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0.xml" ContentType="application/vnd.openxmlformats-officedocument.spreadsheetml.pivotTable+xml"/>
  <Override PartName="/xl/pivotTables/pivotTable41.xml" ContentType="application/vnd.openxmlformats-officedocument.spreadsheetml.pivotTable+xml"/>
  <Override PartName="/xl/pivotTables/pivotTable42.xml" ContentType="application/vnd.openxmlformats-officedocument.spreadsheetml.pivotTable+xml"/>
  <Override PartName="/xl/pivotTables/pivotTable43.xml" ContentType="application/vnd.openxmlformats-officedocument.spreadsheetml.pivotTable+xml"/>
  <Override PartName="/xl/pivotTables/pivotTable44.xml" ContentType="application/vnd.openxmlformats-officedocument.spreadsheetml.pivotTable+xml"/>
  <Override PartName="/xl/pivotTables/pivotTable45.xml" ContentType="application/vnd.openxmlformats-officedocument.spreadsheetml.pivotTable+xml"/>
  <Override PartName="/xl/pivotTables/pivotTable46.xml" ContentType="application/vnd.openxmlformats-officedocument.spreadsheetml.pivotTable+xml"/>
  <Override PartName="/xl/pivotTables/pivotTable47.xml" ContentType="application/vnd.openxmlformats-officedocument.spreadsheetml.pivotTable+xml"/>
  <Override PartName="/xl/pivotTables/pivotTable48.xml" ContentType="application/vnd.openxmlformats-officedocument.spreadsheetml.pivotTable+xml"/>
  <Override PartName="/xl/pivotTables/pivotTable49.xml" ContentType="application/vnd.openxmlformats-officedocument.spreadsheetml.pivotTable+xml"/>
  <Override PartName="/xl/pivotTables/pivotTable50.xml" ContentType="application/vnd.openxmlformats-officedocument.spreadsheetml.pivotTable+xml"/>
  <Override PartName="/xl/pivotTables/pivotTable51.xml" ContentType="application/vnd.openxmlformats-officedocument.spreadsheetml.pivotTable+xml"/>
  <Override PartName="/xl/pivotTables/pivotTable52.xml" ContentType="application/vnd.openxmlformats-officedocument.spreadsheetml.pivotTable+xml"/>
  <Override PartName="/xl/pivotTables/pivotTable53.xml" ContentType="application/vnd.openxmlformats-officedocument.spreadsheetml.pivotTable+xml"/>
  <Override PartName="/xl/pivotTables/pivotTable54.xml" ContentType="application/vnd.openxmlformats-officedocument.spreadsheetml.pivotTable+xml"/>
  <Override PartName="/xl/pivotTables/pivotTable55.xml" ContentType="application/vnd.openxmlformats-officedocument.spreadsheetml.pivotTable+xml"/>
  <Override PartName="/xl/pivotTables/pivotTable56.xml" ContentType="application/vnd.openxmlformats-officedocument.spreadsheetml.pivotTable+xml"/>
  <Override PartName="/xl/pivotTables/pivotTable57.xml" ContentType="application/vnd.openxmlformats-officedocument.spreadsheetml.pivotTable+xml"/>
  <Override PartName="/xl/pivotTables/pivotTable58.xml" ContentType="application/vnd.openxmlformats-officedocument.spreadsheetml.pivotTable+xml"/>
  <Override PartName="/xl/pivotTables/pivotTable59.xml" ContentType="application/vnd.openxmlformats-officedocument.spreadsheetml.pivotTable+xml"/>
  <Override PartName="/xl/pivotTables/pivotTable60.xml" ContentType="application/vnd.openxmlformats-officedocument.spreadsheetml.pivotTable+xml"/>
  <Override PartName="/xl/pivotTables/pivotTable61.xml" ContentType="application/vnd.openxmlformats-officedocument.spreadsheetml.pivotTable+xml"/>
  <Override PartName="/xl/pivotTables/pivotTable62.xml" ContentType="application/vnd.openxmlformats-officedocument.spreadsheetml.pivotTable+xml"/>
  <Override PartName="/xl/pivotTables/pivotTable63.xml" ContentType="application/vnd.openxmlformats-officedocument.spreadsheetml.pivotTable+xml"/>
  <Override PartName="/xl/pivotTables/pivotTable64.xml" ContentType="application/vnd.openxmlformats-officedocument.spreadsheetml.pivotTable+xml"/>
  <Override PartName="/xl/pivotTables/pivotTable65.xml" ContentType="application/vnd.openxmlformats-officedocument.spreadsheetml.pivotTable+xml"/>
  <Override PartName="/xl/pivotTables/pivotTable66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lbansdiocese.sharepoint.com/Finance/Parish Share/PS2024/Reports/Q4 2024/12-2024/"/>
    </mc:Choice>
  </mc:AlternateContent>
  <xr:revisionPtr revIDLastSave="1374" documentId="8_{1FC3A192-CC31-4C78-8E3C-C99018C776F8}" xr6:coauthVersionLast="47" xr6:coauthVersionMax="47" xr10:uidLastSave="{D286FE56-8297-4319-AB33-DE6823FE1B01}"/>
  <workbookProtection workbookAlgorithmName="SHA-512" workbookHashValue="SnKIZLdmnUL7bbmjTCe+c/j4JaLXICDSrUMLGMvVTVUE5wJrJo6F9jA7k0czmbo4kPhCLYWGZq9zTkhZIwZY6Q==" workbookSaltValue="VvIVtV03miBe/xqSd0pv/Q==" workbookSpinCount="100000" lockStructure="1"/>
  <bookViews>
    <workbookView xWindow="-28920" yWindow="-1620" windowWidth="29040" windowHeight="15840" tabRatio="136" firstSheet="2" activeTab="2" xr2:uid="{11BDC942-897B-4FDB-8A18-CA449DAE955F}"/>
  </bookViews>
  <sheets>
    <sheet name="Data" sheetId="1" state="hidden" r:id="rId1"/>
    <sheet name="Formula" sheetId="5" state="hidden" r:id="rId2"/>
    <sheet name="Home Page" sheetId="19" r:id="rId3"/>
    <sheet name="Top level Summary" sheetId="8" r:id="rId4"/>
    <sheet name="Diocese" sheetId="24" r:id="rId5"/>
    <sheet name="Parish Share Income Pattern" sheetId="6" r:id="rId6"/>
    <sheet name="Parish Share Income prior years" sheetId="48" r:id="rId7"/>
    <sheet name="Sheet3" sheetId="57" state="hidden" r:id="rId8"/>
    <sheet name="Berkhamstead" sheetId="12" r:id="rId9"/>
    <sheet name="Hitchin" sheetId="14" r:id="rId10"/>
    <sheet name="Rickmandsworth" sheetId="17" r:id="rId11"/>
    <sheet name="St Albans" sheetId="18" r:id="rId12"/>
    <sheet name="Watford" sheetId="21" r:id="rId13"/>
    <sheet name="Wheathampstead" sheetId="22" r:id="rId14"/>
    <sheet name="Hemel Hempstead" sheetId="23" r:id="rId15"/>
    <sheet name="Barnet" sheetId="26" r:id="rId16"/>
    <sheet name="Bishop's Stortford" sheetId="27" r:id="rId17"/>
    <sheet name="Buntingford" sheetId="28" r:id="rId18"/>
    <sheet name="Cheshunt" sheetId="29" r:id="rId19"/>
    <sheet name="Welwyn" sheetId="30" r:id="rId20"/>
    <sheet name="Hertford and Ware" sheetId="31" r:id="rId21"/>
    <sheet name="Stevenage" sheetId="32" r:id="rId22"/>
    <sheet name="Ampthill" sheetId="33" r:id="rId23"/>
    <sheet name="Bedford" sheetId="34" r:id="rId24"/>
    <sheet name="Biggleswade" sheetId="35" r:id="rId25"/>
    <sheet name="Dunstable" sheetId="36" r:id="rId26"/>
    <sheet name="Luton" sheetId="37" r:id="rId27"/>
    <sheet name="Sharnbrook" sheetId="38" r:id="rId28"/>
    <sheet name="Sheet 4 pivots" sheetId="13" state="hidden" r:id="rId29"/>
    <sheet name="Ref" sheetId="2" state="hidden" r:id="rId30"/>
    <sheet name="Historical PS" sheetId="3" state="hidden" r:id="rId31"/>
    <sheet name="Sheet4" sheetId="4" state="hidden" r:id="rId32"/>
    <sheet name="Ref2" sheetId="49" state="hidden" r:id="rId33"/>
  </sheets>
  <definedNames>
    <definedName name="_xlnm._FilterDatabase" localSheetId="0" hidden="1">Data!$A$3:$U$10910</definedName>
    <definedName name="_xlnm._FilterDatabase" localSheetId="4" hidden="1">Diocese!$H$9:$I$364</definedName>
    <definedName name="_xlnm._FilterDatabase" localSheetId="5" hidden="1">'Parish Share Income Pattern'!$R$6:$S$548</definedName>
    <definedName name="_xlnm._FilterDatabase" localSheetId="6" hidden="1">'Parish Share Income prior years'!$L$8:$M$142</definedName>
    <definedName name="_xlnm.Print_Area" localSheetId="2">'Home Page'!$C$2:$I$27</definedName>
    <definedName name="_xlnm.Print_Titles" localSheetId="4">Diocese!$3:$9</definedName>
    <definedName name="_xlnm.Print_Titles" localSheetId="5">'Parish Share Income Pattern'!$2:$7</definedName>
    <definedName name="_xlnm.Print_Titles" localSheetId="3">'Top level Summary'!$1:$8</definedName>
    <definedName name="Z_D84C1741_0A73_430B_B911_25E316D8C37E_.wvu.Cols" localSheetId="22" hidden="1">Ampthill!#REF!</definedName>
    <definedName name="Z_D84C1741_0A73_430B_B911_25E316D8C37E_.wvu.Cols" localSheetId="15" hidden="1">Barnet!#REF!</definedName>
    <definedName name="Z_D84C1741_0A73_430B_B911_25E316D8C37E_.wvu.Cols" localSheetId="23" hidden="1">Bedford!#REF!</definedName>
    <definedName name="Z_D84C1741_0A73_430B_B911_25E316D8C37E_.wvu.Cols" localSheetId="8" hidden="1">Berkhamstead!#REF!</definedName>
    <definedName name="Z_D84C1741_0A73_430B_B911_25E316D8C37E_.wvu.Cols" localSheetId="24" hidden="1">Biggleswade!#REF!</definedName>
    <definedName name="Z_D84C1741_0A73_430B_B911_25E316D8C37E_.wvu.Cols" localSheetId="16" hidden="1">'Bishop''s Stortford'!#REF!</definedName>
    <definedName name="Z_D84C1741_0A73_430B_B911_25E316D8C37E_.wvu.Cols" localSheetId="17" hidden="1">Buntingford!#REF!</definedName>
    <definedName name="Z_D84C1741_0A73_430B_B911_25E316D8C37E_.wvu.Cols" localSheetId="18" hidden="1">Cheshunt!#REF!</definedName>
    <definedName name="Z_D84C1741_0A73_430B_B911_25E316D8C37E_.wvu.Cols" localSheetId="4" hidden="1">Diocese!#REF!</definedName>
    <definedName name="Z_D84C1741_0A73_430B_B911_25E316D8C37E_.wvu.Cols" localSheetId="25" hidden="1">Dunstable!#REF!</definedName>
    <definedName name="Z_D84C1741_0A73_430B_B911_25E316D8C37E_.wvu.Cols" localSheetId="14" hidden="1">'Hemel Hempstead'!#REF!</definedName>
    <definedName name="Z_D84C1741_0A73_430B_B911_25E316D8C37E_.wvu.Cols" localSheetId="20" hidden="1">'Hertford and Ware'!#REF!</definedName>
    <definedName name="Z_D84C1741_0A73_430B_B911_25E316D8C37E_.wvu.Cols" localSheetId="9" hidden="1">Hitchin!#REF!</definedName>
    <definedName name="Z_D84C1741_0A73_430B_B911_25E316D8C37E_.wvu.Cols" localSheetId="26" hidden="1">Luton!#REF!</definedName>
    <definedName name="Z_D84C1741_0A73_430B_B911_25E316D8C37E_.wvu.Cols" localSheetId="10" hidden="1">Rickmandsworth!#REF!</definedName>
    <definedName name="Z_D84C1741_0A73_430B_B911_25E316D8C37E_.wvu.Cols" localSheetId="27" hidden="1">Sharnbrook!#REF!</definedName>
    <definedName name="Z_D84C1741_0A73_430B_B911_25E316D8C37E_.wvu.Cols" localSheetId="11" hidden="1">'St Albans'!#REF!</definedName>
    <definedName name="Z_D84C1741_0A73_430B_B911_25E316D8C37E_.wvu.Cols" localSheetId="21" hidden="1">Stevenage!#REF!</definedName>
    <definedName name="Z_D84C1741_0A73_430B_B911_25E316D8C37E_.wvu.Cols" localSheetId="3" hidden="1">'Top level Summary'!#REF!</definedName>
    <definedName name="Z_D84C1741_0A73_430B_B911_25E316D8C37E_.wvu.Cols" localSheetId="12" hidden="1">Watford!#REF!</definedName>
    <definedName name="Z_D84C1741_0A73_430B_B911_25E316D8C37E_.wvu.Cols" localSheetId="19" hidden="1">Welwyn!#REF!</definedName>
    <definedName name="Z_D84C1741_0A73_430B_B911_25E316D8C37E_.wvu.Cols" localSheetId="13" hidden="1">Wheathampstead!#REF!</definedName>
    <definedName name="Z_D84C1741_0A73_430B_B911_25E316D8C37E_.wvu.FilterData" localSheetId="0" hidden="1">Data!$A$3:$U$7366</definedName>
    <definedName name="Z_D84C1741_0A73_430B_B911_25E316D8C37E_.wvu.PrintArea" localSheetId="2" hidden="1">'Home Page'!$C$2:$F$27</definedName>
  </definedNames>
  <calcPr calcId="191028"/>
  <customWorkbookViews>
    <customWorkbookView name="View NB" guid="{D84C1741-0A73-430B-B911-25E316D8C37E}" maximized="1" xWindow="-1928" yWindow="-108" windowWidth="1936" windowHeight="1056" tabRatio="163" activeSheetId="19"/>
  </customWorkbookViews>
  <pivotCaches>
    <pivotCache cacheId="658" r:id="rId34"/>
    <pivotCache cacheId="659" r:id="rId35"/>
    <pivotCache cacheId="660" r:id="rId3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875" i="1" l="1"/>
  <c r="I10875" i="1"/>
  <c r="D10876" i="1"/>
  <c r="I10876" i="1"/>
  <c r="D10877" i="1"/>
  <c r="I10877" i="1"/>
  <c r="D10878" i="1"/>
  <c r="I10878" i="1"/>
  <c r="D10879" i="1"/>
  <c r="I10879" i="1"/>
  <c r="D10880" i="1"/>
  <c r="I10880" i="1"/>
  <c r="D10881" i="1"/>
  <c r="I10881" i="1"/>
  <c r="K10875" i="1"/>
  <c r="L10875" i="1"/>
  <c r="M10875" i="1"/>
  <c r="N10875" i="1"/>
  <c r="K10876" i="1"/>
  <c r="L10876" i="1"/>
  <c r="M10876" i="1"/>
  <c r="N10876" i="1"/>
  <c r="K10877" i="1"/>
  <c r="L10877" i="1"/>
  <c r="M10877" i="1"/>
  <c r="N10877" i="1"/>
  <c r="K10878" i="1"/>
  <c r="L10878" i="1"/>
  <c r="M10878" i="1"/>
  <c r="N10878" i="1"/>
  <c r="K10879" i="1"/>
  <c r="L10879" i="1"/>
  <c r="M10879" i="1"/>
  <c r="N10879" i="1"/>
  <c r="K10880" i="1"/>
  <c r="L10880" i="1"/>
  <c r="M10880" i="1"/>
  <c r="N10880" i="1"/>
  <c r="K10881" i="1"/>
  <c r="L10881" i="1"/>
  <c r="M10881" i="1"/>
  <c r="N10881" i="1"/>
  <c r="U6650" i="1"/>
  <c r="U6537" i="1"/>
  <c r="T10674" i="1"/>
  <c r="R10674" i="1"/>
  <c r="T10885" i="1"/>
  <c r="T10604" i="1"/>
  <c r="R10604" i="1"/>
  <c r="T10882" i="1"/>
  <c r="T10884" i="1"/>
  <c r="T10551" i="1"/>
  <c r="D10802" i="1"/>
  <c r="D10803" i="1"/>
  <c r="D10804" i="1"/>
  <c r="D10805" i="1"/>
  <c r="D10806" i="1"/>
  <c r="D10807" i="1"/>
  <c r="D10808" i="1"/>
  <c r="D10809" i="1"/>
  <c r="D10810" i="1"/>
  <c r="D10811" i="1"/>
  <c r="C10875" i="1"/>
  <c r="C10878" i="1"/>
  <c r="C10881" i="1"/>
  <c r="C10876" i="1"/>
  <c r="C10879" i="1"/>
  <c r="C10880" i="1"/>
  <c r="C10877" i="1"/>
  <c r="S10559" i="1" l="1"/>
  <c r="T10883" i="1"/>
  <c r="R10883" i="1"/>
  <c r="S10698" i="1"/>
  <c r="N10889" i="1"/>
  <c r="M10889" i="1"/>
  <c r="L10889" i="1"/>
  <c r="K10889" i="1"/>
  <c r="D10889" i="1"/>
  <c r="C10889" i="1"/>
  <c r="D10882" i="1" l="1"/>
  <c r="D10883" i="1"/>
  <c r="D10884" i="1"/>
  <c r="D10885" i="1"/>
  <c r="D10886" i="1"/>
  <c r="D10887" i="1"/>
  <c r="D10888" i="1"/>
  <c r="R10885" i="1"/>
  <c r="S10888" i="1"/>
  <c r="R10884" i="1"/>
  <c r="R10882" i="1"/>
  <c r="K10886" i="1"/>
  <c r="C10883" i="1"/>
  <c r="C10882" i="1"/>
  <c r="C10887" i="1"/>
  <c r="C10884" i="1"/>
  <c r="C10888" i="1"/>
  <c r="C10885" i="1"/>
  <c r="C10886" i="1"/>
  <c r="D10869" i="1" l="1"/>
  <c r="D10870" i="1"/>
  <c r="D10871" i="1"/>
  <c r="D10872" i="1"/>
  <c r="D10873" i="1"/>
  <c r="D10874" i="1"/>
  <c r="K10869" i="1"/>
  <c r="L10869" i="1"/>
  <c r="M10869" i="1"/>
  <c r="N10869" i="1"/>
  <c r="K10870" i="1"/>
  <c r="L10870" i="1"/>
  <c r="M10870" i="1"/>
  <c r="N10870" i="1"/>
  <c r="K10871" i="1"/>
  <c r="L10871" i="1"/>
  <c r="M10871" i="1"/>
  <c r="N10871" i="1"/>
  <c r="K10872" i="1"/>
  <c r="L10872" i="1"/>
  <c r="M10872" i="1"/>
  <c r="N10872" i="1"/>
  <c r="K10873" i="1"/>
  <c r="L10873" i="1"/>
  <c r="M10873" i="1"/>
  <c r="N10873" i="1"/>
  <c r="K10874" i="1"/>
  <c r="L10874" i="1"/>
  <c r="M10874" i="1"/>
  <c r="N10874" i="1"/>
  <c r="I10811" i="1"/>
  <c r="N10811" i="1"/>
  <c r="M10811" i="1"/>
  <c r="L10811" i="1"/>
  <c r="K10811" i="1"/>
  <c r="S10758" i="1"/>
  <c r="S10689" i="1"/>
  <c r="C10811" i="1"/>
  <c r="C10870" i="1"/>
  <c r="C10873" i="1"/>
  <c r="C10874" i="1"/>
  <c r="C10872" i="1"/>
  <c r="C10871" i="1"/>
  <c r="C10869" i="1"/>
  <c r="L10861" i="1" l="1"/>
  <c r="M10861" i="1"/>
  <c r="N10861" i="1"/>
  <c r="L10862" i="1"/>
  <c r="M10862" i="1"/>
  <c r="N10862" i="1"/>
  <c r="L10863" i="1"/>
  <c r="M10863" i="1"/>
  <c r="N10863" i="1"/>
  <c r="L10864" i="1"/>
  <c r="M10864" i="1"/>
  <c r="N10864" i="1"/>
  <c r="L10865" i="1"/>
  <c r="M10865" i="1"/>
  <c r="N10865" i="1"/>
  <c r="L10866" i="1"/>
  <c r="M10866" i="1"/>
  <c r="N10866" i="1"/>
  <c r="L10867" i="1"/>
  <c r="M10867" i="1"/>
  <c r="N10867" i="1"/>
  <c r="L10868" i="1"/>
  <c r="M10868" i="1"/>
  <c r="N10868" i="1"/>
  <c r="K10862" i="1"/>
  <c r="K10863" i="1"/>
  <c r="K10864" i="1"/>
  <c r="K10865" i="1"/>
  <c r="K10866" i="1"/>
  <c r="K10867" i="1"/>
  <c r="K10868" i="1"/>
  <c r="D10862" i="1"/>
  <c r="D10863" i="1"/>
  <c r="D10864" i="1"/>
  <c r="D10865" i="1"/>
  <c r="D10866" i="1"/>
  <c r="D10867" i="1"/>
  <c r="D10868" i="1"/>
  <c r="K10861" i="1"/>
  <c r="I10861" i="1"/>
  <c r="D10861" i="1"/>
  <c r="S10674" i="1"/>
  <c r="K10812" i="1"/>
  <c r="L10812" i="1"/>
  <c r="M10812" i="1"/>
  <c r="N10812" i="1"/>
  <c r="K10813" i="1"/>
  <c r="L10813" i="1"/>
  <c r="M10813" i="1"/>
  <c r="N10813" i="1"/>
  <c r="K10814" i="1"/>
  <c r="L10814" i="1"/>
  <c r="M10814" i="1"/>
  <c r="N10814" i="1"/>
  <c r="K10815" i="1"/>
  <c r="L10815" i="1"/>
  <c r="M10815" i="1"/>
  <c r="N10815" i="1"/>
  <c r="K10816" i="1"/>
  <c r="L10816" i="1"/>
  <c r="M10816" i="1"/>
  <c r="N10816" i="1"/>
  <c r="K10817" i="1"/>
  <c r="L10817" i="1"/>
  <c r="M10817" i="1"/>
  <c r="N10817" i="1"/>
  <c r="K10818" i="1"/>
  <c r="L10818" i="1"/>
  <c r="M10818" i="1"/>
  <c r="N10818" i="1"/>
  <c r="K10819" i="1"/>
  <c r="L10819" i="1"/>
  <c r="M10819" i="1"/>
  <c r="N10819" i="1"/>
  <c r="K10820" i="1"/>
  <c r="L10820" i="1"/>
  <c r="M10820" i="1"/>
  <c r="N10820" i="1"/>
  <c r="K10821" i="1"/>
  <c r="L10821" i="1"/>
  <c r="M10821" i="1"/>
  <c r="N10821" i="1"/>
  <c r="K10822" i="1"/>
  <c r="L10822" i="1"/>
  <c r="M10822" i="1"/>
  <c r="N10822" i="1"/>
  <c r="K10823" i="1"/>
  <c r="L10823" i="1"/>
  <c r="M10823" i="1"/>
  <c r="N10823" i="1"/>
  <c r="K10824" i="1"/>
  <c r="L10824" i="1"/>
  <c r="M10824" i="1"/>
  <c r="N10824" i="1"/>
  <c r="K10825" i="1"/>
  <c r="L10825" i="1"/>
  <c r="M10825" i="1"/>
  <c r="N10825" i="1"/>
  <c r="K10826" i="1"/>
  <c r="L10826" i="1"/>
  <c r="M10826" i="1"/>
  <c r="N10826" i="1"/>
  <c r="K10827" i="1"/>
  <c r="L10827" i="1"/>
  <c r="M10827" i="1"/>
  <c r="N10827" i="1"/>
  <c r="K10828" i="1"/>
  <c r="L10828" i="1"/>
  <c r="M10828" i="1"/>
  <c r="N10828" i="1"/>
  <c r="K10829" i="1"/>
  <c r="L10829" i="1"/>
  <c r="M10829" i="1"/>
  <c r="N10829" i="1"/>
  <c r="K10830" i="1"/>
  <c r="L10830" i="1"/>
  <c r="M10830" i="1"/>
  <c r="N10830" i="1"/>
  <c r="K10831" i="1"/>
  <c r="L10831" i="1"/>
  <c r="M10831" i="1"/>
  <c r="N10831" i="1"/>
  <c r="K10832" i="1"/>
  <c r="L10832" i="1"/>
  <c r="M10832" i="1"/>
  <c r="N10832" i="1"/>
  <c r="K10833" i="1"/>
  <c r="L10833" i="1"/>
  <c r="M10833" i="1"/>
  <c r="N10833" i="1"/>
  <c r="K10834" i="1"/>
  <c r="L10834" i="1"/>
  <c r="M10834" i="1"/>
  <c r="N10834" i="1"/>
  <c r="K10835" i="1"/>
  <c r="L10835" i="1"/>
  <c r="M10835" i="1"/>
  <c r="N10835" i="1"/>
  <c r="K10836" i="1"/>
  <c r="L10836" i="1"/>
  <c r="M10836" i="1"/>
  <c r="N10836" i="1"/>
  <c r="K10837" i="1"/>
  <c r="L10837" i="1"/>
  <c r="M10837" i="1"/>
  <c r="N10837" i="1"/>
  <c r="K10838" i="1"/>
  <c r="L10838" i="1"/>
  <c r="M10838" i="1"/>
  <c r="N10838" i="1"/>
  <c r="K10839" i="1"/>
  <c r="L10839" i="1"/>
  <c r="M10839" i="1"/>
  <c r="N10839" i="1"/>
  <c r="K10840" i="1"/>
  <c r="L10840" i="1"/>
  <c r="M10840" i="1"/>
  <c r="N10840" i="1"/>
  <c r="K10841" i="1"/>
  <c r="L10841" i="1"/>
  <c r="M10841" i="1"/>
  <c r="N10841" i="1"/>
  <c r="K10842" i="1"/>
  <c r="L10842" i="1"/>
  <c r="M10842" i="1"/>
  <c r="N10842" i="1"/>
  <c r="K10843" i="1"/>
  <c r="L10843" i="1"/>
  <c r="M10843" i="1"/>
  <c r="N10843" i="1"/>
  <c r="K10844" i="1"/>
  <c r="L10844" i="1"/>
  <c r="M10844" i="1"/>
  <c r="N10844" i="1"/>
  <c r="K10845" i="1"/>
  <c r="L10845" i="1"/>
  <c r="M10845" i="1"/>
  <c r="N10845" i="1"/>
  <c r="K10846" i="1"/>
  <c r="L10846" i="1"/>
  <c r="M10846" i="1"/>
  <c r="N10846" i="1"/>
  <c r="K10847" i="1"/>
  <c r="L10847" i="1"/>
  <c r="M10847" i="1"/>
  <c r="N10847" i="1"/>
  <c r="K10848" i="1"/>
  <c r="L10848" i="1"/>
  <c r="M10848" i="1"/>
  <c r="N10848" i="1"/>
  <c r="K10849" i="1"/>
  <c r="L10849" i="1"/>
  <c r="M10849" i="1"/>
  <c r="N10849" i="1"/>
  <c r="K10850" i="1"/>
  <c r="L10850" i="1"/>
  <c r="M10850" i="1"/>
  <c r="N10850" i="1"/>
  <c r="K10851" i="1"/>
  <c r="L10851" i="1"/>
  <c r="M10851" i="1"/>
  <c r="N10851" i="1"/>
  <c r="K10852" i="1"/>
  <c r="L10852" i="1"/>
  <c r="M10852" i="1"/>
  <c r="N10852" i="1"/>
  <c r="K10853" i="1"/>
  <c r="L10853" i="1"/>
  <c r="M10853" i="1"/>
  <c r="N10853" i="1"/>
  <c r="K10854" i="1"/>
  <c r="L10854" i="1"/>
  <c r="M10854" i="1"/>
  <c r="N10854" i="1"/>
  <c r="K10855" i="1"/>
  <c r="L10855" i="1"/>
  <c r="M10855" i="1"/>
  <c r="N10855" i="1"/>
  <c r="K10856" i="1"/>
  <c r="L10856" i="1"/>
  <c r="M10856" i="1"/>
  <c r="N10856" i="1"/>
  <c r="K10857" i="1"/>
  <c r="L10857" i="1"/>
  <c r="M10857" i="1"/>
  <c r="N10857" i="1"/>
  <c r="K10858" i="1"/>
  <c r="L10858" i="1"/>
  <c r="M10858" i="1"/>
  <c r="N10858" i="1"/>
  <c r="K10859" i="1"/>
  <c r="L10859" i="1"/>
  <c r="M10859" i="1"/>
  <c r="N10859" i="1"/>
  <c r="K10860" i="1"/>
  <c r="L10860" i="1"/>
  <c r="M10860" i="1"/>
  <c r="N10860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12" i="1"/>
  <c r="I10812" i="1"/>
  <c r="I10813" i="1"/>
  <c r="I10814" i="1"/>
  <c r="I10815" i="1"/>
  <c r="I10816" i="1"/>
  <c r="I10817" i="1"/>
  <c r="I10818" i="1"/>
  <c r="I10819" i="1"/>
  <c r="I10820" i="1"/>
  <c r="I10821" i="1"/>
  <c r="I10822" i="1"/>
  <c r="I10823" i="1"/>
  <c r="I10824" i="1"/>
  <c r="I10825" i="1"/>
  <c r="I10826" i="1"/>
  <c r="I10827" i="1"/>
  <c r="I10828" i="1"/>
  <c r="I10829" i="1"/>
  <c r="I10830" i="1"/>
  <c r="I10831" i="1"/>
  <c r="I10832" i="1"/>
  <c r="I10833" i="1"/>
  <c r="I10834" i="1"/>
  <c r="I10835" i="1"/>
  <c r="I10836" i="1"/>
  <c r="I10837" i="1"/>
  <c r="I10838" i="1"/>
  <c r="I10839" i="1"/>
  <c r="I10840" i="1"/>
  <c r="I10841" i="1"/>
  <c r="I10842" i="1"/>
  <c r="I10843" i="1"/>
  <c r="I10844" i="1"/>
  <c r="I10845" i="1"/>
  <c r="I10846" i="1"/>
  <c r="I10847" i="1"/>
  <c r="I10848" i="1"/>
  <c r="I10849" i="1"/>
  <c r="I10850" i="1"/>
  <c r="I10851" i="1"/>
  <c r="I10852" i="1"/>
  <c r="L10802" i="1"/>
  <c r="M10802" i="1"/>
  <c r="N10802" i="1"/>
  <c r="L10803" i="1"/>
  <c r="M10803" i="1"/>
  <c r="N10803" i="1"/>
  <c r="L10804" i="1"/>
  <c r="M10804" i="1"/>
  <c r="N10804" i="1"/>
  <c r="L10805" i="1"/>
  <c r="M10805" i="1"/>
  <c r="N10805" i="1"/>
  <c r="L10806" i="1"/>
  <c r="M10806" i="1"/>
  <c r="N10806" i="1"/>
  <c r="L10807" i="1"/>
  <c r="M10807" i="1"/>
  <c r="N10807" i="1"/>
  <c r="L10808" i="1"/>
  <c r="M10808" i="1"/>
  <c r="N10808" i="1"/>
  <c r="L10809" i="1"/>
  <c r="M10809" i="1"/>
  <c r="N10809" i="1"/>
  <c r="L10810" i="1"/>
  <c r="M10810" i="1"/>
  <c r="N10810" i="1"/>
  <c r="K10810" i="1"/>
  <c r="K10809" i="1"/>
  <c r="K10808" i="1"/>
  <c r="K10807" i="1"/>
  <c r="K10806" i="1"/>
  <c r="K10805" i="1"/>
  <c r="K10804" i="1"/>
  <c r="K10803" i="1"/>
  <c r="K10802" i="1"/>
  <c r="S10801" i="1"/>
  <c r="N10801" i="1"/>
  <c r="M10801" i="1"/>
  <c r="L10801" i="1"/>
  <c r="D10801" i="1"/>
  <c r="K10801" i="1"/>
  <c r="S10800" i="1"/>
  <c r="N10800" i="1"/>
  <c r="M10800" i="1"/>
  <c r="L10800" i="1"/>
  <c r="K10800" i="1"/>
  <c r="D10800" i="1"/>
  <c r="S10691" i="1"/>
  <c r="S10799" i="1"/>
  <c r="S10798" i="1"/>
  <c r="S10797" i="1"/>
  <c r="S10796" i="1"/>
  <c r="S10795" i="1"/>
  <c r="D10795" i="1"/>
  <c r="D10796" i="1"/>
  <c r="D10797" i="1"/>
  <c r="D10798" i="1"/>
  <c r="D10799" i="1"/>
  <c r="K10796" i="1"/>
  <c r="L10796" i="1"/>
  <c r="M10796" i="1"/>
  <c r="N10796" i="1"/>
  <c r="K10797" i="1"/>
  <c r="L10797" i="1"/>
  <c r="M10797" i="1"/>
  <c r="N10797" i="1"/>
  <c r="K10798" i="1"/>
  <c r="L10798" i="1"/>
  <c r="M10798" i="1"/>
  <c r="N10798" i="1"/>
  <c r="K10799" i="1"/>
  <c r="L10799" i="1"/>
  <c r="M10799" i="1"/>
  <c r="N10799" i="1"/>
  <c r="N10795" i="1"/>
  <c r="M10795" i="1"/>
  <c r="L10795" i="1"/>
  <c r="K10795" i="1"/>
  <c r="K10794" i="1"/>
  <c r="K10793" i="1"/>
  <c r="K10792" i="1"/>
  <c r="S10794" i="1"/>
  <c r="N10794" i="1"/>
  <c r="M10794" i="1"/>
  <c r="L10794" i="1"/>
  <c r="I10794" i="1"/>
  <c r="D10794" i="1"/>
  <c r="S10793" i="1"/>
  <c r="N10793" i="1"/>
  <c r="M10793" i="1"/>
  <c r="L10793" i="1"/>
  <c r="I10793" i="1"/>
  <c r="D10793" i="1"/>
  <c r="N10792" i="1"/>
  <c r="M10792" i="1"/>
  <c r="L10792" i="1"/>
  <c r="I10792" i="1"/>
  <c r="D10792" i="1"/>
  <c r="S10476" i="1"/>
  <c r="C10807" i="1"/>
  <c r="C10806" i="1"/>
  <c r="C10805" i="1"/>
  <c r="C10804" i="1"/>
  <c r="C10810" i="1"/>
  <c r="C10802" i="1"/>
  <c r="C10808" i="1"/>
  <c r="C10809" i="1"/>
  <c r="C10803" i="1"/>
  <c r="C10800" i="1"/>
  <c r="C10862" i="1"/>
  <c r="C10841" i="1"/>
  <c r="C10834" i="1"/>
  <c r="C10801" i="1"/>
  <c r="C10795" i="1"/>
  <c r="C10812" i="1"/>
  <c r="C10799" i="1"/>
  <c r="C10865" i="1"/>
  <c r="C10828" i="1"/>
  <c r="C10813" i="1"/>
  <c r="C10818" i="1"/>
  <c r="C10814" i="1"/>
  <c r="C10843" i="1"/>
  <c r="C10842" i="1"/>
  <c r="C10838" i="1"/>
  <c r="C10833" i="1"/>
  <c r="C10792" i="1"/>
  <c r="C10863" i="1"/>
  <c r="C10858" i="1"/>
  <c r="C10835" i="1"/>
  <c r="C10864" i="1"/>
  <c r="C10821" i="1"/>
  <c r="C10825" i="1"/>
  <c r="C10822" i="1"/>
  <c r="C10832" i="1"/>
  <c r="C10848" i="1"/>
  <c r="C10853" i="1"/>
  <c r="C10817" i="1"/>
  <c r="C10849" i="1"/>
  <c r="C10829" i="1"/>
  <c r="C10826" i="1"/>
  <c r="C10844" i="1"/>
  <c r="C10827" i="1"/>
  <c r="C10831" i="1"/>
  <c r="C10836" i="1"/>
  <c r="C10850" i="1"/>
  <c r="C10823" i="1"/>
  <c r="C10839" i="1"/>
  <c r="C10856" i="1"/>
  <c r="C10860" i="1"/>
  <c r="C10845" i="1"/>
  <c r="C10837" i="1"/>
  <c r="C10855" i="1"/>
  <c r="C10846" i="1"/>
  <c r="C10815" i="1"/>
  <c r="C10819" i="1"/>
  <c r="C10794" i="1"/>
  <c r="C10830" i="1"/>
  <c r="C10824" i="1"/>
  <c r="C10797" i="1"/>
  <c r="C10840" i="1"/>
  <c r="C10859" i="1"/>
  <c r="C10866" i="1"/>
  <c r="C10820" i="1"/>
  <c r="C10847" i="1"/>
  <c r="C10851" i="1"/>
  <c r="C10852" i="1"/>
  <c r="C10857" i="1"/>
  <c r="C10854" i="1"/>
  <c r="C10816" i="1"/>
  <c r="C10793" i="1"/>
  <c r="C10798" i="1"/>
  <c r="C10796" i="1"/>
  <c r="C10868" i="1"/>
  <c r="C10861" i="1"/>
  <c r="C10867" i="1"/>
  <c r="K10791" i="1" l="1"/>
  <c r="I10791" i="1"/>
  <c r="D10791" i="1"/>
  <c r="N10790" i="1"/>
  <c r="M10790" i="1"/>
  <c r="L10790" i="1"/>
  <c r="K10790" i="1"/>
  <c r="I10790" i="1"/>
  <c r="D10790" i="1"/>
  <c r="N10789" i="1"/>
  <c r="M10789" i="1"/>
  <c r="L10789" i="1"/>
  <c r="K10789" i="1"/>
  <c r="I10789" i="1"/>
  <c r="D10789" i="1"/>
  <c r="N10788" i="1"/>
  <c r="M10788" i="1"/>
  <c r="L10788" i="1"/>
  <c r="K10788" i="1"/>
  <c r="I10788" i="1"/>
  <c r="D10788" i="1"/>
  <c r="N10787" i="1"/>
  <c r="M10787" i="1"/>
  <c r="L10787" i="1"/>
  <c r="K10787" i="1"/>
  <c r="I10787" i="1"/>
  <c r="D10787" i="1"/>
  <c r="N10786" i="1"/>
  <c r="M10786" i="1"/>
  <c r="L10786" i="1"/>
  <c r="K10786" i="1"/>
  <c r="I10786" i="1"/>
  <c r="D10786" i="1"/>
  <c r="N10785" i="1"/>
  <c r="M10785" i="1"/>
  <c r="L10785" i="1"/>
  <c r="K10785" i="1"/>
  <c r="I10785" i="1"/>
  <c r="D10785" i="1"/>
  <c r="N10784" i="1"/>
  <c r="M10784" i="1"/>
  <c r="L10784" i="1"/>
  <c r="K10784" i="1"/>
  <c r="I10784" i="1"/>
  <c r="D10784" i="1"/>
  <c r="N10783" i="1"/>
  <c r="M10783" i="1"/>
  <c r="L10783" i="1"/>
  <c r="K10783" i="1"/>
  <c r="I10783" i="1"/>
  <c r="D10783" i="1"/>
  <c r="N10782" i="1"/>
  <c r="M10782" i="1"/>
  <c r="L10782" i="1"/>
  <c r="K10782" i="1"/>
  <c r="I10782" i="1"/>
  <c r="D10782" i="1"/>
  <c r="N10781" i="1"/>
  <c r="M10781" i="1"/>
  <c r="L10781" i="1"/>
  <c r="K10781" i="1"/>
  <c r="I10781" i="1"/>
  <c r="D10781" i="1"/>
  <c r="N10780" i="1"/>
  <c r="M10780" i="1"/>
  <c r="L10780" i="1"/>
  <c r="K10780" i="1"/>
  <c r="I10780" i="1"/>
  <c r="D10780" i="1"/>
  <c r="N10779" i="1"/>
  <c r="M10779" i="1"/>
  <c r="L10779" i="1"/>
  <c r="K10779" i="1"/>
  <c r="I10779" i="1"/>
  <c r="D10779" i="1"/>
  <c r="N10778" i="1"/>
  <c r="M10778" i="1"/>
  <c r="L10778" i="1"/>
  <c r="K10778" i="1"/>
  <c r="I10778" i="1"/>
  <c r="D10778" i="1"/>
  <c r="N10777" i="1"/>
  <c r="M10777" i="1"/>
  <c r="L10777" i="1"/>
  <c r="K10777" i="1"/>
  <c r="I10777" i="1"/>
  <c r="D10777" i="1"/>
  <c r="N10776" i="1"/>
  <c r="M10776" i="1"/>
  <c r="L10776" i="1"/>
  <c r="K10776" i="1"/>
  <c r="I10776" i="1"/>
  <c r="D10776" i="1"/>
  <c r="N10775" i="1"/>
  <c r="M10775" i="1"/>
  <c r="L10775" i="1"/>
  <c r="K10775" i="1"/>
  <c r="I10775" i="1"/>
  <c r="D10775" i="1"/>
  <c r="N10774" i="1"/>
  <c r="M10774" i="1"/>
  <c r="L10774" i="1"/>
  <c r="K10774" i="1"/>
  <c r="I10774" i="1"/>
  <c r="D10774" i="1"/>
  <c r="N10773" i="1"/>
  <c r="M10773" i="1"/>
  <c r="L10773" i="1"/>
  <c r="K10773" i="1"/>
  <c r="I10773" i="1"/>
  <c r="D10773" i="1"/>
  <c r="N10772" i="1"/>
  <c r="M10772" i="1"/>
  <c r="L10772" i="1"/>
  <c r="K10772" i="1"/>
  <c r="I10772" i="1"/>
  <c r="D10772" i="1"/>
  <c r="N10771" i="1"/>
  <c r="M10771" i="1"/>
  <c r="L10771" i="1"/>
  <c r="K10771" i="1"/>
  <c r="I10771" i="1"/>
  <c r="D10771" i="1"/>
  <c r="N10770" i="1"/>
  <c r="M10770" i="1"/>
  <c r="L10770" i="1"/>
  <c r="K10770" i="1"/>
  <c r="I10770" i="1"/>
  <c r="D10770" i="1"/>
  <c r="N10769" i="1"/>
  <c r="M10769" i="1"/>
  <c r="L10769" i="1"/>
  <c r="K10769" i="1"/>
  <c r="I10769" i="1"/>
  <c r="D10769" i="1"/>
  <c r="N10768" i="1"/>
  <c r="M10768" i="1"/>
  <c r="L10768" i="1"/>
  <c r="K10768" i="1"/>
  <c r="I10768" i="1"/>
  <c r="D10768" i="1"/>
  <c r="N10767" i="1"/>
  <c r="M10767" i="1"/>
  <c r="L10767" i="1"/>
  <c r="K10767" i="1"/>
  <c r="I10767" i="1"/>
  <c r="D10767" i="1"/>
  <c r="N10766" i="1"/>
  <c r="M10766" i="1"/>
  <c r="L10766" i="1"/>
  <c r="K10766" i="1"/>
  <c r="I10766" i="1"/>
  <c r="D10766" i="1"/>
  <c r="N10765" i="1"/>
  <c r="M10765" i="1"/>
  <c r="L10765" i="1"/>
  <c r="K10765" i="1"/>
  <c r="I10765" i="1"/>
  <c r="D10765" i="1"/>
  <c r="N10764" i="1"/>
  <c r="M10764" i="1"/>
  <c r="L10764" i="1"/>
  <c r="K10764" i="1"/>
  <c r="I10764" i="1"/>
  <c r="D10764" i="1"/>
  <c r="N10763" i="1"/>
  <c r="M10763" i="1"/>
  <c r="L10763" i="1"/>
  <c r="K10763" i="1"/>
  <c r="I10763" i="1"/>
  <c r="D10763" i="1"/>
  <c r="N10762" i="1"/>
  <c r="M10762" i="1"/>
  <c r="L10762" i="1"/>
  <c r="K10762" i="1"/>
  <c r="I10762" i="1"/>
  <c r="D10762" i="1"/>
  <c r="N10761" i="1"/>
  <c r="M10761" i="1"/>
  <c r="L10761" i="1"/>
  <c r="K10761" i="1"/>
  <c r="I10761" i="1"/>
  <c r="D10761" i="1"/>
  <c r="N10760" i="1"/>
  <c r="M10760" i="1"/>
  <c r="L10760" i="1"/>
  <c r="K10760" i="1"/>
  <c r="I10760" i="1"/>
  <c r="D10760" i="1"/>
  <c r="N10759" i="1"/>
  <c r="M10759" i="1"/>
  <c r="L10759" i="1"/>
  <c r="K10759" i="1"/>
  <c r="I10759" i="1"/>
  <c r="D10759" i="1"/>
  <c r="N10758" i="1"/>
  <c r="M10758" i="1"/>
  <c r="L10758" i="1"/>
  <c r="K10758" i="1"/>
  <c r="I10758" i="1"/>
  <c r="D10758" i="1"/>
  <c r="N10757" i="1"/>
  <c r="M10757" i="1"/>
  <c r="L10757" i="1"/>
  <c r="K10757" i="1"/>
  <c r="I10757" i="1"/>
  <c r="D10757" i="1"/>
  <c r="N10756" i="1"/>
  <c r="M10756" i="1"/>
  <c r="L10756" i="1"/>
  <c r="K10756" i="1"/>
  <c r="I10756" i="1"/>
  <c r="D10756" i="1"/>
  <c r="N10755" i="1"/>
  <c r="M10755" i="1"/>
  <c r="L10755" i="1"/>
  <c r="K10755" i="1"/>
  <c r="I10755" i="1"/>
  <c r="D10755" i="1"/>
  <c r="N10754" i="1"/>
  <c r="M10754" i="1"/>
  <c r="L10754" i="1"/>
  <c r="K10754" i="1"/>
  <c r="I10754" i="1"/>
  <c r="D10754" i="1"/>
  <c r="N10753" i="1"/>
  <c r="M10753" i="1"/>
  <c r="L10753" i="1"/>
  <c r="K10753" i="1"/>
  <c r="I10753" i="1"/>
  <c r="D10753" i="1"/>
  <c r="N10752" i="1"/>
  <c r="M10752" i="1"/>
  <c r="L10752" i="1"/>
  <c r="K10752" i="1"/>
  <c r="I10752" i="1"/>
  <c r="D10752" i="1"/>
  <c r="N10751" i="1"/>
  <c r="M10751" i="1"/>
  <c r="L10751" i="1"/>
  <c r="K10751" i="1"/>
  <c r="I10751" i="1"/>
  <c r="D10751" i="1"/>
  <c r="N10750" i="1"/>
  <c r="M10750" i="1"/>
  <c r="L10750" i="1"/>
  <c r="K10750" i="1"/>
  <c r="I10750" i="1"/>
  <c r="D10750" i="1"/>
  <c r="N10749" i="1"/>
  <c r="M10749" i="1"/>
  <c r="L10749" i="1"/>
  <c r="K10749" i="1"/>
  <c r="I10749" i="1"/>
  <c r="D10749" i="1"/>
  <c r="N10748" i="1"/>
  <c r="M10748" i="1"/>
  <c r="L10748" i="1"/>
  <c r="K10748" i="1"/>
  <c r="I10748" i="1"/>
  <c r="D10748" i="1"/>
  <c r="N10747" i="1"/>
  <c r="M10747" i="1"/>
  <c r="L10747" i="1"/>
  <c r="K10747" i="1"/>
  <c r="I10747" i="1"/>
  <c r="D10747" i="1"/>
  <c r="N10746" i="1"/>
  <c r="M10746" i="1"/>
  <c r="L10746" i="1"/>
  <c r="K10746" i="1"/>
  <c r="I10746" i="1"/>
  <c r="D10746" i="1"/>
  <c r="N10745" i="1"/>
  <c r="M10745" i="1"/>
  <c r="L10745" i="1"/>
  <c r="K10745" i="1"/>
  <c r="I10745" i="1"/>
  <c r="D10745" i="1"/>
  <c r="N10744" i="1"/>
  <c r="M10744" i="1"/>
  <c r="L10744" i="1"/>
  <c r="K10744" i="1"/>
  <c r="I10744" i="1"/>
  <c r="D10744" i="1"/>
  <c r="N10743" i="1"/>
  <c r="M10743" i="1"/>
  <c r="L10743" i="1"/>
  <c r="K10743" i="1"/>
  <c r="I10743" i="1"/>
  <c r="D10743" i="1"/>
  <c r="N10742" i="1"/>
  <c r="M10742" i="1"/>
  <c r="L10742" i="1"/>
  <c r="K10742" i="1"/>
  <c r="I10742" i="1"/>
  <c r="D10742" i="1"/>
  <c r="N10741" i="1"/>
  <c r="M10741" i="1"/>
  <c r="L10741" i="1"/>
  <c r="K10741" i="1"/>
  <c r="I10741" i="1"/>
  <c r="D10741" i="1"/>
  <c r="N10740" i="1"/>
  <c r="M10740" i="1"/>
  <c r="L10740" i="1"/>
  <c r="K10740" i="1"/>
  <c r="I10740" i="1"/>
  <c r="D10740" i="1"/>
  <c r="N10739" i="1"/>
  <c r="M10739" i="1"/>
  <c r="L10739" i="1"/>
  <c r="K10739" i="1"/>
  <c r="I10739" i="1"/>
  <c r="D10739" i="1"/>
  <c r="N10738" i="1"/>
  <c r="M10738" i="1"/>
  <c r="L10738" i="1"/>
  <c r="K10738" i="1"/>
  <c r="I10738" i="1"/>
  <c r="D10738" i="1"/>
  <c r="N10737" i="1"/>
  <c r="M10737" i="1"/>
  <c r="L10737" i="1"/>
  <c r="K10737" i="1"/>
  <c r="I10737" i="1"/>
  <c r="D10737" i="1"/>
  <c r="N10736" i="1"/>
  <c r="M10736" i="1"/>
  <c r="L10736" i="1"/>
  <c r="K10736" i="1"/>
  <c r="I10736" i="1"/>
  <c r="D10736" i="1"/>
  <c r="N10735" i="1"/>
  <c r="M10735" i="1"/>
  <c r="L10735" i="1"/>
  <c r="K10735" i="1"/>
  <c r="I10735" i="1"/>
  <c r="D10735" i="1"/>
  <c r="N10734" i="1"/>
  <c r="M10734" i="1"/>
  <c r="L10734" i="1"/>
  <c r="K10734" i="1"/>
  <c r="I10734" i="1"/>
  <c r="D10734" i="1"/>
  <c r="N10733" i="1"/>
  <c r="M10733" i="1"/>
  <c r="L10733" i="1"/>
  <c r="K10733" i="1"/>
  <c r="I10733" i="1"/>
  <c r="D10733" i="1"/>
  <c r="N10732" i="1"/>
  <c r="M10732" i="1"/>
  <c r="L10732" i="1"/>
  <c r="K10732" i="1"/>
  <c r="I10732" i="1"/>
  <c r="D10732" i="1"/>
  <c r="N10731" i="1"/>
  <c r="M10731" i="1"/>
  <c r="L10731" i="1"/>
  <c r="K10731" i="1"/>
  <c r="I10731" i="1"/>
  <c r="D10731" i="1"/>
  <c r="N10730" i="1"/>
  <c r="M10730" i="1"/>
  <c r="L10730" i="1"/>
  <c r="K10730" i="1"/>
  <c r="I10730" i="1"/>
  <c r="D10730" i="1"/>
  <c r="N10729" i="1"/>
  <c r="M10729" i="1"/>
  <c r="L10729" i="1"/>
  <c r="K10729" i="1"/>
  <c r="I10729" i="1"/>
  <c r="D10729" i="1"/>
  <c r="N10728" i="1"/>
  <c r="M10728" i="1"/>
  <c r="L10728" i="1"/>
  <c r="K10728" i="1"/>
  <c r="I10728" i="1"/>
  <c r="D10728" i="1"/>
  <c r="N10727" i="1"/>
  <c r="M10727" i="1"/>
  <c r="L10727" i="1"/>
  <c r="K10727" i="1"/>
  <c r="I10727" i="1"/>
  <c r="D10727" i="1"/>
  <c r="N10726" i="1"/>
  <c r="M10726" i="1"/>
  <c r="L10726" i="1"/>
  <c r="K10726" i="1"/>
  <c r="I10726" i="1"/>
  <c r="D10726" i="1"/>
  <c r="N10725" i="1"/>
  <c r="M10725" i="1"/>
  <c r="L10725" i="1"/>
  <c r="K10725" i="1"/>
  <c r="I10725" i="1"/>
  <c r="D10725" i="1"/>
  <c r="N10724" i="1"/>
  <c r="M10724" i="1"/>
  <c r="L10724" i="1"/>
  <c r="K10724" i="1"/>
  <c r="I10724" i="1"/>
  <c r="D10724" i="1"/>
  <c r="N10723" i="1"/>
  <c r="M10723" i="1"/>
  <c r="L10723" i="1"/>
  <c r="K10723" i="1"/>
  <c r="I10723" i="1"/>
  <c r="D10723" i="1"/>
  <c r="N10722" i="1"/>
  <c r="M10722" i="1"/>
  <c r="L10722" i="1"/>
  <c r="K10722" i="1"/>
  <c r="I10722" i="1"/>
  <c r="D10722" i="1"/>
  <c r="N10721" i="1"/>
  <c r="M10721" i="1"/>
  <c r="L10721" i="1"/>
  <c r="K10721" i="1"/>
  <c r="I10721" i="1"/>
  <c r="D10721" i="1"/>
  <c r="N10720" i="1"/>
  <c r="M10720" i="1"/>
  <c r="L10720" i="1"/>
  <c r="K10720" i="1"/>
  <c r="I10720" i="1"/>
  <c r="D10720" i="1"/>
  <c r="N10719" i="1"/>
  <c r="M10719" i="1"/>
  <c r="L10719" i="1"/>
  <c r="K10719" i="1"/>
  <c r="I10719" i="1"/>
  <c r="D10719" i="1"/>
  <c r="N10718" i="1"/>
  <c r="M10718" i="1"/>
  <c r="L10718" i="1"/>
  <c r="K10718" i="1"/>
  <c r="I10718" i="1"/>
  <c r="D10718" i="1"/>
  <c r="N10717" i="1"/>
  <c r="M10717" i="1"/>
  <c r="L10717" i="1"/>
  <c r="K10717" i="1"/>
  <c r="I10717" i="1"/>
  <c r="D10717" i="1"/>
  <c r="N10716" i="1"/>
  <c r="M10716" i="1"/>
  <c r="L10716" i="1"/>
  <c r="K10716" i="1"/>
  <c r="I10716" i="1"/>
  <c r="D10716" i="1"/>
  <c r="N10715" i="1"/>
  <c r="M10715" i="1"/>
  <c r="L10715" i="1"/>
  <c r="K10715" i="1"/>
  <c r="I10715" i="1"/>
  <c r="D10715" i="1"/>
  <c r="N10714" i="1"/>
  <c r="M10714" i="1"/>
  <c r="L10714" i="1"/>
  <c r="K10714" i="1"/>
  <c r="I10714" i="1"/>
  <c r="D10714" i="1"/>
  <c r="N10713" i="1"/>
  <c r="M10713" i="1"/>
  <c r="L10713" i="1"/>
  <c r="K10713" i="1"/>
  <c r="I10713" i="1"/>
  <c r="D10713" i="1"/>
  <c r="N10712" i="1"/>
  <c r="M10712" i="1"/>
  <c r="L10712" i="1"/>
  <c r="K10712" i="1"/>
  <c r="I10712" i="1"/>
  <c r="D10712" i="1"/>
  <c r="N10711" i="1"/>
  <c r="M10711" i="1"/>
  <c r="L10711" i="1"/>
  <c r="K10711" i="1"/>
  <c r="I10711" i="1"/>
  <c r="D10711" i="1"/>
  <c r="N10710" i="1"/>
  <c r="M10710" i="1"/>
  <c r="L10710" i="1"/>
  <c r="K10710" i="1"/>
  <c r="I10710" i="1"/>
  <c r="D10710" i="1"/>
  <c r="N10709" i="1"/>
  <c r="M10709" i="1"/>
  <c r="L10709" i="1"/>
  <c r="K10709" i="1"/>
  <c r="I10709" i="1"/>
  <c r="D10709" i="1"/>
  <c r="N10708" i="1"/>
  <c r="M10708" i="1"/>
  <c r="L10708" i="1"/>
  <c r="K10708" i="1"/>
  <c r="I10708" i="1"/>
  <c r="D10708" i="1"/>
  <c r="N10707" i="1"/>
  <c r="M10707" i="1"/>
  <c r="L10707" i="1"/>
  <c r="K10707" i="1"/>
  <c r="I10707" i="1"/>
  <c r="D10707" i="1"/>
  <c r="N10706" i="1"/>
  <c r="M10706" i="1"/>
  <c r="L10706" i="1"/>
  <c r="K10706" i="1"/>
  <c r="I10706" i="1"/>
  <c r="D10706" i="1"/>
  <c r="N10705" i="1"/>
  <c r="M10705" i="1"/>
  <c r="L10705" i="1"/>
  <c r="K10705" i="1"/>
  <c r="I10705" i="1"/>
  <c r="D10705" i="1"/>
  <c r="N10704" i="1"/>
  <c r="M10704" i="1"/>
  <c r="L10704" i="1"/>
  <c r="K10704" i="1"/>
  <c r="I10704" i="1"/>
  <c r="D10704" i="1"/>
  <c r="N10703" i="1"/>
  <c r="M10703" i="1"/>
  <c r="L10703" i="1"/>
  <c r="K10703" i="1"/>
  <c r="I10703" i="1"/>
  <c r="D10703" i="1"/>
  <c r="N10702" i="1"/>
  <c r="M10702" i="1"/>
  <c r="L10702" i="1"/>
  <c r="K10702" i="1"/>
  <c r="I10702" i="1"/>
  <c r="D10702" i="1"/>
  <c r="N10701" i="1"/>
  <c r="M10701" i="1"/>
  <c r="L10701" i="1"/>
  <c r="K10701" i="1"/>
  <c r="I10701" i="1"/>
  <c r="D10701" i="1"/>
  <c r="N10700" i="1"/>
  <c r="M10700" i="1"/>
  <c r="L10700" i="1"/>
  <c r="K10700" i="1"/>
  <c r="I10700" i="1"/>
  <c r="D10700" i="1"/>
  <c r="N10699" i="1"/>
  <c r="M10699" i="1"/>
  <c r="L10699" i="1"/>
  <c r="K10699" i="1"/>
  <c r="I10699" i="1"/>
  <c r="D10699" i="1"/>
  <c r="N10698" i="1"/>
  <c r="M10698" i="1"/>
  <c r="L10698" i="1"/>
  <c r="K10698" i="1"/>
  <c r="I10698" i="1"/>
  <c r="D10698" i="1"/>
  <c r="N10697" i="1"/>
  <c r="M10697" i="1"/>
  <c r="L10697" i="1"/>
  <c r="K10697" i="1"/>
  <c r="I10697" i="1"/>
  <c r="D10697" i="1"/>
  <c r="N10696" i="1"/>
  <c r="M10696" i="1"/>
  <c r="L10696" i="1"/>
  <c r="K10696" i="1"/>
  <c r="I10696" i="1"/>
  <c r="D10696" i="1"/>
  <c r="N10695" i="1"/>
  <c r="M10695" i="1"/>
  <c r="L10695" i="1"/>
  <c r="K10695" i="1"/>
  <c r="I10695" i="1"/>
  <c r="D10695" i="1"/>
  <c r="N10694" i="1"/>
  <c r="M10694" i="1"/>
  <c r="L10694" i="1"/>
  <c r="K10694" i="1"/>
  <c r="I10694" i="1"/>
  <c r="D10694" i="1"/>
  <c r="N10693" i="1"/>
  <c r="M10693" i="1"/>
  <c r="L10693" i="1"/>
  <c r="K10693" i="1"/>
  <c r="I10693" i="1"/>
  <c r="D10693" i="1"/>
  <c r="N10692" i="1"/>
  <c r="M10692" i="1"/>
  <c r="L10692" i="1"/>
  <c r="K10692" i="1"/>
  <c r="I10692" i="1"/>
  <c r="D10692" i="1"/>
  <c r="N10691" i="1"/>
  <c r="M10691" i="1"/>
  <c r="L10691" i="1"/>
  <c r="K10691" i="1"/>
  <c r="I10691" i="1"/>
  <c r="D10691" i="1"/>
  <c r="N10690" i="1"/>
  <c r="M10690" i="1"/>
  <c r="L10690" i="1"/>
  <c r="K10690" i="1"/>
  <c r="I10690" i="1"/>
  <c r="D10690" i="1"/>
  <c r="N10689" i="1"/>
  <c r="M10689" i="1"/>
  <c r="L10689" i="1"/>
  <c r="K10689" i="1"/>
  <c r="I10689" i="1"/>
  <c r="D10689" i="1"/>
  <c r="N10688" i="1"/>
  <c r="M10688" i="1"/>
  <c r="L10688" i="1"/>
  <c r="K10688" i="1"/>
  <c r="I10688" i="1"/>
  <c r="D10688" i="1"/>
  <c r="N10687" i="1"/>
  <c r="M10687" i="1"/>
  <c r="L10687" i="1"/>
  <c r="K10687" i="1"/>
  <c r="I10687" i="1"/>
  <c r="D10687" i="1"/>
  <c r="N10686" i="1"/>
  <c r="M10686" i="1"/>
  <c r="L10686" i="1"/>
  <c r="K10686" i="1"/>
  <c r="I10686" i="1"/>
  <c r="D10686" i="1"/>
  <c r="N10685" i="1"/>
  <c r="M10685" i="1"/>
  <c r="L10685" i="1"/>
  <c r="K10685" i="1"/>
  <c r="I10685" i="1"/>
  <c r="D10685" i="1"/>
  <c r="N10684" i="1"/>
  <c r="M10684" i="1"/>
  <c r="L10684" i="1"/>
  <c r="K10684" i="1"/>
  <c r="I10684" i="1"/>
  <c r="D10684" i="1"/>
  <c r="N10683" i="1"/>
  <c r="M10683" i="1"/>
  <c r="L10683" i="1"/>
  <c r="K10683" i="1"/>
  <c r="I10683" i="1"/>
  <c r="D10683" i="1"/>
  <c r="N10682" i="1"/>
  <c r="M10682" i="1"/>
  <c r="L10682" i="1"/>
  <c r="K10682" i="1"/>
  <c r="I10682" i="1"/>
  <c r="D10682" i="1"/>
  <c r="N10681" i="1"/>
  <c r="M10681" i="1"/>
  <c r="L10681" i="1"/>
  <c r="K10681" i="1"/>
  <c r="I10681" i="1"/>
  <c r="D10681" i="1"/>
  <c r="N10680" i="1"/>
  <c r="M10680" i="1"/>
  <c r="L10680" i="1"/>
  <c r="K10680" i="1"/>
  <c r="I10680" i="1"/>
  <c r="D10680" i="1"/>
  <c r="N10679" i="1"/>
  <c r="M10679" i="1"/>
  <c r="L10679" i="1"/>
  <c r="K10679" i="1"/>
  <c r="I10679" i="1"/>
  <c r="D10679" i="1"/>
  <c r="N10678" i="1"/>
  <c r="M10678" i="1"/>
  <c r="L10678" i="1"/>
  <c r="K10678" i="1"/>
  <c r="I10678" i="1"/>
  <c r="D10678" i="1"/>
  <c r="N10677" i="1"/>
  <c r="M10677" i="1"/>
  <c r="L10677" i="1"/>
  <c r="K10677" i="1"/>
  <c r="I10677" i="1"/>
  <c r="D10677" i="1"/>
  <c r="N10676" i="1"/>
  <c r="M10676" i="1"/>
  <c r="L10676" i="1"/>
  <c r="K10676" i="1"/>
  <c r="I10676" i="1"/>
  <c r="D10676" i="1"/>
  <c r="N10675" i="1"/>
  <c r="M10675" i="1"/>
  <c r="L10675" i="1"/>
  <c r="K10675" i="1"/>
  <c r="I10675" i="1"/>
  <c r="D10675" i="1"/>
  <c r="N10674" i="1"/>
  <c r="M10674" i="1"/>
  <c r="L10674" i="1"/>
  <c r="K10674" i="1"/>
  <c r="I10674" i="1"/>
  <c r="D10674" i="1"/>
  <c r="N10673" i="1"/>
  <c r="M10673" i="1"/>
  <c r="L10673" i="1"/>
  <c r="K10673" i="1"/>
  <c r="I10673" i="1"/>
  <c r="D10673" i="1"/>
  <c r="N10672" i="1"/>
  <c r="M10672" i="1"/>
  <c r="L10672" i="1"/>
  <c r="K10672" i="1"/>
  <c r="I10672" i="1"/>
  <c r="D10672" i="1"/>
  <c r="N10671" i="1"/>
  <c r="M10671" i="1"/>
  <c r="L10671" i="1"/>
  <c r="K10671" i="1"/>
  <c r="I10671" i="1"/>
  <c r="D10671" i="1"/>
  <c r="N10670" i="1"/>
  <c r="M10670" i="1"/>
  <c r="L10670" i="1"/>
  <c r="K10670" i="1"/>
  <c r="I10670" i="1"/>
  <c r="D10670" i="1"/>
  <c r="N10669" i="1"/>
  <c r="M10669" i="1"/>
  <c r="L10669" i="1"/>
  <c r="K10669" i="1"/>
  <c r="I10669" i="1"/>
  <c r="D10669" i="1"/>
  <c r="N10668" i="1"/>
  <c r="M10668" i="1"/>
  <c r="L10668" i="1"/>
  <c r="K10668" i="1"/>
  <c r="I10668" i="1"/>
  <c r="D10668" i="1"/>
  <c r="N10667" i="1"/>
  <c r="M10667" i="1"/>
  <c r="L10667" i="1"/>
  <c r="K10667" i="1"/>
  <c r="I10667" i="1"/>
  <c r="D10667" i="1"/>
  <c r="N10666" i="1"/>
  <c r="M10666" i="1"/>
  <c r="L10666" i="1"/>
  <c r="K10666" i="1"/>
  <c r="I10666" i="1"/>
  <c r="D10666" i="1"/>
  <c r="N10665" i="1"/>
  <c r="M10665" i="1"/>
  <c r="L10665" i="1"/>
  <c r="K10665" i="1"/>
  <c r="I10665" i="1"/>
  <c r="D10665" i="1"/>
  <c r="N10664" i="1"/>
  <c r="M10664" i="1"/>
  <c r="L10664" i="1"/>
  <c r="K10664" i="1"/>
  <c r="I10664" i="1"/>
  <c r="D10664" i="1"/>
  <c r="N10663" i="1"/>
  <c r="M10663" i="1"/>
  <c r="L10663" i="1"/>
  <c r="K10663" i="1"/>
  <c r="I10663" i="1"/>
  <c r="D10663" i="1"/>
  <c r="N10662" i="1"/>
  <c r="M10662" i="1"/>
  <c r="L10662" i="1"/>
  <c r="K10662" i="1"/>
  <c r="I10662" i="1"/>
  <c r="D10662" i="1"/>
  <c r="N10661" i="1"/>
  <c r="M10661" i="1"/>
  <c r="L10661" i="1"/>
  <c r="K10661" i="1"/>
  <c r="I10661" i="1"/>
  <c r="D10661" i="1"/>
  <c r="N10660" i="1"/>
  <c r="M10660" i="1"/>
  <c r="L10660" i="1"/>
  <c r="K10660" i="1"/>
  <c r="I10660" i="1"/>
  <c r="D10660" i="1"/>
  <c r="N10659" i="1"/>
  <c r="M10659" i="1"/>
  <c r="L10659" i="1"/>
  <c r="K10659" i="1"/>
  <c r="I10659" i="1"/>
  <c r="D10659" i="1"/>
  <c r="N10658" i="1"/>
  <c r="M10658" i="1"/>
  <c r="L10658" i="1"/>
  <c r="K10658" i="1"/>
  <c r="I10658" i="1"/>
  <c r="D10658" i="1"/>
  <c r="N10657" i="1"/>
  <c r="M10657" i="1"/>
  <c r="L10657" i="1"/>
  <c r="K10657" i="1"/>
  <c r="I10657" i="1"/>
  <c r="D10657" i="1"/>
  <c r="N10656" i="1"/>
  <c r="M10656" i="1"/>
  <c r="L10656" i="1"/>
  <c r="K10656" i="1"/>
  <c r="I10656" i="1"/>
  <c r="D10656" i="1"/>
  <c r="N10655" i="1"/>
  <c r="M10655" i="1"/>
  <c r="L10655" i="1"/>
  <c r="K10655" i="1"/>
  <c r="I10655" i="1"/>
  <c r="D10655" i="1"/>
  <c r="N10654" i="1"/>
  <c r="M10654" i="1"/>
  <c r="L10654" i="1"/>
  <c r="K10654" i="1"/>
  <c r="I10654" i="1"/>
  <c r="D10654" i="1"/>
  <c r="N10653" i="1"/>
  <c r="M10653" i="1"/>
  <c r="L10653" i="1"/>
  <c r="K10653" i="1"/>
  <c r="I10653" i="1"/>
  <c r="D10653" i="1"/>
  <c r="N10652" i="1"/>
  <c r="M10652" i="1"/>
  <c r="L10652" i="1"/>
  <c r="K10652" i="1"/>
  <c r="I10652" i="1"/>
  <c r="D10652" i="1"/>
  <c r="N10651" i="1"/>
  <c r="M10651" i="1"/>
  <c r="L10651" i="1"/>
  <c r="K10651" i="1"/>
  <c r="I10651" i="1"/>
  <c r="D10651" i="1"/>
  <c r="N10650" i="1"/>
  <c r="M10650" i="1"/>
  <c r="L10650" i="1"/>
  <c r="K10650" i="1"/>
  <c r="I10650" i="1"/>
  <c r="D10650" i="1"/>
  <c r="N10649" i="1"/>
  <c r="M10649" i="1"/>
  <c r="L10649" i="1"/>
  <c r="K10649" i="1"/>
  <c r="I10649" i="1"/>
  <c r="D10649" i="1"/>
  <c r="N10648" i="1"/>
  <c r="M10648" i="1"/>
  <c r="L10648" i="1"/>
  <c r="K10648" i="1"/>
  <c r="I10648" i="1"/>
  <c r="D10648" i="1"/>
  <c r="N10647" i="1"/>
  <c r="M10647" i="1"/>
  <c r="L10647" i="1"/>
  <c r="K10647" i="1"/>
  <c r="I10647" i="1"/>
  <c r="D10647" i="1"/>
  <c r="N10646" i="1"/>
  <c r="M10646" i="1"/>
  <c r="L10646" i="1"/>
  <c r="K10646" i="1"/>
  <c r="I10646" i="1"/>
  <c r="D10646" i="1"/>
  <c r="N10645" i="1"/>
  <c r="M10645" i="1"/>
  <c r="L10645" i="1"/>
  <c r="K10645" i="1"/>
  <c r="I10645" i="1"/>
  <c r="D10645" i="1"/>
  <c r="N10644" i="1"/>
  <c r="M10644" i="1"/>
  <c r="L10644" i="1"/>
  <c r="K10644" i="1"/>
  <c r="I10644" i="1"/>
  <c r="D10644" i="1"/>
  <c r="N10643" i="1"/>
  <c r="M10643" i="1"/>
  <c r="L10643" i="1"/>
  <c r="K10643" i="1"/>
  <c r="I10643" i="1"/>
  <c r="D10643" i="1"/>
  <c r="N10642" i="1"/>
  <c r="M10642" i="1"/>
  <c r="L10642" i="1"/>
  <c r="K10642" i="1"/>
  <c r="I10642" i="1"/>
  <c r="D10642" i="1"/>
  <c r="N10641" i="1"/>
  <c r="M10641" i="1"/>
  <c r="L10641" i="1"/>
  <c r="K10641" i="1"/>
  <c r="I10641" i="1"/>
  <c r="D10641" i="1"/>
  <c r="N10640" i="1"/>
  <c r="M10640" i="1"/>
  <c r="L10640" i="1"/>
  <c r="K10640" i="1"/>
  <c r="I10640" i="1"/>
  <c r="D10640" i="1"/>
  <c r="N10639" i="1"/>
  <c r="M10639" i="1"/>
  <c r="L10639" i="1"/>
  <c r="K10639" i="1"/>
  <c r="I10639" i="1"/>
  <c r="D10639" i="1"/>
  <c r="N10638" i="1"/>
  <c r="M10638" i="1"/>
  <c r="L10638" i="1"/>
  <c r="K10638" i="1"/>
  <c r="I10638" i="1"/>
  <c r="D10638" i="1"/>
  <c r="N10637" i="1"/>
  <c r="M10637" i="1"/>
  <c r="L10637" i="1"/>
  <c r="K10637" i="1"/>
  <c r="I10637" i="1"/>
  <c r="D10637" i="1"/>
  <c r="N10636" i="1"/>
  <c r="M10636" i="1"/>
  <c r="L10636" i="1"/>
  <c r="K10636" i="1"/>
  <c r="I10636" i="1"/>
  <c r="D10636" i="1"/>
  <c r="N10635" i="1"/>
  <c r="M10635" i="1"/>
  <c r="L10635" i="1"/>
  <c r="K10635" i="1"/>
  <c r="I10635" i="1"/>
  <c r="D10635" i="1"/>
  <c r="N10634" i="1"/>
  <c r="M10634" i="1"/>
  <c r="L10634" i="1"/>
  <c r="K10634" i="1"/>
  <c r="I10634" i="1"/>
  <c r="D10634" i="1"/>
  <c r="N10633" i="1"/>
  <c r="M10633" i="1"/>
  <c r="L10633" i="1"/>
  <c r="K10633" i="1"/>
  <c r="I10633" i="1"/>
  <c r="D10633" i="1"/>
  <c r="N10632" i="1"/>
  <c r="M10632" i="1"/>
  <c r="L10632" i="1"/>
  <c r="K10632" i="1"/>
  <c r="I10632" i="1"/>
  <c r="D10632" i="1"/>
  <c r="N10631" i="1"/>
  <c r="M10631" i="1"/>
  <c r="L10631" i="1"/>
  <c r="K10631" i="1"/>
  <c r="I10631" i="1"/>
  <c r="D10631" i="1"/>
  <c r="N10630" i="1"/>
  <c r="M10630" i="1"/>
  <c r="L10630" i="1"/>
  <c r="K10630" i="1"/>
  <c r="I10630" i="1"/>
  <c r="D10630" i="1"/>
  <c r="N10629" i="1"/>
  <c r="M10629" i="1"/>
  <c r="L10629" i="1"/>
  <c r="K10629" i="1"/>
  <c r="I10629" i="1"/>
  <c r="D10629" i="1"/>
  <c r="N10628" i="1"/>
  <c r="M10628" i="1"/>
  <c r="L10628" i="1"/>
  <c r="K10628" i="1"/>
  <c r="I10628" i="1"/>
  <c r="D10628" i="1"/>
  <c r="N10627" i="1"/>
  <c r="M10627" i="1"/>
  <c r="L10627" i="1"/>
  <c r="K10627" i="1"/>
  <c r="I10627" i="1"/>
  <c r="D10627" i="1"/>
  <c r="N10626" i="1"/>
  <c r="M10626" i="1"/>
  <c r="L10626" i="1"/>
  <c r="K10626" i="1"/>
  <c r="I10626" i="1"/>
  <c r="D10626" i="1"/>
  <c r="N10625" i="1"/>
  <c r="M10625" i="1"/>
  <c r="L10625" i="1"/>
  <c r="K10625" i="1"/>
  <c r="I10625" i="1"/>
  <c r="D10625" i="1"/>
  <c r="N10624" i="1"/>
  <c r="M10624" i="1"/>
  <c r="L10624" i="1"/>
  <c r="K10624" i="1"/>
  <c r="I10624" i="1"/>
  <c r="D10624" i="1"/>
  <c r="N10623" i="1"/>
  <c r="M10623" i="1"/>
  <c r="L10623" i="1"/>
  <c r="K10623" i="1"/>
  <c r="I10623" i="1"/>
  <c r="D10623" i="1"/>
  <c r="N10622" i="1"/>
  <c r="M10622" i="1"/>
  <c r="L10622" i="1"/>
  <c r="K10622" i="1"/>
  <c r="I10622" i="1"/>
  <c r="D10622" i="1"/>
  <c r="N10621" i="1"/>
  <c r="M10621" i="1"/>
  <c r="L10621" i="1"/>
  <c r="K10621" i="1"/>
  <c r="I10621" i="1"/>
  <c r="D10621" i="1"/>
  <c r="N10620" i="1"/>
  <c r="M10620" i="1"/>
  <c r="L10620" i="1"/>
  <c r="K10620" i="1"/>
  <c r="I10620" i="1"/>
  <c r="D10620" i="1"/>
  <c r="N10619" i="1"/>
  <c r="M10619" i="1"/>
  <c r="L10619" i="1"/>
  <c r="K10619" i="1"/>
  <c r="I10619" i="1"/>
  <c r="D10619" i="1"/>
  <c r="N10618" i="1"/>
  <c r="M10618" i="1"/>
  <c r="L10618" i="1"/>
  <c r="K10618" i="1"/>
  <c r="I10618" i="1"/>
  <c r="D10618" i="1"/>
  <c r="N10617" i="1"/>
  <c r="M10617" i="1"/>
  <c r="L10617" i="1"/>
  <c r="K10617" i="1"/>
  <c r="I10617" i="1"/>
  <c r="D10617" i="1"/>
  <c r="N10616" i="1"/>
  <c r="M10616" i="1"/>
  <c r="L10616" i="1"/>
  <c r="K10616" i="1"/>
  <c r="I10616" i="1"/>
  <c r="D10616" i="1"/>
  <c r="N10615" i="1"/>
  <c r="M10615" i="1"/>
  <c r="L10615" i="1"/>
  <c r="K10615" i="1"/>
  <c r="I10615" i="1"/>
  <c r="D10615" i="1"/>
  <c r="N10614" i="1"/>
  <c r="M10614" i="1"/>
  <c r="L10614" i="1"/>
  <c r="K10614" i="1"/>
  <c r="I10614" i="1"/>
  <c r="D10614" i="1"/>
  <c r="N10613" i="1"/>
  <c r="M10613" i="1"/>
  <c r="L10613" i="1"/>
  <c r="K10613" i="1"/>
  <c r="I10613" i="1"/>
  <c r="D10613" i="1"/>
  <c r="N10612" i="1"/>
  <c r="M10612" i="1"/>
  <c r="L10612" i="1"/>
  <c r="K10612" i="1"/>
  <c r="I10612" i="1"/>
  <c r="D10612" i="1"/>
  <c r="N10611" i="1"/>
  <c r="M10611" i="1"/>
  <c r="L10611" i="1"/>
  <c r="K10611" i="1"/>
  <c r="I10611" i="1"/>
  <c r="D10611" i="1"/>
  <c r="N10610" i="1"/>
  <c r="M10610" i="1"/>
  <c r="L10610" i="1"/>
  <c r="K10610" i="1"/>
  <c r="I10610" i="1"/>
  <c r="D10610" i="1"/>
  <c r="N10609" i="1"/>
  <c r="M10609" i="1"/>
  <c r="L10609" i="1"/>
  <c r="K10609" i="1"/>
  <c r="I10609" i="1"/>
  <c r="D10609" i="1"/>
  <c r="N10608" i="1"/>
  <c r="M10608" i="1"/>
  <c r="L10608" i="1"/>
  <c r="K10608" i="1"/>
  <c r="I10608" i="1"/>
  <c r="D10608" i="1"/>
  <c r="N10607" i="1"/>
  <c r="M10607" i="1"/>
  <c r="L10607" i="1"/>
  <c r="K10607" i="1"/>
  <c r="I10607" i="1"/>
  <c r="D10607" i="1"/>
  <c r="N10606" i="1"/>
  <c r="M10606" i="1"/>
  <c r="L10606" i="1"/>
  <c r="K10606" i="1"/>
  <c r="I10606" i="1"/>
  <c r="D10606" i="1"/>
  <c r="N10605" i="1"/>
  <c r="M10605" i="1"/>
  <c r="L10605" i="1"/>
  <c r="K10605" i="1"/>
  <c r="I10605" i="1"/>
  <c r="D10605" i="1"/>
  <c r="N10604" i="1"/>
  <c r="M10604" i="1"/>
  <c r="L10604" i="1"/>
  <c r="K10604" i="1"/>
  <c r="I10604" i="1"/>
  <c r="D10604" i="1"/>
  <c r="N10603" i="1"/>
  <c r="M10603" i="1"/>
  <c r="L10603" i="1"/>
  <c r="K10603" i="1"/>
  <c r="I10603" i="1"/>
  <c r="D10603" i="1"/>
  <c r="N10602" i="1"/>
  <c r="M10602" i="1"/>
  <c r="L10602" i="1"/>
  <c r="K10602" i="1"/>
  <c r="I10602" i="1"/>
  <c r="D10602" i="1"/>
  <c r="N10601" i="1"/>
  <c r="M10601" i="1"/>
  <c r="L10601" i="1"/>
  <c r="K10601" i="1"/>
  <c r="I10601" i="1"/>
  <c r="D10601" i="1"/>
  <c r="N10600" i="1"/>
  <c r="M10600" i="1"/>
  <c r="L10600" i="1"/>
  <c r="K10600" i="1"/>
  <c r="I10600" i="1"/>
  <c r="D10600" i="1"/>
  <c r="N10599" i="1"/>
  <c r="M10599" i="1"/>
  <c r="L10599" i="1"/>
  <c r="K10599" i="1"/>
  <c r="I10599" i="1"/>
  <c r="D10599" i="1"/>
  <c r="N10598" i="1"/>
  <c r="M10598" i="1"/>
  <c r="L10598" i="1"/>
  <c r="K10598" i="1"/>
  <c r="I10598" i="1"/>
  <c r="D10598" i="1"/>
  <c r="N10597" i="1"/>
  <c r="M10597" i="1"/>
  <c r="L10597" i="1"/>
  <c r="K10597" i="1"/>
  <c r="I10597" i="1"/>
  <c r="D10597" i="1"/>
  <c r="N10596" i="1"/>
  <c r="M10596" i="1"/>
  <c r="L10596" i="1"/>
  <c r="K10596" i="1"/>
  <c r="I10596" i="1"/>
  <c r="D10596" i="1"/>
  <c r="N10595" i="1"/>
  <c r="M10595" i="1"/>
  <c r="L10595" i="1"/>
  <c r="K10595" i="1"/>
  <c r="I10595" i="1"/>
  <c r="D10595" i="1"/>
  <c r="N10594" i="1"/>
  <c r="M10594" i="1"/>
  <c r="L10594" i="1"/>
  <c r="K10594" i="1"/>
  <c r="I10594" i="1"/>
  <c r="D10594" i="1"/>
  <c r="N10593" i="1"/>
  <c r="M10593" i="1"/>
  <c r="L10593" i="1"/>
  <c r="K10593" i="1"/>
  <c r="I10593" i="1"/>
  <c r="D10593" i="1"/>
  <c r="N10592" i="1"/>
  <c r="M10592" i="1"/>
  <c r="L10592" i="1"/>
  <c r="K10592" i="1"/>
  <c r="I10592" i="1"/>
  <c r="D10592" i="1"/>
  <c r="N10591" i="1"/>
  <c r="M10591" i="1"/>
  <c r="L10591" i="1"/>
  <c r="K10591" i="1"/>
  <c r="I10591" i="1"/>
  <c r="D10591" i="1"/>
  <c r="N10590" i="1"/>
  <c r="M10590" i="1"/>
  <c r="L10590" i="1"/>
  <c r="K10590" i="1"/>
  <c r="I10590" i="1"/>
  <c r="D10590" i="1"/>
  <c r="N10589" i="1"/>
  <c r="M10589" i="1"/>
  <c r="L10589" i="1"/>
  <c r="K10589" i="1"/>
  <c r="I10589" i="1"/>
  <c r="D10589" i="1"/>
  <c r="N10588" i="1"/>
  <c r="M10588" i="1"/>
  <c r="L10588" i="1"/>
  <c r="K10588" i="1"/>
  <c r="I10588" i="1"/>
  <c r="D10588" i="1"/>
  <c r="N10587" i="1"/>
  <c r="M10587" i="1"/>
  <c r="L10587" i="1"/>
  <c r="K10587" i="1"/>
  <c r="I10587" i="1"/>
  <c r="D10587" i="1"/>
  <c r="N10586" i="1"/>
  <c r="M10586" i="1"/>
  <c r="L10586" i="1"/>
  <c r="K10586" i="1"/>
  <c r="I10586" i="1"/>
  <c r="D10586" i="1"/>
  <c r="N10585" i="1"/>
  <c r="M10585" i="1"/>
  <c r="L10585" i="1"/>
  <c r="K10585" i="1"/>
  <c r="I10585" i="1"/>
  <c r="D10585" i="1"/>
  <c r="N10584" i="1"/>
  <c r="M10584" i="1"/>
  <c r="L10584" i="1"/>
  <c r="K10584" i="1"/>
  <c r="I10584" i="1"/>
  <c r="D10584" i="1"/>
  <c r="N10583" i="1"/>
  <c r="M10583" i="1"/>
  <c r="L10583" i="1"/>
  <c r="K10583" i="1"/>
  <c r="I10583" i="1"/>
  <c r="D10583" i="1"/>
  <c r="N10582" i="1"/>
  <c r="M10582" i="1"/>
  <c r="L10582" i="1"/>
  <c r="K10582" i="1"/>
  <c r="I10582" i="1"/>
  <c r="D10582" i="1"/>
  <c r="N10581" i="1"/>
  <c r="M10581" i="1"/>
  <c r="L10581" i="1"/>
  <c r="K10581" i="1"/>
  <c r="I10581" i="1"/>
  <c r="D10581" i="1"/>
  <c r="N10580" i="1"/>
  <c r="M10580" i="1"/>
  <c r="L10580" i="1"/>
  <c r="K10580" i="1"/>
  <c r="I10580" i="1"/>
  <c r="D10580" i="1"/>
  <c r="N10579" i="1"/>
  <c r="M10579" i="1"/>
  <c r="L10579" i="1"/>
  <c r="K10579" i="1"/>
  <c r="I10579" i="1"/>
  <c r="D10579" i="1"/>
  <c r="N10578" i="1"/>
  <c r="M10578" i="1"/>
  <c r="L10578" i="1"/>
  <c r="K10578" i="1"/>
  <c r="I10578" i="1"/>
  <c r="D10578" i="1"/>
  <c r="N10577" i="1"/>
  <c r="M10577" i="1"/>
  <c r="L10577" i="1"/>
  <c r="K10577" i="1"/>
  <c r="I10577" i="1"/>
  <c r="D10577" i="1"/>
  <c r="N10576" i="1"/>
  <c r="M10576" i="1"/>
  <c r="L10576" i="1"/>
  <c r="K10576" i="1"/>
  <c r="I10576" i="1"/>
  <c r="D10576" i="1"/>
  <c r="N10575" i="1"/>
  <c r="M10575" i="1"/>
  <c r="L10575" i="1"/>
  <c r="K10575" i="1"/>
  <c r="I10575" i="1"/>
  <c r="D10575" i="1"/>
  <c r="N10574" i="1"/>
  <c r="M10574" i="1"/>
  <c r="L10574" i="1"/>
  <c r="K10574" i="1"/>
  <c r="I10574" i="1"/>
  <c r="D10574" i="1"/>
  <c r="N10573" i="1"/>
  <c r="M10573" i="1"/>
  <c r="L10573" i="1"/>
  <c r="K10573" i="1"/>
  <c r="I10573" i="1"/>
  <c r="D10573" i="1"/>
  <c r="N10572" i="1"/>
  <c r="M10572" i="1"/>
  <c r="L10572" i="1"/>
  <c r="K10572" i="1"/>
  <c r="I10572" i="1"/>
  <c r="D10572" i="1"/>
  <c r="N10571" i="1"/>
  <c r="M10571" i="1"/>
  <c r="L10571" i="1"/>
  <c r="K10571" i="1"/>
  <c r="I10571" i="1"/>
  <c r="D10571" i="1"/>
  <c r="N10570" i="1"/>
  <c r="M10570" i="1"/>
  <c r="L10570" i="1"/>
  <c r="K10570" i="1"/>
  <c r="I10570" i="1"/>
  <c r="D10570" i="1"/>
  <c r="N10569" i="1"/>
  <c r="M10569" i="1"/>
  <c r="L10569" i="1"/>
  <c r="K10569" i="1"/>
  <c r="I10569" i="1"/>
  <c r="D10569" i="1"/>
  <c r="N10568" i="1"/>
  <c r="M10568" i="1"/>
  <c r="L10568" i="1"/>
  <c r="K10568" i="1"/>
  <c r="I10568" i="1"/>
  <c r="D10568" i="1"/>
  <c r="N10567" i="1"/>
  <c r="M10567" i="1"/>
  <c r="L10567" i="1"/>
  <c r="K10567" i="1"/>
  <c r="I10567" i="1"/>
  <c r="D10567" i="1"/>
  <c r="N10566" i="1"/>
  <c r="M10566" i="1"/>
  <c r="L10566" i="1"/>
  <c r="K10566" i="1"/>
  <c r="I10566" i="1"/>
  <c r="D10566" i="1"/>
  <c r="N10565" i="1"/>
  <c r="M10565" i="1"/>
  <c r="L10565" i="1"/>
  <c r="K10565" i="1"/>
  <c r="I10565" i="1"/>
  <c r="D10565" i="1"/>
  <c r="N10564" i="1"/>
  <c r="M10564" i="1"/>
  <c r="L10564" i="1"/>
  <c r="K10564" i="1"/>
  <c r="I10564" i="1"/>
  <c r="D10564" i="1"/>
  <c r="N10563" i="1"/>
  <c r="M10563" i="1"/>
  <c r="L10563" i="1"/>
  <c r="K10563" i="1"/>
  <c r="I10563" i="1"/>
  <c r="D10563" i="1"/>
  <c r="N10562" i="1"/>
  <c r="M10562" i="1"/>
  <c r="L10562" i="1"/>
  <c r="K10562" i="1"/>
  <c r="I10562" i="1"/>
  <c r="D10562" i="1"/>
  <c r="N10561" i="1"/>
  <c r="M10561" i="1"/>
  <c r="L10561" i="1"/>
  <c r="K10561" i="1"/>
  <c r="I10561" i="1"/>
  <c r="D10561" i="1"/>
  <c r="N10560" i="1"/>
  <c r="M10560" i="1"/>
  <c r="L10560" i="1"/>
  <c r="K10560" i="1"/>
  <c r="I10560" i="1"/>
  <c r="D10560" i="1"/>
  <c r="N10559" i="1"/>
  <c r="M10559" i="1"/>
  <c r="L10559" i="1"/>
  <c r="K10559" i="1"/>
  <c r="I10559" i="1"/>
  <c r="D10559" i="1"/>
  <c r="N10558" i="1"/>
  <c r="M10558" i="1"/>
  <c r="L10558" i="1"/>
  <c r="K10558" i="1"/>
  <c r="I10558" i="1"/>
  <c r="D10558" i="1"/>
  <c r="N10557" i="1"/>
  <c r="M10557" i="1"/>
  <c r="L10557" i="1"/>
  <c r="K10557" i="1"/>
  <c r="I10557" i="1"/>
  <c r="D10557" i="1"/>
  <c r="N10556" i="1"/>
  <c r="M10556" i="1"/>
  <c r="L10556" i="1"/>
  <c r="K10556" i="1"/>
  <c r="I10556" i="1"/>
  <c r="D10556" i="1"/>
  <c r="N10555" i="1"/>
  <c r="M10555" i="1"/>
  <c r="L10555" i="1"/>
  <c r="K10555" i="1"/>
  <c r="I10555" i="1"/>
  <c r="D10555" i="1"/>
  <c r="N10554" i="1"/>
  <c r="M10554" i="1"/>
  <c r="L10554" i="1"/>
  <c r="K10554" i="1"/>
  <c r="I10554" i="1"/>
  <c r="D10554" i="1"/>
  <c r="N10553" i="1"/>
  <c r="M10553" i="1"/>
  <c r="L10553" i="1"/>
  <c r="K10553" i="1"/>
  <c r="I10553" i="1"/>
  <c r="D10553" i="1"/>
  <c r="N10552" i="1"/>
  <c r="M10552" i="1"/>
  <c r="L10552" i="1"/>
  <c r="K10552" i="1"/>
  <c r="I10552" i="1"/>
  <c r="D10552" i="1"/>
  <c r="N10551" i="1"/>
  <c r="M10551" i="1"/>
  <c r="L10551" i="1"/>
  <c r="K10551" i="1"/>
  <c r="I10551" i="1"/>
  <c r="D10551" i="1"/>
  <c r="N10550" i="1"/>
  <c r="M10550" i="1"/>
  <c r="L10550" i="1"/>
  <c r="K10550" i="1"/>
  <c r="I10550" i="1"/>
  <c r="D10550" i="1"/>
  <c r="N10549" i="1"/>
  <c r="M10549" i="1"/>
  <c r="L10549" i="1"/>
  <c r="K10549" i="1"/>
  <c r="I10549" i="1"/>
  <c r="D10549" i="1"/>
  <c r="N10548" i="1"/>
  <c r="M10548" i="1"/>
  <c r="L10548" i="1"/>
  <c r="K10548" i="1"/>
  <c r="I10548" i="1"/>
  <c r="D10548" i="1"/>
  <c r="N10547" i="1"/>
  <c r="M10547" i="1"/>
  <c r="L10547" i="1"/>
  <c r="K10547" i="1"/>
  <c r="I10547" i="1"/>
  <c r="D10547" i="1"/>
  <c r="N10546" i="1"/>
  <c r="M10546" i="1"/>
  <c r="L10546" i="1"/>
  <c r="K10546" i="1"/>
  <c r="I10546" i="1"/>
  <c r="D10546" i="1"/>
  <c r="N10545" i="1"/>
  <c r="M10545" i="1"/>
  <c r="L10545" i="1"/>
  <c r="K10545" i="1"/>
  <c r="I10545" i="1"/>
  <c r="D10545" i="1"/>
  <c r="N10544" i="1"/>
  <c r="M10544" i="1"/>
  <c r="L10544" i="1"/>
  <c r="K10544" i="1"/>
  <c r="I10544" i="1"/>
  <c r="D10544" i="1"/>
  <c r="N10543" i="1"/>
  <c r="M10543" i="1"/>
  <c r="L10543" i="1"/>
  <c r="K10543" i="1"/>
  <c r="I10543" i="1"/>
  <c r="D10543" i="1"/>
  <c r="N10542" i="1"/>
  <c r="M10542" i="1"/>
  <c r="L10542" i="1"/>
  <c r="K10542" i="1"/>
  <c r="I10542" i="1"/>
  <c r="D10542" i="1"/>
  <c r="N10541" i="1"/>
  <c r="M10541" i="1"/>
  <c r="L10541" i="1"/>
  <c r="K10541" i="1"/>
  <c r="I10541" i="1"/>
  <c r="D10541" i="1"/>
  <c r="N10540" i="1"/>
  <c r="M10540" i="1"/>
  <c r="L10540" i="1"/>
  <c r="K10540" i="1"/>
  <c r="I10540" i="1"/>
  <c r="D10540" i="1"/>
  <c r="N10539" i="1"/>
  <c r="M10539" i="1"/>
  <c r="L10539" i="1"/>
  <c r="K10539" i="1"/>
  <c r="I10539" i="1"/>
  <c r="D10539" i="1"/>
  <c r="N10538" i="1"/>
  <c r="M10538" i="1"/>
  <c r="L10538" i="1"/>
  <c r="K10538" i="1"/>
  <c r="I10538" i="1"/>
  <c r="D10538" i="1"/>
  <c r="N10537" i="1"/>
  <c r="M10537" i="1"/>
  <c r="L10537" i="1"/>
  <c r="K10537" i="1"/>
  <c r="I10537" i="1"/>
  <c r="D10537" i="1"/>
  <c r="N10536" i="1"/>
  <c r="M10536" i="1"/>
  <c r="L10536" i="1"/>
  <c r="K10536" i="1"/>
  <c r="I10536" i="1"/>
  <c r="D10536" i="1"/>
  <c r="N10535" i="1"/>
  <c r="M10535" i="1"/>
  <c r="L10535" i="1"/>
  <c r="K10535" i="1"/>
  <c r="I10535" i="1"/>
  <c r="D10535" i="1"/>
  <c r="N10534" i="1"/>
  <c r="M10534" i="1"/>
  <c r="L10534" i="1"/>
  <c r="K10534" i="1"/>
  <c r="I10534" i="1"/>
  <c r="D10534" i="1"/>
  <c r="N10533" i="1"/>
  <c r="M10533" i="1"/>
  <c r="L10533" i="1"/>
  <c r="K10533" i="1"/>
  <c r="I10533" i="1"/>
  <c r="D10533" i="1"/>
  <c r="N10532" i="1"/>
  <c r="M10532" i="1"/>
  <c r="L10532" i="1"/>
  <c r="K10532" i="1"/>
  <c r="I10532" i="1"/>
  <c r="D10532" i="1"/>
  <c r="N10531" i="1"/>
  <c r="M10531" i="1"/>
  <c r="L10531" i="1"/>
  <c r="K10531" i="1"/>
  <c r="I10531" i="1"/>
  <c r="D10531" i="1"/>
  <c r="N10530" i="1"/>
  <c r="M10530" i="1"/>
  <c r="L10530" i="1"/>
  <c r="K10530" i="1"/>
  <c r="I10530" i="1"/>
  <c r="D10530" i="1"/>
  <c r="N10529" i="1"/>
  <c r="M10529" i="1"/>
  <c r="L10529" i="1"/>
  <c r="K10529" i="1"/>
  <c r="I10529" i="1"/>
  <c r="D10529" i="1"/>
  <c r="N10528" i="1"/>
  <c r="M10528" i="1"/>
  <c r="L10528" i="1"/>
  <c r="K10528" i="1"/>
  <c r="I10528" i="1"/>
  <c r="D10528" i="1"/>
  <c r="N10527" i="1"/>
  <c r="M10527" i="1"/>
  <c r="L10527" i="1"/>
  <c r="K10527" i="1"/>
  <c r="I10527" i="1"/>
  <c r="D10527" i="1"/>
  <c r="N10526" i="1"/>
  <c r="M10526" i="1"/>
  <c r="L10526" i="1"/>
  <c r="K10526" i="1"/>
  <c r="I10526" i="1"/>
  <c r="D10526" i="1"/>
  <c r="N10525" i="1"/>
  <c r="M10525" i="1"/>
  <c r="L10525" i="1"/>
  <c r="K10525" i="1"/>
  <c r="I10525" i="1"/>
  <c r="D10525" i="1"/>
  <c r="N10524" i="1"/>
  <c r="M10524" i="1"/>
  <c r="L10524" i="1"/>
  <c r="K10524" i="1"/>
  <c r="I10524" i="1"/>
  <c r="D10524" i="1"/>
  <c r="N10523" i="1"/>
  <c r="M10523" i="1"/>
  <c r="L10523" i="1"/>
  <c r="K10523" i="1"/>
  <c r="I10523" i="1"/>
  <c r="D10523" i="1"/>
  <c r="N10522" i="1"/>
  <c r="M10522" i="1"/>
  <c r="L10522" i="1"/>
  <c r="K10522" i="1"/>
  <c r="I10522" i="1"/>
  <c r="D10522" i="1"/>
  <c r="N10521" i="1"/>
  <c r="M10521" i="1"/>
  <c r="L10521" i="1"/>
  <c r="K10521" i="1"/>
  <c r="I10521" i="1"/>
  <c r="D10521" i="1"/>
  <c r="N10520" i="1"/>
  <c r="M10520" i="1"/>
  <c r="L10520" i="1"/>
  <c r="K10520" i="1"/>
  <c r="I10520" i="1"/>
  <c r="D10520" i="1"/>
  <c r="N10519" i="1"/>
  <c r="M10519" i="1"/>
  <c r="L10519" i="1"/>
  <c r="K10519" i="1"/>
  <c r="I10519" i="1"/>
  <c r="D10519" i="1"/>
  <c r="N10518" i="1"/>
  <c r="M10518" i="1"/>
  <c r="L10518" i="1"/>
  <c r="K10518" i="1"/>
  <c r="I10518" i="1"/>
  <c r="D10518" i="1"/>
  <c r="N10517" i="1"/>
  <c r="M10517" i="1"/>
  <c r="L10517" i="1"/>
  <c r="K10517" i="1"/>
  <c r="I10517" i="1"/>
  <c r="D10517" i="1"/>
  <c r="N10516" i="1"/>
  <c r="M10516" i="1"/>
  <c r="L10516" i="1"/>
  <c r="K10516" i="1"/>
  <c r="I10516" i="1"/>
  <c r="D10516" i="1"/>
  <c r="N10515" i="1"/>
  <c r="M10515" i="1"/>
  <c r="L10515" i="1"/>
  <c r="K10515" i="1"/>
  <c r="I10515" i="1"/>
  <c r="D10515" i="1"/>
  <c r="N10514" i="1"/>
  <c r="M10514" i="1"/>
  <c r="L10514" i="1"/>
  <c r="K10514" i="1"/>
  <c r="I10514" i="1"/>
  <c r="D10514" i="1"/>
  <c r="N10513" i="1"/>
  <c r="M10513" i="1"/>
  <c r="L10513" i="1"/>
  <c r="K10513" i="1"/>
  <c r="I10513" i="1"/>
  <c r="D10513" i="1"/>
  <c r="N10512" i="1"/>
  <c r="M10512" i="1"/>
  <c r="L10512" i="1"/>
  <c r="K10512" i="1"/>
  <c r="I10512" i="1"/>
  <c r="D10512" i="1"/>
  <c r="N10511" i="1"/>
  <c r="M10511" i="1"/>
  <c r="L10511" i="1"/>
  <c r="K10511" i="1"/>
  <c r="I10511" i="1"/>
  <c r="D10511" i="1"/>
  <c r="N10510" i="1"/>
  <c r="M10510" i="1"/>
  <c r="L10510" i="1"/>
  <c r="K10510" i="1"/>
  <c r="I10510" i="1"/>
  <c r="D10510" i="1"/>
  <c r="N10509" i="1"/>
  <c r="M10509" i="1"/>
  <c r="L10509" i="1"/>
  <c r="K10509" i="1"/>
  <c r="I10509" i="1"/>
  <c r="D10509" i="1"/>
  <c r="N10508" i="1"/>
  <c r="M10508" i="1"/>
  <c r="L10508" i="1"/>
  <c r="K10508" i="1"/>
  <c r="I10508" i="1"/>
  <c r="D10508" i="1"/>
  <c r="N10507" i="1"/>
  <c r="M10507" i="1"/>
  <c r="L10507" i="1"/>
  <c r="K10507" i="1"/>
  <c r="I10507" i="1"/>
  <c r="D10507" i="1"/>
  <c r="N10506" i="1"/>
  <c r="M10506" i="1"/>
  <c r="L10506" i="1"/>
  <c r="K10506" i="1"/>
  <c r="I10506" i="1"/>
  <c r="D10506" i="1"/>
  <c r="N10505" i="1"/>
  <c r="M10505" i="1"/>
  <c r="L10505" i="1"/>
  <c r="K10505" i="1"/>
  <c r="I10505" i="1"/>
  <c r="D10505" i="1"/>
  <c r="N10504" i="1"/>
  <c r="M10504" i="1"/>
  <c r="L10504" i="1"/>
  <c r="K10504" i="1"/>
  <c r="I10504" i="1"/>
  <c r="D10504" i="1"/>
  <c r="N10503" i="1"/>
  <c r="M10503" i="1"/>
  <c r="L10503" i="1"/>
  <c r="K10503" i="1"/>
  <c r="I10503" i="1"/>
  <c r="D10503" i="1"/>
  <c r="N10502" i="1"/>
  <c r="M10502" i="1"/>
  <c r="L10502" i="1"/>
  <c r="K10502" i="1"/>
  <c r="I10502" i="1"/>
  <c r="D10502" i="1"/>
  <c r="N10501" i="1"/>
  <c r="M10501" i="1"/>
  <c r="L10501" i="1"/>
  <c r="K10501" i="1"/>
  <c r="I10501" i="1"/>
  <c r="D10501" i="1"/>
  <c r="N10500" i="1"/>
  <c r="M10500" i="1"/>
  <c r="L10500" i="1"/>
  <c r="K10500" i="1"/>
  <c r="I10500" i="1"/>
  <c r="D10500" i="1"/>
  <c r="N10499" i="1"/>
  <c r="M10499" i="1"/>
  <c r="L10499" i="1"/>
  <c r="K10499" i="1"/>
  <c r="I10499" i="1"/>
  <c r="D10499" i="1"/>
  <c r="N10498" i="1"/>
  <c r="M10498" i="1"/>
  <c r="L10498" i="1"/>
  <c r="K10498" i="1"/>
  <c r="I10498" i="1"/>
  <c r="D10498" i="1"/>
  <c r="N10497" i="1"/>
  <c r="M10497" i="1"/>
  <c r="L10497" i="1"/>
  <c r="K10497" i="1"/>
  <c r="I10497" i="1"/>
  <c r="D10497" i="1"/>
  <c r="N10496" i="1"/>
  <c r="M10496" i="1"/>
  <c r="L10496" i="1"/>
  <c r="K10496" i="1"/>
  <c r="I10496" i="1"/>
  <c r="D10496" i="1"/>
  <c r="N10495" i="1"/>
  <c r="M10495" i="1"/>
  <c r="L10495" i="1"/>
  <c r="K10495" i="1"/>
  <c r="I10495" i="1"/>
  <c r="D10495" i="1"/>
  <c r="N10494" i="1"/>
  <c r="M10494" i="1"/>
  <c r="L10494" i="1"/>
  <c r="K10494" i="1"/>
  <c r="I10494" i="1"/>
  <c r="D10494" i="1"/>
  <c r="N10493" i="1"/>
  <c r="M10493" i="1"/>
  <c r="L10493" i="1"/>
  <c r="K10493" i="1"/>
  <c r="I10493" i="1"/>
  <c r="D10493" i="1"/>
  <c r="N10492" i="1"/>
  <c r="M10492" i="1"/>
  <c r="L10492" i="1"/>
  <c r="K10492" i="1"/>
  <c r="I10492" i="1"/>
  <c r="D10492" i="1"/>
  <c r="N10491" i="1"/>
  <c r="M10491" i="1"/>
  <c r="L10491" i="1"/>
  <c r="K10491" i="1"/>
  <c r="I10491" i="1"/>
  <c r="D10491" i="1"/>
  <c r="N10490" i="1"/>
  <c r="M10490" i="1"/>
  <c r="L10490" i="1"/>
  <c r="K10490" i="1"/>
  <c r="I10490" i="1"/>
  <c r="D10490" i="1"/>
  <c r="N10489" i="1"/>
  <c r="M10489" i="1"/>
  <c r="L10489" i="1"/>
  <c r="K10489" i="1"/>
  <c r="I10489" i="1"/>
  <c r="D10489" i="1"/>
  <c r="N10488" i="1"/>
  <c r="M10488" i="1"/>
  <c r="L10488" i="1"/>
  <c r="K10488" i="1"/>
  <c r="I10488" i="1"/>
  <c r="D10488" i="1"/>
  <c r="N10487" i="1"/>
  <c r="M10487" i="1"/>
  <c r="L10487" i="1"/>
  <c r="K10487" i="1"/>
  <c r="I10487" i="1"/>
  <c r="D10487" i="1"/>
  <c r="N10486" i="1"/>
  <c r="M10486" i="1"/>
  <c r="L10486" i="1"/>
  <c r="K10486" i="1"/>
  <c r="I10486" i="1"/>
  <c r="D10486" i="1"/>
  <c r="N10485" i="1"/>
  <c r="M10485" i="1"/>
  <c r="L10485" i="1"/>
  <c r="K10485" i="1"/>
  <c r="I10485" i="1"/>
  <c r="D10485" i="1"/>
  <c r="N10484" i="1"/>
  <c r="M10484" i="1"/>
  <c r="L10484" i="1"/>
  <c r="K10484" i="1"/>
  <c r="I10484" i="1"/>
  <c r="D10484" i="1"/>
  <c r="N10483" i="1"/>
  <c r="M10483" i="1"/>
  <c r="L10483" i="1"/>
  <c r="K10483" i="1"/>
  <c r="I10483" i="1"/>
  <c r="D10483" i="1"/>
  <c r="N10482" i="1"/>
  <c r="M10482" i="1"/>
  <c r="L10482" i="1"/>
  <c r="K10482" i="1"/>
  <c r="I10482" i="1"/>
  <c r="D10482" i="1"/>
  <c r="N10481" i="1"/>
  <c r="M10481" i="1"/>
  <c r="L10481" i="1"/>
  <c r="K10481" i="1"/>
  <c r="I10481" i="1"/>
  <c r="D10481" i="1"/>
  <c r="N10480" i="1"/>
  <c r="M10480" i="1"/>
  <c r="L10480" i="1"/>
  <c r="K10480" i="1"/>
  <c r="I10480" i="1"/>
  <c r="D10480" i="1"/>
  <c r="N10479" i="1"/>
  <c r="M10479" i="1"/>
  <c r="L10479" i="1"/>
  <c r="K10479" i="1"/>
  <c r="I10479" i="1"/>
  <c r="D10479" i="1"/>
  <c r="N10478" i="1"/>
  <c r="M10478" i="1"/>
  <c r="L10478" i="1"/>
  <c r="K10478" i="1"/>
  <c r="I10478" i="1"/>
  <c r="D10478" i="1"/>
  <c r="N10477" i="1"/>
  <c r="M10477" i="1"/>
  <c r="L10477" i="1"/>
  <c r="K10477" i="1"/>
  <c r="I10477" i="1"/>
  <c r="D10477" i="1"/>
  <c r="N10476" i="1"/>
  <c r="M10476" i="1"/>
  <c r="L10476" i="1"/>
  <c r="K10476" i="1"/>
  <c r="I10476" i="1"/>
  <c r="D10476" i="1"/>
  <c r="N10475" i="1"/>
  <c r="M10475" i="1"/>
  <c r="L10475" i="1"/>
  <c r="K10475" i="1"/>
  <c r="I10475" i="1"/>
  <c r="D10475" i="1"/>
  <c r="N10474" i="1"/>
  <c r="M10474" i="1"/>
  <c r="L10474" i="1"/>
  <c r="K10474" i="1"/>
  <c r="I10474" i="1"/>
  <c r="D10474" i="1"/>
  <c r="N10473" i="1"/>
  <c r="M10473" i="1"/>
  <c r="L10473" i="1"/>
  <c r="K10473" i="1"/>
  <c r="I10473" i="1"/>
  <c r="D10473" i="1"/>
  <c r="N10472" i="1"/>
  <c r="M10472" i="1"/>
  <c r="L10472" i="1"/>
  <c r="K10472" i="1"/>
  <c r="I10472" i="1"/>
  <c r="D10472" i="1"/>
  <c r="N10471" i="1"/>
  <c r="M10471" i="1"/>
  <c r="L10471" i="1"/>
  <c r="K10471" i="1"/>
  <c r="I10471" i="1"/>
  <c r="D10471" i="1"/>
  <c r="N10470" i="1"/>
  <c r="M10470" i="1"/>
  <c r="L10470" i="1"/>
  <c r="K10470" i="1"/>
  <c r="I10470" i="1"/>
  <c r="D10470" i="1"/>
  <c r="N10469" i="1"/>
  <c r="M10469" i="1"/>
  <c r="L10469" i="1"/>
  <c r="K10469" i="1"/>
  <c r="I10469" i="1"/>
  <c r="D10469" i="1"/>
  <c r="N10468" i="1"/>
  <c r="M10468" i="1"/>
  <c r="L10468" i="1"/>
  <c r="K10468" i="1"/>
  <c r="I10468" i="1"/>
  <c r="D10468" i="1"/>
  <c r="N10467" i="1"/>
  <c r="M10467" i="1"/>
  <c r="L10467" i="1"/>
  <c r="K10467" i="1"/>
  <c r="I10467" i="1"/>
  <c r="D10467" i="1"/>
  <c r="N10466" i="1"/>
  <c r="M10466" i="1"/>
  <c r="L10466" i="1"/>
  <c r="K10466" i="1"/>
  <c r="I10466" i="1"/>
  <c r="D10466" i="1"/>
  <c r="N10465" i="1"/>
  <c r="M10465" i="1"/>
  <c r="L10465" i="1"/>
  <c r="K10465" i="1"/>
  <c r="I10465" i="1"/>
  <c r="D10465" i="1"/>
  <c r="N10464" i="1"/>
  <c r="M10464" i="1"/>
  <c r="L10464" i="1"/>
  <c r="K10464" i="1"/>
  <c r="I10464" i="1"/>
  <c r="D10464" i="1"/>
  <c r="N10463" i="1"/>
  <c r="M10463" i="1"/>
  <c r="L10463" i="1"/>
  <c r="K10463" i="1"/>
  <c r="I10463" i="1"/>
  <c r="D10463" i="1"/>
  <c r="N10462" i="1"/>
  <c r="M10462" i="1"/>
  <c r="L10462" i="1"/>
  <c r="K10462" i="1"/>
  <c r="I10462" i="1"/>
  <c r="D10462" i="1"/>
  <c r="N10461" i="1"/>
  <c r="M10461" i="1"/>
  <c r="L10461" i="1"/>
  <c r="K10461" i="1"/>
  <c r="I10461" i="1"/>
  <c r="D10461" i="1"/>
  <c r="N10460" i="1"/>
  <c r="M10460" i="1"/>
  <c r="L10460" i="1"/>
  <c r="K10460" i="1"/>
  <c r="I10460" i="1"/>
  <c r="D10460" i="1"/>
  <c r="N10459" i="1"/>
  <c r="M10459" i="1"/>
  <c r="L10459" i="1"/>
  <c r="K10459" i="1"/>
  <c r="I10459" i="1"/>
  <c r="D10459" i="1"/>
  <c r="N10458" i="1"/>
  <c r="M10458" i="1"/>
  <c r="L10458" i="1"/>
  <c r="K10458" i="1"/>
  <c r="I10458" i="1"/>
  <c r="D10458" i="1"/>
  <c r="N10457" i="1"/>
  <c r="M10457" i="1"/>
  <c r="L10457" i="1"/>
  <c r="K10457" i="1"/>
  <c r="I10457" i="1"/>
  <c r="D10457" i="1"/>
  <c r="C10709" i="1"/>
  <c r="C10700" i="1"/>
  <c r="C10694" i="1"/>
  <c r="C10710" i="1"/>
  <c r="C10783" i="1"/>
  <c r="C10522" i="1"/>
  <c r="C10786" i="1"/>
  <c r="C10598" i="1"/>
  <c r="C10502" i="1"/>
  <c r="C10565" i="1"/>
  <c r="C10482" i="1"/>
  <c r="C10712" i="1"/>
  <c r="C10653" i="1"/>
  <c r="C10649" i="1"/>
  <c r="C10660" i="1"/>
  <c r="C10657" i="1"/>
  <c r="C10761" i="1"/>
  <c r="C10589" i="1"/>
  <c r="C10616" i="1"/>
  <c r="C10753" i="1"/>
  <c r="C10544" i="1"/>
  <c r="C10702" i="1"/>
  <c r="C10633" i="1"/>
  <c r="C10461" i="1"/>
  <c r="C10724" i="1"/>
  <c r="C10508" i="1"/>
  <c r="C10688" i="1"/>
  <c r="C10677" i="1"/>
  <c r="C10733" i="1"/>
  <c r="C10706" i="1"/>
  <c r="C10493" i="1"/>
  <c r="C10682" i="1"/>
  <c r="C10541" i="1"/>
  <c r="C10734" i="1"/>
  <c r="C10742" i="1"/>
  <c r="C10696" i="1"/>
  <c r="C10568" i="1"/>
  <c r="C10665" i="1"/>
  <c r="C10779" i="1"/>
  <c r="C10684" i="1"/>
  <c r="C10632" i="1"/>
  <c r="C10686" i="1"/>
  <c r="C10768" i="1"/>
  <c r="C10628" i="1"/>
  <c r="C10477" i="1"/>
  <c r="C10757" i="1"/>
  <c r="C10788" i="1"/>
  <c r="C10776" i="1"/>
  <c r="C10553" i="1"/>
  <c r="C10743" i="1"/>
  <c r="C10716" i="1"/>
  <c r="C10592" i="1"/>
  <c r="C10645" i="1"/>
  <c r="C10614" i="1"/>
  <c r="C10474" i="1"/>
  <c r="C10600" i="1"/>
  <c r="C10720" i="1"/>
  <c r="C10517" i="1"/>
  <c r="C10752" i="1"/>
  <c r="C10680" i="1"/>
  <c r="C10542" i="1"/>
  <c r="C10736" i="1"/>
  <c r="C10488" i="1"/>
  <c r="C10602" i="1"/>
  <c r="C10638" i="1"/>
  <c r="C10618" i="1"/>
  <c r="C10765" i="1"/>
  <c r="C10675" i="1"/>
  <c r="C10648" i="1"/>
  <c r="C10613" i="1"/>
  <c r="C10766" i="1"/>
  <c r="C10509" i="1"/>
  <c r="C10669" i="1"/>
  <c r="C10458" i="1"/>
  <c r="C10606" i="1"/>
  <c r="C10777" i="1"/>
  <c r="C10503" i="1"/>
  <c r="C10741" i="1"/>
  <c r="C10607" i="1"/>
  <c r="C10692" i="1"/>
  <c r="C10758" i="1"/>
  <c r="C10728" i="1"/>
  <c r="C10642" i="1"/>
  <c r="C10726" i="1"/>
  <c r="C10513" i="1"/>
  <c r="C10552" i="1"/>
  <c r="C10624" i="1"/>
  <c r="C10585" i="1"/>
  <c r="C10476" i="1"/>
  <c r="C10532" i="1"/>
  <c r="C10773" i="1"/>
  <c r="C10577" i="1"/>
  <c r="C10524" i="1"/>
  <c r="C10748" i="1"/>
  <c r="C10560" i="1"/>
  <c r="C10545" i="1"/>
  <c r="C10540" i="1"/>
  <c r="C10764" i="1"/>
  <c r="C10497" i="1"/>
  <c r="C10685" i="1"/>
  <c r="C10597" i="1"/>
  <c r="C10480" i="1"/>
  <c r="C10481" i="1"/>
  <c r="C10596" i="1"/>
  <c r="C10604" i="1"/>
  <c r="C10673" i="1"/>
  <c r="C10584" i="1"/>
  <c r="C10512" i="1"/>
  <c r="C10609" i="1"/>
  <c r="C10473" i="1"/>
  <c r="C10637" i="1"/>
  <c r="C10790" i="1"/>
  <c r="C10781" i="1"/>
  <c r="C10588" i="1"/>
  <c r="C10564" i="1"/>
  <c r="C10496" i="1"/>
  <c r="C10729" i="1"/>
  <c r="C10516" i="1"/>
  <c r="C10737" i="1"/>
  <c r="C10670" i="1"/>
  <c r="C10489" i="1"/>
  <c r="C10580" i="1"/>
  <c r="C10612" i="1"/>
  <c r="C10586" i="1"/>
  <c r="C10498" i="1"/>
  <c r="C10756" i="1"/>
  <c r="C10460" i="1"/>
  <c r="C10528" i="1"/>
  <c r="C10708" i="1"/>
  <c r="C10666" i="1"/>
  <c r="C10529" i="1"/>
  <c r="C10676" i="1"/>
  <c r="C10689" i="1"/>
  <c r="C10505" i="1"/>
  <c r="C10735" i="1"/>
  <c r="C10518" i="1"/>
  <c r="C10739" i="1"/>
  <c r="C10561" i="1"/>
  <c r="C10494" i="1"/>
  <c r="C10593" i="1"/>
  <c r="C10721" i="1"/>
  <c r="C10672" i="1"/>
  <c r="C10472" i="1"/>
  <c r="C10714" i="1"/>
  <c r="C10629" i="1"/>
  <c r="C10780" i="1"/>
  <c r="C10760" i="1"/>
  <c r="C10683" i="1"/>
  <c r="C10719" i="1"/>
  <c r="C10713" i="1"/>
  <c r="C10486" i="1"/>
  <c r="C10537" i="1"/>
  <c r="C10546" i="1"/>
  <c r="C10499" i="1"/>
  <c r="C10704" i="1"/>
  <c r="C10782" i="1"/>
  <c r="C10525" i="1"/>
  <c r="C10514" i="1"/>
  <c r="C10652" i="1"/>
  <c r="C10697" i="1"/>
  <c r="C10711" i="1"/>
  <c r="C10582" i="1"/>
  <c r="C10774" i="1"/>
  <c r="C10469" i="1"/>
  <c r="C10576" i="1"/>
  <c r="C10636" i="1"/>
  <c r="C10569" i="1"/>
  <c r="C10621" i="1"/>
  <c r="C10769" i="1"/>
  <c r="C10744" i="1"/>
  <c r="C10789" i="1"/>
  <c r="C10620" i="1"/>
  <c r="C10465" i="1"/>
  <c r="C10770" i="1"/>
  <c r="C10608" i="1"/>
  <c r="C10738" i="1"/>
  <c r="C10787" i="1"/>
  <c r="C10457" i="1"/>
  <c r="C10762" i="1"/>
  <c r="C10501" i="1"/>
  <c r="C10485" i="1"/>
  <c r="C10745" i="1"/>
  <c r="C10693" i="1"/>
  <c r="C10521" i="1"/>
  <c r="C10749" i="1"/>
  <c r="C10554" i="1"/>
  <c r="C10750" i="1"/>
  <c r="C10578" i="1"/>
  <c r="C10662" i="1"/>
  <c r="C10732" i="1"/>
  <c r="C10767" i="1"/>
  <c r="C10740" i="1"/>
  <c r="C10668" i="1"/>
  <c r="C10730" i="1"/>
  <c r="C10746" i="1"/>
  <c r="C10644" i="1"/>
  <c r="C10725" i="1"/>
  <c r="C10581" i="1"/>
  <c r="C10785" i="1"/>
  <c r="C10791" i="1"/>
  <c r="C10754" i="1"/>
  <c r="C10536" i="1"/>
  <c r="C10717" i="1"/>
  <c r="C10533" i="1"/>
  <c r="C10527" i="1"/>
  <c r="C10681" i="1"/>
  <c r="C10784" i="1"/>
  <c r="C10778" i="1"/>
  <c r="C10601" i="1"/>
  <c r="C10698" i="1"/>
  <c r="C10484" i="1"/>
  <c r="C10557" i="1"/>
  <c r="C10573" i="1"/>
  <c r="C10678" i="1"/>
  <c r="C10718" i="1"/>
  <c r="C10572" i="1"/>
  <c r="C10646" i="1"/>
  <c r="C10605" i="1"/>
  <c r="C10640" i="1"/>
  <c r="C10504" i="1"/>
  <c r="C10661" i="1"/>
  <c r="C10701" i="1"/>
  <c r="C10705" i="1"/>
  <c r="C10590" i="1"/>
  <c r="C10641" i="1"/>
  <c r="C10492" i="1"/>
  <c r="C10617" i="1"/>
  <c r="C10656" i="1"/>
  <c r="C10772" i="1"/>
  <c r="C10625" i="1"/>
  <c r="C10556" i="1"/>
  <c r="C10574" i="1"/>
  <c r="C10468" i="1"/>
  <c r="C10664" i="1"/>
  <c r="C10759" i="1"/>
  <c r="C10548" i="1"/>
  <c r="C10520" i="1"/>
  <c r="C10526" i="1"/>
  <c r="C10549" i="1"/>
  <c r="C10622" i="1"/>
  <c r="C10490" i="1"/>
  <c r="C10775" i="1"/>
  <c r="C10771" i="1"/>
  <c r="C10763" i="1"/>
  <c r="C10755" i="1"/>
  <c r="C10751" i="1"/>
  <c r="C10747" i="1"/>
  <c r="C10731" i="1"/>
  <c r="C10727" i="1"/>
  <c r="C10723" i="1"/>
  <c r="C10715" i="1"/>
  <c r="C10707" i="1"/>
  <c r="C10703" i="1"/>
  <c r="C10699" i="1"/>
  <c r="C10695" i="1"/>
  <c r="C10691" i="1"/>
  <c r="C10687" i="1"/>
  <c r="C10679" i="1"/>
  <c r="C10671" i="1"/>
  <c r="C10667" i="1"/>
  <c r="C10663" i="1"/>
  <c r="C10659" i="1"/>
  <c r="C10655" i="1"/>
  <c r="C10651" i="1"/>
  <c r="C10647" i="1"/>
  <c r="C10643" i="1"/>
  <c r="C10639" i="1"/>
  <c r="C10635" i="1"/>
  <c r="C10631" i="1"/>
  <c r="C10627" i="1"/>
  <c r="C10623" i="1"/>
  <c r="C10619" i="1"/>
  <c r="C10615" i="1"/>
  <c r="C10611" i="1"/>
  <c r="C10603" i="1"/>
  <c r="C10599" i="1"/>
  <c r="C10595" i="1"/>
  <c r="C10591" i="1"/>
  <c r="C10587" i="1"/>
  <c r="C10583" i="1"/>
  <c r="C10579" i="1"/>
  <c r="C10575" i="1"/>
  <c r="C10571" i="1"/>
  <c r="C10567" i="1"/>
  <c r="C10563" i="1"/>
  <c r="C10559" i="1"/>
  <c r="C10555" i="1"/>
  <c r="C10551" i="1"/>
  <c r="C10547" i="1"/>
  <c r="C10543" i="1"/>
  <c r="C10539" i="1"/>
  <c r="C10535" i="1"/>
  <c r="C10531" i="1"/>
  <c r="C10523" i="1"/>
  <c r="C10519" i="1"/>
  <c r="C10515" i="1"/>
  <c r="C10511" i="1"/>
  <c r="C10507" i="1"/>
  <c r="C10491" i="1"/>
  <c r="C10467" i="1"/>
  <c r="C10464" i="1"/>
  <c r="C10538" i="1"/>
  <c r="C10510" i="1"/>
  <c r="C10475" i="1"/>
  <c r="C10463" i="1"/>
  <c r="C10500" i="1"/>
  <c r="C10562" i="1"/>
  <c r="C10534" i="1"/>
  <c r="C10478" i="1"/>
  <c r="C10479" i="1"/>
  <c r="C10626" i="1"/>
  <c r="C10470" i="1"/>
  <c r="C10483" i="1"/>
  <c r="C10570" i="1"/>
  <c r="C10530" i="1"/>
  <c r="C10506" i="1"/>
  <c r="C10466" i="1"/>
  <c r="C10487" i="1"/>
  <c r="C10471" i="1"/>
  <c r="C10566" i="1"/>
  <c r="C10722" i="1"/>
  <c r="C10690" i="1"/>
  <c r="C10674" i="1"/>
  <c r="C10658" i="1"/>
  <c r="C10654" i="1"/>
  <c r="C10650" i="1"/>
  <c r="C10634" i="1"/>
  <c r="C10630" i="1"/>
  <c r="C10610" i="1"/>
  <c r="C10594" i="1"/>
  <c r="C10558" i="1"/>
  <c r="C10550" i="1"/>
  <c r="C10462" i="1"/>
  <c r="C10495" i="1"/>
  <c r="C10459" i="1"/>
  <c r="K10456" i="1" l="1"/>
  <c r="I10456" i="1"/>
  <c r="D10456" i="1"/>
  <c r="N10455" i="1"/>
  <c r="M10455" i="1"/>
  <c r="L10455" i="1"/>
  <c r="K10455" i="1"/>
  <c r="I10455" i="1"/>
  <c r="D10455" i="1"/>
  <c r="N10454" i="1"/>
  <c r="M10454" i="1"/>
  <c r="L10454" i="1"/>
  <c r="K10454" i="1"/>
  <c r="I10454" i="1"/>
  <c r="D10454" i="1"/>
  <c r="N10453" i="1"/>
  <c r="M10453" i="1"/>
  <c r="L10453" i="1"/>
  <c r="K10453" i="1"/>
  <c r="I10453" i="1"/>
  <c r="D10453" i="1"/>
  <c r="N10452" i="1"/>
  <c r="M10452" i="1"/>
  <c r="L10452" i="1"/>
  <c r="K10452" i="1"/>
  <c r="I10452" i="1"/>
  <c r="D10452" i="1"/>
  <c r="N10451" i="1"/>
  <c r="M10451" i="1"/>
  <c r="L10451" i="1"/>
  <c r="K10451" i="1"/>
  <c r="I10451" i="1"/>
  <c r="D10451" i="1"/>
  <c r="N10450" i="1"/>
  <c r="M10450" i="1"/>
  <c r="L10450" i="1"/>
  <c r="K10450" i="1"/>
  <c r="I10450" i="1"/>
  <c r="D10450" i="1"/>
  <c r="N10449" i="1"/>
  <c r="M10449" i="1"/>
  <c r="L10449" i="1"/>
  <c r="K10449" i="1"/>
  <c r="I10449" i="1"/>
  <c r="D10449" i="1"/>
  <c r="N10448" i="1"/>
  <c r="M10448" i="1"/>
  <c r="L10448" i="1"/>
  <c r="K10448" i="1"/>
  <c r="I10448" i="1"/>
  <c r="D10448" i="1"/>
  <c r="N10447" i="1"/>
  <c r="M10447" i="1"/>
  <c r="L10447" i="1"/>
  <c r="K10447" i="1"/>
  <c r="I10447" i="1"/>
  <c r="D10447" i="1"/>
  <c r="N10446" i="1"/>
  <c r="M10446" i="1"/>
  <c r="L10446" i="1"/>
  <c r="K10446" i="1"/>
  <c r="I10446" i="1"/>
  <c r="D10446" i="1"/>
  <c r="N10445" i="1"/>
  <c r="M10445" i="1"/>
  <c r="L10445" i="1"/>
  <c r="K10445" i="1"/>
  <c r="I10445" i="1"/>
  <c r="D10445" i="1"/>
  <c r="N10444" i="1"/>
  <c r="M10444" i="1"/>
  <c r="L10444" i="1"/>
  <c r="K10444" i="1"/>
  <c r="I10444" i="1"/>
  <c r="D10444" i="1"/>
  <c r="N10443" i="1"/>
  <c r="M10443" i="1"/>
  <c r="L10443" i="1"/>
  <c r="K10443" i="1"/>
  <c r="I10443" i="1"/>
  <c r="D10443" i="1"/>
  <c r="N10442" i="1"/>
  <c r="M10442" i="1"/>
  <c r="L10442" i="1"/>
  <c r="K10442" i="1"/>
  <c r="I10442" i="1"/>
  <c r="D10442" i="1"/>
  <c r="N10441" i="1"/>
  <c r="M10441" i="1"/>
  <c r="L10441" i="1"/>
  <c r="K10441" i="1"/>
  <c r="I10441" i="1"/>
  <c r="D10441" i="1"/>
  <c r="N10440" i="1"/>
  <c r="M10440" i="1"/>
  <c r="L10440" i="1"/>
  <c r="K10440" i="1"/>
  <c r="I10440" i="1"/>
  <c r="D10440" i="1"/>
  <c r="N10439" i="1"/>
  <c r="M10439" i="1"/>
  <c r="L10439" i="1"/>
  <c r="K10439" i="1"/>
  <c r="I10439" i="1"/>
  <c r="D10439" i="1"/>
  <c r="N10438" i="1"/>
  <c r="M10438" i="1"/>
  <c r="L10438" i="1"/>
  <c r="K10438" i="1"/>
  <c r="I10438" i="1"/>
  <c r="D10438" i="1"/>
  <c r="N10437" i="1"/>
  <c r="M10437" i="1"/>
  <c r="L10437" i="1"/>
  <c r="K10437" i="1"/>
  <c r="I10437" i="1"/>
  <c r="D10437" i="1"/>
  <c r="N10436" i="1"/>
  <c r="M10436" i="1"/>
  <c r="L10436" i="1"/>
  <c r="K10436" i="1"/>
  <c r="I10436" i="1"/>
  <c r="D10436" i="1"/>
  <c r="N10435" i="1"/>
  <c r="M10435" i="1"/>
  <c r="L10435" i="1"/>
  <c r="K10435" i="1"/>
  <c r="I10435" i="1"/>
  <c r="D10435" i="1"/>
  <c r="N10434" i="1"/>
  <c r="M10434" i="1"/>
  <c r="L10434" i="1"/>
  <c r="K10434" i="1"/>
  <c r="I10434" i="1"/>
  <c r="D10434" i="1"/>
  <c r="N10433" i="1"/>
  <c r="M10433" i="1"/>
  <c r="L10433" i="1"/>
  <c r="K10433" i="1"/>
  <c r="I10433" i="1"/>
  <c r="D10433" i="1"/>
  <c r="N10432" i="1"/>
  <c r="M10432" i="1"/>
  <c r="L10432" i="1"/>
  <c r="K10432" i="1"/>
  <c r="I10432" i="1"/>
  <c r="D10432" i="1"/>
  <c r="N10431" i="1"/>
  <c r="M10431" i="1"/>
  <c r="L10431" i="1"/>
  <c r="K10431" i="1"/>
  <c r="I10431" i="1"/>
  <c r="D10431" i="1"/>
  <c r="N10430" i="1"/>
  <c r="M10430" i="1"/>
  <c r="L10430" i="1"/>
  <c r="K10430" i="1"/>
  <c r="I10430" i="1"/>
  <c r="D10430" i="1"/>
  <c r="N10429" i="1"/>
  <c r="M10429" i="1"/>
  <c r="L10429" i="1"/>
  <c r="K10429" i="1"/>
  <c r="I10429" i="1"/>
  <c r="D10429" i="1"/>
  <c r="N10428" i="1"/>
  <c r="M10428" i="1"/>
  <c r="L10428" i="1"/>
  <c r="K10428" i="1"/>
  <c r="I10428" i="1"/>
  <c r="D10428" i="1"/>
  <c r="N10427" i="1"/>
  <c r="M10427" i="1"/>
  <c r="L10427" i="1"/>
  <c r="K10427" i="1"/>
  <c r="I10427" i="1"/>
  <c r="D10427" i="1"/>
  <c r="N10426" i="1"/>
  <c r="M10426" i="1"/>
  <c r="L10426" i="1"/>
  <c r="K10426" i="1"/>
  <c r="I10426" i="1"/>
  <c r="D10426" i="1"/>
  <c r="N10425" i="1"/>
  <c r="M10425" i="1"/>
  <c r="L10425" i="1"/>
  <c r="K10425" i="1"/>
  <c r="I10425" i="1"/>
  <c r="D10425" i="1"/>
  <c r="N10424" i="1"/>
  <c r="M10424" i="1"/>
  <c r="L10424" i="1"/>
  <c r="K10424" i="1"/>
  <c r="I10424" i="1"/>
  <c r="D10424" i="1"/>
  <c r="N10423" i="1"/>
  <c r="M10423" i="1"/>
  <c r="L10423" i="1"/>
  <c r="K10423" i="1"/>
  <c r="I10423" i="1"/>
  <c r="D10423" i="1"/>
  <c r="N10422" i="1"/>
  <c r="M10422" i="1"/>
  <c r="L10422" i="1"/>
  <c r="K10422" i="1"/>
  <c r="I10422" i="1"/>
  <c r="D10422" i="1"/>
  <c r="N10421" i="1"/>
  <c r="M10421" i="1"/>
  <c r="L10421" i="1"/>
  <c r="K10421" i="1"/>
  <c r="I10421" i="1"/>
  <c r="D10421" i="1"/>
  <c r="N10420" i="1"/>
  <c r="M10420" i="1"/>
  <c r="L10420" i="1"/>
  <c r="K10420" i="1"/>
  <c r="I10420" i="1"/>
  <c r="D10420" i="1"/>
  <c r="N10419" i="1"/>
  <c r="M10419" i="1"/>
  <c r="L10419" i="1"/>
  <c r="K10419" i="1"/>
  <c r="I10419" i="1"/>
  <c r="D10419" i="1"/>
  <c r="N10418" i="1"/>
  <c r="M10418" i="1"/>
  <c r="L10418" i="1"/>
  <c r="K10418" i="1"/>
  <c r="I10418" i="1"/>
  <c r="D10418" i="1"/>
  <c r="N10417" i="1"/>
  <c r="M10417" i="1"/>
  <c r="L10417" i="1"/>
  <c r="K10417" i="1"/>
  <c r="I10417" i="1"/>
  <c r="D10417" i="1"/>
  <c r="N10416" i="1"/>
  <c r="M10416" i="1"/>
  <c r="L10416" i="1"/>
  <c r="K10416" i="1"/>
  <c r="I10416" i="1"/>
  <c r="D10416" i="1"/>
  <c r="N10415" i="1"/>
  <c r="M10415" i="1"/>
  <c r="L10415" i="1"/>
  <c r="K10415" i="1"/>
  <c r="I10415" i="1"/>
  <c r="D10415" i="1"/>
  <c r="N10414" i="1"/>
  <c r="M10414" i="1"/>
  <c r="L10414" i="1"/>
  <c r="K10414" i="1"/>
  <c r="I10414" i="1"/>
  <c r="D10414" i="1"/>
  <c r="N10413" i="1"/>
  <c r="M10413" i="1"/>
  <c r="L10413" i="1"/>
  <c r="K10413" i="1"/>
  <c r="I10413" i="1"/>
  <c r="D10413" i="1"/>
  <c r="N10412" i="1"/>
  <c r="M10412" i="1"/>
  <c r="L10412" i="1"/>
  <c r="K10412" i="1"/>
  <c r="I10412" i="1"/>
  <c r="D10412" i="1"/>
  <c r="N10411" i="1"/>
  <c r="M10411" i="1"/>
  <c r="L10411" i="1"/>
  <c r="K10411" i="1"/>
  <c r="I10411" i="1"/>
  <c r="D10411" i="1"/>
  <c r="N10410" i="1"/>
  <c r="M10410" i="1"/>
  <c r="L10410" i="1"/>
  <c r="K10410" i="1"/>
  <c r="I10410" i="1"/>
  <c r="D10410" i="1"/>
  <c r="N10409" i="1"/>
  <c r="M10409" i="1"/>
  <c r="L10409" i="1"/>
  <c r="K10409" i="1"/>
  <c r="I10409" i="1"/>
  <c r="D10409" i="1"/>
  <c r="N10408" i="1"/>
  <c r="M10408" i="1"/>
  <c r="L10408" i="1"/>
  <c r="K10408" i="1"/>
  <c r="I10408" i="1"/>
  <c r="D10408" i="1"/>
  <c r="N10407" i="1"/>
  <c r="M10407" i="1"/>
  <c r="L10407" i="1"/>
  <c r="K10407" i="1"/>
  <c r="I10407" i="1"/>
  <c r="D10407" i="1"/>
  <c r="N10406" i="1"/>
  <c r="M10406" i="1"/>
  <c r="L10406" i="1"/>
  <c r="K10406" i="1"/>
  <c r="I10406" i="1"/>
  <c r="D10406" i="1"/>
  <c r="N10405" i="1"/>
  <c r="M10405" i="1"/>
  <c r="L10405" i="1"/>
  <c r="K10405" i="1"/>
  <c r="I10405" i="1"/>
  <c r="D10405" i="1"/>
  <c r="N10404" i="1"/>
  <c r="M10404" i="1"/>
  <c r="L10404" i="1"/>
  <c r="K10404" i="1"/>
  <c r="I10404" i="1"/>
  <c r="D10404" i="1"/>
  <c r="N10403" i="1"/>
  <c r="M10403" i="1"/>
  <c r="L10403" i="1"/>
  <c r="K10403" i="1"/>
  <c r="I10403" i="1"/>
  <c r="D10403" i="1"/>
  <c r="N10402" i="1"/>
  <c r="M10402" i="1"/>
  <c r="L10402" i="1"/>
  <c r="K10402" i="1"/>
  <c r="I10402" i="1"/>
  <c r="D10402" i="1"/>
  <c r="N10401" i="1"/>
  <c r="M10401" i="1"/>
  <c r="L10401" i="1"/>
  <c r="K10401" i="1"/>
  <c r="I10401" i="1"/>
  <c r="D10401" i="1"/>
  <c r="N10400" i="1"/>
  <c r="M10400" i="1"/>
  <c r="L10400" i="1"/>
  <c r="K10400" i="1"/>
  <c r="I10400" i="1"/>
  <c r="D10400" i="1"/>
  <c r="N10399" i="1"/>
  <c r="M10399" i="1"/>
  <c r="L10399" i="1"/>
  <c r="K10399" i="1"/>
  <c r="I10399" i="1"/>
  <c r="D10399" i="1"/>
  <c r="N10398" i="1"/>
  <c r="M10398" i="1"/>
  <c r="L10398" i="1"/>
  <c r="K10398" i="1"/>
  <c r="I10398" i="1"/>
  <c r="D10398" i="1"/>
  <c r="N10397" i="1"/>
  <c r="M10397" i="1"/>
  <c r="L10397" i="1"/>
  <c r="K10397" i="1"/>
  <c r="I10397" i="1"/>
  <c r="D10397" i="1"/>
  <c r="N10396" i="1"/>
  <c r="M10396" i="1"/>
  <c r="L10396" i="1"/>
  <c r="K10396" i="1"/>
  <c r="I10396" i="1"/>
  <c r="D10396" i="1"/>
  <c r="N10395" i="1"/>
  <c r="M10395" i="1"/>
  <c r="L10395" i="1"/>
  <c r="K10395" i="1"/>
  <c r="I10395" i="1"/>
  <c r="D10395" i="1"/>
  <c r="N10394" i="1"/>
  <c r="M10394" i="1"/>
  <c r="L10394" i="1"/>
  <c r="K10394" i="1"/>
  <c r="I10394" i="1"/>
  <c r="D10394" i="1"/>
  <c r="N10393" i="1"/>
  <c r="M10393" i="1"/>
  <c r="L10393" i="1"/>
  <c r="K10393" i="1"/>
  <c r="I10393" i="1"/>
  <c r="D10393" i="1"/>
  <c r="N10392" i="1"/>
  <c r="M10392" i="1"/>
  <c r="L10392" i="1"/>
  <c r="K10392" i="1"/>
  <c r="I10392" i="1"/>
  <c r="D10392" i="1"/>
  <c r="N10391" i="1"/>
  <c r="M10391" i="1"/>
  <c r="L10391" i="1"/>
  <c r="K10391" i="1"/>
  <c r="I10391" i="1"/>
  <c r="D10391" i="1"/>
  <c r="N10390" i="1"/>
  <c r="M10390" i="1"/>
  <c r="L10390" i="1"/>
  <c r="K10390" i="1"/>
  <c r="I10390" i="1"/>
  <c r="D10390" i="1"/>
  <c r="N10389" i="1"/>
  <c r="M10389" i="1"/>
  <c r="L10389" i="1"/>
  <c r="K10389" i="1"/>
  <c r="I10389" i="1"/>
  <c r="D10389" i="1"/>
  <c r="N10388" i="1"/>
  <c r="M10388" i="1"/>
  <c r="L10388" i="1"/>
  <c r="K10388" i="1"/>
  <c r="I10388" i="1"/>
  <c r="D10388" i="1"/>
  <c r="N10387" i="1"/>
  <c r="M10387" i="1"/>
  <c r="L10387" i="1"/>
  <c r="K10387" i="1"/>
  <c r="I10387" i="1"/>
  <c r="D10387" i="1"/>
  <c r="N10386" i="1"/>
  <c r="M10386" i="1"/>
  <c r="L10386" i="1"/>
  <c r="K10386" i="1"/>
  <c r="I10386" i="1"/>
  <c r="D10386" i="1"/>
  <c r="N10385" i="1"/>
  <c r="M10385" i="1"/>
  <c r="L10385" i="1"/>
  <c r="K10385" i="1"/>
  <c r="I10385" i="1"/>
  <c r="D10385" i="1"/>
  <c r="N10384" i="1"/>
  <c r="M10384" i="1"/>
  <c r="L10384" i="1"/>
  <c r="K10384" i="1"/>
  <c r="I10384" i="1"/>
  <c r="D10384" i="1"/>
  <c r="N10383" i="1"/>
  <c r="M10383" i="1"/>
  <c r="L10383" i="1"/>
  <c r="K10383" i="1"/>
  <c r="I10383" i="1"/>
  <c r="D10383" i="1"/>
  <c r="N10382" i="1"/>
  <c r="M10382" i="1"/>
  <c r="L10382" i="1"/>
  <c r="K10382" i="1"/>
  <c r="I10382" i="1"/>
  <c r="D10382" i="1"/>
  <c r="N10381" i="1"/>
  <c r="M10381" i="1"/>
  <c r="L10381" i="1"/>
  <c r="K10381" i="1"/>
  <c r="I10381" i="1"/>
  <c r="D10381" i="1"/>
  <c r="N10380" i="1"/>
  <c r="M10380" i="1"/>
  <c r="L10380" i="1"/>
  <c r="K10380" i="1"/>
  <c r="I10380" i="1"/>
  <c r="D10380" i="1"/>
  <c r="N10379" i="1"/>
  <c r="M10379" i="1"/>
  <c r="L10379" i="1"/>
  <c r="K10379" i="1"/>
  <c r="I10379" i="1"/>
  <c r="D10379" i="1"/>
  <c r="N10378" i="1"/>
  <c r="M10378" i="1"/>
  <c r="L10378" i="1"/>
  <c r="K10378" i="1"/>
  <c r="I10378" i="1"/>
  <c r="D10378" i="1"/>
  <c r="N10377" i="1"/>
  <c r="M10377" i="1"/>
  <c r="L10377" i="1"/>
  <c r="K10377" i="1"/>
  <c r="I10377" i="1"/>
  <c r="D10377" i="1"/>
  <c r="N10376" i="1"/>
  <c r="M10376" i="1"/>
  <c r="L10376" i="1"/>
  <c r="K10376" i="1"/>
  <c r="I10376" i="1"/>
  <c r="D10376" i="1"/>
  <c r="N10375" i="1"/>
  <c r="M10375" i="1"/>
  <c r="L10375" i="1"/>
  <c r="K10375" i="1"/>
  <c r="I10375" i="1"/>
  <c r="D10375" i="1"/>
  <c r="N10374" i="1"/>
  <c r="M10374" i="1"/>
  <c r="L10374" i="1"/>
  <c r="K10374" i="1"/>
  <c r="I10374" i="1"/>
  <c r="D10374" i="1"/>
  <c r="N10373" i="1"/>
  <c r="M10373" i="1"/>
  <c r="L10373" i="1"/>
  <c r="K10373" i="1"/>
  <c r="I10373" i="1"/>
  <c r="D10373" i="1"/>
  <c r="N10372" i="1"/>
  <c r="M10372" i="1"/>
  <c r="L10372" i="1"/>
  <c r="K10372" i="1"/>
  <c r="I10372" i="1"/>
  <c r="D10372" i="1"/>
  <c r="N10371" i="1"/>
  <c r="M10371" i="1"/>
  <c r="L10371" i="1"/>
  <c r="K10371" i="1"/>
  <c r="I10371" i="1"/>
  <c r="D10371" i="1"/>
  <c r="N10370" i="1"/>
  <c r="M10370" i="1"/>
  <c r="L10370" i="1"/>
  <c r="K10370" i="1"/>
  <c r="I10370" i="1"/>
  <c r="D10370" i="1"/>
  <c r="N10369" i="1"/>
  <c r="M10369" i="1"/>
  <c r="L10369" i="1"/>
  <c r="K10369" i="1"/>
  <c r="I10369" i="1"/>
  <c r="D10369" i="1"/>
  <c r="N10368" i="1"/>
  <c r="M10368" i="1"/>
  <c r="L10368" i="1"/>
  <c r="K10368" i="1"/>
  <c r="I10368" i="1"/>
  <c r="D10368" i="1"/>
  <c r="N10367" i="1"/>
  <c r="M10367" i="1"/>
  <c r="L10367" i="1"/>
  <c r="K10367" i="1"/>
  <c r="I10367" i="1"/>
  <c r="D10367" i="1"/>
  <c r="N10366" i="1"/>
  <c r="M10366" i="1"/>
  <c r="L10366" i="1"/>
  <c r="K10366" i="1"/>
  <c r="I10366" i="1"/>
  <c r="D10366" i="1"/>
  <c r="N10365" i="1"/>
  <c r="M10365" i="1"/>
  <c r="L10365" i="1"/>
  <c r="K10365" i="1"/>
  <c r="I10365" i="1"/>
  <c r="D10365" i="1"/>
  <c r="N10364" i="1"/>
  <c r="M10364" i="1"/>
  <c r="L10364" i="1"/>
  <c r="K10364" i="1"/>
  <c r="I10364" i="1"/>
  <c r="D10364" i="1"/>
  <c r="N10363" i="1"/>
  <c r="M10363" i="1"/>
  <c r="L10363" i="1"/>
  <c r="K10363" i="1"/>
  <c r="I10363" i="1"/>
  <c r="D10363" i="1"/>
  <c r="N10362" i="1"/>
  <c r="M10362" i="1"/>
  <c r="L10362" i="1"/>
  <c r="K10362" i="1"/>
  <c r="I10362" i="1"/>
  <c r="D10362" i="1"/>
  <c r="N10361" i="1"/>
  <c r="M10361" i="1"/>
  <c r="L10361" i="1"/>
  <c r="K10361" i="1"/>
  <c r="I10361" i="1"/>
  <c r="D10361" i="1"/>
  <c r="N10360" i="1"/>
  <c r="M10360" i="1"/>
  <c r="L10360" i="1"/>
  <c r="K10360" i="1"/>
  <c r="I10360" i="1"/>
  <c r="D10360" i="1"/>
  <c r="N10359" i="1"/>
  <c r="M10359" i="1"/>
  <c r="L10359" i="1"/>
  <c r="K10359" i="1"/>
  <c r="I10359" i="1"/>
  <c r="D10359" i="1"/>
  <c r="N10358" i="1"/>
  <c r="M10358" i="1"/>
  <c r="L10358" i="1"/>
  <c r="K10358" i="1"/>
  <c r="I10358" i="1"/>
  <c r="D10358" i="1"/>
  <c r="N10357" i="1"/>
  <c r="M10357" i="1"/>
  <c r="L10357" i="1"/>
  <c r="K10357" i="1"/>
  <c r="I10357" i="1"/>
  <c r="D10357" i="1"/>
  <c r="N10356" i="1"/>
  <c r="M10356" i="1"/>
  <c r="L10356" i="1"/>
  <c r="K10356" i="1"/>
  <c r="I10356" i="1"/>
  <c r="D10356" i="1"/>
  <c r="N10355" i="1"/>
  <c r="M10355" i="1"/>
  <c r="L10355" i="1"/>
  <c r="K10355" i="1"/>
  <c r="I10355" i="1"/>
  <c r="D10355" i="1"/>
  <c r="N10354" i="1"/>
  <c r="M10354" i="1"/>
  <c r="L10354" i="1"/>
  <c r="K10354" i="1"/>
  <c r="I10354" i="1"/>
  <c r="D10354" i="1"/>
  <c r="N10353" i="1"/>
  <c r="M10353" i="1"/>
  <c r="L10353" i="1"/>
  <c r="K10353" i="1"/>
  <c r="I10353" i="1"/>
  <c r="D10353" i="1"/>
  <c r="N10352" i="1"/>
  <c r="M10352" i="1"/>
  <c r="L10352" i="1"/>
  <c r="K10352" i="1"/>
  <c r="I10352" i="1"/>
  <c r="D10352" i="1"/>
  <c r="N10351" i="1"/>
  <c r="M10351" i="1"/>
  <c r="L10351" i="1"/>
  <c r="K10351" i="1"/>
  <c r="I10351" i="1"/>
  <c r="D10351" i="1"/>
  <c r="N10350" i="1"/>
  <c r="M10350" i="1"/>
  <c r="L10350" i="1"/>
  <c r="K10350" i="1"/>
  <c r="I10350" i="1"/>
  <c r="D10350" i="1"/>
  <c r="N10349" i="1"/>
  <c r="M10349" i="1"/>
  <c r="L10349" i="1"/>
  <c r="K10349" i="1"/>
  <c r="I10349" i="1"/>
  <c r="D10349" i="1"/>
  <c r="N10348" i="1"/>
  <c r="M10348" i="1"/>
  <c r="L10348" i="1"/>
  <c r="K10348" i="1"/>
  <c r="I10348" i="1"/>
  <c r="D10348" i="1"/>
  <c r="N10347" i="1"/>
  <c r="M10347" i="1"/>
  <c r="L10347" i="1"/>
  <c r="K10347" i="1"/>
  <c r="I10347" i="1"/>
  <c r="D10347" i="1"/>
  <c r="N10346" i="1"/>
  <c r="M10346" i="1"/>
  <c r="L10346" i="1"/>
  <c r="K10346" i="1"/>
  <c r="I10346" i="1"/>
  <c r="D10346" i="1"/>
  <c r="N10345" i="1"/>
  <c r="M10345" i="1"/>
  <c r="L10345" i="1"/>
  <c r="K10345" i="1"/>
  <c r="I10345" i="1"/>
  <c r="D10345" i="1"/>
  <c r="N10344" i="1"/>
  <c r="M10344" i="1"/>
  <c r="L10344" i="1"/>
  <c r="K10344" i="1"/>
  <c r="I10344" i="1"/>
  <c r="D10344" i="1"/>
  <c r="N10343" i="1"/>
  <c r="M10343" i="1"/>
  <c r="L10343" i="1"/>
  <c r="K10343" i="1"/>
  <c r="I10343" i="1"/>
  <c r="D10343" i="1"/>
  <c r="N10342" i="1"/>
  <c r="M10342" i="1"/>
  <c r="L10342" i="1"/>
  <c r="K10342" i="1"/>
  <c r="I10342" i="1"/>
  <c r="D10342" i="1"/>
  <c r="N10341" i="1"/>
  <c r="M10341" i="1"/>
  <c r="L10341" i="1"/>
  <c r="K10341" i="1"/>
  <c r="I10341" i="1"/>
  <c r="D10341" i="1"/>
  <c r="N10340" i="1"/>
  <c r="M10340" i="1"/>
  <c r="L10340" i="1"/>
  <c r="K10340" i="1"/>
  <c r="I10340" i="1"/>
  <c r="D10340" i="1"/>
  <c r="N10339" i="1"/>
  <c r="M10339" i="1"/>
  <c r="L10339" i="1"/>
  <c r="K10339" i="1"/>
  <c r="I10339" i="1"/>
  <c r="D10339" i="1"/>
  <c r="N10338" i="1"/>
  <c r="M10338" i="1"/>
  <c r="L10338" i="1"/>
  <c r="K10338" i="1"/>
  <c r="I10338" i="1"/>
  <c r="D10338" i="1"/>
  <c r="N10337" i="1"/>
  <c r="M10337" i="1"/>
  <c r="L10337" i="1"/>
  <c r="K10337" i="1"/>
  <c r="I10337" i="1"/>
  <c r="D10337" i="1"/>
  <c r="N10336" i="1"/>
  <c r="M10336" i="1"/>
  <c r="L10336" i="1"/>
  <c r="K10336" i="1"/>
  <c r="I10336" i="1"/>
  <c r="D10336" i="1"/>
  <c r="N10335" i="1"/>
  <c r="M10335" i="1"/>
  <c r="L10335" i="1"/>
  <c r="K10335" i="1"/>
  <c r="I10335" i="1"/>
  <c r="D10335" i="1"/>
  <c r="N10334" i="1"/>
  <c r="M10334" i="1"/>
  <c r="L10334" i="1"/>
  <c r="K10334" i="1"/>
  <c r="I10334" i="1"/>
  <c r="D10334" i="1"/>
  <c r="N10333" i="1"/>
  <c r="M10333" i="1"/>
  <c r="L10333" i="1"/>
  <c r="K10333" i="1"/>
  <c r="I10333" i="1"/>
  <c r="D10333" i="1"/>
  <c r="N10332" i="1"/>
  <c r="M10332" i="1"/>
  <c r="L10332" i="1"/>
  <c r="K10332" i="1"/>
  <c r="I10332" i="1"/>
  <c r="D10332" i="1"/>
  <c r="N10331" i="1"/>
  <c r="M10331" i="1"/>
  <c r="L10331" i="1"/>
  <c r="K10331" i="1"/>
  <c r="I10331" i="1"/>
  <c r="D10331" i="1"/>
  <c r="N10330" i="1"/>
  <c r="M10330" i="1"/>
  <c r="L10330" i="1"/>
  <c r="K10330" i="1"/>
  <c r="I10330" i="1"/>
  <c r="D10330" i="1"/>
  <c r="N10329" i="1"/>
  <c r="M10329" i="1"/>
  <c r="L10329" i="1"/>
  <c r="K10329" i="1"/>
  <c r="I10329" i="1"/>
  <c r="D10329" i="1"/>
  <c r="N10328" i="1"/>
  <c r="M10328" i="1"/>
  <c r="L10328" i="1"/>
  <c r="K10328" i="1"/>
  <c r="I10328" i="1"/>
  <c r="D10328" i="1"/>
  <c r="N10327" i="1"/>
  <c r="M10327" i="1"/>
  <c r="L10327" i="1"/>
  <c r="K10327" i="1"/>
  <c r="I10327" i="1"/>
  <c r="D10327" i="1"/>
  <c r="N10326" i="1"/>
  <c r="M10326" i="1"/>
  <c r="L10326" i="1"/>
  <c r="K10326" i="1"/>
  <c r="I10326" i="1"/>
  <c r="D10326" i="1"/>
  <c r="N10325" i="1"/>
  <c r="M10325" i="1"/>
  <c r="L10325" i="1"/>
  <c r="K10325" i="1"/>
  <c r="I10325" i="1"/>
  <c r="D10325" i="1"/>
  <c r="N10324" i="1"/>
  <c r="M10324" i="1"/>
  <c r="L10324" i="1"/>
  <c r="K10324" i="1"/>
  <c r="I10324" i="1"/>
  <c r="D10324" i="1"/>
  <c r="N10323" i="1"/>
  <c r="M10323" i="1"/>
  <c r="L10323" i="1"/>
  <c r="K10323" i="1"/>
  <c r="I10323" i="1"/>
  <c r="D10323" i="1"/>
  <c r="N10322" i="1"/>
  <c r="M10322" i="1"/>
  <c r="L10322" i="1"/>
  <c r="K10322" i="1"/>
  <c r="I10322" i="1"/>
  <c r="D10322" i="1"/>
  <c r="N10321" i="1"/>
  <c r="M10321" i="1"/>
  <c r="L10321" i="1"/>
  <c r="K10321" i="1"/>
  <c r="I10321" i="1"/>
  <c r="D10321" i="1"/>
  <c r="N10320" i="1"/>
  <c r="M10320" i="1"/>
  <c r="L10320" i="1"/>
  <c r="K10320" i="1"/>
  <c r="I10320" i="1"/>
  <c r="D10320" i="1"/>
  <c r="N10319" i="1"/>
  <c r="M10319" i="1"/>
  <c r="L10319" i="1"/>
  <c r="K10319" i="1"/>
  <c r="I10319" i="1"/>
  <c r="D10319" i="1"/>
  <c r="N10318" i="1"/>
  <c r="M10318" i="1"/>
  <c r="L10318" i="1"/>
  <c r="K10318" i="1"/>
  <c r="I10318" i="1"/>
  <c r="D10318" i="1"/>
  <c r="N10317" i="1"/>
  <c r="M10317" i="1"/>
  <c r="L10317" i="1"/>
  <c r="K10317" i="1"/>
  <c r="I10317" i="1"/>
  <c r="D10317" i="1"/>
  <c r="N10316" i="1"/>
  <c r="M10316" i="1"/>
  <c r="L10316" i="1"/>
  <c r="K10316" i="1"/>
  <c r="I10316" i="1"/>
  <c r="D10316" i="1"/>
  <c r="N10315" i="1"/>
  <c r="M10315" i="1"/>
  <c r="L10315" i="1"/>
  <c r="K10315" i="1"/>
  <c r="I10315" i="1"/>
  <c r="D10315" i="1"/>
  <c r="N10314" i="1"/>
  <c r="M10314" i="1"/>
  <c r="L10314" i="1"/>
  <c r="K10314" i="1"/>
  <c r="I10314" i="1"/>
  <c r="D10314" i="1"/>
  <c r="N10313" i="1"/>
  <c r="M10313" i="1"/>
  <c r="L10313" i="1"/>
  <c r="K10313" i="1"/>
  <c r="I10313" i="1"/>
  <c r="D10313" i="1"/>
  <c r="N10312" i="1"/>
  <c r="M10312" i="1"/>
  <c r="L10312" i="1"/>
  <c r="K10312" i="1"/>
  <c r="I10312" i="1"/>
  <c r="D10312" i="1"/>
  <c r="N10311" i="1"/>
  <c r="M10311" i="1"/>
  <c r="L10311" i="1"/>
  <c r="K10311" i="1"/>
  <c r="I10311" i="1"/>
  <c r="D10311" i="1"/>
  <c r="N10310" i="1"/>
  <c r="M10310" i="1"/>
  <c r="L10310" i="1"/>
  <c r="K10310" i="1"/>
  <c r="I10310" i="1"/>
  <c r="D10310" i="1"/>
  <c r="N10309" i="1"/>
  <c r="M10309" i="1"/>
  <c r="L10309" i="1"/>
  <c r="K10309" i="1"/>
  <c r="I10309" i="1"/>
  <c r="D10309" i="1"/>
  <c r="N10308" i="1"/>
  <c r="M10308" i="1"/>
  <c r="L10308" i="1"/>
  <c r="K10308" i="1"/>
  <c r="I10308" i="1"/>
  <c r="D10308" i="1"/>
  <c r="N10307" i="1"/>
  <c r="M10307" i="1"/>
  <c r="L10307" i="1"/>
  <c r="K10307" i="1"/>
  <c r="I10307" i="1"/>
  <c r="D10307" i="1"/>
  <c r="N10306" i="1"/>
  <c r="M10306" i="1"/>
  <c r="L10306" i="1"/>
  <c r="K10306" i="1"/>
  <c r="I10306" i="1"/>
  <c r="D10306" i="1"/>
  <c r="N10305" i="1"/>
  <c r="M10305" i="1"/>
  <c r="L10305" i="1"/>
  <c r="K10305" i="1"/>
  <c r="I10305" i="1"/>
  <c r="D10305" i="1"/>
  <c r="N10304" i="1"/>
  <c r="M10304" i="1"/>
  <c r="L10304" i="1"/>
  <c r="K10304" i="1"/>
  <c r="I10304" i="1"/>
  <c r="D10304" i="1"/>
  <c r="N10303" i="1"/>
  <c r="M10303" i="1"/>
  <c r="L10303" i="1"/>
  <c r="K10303" i="1"/>
  <c r="I10303" i="1"/>
  <c r="D10303" i="1"/>
  <c r="N10302" i="1"/>
  <c r="M10302" i="1"/>
  <c r="L10302" i="1"/>
  <c r="K10302" i="1"/>
  <c r="I10302" i="1"/>
  <c r="D10302" i="1"/>
  <c r="N10301" i="1"/>
  <c r="M10301" i="1"/>
  <c r="L10301" i="1"/>
  <c r="K10301" i="1"/>
  <c r="I10301" i="1"/>
  <c r="D10301" i="1"/>
  <c r="N10300" i="1"/>
  <c r="M10300" i="1"/>
  <c r="L10300" i="1"/>
  <c r="K10300" i="1"/>
  <c r="I10300" i="1"/>
  <c r="D10300" i="1"/>
  <c r="N10299" i="1"/>
  <c r="M10299" i="1"/>
  <c r="L10299" i="1"/>
  <c r="K10299" i="1"/>
  <c r="I10299" i="1"/>
  <c r="D10299" i="1"/>
  <c r="N10298" i="1"/>
  <c r="M10298" i="1"/>
  <c r="L10298" i="1"/>
  <c r="K10298" i="1"/>
  <c r="I10298" i="1"/>
  <c r="D10298" i="1"/>
  <c r="N10297" i="1"/>
  <c r="M10297" i="1"/>
  <c r="L10297" i="1"/>
  <c r="K10297" i="1"/>
  <c r="I10297" i="1"/>
  <c r="D10297" i="1"/>
  <c r="N10296" i="1"/>
  <c r="M10296" i="1"/>
  <c r="L10296" i="1"/>
  <c r="K10296" i="1"/>
  <c r="I10296" i="1"/>
  <c r="D10296" i="1"/>
  <c r="N10295" i="1"/>
  <c r="M10295" i="1"/>
  <c r="L10295" i="1"/>
  <c r="K10295" i="1"/>
  <c r="I10295" i="1"/>
  <c r="D10295" i="1"/>
  <c r="N10294" i="1"/>
  <c r="M10294" i="1"/>
  <c r="L10294" i="1"/>
  <c r="K10294" i="1"/>
  <c r="I10294" i="1"/>
  <c r="D10294" i="1"/>
  <c r="N10293" i="1"/>
  <c r="M10293" i="1"/>
  <c r="L10293" i="1"/>
  <c r="K10293" i="1"/>
  <c r="I10293" i="1"/>
  <c r="D10293" i="1"/>
  <c r="N10292" i="1"/>
  <c r="M10292" i="1"/>
  <c r="L10292" i="1"/>
  <c r="K10292" i="1"/>
  <c r="I10292" i="1"/>
  <c r="D10292" i="1"/>
  <c r="N10291" i="1"/>
  <c r="M10291" i="1"/>
  <c r="L10291" i="1"/>
  <c r="K10291" i="1"/>
  <c r="I10291" i="1"/>
  <c r="D10291" i="1"/>
  <c r="N10290" i="1"/>
  <c r="M10290" i="1"/>
  <c r="L10290" i="1"/>
  <c r="K10290" i="1"/>
  <c r="I10290" i="1"/>
  <c r="D10290" i="1"/>
  <c r="N10289" i="1"/>
  <c r="M10289" i="1"/>
  <c r="L10289" i="1"/>
  <c r="K10289" i="1"/>
  <c r="I10289" i="1"/>
  <c r="D10289" i="1"/>
  <c r="N10288" i="1"/>
  <c r="M10288" i="1"/>
  <c r="L10288" i="1"/>
  <c r="K10288" i="1"/>
  <c r="I10288" i="1"/>
  <c r="D10288" i="1"/>
  <c r="N10287" i="1"/>
  <c r="M10287" i="1"/>
  <c r="L10287" i="1"/>
  <c r="K10287" i="1"/>
  <c r="I10287" i="1"/>
  <c r="D10287" i="1"/>
  <c r="N10286" i="1"/>
  <c r="M10286" i="1"/>
  <c r="L10286" i="1"/>
  <c r="K10286" i="1"/>
  <c r="I10286" i="1"/>
  <c r="D10286" i="1"/>
  <c r="N10285" i="1"/>
  <c r="M10285" i="1"/>
  <c r="L10285" i="1"/>
  <c r="K10285" i="1"/>
  <c r="I10285" i="1"/>
  <c r="D10285" i="1"/>
  <c r="N10284" i="1"/>
  <c r="M10284" i="1"/>
  <c r="L10284" i="1"/>
  <c r="K10284" i="1"/>
  <c r="I10284" i="1"/>
  <c r="D10284" i="1"/>
  <c r="N10283" i="1"/>
  <c r="M10283" i="1"/>
  <c r="L10283" i="1"/>
  <c r="K10283" i="1"/>
  <c r="I10283" i="1"/>
  <c r="D10283" i="1"/>
  <c r="N10282" i="1"/>
  <c r="M10282" i="1"/>
  <c r="L10282" i="1"/>
  <c r="K10282" i="1"/>
  <c r="I10282" i="1"/>
  <c r="D10282" i="1"/>
  <c r="N10281" i="1"/>
  <c r="M10281" i="1"/>
  <c r="L10281" i="1"/>
  <c r="K10281" i="1"/>
  <c r="I10281" i="1"/>
  <c r="D10281" i="1"/>
  <c r="N10280" i="1"/>
  <c r="M10280" i="1"/>
  <c r="L10280" i="1"/>
  <c r="K10280" i="1"/>
  <c r="I10280" i="1"/>
  <c r="D10280" i="1"/>
  <c r="N10279" i="1"/>
  <c r="M10279" i="1"/>
  <c r="L10279" i="1"/>
  <c r="K10279" i="1"/>
  <c r="I10279" i="1"/>
  <c r="D10279" i="1"/>
  <c r="N10278" i="1"/>
  <c r="M10278" i="1"/>
  <c r="L10278" i="1"/>
  <c r="K10278" i="1"/>
  <c r="I10278" i="1"/>
  <c r="D10278" i="1"/>
  <c r="N10277" i="1"/>
  <c r="M10277" i="1"/>
  <c r="L10277" i="1"/>
  <c r="K10277" i="1"/>
  <c r="I10277" i="1"/>
  <c r="D10277" i="1"/>
  <c r="N10276" i="1"/>
  <c r="M10276" i="1"/>
  <c r="L10276" i="1"/>
  <c r="K10276" i="1"/>
  <c r="I10276" i="1"/>
  <c r="D10276" i="1"/>
  <c r="N10275" i="1"/>
  <c r="M10275" i="1"/>
  <c r="L10275" i="1"/>
  <c r="K10275" i="1"/>
  <c r="I10275" i="1"/>
  <c r="D10275" i="1"/>
  <c r="N10274" i="1"/>
  <c r="M10274" i="1"/>
  <c r="L10274" i="1"/>
  <c r="K10274" i="1"/>
  <c r="I10274" i="1"/>
  <c r="D10274" i="1"/>
  <c r="N10273" i="1"/>
  <c r="M10273" i="1"/>
  <c r="L10273" i="1"/>
  <c r="K10273" i="1"/>
  <c r="I10273" i="1"/>
  <c r="D10273" i="1"/>
  <c r="N10272" i="1"/>
  <c r="M10272" i="1"/>
  <c r="L10272" i="1"/>
  <c r="K10272" i="1"/>
  <c r="I10272" i="1"/>
  <c r="D10272" i="1"/>
  <c r="N10271" i="1"/>
  <c r="M10271" i="1"/>
  <c r="L10271" i="1"/>
  <c r="K10271" i="1"/>
  <c r="I10271" i="1"/>
  <c r="D10271" i="1"/>
  <c r="N10270" i="1"/>
  <c r="M10270" i="1"/>
  <c r="L10270" i="1"/>
  <c r="K10270" i="1"/>
  <c r="I10270" i="1"/>
  <c r="D10270" i="1"/>
  <c r="N10269" i="1"/>
  <c r="M10269" i="1"/>
  <c r="L10269" i="1"/>
  <c r="K10269" i="1"/>
  <c r="I10269" i="1"/>
  <c r="D10269" i="1"/>
  <c r="N10268" i="1"/>
  <c r="M10268" i="1"/>
  <c r="L10268" i="1"/>
  <c r="K10268" i="1"/>
  <c r="I10268" i="1"/>
  <c r="D10268" i="1"/>
  <c r="N10267" i="1"/>
  <c r="M10267" i="1"/>
  <c r="L10267" i="1"/>
  <c r="K10267" i="1"/>
  <c r="I10267" i="1"/>
  <c r="D10267" i="1"/>
  <c r="N10266" i="1"/>
  <c r="M10266" i="1"/>
  <c r="L10266" i="1"/>
  <c r="K10266" i="1"/>
  <c r="I10266" i="1"/>
  <c r="D10266" i="1"/>
  <c r="N10265" i="1"/>
  <c r="M10265" i="1"/>
  <c r="L10265" i="1"/>
  <c r="K10265" i="1"/>
  <c r="I10265" i="1"/>
  <c r="D10265" i="1"/>
  <c r="N10264" i="1"/>
  <c r="M10264" i="1"/>
  <c r="L10264" i="1"/>
  <c r="K10264" i="1"/>
  <c r="I10264" i="1"/>
  <c r="D10264" i="1"/>
  <c r="N10263" i="1"/>
  <c r="M10263" i="1"/>
  <c r="L10263" i="1"/>
  <c r="K10263" i="1"/>
  <c r="I10263" i="1"/>
  <c r="D10263" i="1"/>
  <c r="N10262" i="1"/>
  <c r="M10262" i="1"/>
  <c r="L10262" i="1"/>
  <c r="K10262" i="1"/>
  <c r="I10262" i="1"/>
  <c r="D10262" i="1"/>
  <c r="N10261" i="1"/>
  <c r="M10261" i="1"/>
  <c r="L10261" i="1"/>
  <c r="K10261" i="1"/>
  <c r="I10261" i="1"/>
  <c r="D10261" i="1"/>
  <c r="N10260" i="1"/>
  <c r="M10260" i="1"/>
  <c r="L10260" i="1"/>
  <c r="K10260" i="1"/>
  <c r="I10260" i="1"/>
  <c r="D10260" i="1"/>
  <c r="N10259" i="1"/>
  <c r="M10259" i="1"/>
  <c r="L10259" i="1"/>
  <c r="K10259" i="1"/>
  <c r="I10259" i="1"/>
  <c r="D10259" i="1"/>
  <c r="N10258" i="1"/>
  <c r="M10258" i="1"/>
  <c r="L10258" i="1"/>
  <c r="K10258" i="1"/>
  <c r="I10258" i="1"/>
  <c r="D10258" i="1"/>
  <c r="N10257" i="1"/>
  <c r="M10257" i="1"/>
  <c r="L10257" i="1"/>
  <c r="K10257" i="1"/>
  <c r="I10257" i="1"/>
  <c r="D10257" i="1"/>
  <c r="N10256" i="1"/>
  <c r="M10256" i="1"/>
  <c r="L10256" i="1"/>
  <c r="K10256" i="1"/>
  <c r="I10256" i="1"/>
  <c r="D10256" i="1"/>
  <c r="N10255" i="1"/>
  <c r="M10255" i="1"/>
  <c r="L10255" i="1"/>
  <c r="K10255" i="1"/>
  <c r="I10255" i="1"/>
  <c r="D10255" i="1"/>
  <c r="N10254" i="1"/>
  <c r="M10254" i="1"/>
  <c r="L10254" i="1"/>
  <c r="K10254" i="1"/>
  <c r="I10254" i="1"/>
  <c r="D10254" i="1"/>
  <c r="N10253" i="1"/>
  <c r="M10253" i="1"/>
  <c r="L10253" i="1"/>
  <c r="K10253" i="1"/>
  <c r="I10253" i="1"/>
  <c r="D10253" i="1"/>
  <c r="N10252" i="1"/>
  <c r="M10252" i="1"/>
  <c r="L10252" i="1"/>
  <c r="K10252" i="1"/>
  <c r="I10252" i="1"/>
  <c r="D10252" i="1"/>
  <c r="N10251" i="1"/>
  <c r="M10251" i="1"/>
  <c r="L10251" i="1"/>
  <c r="K10251" i="1"/>
  <c r="I10251" i="1"/>
  <c r="D10251" i="1"/>
  <c r="N10250" i="1"/>
  <c r="M10250" i="1"/>
  <c r="L10250" i="1"/>
  <c r="K10250" i="1"/>
  <c r="I10250" i="1"/>
  <c r="D10250" i="1"/>
  <c r="N10249" i="1"/>
  <c r="M10249" i="1"/>
  <c r="L10249" i="1"/>
  <c r="K10249" i="1"/>
  <c r="I10249" i="1"/>
  <c r="D10249" i="1"/>
  <c r="N10248" i="1"/>
  <c r="M10248" i="1"/>
  <c r="L10248" i="1"/>
  <c r="K10248" i="1"/>
  <c r="I10248" i="1"/>
  <c r="D10248" i="1"/>
  <c r="N10247" i="1"/>
  <c r="M10247" i="1"/>
  <c r="L10247" i="1"/>
  <c r="K10247" i="1"/>
  <c r="I10247" i="1"/>
  <c r="D10247" i="1"/>
  <c r="N10246" i="1"/>
  <c r="M10246" i="1"/>
  <c r="L10246" i="1"/>
  <c r="K10246" i="1"/>
  <c r="I10246" i="1"/>
  <c r="D10246" i="1"/>
  <c r="N10245" i="1"/>
  <c r="M10245" i="1"/>
  <c r="L10245" i="1"/>
  <c r="K10245" i="1"/>
  <c r="I10245" i="1"/>
  <c r="D10245" i="1"/>
  <c r="N10244" i="1"/>
  <c r="M10244" i="1"/>
  <c r="L10244" i="1"/>
  <c r="K10244" i="1"/>
  <c r="I10244" i="1"/>
  <c r="D10244" i="1"/>
  <c r="N10243" i="1"/>
  <c r="M10243" i="1"/>
  <c r="L10243" i="1"/>
  <c r="K10243" i="1"/>
  <c r="I10243" i="1"/>
  <c r="D10243" i="1"/>
  <c r="N10242" i="1"/>
  <c r="M10242" i="1"/>
  <c r="L10242" i="1"/>
  <c r="K10242" i="1"/>
  <c r="I10242" i="1"/>
  <c r="D10242" i="1"/>
  <c r="N10241" i="1"/>
  <c r="M10241" i="1"/>
  <c r="L10241" i="1"/>
  <c r="K10241" i="1"/>
  <c r="I10241" i="1"/>
  <c r="D10241" i="1"/>
  <c r="N10240" i="1"/>
  <c r="M10240" i="1"/>
  <c r="L10240" i="1"/>
  <c r="K10240" i="1"/>
  <c r="I10240" i="1"/>
  <c r="D10240" i="1"/>
  <c r="N10239" i="1"/>
  <c r="M10239" i="1"/>
  <c r="L10239" i="1"/>
  <c r="K10239" i="1"/>
  <c r="I10239" i="1"/>
  <c r="D10239" i="1"/>
  <c r="N10238" i="1"/>
  <c r="M10238" i="1"/>
  <c r="L10238" i="1"/>
  <c r="K10238" i="1"/>
  <c r="I10238" i="1"/>
  <c r="D10238" i="1"/>
  <c r="N10237" i="1"/>
  <c r="M10237" i="1"/>
  <c r="L10237" i="1"/>
  <c r="K10237" i="1"/>
  <c r="I10237" i="1"/>
  <c r="D10237" i="1"/>
  <c r="N10236" i="1"/>
  <c r="M10236" i="1"/>
  <c r="L10236" i="1"/>
  <c r="K10236" i="1"/>
  <c r="I10236" i="1"/>
  <c r="D10236" i="1"/>
  <c r="N10235" i="1"/>
  <c r="M10235" i="1"/>
  <c r="L10235" i="1"/>
  <c r="K10235" i="1"/>
  <c r="I10235" i="1"/>
  <c r="D10235" i="1"/>
  <c r="N10234" i="1"/>
  <c r="M10234" i="1"/>
  <c r="L10234" i="1"/>
  <c r="K10234" i="1"/>
  <c r="I10234" i="1"/>
  <c r="D10234" i="1"/>
  <c r="N10233" i="1"/>
  <c r="M10233" i="1"/>
  <c r="L10233" i="1"/>
  <c r="K10233" i="1"/>
  <c r="I10233" i="1"/>
  <c r="D10233" i="1"/>
  <c r="N10232" i="1"/>
  <c r="M10232" i="1"/>
  <c r="L10232" i="1"/>
  <c r="K10232" i="1"/>
  <c r="I10232" i="1"/>
  <c r="D10232" i="1"/>
  <c r="N10231" i="1"/>
  <c r="M10231" i="1"/>
  <c r="L10231" i="1"/>
  <c r="K10231" i="1"/>
  <c r="I10231" i="1"/>
  <c r="D10231" i="1"/>
  <c r="N10230" i="1"/>
  <c r="M10230" i="1"/>
  <c r="L10230" i="1"/>
  <c r="K10230" i="1"/>
  <c r="I10230" i="1"/>
  <c r="D10230" i="1"/>
  <c r="N10229" i="1"/>
  <c r="M10229" i="1"/>
  <c r="L10229" i="1"/>
  <c r="K10229" i="1"/>
  <c r="I10229" i="1"/>
  <c r="D10229" i="1"/>
  <c r="N10228" i="1"/>
  <c r="M10228" i="1"/>
  <c r="L10228" i="1"/>
  <c r="K10228" i="1"/>
  <c r="I10228" i="1"/>
  <c r="D10228" i="1"/>
  <c r="N10227" i="1"/>
  <c r="M10227" i="1"/>
  <c r="L10227" i="1"/>
  <c r="K10227" i="1"/>
  <c r="I10227" i="1"/>
  <c r="D10227" i="1"/>
  <c r="N10226" i="1"/>
  <c r="M10226" i="1"/>
  <c r="L10226" i="1"/>
  <c r="K10226" i="1"/>
  <c r="I10226" i="1"/>
  <c r="D10226" i="1"/>
  <c r="N10225" i="1"/>
  <c r="M10225" i="1"/>
  <c r="L10225" i="1"/>
  <c r="K10225" i="1"/>
  <c r="I10225" i="1"/>
  <c r="D10225" i="1"/>
  <c r="N10224" i="1"/>
  <c r="M10224" i="1"/>
  <c r="L10224" i="1"/>
  <c r="K10224" i="1"/>
  <c r="I10224" i="1"/>
  <c r="D10224" i="1"/>
  <c r="N10223" i="1"/>
  <c r="M10223" i="1"/>
  <c r="L10223" i="1"/>
  <c r="K10223" i="1"/>
  <c r="I10223" i="1"/>
  <c r="D10223" i="1"/>
  <c r="N10222" i="1"/>
  <c r="M10222" i="1"/>
  <c r="L10222" i="1"/>
  <c r="K10222" i="1"/>
  <c r="I10222" i="1"/>
  <c r="D10222" i="1"/>
  <c r="N10221" i="1"/>
  <c r="M10221" i="1"/>
  <c r="L10221" i="1"/>
  <c r="K10221" i="1"/>
  <c r="I10221" i="1"/>
  <c r="D10221" i="1"/>
  <c r="N10220" i="1"/>
  <c r="M10220" i="1"/>
  <c r="L10220" i="1"/>
  <c r="K10220" i="1"/>
  <c r="I10220" i="1"/>
  <c r="D10220" i="1"/>
  <c r="N10219" i="1"/>
  <c r="M10219" i="1"/>
  <c r="L10219" i="1"/>
  <c r="K10219" i="1"/>
  <c r="I10219" i="1"/>
  <c r="D10219" i="1"/>
  <c r="N10218" i="1"/>
  <c r="M10218" i="1"/>
  <c r="L10218" i="1"/>
  <c r="K10218" i="1"/>
  <c r="I10218" i="1"/>
  <c r="D10218" i="1"/>
  <c r="N10217" i="1"/>
  <c r="M10217" i="1"/>
  <c r="L10217" i="1"/>
  <c r="K10217" i="1"/>
  <c r="I10217" i="1"/>
  <c r="D10217" i="1"/>
  <c r="N10216" i="1"/>
  <c r="M10216" i="1"/>
  <c r="L10216" i="1"/>
  <c r="K10216" i="1"/>
  <c r="I10216" i="1"/>
  <c r="D10216" i="1"/>
  <c r="N10215" i="1"/>
  <c r="M10215" i="1"/>
  <c r="L10215" i="1"/>
  <c r="K10215" i="1"/>
  <c r="I10215" i="1"/>
  <c r="D10215" i="1"/>
  <c r="N10214" i="1"/>
  <c r="M10214" i="1"/>
  <c r="L10214" i="1"/>
  <c r="K10214" i="1"/>
  <c r="I10214" i="1"/>
  <c r="D10214" i="1"/>
  <c r="N10213" i="1"/>
  <c r="M10213" i="1"/>
  <c r="L10213" i="1"/>
  <c r="K10213" i="1"/>
  <c r="I10213" i="1"/>
  <c r="D10213" i="1"/>
  <c r="N10212" i="1"/>
  <c r="M10212" i="1"/>
  <c r="L10212" i="1"/>
  <c r="K10212" i="1"/>
  <c r="I10212" i="1"/>
  <c r="D10212" i="1"/>
  <c r="N10211" i="1"/>
  <c r="M10211" i="1"/>
  <c r="L10211" i="1"/>
  <c r="K10211" i="1"/>
  <c r="I10211" i="1"/>
  <c r="D10211" i="1"/>
  <c r="N10210" i="1"/>
  <c r="M10210" i="1"/>
  <c r="L10210" i="1"/>
  <c r="K10210" i="1"/>
  <c r="I10210" i="1"/>
  <c r="D10210" i="1"/>
  <c r="N10209" i="1"/>
  <c r="M10209" i="1"/>
  <c r="L10209" i="1"/>
  <c r="K10209" i="1"/>
  <c r="I10209" i="1"/>
  <c r="D10209" i="1"/>
  <c r="N10208" i="1"/>
  <c r="M10208" i="1"/>
  <c r="L10208" i="1"/>
  <c r="K10208" i="1"/>
  <c r="I10208" i="1"/>
  <c r="D10208" i="1"/>
  <c r="N10207" i="1"/>
  <c r="M10207" i="1"/>
  <c r="L10207" i="1"/>
  <c r="K10207" i="1"/>
  <c r="I10207" i="1"/>
  <c r="D10207" i="1"/>
  <c r="N10206" i="1"/>
  <c r="M10206" i="1"/>
  <c r="L10206" i="1"/>
  <c r="K10206" i="1"/>
  <c r="I10206" i="1"/>
  <c r="D10206" i="1"/>
  <c r="N10205" i="1"/>
  <c r="M10205" i="1"/>
  <c r="L10205" i="1"/>
  <c r="K10205" i="1"/>
  <c r="I10205" i="1"/>
  <c r="D10205" i="1"/>
  <c r="N10204" i="1"/>
  <c r="M10204" i="1"/>
  <c r="L10204" i="1"/>
  <c r="K10204" i="1"/>
  <c r="I10204" i="1"/>
  <c r="D10204" i="1"/>
  <c r="N10203" i="1"/>
  <c r="M10203" i="1"/>
  <c r="L10203" i="1"/>
  <c r="K10203" i="1"/>
  <c r="I10203" i="1"/>
  <c r="D10203" i="1"/>
  <c r="N10202" i="1"/>
  <c r="M10202" i="1"/>
  <c r="L10202" i="1"/>
  <c r="K10202" i="1"/>
  <c r="I10202" i="1"/>
  <c r="D10202" i="1"/>
  <c r="N10201" i="1"/>
  <c r="M10201" i="1"/>
  <c r="L10201" i="1"/>
  <c r="K10201" i="1"/>
  <c r="I10201" i="1"/>
  <c r="D10201" i="1"/>
  <c r="N10200" i="1"/>
  <c r="M10200" i="1"/>
  <c r="L10200" i="1"/>
  <c r="K10200" i="1"/>
  <c r="I10200" i="1"/>
  <c r="D10200" i="1"/>
  <c r="N10199" i="1"/>
  <c r="M10199" i="1"/>
  <c r="L10199" i="1"/>
  <c r="K10199" i="1"/>
  <c r="I10199" i="1"/>
  <c r="D10199" i="1"/>
  <c r="N10198" i="1"/>
  <c r="M10198" i="1"/>
  <c r="L10198" i="1"/>
  <c r="K10198" i="1"/>
  <c r="I10198" i="1"/>
  <c r="D10198" i="1"/>
  <c r="N10197" i="1"/>
  <c r="M10197" i="1"/>
  <c r="L10197" i="1"/>
  <c r="K10197" i="1"/>
  <c r="I10197" i="1"/>
  <c r="D10197" i="1"/>
  <c r="N10196" i="1"/>
  <c r="M10196" i="1"/>
  <c r="L10196" i="1"/>
  <c r="K10196" i="1"/>
  <c r="I10196" i="1"/>
  <c r="D10196" i="1"/>
  <c r="N10195" i="1"/>
  <c r="M10195" i="1"/>
  <c r="L10195" i="1"/>
  <c r="K10195" i="1"/>
  <c r="I10195" i="1"/>
  <c r="D10195" i="1"/>
  <c r="N10194" i="1"/>
  <c r="M10194" i="1"/>
  <c r="L10194" i="1"/>
  <c r="K10194" i="1"/>
  <c r="I10194" i="1"/>
  <c r="D10194" i="1"/>
  <c r="N10193" i="1"/>
  <c r="M10193" i="1"/>
  <c r="L10193" i="1"/>
  <c r="K10193" i="1"/>
  <c r="I10193" i="1"/>
  <c r="D10193" i="1"/>
  <c r="N10192" i="1"/>
  <c r="M10192" i="1"/>
  <c r="L10192" i="1"/>
  <c r="K10192" i="1"/>
  <c r="I10192" i="1"/>
  <c r="D10192" i="1"/>
  <c r="N10191" i="1"/>
  <c r="M10191" i="1"/>
  <c r="L10191" i="1"/>
  <c r="K10191" i="1"/>
  <c r="I10191" i="1"/>
  <c r="D10191" i="1"/>
  <c r="N10190" i="1"/>
  <c r="M10190" i="1"/>
  <c r="L10190" i="1"/>
  <c r="K10190" i="1"/>
  <c r="I10190" i="1"/>
  <c r="D10190" i="1"/>
  <c r="N10189" i="1"/>
  <c r="M10189" i="1"/>
  <c r="L10189" i="1"/>
  <c r="K10189" i="1"/>
  <c r="I10189" i="1"/>
  <c r="D10189" i="1"/>
  <c r="N10188" i="1"/>
  <c r="M10188" i="1"/>
  <c r="L10188" i="1"/>
  <c r="K10188" i="1"/>
  <c r="I10188" i="1"/>
  <c r="D10188" i="1"/>
  <c r="N10187" i="1"/>
  <c r="M10187" i="1"/>
  <c r="L10187" i="1"/>
  <c r="K10187" i="1"/>
  <c r="I10187" i="1"/>
  <c r="D10187" i="1"/>
  <c r="N10186" i="1"/>
  <c r="M10186" i="1"/>
  <c r="L10186" i="1"/>
  <c r="K10186" i="1"/>
  <c r="I10186" i="1"/>
  <c r="D10186" i="1"/>
  <c r="N10185" i="1"/>
  <c r="M10185" i="1"/>
  <c r="L10185" i="1"/>
  <c r="K10185" i="1"/>
  <c r="I10185" i="1"/>
  <c r="D10185" i="1"/>
  <c r="N10184" i="1"/>
  <c r="M10184" i="1"/>
  <c r="L10184" i="1"/>
  <c r="K10184" i="1"/>
  <c r="I10184" i="1"/>
  <c r="D10184" i="1"/>
  <c r="N10183" i="1"/>
  <c r="M10183" i="1"/>
  <c r="L10183" i="1"/>
  <c r="K10183" i="1"/>
  <c r="I10183" i="1"/>
  <c r="D10183" i="1"/>
  <c r="N10182" i="1"/>
  <c r="M10182" i="1"/>
  <c r="L10182" i="1"/>
  <c r="K10182" i="1"/>
  <c r="I10182" i="1"/>
  <c r="D10182" i="1"/>
  <c r="N10181" i="1"/>
  <c r="M10181" i="1"/>
  <c r="L10181" i="1"/>
  <c r="K10181" i="1"/>
  <c r="I10181" i="1"/>
  <c r="D10181" i="1"/>
  <c r="N10180" i="1"/>
  <c r="M10180" i="1"/>
  <c r="L10180" i="1"/>
  <c r="K10180" i="1"/>
  <c r="I10180" i="1"/>
  <c r="D10180" i="1"/>
  <c r="N10179" i="1"/>
  <c r="M10179" i="1"/>
  <c r="L10179" i="1"/>
  <c r="K10179" i="1"/>
  <c r="I10179" i="1"/>
  <c r="D10179" i="1"/>
  <c r="N10178" i="1"/>
  <c r="M10178" i="1"/>
  <c r="L10178" i="1"/>
  <c r="K10178" i="1"/>
  <c r="I10178" i="1"/>
  <c r="D10178" i="1"/>
  <c r="N10177" i="1"/>
  <c r="M10177" i="1"/>
  <c r="L10177" i="1"/>
  <c r="K10177" i="1"/>
  <c r="I10177" i="1"/>
  <c r="D10177" i="1"/>
  <c r="N10176" i="1"/>
  <c r="M10176" i="1"/>
  <c r="L10176" i="1"/>
  <c r="K10176" i="1"/>
  <c r="I10176" i="1"/>
  <c r="D10176" i="1"/>
  <c r="N10175" i="1"/>
  <c r="M10175" i="1"/>
  <c r="L10175" i="1"/>
  <c r="K10175" i="1"/>
  <c r="I10175" i="1"/>
  <c r="D10175" i="1"/>
  <c r="N10174" i="1"/>
  <c r="M10174" i="1"/>
  <c r="L10174" i="1"/>
  <c r="K10174" i="1"/>
  <c r="I10174" i="1"/>
  <c r="D10174" i="1"/>
  <c r="N10173" i="1"/>
  <c r="M10173" i="1"/>
  <c r="L10173" i="1"/>
  <c r="K10173" i="1"/>
  <c r="I10173" i="1"/>
  <c r="D10173" i="1"/>
  <c r="N10172" i="1"/>
  <c r="M10172" i="1"/>
  <c r="L10172" i="1"/>
  <c r="K10172" i="1"/>
  <c r="I10172" i="1"/>
  <c r="D10172" i="1"/>
  <c r="N10171" i="1"/>
  <c r="M10171" i="1"/>
  <c r="L10171" i="1"/>
  <c r="K10171" i="1"/>
  <c r="I10171" i="1"/>
  <c r="D10171" i="1"/>
  <c r="N10170" i="1"/>
  <c r="M10170" i="1"/>
  <c r="L10170" i="1"/>
  <c r="K10170" i="1"/>
  <c r="I10170" i="1"/>
  <c r="D10170" i="1"/>
  <c r="N10169" i="1"/>
  <c r="M10169" i="1"/>
  <c r="L10169" i="1"/>
  <c r="K10169" i="1"/>
  <c r="I10169" i="1"/>
  <c r="D10169" i="1"/>
  <c r="N10168" i="1"/>
  <c r="M10168" i="1"/>
  <c r="L10168" i="1"/>
  <c r="K10168" i="1"/>
  <c r="I10168" i="1"/>
  <c r="D10168" i="1"/>
  <c r="N10167" i="1"/>
  <c r="M10167" i="1"/>
  <c r="L10167" i="1"/>
  <c r="K10167" i="1"/>
  <c r="I10167" i="1"/>
  <c r="D10167" i="1"/>
  <c r="N10166" i="1"/>
  <c r="M10166" i="1"/>
  <c r="L10166" i="1"/>
  <c r="K10166" i="1"/>
  <c r="I10166" i="1"/>
  <c r="D10166" i="1"/>
  <c r="N10165" i="1"/>
  <c r="M10165" i="1"/>
  <c r="L10165" i="1"/>
  <c r="K10165" i="1"/>
  <c r="I10165" i="1"/>
  <c r="D10165" i="1"/>
  <c r="N10164" i="1"/>
  <c r="M10164" i="1"/>
  <c r="L10164" i="1"/>
  <c r="K10164" i="1"/>
  <c r="I10164" i="1"/>
  <c r="D10164" i="1"/>
  <c r="N10163" i="1"/>
  <c r="M10163" i="1"/>
  <c r="L10163" i="1"/>
  <c r="K10163" i="1"/>
  <c r="I10163" i="1"/>
  <c r="D10163" i="1"/>
  <c r="N10162" i="1"/>
  <c r="M10162" i="1"/>
  <c r="L10162" i="1"/>
  <c r="K10162" i="1"/>
  <c r="I10162" i="1"/>
  <c r="D10162" i="1"/>
  <c r="N10161" i="1"/>
  <c r="M10161" i="1"/>
  <c r="L10161" i="1"/>
  <c r="K10161" i="1"/>
  <c r="I10161" i="1"/>
  <c r="D10161" i="1"/>
  <c r="N10160" i="1"/>
  <c r="M10160" i="1"/>
  <c r="L10160" i="1"/>
  <c r="K10160" i="1"/>
  <c r="I10160" i="1"/>
  <c r="D10160" i="1"/>
  <c r="N10159" i="1"/>
  <c r="M10159" i="1"/>
  <c r="L10159" i="1"/>
  <c r="K10159" i="1"/>
  <c r="I10159" i="1"/>
  <c r="D10159" i="1"/>
  <c r="N10158" i="1"/>
  <c r="M10158" i="1"/>
  <c r="L10158" i="1"/>
  <c r="K10158" i="1"/>
  <c r="I10158" i="1"/>
  <c r="D10158" i="1"/>
  <c r="N10157" i="1"/>
  <c r="M10157" i="1"/>
  <c r="L10157" i="1"/>
  <c r="K10157" i="1"/>
  <c r="I10157" i="1"/>
  <c r="D10157" i="1"/>
  <c r="N10156" i="1"/>
  <c r="M10156" i="1"/>
  <c r="L10156" i="1"/>
  <c r="K10156" i="1"/>
  <c r="I10156" i="1"/>
  <c r="D10156" i="1"/>
  <c r="N10155" i="1"/>
  <c r="M10155" i="1"/>
  <c r="L10155" i="1"/>
  <c r="K10155" i="1"/>
  <c r="I10155" i="1"/>
  <c r="D10155" i="1"/>
  <c r="N10154" i="1"/>
  <c r="M10154" i="1"/>
  <c r="L10154" i="1"/>
  <c r="K10154" i="1"/>
  <c r="I10154" i="1"/>
  <c r="D10154" i="1"/>
  <c r="N10153" i="1"/>
  <c r="M10153" i="1"/>
  <c r="L10153" i="1"/>
  <c r="K10153" i="1"/>
  <c r="I10153" i="1"/>
  <c r="D10153" i="1"/>
  <c r="N10152" i="1"/>
  <c r="M10152" i="1"/>
  <c r="L10152" i="1"/>
  <c r="K10152" i="1"/>
  <c r="I10152" i="1"/>
  <c r="D10152" i="1"/>
  <c r="N10151" i="1"/>
  <c r="M10151" i="1"/>
  <c r="L10151" i="1"/>
  <c r="K10151" i="1"/>
  <c r="I10151" i="1"/>
  <c r="D10151" i="1"/>
  <c r="N10150" i="1"/>
  <c r="M10150" i="1"/>
  <c r="L10150" i="1"/>
  <c r="K10150" i="1"/>
  <c r="I10150" i="1"/>
  <c r="D10150" i="1"/>
  <c r="N10149" i="1"/>
  <c r="M10149" i="1"/>
  <c r="L10149" i="1"/>
  <c r="K10149" i="1"/>
  <c r="I10149" i="1"/>
  <c r="D10149" i="1"/>
  <c r="N10148" i="1"/>
  <c r="M10148" i="1"/>
  <c r="L10148" i="1"/>
  <c r="K10148" i="1"/>
  <c r="I10148" i="1"/>
  <c r="D10148" i="1"/>
  <c r="N10147" i="1"/>
  <c r="M10147" i="1"/>
  <c r="L10147" i="1"/>
  <c r="K10147" i="1"/>
  <c r="I10147" i="1"/>
  <c r="D10147" i="1"/>
  <c r="N10146" i="1"/>
  <c r="M10146" i="1"/>
  <c r="L10146" i="1"/>
  <c r="K10146" i="1"/>
  <c r="I10146" i="1"/>
  <c r="D10146" i="1"/>
  <c r="N10145" i="1"/>
  <c r="M10145" i="1"/>
  <c r="L10145" i="1"/>
  <c r="K10145" i="1"/>
  <c r="I10145" i="1"/>
  <c r="D10145" i="1"/>
  <c r="N10144" i="1"/>
  <c r="M10144" i="1"/>
  <c r="L10144" i="1"/>
  <c r="K10144" i="1"/>
  <c r="I10144" i="1"/>
  <c r="D10144" i="1"/>
  <c r="N10143" i="1"/>
  <c r="M10143" i="1"/>
  <c r="L10143" i="1"/>
  <c r="K10143" i="1"/>
  <c r="I10143" i="1"/>
  <c r="D10143" i="1"/>
  <c r="N10142" i="1"/>
  <c r="M10142" i="1"/>
  <c r="L10142" i="1"/>
  <c r="K10142" i="1"/>
  <c r="I10142" i="1"/>
  <c r="D10142" i="1"/>
  <c r="N10141" i="1"/>
  <c r="M10141" i="1"/>
  <c r="L10141" i="1"/>
  <c r="K10141" i="1"/>
  <c r="I10141" i="1"/>
  <c r="D10141" i="1"/>
  <c r="N10140" i="1"/>
  <c r="M10140" i="1"/>
  <c r="L10140" i="1"/>
  <c r="K10140" i="1"/>
  <c r="I10140" i="1"/>
  <c r="D10140" i="1"/>
  <c r="N10139" i="1"/>
  <c r="M10139" i="1"/>
  <c r="L10139" i="1"/>
  <c r="K10139" i="1"/>
  <c r="I10139" i="1"/>
  <c r="D10139" i="1"/>
  <c r="N10138" i="1"/>
  <c r="M10138" i="1"/>
  <c r="L10138" i="1"/>
  <c r="K10138" i="1"/>
  <c r="I10138" i="1"/>
  <c r="D10138" i="1"/>
  <c r="N10137" i="1"/>
  <c r="M10137" i="1"/>
  <c r="L10137" i="1"/>
  <c r="K10137" i="1"/>
  <c r="I10137" i="1"/>
  <c r="D10137" i="1"/>
  <c r="N10136" i="1"/>
  <c r="M10136" i="1"/>
  <c r="L10136" i="1"/>
  <c r="K10136" i="1"/>
  <c r="I10136" i="1"/>
  <c r="D10136" i="1"/>
  <c r="N10135" i="1"/>
  <c r="M10135" i="1"/>
  <c r="L10135" i="1"/>
  <c r="K10135" i="1"/>
  <c r="I10135" i="1"/>
  <c r="D10135" i="1"/>
  <c r="N10134" i="1"/>
  <c r="M10134" i="1"/>
  <c r="L10134" i="1"/>
  <c r="K10134" i="1"/>
  <c r="I10134" i="1"/>
  <c r="D10134" i="1"/>
  <c r="N10133" i="1"/>
  <c r="M10133" i="1"/>
  <c r="L10133" i="1"/>
  <c r="K10133" i="1"/>
  <c r="I10133" i="1"/>
  <c r="D10133" i="1"/>
  <c r="N10132" i="1"/>
  <c r="M10132" i="1"/>
  <c r="L10132" i="1"/>
  <c r="K10132" i="1"/>
  <c r="I10132" i="1"/>
  <c r="D10132" i="1"/>
  <c r="N10131" i="1"/>
  <c r="M10131" i="1"/>
  <c r="L10131" i="1"/>
  <c r="K10131" i="1"/>
  <c r="I10131" i="1"/>
  <c r="D10131" i="1"/>
  <c r="N10130" i="1"/>
  <c r="M10130" i="1"/>
  <c r="L10130" i="1"/>
  <c r="K10130" i="1"/>
  <c r="I10130" i="1"/>
  <c r="D10130" i="1"/>
  <c r="N10129" i="1"/>
  <c r="M10129" i="1"/>
  <c r="L10129" i="1"/>
  <c r="K10129" i="1"/>
  <c r="I10129" i="1"/>
  <c r="D10129" i="1"/>
  <c r="N10128" i="1"/>
  <c r="M10128" i="1"/>
  <c r="L10128" i="1"/>
  <c r="K10128" i="1"/>
  <c r="I10128" i="1"/>
  <c r="D10128" i="1"/>
  <c r="N10127" i="1"/>
  <c r="M10127" i="1"/>
  <c r="L10127" i="1"/>
  <c r="K10127" i="1"/>
  <c r="I10127" i="1"/>
  <c r="D10127" i="1"/>
  <c r="N10126" i="1"/>
  <c r="M10126" i="1"/>
  <c r="L10126" i="1"/>
  <c r="K10126" i="1"/>
  <c r="I10126" i="1"/>
  <c r="D10126" i="1"/>
  <c r="N10125" i="1"/>
  <c r="M10125" i="1"/>
  <c r="L10125" i="1"/>
  <c r="K10125" i="1"/>
  <c r="I10125" i="1"/>
  <c r="D10125" i="1"/>
  <c r="N10124" i="1"/>
  <c r="M10124" i="1"/>
  <c r="L10124" i="1"/>
  <c r="K10124" i="1"/>
  <c r="I10124" i="1"/>
  <c r="D10124" i="1"/>
  <c r="N10123" i="1"/>
  <c r="M10123" i="1"/>
  <c r="L10123" i="1"/>
  <c r="K10123" i="1"/>
  <c r="I10123" i="1"/>
  <c r="D10123" i="1"/>
  <c r="N10122" i="1"/>
  <c r="M10122" i="1"/>
  <c r="L10122" i="1"/>
  <c r="K10122" i="1"/>
  <c r="I10122" i="1"/>
  <c r="D10122" i="1"/>
  <c r="I10795" i="1"/>
  <c r="I10796" i="1"/>
  <c r="I10797" i="1"/>
  <c r="I10798" i="1"/>
  <c r="I10799" i="1"/>
  <c r="I10800" i="1"/>
  <c r="I10801" i="1"/>
  <c r="I10802" i="1"/>
  <c r="I10803" i="1"/>
  <c r="I10804" i="1"/>
  <c r="I10805" i="1"/>
  <c r="I10806" i="1"/>
  <c r="I10807" i="1"/>
  <c r="I10808" i="1"/>
  <c r="I10809" i="1"/>
  <c r="I10810" i="1"/>
  <c r="I10853" i="1"/>
  <c r="I10854" i="1"/>
  <c r="I10855" i="1"/>
  <c r="I10856" i="1"/>
  <c r="I10857" i="1"/>
  <c r="I10858" i="1"/>
  <c r="I10859" i="1"/>
  <c r="I10860" i="1"/>
  <c r="I10862" i="1"/>
  <c r="I10863" i="1"/>
  <c r="I10864" i="1"/>
  <c r="I10865" i="1"/>
  <c r="I10866" i="1"/>
  <c r="I10867" i="1"/>
  <c r="I10868" i="1"/>
  <c r="I10869" i="1"/>
  <c r="I10870" i="1"/>
  <c r="I10871" i="1"/>
  <c r="I10872" i="1"/>
  <c r="I10873" i="1"/>
  <c r="I10874" i="1"/>
  <c r="I10882" i="1"/>
  <c r="I10883" i="1"/>
  <c r="I10884" i="1"/>
  <c r="I10885" i="1"/>
  <c r="I10886" i="1"/>
  <c r="I10887" i="1"/>
  <c r="I10888" i="1"/>
  <c r="I10889" i="1"/>
  <c r="I10890" i="1"/>
  <c r="I10891" i="1"/>
  <c r="I10892" i="1"/>
  <c r="I10893" i="1"/>
  <c r="I10894" i="1"/>
  <c r="I10895" i="1"/>
  <c r="I10896" i="1"/>
  <c r="I10897" i="1"/>
  <c r="I10898" i="1"/>
  <c r="I10899" i="1"/>
  <c r="I10900" i="1"/>
  <c r="I10901" i="1"/>
  <c r="I10902" i="1"/>
  <c r="I10903" i="1"/>
  <c r="I10904" i="1"/>
  <c r="I10905" i="1"/>
  <c r="I10906" i="1"/>
  <c r="I10907" i="1"/>
  <c r="I10908" i="1"/>
  <c r="C10234" i="1"/>
  <c r="C10232" i="1"/>
  <c r="C10444" i="1"/>
  <c r="C10181" i="1"/>
  <c r="C10311" i="1"/>
  <c r="C10230" i="1"/>
  <c r="C10325" i="1"/>
  <c r="C10161" i="1"/>
  <c r="C10285" i="1"/>
  <c r="C10320" i="1"/>
  <c r="C10344" i="1"/>
  <c r="C10152" i="1"/>
  <c r="C10446" i="1"/>
  <c r="C10252" i="1"/>
  <c r="C10265" i="1"/>
  <c r="C10400" i="1"/>
  <c r="C10354" i="1"/>
  <c r="C10228" i="1"/>
  <c r="C10449" i="1"/>
  <c r="C10204" i="1"/>
  <c r="C10404" i="1"/>
  <c r="C10390" i="1"/>
  <c r="C10368" i="1"/>
  <c r="C10172" i="1"/>
  <c r="C10323" i="1"/>
  <c r="C10423" i="1"/>
  <c r="C10312" i="1"/>
  <c r="C10283" i="1"/>
  <c r="C10357" i="1"/>
  <c r="C10392" i="1"/>
  <c r="C10180" i="1"/>
  <c r="C10428" i="1"/>
  <c r="C10247" i="1"/>
  <c r="C10171" i="1"/>
  <c r="C10441" i="1"/>
  <c r="C10139" i="1"/>
  <c r="C10418" i="1"/>
  <c r="C10207" i="1"/>
  <c r="C10243" i="1"/>
  <c r="C10209" i="1"/>
  <c r="C10245" i="1"/>
  <c r="C10149" i="1"/>
  <c r="C10419" i="1"/>
  <c r="C10290" i="1"/>
  <c r="C10158" i="1"/>
  <c r="C10297" i="1"/>
  <c r="C10164" i="1"/>
  <c r="C10296" i="1"/>
  <c r="C10415" i="1"/>
  <c r="C10413" i="1"/>
  <c r="C10136" i="1"/>
  <c r="C10367" i="1"/>
  <c r="C10238" i="1"/>
  <c r="C10329" i="1"/>
  <c r="C10244" i="1"/>
  <c r="C10271" i="1"/>
  <c r="C10166" i="1"/>
  <c r="C10417" i="1"/>
  <c r="C10258" i="1"/>
  <c r="C10295" i="1"/>
  <c r="C10174" i="1"/>
  <c r="C10360" i="1"/>
  <c r="C10349" i="1"/>
  <c r="C10131" i="1"/>
  <c r="C10187" i="1"/>
  <c r="C10343" i="1"/>
  <c r="C10358" i="1"/>
  <c r="C10159" i="1"/>
  <c r="C10383" i="1"/>
  <c r="C10381" i="1"/>
  <c r="C10450" i="1"/>
  <c r="C10307" i="1"/>
  <c r="C10453" i="1"/>
  <c r="C10339" i="1"/>
  <c r="C10203" i="1"/>
  <c r="C10379" i="1"/>
  <c r="C10267" i="1"/>
  <c r="C10347" i="1"/>
  <c r="C10225" i="1"/>
  <c r="C10438" i="1"/>
  <c r="C10165" i="1"/>
  <c r="C10208" i="1"/>
  <c r="C10206" i="1"/>
  <c r="C10440" i="1"/>
  <c r="C10411" i="1"/>
  <c r="C10298" i="1"/>
  <c r="C10451" i="1"/>
  <c r="C10309" i="1"/>
  <c r="C10437" i="1"/>
  <c r="C10425" i="1"/>
  <c r="C10156" i="1"/>
  <c r="C10145" i="1"/>
  <c r="C10153" i="1"/>
  <c r="C10374" i="1"/>
  <c r="C10177" i="1"/>
  <c r="C10439" i="1"/>
  <c r="C10319" i="1"/>
  <c r="C10214" i="1"/>
  <c r="C10288" i="1"/>
  <c r="C10227" i="1"/>
  <c r="C10422" i="1"/>
  <c r="C10396" i="1"/>
  <c r="C10394" i="1"/>
  <c r="C10334" i="1"/>
  <c r="C10151" i="1"/>
  <c r="C10326" i="1"/>
  <c r="C10235" i="1"/>
  <c r="C10210" i="1"/>
  <c r="C10345" i="1"/>
  <c r="C10371" i="1"/>
  <c r="C10378" i="1"/>
  <c r="C10128" i="1"/>
  <c r="C10162" i="1"/>
  <c r="C10278" i="1"/>
  <c r="C10436" i="1"/>
  <c r="C10302" i="1"/>
  <c r="C10246" i="1"/>
  <c r="C10157" i="1"/>
  <c r="C10305" i="1"/>
  <c r="C10365" i="1"/>
  <c r="C10154" i="1"/>
  <c r="C10412" i="1"/>
  <c r="C10385" i="1"/>
  <c r="C10306" i="1"/>
  <c r="C10286" i="1"/>
  <c r="C10202" i="1"/>
  <c r="C10132" i="1"/>
  <c r="C10196" i="1"/>
  <c r="C10355" i="1"/>
  <c r="C10408" i="1"/>
  <c r="C10185" i="1"/>
  <c r="C10376" i="1"/>
  <c r="C10303" i="1"/>
  <c r="C10229" i="1"/>
  <c r="C10282" i="1"/>
  <c r="C10429" i="1"/>
  <c r="C10201" i="1"/>
  <c r="C10427" i="1"/>
  <c r="C10324" i="1"/>
  <c r="C10253" i="1"/>
  <c r="C10226" i="1"/>
  <c r="C10138" i="1"/>
  <c r="C10332" i="1"/>
  <c r="C10289" i="1"/>
  <c r="C10350" i="1"/>
  <c r="C10211" i="1"/>
  <c r="C10387" i="1"/>
  <c r="C10359" i="1"/>
  <c r="C10127" i="1"/>
  <c r="C10242" i="1"/>
  <c r="C10147" i="1"/>
  <c r="C10170" i="1"/>
  <c r="C10377" i="1"/>
  <c r="C10173" i="1"/>
  <c r="C10342" i="1"/>
  <c r="C10190" i="1"/>
  <c r="C10292" i="1"/>
  <c r="C10263" i="1"/>
  <c r="C10337" i="1"/>
  <c r="C10279" i="1"/>
  <c r="C10198" i="1"/>
  <c r="C10294" i="1"/>
  <c r="C10403" i="1"/>
  <c r="C10338" i="1"/>
  <c r="C10142" i="1"/>
  <c r="C10273" i="1"/>
  <c r="C10310" i="1"/>
  <c r="C10178" i="1"/>
  <c r="C10239" i="1"/>
  <c r="C10442" i="1"/>
  <c r="C10318" i="1"/>
  <c r="C10168" i="1"/>
  <c r="C10447" i="1"/>
  <c r="C10397" i="1"/>
  <c r="C10144" i="1"/>
  <c r="C10129" i="1"/>
  <c r="C10284" i="1"/>
  <c r="C10401" i="1"/>
  <c r="C10395" i="1"/>
  <c r="C10407" i="1"/>
  <c r="C10348" i="1"/>
  <c r="C10125" i="1"/>
  <c r="C10432" i="1"/>
  <c r="C10352" i="1"/>
  <c r="C10364" i="1"/>
  <c r="C10134" i="1"/>
  <c r="C10409" i="1"/>
  <c r="C10261" i="1"/>
  <c r="C10316" i="1"/>
  <c r="C10192" i="1"/>
  <c r="C10275" i="1"/>
  <c r="C10421" i="1"/>
  <c r="C10155" i="1"/>
  <c r="C10331" i="1"/>
  <c r="C10361" i="1"/>
  <c r="C10304" i="1"/>
  <c r="C10237" i="1"/>
  <c r="C10388" i="1"/>
  <c r="C10224" i="1"/>
  <c r="C10240" i="1"/>
  <c r="C10200" i="1"/>
  <c r="C10455" i="1"/>
  <c r="C10221" i="1"/>
  <c r="C10313" i="1"/>
  <c r="C10215" i="1"/>
  <c r="C10333" i="1"/>
  <c r="C10416" i="1"/>
  <c r="C10382" i="1"/>
  <c r="C10327" i="1"/>
  <c r="C10433" i="1"/>
  <c r="C10398" i="1"/>
  <c r="C10272" i="1"/>
  <c r="C10264" i="1"/>
  <c r="C10260" i="1"/>
  <c r="C10402" i="1"/>
  <c r="C10236" i="1"/>
  <c r="C10380" i="1"/>
  <c r="C10370" i="1"/>
  <c r="C10135" i="1"/>
  <c r="C10257" i="1"/>
  <c r="C10369" i="1"/>
  <c r="C10322" i="1"/>
  <c r="C10222" i="1"/>
  <c r="C10373" i="1"/>
  <c r="C10336" i="1"/>
  <c r="C10148" i="1"/>
  <c r="C10389" i="1"/>
  <c r="C10175" i="1"/>
  <c r="C10280" i="1"/>
  <c r="C10233" i="1"/>
  <c r="C10137" i="1"/>
  <c r="C10430" i="1"/>
  <c r="C10431" i="1"/>
  <c r="C10448" i="1"/>
  <c r="C10220" i="1"/>
  <c r="C10435" i="1"/>
  <c r="C10362" i="1"/>
  <c r="C10140" i="1"/>
  <c r="C10405" i="1"/>
  <c r="C10315" i="1"/>
  <c r="C10251" i="1"/>
  <c r="C10130" i="1"/>
  <c r="C10184" i="1"/>
  <c r="C10219" i="1"/>
  <c r="C10223" i="1"/>
  <c r="C10366" i="1"/>
  <c r="C10259" i="1"/>
  <c r="C10191" i="1"/>
  <c r="C10281" i="1"/>
  <c r="C10254" i="1"/>
  <c r="C10126" i="1"/>
  <c r="C10266" i="1"/>
  <c r="C10255" i="1"/>
  <c r="C10150" i="1"/>
  <c r="C10346" i="1"/>
  <c r="C10372" i="1"/>
  <c r="C10340" i="1"/>
  <c r="C10399" i="1"/>
  <c r="C10213" i="1"/>
  <c r="C10250" i="1"/>
  <c r="C10363" i="1"/>
  <c r="C10160" i="1"/>
  <c r="C10133" i="1"/>
  <c r="C10169" i="1"/>
  <c r="C10351" i="1"/>
  <c r="C10269" i="1"/>
  <c r="C10410" i="1"/>
  <c r="C10199" i="1"/>
  <c r="C10414" i="1"/>
  <c r="C10141" i="1"/>
  <c r="C10301" i="1"/>
  <c r="C10248" i="1"/>
  <c r="C10231" i="1"/>
  <c r="C10249" i="1"/>
  <c r="C10193" i="1"/>
  <c r="C10426" i="1"/>
  <c r="C10167" i="1"/>
  <c r="C10143" i="1"/>
  <c r="C10291" i="1"/>
  <c r="C10212" i="1"/>
  <c r="C10277" i="1"/>
  <c r="C10406" i="1"/>
  <c r="C10188" i="1"/>
  <c r="C10197" i="1"/>
  <c r="C10328" i="1"/>
  <c r="C10216" i="1"/>
  <c r="C10270" i="1"/>
  <c r="C10353" i="1"/>
  <c r="C10179" i="1"/>
  <c r="C10317" i="1"/>
  <c r="C10189" i="1"/>
  <c r="C10205" i="1"/>
  <c r="C10375" i="1"/>
  <c r="C10287" i="1"/>
  <c r="C10299" i="1"/>
  <c r="C10194" i="1"/>
  <c r="C10443" i="1"/>
  <c r="C10195" i="1"/>
  <c r="C10452" i="1"/>
  <c r="C10218" i="1"/>
  <c r="C10456" i="1"/>
  <c r="C10454" i="1"/>
  <c r="C10391" i="1"/>
  <c r="C10314" i="1"/>
  <c r="C10393" i="1"/>
  <c r="C10217" i="1"/>
  <c r="C10434" i="1"/>
  <c r="C10386" i="1"/>
  <c r="C10124" i="1"/>
  <c r="C10330" i="1"/>
  <c r="C10176" i="1"/>
  <c r="C10163" i="1"/>
  <c r="C10262" i="1"/>
  <c r="C10123" i="1"/>
  <c r="C10445" i="1"/>
  <c r="C10256" i="1"/>
  <c r="C10335" i="1"/>
  <c r="C10182" i="1"/>
  <c r="C10293" i="1"/>
  <c r="C10186" i="1"/>
  <c r="C10321" i="1"/>
  <c r="C10356" i="1"/>
  <c r="C10300" i="1"/>
  <c r="C10241" i="1"/>
  <c r="C10308" i="1"/>
  <c r="C10424" i="1"/>
  <c r="C10341" i="1"/>
  <c r="C10274" i="1"/>
  <c r="C10384" i="1"/>
  <c r="C10183" i="1"/>
  <c r="C10420" i="1"/>
  <c r="C10276" i="1"/>
  <c r="C10268" i="1"/>
  <c r="C10146" i="1"/>
  <c r="C10122" i="1"/>
  <c r="S8952" i="1" l="1"/>
  <c r="S8272" i="1"/>
  <c r="S8947" i="1"/>
  <c r="S7500" i="1"/>
  <c r="S7815" i="1"/>
  <c r="S8108" i="1"/>
  <c r="S10077" i="1"/>
  <c r="S10029" i="1"/>
  <c r="S9952" i="1"/>
  <c r="S9935" i="1"/>
  <c r="K10121" i="1" l="1"/>
  <c r="I10121" i="1"/>
  <c r="D10121" i="1"/>
  <c r="N10120" i="1"/>
  <c r="M10120" i="1"/>
  <c r="L10120" i="1"/>
  <c r="K10120" i="1"/>
  <c r="I10120" i="1"/>
  <c r="D10120" i="1"/>
  <c r="N10119" i="1"/>
  <c r="M10119" i="1"/>
  <c r="L10119" i="1"/>
  <c r="K10119" i="1"/>
  <c r="I10119" i="1"/>
  <c r="D10119" i="1"/>
  <c r="N10118" i="1"/>
  <c r="M10118" i="1"/>
  <c r="L10118" i="1"/>
  <c r="K10118" i="1"/>
  <c r="I10118" i="1"/>
  <c r="D10118" i="1"/>
  <c r="N10117" i="1"/>
  <c r="M10117" i="1"/>
  <c r="L10117" i="1"/>
  <c r="K10117" i="1"/>
  <c r="I10117" i="1"/>
  <c r="D10117" i="1"/>
  <c r="N10116" i="1"/>
  <c r="M10116" i="1"/>
  <c r="L10116" i="1"/>
  <c r="K10116" i="1"/>
  <c r="I10116" i="1"/>
  <c r="D10116" i="1"/>
  <c r="N10115" i="1"/>
  <c r="M10115" i="1"/>
  <c r="L10115" i="1"/>
  <c r="K10115" i="1"/>
  <c r="I10115" i="1"/>
  <c r="D10115" i="1"/>
  <c r="N10114" i="1"/>
  <c r="M10114" i="1"/>
  <c r="L10114" i="1"/>
  <c r="K10114" i="1"/>
  <c r="I10114" i="1"/>
  <c r="D10114" i="1"/>
  <c r="N10113" i="1"/>
  <c r="M10113" i="1"/>
  <c r="L10113" i="1"/>
  <c r="K10113" i="1"/>
  <c r="I10113" i="1"/>
  <c r="D10113" i="1"/>
  <c r="N10112" i="1"/>
  <c r="M10112" i="1"/>
  <c r="L10112" i="1"/>
  <c r="K10112" i="1"/>
  <c r="I10112" i="1"/>
  <c r="D10112" i="1"/>
  <c r="N10111" i="1"/>
  <c r="M10111" i="1"/>
  <c r="L10111" i="1"/>
  <c r="K10111" i="1"/>
  <c r="I10111" i="1"/>
  <c r="D10111" i="1"/>
  <c r="N10110" i="1"/>
  <c r="M10110" i="1"/>
  <c r="L10110" i="1"/>
  <c r="K10110" i="1"/>
  <c r="I10110" i="1"/>
  <c r="D10110" i="1"/>
  <c r="N10109" i="1"/>
  <c r="M10109" i="1"/>
  <c r="L10109" i="1"/>
  <c r="K10109" i="1"/>
  <c r="I10109" i="1"/>
  <c r="D10109" i="1"/>
  <c r="N10108" i="1"/>
  <c r="M10108" i="1"/>
  <c r="L10108" i="1"/>
  <c r="K10108" i="1"/>
  <c r="I10108" i="1"/>
  <c r="D10108" i="1"/>
  <c r="N10107" i="1"/>
  <c r="M10107" i="1"/>
  <c r="L10107" i="1"/>
  <c r="K10107" i="1"/>
  <c r="I10107" i="1"/>
  <c r="D10107" i="1"/>
  <c r="N10106" i="1"/>
  <c r="M10106" i="1"/>
  <c r="L10106" i="1"/>
  <c r="K10106" i="1"/>
  <c r="I10106" i="1"/>
  <c r="D10106" i="1"/>
  <c r="N10105" i="1"/>
  <c r="M10105" i="1"/>
  <c r="L10105" i="1"/>
  <c r="K10105" i="1"/>
  <c r="I10105" i="1"/>
  <c r="D10105" i="1"/>
  <c r="N10104" i="1"/>
  <c r="M10104" i="1"/>
  <c r="L10104" i="1"/>
  <c r="K10104" i="1"/>
  <c r="I10104" i="1"/>
  <c r="D10104" i="1"/>
  <c r="N10103" i="1"/>
  <c r="M10103" i="1"/>
  <c r="L10103" i="1"/>
  <c r="K10103" i="1"/>
  <c r="I10103" i="1"/>
  <c r="D10103" i="1"/>
  <c r="N10102" i="1"/>
  <c r="M10102" i="1"/>
  <c r="L10102" i="1"/>
  <c r="K10102" i="1"/>
  <c r="I10102" i="1"/>
  <c r="D10102" i="1"/>
  <c r="N10101" i="1"/>
  <c r="M10101" i="1"/>
  <c r="L10101" i="1"/>
  <c r="K10101" i="1"/>
  <c r="I10101" i="1"/>
  <c r="D10101" i="1"/>
  <c r="N10100" i="1"/>
  <c r="M10100" i="1"/>
  <c r="L10100" i="1"/>
  <c r="K10100" i="1"/>
  <c r="I10100" i="1"/>
  <c r="D10100" i="1"/>
  <c r="N10099" i="1"/>
  <c r="M10099" i="1"/>
  <c r="L10099" i="1"/>
  <c r="K10099" i="1"/>
  <c r="I10099" i="1"/>
  <c r="D10099" i="1"/>
  <c r="N10098" i="1"/>
  <c r="M10098" i="1"/>
  <c r="L10098" i="1"/>
  <c r="K10098" i="1"/>
  <c r="I10098" i="1"/>
  <c r="D10098" i="1"/>
  <c r="N10097" i="1"/>
  <c r="M10097" i="1"/>
  <c r="L10097" i="1"/>
  <c r="K10097" i="1"/>
  <c r="I10097" i="1"/>
  <c r="D10097" i="1"/>
  <c r="N10096" i="1"/>
  <c r="M10096" i="1"/>
  <c r="L10096" i="1"/>
  <c r="K10096" i="1"/>
  <c r="I10096" i="1"/>
  <c r="D10096" i="1"/>
  <c r="N10095" i="1"/>
  <c r="M10095" i="1"/>
  <c r="L10095" i="1"/>
  <c r="K10095" i="1"/>
  <c r="I10095" i="1"/>
  <c r="D10095" i="1"/>
  <c r="N10094" i="1"/>
  <c r="M10094" i="1"/>
  <c r="L10094" i="1"/>
  <c r="K10094" i="1"/>
  <c r="I10094" i="1"/>
  <c r="D10094" i="1"/>
  <c r="N10093" i="1"/>
  <c r="M10093" i="1"/>
  <c r="L10093" i="1"/>
  <c r="K10093" i="1"/>
  <c r="I10093" i="1"/>
  <c r="D10093" i="1"/>
  <c r="N10092" i="1"/>
  <c r="M10092" i="1"/>
  <c r="L10092" i="1"/>
  <c r="K10092" i="1"/>
  <c r="I10092" i="1"/>
  <c r="D10092" i="1"/>
  <c r="N10091" i="1"/>
  <c r="M10091" i="1"/>
  <c r="L10091" i="1"/>
  <c r="K10091" i="1"/>
  <c r="I10091" i="1"/>
  <c r="D10091" i="1"/>
  <c r="N10090" i="1"/>
  <c r="M10090" i="1"/>
  <c r="L10090" i="1"/>
  <c r="K10090" i="1"/>
  <c r="I10090" i="1"/>
  <c r="D10090" i="1"/>
  <c r="N10089" i="1"/>
  <c r="M10089" i="1"/>
  <c r="L10089" i="1"/>
  <c r="K10089" i="1"/>
  <c r="I10089" i="1"/>
  <c r="D10089" i="1"/>
  <c r="N10088" i="1"/>
  <c r="M10088" i="1"/>
  <c r="L10088" i="1"/>
  <c r="K10088" i="1"/>
  <c r="I10088" i="1"/>
  <c r="D10088" i="1"/>
  <c r="N10087" i="1"/>
  <c r="M10087" i="1"/>
  <c r="L10087" i="1"/>
  <c r="K10087" i="1"/>
  <c r="I10087" i="1"/>
  <c r="D10087" i="1"/>
  <c r="N10086" i="1"/>
  <c r="M10086" i="1"/>
  <c r="L10086" i="1"/>
  <c r="K10086" i="1"/>
  <c r="I10086" i="1"/>
  <c r="D10086" i="1"/>
  <c r="N10085" i="1"/>
  <c r="M10085" i="1"/>
  <c r="L10085" i="1"/>
  <c r="K10085" i="1"/>
  <c r="I10085" i="1"/>
  <c r="D10085" i="1"/>
  <c r="N10084" i="1"/>
  <c r="M10084" i="1"/>
  <c r="L10084" i="1"/>
  <c r="K10084" i="1"/>
  <c r="I10084" i="1"/>
  <c r="D10084" i="1"/>
  <c r="N10083" i="1"/>
  <c r="M10083" i="1"/>
  <c r="L10083" i="1"/>
  <c r="K10083" i="1"/>
  <c r="I10083" i="1"/>
  <c r="D10083" i="1"/>
  <c r="N10082" i="1"/>
  <c r="M10082" i="1"/>
  <c r="L10082" i="1"/>
  <c r="K10082" i="1"/>
  <c r="I10082" i="1"/>
  <c r="D10082" i="1"/>
  <c r="N10081" i="1"/>
  <c r="M10081" i="1"/>
  <c r="L10081" i="1"/>
  <c r="K10081" i="1"/>
  <c r="I10081" i="1"/>
  <c r="D10081" i="1"/>
  <c r="N10080" i="1"/>
  <c r="M10080" i="1"/>
  <c r="L10080" i="1"/>
  <c r="K10080" i="1"/>
  <c r="I10080" i="1"/>
  <c r="D10080" i="1"/>
  <c r="N10079" i="1"/>
  <c r="M10079" i="1"/>
  <c r="L10079" i="1"/>
  <c r="K10079" i="1"/>
  <c r="I10079" i="1"/>
  <c r="D10079" i="1"/>
  <c r="N10078" i="1"/>
  <c r="M10078" i="1"/>
  <c r="L10078" i="1"/>
  <c r="K10078" i="1"/>
  <c r="I10078" i="1"/>
  <c r="D10078" i="1"/>
  <c r="N10077" i="1"/>
  <c r="M10077" i="1"/>
  <c r="L10077" i="1"/>
  <c r="K10077" i="1"/>
  <c r="I10077" i="1"/>
  <c r="D10077" i="1"/>
  <c r="N10076" i="1"/>
  <c r="M10076" i="1"/>
  <c r="L10076" i="1"/>
  <c r="K10076" i="1"/>
  <c r="I10076" i="1"/>
  <c r="D10076" i="1"/>
  <c r="N10075" i="1"/>
  <c r="M10075" i="1"/>
  <c r="L10075" i="1"/>
  <c r="K10075" i="1"/>
  <c r="I10075" i="1"/>
  <c r="D10075" i="1"/>
  <c r="N10074" i="1"/>
  <c r="M10074" i="1"/>
  <c r="L10074" i="1"/>
  <c r="K10074" i="1"/>
  <c r="I10074" i="1"/>
  <c r="D10074" i="1"/>
  <c r="N10073" i="1"/>
  <c r="M10073" i="1"/>
  <c r="L10073" i="1"/>
  <c r="K10073" i="1"/>
  <c r="I10073" i="1"/>
  <c r="D10073" i="1"/>
  <c r="N10072" i="1"/>
  <c r="M10072" i="1"/>
  <c r="L10072" i="1"/>
  <c r="K10072" i="1"/>
  <c r="I10072" i="1"/>
  <c r="D10072" i="1"/>
  <c r="N10071" i="1"/>
  <c r="M10071" i="1"/>
  <c r="L10071" i="1"/>
  <c r="K10071" i="1"/>
  <c r="I10071" i="1"/>
  <c r="D10071" i="1"/>
  <c r="N10070" i="1"/>
  <c r="M10070" i="1"/>
  <c r="L10070" i="1"/>
  <c r="K10070" i="1"/>
  <c r="I10070" i="1"/>
  <c r="D10070" i="1"/>
  <c r="N10069" i="1"/>
  <c r="M10069" i="1"/>
  <c r="L10069" i="1"/>
  <c r="K10069" i="1"/>
  <c r="I10069" i="1"/>
  <c r="D10069" i="1"/>
  <c r="N10068" i="1"/>
  <c r="M10068" i="1"/>
  <c r="L10068" i="1"/>
  <c r="K10068" i="1"/>
  <c r="I10068" i="1"/>
  <c r="D10068" i="1"/>
  <c r="N10067" i="1"/>
  <c r="M10067" i="1"/>
  <c r="L10067" i="1"/>
  <c r="K10067" i="1"/>
  <c r="I10067" i="1"/>
  <c r="D10067" i="1"/>
  <c r="N10066" i="1"/>
  <c r="M10066" i="1"/>
  <c r="L10066" i="1"/>
  <c r="K10066" i="1"/>
  <c r="I10066" i="1"/>
  <c r="D10066" i="1"/>
  <c r="N10065" i="1"/>
  <c r="M10065" i="1"/>
  <c r="L10065" i="1"/>
  <c r="K10065" i="1"/>
  <c r="I10065" i="1"/>
  <c r="D10065" i="1"/>
  <c r="N10064" i="1"/>
  <c r="M10064" i="1"/>
  <c r="L10064" i="1"/>
  <c r="K10064" i="1"/>
  <c r="I10064" i="1"/>
  <c r="D10064" i="1"/>
  <c r="N10063" i="1"/>
  <c r="M10063" i="1"/>
  <c r="L10063" i="1"/>
  <c r="K10063" i="1"/>
  <c r="I10063" i="1"/>
  <c r="D10063" i="1"/>
  <c r="N10062" i="1"/>
  <c r="M10062" i="1"/>
  <c r="L10062" i="1"/>
  <c r="K10062" i="1"/>
  <c r="I10062" i="1"/>
  <c r="D10062" i="1"/>
  <c r="N10061" i="1"/>
  <c r="M10061" i="1"/>
  <c r="L10061" i="1"/>
  <c r="K10061" i="1"/>
  <c r="I10061" i="1"/>
  <c r="D10061" i="1"/>
  <c r="N10060" i="1"/>
  <c r="M10060" i="1"/>
  <c r="L10060" i="1"/>
  <c r="K10060" i="1"/>
  <c r="I10060" i="1"/>
  <c r="D10060" i="1"/>
  <c r="N10059" i="1"/>
  <c r="M10059" i="1"/>
  <c r="L10059" i="1"/>
  <c r="K10059" i="1"/>
  <c r="I10059" i="1"/>
  <c r="D10059" i="1"/>
  <c r="N10058" i="1"/>
  <c r="M10058" i="1"/>
  <c r="L10058" i="1"/>
  <c r="K10058" i="1"/>
  <c r="I10058" i="1"/>
  <c r="D10058" i="1"/>
  <c r="N10057" i="1"/>
  <c r="M10057" i="1"/>
  <c r="L10057" i="1"/>
  <c r="K10057" i="1"/>
  <c r="I10057" i="1"/>
  <c r="D10057" i="1"/>
  <c r="N10056" i="1"/>
  <c r="M10056" i="1"/>
  <c r="L10056" i="1"/>
  <c r="K10056" i="1"/>
  <c r="I10056" i="1"/>
  <c r="D10056" i="1"/>
  <c r="N10055" i="1"/>
  <c r="M10055" i="1"/>
  <c r="L10055" i="1"/>
  <c r="K10055" i="1"/>
  <c r="I10055" i="1"/>
  <c r="D10055" i="1"/>
  <c r="N10054" i="1"/>
  <c r="M10054" i="1"/>
  <c r="L10054" i="1"/>
  <c r="K10054" i="1"/>
  <c r="I10054" i="1"/>
  <c r="D10054" i="1"/>
  <c r="N10053" i="1"/>
  <c r="M10053" i="1"/>
  <c r="L10053" i="1"/>
  <c r="K10053" i="1"/>
  <c r="I10053" i="1"/>
  <c r="D10053" i="1"/>
  <c r="N10052" i="1"/>
  <c r="M10052" i="1"/>
  <c r="L10052" i="1"/>
  <c r="K10052" i="1"/>
  <c r="I10052" i="1"/>
  <c r="D10052" i="1"/>
  <c r="N10051" i="1"/>
  <c r="M10051" i="1"/>
  <c r="L10051" i="1"/>
  <c r="K10051" i="1"/>
  <c r="I10051" i="1"/>
  <c r="D10051" i="1"/>
  <c r="N10050" i="1"/>
  <c r="M10050" i="1"/>
  <c r="L10050" i="1"/>
  <c r="K10050" i="1"/>
  <c r="I10050" i="1"/>
  <c r="D10050" i="1"/>
  <c r="N10049" i="1"/>
  <c r="M10049" i="1"/>
  <c r="L10049" i="1"/>
  <c r="K10049" i="1"/>
  <c r="I10049" i="1"/>
  <c r="D10049" i="1"/>
  <c r="N10048" i="1"/>
  <c r="M10048" i="1"/>
  <c r="L10048" i="1"/>
  <c r="K10048" i="1"/>
  <c r="I10048" i="1"/>
  <c r="D10048" i="1"/>
  <c r="N10047" i="1"/>
  <c r="M10047" i="1"/>
  <c r="L10047" i="1"/>
  <c r="K10047" i="1"/>
  <c r="I10047" i="1"/>
  <c r="D10047" i="1"/>
  <c r="N10046" i="1"/>
  <c r="M10046" i="1"/>
  <c r="L10046" i="1"/>
  <c r="K10046" i="1"/>
  <c r="I10046" i="1"/>
  <c r="D10046" i="1"/>
  <c r="N10045" i="1"/>
  <c r="M10045" i="1"/>
  <c r="L10045" i="1"/>
  <c r="K10045" i="1"/>
  <c r="I10045" i="1"/>
  <c r="D10045" i="1"/>
  <c r="N10044" i="1"/>
  <c r="M10044" i="1"/>
  <c r="L10044" i="1"/>
  <c r="K10044" i="1"/>
  <c r="I10044" i="1"/>
  <c r="D10044" i="1"/>
  <c r="N10043" i="1"/>
  <c r="M10043" i="1"/>
  <c r="L10043" i="1"/>
  <c r="K10043" i="1"/>
  <c r="I10043" i="1"/>
  <c r="D10043" i="1"/>
  <c r="N10042" i="1"/>
  <c r="M10042" i="1"/>
  <c r="L10042" i="1"/>
  <c r="K10042" i="1"/>
  <c r="I10042" i="1"/>
  <c r="D10042" i="1"/>
  <c r="N10041" i="1"/>
  <c r="M10041" i="1"/>
  <c r="L10041" i="1"/>
  <c r="K10041" i="1"/>
  <c r="I10041" i="1"/>
  <c r="D10041" i="1"/>
  <c r="N10040" i="1"/>
  <c r="M10040" i="1"/>
  <c r="L10040" i="1"/>
  <c r="K10040" i="1"/>
  <c r="I10040" i="1"/>
  <c r="D10040" i="1"/>
  <c r="N10039" i="1"/>
  <c r="M10039" i="1"/>
  <c r="L10039" i="1"/>
  <c r="K10039" i="1"/>
  <c r="I10039" i="1"/>
  <c r="D10039" i="1"/>
  <c r="N10038" i="1"/>
  <c r="M10038" i="1"/>
  <c r="L10038" i="1"/>
  <c r="K10038" i="1"/>
  <c r="I10038" i="1"/>
  <c r="D10038" i="1"/>
  <c r="N10037" i="1"/>
  <c r="M10037" i="1"/>
  <c r="L10037" i="1"/>
  <c r="K10037" i="1"/>
  <c r="I10037" i="1"/>
  <c r="D10037" i="1"/>
  <c r="N10036" i="1"/>
  <c r="M10036" i="1"/>
  <c r="L10036" i="1"/>
  <c r="K10036" i="1"/>
  <c r="I10036" i="1"/>
  <c r="D10036" i="1"/>
  <c r="N10035" i="1"/>
  <c r="M10035" i="1"/>
  <c r="L10035" i="1"/>
  <c r="K10035" i="1"/>
  <c r="I10035" i="1"/>
  <c r="D10035" i="1"/>
  <c r="N10034" i="1"/>
  <c r="M10034" i="1"/>
  <c r="L10034" i="1"/>
  <c r="K10034" i="1"/>
  <c r="I10034" i="1"/>
  <c r="D10034" i="1"/>
  <c r="N10033" i="1"/>
  <c r="M10033" i="1"/>
  <c r="L10033" i="1"/>
  <c r="K10033" i="1"/>
  <c r="I10033" i="1"/>
  <c r="D10033" i="1"/>
  <c r="N10032" i="1"/>
  <c r="M10032" i="1"/>
  <c r="L10032" i="1"/>
  <c r="K10032" i="1"/>
  <c r="I10032" i="1"/>
  <c r="D10032" i="1"/>
  <c r="N10031" i="1"/>
  <c r="M10031" i="1"/>
  <c r="L10031" i="1"/>
  <c r="K10031" i="1"/>
  <c r="I10031" i="1"/>
  <c r="D10031" i="1"/>
  <c r="N10030" i="1"/>
  <c r="M10030" i="1"/>
  <c r="L10030" i="1"/>
  <c r="K10030" i="1"/>
  <c r="I10030" i="1"/>
  <c r="D10030" i="1"/>
  <c r="N10029" i="1"/>
  <c r="M10029" i="1"/>
  <c r="L10029" i="1"/>
  <c r="K10029" i="1"/>
  <c r="I10029" i="1"/>
  <c r="D10029" i="1"/>
  <c r="N10028" i="1"/>
  <c r="M10028" i="1"/>
  <c r="L10028" i="1"/>
  <c r="K10028" i="1"/>
  <c r="I10028" i="1"/>
  <c r="D10028" i="1"/>
  <c r="N10027" i="1"/>
  <c r="M10027" i="1"/>
  <c r="L10027" i="1"/>
  <c r="K10027" i="1"/>
  <c r="I10027" i="1"/>
  <c r="D10027" i="1"/>
  <c r="N10026" i="1"/>
  <c r="M10026" i="1"/>
  <c r="L10026" i="1"/>
  <c r="K10026" i="1"/>
  <c r="I10026" i="1"/>
  <c r="D10026" i="1"/>
  <c r="N10025" i="1"/>
  <c r="M10025" i="1"/>
  <c r="L10025" i="1"/>
  <c r="K10025" i="1"/>
  <c r="I10025" i="1"/>
  <c r="D10025" i="1"/>
  <c r="N10024" i="1"/>
  <c r="M10024" i="1"/>
  <c r="L10024" i="1"/>
  <c r="K10024" i="1"/>
  <c r="I10024" i="1"/>
  <c r="D10024" i="1"/>
  <c r="N10023" i="1"/>
  <c r="M10023" i="1"/>
  <c r="L10023" i="1"/>
  <c r="K10023" i="1"/>
  <c r="I10023" i="1"/>
  <c r="D10023" i="1"/>
  <c r="N10022" i="1"/>
  <c r="M10022" i="1"/>
  <c r="L10022" i="1"/>
  <c r="K10022" i="1"/>
  <c r="I10022" i="1"/>
  <c r="D10022" i="1"/>
  <c r="N10021" i="1"/>
  <c r="M10021" i="1"/>
  <c r="L10021" i="1"/>
  <c r="K10021" i="1"/>
  <c r="I10021" i="1"/>
  <c r="D10021" i="1"/>
  <c r="N10020" i="1"/>
  <c r="M10020" i="1"/>
  <c r="L10020" i="1"/>
  <c r="K10020" i="1"/>
  <c r="I10020" i="1"/>
  <c r="D10020" i="1"/>
  <c r="N10019" i="1"/>
  <c r="M10019" i="1"/>
  <c r="L10019" i="1"/>
  <c r="K10019" i="1"/>
  <c r="I10019" i="1"/>
  <c r="D10019" i="1"/>
  <c r="N10018" i="1"/>
  <c r="M10018" i="1"/>
  <c r="L10018" i="1"/>
  <c r="K10018" i="1"/>
  <c r="I10018" i="1"/>
  <c r="D10018" i="1"/>
  <c r="N10017" i="1"/>
  <c r="M10017" i="1"/>
  <c r="L10017" i="1"/>
  <c r="K10017" i="1"/>
  <c r="I10017" i="1"/>
  <c r="D10017" i="1"/>
  <c r="N10016" i="1"/>
  <c r="M10016" i="1"/>
  <c r="L10016" i="1"/>
  <c r="K10016" i="1"/>
  <c r="I10016" i="1"/>
  <c r="D10016" i="1"/>
  <c r="N10015" i="1"/>
  <c r="M10015" i="1"/>
  <c r="L10015" i="1"/>
  <c r="K10015" i="1"/>
  <c r="I10015" i="1"/>
  <c r="D10015" i="1"/>
  <c r="N10014" i="1"/>
  <c r="M10014" i="1"/>
  <c r="L10014" i="1"/>
  <c r="K10014" i="1"/>
  <c r="I10014" i="1"/>
  <c r="D10014" i="1"/>
  <c r="N10013" i="1"/>
  <c r="M10013" i="1"/>
  <c r="L10013" i="1"/>
  <c r="K10013" i="1"/>
  <c r="I10013" i="1"/>
  <c r="D10013" i="1"/>
  <c r="N10012" i="1"/>
  <c r="M10012" i="1"/>
  <c r="L10012" i="1"/>
  <c r="K10012" i="1"/>
  <c r="I10012" i="1"/>
  <c r="D10012" i="1"/>
  <c r="N10011" i="1"/>
  <c r="M10011" i="1"/>
  <c r="L10011" i="1"/>
  <c r="K10011" i="1"/>
  <c r="I10011" i="1"/>
  <c r="D10011" i="1"/>
  <c r="N10010" i="1"/>
  <c r="M10010" i="1"/>
  <c r="L10010" i="1"/>
  <c r="K10010" i="1"/>
  <c r="I10010" i="1"/>
  <c r="D10010" i="1"/>
  <c r="N10009" i="1"/>
  <c r="M10009" i="1"/>
  <c r="L10009" i="1"/>
  <c r="K10009" i="1"/>
  <c r="I10009" i="1"/>
  <c r="D10009" i="1"/>
  <c r="N10008" i="1"/>
  <c r="M10008" i="1"/>
  <c r="L10008" i="1"/>
  <c r="K10008" i="1"/>
  <c r="I10008" i="1"/>
  <c r="D10008" i="1"/>
  <c r="N10007" i="1"/>
  <c r="M10007" i="1"/>
  <c r="L10007" i="1"/>
  <c r="K10007" i="1"/>
  <c r="I10007" i="1"/>
  <c r="D10007" i="1"/>
  <c r="N10006" i="1"/>
  <c r="M10006" i="1"/>
  <c r="L10006" i="1"/>
  <c r="K10006" i="1"/>
  <c r="I10006" i="1"/>
  <c r="D10006" i="1"/>
  <c r="N10005" i="1"/>
  <c r="M10005" i="1"/>
  <c r="L10005" i="1"/>
  <c r="K10005" i="1"/>
  <c r="I10005" i="1"/>
  <c r="D10005" i="1"/>
  <c r="N10004" i="1"/>
  <c r="M10004" i="1"/>
  <c r="L10004" i="1"/>
  <c r="K10004" i="1"/>
  <c r="I10004" i="1"/>
  <c r="D10004" i="1"/>
  <c r="N10003" i="1"/>
  <c r="M10003" i="1"/>
  <c r="L10003" i="1"/>
  <c r="K10003" i="1"/>
  <c r="I10003" i="1"/>
  <c r="D10003" i="1"/>
  <c r="N10002" i="1"/>
  <c r="M10002" i="1"/>
  <c r="L10002" i="1"/>
  <c r="K10002" i="1"/>
  <c r="I10002" i="1"/>
  <c r="D10002" i="1"/>
  <c r="N10001" i="1"/>
  <c r="M10001" i="1"/>
  <c r="L10001" i="1"/>
  <c r="K10001" i="1"/>
  <c r="I10001" i="1"/>
  <c r="D10001" i="1"/>
  <c r="N10000" i="1"/>
  <c r="M10000" i="1"/>
  <c r="L10000" i="1"/>
  <c r="K10000" i="1"/>
  <c r="I10000" i="1"/>
  <c r="D10000" i="1"/>
  <c r="N9999" i="1"/>
  <c r="M9999" i="1"/>
  <c r="L9999" i="1"/>
  <c r="K9999" i="1"/>
  <c r="I9999" i="1"/>
  <c r="D9999" i="1"/>
  <c r="N9998" i="1"/>
  <c r="M9998" i="1"/>
  <c r="L9998" i="1"/>
  <c r="K9998" i="1"/>
  <c r="I9998" i="1"/>
  <c r="D9998" i="1"/>
  <c r="N9997" i="1"/>
  <c r="M9997" i="1"/>
  <c r="L9997" i="1"/>
  <c r="K9997" i="1"/>
  <c r="I9997" i="1"/>
  <c r="D9997" i="1"/>
  <c r="N9996" i="1"/>
  <c r="M9996" i="1"/>
  <c r="L9996" i="1"/>
  <c r="K9996" i="1"/>
  <c r="I9996" i="1"/>
  <c r="D9996" i="1"/>
  <c r="N9995" i="1"/>
  <c r="M9995" i="1"/>
  <c r="L9995" i="1"/>
  <c r="K9995" i="1"/>
  <c r="I9995" i="1"/>
  <c r="D9995" i="1"/>
  <c r="N9994" i="1"/>
  <c r="M9994" i="1"/>
  <c r="L9994" i="1"/>
  <c r="K9994" i="1"/>
  <c r="I9994" i="1"/>
  <c r="D9994" i="1"/>
  <c r="N9993" i="1"/>
  <c r="M9993" i="1"/>
  <c r="L9993" i="1"/>
  <c r="K9993" i="1"/>
  <c r="I9993" i="1"/>
  <c r="D9993" i="1"/>
  <c r="N9992" i="1"/>
  <c r="M9992" i="1"/>
  <c r="L9992" i="1"/>
  <c r="K9992" i="1"/>
  <c r="I9992" i="1"/>
  <c r="D9992" i="1"/>
  <c r="N9991" i="1"/>
  <c r="M9991" i="1"/>
  <c r="L9991" i="1"/>
  <c r="K9991" i="1"/>
  <c r="I9991" i="1"/>
  <c r="D9991" i="1"/>
  <c r="N9990" i="1"/>
  <c r="M9990" i="1"/>
  <c r="L9990" i="1"/>
  <c r="K9990" i="1"/>
  <c r="I9990" i="1"/>
  <c r="D9990" i="1"/>
  <c r="N9989" i="1"/>
  <c r="M9989" i="1"/>
  <c r="L9989" i="1"/>
  <c r="K9989" i="1"/>
  <c r="I9989" i="1"/>
  <c r="D9989" i="1"/>
  <c r="N9988" i="1"/>
  <c r="M9988" i="1"/>
  <c r="L9988" i="1"/>
  <c r="K9988" i="1"/>
  <c r="I9988" i="1"/>
  <c r="D9988" i="1"/>
  <c r="N9987" i="1"/>
  <c r="M9987" i="1"/>
  <c r="L9987" i="1"/>
  <c r="K9987" i="1"/>
  <c r="I9987" i="1"/>
  <c r="D9987" i="1"/>
  <c r="N9986" i="1"/>
  <c r="M9986" i="1"/>
  <c r="L9986" i="1"/>
  <c r="K9986" i="1"/>
  <c r="I9986" i="1"/>
  <c r="D9986" i="1"/>
  <c r="N9985" i="1"/>
  <c r="M9985" i="1"/>
  <c r="L9985" i="1"/>
  <c r="K9985" i="1"/>
  <c r="I9985" i="1"/>
  <c r="D9985" i="1"/>
  <c r="N9984" i="1"/>
  <c r="M9984" i="1"/>
  <c r="L9984" i="1"/>
  <c r="K9984" i="1"/>
  <c r="I9984" i="1"/>
  <c r="D9984" i="1"/>
  <c r="N9983" i="1"/>
  <c r="M9983" i="1"/>
  <c r="L9983" i="1"/>
  <c r="K9983" i="1"/>
  <c r="I9983" i="1"/>
  <c r="D9983" i="1"/>
  <c r="N9982" i="1"/>
  <c r="M9982" i="1"/>
  <c r="L9982" i="1"/>
  <c r="K9982" i="1"/>
  <c r="I9982" i="1"/>
  <c r="D9982" i="1"/>
  <c r="N9981" i="1"/>
  <c r="M9981" i="1"/>
  <c r="L9981" i="1"/>
  <c r="K9981" i="1"/>
  <c r="I9981" i="1"/>
  <c r="D9981" i="1"/>
  <c r="N9980" i="1"/>
  <c r="M9980" i="1"/>
  <c r="L9980" i="1"/>
  <c r="K9980" i="1"/>
  <c r="I9980" i="1"/>
  <c r="D9980" i="1"/>
  <c r="N9979" i="1"/>
  <c r="M9979" i="1"/>
  <c r="L9979" i="1"/>
  <c r="K9979" i="1"/>
  <c r="I9979" i="1"/>
  <c r="D9979" i="1"/>
  <c r="N9978" i="1"/>
  <c r="M9978" i="1"/>
  <c r="L9978" i="1"/>
  <c r="K9978" i="1"/>
  <c r="I9978" i="1"/>
  <c r="D9978" i="1"/>
  <c r="N9977" i="1"/>
  <c r="M9977" i="1"/>
  <c r="L9977" i="1"/>
  <c r="K9977" i="1"/>
  <c r="I9977" i="1"/>
  <c r="D9977" i="1"/>
  <c r="N9976" i="1"/>
  <c r="M9976" i="1"/>
  <c r="L9976" i="1"/>
  <c r="K9976" i="1"/>
  <c r="I9976" i="1"/>
  <c r="D9976" i="1"/>
  <c r="N9975" i="1"/>
  <c r="M9975" i="1"/>
  <c r="L9975" i="1"/>
  <c r="K9975" i="1"/>
  <c r="I9975" i="1"/>
  <c r="D9975" i="1"/>
  <c r="N9974" i="1"/>
  <c r="M9974" i="1"/>
  <c r="L9974" i="1"/>
  <c r="K9974" i="1"/>
  <c r="I9974" i="1"/>
  <c r="D9974" i="1"/>
  <c r="N9973" i="1"/>
  <c r="M9973" i="1"/>
  <c r="L9973" i="1"/>
  <c r="K9973" i="1"/>
  <c r="I9973" i="1"/>
  <c r="D9973" i="1"/>
  <c r="N9972" i="1"/>
  <c r="M9972" i="1"/>
  <c r="L9972" i="1"/>
  <c r="K9972" i="1"/>
  <c r="I9972" i="1"/>
  <c r="D9972" i="1"/>
  <c r="N9971" i="1"/>
  <c r="M9971" i="1"/>
  <c r="L9971" i="1"/>
  <c r="K9971" i="1"/>
  <c r="I9971" i="1"/>
  <c r="D9971" i="1"/>
  <c r="N9970" i="1"/>
  <c r="M9970" i="1"/>
  <c r="L9970" i="1"/>
  <c r="K9970" i="1"/>
  <c r="I9970" i="1"/>
  <c r="D9970" i="1"/>
  <c r="N9969" i="1"/>
  <c r="M9969" i="1"/>
  <c r="L9969" i="1"/>
  <c r="K9969" i="1"/>
  <c r="I9969" i="1"/>
  <c r="D9969" i="1"/>
  <c r="N9968" i="1"/>
  <c r="M9968" i="1"/>
  <c r="L9968" i="1"/>
  <c r="K9968" i="1"/>
  <c r="I9968" i="1"/>
  <c r="D9968" i="1"/>
  <c r="N9967" i="1"/>
  <c r="M9967" i="1"/>
  <c r="L9967" i="1"/>
  <c r="K9967" i="1"/>
  <c r="I9967" i="1"/>
  <c r="D9967" i="1"/>
  <c r="N9966" i="1"/>
  <c r="M9966" i="1"/>
  <c r="L9966" i="1"/>
  <c r="K9966" i="1"/>
  <c r="I9966" i="1"/>
  <c r="D9966" i="1"/>
  <c r="N9965" i="1"/>
  <c r="M9965" i="1"/>
  <c r="L9965" i="1"/>
  <c r="K9965" i="1"/>
  <c r="I9965" i="1"/>
  <c r="D9965" i="1"/>
  <c r="N9964" i="1"/>
  <c r="M9964" i="1"/>
  <c r="L9964" i="1"/>
  <c r="K9964" i="1"/>
  <c r="I9964" i="1"/>
  <c r="D9964" i="1"/>
  <c r="N9963" i="1"/>
  <c r="M9963" i="1"/>
  <c r="L9963" i="1"/>
  <c r="K9963" i="1"/>
  <c r="I9963" i="1"/>
  <c r="D9963" i="1"/>
  <c r="N9962" i="1"/>
  <c r="M9962" i="1"/>
  <c r="L9962" i="1"/>
  <c r="K9962" i="1"/>
  <c r="I9962" i="1"/>
  <c r="D9962" i="1"/>
  <c r="N9961" i="1"/>
  <c r="M9961" i="1"/>
  <c r="L9961" i="1"/>
  <c r="K9961" i="1"/>
  <c r="I9961" i="1"/>
  <c r="D9961" i="1"/>
  <c r="N9960" i="1"/>
  <c r="M9960" i="1"/>
  <c r="L9960" i="1"/>
  <c r="K9960" i="1"/>
  <c r="I9960" i="1"/>
  <c r="D9960" i="1"/>
  <c r="N9959" i="1"/>
  <c r="M9959" i="1"/>
  <c r="L9959" i="1"/>
  <c r="K9959" i="1"/>
  <c r="I9959" i="1"/>
  <c r="D9959" i="1"/>
  <c r="N9958" i="1"/>
  <c r="M9958" i="1"/>
  <c r="L9958" i="1"/>
  <c r="K9958" i="1"/>
  <c r="I9958" i="1"/>
  <c r="D9958" i="1"/>
  <c r="N9957" i="1"/>
  <c r="M9957" i="1"/>
  <c r="L9957" i="1"/>
  <c r="K9957" i="1"/>
  <c r="I9957" i="1"/>
  <c r="D9957" i="1"/>
  <c r="N9956" i="1"/>
  <c r="M9956" i="1"/>
  <c r="L9956" i="1"/>
  <c r="K9956" i="1"/>
  <c r="I9956" i="1"/>
  <c r="D9956" i="1"/>
  <c r="N9955" i="1"/>
  <c r="M9955" i="1"/>
  <c r="L9955" i="1"/>
  <c r="K9955" i="1"/>
  <c r="I9955" i="1"/>
  <c r="D9955" i="1"/>
  <c r="N9954" i="1"/>
  <c r="M9954" i="1"/>
  <c r="L9954" i="1"/>
  <c r="K9954" i="1"/>
  <c r="I9954" i="1"/>
  <c r="D9954" i="1"/>
  <c r="N9953" i="1"/>
  <c r="M9953" i="1"/>
  <c r="L9953" i="1"/>
  <c r="K9953" i="1"/>
  <c r="I9953" i="1"/>
  <c r="D9953" i="1"/>
  <c r="N9952" i="1"/>
  <c r="M9952" i="1"/>
  <c r="L9952" i="1"/>
  <c r="K9952" i="1"/>
  <c r="I9952" i="1"/>
  <c r="D9952" i="1"/>
  <c r="N9951" i="1"/>
  <c r="M9951" i="1"/>
  <c r="L9951" i="1"/>
  <c r="K9951" i="1"/>
  <c r="I9951" i="1"/>
  <c r="D9951" i="1"/>
  <c r="N9950" i="1"/>
  <c r="M9950" i="1"/>
  <c r="L9950" i="1"/>
  <c r="K9950" i="1"/>
  <c r="I9950" i="1"/>
  <c r="D9950" i="1"/>
  <c r="N9949" i="1"/>
  <c r="M9949" i="1"/>
  <c r="L9949" i="1"/>
  <c r="K9949" i="1"/>
  <c r="I9949" i="1"/>
  <c r="D9949" i="1"/>
  <c r="N9948" i="1"/>
  <c r="M9948" i="1"/>
  <c r="L9948" i="1"/>
  <c r="K9948" i="1"/>
  <c r="I9948" i="1"/>
  <c r="D9948" i="1"/>
  <c r="N9947" i="1"/>
  <c r="M9947" i="1"/>
  <c r="L9947" i="1"/>
  <c r="K9947" i="1"/>
  <c r="I9947" i="1"/>
  <c r="D9947" i="1"/>
  <c r="N9946" i="1"/>
  <c r="M9946" i="1"/>
  <c r="L9946" i="1"/>
  <c r="K9946" i="1"/>
  <c r="I9946" i="1"/>
  <c r="D9946" i="1"/>
  <c r="N9945" i="1"/>
  <c r="M9945" i="1"/>
  <c r="L9945" i="1"/>
  <c r="K9945" i="1"/>
  <c r="I9945" i="1"/>
  <c r="D9945" i="1"/>
  <c r="N9944" i="1"/>
  <c r="M9944" i="1"/>
  <c r="L9944" i="1"/>
  <c r="K9944" i="1"/>
  <c r="I9944" i="1"/>
  <c r="D9944" i="1"/>
  <c r="N9943" i="1"/>
  <c r="M9943" i="1"/>
  <c r="L9943" i="1"/>
  <c r="K9943" i="1"/>
  <c r="I9943" i="1"/>
  <c r="D9943" i="1"/>
  <c r="N9942" i="1"/>
  <c r="M9942" i="1"/>
  <c r="L9942" i="1"/>
  <c r="K9942" i="1"/>
  <c r="I9942" i="1"/>
  <c r="D9942" i="1"/>
  <c r="N9941" i="1"/>
  <c r="M9941" i="1"/>
  <c r="L9941" i="1"/>
  <c r="K9941" i="1"/>
  <c r="I9941" i="1"/>
  <c r="D9941" i="1"/>
  <c r="N9940" i="1"/>
  <c r="M9940" i="1"/>
  <c r="L9940" i="1"/>
  <c r="K9940" i="1"/>
  <c r="I9940" i="1"/>
  <c r="D9940" i="1"/>
  <c r="N9939" i="1"/>
  <c r="M9939" i="1"/>
  <c r="L9939" i="1"/>
  <c r="K9939" i="1"/>
  <c r="I9939" i="1"/>
  <c r="D9939" i="1"/>
  <c r="N9938" i="1"/>
  <c r="M9938" i="1"/>
  <c r="L9938" i="1"/>
  <c r="K9938" i="1"/>
  <c r="I9938" i="1"/>
  <c r="D9938" i="1"/>
  <c r="N9937" i="1"/>
  <c r="M9937" i="1"/>
  <c r="L9937" i="1"/>
  <c r="K9937" i="1"/>
  <c r="I9937" i="1"/>
  <c r="D9937" i="1"/>
  <c r="N9936" i="1"/>
  <c r="M9936" i="1"/>
  <c r="L9936" i="1"/>
  <c r="K9936" i="1"/>
  <c r="I9936" i="1"/>
  <c r="D9936" i="1"/>
  <c r="N9935" i="1"/>
  <c r="M9935" i="1"/>
  <c r="L9935" i="1"/>
  <c r="K9935" i="1"/>
  <c r="I9935" i="1"/>
  <c r="D9935" i="1"/>
  <c r="N9934" i="1"/>
  <c r="M9934" i="1"/>
  <c r="L9934" i="1"/>
  <c r="K9934" i="1"/>
  <c r="I9934" i="1"/>
  <c r="D9934" i="1"/>
  <c r="N9933" i="1"/>
  <c r="M9933" i="1"/>
  <c r="L9933" i="1"/>
  <c r="K9933" i="1"/>
  <c r="I9933" i="1"/>
  <c r="D9933" i="1"/>
  <c r="N9932" i="1"/>
  <c r="M9932" i="1"/>
  <c r="L9932" i="1"/>
  <c r="K9932" i="1"/>
  <c r="I9932" i="1"/>
  <c r="D9932" i="1"/>
  <c r="N9931" i="1"/>
  <c r="M9931" i="1"/>
  <c r="L9931" i="1"/>
  <c r="K9931" i="1"/>
  <c r="I9931" i="1"/>
  <c r="D9931" i="1"/>
  <c r="N9930" i="1"/>
  <c r="M9930" i="1"/>
  <c r="L9930" i="1"/>
  <c r="K9930" i="1"/>
  <c r="I9930" i="1"/>
  <c r="D9930" i="1"/>
  <c r="N9929" i="1"/>
  <c r="M9929" i="1"/>
  <c r="L9929" i="1"/>
  <c r="K9929" i="1"/>
  <c r="I9929" i="1"/>
  <c r="D9929" i="1"/>
  <c r="N9928" i="1"/>
  <c r="M9928" i="1"/>
  <c r="L9928" i="1"/>
  <c r="K9928" i="1"/>
  <c r="I9928" i="1"/>
  <c r="D9928" i="1"/>
  <c r="N9927" i="1"/>
  <c r="M9927" i="1"/>
  <c r="L9927" i="1"/>
  <c r="K9927" i="1"/>
  <c r="I9927" i="1"/>
  <c r="D9927" i="1"/>
  <c r="N9926" i="1"/>
  <c r="M9926" i="1"/>
  <c r="L9926" i="1"/>
  <c r="K9926" i="1"/>
  <c r="I9926" i="1"/>
  <c r="D9926" i="1"/>
  <c r="N9925" i="1"/>
  <c r="M9925" i="1"/>
  <c r="L9925" i="1"/>
  <c r="K9925" i="1"/>
  <c r="I9925" i="1"/>
  <c r="D9925" i="1"/>
  <c r="N9924" i="1"/>
  <c r="M9924" i="1"/>
  <c r="L9924" i="1"/>
  <c r="K9924" i="1"/>
  <c r="I9924" i="1"/>
  <c r="D9924" i="1"/>
  <c r="N9923" i="1"/>
  <c r="M9923" i="1"/>
  <c r="L9923" i="1"/>
  <c r="K9923" i="1"/>
  <c r="I9923" i="1"/>
  <c r="D9923" i="1"/>
  <c r="N9922" i="1"/>
  <c r="M9922" i="1"/>
  <c r="L9922" i="1"/>
  <c r="K9922" i="1"/>
  <c r="I9922" i="1"/>
  <c r="D9922" i="1"/>
  <c r="N9921" i="1"/>
  <c r="M9921" i="1"/>
  <c r="L9921" i="1"/>
  <c r="K9921" i="1"/>
  <c r="I9921" i="1"/>
  <c r="D9921" i="1"/>
  <c r="N9920" i="1"/>
  <c r="M9920" i="1"/>
  <c r="L9920" i="1"/>
  <c r="K9920" i="1"/>
  <c r="I9920" i="1"/>
  <c r="D9920" i="1"/>
  <c r="N9919" i="1"/>
  <c r="M9919" i="1"/>
  <c r="L9919" i="1"/>
  <c r="K9919" i="1"/>
  <c r="I9919" i="1"/>
  <c r="D9919" i="1"/>
  <c r="N9918" i="1"/>
  <c r="M9918" i="1"/>
  <c r="L9918" i="1"/>
  <c r="K9918" i="1"/>
  <c r="I9918" i="1"/>
  <c r="D9918" i="1"/>
  <c r="N9917" i="1"/>
  <c r="M9917" i="1"/>
  <c r="L9917" i="1"/>
  <c r="K9917" i="1"/>
  <c r="I9917" i="1"/>
  <c r="D9917" i="1"/>
  <c r="N9916" i="1"/>
  <c r="M9916" i="1"/>
  <c r="L9916" i="1"/>
  <c r="K9916" i="1"/>
  <c r="I9916" i="1"/>
  <c r="D9916" i="1"/>
  <c r="N9915" i="1"/>
  <c r="M9915" i="1"/>
  <c r="L9915" i="1"/>
  <c r="K9915" i="1"/>
  <c r="I9915" i="1"/>
  <c r="D9915" i="1"/>
  <c r="N9914" i="1"/>
  <c r="M9914" i="1"/>
  <c r="L9914" i="1"/>
  <c r="K9914" i="1"/>
  <c r="I9914" i="1"/>
  <c r="D9914" i="1"/>
  <c r="N9913" i="1"/>
  <c r="M9913" i="1"/>
  <c r="L9913" i="1"/>
  <c r="K9913" i="1"/>
  <c r="I9913" i="1"/>
  <c r="D9913" i="1"/>
  <c r="N9912" i="1"/>
  <c r="M9912" i="1"/>
  <c r="L9912" i="1"/>
  <c r="K9912" i="1"/>
  <c r="I9912" i="1"/>
  <c r="D9912" i="1"/>
  <c r="N9911" i="1"/>
  <c r="M9911" i="1"/>
  <c r="L9911" i="1"/>
  <c r="K9911" i="1"/>
  <c r="I9911" i="1"/>
  <c r="D9911" i="1"/>
  <c r="N9910" i="1"/>
  <c r="M9910" i="1"/>
  <c r="L9910" i="1"/>
  <c r="K9910" i="1"/>
  <c r="I9910" i="1"/>
  <c r="D9910" i="1"/>
  <c r="N9909" i="1"/>
  <c r="M9909" i="1"/>
  <c r="L9909" i="1"/>
  <c r="K9909" i="1"/>
  <c r="I9909" i="1"/>
  <c r="D9909" i="1"/>
  <c r="N9908" i="1"/>
  <c r="M9908" i="1"/>
  <c r="L9908" i="1"/>
  <c r="K9908" i="1"/>
  <c r="I9908" i="1"/>
  <c r="D9908" i="1"/>
  <c r="N9907" i="1"/>
  <c r="M9907" i="1"/>
  <c r="L9907" i="1"/>
  <c r="K9907" i="1"/>
  <c r="I9907" i="1"/>
  <c r="D9907" i="1"/>
  <c r="N9906" i="1"/>
  <c r="M9906" i="1"/>
  <c r="L9906" i="1"/>
  <c r="K9906" i="1"/>
  <c r="I9906" i="1"/>
  <c r="D9906" i="1"/>
  <c r="N9905" i="1"/>
  <c r="M9905" i="1"/>
  <c r="L9905" i="1"/>
  <c r="K9905" i="1"/>
  <c r="I9905" i="1"/>
  <c r="D9905" i="1"/>
  <c r="N9904" i="1"/>
  <c r="M9904" i="1"/>
  <c r="L9904" i="1"/>
  <c r="K9904" i="1"/>
  <c r="I9904" i="1"/>
  <c r="D9904" i="1"/>
  <c r="N9903" i="1"/>
  <c r="M9903" i="1"/>
  <c r="L9903" i="1"/>
  <c r="K9903" i="1"/>
  <c r="I9903" i="1"/>
  <c r="D9903" i="1"/>
  <c r="N9902" i="1"/>
  <c r="M9902" i="1"/>
  <c r="L9902" i="1"/>
  <c r="K9902" i="1"/>
  <c r="I9902" i="1"/>
  <c r="D9902" i="1"/>
  <c r="N9901" i="1"/>
  <c r="M9901" i="1"/>
  <c r="L9901" i="1"/>
  <c r="K9901" i="1"/>
  <c r="I9901" i="1"/>
  <c r="D9901" i="1"/>
  <c r="N9900" i="1"/>
  <c r="M9900" i="1"/>
  <c r="L9900" i="1"/>
  <c r="K9900" i="1"/>
  <c r="I9900" i="1"/>
  <c r="D9900" i="1"/>
  <c r="N9899" i="1"/>
  <c r="M9899" i="1"/>
  <c r="L9899" i="1"/>
  <c r="K9899" i="1"/>
  <c r="I9899" i="1"/>
  <c r="D9899" i="1"/>
  <c r="N9898" i="1"/>
  <c r="M9898" i="1"/>
  <c r="L9898" i="1"/>
  <c r="K9898" i="1"/>
  <c r="I9898" i="1"/>
  <c r="D9898" i="1"/>
  <c r="N9897" i="1"/>
  <c r="M9897" i="1"/>
  <c r="L9897" i="1"/>
  <c r="K9897" i="1"/>
  <c r="I9897" i="1"/>
  <c r="D9897" i="1"/>
  <c r="N9896" i="1"/>
  <c r="M9896" i="1"/>
  <c r="L9896" i="1"/>
  <c r="K9896" i="1"/>
  <c r="I9896" i="1"/>
  <c r="D9896" i="1"/>
  <c r="N9895" i="1"/>
  <c r="M9895" i="1"/>
  <c r="L9895" i="1"/>
  <c r="K9895" i="1"/>
  <c r="I9895" i="1"/>
  <c r="D9895" i="1"/>
  <c r="N9894" i="1"/>
  <c r="M9894" i="1"/>
  <c r="L9894" i="1"/>
  <c r="K9894" i="1"/>
  <c r="I9894" i="1"/>
  <c r="D9894" i="1"/>
  <c r="N9893" i="1"/>
  <c r="M9893" i="1"/>
  <c r="L9893" i="1"/>
  <c r="K9893" i="1"/>
  <c r="I9893" i="1"/>
  <c r="D9893" i="1"/>
  <c r="N9892" i="1"/>
  <c r="M9892" i="1"/>
  <c r="L9892" i="1"/>
  <c r="K9892" i="1"/>
  <c r="I9892" i="1"/>
  <c r="D9892" i="1"/>
  <c r="N9891" i="1"/>
  <c r="M9891" i="1"/>
  <c r="L9891" i="1"/>
  <c r="K9891" i="1"/>
  <c r="I9891" i="1"/>
  <c r="D9891" i="1"/>
  <c r="N9890" i="1"/>
  <c r="M9890" i="1"/>
  <c r="L9890" i="1"/>
  <c r="K9890" i="1"/>
  <c r="I9890" i="1"/>
  <c r="D9890" i="1"/>
  <c r="N9889" i="1"/>
  <c r="M9889" i="1"/>
  <c r="L9889" i="1"/>
  <c r="K9889" i="1"/>
  <c r="I9889" i="1"/>
  <c r="D9889" i="1"/>
  <c r="N9888" i="1"/>
  <c r="M9888" i="1"/>
  <c r="L9888" i="1"/>
  <c r="K9888" i="1"/>
  <c r="I9888" i="1"/>
  <c r="D9888" i="1"/>
  <c r="N9887" i="1"/>
  <c r="M9887" i="1"/>
  <c r="L9887" i="1"/>
  <c r="K9887" i="1"/>
  <c r="I9887" i="1"/>
  <c r="D9887" i="1"/>
  <c r="N9886" i="1"/>
  <c r="M9886" i="1"/>
  <c r="L9886" i="1"/>
  <c r="K9886" i="1"/>
  <c r="I9886" i="1"/>
  <c r="D9886" i="1"/>
  <c r="N9885" i="1"/>
  <c r="M9885" i="1"/>
  <c r="L9885" i="1"/>
  <c r="K9885" i="1"/>
  <c r="I9885" i="1"/>
  <c r="D9885" i="1"/>
  <c r="N9884" i="1"/>
  <c r="M9884" i="1"/>
  <c r="L9884" i="1"/>
  <c r="K9884" i="1"/>
  <c r="I9884" i="1"/>
  <c r="D9884" i="1"/>
  <c r="N9883" i="1"/>
  <c r="M9883" i="1"/>
  <c r="L9883" i="1"/>
  <c r="K9883" i="1"/>
  <c r="I9883" i="1"/>
  <c r="D9883" i="1"/>
  <c r="N9882" i="1"/>
  <c r="M9882" i="1"/>
  <c r="L9882" i="1"/>
  <c r="K9882" i="1"/>
  <c r="I9882" i="1"/>
  <c r="D9882" i="1"/>
  <c r="N9881" i="1"/>
  <c r="M9881" i="1"/>
  <c r="L9881" i="1"/>
  <c r="K9881" i="1"/>
  <c r="I9881" i="1"/>
  <c r="D9881" i="1"/>
  <c r="N9880" i="1"/>
  <c r="M9880" i="1"/>
  <c r="L9880" i="1"/>
  <c r="K9880" i="1"/>
  <c r="I9880" i="1"/>
  <c r="D9880" i="1"/>
  <c r="N9879" i="1"/>
  <c r="M9879" i="1"/>
  <c r="L9879" i="1"/>
  <c r="K9879" i="1"/>
  <c r="I9879" i="1"/>
  <c r="D9879" i="1"/>
  <c r="N9878" i="1"/>
  <c r="M9878" i="1"/>
  <c r="L9878" i="1"/>
  <c r="K9878" i="1"/>
  <c r="I9878" i="1"/>
  <c r="D9878" i="1"/>
  <c r="N9877" i="1"/>
  <c r="M9877" i="1"/>
  <c r="L9877" i="1"/>
  <c r="K9877" i="1"/>
  <c r="I9877" i="1"/>
  <c r="D9877" i="1"/>
  <c r="N9876" i="1"/>
  <c r="M9876" i="1"/>
  <c r="L9876" i="1"/>
  <c r="K9876" i="1"/>
  <c r="I9876" i="1"/>
  <c r="D9876" i="1"/>
  <c r="N9875" i="1"/>
  <c r="M9875" i="1"/>
  <c r="L9875" i="1"/>
  <c r="K9875" i="1"/>
  <c r="I9875" i="1"/>
  <c r="D9875" i="1"/>
  <c r="N9874" i="1"/>
  <c r="M9874" i="1"/>
  <c r="L9874" i="1"/>
  <c r="K9874" i="1"/>
  <c r="I9874" i="1"/>
  <c r="D9874" i="1"/>
  <c r="N9873" i="1"/>
  <c r="M9873" i="1"/>
  <c r="L9873" i="1"/>
  <c r="K9873" i="1"/>
  <c r="I9873" i="1"/>
  <c r="D9873" i="1"/>
  <c r="N9872" i="1"/>
  <c r="M9872" i="1"/>
  <c r="L9872" i="1"/>
  <c r="K9872" i="1"/>
  <c r="I9872" i="1"/>
  <c r="D9872" i="1"/>
  <c r="N9871" i="1"/>
  <c r="M9871" i="1"/>
  <c r="L9871" i="1"/>
  <c r="K9871" i="1"/>
  <c r="I9871" i="1"/>
  <c r="D9871" i="1"/>
  <c r="N9870" i="1"/>
  <c r="M9870" i="1"/>
  <c r="L9870" i="1"/>
  <c r="K9870" i="1"/>
  <c r="I9870" i="1"/>
  <c r="D9870" i="1"/>
  <c r="N9869" i="1"/>
  <c r="M9869" i="1"/>
  <c r="L9869" i="1"/>
  <c r="K9869" i="1"/>
  <c r="I9869" i="1"/>
  <c r="D9869" i="1"/>
  <c r="N9868" i="1"/>
  <c r="M9868" i="1"/>
  <c r="L9868" i="1"/>
  <c r="K9868" i="1"/>
  <c r="I9868" i="1"/>
  <c r="D9868" i="1"/>
  <c r="N9867" i="1"/>
  <c r="M9867" i="1"/>
  <c r="L9867" i="1"/>
  <c r="K9867" i="1"/>
  <c r="I9867" i="1"/>
  <c r="D9867" i="1"/>
  <c r="N9866" i="1"/>
  <c r="M9866" i="1"/>
  <c r="L9866" i="1"/>
  <c r="K9866" i="1"/>
  <c r="I9866" i="1"/>
  <c r="D9866" i="1"/>
  <c r="N9865" i="1"/>
  <c r="M9865" i="1"/>
  <c r="L9865" i="1"/>
  <c r="K9865" i="1"/>
  <c r="I9865" i="1"/>
  <c r="D9865" i="1"/>
  <c r="N9864" i="1"/>
  <c r="M9864" i="1"/>
  <c r="L9864" i="1"/>
  <c r="K9864" i="1"/>
  <c r="I9864" i="1"/>
  <c r="D9864" i="1"/>
  <c r="N9863" i="1"/>
  <c r="M9863" i="1"/>
  <c r="L9863" i="1"/>
  <c r="K9863" i="1"/>
  <c r="I9863" i="1"/>
  <c r="D9863" i="1"/>
  <c r="N9862" i="1"/>
  <c r="M9862" i="1"/>
  <c r="L9862" i="1"/>
  <c r="K9862" i="1"/>
  <c r="I9862" i="1"/>
  <c r="D9862" i="1"/>
  <c r="N9861" i="1"/>
  <c r="M9861" i="1"/>
  <c r="L9861" i="1"/>
  <c r="K9861" i="1"/>
  <c r="I9861" i="1"/>
  <c r="D9861" i="1"/>
  <c r="N9860" i="1"/>
  <c r="M9860" i="1"/>
  <c r="L9860" i="1"/>
  <c r="K9860" i="1"/>
  <c r="I9860" i="1"/>
  <c r="D9860" i="1"/>
  <c r="N9859" i="1"/>
  <c r="M9859" i="1"/>
  <c r="L9859" i="1"/>
  <c r="K9859" i="1"/>
  <c r="I9859" i="1"/>
  <c r="D9859" i="1"/>
  <c r="N9858" i="1"/>
  <c r="M9858" i="1"/>
  <c r="L9858" i="1"/>
  <c r="K9858" i="1"/>
  <c r="I9858" i="1"/>
  <c r="D9858" i="1"/>
  <c r="N9857" i="1"/>
  <c r="M9857" i="1"/>
  <c r="L9857" i="1"/>
  <c r="K9857" i="1"/>
  <c r="I9857" i="1"/>
  <c r="D9857" i="1"/>
  <c r="N9856" i="1"/>
  <c r="M9856" i="1"/>
  <c r="L9856" i="1"/>
  <c r="K9856" i="1"/>
  <c r="I9856" i="1"/>
  <c r="D9856" i="1"/>
  <c r="N9855" i="1"/>
  <c r="M9855" i="1"/>
  <c r="L9855" i="1"/>
  <c r="K9855" i="1"/>
  <c r="I9855" i="1"/>
  <c r="D9855" i="1"/>
  <c r="N9854" i="1"/>
  <c r="M9854" i="1"/>
  <c r="L9854" i="1"/>
  <c r="K9854" i="1"/>
  <c r="I9854" i="1"/>
  <c r="D9854" i="1"/>
  <c r="N9853" i="1"/>
  <c r="M9853" i="1"/>
  <c r="L9853" i="1"/>
  <c r="K9853" i="1"/>
  <c r="I9853" i="1"/>
  <c r="D9853" i="1"/>
  <c r="N9852" i="1"/>
  <c r="M9852" i="1"/>
  <c r="L9852" i="1"/>
  <c r="K9852" i="1"/>
  <c r="I9852" i="1"/>
  <c r="D9852" i="1"/>
  <c r="N9851" i="1"/>
  <c r="M9851" i="1"/>
  <c r="L9851" i="1"/>
  <c r="K9851" i="1"/>
  <c r="I9851" i="1"/>
  <c r="D9851" i="1"/>
  <c r="N9850" i="1"/>
  <c r="M9850" i="1"/>
  <c r="L9850" i="1"/>
  <c r="K9850" i="1"/>
  <c r="I9850" i="1"/>
  <c r="D9850" i="1"/>
  <c r="N9849" i="1"/>
  <c r="M9849" i="1"/>
  <c r="L9849" i="1"/>
  <c r="K9849" i="1"/>
  <c r="I9849" i="1"/>
  <c r="D9849" i="1"/>
  <c r="N9848" i="1"/>
  <c r="M9848" i="1"/>
  <c r="L9848" i="1"/>
  <c r="K9848" i="1"/>
  <c r="I9848" i="1"/>
  <c r="D9848" i="1"/>
  <c r="N9847" i="1"/>
  <c r="M9847" i="1"/>
  <c r="L9847" i="1"/>
  <c r="K9847" i="1"/>
  <c r="I9847" i="1"/>
  <c r="D9847" i="1"/>
  <c r="N9846" i="1"/>
  <c r="M9846" i="1"/>
  <c r="L9846" i="1"/>
  <c r="K9846" i="1"/>
  <c r="I9846" i="1"/>
  <c r="D9846" i="1"/>
  <c r="N9845" i="1"/>
  <c r="M9845" i="1"/>
  <c r="L9845" i="1"/>
  <c r="K9845" i="1"/>
  <c r="I9845" i="1"/>
  <c r="D9845" i="1"/>
  <c r="N9844" i="1"/>
  <c r="M9844" i="1"/>
  <c r="L9844" i="1"/>
  <c r="K9844" i="1"/>
  <c r="I9844" i="1"/>
  <c r="D9844" i="1"/>
  <c r="N9843" i="1"/>
  <c r="M9843" i="1"/>
  <c r="L9843" i="1"/>
  <c r="K9843" i="1"/>
  <c r="I9843" i="1"/>
  <c r="D9843" i="1"/>
  <c r="N9842" i="1"/>
  <c r="M9842" i="1"/>
  <c r="L9842" i="1"/>
  <c r="K9842" i="1"/>
  <c r="I9842" i="1"/>
  <c r="D9842" i="1"/>
  <c r="N9841" i="1"/>
  <c r="M9841" i="1"/>
  <c r="L9841" i="1"/>
  <c r="K9841" i="1"/>
  <c r="I9841" i="1"/>
  <c r="D9841" i="1"/>
  <c r="N9840" i="1"/>
  <c r="M9840" i="1"/>
  <c r="L9840" i="1"/>
  <c r="K9840" i="1"/>
  <c r="I9840" i="1"/>
  <c r="D9840" i="1"/>
  <c r="N9839" i="1"/>
  <c r="M9839" i="1"/>
  <c r="L9839" i="1"/>
  <c r="K9839" i="1"/>
  <c r="I9839" i="1"/>
  <c r="D9839" i="1"/>
  <c r="N9838" i="1"/>
  <c r="M9838" i="1"/>
  <c r="L9838" i="1"/>
  <c r="K9838" i="1"/>
  <c r="I9838" i="1"/>
  <c r="D9838" i="1"/>
  <c r="N9837" i="1"/>
  <c r="M9837" i="1"/>
  <c r="L9837" i="1"/>
  <c r="K9837" i="1"/>
  <c r="I9837" i="1"/>
  <c r="D9837" i="1"/>
  <c r="N9836" i="1"/>
  <c r="M9836" i="1"/>
  <c r="L9836" i="1"/>
  <c r="K9836" i="1"/>
  <c r="I9836" i="1"/>
  <c r="D9836" i="1"/>
  <c r="N9835" i="1"/>
  <c r="M9835" i="1"/>
  <c r="L9835" i="1"/>
  <c r="K9835" i="1"/>
  <c r="I9835" i="1"/>
  <c r="D9835" i="1"/>
  <c r="N9834" i="1"/>
  <c r="M9834" i="1"/>
  <c r="L9834" i="1"/>
  <c r="K9834" i="1"/>
  <c r="I9834" i="1"/>
  <c r="D9834" i="1"/>
  <c r="N9833" i="1"/>
  <c r="M9833" i="1"/>
  <c r="L9833" i="1"/>
  <c r="K9833" i="1"/>
  <c r="I9833" i="1"/>
  <c r="D9833" i="1"/>
  <c r="N9832" i="1"/>
  <c r="M9832" i="1"/>
  <c r="L9832" i="1"/>
  <c r="K9832" i="1"/>
  <c r="I9832" i="1"/>
  <c r="D9832" i="1"/>
  <c r="N9831" i="1"/>
  <c r="M9831" i="1"/>
  <c r="L9831" i="1"/>
  <c r="K9831" i="1"/>
  <c r="I9831" i="1"/>
  <c r="D9831" i="1"/>
  <c r="N9830" i="1"/>
  <c r="M9830" i="1"/>
  <c r="L9830" i="1"/>
  <c r="K9830" i="1"/>
  <c r="I9830" i="1"/>
  <c r="D9830" i="1"/>
  <c r="N9829" i="1"/>
  <c r="M9829" i="1"/>
  <c r="L9829" i="1"/>
  <c r="K9829" i="1"/>
  <c r="I9829" i="1"/>
  <c r="D9829" i="1"/>
  <c r="N9828" i="1"/>
  <c r="M9828" i="1"/>
  <c r="L9828" i="1"/>
  <c r="K9828" i="1"/>
  <c r="I9828" i="1"/>
  <c r="D9828" i="1"/>
  <c r="N9827" i="1"/>
  <c r="M9827" i="1"/>
  <c r="L9827" i="1"/>
  <c r="K9827" i="1"/>
  <c r="I9827" i="1"/>
  <c r="D9827" i="1"/>
  <c r="N9826" i="1"/>
  <c r="M9826" i="1"/>
  <c r="L9826" i="1"/>
  <c r="K9826" i="1"/>
  <c r="I9826" i="1"/>
  <c r="D9826" i="1"/>
  <c r="N9825" i="1"/>
  <c r="M9825" i="1"/>
  <c r="L9825" i="1"/>
  <c r="K9825" i="1"/>
  <c r="I9825" i="1"/>
  <c r="D9825" i="1"/>
  <c r="N9824" i="1"/>
  <c r="M9824" i="1"/>
  <c r="L9824" i="1"/>
  <c r="K9824" i="1"/>
  <c r="I9824" i="1"/>
  <c r="D9824" i="1"/>
  <c r="N9823" i="1"/>
  <c r="M9823" i="1"/>
  <c r="L9823" i="1"/>
  <c r="K9823" i="1"/>
  <c r="I9823" i="1"/>
  <c r="D9823" i="1"/>
  <c r="N9822" i="1"/>
  <c r="M9822" i="1"/>
  <c r="L9822" i="1"/>
  <c r="K9822" i="1"/>
  <c r="I9822" i="1"/>
  <c r="D9822" i="1"/>
  <c r="N9821" i="1"/>
  <c r="M9821" i="1"/>
  <c r="L9821" i="1"/>
  <c r="K9821" i="1"/>
  <c r="I9821" i="1"/>
  <c r="D9821" i="1"/>
  <c r="N9820" i="1"/>
  <c r="M9820" i="1"/>
  <c r="L9820" i="1"/>
  <c r="K9820" i="1"/>
  <c r="I9820" i="1"/>
  <c r="D9820" i="1"/>
  <c r="N9819" i="1"/>
  <c r="M9819" i="1"/>
  <c r="L9819" i="1"/>
  <c r="K9819" i="1"/>
  <c r="I9819" i="1"/>
  <c r="D9819" i="1"/>
  <c r="N9818" i="1"/>
  <c r="M9818" i="1"/>
  <c r="L9818" i="1"/>
  <c r="K9818" i="1"/>
  <c r="I9818" i="1"/>
  <c r="D9818" i="1"/>
  <c r="N9817" i="1"/>
  <c r="M9817" i="1"/>
  <c r="L9817" i="1"/>
  <c r="K9817" i="1"/>
  <c r="I9817" i="1"/>
  <c r="D9817" i="1"/>
  <c r="N9816" i="1"/>
  <c r="M9816" i="1"/>
  <c r="L9816" i="1"/>
  <c r="K9816" i="1"/>
  <c r="I9816" i="1"/>
  <c r="D9816" i="1"/>
  <c r="N9815" i="1"/>
  <c r="M9815" i="1"/>
  <c r="L9815" i="1"/>
  <c r="K9815" i="1"/>
  <c r="I9815" i="1"/>
  <c r="D9815" i="1"/>
  <c r="N9814" i="1"/>
  <c r="M9814" i="1"/>
  <c r="L9814" i="1"/>
  <c r="K9814" i="1"/>
  <c r="I9814" i="1"/>
  <c r="D9814" i="1"/>
  <c r="N9813" i="1"/>
  <c r="M9813" i="1"/>
  <c r="L9813" i="1"/>
  <c r="K9813" i="1"/>
  <c r="I9813" i="1"/>
  <c r="D9813" i="1"/>
  <c r="N9812" i="1"/>
  <c r="M9812" i="1"/>
  <c r="L9812" i="1"/>
  <c r="K9812" i="1"/>
  <c r="I9812" i="1"/>
  <c r="D9812" i="1"/>
  <c r="N9811" i="1"/>
  <c r="M9811" i="1"/>
  <c r="L9811" i="1"/>
  <c r="K9811" i="1"/>
  <c r="I9811" i="1"/>
  <c r="D9811" i="1"/>
  <c r="N9810" i="1"/>
  <c r="M9810" i="1"/>
  <c r="L9810" i="1"/>
  <c r="K9810" i="1"/>
  <c r="I9810" i="1"/>
  <c r="D9810" i="1"/>
  <c r="N9809" i="1"/>
  <c r="M9809" i="1"/>
  <c r="L9809" i="1"/>
  <c r="K9809" i="1"/>
  <c r="I9809" i="1"/>
  <c r="D9809" i="1"/>
  <c r="N9808" i="1"/>
  <c r="M9808" i="1"/>
  <c r="L9808" i="1"/>
  <c r="K9808" i="1"/>
  <c r="I9808" i="1"/>
  <c r="D9808" i="1"/>
  <c r="N9807" i="1"/>
  <c r="M9807" i="1"/>
  <c r="L9807" i="1"/>
  <c r="K9807" i="1"/>
  <c r="I9807" i="1"/>
  <c r="D9807" i="1"/>
  <c r="N9806" i="1"/>
  <c r="M9806" i="1"/>
  <c r="L9806" i="1"/>
  <c r="K9806" i="1"/>
  <c r="I9806" i="1"/>
  <c r="D9806" i="1"/>
  <c r="N9805" i="1"/>
  <c r="M9805" i="1"/>
  <c r="L9805" i="1"/>
  <c r="K9805" i="1"/>
  <c r="I9805" i="1"/>
  <c r="D9805" i="1"/>
  <c r="N9804" i="1"/>
  <c r="M9804" i="1"/>
  <c r="L9804" i="1"/>
  <c r="K9804" i="1"/>
  <c r="I9804" i="1"/>
  <c r="D9804" i="1"/>
  <c r="N9803" i="1"/>
  <c r="M9803" i="1"/>
  <c r="L9803" i="1"/>
  <c r="K9803" i="1"/>
  <c r="I9803" i="1"/>
  <c r="D9803" i="1"/>
  <c r="N9802" i="1"/>
  <c r="M9802" i="1"/>
  <c r="L9802" i="1"/>
  <c r="K9802" i="1"/>
  <c r="I9802" i="1"/>
  <c r="D9802" i="1"/>
  <c r="N9801" i="1"/>
  <c r="M9801" i="1"/>
  <c r="L9801" i="1"/>
  <c r="K9801" i="1"/>
  <c r="I9801" i="1"/>
  <c r="D9801" i="1"/>
  <c r="N9800" i="1"/>
  <c r="M9800" i="1"/>
  <c r="L9800" i="1"/>
  <c r="K9800" i="1"/>
  <c r="I9800" i="1"/>
  <c r="D9800" i="1"/>
  <c r="N9799" i="1"/>
  <c r="M9799" i="1"/>
  <c r="L9799" i="1"/>
  <c r="K9799" i="1"/>
  <c r="I9799" i="1"/>
  <c r="D9799" i="1"/>
  <c r="N9798" i="1"/>
  <c r="M9798" i="1"/>
  <c r="L9798" i="1"/>
  <c r="K9798" i="1"/>
  <c r="I9798" i="1"/>
  <c r="D9798" i="1"/>
  <c r="N9797" i="1"/>
  <c r="M9797" i="1"/>
  <c r="L9797" i="1"/>
  <c r="K9797" i="1"/>
  <c r="I9797" i="1"/>
  <c r="D9797" i="1"/>
  <c r="N9796" i="1"/>
  <c r="M9796" i="1"/>
  <c r="L9796" i="1"/>
  <c r="K9796" i="1"/>
  <c r="I9796" i="1"/>
  <c r="D9796" i="1"/>
  <c r="N9795" i="1"/>
  <c r="M9795" i="1"/>
  <c r="L9795" i="1"/>
  <c r="K9795" i="1"/>
  <c r="I9795" i="1"/>
  <c r="D9795" i="1"/>
  <c r="N9794" i="1"/>
  <c r="M9794" i="1"/>
  <c r="L9794" i="1"/>
  <c r="K9794" i="1"/>
  <c r="I9794" i="1"/>
  <c r="D9794" i="1"/>
  <c r="N9793" i="1"/>
  <c r="M9793" i="1"/>
  <c r="L9793" i="1"/>
  <c r="K9793" i="1"/>
  <c r="I9793" i="1"/>
  <c r="D9793" i="1"/>
  <c r="N9792" i="1"/>
  <c r="M9792" i="1"/>
  <c r="L9792" i="1"/>
  <c r="K9792" i="1"/>
  <c r="I9792" i="1"/>
  <c r="D9792" i="1"/>
  <c r="N9791" i="1"/>
  <c r="M9791" i="1"/>
  <c r="L9791" i="1"/>
  <c r="K9791" i="1"/>
  <c r="I9791" i="1"/>
  <c r="D9791" i="1"/>
  <c r="N9790" i="1"/>
  <c r="M9790" i="1"/>
  <c r="L9790" i="1"/>
  <c r="K9790" i="1"/>
  <c r="I9790" i="1"/>
  <c r="D9790" i="1"/>
  <c r="N9789" i="1"/>
  <c r="M9789" i="1"/>
  <c r="L9789" i="1"/>
  <c r="K9789" i="1"/>
  <c r="I9789" i="1"/>
  <c r="D9789" i="1"/>
  <c r="N9788" i="1"/>
  <c r="M9788" i="1"/>
  <c r="L9788" i="1"/>
  <c r="K9788" i="1"/>
  <c r="I9788" i="1"/>
  <c r="D9788" i="1"/>
  <c r="N9787" i="1"/>
  <c r="M9787" i="1"/>
  <c r="L9787" i="1"/>
  <c r="K9787" i="1"/>
  <c r="I9787" i="1"/>
  <c r="D9787" i="1"/>
  <c r="C10021" i="1"/>
  <c r="C9997" i="1"/>
  <c r="C9916" i="1"/>
  <c r="C10001" i="1"/>
  <c r="C9904" i="1"/>
  <c r="C9882" i="1"/>
  <c r="C9939" i="1"/>
  <c r="C10102" i="1"/>
  <c r="C10002" i="1"/>
  <c r="C10121" i="1"/>
  <c r="C9965" i="1"/>
  <c r="C9853" i="1"/>
  <c r="C9920" i="1"/>
  <c r="C10037" i="1"/>
  <c r="C9816" i="1"/>
  <c r="C9812" i="1"/>
  <c r="C9941" i="1"/>
  <c r="C10113" i="1"/>
  <c r="C10104" i="1"/>
  <c r="C9970" i="1"/>
  <c r="C9893" i="1"/>
  <c r="C9933" i="1"/>
  <c r="C9898" i="1"/>
  <c r="C9992" i="1"/>
  <c r="C9901" i="1"/>
  <c r="C9914" i="1"/>
  <c r="C9897" i="1"/>
  <c r="C9831" i="1"/>
  <c r="C9968" i="1"/>
  <c r="C9862" i="1"/>
  <c r="C10029" i="1"/>
  <c r="C9937" i="1"/>
  <c r="C10007" i="1"/>
  <c r="C10033" i="1"/>
  <c r="C10091" i="1"/>
  <c r="C10055" i="1"/>
  <c r="C9956" i="1"/>
  <c r="C10078" i="1"/>
  <c r="C9912" i="1"/>
  <c r="C10018" i="1"/>
  <c r="C10114" i="1"/>
  <c r="C10069" i="1"/>
  <c r="C10009" i="1"/>
  <c r="C9823" i="1"/>
  <c r="C9861" i="1"/>
  <c r="C9969" i="1"/>
  <c r="C10006" i="1"/>
  <c r="C9929" i="1"/>
  <c r="C10039" i="1"/>
  <c r="C9990" i="1"/>
  <c r="C10008" i="1"/>
  <c r="C10065" i="1"/>
  <c r="C9883" i="1"/>
  <c r="C9899" i="1"/>
  <c r="C9828" i="1"/>
  <c r="C9848" i="1"/>
  <c r="C9867" i="1"/>
  <c r="C10017" i="1"/>
  <c r="C9895" i="1"/>
  <c r="C9981" i="1"/>
  <c r="C9884" i="1"/>
  <c r="C9919" i="1"/>
  <c r="C10044" i="1"/>
  <c r="C9844" i="1"/>
  <c r="C10034" i="1"/>
  <c r="C10046" i="1"/>
  <c r="C9801" i="1"/>
  <c r="C9856" i="1"/>
  <c r="C9877" i="1"/>
  <c r="C9902" i="1"/>
  <c r="C9906" i="1"/>
  <c r="C9930" i="1"/>
  <c r="C9864" i="1"/>
  <c r="C9859" i="1"/>
  <c r="C10107" i="1"/>
  <c r="C10010" i="1"/>
  <c r="C10024" i="1"/>
  <c r="C9880" i="1"/>
  <c r="C9892" i="1"/>
  <c r="C9819" i="1"/>
  <c r="C9972" i="1"/>
  <c r="C10098" i="1"/>
  <c r="C10105" i="1"/>
  <c r="C10119" i="1"/>
  <c r="C9944" i="1"/>
  <c r="C10052" i="1"/>
  <c r="C9881" i="1"/>
  <c r="C9894" i="1"/>
  <c r="C9824" i="1"/>
  <c r="C9873" i="1"/>
  <c r="C10094" i="1"/>
  <c r="C9986" i="1"/>
  <c r="C9954" i="1"/>
  <c r="C9974" i="1"/>
  <c r="C9788" i="1"/>
  <c r="C10075" i="1"/>
  <c r="C10028" i="1"/>
  <c r="C10038" i="1"/>
  <c r="C10090" i="1"/>
  <c r="C10015" i="1"/>
  <c r="C10043" i="1"/>
  <c r="C9876" i="1"/>
  <c r="C9973" i="1"/>
  <c r="C9840" i="1"/>
  <c r="C9863" i="1"/>
  <c r="C9918" i="1"/>
  <c r="C10109" i="1"/>
  <c r="C10048" i="1"/>
  <c r="C9935" i="1"/>
  <c r="C10073" i="1"/>
  <c r="C10077" i="1"/>
  <c r="C9987" i="1"/>
  <c r="C10097" i="1"/>
  <c r="C9958" i="1"/>
  <c r="C10089" i="1"/>
  <c r="C9949" i="1"/>
  <c r="C9889" i="1"/>
  <c r="C9900" i="1"/>
  <c r="C10058" i="1"/>
  <c r="C9927" i="1"/>
  <c r="C10040" i="1"/>
  <c r="C10106" i="1"/>
  <c r="C10012" i="1"/>
  <c r="C10062" i="1"/>
  <c r="C9945" i="1"/>
  <c r="C10096" i="1"/>
  <c r="C10026" i="1"/>
  <c r="C10016" i="1"/>
  <c r="C9979" i="1"/>
  <c r="C9870" i="1"/>
  <c r="C9839" i="1"/>
  <c r="C10110" i="1"/>
  <c r="C9950" i="1"/>
  <c r="C9807" i="1"/>
  <c r="C9963" i="1"/>
  <c r="C9834" i="1"/>
  <c r="C9849" i="1"/>
  <c r="C10084" i="1"/>
  <c r="C9988" i="1"/>
  <c r="C9837" i="1"/>
  <c r="C10101" i="1"/>
  <c r="C10117" i="1"/>
  <c r="C9978" i="1"/>
  <c r="C9793" i="1"/>
  <c r="C9804" i="1"/>
  <c r="C9998" i="1"/>
  <c r="C9980" i="1"/>
  <c r="C9947" i="1"/>
  <c r="C10000" i="1"/>
  <c r="C10068" i="1"/>
  <c r="C9971" i="1"/>
  <c r="C9872" i="1"/>
  <c r="C9808" i="1"/>
  <c r="C10093" i="1"/>
  <c r="C9890" i="1"/>
  <c r="C9796" i="1"/>
  <c r="C9964" i="1"/>
  <c r="C9938" i="1"/>
  <c r="C9847" i="1"/>
  <c r="C9799" i="1"/>
  <c r="C10013" i="1"/>
  <c r="C9874" i="1"/>
  <c r="C9860" i="1"/>
  <c r="C10080" i="1"/>
  <c r="C10103" i="1"/>
  <c r="C9946" i="1"/>
  <c r="C9827" i="1"/>
  <c r="C9966" i="1"/>
  <c r="C10100" i="1"/>
  <c r="C9875" i="1"/>
  <c r="C9866" i="1"/>
  <c r="C10042" i="1"/>
  <c r="C9977" i="1"/>
  <c r="C10112" i="1"/>
  <c r="C9869" i="1"/>
  <c r="C9960" i="1"/>
  <c r="C9787" i="1"/>
  <c r="C10108" i="1"/>
  <c r="C9886" i="1"/>
  <c r="C10092" i="1"/>
  <c r="C9928" i="1"/>
  <c r="C9800" i="1"/>
  <c r="C9951" i="1"/>
  <c r="C9931" i="1"/>
  <c r="C9926" i="1"/>
  <c r="C9934" i="1"/>
  <c r="C9879" i="1"/>
  <c r="C9996" i="1"/>
  <c r="C9989" i="1"/>
  <c r="C9917" i="1"/>
  <c r="C9932" i="1"/>
  <c r="C10027" i="1"/>
  <c r="C10081" i="1"/>
  <c r="C10011" i="1"/>
  <c r="C9855" i="1"/>
  <c r="C9921" i="1"/>
  <c r="C9891" i="1"/>
  <c r="C9832" i="1"/>
  <c r="C9999" i="1"/>
  <c r="C9959" i="1"/>
  <c r="C9923" i="1"/>
  <c r="C10030" i="1"/>
  <c r="C10050" i="1"/>
  <c r="C10115" i="1"/>
  <c r="C9803" i="1"/>
  <c r="C10118" i="1"/>
  <c r="C9842" i="1"/>
  <c r="C10120" i="1"/>
  <c r="C10067" i="1"/>
  <c r="C9905" i="1"/>
  <c r="C10064" i="1"/>
  <c r="C9896" i="1"/>
  <c r="C9854" i="1"/>
  <c r="C9888" i="1"/>
  <c r="C9795" i="1"/>
  <c r="C9983" i="1"/>
  <c r="C9982" i="1"/>
  <c r="C9915" i="1"/>
  <c r="C10066" i="1"/>
  <c r="C9836" i="1"/>
  <c r="C10032" i="1"/>
  <c r="C10005" i="1"/>
  <c r="C9792" i="1"/>
  <c r="C10083" i="1"/>
  <c r="C10041" i="1"/>
  <c r="C9908" i="1"/>
  <c r="C9887" i="1"/>
  <c r="C10045" i="1"/>
  <c r="C10051" i="1"/>
  <c r="C10082" i="1"/>
  <c r="C9841" i="1"/>
  <c r="C9885" i="1"/>
  <c r="C9852" i="1"/>
  <c r="C10076" i="1"/>
  <c r="C10004" i="1"/>
  <c r="C9830" i="1"/>
  <c r="C10014" i="1"/>
  <c r="C9851" i="1"/>
  <c r="C9991" i="1"/>
  <c r="C10079" i="1"/>
  <c r="C10087" i="1"/>
  <c r="C9910" i="1"/>
  <c r="C9820" i="1"/>
  <c r="C10085" i="1"/>
  <c r="C9815" i="1"/>
  <c r="C10061" i="1"/>
  <c r="C9825" i="1"/>
  <c r="C10088" i="1"/>
  <c r="C10095" i="1"/>
  <c r="C10003" i="1"/>
  <c r="C9810" i="1"/>
  <c r="C10054" i="1"/>
  <c r="C9846" i="1"/>
  <c r="C9948" i="1"/>
  <c r="C10025" i="1"/>
  <c r="C10053" i="1"/>
  <c r="C9984" i="1"/>
  <c r="C9907" i="1"/>
  <c r="C10116" i="1"/>
  <c r="C10059" i="1"/>
  <c r="C10049" i="1"/>
  <c r="C9975" i="1"/>
  <c r="C9936" i="1"/>
  <c r="C9878" i="1"/>
  <c r="C10074" i="1"/>
  <c r="C9955" i="1"/>
  <c r="C9903" i="1"/>
  <c r="C9943" i="1"/>
  <c r="C9909" i="1"/>
  <c r="C9940" i="1"/>
  <c r="C9850" i="1"/>
  <c r="C9838" i="1"/>
  <c r="C10023" i="1"/>
  <c r="C9957" i="1"/>
  <c r="C10057" i="1"/>
  <c r="C9811" i="1"/>
  <c r="C10099" i="1"/>
  <c r="C9967" i="1"/>
  <c r="C10063" i="1"/>
  <c r="C9858" i="1"/>
  <c r="C9911" i="1"/>
  <c r="C10060" i="1"/>
  <c r="C10086" i="1"/>
  <c r="C9952" i="1"/>
  <c r="C10031" i="1"/>
  <c r="C9994" i="1"/>
  <c r="C9791" i="1"/>
  <c r="C9962" i="1"/>
  <c r="C9835" i="1"/>
  <c r="C10035" i="1"/>
  <c r="C10111" i="1"/>
  <c r="C9995" i="1"/>
  <c r="C9826" i="1"/>
  <c r="C10071" i="1"/>
  <c r="C10056" i="1"/>
  <c r="C10047" i="1"/>
  <c r="C9913" i="1"/>
  <c r="C9857" i="1"/>
  <c r="C9925" i="1"/>
  <c r="C9794" i="1"/>
  <c r="C10072" i="1"/>
  <c r="C10022" i="1"/>
  <c r="C9845" i="1"/>
  <c r="C9976" i="1"/>
  <c r="C9961" i="1"/>
  <c r="C9953" i="1"/>
  <c r="C9922" i="1"/>
  <c r="C9843" i="1"/>
  <c r="C9814" i="1"/>
  <c r="C10019" i="1"/>
  <c r="C9871" i="1"/>
  <c r="C10070" i="1"/>
  <c r="C9868" i="1"/>
  <c r="C9942" i="1"/>
  <c r="C9993" i="1"/>
  <c r="C9924" i="1"/>
  <c r="C10036" i="1"/>
  <c r="C10020" i="1"/>
  <c r="C9865" i="1"/>
  <c r="C9985" i="1"/>
  <c r="C9833" i="1"/>
  <c r="C9829" i="1"/>
  <c r="C9821" i="1"/>
  <c r="C9817" i="1"/>
  <c r="C9813" i="1"/>
  <c r="C9809" i="1"/>
  <c r="C9805" i="1"/>
  <c r="C9797" i="1"/>
  <c r="C9789" i="1"/>
  <c r="C9818" i="1"/>
  <c r="C9802" i="1"/>
  <c r="C9798" i="1"/>
  <c r="C9822" i="1"/>
  <c r="C9806" i="1"/>
  <c r="C9790" i="1"/>
  <c r="S9786" i="1" l="1"/>
  <c r="N9786" i="1"/>
  <c r="M9786" i="1"/>
  <c r="L9786" i="1"/>
  <c r="K9786" i="1"/>
  <c r="I9786" i="1"/>
  <c r="D9786" i="1"/>
  <c r="S9785" i="1"/>
  <c r="N9785" i="1"/>
  <c r="M9785" i="1"/>
  <c r="L9785" i="1"/>
  <c r="K9785" i="1"/>
  <c r="I9785" i="1"/>
  <c r="D9785" i="1"/>
  <c r="S9784" i="1"/>
  <c r="N9784" i="1"/>
  <c r="M9784" i="1"/>
  <c r="L9784" i="1"/>
  <c r="K9784" i="1"/>
  <c r="I9784" i="1"/>
  <c r="D9784" i="1"/>
  <c r="C9786" i="1"/>
  <c r="C9784" i="1"/>
  <c r="C9785" i="1"/>
  <c r="K9783" i="1" l="1"/>
  <c r="I9783" i="1"/>
  <c r="D9783" i="1"/>
  <c r="N9782" i="1"/>
  <c r="M9782" i="1"/>
  <c r="L9782" i="1"/>
  <c r="K9782" i="1"/>
  <c r="I9782" i="1"/>
  <c r="D9782" i="1"/>
  <c r="N9781" i="1"/>
  <c r="M9781" i="1"/>
  <c r="L9781" i="1"/>
  <c r="K9781" i="1"/>
  <c r="I9781" i="1"/>
  <c r="D9781" i="1"/>
  <c r="N9780" i="1"/>
  <c r="M9780" i="1"/>
  <c r="L9780" i="1"/>
  <c r="K9780" i="1"/>
  <c r="I9780" i="1"/>
  <c r="D9780" i="1"/>
  <c r="N9779" i="1"/>
  <c r="M9779" i="1"/>
  <c r="L9779" i="1"/>
  <c r="K9779" i="1"/>
  <c r="I9779" i="1"/>
  <c r="D9779" i="1"/>
  <c r="N9778" i="1"/>
  <c r="M9778" i="1"/>
  <c r="L9778" i="1"/>
  <c r="K9778" i="1"/>
  <c r="I9778" i="1"/>
  <c r="D9778" i="1"/>
  <c r="N9777" i="1"/>
  <c r="M9777" i="1"/>
  <c r="L9777" i="1"/>
  <c r="K9777" i="1"/>
  <c r="I9777" i="1"/>
  <c r="D9777" i="1"/>
  <c r="N9776" i="1"/>
  <c r="M9776" i="1"/>
  <c r="L9776" i="1"/>
  <c r="K9776" i="1"/>
  <c r="I9776" i="1"/>
  <c r="D9776" i="1"/>
  <c r="N9775" i="1"/>
  <c r="M9775" i="1"/>
  <c r="L9775" i="1"/>
  <c r="K9775" i="1"/>
  <c r="I9775" i="1"/>
  <c r="D9775" i="1"/>
  <c r="N9774" i="1"/>
  <c r="M9774" i="1"/>
  <c r="L9774" i="1"/>
  <c r="K9774" i="1"/>
  <c r="I9774" i="1"/>
  <c r="D9774" i="1"/>
  <c r="N9773" i="1"/>
  <c r="M9773" i="1"/>
  <c r="L9773" i="1"/>
  <c r="K9773" i="1"/>
  <c r="I9773" i="1"/>
  <c r="D9773" i="1"/>
  <c r="N9772" i="1"/>
  <c r="M9772" i="1"/>
  <c r="L9772" i="1"/>
  <c r="K9772" i="1"/>
  <c r="I9772" i="1"/>
  <c r="D9772" i="1"/>
  <c r="N9771" i="1"/>
  <c r="M9771" i="1"/>
  <c r="L9771" i="1"/>
  <c r="K9771" i="1"/>
  <c r="I9771" i="1"/>
  <c r="D9771" i="1"/>
  <c r="N9770" i="1"/>
  <c r="M9770" i="1"/>
  <c r="L9770" i="1"/>
  <c r="K9770" i="1"/>
  <c r="I9770" i="1"/>
  <c r="D9770" i="1"/>
  <c r="N9769" i="1"/>
  <c r="M9769" i="1"/>
  <c r="L9769" i="1"/>
  <c r="K9769" i="1"/>
  <c r="I9769" i="1"/>
  <c r="D9769" i="1"/>
  <c r="N9768" i="1"/>
  <c r="M9768" i="1"/>
  <c r="L9768" i="1"/>
  <c r="K9768" i="1"/>
  <c r="I9768" i="1"/>
  <c r="D9768" i="1"/>
  <c r="N9767" i="1"/>
  <c r="M9767" i="1"/>
  <c r="L9767" i="1"/>
  <c r="K9767" i="1"/>
  <c r="I9767" i="1"/>
  <c r="D9767" i="1"/>
  <c r="N9766" i="1"/>
  <c r="M9766" i="1"/>
  <c r="L9766" i="1"/>
  <c r="K9766" i="1"/>
  <c r="I9766" i="1"/>
  <c r="D9766" i="1"/>
  <c r="N9765" i="1"/>
  <c r="M9765" i="1"/>
  <c r="L9765" i="1"/>
  <c r="K9765" i="1"/>
  <c r="I9765" i="1"/>
  <c r="D9765" i="1"/>
  <c r="N9764" i="1"/>
  <c r="M9764" i="1"/>
  <c r="L9764" i="1"/>
  <c r="K9764" i="1"/>
  <c r="I9764" i="1"/>
  <c r="D9764" i="1"/>
  <c r="N9763" i="1"/>
  <c r="M9763" i="1"/>
  <c r="L9763" i="1"/>
  <c r="K9763" i="1"/>
  <c r="I9763" i="1"/>
  <c r="D9763" i="1"/>
  <c r="N9762" i="1"/>
  <c r="M9762" i="1"/>
  <c r="L9762" i="1"/>
  <c r="K9762" i="1"/>
  <c r="I9762" i="1"/>
  <c r="D9762" i="1"/>
  <c r="N9761" i="1"/>
  <c r="M9761" i="1"/>
  <c r="L9761" i="1"/>
  <c r="K9761" i="1"/>
  <c r="I9761" i="1"/>
  <c r="D9761" i="1"/>
  <c r="N9760" i="1"/>
  <c r="M9760" i="1"/>
  <c r="L9760" i="1"/>
  <c r="K9760" i="1"/>
  <c r="I9760" i="1"/>
  <c r="D9760" i="1"/>
  <c r="N9759" i="1"/>
  <c r="M9759" i="1"/>
  <c r="L9759" i="1"/>
  <c r="K9759" i="1"/>
  <c r="I9759" i="1"/>
  <c r="D9759" i="1"/>
  <c r="N9758" i="1"/>
  <c r="M9758" i="1"/>
  <c r="L9758" i="1"/>
  <c r="K9758" i="1"/>
  <c r="I9758" i="1"/>
  <c r="D9758" i="1"/>
  <c r="N9757" i="1"/>
  <c r="M9757" i="1"/>
  <c r="L9757" i="1"/>
  <c r="K9757" i="1"/>
  <c r="I9757" i="1"/>
  <c r="D9757" i="1"/>
  <c r="N9756" i="1"/>
  <c r="M9756" i="1"/>
  <c r="L9756" i="1"/>
  <c r="K9756" i="1"/>
  <c r="I9756" i="1"/>
  <c r="D9756" i="1"/>
  <c r="N9755" i="1"/>
  <c r="M9755" i="1"/>
  <c r="L9755" i="1"/>
  <c r="K9755" i="1"/>
  <c r="I9755" i="1"/>
  <c r="D9755" i="1"/>
  <c r="N9754" i="1"/>
  <c r="M9754" i="1"/>
  <c r="L9754" i="1"/>
  <c r="K9754" i="1"/>
  <c r="I9754" i="1"/>
  <c r="D9754" i="1"/>
  <c r="N9753" i="1"/>
  <c r="M9753" i="1"/>
  <c r="L9753" i="1"/>
  <c r="K9753" i="1"/>
  <c r="I9753" i="1"/>
  <c r="D9753" i="1"/>
  <c r="N9752" i="1"/>
  <c r="M9752" i="1"/>
  <c r="L9752" i="1"/>
  <c r="K9752" i="1"/>
  <c r="I9752" i="1"/>
  <c r="D9752" i="1"/>
  <c r="N9751" i="1"/>
  <c r="M9751" i="1"/>
  <c r="L9751" i="1"/>
  <c r="K9751" i="1"/>
  <c r="I9751" i="1"/>
  <c r="D9751" i="1"/>
  <c r="N9750" i="1"/>
  <c r="M9750" i="1"/>
  <c r="L9750" i="1"/>
  <c r="K9750" i="1"/>
  <c r="I9750" i="1"/>
  <c r="D9750" i="1"/>
  <c r="N9749" i="1"/>
  <c r="M9749" i="1"/>
  <c r="L9749" i="1"/>
  <c r="K9749" i="1"/>
  <c r="I9749" i="1"/>
  <c r="D9749" i="1"/>
  <c r="N9748" i="1"/>
  <c r="M9748" i="1"/>
  <c r="L9748" i="1"/>
  <c r="K9748" i="1"/>
  <c r="I9748" i="1"/>
  <c r="D9748" i="1"/>
  <c r="N9747" i="1"/>
  <c r="M9747" i="1"/>
  <c r="L9747" i="1"/>
  <c r="K9747" i="1"/>
  <c r="I9747" i="1"/>
  <c r="D9747" i="1"/>
  <c r="N9746" i="1"/>
  <c r="M9746" i="1"/>
  <c r="L9746" i="1"/>
  <c r="K9746" i="1"/>
  <c r="I9746" i="1"/>
  <c r="D9746" i="1"/>
  <c r="N9745" i="1"/>
  <c r="M9745" i="1"/>
  <c r="L9745" i="1"/>
  <c r="K9745" i="1"/>
  <c r="I9745" i="1"/>
  <c r="D9745" i="1"/>
  <c r="N9744" i="1"/>
  <c r="M9744" i="1"/>
  <c r="L9744" i="1"/>
  <c r="K9744" i="1"/>
  <c r="I9744" i="1"/>
  <c r="D9744" i="1"/>
  <c r="N9743" i="1"/>
  <c r="M9743" i="1"/>
  <c r="L9743" i="1"/>
  <c r="K9743" i="1"/>
  <c r="I9743" i="1"/>
  <c r="D9743" i="1"/>
  <c r="N9742" i="1"/>
  <c r="M9742" i="1"/>
  <c r="L9742" i="1"/>
  <c r="K9742" i="1"/>
  <c r="I9742" i="1"/>
  <c r="D9742" i="1"/>
  <c r="N9741" i="1"/>
  <c r="M9741" i="1"/>
  <c r="L9741" i="1"/>
  <c r="K9741" i="1"/>
  <c r="I9741" i="1"/>
  <c r="D9741" i="1"/>
  <c r="N9740" i="1"/>
  <c r="M9740" i="1"/>
  <c r="L9740" i="1"/>
  <c r="K9740" i="1"/>
  <c r="I9740" i="1"/>
  <c r="D9740" i="1"/>
  <c r="N9739" i="1"/>
  <c r="M9739" i="1"/>
  <c r="L9739" i="1"/>
  <c r="K9739" i="1"/>
  <c r="I9739" i="1"/>
  <c r="D9739" i="1"/>
  <c r="N9738" i="1"/>
  <c r="M9738" i="1"/>
  <c r="L9738" i="1"/>
  <c r="K9738" i="1"/>
  <c r="I9738" i="1"/>
  <c r="D9738" i="1"/>
  <c r="N9737" i="1"/>
  <c r="M9737" i="1"/>
  <c r="L9737" i="1"/>
  <c r="K9737" i="1"/>
  <c r="I9737" i="1"/>
  <c r="D9737" i="1"/>
  <c r="N9736" i="1"/>
  <c r="M9736" i="1"/>
  <c r="L9736" i="1"/>
  <c r="K9736" i="1"/>
  <c r="I9736" i="1"/>
  <c r="D9736" i="1"/>
  <c r="N9735" i="1"/>
  <c r="M9735" i="1"/>
  <c r="L9735" i="1"/>
  <c r="K9735" i="1"/>
  <c r="I9735" i="1"/>
  <c r="D9735" i="1"/>
  <c r="N9734" i="1"/>
  <c r="M9734" i="1"/>
  <c r="L9734" i="1"/>
  <c r="K9734" i="1"/>
  <c r="I9734" i="1"/>
  <c r="D9734" i="1"/>
  <c r="N9733" i="1"/>
  <c r="M9733" i="1"/>
  <c r="L9733" i="1"/>
  <c r="K9733" i="1"/>
  <c r="I9733" i="1"/>
  <c r="D9733" i="1"/>
  <c r="N9732" i="1"/>
  <c r="M9732" i="1"/>
  <c r="L9732" i="1"/>
  <c r="K9732" i="1"/>
  <c r="I9732" i="1"/>
  <c r="D9732" i="1"/>
  <c r="N9731" i="1"/>
  <c r="M9731" i="1"/>
  <c r="L9731" i="1"/>
  <c r="K9731" i="1"/>
  <c r="I9731" i="1"/>
  <c r="D9731" i="1"/>
  <c r="N9730" i="1"/>
  <c r="M9730" i="1"/>
  <c r="L9730" i="1"/>
  <c r="K9730" i="1"/>
  <c r="I9730" i="1"/>
  <c r="D9730" i="1"/>
  <c r="N9729" i="1"/>
  <c r="M9729" i="1"/>
  <c r="L9729" i="1"/>
  <c r="K9729" i="1"/>
  <c r="I9729" i="1"/>
  <c r="D9729" i="1"/>
  <c r="N9728" i="1"/>
  <c r="M9728" i="1"/>
  <c r="L9728" i="1"/>
  <c r="K9728" i="1"/>
  <c r="I9728" i="1"/>
  <c r="D9728" i="1"/>
  <c r="N9727" i="1"/>
  <c r="M9727" i="1"/>
  <c r="L9727" i="1"/>
  <c r="K9727" i="1"/>
  <c r="I9727" i="1"/>
  <c r="D9727" i="1"/>
  <c r="N9726" i="1"/>
  <c r="M9726" i="1"/>
  <c r="L9726" i="1"/>
  <c r="K9726" i="1"/>
  <c r="I9726" i="1"/>
  <c r="D9726" i="1"/>
  <c r="N9725" i="1"/>
  <c r="M9725" i="1"/>
  <c r="L9725" i="1"/>
  <c r="K9725" i="1"/>
  <c r="I9725" i="1"/>
  <c r="D9725" i="1"/>
  <c r="N9724" i="1"/>
  <c r="M9724" i="1"/>
  <c r="L9724" i="1"/>
  <c r="K9724" i="1"/>
  <c r="I9724" i="1"/>
  <c r="D9724" i="1"/>
  <c r="N9723" i="1"/>
  <c r="M9723" i="1"/>
  <c r="L9723" i="1"/>
  <c r="K9723" i="1"/>
  <c r="I9723" i="1"/>
  <c r="D9723" i="1"/>
  <c r="N9722" i="1"/>
  <c r="M9722" i="1"/>
  <c r="L9722" i="1"/>
  <c r="K9722" i="1"/>
  <c r="I9722" i="1"/>
  <c r="D9722" i="1"/>
  <c r="N9721" i="1"/>
  <c r="M9721" i="1"/>
  <c r="L9721" i="1"/>
  <c r="K9721" i="1"/>
  <c r="I9721" i="1"/>
  <c r="D9721" i="1"/>
  <c r="N9720" i="1"/>
  <c r="M9720" i="1"/>
  <c r="L9720" i="1"/>
  <c r="K9720" i="1"/>
  <c r="I9720" i="1"/>
  <c r="D9720" i="1"/>
  <c r="N9719" i="1"/>
  <c r="M9719" i="1"/>
  <c r="L9719" i="1"/>
  <c r="K9719" i="1"/>
  <c r="I9719" i="1"/>
  <c r="D9719" i="1"/>
  <c r="N9718" i="1"/>
  <c r="M9718" i="1"/>
  <c r="L9718" i="1"/>
  <c r="K9718" i="1"/>
  <c r="I9718" i="1"/>
  <c r="D9718" i="1"/>
  <c r="N9717" i="1"/>
  <c r="M9717" i="1"/>
  <c r="L9717" i="1"/>
  <c r="K9717" i="1"/>
  <c r="I9717" i="1"/>
  <c r="D9717" i="1"/>
  <c r="N9716" i="1"/>
  <c r="M9716" i="1"/>
  <c r="L9716" i="1"/>
  <c r="K9716" i="1"/>
  <c r="I9716" i="1"/>
  <c r="D9716" i="1"/>
  <c r="N9715" i="1"/>
  <c r="M9715" i="1"/>
  <c r="L9715" i="1"/>
  <c r="K9715" i="1"/>
  <c r="I9715" i="1"/>
  <c r="D9715" i="1"/>
  <c r="N9714" i="1"/>
  <c r="M9714" i="1"/>
  <c r="L9714" i="1"/>
  <c r="K9714" i="1"/>
  <c r="I9714" i="1"/>
  <c r="D9714" i="1"/>
  <c r="N9713" i="1"/>
  <c r="M9713" i="1"/>
  <c r="L9713" i="1"/>
  <c r="K9713" i="1"/>
  <c r="I9713" i="1"/>
  <c r="D9713" i="1"/>
  <c r="N9712" i="1"/>
  <c r="M9712" i="1"/>
  <c r="L9712" i="1"/>
  <c r="K9712" i="1"/>
  <c r="I9712" i="1"/>
  <c r="D9712" i="1"/>
  <c r="N9711" i="1"/>
  <c r="M9711" i="1"/>
  <c r="L9711" i="1"/>
  <c r="K9711" i="1"/>
  <c r="I9711" i="1"/>
  <c r="D9711" i="1"/>
  <c r="N9710" i="1"/>
  <c r="M9710" i="1"/>
  <c r="L9710" i="1"/>
  <c r="K9710" i="1"/>
  <c r="I9710" i="1"/>
  <c r="D9710" i="1"/>
  <c r="N9709" i="1"/>
  <c r="M9709" i="1"/>
  <c r="L9709" i="1"/>
  <c r="K9709" i="1"/>
  <c r="I9709" i="1"/>
  <c r="D9709" i="1"/>
  <c r="N9708" i="1"/>
  <c r="M9708" i="1"/>
  <c r="L9708" i="1"/>
  <c r="K9708" i="1"/>
  <c r="I9708" i="1"/>
  <c r="D9708" i="1"/>
  <c r="N9707" i="1"/>
  <c r="M9707" i="1"/>
  <c r="L9707" i="1"/>
  <c r="K9707" i="1"/>
  <c r="I9707" i="1"/>
  <c r="D9707" i="1"/>
  <c r="N9706" i="1"/>
  <c r="M9706" i="1"/>
  <c r="L9706" i="1"/>
  <c r="K9706" i="1"/>
  <c r="I9706" i="1"/>
  <c r="D9706" i="1"/>
  <c r="N9705" i="1"/>
  <c r="M9705" i="1"/>
  <c r="L9705" i="1"/>
  <c r="K9705" i="1"/>
  <c r="I9705" i="1"/>
  <c r="D9705" i="1"/>
  <c r="N9704" i="1"/>
  <c r="M9704" i="1"/>
  <c r="L9704" i="1"/>
  <c r="K9704" i="1"/>
  <c r="I9704" i="1"/>
  <c r="D9704" i="1"/>
  <c r="N9703" i="1"/>
  <c r="M9703" i="1"/>
  <c r="L9703" i="1"/>
  <c r="K9703" i="1"/>
  <c r="I9703" i="1"/>
  <c r="D9703" i="1"/>
  <c r="N9702" i="1"/>
  <c r="M9702" i="1"/>
  <c r="L9702" i="1"/>
  <c r="K9702" i="1"/>
  <c r="I9702" i="1"/>
  <c r="D9702" i="1"/>
  <c r="N9701" i="1"/>
  <c r="M9701" i="1"/>
  <c r="L9701" i="1"/>
  <c r="K9701" i="1"/>
  <c r="I9701" i="1"/>
  <c r="D9701" i="1"/>
  <c r="N9700" i="1"/>
  <c r="M9700" i="1"/>
  <c r="L9700" i="1"/>
  <c r="K9700" i="1"/>
  <c r="I9700" i="1"/>
  <c r="D9700" i="1"/>
  <c r="N9699" i="1"/>
  <c r="M9699" i="1"/>
  <c r="L9699" i="1"/>
  <c r="K9699" i="1"/>
  <c r="I9699" i="1"/>
  <c r="D9699" i="1"/>
  <c r="N9698" i="1"/>
  <c r="M9698" i="1"/>
  <c r="L9698" i="1"/>
  <c r="K9698" i="1"/>
  <c r="I9698" i="1"/>
  <c r="D9698" i="1"/>
  <c r="N9697" i="1"/>
  <c r="M9697" i="1"/>
  <c r="L9697" i="1"/>
  <c r="K9697" i="1"/>
  <c r="I9697" i="1"/>
  <c r="D9697" i="1"/>
  <c r="N9696" i="1"/>
  <c r="M9696" i="1"/>
  <c r="L9696" i="1"/>
  <c r="K9696" i="1"/>
  <c r="I9696" i="1"/>
  <c r="D9696" i="1"/>
  <c r="N9695" i="1"/>
  <c r="M9695" i="1"/>
  <c r="L9695" i="1"/>
  <c r="K9695" i="1"/>
  <c r="I9695" i="1"/>
  <c r="D9695" i="1"/>
  <c r="N9694" i="1"/>
  <c r="M9694" i="1"/>
  <c r="L9694" i="1"/>
  <c r="K9694" i="1"/>
  <c r="I9694" i="1"/>
  <c r="D9694" i="1"/>
  <c r="N9693" i="1"/>
  <c r="M9693" i="1"/>
  <c r="L9693" i="1"/>
  <c r="K9693" i="1"/>
  <c r="I9693" i="1"/>
  <c r="D9693" i="1"/>
  <c r="N9692" i="1"/>
  <c r="M9692" i="1"/>
  <c r="L9692" i="1"/>
  <c r="K9692" i="1"/>
  <c r="I9692" i="1"/>
  <c r="D9692" i="1"/>
  <c r="N9691" i="1"/>
  <c r="M9691" i="1"/>
  <c r="L9691" i="1"/>
  <c r="K9691" i="1"/>
  <c r="I9691" i="1"/>
  <c r="D9691" i="1"/>
  <c r="N9690" i="1"/>
  <c r="M9690" i="1"/>
  <c r="L9690" i="1"/>
  <c r="K9690" i="1"/>
  <c r="I9690" i="1"/>
  <c r="D9690" i="1"/>
  <c r="N9689" i="1"/>
  <c r="M9689" i="1"/>
  <c r="L9689" i="1"/>
  <c r="K9689" i="1"/>
  <c r="I9689" i="1"/>
  <c r="D9689" i="1"/>
  <c r="N9688" i="1"/>
  <c r="M9688" i="1"/>
  <c r="L9688" i="1"/>
  <c r="K9688" i="1"/>
  <c r="I9688" i="1"/>
  <c r="D9688" i="1"/>
  <c r="N9687" i="1"/>
  <c r="M9687" i="1"/>
  <c r="L9687" i="1"/>
  <c r="K9687" i="1"/>
  <c r="I9687" i="1"/>
  <c r="D9687" i="1"/>
  <c r="N9686" i="1"/>
  <c r="M9686" i="1"/>
  <c r="L9686" i="1"/>
  <c r="K9686" i="1"/>
  <c r="I9686" i="1"/>
  <c r="D9686" i="1"/>
  <c r="N9685" i="1"/>
  <c r="M9685" i="1"/>
  <c r="L9685" i="1"/>
  <c r="K9685" i="1"/>
  <c r="I9685" i="1"/>
  <c r="D9685" i="1"/>
  <c r="N9684" i="1"/>
  <c r="M9684" i="1"/>
  <c r="L9684" i="1"/>
  <c r="K9684" i="1"/>
  <c r="I9684" i="1"/>
  <c r="D9684" i="1"/>
  <c r="N9683" i="1"/>
  <c r="M9683" i="1"/>
  <c r="L9683" i="1"/>
  <c r="K9683" i="1"/>
  <c r="I9683" i="1"/>
  <c r="D9683" i="1"/>
  <c r="N9682" i="1"/>
  <c r="M9682" i="1"/>
  <c r="L9682" i="1"/>
  <c r="K9682" i="1"/>
  <c r="I9682" i="1"/>
  <c r="D9682" i="1"/>
  <c r="N9681" i="1"/>
  <c r="M9681" i="1"/>
  <c r="L9681" i="1"/>
  <c r="K9681" i="1"/>
  <c r="I9681" i="1"/>
  <c r="D9681" i="1"/>
  <c r="N9680" i="1"/>
  <c r="M9680" i="1"/>
  <c r="L9680" i="1"/>
  <c r="K9680" i="1"/>
  <c r="I9680" i="1"/>
  <c r="D9680" i="1"/>
  <c r="N9679" i="1"/>
  <c r="M9679" i="1"/>
  <c r="L9679" i="1"/>
  <c r="K9679" i="1"/>
  <c r="I9679" i="1"/>
  <c r="D9679" i="1"/>
  <c r="N9678" i="1"/>
  <c r="M9678" i="1"/>
  <c r="L9678" i="1"/>
  <c r="K9678" i="1"/>
  <c r="I9678" i="1"/>
  <c r="D9678" i="1"/>
  <c r="N9677" i="1"/>
  <c r="M9677" i="1"/>
  <c r="L9677" i="1"/>
  <c r="K9677" i="1"/>
  <c r="I9677" i="1"/>
  <c r="D9677" i="1"/>
  <c r="N9676" i="1"/>
  <c r="M9676" i="1"/>
  <c r="L9676" i="1"/>
  <c r="K9676" i="1"/>
  <c r="I9676" i="1"/>
  <c r="D9676" i="1"/>
  <c r="N9675" i="1"/>
  <c r="M9675" i="1"/>
  <c r="L9675" i="1"/>
  <c r="K9675" i="1"/>
  <c r="I9675" i="1"/>
  <c r="D9675" i="1"/>
  <c r="N9674" i="1"/>
  <c r="M9674" i="1"/>
  <c r="L9674" i="1"/>
  <c r="K9674" i="1"/>
  <c r="I9674" i="1"/>
  <c r="D9674" i="1"/>
  <c r="N9673" i="1"/>
  <c r="M9673" i="1"/>
  <c r="L9673" i="1"/>
  <c r="K9673" i="1"/>
  <c r="I9673" i="1"/>
  <c r="D9673" i="1"/>
  <c r="N9672" i="1"/>
  <c r="M9672" i="1"/>
  <c r="L9672" i="1"/>
  <c r="K9672" i="1"/>
  <c r="I9672" i="1"/>
  <c r="D9672" i="1"/>
  <c r="N9671" i="1"/>
  <c r="M9671" i="1"/>
  <c r="L9671" i="1"/>
  <c r="K9671" i="1"/>
  <c r="I9671" i="1"/>
  <c r="D9671" i="1"/>
  <c r="N9670" i="1"/>
  <c r="M9670" i="1"/>
  <c r="L9670" i="1"/>
  <c r="K9670" i="1"/>
  <c r="I9670" i="1"/>
  <c r="D9670" i="1"/>
  <c r="N9669" i="1"/>
  <c r="M9669" i="1"/>
  <c r="L9669" i="1"/>
  <c r="K9669" i="1"/>
  <c r="I9669" i="1"/>
  <c r="D9669" i="1"/>
  <c r="N9668" i="1"/>
  <c r="M9668" i="1"/>
  <c r="L9668" i="1"/>
  <c r="K9668" i="1"/>
  <c r="I9668" i="1"/>
  <c r="D9668" i="1"/>
  <c r="N9667" i="1"/>
  <c r="M9667" i="1"/>
  <c r="L9667" i="1"/>
  <c r="K9667" i="1"/>
  <c r="I9667" i="1"/>
  <c r="D9667" i="1"/>
  <c r="N9666" i="1"/>
  <c r="M9666" i="1"/>
  <c r="L9666" i="1"/>
  <c r="K9666" i="1"/>
  <c r="I9666" i="1"/>
  <c r="D9666" i="1"/>
  <c r="N9665" i="1"/>
  <c r="M9665" i="1"/>
  <c r="L9665" i="1"/>
  <c r="K9665" i="1"/>
  <c r="I9665" i="1"/>
  <c r="D9665" i="1"/>
  <c r="N9664" i="1"/>
  <c r="M9664" i="1"/>
  <c r="L9664" i="1"/>
  <c r="K9664" i="1"/>
  <c r="I9664" i="1"/>
  <c r="D9664" i="1"/>
  <c r="N9663" i="1"/>
  <c r="M9663" i="1"/>
  <c r="L9663" i="1"/>
  <c r="K9663" i="1"/>
  <c r="I9663" i="1"/>
  <c r="D9663" i="1"/>
  <c r="N9662" i="1"/>
  <c r="M9662" i="1"/>
  <c r="L9662" i="1"/>
  <c r="K9662" i="1"/>
  <c r="I9662" i="1"/>
  <c r="D9662" i="1"/>
  <c r="N9661" i="1"/>
  <c r="M9661" i="1"/>
  <c r="L9661" i="1"/>
  <c r="K9661" i="1"/>
  <c r="I9661" i="1"/>
  <c r="D9661" i="1"/>
  <c r="N9660" i="1"/>
  <c r="M9660" i="1"/>
  <c r="L9660" i="1"/>
  <c r="K9660" i="1"/>
  <c r="I9660" i="1"/>
  <c r="D9660" i="1"/>
  <c r="N9659" i="1"/>
  <c r="M9659" i="1"/>
  <c r="L9659" i="1"/>
  <c r="K9659" i="1"/>
  <c r="I9659" i="1"/>
  <c r="D9659" i="1"/>
  <c r="N9658" i="1"/>
  <c r="M9658" i="1"/>
  <c r="L9658" i="1"/>
  <c r="K9658" i="1"/>
  <c r="I9658" i="1"/>
  <c r="D9658" i="1"/>
  <c r="N9657" i="1"/>
  <c r="M9657" i="1"/>
  <c r="L9657" i="1"/>
  <c r="K9657" i="1"/>
  <c r="I9657" i="1"/>
  <c r="D9657" i="1"/>
  <c r="N9656" i="1"/>
  <c r="M9656" i="1"/>
  <c r="L9656" i="1"/>
  <c r="K9656" i="1"/>
  <c r="I9656" i="1"/>
  <c r="D9656" i="1"/>
  <c r="N9655" i="1"/>
  <c r="M9655" i="1"/>
  <c r="L9655" i="1"/>
  <c r="K9655" i="1"/>
  <c r="I9655" i="1"/>
  <c r="D9655" i="1"/>
  <c r="N9654" i="1"/>
  <c r="M9654" i="1"/>
  <c r="L9654" i="1"/>
  <c r="K9654" i="1"/>
  <c r="I9654" i="1"/>
  <c r="D9654" i="1"/>
  <c r="N9653" i="1"/>
  <c r="M9653" i="1"/>
  <c r="L9653" i="1"/>
  <c r="K9653" i="1"/>
  <c r="I9653" i="1"/>
  <c r="D9653" i="1"/>
  <c r="N9652" i="1"/>
  <c r="M9652" i="1"/>
  <c r="L9652" i="1"/>
  <c r="K9652" i="1"/>
  <c r="I9652" i="1"/>
  <c r="D9652" i="1"/>
  <c r="N9651" i="1"/>
  <c r="M9651" i="1"/>
  <c r="L9651" i="1"/>
  <c r="K9651" i="1"/>
  <c r="I9651" i="1"/>
  <c r="D9651" i="1"/>
  <c r="N9650" i="1"/>
  <c r="M9650" i="1"/>
  <c r="L9650" i="1"/>
  <c r="K9650" i="1"/>
  <c r="I9650" i="1"/>
  <c r="D9650" i="1"/>
  <c r="N9649" i="1"/>
  <c r="M9649" i="1"/>
  <c r="L9649" i="1"/>
  <c r="K9649" i="1"/>
  <c r="I9649" i="1"/>
  <c r="D9649" i="1"/>
  <c r="N9648" i="1"/>
  <c r="M9648" i="1"/>
  <c r="L9648" i="1"/>
  <c r="K9648" i="1"/>
  <c r="I9648" i="1"/>
  <c r="D9648" i="1"/>
  <c r="N9647" i="1"/>
  <c r="M9647" i="1"/>
  <c r="L9647" i="1"/>
  <c r="K9647" i="1"/>
  <c r="I9647" i="1"/>
  <c r="D9647" i="1"/>
  <c r="N9646" i="1"/>
  <c r="M9646" i="1"/>
  <c r="L9646" i="1"/>
  <c r="K9646" i="1"/>
  <c r="I9646" i="1"/>
  <c r="D9646" i="1"/>
  <c r="N9645" i="1"/>
  <c r="M9645" i="1"/>
  <c r="L9645" i="1"/>
  <c r="K9645" i="1"/>
  <c r="I9645" i="1"/>
  <c r="D9645" i="1"/>
  <c r="N9644" i="1"/>
  <c r="M9644" i="1"/>
  <c r="L9644" i="1"/>
  <c r="K9644" i="1"/>
  <c r="I9644" i="1"/>
  <c r="D9644" i="1"/>
  <c r="N9643" i="1"/>
  <c r="M9643" i="1"/>
  <c r="L9643" i="1"/>
  <c r="K9643" i="1"/>
  <c r="I9643" i="1"/>
  <c r="D9643" i="1"/>
  <c r="N9642" i="1"/>
  <c r="M9642" i="1"/>
  <c r="L9642" i="1"/>
  <c r="K9642" i="1"/>
  <c r="I9642" i="1"/>
  <c r="D9642" i="1"/>
  <c r="N9641" i="1"/>
  <c r="M9641" i="1"/>
  <c r="L9641" i="1"/>
  <c r="K9641" i="1"/>
  <c r="I9641" i="1"/>
  <c r="D9641" i="1"/>
  <c r="N9640" i="1"/>
  <c r="M9640" i="1"/>
  <c r="L9640" i="1"/>
  <c r="K9640" i="1"/>
  <c r="I9640" i="1"/>
  <c r="D9640" i="1"/>
  <c r="N9639" i="1"/>
  <c r="M9639" i="1"/>
  <c r="L9639" i="1"/>
  <c r="K9639" i="1"/>
  <c r="I9639" i="1"/>
  <c r="D9639" i="1"/>
  <c r="N9638" i="1"/>
  <c r="M9638" i="1"/>
  <c r="L9638" i="1"/>
  <c r="K9638" i="1"/>
  <c r="I9638" i="1"/>
  <c r="D9638" i="1"/>
  <c r="N9637" i="1"/>
  <c r="M9637" i="1"/>
  <c r="L9637" i="1"/>
  <c r="K9637" i="1"/>
  <c r="I9637" i="1"/>
  <c r="D9637" i="1"/>
  <c r="N9636" i="1"/>
  <c r="M9636" i="1"/>
  <c r="L9636" i="1"/>
  <c r="K9636" i="1"/>
  <c r="I9636" i="1"/>
  <c r="D9636" i="1"/>
  <c r="N9635" i="1"/>
  <c r="M9635" i="1"/>
  <c r="L9635" i="1"/>
  <c r="K9635" i="1"/>
  <c r="I9635" i="1"/>
  <c r="D9635" i="1"/>
  <c r="N9634" i="1"/>
  <c r="M9634" i="1"/>
  <c r="L9634" i="1"/>
  <c r="K9634" i="1"/>
  <c r="I9634" i="1"/>
  <c r="D9634" i="1"/>
  <c r="N9633" i="1"/>
  <c r="M9633" i="1"/>
  <c r="L9633" i="1"/>
  <c r="K9633" i="1"/>
  <c r="I9633" i="1"/>
  <c r="D9633" i="1"/>
  <c r="N9632" i="1"/>
  <c r="M9632" i="1"/>
  <c r="L9632" i="1"/>
  <c r="K9632" i="1"/>
  <c r="I9632" i="1"/>
  <c r="D9632" i="1"/>
  <c r="N9631" i="1"/>
  <c r="M9631" i="1"/>
  <c r="L9631" i="1"/>
  <c r="K9631" i="1"/>
  <c r="I9631" i="1"/>
  <c r="D9631" i="1"/>
  <c r="N9630" i="1"/>
  <c r="M9630" i="1"/>
  <c r="L9630" i="1"/>
  <c r="K9630" i="1"/>
  <c r="I9630" i="1"/>
  <c r="D9630" i="1"/>
  <c r="N9629" i="1"/>
  <c r="M9629" i="1"/>
  <c r="L9629" i="1"/>
  <c r="K9629" i="1"/>
  <c r="I9629" i="1"/>
  <c r="D9629" i="1"/>
  <c r="N9628" i="1"/>
  <c r="M9628" i="1"/>
  <c r="L9628" i="1"/>
  <c r="K9628" i="1"/>
  <c r="I9628" i="1"/>
  <c r="D9628" i="1"/>
  <c r="N9627" i="1"/>
  <c r="M9627" i="1"/>
  <c r="L9627" i="1"/>
  <c r="K9627" i="1"/>
  <c r="I9627" i="1"/>
  <c r="D9627" i="1"/>
  <c r="N9626" i="1"/>
  <c r="M9626" i="1"/>
  <c r="L9626" i="1"/>
  <c r="K9626" i="1"/>
  <c r="I9626" i="1"/>
  <c r="D9626" i="1"/>
  <c r="N9625" i="1"/>
  <c r="M9625" i="1"/>
  <c r="L9625" i="1"/>
  <c r="K9625" i="1"/>
  <c r="I9625" i="1"/>
  <c r="D9625" i="1"/>
  <c r="N9624" i="1"/>
  <c r="M9624" i="1"/>
  <c r="L9624" i="1"/>
  <c r="K9624" i="1"/>
  <c r="I9624" i="1"/>
  <c r="D9624" i="1"/>
  <c r="N9623" i="1"/>
  <c r="M9623" i="1"/>
  <c r="L9623" i="1"/>
  <c r="K9623" i="1"/>
  <c r="I9623" i="1"/>
  <c r="D9623" i="1"/>
  <c r="N9622" i="1"/>
  <c r="M9622" i="1"/>
  <c r="L9622" i="1"/>
  <c r="K9622" i="1"/>
  <c r="I9622" i="1"/>
  <c r="D9622" i="1"/>
  <c r="N9621" i="1"/>
  <c r="M9621" i="1"/>
  <c r="L9621" i="1"/>
  <c r="K9621" i="1"/>
  <c r="I9621" i="1"/>
  <c r="D9621" i="1"/>
  <c r="N9620" i="1"/>
  <c r="M9620" i="1"/>
  <c r="L9620" i="1"/>
  <c r="K9620" i="1"/>
  <c r="I9620" i="1"/>
  <c r="D9620" i="1"/>
  <c r="N9619" i="1"/>
  <c r="M9619" i="1"/>
  <c r="L9619" i="1"/>
  <c r="K9619" i="1"/>
  <c r="I9619" i="1"/>
  <c r="D9619" i="1"/>
  <c r="N9618" i="1"/>
  <c r="M9618" i="1"/>
  <c r="L9618" i="1"/>
  <c r="K9618" i="1"/>
  <c r="I9618" i="1"/>
  <c r="D9618" i="1"/>
  <c r="N9617" i="1"/>
  <c r="M9617" i="1"/>
  <c r="L9617" i="1"/>
  <c r="K9617" i="1"/>
  <c r="I9617" i="1"/>
  <c r="D9617" i="1"/>
  <c r="N9616" i="1"/>
  <c r="M9616" i="1"/>
  <c r="L9616" i="1"/>
  <c r="K9616" i="1"/>
  <c r="I9616" i="1"/>
  <c r="D9616" i="1"/>
  <c r="N9615" i="1"/>
  <c r="M9615" i="1"/>
  <c r="L9615" i="1"/>
  <c r="K9615" i="1"/>
  <c r="I9615" i="1"/>
  <c r="D9615" i="1"/>
  <c r="N9614" i="1"/>
  <c r="M9614" i="1"/>
  <c r="L9614" i="1"/>
  <c r="K9614" i="1"/>
  <c r="I9614" i="1"/>
  <c r="D9614" i="1"/>
  <c r="N9613" i="1"/>
  <c r="M9613" i="1"/>
  <c r="L9613" i="1"/>
  <c r="K9613" i="1"/>
  <c r="I9613" i="1"/>
  <c r="D9613" i="1"/>
  <c r="N9612" i="1"/>
  <c r="M9612" i="1"/>
  <c r="L9612" i="1"/>
  <c r="K9612" i="1"/>
  <c r="I9612" i="1"/>
  <c r="D9612" i="1"/>
  <c r="N9611" i="1"/>
  <c r="M9611" i="1"/>
  <c r="L9611" i="1"/>
  <c r="K9611" i="1"/>
  <c r="I9611" i="1"/>
  <c r="D9611" i="1"/>
  <c r="N9610" i="1"/>
  <c r="M9610" i="1"/>
  <c r="L9610" i="1"/>
  <c r="K9610" i="1"/>
  <c r="I9610" i="1"/>
  <c r="D9610" i="1"/>
  <c r="N9609" i="1"/>
  <c r="M9609" i="1"/>
  <c r="L9609" i="1"/>
  <c r="K9609" i="1"/>
  <c r="I9609" i="1"/>
  <c r="D9609" i="1"/>
  <c r="N9608" i="1"/>
  <c r="M9608" i="1"/>
  <c r="L9608" i="1"/>
  <c r="K9608" i="1"/>
  <c r="I9608" i="1"/>
  <c r="D9608" i="1"/>
  <c r="N9607" i="1"/>
  <c r="M9607" i="1"/>
  <c r="L9607" i="1"/>
  <c r="K9607" i="1"/>
  <c r="I9607" i="1"/>
  <c r="D9607" i="1"/>
  <c r="N9606" i="1"/>
  <c r="M9606" i="1"/>
  <c r="L9606" i="1"/>
  <c r="K9606" i="1"/>
  <c r="I9606" i="1"/>
  <c r="D9606" i="1"/>
  <c r="N9605" i="1"/>
  <c r="M9605" i="1"/>
  <c r="L9605" i="1"/>
  <c r="K9605" i="1"/>
  <c r="I9605" i="1"/>
  <c r="D9605" i="1"/>
  <c r="N9604" i="1"/>
  <c r="M9604" i="1"/>
  <c r="L9604" i="1"/>
  <c r="K9604" i="1"/>
  <c r="I9604" i="1"/>
  <c r="D9604" i="1"/>
  <c r="N9603" i="1"/>
  <c r="M9603" i="1"/>
  <c r="L9603" i="1"/>
  <c r="K9603" i="1"/>
  <c r="I9603" i="1"/>
  <c r="D9603" i="1"/>
  <c r="N9602" i="1"/>
  <c r="M9602" i="1"/>
  <c r="L9602" i="1"/>
  <c r="K9602" i="1"/>
  <c r="I9602" i="1"/>
  <c r="D9602" i="1"/>
  <c r="N9601" i="1"/>
  <c r="M9601" i="1"/>
  <c r="L9601" i="1"/>
  <c r="K9601" i="1"/>
  <c r="I9601" i="1"/>
  <c r="D9601" i="1"/>
  <c r="N9600" i="1"/>
  <c r="M9600" i="1"/>
  <c r="L9600" i="1"/>
  <c r="K9600" i="1"/>
  <c r="I9600" i="1"/>
  <c r="D9600" i="1"/>
  <c r="N9599" i="1"/>
  <c r="M9599" i="1"/>
  <c r="L9599" i="1"/>
  <c r="K9599" i="1"/>
  <c r="I9599" i="1"/>
  <c r="D9599" i="1"/>
  <c r="N9598" i="1"/>
  <c r="M9598" i="1"/>
  <c r="L9598" i="1"/>
  <c r="K9598" i="1"/>
  <c r="I9598" i="1"/>
  <c r="D9598" i="1"/>
  <c r="N9597" i="1"/>
  <c r="M9597" i="1"/>
  <c r="L9597" i="1"/>
  <c r="K9597" i="1"/>
  <c r="I9597" i="1"/>
  <c r="D9597" i="1"/>
  <c r="N9596" i="1"/>
  <c r="M9596" i="1"/>
  <c r="L9596" i="1"/>
  <c r="K9596" i="1"/>
  <c r="I9596" i="1"/>
  <c r="D9596" i="1"/>
  <c r="N9595" i="1"/>
  <c r="M9595" i="1"/>
  <c r="L9595" i="1"/>
  <c r="K9595" i="1"/>
  <c r="I9595" i="1"/>
  <c r="D9595" i="1"/>
  <c r="N9594" i="1"/>
  <c r="M9594" i="1"/>
  <c r="L9594" i="1"/>
  <c r="K9594" i="1"/>
  <c r="I9594" i="1"/>
  <c r="D9594" i="1"/>
  <c r="N9593" i="1"/>
  <c r="M9593" i="1"/>
  <c r="L9593" i="1"/>
  <c r="K9593" i="1"/>
  <c r="I9593" i="1"/>
  <c r="D9593" i="1"/>
  <c r="N9592" i="1"/>
  <c r="M9592" i="1"/>
  <c r="L9592" i="1"/>
  <c r="K9592" i="1"/>
  <c r="I9592" i="1"/>
  <c r="D9592" i="1"/>
  <c r="N9591" i="1"/>
  <c r="M9591" i="1"/>
  <c r="L9591" i="1"/>
  <c r="K9591" i="1"/>
  <c r="I9591" i="1"/>
  <c r="D9591" i="1"/>
  <c r="N9590" i="1"/>
  <c r="M9590" i="1"/>
  <c r="L9590" i="1"/>
  <c r="K9590" i="1"/>
  <c r="I9590" i="1"/>
  <c r="D9590" i="1"/>
  <c r="N9589" i="1"/>
  <c r="M9589" i="1"/>
  <c r="L9589" i="1"/>
  <c r="K9589" i="1"/>
  <c r="I9589" i="1"/>
  <c r="D9589" i="1"/>
  <c r="N9588" i="1"/>
  <c r="M9588" i="1"/>
  <c r="L9588" i="1"/>
  <c r="K9588" i="1"/>
  <c r="I9588" i="1"/>
  <c r="D9588" i="1"/>
  <c r="N9587" i="1"/>
  <c r="M9587" i="1"/>
  <c r="L9587" i="1"/>
  <c r="K9587" i="1"/>
  <c r="I9587" i="1"/>
  <c r="D9587" i="1"/>
  <c r="N9586" i="1"/>
  <c r="M9586" i="1"/>
  <c r="L9586" i="1"/>
  <c r="K9586" i="1"/>
  <c r="I9586" i="1"/>
  <c r="D9586" i="1"/>
  <c r="N9585" i="1"/>
  <c r="M9585" i="1"/>
  <c r="L9585" i="1"/>
  <c r="K9585" i="1"/>
  <c r="I9585" i="1"/>
  <c r="D9585" i="1"/>
  <c r="N9584" i="1"/>
  <c r="M9584" i="1"/>
  <c r="L9584" i="1"/>
  <c r="K9584" i="1"/>
  <c r="I9584" i="1"/>
  <c r="D9584" i="1"/>
  <c r="N9583" i="1"/>
  <c r="M9583" i="1"/>
  <c r="L9583" i="1"/>
  <c r="K9583" i="1"/>
  <c r="I9583" i="1"/>
  <c r="D9583" i="1"/>
  <c r="N9582" i="1"/>
  <c r="M9582" i="1"/>
  <c r="L9582" i="1"/>
  <c r="K9582" i="1"/>
  <c r="I9582" i="1"/>
  <c r="D9582" i="1"/>
  <c r="N9581" i="1"/>
  <c r="M9581" i="1"/>
  <c r="L9581" i="1"/>
  <c r="K9581" i="1"/>
  <c r="I9581" i="1"/>
  <c r="D9581" i="1"/>
  <c r="N9580" i="1"/>
  <c r="M9580" i="1"/>
  <c r="L9580" i="1"/>
  <c r="K9580" i="1"/>
  <c r="I9580" i="1"/>
  <c r="D9580" i="1"/>
  <c r="N9579" i="1"/>
  <c r="M9579" i="1"/>
  <c r="L9579" i="1"/>
  <c r="K9579" i="1"/>
  <c r="I9579" i="1"/>
  <c r="D9579" i="1"/>
  <c r="N9578" i="1"/>
  <c r="M9578" i="1"/>
  <c r="L9578" i="1"/>
  <c r="K9578" i="1"/>
  <c r="I9578" i="1"/>
  <c r="D9578" i="1"/>
  <c r="N9577" i="1"/>
  <c r="M9577" i="1"/>
  <c r="L9577" i="1"/>
  <c r="K9577" i="1"/>
  <c r="I9577" i="1"/>
  <c r="D9577" i="1"/>
  <c r="N9576" i="1"/>
  <c r="M9576" i="1"/>
  <c r="L9576" i="1"/>
  <c r="K9576" i="1"/>
  <c r="I9576" i="1"/>
  <c r="D9576" i="1"/>
  <c r="N9575" i="1"/>
  <c r="M9575" i="1"/>
  <c r="L9575" i="1"/>
  <c r="K9575" i="1"/>
  <c r="I9575" i="1"/>
  <c r="D9575" i="1"/>
  <c r="N9574" i="1"/>
  <c r="M9574" i="1"/>
  <c r="L9574" i="1"/>
  <c r="K9574" i="1"/>
  <c r="I9574" i="1"/>
  <c r="D9574" i="1"/>
  <c r="N9573" i="1"/>
  <c r="M9573" i="1"/>
  <c r="L9573" i="1"/>
  <c r="K9573" i="1"/>
  <c r="I9573" i="1"/>
  <c r="D9573" i="1"/>
  <c r="N9572" i="1"/>
  <c r="M9572" i="1"/>
  <c r="L9572" i="1"/>
  <c r="K9572" i="1"/>
  <c r="I9572" i="1"/>
  <c r="D9572" i="1"/>
  <c r="N9571" i="1"/>
  <c r="M9571" i="1"/>
  <c r="L9571" i="1"/>
  <c r="K9571" i="1"/>
  <c r="I9571" i="1"/>
  <c r="D9571" i="1"/>
  <c r="N9570" i="1"/>
  <c r="M9570" i="1"/>
  <c r="L9570" i="1"/>
  <c r="K9570" i="1"/>
  <c r="I9570" i="1"/>
  <c r="D9570" i="1"/>
  <c r="N9569" i="1"/>
  <c r="M9569" i="1"/>
  <c r="L9569" i="1"/>
  <c r="K9569" i="1"/>
  <c r="I9569" i="1"/>
  <c r="D9569" i="1"/>
  <c r="N9568" i="1"/>
  <c r="M9568" i="1"/>
  <c r="L9568" i="1"/>
  <c r="K9568" i="1"/>
  <c r="I9568" i="1"/>
  <c r="D9568" i="1"/>
  <c r="N9567" i="1"/>
  <c r="M9567" i="1"/>
  <c r="L9567" i="1"/>
  <c r="K9567" i="1"/>
  <c r="I9567" i="1"/>
  <c r="D9567" i="1"/>
  <c r="N9566" i="1"/>
  <c r="M9566" i="1"/>
  <c r="L9566" i="1"/>
  <c r="K9566" i="1"/>
  <c r="I9566" i="1"/>
  <c r="D9566" i="1"/>
  <c r="N9565" i="1"/>
  <c r="M9565" i="1"/>
  <c r="L9565" i="1"/>
  <c r="K9565" i="1"/>
  <c r="I9565" i="1"/>
  <c r="D9565" i="1"/>
  <c r="N9564" i="1"/>
  <c r="M9564" i="1"/>
  <c r="L9564" i="1"/>
  <c r="K9564" i="1"/>
  <c r="I9564" i="1"/>
  <c r="D9564" i="1"/>
  <c r="N9563" i="1"/>
  <c r="M9563" i="1"/>
  <c r="L9563" i="1"/>
  <c r="K9563" i="1"/>
  <c r="I9563" i="1"/>
  <c r="D9563" i="1"/>
  <c r="N9562" i="1"/>
  <c r="M9562" i="1"/>
  <c r="L9562" i="1"/>
  <c r="K9562" i="1"/>
  <c r="I9562" i="1"/>
  <c r="D9562" i="1"/>
  <c r="N9561" i="1"/>
  <c r="M9561" i="1"/>
  <c r="L9561" i="1"/>
  <c r="K9561" i="1"/>
  <c r="I9561" i="1"/>
  <c r="D9561" i="1"/>
  <c r="N9560" i="1"/>
  <c r="M9560" i="1"/>
  <c r="L9560" i="1"/>
  <c r="K9560" i="1"/>
  <c r="I9560" i="1"/>
  <c r="D9560" i="1"/>
  <c r="N9559" i="1"/>
  <c r="M9559" i="1"/>
  <c r="L9559" i="1"/>
  <c r="K9559" i="1"/>
  <c r="I9559" i="1"/>
  <c r="D9559" i="1"/>
  <c r="N9558" i="1"/>
  <c r="M9558" i="1"/>
  <c r="L9558" i="1"/>
  <c r="K9558" i="1"/>
  <c r="I9558" i="1"/>
  <c r="D9558" i="1"/>
  <c r="N9557" i="1"/>
  <c r="M9557" i="1"/>
  <c r="L9557" i="1"/>
  <c r="K9557" i="1"/>
  <c r="I9557" i="1"/>
  <c r="D9557" i="1"/>
  <c r="N9556" i="1"/>
  <c r="M9556" i="1"/>
  <c r="L9556" i="1"/>
  <c r="K9556" i="1"/>
  <c r="I9556" i="1"/>
  <c r="D9556" i="1"/>
  <c r="N9555" i="1"/>
  <c r="M9555" i="1"/>
  <c r="L9555" i="1"/>
  <c r="K9555" i="1"/>
  <c r="I9555" i="1"/>
  <c r="D9555" i="1"/>
  <c r="N9554" i="1"/>
  <c r="M9554" i="1"/>
  <c r="L9554" i="1"/>
  <c r="K9554" i="1"/>
  <c r="I9554" i="1"/>
  <c r="D9554" i="1"/>
  <c r="N9553" i="1"/>
  <c r="M9553" i="1"/>
  <c r="L9553" i="1"/>
  <c r="K9553" i="1"/>
  <c r="I9553" i="1"/>
  <c r="D9553" i="1"/>
  <c r="N9552" i="1"/>
  <c r="M9552" i="1"/>
  <c r="L9552" i="1"/>
  <c r="K9552" i="1"/>
  <c r="I9552" i="1"/>
  <c r="D9552" i="1"/>
  <c r="N9551" i="1"/>
  <c r="M9551" i="1"/>
  <c r="L9551" i="1"/>
  <c r="K9551" i="1"/>
  <c r="I9551" i="1"/>
  <c r="D9551" i="1"/>
  <c r="N9550" i="1"/>
  <c r="M9550" i="1"/>
  <c r="L9550" i="1"/>
  <c r="K9550" i="1"/>
  <c r="I9550" i="1"/>
  <c r="D9550" i="1"/>
  <c r="N9549" i="1"/>
  <c r="M9549" i="1"/>
  <c r="L9549" i="1"/>
  <c r="K9549" i="1"/>
  <c r="I9549" i="1"/>
  <c r="D9549" i="1"/>
  <c r="N9548" i="1"/>
  <c r="M9548" i="1"/>
  <c r="L9548" i="1"/>
  <c r="K9548" i="1"/>
  <c r="I9548" i="1"/>
  <c r="D9548" i="1"/>
  <c r="N9547" i="1"/>
  <c r="M9547" i="1"/>
  <c r="L9547" i="1"/>
  <c r="K9547" i="1"/>
  <c r="I9547" i="1"/>
  <c r="D9547" i="1"/>
  <c r="N9546" i="1"/>
  <c r="M9546" i="1"/>
  <c r="L9546" i="1"/>
  <c r="K9546" i="1"/>
  <c r="I9546" i="1"/>
  <c r="D9546" i="1"/>
  <c r="N9545" i="1"/>
  <c r="M9545" i="1"/>
  <c r="L9545" i="1"/>
  <c r="K9545" i="1"/>
  <c r="I9545" i="1"/>
  <c r="D9545" i="1"/>
  <c r="N9544" i="1"/>
  <c r="M9544" i="1"/>
  <c r="L9544" i="1"/>
  <c r="K9544" i="1"/>
  <c r="I9544" i="1"/>
  <c r="D9544" i="1"/>
  <c r="N9543" i="1"/>
  <c r="M9543" i="1"/>
  <c r="L9543" i="1"/>
  <c r="K9543" i="1"/>
  <c r="I9543" i="1"/>
  <c r="D9543" i="1"/>
  <c r="N9542" i="1"/>
  <c r="M9542" i="1"/>
  <c r="L9542" i="1"/>
  <c r="K9542" i="1"/>
  <c r="I9542" i="1"/>
  <c r="D9542" i="1"/>
  <c r="N9541" i="1"/>
  <c r="M9541" i="1"/>
  <c r="L9541" i="1"/>
  <c r="K9541" i="1"/>
  <c r="I9541" i="1"/>
  <c r="D9541" i="1"/>
  <c r="N9540" i="1"/>
  <c r="M9540" i="1"/>
  <c r="L9540" i="1"/>
  <c r="K9540" i="1"/>
  <c r="I9540" i="1"/>
  <c r="D9540" i="1"/>
  <c r="N9539" i="1"/>
  <c r="M9539" i="1"/>
  <c r="L9539" i="1"/>
  <c r="K9539" i="1"/>
  <c r="I9539" i="1"/>
  <c r="D9539" i="1"/>
  <c r="N9538" i="1"/>
  <c r="M9538" i="1"/>
  <c r="L9538" i="1"/>
  <c r="K9538" i="1"/>
  <c r="I9538" i="1"/>
  <c r="D9538" i="1"/>
  <c r="N9537" i="1"/>
  <c r="M9537" i="1"/>
  <c r="L9537" i="1"/>
  <c r="K9537" i="1"/>
  <c r="I9537" i="1"/>
  <c r="D9537" i="1"/>
  <c r="N9536" i="1"/>
  <c r="M9536" i="1"/>
  <c r="L9536" i="1"/>
  <c r="K9536" i="1"/>
  <c r="I9536" i="1"/>
  <c r="D9536" i="1"/>
  <c r="N9535" i="1"/>
  <c r="M9535" i="1"/>
  <c r="L9535" i="1"/>
  <c r="K9535" i="1"/>
  <c r="I9535" i="1"/>
  <c r="D9535" i="1"/>
  <c r="N9534" i="1"/>
  <c r="M9534" i="1"/>
  <c r="L9534" i="1"/>
  <c r="K9534" i="1"/>
  <c r="I9534" i="1"/>
  <c r="D9534" i="1"/>
  <c r="N9533" i="1"/>
  <c r="M9533" i="1"/>
  <c r="L9533" i="1"/>
  <c r="K9533" i="1"/>
  <c r="I9533" i="1"/>
  <c r="D9533" i="1"/>
  <c r="N9532" i="1"/>
  <c r="M9532" i="1"/>
  <c r="L9532" i="1"/>
  <c r="K9532" i="1"/>
  <c r="I9532" i="1"/>
  <c r="D9532" i="1"/>
  <c r="N9531" i="1"/>
  <c r="M9531" i="1"/>
  <c r="L9531" i="1"/>
  <c r="K9531" i="1"/>
  <c r="I9531" i="1"/>
  <c r="D9531" i="1"/>
  <c r="N9530" i="1"/>
  <c r="M9530" i="1"/>
  <c r="L9530" i="1"/>
  <c r="K9530" i="1"/>
  <c r="I9530" i="1"/>
  <c r="D9530" i="1"/>
  <c r="N9529" i="1"/>
  <c r="M9529" i="1"/>
  <c r="L9529" i="1"/>
  <c r="K9529" i="1"/>
  <c r="I9529" i="1"/>
  <c r="D9529" i="1"/>
  <c r="N9528" i="1"/>
  <c r="M9528" i="1"/>
  <c r="L9528" i="1"/>
  <c r="K9528" i="1"/>
  <c r="I9528" i="1"/>
  <c r="D9528" i="1"/>
  <c r="N9527" i="1"/>
  <c r="M9527" i="1"/>
  <c r="L9527" i="1"/>
  <c r="K9527" i="1"/>
  <c r="I9527" i="1"/>
  <c r="D9527" i="1"/>
  <c r="N9526" i="1"/>
  <c r="M9526" i="1"/>
  <c r="L9526" i="1"/>
  <c r="K9526" i="1"/>
  <c r="I9526" i="1"/>
  <c r="D9526" i="1"/>
  <c r="N9525" i="1"/>
  <c r="M9525" i="1"/>
  <c r="L9525" i="1"/>
  <c r="K9525" i="1"/>
  <c r="I9525" i="1"/>
  <c r="D9525" i="1"/>
  <c r="N9524" i="1"/>
  <c r="M9524" i="1"/>
  <c r="L9524" i="1"/>
  <c r="K9524" i="1"/>
  <c r="I9524" i="1"/>
  <c r="D9524" i="1"/>
  <c r="N9523" i="1"/>
  <c r="M9523" i="1"/>
  <c r="L9523" i="1"/>
  <c r="K9523" i="1"/>
  <c r="I9523" i="1"/>
  <c r="D9523" i="1"/>
  <c r="N9522" i="1"/>
  <c r="M9522" i="1"/>
  <c r="L9522" i="1"/>
  <c r="K9522" i="1"/>
  <c r="I9522" i="1"/>
  <c r="D9522" i="1"/>
  <c r="N9521" i="1"/>
  <c r="M9521" i="1"/>
  <c r="L9521" i="1"/>
  <c r="K9521" i="1"/>
  <c r="I9521" i="1"/>
  <c r="D9521" i="1"/>
  <c r="N9520" i="1"/>
  <c r="M9520" i="1"/>
  <c r="L9520" i="1"/>
  <c r="K9520" i="1"/>
  <c r="I9520" i="1"/>
  <c r="D9520" i="1"/>
  <c r="N9519" i="1"/>
  <c r="M9519" i="1"/>
  <c r="L9519" i="1"/>
  <c r="K9519" i="1"/>
  <c r="I9519" i="1"/>
  <c r="D9519" i="1"/>
  <c r="N9518" i="1"/>
  <c r="M9518" i="1"/>
  <c r="L9518" i="1"/>
  <c r="K9518" i="1"/>
  <c r="I9518" i="1"/>
  <c r="D9518" i="1"/>
  <c r="N9517" i="1"/>
  <c r="M9517" i="1"/>
  <c r="L9517" i="1"/>
  <c r="K9517" i="1"/>
  <c r="I9517" i="1"/>
  <c r="D9517" i="1"/>
  <c r="N9516" i="1"/>
  <c r="M9516" i="1"/>
  <c r="L9516" i="1"/>
  <c r="K9516" i="1"/>
  <c r="I9516" i="1"/>
  <c r="D9516" i="1"/>
  <c r="N9515" i="1"/>
  <c r="M9515" i="1"/>
  <c r="L9515" i="1"/>
  <c r="K9515" i="1"/>
  <c r="I9515" i="1"/>
  <c r="D9515" i="1"/>
  <c r="N9514" i="1"/>
  <c r="M9514" i="1"/>
  <c r="L9514" i="1"/>
  <c r="K9514" i="1"/>
  <c r="I9514" i="1"/>
  <c r="D9514" i="1"/>
  <c r="N9513" i="1"/>
  <c r="M9513" i="1"/>
  <c r="L9513" i="1"/>
  <c r="K9513" i="1"/>
  <c r="I9513" i="1"/>
  <c r="D9513" i="1"/>
  <c r="N9512" i="1"/>
  <c r="M9512" i="1"/>
  <c r="L9512" i="1"/>
  <c r="K9512" i="1"/>
  <c r="I9512" i="1"/>
  <c r="D9512" i="1"/>
  <c r="N9511" i="1"/>
  <c r="M9511" i="1"/>
  <c r="L9511" i="1"/>
  <c r="K9511" i="1"/>
  <c r="I9511" i="1"/>
  <c r="D9511" i="1"/>
  <c r="N9510" i="1"/>
  <c r="M9510" i="1"/>
  <c r="L9510" i="1"/>
  <c r="K9510" i="1"/>
  <c r="I9510" i="1"/>
  <c r="D9510" i="1"/>
  <c r="N9509" i="1"/>
  <c r="M9509" i="1"/>
  <c r="L9509" i="1"/>
  <c r="K9509" i="1"/>
  <c r="I9509" i="1"/>
  <c r="D9509" i="1"/>
  <c r="N9508" i="1"/>
  <c r="M9508" i="1"/>
  <c r="L9508" i="1"/>
  <c r="K9508" i="1"/>
  <c r="I9508" i="1"/>
  <c r="D9508" i="1"/>
  <c r="N9507" i="1"/>
  <c r="M9507" i="1"/>
  <c r="L9507" i="1"/>
  <c r="K9507" i="1"/>
  <c r="I9507" i="1"/>
  <c r="D9507" i="1"/>
  <c r="N9506" i="1"/>
  <c r="M9506" i="1"/>
  <c r="L9506" i="1"/>
  <c r="K9506" i="1"/>
  <c r="I9506" i="1"/>
  <c r="D9506" i="1"/>
  <c r="N9505" i="1"/>
  <c r="M9505" i="1"/>
  <c r="L9505" i="1"/>
  <c r="K9505" i="1"/>
  <c r="I9505" i="1"/>
  <c r="D9505" i="1"/>
  <c r="N9504" i="1"/>
  <c r="M9504" i="1"/>
  <c r="L9504" i="1"/>
  <c r="K9504" i="1"/>
  <c r="I9504" i="1"/>
  <c r="D9504" i="1"/>
  <c r="N9503" i="1"/>
  <c r="M9503" i="1"/>
  <c r="L9503" i="1"/>
  <c r="K9503" i="1"/>
  <c r="I9503" i="1"/>
  <c r="D9503" i="1"/>
  <c r="N9502" i="1"/>
  <c r="M9502" i="1"/>
  <c r="L9502" i="1"/>
  <c r="K9502" i="1"/>
  <c r="I9502" i="1"/>
  <c r="D9502" i="1"/>
  <c r="N9501" i="1"/>
  <c r="M9501" i="1"/>
  <c r="L9501" i="1"/>
  <c r="K9501" i="1"/>
  <c r="I9501" i="1"/>
  <c r="D9501" i="1"/>
  <c r="N9500" i="1"/>
  <c r="M9500" i="1"/>
  <c r="L9500" i="1"/>
  <c r="K9500" i="1"/>
  <c r="I9500" i="1"/>
  <c r="D9500" i="1"/>
  <c r="N9499" i="1"/>
  <c r="M9499" i="1"/>
  <c r="L9499" i="1"/>
  <c r="K9499" i="1"/>
  <c r="I9499" i="1"/>
  <c r="D9499" i="1"/>
  <c r="N9498" i="1"/>
  <c r="M9498" i="1"/>
  <c r="L9498" i="1"/>
  <c r="K9498" i="1"/>
  <c r="I9498" i="1"/>
  <c r="D9498" i="1"/>
  <c r="N9497" i="1"/>
  <c r="M9497" i="1"/>
  <c r="L9497" i="1"/>
  <c r="K9497" i="1"/>
  <c r="I9497" i="1"/>
  <c r="D9497" i="1"/>
  <c r="N9496" i="1"/>
  <c r="M9496" i="1"/>
  <c r="L9496" i="1"/>
  <c r="K9496" i="1"/>
  <c r="I9496" i="1"/>
  <c r="D9496" i="1"/>
  <c r="N9495" i="1"/>
  <c r="M9495" i="1"/>
  <c r="L9495" i="1"/>
  <c r="K9495" i="1"/>
  <c r="I9495" i="1"/>
  <c r="D9495" i="1"/>
  <c r="N9494" i="1"/>
  <c r="M9494" i="1"/>
  <c r="L9494" i="1"/>
  <c r="K9494" i="1"/>
  <c r="I9494" i="1"/>
  <c r="D9494" i="1"/>
  <c r="N9493" i="1"/>
  <c r="M9493" i="1"/>
  <c r="L9493" i="1"/>
  <c r="K9493" i="1"/>
  <c r="I9493" i="1"/>
  <c r="D9493" i="1"/>
  <c r="N9492" i="1"/>
  <c r="M9492" i="1"/>
  <c r="L9492" i="1"/>
  <c r="K9492" i="1"/>
  <c r="I9492" i="1"/>
  <c r="D9492" i="1"/>
  <c r="N9491" i="1"/>
  <c r="M9491" i="1"/>
  <c r="L9491" i="1"/>
  <c r="K9491" i="1"/>
  <c r="I9491" i="1"/>
  <c r="D9491" i="1"/>
  <c r="N9490" i="1"/>
  <c r="M9490" i="1"/>
  <c r="L9490" i="1"/>
  <c r="K9490" i="1"/>
  <c r="I9490" i="1"/>
  <c r="D9490" i="1"/>
  <c r="N9489" i="1"/>
  <c r="M9489" i="1"/>
  <c r="L9489" i="1"/>
  <c r="K9489" i="1"/>
  <c r="I9489" i="1"/>
  <c r="D9489" i="1"/>
  <c r="N9488" i="1"/>
  <c r="M9488" i="1"/>
  <c r="L9488" i="1"/>
  <c r="K9488" i="1"/>
  <c r="I9488" i="1"/>
  <c r="D9488" i="1"/>
  <c r="N9487" i="1"/>
  <c r="M9487" i="1"/>
  <c r="L9487" i="1"/>
  <c r="K9487" i="1"/>
  <c r="I9487" i="1"/>
  <c r="D9487" i="1"/>
  <c r="N9486" i="1"/>
  <c r="M9486" i="1"/>
  <c r="L9486" i="1"/>
  <c r="K9486" i="1"/>
  <c r="I9486" i="1"/>
  <c r="D9486" i="1"/>
  <c r="N9485" i="1"/>
  <c r="M9485" i="1"/>
  <c r="L9485" i="1"/>
  <c r="K9485" i="1"/>
  <c r="I9485" i="1"/>
  <c r="D9485" i="1"/>
  <c r="N9484" i="1"/>
  <c r="M9484" i="1"/>
  <c r="L9484" i="1"/>
  <c r="K9484" i="1"/>
  <c r="I9484" i="1"/>
  <c r="D9484" i="1"/>
  <c r="N9483" i="1"/>
  <c r="M9483" i="1"/>
  <c r="L9483" i="1"/>
  <c r="K9483" i="1"/>
  <c r="I9483" i="1"/>
  <c r="D9483" i="1"/>
  <c r="N9482" i="1"/>
  <c r="M9482" i="1"/>
  <c r="L9482" i="1"/>
  <c r="K9482" i="1"/>
  <c r="I9482" i="1"/>
  <c r="D9482" i="1"/>
  <c r="N9481" i="1"/>
  <c r="M9481" i="1"/>
  <c r="L9481" i="1"/>
  <c r="K9481" i="1"/>
  <c r="I9481" i="1"/>
  <c r="D9481" i="1"/>
  <c r="N9480" i="1"/>
  <c r="M9480" i="1"/>
  <c r="L9480" i="1"/>
  <c r="K9480" i="1"/>
  <c r="I9480" i="1"/>
  <c r="D9480" i="1"/>
  <c r="N9479" i="1"/>
  <c r="M9479" i="1"/>
  <c r="L9479" i="1"/>
  <c r="K9479" i="1"/>
  <c r="I9479" i="1"/>
  <c r="D9479" i="1"/>
  <c r="N9478" i="1"/>
  <c r="M9478" i="1"/>
  <c r="L9478" i="1"/>
  <c r="K9478" i="1"/>
  <c r="I9478" i="1"/>
  <c r="D9478" i="1"/>
  <c r="N9477" i="1"/>
  <c r="M9477" i="1"/>
  <c r="L9477" i="1"/>
  <c r="K9477" i="1"/>
  <c r="I9477" i="1"/>
  <c r="D9477" i="1"/>
  <c r="N9476" i="1"/>
  <c r="M9476" i="1"/>
  <c r="L9476" i="1"/>
  <c r="K9476" i="1"/>
  <c r="I9476" i="1"/>
  <c r="D9476" i="1"/>
  <c r="N9475" i="1"/>
  <c r="M9475" i="1"/>
  <c r="L9475" i="1"/>
  <c r="K9475" i="1"/>
  <c r="I9475" i="1"/>
  <c r="D9475" i="1"/>
  <c r="N9474" i="1"/>
  <c r="M9474" i="1"/>
  <c r="L9474" i="1"/>
  <c r="K9474" i="1"/>
  <c r="I9474" i="1"/>
  <c r="D9474" i="1"/>
  <c r="N9473" i="1"/>
  <c r="M9473" i="1"/>
  <c r="L9473" i="1"/>
  <c r="K9473" i="1"/>
  <c r="I9473" i="1"/>
  <c r="D9473" i="1"/>
  <c r="N9472" i="1"/>
  <c r="M9472" i="1"/>
  <c r="L9472" i="1"/>
  <c r="K9472" i="1"/>
  <c r="I9472" i="1"/>
  <c r="D9472" i="1"/>
  <c r="N9471" i="1"/>
  <c r="M9471" i="1"/>
  <c r="L9471" i="1"/>
  <c r="K9471" i="1"/>
  <c r="I9471" i="1"/>
  <c r="D9471" i="1"/>
  <c r="N9470" i="1"/>
  <c r="M9470" i="1"/>
  <c r="L9470" i="1"/>
  <c r="K9470" i="1"/>
  <c r="I9470" i="1"/>
  <c r="D9470" i="1"/>
  <c r="N9469" i="1"/>
  <c r="M9469" i="1"/>
  <c r="L9469" i="1"/>
  <c r="K9469" i="1"/>
  <c r="I9469" i="1"/>
  <c r="D9469" i="1"/>
  <c r="N9468" i="1"/>
  <c r="M9468" i="1"/>
  <c r="L9468" i="1"/>
  <c r="K9468" i="1"/>
  <c r="I9468" i="1"/>
  <c r="D9468" i="1"/>
  <c r="N9467" i="1"/>
  <c r="M9467" i="1"/>
  <c r="L9467" i="1"/>
  <c r="K9467" i="1"/>
  <c r="I9467" i="1"/>
  <c r="D9467" i="1"/>
  <c r="N9466" i="1"/>
  <c r="M9466" i="1"/>
  <c r="L9466" i="1"/>
  <c r="K9466" i="1"/>
  <c r="I9466" i="1"/>
  <c r="D9466" i="1"/>
  <c r="N9465" i="1"/>
  <c r="M9465" i="1"/>
  <c r="L9465" i="1"/>
  <c r="K9465" i="1"/>
  <c r="I9465" i="1"/>
  <c r="D9465" i="1"/>
  <c r="N9464" i="1"/>
  <c r="M9464" i="1"/>
  <c r="L9464" i="1"/>
  <c r="K9464" i="1"/>
  <c r="I9464" i="1"/>
  <c r="D9464" i="1"/>
  <c r="N9463" i="1"/>
  <c r="M9463" i="1"/>
  <c r="L9463" i="1"/>
  <c r="K9463" i="1"/>
  <c r="I9463" i="1"/>
  <c r="D9463" i="1"/>
  <c r="N9462" i="1"/>
  <c r="M9462" i="1"/>
  <c r="L9462" i="1"/>
  <c r="K9462" i="1"/>
  <c r="I9462" i="1"/>
  <c r="D9462" i="1"/>
  <c r="N9461" i="1"/>
  <c r="M9461" i="1"/>
  <c r="L9461" i="1"/>
  <c r="K9461" i="1"/>
  <c r="I9461" i="1"/>
  <c r="D9461" i="1"/>
  <c r="N9460" i="1"/>
  <c r="M9460" i="1"/>
  <c r="L9460" i="1"/>
  <c r="K9460" i="1"/>
  <c r="I9460" i="1"/>
  <c r="D9460" i="1"/>
  <c r="N9459" i="1"/>
  <c r="M9459" i="1"/>
  <c r="L9459" i="1"/>
  <c r="K9459" i="1"/>
  <c r="I9459" i="1"/>
  <c r="D9459" i="1"/>
  <c r="N9458" i="1"/>
  <c r="M9458" i="1"/>
  <c r="L9458" i="1"/>
  <c r="K9458" i="1"/>
  <c r="I9458" i="1"/>
  <c r="D9458" i="1"/>
  <c r="N9457" i="1"/>
  <c r="M9457" i="1"/>
  <c r="L9457" i="1"/>
  <c r="K9457" i="1"/>
  <c r="I9457" i="1"/>
  <c r="D9457" i="1"/>
  <c r="N9456" i="1"/>
  <c r="M9456" i="1"/>
  <c r="L9456" i="1"/>
  <c r="K9456" i="1"/>
  <c r="I9456" i="1"/>
  <c r="D9456" i="1"/>
  <c r="N9455" i="1"/>
  <c r="M9455" i="1"/>
  <c r="L9455" i="1"/>
  <c r="K9455" i="1"/>
  <c r="I9455" i="1"/>
  <c r="D9455" i="1"/>
  <c r="N9454" i="1"/>
  <c r="M9454" i="1"/>
  <c r="L9454" i="1"/>
  <c r="K9454" i="1"/>
  <c r="I9454" i="1"/>
  <c r="D9454" i="1"/>
  <c r="N9453" i="1"/>
  <c r="M9453" i="1"/>
  <c r="L9453" i="1"/>
  <c r="K9453" i="1"/>
  <c r="I9453" i="1"/>
  <c r="D9453" i="1"/>
  <c r="N9452" i="1"/>
  <c r="M9452" i="1"/>
  <c r="L9452" i="1"/>
  <c r="K9452" i="1"/>
  <c r="I9452" i="1"/>
  <c r="D9452" i="1"/>
  <c r="N9451" i="1"/>
  <c r="M9451" i="1"/>
  <c r="L9451" i="1"/>
  <c r="K9451" i="1"/>
  <c r="I9451" i="1"/>
  <c r="D9451" i="1"/>
  <c r="N9450" i="1"/>
  <c r="M9450" i="1"/>
  <c r="L9450" i="1"/>
  <c r="K9450" i="1"/>
  <c r="I9450" i="1"/>
  <c r="D9450" i="1"/>
  <c r="N9449" i="1"/>
  <c r="M9449" i="1"/>
  <c r="L9449" i="1"/>
  <c r="K9449" i="1"/>
  <c r="I9449" i="1"/>
  <c r="D9449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5251" i="1"/>
  <c r="I5252" i="1"/>
  <c r="I5253" i="1"/>
  <c r="I5254" i="1"/>
  <c r="I5255" i="1"/>
  <c r="I5256" i="1"/>
  <c r="I5257" i="1"/>
  <c r="I5258" i="1"/>
  <c r="I5259" i="1"/>
  <c r="I5260" i="1"/>
  <c r="I5261" i="1"/>
  <c r="I5262" i="1"/>
  <c r="I5263" i="1"/>
  <c r="I5264" i="1"/>
  <c r="I5265" i="1"/>
  <c r="I5266" i="1"/>
  <c r="I5267" i="1"/>
  <c r="I5268" i="1"/>
  <c r="I5269" i="1"/>
  <c r="I5270" i="1"/>
  <c r="I5271" i="1"/>
  <c r="I5272" i="1"/>
  <c r="I5273" i="1"/>
  <c r="I5274" i="1"/>
  <c r="I5275" i="1"/>
  <c r="I5276" i="1"/>
  <c r="I5277" i="1"/>
  <c r="I5278" i="1"/>
  <c r="I5279" i="1"/>
  <c r="I5280" i="1"/>
  <c r="I5281" i="1"/>
  <c r="I5282" i="1"/>
  <c r="I5283" i="1"/>
  <c r="I5284" i="1"/>
  <c r="I5285" i="1"/>
  <c r="I5286" i="1"/>
  <c r="I5287" i="1"/>
  <c r="I5288" i="1"/>
  <c r="I5289" i="1"/>
  <c r="I5290" i="1"/>
  <c r="I5291" i="1"/>
  <c r="I5292" i="1"/>
  <c r="I5293" i="1"/>
  <c r="I5294" i="1"/>
  <c r="I5295" i="1"/>
  <c r="I5296" i="1"/>
  <c r="I5297" i="1"/>
  <c r="I5298" i="1"/>
  <c r="I5299" i="1"/>
  <c r="I5300" i="1"/>
  <c r="I5301" i="1"/>
  <c r="I5302" i="1"/>
  <c r="I5303" i="1"/>
  <c r="I5304" i="1"/>
  <c r="I5305" i="1"/>
  <c r="I5306" i="1"/>
  <c r="I5307" i="1"/>
  <c r="I5308" i="1"/>
  <c r="I5309" i="1"/>
  <c r="I5310" i="1"/>
  <c r="I5311" i="1"/>
  <c r="I5312" i="1"/>
  <c r="I5313" i="1"/>
  <c r="I5314" i="1"/>
  <c r="I5315" i="1"/>
  <c r="I5316" i="1"/>
  <c r="I5317" i="1"/>
  <c r="I5318" i="1"/>
  <c r="I5319" i="1"/>
  <c r="I5320" i="1"/>
  <c r="I5321" i="1"/>
  <c r="I5322" i="1"/>
  <c r="I5323" i="1"/>
  <c r="I5324" i="1"/>
  <c r="I5325" i="1"/>
  <c r="I5326" i="1"/>
  <c r="I5327" i="1"/>
  <c r="I5328" i="1"/>
  <c r="I5329" i="1"/>
  <c r="I5330" i="1"/>
  <c r="I5331" i="1"/>
  <c r="I5332" i="1"/>
  <c r="I5333" i="1"/>
  <c r="I5334" i="1"/>
  <c r="I5335" i="1"/>
  <c r="I5336" i="1"/>
  <c r="I5337" i="1"/>
  <c r="I5338" i="1"/>
  <c r="I5339" i="1"/>
  <c r="I5340" i="1"/>
  <c r="I5341" i="1"/>
  <c r="I5342" i="1"/>
  <c r="I5343" i="1"/>
  <c r="I5344" i="1"/>
  <c r="I5345" i="1"/>
  <c r="I5346" i="1"/>
  <c r="I5347" i="1"/>
  <c r="I5348" i="1"/>
  <c r="I5349" i="1"/>
  <c r="I5350" i="1"/>
  <c r="I5351" i="1"/>
  <c r="I5352" i="1"/>
  <c r="I5353" i="1"/>
  <c r="I5354" i="1"/>
  <c r="I5355" i="1"/>
  <c r="I5356" i="1"/>
  <c r="I5357" i="1"/>
  <c r="I5358" i="1"/>
  <c r="I5359" i="1"/>
  <c r="I5360" i="1"/>
  <c r="I5361" i="1"/>
  <c r="I5362" i="1"/>
  <c r="I5363" i="1"/>
  <c r="I5364" i="1"/>
  <c r="I5365" i="1"/>
  <c r="I5366" i="1"/>
  <c r="I5367" i="1"/>
  <c r="I5368" i="1"/>
  <c r="I5369" i="1"/>
  <c r="I5370" i="1"/>
  <c r="I5371" i="1"/>
  <c r="I5372" i="1"/>
  <c r="I5373" i="1"/>
  <c r="I5374" i="1"/>
  <c r="I5375" i="1"/>
  <c r="I5376" i="1"/>
  <c r="I5377" i="1"/>
  <c r="I5378" i="1"/>
  <c r="I5379" i="1"/>
  <c r="I5380" i="1"/>
  <c r="I5381" i="1"/>
  <c r="I5382" i="1"/>
  <c r="I5383" i="1"/>
  <c r="I5384" i="1"/>
  <c r="I5385" i="1"/>
  <c r="I5386" i="1"/>
  <c r="I5387" i="1"/>
  <c r="I5388" i="1"/>
  <c r="I5389" i="1"/>
  <c r="I5390" i="1"/>
  <c r="I5391" i="1"/>
  <c r="I5392" i="1"/>
  <c r="I5393" i="1"/>
  <c r="I5394" i="1"/>
  <c r="I5395" i="1"/>
  <c r="I5396" i="1"/>
  <c r="I5397" i="1"/>
  <c r="I5398" i="1"/>
  <c r="I5399" i="1"/>
  <c r="I5400" i="1"/>
  <c r="I5401" i="1"/>
  <c r="I5402" i="1"/>
  <c r="I5403" i="1"/>
  <c r="I5404" i="1"/>
  <c r="I5405" i="1"/>
  <c r="I5406" i="1"/>
  <c r="I5407" i="1"/>
  <c r="I5408" i="1"/>
  <c r="I5409" i="1"/>
  <c r="I5410" i="1"/>
  <c r="I5411" i="1"/>
  <c r="I5412" i="1"/>
  <c r="I5413" i="1"/>
  <c r="I5414" i="1"/>
  <c r="I5415" i="1"/>
  <c r="I5416" i="1"/>
  <c r="I5417" i="1"/>
  <c r="I5418" i="1"/>
  <c r="I5419" i="1"/>
  <c r="I5420" i="1"/>
  <c r="I5421" i="1"/>
  <c r="I5422" i="1"/>
  <c r="I5423" i="1"/>
  <c r="I5424" i="1"/>
  <c r="I5425" i="1"/>
  <c r="I5426" i="1"/>
  <c r="I5427" i="1"/>
  <c r="I5428" i="1"/>
  <c r="I5429" i="1"/>
  <c r="I5430" i="1"/>
  <c r="I5431" i="1"/>
  <c r="I5432" i="1"/>
  <c r="I5433" i="1"/>
  <c r="I5434" i="1"/>
  <c r="I5435" i="1"/>
  <c r="I5436" i="1"/>
  <c r="I5437" i="1"/>
  <c r="I5438" i="1"/>
  <c r="I5439" i="1"/>
  <c r="I5440" i="1"/>
  <c r="I5441" i="1"/>
  <c r="I5442" i="1"/>
  <c r="I5443" i="1"/>
  <c r="I5444" i="1"/>
  <c r="I5445" i="1"/>
  <c r="I5446" i="1"/>
  <c r="I5447" i="1"/>
  <c r="I5448" i="1"/>
  <c r="I5449" i="1"/>
  <c r="I5450" i="1"/>
  <c r="I5451" i="1"/>
  <c r="I5452" i="1"/>
  <c r="I5453" i="1"/>
  <c r="I5454" i="1"/>
  <c r="I5455" i="1"/>
  <c r="I5456" i="1"/>
  <c r="I5457" i="1"/>
  <c r="I5458" i="1"/>
  <c r="I5459" i="1"/>
  <c r="I5460" i="1"/>
  <c r="I5461" i="1"/>
  <c r="I5462" i="1"/>
  <c r="I5463" i="1"/>
  <c r="I5464" i="1"/>
  <c r="I5465" i="1"/>
  <c r="I5466" i="1"/>
  <c r="I5467" i="1"/>
  <c r="I5468" i="1"/>
  <c r="I5469" i="1"/>
  <c r="I5470" i="1"/>
  <c r="I5471" i="1"/>
  <c r="I5472" i="1"/>
  <c r="I5473" i="1"/>
  <c r="I5474" i="1"/>
  <c r="I5475" i="1"/>
  <c r="I5476" i="1"/>
  <c r="I5477" i="1"/>
  <c r="I5478" i="1"/>
  <c r="I5479" i="1"/>
  <c r="I5480" i="1"/>
  <c r="I5481" i="1"/>
  <c r="I5482" i="1"/>
  <c r="I5483" i="1"/>
  <c r="I5484" i="1"/>
  <c r="I5485" i="1"/>
  <c r="I5486" i="1"/>
  <c r="I5487" i="1"/>
  <c r="I5488" i="1"/>
  <c r="I5489" i="1"/>
  <c r="I5490" i="1"/>
  <c r="I5491" i="1"/>
  <c r="I5492" i="1"/>
  <c r="I5493" i="1"/>
  <c r="I5494" i="1"/>
  <c r="I5495" i="1"/>
  <c r="I5496" i="1"/>
  <c r="I5497" i="1"/>
  <c r="I5498" i="1"/>
  <c r="I5499" i="1"/>
  <c r="I5500" i="1"/>
  <c r="I5501" i="1"/>
  <c r="I5502" i="1"/>
  <c r="I5503" i="1"/>
  <c r="I5504" i="1"/>
  <c r="I5505" i="1"/>
  <c r="I5506" i="1"/>
  <c r="I5507" i="1"/>
  <c r="I5508" i="1"/>
  <c r="I5509" i="1"/>
  <c r="I5510" i="1"/>
  <c r="I5511" i="1"/>
  <c r="I5512" i="1"/>
  <c r="I5513" i="1"/>
  <c r="I5514" i="1"/>
  <c r="I5515" i="1"/>
  <c r="I5516" i="1"/>
  <c r="I5517" i="1"/>
  <c r="I5518" i="1"/>
  <c r="I5519" i="1"/>
  <c r="I5520" i="1"/>
  <c r="I5521" i="1"/>
  <c r="I5522" i="1"/>
  <c r="I5523" i="1"/>
  <c r="I5524" i="1"/>
  <c r="I5525" i="1"/>
  <c r="I5526" i="1"/>
  <c r="I5527" i="1"/>
  <c r="I5528" i="1"/>
  <c r="I5529" i="1"/>
  <c r="I5530" i="1"/>
  <c r="I5531" i="1"/>
  <c r="I5532" i="1"/>
  <c r="I5533" i="1"/>
  <c r="I5534" i="1"/>
  <c r="I5535" i="1"/>
  <c r="I5536" i="1"/>
  <c r="I5537" i="1"/>
  <c r="I5538" i="1"/>
  <c r="I5539" i="1"/>
  <c r="I5540" i="1"/>
  <c r="I5541" i="1"/>
  <c r="I5542" i="1"/>
  <c r="I5543" i="1"/>
  <c r="I5544" i="1"/>
  <c r="I5545" i="1"/>
  <c r="I5546" i="1"/>
  <c r="I5547" i="1"/>
  <c r="I5548" i="1"/>
  <c r="I5549" i="1"/>
  <c r="I5550" i="1"/>
  <c r="I5551" i="1"/>
  <c r="I5552" i="1"/>
  <c r="I5553" i="1"/>
  <c r="I5554" i="1"/>
  <c r="I5555" i="1"/>
  <c r="I5556" i="1"/>
  <c r="I5557" i="1"/>
  <c r="I5558" i="1"/>
  <c r="I5559" i="1"/>
  <c r="I5560" i="1"/>
  <c r="I5561" i="1"/>
  <c r="I5562" i="1"/>
  <c r="I5563" i="1"/>
  <c r="I5564" i="1"/>
  <c r="I5565" i="1"/>
  <c r="I5566" i="1"/>
  <c r="I5567" i="1"/>
  <c r="I5568" i="1"/>
  <c r="I5569" i="1"/>
  <c r="I5570" i="1"/>
  <c r="I5571" i="1"/>
  <c r="I5572" i="1"/>
  <c r="I5573" i="1"/>
  <c r="I5574" i="1"/>
  <c r="I5575" i="1"/>
  <c r="I5576" i="1"/>
  <c r="I5577" i="1"/>
  <c r="I5578" i="1"/>
  <c r="I5579" i="1"/>
  <c r="I5580" i="1"/>
  <c r="I5581" i="1"/>
  <c r="I5582" i="1"/>
  <c r="I5583" i="1"/>
  <c r="I5584" i="1"/>
  <c r="I5585" i="1"/>
  <c r="I5586" i="1"/>
  <c r="I5587" i="1"/>
  <c r="I5588" i="1"/>
  <c r="I5589" i="1"/>
  <c r="I5590" i="1"/>
  <c r="I5591" i="1"/>
  <c r="I5592" i="1"/>
  <c r="I5593" i="1"/>
  <c r="I5594" i="1"/>
  <c r="I5595" i="1"/>
  <c r="I5596" i="1"/>
  <c r="I5597" i="1"/>
  <c r="I5598" i="1"/>
  <c r="I5599" i="1"/>
  <c r="I5600" i="1"/>
  <c r="I5601" i="1"/>
  <c r="I5602" i="1"/>
  <c r="I5603" i="1"/>
  <c r="I5604" i="1"/>
  <c r="I5605" i="1"/>
  <c r="I5606" i="1"/>
  <c r="I5607" i="1"/>
  <c r="I5608" i="1"/>
  <c r="I5609" i="1"/>
  <c r="I5610" i="1"/>
  <c r="I5611" i="1"/>
  <c r="I5612" i="1"/>
  <c r="I5613" i="1"/>
  <c r="I5614" i="1"/>
  <c r="I5615" i="1"/>
  <c r="I5616" i="1"/>
  <c r="I5617" i="1"/>
  <c r="I5618" i="1"/>
  <c r="I5619" i="1"/>
  <c r="I5620" i="1"/>
  <c r="I5621" i="1"/>
  <c r="I5622" i="1"/>
  <c r="I5623" i="1"/>
  <c r="I5624" i="1"/>
  <c r="I5625" i="1"/>
  <c r="I5626" i="1"/>
  <c r="I5627" i="1"/>
  <c r="I5628" i="1"/>
  <c r="I5629" i="1"/>
  <c r="I5630" i="1"/>
  <c r="I5631" i="1"/>
  <c r="I5632" i="1"/>
  <c r="I5633" i="1"/>
  <c r="I5634" i="1"/>
  <c r="I5635" i="1"/>
  <c r="I5636" i="1"/>
  <c r="I5637" i="1"/>
  <c r="I5638" i="1"/>
  <c r="I5639" i="1"/>
  <c r="I5640" i="1"/>
  <c r="I5641" i="1"/>
  <c r="I5642" i="1"/>
  <c r="I5643" i="1"/>
  <c r="I5644" i="1"/>
  <c r="I5645" i="1"/>
  <c r="I5646" i="1"/>
  <c r="I5647" i="1"/>
  <c r="I5648" i="1"/>
  <c r="I5649" i="1"/>
  <c r="I5650" i="1"/>
  <c r="I5651" i="1"/>
  <c r="I5652" i="1"/>
  <c r="I5653" i="1"/>
  <c r="I5654" i="1"/>
  <c r="I5655" i="1"/>
  <c r="I5656" i="1"/>
  <c r="I5657" i="1"/>
  <c r="I5658" i="1"/>
  <c r="I5659" i="1"/>
  <c r="I5660" i="1"/>
  <c r="I5661" i="1"/>
  <c r="I5662" i="1"/>
  <c r="I5663" i="1"/>
  <c r="I5664" i="1"/>
  <c r="I5665" i="1"/>
  <c r="I5666" i="1"/>
  <c r="I5667" i="1"/>
  <c r="I5668" i="1"/>
  <c r="I5669" i="1"/>
  <c r="I5670" i="1"/>
  <c r="I5671" i="1"/>
  <c r="I5672" i="1"/>
  <c r="I5673" i="1"/>
  <c r="I5674" i="1"/>
  <c r="I5675" i="1"/>
  <c r="I5676" i="1"/>
  <c r="I5677" i="1"/>
  <c r="I5678" i="1"/>
  <c r="I5679" i="1"/>
  <c r="I5680" i="1"/>
  <c r="I5681" i="1"/>
  <c r="I5682" i="1"/>
  <c r="I5683" i="1"/>
  <c r="I5684" i="1"/>
  <c r="I5685" i="1"/>
  <c r="I5686" i="1"/>
  <c r="I5687" i="1"/>
  <c r="I5688" i="1"/>
  <c r="I5689" i="1"/>
  <c r="I5690" i="1"/>
  <c r="I5691" i="1"/>
  <c r="I5692" i="1"/>
  <c r="I5693" i="1"/>
  <c r="I5694" i="1"/>
  <c r="I5695" i="1"/>
  <c r="I5696" i="1"/>
  <c r="I5697" i="1"/>
  <c r="I5698" i="1"/>
  <c r="I5699" i="1"/>
  <c r="I5700" i="1"/>
  <c r="I5701" i="1"/>
  <c r="I5702" i="1"/>
  <c r="I5703" i="1"/>
  <c r="I5704" i="1"/>
  <c r="I5705" i="1"/>
  <c r="I5706" i="1"/>
  <c r="I5707" i="1"/>
  <c r="I5708" i="1"/>
  <c r="I5709" i="1"/>
  <c r="I5710" i="1"/>
  <c r="I5711" i="1"/>
  <c r="I5712" i="1"/>
  <c r="I5713" i="1"/>
  <c r="I5714" i="1"/>
  <c r="I5715" i="1"/>
  <c r="I5716" i="1"/>
  <c r="I5717" i="1"/>
  <c r="I5718" i="1"/>
  <c r="I5719" i="1"/>
  <c r="I5720" i="1"/>
  <c r="I5721" i="1"/>
  <c r="I5722" i="1"/>
  <c r="I5723" i="1"/>
  <c r="I5724" i="1"/>
  <c r="I5725" i="1"/>
  <c r="I5726" i="1"/>
  <c r="I5727" i="1"/>
  <c r="I5728" i="1"/>
  <c r="I5729" i="1"/>
  <c r="I5730" i="1"/>
  <c r="I5731" i="1"/>
  <c r="I5732" i="1"/>
  <c r="I5733" i="1"/>
  <c r="I5734" i="1"/>
  <c r="I5735" i="1"/>
  <c r="I5736" i="1"/>
  <c r="I5737" i="1"/>
  <c r="I5738" i="1"/>
  <c r="I5739" i="1"/>
  <c r="I5740" i="1"/>
  <c r="I5741" i="1"/>
  <c r="I5742" i="1"/>
  <c r="I5743" i="1"/>
  <c r="I5744" i="1"/>
  <c r="I5745" i="1"/>
  <c r="I5746" i="1"/>
  <c r="I5747" i="1"/>
  <c r="I5748" i="1"/>
  <c r="I5749" i="1"/>
  <c r="I5750" i="1"/>
  <c r="I5751" i="1"/>
  <c r="I5752" i="1"/>
  <c r="I5753" i="1"/>
  <c r="I5754" i="1"/>
  <c r="I5755" i="1"/>
  <c r="I5756" i="1"/>
  <c r="I5757" i="1"/>
  <c r="I5758" i="1"/>
  <c r="I5759" i="1"/>
  <c r="I5760" i="1"/>
  <c r="I5761" i="1"/>
  <c r="I5762" i="1"/>
  <c r="I5763" i="1"/>
  <c r="I5764" i="1"/>
  <c r="I5765" i="1"/>
  <c r="I5766" i="1"/>
  <c r="I5767" i="1"/>
  <c r="I5768" i="1"/>
  <c r="I5769" i="1"/>
  <c r="I5770" i="1"/>
  <c r="I5771" i="1"/>
  <c r="I5772" i="1"/>
  <c r="I5773" i="1"/>
  <c r="I5774" i="1"/>
  <c r="I5775" i="1"/>
  <c r="I5776" i="1"/>
  <c r="I5777" i="1"/>
  <c r="I5778" i="1"/>
  <c r="I5779" i="1"/>
  <c r="I5780" i="1"/>
  <c r="I5781" i="1"/>
  <c r="I5782" i="1"/>
  <c r="I5783" i="1"/>
  <c r="I5784" i="1"/>
  <c r="I5785" i="1"/>
  <c r="I5786" i="1"/>
  <c r="I5787" i="1"/>
  <c r="I5788" i="1"/>
  <c r="I5789" i="1"/>
  <c r="I5790" i="1"/>
  <c r="I5791" i="1"/>
  <c r="I5792" i="1"/>
  <c r="I5793" i="1"/>
  <c r="I5794" i="1"/>
  <c r="I5795" i="1"/>
  <c r="I5796" i="1"/>
  <c r="I5797" i="1"/>
  <c r="I5798" i="1"/>
  <c r="I5799" i="1"/>
  <c r="I5800" i="1"/>
  <c r="I5801" i="1"/>
  <c r="I5802" i="1"/>
  <c r="I5803" i="1"/>
  <c r="I5804" i="1"/>
  <c r="I5805" i="1"/>
  <c r="I5806" i="1"/>
  <c r="I5807" i="1"/>
  <c r="I5808" i="1"/>
  <c r="I5809" i="1"/>
  <c r="I5810" i="1"/>
  <c r="I5811" i="1"/>
  <c r="I5812" i="1"/>
  <c r="I5813" i="1"/>
  <c r="I5814" i="1"/>
  <c r="I5815" i="1"/>
  <c r="I5816" i="1"/>
  <c r="I5817" i="1"/>
  <c r="I5818" i="1"/>
  <c r="I5819" i="1"/>
  <c r="I5820" i="1"/>
  <c r="I5821" i="1"/>
  <c r="I5822" i="1"/>
  <c r="I5823" i="1"/>
  <c r="I5824" i="1"/>
  <c r="I5825" i="1"/>
  <c r="I5826" i="1"/>
  <c r="I5827" i="1"/>
  <c r="I5828" i="1"/>
  <c r="I5829" i="1"/>
  <c r="I5830" i="1"/>
  <c r="I5831" i="1"/>
  <c r="I5832" i="1"/>
  <c r="I5833" i="1"/>
  <c r="I5834" i="1"/>
  <c r="I5835" i="1"/>
  <c r="I5836" i="1"/>
  <c r="I5837" i="1"/>
  <c r="I5838" i="1"/>
  <c r="I5839" i="1"/>
  <c r="I5840" i="1"/>
  <c r="I5841" i="1"/>
  <c r="I5842" i="1"/>
  <c r="I5843" i="1"/>
  <c r="I5844" i="1"/>
  <c r="I5845" i="1"/>
  <c r="I5846" i="1"/>
  <c r="I5847" i="1"/>
  <c r="I5848" i="1"/>
  <c r="I5849" i="1"/>
  <c r="I5850" i="1"/>
  <c r="I5851" i="1"/>
  <c r="I5852" i="1"/>
  <c r="I5853" i="1"/>
  <c r="I5854" i="1"/>
  <c r="I5855" i="1"/>
  <c r="I5856" i="1"/>
  <c r="I5857" i="1"/>
  <c r="I5858" i="1"/>
  <c r="I5859" i="1"/>
  <c r="I5860" i="1"/>
  <c r="I5861" i="1"/>
  <c r="I5862" i="1"/>
  <c r="I5863" i="1"/>
  <c r="I5864" i="1"/>
  <c r="I5865" i="1"/>
  <c r="I5866" i="1"/>
  <c r="I5867" i="1"/>
  <c r="I5868" i="1"/>
  <c r="I5869" i="1"/>
  <c r="I5870" i="1"/>
  <c r="I5871" i="1"/>
  <c r="I5872" i="1"/>
  <c r="I5873" i="1"/>
  <c r="I5874" i="1"/>
  <c r="I5875" i="1"/>
  <c r="I5876" i="1"/>
  <c r="I5877" i="1"/>
  <c r="I5878" i="1"/>
  <c r="I5879" i="1"/>
  <c r="I5880" i="1"/>
  <c r="I5881" i="1"/>
  <c r="I5882" i="1"/>
  <c r="I5883" i="1"/>
  <c r="I5884" i="1"/>
  <c r="I5885" i="1"/>
  <c r="I5886" i="1"/>
  <c r="I5887" i="1"/>
  <c r="I5888" i="1"/>
  <c r="I5889" i="1"/>
  <c r="I5890" i="1"/>
  <c r="I5891" i="1"/>
  <c r="I5892" i="1"/>
  <c r="I5893" i="1"/>
  <c r="I5894" i="1"/>
  <c r="I5895" i="1"/>
  <c r="I5896" i="1"/>
  <c r="I5897" i="1"/>
  <c r="I5898" i="1"/>
  <c r="I5899" i="1"/>
  <c r="I5900" i="1"/>
  <c r="I5901" i="1"/>
  <c r="I5902" i="1"/>
  <c r="I5903" i="1"/>
  <c r="I5904" i="1"/>
  <c r="I5905" i="1"/>
  <c r="I5906" i="1"/>
  <c r="I5907" i="1"/>
  <c r="I5908" i="1"/>
  <c r="I5909" i="1"/>
  <c r="I5910" i="1"/>
  <c r="I5911" i="1"/>
  <c r="I5912" i="1"/>
  <c r="I5913" i="1"/>
  <c r="I5914" i="1"/>
  <c r="I5915" i="1"/>
  <c r="I5916" i="1"/>
  <c r="I5917" i="1"/>
  <c r="I5918" i="1"/>
  <c r="I5919" i="1"/>
  <c r="I5920" i="1"/>
  <c r="I5921" i="1"/>
  <c r="I5922" i="1"/>
  <c r="I5923" i="1"/>
  <c r="I5924" i="1"/>
  <c r="I5925" i="1"/>
  <c r="I5926" i="1"/>
  <c r="I5927" i="1"/>
  <c r="I5928" i="1"/>
  <c r="I5929" i="1"/>
  <c r="I5930" i="1"/>
  <c r="I5931" i="1"/>
  <c r="I5932" i="1"/>
  <c r="I5933" i="1"/>
  <c r="I5934" i="1"/>
  <c r="I5935" i="1"/>
  <c r="I5936" i="1"/>
  <c r="I5937" i="1"/>
  <c r="I5938" i="1"/>
  <c r="I5939" i="1"/>
  <c r="I5940" i="1"/>
  <c r="I5941" i="1"/>
  <c r="I5942" i="1"/>
  <c r="I5943" i="1"/>
  <c r="I5944" i="1"/>
  <c r="I5945" i="1"/>
  <c r="I5946" i="1"/>
  <c r="I5947" i="1"/>
  <c r="I5948" i="1"/>
  <c r="I5949" i="1"/>
  <c r="I5950" i="1"/>
  <c r="I5951" i="1"/>
  <c r="I5952" i="1"/>
  <c r="I5953" i="1"/>
  <c r="I5954" i="1"/>
  <c r="I5955" i="1"/>
  <c r="I5956" i="1"/>
  <c r="I5957" i="1"/>
  <c r="I5958" i="1"/>
  <c r="I5959" i="1"/>
  <c r="I5960" i="1"/>
  <c r="I5961" i="1"/>
  <c r="I5962" i="1"/>
  <c r="I5963" i="1"/>
  <c r="I5964" i="1"/>
  <c r="I5965" i="1"/>
  <c r="I5966" i="1"/>
  <c r="I5967" i="1"/>
  <c r="I5968" i="1"/>
  <c r="I5969" i="1"/>
  <c r="I5970" i="1"/>
  <c r="I5971" i="1"/>
  <c r="I5972" i="1"/>
  <c r="I5973" i="1"/>
  <c r="I5974" i="1"/>
  <c r="I5975" i="1"/>
  <c r="I5976" i="1"/>
  <c r="I5977" i="1"/>
  <c r="I5978" i="1"/>
  <c r="I5979" i="1"/>
  <c r="I5980" i="1"/>
  <c r="I5981" i="1"/>
  <c r="I5982" i="1"/>
  <c r="I5983" i="1"/>
  <c r="I5984" i="1"/>
  <c r="I5985" i="1"/>
  <c r="I5986" i="1"/>
  <c r="I5987" i="1"/>
  <c r="I5988" i="1"/>
  <c r="I5989" i="1"/>
  <c r="I5990" i="1"/>
  <c r="I5991" i="1"/>
  <c r="I5992" i="1"/>
  <c r="I5993" i="1"/>
  <c r="I5994" i="1"/>
  <c r="I5995" i="1"/>
  <c r="I5996" i="1"/>
  <c r="I5997" i="1"/>
  <c r="I5998" i="1"/>
  <c r="I5999" i="1"/>
  <c r="I6000" i="1"/>
  <c r="I6001" i="1"/>
  <c r="I6002" i="1"/>
  <c r="I6003" i="1"/>
  <c r="I6004" i="1"/>
  <c r="I6005" i="1"/>
  <c r="I6006" i="1"/>
  <c r="I6007" i="1"/>
  <c r="I6008" i="1"/>
  <c r="I6009" i="1"/>
  <c r="I6010" i="1"/>
  <c r="I6011" i="1"/>
  <c r="I6012" i="1"/>
  <c r="I6013" i="1"/>
  <c r="I6014" i="1"/>
  <c r="I6015" i="1"/>
  <c r="I6016" i="1"/>
  <c r="I6017" i="1"/>
  <c r="I6018" i="1"/>
  <c r="I6019" i="1"/>
  <c r="I6020" i="1"/>
  <c r="I6021" i="1"/>
  <c r="I6022" i="1"/>
  <c r="I6023" i="1"/>
  <c r="I6024" i="1"/>
  <c r="I6025" i="1"/>
  <c r="I6026" i="1"/>
  <c r="I6027" i="1"/>
  <c r="I6028" i="1"/>
  <c r="I6029" i="1"/>
  <c r="I6030" i="1"/>
  <c r="I6031" i="1"/>
  <c r="I6032" i="1"/>
  <c r="I6033" i="1"/>
  <c r="I6034" i="1"/>
  <c r="I6035" i="1"/>
  <c r="I6036" i="1"/>
  <c r="I6037" i="1"/>
  <c r="I6038" i="1"/>
  <c r="I6039" i="1"/>
  <c r="I6040" i="1"/>
  <c r="I6041" i="1"/>
  <c r="I6042" i="1"/>
  <c r="I6043" i="1"/>
  <c r="I6044" i="1"/>
  <c r="I6045" i="1"/>
  <c r="I6046" i="1"/>
  <c r="I6047" i="1"/>
  <c r="I6048" i="1"/>
  <c r="I6049" i="1"/>
  <c r="I6050" i="1"/>
  <c r="I6051" i="1"/>
  <c r="I6052" i="1"/>
  <c r="I6053" i="1"/>
  <c r="I6054" i="1"/>
  <c r="I6055" i="1"/>
  <c r="I6056" i="1"/>
  <c r="I6057" i="1"/>
  <c r="I6058" i="1"/>
  <c r="I6059" i="1"/>
  <c r="I6060" i="1"/>
  <c r="I6061" i="1"/>
  <c r="I6062" i="1"/>
  <c r="I6063" i="1"/>
  <c r="I6064" i="1"/>
  <c r="I6065" i="1"/>
  <c r="I6066" i="1"/>
  <c r="I6067" i="1"/>
  <c r="I6068" i="1"/>
  <c r="I6069" i="1"/>
  <c r="I6070" i="1"/>
  <c r="I6071" i="1"/>
  <c r="I6072" i="1"/>
  <c r="I6073" i="1"/>
  <c r="I6074" i="1"/>
  <c r="I6075" i="1"/>
  <c r="I6076" i="1"/>
  <c r="I6077" i="1"/>
  <c r="I6078" i="1"/>
  <c r="I6079" i="1"/>
  <c r="I6080" i="1"/>
  <c r="I6081" i="1"/>
  <c r="I6082" i="1"/>
  <c r="I6083" i="1"/>
  <c r="I6084" i="1"/>
  <c r="I6085" i="1"/>
  <c r="I6086" i="1"/>
  <c r="I6087" i="1"/>
  <c r="I6088" i="1"/>
  <c r="I6089" i="1"/>
  <c r="I6090" i="1"/>
  <c r="I6091" i="1"/>
  <c r="I6092" i="1"/>
  <c r="I6093" i="1"/>
  <c r="I6094" i="1"/>
  <c r="I6095" i="1"/>
  <c r="I6096" i="1"/>
  <c r="I6097" i="1"/>
  <c r="I6098" i="1"/>
  <c r="I6099" i="1"/>
  <c r="I6100" i="1"/>
  <c r="I6101" i="1"/>
  <c r="I6102" i="1"/>
  <c r="I6103" i="1"/>
  <c r="I6104" i="1"/>
  <c r="I6105" i="1"/>
  <c r="I6106" i="1"/>
  <c r="I6107" i="1"/>
  <c r="I6108" i="1"/>
  <c r="I6109" i="1"/>
  <c r="I6110" i="1"/>
  <c r="I6111" i="1"/>
  <c r="I6112" i="1"/>
  <c r="I6113" i="1"/>
  <c r="I6114" i="1"/>
  <c r="I6115" i="1"/>
  <c r="I6116" i="1"/>
  <c r="I6117" i="1"/>
  <c r="I6118" i="1"/>
  <c r="I6119" i="1"/>
  <c r="I6120" i="1"/>
  <c r="I6121" i="1"/>
  <c r="I6122" i="1"/>
  <c r="I6123" i="1"/>
  <c r="I6124" i="1"/>
  <c r="I6125" i="1"/>
  <c r="I6126" i="1"/>
  <c r="I6127" i="1"/>
  <c r="I6128" i="1"/>
  <c r="I6129" i="1"/>
  <c r="I6130" i="1"/>
  <c r="I6131" i="1"/>
  <c r="I6132" i="1"/>
  <c r="I6133" i="1"/>
  <c r="I6134" i="1"/>
  <c r="I6135" i="1"/>
  <c r="I6136" i="1"/>
  <c r="I6137" i="1"/>
  <c r="I6138" i="1"/>
  <c r="I6139" i="1"/>
  <c r="I6140" i="1"/>
  <c r="I6141" i="1"/>
  <c r="I6142" i="1"/>
  <c r="I6143" i="1"/>
  <c r="I6144" i="1"/>
  <c r="I6145" i="1"/>
  <c r="I6146" i="1"/>
  <c r="I6147" i="1"/>
  <c r="I6148" i="1"/>
  <c r="I6149" i="1"/>
  <c r="I6150" i="1"/>
  <c r="I6151" i="1"/>
  <c r="I6152" i="1"/>
  <c r="I6153" i="1"/>
  <c r="I6154" i="1"/>
  <c r="I6155" i="1"/>
  <c r="I6156" i="1"/>
  <c r="I6157" i="1"/>
  <c r="I6158" i="1"/>
  <c r="I6159" i="1"/>
  <c r="I6160" i="1"/>
  <c r="I6161" i="1"/>
  <c r="I6162" i="1"/>
  <c r="I6163" i="1"/>
  <c r="I6164" i="1"/>
  <c r="I6165" i="1"/>
  <c r="I6166" i="1"/>
  <c r="I6167" i="1"/>
  <c r="I6168" i="1"/>
  <c r="I6169" i="1"/>
  <c r="I6170" i="1"/>
  <c r="I6171" i="1"/>
  <c r="I6172" i="1"/>
  <c r="I6173" i="1"/>
  <c r="I6174" i="1"/>
  <c r="I6175" i="1"/>
  <c r="I6176" i="1"/>
  <c r="I6177" i="1"/>
  <c r="I6178" i="1"/>
  <c r="I6179" i="1"/>
  <c r="I6180" i="1"/>
  <c r="I6181" i="1"/>
  <c r="I6182" i="1"/>
  <c r="I6183" i="1"/>
  <c r="I6184" i="1"/>
  <c r="I6185" i="1"/>
  <c r="I6186" i="1"/>
  <c r="I6187" i="1"/>
  <c r="I6188" i="1"/>
  <c r="I6189" i="1"/>
  <c r="I6190" i="1"/>
  <c r="I6191" i="1"/>
  <c r="I6192" i="1"/>
  <c r="I6193" i="1"/>
  <c r="I6194" i="1"/>
  <c r="I6195" i="1"/>
  <c r="I6196" i="1"/>
  <c r="I6197" i="1"/>
  <c r="I6198" i="1"/>
  <c r="I6199" i="1"/>
  <c r="I6200" i="1"/>
  <c r="I6201" i="1"/>
  <c r="I6202" i="1"/>
  <c r="I6203" i="1"/>
  <c r="I6204" i="1"/>
  <c r="I6205" i="1"/>
  <c r="I6206" i="1"/>
  <c r="I6207" i="1"/>
  <c r="I6208" i="1"/>
  <c r="I6209" i="1"/>
  <c r="I6210" i="1"/>
  <c r="I6211" i="1"/>
  <c r="I6212" i="1"/>
  <c r="I6213" i="1"/>
  <c r="I6214" i="1"/>
  <c r="I6215" i="1"/>
  <c r="I6216" i="1"/>
  <c r="I6217" i="1"/>
  <c r="I6218" i="1"/>
  <c r="I6219" i="1"/>
  <c r="I6220" i="1"/>
  <c r="I6221" i="1"/>
  <c r="I6222" i="1"/>
  <c r="I6223" i="1"/>
  <c r="I6224" i="1"/>
  <c r="I6225" i="1"/>
  <c r="I6226" i="1"/>
  <c r="I6227" i="1"/>
  <c r="I6228" i="1"/>
  <c r="I6229" i="1"/>
  <c r="I6230" i="1"/>
  <c r="I6231" i="1"/>
  <c r="I6232" i="1"/>
  <c r="I6233" i="1"/>
  <c r="I6234" i="1"/>
  <c r="I6235" i="1"/>
  <c r="I6236" i="1"/>
  <c r="I6237" i="1"/>
  <c r="I6238" i="1"/>
  <c r="I6239" i="1"/>
  <c r="I6240" i="1"/>
  <c r="I6241" i="1"/>
  <c r="I6242" i="1"/>
  <c r="I6243" i="1"/>
  <c r="I6244" i="1"/>
  <c r="I6245" i="1"/>
  <c r="I6246" i="1"/>
  <c r="I6247" i="1"/>
  <c r="I6248" i="1"/>
  <c r="I6249" i="1"/>
  <c r="I6250" i="1"/>
  <c r="I6251" i="1"/>
  <c r="I6252" i="1"/>
  <c r="I6253" i="1"/>
  <c r="I6254" i="1"/>
  <c r="I6255" i="1"/>
  <c r="I6256" i="1"/>
  <c r="I6257" i="1"/>
  <c r="I6258" i="1"/>
  <c r="I6259" i="1"/>
  <c r="I6260" i="1"/>
  <c r="I6261" i="1"/>
  <c r="I6262" i="1"/>
  <c r="I6263" i="1"/>
  <c r="I6264" i="1"/>
  <c r="I6265" i="1"/>
  <c r="I6266" i="1"/>
  <c r="I6267" i="1"/>
  <c r="I6268" i="1"/>
  <c r="I6269" i="1"/>
  <c r="I6270" i="1"/>
  <c r="I6271" i="1"/>
  <c r="I6272" i="1"/>
  <c r="I6273" i="1"/>
  <c r="I6274" i="1"/>
  <c r="I6275" i="1"/>
  <c r="I6276" i="1"/>
  <c r="I6277" i="1"/>
  <c r="I6278" i="1"/>
  <c r="I6279" i="1"/>
  <c r="I6280" i="1"/>
  <c r="I6281" i="1"/>
  <c r="I6282" i="1"/>
  <c r="I6283" i="1"/>
  <c r="I6284" i="1"/>
  <c r="I6285" i="1"/>
  <c r="I6286" i="1"/>
  <c r="I6287" i="1"/>
  <c r="I6288" i="1"/>
  <c r="I6289" i="1"/>
  <c r="I6290" i="1"/>
  <c r="I6291" i="1"/>
  <c r="I6292" i="1"/>
  <c r="I6293" i="1"/>
  <c r="I6294" i="1"/>
  <c r="I6295" i="1"/>
  <c r="I6296" i="1"/>
  <c r="I6297" i="1"/>
  <c r="I6298" i="1"/>
  <c r="I6299" i="1"/>
  <c r="I6300" i="1"/>
  <c r="I6301" i="1"/>
  <c r="I6302" i="1"/>
  <c r="I6303" i="1"/>
  <c r="I6304" i="1"/>
  <c r="I6305" i="1"/>
  <c r="I6306" i="1"/>
  <c r="I6307" i="1"/>
  <c r="I6308" i="1"/>
  <c r="I6309" i="1"/>
  <c r="I6310" i="1"/>
  <c r="I6311" i="1"/>
  <c r="I6312" i="1"/>
  <c r="I6313" i="1"/>
  <c r="I6314" i="1"/>
  <c r="I6315" i="1"/>
  <c r="I6316" i="1"/>
  <c r="I6317" i="1"/>
  <c r="I6318" i="1"/>
  <c r="I6319" i="1"/>
  <c r="I6320" i="1"/>
  <c r="I6321" i="1"/>
  <c r="I6322" i="1"/>
  <c r="I6323" i="1"/>
  <c r="I6324" i="1"/>
  <c r="I6325" i="1"/>
  <c r="I6326" i="1"/>
  <c r="I6327" i="1"/>
  <c r="I6328" i="1"/>
  <c r="I6329" i="1"/>
  <c r="I6330" i="1"/>
  <c r="I6331" i="1"/>
  <c r="I6332" i="1"/>
  <c r="I6333" i="1"/>
  <c r="I6334" i="1"/>
  <c r="I6335" i="1"/>
  <c r="I6336" i="1"/>
  <c r="I6337" i="1"/>
  <c r="I6338" i="1"/>
  <c r="I6339" i="1"/>
  <c r="I6340" i="1"/>
  <c r="I6341" i="1"/>
  <c r="I6342" i="1"/>
  <c r="I6343" i="1"/>
  <c r="I6344" i="1"/>
  <c r="I6345" i="1"/>
  <c r="I6346" i="1"/>
  <c r="I6347" i="1"/>
  <c r="I6348" i="1"/>
  <c r="I6349" i="1"/>
  <c r="I6350" i="1"/>
  <c r="I6351" i="1"/>
  <c r="I6352" i="1"/>
  <c r="I6353" i="1"/>
  <c r="I6354" i="1"/>
  <c r="I6355" i="1"/>
  <c r="I6356" i="1"/>
  <c r="I6357" i="1"/>
  <c r="I6358" i="1"/>
  <c r="I6359" i="1"/>
  <c r="I6360" i="1"/>
  <c r="I6361" i="1"/>
  <c r="I6362" i="1"/>
  <c r="I6363" i="1"/>
  <c r="I6364" i="1"/>
  <c r="I6365" i="1"/>
  <c r="I6366" i="1"/>
  <c r="I6367" i="1"/>
  <c r="I6368" i="1"/>
  <c r="I6369" i="1"/>
  <c r="I6370" i="1"/>
  <c r="I6371" i="1"/>
  <c r="I6372" i="1"/>
  <c r="I6373" i="1"/>
  <c r="I6374" i="1"/>
  <c r="I6375" i="1"/>
  <c r="I6376" i="1"/>
  <c r="I6377" i="1"/>
  <c r="I6378" i="1"/>
  <c r="I6379" i="1"/>
  <c r="I6380" i="1"/>
  <c r="I6381" i="1"/>
  <c r="I6382" i="1"/>
  <c r="I6383" i="1"/>
  <c r="I6384" i="1"/>
  <c r="I6385" i="1"/>
  <c r="I6386" i="1"/>
  <c r="I6387" i="1"/>
  <c r="I6388" i="1"/>
  <c r="I6389" i="1"/>
  <c r="I6390" i="1"/>
  <c r="I6391" i="1"/>
  <c r="I6392" i="1"/>
  <c r="I6393" i="1"/>
  <c r="I6394" i="1"/>
  <c r="I6395" i="1"/>
  <c r="I6396" i="1"/>
  <c r="I6397" i="1"/>
  <c r="I6398" i="1"/>
  <c r="I6399" i="1"/>
  <c r="I6400" i="1"/>
  <c r="I6401" i="1"/>
  <c r="I6402" i="1"/>
  <c r="I6403" i="1"/>
  <c r="I6404" i="1"/>
  <c r="I6405" i="1"/>
  <c r="I6406" i="1"/>
  <c r="I6407" i="1"/>
  <c r="I6408" i="1"/>
  <c r="I6409" i="1"/>
  <c r="I6410" i="1"/>
  <c r="I6411" i="1"/>
  <c r="I6412" i="1"/>
  <c r="I6413" i="1"/>
  <c r="I6414" i="1"/>
  <c r="I6415" i="1"/>
  <c r="I6416" i="1"/>
  <c r="I6417" i="1"/>
  <c r="I6418" i="1"/>
  <c r="I6419" i="1"/>
  <c r="I6420" i="1"/>
  <c r="I6421" i="1"/>
  <c r="I6422" i="1"/>
  <c r="I6423" i="1"/>
  <c r="I6424" i="1"/>
  <c r="I6425" i="1"/>
  <c r="I6426" i="1"/>
  <c r="I6427" i="1"/>
  <c r="I6428" i="1"/>
  <c r="I6429" i="1"/>
  <c r="I6430" i="1"/>
  <c r="I6431" i="1"/>
  <c r="I6432" i="1"/>
  <c r="I6433" i="1"/>
  <c r="I6434" i="1"/>
  <c r="I6435" i="1"/>
  <c r="I6436" i="1"/>
  <c r="I6437" i="1"/>
  <c r="I6438" i="1"/>
  <c r="I6439" i="1"/>
  <c r="I6440" i="1"/>
  <c r="I6441" i="1"/>
  <c r="I6442" i="1"/>
  <c r="I6443" i="1"/>
  <c r="I6444" i="1"/>
  <c r="I6445" i="1"/>
  <c r="I6446" i="1"/>
  <c r="I6447" i="1"/>
  <c r="I6448" i="1"/>
  <c r="I6449" i="1"/>
  <c r="I6450" i="1"/>
  <c r="I6451" i="1"/>
  <c r="I6452" i="1"/>
  <c r="I6453" i="1"/>
  <c r="I6454" i="1"/>
  <c r="I6455" i="1"/>
  <c r="I6456" i="1"/>
  <c r="I6457" i="1"/>
  <c r="I6458" i="1"/>
  <c r="I6459" i="1"/>
  <c r="I6460" i="1"/>
  <c r="I6461" i="1"/>
  <c r="I6462" i="1"/>
  <c r="I6463" i="1"/>
  <c r="I6464" i="1"/>
  <c r="I6465" i="1"/>
  <c r="I6466" i="1"/>
  <c r="I6467" i="1"/>
  <c r="I6468" i="1"/>
  <c r="I6469" i="1"/>
  <c r="I6470" i="1"/>
  <c r="I6471" i="1"/>
  <c r="I6472" i="1"/>
  <c r="I6473" i="1"/>
  <c r="I6474" i="1"/>
  <c r="I6475" i="1"/>
  <c r="I6476" i="1"/>
  <c r="I6477" i="1"/>
  <c r="I6478" i="1"/>
  <c r="I6479" i="1"/>
  <c r="I6480" i="1"/>
  <c r="I6481" i="1"/>
  <c r="I6482" i="1"/>
  <c r="I6483" i="1"/>
  <c r="I6484" i="1"/>
  <c r="I6485" i="1"/>
  <c r="I6486" i="1"/>
  <c r="I6487" i="1"/>
  <c r="I6488" i="1"/>
  <c r="I6489" i="1"/>
  <c r="I6490" i="1"/>
  <c r="I6491" i="1"/>
  <c r="I6492" i="1"/>
  <c r="I6493" i="1"/>
  <c r="I6494" i="1"/>
  <c r="I6495" i="1"/>
  <c r="I6496" i="1"/>
  <c r="I6497" i="1"/>
  <c r="I6498" i="1"/>
  <c r="I6499" i="1"/>
  <c r="I6500" i="1"/>
  <c r="I6501" i="1"/>
  <c r="I6502" i="1"/>
  <c r="I6503" i="1"/>
  <c r="I6504" i="1"/>
  <c r="I6505" i="1"/>
  <c r="I6506" i="1"/>
  <c r="I6507" i="1"/>
  <c r="I6508" i="1"/>
  <c r="I6509" i="1"/>
  <c r="I6510" i="1"/>
  <c r="I6511" i="1"/>
  <c r="I6512" i="1"/>
  <c r="I6513" i="1"/>
  <c r="I6514" i="1"/>
  <c r="I6515" i="1"/>
  <c r="I6516" i="1"/>
  <c r="I6517" i="1"/>
  <c r="I6518" i="1"/>
  <c r="I6519" i="1"/>
  <c r="I6520" i="1"/>
  <c r="I6521" i="1"/>
  <c r="I6522" i="1"/>
  <c r="I6523" i="1"/>
  <c r="I6524" i="1"/>
  <c r="I6525" i="1"/>
  <c r="I6526" i="1"/>
  <c r="I6527" i="1"/>
  <c r="I6528" i="1"/>
  <c r="I6529" i="1"/>
  <c r="I6530" i="1"/>
  <c r="I6531" i="1"/>
  <c r="I6532" i="1"/>
  <c r="I6533" i="1"/>
  <c r="I6534" i="1"/>
  <c r="I6535" i="1"/>
  <c r="I6536" i="1"/>
  <c r="I6537" i="1"/>
  <c r="I6538" i="1"/>
  <c r="I6539" i="1"/>
  <c r="I6540" i="1"/>
  <c r="I6541" i="1"/>
  <c r="I6542" i="1"/>
  <c r="I6543" i="1"/>
  <c r="I6544" i="1"/>
  <c r="I6545" i="1"/>
  <c r="I6546" i="1"/>
  <c r="I6547" i="1"/>
  <c r="I6548" i="1"/>
  <c r="I6549" i="1"/>
  <c r="I6550" i="1"/>
  <c r="I6551" i="1"/>
  <c r="I6552" i="1"/>
  <c r="I6553" i="1"/>
  <c r="I6554" i="1"/>
  <c r="I6555" i="1"/>
  <c r="I6556" i="1"/>
  <c r="I6557" i="1"/>
  <c r="I6558" i="1"/>
  <c r="I6559" i="1"/>
  <c r="I6560" i="1"/>
  <c r="I6561" i="1"/>
  <c r="I6562" i="1"/>
  <c r="I6563" i="1"/>
  <c r="I6564" i="1"/>
  <c r="I6565" i="1"/>
  <c r="I6566" i="1"/>
  <c r="I6567" i="1"/>
  <c r="I6568" i="1"/>
  <c r="I6569" i="1"/>
  <c r="I6570" i="1"/>
  <c r="I6571" i="1"/>
  <c r="I6572" i="1"/>
  <c r="I6573" i="1"/>
  <c r="I6574" i="1"/>
  <c r="I6575" i="1"/>
  <c r="I6576" i="1"/>
  <c r="I6577" i="1"/>
  <c r="I6578" i="1"/>
  <c r="I6579" i="1"/>
  <c r="I6580" i="1"/>
  <c r="I6581" i="1"/>
  <c r="I6582" i="1"/>
  <c r="I6583" i="1"/>
  <c r="I6584" i="1"/>
  <c r="I6585" i="1"/>
  <c r="I6586" i="1"/>
  <c r="I6587" i="1"/>
  <c r="I6588" i="1"/>
  <c r="I6589" i="1"/>
  <c r="I6590" i="1"/>
  <c r="I6591" i="1"/>
  <c r="I6592" i="1"/>
  <c r="I6593" i="1"/>
  <c r="I6594" i="1"/>
  <c r="I6595" i="1"/>
  <c r="I6596" i="1"/>
  <c r="I6597" i="1"/>
  <c r="I6598" i="1"/>
  <c r="I6599" i="1"/>
  <c r="I6600" i="1"/>
  <c r="I6601" i="1"/>
  <c r="I6602" i="1"/>
  <c r="I6603" i="1"/>
  <c r="I6604" i="1"/>
  <c r="I6605" i="1"/>
  <c r="I6606" i="1"/>
  <c r="I6607" i="1"/>
  <c r="I6608" i="1"/>
  <c r="I6609" i="1"/>
  <c r="I6610" i="1"/>
  <c r="I6611" i="1"/>
  <c r="I6612" i="1"/>
  <c r="I6613" i="1"/>
  <c r="I6614" i="1"/>
  <c r="I6615" i="1"/>
  <c r="I6616" i="1"/>
  <c r="I6617" i="1"/>
  <c r="I6618" i="1"/>
  <c r="I6619" i="1"/>
  <c r="I6620" i="1"/>
  <c r="I6621" i="1"/>
  <c r="I6622" i="1"/>
  <c r="I6623" i="1"/>
  <c r="I6624" i="1"/>
  <c r="I6625" i="1"/>
  <c r="I6626" i="1"/>
  <c r="I6627" i="1"/>
  <c r="I6628" i="1"/>
  <c r="I6629" i="1"/>
  <c r="I6630" i="1"/>
  <c r="I6631" i="1"/>
  <c r="I6632" i="1"/>
  <c r="I6633" i="1"/>
  <c r="I6634" i="1"/>
  <c r="I6635" i="1"/>
  <c r="I6636" i="1"/>
  <c r="I6637" i="1"/>
  <c r="I6638" i="1"/>
  <c r="I6639" i="1"/>
  <c r="I6640" i="1"/>
  <c r="I6641" i="1"/>
  <c r="I6642" i="1"/>
  <c r="I6643" i="1"/>
  <c r="I6644" i="1"/>
  <c r="I6645" i="1"/>
  <c r="I6646" i="1"/>
  <c r="I6647" i="1"/>
  <c r="I6648" i="1"/>
  <c r="I6649" i="1"/>
  <c r="I6650" i="1"/>
  <c r="I6651" i="1"/>
  <c r="I6652" i="1"/>
  <c r="I6653" i="1"/>
  <c r="I6654" i="1"/>
  <c r="I6655" i="1"/>
  <c r="I6656" i="1"/>
  <c r="I6657" i="1"/>
  <c r="I6658" i="1"/>
  <c r="I6659" i="1"/>
  <c r="I6660" i="1"/>
  <c r="I6661" i="1"/>
  <c r="I6662" i="1"/>
  <c r="I6663" i="1"/>
  <c r="I6664" i="1"/>
  <c r="I6665" i="1"/>
  <c r="I6666" i="1"/>
  <c r="I6667" i="1"/>
  <c r="I6668" i="1"/>
  <c r="I6669" i="1"/>
  <c r="I6670" i="1"/>
  <c r="I6671" i="1"/>
  <c r="I6672" i="1"/>
  <c r="I6673" i="1"/>
  <c r="I6674" i="1"/>
  <c r="I6675" i="1"/>
  <c r="I6676" i="1"/>
  <c r="I6677" i="1"/>
  <c r="I6678" i="1"/>
  <c r="I6679" i="1"/>
  <c r="I6680" i="1"/>
  <c r="I6681" i="1"/>
  <c r="I6682" i="1"/>
  <c r="I6683" i="1"/>
  <c r="I6684" i="1"/>
  <c r="I6685" i="1"/>
  <c r="I6686" i="1"/>
  <c r="I6687" i="1"/>
  <c r="I6688" i="1"/>
  <c r="I6689" i="1"/>
  <c r="I6690" i="1"/>
  <c r="I6691" i="1"/>
  <c r="I6692" i="1"/>
  <c r="I6693" i="1"/>
  <c r="I6694" i="1"/>
  <c r="I6695" i="1"/>
  <c r="I6696" i="1"/>
  <c r="I6697" i="1"/>
  <c r="I6698" i="1"/>
  <c r="I6699" i="1"/>
  <c r="I6700" i="1"/>
  <c r="I6701" i="1"/>
  <c r="I6702" i="1"/>
  <c r="I6703" i="1"/>
  <c r="I6704" i="1"/>
  <c r="I6705" i="1"/>
  <c r="I6706" i="1"/>
  <c r="I6707" i="1"/>
  <c r="I6708" i="1"/>
  <c r="I6709" i="1"/>
  <c r="I6710" i="1"/>
  <c r="I6711" i="1"/>
  <c r="I6712" i="1"/>
  <c r="I6713" i="1"/>
  <c r="I6714" i="1"/>
  <c r="I6715" i="1"/>
  <c r="I6716" i="1"/>
  <c r="I6717" i="1"/>
  <c r="I6718" i="1"/>
  <c r="I6719" i="1"/>
  <c r="I6720" i="1"/>
  <c r="I6721" i="1"/>
  <c r="I6722" i="1"/>
  <c r="I6723" i="1"/>
  <c r="I6724" i="1"/>
  <c r="I6725" i="1"/>
  <c r="I6726" i="1"/>
  <c r="I6727" i="1"/>
  <c r="I6728" i="1"/>
  <c r="I6729" i="1"/>
  <c r="I6730" i="1"/>
  <c r="I6731" i="1"/>
  <c r="I6732" i="1"/>
  <c r="I6733" i="1"/>
  <c r="I6734" i="1"/>
  <c r="I6735" i="1"/>
  <c r="I6736" i="1"/>
  <c r="I6737" i="1"/>
  <c r="I6738" i="1"/>
  <c r="I6739" i="1"/>
  <c r="I6740" i="1"/>
  <c r="I6741" i="1"/>
  <c r="I6742" i="1"/>
  <c r="I6743" i="1"/>
  <c r="I6744" i="1"/>
  <c r="I6745" i="1"/>
  <c r="I6746" i="1"/>
  <c r="I6747" i="1"/>
  <c r="I6748" i="1"/>
  <c r="I6749" i="1"/>
  <c r="I6750" i="1"/>
  <c r="I6751" i="1"/>
  <c r="I6752" i="1"/>
  <c r="I6753" i="1"/>
  <c r="I6754" i="1"/>
  <c r="I6755" i="1"/>
  <c r="I6756" i="1"/>
  <c r="I6757" i="1"/>
  <c r="I6758" i="1"/>
  <c r="I6759" i="1"/>
  <c r="I6760" i="1"/>
  <c r="I6761" i="1"/>
  <c r="I6762" i="1"/>
  <c r="I6763" i="1"/>
  <c r="I6764" i="1"/>
  <c r="I6765" i="1"/>
  <c r="I6766" i="1"/>
  <c r="I6767" i="1"/>
  <c r="I6768" i="1"/>
  <c r="I6769" i="1"/>
  <c r="I6770" i="1"/>
  <c r="I6771" i="1"/>
  <c r="I6772" i="1"/>
  <c r="I6773" i="1"/>
  <c r="I6774" i="1"/>
  <c r="I6775" i="1"/>
  <c r="I6776" i="1"/>
  <c r="I6777" i="1"/>
  <c r="I6778" i="1"/>
  <c r="I6779" i="1"/>
  <c r="I6780" i="1"/>
  <c r="I6781" i="1"/>
  <c r="I6782" i="1"/>
  <c r="I6783" i="1"/>
  <c r="I6784" i="1"/>
  <c r="I6785" i="1"/>
  <c r="I6786" i="1"/>
  <c r="I6787" i="1"/>
  <c r="I6788" i="1"/>
  <c r="I6789" i="1"/>
  <c r="I6790" i="1"/>
  <c r="I6791" i="1"/>
  <c r="I6792" i="1"/>
  <c r="I6793" i="1"/>
  <c r="I6794" i="1"/>
  <c r="I6795" i="1"/>
  <c r="I6796" i="1"/>
  <c r="I6797" i="1"/>
  <c r="I6798" i="1"/>
  <c r="I6799" i="1"/>
  <c r="I6800" i="1"/>
  <c r="I6801" i="1"/>
  <c r="I6802" i="1"/>
  <c r="I6803" i="1"/>
  <c r="I6804" i="1"/>
  <c r="I6805" i="1"/>
  <c r="I6806" i="1"/>
  <c r="I6807" i="1"/>
  <c r="I6808" i="1"/>
  <c r="I6809" i="1"/>
  <c r="I6810" i="1"/>
  <c r="I6811" i="1"/>
  <c r="I6812" i="1"/>
  <c r="I6813" i="1"/>
  <c r="I6814" i="1"/>
  <c r="I6815" i="1"/>
  <c r="I6816" i="1"/>
  <c r="I6817" i="1"/>
  <c r="I6818" i="1"/>
  <c r="I6819" i="1"/>
  <c r="I6820" i="1"/>
  <c r="I6821" i="1"/>
  <c r="I6822" i="1"/>
  <c r="I6823" i="1"/>
  <c r="I6824" i="1"/>
  <c r="I6825" i="1"/>
  <c r="I6826" i="1"/>
  <c r="I6827" i="1"/>
  <c r="I6828" i="1"/>
  <c r="I6829" i="1"/>
  <c r="I6830" i="1"/>
  <c r="I6831" i="1"/>
  <c r="I6832" i="1"/>
  <c r="I6833" i="1"/>
  <c r="I6834" i="1"/>
  <c r="I6835" i="1"/>
  <c r="I6836" i="1"/>
  <c r="I6837" i="1"/>
  <c r="I6838" i="1"/>
  <c r="I6839" i="1"/>
  <c r="I6840" i="1"/>
  <c r="I6841" i="1"/>
  <c r="I6842" i="1"/>
  <c r="I6843" i="1"/>
  <c r="I6844" i="1"/>
  <c r="I6845" i="1"/>
  <c r="I6846" i="1"/>
  <c r="I6847" i="1"/>
  <c r="I6848" i="1"/>
  <c r="I6849" i="1"/>
  <c r="I6850" i="1"/>
  <c r="I6851" i="1"/>
  <c r="I6852" i="1"/>
  <c r="I6853" i="1"/>
  <c r="I6854" i="1"/>
  <c r="I6855" i="1"/>
  <c r="I6856" i="1"/>
  <c r="I6857" i="1"/>
  <c r="I6858" i="1"/>
  <c r="I6859" i="1"/>
  <c r="I6860" i="1"/>
  <c r="I6861" i="1"/>
  <c r="I6862" i="1"/>
  <c r="I6863" i="1"/>
  <c r="I6864" i="1"/>
  <c r="I6865" i="1"/>
  <c r="I6866" i="1"/>
  <c r="I6867" i="1"/>
  <c r="I6868" i="1"/>
  <c r="I6869" i="1"/>
  <c r="I6870" i="1"/>
  <c r="I6871" i="1"/>
  <c r="I6872" i="1"/>
  <c r="I6873" i="1"/>
  <c r="I6874" i="1"/>
  <c r="I6875" i="1"/>
  <c r="I6876" i="1"/>
  <c r="I6877" i="1"/>
  <c r="I6878" i="1"/>
  <c r="I6879" i="1"/>
  <c r="I6880" i="1"/>
  <c r="I6881" i="1"/>
  <c r="I6882" i="1"/>
  <c r="I6883" i="1"/>
  <c r="I6884" i="1"/>
  <c r="I6885" i="1"/>
  <c r="I6886" i="1"/>
  <c r="I6887" i="1"/>
  <c r="I6888" i="1"/>
  <c r="I6889" i="1"/>
  <c r="I6890" i="1"/>
  <c r="I6891" i="1"/>
  <c r="I6892" i="1"/>
  <c r="I6893" i="1"/>
  <c r="I6894" i="1"/>
  <c r="I6895" i="1"/>
  <c r="I6896" i="1"/>
  <c r="I6897" i="1"/>
  <c r="I6898" i="1"/>
  <c r="I6899" i="1"/>
  <c r="I6900" i="1"/>
  <c r="I6901" i="1"/>
  <c r="I6902" i="1"/>
  <c r="I6903" i="1"/>
  <c r="I6904" i="1"/>
  <c r="I6905" i="1"/>
  <c r="I6906" i="1"/>
  <c r="I6907" i="1"/>
  <c r="I6908" i="1"/>
  <c r="I6909" i="1"/>
  <c r="I6910" i="1"/>
  <c r="I6911" i="1"/>
  <c r="I6912" i="1"/>
  <c r="I6913" i="1"/>
  <c r="I6914" i="1"/>
  <c r="I6915" i="1"/>
  <c r="I6916" i="1"/>
  <c r="I6917" i="1"/>
  <c r="I6918" i="1"/>
  <c r="I6919" i="1"/>
  <c r="I6920" i="1"/>
  <c r="I6921" i="1"/>
  <c r="I6922" i="1"/>
  <c r="I6923" i="1"/>
  <c r="I6924" i="1"/>
  <c r="I6925" i="1"/>
  <c r="I6926" i="1"/>
  <c r="I6927" i="1"/>
  <c r="I6928" i="1"/>
  <c r="I6929" i="1"/>
  <c r="I6930" i="1"/>
  <c r="I6931" i="1"/>
  <c r="I6932" i="1"/>
  <c r="I6933" i="1"/>
  <c r="I6934" i="1"/>
  <c r="I6935" i="1"/>
  <c r="I6936" i="1"/>
  <c r="I6937" i="1"/>
  <c r="I6938" i="1"/>
  <c r="I6939" i="1"/>
  <c r="I6940" i="1"/>
  <c r="I6941" i="1"/>
  <c r="I6942" i="1"/>
  <c r="I6943" i="1"/>
  <c r="I6944" i="1"/>
  <c r="I6945" i="1"/>
  <c r="I6946" i="1"/>
  <c r="I6947" i="1"/>
  <c r="I6948" i="1"/>
  <c r="I6949" i="1"/>
  <c r="I6950" i="1"/>
  <c r="I6951" i="1"/>
  <c r="I6952" i="1"/>
  <c r="I6953" i="1"/>
  <c r="I6954" i="1"/>
  <c r="I6955" i="1"/>
  <c r="I6956" i="1"/>
  <c r="I6957" i="1"/>
  <c r="I6958" i="1"/>
  <c r="I6959" i="1"/>
  <c r="I6960" i="1"/>
  <c r="I6961" i="1"/>
  <c r="I6962" i="1"/>
  <c r="I6963" i="1"/>
  <c r="I6964" i="1"/>
  <c r="I6965" i="1"/>
  <c r="I6966" i="1"/>
  <c r="I6967" i="1"/>
  <c r="I6968" i="1"/>
  <c r="I6969" i="1"/>
  <c r="I6970" i="1"/>
  <c r="I6971" i="1"/>
  <c r="I6972" i="1"/>
  <c r="I6973" i="1"/>
  <c r="I6974" i="1"/>
  <c r="I6975" i="1"/>
  <c r="I6976" i="1"/>
  <c r="I6977" i="1"/>
  <c r="I6978" i="1"/>
  <c r="I6979" i="1"/>
  <c r="I6980" i="1"/>
  <c r="I6981" i="1"/>
  <c r="I6982" i="1"/>
  <c r="I6983" i="1"/>
  <c r="I6984" i="1"/>
  <c r="I6985" i="1"/>
  <c r="I6986" i="1"/>
  <c r="I6987" i="1"/>
  <c r="I6988" i="1"/>
  <c r="I6989" i="1"/>
  <c r="I6990" i="1"/>
  <c r="I6991" i="1"/>
  <c r="I6992" i="1"/>
  <c r="I6993" i="1"/>
  <c r="I6994" i="1"/>
  <c r="I6995" i="1"/>
  <c r="I6996" i="1"/>
  <c r="I6997" i="1"/>
  <c r="I6998" i="1"/>
  <c r="I6999" i="1"/>
  <c r="I7000" i="1"/>
  <c r="I7001" i="1"/>
  <c r="I7002" i="1"/>
  <c r="I7003" i="1"/>
  <c r="I7004" i="1"/>
  <c r="I7005" i="1"/>
  <c r="I7006" i="1"/>
  <c r="I7007" i="1"/>
  <c r="I7008" i="1"/>
  <c r="I7009" i="1"/>
  <c r="I7010" i="1"/>
  <c r="I7011" i="1"/>
  <c r="I7012" i="1"/>
  <c r="I7013" i="1"/>
  <c r="I7014" i="1"/>
  <c r="I7015" i="1"/>
  <c r="I7016" i="1"/>
  <c r="I7017" i="1"/>
  <c r="I7018" i="1"/>
  <c r="I7019" i="1"/>
  <c r="I7020" i="1"/>
  <c r="I7021" i="1"/>
  <c r="I7022" i="1"/>
  <c r="I7023" i="1"/>
  <c r="I7024" i="1"/>
  <c r="I7025" i="1"/>
  <c r="I7026" i="1"/>
  <c r="I7027" i="1"/>
  <c r="I7028" i="1"/>
  <c r="I7029" i="1"/>
  <c r="I7030" i="1"/>
  <c r="I7031" i="1"/>
  <c r="I7032" i="1"/>
  <c r="I7033" i="1"/>
  <c r="I7034" i="1"/>
  <c r="I7035" i="1"/>
  <c r="I7036" i="1"/>
  <c r="I7037" i="1"/>
  <c r="I7038" i="1"/>
  <c r="I7039" i="1"/>
  <c r="I7040" i="1"/>
  <c r="I7041" i="1"/>
  <c r="I7042" i="1"/>
  <c r="I7043" i="1"/>
  <c r="I7044" i="1"/>
  <c r="I7045" i="1"/>
  <c r="I7046" i="1"/>
  <c r="I7047" i="1"/>
  <c r="I7048" i="1"/>
  <c r="I7049" i="1"/>
  <c r="I7050" i="1"/>
  <c r="I7051" i="1"/>
  <c r="I7052" i="1"/>
  <c r="I7053" i="1"/>
  <c r="I7054" i="1"/>
  <c r="I7055" i="1"/>
  <c r="I7056" i="1"/>
  <c r="I7057" i="1"/>
  <c r="I7058" i="1"/>
  <c r="I7059" i="1"/>
  <c r="I7060" i="1"/>
  <c r="I7061" i="1"/>
  <c r="I7062" i="1"/>
  <c r="I7063" i="1"/>
  <c r="I7064" i="1"/>
  <c r="I7065" i="1"/>
  <c r="I7066" i="1"/>
  <c r="I7067" i="1"/>
  <c r="I7068" i="1"/>
  <c r="I7069" i="1"/>
  <c r="I7070" i="1"/>
  <c r="I7071" i="1"/>
  <c r="I7072" i="1"/>
  <c r="I7073" i="1"/>
  <c r="I7074" i="1"/>
  <c r="I7075" i="1"/>
  <c r="I7076" i="1"/>
  <c r="I7077" i="1"/>
  <c r="I7078" i="1"/>
  <c r="I7079" i="1"/>
  <c r="I7080" i="1"/>
  <c r="I7081" i="1"/>
  <c r="I7082" i="1"/>
  <c r="I7083" i="1"/>
  <c r="I7084" i="1"/>
  <c r="I7085" i="1"/>
  <c r="I7086" i="1"/>
  <c r="I7087" i="1"/>
  <c r="I7088" i="1"/>
  <c r="I7089" i="1"/>
  <c r="I7090" i="1"/>
  <c r="I7091" i="1"/>
  <c r="I7092" i="1"/>
  <c r="I7093" i="1"/>
  <c r="I7094" i="1"/>
  <c r="I7095" i="1"/>
  <c r="I7096" i="1"/>
  <c r="I7097" i="1"/>
  <c r="I7098" i="1"/>
  <c r="I7099" i="1"/>
  <c r="I7100" i="1"/>
  <c r="I7101" i="1"/>
  <c r="I7102" i="1"/>
  <c r="I7103" i="1"/>
  <c r="I7104" i="1"/>
  <c r="I7105" i="1"/>
  <c r="I7106" i="1"/>
  <c r="I7107" i="1"/>
  <c r="I7108" i="1"/>
  <c r="I7109" i="1"/>
  <c r="I7110" i="1"/>
  <c r="I7111" i="1"/>
  <c r="I7112" i="1"/>
  <c r="I7113" i="1"/>
  <c r="I7114" i="1"/>
  <c r="I7115" i="1"/>
  <c r="I7116" i="1"/>
  <c r="I7117" i="1"/>
  <c r="I7118" i="1"/>
  <c r="I7119" i="1"/>
  <c r="I7120" i="1"/>
  <c r="I7121" i="1"/>
  <c r="I7122" i="1"/>
  <c r="I7123" i="1"/>
  <c r="I7124" i="1"/>
  <c r="I7125" i="1"/>
  <c r="I7126" i="1"/>
  <c r="I7127" i="1"/>
  <c r="I7128" i="1"/>
  <c r="I7129" i="1"/>
  <c r="I7130" i="1"/>
  <c r="I7131" i="1"/>
  <c r="I7132" i="1"/>
  <c r="I7133" i="1"/>
  <c r="I7134" i="1"/>
  <c r="I7135" i="1"/>
  <c r="I7136" i="1"/>
  <c r="I7137" i="1"/>
  <c r="I7138" i="1"/>
  <c r="I7139" i="1"/>
  <c r="I7140" i="1"/>
  <c r="I7141" i="1"/>
  <c r="I7142" i="1"/>
  <c r="I7143" i="1"/>
  <c r="I7144" i="1"/>
  <c r="I7145" i="1"/>
  <c r="I7146" i="1"/>
  <c r="I7147" i="1"/>
  <c r="I7148" i="1"/>
  <c r="I7149" i="1"/>
  <c r="I7150" i="1"/>
  <c r="I7151" i="1"/>
  <c r="I7152" i="1"/>
  <c r="I7153" i="1"/>
  <c r="I7154" i="1"/>
  <c r="I7155" i="1"/>
  <c r="I7156" i="1"/>
  <c r="I7157" i="1"/>
  <c r="I7158" i="1"/>
  <c r="I7159" i="1"/>
  <c r="I7160" i="1"/>
  <c r="I7161" i="1"/>
  <c r="I7162" i="1"/>
  <c r="I7163" i="1"/>
  <c r="I7164" i="1"/>
  <c r="I7165" i="1"/>
  <c r="I7166" i="1"/>
  <c r="I7167" i="1"/>
  <c r="I7168" i="1"/>
  <c r="I7169" i="1"/>
  <c r="I7170" i="1"/>
  <c r="I7171" i="1"/>
  <c r="I7172" i="1"/>
  <c r="I7173" i="1"/>
  <c r="I7174" i="1"/>
  <c r="I7175" i="1"/>
  <c r="I7176" i="1"/>
  <c r="I7177" i="1"/>
  <c r="I7178" i="1"/>
  <c r="I7179" i="1"/>
  <c r="I7180" i="1"/>
  <c r="I7181" i="1"/>
  <c r="I7182" i="1"/>
  <c r="I7183" i="1"/>
  <c r="I7184" i="1"/>
  <c r="I7185" i="1"/>
  <c r="I7186" i="1"/>
  <c r="I7187" i="1"/>
  <c r="I7188" i="1"/>
  <c r="I7189" i="1"/>
  <c r="I7190" i="1"/>
  <c r="I7191" i="1"/>
  <c r="I7192" i="1"/>
  <c r="I7193" i="1"/>
  <c r="I7194" i="1"/>
  <c r="I7195" i="1"/>
  <c r="I7196" i="1"/>
  <c r="I7197" i="1"/>
  <c r="I7198" i="1"/>
  <c r="I7199" i="1"/>
  <c r="I7200" i="1"/>
  <c r="I7201" i="1"/>
  <c r="I7202" i="1"/>
  <c r="I7203" i="1"/>
  <c r="I7204" i="1"/>
  <c r="I7205" i="1"/>
  <c r="I7206" i="1"/>
  <c r="I7207" i="1"/>
  <c r="I7208" i="1"/>
  <c r="I7209" i="1"/>
  <c r="I7210" i="1"/>
  <c r="I7211" i="1"/>
  <c r="I7212" i="1"/>
  <c r="I7213" i="1"/>
  <c r="I7214" i="1"/>
  <c r="I7215" i="1"/>
  <c r="I7216" i="1"/>
  <c r="I7217" i="1"/>
  <c r="I7218" i="1"/>
  <c r="I7219" i="1"/>
  <c r="I7220" i="1"/>
  <c r="I7221" i="1"/>
  <c r="I7222" i="1"/>
  <c r="I7223" i="1"/>
  <c r="I7224" i="1"/>
  <c r="I7225" i="1"/>
  <c r="I7226" i="1"/>
  <c r="I7227" i="1"/>
  <c r="I7228" i="1"/>
  <c r="I7229" i="1"/>
  <c r="I7230" i="1"/>
  <c r="I7231" i="1"/>
  <c r="I7232" i="1"/>
  <c r="I7233" i="1"/>
  <c r="I7234" i="1"/>
  <c r="I7235" i="1"/>
  <c r="I7236" i="1"/>
  <c r="I7237" i="1"/>
  <c r="I7238" i="1"/>
  <c r="I7239" i="1"/>
  <c r="I7240" i="1"/>
  <c r="I7241" i="1"/>
  <c r="I7242" i="1"/>
  <c r="I7243" i="1"/>
  <c r="I7244" i="1"/>
  <c r="I7245" i="1"/>
  <c r="I7246" i="1"/>
  <c r="I7247" i="1"/>
  <c r="I7248" i="1"/>
  <c r="I7249" i="1"/>
  <c r="I7250" i="1"/>
  <c r="I7251" i="1"/>
  <c r="I7252" i="1"/>
  <c r="I7253" i="1"/>
  <c r="I7254" i="1"/>
  <c r="I7255" i="1"/>
  <c r="I7256" i="1"/>
  <c r="I7257" i="1"/>
  <c r="I7258" i="1"/>
  <c r="I7259" i="1"/>
  <c r="I7260" i="1"/>
  <c r="I7261" i="1"/>
  <c r="I7262" i="1"/>
  <c r="I7263" i="1"/>
  <c r="I7264" i="1"/>
  <c r="I7265" i="1"/>
  <c r="I7266" i="1"/>
  <c r="I7267" i="1"/>
  <c r="I7268" i="1"/>
  <c r="I7269" i="1"/>
  <c r="I7270" i="1"/>
  <c r="I7271" i="1"/>
  <c r="I7272" i="1"/>
  <c r="I7273" i="1"/>
  <c r="I7274" i="1"/>
  <c r="I7275" i="1"/>
  <c r="I7276" i="1"/>
  <c r="I7277" i="1"/>
  <c r="I7278" i="1"/>
  <c r="I7279" i="1"/>
  <c r="I7280" i="1"/>
  <c r="I7281" i="1"/>
  <c r="I7282" i="1"/>
  <c r="I7283" i="1"/>
  <c r="I7284" i="1"/>
  <c r="I7285" i="1"/>
  <c r="I7286" i="1"/>
  <c r="I7287" i="1"/>
  <c r="I7288" i="1"/>
  <c r="I7289" i="1"/>
  <c r="I7290" i="1"/>
  <c r="I7291" i="1"/>
  <c r="I7292" i="1"/>
  <c r="I7293" i="1"/>
  <c r="I7294" i="1"/>
  <c r="I7295" i="1"/>
  <c r="I7296" i="1"/>
  <c r="I7297" i="1"/>
  <c r="I7298" i="1"/>
  <c r="I7299" i="1"/>
  <c r="I7300" i="1"/>
  <c r="I7301" i="1"/>
  <c r="I7302" i="1"/>
  <c r="I7303" i="1"/>
  <c r="I7304" i="1"/>
  <c r="I7305" i="1"/>
  <c r="I7306" i="1"/>
  <c r="I7307" i="1"/>
  <c r="I7308" i="1"/>
  <c r="I7309" i="1"/>
  <c r="I7310" i="1"/>
  <c r="I7311" i="1"/>
  <c r="I7312" i="1"/>
  <c r="I7313" i="1"/>
  <c r="I7314" i="1"/>
  <c r="I7315" i="1"/>
  <c r="I7316" i="1"/>
  <c r="I7317" i="1"/>
  <c r="I7318" i="1"/>
  <c r="I7319" i="1"/>
  <c r="I7320" i="1"/>
  <c r="I7321" i="1"/>
  <c r="I7322" i="1"/>
  <c r="I7323" i="1"/>
  <c r="I7324" i="1"/>
  <c r="I7325" i="1"/>
  <c r="I7326" i="1"/>
  <c r="I7327" i="1"/>
  <c r="I7328" i="1"/>
  <c r="I7329" i="1"/>
  <c r="I7330" i="1"/>
  <c r="I7331" i="1"/>
  <c r="I7332" i="1"/>
  <c r="I7333" i="1"/>
  <c r="I7334" i="1"/>
  <c r="I7335" i="1"/>
  <c r="I7336" i="1"/>
  <c r="I7337" i="1"/>
  <c r="I7338" i="1"/>
  <c r="I7339" i="1"/>
  <c r="I7340" i="1"/>
  <c r="I7341" i="1"/>
  <c r="I7342" i="1"/>
  <c r="I7343" i="1"/>
  <c r="I7344" i="1"/>
  <c r="I7345" i="1"/>
  <c r="I7346" i="1"/>
  <c r="I7347" i="1"/>
  <c r="I7348" i="1"/>
  <c r="I7349" i="1"/>
  <c r="I7350" i="1"/>
  <c r="I7351" i="1"/>
  <c r="I7352" i="1"/>
  <c r="I7353" i="1"/>
  <c r="I7354" i="1"/>
  <c r="I7355" i="1"/>
  <c r="I7356" i="1"/>
  <c r="I7357" i="1"/>
  <c r="I7358" i="1"/>
  <c r="I7359" i="1"/>
  <c r="I7360" i="1"/>
  <c r="I7361" i="1"/>
  <c r="I7362" i="1"/>
  <c r="I7363" i="1"/>
  <c r="I7364" i="1"/>
  <c r="I7365" i="1"/>
  <c r="I7366" i="1"/>
  <c r="I7367" i="1"/>
  <c r="I7368" i="1"/>
  <c r="I7369" i="1"/>
  <c r="I7370" i="1"/>
  <c r="I7371" i="1"/>
  <c r="I7372" i="1"/>
  <c r="I7373" i="1"/>
  <c r="I7374" i="1"/>
  <c r="I7375" i="1"/>
  <c r="I7376" i="1"/>
  <c r="I7377" i="1"/>
  <c r="I7378" i="1"/>
  <c r="I7379" i="1"/>
  <c r="I7380" i="1"/>
  <c r="I7381" i="1"/>
  <c r="I7382" i="1"/>
  <c r="I7383" i="1"/>
  <c r="I7384" i="1"/>
  <c r="I7385" i="1"/>
  <c r="I7386" i="1"/>
  <c r="I7387" i="1"/>
  <c r="I7388" i="1"/>
  <c r="I7389" i="1"/>
  <c r="I7390" i="1"/>
  <c r="I7391" i="1"/>
  <c r="I7392" i="1"/>
  <c r="I7393" i="1"/>
  <c r="I7394" i="1"/>
  <c r="I7395" i="1"/>
  <c r="I7396" i="1"/>
  <c r="I7397" i="1"/>
  <c r="I7398" i="1"/>
  <c r="I7399" i="1"/>
  <c r="I7400" i="1"/>
  <c r="I7401" i="1"/>
  <c r="I7402" i="1"/>
  <c r="I7403" i="1"/>
  <c r="I7404" i="1"/>
  <c r="I7405" i="1"/>
  <c r="I7406" i="1"/>
  <c r="I7407" i="1"/>
  <c r="I7408" i="1"/>
  <c r="I7409" i="1"/>
  <c r="I7410" i="1"/>
  <c r="I7411" i="1"/>
  <c r="I7412" i="1"/>
  <c r="I7413" i="1"/>
  <c r="I7414" i="1"/>
  <c r="I7415" i="1"/>
  <c r="I7416" i="1"/>
  <c r="I7417" i="1"/>
  <c r="I7418" i="1"/>
  <c r="I7419" i="1"/>
  <c r="I7420" i="1"/>
  <c r="I7421" i="1"/>
  <c r="I7422" i="1"/>
  <c r="I7423" i="1"/>
  <c r="I7424" i="1"/>
  <c r="I7425" i="1"/>
  <c r="I7426" i="1"/>
  <c r="I7427" i="1"/>
  <c r="I7428" i="1"/>
  <c r="I7429" i="1"/>
  <c r="I7430" i="1"/>
  <c r="I7431" i="1"/>
  <c r="I7432" i="1"/>
  <c r="I7433" i="1"/>
  <c r="I7434" i="1"/>
  <c r="I7435" i="1"/>
  <c r="I7436" i="1"/>
  <c r="I7437" i="1"/>
  <c r="I7438" i="1"/>
  <c r="I7439" i="1"/>
  <c r="I7440" i="1"/>
  <c r="I7441" i="1"/>
  <c r="I7442" i="1"/>
  <c r="I7443" i="1"/>
  <c r="I7444" i="1"/>
  <c r="I7445" i="1"/>
  <c r="I7446" i="1"/>
  <c r="I7447" i="1"/>
  <c r="I7448" i="1"/>
  <c r="I7449" i="1"/>
  <c r="I7450" i="1"/>
  <c r="I7451" i="1"/>
  <c r="I7452" i="1"/>
  <c r="I7453" i="1"/>
  <c r="I7454" i="1"/>
  <c r="I7455" i="1"/>
  <c r="I7456" i="1"/>
  <c r="I7457" i="1"/>
  <c r="I7458" i="1"/>
  <c r="I7459" i="1"/>
  <c r="I7460" i="1"/>
  <c r="I7461" i="1"/>
  <c r="I7462" i="1"/>
  <c r="I7463" i="1"/>
  <c r="I7464" i="1"/>
  <c r="I7465" i="1"/>
  <c r="I7466" i="1"/>
  <c r="I7467" i="1"/>
  <c r="I7468" i="1"/>
  <c r="I7469" i="1"/>
  <c r="I7470" i="1"/>
  <c r="I7471" i="1"/>
  <c r="I7472" i="1"/>
  <c r="I7473" i="1"/>
  <c r="I7474" i="1"/>
  <c r="I7475" i="1"/>
  <c r="I7476" i="1"/>
  <c r="I7477" i="1"/>
  <c r="I7478" i="1"/>
  <c r="I7479" i="1"/>
  <c r="I7480" i="1"/>
  <c r="I7481" i="1"/>
  <c r="I7482" i="1"/>
  <c r="I7483" i="1"/>
  <c r="I7484" i="1"/>
  <c r="I7485" i="1"/>
  <c r="I7486" i="1"/>
  <c r="I7487" i="1"/>
  <c r="I7488" i="1"/>
  <c r="I7489" i="1"/>
  <c r="I7490" i="1"/>
  <c r="I7491" i="1"/>
  <c r="I7492" i="1"/>
  <c r="I7493" i="1"/>
  <c r="I7494" i="1"/>
  <c r="I7495" i="1"/>
  <c r="I7496" i="1"/>
  <c r="I7497" i="1"/>
  <c r="I7498" i="1"/>
  <c r="I7499" i="1"/>
  <c r="I7500" i="1"/>
  <c r="I7501" i="1"/>
  <c r="I7502" i="1"/>
  <c r="I7503" i="1"/>
  <c r="I7504" i="1"/>
  <c r="I7505" i="1"/>
  <c r="I7506" i="1"/>
  <c r="I7507" i="1"/>
  <c r="I7508" i="1"/>
  <c r="I7509" i="1"/>
  <c r="I7510" i="1"/>
  <c r="I7511" i="1"/>
  <c r="I7512" i="1"/>
  <c r="I7513" i="1"/>
  <c r="I7514" i="1"/>
  <c r="I7515" i="1"/>
  <c r="I7516" i="1"/>
  <c r="I7517" i="1"/>
  <c r="I7518" i="1"/>
  <c r="I7519" i="1"/>
  <c r="I7520" i="1"/>
  <c r="I7521" i="1"/>
  <c r="I7522" i="1"/>
  <c r="I7523" i="1"/>
  <c r="I7524" i="1"/>
  <c r="I7525" i="1"/>
  <c r="I7526" i="1"/>
  <c r="I7527" i="1"/>
  <c r="I7528" i="1"/>
  <c r="I7529" i="1"/>
  <c r="I7530" i="1"/>
  <c r="I7531" i="1"/>
  <c r="I7532" i="1"/>
  <c r="I7533" i="1"/>
  <c r="I7534" i="1"/>
  <c r="I7535" i="1"/>
  <c r="I7536" i="1"/>
  <c r="I7537" i="1"/>
  <c r="I7538" i="1"/>
  <c r="I7539" i="1"/>
  <c r="I7540" i="1"/>
  <c r="I7541" i="1"/>
  <c r="I7542" i="1"/>
  <c r="I7543" i="1"/>
  <c r="I7544" i="1"/>
  <c r="I7545" i="1"/>
  <c r="I7546" i="1"/>
  <c r="I7547" i="1"/>
  <c r="I7548" i="1"/>
  <c r="I7549" i="1"/>
  <c r="I7550" i="1"/>
  <c r="I7551" i="1"/>
  <c r="I7552" i="1"/>
  <c r="I7553" i="1"/>
  <c r="I7554" i="1"/>
  <c r="I7555" i="1"/>
  <c r="I7556" i="1"/>
  <c r="I7557" i="1"/>
  <c r="I7558" i="1"/>
  <c r="I7559" i="1"/>
  <c r="I7560" i="1"/>
  <c r="I7561" i="1"/>
  <c r="I7562" i="1"/>
  <c r="I7563" i="1"/>
  <c r="I7564" i="1"/>
  <c r="I7565" i="1"/>
  <c r="I7566" i="1"/>
  <c r="I7567" i="1"/>
  <c r="I7568" i="1"/>
  <c r="I7569" i="1"/>
  <c r="I7570" i="1"/>
  <c r="I7571" i="1"/>
  <c r="I7572" i="1"/>
  <c r="I7573" i="1"/>
  <c r="I7574" i="1"/>
  <c r="I7575" i="1"/>
  <c r="I7576" i="1"/>
  <c r="I7577" i="1"/>
  <c r="I7578" i="1"/>
  <c r="I7579" i="1"/>
  <c r="I7580" i="1"/>
  <c r="I7581" i="1"/>
  <c r="I7582" i="1"/>
  <c r="I7583" i="1"/>
  <c r="I7584" i="1"/>
  <c r="I7585" i="1"/>
  <c r="I7586" i="1"/>
  <c r="I7587" i="1"/>
  <c r="I7588" i="1"/>
  <c r="I7589" i="1"/>
  <c r="I7590" i="1"/>
  <c r="I7591" i="1"/>
  <c r="I7592" i="1"/>
  <c r="I7593" i="1"/>
  <c r="I7594" i="1"/>
  <c r="I7595" i="1"/>
  <c r="I7596" i="1"/>
  <c r="I7597" i="1"/>
  <c r="I7598" i="1"/>
  <c r="I7599" i="1"/>
  <c r="I7600" i="1"/>
  <c r="I7601" i="1"/>
  <c r="I7602" i="1"/>
  <c r="I7603" i="1"/>
  <c r="I7604" i="1"/>
  <c r="I7605" i="1"/>
  <c r="I7606" i="1"/>
  <c r="I7607" i="1"/>
  <c r="I7608" i="1"/>
  <c r="I7609" i="1"/>
  <c r="I7610" i="1"/>
  <c r="I7611" i="1"/>
  <c r="I7612" i="1"/>
  <c r="I7613" i="1"/>
  <c r="I7614" i="1"/>
  <c r="I7615" i="1"/>
  <c r="I7616" i="1"/>
  <c r="I7617" i="1"/>
  <c r="I7618" i="1"/>
  <c r="I7619" i="1"/>
  <c r="I7620" i="1"/>
  <c r="I7621" i="1"/>
  <c r="I7622" i="1"/>
  <c r="I7623" i="1"/>
  <c r="I7624" i="1"/>
  <c r="I7625" i="1"/>
  <c r="I7626" i="1"/>
  <c r="I7627" i="1"/>
  <c r="I7628" i="1"/>
  <c r="I7629" i="1"/>
  <c r="I7630" i="1"/>
  <c r="I7631" i="1"/>
  <c r="I7632" i="1"/>
  <c r="I7633" i="1"/>
  <c r="I7634" i="1"/>
  <c r="I7635" i="1"/>
  <c r="I7636" i="1"/>
  <c r="I7637" i="1"/>
  <c r="I7638" i="1"/>
  <c r="I7639" i="1"/>
  <c r="I7640" i="1"/>
  <c r="I7641" i="1"/>
  <c r="I7642" i="1"/>
  <c r="I7643" i="1"/>
  <c r="I7644" i="1"/>
  <c r="I7645" i="1"/>
  <c r="I7646" i="1"/>
  <c r="I7647" i="1"/>
  <c r="I7648" i="1"/>
  <c r="I7649" i="1"/>
  <c r="I7650" i="1"/>
  <c r="I7651" i="1"/>
  <c r="I7652" i="1"/>
  <c r="I7653" i="1"/>
  <c r="I7654" i="1"/>
  <c r="I7655" i="1"/>
  <c r="I7656" i="1"/>
  <c r="I7657" i="1"/>
  <c r="I7658" i="1"/>
  <c r="I7659" i="1"/>
  <c r="I7660" i="1"/>
  <c r="I7661" i="1"/>
  <c r="I7662" i="1"/>
  <c r="I7663" i="1"/>
  <c r="I7664" i="1"/>
  <c r="I7665" i="1"/>
  <c r="I7666" i="1"/>
  <c r="I7667" i="1"/>
  <c r="I7668" i="1"/>
  <c r="I7669" i="1"/>
  <c r="I7670" i="1"/>
  <c r="I7671" i="1"/>
  <c r="I7672" i="1"/>
  <c r="I7673" i="1"/>
  <c r="I7674" i="1"/>
  <c r="I7675" i="1"/>
  <c r="I7676" i="1"/>
  <c r="I7677" i="1"/>
  <c r="I7678" i="1"/>
  <c r="I7679" i="1"/>
  <c r="I7680" i="1"/>
  <c r="I7681" i="1"/>
  <c r="I7682" i="1"/>
  <c r="I7683" i="1"/>
  <c r="I7684" i="1"/>
  <c r="I7685" i="1"/>
  <c r="I7686" i="1"/>
  <c r="I7687" i="1"/>
  <c r="I7688" i="1"/>
  <c r="I7689" i="1"/>
  <c r="I7690" i="1"/>
  <c r="I7691" i="1"/>
  <c r="I7692" i="1"/>
  <c r="I7693" i="1"/>
  <c r="I7694" i="1"/>
  <c r="I7695" i="1"/>
  <c r="I7696" i="1"/>
  <c r="I7697" i="1"/>
  <c r="I7698" i="1"/>
  <c r="I7699" i="1"/>
  <c r="I7700" i="1"/>
  <c r="I7701" i="1"/>
  <c r="I7702" i="1"/>
  <c r="I7703" i="1"/>
  <c r="I7704" i="1"/>
  <c r="I7705" i="1"/>
  <c r="I7706" i="1"/>
  <c r="I7707" i="1"/>
  <c r="I7708" i="1"/>
  <c r="I7709" i="1"/>
  <c r="I7710" i="1"/>
  <c r="I7711" i="1"/>
  <c r="I7712" i="1"/>
  <c r="I7713" i="1"/>
  <c r="I7714" i="1"/>
  <c r="I7715" i="1"/>
  <c r="I7716" i="1"/>
  <c r="I7717" i="1"/>
  <c r="I7718" i="1"/>
  <c r="I7719" i="1"/>
  <c r="I7720" i="1"/>
  <c r="I7721" i="1"/>
  <c r="I7722" i="1"/>
  <c r="I7723" i="1"/>
  <c r="I7724" i="1"/>
  <c r="I7725" i="1"/>
  <c r="I7726" i="1"/>
  <c r="I7727" i="1"/>
  <c r="I7728" i="1"/>
  <c r="I7729" i="1"/>
  <c r="I7730" i="1"/>
  <c r="I7731" i="1"/>
  <c r="I7732" i="1"/>
  <c r="I7733" i="1"/>
  <c r="I7734" i="1"/>
  <c r="I7735" i="1"/>
  <c r="I7736" i="1"/>
  <c r="I7737" i="1"/>
  <c r="I7738" i="1"/>
  <c r="I7739" i="1"/>
  <c r="I7740" i="1"/>
  <c r="I7741" i="1"/>
  <c r="I7742" i="1"/>
  <c r="I7743" i="1"/>
  <c r="I7744" i="1"/>
  <c r="I7745" i="1"/>
  <c r="I7746" i="1"/>
  <c r="I7747" i="1"/>
  <c r="I7748" i="1"/>
  <c r="I7749" i="1"/>
  <c r="I7750" i="1"/>
  <c r="I7751" i="1"/>
  <c r="I7752" i="1"/>
  <c r="I7753" i="1"/>
  <c r="I7754" i="1"/>
  <c r="I7755" i="1"/>
  <c r="I7756" i="1"/>
  <c r="I7757" i="1"/>
  <c r="I7758" i="1"/>
  <c r="I7759" i="1"/>
  <c r="I7760" i="1"/>
  <c r="I7761" i="1"/>
  <c r="I7762" i="1"/>
  <c r="I7763" i="1"/>
  <c r="I7764" i="1"/>
  <c r="I7765" i="1"/>
  <c r="I7766" i="1"/>
  <c r="I7767" i="1"/>
  <c r="I7768" i="1"/>
  <c r="I7769" i="1"/>
  <c r="I7770" i="1"/>
  <c r="I7771" i="1"/>
  <c r="I7772" i="1"/>
  <c r="I7773" i="1"/>
  <c r="I7774" i="1"/>
  <c r="I7775" i="1"/>
  <c r="I7776" i="1"/>
  <c r="I7777" i="1"/>
  <c r="I7778" i="1"/>
  <c r="I7779" i="1"/>
  <c r="I7780" i="1"/>
  <c r="I7781" i="1"/>
  <c r="I7782" i="1"/>
  <c r="I7783" i="1"/>
  <c r="I7784" i="1"/>
  <c r="I7785" i="1"/>
  <c r="I7786" i="1"/>
  <c r="I7787" i="1"/>
  <c r="I7788" i="1"/>
  <c r="I7789" i="1"/>
  <c r="I7790" i="1"/>
  <c r="I7791" i="1"/>
  <c r="I7792" i="1"/>
  <c r="I7793" i="1"/>
  <c r="I7794" i="1"/>
  <c r="I7795" i="1"/>
  <c r="I7796" i="1"/>
  <c r="I7797" i="1"/>
  <c r="I7798" i="1"/>
  <c r="I7799" i="1"/>
  <c r="I7800" i="1"/>
  <c r="I7801" i="1"/>
  <c r="I7802" i="1"/>
  <c r="I7803" i="1"/>
  <c r="I7804" i="1"/>
  <c r="I7805" i="1"/>
  <c r="I7806" i="1"/>
  <c r="I7807" i="1"/>
  <c r="I7808" i="1"/>
  <c r="I7809" i="1"/>
  <c r="I7810" i="1"/>
  <c r="I7811" i="1"/>
  <c r="I7812" i="1"/>
  <c r="I7813" i="1"/>
  <c r="I7814" i="1"/>
  <c r="I7815" i="1"/>
  <c r="I7816" i="1"/>
  <c r="I7817" i="1"/>
  <c r="I7818" i="1"/>
  <c r="I7819" i="1"/>
  <c r="I7820" i="1"/>
  <c r="I7821" i="1"/>
  <c r="I7822" i="1"/>
  <c r="I7823" i="1"/>
  <c r="I7824" i="1"/>
  <c r="I7825" i="1"/>
  <c r="I7826" i="1"/>
  <c r="I7827" i="1"/>
  <c r="I7828" i="1"/>
  <c r="I7829" i="1"/>
  <c r="I7830" i="1"/>
  <c r="I7831" i="1"/>
  <c r="I7832" i="1"/>
  <c r="I7833" i="1"/>
  <c r="I7834" i="1"/>
  <c r="I7835" i="1"/>
  <c r="I7836" i="1"/>
  <c r="I7837" i="1"/>
  <c r="I7838" i="1"/>
  <c r="I7839" i="1"/>
  <c r="I7840" i="1"/>
  <c r="I7841" i="1"/>
  <c r="I7842" i="1"/>
  <c r="I7843" i="1"/>
  <c r="I7844" i="1"/>
  <c r="I7845" i="1"/>
  <c r="I7846" i="1"/>
  <c r="I7847" i="1"/>
  <c r="I7848" i="1"/>
  <c r="I7849" i="1"/>
  <c r="I7850" i="1"/>
  <c r="I7851" i="1"/>
  <c r="I7852" i="1"/>
  <c r="I7853" i="1"/>
  <c r="I7854" i="1"/>
  <c r="I7855" i="1"/>
  <c r="I7856" i="1"/>
  <c r="I7857" i="1"/>
  <c r="I7858" i="1"/>
  <c r="I7859" i="1"/>
  <c r="I7860" i="1"/>
  <c r="I7861" i="1"/>
  <c r="I7862" i="1"/>
  <c r="I7863" i="1"/>
  <c r="I7864" i="1"/>
  <c r="I7865" i="1"/>
  <c r="I7866" i="1"/>
  <c r="I7867" i="1"/>
  <c r="I7868" i="1"/>
  <c r="I7869" i="1"/>
  <c r="I7870" i="1"/>
  <c r="I7871" i="1"/>
  <c r="I7872" i="1"/>
  <c r="I7873" i="1"/>
  <c r="I7874" i="1"/>
  <c r="I7875" i="1"/>
  <c r="I7876" i="1"/>
  <c r="I7877" i="1"/>
  <c r="I7878" i="1"/>
  <c r="I7879" i="1"/>
  <c r="I7880" i="1"/>
  <c r="I7881" i="1"/>
  <c r="I7882" i="1"/>
  <c r="I7883" i="1"/>
  <c r="I7884" i="1"/>
  <c r="I7885" i="1"/>
  <c r="I7886" i="1"/>
  <c r="I7887" i="1"/>
  <c r="I7888" i="1"/>
  <c r="I7889" i="1"/>
  <c r="I7890" i="1"/>
  <c r="I7891" i="1"/>
  <c r="I7892" i="1"/>
  <c r="I7893" i="1"/>
  <c r="I7894" i="1"/>
  <c r="I7895" i="1"/>
  <c r="I7896" i="1"/>
  <c r="I7897" i="1"/>
  <c r="I7898" i="1"/>
  <c r="I7899" i="1"/>
  <c r="I7900" i="1"/>
  <c r="I7901" i="1"/>
  <c r="I7902" i="1"/>
  <c r="I7903" i="1"/>
  <c r="I7904" i="1"/>
  <c r="I7905" i="1"/>
  <c r="I7906" i="1"/>
  <c r="I7907" i="1"/>
  <c r="I7908" i="1"/>
  <c r="I7909" i="1"/>
  <c r="I7910" i="1"/>
  <c r="I7911" i="1"/>
  <c r="I7912" i="1"/>
  <c r="I7913" i="1"/>
  <c r="I7914" i="1"/>
  <c r="I7915" i="1"/>
  <c r="I7916" i="1"/>
  <c r="I7917" i="1"/>
  <c r="I7918" i="1"/>
  <c r="I7919" i="1"/>
  <c r="I7920" i="1"/>
  <c r="I7921" i="1"/>
  <c r="I7922" i="1"/>
  <c r="I7923" i="1"/>
  <c r="I7924" i="1"/>
  <c r="I7925" i="1"/>
  <c r="I7926" i="1"/>
  <c r="I7927" i="1"/>
  <c r="I7928" i="1"/>
  <c r="I7929" i="1"/>
  <c r="I7930" i="1"/>
  <c r="I7931" i="1"/>
  <c r="I7932" i="1"/>
  <c r="I7933" i="1"/>
  <c r="I7934" i="1"/>
  <c r="I7935" i="1"/>
  <c r="I7936" i="1"/>
  <c r="I7937" i="1"/>
  <c r="I7938" i="1"/>
  <c r="I7939" i="1"/>
  <c r="I7940" i="1"/>
  <c r="I7941" i="1"/>
  <c r="I7942" i="1"/>
  <c r="I7943" i="1"/>
  <c r="I7944" i="1"/>
  <c r="I7945" i="1"/>
  <c r="I7946" i="1"/>
  <c r="I7947" i="1"/>
  <c r="I7948" i="1"/>
  <c r="I7949" i="1"/>
  <c r="I7950" i="1"/>
  <c r="I7951" i="1"/>
  <c r="I7952" i="1"/>
  <c r="I7953" i="1"/>
  <c r="I7954" i="1"/>
  <c r="I7955" i="1"/>
  <c r="I7956" i="1"/>
  <c r="I7957" i="1"/>
  <c r="I7958" i="1"/>
  <c r="I7959" i="1"/>
  <c r="I7960" i="1"/>
  <c r="I7961" i="1"/>
  <c r="I7962" i="1"/>
  <c r="I7963" i="1"/>
  <c r="I7964" i="1"/>
  <c r="I7965" i="1"/>
  <c r="I7966" i="1"/>
  <c r="I7967" i="1"/>
  <c r="I7968" i="1"/>
  <c r="I7969" i="1"/>
  <c r="I7970" i="1"/>
  <c r="I7971" i="1"/>
  <c r="I7972" i="1"/>
  <c r="I7973" i="1"/>
  <c r="I7974" i="1"/>
  <c r="I7975" i="1"/>
  <c r="I7976" i="1"/>
  <c r="I7977" i="1"/>
  <c r="I7978" i="1"/>
  <c r="I7979" i="1"/>
  <c r="I7980" i="1"/>
  <c r="I7981" i="1"/>
  <c r="I7982" i="1"/>
  <c r="I7983" i="1"/>
  <c r="I7984" i="1"/>
  <c r="I7985" i="1"/>
  <c r="I7986" i="1"/>
  <c r="I7987" i="1"/>
  <c r="I7988" i="1"/>
  <c r="I7989" i="1"/>
  <c r="I7990" i="1"/>
  <c r="I7991" i="1"/>
  <c r="I7992" i="1"/>
  <c r="I7993" i="1"/>
  <c r="I7994" i="1"/>
  <c r="I7995" i="1"/>
  <c r="I7996" i="1"/>
  <c r="I7997" i="1"/>
  <c r="I7998" i="1"/>
  <c r="I7999" i="1"/>
  <c r="I8000" i="1"/>
  <c r="I8001" i="1"/>
  <c r="I8002" i="1"/>
  <c r="I8003" i="1"/>
  <c r="I8004" i="1"/>
  <c r="I8005" i="1"/>
  <c r="I8006" i="1"/>
  <c r="I8007" i="1"/>
  <c r="I8008" i="1"/>
  <c r="I8009" i="1"/>
  <c r="I8010" i="1"/>
  <c r="I8011" i="1"/>
  <c r="I8012" i="1"/>
  <c r="I8013" i="1"/>
  <c r="I8014" i="1"/>
  <c r="I8015" i="1"/>
  <c r="I8016" i="1"/>
  <c r="I8017" i="1"/>
  <c r="I8018" i="1"/>
  <c r="I8019" i="1"/>
  <c r="I8020" i="1"/>
  <c r="I8021" i="1"/>
  <c r="I8022" i="1"/>
  <c r="I8023" i="1"/>
  <c r="I8024" i="1"/>
  <c r="I8025" i="1"/>
  <c r="I8026" i="1"/>
  <c r="I8027" i="1"/>
  <c r="I8028" i="1"/>
  <c r="I8029" i="1"/>
  <c r="I8030" i="1"/>
  <c r="I8031" i="1"/>
  <c r="I8032" i="1"/>
  <c r="I8033" i="1"/>
  <c r="I8034" i="1"/>
  <c r="I8035" i="1"/>
  <c r="I8036" i="1"/>
  <c r="I8037" i="1"/>
  <c r="I8038" i="1"/>
  <c r="I8039" i="1"/>
  <c r="I8040" i="1"/>
  <c r="I8041" i="1"/>
  <c r="I8042" i="1"/>
  <c r="I8043" i="1"/>
  <c r="I8044" i="1"/>
  <c r="I8045" i="1"/>
  <c r="I8046" i="1"/>
  <c r="I8047" i="1"/>
  <c r="I8048" i="1"/>
  <c r="I8049" i="1"/>
  <c r="I8050" i="1"/>
  <c r="I8051" i="1"/>
  <c r="I8052" i="1"/>
  <c r="I8053" i="1"/>
  <c r="I8054" i="1"/>
  <c r="I8055" i="1"/>
  <c r="I8056" i="1"/>
  <c r="I8057" i="1"/>
  <c r="I8058" i="1"/>
  <c r="I8059" i="1"/>
  <c r="I8060" i="1"/>
  <c r="I8061" i="1"/>
  <c r="I8062" i="1"/>
  <c r="I8063" i="1"/>
  <c r="I8064" i="1"/>
  <c r="I8065" i="1"/>
  <c r="I8066" i="1"/>
  <c r="I8067" i="1"/>
  <c r="I8068" i="1"/>
  <c r="I8069" i="1"/>
  <c r="I8070" i="1"/>
  <c r="I8071" i="1"/>
  <c r="I8072" i="1"/>
  <c r="I8073" i="1"/>
  <c r="I8074" i="1"/>
  <c r="I8075" i="1"/>
  <c r="I8076" i="1"/>
  <c r="I8077" i="1"/>
  <c r="I8078" i="1"/>
  <c r="I8079" i="1"/>
  <c r="I8080" i="1"/>
  <c r="I8081" i="1"/>
  <c r="I8082" i="1"/>
  <c r="I8083" i="1"/>
  <c r="I8084" i="1"/>
  <c r="I8085" i="1"/>
  <c r="I8086" i="1"/>
  <c r="I8087" i="1"/>
  <c r="I8088" i="1"/>
  <c r="I8089" i="1"/>
  <c r="I8090" i="1"/>
  <c r="I8091" i="1"/>
  <c r="I8092" i="1"/>
  <c r="I8093" i="1"/>
  <c r="I8094" i="1"/>
  <c r="I8095" i="1"/>
  <c r="I8096" i="1"/>
  <c r="I8097" i="1"/>
  <c r="I8098" i="1"/>
  <c r="I8099" i="1"/>
  <c r="I8100" i="1"/>
  <c r="I8101" i="1"/>
  <c r="I8102" i="1"/>
  <c r="I8103" i="1"/>
  <c r="I8104" i="1"/>
  <c r="I8105" i="1"/>
  <c r="I8106" i="1"/>
  <c r="I8107" i="1"/>
  <c r="I8108" i="1"/>
  <c r="I8109" i="1"/>
  <c r="I8110" i="1"/>
  <c r="I8111" i="1"/>
  <c r="I8112" i="1"/>
  <c r="I8113" i="1"/>
  <c r="I8114" i="1"/>
  <c r="I8115" i="1"/>
  <c r="I8116" i="1"/>
  <c r="I8117" i="1"/>
  <c r="I8118" i="1"/>
  <c r="I8119" i="1"/>
  <c r="I8120" i="1"/>
  <c r="I8121" i="1"/>
  <c r="I8122" i="1"/>
  <c r="I8123" i="1"/>
  <c r="I8124" i="1"/>
  <c r="I8125" i="1"/>
  <c r="I8126" i="1"/>
  <c r="I8127" i="1"/>
  <c r="I8128" i="1"/>
  <c r="I8129" i="1"/>
  <c r="I8130" i="1"/>
  <c r="I8131" i="1"/>
  <c r="I8132" i="1"/>
  <c r="I8133" i="1"/>
  <c r="I8134" i="1"/>
  <c r="I8135" i="1"/>
  <c r="I8136" i="1"/>
  <c r="I8137" i="1"/>
  <c r="I8138" i="1"/>
  <c r="I8139" i="1"/>
  <c r="I8140" i="1"/>
  <c r="I8141" i="1"/>
  <c r="I8142" i="1"/>
  <c r="I8143" i="1"/>
  <c r="I8144" i="1"/>
  <c r="I8145" i="1"/>
  <c r="I8146" i="1"/>
  <c r="I8147" i="1"/>
  <c r="I8148" i="1"/>
  <c r="I8149" i="1"/>
  <c r="I8150" i="1"/>
  <c r="I8151" i="1"/>
  <c r="I8152" i="1"/>
  <c r="I8153" i="1"/>
  <c r="I8154" i="1"/>
  <c r="I8155" i="1"/>
  <c r="I8156" i="1"/>
  <c r="I8157" i="1"/>
  <c r="I8158" i="1"/>
  <c r="I8159" i="1"/>
  <c r="I8160" i="1"/>
  <c r="I8161" i="1"/>
  <c r="I8162" i="1"/>
  <c r="I8163" i="1"/>
  <c r="I8164" i="1"/>
  <c r="I8165" i="1"/>
  <c r="I8166" i="1"/>
  <c r="I8167" i="1"/>
  <c r="I8168" i="1"/>
  <c r="I8169" i="1"/>
  <c r="I8170" i="1"/>
  <c r="I8171" i="1"/>
  <c r="I8172" i="1"/>
  <c r="I8173" i="1"/>
  <c r="I8174" i="1"/>
  <c r="I8175" i="1"/>
  <c r="I8176" i="1"/>
  <c r="I8177" i="1"/>
  <c r="I8178" i="1"/>
  <c r="I8179" i="1"/>
  <c r="I8180" i="1"/>
  <c r="I8181" i="1"/>
  <c r="I8182" i="1"/>
  <c r="I8183" i="1"/>
  <c r="I8184" i="1"/>
  <c r="I8185" i="1"/>
  <c r="I8186" i="1"/>
  <c r="I8187" i="1"/>
  <c r="I8188" i="1"/>
  <c r="I8189" i="1"/>
  <c r="I8190" i="1"/>
  <c r="I8191" i="1"/>
  <c r="I8192" i="1"/>
  <c r="I8193" i="1"/>
  <c r="I8194" i="1"/>
  <c r="I8195" i="1"/>
  <c r="I8196" i="1"/>
  <c r="I8197" i="1"/>
  <c r="I8198" i="1"/>
  <c r="I8199" i="1"/>
  <c r="I8200" i="1"/>
  <c r="I8201" i="1"/>
  <c r="I8202" i="1"/>
  <c r="I8203" i="1"/>
  <c r="I8204" i="1"/>
  <c r="I8205" i="1"/>
  <c r="I8206" i="1"/>
  <c r="I8207" i="1"/>
  <c r="I8208" i="1"/>
  <c r="I8209" i="1"/>
  <c r="I8210" i="1"/>
  <c r="I8211" i="1"/>
  <c r="I8212" i="1"/>
  <c r="I8213" i="1"/>
  <c r="I8214" i="1"/>
  <c r="I8215" i="1"/>
  <c r="I8216" i="1"/>
  <c r="I8217" i="1"/>
  <c r="I8218" i="1"/>
  <c r="I8219" i="1"/>
  <c r="I8220" i="1"/>
  <c r="I8221" i="1"/>
  <c r="I8222" i="1"/>
  <c r="I8223" i="1"/>
  <c r="I8224" i="1"/>
  <c r="I8225" i="1"/>
  <c r="I8226" i="1"/>
  <c r="I8227" i="1"/>
  <c r="I8228" i="1"/>
  <c r="I8229" i="1"/>
  <c r="I8230" i="1"/>
  <c r="I8231" i="1"/>
  <c r="I8232" i="1"/>
  <c r="I8233" i="1"/>
  <c r="I8234" i="1"/>
  <c r="I8235" i="1"/>
  <c r="I8236" i="1"/>
  <c r="I8237" i="1"/>
  <c r="I8238" i="1"/>
  <c r="I8239" i="1"/>
  <c r="I8240" i="1"/>
  <c r="I8241" i="1"/>
  <c r="I8242" i="1"/>
  <c r="I8243" i="1"/>
  <c r="I8244" i="1"/>
  <c r="I8245" i="1"/>
  <c r="I8246" i="1"/>
  <c r="I8247" i="1"/>
  <c r="I8248" i="1"/>
  <c r="I8249" i="1"/>
  <c r="I8250" i="1"/>
  <c r="I8251" i="1"/>
  <c r="I8252" i="1"/>
  <c r="I8253" i="1"/>
  <c r="I8254" i="1"/>
  <c r="I8255" i="1"/>
  <c r="I8256" i="1"/>
  <c r="I8257" i="1"/>
  <c r="I8258" i="1"/>
  <c r="I8259" i="1"/>
  <c r="I8260" i="1"/>
  <c r="I8261" i="1"/>
  <c r="I8262" i="1"/>
  <c r="I8263" i="1"/>
  <c r="I8264" i="1"/>
  <c r="I8265" i="1"/>
  <c r="I8266" i="1"/>
  <c r="I8267" i="1"/>
  <c r="I8268" i="1"/>
  <c r="I8269" i="1"/>
  <c r="I8270" i="1"/>
  <c r="I8271" i="1"/>
  <c r="I8272" i="1"/>
  <c r="I8273" i="1"/>
  <c r="I8274" i="1"/>
  <c r="I8275" i="1"/>
  <c r="I8276" i="1"/>
  <c r="I8277" i="1"/>
  <c r="I8278" i="1"/>
  <c r="I8279" i="1"/>
  <c r="I8280" i="1"/>
  <c r="I8281" i="1"/>
  <c r="I8282" i="1"/>
  <c r="I8283" i="1"/>
  <c r="I8284" i="1"/>
  <c r="I8285" i="1"/>
  <c r="I8286" i="1"/>
  <c r="I8287" i="1"/>
  <c r="I8288" i="1"/>
  <c r="I8289" i="1"/>
  <c r="I8290" i="1"/>
  <c r="I8291" i="1"/>
  <c r="I8292" i="1"/>
  <c r="I8293" i="1"/>
  <c r="I8294" i="1"/>
  <c r="I8295" i="1"/>
  <c r="I8296" i="1"/>
  <c r="I8297" i="1"/>
  <c r="I8298" i="1"/>
  <c r="I8299" i="1"/>
  <c r="I8300" i="1"/>
  <c r="I8301" i="1"/>
  <c r="I8302" i="1"/>
  <c r="I8303" i="1"/>
  <c r="I8304" i="1"/>
  <c r="I8305" i="1"/>
  <c r="I8306" i="1"/>
  <c r="I8307" i="1"/>
  <c r="I8308" i="1"/>
  <c r="I8309" i="1"/>
  <c r="I8310" i="1"/>
  <c r="I8311" i="1"/>
  <c r="I8312" i="1"/>
  <c r="I8313" i="1"/>
  <c r="I8314" i="1"/>
  <c r="I8315" i="1"/>
  <c r="I8316" i="1"/>
  <c r="I8317" i="1"/>
  <c r="I8318" i="1"/>
  <c r="I8319" i="1"/>
  <c r="I8320" i="1"/>
  <c r="I8321" i="1"/>
  <c r="I8322" i="1"/>
  <c r="I8323" i="1"/>
  <c r="I8324" i="1"/>
  <c r="I8325" i="1"/>
  <c r="I8326" i="1"/>
  <c r="I8327" i="1"/>
  <c r="I8328" i="1"/>
  <c r="I8329" i="1"/>
  <c r="I8330" i="1"/>
  <c r="I8331" i="1"/>
  <c r="I8332" i="1"/>
  <c r="I8333" i="1"/>
  <c r="I8334" i="1"/>
  <c r="I8335" i="1"/>
  <c r="I8336" i="1"/>
  <c r="I8337" i="1"/>
  <c r="I8338" i="1"/>
  <c r="I8339" i="1"/>
  <c r="I8340" i="1"/>
  <c r="I8341" i="1"/>
  <c r="I8342" i="1"/>
  <c r="I8343" i="1"/>
  <c r="I8344" i="1"/>
  <c r="I8345" i="1"/>
  <c r="I8346" i="1"/>
  <c r="I8347" i="1"/>
  <c r="I8348" i="1"/>
  <c r="I8349" i="1"/>
  <c r="I8350" i="1"/>
  <c r="I8351" i="1"/>
  <c r="I8352" i="1"/>
  <c r="I8353" i="1"/>
  <c r="I8354" i="1"/>
  <c r="I8355" i="1"/>
  <c r="I8356" i="1"/>
  <c r="I8357" i="1"/>
  <c r="I8358" i="1"/>
  <c r="I8359" i="1"/>
  <c r="I8360" i="1"/>
  <c r="I8361" i="1"/>
  <c r="I8362" i="1"/>
  <c r="I8363" i="1"/>
  <c r="I8364" i="1"/>
  <c r="I8365" i="1"/>
  <c r="I8366" i="1"/>
  <c r="I8367" i="1"/>
  <c r="I8368" i="1"/>
  <c r="I8369" i="1"/>
  <c r="I8370" i="1"/>
  <c r="I8371" i="1"/>
  <c r="I8372" i="1"/>
  <c r="I8373" i="1"/>
  <c r="I8374" i="1"/>
  <c r="I8375" i="1"/>
  <c r="I8376" i="1"/>
  <c r="I8377" i="1"/>
  <c r="I8378" i="1"/>
  <c r="I8379" i="1"/>
  <c r="I8380" i="1"/>
  <c r="I8381" i="1"/>
  <c r="I8382" i="1"/>
  <c r="I8383" i="1"/>
  <c r="I8384" i="1"/>
  <c r="I8385" i="1"/>
  <c r="I8386" i="1"/>
  <c r="I8387" i="1"/>
  <c r="I8388" i="1"/>
  <c r="I8389" i="1"/>
  <c r="I8390" i="1"/>
  <c r="I8391" i="1"/>
  <c r="I8392" i="1"/>
  <c r="I8393" i="1"/>
  <c r="I8394" i="1"/>
  <c r="I8395" i="1"/>
  <c r="I8396" i="1"/>
  <c r="I8397" i="1"/>
  <c r="I8398" i="1"/>
  <c r="I8399" i="1"/>
  <c r="I8400" i="1"/>
  <c r="I8401" i="1"/>
  <c r="I8402" i="1"/>
  <c r="I8403" i="1"/>
  <c r="I8404" i="1"/>
  <c r="I8405" i="1"/>
  <c r="I8406" i="1"/>
  <c r="I8407" i="1"/>
  <c r="I8408" i="1"/>
  <c r="I8409" i="1"/>
  <c r="I8410" i="1"/>
  <c r="I8411" i="1"/>
  <c r="I8412" i="1"/>
  <c r="I8413" i="1"/>
  <c r="I8414" i="1"/>
  <c r="I8415" i="1"/>
  <c r="I8416" i="1"/>
  <c r="I8417" i="1"/>
  <c r="I8418" i="1"/>
  <c r="I8419" i="1"/>
  <c r="I8420" i="1"/>
  <c r="I8421" i="1"/>
  <c r="I8422" i="1"/>
  <c r="I8423" i="1"/>
  <c r="I8424" i="1"/>
  <c r="I8425" i="1"/>
  <c r="I8426" i="1"/>
  <c r="I8427" i="1"/>
  <c r="I8428" i="1"/>
  <c r="I8429" i="1"/>
  <c r="I8430" i="1"/>
  <c r="I8431" i="1"/>
  <c r="I8432" i="1"/>
  <c r="I8433" i="1"/>
  <c r="I8434" i="1"/>
  <c r="I8435" i="1"/>
  <c r="I8436" i="1"/>
  <c r="I8437" i="1"/>
  <c r="I8438" i="1"/>
  <c r="I8439" i="1"/>
  <c r="I8440" i="1"/>
  <c r="I8441" i="1"/>
  <c r="I8442" i="1"/>
  <c r="I8443" i="1"/>
  <c r="I8444" i="1"/>
  <c r="I8445" i="1"/>
  <c r="I8446" i="1"/>
  <c r="I8447" i="1"/>
  <c r="I8448" i="1"/>
  <c r="I8449" i="1"/>
  <c r="I8450" i="1"/>
  <c r="I8451" i="1"/>
  <c r="I8452" i="1"/>
  <c r="I8453" i="1"/>
  <c r="I8454" i="1"/>
  <c r="I8455" i="1"/>
  <c r="I8456" i="1"/>
  <c r="I8457" i="1"/>
  <c r="I8458" i="1"/>
  <c r="I8459" i="1"/>
  <c r="I8460" i="1"/>
  <c r="I8461" i="1"/>
  <c r="I8462" i="1"/>
  <c r="I8463" i="1"/>
  <c r="I8464" i="1"/>
  <c r="I8465" i="1"/>
  <c r="I8466" i="1"/>
  <c r="I8467" i="1"/>
  <c r="I8468" i="1"/>
  <c r="I8469" i="1"/>
  <c r="I8470" i="1"/>
  <c r="I8471" i="1"/>
  <c r="I8472" i="1"/>
  <c r="I8473" i="1"/>
  <c r="I8474" i="1"/>
  <c r="I8475" i="1"/>
  <c r="I8476" i="1"/>
  <c r="I8477" i="1"/>
  <c r="I8478" i="1"/>
  <c r="I8479" i="1"/>
  <c r="I8480" i="1"/>
  <c r="I8481" i="1"/>
  <c r="I8482" i="1"/>
  <c r="I8483" i="1"/>
  <c r="I8484" i="1"/>
  <c r="I8485" i="1"/>
  <c r="I8486" i="1"/>
  <c r="I8487" i="1"/>
  <c r="I8488" i="1"/>
  <c r="I8489" i="1"/>
  <c r="I8490" i="1"/>
  <c r="I8491" i="1"/>
  <c r="I8492" i="1"/>
  <c r="I8493" i="1"/>
  <c r="I8494" i="1"/>
  <c r="I8495" i="1"/>
  <c r="I8496" i="1"/>
  <c r="I8497" i="1"/>
  <c r="I8498" i="1"/>
  <c r="I8499" i="1"/>
  <c r="I8500" i="1"/>
  <c r="I8501" i="1"/>
  <c r="I8502" i="1"/>
  <c r="I8503" i="1"/>
  <c r="I8504" i="1"/>
  <c r="I8505" i="1"/>
  <c r="I8506" i="1"/>
  <c r="I8507" i="1"/>
  <c r="I8508" i="1"/>
  <c r="I8509" i="1"/>
  <c r="I8510" i="1"/>
  <c r="I8511" i="1"/>
  <c r="I8512" i="1"/>
  <c r="I8513" i="1"/>
  <c r="I8514" i="1"/>
  <c r="I8515" i="1"/>
  <c r="I8516" i="1"/>
  <c r="I8517" i="1"/>
  <c r="I8518" i="1"/>
  <c r="I8519" i="1"/>
  <c r="I8520" i="1"/>
  <c r="I8521" i="1"/>
  <c r="I8522" i="1"/>
  <c r="I8523" i="1"/>
  <c r="I8524" i="1"/>
  <c r="I8525" i="1"/>
  <c r="I8526" i="1"/>
  <c r="I8527" i="1"/>
  <c r="I8528" i="1"/>
  <c r="I8529" i="1"/>
  <c r="I8530" i="1"/>
  <c r="I8531" i="1"/>
  <c r="I8532" i="1"/>
  <c r="I8533" i="1"/>
  <c r="I8534" i="1"/>
  <c r="I8535" i="1"/>
  <c r="I8536" i="1"/>
  <c r="I8537" i="1"/>
  <c r="I8538" i="1"/>
  <c r="I8539" i="1"/>
  <c r="I8540" i="1"/>
  <c r="I8541" i="1"/>
  <c r="I8542" i="1"/>
  <c r="I8543" i="1"/>
  <c r="I8544" i="1"/>
  <c r="I8545" i="1"/>
  <c r="I8546" i="1"/>
  <c r="I8547" i="1"/>
  <c r="I8548" i="1"/>
  <c r="I8549" i="1"/>
  <c r="I8550" i="1"/>
  <c r="I8551" i="1"/>
  <c r="I8552" i="1"/>
  <c r="I8553" i="1"/>
  <c r="I8554" i="1"/>
  <c r="I8555" i="1"/>
  <c r="I8556" i="1"/>
  <c r="I8557" i="1"/>
  <c r="I8558" i="1"/>
  <c r="I8559" i="1"/>
  <c r="I8560" i="1"/>
  <c r="I8561" i="1"/>
  <c r="I8562" i="1"/>
  <c r="I8563" i="1"/>
  <c r="I8564" i="1"/>
  <c r="I8565" i="1"/>
  <c r="I8566" i="1"/>
  <c r="I8567" i="1"/>
  <c r="I8568" i="1"/>
  <c r="I8569" i="1"/>
  <c r="I8570" i="1"/>
  <c r="I8571" i="1"/>
  <c r="I8572" i="1"/>
  <c r="I8573" i="1"/>
  <c r="I8574" i="1"/>
  <c r="I8575" i="1"/>
  <c r="I8576" i="1"/>
  <c r="I8577" i="1"/>
  <c r="I8578" i="1"/>
  <c r="I8579" i="1"/>
  <c r="I8580" i="1"/>
  <c r="I8581" i="1"/>
  <c r="I8582" i="1"/>
  <c r="I8583" i="1"/>
  <c r="I8584" i="1"/>
  <c r="I8585" i="1"/>
  <c r="I8586" i="1"/>
  <c r="I8587" i="1"/>
  <c r="I8588" i="1"/>
  <c r="I8589" i="1"/>
  <c r="I8590" i="1"/>
  <c r="I8591" i="1"/>
  <c r="I8592" i="1"/>
  <c r="I8593" i="1"/>
  <c r="I8594" i="1"/>
  <c r="I8595" i="1"/>
  <c r="I8596" i="1"/>
  <c r="I8597" i="1"/>
  <c r="I8598" i="1"/>
  <c r="I8599" i="1"/>
  <c r="I8600" i="1"/>
  <c r="I8601" i="1"/>
  <c r="I8602" i="1"/>
  <c r="I8603" i="1"/>
  <c r="I8604" i="1"/>
  <c r="I8605" i="1"/>
  <c r="I8606" i="1"/>
  <c r="I8607" i="1"/>
  <c r="I8608" i="1"/>
  <c r="I8609" i="1"/>
  <c r="I8610" i="1"/>
  <c r="I8611" i="1"/>
  <c r="I8612" i="1"/>
  <c r="I8613" i="1"/>
  <c r="I8614" i="1"/>
  <c r="I8615" i="1"/>
  <c r="I8616" i="1"/>
  <c r="I8617" i="1"/>
  <c r="I8618" i="1"/>
  <c r="I8619" i="1"/>
  <c r="I8620" i="1"/>
  <c r="I8621" i="1"/>
  <c r="I8622" i="1"/>
  <c r="I8623" i="1"/>
  <c r="I8624" i="1"/>
  <c r="I8625" i="1"/>
  <c r="I8626" i="1"/>
  <c r="I8627" i="1"/>
  <c r="I8628" i="1"/>
  <c r="I8629" i="1"/>
  <c r="I8630" i="1"/>
  <c r="I8631" i="1"/>
  <c r="I8632" i="1"/>
  <c r="I8633" i="1"/>
  <c r="I8634" i="1"/>
  <c r="I8635" i="1"/>
  <c r="I8636" i="1"/>
  <c r="I8637" i="1"/>
  <c r="I8638" i="1"/>
  <c r="I8639" i="1"/>
  <c r="I8640" i="1"/>
  <c r="I8641" i="1"/>
  <c r="I8642" i="1"/>
  <c r="I8643" i="1"/>
  <c r="I8644" i="1"/>
  <c r="I8645" i="1"/>
  <c r="I8646" i="1"/>
  <c r="I8647" i="1"/>
  <c r="I8648" i="1"/>
  <c r="I8649" i="1"/>
  <c r="I8650" i="1"/>
  <c r="I8651" i="1"/>
  <c r="I8652" i="1"/>
  <c r="I8653" i="1"/>
  <c r="I8654" i="1"/>
  <c r="I8655" i="1"/>
  <c r="I8656" i="1"/>
  <c r="I8657" i="1"/>
  <c r="I8658" i="1"/>
  <c r="I8659" i="1"/>
  <c r="I8660" i="1"/>
  <c r="I8661" i="1"/>
  <c r="I8662" i="1"/>
  <c r="I8663" i="1"/>
  <c r="I8664" i="1"/>
  <c r="I8665" i="1"/>
  <c r="I8666" i="1"/>
  <c r="I8667" i="1"/>
  <c r="I8668" i="1"/>
  <c r="I8669" i="1"/>
  <c r="I8670" i="1"/>
  <c r="I8671" i="1"/>
  <c r="I8672" i="1"/>
  <c r="I8673" i="1"/>
  <c r="I8674" i="1"/>
  <c r="I8675" i="1"/>
  <c r="I8676" i="1"/>
  <c r="I8677" i="1"/>
  <c r="I8678" i="1"/>
  <c r="I8679" i="1"/>
  <c r="I8680" i="1"/>
  <c r="I8681" i="1"/>
  <c r="I8682" i="1"/>
  <c r="I8683" i="1"/>
  <c r="I8684" i="1"/>
  <c r="I8685" i="1"/>
  <c r="I8686" i="1"/>
  <c r="I8687" i="1"/>
  <c r="I8688" i="1"/>
  <c r="I8689" i="1"/>
  <c r="I8690" i="1"/>
  <c r="I8691" i="1"/>
  <c r="I8692" i="1"/>
  <c r="I8693" i="1"/>
  <c r="I8694" i="1"/>
  <c r="I8695" i="1"/>
  <c r="I8696" i="1"/>
  <c r="I8697" i="1"/>
  <c r="I8698" i="1"/>
  <c r="I8699" i="1"/>
  <c r="I8700" i="1"/>
  <c r="I8701" i="1"/>
  <c r="I8702" i="1"/>
  <c r="I8703" i="1"/>
  <c r="I8704" i="1"/>
  <c r="I8705" i="1"/>
  <c r="I8706" i="1"/>
  <c r="I8707" i="1"/>
  <c r="I8708" i="1"/>
  <c r="I8709" i="1"/>
  <c r="I8710" i="1"/>
  <c r="I8711" i="1"/>
  <c r="I8712" i="1"/>
  <c r="I8713" i="1"/>
  <c r="I8714" i="1"/>
  <c r="I8715" i="1"/>
  <c r="I8716" i="1"/>
  <c r="I8717" i="1"/>
  <c r="I8718" i="1"/>
  <c r="I8719" i="1"/>
  <c r="I8720" i="1"/>
  <c r="I8721" i="1"/>
  <c r="I8722" i="1"/>
  <c r="I8723" i="1"/>
  <c r="I8724" i="1"/>
  <c r="I8725" i="1"/>
  <c r="I8726" i="1"/>
  <c r="I8727" i="1"/>
  <c r="I8728" i="1"/>
  <c r="I8729" i="1"/>
  <c r="I8730" i="1"/>
  <c r="I8731" i="1"/>
  <c r="I8732" i="1"/>
  <c r="I8733" i="1"/>
  <c r="I8734" i="1"/>
  <c r="I8735" i="1"/>
  <c r="I8736" i="1"/>
  <c r="I8737" i="1"/>
  <c r="I8738" i="1"/>
  <c r="I8739" i="1"/>
  <c r="I8740" i="1"/>
  <c r="I8741" i="1"/>
  <c r="I8742" i="1"/>
  <c r="I8743" i="1"/>
  <c r="I8744" i="1"/>
  <c r="I8745" i="1"/>
  <c r="I8746" i="1"/>
  <c r="I8747" i="1"/>
  <c r="I8748" i="1"/>
  <c r="I8749" i="1"/>
  <c r="I8750" i="1"/>
  <c r="I8751" i="1"/>
  <c r="I8752" i="1"/>
  <c r="I8753" i="1"/>
  <c r="I8754" i="1"/>
  <c r="I8755" i="1"/>
  <c r="I8756" i="1"/>
  <c r="I8757" i="1"/>
  <c r="I8758" i="1"/>
  <c r="I8759" i="1"/>
  <c r="I8760" i="1"/>
  <c r="I8761" i="1"/>
  <c r="I8762" i="1"/>
  <c r="I8763" i="1"/>
  <c r="I8764" i="1"/>
  <c r="I8765" i="1"/>
  <c r="I8766" i="1"/>
  <c r="I8767" i="1"/>
  <c r="I8768" i="1"/>
  <c r="I8769" i="1"/>
  <c r="I8770" i="1"/>
  <c r="I8771" i="1"/>
  <c r="I8772" i="1"/>
  <c r="I8773" i="1"/>
  <c r="I8774" i="1"/>
  <c r="I8775" i="1"/>
  <c r="I8776" i="1"/>
  <c r="I8777" i="1"/>
  <c r="I8778" i="1"/>
  <c r="I8779" i="1"/>
  <c r="I8780" i="1"/>
  <c r="I8781" i="1"/>
  <c r="I8782" i="1"/>
  <c r="I8783" i="1"/>
  <c r="I8784" i="1"/>
  <c r="I8785" i="1"/>
  <c r="I8786" i="1"/>
  <c r="I8787" i="1"/>
  <c r="I8788" i="1"/>
  <c r="I8789" i="1"/>
  <c r="I8790" i="1"/>
  <c r="I8791" i="1"/>
  <c r="I8792" i="1"/>
  <c r="I8793" i="1"/>
  <c r="I8794" i="1"/>
  <c r="I8795" i="1"/>
  <c r="I8796" i="1"/>
  <c r="I8797" i="1"/>
  <c r="I8798" i="1"/>
  <c r="I8799" i="1"/>
  <c r="I8800" i="1"/>
  <c r="I8801" i="1"/>
  <c r="I8802" i="1"/>
  <c r="I8803" i="1"/>
  <c r="I8804" i="1"/>
  <c r="I8805" i="1"/>
  <c r="I8806" i="1"/>
  <c r="I8807" i="1"/>
  <c r="I8808" i="1"/>
  <c r="I8809" i="1"/>
  <c r="I8810" i="1"/>
  <c r="I8811" i="1"/>
  <c r="I8812" i="1"/>
  <c r="I8813" i="1"/>
  <c r="I8814" i="1"/>
  <c r="I8815" i="1"/>
  <c r="I8816" i="1"/>
  <c r="I8817" i="1"/>
  <c r="I8818" i="1"/>
  <c r="I8819" i="1"/>
  <c r="I8820" i="1"/>
  <c r="I8821" i="1"/>
  <c r="I8822" i="1"/>
  <c r="I8823" i="1"/>
  <c r="I8824" i="1"/>
  <c r="I8825" i="1"/>
  <c r="I8826" i="1"/>
  <c r="I8827" i="1"/>
  <c r="I8828" i="1"/>
  <c r="I8829" i="1"/>
  <c r="I8830" i="1"/>
  <c r="I8831" i="1"/>
  <c r="I8832" i="1"/>
  <c r="I8833" i="1"/>
  <c r="I8834" i="1"/>
  <c r="I8835" i="1"/>
  <c r="I8836" i="1"/>
  <c r="I8837" i="1"/>
  <c r="I8838" i="1"/>
  <c r="I8839" i="1"/>
  <c r="I8840" i="1"/>
  <c r="I8841" i="1"/>
  <c r="I8842" i="1"/>
  <c r="I8843" i="1"/>
  <c r="I8844" i="1"/>
  <c r="I8845" i="1"/>
  <c r="I8846" i="1"/>
  <c r="I8847" i="1"/>
  <c r="I8848" i="1"/>
  <c r="I8849" i="1"/>
  <c r="I8850" i="1"/>
  <c r="I8851" i="1"/>
  <c r="I8852" i="1"/>
  <c r="I8853" i="1"/>
  <c r="I8854" i="1"/>
  <c r="I8855" i="1"/>
  <c r="I8856" i="1"/>
  <c r="I8857" i="1"/>
  <c r="I8858" i="1"/>
  <c r="I8859" i="1"/>
  <c r="I8860" i="1"/>
  <c r="I8861" i="1"/>
  <c r="I8862" i="1"/>
  <c r="I8863" i="1"/>
  <c r="I8864" i="1"/>
  <c r="I8865" i="1"/>
  <c r="I8866" i="1"/>
  <c r="I8867" i="1"/>
  <c r="I8868" i="1"/>
  <c r="I8869" i="1"/>
  <c r="I8870" i="1"/>
  <c r="I8871" i="1"/>
  <c r="I8872" i="1"/>
  <c r="I8873" i="1"/>
  <c r="I8874" i="1"/>
  <c r="I8875" i="1"/>
  <c r="I8876" i="1"/>
  <c r="I8877" i="1"/>
  <c r="I8878" i="1"/>
  <c r="I8879" i="1"/>
  <c r="I8880" i="1"/>
  <c r="I8881" i="1"/>
  <c r="I8882" i="1"/>
  <c r="I8883" i="1"/>
  <c r="I8884" i="1"/>
  <c r="I8885" i="1"/>
  <c r="I8886" i="1"/>
  <c r="I8887" i="1"/>
  <c r="I8888" i="1"/>
  <c r="I8889" i="1"/>
  <c r="I8890" i="1"/>
  <c r="I8891" i="1"/>
  <c r="I8892" i="1"/>
  <c r="I8893" i="1"/>
  <c r="I8894" i="1"/>
  <c r="I8895" i="1"/>
  <c r="I8896" i="1"/>
  <c r="I8897" i="1"/>
  <c r="I8898" i="1"/>
  <c r="I8899" i="1"/>
  <c r="I8900" i="1"/>
  <c r="I8901" i="1"/>
  <c r="I8902" i="1"/>
  <c r="I8903" i="1"/>
  <c r="I8904" i="1"/>
  <c r="I8905" i="1"/>
  <c r="I8906" i="1"/>
  <c r="I8907" i="1"/>
  <c r="I8908" i="1"/>
  <c r="I8909" i="1"/>
  <c r="I8910" i="1"/>
  <c r="I8911" i="1"/>
  <c r="I8912" i="1"/>
  <c r="I8913" i="1"/>
  <c r="I8914" i="1"/>
  <c r="I8915" i="1"/>
  <c r="I8916" i="1"/>
  <c r="I8917" i="1"/>
  <c r="I8918" i="1"/>
  <c r="I8919" i="1"/>
  <c r="I8920" i="1"/>
  <c r="I8921" i="1"/>
  <c r="I8922" i="1"/>
  <c r="I8923" i="1"/>
  <c r="I8924" i="1"/>
  <c r="I8925" i="1"/>
  <c r="I8926" i="1"/>
  <c r="I8927" i="1"/>
  <c r="I8928" i="1"/>
  <c r="I8929" i="1"/>
  <c r="I8930" i="1"/>
  <c r="I8931" i="1"/>
  <c r="I8932" i="1"/>
  <c r="I8933" i="1"/>
  <c r="I8934" i="1"/>
  <c r="I8935" i="1"/>
  <c r="I8936" i="1"/>
  <c r="I8937" i="1"/>
  <c r="I8938" i="1"/>
  <c r="I8939" i="1"/>
  <c r="I8940" i="1"/>
  <c r="I8941" i="1"/>
  <c r="I8942" i="1"/>
  <c r="I8943" i="1"/>
  <c r="I8944" i="1"/>
  <c r="I8945" i="1"/>
  <c r="I8946" i="1"/>
  <c r="I8947" i="1"/>
  <c r="I8948" i="1"/>
  <c r="I8949" i="1"/>
  <c r="I8950" i="1"/>
  <c r="I8951" i="1"/>
  <c r="I8952" i="1"/>
  <c r="I8953" i="1"/>
  <c r="I8954" i="1"/>
  <c r="I8955" i="1"/>
  <c r="I8956" i="1"/>
  <c r="I8957" i="1"/>
  <c r="I8958" i="1"/>
  <c r="I8959" i="1"/>
  <c r="I8960" i="1"/>
  <c r="I8961" i="1"/>
  <c r="I8962" i="1"/>
  <c r="I8963" i="1"/>
  <c r="I8964" i="1"/>
  <c r="I8965" i="1"/>
  <c r="I8966" i="1"/>
  <c r="I8967" i="1"/>
  <c r="I8968" i="1"/>
  <c r="I8969" i="1"/>
  <c r="I8970" i="1"/>
  <c r="I8971" i="1"/>
  <c r="I8972" i="1"/>
  <c r="I8973" i="1"/>
  <c r="I8974" i="1"/>
  <c r="I8975" i="1"/>
  <c r="I8976" i="1"/>
  <c r="I8977" i="1"/>
  <c r="I8978" i="1"/>
  <c r="I8979" i="1"/>
  <c r="I8980" i="1"/>
  <c r="I8981" i="1"/>
  <c r="I8982" i="1"/>
  <c r="I8983" i="1"/>
  <c r="I8984" i="1"/>
  <c r="I8985" i="1"/>
  <c r="I8986" i="1"/>
  <c r="I8987" i="1"/>
  <c r="I8988" i="1"/>
  <c r="I8989" i="1"/>
  <c r="I8990" i="1"/>
  <c r="I8991" i="1"/>
  <c r="I8992" i="1"/>
  <c r="I8993" i="1"/>
  <c r="I8994" i="1"/>
  <c r="I8995" i="1"/>
  <c r="I8996" i="1"/>
  <c r="I8997" i="1"/>
  <c r="I8998" i="1"/>
  <c r="I8999" i="1"/>
  <c r="I9000" i="1"/>
  <c r="I9001" i="1"/>
  <c r="I9002" i="1"/>
  <c r="I9003" i="1"/>
  <c r="I9004" i="1"/>
  <c r="I9005" i="1"/>
  <c r="I9006" i="1"/>
  <c r="I9007" i="1"/>
  <c r="I9008" i="1"/>
  <c r="I9009" i="1"/>
  <c r="I9010" i="1"/>
  <c r="I9011" i="1"/>
  <c r="I9012" i="1"/>
  <c r="I9013" i="1"/>
  <c r="I9014" i="1"/>
  <c r="I9015" i="1"/>
  <c r="I9016" i="1"/>
  <c r="I9017" i="1"/>
  <c r="I9018" i="1"/>
  <c r="I9019" i="1"/>
  <c r="I9020" i="1"/>
  <c r="I9021" i="1"/>
  <c r="I9022" i="1"/>
  <c r="I9023" i="1"/>
  <c r="I9024" i="1"/>
  <c r="I9025" i="1"/>
  <c r="I9026" i="1"/>
  <c r="I9027" i="1"/>
  <c r="I9028" i="1"/>
  <c r="I9029" i="1"/>
  <c r="I9030" i="1"/>
  <c r="I9031" i="1"/>
  <c r="I9032" i="1"/>
  <c r="I9033" i="1"/>
  <c r="I9034" i="1"/>
  <c r="I9035" i="1"/>
  <c r="I9036" i="1"/>
  <c r="I9037" i="1"/>
  <c r="I9038" i="1"/>
  <c r="I9039" i="1"/>
  <c r="I9040" i="1"/>
  <c r="I9041" i="1"/>
  <c r="I9042" i="1"/>
  <c r="I9043" i="1"/>
  <c r="I9044" i="1"/>
  <c r="I9045" i="1"/>
  <c r="I9046" i="1"/>
  <c r="I9047" i="1"/>
  <c r="I9048" i="1"/>
  <c r="I9049" i="1"/>
  <c r="I9050" i="1"/>
  <c r="I9051" i="1"/>
  <c r="I9052" i="1"/>
  <c r="I9053" i="1"/>
  <c r="I9054" i="1"/>
  <c r="I9055" i="1"/>
  <c r="I9056" i="1"/>
  <c r="I9057" i="1"/>
  <c r="I9058" i="1"/>
  <c r="I9059" i="1"/>
  <c r="I9060" i="1"/>
  <c r="I9061" i="1"/>
  <c r="I9062" i="1"/>
  <c r="I9063" i="1"/>
  <c r="I9064" i="1"/>
  <c r="I9065" i="1"/>
  <c r="I9066" i="1"/>
  <c r="I9067" i="1"/>
  <c r="I9068" i="1"/>
  <c r="I9069" i="1"/>
  <c r="I9070" i="1"/>
  <c r="I9071" i="1"/>
  <c r="I9072" i="1"/>
  <c r="I9073" i="1"/>
  <c r="I9074" i="1"/>
  <c r="I9075" i="1"/>
  <c r="I9076" i="1"/>
  <c r="I9077" i="1"/>
  <c r="I9078" i="1"/>
  <c r="I9079" i="1"/>
  <c r="I9080" i="1"/>
  <c r="I9081" i="1"/>
  <c r="I9082" i="1"/>
  <c r="I9083" i="1"/>
  <c r="I9084" i="1"/>
  <c r="I9085" i="1"/>
  <c r="I9086" i="1"/>
  <c r="I9087" i="1"/>
  <c r="I9088" i="1"/>
  <c r="I9089" i="1"/>
  <c r="I9090" i="1"/>
  <c r="I9091" i="1"/>
  <c r="I9092" i="1"/>
  <c r="I9093" i="1"/>
  <c r="I9094" i="1"/>
  <c r="I9095" i="1"/>
  <c r="I9096" i="1"/>
  <c r="I9097" i="1"/>
  <c r="I9098" i="1"/>
  <c r="I9099" i="1"/>
  <c r="I9100" i="1"/>
  <c r="I9101" i="1"/>
  <c r="I9102" i="1"/>
  <c r="I9103" i="1"/>
  <c r="I9104" i="1"/>
  <c r="I9105" i="1"/>
  <c r="I9106" i="1"/>
  <c r="I9107" i="1"/>
  <c r="I9108" i="1"/>
  <c r="I9109" i="1"/>
  <c r="I9110" i="1"/>
  <c r="I9111" i="1"/>
  <c r="I9112" i="1"/>
  <c r="I9113" i="1"/>
  <c r="I9114" i="1"/>
  <c r="I9115" i="1"/>
  <c r="I9116" i="1"/>
  <c r="I9117" i="1"/>
  <c r="I9118" i="1"/>
  <c r="I9119" i="1"/>
  <c r="I9120" i="1"/>
  <c r="I9121" i="1"/>
  <c r="I9122" i="1"/>
  <c r="I9123" i="1"/>
  <c r="I9124" i="1"/>
  <c r="I9125" i="1"/>
  <c r="I9126" i="1"/>
  <c r="I9127" i="1"/>
  <c r="I9128" i="1"/>
  <c r="I9129" i="1"/>
  <c r="I9130" i="1"/>
  <c r="I9131" i="1"/>
  <c r="I9132" i="1"/>
  <c r="I9133" i="1"/>
  <c r="I9134" i="1"/>
  <c r="I9135" i="1"/>
  <c r="I9136" i="1"/>
  <c r="I9137" i="1"/>
  <c r="I9138" i="1"/>
  <c r="I9139" i="1"/>
  <c r="I9140" i="1"/>
  <c r="I9141" i="1"/>
  <c r="I9142" i="1"/>
  <c r="I9143" i="1"/>
  <c r="I9144" i="1"/>
  <c r="I9145" i="1"/>
  <c r="I9146" i="1"/>
  <c r="I9147" i="1"/>
  <c r="I9148" i="1"/>
  <c r="I9149" i="1"/>
  <c r="I9150" i="1"/>
  <c r="I9151" i="1"/>
  <c r="I9152" i="1"/>
  <c r="I9153" i="1"/>
  <c r="I9154" i="1"/>
  <c r="I9155" i="1"/>
  <c r="I9156" i="1"/>
  <c r="I9157" i="1"/>
  <c r="I9158" i="1"/>
  <c r="I9159" i="1"/>
  <c r="I9160" i="1"/>
  <c r="I9161" i="1"/>
  <c r="I9162" i="1"/>
  <c r="I9163" i="1"/>
  <c r="I9164" i="1"/>
  <c r="I9165" i="1"/>
  <c r="I9166" i="1"/>
  <c r="I9167" i="1"/>
  <c r="I9168" i="1"/>
  <c r="I9169" i="1"/>
  <c r="I9170" i="1"/>
  <c r="I9171" i="1"/>
  <c r="I9172" i="1"/>
  <c r="I9173" i="1"/>
  <c r="I9174" i="1"/>
  <c r="I9175" i="1"/>
  <c r="I9176" i="1"/>
  <c r="I9177" i="1"/>
  <c r="I9178" i="1"/>
  <c r="I9179" i="1"/>
  <c r="I9180" i="1"/>
  <c r="I9181" i="1"/>
  <c r="I9182" i="1"/>
  <c r="I9183" i="1"/>
  <c r="I9184" i="1"/>
  <c r="I9185" i="1"/>
  <c r="I9186" i="1"/>
  <c r="I9187" i="1"/>
  <c r="I9188" i="1"/>
  <c r="I9189" i="1"/>
  <c r="I9190" i="1"/>
  <c r="I9191" i="1"/>
  <c r="I9192" i="1"/>
  <c r="I9193" i="1"/>
  <c r="I9194" i="1"/>
  <c r="I9195" i="1"/>
  <c r="I9196" i="1"/>
  <c r="I9197" i="1"/>
  <c r="I9198" i="1"/>
  <c r="I9199" i="1"/>
  <c r="I9200" i="1"/>
  <c r="I9201" i="1"/>
  <c r="I9202" i="1"/>
  <c r="I9203" i="1"/>
  <c r="I9204" i="1"/>
  <c r="I9205" i="1"/>
  <c r="I9206" i="1"/>
  <c r="I9207" i="1"/>
  <c r="I9208" i="1"/>
  <c r="I9209" i="1"/>
  <c r="I9210" i="1"/>
  <c r="I9211" i="1"/>
  <c r="I9212" i="1"/>
  <c r="I9213" i="1"/>
  <c r="I9214" i="1"/>
  <c r="I9215" i="1"/>
  <c r="I9216" i="1"/>
  <c r="I9217" i="1"/>
  <c r="I9218" i="1"/>
  <c r="I9219" i="1"/>
  <c r="I9220" i="1"/>
  <c r="I9221" i="1"/>
  <c r="I9222" i="1"/>
  <c r="I9223" i="1"/>
  <c r="I9224" i="1"/>
  <c r="I9225" i="1"/>
  <c r="I9226" i="1"/>
  <c r="I9227" i="1"/>
  <c r="I9228" i="1"/>
  <c r="I9229" i="1"/>
  <c r="I9230" i="1"/>
  <c r="I9231" i="1"/>
  <c r="I9232" i="1"/>
  <c r="I9233" i="1"/>
  <c r="I9234" i="1"/>
  <c r="I9235" i="1"/>
  <c r="I9236" i="1"/>
  <c r="I9237" i="1"/>
  <c r="I9238" i="1"/>
  <c r="I9239" i="1"/>
  <c r="I9240" i="1"/>
  <c r="I9241" i="1"/>
  <c r="I9242" i="1"/>
  <c r="I9243" i="1"/>
  <c r="I9244" i="1"/>
  <c r="I9245" i="1"/>
  <c r="I9246" i="1"/>
  <c r="I9247" i="1"/>
  <c r="I9248" i="1"/>
  <c r="I9249" i="1"/>
  <c r="I9250" i="1"/>
  <c r="I9251" i="1"/>
  <c r="I9252" i="1"/>
  <c r="I9253" i="1"/>
  <c r="I9254" i="1"/>
  <c r="I9255" i="1"/>
  <c r="I9256" i="1"/>
  <c r="I9257" i="1"/>
  <c r="I9258" i="1"/>
  <c r="I9259" i="1"/>
  <c r="I9260" i="1"/>
  <c r="I9261" i="1"/>
  <c r="I9262" i="1"/>
  <c r="I9263" i="1"/>
  <c r="I9264" i="1"/>
  <c r="I9265" i="1"/>
  <c r="I9266" i="1"/>
  <c r="I9267" i="1"/>
  <c r="I9268" i="1"/>
  <c r="I9269" i="1"/>
  <c r="I9270" i="1"/>
  <c r="I9271" i="1"/>
  <c r="I9272" i="1"/>
  <c r="I9273" i="1"/>
  <c r="I9274" i="1"/>
  <c r="I9275" i="1"/>
  <c r="I9276" i="1"/>
  <c r="I9277" i="1"/>
  <c r="I9278" i="1"/>
  <c r="I9279" i="1"/>
  <c r="I9280" i="1"/>
  <c r="I9281" i="1"/>
  <c r="I9282" i="1"/>
  <c r="I9283" i="1"/>
  <c r="I9284" i="1"/>
  <c r="I9285" i="1"/>
  <c r="I9286" i="1"/>
  <c r="I9287" i="1"/>
  <c r="I9288" i="1"/>
  <c r="I9289" i="1"/>
  <c r="I9290" i="1"/>
  <c r="I9291" i="1"/>
  <c r="I9292" i="1"/>
  <c r="I9293" i="1"/>
  <c r="I9294" i="1"/>
  <c r="I9295" i="1"/>
  <c r="I9296" i="1"/>
  <c r="I9297" i="1"/>
  <c r="I9298" i="1"/>
  <c r="I9299" i="1"/>
  <c r="I9300" i="1"/>
  <c r="I9301" i="1"/>
  <c r="I9302" i="1"/>
  <c r="I9303" i="1"/>
  <c r="I9304" i="1"/>
  <c r="I9305" i="1"/>
  <c r="I9306" i="1"/>
  <c r="I9307" i="1"/>
  <c r="I9308" i="1"/>
  <c r="I9309" i="1"/>
  <c r="I9310" i="1"/>
  <c r="I9311" i="1"/>
  <c r="I9312" i="1"/>
  <c r="I9313" i="1"/>
  <c r="I9314" i="1"/>
  <c r="I9315" i="1"/>
  <c r="I9316" i="1"/>
  <c r="I9317" i="1"/>
  <c r="I9318" i="1"/>
  <c r="I9319" i="1"/>
  <c r="I9320" i="1"/>
  <c r="I9321" i="1"/>
  <c r="I9322" i="1"/>
  <c r="I9323" i="1"/>
  <c r="I9324" i="1"/>
  <c r="I9325" i="1"/>
  <c r="I9326" i="1"/>
  <c r="I9327" i="1"/>
  <c r="I9328" i="1"/>
  <c r="I9329" i="1"/>
  <c r="I9330" i="1"/>
  <c r="I9331" i="1"/>
  <c r="I9332" i="1"/>
  <c r="I9333" i="1"/>
  <c r="I9334" i="1"/>
  <c r="I9335" i="1"/>
  <c r="I9336" i="1"/>
  <c r="I9337" i="1"/>
  <c r="I9338" i="1"/>
  <c r="I9339" i="1"/>
  <c r="I9340" i="1"/>
  <c r="I9341" i="1"/>
  <c r="I9342" i="1"/>
  <c r="I9343" i="1"/>
  <c r="I9344" i="1"/>
  <c r="I9345" i="1"/>
  <c r="I9346" i="1"/>
  <c r="I9347" i="1"/>
  <c r="I9348" i="1"/>
  <c r="I9349" i="1"/>
  <c r="I9350" i="1"/>
  <c r="I9351" i="1"/>
  <c r="I9352" i="1"/>
  <c r="I9353" i="1"/>
  <c r="I9354" i="1"/>
  <c r="I9355" i="1"/>
  <c r="I9356" i="1"/>
  <c r="I9357" i="1"/>
  <c r="I9358" i="1"/>
  <c r="I9359" i="1"/>
  <c r="I9360" i="1"/>
  <c r="I9361" i="1"/>
  <c r="I9362" i="1"/>
  <c r="I9363" i="1"/>
  <c r="I9364" i="1"/>
  <c r="I9365" i="1"/>
  <c r="I9366" i="1"/>
  <c r="I9367" i="1"/>
  <c r="I9368" i="1"/>
  <c r="I9369" i="1"/>
  <c r="I9370" i="1"/>
  <c r="I9371" i="1"/>
  <c r="I9372" i="1"/>
  <c r="I9373" i="1"/>
  <c r="I9374" i="1"/>
  <c r="I9375" i="1"/>
  <c r="I9376" i="1"/>
  <c r="I9377" i="1"/>
  <c r="I9378" i="1"/>
  <c r="I9379" i="1"/>
  <c r="I9380" i="1"/>
  <c r="I9381" i="1"/>
  <c r="I9382" i="1"/>
  <c r="I9383" i="1"/>
  <c r="I9384" i="1"/>
  <c r="I9385" i="1"/>
  <c r="I9386" i="1"/>
  <c r="I9387" i="1"/>
  <c r="I9388" i="1"/>
  <c r="I9389" i="1"/>
  <c r="I9390" i="1"/>
  <c r="I9391" i="1"/>
  <c r="I9392" i="1"/>
  <c r="I9393" i="1"/>
  <c r="I9394" i="1"/>
  <c r="I9395" i="1"/>
  <c r="I9396" i="1"/>
  <c r="I9397" i="1"/>
  <c r="I9398" i="1"/>
  <c r="I9399" i="1"/>
  <c r="I9400" i="1"/>
  <c r="I9401" i="1"/>
  <c r="I9402" i="1"/>
  <c r="I9403" i="1"/>
  <c r="I9404" i="1"/>
  <c r="I9405" i="1"/>
  <c r="I9406" i="1"/>
  <c r="I9407" i="1"/>
  <c r="I9408" i="1"/>
  <c r="I9409" i="1"/>
  <c r="I9410" i="1"/>
  <c r="I9411" i="1"/>
  <c r="I9412" i="1"/>
  <c r="I9413" i="1"/>
  <c r="I9414" i="1"/>
  <c r="I9415" i="1"/>
  <c r="I9416" i="1"/>
  <c r="I9417" i="1"/>
  <c r="I9418" i="1"/>
  <c r="I9419" i="1"/>
  <c r="I9420" i="1"/>
  <c r="I9421" i="1"/>
  <c r="I9422" i="1"/>
  <c r="I9423" i="1"/>
  <c r="I9424" i="1"/>
  <c r="I9425" i="1"/>
  <c r="I9426" i="1"/>
  <c r="I9427" i="1"/>
  <c r="I9428" i="1"/>
  <c r="I9429" i="1"/>
  <c r="I9430" i="1"/>
  <c r="I9431" i="1"/>
  <c r="I9432" i="1"/>
  <c r="I9433" i="1"/>
  <c r="I9434" i="1"/>
  <c r="I9435" i="1"/>
  <c r="I9436" i="1"/>
  <c r="I9437" i="1"/>
  <c r="I9438" i="1"/>
  <c r="I9439" i="1"/>
  <c r="I9440" i="1"/>
  <c r="I9441" i="1"/>
  <c r="I9442" i="1"/>
  <c r="I9443" i="1"/>
  <c r="I9444" i="1"/>
  <c r="I9445" i="1"/>
  <c r="I9446" i="1"/>
  <c r="I9447" i="1"/>
  <c r="I9448" i="1"/>
  <c r="I4" i="1"/>
  <c r="C9465" i="1"/>
  <c r="C9669" i="1"/>
  <c r="C9731" i="1"/>
  <c r="C9729" i="1"/>
  <c r="C9555" i="1"/>
  <c r="C9732" i="1"/>
  <c r="C9620" i="1"/>
  <c r="C9684" i="1"/>
  <c r="C9511" i="1"/>
  <c r="C9763" i="1"/>
  <c r="C9474" i="1"/>
  <c r="C9461" i="1"/>
  <c r="C9482" i="1"/>
  <c r="C9468" i="1"/>
  <c r="C9600" i="1"/>
  <c r="C9726" i="1"/>
  <c r="C9706" i="1"/>
  <c r="C9701" i="1"/>
  <c r="C9483" i="1"/>
  <c r="C9478" i="1"/>
  <c r="C9577" i="1"/>
  <c r="C9508" i="1"/>
  <c r="C9479" i="1"/>
  <c r="C9692" i="1"/>
  <c r="C9536" i="1"/>
  <c r="C9640" i="1"/>
  <c r="C9658" i="1"/>
  <c r="C9718" i="1"/>
  <c r="C9752" i="1"/>
  <c r="C9705" i="1"/>
  <c r="C9672" i="1"/>
  <c r="C9510" i="1"/>
  <c r="C9630" i="1"/>
  <c r="C9629" i="1"/>
  <c r="C9664" i="1"/>
  <c r="C9473" i="1"/>
  <c r="C9558" i="1"/>
  <c r="C9469" i="1"/>
  <c r="C9617" i="1"/>
  <c r="C9563" i="1"/>
  <c r="C9457" i="1"/>
  <c r="C9533" i="1"/>
  <c r="C9494" i="1"/>
  <c r="C9574" i="1"/>
  <c r="C9760" i="1"/>
  <c r="C9621" i="1"/>
  <c r="C9538" i="1"/>
  <c r="C9728" i="1"/>
  <c r="C9757" i="1"/>
  <c r="C9542" i="1"/>
  <c r="C9766" i="1"/>
  <c r="C9599" i="1"/>
  <c r="C9778" i="1"/>
  <c r="C9509" i="1"/>
  <c r="C9619" i="1"/>
  <c r="C9681" i="1"/>
  <c r="C9774" i="1"/>
  <c r="C9660" i="1"/>
  <c r="C9521" i="1"/>
  <c r="C9644" i="1"/>
  <c r="C9497" i="1"/>
  <c r="C9690" i="1"/>
  <c r="C9631" i="1"/>
  <c r="C9703" i="1"/>
  <c r="C9547" i="1"/>
  <c r="C9593" i="1"/>
  <c r="C9607" i="1"/>
  <c r="C9596" i="1"/>
  <c r="C9753" i="1"/>
  <c r="C9647" i="1"/>
  <c r="C9459" i="1"/>
  <c r="C9503" i="1"/>
  <c r="C9569" i="1"/>
  <c r="C9743" i="1"/>
  <c r="C9758" i="1"/>
  <c r="C9655" i="1"/>
  <c r="C9649" i="1"/>
  <c r="C9714" i="1"/>
  <c r="C9686" i="1"/>
  <c r="C9750" i="1"/>
  <c r="C9654" i="1"/>
  <c r="C9663" i="1"/>
  <c r="C9567" i="1"/>
  <c r="C9770" i="1"/>
  <c r="C9578" i="1"/>
  <c r="C9602" i="1"/>
  <c r="C9580" i="1"/>
  <c r="C9633" i="1"/>
  <c r="C9586" i="1"/>
  <c r="C9688" i="1"/>
  <c r="C9679" i="1"/>
  <c r="C9767" i="1"/>
  <c r="C9744" i="1"/>
  <c r="C9520" i="1"/>
  <c r="C9529" i="1"/>
  <c r="C9720" i="1"/>
  <c r="C9544" i="1"/>
  <c r="C9603" i="1"/>
  <c r="C9460" i="1"/>
  <c r="C9768" i="1"/>
  <c r="C9742" i="1"/>
  <c r="C9657" i="1"/>
  <c r="C9581" i="1"/>
  <c r="C9466" i="1"/>
  <c r="C9674" i="1"/>
  <c r="C9546" i="1"/>
  <c r="C9749" i="1"/>
  <c r="C9638" i="1"/>
  <c r="C9756" i="1"/>
  <c r="C9626" i="1"/>
  <c r="C9618" i="1"/>
  <c r="C9571" i="1"/>
  <c r="C9572" i="1"/>
  <c r="C9585" i="1"/>
  <c r="C9472" i="1"/>
  <c r="C9605" i="1"/>
  <c r="C9777" i="1"/>
  <c r="C9502" i="1"/>
  <c r="C9691" i="1"/>
  <c r="C9738" i="1"/>
  <c r="C9781" i="1"/>
  <c r="C9566" i="1"/>
  <c r="C9670" i="1"/>
  <c r="C9561" i="1"/>
  <c r="C9659" i="1"/>
  <c r="C9725" i="1"/>
  <c r="C9646" i="1"/>
  <c r="C9635" i="1"/>
  <c r="C9775" i="1"/>
  <c r="C9552" i="1"/>
  <c r="C9612" i="1"/>
  <c r="C9748" i="1"/>
  <c r="C9610" i="1"/>
  <c r="C9769" i="1"/>
  <c r="C9528" i="1"/>
  <c r="C9452" i="1"/>
  <c r="C9710" i="1"/>
  <c r="C9462" i="1"/>
  <c r="C9719" i="1"/>
  <c r="C9771" i="1"/>
  <c r="C9723" i="1"/>
  <c r="C9485" i="1"/>
  <c r="C9733" i="1"/>
  <c r="C9488" i="1"/>
  <c r="C9747" i="1"/>
  <c r="C9697" i="1"/>
  <c r="C9624" i="1"/>
  <c r="C9493" i="1"/>
  <c r="C9745" i="1"/>
  <c r="C9594" i="1"/>
  <c r="C9653" i="1"/>
  <c r="C9695" i="1"/>
  <c r="C9579" i="1"/>
  <c r="C9713" i="1"/>
  <c r="C9531" i="1"/>
  <c r="C9589" i="1"/>
  <c r="C9648" i="1"/>
  <c r="C9609" i="1"/>
  <c r="C9576" i="1"/>
  <c r="C9708" i="1"/>
  <c r="C9505" i="1"/>
  <c r="C9476" i="1"/>
  <c r="C9545" i="1"/>
  <c r="C9730" i="1"/>
  <c r="C9543" i="1"/>
  <c r="C9675" i="1"/>
  <c r="C9687" i="1"/>
  <c r="C9740" i="1"/>
  <c r="C9506" i="1"/>
  <c r="C9716" i="1"/>
  <c r="C9454" i="1"/>
  <c r="C9526" i="1"/>
  <c r="C9570" i="1"/>
  <c r="C9772" i="1"/>
  <c r="C9724" i="1"/>
  <c r="C9627" i="1"/>
  <c r="C9604" i="1"/>
  <c r="C9734" i="1"/>
  <c r="C9564" i="1"/>
  <c r="C9471" i="1"/>
  <c r="C9707" i="1"/>
  <c r="C9782" i="1"/>
  <c r="C9698" i="1"/>
  <c r="C9613" i="1"/>
  <c r="C9515" i="1"/>
  <c r="C9601" i="1"/>
  <c r="C9556" i="1"/>
  <c r="C9761" i="1"/>
  <c r="C9470" i="1"/>
  <c r="C9587" i="1"/>
  <c r="C9652" i="1"/>
  <c r="C9504" i="1"/>
  <c r="C9700" i="1"/>
  <c r="C9739" i="1"/>
  <c r="C9632" i="1"/>
  <c r="C9645" i="1"/>
  <c r="C9500" i="1"/>
  <c r="C9551" i="1"/>
  <c r="C9712" i="1"/>
  <c r="C9608" i="1"/>
  <c r="C9514" i="1"/>
  <c r="C9682" i="1"/>
  <c r="C9765" i="1"/>
  <c r="C9491" i="1"/>
  <c r="C9637" i="1"/>
  <c r="C9583" i="1"/>
  <c r="C9557" i="1"/>
  <c r="C9699" i="1"/>
  <c r="C9693" i="1"/>
  <c r="C9464" i="1"/>
  <c r="C9677" i="1"/>
  <c r="C9598" i="1"/>
  <c r="C9694" i="1"/>
  <c r="C9776" i="1"/>
  <c r="C9673" i="1"/>
  <c r="C9611" i="1"/>
  <c r="C9534" i="1"/>
  <c r="C9683" i="1"/>
  <c r="C9754" i="1"/>
  <c r="C9722" i="1"/>
  <c r="C9666" i="1"/>
  <c r="C9516" i="1"/>
  <c r="C9641" i="1"/>
  <c r="C9662" i="1"/>
  <c r="C9524" i="1"/>
  <c r="C9689" i="1"/>
  <c r="C9550" i="1"/>
  <c r="C9565" i="1"/>
  <c r="C9715" i="1"/>
  <c r="C9481" i="1"/>
  <c r="C9523" i="1"/>
  <c r="C9751" i="1"/>
  <c r="C9661" i="1"/>
  <c r="C9711" i="1"/>
  <c r="C9530" i="1"/>
  <c r="C9539" i="1"/>
  <c r="C9463" i="1"/>
  <c r="C9668" i="1"/>
  <c r="C9582" i="1"/>
  <c r="C9517" i="1"/>
  <c r="C9704" i="1"/>
  <c r="C9560" i="1"/>
  <c r="C9783" i="1"/>
  <c r="C9575" i="1"/>
  <c r="C9496" i="1"/>
  <c r="C9525" i="1"/>
  <c r="C9489" i="1"/>
  <c r="C9680" i="1"/>
  <c r="C9592" i="1"/>
  <c r="C9671" i="1"/>
  <c r="C9615" i="1"/>
  <c r="C9755" i="1"/>
  <c r="C9453" i="1"/>
  <c r="C9651" i="1"/>
  <c r="C9484" i="1"/>
  <c r="C9568" i="1"/>
  <c r="C9549" i="1"/>
  <c r="C9727" i="1"/>
  <c r="C9721" i="1"/>
  <c r="C9628" i="1"/>
  <c r="C9634" i="1"/>
  <c r="C9588" i="1"/>
  <c r="C9458" i="1"/>
  <c r="C9477" i="1"/>
  <c r="C9702" i="1"/>
  <c r="C9667" i="1"/>
  <c r="C9480" i="1"/>
  <c r="C9759" i="1"/>
  <c r="C9456" i="1"/>
  <c r="C9467" i="1"/>
  <c r="C9535" i="1"/>
  <c r="C9717" i="1"/>
  <c r="C9450" i="1"/>
  <c r="C9590" i="1"/>
  <c r="C9540" i="1"/>
  <c r="C9735" i="1"/>
  <c r="C9573" i="1"/>
  <c r="C9562" i="1"/>
  <c r="C9737" i="1"/>
  <c r="C9553" i="1"/>
  <c r="C9685" i="1"/>
  <c r="C9487" i="1"/>
  <c r="C9625" i="1"/>
  <c r="C9773" i="1"/>
  <c r="C9779" i="1"/>
  <c r="C9537" i="1"/>
  <c r="C9606" i="1"/>
  <c r="C9513" i="1"/>
  <c r="C9636" i="1"/>
  <c r="C9642" i="1"/>
  <c r="C9455" i="1"/>
  <c r="C9616" i="1"/>
  <c r="C9449" i="1"/>
  <c r="C9622" i="1"/>
  <c r="C9639" i="1"/>
  <c r="C9591" i="1"/>
  <c r="C9541" i="1"/>
  <c r="C9492" i="1"/>
  <c r="C9532" i="1"/>
  <c r="C9548" i="1"/>
  <c r="C9676" i="1"/>
  <c r="C9614" i="1"/>
  <c r="C9512" i="1"/>
  <c r="C9554" i="1"/>
  <c r="C9665" i="1"/>
  <c r="C9486" i="1"/>
  <c r="C9764" i="1"/>
  <c r="C9696" i="1"/>
  <c r="C9522" i="1"/>
  <c r="C9495" i="1"/>
  <c r="C9736" i="1"/>
  <c r="C9741" i="1"/>
  <c r="C9490" i="1"/>
  <c r="C9650" i="1"/>
  <c r="C9597" i="1"/>
  <c r="C9559" i="1"/>
  <c r="C9584" i="1"/>
  <c r="C9623" i="1"/>
  <c r="C9656" i="1"/>
  <c r="C9519" i="1"/>
  <c r="C9499" i="1"/>
  <c r="C9451" i="1"/>
  <c r="C9762" i="1"/>
  <c r="C9527" i="1"/>
  <c r="C9518" i="1"/>
  <c r="C9678" i="1"/>
  <c r="C9595" i="1"/>
  <c r="C9746" i="1"/>
  <c r="C9643" i="1"/>
  <c r="C9780" i="1"/>
  <c r="C9507" i="1"/>
  <c r="C9501" i="1"/>
  <c r="C9475" i="1"/>
  <c r="C9709" i="1"/>
  <c r="C9498" i="1"/>
  <c r="K9448" i="1" l="1"/>
  <c r="D9448" i="1"/>
  <c r="N9447" i="1"/>
  <c r="M9447" i="1"/>
  <c r="L9447" i="1"/>
  <c r="K9447" i="1"/>
  <c r="D9447" i="1"/>
  <c r="N9446" i="1"/>
  <c r="M9446" i="1"/>
  <c r="L9446" i="1"/>
  <c r="K9446" i="1"/>
  <c r="D9446" i="1"/>
  <c r="N9445" i="1"/>
  <c r="M9445" i="1"/>
  <c r="L9445" i="1"/>
  <c r="K9445" i="1"/>
  <c r="D9445" i="1"/>
  <c r="N9444" i="1"/>
  <c r="M9444" i="1"/>
  <c r="L9444" i="1"/>
  <c r="K9444" i="1"/>
  <c r="D9444" i="1"/>
  <c r="N9443" i="1"/>
  <c r="M9443" i="1"/>
  <c r="L9443" i="1"/>
  <c r="K9443" i="1"/>
  <c r="D9443" i="1"/>
  <c r="N9442" i="1"/>
  <c r="M9442" i="1"/>
  <c r="L9442" i="1"/>
  <c r="K9442" i="1"/>
  <c r="D9442" i="1"/>
  <c r="N9441" i="1"/>
  <c r="M9441" i="1"/>
  <c r="L9441" i="1"/>
  <c r="K9441" i="1"/>
  <c r="D9441" i="1"/>
  <c r="N9440" i="1"/>
  <c r="M9440" i="1"/>
  <c r="L9440" i="1"/>
  <c r="K9440" i="1"/>
  <c r="D9440" i="1"/>
  <c r="N9439" i="1"/>
  <c r="M9439" i="1"/>
  <c r="L9439" i="1"/>
  <c r="K9439" i="1"/>
  <c r="D9439" i="1"/>
  <c r="N9438" i="1"/>
  <c r="M9438" i="1"/>
  <c r="L9438" i="1"/>
  <c r="K9438" i="1"/>
  <c r="D9438" i="1"/>
  <c r="N9437" i="1"/>
  <c r="M9437" i="1"/>
  <c r="L9437" i="1"/>
  <c r="K9437" i="1"/>
  <c r="D9437" i="1"/>
  <c r="N9436" i="1"/>
  <c r="M9436" i="1"/>
  <c r="L9436" i="1"/>
  <c r="K9436" i="1"/>
  <c r="D9436" i="1"/>
  <c r="N9435" i="1"/>
  <c r="M9435" i="1"/>
  <c r="L9435" i="1"/>
  <c r="K9435" i="1"/>
  <c r="D9435" i="1"/>
  <c r="N9434" i="1"/>
  <c r="M9434" i="1"/>
  <c r="L9434" i="1"/>
  <c r="K9434" i="1"/>
  <c r="D9434" i="1"/>
  <c r="N9433" i="1"/>
  <c r="M9433" i="1"/>
  <c r="L9433" i="1"/>
  <c r="K9433" i="1"/>
  <c r="D9433" i="1"/>
  <c r="N9432" i="1"/>
  <c r="M9432" i="1"/>
  <c r="L9432" i="1"/>
  <c r="K9432" i="1"/>
  <c r="D9432" i="1"/>
  <c r="N9431" i="1"/>
  <c r="M9431" i="1"/>
  <c r="L9431" i="1"/>
  <c r="K9431" i="1"/>
  <c r="D9431" i="1"/>
  <c r="N9430" i="1"/>
  <c r="M9430" i="1"/>
  <c r="L9430" i="1"/>
  <c r="K9430" i="1"/>
  <c r="D9430" i="1"/>
  <c r="N9429" i="1"/>
  <c r="M9429" i="1"/>
  <c r="L9429" i="1"/>
  <c r="K9429" i="1"/>
  <c r="D9429" i="1"/>
  <c r="N9428" i="1"/>
  <c r="M9428" i="1"/>
  <c r="L9428" i="1"/>
  <c r="K9428" i="1"/>
  <c r="D9428" i="1"/>
  <c r="N9427" i="1"/>
  <c r="M9427" i="1"/>
  <c r="L9427" i="1"/>
  <c r="K9427" i="1"/>
  <c r="D9427" i="1"/>
  <c r="N9426" i="1"/>
  <c r="M9426" i="1"/>
  <c r="L9426" i="1"/>
  <c r="K9426" i="1"/>
  <c r="D9426" i="1"/>
  <c r="N9425" i="1"/>
  <c r="M9425" i="1"/>
  <c r="L9425" i="1"/>
  <c r="K9425" i="1"/>
  <c r="D9425" i="1"/>
  <c r="N9424" i="1"/>
  <c r="M9424" i="1"/>
  <c r="L9424" i="1"/>
  <c r="K9424" i="1"/>
  <c r="D9424" i="1"/>
  <c r="N9423" i="1"/>
  <c r="M9423" i="1"/>
  <c r="L9423" i="1"/>
  <c r="K9423" i="1"/>
  <c r="D9423" i="1"/>
  <c r="N9422" i="1"/>
  <c r="M9422" i="1"/>
  <c r="L9422" i="1"/>
  <c r="K9422" i="1"/>
  <c r="D9422" i="1"/>
  <c r="N9421" i="1"/>
  <c r="M9421" i="1"/>
  <c r="L9421" i="1"/>
  <c r="K9421" i="1"/>
  <c r="D9421" i="1"/>
  <c r="N9420" i="1"/>
  <c r="M9420" i="1"/>
  <c r="L9420" i="1"/>
  <c r="K9420" i="1"/>
  <c r="D9420" i="1"/>
  <c r="N9419" i="1"/>
  <c r="M9419" i="1"/>
  <c r="L9419" i="1"/>
  <c r="K9419" i="1"/>
  <c r="D9419" i="1"/>
  <c r="N9418" i="1"/>
  <c r="M9418" i="1"/>
  <c r="L9418" i="1"/>
  <c r="K9418" i="1"/>
  <c r="D9418" i="1"/>
  <c r="N9417" i="1"/>
  <c r="M9417" i="1"/>
  <c r="L9417" i="1"/>
  <c r="K9417" i="1"/>
  <c r="D9417" i="1"/>
  <c r="N9416" i="1"/>
  <c r="M9416" i="1"/>
  <c r="L9416" i="1"/>
  <c r="K9416" i="1"/>
  <c r="D9416" i="1"/>
  <c r="N9415" i="1"/>
  <c r="M9415" i="1"/>
  <c r="L9415" i="1"/>
  <c r="K9415" i="1"/>
  <c r="D9415" i="1"/>
  <c r="N9414" i="1"/>
  <c r="M9414" i="1"/>
  <c r="L9414" i="1"/>
  <c r="K9414" i="1"/>
  <c r="D9414" i="1"/>
  <c r="N9413" i="1"/>
  <c r="M9413" i="1"/>
  <c r="L9413" i="1"/>
  <c r="K9413" i="1"/>
  <c r="D9413" i="1"/>
  <c r="N9412" i="1"/>
  <c r="M9412" i="1"/>
  <c r="L9412" i="1"/>
  <c r="K9412" i="1"/>
  <c r="D9412" i="1"/>
  <c r="N9411" i="1"/>
  <c r="M9411" i="1"/>
  <c r="L9411" i="1"/>
  <c r="K9411" i="1"/>
  <c r="D9411" i="1"/>
  <c r="N9410" i="1"/>
  <c r="M9410" i="1"/>
  <c r="L9410" i="1"/>
  <c r="K9410" i="1"/>
  <c r="D9410" i="1"/>
  <c r="N9409" i="1"/>
  <c r="M9409" i="1"/>
  <c r="L9409" i="1"/>
  <c r="K9409" i="1"/>
  <c r="D9409" i="1"/>
  <c r="N9408" i="1"/>
  <c r="M9408" i="1"/>
  <c r="L9408" i="1"/>
  <c r="K9408" i="1"/>
  <c r="D9408" i="1"/>
  <c r="N9407" i="1"/>
  <c r="M9407" i="1"/>
  <c r="L9407" i="1"/>
  <c r="K9407" i="1"/>
  <c r="D9407" i="1"/>
  <c r="N9406" i="1"/>
  <c r="M9406" i="1"/>
  <c r="L9406" i="1"/>
  <c r="K9406" i="1"/>
  <c r="D9406" i="1"/>
  <c r="N9405" i="1"/>
  <c r="M9405" i="1"/>
  <c r="L9405" i="1"/>
  <c r="K9405" i="1"/>
  <c r="D9405" i="1"/>
  <c r="N9404" i="1"/>
  <c r="M9404" i="1"/>
  <c r="L9404" i="1"/>
  <c r="K9404" i="1"/>
  <c r="D9404" i="1"/>
  <c r="N9403" i="1"/>
  <c r="M9403" i="1"/>
  <c r="L9403" i="1"/>
  <c r="K9403" i="1"/>
  <c r="D9403" i="1"/>
  <c r="N9402" i="1"/>
  <c r="M9402" i="1"/>
  <c r="L9402" i="1"/>
  <c r="K9402" i="1"/>
  <c r="D9402" i="1"/>
  <c r="N9401" i="1"/>
  <c r="M9401" i="1"/>
  <c r="L9401" i="1"/>
  <c r="K9401" i="1"/>
  <c r="D9401" i="1"/>
  <c r="N9400" i="1"/>
  <c r="M9400" i="1"/>
  <c r="L9400" i="1"/>
  <c r="K9400" i="1"/>
  <c r="D9400" i="1"/>
  <c r="N9399" i="1"/>
  <c r="M9399" i="1"/>
  <c r="L9399" i="1"/>
  <c r="K9399" i="1"/>
  <c r="D9399" i="1"/>
  <c r="N9398" i="1"/>
  <c r="M9398" i="1"/>
  <c r="L9398" i="1"/>
  <c r="K9398" i="1"/>
  <c r="D9398" i="1"/>
  <c r="N9397" i="1"/>
  <c r="M9397" i="1"/>
  <c r="L9397" i="1"/>
  <c r="K9397" i="1"/>
  <c r="D9397" i="1"/>
  <c r="N9396" i="1"/>
  <c r="M9396" i="1"/>
  <c r="L9396" i="1"/>
  <c r="K9396" i="1"/>
  <c r="D9396" i="1"/>
  <c r="N9395" i="1"/>
  <c r="M9395" i="1"/>
  <c r="L9395" i="1"/>
  <c r="K9395" i="1"/>
  <c r="D9395" i="1"/>
  <c r="N9394" i="1"/>
  <c r="M9394" i="1"/>
  <c r="L9394" i="1"/>
  <c r="K9394" i="1"/>
  <c r="D9394" i="1"/>
  <c r="N9393" i="1"/>
  <c r="M9393" i="1"/>
  <c r="L9393" i="1"/>
  <c r="K9393" i="1"/>
  <c r="D9393" i="1"/>
  <c r="N9392" i="1"/>
  <c r="M9392" i="1"/>
  <c r="L9392" i="1"/>
  <c r="K9392" i="1"/>
  <c r="D9392" i="1"/>
  <c r="N9391" i="1"/>
  <c r="M9391" i="1"/>
  <c r="L9391" i="1"/>
  <c r="K9391" i="1"/>
  <c r="D9391" i="1"/>
  <c r="N9390" i="1"/>
  <c r="M9390" i="1"/>
  <c r="L9390" i="1"/>
  <c r="K9390" i="1"/>
  <c r="D9390" i="1"/>
  <c r="N9389" i="1"/>
  <c r="M9389" i="1"/>
  <c r="L9389" i="1"/>
  <c r="K9389" i="1"/>
  <c r="D9389" i="1"/>
  <c r="N9388" i="1"/>
  <c r="M9388" i="1"/>
  <c r="L9388" i="1"/>
  <c r="K9388" i="1"/>
  <c r="D9388" i="1"/>
  <c r="N9387" i="1"/>
  <c r="M9387" i="1"/>
  <c r="L9387" i="1"/>
  <c r="K9387" i="1"/>
  <c r="D9387" i="1"/>
  <c r="N9386" i="1"/>
  <c r="M9386" i="1"/>
  <c r="L9386" i="1"/>
  <c r="K9386" i="1"/>
  <c r="D9386" i="1"/>
  <c r="N9385" i="1"/>
  <c r="M9385" i="1"/>
  <c r="L9385" i="1"/>
  <c r="K9385" i="1"/>
  <c r="D9385" i="1"/>
  <c r="N9384" i="1"/>
  <c r="M9384" i="1"/>
  <c r="L9384" i="1"/>
  <c r="K9384" i="1"/>
  <c r="D9384" i="1"/>
  <c r="N9383" i="1"/>
  <c r="M9383" i="1"/>
  <c r="L9383" i="1"/>
  <c r="K9383" i="1"/>
  <c r="D9383" i="1"/>
  <c r="N9382" i="1"/>
  <c r="M9382" i="1"/>
  <c r="L9382" i="1"/>
  <c r="K9382" i="1"/>
  <c r="D9382" i="1"/>
  <c r="N9381" i="1"/>
  <c r="M9381" i="1"/>
  <c r="L9381" i="1"/>
  <c r="K9381" i="1"/>
  <c r="D9381" i="1"/>
  <c r="N9380" i="1"/>
  <c r="M9380" i="1"/>
  <c r="L9380" i="1"/>
  <c r="K9380" i="1"/>
  <c r="D9380" i="1"/>
  <c r="N9379" i="1"/>
  <c r="M9379" i="1"/>
  <c r="L9379" i="1"/>
  <c r="K9379" i="1"/>
  <c r="D9379" i="1"/>
  <c r="N9378" i="1"/>
  <c r="M9378" i="1"/>
  <c r="L9378" i="1"/>
  <c r="K9378" i="1"/>
  <c r="D9378" i="1"/>
  <c r="N9377" i="1"/>
  <c r="M9377" i="1"/>
  <c r="L9377" i="1"/>
  <c r="K9377" i="1"/>
  <c r="D9377" i="1"/>
  <c r="N9376" i="1"/>
  <c r="M9376" i="1"/>
  <c r="L9376" i="1"/>
  <c r="K9376" i="1"/>
  <c r="D9376" i="1"/>
  <c r="N9375" i="1"/>
  <c r="M9375" i="1"/>
  <c r="L9375" i="1"/>
  <c r="K9375" i="1"/>
  <c r="D9375" i="1"/>
  <c r="N9374" i="1"/>
  <c r="M9374" i="1"/>
  <c r="L9374" i="1"/>
  <c r="K9374" i="1"/>
  <c r="D9374" i="1"/>
  <c r="N9373" i="1"/>
  <c r="M9373" i="1"/>
  <c r="L9373" i="1"/>
  <c r="K9373" i="1"/>
  <c r="D9373" i="1"/>
  <c r="N9372" i="1"/>
  <c r="M9372" i="1"/>
  <c r="L9372" i="1"/>
  <c r="K9372" i="1"/>
  <c r="D9372" i="1"/>
  <c r="N9371" i="1"/>
  <c r="M9371" i="1"/>
  <c r="L9371" i="1"/>
  <c r="K9371" i="1"/>
  <c r="D9371" i="1"/>
  <c r="N9370" i="1"/>
  <c r="M9370" i="1"/>
  <c r="L9370" i="1"/>
  <c r="K9370" i="1"/>
  <c r="D9370" i="1"/>
  <c r="N9369" i="1"/>
  <c r="M9369" i="1"/>
  <c r="L9369" i="1"/>
  <c r="K9369" i="1"/>
  <c r="D9369" i="1"/>
  <c r="N9368" i="1"/>
  <c r="M9368" i="1"/>
  <c r="L9368" i="1"/>
  <c r="K9368" i="1"/>
  <c r="D9368" i="1"/>
  <c r="N9367" i="1"/>
  <c r="M9367" i="1"/>
  <c r="L9367" i="1"/>
  <c r="K9367" i="1"/>
  <c r="D9367" i="1"/>
  <c r="N9366" i="1"/>
  <c r="M9366" i="1"/>
  <c r="L9366" i="1"/>
  <c r="K9366" i="1"/>
  <c r="D9366" i="1"/>
  <c r="N9365" i="1"/>
  <c r="M9365" i="1"/>
  <c r="L9365" i="1"/>
  <c r="K9365" i="1"/>
  <c r="D9365" i="1"/>
  <c r="N9364" i="1"/>
  <c r="M9364" i="1"/>
  <c r="L9364" i="1"/>
  <c r="K9364" i="1"/>
  <c r="D9364" i="1"/>
  <c r="N9363" i="1"/>
  <c r="M9363" i="1"/>
  <c r="L9363" i="1"/>
  <c r="K9363" i="1"/>
  <c r="D9363" i="1"/>
  <c r="N9362" i="1"/>
  <c r="M9362" i="1"/>
  <c r="L9362" i="1"/>
  <c r="K9362" i="1"/>
  <c r="D9362" i="1"/>
  <c r="N9361" i="1"/>
  <c r="M9361" i="1"/>
  <c r="L9361" i="1"/>
  <c r="K9361" i="1"/>
  <c r="D9361" i="1"/>
  <c r="N9360" i="1"/>
  <c r="M9360" i="1"/>
  <c r="L9360" i="1"/>
  <c r="K9360" i="1"/>
  <c r="D9360" i="1"/>
  <c r="N9359" i="1"/>
  <c r="M9359" i="1"/>
  <c r="L9359" i="1"/>
  <c r="K9359" i="1"/>
  <c r="D9359" i="1"/>
  <c r="N9358" i="1"/>
  <c r="M9358" i="1"/>
  <c r="L9358" i="1"/>
  <c r="K9358" i="1"/>
  <c r="D9358" i="1"/>
  <c r="N9357" i="1"/>
  <c r="M9357" i="1"/>
  <c r="L9357" i="1"/>
  <c r="K9357" i="1"/>
  <c r="D9357" i="1"/>
  <c r="N9356" i="1"/>
  <c r="M9356" i="1"/>
  <c r="L9356" i="1"/>
  <c r="K9356" i="1"/>
  <c r="D9356" i="1"/>
  <c r="N9355" i="1"/>
  <c r="M9355" i="1"/>
  <c r="L9355" i="1"/>
  <c r="K9355" i="1"/>
  <c r="D9355" i="1"/>
  <c r="N9354" i="1"/>
  <c r="M9354" i="1"/>
  <c r="L9354" i="1"/>
  <c r="K9354" i="1"/>
  <c r="D9354" i="1"/>
  <c r="N9353" i="1"/>
  <c r="M9353" i="1"/>
  <c r="L9353" i="1"/>
  <c r="K9353" i="1"/>
  <c r="D9353" i="1"/>
  <c r="N9352" i="1"/>
  <c r="M9352" i="1"/>
  <c r="L9352" i="1"/>
  <c r="K9352" i="1"/>
  <c r="D9352" i="1"/>
  <c r="N9351" i="1"/>
  <c r="M9351" i="1"/>
  <c r="L9351" i="1"/>
  <c r="K9351" i="1"/>
  <c r="D9351" i="1"/>
  <c r="N9350" i="1"/>
  <c r="M9350" i="1"/>
  <c r="L9350" i="1"/>
  <c r="K9350" i="1"/>
  <c r="D9350" i="1"/>
  <c r="N9349" i="1"/>
  <c r="M9349" i="1"/>
  <c r="L9349" i="1"/>
  <c r="K9349" i="1"/>
  <c r="D9349" i="1"/>
  <c r="N9348" i="1"/>
  <c r="M9348" i="1"/>
  <c r="L9348" i="1"/>
  <c r="K9348" i="1"/>
  <c r="D9348" i="1"/>
  <c r="N9347" i="1"/>
  <c r="M9347" i="1"/>
  <c r="L9347" i="1"/>
  <c r="K9347" i="1"/>
  <c r="D9347" i="1"/>
  <c r="N9346" i="1"/>
  <c r="M9346" i="1"/>
  <c r="L9346" i="1"/>
  <c r="K9346" i="1"/>
  <c r="D9346" i="1"/>
  <c r="N9345" i="1"/>
  <c r="M9345" i="1"/>
  <c r="L9345" i="1"/>
  <c r="K9345" i="1"/>
  <c r="D9345" i="1"/>
  <c r="N9344" i="1"/>
  <c r="M9344" i="1"/>
  <c r="L9344" i="1"/>
  <c r="K9344" i="1"/>
  <c r="D9344" i="1"/>
  <c r="N9343" i="1"/>
  <c r="M9343" i="1"/>
  <c r="L9343" i="1"/>
  <c r="K9343" i="1"/>
  <c r="D9343" i="1"/>
  <c r="N9342" i="1"/>
  <c r="M9342" i="1"/>
  <c r="L9342" i="1"/>
  <c r="K9342" i="1"/>
  <c r="D9342" i="1"/>
  <c r="N9341" i="1"/>
  <c r="M9341" i="1"/>
  <c r="L9341" i="1"/>
  <c r="K9341" i="1"/>
  <c r="D9341" i="1"/>
  <c r="N9340" i="1"/>
  <c r="M9340" i="1"/>
  <c r="L9340" i="1"/>
  <c r="K9340" i="1"/>
  <c r="D9340" i="1"/>
  <c r="N9339" i="1"/>
  <c r="M9339" i="1"/>
  <c r="L9339" i="1"/>
  <c r="K9339" i="1"/>
  <c r="D9339" i="1"/>
  <c r="N9338" i="1"/>
  <c r="M9338" i="1"/>
  <c r="L9338" i="1"/>
  <c r="K9338" i="1"/>
  <c r="D9338" i="1"/>
  <c r="N9337" i="1"/>
  <c r="M9337" i="1"/>
  <c r="L9337" i="1"/>
  <c r="K9337" i="1"/>
  <c r="D9337" i="1"/>
  <c r="N9336" i="1"/>
  <c r="M9336" i="1"/>
  <c r="L9336" i="1"/>
  <c r="K9336" i="1"/>
  <c r="D9336" i="1"/>
  <c r="N9335" i="1"/>
  <c r="M9335" i="1"/>
  <c r="L9335" i="1"/>
  <c r="K9335" i="1"/>
  <c r="D9335" i="1"/>
  <c r="N9334" i="1"/>
  <c r="M9334" i="1"/>
  <c r="L9334" i="1"/>
  <c r="K9334" i="1"/>
  <c r="D9334" i="1"/>
  <c r="N9333" i="1"/>
  <c r="M9333" i="1"/>
  <c r="L9333" i="1"/>
  <c r="K9333" i="1"/>
  <c r="D9333" i="1"/>
  <c r="N9332" i="1"/>
  <c r="M9332" i="1"/>
  <c r="L9332" i="1"/>
  <c r="K9332" i="1"/>
  <c r="D9332" i="1"/>
  <c r="N9331" i="1"/>
  <c r="M9331" i="1"/>
  <c r="L9331" i="1"/>
  <c r="K9331" i="1"/>
  <c r="D9331" i="1"/>
  <c r="N9330" i="1"/>
  <c r="M9330" i="1"/>
  <c r="L9330" i="1"/>
  <c r="K9330" i="1"/>
  <c r="D9330" i="1"/>
  <c r="N9329" i="1"/>
  <c r="M9329" i="1"/>
  <c r="L9329" i="1"/>
  <c r="K9329" i="1"/>
  <c r="D9329" i="1"/>
  <c r="N9328" i="1"/>
  <c r="M9328" i="1"/>
  <c r="L9328" i="1"/>
  <c r="K9328" i="1"/>
  <c r="D9328" i="1"/>
  <c r="N9327" i="1"/>
  <c r="M9327" i="1"/>
  <c r="L9327" i="1"/>
  <c r="K9327" i="1"/>
  <c r="D9327" i="1"/>
  <c r="N9326" i="1"/>
  <c r="M9326" i="1"/>
  <c r="L9326" i="1"/>
  <c r="K9326" i="1"/>
  <c r="D9326" i="1"/>
  <c r="N9325" i="1"/>
  <c r="M9325" i="1"/>
  <c r="L9325" i="1"/>
  <c r="K9325" i="1"/>
  <c r="D9325" i="1"/>
  <c r="N9324" i="1"/>
  <c r="M9324" i="1"/>
  <c r="L9324" i="1"/>
  <c r="K9324" i="1"/>
  <c r="D9324" i="1"/>
  <c r="N9323" i="1"/>
  <c r="M9323" i="1"/>
  <c r="L9323" i="1"/>
  <c r="K9323" i="1"/>
  <c r="D9323" i="1"/>
  <c r="N9322" i="1"/>
  <c r="M9322" i="1"/>
  <c r="L9322" i="1"/>
  <c r="K9322" i="1"/>
  <c r="D9322" i="1"/>
  <c r="N9321" i="1"/>
  <c r="M9321" i="1"/>
  <c r="L9321" i="1"/>
  <c r="K9321" i="1"/>
  <c r="D9321" i="1"/>
  <c r="N9320" i="1"/>
  <c r="M9320" i="1"/>
  <c r="L9320" i="1"/>
  <c r="K9320" i="1"/>
  <c r="D9320" i="1"/>
  <c r="N9319" i="1"/>
  <c r="M9319" i="1"/>
  <c r="L9319" i="1"/>
  <c r="K9319" i="1"/>
  <c r="D9319" i="1"/>
  <c r="N9318" i="1"/>
  <c r="M9318" i="1"/>
  <c r="L9318" i="1"/>
  <c r="K9318" i="1"/>
  <c r="D9318" i="1"/>
  <c r="N9317" i="1"/>
  <c r="M9317" i="1"/>
  <c r="L9317" i="1"/>
  <c r="K9317" i="1"/>
  <c r="D9317" i="1"/>
  <c r="N9316" i="1"/>
  <c r="M9316" i="1"/>
  <c r="L9316" i="1"/>
  <c r="K9316" i="1"/>
  <c r="D9316" i="1"/>
  <c r="N9315" i="1"/>
  <c r="M9315" i="1"/>
  <c r="L9315" i="1"/>
  <c r="K9315" i="1"/>
  <c r="D9315" i="1"/>
  <c r="N9314" i="1"/>
  <c r="M9314" i="1"/>
  <c r="L9314" i="1"/>
  <c r="K9314" i="1"/>
  <c r="D9314" i="1"/>
  <c r="N9313" i="1"/>
  <c r="M9313" i="1"/>
  <c r="L9313" i="1"/>
  <c r="K9313" i="1"/>
  <c r="D9313" i="1"/>
  <c r="N9312" i="1"/>
  <c r="M9312" i="1"/>
  <c r="L9312" i="1"/>
  <c r="K9312" i="1"/>
  <c r="D9312" i="1"/>
  <c r="N9311" i="1"/>
  <c r="M9311" i="1"/>
  <c r="L9311" i="1"/>
  <c r="K9311" i="1"/>
  <c r="D9311" i="1"/>
  <c r="N9310" i="1"/>
  <c r="M9310" i="1"/>
  <c r="L9310" i="1"/>
  <c r="K9310" i="1"/>
  <c r="D9310" i="1"/>
  <c r="N9309" i="1"/>
  <c r="M9309" i="1"/>
  <c r="L9309" i="1"/>
  <c r="K9309" i="1"/>
  <c r="D9309" i="1"/>
  <c r="N9308" i="1"/>
  <c r="M9308" i="1"/>
  <c r="L9308" i="1"/>
  <c r="K9308" i="1"/>
  <c r="D9308" i="1"/>
  <c r="N9307" i="1"/>
  <c r="M9307" i="1"/>
  <c r="L9307" i="1"/>
  <c r="K9307" i="1"/>
  <c r="D9307" i="1"/>
  <c r="N9306" i="1"/>
  <c r="M9306" i="1"/>
  <c r="L9306" i="1"/>
  <c r="K9306" i="1"/>
  <c r="D9306" i="1"/>
  <c r="N9305" i="1"/>
  <c r="M9305" i="1"/>
  <c r="L9305" i="1"/>
  <c r="K9305" i="1"/>
  <c r="D9305" i="1"/>
  <c r="N9304" i="1"/>
  <c r="M9304" i="1"/>
  <c r="L9304" i="1"/>
  <c r="K9304" i="1"/>
  <c r="D9304" i="1"/>
  <c r="N9303" i="1"/>
  <c r="M9303" i="1"/>
  <c r="L9303" i="1"/>
  <c r="K9303" i="1"/>
  <c r="D9303" i="1"/>
  <c r="N9302" i="1"/>
  <c r="M9302" i="1"/>
  <c r="L9302" i="1"/>
  <c r="K9302" i="1"/>
  <c r="D9302" i="1"/>
  <c r="N9301" i="1"/>
  <c r="M9301" i="1"/>
  <c r="L9301" i="1"/>
  <c r="K9301" i="1"/>
  <c r="D9301" i="1"/>
  <c r="N9300" i="1"/>
  <c r="M9300" i="1"/>
  <c r="L9300" i="1"/>
  <c r="K9300" i="1"/>
  <c r="D9300" i="1"/>
  <c r="N9299" i="1"/>
  <c r="M9299" i="1"/>
  <c r="L9299" i="1"/>
  <c r="K9299" i="1"/>
  <c r="D9299" i="1"/>
  <c r="N9298" i="1"/>
  <c r="M9298" i="1"/>
  <c r="L9298" i="1"/>
  <c r="K9298" i="1"/>
  <c r="D9298" i="1"/>
  <c r="N9297" i="1"/>
  <c r="M9297" i="1"/>
  <c r="L9297" i="1"/>
  <c r="K9297" i="1"/>
  <c r="D9297" i="1"/>
  <c r="N9296" i="1"/>
  <c r="M9296" i="1"/>
  <c r="L9296" i="1"/>
  <c r="K9296" i="1"/>
  <c r="D9296" i="1"/>
  <c r="N9295" i="1"/>
  <c r="M9295" i="1"/>
  <c r="L9295" i="1"/>
  <c r="K9295" i="1"/>
  <c r="D9295" i="1"/>
  <c r="N9294" i="1"/>
  <c r="M9294" i="1"/>
  <c r="L9294" i="1"/>
  <c r="K9294" i="1"/>
  <c r="D9294" i="1"/>
  <c r="N9293" i="1"/>
  <c r="M9293" i="1"/>
  <c r="L9293" i="1"/>
  <c r="K9293" i="1"/>
  <c r="D9293" i="1"/>
  <c r="N9292" i="1"/>
  <c r="M9292" i="1"/>
  <c r="L9292" i="1"/>
  <c r="K9292" i="1"/>
  <c r="D9292" i="1"/>
  <c r="N9291" i="1"/>
  <c r="M9291" i="1"/>
  <c r="L9291" i="1"/>
  <c r="K9291" i="1"/>
  <c r="D9291" i="1"/>
  <c r="N9290" i="1"/>
  <c r="M9290" i="1"/>
  <c r="L9290" i="1"/>
  <c r="K9290" i="1"/>
  <c r="D9290" i="1"/>
  <c r="N9289" i="1"/>
  <c r="M9289" i="1"/>
  <c r="L9289" i="1"/>
  <c r="K9289" i="1"/>
  <c r="D9289" i="1"/>
  <c r="N9288" i="1"/>
  <c r="M9288" i="1"/>
  <c r="L9288" i="1"/>
  <c r="K9288" i="1"/>
  <c r="D9288" i="1"/>
  <c r="N9287" i="1"/>
  <c r="M9287" i="1"/>
  <c r="L9287" i="1"/>
  <c r="K9287" i="1"/>
  <c r="D9287" i="1"/>
  <c r="N9286" i="1"/>
  <c r="M9286" i="1"/>
  <c r="L9286" i="1"/>
  <c r="K9286" i="1"/>
  <c r="D9286" i="1"/>
  <c r="N9285" i="1"/>
  <c r="M9285" i="1"/>
  <c r="L9285" i="1"/>
  <c r="K9285" i="1"/>
  <c r="D9285" i="1"/>
  <c r="N9284" i="1"/>
  <c r="M9284" i="1"/>
  <c r="L9284" i="1"/>
  <c r="K9284" i="1"/>
  <c r="D9284" i="1"/>
  <c r="N9283" i="1"/>
  <c r="M9283" i="1"/>
  <c r="L9283" i="1"/>
  <c r="K9283" i="1"/>
  <c r="D9283" i="1"/>
  <c r="N9282" i="1"/>
  <c r="M9282" i="1"/>
  <c r="L9282" i="1"/>
  <c r="K9282" i="1"/>
  <c r="D9282" i="1"/>
  <c r="N9281" i="1"/>
  <c r="M9281" i="1"/>
  <c r="L9281" i="1"/>
  <c r="K9281" i="1"/>
  <c r="D9281" i="1"/>
  <c r="N9280" i="1"/>
  <c r="M9280" i="1"/>
  <c r="L9280" i="1"/>
  <c r="K9280" i="1"/>
  <c r="D9280" i="1"/>
  <c r="N9279" i="1"/>
  <c r="M9279" i="1"/>
  <c r="L9279" i="1"/>
  <c r="K9279" i="1"/>
  <c r="D9279" i="1"/>
  <c r="N9278" i="1"/>
  <c r="M9278" i="1"/>
  <c r="L9278" i="1"/>
  <c r="K9278" i="1"/>
  <c r="D9278" i="1"/>
  <c r="N9277" i="1"/>
  <c r="M9277" i="1"/>
  <c r="L9277" i="1"/>
  <c r="K9277" i="1"/>
  <c r="D9277" i="1"/>
  <c r="N9276" i="1"/>
  <c r="M9276" i="1"/>
  <c r="L9276" i="1"/>
  <c r="K9276" i="1"/>
  <c r="D9276" i="1"/>
  <c r="N9275" i="1"/>
  <c r="M9275" i="1"/>
  <c r="L9275" i="1"/>
  <c r="K9275" i="1"/>
  <c r="D9275" i="1"/>
  <c r="N9274" i="1"/>
  <c r="M9274" i="1"/>
  <c r="L9274" i="1"/>
  <c r="K9274" i="1"/>
  <c r="D9274" i="1"/>
  <c r="N9273" i="1"/>
  <c r="M9273" i="1"/>
  <c r="L9273" i="1"/>
  <c r="K9273" i="1"/>
  <c r="D9273" i="1"/>
  <c r="N9272" i="1"/>
  <c r="M9272" i="1"/>
  <c r="L9272" i="1"/>
  <c r="K9272" i="1"/>
  <c r="D9272" i="1"/>
  <c r="N9271" i="1"/>
  <c r="M9271" i="1"/>
  <c r="L9271" i="1"/>
  <c r="K9271" i="1"/>
  <c r="D9271" i="1"/>
  <c r="N9270" i="1"/>
  <c r="M9270" i="1"/>
  <c r="L9270" i="1"/>
  <c r="K9270" i="1"/>
  <c r="D9270" i="1"/>
  <c r="N9269" i="1"/>
  <c r="M9269" i="1"/>
  <c r="L9269" i="1"/>
  <c r="K9269" i="1"/>
  <c r="D9269" i="1"/>
  <c r="N9268" i="1"/>
  <c r="M9268" i="1"/>
  <c r="L9268" i="1"/>
  <c r="K9268" i="1"/>
  <c r="D9268" i="1"/>
  <c r="N9267" i="1"/>
  <c r="M9267" i="1"/>
  <c r="L9267" i="1"/>
  <c r="K9267" i="1"/>
  <c r="D9267" i="1"/>
  <c r="N9266" i="1"/>
  <c r="M9266" i="1"/>
  <c r="L9266" i="1"/>
  <c r="K9266" i="1"/>
  <c r="D9266" i="1"/>
  <c r="N9265" i="1"/>
  <c r="M9265" i="1"/>
  <c r="L9265" i="1"/>
  <c r="K9265" i="1"/>
  <c r="D9265" i="1"/>
  <c r="N9264" i="1"/>
  <c r="M9264" i="1"/>
  <c r="L9264" i="1"/>
  <c r="K9264" i="1"/>
  <c r="D9264" i="1"/>
  <c r="N9263" i="1"/>
  <c r="M9263" i="1"/>
  <c r="L9263" i="1"/>
  <c r="K9263" i="1"/>
  <c r="D9263" i="1"/>
  <c r="N9262" i="1"/>
  <c r="M9262" i="1"/>
  <c r="L9262" i="1"/>
  <c r="K9262" i="1"/>
  <c r="D9262" i="1"/>
  <c r="N9261" i="1"/>
  <c r="M9261" i="1"/>
  <c r="L9261" i="1"/>
  <c r="K9261" i="1"/>
  <c r="D9261" i="1"/>
  <c r="N9260" i="1"/>
  <c r="M9260" i="1"/>
  <c r="L9260" i="1"/>
  <c r="K9260" i="1"/>
  <c r="D9260" i="1"/>
  <c r="N9259" i="1"/>
  <c r="M9259" i="1"/>
  <c r="L9259" i="1"/>
  <c r="K9259" i="1"/>
  <c r="D9259" i="1"/>
  <c r="N9258" i="1"/>
  <c r="M9258" i="1"/>
  <c r="L9258" i="1"/>
  <c r="K9258" i="1"/>
  <c r="D9258" i="1"/>
  <c r="N9257" i="1"/>
  <c r="M9257" i="1"/>
  <c r="L9257" i="1"/>
  <c r="K9257" i="1"/>
  <c r="D9257" i="1"/>
  <c r="N9256" i="1"/>
  <c r="M9256" i="1"/>
  <c r="L9256" i="1"/>
  <c r="K9256" i="1"/>
  <c r="D9256" i="1"/>
  <c r="N9255" i="1"/>
  <c r="M9255" i="1"/>
  <c r="L9255" i="1"/>
  <c r="K9255" i="1"/>
  <c r="D9255" i="1"/>
  <c r="N9254" i="1"/>
  <c r="M9254" i="1"/>
  <c r="L9254" i="1"/>
  <c r="K9254" i="1"/>
  <c r="D9254" i="1"/>
  <c r="N9253" i="1"/>
  <c r="M9253" i="1"/>
  <c r="L9253" i="1"/>
  <c r="K9253" i="1"/>
  <c r="D9253" i="1"/>
  <c r="N9252" i="1"/>
  <c r="M9252" i="1"/>
  <c r="L9252" i="1"/>
  <c r="K9252" i="1"/>
  <c r="D9252" i="1"/>
  <c r="N9251" i="1"/>
  <c r="M9251" i="1"/>
  <c r="L9251" i="1"/>
  <c r="K9251" i="1"/>
  <c r="D9251" i="1"/>
  <c r="N9250" i="1"/>
  <c r="M9250" i="1"/>
  <c r="L9250" i="1"/>
  <c r="K9250" i="1"/>
  <c r="D9250" i="1"/>
  <c r="N9249" i="1"/>
  <c r="M9249" i="1"/>
  <c r="L9249" i="1"/>
  <c r="K9249" i="1"/>
  <c r="D9249" i="1"/>
  <c r="N9248" i="1"/>
  <c r="M9248" i="1"/>
  <c r="L9248" i="1"/>
  <c r="K9248" i="1"/>
  <c r="D9248" i="1"/>
  <c r="N9247" i="1"/>
  <c r="M9247" i="1"/>
  <c r="L9247" i="1"/>
  <c r="K9247" i="1"/>
  <c r="D9247" i="1"/>
  <c r="N9246" i="1"/>
  <c r="M9246" i="1"/>
  <c r="L9246" i="1"/>
  <c r="K9246" i="1"/>
  <c r="D9246" i="1"/>
  <c r="N9245" i="1"/>
  <c r="M9245" i="1"/>
  <c r="L9245" i="1"/>
  <c r="K9245" i="1"/>
  <c r="D9245" i="1"/>
  <c r="N9244" i="1"/>
  <c r="M9244" i="1"/>
  <c r="L9244" i="1"/>
  <c r="K9244" i="1"/>
  <c r="D9244" i="1"/>
  <c r="N9243" i="1"/>
  <c r="M9243" i="1"/>
  <c r="L9243" i="1"/>
  <c r="K9243" i="1"/>
  <c r="D9243" i="1"/>
  <c r="N9242" i="1"/>
  <c r="M9242" i="1"/>
  <c r="L9242" i="1"/>
  <c r="K9242" i="1"/>
  <c r="D9242" i="1"/>
  <c r="N9241" i="1"/>
  <c r="M9241" i="1"/>
  <c r="L9241" i="1"/>
  <c r="K9241" i="1"/>
  <c r="D9241" i="1"/>
  <c r="N9240" i="1"/>
  <c r="M9240" i="1"/>
  <c r="L9240" i="1"/>
  <c r="K9240" i="1"/>
  <c r="D9240" i="1"/>
  <c r="N9239" i="1"/>
  <c r="M9239" i="1"/>
  <c r="L9239" i="1"/>
  <c r="K9239" i="1"/>
  <c r="D9239" i="1"/>
  <c r="N9238" i="1"/>
  <c r="M9238" i="1"/>
  <c r="L9238" i="1"/>
  <c r="K9238" i="1"/>
  <c r="D9238" i="1"/>
  <c r="N9237" i="1"/>
  <c r="M9237" i="1"/>
  <c r="L9237" i="1"/>
  <c r="K9237" i="1"/>
  <c r="D9237" i="1"/>
  <c r="N9236" i="1"/>
  <c r="M9236" i="1"/>
  <c r="L9236" i="1"/>
  <c r="K9236" i="1"/>
  <c r="D9236" i="1"/>
  <c r="N9235" i="1"/>
  <c r="M9235" i="1"/>
  <c r="L9235" i="1"/>
  <c r="K9235" i="1"/>
  <c r="D9235" i="1"/>
  <c r="N9234" i="1"/>
  <c r="M9234" i="1"/>
  <c r="L9234" i="1"/>
  <c r="K9234" i="1"/>
  <c r="D9234" i="1"/>
  <c r="N9233" i="1"/>
  <c r="M9233" i="1"/>
  <c r="L9233" i="1"/>
  <c r="K9233" i="1"/>
  <c r="D9233" i="1"/>
  <c r="N9232" i="1"/>
  <c r="M9232" i="1"/>
  <c r="L9232" i="1"/>
  <c r="K9232" i="1"/>
  <c r="D9232" i="1"/>
  <c r="N9231" i="1"/>
  <c r="M9231" i="1"/>
  <c r="L9231" i="1"/>
  <c r="K9231" i="1"/>
  <c r="D9231" i="1"/>
  <c r="N9230" i="1"/>
  <c r="M9230" i="1"/>
  <c r="L9230" i="1"/>
  <c r="K9230" i="1"/>
  <c r="D9230" i="1"/>
  <c r="N9229" i="1"/>
  <c r="M9229" i="1"/>
  <c r="L9229" i="1"/>
  <c r="K9229" i="1"/>
  <c r="D9229" i="1"/>
  <c r="N9228" i="1"/>
  <c r="M9228" i="1"/>
  <c r="L9228" i="1"/>
  <c r="K9228" i="1"/>
  <c r="D9228" i="1"/>
  <c r="N9227" i="1"/>
  <c r="M9227" i="1"/>
  <c r="L9227" i="1"/>
  <c r="K9227" i="1"/>
  <c r="D9227" i="1"/>
  <c r="N9226" i="1"/>
  <c r="M9226" i="1"/>
  <c r="L9226" i="1"/>
  <c r="K9226" i="1"/>
  <c r="D9226" i="1"/>
  <c r="N9225" i="1"/>
  <c r="M9225" i="1"/>
  <c r="L9225" i="1"/>
  <c r="K9225" i="1"/>
  <c r="D9225" i="1"/>
  <c r="N9224" i="1"/>
  <c r="M9224" i="1"/>
  <c r="L9224" i="1"/>
  <c r="K9224" i="1"/>
  <c r="D9224" i="1"/>
  <c r="N9223" i="1"/>
  <c r="M9223" i="1"/>
  <c r="L9223" i="1"/>
  <c r="K9223" i="1"/>
  <c r="D9223" i="1"/>
  <c r="N9222" i="1"/>
  <c r="M9222" i="1"/>
  <c r="L9222" i="1"/>
  <c r="K9222" i="1"/>
  <c r="D9222" i="1"/>
  <c r="N9221" i="1"/>
  <c r="M9221" i="1"/>
  <c r="L9221" i="1"/>
  <c r="K9221" i="1"/>
  <c r="D9221" i="1"/>
  <c r="N9220" i="1"/>
  <c r="M9220" i="1"/>
  <c r="L9220" i="1"/>
  <c r="K9220" i="1"/>
  <c r="D9220" i="1"/>
  <c r="N9219" i="1"/>
  <c r="M9219" i="1"/>
  <c r="L9219" i="1"/>
  <c r="K9219" i="1"/>
  <c r="D9219" i="1"/>
  <c r="N9218" i="1"/>
  <c r="M9218" i="1"/>
  <c r="L9218" i="1"/>
  <c r="K9218" i="1"/>
  <c r="D9218" i="1"/>
  <c r="N9217" i="1"/>
  <c r="M9217" i="1"/>
  <c r="L9217" i="1"/>
  <c r="K9217" i="1"/>
  <c r="D9217" i="1"/>
  <c r="N9216" i="1"/>
  <c r="M9216" i="1"/>
  <c r="L9216" i="1"/>
  <c r="K9216" i="1"/>
  <c r="D9216" i="1"/>
  <c r="N9215" i="1"/>
  <c r="M9215" i="1"/>
  <c r="L9215" i="1"/>
  <c r="K9215" i="1"/>
  <c r="D9215" i="1"/>
  <c r="N9214" i="1"/>
  <c r="M9214" i="1"/>
  <c r="L9214" i="1"/>
  <c r="K9214" i="1"/>
  <c r="D9214" i="1"/>
  <c r="N9213" i="1"/>
  <c r="M9213" i="1"/>
  <c r="L9213" i="1"/>
  <c r="K9213" i="1"/>
  <c r="D9213" i="1"/>
  <c r="N9212" i="1"/>
  <c r="M9212" i="1"/>
  <c r="L9212" i="1"/>
  <c r="K9212" i="1"/>
  <c r="D9212" i="1"/>
  <c r="N9211" i="1"/>
  <c r="M9211" i="1"/>
  <c r="L9211" i="1"/>
  <c r="K9211" i="1"/>
  <c r="D9211" i="1"/>
  <c r="N9210" i="1"/>
  <c r="M9210" i="1"/>
  <c r="L9210" i="1"/>
  <c r="K9210" i="1"/>
  <c r="D9210" i="1"/>
  <c r="N9209" i="1"/>
  <c r="M9209" i="1"/>
  <c r="L9209" i="1"/>
  <c r="K9209" i="1"/>
  <c r="D9209" i="1"/>
  <c r="N9208" i="1"/>
  <c r="M9208" i="1"/>
  <c r="L9208" i="1"/>
  <c r="K9208" i="1"/>
  <c r="D9208" i="1"/>
  <c r="N9207" i="1"/>
  <c r="M9207" i="1"/>
  <c r="L9207" i="1"/>
  <c r="K9207" i="1"/>
  <c r="D9207" i="1"/>
  <c r="N9206" i="1"/>
  <c r="M9206" i="1"/>
  <c r="L9206" i="1"/>
  <c r="K9206" i="1"/>
  <c r="D9206" i="1"/>
  <c r="N9205" i="1"/>
  <c r="M9205" i="1"/>
  <c r="L9205" i="1"/>
  <c r="K9205" i="1"/>
  <c r="D9205" i="1"/>
  <c r="N9204" i="1"/>
  <c r="M9204" i="1"/>
  <c r="L9204" i="1"/>
  <c r="K9204" i="1"/>
  <c r="D9204" i="1"/>
  <c r="N9203" i="1"/>
  <c r="M9203" i="1"/>
  <c r="L9203" i="1"/>
  <c r="K9203" i="1"/>
  <c r="D9203" i="1"/>
  <c r="N9202" i="1"/>
  <c r="M9202" i="1"/>
  <c r="L9202" i="1"/>
  <c r="K9202" i="1"/>
  <c r="D9202" i="1"/>
  <c r="N9201" i="1"/>
  <c r="M9201" i="1"/>
  <c r="L9201" i="1"/>
  <c r="K9201" i="1"/>
  <c r="D9201" i="1"/>
  <c r="N9200" i="1"/>
  <c r="M9200" i="1"/>
  <c r="L9200" i="1"/>
  <c r="K9200" i="1"/>
  <c r="D9200" i="1"/>
  <c r="N9199" i="1"/>
  <c r="M9199" i="1"/>
  <c r="L9199" i="1"/>
  <c r="K9199" i="1"/>
  <c r="D9199" i="1"/>
  <c r="N9198" i="1"/>
  <c r="M9198" i="1"/>
  <c r="L9198" i="1"/>
  <c r="K9198" i="1"/>
  <c r="D9198" i="1"/>
  <c r="N9197" i="1"/>
  <c r="M9197" i="1"/>
  <c r="L9197" i="1"/>
  <c r="K9197" i="1"/>
  <c r="D9197" i="1"/>
  <c r="N9196" i="1"/>
  <c r="M9196" i="1"/>
  <c r="L9196" i="1"/>
  <c r="K9196" i="1"/>
  <c r="D9196" i="1"/>
  <c r="N9195" i="1"/>
  <c r="M9195" i="1"/>
  <c r="L9195" i="1"/>
  <c r="K9195" i="1"/>
  <c r="D9195" i="1"/>
  <c r="N9194" i="1"/>
  <c r="M9194" i="1"/>
  <c r="L9194" i="1"/>
  <c r="K9194" i="1"/>
  <c r="D9194" i="1"/>
  <c r="N9193" i="1"/>
  <c r="M9193" i="1"/>
  <c r="L9193" i="1"/>
  <c r="K9193" i="1"/>
  <c r="D9193" i="1"/>
  <c r="N9192" i="1"/>
  <c r="M9192" i="1"/>
  <c r="L9192" i="1"/>
  <c r="K9192" i="1"/>
  <c r="D9192" i="1"/>
  <c r="N9191" i="1"/>
  <c r="M9191" i="1"/>
  <c r="L9191" i="1"/>
  <c r="K9191" i="1"/>
  <c r="D9191" i="1"/>
  <c r="N9190" i="1"/>
  <c r="M9190" i="1"/>
  <c r="L9190" i="1"/>
  <c r="K9190" i="1"/>
  <c r="D9190" i="1"/>
  <c r="N9189" i="1"/>
  <c r="M9189" i="1"/>
  <c r="L9189" i="1"/>
  <c r="K9189" i="1"/>
  <c r="D9189" i="1"/>
  <c r="N9188" i="1"/>
  <c r="M9188" i="1"/>
  <c r="L9188" i="1"/>
  <c r="K9188" i="1"/>
  <c r="D9188" i="1"/>
  <c r="N9187" i="1"/>
  <c r="M9187" i="1"/>
  <c r="L9187" i="1"/>
  <c r="K9187" i="1"/>
  <c r="D9187" i="1"/>
  <c r="N9186" i="1"/>
  <c r="M9186" i="1"/>
  <c r="L9186" i="1"/>
  <c r="K9186" i="1"/>
  <c r="D9186" i="1"/>
  <c r="N9185" i="1"/>
  <c r="M9185" i="1"/>
  <c r="L9185" i="1"/>
  <c r="K9185" i="1"/>
  <c r="D9185" i="1"/>
  <c r="N9184" i="1"/>
  <c r="M9184" i="1"/>
  <c r="L9184" i="1"/>
  <c r="K9184" i="1"/>
  <c r="D9184" i="1"/>
  <c r="N9183" i="1"/>
  <c r="M9183" i="1"/>
  <c r="L9183" i="1"/>
  <c r="K9183" i="1"/>
  <c r="D9183" i="1"/>
  <c r="N9182" i="1"/>
  <c r="M9182" i="1"/>
  <c r="L9182" i="1"/>
  <c r="K9182" i="1"/>
  <c r="D9182" i="1"/>
  <c r="N9181" i="1"/>
  <c r="M9181" i="1"/>
  <c r="L9181" i="1"/>
  <c r="K9181" i="1"/>
  <c r="D9181" i="1"/>
  <c r="N9180" i="1"/>
  <c r="M9180" i="1"/>
  <c r="L9180" i="1"/>
  <c r="K9180" i="1"/>
  <c r="D9180" i="1"/>
  <c r="N9179" i="1"/>
  <c r="M9179" i="1"/>
  <c r="L9179" i="1"/>
  <c r="K9179" i="1"/>
  <c r="D9179" i="1"/>
  <c r="N9178" i="1"/>
  <c r="M9178" i="1"/>
  <c r="L9178" i="1"/>
  <c r="K9178" i="1"/>
  <c r="D9178" i="1"/>
  <c r="N9177" i="1"/>
  <c r="M9177" i="1"/>
  <c r="L9177" i="1"/>
  <c r="K9177" i="1"/>
  <c r="D9177" i="1"/>
  <c r="N9176" i="1"/>
  <c r="M9176" i="1"/>
  <c r="L9176" i="1"/>
  <c r="K9176" i="1"/>
  <c r="D9176" i="1"/>
  <c r="N9175" i="1"/>
  <c r="M9175" i="1"/>
  <c r="L9175" i="1"/>
  <c r="K9175" i="1"/>
  <c r="D9175" i="1"/>
  <c r="N9174" i="1"/>
  <c r="M9174" i="1"/>
  <c r="L9174" i="1"/>
  <c r="K9174" i="1"/>
  <c r="D9174" i="1"/>
  <c r="N9173" i="1"/>
  <c r="M9173" i="1"/>
  <c r="L9173" i="1"/>
  <c r="K9173" i="1"/>
  <c r="D9173" i="1"/>
  <c r="N9172" i="1"/>
  <c r="M9172" i="1"/>
  <c r="L9172" i="1"/>
  <c r="K9172" i="1"/>
  <c r="D9172" i="1"/>
  <c r="N9171" i="1"/>
  <c r="M9171" i="1"/>
  <c r="L9171" i="1"/>
  <c r="K9171" i="1"/>
  <c r="D9171" i="1"/>
  <c r="N9170" i="1"/>
  <c r="M9170" i="1"/>
  <c r="L9170" i="1"/>
  <c r="K9170" i="1"/>
  <c r="D9170" i="1"/>
  <c r="N9169" i="1"/>
  <c r="M9169" i="1"/>
  <c r="L9169" i="1"/>
  <c r="K9169" i="1"/>
  <c r="D9169" i="1"/>
  <c r="N9168" i="1"/>
  <c r="M9168" i="1"/>
  <c r="L9168" i="1"/>
  <c r="K9168" i="1"/>
  <c r="D9168" i="1"/>
  <c r="N9167" i="1"/>
  <c r="M9167" i="1"/>
  <c r="L9167" i="1"/>
  <c r="K9167" i="1"/>
  <c r="D9167" i="1"/>
  <c r="N9166" i="1"/>
  <c r="M9166" i="1"/>
  <c r="L9166" i="1"/>
  <c r="K9166" i="1"/>
  <c r="D9166" i="1"/>
  <c r="N9165" i="1"/>
  <c r="M9165" i="1"/>
  <c r="L9165" i="1"/>
  <c r="K9165" i="1"/>
  <c r="D9165" i="1"/>
  <c r="N9164" i="1"/>
  <c r="M9164" i="1"/>
  <c r="L9164" i="1"/>
  <c r="K9164" i="1"/>
  <c r="D9164" i="1"/>
  <c r="N9163" i="1"/>
  <c r="M9163" i="1"/>
  <c r="L9163" i="1"/>
  <c r="K9163" i="1"/>
  <c r="D9163" i="1"/>
  <c r="N9162" i="1"/>
  <c r="M9162" i="1"/>
  <c r="L9162" i="1"/>
  <c r="K9162" i="1"/>
  <c r="D9162" i="1"/>
  <c r="N9161" i="1"/>
  <c r="M9161" i="1"/>
  <c r="L9161" i="1"/>
  <c r="K9161" i="1"/>
  <c r="D9161" i="1"/>
  <c r="N9160" i="1"/>
  <c r="M9160" i="1"/>
  <c r="L9160" i="1"/>
  <c r="K9160" i="1"/>
  <c r="D9160" i="1"/>
  <c r="N9159" i="1"/>
  <c r="M9159" i="1"/>
  <c r="L9159" i="1"/>
  <c r="K9159" i="1"/>
  <c r="D9159" i="1"/>
  <c r="N9158" i="1"/>
  <c r="M9158" i="1"/>
  <c r="L9158" i="1"/>
  <c r="K9158" i="1"/>
  <c r="D9158" i="1"/>
  <c r="N9157" i="1"/>
  <c r="M9157" i="1"/>
  <c r="L9157" i="1"/>
  <c r="K9157" i="1"/>
  <c r="D9157" i="1"/>
  <c r="N9156" i="1"/>
  <c r="M9156" i="1"/>
  <c r="L9156" i="1"/>
  <c r="K9156" i="1"/>
  <c r="D9156" i="1"/>
  <c r="N9155" i="1"/>
  <c r="M9155" i="1"/>
  <c r="L9155" i="1"/>
  <c r="K9155" i="1"/>
  <c r="D9155" i="1"/>
  <c r="N9154" i="1"/>
  <c r="M9154" i="1"/>
  <c r="L9154" i="1"/>
  <c r="K9154" i="1"/>
  <c r="D9154" i="1"/>
  <c r="N9153" i="1"/>
  <c r="M9153" i="1"/>
  <c r="L9153" i="1"/>
  <c r="K9153" i="1"/>
  <c r="D9153" i="1"/>
  <c r="N9152" i="1"/>
  <c r="M9152" i="1"/>
  <c r="L9152" i="1"/>
  <c r="K9152" i="1"/>
  <c r="D9152" i="1"/>
  <c r="N9151" i="1"/>
  <c r="M9151" i="1"/>
  <c r="L9151" i="1"/>
  <c r="K9151" i="1"/>
  <c r="D9151" i="1"/>
  <c r="N9150" i="1"/>
  <c r="M9150" i="1"/>
  <c r="L9150" i="1"/>
  <c r="K9150" i="1"/>
  <c r="D9150" i="1"/>
  <c r="N9149" i="1"/>
  <c r="M9149" i="1"/>
  <c r="L9149" i="1"/>
  <c r="K9149" i="1"/>
  <c r="D9149" i="1"/>
  <c r="N9148" i="1"/>
  <c r="M9148" i="1"/>
  <c r="L9148" i="1"/>
  <c r="K9148" i="1"/>
  <c r="D9148" i="1"/>
  <c r="N9147" i="1"/>
  <c r="M9147" i="1"/>
  <c r="L9147" i="1"/>
  <c r="K9147" i="1"/>
  <c r="D9147" i="1"/>
  <c r="N9146" i="1"/>
  <c r="M9146" i="1"/>
  <c r="L9146" i="1"/>
  <c r="K9146" i="1"/>
  <c r="D9146" i="1"/>
  <c r="N9145" i="1"/>
  <c r="M9145" i="1"/>
  <c r="L9145" i="1"/>
  <c r="K9145" i="1"/>
  <c r="D9145" i="1"/>
  <c r="N9144" i="1"/>
  <c r="M9144" i="1"/>
  <c r="L9144" i="1"/>
  <c r="K9144" i="1"/>
  <c r="D9144" i="1"/>
  <c r="N9143" i="1"/>
  <c r="M9143" i="1"/>
  <c r="L9143" i="1"/>
  <c r="K9143" i="1"/>
  <c r="D9143" i="1"/>
  <c r="N9142" i="1"/>
  <c r="M9142" i="1"/>
  <c r="L9142" i="1"/>
  <c r="K9142" i="1"/>
  <c r="D9142" i="1"/>
  <c r="N9141" i="1"/>
  <c r="M9141" i="1"/>
  <c r="L9141" i="1"/>
  <c r="K9141" i="1"/>
  <c r="D9141" i="1"/>
  <c r="N9140" i="1"/>
  <c r="M9140" i="1"/>
  <c r="L9140" i="1"/>
  <c r="K9140" i="1"/>
  <c r="D9140" i="1"/>
  <c r="N9139" i="1"/>
  <c r="M9139" i="1"/>
  <c r="L9139" i="1"/>
  <c r="K9139" i="1"/>
  <c r="D9139" i="1"/>
  <c r="N9138" i="1"/>
  <c r="M9138" i="1"/>
  <c r="L9138" i="1"/>
  <c r="K9138" i="1"/>
  <c r="D9138" i="1"/>
  <c r="N9137" i="1"/>
  <c r="M9137" i="1"/>
  <c r="L9137" i="1"/>
  <c r="K9137" i="1"/>
  <c r="D9137" i="1"/>
  <c r="N9136" i="1"/>
  <c r="M9136" i="1"/>
  <c r="L9136" i="1"/>
  <c r="K9136" i="1"/>
  <c r="D9136" i="1"/>
  <c r="N9135" i="1"/>
  <c r="M9135" i="1"/>
  <c r="L9135" i="1"/>
  <c r="K9135" i="1"/>
  <c r="D9135" i="1"/>
  <c r="N9134" i="1"/>
  <c r="M9134" i="1"/>
  <c r="L9134" i="1"/>
  <c r="K9134" i="1"/>
  <c r="D9134" i="1"/>
  <c r="N9133" i="1"/>
  <c r="M9133" i="1"/>
  <c r="L9133" i="1"/>
  <c r="K9133" i="1"/>
  <c r="D9133" i="1"/>
  <c r="N9132" i="1"/>
  <c r="M9132" i="1"/>
  <c r="L9132" i="1"/>
  <c r="K9132" i="1"/>
  <c r="D9132" i="1"/>
  <c r="N9131" i="1"/>
  <c r="M9131" i="1"/>
  <c r="L9131" i="1"/>
  <c r="K9131" i="1"/>
  <c r="D9131" i="1"/>
  <c r="N9130" i="1"/>
  <c r="M9130" i="1"/>
  <c r="L9130" i="1"/>
  <c r="K9130" i="1"/>
  <c r="D9130" i="1"/>
  <c r="N9129" i="1"/>
  <c r="M9129" i="1"/>
  <c r="L9129" i="1"/>
  <c r="K9129" i="1"/>
  <c r="D9129" i="1"/>
  <c r="N9128" i="1"/>
  <c r="M9128" i="1"/>
  <c r="L9128" i="1"/>
  <c r="K9128" i="1"/>
  <c r="D9128" i="1"/>
  <c r="N9127" i="1"/>
  <c r="M9127" i="1"/>
  <c r="L9127" i="1"/>
  <c r="K9127" i="1"/>
  <c r="D9127" i="1"/>
  <c r="N9126" i="1"/>
  <c r="M9126" i="1"/>
  <c r="L9126" i="1"/>
  <c r="K9126" i="1"/>
  <c r="D9126" i="1"/>
  <c r="N9125" i="1"/>
  <c r="M9125" i="1"/>
  <c r="L9125" i="1"/>
  <c r="K9125" i="1"/>
  <c r="D9125" i="1"/>
  <c r="N9124" i="1"/>
  <c r="M9124" i="1"/>
  <c r="L9124" i="1"/>
  <c r="K9124" i="1"/>
  <c r="D9124" i="1"/>
  <c r="N9123" i="1"/>
  <c r="M9123" i="1"/>
  <c r="L9123" i="1"/>
  <c r="K9123" i="1"/>
  <c r="D9123" i="1"/>
  <c r="N9122" i="1"/>
  <c r="M9122" i="1"/>
  <c r="L9122" i="1"/>
  <c r="K9122" i="1"/>
  <c r="D9122" i="1"/>
  <c r="N9121" i="1"/>
  <c r="M9121" i="1"/>
  <c r="L9121" i="1"/>
  <c r="K9121" i="1"/>
  <c r="D9121" i="1"/>
  <c r="N9120" i="1"/>
  <c r="M9120" i="1"/>
  <c r="L9120" i="1"/>
  <c r="K9120" i="1"/>
  <c r="D9120" i="1"/>
  <c r="N9119" i="1"/>
  <c r="M9119" i="1"/>
  <c r="L9119" i="1"/>
  <c r="K9119" i="1"/>
  <c r="D9119" i="1"/>
  <c r="N9118" i="1"/>
  <c r="M9118" i="1"/>
  <c r="L9118" i="1"/>
  <c r="K9118" i="1"/>
  <c r="D9118" i="1"/>
  <c r="N9117" i="1"/>
  <c r="M9117" i="1"/>
  <c r="L9117" i="1"/>
  <c r="K9117" i="1"/>
  <c r="D9117" i="1"/>
  <c r="N9116" i="1"/>
  <c r="M9116" i="1"/>
  <c r="L9116" i="1"/>
  <c r="K9116" i="1"/>
  <c r="D9116" i="1"/>
  <c r="N9115" i="1"/>
  <c r="M9115" i="1"/>
  <c r="L9115" i="1"/>
  <c r="K9115" i="1"/>
  <c r="D9115" i="1"/>
  <c r="N9114" i="1"/>
  <c r="M9114" i="1"/>
  <c r="L9114" i="1"/>
  <c r="K9114" i="1"/>
  <c r="D9114" i="1"/>
  <c r="C9252" i="1"/>
  <c r="C9155" i="1"/>
  <c r="C9417" i="1"/>
  <c r="C9396" i="1"/>
  <c r="C9190" i="1"/>
  <c r="C9340" i="1"/>
  <c r="C9322" i="1"/>
  <c r="C9328" i="1"/>
  <c r="C9412" i="1"/>
  <c r="C9382" i="1"/>
  <c r="C9136" i="1"/>
  <c r="C9299" i="1"/>
  <c r="C9419" i="1"/>
  <c r="C9210" i="1"/>
  <c r="C9370" i="1"/>
  <c r="C9390" i="1"/>
  <c r="C9395" i="1"/>
  <c r="C9394" i="1"/>
  <c r="C9182" i="1"/>
  <c r="C9198" i="1"/>
  <c r="C9381" i="1"/>
  <c r="C9408" i="1"/>
  <c r="C9258" i="1"/>
  <c r="C9172" i="1"/>
  <c r="C9219" i="1"/>
  <c r="C9278" i="1"/>
  <c r="C9196" i="1"/>
  <c r="C9354" i="1"/>
  <c r="C9194" i="1"/>
  <c r="C9225" i="1"/>
  <c r="C9305" i="1"/>
  <c r="C9359" i="1"/>
  <c r="C9122" i="1"/>
  <c r="C9429" i="1"/>
  <c r="C9405" i="1"/>
  <c r="C9389" i="1"/>
  <c r="C9356" i="1"/>
  <c r="C9264" i="1"/>
  <c r="C9161" i="1"/>
  <c r="C9383" i="1"/>
  <c r="C9404" i="1"/>
  <c r="C9192" i="1"/>
  <c r="C9435" i="1"/>
  <c r="C9348" i="1"/>
  <c r="C9311" i="1"/>
  <c r="C9167" i="1"/>
  <c r="C9226" i="1"/>
  <c r="C9233" i="1"/>
  <c r="C9318" i="1"/>
  <c r="C9368" i="1"/>
  <c r="C9273" i="1"/>
  <c r="C9221" i="1"/>
  <c r="C9283" i="1"/>
  <c r="C9291" i="1"/>
  <c r="C9228" i="1"/>
  <c r="C9403" i="1"/>
  <c r="C9242" i="1"/>
  <c r="C9209" i="1"/>
  <c r="C9204" i="1"/>
  <c r="C9438" i="1"/>
  <c r="C9342" i="1"/>
  <c r="C9434" i="1"/>
  <c r="C9249" i="1"/>
  <c r="C9243" i="1"/>
  <c r="C9206" i="1"/>
  <c r="C9371" i="1"/>
  <c r="C9128" i="1"/>
  <c r="C9220" i="1"/>
  <c r="C9422" i="1"/>
  <c r="C9316" i="1"/>
  <c r="C9409" i="1"/>
  <c r="C9332" i="1"/>
  <c r="C9248" i="1"/>
  <c r="C9274" i="1"/>
  <c r="C9144" i="1"/>
  <c r="C9244" i="1"/>
  <c r="C9352" i="1"/>
  <c r="C9120" i="1"/>
  <c r="C9268" i="1"/>
  <c r="C9336" i="1"/>
  <c r="C9331" i="1"/>
  <c r="C9446" i="1"/>
  <c r="C9137" i="1"/>
  <c r="C9185" i="1"/>
  <c r="C9413" i="1"/>
  <c r="C9124" i="1"/>
  <c r="C9397" i="1"/>
  <c r="C9267" i="1"/>
  <c r="C9430" i="1"/>
  <c r="C9270" i="1"/>
  <c r="C9433" i="1"/>
  <c r="C9148" i="1"/>
  <c r="C9288" i="1"/>
  <c r="C9329" i="1"/>
  <c r="C9159" i="1"/>
  <c r="C9372" i="1"/>
  <c r="C9351" i="1"/>
  <c r="C9315" i="1"/>
  <c r="C9129" i="1"/>
  <c r="C9357" i="1"/>
  <c r="C9428" i="1"/>
  <c r="C9164" i="1"/>
  <c r="C9160" i="1"/>
  <c r="C9338" i="1"/>
  <c r="C9286" i="1"/>
  <c r="C9380" i="1"/>
  <c r="C9169" i="1"/>
  <c r="C9256" i="1"/>
  <c r="C9275" i="1"/>
  <c r="C9282" i="1"/>
  <c r="C9195" i="1"/>
  <c r="C9385" i="1"/>
  <c r="C9211" i="1"/>
  <c r="C9362" i="1"/>
  <c r="C9444" i="1"/>
  <c r="C9398" i="1"/>
  <c r="C9347" i="1"/>
  <c r="C9294" i="1"/>
  <c r="C9147" i="1"/>
  <c r="C9212" i="1"/>
  <c r="C9118" i="1"/>
  <c r="C9230" i="1"/>
  <c r="C9426" i="1"/>
  <c r="C9250" i="1"/>
  <c r="C9442" i="1"/>
  <c r="C9384" i="1"/>
  <c r="C9330" i="1"/>
  <c r="C9114" i="1"/>
  <c r="C9427" i="1"/>
  <c r="C9126" i="1"/>
  <c r="C9203" i="1"/>
  <c r="C9339" i="1"/>
  <c r="C9121" i="1"/>
  <c r="C9377" i="1"/>
  <c r="C9116" i="1"/>
  <c r="C9156" i="1"/>
  <c r="C9131" i="1"/>
  <c r="C9201" i="1"/>
  <c r="C9178" i="1"/>
  <c r="C9369" i="1"/>
  <c r="C9407" i="1"/>
  <c r="C9216" i="1"/>
  <c r="C9386" i="1"/>
  <c r="C9276" i="1"/>
  <c r="C9379" i="1"/>
  <c r="C9180" i="1"/>
  <c r="C9367" i="1"/>
  <c r="C9229" i="1"/>
  <c r="C9171" i="1"/>
  <c r="C9314" i="1"/>
  <c r="C9186" i="1"/>
  <c r="C9217" i="1"/>
  <c r="C9260" i="1"/>
  <c r="C9399" i="1"/>
  <c r="C9246" i="1"/>
  <c r="C9218" i="1"/>
  <c r="C9376" i="1"/>
  <c r="C9162" i="1"/>
  <c r="C9284" i="1"/>
  <c r="C9166" i="1"/>
  <c r="C9424" i="1"/>
  <c r="C9176" i="1"/>
  <c r="C9202" i="1"/>
  <c r="C9266" i="1"/>
  <c r="C9387" i="1"/>
  <c r="C9146" i="1"/>
  <c r="C9344" i="1"/>
  <c r="C9297" i="1"/>
  <c r="C9326" i="1"/>
  <c r="C9254" i="1"/>
  <c r="C9142" i="1"/>
  <c r="C9115" i="1"/>
  <c r="C9150" i="1"/>
  <c r="C9355" i="1"/>
  <c r="C9400" i="1"/>
  <c r="C9447" i="1"/>
  <c r="C9123" i="1"/>
  <c r="C9174" i="1"/>
  <c r="C9152" i="1"/>
  <c r="C9337" i="1"/>
  <c r="C9132" i="1"/>
  <c r="C9208" i="1"/>
  <c r="C9393" i="1"/>
  <c r="C9345" i="1"/>
  <c r="C9163" i="1"/>
  <c r="C9416" i="1"/>
  <c r="C9143" i="1"/>
  <c r="C9373" i="1"/>
  <c r="C9272" i="1"/>
  <c r="C9300" i="1"/>
  <c r="C9378" i="1"/>
  <c r="C9401" i="1"/>
  <c r="C9145" i="1"/>
  <c r="C9138" i="1"/>
  <c r="C9425" i="1"/>
  <c r="C9235" i="1"/>
  <c r="C9423" i="1"/>
  <c r="C9251" i="1"/>
  <c r="C9324" i="1"/>
  <c r="C9439" i="1"/>
  <c r="C9139" i="1"/>
  <c r="C9323" i="1"/>
  <c r="C9392" i="1"/>
  <c r="C9346" i="1"/>
  <c r="C9350" i="1"/>
  <c r="C9227" i="1"/>
  <c r="C9259" i="1"/>
  <c r="C9134" i="1"/>
  <c r="C9374" i="1"/>
  <c r="C9306" i="1"/>
  <c r="C9441" i="1"/>
  <c r="C9320" i="1"/>
  <c r="C9232" i="1"/>
  <c r="C9411" i="1"/>
  <c r="C9262" i="1"/>
  <c r="C9366" i="1"/>
  <c r="C9292" i="1"/>
  <c r="C9302" i="1"/>
  <c r="C9265" i="1"/>
  <c r="C9290" i="1"/>
  <c r="C9312" i="1"/>
  <c r="C9307" i="1"/>
  <c r="C9304" i="1"/>
  <c r="C9431" i="1"/>
  <c r="C9310" i="1"/>
  <c r="C9361" i="1"/>
  <c r="C9257" i="1"/>
  <c r="C9415" i="1"/>
  <c r="C9140" i="1"/>
  <c r="C9281" i="1"/>
  <c r="C9240" i="1"/>
  <c r="C9358" i="1"/>
  <c r="C9241" i="1"/>
  <c r="C9183" i="1"/>
  <c r="C9418" i="1"/>
  <c r="C9436" i="1"/>
  <c r="C9199" i="1"/>
  <c r="C9375" i="1"/>
  <c r="C9388" i="1"/>
  <c r="C9334" i="1"/>
  <c r="C9279" i="1"/>
  <c r="C9234" i="1"/>
  <c r="C9188" i="1"/>
  <c r="C9420" i="1"/>
  <c r="C9193" i="1"/>
  <c r="C9421" i="1"/>
  <c r="C9130" i="1"/>
  <c r="C9448" i="1"/>
  <c r="C9414" i="1"/>
  <c r="C9406" i="1"/>
  <c r="C9153" i="1"/>
  <c r="C9222" i="1"/>
  <c r="C9187" i="1"/>
  <c r="C9179" i="1"/>
  <c r="C9402" i="1"/>
  <c r="C9443" i="1"/>
  <c r="C9308" i="1"/>
  <c r="C9440" i="1"/>
  <c r="C9184" i="1"/>
  <c r="C9289" i="1"/>
  <c r="C9364" i="1"/>
  <c r="C9236" i="1"/>
  <c r="C9296" i="1"/>
  <c r="C9170" i="1"/>
  <c r="C9168" i="1"/>
  <c r="C9224" i="1"/>
  <c r="C9280" i="1"/>
  <c r="C9214" i="1"/>
  <c r="C9360" i="1"/>
  <c r="C9313" i="1"/>
  <c r="C9321" i="1"/>
  <c r="C9177" i="1"/>
  <c r="C9391" i="1"/>
  <c r="C9154" i="1"/>
  <c r="C9445" i="1"/>
  <c r="C9298" i="1"/>
  <c r="C9363" i="1"/>
  <c r="C9410" i="1"/>
  <c r="C9333" i="1"/>
  <c r="C9432" i="1"/>
  <c r="C9238" i="1"/>
  <c r="C9200" i="1"/>
  <c r="C9158" i="1"/>
  <c r="C9353" i="1"/>
  <c r="C9437" i="1"/>
  <c r="C9335" i="1"/>
  <c r="C9231" i="1"/>
  <c r="C9127" i="1"/>
  <c r="C9277" i="1"/>
  <c r="C9237" i="1"/>
  <c r="C9197" i="1"/>
  <c r="C9125" i="1"/>
  <c r="C9271" i="1"/>
  <c r="C9239" i="1"/>
  <c r="C9207" i="1"/>
  <c r="C9135" i="1"/>
  <c r="C9189" i="1"/>
  <c r="C9149" i="1"/>
  <c r="C9303" i="1"/>
  <c r="C9175" i="1"/>
  <c r="C9253" i="1"/>
  <c r="C9165" i="1"/>
  <c r="C9295" i="1"/>
  <c r="C9223" i="1"/>
  <c r="C9191" i="1"/>
  <c r="C9119" i="1"/>
  <c r="C9173" i="1"/>
  <c r="C9141" i="1"/>
  <c r="C9287" i="1"/>
  <c r="C9247" i="1"/>
  <c r="C9151" i="1"/>
  <c r="C9269" i="1"/>
  <c r="C9205" i="1"/>
  <c r="C9157" i="1"/>
  <c r="C9133" i="1"/>
  <c r="C9343" i="1"/>
  <c r="C9327" i="1"/>
  <c r="C9319" i="1"/>
  <c r="C9263" i="1"/>
  <c r="C9255" i="1"/>
  <c r="C9215" i="1"/>
  <c r="C9245" i="1"/>
  <c r="C9365" i="1"/>
  <c r="C9349" i="1"/>
  <c r="C9341" i="1"/>
  <c r="C9325" i="1"/>
  <c r="C9317" i="1"/>
  <c r="C9309" i="1"/>
  <c r="C9301" i="1"/>
  <c r="C9293" i="1"/>
  <c r="C9285" i="1"/>
  <c r="C9261" i="1"/>
  <c r="C9213" i="1"/>
  <c r="C9181" i="1"/>
  <c r="C9117" i="1"/>
  <c r="S9113" i="1" l="1"/>
  <c r="S9112" i="1"/>
  <c r="N9113" i="1"/>
  <c r="M9113" i="1"/>
  <c r="L9113" i="1"/>
  <c r="K9113" i="1"/>
  <c r="D9113" i="1"/>
  <c r="N9112" i="1"/>
  <c r="M9112" i="1"/>
  <c r="L9112" i="1"/>
  <c r="K9112" i="1"/>
  <c r="D9112" i="1"/>
  <c r="C9113" i="1"/>
  <c r="C9112" i="1"/>
  <c r="K9111" i="1" l="1"/>
  <c r="D9111" i="1"/>
  <c r="N9110" i="1"/>
  <c r="M9110" i="1"/>
  <c r="L9110" i="1"/>
  <c r="K9110" i="1"/>
  <c r="D9110" i="1"/>
  <c r="N9109" i="1"/>
  <c r="M9109" i="1"/>
  <c r="L9109" i="1"/>
  <c r="K9109" i="1"/>
  <c r="D9109" i="1"/>
  <c r="N9108" i="1"/>
  <c r="M9108" i="1"/>
  <c r="L9108" i="1"/>
  <c r="K9108" i="1"/>
  <c r="D9108" i="1"/>
  <c r="N9107" i="1"/>
  <c r="M9107" i="1"/>
  <c r="L9107" i="1"/>
  <c r="K9107" i="1"/>
  <c r="D9107" i="1"/>
  <c r="N9106" i="1"/>
  <c r="M9106" i="1"/>
  <c r="L9106" i="1"/>
  <c r="K9106" i="1"/>
  <c r="D9106" i="1"/>
  <c r="N9105" i="1"/>
  <c r="M9105" i="1"/>
  <c r="L9105" i="1"/>
  <c r="K9105" i="1"/>
  <c r="D9105" i="1"/>
  <c r="N9104" i="1"/>
  <c r="M9104" i="1"/>
  <c r="L9104" i="1"/>
  <c r="K9104" i="1"/>
  <c r="D9104" i="1"/>
  <c r="N9103" i="1"/>
  <c r="M9103" i="1"/>
  <c r="L9103" i="1"/>
  <c r="K9103" i="1"/>
  <c r="D9103" i="1"/>
  <c r="N9102" i="1"/>
  <c r="M9102" i="1"/>
  <c r="L9102" i="1"/>
  <c r="K9102" i="1"/>
  <c r="D9102" i="1"/>
  <c r="N9101" i="1"/>
  <c r="M9101" i="1"/>
  <c r="L9101" i="1"/>
  <c r="K9101" i="1"/>
  <c r="D9101" i="1"/>
  <c r="N9100" i="1"/>
  <c r="M9100" i="1"/>
  <c r="L9100" i="1"/>
  <c r="K9100" i="1"/>
  <c r="D9100" i="1"/>
  <c r="N9099" i="1"/>
  <c r="M9099" i="1"/>
  <c r="L9099" i="1"/>
  <c r="K9099" i="1"/>
  <c r="D9099" i="1"/>
  <c r="N9098" i="1"/>
  <c r="M9098" i="1"/>
  <c r="L9098" i="1"/>
  <c r="K9098" i="1"/>
  <c r="D9098" i="1"/>
  <c r="N9097" i="1"/>
  <c r="M9097" i="1"/>
  <c r="L9097" i="1"/>
  <c r="K9097" i="1"/>
  <c r="D9097" i="1"/>
  <c r="N9096" i="1"/>
  <c r="M9096" i="1"/>
  <c r="L9096" i="1"/>
  <c r="K9096" i="1"/>
  <c r="D9096" i="1"/>
  <c r="N9095" i="1"/>
  <c r="M9095" i="1"/>
  <c r="L9095" i="1"/>
  <c r="K9095" i="1"/>
  <c r="D9095" i="1"/>
  <c r="N9094" i="1"/>
  <c r="M9094" i="1"/>
  <c r="L9094" i="1"/>
  <c r="K9094" i="1"/>
  <c r="D9094" i="1"/>
  <c r="N9093" i="1"/>
  <c r="M9093" i="1"/>
  <c r="L9093" i="1"/>
  <c r="K9093" i="1"/>
  <c r="D9093" i="1"/>
  <c r="N9092" i="1"/>
  <c r="M9092" i="1"/>
  <c r="L9092" i="1"/>
  <c r="K9092" i="1"/>
  <c r="D9092" i="1"/>
  <c r="N9091" i="1"/>
  <c r="M9091" i="1"/>
  <c r="L9091" i="1"/>
  <c r="K9091" i="1"/>
  <c r="D9091" i="1"/>
  <c r="N9090" i="1"/>
  <c r="M9090" i="1"/>
  <c r="L9090" i="1"/>
  <c r="K9090" i="1"/>
  <c r="D9090" i="1"/>
  <c r="N9089" i="1"/>
  <c r="M9089" i="1"/>
  <c r="L9089" i="1"/>
  <c r="K9089" i="1"/>
  <c r="D9089" i="1"/>
  <c r="N9088" i="1"/>
  <c r="M9088" i="1"/>
  <c r="L9088" i="1"/>
  <c r="K9088" i="1"/>
  <c r="D9088" i="1"/>
  <c r="N9087" i="1"/>
  <c r="M9087" i="1"/>
  <c r="L9087" i="1"/>
  <c r="K9087" i="1"/>
  <c r="D9087" i="1"/>
  <c r="N9086" i="1"/>
  <c r="M9086" i="1"/>
  <c r="L9086" i="1"/>
  <c r="K9086" i="1"/>
  <c r="D9086" i="1"/>
  <c r="N9085" i="1"/>
  <c r="M9085" i="1"/>
  <c r="L9085" i="1"/>
  <c r="K9085" i="1"/>
  <c r="D9085" i="1"/>
  <c r="N9084" i="1"/>
  <c r="M9084" i="1"/>
  <c r="L9084" i="1"/>
  <c r="K9084" i="1"/>
  <c r="D9084" i="1"/>
  <c r="N9083" i="1"/>
  <c r="M9083" i="1"/>
  <c r="L9083" i="1"/>
  <c r="K9083" i="1"/>
  <c r="D9083" i="1"/>
  <c r="N9082" i="1"/>
  <c r="M9082" i="1"/>
  <c r="L9082" i="1"/>
  <c r="K9082" i="1"/>
  <c r="D9082" i="1"/>
  <c r="N9081" i="1"/>
  <c r="M9081" i="1"/>
  <c r="L9081" i="1"/>
  <c r="K9081" i="1"/>
  <c r="D9081" i="1"/>
  <c r="N9080" i="1"/>
  <c r="M9080" i="1"/>
  <c r="L9080" i="1"/>
  <c r="K9080" i="1"/>
  <c r="D9080" i="1"/>
  <c r="N9079" i="1"/>
  <c r="M9079" i="1"/>
  <c r="L9079" i="1"/>
  <c r="K9079" i="1"/>
  <c r="D9079" i="1"/>
  <c r="N9078" i="1"/>
  <c r="M9078" i="1"/>
  <c r="L9078" i="1"/>
  <c r="K9078" i="1"/>
  <c r="D9078" i="1"/>
  <c r="N9077" i="1"/>
  <c r="M9077" i="1"/>
  <c r="L9077" i="1"/>
  <c r="K9077" i="1"/>
  <c r="D9077" i="1"/>
  <c r="N9076" i="1"/>
  <c r="M9076" i="1"/>
  <c r="L9076" i="1"/>
  <c r="K9076" i="1"/>
  <c r="D9076" i="1"/>
  <c r="N9075" i="1"/>
  <c r="M9075" i="1"/>
  <c r="L9075" i="1"/>
  <c r="K9075" i="1"/>
  <c r="D9075" i="1"/>
  <c r="N9074" i="1"/>
  <c r="M9074" i="1"/>
  <c r="L9074" i="1"/>
  <c r="K9074" i="1"/>
  <c r="D9074" i="1"/>
  <c r="N9073" i="1"/>
  <c r="M9073" i="1"/>
  <c r="L9073" i="1"/>
  <c r="K9073" i="1"/>
  <c r="D9073" i="1"/>
  <c r="N9072" i="1"/>
  <c r="M9072" i="1"/>
  <c r="L9072" i="1"/>
  <c r="K9072" i="1"/>
  <c r="D9072" i="1"/>
  <c r="N9071" i="1"/>
  <c r="M9071" i="1"/>
  <c r="L9071" i="1"/>
  <c r="K9071" i="1"/>
  <c r="D9071" i="1"/>
  <c r="N9070" i="1"/>
  <c r="M9070" i="1"/>
  <c r="L9070" i="1"/>
  <c r="K9070" i="1"/>
  <c r="D9070" i="1"/>
  <c r="N9069" i="1"/>
  <c r="M9069" i="1"/>
  <c r="L9069" i="1"/>
  <c r="K9069" i="1"/>
  <c r="D9069" i="1"/>
  <c r="N9068" i="1"/>
  <c r="M9068" i="1"/>
  <c r="L9068" i="1"/>
  <c r="K9068" i="1"/>
  <c r="D9068" i="1"/>
  <c r="N9067" i="1"/>
  <c r="M9067" i="1"/>
  <c r="L9067" i="1"/>
  <c r="K9067" i="1"/>
  <c r="D9067" i="1"/>
  <c r="N9066" i="1"/>
  <c r="M9066" i="1"/>
  <c r="L9066" i="1"/>
  <c r="K9066" i="1"/>
  <c r="D9066" i="1"/>
  <c r="N9065" i="1"/>
  <c r="M9065" i="1"/>
  <c r="L9065" i="1"/>
  <c r="K9065" i="1"/>
  <c r="D9065" i="1"/>
  <c r="N9064" i="1"/>
  <c r="M9064" i="1"/>
  <c r="L9064" i="1"/>
  <c r="K9064" i="1"/>
  <c r="D9064" i="1"/>
  <c r="N9063" i="1"/>
  <c r="M9063" i="1"/>
  <c r="L9063" i="1"/>
  <c r="K9063" i="1"/>
  <c r="D9063" i="1"/>
  <c r="N9062" i="1"/>
  <c r="M9062" i="1"/>
  <c r="L9062" i="1"/>
  <c r="K9062" i="1"/>
  <c r="D9062" i="1"/>
  <c r="N9061" i="1"/>
  <c r="M9061" i="1"/>
  <c r="L9061" i="1"/>
  <c r="K9061" i="1"/>
  <c r="D9061" i="1"/>
  <c r="N9060" i="1"/>
  <c r="M9060" i="1"/>
  <c r="L9060" i="1"/>
  <c r="K9060" i="1"/>
  <c r="D9060" i="1"/>
  <c r="N9059" i="1"/>
  <c r="M9059" i="1"/>
  <c r="L9059" i="1"/>
  <c r="K9059" i="1"/>
  <c r="D9059" i="1"/>
  <c r="N9058" i="1"/>
  <c r="M9058" i="1"/>
  <c r="L9058" i="1"/>
  <c r="K9058" i="1"/>
  <c r="D9058" i="1"/>
  <c r="N9057" i="1"/>
  <c r="M9057" i="1"/>
  <c r="L9057" i="1"/>
  <c r="K9057" i="1"/>
  <c r="D9057" i="1"/>
  <c r="N9056" i="1"/>
  <c r="M9056" i="1"/>
  <c r="L9056" i="1"/>
  <c r="K9056" i="1"/>
  <c r="D9056" i="1"/>
  <c r="N9055" i="1"/>
  <c r="M9055" i="1"/>
  <c r="L9055" i="1"/>
  <c r="K9055" i="1"/>
  <c r="D9055" i="1"/>
  <c r="N9054" i="1"/>
  <c r="M9054" i="1"/>
  <c r="L9054" i="1"/>
  <c r="K9054" i="1"/>
  <c r="D9054" i="1"/>
  <c r="N9053" i="1"/>
  <c r="M9053" i="1"/>
  <c r="L9053" i="1"/>
  <c r="K9053" i="1"/>
  <c r="D9053" i="1"/>
  <c r="N9052" i="1"/>
  <c r="M9052" i="1"/>
  <c r="L9052" i="1"/>
  <c r="K9052" i="1"/>
  <c r="D9052" i="1"/>
  <c r="N9051" i="1"/>
  <c r="M9051" i="1"/>
  <c r="L9051" i="1"/>
  <c r="K9051" i="1"/>
  <c r="D9051" i="1"/>
  <c r="N9050" i="1"/>
  <c r="M9050" i="1"/>
  <c r="L9050" i="1"/>
  <c r="K9050" i="1"/>
  <c r="D9050" i="1"/>
  <c r="N9049" i="1"/>
  <c r="M9049" i="1"/>
  <c r="L9049" i="1"/>
  <c r="K9049" i="1"/>
  <c r="D9049" i="1"/>
  <c r="N9048" i="1"/>
  <c r="M9048" i="1"/>
  <c r="L9048" i="1"/>
  <c r="K9048" i="1"/>
  <c r="D9048" i="1"/>
  <c r="N9047" i="1"/>
  <c r="M9047" i="1"/>
  <c r="L9047" i="1"/>
  <c r="K9047" i="1"/>
  <c r="D9047" i="1"/>
  <c r="N9046" i="1"/>
  <c r="M9046" i="1"/>
  <c r="L9046" i="1"/>
  <c r="K9046" i="1"/>
  <c r="D9046" i="1"/>
  <c r="N9045" i="1"/>
  <c r="M9045" i="1"/>
  <c r="L9045" i="1"/>
  <c r="K9045" i="1"/>
  <c r="D9045" i="1"/>
  <c r="N9044" i="1"/>
  <c r="M9044" i="1"/>
  <c r="L9044" i="1"/>
  <c r="K9044" i="1"/>
  <c r="D9044" i="1"/>
  <c r="N9043" i="1"/>
  <c r="M9043" i="1"/>
  <c r="L9043" i="1"/>
  <c r="K9043" i="1"/>
  <c r="D9043" i="1"/>
  <c r="N9042" i="1"/>
  <c r="M9042" i="1"/>
  <c r="L9042" i="1"/>
  <c r="K9042" i="1"/>
  <c r="D9042" i="1"/>
  <c r="N9041" i="1"/>
  <c r="M9041" i="1"/>
  <c r="L9041" i="1"/>
  <c r="K9041" i="1"/>
  <c r="D9041" i="1"/>
  <c r="N9040" i="1"/>
  <c r="M9040" i="1"/>
  <c r="L9040" i="1"/>
  <c r="K9040" i="1"/>
  <c r="D9040" i="1"/>
  <c r="N9039" i="1"/>
  <c r="M9039" i="1"/>
  <c r="L9039" i="1"/>
  <c r="K9039" i="1"/>
  <c r="D9039" i="1"/>
  <c r="N9038" i="1"/>
  <c r="M9038" i="1"/>
  <c r="L9038" i="1"/>
  <c r="K9038" i="1"/>
  <c r="D9038" i="1"/>
  <c r="N9037" i="1"/>
  <c r="M9037" i="1"/>
  <c r="L9037" i="1"/>
  <c r="K9037" i="1"/>
  <c r="D9037" i="1"/>
  <c r="N9036" i="1"/>
  <c r="M9036" i="1"/>
  <c r="L9036" i="1"/>
  <c r="K9036" i="1"/>
  <c r="D9036" i="1"/>
  <c r="N9035" i="1"/>
  <c r="M9035" i="1"/>
  <c r="L9035" i="1"/>
  <c r="K9035" i="1"/>
  <c r="D9035" i="1"/>
  <c r="N9034" i="1"/>
  <c r="M9034" i="1"/>
  <c r="L9034" i="1"/>
  <c r="K9034" i="1"/>
  <c r="D9034" i="1"/>
  <c r="N9033" i="1"/>
  <c r="M9033" i="1"/>
  <c r="L9033" i="1"/>
  <c r="K9033" i="1"/>
  <c r="D9033" i="1"/>
  <c r="N9032" i="1"/>
  <c r="M9032" i="1"/>
  <c r="L9032" i="1"/>
  <c r="K9032" i="1"/>
  <c r="D9032" i="1"/>
  <c r="N9031" i="1"/>
  <c r="M9031" i="1"/>
  <c r="L9031" i="1"/>
  <c r="K9031" i="1"/>
  <c r="D9031" i="1"/>
  <c r="N9030" i="1"/>
  <c r="M9030" i="1"/>
  <c r="L9030" i="1"/>
  <c r="K9030" i="1"/>
  <c r="D9030" i="1"/>
  <c r="N9029" i="1"/>
  <c r="M9029" i="1"/>
  <c r="L9029" i="1"/>
  <c r="K9029" i="1"/>
  <c r="D9029" i="1"/>
  <c r="N9028" i="1"/>
  <c r="M9028" i="1"/>
  <c r="L9028" i="1"/>
  <c r="K9028" i="1"/>
  <c r="D9028" i="1"/>
  <c r="N9027" i="1"/>
  <c r="M9027" i="1"/>
  <c r="L9027" i="1"/>
  <c r="K9027" i="1"/>
  <c r="D9027" i="1"/>
  <c r="N9026" i="1"/>
  <c r="M9026" i="1"/>
  <c r="L9026" i="1"/>
  <c r="K9026" i="1"/>
  <c r="D9026" i="1"/>
  <c r="N9025" i="1"/>
  <c r="M9025" i="1"/>
  <c r="L9025" i="1"/>
  <c r="K9025" i="1"/>
  <c r="D9025" i="1"/>
  <c r="N9024" i="1"/>
  <c r="M9024" i="1"/>
  <c r="L9024" i="1"/>
  <c r="K9024" i="1"/>
  <c r="D9024" i="1"/>
  <c r="N9023" i="1"/>
  <c r="M9023" i="1"/>
  <c r="L9023" i="1"/>
  <c r="K9023" i="1"/>
  <c r="D9023" i="1"/>
  <c r="N9022" i="1"/>
  <c r="M9022" i="1"/>
  <c r="L9022" i="1"/>
  <c r="K9022" i="1"/>
  <c r="D9022" i="1"/>
  <c r="N9021" i="1"/>
  <c r="M9021" i="1"/>
  <c r="L9021" i="1"/>
  <c r="K9021" i="1"/>
  <c r="D9021" i="1"/>
  <c r="N9020" i="1"/>
  <c r="M9020" i="1"/>
  <c r="L9020" i="1"/>
  <c r="K9020" i="1"/>
  <c r="D9020" i="1"/>
  <c r="N9019" i="1"/>
  <c r="M9019" i="1"/>
  <c r="L9019" i="1"/>
  <c r="K9019" i="1"/>
  <c r="D9019" i="1"/>
  <c r="N9018" i="1"/>
  <c r="M9018" i="1"/>
  <c r="L9018" i="1"/>
  <c r="K9018" i="1"/>
  <c r="D9018" i="1"/>
  <c r="N9017" i="1"/>
  <c r="M9017" i="1"/>
  <c r="L9017" i="1"/>
  <c r="K9017" i="1"/>
  <c r="D9017" i="1"/>
  <c r="N9016" i="1"/>
  <c r="M9016" i="1"/>
  <c r="L9016" i="1"/>
  <c r="K9016" i="1"/>
  <c r="D9016" i="1"/>
  <c r="N9015" i="1"/>
  <c r="M9015" i="1"/>
  <c r="L9015" i="1"/>
  <c r="K9015" i="1"/>
  <c r="D9015" i="1"/>
  <c r="N9014" i="1"/>
  <c r="M9014" i="1"/>
  <c r="L9014" i="1"/>
  <c r="K9014" i="1"/>
  <c r="D9014" i="1"/>
  <c r="N9013" i="1"/>
  <c r="M9013" i="1"/>
  <c r="L9013" i="1"/>
  <c r="K9013" i="1"/>
  <c r="D9013" i="1"/>
  <c r="N9012" i="1"/>
  <c r="M9012" i="1"/>
  <c r="L9012" i="1"/>
  <c r="K9012" i="1"/>
  <c r="D9012" i="1"/>
  <c r="N9011" i="1"/>
  <c r="M9011" i="1"/>
  <c r="L9011" i="1"/>
  <c r="K9011" i="1"/>
  <c r="D9011" i="1"/>
  <c r="N9010" i="1"/>
  <c r="M9010" i="1"/>
  <c r="L9010" i="1"/>
  <c r="K9010" i="1"/>
  <c r="D9010" i="1"/>
  <c r="N9009" i="1"/>
  <c r="M9009" i="1"/>
  <c r="L9009" i="1"/>
  <c r="K9009" i="1"/>
  <c r="D9009" i="1"/>
  <c r="N9008" i="1"/>
  <c r="M9008" i="1"/>
  <c r="L9008" i="1"/>
  <c r="K9008" i="1"/>
  <c r="D9008" i="1"/>
  <c r="N9007" i="1"/>
  <c r="M9007" i="1"/>
  <c r="L9007" i="1"/>
  <c r="K9007" i="1"/>
  <c r="D9007" i="1"/>
  <c r="N9006" i="1"/>
  <c r="M9006" i="1"/>
  <c r="L9006" i="1"/>
  <c r="K9006" i="1"/>
  <c r="D9006" i="1"/>
  <c r="N9005" i="1"/>
  <c r="M9005" i="1"/>
  <c r="L9005" i="1"/>
  <c r="K9005" i="1"/>
  <c r="D9005" i="1"/>
  <c r="N9004" i="1"/>
  <c r="M9004" i="1"/>
  <c r="L9004" i="1"/>
  <c r="K9004" i="1"/>
  <c r="D9004" i="1"/>
  <c r="N9003" i="1"/>
  <c r="M9003" i="1"/>
  <c r="L9003" i="1"/>
  <c r="K9003" i="1"/>
  <c r="D9003" i="1"/>
  <c r="N9002" i="1"/>
  <c r="M9002" i="1"/>
  <c r="L9002" i="1"/>
  <c r="K9002" i="1"/>
  <c r="D9002" i="1"/>
  <c r="N9001" i="1"/>
  <c r="M9001" i="1"/>
  <c r="L9001" i="1"/>
  <c r="K9001" i="1"/>
  <c r="D9001" i="1"/>
  <c r="N9000" i="1"/>
  <c r="M9000" i="1"/>
  <c r="L9000" i="1"/>
  <c r="K9000" i="1"/>
  <c r="D9000" i="1"/>
  <c r="N8999" i="1"/>
  <c r="M8999" i="1"/>
  <c r="L8999" i="1"/>
  <c r="K8999" i="1"/>
  <c r="D8999" i="1"/>
  <c r="N8998" i="1"/>
  <c r="M8998" i="1"/>
  <c r="L8998" i="1"/>
  <c r="K8998" i="1"/>
  <c r="D8998" i="1"/>
  <c r="N8997" i="1"/>
  <c r="M8997" i="1"/>
  <c r="L8997" i="1"/>
  <c r="K8997" i="1"/>
  <c r="D8997" i="1"/>
  <c r="N8996" i="1"/>
  <c r="M8996" i="1"/>
  <c r="L8996" i="1"/>
  <c r="K8996" i="1"/>
  <c r="D8996" i="1"/>
  <c r="N8995" i="1"/>
  <c r="M8995" i="1"/>
  <c r="L8995" i="1"/>
  <c r="K8995" i="1"/>
  <c r="D8995" i="1"/>
  <c r="N8994" i="1"/>
  <c r="M8994" i="1"/>
  <c r="L8994" i="1"/>
  <c r="K8994" i="1"/>
  <c r="D8994" i="1"/>
  <c r="N8993" i="1"/>
  <c r="M8993" i="1"/>
  <c r="L8993" i="1"/>
  <c r="K8993" i="1"/>
  <c r="D8993" i="1"/>
  <c r="N8992" i="1"/>
  <c r="M8992" i="1"/>
  <c r="L8992" i="1"/>
  <c r="K8992" i="1"/>
  <c r="D8992" i="1"/>
  <c r="N8991" i="1"/>
  <c r="M8991" i="1"/>
  <c r="L8991" i="1"/>
  <c r="K8991" i="1"/>
  <c r="D8991" i="1"/>
  <c r="N8990" i="1"/>
  <c r="M8990" i="1"/>
  <c r="L8990" i="1"/>
  <c r="K8990" i="1"/>
  <c r="D8990" i="1"/>
  <c r="N8989" i="1"/>
  <c r="M8989" i="1"/>
  <c r="L8989" i="1"/>
  <c r="K8989" i="1"/>
  <c r="D8989" i="1"/>
  <c r="N8988" i="1"/>
  <c r="M8988" i="1"/>
  <c r="L8988" i="1"/>
  <c r="K8988" i="1"/>
  <c r="D8988" i="1"/>
  <c r="N8987" i="1"/>
  <c r="M8987" i="1"/>
  <c r="L8987" i="1"/>
  <c r="K8987" i="1"/>
  <c r="D8987" i="1"/>
  <c r="N8986" i="1"/>
  <c r="M8986" i="1"/>
  <c r="L8986" i="1"/>
  <c r="K8986" i="1"/>
  <c r="D8986" i="1"/>
  <c r="N8985" i="1"/>
  <c r="M8985" i="1"/>
  <c r="L8985" i="1"/>
  <c r="K8985" i="1"/>
  <c r="D8985" i="1"/>
  <c r="N8984" i="1"/>
  <c r="M8984" i="1"/>
  <c r="L8984" i="1"/>
  <c r="K8984" i="1"/>
  <c r="D8984" i="1"/>
  <c r="N8983" i="1"/>
  <c r="M8983" i="1"/>
  <c r="L8983" i="1"/>
  <c r="K8983" i="1"/>
  <c r="D8983" i="1"/>
  <c r="N8982" i="1"/>
  <c r="M8982" i="1"/>
  <c r="L8982" i="1"/>
  <c r="K8982" i="1"/>
  <c r="D8982" i="1"/>
  <c r="N8981" i="1"/>
  <c r="M8981" i="1"/>
  <c r="L8981" i="1"/>
  <c r="K8981" i="1"/>
  <c r="D8981" i="1"/>
  <c r="N8980" i="1"/>
  <c r="M8980" i="1"/>
  <c r="L8980" i="1"/>
  <c r="K8980" i="1"/>
  <c r="D8980" i="1"/>
  <c r="N8979" i="1"/>
  <c r="M8979" i="1"/>
  <c r="L8979" i="1"/>
  <c r="K8979" i="1"/>
  <c r="D8979" i="1"/>
  <c r="N8978" i="1"/>
  <c r="M8978" i="1"/>
  <c r="L8978" i="1"/>
  <c r="K8978" i="1"/>
  <c r="D8978" i="1"/>
  <c r="N8977" i="1"/>
  <c r="M8977" i="1"/>
  <c r="L8977" i="1"/>
  <c r="K8977" i="1"/>
  <c r="D8977" i="1"/>
  <c r="N8976" i="1"/>
  <c r="M8976" i="1"/>
  <c r="L8976" i="1"/>
  <c r="K8976" i="1"/>
  <c r="D8976" i="1"/>
  <c r="N8975" i="1"/>
  <c r="M8975" i="1"/>
  <c r="L8975" i="1"/>
  <c r="K8975" i="1"/>
  <c r="D8975" i="1"/>
  <c r="N8974" i="1"/>
  <c r="M8974" i="1"/>
  <c r="L8974" i="1"/>
  <c r="K8974" i="1"/>
  <c r="D8974" i="1"/>
  <c r="N8973" i="1"/>
  <c r="M8973" i="1"/>
  <c r="L8973" i="1"/>
  <c r="K8973" i="1"/>
  <c r="D8973" i="1"/>
  <c r="N8972" i="1"/>
  <c r="M8972" i="1"/>
  <c r="L8972" i="1"/>
  <c r="K8972" i="1"/>
  <c r="D8972" i="1"/>
  <c r="N8971" i="1"/>
  <c r="M8971" i="1"/>
  <c r="L8971" i="1"/>
  <c r="K8971" i="1"/>
  <c r="D8971" i="1"/>
  <c r="N8970" i="1"/>
  <c r="M8970" i="1"/>
  <c r="L8970" i="1"/>
  <c r="K8970" i="1"/>
  <c r="D8970" i="1"/>
  <c r="N8969" i="1"/>
  <c r="M8969" i="1"/>
  <c r="L8969" i="1"/>
  <c r="K8969" i="1"/>
  <c r="D8969" i="1"/>
  <c r="N8968" i="1"/>
  <c r="M8968" i="1"/>
  <c r="L8968" i="1"/>
  <c r="K8968" i="1"/>
  <c r="D8968" i="1"/>
  <c r="N8967" i="1"/>
  <c r="M8967" i="1"/>
  <c r="L8967" i="1"/>
  <c r="K8967" i="1"/>
  <c r="D8967" i="1"/>
  <c r="N8966" i="1"/>
  <c r="M8966" i="1"/>
  <c r="L8966" i="1"/>
  <c r="K8966" i="1"/>
  <c r="D8966" i="1"/>
  <c r="N8965" i="1"/>
  <c r="M8965" i="1"/>
  <c r="L8965" i="1"/>
  <c r="K8965" i="1"/>
  <c r="D8965" i="1"/>
  <c r="N8964" i="1"/>
  <c r="M8964" i="1"/>
  <c r="L8964" i="1"/>
  <c r="K8964" i="1"/>
  <c r="D8964" i="1"/>
  <c r="N8963" i="1"/>
  <c r="M8963" i="1"/>
  <c r="L8963" i="1"/>
  <c r="K8963" i="1"/>
  <c r="D8963" i="1"/>
  <c r="N8962" i="1"/>
  <c r="M8962" i="1"/>
  <c r="L8962" i="1"/>
  <c r="K8962" i="1"/>
  <c r="D8962" i="1"/>
  <c r="N8961" i="1"/>
  <c r="M8961" i="1"/>
  <c r="L8961" i="1"/>
  <c r="K8961" i="1"/>
  <c r="D8961" i="1"/>
  <c r="N8960" i="1"/>
  <c r="M8960" i="1"/>
  <c r="L8960" i="1"/>
  <c r="K8960" i="1"/>
  <c r="D8960" i="1"/>
  <c r="N8959" i="1"/>
  <c r="M8959" i="1"/>
  <c r="L8959" i="1"/>
  <c r="K8959" i="1"/>
  <c r="D8959" i="1"/>
  <c r="N8958" i="1"/>
  <c r="M8958" i="1"/>
  <c r="L8958" i="1"/>
  <c r="K8958" i="1"/>
  <c r="D8958" i="1"/>
  <c r="N8957" i="1"/>
  <c r="M8957" i="1"/>
  <c r="L8957" i="1"/>
  <c r="K8957" i="1"/>
  <c r="D8957" i="1"/>
  <c r="N8956" i="1"/>
  <c r="M8956" i="1"/>
  <c r="L8956" i="1"/>
  <c r="K8956" i="1"/>
  <c r="D8956" i="1"/>
  <c r="N8955" i="1"/>
  <c r="M8955" i="1"/>
  <c r="L8955" i="1"/>
  <c r="K8955" i="1"/>
  <c r="D8955" i="1"/>
  <c r="N8954" i="1"/>
  <c r="M8954" i="1"/>
  <c r="L8954" i="1"/>
  <c r="K8954" i="1"/>
  <c r="D8954" i="1"/>
  <c r="N8953" i="1"/>
  <c r="M8953" i="1"/>
  <c r="L8953" i="1"/>
  <c r="K8953" i="1"/>
  <c r="D8953" i="1"/>
  <c r="N8952" i="1"/>
  <c r="M8952" i="1"/>
  <c r="L8952" i="1"/>
  <c r="K8952" i="1"/>
  <c r="D8952" i="1"/>
  <c r="N8951" i="1"/>
  <c r="M8951" i="1"/>
  <c r="L8951" i="1"/>
  <c r="K8951" i="1"/>
  <c r="D8951" i="1"/>
  <c r="N8950" i="1"/>
  <c r="M8950" i="1"/>
  <c r="L8950" i="1"/>
  <c r="K8950" i="1"/>
  <c r="D8950" i="1"/>
  <c r="N8949" i="1"/>
  <c r="M8949" i="1"/>
  <c r="L8949" i="1"/>
  <c r="K8949" i="1"/>
  <c r="D8949" i="1"/>
  <c r="N8948" i="1"/>
  <c r="M8948" i="1"/>
  <c r="L8948" i="1"/>
  <c r="K8948" i="1"/>
  <c r="D8948" i="1"/>
  <c r="N8947" i="1"/>
  <c r="M8947" i="1"/>
  <c r="L8947" i="1"/>
  <c r="K8947" i="1"/>
  <c r="D8947" i="1"/>
  <c r="N8946" i="1"/>
  <c r="M8946" i="1"/>
  <c r="L8946" i="1"/>
  <c r="K8946" i="1"/>
  <c r="D8946" i="1"/>
  <c r="N8945" i="1"/>
  <c r="M8945" i="1"/>
  <c r="L8945" i="1"/>
  <c r="K8945" i="1"/>
  <c r="D8945" i="1"/>
  <c r="N8944" i="1"/>
  <c r="M8944" i="1"/>
  <c r="L8944" i="1"/>
  <c r="K8944" i="1"/>
  <c r="D8944" i="1"/>
  <c r="N8943" i="1"/>
  <c r="M8943" i="1"/>
  <c r="L8943" i="1"/>
  <c r="K8943" i="1"/>
  <c r="D8943" i="1"/>
  <c r="N8942" i="1"/>
  <c r="M8942" i="1"/>
  <c r="L8942" i="1"/>
  <c r="K8942" i="1"/>
  <c r="D8942" i="1"/>
  <c r="N8941" i="1"/>
  <c r="M8941" i="1"/>
  <c r="L8941" i="1"/>
  <c r="K8941" i="1"/>
  <c r="D8941" i="1"/>
  <c r="N8940" i="1"/>
  <c r="M8940" i="1"/>
  <c r="L8940" i="1"/>
  <c r="K8940" i="1"/>
  <c r="D8940" i="1"/>
  <c r="N8939" i="1"/>
  <c r="M8939" i="1"/>
  <c r="L8939" i="1"/>
  <c r="K8939" i="1"/>
  <c r="D8939" i="1"/>
  <c r="N8938" i="1"/>
  <c r="M8938" i="1"/>
  <c r="L8938" i="1"/>
  <c r="K8938" i="1"/>
  <c r="D8938" i="1"/>
  <c r="N8937" i="1"/>
  <c r="M8937" i="1"/>
  <c r="L8937" i="1"/>
  <c r="K8937" i="1"/>
  <c r="D8937" i="1"/>
  <c r="N8936" i="1"/>
  <c r="M8936" i="1"/>
  <c r="L8936" i="1"/>
  <c r="K8936" i="1"/>
  <c r="D8936" i="1"/>
  <c r="N8935" i="1"/>
  <c r="M8935" i="1"/>
  <c r="L8935" i="1"/>
  <c r="K8935" i="1"/>
  <c r="D8935" i="1"/>
  <c r="N8934" i="1"/>
  <c r="M8934" i="1"/>
  <c r="L8934" i="1"/>
  <c r="K8934" i="1"/>
  <c r="D8934" i="1"/>
  <c r="N8933" i="1"/>
  <c r="M8933" i="1"/>
  <c r="L8933" i="1"/>
  <c r="K8933" i="1"/>
  <c r="D8933" i="1"/>
  <c r="N8932" i="1"/>
  <c r="M8932" i="1"/>
  <c r="L8932" i="1"/>
  <c r="K8932" i="1"/>
  <c r="D8932" i="1"/>
  <c r="N8931" i="1"/>
  <c r="M8931" i="1"/>
  <c r="L8931" i="1"/>
  <c r="K8931" i="1"/>
  <c r="D8931" i="1"/>
  <c r="N8930" i="1"/>
  <c r="M8930" i="1"/>
  <c r="L8930" i="1"/>
  <c r="K8930" i="1"/>
  <c r="D8930" i="1"/>
  <c r="N8929" i="1"/>
  <c r="M8929" i="1"/>
  <c r="L8929" i="1"/>
  <c r="K8929" i="1"/>
  <c r="D8929" i="1"/>
  <c r="N8928" i="1"/>
  <c r="M8928" i="1"/>
  <c r="L8928" i="1"/>
  <c r="K8928" i="1"/>
  <c r="D8928" i="1"/>
  <c r="N8927" i="1"/>
  <c r="M8927" i="1"/>
  <c r="L8927" i="1"/>
  <c r="K8927" i="1"/>
  <c r="D8927" i="1"/>
  <c r="N8926" i="1"/>
  <c r="M8926" i="1"/>
  <c r="L8926" i="1"/>
  <c r="K8926" i="1"/>
  <c r="D8926" i="1"/>
  <c r="N8925" i="1"/>
  <c r="M8925" i="1"/>
  <c r="L8925" i="1"/>
  <c r="K8925" i="1"/>
  <c r="D8925" i="1"/>
  <c r="N8924" i="1"/>
  <c r="M8924" i="1"/>
  <c r="L8924" i="1"/>
  <c r="K8924" i="1"/>
  <c r="D8924" i="1"/>
  <c r="N8923" i="1"/>
  <c r="M8923" i="1"/>
  <c r="L8923" i="1"/>
  <c r="K8923" i="1"/>
  <c r="D8923" i="1"/>
  <c r="N8922" i="1"/>
  <c r="M8922" i="1"/>
  <c r="L8922" i="1"/>
  <c r="K8922" i="1"/>
  <c r="D8922" i="1"/>
  <c r="N8921" i="1"/>
  <c r="M8921" i="1"/>
  <c r="L8921" i="1"/>
  <c r="K8921" i="1"/>
  <c r="D8921" i="1"/>
  <c r="N8920" i="1"/>
  <c r="M8920" i="1"/>
  <c r="L8920" i="1"/>
  <c r="K8920" i="1"/>
  <c r="D8920" i="1"/>
  <c r="N8919" i="1"/>
  <c r="M8919" i="1"/>
  <c r="L8919" i="1"/>
  <c r="K8919" i="1"/>
  <c r="D8919" i="1"/>
  <c r="N8918" i="1"/>
  <c r="M8918" i="1"/>
  <c r="L8918" i="1"/>
  <c r="K8918" i="1"/>
  <c r="D8918" i="1"/>
  <c r="N8917" i="1"/>
  <c r="M8917" i="1"/>
  <c r="L8917" i="1"/>
  <c r="K8917" i="1"/>
  <c r="D8917" i="1"/>
  <c r="N8916" i="1"/>
  <c r="M8916" i="1"/>
  <c r="L8916" i="1"/>
  <c r="K8916" i="1"/>
  <c r="D8916" i="1"/>
  <c r="N8915" i="1"/>
  <c r="M8915" i="1"/>
  <c r="L8915" i="1"/>
  <c r="K8915" i="1"/>
  <c r="D8915" i="1"/>
  <c r="N8914" i="1"/>
  <c r="M8914" i="1"/>
  <c r="L8914" i="1"/>
  <c r="K8914" i="1"/>
  <c r="D8914" i="1"/>
  <c r="N8913" i="1"/>
  <c r="M8913" i="1"/>
  <c r="L8913" i="1"/>
  <c r="K8913" i="1"/>
  <c r="D8913" i="1"/>
  <c r="N8912" i="1"/>
  <c r="M8912" i="1"/>
  <c r="L8912" i="1"/>
  <c r="K8912" i="1"/>
  <c r="D8912" i="1"/>
  <c r="N8911" i="1"/>
  <c r="M8911" i="1"/>
  <c r="L8911" i="1"/>
  <c r="K8911" i="1"/>
  <c r="D8911" i="1"/>
  <c r="N8910" i="1"/>
  <c r="M8910" i="1"/>
  <c r="L8910" i="1"/>
  <c r="K8910" i="1"/>
  <c r="D8910" i="1"/>
  <c r="N8909" i="1"/>
  <c r="M8909" i="1"/>
  <c r="L8909" i="1"/>
  <c r="K8909" i="1"/>
  <c r="D8909" i="1"/>
  <c r="N8908" i="1"/>
  <c r="M8908" i="1"/>
  <c r="L8908" i="1"/>
  <c r="K8908" i="1"/>
  <c r="D8908" i="1"/>
  <c r="N8907" i="1"/>
  <c r="M8907" i="1"/>
  <c r="L8907" i="1"/>
  <c r="K8907" i="1"/>
  <c r="D8907" i="1"/>
  <c r="N8906" i="1"/>
  <c r="M8906" i="1"/>
  <c r="L8906" i="1"/>
  <c r="K8906" i="1"/>
  <c r="D8906" i="1"/>
  <c r="N8905" i="1"/>
  <c r="M8905" i="1"/>
  <c r="L8905" i="1"/>
  <c r="K8905" i="1"/>
  <c r="D8905" i="1"/>
  <c r="N8904" i="1"/>
  <c r="M8904" i="1"/>
  <c r="L8904" i="1"/>
  <c r="K8904" i="1"/>
  <c r="D8904" i="1"/>
  <c r="N8903" i="1"/>
  <c r="M8903" i="1"/>
  <c r="L8903" i="1"/>
  <c r="K8903" i="1"/>
  <c r="D8903" i="1"/>
  <c r="N8902" i="1"/>
  <c r="M8902" i="1"/>
  <c r="L8902" i="1"/>
  <c r="K8902" i="1"/>
  <c r="D8902" i="1"/>
  <c r="N8901" i="1"/>
  <c r="M8901" i="1"/>
  <c r="L8901" i="1"/>
  <c r="K8901" i="1"/>
  <c r="D8901" i="1"/>
  <c r="N8900" i="1"/>
  <c r="M8900" i="1"/>
  <c r="L8900" i="1"/>
  <c r="K8900" i="1"/>
  <c r="D8900" i="1"/>
  <c r="N8899" i="1"/>
  <c r="M8899" i="1"/>
  <c r="L8899" i="1"/>
  <c r="K8899" i="1"/>
  <c r="D8899" i="1"/>
  <c r="N8898" i="1"/>
  <c r="M8898" i="1"/>
  <c r="L8898" i="1"/>
  <c r="K8898" i="1"/>
  <c r="D8898" i="1"/>
  <c r="N8897" i="1"/>
  <c r="M8897" i="1"/>
  <c r="L8897" i="1"/>
  <c r="K8897" i="1"/>
  <c r="D8897" i="1"/>
  <c r="N8896" i="1"/>
  <c r="M8896" i="1"/>
  <c r="L8896" i="1"/>
  <c r="K8896" i="1"/>
  <c r="D8896" i="1"/>
  <c r="N8895" i="1"/>
  <c r="M8895" i="1"/>
  <c r="L8895" i="1"/>
  <c r="K8895" i="1"/>
  <c r="D8895" i="1"/>
  <c r="N8894" i="1"/>
  <c r="M8894" i="1"/>
  <c r="L8894" i="1"/>
  <c r="K8894" i="1"/>
  <c r="D8894" i="1"/>
  <c r="N8893" i="1"/>
  <c r="M8893" i="1"/>
  <c r="L8893" i="1"/>
  <c r="K8893" i="1"/>
  <c r="D8893" i="1"/>
  <c r="N8892" i="1"/>
  <c r="M8892" i="1"/>
  <c r="L8892" i="1"/>
  <c r="K8892" i="1"/>
  <c r="D8892" i="1"/>
  <c r="N8891" i="1"/>
  <c r="M8891" i="1"/>
  <c r="L8891" i="1"/>
  <c r="K8891" i="1"/>
  <c r="D8891" i="1"/>
  <c r="N8890" i="1"/>
  <c r="M8890" i="1"/>
  <c r="L8890" i="1"/>
  <c r="K8890" i="1"/>
  <c r="D8890" i="1"/>
  <c r="N8889" i="1"/>
  <c r="M8889" i="1"/>
  <c r="L8889" i="1"/>
  <c r="K8889" i="1"/>
  <c r="D8889" i="1"/>
  <c r="N8888" i="1"/>
  <c r="M8888" i="1"/>
  <c r="L8888" i="1"/>
  <c r="K8888" i="1"/>
  <c r="D8888" i="1"/>
  <c r="N8887" i="1"/>
  <c r="M8887" i="1"/>
  <c r="L8887" i="1"/>
  <c r="K8887" i="1"/>
  <c r="D8887" i="1"/>
  <c r="N8886" i="1"/>
  <c r="M8886" i="1"/>
  <c r="L8886" i="1"/>
  <c r="K8886" i="1"/>
  <c r="D8886" i="1"/>
  <c r="N8885" i="1"/>
  <c r="M8885" i="1"/>
  <c r="L8885" i="1"/>
  <c r="K8885" i="1"/>
  <c r="D8885" i="1"/>
  <c r="N8884" i="1"/>
  <c r="M8884" i="1"/>
  <c r="L8884" i="1"/>
  <c r="K8884" i="1"/>
  <c r="D8884" i="1"/>
  <c r="N8883" i="1"/>
  <c r="M8883" i="1"/>
  <c r="L8883" i="1"/>
  <c r="K8883" i="1"/>
  <c r="D8883" i="1"/>
  <c r="N8882" i="1"/>
  <c r="M8882" i="1"/>
  <c r="L8882" i="1"/>
  <c r="K8882" i="1"/>
  <c r="D8882" i="1"/>
  <c r="N8881" i="1"/>
  <c r="M8881" i="1"/>
  <c r="L8881" i="1"/>
  <c r="K8881" i="1"/>
  <c r="D8881" i="1"/>
  <c r="N8880" i="1"/>
  <c r="M8880" i="1"/>
  <c r="L8880" i="1"/>
  <c r="K8880" i="1"/>
  <c r="D8880" i="1"/>
  <c r="N8879" i="1"/>
  <c r="M8879" i="1"/>
  <c r="L8879" i="1"/>
  <c r="K8879" i="1"/>
  <c r="D8879" i="1"/>
  <c r="N8878" i="1"/>
  <c r="M8878" i="1"/>
  <c r="L8878" i="1"/>
  <c r="K8878" i="1"/>
  <c r="D8878" i="1"/>
  <c r="N8877" i="1"/>
  <c r="M8877" i="1"/>
  <c r="L8877" i="1"/>
  <c r="K8877" i="1"/>
  <c r="D8877" i="1"/>
  <c r="N8876" i="1"/>
  <c r="M8876" i="1"/>
  <c r="L8876" i="1"/>
  <c r="K8876" i="1"/>
  <c r="D8876" i="1"/>
  <c r="N8875" i="1"/>
  <c r="M8875" i="1"/>
  <c r="L8875" i="1"/>
  <c r="K8875" i="1"/>
  <c r="D8875" i="1"/>
  <c r="N8874" i="1"/>
  <c r="M8874" i="1"/>
  <c r="L8874" i="1"/>
  <c r="K8874" i="1"/>
  <c r="D8874" i="1"/>
  <c r="N8873" i="1"/>
  <c r="M8873" i="1"/>
  <c r="L8873" i="1"/>
  <c r="K8873" i="1"/>
  <c r="D8873" i="1"/>
  <c r="N8872" i="1"/>
  <c r="M8872" i="1"/>
  <c r="L8872" i="1"/>
  <c r="K8872" i="1"/>
  <c r="D8872" i="1"/>
  <c r="N8871" i="1"/>
  <c r="M8871" i="1"/>
  <c r="L8871" i="1"/>
  <c r="K8871" i="1"/>
  <c r="D8871" i="1"/>
  <c r="N8870" i="1"/>
  <c r="M8870" i="1"/>
  <c r="L8870" i="1"/>
  <c r="K8870" i="1"/>
  <c r="D8870" i="1"/>
  <c r="N8869" i="1"/>
  <c r="M8869" i="1"/>
  <c r="L8869" i="1"/>
  <c r="K8869" i="1"/>
  <c r="D8869" i="1"/>
  <c r="N8868" i="1"/>
  <c r="M8868" i="1"/>
  <c r="L8868" i="1"/>
  <c r="K8868" i="1"/>
  <c r="D8868" i="1"/>
  <c r="N8867" i="1"/>
  <c r="M8867" i="1"/>
  <c r="L8867" i="1"/>
  <c r="K8867" i="1"/>
  <c r="D8867" i="1"/>
  <c r="N8866" i="1"/>
  <c r="M8866" i="1"/>
  <c r="L8866" i="1"/>
  <c r="K8866" i="1"/>
  <c r="D8866" i="1"/>
  <c r="N8865" i="1"/>
  <c r="M8865" i="1"/>
  <c r="L8865" i="1"/>
  <c r="K8865" i="1"/>
  <c r="D8865" i="1"/>
  <c r="N8864" i="1"/>
  <c r="M8864" i="1"/>
  <c r="L8864" i="1"/>
  <c r="K8864" i="1"/>
  <c r="D8864" i="1"/>
  <c r="N8863" i="1"/>
  <c r="M8863" i="1"/>
  <c r="L8863" i="1"/>
  <c r="K8863" i="1"/>
  <c r="D8863" i="1"/>
  <c r="N8862" i="1"/>
  <c r="M8862" i="1"/>
  <c r="L8862" i="1"/>
  <c r="K8862" i="1"/>
  <c r="D8862" i="1"/>
  <c r="N8861" i="1"/>
  <c r="M8861" i="1"/>
  <c r="L8861" i="1"/>
  <c r="K8861" i="1"/>
  <c r="D8861" i="1"/>
  <c r="N8860" i="1"/>
  <c r="M8860" i="1"/>
  <c r="L8860" i="1"/>
  <c r="K8860" i="1"/>
  <c r="D8860" i="1"/>
  <c r="N8859" i="1"/>
  <c r="M8859" i="1"/>
  <c r="L8859" i="1"/>
  <c r="K8859" i="1"/>
  <c r="D8859" i="1"/>
  <c r="N8858" i="1"/>
  <c r="M8858" i="1"/>
  <c r="L8858" i="1"/>
  <c r="K8858" i="1"/>
  <c r="D8858" i="1"/>
  <c r="N8857" i="1"/>
  <c r="M8857" i="1"/>
  <c r="L8857" i="1"/>
  <c r="K8857" i="1"/>
  <c r="D8857" i="1"/>
  <c r="N8856" i="1"/>
  <c r="M8856" i="1"/>
  <c r="L8856" i="1"/>
  <c r="K8856" i="1"/>
  <c r="D8856" i="1"/>
  <c r="N8855" i="1"/>
  <c r="M8855" i="1"/>
  <c r="L8855" i="1"/>
  <c r="K8855" i="1"/>
  <c r="D8855" i="1"/>
  <c r="N8854" i="1"/>
  <c r="M8854" i="1"/>
  <c r="L8854" i="1"/>
  <c r="K8854" i="1"/>
  <c r="D8854" i="1"/>
  <c r="N8853" i="1"/>
  <c r="M8853" i="1"/>
  <c r="L8853" i="1"/>
  <c r="K8853" i="1"/>
  <c r="D8853" i="1"/>
  <c r="N8852" i="1"/>
  <c r="M8852" i="1"/>
  <c r="L8852" i="1"/>
  <c r="K8852" i="1"/>
  <c r="D8852" i="1"/>
  <c r="N8851" i="1"/>
  <c r="M8851" i="1"/>
  <c r="L8851" i="1"/>
  <c r="K8851" i="1"/>
  <c r="D8851" i="1"/>
  <c r="N8850" i="1"/>
  <c r="M8850" i="1"/>
  <c r="L8850" i="1"/>
  <c r="K8850" i="1"/>
  <c r="D8850" i="1"/>
  <c r="N8849" i="1"/>
  <c r="M8849" i="1"/>
  <c r="L8849" i="1"/>
  <c r="K8849" i="1"/>
  <c r="D8849" i="1"/>
  <c r="N8848" i="1"/>
  <c r="M8848" i="1"/>
  <c r="L8848" i="1"/>
  <c r="K8848" i="1"/>
  <c r="D8848" i="1"/>
  <c r="N8847" i="1"/>
  <c r="M8847" i="1"/>
  <c r="L8847" i="1"/>
  <c r="K8847" i="1"/>
  <c r="D8847" i="1"/>
  <c r="N8846" i="1"/>
  <c r="M8846" i="1"/>
  <c r="L8846" i="1"/>
  <c r="K8846" i="1"/>
  <c r="D8846" i="1"/>
  <c r="N8845" i="1"/>
  <c r="M8845" i="1"/>
  <c r="L8845" i="1"/>
  <c r="K8845" i="1"/>
  <c r="D8845" i="1"/>
  <c r="N8844" i="1"/>
  <c r="M8844" i="1"/>
  <c r="L8844" i="1"/>
  <c r="K8844" i="1"/>
  <c r="D8844" i="1"/>
  <c r="N8843" i="1"/>
  <c r="M8843" i="1"/>
  <c r="L8843" i="1"/>
  <c r="K8843" i="1"/>
  <c r="D8843" i="1"/>
  <c r="N8842" i="1"/>
  <c r="M8842" i="1"/>
  <c r="L8842" i="1"/>
  <c r="K8842" i="1"/>
  <c r="D8842" i="1"/>
  <c r="N8841" i="1"/>
  <c r="M8841" i="1"/>
  <c r="L8841" i="1"/>
  <c r="K8841" i="1"/>
  <c r="D8841" i="1"/>
  <c r="N8840" i="1"/>
  <c r="M8840" i="1"/>
  <c r="L8840" i="1"/>
  <c r="K8840" i="1"/>
  <c r="D8840" i="1"/>
  <c r="N8839" i="1"/>
  <c r="M8839" i="1"/>
  <c r="L8839" i="1"/>
  <c r="K8839" i="1"/>
  <c r="D8839" i="1"/>
  <c r="N8838" i="1"/>
  <c r="M8838" i="1"/>
  <c r="L8838" i="1"/>
  <c r="K8838" i="1"/>
  <c r="D8838" i="1"/>
  <c r="N8837" i="1"/>
  <c r="M8837" i="1"/>
  <c r="L8837" i="1"/>
  <c r="K8837" i="1"/>
  <c r="D8837" i="1"/>
  <c r="N8836" i="1"/>
  <c r="M8836" i="1"/>
  <c r="L8836" i="1"/>
  <c r="K8836" i="1"/>
  <c r="D8836" i="1"/>
  <c r="N8835" i="1"/>
  <c r="M8835" i="1"/>
  <c r="L8835" i="1"/>
  <c r="K8835" i="1"/>
  <c r="D8835" i="1"/>
  <c r="N8834" i="1"/>
  <c r="M8834" i="1"/>
  <c r="L8834" i="1"/>
  <c r="K8834" i="1"/>
  <c r="D8834" i="1"/>
  <c r="N8833" i="1"/>
  <c r="M8833" i="1"/>
  <c r="L8833" i="1"/>
  <c r="K8833" i="1"/>
  <c r="D8833" i="1"/>
  <c r="N8832" i="1"/>
  <c r="M8832" i="1"/>
  <c r="L8832" i="1"/>
  <c r="K8832" i="1"/>
  <c r="D8832" i="1"/>
  <c r="N8831" i="1"/>
  <c r="M8831" i="1"/>
  <c r="L8831" i="1"/>
  <c r="K8831" i="1"/>
  <c r="D8831" i="1"/>
  <c r="N8830" i="1"/>
  <c r="M8830" i="1"/>
  <c r="L8830" i="1"/>
  <c r="K8830" i="1"/>
  <c r="D8830" i="1"/>
  <c r="N8829" i="1"/>
  <c r="M8829" i="1"/>
  <c r="L8829" i="1"/>
  <c r="K8829" i="1"/>
  <c r="D8829" i="1"/>
  <c r="N8828" i="1"/>
  <c r="M8828" i="1"/>
  <c r="L8828" i="1"/>
  <c r="K8828" i="1"/>
  <c r="D8828" i="1"/>
  <c r="N8827" i="1"/>
  <c r="M8827" i="1"/>
  <c r="L8827" i="1"/>
  <c r="K8827" i="1"/>
  <c r="D8827" i="1"/>
  <c r="N8826" i="1"/>
  <c r="M8826" i="1"/>
  <c r="L8826" i="1"/>
  <c r="K8826" i="1"/>
  <c r="D8826" i="1"/>
  <c r="N8825" i="1"/>
  <c r="M8825" i="1"/>
  <c r="L8825" i="1"/>
  <c r="K8825" i="1"/>
  <c r="D8825" i="1"/>
  <c r="N8824" i="1"/>
  <c r="M8824" i="1"/>
  <c r="L8824" i="1"/>
  <c r="K8824" i="1"/>
  <c r="D8824" i="1"/>
  <c r="N8823" i="1"/>
  <c r="M8823" i="1"/>
  <c r="L8823" i="1"/>
  <c r="K8823" i="1"/>
  <c r="D8823" i="1"/>
  <c r="N8822" i="1"/>
  <c r="M8822" i="1"/>
  <c r="L8822" i="1"/>
  <c r="K8822" i="1"/>
  <c r="D8822" i="1"/>
  <c r="N8821" i="1"/>
  <c r="M8821" i="1"/>
  <c r="L8821" i="1"/>
  <c r="K8821" i="1"/>
  <c r="D8821" i="1"/>
  <c r="N8820" i="1"/>
  <c r="M8820" i="1"/>
  <c r="L8820" i="1"/>
  <c r="K8820" i="1"/>
  <c r="D8820" i="1"/>
  <c r="N8819" i="1"/>
  <c r="M8819" i="1"/>
  <c r="L8819" i="1"/>
  <c r="K8819" i="1"/>
  <c r="D8819" i="1"/>
  <c r="N8818" i="1"/>
  <c r="M8818" i="1"/>
  <c r="L8818" i="1"/>
  <c r="K8818" i="1"/>
  <c r="D8818" i="1"/>
  <c r="N8817" i="1"/>
  <c r="M8817" i="1"/>
  <c r="L8817" i="1"/>
  <c r="K8817" i="1"/>
  <c r="D8817" i="1"/>
  <c r="N8816" i="1"/>
  <c r="M8816" i="1"/>
  <c r="L8816" i="1"/>
  <c r="K8816" i="1"/>
  <c r="D8816" i="1"/>
  <c r="N8815" i="1"/>
  <c r="M8815" i="1"/>
  <c r="L8815" i="1"/>
  <c r="K8815" i="1"/>
  <c r="D8815" i="1"/>
  <c r="N8814" i="1"/>
  <c r="M8814" i="1"/>
  <c r="L8814" i="1"/>
  <c r="K8814" i="1"/>
  <c r="D8814" i="1"/>
  <c r="N8813" i="1"/>
  <c r="M8813" i="1"/>
  <c r="L8813" i="1"/>
  <c r="K8813" i="1"/>
  <c r="D8813" i="1"/>
  <c r="N8812" i="1"/>
  <c r="M8812" i="1"/>
  <c r="L8812" i="1"/>
  <c r="K8812" i="1"/>
  <c r="D8812" i="1"/>
  <c r="N8811" i="1"/>
  <c r="M8811" i="1"/>
  <c r="L8811" i="1"/>
  <c r="K8811" i="1"/>
  <c r="D8811" i="1"/>
  <c r="N8810" i="1"/>
  <c r="M8810" i="1"/>
  <c r="L8810" i="1"/>
  <c r="K8810" i="1"/>
  <c r="D8810" i="1"/>
  <c r="N8809" i="1"/>
  <c r="M8809" i="1"/>
  <c r="L8809" i="1"/>
  <c r="K8809" i="1"/>
  <c r="D8809" i="1"/>
  <c r="N8808" i="1"/>
  <c r="M8808" i="1"/>
  <c r="L8808" i="1"/>
  <c r="K8808" i="1"/>
  <c r="D8808" i="1"/>
  <c r="N8807" i="1"/>
  <c r="M8807" i="1"/>
  <c r="L8807" i="1"/>
  <c r="K8807" i="1"/>
  <c r="D8807" i="1"/>
  <c r="N8806" i="1"/>
  <c r="M8806" i="1"/>
  <c r="L8806" i="1"/>
  <c r="K8806" i="1"/>
  <c r="D8806" i="1"/>
  <c r="N8805" i="1"/>
  <c r="M8805" i="1"/>
  <c r="L8805" i="1"/>
  <c r="K8805" i="1"/>
  <c r="D8805" i="1"/>
  <c r="N8804" i="1"/>
  <c r="M8804" i="1"/>
  <c r="L8804" i="1"/>
  <c r="K8804" i="1"/>
  <c r="D8804" i="1"/>
  <c r="N8803" i="1"/>
  <c r="M8803" i="1"/>
  <c r="L8803" i="1"/>
  <c r="K8803" i="1"/>
  <c r="D8803" i="1"/>
  <c r="N8802" i="1"/>
  <c r="M8802" i="1"/>
  <c r="L8802" i="1"/>
  <c r="K8802" i="1"/>
  <c r="D8802" i="1"/>
  <c r="N8801" i="1"/>
  <c r="M8801" i="1"/>
  <c r="L8801" i="1"/>
  <c r="K8801" i="1"/>
  <c r="D8801" i="1"/>
  <c r="N8800" i="1"/>
  <c r="M8800" i="1"/>
  <c r="L8800" i="1"/>
  <c r="K8800" i="1"/>
  <c r="D8800" i="1"/>
  <c r="N8799" i="1"/>
  <c r="M8799" i="1"/>
  <c r="L8799" i="1"/>
  <c r="K8799" i="1"/>
  <c r="D8799" i="1"/>
  <c r="N8798" i="1"/>
  <c r="M8798" i="1"/>
  <c r="L8798" i="1"/>
  <c r="K8798" i="1"/>
  <c r="D8798" i="1"/>
  <c r="N8797" i="1"/>
  <c r="M8797" i="1"/>
  <c r="L8797" i="1"/>
  <c r="K8797" i="1"/>
  <c r="D8797" i="1"/>
  <c r="N8796" i="1"/>
  <c r="M8796" i="1"/>
  <c r="L8796" i="1"/>
  <c r="K8796" i="1"/>
  <c r="D8796" i="1"/>
  <c r="N8795" i="1"/>
  <c r="M8795" i="1"/>
  <c r="L8795" i="1"/>
  <c r="K8795" i="1"/>
  <c r="D8795" i="1"/>
  <c r="N8794" i="1"/>
  <c r="M8794" i="1"/>
  <c r="L8794" i="1"/>
  <c r="K8794" i="1"/>
  <c r="D8794" i="1"/>
  <c r="N8793" i="1"/>
  <c r="M8793" i="1"/>
  <c r="L8793" i="1"/>
  <c r="K8793" i="1"/>
  <c r="D8793" i="1"/>
  <c r="N8792" i="1"/>
  <c r="M8792" i="1"/>
  <c r="L8792" i="1"/>
  <c r="K8792" i="1"/>
  <c r="D8792" i="1"/>
  <c r="N8791" i="1"/>
  <c r="M8791" i="1"/>
  <c r="L8791" i="1"/>
  <c r="K8791" i="1"/>
  <c r="D8791" i="1"/>
  <c r="N8790" i="1"/>
  <c r="M8790" i="1"/>
  <c r="L8790" i="1"/>
  <c r="K8790" i="1"/>
  <c r="D8790" i="1"/>
  <c r="N8789" i="1"/>
  <c r="M8789" i="1"/>
  <c r="L8789" i="1"/>
  <c r="K8789" i="1"/>
  <c r="D8789" i="1"/>
  <c r="N8788" i="1"/>
  <c r="M8788" i="1"/>
  <c r="L8788" i="1"/>
  <c r="K8788" i="1"/>
  <c r="D8788" i="1"/>
  <c r="N8787" i="1"/>
  <c r="M8787" i="1"/>
  <c r="L8787" i="1"/>
  <c r="K8787" i="1"/>
  <c r="D8787" i="1"/>
  <c r="N8786" i="1"/>
  <c r="M8786" i="1"/>
  <c r="L8786" i="1"/>
  <c r="K8786" i="1"/>
  <c r="D8786" i="1"/>
  <c r="N8785" i="1"/>
  <c r="M8785" i="1"/>
  <c r="L8785" i="1"/>
  <c r="K8785" i="1"/>
  <c r="D8785" i="1"/>
  <c r="N8784" i="1"/>
  <c r="M8784" i="1"/>
  <c r="L8784" i="1"/>
  <c r="K8784" i="1"/>
  <c r="D8784" i="1"/>
  <c r="N8783" i="1"/>
  <c r="M8783" i="1"/>
  <c r="L8783" i="1"/>
  <c r="K8783" i="1"/>
  <c r="D8783" i="1"/>
  <c r="N8782" i="1"/>
  <c r="M8782" i="1"/>
  <c r="L8782" i="1"/>
  <c r="K8782" i="1"/>
  <c r="D8782" i="1"/>
  <c r="N8781" i="1"/>
  <c r="M8781" i="1"/>
  <c r="L8781" i="1"/>
  <c r="K8781" i="1"/>
  <c r="D8781" i="1"/>
  <c r="N8780" i="1"/>
  <c r="M8780" i="1"/>
  <c r="L8780" i="1"/>
  <c r="K8780" i="1"/>
  <c r="D8780" i="1"/>
  <c r="N8779" i="1"/>
  <c r="M8779" i="1"/>
  <c r="L8779" i="1"/>
  <c r="K8779" i="1"/>
  <c r="D8779" i="1"/>
  <c r="N8778" i="1"/>
  <c r="M8778" i="1"/>
  <c r="L8778" i="1"/>
  <c r="K8778" i="1"/>
  <c r="D8778" i="1"/>
  <c r="N8777" i="1"/>
  <c r="M8777" i="1"/>
  <c r="L8777" i="1"/>
  <c r="K8777" i="1"/>
  <c r="D8777" i="1"/>
  <c r="S8077" i="1"/>
  <c r="N8776" i="1"/>
  <c r="N8775" i="1"/>
  <c r="M8776" i="1"/>
  <c r="M8775" i="1"/>
  <c r="L8776" i="1"/>
  <c r="L8775" i="1"/>
  <c r="K8776" i="1"/>
  <c r="K8775" i="1"/>
  <c r="D8776" i="1"/>
  <c r="D8775" i="1"/>
  <c r="C8989" i="1"/>
  <c r="C8855" i="1"/>
  <c r="C8887" i="1"/>
  <c r="C9096" i="1"/>
  <c r="C9107" i="1"/>
  <c r="C9037" i="1"/>
  <c r="C8906" i="1"/>
  <c r="C8848" i="1"/>
  <c r="C8879" i="1"/>
  <c r="C8928" i="1"/>
  <c r="C9013" i="1"/>
  <c r="C8839" i="1"/>
  <c r="C8896" i="1"/>
  <c r="C8983" i="1"/>
  <c r="C8807" i="1"/>
  <c r="C9086" i="1"/>
  <c r="C8778" i="1"/>
  <c r="C9106" i="1"/>
  <c r="C9072" i="1"/>
  <c r="C8784" i="1"/>
  <c r="C8970" i="1"/>
  <c r="C9063" i="1"/>
  <c r="C8962" i="1"/>
  <c r="C8899" i="1"/>
  <c r="C9056" i="1"/>
  <c r="C8901" i="1"/>
  <c r="C8891" i="1"/>
  <c r="C8846" i="1"/>
  <c r="C9099" i="1"/>
  <c r="C8995" i="1"/>
  <c r="C9038" i="1"/>
  <c r="C8958" i="1"/>
  <c r="C9102" i="1"/>
  <c r="C8795" i="1"/>
  <c r="C8946" i="1"/>
  <c r="C8847" i="1"/>
  <c r="C8821" i="1"/>
  <c r="C8775" i="1"/>
  <c r="C8971" i="1"/>
  <c r="C8862" i="1"/>
  <c r="C8998" i="1"/>
  <c r="C8791" i="1"/>
  <c r="C8799" i="1"/>
  <c r="C8923" i="1"/>
  <c r="C8893" i="1"/>
  <c r="C8823" i="1"/>
  <c r="C8965" i="1"/>
  <c r="C8863" i="1"/>
  <c r="C9019" i="1"/>
  <c r="C8905" i="1"/>
  <c r="C8912" i="1"/>
  <c r="C8857" i="1"/>
  <c r="C8941" i="1"/>
  <c r="C9026" i="1"/>
  <c r="C8947" i="1"/>
  <c r="C9046" i="1"/>
  <c r="C8968" i="1"/>
  <c r="C8874" i="1"/>
  <c r="C9082" i="1"/>
  <c r="C8917" i="1"/>
  <c r="C8832" i="1"/>
  <c r="C8975" i="1"/>
  <c r="C9008" i="1"/>
  <c r="C8919" i="1"/>
  <c r="C9071" i="1"/>
  <c r="C9088" i="1"/>
  <c r="C8786" i="1"/>
  <c r="C8925" i="1"/>
  <c r="C8949" i="1"/>
  <c r="C8957" i="1"/>
  <c r="C8954" i="1"/>
  <c r="C8885" i="1"/>
  <c r="C8790" i="1"/>
  <c r="C9087" i="1"/>
  <c r="C9031" i="1"/>
  <c r="C8837" i="1"/>
  <c r="C9050" i="1"/>
  <c r="C8819" i="1"/>
  <c r="C8978" i="1"/>
  <c r="C8990" i="1"/>
  <c r="C8851" i="1"/>
  <c r="C8845" i="1"/>
  <c r="C8979" i="1"/>
  <c r="C9083" i="1"/>
  <c r="C8963" i="1"/>
  <c r="C9110" i="1"/>
  <c r="C9030" i="1"/>
  <c r="C8950" i="1"/>
  <c r="C9010" i="1"/>
  <c r="C9055" i="1"/>
  <c r="C8883" i="1"/>
  <c r="C9053" i="1"/>
  <c r="C8779" i="1"/>
  <c r="C8803" i="1"/>
  <c r="C8939" i="1"/>
  <c r="C8934" i="1"/>
  <c r="C8909" i="1"/>
  <c r="C8911" i="1"/>
  <c r="C9039" i="1"/>
  <c r="C8984" i="1"/>
  <c r="C8931" i="1"/>
  <c r="C9078" i="1"/>
  <c r="C9009" i="1"/>
  <c r="C9103" i="1"/>
  <c r="C9070" i="1"/>
  <c r="C9066" i="1"/>
  <c r="C8797" i="1"/>
  <c r="C8935" i="1"/>
  <c r="C8805" i="1"/>
  <c r="C8870" i="1"/>
  <c r="C8980" i="1"/>
  <c r="C8849" i="1"/>
  <c r="C9095" i="1"/>
  <c r="C8921" i="1"/>
  <c r="C9032" i="1"/>
  <c r="C8776" i="1"/>
  <c r="C8852" i="1"/>
  <c r="C8960" i="1"/>
  <c r="C9016" i="1"/>
  <c r="C9005" i="1"/>
  <c r="C8861" i="1"/>
  <c r="C9003" i="1"/>
  <c r="C8818" i="1"/>
  <c r="C8794" i="1"/>
  <c r="C8973" i="1"/>
  <c r="C8842" i="1"/>
  <c r="C9002" i="1"/>
  <c r="C8850" i="1"/>
  <c r="C9104" i="1"/>
  <c r="C8936" i="1"/>
  <c r="C8813" i="1"/>
  <c r="C9075" i="1"/>
  <c r="C9014" i="1"/>
  <c r="C8904" i="1"/>
  <c r="C8987" i="1"/>
  <c r="C8816" i="1"/>
  <c r="C8827" i="1"/>
  <c r="C8902" i="1"/>
  <c r="C8835" i="1"/>
  <c r="C8822" i="1"/>
  <c r="C8864" i="1"/>
  <c r="C9023" i="1"/>
  <c r="C8875" i="1"/>
  <c r="C9059" i="1"/>
  <c r="C8814" i="1"/>
  <c r="C8976" i="1"/>
  <c r="C8938" i="1"/>
  <c r="C9080" i="1"/>
  <c r="C9076" i="1"/>
  <c r="C8955" i="1"/>
  <c r="C8798" i="1"/>
  <c r="C8948" i="1"/>
  <c r="C8933" i="1"/>
  <c r="C8882" i="1"/>
  <c r="C8943" i="1"/>
  <c r="C8959" i="1"/>
  <c r="C9042" i="1"/>
  <c r="C9101" i="1"/>
  <c r="C8856" i="1"/>
  <c r="C8831" i="1"/>
  <c r="C8894" i="1"/>
  <c r="C8811" i="1"/>
  <c r="C9109" i="1"/>
  <c r="C8898" i="1"/>
  <c r="C8991" i="1"/>
  <c r="C9093" i="1"/>
  <c r="C9111" i="1"/>
  <c r="C9045" i="1"/>
  <c r="C8781" i="1"/>
  <c r="C8981" i="1"/>
  <c r="C9029" i="1"/>
  <c r="C9079" i="1"/>
  <c r="C8783" i="1"/>
  <c r="C8789" i="1"/>
  <c r="C9085" i="1"/>
  <c r="C9000" i="1"/>
  <c r="C8942" i="1"/>
  <c r="C9043" i="1"/>
  <c r="C8910" i="1"/>
  <c r="C9067" i="1"/>
  <c r="C8859" i="1"/>
  <c r="C9094" i="1"/>
  <c r="C9006" i="1"/>
  <c r="C8918" i="1"/>
  <c r="C9040" i="1"/>
  <c r="C8810" i="1"/>
  <c r="C9015" i="1"/>
  <c r="C8872" i="1"/>
  <c r="C8802" i="1"/>
  <c r="C8829" i="1"/>
  <c r="C8843" i="1"/>
  <c r="C8782" i="1"/>
  <c r="C9054" i="1"/>
  <c r="C9018" i="1"/>
  <c r="C8886" i="1"/>
  <c r="C9022" i="1"/>
  <c r="C8964" i="1"/>
  <c r="C8914" i="1"/>
  <c r="C9011" i="1"/>
  <c r="C9047" i="1"/>
  <c r="C8903" i="1"/>
  <c r="C8871" i="1"/>
  <c r="C8869" i="1"/>
  <c r="C8840" i="1"/>
  <c r="C9007" i="1"/>
  <c r="C8858" i="1"/>
  <c r="C8992" i="1"/>
  <c r="C8824" i="1"/>
  <c r="C9051" i="1"/>
  <c r="C8792" i="1"/>
  <c r="C8986" i="1"/>
  <c r="C8853" i="1"/>
  <c r="C8826" i="1"/>
  <c r="C9069" i="1"/>
  <c r="C9061" i="1"/>
  <c r="C8867" i="1"/>
  <c r="C8888" i="1"/>
  <c r="C9074" i="1"/>
  <c r="C8877" i="1"/>
  <c r="C8994" i="1"/>
  <c r="C8920" i="1"/>
  <c r="C9091" i="1"/>
  <c r="C8834" i="1"/>
  <c r="C9098" i="1"/>
  <c r="C9048" i="1"/>
  <c r="C8927" i="1"/>
  <c r="C9058" i="1"/>
  <c r="C8951" i="1"/>
  <c r="C8866" i="1"/>
  <c r="C8944" i="1"/>
  <c r="C8890" i="1"/>
  <c r="C8997" i="1"/>
  <c r="C8800" i="1"/>
  <c r="C8915" i="1"/>
  <c r="C9035" i="1"/>
  <c r="C9034" i="1"/>
  <c r="C9021" i="1"/>
  <c r="C8878" i="1"/>
  <c r="C8787" i="1"/>
  <c r="C8830" i="1"/>
  <c r="C9027" i="1"/>
  <c r="C8926" i="1"/>
  <c r="C9062" i="1"/>
  <c r="C8982" i="1"/>
  <c r="C8806" i="1"/>
  <c r="C8808" i="1"/>
  <c r="C9024" i="1"/>
  <c r="C9090" i="1"/>
  <c r="C9077" i="1"/>
  <c r="C8999" i="1"/>
  <c r="C9081" i="1"/>
  <c r="C8854" i="1"/>
  <c r="C8974" i="1"/>
  <c r="C8967" i="1"/>
  <c r="C8880" i="1"/>
  <c r="C9064" i="1"/>
  <c r="C8825" i="1"/>
  <c r="C9060" i="1"/>
  <c r="C8952" i="1"/>
  <c r="C8815" i="1"/>
  <c r="C8895" i="1"/>
  <c r="C8838" i="1"/>
  <c r="C8930" i="1"/>
  <c r="C8922" i="1"/>
  <c r="C8889" i="1"/>
  <c r="C8907" i="1"/>
  <c r="C8966" i="1"/>
  <c r="C8937" i="1"/>
  <c r="C8801" i="1"/>
  <c r="C8804" i="1"/>
  <c r="C8913" i="1"/>
  <c r="C8817" i="1"/>
  <c r="C8777" i="1"/>
  <c r="C8929" i="1"/>
  <c r="C8785" i="1"/>
  <c r="C8820" i="1"/>
  <c r="C8788" i="1"/>
  <c r="C8865" i="1"/>
  <c r="C8897" i="1"/>
  <c r="C8833" i="1"/>
  <c r="C8809" i="1"/>
  <c r="C8828" i="1"/>
  <c r="C8812" i="1"/>
  <c r="C8796" i="1"/>
  <c r="C9105" i="1"/>
  <c r="C9097" i="1"/>
  <c r="C9089" i="1"/>
  <c r="C9073" i="1"/>
  <c r="C9065" i="1"/>
  <c r="C9057" i="1"/>
  <c r="C9049" i="1"/>
  <c r="C9041" i="1"/>
  <c r="C9033" i="1"/>
  <c r="C9025" i="1"/>
  <c r="C9017" i="1"/>
  <c r="C9001" i="1"/>
  <c r="C8993" i="1"/>
  <c r="C8985" i="1"/>
  <c r="C8977" i="1"/>
  <c r="C8969" i="1"/>
  <c r="C8961" i="1"/>
  <c r="C8953" i="1"/>
  <c r="C8945" i="1"/>
  <c r="C8881" i="1"/>
  <c r="C8873" i="1"/>
  <c r="C8841" i="1"/>
  <c r="C8793" i="1"/>
  <c r="C8780" i="1"/>
  <c r="C9108" i="1"/>
  <c r="C9100" i="1"/>
  <c r="C9092" i="1"/>
  <c r="C9084" i="1"/>
  <c r="C9068" i="1"/>
  <c r="C9052" i="1"/>
  <c r="C9044" i="1"/>
  <c r="C9036" i="1"/>
  <c r="C9028" i="1"/>
  <c r="C9020" i="1"/>
  <c r="C9012" i="1"/>
  <c r="C9004" i="1"/>
  <c r="C8996" i="1"/>
  <c r="C8988" i="1"/>
  <c r="C8972" i="1"/>
  <c r="C8956" i="1"/>
  <c r="C8940" i="1"/>
  <c r="C8932" i="1"/>
  <c r="C8924" i="1"/>
  <c r="C8916" i="1"/>
  <c r="C8908" i="1"/>
  <c r="C8900" i="1"/>
  <c r="C8892" i="1"/>
  <c r="C8884" i="1"/>
  <c r="C8876" i="1"/>
  <c r="C8868" i="1"/>
  <c r="C8860" i="1"/>
  <c r="C8844" i="1"/>
  <c r="C8836" i="1"/>
  <c r="N8774" i="1" l="1"/>
  <c r="M8774" i="1"/>
  <c r="L8774" i="1"/>
  <c r="K8774" i="1"/>
  <c r="D8774" i="1"/>
  <c r="K8773" i="1"/>
  <c r="K8772" i="1"/>
  <c r="K8771" i="1"/>
  <c r="N8773" i="1"/>
  <c r="M8773" i="1"/>
  <c r="L8773" i="1"/>
  <c r="D8773" i="1"/>
  <c r="D8772" i="1"/>
  <c r="N8771" i="1"/>
  <c r="M8771" i="1"/>
  <c r="L8771" i="1"/>
  <c r="D8771" i="1"/>
  <c r="N8770" i="1"/>
  <c r="M8770" i="1"/>
  <c r="L8770" i="1"/>
  <c r="K8770" i="1"/>
  <c r="D8770" i="1"/>
  <c r="N8769" i="1"/>
  <c r="M8769" i="1"/>
  <c r="L8769" i="1"/>
  <c r="K8769" i="1"/>
  <c r="D8769" i="1"/>
  <c r="N8768" i="1"/>
  <c r="M8768" i="1"/>
  <c r="L8768" i="1"/>
  <c r="K8768" i="1"/>
  <c r="D8768" i="1"/>
  <c r="N8767" i="1"/>
  <c r="M8767" i="1"/>
  <c r="L8767" i="1"/>
  <c r="K8767" i="1"/>
  <c r="D8767" i="1"/>
  <c r="N8766" i="1"/>
  <c r="M8766" i="1"/>
  <c r="L8766" i="1"/>
  <c r="K8766" i="1"/>
  <c r="D8766" i="1"/>
  <c r="N8765" i="1"/>
  <c r="M8765" i="1"/>
  <c r="L8765" i="1"/>
  <c r="K8765" i="1"/>
  <c r="D8765" i="1"/>
  <c r="N8764" i="1"/>
  <c r="M8764" i="1"/>
  <c r="L8764" i="1"/>
  <c r="K8764" i="1"/>
  <c r="D8764" i="1"/>
  <c r="N8763" i="1"/>
  <c r="M8763" i="1"/>
  <c r="L8763" i="1"/>
  <c r="K8763" i="1"/>
  <c r="D8763" i="1"/>
  <c r="N8762" i="1"/>
  <c r="M8762" i="1"/>
  <c r="L8762" i="1"/>
  <c r="K8762" i="1"/>
  <c r="D8762" i="1"/>
  <c r="N8761" i="1"/>
  <c r="M8761" i="1"/>
  <c r="L8761" i="1"/>
  <c r="K8761" i="1"/>
  <c r="D8761" i="1"/>
  <c r="N8760" i="1"/>
  <c r="M8760" i="1"/>
  <c r="L8760" i="1"/>
  <c r="K8760" i="1"/>
  <c r="D8760" i="1"/>
  <c r="N8759" i="1"/>
  <c r="M8759" i="1"/>
  <c r="L8759" i="1"/>
  <c r="K8759" i="1"/>
  <c r="D8759" i="1"/>
  <c r="N8758" i="1"/>
  <c r="M8758" i="1"/>
  <c r="L8758" i="1"/>
  <c r="K8758" i="1"/>
  <c r="D8758" i="1"/>
  <c r="N8757" i="1"/>
  <c r="M8757" i="1"/>
  <c r="L8757" i="1"/>
  <c r="K8757" i="1"/>
  <c r="D8757" i="1"/>
  <c r="N8756" i="1"/>
  <c r="M8756" i="1"/>
  <c r="L8756" i="1"/>
  <c r="K8756" i="1"/>
  <c r="D8756" i="1"/>
  <c r="N8755" i="1"/>
  <c r="M8755" i="1"/>
  <c r="L8755" i="1"/>
  <c r="K8755" i="1"/>
  <c r="D8755" i="1"/>
  <c r="N8754" i="1"/>
  <c r="M8754" i="1"/>
  <c r="L8754" i="1"/>
  <c r="K8754" i="1"/>
  <c r="D8754" i="1"/>
  <c r="N8753" i="1"/>
  <c r="M8753" i="1"/>
  <c r="L8753" i="1"/>
  <c r="K8753" i="1"/>
  <c r="D8753" i="1"/>
  <c r="N8752" i="1"/>
  <c r="M8752" i="1"/>
  <c r="L8752" i="1"/>
  <c r="K8752" i="1"/>
  <c r="D8752" i="1"/>
  <c r="N8751" i="1"/>
  <c r="M8751" i="1"/>
  <c r="L8751" i="1"/>
  <c r="K8751" i="1"/>
  <c r="D8751" i="1"/>
  <c r="N8750" i="1"/>
  <c r="M8750" i="1"/>
  <c r="L8750" i="1"/>
  <c r="K8750" i="1"/>
  <c r="D8750" i="1"/>
  <c r="N8749" i="1"/>
  <c r="M8749" i="1"/>
  <c r="L8749" i="1"/>
  <c r="K8749" i="1"/>
  <c r="D8749" i="1"/>
  <c r="N8748" i="1"/>
  <c r="M8748" i="1"/>
  <c r="L8748" i="1"/>
  <c r="K8748" i="1"/>
  <c r="D8748" i="1"/>
  <c r="N8747" i="1"/>
  <c r="M8747" i="1"/>
  <c r="L8747" i="1"/>
  <c r="K8747" i="1"/>
  <c r="D8747" i="1"/>
  <c r="N8746" i="1"/>
  <c r="M8746" i="1"/>
  <c r="L8746" i="1"/>
  <c r="K8746" i="1"/>
  <c r="D8746" i="1"/>
  <c r="N8745" i="1"/>
  <c r="M8745" i="1"/>
  <c r="L8745" i="1"/>
  <c r="K8745" i="1"/>
  <c r="D8745" i="1"/>
  <c r="N8744" i="1"/>
  <c r="M8744" i="1"/>
  <c r="L8744" i="1"/>
  <c r="K8744" i="1"/>
  <c r="D8744" i="1"/>
  <c r="N8743" i="1"/>
  <c r="M8743" i="1"/>
  <c r="L8743" i="1"/>
  <c r="K8743" i="1"/>
  <c r="D8743" i="1"/>
  <c r="N8742" i="1"/>
  <c r="M8742" i="1"/>
  <c r="L8742" i="1"/>
  <c r="K8742" i="1"/>
  <c r="D8742" i="1"/>
  <c r="N8741" i="1"/>
  <c r="M8741" i="1"/>
  <c r="L8741" i="1"/>
  <c r="K8741" i="1"/>
  <c r="D8741" i="1"/>
  <c r="N8740" i="1"/>
  <c r="M8740" i="1"/>
  <c r="L8740" i="1"/>
  <c r="K8740" i="1"/>
  <c r="D8740" i="1"/>
  <c r="N8739" i="1"/>
  <c r="M8739" i="1"/>
  <c r="L8739" i="1"/>
  <c r="K8739" i="1"/>
  <c r="D8739" i="1"/>
  <c r="N8738" i="1"/>
  <c r="M8738" i="1"/>
  <c r="L8738" i="1"/>
  <c r="K8738" i="1"/>
  <c r="D8738" i="1"/>
  <c r="N8737" i="1"/>
  <c r="M8737" i="1"/>
  <c r="L8737" i="1"/>
  <c r="K8737" i="1"/>
  <c r="D8737" i="1"/>
  <c r="N8736" i="1"/>
  <c r="M8736" i="1"/>
  <c r="L8736" i="1"/>
  <c r="K8736" i="1"/>
  <c r="D8736" i="1"/>
  <c r="N8735" i="1"/>
  <c r="M8735" i="1"/>
  <c r="L8735" i="1"/>
  <c r="K8735" i="1"/>
  <c r="D8735" i="1"/>
  <c r="N8734" i="1"/>
  <c r="M8734" i="1"/>
  <c r="L8734" i="1"/>
  <c r="K8734" i="1"/>
  <c r="D8734" i="1"/>
  <c r="N8733" i="1"/>
  <c r="M8733" i="1"/>
  <c r="L8733" i="1"/>
  <c r="K8733" i="1"/>
  <c r="D8733" i="1"/>
  <c r="N8732" i="1"/>
  <c r="M8732" i="1"/>
  <c r="L8732" i="1"/>
  <c r="K8732" i="1"/>
  <c r="D8732" i="1"/>
  <c r="N8731" i="1"/>
  <c r="M8731" i="1"/>
  <c r="L8731" i="1"/>
  <c r="K8731" i="1"/>
  <c r="D8731" i="1"/>
  <c r="N8730" i="1"/>
  <c r="M8730" i="1"/>
  <c r="L8730" i="1"/>
  <c r="K8730" i="1"/>
  <c r="D8730" i="1"/>
  <c r="N8729" i="1"/>
  <c r="M8729" i="1"/>
  <c r="L8729" i="1"/>
  <c r="K8729" i="1"/>
  <c r="D8729" i="1"/>
  <c r="N8728" i="1"/>
  <c r="M8728" i="1"/>
  <c r="L8728" i="1"/>
  <c r="K8728" i="1"/>
  <c r="D8728" i="1"/>
  <c r="N8727" i="1"/>
  <c r="M8727" i="1"/>
  <c r="L8727" i="1"/>
  <c r="K8727" i="1"/>
  <c r="D8727" i="1"/>
  <c r="N8726" i="1"/>
  <c r="M8726" i="1"/>
  <c r="L8726" i="1"/>
  <c r="K8726" i="1"/>
  <c r="D8726" i="1"/>
  <c r="N8725" i="1"/>
  <c r="M8725" i="1"/>
  <c r="L8725" i="1"/>
  <c r="K8725" i="1"/>
  <c r="D8725" i="1"/>
  <c r="N8724" i="1"/>
  <c r="M8724" i="1"/>
  <c r="L8724" i="1"/>
  <c r="K8724" i="1"/>
  <c r="D8724" i="1"/>
  <c r="N8723" i="1"/>
  <c r="M8723" i="1"/>
  <c r="L8723" i="1"/>
  <c r="K8723" i="1"/>
  <c r="D8723" i="1"/>
  <c r="N8722" i="1"/>
  <c r="M8722" i="1"/>
  <c r="L8722" i="1"/>
  <c r="K8722" i="1"/>
  <c r="D8722" i="1"/>
  <c r="N8721" i="1"/>
  <c r="M8721" i="1"/>
  <c r="L8721" i="1"/>
  <c r="K8721" i="1"/>
  <c r="D8721" i="1"/>
  <c r="N8720" i="1"/>
  <c r="M8720" i="1"/>
  <c r="L8720" i="1"/>
  <c r="K8720" i="1"/>
  <c r="D8720" i="1"/>
  <c r="N8719" i="1"/>
  <c r="M8719" i="1"/>
  <c r="L8719" i="1"/>
  <c r="K8719" i="1"/>
  <c r="D8719" i="1"/>
  <c r="N8718" i="1"/>
  <c r="M8718" i="1"/>
  <c r="L8718" i="1"/>
  <c r="K8718" i="1"/>
  <c r="D8718" i="1"/>
  <c r="N8717" i="1"/>
  <c r="M8717" i="1"/>
  <c r="L8717" i="1"/>
  <c r="K8717" i="1"/>
  <c r="D8717" i="1"/>
  <c r="N8716" i="1"/>
  <c r="M8716" i="1"/>
  <c r="L8716" i="1"/>
  <c r="K8716" i="1"/>
  <c r="D8716" i="1"/>
  <c r="N8715" i="1"/>
  <c r="M8715" i="1"/>
  <c r="L8715" i="1"/>
  <c r="K8715" i="1"/>
  <c r="D8715" i="1"/>
  <c r="N8714" i="1"/>
  <c r="M8714" i="1"/>
  <c r="L8714" i="1"/>
  <c r="K8714" i="1"/>
  <c r="D8714" i="1"/>
  <c r="N8713" i="1"/>
  <c r="M8713" i="1"/>
  <c r="L8713" i="1"/>
  <c r="K8713" i="1"/>
  <c r="D8713" i="1"/>
  <c r="N8712" i="1"/>
  <c r="M8712" i="1"/>
  <c r="L8712" i="1"/>
  <c r="K8712" i="1"/>
  <c r="D8712" i="1"/>
  <c r="N8711" i="1"/>
  <c r="M8711" i="1"/>
  <c r="L8711" i="1"/>
  <c r="K8711" i="1"/>
  <c r="D8711" i="1"/>
  <c r="N8710" i="1"/>
  <c r="M8710" i="1"/>
  <c r="L8710" i="1"/>
  <c r="K8710" i="1"/>
  <c r="D8710" i="1"/>
  <c r="N8709" i="1"/>
  <c r="M8709" i="1"/>
  <c r="L8709" i="1"/>
  <c r="K8709" i="1"/>
  <c r="D8709" i="1"/>
  <c r="N8708" i="1"/>
  <c r="M8708" i="1"/>
  <c r="L8708" i="1"/>
  <c r="K8708" i="1"/>
  <c r="D8708" i="1"/>
  <c r="N8707" i="1"/>
  <c r="M8707" i="1"/>
  <c r="L8707" i="1"/>
  <c r="K8707" i="1"/>
  <c r="D8707" i="1"/>
  <c r="N8706" i="1"/>
  <c r="M8706" i="1"/>
  <c r="L8706" i="1"/>
  <c r="K8706" i="1"/>
  <c r="D8706" i="1"/>
  <c r="N8705" i="1"/>
  <c r="M8705" i="1"/>
  <c r="L8705" i="1"/>
  <c r="K8705" i="1"/>
  <c r="D8705" i="1"/>
  <c r="N8704" i="1"/>
  <c r="M8704" i="1"/>
  <c r="L8704" i="1"/>
  <c r="K8704" i="1"/>
  <c r="D8704" i="1"/>
  <c r="N8703" i="1"/>
  <c r="M8703" i="1"/>
  <c r="L8703" i="1"/>
  <c r="K8703" i="1"/>
  <c r="D8703" i="1"/>
  <c r="N8702" i="1"/>
  <c r="M8702" i="1"/>
  <c r="L8702" i="1"/>
  <c r="K8702" i="1"/>
  <c r="D8702" i="1"/>
  <c r="N8701" i="1"/>
  <c r="M8701" i="1"/>
  <c r="L8701" i="1"/>
  <c r="K8701" i="1"/>
  <c r="D8701" i="1"/>
  <c r="N8700" i="1"/>
  <c r="M8700" i="1"/>
  <c r="L8700" i="1"/>
  <c r="K8700" i="1"/>
  <c r="D8700" i="1"/>
  <c r="N8699" i="1"/>
  <c r="M8699" i="1"/>
  <c r="L8699" i="1"/>
  <c r="K8699" i="1"/>
  <c r="D8699" i="1"/>
  <c r="N8698" i="1"/>
  <c r="M8698" i="1"/>
  <c r="L8698" i="1"/>
  <c r="K8698" i="1"/>
  <c r="D8698" i="1"/>
  <c r="N8697" i="1"/>
  <c r="M8697" i="1"/>
  <c r="L8697" i="1"/>
  <c r="K8697" i="1"/>
  <c r="D8697" i="1"/>
  <c r="N8696" i="1"/>
  <c r="M8696" i="1"/>
  <c r="L8696" i="1"/>
  <c r="K8696" i="1"/>
  <c r="D8696" i="1"/>
  <c r="N8695" i="1"/>
  <c r="M8695" i="1"/>
  <c r="L8695" i="1"/>
  <c r="K8695" i="1"/>
  <c r="D8695" i="1"/>
  <c r="N8694" i="1"/>
  <c r="M8694" i="1"/>
  <c r="L8694" i="1"/>
  <c r="K8694" i="1"/>
  <c r="D8694" i="1"/>
  <c r="N8693" i="1"/>
  <c r="M8693" i="1"/>
  <c r="L8693" i="1"/>
  <c r="K8693" i="1"/>
  <c r="D8693" i="1"/>
  <c r="N8692" i="1"/>
  <c r="M8692" i="1"/>
  <c r="L8692" i="1"/>
  <c r="K8692" i="1"/>
  <c r="D8692" i="1"/>
  <c r="N8691" i="1"/>
  <c r="M8691" i="1"/>
  <c r="L8691" i="1"/>
  <c r="K8691" i="1"/>
  <c r="D8691" i="1"/>
  <c r="N8690" i="1"/>
  <c r="M8690" i="1"/>
  <c r="L8690" i="1"/>
  <c r="K8690" i="1"/>
  <c r="D8690" i="1"/>
  <c r="N8689" i="1"/>
  <c r="M8689" i="1"/>
  <c r="L8689" i="1"/>
  <c r="K8689" i="1"/>
  <c r="D8689" i="1"/>
  <c r="N8688" i="1"/>
  <c r="M8688" i="1"/>
  <c r="L8688" i="1"/>
  <c r="K8688" i="1"/>
  <c r="D8688" i="1"/>
  <c r="N8687" i="1"/>
  <c r="M8687" i="1"/>
  <c r="L8687" i="1"/>
  <c r="K8687" i="1"/>
  <c r="D8687" i="1"/>
  <c r="N8686" i="1"/>
  <c r="M8686" i="1"/>
  <c r="L8686" i="1"/>
  <c r="K8686" i="1"/>
  <c r="D8686" i="1"/>
  <c r="N8685" i="1"/>
  <c r="M8685" i="1"/>
  <c r="L8685" i="1"/>
  <c r="K8685" i="1"/>
  <c r="D8685" i="1"/>
  <c r="N8684" i="1"/>
  <c r="M8684" i="1"/>
  <c r="L8684" i="1"/>
  <c r="K8684" i="1"/>
  <c r="D8684" i="1"/>
  <c r="N8683" i="1"/>
  <c r="M8683" i="1"/>
  <c r="L8683" i="1"/>
  <c r="K8683" i="1"/>
  <c r="D8683" i="1"/>
  <c r="N8682" i="1"/>
  <c r="M8682" i="1"/>
  <c r="L8682" i="1"/>
  <c r="K8682" i="1"/>
  <c r="D8682" i="1"/>
  <c r="N8681" i="1"/>
  <c r="M8681" i="1"/>
  <c r="L8681" i="1"/>
  <c r="K8681" i="1"/>
  <c r="D8681" i="1"/>
  <c r="N8680" i="1"/>
  <c r="M8680" i="1"/>
  <c r="L8680" i="1"/>
  <c r="K8680" i="1"/>
  <c r="D8680" i="1"/>
  <c r="N8679" i="1"/>
  <c r="M8679" i="1"/>
  <c r="L8679" i="1"/>
  <c r="K8679" i="1"/>
  <c r="D8679" i="1"/>
  <c r="N8678" i="1"/>
  <c r="M8678" i="1"/>
  <c r="L8678" i="1"/>
  <c r="K8678" i="1"/>
  <c r="D8678" i="1"/>
  <c r="N8677" i="1"/>
  <c r="M8677" i="1"/>
  <c r="L8677" i="1"/>
  <c r="K8677" i="1"/>
  <c r="D8677" i="1"/>
  <c r="N8676" i="1"/>
  <c r="M8676" i="1"/>
  <c r="L8676" i="1"/>
  <c r="K8676" i="1"/>
  <c r="D8676" i="1"/>
  <c r="N8675" i="1"/>
  <c r="M8675" i="1"/>
  <c r="L8675" i="1"/>
  <c r="K8675" i="1"/>
  <c r="D8675" i="1"/>
  <c r="N8674" i="1"/>
  <c r="M8674" i="1"/>
  <c r="L8674" i="1"/>
  <c r="K8674" i="1"/>
  <c r="D8674" i="1"/>
  <c r="N8673" i="1"/>
  <c r="M8673" i="1"/>
  <c r="L8673" i="1"/>
  <c r="K8673" i="1"/>
  <c r="D8673" i="1"/>
  <c r="N8672" i="1"/>
  <c r="M8672" i="1"/>
  <c r="L8672" i="1"/>
  <c r="K8672" i="1"/>
  <c r="D8672" i="1"/>
  <c r="N8671" i="1"/>
  <c r="M8671" i="1"/>
  <c r="L8671" i="1"/>
  <c r="K8671" i="1"/>
  <c r="D8671" i="1"/>
  <c r="N8670" i="1"/>
  <c r="M8670" i="1"/>
  <c r="L8670" i="1"/>
  <c r="K8670" i="1"/>
  <c r="D8670" i="1"/>
  <c r="N8669" i="1"/>
  <c r="M8669" i="1"/>
  <c r="L8669" i="1"/>
  <c r="K8669" i="1"/>
  <c r="D8669" i="1"/>
  <c r="N8668" i="1"/>
  <c r="M8668" i="1"/>
  <c r="L8668" i="1"/>
  <c r="K8668" i="1"/>
  <c r="D8668" i="1"/>
  <c r="N8667" i="1"/>
  <c r="M8667" i="1"/>
  <c r="L8667" i="1"/>
  <c r="K8667" i="1"/>
  <c r="D8667" i="1"/>
  <c r="N8666" i="1"/>
  <c r="M8666" i="1"/>
  <c r="L8666" i="1"/>
  <c r="K8666" i="1"/>
  <c r="D8666" i="1"/>
  <c r="N8665" i="1"/>
  <c r="M8665" i="1"/>
  <c r="L8665" i="1"/>
  <c r="K8665" i="1"/>
  <c r="D8665" i="1"/>
  <c r="N8664" i="1"/>
  <c r="M8664" i="1"/>
  <c r="L8664" i="1"/>
  <c r="K8664" i="1"/>
  <c r="D8664" i="1"/>
  <c r="N8663" i="1"/>
  <c r="M8663" i="1"/>
  <c r="L8663" i="1"/>
  <c r="K8663" i="1"/>
  <c r="D8663" i="1"/>
  <c r="N8662" i="1"/>
  <c r="M8662" i="1"/>
  <c r="L8662" i="1"/>
  <c r="K8662" i="1"/>
  <c r="D8662" i="1"/>
  <c r="N8661" i="1"/>
  <c r="M8661" i="1"/>
  <c r="L8661" i="1"/>
  <c r="K8661" i="1"/>
  <c r="D8661" i="1"/>
  <c r="N8660" i="1"/>
  <c r="M8660" i="1"/>
  <c r="L8660" i="1"/>
  <c r="K8660" i="1"/>
  <c r="D8660" i="1"/>
  <c r="N8659" i="1"/>
  <c r="M8659" i="1"/>
  <c r="L8659" i="1"/>
  <c r="K8659" i="1"/>
  <c r="D8659" i="1"/>
  <c r="N8658" i="1"/>
  <c r="M8658" i="1"/>
  <c r="L8658" i="1"/>
  <c r="K8658" i="1"/>
  <c r="D8658" i="1"/>
  <c r="N8657" i="1"/>
  <c r="M8657" i="1"/>
  <c r="L8657" i="1"/>
  <c r="K8657" i="1"/>
  <c r="D8657" i="1"/>
  <c r="N8656" i="1"/>
  <c r="M8656" i="1"/>
  <c r="L8656" i="1"/>
  <c r="K8656" i="1"/>
  <c r="D8656" i="1"/>
  <c r="N8655" i="1"/>
  <c r="M8655" i="1"/>
  <c r="L8655" i="1"/>
  <c r="K8655" i="1"/>
  <c r="D8655" i="1"/>
  <c r="N8654" i="1"/>
  <c r="M8654" i="1"/>
  <c r="L8654" i="1"/>
  <c r="K8654" i="1"/>
  <c r="D8654" i="1"/>
  <c r="N8653" i="1"/>
  <c r="M8653" i="1"/>
  <c r="L8653" i="1"/>
  <c r="K8653" i="1"/>
  <c r="D8653" i="1"/>
  <c r="N8652" i="1"/>
  <c r="M8652" i="1"/>
  <c r="L8652" i="1"/>
  <c r="K8652" i="1"/>
  <c r="D8652" i="1"/>
  <c r="N8651" i="1"/>
  <c r="M8651" i="1"/>
  <c r="L8651" i="1"/>
  <c r="K8651" i="1"/>
  <c r="D8651" i="1"/>
  <c r="N8650" i="1"/>
  <c r="M8650" i="1"/>
  <c r="L8650" i="1"/>
  <c r="K8650" i="1"/>
  <c r="D8650" i="1"/>
  <c r="N8649" i="1"/>
  <c r="M8649" i="1"/>
  <c r="L8649" i="1"/>
  <c r="K8649" i="1"/>
  <c r="D8649" i="1"/>
  <c r="N8648" i="1"/>
  <c r="M8648" i="1"/>
  <c r="L8648" i="1"/>
  <c r="K8648" i="1"/>
  <c r="D8648" i="1"/>
  <c r="N8647" i="1"/>
  <c r="M8647" i="1"/>
  <c r="L8647" i="1"/>
  <c r="K8647" i="1"/>
  <c r="D8647" i="1"/>
  <c r="N8646" i="1"/>
  <c r="M8646" i="1"/>
  <c r="L8646" i="1"/>
  <c r="K8646" i="1"/>
  <c r="D8646" i="1"/>
  <c r="N8645" i="1"/>
  <c r="M8645" i="1"/>
  <c r="L8645" i="1"/>
  <c r="K8645" i="1"/>
  <c r="D8645" i="1"/>
  <c r="N8644" i="1"/>
  <c r="M8644" i="1"/>
  <c r="L8644" i="1"/>
  <c r="K8644" i="1"/>
  <c r="D8644" i="1"/>
  <c r="N8643" i="1"/>
  <c r="M8643" i="1"/>
  <c r="L8643" i="1"/>
  <c r="K8643" i="1"/>
  <c r="D8643" i="1"/>
  <c r="N8642" i="1"/>
  <c r="M8642" i="1"/>
  <c r="L8642" i="1"/>
  <c r="K8642" i="1"/>
  <c r="D8642" i="1"/>
  <c r="N8641" i="1"/>
  <c r="M8641" i="1"/>
  <c r="L8641" i="1"/>
  <c r="K8641" i="1"/>
  <c r="D8641" i="1"/>
  <c r="N8640" i="1"/>
  <c r="M8640" i="1"/>
  <c r="L8640" i="1"/>
  <c r="K8640" i="1"/>
  <c r="D8640" i="1"/>
  <c r="N8639" i="1"/>
  <c r="M8639" i="1"/>
  <c r="L8639" i="1"/>
  <c r="K8639" i="1"/>
  <c r="D8639" i="1"/>
  <c r="N8638" i="1"/>
  <c r="M8638" i="1"/>
  <c r="L8638" i="1"/>
  <c r="K8638" i="1"/>
  <c r="D8638" i="1"/>
  <c r="N8637" i="1"/>
  <c r="M8637" i="1"/>
  <c r="L8637" i="1"/>
  <c r="K8637" i="1"/>
  <c r="D8637" i="1"/>
  <c r="N8636" i="1"/>
  <c r="M8636" i="1"/>
  <c r="L8636" i="1"/>
  <c r="K8636" i="1"/>
  <c r="D8636" i="1"/>
  <c r="N8635" i="1"/>
  <c r="M8635" i="1"/>
  <c r="L8635" i="1"/>
  <c r="K8635" i="1"/>
  <c r="D8635" i="1"/>
  <c r="N8634" i="1"/>
  <c r="M8634" i="1"/>
  <c r="L8634" i="1"/>
  <c r="K8634" i="1"/>
  <c r="D8634" i="1"/>
  <c r="N8633" i="1"/>
  <c r="M8633" i="1"/>
  <c r="L8633" i="1"/>
  <c r="K8633" i="1"/>
  <c r="D8633" i="1"/>
  <c r="N8632" i="1"/>
  <c r="M8632" i="1"/>
  <c r="L8632" i="1"/>
  <c r="K8632" i="1"/>
  <c r="D8632" i="1"/>
  <c r="N8631" i="1"/>
  <c r="M8631" i="1"/>
  <c r="L8631" i="1"/>
  <c r="K8631" i="1"/>
  <c r="D8631" i="1"/>
  <c r="N8630" i="1"/>
  <c r="M8630" i="1"/>
  <c r="L8630" i="1"/>
  <c r="K8630" i="1"/>
  <c r="D8630" i="1"/>
  <c r="N8629" i="1"/>
  <c r="M8629" i="1"/>
  <c r="L8629" i="1"/>
  <c r="K8629" i="1"/>
  <c r="D8629" i="1"/>
  <c r="N8628" i="1"/>
  <c r="M8628" i="1"/>
  <c r="L8628" i="1"/>
  <c r="K8628" i="1"/>
  <c r="D8628" i="1"/>
  <c r="N8627" i="1"/>
  <c r="M8627" i="1"/>
  <c r="L8627" i="1"/>
  <c r="K8627" i="1"/>
  <c r="D8627" i="1"/>
  <c r="N8626" i="1"/>
  <c r="M8626" i="1"/>
  <c r="L8626" i="1"/>
  <c r="K8626" i="1"/>
  <c r="D8626" i="1"/>
  <c r="N8625" i="1"/>
  <c r="M8625" i="1"/>
  <c r="L8625" i="1"/>
  <c r="K8625" i="1"/>
  <c r="D8625" i="1"/>
  <c r="N8624" i="1"/>
  <c r="M8624" i="1"/>
  <c r="L8624" i="1"/>
  <c r="K8624" i="1"/>
  <c r="D8624" i="1"/>
  <c r="N8623" i="1"/>
  <c r="M8623" i="1"/>
  <c r="L8623" i="1"/>
  <c r="K8623" i="1"/>
  <c r="D8623" i="1"/>
  <c r="N8622" i="1"/>
  <c r="M8622" i="1"/>
  <c r="L8622" i="1"/>
  <c r="K8622" i="1"/>
  <c r="D8622" i="1"/>
  <c r="N8621" i="1"/>
  <c r="M8621" i="1"/>
  <c r="L8621" i="1"/>
  <c r="K8621" i="1"/>
  <c r="D8621" i="1"/>
  <c r="N8620" i="1"/>
  <c r="M8620" i="1"/>
  <c r="L8620" i="1"/>
  <c r="K8620" i="1"/>
  <c r="D8620" i="1"/>
  <c r="N8619" i="1"/>
  <c r="M8619" i="1"/>
  <c r="L8619" i="1"/>
  <c r="K8619" i="1"/>
  <c r="D8619" i="1"/>
  <c r="N8618" i="1"/>
  <c r="M8618" i="1"/>
  <c r="L8618" i="1"/>
  <c r="K8618" i="1"/>
  <c r="D8618" i="1"/>
  <c r="N8617" i="1"/>
  <c r="M8617" i="1"/>
  <c r="L8617" i="1"/>
  <c r="K8617" i="1"/>
  <c r="D8617" i="1"/>
  <c r="N8616" i="1"/>
  <c r="M8616" i="1"/>
  <c r="L8616" i="1"/>
  <c r="K8616" i="1"/>
  <c r="D8616" i="1"/>
  <c r="N8615" i="1"/>
  <c r="M8615" i="1"/>
  <c r="L8615" i="1"/>
  <c r="K8615" i="1"/>
  <c r="D8615" i="1"/>
  <c r="N8614" i="1"/>
  <c r="M8614" i="1"/>
  <c r="L8614" i="1"/>
  <c r="K8614" i="1"/>
  <c r="D8614" i="1"/>
  <c r="N8613" i="1"/>
  <c r="M8613" i="1"/>
  <c r="L8613" i="1"/>
  <c r="K8613" i="1"/>
  <c r="D8613" i="1"/>
  <c r="N8612" i="1"/>
  <c r="M8612" i="1"/>
  <c r="L8612" i="1"/>
  <c r="K8612" i="1"/>
  <c r="D8612" i="1"/>
  <c r="N8611" i="1"/>
  <c r="M8611" i="1"/>
  <c r="L8611" i="1"/>
  <c r="K8611" i="1"/>
  <c r="D8611" i="1"/>
  <c r="N8610" i="1"/>
  <c r="M8610" i="1"/>
  <c r="L8610" i="1"/>
  <c r="K8610" i="1"/>
  <c r="D8610" i="1"/>
  <c r="N8609" i="1"/>
  <c r="M8609" i="1"/>
  <c r="L8609" i="1"/>
  <c r="K8609" i="1"/>
  <c r="D8609" i="1"/>
  <c r="N8608" i="1"/>
  <c r="M8608" i="1"/>
  <c r="L8608" i="1"/>
  <c r="K8608" i="1"/>
  <c r="D8608" i="1"/>
  <c r="N8607" i="1"/>
  <c r="M8607" i="1"/>
  <c r="L8607" i="1"/>
  <c r="K8607" i="1"/>
  <c r="D8607" i="1"/>
  <c r="N8606" i="1"/>
  <c r="M8606" i="1"/>
  <c r="L8606" i="1"/>
  <c r="K8606" i="1"/>
  <c r="D8606" i="1"/>
  <c r="N8605" i="1"/>
  <c r="M8605" i="1"/>
  <c r="L8605" i="1"/>
  <c r="K8605" i="1"/>
  <c r="D8605" i="1"/>
  <c r="N8604" i="1"/>
  <c r="M8604" i="1"/>
  <c r="L8604" i="1"/>
  <c r="K8604" i="1"/>
  <c r="D8604" i="1"/>
  <c r="N8603" i="1"/>
  <c r="M8603" i="1"/>
  <c r="L8603" i="1"/>
  <c r="K8603" i="1"/>
  <c r="D8603" i="1"/>
  <c r="N8602" i="1"/>
  <c r="M8602" i="1"/>
  <c r="L8602" i="1"/>
  <c r="K8602" i="1"/>
  <c r="D8602" i="1"/>
  <c r="N8601" i="1"/>
  <c r="M8601" i="1"/>
  <c r="L8601" i="1"/>
  <c r="K8601" i="1"/>
  <c r="D8601" i="1"/>
  <c r="N8600" i="1"/>
  <c r="M8600" i="1"/>
  <c r="L8600" i="1"/>
  <c r="K8600" i="1"/>
  <c r="D8600" i="1"/>
  <c r="N8599" i="1"/>
  <c r="M8599" i="1"/>
  <c r="L8599" i="1"/>
  <c r="K8599" i="1"/>
  <c r="D8599" i="1"/>
  <c r="N8598" i="1"/>
  <c r="M8598" i="1"/>
  <c r="L8598" i="1"/>
  <c r="K8598" i="1"/>
  <c r="D8598" i="1"/>
  <c r="N8597" i="1"/>
  <c r="M8597" i="1"/>
  <c r="L8597" i="1"/>
  <c r="K8597" i="1"/>
  <c r="D8597" i="1"/>
  <c r="N8596" i="1"/>
  <c r="M8596" i="1"/>
  <c r="L8596" i="1"/>
  <c r="K8596" i="1"/>
  <c r="D8596" i="1"/>
  <c r="N8595" i="1"/>
  <c r="M8595" i="1"/>
  <c r="L8595" i="1"/>
  <c r="K8595" i="1"/>
  <c r="D8595" i="1"/>
  <c r="N8594" i="1"/>
  <c r="M8594" i="1"/>
  <c r="L8594" i="1"/>
  <c r="K8594" i="1"/>
  <c r="D8594" i="1"/>
  <c r="N8593" i="1"/>
  <c r="M8593" i="1"/>
  <c r="L8593" i="1"/>
  <c r="K8593" i="1"/>
  <c r="D8593" i="1"/>
  <c r="N8592" i="1"/>
  <c r="M8592" i="1"/>
  <c r="L8592" i="1"/>
  <c r="K8592" i="1"/>
  <c r="D8592" i="1"/>
  <c r="N8591" i="1"/>
  <c r="M8591" i="1"/>
  <c r="L8591" i="1"/>
  <c r="K8591" i="1"/>
  <c r="D8591" i="1"/>
  <c r="N8590" i="1"/>
  <c r="M8590" i="1"/>
  <c r="L8590" i="1"/>
  <c r="K8590" i="1"/>
  <c r="D8590" i="1"/>
  <c r="N8589" i="1"/>
  <c r="M8589" i="1"/>
  <c r="L8589" i="1"/>
  <c r="K8589" i="1"/>
  <c r="D8589" i="1"/>
  <c r="N8588" i="1"/>
  <c r="M8588" i="1"/>
  <c r="L8588" i="1"/>
  <c r="K8588" i="1"/>
  <c r="D8588" i="1"/>
  <c r="N8587" i="1"/>
  <c r="M8587" i="1"/>
  <c r="L8587" i="1"/>
  <c r="K8587" i="1"/>
  <c r="D8587" i="1"/>
  <c r="N8586" i="1"/>
  <c r="M8586" i="1"/>
  <c r="L8586" i="1"/>
  <c r="K8586" i="1"/>
  <c r="D8586" i="1"/>
  <c r="N8585" i="1"/>
  <c r="M8585" i="1"/>
  <c r="L8585" i="1"/>
  <c r="K8585" i="1"/>
  <c r="D8585" i="1"/>
  <c r="N8584" i="1"/>
  <c r="M8584" i="1"/>
  <c r="L8584" i="1"/>
  <c r="K8584" i="1"/>
  <c r="D8584" i="1"/>
  <c r="N8583" i="1"/>
  <c r="M8583" i="1"/>
  <c r="L8583" i="1"/>
  <c r="K8583" i="1"/>
  <c r="D8583" i="1"/>
  <c r="N8582" i="1"/>
  <c r="M8582" i="1"/>
  <c r="L8582" i="1"/>
  <c r="K8582" i="1"/>
  <c r="D8582" i="1"/>
  <c r="N8581" i="1"/>
  <c r="M8581" i="1"/>
  <c r="L8581" i="1"/>
  <c r="K8581" i="1"/>
  <c r="D8581" i="1"/>
  <c r="N8580" i="1"/>
  <c r="M8580" i="1"/>
  <c r="L8580" i="1"/>
  <c r="K8580" i="1"/>
  <c r="D8580" i="1"/>
  <c r="N8579" i="1"/>
  <c r="M8579" i="1"/>
  <c r="L8579" i="1"/>
  <c r="K8579" i="1"/>
  <c r="D8579" i="1"/>
  <c r="N8578" i="1"/>
  <c r="M8578" i="1"/>
  <c r="L8578" i="1"/>
  <c r="K8578" i="1"/>
  <c r="D8578" i="1"/>
  <c r="N8577" i="1"/>
  <c r="M8577" i="1"/>
  <c r="L8577" i="1"/>
  <c r="K8577" i="1"/>
  <c r="D8577" i="1"/>
  <c r="N8576" i="1"/>
  <c r="M8576" i="1"/>
  <c r="L8576" i="1"/>
  <c r="K8576" i="1"/>
  <c r="D8576" i="1"/>
  <c r="N8575" i="1"/>
  <c r="M8575" i="1"/>
  <c r="L8575" i="1"/>
  <c r="K8575" i="1"/>
  <c r="D8575" i="1"/>
  <c r="N8574" i="1"/>
  <c r="M8574" i="1"/>
  <c r="L8574" i="1"/>
  <c r="K8574" i="1"/>
  <c r="D8574" i="1"/>
  <c r="N8573" i="1"/>
  <c r="M8573" i="1"/>
  <c r="L8573" i="1"/>
  <c r="K8573" i="1"/>
  <c r="D8573" i="1"/>
  <c r="N8572" i="1"/>
  <c r="M8572" i="1"/>
  <c r="L8572" i="1"/>
  <c r="K8572" i="1"/>
  <c r="D8572" i="1"/>
  <c r="N8571" i="1"/>
  <c r="M8571" i="1"/>
  <c r="L8571" i="1"/>
  <c r="K8571" i="1"/>
  <c r="D8571" i="1"/>
  <c r="N8570" i="1"/>
  <c r="M8570" i="1"/>
  <c r="L8570" i="1"/>
  <c r="K8570" i="1"/>
  <c r="D8570" i="1"/>
  <c r="N8569" i="1"/>
  <c r="M8569" i="1"/>
  <c r="L8569" i="1"/>
  <c r="K8569" i="1"/>
  <c r="D8569" i="1"/>
  <c r="N8568" i="1"/>
  <c r="M8568" i="1"/>
  <c r="L8568" i="1"/>
  <c r="K8568" i="1"/>
  <c r="D8568" i="1"/>
  <c r="N8567" i="1"/>
  <c r="M8567" i="1"/>
  <c r="L8567" i="1"/>
  <c r="K8567" i="1"/>
  <c r="D8567" i="1"/>
  <c r="N8566" i="1"/>
  <c r="M8566" i="1"/>
  <c r="L8566" i="1"/>
  <c r="K8566" i="1"/>
  <c r="D8566" i="1"/>
  <c r="N8565" i="1"/>
  <c r="M8565" i="1"/>
  <c r="L8565" i="1"/>
  <c r="K8565" i="1"/>
  <c r="D8565" i="1"/>
  <c r="N8564" i="1"/>
  <c r="M8564" i="1"/>
  <c r="L8564" i="1"/>
  <c r="K8564" i="1"/>
  <c r="D8564" i="1"/>
  <c r="N8563" i="1"/>
  <c r="M8563" i="1"/>
  <c r="L8563" i="1"/>
  <c r="K8563" i="1"/>
  <c r="D8563" i="1"/>
  <c r="N8562" i="1"/>
  <c r="M8562" i="1"/>
  <c r="L8562" i="1"/>
  <c r="K8562" i="1"/>
  <c r="D8562" i="1"/>
  <c r="N8561" i="1"/>
  <c r="M8561" i="1"/>
  <c r="L8561" i="1"/>
  <c r="K8561" i="1"/>
  <c r="D8561" i="1"/>
  <c r="N8560" i="1"/>
  <c r="M8560" i="1"/>
  <c r="L8560" i="1"/>
  <c r="K8560" i="1"/>
  <c r="D8560" i="1"/>
  <c r="N8559" i="1"/>
  <c r="M8559" i="1"/>
  <c r="L8559" i="1"/>
  <c r="K8559" i="1"/>
  <c r="D8559" i="1"/>
  <c r="N8558" i="1"/>
  <c r="M8558" i="1"/>
  <c r="L8558" i="1"/>
  <c r="K8558" i="1"/>
  <c r="D8558" i="1"/>
  <c r="N8557" i="1"/>
  <c r="M8557" i="1"/>
  <c r="L8557" i="1"/>
  <c r="K8557" i="1"/>
  <c r="D8557" i="1"/>
  <c r="N8556" i="1"/>
  <c r="M8556" i="1"/>
  <c r="L8556" i="1"/>
  <c r="K8556" i="1"/>
  <c r="D8556" i="1"/>
  <c r="N8555" i="1"/>
  <c r="M8555" i="1"/>
  <c r="L8555" i="1"/>
  <c r="K8555" i="1"/>
  <c r="D8555" i="1"/>
  <c r="N8554" i="1"/>
  <c r="M8554" i="1"/>
  <c r="L8554" i="1"/>
  <c r="K8554" i="1"/>
  <c r="D8554" i="1"/>
  <c r="N8553" i="1"/>
  <c r="M8553" i="1"/>
  <c r="L8553" i="1"/>
  <c r="K8553" i="1"/>
  <c r="D8553" i="1"/>
  <c r="N8552" i="1"/>
  <c r="M8552" i="1"/>
  <c r="L8552" i="1"/>
  <c r="K8552" i="1"/>
  <c r="D8552" i="1"/>
  <c r="N8551" i="1"/>
  <c r="M8551" i="1"/>
  <c r="L8551" i="1"/>
  <c r="K8551" i="1"/>
  <c r="D8551" i="1"/>
  <c r="N8550" i="1"/>
  <c r="M8550" i="1"/>
  <c r="L8550" i="1"/>
  <c r="K8550" i="1"/>
  <c r="D8550" i="1"/>
  <c r="N8549" i="1"/>
  <c r="M8549" i="1"/>
  <c r="L8549" i="1"/>
  <c r="K8549" i="1"/>
  <c r="D8549" i="1"/>
  <c r="N8548" i="1"/>
  <c r="M8548" i="1"/>
  <c r="L8548" i="1"/>
  <c r="K8548" i="1"/>
  <c r="D8548" i="1"/>
  <c r="N8547" i="1"/>
  <c r="M8547" i="1"/>
  <c r="L8547" i="1"/>
  <c r="K8547" i="1"/>
  <c r="D8547" i="1"/>
  <c r="N8546" i="1"/>
  <c r="M8546" i="1"/>
  <c r="L8546" i="1"/>
  <c r="K8546" i="1"/>
  <c r="D8546" i="1"/>
  <c r="N8545" i="1"/>
  <c r="M8545" i="1"/>
  <c r="L8545" i="1"/>
  <c r="K8545" i="1"/>
  <c r="D8545" i="1"/>
  <c r="N8544" i="1"/>
  <c r="M8544" i="1"/>
  <c r="L8544" i="1"/>
  <c r="K8544" i="1"/>
  <c r="D8544" i="1"/>
  <c r="N8543" i="1"/>
  <c r="M8543" i="1"/>
  <c r="L8543" i="1"/>
  <c r="K8543" i="1"/>
  <c r="D8543" i="1"/>
  <c r="N8542" i="1"/>
  <c r="M8542" i="1"/>
  <c r="L8542" i="1"/>
  <c r="K8542" i="1"/>
  <c r="D8542" i="1"/>
  <c r="N8541" i="1"/>
  <c r="M8541" i="1"/>
  <c r="L8541" i="1"/>
  <c r="K8541" i="1"/>
  <c r="D8541" i="1"/>
  <c r="N8540" i="1"/>
  <c r="M8540" i="1"/>
  <c r="L8540" i="1"/>
  <c r="K8540" i="1"/>
  <c r="D8540" i="1"/>
  <c r="N8539" i="1"/>
  <c r="M8539" i="1"/>
  <c r="L8539" i="1"/>
  <c r="K8539" i="1"/>
  <c r="D8539" i="1"/>
  <c r="N8538" i="1"/>
  <c r="M8538" i="1"/>
  <c r="L8538" i="1"/>
  <c r="K8538" i="1"/>
  <c r="D8538" i="1"/>
  <c r="N8537" i="1"/>
  <c r="M8537" i="1"/>
  <c r="L8537" i="1"/>
  <c r="K8537" i="1"/>
  <c r="D8537" i="1"/>
  <c r="N8536" i="1"/>
  <c r="M8536" i="1"/>
  <c r="L8536" i="1"/>
  <c r="K8536" i="1"/>
  <c r="D8536" i="1"/>
  <c r="N8535" i="1"/>
  <c r="M8535" i="1"/>
  <c r="L8535" i="1"/>
  <c r="K8535" i="1"/>
  <c r="D8535" i="1"/>
  <c r="N8534" i="1"/>
  <c r="M8534" i="1"/>
  <c r="L8534" i="1"/>
  <c r="K8534" i="1"/>
  <c r="D8534" i="1"/>
  <c r="N8533" i="1"/>
  <c r="M8533" i="1"/>
  <c r="L8533" i="1"/>
  <c r="K8533" i="1"/>
  <c r="D8533" i="1"/>
  <c r="N8532" i="1"/>
  <c r="M8532" i="1"/>
  <c r="L8532" i="1"/>
  <c r="K8532" i="1"/>
  <c r="D8532" i="1"/>
  <c r="N8531" i="1"/>
  <c r="M8531" i="1"/>
  <c r="L8531" i="1"/>
  <c r="K8531" i="1"/>
  <c r="D8531" i="1"/>
  <c r="N8530" i="1"/>
  <c r="M8530" i="1"/>
  <c r="L8530" i="1"/>
  <c r="K8530" i="1"/>
  <c r="D8530" i="1"/>
  <c r="N8529" i="1"/>
  <c r="M8529" i="1"/>
  <c r="L8529" i="1"/>
  <c r="K8529" i="1"/>
  <c r="D8529" i="1"/>
  <c r="N8528" i="1"/>
  <c r="M8528" i="1"/>
  <c r="L8528" i="1"/>
  <c r="K8528" i="1"/>
  <c r="D8528" i="1"/>
  <c r="N8527" i="1"/>
  <c r="M8527" i="1"/>
  <c r="L8527" i="1"/>
  <c r="K8527" i="1"/>
  <c r="D8527" i="1"/>
  <c r="N8526" i="1"/>
  <c r="M8526" i="1"/>
  <c r="L8526" i="1"/>
  <c r="K8526" i="1"/>
  <c r="D8526" i="1"/>
  <c r="N8525" i="1"/>
  <c r="M8525" i="1"/>
  <c r="L8525" i="1"/>
  <c r="K8525" i="1"/>
  <c r="D8525" i="1"/>
  <c r="N8524" i="1"/>
  <c r="M8524" i="1"/>
  <c r="L8524" i="1"/>
  <c r="K8524" i="1"/>
  <c r="D8524" i="1"/>
  <c r="N8523" i="1"/>
  <c r="M8523" i="1"/>
  <c r="L8523" i="1"/>
  <c r="K8523" i="1"/>
  <c r="D8523" i="1"/>
  <c r="N8522" i="1"/>
  <c r="M8522" i="1"/>
  <c r="L8522" i="1"/>
  <c r="K8522" i="1"/>
  <c r="D8522" i="1"/>
  <c r="N8521" i="1"/>
  <c r="M8521" i="1"/>
  <c r="L8521" i="1"/>
  <c r="K8521" i="1"/>
  <c r="D8521" i="1"/>
  <c r="N8520" i="1"/>
  <c r="M8520" i="1"/>
  <c r="L8520" i="1"/>
  <c r="K8520" i="1"/>
  <c r="D8520" i="1"/>
  <c r="N8519" i="1"/>
  <c r="M8519" i="1"/>
  <c r="L8519" i="1"/>
  <c r="K8519" i="1"/>
  <c r="D8519" i="1"/>
  <c r="N8518" i="1"/>
  <c r="M8518" i="1"/>
  <c r="L8518" i="1"/>
  <c r="K8518" i="1"/>
  <c r="D8518" i="1"/>
  <c r="N8517" i="1"/>
  <c r="M8517" i="1"/>
  <c r="L8517" i="1"/>
  <c r="K8517" i="1"/>
  <c r="D8517" i="1"/>
  <c r="N8516" i="1"/>
  <c r="M8516" i="1"/>
  <c r="L8516" i="1"/>
  <c r="K8516" i="1"/>
  <c r="D8516" i="1"/>
  <c r="N8515" i="1"/>
  <c r="M8515" i="1"/>
  <c r="L8515" i="1"/>
  <c r="K8515" i="1"/>
  <c r="D8515" i="1"/>
  <c r="N8514" i="1"/>
  <c r="M8514" i="1"/>
  <c r="L8514" i="1"/>
  <c r="K8514" i="1"/>
  <c r="D8514" i="1"/>
  <c r="N8513" i="1"/>
  <c r="M8513" i="1"/>
  <c r="L8513" i="1"/>
  <c r="K8513" i="1"/>
  <c r="D8513" i="1"/>
  <c r="N8512" i="1"/>
  <c r="M8512" i="1"/>
  <c r="L8512" i="1"/>
  <c r="K8512" i="1"/>
  <c r="D8512" i="1"/>
  <c r="N8511" i="1"/>
  <c r="M8511" i="1"/>
  <c r="L8511" i="1"/>
  <c r="K8511" i="1"/>
  <c r="D8511" i="1"/>
  <c r="N8510" i="1"/>
  <c r="M8510" i="1"/>
  <c r="L8510" i="1"/>
  <c r="K8510" i="1"/>
  <c r="D8510" i="1"/>
  <c r="N8509" i="1"/>
  <c r="M8509" i="1"/>
  <c r="L8509" i="1"/>
  <c r="K8509" i="1"/>
  <c r="D8509" i="1"/>
  <c r="N8508" i="1"/>
  <c r="M8508" i="1"/>
  <c r="L8508" i="1"/>
  <c r="K8508" i="1"/>
  <c r="D8508" i="1"/>
  <c r="N8507" i="1"/>
  <c r="M8507" i="1"/>
  <c r="L8507" i="1"/>
  <c r="K8507" i="1"/>
  <c r="D8507" i="1"/>
  <c r="N8506" i="1"/>
  <c r="M8506" i="1"/>
  <c r="L8506" i="1"/>
  <c r="K8506" i="1"/>
  <c r="D8506" i="1"/>
  <c r="N8505" i="1"/>
  <c r="M8505" i="1"/>
  <c r="L8505" i="1"/>
  <c r="K8505" i="1"/>
  <c r="D8505" i="1"/>
  <c r="N8504" i="1"/>
  <c r="M8504" i="1"/>
  <c r="L8504" i="1"/>
  <c r="K8504" i="1"/>
  <c r="D8504" i="1"/>
  <c r="N8503" i="1"/>
  <c r="M8503" i="1"/>
  <c r="L8503" i="1"/>
  <c r="K8503" i="1"/>
  <c r="D8503" i="1"/>
  <c r="N8502" i="1"/>
  <c r="M8502" i="1"/>
  <c r="L8502" i="1"/>
  <c r="K8502" i="1"/>
  <c r="D8502" i="1"/>
  <c r="N8501" i="1"/>
  <c r="M8501" i="1"/>
  <c r="L8501" i="1"/>
  <c r="K8501" i="1"/>
  <c r="D8501" i="1"/>
  <c r="N8500" i="1"/>
  <c r="M8500" i="1"/>
  <c r="L8500" i="1"/>
  <c r="K8500" i="1"/>
  <c r="D8500" i="1"/>
  <c r="N8499" i="1"/>
  <c r="M8499" i="1"/>
  <c r="L8499" i="1"/>
  <c r="K8499" i="1"/>
  <c r="D8499" i="1"/>
  <c r="N8498" i="1"/>
  <c r="M8498" i="1"/>
  <c r="L8498" i="1"/>
  <c r="K8498" i="1"/>
  <c r="D8498" i="1"/>
  <c r="N8497" i="1"/>
  <c r="M8497" i="1"/>
  <c r="L8497" i="1"/>
  <c r="K8497" i="1"/>
  <c r="D8497" i="1"/>
  <c r="N8496" i="1"/>
  <c r="M8496" i="1"/>
  <c r="L8496" i="1"/>
  <c r="K8496" i="1"/>
  <c r="D8496" i="1"/>
  <c r="N8495" i="1"/>
  <c r="M8495" i="1"/>
  <c r="L8495" i="1"/>
  <c r="K8495" i="1"/>
  <c r="D8495" i="1"/>
  <c r="N8494" i="1"/>
  <c r="M8494" i="1"/>
  <c r="L8494" i="1"/>
  <c r="K8494" i="1"/>
  <c r="D8494" i="1"/>
  <c r="N8493" i="1"/>
  <c r="M8493" i="1"/>
  <c r="L8493" i="1"/>
  <c r="K8493" i="1"/>
  <c r="D8493" i="1"/>
  <c r="N8492" i="1"/>
  <c r="M8492" i="1"/>
  <c r="L8492" i="1"/>
  <c r="K8492" i="1"/>
  <c r="D8492" i="1"/>
  <c r="N8491" i="1"/>
  <c r="M8491" i="1"/>
  <c r="L8491" i="1"/>
  <c r="K8491" i="1"/>
  <c r="D8491" i="1"/>
  <c r="N8490" i="1"/>
  <c r="M8490" i="1"/>
  <c r="L8490" i="1"/>
  <c r="K8490" i="1"/>
  <c r="D8490" i="1"/>
  <c r="N8489" i="1"/>
  <c r="M8489" i="1"/>
  <c r="L8489" i="1"/>
  <c r="K8489" i="1"/>
  <c r="D8489" i="1"/>
  <c r="N8488" i="1"/>
  <c r="M8488" i="1"/>
  <c r="L8488" i="1"/>
  <c r="K8488" i="1"/>
  <c r="D8488" i="1"/>
  <c r="N8487" i="1"/>
  <c r="M8487" i="1"/>
  <c r="L8487" i="1"/>
  <c r="K8487" i="1"/>
  <c r="D8487" i="1"/>
  <c r="N8486" i="1"/>
  <c r="M8486" i="1"/>
  <c r="L8486" i="1"/>
  <c r="K8486" i="1"/>
  <c r="D8486" i="1"/>
  <c r="N8485" i="1"/>
  <c r="M8485" i="1"/>
  <c r="L8485" i="1"/>
  <c r="K8485" i="1"/>
  <c r="D8485" i="1"/>
  <c r="N8484" i="1"/>
  <c r="M8484" i="1"/>
  <c r="L8484" i="1"/>
  <c r="K8484" i="1"/>
  <c r="D8484" i="1"/>
  <c r="N8483" i="1"/>
  <c r="M8483" i="1"/>
  <c r="L8483" i="1"/>
  <c r="K8483" i="1"/>
  <c r="D8483" i="1"/>
  <c r="N8482" i="1"/>
  <c r="M8482" i="1"/>
  <c r="L8482" i="1"/>
  <c r="K8482" i="1"/>
  <c r="D8482" i="1"/>
  <c r="N8481" i="1"/>
  <c r="M8481" i="1"/>
  <c r="L8481" i="1"/>
  <c r="K8481" i="1"/>
  <c r="D8481" i="1"/>
  <c r="N8480" i="1"/>
  <c r="M8480" i="1"/>
  <c r="L8480" i="1"/>
  <c r="K8480" i="1"/>
  <c r="D8480" i="1"/>
  <c r="N8479" i="1"/>
  <c r="M8479" i="1"/>
  <c r="L8479" i="1"/>
  <c r="K8479" i="1"/>
  <c r="D8479" i="1"/>
  <c r="N8478" i="1"/>
  <c r="M8478" i="1"/>
  <c r="L8478" i="1"/>
  <c r="K8478" i="1"/>
  <c r="D8478" i="1"/>
  <c r="N8477" i="1"/>
  <c r="M8477" i="1"/>
  <c r="L8477" i="1"/>
  <c r="K8477" i="1"/>
  <c r="D8477" i="1"/>
  <c r="N8476" i="1"/>
  <c r="M8476" i="1"/>
  <c r="L8476" i="1"/>
  <c r="K8476" i="1"/>
  <c r="D8476" i="1"/>
  <c r="N8475" i="1"/>
  <c r="M8475" i="1"/>
  <c r="L8475" i="1"/>
  <c r="K8475" i="1"/>
  <c r="D8475" i="1"/>
  <c r="N8474" i="1"/>
  <c r="M8474" i="1"/>
  <c r="L8474" i="1"/>
  <c r="K8474" i="1"/>
  <c r="D8474" i="1"/>
  <c r="N8473" i="1"/>
  <c r="M8473" i="1"/>
  <c r="L8473" i="1"/>
  <c r="K8473" i="1"/>
  <c r="D8473" i="1"/>
  <c r="N8472" i="1"/>
  <c r="M8472" i="1"/>
  <c r="L8472" i="1"/>
  <c r="K8472" i="1"/>
  <c r="D8472" i="1"/>
  <c r="N8471" i="1"/>
  <c r="M8471" i="1"/>
  <c r="L8471" i="1"/>
  <c r="K8471" i="1"/>
  <c r="D8471" i="1"/>
  <c r="N8470" i="1"/>
  <c r="M8470" i="1"/>
  <c r="L8470" i="1"/>
  <c r="K8470" i="1"/>
  <c r="D8470" i="1"/>
  <c r="N8469" i="1"/>
  <c r="M8469" i="1"/>
  <c r="L8469" i="1"/>
  <c r="K8469" i="1"/>
  <c r="D8469" i="1"/>
  <c r="N8468" i="1"/>
  <c r="M8468" i="1"/>
  <c r="L8468" i="1"/>
  <c r="K8468" i="1"/>
  <c r="D8468" i="1"/>
  <c r="N8467" i="1"/>
  <c r="M8467" i="1"/>
  <c r="L8467" i="1"/>
  <c r="K8467" i="1"/>
  <c r="D8467" i="1"/>
  <c r="N8466" i="1"/>
  <c r="M8466" i="1"/>
  <c r="L8466" i="1"/>
  <c r="K8466" i="1"/>
  <c r="D8466" i="1"/>
  <c r="N8465" i="1"/>
  <c r="M8465" i="1"/>
  <c r="L8465" i="1"/>
  <c r="K8465" i="1"/>
  <c r="D8465" i="1"/>
  <c r="N8464" i="1"/>
  <c r="M8464" i="1"/>
  <c r="L8464" i="1"/>
  <c r="K8464" i="1"/>
  <c r="D8464" i="1"/>
  <c r="N8463" i="1"/>
  <c r="M8463" i="1"/>
  <c r="L8463" i="1"/>
  <c r="K8463" i="1"/>
  <c r="D8463" i="1"/>
  <c r="N8462" i="1"/>
  <c r="M8462" i="1"/>
  <c r="L8462" i="1"/>
  <c r="K8462" i="1"/>
  <c r="D8462" i="1"/>
  <c r="N8461" i="1"/>
  <c r="M8461" i="1"/>
  <c r="L8461" i="1"/>
  <c r="K8461" i="1"/>
  <c r="D8461" i="1"/>
  <c r="N8460" i="1"/>
  <c r="M8460" i="1"/>
  <c r="L8460" i="1"/>
  <c r="K8460" i="1"/>
  <c r="D8460" i="1"/>
  <c r="N8459" i="1"/>
  <c r="M8459" i="1"/>
  <c r="L8459" i="1"/>
  <c r="K8459" i="1"/>
  <c r="D8459" i="1"/>
  <c r="N8458" i="1"/>
  <c r="M8458" i="1"/>
  <c r="L8458" i="1"/>
  <c r="K8458" i="1"/>
  <c r="D8458" i="1"/>
  <c r="N8457" i="1"/>
  <c r="M8457" i="1"/>
  <c r="L8457" i="1"/>
  <c r="K8457" i="1"/>
  <c r="D8457" i="1"/>
  <c r="N8456" i="1"/>
  <c r="M8456" i="1"/>
  <c r="L8456" i="1"/>
  <c r="K8456" i="1"/>
  <c r="D8456" i="1"/>
  <c r="N8455" i="1"/>
  <c r="M8455" i="1"/>
  <c r="L8455" i="1"/>
  <c r="K8455" i="1"/>
  <c r="D8455" i="1"/>
  <c r="N8454" i="1"/>
  <c r="M8454" i="1"/>
  <c r="L8454" i="1"/>
  <c r="K8454" i="1"/>
  <c r="D8454" i="1"/>
  <c r="N8453" i="1"/>
  <c r="M8453" i="1"/>
  <c r="L8453" i="1"/>
  <c r="K8453" i="1"/>
  <c r="D8453" i="1"/>
  <c r="N8452" i="1"/>
  <c r="M8452" i="1"/>
  <c r="L8452" i="1"/>
  <c r="K8452" i="1"/>
  <c r="D8452" i="1"/>
  <c r="N8451" i="1"/>
  <c r="M8451" i="1"/>
  <c r="L8451" i="1"/>
  <c r="K8451" i="1"/>
  <c r="D8451" i="1"/>
  <c r="N8450" i="1"/>
  <c r="M8450" i="1"/>
  <c r="L8450" i="1"/>
  <c r="K8450" i="1"/>
  <c r="D8450" i="1"/>
  <c r="N8449" i="1"/>
  <c r="M8449" i="1"/>
  <c r="L8449" i="1"/>
  <c r="K8449" i="1"/>
  <c r="D8449" i="1"/>
  <c r="N8448" i="1"/>
  <c r="M8448" i="1"/>
  <c r="L8448" i="1"/>
  <c r="K8448" i="1"/>
  <c r="D8448" i="1"/>
  <c r="N8447" i="1"/>
  <c r="M8447" i="1"/>
  <c r="L8447" i="1"/>
  <c r="K8447" i="1"/>
  <c r="D8447" i="1"/>
  <c r="N8446" i="1"/>
  <c r="M8446" i="1"/>
  <c r="L8446" i="1"/>
  <c r="K8446" i="1"/>
  <c r="D8446" i="1"/>
  <c r="N8445" i="1"/>
  <c r="M8445" i="1"/>
  <c r="L8445" i="1"/>
  <c r="K8445" i="1"/>
  <c r="D8445" i="1"/>
  <c r="N8444" i="1"/>
  <c r="M8444" i="1"/>
  <c r="L8444" i="1"/>
  <c r="K8444" i="1"/>
  <c r="D8444" i="1"/>
  <c r="N8443" i="1"/>
  <c r="M8443" i="1"/>
  <c r="L8443" i="1"/>
  <c r="K8443" i="1"/>
  <c r="D8443" i="1"/>
  <c r="N8442" i="1"/>
  <c r="M8442" i="1"/>
  <c r="L8442" i="1"/>
  <c r="K8442" i="1"/>
  <c r="D8442" i="1"/>
  <c r="N8441" i="1"/>
  <c r="M8441" i="1"/>
  <c r="L8441" i="1"/>
  <c r="K8441" i="1"/>
  <c r="D8441" i="1"/>
  <c r="N8440" i="1"/>
  <c r="M8440" i="1"/>
  <c r="L8440" i="1"/>
  <c r="K8440" i="1"/>
  <c r="D8440" i="1"/>
  <c r="N8439" i="1"/>
  <c r="M8439" i="1"/>
  <c r="L8439" i="1"/>
  <c r="K8439" i="1"/>
  <c r="D8439" i="1"/>
  <c r="N8438" i="1"/>
  <c r="M8438" i="1"/>
  <c r="L8438" i="1"/>
  <c r="K8438" i="1"/>
  <c r="D8438" i="1"/>
  <c r="S7878" i="1"/>
  <c r="S7842" i="1"/>
  <c r="S7569" i="1"/>
  <c r="N8437" i="1"/>
  <c r="M8437" i="1"/>
  <c r="L8437" i="1"/>
  <c r="K8437" i="1"/>
  <c r="D8437" i="1"/>
  <c r="C8527" i="1"/>
  <c r="C8686" i="1"/>
  <c r="C8612" i="1"/>
  <c r="C8625" i="1"/>
  <c r="C8466" i="1"/>
  <c r="C8753" i="1"/>
  <c r="C8439" i="1"/>
  <c r="C8761" i="1"/>
  <c r="C8446" i="1"/>
  <c r="C8474" i="1"/>
  <c r="C8534" i="1"/>
  <c r="C8519" i="1"/>
  <c r="C8537" i="1"/>
  <c r="C8482" i="1"/>
  <c r="C8679" i="1"/>
  <c r="C8745" i="1"/>
  <c r="C8560" i="1"/>
  <c r="C8742" i="1"/>
  <c r="C8602" i="1"/>
  <c r="C8640" i="1"/>
  <c r="C8473" i="1"/>
  <c r="C8695" i="1"/>
  <c r="C8488" i="1"/>
  <c r="C8760" i="1"/>
  <c r="C8728" i="1"/>
  <c r="C8658" i="1"/>
  <c r="C8575" i="1"/>
  <c r="C8632" i="1"/>
  <c r="C8556" i="1"/>
  <c r="C8577" i="1"/>
  <c r="C8627" i="1"/>
  <c r="C8494" i="1"/>
  <c r="C8631" i="1"/>
  <c r="C8582" i="1"/>
  <c r="C8563" i="1"/>
  <c r="C8507" i="1"/>
  <c r="C8451" i="1"/>
  <c r="C8711" i="1"/>
  <c r="C8768" i="1"/>
  <c r="C8628" i="1"/>
  <c r="C8564" i="1"/>
  <c r="C8678" i="1"/>
  <c r="C8481" i="1"/>
  <c r="C8747" i="1"/>
  <c r="C8770" i="1"/>
  <c r="C8697" i="1"/>
  <c r="C8550" i="1"/>
  <c r="C8738" i="1"/>
  <c r="C8744" i="1"/>
  <c r="C8682" i="1"/>
  <c r="C8465" i="1"/>
  <c r="C8716" i="1"/>
  <c r="C8732" i="1"/>
  <c r="C8691" i="1"/>
  <c r="C8755" i="1"/>
  <c r="C8579" i="1"/>
  <c r="C8751" i="1"/>
  <c r="C8652" i="1"/>
  <c r="C8624" i="1"/>
  <c r="C8644" i="1"/>
  <c r="C8497" i="1"/>
  <c r="C8657" i="1"/>
  <c r="C8718" i="1"/>
  <c r="C8639" i="1"/>
  <c r="C8572" i="1"/>
  <c r="C8656" i="1"/>
  <c r="C8491" i="1"/>
  <c r="C8752" i="1"/>
  <c r="C8546" i="1"/>
  <c r="C8502" i="1"/>
  <c r="C8520" i="1"/>
  <c r="C8619" i="1"/>
  <c r="C8530" i="1"/>
  <c r="C8680" i="1"/>
  <c r="C8458" i="1"/>
  <c r="C8566" i="1"/>
  <c r="C8700" i="1"/>
  <c r="C8511" i="1"/>
  <c r="C8722" i="1"/>
  <c r="C8646" i="1"/>
  <c r="C8455" i="1"/>
  <c r="C8620" i="1"/>
  <c r="C8771" i="1"/>
  <c r="C8590" i="1"/>
  <c r="C8536" i="1"/>
  <c r="C8578" i="1"/>
  <c r="C8486" i="1"/>
  <c r="C8460" i="1"/>
  <c r="C8540" i="1"/>
  <c r="C8471" i="1"/>
  <c r="C8681" i="1"/>
  <c r="C8616" i="1"/>
  <c r="C8607" i="1"/>
  <c r="C8622" i="1"/>
  <c r="C8664" i="1"/>
  <c r="C8601" i="1"/>
  <c r="C8524" i="1"/>
  <c r="C8611" i="1"/>
  <c r="C8596" i="1"/>
  <c r="C8443" i="1"/>
  <c r="C8587" i="1"/>
  <c r="C8467" i="1"/>
  <c r="C8729" i="1"/>
  <c r="C8706" i="1"/>
  <c r="C8576" i="1"/>
  <c r="C8685" i="1"/>
  <c r="C8659" i="1"/>
  <c r="C8452" i="1"/>
  <c r="C8719" i="1"/>
  <c r="C8767" i="1"/>
  <c r="C8454" i="1"/>
  <c r="C8535" i="1"/>
  <c r="C8684" i="1"/>
  <c r="C8480" i="1"/>
  <c r="C8689" i="1"/>
  <c r="C8739" i="1"/>
  <c r="C8583" i="1"/>
  <c r="C8710" i="1"/>
  <c r="C8736" i="1"/>
  <c r="C8704" i="1"/>
  <c r="C8675" i="1"/>
  <c r="C8642" i="1"/>
  <c r="C8484" i="1"/>
  <c r="C8670" i="1"/>
  <c r="C8651" i="1"/>
  <c r="C8715" i="1"/>
  <c r="C8504" i="1"/>
  <c r="C8655" i="1"/>
  <c r="C8526" i="1"/>
  <c r="C8554" i="1"/>
  <c r="C8543" i="1"/>
  <c r="C8472" i="1"/>
  <c r="C8500" i="1"/>
  <c r="C8623" i="1"/>
  <c r="C8584" i="1"/>
  <c r="C8553" i="1"/>
  <c r="C8731" i="1"/>
  <c r="C8496" i="1"/>
  <c r="C8595" i="1"/>
  <c r="C8523" i="1"/>
  <c r="C8539" i="1"/>
  <c r="C8444" i="1"/>
  <c r="C8562" i="1"/>
  <c r="C8457" i="1"/>
  <c r="C8475" i="1"/>
  <c r="C8594" i="1"/>
  <c r="C8696" i="1"/>
  <c r="C8468" i="1"/>
  <c r="C8495" i="1"/>
  <c r="C8674" i="1"/>
  <c r="C8766" i="1"/>
  <c r="C8671" i="1"/>
  <c r="C8660" i="1"/>
  <c r="C8598" i="1"/>
  <c r="C8648" i="1"/>
  <c r="C8609" i="1"/>
  <c r="C8463" i="1"/>
  <c r="C8769" i="1"/>
  <c r="C8608" i="1"/>
  <c r="C8585" i="1"/>
  <c r="C8548" i="1"/>
  <c r="C8603" i="1"/>
  <c r="C8479" i="1"/>
  <c r="C8687" i="1"/>
  <c r="C8636" i="1"/>
  <c r="C8650" i="1"/>
  <c r="C8635" i="1"/>
  <c r="C8456" i="1"/>
  <c r="C8649" i="1"/>
  <c r="C8521" i="1"/>
  <c r="C8570" i="1"/>
  <c r="C8462" i="1"/>
  <c r="C8440" i="1"/>
  <c r="C8498" i="1"/>
  <c r="C8513" i="1"/>
  <c r="C8735" i="1"/>
  <c r="C8663" i="1"/>
  <c r="C8450" i="1"/>
  <c r="C8442" i="1"/>
  <c r="C8448" i="1"/>
  <c r="C8544" i="1"/>
  <c r="C8699" i="1"/>
  <c r="C8508" i="1"/>
  <c r="C8438" i="1"/>
  <c r="C8605" i="1"/>
  <c r="C8588" i="1"/>
  <c r="C8477" i="1"/>
  <c r="C8633" i="1"/>
  <c r="C8591" i="1"/>
  <c r="C8759" i="1"/>
  <c r="C8746" i="1"/>
  <c r="C8487" i="1"/>
  <c r="C8643" i="1"/>
  <c r="C8604" i="1"/>
  <c r="C8518" i="1"/>
  <c r="C8489" i="1"/>
  <c r="C8618" i="1"/>
  <c r="C8505" i="1"/>
  <c r="C8586" i="1"/>
  <c r="C8692" i="1"/>
  <c r="C8476" i="1"/>
  <c r="C8492" i="1"/>
  <c r="C8754" i="1"/>
  <c r="C8702" i="1"/>
  <c r="C8514" i="1"/>
  <c r="C8727" i="1"/>
  <c r="C8763" i="1"/>
  <c r="C8615" i="1"/>
  <c r="C8528" i="1"/>
  <c r="C8567" i="1"/>
  <c r="C8764" i="1"/>
  <c r="C8705" i="1"/>
  <c r="C8662" i="1"/>
  <c r="C8522" i="1"/>
  <c r="C8634" i="1"/>
  <c r="C8762" i="1"/>
  <c r="C8647" i="1"/>
  <c r="C8593" i="1"/>
  <c r="C8666" i="1"/>
  <c r="C8447" i="1"/>
  <c r="C8772" i="1"/>
  <c r="C8724" i="1"/>
  <c r="C8758" i="1"/>
  <c r="C8499" i="1"/>
  <c r="C8515" i="1"/>
  <c r="C8740" i="1"/>
  <c r="C8516" i="1"/>
  <c r="C8630" i="1"/>
  <c r="C8713" i="1"/>
  <c r="C8580" i="1"/>
  <c r="C8720" i="1"/>
  <c r="C8756" i="1"/>
  <c r="C8531" i="1"/>
  <c r="C8743" i="1"/>
  <c r="C8707" i="1"/>
  <c r="C8478" i="1"/>
  <c r="C8561" i="1"/>
  <c r="C8721" i="1"/>
  <c r="C8688" i="1"/>
  <c r="C8503" i="1"/>
  <c r="C8547" i="1"/>
  <c r="C8599" i="1"/>
  <c r="C8683" i="1"/>
  <c r="C8542" i="1"/>
  <c r="C8617" i="1"/>
  <c r="C8641" i="1"/>
  <c r="C8529" i="1"/>
  <c r="C8545" i="1"/>
  <c r="C8552" i="1"/>
  <c r="C8614" i="1"/>
  <c r="C8668" i="1"/>
  <c r="C8558" i="1"/>
  <c r="C8737" i="1"/>
  <c r="C8750" i="1"/>
  <c r="C8708" i="1"/>
  <c r="C8490" i="1"/>
  <c r="C8703" i="1"/>
  <c r="C8673" i="1"/>
  <c r="C8464" i="1"/>
  <c r="C8734" i="1"/>
  <c r="C8690" i="1"/>
  <c r="C8551" i="1"/>
  <c r="C8714" i="1"/>
  <c r="C8665" i="1"/>
  <c r="C8574" i="1"/>
  <c r="C8654" i="1"/>
  <c r="C8592" i="1"/>
  <c r="C8506" i="1"/>
  <c r="C8532" i="1"/>
  <c r="C8606" i="1"/>
  <c r="C8568" i="1"/>
  <c r="C8538" i="1"/>
  <c r="C8610" i="1"/>
  <c r="C8726" i="1"/>
  <c r="C8667" i="1"/>
  <c r="C8571" i="1"/>
  <c r="C8555" i="1"/>
  <c r="C8483" i="1"/>
  <c r="C8748" i="1"/>
  <c r="C8626" i="1"/>
  <c r="C8600" i="1"/>
  <c r="C8774" i="1"/>
  <c r="C8638" i="1"/>
  <c r="C8672" i="1"/>
  <c r="C8712" i="1"/>
  <c r="C8694" i="1"/>
  <c r="C8698" i="1"/>
  <c r="C8470" i="1"/>
  <c r="C8723" i="1"/>
  <c r="C8569" i="1"/>
  <c r="C8510" i="1"/>
  <c r="C8512" i="1"/>
  <c r="C8730" i="1"/>
  <c r="C8676" i="1"/>
  <c r="C8559" i="1"/>
  <c r="C8449" i="1"/>
  <c r="C8677" i="1"/>
  <c r="C8459" i="1"/>
  <c r="C8749" i="1"/>
  <c r="C8701" i="1"/>
  <c r="C8645" i="1"/>
  <c r="C8613" i="1"/>
  <c r="C8557" i="1"/>
  <c r="C8517" i="1"/>
  <c r="C8469" i="1"/>
  <c r="C8441" i="1"/>
  <c r="C8573" i="1"/>
  <c r="C8533" i="1"/>
  <c r="C8757" i="1"/>
  <c r="C8709" i="1"/>
  <c r="C8693" i="1"/>
  <c r="C8669" i="1"/>
  <c r="C8629" i="1"/>
  <c r="C8581" i="1"/>
  <c r="C8453" i="1"/>
  <c r="C8741" i="1"/>
  <c r="C8637" i="1"/>
  <c r="C8549" i="1"/>
  <c r="C8501" i="1"/>
  <c r="C8773" i="1"/>
  <c r="C8725" i="1"/>
  <c r="C8717" i="1"/>
  <c r="C8661" i="1"/>
  <c r="C8541" i="1"/>
  <c r="C8485" i="1"/>
  <c r="C8733" i="1"/>
  <c r="C8653" i="1"/>
  <c r="C8589" i="1"/>
  <c r="C8565" i="1"/>
  <c r="C8509" i="1"/>
  <c r="C8493" i="1"/>
  <c r="C8461" i="1"/>
  <c r="C8437" i="1"/>
  <c r="C8765" i="1"/>
  <c r="C8621" i="1"/>
  <c r="C8597" i="1"/>
  <c r="C8525" i="1"/>
  <c r="C8445" i="1"/>
  <c r="D8436" i="1" l="1"/>
  <c r="N8435" i="1"/>
  <c r="M8435" i="1"/>
  <c r="L8435" i="1"/>
  <c r="K8435" i="1"/>
  <c r="D8435" i="1"/>
  <c r="N8434" i="1"/>
  <c r="M8434" i="1"/>
  <c r="L8434" i="1"/>
  <c r="K8434" i="1"/>
  <c r="D8434" i="1"/>
  <c r="N8433" i="1"/>
  <c r="M8433" i="1"/>
  <c r="L8433" i="1"/>
  <c r="K8433" i="1"/>
  <c r="D8433" i="1"/>
  <c r="N8432" i="1"/>
  <c r="M8432" i="1"/>
  <c r="L8432" i="1"/>
  <c r="K8432" i="1"/>
  <c r="D8432" i="1"/>
  <c r="N8431" i="1"/>
  <c r="M8431" i="1"/>
  <c r="L8431" i="1"/>
  <c r="K8431" i="1"/>
  <c r="D8431" i="1"/>
  <c r="N8430" i="1"/>
  <c r="M8430" i="1"/>
  <c r="L8430" i="1"/>
  <c r="K8430" i="1"/>
  <c r="D8430" i="1"/>
  <c r="N8429" i="1"/>
  <c r="M8429" i="1"/>
  <c r="L8429" i="1"/>
  <c r="K8429" i="1"/>
  <c r="D8429" i="1"/>
  <c r="N8428" i="1"/>
  <c r="M8428" i="1"/>
  <c r="L8428" i="1"/>
  <c r="K8428" i="1"/>
  <c r="D8428" i="1"/>
  <c r="N8427" i="1"/>
  <c r="M8427" i="1"/>
  <c r="L8427" i="1"/>
  <c r="K8427" i="1"/>
  <c r="D8427" i="1"/>
  <c r="N8426" i="1"/>
  <c r="M8426" i="1"/>
  <c r="L8426" i="1"/>
  <c r="K8426" i="1"/>
  <c r="D8426" i="1"/>
  <c r="N8425" i="1"/>
  <c r="M8425" i="1"/>
  <c r="L8425" i="1"/>
  <c r="K8425" i="1"/>
  <c r="D8425" i="1"/>
  <c r="N8424" i="1"/>
  <c r="M8424" i="1"/>
  <c r="L8424" i="1"/>
  <c r="K8424" i="1"/>
  <c r="D8424" i="1"/>
  <c r="N8423" i="1"/>
  <c r="M8423" i="1"/>
  <c r="L8423" i="1"/>
  <c r="K8423" i="1"/>
  <c r="D8423" i="1"/>
  <c r="N8422" i="1"/>
  <c r="M8422" i="1"/>
  <c r="L8422" i="1"/>
  <c r="K8422" i="1"/>
  <c r="D8422" i="1"/>
  <c r="N8421" i="1"/>
  <c r="M8421" i="1"/>
  <c r="L8421" i="1"/>
  <c r="K8421" i="1"/>
  <c r="D8421" i="1"/>
  <c r="N8420" i="1"/>
  <c r="M8420" i="1"/>
  <c r="L8420" i="1"/>
  <c r="K8420" i="1"/>
  <c r="D8420" i="1"/>
  <c r="N8419" i="1"/>
  <c r="M8419" i="1"/>
  <c r="L8419" i="1"/>
  <c r="K8419" i="1"/>
  <c r="D8419" i="1"/>
  <c r="N8418" i="1"/>
  <c r="M8418" i="1"/>
  <c r="L8418" i="1"/>
  <c r="K8418" i="1"/>
  <c r="D8418" i="1"/>
  <c r="N8417" i="1"/>
  <c r="M8417" i="1"/>
  <c r="L8417" i="1"/>
  <c r="K8417" i="1"/>
  <c r="D8417" i="1"/>
  <c r="N8416" i="1"/>
  <c r="M8416" i="1"/>
  <c r="L8416" i="1"/>
  <c r="K8416" i="1"/>
  <c r="D8416" i="1"/>
  <c r="N8415" i="1"/>
  <c r="M8415" i="1"/>
  <c r="L8415" i="1"/>
  <c r="K8415" i="1"/>
  <c r="D8415" i="1"/>
  <c r="N8414" i="1"/>
  <c r="M8414" i="1"/>
  <c r="L8414" i="1"/>
  <c r="K8414" i="1"/>
  <c r="D8414" i="1"/>
  <c r="N8413" i="1"/>
  <c r="M8413" i="1"/>
  <c r="L8413" i="1"/>
  <c r="K8413" i="1"/>
  <c r="D8413" i="1"/>
  <c r="N8412" i="1"/>
  <c r="M8412" i="1"/>
  <c r="L8412" i="1"/>
  <c r="K8412" i="1"/>
  <c r="D8412" i="1"/>
  <c r="N8411" i="1"/>
  <c r="M8411" i="1"/>
  <c r="L8411" i="1"/>
  <c r="K8411" i="1"/>
  <c r="D8411" i="1"/>
  <c r="N8410" i="1"/>
  <c r="M8410" i="1"/>
  <c r="L8410" i="1"/>
  <c r="K8410" i="1"/>
  <c r="D8410" i="1"/>
  <c r="N8409" i="1"/>
  <c r="M8409" i="1"/>
  <c r="L8409" i="1"/>
  <c r="K8409" i="1"/>
  <c r="D8409" i="1"/>
  <c r="N8408" i="1"/>
  <c r="M8408" i="1"/>
  <c r="L8408" i="1"/>
  <c r="K8408" i="1"/>
  <c r="D8408" i="1"/>
  <c r="N8407" i="1"/>
  <c r="M8407" i="1"/>
  <c r="L8407" i="1"/>
  <c r="K8407" i="1"/>
  <c r="D8407" i="1"/>
  <c r="N8406" i="1"/>
  <c r="M8406" i="1"/>
  <c r="L8406" i="1"/>
  <c r="K8406" i="1"/>
  <c r="D8406" i="1"/>
  <c r="N8405" i="1"/>
  <c r="M8405" i="1"/>
  <c r="L8405" i="1"/>
  <c r="K8405" i="1"/>
  <c r="D8405" i="1"/>
  <c r="N8404" i="1"/>
  <c r="M8404" i="1"/>
  <c r="L8404" i="1"/>
  <c r="K8404" i="1"/>
  <c r="D8404" i="1"/>
  <c r="N8403" i="1"/>
  <c r="M8403" i="1"/>
  <c r="L8403" i="1"/>
  <c r="K8403" i="1"/>
  <c r="D8403" i="1"/>
  <c r="N8402" i="1"/>
  <c r="M8402" i="1"/>
  <c r="L8402" i="1"/>
  <c r="K8402" i="1"/>
  <c r="D8402" i="1"/>
  <c r="N8401" i="1"/>
  <c r="M8401" i="1"/>
  <c r="L8401" i="1"/>
  <c r="K8401" i="1"/>
  <c r="D8401" i="1"/>
  <c r="N8400" i="1"/>
  <c r="M8400" i="1"/>
  <c r="L8400" i="1"/>
  <c r="K8400" i="1"/>
  <c r="D8400" i="1"/>
  <c r="N8399" i="1"/>
  <c r="M8399" i="1"/>
  <c r="L8399" i="1"/>
  <c r="K8399" i="1"/>
  <c r="D8399" i="1"/>
  <c r="N8398" i="1"/>
  <c r="M8398" i="1"/>
  <c r="L8398" i="1"/>
  <c r="K8398" i="1"/>
  <c r="D8398" i="1"/>
  <c r="N8397" i="1"/>
  <c r="M8397" i="1"/>
  <c r="L8397" i="1"/>
  <c r="K8397" i="1"/>
  <c r="D8397" i="1"/>
  <c r="N8396" i="1"/>
  <c r="M8396" i="1"/>
  <c r="L8396" i="1"/>
  <c r="K8396" i="1"/>
  <c r="D8396" i="1"/>
  <c r="N8395" i="1"/>
  <c r="M8395" i="1"/>
  <c r="L8395" i="1"/>
  <c r="K8395" i="1"/>
  <c r="D8395" i="1"/>
  <c r="N8394" i="1"/>
  <c r="M8394" i="1"/>
  <c r="L8394" i="1"/>
  <c r="K8394" i="1"/>
  <c r="D8394" i="1"/>
  <c r="N8393" i="1"/>
  <c r="M8393" i="1"/>
  <c r="L8393" i="1"/>
  <c r="K8393" i="1"/>
  <c r="D8393" i="1"/>
  <c r="N8392" i="1"/>
  <c r="M8392" i="1"/>
  <c r="L8392" i="1"/>
  <c r="K8392" i="1"/>
  <c r="D8392" i="1"/>
  <c r="N8391" i="1"/>
  <c r="M8391" i="1"/>
  <c r="L8391" i="1"/>
  <c r="K8391" i="1"/>
  <c r="D8391" i="1"/>
  <c r="N8390" i="1"/>
  <c r="M8390" i="1"/>
  <c r="L8390" i="1"/>
  <c r="K8390" i="1"/>
  <c r="D8390" i="1"/>
  <c r="N8389" i="1"/>
  <c r="M8389" i="1"/>
  <c r="L8389" i="1"/>
  <c r="K8389" i="1"/>
  <c r="D8389" i="1"/>
  <c r="N8388" i="1"/>
  <c r="M8388" i="1"/>
  <c r="L8388" i="1"/>
  <c r="K8388" i="1"/>
  <c r="D8388" i="1"/>
  <c r="N8387" i="1"/>
  <c r="M8387" i="1"/>
  <c r="L8387" i="1"/>
  <c r="K8387" i="1"/>
  <c r="D8387" i="1"/>
  <c r="N8386" i="1"/>
  <c r="M8386" i="1"/>
  <c r="L8386" i="1"/>
  <c r="K8386" i="1"/>
  <c r="D8386" i="1"/>
  <c r="N8385" i="1"/>
  <c r="M8385" i="1"/>
  <c r="L8385" i="1"/>
  <c r="K8385" i="1"/>
  <c r="D8385" i="1"/>
  <c r="N8384" i="1"/>
  <c r="M8384" i="1"/>
  <c r="L8384" i="1"/>
  <c r="K8384" i="1"/>
  <c r="D8384" i="1"/>
  <c r="N8383" i="1"/>
  <c r="M8383" i="1"/>
  <c r="L8383" i="1"/>
  <c r="K8383" i="1"/>
  <c r="D8383" i="1"/>
  <c r="N8382" i="1"/>
  <c r="M8382" i="1"/>
  <c r="L8382" i="1"/>
  <c r="K8382" i="1"/>
  <c r="D8382" i="1"/>
  <c r="N8381" i="1"/>
  <c r="M8381" i="1"/>
  <c r="L8381" i="1"/>
  <c r="K8381" i="1"/>
  <c r="D8381" i="1"/>
  <c r="N8380" i="1"/>
  <c r="M8380" i="1"/>
  <c r="L8380" i="1"/>
  <c r="K8380" i="1"/>
  <c r="D8380" i="1"/>
  <c r="N8379" i="1"/>
  <c r="M8379" i="1"/>
  <c r="L8379" i="1"/>
  <c r="K8379" i="1"/>
  <c r="D8379" i="1"/>
  <c r="N8378" i="1"/>
  <c r="M8378" i="1"/>
  <c r="L8378" i="1"/>
  <c r="K8378" i="1"/>
  <c r="D8378" i="1"/>
  <c r="N8377" i="1"/>
  <c r="M8377" i="1"/>
  <c r="L8377" i="1"/>
  <c r="K8377" i="1"/>
  <c r="D8377" i="1"/>
  <c r="N8376" i="1"/>
  <c r="M8376" i="1"/>
  <c r="L8376" i="1"/>
  <c r="K8376" i="1"/>
  <c r="D8376" i="1"/>
  <c r="N8375" i="1"/>
  <c r="M8375" i="1"/>
  <c r="L8375" i="1"/>
  <c r="K8375" i="1"/>
  <c r="D8375" i="1"/>
  <c r="N8374" i="1"/>
  <c r="M8374" i="1"/>
  <c r="L8374" i="1"/>
  <c r="K8374" i="1"/>
  <c r="D8374" i="1"/>
  <c r="N8373" i="1"/>
  <c r="M8373" i="1"/>
  <c r="L8373" i="1"/>
  <c r="K8373" i="1"/>
  <c r="D8373" i="1"/>
  <c r="N8372" i="1"/>
  <c r="M8372" i="1"/>
  <c r="L8372" i="1"/>
  <c r="K8372" i="1"/>
  <c r="D8372" i="1"/>
  <c r="N8371" i="1"/>
  <c r="M8371" i="1"/>
  <c r="L8371" i="1"/>
  <c r="K8371" i="1"/>
  <c r="D8371" i="1"/>
  <c r="N8370" i="1"/>
  <c r="M8370" i="1"/>
  <c r="L8370" i="1"/>
  <c r="K8370" i="1"/>
  <c r="D8370" i="1"/>
  <c r="N8369" i="1"/>
  <c r="M8369" i="1"/>
  <c r="L8369" i="1"/>
  <c r="K8369" i="1"/>
  <c r="D8369" i="1"/>
  <c r="N8368" i="1"/>
  <c r="M8368" i="1"/>
  <c r="L8368" i="1"/>
  <c r="K8368" i="1"/>
  <c r="D8368" i="1"/>
  <c r="N8367" i="1"/>
  <c r="M8367" i="1"/>
  <c r="L8367" i="1"/>
  <c r="K8367" i="1"/>
  <c r="D8367" i="1"/>
  <c r="N8366" i="1"/>
  <c r="M8366" i="1"/>
  <c r="L8366" i="1"/>
  <c r="K8366" i="1"/>
  <c r="D8366" i="1"/>
  <c r="N8365" i="1"/>
  <c r="M8365" i="1"/>
  <c r="L8365" i="1"/>
  <c r="K8365" i="1"/>
  <c r="D8365" i="1"/>
  <c r="N8364" i="1"/>
  <c r="M8364" i="1"/>
  <c r="L8364" i="1"/>
  <c r="K8364" i="1"/>
  <c r="D8364" i="1"/>
  <c r="N8363" i="1"/>
  <c r="M8363" i="1"/>
  <c r="L8363" i="1"/>
  <c r="K8363" i="1"/>
  <c r="D8363" i="1"/>
  <c r="N8362" i="1"/>
  <c r="M8362" i="1"/>
  <c r="L8362" i="1"/>
  <c r="K8362" i="1"/>
  <c r="D8362" i="1"/>
  <c r="N8361" i="1"/>
  <c r="M8361" i="1"/>
  <c r="L8361" i="1"/>
  <c r="K8361" i="1"/>
  <c r="D8361" i="1"/>
  <c r="N8360" i="1"/>
  <c r="M8360" i="1"/>
  <c r="L8360" i="1"/>
  <c r="K8360" i="1"/>
  <c r="D8360" i="1"/>
  <c r="N8359" i="1"/>
  <c r="M8359" i="1"/>
  <c r="L8359" i="1"/>
  <c r="K8359" i="1"/>
  <c r="D8359" i="1"/>
  <c r="N8358" i="1"/>
  <c r="M8358" i="1"/>
  <c r="L8358" i="1"/>
  <c r="K8358" i="1"/>
  <c r="D8358" i="1"/>
  <c r="N8357" i="1"/>
  <c r="M8357" i="1"/>
  <c r="L8357" i="1"/>
  <c r="K8357" i="1"/>
  <c r="D8357" i="1"/>
  <c r="N8356" i="1"/>
  <c r="M8356" i="1"/>
  <c r="L8356" i="1"/>
  <c r="K8356" i="1"/>
  <c r="D8356" i="1"/>
  <c r="N8355" i="1"/>
  <c r="M8355" i="1"/>
  <c r="L8355" i="1"/>
  <c r="K8355" i="1"/>
  <c r="D8355" i="1"/>
  <c r="N8354" i="1"/>
  <c r="M8354" i="1"/>
  <c r="L8354" i="1"/>
  <c r="K8354" i="1"/>
  <c r="D8354" i="1"/>
  <c r="N8353" i="1"/>
  <c r="M8353" i="1"/>
  <c r="L8353" i="1"/>
  <c r="K8353" i="1"/>
  <c r="D8353" i="1"/>
  <c r="N8352" i="1"/>
  <c r="M8352" i="1"/>
  <c r="L8352" i="1"/>
  <c r="K8352" i="1"/>
  <c r="D8352" i="1"/>
  <c r="N8351" i="1"/>
  <c r="M8351" i="1"/>
  <c r="L8351" i="1"/>
  <c r="K8351" i="1"/>
  <c r="D8351" i="1"/>
  <c r="N8350" i="1"/>
  <c r="M8350" i="1"/>
  <c r="L8350" i="1"/>
  <c r="K8350" i="1"/>
  <c r="D8350" i="1"/>
  <c r="N8349" i="1"/>
  <c r="M8349" i="1"/>
  <c r="L8349" i="1"/>
  <c r="K8349" i="1"/>
  <c r="D8349" i="1"/>
  <c r="N8348" i="1"/>
  <c r="M8348" i="1"/>
  <c r="L8348" i="1"/>
  <c r="K8348" i="1"/>
  <c r="D8348" i="1"/>
  <c r="N8347" i="1"/>
  <c r="M8347" i="1"/>
  <c r="L8347" i="1"/>
  <c r="K8347" i="1"/>
  <c r="D8347" i="1"/>
  <c r="N8346" i="1"/>
  <c r="M8346" i="1"/>
  <c r="L8346" i="1"/>
  <c r="K8346" i="1"/>
  <c r="D8346" i="1"/>
  <c r="N8345" i="1"/>
  <c r="M8345" i="1"/>
  <c r="L8345" i="1"/>
  <c r="K8345" i="1"/>
  <c r="D8345" i="1"/>
  <c r="N8344" i="1"/>
  <c r="M8344" i="1"/>
  <c r="L8344" i="1"/>
  <c r="K8344" i="1"/>
  <c r="D8344" i="1"/>
  <c r="N8343" i="1"/>
  <c r="M8343" i="1"/>
  <c r="L8343" i="1"/>
  <c r="K8343" i="1"/>
  <c r="D8343" i="1"/>
  <c r="N8342" i="1"/>
  <c r="M8342" i="1"/>
  <c r="L8342" i="1"/>
  <c r="K8342" i="1"/>
  <c r="D8342" i="1"/>
  <c r="N8341" i="1"/>
  <c r="M8341" i="1"/>
  <c r="L8341" i="1"/>
  <c r="K8341" i="1"/>
  <c r="D8341" i="1"/>
  <c r="N8340" i="1"/>
  <c r="M8340" i="1"/>
  <c r="L8340" i="1"/>
  <c r="K8340" i="1"/>
  <c r="D8340" i="1"/>
  <c r="N8339" i="1"/>
  <c r="M8339" i="1"/>
  <c r="L8339" i="1"/>
  <c r="K8339" i="1"/>
  <c r="D8339" i="1"/>
  <c r="N8338" i="1"/>
  <c r="M8338" i="1"/>
  <c r="L8338" i="1"/>
  <c r="K8338" i="1"/>
  <c r="D8338" i="1"/>
  <c r="N8337" i="1"/>
  <c r="M8337" i="1"/>
  <c r="L8337" i="1"/>
  <c r="K8337" i="1"/>
  <c r="D8337" i="1"/>
  <c r="N8336" i="1"/>
  <c r="M8336" i="1"/>
  <c r="L8336" i="1"/>
  <c r="K8336" i="1"/>
  <c r="D8336" i="1"/>
  <c r="N8335" i="1"/>
  <c r="M8335" i="1"/>
  <c r="L8335" i="1"/>
  <c r="K8335" i="1"/>
  <c r="D8335" i="1"/>
  <c r="N8334" i="1"/>
  <c r="M8334" i="1"/>
  <c r="L8334" i="1"/>
  <c r="K8334" i="1"/>
  <c r="D8334" i="1"/>
  <c r="N8333" i="1"/>
  <c r="M8333" i="1"/>
  <c r="L8333" i="1"/>
  <c r="K8333" i="1"/>
  <c r="D8333" i="1"/>
  <c r="N8332" i="1"/>
  <c r="M8332" i="1"/>
  <c r="L8332" i="1"/>
  <c r="K8332" i="1"/>
  <c r="D8332" i="1"/>
  <c r="N8331" i="1"/>
  <c r="M8331" i="1"/>
  <c r="L8331" i="1"/>
  <c r="K8331" i="1"/>
  <c r="D8331" i="1"/>
  <c r="N8330" i="1"/>
  <c r="M8330" i="1"/>
  <c r="L8330" i="1"/>
  <c r="K8330" i="1"/>
  <c r="D8330" i="1"/>
  <c r="N8329" i="1"/>
  <c r="M8329" i="1"/>
  <c r="L8329" i="1"/>
  <c r="K8329" i="1"/>
  <c r="D8329" i="1"/>
  <c r="N8328" i="1"/>
  <c r="M8328" i="1"/>
  <c r="L8328" i="1"/>
  <c r="K8328" i="1"/>
  <c r="D8328" i="1"/>
  <c r="N8327" i="1"/>
  <c r="M8327" i="1"/>
  <c r="L8327" i="1"/>
  <c r="K8327" i="1"/>
  <c r="D8327" i="1"/>
  <c r="N8326" i="1"/>
  <c r="M8326" i="1"/>
  <c r="L8326" i="1"/>
  <c r="K8326" i="1"/>
  <c r="D8326" i="1"/>
  <c r="N8325" i="1"/>
  <c r="M8325" i="1"/>
  <c r="L8325" i="1"/>
  <c r="K8325" i="1"/>
  <c r="D8325" i="1"/>
  <c r="N8324" i="1"/>
  <c r="M8324" i="1"/>
  <c r="L8324" i="1"/>
  <c r="K8324" i="1"/>
  <c r="D8324" i="1"/>
  <c r="N8323" i="1"/>
  <c r="M8323" i="1"/>
  <c r="L8323" i="1"/>
  <c r="K8323" i="1"/>
  <c r="D8323" i="1"/>
  <c r="N8322" i="1"/>
  <c r="M8322" i="1"/>
  <c r="L8322" i="1"/>
  <c r="K8322" i="1"/>
  <c r="D8322" i="1"/>
  <c r="N8321" i="1"/>
  <c r="M8321" i="1"/>
  <c r="L8321" i="1"/>
  <c r="K8321" i="1"/>
  <c r="D8321" i="1"/>
  <c r="N8320" i="1"/>
  <c r="M8320" i="1"/>
  <c r="L8320" i="1"/>
  <c r="K8320" i="1"/>
  <c r="D8320" i="1"/>
  <c r="N8319" i="1"/>
  <c r="M8319" i="1"/>
  <c r="L8319" i="1"/>
  <c r="K8319" i="1"/>
  <c r="D8319" i="1"/>
  <c r="N8318" i="1"/>
  <c r="M8318" i="1"/>
  <c r="L8318" i="1"/>
  <c r="K8318" i="1"/>
  <c r="D8318" i="1"/>
  <c r="N8317" i="1"/>
  <c r="M8317" i="1"/>
  <c r="L8317" i="1"/>
  <c r="K8317" i="1"/>
  <c r="D8317" i="1"/>
  <c r="N8316" i="1"/>
  <c r="M8316" i="1"/>
  <c r="L8316" i="1"/>
  <c r="K8316" i="1"/>
  <c r="D8316" i="1"/>
  <c r="N8315" i="1"/>
  <c r="M8315" i="1"/>
  <c r="L8315" i="1"/>
  <c r="K8315" i="1"/>
  <c r="D8315" i="1"/>
  <c r="N8314" i="1"/>
  <c r="M8314" i="1"/>
  <c r="L8314" i="1"/>
  <c r="K8314" i="1"/>
  <c r="D8314" i="1"/>
  <c r="N8313" i="1"/>
  <c r="M8313" i="1"/>
  <c r="L8313" i="1"/>
  <c r="K8313" i="1"/>
  <c r="D8313" i="1"/>
  <c r="N8312" i="1"/>
  <c r="M8312" i="1"/>
  <c r="L8312" i="1"/>
  <c r="K8312" i="1"/>
  <c r="D8312" i="1"/>
  <c r="N8311" i="1"/>
  <c r="M8311" i="1"/>
  <c r="L8311" i="1"/>
  <c r="K8311" i="1"/>
  <c r="D8311" i="1"/>
  <c r="N8310" i="1"/>
  <c r="M8310" i="1"/>
  <c r="L8310" i="1"/>
  <c r="K8310" i="1"/>
  <c r="D8310" i="1"/>
  <c r="N8309" i="1"/>
  <c r="M8309" i="1"/>
  <c r="L8309" i="1"/>
  <c r="K8309" i="1"/>
  <c r="D8309" i="1"/>
  <c r="N8308" i="1"/>
  <c r="M8308" i="1"/>
  <c r="L8308" i="1"/>
  <c r="K8308" i="1"/>
  <c r="D8308" i="1"/>
  <c r="N8307" i="1"/>
  <c r="M8307" i="1"/>
  <c r="L8307" i="1"/>
  <c r="K8307" i="1"/>
  <c r="D8307" i="1"/>
  <c r="N8306" i="1"/>
  <c r="M8306" i="1"/>
  <c r="L8306" i="1"/>
  <c r="K8306" i="1"/>
  <c r="D8306" i="1"/>
  <c r="N8305" i="1"/>
  <c r="M8305" i="1"/>
  <c r="L8305" i="1"/>
  <c r="K8305" i="1"/>
  <c r="D8305" i="1"/>
  <c r="N8304" i="1"/>
  <c r="M8304" i="1"/>
  <c r="L8304" i="1"/>
  <c r="K8304" i="1"/>
  <c r="D8304" i="1"/>
  <c r="N8303" i="1"/>
  <c r="M8303" i="1"/>
  <c r="L8303" i="1"/>
  <c r="K8303" i="1"/>
  <c r="D8303" i="1"/>
  <c r="N8302" i="1"/>
  <c r="M8302" i="1"/>
  <c r="L8302" i="1"/>
  <c r="K8302" i="1"/>
  <c r="D8302" i="1"/>
  <c r="N8301" i="1"/>
  <c r="M8301" i="1"/>
  <c r="L8301" i="1"/>
  <c r="K8301" i="1"/>
  <c r="D8301" i="1"/>
  <c r="N8300" i="1"/>
  <c r="M8300" i="1"/>
  <c r="L8300" i="1"/>
  <c r="K8300" i="1"/>
  <c r="D8300" i="1"/>
  <c r="N8299" i="1"/>
  <c r="M8299" i="1"/>
  <c r="L8299" i="1"/>
  <c r="K8299" i="1"/>
  <c r="D8299" i="1"/>
  <c r="N8298" i="1"/>
  <c r="M8298" i="1"/>
  <c r="L8298" i="1"/>
  <c r="K8298" i="1"/>
  <c r="D8298" i="1"/>
  <c r="N8297" i="1"/>
  <c r="M8297" i="1"/>
  <c r="L8297" i="1"/>
  <c r="K8297" i="1"/>
  <c r="D8297" i="1"/>
  <c r="N8296" i="1"/>
  <c r="M8296" i="1"/>
  <c r="L8296" i="1"/>
  <c r="K8296" i="1"/>
  <c r="D8296" i="1"/>
  <c r="N8295" i="1"/>
  <c r="M8295" i="1"/>
  <c r="L8295" i="1"/>
  <c r="K8295" i="1"/>
  <c r="D8295" i="1"/>
  <c r="N8294" i="1"/>
  <c r="M8294" i="1"/>
  <c r="L8294" i="1"/>
  <c r="K8294" i="1"/>
  <c r="D8294" i="1"/>
  <c r="N8293" i="1"/>
  <c r="M8293" i="1"/>
  <c r="L8293" i="1"/>
  <c r="K8293" i="1"/>
  <c r="D8293" i="1"/>
  <c r="N8292" i="1"/>
  <c r="M8292" i="1"/>
  <c r="L8292" i="1"/>
  <c r="K8292" i="1"/>
  <c r="D8292" i="1"/>
  <c r="N8291" i="1"/>
  <c r="M8291" i="1"/>
  <c r="L8291" i="1"/>
  <c r="K8291" i="1"/>
  <c r="D8291" i="1"/>
  <c r="N8290" i="1"/>
  <c r="M8290" i="1"/>
  <c r="L8290" i="1"/>
  <c r="K8290" i="1"/>
  <c r="D8290" i="1"/>
  <c r="N8289" i="1"/>
  <c r="M8289" i="1"/>
  <c r="L8289" i="1"/>
  <c r="K8289" i="1"/>
  <c r="D8289" i="1"/>
  <c r="N8288" i="1"/>
  <c r="M8288" i="1"/>
  <c r="L8288" i="1"/>
  <c r="K8288" i="1"/>
  <c r="D8288" i="1"/>
  <c r="N8287" i="1"/>
  <c r="M8287" i="1"/>
  <c r="L8287" i="1"/>
  <c r="K8287" i="1"/>
  <c r="D8287" i="1"/>
  <c r="N8286" i="1"/>
  <c r="M8286" i="1"/>
  <c r="L8286" i="1"/>
  <c r="K8286" i="1"/>
  <c r="D8286" i="1"/>
  <c r="N8285" i="1"/>
  <c r="M8285" i="1"/>
  <c r="L8285" i="1"/>
  <c r="K8285" i="1"/>
  <c r="D8285" i="1"/>
  <c r="N8284" i="1"/>
  <c r="M8284" i="1"/>
  <c r="L8284" i="1"/>
  <c r="K8284" i="1"/>
  <c r="D8284" i="1"/>
  <c r="N8283" i="1"/>
  <c r="M8283" i="1"/>
  <c r="L8283" i="1"/>
  <c r="K8283" i="1"/>
  <c r="D8283" i="1"/>
  <c r="N8282" i="1"/>
  <c r="M8282" i="1"/>
  <c r="L8282" i="1"/>
  <c r="K8282" i="1"/>
  <c r="D8282" i="1"/>
  <c r="N8281" i="1"/>
  <c r="M8281" i="1"/>
  <c r="L8281" i="1"/>
  <c r="K8281" i="1"/>
  <c r="D8281" i="1"/>
  <c r="N8280" i="1"/>
  <c r="M8280" i="1"/>
  <c r="L8280" i="1"/>
  <c r="K8280" i="1"/>
  <c r="D8280" i="1"/>
  <c r="N8279" i="1"/>
  <c r="M8279" i="1"/>
  <c r="L8279" i="1"/>
  <c r="K8279" i="1"/>
  <c r="D8279" i="1"/>
  <c r="N8278" i="1"/>
  <c r="M8278" i="1"/>
  <c r="L8278" i="1"/>
  <c r="K8278" i="1"/>
  <c r="D8278" i="1"/>
  <c r="N8277" i="1"/>
  <c r="M8277" i="1"/>
  <c r="L8277" i="1"/>
  <c r="K8277" i="1"/>
  <c r="D8277" i="1"/>
  <c r="N8276" i="1"/>
  <c r="M8276" i="1"/>
  <c r="L8276" i="1"/>
  <c r="K8276" i="1"/>
  <c r="D8276" i="1"/>
  <c r="N8275" i="1"/>
  <c r="M8275" i="1"/>
  <c r="L8275" i="1"/>
  <c r="K8275" i="1"/>
  <c r="D8275" i="1"/>
  <c r="N8274" i="1"/>
  <c r="M8274" i="1"/>
  <c r="L8274" i="1"/>
  <c r="K8274" i="1"/>
  <c r="D8274" i="1"/>
  <c r="N8273" i="1"/>
  <c r="M8273" i="1"/>
  <c r="L8273" i="1"/>
  <c r="K8273" i="1"/>
  <c r="D8273" i="1"/>
  <c r="N8272" i="1"/>
  <c r="M8272" i="1"/>
  <c r="L8272" i="1"/>
  <c r="K8272" i="1"/>
  <c r="D8272" i="1"/>
  <c r="N8271" i="1"/>
  <c r="M8271" i="1"/>
  <c r="L8271" i="1"/>
  <c r="K8271" i="1"/>
  <c r="D8271" i="1"/>
  <c r="N8270" i="1"/>
  <c r="M8270" i="1"/>
  <c r="L8270" i="1"/>
  <c r="K8270" i="1"/>
  <c r="D8270" i="1"/>
  <c r="N8269" i="1"/>
  <c r="M8269" i="1"/>
  <c r="L8269" i="1"/>
  <c r="K8269" i="1"/>
  <c r="D8269" i="1"/>
  <c r="N8268" i="1"/>
  <c r="M8268" i="1"/>
  <c r="L8268" i="1"/>
  <c r="K8268" i="1"/>
  <c r="D8268" i="1"/>
  <c r="N8267" i="1"/>
  <c r="M8267" i="1"/>
  <c r="L8267" i="1"/>
  <c r="K8267" i="1"/>
  <c r="D8267" i="1"/>
  <c r="N8266" i="1"/>
  <c r="M8266" i="1"/>
  <c r="L8266" i="1"/>
  <c r="K8266" i="1"/>
  <c r="D8266" i="1"/>
  <c r="N8265" i="1"/>
  <c r="M8265" i="1"/>
  <c r="L8265" i="1"/>
  <c r="K8265" i="1"/>
  <c r="D8265" i="1"/>
  <c r="N8264" i="1"/>
  <c r="M8264" i="1"/>
  <c r="L8264" i="1"/>
  <c r="K8264" i="1"/>
  <c r="D8264" i="1"/>
  <c r="N8263" i="1"/>
  <c r="M8263" i="1"/>
  <c r="L8263" i="1"/>
  <c r="K8263" i="1"/>
  <c r="D8263" i="1"/>
  <c r="N8262" i="1"/>
  <c r="M8262" i="1"/>
  <c r="L8262" i="1"/>
  <c r="K8262" i="1"/>
  <c r="D8262" i="1"/>
  <c r="N8261" i="1"/>
  <c r="M8261" i="1"/>
  <c r="L8261" i="1"/>
  <c r="K8261" i="1"/>
  <c r="D8261" i="1"/>
  <c r="N8260" i="1"/>
  <c r="M8260" i="1"/>
  <c r="L8260" i="1"/>
  <c r="K8260" i="1"/>
  <c r="D8260" i="1"/>
  <c r="N8259" i="1"/>
  <c r="M8259" i="1"/>
  <c r="L8259" i="1"/>
  <c r="K8259" i="1"/>
  <c r="D8259" i="1"/>
  <c r="N8258" i="1"/>
  <c r="M8258" i="1"/>
  <c r="L8258" i="1"/>
  <c r="K8258" i="1"/>
  <c r="D8258" i="1"/>
  <c r="N8257" i="1"/>
  <c r="M8257" i="1"/>
  <c r="L8257" i="1"/>
  <c r="K8257" i="1"/>
  <c r="D8257" i="1"/>
  <c r="N8256" i="1"/>
  <c r="M8256" i="1"/>
  <c r="L8256" i="1"/>
  <c r="K8256" i="1"/>
  <c r="D8256" i="1"/>
  <c r="N8255" i="1"/>
  <c r="M8255" i="1"/>
  <c r="L8255" i="1"/>
  <c r="K8255" i="1"/>
  <c r="D8255" i="1"/>
  <c r="N8254" i="1"/>
  <c r="M8254" i="1"/>
  <c r="L8254" i="1"/>
  <c r="K8254" i="1"/>
  <c r="D8254" i="1"/>
  <c r="N8253" i="1"/>
  <c r="M8253" i="1"/>
  <c r="L8253" i="1"/>
  <c r="K8253" i="1"/>
  <c r="D8253" i="1"/>
  <c r="N8252" i="1"/>
  <c r="M8252" i="1"/>
  <c r="L8252" i="1"/>
  <c r="K8252" i="1"/>
  <c r="D8252" i="1"/>
  <c r="N8251" i="1"/>
  <c r="M8251" i="1"/>
  <c r="L8251" i="1"/>
  <c r="K8251" i="1"/>
  <c r="D8251" i="1"/>
  <c r="N8250" i="1"/>
  <c r="M8250" i="1"/>
  <c r="L8250" i="1"/>
  <c r="K8250" i="1"/>
  <c r="D8250" i="1"/>
  <c r="N8249" i="1"/>
  <c r="M8249" i="1"/>
  <c r="L8249" i="1"/>
  <c r="K8249" i="1"/>
  <c r="D8249" i="1"/>
  <c r="N8248" i="1"/>
  <c r="M8248" i="1"/>
  <c r="L8248" i="1"/>
  <c r="K8248" i="1"/>
  <c r="D8248" i="1"/>
  <c r="N8247" i="1"/>
  <c r="M8247" i="1"/>
  <c r="L8247" i="1"/>
  <c r="K8247" i="1"/>
  <c r="D8247" i="1"/>
  <c r="N8246" i="1"/>
  <c r="M8246" i="1"/>
  <c r="L8246" i="1"/>
  <c r="K8246" i="1"/>
  <c r="D8246" i="1"/>
  <c r="N8245" i="1"/>
  <c r="M8245" i="1"/>
  <c r="L8245" i="1"/>
  <c r="K8245" i="1"/>
  <c r="D8245" i="1"/>
  <c r="N8244" i="1"/>
  <c r="M8244" i="1"/>
  <c r="L8244" i="1"/>
  <c r="K8244" i="1"/>
  <c r="D8244" i="1"/>
  <c r="N8243" i="1"/>
  <c r="M8243" i="1"/>
  <c r="L8243" i="1"/>
  <c r="K8243" i="1"/>
  <c r="D8243" i="1"/>
  <c r="N8242" i="1"/>
  <c r="M8242" i="1"/>
  <c r="L8242" i="1"/>
  <c r="K8242" i="1"/>
  <c r="D8242" i="1"/>
  <c r="N8241" i="1"/>
  <c r="M8241" i="1"/>
  <c r="L8241" i="1"/>
  <c r="K8241" i="1"/>
  <c r="D8241" i="1"/>
  <c r="N8240" i="1"/>
  <c r="M8240" i="1"/>
  <c r="L8240" i="1"/>
  <c r="K8240" i="1"/>
  <c r="D8240" i="1"/>
  <c r="N8239" i="1"/>
  <c r="M8239" i="1"/>
  <c r="L8239" i="1"/>
  <c r="K8239" i="1"/>
  <c r="D8239" i="1"/>
  <c r="N8238" i="1"/>
  <c r="M8238" i="1"/>
  <c r="L8238" i="1"/>
  <c r="K8238" i="1"/>
  <c r="D8238" i="1"/>
  <c r="N8237" i="1"/>
  <c r="M8237" i="1"/>
  <c r="L8237" i="1"/>
  <c r="K8237" i="1"/>
  <c r="D8237" i="1"/>
  <c r="N8236" i="1"/>
  <c r="M8236" i="1"/>
  <c r="L8236" i="1"/>
  <c r="K8236" i="1"/>
  <c r="D8236" i="1"/>
  <c r="N8235" i="1"/>
  <c r="M8235" i="1"/>
  <c r="L8235" i="1"/>
  <c r="K8235" i="1"/>
  <c r="D8235" i="1"/>
  <c r="N8234" i="1"/>
  <c r="M8234" i="1"/>
  <c r="L8234" i="1"/>
  <c r="K8234" i="1"/>
  <c r="D8234" i="1"/>
  <c r="N8233" i="1"/>
  <c r="M8233" i="1"/>
  <c r="L8233" i="1"/>
  <c r="K8233" i="1"/>
  <c r="D8233" i="1"/>
  <c r="N8232" i="1"/>
  <c r="M8232" i="1"/>
  <c r="L8232" i="1"/>
  <c r="K8232" i="1"/>
  <c r="D8232" i="1"/>
  <c r="N8231" i="1"/>
  <c r="M8231" i="1"/>
  <c r="L8231" i="1"/>
  <c r="K8231" i="1"/>
  <c r="D8231" i="1"/>
  <c r="N8230" i="1"/>
  <c r="M8230" i="1"/>
  <c r="L8230" i="1"/>
  <c r="K8230" i="1"/>
  <c r="D8230" i="1"/>
  <c r="N8229" i="1"/>
  <c r="M8229" i="1"/>
  <c r="L8229" i="1"/>
  <c r="K8229" i="1"/>
  <c r="D8229" i="1"/>
  <c r="N8228" i="1"/>
  <c r="M8228" i="1"/>
  <c r="L8228" i="1"/>
  <c r="K8228" i="1"/>
  <c r="D8228" i="1"/>
  <c r="N8227" i="1"/>
  <c r="M8227" i="1"/>
  <c r="L8227" i="1"/>
  <c r="K8227" i="1"/>
  <c r="D8227" i="1"/>
  <c r="N8226" i="1"/>
  <c r="M8226" i="1"/>
  <c r="L8226" i="1"/>
  <c r="K8226" i="1"/>
  <c r="D8226" i="1"/>
  <c r="N8225" i="1"/>
  <c r="M8225" i="1"/>
  <c r="L8225" i="1"/>
  <c r="K8225" i="1"/>
  <c r="D8225" i="1"/>
  <c r="N8224" i="1"/>
  <c r="M8224" i="1"/>
  <c r="L8224" i="1"/>
  <c r="K8224" i="1"/>
  <c r="D8224" i="1"/>
  <c r="N8223" i="1"/>
  <c r="M8223" i="1"/>
  <c r="L8223" i="1"/>
  <c r="K8223" i="1"/>
  <c r="D8223" i="1"/>
  <c r="N8222" i="1"/>
  <c r="M8222" i="1"/>
  <c r="L8222" i="1"/>
  <c r="K8222" i="1"/>
  <c r="D8222" i="1"/>
  <c r="N8221" i="1"/>
  <c r="M8221" i="1"/>
  <c r="L8221" i="1"/>
  <c r="K8221" i="1"/>
  <c r="D8221" i="1"/>
  <c r="N8220" i="1"/>
  <c r="M8220" i="1"/>
  <c r="L8220" i="1"/>
  <c r="K8220" i="1"/>
  <c r="D8220" i="1"/>
  <c r="N8219" i="1"/>
  <c r="M8219" i="1"/>
  <c r="L8219" i="1"/>
  <c r="K8219" i="1"/>
  <c r="D8219" i="1"/>
  <c r="N8218" i="1"/>
  <c r="M8218" i="1"/>
  <c r="L8218" i="1"/>
  <c r="K8218" i="1"/>
  <c r="D8218" i="1"/>
  <c r="N8217" i="1"/>
  <c r="M8217" i="1"/>
  <c r="L8217" i="1"/>
  <c r="K8217" i="1"/>
  <c r="D8217" i="1"/>
  <c r="N8216" i="1"/>
  <c r="M8216" i="1"/>
  <c r="L8216" i="1"/>
  <c r="K8216" i="1"/>
  <c r="D8216" i="1"/>
  <c r="N8215" i="1"/>
  <c r="M8215" i="1"/>
  <c r="L8215" i="1"/>
  <c r="K8215" i="1"/>
  <c r="D8215" i="1"/>
  <c r="N8214" i="1"/>
  <c r="M8214" i="1"/>
  <c r="L8214" i="1"/>
  <c r="K8214" i="1"/>
  <c r="D8214" i="1"/>
  <c r="N8213" i="1"/>
  <c r="M8213" i="1"/>
  <c r="L8213" i="1"/>
  <c r="K8213" i="1"/>
  <c r="D8213" i="1"/>
  <c r="N8212" i="1"/>
  <c r="M8212" i="1"/>
  <c r="L8212" i="1"/>
  <c r="K8212" i="1"/>
  <c r="D8212" i="1"/>
  <c r="N8211" i="1"/>
  <c r="M8211" i="1"/>
  <c r="L8211" i="1"/>
  <c r="K8211" i="1"/>
  <c r="D8211" i="1"/>
  <c r="N8210" i="1"/>
  <c r="M8210" i="1"/>
  <c r="L8210" i="1"/>
  <c r="K8210" i="1"/>
  <c r="D8210" i="1"/>
  <c r="N8209" i="1"/>
  <c r="M8209" i="1"/>
  <c r="L8209" i="1"/>
  <c r="K8209" i="1"/>
  <c r="D8209" i="1"/>
  <c r="N8208" i="1"/>
  <c r="M8208" i="1"/>
  <c r="L8208" i="1"/>
  <c r="K8208" i="1"/>
  <c r="D8208" i="1"/>
  <c r="N8207" i="1"/>
  <c r="M8207" i="1"/>
  <c r="L8207" i="1"/>
  <c r="K8207" i="1"/>
  <c r="D8207" i="1"/>
  <c r="N8206" i="1"/>
  <c r="M8206" i="1"/>
  <c r="L8206" i="1"/>
  <c r="K8206" i="1"/>
  <c r="D8206" i="1"/>
  <c r="N8205" i="1"/>
  <c r="M8205" i="1"/>
  <c r="L8205" i="1"/>
  <c r="K8205" i="1"/>
  <c r="D8205" i="1"/>
  <c r="N8204" i="1"/>
  <c r="M8204" i="1"/>
  <c r="L8204" i="1"/>
  <c r="K8204" i="1"/>
  <c r="D8204" i="1"/>
  <c r="N8203" i="1"/>
  <c r="M8203" i="1"/>
  <c r="L8203" i="1"/>
  <c r="K8203" i="1"/>
  <c r="D8203" i="1"/>
  <c r="N8202" i="1"/>
  <c r="M8202" i="1"/>
  <c r="L8202" i="1"/>
  <c r="K8202" i="1"/>
  <c r="D8202" i="1"/>
  <c r="N8201" i="1"/>
  <c r="M8201" i="1"/>
  <c r="L8201" i="1"/>
  <c r="K8201" i="1"/>
  <c r="D8201" i="1"/>
  <c r="N8200" i="1"/>
  <c r="M8200" i="1"/>
  <c r="L8200" i="1"/>
  <c r="K8200" i="1"/>
  <c r="D8200" i="1"/>
  <c r="N8199" i="1"/>
  <c r="M8199" i="1"/>
  <c r="L8199" i="1"/>
  <c r="K8199" i="1"/>
  <c r="D8199" i="1"/>
  <c r="N8198" i="1"/>
  <c r="M8198" i="1"/>
  <c r="L8198" i="1"/>
  <c r="K8198" i="1"/>
  <c r="D8198" i="1"/>
  <c r="N8197" i="1"/>
  <c r="M8197" i="1"/>
  <c r="L8197" i="1"/>
  <c r="K8197" i="1"/>
  <c r="D8197" i="1"/>
  <c r="N8196" i="1"/>
  <c r="M8196" i="1"/>
  <c r="L8196" i="1"/>
  <c r="K8196" i="1"/>
  <c r="D8196" i="1"/>
  <c r="N8195" i="1"/>
  <c r="M8195" i="1"/>
  <c r="L8195" i="1"/>
  <c r="K8195" i="1"/>
  <c r="D8195" i="1"/>
  <c r="N8194" i="1"/>
  <c r="M8194" i="1"/>
  <c r="L8194" i="1"/>
  <c r="K8194" i="1"/>
  <c r="D8194" i="1"/>
  <c r="N8193" i="1"/>
  <c r="M8193" i="1"/>
  <c r="L8193" i="1"/>
  <c r="K8193" i="1"/>
  <c r="D8193" i="1"/>
  <c r="N8192" i="1"/>
  <c r="M8192" i="1"/>
  <c r="L8192" i="1"/>
  <c r="K8192" i="1"/>
  <c r="D8192" i="1"/>
  <c r="N8191" i="1"/>
  <c r="M8191" i="1"/>
  <c r="L8191" i="1"/>
  <c r="K8191" i="1"/>
  <c r="D8191" i="1"/>
  <c r="N8190" i="1"/>
  <c r="M8190" i="1"/>
  <c r="L8190" i="1"/>
  <c r="K8190" i="1"/>
  <c r="D8190" i="1"/>
  <c r="N8189" i="1"/>
  <c r="M8189" i="1"/>
  <c r="L8189" i="1"/>
  <c r="K8189" i="1"/>
  <c r="D8189" i="1"/>
  <c r="N8188" i="1"/>
  <c r="M8188" i="1"/>
  <c r="L8188" i="1"/>
  <c r="K8188" i="1"/>
  <c r="D8188" i="1"/>
  <c r="N8187" i="1"/>
  <c r="M8187" i="1"/>
  <c r="L8187" i="1"/>
  <c r="K8187" i="1"/>
  <c r="D8187" i="1"/>
  <c r="N8186" i="1"/>
  <c r="M8186" i="1"/>
  <c r="L8186" i="1"/>
  <c r="K8186" i="1"/>
  <c r="D8186" i="1"/>
  <c r="N8185" i="1"/>
  <c r="M8185" i="1"/>
  <c r="L8185" i="1"/>
  <c r="K8185" i="1"/>
  <c r="D8185" i="1"/>
  <c r="N8184" i="1"/>
  <c r="M8184" i="1"/>
  <c r="L8184" i="1"/>
  <c r="K8184" i="1"/>
  <c r="D8184" i="1"/>
  <c r="N8183" i="1"/>
  <c r="M8183" i="1"/>
  <c r="L8183" i="1"/>
  <c r="K8183" i="1"/>
  <c r="D8183" i="1"/>
  <c r="N8182" i="1"/>
  <c r="M8182" i="1"/>
  <c r="L8182" i="1"/>
  <c r="K8182" i="1"/>
  <c r="D8182" i="1"/>
  <c r="N8181" i="1"/>
  <c r="M8181" i="1"/>
  <c r="L8181" i="1"/>
  <c r="K8181" i="1"/>
  <c r="D8181" i="1"/>
  <c r="N8180" i="1"/>
  <c r="M8180" i="1"/>
  <c r="L8180" i="1"/>
  <c r="K8180" i="1"/>
  <c r="D8180" i="1"/>
  <c r="N8179" i="1"/>
  <c r="M8179" i="1"/>
  <c r="L8179" i="1"/>
  <c r="K8179" i="1"/>
  <c r="D8179" i="1"/>
  <c r="N8178" i="1"/>
  <c r="M8178" i="1"/>
  <c r="L8178" i="1"/>
  <c r="K8178" i="1"/>
  <c r="D8178" i="1"/>
  <c r="N8177" i="1"/>
  <c r="M8177" i="1"/>
  <c r="L8177" i="1"/>
  <c r="K8177" i="1"/>
  <c r="D8177" i="1"/>
  <c r="N8176" i="1"/>
  <c r="M8176" i="1"/>
  <c r="L8176" i="1"/>
  <c r="K8176" i="1"/>
  <c r="D8176" i="1"/>
  <c r="N8175" i="1"/>
  <c r="M8175" i="1"/>
  <c r="L8175" i="1"/>
  <c r="K8175" i="1"/>
  <c r="D8175" i="1"/>
  <c r="N8174" i="1"/>
  <c r="M8174" i="1"/>
  <c r="L8174" i="1"/>
  <c r="K8174" i="1"/>
  <c r="D8174" i="1"/>
  <c r="N8173" i="1"/>
  <c r="M8173" i="1"/>
  <c r="L8173" i="1"/>
  <c r="K8173" i="1"/>
  <c r="D8173" i="1"/>
  <c r="N8172" i="1"/>
  <c r="M8172" i="1"/>
  <c r="L8172" i="1"/>
  <c r="K8172" i="1"/>
  <c r="D8172" i="1"/>
  <c r="N8171" i="1"/>
  <c r="M8171" i="1"/>
  <c r="L8171" i="1"/>
  <c r="K8171" i="1"/>
  <c r="D8171" i="1"/>
  <c r="N8170" i="1"/>
  <c r="M8170" i="1"/>
  <c r="L8170" i="1"/>
  <c r="K8170" i="1"/>
  <c r="D8170" i="1"/>
  <c r="N8169" i="1"/>
  <c r="M8169" i="1"/>
  <c r="L8169" i="1"/>
  <c r="K8169" i="1"/>
  <c r="D8169" i="1"/>
  <c r="N8168" i="1"/>
  <c r="M8168" i="1"/>
  <c r="L8168" i="1"/>
  <c r="K8168" i="1"/>
  <c r="D8168" i="1"/>
  <c r="N8167" i="1"/>
  <c r="M8167" i="1"/>
  <c r="L8167" i="1"/>
  <c r="K8167" i="1"/>
  <c r="D8167" i="1"/>
  <c r="N8166" i="1"/>
  <c r="M8166" i="1"/>
  <c r="L8166" i="1"/>
  <c r="K8166" i="1"/>
  <c r="D8166" i="1"/>
  <c r="N8165" i="1"/>
  <c r="M8165" i="1"/>
  <c r="L8165" i="1"/>
  <c r="K8165" i="1"/>
  <c r="D8165" i="1"/>
  <c r="N8164" i="1"/>
  <c r="M8164" i="1"/>
  <c r="L8164" i="1"/>
  <c r="K8164" i="1"/>
  <c r="D8164" i="1"/>
  <c r="N8163" i="1"/>
  <c r="M8163" i="1"/>
  <c r="L8163" i="1"/>
  <c r="K8163" i="1"/>
  <c r="D8163" i="1"/>
  <c r="N8162" i="1"/>
  <c r="M8162" i="1"/>
  <c r="L8162" i="1"/>
  <c r="K8162" i="1"/>
  <c r="D8162" i="1"/>
  <c r="N8161" i="1"/>
  <c r="M8161" i="1"/>
  <c r="L8161" i="1"/>
  <c r="K8161" i="1"/>
  <c r="D8161" i="1"/>
  <c r="N8160" i="1"/>
  <c r="M8160" i="1"/>
  <c r="L8160" i="1"/>
  <c r="K8160" i="1"/>
  <c r="D8160" i="1"/>
  <c r="N8159" i="1"/>
  <c r="M8159" i="1"/>
  <c r="L8159" i="1"/>
  <c r="K8159" i="1"/>
  <c r="D8159" i="1"/>
  <c r="N8158" i="1"/>
  <c r="M8158" i="1"/>
  <c r="L8158" i="1"/>
  <c r="K8158" i="1"/>
  <c r="D8158" i="1"/>
  <c r="N8157" i="1"/>
  <c r="M8157" i="1"/>
  <c r="L8157" i="1"/>
  <c r="K8157" i="1"/>
  <c r="D8157" i="1"/>
  <c r="N8156" i="1"/>
  <c r="M8156" i="1"/>
  <c r="L8156" i="1"/>
  <c r="K8156" i="1"/>
  <c r="D8156" i="1"/>
  <c r="N8155" i="1"/>
  <c r="M8155" i="1"/>
  <c r="L8155" i="1"/>
  <c r="K8155" i="1"/>
  <c r="D8155" i="1"/>
  <c r="N8154" i="1"/>
  <c r="M8154" i="1"/>
  <c r="L8154" i="1"/>
  <c r="K8154" i="1"/>
  <c r="D8154" i="1"/>
  <c r="N8153" i="1"/>
  <c r="M8153" i="1"/>
  <c r="L8153" i="1"/>
  <c r="K8153" i="1"/>
  <c r="D8153" i="1"/>
  <c r="N8152" i="1"/>
  <c r="M8152" i="1"/>
  <c r="L8152" i="1"/>
  <c r="K8152" i="1"/>
  <c r="D8152" i="1"/>
  <c r="N8151" i="1"/>
  <c r="M8151" i="1"/>
  <c r="L8151" i="1"/>
  <c r="K8151" i="1"/>
  <c r="D8151" i="1"/>
  <c r="N8150" i="1"/>
  <c r="M8150" i="1"/>
  <c r="L8150" i="1"/>
  <c r="K8150" i="1"/>
  <c r="D8150" i="1"/>
  <c r="N8149" i="1"/>
  <c r="M8149" i="1"/>
  <c r="L8149" i="1"/>
  <c r="K8149" i="1"/>
  <c r="D8149" i="1"/>
  <c r="N8148" i="1"/>
  <c r="M8148" i="1"/>
  <c r="L8148" i="1"/>
  <c r="K8148" i="1"/>
  <c r="D8148" i="1"/>
  <c r="N8147" i="1"/>
  <c r="M8147" i="1"/>
  <c r="L8147" i="1"/>
  <c r="K8147" i="1"/>
  <c r="D8147" i="1"/>
  <c r="N8146" i="1"/>
  <c r="M8146" i="1"/>
  <c r="L8146" i="1"/>
  <c r="K8146" i="1"/>
  <c r="D8146" i="1"/>
  <c r="N8145" i="1"/>
  <c r="M8145" i="1"/>
  <c r="L8145" i="1"/>
  <c r="K8145" i="1"/>
  <c r="D8145" i="1"/>
  <c r="N8144" i="1"/>
  <c r="M8144" i="1"/>
  <c r="L8144" i="1"/>
  <c r="K8144" i="1"/>
  <c r="D8144" i="1"/>
  <c r="N8143" i="1"/>
  <c r="M8143" i="1"/>
  <c r="L8143" i="1"/>
  <c r="K8143" i="1"/>
  <c r="D8143" i="1"/>
  <c r="N8142" i="1"/>
  <c r="M8142" i="1"/>
  <c r="L8142" i="1"/>
  <c r="K8142" i="1"/>
  <c r="D8142" i="1"/>
  <c r="N8141" i="1"/>
  <c r="M8141" i="1"/>
  <c r="L8141" i="1"/>
  <c r="K8141" i="1"/>
  <c r="D8141" i="1"/>
  <c r="N8140" i="1"/>
  <c r="M8140" i="1"/>
  <c r="L8140" i="1"/>
  <c r="K8140" i="1"/>
  <c r="D8140" i="1"/>
  <c r="N8139" i="1"/>
  <c r="M8139" i="1"/>
  <c r="L8139" i="1"/>
  <c r="K8139" i="1"/>
  <c r="D8139" i="1"/>
  <c r="N8138" i="1"/>
  <c r="M8138" i="1"/>
  <c r="L8138" i="1"/>
  <c r="K8138" i="1"/>
  <c r="D8138" i="1"/>
  <c r="N8137" i="1"/>
  <c r="M8137" i="1"/>
  <c r="L8137" i="1"/>
  <c r="K8137" i="1"/>
  <c r="D8137" i="1"/>
  <c r="N8136" i="1"/>
  <c r="M8136" i="1"/>
  <c r="L8136" i="1"/>
  <c r="K8136" i="1"/>
  <c r="D8136" i="1"/>
  <c r="N8135" i="1"/>
  <c r="M8135" i="1"/>
  <c r="L8135" i="1"/>
  <c r="K8135" i="1"/>
  <c r="D8135" i="1"/>
  <c r="N8134" i="1"/>
  <c r="M8134" i="1"/>
  <c r="L8134" i="1"/>
  <c r="K8134" i="1"/>
  <c r="D8134" i="1"/>
  <c r="N8133" i="1"/>
  <c r="M8133" i="1"/>
  <c r="L8133" i="1"/>
  <c r="K8133" i="1"/>
  <c r="D8133" i="1"/>
  <c r="N8132" i="1"/>
  <c r="M8132" i="1"/>
  <c r="L8132" i="1"/>
  <c r="K8132" i="1"/>
  <c r="D8132" i="1"/>
  <c r="N8131" i="1"/>
  <c r="M8131" i="1"/>
  <c r="L8131" i="1"/>
  <c r="K8131" i="1"/>
  <c r="D8131" i="1"/>
  <c r="N8130" i="1"/>
  <c r="M8130" i="1"/>
  <c r="L8130" i="1"/>
  <c r="K8130" i="1"/>
  <c r="D8130" i="1"/>
  <c r="N8129" i="1"/>
  <c r="M8129" i="1"/>
  <c r="L8129" i="1"/>
  <c r="K8129" i="1"/>
  <c r="D8129" i="1"/>
  <c r="N8128" i="1"/>
  <c r="M8128" i="1"/>
  <c r="L8128" i="1"/>
  <c r="K8128" i="1"/>
  <c r="D8128" i="1"/>
  <c r="N8127" i="1"/>
  <c r="M8127" i="1"/>
  <c r="L8127" i="1"/>
  <c r="K8127" i="1"/>
  <c r="D8127" i="1"/>
  <c r="N8126" i="1"/>
  <c r="M8126" i="1"/>
  <c r="L8126" i="1"/>
  <c r="K8126" i="1"/>
  <c r="D8126" i="1"/>
  <c r="N8125" i="1"/>
  <c r="M8125" i="1"/>
  <c r="L8125" i="1"/>
  <c r="K8125" i="1"/>
  <c r="D8125" i="1"/>
  <c r="N8124" i="1"/>
  <c r="M8124" i="1"/>
  <c r="L8124" i="1"/>
  <c r="K8124" i="1"/>
  <c r="D8124" i="1"/>
  <c r="N8123" i="1"/>
  <c r="M8123" i="1"/>
  <c r="L8123" i="1"/>
  <c r="K8123" i="1"/>
  <c r="D8123" i="1"/>
  <c r="N8122" i="1"/>
  <c r="M8122" i="1"/>
  <c r="L8122" i="1"/>
  <c r="K8122" i="1"/>
  <c r="D8122" i="1"/>
  <c r="N8121" i="1"/>
  <c r="M8121" i="1"/>
  <c r="L8121" i="1"/>
  <c r="K8121" i="1"/>
  <c r="D8121" i="1"/>
  <c r="N8120" i="1"/>
  <c r="M8120" i="1"/>
  <c r="L8120" i="1"/>
  <c r="K8120" i="1"/>
  <c r="D8120" i="1"/>
  <c r="N8119" i="1"/>
  <c r="M8119" i="1"/>
  <c r="L8119" i="1"/>
  <c r="K8119" i="1"/>
  <c r="D8119" i="1"/>
  <c r="N8118" i="1"/>
  <c r="M8118" i="1"/>
  <c r="L8118" i="1"/>
  <c r="K8118" i="1"/>
  <c r="D8118" i="1"/>
  <c r="N8117" i="1"/>
  <c r="M8117" i="1"/>
  <c r="L8117" i="1"/>
  <c r="K8117" i="1"/>
  <c r="D8117" i="1"/>
  <c r="N8116" i="1"/>
  <c r="M8116" i="1"/>
  <c r="L8116" i="1"/>
  <c r="K8116" i="1"/>
  <c r="D8116" i="1"/>
  <c r="N8115" i="1"/>
  <c r="M8115" i="1"/>
  <c r="L8115" i="1"/>
  <c r="K8115" i="1"/>
  <c r="D8115" i="1"/>
  <c r="N8114" i="1"/>
  <c r="M8114" i="1"/>
  <c r="L8114" i="1"/>
  <c r="K8114" i="1"/>
  <c r="D8114" i="1"/>
  <c r="N8113" i="1"/>
  <c r="M8113" i="1"/>
  <c r="L8113" i="1"/>
  <c r="K8113" i="1"/>
  <c r="D8113" i="1"/>
  <c r="N8112" i="1"/>
  <c r="M8112" i="1"/>
  <c r="L8112" i="1"/>
  <c r="K8112" i="1"/>
  <c r="D8112" i="1"/>
  <c r="N8111" i="1"/>
  <c r="M8111" i="1"/>
  <c r="L8111" i="1"/>
  <c r="K8111" i="1"/>
  <c r="D8111" i="1"/>
  <c r="N8110" i="1"/>
  <c r="M8110" i="1"/>
  <c r="L8110" i="1"/>
  <c r="K8110" i="1"/>
  <c r="D8110" i="1"/>
  <c r="N8109" i="1"/>
  <c r="M8109" i="1"/>
  <c r="L8109" i="1"/>
  <c r="K8109" i="1"/>
  <c r="D8109" i="1"/>
  <c r="N8108" i="1"/>
  <c r="M8108" i="1"/>
  <c r="L8108" i="1"/>
  <c r="K8108" i="1"/>
  <c r="D8108" i="1"/>
  <c r="N8107" i="1"/>
  <c r="M8107" i="1"/>
  <c r="L8107" i="1"/>
  <c r="K8107" i="1"/>
  <c r="D8107" i="1"/>
  <c r="N8106" i="1"/>
  <c r="M8106" i="1"/>
  <c r="L8106" i="1"/>
  <c r="K8106" i="1"/>
  <c r="D8106" i="1"/>
  <c r="N8105" i="1"/>
  <c r="M8105" i="1"/>
  <c r="L8105" i="1"/>
  <c r="K8105" i="1"/>
  <c r="D8105" i="1"/>
  <c r="N8104" i="1"/>
  <c r="M8104" i="1"/>
  <c r="L8104" i="1"/>
  <c r="K8104" i="1"/>
  <c r="D8104" i="1"/>
  <c r="N8103" i="1"/>
  <c r="M8103" i="1"/>
  <c r="L8103" i="1"/>
  <c r="K8103" i="1"/>
  <c r="D8103" i="1"/>
  <c r="N8102" i="1"/>
  <c r="M8102" i="1"/>
  <c r="L8102" i="1"/>
  <c r="K8102" i="1"/>
  <c r="D8102" i="1"/>
  <c r="C8329" i="1"/>
  <c r="C8163" i="1"/>
  <c r="C8301" i="1"/>
  <c r="C8266" i="1"/>
  <c r="C8210" i="1"/>
  <c r="C8255" i="1"/>
  <c r="C8136" i="1"/>
  <c r="C8274" i="1"/>
  <c r="C8362" i="1"/>
  <c r="C8120" i="1"/>
  <c r="C8146" i="1"/>
  <c r="C8129" i="1"/>
  <c r="C8423" i="1"/>
  <c r="C8383" i="1"/>
  <c r="C8257" i="1"/>
  <c r="C8417" i="1"/>
  <c r="C8282" i="1"/>
  <c r="C8194" i="1"/>
  <c r="C8285" i="1"/>
  <c r="C8239" i="1"/>
  <c r="C8139" i="1"/>
  <c r="C8399" i="1"/>
  <c r="C8375" i="1"/>
  <c r="C8361" i="1"/>
  <c r="C8251" i="1"/>
  <c r="C8130" i="1"/>
  <c r="C8371" i="1"/>
  <c r="C8127" i="1"/>
  <c r="C8353" i="1"/>
  <c r="C8200" i="1"/>
  <c r="C8264" i="1"/>
  <c r="C8364" i="1"/>
  <c r="C8148" i="1"/>
  <c r="C8212" i="1"/>
  <c r="C8132" i="1"/>
  <c r="C8324" i="1"/>
  <c r="C8188" i="1"/>
  <c r="C8332" i="1"/>
  <c r="C8122" i="1"/>
  <c r="C8112" i="1"/>
  <c r="C8368" i="1"/>
  <c r="C8352" i="1"/>
  <c r="C8113" i="1"/>
  <c r="C8162" i="1"/>
  <c r="C8263" i="1"/>
  <c r="C8304" i="1"/>
  <c r="C8312" i="1"/>
  <c r="C8381" i="1"/>
  <c r="C8299" i="1"/>
  <c r="C8242" i="1"/>
  <c r="C8215" i="1"/>
  <c r="C8149" i="1"/>
  <c r="C8316" i="1"/>
  <c r="C8246" i="1"/>
  <c r="C8323" i="1"/>
  <c r="C8142" i="1"/>
  <c r="C8281" i="1"/>
  <c r="C8410" i="1"/>
  <c r="C8218" i="1"/>
  <c r="C8402" i="1"/>
  <c r="C8176" i="1"/>
  <c r="C8412" i="1"/>
  <c r="C8245" i="1"/>
  <c r="C8418" i="1"/>
  <c r="C8338" i="1"/>
  <c r="C8125" i="1"/>
  <c r="C8365" i="1"/>
  <c r="C8231" i="1"/>
  <c r="C8111" i="1"/>
  <c r="C8219" i="1"/>
  <c r="C8216" i="1"/>
  <c r="C8261" i="1"/>
  <c r="C8199" i="1"/>
  <c r="C8213" i="1"/>
  <c r="C8153" i="1"/>
  <c r="C8320" i="1"/>
  <c r="C8436" i="1"/>
  <c r="C8347" i="1"/>
  <c r="C8248" i="1"/>
  <c r="C8351" i="1"/>
  <c r="C8384" i="1"/>
  <c r="C8341" i="1"/>
  <c r="C8177" i="1"/>
  <c r="C8376" i="1"/>
  <c r="C8155" i="1"/>
  <c r="C8277" i="1"/>
  <c r="C8117" i="1"/>
  <c r="C8167" i="1"/>
  <c r="C8161" i="1"/>
  <c r="C8275" i="1"/>
  <c r="C8168" i="1"/>
  <c r="C8297" i="1"/>
  <c r="C8250" i="1"/>
  <c r="C8224" i="1"/>
  <c r="C8367" i="1"/>
  <c r="C8303" i="1"/>
  <c r="C8335" i="1"/>
  <c r="C8268" i="1"/>
  <c r="C8348" i="1"/>
  <c r="C8172" i="1"/>
  <c r="C8292" i="1"/>
  <c r="C8228" i="1"/>
  <c r="C8387" i="1"/>
  <c r="C8256" i="1"/>
  <c r="C8191" i="1"/>
  <c r="C8169" i="1"/>
  <c r="C8154" i="1"/>
  <c r="C8279" i="1"/>
  <c r="C8309" i="1"/>
  <c r="C8259" i="1"/>
  <c r="C8234" i="1"/>
  <c r="C8156" i="1"/>
  <c r="C8115" i="1"/>
  <c r="C8217" i="1"/>
  <c r="C8379" i="1"/>
  <c r="C8182" i="1"/>
  <c r="C8378" i="1"/>
  <c r="C8317" i="1"/>
  <c r="C8114" i="1"/>
  <c r="C8220" i="1"/>
  <c r="C8315" i="1"/>
  <c r="C8429" i="1"/>
  <c r="C8272" i="1"/>
  <c r="C8403" i="1"/>
  <c r="C8295" i="1"/>
  <c r="C8394" i="1"/>
  <c r="C8103" i="1"/>
  <c r="C8363" i="1"/>
  <c r="C8339" i="1"/>
  <c r="C8151" i="1"/>
  <c r="C8171" i="1"/>
  <c r="C8305" i="1"/>
  <c r="C8416" i="1"/>
  <c r="C8328" i="1"/>
  <c r="C8121" i="1"/>
  <c r="C8243" i="1"/>
  <c r="C8128" i="1"/>
  <c r="C8265" i="1"/>
  <c r="C8415" i="1"/>
  <c r="C8434" i="1"/>
  <c r="C8152" i="1"/>
  <c r="C8235" i="1"/>
  <c r="C8193" i="1"/>
  <c r="C8181" i="1"/>
  <c r="C8370" i="1"/>
  <c r="C8241" i="1"/>
  <c r="C8307" i="1"/>
  <c r="C8401" i="1"/>
  <c r="C8236" i="1"/>
  <c r="C8104" i="1"/>
  <c r="C8404" i="1"/>
  <c r="C8260" i="1"/>
  <c r="C8388" i="1"/>
  <c r="C8123" i="1"/>
  <c r="C8221" i="1"/>
  <c r="C8357" i="1"/>
  <c r="C8356" i="1"/>
  <c r="C8179" i="1"/>
  <c r="C8208" i="1"/>
  <c r="C8377" i="1"/>
  <c r="C8157" i="1"/>
  <c r="C8147" i="1"/>
  <c r="C8201" i="1"/>
  <c r="C8160" i="1"/>
  <c r="C8280" i="1"/>
  <c r="C8405" i="1"/>
  <c r="C8269" i="1"/>
  <c r="C8325" i="1"/>
  <c r="C8202" i="1"/>
  <c r="C8119" i="1"/>
  <c r="C8211" i="1"/>
  <c r="C8183" i="1"/>
  <c r="C8271" i="1"/>
  <c r="C8319" i="1"/>
  <c r="C8189" i="1"/>
  <c r="C8229" i="1"/>
  <c r="C8355" i="1"/>
  <c r="C8397" i="1"/>
  <c r="C8223" i="1"/>
  <c r="C8145" i="1"/>
  <c r="C8395" i="1"/>
  <c r="C8344" i="1"/>
  <c r="C8283" i="1"/>
  <c r="C8428" i="1"/>
  <c r="C8273" i="1"/>
  <c r="C8170" i="1"/>
  <c r="C8287" i="1"/>
  <c r="C8173" i="1"/>
  <c r="C8296" i="1"/>
  <c r="C8380" i="1"/>
  <c r="C8432" i="1"/>
  <c r="C8233" i="1"/>
  <c r="C8306" i="1"/>
  <c r="C8267" i="1"/>
  <c r="C8290" i="1"/>
  <c r="C8327" i="1"/>
  <c r="C8276" i="1"/>
  <c r="C8343" i="1"/>
  <c r="C8205" i="1"/>
  <c r="C8195" i="1"/>
  <c r="C8321" i="1"/>
  <c r="C8164" i="1"/>
  <c r="C8144" i="1"/>
  <c r="C8345" i="1"/>
  <c r="C8185" i="1"/>
  <c r="C8138" i="1"/>
  <c r="C8419" i="1"/>
  <c r="C8360" i="1"/>
  <c r="C8340" i="1"/>
  <c r="C8137" i="1"/>
  <c r="C8253" i="1"/>
  <c r="C8426" i="1"/>
  <c r="C8159" i="1"/>
  <c r="C8409" i="1"/>
  <c r="C8392" i="1"/>
  <c r="C8359" i="1"/>
  <c r="C8133" i="1"/>
  <c r="C8186" i="1"/>
  <c r="C8421" i="1"/>
  <c r="C8227" i="1"/>
  <c r="C8411" i="1"/>
  <c r="C8187" i="1"/>
  <c r="C8330" i="1"/>
  <c r="C8226" i="1"/>
  <c r="C8293" i="1"/>
  <c r="C8135" i="1"/>
  <c r="C8389" i="1"/>
  <c r="C8400" i="1"/>
  <c r="C8427" i="1"/>
  <c r="C8386" i="1"/>
  <c r="C8143" i="1"/>
  <c r="C8105" i="1"/>
  <c r="C8407" i="1"/>
  <c r="C8244" i="1"/>
  <c r="C8197" i="1"/>
  <c r="C8408" i="1"/>
  <c r="C8322" i="1"/>
  <c r="C8232" i="1"/>
  <c r="C8431" i="1"/>
  <c r="C8109" i="1"/>
  <c r="C8106" i="1"/>
  <c r="C8372" i="1"/>
  <c r="C8308" i="1"/>
  <c r="C8252" i="1"/>
  <c r="C8204" i="1"/>
  <c r="C8413" i="1"/>
  <c r="C8424" i="1"/>
  <c r="C8349" i="1"/>
  <c r="C8425" i="1"/>
  <c r="C8225" i="1"/>
  <c r="C8311" i="1"/>
  <c r="C8207" i="1"/>
  <c r="C8333" i="1"/>
  <c r="C8291" i="1"/>
  <c r="C8240" i="1"/>
  <c r="C8385" i="1"/>
  <c r="C8337" i="1"/>
  <c r="C8196" i="1"/>
  <c r="C8298" i="1"/>
  <c r="C8393" i="1"/>
  <c r="C8300" i="1"/>
  <c r="C8180" i="1"/>
  <c r="C8354" i="1"/>
  <c r="C8288" i="1"/>
  <c r="C8258" i="1"/>
  <c r="C8346" i="1"/>
  <c r="C8433" i="1"/>
  <c r="C8178" i="1"/>
  <c r="C8184" i="1"/>
  <c r="C8203" i="1"/>
  <c r="C8336" i="1"/>
  <c r="C8175" i="1"/>
  <c r="C8314" i="1"/>
  <c r="C8373" i="1"/>
  <c r="C8249" i="1"/>
  <c r="C8209" i="1"/>
  <c r="C8141" i="1"/>
  <c r="C8391" i="1"/>
  <c r="C8289" i="1"/>
  <c r="C8165" i="1"/>
  <c r="C8192" i="1"/>
  <c r="C8247" i="1"/>
  <c r="C8313" i="1"/>
  <c r="C8435" i="1"/>
  <c r="C8369" i="1"/>
  <c r="C8237" i="1"/>
  <c r="C8331" i="1"/>
  <c r="C8396" i="1"/>
  <c r="C8284" i="1"/>
  <c r="C8420" i="1"/>
  <c r="C8131" i="1"/>
  <c r="C8140" i="1"/>
  <c r="C8294" i="1"/>
  <c r="C8222" i="1"/>
  <c r="C8158" i="1"/>
  <c r="C8134" i="1"/>
  <c r="C8110" i="1"/>
  <c r="C8108" i="1"/>
  <c r="C8310" i="1"/>
  <c r="C8254" i="1"/>
  <c r="C8214" i="1"/>
  <c r="C8190" i="1"/>
  <c r="C8166" i="1"/>
  <c r="C8118" i="1"/>
  <c r="C8326" i="1"/>
  <c r="C8198" i="1"/>
  <c r="C8318" i="1"/>
  <c r="C8124" i="1"/>
  <c r="C8107" i="1"/>
  <c r="C8334" i="1"/>
  <c r="C8286" i="1"/>
  <c r="C8270" i="1"/>
  <c r="C8230" i="1"/>
  <c r="C8206" i="1"/>
  <c r="C8174" i="1"/>
  <c r="C8102" i="1"/>
  <c r="C8430" i="1"/>
  <c r="C8422" i="1"/>
  <c r="C8414" i="1"/>
  <c r="C8406" i="1"/>
  <c r="C8398" i="1"/>
  <c r="C8390" i="1"/>
  <c r="C8382" i="1"/>
  <c r="C8374" i="1"/>
  <c r="C8366" i="1"/>
  <c r="C8358" i="1"/>
  <c r="C8350" i="1"/>
  <c r="C8342" i="1"/>
  <c r="C8302" i="1"/>
  <c r="C8278" i="1"/>
  <c r="C8262" i="1"/>
  <c r="C8238" i="1"/>
  <c r="C8150" i="1"/>
  <c r="C8126" i="1"/>
  <c r="C8116" i="1"/>
  <c r="N8101" i="1" l="1"/>
  <c r="M8101" i="1"/>
  <c r="L8101" i="1"/>
  <c r="K8101" i="1"/>
  <c r="D8101" i="1"/>
  <c r="S7705" i="1"/>
  <c r="N8100" i="1"/>
  <c r="M8100" i="1"/>
  <c r="L8100" i="1"/>
  <c r="K8100" i="1"/>
  <c r="D8100" i="1"/>
  <c r="N8099" i="1"/>
  <c r="M8099" i="1"/>
  <c r="L8099" i="1"/>
  <c r="K8099" i="1"/>
  <c r="D8099" i="1"/>
  <c r="N7086" i="1"/>
  <c r="M7086" i="1"/>
  <c r="L7086" i="1"/>
  <c r="K7086" i="1"/>
  <c r="D7086" i="1"/>
  <c r="S7013" i="1"/>
  <c r="S7758" i="1"/>
  <c r="C8100" i="1"/>
  <c r="C8101" i="1"/>
  <c r="C8099" i="1"/>
  <c r="C7086" i="1"/>
  <c r="S7039" i="1" l="1"/>
  <c r="S7610" i="1"/>
  <c r="S7087" i="1"/>
  <c r="S7764" i="1"/>
  <c r="S8098" i="1" l="1"/>
  <c r="S8097" i="1"/>
  <c r="N8098" i="1"/>
  <c r="M8098" i="1"/>
  <c r="L8098" i="1"/>
  <c r="K8098" i="1"/>
  <c r="D8098" i="1"/>
  <c r="N8097" i="1"/>
  <c r="M8097" i="1"/>
  <c r="L8097" i="1"/>
  <c r="K8097" i="1"/>
  <c r="D8097" i="1"/>
  <c r="C8097" i="1"/>
  <c r="C8098" i="1"/>
  <c r="D7763" i="1" l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7762" i="1"/>
  <c r="N8095" i="1"/>
  <c r="M8095" i="1"/>
  <c r="L8095" i="1"/>
  <c r="K8095" i="1"/>
  <c r="N8094" i="1"/>
  <c r="M8094" i="1"/>
  <c r="L8094" i="1"/>
  <c r="K8094" i="1"/>
  <c r="N8093" i="1"/>
  <c r="M8093" i="1"/>
  <c r="L8093" i="1"/>
  <c r="K8093" i="1"/>
  <c r="N8092" i="1"/>
  <c r="M8092" i="1"/>
  <c r="L8092" i="1"/>
  <c r="K8092" i="1"/>
  <c r="N8091" i="1"/>
  <c r="M8091" i="1"/>
  <c r="L8091" i="1"/>
  <c r="K8091" i="1"/>
  <c r="N8090" i="1"/>
  <c r="M8090" i="1"/>
  <c r="L8090" i="1"/>
  <c r="K8090" i="1"/>
  <c r="N8089" i="1"/>
  <c r="M8089" i="1"/>
  <c r="L8089" i="1"/>
  <c r="K8089" i="1"/>
  <c r="N8088" i="1"/>
  <c r="M8088" i="1"/>
  <c r="L8088" i="1"/>
  <c r="K8088" i="1"/>
  <c r="N8087" i="1"/>
  <c r="M8087" i="1"/>
  <c r="L8087" i="1"/>
  <c r="K8087" i="1"/>
  <c r="N8086" i="1"/>
  <c r="M8086" i="1"/>
  <c r="L8086" i="1"/>
  <c r="K8086" i="1"/>
  <c r="N8085" i="1"/>
  <c r="M8085" i="1"/>
  <c r="L8085" i="1"/>
  <c r="K8085" i="1"/>
  <c r="N8084" i="1"/>
  <c r="M8084" i="1"/>
  <c r="L8084" i="1"/>
  <c r="K8084" i="1"/>
  <c r="N8083" i="1"/>
  <c r="M8083" i="1"/>
  <c r="L8083" i="1"/>
  <c r="K8083" i="1"/>
  <c r="N8082" i="1"/>
  <c r="M8082" i="1"/>
  <c r="L8082" i="1"/>
  <c r="K8082" i="1"/>
  <c r="N8081" i="1"/>
  <c r="M8081" i="1"/>
  <c r="L8081" i="1"/>
  <c r="K8081" i="1"/>
  <c r="N8080" i="1"/>
  <c r="M8080" i="1"/>
  <c r="L8080" i="1"/>
  <c r="K8080" i="1"/>
  <c r="N8079" i="1"/>
  <c r="M8079" i="1"/>
  <c r="L8079" i="1"/>
  <c r="K8079" i="1"/>
  <c r="N8078" i="1"/>
  <c r="M8078" i="1"/>
  <c r="L8078" i="1"/>
  <c r="K8078" i="1"/>
  <c r="N8077" i="1"/>
  <c r="M8077" i="1"/>
  <c r="L8077" i="1"/>
  <c r="K8077" i="1"/>
  <c r="N8076" i="1"/>
  <c r="M8076" i="1"/>
  <c r="L8076" i="1"/>
  <c r="K8076" i="1"/>
  <c r="N8075" i="1"/>
  <c r="M8075" i="1"/>
  <c r="L8075" i="1"/>
  <c r="K8075" i="1"/>
  <c r="N8074" i="1"/>
  <c r="M8074" i="1"/>
  <c r="L8074" i="1"/>
  <c r="K8074" i="1"/>
  <c r="N8073" i="1"/>
  <c r="M8073" i="1"/>
  <c r="L8073" i="1"/>
  <c r="K8073" i="1"/>
  <c r="N8072" i="1"/>
  <c r="M8072" i="1"/>
  <c r="L8072" i="1"/>
  <c r="K8072" i="1"/>
  <c r="N8071" i="1"/>
  <c r="M8071" i="1"/>
  <c r="L8071" i="1"/>
  <c r="K8071" i="1"/>
  <c r="N8070" i="1"/>
  <c r="M8070" i="1"/>
  <c r="L8070" i="1"/>
  <c r="K8070" i="1"/>
  <c r="N8069" i="1"/>
  <c r="M8069" i="1"/>
  <c r="L8069" i="1"/>
  <c r="K8069" i="1"/>
  <c r="N8068" i="1"/>
  <c r="M8068" i="1"/>
  <c r="L8068" i="1"/>
  <c r="K8068" i="1"/>
  <c r="N8067" i="1"/>
  <c r="M8067" i="1"/>
  <c r="L8067" i="1"/>
  <c r="K8067" i="1"/>
  <c r="N8066" i="1"/>
  <c r="M8066" i="1"/>
  <c r="L8066" i="1"/>
  <c r="K8066" i="1"/>
  <c r="N8065" i="1"/>
  <c r="M8065" i="1"/>
  <c r="L8065" i="1"/>
  <c r="K8065" i="1"/>
  <c r="N8064" i="1"/>
  <c r="M8064" i="1"/>
  <c r="L8064" i="1"/>
  <c r="K8064" i="1"/>
  <c r="N8063" i="1"/>
  <c r="M8063" i="1"/>
  <c r="L8063" i="1"/>
  <c r="K8063" i="1"/>
  <c r="N8062" i="1"/>
  <c r="M8062" i="1"/>
  <c r="L8062" i="1"/>
  <c r="K8062" i="1"/>
  <c r="N8061" i="1"/>
  <c r="M8061" i="1"/>
  <c r="L8061" i="1"/>
  <c r="K8061" i="1"/>
  <c r="N8060" i="1"/>
  <c r="M8060" i="1"/>
  <c r="L8060" i="1"/>
  <c r="K8060" i="1"/>
  <c r="N8059" i="1"/>
  <c r="M8059" i="1"/>
  <c r="L8059" i="1"/>
  <c r="K8059" i="1"/>
  <c r="N8058" i="1"/>
  <c r="M8058" i="1"/>
  <c r="L8058" i="1"/>
  <c r="K8058" i="1"/>
  <c r="N8057" i="1"/>
  <c r="M8057" i="1"/>
  <c r="L8057" i="1"/>
  <c r="K8057" i="1"/>
  <c r="N8056" i="1"/>
  <c r="M8056" i="1"/>
  <c r="L8056" i="1"/>
  <c r="K8056" i="1"/>
  <c r="N8055" i="1"/>
  <c r="M8055" i="1"/>
  <c r="L8055" i="1"/>
  <c r="K8055" i="1"/>
  <c r="N8054" i="1"/>
  <c r="M8054" i="1"/>
  <c r="L8054" i="1"/>
  <c r="K8054" i="1"/>
  <c r="N8053" i="1"/>
  <c r="M8053" i="1"/>
  <c r="L8053" i="1"/>
  <c r="K8053" i="1"/>
  <c r="N8052" i="1"/>
  <c r="M8052" i="1"/>
  <c r="L8052" i="1"/>
  <c r="K8052" i="1"/>
  <c r="N8051" i="1"/>
  <c r="M8051" i="1"/>
  <c r="L8051" i="1"/>
  <c r="K8051" i="1"/>
  <c r="N8050" i="1"/>
  <c r="M8050" i="1"/>
  <c r="L8050" i="1"/>
  <c r="K8050" i="1"/>
  <c r="N8049" i="1"/>
  <c r="M8049" i="1"/>
  <c r="L8049" i="1"/>
  <c r="K8049" i="1"/>
  <c r="N8048" i="1"/>
  <c r="M8048" i="1"/>
  <c r="L8048" i="1"/>
  <c r="K8048" i="1"/>
  <c r="N8047" i="1"/>
  <c r="M8047" i="1"/>
  <c r="L8047" i="1"/>
  <c r="K8047" i="1"/>
  <c r="N8046" i="1"/>
  <c r="M8046" i="1"/>
  <c r="L8046" i="1"/>
  <c r="K8046" i="1"/>
  <c r="N8045" i="1"/>
  <c r="M8045" i="1"/>
  <c r="L8045" i="1"/>
  <c r="K8045" i="1"/>
  <c r="N8044" i="1"/>
  <c r="M8044" i="1"/>
  <c r="L8044" i="1"/>
  <c r="K8044" i="1"/>
  <c r="N8043" i="1"/>
  <c r="M8043" i="1"/>
  <c r="L8043" i="1"/>
  <c r="K8043" i="1"/>
  <c r="N8042" i="1"/>
  <c r="M8042" i="1"/>
  <c r="L8042" i="1"/>
  <c r="K8042" i="1"/>
  <c r="N8041" i="1"/>
  <c r="M8041" i="1"/>
  <c r="L8041" i="1"/>
  <c r="K8041" i="1"/>
  <c r="N8040" i="1"/>
  <c r="M8040" i="1"/>
  <c r="L8040" i="1"/>
  <c r="K8040" i="1"/>
  <c r="N8039" i="1"/>
  <c r="M8039" i="1"/>
  <c r="L8039" i="1"/>
  <c r="K8039" i="1"/>
  <c r="N8038" i="1"/>
  <c r="M8038" i="1"/>
  <c r="L8038" i="1"/>
  <c r="K8038" i="1"/>
  <c r="N8037" i="1"/>
  <c r="M8037" i="1"/>
  <c r="L8037" i="1"/>
  <c r="K8037" i="1"/>
  <c r="N8036" i="1"/>
  <c r="M8036" i="1"/>
  <c r="L8036" i="1"/>
  <c r="K8036" i="1"/>
  <c r="N8035" i="1"/>
  <c r="M8035" i="1"/>
  <c r="L8035" i="1"/>
  <c r="K8035" i="1"/>
  <c r="N8034" i="1"/>
  <c r="M8034" i="1"/>
  <c r="L8034" i="1"/>
  <c r="K8034" i="1"/>
  <c r="N8033" i="1"/>
  <c r="M8033" i="1"/>
  <c r="L8033" i="1"/>
  <c r="K8033" i="1"/>
  <c r="N8032" i="1"/>
  <c r="M8032" i="1"/>
  <c r="L8032" i="1"/>
  <c r="K8032" i="1"/>
  <c r="N8031" i="1"/>
  <c r="M8031" i="1"/>
  <c r="L8031" i="1"/>
  <c r="K8031" i="1"/>
  <c r="N8030" i="1"/>
  <c r="M8030" i="1"/>
  <c r="L8030" i="1"/>
  <c r="K8030" i="1"/>
  <c r="N8029" i="1"/>
  <c r="M8029" i="1"/>
  <c r="L8029" i="1"/>
  <c r="K8029" i="1"/>
  <c r="N8028" i="1"/>
  <c r="M8028" i="1"/>
  <c r="L8028" i="1"/>
  <c r="K8028" i="1"/>
  <c r="N8027" i="1"/>
  <c r="M8027" i="1"/>
  <c r="L8027" i="1"/>
  <c r="K8027" i="1"/>
  <c r="N8026" i="1"/>
  <c r="M8026" i="1"/>
  <c r="L8026" i="1"/>
  <c r="K8026" i="1"/>
  <c r="N8025" i="1"/>
  <c r="M8025" i="1"/>
  <c r="L8025" i="1"/>
  <c r="K8025" i="1"/>
  <c r="N8024" i="1"/>
  <c r="M8024" i="1"/>
  <c r="L8024" i="1"/>
  <c r="K8024" i="1"/>
  <c r="N8023" i="1"/>
  <c r="M8023" i="1"/>
  <c r="L8023" i="1"/>
  <c r="K8023" i="1"/>
  <c r="N8022" i="1"/>
  <c r="M8022" i="1"/>
  <c r="L8022" i="1"/>
  <c r="K8022" i="1"/>
  <c r="N8021" i="1"/>
  <c r="M8021" i="1"/>
  <c r="L8021" i="1"/>
  <c r="K8021" i="1"/>
  <c r="N8020" i="1"/>
  <c r="M8020" i="1"/>
  <c r="L8020" i="1"/>
  <c r="K8020" i="1"/>
  <c r="N8019" i="1"/>
  <c r="M8019" i="1"/>
  <c r="L8019" i="1"/>
  <c r="K8019" i="1"/>
  <c r="N8018" i="1"/>
  <c r="M8018" i="1"/>
  <c r="L8018" i="1"/>
  <c r="K8018" i="1"/>
  <c r="N8017" i="1"/>
  <c r="M8017" i="1"/>
  <c r="L8017" i="1"/>
  <c r="K8017" i="1"/>
  <c r="N8016" i="1"/>
  <c r="M8016" i="1"/>
  <c r="L8016" i="1"/>
  <c r="K8016" i="1"/>
  <c r="N8015" i="1"/>
  <c r="M8015" i="1"/>
  <c r="L8015" i="1"/>
  <c r="K8015" i="1"/>
  <c r="N8014" i="1"/>
  <c r="M8014" i="1"/>
  <c r="L8014" i="1"/>
  <c r="K8014" i="1"/>
  <c r="N8013" i="1"/>
  <c r="M8013" i="1"/>
  <c r="L8013" i="1"/>
  <c r="K8013" i="1"/>
  <c r="N8012" i="1"/>
  <c r="M8012" i="1"/>
  <c r="L8012" i="1"/>
  <c r="K8012" i="1"/>
  <c r="N8011" i="1"/>
  <c r="M8011" i="1"/>
  <c r="L8011" i="1"/>
  <c r="K8011" i="1"/>
  <c r="N8010" i="1"/>
  <c r="M8010" i="1"/>
  <c r="L8010" i="1"/>
  <c r="K8010" i="1"/>
  <c r="N8009" i="1"/>
  <c r="M8009" i="1"/>
  <c r="L8009" i="1"/>
  <c r="K8009" i="1"/>
  <c r="N8008" i="1"/>
  <c r="M8008" i="1"/>
  <c r="L8008" i="1"/>
  <c r="K8008" i="1"/>
  <c r="N8007" i="1"/>
  <c r="M8007" i="1"/>
  <c r="L8007" i="1"/>
  <c r="K8007" i="1"/>
  <c r="N8006" i="1"/>
  <c r="M8006" i="1"/>
  <c r="L8006" i="1"/>
  <c r="K8006" i="1"/>
  <c r="N8005" i="1"/>
  <c r="M8005" i="1"/>
  <c r="L8005" i="1"/>
  <c r="K8005" i="1"/>
  <c r="N8004" i="1"/>
  <c r="M8004" i="1"/>
  <c r="L8004" i="1"/>
  <c r="K8004" i="1"/>
  <c r="N8003" i="1"/>
  <c r="M8003" i="1"/>
  <c r="L8003" i="1"/>
  <c r="K8003" i="1"/>
  <c r="N8002" i="1"/>
  <c r="M8002" i="1"/>
  <c r="L8002" i="1"/>
  <c r="K8002" i="1"/>
  <c r="N8001" i="1"/>
  <c r="M8001" i="1"/>
  <c r="L8001" i="1"/>
  <c r="K8001" i="1"/>
  <c r="N8000" i="1"/>
  <c r="M8000" i="1"/>
  <c r="L8000" i="1"/>
  <c r="K8000" i="1"/>
  <c r="N7999" i="1"/>
  <c r="M7999" i="1"/>
  <c r="L7999" i="1"/>
  <c r="K7999" i="1"/>
  <c r="N7998" i="1"/>
  <c r="M7998" i="1"/>
  <c r="L7998" i="1"/>
  <c r="K7998" i="1"/>
  <c r="N7997" i="1"/>
  <c r="M7997" i="1"/>
  <c r="L7997" i="1"/>
  <c r="K7997" i="1"/>
  <c r="N7996" i="1"/>
  <c r="M7996" i="1"/>
  <c r="L7996" i="1"/>
  <c r="K7996" i="1"/>
  <c r="N7995" i="1"/>
  <c r="M7995" i="1"/>
  <c r="L7995" i="1"/>
  <c r="K7995" i="1"/>
  <c r="N7994" i="1"/>
  <c r="M7994" i="1"/>
  <c r="L7994" i="1"/>
  <c r="K7994" i="1"/>
  <c r="N7993" i="1"/>
  <c r="M7993" i="1"/>
  <c r="L7993" i="1"/>
  <c r="K7993" i="1"/>
  <c r="N7992" i="1"/>
  <c r="M7992" i="1"/>
  <c r="L7992" i="1"/>
  <c r="K7992" i="1"/>
  <c r="N7991" i="1"/>
  <c r="M7991" i="1"/>
  <c r="L7991" i="1"/>
  <c r="K7991" i="1"/>
  <c r="N7990" i="1"/>
  <c r="M7990" i="1"/>
  <c r="L7990" i="1"/>
  <c r="K7990" i="1"/>
  <c r="N7989" i="1"/>
  <c r="M7989" i="1"/>
  <c r="L7989" i="1"/>
  <c r="K7989" i="1"/>
  <c r="N7988" i="1"/>
  <c r="M7988" i="1"/>
  <c r="L7988" i="1"/>
  <c r="K7988" i="1"/>
  <c r="N7987" i="1"/>
  <c r="M7987" i="1"/>
  <c r="L7987" i="1"/>
  <c r="K7987" i="1"/>
  <c r="N7986" i="1"/>
  <c r="M7986" i="1"/>
  <c r="L7986" i="1"/>
  <c r="K7986" i="1"/>
  <c r="N7985" i="1"/>
  <c r="M7985" i="1"/>
  <c r="L7985" i="1"/>
  <c r="K7985" i="1"/>
  <c r="N7984" i="1"/>
  <c r="M7984" i="1"/>
  <c r="L7984" i="1"/>
  <c r="K7984" i="1"/>
  <c r="N7983" i="1"/>
  <c r="M7983" i="1"/>
  <c r="L7983" i="1"/>
  <c r="K7983" i="1"/>
  <c r="N7982" i="1"/>
  <c r="M7982" i="1"/>
  <c r="L7982" i="1"/>
  <c r="K7982" i="1"/>
  <c r="N7981" i="1"/>
  <c r="M7981" i="1"/>
  <c r="L7981" i="1"/>
  <c r="K7981" i="1"/>
  <c r="N7980" i="1"/>
  <c r="M7980" i="1"/>
  <c r="L7980" i="1"/>
  <c r="K7980" i="1"/>
  <c r="N7979" i="1"/>
  <c r="M7979" i="1"/>
  <c r="L7979" i="1"/>
  <c r="K7979" i="1"/>
  <c r="N7978" i="1"/>
  <c r="M7978" i="1"/>
  <c r="L7978" i="1"/>
  <c r="K7978" i="1"/>
  <c r="N7977" i="1"/>
  <c r="M7977" i="1"/>
  <c r="L7977" i="1"/>
  <c r="K7977" i="1"/>
  <c r="N7976" i="1"/>
  <c r="M7976" i="1"/>
  <c r="L7976" i="1"/>
  <c r="K7976" i="1"/>
  <c r="N7975" i="1"/>
  <c r="M7975" i="1"/>
  <c r="L7975" i="1"/>
  <c r="K7975" i="1"/>
  <c r="N7974" i="1"/>
  <c r="M7974" i="1"/>
  <c r="L7974" i="1"/>
  <c r="K7974" i="1"/>
  <c r="N7973" i="1"/>
  <c r="M7973" i="1"/>
  <c r="L7973" i="1"/>
  <c r="K7973" i="1"/>
  <c r="N7972" i="1"/>
  <c r="M7972" i="1"/>
  <c r="L7972" i="1"/>
  <c r="K7972" i="1"/>
  <c r="N7971" i="1"/>
  <c r="M7971" i="1"/>
  <c r="L7971" i="1"/>
  <c r="K7971" i="1"/>
  <c r="N7970" i="1"/>
  <c r="M7970" i="1"/>
  <c r="L7970" i="1"/>
  <c r="K7970" i="1"/>
  <c r="N7969" i="1"/>
  <c r="M7969" i="1"/>
  <c r="L7969" i="1"/>
  <c r="K7969" i="1"/>
  <c r="N7968" i="1"/>
  <c r="M7968" i="1"/>
  <c r="L7968" i="1"/>
  <c r="K7968" i="1"/>
  <c r="N7967" i="1"/>
  <c r="M7967" i="1"/>
  <c r="L7967" i="1"/>
  <c r="K7967" i="1"/>
  <c r="N7966" i="1"/>
  <c r="M7966" i="1"/>
  <c r="L7966" i="1"/>
  <c r="K7966" i="1"/>
  <c r="N7965" i="1"/>
  <c r="M7965" i="1"/>
  <c r="L7965" i="1"/>
  <c r="K7965" i="1"/>
  <c r="N7964" i="1"/>
  <c r="M7964" i="1"/>
  <c r="L7964" i="1"/>
  <c r="K7964" i="1"/>
  <c r="N7963" i="1"/>
  <c r="M7963" i="1"/>
  <c r="L7963" i="1"/>
  <c r="K7963" i="1"/>
  <c r="N7962" i="1"/>
  <c r="M7962" i="1"/>
  <c r="L7962" i="1"/>
  <c r="K7962" i="1"/>
  <c r="N7961" i="1"/>
  <c r="M7961" i="1"/>
  <c r="L7961" i="1"/>
  <c r="K7961" i="1"/>
  <c r="N7960" i="1"/>
  <c r="M7960" i="1"/>
  <c r="L7960" i="1"/>
  <c r="K7960" i="1"/>
  <c r="N7959" i="1"/>
  <c r="M7959" i="1"/>
  <c r="L7959" i="1"/>
  <c r="K7959" i="1"/>
  <c r="N7958" i="1"/>
  <c r="M7958" i="1"/>
  <c r="L7958" i="1"/>
  <c r="K7958" i="1"/>
  <c r="N7957" i="1"/>
  <c r="M7957" i="1"/>
  <c r="L7957" i="1"/>
  <c r="K7957" i="1"/>
  <c r="N7956" i="1"/>
  <c r="M7956" i="1"/>
  <c r="L7956" i="1"/>
  <c r="K7956" i="1"/>
  <c r="N7955" i="1"/>
  <c r="M7955" i="1"/>
  <c r="L7955" i="1"/>
  <c r="K7955" i="1"/>
  <c r="N7954" i="1"/>
  <c r="M7954" i="1"/>
  <c r="L7954" i="1"/>
  <c r="K7954" i="1"/>
  <c r="N7953" i="1"/>
  <c r="M7953" i="1"/>
  <c r="L7953" i="1"/>
  <c r="K7953" i="1"/>
  <c r="N7952" i="1"/>
  <c r="M7952" i="1"/>
  <c r="L7952" i="1"/>
  <c r="K7952" i="1"/>
  <c r="N7951" i="1"/>
  <c r="M7951" i="1"/>
  <c r="L7951" i="1"/>
  <c r="K7951" i="1"/>
  <c r="N7950" i="1"/>
  <c r="M7950" i="1"/>
  <c r="L7950" i="1"/>
  <c r="K7950" i="1"/>
  <c r="N7949" i="1"/>
  <c r="M7949" i="1"/>
  <c r="L7949" i="1"/>
  <c r="K7949" i="1"/>
  <c r="N7948" i="1"/>
  <c r="M7948" i="1"/>
  <c r="L7948" i="1"/>
  <c r="K7948" i="1"/>
  <c r="N7947" i="1"/>
  <c r="M7947" i="1"/>
  <c r="L7947" i="1"/>
  <c r="K7947" i="1"/>
  <c r="N7946" i="1"/>
  <c r="M7946" i="1"/>
  <c r="L7946" i="1"/>
  <c r="K7946" i="1"/>
  <c r="N7945" i="1"/>
  <c r="M7945" i="1"/>
  <c r="L7945" i="1"/>
  <c r="K7945" i="1"/>
  <c r="N7944" i="1"/>
  <c r="M7944" i="1"/>
  <c r="L7944" i="1"/>
  <c r="K7944" i="1"/>
  <c r="N7943" i="1"/>
  <c r="M7943" i="1"/>
  <c r="L7943" i="1"/>
  <c r="K7943" i="1"/>
  <c r="N7942" i="1"/>
  <c r="M7942" i="1"/>
  <c r="L7942" i="1"/>
  <c r="K7942" i="1"/>
  <c r="N7941" i="1"/>
  <c r="M7941" i="1"/>
  <c r="L7941" i="1"/>
  <c r="K7941" i="1"/>
  <c r="N7940" i="1"/>
  <c r="M7940" i="1"/>
  <c r="L7940" i="1"/>
  <c r="K7940" i="1"/>
  <c r="N7939" i="1"/>
  <c r="M7939" i="1"/>
  <c r="L7939" i="1"/>
  <c r="K7939" i="1"/>
  <c r="N7938" i="1"/>
  <c r="M7938" i="1"/>
  <c r="L7938" i="1"/>
  <c r="K7938" i="1"/>
  <c r="N7937" i="1"/>
  <c r="M7937" i="1"/>
  <c r="L7937" i="1"/>
  <c r="K7937" i="1"/>
  <c r="N7936" i="1"/>
  <c r="M7936" i="1"/>
  <c r="L7936" i="1"/>
  <c r="K7936" i="1"/>
  <c r="N7935" i="1"/>
  <c r="M7935" i="1"/>
  <c r="L7935" i="1"/>
  <c r="K7935" i="1"/>
  <c r="N7934" i="1"/>
  <c r="M7934" i="1"/>
  <c r="L7934" i="1"/>
  <c r="K7934" i="1"/>
  <c r="N7933" i="1"/>
  <c r="M7933" i="1"/>
  <c r="L7933" i="1"/>
  <c r="K7933" i="1"/>
  <c r="N7932" i="1"/>
  <c r="M7932" i="1"/>
  <c r="L7932" i="1"/>
  <c r="K7932" i="1"/>
  <c r="N7931" i="1"/>
  <c r="M7931" i="1"/>
  <c r="L7931" i="1"/>
  <c r="K7931" i="1"/>
  <c r="N7930" i="1"/>
  <c r="M7930" i="1"/>
  <c r="L7930" i="1"/>
  <c r="K7930" i="1"/>
  <c r="N7929" i="1"/>
  <c r="M7929" i="1"/>
  <c r="L7929" i="1"/>
  <c r="K7929" i="1"/>
  <c r="N7928" i="1"/>
  <c r="M7928" i="1"/>
  <c r="L7928" i="1"/>
  <c r="K7928" i="1"/>
  <c r="N7927" i="1"/>
  <c r="M7927" i="1"/>
  <c r="L7927" i="1"/>
  <c r="K7927" i="1"/>
  <c r="N7926" i="1"/>
  <c r="M7926" i="1"/>
  <c r="L7926" i="1"/>
  <c r="K7926" i="1"/>
  <c r="N7925" i="1"/>
  <c r="M7925" i="1"/>
  <c r="L7925" i="1"/>
  <c r="K7925" i="1"/>
  <c r="N7924" i="1"/>
  <c r="M7924" i="1"/>
  <c r="L7924" i="1"/>
  <c r="K7924" i="1"/>
  <c r="N7923" i="1"/>
  <c r="M7923" i="1"/>
  <c r="L7923" i="1"/>
  <c r="K7923" i="1"/>
  <c r="N7922" i="1"/>
  <c r="M7922" i="1"/>
  <c r="L7922" i="1"/>
  <c r="K7922" i="1"/>
  <c r="N7921" i="1"/>
  <c r="M7921" i="1"/>
  <c r="L7921" i="1"/>
  <c r="K7921" i="1"/>
  <c r="N7920" i="1"/>
  <c r="M7920" i="1"/>
  <c r="L7920" i="1"/>
  <c r="K7920" i="1"/>
  <c r="N7919" i="1"/>
  <c r="M7919" i="1"/>
  <c r="L7919" i="1"/>
  <c r="K7919" i="1"/>
  <c r="N7918" i="1"/>
  <c r="M7918" i="1"/>
  <c r="L7918" i="1"/>
  <c r="K7918" i="1"/>
  <c r="N7917" i="1"/>
  <c r="M7917" i="1"/>
  <c r="L7917" i="1"/>
  <c r="K7917" i="1"/>
  <c r="N7916" i="1"/>
  <c r="M7916" i="1"/>
  <c r="L7916" i="1"/>
  <c r="K7916" i="1"/>
  <c r="N7915" i="1"/>
  <c r="M7915" i="1"/>
  <c r="L7915" i="1"/>
  <c r="K7915" i="1"/>
  <c r="N7914" i="1"/>
  <c r="M7914" i="1"/>
  <c r="L7914" i="1"/>
  <c r="K7914" i="1"/>
  <c r="N7913" i="1"/>
  <c r="M7913" i="1"/>
  <c r="L7913" i="1"/>
  <c r="K7913" i="1"/>
  <c r="N7912" i="1"/>
  <c r="M7912" i="1"/>
  <c r="L7912" i="1"/>
  <c r="K7912" i="1"/>
  <c r="N7911" i="1"/>
  <c r="M7911" i="1"/>
  <c r="L7911" i="1"/>
  <c r="K7911" i="1"/>
  <c r="N7910" i="1"/>
  <c r="M7910" i="1"/>
  <c r="L7910" i="1"/>
  <c r="K7910" i="1"/>
  <c r="N7909" i="1"/>
  <c r="M7909" i="1"/>
  <c r="L7909" i="1"/>
  <c r="K7909" i="1"/>
  <c r="N7908" i="1"/>
  <c r="M7908" i="1"/>
  <c r="L7908" i="1"/>
  <c r="K7908" i="1"/>
  <c r="N7907" i="1"/>
  <c r="M7907" i="1"/>
  <c r="L7907" i="1"/>
  <c r="K7907" i="1"/>
  <c r="N7906" i="1"/>
  <c r="M7906" i="1"/>
  <c r="L7906" i="1"/>
  <c r="K7906" i="1"/>
  <c r="N7905" i="1"/>
  <c r="M7905" i="1"/>
  <c r="L7905" i="1"/>
  <c r="K7905" i="1"/>
  <c r="N7904" i="1"/>
  <c r="M7904" i="1"/>
  <c r="L7904" i="1"/>
  <c r="K7904" i="1"/>
  <c r="N7903" i="1"/>
  <c r="M7903" i="1"/>
  <c r="L7903" i="1"/>
  <c r="K7903" i="1"/>
  <c r="N7902" i="1"/>
  <c r="M7902" i="1"/>
  <c r="L7902" i="1"/>
  <c r="K7902" i="1"/>
  <c r="N7901" i="1"/>
  <c r="M7901" i="1"/>
  <c r="L7901" i="1"/>
  <c r="K7901" i="1"/>
  <c r="N7900" i="1"/>
  <c r="M7900" i="1"/>
  <c r="L7900" i="1"/>
  <c r="K7900" i="1"/>
  <c r="N7899" i="1"/>
  <c r="M7899" i="1"/>
  <c r="L7899" i="1"/>
  <c r="K7899" i="1"/>
  <c r="N7898" i="1"/>
  <c r="M7898" i="1"/>
  <c r="L7898" i="1"/>
  <c r="K7898" i="1"/>
  <c r="N7897" i="1"/>
  <c r="M7897" i="1"/>
  <c r="L7897" i="1"/>
  <c r="K7897" i="1"/>
  <c r="N7896" i="1"/>
  <c r="M7896" i="1"/>
  <c r="L7896" i="1"/>
  <c r="K7896" i="1"/>
  <c r="N7895" i="1"/>
  <c r="M7895" i="1"/>
  <c r="L7895" i="1"/>
  <c r="K7895" i="1"/>
  <c r="N7894" i="1"/>
  <c r="M7894" i="1"/>
  <c r="L7894" i="1"/>
  <c r="K7894" i="1"/>
  <c r="N7893" i="1"/>
  <c r="M7893" i="1"/>
  <c r="L7893" i="1"/>
  <c r="K7893" i="1"/>
  <c r="N7892" i="1"/>
  <c r="M7892" i="1"/>
  <c r="L7892" i="1"/>
  <c r="K7892" i="1"/>
  <c r="N7891" i="1"/>
  <c r="M7891" i="1"/>
  <c r="L7891" i="1"/>
  <c r="K7891" i="1"/>
  <c r="N7890" i="1"/>
  <c r="M7890" i="1"/>
  <c r="L7890" i="1"/>
  <c r="K7890" i="1"/>
  <c r="N7889" i="1"/>
  <c r="M7889" i="1"/>
  <c r="L7889" i="1"/>
  <c r="K7889" i="1"/>
  <c r="N7888" i="1"/>
  <c r="M7888" i="1"/>
  <c r="L7888" i="1"/>
  <c r="K7888" i="1"/>
  <c r="N7887" i="1"/>
  <c r="M7887" i="1"/>
  <c r="L7887" i="1"/>
  <c r="K7887" i="1"/>
  <c r="N7886" i="1"/>
  <c r="M7886" i="1"/>
  <c r="L7886" i="1"/>
  <c r="K7886" i="1"/>
  <c r="N7885" i="1"/>
  <c r="M7885" i="1"/>
  <c r="L7885" i="1"/>
  <c r="K7885" i="1"/>
  <c r="N7884" i="1"/>
  <c r="M7884" i="1"/>
  <c r="L7884" i="1"/>
  <c r="K7884" i="1"/>
  <c r="N7883" i="1"/>
  <c r="M7883" i="1"/>
  <c r="L7883" i="1"/>
  <c r="K7883" i="1"/>
  <c r="N7882" i="1"/>
  <c r="M7882" i="1"/>
  <c r="L7882" i="1"/>
  <c r="K7882" i="1"/>
  <c r="N7881" i="1"/>
  <c r="M7881" i="1"/>
  <c r="L7881" i="1"/>
  <c r="K7881" i="1"/>
  <c r="N7880" i="1"/>
  <c r="M7880" i="1"/>
  <c r="L7880" i="1"/>
  <c r="K7880" i="1"/>
  <c r="N7879" i="1"/>
  <c r="M7879" i="1"/>
  <c r="L7879" i="1"/>
  <c r="K7879" i="1"/>
  <c r="N7878" i="1"/>
  <c r="M7878" i="1"/>
  <c r="L7878" i="1"/>
  <c r="K7878" i="1"/>
  <c r="N7877" i="1"/>
  <c r="M7877" i="1"/>
  <c r="L7877" i="1"/>
  <c r="K7877" i="1"/>
  <c r="N7876" i="1"/>
  <c r="M7876" i="1"/>
  <c r="L7876" i="1"/>
  <c r="K7876" i="1"/>
  <c r="N7875" i="1"/>
  <c r="M7875" i="1"/>
  <c r="L7875" i="1"/>
  <c r="K7875" i="1"/>
  <c r="N7874" i="1"/>
  <c r="M7874" i="1"/>
  <c r="L7874" i="1"/>
  <c r="K7874" i="1"/>
  <c r="N7873" i="1"/>
  <c r="M7873" i="1"/>
  <c r="L7873" i="1"/>
  <c r="K7873" i="1"/>
  <c r="N7872" i="1"/>
  <c r="M7872" i="1"/>
  <c r="L7872" i="1"/>
  <c r="K7872" i="1"/>
  <c r="N7871" i="1"/>
  <c r="M7871" i="1"/>
  <c r="L7871" i="1"/>
  <c r="K7871" i="1"/>
  <c r="N7870" i="1"/>
  <c r="M7870" i="1"/>
  <c r="L7870" i="1"/>
  <c r="K7870" i="1"/>
  <c r="N7869" i="1"/>
  <c r="M7869" i="1"/>
  <c r="L7869" i="1"/>
  <c r="K7869" i="1"/>
  <c r="N7868" i="1"/>
  <c r="M7868" i="1"/>
  <c r="L7868" i="1"/>
  <c r="K7868" i="1"/>
  <c r="N7867" i="1"/>
  <c r="M7867" i="1"/>
  <c r="L7867" i="1"/>
  <c r="K7867" i="1"/>
  <c r="N7866" i="1"/>
  <c r="M7866" i="1"/>
  <c r="L7866" i="1"/>
  <c r="K7866" i="1"/>
  <c r="N7865" i="1"/>
  <c r="M7865" i="1"/>
  <c r="L7865" i="1"/>
  <c r="K7865" i="1"/>
  <c r="N7864" i="1"/>
  <c r="M7864" i="1"/>
  <c r="L7864" i="1"/>
  <c r="K7864" i="1"/>
  <c r="N7863" i="1"/>
  <c r="M7863" i="1"/>
  <c r="L7863" i="1"/>
  <c r="K7863" i="1"/>
  <c r="N7862" i="1"/>
  <c r="M7862" i="1"/>
  <c r="L7862" i="1"/>
  <c r="K7862" i="1"/>
  <c r="N7861" i="1"/>
  <c r="M7861" i="1"/>
  <c r="L7861" i="1"/>
  <c r="K7861" i="1"/>
  <c r="N7860" i="1"/>
  <c r="M7860" i="1"/>
  <c r="L7860" i="1"/>
  <c r="K7860" i="1"/>
  <c r="N7859" i="1"/>
  <c r="M7859" i="1"/>
  <c r="L7859" i="1"/>
  <c r="K7859" i="1"/>
  <c r="N7858" i="1"/>
  <c r="M7858" i="1"/>
  <c r="L7858" i="1"/>
  <c r="K7858" i="1"/>
  <c r="N7857" i="1"/>
  <c r="M7857" i="1"/>
  <c r="L7857" i="1"/>
  <c r="K7857" i="1"/>
  <c r="N7856" i="1"/>
  <c r="M7856" i="1"/>
  <c r="L7856" i="1"/>
  <c r="K7856" i="1"/>
  <c r="N7855" i="1"/>
  <c r="M7855" i="1"/>
  <c r="L7855" i="1"/>
  <c r="K7855" i="1"/>
  <c r="N7854" i="1"/>
  <c r="M7854" i="1"/>
  <c r="L7854" i="1"/>
  <c r="K7854" i="1"/>
  <c r="N7853" i="1"/>
  <c r="M7853" i="1"/>
  <c r="L7853" i="1"/>
  <c r="K7853" i="1"/>
  <c r="N7852" i="1"/>
  <c r="M7852" i="1"/>
  <c r="L7852" i="1"/>
  <c r="K7852" i="1"/>
  <c r="N7851" i="1"/>
  <c r="M7851" i="1"/>
  <c r="L7851" i="1"/>
  <c r="K7851" i="1"/>
  <c r="N7850" i="1"/>
  <c r="M7850" i="1"/>
  <c r="L7850" i="1"/>
  <c r="K7850" i="1"/>
  <c r="N7849" i="1"/>
  <c r="M7849" i="1"/>
  <c r="L7849" i="1"/>
  <c r="K7849" i="1"/>
  <c r="N7848" i="1"/>
  <c r="M7848" i="1"/>
  <c r="L7848" i="1"/>
  <c r="K7848" i="1"/>
  <c r="N7847" i="1"/>
  <c r="M7847" i="1"/>
  <c r="L7847" i="1"/>
  <c r="K7847" i="1"/>
  <c r="N7846" i="1"/>
  <c r="M7846" i="1"/>
  <c r="L7846" i="1"/>
  <c r="K7846" i="1"/>
  <c r="N7845" i="1"/>
  <c r="M7845" i="1"/>
  <c r="L7845" i="1"/>
  <c r="K7845" i="1"/>
  <c r="N7844" i="1"/>
  <c r="M7844" i="1"/>
  <c r="L7844" i="1"/>
  <c r="K7844" i="1"/>
  <c r="N7843" i="1"/>
  <c r="M7843" i="1"/>
  <c r="L7843" i="1"/>
  <c r="K7843" i="1"/>
  <c r="N7842" i="1"/>
  <c r="M7842" i="1"/>
  <c r="L7842" i="1"/>
  <c r="K7842" i="1"/>
  <c r="N7841" i="1"/>
  <c r="M7841" i="1"/>
  <c r="L7841" i="1"/>
  <c r="K7841" i="1"/>
  <c r="N7840" i="1"/>
  <c r="M7840" i="1"/>
  <c r="L7840" i="1"/>
  <c r="K7840" i="1"/>
  <c r="N7839" i="1"/>
  <c r="M7839" i="1"/>
  <c r="L7839" i="1"/>
  <c r="K7839" i="1"/>
  <c r="N7838" i="1"/>
  <c r="M7838" i="1"/>
  <c r="L7838" i="1"/>
  <c r="K7838" i="1"/>
  <c r="N7837" i="1"/>
  <c r="M7837" i="1"/>
  <c r="L7837" i="1"/>
  <c r="K7837" i="1"/>
  <c r="N7836" i="1"/>
  <c r="M7836" i="1"/>
  <c r="L7836" i="1"/>
  <c r="K7836" i="1"/>
  <c r="N7835" i="1"/>
  <c r="M7835" i="1"/>
  <c r="L7835" i="1"/>
  <c r="K7835" i="1"/>
  <c r="N7834" i="1"/>
  <c r="M7834" i="1"/>
  <c r="L7834" i="1"/>
  <c r="K7834" i="1"/>
  <c r="N7833" i="1"/>
  <c r="M7833" i="1"/>
  <c r="L7833" i="1"/>
  <c r="K7833" i="1"/>
  <c r="N7832" i="1"/>
  <c r="M7832" i="1"/>
  <c r="L7832" i="1"/>
  <c r="K7832" i="1"/>
  <c r="N7831" i="1"/>
  <c r="M7831" i="1"/>
  <c r="L7831" i="1"/>
  <c r="K7831" i="1"/>
  <c r="N7830" i="1"/>
  <c r="M7830" i="1"/>
  <c r="L7830" i="1"/>
  <c r="K7830" i="1"/>
  <c r="N7829" i="1"/>
  <c r="M7829" i="1"/>
  <c r="L7829" i="1"/>
  <c r="K7829" i="1"/>
  <c r="N7828" i="1"/>
  <c r="M7828" i="1"/>
  <c r="L7828" i="1"/>
  <c r="K7828" i="1"/>
  <c r="N7827" i="1"/>
  <c r="M7827" i="1"/>
  <c r="L7827" i="1"/>
  <c r="K7827" i="1"/>
  <c r="N7826" i="1"/>
  <c r="M7826" i="1"/>
  <c r="L7826" i="1"/>
  <c r="K7826" i="1"/>
  <c r="N7825" i="1"/>
  <c r="M7825" i="1"/>
  <c r="L7825" i="1"/>
  <c r="K7825" i="1"/>
  <c r="N7824" i="1"/>
  <c r="M7824" i="1"/>
  <c r="L7824" i="1"/>
  <c r="K7824" i="1"/>
  <c r="N7823" i="1"/>
  <c r="M7823" i="1"/>
  <c r="L7823" i="1"/>
  <c r="K7823" i="1"/>
  <c r="N7822" i="1"/>
  <c r="M7822" i="1"/>
  <c r="L7822" i="1"/>
  <c r="K7822" i="1"/>
  <c r="N7821" i="1"/>
  <c r="M7821" i="1"/>
  <c r="L7821" i="1"/>
  <c r="K7821" i="1"/>
  <c r="N7820" i="1"/>
  <c r="M7820" i="1"/>
  <c r="L7820" i="1"/>
  <c r="K7820" i="1"/>
  <c r="N7819" i="1"/>
  <c r="M7819" i="1"/>
  <c r="L7819" i="1"/>
  <c r="K7819" i="1"/>
  <c r="N7818" i="1"/>
  <c r="M7818" i="1"/>
  <c r="L7818" i="1"/>
  <c r="K7818" i="1"/>
  <c r="N7817" i="1"/>
  <c r="M7817" i="1"/>
  <c r="L7817" i="1"/>
  <c r="K7817" i="1"/>
  <c r="N7816" i="1"/>
  <c r="M7816" i="1"/>
  <c r="L7816" i="1"/>
  <c r="K7816" i="1"/>
  <c r="N7815" i="1"/>
  <c r="M7815" i="1"/>
  <c r="L7815" i="1"/>
  <c r="K7815" i="1"/>
  <c r="N7814" i="1"/>
  <c r="M7814" i="1"/>
  <c r="L7814" i="1"/>
  <c r="K7814" i="1"/>
  <c r="N7813" i="1"/>
  <c r="M7813" i="1"/>
  <c r="L7813" i="1"/>
  <c r="K7813" i="1"/>
  <c r="N7812" i="1"/>
  <c r="M7812" i="1"/>
  <c r="L7812" i="1"/>
  <c r="K7812" i="1"/>
  <c r="N7811" i="1"/>
  <c r="M7811" i="1"/>
  <c r="L7811" i="1"/>
  <c r="K7811" i="1"/>
  <c r="N7810" i="1"/>
  <c r="M7810" i="1"/>
  <c r="L7810" i="1"/>
  <c r="K7810" i="1"/>
  <c r="N7809" i="1"/>
  <c r="M7809" i="1"/>
  <c r="L7809" i="1"/>
  <c r="K7809" i="1"/>
  <c r="N7808" i="1"/>
  <c r="M7808" i="1"/>
  <c r="L7808" i="1"/>
  <c r="K7808" i="1"/>
  <c r="N7807" i="1"/>
  <c r="M7807" i="1"/>
  <c r="L7807" i="1"/>
  <c r="K7807" i="1"/>
  <c r="N7806" i="1"/>
  <c r="M7806" i="1"/>
  <c r="L7806" i="1"/>
  <c r="K7806" i="1"/>
  <c r="N7805" i="1"/>
  <c r="M7805" i="1"/>
  <c r="L7805" i="1"/>
  <c r="K7805" i="1"/>
  <c r="N7804" i="1"/>
  <c r="M7804" i="1"/>
  <c r="L7804" i="1"/>
  <c r="K7804" i="1"/>
  <c r="N7803" i="1"/>
  <c r="M7803" i="1"/>
  <c r="L7803" i="1"/>
  <c r="K7803" i="1"/>
  <c r="N7802" i="1"/>
  <c r="M7802" i="1"/>
  <c r="L7802" i="1"/>
  <c r="K7802" i="1"/>
  <c r="N7801" i="1"/>
  <c r="M7801" i="1"/>
  <c r="L7801" i="1"/>
  <c r="K7801" i="1"/>
  <c r="N7800" i="1"/>
  <c r="M7800" i="1"/>
  <c r="L7800" i="1"/>
  <c r="K7800" i="1"/>
  <c r="N7799" i="1"/>
  <c r="M7799" i="1"/>
  <c r="L7799" i="1"/>
  <c r="K7799" i="1"/>
  <c r="N7798" i="1"/>
  <c r="M7798" i="1"/>
  <c r="L7798" i="1"/>
  <c r="K7798" i="1"/>
  <c r="N7797" i="1"/>
  <c r="M7797" i="1"/>
  <c r="L7797" i="1"/>
  <c r="K7797" i="1"/>
  <c r="N7796" i="1"/>
  <c r="M7796" i="1"/>
  <c r="L7796" i="1"/>
  <c r="K7796" i="1"/>
  <c r="N7795" i="1"/>
  <c r="M7795" i="1"/>
  <c r="L7795" i="1"/>
  <c r="K7795" i="1"/>
  <c r="N7794" i="1"/>
  <c r="M7794" i="1"/>
  <c r="L7794" i="1"/>
  <c r="K7794" i="1"/>
  <c r="N7793" i="1"/>
  <c r="M7793" i="1"/>
  <c r="L7793" i="1"/>
  <c r="K7793" i="1"/>
  <c r="N7792" i="1"/>
  <c r="M7792" i="1"/>
  <c r="L7792" i="1"/>
  <c r="K7792" i="1"/>
  <c r="N7791" i="1"/>
  <c r="M7791" i="1"/>
  <c r="L7791" i="1"/>
  <c r="K7791" i="1"/>
  <c r="N7790" i="1"/>
  <c r="M7790" i="1"/>
  <c r="L7790" i="1"/>
  <c r="K7790" i="1"/>
  <c r="N7789" i="1"/>
  <c r="M7789" i="1"/>
  <c r="L7789" i="1"/>
  <c r="K7789" i="1"/>
  <c r="N7788" i="1"/>
  <c r="M7788" i="1"/>
  <c r="L7788" i="1"/>
  <c r="K7788" i="1"/>
  <c r="N7787" i="1"/>
  <c r="M7787" i="1"/>
  <c r="L7787" i="1"/>
  <c r="K7787" i="1"/>
  <c r="N7786" i="1"/>
  <c r="M7786" i="1"/>
  <c r="L7786" i="1"/>
  <c r="K7786" i="1"/>
  <c r="N7785" i="1"/>
  <c r="M7785" i="1"/>
  <c r="L7785" i="1"/>
  <c r="K7785" i="1"/>
  <c r="N7784" i="1"/>
  <c r="M7784" i="1"/>
  <c r="L7784" i="1"/>
  <c r="K7784" i="1"/>
  <c r="N7783" i="1"/>
  <c r="M7783" i="1"/>
  <c r="L7783" i="1"/>
  <c r="K7783" i="1"/>
  <c r="N7782" i="1"/>
  <c r="M7782" i="1"/>
  <c r="L7782" i="1"/>
  <c r="K7782" i="1"/>
  <c r="N7781" i="1"/>
  <c r="M7781" i="1"/>
  <c r="L7781" i="1"/>
  <c r="K7781" i="1"/>
  <c r="N7780" i="1"/>
  <c r="M7780" i="1"/>
  <c r="L7780" i="1"/>
  <c r="K7780" i="1"/>
  <c r="N7779" i="1"/>
  <c r="M7779" i="1"/>
  <c r="L7779" i="1"/>
  <c r="K7779" i="1"/>
  <c r="N7778" i="1"/>
  <c r="M7778" i="1"/>
  <c r="L7778" i="1"/>
  <c r="K7778" i="1"/>
  <c r="N7777" i="1"/>
  <c r="M7777" i="1"/>
  <c r="L7777" i="1"/>
  <c r="K7777" i="1"/>
  <c r="N7776" i="1"/>
  <c r="M7776" i="1"/>
  <c r="L7776" i="1"/>
  <c r="K7776" i="1"/>
  <c r="N7775" i="1"/>
  <c r="M7775" i="1"/>
  <c r="L7775" i="1"/>
  <c r="K7775" i="1"/>
  <c r="N7774" i="1"/>
  <c r="M7774" i="1"/>
  <c r="L7774" i="1"/>
  <c r="K7774" i="1"/>
  <c r="N7773" i="1"/>
  <c r="M7773" i="1"/>
  <c r="L7773" i="1"/>
  <c r="K7773" i="1"/>
  <c r="N7772" i="1"/>
  <c r="M7772" i="1"/>
  <c r="L7772" i="1"/>
  <c r="K7772" i="1"/>
  <c r="N7771" i="1"/>
  <c r="M7771" i="1"/>
  <c r="L7771" i="1"/>
  <c r="K7771" i="1"/>
  <c r="N7770" i="1"/>
  <c r="M7770" i="1"/>
  <c r="L7770" i="1"/>
  <c r="K7770" i="1"/>
  <c r="N7769" i="1"/>
  <c r="M7769" i="1"/>
  <c r="L7769" i="1"/>
  <c r="K7769" i="1"/>
  <c r="N7768" i="1"/>
  <c r="M7768" i="1"/>
  <c r="L7768" i="1"/>
  <c r="K7768" i="1"/>
  <c r="N7767" i="1"/>
  <c r="M7767" i="1"/>
  <c r="L7767" i="1"/>
  <c r="K7767" i="1"/>
  <c r="N7766" i="1"/>
  <c r="M7766" i="1"/>
  <c r="L7766" i="1"/>
  <c r="K7766" i="1"/>
  <c r="N7765" i="1"/>
  <c r="M7765" i="1"/>
  <c r="L7765" i="1"/>
  <c r="K7765" i="1"/>
  <c r="N7764" i="1"/>
  <c r="M7764" i="1"/>
  <c r="L7764" i="1"/>
  <c r="K7764" i="1"/>
  <c r="N7763" i="1"/>
  <c r="M7763" i="1"/>
  <c r="L7763" i="1"/>
  <c r="K7763" i="1"/>
  <c r="N7762" i="1"/>
  <c r="M7762" i="1"/>
  <c r="L7762" i="1"/>
  <c r="K7762" i="1"/>
  <c r="U7761" i="1"/>
  <c r="N7761" i="1"/>
  <c r="M7761" i="1"/>
  <c r="L7761" i="1"/>
  <c r="K7761" i="1"/>
  <c r="D7761" i="1"/>
  <c r="Q58" i="14"/>
  <c r="C7840" i="1"/>
  <c r="C7783" i="1"/>
  <c r="C7969" i="1"/>
  <c r="C7897" i="1"/>
  <c r="C7857" i="1"/>
  <c r="C7876" i="1"/>
  <c r="C7851" i="1"/>
  <c r="C7919" i="1"/>
  <c r="C7984" i="1"/>
  <c r="C7815" i="1"/>
  <c r="C8010" i="1"/>
  <c r="C7843" i="1"/>
  <c r="C7926" i="1"/>
  <c r="C7941" i="1"/>
  <c r="C7971" i="1"/>
  <c r="C8054" i="1"/>
  <c r="C7795" i="1"/>
  <c r="C8014" i="1"/>
  <c r="C7798" i="1"/>
  <c r="C8028" i="1"/>
  <c r="C7960" i="1"/>
  <c r="C8039" i="1"/>
  <c r="C7951" i="1"/>
  <c r="C7761" i="1"/>
  <c r="C7862" i="1"/>
  <c r="C7805" i="1"/>
  <c r="C7955" i="1"/>
  <c r="C7839" i="1"/>
  <c r="C7882" i="1"/>
  <c r="C7779" i="1"/>
  <c r="C7896" i="1"/>
  <c r="C8016" i="1"/>
  <c r="C8030" i="1"/>
  <c r="C7914" i="1"/>
  <c r="C7891" i="1"/>
  <c r="C7885" i="1"/>
  <c r="C8077" i="1"/>
  <c r="C8065" i="1"/>
  <c r="C7807" i="1"/>
  <c r="C7849" i="1"/>
  <c r="C7907" i="1"/>
  <c r="C7810" i="1"/>
  <c r="C7775" i="1"/>
  <c r="C7787" i="1"/>
  <c r="C8058" i="1"/>
  <c r="C7854" i="1"/>
  <c r="C8045" i="1"/>
  <c r="C8031" i="1"/>
  <c r="C7931" i="1"/>
  <c r="C7867" i="1"/>
  <c r="C7940" i="1"/>
  <c r="C7773" i="1"/>
  <c r="C7943" i="1"/>
  <c r="C7920" i="1"/>
  <c r="C7954" i="1"/>
  <c r="C8044" i="1"/>
  <c r="C7835" i="1"/>
  <c r="C7834" i="1"/>
  <c r="C8006" i="1"/>
  <c r="C7868" i="1"/>
  <c r="C7921" i="1"/>
  <c r="C8012" i="1"/>
  <c r="C7864" i="1"/>
  <c r="C7861" i="1"/>
  <c r="C7880" i="1"/>
  <c r="C7823" i="1"/>
  <c r="C8038" i="1"/>
  <c r="C7819" i="1"/>
  <c r="C7927" i="1"/>
  <c r="C7804" i="1"/>
  <c r="C7782" i="1"/>
  <c r="C8002" i="1"/>
  <c r="C7866" i="1"/>
  <c r="C8037" i="1"/>
  <c r="C7858" i="1"/>
  <c r="C7811" i="1"/>
  <c r="C7975" i="1"/>
  <c r="C7893" i="1"/>
  <c r="C8089" i="1"/>
  <c r="C7991" i="1"/>
  <c r="C7995" i="1"/>
  <c r="C7768" i="1"/>
  <c r="C7944" i="1"/>
  <c r="C7961" i="1"/>
  <c r="C7793" i="1"/>
  <c r="C7932" i="1"/>
  <c r="C8017" i="1"/>
  <c r="C7980" i="1"/>
  <c r="C8033" i="1"/>
  <c r="C7784" i="1"/>
  <c r="C8027" i="1"/>
  <c r="C7922" i="1"/>
  <c r="C7990" i="1"/>
  <c r="C8084" i="1"/>
  <c r="C7875" i="1"/>
  <c r="C7916" i="1"/>
  <c r="C7962" i="1"/>
  <c r="C8018" i="1"/>
  <c r="C7945" i="1"/>
  <c r="C7800" i="1"/>
  <c r="C8063" i="1"/>
  <c r="C7973" i="1"/>
  <c r="C7883" i="1"/>
  <c r="C7789" i="1"/>
  <c r="C7998" i="1"/>
  <c r="C7845" i="1"/>
  <c r="C7903" i="1"/>
  <c r="C7846" i="1"/>
  <c r="C7996" i="1"/>
  <c r="C7911" i="1"/>
  <c r="C7763" i="1"/>
  <c r="C7902" i="1"/>
  <c r="C7790" i="1"/>
  <c r="C7828" i="1"/>
  <c r="C8022" i="1"/>
  <c r="C7824" i="1"/>
  <c r="C7917" i="1"/>
  <c r="C8023" i="1"/>
  <c r="C7978" i="1"/>
  <c r="C7825" i="1"/>
  <c r="C7816" i="1"/>
  <c r="C7947" i="1"/>
  <c r="C7829" i="1"/>
  <c r="C8064" i="1"/>
  <c r="C8043" i="1"/>
  <c r="C8080" i="1"/>
  <c r="C7809" i="1"/>
  <c r="C8056" i="1"/>
  <c r="C7933" i="1"/>
  <c r="C8019" i="1"/>
  <c r="C7999" i="1"/>
  <c r="C7989" i="1"/>
  <c r="C7850" i="1"/>
  <c r="C7959" i="1"/>
  <c r="C7884" i="1"/>
  <c r="C7859" i="1"/>
  <c r="C7870" i="1"/>
  <c r="C7904" i="1"/>
  <c r="C7895" i="1"/>
  <c r="C8042" i="1"/>
  <c r="C7780" i="1"/>
  <c r="C7925" i="1"/>
  <c r="C8007" i="1"/>
  <c r="C7847" i="1"/>
  <c r="C7918" i="1"/>
  <c r="C8050" i="1"/>
  <c r="C7774" i="1"/>
  <c r="C7983" i="1"/>
  <c r="C7765" i="1"/>
  <c r="C7838" i="1"/>
  <c r="C8003" i="1"/>
  <c r="C7886" i="1"/>
  <c r="C7976" i="1"/>
  <c r="C8072" i="1"/>
  <c r="C7863" i="1"/>
  <c r="C8078" i="1"/>
  <c r="C7778" i="1"/>
  <c r="C7913" i="1"/>
  <c r="C7785" i="1"/>
  <c r="C7808" i="1"/>
  <c r="C7788" i="1"/>
  <c r="C7878" i="1"/>
  <c r="C7894" i="1"/>
  <c r="C7853" i="1"/>
  <c r="C8029" i="1"/>
  <c r="C8090" i="1"/>
  <c r="C8035" i="1"/>
  <c r="C7899" i="1"/>
  <c r="C8060" i="1"/>
  <c r="C8070" i="1"/>
  <c r="C7844" i="1"/>
  <c r="C7970" i="1"/>
  <c r="C7915" i="1"/>
  <c r="C7852" i="1"/>
  <c r="C7799" i="1"/>
  <c r="C8066" i="1"/>
  <c r="C7967" i="1"/>
  <c r="C8005" i="1"/>
  <c r="C8071" i="1"/>
  <c r="C8083" i="1"/>
  <c r="C7769" i="1"/>
  <c r="C8001" i="1"/>
  <c r="C8025" i="1"/>
  <c r="C8004" i="1"/>
  <c r="C7977" i="1"/>
  <c r="C7912" i="1"/>
  <c r="C8068" i="1"/>
  <c r="C7827" i="1"/>
  <c r="C8052" i="1"/>
  <c r="C8055" i="1"/>
  <c r="C7972" i="1"/>
  <c r="C8024" i="1"/>
  <c r="C8008" i="1"/>
  <c r="C8096" i="1"/>
  <c r="C7803" i="1"/>
  <c r="C8049" i="1"/>
  <c r="C8009" i="1"/>
  <c r="C7872" i="1"/>
  <c r="C7817" i="1"/>
  <c r="C7966" i="1"/>
  <c r="C7952" i="1"/>
  <c r="C7881" i="1"/>
  <c r="C7806" i="1"/>
  <c r="C8081" i="1"/>
  <c r="C7888" i="1"/>
  <c r="C7935" i="1"/>
  <c r="C7928" i="1"/>
  <c r="C7929" i="1"/>
  <c r="C7923" i="1"/>
  <c r="C7781" i="1"/>
  <c r="C7968" i="1"/>
  <c r="C7942" i="1"/>
  <c r="C8074" i="1"/>
  <c r="C7953" i="1"/>
  <c r="C7865" i="1"/>
  <c r="C7892" i="1"/>
  <c r="C8093" i="1"/>
  <c r="C7764" i="1"/>
  <c r="C7963" i="1"/>
  <c r="C8095" i="1"/>
  <c r="C7958" i="1"/>
  <c r="C8047" i="1"/>
  <c r="C7856" i="1"/>
  <c r="C7906" i="1"/>
  <c r="C7797" i="1"/>
  <c r="C8073" i="1"/>
  <c r="C8086" i="1"/>
  <c r="C7898" i="1"/>
  <c r="C7949" i="1"/>
  <c r="C7820" i="1"/>
  <c r="C7964" i="1"/>
  <c r="C7889" i="1"/>
  <c r="C7874" i="1"/>
  <c r="C8051" i="1"/>
  <c r="C8021" i="1"/>
  <c r="C7956" i="1"/>
  <c r="C7794" i="1"/>
  <c r="C8069" i="1"/>
  <c r="C8094" i="1"/>
  <c r="C7871" i="1"/>
  <c r="C7877" i="1"/>
  <c r="C7855" i="1"/>
  <c r="C7873" i="1"/>
  <c r="C8091" i="1"/>
  <c r="C7772" i="1"/>
  <c r="C7776" i="1"/>
  <c r="C7770" i="1"/>
  <c r="C7965" i="1"/>
  <c r="C7830" i="1"/>
  <c r="C7848" i="1"/>
  <c r="C7993" i="1"/>
  <c r="C8040" i="1"/>
  <c r="C7792" i="1"/>
  <c r="C8026" i="1"/>
  <c r="C7994" i="1"/>
  <c r="C7826" i="1"/>
  <c r="C7814" i="1"/>
  <c r="C8092" i="1"/>
  <c r="C8041" i="1"/>
  <c r="C8079" i="1"/>
  <c r="C7988" i="1"/>
  <c r="C8036" i="1"/>
  <c r="C7924" i="1"/>
  <c r="C7832" i="1"/>
  <c r="C7762" i="1"/>
  <c r="C7801" i="1"/>
  <c r="C7786" i="1"/>
  <c r="C8034" i="1"/>
  <c r="C7831" i="1"/>
  <c r="C7938" i="1"/>
  <c r="C7821" i="1"/>
  <c r="C7777" i="1"/>
  <c r="C8020" i="1"/>
  <c r="C7771" i="1"/>
  <c r="C8087" i="1"/>
  <c r="C7837" i="1"/>
  <c r="C7796" i="1"/>
  <c r="C7900" i="1"/>
  <c r="C7981" i="1"/>
  <c r="C7841" i="1"/>
  <c r="C7985" i="1"/>
  <c r="C7986" i="1"/>
  <c r="C7982" i="1"/>
  <c r="C8061" i="1"/>
  <c r="C7802" i="1"/>
  <c r="C7766" i="1"/>
  <c r="C7887" i="1"/>
  <c r="C7869" i="1"/>
  <c r="C8046" i="1"/>
  <c r="C7908" i="1"/>
  <c r="C7946" i="1"/>
  <c r="C8085" i="1"/>
  <c r="C8013" i="1"/>
  <c r="C7909" i="1"/>
  <c r="C7879" i="1"/>
  <c r="C7833" i="1"/>
  <c r="C7812" i="1"/>
  <c r="C7997" i="1"/>
  <c r="C7937" i="1"/>
  <c r="C7791" i="1"/>
  <c r="C7934" i="1"/>
  <c r="C7813" i="1"/>
  <c r="C8048" i="1"/>
  <c r="C8088" i="1"/>
  <c r="C7987" i="1"/>
  <c r="C7836" i="1"/>
  <c r="C7822" i="1"/>
  <c r="C7939" i="1"/>
  <c r="C8067" i="1"/>
  <c r="C8000" i="1"/>
  <c r="C8011" i="1"/>
  <c r="C7842" i="1"/>
  <c r="C7936" i="1"/>
  <c r="C7992" i="1"/>
  <c r="C8082" i="1"/>
  <c r="C8076" i="1"/>
  <c r="C8062" i="1"/>
  <c r="C7930" i="1"/>
  <c r="C8075" i="1"/>
  <c r="C8015" i="1"/>
  <c r="C7974" i="1"/>
  <c r="C7950" i="1"/>
  <c r="C7948" i="1"/>
  <c r="C7910" i="1"/>
  <c r="C7767" i="1"/>
  <c r="C8053" i="1"/>
  <c r="C7957" i="1"/>
  <c r="C7905" i="1"/>
  <c r="C7860" i="1"/>
  <c r="C7979" i="1"/>
  <c r="C8032" i="1"/>
  <c r="C8057" i="1"/>
  <c r="C7818" i="1"/>
  <c r="C8059" i="1"/>
  <c r="C7901" i="1"/>
  <c r="C7890" i="1"/>
  <c r="U7760" i="1" l="1"/>
  <c r="U7759" i="1"/>
  <c r="N7760" i="1"/>
  <c r="M7760" i="1"/>
  <c r="L7760" i="1"/>
  <c r="K7760" i="1"/>
  <c r="D7760" i="1"/>
  <c r="N7759" i="1"/>
  <c r="M7759" i="1"/>
  <c r="L7759" i="1"/>
  <c r="K7759" i="1"/>
  <c r="D7759" i="1"/>
  <c r="C7759" i="1"/>
  <c r="C7760" i="1"/>
  <c r="D7758" i="1" l="1"/>
  <c r="N7757" i="1"/>
  <c r="M7757" i="1"/>
  <c r="L7757" i="1"/>
  <c r="K7757" i="1"/>
  <c r="D7757" i="1"/>
  <c r="N7756" i="1"/>
  <c r="M7756" i="1"/>
  <c r="L7756" i="1"/>
  <c r="K7756" i="1"/>
  <c r="D7756" i="1"/>
  <c r="N7755" i="1"/>
  <c r="M7755" i="1"/>
  <c r="L7755" i="1"/>
  <c r="K7755" i="1"/>
  <c r="D7755" i="1"/>
  <c r="N7754" i="1"/>
  <c r="M7754" i="1"/>
  <c r="L7754" i="1"/>
  <c r="K7754" i="1"/>
  <c r="D7754" i="1"/>
  <c r="N7753" i="1"/>
  <c r="M7753" i="1"/>
  <c r="L7753" i="1"/>
  <c r="K7753" i="1"/>
  <c r="D7753" i="1"/>
  <c r="N7752" i="1"/>
  <c r="M7752" i="1"/>
  <c r="L7752" i="1"/>
  <c r="K7752" i="1"/>
  <c r="D7752" i="1"/>
  <c r="N7751" i="1"/>
  <c r="M7751" i="1"/>
  <c r="L7751" i="1"/>
  <c r="K7751" i="1"/>
  <c r="D7751" i="1"/>
  <c r="N7750" i="1"/>
  <c r="M7750" i="1"/>
  <c r="L7750" i="1"/>
  <c r="K7750" i="1"/>
  <c r="D7750" i="1"/>
  <c r="N7749" i="1"/>
  <c r="M7749" i="1"/>
  <c r="L7749" i="1"/>
  <c r="K7749" i="1"/>
  <c r="D7749" i="1"/>
  <c r="N7748" i="1"/>
  <c r="M7748" i="1"/>
  <c r="L7748" i="1"/>
  <c r="K7748" i="1"/>
  <c r="D7748" i="1"/>
  <c r="N7747" i="1"/>
  <c r="M7747" i="1"/>
  <c r="L7747" i="1"/>
  <c r="K7747" i="1"/>
  <c r="D7747" i="1"/>
  <c r="N7746" i="1"/>
  <c r="M7746" i="1"/>
  <c r="L7746" i="1"/>
  <c r="K7746" i="1"/>
  <c r="D7746" i="1"/>
  <c r="N7745" i="1"/>
  <c r="M7745" i="1"/>
  <c r="L7745" i="1"/>
  <c r="K7745" i="1"/>
  <c r="D7745" i="1"/>
  <c r="N7744" i="1"/>
  <c r="M7744" i="1"/>
  <c r="L7744" i="1"/>
  <c r="K7744" i="1"/>
  <c r="D7744" i="1"/>
  <c r="N7743" i="1"/>
  <c r="M7743" i="1"/>
  <c r="L7743" i="1"/>
  <c r="K7743" i="1"/>
  <c r="D7743" i="1"/>
  <c r="N7742" i="1"/>
  <c r="M7742" i="1"/>
  <c r="L7742" i="1"/>
  <c r="K7742" i="1"/>
  <c r="D7742" i="1"/>
  <c r="N7741" i="1"/>
  <c r="M7741" i="1"/>
  <c r="L7741" i="1"/>
  <c r="K7741" i="1"/>
  <c r="D7741" i="1"/>
  <c r="N7740" i="1"/>
  <c r="M7740" i="1"/>
  <c r="L7740" i="1"/>
  <c r="K7740" i="1"/>
  <c r="D7740" i="1"/>
  <c r="N7739" i="1"/>
  <c r="M7739" i="1"/>
  <c r="L7739" i="1"/>
  <c r="K7739" i="1"/>
  <c r="D7739" i="1"/>
  <c r="N7738" i="1"/>
  <c r="M7738" i="1"/>
  <c r="L7738" i="1"/>
  <c r="K7738" i="1"/>
  <c r="D7738" i="1"/>
  <c r="N7737" i="1"/>
  <c r="M7737" i="1"/>
  <c r="L7737" i="1"/>
  <c r="K7737" i="1"/>
  <c r="D7737" i="1"/>
  <c r="N7736" i="1"/>
  <c r="M7736" i="1"/>
  <c r="L7736" i="1"/>
  <c r="K7736" i="1"/>
  <c r="D7736" i="1"/>
  <c r="N7735" i="1"/>
  <c r="M7735" i="1"/>
  <c r="L7735" i="1"/>
  <c r="K7735" i="1"/>
  <c r="D7735" i="1"/>
  <c r="N7734" i="1"/>
  <c r="M7734" i="1"/>
  <c r="L7734" i="1"/>
  <c r="K7734" i="1"/>
  <c r="D7734" i="1"/>
  <c r="N7733" i="1"/>
  <c r="M7733" i="1"/>
  <c r="L7733" i="1"/>
  <c r="K7733" i="1"/>
  <c r="D7733" i="1"/>
  <c r="N7732" i="1"/>
  <c r="M7732" i="1"/>
  <c r="L7732" i="1"/>
  <c r="K7732" i="1"/>
  <c r="D7732" i="1"/>
  <c r="N7731" i="1"/>
  <c r="M7731" i="1"/>
  <c r="L7731" i="1"/>
  <c r="K7731" i="1"/>
  <c r="D7731" i="1"/>
  <c r="N7730" i="1"/>
  <c r="M7730" i="1"/>
  <c r="L7730" i="1"/>
  <c r="K7730" i="1"/>
  <c r="D7730" i="1"/>
  <c r="N7729" i="1"/>
  <c r="M7729" i="1"/>
  <c r="L7729" i="1"/>
  <c r="K7729" i="1"/>
  <c r="D7729" i="1"/>
  <c r="N7728" i="1"/>
  <c r="M7728" i="1"/>
  <c r="L7728" i="1"/>
  <c r="K7728" i="1"/>
  <c r="D7728" i="1"/>
  <c r="N7727" i="1"/>
  <c r="M7727" i="1"/>
  <c r="L7727" i="1"/>
  <c r="K7727" i="1"/>
  <c r="D7727" i="1"/>
  <c r="N7726" i="1"/>
  <c r="M7726" i="1"/>
  <c r="L7726" i="1"/>
  <c r="K7726" i="1"/>
  <c r="D7726" i="1"/>
  <c r="N7725" i="1"/>
  <c r="M7725" i="1"/>
  <c r="L7725" i="1"/>
  <c r="K7725" i="1"/>
  <c r="D7725" i="1"/>
  <c r="N7724" i="1"/>
  <c r="M7724" i="1"/>
  <c r="L7724" i="1"/>
  <c r="K7724" i="1"/>
  <c r="D7724" i="1"/>
  <c r="N7723" i="1"/>
  <c r="M7723" i="1"/>
  <c r="L7723" i="1"/>
  <c r="K7723" i="1"/>
  <c r="D7723" i="1"/>
  <c r="N7722" i="1"/>
  <c r="M7722" i="1"/>
  <c r="L7722" i="1"/>
  <c r="K7722" i="1"/>
  <c r="D7722" i="1"/>
  <c r="N7721" i="1"/>
  <c r="M7721" i="1"/>
  <c r="L7721" i="1"/>
  <c r="K7721" i="1"/>
  <c r="D7721" i="1"/>
  <c r="N7720" i="1"/>
  <c r="M7720" i="1"/>
  <c r="L7720" i="1"/>
  <c r="K7720" i="1"/>
  <c r="D7720" i="1"/>
  <c r="N7719" i="1"/>
  <c r="M7719" i="1"/>
  <c r="L7719" i="1"/>
  <c r="K7719" i="1"/>
  <c r="D7719" i="1"/>
  <c r="N7718" i="1"/>
  <c r="M7718" i="1"/>
  <c r="L7718" i="1"/>
  <c r="K7718" i="1"/>
  <c r="D7718" i="1"/>
  <c r="N7717" i="1"/>
  <c r="M7717" i="1"/>
  <c r="L7717" i="1"/>
  <c r="K7717" i="1"/>
  <c r="D7717" i="1"/>
  <c r="N7716" i="1"/>
  <c r="M7716" i="1"/>
  <c r="L7716" i="1"/>
  <c r="K7716" i="1"/>
  <c r="D7716" i="1"/>
  <c r="N7715" i="1"/>
  <c r="M7715" i="1"/>
  <c r="L7715" i="1"/>
  <c r="K7715" i="1"/>
  <c r="D7715" i="1"/>
  <c r="N7714" i="1"/>
  <c r="M7714" i="1"/>
  <c r="L7714" i="1"/>
  <c r="K7714" i="1"/>
  <c r="D7714" i="1"/>
  <c r="N7713" i="1"/>
  <c r="M7713" i="1"/>
  <c r="L7713" i="1"/>
  <c r="K7713" i="1"/>
  <c r="D7713" i="1"/>
  <c r="N7712" i="1"/>
  <c r="M7712" i="1"/>
  <c r="L7712" i="1"/>
  <c r="K7712" i="1"/>
  <c r="D7712" i="1"/>
  <c r="N7711" i="1"/>
  <c r="M7711" i="1"/>
  <c r="L7711" i="1"/>
  <c r="K7711" i="1"/>
  <c r="D7711" i="1"/>
  <c r="N7710" i="1"/>
  <c r="M7710" i="1"/>
  <c r="L7710" i="1"/>
  <c r="K7710" i="1"/>
  <c r="D7710" i="1"/>
  <c r="N7709" i="1"/>
  <c r="M7709" i="1"/>
  <c r="L7709" i="1"/>
  <c r="K7709" i="1"/>
  <c r="D7709" i="1"/>
  <c r="N7708" i="1"/>
  <c r="M7708" i="1"/>
  <c r="L7708" i="1"/>
  <c r="K7708" i="1"/>
  <c r="D7708" i="1"/>
  <c r="N7707" i="1"/>
  <c r="M7707" i="1"/>
  <c r="L7707" i="1"/>
  <c r="K7707" i="1"/>
  <c r="D7707" i="1"/>
  <c r="N7706" i="1"/>
  <c r="M7706" i="1"/>
  <c r="L7706" i="1"/>
  <c r="K7706" i="1"/>
  <c r="D7706" i="1"/>
  <c r="N7705" i="1"/>
  <c r="M7705" i="1"/>
  <c r="L7705" i="1"/>
  <c r="K7705" i="1"/>
  <c r="D7705" i="1"/>
  <c r="N7704" i="1"/>
  <c r="M7704" i="1"/>
  <c r="L7704" i="1"/>
  <c r="K7704" i="1"/>
  <c r="D7704" i="1"/>
  <c r="N7703" i="1"/>
  <c r="M7703" i="1"/>
  <c r="L7703" i="1"/>
  <c r="K7703" i="1"/>
  <c r="D7703" i="1"/>
  <c r="N7702" i="1"/>
  <c r="M7702" i="1"/>
  <c r="L7702" i="1"/>
  <c r="K7702" i="1"/>
  <c r="D7702" i="1"/>
  <c r="N7701" i="1"/>
  <c r="M7701" i="1"/>
  <c r="L7701" i="1"/>
  <c r="K7701" i="1"/>
  <c r="D7701" i="1"/>
  <c r="N7700" i="1"/>
  <c r="M7700" i="1"/>
  <c r="L7700" i="1"/>
  <c r="K7700" i="1"/>
  <c r="D7700" i="1"/>
  <c r="N7699" i="1"/>
  <c r="M7699" i="1"/>
  <c r="L7699" i="1"/>
  <c r="K7699" i="1"/>
  <c r="D7699" i="1"/>
  <c r="N7698" i="1"/>
  <c r="M7698" i="1"/>
  <c r="L7698" i="1"/>
  <c r="K7698" i="1"/>
  <c r="D7698" i="1"/>
  <c r="N7697" i="1"/>
  <c r="M7697" i="1"/>
  <c r="L7697" i="1"/>
  <c r="K7697" i="1"/>
  <c r="D7697" i="1"/>
  <c r="N7696" i="1"/>
  <c r="M7696" i="1"/>
  <c r="L7696" i="1"/>
  <c r="K7696" i="1"/>
  <c r="D7696" i="1"/>
  <c r="N7695" i="1"/>
  <c r="M7695" i="1"/>
  <c r="L7695" i="1"/>
  <c r="K7695" i="1"/>
  <c r="D7695" i="1"/>
  <c r="N7694" i="1"/>
  <c r="M7694" i="1"/>
  <c r="L7694" i="1"/>
  <c r="K7694" i="1"/>
  <c r="D7694" i="1"/>
  <c r="N7693" i="1"/>
  <c r="M7693" i="1"/>
  <c r="L7693" i="1"/>
  <c r="K7693" i="1"/>
  <c r="D7693" i="1"/>
  <c r="N7692" i="1"/>
  <c r="M7692" i="1"/>
  <c r="L7692" i="1"/>
  <c r="K7692" i="1"/>
  <c r="D7692" i="1"/>
  <c r="N7691" i="1"/>
  <c r="M7691" i="1"/>
  <c r="L7691" i="1"/>
  <c r="K7691" i="1"/>
  <c r="D7691" i="1"/>
  <c r="N7690" i="1"/>
  <c r="M7690" i="1"/>
  <c r="L7690" i="1"/>
  <c r="K7690" i="1"/>
  <c r="D7690" i="1"/>
  <c r="N7689" i="1"/>
  <c r="M7689" i="1"/>
  <c r="L7689" i="1"/>
  <c r="K7689" i="1"/>
  <c r="D7689" i="1"/>
  <c r="N7688" i="1"/>
  <c r="M7688" i="1"/>
  <c r="L7688" i="1"/>
  <c r="K7688" i="1"/>
  <c r="D7688" i="1"/>
  <c r="N7687" i="1"/>
  <c r="M7687" i="1"/>
  <c r="L7687" i="1"/>
  <c r="K7687" i="1"/>
  <c r="D7687" i="1"/>
  <c r="N7686" i="1"/>
  <c r="M7686" i="1"/>
  <c r="L7686" i="1"/>
  <c r="K7686" i="1"/>
  <c r="D7686" i="1"/>
  <c r="N7685" i="1"/>
  <c r="M7685" i="1"/>
  <c r="L7685" i="1"/>
  <c r="K7685" i="1"/>
  <c r="D7685" i="1"/>
  <c r="N7684" i="1"/>
  <c r="M7684" i="1"/>
  <c r="L7684" i="1"/>
  <c r="K7684" i="1"/>
  <c r="D7684" i="1"/>
  <c r="N7683" i="1"/>
  <c r="M7683" i="1"/>
  <c r="L7683" i="1"/>
  <c r="K7683" i="1"/>
  <c r="D7683" i="1"/>
  <c r="N7682" i="1"/>
  <c r="M7682" i="1"/>
  <c r="L7682" i="1"/>
  <c r="K7682" i="1"/>
  <c r="D7682" i="1"/>
  <c r="N7681" i="1"/>
  <c r="M7681" i="1"/>
  <c r="L7681" i="1"/>
  <c r="K7681" i="1"/>
  <c r="D7681" i="1"/>
  <c r="N7680" i="1"/>
  <c r="M7680" i="1"/>
  <c r="L7680" i="1"/>
  <c r="K7680" i="1"/>
  <c r="D7680" i="1"/>
  <c r="N7679" i="1"/>
  <c r="M7679" i="1"/>
  <c r="L7679" i="1"/>
  <c r="K7679" i="1"/>
  <c r="D7679" i="1"/>
  <c r="N7678" i="1"/>
  <c r="M7678" i="1"/>
  <c r="L7678" i="1"/>
  <c r="K7678" i="1"/>
  <c r="D7678" i="1"/>
  <c r="N7677" i="1"/>
  <c r="M7677" i="1"/>
  <c r="L7677" i="1"/>
  <c r="K7677" i="1"/>
  <c r="D7677" i="1"/>
  <c r="N7676" i="1"/>
  <c r="M7676" i="1"/>
  <c r="L7676" i="1"/>
  <c r="K7676" i="1"/>
  <c r="D7676" i="1"/>
  <c r="N7675" i="1"/>
  <c r="M7675" i="1"/>
  <c r="L7675" i="1"/>
  <c r="K7675" i="1"/>
  <c r="D7675" i="1"/>
  <c r="N7674" i="1"/>
  <c r="M7674" i="1"/>
  <c r="L7674" i="1"/>
  <c r="K7674" i="1"/>
  <c r="D7674" i="1"/>
  <c r="N7673" i="1"/>
  <c r="M7673" i="1"/>
  <c r="L7673" i="1"/>
  <c r="K7673" i="1"/>
  <c r="D7673" i="1"/>
  <c r="N7672" i="1"/>
  <c r="M7672" i="1"/>
  <c r="L7672" i="1"/>
  <c r="K7672" i="1"/>
  <c r="D7672" i="1"/>
  <c r="N7671" i="1"/>
  <c r="M7671" i="1"/>
  <c r="L7671" i="1"/>
  <c r="K7671" i="1"/>
  <c r="D7671" i="1"/>
  <c r="N7670" i="1"/>
  <c r="M7670" i="1"/>
  <c r="L7670" i="1"/>
  <c r="K7670" i="1"/>
  <c r="D7670" i="1"/>
  <c r="N7669" i="1"/>
  <c r="M7669" i="1"/>
  <c r="L7669" i="1"/>
  <c r="K7669" i="1"/>
  <c r="D7669" i="1"/>
  <c r="N7668" i="1"/>
  <c r="M7668" i="1"/>
  <c r="L7668" i="1"/>
  <c r="K7668" i="1"/>
  <c r="D7668" i="1"/>
  <c r="N7667" i="1"/>
  <c r="M7667" i="1"/>
  <c r="L7667" i="1"/>
  <c r="K7667" i="1"/>
  <c r="D7667" i="1"/>
  <c r="N7666" i="1"/>
  <c r="M7666" i="1"/>
  <c r="L7666" i="1"/>
  <c r="K7666" i="1"/>
  <c r="D7666" i="1"/>
  <c r="N7665" i="1"/>
  <c r="M7665" i="1"/>
  <c r="L7665" i="1"/>
  <c r="K7665" i="1"/>
  <c r="D7665" i="1"/>
  <c r="N7664" i="1"/>
  <c r="M7664" i="1"/>
  <c r="L7664" i="1"/>
  <c r="K7664" i="1"/>
  <c r="D7664" i="1"/>
  <c r="N7663" i="1"/>
  <c r="M7663" i="1"/>
  <c r="L7663" i="1"/>
  <c r="K7663" i="1"/>
  <c r="D7663" i="1"/>
  <c r="N7662" i="1"/>
  <c r="M7662" i="1"/>
  <c r="L7662" i="1"/>
  <c r="K7662" i="1"/>
  <c r="D7662" i="1"/>
  <c r="N7661" i="1"/>
  <c r="M7661" i="1"/>
  <c r="L7661" i="1"/>
  <c r="K7661" i="1"/>
  <c r="D7661" i="1"/>
  <c r="N7660" i="1"/>
  <c r="M7660" i="1"/>
  <c r="L7660" i="1"/>
  <c r="K7660" i="1"/>
  <c r="D7660" i="1"/>
  <c r="N7659" i="1"/>
  <c r="M7659" i="1"/>
  <c r="L7659" i="1"/>
  <c r="K7659" i="1"/>
  <c r="D7659" i="1"/>
  <c r="N7658" i="1"/>
  <c r="M7658" i="1"/>
  <c r="L7658" i="1"/>
  <c r="K7658" i="1"/>
  <c r="D7658" i="1"/>
  <c r="N7657" i="1"/>
  <c r="M7657" i="1"/>
  <c r="L7657" i="1"/>
  <c r="K7657" i="1"/>
  <c r="D7657" i="1"/>
  <c r="N7656" i="1"/>
  <c r="M7656" i="1"/>
  <c r="L7656" i="1"/>
  <c r="K7656" i="1"/>
  <c r="D7656" i="1"/>
  <c r="N7655" i="1"/>
  <c r="M7655" i="1"/>
  <c r="L7655" i="1"/>
  <c r="K7655" i="1"/>
  <c r="D7655" i="1"/>
  <c r="N7654" i="1"/>
  <c r="M7654" i="1"/>
  <c r="L7654" i="1"/>
  <c r="K7654" i="1"/>
  <c r="D7654" i="1"/>
  <c r="N7653" i="1"/>
  <c r="M7653" i="1"/>
  <c r="L7653" i="1"/>
  <c r="K7653" i="1"/>
  <c r="D7653" i="1"/>
  <c r="N7652" i="1"/>
  <c r="M7652" i="1"/>
  <c r="L7652" i="1"/>
  <c r="K7652" i="1"/>
  <c r="D7652" i="1"/>
  <c r="N7651" i="1"/>
  <c r="M7651" i="1"/>
  <c r="L7651" i="1"/>
  <c r="K7651" i="1"/>
  <c r="D7651" i="1"/>
  <c r="N7650" i="1"/>
  <c r="M7650" i="1"/>
  <c r="L7650" i="1"/>
  <c r="K7650" i="1"/>
  <c r="D7650" i="1"/>
  <c r="N7649" i="1"/>
  <c r="M7649" i="1"/>
  <c r="L7649" i="1"/>
  <c r="K7649" i="1"/>
  <c r="D7649" i="1"/>
  <c r="N7648" i="1"/>
  <c r="M7648" i="1"/>
  <c r="L7648" i="1"/>
  <c r="K7648" i="1"/>
  <c r="D7648" i="1"/>
  <c r="N7647" i="1"/>
  <c r="M7647" i="1"/>
  <c r="L7647" i="1"/>
  <c r="K7647" i="1"/>
  <c r="D7647" i="1"/>
  <c r="N7646" i="1"/>
  <c r="M7646" i="1"/>
  <c r="L7646" i="1"/>
  <c r="K7646" i="1"/>
  <c r="D7646" i="1"/>
  <c r="N7645" i="1"/>
  <c r="M7645" i="1"/>
  <c r="L7645" i="1"/>
  <c r="K7645" i="1"/>
  <c r="D7645" i="1"/>
  <c r="N7644" i="1"/>
  <c r="M7644" i="1"/>
  <c r="L7644" i="1"/>
  <c r="K7644" i="1"/>
  <c r="D7644" i="1"/>
  <c r="N7643" i="1"/>
  <c r="M7643" i="1"/>
  <c r="L7643" i="1"/>
  <c r="K7643" i="1"/>
  <c r="D7643" i="1"/>
  <c r="N7642" i="1"/>
  <c r="M7642" i="1"/>
  <c r="L7642" i="1"/>
  <c r="K7642" i="1"/>
  <c r="D7642" i="1"/>
  <c r="N7641" i="1"/>
  <c r="M7641" i="1"/>
  <c r="L7641" i="1"/>
  <c r="K7641" i="1"/>
  <c r="D7641" i="1"/>
  <c r="N7640" i="1"/>
  <c r="M7640" i="1"/>
  <c r="L7640" i="1"/>
  <c r="K7640" i="1"/>
  <c r="D7640" i="1"/>
  <c r="N7639" i="1"/>
  <c r="M7639" i="1"/>
  <c r="L7639" i="1"/>
  <c r="K7639" i="1"/>
  <c r="D7639" i="1"/>
  <c r="N7638" i="1"/>
  <c r="M7638" i="1"/>
  <c r="L7638" i="1"/>
  <c r="K7638" i="1"/>
  <c r="D7638" i="1"/>
  <c r="N7637" i="1"/>
  <c r="M7637" i="1"/>
  <c r="L7637" i="1"/>
  <c r="K7637" i="1"/>
  <c r="D7637" i="1"/>
  <c r="N7636" i="1"/>
  <c r="M7636" i="1"/>
  <c r="L7636" i="1"/>
  <c r="K7636" i="1"/>
  <c r="D7636" i="1"/>
  <c r="N7635" i="1"/>
  <c r="M7635" i="1"/>
  <c r="L7635" i="1"/>
  <c r="K7635" i="1"/>
  <c r="D7635" i="1"/>
  <c r="N7634" i="1"/>
  <c r="M7634" i="1"/>
  <c r="L7634" i="1"/>
  <c r="K7634" i="1"/>
  <c r="D7634" i="1"/>
  <c r="N7633" i="1"/>
  <c r="M7633" i="1"/>
  <c r="L7633" i="1"/>
  <c r="K7633" i="1"/>
  <c r="D7633" i="1"/>
  <c r="N7632" i="1"/>
  <c r="M7632" i="1"/>
  <c r="L7632" i="1"/>
  <c r="K7632" i="1"/>
  <c r="D7632" i="1"/>
  <c r="N7631" i="1"/>
  <c r="M7631" i="1"/>
  <c r="L7631" i="1"/>
  <c r="K7631" i="1"/>
  <c r="D7631" i="1"/>
  <c r="N7630" i="1"/>
  <c r="M7630" i="1"/>
  <c r="L7630" i="1"/>
  <c r="K7630" i="1"/>
  <c r="D7630" i="1"/>
  <c r="N7629" i="1"/>
  <c r="M7629" i="1"/>
  <c r="L7629" i="1"/>
  <c r="K7629" i="1"/>
  <c r="D7629" i="1"/>
  <c r="N7628" i="1"/>
  <c r="M7628" i="1"/>
  <c r="L7628" i="1"/>
  <c r="K7628" i="1"/>
  <c r="D7628" i="1"/>
  <c r="N7627" i="1"/>
  <c r="M7627" i="1"/>
  <c r="L7627" i="1"/>
  <c r="K7627" i="1"/>
  <c r="D7627" i="1"/>
  <c r="N7626" i="1"/>
  <c r="M7626" i="1"/>
  <c r="L7626" i="1"/>
  <c r="K7626" i="1"/>
  <c r="D7626" i="1"/>
  <c r="N7625" i="1"/>
  <c r="M7625" i="1"/>
  <c r="L7625" i="1"/>
  <c r="K7625" i="1"/>
  <c r="D7625" i="1"/>
  <c r="N7624" i="1"/>
  <c r="M7624" i="1"/>
  <c r="L7624" i="1"/>
  <c r="K7624" i="1"/>
  <c r="D7624" i="1"/>
  <c r="N7623" i="1"/>
  <c r="M7623" i="1"/>
  <c r="L7623" i="1"/>
  <c r="K7623" i="1"/>
  <c r="D7623" i="1"/>
  <c r="N7622" i="1"/>
  <c r="M7622" i="1"/>
  <c r="L7622" i="1"/>
  <c r="K7622" i="1"/>
  <c r="D7622" i="1"/>
  <c r="N7621" i="1"/>
  <c r="M7621" i="1"/>
  <c r="L7621" i="1"/>
  <c r="K7621" i="1"/>
  <c r="D7621" i="1"/>
  <c r="N7620" i="1"/>
  <c r="M7620" i="1"/>
  <c r="L7620" i="1"/>
  <c r="K7620" i="1"/>
  <c r="D7620" i="1"/>
  <c r="N7619" i="1"/>
  <c r="M7619" i="1"/>
  <c r="L7619" i="1"/>
  <c r="K7619" i="1"/>
  <c r="D7619" i="1"/>
  <c r="N7618" i="1"/>
  <c r="M7618" i="1"/>
  <c r="L7618" i="1"/>
  <c r="K7618" i="1"/>
  <c r="D7618" i="1"/>
  <c r="N7617" i="1"/>
  <c r="M7617" i="1"/>
  <c r="L7617" i="1"/>
  <c r="K7617" i="1"/>
  <c r="D7617" i="1"/>
  <c r="N7616" i="1"/>
  <c r="M7616" i="1"/>
  <c r="L7616" i="1"/>
  <c r="K7616" i="1"/>
  <c r="D7616" i="1"/>
  <c r="N7615" i="1"/>
  <c r="M7615" i="1"/>
  <c r="L7615" i="1"/>
  <c r="K7615" i="1"/>
  <c r="D7615" i="1"/>
  <c r="N7614" i="1"/>
  <c r="M7614" i="1"/>
  <c r="L7614" i="1"/>
  <c r="K7614" i="1"/>
  <c r="D7614" i="1"/>
  <c r="N7613" i="1"/>
  <c r="M7613" i="1"/>
  <c r="L7613" i="1"/>
  <c r="K7613" i="1"/>
  <c r="D7613" i="1"/>
  <c r="N7612" i="1"/>
  <c r="M7612" i="1"/>
  <c r="L7612" i="1"/>
  <c r="K7612" i="1"/>
  <c r="D7612" i="1"/>
  <c r="N7611" i="1"/>
  <c r="M7611" i="1"/>
  <c r="L7611" i="1"/>
  <c r="K7611" i="1"/>
  <c r="D7611" i="1"/>
  <c r="N7610" i="1"/>
  <c r="M7610" i="1"/>
  <c r="L7610" i="1"/>
  <c r="K7610" i="1"/>
  <c r="D7610" i="1"/>
  <c r="N7609" i="1"/>
  <c r="M7609" i="1"/>
  <c r="L7609" i="1"/>
  <c r="K7609" i="1"/>
  <c r="D7609" i="1"/>
  <c r="N7608" i="1"/>
  <c r="M7608" i="1"/>
  <c r="L7608" i="1"/>
  <c r="K7608" i="1"/>
  <c r="D7608" i="1"/>
  <c r="N7607" i="1"/>
  <c r="M7607" i="1"/>
  <c r="L7607" i="1"/>
  <c r="K7607" i="1"/>
  <c r="D7607" i="1"/>
  <c r="N7606" i="1"/>
  <c r="M7606" i="1"/>
  <c r="L7606" i="1"/>
  <c r="K7606" i="1"/>
  <c r="D7606" i="1"/>
  <c r="N7605" i="1"/>
  <c r="M7605" i="1"/>
  <c r="L7605" i="1"/>
  <c r="K7605" i="1"/>
  <c r="D7605" i="1"/>
  <c r="N7604" i="1"/>
  <c r="M7604" i="1"/>
  <c r="L7604" i="1"/>
  <c r="K7604" i="1"/>
  <c r="D7604" i="1"/>
  <c r="N7603" i="1"/>
  <c r="M7603" i="1"/>
  <c r="L7603" i="1"/>
  <c r="K7603" i="1"/>
  <c r="D7603" i="1"/>
  <c r="N7602" i="1"/>
  <c r="M7602" i="1"/>
  <c r="L7602" i="1"/>
  <c r="K7602" i="1"/>
  <c r="D7602" i="1"/>
  <c r="N7601" i="1"/>
  <c r="M7601" i="1"/>
  <c r="L7601" i="1"/>
  <c r="K7601" i="1"/>
  <c r="D7601" i="1"/>
  <c r="N7600" i="1"/>
  <c r="M7600" i="1"/>
  <c r="L7600" i="1"/>
  <c r="K7600" i="1"/>
  <c r="D7600" i="1"/>
  <c r="N7599" i="1"/>
  <c r="M7599" i="1"/>
  <c r="L7599" i="1"/>
  <c r="K7599" i="1"/>
  <c r="D7599" i="1"/>
  <c r="N7598" i="1"/>
  <c r="M7598" i="1"/>
  <c r="L7598" i="1"/>
  <c r="K7598" i="1"/>
  <c r="D7598" i="1"/>
  <c r="N7597" i="1"/>
  <c r="M7597" i="1"/>
  <c r="L7597" i="1"/>
  <c r="K7597" i="1"/>
  <c r="D7597" i="1"/>
  <c r="N7596" i="1"/>
  <c r="M7596" i="1"/>
  <c r="L7596" i="1"/>
  <c r="K7596" i="1"/>
  <c r="D7596" i="1"/>
  <c r="N7595" i="1"/>
  <c r="M7595" i="1"/>
  <c r="L7595" i="1"/>
  <c r="K7595" i="1"/>
  <c r="D7595" i="1"/>
  <c r="N7594" i="1"/>
  <c r="M7594" i="1"/>
  <c r="L7594" i="1"/>
  <c r="K7594" i="1"/>
  <c r="D7594" i="1"/>
  <c r="N7593" i="1"/>
  <c r="M7593" i="1"/>
  <c r="L7593" i="1"/>
  <c r="K7593" i="1"/>
  <c r="D7593" i="1"/>
  <c r="N7592" i="1"/>
  <c r="M7592" i="1"/>
  <c r="L7592" i="1"/>
  <c r="K7592" i="1"/>
  <c r="D7592" i="1"/>
  <c r="N7591" i="1"/>
  <c r="M7591" i="1"/>
  <c r="L7591" i="1"/>
  <c r="K7591" i="1"/>
  <c r="D7591" i="1"/>
  <c r="N7590" i="1"/>
  <c r="M7590" i="1"/>
  <c r="L7590" i="1"/>
  <c r="K7590" i="1"/>
  <c r="D7590" i="1"/>
  <c r="N7589" i="1"/>
  <c r="M7589" i="1"/>
  <c r="L7589" i="1"/>
  <c r="K7589" i="1"/>
  <c r="D7589" i="1"/>
  <c r="N7588" i="1"/>
  <c r="M7588" i="1"/>
  <c r="L7588" i="1"/>
  <c r="K7588" i="1"/>
  <c r="D7588" i="1"/>
  <c r="N7587" i="1"/>
  <c r="M7587" i="1"/>
  <c r="L7587" i="1"/>
  <c r="K7587" i="1"/>
  <c r="D7587" i="1"/>
  <c r="N7586" i="1"/>
  <c r="M7586" i="1"/>
  <c r="L7586" i="1"/>
  <c r="K7586" i="1"/>
  <c r="D7586" i="1"/>
  <c r="N7585" i="1"/>
  <c r="M7585" i="1"/>
  <c r="L7585" i="1"/>
  <c r="K7585" i="1"/>
  <c r="D7585" i="1"/>
  <c r="N7584" i="1"/>
  <c r="M7584" i="1"/>
  <c r="L7584" i="1"/>
  <c r="K7584" i="1"/>
  <c r="D7584" i="1"/>
  <c r="N7583" i="1"/>
  <c r="M7583" i="1"/>
  <c r="L7583" i="1"/>
  <c r="K7583" i="1"/>
  <c r="D7583" i="1"/>
  <c r="N7582" i="1"/>
  <c r="M7582" i="1"/>
  <c r="L7582" i="1"/>
  <c r="K7582" i="1"/>
  <c r="D7582" i="1"/>
  <c r="N7581" i="1"/>
  <c r="M7581" i="1"/>
  <c r="L7581" i="1"/>
  <c r="K7581" i="1"/>
  <c r="D7581" i="1"/>
  <c r="N7580" i="1"/>
  <c r="M7580" i="1"/>
  <c r="L7580" i="1"/>
  <c r="K7580" i="1"/>
  <c r="D7580" i="1"/>
  <c r="N7579" i="1"/>
  <c r="M7579" i="1"/>
  <c r="L7579" i="1"/>
  <c r="K7579" i="1"/>
  <c r="D7579" i="1"/>
  <c r="N7578" i="1"/>
  <c r="M7578" i="1"/>
  <c r="L7578" i="1"/>
  <c r="K7578" i="1"/>
  <c r="D7578" i="1"/>
  <c r="N7577" i="1"/>
  <c r="M7577" i="1"/>
  <c r="L7577" i="1"/>
  <c r="K7577" i="1"/>
  <c r="D7577" i="1"/>
  <c r="N7576" i="1"/>
  <c r="M7576" i="1"/>
  <c r="L7576" i="1"/>
  <c r="K7576" i="1"/>
  <c r="D7576" i="1"/>
  <c r="N7575" i="1"/>
  <c r="M7575" i="1"/>
  <c r="L7575" i="1"/>
  <c r="K7575" i="1"/>
  <c r="D7575" i="1"/>
  <c r="N7574" i="1"/>
  <c r="M7574" i="1"/>
  <c r="L7574" i="1"/>
  <c r="K7574" i="1"/>
  <c r="D7574" i="1"/>
  <c r="N7573" i="1"/>
  <c r="M7573" i="1"/>
  <c r="L7573" i="1"/>
  <c r="K7573" i="1"/>
  <c r="D7573" i="1"/>
  <c r="N7572" i="1"/>
  <c r="M7572" i="1"/>
  <c r="L7572" i="1"/>
  <c r="K7572" i="1"/>
  <c r="D7572" i="1"/>
  <c r="N7571" i="1"/>
  <c r="M7571" i="1"/>
  <c r="L7571" i="1"/>
  <c r="K7571" i="1"/>
  <c r="D7571" i="1"/>
  <c r="N7570" i="1"/>
  <c r="M7570" i="1"/>
  <c r="L7570" i="1"/>
  <c r="K7570" i="1"/>
  <c r="D7570" i="1"/>
  <c r="N7569" i="1"/>
  <c r="M7569" i="1"/>
  <c r="L7569" i="1"/>
  <c r="K7569" i="1"/>
  <c r="D7569" i="1"/>
  <c r="N7568" i="1"/>
  <c r="M7568" i="1"/>
  <c r="L7568" i="1"/>
  <c r="K7568" i="1"/>
  <c r="D7568" i="1"/>
  <c r="N7567" i="1"/>
  <c r="M7567" i="1"/>
  <c r="L7567" i="1"/>
  <c r="K7567" i="1"/>
  <c r="D7567" i="1"/>
  <c r="N7566" i="1"/>
  <c r="M7566" i="1"/>
  <c r="L7566" i="1"/>
  <c r="K7566" i="1"/>
  <c r="D7566" i="1"/>
  <c r="N7565" i="1"/>
  <c r="M7565" i="1"/>
  <c r="L7565" i="1"/>
  <c r="K7565" i="1"/>
  <c r="D7565" i="1"/>
  <c r="N7564" i="1"/>
  <c r="M7564" i="1"/>
  <c r="L7564" i="1"/>
  <c r="K7564" i="1"/>
  <c r="D7564" i="1"/>
  <c r="N7563" i="1"/>
  <c r="M7563" i="1"/>
  <c r="L7563" i="1"/>
  <c r="K7563" i="1"/>
  <c r="D7563" i="1"/>
  <c r="N7562" i="1"/>
  <c r="M7562" i="1"/>
  <c r="L7562" i="1"/>
  <c r="K7562" i="1"/>
  <c r="D7562" i="1"/>
  <c r="N7561" i="1"/>
  <c r="M7561" i="1"/>
  <c r="L7561" i="1"/>
  <c r="K7561" i="1"/>
  <c r="D7561" i="1"/>
  <c r="N7560" i="1"/>
  <c r="M7560" i="1"/>
  <c r="L7560" i="1"/>
  <c r="K7560" i="1"/>
  <c r="D7560" i="1"/>
  <c r="N7559" i="1"/>
  <c r="M7559" i="1"/>
  <c r="L7559" i="1"/>
  <c r="K7559" i="1"/>
  <c r="D7559" i="1"/>
  <c r="N7558" i="1"/>
  <c r="M7558" i="1"/>
  <c r="L7558" i="1"/>
  <c r="K7558" i="1"/>
  <c r="D7558" i="1"/>
  <c r="N7557" i="1"/>
  <c r="M7557" i="1"/>
  <c r="L7557" i="1"/>
  <c r="K7557" i="1"/>
  <c r="D7557" i="1"/>
  <c r="N7556" i="1"/>
  <c r="M7556" i="1"/>
  <c r="L7556" i="1"/>
  <c r="K7556" i="1"/>
  <c r="D7556" i="1"/>
  <c r="N7555" i="1"/>
  <c r="M7555" i="1"/>
  <c r="L7555" i="1"/>
  <c r="K7555" i="1"/>
  <c r="D7555" i="1"/>
  <c r="N7554" i="1"/>
  <c r="M7554" i="1"/>
  <c r="L7554" i="1"/>
  <c r="K7554" i="1"/>
  <c r="D7554" i="1"/>
  <c r="N7553" i="1"/>
  <c r="M7553" i="1"/>
  <c r="L7553" i="1"/>
  <c r="K7553" i="1"/>
  <c r="D7553" i="1"/>
  <c r="N7552" i="1"/>
  <c r="M7552" i="1"/>
  <c r="L7552" i="1"/>
  <c r="K7552" i="1"/>
  <c r="D7552" i="1"/>
  <c r="N7551" i="1"/>
  <c r="M7551" i="1"/>
  <c r="L7551" i="1"/>
  <c r="K7551" i="1"/>
  <c r="D7551" i="1"/>
  <c r="N7550" i="1"/>
  <c r="M7550" i="1"/>
  <c r="L7550" i="1"/>
  <c r="K7550" i="1"/>
  <c r="D7550" i="1"/>
  <c r="N7549" i="1"/>
  <c r="M7549" i="1"/>
  <c r="L7549" i="1"/>
  <c r="K7549" i="1"/>
  <c r="D7549" i="1"/>
  <c r="N7548" i="1"/>
  <c r="M7548" i="1"/>
  <c r="L7548" i="1"/>
  <c r="K7548" i="1"/>
  <c r="D7548" i="1"/>
  <c r="N7547" i="1"/>
  <c r="M7547" i="1"/>
  <c r="L7547" i="1"/>
  <c r="K7547" i="1"/>
  <c r="D7547" i="1"/>
  <c r="N7546" i="1"/>
  <c r="M7546" i="1"/>
  <c r="L7546" i="1"/>
  <c r="K7546" i="1"/>
  <c r="D7546" i="1"/>
  <c r="N7545" i="1"/>
  <c r="M7545" i="1"/>
  <c r="L7545" i="1"/>
  <c r="K7545" i="1"/>
  <c r="D7545" i="1"/>
  <c r="N7544" i="1"/>
  <c r="M7544" i="1"/>
  <c r="L7544" i="1"/>
  <c r="K7544" i="1"/>
  <c r="D7544" i="1"/>
  <c r="N7543" i="1"/>
  <c r="M7543" i="1"/>
  <c r="L7543" i="1"/>
  <c r="K7543" i="1"/>
  <c r="D7543" i="1"/>
  <c r="N7542" i="1"/>
  <c r="M7542" i="1"/>
  <c r="L7542" i="1"/>
  <c r="K7542" i="1"/>
  <c r="D7542" i="1"/>
  <c r="N7541" i="1"/>
  <c r="M7541" i="1"/>
  <c r="L7541" i="1"/>
  <c r="K7541" i="1"/>
  <c r="D7541" i="1"/>
  <c r="N7540" i="1"/>
  <c r="M7540" i="1"/>
  <c r="L7540" i="1"/>
  <c r="K7540" i="1"/>
  <c r="D7540" i="1"/>
  <c r="N7539" i="1"/>
  <c r="M7539" i="1"/>
  <c r="L7539" i="1"/>
  <c r="K7539" i="1"/>
  <c r="D7539" i="1"/>
  <c r="N7538" i="1"/>
  <c r="M7538" i="1"/>
  <c r="L7538" i="1"/>
  <c r="K7538" i="1"/>
  <c r="D7538" i="1"/>
  <c r="N7537" i="1"/>
  <c r="M7537" i="1"/>
  <c r="L7537" i="1"/>
  <c r="K7537" i="1"/>
  <c r="D7537" i="1"/>
  <c r="N7536" i="1"/>
  <c r="M7536" i="1"/>
  <c r="L7536" i="1"/>
  <c r="K7536" i="1"/>
  <c r="D7536" i="1"/>
  <c r="N7535" i="1"/>
  <c r="M7535" i="1"/>
  <c r="L7535" i="1"/>
  <c r="K7535" i="1"/>
  <c r="D7535" i="1"/>
  <c r="N7534" i="1"/>
  <c r="M7534" i="1"/>
  <c r="L7534" i="1"/>
  <c r="K7534" i="1"/>
  <c r="D7534" i="1"/>
  <c r="N7533" i="1"/>
  <c r="M7533" i="1"/>
  <c r="L7533" i="1"/>
  <c r="K7533" i="1"/>
  <c r="D7533" i="1"/>
  <c r="N7532" i="1"/>
  <c r="M7532" i="1"/>
  <c r="L7532" i="1"/>
  <c r="K7532" i="1"/>
  <c r="D7532" i="1"/>
  <c r="N7531" i="1"/>
  <c r="M7531" i="1"/>
  <c r="L7531" i="1"/>
  <c r="K7531" i="1"/>
  <c r="D7531" i="1"/>
  <c r="N7530" i="1"/>
  <c r="M7530" i="1"/>
  <c r="L7530" i="1"/>
  <c r="K7530" i="1"/>
  <c r="D7530" i="1"/>
  <c r="N7529" i="1"/>
  <c r="M7529" i="1"/>
  <c r="L7529" i="1"/>
  <c r="K7529" i="1"/>
  <c r="D7529" i="1"/>
  <c r="N7528" i="1"/>
  <c r="M7528" i="1"/>
  <c r="L7528" i="1"/>
  <c r="K7528" i="1"/>
  <c r="D7528" i="1"/>
  <c r="N7527" i="1"/>
  <c r="M7527" i="1"/>
  <c r="L7527" i="1"/>
  <c r="K7527" i="1"/>
  <c r="D7527" i="1"/>
  <c r="N7526" i="1"/>
  <c r="M7526" i="1"/>
  <c r="L7526" i="1"/>
  <c r="K7526" i="1"/>
  <c r="D7526" i="1"/>
  <c r="N7525" i="1"/>
  <c r="M7525" i="1"/>
  <c r="L7525" i="1"/>
  <c r="K7525" i="1"/>
  <c r="D7525" i="1"/>
  <c r="N7524" i="1"/>
  <c r="M7524" i="1"/>
  <c r="L7524" i="1"/>
  <c r="K7524" i="1"/>
  <c r="D7524" i="1"/>
  <c r="N7523" i="1"/>
  <c r="M7523" i="1"/>
  <c r="L7523" i="1"/>
  <c r="K7523" i="1"/>
  <c r="D7523" i="1"/>
  <c r="N7522" i="1"/>
  <c r="M7522" i="1"/>
  <c r="L7522" i="1"/>
  <c r="K7522" i="1"/>
  <c r="D7522" i="1"/>
  <c r="N7521" i="1"/>
  <c r="M7521" i="1"/>
  <c r="L7521" i="1"/>
  <c r="K7521" i="1"/>
  <c r="D7521" i="1"/>
  <c r="N7520" i="1"/>
  <c r="M7520" i="1"/>
  <c r="L7520" i="1"/>
  <c r="K7520" i="1"/>
  <c r="D7520" i="1"/>
  <c r="N7519" i="1"/>
  <c r="M7519" i="1"/>
  <c r="L7519" i="1"/>
  <c r="K7519" i="1"/>
  <c r="D7519" i="1"/>
  <c r="N7518" i="1"/>
  <c r="M7518" i="1"/>
  <c r="L7518" i="1"/>
  <c r="K7518" i="1"/>
  <c r="D7518" i="1"/>
  <c r="N7517" i="1"/>
  <c r="M7517" i="1"/>
  <c r="L7517" i="1"/>
  <c r="K7517" i="1"/>
  <c r="D7517" i="1"/>
  <c r="N7516" i="1"/>
  <c r="M7516" i="1"/>
  <c r="L7516" i="1"/>
  <c r="K7516" i="1"/>
  <c r="D7516" i="1"/>
  <c r="N7515" i="1"/>
  <c r="M7515" i="1"/>
  <c r="L7515" i="1"/>
  <c r="K7515" i="1"/>
  <c r="D7515" i="1"/>
  <c r="N7514" i="1"/>
  <c r="M7514" i="1"/>
  <c r="L7514" i="1"/>
  <c r="K7514" i="1"/>
  <c r="D7514" i="1"/>
  <c r="N7513" i="1"/>
  <c r="M7513" i="1"/>
  <c r="L7513" i="1"/>
  <c r="K7513" i="1"/>
  <c r="D7513" i="1"/>
  <c r="N7512" i="1"/>
  <c r="M7512" i="1"/>
  <c r="L7512" i="1"/>
  <c r="K7512" i="1"/>
  <c r="D7512" i="1"/>
  <c r="N7511" i="1"/>
  <c r="M7511" i="1"/>
  <c r="L7511" i="1"/>
  <c r="K7511" i="1"/>
  <c r="D7511" i="1"/>
  <c r="N7510" i="1"/>
  <c r="M7510" i="1"/>
  <c r="L7510" i="1"/>
  <c r="K7510" i="1"/>
  <c r="D7510" i="1"/>
  <c r="N7509" i="1"/>
  <c r="M7509" i="1"/>
  <c r="L7509" i="1"/>
  <c r="K7509" i="1"/>
  <c r="D7509" i="1"/>
  <c r="N7508" i="1"/>
  <c r="M7508" i="1"/>
  <c r="L7508" i="1"/>
  <c r="K7508" i="1"/>
  <c r="D7508" i="1"/>
  <c r="N7507" i="1"/>
  <c r="M7507" i="1"/>
  <c r="L7507" i="1"/>
  <c r="K7507" i="1"/>
  <c r="D7507" i="1"/>
  <c r="N7506" i="1"/>
  <c r="M7506" i="1"/>
  <c r="L7506" i="1"/>
  <c r="K7506" i="1"/>
  <c r="D7506" i="1"/>
  <c r="N7505" i="1"/>
  <c r="M7505" i="1"/>
  <c r="L7505" i="1"/>
  <c r="K7505" i="1"/>
  <c r="D7505" i="1"/>
  <c r="N7504" i="1"/>
  <c r="M7504" i="1"/>
  <c r="L7504" i="1"/>
  <c r="K7504" i="1"/>
  <c r="D7504" i="1"/>
  <c r="N7503" i="1"/>
  <c r="M7503" i="1"/>
  <c r="L7503" i="1"/>
  <c r="K7503" i="1"/>
  <c r="D7503" i="1"/>
  <c r="N7502" i="1"/>
  <c r="M7502" i="1"/>
  <c r="L7502" i="1"/>
  <c r="K7502" i="1"/>
  <c r="D7502" i="1"/>
  <c r="N7501" i="1"/>
  <c r="M7501" i="1"/>
  <c r="L7501" i="1"/>
  <c r="K7501" i="1"/>
  <c r="D7501" i="1"/>
  <c r="N7500" i="1"/>
  <c r="M7500" i="1"/>
  <c r="L7500" i="1"/>
  <c r="K7500" i="1"/>
  <c r="D7500" i="1"/>
  <c r="N7499" i="1"/>
  <c r="M7499" i="1"/>
  <c r="L7499" i="1"/>
  <c r="K7499" i="1"/>
  <c r="D7499" i="1"/>
  <c r="N7498" i="1"/>
  <c r="M7498" i="1"/>
  <c r="L7498" i="1"/>
  <c r="K7498" i="1"/>
  <c r="D7498" i="1"/>
  <c r="N7497" i="1"/>
  <c r="M7497" i="1"/>
  <c r="L7497" i="1"/>
  <c r="K7497" i="1"/>
  <c r="D7497" i="1"/>
  <c r="N7496" i="1"/>
  <c r="M7496" i="1"/>
  <c r="L7496" i="1"/>
  <c r="K7496" i="1"/>
  <c r="D7496" i="1"/>
  <c r="N7495" i="1"/>
  <c r="M7495" i="1"/>
  <c r="L7495" i="1"/>
  <c r="K7495" i="1"/>
  <c r="D7495" i="1"/>
  <c r="N7494" i="1"/>
  <c r="M7494" i="1"/>
  <c r="L7494" i="1"/>
  <c r="K7494" i="1"/>
  <c r="D7494" i="1"/>
  <c r="N7493" i="1"/>
  <c r="M7493" i="1"/>
  <c r="L7493" i="1"/>
  <c r="K7493" i="1"/>
  <c r="D7493" i="1"/>
  <c r="N7492" i="1"/>
  <c r="M7492" i="1"/>
  <c r="L7492" i="1"/>
  <c r="K7492" i="1"/>
  <c r="D7492" i="1"/>
  <c r="N7491" i="1"/>
  <c r="M7491" i="1"/>
  <c r="L7491" i="1"/>
  <c r="K7491" i="1"/>
  <c r="D7491" i="1"/>
  <c r="N7490" i="1"/>
  <c r="M7490" i="1"/>
  <c r="L7490" i="1"/>
  <c r="K7490" i="1"/>
  <c r="D7490" i="1"/>
  <c r="N7489" i="1"/>
  <c r="M7489" i="1"/>
  <c r="L7489" i="1"/>
  <c r="K7489" i="1"/>
  <c r="D7489" i="1"/>
  <c r="N7488" i="1"/>
  <c r="M7488" i="1"/>
  <c r="L7488" i="1"/>
  <c r="K7488" i="1"/>
  <c r="D7488" i="1"/>
  <c r="N7487" i="1"/>
  <c r="M7487" i="1"/>
  <c r="L7487" i="1"/>
  <c r="K7487" i="1"/>
  <c r="D7487" i="1"/>
  <c r="N7486" i="1"/>
  <c r="M7486" i="1"/>
  <c r="L7486" i="1"/>
  <c r="K7486" i="1"/>
  <c r="D7486" i="1"/>
  <c r="N7485" i="1"/>
  <c r="M7485" i="1"/>
  <c r="L7485" i="1"/>
  <c r="K7485" i="1"/>
  <c r="D7485" i="1"/>
  <c r="N7484" i="1"/>
  <c r="M7484" i="1"/>
  <c r="L7484" i="1"/>
  <c r="K7484" i="1"/>
  <c r="D7484" i="1"/>
  <c r="N7483" i="1"/>
  <c r="M7483" i="1"/>
  <c r="L7483" i="1"/>
  <c r="K7483" i="1"/>
  <c r="D7483" i="1"/>
  <c r="N7482" i="1"/>
  <c r="M7482" i="1"/>
  <c r="L7482" i="1"/>
  <c r="K7482" i="1"/>
  <c r="D7482" i="1"/>
  <c r="N7481" i="1"/>
  <c r="M7481" i="1"/>
  <c r="L7481" i="1"/>
  <c r="K7481" i="1"/>
  <c r="D7481" i="1"/>
  <c r="N7480" i="1"/>
  <c r="M7480" i="1"/>
  <c r="L7480" i="1"/>
  <c r="K7480" i="1"/>
  <c r="D7480" i="1"/>
  <c r="N7479" i="1"/>
  <c r="M7479" i="1"/>
  <c r="L7479" i="1"/>
  <c r="K7479" i="1"/>
  <c r="D7479" i="1"/>
  <c r="N7478" i="1"/>
  <c r="M7478" i="1"/>
  <c r="L7478" i="1"/>
  <c r="K7478" i="1"/>
  <c r="D7478" i="1"/>
  <c r="N7477" i="1"/>
  <c r="M7477" i="1"/>
  <c r="L7477" i="1"/>
  <c r="K7477" i="1"/>
  <c r="D7477" i="1"/>
  <c r="N7476" i="1"/>
  <c r="M7476" i="1"/>
  <c r="L7476" i="1"/>
  <c r="K7476" i="1"/>
  <c r="D7476" i="1"/>
  <c r="N7475" i="1"/>
  <c r="M7475" i="1"/>
  <c r="L7475" i="1"/>
  <c r="K7475" i="1"/>
  <c r="D7475" i="1"/>
  <c r="N7474" i="1"/>
  <c r="M7474" i="1"/>
  <c r="L7474" i="1"/>
  <c r="K7474" i="1"/>
  <c r="D7474" i="1"/>
  <c r="N7473" i="1"/>
  <c r="M7473" i="1"/>
  <c r="L7473" i="1"/>
  <c r="K7473" i="1"/>
  <c r="D7473" i="1"/>
  <c r="N7472" i="1"/>
  <c r="M7472" i="1"/>
  <c r="L7472" i="1"/>
  <c r="K7472" i="1"/>
  <c r="D7472" i="1"/>
  <c r="N7471" i="1"/>
  <c r="M7471" i="1"/>
  <c r="L7471" i="1"/>
  <c r="K7471" i="1"/>
  <c r="D7471" i="1"/>
  <c r="N7470" i="1"/>
  <c r="M7470" i="1"/>
  <c r="L7470" i="1"/>
  <c r="K7470" i="1"/>
  <c r="D7470" i="1"/>
  <c r="N7469" i="1"/>
  <c r="M7469" i="1"/>
  <c r="L7469" i="1"/>
  <c r="K7469" i="1"/>
  <c r="D7469" i="1"/>
  <c r="N7468" i="1"/>
  <c r="M7468" i="1"/>
  <c r="L7468" i="1"/>
  <c r="K7468" i="1"/>
  <c r="D7468" i="1"/>
  <c r="N7467" i="1"/>
  <c r="M7467" i="1"/>
  <c r="L7467" i="1"/>
  <c r="K7467" i="1"/>
  <c r="D7467" i="1"/>
  <c r="N7466" i="1"/>
  <c r="M7466" i="1"/>
  <c r="L7466" i="1"/>
  <c r="K7466" i="1"/>
  <c r="D7466" i="1"/>
  <c r="N7465" i="1"/>
  <c r="M7465" i="1"/>
  <c r="L7465" i="1"/>
  <c r="K7465" i="1"/>
  <c r="D7465" i="1"/>
  <c r="N7464" i="1"/>
  <c r="M7464" i="1"/>
  <c r="L7464" i="1"/>
  <c r="K7464" i="1"/>
  <c r="D7464" i="1"/>
  <c r="N7463" i="1"/>
  <c r="M7463" i="1"/>
  <c r="L7463" i="1"/>
  <c r="K7463" i="1"/>
  <c r="D7463" i="1"/>
  <c r="N7462" i="1"/>
  <c r="M7462" i="1"/>
  <c r="L7462" i="1"/>
  <c r="K7462" i="1"/>
  <c r="D7462" i="1"/>
  <c r="N7461" i="1"/>
  <c r="M7461" i="1"/>
  <c r="L7461" i="1"/>
  <c r="K7461" i="1"/>
  <c r="D7461" i="1"/>
  <c r="N7460" i="1"/>
  <c r="M7460" i="1"/>
  <c r="L7460" i="1"/>
  <c r="K7460" i="1"/>
  <c r="D7460" i="1"/>
  <c r="N7459" i="1"/>
  <c r="M7459" i="1"/>
  <c r="L7459" i="1"/>
  <c r="K7459" i="1"/>
  <c r="D7459" i="1"/>
  <c r="N7458" i="1"/>
  <c r="M7458" i="1"/>
  <c r="L7458" i="1"/>
  <c r="K7458" i="1"/>
  <c r="D7458" i="1"/>
  <c r="N7457" i="1"/>
  <c r="M7457" i="1"/>
  <c r="L7457" i="1"/>
  <c r="K7457" i="1"/>
  <c r="D7457" i="1"/>
  <c r="N7456" i="1"/>
  <c r="M7456" i="1"/>
  <c r="L7456" i="1"/>
  <c r="K7456" i="1"/>
  <c r="D7456" i="1"/>
  <c r="N7455" i="1"/>
  <c r="M7455" i="1"/>
  <c r="L7455" i="1"/>
  <c r="K7455" i="1"/>
  <c r="D7455" i="1"/>
  <c r="N7454" i="1"/>
  <c r="M7454" i="1"/>
  <c r="L7454" i="1"/>
  <c r="K7454" i="1"/>
  <c r="D7454" i="1"/>
  <c r="N7453" i="1"/>
  <c r="M7453" i="1"/>
  <c r="L7453" i="1"/>
  <c r="K7453" i="1"/>
  <c r="D7453" i="1"/>
  <c r="N7452" i="1"/>
  <c r="M7452" i="1"/>
  <c r="L7452" i="1"/>
  <c r="K7452" i="1"/>
  <c r="D7452" i="1"/>
  <c r="N7451" i="1"/>
  <c r="M7451" i="1"/>
  <c r="L7451" i="1"/>
  <c r="K7451" i="1"/>
  <c r="D7451" i="1"/>
  <c r="N7450" i="1"/>
  <c r="M7450" i="1"/>
  <c r="L7450" i="1"/>
  <c r="K7450" i="1"/>
  <c r="D7450" i="1"/>
  <c r="N7449" i="1"/>
  <c r="M7449" i="1"/>
  <c r="L7449" i="1"/>
  <c r="K7449" i="1"/>
  <c r="D7449" i="1"/>
  <c r="N7448" i="1"/>
  <c r="M7448" i="1"/>
  <c r="L7448" i="1"/>
  <c r="K7448" i="1"/>
  <c r="D7448" i="1"/>
  <c r="N7447" i="1"/>
  <c r="M7447" i="1"/>
  <c r="L7447" i="1"/>
  <c r="K7447" i="1"/>
  <c r="D7447" i="1"/>
  <c r="N7446" i="1"/>
  <c r="M7446" i="1"/>
  <c r="L7446" i="1"/>
  <c r="K7446" i="1"/>
  <c r="D7446" i="1"/>
  <c r="N7445" i="1"/>
  <c r="M7445" i="1"/>
  <c r="L7445" i="1"/>
  <c r="K7445" i="1"/>
  <c r="D7445" i="1"/>
  <c r="N7444" i="1"/>
  <c r="M7444" i="1"/>
  <c r="L7444" i="1"/>
  <c r="K7444" i="1"/>
  <c r="D7444" i="1"/>
  <c r="N7443" i="1"/>
  <c r="M7443" i="1"/>
  <c r="L7443" i="1"/>
  <c r="K7443" i="1"/>
  <c r="D7443" i="1"/>
  <c r="N7442" i="1"/>
  <c r="M7442" i="1"/>
  <c r="L7442" i="1"/>
  <c r="K7442" i="1"/>
  <c r="D7442" i="1"/>
  <c r="N7441" i="1"/>
  <c r="M7441" i="1"/>
  <c r="L7441" i="1"/>
  <c r="K7441" i="1"/>
  <c r="D7441" i="1"/>
  <c r="N7440" i="1"/>
  <c r="M7440" i="1"/>
  <c r="L7440" i="1"/>
  <c r="K7440" i="1"/>
  <c r="D7440" i="1"/>
  <c r="N7439" i="1"/>
  <c r="M7439" i="1"/>
  <c r="L7439" i="1"/>
  <c r="K7439" i="1"/>
  <c r="D7439" i="1"/>
  <c r="N7438" i="1"/>
  <c r="M7438" i="1"/>
  <c r="L7438" i="1"/>
  <c r="K7438" i="1"/>
  <c r="D7438" i="1"/>
  <c r="N7437" i="1"/>
  <c r="M7437" i="1"/>
  <c r="L7437" i="1"/>
  <c r="K7437" i="1"/>
  <c r="D7437" i="1"/>
  <c r="N7436" i="1"/>
  <c r="M7436" i="1"/>
  <c r="L7436" i="1"/>
  <c r="K7436" i="1"/>
  <c r="D7436" i="1"/>
  <c r="N7435" i="1"/>
  <c r="M7435" i="1"/>
  <c r="L7435" i="1"/>
  <c r="K7435" i="1"/>
  <c r="D7435" i="1"/>
  <c r="N7434" i="1"/>
  <c r="M7434" i="1"/>
  <c r="L7434" i="1"/>
  <c r="K7434" i="1"/>
  <c r="D7434" i="1"/>
  <c r="N7433" i="1"/>
  <c r="M7433" i="1"/>
  <c r="L7433" i="1"/>
  <c r="K7433" i="1"/>
  <c r="D7433" i="1"/>
  <c r="N7432" i="1"/>
  <c r="M7432" i="1"/>
  <c r="L7432" i="1"/>
  <c r="K7432" i="1"/>
  <c r="D7432" i="1"/>
  <c r="N7431" i="1"/>
  <c r="M7431" i="1"/>
  <c r="L7431" i="1"/>
  <c r="K7431" i="1"/>
  <c r="D7431" i="1"/>
  <c r="N7430" i="1"/>
  <c r="M7430" i="1"/>
  <c r="L7430" i="1"/>
  <c r="K7430" i="1"/>
  <c r="D7430" i="1"/>
  <c r="N7429" i="1"/>
  <c r="M7429" i="1"/>
  <c r="L7429" i="1"/>
  <c r="K7429" i="1"/>
  <c r="D7429" i="1"/>
  <c r="N7428" i="1"/>
  <c r="M7428" i="1"/>
  <c r="L7428" i="1"/>
  <c r="K7428" i="1"/>
  <c r="D7428" i="1"/>
  <c r="N7427" i="1"/>
  <c r="M7427" i="1"/>
  <c r="L7427" i="1"/>
  <c r="K7427" i="1"/>
  <c r="D7427" i="1"/>
  <c r="N7426" i="1"/>
  <c r="M7426" i="1"/>
  <c r="L7426" i="1"/>
  <c r="K7426" i="1"/>
  <c r="D7426" i="1"/>
  <c r="N7425" i="1"/>
  <c r="M7425" i="1"/>
  <c r="L7425" i="1"/>
  <c r="K7425" i="1"/>
  <c r="D7425" i="1"/>
  <c r="N7424" i="1"/>
  <c r="M7424" i="1"/>
  <c r="L7424" i="1"/>
  <c r="K7424" i="1"/>
  <c r="D742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4" i="1"/>
  <c r="S7423" i="1"/>
  <c r="S7422" i="1"/>
  <c r="N7423" i="1"/>
  <c r="N7422" i="1"/>
  <c r="M7423" i="1"/>
  <c r="M7422" i="1"/>
  <c r="L7423" i="1"/>
  <c r="L7422" i="1"/>
  <c r="K7423" i="1"/>
  <c r="K7422" i="1"/>
  <c r="N7421" i="1"/>
  <c r="M7421" i="1"/>
  <c r="L7421" i="1"/>
  <c r="K7421" i="1"/>
  <c r="N7420" i="1"/>
  <c r="M7420" i="1"/>
  <c r="L7420" i="1"/>
  <c r="K7420" i="1"/>
  <c r="N7419" i="1"/>
  <c r="M7419" i="1"/>
  <c r="L7419" i="1"/>
  <c r="K7419" i="1"/>
  <c r="N7418" i="1"/>
  <c r="M7418" i="1"/>
  <c r="L7418" i="1"/>
  <c r="K7418" i="1"/>
  <c r="N7417" i="1"/>
  <c r="M7417" i="1"/>
  <c r="L7417" i="1"/>
  <c r="K7417" i="1"/>
  <c r="N7416" i="1"/>
  <c r="M7416" i="1"/>
  <c r="L7416" i="1"/>
  <c r="K7416" i="1"/>
  <c r="N7415" i="1"/>
  <c r="M7415" i="1"/>
  <c r="L7415" i="1"/>
  <c r="K7415" i="1"/>
  <c r="N7414" i="1"/>
  <c r="M7414" i="1"/>
  <c r="L7414" i="1"/>
  <c r="K7414" i="1"/>
  <c r="N7413" i="1"/>
  <c r="M7413" i="1"/>
  <c r="L7413" i="1"/>
  <c r="K7413" i="1"/>
  <c r="N7412" i="1"/>
  <c r="M7412" i="1"/>
  <c r="L7412" i="1"/>
  <c r="K7412" i="1"/>
  <c r="N7411" i="1"/>
  <c r="M7411" i="1"/>
  <c r="L7411" i="1"/>
  <c r="K7411" i="1"/>
  <c r="N7410" i="1"/>
  <c r="M7410" i="1"/>
  <c r="L7410" i="1"/>
  <c r="K7410" i="1"/>
  <c r="N7409" i="1"/>
  <c r="M7409" i="1"/>
  <c r="L7409" i="1"/>
  <c r="K7409" i="1"/>
  <c r="N7408" i="1"/>
  <c r="M7408" i="1"/>
  <c r="L7408" i="1"/>
  <c r="K7408" i="1"/>
  <c r="N7407" i="1"/>
  <c r="M7407" i="1"/>
  <c r="L7407" i="1"/>
  <c r="K7407" i="1"/>
  <c r="N7406" i="1"/>
  <c r="M7406" i="1"/>
  <c r="L7406" i="1"/>
  <c r="K7406" i="1"/>
  <c r="N7405" i="1"/>
  <c r="M7405" i="1"/>
  <c r="L7405" i="1"/>
  <c r="K7405" i="1"/>
  <c r="N7404" i="1"/>
  <c r="M7404" i="1"/>
  <c r="L7404" i="1"/>
  <c r="K7404" i="1"/>
  <c r="N7403" i="1"/>
  <c r="M7403" i="1"/>
  <c r="L7403" i="1"/>
  <c r="K7403" i="1"/>
  <c r="N7402" i="1"/>
  <c r="M7402" i="1"/>
  <c r="L7402" i="1"/>
  <c r="K7402" i="1"/>
  <c r="N7401" i="1"/>
  <c r="M7401" i="1"/>
  <c r="L7401" i="1"/>
  <c r="K7401" i="1"/>
  <c r="N7400" i="1"/>
  <c r="M7400" i="1"/>
  <c r="L7400" i="1"/>
  <c r="K7400" i="1"/>
  <c r="N7399" i="1"/>
  <c r="M7399" i="1"/>
  <c r="L7399" i="1"/>
  <c r="K7399" i="1"/>
  <c r="N7398" i="1"/>
  <c r="M7398" i="1"/>
  <c r="L7398" i="1"/>
  <c r="K7398" i="1"/>
  <c r="N7397" i="1"/>
  <c r="M7397" i="1"/>
  <c r="L7397" i="1"/>
  <c r="K7397" i="1"/>
  <c r="N7396" i="1"/>
  <c r="M7396" i="1"/>
  <c r="L7396" i="1"/>
  <c r="K7396" i="1"/>
  <c r="N7395" i="1"/>
  <c r="M7395" i="1"/>
  <c r="L7395" i="1"/>
  <c r="K7395" i="1"/>
  <c r="N7394" i="1"/>
  <c r="M7394" i="1"/>
  <c r="L7394" i="1"/>
  <c r="K7394" i="1"/>
  <c r="N7393" i="1"/>
  <c r="M7393" i="1"/>
  <c r="L7393" i="1"/>
  <c r="K7393" i="1"/>
  <c r="N7392" i="1"/>
  <c r="M7392" i="1"/>
  <c r="L7392" i="1"/>
  <c r="K7392" i="1"/>
  <c r="N7391" i="1"/>
  <c r="M7391" i="1"/>
  <c r="L7391" i="1"/>
  <c r="K7391" i="1"/>
  <c r="N7390" i="1"/>
  <c r="M7390" i="1"/>
  <c r="L7390" i="1"/>
  <c r="K7390" i="1"/>
  <c r="N7389" i="1"/>
  <c r="M7389" i="1"/>
  <c r="L7389" i="1"/>
  <c r="K7389" i="1"/>
  <c r="N7388" i="1"/>
  <c r="M7388" i="1"/>
  <c r="L7388" i="1"/>
  <c r="K7388" i="1"/>
  <c r="N7387" i="1"/>
  <c r="M7387" i="1"/>
  <c r="L7387" i="1"/>
  <c r="K7387" i="1"/>
  <c r="N7386" i="1"/>
  <c r="M7386" i="1"/>
  <c r="L7386" i="1"/>
  <c r="K7386" i="1"/>
  <c r="N7385" i="1"/>
  <c r="M7385" i="1"/>
  <c r="L7385" i="1"/>
  <c r="K7385" i="1"/>
  <c r="N7384" i="1"/>
  <c r="M7384" i="1"/>
  <c r="L7384" i="1"/>
  <c r="K7384" i="1"/>
  <c r="N7383" i="1"/>
  <c r="M7383" i="1"/>
  <c r="L7383" i="1"/>
  <c r="K7383" i="1"/>
  <c r="N7382" i="1"/>
  <c r="M7382" i="1"/>
  <c r="L7382" i="1"/>
  <c r="K7382" i="1"/>
  <c r="N7381" i="1"/>
  <c r="M7381" i="1"/>
  <c r="L7381" i="1"/>
  <c r="K7381" i="1"/>
  <c r="N7380" i="1"/>
  <c r="M7380" i="1"/>
  <c r="L7380" i="1"/>
  <c r="K7380" i="1"/>
  <c r="N7379" i="1"/>
  <c r="M7379" i="1"/>
  <c r="L7379" i="1"/>
  <c r="K7379" i="1"/>
  <c r="N7378" i="1"/>
  <c r="M7378" i="1"/>
  <c r="L7378" i="1"/>
  <c r="K7378" i="1"/>
  <c r="N7377" i="1"/>
  <c r="M7377" i="1"/>
  <c r="L7377" i="1"/>
  <c r="K7377" i="1"/>
  <c r="N7376" i="1"/>
  <c r="M7376" i="1"/>
  <c r="L7376" i="1"/>
  <c r="K7376" i="1"/>
  <c r="N7375" i="1"/>
  <c r="M7375" i="1"/>
  <c r="L7375" i="1"/>
  <c r="K7375" i="1"/>
  <c r="N7374" i="1"/>
  <c r="M7374" i="1"/>
  <c r="L7374" i="1"/>
  <c r="K7374" i="1"/>
  <c r="N7373" i="1"/>
  <c r="M7373" i="1"/>
  <c r="L7373" i="1"/>
  <c r="K7373" i="1"/>
  <c r="N7372" i="1"/>
  <c r="M7372" i="1"/>
  <c r="L7372" i="1"/>
  <c r="K7372" i="1"/>
  <c r="N7371" i="1"/>
  <c r="M7371" i="1"/>
  <c r="L7371" i="1"/>
  <c r="K7371" i="1"/>
  <c r="N7370" i="1"/>
  <c r="M7370" i="1"/>
  <c r="L7370" i="1"/>
  <c r="K7370" i="1"/>
  <c r="N7369" i="1"/>
  <c r="M7369" i="1"/>
  <c r="L7369" i="1"/>
  <c r="K7369" i="1"/>
  <c r="N7368" i="1"/>
  <c r="M7368" i="1"/>
  <c r="L7368" i="1"/>
  <c r="K7368" i="1"/>
  <c r="N7367" i="1"/>
  <c r="M7367" i="1"/>
  <c r="L7367" i="1"/>
  <c r="K7367" i="1"/>
  <c r="N7366" i="1"/>
  <c r="M7366" i="1"/>
  <c r="L7366" i="1"/>
  <c r="K7366" i="1"/>
  <c r="N7365" i="1"/>
  <c r="M7365" i="1"/>
  <c r="L7365" i="1"/>
  <c r="K7365" i="1"/>
  <c r="N7364" i="1"/>
  <c r="M7364" i="1"/>
  <c r="L7364" i="1"/>
  <c r="K7364" i="1"/>
  <c r="N7363" i="1"/>
  <c r="M7363" i="1"/>
  <c r="L7363" i="1"/>
  <c r="K7363" i="1"/>
  <c r="N7362" i="1"/>
  <c r="M7362" i="1"/>
  <c r="L7362" i="1"/>
  <c r="K7362" i="1"/>
  <c r="N7361" i="1"/>
  <c r="M7361" i="1"/>
  <c r="L7361" i="1"/>
  <c r="K7361" i="1"/>
  <c r="N7360" i="1"/>
  <c r="M7360" i="1"/>
  <c r="L7360" i="1"/>
  <c r="K7360" i="1"/>
  <c r="N7359" i="1"/>
  <c r="M7359" i="1"/>
  <c r="L7359" i="1"/>
  <c r="K7359" i="1"/>
  <c r="N7358" i="1"/>
  <c r="M7358" i="1"/>
  <c r="L7358" i="1"/>
  <c r="K7358" i="1"/>
  <c r="N7357" i="1"/>
  <c r="M7357" i="1"/>
  <c r="L7357" i="1"/>
  <c r="K7357" i="1"/>
  <c r="N7356" i="1"/>
  <c r="M7356" i="1"/>
  <c r="L7356" i="1"/>
  <c r="K7356" i="1"/>
  <c r="N7355" i="1"/>
  <c r="M7355" i="1"/>
  <c r="L7355" i="1"/>
  <c r="K7355" i="1"/>
  <c r="N7354" i="1"/>
  <c r="M7354" i="1"/>
  <c r="L7354" i="1"/>
  <c r="K7354" i="1"/>
  <c r="N7353" i="1"/>
  <c r="M7353" i="1"/>
  <c r="L7353" i="1"/>
  <c r="K7353" i="1"/>
  <c r="N7352" i="1"/>
  <c r="M7352" i="1"/>
  <c r="L7352" i="1"/>
  <c r="K7352" i="1"/>
  <c r="N7351" i="1"/>
  <c r="M7351" i="1"/>
  <c r="L7351" i="1"/>
  <c r="K7351" i="1"/>
  <c r="N7350" i="1"/>
  <c r="M7350" i="1"/>
  <c r="L7350" i="1"/>
  <c r="K7350" i="1"/>
  <c r="N7349" i="1"/>
  <c r="M7349" i="1"/>
  <c r="L7349" i="1"/>
  <c r="K7349" i="1"/>
  <c r="N7348" i="1"/>
  <c r="M7348" i="1"/>
  <c r="L7348" i="1"/>
  <c r="K7348" i="1"/>
  <c r="N7347" i="1"/>
  <c r="M7347" i="1"/>
  <c r="L7347" i="1"/>
  <c r="K7347" i="1"/>
  <c r="N7346" i="1"/>
  <c r="M7346" i="1"/>
  <c r="L7346" i="1"/>
  <c r="K7346" i="1"/>
  <c r="N7345" i="1"/>
  <c r="M7345" i="1"/>
  <c r="L7345" i="1"/>
  <c r="K7345" i="1"/>
  <c r="N7344" i="1"/>
  <c r="M7344" i="1"/>
  <c r="L7344" i="1"/>
  <c r="K7344" i="1"/>
  <c r="N7343" i="1"/>
  <c r="M7343" i="1"/>
  <c r="L7343" i="1"/>
  <c r="K7343" i="1"/>
  <c r="N7342" i="1"/>
  <c r="M7342" i="1"/>
  <c r="L7342" i="1"/>
  <c r="K7342" i="1"/>
  <c r="N7341" i="1"/>
  <c r="M7341" i="1"/>
  <c r="L7341" i="1"/>
  <c r="K7341" i="1"/>
  <c r="N7340" i="1"/>
  <c r="M7340" i="1"/>
  <c r="L7340" i="1"/>
  <c r="K7340" i="1"/>
  <c r="N7339" i="1"/>
  <c r="M7339" i="1"/>
  <c r="L7339" i="1"/>
  <c r="K7339" i="1"/>
  <c r="N7338" i="1"/>
  <c r="M7338" i="1"/>
  <c r="L7338" i="1"/>
  <c r="K7338" i="1"/>
  <c r="N7337" i="1"/>
  <c r="M7337" i="1"/>
  <c r="L7337" i="1"/>
  <c r="K7337" i="1"/>
  <c r="N7336" i="1"/>
  <c r="M7336" i="1"/>
  <c r="L7336" i="1"/>
  <c r="K7336" i="1"/>
  <c r="N7335" i="1"/>
  <c r="M7335" i="1"/>
  <c r="L7335" i="1"/>
  <c r="K7335" i="1"/>
  <c r="N7334" i="1"/>
  <c r="M7334" i="1"/>
  <c r="L7334" i="1"/>
  <c r="K7334" i="1"/>
  <c r="N7333" i="1"/>
  <c r="M7333" i="1"/>
  <c r="L7333" i="1"/>
  <c r="K7333" i="1"/>
  <c r="N7332" i="1"/>
  <c r="M7332" i="1"/>
  <c r="L7332" i="1"/>
  <c r="K7332" i="1"/>
  <c r="N7331" i="1"/>
  <c r="M7331" i="1"/>
  <c r="L7331" i="1"/>
  <c r="K7331" i="1"/>
  <c r="N7330" i="1"/>
  <c r="M7330" i="1"/>
  <c r="L7330" i="1"/>
  <c r="K7330" i="1"/>
  <c r="N7329" i="1"/>
  <c r="M7329" i="1"/>
  <c r="L7329" i="1"/>
  <c r="K7329" i="1"/>
  <c r="N7328" i="1"/>
  <c r="M7328" i="1"/>
  <c r="L7328" i="1"/>
  <c r="K7328" i="1"/>
  <c r="N7327" i="1"/>
  <c r="M7327" i="1"/>
  <c r="L7327" i="1"/>
  <c r="K7327" i="1"/>
  <c r="N7326" i="1"/>
  <c r="M7326" i="1"/>
  <c r="L7326" i="1"/>
  <c r="K7326" i="1"/>
  <c r="N7325" i="1"/>
  <c r="M7325" i="1"/>
  <c r="L7325" i="1"/>
  <c r="K7325" i="1"/>
  <c r="N7324" i="1"/>
  <c r="M7324" i="1"/>
  <c r="L7324" i="1"/>
  <c r="K7324" i="1"/>
  <c r="N7323" i="1"/>
  <c r="M7323" i="1"/>
  <c r="L7323" i="1"/>
  <c r="K7323" i="1"/>
  <c r="N7322" i="1"/>
  <c r="M7322" i="1"/>
  <c r="L7322" i="1"/>
  <c r="K7322" i="1"/>
  <c r="N7321" i="1"/>
  <c r="M7321" i="1"/>
  <c r="L7321" i="1"/>
  <c r="K7321" i="1"/>
  <c r="N7320" i="1"/>
  <c r="M7320" i="1"/>
  <c r="L7320" i="1"/>
  <c r="K7320" i="1"/>
  <c r="N7319" i="1"/>
  <c r="M7319" i="1"/>
  <c r="L7319" i="1"/>
  <c r="K7319" i="1"/>
  <c r="N7318" i="1"/>
  <c r="M7318" i="1"/>
  <c r="L7318" i="1"/>
  <c r="K7318" i="1"/>
  <c r="N7317" i="1"/>
  <c r="M7317" i="1"/>
  <c r="L7317" i="1"/>
  <c r="K7317" i="1"/>
  <c r="N7316" i="1"/>
  <c r="M7316" i="1"/>
  <c r="L7316" i="1"/>
  <c r="K7316" i="1"/>
  <c r="N7315" i="1"/>
  <c r="M7315" i="1"/>
  <c r="L7315" i="1"/>
  <c r="K7315" i="1"/>
  <c r="N7314" i="1"/>
  <c r="M7314" i="1"/>
  <c r="L7314" i="1"/>
  <c r="K7314" i="1"/>
  <c r="N7313" i="1"/>
  <c r="M7313" i="1"/>
  <c r="L7313" i="1"/>
  <c r="K7313" i="1"/>
  <c r="N7312" i="1"/>
  <c r="M7312" i="1"/>
  <c r="L7312" i="1"/>
  <c r="K7312" i="1"/>
  <c r="N7311" i="1"/>
  <c r="M7311" i="1"/>
  <c r="L7311" i="1"/>
  <c r="K7311" i="1"/>
  <c r="N7310" i="1"/>
  <c r="M7310" i="1"/>
  <c r="L7310" i="1"/>
  <c r="K7310" i="1"/>
  <c r="N7309" i="1"/>
  <c r="M7309" i="1"/>
  <c r="L7309" i="1"/>
  <c r="K7309" i="1"/>
  <c r="N7308" i="1"/>
  <c r="M7308" i="1"/>
  <c r="L7308" i="1"/>
  <c r="K7308" i="1"/>
  <c r="N7307" i="1"/>
  <c r="M7307" i="1"/>
  <c r="L7307" i="1"/>
  <c r="K7307" i="1"/>
  <c r="N7306" i="1"/>
  <c r="M7306" i="1"/>
  <c r="L7306" i="1"/>
  <c r="K7306" i="1"/>
  <c r="N7305" i="1"/>
  <c r="M7305" i="1"/>
  <c r="L7305" i="1"/>
  <c r="K7305" i="1"/>
  <c r="N7304" i="1"/>
  <c r="M7304" i="1"/>
  <c r="L7304" i="1"/>
  <c r="K7304" i="1"/>
  <c r="N7303" i="1"/>
  <c r="M7303" i="1"/>
  <c r="L7303" i="1"/>
  <c r="K7303" i="1"/>
  <c r="N7302" i="1"/>
  <c r="M7302" i="1"/>
  <c r="L7302" i="1"/>
  <c r="K7302" i="1"/>
  <c r="N7301" i="1"/>
  <c r="M7301" i="1"/>
  <c r="L7301" i="1"/>
  <c r="K7301" i="1"/>
  <c r="N7300" i="1"/>
  <c r="M7300" i="1"/>
  <c r="L7300" i="1"/>
  <c r="K7300" i="1"/>
  <c r="N7299" i="1"/>
  <c r="M7299" i="1"/>
  <c r="L7299" i="1"/>
  <c r="K7299" i="1"/>
  <c r="N7298" i="1"/>
  <c r="M7298" i="1"/>
  <c r="L7298" i="1"/>
  <c r="K7298" i="1"/>
  <c r="N7297" i="1"/>
  <c r="M7297" i="1"/>
  <c r="L7297" i="1"/>
  <c r="K7297" i="1"/>
  <c r="N7296" i="1"/>
  <c r="M7296" i="1"/>
  <c r="L7296" i="1"/>
  <c r="K7296" i="1"/>
  <c r="N7295" i="1"/>
  <c r="M7295" i="1"/>
  <c r="L7295" i="1"/>
  <c r="K7295" i="1"/>
  <c r="N7294" i="1"/>
  <c r="M7294" i="1"/>
  <c r="L7294" i="1"/>
  <c r="K7294" i="1"/>
  <c r="N7293" i="1"/>
  <c r="M7293" i="1"/>
  <c r="L7293" i="1"/>
  <c r="K7293" i="1"/>
  <c r="N7292" i="1"/>
  <c r="M7292" i="1"/>
  <c r="L7292" i="1"/>
  <c r="K7292" i="1"/>
  <c r="N7291" i="1"/>
  <c r="M7291" i="1"/>
  <c r="L7291" i="1"/>
  <c r="K7291" i="1"/>
  <c r="N7290" i="1"/>
  <c r="M7290" i="1"/>
  <c r="L7290" i="1"/>
  <c r="K7290" i="1"/>
  <c r="N7289" i="1"/>
  <c r="M7289" i="1"/>
  <c r="L7289" i="1"/>
  <c r="K7289" i="1"/>
  <c r="N7288" i="1"/>
  <c r="M7288" i="1"/>
  <c r="L7288" i="1"/>
  <c r="K7288" i="1"/>
  <c r="N7287" i="1"/>
  <c r="M7287" i="1"/>
  <c r="L7287" i="1"/>
  <c r="K7287" i="1"/>
  <c r="N7286" i="1"/>
  <c r="M7286" i="1"/>
  <c r="L7286" i="1"/>
  <c r="K7286" i="1"/>
  <c r="N7285" i="1"/>
  <c r="M7285" i="1"/>
  <c r="L7285" i="1"/>
  <c r="K7285" i="1"/>
  <c r="N7284" i="1"/>
  <c r="M7284" i="1"/>
  <c r="L7284" i="1"/>
  <c r="K7284" i="1"/>
  <c r="N7283" i="1"/>
  <c r="M7283" i="1"/>
  <c r="L7283" i="1"/>
  <c r="K7283" i="1"/>
  <c r="N7282" i="1"/>
  <c r="M7282" i="1"/>
  <c r="L7282" i="1"/>
  <c r="K7282" i="1"/>
  <c r="N7281" i="1"/>
  <c r="M7281" i="1"/>
  <c r="L7281" i="1"/>
  <c r="K7281" i="1"/>
  <c r="N7280" i="1"/>
  <c r="M7280" i="1"/>
  <c r="L7280" i="1"/>
  <c r="K7280" i="1"/>
  <c r="N7279" i="1"/>
  <c r="M7279" i="1"/>
  <c r="L7279" i="1"/>
  <c r="K7279" i="1"/>
  <c r="N7278" i="1"/>
  <c r="M7278" i="1"/>
  <c r="L7278" i="1"/>
  <c r="K7278" i="1"/>
  <c r="N7277" i="1"/>
  <c r="M7277" i="1"/>
  <c r="L7277" i="1"/>
  <c r="K7277" i="1"/>
  <c r="N7276" i="1"/>
  <c r="M7276" i="1"/>
  <c r="L7276" i="1"/>
  <c r="K7276" i="1"/>
  <c r="N7275" i="1"/>
  <c r="M7275" i="1"/>
  <c r="L7275" i="1"/>
  <c r="K7275" i="1"/>
  <c r="N7274" i="1"/>
  <c r="M7274" i="1"/>
  <c r="L7274" i="1"/>
  <c r="K7274" i="1"/>
  <c r="N7273" i="1"/>
  <c r="M7273" i="1"/>
  <c r="L7273" i="1"/>
  <c r="K7273" i="1"/>
  <c r="N7272" i="1"/>
  <c r="M7272" i="1"/>
  <c r="L7272" i="1"/>
  <c r="K7272" i="1"/>
  <c r="N7271" i="1"/>
  <c r="M7271" i="1"/>
  <c r="L7271" i="1"/>
  <c r="K7271" i="1"/>
  <c r="N7270" i="1"/>
  <c r="M7270" i="1"/>
  <c r="L7270" i="1"/>
  <c r="K7270" i="1"/>
  <c r="N7269" i="1"/>
  <c r="M7269" i="1"/>
  <c r="L7269" i="1"/>
  <c r="K7269" i="1"/>
  <c r="N7268" i="1"/>
  <c r="M7268" i="1"/>
  <c r="L7268" i="1"/>
  <c r="K7268" i="1"/>
  <c r="N7267" i="1"/>
  <c r="M7267" i="1"/>
  <c r="L7267" i="1"/>
  <c r="K7267" i="1"/>
  <c r="N7266" i="1"/>
  <c r="M7266" i="1"/>
  <c r="L7266" i="1"/>
  <c r="K7266" i="1"/>
  <c r="N7265" i="1"/>
  <c r="M7265" i="1"/>
  <c r="L7265" i="1"/>
  <c r="K7265" i="1"/>
  <c r="N7264" i="1"/>
  <c r="M7264" i="1"/>
  <c r="L7264" i="1"/>
  <c r="K7264" i="1"/>
  <c r="N7263" i="1"/>
  <c r="M7263" i="1"/>
  <c r="L7263" i="1"/>
  <c r="K7263" i="1"/>
  <c r="N7262" i="1"/>
  <c r="M7262" i="1"/>
  <c r="L7262" i="1"/>
  <c r="K7262" i="1"/>
  <c r="N7261" i="1"/>
  <c r="M7261" i="1"/>
  <c r="L7261" i="1"/>
  <c r="K7261" i="1"/>
  <c r="N7260" i="1"/>
  <c r="M7260" i="1"/>
  <c r="L7260" i="1"/>
  <c r="K7260" i="1"/>
  <c r="N7259" i="1"/>
  <c r="M7259" i="1"/>
  <c r="L7259" i="1"/>
  <c r="K7259" i="1"/>
  <c r="N7258" i="1"/>
  <c r="M7258" i="1"/>
  <c r="L7258" i="1"/>
  <c r="K7258" i="1"/>
  <c r="N7257" i="1"/>
  <c r="M7257" i="1"/>
  <c r="L7257" i="1"/>
  <c r="K7257" i="1"/>
  <c r="N7256" i="1"/>
  <c r="M7256" i="1"/>
  <c r="L7256" i="1"/>
  <c r="K7256" i="1"/>
  <c r="N7255" i="1"/>
  <c r="M7255" i="1"/>
  <c r="L7255" i="1"/>
  <c r="K7255" i="1"/>
  <c r="N7254" i="1"/>
  <c r="M7254" i="1"/>
  <c r="L7254" i="1"/>
  <c r="K7254" i="1"/>
  <c r="N7253" i="1"/>
  <c r="M7253" i="1"/>
  <c r="L7253" i="1"/>
  <c r="K7253" i="1"/>
  <c r="N7252" i="1"/>
  <c r="M7252" i="1"/>
  <c r="L7252" i="1"/>
  <c r="K7252" i="1"/>
  <c r="N7251" i="1"/>
  <c r="M7251" i="1"/>
  <c r="L7251" i="1"/>
  <c r="K7251" i="1"/>
  <c r="N7250" i="1"/>
  <c r="M7250" i="1"/>
  <c r="L7250" i="1"/>
  <c r="K7250" i="1"/>
  <c r="N7249" i="1"/>
  <c r="M7249" i="1"/>
  <c r="L7249" i="1"/>
  <c r="K7249" i="1"/>
  <c r="N7248" i="1"/>
  <c r="M7248" i="1"/>
  <c r="L7248" i="1"/>
  <c r="K7248" i="1"/>
  <c r="N7247" i="1"/>
  <c r="M7247" i="1"/>
  <c r="L7247" i="1"/>
  <c r="K7247" i="1"/>
  <c r="N7246" i="1"/>
  <c r="M7246" i="1"/>
  <c r="L7246" i="1"/>
  <c r="K7246" i="1"/>
  <c r="N7245" i="1"/>
  <c r="M7245" i="1"/>
  <c r="L7245" i="1"/>
  <c r="K7245" i="1"/>
  <c r="N7244" i="1"/>
  <c r="M7244" i="1"/>
  <c r="L7244" i="1"/>
  <c r="K7244" i="1"/>
  <c r="N7243" i="1"/>
  <c r="M7243" i="1"/>
  <c r="L7243" i="1"/>
  <c r="K7243" i="1"/>
  <c r="N7242" i="1"/>
  <c r="M7242" i="1"/>
  <c r="L7242" i="1"/>
  <c r="K7242" i="1"/>
  <c r="N7241" i="1"/>
  <c r="M7241" i="1"/>
  <c r="L7241" i="1"/>
  <c r="K7241" i="1"/>
  <c r="N7240" i="1"/>
  <c r="M7240" i="1"/>
  <c r="L7240" i="1"/>
  <c r="K7240" i="1"/>
  <c r="N7239" i="1"/>
  <c r="M7239" i="1"/>
  <c r="L7239" i="1"/>
  <c r="K7239" i="1"/>
  <c r="N7238" i="1"/>
  <c r="M7238" i="1"/>
  <c r="L7238" i="1"/>
  <c r="K7238" i="1"/>
  <c r="N7237" i="1"/>
  <c r="M7237" i="1"/>
  <c r="L7237" i="1"/>
  <c r="K7237" i="1"/>
  <c r="N7236" i="1"/>
  <c r="M7236" i="1"/>
  <c r="L7236" i="1"/>
  <c r="K7236" i="1"/>
  <c r="N7235" i="1"/>
  <c r="M7235" i="1"/>
  <c r="L7235" i="1"/>
  <c r="K7235" i="1"/>
  <c r="N7234" i="1"/>
  <c r="M7234" i="1"/>
  <c r="L7234" i="1"/>
  <c r="K7234" i="1"/>
  <c r="N7233" i="1"/>
  <c r="M7233" i="1"/>
  <c r="L7233" i="1"/>
  <c r="K7233" i="1"/>
  <c r="N7232" i="1"/>
  <c r="M7232" i="1"/>
  <c r="L7232" i="1"/>
  <c r="K7232" i="1"/>
  <c r="N7231" i="1"/>
  <c r="M7231" i="1"/>
  <c r="L7231" i="1"/>
  <c r="K7231" i="1"/>
  <c r="N7230" i="1"/>
  <c r="M7230" i="1"/>
  <c r="L7230" i="1"/>
  <c r="K7230" i="1"/>
  <c r="N7229" i="1"/>
  <c r="M7229" i="1"/>
  <c r="L7229" i="1"/>
  <c r="K7229" i="1"/>
  <c r="N7228" i="1"/>
  <c r="M7228" i="1"/>
  <c r="L7228" i="1"/>
  <c r="K7228" i="1"/>
  <c r="N7227" i="1"/>
  <c r="M7227" i="1"/>
  <c r="L7227" i="1"/>
  <c r="K7227" i="1"/>
  <c r="N7226" i="1"/>
  <c r="M7226" i="1"/>
  <c r="L7226" i="1"/>
  <c r="K7226" i="1"/>
  <c r="N7225" i="1"/>
  <c r="M7225" i="1"/>
  <c r="L7225" i="1"/>
  <c r="K7225" i="1"/>
  <c r="N7224" i="1"/>
  <c r="M7224" i="1"/>
  <c r="L7224" i="1"/>
  <c r="K7224" i="1"/>
  <c r="N7223" i="1"/>
  <c r="M7223" i="1"/>
  <c r="L7223" i="1"/>
  <c r="K7223" i="1"/>
  <c r="N7222" i="1"/>
  <c r="M7222" i="1"/>
  <c r="L7222" i="1"/>
  <c r="K7222" i="1"/>
  <c r="N7221" i="1"/>
  <c r="M7221" i="1"/>
  <c r="L7221" i="1"/>
  <c r="K7221" i="1"/>
  <c r="N7220" i="1"/>
  <c r="M7220" i="1"/>
  <c r="L7220" i="1"/>
  <c r="K7220" i="1"/>
  <c r="N7219" i="1"/>
  <c r="M7219" i="1"/>
  <c r="L7219" i="1"/>
  <c r="K7219" i="1"/>
  <c r="N7218" i="1"/>
  <c r="M7218" i="1"/>
  <c r="L7218" i="1"/>
  <c r="K7218" i="1"/>
  <c r="N7217" i="1"/>
  <c r="M7217" i="1"/>
  <c r="L7217" i="1"/>
  <c r="K7217" i="1"/>
  <c r="N7216" i="1"/>
  <c r="M7216" i="1"/>
  <c r="L7216" i="1"/>
  <c r="K7216" i="1"/>
  <c r="N7215" i="1"/>
  <c r="M7215" i="1"/>
  <c r="L7215" i="1"/>
  <c r="K7215" i="1"/>
  <c r="N7214" i="1"/>
  <c r="M7214" i="1"/>
  <c r="L7214" i="1"/>
  <c r="K7214" i="1"/>
  <c r="N7213" i="1"/>
  <c r="M7213" i="1"/>
  <c r="L7213" i="1"/>
  <c r="K7213" i="1"/>
  <c r="N7212" i="1"/>
  <c r="M7212" i="1"/>
  <c r="L7212" i="1"/>
  <c r="K7212" i="1"/>
  <c r="N7211" i="1"/>
  <c r="M7211" i="1"/>
  <c r="L7211" i="1"/>
  <c r="K7211" i="1"/>
  <c r="N7210" i="1"/>
  <c r="M7210" i="1"/>
  <c r="L7210" i="1"/>
  <c r="K7210" i="1"/>
  <c r="N7209" i="1"/>
  <c r="M7209" i="1"/>
  <c r="L7209" i="1"/>
  <c r="K7209" i="1"/>
  <c r="N7208" i="1"/>
  <c r="M7208" i="1"/>
  <c r="L7208" i="1"/>
  <c r="K7208" i="1"/>
  <c r="N7207" i="1"/>
  <c r="M7207" i="1"/>
  <c r="L7207" i="1"/>
  <c r="K7207" i="1"/>
  <c r="N7206" i="1"/>
  <c r="M7206" i="1"/>
  <c r="L7206" i="1"/>
  <c r="K7206" i="1"/>
  <c r="N7205" i="1"/>
  <c r="M7205" i="1"/>
  <c r="L7205" i="1"/>
  <c r="K7205" i="1"/>
  <c r="N7204" i="1"/>
  <c r="M7204" i="1"/>
  <c r="L7204" i="1"/>
  <c r="K7204" i="1"/>
  <c r="N7203" i="1"/>
  <c r="M7203" i="1"/>
  <c r="L7203" i="1"/>
  <c r="K7203" i="1"/>
  <c r="N7202" i="1"/>
  <c r="M7202" i="1"/>
  <c r="L7202" i="1"/>
  <c r="K7202" i="1"/>
  <c r="N7201" i="1"/>
  <c r="M7201" i="1"/>
  <c r="L7201" i="1"/>
  <c r="K7201" i="1"/>
  <c r="N7200" i="1"/>
  <c r="M7200" i="1"/>
  <c r="L7200" i="1"/>
  <c r="K7200" i="1"/>
  <c r="N7199" i="1"/>
  <c r="M7199" i="1"/>
  <c r="L7199" i="1"/>
  <c r="K7199" i="1"/>
  <c r="N7198" i="1"/>
  <c r="M7198" i="1"/>
  <c r="L7198" i="1"/>
  <c r="K7198" i="1"/>
  <c r="N7197" i="1"/>
  <c r="M7197" i="1"/>
  <c r="L7197" i="1"/>
  <c r="K7197" i="1"/>
  <c r="N7196" i="1"/>
  <c r="M7196" i="1"/>
  <c r="L7196" i="1"/>
  <c r="K7196" i="1"/>
  <c r="N7195" i="1"/>
  <c r="M7195" i="1"/>
  <c r="L7195" i="1"/>
  <c r="K7195" i="1"/>
  <c r="N7194" i="1"/>
  <c r="M7194" i="1"/>
  <c r="L7194" i="1"/>
  <c r="K7194" i="1"/>
  <c r="N7193" i="1"/>
  <c r="M7193" i="1"/>
  <c r="L7193" i="1"/>
  <c r="K7193" i="1"/>
  <c r="N7192" i="1"/>
  <c r="M7192" i="1"/>
  <c r="L7192" i="1"/>
  <c r="K7192" i="1"/>
  <c r="N7191" i="1"/>
  <c r="M7191" i="1"/>
  <c r="L7191" i="1"/>
  <c r="K7191" i="1"/>
  <c r="N7190" i="1"/>
  <c r="M7190" i="1"/>
  <c r="L7190" i="1"/>
  <c r="K7190" i="1"/>
  <c r="N7189" i="1"/>
  <c r="M7189" i="1"/>
  <c r="L7189" i="1"/>
  <c r="K7189" i="1"/>
  <c r="N7188" i="1"/>
  <c r="M7188" i="1"/>
  <c r="L7188" i="1"/>
  <c r="K7188" i="1"/>
  <c r="N7187" i="1"/>
  <c r="M7187" i="1"/>
  <c r="L7187" i="1"/>
  <c r="K7187" i="1"/>
  <c r="N7186" i="1"/>
  <c r="M7186" i="1"/>
  <c r="L7186" i="1"/>
  <c r="K7186" i="1"/>
  <c r="N7185" i="1"/>
  <c r="M7185" i="1"/>
  <c r="L7185" i="1"/>
  <c r="K7185" i="1"/>
  <c r="N7184" i="1"/>
  <c r="M7184" i="1"/>
  <c r="L7184" i="1"/>
  <c r="K7184" i="1"/>
  <c r="N7183" i="1"/>
  <c r="M7183" i="1"/>
  <c r="L7183" i="1"/>
  <c r="K7183" i="1"/>
  <c r="N7182" i="1"/>
  <c r="M7182" i="1"/>
  <c r="L7182" i="1"/>
  <c r="K7182" i="1"/>
  <c r="N7181" i="1"/>
  <c r="M7181" i="1"/>
  <c r="L7181" i="1"/>
  <c r="K7181" i="1"/>
  <c r="N7180" i="1"/>
  <c r="M7180" i="1"/>
  <c r="L7180" i="1"/>
  <c r="K7180" i="1"/>
  <c r="N7179" i="1"/>
  <c r="M7179" i="1"/>
  <c r="L7179" i="1"/>
  <c r="K7179" i="1"/>
  <c r="N7178" i="1"/>
  <c r="M7178" i="1"/>
  <c r="L7178" i="1"/>
  <c r="K7178" i="1"/>
  <c r="N7177" i="1"/>
  <c r="M7177" i="1"/>
  <c r="L7177" i="1"/>
  <c r="K7177" i="1"/>
  <c r="N7176" i="1"/>
  <c r="M7176" i="1"/>
  <c r="L7176" i="1"/>
  <c r="K7176" i="1"/>
  <c r="N7175" i="1"/>
  <c r="M7175" i="1"/>
  <c r="L7175" i="1"/>
  <c r="K7175" i="1"/>
  <c r="N7174" i="1"/>
  <c r="M7174" i="1"/>
  <c r="L7174" i="1"/>
  <c r="K7174" i="1"/>
  <c r="N7173" i="1"/>
  <c r="M7173" i="1"/>
  <c r="L7173" i="1"/>
  <c r="K7173" i="1"/>
  <c r="N7172" i="1"/>
  <c r="M7172" i="1"/>
  <c r="L7172" i="1"/>
  <c r="K7172" i="1"/>
  <c r="N7171" i="1"/>
  <c r="M7171" i="1"/>
  <c r="L7171" i="1"/>
  <c r="K7171" i="1"/>
  <c r="N7170" i="1"/>
  <c r="M7170" i="1"/>
  <c r="L7170" i="1"/>
  <c r="K7170" i="1"/>
  <c r="N7169" i="1"/>
  <c r="M7169" i="1"/>
  <c r="L7169" i="1"/>
  <c r="K7169" i="1"/>
  <c r="N7168" i="1"/>
  <c r="M7168" i="1"/>
  <c r="L7168" i="1"/>
  <c r="K7168" i="1"/>
  <c r="N7167" i="1"/>
  <c r="M7167" i="1"/>
  <c r="L7167" i="1"/>
  <c r="K7167" i="1"/>
  <c r="N7166" i="1"/>
  <c r="M7166" i="1"/>
  <c r="L7166" i="1"/>
  <c r="K7166" i="1"/>
  <c r="N7165" i="1"/>
  <c r="M7165" i="1"/>
  <c r="L7165" i="1"/>
  <c r="K7165" i="1"/>
  <c r="N7164" i="1"/>
  <c r="M7164" i="1"/>
  <c r="L7164" i="1"/>
  <c r="K7164" i="1"/>
  <c r="N7163" i="1"/>
  <c r="M7163" i="1"/>
  <c r="L7163" i="1"/>
  <c r="K7163" i="1"/>
  <c r="N7162" i="1"/>
  <c r="M7162" i="1"/>
  <c r="L7162" i="1"/>
  <c r="K7162" i="1"/>
  <c r="N7161" i="1"/>
  <c r="M7161" i="1"/>
  <c r="L7161" i="1"/>
  <c r="K7161" i="1"/>
  <c r="N7160" i="1"/>
  <c r="M7160" i="1"/>
  <c r="L7160" i="1"/>
  <c r="K7160" i="1"/>
  <c r="N7159" i="1"/>
  <c r="M7159" i="1"/>
  <c r="L7159" i="1"/>
  <c r="K7159" i="1"/>
  <c r="N7158" i="1"/>
  <c r="M7158" i="1"/>
  <c r="L7158" i="1"/>
  <c r="K7158" i="1"/>
  <c r="N7157" i="1"/>
  <c r="M7157" i="1"/>
  <c r="L7157" i="1"/>
  <c r="K7157" i="1"/>
  <c r="N7156" i="1"/>
  <c r="M7156" i="1"/>
  <c r="L7156" i="1"/>
  <c r="K7156" i="1"/>
  <c r="N7155" i="1"/>
  <c r="M7155" i="1"/>
  <c r="L7155" i="1"/>
  <c r="K7155" i="1"/>
  <c r="N7154" i="1"/>
  <c r="M7154" i="1"/>
  <c r="L7154" i="1"/>
  <c r="K7154" i="1"/>
  <c r="N7153" i="1"/>
  <c r="M7153" i="1"/>
  <c r="L7153" i="1"/>
  <c r="K7153" i="1"/>
  <c r="N7152" i="1"/>
  <c r="M7152" i="1"/>
  <c r="L7152" i="1"/>
  <c r="K7152" i="1"/>
  <c r="N7151" i="1"/>
  <c r="M7151" i="1"/>
  <c r="L7151" i="1"/>
  <c r="K7151" i="1"/>
  <c r="N7150" i="1"/>
  <c r="M7150" i="1"/>
  <c r="L7150" i="1"/>
  <c r="K7150" i="1"/>
  <c r="N7149" i="1"/>
  <c r="M7149" i="1"/>
  <c r="L7149" i="1"/>
  <c r="K7149" i="1"/>
  <c r="N7148" i="1"/>
  <c r="M7148" i="1"/>
  <c r="L7148" i="1"/>
  <c r="K7148" i="1"/>
  <c r="N7147" i="1"/>
  <c r="M7147" i="1"/>
  <c r="L7147" i="1"/>
  <c r="K7147" i="1"/>
  <c r="N7146" i="1"/>
  <c r="M7146" i="1"/>
  <c r="L7146" i="1"/>
  <c r="K7146" i="1"/>
  <c r="N7145" i="1"/>
  <c r="M7145" i="1"/>
  <c r="L7145" i="1"/>
  <c r="K7145" i="1"/>
  <c r="N7144" i="1"/>
  <c r="M7144" i="1"/>
  <c r="L7144" i="1"/>
  <c r="K7144" i="1"/>
  <c r="N7143" i="1"/>
  <c r="M7143" i="1"/>
  <c r="L7143" i="1"/>
  <c r="K7143" i="1"/>
  <c r="N7142" i="1"/>
  <c r="M7142" i="1"/>
  <c r="L7142" i="1"/>
  <c r="K7142" i="1"/>
  <c r="N7141" i="1"/>
  <c r="M7141" i="1"/>
  <c r="L7141" i="1"/>
  <c r="K7141" i="1"/>
  <c r="N7140" i="1"/>
  <c r="M7140" i="1"/>
  <c r="L7140" i="1"/>
  <c r="K7140" i="1"/>
  <c r="N7139" i="1"/>
  <c r="M7139" i="1"/>
  <c r="L7139" i="1"/>
  <c r="K7139" i="1"/>
  <c r="N7138" i="1"/>
  <c r="M7138" i="1"/>
  <c r="L7138" i="1"/>
  <c r="K7138" i="1"/>
  <c r="N7137" i="1"/>
  <c r="M7137" i="1"/>
  <c r="L7137" i="1"/>
  <c r="K7137" i="1"/>
  <c r="N7136" i="1"/>
  <c r="M7136" i="1"/>
  <c r="L7136" i="1"/>
  <c r="K7136" i="1"/>
  <c r="N7135" i="1"/>
  <c r="M7135" i="1"/>
  <c r="L7135" i="1"/>
  <c r="K7135" i="1"/>
  <c r="N7134" i="1"/>
  <c r="M7134" i="1"/>
  <c r="L7134" i="1"/>
  <c r="K7134" i="1"/>
  <c r="N7133" i="1"/>
  <c r="M7133" i="1"/>
  <c r="L7133" i="1"/>
  <c r="K7133" i="1"/>
  <c r="N7132" i="1"/>
  <c r="M7132" i="1"/>
  <c r="L7132" i="1"/>
  <c r="K7132" i="1"/>
  <c r="N7131" i="1"/>
  <c r="M7131" i="1"/>
  <c r="L7131" i="1"/>
  <c r="K7131" i="1"/>
  <c r="N7130" i="1"/>
  <c r="M7130" i="1"/>
  <c r="L7130" i="1"/>
  <c r="K7130" i="1"/>
  <c r="N7129" i="1"/>
  <c r="M7129" i="1"/>
  <c r="L7129" i="1"/>
  <c r="K7129" i="1"/>
  <c r="N7128" i="1"/>
  <c r="M7128" i="1"/>
  <c r="L7128" i="1"/>
  <c r="K7128" i="1"/>
  <c r="N7127" i="1"/>
  <c r="M7127" i="1"/>
  <c r="L7127" i="1"/>
  <c r="K7127" i="1"/>
  <c r="N7126" i="1"/>
  <c r="M7126" i="1"/>
  <c r="L7126" i="1"/>
  <c r="K7126" i="1"/>
  <c r="N7125" i="1"/>
  <c r="M7125" i="1"/>
  <c r="L7125" i="1"/>
  <c r="K7125" i="1"/>
  <c r="N7124" i="1"/>
  <c r="M7124" i="1"/>
  <c r="L7124" i="1"/>
  <c r="K7124" i="1"/>
  <c r="N7123" i="1"/>
  <c r="M7123" i="1"/>
  <c r="L7123" i="1"/>
  <c r="K7123" i="1"/>
  <c r="N7122" i="1"/>
  <c r="M7122" i="1"/>
  <c r="L7122" i="1"/>
  <c r="K7122" i="1"/>
  <c r="N7121" i="1"/>
  <c r="M7121" i="1"/>
  <c r="L7121" i="1"/>
  <c r="K7121" i="1"/>
  <c r="N7120" i="1"/>
  <c r="M7120" i="1"/>
  <c r="L7120" i="1"/>
  <c r="K7120" i="1"/>
  <c r="N7119" i="1"/>
  <c r="M7119" i="1"/>
  <c r="L7119" i="1"/>
  <c r="K7119" i="1"/>
  <c r="N7118" i="1"/>
  <c r="M7118" i="1"/>
  <c r="L7118" i="1"/>
  <c r="K7118" i="1"/>
  <c r="N7117" i="1"/>
  <c r="M7117" i="1"/>
  <c r="L7117" i="1"/>
  <c r="K7117" i="1"/>
  <c r="N7116" i="1"/>
  <c r="M7116" i="1"/>
  <c r="L7116" i="1"/>
  <c r="K7116" i="1"/>
  <c r="N7115" i="1"/>
  <c r="M7115" i="1"/>
  <c r="L7115" i="1"/>
  <c r="K7115" i="1"/>
  <c r="N7114" i="1"/>
  <c r="M7114" i="1"/>
  <c r="L7114" i="1"/>
  <c r="K7114" i="1"/>
  <c r="N7113" i="1"/>
  <c r="M7113" i="1"/>
  <c r="L7113" i="1"/>
  <c r="K7113" i="1"/>
  <c r="N7112" i="1"/>
  <c r="M7112" i="1"/>
  <c r="L7112" i="1"/>
  <c r="K7112" i="1"/>
  <c r="N7111" i="1"/>
  <c r="M7111" i="1"/>
  <c r="L7111" i="1"/>
  <c r="K7111" i="1"/>
  <c r="N7110" i="1"/>
  <c r="M7110" i="1"/>
  <c r="L7110" i="1"/>
  <c r="K7110" i="1"/>
  <c r="N7109" i="1"/>
  <c r="M7109" i="1"/>
  <c r="L7109" i="1"/>
  <c r="K7109" i="1"/>
  <c r="N7108" i="1"/>
  <c r="M7108" i="1"/>
  <c r="L7108" i="1"/>
  <c r="K7108" i="1"/>
  <c r="N7107" i="1"/>
  <c r="M7107" i="1"/>
  <c r="L7107" i="1"/>
  <c r="K7107" i="1"/>
  <c r="N7106" i="1"/>
  <c r="M7106" i="1"/>
  <c r="L7106" i="1"/>
  <c r="K7106" i="1"/>
  <c r="N7105" i="1"/>
  <c r="M7105" i="1"/>
  <c r="L7105" i="1"/>
  <c r="K7105" i="1"/>
  <c r="N7104" i="1"/>
  <c r="M7104" i="1"/>
  <c r="L7104" i="1"/>
  <c r="K7104" i="1"/>
  <c r="N7103" i="1"/>
  <c r="M7103" i="1"/>
  <c r="L7103" i="1"/>
  <c r="K7103" i="1"/>
  <c r="N7102" i="1"/>
  <c r="M7102" i="1"/>
  <c r="L7102" i="1"/>
  <c r="K7102" i="1"/>
  <c r="N7101" i="1"/>
  <c r="M7101" i="1"/>
  <c r="L7101" i="1"/>
  <c r="K7101" i="1"/>
  <c r="N7100" i="1"/>
  <c r="M7100" i="1"/>
  <c r="L7100" i="1"/>
  <c r="K7100" i="1"/>
  <c r="N7099" i="1"/>
  <c r="M7099" i="1"/>
  <c r="L7099" i="1"/>
  <c r="K7099" i="1"/>
  <c r="N7098" i="1"/>
  <c r="M7098" i="1"/>
  <c r="L7098" i="1"/>
  <c r="K7098" i="1"/>
  <c r="N7097" i="1"/>
  <c r="M7097" i="1"/>
  <c r="L7097" i="1"/>
  <c r="K7097" i="1"/>
  <c r="N7096" i="1"/>
  <c r="M7096" i="1"/>
  <c r="L7096" i="1"/>
  <c r="K7096" i="1"/>
  <c r="N7095" i="1"/>
  <c r="M7095" i="1"/>
  <c r="L7095" i="1"/>
  <c r="K7095" i="1"/>
  <c r="N7094" i="1"/>
  <c r="M7094" i="1"/>
  <c r="L7094" i="1"/>
  <c r="K7094" i="1"/>
  <c r="N7093" i="1"/>
  <c r="M7093" i="1"/>
  <c r="L7093" i="1"/>
  <c r="K7093" i="1"/>
  <c r="N7092" i="1"/>
  <c r="M7092" i="1"/>
  <c r="L7092" i="1"/>
  <c r="K7092" i="1"/>
  <c r="N7091" i="1"/>
  <c r="M7091" i="1"/>
  <c r="L7091" i="1"/>
  <c r="K7091" i="1"/>
  <c r="N7090" i="1"/>
  <c r="M7090" i="1"/>
  <c r="L7090" i="1"/>
  <c r="K7090" i="1"/>
  <c r="N7089" i="1"/>
  <c r="M7089" i="1"/>
  <c r="L7089" i="1"/>
  <c r="K7089" i="1"/>
  <c r="N7088" i="1"/>
  <c r="M7088" i="1"/>
  <c r="L7088" i="1"/>
  <c r="K7088" i="1"/>
  <c r="N7087" i="1"/>
  <c r="M7087" i="1"/>
  <c r="L7087" i="1"/>
  <c r="K7087" i="1"/>
  <c r="C7758" i="1"/>
  <c r="Q27" i="12" l="1"/>
  <c r="S7085" i="1"/>
  <c r="N7085" i="1"/>
  <c r="M7085" i="1"/>
  <c r="L7085" i="1"/>
  <c r="K7085" i="1"/>
  <c r="S7084" i="1"/>
  <c r="N7084" i="1"/>
  <c r="M7084" i="1"/>
  <c r="L7084" i="1"/>
  <c r="K7084" i="1"/>
  <c r="S7083" i="1"/>
  <c r="N7083" i="1"/>
  <c r="M7083" i="1"/>
  <c r="L7083" i="1"/>
  <c r="K7083" i="1"/>
  <c r="S7082" i="1"/>
  <c r="N7082" i="1"/>
  <c r="M7082" i="1"/>
  <c r="L7082" i="1"/>
  <c r="K7082" i="1"/>
  <c r="S7081" i="1"/>
  <c r="N7081" i="1"/>
  <c r="M7081" i="1"/>
  <c r="L7081" i="1"/>
  <c r="K7081" i="1"/>
  <c r="S7080" i="1"/>
  <c r="N7080" i="1"/>
  <c r="M7080" i="1"/>
  <c r="L7080" i="1"/>
  <c r="K7080" i="1"/>
  <c r="S7079" i="1"/>
  <c r="N7079" i="1"/>
  <c r="M7079" i="1"/>
  <c r="L7079" i="1"/>
  <c r="K7079" i="1"/>
  <c r="S7078" i="1"/>
  <c r="N7078" i="1"/>
  <c r="M7078" i="1"/>
  <c r="L7078" i="1"/>
  <c r="K7078" i="1"/>
  <c r="S7077" i="1"/>
  <c r="N7077" i="1"/>
  <c r="M7077" i="1"/>
  <c r="L7077" i="1"/>
  <c r="K7077" i="1"/>
  <c r="S7076" i="1"/>
  <c r="N7076" i="1"/>
  <c r="M7076" i="1"/>
  <c r="L7076" i="1"/>
  <c r="K7076" i="1"/>
  <c r="N7075" i="1"/>
  <c r="M7075" i="1"/>
  <c r="L7075" i="1"/>
  <c r="K7075" i="1"/>
  <c r="N7074" i="1"/>
  <c r="M7074" i="1"/>
  <c r="L7074" i="1"/>
  <c r="K7074" i="1"/>
  <c r="N7073" i="1"/>
  <c r="M7073" i="1"/>
  <c r="L7073" i="1"/>
  <c r="K7073" i="1"/>
  <c r="N7072" i="1"/>
  <c r="M7072" i="1"/>
  <c r="L7072" i="1"/>
  <c r="K7072" i="1"/>
  <c r="N7071" i="1"/>
  <c r="M7071" i="1"/>
  <c r="L7071" i="1"/>
  <c r="K7071" i="1"/>
  <c r="N7070" i="1"/>
  <c r="M7070" i="1"/>
  <c r="L7070" i="1"/>
  <c r="K7070" i="1"/>
  <c r="N7069" i="1"/>
  <c r="M7069" i="1"/>
  <c r="L7069" i="1"/>
  <c r="K7069" i="1"/>
  <c r="N7068" i="1"/>
  <c r="M7068" i="1"/>
  <c r="L7068" i="1"/>
  <c r="K7068" i="1"/>
  <c r="N7067" i="1"/>
  <c r="M7067" i="1"/>
  <c r="L7067" i="1"/>
  <c r="K7067" i="1"/>
  <c r="N7066" i="1"/>
  <c r="M7066" i="1"/>
  <c r="L7066" i="1"/>
  <c r="K7066" i="1"/>
  <c r="N7065" i="1"/>
  <c r="M7065" i="1"/>
  <c r="L7065" i="1"/>
  <c r="K7065" i="1"/>
  <c r="N7064" i="1"/>
  <c r="M7064" i="1"/>
  <c r="L7064" i="1"/>
  <c r="K7064" i="1"/>
  <c r="N7063" i="1"/>
  <c r="M7063" i="1"/>
  <c r="L7063" i="1"/>
  <c r="K7063" i="1"/>
  <c r="N7062" i="1"/>
  <c r="M7062" i="1"/>
  <c r="L7062" i="1"/>
  <c r="K7062" i="1"/>
  <c r="N7061" i="1"/>
  <c r="M7061" i="1"/>
  <c r="L7061" i="1"/>
  <c r="K7061" i="1"/>
  <c r="N7060" i="1"/>
  <c r="M7060" i="1"/>
  <c r="L7060" i="1"/>
  <c r="K7060" i="1"/>
  <c r="N7059" i="1"/>
  <c r="M7059" i="1"/>
  <c r="L7059" i="1"/>
  <c r="K7059" i="1"/>
  <c r="N7058" i="1"/>
  <c r="M7058" i="1"/>
  <c r="L7058" i="1"/>
  <c r="K7058" i="1"/>
  <c r="N7057" i="1"/>
  <c r="M7057" i="1"/>
  <c r="L7057" i="1"/>
  <c r="K7057" i="1"/>
  <c r="N7056" i="1"/>
  <c r="M7056" i="1"/>
  <c r="L7056" i="1"/>
  <c r="K7056" i="1"/>
  <c r="N7055" i="1"/>
  <c r="M7055" i="1"/>
  <c r="L7055" i="1"/>
  <c r="K7055" i="1"/>
  <c r="N7054" i="1"/>
  <c r="M7054" i="1"/>
  <c r="L7054" i="1"/>
  <c r="K7054" i="1"/>
  <c r="N7053" i="1"/>
  <c r="M7053" i="1"/>
  <c r="L7053" i="1"/>
  <c r="K7053" i="1"/>
  <c r="N7052" i="1"/>
  <c r="M7052" i="1"/>
  <c r="L7052" i="1"/>
  <c r="K7052" i="1"/>
  <c r="N7051" i="1"/>
  <c r="M7051" i="1"/>
  <c r="L7051" i="1"/>
  <c r="K7051" i="1"/>
  <c r="N7050" i="1"/>
  <c r="M7050" i="1"/>
  <c r="L7050" i="1"/>
  <c r="K7050" i="1"/>
  <c r="N7049" i="1"/>
  <c r="M7049" i="1"/>
  <c r="L7049" i="1"/>
  <c r="K7049" i="1"/>
  <c r="N7048" i="1"/>
  <c r="M7048" i="1"/>
  <c r="L7048" i="1"/>
  <c r="K7048" i="1"/>
  <c r="N7047" i="1"/>
  <c r="M7047" i="1"/>
  <c r="L7047" i="1"/>
  <c r="K7047" i="1"/>
  <c r="N7046" i="1"/>
  <c r="M7046" i="1"/>
  <c r="L7046" i="1"/>
  <c r="K7046" i="1"/>
  <c r="N7045" i="1"/>
  <c r="M7045" i="1"/>
  <c r="L7045" i="1"/>
  <c r="K7045" i="1"/>
  <c r="N7044" i="1"/>
  <c r="M7044" i="1"/>
  <c r="L7044" i="1"/>
  <c r="K7044" i="1"/>
  <c r="N7043" i="1"/>
  <c r="M7043" i="1"/>
  <c r="L7043" i="1"/>
  <c r="K7043" i="1"/>
  <c r="N7042" i="1"/>
  <c r="M7042" i="1"/>
  <c r="L7042" i="1"/>
  <c r="K7042" i="1"/>
  <c r="N7041" i="1"/>
  <c r="M7041" i="1"/>
  <c r="L7041" i="1"/>
  <c r="K7041" i="1"/>
  <c r="N7040" i="1"/>
  <c r="M7040" i="1"/>
  <c r="L7040" i="1"/>
  <c r="K7040" i="1"/>
  <c r="N7039" i="1"/>
  <c r="M7039" i="1"/>
  <c r="L7039" i="1"/>
  <c r="K7039" i="1"/>
  <c r="N7038" i="1"/>
  <c r="M7038" i="1"/>
  <c r="L7038" i="1"/>
  <c r="K7038" i="1"/>
  <c r="N7037" i="1"/>
  <c r="M7037" i="1"/>
  <c r="L7037" i="1"/>
  <c r="K7037" i="1"/>
  <c r="N7036" i="1"/>
  <c r="M7036" i="1"/>
  <c r="L7036" i="1"/>
  <c r="K7036" i="1"/>
  <c r="N7035" i="1"/>
  <c r="M7035" i="1"/>
  <c r="L7035" i="1"/>
  <c r="K7035" i="1"/>
  <c r="N7034" i="1"/>
  <c r="M7034" i="1"/>
  <c r="L7034" i="1"/>
  <c r="K7034" i="1"/>
  <c r="N7033" i="1"/>
  <c r="M7033" i="1"/>
  <c r="L7033" i="1"/>
  <c r="K7033" i="1"/>
  <c r="N7032" i="1"/>
  <c r="M7032" i="1"/>
  <c r="L7032" i="1"/>
  <c r="K7032" i="1"/>
  <c r="N7031" i="1"/>
  <c r="M7031" i="1"/>
  <c r="L7031" i="1"/>
  <c r="K7031" i="1"/>
  <c r="N7030" i="1"/>
  <c r="M7030" i="1"/>
  <c r="L7030" i="1"/>
  <c r="K7030" i="1"/>
  <c r="N7029" i="1"/>
  <c r="M7029" i="1"/>
  <c r="L7029" i="1"/>
  <c r="K7029" i="1"/>
  <c r="N7028" i="1"/>
  <c r="M7028" i="1"/>
  <c r="L7028" i="1"/>
  <c r="K7028" i="1"/>
  <c r="N7027" i="1"/>
  <c r="M7027" i="1"/>
  <c r="L7027" i="1"/>
  <c r="K7027" i="1"/>
  <c r="N7026" i="1"/>
  <c r="M7026" i="1"/>
  <c r="L7026" i="1"/>
  <c r="K7026" i="1"/>
  <c r="N7025" i="1"/>
  <c r="M7025" i="1"/>
  <c r="L7025" i="1"/>
  <c r="K7025" i="1"/>
  <c r="N7024" i="1"/>
  <c r="M7024" i="1"/>
  <c r="L7024" i="1"/>
  <c r="K7024" i="1"/>
  <c r="N7023" i="1"/>
  <c r="M7023" i="1"/>
  <c r="L7023" i="1"/>
  <c r="K7023" i="1"/>
  <c r="N7022" i="1"/>
  <c r="M7022" i="1"/>
  <c r="L7022" i="1"/>
  <c r="K7022" i="1"/>
  <c r="N7021" i="1"/>
  <c r="M7021" i="1"/>
  <c r="L7021" i="1"/>
  <c r="K7021" i="1"/>
  <c r="N7020" i="1"/>
  <c r="M7020" i="1"/>
  <c r="L7020" i="1"/>
  <c r="K7020" i="1"/>
  <c r="N7019" i="1"/>
  <c r="M7019" i="1"/>
  <c r="L7019" i="1"/>
  <c r="K7019" i="1"/>
  <c r="N7018" i="1"/>
  <c r="M7018" i="1"/>
  <c r="L7018" i="1"/>
  <c r="K7018" i="1"/>
  <c r="N7017" i="1"/>
  <c r="M7017" i="1"/>
  <c r="L7017" i="1"/>
  <c r="K7017" i="1"/>
  <c r="N7016" i="1"/>
  <c r="M7016" i="1"/>
  <c r="L7016" i="1"/>
  <c r="K7016" i="1"/>
  <c r="N7015" i="1"/>
  <c r="M7015" i="1"/>
  <c r="L7015" i="1"/>
  <c r="K7015" i="1"/>
  <c r="N7014" i="1"/>
  <c r="M7014" i="1"/>
  <c r="L7014" i="1"/>
  <c r="K7014" i="1"/>
  <c r="N7013" i="1"/>
  <c r="M7013" i="1"/>
  <c r="L7013" i="1"/>
  <c r="K7013" i="1"/>
  <c r="N7012" i="1"/>
  <c r="M7012" i="1"/>
  <c r="L7012" i="1"/>
  <c r="K7012" i="1"/>
  <c r="N7011" i="1"/>
  <c r="M7011" i="1"/>
  <c r="L7011" i="1"/>
  <c r="K7011" i="1"/>
  <c r="N7010" i="1"/>
  <c r="M7010" i="1"/>
  <c r="L7010" i="1"/>
  <c r="K7010" i="1"/>
  <c r="N7009" i="1"/>
  <c r="M7009" i="1"/>
  <c r="L7009" i="1"/>
  <c r="K7009" i="1"/>
  <c r="N7008" i="1"/>
  <c r="M7008" i="1"/>
  <c r="L7008" i="1"/>
  <c r="K7008" i="1"/>
  <c r="N7007" i="1"/>
  <c r="M7007" i="1"/>
  <c r="L7007" i="1"/>
  <c r="K7007" i="1"/>
  <c r="N7006" i="1"/>
  <c r="M7006" i="1"/>
  <c r="L7006" i="1"/>
  <c r="K7006" i="1"/>
  <c r="N7005" i="1"/>
  <c r="M7005" i="1"/>
  <c r="L7005" i="1"/>
  <c r="K7005" i="1"/>
  <c r="N7004" i="1"/>
  <c r="M7004" i="1"/>
  <c r="L7004" i="1"/>
  <c r="K7004" i="1"/>
  <c r="N7003" i="1"/>
  <c r="M7003" i="1"/>
  <c r="L7003" i="1"/>
  <c r="K7003" i="1"/>
  <c r="N7002" i="1"/>
  <c r="M7002" i="1"/>
  <c r="L7002" i="1"/>
  <c r="K7002" i="1"/>
  <c r="N7001" i="1"/>
  <c r="M7001" i="1"/>
  <c r="L7001" i="1"/>
  <c r="K7001" i="1"/>
  <c r="N7000" i="1"/>
  <c r="M7000" i="1"/>
  <c r="L7000" i="1"/>
  <c r="K7000" i="1"/>
  <c r="N6999" i="1"/>
  <c r="M6999" i="1"/>
  <c r="L6999" i="1"/>
  <c r="K6999" i="1"/>
  <c r="N6998" i="1"/>
  <c r="M6998" i="1"/>
  <c r="L6998" i="1"/>
  <c r="K6998" i="1"/>
  <c r="N6997" i="1"/>
  <c r="M6997" i="1"/>
  <c r="L6997" i="1"/>
  <c r="K6997" i="1"/>
  <c r="N6996" i="1"/>
  <c r="M6996" i="1"/>
  <c r="L6996" i="1"/>
  <c r="K6996" i="1"/>
  <c r="N6995" i="1"/>
  <c r="M6995" i="1"/>
  <c r="L6995" i="1"/>
  <c r="K6995" i="1"/>
  <c r="N6994" i="1"/>
  <c r="M6994" i="1"/>
  <c r="L6994" i="1"/>
  <c r="K6994" i="1"/>
  <c r="N6993" i="1"/>
  <c r="M6993" i="1"/>
  <c r="L6993" i="1"/>
  <c r="K6993" i="1"/>
  <c r="N6992" i="1"/>
  <c r="M6992" i="1"/>
  <c r="L6992" i="1"/>
  <c r="K6992" i="1"/>
  <c r="N6991" i="1"/>
  <c r="M6991" i="1"/>
  <c r="L6991" i="1"/>
  <c r="K6991" i="1"/>
  <c r="N6990" i="1"/>
  <c r="M6990" i="1"/>
  <c r="L6990" i="1"/>
  <c r="K6990" i="1"/>
  <c r="N6989" i="1"/>
  <c r="M6989" i="1"/>
  <c r="L6989" i="1"/>
  <c r="K6989" i="1"/>
  <c r="N6988" i="1"/>
  <c r="M6988" i="1"/>
  <c r="L6988" i="1"/>
  <c r="K6988" i="1"/>
  <c r="N6987" i="1"/>
  <c r="M6987" i="1"/>
  <c r="L6987" i="1"/>
  <c r="K6987" i="1"/>
  <c r="N6986" i="1"/>
  <c r="M6986" i="1"/>
  <c r="L6986" i="1"/>
  <c r="K6986" i="1"/>
  <c r="N6985" i="1"/>
  <c r="M6985" i="1"/>
  <c r="L6985" i="1"/>
  <c r="K6985" i="1"/>
  <c r="N6984" i="1"/>
  <c r="M6984" i="1"/>
  <c r="L6984" i="1"/>
  <c r="K6984" i="1"/>
  <c r="N6983" i="1"/>
  <c r="M6983" i="1"/>
  <c r="L6983" i="1"/>
  <c r="K6983" i="1"/>
  <c r="N6982" i="1"/>
  <c r="M6982" i="1"/>
  <c r="L6982" i="1"/>
  <c r="K6982" i="1"/>
  <c r="N6981" i="1"/>
  <c r="M6981" i="1"/>
  <c r="L6981" i="1"/>
  <c r="K6981" i="1"/>
  <c r="N6980" i="1"/>
  <c r="M6980" i="1"/>
  <c r="L6980" i="1"/>
  <c r="K6980" i="1"/>
  <c r="N6979" i="1"/>
  <c r="M6979" i="1"/>
  <c r="L6979" i="1"/>
  <c r="K6979" i="1"/>
  <c r="N6978" i="1"/>
  <c r="M6978" i="1"/>
  <c r="L6978" i="1"/>
  <c r="K6978" i="1"/>
  <c r="N6977" i="1"/>
  <c r="M6977" i="1"/>
  <c r="L6977" i="1"/>
  <c r="K6977" i="1"/>
  <c r="N6976" i="1"/>
  <c r="M6976" i="1"/>
  <c r="L6976" i="1"/>
  <c r="K6976" i="1"/>
  <c r="N6975" i="1"/>
  <c r="M6975" i="1"/>
  <c r="L6975" i="1"/>
  <c r="K6975" i="1"/>
  <c r="N6974" i="1"/>
  <c r="M6974" i="1"/>
  <c r="L6974" i="1"/>
  <c r="K6974" i="1"/>
  <c r="N6973" i="1"/>
  <c r="M6973" i="1"/>
  <c r="L6973" i="1"/>
  <c r="K6973" i="1"/>
  <c r="N6972" i="1"/>
  <c r="M6972" i="1"/>
  <c r="L6972" i="1"/>
  <c r="K6972" i="1"/>
  <c r="N6971" i="1"/>
  <c r="M6971" i="1"/>
  <c r="L6971" i="1"/>
  <c r="K6971" i="1"/>
  <c r="N6970" i="1"/>
  <c r="M6970" i="1"/>
  <c r="L6970" i="1"/>
  <c r="K6970" i="1"/>
  <c r="N6969" i="1"/>
  <c r="M6969" i="1"/>
  <c r="L6969" i="1"/>
  <c r="K6969" i="1"/>
  <c r="N6968" i="1"/>
  <c r="M6968" i="1"/>
  <c r="L6968" i="1"/>
  <c r="K6968" i="1"/>
  <c r="N6967" i="1"/>
  <c r="M6967" i="1"/>
  <c r="L6967" i="1"/>
  <c r="K6967" i="1"/>
  <c r="N6966" i="1"/>
  <c r="M6966" i="1"/>
  <c r="L6966" i="1"/>
  <c r="K6966" i="1"/>
  <c r="N6965" i="1"/>
  <c r="M6965" i="1"/>
  <c r="L6965" i="1"/>
  <c r="K6965" i="1"/>
  <c r="N6964" i="1"/>
  <c r="M6964" i="1"/>
  <c r="L6964" i="1"/>
  <c r="K6964" i="1"/>
  <c r="N6963" i="1"/>
  <c r="M6963" i="1"/>
  <c r="L6963" i="1"/>
  <c r="K6963" i="1"/>
  <c r="N6962" i="1"/>
  <c r="M6962" i="1"/>
  <c r="L6962" i="1"/>
  <c r="K6962" i="1"/>
  <c r="N6961" i="1"/>
  <c r="M6961" i="1"/>
  <c r="L6961" i="1"/>
  <c r="K6961" i="1"/>
  <c r="N6960" i="1"/>
  <c r="M6960" i="1"/>
  <c r="L6960" i="1"/>
  <c r="K6960" i="1"/>
  <c r="N6959" i="1"/>
  <c r="M6959" i="1"/>
  <c r="L6959" i="1"/>
  <c r="K6959" i="1"/>
  <c r="N6958" i="1"/>
  <c r="M6958" i="1"/>
  <c r="L6958" i="1"/>
  <c r="K6958" i="1"/>
  <c r="N6957" i="1"/>
  <c r="M6957" i="1"/>
  <c r="L6957" i="1"/>
  <c r="K6957" i="1"/>
  <c r="N6956" i="1"/>
  <c r="M6956" i="1"/>
  <c r="L6956" i="1"/>
  <c r="K6956" i="1"/>
  <c r="N6955" i="1"/>
  <c r="M6955" i="1"/>
  <c r="L6955" i="1"/>
  <c r="K6955" i="1"/>
  <c r="N6954" i="1"/>
  <c r="M6954" i="1"/>
  <c r="L6954" i="1"/>
  <c r="K6954" i="1"/>
  <c r="N6953" i="1"/>
  <c r="M6953" i="1"/>
  <c r="L6953" i="1"/>
  <c r="K6953" i="1"/>
  <c r="N6952" i="1"/>
  <c r="M6952" i="1"/>
  <c r="L6952" i="1"/>
  <c r="K6952" i="1"/>
  <c r="N6951" i="1"/>
  <c r="M6951" i="1"/>
  <c r="L6951" i="1"/>
  <c r="K6951" i="1"/>
  <c r="N6950" i="1"/>
  <c r="M6950" i="1"/>
  <c r="L6950" i="1"/>
  <c r="K6950" i="1"/>
  <c r="N6949" i="1"/>
  <c r="M6949" i="1"/>
  <c r="L6949" i="1"/>
  <c r="K6949" i="1"/>
  <c r="N6948" i="1"/>
  <c r="M6948" i="1"/>
  <c r="L6948" i="1"/>
  <c r="K6948" i="1"/>
  <c r="N6947" i="1"/>
  <c r="M6947" i="1"/>
  <c r="L6947" i="1"/>
  <c r="K6947" i="1"/>
  <c r="N6946" i="1"/>
  <c r="M6946" i="1"/>
  <c r="L6946" i="1"/>
  <c r="K6946" i="1"/>
  <c r="N6945" i="1"/>
  <c r="M6945" i="1"/>
  <c r="L6945" i="1"/>
  <c r="K6945" i="1"/>
  <c r="N6944" i="1"/>
  <c r="M6944" i="1"/>
  <c r="L6944" i="1"/>
  <c r="K6944" i="1"/>
  <c r="N6943" i="1"/>
  <c r="M6943" i="1"/>
  <c r="L6943" i="1"/>
  <c r="K6943" i="1"/>
  <c r="N6942" i="1"/>
  <c r="M6942" i="1"/>
  <c r="L6942" i="1"/>
  <c r="K6942" i="1"/>
  <c r="N6941" i="1"/>
  <c r="M6941" i="1"/>
  <c r="L6941" i="1"/>
  <c r="K6941" i="1"/>
  <c r="N6940" i="1"/>
  <c r="M6940" i="1"/>
  <c r="L6940" i="1"/>
  <c r="K6940" i="1"/>
  <c r="N6939" i="1"/>
  <c r="M6939" i="1"/>
  <c r="L6939" i="1"/>
  <c r="K6939" i="1"/>
  <c r="N6938" i="1"/>
  <c r="M6938" i="1"/>
  <c r="L6938" i="1"/>
  <c r="K6938" i="1"/>
  <c r="N6937" i="1"/>
  <c r="M6937" i="1"/>
  <c r="L6937" i="1"/>
  <c r="K6937" i="1"/>
  <c r="N6936" i="1"/>
  <c r="M6936" i="1"/>
  <c r="L6936" i="1"/>
  <c r="K6936" i="1"/>
  <c r="N6935" i="1"/>
  <c r="M6935" i="1"/>
  <c r="L6935" i="1"/>
  <c r="K6935" i="1"/>
  <c r="N6934" i="1"/>
  <c r="M6934" i="1"/>
  <c r="L6934" i="1"/>
  <c r="K6934" i="1"/>
  <c r="N6933" i="1"/>
  <c r="M6933" i="1"/>
  <c r="L6933" i="1"/>
  <c r="K6933" i="1"/>
  <c r="N6932" i="1"/>
  <c r="M6932" i="1"/>
  <c r="L6932" i="1"/>
  <c r="K6932" i="1"/>
  <c r="N6931" i="1"/>
  <c r="M6931" i="1"/>
  <c r="L6931" i="1"/>
  <c r="K6931" i="1"/>
  <c r="N6930" i="1"/>
  <c r="M6930" i="1"/>
  <c r="L6930" i="1"/>
  <c r="K6930" i="1"/>
  <c r="N6929" i="1"/>
  <c r="M6929" i="1"/>
  <c r="L6929" i="1"/>
  <c r="K6929" i="1"/>
  <c r="N6928" i="1"/>
  <c r="M6928" i="1"/>
  <c r="L6928" i="1"/>
  <c r="K6928" i="1"/>
  <c r="N6927" i="1"/>
  <c r="M6927" i="1"/>
  <c r="L6927" i="1"/>
  <c r="K6927" i="1"/>
  <c r="N6926" i="1"/>
  <c r="M6926" i="1"/>
  <c r="L6926" i="1"/>
  <c r="K6926" i="1"/>
  <c r="N6925" i="1"/>
  <c r="M6925" i="1"/>
  <c r="L6925" i="1"/>
  <c r="K6925" i="1"/>
  <c r="N6924" i="1"/>
  <c r="M6924" i="1"/>
  <c r="L6924" i="1"/>
  <c r="K6924" i="1"/>
  <c r="N6923" i="1"/>
  <c r="M6923" i="1"/>
  <c r="L6923" i="1"/>
  <c r="K6923" i="1"/>
  <c r="N6922" i="1"/>
  <c r="M6922" i="1"/>
  <c r="L6922" i="1"/>
  <c r="K6922" i="1"/>
  <c r="N6921" i="1"/>
  <c r="M6921" i="1"/>
  <c r="L6921" i="1"/>
  <c r="K6921" i="1"/>
  <c r="N6920" i="1"/>
  <c r="M6920" i="1"/>
  <c r="L6920" i="1"/>
  <c r="K6920" i="1"/>
  <c r="N6919" i="1"/>
  <c r="M6919" i="1"/>
  <c r="L6919" i="1"/>
  <c r="K6919" i="1"/>
  <c r="N6918" i="1"/>
  <c r="M6918" i="1"/>
  <c r="L6918" i="1"/>
  <c r="K6918" i="1"/>
  <c r="N6917" i="1"/>
  <c r="M6917" i="1"/>
  <c r="L6917" i="1"/>
  <c r="K6917" i="1"/>
  <c r="N6916" i="1"/>
  <c r="M6916" i="1"/>
  <c r="L6916" i="1"/>
  <c r="K6916" i="1"/>
  <c r="N6915" i="1"/>
  <c r="M6915" i="1"/>
  <c r="L6915" i="1"/>
  <c r="K6915" i="1"/>
  <c r="N6914" i="1"/>
  <c r="M6914" i="1"/>
  <c r="L6914" i="1"/>
  <c r="K6914" i="1"/>
  <c r="N6913" i="1"/>
  <c r="M6913" i="1"/>
  <c r="L6913" i="1"/>
  <c r="K6913" i="1"/>
  <c r="N6912" i="1"/>
  <c r="M6912" i="1"/>
  <c r="L6912" i="1"/>
  <c r="K6912" i="1"/>
  <c r="N6911" i="1"/>
  <c r="M6911" i="1"/>
  <c r="L6911" i="1"/>
  <c r="K6911" i="1"/>
  <c r="N6910" i="1"/>
  <c r="M6910" i="1"/>
  <c r="L6910" i="1"/>
  <c r="K6910" i="1"/>
  <c r="N6909" i="1"/>
  <c r="M6909" i="1"/>
  <c r="L6909" i="1"/>
  <c r="K6909" i="1"/>
  <c r="N6908" i="1"/>
  <c r="M6908" i="1"/>
  <c r="L6908" i="1"/>
  <c r="K6908" i="1"/>
  <c r="N6907" i="1"/>
  <c r="M6907" i="1"/>
  <c r="L6907" i="1"/>
  <c r="K6907" i="1"/>
  <c r="N6906" i="1"/>
  <c r="M6906" i="1"/>
  <c r="L6906" i="1"/>
  <c r="K6906" i="1"/>
  <c r="N6905" i="1"/>
  <c r="M6905" i="1"/>
  <c r="L6905" i="1"/>
  <c r="K6905" i="1"/>
  <c r="N6904" i="1"/>
  <c r="M6904" i="1"/>
  <c r="L6904" i="1"/>
  <c r="K6904" i="1"/>
  <c r="N6903" i="1"/>
  <c r="M6903" i="1"/>
  <c r="L6903" i="1"/>
  <c r="K6903" i="1"/>
  <c r="N6902" i="1"/>
  <c r="M6902" i="1"/>
  <c r="L6902" i="1"/>
  <c r="K6902" i="1"/>
  <c r="N6901" i="1"/>
  <c r="M6901" i="1"/>
  <c r="L6901" i="1"/>
  <c r="K6901" i="1"/>
  <c r="N6900" i="1"/>
  <c r="M6900" i="1"/>
  <c r="L6900" i="1"/>
  <c r="K6900" i="1"/>
  <c r="N6899" i="1"/>
  <c r="M6899" i="1"/>
  <c r="L6899" i="1"/>
  <c r="K6899" i="1"/>
  <c r="N6898" i="1"/>
  <c r="M6898" i="1"/>
  <c r="L6898" i="1"/>
  <c r="K6898" i="1"/>
  <c r="N6897" i="1"/>
  <c r="M6897" i="1"/>
  <c r="L6897" i="1"/>
  <c r="K6897" i="1"/>
  <c r="N6896" i="1"/>
  <c r="M6896" i="1"/>
  <c r="L6896" i="1"/>
  <c r="K6896" i="1"/>
  <c r="N6895" i="1"/>
  <c r="M6895" i="1"/>
  <c r="L6895" i="1"/>
  <c r="K6895" i="1"/>
  <c r="N6894" i="1"/>
  <c r="M6894" i="1"/>
  <c r="L6894" i="1"/>
  <c r="K6894" i="1"/>
  <c r="N6893" i="1"/>
  <c r="M6893" i="1"/>
  <c r="L6893" i="1"/>
  <c r="K6893" i="1"/>
  <c r="N6892" i="1"/>
  <c r="M6892" i="1"/>
  <c r="L6892" i="1"/>
  <c r="K6892" i="1"/>
  <c r="N6891" i="1"/>
  <c r="M6891" i="1"/>
  <c r="L6891" i="1"/>
  <c r="K6891" i="1"/>
  <c r="N6890" i="1"/>
  <c r="M6890" i="1"/>
  <c r="L6890" i="1"/>
  <c r="K6890" i="1"/>
  <c r="N6889" i="1"/>
  <c r="M6889" i="1"/>
  <c r="L6889" i="1"/>
  <c r="K6889" i="1"/>
  <c r="N6888" i="1"/>
  <c r="M6888" i="1"/>
  <c r="L6888" i="1"/>
  <c r="K6888" i="1"/>
  <c r="N6887" i="1"/>
  <c r="M6887" i="1"/>
  <c r="L6887" i="1"/>
  <c r="K6887" i="1"/>
  <c r="N6886" i="1"/>
  <c r="M6886" i="1"/>
  <c r="L6886" i="1"/>
  <c r="K6886" i="1"/>
  <c r="N6885" i="1"/>
  <c r="M6885" i="1"/>
  <c r="L6885" i="1"/>
  <c r="K6885" i="1"/>
  <c r="N6884" i="1"/>
  <c r="M6884" i="1"/>
  <c r="L6884" i="1"/>
  <c r="K6884" i="1"/>
  <c r="N6883" i="1"/>
  <c r="M6883" i="1"/>
  <c r="L6883" i="1"/>
  <c r="K6883" i="1"/>
  <c r="N6882" i="1"/>
  <c r="M6882" i="1"/>
  <c r="L6882" i="1"/>
  <c r="K6882" i="1"/>
  <c r="N6881" i="1"/>
  <c r="M6881" i="1"/>
  <c r="L6881" i="1"/>
  <c r="K6881" i="1"/>
  <c r="N6880" i="1"/>
  <c r="M6880" i="1"/>
  <c r="L6880" i="1"/>
  <c r="K6880" i="1"/>
  <c r="N6879" i="1"/>
  <c r="M6879" i="1"/>
  <c r="L6879" i="1"/>
  <c r="K6879" i="1"/>
  <c r="N6878" i="1"/>
  <c r="M6878" i="1"/>
  <c r="L6878" i="1"/>
  <c r="K6878" i="1"/>
  <c r="N6877" i="1"/>
  <c r="M6877" i="1"/>
  <c r="L6877" i="1"/>
  <c r="K6877" i="1"/>
  <c r="N6876" i="1"/>
  <c r="M6876" i="1"/>
  <c r="L6876" i="1"/>
  <c r="K6876" i="1"/>
  <c r="N6875" i="1"/>
  <c r="M6875" i="1"/>
  <c r="L6875" i="1"/>
  <c r="K6875" i="1"/>
  <c r="N6874" i="1"/>
  <c r="M6874" i="1"/>
  <c r="L6874" i="1"/>
  <c r="K6874" i="1"/>
  <c r="N6873" i="1"/>
  <c r="M6873" i="1"/>
  <c r="L6873" i="1"/>
  <c r="K6873" i="1"/>
  <c r="N6872" i="1"/>
  <c r="M6872" i="1"/>
  <c r="L6872" i="1"/>
  <c r="K6872" i="1"/>
  <c r="N6871" i="1"/>
  <c r="M6871" i="1"/>
  <c r="L6871" i="1"/>
  <c r="K6871" i="1"/>
  <c r="N6870" i="1"/>
  <c r="M6870" i="1"/>
  <c r="L6870" i="1"/>
  <c r="K6870" i="1"/>
  <c r="N6869" i="1"/>
  <c r="M6869" i="1"/>
  <c r="L6869" i="1"/>
  <c r="K6869" i="1"/>
  <c r="N6868" i="1"/>
  <c r="M6868" i="1"/>
  <c r="L6868" i="1"/>
  <c r="K6868" i="1"/>
  <c r="N6867" i="1"/>
  <c r="M6867" i="1"/>
  <c r="L6867" i="1"/>
  <c r="K6867" i="1"/>
  <c r="N6866" i="1"/>
  <c r="M6866" i="1"/>
  <c r="L6866" i="1"/>
  <c r="K6866" i="1"/>
  <c r="N6865" i="1"/>
  <c r="M6865" i="1"/>
  <c r="L6865" i="1"/>
  <c r="K6865" i="1"/>
  <c r="N6864" i="1"/>
  <c r="M6864" i="1"/>
  <c r="L6864" i="1"/>
  <c r="K6864" i="1"/>
  <c r="N6863" i="1"/>
  <c r="M6863" i="1"/>
  <c r="L6863" i="1"/>
  <c r="K6863" i="1"/>
  <c r="N6862" i="1"/>
  <c r="M6862" i="1"/>
  <c r="L6862" i="1"/>
  <c r="K6862" i="1"/>
  <c r="N6861" i="1"/>
  <c r="M6861" i="1"/>
  <c r="L6861" i="1"/>
  <c r="K6861" i="1"/>
  <c r="N6860" i="1"/>
  <c r="M6860" i="1"/>
  <c r="L6860" i="1"/>
  <c r="K6860" i="1"/>
  <c r="N6859" i="1"/>
  <c r="M6859" i="1"/>
  <c r="L6859" i="1"/>
  <c r="K6859" i="1"/>
  <c r="N6858" i="1"/>
  <c r="M6858" i="1"/>
  <c r="L6858" i="1"/>
  <c r="K6858" i="1"/>
  <c r="N6857" i="1"/>
  <c r="M6857" i="1"/>
  <c r="L6857" i="1"/>
  <c r="K6857" i="1"/>
  <c r="N6856" i="1"/>
  <c r="M6856" i="1"/>
  <c r="L6856" i="1"/>
  <c r="K6856" i="1"/>
  <c r="N6855" i="1"/>
  <c r="M6855" i="1"/>
  <c r="L6855" i="1"/>
  <c r="K6855" i="1"/>
  <c r="N6854" i="1"/>
  <c r="M6854" i="1"/>
  <c r="L6854" i="1"/>
  <c r="K6854" i="1"/>
  <c r="N6853" i="1"/>
  <c r="M6853" i="1"/>
  <c r="L6853" i="1"/>
  <c r="K6853" i="1"/>
  <c r="N6852" i="1"/>
  <c r="M6852" i="1"/>
  <c r="L6852" i="1"/>
  <c r="K6852" i="1"/>
  <c r="N6851" i="1"/>
  <c r="M6851" i="1"/>
  <c r="L6851" i="1"/>
  <c r="K6851" i="1"/>
  <c r="N6850" i="1"/>
  <c r="M6850" i="1"/>
  <c r="L6850" i="1"/>
  <c r="K6850" i="1"/>
  <c r="N6849" i="1"/>
  <c r="M6849" i="1"/>
  <c r="L6849" i="1"/>
  <c r="K6849" i="1"/>
  <c r="N6848" i="1"/>
  <c r="M6848" i="1"/>
  <c r="L6848" i="1"/>
  <c r="K6848" i="1"/>
  <c r="N6847" i="1"/>
  <c r="M6847" i="1"/>
  <c r="L6847" i="1"/>
  <c r="K6847" i="1"/>
  <c r="N6846" i="1"/>
  <c r="M6846" i="1"/>
  <c r="L6846" i="1"/>
  <c r="K6846" i="1"/>
  <c r="N6845" i="1"/>
  <c r="M6845" i="1"/>
  <c r="L6845" i="1"/>
  <c r="K6845" i="1"/>
  <c r="N6844" i="1"/>
  <c r="M6844" i="1"/>
  <c r="L6844" i="1"/>
  <c r="K6844" i="1"/>
  <c r="N6843" i="1"/>
  <c r="M6843" i="1"/>
  <c r="L6843" i="1"/>
  <c r="K6843" i="1"/>
  <c r="N6842" i="1"/>
  <c r="M6842" i="1"/>
  <c r="L6842" i="1"/>
  <c r="K6842" i="1"/>
  <c r="N6841" i="1"/>
  <c r="M6841" i="1"/>
  <c r="L6841" i="1"/>
  <c r="K6841" i="1"/>
  <c r="N6840" i="1"/>
  <c r="M6840" i="1"/>
  <c r="L6840" i="1"/>
  <c r="K6840" i="1"/>
  <c r="N6839" i="1"/>
  <c r="M6839" i="1"/>
  <c r="L6839" i="1"/>
  <c r="K6839" i="1"/>
  <c r="N6838" i="1"/>
  <c r="M6838" i="1"/>
  <c r="L6838" i="1"/>
  <c r="K6838" i="1"/>
  <c r="N6837" i="1"/>
  <c r="M6837" i="1"/>
  <c r="L6837" i="1"/>
  <c r="K6837" i="1"/>
  <c r="N6836" i="1"/>
  <c r="M6836" i="1"/>
  <c r="L6836" i="1"/>
  <c r="K6836" i="1"/>
  <c r="N6835" i="1"/>
  <c r="M6835" i="1"/>
  <c r="L6835" i="1"/>
  <c r="K6835" i="1"/>
  <c r="N6834" i="1"/>
  <c r="M6834" i="1"/>
  <c r="L6834" i="1"/>
  <c r="K6834" i="1"/>
  <c r="N6833" i="1"/>
  <c r="M6833" i="1"/>
  <c r="L6833" i="1"/>
  <c r="K6833" i="1"/>
  <c r="N6832" i="1"/>
  <c r="M6832" i="1"/>
  <c r="L6832" i="1"/>
  <c r="K6832" i="1"/>
  <c r="N6831" i="1"/>
  <c r="M6831" i="1"/>
  <c r="L6831" i="1"/>
  <c r="K6831" i="1"/>
  <c r="N6830" i="1"/>
  <c r="M6830" i="1"/>
  <c r="L6830" i="1"/>
  <c r="K6830" i="1"/>
  <c r="N6829" i="1"/>
  <c r="M6829" i="1"/>
  <c r="L6829" i="1"/>
  <c r="K6829" i="1"/>
  <c r="N6828" i="1"/>
  <c r="M6828" i="1"/>
  <c r="L6828" i="1"/>
  <c r="K6828" i="1"/>
  <c r="N6827" i="1"/>
  <c r="M6827" i="1"/>
  <c r="L6827" i="1"/>
  <c r="K6827" i="1"/>
  <c r="N6826" i="1"/>
  <c r="M6826" i="1"/>
  <c r="L6826" i="1"/>
  <c r="K6826" i="1"/>
  <c r="N6825" i="1"/>
  <c r="M6825" i="1"/>
  <c r="L6825" i="1"/>
  <c r="K6825" i="1"/>
  <c r="N6824" i="1"/>
  <c r="M6824" i="1"/>
  <c r="L6824" i="1"/>
  <c r="K6824" i="1"/>
  <c r="N6823" i="1"/>
  <c r="M6823" i="1"/>
  <c r="L6823" i="1"/>
  <c r="K6823" i="1"/>
  <c r="N6822" i="1"/>
  <c r="M6822" i="1"/>
  <c r="L6822" i="1"/>
  <c r="K6822" i="1"/>
  <c r="N6821" i="1"/>
  <c r="M6821" i="1"/>
  <c r="L6821" i="1"/>
  <c r="K6821" i="1"/>
  <c r="N6820" i="1"/>
  <c r="M6820" i="1"/>
  <c r="L6820" i="1"/>
  <c r="K6820" i="1"/>
  <c r="N6819" i="1"/>
  <c r="M6819" i="1"/>
  <c r="L6819" i="1"/>
  <c r="K6819" i="1"/>
  <c r="N6818" i="1"/>
  <c r="M6818" i="1"/>
  <c r="L6818" i="1"/>
  <c r="K6818" i="1"/>
  <c r="N6817" i="1"/>
  <c r="M6817" i="1"/>
  <c r="L6817" i="1"/>
  <c r="K6817" i="1"/>
  <c r="N6816" i="1"/>
  <c r="M6816" i="1"/>
  <c r="L6816" i="1"/>
  <c r="K6816" i="1"/>
  <c r="N6815" i="1"/>
  <c r="M6815" i="1"/>
  <c r="L6815" i="1"/>
  <c r="K6815" i="1"/>
  <c r="N6814" i="1"/>
  <c r="M6814" i="1"/>
  <c r="L6814" i="1"/>
  <c r="K6814" i="1"/>
  <c r="N6813" i="1"/>
  <c r="M6813" i="1"/>
  <c r="L6813" i="1"/>
  <c r="K6813" i="1"/>
  <c r="N6812" i="1"/>
  <c r="M6812" i="1"/>
  <c r="L6812" i="1"/>
  <c r="K6812" i="1"/>
  <c r="N6811" i="1"/>
  <c r="M6811" i="1"/>
  <c r="L6811" i="1"/>
  <c r="K6811" i="1"/>
  <c r="N6810" i="1"/>
  <c r="M6810" i="1"/>
  <c r="L6810" i="1"/>
  <c r="K6810" i="1"/>
  <c r="N6809" i="1"/>
  <c r="M6809" i="1"/>
  <c r="L6809" i="1"/>
  <c r="K6809" i="1"/>
  <c r="N6808" i="1"/>
  <c r="M6808" i="1"/>
  <c r="L6808" i="1"/>
  <c r="K6808" i="1"/>
  <c r="N6807" i="1"/>
  <c r="M6807" i="1"/>
  <c r="L6807" i="1"/>
  <c r="K6807" i="1"/>
  <c r="N6806" i="1"/>
  <c r="M6806" i="1"/>
  <c r="L6806" i="1"/>
  <c r="K6806" i="1"/>
  <c r="N6805" i="1"/>
  <c r="M6805" i="1"/>
  <c r="L6805" i="1"/>
  <c r="K6805" i="1"/>
  <c r="N6804" i="1"/>
  <c r="M6804" i="1"/>
  <c r="L6804" i="1"/>
  <c r="K6804" i="1"/>
  <c r="N6803" i="1"/>
  <c r="M6803" i="1"/>
  <c r="L6803" i="1"/>
  <c r="K6803" i="1"/>
  <c r="N6802" i="1"/>
  <c r="M6802" i="1"/>
  <c r="L6802" i="1"/>
  <c r="K6802" i="1"/>
  <c r="N6801" i="1"/>
  <c r="M6801" i="1"/>
  <c r="L6801" i="1"/>
  <c r="K6801" i="1"/>
  <c r="N6800" i="1"/>
  <c r="M6800" i="1"/>
  <c r="L6800" i="1"/>
  <c r="K6800" i="1"/>
  <c r="N6799" i="1"/>
  <c r="M6799" i="1"/>
  <c r="L6799" i="1"/>
  <c r="K6799" i="1"/>
  <c r="N6798" i="1"/>
  <c r="M6798" i="1"/>
  <c r="L6798" i="1"/>
  <c r="K6798" i="1"/>
  <c r="N6797" i="1"/>
  <c r="M6797" i="1"/>
  <c r="L6797" i="1"/>
  <c r="K6797" i="1"/>
  <c r="N6796" i="1"/>
  <c r="M6796" i="1"/>
  <c r="L6796" i="1"/>
  <c r="K6796" i="1"/>
  <c r="N6795" i="1"/>
  <c r="M6795" i="1"/>
  <c r="L6795" i="1"/>
  <c r="K6795" i="1"/>
  <c r="N6794" i="1"/>
  <c r="M6794" i="1"/>
  <c r="L6794" i="1"/>
  <c r="K6794" i="1"/>
  <c r="N6793" i="1"/>
  <c r="M6793" i="1"/>
  <c r="L6793" i="1"/>
  <c r="K6793" i="1"/>
  <c r="N6792" i="1"/>
  <c r="M6792" i="1"/>
  <c r="L6792" i="1"/>
  <c r="K6792" i="1"/>
  <c r="N6791" i="1"/>
  <c r="M6791" i="1"/>
  <c r="L6791" i="1"/>
  <c r="K6791" i="1"/>
  <c r="N6790" i="1"/>
  <c r="M6790" i="1"/>
  <c r="L6790" i="1"/>
  <c r="K6790" i="1"/>
  <c r="N6789" i="1"/>
  <c r="M6789" i="1"/>
  <c r="L6789" i="1"/>
  <c r="K6789" i="1"/>
  <c r="N6788" i="1"/>
  <c r="M6788" i="1"/>
  <c r="L6788" i="1"/>
  <c r="K6788" i="1"/>
  <c r="N6787" i="1"/>
  <c r="M6787" i="1"/>
  <c r="L6787" i="1"/>
  <c r="K6787" i="1"/>
  <c r="N6786" i="1"/>
  <c r="M6786" i="1"/>
  <c r="L6786" i="1"/>
  <c r="K6786" i="1"/>
  <c r="N6785" i="1"/>
  <c r="M6785" i="1"/>
  <c r="L6785" i="1"/>
  <c r="K6785" i="1"/>
  <c r="N6784" i="1"/>
  <c r="M6784" i="1"/>
  <c r="L6784" i="1"/>
  <c r="K6784" i="1"/>
  <c r="N6783" i="1"/>
  <c r="M6783" i="1"/>
  <c r="L6783" i="1"/>
  <c r="K6783" i="1"/>
  <c r="N6782" i="1"/>
  <c r="M6782" i="1"/>
  <c r="L6782" i="1"/>
  <c r="K6782" i="1"/>
  <c r="N6781" i="1"/>
  <c r="M6781" i="1"/>
  <c r="L6781" i="1"/>
  <c r="K6781" i="1"/>
  <c r="N6780" i="1"/>
  <c r="M6780" i="1"/>
  <c r="L6780" i="1"/>
  <c r="K6780" i="1"/>
  <c r="N6779" i="1"/>
  <c r="M6779" i="1"/>
  <c r="L6779" i="1"/>
  <c r="K6779" i="1"/>
  <c r="N6778" i="1"/>
  <c r="M6778" i="1"/>
  <c r="L6778" i="1"/>
  <c r="K6778" i="1"/>
  <c r="N6777" i="1"/>
  <c r="M6777" i="1"/>
  <c r="L6777" i="1"/>
  <c r="K6777" i="1"/>
  <c r="N6776" i="1"/>
  <c r="M6776" i="1"/>
  <c r="L6776" i="1"/>
  <c r="K6776" i="1"/>
  <c r="N6775" i="1"/>
  <c r="M6775" i="1"/>
  <c r="L6775" i="1"/>
  <c r="K6775" i="1"/>
  <c r="N6774" i="1"/>
  <c r="M6774" i="1"/>
  <c r="L6774" i="1"/>
  <c r="K6774" i="1"/>
  <c r="N6773" i="1"/>
  <c r="M6773" i="1"/>
  <c r="L6773" i="1"/>
  <c r="K6773" i="1"/>
  <c r="N6772" i="1"/>
  <c r="M6772" i="1"/>
  <c r="L6772" i="1"/>
  <c r="K6772" i="1"/>
  <c r="N6771" i="1"/>
  <c r="M6771" i="1"/>
  <c r="L6771" i="1"/>
  <c r="K6771" i="1"/>
  <c r="N6770" i="1"/>
  <c r="M6770" i="1"/>
  <c r="L6770" i="1"/>
  <c r="K6770" i="1"/>
  <c r="N6769" i="1"/>
  <c r="M6769" i="1"/>
  <c r="L6769" i="1"/>
  <c r="K6769" i="1"/>
  <c r="N6768" i="1"/>
  <c r="M6768" i="1"/>
  <c r="L6768" i="1"/>
  <c r="K6768" i="1"/>
  <c r="N6767" i="1"/>
  <c r="M6767" i="1"/>
  <c r="L6767" i="1"/>
  <c r="K6767" i="1"/>
  <c r="N6766" i="1"/>
  <c r="M6766" i="1"/>
  <c r="L6766" i="1"/>
  <c r="K6766" i="1"/>
  <c r="N6765" i="1"/>
  <c r="M6765" i="1"/>
  <c r="L6765" i="1"/>
  <c r="K6765" i="1"/>
  <c r="N6764" i="1"/>
  <c r="M6764" i="1"/>
  <c r="L6764" i="1"/>
  <c r="K6764" i="1"/>
  <c r="N6763" i="1"/>
  <c r="M6763" i="1"/>
  <c r="L6763" i="1"/>
  <c r="K6763" i="1"/>
  <c r="N6762" i="1"/>
  <c r="M6762" i="1"/>
  <c r="L6762" i="1"/>
  <c r="K6762" i="1"/>
  <c r="N6761" i="1"/>
  <c r="M6761" i="1"/>
  <c r="L6761" i="1"/>
  <c r="K6761" i="1"/>
  <c r="N6760" i="1"/>
  <c r="M6760" i="1"/>
  <c r="L6760" i="1"/>
  <c r="K6760" i="1"/>
  <c r="N6759" i="1"/>
  <c r="M6759" i="1"/>
  <c r="L6759" i="1"/>
  <c r="K6759" i="1"/>
  <c r="N6758" i="1"/>
  <c r="M6758" i="1"/>
  <c r="L6758" i="1"/>
  <c r="K6758" i="1"/>
  <c r="N6757" i="1"/>
  <c r="M6757" i="1"/>
  <c r="L6757" i="1"/>
  <c r="K6757" i="1"/>
  <c r="N6756" i="1"/>
  <c r="M6756" i="1"/>
  <c r="L6756" i="1"/>
  <c r="K6756" i="1"/>
  <c r="N6755" i="1"/>
  <c r="M6755" i="1"/>
  <c r="L6755" i="1"/>
  <c r="K6755" i="1"/>
  <c r="N6754" i="1"/>
  <c r="M6754" i="1"/>
  <c r="L6754" i="1"/>
  <c r="K6754" i="1"/>
  <c r="N6753" i="1"/>
  <c r="M6753" i="1"/>
  <c r="L6753" i="1"/>
  <c r="K6753" i="1"/>
  <c r="N6752" i="1"/>
  <c r="M6752" i="1"/>
  <c r="L6752" i="1"/>
  <c r="K6752" i="1"/>
  <c r="N6751" i="1"/>
  <c r="M6751" i="1"/>
  <c r="L6751" i="1"/>
  <c r="K6751" i="1"/>
  <c r="K6404" i="1"/>
  <c r="L6404" i="1"/>
  <c r="M6404" i="1"/>
  <c r="N6404" i="1"/>
  <c r="K6405" i="1"/>
  <c r="L6405" i="1"/>
  <c r="M6405" i="1"/>
  <c r="N6405" i="1"/>
  <c r="N6740" i="1"/>
  <c r="M6740" i="1"/>
  <c r="L6740" i="1"/>
  <c r="K6740" i="1"/>
  <c r="N6739" i="1"/>
  <c r="M6739" i="1"/>
  <c r="L6739" i="1"/>
  <c r="K6739" i="1"/>
  <c r="N6738" i="1"/>
  <c r="M6738" i="1"/>
  <c r="L6738" i="1"/>
  <c r="K6738" i="1"/>
  <c r="N6737" i="1"/>
  <c r="M6737" i="1"/>
  <c r="L6737" i="1"/>
  <c r="K6737" i="1"/>
  <c r="N6736" i="1"/>
  <c r="M6736" i="1"/>
  <c r="L6736" i="1"/>
  <c r="K6736" i="1"/>
  <c r="N6735" i="1"/>
  <c r="M6735" i="1"/>
  <c r="L6735" i="1"/>
  <c r="K6735" i="1"/>
  <c r="N6734" i="1"/>
  <c r="M6734" i="1"/>
  <c r="L6734" i="1"/>
  <c r="K6734" i="1"/>
  <c r="N6733" i="1"/>
  <c r="M6733" i="1"/>
  <c r="L6733" i="1"/>
  <c r="K6733" i="1"/>
  <c r="N6732" i="1"/>
  <c r="M6732" i="1"/>
  <c r="L6732" i="1"/>
  <c r="K6732" i="1"/>
  <c r="N6731" i="1"/>
  <c r="M6731" i="1"/>
  <c r="L6731" i="1"/>
  <c r="K6731" i="1"/>
  <c r="N6730" i="1"/>
  <c r="M6730" i="1"/>
  <c r="L6730" i="1"/>
  <c r="K6730" i="1"/>
  <c r="N6729" i="1"/>
  <c r="M6729" i="1"/>
  <c r="L6729" i="1"/>
  <c r="K6729" i="1"/>
  <c r="N6728" i="1"/>
  <c r="M6728" i="1"/>
  <c r="L6728" i="1"/>
  <c r="K6728" i="1"/>
  <c r="N6727" i="1"/>
  <c r="M6727" i="1"/>
  <c r="L6727" i="1"/>
  <c r="K6727" i="1"/>
  <c r="N6726" i="1"/>
  <c r="M6726" i="1"/>
  <c r="L6726" i="1"/>
  <c r="K6726" i="1"/>
  <c r="N6725" i="1"/>
  <c r="M6725" i="1"/>
  <c r="L6725" i="1"/>
  <c r="K6725" i="1"/>
  <c r="N6724" i="1"/>
  <c r="M6724" i="1"/>
  <c r="L6724" i="1"/>
  <c r="K6724" i="1"/>
  <c r="N6723" i="1"/>
  <c r="M6723" i="1"/>
  <c r="L6723" i="1"/>
  <c r="K6723" i="1"/>
  <c r="N6722" i="1"/>
  <c r="M6722" i="1"/>
  <c r="L6722" i="1"/>
  <c r="K6722" i="1"/>
  <c r="N6721" i="1"/>
  <c r="M6721" i="1"/>
  <c r="L6721" i="1"/>
  <c r="K6721" i="1"/>
  <c r="N6720" i="1"/>
  <c r="M6720" i="1"/>
  <c r="L6720" i="1"/>
  <c r="K6720" i="1"/>
  <c r="N6719" i="1"/>
  <c r="M6719" i="1"/>
  <c r="L6719" i="1"/>
  <c r="K6719" i="1"/>
  <c r="N6718" i="1"/>
  <c r="M6718" i="1"/>
  <c r="L6718" i="1"/>
  <c r="K6718" i="1"/>
  <c r="N6717" i="1"/>
  <c r="M6717" i="1"/>
  <c r="L6717" i="1"/>
  <c r="K6717" i="1"/>
  <c r="N6716" i="1"/>
  <c r="M6716" i="1"/>
  <c r="L6716" i="1"/>
  <c r="K6716" i="1"/>
  <c r="N6715" i="1"/>
  <c r="M6715" i="1"/>
  <c r="L6715" i="1"/>
  <c r="K6715" i="1"/>
  <c r="N6714" i="1"/>
  <c r="M6714" i="1"/>
  <c r="L6714" i="1"/>
  <c r="K6714" i="1"/>
  <c r="N6713" i="1"/>
  <c r="M6713" i="1"/>
  <c r="L6713" i="1"/>
  <c r="K6713" i="1"/>
  <c r="N6712" i="1"/>
  <c r="M6712" i="1"/>
  <c r="L6712" i="1"/>
  <c r="K6712" i="1"/>
  <c r="N6711" i="1"/>
  <c r="M6711" i="1"/>
  <c r="L6711" i="1"/>
  <c r="K6711" i="1"/>
  <c r="N6710" i="1"/>
  <c r="M6710" i="1"/>
  <c r="L6710" i="1"/>
  <c r="K6710" i="1"/>
  <c r="N6709" i="1"/>
  <c r="M6709" i="1"/>
  <c r="L6709" i="1"/>
  <c r="K6709" i="1"/>
  <c r="N6708" i="1"/>
  <c r="M6708" i="1"/>
  <c r="L6708" i="1"/>
  <c r="K6708" i="1"/>
  <c r="N6707" i="1"/>
  <c r="M6707" i="1"/>
  <c r="L6707" i="1"/>
  <c r="K6707" i="1"/>
  <c r="N6706" i="1"/>
  <c r="M6706" i="1"/>
  <c r="L6706" i="1"/>
  <c r="K6706" i="1"/>
  <c r="N6705" i="1"/>
  <c r="M6705" i="1"/>
  <c r="L6705" i="1"/>
  <c r="K6705" i="1"/>
  <c r="N6704" i="1"/>
  <c r="M6704" i="1"/>
  <c r="L6704" i="1"/>
  <c r="K6704" i="1"/>
  <c r="N6703" i="1"/>
  <c r="M6703" i="1"/>
  <c r="L6703" i="1"/>
  <c r="K6703" i="1"/>
  <c r="N6702" i="1"/>
  <c r="M6702" i="1"/>
  <c r="L6702" i="1"/>
  <c r="K6702" i="1"/>
  <c r="N6701" i="1"/>
  <c r="M6701" i="1"/>
  <c r="L6701" i="1"/>
  <c r="K6701" i="1"/>
  <c r="N6700" i="1"/>
  <c r="M6700" i="1"/>
  <c r="L6700" i="1"/>
  <c r="K6700" i="1"/>
  <c r="N6699" i="1"/>
  <c r="M6699" i="1"/>
  <c r="L6699" i="1"/>
  <c r="K6699" i="1"/>
  <c r="N6698" i="1"/>
  <c r="M6698" i="1"/>
  <c r="L6698" i="1"/>
  <c r="K6698" i="1"/>
  <c r="N6697" i="1"/>
  <c r="M6697" i="1"/>
  <c r="L6697" i="1"/>
  <c r="K6697" i="1"/>
  <c r="N6696" i="1"/>
  <c r="M6696" i="1"/>
  <c r="L6696" i="1"/>
  <c r="K6696" i="1"/>
  <c r="N6695" i="1"/>
  <c r="M6695" i="1"/>
  <c r="L6695" i="1"/>
  <c r="K6695" i="1"/>
  <c r="N6694" i="1"/>
  <c r="M6694" i="1"/>
  <c r="L6694" i="1"/>
  <c r="K6694" i="1"/>
  <c r="N6693" i="1"/>
  <c r="M6693" i="1"/>
  <c r="L6693" i="1"/>
  <c r="K6693" i="1"/>
  <c r="N6692" i="1"/>
  <c r="M6692" i="1"/>
  <c r="L6692" i="1"/>
  <c r="K6692" i="1"/>
  <c r="N6691" i="1"/>
  <c r="M6691" i="1"/>
  <c r="L6691" i="1"/>
  <c r="K6691" i="1"/>
  <c r="N6690" i="1"/>
  <c r="M6690" i="1"/>
  <c r="L6690" i="1"/>
  <c r="K6690" i="1"/>
  <c r="N6689" i="1"/>
  <c r="M6689" i="1"/>
  <c r="L6689" i="1"/>
  <c r="K6689" i="1"/>
  <c r="N6688" i="1"/>
  <c r="M6688" i="1"/>
  <c r="L6688" i="1"/>
  <c r="K6688" i="1"/>
  <c r="N6687" i="1"/>
  <c r="M6687" i="1"/>
  <c r="L6687" i="1"/>
  <c r="K6687" i="1"/>
  <c r="N6686" i="1"/>
  <c r="M6686" i="1"/>
  <c r="L6686" i="1"/>
  <c r="K6686" i="1"/>
  <c r="N6685" i="1"/>
  <c r="M6685" i="1"/>
  <c r="L6685" i="1"/>
  <c r="K6685" i="1"/>
  <c r="N6684" i="1"/>
  <c r="M6684" i="1"/>
  <c r="L6684" i="1"/>
  <c r="K6684" i="1"/>
  <c r="N6683" i="1"/>
  <c r="M6683" i="1"/>
  <c r="L6683" i="1"/>
  <c r="K6683" i="1"/>
  <c r="N6682" i="1"/>
  <c r="M6682" i="1"/>
  <c r="L6682" i="1"/>
  <c r="K6682" i="1"/>
  <c r="N6681" i="1"/>
  <c r="M6681" i="1"/>
  <c r="L6681" i="1"/>
  <c r="K6681" i="1"/>
  <c r="N6680" i="1"/>
  <c r="M6680" i="1"/>
  <c r="L6680" i="1"/>
  <c r="K6680" i="1"/>
  <c r="N6679" i="1"/>
  <c r="M6679" i="1"/>
  <c r="L6679" i="1"/>
  <c r="K6679" i="1"/>
  <c r="N6678" i="1"/>
  <c r="M6678" i="1"/>
  <c r="L6678" i="1"/>
  <c r="K6678" i="1"/>
  <c r="N6677" i="1"/>
  <c r="M6677" i="1"/>
  <c r="L6677" i="1"/>
  <c r="K6677" i="1"/>
  <c r="N6676" i="1"/>
  <c r="M6676" i="1"/>
  <c r="L6676" i="1"/>
  <c r="K6676" i="1"/>
  <c r="N6675" i="1"/>
  <c r="M6675" i="1"/>
  <c r="L6675" i="1"/>
  <c r="K6675" i="1"/>
  <c r="N6674" i="1"/>
  <c r="M6674" i="1"/>
  <c r="L6674" i="1"/>
  <c r="K6674" i="1"/>
  <c r="N6673" i="1"/>
  <c r="M6673" i="1"/>
  <c r="L6673" i="1"/>
  <c r="K6673" i="1"/>
  <c r="N6672" i="1"/>
  <c r="M6672" i="1"/>
  <c r="L6672" i="1"/>
  <c r="K6672" i="1"/>
  <c r="N6671" i="1"/>
  <c r="M6671" i="1"/>
  <c r="L6671" i="1"/>
  <c r="K6671" i="1"/>
  <c r="N6670" i="1"/>
  <c r="M6670" i="1"/>
  <c r="L6670" i="1"/>
  <c r="K6670" i="1"/>
  <c r="N6669" i="1"/>
  <c r="M6669" i="1"/>
  <c r="L6669" i="1"/>
  <c r="K6669" i="1"/>
  <c r="N6668" i="1"/>
  <c r="M6668" i="1"/>
  <c r="L6668" i="1"/>
  <c r="K6668" i="1"/>
  <c r="N6667" i="1"/>
  <c r="M6667" i="1"/>
  <c r="L6667" i="1"/>
  <c r="K6667" i="1"/>
  <c r="N6666" i="1"/>
  <c r="M6666" i="1"/>
  <c r="L6666" i="1"/>
  <c r="K6666" i="1"/>
  <c r="N6665" i="1"/>
  <c r="M6665" i="1"/>
  <c r="L6665" i="1"/>
  <c r="K6665" i="1"/>
  <c r="N6664" i="1"/>
  <c r="M6664" i="1"/>
  <c r="L6664" i="1"/>
  <c r="K6664" i="1"/>
  <c r="N6663" i="1"/>
  <c r="M6663" i="1"/>
  <c r="L6663" i="1"/>
  <c r="K6663" i="1"/>
  <c r="N6662" i="1"/>
  <c r="M6662" i="1"/>
  <c r="L6662" i="1"/>
  <c r="K6662" i="1"/>
  <c r="N6661" i="1"/>
  <c r="M6661" i="1"/>
  <c r="L6661" i="1"/>
  <c r="K6661" i="1"/>
  <c r="N6660" i="1"/>
  <c r="M6660" i="1"/>
  <c r="L6660" i="1"/>
  <c r="K6660" i="1"/>
  <c r="N6659" i="1"/>
  <c r="M6659" i="1"/>
  <c r="L6659" i="1"/>
  <c r="K6659" i="1"/>
  <c r="N6658" i="1"/>
  <c r="M6658" i="1"/>
  <c r="L6658" i="1"/>
  <c r="K6658" i="1"/>
  <c r="N6657" i="1"/>
  <c r="M6657" i="1"/>
  <c r="L6657" i="1"/>
  <c r="K6657" i="1"/>
  <c r="N6656" i="1"/>
  <c r="M6656" i="1"/>
  <c r="L6656" i="1"/>
  <c r="K6656" i="1"/>
  <c r="N6655" i="1"/>
  <c r="M6655" i="1"/>
  <c r="L6655" i="1"/>
  <c r="K6655" i="1"/>
  <c r="N6654" i="1"/>
  <c r="M6654" i="1"/>
  <c r="L6654" i="1"/>
  <c r="K6654" i="1"/>
  <c r="N6653" i="1"/>
  <c r="M6653" i="1"/>
  <c r="L6653" i="1"/>
  <c r="K6653" i="1"/>
  <c r="N6652" i="1"/>
  <c r="M6652" i="1"/>
  <c r="L6652" i="1"/>
  <c r="K6652" i="1"/>
  <c r="N6651" i="1"/>
  <c r="M6651" i="1"/>
  <c r="L6651" i="1"/>
  <c r="K6651" i="1"/>
  <c r="N6650" i="1"/>
  <c r="M6650" i="1"/>
  <c r="L6650" i="1"/>
  <c r="K6650" i="1"/>
  <c r="N6649" i="1"/>
  <c r="M6649" i="1"/>
  <c r="L6649" i="1"/>
  <c r="K6649" i="1"/>
  <c r="N6648" i="1"/>
  <c r="M6648" i="1"/>
  <c r="L6648" i="1"/>
  <c r="K6648" i="1"/>
  <c r="N6647" i="1"/>
  <c r="M6647" i="1"/>
  <c r="L6647" i="1"/>
  <c r="K6647" i="1"/>
  <c r="N6646" i="1"/>
  <c r="M6646" i="1"/>
  <c r="L6646" i="1"/>
  <c r="K6646" i="1"/>
  <c r="N6645" i="1"/>
  <c r="M6645" i="1"/>
  <c r="L6645" i="1"/>
  <c r="K6645" i="1"/>
  <c r="N6644" i="1"/>
  <c r="M6644" i="1"/>
  <c r="L6644" i="1"/>
  <c r="K6644" i="1"/>
  <c r="N6643" i="1"/>
  <c r="M6643" i="1"/>
  <c r="L6643" i="1"/>
  <c r="K6643" i="1"/>
  <c r="N6642" i="1"/>
  <c r="M6642" i="1"/>
  <c r="L6642" i="1"/>
  <c r="K6642" i="1"/>
  <c r="N6641" i="1"/>
  <c r="M6641" i="1"/>
  <c r="L6641" i="1"/>
  <c r="K6641" i="1"/>
  <c r="N6640" i="1"/>
  <c r="M6640" i="1"/>
  <c r="L6640" i="1"/>
  <c r="K6640" i="1"/>
  <c r="N6639" i="1"/>
  <c r="M6639" i="1"/>
  <c r="L6639" i="1"/>
  <c r="K6639" i="1"/>
  <c r="N6638" i="1"/>
  <c r="M6638" i="1"/>
  <c r="L6638" i="1"/>
  <c r="K6638" i="1"/>
  <c r="N6637" i="1"/>
  <c r="M6637" i="1"/>
  <c r="L6637" i="1"/>
  <c r="K6637" i="1"/>
  <c r="N6636" i="1"/>
  <c r="M6636" i="1"/>
  <c r="L6636" i="1"/>
  <c r="K6636" i="1"/>
  <c r="N6635" i="1"/>
  <c r="M6635" i="1"/>
  <c r="L6635" i="1"/>
  <c r="K6635" i="1"/>
  <c r="N6634" i="1"/>
  <c r="M6634" i="1"/>
  <c r="L6634" i="1"/>
  <c r="K6634" i="1"/>
  <c r="N6633" i="1"/>
  <c r="M6633" i="1"/>
  <c r="L6633" i="1"/>
  <c r="K6633" i="1"/>
  <c r="N6632" i="1"/>
  <c r="M6632" i="1"/>
  <c r="L6632" i="1"/>
  <c r="K6632" i="1"/>
  <c r="N6631" i="1"/>
  <c r="M6631" i="1"/>
  <c r="L6631" i="1"/>
  <c r="K6631" i="1"/>
  <c r="N6630" i="1"/>
  <c r="M6630" i="1"/>
  <c r="L6630" i="1"/>
  <c r="K6630" i="1"/>
  <c r="N6629" i="1"/>
  <c r="M6629" i="1"/>
  <c r="L6629" i="1"/>
  <c r="K6629" i="1"/>
  <c r="N6628" i="1"/>
  <c r="M6628" i="1"/>
  <c r="L6628" i="1"/>
  <c r="K6628" i="1"/>
  <c r="N6627" i="1"/>
  <c r="M6627" i="1"/>
  <c r="L6627" i="1"/>
  <c r="K6627" i="1"/>
  <c r="N6626" i="1"/>
  <c r="M6626" i="1"/>
  <c r="L6626" i="1"/>
  <c r="K6626" i="1"/>
  <c r="N6625" i="1"/>
  <c r="M6625" i="1"/>
  <c r="L6625" i="1"/>
  <c r="K6625" i="1"/>
  <c r="N6624" i="1"/>
  <c r="M6624" i="1"/>
  <c r="L6624" i="1"/>
  <c r="K6624" i="1"/>
  <c r="N6623" i="1"/>
  <c r="M6623" i="1"/>
  <c r="L6623" i="1"/>
  <c r="K6623" i="1"/>
  <c r="N6622" i="1"/>
  <c r="M6622" i="1"/>
  <c r="L6622" i="1"/>
  <c r="K6622" i="1"/>
  <c r="N6621" i="1"/>
  <c r="M6621" i="1"/>
  <c r="L6621" i="1"/>
  <c r="K6621" i="1"/>
  <c r="N6620" i="1"/>
  <c r="M6620" i="1"/>
  <c r="L6620" i="1"/>
  <c r="K6620" i="1"/>
  <c r="N6619" i="1"/>
  <c r="M6619" i="1"/>
  <c r="L6619" i="1"/>
  <c r="K6619" i="1"/>
  <c r="N6618" i="1"/>
  <c r="M6618" i="1"/>
  <c r="L6618" i="1"/>
  <c r="K6618" i="1"/>
  <c r="N6617" i="1"/>
  <c r="M6617" i="1"/>
  <c r="L6617" i="1"/>
  <c r="K6617" i="1"/>
  <c r="N6616" i="1"/>
  <c r="M6616" i="1"/>
  <c r="L6616" i="1"/>
  <c r="K6616" i="1"/>
  <c r="N6615" i="1"/>
  <c r="M6615" i="1"/>
  <c r="L6615" i="1"/>
  <c r="K6615" i="1"/>
  <c r="N6614" i="1"/>
  <c r="M6614" i="1"/>
  <c r="L6614" i="1"/>
  <c r="K6614" i="1"/>
  <c r="N6613" i="1"/>
  <c r="M6613" i="1"/>
  <c r="L6613" i="1"/>
  <c r="K6613" i="1"/>
  <c r="N6612" i="1"/>
  <c r="M6612" i="1"/>
  <c r="L6612" i="1"/>
  <c r="K6612" i="1"/>
  <c r="N6611" i="1"/>
  <c r="M6611" i="1"/>
  <c r="L6611" i="1"/>
  <c r="K6611" i="1"/>
  <c r="N6610" i="1"/>
  <c r="M6610" i="1"/>
  <c r="L6610" i="1"/>
  <c r="K6610" i="1"/>
  <c r="N6609" i="1"/>
  <c r="M6609" i="1"/>
  <c r="L6609" i="1"/>
  <c r="K6609" i="1"/>
  <c r="N6608" i="1"/>
  <c r="M6608" i="1"/>
  <c r="L6608" i="1"/>
  <c r="K6608" i="1"/>
  <c r="N6607" i="1"/>
  <c r="M6607" i="1"/>
  <c r="L6607" i="1"/>
  <c r="K6607" i="1"/>
  <c r="N6606" i="1"/>
  <c r="M6606" i="1"/>
  <c r="L6606" i="1"/>
  <c r="K6606" i="1"/>
  <c r="N6605" i="1"/>
  <c r="M6605" i="1"/>
  <c r="L6605" i="1"/>
  <c r="K6605" i="1"/>
  <c r="N6604" i="1"/>
  <c r="M6604" i="1"/>
  <c r="L6604" i="1"/>
  <c r="K6604" i="1"/>
  <c r="N6603" i="1"/>
  <c r="M6603" i="1"/>
  <c r="L6603" i="1"/>
  <c r="K6603" i="1"/>
  <c r="N6602" i="1"/>
  <c r="M6602" i="1"/>
  <c r="L6602" i="1"/>
  <c r="K6602" i="1"/>
  <c r="N6601" i="1"/>
  <c r="M6601" i="1"/>
  <c r="L6601" i="1"/>
  <c r="K6601" i="1"/>
  <c r="N6600" i="1"/>
  <c r="M6600" i="1"/>
  <c r="L6600" i="1"/>
  <c r="K6600" i="1"/>
  <c r="N6599" i="1"/>
  <c r="M6599" i="1"/>
  <c r="L6599" i="1"/>
  <c r="K6599" i="1"/>
  <c r="N6598" i="1"/>
  <c r="M6598" i="1"/>
  <c r="L6598" i="1"/>
  <c r="K6598" i="1"/>
  <c r="N6597" i="1"/>
  <c r="M6597" i="1"/>
  <c r="L6597" i="1"/>
  <c r="K6597" i="1"/>
  <c r="N6596" i="1"/>
  <c r="M6596" i="1"/>
  <c r="L6596" i="1"/>
  <c r="K6596" i="1"/>
  <c r="N6595" i="1"/>
  <c r="M6595" i="1"/>
  <c r="L6595" i="1"/>
  <c r="K6595" i="1"/>
  <c r="N6594" i="1"/>
  <c r="M6594" i="1"/>
  <c r="L6594" i="1"/>
  <c r="K6594" i="1"/>
  <c r="N6593" i="1"/>
  <c r="M6593" i="1"/>
  <c r="L6593" i="1"/>
  <c r="K6593" i="1"/>
  <c r="N6592" i="1"/>
  <c r="M6592" i="1"/>
  <c r="L6592" i="1"/>
  <c r="K6592" i="1"/>
  <c r="N6591" i="1"/>
  <c r="M6591" i="1"/>
  <c r="L6591" i="1"/>
  <c r="K6591" i="1"/>
  <c r="N6590" i="1"/>
  <c r="M6590" i="1"/>
  <c r="L6590" i="1"/>
  <c r="K6590" i="1"/>
  <c r="N6589" i="1"/>
  <c r="M6589" i="1"/>
  <c r="L6589" i="1"/>
  <c r="K6589" i="1"/>
  <c r="N6588" i="1"/>
  <c r="M6588" i="1"/>
  <c r="L6588" i="1"/>
  <c r="K6588" i="1"/>
  <c r="N6587" i="1"/>
  <c r="M6587" i="1"/>
  <c r="L6587" i="1"/>
  <c r="K6587" i="1"/>
  <c r="N6586" i="1"/>
  <c r="M6586" i="1"/>
  <c r="L6586" i="1"/>
  <c r="K6586" i="1"/>
  <c r="N6585" i="1"/>
  <c r="M6585" i="1"/>
  <c r="L6585" i="1"/>
  <c r="K6585" i="1"/>
  <c r="N6584" i="1"/>
  <c r="M6584" i="1"/>
  <c r="L6584" i="1"/>
  <c r="K6584" i="1"/>
  <c r="N6583" i="1"/>
  <c r="M6583" i="1"/>
  <c r="L6583" i="1"/>
  <c r="K6583" i="1"/>
  <c r="N6582" i="1"/>
  <c r="M6582" i="1"/>
  <c r="L6582" i="1"/>
  <c r="K6582" i="1"/>
  <c r="N6581" i="1"/>
  <c r="M6581" i="1"/>
  <c r="L6581" i="1"/>
  <c r="K6581" i="1"/>
  <c r="N6580" i="1"/>
  <c r="M6580" i="1"/>
  <c r="L6580" i="1"/>
  <c r="K6580" i="1"/>
  <c r="N6579" i="1"/>
  <c r="M6579" i="1"/>
  <c r="L6579" i="1"/>
  <c r="K6579" i="1"/>
  <c r="N6578" i="1"/>
  <c r="M6578" i="1"/>
  <c r="L6578" i="1"/>
  <c r="K6578" i="1"/>
  <c r="N6577" i="1"/>
  <c r="M6577" i="1"/>
  <c r="L6577" i="1"/>
  <c r="K6577" i="1"/>
  <c r="N6576" i="1"/>
  <c r="M6576" i="1"/>
  <c r="L6576" i="1"/>
  <c r="K6576" i="1"/>
  <c r="N6575" i="1"/>
  <c r="M6575" i="1"/>
  <c r="L6575" i="1"/>
  <c r="K6575" i="1"/>
  <c r="N6574" i="1"/>
  <c r="M6574" i="1"/>
  <c r="L6574" i="1"/>
  <c r="K6574" i="1"/>
  <c r="N6573" i="1"/>
  <c r="M6573" i="1"/>
  <c r="L6573" i="1"/>
  <c r="K6573" i="1"/>
  <c r="N6572" i="1"/>
  <c r="M6572" i="1"/>
  <c r="L6572" i="1"/>
  <c r="K6572" i="1"/>
  <c r="N6571" i="1"/>
  <c r="M6571" i="1"/>
  <c r="L6571" i="1"/>
  <c r="K6571" i="1"/>
  <c r="N6570" i="1"/>
  <c r="M6570" i="1"/>
  <c r="L6570" i="1"/>
  <c r="K6570" i="1"/>
  <c r="N6569" i="1"/>
  <c r="M6569" i="1"/>
  <c r="L6569" i="1"/>
  <c r="K6569" i="1"/>
  <c r="N6568" i="1"/>
  <c r="M6568" i="1"/>
  <c r="L6568" i="1"/>
  <c r="K6568" i="1"/>
  <c r="N6567" i="1"/>
  <c r="M6567" i="1"/>
  <c r="L6567" i="1"/>
  <c r="K6567" i="1"/>
  <c r="N6566" i="1"/>
  <c r="M6566" i="1"/>
  <c r="L6566" i="1"/>
  <c r="K6566" i="1"/>
  <c r="N6565" i="1"/>
  <c r="M6565" i="1"/>
  <c r="L6565" i="1"/>
  <c r="K6565" i="1"/>
  <c r="N6564" i="1"/>
  <c r="M6564" i="1"/>
  <c r="L6564" i="1"/>
  <c r="K6564" i="1"/>
  <c r="N6563" i="1"/>
  <c r="M6563" i="1"/>
  <c r="L6563" i="1"/>
  <c r="K6563" i="1"/>
  <c r="N6562" i="1"/>
  <c r="M6562" i="1"/>
  <c r="L6562" i="1"/>
  <c r="K6562" i="1"/>
  <c r="N6561" i="1"/>
  <c r="M6561" i="1"/>
  <c r="L6561" i="1"/>
  <c r="K6561" i="1"/>
  <c r="N6560" i="1"/>
  <c r="M6560" i="1"/>
  <c r="L6560" i="1"/>
  <c r="K6560" i="1"/>
  <c r="N6559" i="1"/>
  <c r="M6559" i="1"/>
  <c r="L6559" i="1"/>
  <c r="K6559" i="1"/>
  <c r="N6558" i="1"/>
  <c r="M6558" i="1"/>
  <c r="L6558" i="1"/>
  <c r="K6558" i="1"/>
  <c r="N6557" i="1"/>
  <c r="M6557" i="1"/>
  <c r="L6557" i="1"/>
  <c r="K6557" i="1"/>
  <c r="N6556" i="1"/>
  <c r="M6556" i="1"/>
  <c r="L6556" i="1"/>
  <c r="K6556" i="1"/>
  <c r="N6555" i="1"/>
  <c r="M6555" i="1"/>
  <c r="L6555" i="1"/>
  <c r="K6555" i="1"/>
  <c r="N6554" i="1"/>
  <c r="M6554" i="1"/>
  <c r="L6554" i="1"/>
  <c r="K6554" i="1"/>
  <c r="N6553" i="1"/>
  <c r="M6553" i="1"/>
  <c r="L6553" i="1"/>
  <c r="K6553" i="1"/>
  <c r="N6552" i="1"/>
  <c r="M6552" i="1"/>
  <c r="L6552" i="1"/>
  <c r="K6552" i="1"/>
  <c r="N6551" i="1"/>
  <c r="M6551" i="1"/>
  <c r="L6551" i="1"/>
  <c r="K6551" i="1"/>
  <c r="N6550" i="1"/>
  <c r="M6550" i="1"/>
  <c r="L6550" i="1"/>
  <c r="K6550" i="1"/>
  <c r="N6549" i="1"/>
  <c r="M6549" i="1"/>
  <c r="L6549" i="1"/>
  <c r="K6549" i="1"/>
  <c r="N6548" i="1"/>
  <c r="M6548" i="1"/>
  <c r="L6548" i="1"/>
  <c r="K6548" i="1"/>
  <c r="N6547" i="1"/>
  <c r="M6547" i="1"/>
  <c r="L6547" i="1"/>
  <c r="K6547" i="1"/>
  <c r="N6546" i="1"/>
  <c r="M6546" i="1"/>
  <c r="L6546" i="1"/>
  <c r="K6546" i="1"/>
  <c r="N6545" i="1"/>
  <c r="M6545" i="1"/>
  <c r="L6545" i="1"/>
  <c r="K6545" i="1"/>
  <c r="N6544" i="1"/>
  <c r="M6544" i="1"/>
  <c r="L6544" i="1"/>
  <c r="K6544" i="1"/>
  <c r="N6543" i="1"/>
  <c r="M6543" i="1"/>
  <c r="L6543" i="1"/>
  <c r="K6543" i="1"/>
  <c r="N6542" i="1"/>
  <c r="M6542" i="1"/>
  <c r="L6542" i="1"/>
  <c r="K6542" i="1"/>
  <c r="N6541" i="1"/>
  <c r="M6541" i="1"/>
  <c r="L6541" i="1"/>
  <c r="K6541" i="1"/>
  <c r="N6540" i="1"/>
  <c r="M6540" i="1"/>
  <c r="L6540" i="1"/>
  <c r="K6540" i="1"/>
  <c r="N6539" i="1"/>
  <c r="M6539" i="1"/>
  <c r="L6539" i="1"/>
  <c r="K6539" i="1"/>
  <c r="N6538" i="1"/>
  <c r="M6538" i="1"/>
  <c r="L6538" i="1"/>
  <c r="K6538" i="1"/>
  <c r="N6537" i="1"/>
  <c r="M6537" i="1"/>
  <c r="L6537" i="1"/>
  <c r="K6537" i="1"/>
  <c r="N6536" i="1"/>
  <c r="M6536" i="1"/>
  <c r="L6536" i="1"/>
  <c r="K6536" i="1"/>
  <c r="N6535" i="1"/>
  <c r="M6535" i="1"/>
  <c r="L6535" i="1"/>
  <c r="K6535" i="1"/>
  <c r="N6534" i="1"/>
  <c r="M6534" i="1"/>
  <c r="L6534" i="1"/>
  <c r="K6534" i="1"/>
  <c r="N6533" i="1"/>
  <c r="M6533" i="1"/>
  <c r="L6533" i="1"/>
  <c r="K6533" i="1"/>
  <c r="N6532" i="1"/>
  <c r="M6532" i="1"/>
  <c r="L6532" i="1"/>
  <c r="K6532" i="1"/>
  <c r="N6531" i="1"/>
  <c r="M6531" i="1"/>
  <c r="L6531" i="1"/>
  <c r="K6531" i="1"/>
  <c r="N6530" i="1"/>
  <c r="M6530" i="1"/>
  <c r="L6530" i="1"/>
  <c r="K6530" i="1"/>
  <c r="N6529" i="1"/>
  <c r="M6529" i="1"/>
  <c r="L6529" i="1"/>
  <c r="K6529" i="1"/>
  <c r="N6528" i="1"/>
  <c r="M6528" i="1"/>
  <c r="L6528" i="1"/>
  <c r="K6528" i="1"/>
  <c r="N6527" i="1"/>
  <c r="M6527" i="1"/>
  <c r="L6527" i="1"/>
  <c r="K6527" i="1"/>
  <c r="N6526" i="1"/>
  <c r="M6526" i="1"/>
  <c r="L6526" i="1"/>
  <c r="K6526" i="1"/>
  <c r="N6525" i="1"/>
  <c r="M6525" i="1"/>
  <c r="L6525" i="1"/>
  <c r="K6525" i="1"/>
  <c r="N6524" i="1"/>
  <c r="M6524" i="1"/>
  <c r="L6524" i="1"/>
  <c r="K6524" i="1"/>
  <c r="N6523" i="1"/>
  <c r="M6523" i="1"/>
  <c r="L6523" i="1"/>
  <c r="K6523" i="1"/>
  <c r="N6522" i="1"/>
  <c r="M6522" i="1"/>
  <c r="L6522" i="1"/>
  <c r="K6522" i="1"/>
  <c r="N6521" i="1"/>
  <c r="M6521" i="1"/>
  <c r="L6521" i="1"/>
  <c r="K6521" i="1"/>
  <c r="N6520" i="1"/>
  <c r="M6520" i="1"/>
  <c r="L6520" i="1"/>
  <c r="K6520" i="1"/>
  <c r="N6519" i="1"/>
  <c r="M6519" i="1"/>
  <c r="L6519" i="1"/>
  <c r="K6519" i="1"/>
  <c r="N6518" i="1"/>
  <c r="M6518" i="1"/>
  <c r="L6518" i="1"/>
  <c r="K6518" i="1"/>
  <c r="N6517" i="1"/>
  <c r="M6517" i="1"/>
  <c r="L6517" i="1"/>
  <c r="K6517" i="1"/>
  <c r="N6516" i="1"/>
  <c r="M6516" i="1"/>
  <c r="L6516" i="1"/>
  <c r="K6516" i="1"/>
  <c r="N6515" i="1"/>
  <c r="M6515" i="1"/>
  <c r="L6515" i="1"/>
  <c r="K6515" i="1"/>
  <c r="N6514" i="1"/>
  <c r="M6514" i="1"/>
  <c r="L6514" i="1"/>
  <c r="K6514" i="1"/>
  <c r="N6513" i="1"/>
  <c r="M6513" i="1"/>
  <c r="L6513" i="1"/>
  <c r="K6513" i="1"/>
  <c r="N6512" i="1"/>
  <c r="M6512" i="1"/>
  <c r="L6512" i="1"/>
  <c r="K6512" i="1"/>
  <c r="N6511" i="1"/>
  <c r="M6511" i="1"/>
  <c r="L6511" i="1"/>
  <c r="K6511" i="1"/>
  <c r="N6510" i="1"/>
  <c r="M6510" i="1"/>
  <c r="L6510" i="1"/>
  <c r="K6510" i="1"/>
  <c r="N6509" i="1"/>
  <c r="M6509" i="1"/>
  <c r="L6509" i="1"/>
  <c r="K6509" i="1"/>
  <c r="N6508" i="1"/>
  <c r="M6508" i="1"/>
  <c r="L6508" i="1"/>
  <c r="K6508" i="1"/>
  <c r="N6507" i="1"/>
  <c r="M6507" i="1"/>
  <c r="L6507" i="1"/>
  <c r="K6507" i="1"/>
  <c r="N6506" i="1"/>
  <c r="M6506" i="1"/>
  <c r="L6506" i="1"/>
  <c r="K6506" i="1"/>
  <c r="N6505" i="1"/>
  <c r="M6505" i="1"/>
  <c r="L6505" i="1"/>
  <c r="K6505" i="1"/>
  <c r="N6504" i="1"/>
  <c r="M6504" i="1"/>
  <c r="L6504" i="1"/>
  <c r="K6504" i="1"/>
  <c r="N6503" i="1"/>
  <c r="M6503" i="1"/>
  <c r="L6503" i="1"/>
  <c r="K6503" i="1"/>
  <c r="N6502" i="1"/>
  <c r="M6502" i="1"/>
  <c r="L6502" i="1"/>
  <c r="K6502" i="1"/>
  <c r="N6501" i="1"/>
  <c r="M6501" i="1"/>
  <c r="L6501" i="1"/>
  <c r="K6501" i="1"/>
  <c r="N6500" i="1"/>
  <c r="M6500" i="1"/>
  <c r="L6500" i="1"/>
  <c r="K6500" i="1"/>
  <c r="N6499" i="1"/>
  <c r="M6499" i="1"/>
  <c r="L6499" i="1"/>
  <c r="K6499" i="1"/>
  <c r="N6498" i="1"/>
  <c r="M6498" i="1"/>
  <c r="L6498" i="1"/>
  <c r="K6498" i="1"/>
  <c r="N6497" i="1"/>
  <c r="M6497" i="1"/>
  <c r="L6497" i="1"/>
  <c r="K6497" i="1"/>
  <c r="N6496" i="1"/>
  <c r="M6496" i="1"/>
  <c r="L6496" i="1"/>
  <c r="K6496" i="1"/>
  <c r="N6495" i="1"/>
  <c r="M6495" i="1"/>
  <c r="L6495" i="1"/>
  <c r="K6495" i="1"/>
  <c r="N6494" i="1"/>
  <c r="M6494" i="1"/>
  <c r="L6494" i="1"/>
  <c r="K6494" i="1"/>
  <c r="N6493" i="1"/>
  <c r="M6493" i="1"/>
  <c r="L6493" i="1"/>
  <c r="K6493" i="1"/>
  <c r="N6492" i="1"/>
  <c r="M6492" i="1"/>
  <c r="L6492" i="1"/>
  <c r="K6492" i="1"/>
  <c r="N6491" i="1"/>
  <c r="M6491" i="1"/>
  <c r="L6491" i="1"/>
  <c r="K6491" i="1"/>
  <c r="N6490" i="1"/>
  <c r="M6490" i="1"/>
  <c r="L6490" i="1"/>
  <c r="K6490" i="1"/>
  <c r="N6489" i="1"/>
  <c r="M6489" i="1"/>
  <c r="L6489" i="1"/>
  <c r="K6489" i="1"/>
  <c r="N6488" i="1"/>
  <c r="M6488" i="1"/>
  <c r="L6488" i="1"/>
  <c r="K6488" i="1"/>
  <c r="N6487" i="1"/>
  <c r="M6487" i="1"/>
  <c r="L6487" i="1"/>
  <c r="K6487" i="1"/>
  <c r="N6486" i="1"/>
  <c r="M6486" i="1"/>
  <c r="L6486" i="1"/>
  <c r="K6486" i="1"/>
  <c r="N6485" i="1"/>
  <c r="M6485" i="1"/>
  <c r="L6485" i="1"/>
  <c r="K6485" i="1"/>
  <c r="N6484" i="1"/>
  <c r="M6484" i="1"/>
  <c r="L6484" i="1"/>
  <c r="K6484" i="1"/>
  <c r="N6483" i="1"/>
  <c r="M6483" i="1"/>
  <c r="L6483" i="1"/>
  <c r="K6483" i="1"/>
  <c r="N6482" i="1"/>
  <c r="M6482" i="1"/>
  <c r="L6482" i="1"/>
  <c r="K6482" i="1"/>
  <c r="N6481" i="1"/>
  <c r="M6481" i="1"/>
  <c r="L6481" i="1"/>
  <c r="K6481" i="1"/>
  <c r="N6480" i="1"/>
  <c r="M6480" i="1"/>
  <c r="L6480" i="1"/>
  <c r="K6480" i="1"/>
  <c r="N6479" i="1"/>
  <c r="M6479" i="1"/>
  <c r="L6479" i="1"/>
  <c r="K6479" i="1"/>
  <c r="N6478" i="1"/>
  <c r="M6478" i="1"/>
  <c r="L6478" i="1"/>
  <c r="K6478" i="1"/>
  <c r="N6477" i="1"/>
  <c r="M6477" i="1"/>
  <c r="L6477" i="1"/>
  <c r="K6477" i="1"/>
  <c r="N6476" i="1"/>
  <c r="M6476" i="1"/>
  <c r="L6476" i="1"/>
  <c r="K6476" i="1"/>
  <c r="N6475" i="1"/>
  <c r="M6475" i="1"/>
  <c r="L6475" i="1"/>
  <c r="K6475" i="1"/>
  <c r="N6474" i="1"/>
  <c r="M6474" i="1"/>
  <c r="L6474" i="1"/>
  <c r="K6474" i="1"/>
  <c r="N6473" i="1"/>
  <c r="M6473" i="1"/>
  <c r="L6473" i="1"/>
  <c r="K6473" i="1"/>
  <c r="N6472" i="1"/>
  <c r="M6472" i="1"/>
  <c r="L6472" i="1"/>
  <c r="K6472" i="1"/>
  <c r="N6471" i="1"/>
  <c r="M6471" i="1"/>
  <c r="L6471" i="1"/>
  <c r="K6471" i="1"/>
  <c r="N6470" i="1"/>
  <c r="M6470" i="1"/>
  <c r="L6470" i="1"/>
  <c r="K6470" i="1"/>
  <c r="N6469" i="1"/>
  <c r="M6469" i="1"/>
  <c r="L6469" i="1"/>
  <c r="K6469" i="1"/>
  <c r="N6468" i="1"/>
  <c r="M6468" i="1"/>
  <c r="L6468" i="1"/>
  <c r="K6468" i="1"/>
  <c r="N6467" i="1"/>
  <c r="M6467" i="1"/>
  <c r="L6467" i="1"/>
  <c r="K6467" i="1"/>
  <c r="N6466" i="1"/>
  <c r="M6466" i="1"/>
  <c r="L6466" i="1"/>
  <c r="K6466" i="1"/>
  <c r="N6465" i="1"/>
  <c r="M6465" i="1"/>
  <c r="L6465" i="1"/>
  <c r="K6465" i="1"/>
  <c r="N6464" i="1"/>
  <c r="M6464" i="1"/>
  <c r="L6464" i="1"/>
  <c r="K6464" i="1"/>
  <c r="N6463" i="1"/>
  <c r="M6463" i="1"/>
  <c r="L6463" i="1"/>
  <c r="K6463" i="1"/>
  <c r="N6462" i="1"/>
  <c r="M6462" i="1"/>
  <c r="L6462" i="1"/>
  <c r="K6462" i="1"/>
  <c r="N6461" i="1"/>
  <c r="M6461" i="1"/>
  <c r="L6461" i="1"/>
  <c r="K6461" i="1"/>
  <c r="N6460" i="1"/>
  <c r="M6460" i="1"/>
  <c r="L6460" i="1"/>
  <c r="K6460" i="1"/>
  <c r="N6459" i="1"/>
  <c r="M6459" i="1"/>
  <c r="L6459" i="1"/>
  <c r="K6459" i="1"/>
  <c r="N6458" i="1"/>
  <c r="M6458" i="1"/>
  <c r="L6458" i="1"/>
  <c r="K6458" i="1"/>
  <c r="N6457" i="1"/>
  <c r="M6457" i="1"/>
  <c r="L6457" i="1"/>
  <c r="K6457" i="1"/>
  <c r="N6456" i="1"/>
  <c r="M6456" i="1"/>
  <c r="L6456" i="1"/>
  <c r="K6456" i="1"/>
  <c r="N6455" i="1"/>
  <c r="M6455" i="1"/>
  <c r="L6455" i="1"/>
  <c r="K6455" i="1"/>
  <c r="N6454" i="1"/>
  <c r="M6454" i="1"/>
  <c r="L6454" i="1"/>
  <c r="K6454" i="1"/>
  <c r="N6453" i="1"/>
  <c r="M6453" i="1"/>
  <c r="L6453" i="1"/>
  <c r="K6453" i="1"/>
  <c r="N6452" i="1"/>
  <c r="M6452" i="1"/>
  <c r="L6452" i="1"/>
  <c r="K6452" i="1"/>
  <c r="N6451" i="1"/>
  <c r="M6451" i="1"/>
  <c r="L6451" i="1"/>
  <c r="K6451" i="1"/>
  <c r="N6450" i="1"/>
  <c r="M6450" i="1"/>
  <c r="L6450" i="1"/>
  <c r="K6450" i="1"/>
  <c r="N6449" i="1"/>
  <c r="M6449" i="1"/>
  <c r="L6449" i="1"/>
  <c r="K6449" i="1"/>
  <c r="N6448" i="1"/>
  <c r="M6448" i="1"/>
  <c r="L6448" i="1"/>
  <c r="K6448" i="1"/>
  <c r="N6447" i="1"/>
  <c r="M6447" i="1"/>
  <c r="L6447" i="1"/>
  <c r="K6447" i="1"/>
  <c r="N6446" i="1"/>
  <c r="M6446" i="1"/>
  <c r="L6446" i="1"/>
  <c r="K6446" i="1"/>
  <c r="N6445" i="1"/>
  <c r="M6445" i="1"/>
  <c r="L6445" i="1"/>
  <c r="K6445" i="1"/>
  <c r="N6444" i="1"/>
  <c r="M6444" i="1"/>
  <c r="L6444" i="1"/>
  <c r="K6444" i="1"/>
  <c r="N6443" i="1"/>
  <c r="M6443" i="1"/>
  <c r="L6443" i="1"/>
  <c r="K6443" i="1"/>
  <c r="N6442" i="1"/>
  <c r="M6442" i="1"/>
  <c r="L6442" i="1"/>
  <c r="K6442" i="1"/>
  <c r="N6441" i="1"/>
  <c r="M6441" i="1"/>
  <c r="L6441" i="1"/>
  <c r="K6441" i="1"/>
  <c r="N6440" i="1"/>
  <c r="M6440" i="1"/>
  <c r="L6440" i="1"/>
  <c r="K6440" i="1"/>
  <c r="N6439" i="1"/>
  <c r="M6439" i="1"/>
  <c r="L6439" i="1"/>
  <c r="K6439" i="1"/>
  <c r="N6438" i="1"/>
  <c r="M6438" i="1"/>
  <c r="L6438" i="1"/>
  <c r="K6438" i="1"/>
  <c r="N6437" i="1"/>
  <c r="M6437" i="1"/>
  <c r="L6437" i="1"/>
  <c r="K6437" i="1"/>
  <c r="N6436" i="1"/>
  <c r="M6436" i="1"/>
  <c r="L6436" i="1"/>
  <c r="K6436" i="1"/>
  <c r="N6435" i="1"/>
  <c r="M6435" i="1"/>
  <c r="L6435" i="1"/>
  <c r="K6435" i="1"/>
  <c r="N6434" i="1"/>
  <c r="M6434" i="1"/>
  <c r="L6434" i="1"/>
  <c r="K6434" i="1"/>
  <c r="N6433" i="1"/>
  <c r="M6433" i="1"/>
  <c r="L6433" i="1"/>
  <c r="K6433" i="1"/>
  <c r="N6432" i="1"/>
  <c r="M6432" i="1"/>
  <c r="L6432" i="1"/>
  <c r="K6432" i="1"/>
  <c r="N6431" i="1"/>
  <c r="M6431" i="1"/>
  <c r="L6431" i="1"/>
  <c r="K6431" i="1"/>
  <c r="N6430" i="1"/>
  <c r="M6430" i="1"/>
  <c r="L6430" i="1"/>
  <c r="K6430" i="1"/>
  <c r="N6429" i="1"/>
  <c r="M6429" i="1"/>
  <c r="L6429" i="1"/>
  <c r="K6429" i="1"/>
  <c r="N6428" i="1"/>
  <c r="M6428" i="1"/>
  <c r="L6428" i="1"/>
  <c r="K6428" i="1"/>
  <c r="N6427" i="1"/>
  <c r="M6427" i="1"/>
  <c r="L6427" i="1"/>
  <c r="K6427" i="1"/>
  <c r="N6426" i="1"/>
  <c r="M6426" i="1"/>
  <c r="L6426" i="1"/>
  <c r="K6426" i="1"/>
  <c r="N6425" i="1"/>
  <c r="M6425" i="1"/>
  <c r="L6425" i="1"/>
  <c r="K6425" i="1"/>
  <c r="N6424" i="1"/>
  <c r="M6424" i="1"/>
  <c r="L6424" i="1"/>
  <c r="K6424" i="1"/>
  <c r="N6423" i="1"/>
  <c r="M6423" i="1"/>
  <c r="L6423" i="1"/>
  <c r="K6423" i="1"/>
  <c r="N6422" i="1"/>
  <c r="M6422" i="1"/>
  <c r="L6422" i="1"/>
  <c r="K6422" i="1"/>
  <c r="N6421" i="1"/>
  <c r="M6421" i="1"/>
  <c r="L6421" i="1"/>
  <c r="K6421" i="1"/>
  <c r="N6420" i="1"/>
  <c r="M6420" i="1"/>
  <c r="L6420" i="1"/>
  <c r="K6420" i="1"/>
  <c r="N6419" i="1"/>
  <c r="M6419" i="1"/>
  <c r="L6419" i="1"/>
  <c r="K6419" i="1"/>
  <c r="N6418" i="1"/>
  <c r="M6418" i="1"/>
  <c r="L6418" i="1"/>
  <c r="K6418" i="1"/>
  <c r="N6417" i="1"/>
  <c r="M6417" i="1"/>
  <c r="L6417" i="1"/>
  <c r="K6417" i="1"/>
  <c r="N6416" i="1"/>
  <c r="M6416" i="1"/>
  <c r="L6416" i="1"/>
  <c r="K6416" i="1"/>
  <c r="N6415" i="1"/>
  <c r="M6415" i="1"/>
  <c r="L6415" i="1"/>
  <c r="K6415" i="1"/>
  <c r="N6414" i="1"/>
  <c r="M6414" i="1"/>
  <c r="L6414" i="1"/>
  <c r="K6414" i="1"/>
  <c r="N6413" i="1"/>
  <c r="M6413" i="1"/>
  <c r="L6413" i="1"/>
  <c r="K6413" i="1"/>
  <c r="N6412" i="1"/>
  <c r="M6412" i="1"/>
  <c r="L6412" i="1"/>
  <c r="K6412" i="1"/>
  <c r="N6411" i="1"/>
  <c r="M6411" i="1"/>
  <c r="L6411" i="1"/>
  <c r="K6411" i="1"/>
  <c r="N6410" i="1"/>
  <c r="M6410" i="1"/>
  <c r="L6410" i="1"/>
  <c r="K6410" i="1"/>
  <c r="N6409" i="1"/>
  <c r="M6409" i="1"/>
  <c r="L6409" i="1"/>
  <c r="K6409" i="1"/>
  <c r="N6408" i="1"/>
  <c r="M6408" i="1"/>
  <c r="L6408" i="1"/>
  <c r="K6408" i="1"/>
  <c r="N6407" i="1"/>
  <c r="M6407" i="1"/>
  <c r="L6407" i="1"/>
  <c r="K6407" i="1"/>
  <c r="N6406" i="1"/>
  <c r="M6406" i="1"/>
  <c r="L6406" i="1"/>
  <c r="K6406" i="1"/>
  <c r="B6341" i="1"/>
  <c r="B6336" i="1"/>
  <c r="B6334" i="1"/>
  <c r="B5991" i="1"/>
  <c r="B5990" i="1"/>
  <c r="B5989" i="1"/>
  <c r="B5988" i="1"/>
  <c r="B5987" i="1"/>
  <c r="B5312" i="1"/>
  <c r="B5311" i="1"/>
  <c r="B5310" i="1"/>
  <c r="B5309" i="1"/>
  <c r="B5308" i="1"/>
  <c r="B5307" i="1"/>
  <c r="B5306" i="1"/>
  <c r="B5305" i="1"/>
  <c r="B5304" i="1"/>
  <c r="B5303" i="1"/>
  <c r="B5302" i="1"/>
  <c r="B5301" i="1"/>
  <c r="B5300" i="1"/>
  <c r="B5299" i="1"/>
  <c r="B5298" i="1"/>
  <c r="B5297" i="1"/>
  <c r="B5296" i="1"/>
  <c r="B5295" i="1"/>
  <c r="B5294" i="1"/>
  <c r="B5293" i="1"/>
  <c r="B5292" i="1"/>
  <c r="B5291" i="1"/>
  <c r="B5290" i="1"/>
  <c r="B5289" i="1"/>
  <c r="B5288" i="1"/>
  <c r="B5287" i="1"/>
  <c r="B5286" i="1"/>
  <c r="B5285" i="1"/>
  <c r="B5284" i="1"/>
  <c r="B5283" i="1"/>
  <c r="B5282" i="1"/>
  <c r="B5281" i="1"/>
  <c r="B5280" i="1"/>
  <c r="B5279" i="1"/>
  <c r="B5278" i="1"/>
  <c r="B5277" i="1"/>
  <c r="B5276" i="1"/>
  <c r="B5275" i="1"/>
  <c r="B5274" i="1"/>
  <c r="B5273" i="1"/>
  <c r="B5272" i="1"/>
  <c r="B5271" i="1"/>
  <c r="B5270" i="1"/>
  <c r="B5269" i="1"/>
  <c r="B5268" i="1"/>
  <c r="B5267" i="1"/>
  <c r="B5266" i="1"/>
  <c r="B5265" i="1"/>
  <c r="B5264" i="1"/>
  <c r="B5263" i="1"/>
  <c r="B5262" i="1"/>
  <c r="B5261" i="1"/>
  <c r="B5260" i="1"/>
  <c r="B5259" i="1"/>
  <c r="B5258" i="1"/>
  <c r="B5257" i="1"/>
  <c r="B5256" i="1"/>
  <c r="B5255" i="1"/>
  <c r="B5254" i="1"/>
  <c r="B5253" i="1"/>
  <c r="B5252" i="1"/>
  <c r="B5251" i="1"/>
  <c r="B5250" i="1"/>
  <c r="B5249" i="1"/>
  <c r="B5248" i="1"/>
  <c r="B5247" i="1"/>
  <c r="B5246" i="1"/>
  <c r="B5245" i="1"/>
  <c r="B5244" i="1"/>
  <c r="B5243" i="1"/>
  <c r="B5242" i="1"/>
  <c r="B5241" i="1"/>
  <c r="B5240" i="1"/>
  <c r="B5239" i="1"/>
  <c r="B5238" i="1"/>
  <c r="B5237" i="1"/>
  <c r="B5236" i="1"/>
  <c r="B5235" i="1"/>
  <c r="B5234" i="1"/>
  <c r="B5233" i="1"/>
  <c r="B5232" i="1"/>
  <c r="B5231" i="1"/>
  <c r="B5230" i="1"/>
  <c r="B5229" i="1"/>
  <c r="B5228" i="1"/>
  <c r="B5227" i="1"/>
  <c r="B5035" i="1"/>
  <c r="B5034" i="1"/>
  <c r="B5033" i="1"/>
  <c r="B5032" i="1"/>
  <c r="B5031" i="1"/>
  <c r="B5030" i="1"/>
  <c r="B5029" i="1"/>
  <c r="B5028" i="1"/>
  <c r="B5027" i="1"/>
  <c r="B5026" i="1"/>
  <c r="B5025" i="1"/>
  <c r="B2018" i="1"/>
  <c r="B2017" i="1"/>
  <c r="B2016" i="1"/>
  <c r="B2015" i="1"/>
  <c r="B2014" i="1"/>
  <c r="B2013" i="1"/>
  <c r="B2012" i="1"/>
  <c r="B2011" i="1"/>
  <c r="B2010" i="1"/>
  <c r="B2009" i="1"/>
  <c r="B2008" i="1"/>
  <c r="B2007" i="1"/>
  <c r="B2006" i="1"/>
  <c r="B2005" i="1"/>
  <c r="B2004" i="1"/>
  <c r="B2003" i="1"/>
  <c r="B2002" i="1"/>
  <c r="B2001" i="1"/>
  <c r="B2000" i="1"/>
  <c r="B1999" i="1"/>
  <c r="B1998" i="1"/>
  <c r="B1997" i="1"/>
  <c r="B1996" i="1"/>
  <c r="B1995" i="1"/>
  <c r="B1994" i="1"/>
  <c r="B1993" i="1"/>
  <c r="B1992" i="1"/>
  <c r="B1991" i="1"/>
  <c r="B1990" i="1"/>
  <c r="B1989" i="1"/>
  <c r="B1988" i="1"/>
  <c r="B1987" i="1"/>
  <c r="B1986" i="1"/>
  <c r="B1985" i="1"/>
  <c r="B1984" i="1"/>
  <c r="B1983" i="1"/>
  <c r="B1982" i="1"/>
  <c r="B1981" i="1"/>
  <c r="B1980" i="1"/>
  <c r="B1979" i="1"/>
  <c r="B1978" i="1"/>
  <c r="B1977" i="1"/>
  <c r="B1976" i="1"/>
  <c r="B1975" i="1"/>
  <c r="B1974" i="1"/>
  <c r="B1973" i="1"/>
  <c r="B1972" i="1"/>
  <c r="B1971" i="1"/>
  <c r="B1970" i="1"/>
  <c r="B1969" i="1"/>
  <c r="B1968" i="1"/>
  <c r="B1967" i="1"/>
  <c r="B1966" i="1"/>
  <c r="B1965" i="1"/>
  <c r="B1964" i="1"/>
  <c r="B1963" i="1"/>
  <c r="B1962" i="1"/>
  <c r="B1961" i="1"/>
  <c r="B1960" i="1"/>
  <c r="B1959" i="1"/>
  <c r="B1958" i="1"/>
  <c r="B1957" i="1"/>
  <c r="B1956" i="1"/>
  <c r="B1955" i="1"/>
  <c r="B1954" i="1"/>
  <c r="B1953" i="1"/>
  <c r="B1952" i="1"/>
  <c r="B1951" i="1"/>
  <c r="B1950" i="1"/>
  <c r="B1949" i="1"/>
  <c r="B1948" i="1"/>
  <c r="B1947" i="1"/>
  <c r="B1946" i="1"/>
  <c r="B1945" i="1"/>
  <c r="B1944" i="1"/>
  <c r="B1943" i="1"/>
  <c r="B1942" i="1"/>
  <c r="B1941" i="1"/>
  <c r="B1940" i="1"/>
  <c r="B1939" i="1"/>
  <c r="B1938" i="1"/>
  <c r="B1937" i="1"/>
  <c r="B1936" i="1"/>
  <c r="B1935" i="1"/>
  <c r="B1934" i="1"/>
  <c r="B1933" i="1"/>
  <c r="B1932" i="1"/>
  <c r="B1931" i="1"/>
  <c r="B1930" i="1"/>
  <c r="B1929" i="1"/>
  <c r="B1928" i="1"/>
  <c r="B1927" i="1"/>
  <c r="B1926" i="1"/>
  <c r="B1925" i="1"/>
  <c r="B1924" i="1"/>
  <c r="B1923" i="1"/>
  <c r="B1922" i="1"/>
  <c r="B1921" i="1"/>
  <c r="B1920" i="1"/>
  <c r="B1919" i="1"/>
  <c r="B1918" i="1"/>
  <c r="B1917" i="1"/>
  <c r="B1916" i="1"/>
  <c r="B1915" i="1"/>
  <c r="B1914" i="1"/>
  <c r="B1913" i="1"/>
  <c r="B1912" i="1"/>
  <c r="B1911" i="1"/>
  <c r="B1910" i="1"/>
  <c r="B1909" i="1"/>
  <c r="B1908" i="1"/>
  <c r="B1907" i="1"/>
  <c r="B1906" i="1"/>
  <c r="B1905" i="1"/>
  <c r="B1904" i="1"/>
  <c r="B1903" i="1"/>
  <c r="B1902" i="1"/>
  <c r="B1901" i="1"/>
  <c r="B1900" i="1"/>
  <c r="B1899" i="1"/>
  <c r="B1898" i="1"/>
  <c r="B1897" i="1"/>
  <c r="B1896" i="1"/>
  <c r="B1895" i="1"/>
  <c r="B1894" i="1"/>
  <c r="B1893" i="1"/>
  <c r="B1892" i="1"/>
  <c r="B1891" i="1"/>
  <c r="B1890" i="1"/>
  <c r="B1889" i="1"/>
  <c r="B1888" i="1"/>
  <c r="B1887" i="1"/>
  <c r="B1886" i="1"/>
  <c r="B1885" i="1"/>
  <c r="B1884" i="1"/>
  <c r="B1883" i="1"/>
  <c r="B1882" i="1"/>
  <c r="B1881" i="1"/>
  <c r="B1880" i="1"/>
  <c r="B1879" i="1"/>
  <c r="B1878" i="1"/>
  <c r="B1877" i="1"/>
  <c r="B1876" i="1"/>
  <c r="B1875" i="1"/>
  <c r="B1874" i="1"/>
  <c r="B1873" i="1"/>
  <c r="B1872" i="1"/>
  <c r="B1871" i="1"/>
  <c r="B1870" i="1"/>
  <c r="B1869" i="1"/>
  <c r="B1868" i="1"/>
  <c r="B1867" i="1"/>
  <c r="B1866" i="1"/>
  <c r="B1865" i="1"/>
  <c r="B1864" i="1"/>
  <c r="B1863" i="1"/>
  <c r="B1862" i="1"/>
  <c r="B1861" i="1"/>
  <c r="B1860" i="1"/>
  <c r="B1859" i="1"/>
  <c r="B1858" i="1"/>
  <c r="B1857" i="1"/>
  <c r="B1856" i="1"/>
  <c r="B1855" i="1"/>
  <c r="B1854" i="1"/>
  <c r="B1853" i="1"/>
  <c r="B1852" i="1"/>
  <c r="B1851" i="1"/>
  <c r="B1850" i="1"/>
  <c r="B1849" i="1"/>
  <c r="B1848" i="1"/>
  <c r="B1847" i="1"/>
  <c r="B1846" i="1"/>
  <c r="B1845" i="1"/>
  <c r="B1844" i="1"/>
  <c r="B1843" i="1"/>
  <c r="B1842" i="1"/>
  <c r="B1841" i="1"/>
  <c r="B1840" i="1"/>
  <c r="B1839" i="1"/>
  <c r="B1838" i="1"/>
  <c r="B1837" i="1"/>
  <c r="B1836" i="1"/>
  <c r="B1835" i="1"/>
  <c r="B1834" i="1"/>
  <c r="B1833" i="1"/>
  <c r="B1832" i="1"/>
  <c r="B1831" i="1"/>
  <c r="B1830" i="1"/>
  <c r="B1829" i="1"/>
  <c r="B1828" i="1"/>
  <c r="B1827" i="1"/>
  <c r="B1826" i="1"/>
  <c r="B1825" i="1"/>
  <c r="B1824" i="1"/>
  <c r="B1823" i="1"/>
  <c r="B1822" i="1"/>
  <c r="B1821" i="1"/>
  <c r="B1820" i="1"/>
  <c r="B1819" i="1"/>
  <c r="B1818" i="1"/>
  <c r="B1817" i="1"/>
  <c r="B1816" i="1"/>
  <c r="B1815" i="1"/>
  <c r="B1814" i="1"/>
  <c r="B1813" i="1"/>
  <c r="B1812" i="1"/>
  <c r="B1811" i="1"/>
  <c r="B1810" i="1"/>
  <c r="B1809" i="1"/>
  <c r="B1808" i="1"/>
  <c r="B1807" i="1"/>
  <c r="B1806" i="1"/>
  <c r="B1805" i="1"/>
  <c r="B1804" i="1"/>
  <c r="B1803" i="1"/>
  <c r="B1802" i="1"/>
  <c r="B1801" i="1"/>
  <c r="B1800" i="1"/>
  <c r="B1799" i="1"/>
  <c r="B1798" i="1"/>
  <c r="B1797" i="1"/>
  <c r="B1796" i="1"/>
  <c r="B1795" i="1"/>
  <c r="B1794" i="1"/>
  <c r="B1793" i="1"/>
  <c r="B1792" i="1"/>
  <c r="B1791" i="1"/>
  <c r="B1790" i="1"/>
  <c r="B1789" i="1"/>
  <c r="B1788" i="1"/>
  <c r="B1787" i="1"/>
  <c r="B1786" i="1"/>
  <c r="B1785" i="1"/>
  <c r="B1784" i="1"/>
  <c r="B1783" i="1"/>
  <c r="B1782" i="1"/>
  <c r="B1781" i="1"/>
  <c r="B1780" i="1"/>
  <c r="B1779" i="1"/>
  <c r="B1778" i="1"/>
  <c r="B1777" i="1"/>
  <c r="B1776" i="1"/>
  <c r="B1775" i="1"/>
  <c r="B1774" i="1"/>
  <c r="B1773" i="1"/>
  <c r="B1772" i="1"/>
  <c r="B1771" i="1"/>
  <c r="B1770" i="1"/>
  <c r="B1769" i="1"/>
  <c r="B1768" i="1"/>
  <c r="B1767" i="1"/>
  <c r="B1766" i="1"/>
  <c r="B1765" i="1"/>
  <c r="B1764" i="1"/>
  <c r="B1763" i="1"/>
  <c r="B1762" i="1"/>
  <c r="B1761" i="1"/>
  <c r="B1760" i="1"/>
  <c r="B1759" i="1"/>
  <c r="B1758" i="1"/>
  <c r="B1757" i="1"/>
  <c r="B1756" i="1"/>
  <c r="B1755" i="1"/>
  <c r="B1754" i="1"/>
  <c r="B1753" i="1"/>
  <c r="B1752" i="1"/>
  <c r="B1751" i="1"/>
  <c r="B1750" i="1"/>
  <c r="B1749" i="1"/>
  <c r="B1748" i="1"/>
  <c r="B1747" i="1"/>
  <c r="B1746" i="1"/>
  <c r="B1745" i="1"/>
  <c r="B1744" i="1"/>
  <c r="B1743" i="1"/>
  <c r="B1742" i="1"/>
  <c r="B1741" i="1"/>
  <c r="B1740" i="1"/>
  <c r="B1739" i="1"/>
  <c r="B1738" i="1"/>
  <c r="B1737" i="1"/>
  <c r="B1736" i="1"/>
  <c r="B1735" i="1"/>
  <c r="B1734" i="1"/>
  <c r="B1733" i="1"/>
  <c r="B1732" i="1"/>
  <c r="B1731" i="1"/>
  <c r="B1730" i="1"/>
  <c r="B1729" i="1"/>
  <c r="B1728" i="1"/>
  <c r="B1727" i="1"/>
  <c r="B1726" i="1"/>
  <c r="B1725" i="1"/>
  <c r="B1724" i="1"/>
  <c r="B1723" i="1"/>
  <c r="B1722" i="1"/>
  <c r="B1721" i="1"/>
  <c r="B1720" i="1"/>
  <c r="B1719" i="1"/>
  <c r="B1718" i="1"/>
  <c r="B1717" i="1"/>
  <c r="B1716" i="1"/>
  <c r="B1715" i="1"/>
  <c r="B1714" i="1"/>
  <c r="B1713" i="1"/>
  <c r="B1712" i="1"/>
  <c r="B1711" i="1"/>
  <c r="B1710" i="1"/>
  <c r="B1709" i="1"/>
  <c r="B1708" i="1"/>
  <c r="B1707" i="1"/>
  <c r="B1706" i="1"/>
  <c r="B1705" i="1"/>
  <c r="B1704" i="1"/>
  <c r="B1703" i="1"/>
  <c r="B1702" i="1"/>
  <c r="B1701" i="1"/>
  <c r="B1700" i="1"/>
  <c r="B1699" i="1"/>
  <c r="B1698" i="1"/>
  <c r="B1677" i="1"/>
  <c r="B1676" i="1"/>
  <c r="B1675" i="1"/>
  <c r="B1674" i="1"/>
  <c r="B1673" i="1"/>
  <c r="B1672" i="1"/>
  <c r="B1671" i="1"/>
  <c r="B1670" i="1"/>
  <c r="B1669" i="1"/>
  <c r="B1668" i="1"/>
  <c r="B1667" i="1"/>
  <c r="B1666" i="1"/>
  <c r="B1665" i="1"/>
  <c r="K6741" i="1" l="1"/>
  <c r="L6741" i="1"/>
  <c r="M6741" i="1"/>
  <c r="N6741" i="1"/>
  <c r="K6742" i="1"/>
  <c r="L6742" i="1"/>
  <c r="M6742" i="1"/>
  <c r="N6742" i="1"/>
  <c r="K6743" i="1"/>
  <c r="L6743" i="1"/>
  <c r="M6743" i="1"/>
  <c r="N6743" i="1"/>
  <c r="K6744" i="1"/>
  <c r="L6744" i="1"/>
  <c r="M6744" i="1"/>
  <c r="N6744" i="1"/>
  <c r="K6745" i="1"/>
  <c r="L6745" i="1"/>
  <c r="M6745" i="1"/>
  <c r="N6745" i="1"/>
  <c r="K6746" i="1"/>
  <c r="L6746" i="1"/>
  <c r="M6746" i="1"/>
  <c r="N6746" i="1"/>
  <c r="K6747" i="1"/>
  <c r="L6747" i="1"/>
  <c r="M6747" i="1"/>
  <c r="N6747" i="1"/>
  <c r="K6748" i="1"/>
  <c r="L6748" i="1"/>
  <c r="M6748" i="1"/>
  <c r="N6748" i="1"/>
  <c r="K6749" i="1"/>
  <c r="L6749" i="1"/>
  <c r="M6749" i="1"/>
  <c r="N6749" i="1"/>
  <c r="K6750" i="1"/>
  <c r="L6750" i="1"/>
  <c r="M6750" i="1"/>
  <c r="N6750" i="1"/>
  <c r="C7101" i="1"/>
  <c r="C7720" i="1"/>
  <c r="C7207" i="1"/>
  <c r="C7304" i="1"/>
  <c r="C7247" i="1"/>
  <c r="C7595" i="1"/>
  <c r="C7657" i="1"/>
  <c r="C7485" i="1"/>
  <c r="C7400" i="1"/>
  <c r="C7716" i="1"/>
  <c r="C7686" i="1"/>
  <c r="C7609" i="1"/>
  <c r="C7615" i="1"/>
  <c r="C7340" i="1"/>
  <c r="C7655" i="1"/>
  <c r="C7624" i="1"/>
  <c r="C7135" i="1"/>
  <c r="C7487" i="1"/>
  <c r="C7264" i="1"/>
  <c r="C7090" i="1"/>
  <c r="C7612" i="1"/>
  <c r="C7510" i="1"/>
  <c r="C7622" i="1"/>
  <c r="C7241" i="1"/>
  <c r="C7358" i="1"/>
  <c r="C7606" i="1"/>
  <c r="C7149" i="1"/>
  <c r="C7248" i="1"/>
  <c r="C7146" i="1"/>
  <c r="C7700" i="1"/>
  <c r="C7748" i="1"/>
  <c r="C7493" i="1"/>
  <c r="C7457" i="1"/>
  <c r="C7249" i="1"/>
  <c r="C7201" i="1"/>
  <c r="C7177" i="1"/>
  <c r="C7580" i="1"/>
  <c r="C7491" i="1"/>
  <c r="C7318" i="1"/>
  <c r="C7520" i="1"/>
  <c r="C7643" i="1"/>
  <c r="C7619" i="1"/>
  <c r="C7337" i="1"/>
  <c r="C7290" i="1"/>
  <c r="C7120" i="1"/>
  <c r="C7087" i="1"/>
  <c r="C7437" i="1"/>
  <c r="C7616" i="1"/>
  <c r="C7592" i="1"/>
  <c r="C7213" i="1"/>
  <c r="C7313" i="1"/>
  <c r="C7208" i="1"/>
  <c r="C7599" i="1"/>
  <c r="C7526" i="1"/>
  <c r="C7604" i="1"/>
  <c r="C7306" i="1"/>
  <c r="C7156" i="1"/>
  <c r="C7225" i="1"/>
  <c r="C7219" i="1"/>
  <c r="C7734" i="1"/>
  <c r="C7659" i="1"/>
  <c r="C7460" i="1"/>
  <c r="C7634" i="1"/>
  <c r="C7359" i="1"/>
  <c r="C7706" i="1"/>
  <c r="C7228" i="1"/>
  <c r="C7396" i="1"/>
  <c r="C7215" i="1"/>
  <c r="C7354" i="1"/>
  <c r="C7188" i="1"/>
  <c r="C7597" i="1"/>
  <c r="C7404" i="1"/>
  <c r="C7187" i="1"/>
  <c r="C7161" i="1"/>
  <c r="C7709" i="1"/>
  <c r="C7652" i="1"/>
  <c r="C7426" i="1"/>
  <c r="C7593" i="1"/>
  <c r="C7746" i="1"/>
  <c r="C7753" i="1"/>
  <c r="C7601" i="1"/>
  <c r="C7324" i="1"/>
  <c r="C7701" i="1"/>
  <c r="C7722" i="1"/>
  <c r="C7204" i="1"/>
  <c r="C7736" i="1"/>
  <c r="C7613" i="1"/>
  <c r="C7125" i="1"/>
  <c r="C7250" i="1"/>
  <c r="C7272" i="1"/>
  <c r="C7524" i="1"/>
  <c r="C7571" i="1"/>
  <c r="C7742" i="1"/>
  <c r="C7123" i="1"/>
  <c r="C7097" i="1"/>
  <c r="C7590" i="1"/>
  <c r="C7297" i="1"/>
  <c r="C7537" i="1"/>
  <c r="C7478" i="1"/>
  <c r="C7277" i="1"/>
  <c r="C7625" i="1"/>
  <c r="C7224" i="1"/>
  <c r="C7260" i="1"/>
  <c r="C7474" i="1"/>
  <c r="C7343" i="1"/>
  <c r="C7453" i="1"/>
  <c r="C7393" i="1"/>
  <c r="C7440" i="1"/>
  <c r="C7212" i="1"/>
  <c r="C7330" i="1"/>
  <c r="C7378" i="1"/>
  <c r="C7468" i="1"/>
  <c r="C7300" i="1"/>
  <c r="C7566" i="1"/>
  <c r="C7678" i="1"/>
  <c r="C7422" i="1"/>
  <c r="C7461" i="1"/>
  <c r="C7345" i="1"/>
  <c r="C7199" i="1"/>
  <c r="C7126" i="1"/>
  <c r="C7451" i="1"/>
  <c r="C7151" i="1"/>
  <c r="C7109" i="1"/>
  <c r="C7112" i="1"/>
  <c r="C7132" i="1"/>
  <c r="C7236" i="1"/>
  <c r="C7200" i="1"/>
  <c r="C7441" i="1"/>
  <c r="C7541" i="1"/>
  <c r="C7608" i="1"/>
  <c r="C7562" i="1"/>
  <c r="C7711" i="1"/>
  <c r="C7186" i="1"/>
  <c r="C7667" i="1"/>
  <c r="C7548" i="1"/>
  <c r="C7377" i="1"/>
  <c r="C7266" i="1"/>
  <c r="C7367" i="1"/>
  <c r="C7568" i="1"/>
  <c r="C7598" i="1"/>
  <c r="C7665" i="1"/>
  <c r="C7554" i="1"/>
  <c r="C7288" i="1"/>
  <c r="C7530" i="1"/>
  <c r="C7349" i="1"/>
  <c r="C7719" i="1"/>
  <c r="C7536" i="1"/>
  <c r="C7405" i="1"/>
  <c r="C7327" i="1"/>
  <c r="C7547" i="1"/>
  <c r="C7128" i="1"/>
  <c r="C7564" i="1"/>
  <c r="C7243" i="1"/>
  <c r="C7194" i="1"/>
  <c r="C7279" i="1"/>
  <c r="C7650" i="1"/>
  <c r="C7490" i="1"/>
  <c r="C7656" i="1"/>
  <c r="C7275" i="1"/>
  <c r="C7203" i="1"/>
  <c r="C7519" i="1"/>
  <c r="C7499" i="1"/>
  <c r="C7395" i="1"/>
  <c r="C7136" i="1"/>
  <c r="C7727" i="1"/>
  <c r="C7413" i="1"/>
  <c r="C7221" i="1"/>
  <c r="C7757" i="1"/>
  <c r="C7131" i="1"/>
  <c r="C7316" i="1"/>
  <c r="C7407" i="1"/>
  <c r="C7603" i="1"/>
  <c r="C7229" i="1"/>
  <c r="C7157" i="1"/>
  <c r="C7714" i="1"/>
  <c r="C7371" i="1"/>
  <c r="C7423" i="1"/>
  <c r="C7540" i="1"/>
  <c r="C7534" i="1"/>
  <c r="C7435" i="1"/>
  <c r="C7280" i="1"/>
  <c r="C7535" i="1"/>
  <c r="C7361" i="1"/>
  <c r="C7723" i="1"/>
  <c r="C7246" i="1"/>
  <c r="C7739" i="1"/>
  <c r="C7088" i="1"/>
  <c r="C7417" i="1"/>
  <c r="C7483" i="1"/>
  <c r="C7325" i="1"/>
  <c r="C7185" i="1"/>
  <c r="C7179" i="1"/>
  <c r="C7528" i="1"/>
  <c r="C7107" i="1"/>
  <c r="C7283" i="1"/>
  <c r="C7258" i="1"/>
  <c r="C7443" i="1"/>
  <c r="C7735" i="1"/>
  <c r="C7102" i="1"/>
  <c r="C7121" i="1"/>
  <c r="C7147" i="1"/>
  <c r="C7717" i="1"/>
  <c r="C7438" i="1"/>
  <c r="C7257" i="1"/>
  <c r="C7704" i="1"/>
  <c r="C7421" i="1"/>
  <c r="C7708" i="1"/>
  <c r="C7370" i="1"/>
  <c r="C7165" i="1"/>
  <c r="C7287" i="1"/>
  <c r="C7233" i="1"/>
  <c r="C7329" i="1"/>
  <c r="C7556" i="1"/>
  <c r="C7456" i="1"/>
  <c r="C7411" i="1"/>
  <c r="C7308" i="1"/>
  <c r="C7206" i="1"/>
  <c r="C7155" i="1"/>
  <c r="C7122" i="1"/>
  <c r="C7644" i="1"/>
  <c r="C7670" i="1"/>
  <c r="C7115" i="1"/>
  <c r="C7139" i="1"/>
  <c r="C7653" i="1"/>
  <c r="C7373" i="1"/>
  <c r="C7733" i="1"/>
  <c r="C7234" i="1"/>
  <c r="C7712" i="1"/>
  <c r="C7710" i="1"/>
  <c r="C7355" i="1"/>
  <c r="C7226" i="1"/>
  <c r="C7261" i="1"/>
  <c r="C7737" i="1"/>
  <c r="C7542" i="1"/>
  <c r="C7095" i="1"/>
  <c r="C7303" i="1"/>
  <c r="C7336" i="1"/>
  <c r="C7384" i="1"/>
  <c r="C7356" i="1"/>
  <c r="C7509" i="1"/>
  <c r="C7692" i="1"/>
  <c r="C7639" i="1"/>
  <c r="C7529" i="1"/>
  <c r="C7464" i="1"/>
  <c r="C7218" i="1"/>
  <c r="C7628" i="1"/>
  <c r="C7635" i="1"/>
  <c r="C7093" i="1"/>
  <c r="C7589" i="1"/>
  <c r="C7730" i="1"/>
  <c r="C7596" i="1"/>
  <c r="C7365" i="1"/>
  <c r="C7148" i="1"/>
  <c r="C7480" i="1"/>
  <c r="C7311" i="1"/>
  <c r="C7572" i="1"/>
  <c r="C7172" i="1"/>
  <c r="C7631" i="1"/>
  <c r="C7515" i="1"/>
  <c r="C7660" i="1"/>
  <c r="C7447" i="1"/>
  <c r="C7673" i="1"/>
  <c r="C7259" i="1"/>
  <c r="C7103" i="1"/>
  <c r="C7658" i="1"/>
  <c r="C7538" i="1"/>
  <c r="C7217" i="1"/>
  <c r="C7276" i="1"/>
  <c r="C7251" i="1"/>
  <c r="C7127" i="1"/>
  <c r="C7344" i="1"/>
  <c r="C7569" i="1"/>
  <c r="C7434" i="1"/>
  <c r="C7565" i="1"/>
  <c r="C7677" i="1"/>
  <c r="C7116" i="1"/>
  <c r="C7527" i="1"/>
  <c r="C7376" i="1"/>
  <c r="C7292" i="1"/>
  <c r="C7171" i="1"/>
  <c r="C7498" i="1"/>
  <c r="C7476" i="1"/>
  <c r="C7690" i="1"/>
  <c r="C7414" i="1"/>
  <c r="C7511" i="1"/>
  <c r="C7098" i="1"/>
  <c r="C7369" i="1"/>
  <c r="C7431" i="1"/>
  <c r="C7334" i="1"/>
  <c r="C7193" i="1"/>
  <c r="C7531" i="1"/>
  <c r="C7197" i="1"/>
  <c r="C7577" i="1"/>
  <c r="C7302" i="1"/>
  <c r="C7647" i="1"/>
  <c r="C7584" i="1"/>
  <c r="C7364" i="1"/>
  <c r="C7089" i="1"/>
  <c r="C7382" i="1"/>
  <c r="C7545" i="1"/>
  <c r="C7138" i="1"/>
  <c r="C7099" i="1"/>
  <c r="C7274" i="1"/>
  <c r="C7175" i="1"/>
  <c r="C7211" i="1"/>
  <c r="C7585" i="1"/>
  <c r="C7448" i="1"/>
  <c r="C7150" i="1"/>
  <c r="C7309" i="1"/>
  <c r="C7703" i="1"/>
  <c r="C7558" i="1"/>
  <c r="C7293" i="1"/>
  <c r="C7315" i="1"/>
  <c r="C7184" i="1"/>
  <c r="C7459" i="1"/>
  <c r="C7497" i="1"/>
  <c r="C7481" i="1"/>
  <c r="C7471" i="1"/>
  <c r="C7611" i="1"/>
  <c r="C7695" i="1"/>
  <c r="C7512" i="1"/>
  <c r="C7679" i="1"/>
  <c r="C7263" i="1"/>
  <c r="C7338" i="1"/>
  <c r="C7745" i="1"/>
  <c r="C7470" i="1"/>
  <c r="C7323" i="1"/>
  <c r="C7433" i="1"/>
  <c r="C7346" i="1"/>
  <c r="C7676" i="1"/>
  <c r="C7129" i="1"/>
  <c r="C7410" i="1"/>
  <c r="C7614" i="1"/>
  <c r="C7626" i="1"/>
  <c r="C7645" i="1"/>
  <c r="C7728" i="1"/>
  <c r="C7176" i="1"/>
  <c r="C7579" i="1"/>
  <c r="C7110" i="1"/>
  <c r="C7319" i="1"/>
  <c r="C7409" i="1"/>
  <c r="C7170" i="1"/>
  <c r="C7546" i="1"/>
  <c r="C7694" i="1"/>
  <c r="C7108" i="1"/>
  <c r="C7549" i="1"/>
  <c r="C7366" i="1"/>
  <c r="C7637" i="1"/>
  <c r="C7270" i="1"/>
  <c r="C7401" i="1"/>
  <c r="C7454" i="1"/>
  <c r="C7552" i="1"/>
  <c r="C7472" i="1"/>
  <c r="C7693" i="1"/>
  <c r="C7473" i="1"/>
  <c r="C7518" i="1"/>
  <c r="C7636" i="1"/>
  <c r="C7353" i="1"/>
  <c r="C7394" i="1"/>
  <c r="C7342" i="1"/>
  <c r="C7561" i="1"/>
  <c r="C7691" i="1"/>
  <c r="C7475" i="1"/>
  <c r="C7488" i="1"/>
  <c r="C7729" i="1"/>
  <c r="C7675" i="1"/>
  <c r="C7681" i="1"/>
  <c r="C7521" i="1"/>
  <c r="C7513" i="1"/>
  <c r="C7661" i="1"/>
  <c r="C7398" i="1"/>
  <c r="C7445" i="1"/>
  <c r="C7698" i="1"/>
  <c r="C7754" i="1"/>
  <c r="C7525" i="1"/>
  <c r="C7245" i="1"/>
  <c r="C7516" i="1"/>
  <c r="C7683" i="1"/>
  <c r="C7654" i="1"/>
  <c r="C7403" i="1"/>
  <c r="C7575" i="1"/>
  <c r="C7514" i="1"/>
  <c r="C7501" i="1"/>
  <c r="C7630" i="1"/>
  <c r="C7301" i="1"/>
  <c r="C7494" i="1"/>
  <c r="C7452" i="1"/>
  <c r="C7237" i="1"/>
  <c r="C7317" i="1"/>
  <c r="C7130" i="1"/>
  <c r="C7178" i="1"/>
  <c r="C7163" i="1"/>
  <c r="C7282" i="1"/>
  <c r="C7195" i="1"/>
  <c r="C7408" i="1"/>
  <c r="C7697" i="1"/>
  <c r="C7286" i="1"/>
  <c r="C7092" i="1"/>
  <c r="C7310" i="1"/>
  <c r="C7198" i="1"/>
  <c r="C7669" i="1"/>
  <c r="C7651" i="1"/>
  <c r="C7543" i="1"/>
  <c r="C7664" i="1"/>
  <c r="C7091" i="1"/>
  <c r="C7220" i="1"/>
  <c r="C7741" i="1"/>
  <c r="C7557" i="1"/>
  <c r="C7232" i="1"/>
  <c r="C7267" i="1"/>
  <c r="C7506" i="1"/>
  <c r="C7162" i="1"/>
  <c r="C7169" i="1"/>
  <c r="C7463" i="1"/>
  <c r="C7495" i="1"/>
  <c r="C7328" i="1"/>
  <c r="C7168" i="1"/>
  <c r="C7578" i="1"/>
  <c r="C7751" i="1"/>
  <c r="C7620" i="1"/>
  <c r="C7386" i="1"/>
  <c r="C7638" i="1"/>
  <c r="C7607" i="1"/>
  <c r="C7113" i="1"/>
  <c r="C7432" i="1"/>
  <c r="C7164" i="1"/>
  <c r="C7469" i="1"/>
  <c r="C7627" i="1"/>
  <c r="C7105" i="1"/>
  <c r="C7143" i="1"/>
  <c r="C7446" i="1"/>
  <c r="C7299" i="1"/>
  <c r="C7576" i="1"/>
  <c r="C7244" i="1"/>
  <c r="C7268" i="1"/>
  <c r="C7307" i="1"/>
  <c r="C7285" i="1"/>
  <c r="C7442" i="1"/>
  <c r="C7450" i="1"/>
  <c r="C7210" i="1"/>
  <c r="C7242" i="1"/>
  <c r="C7214" i="1"/>
  <c r="C7633" i="1"/>
  <c r="C7641" i="1"/>
  <c r="C7465" i="1"/>
  <c r="C7096" i="1"/>
  <c r="C7321" i="1"/>
  <c r="C7419" i="1"/>
  <c r="C7587" i="1"/>
  <c r="C7503" i="1"/>
  <c r="C7523" i="1"/>
  <c r="C7265" i="1"/>
  <c r="C7368" i="1"/>
  <c r="C7152" i="1"/>
  <c r="C7640" i="1"/>
  <c r="C7238" i="1"/>
  <c r="C7551" i="1"/>
  <c r="C7174" i="1"/>
  <c r="C7326" i="1"/>
  <c r="C7133" i="1"/>
  <c r="C7362" i="1"/>
  <c r="C7632" i="1"/>
  <c r="C7269" i="1"/>
  <c r="C7312" i="1"/>
  <c r="C7517" i="1"/>
  <c r="C7563" i="1"/>
  <c r="C7610" i="1"/>
  <c r="C7489" i="1"/>
  <c r="C7429" i="1"/>
  <c r="C7755" i="1"/>
  <c r="C7688" i="1"/>
  <c r="C7385" i="1"/>
  <c r="C7586" i="1"/>
  <c r="C7721" i="1"/>
  <c r="C7672" i="1"/>
  <c r="C7111" i="1"/>
  <c r="C7466" i="1"/>
  <c r="C7427" i="1"/>
  <c r="C7684" i="1"/>
  <c r="C7492" i="1"/>
  <c r="C7289" i="1"/>
  <c r="C7180" i="1"/>
  <c r="C7284" i="1"/>
  <c r="C7749" i="1"/>
  <c r="C7539" i="1"/>
  <c r="C7559" i="1"/>
  <c r="C7738" i="1"/>
  <c r="C7117" i="1"/>
  <c r="C7158" i="1"/>
  <c r="C7278" i="1"/>
  <c r="C7425" i="1"/>
  <c r="C7118" i="1"/>
  <c r="C7145" i="1"/>
  <c r="C7430" i="1"/>
  <c r="C7600" i="1"/>
  <c r="C7629" i="1"/>
  <c r="C7732" i="1"/>
  <c r="C7428" i="1"/>
  <c r="C7348" i="1"/>
  <c r="C7100" i="1"/>
  <c r="C7192" i="1"/>
  <c r="C7332" i="1"/>
  <c r="C7167" i="1"/>
  <c r="C7391" i="1"/>
  <c r="C7418" i="1"/>
  <c r="C7173" i="1"/>
  <c r="C7254" i="1"/>
  <c r="C7420" i="1"/>
  <c r="C7350" i="1"/>
  <c r="C7668" i="1"/>
  <c r="C7718" i="1"/>
  <c r="C7137" i="1"/>
  <c r="C7682" i="1"/>
  <c r="C7291" i="1"/>
  <c r="C7484" i="1"/>
  <c r="C7715" i="1"/>
  <c r="C7104" i="1"/>
  <c r="C7154" i="1"/>
  <c r="C7707" i="1"/>
  <c r="C7239" i="1"/>
  <c r="C7462" i="1"/>
  <c r="C7392" i="1"/>
  <c r="C7573" i="1"/>
  <c r="C7705" i="1"/>
  <c r="C7140" i="1"/>
  <c r="C7339" i="1"/>
  <c r="C7687" i="1"/>
  <c r="C7500" i="1"/>
  <c r="C7482" i="1"/>
  <c r="C7406" i="1"/>
  <c r="C7235" i="1"/>
  <c r="C7360" i="1"/>
  <c r="C7134" i="1"/>
  <c r="C7581" i="1"/>
  <c r="C7455" i="1"/>
  <c r="C7106" i="1"/>
  <c r="C7588" i="1"/>
  <c r="C7594" i="1"/>
  <c r="C7379" i="1"/>
  <c r="C7333" i="1"/>
  <c r="C7458" i="1"/>
  <c r="C7227" i="1"/>
  <c r="C7621" i="1"/>
  <c r="C7504" i="1"/>
  <c r="C7713" i="1"/>
  <c r="C7725" i="1"/>
  <c r="C7347" i="1"/>
  <c r="C7374" i="1"/>
  <c r="C7166" i="1"/>
  <c r="C7191" i="1"/>
  <c r="C7189" i="1"/>
  <c r="C7553" i="1"/>
  <c r="C7702" i="1"/>
  <c r="C7479" i="1"/>
  <c r="C7159" i="1"/>
  <c r="C7696" i="1"/>
  <c r="C7444" i="1"/>
  <c r="C7296" i="1"/>
  <c r="C7680" i="1"/>
  <c r="C7142" i="1"/>
  <c r="C7216" i="1"/>
  <c r="C7381" i="1"/>
  <c r="C7522" i="1"/>
  <c r="C7352" i="1"/>
  <c r="C7363" i="1"/>
  <c r="C7505" i="1"/>
  <c r="C7298" i="1"/>
  <c r="C7255" i="1"/>
  <c r="C7582" i="1"/>
  <c r="C7439" i="1"/>
  <c r="C7743" i="1"/>
  <c r="C7271" i="1"/>
  <c r="C7341" i="1"/>
  <c r="C7190" i="1"/>
  <c r="C7532" i="1"/>
  <c r="C7415" i="1"/>
  <c r="C7253" i="1"/>
  <c r="C7502" i="1"/>
  <c r="C7574" i="1"/>
  <c r="C7399" i="1"/>
  <c r="C7666" i="1"/>
  <c r="C7294" i="1"/>
  <c r="C7617" i="1"/>
  <c r="C7124" i="1"/>
  <c r="C7375" i="1"/>
  <c r="C7507" i="1"/>
  <c r="C7740" i="1"/>
  <c r="C7747" i="1"/>
  <c r="C7752" i="1"/>
  <c r="C7223" i="1"/>
  <c r="C7555" i="1"/>
  <c r="C7689" i="1"/>
  <c r="C7591" i="1"/>
  <c r="C7744" i="1"/>
  <c r="C7182" i="1"/>
  <c r="C7605" i="1"/>
  <c r="C7467" i="1"/>
  <c r="C7295" i="1"/>
  <c r="C7181" i="1"/>
  <c r="C7388" i="1"/>
  <c r="C7724" i="1"/>
  <c r="C7508" i="1"/>
  <c r="C7153" i="1"/>
  <c r="C7477" i="1"/>
  <c r="C7372" i="1"/>
  <c r="C7262" i="1"/>
  <c r="C7416" i="1"/>
  <c r="C7222" i="1"/>
  <c r="C7570" i="1"/>
  <c r="C7202" i="1"/>
  <c r="C7662" i="1"/>
  <c r="C7674" i="1"/>
  <c r="C7256" i="1"/>
  <c r="C7209" i="1"/>
  <c r="C7756" i="1"/>
  <c r="C7389" i="1"/>
  <c r="C7383" i="1"/>
  <c r="C7699" i="1"/>
  <c r="C7486" i="1"/>
  <c r="C7731" i="1"/>
  <c r="C7281" i="1"/>
  <c r="C7196" i="1"/>
  <c r="C7412" i="1"/>
  <c r="C7560" i="1"/>
  <c r="C7424" i="1"/>
  <c r="C7544" i="1"/>
  <c r="C7252" i="1"/>
  <c r="C7240" i="1"/>
  <c r="C7335" i="1"/>
  <c r="C7397" i="1"/>
  <c r="C7642" i="1"/>
  <c r="C7320" i="1"/>
  <c r="C7646" i="1"/>
  <c r="C7183" i="1"/>
  <c r="C7119" i="1"/>
  <c r="C7322" i="1"/>
  <c r="C7231" i="1"/>
  <c r="C7648" i="1"/>
  <c r="C7273" i="1"/>
  <c r="C7314" i="1"/>
  <c r="C7331" i="1"/>
  <c r="C7449" i="1"/>
  <c r="C7387" i="1"/>
  <c r="C7623" i="1"/>
  <c r="C7094" i="1"/>
  <c r="C7649" i="1"/>
  <c r="C7602" i="1"/>
  <c r="C7533" i="1"/>
  <c r="C7567" i="1"/>
  <c r="C7663" i="1"/>
  <c r="C7205" i="1"/>
  <c r="C7305" i="1"/>
  <c r="C7685" i="1"/>
  <c r="C7671" i="1"/>
  <c r="C7357" i="1"/>
  <c r="C7114" i="1"/>
  <c r="C7144" i="1"/>
  <c r="C7726" i="1"/>
  <c r="C7160" i="1"/>
  <c r="C7436" i="1"/>
  <c r="C7230" i="1"/>
  <c r="C7583" i="1"/>
  <c r="C7750" i="1"/>
  <c r="C7380" i="1"/>
  <c r="C7496" i="1"/>
  <c r="C7351" i="1"/>
  <c r="C7390" i="1"/>
  <c r="C7402" i="1"/>
  <c r="C7550" i="1"/>
  <c r="C7618" i="1"/>
  <c r="C7141" i="1"/>
  <c r="N6400" i="1" l="1"/>
  <c r="M6400" i="1"/>
  <c r="L6400" i="1"/>
  <c r="K6400" i="1"/>
  <c r="N6403" i="1"/>
  <c r="M6403" i="1"/>
  <c r="L6403" i="1"/>
  <c r="K6403" i="1"/>
  <c r="N6402" i="1"/>
  <c r="M6402" i="1"/>
  <c r="L6402" i="1"/>
  <c r="K6402" i="1"/>
  <c r="N6401" i="1"/>
  <c r="M6401" i="1"/>
  <c r="L6401" i="1"/>
  <c r="K6401" i="1"/>
  <c r="N6399" i="1"/>
  <c r="M6399" i="1"/>
  <c r="L6399" i="1"/>
  <c r="K6399" i="1"/>
  <c r="N6398" i="1"/>
  <c r="M6398" i="1"/>
  <c r="L6398" i="1"/>
  <c r="K6398" i="1"/>
  <c r="N6397" i="1"/>
  <c r="M6397" i="1"/>
  <c r="L6397" i="1"/>
  <c r="K6397" i="1"/>
  <c r="N6396" i="1"/>
  <c r="M6396" i="1"/>
  <c r="L6396" i="1"/>
  <c r="K6396" i="1"/>
  <c r="N6395" i="1"/>
  <c r="M6395" i="1"/>
  <c r="L6395" i="1"/>
  <c r="K6395" i="1"/>
  <c r="N6394" i="1"/>
  <c r="M6394" i="1"/>
  <c r="L6394" i="1"/>
  <c r="K6394" i="1"/>
  <c r="N6393" i="1"/>
  <c r="M6393" i="1"/>
  <c r="L6393" i="1"/>
  <c r="K6393" i="1"/>
  <c r="N6392" i="1"/>
  <c r="M6392" i="1"/>
  <c r="L6392" i="1"/>
  <c r="K6392" i="1"/>
  <c r="N6391" i="1"/>
  <c r="M6391" i="1"/>
  <c r="L6391" i="1"/>
  <c r="K6391" i="1"/>
  <c r="N6390" i="1"/>
  <c r="M6390" i="1"/>
  <c r="L6390" i="1"/>
  <c r="K6390" i="1"/>
  <c r="N6389" i="1"/>
  <c r="M6389" i="1"/>
  <c r="L6389" i="1"/>
  <c r="K6389" i="1"/>
  <c r="N6388" i="1"/>
  <c r="M6388" i="1"/>
  <c r="L6388" i="1"/>
  <c r="K6388" i="1"/>
  <c r="N6387" i="1"/>
  <c r="M6387" i="1"/>
  <c r="L6387" i="1"/>
  <c r="K6387" i="1"/>
  <c r="N6386" i="1"/>
  <c r="M6386" i="1"/>
  <c r="L6386" i="1"/>
  <c r="K6386" i="1"/>
  <c r="N6385" i="1"/>
  <c r="M6385" i="1"/>
  <c r="L6385" i="1"/>
  <c r="K6385" i="1"/>
  <c r="N6384" i="1"/>
  <c r="M6384" i="1"/>
  <c r="L6384" i="1"/>
  <c r="K6384" i="1"/>
  <c r="N6383" i="1"/>
  <c r="M6383" i="1"/>
  <c r="L6383" i="1"/>
  <c r="K6383" i="1"/>
  <c r="N6382" i="1"/>
  <c r="M6382" i="1"/>
  <c r="L6382" i="1"/>
  <c r="K6382" i="1"/>
  <c r="N6381" i="1"/>
  <c r="M6381" i="1"/>
  <c r="L6381" i="1"/>
  <c r="K6381" i="1"/>
  <c r="N6380" i="1"/>
  <c r="M6380" i="1"/>
  <c r="L6380" i="1"/>
  <c r="K6380" i="1"/>
  <c r="N6379" i="1"/>
  <c r="M6379" i="1"/>
  <c r="L6379" i="1"/>
  <c r="K6379" i="1"/>
  <c r="N6378" i="1"/>
  <c r="M6378" i="1"/>
  <c r="L6378" i="1"/>
  <c r="K6378" i="1"/>
  <c r="N6377" i="1"/>
  <c r="M6377" i="1"/>
  <c r="L6377" i="1"/>
  <c r="K6377" i="1"/>
  <c r="E49" i="8"/>
  <c r="E47" i="8"/>
  <c r="E48" i="8"/>
  <c r="E50" i="8" l="1"/>
  <c r="K6376" i="1"/>
  <c r="K6375" i="1"/>
  <c r="L6375" i="1"/>
  <c r="M6375" i="1"/>
  <c r="N6375" i="1"/>
  <c r="L6376" i="1"/>
  <c r="M6376" i="1"/>
  <c r="N6376" i="1"/>
  <c r="N6374" i="1"/>
  <c r="M6374" i="1"/>
  <c r="L6374" i="1"/>
  <c r="K6374" i="1"/>
  <c r="N6373" i="1"/>
  <c r="M6373" i="1"/>
  <c r="L6373" i="1"/>
  <c r="K6373" i="1"/>
  <c r="F47" i="8"/>
  <c r="F49" i="8"/>
  <c r="F50" i="8"/>
  <c r="F48" i="8"/>
  <c r="S6342" i="1" l="1"/>
  <c r="N6349" i="1"/>
  <c r="M6349" i="1"/>
  <c r="L6349" i="1"/>
  <c r="K6349" i="1"/>
  <c r="S5362" i="1" l="1"/>
  <c r="N6372" i="1"/>
  <c r="M6372" i="1"/>
  <c r="L6372" i="1"/>
  <c r="K6372" i="1"/>
  <c r="N6371" i="1"/>
  <c r="M6371" i="1"/>
  <c r="L6371" i="1"/>
  <c r="K6371" i="1"/>
  <c r="N6370" i="1"/>
  <c r="M6370" i="1"/>
  <c r="L6370" i="1"/>
  <c r="K6370" i="1"/>
  <c r="N6369" i="1"/>
  <c r="M6369" i="1"/>
  <c r="L6369" i="1"/>
  <c r="K6369" i="1"/>
  <c r="N6368" i="1"/>
  <c r="M6368" i="1"/>
  <c r="L6368" i="1"/>
  <c r="K6368" i="1"/>
  <c r="N6367" i="1"/>
  <c r="M6367" i="1"/>
  <c r="L6367" i="1"/>
  <c r="K6367" i="1"/>
  <c r="N6342" i="1"/>
  <c r="M6342" i="1"/>
  <c r="L6342" i="1"/>
  <c r="K6342" i="1"/>
  <c r="Q57" i="38"/>
  <c r="Q58" i="38"/>
  <c r="Q59" i="38"/>
  <c r="Q60" i="38"/>
  <c r="K6351" i="1"/>
  <c r="L6351" i="1"/>
  <c r="M6351" i="1"/>
  <c r="N6351" i="1"/>
  <c r="K6352" i="1"/>
  <c r="L6352" i="1"/>
  <c r="M6352" i="1"/>
  <c r="N6352" i="1"/>
  <c r="K6353" i="1"/>
  <c r="L6353" i="1"/>
  <c r="M6353" i="1"/>
  <c r="N6353" i="1"/>
  <c r="K6354" i="1"/>
  <c r="L6354" i="1"/>
  <c r="M6354" i="1"/>
  <c r="N6354" i="1"/>
  <c r="K6355" i="1"/>
  <c r="L6355" i="1"/>
  <c r="M6355" i="1"/>
  <c r="N6355" i="1"/>
  <c r="K6356" i="1"/>
  <c r="L6356" i="1"/>
  <c r="M6356" i="1"/>
  <c r="N6356" i="1"/>
  <c r="K6357" i="1"/>
  <c r="L6357" i="1"/>
  <c r="M6357" i="1"/>
  <c r="N6357" i="1"/>
  <c r="K6358" i="1"/>
  <c r="L6358" i="1"/>
  <c r="M6358" i="1"/>
  <c r="N6358" i="1"/>
  <c r="K6359" i="1"/>
  <c r="L6359" i="1"/>
  <c r="M6359" i="1"/>
  <c r="N6359" i="1"/>
  <c r="K6360" i="1"/>
  <c r="L6360" i="1"/>
  <c r="M6360" i="1"/>
  <c r="N6360" i="1"/>
  <c r="K6361" i="1"/>
  <c r="L6361" i="1"/>
  <c r="M6361" i="1"/>
  <c r="N6361" i="1"/>
  <c r="K6362" i="1"/>
  <c r="L6362" i="1"/>
  <c r="M6362" i="1"/>
  <c r="N6362" i="1"/>
  <c r="K6363" i="1"/>
  <c r="L6363" i="1"/>
  <c r="M6363" i="1"/>
  <c r="N6363" i="1"/>
  <c r="K6364" i="1"/>
  <c r="L6364" i="1"/>
  <c r="M6364" i="1"/>
  <c r="N6364" i="1"/>
  <c r="K6365" i="1"/>
  <c r="L6365" i="1"/>
  <c r="M6365" i="1"/>
  <c r="N6365" i="1"/>
  <c r="K6366" i="1"/>
  <c r="L6366" i="1"/>
  <c r="M6366" i="1"/>
  <c r="N6366" i="1"/>
  <c r="N6348" i="1"/>
  <c r="M6348" i="1"/>
  <c r="L6348" i="1"/>
  <c r="K6348" i="1"/>
  <c r="L6343" i="1" l="1"/>
  <c r="M6343" i="1"/>
  <c r="N6343" i="1"/>
  <c r="L6344" i="1"/>
  <c r="M6344" i="1"/>
  <c r="N6344" i="1"/>
  <c r="L6345" i="1"/>
  <c r="M6345" i="1"/>
  <c r="N6345" i="1"/>
  <c r="L6346" i="1"/>
  <c r="M6346" i="1"/>
  <c r="N6346" i="1"/>
  <c r="L6347" i="1"/>
  <c r="M6347" i="1"/>
  <c r="N6347" i="1"/>
  <c r="K6347" i="1"/>
  <c r="K6346" i="1"/>
  <c r="K6345" i="1"/>
  <c r="K6344" i="1"/>
  <c r="K6343" i="1"/>
  <c r="N6341" i="1"/>
  <c r="M6341" i="1"/>
  <c r="L6341" i="1"/>
  <c r="K6341" i="1"/>
  <c r="T6044" i="1"/>
  <c r="R6044" i="1"/>
  <c r="A3" i="14" l="1"/>
  <c r="A3" i="17"/>
  <c r="A3" i="18"/>
  <c r="A3" i="21"/>
  <c r="A3" i="22"/>
  <c r="A3" i="23"/>
  <c r="A3" i="26"/>
  <c r="A3" i="27"/>
  <c r="A3" i="28"/>
  <c r="A3" i="29"/>
  <c r="A3" i="30"/>
  <c r="A3" i="31"/>
  <c r="A3" i="32"/>
  <c r="A3" i="33"/>
  <c r="A3" i="34"/>
  <c r="A3" i="35"/>
  <c r="A3" i="36"/>
  <c r="A3" i="37"/>
  <c r="A3" i="38"/>
  <c r="A3" i="12"/>
  <c r="A3" i="24"/>
  <c r="Q57" i="28"/>
  <c r="Q58" i="28"/>
  <c r="Q59" i="28"/>
  <c r="Q60" i="28"/>
  <c r="Q61" i="28"/>
  <c r="Q62" i="28"/>
  <c r="Q63" i="28"/>
  <c r="Q58" i="31"/>
  <c r="Q58" i="33"/>
  <c r="Q59" i="33"/>
  <c r="Q60" i="33"/>
  <c r="Q61" i="33"/>
  <c r="Q62" i="33"/>
  <c r="Q63" i="33"/>
  <c r="Q64" i="33"/>
  <c r="Q65" i="33"/>
  <c r="Q66" i="33"/>
  <c r="Q67" i="33"/>
  <c r="Q68" i="33"/>
  <c r="Q69" i="33"/>
  <c r="Q70" i="33"/>
  <c r="Q71" i="33"/>
  <c r="Q72" i="33"/>
  <c r="Q73" i="33"/>
  <c r="Q74" i="33"/>
  <c r="Q58" i="34"/>
  <c r="Q59" i="34"/>
  <c r="Q60" i="34"/>
  <c r="Q61" i="34"/>
  <c r="Q62" i="34"/>
  <c r="Q63" i="34"/>
  <c r="Q64" i="34"/>
  <c r="Q65" i="34"/>
  <c r="Q58" i="37"/>
  <c r="Q59" i="37"/>
  <c r="Q60" i="37"/>
  <c r="Q61" i="37"/>
  <c r="Q62" i="37"/>
  <c r="Q28" i="17"/>
  <c r="Q29" i="17"/>
  <c r="Q30" i="17"/>
  <c r="Q31" i="17"/>
  <c r="Q32" i="17"/>
  <c r="Q33" i="17"/>
  <c r="Q34" i="17"/>
  <c r="Q35" i="17"/>
  <c r="Q36" i="17"/>
  <c r="Q37" i="17"/>
  <c r="Q38" i="17"/>
  <c r="Q39" i="17"/>
  <c r="Q40" i="17"/>
  <c r="Q41" i="17"/>
  <c r="Q42" i="17"/>
  <c r="Q43" i="17"/>
  <c r="Q44" i="17"/>
  <c r="Q28" i="18"/>
  <c r="Q29" i="18"/>
  <c r="Q30" i="18"/>
  <c r="Q31" i="18"/>
  <c r="Q32" i="18"/>
  <c r="Q33" i="18"/>
  <c r="Q34" i="18"/>
  <c r="Q35" i="18"/>
  <c r="Q36" i="18"/>
  <c r="Q37" i="18"/>
  <c r="Q38" i="18"/>
  <c r="Q39" i="18"/>
  <c r="Q40" i="18"/>
  <c r="Q41" i="18"/>
  <c r="Q42" i="18"/>
  <c r="Q43" i="18"/>
  <c r="Q44" i="18"/>
  <c r="Q45" i="18"/>
  <c r="Q46" i="18"/>
  <c r="Q47" i="18"/>
  <c r="Q48" i="18"/>
  <c r="Q49" i="18"/>
  <c r="Q50" i="18"/>
  <c r="Q51" i="18"/>
  <c r="Q52" i="18"/>
  <c r="Q53" i="18"/>
  <c r="Q54" i="18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7" i="21"/>
  <c r="Q48" i="21"/>
  <c r="Q49" i="21"/>
  <c r="Q50" i="21"/>
  <c r="Q51" i="21"/>
  <c r="Q52" i="21"/>
  <c r="Q53" i="21"/>
  <c r="Q54" i="21"/>
  <c r="Q28" i="22"/>
  <c r="Q29" i="22"/>
  <c r="Q30" i="22"/>
  <c r="Q31" i="22"/>
  <c r="Q32" i="22"/>
  <c r="Q33" i="22"/>
  <c r="Q34" i="22"/>
  <c r="Q35" i="22"/>
  <c r="Q36" i="22"/>
  <c r="Q37" i="22"/>
  <c r="Q38" i="22"/>
  <c r="Q39" i="22"/>
  <c r="Q40" i="22"/>
  <c r="Q41" i="22"/>
  <c r="Q42" i="22"/>
  <c r="Q28" i="23"/>
  <c r="Q29" i="23"/>
  <c r="Q30" i="23"/>
  <c r="Q31" i="23"/>
  <c r="Q32" i="23"/>
  <c r="Q33" i="23"/>
  <c r="Q34" i="23"/>
  <c r="Q35" i="23"/>
  <c r="Q36" i="23"/>
  <c r="Q37" i="23"/>
  <c r="Q38" i="23"/>
  <c r="Q39" i="23"/>
  <c r="Q28" i="26"/>
  <c r="Q29" i="26"/>
  <c r="Q30" i="26"/>
  <c r="Q31" i="26"/>
  <c r="Q32" i="26"/>
  <c r="Q33" i="26"/>
  <c r="Q34" i="26"/>
  <c r="Q35" i="26"/>
  <c r="Q36" i="26"/>
  <c r="Q37" i="26"/>
  <c r="Q38" i="26"/>
  <c r="Q39" i="26"/>
  <c r="Q40" i="26"/>
  <c r="Q41" i="26"/>
  <c r="Q42" i="26"/>
  <c r="Q43" i="26"/>
  <c r="Q44" i="26"/>
  <c r="Q45" i="26"/>
  <c r="Q46" i="26"/>
  <c r="Q47" i="26"/>
  <c r="Q28" i="27"/>
  <c r="Q29" i="27"/>
  <c r="Q30" i="27"/>
  <c r="Q31" i="27"/>
  <c r="Q32" i="27"/>
  <c r="Q33" i="27"/>
  <c r="Q34" i="27"/>
  <c r="Q35" i="27"/>
  <c r="Q36" i="27"/>
  <c r="Q37" i="27"/>
  <c r="Q38" i="27"/>
  <c r="Q39" i="27"/>
  <c r="Q40" i="27"/>
  <c r="Q41" i="27"/>
  <c r="Q42" i="27"/>
  <c r="Q43" i="27"/>
  <c r="Q44" i="27"/>
  <c r="Q45" i="27"/>
  <c r="Q46" i="27"/>
  <c r="Q47" i="27"/>
  <c r="Q48" i="27"/>
  <c r="Q49" i="27"/>
  <c r="Q50" i="27"/>
  <c r="Q51" i="27"/>
  <c r="Q28" i="28"/>
  <c r="Q29" i="28"/>
  <c r="Q30" i="28"/>
  <c r="Q31" i="28"/>
  <c r="Q32" i="28"/>
  <c r="Q33" i="28"/>
  <c r="Q34" i="28"/>
  <c r="Q35" i="28"/>
  <c r="Q36" i="28"/>
  <c r="Q37" i="28"/>
  <c r="Q38" i="28"/>
  <c r="Q39" i="28"/>
  <c r="Q40" i="28"/>
  <c r="Q41" i="28"/>
  <c r="Q42" i="28"/>
  <c r="Q43" i="28"/>
  <c r="Q44" i="28"/>
  <c r="Q45" i="28"/>
  <c r="Q46" i="28"/>
  <c r="Q47" i="28"/>
  <c r="Q48" i="28"/>
  <c r="Q49" i="28"/>
  <c r="Q50" i="28"/>
  <c r="Q51" i="28"/>
  <c r="Q52" i="28"/>
  <c r="Q53" i="28"/>
  <c r="Q54" i="28"/>
  <c r="Q55" i="28"/>
  <c r="Q56" i="28"/>
  <c r="Q28" i="29"/>
  <c r="Q29" i="29"/>
  <c r="Q30" i="29"/>
  <c r="Q31" i="29"/>
  <c r="Q32" i="29"/>
  <c r="Q33" i="29"/>
  <c r="Q34" i="29"/>
  <c r="Q35" i="29"/>
  <c r="Q36" i="29"/>
  <c r="Q37" i="29"/>
  <c r="Q38" i="29"/>
  <c r="Q39" i="29"/>
  <c r="Q28" i="30"/>
  <c r="Q29" i="30"/>
  <c r="Q30" i="30"/>
  <c r="Q31" i="30"/>
  <c r="Q32" i="30"/>
  <c r="Q33" i="30"/>
  <c r="Q34" i="30"/>
  <c r="Q35" i="30"/>
  <c r="Q36" i="30"/>
  <c r="Q37" i="30"/>
  <c r="Q38" i="30"/>
  <c r="Q39" i="30"/>
  <c r="Q40" i="30"/>
  <c r="Q41" i="30"/>
  <c r="Q42" i="30"/>
  <c r="Q43" i="30"/>
  <c r="Q44" i="30"/>
  <c r="Q45" i="30"/>
  <c r="Q46" i="30"/>
  <c r="Q47" i="30"/>
  <c r="Q28" i="31"/>
  <c r="Q29" i="31"/>
  <c r="Q30" i="31"/>
  <c r="Q31" i="31"/>
  <c r="Q32" i="31"/>
  <c r="Q33" i="31"/>
  <c r="Q34" i="31"/>
  <c r="Q35" i="31"/>
  <c r="Q36" i="31"/>
  <c r="Q37" i="31"/>
  <c r="Q38" i="31"/>
  <c r="Q39" i="31"/>
  <c r="Q40" i="31"/>
  <c r="Q41" i="31"/>
  <c r="Q42" i="31"/>
  <c r="Q43" i="31"/>
  <c r="Q44" i="31"/>
  <c r="Q45" i="31"/>
  <c r="Q46" i="31"/>
  <c r="Q47" i="31"/>
  <c r="Q48" i="31"/>
  <c r="Q49" i="31"/>
  <c r="Q50" i="31"/>
  <c r="Q51" i="31"/>
  <c r="Q52" i="31"/>
  <c r="Q53" i="31"/>
  <c r="Q54" i="31"/>
  <c r="Q55" i="31"/>
  <c r="Q56" i="31"/>
  <c r="Q57" i="31"/>
  <c r="Q28" i="32"/>
  <c r="Q29" i="32"/>
  <c r="Q30" i="32"/>
  <c r="Q31" i="32"/>
  <c r="Q32" i="32"/>
  <c r="Q33" i="32"/>
  <c r="Q34" i="32"/>
  <c r="Q35" i="32"/>
  <c r="Q36" i="32"/>
  <c r="Q37" i="32"/>
  <c r="Q38" i="32"/>
  <c r="Q39" i="32"/>
  <c r="Q40" i="32"/>
  <c r="Q41" i="32"/>
  <c r="Q42" i="32"/>
  <c r="Q43" i="32"/>
  <c r="Q44" i="32"/>
  <c r="Q28" i="33"/>
  <c r="Q29" i="33"/>
  <c r="Q30" i="33"/>
  <c r="Q31" i="33"/>
  <c r="Q32" i="33"/>
  <c r="Q33" i="33"/>
  <c r="Q34" i="33"/>
  <c r="Q35" i="33"/>
  <c r="Q36" i="33"/>
  <c r="Q37" i="33"/>
  <c r="Q38" i="33"/>
  <c r="Q39" i="33"/>
  <c r="Q40" i="33"/>
  <c r="Q41" i="33"/>
  <c r="Q42" i="33"/>
  <c r="Q43" i="33"/>
  <c r="Q44" i="33"/>
  <c r="Q45" i="33"/>
  <c r="Q46" i="33"/>
  <c r="Q47" i="33"/>
  <c r="Q48" i="33"/>
  <c r="Q49" i="33"/>
  <c r="Q50" i="33"/>
  <c r="Q51" i="33"/>
  <c r="Q52" i="33"/>
  <c r="Q53" i="33"/>
  <c r="Q54" i="33"/>
  <c r="Q55" i="33"/>
  <c r="Q56" i="33"/>
  <c r="Q57" i="33"/>
  <c r="Q28" i="34"/>
  <c r="Q29" i="34"/>
  <c r="Q30" i="34"/>
  <c r="Q31" i="34"/>
  <c r="Q32" i="34"/>
  <c r="Q33" i="34"/>
  <c r="Q34" i="34"/>
  <c r="Q35" i="34"/>
  <c r="Q36" i="34"/>
  <c r="Q37" i="34"/>
  <c r="Q38" i="34"/>
  <c r="Q39" i="34"/>
  <c r="Q40" i="34"/>
  <c r="Q41" i="34"/>
  <c r="Q42" i="34"/>
  <c r="Q43" i="34"/>
  <c r="Q44" i="34"/>
  <c r="Q45" i="34"/>
  <c r="Q46" i="34"/>
  <c r="Q47" i="34"/>
  <c r="Q48" i="34"/>
  <c r="Q49" i="34"/>
  <c r="Q50" i="34"/>
  <c r="Q51" i="34"/>
  <c r="Q52" i="34"/>
  <c r="Q53" i="34"/>
  <c r="Q54" i="34"/>
  <c r="Q55" i="34"/>
  <c r="Q56" i="34"/>
  <c r="Q57" i="34"/>
  <c r="Q28" i="35"/>
  <c r="Q29" i="35"/>
  <c r="Q30" i="35"/>
  <c r="Q31" i="35"/>
  <c r="Q32" i="35"/>
  <c r="Q33" i="35"/>
  <c r="Q34" i="35"/>
  <c r="Q35" i="35"/>
  <c r="Q36" i="35"/>
  <c r="Q37" i="35"/>
  <c r="Q38" i="35"/>
  <c r="Q39" i="35"/>
  <c r="Q40" i="35"/>
  <c r="Q41" i="35"/>
  <c r="Q42" i="35"/>
  <c r="Q43" i="35"/>
  <c r="Q44" i="35"/>
  <c r="Q45" i="35"/>
  <c r="Q46" i="35"/>
  <c r="Q47" i="35"/>
  <c r="Q48" i="35"/>
  <c r="Q49" i="35"/>
  <c r="Q50" i="35"/>
  <c r="Q51" i="35"/>
  <c r="Q52" i="35"/>
  <c r="Q53" i="35"/>
  <c r="Q28" i="36"/>
  <c r="Q29" i="36"/>
  <c r="Q30" i="36"/>
  <c r="Q31" i="36"/>
  <c r="Q32" i="36"/>
  <c r="Q33" i="36"/>
  <c r="Q34" i="36"/>
  <c r="Q35" i="36"/>
  <c r="Q36" i="36"/>
  <c r="Q37" i="36"/>
  <c r="Q38" i="36"/>
  <c r="Q39" i="36"/>
  <c r="Q40" i="36"/>
  <c r="Q41" i="36"/>
  <c r="Q42" i="36"/>
  <c r="Q43" i="36"/>
  <c r="Q44" i="36"/>
  <c r="Q45" i="36"/>
  <c r="Q46" i="36"/>
  <c r="Q47" i="36"/>
  <c r="Q48" i="36"/>
  <c r="Q49" i="36"/>
  <c r="Q50" i="36"/>
  <c r="Q28" i="37"/>
  <c r="Q29" i="37"/>
  <c r="Q30" i="37"/>
  <c r="Q31" i="37"/>
  <c r="Q32" i="37"/>
  <c r="Q33" i="37"/>
  <c r="Q34" i="37"/>
  <c r="Q35" i="37"/>
  <c r="Q36" i="37"/>
  <c r="Q37" i="37"/>
  <c r="Q38" i="37"/>
  <c r="Q39" i="37"/>
  <c r="Q40" i="37"/>
  <c r="Q41" i="37"/>
  <c r="Q42" i="37"/>
  <c r="Q43" i="37"/>
  <c r="Q44" i="37"/>
  <c r="Q45" i="37"/>
  <c r="Q46" i="37"/>
  <c r="Q47" i="37"/>
  <c r="Q48" i="37"/>
  <c r="Q49" i="37"/>
  <c r="Q50" i="37"/>
  <c r="Q51" i="37"/>
  <c r="Q52" i="37"/>
  <c r="Q53" i="37"/>
  <c r="Q54" i="37"/>
  <c r="Q55" i="37"/>
  <c r="Q56" i="37"/>
  <c r="Q57" i="37"/>
  <c r="Q28" i="38"/>
  <c r="Q29" i="38"/>
  <c r="Q30" i="38"/>
  <c r="Q31" i="38"/>
  <c r="Q32" i="38"/>
  <c r="Q33" i="38"/>
  <c r="Q34" i="38"/>
  <c r="Q35" i="38"/>
  <c r="Q36" i="38"/>
  <c r="Q37" i="38"/>
  <c r="Q38" i="38"/>
  <c r="Q39" i="38"/>
  <c r="Q40" i="38"/>
  <c r="Q41" i="38"/>
  <c r="Q42" i="38"/>
  <c r="Q43" i="38"/>
  <c r="Q44" i="38"/>
  <c r="Q45" i="38"/>
  <c r="Q46" i="38"/>
  <c r="Q47" i="38"/>
  <c r="Q48" i="38"/>
  <c r="Q49" i="38"/>
  <c r="Q50" i="38"/>
  <c r="Q51" i="38"/>
  <c r="Q52" i="38"/>
  <c r="Q53" i="38"/>
  <c r="Q54" i="38"/>
  <c r="Q55" i="38"/>
  <c r="Q56" i="38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44" i="14"/>
  <c r="Q45" i="14"/>
  <c r="Q46" i="14"/>
  <c r="Q47" i="14"/>
  <c r="Q48" i="14"/>
  <c r="Q49" i="14"/>
  <c r="Q50" i="14"/>
  <c r="Q51" i="14"/>
  <c r="Q52" i="14"/>
  <c r="Q53" i="14"/>
  <c r="Q54" i="14"/>
  <c r="Q55" i="14"/>
  <c r="Q56" i="14"/>
  <c r="Q57" i="14"/>
  <c r="Q27" i="17"/>
  <c r="Q27" i="18"/>
  <c r="Q27" i="21"/>
  <c r="Q27" i="22"/>
  <c r="Q27" i="23"/>
  <c r="Q27" i="26"/>
  <c r="Q27" i="27"/>
  <c r="Q27" i="28"/>
  <c r="Q27" i="29"/>
  <c r="Q27" i="30"/>
  <c r="Q27" i="31"/>
  <c r="Q27" i="32"/>
  <c r="Q27" i="33"/>
  <c r="Q27" i="34"/>
  <c r="Q27" i="35"/>
  <c r="Q27" i="36"/>
  <c r="Q27" i="37"/>
  <c r="Q27" i="38"/>
  <c r="Q27" i="14"/>
  <c r="Q28" i="12"/>
  <c r="Q29" i="12"/>
  <c r="Q30" i="12"/>
  <c r="Q31" i="12"/>
  <c r="Q32" i="12"/>
  <c r="Q33" i="12"/>
  <c r="Q34" i="12"/>
  <c r="Q35" i="12"/>
  <c r="Q36" i="12"/>
  <c r="Q37" i="12"/>
  <c r="Q38" i="12"/>
  <c r="Q39" i="12"/>
  <c r="Q40" i="12"/>
  <c r="N6340" i="1"/>
  <c r="M6340" i="1"/>
  <c r="L6340" i="1"/>
  <c r="K6340" i="1"/>
  <c r="N6339" i="1"/>
  <c r="M6339" i="1"/>
  <c r="L6339" i="1"/>
  <c r="K6339" i="1"/>
  <c r="N6338" i="1"/>
  <c r="M6338" i="1"/>
  <c r="L6338" i="1"/>
  <c r="K6338" i="1"/>
  <c r="N6337" i="1"/>
  <c r="M6337" i="1"/>
  <c r="L6337" i="1"/>
  <c r="K6337" i="1"/>
  <c r="N6336" i="1"/>
  <c r="M6336" i="1"/>
  <c r="L6336" i="1"/>
  <c r="K6336" i="1"/>
  <c r="N6335" i="1"/>
  <c r="M6335" i="1"/>
  <c r="L6335" i="1"/>
  <c r="K6335" i="1"/>
  <c r="N6334" i="1"/>
  <c r="M6334" i="1"/>
  <c r="L6334" i="1"/>
  <c r="K6334" i="1"/>
  <c r="N6333" i="1"/>
  <c r="M6333" i="1"/>
  <c r="L6333" i="1"/>
  <c r="K6333" i="1"/>
  <c r="N6332" i="1"/>
  <c r="M6332" i="1"/>
  <c r="L6332" i="1"/>
  <c r="K6332" i="1"/>
  <c r="N6331" i="1"/>
  <c r="M6331" i="1"/>
  <c r="L6331" i="1"/>
  <c r="K6331" i="1"/>
  <c r="N6330" i="1"/>
  <c r="M6330" i="1"/>
  <c r="L6330" i="1"/>
  <c r="K6330" i="1"/>
  <c r="N6329" i="1"/>
  <c r="M6329" i="1"/>
  <c r="L6329" i="1"/>
  <c r="K6329" i="1"/>
  <c r="N6328" i="1"/>
  <c r="M6328" i="1"/>
  <c r="L6328" i="1"/>
  <c r="K6328" i="1"/>
  <c r="N6327" i="1"/>
  <c r="M6327" i="1"/>
  <c r="L6327" i="1"/>
  <c r="K6327" i="1"/>
  <c r="N6326" i="1"/>
  <c r="M6326" i="1"/>
  <c r="L6326" i="1"/>
  <c r="K6326" i="1"/>
  <c r="N6325" i="1"/>
  <c r="M6325" i="1"/>
  <c r="L6325" i="1"/>
  <c r="K6325" i="1"/>
  <c r="N6324" i="1"/>
  <c r="M6324" i="1"/>
  <c r="L6324" i="1"/>
  <c r="K6324" i="1"/>
  <c r="N6323" i="1"/>
  <c r="M6323" i="1"/>
  <c r="L6323" i="1"/>
  <c r="K6323" i="1"/>
  <c r="N6322" i="1"/>
  <c r="M6322" i="1"/>
  <c r="L6322" i="1"/>
  <c r="K6322" i="1"/>
  <c r="N6321" i="1"/>
  <c r="M6321" i="1"/>
  <c r="L6321" i="1"/>
  <c r="K6321" i="1"/>
  <c r="N6320" i="1"/>
  <c r="M6320" i="1"/>
  <c r="L6320" i="1"/>
  <c r="K6320" i="1"/>
  <c r="N6319" i="1"/>
  <c r="M6319" i="1"/>
  <c r="L6319" i="1"/>
  <c r="K6319" i="1"/>
  <c r="N6318" i="1"/>
  <c r="M6318" i="1"/>
  <c r="L6318" i="1"/>
  <c r="K6318" i="1"/>
  <c r="N6317" i="1"/>
  <c r="M6317" i="1"/>
  <c r="L6317" i="1"/>
  <c r="K6317" i="1"/>
  <c r="N6316" i="1"/>
  <c r="M6316" i="1"/>
  <c r="L6316" i="1"/>
  <c r="K6316" i="1"/>
  <c r="N6315" i="1"/>
  <c r="M6315" i="1"/>
  <c r="L6315" i="1"/>
  <c r="K6315" i="1"/>
  <c r="N6314" i="1"/>
  <c r="M6314" i="1"/>
  <c r="L6314" i="1"/>
  <c r="K6314" i="1"/>
  <c r="N6313" i="1"/>
  <c r="M6313" i="1"/>
  <c r="L6313" i="1"/>
  <c r="K6313" i="1"/>
  <c r="N6312" i="1"/>
  <c r="M6312" i="1"/>
  <c r="L6312" i="1"/>
  <c r="K6312" i="1"/>
  <c r="N6311" i="1"/>
  <c r="M6311" i="1"/>
  <c r="L6311" i="1"/>
  <c r="K6311" i="1"/>
  <c r="N6310" i="1"/>
  <c r="M6310" i="1"/>
  <c r="L6310" i="1"/>
  <c r="K6310" i="1"/>
  <c r="N6309" i="1"/>
  <c r="M6309" i="1"/>
  <c r="L6309" i="1"/>
  <c r="K6309" i="1"/>
  <c r="N6308" i="1"/>
  <c r="M6308" i="1"/>
  <c r="L6308" i="1"/>
  <c r="K6308" i="1"/>
  <c r="N6307" i="1"/>
  <c r="M6307" i="1"/>
  <c r="L6307" i="1"/>
  <c r="K6307" i="1"/>
  <c r="N6306" i="1"/>
  <c r="M6306" i="1"/>
  <c r="L6306" i="1"/>
  <c r="K6306" i="1"/>
  <c r="N6305" i="1"/>
  <c r="M6305" i="1"/>
  <c r="L6305" i="1"/>
  <c r="K6305" i="1"/>
  <c r="N6304" i="1"/>
  <c r="M6304" i="1"/>
  <c r="L6304" i="1"/>
  <c r="K6304" i="1"/>
  <c r="N6303" i="1"/>
  <c r="M6303" i="1"/>
  <c r="L6303" i="1"/>
  <c r="K6303" i="1"/>
  <c r="N6302" i="1"/>
  <c r="M6302" i="1"/>
  <c r="L6302" i="1"/>
  <c r="K6302" i="1"/>
  <c r="N6301" i="1"/>
  <c r="M6301" i="1"/>
  <c r="L6301" i="1"/>
  <c r="K6301" i="1"/>
  <c r="N6300" i="1"/>
  <c r="M6300" i="1"/>
  <c r="L6300" i="1"/>
  <c r="K6300" i="1"/>
  <c r="N6299" i="1"/>
  <c r="M6299" i="1"/>
  <c r="L6299" i="1"/>
  <c r="K6299" i="1"/>
  <c r="N6298" i="1"/>
  <c r="M6298" i="1"/>
  <c r="L6298" i="1"/>
  <c r="K6298" i="1"/>
  <c r="N6297" i="1"/>
  <c r="M6297" i="1"/>
  <c r="L6297" i="1"/>
  <c r="K6297" i="1"/>
  <c r="N6296" i="1"/>
  <c r="M6296" i="1"/>
  <c r="L6296" i="1"/>
  <c r="K6296" i="1"/>
  <c r="N6295" i="1"/>
  <c r="M6295" i="1"/>
  <c r="L6295" i="1"/>
  <c r="K6295" i="1"/>
  <c r="N6294" i="1"/>
  <c r="M6294" i="1"/>
  <c r="L6294" i="1"/>
  <c r="K6294" i="1"/>
  <c r="N6293" i="1"/>
  <c r="M6293" i="1"/>
  <c r="L6293" i="1"/>
  <c r="K6293" i="1"/>
  <c r="N6292" i="1"/>
  <c r="M6292" i="1"/>
  <c r="L6292" i="1"/>
  <c r="K6292" i="1"/>
  <c r="N6291" i="1"/>
  <c r="M6291" i="1"/>
  <c r="L6291" i="1"/>
  <c r="K6291" i="1"/>
  <c r="N6290" i="1"/>
  <c r="M6290" i="1"/>
  <c r="L6290" i="1"/>
  <c r="K6290" i="1"/>
  <c r="N6289" i="1"/>
  <c r="M6289" i="1"/>
  <c r="L6289" i="1"/>
  <c r="K6289" i="1"/>
  <c r="N6288" i="1"/>
  <c r="M6288" i="1"/>
  <c r="L6288" i="1"/>
  <c r="K6288" i="1"/>
  <c r="N6287" i="1"/>
  <c r="M6287" i="1"/>
  <c r="L6287" i="1"/>
  <c r="K6287" i="1"/>
  <c r="N6286" i="1"/>
  <c r="M6286" i="1"/>
  <c r="L6286" i="1"/>
  <c r="K6286" i="1"/>
  <c r="N6285" i="1"/>
  <c r="M6285" i="1"/>
  <c r="L6285" i="1"/>
  <c r="K6285" i="1"/>
  <c r="N6284" i="1"/>
  <c r="M6284" i="1"/>
  <c r="L6284" i="1"/>
  <c r="K6284" i="1"/>
  <c r="N6283" i="1"/>
  <c r="M6283" i="1"/>
  <c r="L6283" i="1"/>
  <c r="K6283" i="1"/>
  <c r="N6282" i="1"/>
  <c r="M6282" i="1"/>
  <c r="L6282" i="1"/>
  <c r="K6282" i="1"/>
  <c r="N6281" i="1"/>
  <c r="M6281" i="1"/>
  <c r="L6281" i="1"/>
  <c r="K6281" i="1"/>
  <c r="N6280" i="1"/>
  <c r="M6280" i="1"/>
  <c r="L6280" i="1"/>
  <c r="K6280" i="1"/>
  <c r="N6279" i="1"/>
  <c r="M6279" i="1"/>
  <c r="L6279" i="1"/>
  <c r="K6279" i="1"/>
  <c r="N6278" i="1"/>
  <c r="M6278" i="1"/>
  <c r="L6278" i="1"/>
  <c r="K6278" i="1"/>
  <c r="N6277" i="1"/>
  <c r="M6277" i="1"/>
  <c r="L6277" i="1"/>
  <c r="K6277" i="1"/>
  <c r="N6276" i="1"/>
  <c r="M6276" i="1"/>
  <c r="L6276" i="1"/>
  <c r="K6276" i="1"/>
  <c r="N6275" i="1"/>
  <c r="M6275" i="1"/>
  <c r="L6275" i="1"/>
  <c r="K6275" i="1"/>
  <c r="N6274" i="1"/>
  <c r="M6274" i="1"/>
  <c r="L6274" i="1"/>
  <c r="K6274" i="1"/>
  <c r="N6273" i="1"/>
  <c r="M6273" i="1"/>
  <c r="L6273" i="1"/>
  <c r="K6273" i="1"/>
  <c r="N6272" i="1"/>
  <c r="M6272" i="1"/>
  <c r="L6272" i="1"/>
  <c r="K6272" i="1"/>
  <c r="N6271" i="1"/>
  <c r="M6271" i="1"/>
  <c r="L6271" i="1"/>
  <c r="K6271" i="1"/>
  <c r="N6270" i="1"/>
  <c r="M6270" i="1"/>
  <c r="L6270" i="1"/>
  <c r="K6270" i="1"/>
  <c r="N6269" i="1"/>
  <c r="M6269" i="1"/>
  <c r="L6269" i="1"/>
  <c r="K6269" i="1"/>
  <c r="N6268" i="1"/>
  <c r="M6268" i="1"/>
  <c r="L6268" i="1"/>
  <c r="K6268" i="1"/>
  <c r="N6267" i="1"/>
  <c r="M6267" i="1"/>
  <c r="L6267" i="1"/>
  <c r="K6267" i="1"/>
  <c r="N6266" i="1"/>
  <c r="M6266" i="1"/>
  <c r="L6266" i="1"/>
  <c r="K6266" i="1"/>
  <c r="N6265" i="1"/>
  <c r="M6265" i="1"/>
  <c r="L6265" i="1"/>
  <c r="K6265" i="1"/>
  <c r="N6264" i="1"/>
  <c r="M6264" i="1"/>
  <c r="L6264" i="1"/>
  <c r="K6264" i="1"/>
  <c r="N6263" i="1"/>
  <c r="M6263" i="1"/>
  <c r="L6263" i="1"/>
  <c r="K6263" i="1"/>
  <c r="N6262" i="1"/>
  <c r="M6262" i="1"/>
  <c r="L6262" i="1"/>
  <c r="K6262" i="1"/>
  <c r="N6261" i="1"/>
  <c r="M6261" i="1"/>
  <c r="L6261" i="1"/>
  <c r="K6261" i="1"/>
  <c r="N6260" i="1"/>
  <c r="M6260" i="1"/>
  <c r="L6260" i="1"/>
  <c r="K6260" i="1"/>
  <c r="N6259" i="1"/>
  <c r="M6259" i="1"/>
  <c r="L6259" i="1"/>
  <c r="K6259" i="1"/>
  <c r="N6258" i="1"/>
  <c r="M6258" i="1"/>
  <c r="L6258" i="1"/>
  <c r="K6258" i="1"/>
  <c r="N6257" i="1"/>
  <c r="M6257" i="1"/>
  <c r="L6257" i="1"/>
  <c r="K6257" i="1"/>
  <c r="N6256" i="1"/>
  <c r="M6256" i="1"/>
  <c r="L6256" i="1"/>
  <c r="K6256" i="1"/>
  <c r="N6255" i="1"/>
  <c r="M6255" i="1"/>
  <c r="L6255" i="1"/>
  <c r="K6255" i="1"/>
  <c r="N6254" i="1"/>
  <c r="M6254" i="1"/>
  <c r="L6254" i="1"/>
  <c r="K6254" i="1"/>
  <c r="N6253" i="1"/>
  <c r="M6253" i="1"/>
  <c r="L6253" i="1"/>
  <c r="K6253" i="1"/>
  <c r="N6252" i="1"/>
  <c r="M6252" i="1"/>
  <c r="L6252" i="1"/>
  <c r="K6252" i="1"/>
  <c r="N6251" i="1"/>
  <c r="M6251" i="1"/>
  <c r="L6251" i="1"/>
  <c r="K6251" i="1"/>
  <c r="N6250" i="1"/>
  <c r="M6250" i="1"/>
  <c r="L6250" i="1"/>
  <c r="K6250" i="1"/>
  <c r="N6249" i="1"/>
  <c r="M6249" i="1"/>
  <c r="L6249" i="1"/>
  <c r="K6249" i="1"/>
  <c r="N6248" i="1"/>
  <c r="M6248" i="1"/>
  <c r="L6248" i="1"/>
  <c r="K6248" i="1"/>
  <c r="N6247" i="1"/>
  <c r="M6247" i="1"/>
  <c r="L6247" i="1"/>
  <c r="K6247" i="1"/>
  <c r="N6246" i="1"/>
  <c r="M6246" i="1"/>
  <c r="L6246" i="1"/>
  <c r="K6246" i="1"/>
  <c r="N6245" i="1"/>
  <c r="M6245" i="1"/>
  <c r="L6245" i="1"/>
  <c r="K6245" i="1"/>
  <c r="N6244" i="1"/>
  <c r="M6244" i="1"/>
  <c r="L6244" i="1"/>
  <c r="K6244" i="1"/>
  <c r="N6243" i="1"/>
  <c r="M6243" i="1"/>
  <c r="L6243" i="1"/>
  <c r="K6243" i="1"/>
  <c r="N6242" i="1"/>
  <c r="M6242" i="1"/>
  <c r="L6242" i="1"/>
  <c r="K6242" i="1"/>
  <c r="N6241" i="1"/>
  <c r="M6241" i="1"/>
  <c r="L6241" i="1"/>
  <c r="K6241" i="1"/>
  <c r="N6240" i="1"/>
  <c r="M6240" i="1"/>
  <c r="L6240" i="1"/>
  <c r="K6240" i="1"/>
  <c r="N6239" i="1"/>
  <c r="M6239" i="1"/>
  <c r="L6239" i="1"/>
  <c r="K6239" i="1"/>
  <c r="N6238" i="1"/>
  <c r="M6238" i="1"/>
  <c r="L6238" i="1"/>
  <c r="K6238" i="1"/>
  <c r="N6237" i="1"/>
  <c r="M6237" i="1"/>
  <c r="L6237" i="1"/>
  <c r="K6237" i="1"/>
  <c r="N6236" i="1"/>
  <c r="M6236" i="1"/>
  <c r="L6236" i="1"/>
  <c r="K6236" i="1"/>
  <c r="N6235" i="1"/>
  <c r="M6235" i="1"/>
  <c r="L6235" i="1"/>
  <c r="K6235" i="1"/>
  <c r="N6234" i="1"/>
  <c r="M6234" i="1"/>
  <c r="L6234" i="1"/>
  <c r="K6234" i="1"/>
  <c r="N6233" i="1"/>
  <c r="M6233" i="1"/>
  <c r="L6233" i="1"/>
  <c r="K6233" i="1"/>
  <c r="N6232" i="1"/>
  <c r="M6232" i="1"/>
  <c r="L6232" i="1"/>
  <c r="K6232" i="1"/>
  <c r="N6231" i="1"/>
  <c r="M6231" i="1"/>
  <c r="L6231" i="1"/>
  <c r="K6231" i="1"/>
  <c r="N6230" i="1"/>
  <c r="M6230" i="1"/>
  <c r="L6230" i="1"/>
  <c r="K6230" i="1"/>
  <c r="N6229" i="1"/>
  <c r="M6229" i="1"/>
  <c r="L6229" i="1"/>
  <c r="K6229" i="1"/>
  <c r="N6228" i="1"/>
  <c r="M6228" i="1"/>
  <c r="L6228" i="1"/>
  <c r="K6228" i="1"/>
  <c r="N6227" i="1"/>
  <c r="M6227" i="1"/>
  <c r="L6227" i="1"/>
  <c r="K6227" i="1"/>
  <c r="N6226" i="1"/>
  <c r="M6226" i="1"/>
  <c r="L6226" i="1"/>
  <c r="K6226" i="1"/>
  <c r="N6225" i="1"/>
  <c r="M6225" i="1"/>
  <c r="L6225" i="1"/>
  <c r="K6225" i="1"/>
  <c r="N6224" i="1"/>
  <c r="M6224" i="1"/>
  <c r="L6224" i="1"/>
  <c r="K6224" i="1"/>
  <c r="N6223" i="1"/>
  <c r="M6223" i="1"/>
  <c r="L6223" i="1"/>
  <c r="K6223" i="1"/>
  <c r="N6222" i="1"/>
  <c r="M6222" i="1"/>
  <c r="L6222" i="1"/>
  <c r="K6222" i="1"/>
  <c r="N6221" i="1"/>
  <c r="M6221" i="1"/>
  <c r="L6221" i="1"/>
  <c r="K6221" i="1"/>
  <c r="N6220" i="1"/>
  <c r="M6220" i="1"/>
  <c r="L6220" i="1"/>
  <c r="K6220" i="1"/>
  <c r="N6219" i="1"/>
  <c r="M6219" i="1"/>
  <c r="L6219" i="1"/>
  <c r="K6219" i="1"/>
  <c r="N6218" i="1"/>
  <c r="M6218" i="1"/>
  <c r="L6218" i="1"/>
  <c r="K6218" i="1"/>
  <c r="N6217" i="1"/>
  <c r="M6217" i="1"/>
  <c r="L6217" i="1"/>
  <c r="K6217" i="1"/>
  <c r="N6216" i="1"/>
  <c r="M6216" i="1"/>
  <c r="L6216" i="1"/>
  <c r="K6216" i="1"/>
  <c r="N6215" i="1"/>
  <c r="M6215" i="1"/>
  <c r="L6215" i="1"/>
  <c r="K6215" i="1"/>
  <c r="N6214" i="1"/>
  <c r="M6214" i="1"/>
  <c r="L6214" i="1"/>
  <c r="K6214" i="1"/>
  <c r="N6213" i="1"/>
  <c r="M6213" i="1"/>
  <c r="L6213" i="1"/>
  <c r="K6213" i="1"/>
  <c r="N6212" i="1"/>
  <c r="M6212" i="1"/>
  <c r="L6212" i="1"/>
  <c r="K6212" i="1"/>
  <c r="N6211" i="1"/>
  <c r="M6211" i="1"/>
  <c r="L6211" i="1"/>
  <c r="K6211" i="1"/>
  <c r="N6210" i="1"/>
  <c r="M6210" i="1"/>
  <c r="L6210" i="1"/>
  <c r="K6210" i="1"/>
  <c r="N6209" i="1"/>
  <c r="M6209" i="1"/>
  <c r="L6209" i="1"/>
  <c r="K6209" i="1"/>
  <c r="N6208" i="1"/>
  <c r="M6208" i="1"/>
  <c r="L6208" i="1"/>
  <c r="K6208" i="1"/>
  <c r="N6207" i="1"/>
  <c r="M6207" i="1"/>
  <c r="L6207" i="1"/>
  <c r="K6207" i="1"/>
  <c r="N6206" i="1"/>
  <c r="M6206" i="1"/>
  <c r="L6206" i="1"/>
  <c r="K6206" i="1"/>
  <c r="N6205" i="1"/>
  <c r="M6205" i="1"/>
  <c r="L6205" i="1"/>
  <c r="K6205" i="1"/>
  <c r="N6204" i="1"/>
  <c r="M6204" i="1"/>
  <c r="L6204" i="1"/>
  <c r="K6204" i="1"/>
  <c r="N6203" i="1"/>
  <c r="M6203" i="1"/>
  <c r="L6203" i="1"/>
  <c r="K6203" i="1"/>
  <c r="N6202" i="1"/>
  <c r="M6202" i="1"/>
  <c r="L6202" i="1"/>
  <c r="K6202" i="1"/>
  <c r="N6201" i="1"/>
  <c r="M6201" i="1"/>
  <c r="L6201" i="1"/>
  <c r="K6201" i="1"/>
  <c r="N6200" i="1"/>
  <c r="M6200" i="1"/>
  <c r="L6200" i="1"/>
  <c r="K6200" i="1"/>
  <c r="N6199" i="1"/>
  <c r="M6199" i="1"/>
  <c r="L6199" i="1"/>
  <c r="K6199" i="1"/>
  <c r="N6198" i="1"/>
  <c r="M6198" i="1"/>
  <c r="L6198" i="1"/>
  <c r="K6198" i="1"/>
  <c r="N6197" i="1"/>
  <c r="M6197" i="1"/>
  <c r="L6197" i="1"/>
  <c r="K6197" i="1"/>
  <c r="N6196" i="1"/>
  <c r="M6196" i="1"/>
  <c r="L6196" i="1"/>
  <c r="K6196" i="1"/>
  <c r="N6195" i="1"/>
  <c r="M6195" i="1"/>
  <c r="L6195" i="1"/>
  <c r="K6195" i="1"/>
  <c r="N6194" i="1"/>
  <c r="M6194" i="1"/>
  <c r="L6194" i="1"/>
  <c r="K6194" i="1"/>
  <c r="N6193" i="1"/>
  <c r="M6193" i="1"/>
  <c r="L6193" i="1"/>
  <c r="K6193" i="1"/>
  <c r="N6192" i="1"/>
  <c r="M6192" i="1"/>
  <c r="L6192" i="1"/>
  <c r="K6192" i="1"/>
  <c r="N6191" i="1"/>
  <c r="M6191" i="1"/>
  <c r="L6191" i="1"/>
  <c r="K6191" i="1"/>
  <c r="N6190" i="1"/>
  <c r="M6190" i="1"/>
  <c r="L6190" i="1"/>
  <c r="K6190" i="1"/>
  <c r="N6189" i="1"/>
  <c r="M6189" i="1"/>
  <c r="L6189" i="1"/>
  <c r="K6189" i="1"/>
  <c r="N6188" i="1"/>
  <c r="M6188" i="1"/>
  <c r="L6188" i="1"/>
  <c r="K6188" i="1"/>
  <c r="N6187" i="1"/>
  <c r="M6187" i="1"/>
  <c r="L6187" i="1"/>
  <c r="K6187" i="1"/>
  <c r="N6186" i="1"/>
  <c r="M6186" i="1"/>
  <c r="L6186" i="1"/>
  <c r="K6186" i="1"/>
  <c r="N6185" i="1"/>
  <c r="M6185" i="1"/>
  <c r="L6185" i="1"/>
  <c r="K6185" i="1"/>
  <c r="N6184" i="1"/>
  <c r="M6184" i="1"/>
  <c r="L6184" i="1"/>
  <c r="K6184" i="1"/>
  <c r="N6183" i="1"/>
  <c r="M6183" i="1"/>
  <c r="L6183" i="1"/>
  <c r="K6183" i="1"/>
  <c r="N6182" i="1"/>
  <c r="M6182" i="1"/>
  <c r="L6182" i="1"/>
  <c r="K6182" i="1"/>
  <c r="N6181" i="1"/>
  <c r="M6181" i="1"/>
  <c r="L6181" i="1"/>
  <c r="K6181" i="1"/>
  <c r="N6180" i="1"/>
  <c r="M6180" i="1"/>
  <c r="L6180" i="1"/>
  <c r="K6180" i="1"/>
  <c r="N6179" i="1"/>
  <c r="M6179" i="1"/>
  <c r="L6179" i="1"/>
  <c r="K6179" i="1"/>
  <c r="N6178" i="1"/>
  <c r="M6178" i="1"/>
  <c r="L6178" i="1"/>
  <c r="K6178" i="1"/>
  <c r="N6177" i="1"/>
  <c r="M6177" i="1"/>
  <c r="L6177" i="1"/>
  <c r="K6177" i="1"/>
  <c r="N6176" i="1"/>
  <c r="M6176" i="1"/>
  <c r="L6176" i="1"/>
  <c r="K6176" i="1"/>
  <c r="N6175" i="1"/>
  <c r="M6175" i="1"/>
  <c r="L6175" i="1"/>
  <c r="K6175" i="1"/>
  <c r="N6174" i="1"/>
  <c r="M6174" i="1"/>
  <c r="L6174" i="1"/>
  <c r="K6174" i="1"/>
  <c r="N6173" i="1"/>
  <c r="M6173" i="1"/>
  <c r="L6173" i="1"/>
  <c r="K6173" i="1"/>
  <c r="N6172" i="1"/>
  <c r="M6172" i="1"/>
  <c r="L6172" i="1"/>
  <c r="K6172" i="1"/>
  <c r="N6171" i="1"/>
  <c r="M6171" i="1"/>
  <c r="L6171" i="1"/>
  <c r="K6171" i="1"/>
  <c r="N6170" i="1"/>
  <c r="M6170" i="1"/>
  <c r="L6170" i="1"/>
  <c r="K6170" i="1"/>
  <c r="N6169" i="1"/>
  <c r="M6169" i="1"/>
  <c r="L6169" i="1"/>
  <c r="K6169" i="1"/>
  <c r="N6168" i="1"/>
  <c r="M6168" i="1"/>
  <c r="L6168" i="1"/>
  <c r="K6168" i="1"/>
  <c r="N6167" i="1"/>
  <c r="M6167" i="1"/>
  <c r="L6167" i="1"/>
  <c r="K6167" i="1"/>
  <c r="N6166" i="1"/>
  <c r="M6166" i="1"/>
  <c r="L6166" i="1"/>
  <c r="K6166" i="1"/>
  <c r="N6165" i="1"/>
  <c r="M6165" i="1"/>
  <c r="L6165" i="1"/>
  <c r="K6165" i="1"/>
  <c r="N6164" i="1"/>
  <c r="M6164" i="1"/>
  <c r="L6164" i="1"/>
  <c r="K6164" i="1"/>
  <c r="N6163" i="1"/>
  <c r="M6163" i="1"/>
  <c r="L6163" i="1"/>
  <c r="K6163" i="1"/>
  <c r="N6162" i="1"/>
  <c r="M6162" i="1"/>
  <c r="L6162" i="1"/>
  <c r="K6162" i="1"/>
  <c r="N6161" i="1"/>
  <c r="M6161" i="1"/>
  <c r="L6161" i="1"/>
  <c r="K6161" i="1"/>
  <c r="N6160" i="1"/>
  <c r="M6160" i="1"/>
  <c r="L6160" i="1"/>
  <c r="K6160" i="1"/>
  <c r="N6159" i="1"/>
  <c r="M6159" i="1"/>
  <c r="L6159" i="1"/>
  <c r="K6159" i="1"/>
  <c r="N6158" i="1"/>
  <c r="M6158" i="1"/>
  <c r="L6158" i="1"/>
  <c r="K6158" i="1"/>
  <c r="N6157" i="1"/>
  <c r="M6157" i="1"/>
  <c r="L6157" i="1"/>
  <c r="K6157" i="1"/>
  <c r="N6156" i="1"/>
  <c r="M6156" i="1"/>
  <c r="L6156" i="1"/>
  <c r="K6156" i="1"/>
  <c r="N6155" i="1"/>
  <c r="M6155" i="1"/>
  <c r="L6155" i="1"/>
  <c r="K6155" i="1"/>
  <c r="N6154" i="1"/>
  <c r="M6154" i="1"/>
  <c r="L6154" i="1"/>
  <c r="K6154" i="1"/>
  <c r="N6153" i="1"/>
  <c r="M6153" i="1"/>
  <c r="L6153" i="1"/>
  <c r="K6153" i="1"/>
  <c r="N6152" i="1"/>
  <c r="M6152" i="1"/>
  <c r="L6152" i="1"/>
  <c r="K6152" i="1"/>
  <c r="N6151" i="1"/>
  <c r="M6151" i="1"/>
  <c r="L6151" i="1"/>
  <c r="K6151" i="1"/>
  <c r="N6150" i="1"/>
  <c r="M6150" i="1"/>
  <c r="L6150" i="1"/>
  <c r="K6150" i="1"/>
  <c r="N6149" i="1"/>
  <c r="M6149" i="1"/>
  <c r="L6149" i="1"/>
  <c r="K6149" i="1"/>
  <c r="N6148" i="1"/>
  <c r="M6148" i="1"/>
  <c r="L6148" i="1"/>
  <c r="K6148" i="1"/>
  <c r="N6147" i="1"/>
  <c r="M6147" i="1"/>
  <c r="L6147" i="1"/>
  <c r="K6147" i="1"/>
  <c r="N6146" i="1"/>
  <c r="M6146" i="1"/>
  <c r="L6146" i="1"/>
  <c r="K6146" i="1"/>
  <c r="N6145" i="1"/>
  <c r="M6145" i="1"/>
  <c r="L6145" i="1"/>
  <c r="K6145" i="1"/>
  <c r="N6144" i="1"/>
  <c r="M6144" i="1"/>
  <c r="L6144" i="1"/>
  <c r="K6144" i="1"/>
  <c r="N6143" i="1"/>
  <c r="M6143" i="1"/>
  <c r="L6143" i="1"/>
  <c r="K6143" i="1"/>
  <c r="N6142" i="1"/>
  <c r="M6142" i="1"/>
  <c r="L6142" i="1"/>
  <c r="K6142" i="1"/>
  <c r="N6141" i="1"/>
  <c r="M6141" i="1"/>
  <c r="L6141" i="1"/>
  <c r="K6141" i="1"/>
  <c r="N6140" i="1"/>
  <c r="M6140" i="1"/>
  <c r="L6140" i="1"/>
  <c r="K6140" i="1"/>
  <c r="N6139" i="1"/>
  <c r="M6139" i="1"/>
  <c r="L6139" i="1"/>
  <c r="K6139" i="1"/>
  <c r="N6138" i="1"/>
  <c r="M6138" i="1"/>
  <c r="L6138" i="1"/>
  <c r="K6138" i="1"/>
  <c r="N6137" i="1"/>
  <c r="M6137" i="1"/>
  <c r="L6137" i="1"/>
  <c r="K6137" i="1"/>
  <c r="N6136" i="1"/>
  <c r="M6136" i="1"/>
  <c r="L6136" i="1"/>
  <c r="K6136" i="1"/>
  <c r="N6135" i="1"/>
  <c r="M6135" i="1"/>
  <c r="L6135" i="1"/>
  <c r="K6135" i="1"/>
  <c r="N6134" i="1"/>
  <c r="M6134" i="1"/>
  <c r="L6134" i="1"/>
  <c r="K6134" i="1"/>
  <c r="N6133" i="1"/>
  <c r="M6133" i="1"/>
  <c r="L6133" i="1"/>
  <c r="K6133" i="1"/>
  <c r="N6132" i="1"/>
  <c r="M6132" i="1"/>
  <c r="L6132" i="1"/>
  <c r="K6132" i="1"/>
  <c r="N6131" i="1"/>
  <c r="M6131" i="1"/>
  <c r="L6131" i="1"/>
  <c r="K6131" i="1"/>
  <c r="N6130" i="1"/>
  <c r="M6130" i="1"/>
  <c r="L6130" i="1"/>
  <c r="K6130" i="1"/>
  <c r="N6129" i="1"/>
  <c r="M6129" i="1"/>
  <c r="L6129" i="1"/>
  <c r="K6129" i="1"/>
  <c r="N6128" i="1"/>
  <c r="M6128" i="1"/>
  <c r="L6128" i="1"/>
  <c r="K6128" i="1"/>
  <c r="N6127" i="1"/>
  <c r="M6127" i="1"/>
  <c r="L6127" i="1"/>
  <c r="K6127" i="1"/>
  <c r="N6126" i="1"/>
  <c r="M6126" i="1"/>
  <c r="L6126" i="1"/>
  <c r="K6126" i="1"/>
  <c r="N6125" i="1"/>
  <c r="M6125" i="1"/>
  <c r="L6125" i="1"/>
  <c r="K6125" i="1"/>
  <c r="N6124" i="1"/>
  <c r="M6124" i="1"/>
  <c r="L6124" i="1"/>
  <c r="K6124" i="1"/>
  <c r="N6123" i="1"/>
  <c r="M6123" i="1"/>
  <c r="L6123" i="1"/>
  <c r="K6123" i="1"/>
  <c r="N6122" i="1"/>
  <c r="M6122" i="1"/>
  <c r="L6122" i="1"/>
  <c r="K6122" i="1"/>
  <c r="N6121" i="1"/>
  <c r="M6121" i="1"/>
  <c r="L6121" i="1"/>
  <c r="K6121" i="1"/>
  <c r="N6120" i="1"/>
  <c r="M6120" i="1"/>
  <c r="L6120" i="1"/>
  <c r="K6120" i="1"/>
  <c r="N6119" i="1"/>
  <c r="M6119" i="1"/>
  <c r="L6119" i="1"/>
  <c r="K6119" i="1"/>
  <c r="N6118" i="1"/>
  <c r="M6118" i="1"/>
  <c r="L6118" i="1"/>
  <c r="K6118" i="1"/>
  <c r="N6117" i="1"/>
  <c r="M6117" i="1"/>
  <c r="L6117" i="1"/>
  <c r="K6117" i="1"/>
  <c r="N6116" i="1"/>
  <c r="M6116" i="1"/>
  <c r="L6116" i="1"/>
  <c r="K6116" i="1"/>
  <c r="N6115" i="1"/>
  <c r="M6115" i="1"/>
  <c r="L6115" i="1"/>
  <c r="K6115" i="1"/>
  <c r="N6114" i="1"/>
  <c r="M6114" i="1"/>
  <c r="L6114" i="1"/>
  <c r="K6114" i="1"/>
  <c r="N6113" i="1"/>
  <c r="M6113" i="1"/>
  <c r="L6113" i="1"/>
  <c r="K6113" i="1"/>
  <c r="N6112" i="1"/>
  <c r="M6112" i="1"/>
  <c r="L6112" i="1"/>
  <c r="K6112" i="1"/>
  <c r="N6111" i="1"/>
  <c r="M6111" i="1"/>
  <c r="L6111" i="1"/>
  <c r="K6111" i="1"/>
  <c r="N6110" i="1"/>
  <c r="M6110" i="1"/>
  <c r="L6110" i="1"/>
  <c r="K6110" i="1"/>
  <c r="N6109" i="1"/>
  <c r="M6109" i="1"/>
  <c r="L6109" i="1"/>
  <c r="K6109" i="1"/>
  <c r="N6108" i="1"/>
  <c r="M6108" i="1"/>
  <c r="L6108" i="1"/>
  <c r="K6108" i="1"/>
  <c r="N6107" i="1"/>
  <c r="M6107" i="1"/>
  <c r="L6107" i="1"/>
  <c r="K6107" i="1"/>
  <c r="N6106" i="1"/>
  <c r="M6106" i="1"/>
  <c r="L6106" i="1"/>
  <c r="K6106" i="1"/>
  <c r="N6105" i="1"/>
  <c r="M6105" i="1"/>
  <c r="L6105" i="1"/>
  <c r="K6105" i="1"/>
  <c r="N6104" i="1"/>
  <c r="M6104" i="1"/>
  <c r="L6104" i="1"/>
  <c r="K6104" i="1"/>
  <c r="N6103" i="1"/>
  <c r="M6103" i="1"/>
  <c r="L6103" i="1"/>
  <c r="K6103" i="1"/>
  <c r="N6102" i="1"/>
  <c r="M6102" i="1"/>
  <c r="L6102" i="1"/>
  <c r="K6102" i="1"/>
  <c r="N6101" i="1"/>
  <c r="M6101" i="1"/>
  <c r="L6101" i="1"/>
  <c r="K6101" i="1"/>
  <c r="N6100" i="1"/>
  <c r="M6100" i="1"/>
  <c r="L6100" i="1"/>
  <c r="K6100" i="1"/>
  <c r="N6099" i="1"/>
  <c r="M6099" i="1"/>
  <c r="L6099" i="1"/>
  <c r="K6099" i="1"/>
  <c r="N6098" i="1"/>
  <c r="M6098" i="1"/>
  <c r="L6098" i="1"/>
  <c r="K6098" i="1"/>
  <c r="N6097" i="1"/>
  <c r="M6097" i="1"/>
  <c r="L6097" i="1"/>
  <c r="K6097" i="1"/>
  <c r="N6096" i="1"/>
  <c r="M6096" i="1"/>
  <c r="L6096" i="1"/>
  <c r="K6096" i="1"/>
  <c r="N6095" i="1"/>
  <c r="M6095" i="1"/>
  <c r="L6095" i="1"/>
  <c r="K6095" i="1"/>
  <c r="N6094" i="1"/>
  <c r="M6094" i="1"/>
  <c r="L6094" i="1"/>
  <c r="K6094" i="1"/>
  <c r="N6093" i="1"/>
  <c r="M6093" i="1"/>
  <c r="L6093" i="1"/>
  <c r="K6093" i="1"/>
  <c r="N6092" i="1"/>
  <c r="M6092" i="1"/>
  <c r="L6092" i="1"/>
  <c r="K6092" i="1"/>
  <c r="N6091" i="1"/>
  <c r="M6091" i="1"/>
  <c r="L6091" i="1"/>
  <c r="K6091" i="1"/>
  <c r="N6090" i="1"/>
  <c r="M6090" i="1"/>
  <c r="L6090" i="1"/>
  <c r="K6090" i="1"/>
  <c r="N6089" i="1"/>
  <c r="M6089" i="1"/>
  <c r="L6089" i="1"/>
  <c r="K6089" i="1"/>
  <c r="N6088" i="1"/>
  <c r="M6088" i="1"/>
  <c r="L6088" i="1"/>
  <c r="K6088" i="1"/>
  <c r="N6087" i="1"/>
  <c r="M6087" i="1"/>
  <c r="L6087" i="1"/>
  <c r="K6087" i="1"/>
  <c r="N6086" i="1"/>
  <c r="M6086" i="1"/>
  <c r="L6086" i="1"/>
  <c r="K6086" i="1"/>
  <c r="N6085" i="1"/>
  <c r="M6085" i="1"/>
  <c r="L6085" i="1"/>
  <c r="K6085" i="1"/>
  <c r="N6084" i="1"/>
  <c r="M6084" i="1"/>
  <c r="L6084" i="1"/>
  <c r="K6084" i="1"/>
  <c r="N6083" i="1"/>
  <c r="M6083" i="1"/>
  <c r="L6083" i="1"/>
  <c r="K6083" i="1"/>
  <c r="N6082" i="1"/>
  <c r="M6082" i="1"/>
  <c r="L6082" i="1"/>
  <c r="K6082" i="1"/>
  <c r="N6081" i="1"/>
  <c r="M6081" i="1"/>
  <c r="L6081" i="1"/>
  <c r="K6081" i="1"/>
  <c r="N6080" i="1"/>
  <c r="M6080" i="1"/>
  <c r="L6080" i="1"/>
  <c r="K6080" i="1"/>
  <c r="N6079" i="1"/>
  <c r="M6079" i="1"/>
  <c r="L6079" i="1"/>
  <c r="K6079" i="1"/>
  <c r="N6078" i="1"/>
  <c r="M6078" i="1"/>
  <c r="L6078" i="1"/>
  <c r="K6078" i="1"/>
  <c r="N6077" i="1"/>
  <c r="M6077" i="1"/>
  <c r="L6077" i="1"/>
  <c r="K6077" i="1"/>
  <c r="N6076" i="1"/>
  <c r="M6076" i="1"/>
  <c r="L6076" i="1"/>
  <c r="K6076" i="1"/>
  <c r="N6075" i="1"/>
  <c r="M6075" i="1"/>
  <c r="L6075" i="1"/>
  <c r="K6075" i="1"/>
  <c r="N6074" i="1"/>
  <c r="M6074" i="1"/>
  <c r="L6074" i="1"/>
  <c r="K6074" i="1"/>
  <c r="N6073" i="1"/>
  <c r="M6073" i="1"/>
  <c r="L6073" i="1"/>
  <c r="K6073" i="1"/>
  <c r="N6072" i="1"/>
  <c r="M6072" i="1"/>
  <c r="L6072" i="1"/>
  <c r="K6072" i="1"/>
  <c r="N6071" i="1"/>
  <c r="M6071" i="1"/>
  <c r="L6071" i="1"/>
  <c r="K6071" i="1"/>
  <c r="N6070" i="1"/>
  <c r="M6070" i="1"/>
  <c r="L6070" i="1"/>
  <c r="K6070" i="1"/>
  <c r="N6069" i="1"/>
  <c r="M6069" i="1"/>
  <c r="L6069" i="1"/>
  <c r="K6069" i="1"/>
  <c r="N6068" i="1"/>
  <c r="M6068" i="1"/>
  <c r="L6068" i="1"/>
  <c r="K6068" i="1"/>
  <c r="N6067" i="1"/>
  <c r="M6067" i="1"/>
  <c r="L6067" i="1"/>
  <c r="K6067" i="1"/>
  <c r="N6066" i="1"/>
  <c r="M6066" i="1"/>
  <c r="L6066" i="1"/>
  <c r="K6066" i="1"/>
  <c r="N6065" i="1"/>
  <c r="M6065" i="1"/>
  <c r="L6065" i="1"/>
  <c r="K6065" i="1"/>
  <c r="N6064" i="1"/>
  <c r="M6064" i="1"/>
  <c r="L6064" i="1"/>
  <c r="K6064" i="1"/>
  <c r="N6063" i="1"/>
  <c r="M6063" i="1"/>
  <c r="L6063" i="1"/>
  <c r="K6063" i="1"/>
  <c r="N6062" i="1"/>
  <c r="M6062" i="1"/>
  <c r="L6062" i="1"/>
  <c r="K6062" i="1"/>
  <c r="N6061" i="1"/>
  <c r="M6061" i="1"/>
  <c r="L6061" i="1"/>
  <c r="K6061" i="1"/>
  <c r="N6060" i="1"/>
  <c r="M6060" i="1"/>
  <c r="L6060" i="1"/>
  <c r="K6060" i="1"/>
  <c r="N6059" i="1"/>
  <c r="M6059" i="1"/>
  <c r="L6059" i="1"/>
  <c r="K6059" i="1"/>
  <c r="N6058" i="1"/>
  <c r="M6058" i="1"/>
  <c r="L6058" i="1"/>
  <c r="K6058" i="1"/>
  <c r="N6057" i="1"/>
  <c r="M6057" i="1"/>
  <c r="L6057" i="1"/>
  <c r="K6057" i="1"/>
  <c r="N6056" i="1"/>
  <c r="M6056" i="1"/>
  <c r="L6056" i="1"/>
  <c r="K6056" i="1"/>
  <c r="N6055" i="1"/>
  <c r="M6055" i="1"/>
  <c r="L6055" i="1"/>
  <c r="K6055" i="1"/>
  <c r="N6054" i="1"/>
  <c r="M6054" i="1"/>
  <c r="L6054" i="1"/>
  <c r="K6054" i="1"/>
  <c r="N6053" i="1"/>
  <c r="M6053" i="1"/>
  <c r="L6053" i="1"/>
  <c r="K6053" i="1"/>
  <c r="N6052" i="1"/>
  <c r="M6052" i="1"/>
  <c r="L6052" i="1"/>
  <c r="K6052" i="1"/>
  <c r="N6051" i="1"/>
  <c r="M6051" i="1"/>
  <c r="L6051" i="1"/>
  <c r="K6051" i="1"/>
  <c r="N6050" i="1"/>
  <c r="M6050" i="1"/>
  <c r="L6050" i="1"/>
  <c r="K6050" i="1"/>
  <c r="N6049" i="1"/>
  <c r="M6049" i="1"/>
  <c r="L6049" i="1"/>
  <c r="K6049" i="1"/>
  <c r="N6048" i="1"/>
  <c r="M6048" i="1"/>
  <c r="L6048" i="1"/>
  <c r="K6048" i="1"/>
  <c r="N6047" i="1"/>
  <c r="M6047" i="1"/>
  <c r="L6047" i="1"/>
  <c r="K6047" i="1"/>
  <c r="N6046" i="1"/>
  <c r="M6046" i="1"/>
  <c r="L6046" i="1"/>
  <c r="K6046" i="1"/>
  <c r="N6045" i="1"/>
  <c r="M6045" i="1"/>
  <c r="L6045" i="1"/>
  <c r="K6045" i="1"/>
  <c r="N6044" i="1"/>
  <c r="M6044" i="1"/>
  <c r="L6044" i="1"/>
  <c r="K6044" i="1"/>
  <c r="N6043" i="1"/>
  <c r="M6043" i="1"/>
  <c r="L6043" i="1"/>
  <c r="K6043" i="1"/>
  <c r="N6042" i="1"/>
  <c r="M6042" i="1"/>
  <c r="L6042" i="1"/>
  <c r="K6042" i="1"/>
  <c r="N6041" i="1"/>
  <c r="M6041" i="1"/>
  <c r="L6041" i="1"/>
  <c r="K6041" i="1"/>
  <c r="N6040" i="1"/>
  <c r="M6040" i="1"/>
  <c r="L6040" i="1"/>
  <c r="K6040" i="1"/>
  <c r="N6039" i="1"/>
  <c r="M6039" i="1"/>
  <c r="L6039" i="1"/>
  <c r="K6039" i="1"/>
  <c r="N6038" i="1"/>
  <c r="M6038" i="1"/>
  <c r="L6038" i="1"/>
  <c r="K6038" i="1"/>
  <c r="N6037" i="1"/>
  <c r="M6037" i="1"/>
  <c r="L6037" i="1"/>
  <c r="K6037" i="1"/>
  <c r="N6036" i="1"/>
  <c r="M6036" i="1"/>
  <c r="L6036" i="1"/>
  <c r="K6036" i="1"/>
  <c r="N6035" i="1"/>
  <c r="M6035" i="1"/>
  <c r="L6035" i="1"/>
  <c r="K6035" i="1"/>
  <c r="N6034" i="1"/>
  <c r="M6034" i="1"/>
  <c r="L6034" i="1"/>
  <c r="K6034" i="1"/>
  <c r="N6033" i="1"/>
  <c r="M6033" i="1"/>
  <c r="L6033" i="1"/>
  <c r="K6033" i="1"/>
  <c r="N6032" i="1"/>
  <c r="M6032" i="1"/>
  <c r="L6032" i="1"/>
  <c r="K6032" i="1"/>
  <c r="N6031" i="1"/>
  <c r="M6031" i="1"/>
  <c r="L6031" i="1"/>
  <c r="K6031" i="1"/>
  <c r="N6030" i="1"/>
  <c r="M6030" i="1"/>
  <c r="L6030" i="1"/>
  <c r="K6030" i="1"/>
  <c r="N6029" i="1"/>
  <c r="M6029" i="1"/>
  <c r="L6029" i="1"/>
  <c r="K6029" i="1"/>
  <c r="N6028" i="1"/>
  <c r="M6028" i="1"/>
  <c r="L6028" i="1"/>
  <c r="K6028" i="1"/>
  <c r="N6027" i="1"/>
  <c r="M6027" i="1"/>
  <c r="L6027" i="1"/>
  <c r="K6027" i="1"/>
  <c r="N6026" i="1"/>
  <c r="M6026" i="1"/>
  <c r="L6026" i="1"/>
  <c r="K6026" i="1"/>
  <c r="N6025" i="1"/>
  <c r="M6025" i="1"/>
  <c r="L6025" i="1"/>
  <c r="K6025" i="1"/>
  <c r="N6024" i="1"/>
  <c r="M6024" i="1"/>
  <c r="L6024" i="1"/>
  <c r="K6024" i="1"/>
  <c r="N6023" i="1"/>
  <c r="M6023" i="1"/>
  <c r="L6023" i="1"/>
  <c r="K6023" i="1"/>
  <c r="N6022" i="1"/>
  <c r="M6022" i="1"/>
  <c r="L6022" i="1"/>
  <c r="K6022" i="1"/>
  <c r="N6021" i="1"/>
  <c r="M6021" i="1"/>
  <c r="L6021" i="1"/>
  <c r="K6021" i="1"/>
  <c r="N6020" i="1"/>
  <c r="M6020" i="1"/>
  <c r="L6020" i="1"/>
  <c r="K6020" i="1"/>
  <c r="N6019" i="1"/>
  <c r="M6019" i="1"/>
  <c r="L6019" i="1"/>
  <c r="K6019" i="1"/>
  <c r="N6018" i="1"/>
  <c r="M6018" i="1"/>
  <c r="L6018" i="1"/>
  <c r="K6018" i="1"/>
  <c r="N6017" i="1"/>
  <c r="M6017" i="1"/>
  <c r="L6017" i="1"/>
  <c r="K6017" i="1"/>
  <c r="N6016" i="1"/>
  <c r="M6016" i="1"/>
  <c r="L6016" i="1"/>
  <c r="K6016" i="1"/>
  <c r="N6015" i="1"/>
  <c r="M6015" i="1"/>
  <c r="L6015" i="1"/>
  <c r="K6015" i="1"/>
  <c r="N6014" i="1"/>
  <c r="M6014" i="1"/>
  <c r="L6014" i="1"/>
  <c r="K6014" i="1"/>
  <c r="N6013" i="1"/>
  <c r="M6013" i="1"/>
  <c r="L6013" i="1"/>
  <c r="K6013" i="1"/>
  <c r="N6012" i="1"/>
  <c r="M6012" i="1"/>
  <c r="L6012" i="1"/>
  <c r="K6012" i="1"/>
  <c r="N6011" i="1"/>
  <c r="M6011" i="1"/>
  <c r="L6011" i="1"/>
  <c r="K6011" i="1"/>
  <c r="N6010" i="1"/>
  <c r="M6010" i="1"/>
  <c r="L6010" i="1"/>
  <c r="K6010" i="1"/>
  <c r="N6009" i="1"/>
  <c r="M6009" i="1"/>
  <c r="L6009" i="1"/>
  <c r="K6009" i="1"/>
  <c r="N6008" i="1"/>
  <c r="M6008" i="1"/>
  <c r="L6008" i="1"/>
  <c r="K6008" i="1"/>
  <c r="N6007" i="1"/>
  <c r="M6007" i="1"/>
  <c r="L6007" i="1"/>
  <c r="K6007" i="1"/>
  <c r="N6006" i="1"/>
  <c r="M6006" i="1"/>
  <c r="L6006" i="1"/>
  <c r="K6006" i="1"/>
  <c r="N6005" i="1"/>
  <c r="M6005" i="1"/>
  <c r="L6005" i="1"/>
  <c r="K6005" i="1"/>
  <c r="N6004" i="1"/>
  <c r="M6004" i="1"/>
  <c r="L6004" i="1"/>
  <c r="K6004" i="1"/>
  <c r="N6003" i="1"/>
  <c r="M6003" i="1"/>
  <c r="L6003" i="1"/>
  <c r="K6003" i="1"/>
  <c r="N6002" i="1"/>
  <c r="M6002" i="1"/>
  <c r="L6002" i="1"/>
  <c r="K6002" i="1"/>
  <c r="N6001" i="1"/>
  <c r="M6001" i="1"/>
  <c r="L6001" i="1"/>
  <c r="K6001" i="1"/>
  <c r="N6000" i="1"/>
  <c r="M6000" i="1"/>
  <c r="L6000" i="1"/>
  <c r="K6000" i="1"/>
  <c r="N5999" i="1"/>
  <c r="M5999" i="1"/>
  <c r="L5999" i="1"/>
  <c r="K5999" i="1"/>
  <c r="N5998" i="1"/>
  <c r="M5998" i="1"/>
  <c r="L5998" i="1"/>
  <c r="K5998" i="1"/>
  <c r="N5997" i="1"/>
  <c r="M5997" i="1"/>
  <c r="L5997" i="1"/>
  <c r="K5997" i="1"/>
  <c r="N5996" i="1"/>
  <c r="M5996" i="1"/>
  <c r="L5996" i="1"/>
  <c r="K5996" i="1"/>
  <c r="N5995" i="1"/>
  <c r="M5995" i="1"/>
  <c r="L5995" i="1"/>
  <c r="K5995" i="1"/>
  <c r="N5994" i="1"/>
  <c r="M5994" i="1"/>
  <c r="L5994" i="1"/>
  <c r="K5994" i="1"/>
  <c r="N5993" i="1"/>
  <c r="M5993" i="1"/>
  <c r="L5993" i="1"/>
  <c r="K5993" i="1"/>
  <c r="N5992" i="1"/>
  <c r="M5992" i="1"/>
  <c r="L5992" i="1"/>
  <c r="K5992" i="1"/>
  <c r="M5648" i="1" l="1"/>
  <c r="N5648" i="1"/>
  <c r="M5649" i="1"/>
  <c r="N5649" i="1"/>
  <c r="M5650" i="1"/>
  <c r="N5650" i="1"/>
  <c r="M5651" i="1"/>
  <c r="N5651" i="1"/>
  <c r="M5652" i="1"/>
  <c r="N5652" i="1"/>
  <c r="N5647" i="1"/>
  <c r="M5647" i="1"/>
  <c r="L5648" i="1"/>
  <c r="L5649" i="1"/>
  <c r="L5650" i="1"/>
  <c r="L5651" i="1"/>
  <c r="L5652" i="1"/>
  <c r="L5647" i="1"/>
  <c r="C5443" i="1"/>
  <c r="C4108" i="1"/>
  <c r="C5720" i="1"/>
  <c r="C4254" i="1"/>
  <c r="C5043" i="1"/>
  <c r="C1513" i="1"/>
  <c r="C4488" i="1"/>
  <c r="C5094" i="1"/>
  <c r="C2135" i="1"/>
  <c r="C3451" i="1"/>
  <c r="C600" i="1"/>
  <c r="C3070" i="1"/>
  <c r="C400" i="1"/>
  <c r="C4941" i="1"/>
  <c r="C5708" i="1"/>
  <c r="C4006" i="1"/>
  <c r="C4711" i="1"/>
  <c r="C4546" i="1"/>
  <c r="C5794" i="1"/>
  <c r="C3801" i="1"/>
  <c r="C4227" i="1"/>
  <c r="C4595" i="1"/>
  <c r="C264" i="1"/>
  <c r="C3354" i="1"/>
  <c r="C5797" i="1"/>
  <c r="C4875" i="1"/>
  <c r="C3620" i="1"/>
  <c r="C3196" i="1"/>
  <c r="C4193" i="1"/>
  <c r="C3871" i="1"/>
  <c r="C2129" i="1"/>
  <c r="C1206" i="1"/>
  <c r="C3524" i="1"/>
  <c r="C4775" i="1"/>
  <c r="C46" i="1"/>
  <c r="C5713" i="1"/>
  <c r="C3693" i="1"/>
  <c r="C5565" i="1"/>
  <c r="C4631" i="1"/>
  <c r="C49" i="1"/>
  <c r="C5589" i="1"/>
  <c r="C4305" i="1"/>
  <c r="C4615" i="1"/>
  <c r="C3759" i="1"/>
  <c r="C139" i="1"/>
  <c r="C2752" i="1"/>
  <c r="C397" i="1"/>
  <c r="C1468" i="1"/>
  <c r="C4097" i="1"/>
  <c r="C4018" i="1"/>
  <c r="C4337" i="1"/>
  <c r="C1846" i="1"/>
  <c r="C5458" i="1"/>
  <c r="C5981" i="1"/>
  <c r="C5788" i="1"/>
  <c r="C5947" i="1"/>
  <c r="C2675" i="1"/>
  <c r="C4884" i="1"/>
  <c r="C2498" i="1"/>
  <c r="C5376" i="1"/>
  <c r="C3559" i="1"/>
  <c r="C1158" i="1"/>
  <c r="C2107" i="1"/>
  <c r="C669" i="1"/>
  <c r="C3446" i="1"/>
  <c r="C4610" i="1"/>
  <c r="C3027" i="1"/>
  <c r="C3891" i="1"/>
  <c r="C4627" i="1"/>
  <c r="C775" i="1"/>
  <c r="C2625" i="1"/>
  <c r="C5986" i="1"/>
  <c r="C3353" i="1"/>
  <c r="C505" i="1"/>
  <c r="C910" i="1"/>
  <c r="C4291" i="1"/>
  <c r="C1787" i="1"/>
  <c r="C1932" i="1"/>
  <c r="C3765" i="1"/>
  <c r="C5643" i="1"/>
  <c r="C5339" i="1"/>
  <c r="C1404" i="1"/>
  <c r="C5888" i="1"/>
  <c r="C4644" i="1"/>
  <c r="C5847" i="1"/>
  <c r="C4706" i="1"/>
  <c r="C3352" i="1"/>
  <c r="C5434" i="1"/>
  <c r="C5953" i="1"/>
  <c r="C5971" i="1"/>
  <c r="C3758" i="1"/>
  <c r="C5319" i="1"/>
  <c r="C2885" i="1"/>
  <c r="C4651" i="1"/>
  <c r="C2175" i="1"/>
  <c r="C5327" i="1"/>
  <c r="C5096" i="1"/>
  <c r="C5507" i="1"/>
  <c r="C3533" i="1"/>
  <c r="C5289" i="1"/>
  <c r="C3715" i="1"/>
  <c r="C986" i="1"/>
  <c r="C5621" i="1"/>
  <c r="C5357" i="1"/>
  <c r="C4011" i="1"/>
  <c r="C1168" i="1"/>
  <c r="C3500" i="1"/>
  <c r="C55" i="1"/>
  <c r="C192" i="1"/>
  <c r="C3411" i="1"/>
  <c r="C106" i="1"/>
  <c r="C3150" i="1"/>
  <c r="C5810" i="1"/>
  <c r="C2455" i="1"/>
  <c r="C4921" i="1"/>
  <c r="C4626" i="1"/>
  <c r="C3897" i="1"/>
  <c r="C5844" i="1"/>
  <c r="C4015" i="1"/>
  <c r="C4636" i="1"/>
  <c r="C5536" i="1"/>
  <c r="C4031" i="1"/>
  <c r="C3284" i="1"/>
  <c r="C5251" i="1"/>
  <c r="C4719" i="1"/>
  <c r="C3378" i="1"/>
  <c r="C5182" i="1"/>
  <c r="C5675" i="1"/>
  <c r="C16" i="1"/>
  <c r="C3711" i="1"/>
  <c r="C855" i="1"/>
  <c r="C3516" i="1"/>
  <c r="C3452" i="1"/>
  <c r="C5203" i="1"/>
  <c r="C4810" i="1"/>
  <c r="C221" i="1"/>
  <c r="C4854" i="1"/>
  <c r="C5400" i="1"/>
  <c r="C2220" i="1"/>
  <c r="C4088" i="1"/>
  <c r="C3412" i="1"/>
  <c r="C2543" i="1"/>
  <c r="C3688" i="1"/>
  <c r="C108" i="1"/>
  <c r="C2475" i="1"/>
  <c r="C4705" i="1"/>
  <c r="C3566" i="1"/>
  <c r="C2869" i="1"/>
  <c r="C5309" i="1"/>
  <c r="C1991" i="1"/>
  <c r="C5123" i="1"/>
  <c r="C5001" i="1"/>
  <c r="C4825" i="1"/>
  <c r="C5566" i="1"/>
  <c r="C4404" i="1"/>
  <c r="C2206" i="1"/>
  <c r="C833" i="1"/>
  <c r="C5924" i="1"/>
  <c r="C2483" i="1"/>
  <c r="C5983" i="1"/>
  <c r="C4759" i="1"/>
  <c r="C4111" i="1"/>
  <c r="C3193" i="1"/>
  <c r="C5177" i="1"/>
  <c r="C454" i="1"/>
  <c r="C4296" i="1"/>
  <c r="C3234" i="1"/>
  <c r="C1998" i="1"/>
  <c r="C337" i="1"/>
  <c r="C4229" i="1"/>
  <c r="C5623" i="1"/>
  <c r="C2681" i="1"/>
  <c r="C3541" i="1"/>
  <c r="C5242" i="1"/>
  <c r="C4860" i="1"/>
  <c r="C4107" i="1"/>
  <c r="C5058" i="1"/>
  <c r="C4123" i="1"/>
  <c r="C1201" i="1"/>
  <c r="C3102" i="1"/>
  <c r="C802" i="1"/>
  <c r="C3780" i="1"/>
  <c r="C1166" i="1"/>
  <c r="C421" i="1"/>
  <c r="C622" i="1"/>
  <c r="C3634" i="1"/>
  <c r="C4680" i="1"/>
  <c r="C4453" i="1"/>
  <c r="C3931" i="1"/>
  <c r="C1890" i="1"/>
  <c r="C4640" i="1"/>
  <c r="C4598" i="1"/>
  <c r="C3443" i="1"/>
  <c r="C205" i="1"/>
  <c r="C2014" i="1"/>
  <c r="C4327" i="1"/>
  <c r="C5765" i="1"/>
  <c r="C5918" i="1"/>
  <c r="C5291" i="1"/>
  <c r="C3707" i="1"/>
  <c r="C2968" i="1"/>
  <c r="C1408" i="1"/>
  <c r="C1755" i="1"/>
  <c r="C828" i="1"/>
  <c r="C930" i="1"/>
  <c r="C3557" i="1"/>
  <c r="C4965" i="1"/>
  <c r="C5893" i="1"/>
  <c r="C4256" i="1"/>
  <c r="C3660" i="1"/>
  <c r="C3772" i="1"/>
  <c r="C4367" i="1"/>
  <c r="C3700" i="1"/>
  <c r="C2365" i="1"/>
  <c r="C5667" i="1"/>
  <c r="C2347" i="1"/>
  <c r="C5029" i="1"/>
  <c r="C3811" i="1"/>
  <c r="C2853" i="1"/>
  <c r="C4916" i="1"/>
  <c r="C1861" i="1"/>
  <c r="C4370" i="1"/>
  <c r="C5957" i="1"/>
  <c r="C5793" i="1"/>
  <c r="C2905" i="1"/>
  <c r="C5767" i="1"/>
  <c r="C5737" i="1"/>
  <c r="C5435" i="1"/>
  <c r="C3145" i="1"/>
  <c r="C5600" i="1"/>
  <c r="C5134" i="1"/>
  <c r="C719" i="1"/>
  <c r="C4829" i="1"/>
  <c r="C4794" i="1"/>
  <c r="C5341" i="1"/>
  <c r="C5274" i="1"/>
  <c r="C823" i="1"/>
  <c r="C5950" i="1"/>
  <c r="C5663" i="1"/>
  <c r="C4618" i="1"/>
  <c r="C2246" i="1"/>
  <c r="C3200" i="1"/>
  <c r="C5633" i="1"/>
  <c r="C5184" i="1"/>
  <c r="C4827" i="1"/>
  <c r="C4836" i="1"/>
  <c r="C3394" i="1"/>
  <c r="C3140" i="1"/>
  <c r="C3437" i="1"/>
  <c r="C5057" i="1"/>
  <c r="C4201" i="1"/>
  <c r="C4190" i="1"/>
  <c r="C5599" i="1"/>
  <c r="C2966" i="1"/>
  <c r="C2433" i="1"/>
  <c r="C5150" i="1"/>
  <c r="C3875" i="1"/>
  <c r="C4818" i="1"/>
  <c r="C5671" i="1"/>
  <c r="C3497" i="1"/>
  <c r="C3900" i="1"/>
  <c r="C4843" i="1"/>
  <c r="C5354" i="1"/>
  <c r="C3038" i="1"/>
  <c r="C2275" i="1"/>
  <c r="C1359" i="1"/>
  <c r="C5569" i="1"/>
  <c r="C4597" i="1"/>
  <c r="C1899" i="1"/>
  <c r="C4713" i="1"/>
  <c r="C5860" i="1"/>
  <c r="C5151" i="1"/>
  <c r="C1779" i="1"/>
  <c r="C4140" i="1"/>
  <c r="C4378" i="1"/>
  <c r="C5773" i="1"/>
  <c r="C1154" i="1"/>
  <c r="C4857" i="1"/>
  <c r="C2319" i="1"/>
  <c r="C5477" i="1"/>
  <c r="C3107" i="1"/>
  <c r="C1407" i="1"/>
  <c r="C3670" i="1"/>
  <c r="C999" i="1"/>
  <c r="C658" i="1"/>
  <c r="C3514" i="1"/>
  <c r="C3996" i="1"/>
  <c r="C4833" i="1"/>
  <c r="C3034" i="1"/>
  <c r="C1103" i="1"/>
  <c r="C2084" i="1"/>
  <c r="C4770" i="1"/>
  <c r="C730" i="1"/>
  <c r="C5026" i="1"/>
  <c r="C5159" i="1"/>
  <c r="C5760" i="1"/>
  <c r="C5456" i="1"/>
  <c r="C1809" i="1"/>
  <c r="C3138" i="1"/>
  <c r="C5192" i="1"/>
  <c r="C2816" i="1"/>
  <c r="C1454" i="1"/>
  <c r="C5491" i="1"/>
  <c r="C3444" i="1"/>
  <c r="C1912" i="1"/>
  <c r="C3779" i="1"/>
  <c r="C5355" i="1"/>
  <c r="C2236" i="1"/>
  <c r="C3201" i="1"/>
  <c r="C5219" i="1"/>
  <c r="C1145" i="1"/>
  <c r="C3267" i="1"/>
  <c r="C1472" i="1"/>
  <c r="C5480" i="1"/>
  <c r="C596" i="1"/>
  <c r="C2553" i="1"/>
  <c r="C6767" i="1"/>
  <c r="C5695" i="1"/>
  <c r="C3990" i="1"/>
  <c r="C5023" i="1"/>
  <c r="C5362" i="1"/>
  <c r="C5814" i="1"/>
  <c r="C5227" i="1"/>
  <c r="C3252" i="1"/>
  <c r="C5220" i="1"/>
  <c r="C5931" i="1"/>
  <c r="C5127" i="1"/>
  <c r="C5836" i="1"/>
  <c r="C5468" i="1"/>
  <c r="C1202" i="1"/>
  <c r="C5890" i="1"/>
  <c r="C4691" i="1"/>
  <c r="C3397" i="1"/>
  <c r="C5680" i="1"/>
  <c r="C5862" i="1"/>
  <c r="C5050" i="1"/>
  <c r="C4858" i="1"/>
  <c r="C1730" i="1"/>
  <c r="C2987" i="1"/>
  <c r="C3868" i="1"/>
  <c r="C2060" i="1"/>
  <c r="C5650" i="1"/>
  <c r="C1961" i="1"/>
  <c r="C5573" i="1"/>
  <c r="C1940" i="1"/>
  <c r="C3731" i="1"/>
  <c r="C2990" i="1"/>
  <c r="C4787" i="1"/>
  <c r="C4539" i="1"/>
  <c r="C2997" i="1"/>
  <c r="C2124" i="1"/>
  <c r="C5402" i="1"/>
  <c r="C1017" i="1"/>
  <c r="C5919" i="1"/>
  <c r="C5766" i="1"/>
  <c r="C2161" i="1"/>
  <c r="C239" i="1"/>
  <c r="C300" i="1"/>
  <c r="C852" i="1"/>
  <c r="C5704" i="1"/>
  <c r="C3171" i="1"/>
  <c r="C2422" i="1"/>
  <c r="C3528" i="1"/>
  <c r="C5655" i="1"/>
  <c r="C3639" i="1"/>
  <c r="C947" i="1"/>
  <c r="C3291" i="1"/>
  <c r="C4258" i="1"/>
  <c r="C3962" i="1"/>
  <c r="C2772" i="1"/>
  <c r="C3918" i="1"/>
  <c r="C3724" i="1"/>
  <c r="C2884" i="1"/>
  <c r="C3333" i="1"/>
  <c r="C1796" i="1"/>
  <c r="C3180" i="1"/>
  <c r="C4336" i="1"/>
  <c r="C1898" i="1"/>
  <c r="C1361" i="1"/>
  <c r="C3761" i="1"/>
  <c r="C2147" i="1"/>
  <c r="C5939" i="1"/>
  <c r="C290" i="1"/>
  <c r="C5314" i="1"/>
  <c r="C3727" i="1"/>
  <c r="C5361" i="1"/>
  <c r="C3992" i="1"/>
  <c r="C158" i="1"/>
  <c r="C3220" i="1"/>
  <c r="C3833" i="1"/>
  <c r="C3074" i="1"/>
  <c r="C506" i="1"/>
  <c r="C4925" i="1"/>
  <c r="C4566" i="1"/>
  <c r="C3809" i="1"/>
  <c r="C3920" i="1"/>
  <c r="C4420" i="1"/>
  <c r="C2274" i="1"/>
  <c r="C5807" i="1"/>
  <c r="C2938" i="1"/>
  <c r="C3420" i="1"/>
  <c r="C4452" i="1"/>
  <c r="C2226" i="1"/>
  <c r="C1400" i="1"/>
  <c r="C3712" i="1"/>
  <c r="C3393" i="1"/>
  <c r="C5193" i="1"/>
  <c r="C5864" i="1"/>
  <c r="C434" i="1"/>
  <c r="C3831" i="1"/>
  <c r="C4718" i="1"/>
  <c r="C1172" i="1"/>
  <c r="C742" i="1"/>
  <c r="C5015" i="1"/>
  <c r="C5789" i="1"/>
  <c r="C3388" i="1"/>
  <c r="C4819" i="1"/>
  <c r="C4050" i="1"/>
  <c r="C4697" i="1"/>
  <c r="C5518" i="1"/>
  <c r="C5596" i="1"/>
  <c r="C3340" i="1"/>
  <c r="C1655" i="1"/>
  <c r="C58" i="1"/>
  <c r="C5756" i="1"/>
  <c r="C1733" i="1"/>
  <c r="C5318" i="1"/>
  <c r="C4551" i="1"/>
  <c r="C648" i="1"/>
  <c r="C988" i="1"/>
  <c r="C2974" i="1"/>
  <c r="C2623" i="1"/>
  <c r="C4930" i="1"/>
  <c r="C3728" i="1"/>
  <c r="C3105" i="1"/>
  <c r="C5503" i="1"/>
  <c r="C4933" i="1"/>
  <c r="C5090" i="1"/>
  <c r="C1182" i="1"/>
  <c r="C5630" i="1"/>
  <c r="C4038" i="1"/>
  <c r="C2539" i="1"/>
  <c r="C5524" i="1"/>
  <c r="C5541" i="1"/>
  <c r="C2683" i="1"/>
  <c r="C4211" i="1"/>
  <c r="C1672" i="1"/>
  <c r="C2973" i="1"/>
  <c r="C5095" i="1"/>
  <c r="C5088" i="1"/>
  <c r="C3554" i="1"/>
  <c r="C194" i="1"/>
  <c r="C5911" i="1"/>
  <c r="C4909" i="1"/>
  <c r="C2861" i="1"/>
  <c r="C3471" i="1"/>
  <c r="C2582" i="1"/>
  <c r="C3909" i="1"/>
  <c r="C429" i="1"/>
  <c r="C3827" i="1"/>
  <c r="C4233" i="1"/>
  <c r="C5593" i="1"/>
  <c r="C2532" i="1"/>
  <c r="C2771" i="1"/>
  <c r="C3283" i="1"/>
  <c r="C5169" i="1"/>
  <c r="C3264" i="1"/>
  <c r="C4294" i="1"/>
  <c r="C4444" i="1"/>
  <c r="C5340" i="1"/>
  <c r="C4567" i="1"/>
  <c r="C2152" i="1"/>
  <c r="C1872" i="1"/>
  <c r="C1548" i="1"/>
  <c r="C5373" i="1"/>
  <c r="C629" i="1"/>
  <c r="C859" i="1"/>
  <c r="C5408" i="1"/>
  <c r="C4910" i="1"/>
  <c r="C3366" i="1"/>
  <c r="C50" i="1"/>
  <c r="C4265" i="1"/>
  <c r="C1274" i="1"/>
  <c r="C5306" i="1"/>
  <c r="C5350" i="1"/>
  <c r="C5670" i="1"/>
  <c r="C5146" i="1"/>
  <c r="C5304" i="1"/>
  <c r="C5551" i="1"/>
  <c r="C5165" i="1"/>
  <c r="C3859" i="1"/>
  <c r="C4552" i="1"/>
  <c r="C5696" i="1"/>
  <c r="C4436" i="1"/>
  <c r="C4788" i="1"/>
  <c r="C5782" i="1"/>
  <c r="C3003" i="1"/>
  <c r="C2031" i="1"/>
  <c r="C3803" i="1"/>
  <c r="C681" i="1"/>
  <c r="C3874" i="1"/>
  <c r="C4501" i="1"/>
  <c r="C4397" i="1"/>
  <c r="C627" i="1"/>
  <c r="C2139" i="1"/>
  <c r="C653" i="1"/>
  <c r="C276" i="1"/>
  <c r="C2146" i="1"/>
  <c r="C1369" i="1"/>
  <c r="C5481" i="1"/>
  <c r="C1287" i="1"/>
  <c r="C5758" i="1"/>
  <c r="C3942" i="1"/>
  <c r="C3178" i="1"/>
  <c r="C381" i="1"/>
  <c r="C5394" i="1"/>
  <c r="C1800" i="1"/>
  <c r="C3907" i="1"/>
  <c r="C2923" i="1"/>
  <c r="C5018" i="1"/>
  <c r="C2903" i="1"/>
  <c r="C1565" i="1"/>
  <c r="C4991" i="1"/>
  <c r="C5982" i="1"/>
  <c r="C5450" i="1"/>
  <c r="C439" i="1"/>
  <c r="C1880" i="1"/>
  <c r="C4109" i="1"/>
  <c r="C4722" i="1"/>
  <c r="C723" i="1"/>
  <c r="C1364" i="1"/>
  <c r="C4811" i="1"/>
  <c r="C577" i="1"/>
  <c r="C4777" i="1"/>
  <c r="C4781" i="1"/>
  <c r="C1466" i="1"/>
  <c r="C2701" i="1"/>
  <c r="C5615" i="1"/>
  <c r="C141" i="1"/>
  <c r="C4027" i="1"/>
  <c r="C3948" i="1"/>
  <c r="C1771" i="1"/>
  <c r="C1571" i="1"/>
  <c r="C2303" i="1"/>
  <c r="C5816" i="1"/>
  <c r="C1888" i="1"/>
  <c r="C5270" i="1"/>
  <c r="C3011" i="1"/>
  <c r="C800" i="1"/>
  <c r="C2466" i="1"/>
  <c r="C2672" i="1"/>
  <c r="C3748" i="1"/>
  <c r="C3335" i="1"/>
  <c r="C4890" i="1"/>
  <c r="C2111" i="1"/>
  <c r="C3410" i="1"/>
  <c r="C2271" i="1"/>
  <c r="C2244" i="1"/>
  <c r="C3222" i="1"/>
  <c r="C3771" i="1"/>
  <c r="C4786" i="1"/>
  <c r="C1722" i="1"/>
  <c r="C4824" i="1"/>
  <c r="C5497" i="1"/>
  <c r="C5449" i="1"/>
  <c r="C635" i="1"/>
  <c r="C5461" i="1"/>
  <c r="C1875" i="1"/>
  <c r="C1473" i="1"/>
  <c r="C701" i="1"/>
  <c r="C2438" i="1"/>
  <c r="C5126" i="1"/>
  <c r="C4390" i="1"/>
  <c r="C4764" i="1"/>
  <c r="C3293" i="1"/>
  <c r="C5293" i="1"/>
  <c r="C4983" i="1"/>
  <c r="C953" i="1"/>
  <c r="C4590" i="1"/>
  <c r="C254" i="1"/>
  <c r="C5290" i="1"/>
  <c r="C4779" i="1"/>
  <c r="C5639" i="1"/>
  <c r="C4547" i="1"/>
  <c r="C773" i="1"/>
  <c r="C2067" i="1"/>
  <c r="C4923" i="1"/>
  <c r="C5016" i="1"/>
  <c r="C5691" i="1"/>
  <c r="C1261" i="1"/>
  <c r="C3698" i="1"/>
  <c r="C2201" i="1"/>
  <c r="C4982" i="1"/>
  <c r="C5958" i="1"/>
  <c r="C4635" i="1"/>
  <c r="C1963" i="1"/>
  <c r="C2515" i="1"/>
  <c r="C4812" i="1"/>
  <c r="C5723" i="1"/>
  <c r="C5075" i="1"/>
  <c r="C3930" i="1"/>
  <c r="C2551" i="1"/>
  <c r="C5237" i="1"/>
  <c r="C225" i="1"/>
  <c r="C3228" i="1"/>
  <c r="C3818" i="1"/>
  <c r="C882" i="1"/>
  <c r="C1830" i="1"/>
  <c r="C5980" i="1"/>
  <c r="C1759" i="1"/>
  <c r="C3860" i="1"/>
  <c r="C3213" i="1"/>
  <c r="C5211" i="1"/>
  <c r="C746" i="1"/>
  <c r="C1024" i="1"/>
  <c r="C3548" i="1"/>
  <c r="C5909" i="1"/>
  <c r="C70" i="1"/>
  <c r="C71" i="1"/>
  <c r="C2357" i="1"/>
  <c r="C4396" i="1"/>
  <c r="C5317" i="1"/>
  <c r="C2394" i="1"/>
  <c r="C4500" i="1"/>
  <c r="C5117" i="1"/>
  <c r="C5582" i="1"/>
  <c r="C2954" i="1"/>
  <c r="C424" i="1"/>
  <c r="C5682" i="1"/>
  <c r="C2490" i="1"/>
  <c r="C5145" i="1"/>
  <c r="C4232" i="1"/>
  <c r="C5543" i="1"/>
  <c r="C2372" i="1"/>
  <c r="C4275" i="1"/>
  <c r="C1204" i="1"/>
  <c r="C5216" i="1"/>
  <c r="C5759" i="1"/>
  <c r="C2768" i="1"/>
  <c r="C1396" i="1"/>
  <c r="C3169" i="1"/>
  <c r="C5348" i="1"/>
  <c r="C5687" i="1"/>
  <c r="C5143" i="1"/>
  <c r="C4218" i="1"/>
  <c r="C5109" i="1"/>
  <c r="C5478" i="1"/>
  <c r="C3286" i="1"/>
  <c r="C2972" i="1"/>
  <c r="C5241" i="1"/>
  <c r="C5764" i="1"/>
  <c r="C2137" i="1"/>
  <c r="C5798" i="1"/>
  <c r="C2482" i="1"/>
  <c r="C5490" i="1"/>
  <c r="C5527" i="1"/>
  <c r="C4968" i="1"/>
  <c r="C2880" i="1"/>
  <c r="C591" i="1"/>
  <c r="C2474" i="1"/>
  <c r="C5500" i="1"/>
  <c r="C4241" i="1"/>
  <c r="C5454" i="1"/>
  <c r="C2248" i="1"/>
  <c r="C6851" i="1"/>
  <c r="C4901" i="1"/>
  <c r="C406" i="1"/>
  <c r="C5363" i="1"/>
  <c r="C5206" i="1"/>
  <c r="C5904" i="1"/>
  <c r="C2963" i="1"/>
  <c r="C3345" i="1"/>
  <c r="C4964" i="1"/>
  <c r="C4951" i="1"/>
  <c r="C1263" i="1"/>
  <c r="C2163" i="1"/>
  <c r="C3839" i="1"/>
  <c r="C374" i="1"/>
  <c r="C5047" i="1"/>
  <c r="C5447" i="1"/>
  <c r="C4855" i="1"/>
  <c r="C5555" i="1"/>
  <c r="C5961" i="1"/>
  <c r="C1403" i="1"/>
  <c r="C4180" i="1"/>
  <c r="C4554" i="1"/>
  <c r="C3619" i="1"/>
  <c r="C5287" i="1"/>
  <c r="C5937" i="1"/>
  <c r="C4761" i="1"/>
  <c r="C3066" i="1"/>
  <c r="C2665" i="1"/>
  <c r="C3746" i="1"/>
  <c r="C369" i="1"/>
  <c r="C4387" i="1"/>
  <c r="C2355" i="1"/>
  <c r="C3384" i="1"/>
  <c r="C4714" i="1"/>
  <c r="C2751" i="1"/>
  <c r="C4912" i="1"/>
  <c r="C4033" i="1"/>
  <c r="C5247" i="1"/>
  <c r="C4467" i="1"/>
  <c r="C3997" i="1"/>
  <c r="C728" i="1"/>
  <c r="C2378" i="1"/>
  <c r="C4763" i="1"/>
  <c r="C4873" i="1"/>
  <c r="C4653" i="1"/>
  <c r="C3081" i="1"/>
  <c r="C4839" i="1"/>
  <c r="C5552" i="1"/>
  <c r="C2896" i="1"/>
  <c r="C4643" i="1"/>
  <c r="C2867" i="1"/>
  <c r="C2978" i="1"/>
  <c r="C1406" i="1"/>
  <c r="C2250" i="1"/>
  <c r="C4372" i="1"/>
  <c r="C3230" i="1"/>
  <c r="C5698" i="1"/>
  <c r="C2373" i="1"/>
  <c r="C5111" i="1"/>
  <c r="C4668" i="1"/>
  <c r="C5144" i="1"/>
  <c r="C5132" i="1"/>
  <c r="C5256" i="1"/>
  <c r="C5743" i="1"/>
  <c r="C846" i="1"/>
  <c r="C3995" i="1"/>
  <c r="C3280" i="1"/>
  <c r="C1353" i="1"/>
  <c r="C4329" i="1"/>
  <c r="C4936" i="1"/>
  <c r="C3199" i="1"/>
  <c r="C4899" i="1"/>
  <c r="C5534" i="1"/>
  <c r="C5873" i="1"/>
  <c r="C2083" i="1"/>
  <c r="C9" i="1"/>
  <c r="C4749" i="1"/>
  <c r="C2882" i="1"/>
  <c r="C4877" i="1"/>
  <c r="C3073" i="1"/>
  <c r="C2788" i="1"/>
  <c r="C6506" i="1"/>
  <c r="C4224" i="1"/>
  <c r="C4200" i="1"/>
  <c r="C4586" i="1"/>
  <c r="C2948" i="1"/>
  <c r="C5249" i="1"/>
  <c r="C3485" i="1"/>
  <c r="C5920" i="1"/>
  <c r="C4511" i="1"/>
  <c r="C4709" i="1"/>
  <c r="C5200" i="1"/>
  <c r="C3189" i="1"/>
  <c r="C4645" i="1"/>
  <c r="C117" i="1"/>
  <c r="C2546" i="1"/>
  <c r="C351" i="1"/>
  <c r="C242" i="1"/>
  <c r="C4803" i="1"/>
  <c r="C2655" i="1"/>
  <c r="C4119" i="1"/>
  <c r="C4806" i="1"/>
  <c r="C5056" i="1"/>
  <c r="C3632" i="1"/>
  <c r="C1267" i="1"/>
  <c r="C294" i="1"/>
  <c r="C282" i="1"/>
  <c r="C5499" i="1"/>
  <c r="C3336" i="1"/>
  <c r="C3458" i="1"/>
  <c r="C811" i="1"/>
  <c r="C900" i="1"/>
  <c r="C4664" i="1"/>
  <c r="C4407" i="1"/>
  <c r="C4394" i="1"/>
  <c r="C4222" i="1"/>
  <c r="C5423" i="1"/>
  <c r="C5483" i="1"/>
  <c r="C4841" i="1"/>
  <c r="C4935" i="1"/>
  <c r="C958" i="1"/>
  <c r="C5504" i="1"/>
  <c r="C5190" i="1"/>
  <c r="C3170" i="1"/>
  <c r="C3322" i="1"/>
  <c r="C4735" i="1"/>
  <c r="C5471" i="1"/>
  <c r="C3113" i="1"/>
  <c r="C3730" i="1"/>
  <c r="C315" i="1"/>
  <c r="C5790" i="1"/>
  <c r="C1272" i="1"/>
  <c r="C4270" i="1"/>
  <c r="C5097" i="1"/>
  <c r="C4379" i="1"/>
  <c r="C5619" i="1"/>
  <c r="C5681" i="1"/>
  <c r="C5624" i="1"/>
  <c r="C4785" i="1"/>
  <c r="C2202" i="1"/>
  <c r="C5234" i="1"/>
  <c r="C844" i="1"/>
  <c r="C4300" i="1"/>
  <c r="C3468" i="1"/>
  <c r="C5540" i="1"/>
  <c r="C2940" i="1"/>
  <c r="C3043" i="1"/>
  <c r="C1874" i="1"/>
  <c r="C3854" i="1"/>
  <c r="C5872" i="1"/>
  <c r="C4920" i="1"/>
  <c r="C3482" i="1"/>
  <c r="C3737" i="1"/>
  <c r="C2109" i="1"/>
  <c r="C5786" i="1"/>
  <c r="C5262" i="1"/>
  <c r="C1654" i="1"/>
  <c r="C3465" i="1"/>
  <c r="C1839" i="1"/>
  <c r="C2904" i="1"/>
  <c r="C3288" i="1"/>
  <c r="C546" i="1"/>
  <c r="C4721" i="1"/>
  <c r="C4975" i="1"/>
  <c r="C3072" i="1"/>
  <c r="C4473" i="1"/>
  <c r="C5617" i="1"/>
  <c r="C5347" i="1"/>
  <c r="C3963" i="1"/>
  <c r="C295" i="1"/>
  <c r="C5422" i="1"/>
  <c r="C5501" i="1"/>
  <c r="C1338" i="1"/>
  <c r="C2385" i="1"/>
  <c r="C2155" i="1"/>
  <c r="C5658" i="1"/>
  <c r="C4448" i="1"/>
  <c r="C5560" i="1"/>
  <c r="C4560" i="1"/>
  <c r="C4675" i="1"/>
  <c r="C4927" i="1"/>
  <c r="C226" i="1"/>
  <c r="C2877" i="1"/>
  <c r="C1300" i="1"/>
  <c r="C5040" i="1"/>
  <c r="C507" i="1"/>
  <c r="C3635" i="1"/>
  <c r="C5808" i="1"/>
  <c r="C4538" i="1"/>
  <c r="C637" i="1"/>
  <c r="C868" i="1"/>
  <c r="C1441" i="1"/>
  <c r="C6778" i="1"/>
  <c r="C4484" i="1"/>
  <c r="C4408" i="1"/>
  <c r="C5226" i="1"/>
  <c r="C3767" i="1"/>
  <c r="C2460" i="1"/>
  <c r="C62" i="1"/>
  <c r="C5167" i="1"/>
  <c r="C3298" i="1"/>
  <c r="C1280" i="1"/>
  <c r="C3924" i="1"/>
  <c r="C5769" i="1"/>
  <c r="C4723" i="1"/>
  <c r="C1740" i="1"/>
  <c r="C3507" i="1"/>
  <c r="C2268" i="1"/>
  <c r="C3843" i="1"/>
  <c r="C4323" i="1"/>
  <c r="C5735" i="1"/>
  <c r="C3355" i="1"/>
  <c r="C3998" i="1"/>
  <c r="C2558" i="1"/>
  <c r="C4114" i="1"/>
  <c r="C4403" i="1"/>
  <c r="C5299" i="1"/>
  <c r="C3082" i="1"/>
  <c r="C3316" i="1"/>
  <c r="C4478" i="1"/>
  <c r="C5488" i="1"/>
  <c r="C2371" i="1"/>
  <c r="C5479" i="1"/>
  <c r="C3710" i="1"/>
  <c r="C5985" i="1"/>
  <c r="C500" i="1"/>
  <c r="C1322" i="1"/>
  <c r="C2689" i="1"/>
  <c r="C2113" i="1"/>
  <c r="C5233" i="1"/>
  <c r="C4391" i="1"/>
  <c r="C3279" i="1"/>
  <c r="C4356" i="1"/>
  <c r="C5626" i="1"/>
  <c r="C3346" i="1"/>
  <c r="C4799" i="1"/>
  <c r="C1367" i="1"/>
  <c r="C367" i="1"/>
  <c r="C4934" i="1"/>
  <c r="C4725" i="1"/>
  <c r="C1537" i="1"/>
  <c r="C3972" i="1"/>
  <c r="C2123" i="1"/>
  <c r="C4283" i="1"/>
  <c r="C2401" i="1"/>
  <c r="C2831" i="1"/>
  <c r="C4502" i="1"/>
  <c r="C4732" i="1"/>
  <c r="C1754" i="1"/>
  <c r="C1225" i="1"/>
  <c r="C5716" i="1"/>
  <c r="C1988" i="1"/>
  <c r="C508" i="1"/>
  <c r="C3562" i="1"/>
  <c r="C2068" i="1"/>
  <c r="C5138" i="1"/>
  <c r="C4906" i="1"/>
  <c r="C4359" i="1"/>
  <c r="C3051" i="1"/>
  <c r="C30" i="1"/>
  <c r="C5119" i="1"/>
  <c r="C4443" i="1"/>
  <c r="C4504" i="1"/>
  <c r="C5835" i="1"/>
  <c r="C4110" i="1"/>
  <c r="C1275" i="1"/>
  <c r="C1820" i="1"/>
  <c r="C2189" i="1"/>
  <c r="C1817" i="1"/>
  <c r="C4686" i="1"/>
  <c r="C5887" i="1"/>
  <c r="C1247" i="1"/>
  <c r="C5451" i="1"/>
  <c r="C5083" i="1"/>
  <c r="C2875" i="1"/>
  <c r="C2742" i="1"/>
  <c r="C4069" i="1"/>
  <c r="C4375" i="1"/>
  <c r="C762" i="1"/>
  <c r="C2029" i="1"/>
  <c r="C5804" i="1"/>
  <c r="C371" i="1"/>
  <c r="C5181" i="1"/>
  <c r="C3116" i="1"/>
  <c r="C1014" i="1"/>
  <c r="C2270" i="1"/>
  <c r="C5272" i="1"/>
  <c r="C4167" i="1"/>
  <c r="C4693" i="1"/>
  <c r="C4034" i="1"/>
  <c r="C2368" i="1"/>
  <c r="C1188" i="1"/>
  <c r="C256" i="1"/>
  <c r="C4004" i="1"/>
  <c r="C5645" i="1"/>
  <c r="C5288" i="1"/>
  <c r="C197" i="1"/>
  <c r="C3627" i="1"/>
  <c r="C3503" i="1"/>
  <c r="C4176" i="1"/>
  <c r="C1798" i="1"/>
  <c r="C1051" i="1"/>
  <c r="C5809" i="1"/>
  <c r="C1095" i="1"/>
  <c r="C3039" i="1"/>
  <c r="C2019" i="1"/>
  <c r="C1167" i="1"/>
  <c r="C5627" i="1"/>
  <c r="C4541" i="1"/>
  <c r="C1193" i="1"/>
  <c r="C428" i="1"/>
  <c r="C3255" i="1"/>
  <c r="C11" i="1"/>
  <c r="C968" i="1"/>
  <c r="C5940" i="1"/>
  <c r="C5970" i="1"/>
  <c r="C3148" i="1"/>
  <c r="C2891" i="1"/>
  <c r="C2077" i="1"/>
  <c r="C4518" i="1"/>
  <c r="C5889" i="1"/>
  <c r="C4187" i="1"/>
  <c r="C2645" i="1"/>
  <c r="C5301" i="1"/>
  <c r="C85" i="1"/>
  <c r="C3641" i="1"/>
  <c r="C5629" i="1"/>
  <c r="C4929" i="1"/>
  <c r="C745" i="1"/>
  <c r="C2356" i="1"/>
  <c r="C3483" i="1"/>
  <c r="C4252" i="1"/>
  <c r="C3341" i="1"/>
  <c r="C394" i="1"/>
  <c r="C4102" i="1"/>
  <c r="C4044" i="1"/>
  <c r="C3176" i="1"/>
  <c r="C1625" i="1"/>
  <c r="C1811" i="1"/>
  <c r="C2335" i="1"/>
  <c r="C3738" i="1"/>
  <c r="C3881" i="1"/>
  <c r="C3864" i="1"/>
  <c r="C2763" i="1"/>
  <c r="C3577" i="1"/>
  <c r="C3517" i="1"/>
  <c r="C5936" i="1"/>
  <c r="C144" i="1"/>
  <c r="C3240" i="1"/>
  <c r="C146" i="1"/>
  <c r="C5634" i="1"/>
  <c r="C1605" i="1"/>
  <c r="C4849" i="1"/>
  <c r="C1927" i="1"/>
  <c r="C474" i="1"/>
  <c r="C6594" i="1"/>
  <c r="C5168" i="1"/>
  <c r="C126" i="1"/>
  <c r="C1414" i="1"/>
  <c r="C736" i="1"/>
  <c r="C748" i="1"/>
  <c r="C348" i="1"/>
  <c r="C3037" i="1"/>
  <c r="C4286" i="1"/>
  <c r="C3268" i="1"/>
  <c r="C815" i="1"/>
  <c r="C6444" i="1"/>
  <c r="C2212" i="1"/>
  <c r="C6988" i="1"/>
  <c r="C5654" i="1"/>
  <c r="C6744" i="1"/>
  <c r="C2156" i="1"/>
  <c r="C5261" i="1"/>
  <c r="C1316" i="1"/>
  <c r="C517" i="1"/>
  <c r="C6854" i="1"/>
  <c r="C1641" i="1"/>
  <c r="C2677" i="1"/>
  <c r="C4795" i="1"/>
  <c r="C8" i="1"/>
  <c r="C7081" i="1"/>
  <c r="C5484" i="1"/>
  <c r="C3786" i="1"/>
  <c r="C5548" i="1"/>
  <c r="C5747" i="1"/>
  <c r="C5690" i="1"/>
  <c r="C267" i="1"/>
  <c r="C4159" i="1"/>
  <c r="C2016" i="1"/>
  <c r="C2042" i="1"/>
  <c r="C5883" i="1"/>
  <c r="C4312" i="1"/>
  <c r="C5081" i="1"/>
  <c r="C2028" i="1"/>
  <c r="C5024" i="1"/>
  <c r="C1475" i="1"/>
  <c r="C2953" i="1"/>
  <c r="C4577" i="1"/>
  <c r="C1230" i="1"/>
  <c r="C250" i="1"/>
  <c r="C4608" i="1"/>
  <c r="C4798" i="1"/>
  <c r="C7060" i="1"/>
  <c r="C739" i="1"/>
  <c r="C4870" i="1"/>
  <c r="C1744" i="1"/>
  <c r="C1228" i="1"/>
  <c r="C4956" i="1"/>
  <c r="C2694" i="1"/>
  <c r="C1155" i="1"/>
  <c r="C2941" i="1"/>
  <c r="C2160" i="1"/>
  <c r="C6240" i="1"/>
  <c r="C3760" i="1"/>
  <c r="C2785" i="1"/>
  <c r="C2057" i="1"/>
  <c r="C2311" i="1"/>
  <c r="C4021" i="1"/>
  <c r="C1342" i="1"/>
  <c r="C5295" i="1"/>
  <c r="C4080" i="1"/>
  <c r="C251" i="1"/>
  <c r="C3141" i="1"/>
  <c r="C2320" i="1"/>
  <c r="C3350" i="1"/>
  <c r="C1865" i="1"/>
  <c r="C5353" i="1"/>
  <c r="C2080" i="1"/>
  <c r="C4669" i="1"/>
  <c r="C1805" i="1"/>
  <c r="C997" i="1"/>
  <c r="C2802" i="1"/>
  <c r="C3531" i="1"/>
  <c r="C4616" i="1"/>
  <c r="C4939" i="1"/>
  <c r="C5022" i="1"/>
  <c r="C5557" i="1"/>
  <c r="C6429" i="1"/>
  <c r="C2062" i="1"/>
  <c r="C3165" i="1"/>
  <c r="C572" i="1"/>
  <c r="C3254" i="1"/>
  <c r="C6446" i="1"/>
  <c r="C570" i="1"/>
  <c r="C2635" i="1"/>
  <c r="C344" i="1"/>
  <c r="C6822" i="1"/>
  <c r="C2349" i="1"/>
  <c r="C1459" i="1"/>
  <c r="C214" i="1"/>
  <c r="C5772" i="1"/>
  <c r="C2829" i="1"/>
  <c r="C4419" i="1"/>
  <c r="C5806" i="1"/>
  <c r="C1638" i="1"/>
  <c r="C4338" i="1"/>
  <c r="C4268" i="1"/>
  <c r="C190" i="1"/>
  <c r="C6849" i="1"/>
  <c r="C866" i="1"/>
  <c r="C322" i="1"/>
  <c r="C5387" i="1"/>
  <c r="C1494" i="1"/>
  <c r="C1650" i="1"/>
  <c r="C342" i="1"/>
  <c r="C4431" i="1"/>
  <c r="C388" i="1"/>
  <c r="C5665" i="1"/>
  <c r="C4583" i="1"/>
  <c r="C2965" i="1"/>
  <c r="C3683" i="1"/>
  <c r="C1445" i="1"/>
  <c r="C3784" i="1"/>
  <c r="C6964" i="1"/>
  <c r="C1508" i="1"/>
  <c r="C6244" i="1"/>
  <c r="C5778" i="1"/>
  <c r="C4531" i="1"/>
  <c r="C1027" i="1"/>
  <c r="C6166" i="1"/>
  <c r="C2134" i="1"/>
  <c r="C333" i="1"/>
  <c r="C1492" i="1"/>
  <c r="C731" i="1"/>
  <c r="C931" i="1"/>
  <c r="C3124" i="1"/>
  <c r="C5674" i="1"/>
  <c r="C3233" i="1"/>
  <c r="C3922" i="1"/>
  <c r="C5425" i="1"/>
  <c r="C5448" i="1"/>
  <c r="C3215" i="1"/>
  <c r="C3207" i="1"/>
  <c r="C766" i="1"/>
  <c r="C2852" i="1"/>
  <c r="C2456" i="1"/>
  <c r="C5882" i="1"/>
  <c r="C2907" i="1"/>
  <c r="C5895" i="1"/>
  <c r="C4017" i="1"/>
  <c r="C1640" i="1"/>
  <c r="C6932" i="1"/>
  <c r="C4591" i="1"/>
  <c r="C5533" i="1"/>
  <c r="C1481" i="1"/>
  <c r="C258" i="1"/>
  <c r="C2512" i="1"/>
  <c r="C4867" i="1"/>
  <c r="C1243" i="1"/>
  <c r="C2561" i="1"/>
  <c r="C4357" i="1"/>
  <c r="C2898" i="1"/>
  <c r="C789" i="1"/>
  <c r="C3755" i="1"/>
  <c r="C5258" i="1"/>
  <c r="C376" i="1"/>
  <c r="C3914" i="1"/>
  <c r="C4958" i="1"/>
  <c r="C1969" i="1"/>
  <c r="C2366" i="1"/>
  <c r="C5683" i="1"/>
  <c r="C232" i="1"/>
  <c r="C956" i="1"/>
  <c r="C1671" i="1"/>
  <c r="C5641" i="1"/>
  <c r="C3980" i="1"/>
  <c r="C5250" i="1"/>
  <c r="C639" i="1"/>
  <c r="C359" i="1"/>
  <c r="C2649" i="1"/>
  <c r="C2436" i="1"/>
  <c r="C1377" i="1"/>
  <c r="C5729" i="1"/>
  <c r="C6660" i="1"/>
  <c r="C672" i="1"/>
  <c r="C869" i="1"/>
  <c r="C229" i="1"/>
  <c r="C4347" i="1"/>
  <c r="C4429" i="1"/>
  <c r="C2017" i="1"/>
  <c r="C996" i="1"/>
  <c r="C2862" i="1"/>
  <c r="C2326" i="1"/>
  <c r="C5175" i="1"/>
  <c r="C4043" i="1"/>
  <c r="C1768" i="1"/>
  <c r="C3647" i="1"/>
  <c r="C2126" i="1"/>
  <c r="C514" i="1"/>
  <c r="C2620" i="1"/>
  <c r="C1217" i="1"/>
  <c r="C3467" i="1"/>
  <c r="C5849" i="1"/>
  <c r="C6998" i="1"/>
  <c r="C1460" i="1"/>
  <c r="C5929" i="1"/>
  <c r="C3521" i="1"/>
  <c r="C5070" i="1"/>
  <c r="C4065" i="1"/>
  <c r="C705" i="1"/>
  <c r="C1534" i="1"/>
  <c r="C4689" i="1"/>
  <c r="C5105" i="1"/>
  <c r="C891" i="1"/>
  <c r="C640" i="1"/>
  <c r="C491" i="1"/>
  <c r="C2020" i="1"/>
  <c r="C4907" i="1"/>
  <c r="C804" i="1"/>
  <c r="C1727" i="1"/>
  <c r="C1212" i="1"/>
  <c r="C5386" i="1"/>
  <c r="C1858" i="1"/>
  <c r="C1264" i="1"/>
  <c r="C4325" i="1"/>
  <c r="C4793" i="1"/>
  <c r="C3087" i="1"/>
  <c r="C1770" i="1"/>
  <c r="C5178" i="1"/>
  <c r="C1123" i="1"/>
  <c r="C5467" i="1"/>
  <c r="C4976" i="1"/>
  <c r="C4667" i="1"/>
  <c r="C4437" i="1"/>
  <c r="C1716" i="1"/>
  <c r="C1254" i="1"/>
  <c r="C5383" i="1"/>
  <c r="C5840" i="1"/>
  <c r="C3389" i="1"/>
  <c r="C619" i="1"/>
  <c r="C2510" i="1"/>
  <c r="C3756" i="1"/>
  <c r="C2613" i="1"/>
  <c r="C5803" i="1"/>
  <c r="C57" i="1"/>
  <c r="C2810" i="1"/>
  <c r="C3356" i="1"/>
  <c r="C3540" i="1"/>
  <c r="C5802" i="1"/>
  <c r="C5951" i="1"/>
  <c r="C872" i="1"/>
  <c r="C4739" i="1"/>
  <c r="C1034" i="1"/>
  <c r="C309" i="1"/>
  <c r="C2144" i="1"/>
  <c r="C1769" i="1"/>
  <c r="C3351" i="1"/>
  <c r="C1632" i="1"/>
  <c r="C1549" i="1"/>
  <c r="C5711" i="1"/>
  <c r="C1515" i="1"/>
  <c r="C4727" i="1"/>
  <c r="C3321" i="1"/>
  <c r="C5312" i="1"/>
  <c r="C5833" i="1"/>
  <c r="C116" i="1"/>
  <c r="C4738" i="1"/>
  <c r="C3001" i="1"/>
  <c r="C5813" i="1"/>
  <c r="C2749" i="1"/>
  <c r="C4441" i="1"/>
  <c r="C3893" i="1"/>
  <c r="C6922" i="1"/>
  <c r="C1843" i="1"/>
  <c r="C4978" i="1"/>
  <c r="C5556" i="1"/>
  <c r="C4047" i="1"/>
  <c r="C6593" i="1"/>
  <c r="C2758" i="1"/>
  <c r="C115" i="1"/>
  <c r="C392" i="1"/>
  <c r="C382" i="1"/>
  <c r="C2396" i="1"/>
  <c r="C213" i="1"/>
  <c r="C4401" i="1"/>
  <c r="C5994" i="1"/>
  <c r="C6384" i="1"/>
  <c r="C2400" i="1"/>
  <c r="C1218" i="1"/>
  <c r="C5587" i="1"/>
  <c r="C2389" i="1"/>
  <c r="C5989" i="1"/>
  <c r="C5197" i="1"/>
  <c r="C3913" i="1"/>
  <c r="C6818" i="1"/>
  <c r="C2913" i="1"/>
  <c r="C386" i="1"/>
  <c r="C4745" i="1"/>
  <c r="C4532" i="1"/>
  <c r="C1487" i="1"/>
  <c r="C5795" i="1"/>
  <c r="C5697" i="1"/>
  <c r="C4903" i="1"/>
  <c r="C4607" i="1"/>
  <c r="C4528" i="1"/>
  <c r="C1806" i="1"/>
  <c r="C3181" i="1"/>
  <c r="C5771" i="1"/>
  <c r="C1416" i="1"/>
  <c r="C2826" i="1"/>
  <c r="C841" i="1"/>
  <c r="C79" i="1"/>
  <c r="C4455" i="1"/>
  <c r="C3850" i="1"/>
  <c r="C3084" i="1"/>
  <c r="C6552" i="1"/>
  <c r="C978" i="1"/>
  <c r="C3129" i="1"/>
  <c r="C6892" i="1"/>
  <c r="C7074" i="1"/>
  <c r="C80" i="1"/>
  <c r="C4142" i="1"/>
  <c r="C4368" i="1"/>
  <c r="C4979" i="1"/>
  <c r="C4672" i="1"/>
  <c r="C1401" i="1"/>
  <c r="C1985" i="1"/>
  <c r="C7048" i="1"/>
  <c r="C4503" i="1"/>
  <c r="C2307" i="1"/>
  <c r="C3449" i="1"/>
  <c r="C3260" i="1"/>
  <c r="C5830" i="1"/>
  <c r="C687" i="1"/>
  <c r="C2087" i="1"/>
  <c r="C2612" i="1"/>
  <c r="C1670" i="1"/>
  <c r="C6737" i="1"/>
  <c r="C4760" i="1"/>
  <c r="C4145" i="1"/>
  <c r="C556" i="1"/>
  <c r="C3261" i="1"/>
  <c r="C3629" i="1"/>
  <c r="C1483" i="1"/>
  <c r="C6344" i="1"/>
  <c r="C4067" i="1"/>
  <c r="C4490" i="1"/>
  <c r="C1847" i="1"/>
  <c r="C6022" i="1"/>
  <c r="C3642" i="1"/>
  <c r="C2544" i="1"/>
  <c r="C2651" i="1"/>
  <c r="C6715" i="1"/>
  <c r="C4223" i="1"/>
  <c r="C1715" i="1"/>
  <c r="C5011" i="1"/>
  <c r="C316" i="1"/>
  <c r="C5660" i="1"/>
  <c r="C5917" i="1"/>
  <c r="C5231" i="1"/>
  <c r="C1253" i="1"/>
  <c r="C2577" i="1"/>
  <c r="C2499" i="1"/>
  <c r="C935" i="1"/>
  <c r="C3430" i="1"/>
  <c r="C6616" i="1"/>
  <c r="C1753" i="1"/>
  <c r="C5065" i="1"/>
  <c r="C465" i="1"/>
  <c r="C946" i="1"/>
  <c r="C5198" i="1"/>
  <c r="C5335" i="1"/>
  <c r="C1934" i="1"/>
  <c r="C2956" i="1"/>
  <c r="C4771" i="1"/>
  <c r="C2924" i="1"/>
  <c r="C2946" i="1"/>
  <c r="C5380" i="1"/>
  <c r="C3938" i="1"/>
  <c r="C2657" i="1"/>
  <c r="C3299" i="1"/>
  <c r="C195" i="1"/>
  <c r="C1422" i="1"/>
  <c r="C3447" i="1"/>
  <c r="C7005" i="1"/>
  <c r="C2959" i="1"/>
  <c r="C757" i="1"/>
  <c r="C2538" i="1"/>
  <c r="C4559" i="1"/>
  <c r="C5199" i="1"/>
  <c r="C3671" i="1"/>
  <c r="C1859" i="1"/>
  <c r="C2360" i="1"/>
  <c r="C4382" i="1"/>
  <c r="C4225" i="1"/>
  <c r="C4633" i="1"/>
  <c r="C3036" i="1"/>
  <c r="C3571" i="1"/>
  <c r="C5147" i="1"/>
  <c r="C4507" i="1"/>
  <c r="C3249" i="1"/>
  <c r="C2878" i="1"/>
  <c r="C3721" i="1"/>
  <c r="C234" i="1"/>
  <c r="C1087" i="1"/>
  <c r="C4563" i="1"/>
  <c r="C2386" i="1"/>
  <c r="C3246" i="1"/>
  <c r="C5827" i="1"/>
  <c r="C3845" i="1"/>
  <c r="C4515" i="1"/>
  <c r="C5693" i="1"/>
  <c r="C88" i="1"/>
  <c r="C817" i="1"/>
  <c r="C2225" i="1"/>
  <c r="C2671" i="1"/>
  <c r="C5403" i="1"/>
  <c r="C10" i="1"/>
  <c r="C313" i="1"/>
  <c r="C3820" i="1"/>
  <c r="C5516" i="1"/>
  <c r="C4945" i="1"/>
  <c r="C4707" i="1"/>
  <c r="C5900" i="1"/>
  <c r="C5969" i="1"/>
  <c r="C5871" i="1"/>
  <c r="C3258" i="1"/>
  <c r="C5520" i="1"/>
  <c r="C5494" i="1"/>
  <c r="C2834" i="1"/>
  <c r="C2439" i="1"/>
  <c r="C1834" i="1"/>
  <c r="C712" i="1"/>
  <c r="C4454" i="1"/>
  <c r="C5762" i="1"/>
  <c r="C2481" i="1"/>
  <c r="C3762" i="1"/>
  <c r="C857" i="1"/>
  <c r="C5153" i="1"/>
  <c r="C4243" i="1"/>
  <c r="C5712" i="1"/>
  <c r="C3689" i="1"/>
  <c r="C2557" i="1"/>
  <c r="C5427" i="1"/>
  <c r="C2259" i="1"/>
  <c r="C589" i="1"/>
  <c r="C181" i="1"/>
  <c r="C2281" i="1"/>
  <c r="C4342" i="1"/>
  <c r="C942" i="1"/>
  <c r="C3719" i="1"/>
  <c r="C2633" i="1"/>
  <c r="C3622" i="1"/>
  <c r="C1057" i="1"/>
  <c r="C3132" i="1"/>
  <c r="C2245" i="1"/>
  <c r="C4765" i="1"/>
  <c r="C5315" i="1"/>
  <c r="C2467" i="1"/>
  <c r="C5232" i="1"/>
  <c r="C4113" i="1"/>
  <c r="C1664" i="1"/>
  <c r="C1581" i="1"/>
  <c r="C2669" i="1"/>
  <c r="C4549" i="1"/>
  <c r="C241" i="1"/>
  <c r="C4882" i="1"/>
  <c r="C2626" i="1"/>
  <c r="C2909" i="1"/>
  <c r="C3849" i="1"/>
  <c r="C2892" i="1"/>
  <c r="C5530" i="1"/>
  <c r="C1746" i="1"/>
  <c r="C3399" i="1"/>
  <c r="C4655" i="1"/>
  <c r="C1882" i="1"/>
  <c r="C1993" i="1"/>
  <c r="C2851" i="1"/>
  <c r="C940" i="1"/>
  <c r="C5113" i="1"/>
  <c r="C5495" i="1"/>
  <c r="C2001" i="1"/>
  <c r="C3024" i="1"/>
  <c r="C5337" i="1"/>
  <c r="C220" i="1"/>
  <c r="C5938" i="1"/>
  <c r="C2118" i="1"/>
  <c r="C467" i="1"/>
  <c r="C1554" i="1"/>
  <c r="C5452" i="1"/>
  <c r="C3318" i="1"/>
  <c r="C3046" i="1"/>
  <c r="C1616" i="1"/>
  <c r="C2643" i="1"/>
  <c r="C4634" i="1"/>
  <c r="C4129" i="1"/>
  <c r="C5866" i="1"/>
  <c r="C2947" i="1"/>
  <c r="C1580" i="1"/>
  <c r="C3120" i="1"/>
  <c r="C4657" i="1"/>
  <c r="C130" i="1"/>
  <c r="C1090" i="1"/>
  <c r="C3095" i="1"/>
  <c r="C5511" i="1"/>
  <c r="C818" i="1"/>
  <c r="C3238" i="1"/>
  <c r="C5785" i="1"/>
  <c r="C5659" i="1"/>
  <c r="C660" i="1"/>
  <c r="C1070" i="1"/>
  <c r="C6544" i="1"/>
  <c r="C4998" i="1"/>
  <c r="C1294" i="1"/>
  <c r="C2824" i="1"/>
  <c r="C3164" i="1"/>
  <c r="C216" i="1"/>
  <c r="C4889" i="1"/>
  <c r="C1438" i="1"/>
  <c r="C3210" i="1"/>
  <c r="C4179" i="1"/>
  <c r="C4603" i="1"/>
  <c r="C477" i="1"/>
  <c r="C5407" i="1"/>
  <c r="C4537" i="1"/>
  <c r="C3573" i="1"/>
  <c r="C2817" i="1"/>
  <c r="C2604" i="1"/>
  <c r="C2469" i="1"/>
  <c r="C5776" i="1"/>
  <c r="C1187" i="1"/>
  <c r="C297" i="1"/>
  <c r="C3328" i="1"/>
  <c r="C3413" i="1"/>
  <c r="C1086" i="1"/>
  <c r="C1223" i="1"/>
  <c r="C1560" i="1"/>
  <c r="C5832" i="1"/>
  <c r="C6807" i="1"/>
  <c r="C2240" i="1"/>
  <c r="C1717" i="1"/>
  <c r="C1260" i="1"/>
  <c r="C4381" i="1"/>
  <c r="C3763" i="1"/>
  <c r="C5269" i="1"/>
  <c r="C5378" i="1"/>
  <c r="C2955" i="1"/>
  <c r="C4588" i="1"/>
  <c r="C3253" i="1"/>
  <c r="C750" i="1"/>
  <c r="C1101" i="1"/>
  <c r="C3766" i="1"/>
  <c r="C2576" i="1"/>
  <c r="C816" i="1"/>
  <c r="C702" i="1"/>
  <c r="C2598" i="1"/>
  <c r="C3790" i="1"/>
  <c r="C1970" i="1"/>
  <c r="C2305" i="1"/>
  <c r="C3933" i="1"/>
  <c r="C2707" i="1"/>
  <c r="C1544" i="1"/>
  <c r="C4842" i="1"/>
  <c r="C4352" i="1"/>
  <c r="C1703" i="1"/>
  <c r="C2358" i="1"/>
  <c r="C6561" i="1"/>
  <c r="C150" i="1"/>
  <c r="C2991" i="1"/>
  <c r="C5941" i="1"/>
  <c r="C1879" i="1"/>
  <c r="C6172" i="1"/>
  <c r="C1008" i="1"/>
  <c r="C5884" i="1"/>
  <c r="C4844" i="1"/>
  <c r="C6116" i="1"/>
  <c r="C2719" i="1"/>
  <c r="C587" i="1"/>
  <c r="C2034" i="1"/>
  <c r="C3311" i="1"/>
  <c r="C5031" i="1"/>
  <c r="C5277" i="1"/>
  <c r="C3080" i="1"/>
  <c r="C1629" i="1"/>
  <c r="C1877" i="1"/>
  <c r="C4093" i="1"/>
  <c r="C3645" i="1"/>
  <c r="C3143" i="1"/>
  <c r="C6813" i="1"/>
  <c r="C3416" i="1"/>
  <c r="C4196" i="1"/>
  <c r="C1236" i="1"/>
  <c r="C1405" i="1"/>
  <c r="C1894" i="1"/>
  <c r="C5465" i="1"/>
  <c r="C6956" i="1"/>
  <c r="C248" i="1"/>
  <c r="C4055" i="1"/>
  <c r="C1313" i="1"/>
  <c r="C6261" i="1"/>
  <c r="C5431" i="1"/>
  <c r="C2848" i="1"/>
  <c r="C555" i="1"/>
  <c r="C5267" i="1"/>
  <c r="C3556" i="1"/>
  <c r="C1939" i="1"/>
  <c r="C6837" i="1"/>
  <c r="C3313" i="1"/>
  <c r="C3959" i="1"/>
  <c r="C5338" i="1"/>
  <c r="C4358" i="1"/>
  <c r="C3395" i="1"/>
  <c r="C1570" i="1"/>
  <c r="C2727" i="1"/>
  <c r="C679" i="1"/>
  <c r="C4103" i="1"/>
  <c r="C2379" i="1"/>
  <c r="C2902" i="1"/>
  <c r="C2105" i="1"/>
  <c r="C1047" i="1"/>
  <c r="C6784" i="1"/>
  <c r="C5948" i="1"/>
  <c r="C4874" i="1"/>
  <c r="C3612" i="1"/>
  <c r="C5217" i="1"/>
  <c r="C6575" i="1"/>
  <c r="C5148" i="1"/>
  <c r="C4170" i="1"/>
  <c r="C5174" i="1"/>
  <c r="C4092" i="1"/>
  <c r="C3029" i="1"/>
  <c r="C7015" i="1"/>
  <c r="C3957" i="1"/>
  <c r="C3631" i="1"/>
  <c r="C4682" i="1"/>
  <c r="C2732" i="1"/>
  <c r="C6408" i="1"/>
  <c r="C726" i="1"/>
  <c r="C2002" i="1"/>
  <c r="C6467" i="1"/>
  <c r="C1124" i="1"/>
  <c r="C2138" i="1"/>
  <c r="C3525" i="1"/>
  <c r="C4866" i="1"/>
  <c r="C1844" i="1"/>
  <c r="C399" i="1"/>
  <c r="C5006" i="1"/>
  <c r="C1833" i="1"/>
  <c r="C1096" i="1"/>
  <c r="C3705" i="1"/>
  <c r="C4805" i="1"/>
  <c r="C3026" i="1"/>
  <c r="C2286" i="1"/>
  <c r="C3235" i="1"/>
  <c r="C4698" i="1"/>
  <c r="C4433" i="1"/>
  <c r="C5142" i="1"/>
  <c r="C2058" i="1"/>
  <c r="C3285" i="1"/>
  <c r="C5728" i="1"/>
  <c r="C4942" i="1"/>
  <c r="C3986" i="1"/>
  <c r="C1170" i="1"/>
  <c r="C3076" i="1"/>
  <c r="C3470" i="1"/>
  <c r="C1029" i="1"/>
  <c r="C3861" i="1"/>
  <c r="C1714" i="1"/>
  <c r="C244" i="1"/>
  <c r="C5329" i="1"/>
  <c r="C4413" i="1"/>
  <c r="C3932" i="1"/>
  <c r="C185" i="1"/>
  <c r="C1107" i="1"/>
  <c r="C1111" i="1"/>
  <c r="C5207" i="1"/>
  <c r="C4878" i="1"/>
  <c r="C1498" i="1"/>
  <c r="C3308" i="1"/>
  <c r="C2617" i="1"/>
  <c r="C5102" i="1"/>
  <c r="C5413" i="1"/>
  <c r="C5084" i="1"/>
  <c r="C5049" i="1"/>
  <c r="C3526" i="1"/>
  <c r="C695" i="1"/>
  <c r="C5724" i="1"/>
  <c r="C2013" i="1"/>
  <c r="C5822" i="1"/>
  <c r="C5224" i="1"/>
  <c r="C5209" i="1"/>
  <c r="C5841" i="1"/>
  <c r="C676" i="1"/>
  <c r="C2881" i="1"/>
  <c r="C445" i="1"/>
  <c r="C170" i="1"/>
  <c r="C790" i="1"/>
  <c r="C2204" i="1"/>
  <c r="C1277" i="1"/>
  <c r="C5389" i="1"/>
  <c r="C4056" i="1"/>
  <c r="C1026" i="1"/>
  <c r="C1661" i="1"/>
  <c r="C1006" i="1"/>
  <c r="C5559" i="1"/>
  <c r="C3662" i="1"/>
  <c r="C3704" i="1"/>
  <c r="C5239" i="1"/>
  <c r="C2006" i="1"/>
  <c r="C4681" i="1"/>
  <c r="C138" i="1"/>
  <c r="C2313" i="1"/>
  <c r="C1444" i="1"/>
  <c r="C3004" i="1"/>
  <c r="C3646" i="1"/>
  <c r="C4692" i="1"/>
  <c r="C5410" i="1"/>
  <c r="C4460" i="1"/>
  <c r="C4445" i="1"/>
  <c r="C5459" i="1"/>
  <c r="C4112" i="1"/>
  <c r="C1674" i="1"/>
  <c r="C5987" i="1"/>
  <c r="C2729" i="1"/>
  <c r="C1093" i="1"/>
  <c r="C3905" i="1"/>
  <c r="C2130" i="1"/>
  <c r="C1918" i="1"/>
  <c r="C1762" i="1"/>
  <c r="C5628" i="1"/>
  <c r="C3204" i="1"/>
  <c r="C1165" i="1"/>
  <c r="C998" i="1"/>
  <c r="C1092" i="1"/>
  <c r="C703" i="1"/>
  <c r="C4568" i="1"/>
  <c r="C1810" i="1"/>
  <c r="C1602" i="1"/>
  <c r="C5034" i="1"/>
  <c r="C362" i="1"/>
  <c r="C4331" i="1"/>
  <c r="C12" i="1"/>
  <c r="C4602" i="1"/>
  <c r="C5604" i="1"/>
  <c r="C4510" i="1"/>
  <c r="C4995" i="1"/>
  <c r="C3513" i="1"/>
  <c r="C3673" i="1"/>
  <c r="C5307" i="1"/>
  <c r="C1331" i="1"/>
  <c r="C5235" i="1"/>
  <c r="C5433" i="1"/>
  <c r="C3535" i="1"/>
  <c r="C4278" i="1"/>
  <c r="C4778" i="1"/>
  <c r="C3653" i="1"/>
  <c r="C1663" i="1"/>
  <c r="C2462" i="1"/>
  <c r="C2506" i="1"/>
  <c r="C3123" i="1"/>
  <c r="C1131" i="1"/>
  <c r="C2026" i="1"/>
  <c r="C2827" i="1"/>
  <c r="C76" i="1"/>
  <c r="C765" i="1"/>
  <c r="C4130" i="1"/>
  <c r="C812" i="1"/>
  <c r="C569" i="1"/>
  <c r="C1523" i="1"/>
  <c r="C4385" i="1"/>
  <c r="C2996" i="1"/>
  <c r="C5732" i="1"/>
  <c r="C3025" i="1"/>
  <c r="C6858" i="1"/>
  <c r="C1910" i="1"/>
  <c r="C2791" i="1"/>
  <c r="C2452" i="1"/>
  <c r="C2302" i="1"/>
  <c r="C4632" i="1"/>
  <c r="C2673" i="1"/>
  <c r="C1814" i="1"/>
  <c r="C1442" i="1"/>
  <c r="C2984" i="1"/>
  <c r="C1619" i="1"/>
  <c r="C1630" i="1"/>
  <c r="C4042" i="1"/>
  <c r="C3327" i="1"/>
  <c r="C1443" i="1"/>
  <c r="C1761" i="1"/>
  <c r="C1943" i="1"/>
  <c r="C2962" i="1"/>
  <c r="C2887" i="1"/>
  <c r="C2702" i="1"/>
  <c r="C4944" i="1"/>
  <c r="C1909" i="1"/>
  <c r="C311" i="1"/>
  <c r="C237" i="1"/>
  <c r="C1318" i="1"/>
  <c r="C6216" i="1"/>
  <c r="C5770" i="1"/>
  <c r="C3842" i="1"/>
  <c r="C1299" i="1"/>
  <c r="C3873" i="1"/>
  <c r="C6664" i="1"/>
  <c r="C3175" i="1"/>
  <c r="C2095" i="1"/>
  <c r="C2915" i="1"/>
  <c r="C1584" i="1"/>
  <c r="C2044" i="1"/>
  <c r="C3256" i="1"/>
  <c r="C5204" i="1"/>
  <c r="C1524" i="1"/>
  <c r="C3661" i="1"/>
  <c r="C72" i="1"/>
  <c r="C4026" i="1"/>
  <c r="C2762" i="1"/>
  <c r="C5493" i="1"/>
  <c r="C744" i="1"/>
  <c r="C2770" i="1"/>
  <c r="C4946" i="1"/>
  <c r="C2329" i="1"/>
  <c r="C1293" i="1"/>
  <c r="C6030" i="1"/>
  <c r="C1259" i="1"/>
  <c r="C20" i="1"/>
  <c r="C3699" i="1"/>
  <c r="C2183" i="1"/>
  <c r="C3708" i="1"/>
  <c r="C1019" i="1"/>
  <c r="C641" i="1"/>
  <c r="C114" i="1"/>
  <c r="C3172" i="1"/>
  <c r="C4736" i="1"/>
  <c r="C2323" i="1"/>
  <c r="C1089" i="1"/>
  <c r="C3941" i="1"/>
  <c r="C4959" i="1"/>
  <c r="C3162" i="1"/>
  <c r="C1652" i="1"/>
  <c r="C2985" i="1"/>
  <c r="C1397" i="1"/>
  <c r="C2547" i="1"/>
  <c r="C535" i="1"/>
  <c r="C6950" i="1"/>
  <c r="C4520" i="1"/>
  <c r="C3805" i="1"/>
  <c r="C5074" i="1"/>
  <c r="C14" i="1"/>
  <c r="C341" i="1"/>
  <c r="C4724" i="1"/>
  <c r="C6929" i="1"/>
  <c r="C5039" i="1"/>
  <c r="C6771" i="1"/>
  <c r="C2563" i="1"/>
  <c r="C3945" i="1"/>
  <c r="C5229" i="1"/>
  <c r="C1522" i="1"/>
  <c r="C384" i="1"/>
  <c r="C156" i="1"/>
  <c r="C6623" i="1"/>
  <c r="C799" i="1"/>
  <c r="C5595" i="1"/>
  <c r="C1799" i="1"/>
  <c r="C4205" i="1"/>
  <c r="C5061" i="1"/>
  <c r="C2099" i="1"/>
  <c r="C5740" i="1"/>
  <c r="C3537" i="1"/>
  <c r="C4814" i="1"/>
  <c r="C3601" i="1"/>
  <c r="C6671" i="1"/>
  <c r="C3111" i="1"/>
  <c r="C5574" i="1"/>
  <c r="C597" i="1"/>
  <c r="C2076" i="1"/>
  <c r="C1373" i="1"/>
  <c r="C1127" i="1"/>
  <c r="C5183" i="1"/>
  <c r="C4188" i="1"/>
  <c r="C617" i="1"/>
  <c r="C1864" i="1"/>
  <c r="C1922" i="1"/>
  <c r="C1134" i="1"/>
  <c r="C4625" i="1"/>
  <c r="C3583" i="1"/>
  <c r="C6392" i="1"/>
  <c r="C6752" i="1"/>
  <c r="C1889" i="1"/>
  <c r="C1976" i="1"/>
  <c r="C433" i="1"/>
  <c r="C6515" i="1"/>
  <c r="C6391" i="1"/>
  <c r="C1813" i="1"/>
  <c r="C6358" i="1"/>
  <c r="C6746" i="1"/>
  <c r="C2153" i="1"/>
  <c r="C4737" i="1"/>
  <c r="C5705" i="1"/>
  <c r="C3983" i="1"/>
  <c r="C142" i="1"/>
  <c r="C856" i="1"/>
  <c r="C3000" i="1"/>
  <c r="C5581" i="1"/>
  <c r="C5260" i="1"/>
  <c r="C721" i="1"/>
  <c r="C2723" i="1"/>
  <c r="C1750" i="1"/>
  <c r="C5535" i="1"/>
  <c r="C3380" i="1"/>
  <c r="C4642" i="1"/>
  <c r="C450" i="1"/>
  <c r="C4792" i="1"/>
  <c r="C4276" i="1"/>
  <c r="C4970" i="1"/>
  <c r="C4376" i="1"/>
  <c r="C3469" i="1"/>
  <c r="C2300" i="1"/>
  <c r="C5586" i="1"/>
  <c r="C3478" i="1"/>
  <c r="C3367" i="1"/>
  <c r="C5399" i="1"/>
  <c r="C1631" i="1"/>
  <c r="C2403" i="1"/>
  <c r="C1636" i="1"/>
  <c r="C5881" i="1"/>
  <c r="C5843" i="1"/>
  <c r="C5041" i="1"/>
  <c r="C2950" i="1"/>
  <c r="C4726" i="1"/>
  <c r="C4830" i="1"/>
  <c r="C5679" i="1"/>
  <c r="C825" i="1"/>
  <c r="C3787" i="1"/>
  <c r="C2267" i="1"/>
  <c r="C5346" i="1"/>
  <c r="C1915" i="1"/>
  <c r="C2395" i="1"/>
  <c r="C3867" i="1"/>
  <c r="C5727" i="1"/>
  <c r="C2552" i="1"/>
  <c r="C4369" i="1"/>
  <c r="C1258" i="1"/>
  <c r="C5612" i="1"/>
  <c r="C5424" i="1"/>
  <c r="C5863" i="1"/>
  <c r="C5278" i="1"/>
  <c r="C4887" i="1"/>
  <c r="C5294" i="1"/>
  <c r="C4106" i="1"/>
  <c r="C3414" i="1"/>
  <c r="C4565" i="1"/>
  <c r="C2559" i="1"/>
  <c r="C1221" i="1"/>
  <c r="C3558" i="1"/>
  <c r="C3373" i="1"/>
  <c r="C2282" i="1"/>
  <c r="C3101" i="1"/>
  <c r="C1822" i="1"/>
  <c r="C4879" i="1"/>
  <c r="C2162" i="1"/>
  <c r="C4290" i="1"/>
  <c r="C4902" i="1"/>
  <c r="C4666" i="1"/>
  <c r="C4245" i="1"/>
  <c r="C5037" i="1"/>
  <c r="C1853" i="1"/>
  <c r="C3093" i="1"/>
  <c r="C5676" i="1"/>
  <c r="C2218" i="1"/>
  <c r="C779" i="1"/>
  <c r="C5819" i="1"/>
  <c r="C1955" i="1"/>
  <c r="C615" i="1"/>
  <c r="C2478" i="1"/>
  <c r="C5792" i="1"/>
  <c r="C4364" i="1"/>
  <c r="C4324" i="1"/>
  <c r="C1930" i="1"/>
  <c r="C3882" i="1"/>
  <c r="C4395" i="1"/>
  <c r="C4974" i="1"/>
  <c r="C4308" i="1"/>
  <c r="C3579" i="1"/>
  <c r="C143" i="1"/>
  <c r="C522" i="1"/>
  <c r="C5254" i="1"/>
  <c r="C2238" i="1"/>
  <c r="C2277" i="1"/>
  <c r="C3965" i="1"/>
  <c r="C3878" i="1"/>
  <c r="C3090" i="1"/>
  <c r="C5286" i="1"/>
  <c r="C1161" i="1"/>
  <c r="C5509" i="1"/>
  <c r="C2502" i="1"/>
  <c r="C4297" i="1"/>
  <c r="C827" i="1"/>
  <c r="C1971" i="1"/>
  <c r="C5823" i="1"/>
  <c r="C6411" i="1"/>
  <c r="C5164" i="1"/>
  <c r="C1737" i="1"/>
  <c r="C6431" i="1"/>
  <c r="C5445" i="1"/>
  <c r="C4661" i="1"/>
  <c r="C2662" i="1"/>
  <c r="C4599" i="1"/>
  <c r="C1432" i="1"/>
  <c r="C2832" i="1"/>
  <c r="C2704" i="1"/>
  <c r="C824" i="1"/>
  <c r="C3063" i="1"/>
  <c r="C4262" i="1"/>
  <c r="C1527" i="1"/>
  <c r="C2195" i="1"/>
  <c r="C2627" i="1"/>
  <c r="C1375" i="1"/>
  <c r="C647" i="1"/>
  <c r="C2278" i="1"/>
  <c r="C1665" i="1"/>
  <c r="C6434" i="1"/>
  <c r="C710" i="1"/>
  <c r="C4604" i="1"/>
  <c r="C2367" i="1"/>
  <c r="C3096" i="1"/>
  <c r="C3203" i="1"/>
  <c r="C4575" i="1"/>
  <c r="C3236" i="1"/>
  <c r="C3405" i="1"/>
  <c r="C3128" i="1"/>
  <c r="C4125" i="1"/>
  <c r="C2757" i="1"/>
  <c r="C1328" i="1"/>
  <c r="C2888" i="1"/>
  <c r="C1190" i="1"/>
  <c r="C5834" i="1"/>
  <c r="C3702" i="1"/>
  <c r="C2471" i="1"/>
  <c r="C492" i="1"/>
  <c r="C2048" i="1"/>
  <c r="C5768" i="1"/>
  <c r="C752" i="1"/>
  <c r="C2470" i="1"/>
  <c r="C5472" i="1"/>
  <c r="C881" i="1"/>
  <c r="C6435" i="1"/>
  <c r="C581" i="1"/>
  <c r="C3049" i="1"/>
  <c r="C3059" i="1"/>
  <c r="C3638" i="1"/>
  <c r="C5652" i="1"/>
  <c r="C4605" i="1"/>
  <c r="C2624" i="1"/>
  <c r="C6880" i="1"/>
  <c r="C2529" i="1"/>
  <c r="C4840" i="1"/>
  <c r="C4514" i="1"/>
  <c r="C28" i="1"/>
  <c r="C2528" i="1"/>
  <c r="C4285" i="1"/>
  <c r="C3777" i="1"/>
  <c r="C2556" i="1"/>
  <c r="C2253" i="1"/>
  <c r="C1979" i="1"/>
  <c r="C5859" i="1"/>
  <c r="C1080" i="1"/>
  <c r="C2524" i="1"/>
  <c r="C1037" i="1"/>
  <c r="C5775" i="1"/>
  <c r="C3504" i="1"/>
  <c r="C1282" i="1"/>
  <c r="C4162" i="1"/>
  <c r="C2569" i="1"/>
  <c r="C5124" i="1"/>
  <c r="C2866" i="1"/>
  <c r="C3976" i="1"/>
  <c r="C4967" i="1"/>
  <c r="C6759" i="1"/>
  <c r="C4091" i="1"/>
  <c r="C7041" i="1"/>
  <c r="C4450" i="1"/>
  <c r="C3040" i="1"/>
  <c r="C1309" i="1"/>
  <c r="C336" i="1"/>
  <c r="C6450" i="1"/>
  <c r="C1425" i="1"/>
  <c r="C5741" i="1"/>
  <c r="C2516" i="1"/>
  <c r="C3007" i="1"/>
  <c r="C4938" i="1"/>
  <c r="C1881" i="1"/>
  <c r="C2720" i="1"/>
  <c r="C472" i="1"/>
  <c r="C2912" i="1"/>
  <c r="C3587" i="1"/>
  <c r="C1150" i="1"/>
  <c r="C5800" i="1"/>
  <c r="C1965" i="1"/>
  <c r="C1992" i="1"/>
  <c r="C2100" i="1"/>
  <c r="C6814" i="1"/>
  <c r="C2740" i="1"/>
  <c r="C44" i="1"/>
  <c r="C1178" i="1"/>
  <c r="C2254" i="1"/>
  <c r="C4871" i="1"/>
  <c r="C3578" i="1"/>
  <c r="C3791" i="1"/>
  <c r="C2454" i="1"/>
  <c r="C4267" i="1"/>
  <c r="C1837" i="1"/>
  <c r="C1137" i="1"/>
  <c r="C1332" i="1"/>
  <c r="C4104" i="1"/>
  <c r="C2215" i="1"/>
  <c r="C4349" i="1"/>
  <c r="C6853" i="1"/>
  <c r="C5372" i="1"/>
  <c r="C2061" i="1"/>
  <c r="C3226" i="1"/>
  <c r="C6647" i="1"/>
  <c r="C2833" i="1"/>
  <c r="C233" i="1"/>
  <c r="C5365" i="1"/>
  <c r="C2480" i="1"/>
  <c r="C6749" i="1"/>
  <c r="C1386" i="1"/>
  <c r="C4008" i="1"/>
  <c r="C4619" i="1"/>
  <c r="C4322" i="1"/>
  <c r="C3665" i="1"/>
  <c r="C652" i="1"/>
  <c r="C4496" i="1"/>
  <c r="C3602" i="1"/>
  <c r="C5685" i="1"/>
  <c r="C15" i="1"/>
  <c r="C5017" i="1"/>
  <c r="C31" i="1"/>
  <c r="C3182" i="1"/>
  <c r="C2081" i="1"/>
  <c r="C3069" i="1"/>
  <c r="C4742" i="1"/>
  <c r="C4652" i="1"/>
  <c r="C3091" i="1"/>
  <c r="C5512" i="1"/>
  <c r="C6457" i="1"/>
  <c r="C2463" i="1"/>
  <c r="C1871" i="1"/>
  <c r="C1164" i="1"/>
  <c r="C3652" i="1"/>
  <c r="C5718" i="1"/>
  <c r="C3331" i="1"/>
  <c r="C1007" i="1"/>
  <c r="C3530" i="1"/>
  <c r="C3020" i="1"/>
  <c r="C2738" i="1"/>
  <c r="C4823" i="1"/>
  <c r="C4481" i="1"/>
  <c r="C3892" i="1"/>
  <c r="C5550" i="1"/>
  <c r="C5210" i="1"/>
  <c r="C2926" i="1"/>
  <c r="C5245" i="1"/>
  <c r="C553" i="1"/>
  <c r="C5905" i="1"/>
  <c r="C576" i="1"/>
  <c r="C5906" i="1"/>
  <c r="C4090" i="1"/>
  <c r="C4747" i="1"/>
  <c r="C2342" i="1"/>
  <c r="C2993" i="1"/>
  <c r="C5316" i="1"/>
  <c r="C3691" i="1"/>
  <c r="C4217" i="1"/>
  <c r="C3374" i="1"/>
  <c r="C5281" i="1"/>
  <c r="C967" i="1"/>
  <c r="C4163" i="1"/>
  <c r="C5160" i="1"/>
  <c r="C3473" i="1"/>
  <c r="C7022" i="1"/>
  <c r="C5614" i="1"/>
  <c r="C2746" i="1"/>
  <c r="C966" i="1"/>
  <c r="C5446" i="1"/>
  <c r="C387" i="1"/>
  <c r="C2272" i="1"/>
  <c r="C2131" i="1"/>
  <c r="C3307" i="1"/>
  <c r="C2405" i="1"/>
  <c r="C1836" i="1"/>
  <c r="C677" i="1"/>
  <c r="C4177" i="1"/>
  <c r="C3515" i="1"/>
  <c r="C3386" i="1"/>
  <c r="C5545" i="1"/>
  <c r="C4802" i="1"/>
  <c r="C5854" i="1"/>
  <c r="C5054" i="1"/>
  <c r="C3778" i="1"/>
  <c r="C787" i="1"/>
  <c r="C5218" i="1"/>
  <c r="C4621" i="1"/>
  <c r="C5473" i="1"/>
  <c r="C2345" i="1"/>
  <c r="C4913" i="1"/>
  <c r="C4343" i="1"/>
  <c r="C4690" i="1"/>
  <c r="C1174" i="1"/>
  <c r="C4116" i="1"/>
  <c r="C992" i="1"/>
  <c r="C4122" i="1"/>
  <c r="C3033" i="1"/>
  <c r="C5956" i="1"/>
  <c r="C4922" i="1"/>
  <c r="C5791" i="1"/>
  <c r="C3488" i="1"/>
  <c r="C4100" i="1"/>
  <c r="C2825" i="1"/>
  <c r="C159" i="1"/>
  <c r="C4579" i="1"/>
  <c r="C122" i="1"/>
  <c r="C203" i="1"/>
  <c r="C2872" i="1"/>
  <c r="C1797" i="1"/>
  <c r="C4070" i="1"/>
  <c r="C210" i="1"/>
  <c r="C47" i="1"/>
  <c r="C3793" i="1"/>
  <c r="C6811" i="1"/>
  <c r="C2642" i="1"/>
  <c r="C1849" i="1"/>
  <c r="C4332" i="1"/>
  <c r="C3550" i="1"/>
  <c r="C4572" i="1"/>
  <c r="C3734" i="1"/>
  <c r="C5073" i="1"/>
  <c r="C314" i="1"/>
  <c r="C1091" i="1"/>
  <c r="C6485" i="1"/>
  <c r="C1244" i="1"/>
  <c r="C741" i="1"/>
  <c r="C3194" i="1"/>
  <c r="C5502" i="1"/>
  <c r="C1815" i="1"/>
  <c r="C2338" i="1"/>
  <c r="C5469" i="1"/>
  <c r="C1314" i="1"/>
  <c r="C441" i="1"/>
  <c r="C3607" i="1"/>
  <c r="C1558" i="1"/>
  <c r="C1465" i="1"/>
  <c r="C673" i="1"/>
  <c r="C4659" i="1"/>
  <c r="C4139" i="1"/>
  <c r="C101" i="1"/>
  <c r="C5004" i="1"/>
  <c r="C3365" i="1"/>
  <c r="C171" i="1"/>
  <c r="C3785" i="1"/>
  <c r="C2928" i="1"/>
  <c r="C349" i="1"/>
  <c r="C1783" i="1"/>
  <c r="C5976" i="1"/>
  <c r="C3585" i="1"/>
  <c r="C5401" i="1"/>
  <c r="C3678" i="1"/>
  <c r="C1065" i="1"/>
  <c r="C938" i="1"/>
  <c r="C2945" i="1"/>
  <c r="C1013" i="1"/>
  <c r="C4950" i="1"/>
  <c r="C4943" i="1"/>
  <c r="C861" i="1"/>
  <c r="C3654" i="1"/>
  <c r="C5025" i="1"/>
  <c r="C1020" i="1"/>
  <c r="C4571" i="1"/>
  <c r="C4809" i="1"/>
  <c r="C4242" i="1"/>
  <c r="C1069" i="1"/>
  <c r="C1718" i="1"/>
  <c r="C5351" i="1"/>
  <c r="C6830" i="1"/>
  <c r="C4637" i="1"/>
  <c r="C718" i="1"/>
  <c r="C4498" i="1"/>
  <c r="C4149" i="1"/>
  <c r="C5853" i="1"/>
  <c r="C2047" i="1"/>
  <c r="C6503" i="1"/>
  <c r="C3486" i="1"/>
  <c r="C2465" i="1"/>
  <c r="C368" i="1"/>
  <c r="C3806" i="1"/>
  <c r="C532" i="1"/>
  <c r="C4526" i="1"/>
  <c r="C2807" i="1"/>
  <c r="C1214" i="1"/>
  <c r="C3982" i="1"/>
  <c r="C1097" i="1"/>
  <c r="C6966" i="1"/>
  <c r="C6382" i="1"/>
  <c r="C1317" i="1"/>
  <c r="C238" i="1"/>
  <c r="C5699" i="1"/>
  <c r="C97" i="1"/>
  <c r="C1010" i="1"/>
  <c r="C6816" i="1"/>
  <c r="C2995" i="1"/>
  <c r="C5537" i="1"/>
  <c r="C3776" i="1"/>
  <c r="C6601" i="1"/>
  <c r="C5662" i="1"/>
  <c r="C4388" i="1"/>
  <c r="C6602" i="1"/>
  <c r="C3703" i="1"/>
  <c r="C5038" i="1"/>
  <c r="C895" i="1"/>
  <c r="C915" i="1"/>
  <c r="C1036" i="1"/>
  <c r="C4166" i="1"/>
  <c r="C6393" i="1"/>
  <c r="C6873" i="1"/>
  <c r="C2526" i="1"/>
  <c r="C2741" i="1"/>
  <c r="C121" i="1"/>
  <c r="C3561" i="1"/>
  <c r="C3586" i="1"/>
  <c r="C3949" i="1"/>
  <c r="C4476" i="1"/>
  <c r="C6563" i="1"/>
  <c r="C1532" i="1"/>
  <c r="C6581" i="1"/>
  <c r="C2193" i="1"/>
  <c r="C1451" i="1"/>
  <c r="C2988" i="1"/>
  <c r="C975" i="1"/>
  <c r="C2082" i="1"/>
  <c r="C1177" i="1"/>
  <c r="C914" i="1"/>
  <c r="C5570" i="1"/>
  <c r="C3617" i="1"/>
  <c r="C3981" i="1"/>
  <c r="C5263" i="1"/>
  <c r="C688" i="1"/>
  <c r="C5954" i="1"/>
  <c r="C2388" i="1"/>
  <c r="C716" i="1"/>
  <c r="C56" i="1"/>
  <c r="C1647" i="1"/>
  <c r="C7080" i="1"/>
  <c r="C1273" i="1"/>
  <c r="C3450" i="1"/>
  <c r="C6648" i="1"/>
  <c r="C3718" i="1"/>
  <c r="C119" i="1"/>
  <c r="C3122" i="1"/>
  <c r="C3764" i="1"/>
  <c r="C1884" i="1"/>
  <c r="C2682" i="1"/>
  <c r="C6782" i="1"/>
  <c r="C6486" i="1"/>
  <c r="C2593" i="1"/>
  <c r="C1455" i="1"/>
  <c r="C2341" i="1"/>
  <c r="C3588" i="1"/>
  <c r="C5246" i="1"/>
  <c r="C6420" i="1"/>
  <c r="C375" i="1"/>
  <c r="C4299" i="1"/>
  <c r="C5296" i="1"/>
  <c r="C3637" i="1"/>
  <c r="C1271" i="1"/>
  <c r="C5722" i="1"/>
  <c r="C4041" i="1"/>
  <c r="C1496" i="1"/>
  <c r="C3206" i="1"/>
  <c r="C5984" i="1"/>
  <c r="C5837" i="1"/>
  <c r="C6935" i="1"/>
  <c r="C2227" i="1"/>
  <c r="C2369" i="1"/>
  <c r="C3701" i="1"/>
  <c r="C994" i="1"/>
  <c r="C5379" i="1"/>
  <c r="C1151" i="1"/>
  <c r="C1808" i="1"/>
  <c r="C5149" i="1"/>
  <c r="C771" i="1"/>
  <c r="C377" i="1"/>
  <c r="C3797" i="1"/>
  <c r="C1305" i="1"/>
  <c r="C1082" i="1"/>
  <c r="C7053" i="1"/>
  <c r="C2457" i="1"/>
  <c r="C6658" i="1"/>
  <c r="C6102" i="1"/>
  <c r="C2806" i="1"/>
  <c r="C6805" i="1"/>
  <c r="C6958" i="1"/>
  <c r="C3974" i="1"/>
  <c r="C1284" i="1"/>
  <c r="C124" i="1"/>
  <c r="C5668" i="1"/>
  <c r="C694" i="1"/>
  <c r="C4086" i="1"/>
  <c r="C4134" i="1"/>
  <c r="C5086" i="1"/>
  <c r="C5829" i="1"/>
  <c r="C5977" i="1"/>
  <c r="C1790" i="1"/>
  <c r="C5544" i="1"/>
  <c r="C2841" i="1"/>
  <c r="C3657" i="1"/>
  <c r="C3852" i="1"/>
  <c r="C5694" i="1"/>
  <c r="C2813" i="1"/>
  <c r="C5021" i="1"/>
  <c r="C2889" i="1"/>
  <c r="C2301" i="1"/>
  <c r="C2229" i="1"/>
  <c r="C2910" i="1"/>
  <c r="C2258" i="1"/>
  <c r="C3061" i="1"/>
  <c r="C4628" i="1"/>
  <c r="C510" i="1"/>
  <c r="C4744" i="1"/>
  <c r="C6952" i="1"/>
  <c r="C777" i="1"/>
  <c r="C5746" i="1"/>
  <c r="C689" i="1"/>
  <c r="C87" i="1"/>
  <c r="C2289" i="1"/>
  <c r="C5930" i="1"/>
  <c r="C4144" i="1"/>
  <c r="C6826" i="1"/>
  <c r="C4593" i="1"/>
  <c r="C4918" i="1"/>
  <c r="C3041" i="1"/>
  <c r="C2821" i="1"/>
  <c r="C1160" i="1"/>
  <c r="C4328" i="1"/>
  <c r="C573" i="1"/>
  <c r="C330" i="1"/>
  <c r="C4774" i="1"/>
  <c r="C5439" i="1"/>
  <c r="C3595" i="1"/>
  <c r="C864" i="1"/>
  <c r="C2773" i="1"/>
  <c r="C3798" i="1"/>
  <c r="C5547" i="1"/>
  <c r="C3237" i="1"/>
  <c r="C5208" i="1"/>
  <c r="C3725" i="1"/>
  <c r="C5818" i="1"/>
  <c r="C3736" i="1"/>
  <c r="C354" i="1"/>
  <c r="C5107" i="1"/>
  <c r="C1777" i="1"/>
  <c r="C3272" i="1"/>
  <c r="C3954" i="1"/>
  <c r="C1368" i="1"/>
  <c r="C1947" i="1"/>
  <c r="C393" i="1"/>
  <c r="C683" i="1"/>
  <c r="C2343" i="1"/>
  <c r="C819" i="1"/>
  <c r="C7" i="1"/>
  <c r="C223" i="1"/>
  <c r="C3697" i="1"/>
  <c r="C849" i="1"/>
  <c r="C4251" i="1"/>
  <c r="C5489" i="1"/>
  <c r="C1462" i="1"/>
  <c r="C1598" i="1"/>
  <c r="C26" i="1"/>
  <c r="C3800" i="1"/>
  <c r="C53" i="1"/>
  <c r="C391" i="1"/>
  <c r="C564" i="1"/>
  <c r="C5334" i="1"/>
  <c r="C3057" i="1"/>
  <c r="C3338" i="1"/>
  <c r="C3603" i="1"/>
  <c r="C1999" i="1"/>
  <c r="C1195" i="1"/>
  <c r="C1897" i="1"/>
  <c r="C4646" i="1"/>
  <c r="C638" i="1"/>
  <c r="C5577" i="1"/>
  <c r="C3274" i="1"/>
  <c r="C113" i="1"/>
  <c r="C363" i="1"/>
  <c r="C5755" i="1"/>
  <c r="C4019" i="1"/>
  <c r="C2608" i="1"/>
  <c r="C291" i="1"/>
  <c r="C2000" i="1"/>
  <c r="C2567" i="1"/>
  <c r="C5605" i="1"/>
  <c r="C5101" i="1"/>
  <c r="C5858" i="1"/>
  <c r="C2713" i="1"/>
  <c r="C3545" i="1"/>
  <c r="C2052" i="1"/>
  <c r="C1440" i="1"/>
  <c r="C4542" i="1"/>
  <c r="C2718" i="1"/>
  <c r="C4614" i="1"/>
  <c r="C4096" i="1"/>
  <c r="C3677" i="1"/>
  <c r="C2364" i="1"/>
  <c r="C2122" i="1"/>
  <c r="C4993" i="1"/>
  <c r="C511" i="1"/>
  <c r="C4581" i="1"/>
  <c r="C5391" i="1"/>
  <c r="C5027" i="1"/>
  <c r="C5326" i="1"/>
  <c r="C1569" i="1"/>
  <c r="C4120" i="1"/>
  <c r="C332" i="1"/>
  <c r="C5343" i="1"/>
  <c r="C5426" i="1"/>
  <c r="C4457" i="1"/>
  <c r="C3960" i="1"/>
  <c r="C1868" i="1"/>
  <c r="C4620" i="1"/>
  <c r="C5055" i="1"/>
  <c r="C4734" i="1"/>
  <c r="C3745" i="1"/>
  <c r="C5926" i="1"/>
  <c r="C4622" i="1"/>
  <c r="C2036" i="1"/>
  <c r="C4486" i="1"/>
  <c r="C3216" i="1"/>
  <c r="C2451" i="1"/>
  <c r="C6889" i="1"/>
  <c r="C3301" i="1"/>
  <c r="C5035" i="1"/>
  <c r="C948" i="1"/>
  <c r="C3946" i="1"/>
  <c r="C2169" i="1"/>
  <c r="C1009" i="1"/>
  <c r="C4835" i="1"/>
  <c r="C1592" i="1"/>
  <c r="C2404" i="1"/>
  <c r="C457" i="1"/>
  <c r="C2602" i="1"/>
  <c r="C2586" i="1"/>
  <c r="C1290" i="1"/>
  <c r="C684" i="1"/>
  <c r="C778" i="1"/>
  <c r="C1384" i="1"/>
  <c r="C6979" i="1"/>
  <c r="C4054" i="1"/>
  <c r="C4750" i="1"/>
  <c r="C2640" i="1"/>
  <c r="C3616" i="1"/>
  <c r="C3757" i="1"/>
  <c r="C3834" i="1"/>
  <c r="C5136" i="1"/>
  <c r="C3225" i="1"/>
  <c r="C2686" i="1"/>
  <c r="C4715" i="1"/>
  <c r="C671" i="1"/>
  <c r="C2676" i="1"/>
  <c r="C137" i="1"/>
  <c r="C3309" i="1"/>
  <c r="C2468" i="1"/>
  <c r="C5284" i="1"/>
  <c r="C308" i="1"/>
  <c r="C4451" i="1"/>
  <c r="C7043" i="1"/>
  <c r="C1702" i="1"/>
  <c r="C6478" i="1"/>
  <c r="C4463" i="1"/>
  <c r="C2476" i="1"/>
  <c r="C3480" i="1"/>
  <c r="C3593" i="1"/>
  <c r="C4311" i="1"/>
  <c r="C4499" i="1"/>
  <c r="C3419" i="1"/>
  <c r="C1613" i="1"/>
  <c r="C5774" i="1"/>
  <c r="C1281" i="1"/>
  <c r="C478" i="1"/>
  <c r="C240" i="1"/>
  <c r="C2402" i="1"/>
  <c r="C4797" i="1"/>
  <c r="C5932" i="1"/>
  <c r="C5352" i="1"/>
  <c r="C2150" i="1"/>
  <c r="C950" i="1"/>
  <c r="C2782" i="1"/>
  <c r="C5644" i="1"/>
  <c r="C1320" i="1"/>
  <c r="C5799" i="1"/>
  <c r="C4716" i="1"/>
  <c r="C2265" i="1"/>
  <c r="C3876" i="1"/>
  <c r="C4679" i="1"/>
  <c r="C262" i="1"/>
  <c r="C3889" i="1"/>
  <c r="C2755" i="1"/>
  <c r="C4439" i="1"/>
  <c r="C3250" i="1"/>
  <c r="C2295" i="1"/>
  <c r="C1061" i="1"/>
  <c r="C3847" i="1"/>
  <c r="C193" i="1"/>
  <c r="C4695" i="1"/>
  <c r="C3227" i="1"/>
  <c r="C7038" i="1"/>
  <c r="C3717" i="1"/>
  <c r="C2354" i="1"/>
  <c r="C64" i="1"/>
  <c r="C4859" i="1"/>
  <c r="C1163" i="1"/>
  <c r="C951" i="1"/>
  <c r="C4181" i="1"/>
  <c r="C3614" i="1"/>
  <c r="C7014" i="1"/>
  <c r="C6046" i="1"/>
  <c r="C955" i="1"/>
  <c r="C6410" i="1"/>
  <c r="C4789" i="1"/>
  <c r="C5430" i="1"/>
  <c r="C4485" i="1"/>
  <c r="C1938" i="1"/>
  <c r="C5567" i="1"/>
  <c r="C2879" i="1"/>
  <c r="C2711" i="1"/>
  <c r="C3555" i="1"/>
  <c r="C6738" i="1"/>
  <c r="C7025" i="1"/>
  <c r="C3358" i="1"/>
  <c r="C4007" i="1"/>
  <c r="C245" i="1"/>
  <c r="C4417" i="1"/>
  <c r="C2935" i="1"/>
  <c r="C1712" i="1"/>
  <c r="C5332" i="1"/>
  <c r="C2756" i="1"/>
  <c r="C2931" i="1"/>
  <c r="C3636" i="1"/>
  <c r="C5966" i="1"/>
  <c r="C93" i="1"/>
  <c r="C1677" i="1"/>
  <c r="C2580" i="1"/>
  <c r="C611" i="1"/>
  <c r="C2837" i="1"/>
  <c r="C1720" i="1"/>
  <c r="C1292" i="1"/>
  <c r="C1967" i="1"/>
  <c r="C411" i="1"/>
  <c r="C7037" i="1"/>
  <c r="C17" i="1"/>
  <c r="C6377" i="1"/>
  <c r="C293" i="1"/>
  <c r="C2868" i="1"/>
  <c r="C1181" i="1"/>
  <c r="C5280" i="1"/>
  <c r="C432" i="1"/>
  <c r="C3971" i="1"/>
  <c r="C3423" i="1"/>
  <c r="C4886" i="1"/>
  <c r="C4638" i="1"/>
  <c r="C2296" i="1"/>
  <c r="C5463" i="1"/>
  <c r="C4703" i="1"/>
  <c r="C1860" i="1"/>
  <c r="C663" i="1"/>
  <c r="C75" i="1"/>
  <c r="C5268" i="1"/>
  <c r="C3425" i="1"/>
  <c r="C1528" i="1"/>
  <c r="C5076" i="1"/>
  <c r="C2230" i="1"/>
  <c r="C5331" i="1"/>
  <c r="C2102" i="1"/>
  <c r="C6511" i="1"/>
  <c r="C6965" i="1"/>
  <c r="C3812" i="1"/>
  <c r="C3835" i="1"/>
  <c r="C4191" i="1"/>
  <c r="C3133" i="1"/>
  <c r="C2737" i="1"/>
  <c r="C4876" i="1"/>
  <c r="C5526" i="1"/>
  <c r="C4641" i="1"/>
  <c r="C5185" i="1"/>
  <c r="C3988" i="1"/>
  <c r="C2724" i="1"/>
  <c r="C175" i="1"/>
  <c r="C498" i="1"/>
  <c r="C6963" i="1"/>
  <c r="C259" i="1"/>
  <c r="C1653" i="1"/>
  <c r="C5606" i="1"/>
  <c r="C5653" i="1"/>
  <c r="C4361" i="1"/>
  <c r="C3212" i="1"/>
  <c r="C329" i="1"/>
  <c r="C5572" i="1"/>
  <c r="C2288" i="1"/>
  <c r="C3427" i="1"/>
  <c r="C924" i="1"/>
  <c r="C5048" i="1"/>
  <c r="C2566" i="1"/>
  <c r="C3477" i="1"/>
  <c r="C6428" i="1"/>
  <c r="C3511" i="1"/>
  <c r="C909" i="1"/>
  <c r="C81" i="1"/>
  <c r="C2264" i="1"/>
  <c r="C6897" i="1"/>
  <c r="C1003" i="1"/>
  <c r="C2484" i="1"/>
  <c r="C6835" i="1"/>
  <c r="C809" i="1"/>
  <c r="C6695" i="1"/>
  <c r="C4743" i="1"/>
  <c r="C1920" i="1"/>
  <c r="C959" i="1"/>
  <c r="C370" i="1"/>
  <c r="C3539" i="1"/>
  <c r="C4525" i="1"/>
  <c r="C65" i="1"/>
  <c r="C905" i="1"/>
  <c r="C4493" i="1"/>
  <c r="C346" i="1"/>
  <c r="C4261" i="1"/>
  <c r="C383" i="1"/>
  <c r="C1183" i="1"/>
  <c r="C2697" i="1"/>
  <c r="C3163" i="1"/>
  <c r="C1775" i="1"/>
  <c r="C2531" i="1"/>
  <c r="C1418" i="1"/>
  <c r="C3565" i="1"/>
  <c r="C3668" i="1"/>
  <c r="C832" i="1"/>
  <c r="C6878" i="1"/>
  <c r="C3782" i="1"/>
  <c r="C6140" i="1"/>
  <c r="C2687" i="1"/>
  <c r="C5973" i="1"/>
  <c r="C1289" i="1"/>
  <c r="C6795" i="1"/>
  <c r="C4717" i="1"/>
  <c r="C5259" i="1"/>
  <c r="C755" i="1"/>
  <c r="C1077" i="1"/>
  <c r="C5415" i="1"/>
  <c r="C5878" i="1"/>
  <c r="C4249" i="1"/>
  <c r="C5271" i="1"/>
  <c r="C1588" i="1"/>
  <c r="C3005" i="1"/>
  <c r="C490" i="1"/>
  <c r="C2333" i="1"/>
  <c r="C36" i="1"/>
  <c r="C118" i="1"/>
  <c r="C179" i="1"/>
  <c r="C5876" i="1"/>
  <c r="C1176" i="1"/>
  <c r="C4582" i="1"/>
  <c r="C196" i="1"/>
  <c r="C5752" i="1"/>
  <c r="C4730" i="1"/>
  <c r="C4074" i="1"/>
  <c r="C1931" i="1"/>
  <c r="C6981" i="1"/>
  <c r="C230" i="1"/>
  <c r="C3183" i="1"/>
  <c r="C2306" i="1"/>
  <c r="C7085" i="1"/>
  <c r="C560" i="1"/>
  <c r="C6864" i="1"/>
  <c r="C3068" i="1"/>
  <c r="C3943" i="1"/>
  <c r="C2610" i="1"/>
  <c r="C6421" i="1"/>
  <c r="C3474" i="1"/>
  <c r="C563" i="1"/>
  <c r="C4986" i="1"/>
  <c r="C1456" i="1"/>
  <c r="C1517" i="1"/>
  <c r="C697" i="1"/>
  <c r="C2992" i="1"/>
  <c r="C416" i="1"/>
  <c r="C3611" i="1"/>
  <c r="C1724" i="1"/>
  <c r="C4895" i="1"/>
  <c r="C208" i="1"/>
  <c r="C6704" i="1"/>
  <c r="C5336" i="1"/>
  <c r="C2033" i="1"/>
  <c r="C2023" i="1"/>
  <c r="C732" i="1"/>
  <c r="C2916" i="1"/>
  <c r="C2030" i="1"/>
  <c r="C4611" i="1"/>
  <c r="C3421" i="1"/>
  <c r="C395" i="1"/>
  <c r="C174" i="1"/>
  <c r="C3265" i="1"/>
  <c r="C1644" i="1"/>
  <c r="C6501" i="1"/>
  <c r="C5053" i="1"/>
  <c r="C7078" i="1"/>
  <c r="C1791" i="1"/>
  <c r="C4059" i="1"/>
  <c r="C3332" i="1"/>
  <c r="C3915" i="1"/>
  <c r="C4319" i="1"/>
  <c r="C6713" i="1"/>
  <c r="C6930" i="1"/>
  <c r="C3672" i="1"/>
  <c r="C1265" i="1"/>
  <c r="C2085" i="1"/>
  <c r="C1285" i="1"/>
  <c r="C4432" i="1"/>
  <c r="C3127" i="1"/>
  <c r="C876" i="1"/>
  <c r="C2944" i="1"/>
  <c r="C2601" i="1"/>
  <c r="C5538" i="1"/>
  <c r="C5848" i="1"/>
  <c r="C793" i="1"/>
  <c r="C6672" i="1"/>
  <c r="C6160" i="1"/>
  <c r="C209" i="1"/>
  <c r="C1723" i="1"/>
  <c r="C579" i="1"/>
  <c r="C4684" i="1"/>
  <c r="C3694" i="1"/>
  <c r="C6914" i="1"/>
  <c r="C1426" i="1"/>
  <c r="C6831" i="1"/>
  <c r="C6492" i="1"/>
  <c r="C725" i="1"/>
  <c r="C1505" i="1"/>
  <c r="C6748" i="1"/>
  <c r="C5510" i="1"/>
  <c r="C6211" i="1"/>
  <c r="C3032" i="1"/>
  <c r="C4138" i="1"/>
  <c r="C6169" i="1"/>
  <c r="C6231" i="1"/>
  <c r="C722" i="1"/>
  <c r="C1516" i="1"/>
  <c r="C1346" i="1"/>
  <c r="C6960" i="1"/>
  <c r="C6025" i="1"/>
  <c r="C6340" i="1"/>
  <c r="C1883" i="1"/>
  <c r="C6195" i="1"/>
  <c r="C3887" i="1"/>
  <c r="C5082" i="1"/>
  <c r="C6136" i="1"/>
  <c r="C584" i="1"/>
  <c r="C2699" i="1"/>
  <c r="C963" i="1"/>
  <c r="C6005" i="1"/>
  <c r="C870" i="1"/>
  <c r="C6990" i="1"/>
  <c r="C2294" i="1"/>
  <c r="C6496" i="1"/>
  <c r="C6443" i="1"/>
  <c r="C1850" i="1"/>
  <c r="C6537" i="1"/>
  <c r="C878" i="1"/>
  <c r="C5726" i="1"/>
  <c r="C3604" i="1"/>
  <c r="C6493" i="1"/>
  <c r="C3630" i="1"/>
  <c r="C6016" i="1"/>
  <c r="C3401" i="1"/>
  <c r="C227" i="1"/>
  <c r="C3814" i="1"/>
  <c r="C437" i="1"/>
  <c r="C3496" i="1"/>
  <c r="C217" i="1"/>
  <c r="C4524" i="1"/>
  <c r="C6843" i="1"/>
  <c r="C2425" i="1"/>
  <c r="C3753" i="1"/>
  <c r="C6386" i="1"/>
  <c r="C1518" i="1"/>
  <c r="C6985" i="1"/>
  <c r="C7028" i="1"/>
  <c r="C279" i="1"/>
  <c r="C3495" i="1"/>
  <c r="C164" i="1"/>
  <c r="C6521" i="1"/>
  <c r="C4318" i="1"/>
  <c r="C2317" i="1"/>
  <c r="C3418" i="1"/>
  <c r="C5959" i="1"/>
  <c r="C1944" i="1"/>
  <c r="C1327" i="1"/>
  <c r="C6165" i="1"/>
  <c r="C884" i="1"/>
  <c r="C6899" i="1"/>
  <c r="C327" i="1"/>
  <c r="C6399" i="1"/>
  <c r="C6353" i="1"/>
  <c r="C2208" i="1"/>
  <c r="C1430" i="1"/>
  <c r="C1213" i="1"/>
  <c r="C6579" i="1"/>
  <c r="C6298" i="1"/>
  <c r="C6147" i="1"/>
  <c r="C1547" i="1"/>
  <c r="C3445" i="1"/>
  <c r="C5960" i="1"/>
  <c r="C6084" i="1"/>
  <c r="C847" i="1"/>
  <c r="C1596" i="1"/>
  <c r="C271" i="1"/>
  <c r="C2182" i="1"/>
  <c r="C1122" i="1"/>
  <c r="C5455" i="1"/>
  <c r="C1045" i="1"/>
  <c r="C5437" i="1"/>
  <c r="C649" i="1"/>
  <c r="C6388" i="1"/>
  <c r="C6263" i="1"/>
  <c r="C1628" i="1"/>
  <c r="C2811" i="1"/>
  <c r="C6876" i="1"/>
  <c r="C5487" i="1"/>
  <c r="C6295" i="1"/>
  <c r="C6765" i="1"/>
  <c r="C390" i="1"/>
  <c r="C1801" i="1"/>
  <c r="C2983" i="1"/>
  <c r="C6913" i="1"/>
  <c r="C1238" i="1"/>
  <c r="C4315" i="1"/>
  <c r="C6768" i="1"/>
  <c r="C6154" i="1"/>
  <c r="C358" i="1"/>
  <c r="C3739" i="1"/>
  <c r="C4556" i="1"/>
  <c r="C2418" i="1"/>
  <c r="C6253" i="1"/>
  <c r="C4121" i="1"/>
  <c r="C5592" i="1"/>
  <c r="C1812" i="1"/>
  <c r="C4071" i="1"/>
  <c r="C6800" i="1"/>
  <c r="C73" i="1"/>
  <c r="C5202" i="1"/>
  <c r="C993" i="1"/>
  <c r="C3608" i="1"/>
  <c r="C6042" i="1"/>
  <c r="C6641" i="1"/>
  <c r="C1851" i="1"/>
  <c r="C211" i="1"/>
  <c r="C6067" i="1"/>
  <c r="C6051" i="1"/>
  <c r="C1887" i="1"/>
  <c r="C1115" i="1"/>
  <c r="C2340" i="1"/>
  <c r="C2158" i="1"/>
  <c r="C325" i="1"/>
  <c r="C3487" i="1"/>
  <c r="C4137" i="1"/>
  <c r="C4153" i="1"/>
  <c r="C4845" i="1"/>
  <c r="C3828" i="1"/>
  <c r="C5915" i="1"/>
  <c r="C536" i="1"/>
  <c r="C2865" i="1"/>
  <c r="C6681" i="1"/>
  <c r="C6787" i="1"/>
  <c r="C692" i="1"/>
  <c r="C5252" i="1"/>
  <c r="C218" i="1"/>
  <c r="C4255" i="1"/>
  <c r="C202" i="1"/>
  <c r="C6343" i="1"/>
  <c r="C6439" i="1"/>
  <c r="C6451" i="1"/>
  <c r="C4303" i="1"/>
  <c r="C7039" i="1"/>
  <c r="C6931" i="1"/>
  <c r="C5033" i="1"/>
  <c r="C4157" i="1"/>
  <c r="C3441" i="1"/>
  <c r="C1614" i="1"/>
  <c r="C5214" i="1"/>
  <c r="C2007" i="1"/>
  <c r="C1643" i="1"/>
  <c r="C4464" i="1"/>
  <c r="C6333" i="1"/>
  <c r="C835" i="1"/>
  <c r="C1514" i="1"/>
  <c r="C1060" i="1"/>
  <c r="C6611" i="1"/>
  <c r="C6517" i="1"/>
  <c r="C1018" i="1"/>
  <c r="C3695" i="1"/>
  <c r="C6088" i="1"/>
  <c r="C753" i="1"/>
  <c r="C2398" i="1"/>
  <c r="C4" i="1"/>
  <c r="C6769" i="1"/>
  <c r="C6143" i="1"/>
  <c r="C1325" i="1"/>
  <c r="C2725" i="1"/>
  <c r="C6550" i="1"/>
  <c r="C5298" i="1"/>
  <c r="C6350" i="1"/>
  <c r="C51" i="1"/>
  <c r="C4639" i="1"/>
  <c r="C3908" i="1"/>
  <c r="C665" i="1"/>
  <c r="C3880" i="1"/>
  <c r="C4210" i="1"/>
  <c r="C4366" i="1"/>
  <c r="C1469" i="1"/>
  <c r="C6268" i="1"/>
  <c r="C3232" i="1"/>
  <c r="C6018" i="1"/>
  <c r="C331" i="1"/>
  <c r="C2960" i="1"/>
  <c r="C1958" i="1"/>
  <c r="C1042" i="1"/>
  <c r="C345" i="1"/>
  <c r="C6425" i="1"/>
  <c r="C4754" i="1"/>
  <c r="C418" i="1"/>
  <c r="C1437" i="1"/>
  <c r="C3751" i="1"/>
  <c r="C2260" i="1"/>
  <c r="C6210" i="1"/>
  <c r="C1578" i="1"/>
  <c r="C6352" i="1"/>
  <c r="C6247" i="1"/>
  <c r="C6618" i="1"/>
  <c r="C1099" i="1"/>
  <c r="C3518" i="1"/>
  <c r="C3750" i="1"/>
  <c r="C493" i="1"/>
  <c r="C6032" i="1"/>
  <c r="C3166" i="1"/>
  <c r="C6447" i="1"/>
  <c r="C6543" i="1"/>
  <c r="C6790" i="1"/>
  <c r="C412" i="1"/>
  <c r="C6289" i="1"/>
  <c r="C161" i="1"/>
  <c r="C5897" i="1"/>
  <c r="C6480" i="1"/>
  <c r="C6183" i="1"/>
  <c r="C6901" i="1"/>
  <c r="C6039" i="1"/>
  <c r="C82" i="1"/>
  <c r="C7073" i="1"/>
  <c r="C4623" i="1"/>
  <c r="C4240" i="1"/>
  <c r="C4330" i="1"/>
  <c r="C6583" i="1"/>
  <c r="C609" i="1"/>
  <c r="C4851" i="1"/>
  <c r="C1611" i="1"/>
  <c r="C1804" i="1"/>
  <c r="C4292" i="1"/>
  <c r="C5470" i="1"/>
  <c r="C5010" i="1"/>
  <c r="C182" i="1"/>
  <c r="C5059" i="1"/>
  <c r="C3726" i="1"/>
  <c r="C6740" i="1"/>
  <c r="C4236" i="1"/>
  <c r="C110" i="1"/>
  <c r="C6689" i="1"/>
  <c r="C6276" i="1"/>
  <c r="C643" i="1"/>
  <c r="C5972" i="1"/>
  <c r="C425" i="1"/>
  <c r="C2836" i="1"/>
  <c r="C3214" i="1"/>
  <c r="C1084" i="1"/>
  <c r="C5438" i="1"/>
  <c r="C6150" i="1"/>
  <c r="C1622" i="1"/>
  <c r="C263" i="1"/>
  <c r="C6201" i="1"/>
  <c r="C759" i="1"/>
  <c r="C3044" i="1"/>
  <c r="C3459" i="1"/>
  <c r="C2196" i="1"/>
  <c r="C6727" i="1"/>
  <c r="C6193" i="1"/>
  <c r="C5406" i="1"/>
  <c r="C837" i="1"/>
  <c r="C6692" i="1"/>
  <c r="C4898" i="1"/>
  <c r="C2096" i="1"/>
  <c r="C2384" i="1"/>
  <c r="C3475" i="1"/>
  <c r="C6078" i="1"/>
  <c r="C6465" i="1"/>
  <c r="C6427" i="1"/>
  <c r="C590" i="1"/>
  <c r="C466" i="1"/>
  <c r="C6986" i="1"/>
  <c r="C2032" i="1"/>
  <c r="C3769" i="1"/>
  <c r="C3947" i="1"/>
  <c r="C2823" i="1"/>
  <c r="C1229" i="1"/>
  <c r="C5964" i="1"/>
  <c r="C2509" i="1"/>
  <c r="C504" i="1"/>
  <c r="C965" i="1"/>
  <c r="C6836" i="1"/>
  <c r="C2989" i="1"/>
  <c r="C5333" i="1"/>
  <c r="C1147" i="1"/>
  <c r="C3014" i="1"/>
  <c r="C6096" i="1"/>
  <c r="C1211" i="1"/>
  <c r="C3244" i="1"/>
  <c r="C4861" i="1"/>
  <c r="C2221" i="1"/>
  <c r="C1907" i="1"/>
  <c r="C6311" i="1"/>
  <c r="C5028" i="1"/>
  <c r="C3295" i="1"/>
  <c r="C6655" i="1"/>
  <c r="C2393" i="1"/>
  <c r="C5638" i="1"/>
  <c r="C4471" i="1"/>
  <c r="C270" i="1"/>
  <c r="C3454" i="1"/>
  <c r="C1845" i="1"/>
  <c r="C25" i="1"/>
  <c r="C6092" i="1"/>
  <c r="C2332" i="1"/>
  <c r="C6347" i="1"/>
  <c r="C4354" i="1"/>
  <c r="C3862" i="1"/>
  <c r="C3106" i="1"/>
  <c r="C6532" i="1"/>
  <c r="C1855" i="1"/>
  <c r="C6700" i="1"/>
  <c r="C1994" i="1"/>
  <c r="C6014" i="1"/>
  <c r="C5714" i="1"/>
  <c r="C5796" i="1"/>
  <c r="C6526" i="1"/>
  <c r="C6017" i="1"/>
  <c r="C125" i="1"/>
  <c r="C6406" i="1"/>
  <c r="C5223" i="1"/>
  <c r="C6118" i="1"/>
  <c r="C145" i="1"/>
  <c r="C4592" i="1"/>
  <c r="C2663" i="1"/>
  <c r="C6264" i="1"/>
  <c r="C2097" i="1"/>
  <c r="C5432" i="1"/>
  <c r="C2876" i="1"/>
  <c r="C3195" i="1"/>
  <c r="C2184" i="1"/>
  <c r="C4573" i="1"/>
  <c r="C3329" i="1"/>
  <c r="C1776" i="1"/>
  <c r="C42" i="1"/>
  <c r="C1921" i="1"/>
  <c r="C5879" i="1"/>
  <c r="C795" i="1"/>
  <c r="C280" i="1"/>
  <c r="C2293" i="1"/>
  <c r="C4766" i="1"/>
  <c r="C5707" i="1"/>
  <c r="C2125" i="1"/>
  <c r="C3223" i="1"/>
  <c r="C5279" i="1"/>
  <c r="C2435" i="1"/>
  <c r="C632" i="1"/>
  <c r="C2390" i="1"/>
  <c r="C1521" i="1"/>
  <c r="C140" i="1"/>
  <c r="C1984" i="1"/>
  <c r="C5908" i="1"/>
  <c r="C3659" i="1"/>
  <c r="C2534" i="1"/>
  <c r="C6477" i="1"/>
  <c r="C6379" i="1"/>
  <c r="C5131" i="1"/>
  <c r="C3320" i="1"/>
  <c r="C5597" i="1"/>
  <c r="C96" i="1"/>
  <c r="C764" i="1"/>
  <c r="C772" i="1"/>
  <c r="C3031" i="1"/>
  <c r="C4430" i="1"/>
  <c r="C2187" i="1"/>
  <c r="C5052" i="1"/>
  <c r="C2690" i="1"/>
  <c r="C3205" i="1"/>
  <c r="C4988" i="1"/>
  <c r="C2860" i="1"/>
  <c r="C4350" i="1"/>
  <c r="C4752" i="1"/>
  <c r="C3846" i="1"/>
  <c r="C2222" i="1"/>
  <c r="C4279" i="1"/>
  <c r="C152" i="1"/>
  <c r="C1854" i="1"/>
  <c r="C162" i="1"/>
  <c r="C3815" i="1"/>
  <c r="C3424" i="1"/>
  <c r="C1752" i="1"/>
  <c r="C3857" i="1"/>
  <c r="C1109" i="1"/>
  <c r="C2679" i="1"/>
  <c r="C4203" i="1"/>
  <c r="C6054" i="1"/>
  <c r="C109" i="1"/>
  <c r="C2661" i="1"/>
  <c r="C5622" i="1"/>
  <c r="C6287" i="1"/>
  <c r="C5275" i="1"/>
  <c r="C3179" i="1"/>
  <c r="C2234" i="1"/>
  <c r="C1143" i="1"/>
  <c r="C1224" i="1"/>
  <c r="C1591" i="1"/>
  <c r="C1766" i="1"/>
  <c r="C4862" i="1"/>
  <c r="C3241" i="1"/>
  <c r="C4800" i="1"/>
  <c r="C4658" i="1"/>
  <c r="C4848" i="1"/>
  <c r="C5688" i="1"/>
  <c r="C1964" i="1"/>
  <c r="C2607" i="1"/>
  <c r="C3851" i="1"/>
  <c r="C4491" i="1"/>
  <c r="C2444" i="1"/>
  <c r="C5222" i="1"/>
  <c r="C1972" i="1"/>
  <c r="C3439" i="1"/>
  <c r="C3415" i="1"/>
  <c r="C2414" i="1"/>
  <c r="C6871" i="1"/>
  <c r="C2759" i="1"/>
  <c r="C854" i="1"/>
  <c r="C4384" i="1"/>
  <c r="C662" i="1"/>
  <c r="C616" i="1"/>
  <c r="C2176" i="1"/>
  <c r="C68" i="1"/>
  <c r="C4947" i="1"/>
  <c r="C1371" i="1"/>
  <c r="C558" i="1"/>
  <c r="C1840" i="1"/>
  <c r="C4427" i="1"/>
  <c r="C5417" i="1"/>
  <c r="C3104" i="1"/>
  <c r="C970" i="1"/>
  <c r="C4585" i="1"/>
  <c r="C499" i="1"/>
  <c r="C1504" i="1"/>
  <c r="C4617" i="1"/>
  <c r="C1942" i="1"/>
  <c r="C353" i="1"/>
  <c r="C1757" i="1"/>
  <c r="C260" i="1"/>
  <c r="C1866" i="1"/>
  <c r="C5170" i="1"/>
  <c r="C568" i="1"/>
  <c r="C6684" i="1"/>
  <c r="C1276" i="1"/>
  <c r="C5710" i="1"/>
  <c r="C3904" i="1"/>
  <c r="C1446" i="1"/>
  <c r="C4398" i="1"/>
  <c r="C834" i="1"/>
  <c r="C2939" i="1"/>
  <c r="C6786" i="1"/>
  <c r="C7027" i="1"/>
  <c r="C674" i="1"/>
  <c r="C528" i="1"/>
  <c r="C4926" i="1"/>
  <c r="C4173" i="1"/>
  <c r="C334" i="1"/>
  <c r="C1736" i="1"/>
  <c r="C6625" i="1"/>
  <c r="C2324" i="1"/>
  <c r="C2708" i="1"/>
  <c r="C4609" i="1"/>
  <c r="C3923" i="1"/>
  <c r="C4580" i="1"/>
  <c r="C5466" i="1"/>
  <c r="C921" i="1"/>
  <c r="C5618" i="1"/>
  <c r="C538" i="1"/>
  <c r="C5611" i="1"/>
  <c r="C2776" i="1"/>
  <c r="C1118" i="1"/>
  <c r="C343" i="1"/>
  <c r="C3967" i="1"/>
  <c r="C1739" i="1"/>
  <c r="C3832" i="1"/>
  <c r="C4115" i="1"/>
  <c r="C678" i="1"/>
  <c r="C3879" i="1"/>
  <c r="C2603" i="1"/>
  <c r="C4001" i="1"/>
  <c r="C6785" i="1"/>
  <c r="C6997" i="1"/>
  <c r="C4612" i="1"/>
  <c r="C1219" i="1"/>
  <c r="C1495" i="1"/>
  <c r="C6633" i="1"/>
  <c r="C6888" i="1"/>
  <c r="C1336" i="1"/>
  <c r="C6536" i="1"/>
  <c r="C3501" i="1"/>
  <c r="C2079" i="1"/>
  <c r="C78" i="1"/>
  <c r="C4101" i="1"/>
  <c r="C7063" i="1"/>
  <c r="C5282" i="1"/>
  <c r="C3306" i="1"/>
  <c r="C4118" i="1"/>
  <c r="C4660" i="1"/>
  <c r="C2352" i="1"/>
  <c r="C2886" i="1"/>
  <c r="C1474" i="1"/>
  <c r="C1709" i="1"/>
  <c r="C3067" i="1"/>
  <c r="C2666" i="1"/>
  <c r="C3752" i="1"/>
  <c r="C4885" i="1"/>
  <c r="C4508" i="1"/>
  <c r="C4648" i="1"/>
  <c r="C6202" i="1"/>
  <c r="C5715" i="1"/>
  <c r="C593" i="1"/>
  <c r="C892" i="1"/>
  <c r="C5453" i="1"/>
  <c r="C634" i="1"/>
  <c r="C6777" i="1"/>
  <c r="C4016" i="1"/>
  <c r="C6267" i="1"/>
  <c r="C906" i="1"/>
  <c r="C4888" i="1"/>
  <c r="C2159" i="1"/>
  <c r="C3098" i="1"/>
  <c r="C6362" i="1"/>
  <c r="C6274" i="1"/>
  <c r="C4392" i="1"/>
  <c r="C6731" i="1"/>
  <c r="C1125" i="1"/>
  <c r="C6004" i="1"/>
  <c r="C1116" i="1"/>
  <c r="C4702" i="1"/>
  <c r="C168" i="1"/>
  <c r="C776" i="1"/>
  <c r="C1782" i="1"/>
  <c r="C6099" i="1"/>
  <c r="C1241" i="1"/>
  <c r="C3553" i="1"/>
  <c r="C3243" i="1"/>
  <c r="C6498" i="1"/>
  <c r="C3433" i="1"/>
  <c r="C3735" i="1"/>
  <c r="C6023" i="1"/>
  <c r="C502" i="1"/>
  <c r="C3370" i="1"/>
  <c r="C1149" i="1"/>
  <c r="C6976" i="1"/>
  <c r="C5733" i="1"/>
  <c r="C1191" i="1"/>
  <c r="C6855" i="1"/>
  <c r="C1171" i="1"/>
  <c r="C2595" i="1"/>
  <c r="C2522" i="1"/>
  <c r="C3625" i="1"/>
  <c r="C3658" i="1"/>
  <c r="C515" i="1"/>
  <c r="C4529" i="1"/>
  <c r="C2181" i="1"/>
  <c r="C6459" i="1"/>
  <c r="C1913" i="1"/>
  <c r="C4596" i="1"/>
  <c r="C2252" i="1"/>
  <c r="C5990" i="1"/>
  <c r="C3287" i="1"/>
  <c r="C2496" i="1"/>
  <c r="C6208" i="1"/>
  <c r="C1862" i="1"/>
  <c r="C2108" i="1"/>
  <c r="C6557" i="1"/>
  <c r="C5974" i="1"/>
  <c r="C1869" i="1"/>
  <c r="C98" i="1"/>
  <c r="C7076" i="1"/>
  <c r="C6636" i="1"/>
  <c r="C6712" i="1"/>
  <c r="C7045" i="1"/>
  <c r="C3016" i="1"/>
  <c r="C1098" i="1"/>
  <c r="C1826" i="1"/>
  <c r="C6687" i="1"/>
  <c r="C1842" i="1"/>
  <c r="C1500" i="1"/>
  <c r="C4665" i="1"/>
  <c r="C991" i="1"/>
  <c r="C4406" i="1"/>
  <c r="C1489" i="1"/>
  <c r="C1509" i="1"/>
  <c r="C2781" i="1"/>
  <c r="C4244" i="1"/>
  <c r="C3277" i="1"/>
  <c r="C3621" i="1"/>
  <c r="C6087" i="1"/>
  <c r="C380" i="1"/>
  <c r="C2587" i="1"/>
  <c r="C1983" i="1"/>
  <c r="C3935" i="1"/>
  <c r="C670" i="1"/>
  <c r="C3795" i="1"/>
  <c r="C863" i="1"/>
  <c r="C3944" i="1"/>
  <c r="C1933" i="1"/>
  <c r="C89" i="1"/>
  <c r="C66" i="1"/>
  <c r="C2808" i="1"/>
  <c r="C1743" i="1"/>
  <c r="C2636" i="1"/>
  <c r="C2845" i="1"/>
  <c r="C6974" i="1"/>
  <c r="C37" i="1"/>
  <c r="C3884" i="1"/>
  <c r="C6122" i="1"/>
  <c r="C3432" i="1"/>
  <c r="C2448" i="1"/>
  <c r="C4804" i="1"/>
  <c r="C1374" i="1"/>
  <c r="C4997" i="1"/>
  <c r="C4994" i="1"/>
  <c r="C6036" i="1"/>
  <c r="C4365" i="1"/>
  <c r="C2192" i="1"/>
  <c r="C6947" i="1"/>
  <c r="C2925" i="1"/>
  <c r="C7023" i="1"/>
  <c r="C5349" i="1"/>
  <c r="C5975" i="1"/>
  <c r="C339" i="1"/>
  <c r="C2969" i="1"/>
  <c r="C7064" i="1"/>
  <c r="C957" i="1"/>
  <c r="C4079" i="1"/>
  <c r="C7032" i="1"/>
  <c r="C2786" i="1"/>
  <c r="C6661" i="1"/>
  <c r="C5885" i="1"/>
  <c r="C6059" i="1"/>
  <c r="C4574" i="1"/>
  <c r="C5706" i="1"/>
  <c r="C3584" i="1"/>
  <c r="C6644" i="1"/>
  <c r="C3824" i="1"/>
  <c r="C5677" i="1"/>
  <c r="C554" i="1"/>
  <c r="C6702" i="1"/>
  <c r="C4755" i="1"/>
  <c r="C4022" i="1"/>
  <c r="C1978" i="1"/>
  <c r="C3570" i="1"/>
  <c r="C1525" i="1"/>
  <c r="C6518" i="1"/>
  <c r="C5121" i="1"/>
  <c r="C540" i="1"/>
  <c r="C6396" i="1"/>
  <c r="C1574" i="1"/>
  <c r="C6874" i="1"/>
  <c r="C3431" i="1"/>
  <c r="C602" i="1"/>
  <c r="C38" i="1"/>
  <c r="C7034" i="1"/>
  <c r="C3613" i="1"/>
  <c r="C717" i="1"/>
  <c r="C2822" i="1"/>
  <c r="C1128" i="1"/>
  <c r="C6462" i="1"/>
  <c r="C6128" i="1"/>
  <c r="C2009" i="1"/>
  <c r="C2266" i="1"/>
  <c r="C2658" i="1"/>
  <c r="C6243" i="1"/>
  <c r="C2747" i="1"/>
  <c r="C4891" i="1"/>
  <c r="C6228" i="1"/>
  <c r="C7055" i="1"/>
  <c r="C995" i="1"/>
  <c r="C6934" i="1"/>
  <c r="C1507" i="1"/>
  <c r="C1021" i="1"/>
  <c r="C3377" i="1"/>
  <c r="C1911" i="1"/>
  <c r="C2716" i="1"/>
  <c r="C6739" i="1"/>
  <c r="C6239" i="1"/>
  <c r="C1610" i="1"/>
  <c r="C769" i="1"/>
  <c r="C2045" i="1"/>
  <c r="C2327" i="1"/>
  <c r="C2591" i="1"/>
  <c r="C6173" i="1"/>
  <c r="C6460" i="1"/>
  <c r="C6057" i="1"/>
  <c r="C4098" i="1"/>
  <c r="C3563" i="1"/>
  <c r="C5375" i="1"/>
  <c r="C131" i="1"/>
  <c r="C1713" i="1"/>
  <c r="C6628" i="1"/>
  <c r="C163" i="1"/>
  <c r="C6060" i="1"/>
  <c r="C2106" i="1"/>
  <c r="C2415" i="1"/>
  <c r="C2331" i="1"/>
  <c r="C6279" i="1"/>
  <c r="C3722" i="1"/>
  <c r="C4418" i="1"/>
  <c r="C4148" i="1"/>
  <c r="C666" i="1"/>
  <c r="C3597" i="1"/>
  <c r="C1612" i="1"/>
  <c r="C3568" i="1"/>
  <c r="C6571" i="1"/>
  <c r="C4489" i="1"/>
  <c r="C3263" i="1"/>
  <c r="C3408" i="1"/>
  <c r="C6403" i="1"/>
  <c r="C1324" i="1"/>
  <c r="C6861" i="1"/>
  <c r="C860" i="1"/>
  <c r="C3741" i="1"/>
  <c r="C813" i="1"/>
  <c r="C943" i="1"/>
  <c r="C6635" i="1"/>
  <c r="C2895" i="1"/>
  <c r="C6609" i="1"/>
  <c r="C1704" i="1"/>
  <c r="C3883" i="1"/>
  <c r="C2599" i="1"/>
  <c r="C5398" i="1"/>
  <c r="C3899" i="1"/>
  <c r="C6612" i="1"/>
  <c r="C1102" i="1"/>
  <c r="C1152" i="1"/>
  <c r="C1734" i="1"/>
  <c r="C1667" i="1"/>
  <c r="C4214" i="1"/>
  <c r="C6157" i="1"/>
  <c r="C3552" i="1"/>
  <c r="C3952" i="1"/>
  <c r="C1542" i="1"/>
  <c r="C6033" i="1"/>
  <c r="C3505" i="1"/>
  <c r="C6900" i="1"/>
  <c r="C6538" i="1"/>
  <c r="C4339" i="1"/>
  <c r="C6842" i="1"/>
  <c r="C1447" i="1"/>
  <c r="C357" i="1"/>
  <c r="C708" i="1"/>
  <c r="C5801" i="1"/>
  <c r="C974" i="1"/>
  <c r="C402" i="1"/>
  <c r="C1106" i="1"/>
  <c r="C2178" i="1"/>
  <c r="C6050" i="1"/>
  <c r="C6993" i="1"/>
  <c r="C2819" i="1"/>
  <c r="C6507" i="1"/>
  <c r="C3591" i="1"/>
  <c r="C3902" i="1"/>
  <c r="C5072" i="1"/>
  <c r="C2166" i="1"/>
  <c r="C3975" i="1"/>
  <c r="C7056" i="1"/>
  <c r="C6972" i="1"/>
  <c r="C6659" i="1"/>
  <c r="C2548" i="1"/>
  <c r="C3676" i="1"/>
  <c r="C1344" i="1"/>
  <c r="C6528" i="1"/>
  <c r="C1751" i="1"/>
  <c r="C366" i="1"/>
  <c r="C3655" i="1"/>
  <c r="C6668" i="1"/>
  <c r="C1119" i="1"/>
  <c r="C6445" i="1"/>
  <c r="C4314" i="1"/>
  <c r="C5784" i="1"/>
  <c r="C365" i="1"/>
  <c r="C3079" i="1"/>
  <c r="C6246" i="1"/>
  <c r="C6707" i="1"/>
  <c r="C6906" i="1"/>
  <c r="C516" i="1"/>
  <c r="C178" i="1"/>
  <c r="C1076" i="1"/>
  <c r="C5108" i="1"/>
  <c r="C6272" i="1"/>
  <c r="C6063" i="1"/>
  <c r="C6028" i="1"/>
  <c r="C6943" i="1"/>
  <c r="C1399" i="1"/>
  <c r="C6367" i="1"/>
  <c r="C6124" i="1"/>
  <c r="C3324" i="1"/>
  <c r="C4461" i="1"/>
  <c r="C1081" i="1"/>
  <c r="C3529" i="1"/>
  <c r="C5664" i="1"/>
  <c r="C2568" i="1"/>
  <c r="C1156" i="1"/>
  <c r="C2578" i="1"/>
  <c r="C6372" i="1"/>
  <c r="C5" i="1"/>
  <c r="C6869" i="1"/>
  <c r="C2214" i="1"/>
  <c r="C6104" i="1"/>
  <c r="C45" i="1"/>
  <c r="C6068" i="1"/>
  <c r="C1803" i="1"/>
  <c r="C6381" i="1"/>
  <c r="C6734" i="1"/>
  <c r="C360" i="1"/>
  <c r="C5811" i="1"/>
  <c r="C541" i="1"/>
  <c r="C6224" i="1"/>
  <c r="C5901" i="1"/>
  <c r="C3217" i="1"/>
  <c r="C4348" i="1"/>
  <c r="C5673" i="1"/>
  <c r="C520" i="1"/>
  <c r="C3208" i="1"/>
  <c r="C6549" i="1"/>
  <c r="C6812" i="1"/>
  <c r="C298" i="1"/>
  <c r="C896" i="1"/>
  <c r="C6324" i="1"/>
  <c r="C5067" i="1"/>
  <c r="C6978" i="1"/>
  <c r="C886" i="1"/>
  <c r="C5276" i="1"/>
  <c r="C6407" i="1"/>
  <c r="C1234" i="1"/>
  <c r="C4931" i="1"/>
  <c r="C6242" i="1"/>
  <c r="C3403" i="1"/>
  <c r="C2128" i="1"/>
  <c r="C6111" i="1"/>
  <c r="C4911" i="1"/>
  <c r="C328" i="1"/>
  <c r="C5736" i="1"/>
  <c r="C6839" i="1"/>
  <c r="C5988" i="1"/>
  <c r="C898" i="1"/>
  <c r="C4928" i="1"/>
  <c r="C6058" i="1"/>
  <c r="C1391" i="1"/>
  <c r="C6995" i="1"/>
  <c r="C2964" i="1"/>
  <c r="C3666" i="1"/>
  <c r="C5517" i="1"/>
  <c r="C3257" i="1"/>
  <c r="C711" i="1"/>
  <c r="C5308" i="1"/>
  <c r="C468" i="1"/>
  <c r="C4075" i="1"/>
  <c r="C1870" i="1"/>
  <c r="C1543" i="1"/>
  <c r="C1135" i="1"/>
  <c r="C4953" i="1"/>
  <c r="C1829" i="1"/>
  <c r="C1827" i="1"/>
  <c r="C3290" i="1"/>
  <c r="C734" i="1"/>
  <c r="C5228" i="1"/>
  <c r="C4341" i="1"/>
  <c r="C1402" i="1"/>
  <c r="C4409" i="1"/>
  <c r="C361" i="1"/>
  <c r="C4068" i="1"/>
  <c r="C5851" i="1"/>
  <c r="C2897" i="1"/>
  <c r="C3993" i="1"/>
  <c r="C4712" i="1"/>
  <c r="C4169" i="1"/>
  <c r="C654" i="1"/>
  <c r="C4231" i="1"/>
  <c r="C5921" i="1"/>
  <c r="C1781" i="1"/>
  <c r="C5195" i="1"/>
  <c r="C1133" i="1"/>
  <c r="C4012" i="1"/>
  <c r="C4078" i="1"/>
  <c r="C879" i="1"/>
  <c r="C4915" i="1"/>
  <c r="C5585" i="1"/>
  <c r="C5761" i="1"/>
  <c r="C3865" i="1"/>
  <c r="C2525" i="1"/>
  <c r="C2646" i="1"/>
  <c r="C496" i="1"/>
  <c r="C1189" i="1"/>
  <c r="C2397" i="1"/>
  <c r="C3303" i="1"/>
  <c r="C172" i="1"/>
  <c r="C2585" i="1"/>
  <c r="C2856" i="1"/>
  <c r="C2783" i="1"/>
  <c r="C4247" i="1"/>
  <c r="C6844" i="1"/>
  <c r="C7084" i="1"/>
  <c r="C5648" i="1"/>
  <c r="C1423" i="1"/>
  <c r="C5201" i="1"/>
  <c r="C278" i="1"/>
  <c r="C2074" i="1"/>
  <c r="C3863" i="1"/>
  <c r="C3841" i="1"/>
  <c r="C6783" i="1"/>
  <c r="C2918" i="1"/>
  <c r="C4784" i="1"/>
  <c r="C6531" i="1"/>
  <c r="C920" i="1"/>
  <c r="C4533" i="1"/>
  <c r="C5635" i="1"/>
  <c r="C6682" i="1"/>
  <c r="C2766" i="1"/>
  <c r="C3534" i="1"/>
  <c r="C1710" i="1"/>
  <c r="C5396" i="1"/>
  <c r="C944" i="1"/>
  <c r="C5370" i="1"/>
  <c r="C5656" i="1"/>
  <c r="C1053" i="1"/>
  <c r="C3056" i="1"/>
  <c r="C7000" i="1"/>
  <c r="C2970" i="1"/>
  <c r="C5161" i="1"/>
  <c r="C1295" i="1"/>
  <c r="C4729" i="1"/>
  <c r="C3273" i="1"/>
  <c r="C3390" i="1"/>
  <c r="C6650" i="1"/>
  <c r="C6529" i="1"/>
  <c r="C2359" i="1"/>
  <c r="C1085" i="1"/>
  <c r="C599" i="1"/>
  <c r="C6615" i="1"/>
  <c r="C3030" i="1"/>
  <c r="C1767" i="1"/>
  <c r="C1001" i="1"/>
  <c r="C5139" i="1"/>
  <c r="C29" i="1"/>
  <c r="C6754" i="1"/>
  <c r="C7068" i="1"/>
  <c r="C318" i="1"/>
  <c r="C5554" i="1"/>
  <c r="C6401" i="1"/>
  <c r="C312" i="1"/>
  <c r="C3161" i="1"/>
  <c r="C6426" i="1"/>
  <c r="C3866" i="1"/>
  <c r="C4281" i="1"/>
  <c r="C442" i="1"/>
  <c r="C3022" i="1"/>
  <c r="C1079" i="1"/>
  <c r="C4389" i="1"/>
  <c r="C3382" i="1"/>
  <c r="C1792" i="1"/>
  <c r="C613" i="1"/>
  <c r="C1381" i="1"/>
  <c r="C5637" i="1"/>
  <c r="C274" i="1"/>
  <c r="C5323" i="1"/>
  <c r="C4685" i="1"/>
  <c r="C4446" i="1"/>
  <c r="C7021" i="1"/>
  <c r="C3229" i="1"/>
  <c r="C5852" i="1"/>
  <c r="C3615" i="1"/>
  <c r="C4688" i="1"/>
  <c r="C1904" i="1"/>
  <c r="C480" i="1"/>
  <c r="C1658" i="1"/>
  <c r="C1355" i="1"/>
  <c r="C1064" i="1"/>
  <c r="C6685" i="1"/>
  <c r="C4791" i="1"/>
  <c r="C3448" i="1"/>
  <c r="C2890" i="1"/>
  <c r="C3371" i="1"/>
  <c r="C5963" i="1"/>
  <c r="C5122" i="1"/>
  <c r="C1675" i="1"/>
  <c r="C6640" i="1"/>
  <c r="C1412" i="1"/>
  <c r="C3596" i="1"/>
  <c r="C4557" i="1"/>
  <c r="C2647" i="1"/>
  <c r="C2297" i="1"/>
  <c r="C1589" i="1"/>
  <c r="C4957" i="1"/>
  <c r="C6524" i="1"/>
  <c r="C709" i="1"/>
  <c r="C1180" i="1"/>
  <c r="C405" i="1"/>
  <c r="C2010" i="1"/>
  <c r="C3125" i="1"/>
  <c r="C289" i="1"/>
  <c r="C916" i="1"/>
  <c r="C699" i="1"/>
  <c r="C2812" i="1"/>
  <c r="C1330" i="1"/>
  <c r="C1286" i="1"/>
  <c r="C3075" i="1"/>
  <c r="C733" i="1"/>
  <c r="C585" i="1"/>
  <c r="C6417" i="1"/>
  <c r="C1242" i="1"/>
  <c r="C3624" i="1"/>
  <c r="C1288" i="1"/>
  <c r="C4981" i="1"/>
  <c r="C1557" i="1"/>
  <c r="C5928" i="1"/>
  <c r="C749" i="1"/>
  <c r="C1741" i="1"/>
  <c r="C1138" i="1"/>
  <c r="C3799" i="1"/>
  <c r="C612" i="1"/>
  <c r="C2519" i="1"/>
  <c r="C2049" i="1"/>
  <c r="C2021" i="1"/>
  <c r="C4758" i="1"/>
  <c r="C6578" i="1"/>
  <c r="C6629" i="1"/>
  <c r="C6678" i="1"/>
  <c r="C6827" i="1"/>
  <c r="C5913" i="1"/>
  <c r="C4362" i="1"/>
  <c r="C2391" i="1"/>
  <c r="C4850" i="1"/>
  <c r="C7065" i="1"/>
  <c r="C5568" i="1"/>
  <c r="C3682" i="1"/>
  <c r="C5739" i="1"/>
  <c r="C6306" i="1"/>
  <c r="C4344" i="1"/>
  <c r="C2172" i="1"/>
  <c r="C5558" i="1"/>
  <c r="C3121" i="1"/>
  <c r="C5952" i="1"/>
  <c r="C557" i="1"/>
  <c r="C7047" i="1"/>
  <c r="C3017" i="1"/>
  <c r="C6980" i="1"/>
  <c r="C488" i="1"/>
  <c r="C6185" i="1"/>
  <c r="C850" i="1"/>
  <c r="C4822" i="1"/>
  <c r="C4522" i="1"/>
  <c r="C6332" i="1"/>
  <c r="C3114" i="1"/>
  <c r="C1329" i="1"/>
  <c r="C2883" i="1"/>
  <c r="C740" i="1"/>
  <c r="C1621" i="1"/>
  <c r="C6089" i="1"/>
  <c r="C2493" i="1"/>
  <c r="C3372" i="1"/>
  <c r="C6764" i="1"/>
  <c r="C2363" i="1"/>
  <c r="C3278" i="1"/>
  <c r="C6926" i="1"/>
  <c r="C4355" i="1"/>
  <c r="C6409" i="1"/>
  <c r="C729" i="1"/>
  <c r="C6852" i="1"/>
  <c r="C3153" i="1"/>
  <c r="C6196" i="1"/>
  <c r="C4277" i="1"/>
  <c r="C7017" i="1"/>
  <c r="C2235" i="1"/>
  <c r="C6670" i="1"/>
  <c r="C4987" i="1"/>
  <c r="C3985" i="1"/>
  <c r="C6314" i="1"/>
  <c r="C7061" i="1"/>
  <c r="C2380" i="1"/>
  <c r="C2022" i="1"/>
  <c r="C6318" i="1"/>
  <c r="C4863" i="1"/>
  <c r="C5085" i="1"/>
  <c r="C302" i="1"/>
  <c r="C4519" i="1"/>
  <c r="C3929" i="1"/>
  <c r="C5870" i="1"/>
  <c r="C6219" i="1"/>
  <c r="C512" i="1"/>
  <c r="C6606" i="1"/>
  <c r="C3926" i="1"/>
  <c r="C6398" i="1"/>
  <c r="C6472" i="1"/>
  <c r="C2942" i="1"/>
  <c r="C6868" i="1"/>
  <c r="C3167" i="1"/>
  <c r="C4494" i="1"/>
  <c r="C5856" i="1"/>
  <c r="C2167" i="1"/>
  <c r="C903" i="1"/>
  <c r="C6001" i="1"/>
  <c r="C5934" i="1"/>
  <c r="C6187" i="1"/>
  <c r="C5967" i="1"/>
  <c r="C3837" i="1"/>
  <c r="C1372" i="1"/>
  <c r="C6065" i="1"/>
  <c r="C191" i="1"/>
  <c r="C2027" i="1"/>
  <c r="C6936" i="1"/>
  <c r="C3822" i="1"/>
  <c r="C2256" i="1"/>
  <c r="C5367" i="1"/>
  <c r="C1245" i="1"/>
  <c r="C7026" i="1"/>
  <c r="C5173" i="1"/>
  <c r="C3247" i="1"/>
  <c r="C1780" i="1"/>
  <c r="C6821" i="1"/>
  <c r="C1186" i="1"/>
  <c r="C3109" i="1"/>
  <c r="C6509" i="1"/>
  <c r="C3610" i="1"/>
  <c r="C5255" i="1"/>
  <c r="C1075" i="1"/>
  <c r="C1539" i="1"/>
  <c r="C604" i="1"/>
  <c r="C3903" i="1"/>
  <c r="C6342" i="1"/>
  <c r="C1382" i="1"/>
  <c r="C3600" i="1"/>
  <c r="C1184" i="1"/>
  <c r="C656" i="1"/>
  <c r="C2078" i="1"/>
  <c r="C4060" i="1"/>
  <c r="C549" i="1"/>
  <c r="C5441" i="1"/>
  <c r="C4182" i="1"/>
  <c r="C5071" i="1"/>
  <c r="C6254" i="1"/>
  <c r="C235" i="1"/>
  <c r="C1873" i="1"/>
  <c r="C6373" i="1"/>
  <c r="C6184" i="1"/>
  <c r="C1199" i="1"/>
  <c r="C4506" i="1"/>
  <c r="C4535" i="1"/>
  <c r="C1306" i="1"/>
  <c r="C2459" i="1"/>
  <c r="C1078" i="1"/>
  <c r="C6008" i="1"/>
  <c r="C6527" i="1"/>
  <c r="C2308" i="1"/>
  <c r="C461" i="1"/>
  <c r="C6103" i="1"/>
  <c r="C5531" i="1"/>
  <c r="C5731" i="1"/>
  <c r="C1110" i="1"/>
  <c r="C4872" i="1"/>
  <c r="C4449" i="1"/>
  <c r="C3575" i="1"/>
  <c r="C3807" i="1"/>
  <c r="C6679" i="1"/>
  <c r="C6044" i="1"/>
  <c r="C2611" i="1"/>
  <c r="C791" i="1"/>
  <c r="C6624" i="1"/>
  <c r="C4497" i="1"/>
  <c r="C1756" i="1"/>
  <c r="C100" i="1"/>
  <c r="C6846" i="1"/>
  <c r="C3188" i="1"/>
  <c r="C6364" i="1"/>
  <c r="C6856" i="1"/>
  <c r="C1758" i="1"/>
  <c r="C6968" i="1"/>
  <c r="C255" i="1"/>
  <c r="C2596" i="1"/>
  <c r="C2086" i="1"/>
  <c r="C2600" i="1"/>
  <c r="C783" i="1"/>
  <c r="C5703" i="1"/>
  <c r="C1725" i="1"/>
  <c r="C3117" i="1"/>
  <c r="C3472" i="1"/>
  <c r="C2491" i="1"/>
  <c r="C5998" i="1"/>
  <c r="C3442" i="1"/>
  <c r="C6545" i="1"/>
  <c r="C5007" i="1"/>
  <c r="C2794" i="1"/>
  <c r="C6992" i="1"/>
  <c r="C4235" i="1"/>
  <c r="C655" i="1"/>
  <c r="C6262" i="1"/>
  <c r="C2043" i="1"/>
  <c r="C630" i="1"/>
  <c r="C4209" i="1"/>
  <c r="C6414" i="1"/>
  <c r="C198" i="1"/>
  <c r="C6686" i="1"/>
  <c r="C6833" i="1"/>
  <c r="C299" i="1"/>
  <c r="C6127" i="1"/>
  <c r="C1470" i="1"/>
  <c r="C4380" i="1"/>
  <c r="C1347" i="1"/>
  <c r="C2660" i="1"/>
  <c r="C5064" i="1"/>
  <c r="C2243" i="1"/>
  <c r="C475" i="1"/>
  <c r="C5838" i="1"/>
  <c r="C6877" i="1"/>
  <c r="C3361" i="1"/>
  <c r="C1784" i="1"/>
  <c r="C5857" i="1"/>
  <c r="C5620" i="1"/>
  <c r="C1533" i="1"/>
  <c r="C2507" i="1"/>
  <c r="C1429" i="1"/>
  <c r="C1764" i="1"/>
  <c r="C1962" i="1"/>
  <c r="C4687" i="1"/>
  <c r="C5601" i="1"/>
  <c r="C2574" i="1"/>
  <c r="C2015" i="1"/>
  <c r="C1760" i="1"/>
  <c r="C5744" i="1"/>
  <c r="C6383" i="1"/>
  <c r="C1431" i="1"/>
  <c r="C6971" i="1"/>
  <c r="C3696" i="1"/>
  <c r="C6174" i="1"/>
  <c r="C4578" i="1"/>
  <c r="C2967" i="1"/>
  <c r="C7030" i="1"/>
  <c r="C6010" i="1"/>
  <c r="C6595" i="1"/>
  <c r="C2730" i="1"/>
  <c r="C1536" i="1"/>
  <c r="C6227" i="1"/>
  <c r="C2949" i="1"/>
  <c r="C4073" i="1"/>
  <c r="C1196" i="1"/>
  <c r="C3788" i="1"/>
  <c r="C1392" i="1"/>
  <c r="C1363" i="1"/>
  <c r="C3085" i="1"/>
  <c r="C4253" i="1"/>
  <c r="C6676" i="1"/>
  <c r="C2734" i="1"/>
  <c r="C6167" i="1"/>
  <c r="C6029" i="1"/>
  <c r="C321" i="1"/>
  <c r="C3457" i="1"/>
  <c r="C2361" i="1"/>
  <c r="C5899" i="1"/>
  <c r="C5063" i="1"/>
  <c r="C253" i="1"/>
  <c r="C4753" i="1"/>
  <c r="C2449" i="1"/>
  <c r="C5978" i="1"/>
  <c r="C1552" i="1"/>
  <c r="C1575" i="1"/>
  <c r="C6568" i="1"/>
  <c r="C2999" i="1"/>
  <c r="C136" i="1"/>
  <c r="C1649" i="1"/>
  <c r="C1301" i="1"/>
  <c r="C4333" i="1"/>
  <c r="C890" i="1"/>
  <c r="C4550" i="1"/>
  <c r="C4005" i="1"/>
  <c r="C261" i="1"/>
  <c r="C2914" i="1"/>
  <c r="C2722" i="1"/>
  <c r="C2961" i="1"/>
  <c r="C4000" i="1"/>
  <c r="C4540" i="1"/>
  <c r="C642" i="1"/>
  <c r="C927" i="1"/>
  <c r="C3687" i="1"/>
  <c r="C304" i="1"/>
  <c r="C4966" i="1"/>
  <c r="C3456" i="1"/>
  <c r="C1311" i="1"/>
  <c r="C2142" i="1"/>
  <c r="C2430" i="1"/>
  <c r="C897" i="1"/>
  <c r="C6915" i="1"/>
  <c r="C6315" i="1"/>
  <c r="C6137" i="1"/>
  <c r="C1749" i="1"/>
  <c r="C3330" i="1"/>
  <c r="C7003" i="1"/>
  <c r="C6094" i="1"/>
  <c r="C5385" i="1"/>
  <c r="C7031" i="1"/>
  <c r="C4152" i="1"/>
  <c r="C1916" i="1"/>
  <c r="C6109" i="1"/>
  <c r="C4992" i="1"/>
  <c r="C7051" i="1"/>
  <c r="C2767" i="1"/>
  <c r="C3664" i="1"/>
  <c r="C651" i="1"/>
  <c r="C1956" i="1"/>
  <c r="C6574" i="1"/>
  <c r="C7058" i="1"/>
  <c r="C3130" i="1"/>
  <c r="C2089" i="1"/>
  <c r="C7054" i="1"/>
  <c r="C6395" i="1"/>
  <c r="C32" i="1"/>
  <c r="C1924" i="1"/>
  <c r="C3139" i="1"/>
  <c r="C6245" i="1"/>
  <c r="C6587" i="1"/>
  <c r="C6438" i="1"/>
  <c r="C6751" i="1"/>
  <c r="C2024" i="1"/>
  <c r="C2715" i="1"/>
  <c r="C2787" i="1"/>
  <c r="C5236" i="1"/>
  <c r="C2090" i="1"/>
  <c r="C3569" i="1"/>
  <c r="C1308" i="1"/>
  <c r="C3294" i="1"/>
  <c r="C5189" i="1"/>
  <c r="C5080" i="1"/>
  <c r="C919" i="1"/>
  <c r="C4801" i="1"/>
  <c r="C3509" i="1"/>
  <c r="C608" i="1"/>
  <c r="C5091" i="1"/>
  <c r="C2018" i="1"/>
  <c r="C5359" i="1"/>
  <c r="C1339" i="1"/>
  <c r="C4087" i="1"/>
  <c r="C3644" i="1"/>
  <c r="C2299" i="1"/>
  <c r="C2986" i="1"/>
  <c r="C1802" i="1"/>
  <c r="C3643" i="1"/>
  <c r="C4428" i="1"/>
  <c r="C5914" i="1"/>
  <c r="C407" i="1"/>
  <c r="C310" i="1"/>
  <c r="C3740" i="1"/>
  <c r="C5225" i="1"/>
  <c r="C2093" i="1"/>
  <c r="C4345" i="1"/>
  <c r="C1786" i="1"/>
  <c r="C2383" i="1"/>
  <c r="C153" i="1"/>
  <c r="C3979" i="1"/>
  <c r="C1389" i="1"/>
  <c r="C932" i="1"/>
  <c r="C1016" i="1"/>
  <c r="C2804" i="1"/>
  <c r="C1255" i="1"/>
  <c r="C1639" i="1"/>
  <c r="C5646" i="1"/>
  <c r="C2046" i="1"/>
  <c r="C5302" i="1"/>
  <c r="C323" i="1"/>
  <c r="C4694" i="1"/>
  <c r="C3002" i="1"/>
  <c r="C5753" i="1"/>
  <c r="C3716" i="1"/>
  <c r="C5358" i="1"/>
  <c r="C936" i="1"/>
  <c r="C4083" i="1"/>
  <c r="C901" i="1"/>
  <c r="C4896" i="1"/>
  <c r="C3775" i="1"/>
  <c r="C605" i="1"/>
  <c r="C562" i="1"/>
  <c r="C423" i="1"/>
  <c r="C1914" i="1"/>
  <c r="C3829" i="1"/>
  <c r="C5738" i="1"/>
  <c r="C404" i="1"/>
  <c r="C4250" i="1"/>
  <c r="C3156" i="1"/>
  <c r="C1738" i="1"/>
  <c r="C1479" i="1"/>
  <c r="C1226" i="1"/>
  <c r="C4435" i="1"/>
  <c r="C3781" i="1"/>
  <c r="C3100" i="1"/>
  <c r="C2874" i="1"/>
  <c r="C6604" i="1"/>
  <c r="C550" i="1"/>
  <c r="C3567" i="1"/>
  <c r="C4505" i="1"/>
  <c r="C3538" i="1"/>
  <c r="C2629" i="1"/>
  <c r="C3732" i="1"/>
  <c r="C2133" i="1"/>
  <c r="C1772" i="1"/>
  <c r="C770" i="1"/>
  <c r="C3961" i="1"/>
  <c r="C3804" i="1"/>
  <c r="C292" i="1"/>
  <c r="C486" i="1"/>
  <c r="C3527" i="1"/>
  <c r="C2387" i="1"/>
  <c r="C5892" i="1"/>
  <c r="C3925" i="1"/>
  <c r="C2927" i="1"/>
  <c r="C851" i="1"/>
  <c r="C907" i="1"/>
  <c r="C4363" i="1"/>
  <c r="C1108" i="1"/>
  <c r="C5265" i="1"/>
  <c r="C5100" i="1"/>
  <c r="C3391" i="1"/>
  <c r="C2774" i="1"/>
  <c r="C3491" i="1"/>
  <c r="C4072" i="1"/>
  <c r="C5212" i="1"/>
  <c r="C4143" i="1"/>
  <c r="C2315" i="1"/>
  <c r="C2188" i="1"/>
  <c r="C5553" i="1"/>
  <c r="C6378" i="1"/>
  <c r="C3463" i="1"/>
  <c r="C6489" i="1"/>
  <c r="C4009" i="1"/>
  <c r="C5305" i="1"/>
  <c r="C1951" i="1"/>
  <c r="C3083" i="1"/>
  <c r="C5580" i="1"/>
  <c r="C559" i="1"/>
  <c r="C5325" i="1"/>
  <c r="C1439" i="1"/>
  <c r="C1249" i="1"/>
  <c r="C5188" i="1"/>
  <c r="C4731" i="1"/>
  <c r="C1902" i="1"/>
  <c r="C1556" i="1"/>
  <c r="C1169" i="1"/>
  <c r="C102" i="1"/>
  <c r="C7083" i="1"/>
  <c r="C1415" i="1"/>
  <c r="C5405" i="1"/>
  <c r="C1215" i="1"/>
  <c r="C5411" i="1"/>
  <c r="C588" i="1"/>
  <c r="C2217" i="1"/>
  <c r="C23" i="1"/>
  <c r="C5442" i="1"/>
  <c r="C5754" i="1"/>
  <c r="C1463" i="1"/>
  <c r="C1603" i="1"/>
  <c r="C4521" i="1"/>
  <c r="C1773" i="1"/>
  <c r="C6747" i="1"/>
  <c r="C2793" i="1"/>
  <c r="C4194" i="1"/>
  <c r="C4482" i="1"/>
  <c r="C5409" i="1"/>
  <c r="C129" i="1"/>
  <c r="C631" i="1"/>
  <c r="C2257" i="1"/>
  <c r="C3580" i="1"/>
  <c r="C2399" i="1"/>
  <c r="C3115" i="1"/>
  <c r="C2570" i="1"/>
  <c r="C2072" i="1"/>
  <c r="C698" i="1"/>
  <c r="C2070" i="1"/>
  <c r="C5779" i="1"/>
  <c r="C2554" i="1"/>
  <c r="C620" i="1"/>
  <c r="C4815" i="1"/>
  <c r="C1467" i="1"/>
  <c r="C2728" i="1"/>
  <c r="C2754" i="1"/>
  <c r="C580" i="1"/>
  <c r="C2381" i="1"/>
  <c r="C1832" i="1"/>
  <c r="C4288" i="1"/>
  <c r="C6533" i="1"/>
  <c r="C4832" i="1"/>
  <c r="C2392" i="1"/>
  <c r="C2012" i="1"/>
  <c r="C3605" i="1"/>
  <c r="C3681" i="1"/>
  <c r="C2998" i="1"/>
  <c r="C6925" i="1"/>
  <c r="C6170" i="1"/>
  <c r="C6691" i="1"/>
  <c r="C396" i="1"/>
  <c r="C2922" i="1"/>
  <c r="C4674" i="1"/>
  <c r="C95" i="1"/>
  <c r="C2164" i="1"/>
  <c r="C6468" i="1"/>
  <c r="C4393" i="1"/>
  <c r="C2780" i="1"/>
  <c r="C2432" i="1"/>
  <c r="C3019" i="1"/>
  <c r="C6808" i="1"/>
  <c r="C6903" i="1"/>
  <c r="C1477" i="1"/>
  <c r="C6513" i="1"/>
  <c r="C2276" i="1"/>
  <c r="C6944" i="1"/>
  <c r="C6797" i="1"/>
  <c r="C1385" i="1"/>
  <c r="C3789" i="1"/>
  <c r="C2038" i="1"/>
  <c r="C2560" i="1"/>
  <c r="C3262" i="1"/>
  <c r="C6627" i="1"/>
  <c r="C6153" i="1"/>
  <c r="C120" i="1"/>
  <c r="C5104" i="1"/>
  <c r="C5019" i="1"/>
  <c r="C285" i="1"/>
  <c r="C6714" i="1"/>
  <c r="C5949" i="1"/>
  <c r="C4999" i="1"/>
  <c r="C4171" i="1"/>
  <c r="C4783" i="1"/>
  <c r="C6278" i="1"/>
  <c r="C5993" i="1"/>
  <c r="C4600" i="1"/>
  <c r="C5874" i="1"/>
  <c r="C2801" i="1"/>
  <c r="C2521" i="1"/>
  <c r="C4405" i="1"/>
  <c r="C155" i="1"/>
  <c r="C2535" i="1"/>
  <c r="C1002" i="1"/>
  <c r="C836" i="1"/>
  <c r="C2571" i="1"/>
  <c r="C4426" i="1"/>
  <c r="C4212" i="1"/>
  <c r="C1279" i="1"/>
  <c r="C1935" i="1"/>
  <c r="C6090" i="1"/>
  <c r="C2429" i="1"/>
  <c r="C3089" i="1"/>
  <c r="C4756" i="1"/>
  <c r="C1360" i="1"/>
  <c r="C6256" i="1"/>
  <c r="C2316" i="1"/>
  <c r="C4746" i="1"/>
  <c r="C6248" i="1"/>
  <c r="C6946" i="1"/>
  <c r="C7071" i="1"/>
  <c r="C929" i="1"/>
  <c r="C2631" i="1"/>
  <c r="C618" i="1"/>
  <c r="C6192" i="1"/>
  <c r="C858" i="1"/>
  <c r="C2698" i="1"/>
  <c r="C1950" i="1"/>
  <c r="C2976" i="1"/>
  <c r="C6975" i="1"/>
  <c r="C1876" i="1"/>
  <c r="C2664" i="1"/>
  <c r="C5821" i="1"/>
  <c r="C1818" i="1"/>
  <c r="C5382" i="1"/>
  <c r="C989" i="1"/>
  <c r="C3269" i="1"/>
  <c r="C6562" i="1"/>
  <c r="C5513" i="1"/>
  <c r="C6669" i="1"/>
  <c r="C5440" i="1"/>
  <c r="C2416" i="1"/>
  <c r="C3099" i="1"/>
  <c r="C6113" i="1"/>
  <c r="C6061" i="1"/>
  <c r="C961" i="1"/>
  <c r="C6879" i="1"/>
  <c r="C6910" i="1"/>
  <c r="C7018" i="1"/>
  <c r="C4302" i="1"/>
  <c r="C1997" i="1"/>
  <c r="C4434" i="1"/>
  <c r="C530" i="1"/>
  <c r="C4509" i="1"/>
  <c r="C2798" i="1"/>
  <c r="C5514" i="1"/>
  <c r="C5935" i="1"/>
  <c r="C105" i="1"/>
  <c r="C4189" i="1"/>
  <c r="C763" i="1"/>
  <c r="C5820" i="1"/>
  <c r="C3848" i="1"/>
  <c r="C6440" i="1"/>
  <c r="C5528" i="1"/>
  <c r="C2117" i="1"/>
  <c r="C6325" i="1"/>
  <c r="C4141" i="1"/>
  <c r="C1000" i="1"/>
  <c r="C3297" i="1"/>
  <c r="C6307" i="1"/>
  <c r="C2809" i="1"/>
  <c r="C398" i="1"/>
  <c r="C6651" i="1"/>
  <c r="C206" i="1"/>
  <c r="C4564" i="1"/>
  <c r="C2136" i="1"/>
  <c r="C6620" i="1"/>
  <c r="C5962" i="1"/>
  <c r="C1995" i="1"/>
  <c r="C6126" i="1"/>
  <c r="C4670" i="1"/>
  <c r="C4474" i="1"/>
  <c r="C501" i="1"/>
  <c r="C6141" i="1"/>
  <c r="C3870" i="1"/>
  <c r="C3028" i="1"/>
  <c r="C4310" i="1"/>
  <c r="C6600" i="1"/>
  <c r="C1062" i="1"/>
  <c r="C6265" i="1"/>
  <c r="C2504" i="1"/>
  <c r="C6145" i="1"/>
  <c r="C5999" i="1"/>
  <c r="C417" i="1"/>
  <c r="C3368" i="1"/>
  <c r="C440" i="1"/>
  <c r="C1597" i="1"/>
  <c r="C2170" i="1"/>
  <c r="C820" i="1"/>
  <c r="C5205" i="1"/>
  <c r="C706" i="1"/>
  <c r="C3984" i="1"/>
  <c r="C6991" i="1"/>
  <c r="C6834" i="1"/>
  <c r="C5894" i="1"/>
  <c r="C135" i="1"/>
  <c r="C6705" i="1"/>
  <c r="C982" i="1"/>
  <c r="C6106" i="1"/>
  <c r="C1246" i="1"/>
  <c r="C1626" i="1"/>
  <c r="C3185" i="1"/>
  <c r="C4248" i="1"/>
  <c r="C6520" i="1"/>
  <c r="C5032" i="1"/>
  <c r="C4076" i="1"/>
  <c r="C7077" i="1"/>
  <c r="C582" i="1"/>
  <c r="C595" i="1"/>
  <c r="C6796" i="1"/>
  <c r="C4937" i="1"/>
  <c r="C3877" i="1"/>
  <c r="C5742" i="1"/>
  <c r="C3023" i="1"/>
  <c r="C320" i="1"/>
  <c r="C3426" i="1"/>
  <c r="C2850" i="1"/>
  <c r="C2503" i="1"/>
  <c r="C4414" i="1"/>
  <c r="C22" i="1"/>
  <c r="C1729" i="1"/>
  <c r="C7010" i="1"/>
  <c r="C1885" i="1"/>
  <c r="C6699" i="1"/>
  <c r="C2410" i="1"/>
  <c r="C6250" i="1"/>
  <c r="C6516" i="1"/>
  <c r="C6548" i="1"/>
  <c r="C6400" i="1"/>
  <c r="C1929" i="1"/>
  <c r="C6918" i="1"/>
  <c r="C6053" i="1"/>
  <c r="C3035" i="1"/>
  <c r="C177" i="1"/>
  <c r="C1354" i="1"/>
  <c r="C3018" i="1"/>
  <c r="C2632" i="1"/>
  <c r="C6546" i="1"/>
  <c r="C1268" i="1"/>
  <c r="C6718" i="1"/>
  <c r="C3224" i="1"/>
  <c r="C2628" i="1"/>
  <c r="C6884" i="1"/>
  <c r="C1600" i="1"/>
  <c r="C6607" i="1"/>
  <c r="C904" i="1"/>
  <c r="C1083" i="1"/>
  <c r="C899" i="1"/>
  <c r="C707" i="1"/>
  <c r="C598" i="1"/>
  <c r="C5196" i="1"/>
  <c r="C2321" i="1"/>
  <c r="C2114" i="1"/>
  <c r="C6296" i="1"/>
  <c r="C6736" i="1"/>
  <c r="C2648" i="1"/>
  <c r="C6218" i="1"/>
  <c r="C1711" i="1"/>
  <c r="C2440" i="1"/>
  <c r="C3792" i="1"/>
  <c r="C2980" i="1"/>
  <c r="C2511" i="1"/>
  <c r="C7072" i="1"/>
  <c r="C6203" i="1"/>
  <c r="C4206" i="1"/>
  <c r="C2750" i="1"/>
  <c r="C2501" i="1"/>
  <c r="C4834" i="1"/>
  <c r="C6652" i="1"/>
  <c r="C1323" i="1"/>
  <c r="C180" i="1"/>
  <c r="C4172" i="1"/>
  <c r="C6280" i="1"/>
  <c r="C6305" i="1"/>
  <c r="C2803" i="1"/>
  <c r="C2103" i="1"/>
  <c r="C1617" i="1"/>
  <c r="C6052" i="1"/>
  <c r="C4881" i="1"/>
  <c r="C5508" i="1"/>
  <c r="C3576" i="1"/>
  <c r="C3300" i="1"/>
  <c r="C2051" i="1"/>
  <c r="C6717" i="1"/>
  <c r="C3589" i="1"/>
  <c r="C1298" i="1"/>
  <c r="C2247" i="1"/>
  <c r="C1747" i="1"/>
  <c r="C2241" i="1"/>
  <c r="C3977" i="1"/>
  <c r="C682" i="1"/>
  <c r="C2213" i="1"/>
  <c r="C704" i="1"/>
  <c r="C6828" i="1"/>
  <c r="C2063" i="1"/>
  <c r="C3323" i="1"/>
  <c r="C3097" i="1"/>
  <c r="C715" i="1"/>
  <c r="C6463" i="1"/>
  <c r="C2285" i="1"/>
  <c r="C372" i="1"/>
  <c r="C4606" i="1"/>
  <c r="C247" i="1"/>
  <c r="C6221" i="1"/>
  <c r="C727" i="1"/>
  <c r="C4904" i="1"/>
  <c r="C923" i="1"/>
  <c r="C1540" i="1"/>
  <c r="C4155" i="1"/>
  <c r="C7012" i="1"/>
  <c r="C1380" i="1"/>
  <c r="C5116" i="1"/>
  <c r="C40" i="1"/>
  <c r="C2680" i="1"/>
  <c r="C6142" i="1"/>
  <c r="C1788" i="1"/>
  <c r="C7006" i="1"/>
  <c r="C5880" i="1"/>
  <c r="C4650" i="1"/>
  <c r="C3248" i="1"/>
  <c r="C6586" i="1"/>
  <c r="C949" i="1"/>
  <c r="C1551" i="1"/>
  <c r="C6729" i="1"/>
  <c r="C6338" i="1"/>
  <c r="C5942" i="1"/>
  <c r="C2269" i="1"/>
  <c r="C288" i="1"/>
  <c r="C6027" i="1"/>
  <c r="C807" i="1"/>
  <c r="C6375" i="1"/>
  <c r="C494" i="1"/>
  <c r="C6176" i="1"/>
  <c r="C1198" i="1"/>
  <c r="C6585" i="1"/>
  <c r="C4216" i="1"/>
  <c r="C6573" i="1"/>
  <c r="C1606" i="1"/>
  <c r="C2261" i="1"/>
  <c r="C1208" i="1"/>
  <c r="C2040" i="1"/>
  <c r="C3936" i="1"/>
  <c r="C5118" i="1"/>
  <c r="C6619" i="1"/>
  <c r="C6523" i="1"/>
  <c r="C3542" i="1"/>
  <c r="C6825" i="1"/>
  <c r="C6653" i="1"/>
  <c r="C6559" i="1"/>
  <c r="C1835" i="1"/>
  <c r="C1028" i="1"/>
  <c r="C4710" i="1"/>
  <c r="C6908" i="1"/>
  <c r="C4174" i="1"/>
  <c r="C3402" i="1"/>
  <c r="C6197" i="1"/>
  <c r="C521" i="1"/>
  <c r="C3523" i="1"/>
  <c r="C6801" i="1"/>
  <c r="C918" i="1"/>
  <c r="C1307" i="1"/>
  <c r="C4284" i="1"/>
  <c r="C2583" i="1"/>
  <c r="C5578" i="1"/>
  <c r="C5549" i="1"/>
  <c r="C4470" i="1"/>
  <c r="C6213" i="1"/>
  <c r="C7044" i="1"/>
  <c r="C917" i="1"/>
  <c r="C3110" i="1"/>
  <c r="C6199" i="1"/>
  <c r="C3045" i="1"/>
  <c r="C2584" i="1"/>
  <c r="C6149" i="1"/>
  <c r="C6453" i="1"/>
  <c r="C6198" i="1"/>
  <c r="C6319" i="1"/>
  <c r="C6003" i="1"/>
  <c r="C5588" i="1"/>
  <c r="C3349" i="1"/>
  <c r="C6418" i="1"/>
  <c r="C460" i="1"/>
  <c r="C5828" i="1"/>
  <c r="C4629" i="1"/>
  <c r="C5745" i="1"/>
  <c r="C2039" i="1"/>
  <c r="C2132" i="1"/>
  <c r="C4410" i="1"/>
  <c r="C4973" i="1"/>
  <c r="C4952" i="1"/>
  <c r="C5529" i="1"/>
  <c r="C3574" i="1"/>
  <c r="C4479" i="1"/>
  <c r="C3362" i="1"/>
  <c r="C2873" i="1"/>
  <c r="C5485" i="1"/>
  <c r="C1055" i="1"/>
  <c r="C352" i="1"/>
  <c r="C3326" i="1"/>
  <c r="C5384" i="1"/>
  <c r="C594" i="1"/>
  <c r="C2564" i="1"/>
  <c r="C5157" i="1"/>
  <c r="C1577" i="1"/>
  <c r="C2639" i="1"/>
  <c r="C805" i="1"/>
  <c r="C6351" i="1"/>
  <c r="C6415" i="1"/>
  <c r="C4487" i="1"/>
  <c r="C4028" i="1"/>
  <c r="C5564" i="1"/>
  <c r="C4954" i="1"/>
  <c r="C4776" i="1"/>
  <c r="C3650" i="1"/>
  <c r="C7042" i="1"/>
  <c r="C3221" i="1"/>
  <c r="C628" i="1"/>
  <c r="C5910" i="1"/>
  <c r="C1222" i="1"/>
  <c r="C5342" i="1"/>
  <c r="C2901" i="1"/>
  <c r="C5640" i="1"/>
  <c r="C6677" i="1"/>
  <c r="C2656" i="1"/>
  <c r="C4919" i="1"/>
  <c r="C373" i="1"/>
  <c r="C2318" i="1"/>
  <c r="C2479" i="1"/>
  <c r="C2592" i="1"/>
  <c r="C104" i="1"/>
  <c r="C5542" i="1"/>
  <c r="C5297" i="1"/>
  <c r="C1227" i="1"/>
  <c r="C2594" i="1"/>
  <c r="C458" i="1"/>
  <c r="C2840" i="1"/>
  <c r="C5388" i="1"/>
  <c r="C1207" i="1"/>
  <c r="C693" i="1"/>
  <c r="C4963" i="1"/>
  <c r="C183" i="1"/>
  <c r="C4733" i="1"/>
  <c r="C4246" i="1"/>
  <c r="C4949" i="1"/>
  <c r="C148" i="1"/>
  <c r="C2495" i="1"/>
  <c r="C4053" i="1"/>
  <c r="C147" i="1"/>
  <c r="C2549" i="1"/>
  <c r="C2619" i="1"/>
  <c r="C1579" i="1"/>
  <c r="C6541" i="1"/>
  <c r="C4468" i="1"/>
  <c r="C3609" i="1"/>
  <c r="C3560" i="1"/>
  <c r="C284" i="1"/>
  <c r="C1428" i="1"/>
  <c r="C5002" i="1"/>
  <c r="C1618" i="1"/>
  <c r="C1216" i="1"/>
  <c r="C980" i="1"/>
  <c r="C1917" i="1"/>
  <c r="C6551" i="1"/>
  <c r="C63" i="1"/>
  <c r="C6987" i="1"/>
  <c r="C4061" i="1"/>
  <c r="C340" i="1"/>
  <c r="C6887" i="1"/>
  <c r="C1634" i="1"/>
  <c r="C4741" i="1"/>
  <c r="C6959" i="1"/>
  <c r="C2709" i="1"/>
  <c r="C4985" i="1"/>
  <c r="C5815" i="1"/>
  <c r="C305" i="1"/>
  <c r="C3968" i="1"/>
  <c r="C657" i="1"/>
  <c r="C5360" i="1"/>
  <c r="C1828" i="1"/>
  <c r="C3400" i="1"/>
  <c r="C4892" i="1"/>
  <c r="C3869" i="1"/>
  <c r="C3146" i="1"/>
  <c r="C1054" i="1"/>
  <c r="C4264" i="1"/>
  <c r="C2353" i="1"/>
  <c r="C5264" i="1"/>
  <c r="C3520" i="1"/>
  <c r="C2143" i="1"/>
  <c r="C4864" i="1"/>
  <c r="C3305" i="1"/>
  <c r="C3633" i="1"/>
  <c r="C3640" i="1"/>
  <c r="C574" i="1"/>
  <c r="C1511" i="1"/>
  <c r="C3053" i="1"/>
  <c r="C5725" i="1"/>
  <c r="C5571" i="1"/>
  <c r="C5283" i="1"/>
  <c r="C3490" i="1"/>
  <c r="C5579" i="1"/>
  <c r="C5000" i="1"/>
  <c r="C2706" i="1"/>
  <c r="C2092" i="1"/>
  <c r="C6554" i="1"/>
  <c r="C4234" i="1"/>
  <c r="C2537" i="1"/>
  <c r="C5014" i="1"/>
  <c r="C1393" i="1"/>
  <c r="C3334" i="1"/>
  <c r="C875" i="1"/>
  <c r="C887" i="1"/>
  <c r="C6758" i="1"/>
  <c r="C3160" i="1"/>
  <c r="C6909" i="1"/>
  <c r="C1297" i="1"/>
  <c r="C4868" i="1"/>
  <c r="C2011" i="1"/>
  <c r="C5700" i="1"/>
  <c r="C3838" i="1"/>
  <c r="C3709" i="1"/>
  <c r="C1126" i="1"/>
  <c r="C6921" i="1"/>
  <c r="C2421" i="1"/>
  <c r="C758" i="1"/>
  <c r="C3364" i="1"/>
  <c r="C713" i="1"/>
  <c r="C1362" i="1"/>
  <c r="C2255" i="1"/>
  <c r="C3149" i="1"/>
  <c r="C4402" i="1"/>
  <c r="C2971" i="1"/>
  <c r="C2434" i="1"/>
  <c r="C801" i="1"/>
  <c r="C3302" i="1"/>
  <c r="C1250" i="1"/>
  <c r="C6441" i="1"/>
  <c r="C3142" i="1"/>
  <c r="C6863" i="1"/>
  <c r="C99" i="1"/>
  <c r="C4677" i="1"/>
  <c r="C6928" i="1"/>
  <c r="C5460" i="1"/>
  <c r="C3685" i="1"/>
  <c r="C3675" i="1"/>
  <c r="C2870" i="1"/>
  <c r="C6840" i="1"/>
  <c r="C1660" i="1"/>
  <c r="C6188" i="1"/>
  <c r="C1856" i="1"/>
  <c r="C6933" i="1"/>
  <c r="C409" i="1"/>
  <c r="C2427" i="1"/>
  <c r="C6804" i="1"/>
  <c r="C542" i="1"/>
  <c r="C4555" i="1"/>
  <c r="C3315" i="1"/>
  <c r="C2609" i="1"/>
  <c r="C5636" i="1"/>
  <c r="C2088" i="1"/>
  <c r="C4683" i="1"/>
  <c r="C4768" i="1"/>
  <c r="C4971" i="1"/>
  <c r="C3844" i="1"/>
  <c r="C1157" i="1"/>
  <c r="C2287" i="1"/>
  <c r="C4772" i="1"/>
  <c r="C4748" i="1"/>
  <c r="C2304" i="1"/>
  <c r="C4512" i="1"/>
  <c r="C6186" i="1"/>
  <c r="C843" i="1"/>
  <c r="C459" i="1"/>
  <c r="C889" i="1"/>
  <c r="C6257" i="1"/>
  <c r="C3296" i="1"/>
  <c r="C3669" i="1"/>
  <c r="C3649" i="1"/>
  <c r="C1895" i="1"/>
  <c r="C2127" i="1"/>
  <c r="C4198" i="1"/>
  <c r="C1807" i="1"/>
  <c r="C6994" i="1"/>
  <c r="C6473" i="1"/>
  <c r="C4894" i="1"/>
  <c r="C1139" i="1"/>
  <c r="C6603" i="1"/>
  <c r="C527" i="1"/>
  <c r="C482" i="1"/>
  <c r="C2477" i="1"/>
  <c r="C1094" i="1"/>
  <c r="C6330" i="1"/>
  <c r="C1609" i="1"/>
  <c r="C3919" i="1"/>
  <c r="C5539" i="1"/>
  <c r="C2871" i="1"/>
  <c r="C6095" i="1"/>
  <c r="C4924" i="1"/>
  <c r="C4013" i="1"/>
  <c r="C3917" i="1"/>
  <c r="C6907" i="1"/>
  <c r="C1296" i="1"/>
  <c r="C6949" i="1"/>
  <c r="C2487" i="1"/>
  <c r="C3912" i="1"/>
  <c r="C934" i="1"/>
  <c r="C436" i="1"/>
  <c r="C2814" i="1"/>
  <c r="C5328" i="1"/>
  <c r="C1990" i="1"/>
  <c r="C6592" i="1"/>
  <c r="C1573" i="1"/>
  <c r="C5826" i="1"/>
  <c r="C6479" i="1"/>
  <c r="C5428" i="1"/>
  <c r="C2518" i="1"/>
  <c r="C5300" i="1"/>
  <c r="C5330" i="1"/>
  <c r="C526" i="1"/>
  <c r="C6665" i="1"/>
  <c r="C1726" i="1"/>
  <c r="C3259" i="1"/>
  <c r="C3896" i="1"/>
  <c r="C5457" i="1"/>
  <c r="C1039" i="1"/>
  <c r="C785" i="1"/>
  <c r="C3663" i="1"/>
  <c r="C6673" i="1"/>
  <c r="C166" i="1"/>
  <c r="C2705" i="1"/>
  <c r="C3054" i="1"/>
  <c r="C6512" i="1"/>
  <c r="C2059" i="1"/>
  <c r="C3544" i="1"/>
  <c r="C926" i="1"/>
  <c r="C1476" i="1"/>
  <c r="C4569" i="1"/>
  <c r="C6556" i="1"/>
  <c r="C4415" i="1"/>
  <c r="C6037" i="1"/>
  <c r="C700" i="1"/>
  <c r="C6285" i="1"/>
  <c r="C6345" i="1"/>
  <c r="C6322" i="1"/>
  <c r="C6580" i="1"/>
  <c r="C6675" i="1"/>
  <c r="C6654" i="1"/>
  <c r="C5869" i="1"/>
  <c r="C3733" i="1"/>
  <c r="C2223" i="1"/>
  <c r="C3950" i="1"/>
  <c r="C1825" i="1"/>
  <c r="C4720" i="1"/>
  <c r="C3939" i="1"/>
  <c r="C2413" i="1"/>
  <c r="C534" i="1"/>
  <c r="C1499" i="1"/>
  <c r="C5898" i="1"/>
  <c r="C2442" i="1"/>
  <c r="C794" i="1"/>
  <c r="C2667" i="1"/>
  <c r="C1604" i="1"/>
  <c r="C543" i="1"/>
  <c r="C4469" i="1"/>
  <c r="C4796" i="1"/>
  <c r="C4475" i="1"/>
  <c r="C1146" i="1"/>
  <c r="C2116" i="1"/>
  <c r="C2796" i="1"/>
  <c r="C2314" i="1"/>
  <c r="C6249" i="1"/>
  <c r="C1530" i="1"/>
  <c r="C6258" i="1"/>
  <c r="C984" i="1"/>
  <c r="C6540" i="1"/>
  <c r="C6336" i="1"/>
  <c r="C1512" i="1"/>
  <c r="C1049" i="1"/>
  <c r="C6694" i="1"/>
  <c r="C2362" i="1"/>
  <c r="C1370" i="1"/>
  <c r="C1852" i="1"/>
  <c r="C2005" i="1"/>
  <c r="C1048" i="1"/>
  <c r="C3796" i="1"/>
  <c r="C714" i="1"/>
  <c r="C1136" i="1"/>
  <c r="C724" i="1"/>
  <c r="C2668" i="1"/>
  <c r="C1231" i="1"/>
  <c r="C200" i="1"/>
  <c r="C6277" i="1"/>
  <c r="C1424" i="1"/>
  <c r="C6069" i="1"/>
  <c r="C566" i="1"/>
  <c r="C301" i="1"/>
  <c r="C6416" i="1"/>
  <c r="C3510" i="1"/>
  <c r="C1966" i="1"/>
  <c r="C1623" i="1"/>
  <c r="C1390" i="1"/>
  <c r="C6317" i="1"/>
  <c r="C1283" i="1"/>
  <c r="C3989" i="1"/>
  <c r="C4649" i="1"/>
  <c r="C6229" i="1"/>
  <c r="C7013" i="1"/>
  <c r="C5805" i="1"/>
  <c r="C2844" i="1"/>
  <c r="C6360" i="1"/>
  <c r="C2094" i="1"/>
  <c r="C6745" i="1"/>
  <c r="C6255" i="1"/>
  <c r="C3177" i="1"/>
  <c r="C2423" i="1"/>
  <c r="C3006" i="1"/>
  <c r="C2550" i="1"/>
  <c r="C427" i="1"/>
  <c r="C4064" i="1"/>
  <c r="C186" i="1"/>
  <c r="C231" i="1"/>
  <c r="C401" i="1"/>
  <c r="C3404" i="1"/>
  <c r="C1417" i="1"/>
  <c r="C842" i="1"/>
  <c r="C6867" i="1"/>
  <c r="C2572" i="1"/>
  <c r="C2797" i="1"/>
  <c r="C5044" i="1"/>
  <c r="C3009" i="1"/>
  <c r="C7067" i="1"/>
  <c r="C6163" i="1"/>
  <c r="C2453" i="1"/>
  <c r="C6502" i="1"/>
  <c r="C5757" i="1"/>
  <c r="C760" i="1"/>
  <c r="C1615" i="1"/>
  <c r="C5777" i="1"/>
  <c r="C6171" i="1"/>
  <c r="C6282" i="1"/>
  <c r="C3479" i="1"/>
  <c r="C2893" i="1"/>
  <c r="C6045" i="1"/>
  <c r="C5008" i="1"/>
  <c r="C6614" i="1"/>
  <c r="C1071" i="1"/>
  <c r="C4817" i="1"/>
  <c r="C2937" i="1"/>
  <c r="C5649" i="1"/>
  <c r="C7070" i="1"/>
  <c r="C132" i="1"/>
  <c r="C1233" i="1"/>
  <c r="C4040" i="1"/>
  <c r="C3572" i="1"/>
  <c r="C2224" i="1"/>
  <c r="C207" i="1"/>
  <c r="C1987" i="1"/>
  <c r="C1450" i="1"/>
  <c r="C5013" i="1"/>
  <c r="C77" i="1"/>
  <c r="C1590" i="1"/>
  <c r="C911" i="1"/>
  <c r="C6374" i="1"/>
  <c r="C1205" i="1"/>
  <c r="C2748" i="1"/>
  <c r="C7033" i="1"/>
  <c r="C6940" i="1"/>
  <c r="C2008" i="1"/>
  <c r="C4696" i="1"/>
  <c r="C1058" i="1"/>
  <c r="C3499" i="1"/>
  <c r="C6535" i="1"/>
  <c r="C908" i="1"/>
  <c r="C1063" i="1"/>
  <c r="C6385" i="1"/>
  <c r="C6902" i="1"/>
  <c r="C167" i="1"/>
  <c r="C3064" i="1"/>
  <c r="C3190" i="1"/>
  <c r="C6301" i="1"/>
  <c r="C4374" i="1"/>
  <c r="C4442" i="1"/>
  <c r="C6471" i="1"/>
  <c r="C5992" i="1"/>
  <c r="C4133" i="1"/>
  <c r="C4708" i="1"/>
  <c r="C1599" i="1"/>
  <c r="C103" i="1"/>
  <c r="C6957" i="1"/>
  <c r="C1497" i="1"/>
  <c r="C6071" i="1"/>
  <c r="C7059" i="1"/>
  <c r="C691" i="1"/>
  <c r="C408" i="1"/>
  <c r="C2071" i="1"/>
  <c r="C6020" i="1"/>
  <c r="C1194" i="1"/>
  <c r="C3379" i="1"/>
  <c r="C6941" i="1"/>
  <c r="C5106" i="1"/>
  <c r="C2337" i="1"/>
  <c r="C6898" i="1"/>
  <c r="C862" i="1"/>
  <c r="C767" i="1"/>
  <c r="C3921" i="1"/>
  <c r="C3281" i="1"/>
  <c r="C3816" i="1"/>
  <c r="C5730" i="1"/>
  <c r="C883" i="1"/>
  <c r="C4039" i="1"/>
  <c r="C6326" i="1"/>
  <c r="C5657" i="1"/>
  <c r="C3955" i="1"/>
  <c r="C6564" i="1"/>
  <c r="C6376" i="1"/>
  <c r="C1863" i="1"/>
  <c r="C6560" i="1"/>
  <c r="C6148" i="1"/>
  <c r="C4213" i="1"/>
  <c r="C5397" i="1"/>
  <c r="C1113" i="1"/>
  <c r="C2412" i="1"/>
  <c r="C4089" i="1"/>
  <c r="C1903" i="1"/>
  <c r="C5180" i="1"/>
  <c r="C6589" i="1"/>
  <c r="C6112" i="1"/>
  <c r="C6357" i="1"/>
  <c r="C5324" i="1"/>
  <c r="C6948" i="1"/>
  <c r="C6763" i="1"/>
  <c r="C5831" i="1"/>
  <c r="C3953" i="1"/>
  <c r="C2854" i="1"/>
  <c r="C780" i="1"/>
  <c r="C2370" i="1"/>
  <c r="C2693" i="1"/>
  <c r="C3964" i="1"/>
  <c r="C4202" i="1"/>
  <c r="C6115" i="1"/>
  <c r="C3498" i="1"/>
  <c r="C2242" i="1"/>
  <c r="C3723" i="1"/>
  <c r="C3742" i="1"/>
  <c r="C6645" i="1"/>
  <c r="C2064" i="1"/>
  <c r="C422" i="1"/>
  <c r="C7075" i="1"/>
  <c r="C1906" i="1"/>
  <c r="C317" i="1"/>
  <c r="C3858" i="1"/>
  <c r="C5734" i="1"/>
  <c r="C473" i="1"/>
  <c r="C6886" i="1"/>
  <c r="C1594" i="1"/>
  <c r="C1601" i="1"/>
  <c r="C2641" i="1"/>
  <c r="C6890" i="1"/>
  <c r="C2917" i="1"/>
  <c r="C6962" i="1"/>
  <c r="C578" i="1"/>
  <c r="C273" i="1"/>
  <c r="C1719" i="1"/>
  <c r="C524" i="1"/>
  <c r="C928" i="1"/>
  <c r="C3060" i="1"/>
  <c r="C1004" i="1"/>
  <c r="C6730" i="1"/>
  <c r="C690" i="1"/>
  <c r="C1357" i="1"/>
  <c r="C2859" i="1"/>
  <c r="C6866" i="1"/>
  <c r="C2654" i="1"/>
  <c r="C2838" i="1"/>
  <c r="C6394" i="1"/>
  <c r="C7046" i="1"/>
  <c r="C4584" i="1"/>
  <c r="C5005" i="1"/>
  <c r="C4440" i="1"/>
  <c r="C1559" i="1"/>
  <c r="C2417" i="1"/>
  <c r="C2977" i="1"/>
  <c r="C4334" i="1"/>
  <c r="C2951" i="1"/>
  <c r="C1482" i="1"/>
  <c r="C3012" i="1"/>
  <c r="C4561" i="1"/>
  <c r="C5273" i="1"/>
  <c r="C874" i="1"/>
  <c r="C1731" i="1"/>
  <c r="C5020" i="1"/>
  <c r="C33" i="1"/>
  <c r="C2753" i="1"/>
  <c r="C2739" i="1"/>
  <c r="C5158" i="1"/>
  <c r="C5172" i="1"/>
  <c r="C2346" i="1"/>
  <c r="C2216" i="1"/>
  <c r="C4131" i="1"/>
  <c r="C4220" i="1"/>
  <c r="C5176" i="1"/>
  <c r="C1949" i="1"/>
  <c r="C1388" i="1"/>
  <c r="C6630" i="1"/>
  <c r="C3836" i="1"/>
  <c r="C2382" i="1"/>
  <c r="C1637" i="1"/>
  <c r="C4425" i="1"/>
  <c r="C4589" i="1"/>
  <c r="C2555" i="1"/>
  <c r="C123" i="1"/>
  <c r="C972" i="1"/>
  <c r="C84" i="1"/>
  <c r="C1052" i="1"/>
  <c r="C3219" i="1"/>
  <c r="C6608" i="1"/>
  <c r="C5672" i="1"/>
  <c r="C4316" i="1"/>
  <c r="C3440" i="1"/>
  <c r="C4663" i="1"/>
  <c r="C1159" i="1"/>
  <c r="C1315" i="1"/>
  <c r="C5642" i="1"/>
  <c r="C4647" i="1"/>
  <c r="C3339" i="1"/>
  <c r="C1941" i="1"/>
  <c r="C2908" i="1"/>
  <c r="C287" i="1"/>
  <c r="C2273" i="1"/>
  <c r="C1427" i="1"/>
  <c r="C4424" i="1"/>
  <c r="C607" i="1"/>
  <c r="C3154" i="1"/>
  <c r="C1586" i="1"/>
  <c r="C4536" i="1"/>
  <c r="C5368" i="1"/>
  <c r="C5345" i="1"/>
  <c r="C2700" i="1"/>
  <c r="C902" i="1"/>
  <c r="C3135" i="1"/>
  <c r="C1148" i="1"/>
  <c r="C4272" i="1"/>
  <c r="C2473" i="1"/>
  <c r="C4662" i="1"/>
  <c r="C5133" i="1"/>
  <c r="C2644" i="1"/>
  <c r="C6510" i="1"/>
  <c r="C2110" i="1"/>
  <c r="C5701" i="1"/>
  <c r="C983" i="1"/>
  <c r="C686" i="1"/>
  <c r="C1398" i="1"/>
  <c r="C2411" i="1"/>
  <c r="C5944" i="1"/>
  <c r="C6470" i="1"/>
  <c r="C41" i="1"/>
  <c r="C2621" i="1"/>
  <c r="C4961" i="1"/>
  <c r="C2351" i="1"/>
  <c r="C3934" i="1"/>
  <c r="C1732" i="1"/>
  <c r="C1774" i="1"/>
  <c r="C1819" i="1"/>
  <c r="C1905" i="1"/>
  <c r="C3927" i="1"/>
  <c r="C650" i="1"/>
  <c r="C5717" i="1"/>
  <c r="C4117" i="1"/>
  <c r="C6413" i="1"/>
  <c r="C3508" i="1"/>
  <c r="C3506" i="1"/>
  <c r="C6214" i="1"/>
  <c r="C6896" i="1"/>
  <c r="C6430" i="1"/>
  <c r="C5492" i="1"/>
  <c r="C4932" i="1"/>
  <c r="C5719" i="1"/>
  <c r="C1203" i="1"/>
  <c r="C6937" i="1"/>
  <c r="C5377" i="1"/>
  <c r="C446" i="1"/>
  <c r="C1326" i="1"/>
  <c r="C222" i="1"/>
  <c r="C6432" i="1"/>
  <c r="C2573" i="1"/>
  <c r="C6452" i="1"/>
  <c r="C6989" i="1"/>
  <c r="C4767" i="1"/>
  <c r="C476" i="1"/>
  <c r="C4516" i="1"/>
  <c r="C1262" i="1"/>
  <c r="C347" i="1"/>
  <c r="C5846" i="1"/>
  <c r="C3325" i="1"/>
  <c r="C2185" i="1"/>
  <c r="C3773" i="1"/>
  <c r="C5946" i="1"/>
  <c r="C2205" i="1"/>
  <c r="C3453" i="1"/>
  <c r="C6891" i="1"/>
  <c r="C885" i="1"/>
  <c r="C603" i="1"/>
  <c r="C6366" i="1"/>
  <c r="C5584" i="1"/>
  <c r="C3119" i="1"/>
  <c r="C451" i="1"/>
  <c r="C4126" i="1"/>
  <c r="C5927" i="1"/>
  <c r="C4459" i="1"/>
  <c r="C4989" i="1"/>
  <c r="C1303" i="1"/>
  <c r="C4883" i="1"/>
  <c r="C487" i="1"/>
  <c r="C1480" i="1"/>
  <c r="C2714" i="1"/>
  <c r="C2284" i="1"/>
  <c r="C1038" i="1"/>
  <c r="C5891" i="1"/>
  <c r="C1708" i="1"/>
  <c r="C5625" i="1"/>
  <c r="C5607" i="1"/>
  <c r="C5238" i="1"/>
  <c r="C3648" i="1"/>
  <c r="C3363" i="1"/>
  <c r="C1502" i="1"/>
  <c r="C2565" i="1"/>
  <c r="C1666" i="1"/>
  <c r="C489" i="1"/>
  <c r="C4421" i="1"/>
  <c r="C453" i="1"/>
  <c r="C1319" i="1"/>
  <c r="C2312" i="1"/>
  <c r="C945" i="1"/>
  <c r="C4613" i="1"/>
  <c r="C6251" i="1"/>
  <c r="C4257" i="1"/>
  <c r="C3626" i="1"/>
  <c r="C2508" i="1"/>
  <c r="C6321" i="1"/>
  <c r="C1471" i="1"/>
  <c r="C3466" i="1"/>
  <c r="C5036" i="1"/>
  <c r="C2065" i="1"/>
  <c r="C3810" i="1"/>
  <c r="C4996" i="1"/>
  <c r="C788" i="1"/>
  <c r="C6281" i="1"/>
  <c r="C1050" i="1"/>
  <c r="C5045" i="1"/>
  <c r="C2165" i="1"/>
  <c r="C2527" i="1"/>
  <c r="C3184" i="1"/>
  <c r="C219" i="1"/>
  <c r="C1728" i="1"/>
  <c r="C2952" i="1"/>
  <c r="C4124" i="1"/>
  <c r="C6495" i="1"/>
  <c r="C6048" i="1"/>
  <c r="C6848" i="1"/>
  <c r="C4914" i="1"/>
  <c r="C6772" i="1"/>
  <c r="C6505" i="1"/>
  <c r="C6158" i="1"/>
  <c r="C5609" i="1"/>
  <c r="C3928" i="1"/>
  <c r="C6341" i="1"/>
  <c r="C1436" i="1"/>
  <c r="C4127" i="1"/>
  <c r="C2145" i="1"/>
  <c r="C18" i="1"/>
  <c r="C1936" i="1"/>
  <c r="C5310" i="1"/>
  <c r="C2488" i="1"/>
  <c r="C281" i="1"/>
  <c r="C1270" i="1"/>
  <c r="C6504" i="1"/>
  <c r="C3077" i="1"/>
  <c r="C5060" i="1"/>
  <c r="C667" i="1"/>
  <c r="C1561" i="1"/>
  <c r="C3823" i="1"/>
  <c r="C495" i="1"/>
  <c r="C6961" i="1"/>
  <c r="C5421" i="1"/>
  <c r="C462" i="1"/>
  <c r="C6824" i="1"/>
  <c r="C1387" i="1"/>
  <c r="C6083" i="1"/>
  <c r="C5099" i="1"/>
  <c r="C6339" i="1"/>
  <c r="C6175" i="1"/>
  <c r="C6073" i="1"/>
  <c r="C3898" i="1"/>
  <c r="C6756" i="1"/>
  <c r="C2906" i="1"/>
  <c r="C6487" i="1"/>
  <c r="C2219" i="1"/>
  <c r="C6542" i="1"/>
  <c r="C1501" i="1"/>
  <c r="C6725" i="1"/>
  <c r="C6939" i="1"/>
  <c r="C668" i="1"/>
  <c r="C5867" i="1"/>
  <c r="C4856" i="1"/>
  <c r="C403" i="1"/>
  <c r="C2210" i="1"/>
  <c r="C539" i="1"/>
  <c r="C985" i="1"/>
  <c r="C6217" i="1"/>
  <c r="C3270" i="1"/>
  <c r="C6488" i="1"/>
  <c r="C4893" i="1"/>
  <c r="C6310" i="1"/>
  <c r="C1635" i="1"/>
  <c r="C4215" i="1"/>
  <c r="C4135" i="1"/>
  <c r="C6064" i="1"/>
  <c r="C2934" i="1"/>
  <c r="C4052" i="1"/>
  <c r="C4175" i="1"/>
  <c r="C4769" i="1"/>
  <c r="C1376" i="1"/>
  <c r="C6337" i="1"/>
  <c r="C43" i="1"/>
  <c r="C6320" i="1"/>
  <c r="C1411" i="1"/>
  <c r="C6152" i="1"/>
  <c r="C6132" i="1"/>
  <c r="C5009" i="1"/>
  <c r="C3375" i="1"/>
  <c r="C6056" i="1"/>
  <c r="C737" i="1"/>
  <c r="C3147" i="1"/>
  <c r="C6680" i="1"/>
  <c r="C5215" i="1"/>
  <c r="C6815" i="1"/>
  <c r="C810" i="1"/>
  <c r="C1117" i="1"/>
  <c r="C6847" i="1"/>
  <c r="C6011" i="1"/>
  <c r="C1520" i="1"/>
  <c r="C6558" i="1"/>
  <c r="C6703" i="1"/>
  <c r="C6508" i="1"/>
  <c r="C3743" i="1"/>
  <c r="C2779" i="1"/>
  <c r="C6469" i="1"/>
  <c r="C2141" i="1"/>
  <c r="C6919" i="1"/>
  <c r="C1891" i="1"/>
  <c r="C2168" i="1"/>
  <c r="C6649" i="1"/>
  <c r="C4037" i="1"/>
  <c r="C6355" i="1"/>
  <c r="C3065" i="1"/>
  <c r="C6806" i="1"/>
  <c r="C2424" i="1"/>
  <c r="C1310" i="1"/>
  <c r="C6885" i="1"/>
  <c r="C6674" i="1"/>
  <c r="C5137" i="1"/>
  <c r="C561" i="1"/>
  <c r="C6313" i="1"/>
  <c r="C5945" i="1"/>
  <c r="C4164" i="1"/>
  <c r="C2148" i="1"/>
  <c r="C6732" i="1"/>
  <c r="C2894" i="1"/>
  <c r="C286" i="1"/>
  <c r="C6755" i="1"/>
  <c r="C3749" i="1"/>
  <c r="C4548" i="1"/>
  <c r="C1012" i="1"/>
  <c r="C6724" i="1"/>
  <c r="C784" i="1"/>
  <c r="C52" i="1"/>
  <c r="C6205" i="1"/>
  <c r="C814" i="1"/>
  <c r="C4438" i="1"/>
  <c r="C5140" i="1"/>
  <c r="C48" i="1"/>
  <c r="C792" i="1"/>
  <c r="C533" i="1"/>
  <c r="C6522" i="1"/>
  <c r="C4032" i="1"/>
  <c r="C6475" i="1"/>
  <c r="C7008" i="1"/>
  <c r="C296" i="1"/>
  <c r="C6077" i="1"/>
  <c r="C4456" i="1"/>
  <c r="C5519" i="1"/>
  <c r="C3999" i="1"/>
  <c r="C5311" i="1"/>
  <c r="C4280" i="1"/>
  <c r="C2575" i="1"/>
  <c r="C189" i="1"/>
  <c r="C326" i="1"/>
  <c r="C1538" i="1"/>
  <c r="C6984" i="1"/>
  <c r="C4081" i="1"/>
  <c r="C3013" i="1"/>
  <c r="C2197" i="1"/>
  <c r="C4513" i="1"/>
  <c r="C2041" i="1"/>
  <c r="C5590" i="1"/>
  <c r="C2712" i="1"/>
  <c r="C4780" i="1"/>
  <c r="C2778" i="1"/>
  <c r="C5436" i="1"/>
  <c r="C5482" i="1"/>
  <c r="C5163" i="1"/>
  <c r="C6970" i="1"/>
  <c r="C2982" i="1"/>
  <c r="C6308" i="1"/>
  <c r="C537" i="1"/>
  <c r="C2091" i="1"/>
  <c r="C1046" i="1"/>
  <c r="C3461" i="1"/>
  <c r="C2932" i="1"/>
  <c r="C6483" i="1"/>
  <c r="C2536" i="1"/>
  <c r="C3168" i="1"/>
  <c r="C2232" i="1"/>
  <c r="C6741" i="1"/>
  <c r="C2431" i="1"/>
  <c r="C1340" i="1"/>
  <c r="C808" i="1"/>
  <c r="C1583" i="1"/>
  <c r="C2171" i="1"/>
  <c r="C1608" i="1"/>
  <c r="C6775" i="1"/>
  <c r="C2911" i="1"/>
  <c r="C4523" i="1"/>
  <c r="C69" i="1"/>
  <c r="C2936" i="1"/>
  <c r="C3088" i="1"/>
  <c r="C6534" i="1"/>
  <c r="C6859" i="1"/>
  <c r="C3890" i="1"/>
  <c r="C2855" i="1"/>
  <c r="C107" i="1"/>
  <c r="C2562" i="1"/>
  <c r="C5824" i="1"/>
  <c r="C3532" i="1"/>
  <c r="C2764" i="1"/>
  <c r="C2279" i="1"/>
  <c r="C4321" i="1"/>
  <c r="C4699" i="1"/>
  <c r="C4740" i="1"/>
  <c r="C13" i="1"/>
  <c r="C1413" i="1"/>
  <c r="C5191" i="1"/>
  <c r="C3396" i="1"/>
  <c r="C4678" i="1"/>
  <c r="C6194" i="1"/>
  <c r="C4168" i="1"/>
  <c r="C1793" i="1"/>
  <c r="C2514" i="1"/>
  <c r="C6223" i="1"/>
  <c r="C212" i="1"/>
  <c r="C6234" i="1"/>
  <c r="C5563" i="1"/>
  <c r="C3656" i="1"/>
  <c r="C6405" i="1"/>
  <c r="C3906" i="1"/>
  <c r="C645" i="1"/>
  <c r="C165" i="1"/>
  <c r="C6189" i="1"/>
  <c r="C971" i="1"/>
  <c r="C1705" i="1"/>
  <c r="C2309" i="1"/>
  <c r="C6204" i="1"/>
  <c r="C6895" i="1"/>
  <c r="C3186" i="1"/>
  <c r="C4049" i="1"/>
  <c r="C583" i="1"/>
  <c r="C513" i="1"/>
  <c r="C169" i="1"/>
  <c r="C2994" i="1"/>
  <c r="C5112" i="1"/>
  <c r="C7011" i="1"/>
  <c r="C1657" i="1"/>
  <c r="C6006" i="1"/>
  <c r="C822" i="1"/>
  <c r="C2692" i="1"/>
  <c r="C6043" i="1"/>
  <c r="C845" i="1"/>
  <c r="C3010" i="1"/>
  <c r="C680" i="1"/>
  <c r="C6130" i="1"/>
  <c r="C2492" i="1"/>
  <c r="C6999" i="1"/>
  <c r="C431" i="1"/>
  <c r="C6222" i="1"/>
  <c r="C1595" i="1"/>
  <c r="C4905" i="1"/>
  <c r="C3406" i="1"/>
  <c r="C6168" i="1"/>
  <c r="C1232" i="1"/>
  <c r="C2846" i="1"/>
  <c r="C2249" i="1"/>
  <c r="C5089" i="1"/>
  <c r="C3312" i="1"/>
  <c r="C2799" i="1"/>
  <c r="C4527" i="1"/>
  <c r="C6646" i="1"/>
  <c r="C2322" i="1"/>
  <c r="C2336" i="1"/>
  <c r="C74" i="1"/>
  <c r="C7035" i="1"/>
  <c r="C4807" i="1"/>
  <c r="C6728" i="1"/>
  <c r="C6442" i="1"/>
  <c r="C1356" i="1"/>
  <c r="C6639" i="1"/>
  <c r="C571" i="1"/>
  <c r="C3383" i="1"/>
  <c r="C2670" i="1"/>
  <c r="C3840" i="1"/>
  <c r="C6820" i="1"/>
  <c r="C3310" i="1"/>
  <c r="C1486" i="1"/>
  <c r="C2863" i="1"/>
  <c r="C2605" i="1"/>
  <c r="C6474" i="1"/>
  <c r="C6275" i="1"/>
  <c r="C4003" i="1"/>
  <c r="C1059" i="1"/>
  <c r="C6791" i="1"/>
  <c r="C6302" i="1"/>
  <c r="C6151" i="1"/>
  <c r="C922" i="1"/>
  <c r="C529" i="1"/>
  <c r="C6238" i="1"/>
  <c r="C6021" i="1"/>
  <c r="C3549" i="1"/>
  <c r="C6973" i="1"/>
  <c r="C6817" i="1"/>
  <c r="C3319" i="1"/>
  <c r="C3489" i="1"/>
  <c r="C3872" i="1"/>
  <c r="C1763" i="1"/>
  <c r="C6456" i="1"/>
  <c r="C2112" i="1"/>
  <c r="C969" i="1"/>
  <c r="C3131" i="1"/>
  <c r="C6823" i="1"/>
  <c r="C6622" i="1"/>
  <c r="C3853" i="1"/>
  <c r="C1648" i="1"/>
  <c r="C4869" i="1"/>
  <c r="C2157" i="1"/>
  <c r="C2486" i="1"/>
  <c r="C5194" i="1"/>
  <c r="C6582" i="1"/>
  <c r="C4880" i="1"/>
  <c r="C6719" i="1"/>
  <c r="C2179" i="1"/>
  <c r="C2375" i="1"/>
  <c r="C6590" i="1"/>
  <c r="C4287" i="1"/>
  <c r="C187" i="1"/>
  <c r="C413" i="1"/>
  <c r="C7016" i="1"/>
  <c r="C6761" i="1"/>
  <c r="C6293" i="1"/>
  <c r="C464" i="1"/>
  <c r="C1651" i="1"/>
  <c r="C4230" i="1"/>
  <c r="C5780" i="1"/>
  <c r="C2835" i="1"/>
  <c r="C5647" i="1"/>
  <c r="C35" i="1"/>
  <c r="C1088" i="1"/>
  <c r="C4095" i="1"/>
  <c r="C880" i="1"/>
  <c r="C4029" i="1"/>
  <c r="C6894" i="1"/>
  <c r="C5877" i="1"/>
  <c r="C4990" i="1"/>
  <c r="C2650" i="1"/>
  <c r="C2290" i="1"/>
  <c r="C6047" i="1"/>
  <c r="C6002" i="1"/>
  <c r="C939" i="1"/>
  <c r="C324" i="1"/>
  <c r="C2789" i="1"/>
  <c r="C3369" i="1"/>
  <c r="C5763" i="1"/>
  <c r="C545" i="1"/>
  <c r="C4472" i="1"/>
  <c r="C275" i="1"/>
  <c r="C444" i="1"/>
  <c r="C4373" i="1"/>
  <c r="C6720" i="1"/>
  <c r="C5661" i="1"/>
  <c r="C2426" i="1"/>
  <c r="C5709" i="1"/>
  <c r="C2298" i="1"/>
  <c r="C4383" i="1"/>
  <c r="C5051" i="1"/>
  <c r="C5916" i="1"/>
  <c r="C3429" i="1"/>
  <c r="C443" i="1"/>
  <c r="C3174" i="1"/>
  <c r="C5079" i="1"/>
  <c r="C4226" i="1"/>
  <c r="C519" i="1"/>
  <c r="C1567" i="1"/>
  <c r="C5395" i="1"/>
  <c r="C5125" i="1"/>
  <c r="C5062" i="1"/>
  <c r="C4282" i="1"/>
  <c r="C6369" i="1"/>
  <c r="C1237" i="1"/>
  <c r="C2957" i="1"/>
  <c r="C1220" i="1"/>
  <c r="C4045" i="1"/>
  <c r="C5313" i="1"/>
  <c r="C1633" i="1"/>
  <c r="C4704" i="1"/>
  <c r="C6458" i="1"/>
  <c r="C3754" i="1"/>
  <c r="C5171" i="1"/>
  <c r="C5522" i="1"/>
  <c r="C2842" i="1"/>
  <c r="C3292" i="1"/>
  <c r="C6710" i="1"/>
  <c r="C3157" i="1"/>
  <c r="C5613" i="1"/>
  <c r="C3192" i="1"/>
  <c r="C1197" i="1"/>
  <c r="C5420" i="1"/>
  <c r="C3973" i="1"/>
  <c r="C3407" i="1"/>
  <c r="C3590" i="1"/>
  <c r="C2695" i="1"/>
  <c r="C4948" i="1"/>
  <c r="C5598" i="1"/>
  <c r="C2919" i="1"/>
  <c r="C2777" i="1"/>
  <c r="C438" i="1"/>
  <c r="C4416" i="1"/>
  <c r="C3969" i="1"/>
  <c r="C2419" i="1"/>
  <c r="C1923" i="1"/>
  <c r="C6422" i="1"/>
  <c r="C6361" i="1"/>
  <c r="C4544" i="1"/>
  <c r="C3242" i="1"/>
  <c r="C6120" i="1"/>
  <c r="C2104" i="1"/>
  <c r="C4313" i="1"/>
  <c r="C1120" i="1"/>
  <c r="C5374" i="1"/>
  <c r="C3628" i="1"/>
  <c r="C4773" i="1"/>
  <c r="C6819" i="1"/>
  <c r="C5474" i="1"/>
  <c r="C4534" i="1"/>
  <c r="C3144" i="1"/>
  <c r="C1742" i="1"/>
  <c r="C2800" i="1"/>
  <c r="C3392" i="1"/>
  <c r="C6996" i="1"/>
  <c r="C6857" i="1"/>
  <c r="C5141" i="1"/>
  <c r="C2616" i="1"/>
  <c r="C4492" i="1"/>
  <c r="C2420" i="1"/>
  <c r="C1989" i="1"/>
  <c r="C5166" i="1"/>
  <c r="C2464" i="1"/>
  <c r="C1519" i="1"/>
  <c r="C5922" i="1"/>
  <c r="C4239" i="1"/>
  <c r="C4185" i="1"/>
  <c r="C5130" i="1"/>
  <c r="C5861" i="1"/>
  <c r="C265" i="1"/>
  <c r="C4972" i="1"/>
  <c r="C3275" i="1"/>
  <c r="C5968" i="1"/>
  <c r="C4051" i="1"/>
  <c r="C1333" i="1"/>
  <c r="C7052" i="1"/>
  <c r="C355" i="1"/>
  <c r="C2615" i="1"/>
  <c r="C6923" i="1"/>
  <c r="C5321" i="1"/>
  <c r="C3481" i="1"/>
  <c r="C3435" i="1"/>
  <c r="C5115" i="1"/>
  <c r="C1564" i="1"/>
  <c r="C6491" i="1"/>
  <c r="C34" i="1"/>
  <c r="C1200" i="1"/>
  <c r="C1022" i="1"/>
  <c r="C5087" i="1"/>
  <c r="C4035" i="1"/>
  <c r="C2348" i="1"/>
  <c r="C4423" i="1"/>
  <c r="C5781" i="1"/>
  <c r="C3714" i="1"/>
  <c r="C1104" i="1"/>
  <c r="C6389" i="1"/>
  <c r="C3376" i="1"/>
  <c r="C6484" i="1"/>
  <c r="C4466" i="1"/>
  <c r="C893" i="1"/>
  <c r="C3387" i="1"/>
  <c r="C6412" i="1"/>
  <c r="C5303" i="1"/>
  <c r="C6178" i="1"/>
  <c r="C2280" i="1"/>
  <c r="C2930" i="1"/>
  <c r="C4790" i="1"/>
  <c r="C6269" i="1"/>
  <c r="C848" i="1"/>
  <c r="C1269" i="1"/>
  <c r="C2652" i="1"/>
  <c r="C112" i="1"/>
  <c r="C4962" i="1"/>
  <c r="C3966" i="1"/>
  <c r="C4010" i="1"/>
  <c r="C5750" i="1"/>
  <c r="C3651" i="1"/>
  <c r="C1345" i="1"/>
  <c r="C1383" i="1"/>
  <c r="C5253" i="1"/>
  <c r="C2726" i="1"/>
  <c r="C306" i="1"/>
  <c r="C1957" i="1"/>
  <c r="C738" i="1"/>
  <c r="C2545" i="1"/>
  <c r="C3347" i="1"/>
  <c r="C5129" i="1"/>
  <c r="C4701" i="1"/>
  <c r="C2228" i="1"/>
  <c r="C4900" i="1"/>
  <c r="C1005" i="1"/>
  <c r="C4838" i="1"/>
  <c r="C2003" i="1"/>
  <c r="C303" i="1"/>
  <c r="C3158" i="1"/>
  <c r="C3048" i="1"/>
  <c r="C3547" i="1"/>
  <c r="C1945" i="1"/>
  <c r="C5669" i="1"/>
  <c r="C91" i="1"/>
  <c r="C485" i="1"/>
  <c r="C6567" i="1"/>
  <c r="C3901" i="1"/>
  <c r="C5496" i="1"/>
  <c r="C912" i="1"/>
  <c r="C5576" i="1"/>
  <c r="C3987" i="1"/>
  <c r="C5991" i="1"/>
  <c r="C184" i="1"/>
  <c r="C356" i="1"/>
  <c r="C2154" i="1"/>
  <c r="C2843" i="1"/>
  <c r="C4221" i="1"/>
  <c r="C6983" i="1"/>
  <c r="C3058" i="1"/>
  <c r="C471" i="1"/>
  <c r="C5240" i="1"/>
  <c r="C5721" i="1"/>
  <c r="C4570" i="1"/>
  <c r="C5475" i="1"/>
  <c r="C4260" i="1"/>
  <c r="C379" i="1"/>
  <c r="C6499" i="1"/>
  <c r="C518" i="1"/>
  <c r="C3047" i="1"/>
  <c r="C6955" i="1"/>
  <c r="C1996" i="1"/>
  <c r="C1821" i="1"/>
  <c r="C1073" i="1"/>
  <c r="C821" i="1"/>
  <c r="C646" i="1"/>
  <c r="C5521" i="1"/>
  <c r="C6423" i="1"/>
  <c r="C1493" i="1"/>
  <c r="C1831" i="1"/>
  <c r="C1378" i="1"/>
  <c r="C626" i="1"/>
  <c r="C2674" i="1"/>
  <c r="C4853" i="1"/>
  <c r="C6449" i="1"/>
  <c r="C1114" i="1"/>
  <c r="C829" i="1"/>
  <c r="C6696" i="1"/>
  <c r="C6530" i="1"/>
  <c r="C6031" i="1"/>
  <c r="C6356" i="1"/>
  <c r="C6299" i="1"/>
  <c r="C1735" i="1"/>
  <c r="C173" i="1"/>
  <c r="C6742" i="1"/>
  <c r="C4165" i="1"/>
  <c r="C6013" i="1"/>
  <c r="C4259" i="1"/>
  <c r="C2231" i="1"/>
  <c r="C5666" i="1"/>
  <c r="C5320" i="1"/>
  <c r="C786" i="1"/>
  <c r="C414" i="1"/>
  <c r="C3266" i="1"/>
  <c r="C2630" i="1"/>
  <c r="C2513" i="1"/>
  <c r="C3783" i="1"/>
  <c r="C3855" i="1"/>
  <c r="C3794" i="1"/>
  <c r="C7040" i="1"/>
  <c r="C1576" i="1"/>
  <c r="C6810" i="1"/>
  <c r="C3492" i="1"/>
  <c r="C6631" i="1"/>
  <c r="C6626" i="1"/>
  <c r="C5244" i="1"/>
  <c r="C586" i="1"/>
  <c r="C4335" i="1"/>
  <c r="C6566" i="1"/>
  <c r="C1673" i="1"/>
  <c r="C1321" i="1"/>
  <c r="C426" i="1"/>
  <c r="C2140" i="1"/>
  <c r="C4483" i="1"/>
  <c r="C6271" i="1"/>
  <c r="C204" i="1"/>
  <c r="C1620" i="1"/>
  <c r="C6270" i="1"/>
  <c r="C1485" i="1"/>
  <c r="C782" i="1"/>
  <c r="C1526" i="1"/>
  <c r="C5462" i="1"/>
  <c r="C3618" i="1"/>
  <c r="C7082" i="1"/>
  <c r="C6634" i="1"/>
  <c r="C1789" i="1"/>
  <c r="C5221" i="1"/>
  <c r="C2606" i="1"/>
  <c r="C4517" i="1"/>
  <c r="C6297" i="1"/>
  <c r="C4908" i="1"/>
  <c r="C2678" i="1"/>
  <c r="C228" i="1"/>
  <c r="C2588" i="1"/>
  <c r="C24" i="1"/>
  <c r="C6079" i="1"/>
  <c r="C5179" i="1"/>
  <c r="C606" i="1"/>
  <c r="C435" i="1"/>
  <c r="C2377" i="1"/>
  <c r="C1550" i="1"/>
  <c r="C2291" i="1"/>
  <c r="C2638" i="1"/>
  <c r="C4293" i="1"/>
  <c r="C3599" i="1"/>
  <c r="C1035" i="1"/>
  <c r="C111" i="1"/>
  <c r="C6304" i="1"/>
  <c r="C675" i="1"/>
  <c r="C6613" i="1"/>
  <c r="C3813" i="1"/>
  <c r="C5979" i="1"/>
  <c r="C3422" i="1"/>
  <c r="C6656" i="1"/>
  <c r="C6138" i="1"/>
  <c r="C1142" i="1"/>
  <c r="C1535" i="1"/>
  <c r="C3770" i="1"/>
  <c r="C4295" i="1"/>
  <c r="C5046" i="1"/>
  <c r="C4624" i="1"/>
  <c r="C6365" i="1"/>
  <c r="C4066" i="1"/>
  <c r="C6912" i="1"/>
  <c r="C3187" i="1"/>
  <c r="C2461" i="1"/>
  <c r="C6920" i="1"/>
  <c r="C4161" i="1"/>
  <c r="C1816" i="1"/>
  <c r="C6034" i="1"/>
  <c r="C6424" i="1"/>
  <c r="C5575" i="1"/>
  <c r="C2200" i="1"/>
  <c r="C6100" i="1"/>
  <c r="C3951" i="1"/>
  <c r="C976" i="1"/>
  <c r="C4192" i="1"/>
  <c r="C839" i="1"/>
  <c r="C2069" i="1"/>
  <c r="C4326" i="1"/>
  <c r="C6177" i="1"/>
  <c r="C4289" i="1"/>
  <c r="C4400" i="1"/>
  <c r="C894" i="1"/>
  <c r="C6055" i="1"/>
  <c r="C774" i="1"/>
  <c r="C1130" i="1"/>
  <c r="C6838" i="1"/>
  <c r="C1919" i="1"/>
  <c r="C3086" i="1"/>
  <c r="C4553" i="1"/>
  <c r="C1928" i="1"/>
  <c r="C5561" i="1"/>
  <c r="C2428" i="1"/>
  <c r="C1627" i="1"/>
  <c r="C5098" i="1"/>
  <c r="C1023" i="1"/>
  <c r="C4150" i="1"/>
  <c r="C2180" i="1"/>
  <c r="C1488" i="1"/>
  <c r="C415" i="1"/>
  <c r="C509" i="1"/>
  <c r="C4847" i="1"/>
  <c r="C2839" i="1"/>
  <c r="C149" i="1"/>
  <c r="C1656" i="1"/>
  <c r="C2325" i="1"/>
  <c r="C3271" i="1"/>
  <c r="C2523" i="1"/>
  <c r="C2239" i="1"/>
  <c r="C3151" i="1"/>
  <c r="C1785" i="1"/>
  <c r="C2533" i="1"/>
  <c r="C4412" i="1"/>
  <c r="C6698" i="1"/>
  <c r="C338" i="1"/>
  <c r="C4077" i="1"/>
  <c r="C5464" i="1"/>
  <c r="C3251" i="1"/>
  <c r="C1140" i="1"/>
  <c r="C1795" i="1"/>
  <c r="C6290" i="1"/>
  <c r="C3994" i="1"/>
  <c r="C1302" i="1"/>
  <c r="C3094" i="1"/>
  <c r="C873" i="1"/>
  <c r="C6610" i="1"/>
  <c r="C6860" i="1"/>
  <c r="C6241" i="1"/>
  <c r="C871" i="1"/>
  <c r="C4307" i="1"/>
  <c r="C3802" i="1"/>
  <c r="C6091" i="1"/>
  <c r="C2589" i="1"/>
  <c r="C3152" i="1"/>
  <c r="C4458" i="1"/>
  <c r="C2115" i="1"/>
  <c r="C3774" i="1"/>
  <c r="C4094" i="1"/>
  <c r="C6572" i="1"/>
  <c r="C743" i="1"/>
  <c r="C6235" i="1"/>
  <c r="C4340" i="1"/>
  <c r="C2472" i="1"/>
  <c r="C6402" i="1"/>
  <c r="C1886" i="1"/>
  <c r="C6062" i="1"/>
  <c r="C6693" i="1"/>
  <c r="C1248" i="1"/>
  <c r="C1278" i="1"/>
  <c r="C2703" i="1"/>
  <c r="C4146" i="1"/>
  <c r="C6230" i="1"/>
  <c r="C3398" i="1"/>
  <c r="C1043" i="1"/>
  <c r="C2251" i="1"/>
  <c r="C1562" i="1"/>
  <c r="C4136" i="1"/>
  <c r="C2597" i="1"/>
  <c r="C83" i="1"/>
  <c r="C3713" i="1"/>
  <c r="C2540" i="1"/>
  <c r="C664" i="1"/>
  <c r="C6226" i="1"/>
  <c r="C6329" i="1"/>
  <c r="C503" i="1"/>
  <c r="C6397" i="1"/>
  <c r="C3956" i="1"/>
  <c r="C6098" i="1"/>
  <c r="C6359" i="1"/>
  <c r="C6766" i="1"/>
  <c r="C6565" i="1"/>
  <c r="C5371" i="1"/>
  <c r="C3546" i="1"/>
  <c r="C5678" i="1"/>
  <c r="C3245" i="1"/>
  <c r="C2653" i="1"/>
  <c r="C3042" i="1"/>
  <c r="C5257" i="1"/>
  <c r="C3343" i="1"/>
  <c r="C1529" i="1"/>
  <c r="C6119" i="1"/>
  <c r="C2263" i="1"/>
  <c r="C1033" i="1"/>
  <c r="C4208" i="1"/>
  <c r="C2283" i="1"/>
  <c r="C1448" i="1"/>
  <c r="C4671" i="1"/>
  <c r="C4151" i="1"/>
  <c r="C614" i="1"/>
  <c r="C3502" i="1"/>
  <c r="C455" i="1"/>
  <c r="C3885" i="1"/>
  <c r="C6038" i="1"/>
  <c r="C5110" i="1"/>
  <c r="C2203" i="1"/>
  <c r="C1946" i="1"/>
  <c r="C6490" i="1"/>
  <c r="C92" i="1"/>
  <c r="C3055" i="1"/>
  <c r="C6882" i="1"/>
  <c r="C3606" i="1"/>
  <c r="C3594" i="1"/>
  <c r="C5996" i="1"/>
  <c r="C419" i="1"/>
  <c r="C2437" i="1"/>
  <c r="C7020" i="1"/>
  <c r="C1937" i="1"/>
  <c r="C1659" i="1"/>
  <c r="C3438" i="1"/>
  <c r="C1341" i="1"/>
  <c r="C4980" i="1"/>
  <c r="C1555" i="1"/>
  <c r="C3494" i="1"/>
  <c r="C4728" i="1"/>
  <c r="C4219" i="1"/>
  <c r="C1848" i="1"/>
  <c r="C2790" i="1"/>
  <c r="C925" i="1"/>
  <c r="C6657" i="1"/>
  <c r="C5817" i="1"/>
  <c r="C2857" i="1"/>
  <c r="C1568" i="1"/>
  <c r="C3692" i="1"/>
  <c r="C4271" i="1"/>
  <c r="C6969" i="1"/>
  <c r="C6390" i="1"/>
  <c r="C6588" i="1"/>
  <c r="C3436" i="1"/>
  <c r="C6131" i="1"/>
  <c r="C6009" i="1"/>
  <c r="C1395" i="1"/>
  <c r="C1824" i="1"/>
  <c r="C257" i="1"/>
  <c r="C2792" i="1"/>
  <c r="C3118" i="1"/>
  <c r="C1748" i="1"/>
  <c r="C4411" i="1"/>
  <c r="C6591" i="1"/>
  <c r="C2330" i="1"/>
  <c r="C4062" i="1"/>
  <c r="C6354" i="1"/>
  <c r="C754" i="1"/>
  <c r="C6327" i="1"/>
  <c r="C1506" i="1"/>
  <c r="C6780" i="1"/>
  <c r="C1721" i="1"/>
  <c r="C4673" i="1"/>
  <c r="C6605" i="1"/>
  <c r="C4002" i="1"/>
  <c r="C2618" i="1"/>
  <c r="C3958" i="1"/>
  <c r="C4030" i="1"/>
  <c r="C4757" i="1"/>
  <c r="C5505" i="1"/>
  <c r="C547" i="1"/>
  <c r="C2053" i="1"/>
  <c r="C761" i="1"/>
  <c r="C2921" i="1"/>
  <c r="C1144" i="1"/>
  <c r="C781" i="1"/>
  <c r="C2334" i="1"/>
  <c r="C2614" i="1"/>
  <c r="C633" i="1"/>
  <c r="C830" i="1"/>
  <c r="C1563" i="1"/>
  <c r="C6690" i="1"/>
  <c r="C1510" i="1"/>
  <c r="C2691" i="1"/>
  <c r="C6161" i="1"/>
  <c r="C4447" i="1"/>
  <c r="C1981" i="1"/>
  <c r="C6232" i="1"/>
  <c r="C2684" i="1"/>
  <c r="C1676" i="1"/>
  <c r="C243" i="1"/>
  <c r="C6904" i="1"/>
  <c r="C3706" i="1"/>
  <c r="C6101" i="1"/>
  <c r="C4186" i="1"/>
  <c r="C7049" i="1"/>
  <c r="C3543" i="1"/>
  <c r="C266" i="1"/>
  <c r="C4826" i="1"/>
  <c r="C4477" i="1"/>
  <c r="C4601" i="1"/>
  <c r="C2975" i="1"/>
  <c r="C2310" i="1"/>
  <c r="C2685" i="1"/>
  <c r="C5416" i="1"/>
  <c r="C6370" i="1"/>
  <c r="C2374" i="1"/>
  <c r="C2505" i="1"/>
  <c r="C659" i="1"/>
  <c r="C5393" i="1"/>
  <c r="C4353" i="1"/>
  <c r="C954" i="1"/>
  <c r="C551" i="1"/>
  <c r="C592" i="1"/>
  <c r="C2408" i="1"/>
  <c r="C1121" i="1"/>
  <c r="C3819" i="1"/>
  <c r="C128" i="1"/>
  <c r="C1986" i="1"/>
  <c r="C481" i="1"/>
  <c r="C6433" i="1"/>
  <c r="C1419" i="1"/>
  <c r="C1394" i="1"/>
  <c r="C2579" i="1"/>
  <c r="C3886" i="1"/>
  <c r="C3462" i="1"/>
  <c r="C1975" i="1"/>
  <c r="C1334" i="1"/>
  <c r="C1484" i="1"/>
  <c r="C1841" i="1"/>
  <c r="C7029" i="1"/>
  <c r="C6476" i="1"/>
  <c r="C1458" i="1"/>
  <c r="C2101" i="1"/>
  <c r="C4820" i="1"/>
  <c r="C4309" i="1"/>
  <c r="C6040" i="1"/>
  <c r="C3808" i="1"/>
  <c r="C1645" i="1"/>
  <c r="C6283" i="1"/>
  <c r="C4462" i="1"/>
  <c r="C5933" i="1"/>
  <c r="C5692" i="1"/>
  <c r="C6182" i="1"/>
  <c r="C1312" i="1"/>
  <c r="C6387" i="1"/>
  <c r="C6309" i="1"/>
  <c r="C6917" i="1"/>
  <c r="C5749" i="1"/>
  <c r="C5429" i="1"/>
  <c r="C4014" i="1"/>
  <c r="C1980" i="1"/>
  <c r="C3551" i="1"/>
  <c r="C236" i="1"/>
  <c r="C7007" i="1"/>
  <c r="C6945" i="1"/>
  <c r="C6371" i="1"/>
  <c r="C1304" i="1"/>
  <c r="C4266" i="1"/>
  <c r="C2050" i="1"/>
  <c r="C246" i="1"/>
  <c r="C6291" i="1"/>
  <c r="C6726" i="1"/>
  <c r="C5751" i="1"/>
  <c r="C6773" i="1"/>
  <c r="C5486" i="1"/>
  <c r="C6793" i="1"/>
  <c r="C4082" i="1"/>
  <c r="C283" i="1"/>
  <c r="C2847" i="1"/>
  <c r="C2541" i="1"/>
  <c r="C6000" i="1"/>
  <c r="C5997" i="1"/>
  <c r="C4023" i="1"/>
  <c r="C1379" i="1"/>
  <c r="C6363" i="1"/>
  <c r="C2198" i="1"/>
  <c r="C5322" i="1"/>
  <c r="C3888" i="1"/>
  <c r="C3592" i="1"/>
  <c r="C1925" i="1"/>
  <c r="C6454" i="1"/>
  <c r="C4594" i="1"/>
  <c r="C565" i="1"/>
  <c r="C6209" i="1"/>
  <c r="C5689" i="1"/>
  <c r="C3314" i="1"/>
  <c r="C6072" i="1"/>
  <c r="C2520" i="1"/>
  <c r="C6683" i="1"/>
  <c r="C5414" i="1"/>
  <c r="C6074" i="1"/>
  <c r="C3937" i="1"/>
  <c r="C3209" i="1"/>
  <c r="C623" i="1"/>
  <c r="C1642" i="1"/>
  <c r="C6865" i="1"/>
  <c r="C941" i="1"/>
  <c r="C2760" i="1"/>
  <c r="C2769" i="1"/>
  <c r="C625" i="1"/>
  <c r="C2149" i="1"/>
  <c r="C6012" i="1"/>
  <c r="C5850" i="1"/>
  <c r="C6139" i="1"/>
  <c r="C6776" i="1"/>
  <c r="C6872" i="1"/>
  <c r="C6723" i="1"/>
  <c r="C6938" i="1"/>
  <c r="C3008" i="1"/>
  <c r="C4263" i="1"/>
  <c r="C5875" i="1"/>
  <c r="C249" i="1"/>
  <c r="C6105" i="1"/>
  <c r="C2710" i="1"/>
  <c r="C1968" i="1"/>
  <c r="C3211" i="1"/>
  <c r="C2979" i="1"/>
  <c r="C6125" i="1"/>
  <c r="C6144" i="1"/>
  <c r="C1141" i="1"/>
  <c r="C3052" i="1"/>
  <c r="C720" i="1"/>
  <c r="C60" i="1"/>
  <c r="C6156" i="1"/>
  <c r="C4269" i="1"/>
  <c r="C3112" i="1"/>
  <c r="C1240" i="1"/>
  <c r="C6662" i="1"/>
  <c r="C2517" i="1"/>
  <c r="C7057" i="1"/>
  <c r="C3978" i="1"/>
  <c r="C853" i="1"/>
  <c r="C4057" i="1"/>
  <c r="C479" i="1"/>
  <c r="C5839" i="1"/>
  <c r="C2981" i="1"/>
  <c r="C2958" i="1"/>
  <c r="C5120" i="1"/>
  <c r="C4960" i="1"/>
  <c r="C6953" i="1"/>
  <c r="C2262" i="1"/>
  <c r="C4306" i="1"/>
  <c r="C2443" i="1"/>
  <c r="C5610" i="1"/>
  <c r="C6803" i="1"/>
  <c r="C803" i="1"/>
  <c r="C19" i="1"/>
  <c r="C4204" i="1"/>
  <c r="C6323" i="1"/>
  <c r="C3512" i="1"/>
  <c r="C2035" i="1"/>
  <c r="C1960" i="1"/>
  <c r="C3359" i="1"/>
  <c r="C768" i="1"/>
  <c r="C2622" i="1"/>
  <c r="C4084" i="1"/>
  <c r="C6779" i="1"/>
  <c r="C6273" i="1"/>
  <c r="C3134" i="1"/>
  <c r="C6525" i="1"/>
  <c r="C2191" i="1"/>
  <c r="C2542" i="1"/>
  <c r="C3173" i="1"/>
  <c r="C5381" i="1"/>
  <c r="C6553" i="1"/>
  <c r="C977" i="1"/>
  <c r="C4178" i="1"/>
  <c r="C6455" i="1"/>
  <c r="C523" i="1"/>
  <c r="C3289" i="1"/>
  <c r="C3050" i="1"/>
  <c r="C3015" i="1"/>
  <c r="C6086" i="1"/>
  <c r="C831" i="1"/>
  <c r="C4955" i="1"/>
  <c r="C2775" i="1"/>
  <c r="C1409" i="1"/>
  <c r="C6146" i="1"/>
  <c r="C59" i="1"/>
  <c r="C696" i="1"/>
  <c r="C134" i="1"/>
  <c r="C1553" i="1"/>
  <c r="C3155" i="1"/>
  <c r="C5523" i="1"/>
  <c r="C6215" i="1"/>
  <c r="C4304" i="1"/>
  <c r="C7009" i="1"/>
  <c r="C5285" i="1"/>
  <c r="C806" i="1"/>
  <c r="C3821" i="1"/>
  <c r="C2795" i="1"/>
  <c r="C1025" i="1"/>
  <c r="C6348" i="1"/>
  <c r="C5366" i="1"/>
  <c r="C1209" i="1"/>
  <c r="C4036" i="1"/>
  <c r="C6701" i="1"/>
  <c r="C1461" i="1"/>
  <c r="C3970" i="1"/>
  <c r="C5498" i="1"/>
  <c r="C6437" i="1"/>
  <c r="C4984" i="1"/>
  <c r="C6380" i="1"/>
  <c r="C5702" i="1"/>
  <c r="C3817" i="1"/>
  <c r="C6841" i="1"/>
  <c r="C6066" i="1"/>
  <c r="C1349" i="1"/>
  <c r="C1044" i="1"/>
  <c r="C3460" i="1"/>
  <c r="C4977" i="1"/>
  <c r="C5748" i="1"/>
  <c r="C1112" i="1"/>
  <c r="C1162" i="1"/>
  <c r="C5135" i="1"/>
  <c r="C2745" i="1"/>
  <c r="C624" i="1"/>
  <c r="C1478" i="1"/>
  <c r="C4195" i="1"/>
  <c r="C865" i="1"/>
  <c r="C483" i="1"/>
  <c r="C1452" i="1"/>
  <c r="C3202" i="1"/>
  <c r="C6162" i="1"/>
  <c r="C6155" i="1"/>
  <c r="C5515" i="1"/>
  <c r="C94" i="1"/>
  <c r="C3493" i="1"/>
  <c r="C6107" i="1"/>
  <c r="C1566" i="1"/>
  <c r="C2211" i="1"/>
  <c r="C3916" i="1"/>
  <c r="C4301" i="1"/>
  <c r="C6237" i="1"/>
  <c r="C6599" i="1"/>
  <c r="C6007" i="1"/>
  <c r="C4576" i="1"/>
  <c r="C6883" i="1"/>
  <c r="C1348" i="1"/>
  <c r="C2733" i="1"/>
  <c r="C6621" i="1"/>
  <c r="C525" i="1"/>
  <c r="C5562" i="1"/>
  <c r="C2735" i="1"/>
  <c r="C5525" i="1"/>
  <c r="C3768" i="1"/>
  <c r="C1491" i="1"/>
  <c r="C6349" i="1"/>
  <c r="C4751" i="1"/>
  <c r="C1434" i="1"/>
  <c r="C4228" i="1"/>
  <c r="C747" i="1"/>
  <c r="C6942" i="1"/>
  <c r="C913" i="1"/>
  <c r="C1585" i="1"/>
  <c r="C6292" i="1"/>
  <c r="C4184" i="1"/>
  <c r="C2805" i="1"/>
  <c r="C6334" i="1"/>
  <c r="C7004" i="1"/>
  <c r="C3464" i="1"/>
  <c r="C1503" i="1"/>
  <c r="C4422" i="1"/>
  <c r="C4831" i="1"/>
  <c r="C5003" i="1"/>
  <c r="C1982" i="1"/>
  <c r="C6225" i="1"/>
  <c r="C5886" i="1"/>
  <c r="C4237" i="1"/>
  <c r="C3231" i="1"/>
  <c r="C987" i="1"/>
  <c r="C5686" i="1"/>
  <c r="C5292" i="1"/>
  <c r="C5068" i="1"/>
  <c r="C6770" i="1"/>
  <c r="C826" i="1"/>
  <c r="C4158" i="1"/>
  <c r="C1366" i="1"/>
  <c r="C6114" i="1"/>
  <c r="C1343" i="1"/>
  <c r="C2500" i="1"/>
  <c r="C2441" i="1"/>
  <c r="C6164" i="1"/>
  <c r="C2929" i="1"/>
  <c r="C1541" i="1"/>
  <c r="C867" i="1"/>
  <c r="C3582" i="1"/>
  <c r="C3679" i="1"/>
  <c r="C4821" i="1"/>
  <c r="C2899" i="1"/>
  <c r="C6753" i="1"/>
  <c r="C176" i="1"/>
  <c r="C4274" i="1"/>
  <c r="C1973" i="1"/>
  <c r="C188" i="1"/>
  <c r="C1948" i="1"/>
  <c r="C4046" i="1"/>
  <c r="C6191" i="1"/>
  <c r="C4377" i="1"/>
  <c r="C90" i="1"/>
  <c r="C2233" i="1"/>
  <c r="C3360" i="1"/>
  <c r="C4058" i="1"/>
  <c r="C5444" i="1"/>
  <c r="C6666" i="1"/>
  <c r="C1252" i="1"/>
  <c r="C430" i="1"/>
  <c r="C2177" i="1"/>
  <c r="C5344" i="1"/>
  <c r="C6294" i="1"/>
  <c r="C1291" i="1"/>
  <c r="C933" i="1"/>
  <c r="C4762" i="1"/>
  <c r="C4238" i="1"/>
  <c r="C6514" i="1"/>
  <c r="C5162" i="1"/>
  <c r="C1129" i="1"/>
  <c r="C2186" i="1"/>
  <c r="C5812" i="1"/>
  <c r="C6916" i="1"/>
  <c r="C484" i="1"/>
  <c r="C3159" i="1"/>
  <c r="C6781" i="1"/>
  <c r="C3894" i="1"/>
  <c r="C3830" i="1"/>
  <c r="C5591" i="1"/>
  <c r="C575" i="1"/>
  <c r="C154" i="1"/>
  <c r="C1433" i="1"/>
  <c r="C981" i="1"/>
  <c r="C548" i="1"/>
  <c r="C6266" i="1"/>
  <c r="C3239" i="1"/>
  <c r="C3856" i="1"/>
  <c r="C4816" i="1"/>
  <c r="C6875" i="1"/>
  <c r="C888" i="1"/>
  <c r="C1041" i="1"/>
  <c r="C6697" i="1"/>
  <c r="C6123" i="1"/>
  <c r="C6539" i="1"/>
  <c r="C2174" i="1"/>
  <c r="C199" i="1"/>
  <c r="C2037" i="1"/>
  <c r="C2900" i="1"/>
  <c r="C6024" i="1"/>
  <c r="C2485" i="1"/>
  <c r="C3744" i="1"/>
  <c r="C5077" i="1"/>
  <c r="C160" i="1"/>
  <c r="C2406" i="1"/>
  <c r="C389" i="1"/>
  <c r="C1464" i="1"/>
  <c r="C1074" i="1"/>
  <c r="C3428" i="1"/>
  <c r="C5903" i="1"/>
  <c r="C5419" i="1"/>
  <c r="C5243" i="1"/>
  <c r="C2066" i="1"/>
  <c r="C2943" i="1"/>
  <c r="C151" i="1"/>
  <c r="C5943" i="1"/>
  <c r="C2744" i="1"/>
  <c r="C3519" i="1"/>
  <c r="C2075" i="1"/>
  <c r="C3126" i="1"/>
  <c r="C1977" i="1"/>
  <c r="C3940" i="1"/>
  <c r="C3911" i="1"/>
  <c r="C6663" i="1"/>
  <c r="C133" i="1"/>
  <c r="C6331" i="1"/>
  <c r="C6085" i="1"/>
  <c r="C1867" i="1"/>
  <c r="C5825" i="1"/>
  <c r="C4197" i="1"/>
  <c r="C4154" i="1"/>
  <c r="C6750" i="1"/>
  <c r="C6135" i="1"/>
  <c r="C1011" i="1"/>
  <c r="C5103" i="1"/>
  <c r="C447" i="1"/>
  <c r="C6190" i="1"/>
  <c r="C2765" i="1"/>
  <c r="C6233" i="1"/>
  <c r="C973" i="1"/>
  <c r="C4828" i="1"/>
  <c r="C6721" i="1"/>
  <c r="C2446" i="1"/>
  <c r="C6316" i="1"/>
  <c r="C838" i="1"/>
  <c r="C2173" i="1"/>
  <c r="C6134" i="1"/>
  <c r="C6482" i="1"/>
  <c r="C756" i="1"/>
  <c r="C448" i="1"/>
  <c r="C962" i="1"/>
  <c r="C4495" i="1"/>
  <c r="C1235" i="1"/>
  <c r="C6927" i="1"/>
  <c r="C1358" i="1"/>
  <c r="C1351" i="1"/>
  <c r="C4024" i="1"/>
  <c r="C6829" i="1"/>
  <c r="C5783" i="1"/>
  <c r="C2858" i="1"/>
  <c r="C979" i="1"/>
  <c r="C2056" i="1"/>
  <c r="C5230" i="1"/>
  <c r="C3747" i="1"/>
  <c r="C6220" i="1"/>
  <c r="C990" i="1"/>
  <c r="C2119" i="1"/>
  <c r="C5412" i="1"/>
  <c r="C5154" i="1"/>
  <c r="C2194" i="1"/>
  <c r="C3276" i="1"/>
  <c r="C6466" i="1"/>
  <c r="C3409" i="1"/>
  <c r="C2590" i="1"/>
  <c r="C6733" i="1"/>
  <c r="C6212" i="1"/>
  <c r="C4128" i="1"/>
  <c r="C3434" i="1"/>
  <c r="C2815" i="1"/>
  <c r="C410" i="1"/>
  <c r="C1067" i="1"/>
  <c r="C1662" i="1"/>
  <c r="C5651" i="1"/>
  <c r="C1132" i="1"/>
  <c r="C1105" i="1"/>
  <c r="C1546" i="1"/>
  <c r="C5583" i="1"/>
  <c r="C567" i="1"/>
  <c r="C1545" i="1"/>
  <c r="C1892" i="1"/>
  <c r="C2581" i="1"/>
  <c r="C6711" i="1"/>
  <c r="C1582" i="1"/>
  <c r="C796" i="1"/>
  <c r="C252" i="1"/>
  <c r="C6494" i="1"/>
  <c r="C4048" i="1"/>
  <c r="C6284" i="1"/>
  <c r="C378" i="1"/>
  <c r="C3348" i="1"/>
  <c r="C6236" i="1"/>
  <c r="C4969" i="1"/>
  <c r="C6404" i="1"/>
  <c r="C3218" i="1"/>
  <c r="C4317" i="1"/>
  <c r="C3826" i="1"/>
  <c r="C3282" i="1"/>
  <c r="C6049" i="1"/>
  <c r="C1453" i="1"/>
  <c r="C6799" i="1"/>
  <c r="C3197" i="1"/>
  <c r="C6577" i="1"/>
  <c r="C7062" i="1"/>
  <c r="C5392" i="1"/>
  <c r="C5631" i="1"/>
  <c r="C3484" i="1"/>
  <c r="C4630" i="1"/>
  <c r="C2199" i="1"/>
  <c r="C5030" i="1"/>
  <c r="C1031" i="1"/>
  <c r="C3021" i="1"/>
  <c r="C2237" i="1"/>
  <c r="C644" i="1"/>
  <c r="C4700" i="1"/>
  <c r="C552" i="1"/>
  <c r="C5114" i="1"/>
  <c r="C3191" i="1"/>
  <c r="C3690" i="1"/>
  <c r="C6547" i="1"/>
  <c r="C5902" i="1"/>
  <c r="C5152" i="1"/>
  <c r="C3357" i="1"/>
  <c r="C4465" i="1"/>
  <c r="C6461" i="1"/>
  <c r="C201" i="1"/>
  <c r="C3564" i="1"/>
  <c r="C1457" i="1"/>
  <c r="C6688" i="1"/>
  <c r="C307" i="1"/>
  <c r="C2830" i="1"/>
  <c r="C4562" i="1"/>
  <c r="C5066" i="1"/>
  <c r="C2054" i="1"/>
  <c r="C1337" i="1"/>
  <c r="C6328" i="1"/>
  <c r="C3103" i="1"/>
  <c r="C6110" i="1"/>
  <c r="C1015" i="1"/>
  <c r="C6576" i="1"/>
  <c r="C1449" i="1"/>
  <c r="C1192" i="1"/>
  <c r="C6133" i="1"/>
  <c r="C6809" i="1"/>
  <c r="C2339" i="1"/>
  <c r="C5128" i="1"/>
  <c r="C3686" i="1"/>
  <c r="C1365" i="1"/>
  <c r="C6019" i="1"/>
  <c r="C3680" i="1"/>
  <c r="C5603" i="1"/>
  <c r="C1173" i="1"/>
  <c r="C1952" i="1"/>
  <c r="C6286" i="1"/>
  <c r="C3062" i="1"/>
  <c r="C6500" i="1"/>
  <c r="C5845" i="1"/>
  <c r="C1896" i="1"/>
  <c r="C6794" i="1"/>
  <c r="C6706" i="1"/>
  <c r="C5390" i="1"/>
  <c r="C4320" i="1"/>
  <c r="C4654" i="1"/>
  <c r="C6300" i="1"/>
  <c r="C4147" i="1"/>
  <c r="C6207" i="1"/>
  <c r="C1587" i="1"/>
  <c r="C157" i="1"/>
  <c r="C3092" i="1"/>
  <c r="C6774" i="1"/>
  <c r="C4085" i="1"/>
  <c r="C269" i="1"/>
  <c r="C6798" i="1"/>
  <c r="C6757" i="1"/>
  <c r="C4676" i="1"/>
  <c r="C1901" i="1"/>
  <c r="C661" i="1"/>
  <c r="C621" i="1"/>
  <c r="C4399" i="1"/>
  <c r="C2530" i="1"/>
  <c r="C2450" i="1"/>
  <c r="C6080" i="1"/>
  <c r="C6709" i="1"/>
  <c r="C6870" i="1"/>
  <c r="C3385" i="1"/>
  <c r="C1624" i="1"/>
  <c r="C385" i="1"/>
  <c r="C6762" i="1"/>
  <c r="C3522" i="1"/>
  <c r="C6555" i="1"/>
  <c r="C1032" i="1"/>
  <c r="C61" i="1"/>
  <c r="C6070" i="1"/>
  <c r="C2073" i="1"/>
  <c r="C2489" i="1"/>
  <c r="C6181" i="1"/>
  <c r="C6850" i="1"/>
  <c r="C5506" i="1"/>
  <c r="C6346" i="1"/>
  <c r="C86" i="1"/>
  <c r="C7066" i="1"/>
  <c r="C4025" i="1"/>
  <c r="C1056" i="1"/>
  <c r="C751" i="1"/>
  <c r="C7001" i="1"/>
  <c r="C268" i="1"/>
  <c r="C6735" i="1"/>
  <c r="C5616" i="1"/>
  <c r="C2445" i="1"/>
  <c r="C6303" i="1"/>
  <c r="C1706" i="1"/>
  <c r="C6179" i="1"/>
  <c r="C4360" i="1"/>
  <c r="C4837" i="1"/>
  <c r="C798" i="1"/>
  <c r="C6035" i="1"/>
  <c r="C5187" i="1"/>
  <c r="C6335" i="1"/>
  <c r="C1607" i="1"/>
  <c r="C6259" i="1"/>
  <c r="C6464" i="1"/>
  <c r="C4207" i="1"/>
  <c r="C3598" i="1"/>
  <c r="C5356" i="1"/>
  <c r="C2818" i="1"/>
  <c r="C4917" i="1"/>
  <c r="C1794" i="1"/>
  <c r="C5092" i="1"/>
  <c r="C4587" i="1"/>
  <c r="C5476" i="1"/>
  <c r="C797" i="1"/>
  <c r="C6667" i="1"/>
  <c r="C1531" i="1"/>
  <c r="C3455" i="1"/>
  <c r="C1669" i="1"/>
  <c r="C3417" i="1"/>
  <c r="C2864" i="1"/>
  <c r="C1435" i="1"/>
  <c r="C4351" i="1"/>
  <c r="C4020" i="1"/>
  <c r="C4480" i="1"/>
  <c r="C1210" i="1"/>
  <c r="C5925" i="1"/>
  <c r="C6288" i="1"/>
  <c r="C4371" i="1"/>
  <c r="C4346" i="1"/>
  <c r="C6081" i="1"/>
  <c r="C1857" i="1"/>
  <c r="C5364" i="1"/>
  <c r="C952" i="1"/>
  <c r="C5594" i="1"/>
  <c r="C2933" i="1"/>
  <c r="C463" i="1"/>
  <c r="C544" i="1"/>
  <c r="C1421" i="1"/>
  <c r="C2409" i="1"/>
  <c r="C4183" i="1"/>
  <c r="C5868" i="1"/>
  <c r="C1266" i="1"/>
  <c r="C2696" i="1"/>
  <c r="C272" i="1"/>
  <c r="C960" i="1"/>
  <c r="C2721" i="1"/>
  <c r="C1593" i="1"/>
  <c r="C1410" i="1"/>
  <c r="C6041" i="1"/>
  <c r="C215" i="1"/>
  <c r="C5632" i="1"/>
  <c r="C3304" i="1"/>
  <c r="C3581" i="1"/>
  <c r="C6708" i="1"/>
  <c r="C6117" i="1"/>
  <c r="C4852" i="1"/>
  <c r="C6076" i="1"/>
  <c r="C5787" i="1"/>
  <c r="C6924" i="1"/>
  <c r="C4156" i="1"/>
  <c r="C5842" i="1"/>
  <c r="C1420" i="1"/>
  <c r="C1953" i="1"/>
  <c r="C4273" i="1"/>
  <c r="C4132" i="1"/>
  <c r="C2207" i="1"/>
  <c r="C6954" i="1"/>
  <c r="C21" i="1"/>
  <c r="C1707" i="1"/>
  <c r="C1893" i="1"/>
  <c r="C6093" i="1"/>
  <c r="C2447" i="1"/>
  <c r="C1179" i="1"/>
  <c r="C636" i="1"/>
  <c r="C1778" i="1"/>
  <c r="C6905" i="1"/>
  <c r="C6789" i="1"/>
  <c r="C7024" i="1"/>
  <c r="C6617" i="1"/>
  <c r="C6596" i="1"/>
  <c r="C6643" i="1"/>
  <c r="C3476" i="1"/>
  <c r="C3137" i="1"/>
  <c r="C350" i="1"/>
  <c r="C5369" i="1"/>
  <c r="C5855" i="1"/>
  <c r="C127" i="1"/>
  <c r="C5955" i="1"/>
  <c r="C6082" i="1"/>
  <c r="C420" i="1"/>
  <c r="C6862" i="1"/>
  <c r="C3198" i="1"/>
  <c r="C3674" i="1"/>
  <c r="C6893" i="1"/>
  <c r="C6180" i="1"/>
  <c r="C5186" i="1"/>
  <c r="C1765" i="1"/>
  <c r="C6448" i="1"/>
  <c r="C2494" i="1"/>
  <c r="C5965" i="1"/>
  <c r="C840" i="1"/>
  <c r="C1954" i="1"/>
  <c r="C470" i="1"/>
  <c r="C6982" i="1"/>
  <c r="C6260" i="1"/>
  <c r="C1100" i="1"/>
  <c r="C6026" i="1"/>
  <c r="C735" i="1"/>
  <c r="C6097" i="1"/>
  <c r="C5995" i="1"/>
  <c r="C1175" i="1"/>
  <c r="C2497" i="1"/>
  <c r="C3381" i="1"/>
  <c r="C6743" i="1"/>
  <c r="C3078" i="1"/>
  <c r="C5546" i="1"/>
  <c r="C2717" i="1"/>
  <c r="C6760" i="1"/>
  <c r="C2098" i="1"/>
  <c r="C4386" i="1"/>
  <c r="C3910" i="1"/>
  <c r="C4063" i="1"/>
  <c r="C4940" i="1"/>
  <c r="C6642" i="1"/>
  <c r="C3337" i="1"/>
  <c r="C1352" i="1"/>
  <c r="C3895" i="1"/>
  <c r="C2784" i="1"/>
  <c r="C5865" i="1"/>
  <c r="C5608" i="1"/>
  <c r="C4813" i="1"/>
  <c r="C2920" i="1"/>
  <c r="C1030" i="1"/>
  <c r="C3317" i="1"/>
  <c r="C3623" i="1"/>
  <c r="C6312" i="1"/>
  <c r="C6951" i="1"/>
  <c r="C5156" i="1"/>
  <c r="C6597" i="1"/>
  <c r="C5684" i="1"/>
  <c r="C2731" i="1"/>
  <c r="C610" i="1"/>
  <c r="C2344" i="1"/>
  <c r="C1066" i="1"/>
  <c r="C2458" i="1"/>
  <c r="C1185" i="1"/>
  <c r="C3825" i="1"/>
  <c r="C27" i="1"/>
  <c r="C4545" i="1"/>
  <c r="C1668" i="1"/>
  <c r="C4782" i="1"/>
  <c r="C2004" i="1"/>
  <c r="C3729" i="1"/>
  <c r="C3071" i="1"/>
  <c r="C6570" i="1"/>
  <c r="C6206" i="1"/>
  <c r="C1926" i="1"/>
  <c r="C5923" i="1"/>
  <c r="C6967" i="1"/>
  <c r="C4530" i="1"/>
  <c r="C6632" i="1"/>
  <c r="C5532" i="1"/>
  <c r="C2659" i="1"/>
  <c r="C449" i="1"/>
  <c r="C3536" i="1"/>
  <c r="C5248" i="1"/>
  <c r="C6881" i="1"/>
  <c r="C1838" i="1"/>
  <c r="C2828" i="1"/>
  <c r="C6252" i="1"/>
  <c r="C6015" i="1"/>
  <c r="C6419" i="1"/>
  <c r="C7079" i="1"/>
  <c r="C3720" i="1"/>
  <c r="C2743" i="1"/>
  <c r="C5602" i="1"/>
  <c r="C1490" i="1"/>
  <c r="C4105" i="1"/>
  <c r="C5078" i="1"/>
  <c r="C7050" i="1"/>
  <c r="C6121" i="1"/>
  <c r="C1040" i="1"/>
  <c r="C6497" i="1"/>
  <c r="C5907" i="1"/>
  <c r="C5042" i="1"/>
  <c r="C4865" i="1"/>
  <c r="C277" i="1"/>
  <c r="C1239" i="1"/>
  <c r="C3342" i="1"/>
  <c r="C6845" i="1"/>
  <c r="C6911" i="1"/>
  <c r="C39" i="1"/>
  <c r="C1823" i="1"/>
  <c r="C1745" i="1"/>
  <c r="C7019" i="1"/>
  <c r="C4160" i="1"/>
  <c r="C5266" i="1"/>
  <c r="C5213" i="1"/>
  <c r="C6802" i="1"/>
  <c r="C6792" i="1"/>
  <c r="C2849" i="1"/>
  <c r="C6788" i="1"/>
  <c r="C6481" i="1"/>
  <c r="C469" i="1"/>
  <c r="C2190" i="1"/>
  <c r="C1335" i="1"/>
  <c r="C2376" i="1"/>
  <c r="C4897" i="1"/>
  <c r="C6519" i="1"/>
  <c r="C3684" i="1"/>
  <c r="C1068" i="1"/>
  <c r="C6716" i="1"/>
  <c r="C6129" i="1"/>
  <c r="C6832" i="1"/>
  <c r="C452" i="1"/>
  <c r="C6200" i="1"/>
  <c r="C4656" i="1"/>
  <c r="C2634" i="1"/>
  <c r="C1900" i="1"/>
  <c r="C1878" i="1"/>
  <c r="C6159" i="1"/>
  <c r="C5012" i="1"/>
  <c r="C7036" i="1"/>
  <c r="C1350" i="1"/>
  <c r="C4846" i="1"/>
  <c r="C2209" i="1"/>
  <c r="C2120" i="1"/>
  <c r="C4298" i="1"/>
  <c r="C4199" i="1"/>
  <c r="C7002" i="1"/>
  <c r="C319" i="1"/>
  <c r="C964" i="1"/>
  <c r="C1908" i="1"/>
  <c r="C4099" i="1"/>
  <c r="C937" i="1"/>
  <c r="C601" i="1"/>
  <c r="C3991" i="1"/>
  <c r="C2151" i="1"/>
  <c r="C1646" i="1"/>
  <c r="C3108" i="1"/>
  <c r="C2350" i="1"/>
  <c r="C1974" i="1"/>
  <c r="C5069" i="1"/>
  <c r="C364" i="1"/>
  <c r="C877" i="1"/>
  <c r="C2407" i="1"/>
  <c r="C335" i="1"/>
  <c r="C6637" i="1"/>
  <c r="C3344" i="1"/>
  <c r="C6075" i="1"/>
  <c r="C67" i="1"/>
  <c r="C2688" i="1"/>
  <c r="C2820" i="1"/>
  <c r="C1072" i="1"/>
  <c r="C7069" i="1"/>
  <c r="C6108" i="1"/>
  <c r="C6368" i="1"/>
  <c r="C2736" i="1"/>
  <c r="C2292" i="1"/>
  <c r="C1153" i="1"/>
  <c r="C6598" i="1"/>
  <c r="C497" i="1"/>
  <c r="C4558" i="1"/>
  <c r="C6" i="1"/>
  <c r="C5418" i="1"/>
  <c r="C2761" i="1"/>
  <c r="C2328" i="1"/>
  <c r="C2637" i="1"/>
  <c r="C2121" i="1"/>
  <c r="C4808" i="1"/>
  <c r="C2025" i="1"/>
  <c r="C1572" i="1"/>
  <c r="C6584" i="1"/>
  <c r="C4543" i="1"/>
  <c r="C1256" i="1"/>
  <c r="C6569" i="1"/>
  <c r="C54" i="1"/>
  <c r="C6638" i="1"/>
  <c r="C6977" i="1"/>
  <c r="C1959" i="1"/>
  <c r="C685" i="1"/>
  <c r="C1257" i="1"/>
  <c r="C2055" i="1"/>
  <c r="C5912" i="1"/>
  <c r="C6722" i="1"/>
  <c r="C3136" i="1"/>
  <c r="C456" i="1"/>
  <c r="C5155" i="1"/>
  <c r="C531" i="1"/>
  <c r="C6436" i="1"/>
  <c r="C5896" i="1"/>
  <c r="C1251" i="1"/>
  <c r="C5093" i="1"/>
  <c r="C3667" i="1"/>
  <c r="C224" i="1"/>
  <c r="C5404" i="1"/>
  <c r="S409" i="1" l="1"/>
  <c r="J362" i="4" l="1"/>
  <c r="J361" i="4"/>
  <c r="J360" i="4"/>
  <c r="J359" i="4"/>
  <c r="J358" i="4"/>
  <c r="J357" i="4"/>
  <c r="J356" i="4"/>
  <c r="J355" i="4"/>
  <c r="J354" i="4"/>
  <c r="J353" i="4"/>
  <c r="J352" i="4"/>
  <c r="J351" i="4"/>
  <c r="J350" i="4"/>
  <c r="J349" i="4"/>
  <c r="J348" i="4"/>
  <c r="J347" i="4"/>
  <c r="J346" i="4"/>
  <c r="J345" i="4"/>
  <c r="J344" i="4"/>
  <c r="J343" i="4"/>
  <c r="J342" i="4"/>
  <c r="J341" i="4"/>
  <c r="J340" i="4"/>
  <c r="J339" i="4"/>
  <c r="J338" i="4"/>
  <c r="J337" i="4"/>
  <c r="J336" i="4"/>
  <c r="J335" i="4"/>
  <c r="J334" i="4"/>
  <c r="J333" i="4"/>
  <c r="J332" i="4"/>
  <c r="J331" i="4"/>
  <c r="J330" i="4"/>
  <c r="J329" i="4"/>
  <c r="J328" i="4"/>
  <c r="J327" i="4"/>
  <c r="J326" i="4"/>
  <c r="J325" i="4"/>
  <c r="J324" i="4"/>
  <c r="J323" i="4"/>
  <c r="J322" i="4"/>
  <c r="J321" i="4"/>
  <c r="J320" i="4"/>
  <c r="J319" i="4"/>
  <c r="J318" i="4"/>
  <c r="J317" i="4"/>
  <c r="J316" i="4"/>
  <c r="J315" i="4"/>
  <c r="J314" i="4"/>
  <c r="J313" i="4"/>
  <c r="J312" i="4"/>
  <c r="J311" i="4"/>
  <c r="J310" i="4"/>
  <c r="J309" i="4"/>
  <c r="J308" i="4"/>
  <c r="J307" i="4"/>
  <c r="J306" i="4"/>
  <c r="J305" i="4"/>
  <c r="J304" i="4"/>
  <c r="J303" i="4"/>
  <c r="J302" i="4"/>
  <c r="J301" i="4"/>
  <c r="J300" i="4"/>
  <c r="J299" i="4"/>
  <c r="J298" i="4"/>
  <c r="J297" i="4"/>
  <c r="J296" i="4"/>
  <c r="J295" i="4"/>
  <c r="J294" i="4"/>
  <c r="J293" i="4"/>
  <c r="J292" i="4"/>
  <c r="J291" i="4"/>
  <c r="J290" i="4"/>
  <c r="J289" i="4"/>
  <c r="J288" i="4"/>
  <c r="J287" i="4"/>
  <c r="J286" i="4"/>
  <c r="J285" i="4"/>
  <c r="J284" i="4"/>
  <c r="J283" i="4"/>
  <c r="J282" i="4"/>
  <c r="J281" i="4"/>
  <c r="J280" i="4"/>
  <c r="J279" i="4"/>
  <c r="J278" i="4"/>
  <c r="J277" i="4"/>
  <c r="J276" i="4"/>
  <c r="J275" i="4"/>
  <c r="J274" i="4"/>
  <c r="J273" i="4"/>
  <c r="J272" i="4"/>
  <c r="J271" i="4"/>
  <c r="J270" i="4"/>
  <c r="J269" i="4"/>
  <c r="J268" i="4"/>
  <c r="J267" i="4"/>
  <c r="J266" i="4"/>
  <c r="J265" i="4"/>
  <c r="J264" i="4"/>
  <c r="J263" i="4"/>
  <c r="J262" i="4"/>
  <c r="J261" i="4"/>
  <c r="J260" i="4"/>
  <c r="J259" i="4"/>
  <c r="J258" i="4"/>
  <c r="J257" i="4"/>
  <c r="J256" i="4"/>
  <c r="J255" i="4"/>
  <c r="J254" i="4"/>
  <c r="J253" i="4"/>
  <c r="J252" i="4"/>
  <c r="J251" i="4"/>
  <c r="J250" i="4"/>
  <c r="J249" i="4"/>
  <c r="J248" i="4"/>
  <c r="J247" i="4"/>
  <c r="J246" i="4"/>
  <c r="J245" i="4"/>
  <c r="J244" i="4"/>
  <c r="J243" i="4"/>
  <c r="J242" i="4"/>
  <c r="J241" i="4"/>
  <c r="J240" i="4"/>
  <c r="J239" i="4"/>
  <c r="J238" i="4"/>
  <c r="J237" i="4"/>
  <c r="J236" i="4"/>
  <c r="J235" i="4"/>
  <c r="J234" i="4"/>
  <c r="J233" i="4"/>
  <c r="J232" i="4"/>
  <c r="J231" i="4"/>
  <c r="J230" i="4"/>
  <c r="J229" i="4"/>
  <c r="J228" i="4"/>
  <c r="J227" i="4"/>
  <c r="J226" i="4"/>
  <c r="J225" i="4"/>
  <c r="J224" i="4"/>
  <c r="J223" i="4"/>
  <c r="J222" i="4"/>
  <c r="J221" i="4"/>
  <c r="J220" i="4"/>
  <c r="J219" i="4"/>
  <c r="J218" i="4"/>
  <c r="J217" i="4"/>
  <c r="J216" i="4"/>
  <c r="J215" i="4"/>
  <c r="J214" i="4"/>
  <c r="J213" i="4"/>
  <c r="J212" i="4"/>
  <c r="J211" i="4"/>
  <c r="J210" i="4"/>
  <c r="J209" i="4"/>
  <c r="J208" i="4"/>
  <c r="J207" i="4"/>
  <c r="J206" i="4"/>
  <c r="J205" i="4"/>
  <c r="J204" i="4"/>
  <c r="J203" i="4"/>
  <c r="J202" i="4"/>
  <c r="J201" i="4"/>
  <c r="J200" i="4"/>
  <c r="J199" i="4"/>
  <c r="J198" i="4"/>
  <c r="J197" i="4"/>
  <c r="J196" i="4"/>
  <c r="J195" i="4"/>
  <c r="J194" i="4"/>
  <c r="J193" i="4"/>
  <c r="J192" i="4"/>
  <c r="J191" i="4"/>
  <c r="J190" i="4"/>
  <c r="J189" i="4"/>
  <c r="J188" i="4"/>
  <c r="J187" i="4"/>
  <c r="J186" i="4"/>
  <c r="J185" i="4"/>
  <c r="J184" i="4"/>
  <c r="J183" i="4"/>
  <c r="J182" i="4"/>
  <c r="J181" i="4"/>
  <c r="J180" i="4"/>
  <c r="J179" i="4"/>
  <c r="J178" i="4"/>
  <c r="J177" i="4"/>
  <c r="J176" i="4"/>
  <c r="J175" i="4"/>
  <c r="J174" i="4"/>
  <c r="J173" i="4"/>
  <c r="J172" i="4"/>
  <c r="J171" i="4"/>
  <c r="J170" i="4"/>
  <c r="J169" i="4"/>
  <c r="J168" i="4"/>
  <c r="J167" i="4"/>
  <c r="J166" i="4"/>
  <c r="J165" i="4"/>
  <c r="J164" i="4"/>
  <c r="J163" i="4"/>
  <c r="J162" i="4"/>
  <c r="J161" i="4"/>
  <c r="J160" i="4"/>
  <c r="J159" i="4"/>
  <c r="J158" i="4"/>
  <c r="J157" i="4"/>
  <c r="J156" i="4"/>
  <c r="J155" i="4"/>
  <c r="J154" i="4"/>
  <c r="J153" i="4"/>
  <c r="J152" i="4"/>
  <c r="J151" i="4"/>
  <c r="J150" i="4"/>
  <c r="J149" i="4"/>
  <c r="J148" i="4"/>
  <c r="J147" i="4"/>
  <c r="J146" i="4"/>
  <c r="J145" i="4"/>
  <c r="J144" i="4"/>
  <c r="J143" i="4"/>
  <c r="J142" i="4"/>
  <c r="J141" i="4"/>
  <c r="J140" i="4"/>
  <c r="J139" i="4"/>
  <c r="J138" i="4"/>
  <c r="J137" i="4"/>
  <c r="J136" i="4"/>
  <c r="J135" i="4"/>
  <c r="J134" i="4"/>
  <c r="J133" i="4"/>
  <c r="J132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9" i="4"/>
  <c r="J118" i="4"/>
  <c r="J117" i="4"/>
  <c r="J116" i="4"/>
  <c r="J115" i="4"/>
  <c r="J114" i="4"/>
  <c r="J113" i="4"/>
  <c r="J112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tc={AA908F3F-CB9C-4EA2-BDA3-1C7F2575DF69}</author>
    <author>tc={7A1F0FBB-196A-4DEE-9E80-E4521CF8E04B}</author>
    <author>tc={F5235BF8-4ED6-4B17-8745-7EE4ABE1D001}</author>
    <author>tc={1EDFBD1B-5163-424B-8A0B-4B852D57C64A}</author>
    <author>tc={113C4B55-97AD-4D77-B1CF-5DDE774A2ABB}</author>
  </authors>
  <commentList>
    <comment ref="S409" authorId="0" shapeId="0" xr:uid="{AA908F3F-CB9C-4EA2-BDA3-1C7F2575DF6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Adjusted for rounding
</t>
      </text>
    </comment>
    <comment ref="R6044" authorId="1" shapeId="0" xr:uid="{7A1F0FBB-196A-4DEE-9E80-E4521CF8E04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Allocation of prior period credit
</t>
      </text>
    </comment>
    <comment ref="T6044" authorId="2" shapeId="0" xr:uid="{F5235BF8-4ED6-4B17-8745-7EE4ABE1D00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Allocation of prior period credit
</t>
      </text>
    </comment>
    <comment ref="U6537" authorId="3" shapeId="0" xr:uid="{1EDFBD1B-5163-424B-8A0B-4B852D57C64A}">
      <text>
        <t>[Threaded comment]
Your version of Excel allows you to read this threaded comment; however, any edits to it will get removed if the file is opened in a newer version of Excel. Learn more: https://go.microsoft.com/fwlink/?linkid=870924
Comment:
    Cleared reporting end 2024</t>
      </text>
    </comment>
    <comment ref="U6650" authorId="4" shapeId="0" xr:uid="{113C4B55-97AD-4D77-B1CF-5DDE774A2ABB}">
      <text>
        <t>[Threaded comment]
Your version of Excel allows you to read this threaded comment; however, any edits to it will get removed if the file is opened in a newer version of Excel. Learn more: https://go.microsoft.com/fwlink/?linkid=870924
Comment:
    Cleared end 2024</t>
      </text>
    </comment>
  </commentList>
</comments>
</file>

<file path=xl/sharedStrings.xml><?xml version="1.0" encoding="utf-8"?>
<sst xmlns="http://schemas.openxmlformats.org/spreadsheetml/2006/main" count="42964" uniqueCount="1748">
  <si>
    <t>Calculated Field</t>
  </si>
  <si>
    <t>Solve Order</t>
  </si>
  <si>
    <t>Field</t>
  </si>
  <si>
    <t>Formula</t>
  </si>
  <si>
    <t>PS % recovery</t>
  </si>
  <si>
    <t>=Received/Request</t>
  </si>
  <si>
    <t>Calculated Item</t>
  </si>
  <si>
    <t>Item</t>
  </si>
  <si>
    <t>Note:</t>
  </si>
  <si>
    <t>When a cell is updated by more than one formula,</t>
  </si>
  <si>
    <t>the value is set by the formula with the last solve order.</t>
  </si>
  <si>
    <t>To change the solve order for multiple calculated items or fields,</t>
  </si>
  <si>
    <t>on the Options tab, in the Calculations group, click Fields, Items, &amp; Sets, and then click Solve Order.</t>
  </si>
  <si>
    <t>Please click on the deanery below to view the report</t>
  </si>
  <si>
    <t xml:space="preserve">Archdeaconry of St Albans </t>
  </si>
  <si>
    <t>Archdeaconry of Hertford</t>
  </si>
  <si>
    <t>Archdeaconry of Bedford</t>
  </si>
  <si>
    <t>Berkhamsted Deanery</t>
  </si>
  <si>
    <t>Barnet Deanery</t>
  </si>
  <si>
    <t>Ampthill and Shefford Deanery</t>
  </si>
  <si>
    <t>Hitchin Deanery</t>
  </si>
  <si>
    <t>Bishop's Stortford Deanery</t>
  </si>
  <si>
    <t>Bedford Deanery</t>
  </si>
  <si>
    <t>Rickmansworth Deanery</t>
  </si>
  <si>
    <t>Buntingford Deanery</t>
  </si>
  <si>
    <t xml:space="preserve">Biggleswade Deanery </t>
  </si>
  <si>
    <t>St Albans Deanery</t>
  </si>
  <si>
    <t>Cheshunt Deanery</t>
  </si>
  <si>
    <t>Dunstable Deanery</t>
  </si>
  <si>
    <t>Watford Deanery</t>
  </si>
  <si>
    <t xml:space="preserve">Welwyn Hatfield Deanery </t>
  </si>
  <si>
    <t>Luton Deanery</t>
  </si>
  <si>
    <t>Wheathampstead Deanery</t>
  </si>
  <si>
    <t>Hertford and Ware Deanery</t>
  </si>
  <si>
    <t>Sharnbrook Deanery</t>
  </si>
  <si>
    <t>Hemel Hempstead Deanery</t>
  </si>
  <si>
    <t>Stevenage Deanery</t>
  </si>
  <si>
    <t>Please click below to view additional reports</t>
  </si>
  <si>
    <t>Top Level Summary</t>
  </si>
  <si>
    <t>Parish share report for the Diocese</t>
  </si>
  <si>
    <t>2023 Parish share income by month</t>
  </si>
  <si>
    <t>Click here to return to homepage</t>
  </si>
  <si>
    <t>Benefice</t>
  </si>
  <si>
    <t>(All)</t>
  </si>
  <si>
    <t>Year</t>
  </si>
  <si>
    <t>Parish Name</t>
  </si>
  <si>
    <t xml:space="preserve"> </t>
  </si>
  <si>
    <t>Sum of PS % recovery</t>
  </si>
  <si>
    <t>Archdeaconry</t>
  </si>
  <si>
    <t>Deanery</t>
  </si>
  <si>
    <t>Sum of Full year Req £</t>
  </si>
  <si>
    <t>Sum of Request YTD £</t>
  </si>
  <si>
    <t>Sum of Received £</t>
  </si>
  <si>
    <t>Sum of PS % recovery YTD</t>
  </si>
  <si>
    <t>Grand Total</t>
  </si>
  <si>
    <t>2020 &amp; earlier</t>
  </si>
  <si>
    <t>Archdeaconry of Bedford Total</t>
  </si>
  <si>
    <t>Archdeaconry of Hertford Total</t>
  </si>
  <si>
    <t>Archdeaconry of St Albans  Total</t>
  </si>
  <si>
    <t>Sum of Balance YTD</t>
  </si>
  <si>
    <t xml:space="preserve">Bourne End                                   </t>
  </si>
  <si>
    <t xml:space="preserve">Great Berkhamsted                            </t>
  </si>
  <si>
    <t xml:space="preserve">Great Gaddesden                              </t>
  </si>
  <si>
    <t xml:space="preserve">Little Gaddesden                             </t>
  </si>
  <si>
    <t xml:space="preserve">Nettleden                                    </t>
  </si>
  <si>
    <t xml:space="preserve">Northchurch                                  </t>
  </si>
  <si>
    <t xml:space="preserve">Potten End, Holy Trinity                     </t>
  </si>
  <si>
    <t xml:space="preserve">Sunnyside, St Michael and All Angels         </t>
  </si>
  <si>
    <t xml:space="preserve">Tring Team Parish                            </t>
  </si>
  <si>
    <t xml:space="preserve">Wigginton                                    </t>
  </si>
  <si>
    <t>Berkhamsted Deanery Total</t>
  </si>
  <si>
    <t xml:space="preserve">Great Wymondley                              </t>
  </si>
  <si>
    <t xml:space="preserve">Hitchin                                      </t>
  </si>
  <si>
    <t xml:space="preserve">Holwell                                      </t>
  </si>
  <si>
    <t>Holy Saviour Hitchin</t>
  </si>
  <si>
    <t xml:space="preserve">Ickleford                                    </t>
  </si>
  <si>
    <t xml:space="preserve">Kings Walden                                 </t>
  </si>
  <si>
    <t xml:space="preserve">Letchworth, St Paul                          </t>
  </si>
  <si>
    <t xml:space="preserve">Lilley                                       </t>
  </si>
  <si>
    <t xml:space="preserve">Little Wymondley                             </t>
  </si>
  <si>
    <t xml:space="preserve">Norton                                       </t>
  </si>
  <si>
    <t xml:space="preserve">Offley                                       </t>
  </si>
  <si>
    <t xml:space="preserve">Old Letchworth                               </t>
  </si>
  <si>
    <t xml:space="preserve">Pirton                                       </t>
  </si>
  <si>
    <t xml:space="preserve">Radwell                                      </t>
  </si>
  <si>
    <t>St Faith's Hitchin</t>
  </si>
  <si>
    <t xml:space="preserve">St Ippolyts                                  </t>
  </si>
  <si>
    <t>St Mark's Hitchin</t>
  </si>
  <si>
    <t>St Mary's Hitchin</t>
  </si>
  <si>
    <t xml:space="preserve">St Paul's Walden                             </t>
  </si>
  <si>
    <t xml:space="preserve">Stotfold                                     </t>
  </si>
  <si>
    <t xml:space="preserve">Wilbury                                      </t>
  </si>
  <si>
    <t xml:space="preserve">Willian                                      </t>
  </si>
  <si>
    <t>Hitchin Deanery Total</t>
  </si>
  <si>
    <t xml:space="preserve">Chipperfield                                 </t>
  </si>
  <si>
    <t xml:space="preserve">Bovingdon                                    </t>
  </si>
  <si>
    <t xml:space="preserve">Chorleywood, Christ Church                   </t>
  </si>
  <si>
    <t xml:space="preserve">Chorleywood, St Andrew                       </t>
  </si>
  <si>
    <t xml:space="preserve">Croxley Green, All Saints                    </t>
  </si>
  <si>
    <t xml:space="preserve">Croxley Green, St Oswald                     </t>
  </si>
  <si>
    <t xml:space="preserve">Mill End and Heronsgate with West Hyde       </t>
  </si>
  <si>
    <t xml:space="preserve">Rickmansworth                                </t>
  </si>
  <si>
    <t xml:space="preserve">Sarratt                                      </t>
  </si>
  <si>
    <t>Rickmansworth Deanery Total</t>
  </si>
  <si>
    <t xml:space="preserve">St Albans, Christ Church                     </t>
  </si>
  <si>
    <t xml:space="preserve">Aldenham                                     </t>
  </si>
  <si>
    <t xml:space="preserve">St Albans, St Luke                           </t>
  </si>
  <si>
    <t xml:space="preserve">Bricket Wood                                 </t>
  </si>
  <si>
    <t xml:space="preserve">St Albans, St Mary Marshalswick              </t>
  </si>
  <si>
    <t xml:space="preserve">Colney Heath, St Mark                        </t>
  </si>
  <si>
    <t xml:space="preserve">St Albans, St Michael                        </t>
  </si>
  <si>
    <t xml:space="preserve">Frogmore, Holy Trinity                       </t>
  </si>
  <si>
    <t xml:space="preserve">St Albans, St Paul                           </t>
  </si>
  <si>
    <t xml:space="preserve">London Colney, St Peter                      </t>
  </si>
  <si>
    <t xml:space="preserve">St Albans, St Peter                          </t>
  </si>
  <si>
    <t xml:space="preserve">Radlett                                      </t>
  </si>
  <si>
    <t xml:space="preserve">St Albans, St Saviour                        </t>
  </si>
  <si>
    <t xml:space="preserve">Shenley                                      </t>
  </si>
  <si>
    <t xml:space="preserve">St Albans, St Stephen                        </t>
  </si>
  <si>
    <t>St Albans Deanery Total</t>
  </si>
  <si>
    <t xml:space="preserve">Abbots Langley                               </t>
  </si>
  <si>
    <t xml:space="preserve">Langleybury, St Paul                         </t>
  </si>
  <si>
    <t xml:space="preserve">Bushey                                       </t>
  </si>
  <si>
    <t xml:space="preserve">Leavesden, All Saints                        </t>
  </si>
  <si>
    <t xml:space="preserve">Bushey Heath, St Peter                       </t>
  </si>
  <si>
    <t xml:space="preserve">Oxhey, All Saints                            </t>
  </si>
  <si>
    <t xml:space="preserve">Oxhey, St Matthew                            </t>
  </si>
  <si>
    <t xml:space="preserve">Watford, Christ Church                       </t>
  </si>
  <si>
    <t xml:space="preserve">Watford, St Andrew (LEP)                     </t>
  </si>
  <si>
    <t xml:space="preserve">Watford, St John                             </t>
  </si>
  <si>
    <t xml:space="preserve">Watford                                      </t>
  </si>
  <si>
    <t xml:space="preserve">Watford, St Luke                             </t>
  </si>
  <si>
    <t xml:space="preserve">Watford, St Michael and All Angels (LEP)     </t>
  </si>
  <si>
    <t xml:space="preserve">Watford, St Peter                            </t>
  </si>
  <si>
    <t>Watford Deanery Total</t>
  </si>
  <si>
    <t xml:space="preserve">Ayot St Lawrence                             </t>
  </si>
  <si>
    <t xml:space="preserve">Kimpton                                      </t>
  </si>
  <si>
    <t xml:space="preserve">Flamstead                                    </t>
  </si>
  <si>
    <t xml:space="preserve">Harpenden                                    </t>
  </si>
  <si>
    <t xml:space="preserve">Harpenden, St John                           </t>
  </si>
  <si>
    <t xml:space="preserve">Markyate Street, St John the Baptist         </t>
  </si>
  <si>
    <t xml:space="preserve">Redbourn                                     </t>
  </si>
  <si>
    <t xml:space="preserve">Sandridge                                    </t>
  </si>
  <si>
    <t xml:space="preserve">Wheathampstead                               </t>
  </si>
  <si>
    <t>Wheathampstead Deanery Total</t>
  </si>
  <si>
    <t xml:space="preserve">Hemel Hempstead, St Barnabas, Adeyfield      </t>
  </si>
  <si>
    <t xml:space="preserve">Apsley End                                   </t>
  </si>
  <si>
    <t xml:space="preserve">Hemel Hempstead, Grovehill and Woodhall Farm </t>
  </si>
  <si>
    <t xml:space="preserve">Bennetts End                                 </t>
  </si>
  <si>
    <t xml:space="preserve">Hemel Hempstead, St Mary and St Paul         </t>
  </si>
  <si>
    <t xml:space="preserve">Boxmoor                                      </t>
  </si>
  <si>
    <t xml:space="preserve">Hemel Hempstead, Warners End and Gadebridge  </t>
  </si>
  <si>
    <t xml:space="preserve">Hammerfield, St Francis of Assisi            </t>
  </si>
  <si>
    <t xml:space="preserve">Leverstock Green                             </t>
  </si>
  <si>
    <t xml:space="preserve">Kings Langley                                </t>
  </si>
  <si>
    <t>Hemel Hempstead Deanery Total</t>
  </si>
  <si>
    <t xml:space="preserve">Chipping Barnet                              </t>
  </si>
  <si>
    <t xml:space="preserve">East Barnet                                  </t>
  </si>
  <si>
    <t xml:space="preserve">Little Heath, Christ Church                  </t>
  </si>
  <si>
    <t xml:space="preserve">Elstree and Borehamwood                      </t>
  </si>
  <si>
    <t xml:space="preserve">Lyonsdown, Holy Trinity                      </t>
  </si>
  <si>
    <t xml:space="preserve">New Barnet, St James                         </t>
  </si>
  <si>
    <t xml:space="preserve">Potters Bar                                  </t>
  </si>
  <si>
    <t xml:space="preserve">Ridge                                        </t>
  </si>
  <si>
    <t xml:space="preserve">South Mymms                                  </t>
  </si>
  <si>
    <t xml:space="preserve">Potters Bar, King Charles the Martyr         </t>
  </si>
  <si>
    <t xml:space="preserve">Totteridge                                   </t>
  </si>
  <si>
    <t>Barnet Deanery Total</t>
  </si>
  <si>
    <t xml:space="preserve">Albury                                       </t>
  </si>
  <si>
    <t xml:space="preserve">Little Hadham                                </t>
  </si>
  <si>
    <t xml:space="preserve">Bishop's Stortford                           </t>
  </si>
  <si>
    <t xml:space="preserve">Bishop's Stortford, Holy Trinity             </t>
  </si>
  <si>
    <t xml:space="preserve">Braughing                                    </t>
  </si>
  <si>
    <t xml:space="preserve">Furneux Pelham                               </t>
  </si>
  <si>
    <t xml:space="preserve">Gilston with Eastwick                        </t>
  </si>
  <si>
    <t xml:space="preserve">Stocking Pelham                              </t>
  </si>
  <si>
    <t xml:space="preserve">High Wych, St James                          </t>
  </si>
  <si>
    <t xml:space="preserve">Hockerill, All Saints                        </t>
  </si>
  <si>
    <t xml:space="preserve">Much Hadham                                  </t>
  </si>
  <si>
    <t xml:space="preserve">Mundens, The                                 </t>
  </si>
  <si>
    <t xml:space="preserve">Sawbridgeworth                               </t>
  </si>
  <si>
    <t xml:space="preserve">Sacombe                                      </t>
  </si>
  <si>
    <t xml:space="preserve">Standon                                      </t>
  </si>
  <si>
    <t xml:space="preserve">Thorley                                      </t>
  </si>
  <si>
    <t>Bishop's Stortford Deanery Total</t>
  </si>
  <si>
    <t xml:space="preserve">Baldock                                      </t>
  </si>
  <si>
    <t xml:space="preserve">Anstey                                       </t>
  </si>
  <si>
    <t xml:space="preserve">Bygrave                                      </t>
  </si>
  <si>
    <t xml:space="preserve">Ardeley                                      </t>
  </si>
  <si>
    <t xml:space="preserve">Weston                                       </t>
  </si>
  <si>
    <t xml:space="preserve">Ashwell                                      </t>
  </si>
  <si>
    <t xml:space="preserve">Aspenden                                     </t>
  </si>
  <si>
    <t xml:space="preserve">Brent Pelham                                 </t>
  </si>
  <si>
    <t xml:space="preserve">Hormead with Wyddial                         </t>
  </si>
  <si>
    <t xml:space="preserve">Barkway                                      </t>
  </si>
  <si>
    <t xml:space="preserve">Meesden                                      </t>
  </si>
  <si>
    <t xml:space="preserve">Barley                                       </t>
  </si>
  <si>
    <t xml:space="preserve">Benington (LEP)                              </t>
  </si>
  <si>
    <t xml:space="preserve">Cottered                                     </t>
  </si>
  <si>
    <t xml:space="preserve">Throcking                                    </t>
  </si>
  <si>
    <t xml:space="preserve">Buntingford with Layston                     </t>
  </si>
  <si>
    <t xml:space="preserve">Clothall                                     </t>
  </si>
  <si>
    <t xml:space="preserve">Westmill                                     </t>
  </si>
  <si>
    <t xml:space="preserve">Hinxworth                                    </t>
  </si>
  <si>
    <t xml:space="preserve">Reed and Buckland                            </t>
  </si>
  <si>
    <t xml:space="preserve">Kelshall                                     </t>
  </si>
  <si>
    <t xml:space="preserve">Newnham                                      </t>
  </si>
  <si>
    <t xml:space="preserve">Rushden                                      </t>
  </si>
  <si>
    <t xml:space="preserve">Royston                                      </t>
  </si>
  <si>
    <t xml:space="preserve">Sandon                                       </t>
  </si>
  <si>
    <t xml:space="preserve">Wallington                                   </t>
  </si>
  <si>
    <t xml:space="preserve">Therfield                                    </t>
  </si>
  <si>
    <t xml:space="preserve">Walkern (LEP)                                </t>
  </si>
  <si>
    <t>Buntingford Deanery Total</t>
  </si>
  <si>
    <t xml:space="preserve">Broxbourne with Wormley                      </t>
  </si>
  <si>
    <t xml:space="preserve">Cheshunt                                     </t>
  </si>
  <si>
    <t xml:space="preserve">Turnford                                     </t>
  </si>
  <si>
    <t xml:space="preserve">Goff's Oak, St James                         </t>
  </si>
  <si>
    <t xml:space="preserve">Hoddesdon                                    </t>
  </si>
  <si>
    <t xml:space="preserve">Northaw and Cuffley                          </t>
  </si>
  <si>
    <t xml:space="preserve">Rye Park, St Cuthbert                        </t>
  </si>
  <si>
    <t xml:space="preserve">Waltham Cross, Christ Church                 </t>
  </si>
  <si>
    <t>Cheshunt Deanery Total</t>
  </si>
  <si>
    <t xml:space="preserve">Ayot St Peter                                </t>
  </si>
  <si>
    <t xml:space="preserve">Welwyn, St Mary the Virgin                   </t>
  </si>
  <si>
    <t xml:space="preserve">Bishop's Hatfield St Etheldreda with St Luke </t>
  </si>
  <si>
    <t xml:space="preserve">Woolmer Green, St Michael                    </t>
  </si>
  <si>
    <t xml:space="preserve">Bishop's Hatfield St John                    </t>
  </si>
  <si>
    <t xml:space="preserve">Codicote                                     </t>
  </si>
  <si>
    <t xml:space="preserve">Bishop's Hatfield St Michael and All Angels  </t>
  </si>
  <si>
    <t xml:space="preserve">Digswell                                     </t>
  </si>
  <si>
    <t xml:space="preserve">Datchworth                                   </t>
  </si>
  <si>
    <t xml:space="preserve">Hatfield Hyde, St Mary Magdalene             </t>
  </si>
  <si>
    <t xml:space="preserve">Lemsford                                     </t>
  </si>
  <si>
    <t xml:space="preserve">North Mymms                                  </t>
  </si>
  <si>
    <t xml:space="preserve">Panshanger                                   </t>
  </si>
  <si>
    <t xml:space="preserve">Tewin                                        </t>
  </si>
  <si>
    <t xml:space="preserve">Welwyn Garden City                           </t>
  </si>
  <si>
    <t>Welwyn Hatfield Deanery  Total</t>
  </si>
  <si>
    <t xml:space="preserve">Bayford                                      </t>
  </si>
  <si>
    <t xml:space="preserve">Aston                                        </t>
  </si>
  <si>
    <t xml:space="preserve">Little Berkhamsted                           </t>
  </si>
  <si>
    <t xml:space="preserve">Essendon                                     </t>
  </si>
  <si>
    <t>Bengeo Holy Trinity and St Leonard with Chris</t>
  </si>
  <si>
    <t xml:space="preserve">Ponsbourne, St Mary                          </t>
  </si>
  <si>
    <t xml:space="preserve">Bramfield                                    </t>
  </si>
  <si>
    <t xml:space="preserve">Great Amwell with St Margarets               </t>
  </si>
  <si>
    <t xml:space="preserve">Hertford All Saints                          </t>
  </si>
  <si>
    <t xml:space="preserve">Stapleford                                   </t>
  </si>
  <si>
    <t xml:space="preserve">Hertford, St Andrew with St Nicholas         </t>
  </si>
  <si>
    <t xml:space="preserve">Waterford, St Michael and All Angels         </t>
  </si>
  <si>
    <t xml:space="preserve">Hertingfordbury                              </t>
  </si>
  <si>
    <t xml:space="preserve">Watton-at-Stone                              </t>
  </si>
  <si>
    <t xml:space="preserve">High Cross, St John the Evangelist           </t>
  </si>
  <si>
    <t xml:space="preserve">Hunsdon                                      </t>
  </si>
  <si>
    <t xml:space="preserve">Stanstead Abbots                             </t>
  </si>
  <si>
    <t xml:space="preserve">Little Amwell, Holy Trinity                  </t>
  </si>
  <si>
    <t xml:space="preserve">Thundridge                                   </t>
  </si>
  <si>
    <t xml:space="preserve">Ware                                         </t>
  </si>
  <si>
    <t xml:space="preserve">Wareside, Holy Trinity                       </t>
  </si>
  <si>
    <t xml:space="preserve">Ware, Christ Church                          </t>
  </si>
  <si>
    <t xml:space="preserve">Widford                                      </t>
  </si>
  <si>
    <t>Hertford and Ware Deanery Total</t>
  </si>
  <si>
    <t xml:space="preserve">Stevenage, St Mary, Shephall                 </t>
  </si>
  <si>
    <t xml:space="preserve">Knebworth                                    </t>
  </si>
  <si>
    <t xml:space="preserve">Oak Church Stevenage                         </t>
  </si>
  <si>
    <t xml:space="preserve">Stevenage, All Saints, Pin Green             </t>
  </si>
  <si>
    <t xml:space="preserve">Stevenage, Holy Trinity                      </t>
  </si>
  <si>
    <t xml:space="preserve">Stevenage, St Andrew and St George           </t>
  </si>
  <si>
    <t xml:space="preserve">Stevenage, St Hugh and St John, Chells (LEP) </t>
  </si>
  <si>
    <t xml:space="preserve">Stevenage, St Nicholas                       </t>
  </si>
  <si>
    <t xml:space="preserve">Stevenage, St Peter, Broadwater              </t>
  </si>
  <si>
    <t>Stevenage Deanery Total</t>
  </si>
  <si>
    <t xml:space="preserve">Ampthill                                     </t>
  </si>
  <si>
    <t xml:space="preserve">Millbrook                                    </t>
  </si>
  <si>
    <t>Arlesey with Astwick</t>
  </si>
  <si>
    <t xml:space="preserve">Steppingley                                  </t>
  </si>
  <si>
    <t xml:space="preserve">Aspley Guise                                 </t>
  </si>
  <si>
    <t xml:space="preserve">Barton-le-Cley                               </t>
  </si>
  <si>
    <t xml:space="preserve">Husborne Crawley                             </t>
  </si>
  <si>
    <t xml:space="preserve">Battlesden with Pottesgrove                  </t>
  </si>
  <si>
    <t xml:space="preserve">Ridgmont                                     </t>
  </si>
  <si>
    <t xml:space="preserve">Campton                                      </t>
  </si>
  <si>
    <t xml:space="preserve">Clifton                                      </t>
  </si>
  <si>
    <t xml:space="preserve">Higham Gobion                                </t>
  </si>
  <si>
    <t xml:space="preserve">Clophill                                     </t>
  </si>
  <si>
    <t xml:space="preserve">Hexton                                       </t>
  </si>
  <si>
    <t xml:space="preserve">Eversholt                                    </t>
  </si>
  <si>
    <t xml:space="preserve">Flitton                                      </t>
  </si>
  <si>
    <t xml:space="preserve">Flitwick                                     </t>
  </si>
  <si>
    <t xml:space="preserve">Milton Bryan                                 </t>
  </si>
  <si>
    <t xml:space="preserve">Harlington                                   </t>
  </si>
  <si>
    <t xml:space="preserve">Woburn                                       </t>
  </si>
  <si>
    <t xml:space="preserve">Haynes                                       </t>
  </si>
  <si>
    <t xml:space="preserve">Henlow                                       </t>
  </si>
  <si>
    <t xml:space="preserve">Pulloxhill                                   </t>
  </si>
  <si>
    <t xml:space="preserve">Silsoe                                       </t>
  </si>
  <si>
    <t xml:space="preserve">Langford                                     </t>
  </si>
  <si>
    <t xml:space="preserve">Maulden                                      </t>
  </si>
  <si>
    <t xml:space="preserve">Tingrith                                     </t>
  </si>
  <si>
    <t xml:space="preserve">Meppershall                                  </t>
  </si>
  <si>
    <t xml:space="preserve">Westoning                                    </t>
  </si>
  <si>
    <t xml:space="preserve">Woburn Sands                                 </t>
  </si>
  <si>
    <t xml:space="preserve">Shefford                                     </t>
  </si>
  <si>
    <t xml:space="preserve">Stondon                                      </t>
  </si>
  <si>
    <t xml:space="preserve">Shillington and Gravenhurst                  </t>
  </si>
  <si>
    <t xml:space="preserve">Southill                                     </t>
  </si>
  <si>
    <t>Ampthill and Shefford Deanery Total</t>
  </si>
  <si>
    <t xml:space="preserve">Bedford, All Saints                          </t>
  </si>
  <si>
    <t xml:space="preserve">Bedford, Christ Church                       </t>
  </si>
  <si>
    <t xml:space="preserve">Bedford, St Andrew                           </t>
  </si>
  <si>
    <t xml:space="preserve">Bedford, St John and St Leonard              </t>
  </si>
  <si>
    <t xml:space="preserve">Bedford, St Martin                           </t>
  </si>
  <si>
    <t xml:space="preserve">Bedford, St Mark                             </t>
  </si>
  <si>
    <t xml:space="preserve">Bedford, St Paul                             </t>
  </si>
  <si>
    <t xml:space="preserve">Bedford, St Peter de Merton with St Cuthbert </t>
  </si>
  <si>
    <t xml:space="preserve">Bedford, St Michael and All Angels           </t>
  </si>
  <si>
    <t xml:space="preserve">Biddenham                                    </t>
  </si>
  <si>
    <t xml:space="preserve">Kempston                                     </t>
  </si>
  <si>
    <t xml:space="preserve">Goldington                                   </t>
  </si>
  <si>
    <t xml:space="preserve">Kempston, The Church of the Transfiguration  </t>
  </si>
  <si>
    <t xml:space="preserve">Cardington                                   </t>
  </si>
  <si>
    <t xml:space="preserve">Cranfield                                    </t>
  </si>
  <si>
    <t xml:space="preserve">Renhold                                      </t>
  </si>
  <si>
    <t xml:space="preserve">Elstow                                       </t>
  </si>
  <si>
    <t xml:space="preserve">Houghton Conquest                            </t>
  </si>
  <si>
    <t xml:space="preserve">Hulcote with Salford                         </t>
  </si>
  <si>
    <t xml:space="preserve">Marston Morteyne with Lidlington             </t>
  </si>
  <si>
    <t xml:space="preserve">Wilshamstead                                 </t>
  </si>
  <si>
    <t xml:space="preserve">Wootton                                      </t>
  </si>
  <si>
    <t>Bedford Deanery Total</t>
  </si>
  <si>
    <t xml:space="preserve">Biggleswade                                  </t>
  </si>
  <si>
    <t xml:space="preserve">Blunham                                      </t>
  </si>
  <si>
    <t xml:space="preserve">Tempsford with Little Barford                </t>
  </si>
  <si>
    <t xml:space="preserve">Caldecote, All Saints                        </t>
  </si>
  <si>
    <t xml:space="preserve">Cockayne Hatley                              </t>
  </si>
  <si>
    <t xml:space="preserve">Old Warden                                   </t>
  </si>
  <si>
    <t xml:space="preserve">Cople                                        </t>
  </si>
  <si>
    <t xml:space="preserve">Northill                                     </t>
  </si>
  <si>
    <t xml:space="preserve">Dunton                                       </t>
  </si>
  <si>
    <t xml:space="preserve">Eaton Socon                                  </t>
  </si>
  <si>
    <t xml:space="preserve">Potton                                       </t>
  </si>
  <si>
    <t xml:space="preserve">Eyeworth                                     </t>
  </si>
  <si>
    <t xml:space="preserve">Sutton                                       </t>
  </si>
  <si>
    <t xml:space="preserve">Great Barford                                </t>
  </si>
  <si>
    <t xml:space="preserve">Moggerhanger                                 </t>
  </si>
  <si>
    <t xml:space="preserve">Willington                                   </t>
  </si>
  <si>
    <t xml:space="preserve">Wrestlingworth                               </t>
  </si>
  <si>
    <t xml:space="preserve">Roxton                                       </t>
  </si>
  <si>
    <t xml:space="preserve">Sandy                                        </t>
  </si>
  <si>
    <t>Biggleswade Deanery  Total</t>
  </si>
  <si>
    <t xml:space="preserve">Billington                                   </t>
  </si>
  <si>
    <t xml:space="preserve">Chalgrave                                    </t>
  </si>
  <si>
    <t xml:space="preserve">Dunstable                                    </t>
  </si>
  <si>
    <t xml:space="preserve">Eaton Bray with Edlesborough                 </t>
  </si>
  <si>
    <t xml:space="preserve">Heath and Reach with Egginton                </t>
  </si>
  <si>
    <t xml:space="preserve">Hockliffe                                    </t>
  </si>
  <si>
    <t xml:space="preserve">Houghton Regis                               </t>
  </si>
  <si>
    <t xml:space="preserve">Kensworth                                    </t>
  </si>
  <si>
    <t xml:space="preserve">Leighton Buzzard                             </t>
  </si>
  <si>
    <t xml:space="preserve">Linslade                                     </t>
  </si>
  <si>
    <t>Sandhills, Church of the Good Shepherd (Conve</t>
  </si>
  <si>
    <t xml:space="preserve">Stanbridge                                   </t>
  </si>
  <si>
    <t xml:space="preserve">Studham                                      </t>
  </si>
  <si>
    <t xml:space="preserve">Tilsworth                                    </t>
  </si>
  <si>
    <t xml:space="preserve">Toddington                                   </t>
  </si>
  <si>
    <t xml:space="preserve">Totternhoe                                   </t>
  </si>
  <si>
    <t xml:space="preserve">Whipsnade                                    </t>
  </si>
  <si>
    <t>Dunstable Deanery Total</t>
  </si>
  <si>
    <t xml:space="preserve">Bushmead                                     </t>
  </si>
  <si>
    <t xml:space="preserve">Caddington                                   </t>
  </si>
  <si>
    <t xml:space="preserve">Woodside, St Andrew                          </t>
  </si>
  <si>
    <t xml:space="preserve">Farley Hill, St John the Baptist             </t>
  </si>
  <si>
    <t xml:space="preserve">Leagrave, St Luke                            </t>
  </si>
  <si>
    <t xml:space="preserve">Luton                                        </t>
  </si>
  <si>
    <t xml:space="preserve">Luton, St Augustine, Limbury                 </t>
  </si>
  <si>
    <t xml:space="preserve">Luton, All Saints with St Peter              </t>
  </si>
  <si>
    <t xml:space="preserve">Luton, St Andrew                             </t>
  </si>
  <si>
    <t xml:space="preserve">Luton, St Hugh, Lewsey                       </t>
  </si>
  <si>
    <t xml:space="preserve">Luton, St Anne with St Christopher           </t>
  </si>
  <si>
    <t xml:space="preserve">Luton, St Francis                            </t>
  </si>
  <si>
    <t xml:space="preserve">Luton, St Paul                               </t>
  </si>
  <si>
    <t xml:space="preserve">Luton, St Saviour                            </t>
  </si>
  <si>
    <t xml:space="preserve">Marsh Farm                                   </t>
  </si>
  <si>
    <t xml:space="preserve">Stopsley, St Thomas                          </t>
  </si>
  <si>
    <t xml:space="preserve">Streatley                                    </t>
  </si>
  <si>
    <t xml:space="preserve">Sundon                                       </t>
  </si>
  <si>
    <t>Luton Deanery Total</t>
  </si>
  <si>
    <t xml:space="preserve">Bletsoe                                      </t>
  </si>
  <si>
    <t xml:space="preserve">Riseley                                      </t>
  </si>
  <si>
    <t xml:space="preserve">Bolnhurst                                    </t>
  </si>
  <si>
    <t xml:space="preserve">Bromham                                      </t>
  </si>
  <si>
    <t xml:space="preserve">Keysoe                                       </t>
  </si>
  <si>
    <t xml:space="preserve">Carlton with Chellington (LEP)               </t>
  </si>
  <si>
    <t xml:space="preserve">Clapham                                      </t>
  </si>
  <si>
    <t xml:space="preserve">Harrold (LEP)                                </t>
  </si>
  <si>
    <t xml:space="preserve">Colmworth                                    </t>
  </si>
  <si>
    <t xml:space="preserve">Felmersham                                   </t>
  </si>
  <si>
    <t xml:space="preserve">Ravensden                                    </t>
  </si>
  <si>
    <t xml:space="preserve">Wilden                                       </t>
  </si>
  <si>
    <t xml:space="preserve">Knotting with Souldrop                       </t>
  </si>
  <si>
    <t xml:space="preserve">Sharnbrook                                   </t>
  </si>
  <si>
    <t xml:space="preserve">Milton Ernest                                </t>
  </si>
  <si>
    <t xml:space="preserve">Oakley (LEP)                                 </t>
  </si>
  <si>
    <t xml:space="preserve">Odell                                        </t>
  </si>
  <si>
    <t xml:space="preserve">Thurleigh (LEP)                              </t>
  </si>
  <si>
    <t xml:space="preserve">Pavenham                                     </t>
  </si>
  <si>
    <t xml:space="preserve">Podington with Farndish                      </t>
  </si>
  <si>
    <t xml:space="preserve">Wymington                                    </t>
  </si>
  <si>
    <t xml:space="preserve">Stevington                                   </t>
  </si>
  <si>
    <t xml:space="preserve">Stagsden                                     </t>
  </si>
  <si>
    <t xml:space="preserve">Turvey                                       </t>
  </si>
  <si>
    <t xml:space="preserve">The Stodden Churches                         </t>
  </si>
  <si>
    <t>Sharnbrook Deanery Total</t>
  </si>
  <si>
    <t>Month</t>
  </si>
  <si>
    <t>Berkhamsted Team Ministry</t>
  </si>
  <si>
    <t>Berkhamsted Team Ministry Total</t>
  </si>
  <si>
    <t>Northchurch and Wigginton</t>
  </si>
  <si>
    <t>Northchurch and Wigginton Total</t>
  </si>
  <si>
    <t>Sunnyside with Bourne End</t>
  </si>
  <si>
    <t>Sunnyside with Bourne End Total</t>
  </si>
  <si>
    <t>Tring (Team Ministry)</t>
  </si>
  <si>
    <t>Tring (Team Ministry) Total</t>
  </si>
  <si>
    <t>Hitchin &amp; St Paul's Walden (Team Ministry)</t>
  </si>
  <si>
    <t>Hitchin &amp; St Paul's Walden (Team Ministry) Total</t>
  </si>
  <si>
    <t>Holwell, Ickleford and Pirton</t>
  </si>
  <si>
    <t>Holwell, Ickleford and Pirton Total</t>
  </si>
  <si>
    <t>King's Walden and Offley with Lilley</t>
  </si>
  <si>
    <t>King's Walden and Offley with Lilley Total</t>
  </si>
  <si>
    <t>Letchworth, St Paul with Willian and Old Letchworth</t>
  </si>
  <si>
    <t>Letchworth, St Paul with Willian and Old Letchworth Total</t>
  </si>
  <si>
    <t>Norton</t>
  </si>
  <si>
    <t>Norton Total</t>
  </si>
  <si>
    <t>St Ippolyts with Great and Little Wymondley</t>
  </si>
  <si>
    <t>St Ippolyts with Great and Little Wymondley Total</t>
  </si>
  <si>
    <t>Stotfold with Radwell</t>
  </si>
  <si>
    <t>Stotfold with Radwell Total</t>
  </si>
  <si>
    <t>Wilbury</t>
  </si>
  <si>
    <t>Wilbury Total</t>
  </si>
  <si>
    <t>Bovingdon</t>
  </si>
  <si>
    <t>Bovingdon Total</t>
  </si>
  <si>
    <t>Chorleywood, Christ Church</t>
  </si>
  <si>
    <t>Chorleywood, Christ Church Total</t>
  </si>
  <si>
    <t>Chorleywood, St Andrew</t>
  </si>
  <si>
    <t>Chorleywood, St Andrew Total</t>
  </si>
  <si>
    <t>Croxley Green, All Saints</t>
  </si>
  <si>
    <t>Croxley Green, All Saints Total</t>
  </si>
  <si>
    <t>Croxley Green, St Oswald</t>
  </si>
  <si>
    <t>Croxley Green, St Oswald Total</t>
  </si>
  <si>
    <t>Mill End and Heronsgate with West Hyde</t>
  </si>
  <si>
    <t>Mill End and Heronsgate with West Hyde Total</t>
  </si>
  <si>
    <t>Rickmansworth</t>
  </si>
  <si>
    <t>Rickmansworth Total</t>
  </si>
  <si>
    <t>Sarratt and Chipperfield</t>
  </si>
  <si>
    <t>Sarratt and Chipperfield Total</t>
  </si>
  <si>
    <t>Aldenham, Radlett and Shenley Team Ministry</t>
  </si>
  <si>
    <t>Aldenham, Radlett and Shenley Team Ministry Total</t>
  </si>
  <si>
    <t>Bricket Wood</t>
  </si>
  <si>
    <t>Bricket Wood Total</t>
  </si>
  <si>
    <t>Colney Heath, St Mark</t>
  </si>
  <si>
    <t>Colney Heath, St Mark Total</t>
  </si>
  <si>
    <t>Frogmore, Holy Trinity</t>
  </si>
  <si>
    <t>Frogmore, Holy Trinity Total</t>
  </si>
  <si>
    <t>London Colney, St Peter</t>
  </si>
  <si>
    <t>London Colney, St Peter Total</t>
  </si>
  <si>
    <t>St Albans, Christ Church</t>
  </si>
  <si>
    <t>St Albans, Christ Church Total</t>
  </si>
  <si>
    <t>St Albans, St Luke</t>
  </si>
  <si>
    <t>St Albans, St Luke Total</t>
  </si>
  <si>
    <t>St Albans, St Mary Marshalswick</t>
  </si>
  <si>
    <t>St Albans, St Mary Marshalswick Total</t>
  </si>
  <si>
    <t>St Albans, St Michael</t>
  </si>
  <si>
    <t>St Albans, St Michael Total</t>
  </si>
  <si>
    <t>St Albans, St Paul</t>
  </si>
  <si>
    <t>St Albans, St Paul Total</t>
  </si>
  <si>
    <t>St Albans, St Peter</t>
  </si>
  <si>
    <t>St Albans, St Peter Total</t>
  </si>
  <si>
    <t>St Albans, St Saviour</t>
  </si>
  <si>
    <t>St Albans, St Saviour Total</t>
  </si>
  <si>
    <t>St Albans, St Stephen</t>
  </si>
  <si>
    <t>St Albans, St Stephen Total</t>
  </si>
  <si>
    <t>Abbots Langley</t>
  </si>
  <si>
    <t>Abbots Langley Total</t>
  </si>
  <si>
    <t>Bushey</t>
  </si>
  <si>
    <t>Bushey Total</t>
  </si>
  <si>
    <t>Bushey Heath, St Peter</t>
  </si>
  <si>
    <t>Bushey Heath, St Peter Total</t>
  </si>
  <si>
    <t>Langleybury, St Paul</t>
  </si>
  <si>
    <t>Langleybury, St Paul Total</t>
  </si>
  <si>
    <t>Leavesden, All Saints</t>
  </si>
  <si>
    <t>Leavesden, All Saints Total</t>
  </si>
  <si>
    <t>Oxhey, St Matthew</t>
  </si>
  <si>
    <t>Oxhey, St Matthew Total</t>
  </si>
  <si>
    <t>South Oxhey and Carpenders Park</t>
  </si>
  <si>
    <t>South Oxhey and Carpenders Park Total</t>
  </si>
  <si>
    <t>Watford</t>
  </si>
  <si>
    <t>Watford Total</t>
  </si>
  <si>
    <t>Watford, Christ Church</t>
  </si>
  <si>
    <t>Watford, Christ Church Total</t>
  </si>
  <si>
    <t>Watford, St Andrew</t>
  </si>
  <si>
    <t>Watford, St Andrew Total</t>
  </si>
  <si>
    <t>Watford, St John</t>
  </si>
  <si>
    <t>Watford, St John Total</t>
  </si>
  <si>
    <t>Watford, St Luke</t>
  </si>
  <si>
    <t>Watford, St Luke Total</t>
  </si>
  <si>
    <t>Watford, St Michael</t>
  </si>
  <si>
    <t>Watford, St Michael Total</t>
  </si>
  <si>
    <t>Watford, St Peter</t>
  </si>
  <si>
    <t>Watford, St Peter Total</t>
  </si>
  <si>
    <t>Flamstead and Markyate Street</t>
  </si>
  <si>
    <t>Flamstead and Markyate Street Total</t>
  </si>
  <si>
    <t>Harpenden</t>
  </si>
  <si>
    <t>Harpenden Total</t>
  </si>
  <si>
    <t>Harpenden, St John</t>
  </si>
  <si>
    <t>Harpenden, St John Total</t>
  </si>
  <si>
    <t>Kimpton with Ayot St Lawrence</t>
  </si>
  <si>
    <t>Kimpton with Ayot St Lawrence Total</t>
  </si>
  <si>
    <t>Redbourn</t>
  </si>
  <si>
    <t>Redbourn Total</t>
  </si>
  <si>
    <t>Sandridge</t>
  </si>
  <si>
    <t>Sandridge Total</t>
  </si>
  <si>
    <t>Wheathampstead</t>
  </si>
  <si>
    <t>Wheathampstead Total</t>
  </si>
  <si>
    <t>Boxmoor</t>
  </si>
  <si>
    <t>Boxmoor Total</t>
  </si>
  <si>
    <t>Hemel Hempstead Team Ministry</t>
  </si>
  <si>
    <t>Hemel Hempstead Team Ministry Total</t>
  </si>
  <si>
    <t>Langelei Team Ministry</t>
  </si>
  <si>
    <t>Langelei Team Ministry Total</t>
  </si>
  <si>
    <t>Chipping Barnet Team Ministry</t>
  </si>
  <si>
    <t>Chipping Barnet Team Ministry Total</t>
  </si>
  <si>
    <t>East Barnet</t>
  </si>
  <si>
    <t>East Barnet Total</t>
  </si>
  <si>
    <t>Elstree and Borehamwood Team Ministry</t>
  </si>
  <si>
    <t>Elstree and Borehamwood Team Ministry Total</t>
  </si>
  <si>
    <t>Little Heath, Christ Church</t>
  </si>
  <si>
    <t>Little Heath, Christ Church Total</t>
  </si>
  <si>
    <t>Lyonsdown, Holy Trinity</t>
  </si>
  <si>
    <t>Lyonsdown, Holy Trinity Total</t>
  </si>
  <si>
    <t>New Barnet, St James</t>
  </si>
  <si>
    <t>New Barnet, St James Total</t>
  </si>
  <si>
    <t>Potters Bar</t>
  </si>
  <si>
    <t>Potters Bar Total</t>
  </si>
  <si>
    <t>Potters Bar, King Charles the Martyr</t>
  </si>
  <si>
    <t>Potters Bar, King Charles the Martyr Total</t>
  </si>
  <si>
    <t>South Mymms and Ridge</t>
  </si>
  <si>
    <t>South Mymms and Ridge Total</t>
  </si>
  <si>
    <t>Totteridge</t>
  </si>
  <si>
    <t>Totteridge Total</t>
  </si>
  <si>
    <t>Albury, Little Hadham and Much Hadham</t>
  </si>
  <si>
    <t>Albury, Little Hadham and Much Hadham Total</t>
  </si>
  <si>
    <t>Bishop's Stortford</t>
  </si>
  <si>
    <t>Bishop's Stortford Total</t>
  </si>
  <si>
    <t>Bishop's Stortford, Holy Trinity</t>
  </si>
  <si>
    <t>Bishop's Stortford, Holy Trinity Total</t>
  </si>
  <si>
    <t>Braughing, Furneux Pelham and Stocking Pelham</t>
  </si>
  <si>
    <t>Braughing, Furneux Pelham and Stocking Pelham Total</t>
  </si>
  <si>
    <t>High Wych and Gilston with Eastwick</t>
  </si>
  <si>
    <t>High Wych and Gilston with Eastwick Total</t>
  </si>
  <si>
    <t>Hockerill, All Saints</t>
  </si>
  <si>
    <t>Hockerill, All Saints Total</t>
  </si>
  <si>
    <t>Sawbridgeworth</t>
  </si>
  <si>
    <t>Sawbridgeworth Total</t>
  </si>
  <si>
    <t>Standon and the Mundens with Sacombe</t>
  </si>
  <si>
    <t>Standon and the Mundens with Sacombe Total</t>
  </si>
  <si>
    <t>Thorley</t>
  </si>
  <si>
    <t>Thorley Total</t>
  </si>
  <si>
    <t>Ardeley, Benington, Cottered with Throcking and Walkern</t>
  </si>
  <si>
    <t>Ardeley, Benington, Cottered with Throcking and Walkern Total</t>
  </si>
  <si>
    <t>Ashwell with Hinxworth and Newnham</t>
  </si>
  <si>
    <t>Ashwell with Hinxworth and Newnham Total</t>
  </si>
  <si>
    <t>Aspenden, Buntingford and Westmill</t>
  </si>
  <si>
    <t>Aspenden, Buntingford and Westmill Total</t>
  </si>
  <si>
    <t>Baldock with Bygrave</t>
  </si>
  <si>
    <t>Baldock with Bygrave Total</t>
  </si>
  <si>
    <t>Barkway, Barley, Reed and Buckland</t>
  </si>
  <si>
    <t>Barkway, Barley, Reed and Buckland Total</t>
  </si>
  <si>
    <t>Hormead, Wyddial, Anstey, Brent Pelham and Meesden</t>
  </si>
  <si>
    <t>Hormead, Wyddial, Anstey, Brent Pelham and Meesden Total</t>
  </si>
  <si>
    <t>Royston</t>
  </si>
  <si>
    <t>Royston Total</t>
  </si>
  <si>
    <t>The Kingswood Benefice</t>
  </si>
  <si>
    <t>The Kingswood Benefice Total</t>
  </si>
  <si>
    <t>Therfield with Kelshall</t>
  </si>
  <si>
    <t>Therfield with Kelshall Total</t>
  </si>
  <si>
    <t>Broxbourne with Wormley</t>
  </si>
  <si>
    <t>Broxbourne with Wormley Total</t>
  </si>
  <si>
    <t>Cheshunt (Team Ministry)</t>
  </si>
  <si>
    <t>Cheshunt (Team Ministry) Total</t>
  </si>
  <si>
    <t>Hoddesdon</t>
  </si>
  <si>
    <t>Hoddesdon Total</t>
  </si>
  <si>
    <t>Northaw and Cuffley</t>
  </si>
  <si>
    <t>Northaw and Cuffley Total</t>
  </si>
  <si>
    <t>Rye Park, St Cuthbert</t>
  </si>
  <si>
    <t>Rye Park, St Cuthbert Total</t>
  </si>
  <si>
    <t>Bishop's Hatfield Team Ministry</t>
  </si>
  <si>
    <t>Bishop's Hatfield Team Ministry Total</t>
  </si>
  <si>
    <t>Digswell</t>
  </si>
  <si>
    <t>Digswell Total</t>
  </si>
  <si>
    <t>Hatfield Hyde, St Mary Magdalene</t>
  </si>
  <si>
    <t>Hatfield Hyde, St Mary Magdalene Total</t>
  </si>
  <si>
    <t>Panshanger</t>
  </si>
  <si>
    <t>Panshanger Total</t>
  </si>
  <si>
    <t>Welwyn Garden City</t>
  </si>
  <si>
    <t>Welwyn Garden City Total</t>
  </si>
  <si>
    <t>Welwyn Team Ministry</t>
  </si>
  <si>
    <t>Welwyn Team Ministry Total</t>
  </si>
  <si>
    <t>Great Amwell with St Margarets and Stanstead Abbots</t>
  </si>
  <si>
    <t>Great Amwell with St Margarets and Stanstead Abbots Total</t>
  </si>
  <si>
    <t>Hertford Team Ministry</t>
  </si>
  <si>
    <t>Hertford Team Ministry Total</t>
  </si>
  <si>
    <t>High Cross</t>
  </si>
  <si>
    <t>High Cross Total</t>
  </si>
  <si>
    <t>Hunsdon with Widford and Wareside</t>
  </si>
  <si>
    <t>Hunsdon with Widford and Wareside Total</t>
  </si>
  <si>
    <t>Little Berkhamsted and Bayford, Essendon and Ponsbourne</t>
  </si>
  <si>
    <t>Little Berkhamsted and Bayford, Essendon and Ponsbourne Total</t>
  </si>
  <si>
    <t>The Beane Valley Benefice</t>
  </si>
  <si>
    <t>The Beane Valley Benefice Total</t>
  </si>
  <si>
    <t>Thundridge</t>
  </si>
  <si>
    <t>Thundridge Total</t>
  </si>
  <si>
    <t>Ware</t>
  </si>
  <si>
    <t>Ware Total</t>
  </si>
  <si>
    <t>Ware, Christ Church</t>
  </si>
  <si>
    <t>Ware, Christ Church Total</t>
  </si>
  <si>
    <t>Knebworth</t>
  </si>
  <si>
    <t>Knebworth Total</t>
  </si>
  <si>
    <t>Oak Church (extra parochial) (Bishop's Mission Order)</t>
  </si>
  <si>
    <t>Oak Church (extra parochial) (Bishop's Mission Order) Total</t>
  </si>
  <si>
    <t>Stevenage, All Saints, Pin Green</t>
  </si>
  <si>
    <t>Stevenage, All Saints, Pin Green Total</t>
  </si>
  <si>
    <t>Stevenage, Holy Trinity</t>
  </si>
  <si>
    <t>Stevenage, Holy Trinity Total</t>
  </si>
  <si>
    <t>Stevenage, St Andrew and St George</t>
  </si>
  <si>
    <t>Stevenage, St Andrew and St George Total</t>
  </si>
  <si>
    <t>Stevenage, St Hugh and St John, Chells</t>
  </si>
  <si>
    <t>Stevenage, St Hugh and St John, Chells Total</t>
  </si>
  <si>
    <t>Stevenage, St Mary, Shephall</t>
  </si>
  <si>
    <t>Stevenage, St Mary, Shephall Total</t>
  </si>
  <si>
    <t>Stevenage, St Nicholas and Graveley</t>
  </si>
  <si>
    <t>Stevenage, St Nicholas and Graveley Total</t>
  </si>
  <si>
    <t>Stevenage, St Peter, Broadwater</t>
  </si>
  <si>
    <t>Stevenage, St Peter, Broadwater Total</t>
  </si>
  <si>
    <t>Ampthill with Millbrook and Steppingley</t>
  </si>
  <si>
    <t>Ampthill with Millbrook and Steppingley Total</t>
  </si>
  <si>
    <t>Arlesey with Astwick Total</t>
  </si>
  <si>
    <t>Aspley Guise with Husborne Crawley and Ridgmont</t>
  </si>
  <si>
    <t>Aspley Guise with Husborne Crawley and Ridgmont Total</t>
  </si>
  <si>
    <t>Barton-le-Cley with Higham Gobion and Hexton</t>
  </si>
  <si>
    <t>Barton-le-Cley with Higham Gobion and Hexton Total</t>
  </si>
  <si>
    <t>Campton, Meppershall and Shefford</t>
  </si>
  <si>
    <t>Campton, Meppershall and Shefford Total</t>
  </si>
  <si>
    <t>Clifton, Haynes and Southill</t>
  </si>
  <si>
    <t>Clifton, Haynes and Southill Total</t>
  </si>
  <si>
    <t>Clophill and Maulden</t>
  </si>
  <si>
    <t>Clophill and Maulden Total</t>
  </si>
  <si>
    <t>Flitwick</t>
  </si>
  <si>
    <t>Flitwick Total</t>
  </si>
  <si>
    <t>Gravenhurst, Shillington and Stondon</t>
  </si>
  <si>
    <t>Gravenhurst, Shillington and Stondon Total</t>
  </si>
  <si>
    <t>Harlington, Tingrith and Westoning</t>
  </si>
  <si>
    <t>Harlington, Tingrith and Westoning Total</t>
  </si>
  <si>
    <t>Henlow and Langford</t>
  </si>
  <si>
    <t>Henlow and Langford Total</t>
  </si>
  <si>
    <t>Silsoe, Pulloxhill and Flitton</t>
  </si>
  <si>
    <t>Silsoe, Pulloxhill and Flitton Total</t>
  </si>
  <si>
    <t>Woburn Sands</t>
  </si>
  <si>
    <t>Woburn Sands Total</t>
  </si>
  <si>
    <t>Woburn with Eversholt, Milton Bryan, Battlesden and Pottesgrove</t>
  </si>
  <si>
    <t>Woburn with Eversholt, Milton Bryan, Battlesden and Pottesgrove Total</t>
  </si>
  <si>
    <t>Bedford, All Saints</t>
  </si>
  <si>
    <t>Bedford, All Saints Total</t>
  </si>
  <si>
    <t>Bedford, Christ Church</t>
  </si>
  <si>
    <t>Bedford, Christ Church Total</t>
  </si>
  <si>
    <t>Bedford, St Andrew</t>
  </si>
  <si>
    <t>Bedford, St Andrew Total</t>
  </si>
  <si>
    <t>Bedford, St John and St Leonard</t>
  </si>
  <si>
    <t>Bedford, St John and St Leonard Total</t>
  </si>
  <si>
    <t>Bedford, St Mark</t>
  </si>
  <si>
    <t>Bedford, St Mark Total</t>
  </si>
  <si>
    <t>Bedford, St Martin</t>
  </si>
  <si>
    <t>Bedford, St Martin Total</t>
  </si>
  <si>
    <t>Bedford, St Paul</t>
  </si>
  <si>
    <t>Bedford, St Paul Total</t>
  </si>
  <si>
    <t>Bedford, St Peter de Merton with St Cuthbert</t>
  </si>
  <si>
    <t>Bedford, St Peter de Merton with St Cuthbert Total</t>
  </si>
  <si>
    <t>Biddenham</t>
  </si>
  <si>
    <t>Biddenham Total</t>
  </si>
  <si>
    <t>Cranfield and Hulcote with Salford</t>
  </si>
  <si>
    <t>Cranfield and Hulcote with Salford Total</t>
  </si>
  <si>
    <t>Elstow Team Ministry</t>
  </si>
  <si>
    <t>Elstow Team Ministry Total</t>
  </si>
  <si>
    <t>Goldington</t>
  </si>
  <si>
    <t>Goldington Total</t>
  </si>
  <si>
    <t>Kempston</t>
  </si>
  <si>
    <t>Kempston Total</t>
  </si>
  <si>
    <t>Kempston, The Church of the Transfiguration</t>
  </si>
  <si>
    <t>Kempston, The Church of the Transfiguration Total</t>
  </si>
  <si>
    <t>Marston Morteyne with Lidlington</t>
  </si>
  <si>
    <t>Marston Morteyne with Lidlington Total</t>
  </si>
  <si>
    <t>Renhold</t>
  </si>
  <si>
    <t>Renhold Total</t>
  </si>
  <si>
    <t>Wootton</t>
  </si>
  <si>
    <t>Wootton Total</t>
  </si>
  <si>
    <t>Biggleswade</t>
  </si>
  <si>
    <t>Biggleswade Total</t>
  </si>
  <si>
    <t>Caldecote, Northill and Old Warden</t>
  </si>
  <si>
    <t>Caldecote, Northill and Old Warden Total</t>
  </si>
  <si>
    <t>Cople, Moggerhanger and Willington</t>
  </si>
  <si>
    <t>Cople, Moggerhanger and Willington Total</t>
  </si>
  <si>
    <t>Dunton with Wrestlingworth and Eyeworth</t>
  </si>
  <si>
    <t>Dunton with Wrestlingworth and Eyeworth Total</t>
  </si>
  <si>
    <t>Eaton Socon</t>
  </si>
  <si>
    <t>Eaton Socon Total</t>
  </si>
  <si>
    <t>Potton with Sutton and Cockayne Hatley</t>
  </si>
  <si>
    <t>Potton with Sutton and Cockayne Hatley Total</t>
  </si>
  <si>
    <t>Sandy</t>
  </si>
  <si>
    <t>Sandy Total</t>
  </si>
  <si>
    <t>The Riversmeet Benefice</t>
  </si>
  <si>
    <t>The Riversmeet Benefice Total</t>
  </si>
  <si>
    <t>Dunstable Team Ministry</t>
  </si>
  <si>
    <t>Dunstable Team Ministry Total</t>
  </si>
  <si>
    <t>Eaton Bray with Edlesborough</t>
  </si>
  <si>
    <t>Eaton Bray with Edlesborough Total</t>
  </si>
  <si>
    <t>Houghton Regis</t>
  </si>
  <si>
    <t>Houghton Regis Total</t>
  </si>
  <si>
    <t>Kensworth, Studham and Whipsnade</t>
  </si>
  <si>
    <t>Kensworth, Studham and Whipsnade Total</t>
  </si>
  <si>
    <t>Ouzel Valley Team Ministry</t>
  </si>
  <si>
    <t>Ouzel Valley Team Ministry Total</t>
  </si>
  <si>
    <t>Toddington and Chalgrave</t>
  </si>
  <si>
    <t>Toddington and Chalgrave Total</t>
  </si>
  <si>
    <t>Totternhoe, Stanbridge and Tilsworth</t>
  </si>
  <si>
    <t>Totternhoe, Stanbridge and Tilsworth Total</t>
  </si>
  <si>
    <t>Bushmead</t>
  </si>
  <si>
    <t>Bushmead Total</t>
  </si>
  <si>
    <t>Caddington</t>
  </si>
  <si>
    <t>Caddington Total</t>
  </si>
  <si>
    <t>Farley Hill, St John the Baptist</t>
  </si>
  <si>
    <t>Farley Hill, St John the Baptist Total</t>
  </si>
  <si>
    <t>Leagrave, St Luke</t>
  </si>
  <si>
    <t>Leagrave, St Luke Total</t>
  </si>
  <si>
    <t>Luton</t>
  </si>
  <si>
    <t>Luton Total</t>
  </si>
  <si>
    <t>Luton, All Saints with St Peter</t>
  </si>
  <si>
    <t>Luton, All Saints with St Peter Total</t>
  </si>
  <si>
    <t>Luton, Saint Augustine, Limbury with Holy Trinity</t>
  </si>
  <si>
    <t>Luton, Saint Augustine, Limbury with Holy Trinity Total</t>
  </si>
  <si>
    <t>Luton, St Andrew</t>
  </si>
  <si>
    <t>Luton, St Andrew Total</t>
  </si>
  <si>
    <t>Luton, St Anne with St Christopher</t>
  </si>
  <si>
    <t>Luton, St Anne with St Christopher Total</t>
  </si>
  <si>
    <t>Luton, St Francis</t>
  </si>
  <si>
    <t>Luton, St Francis Total</t>
  </si>
  <si>
    <t>Luton, St Hugh, Lewsey</t>
  </si>
  <si>
    <t>Luton, St Hugh, Lewsey Total</t>
  </si>
  <si>
    <t>Luton, St Paul</t>
  </si>
  <si>
    <t>Luton, St Paul Total</t>
  </si>
  <si>
    <t>Luton, St Saviour</t>
  </si>
  <si>
    <t>Luton, St Saviour Total</t>
  </si>
  <si>
    <t>Marsh Farm</t>
  </si>
  <si>
    <t>Marsh Farm Total</t>
  </si>
  <si>
    <t>Stopsley, St Thomas</t>
  </si>
  <si>
    <t>Stopsley, St Thomas Total</t>
  </si>
  <si>
    <t>Streatley</t>
  </si>
  <si>
    <t>Streatley Total</t>
  </si>
  <si>
    <t>Sundon</t>
  </si>
  <si>
    <t>Sundon Total</t>
  </si>
  <si>
    <t>Woodside</t>
  </si>
  <si>
    <t>Woodside Total</t>
  </si>
  <si>
    <t>Bolnhurst with Keysoe</t>
  </si>
  <si>
    <t>Bolnhurst with Keysoe Total</t>
  </si>
  <si>
    <t>Bromham with Oakley and Stagsden</t>
  </si>
  <si>
    <t>Bromham with Oakley and Stagsden Total</t>
  </si>
  <si>
    <t>Chellington Team</t>
  </si>
  <si>
    <t>Chellington Team Total</t>
  </si>
  <si>
    <t>Clapham</t>
  </si>
  <si>
    <t>Clapham Total</t>
  </si>
  <si>
    <t>Milton Ernest, Pavenham and Thurleigh</t>
  </si>
  <si>
    <t>Milton Ernest, Pavenham and Thurleigh Total</t>
  </si>
  <si>
    <t>Riseley with Bletsoe</t>
  </si>
  <si>
    <t>Riseley with Bletsoe Total</t>
  </si>
  <si>
    <t>Sharnbrook, Felmersham and Knotting with Souldrop</t>
  </si>
  <si>
    <t>Sharnbrook, Felmersham and Knotting with Souldrop Total</t>
  </si>
  <si>
    <t>The Stodden Churches</t>
  </si>
  <si>
    <t>The Stodden Churches Total</t>
  </si>
  <si>
    <t>Wilden with Colmworth and Ravensden</t>
  </si>
  <si>
    <t>Wilden with Colmworth and Ravensden Total</t>
  </si>
  <si>
    <t>(Multiple Items)</t>
  </si>
  <si>
    <t>021750</t>
  </si>
  <si>
    <t>Yes</t>
  </si>
  <si>
    <t>031050</t>
  </si>
  <si>
    <t>Great Berkhamsted</t>
  </si>
  <si>
    <t>032020</t>
  </si>
  <si>
    <t>040020</t>
  </si>
  <si>
    <t>Albury</t>
  </si>
  <si>
    <t>040520</t>
  </si>
  <si>
    <t>Braughing</t>
  </si>
  <si>
    <t>040990</t>
  </si>
  <si>
    <t>Furneux Pelham</t>
  </si>
  <si>
    <t>041300</t>
  </si>
  <si>
    <t>041630</t>
  </si>
  <si>
    <t>Little Hadham</t>
  </si>
  <si>
    <t>041850</t>
  </si>
  <si>
    <t>Much Hadham</t>
  </si>
  <si>
    <t>042451</t>
  </si>
  <si>
    <t>Stocking Pelham</t>
  </si>
  <si>
    <t>042550</t>
  </si>
  <si>
    <t>050171</t>
  </si>
  <si>
    <t>Barkway</t>
  </si>
  <si>
    <t>050180</t>
  </si>
  <si>
    <t>Barley</t>
  </si>
  <si>
    <t>051885</t>
  </si>
  <si>
    <t>060550</t>
  </si>
  <si>
    <t>061320</t>
  </si>
  <si>
    <t>070720</t>
  </si>
  <si>
    <t>Codicote</t>
  </si>
  <si>
    <t>081200</t>
  </si>
  <si>
    <t>091460</t>
  </si>
  <si>
    <t>091580</t>
  </si>
  <si>
    <t>Lilley</t>
  </si>
  <si>
    <t>091920</t>
  </si>
  <si>
    <t>091940</t>
  </si>
  <si>
    <t>Offley</t>
  </si>
  <si>
    <t>110740</t>
  </si>
  <si>
    <t>132760</t>
  </si>
  <si>
    <t>140150</t>
  </si>
  <si>
    <t>Ayot St Lawrence</t>
  </si>
  <si>
    <t>141440</t>
  </si>
  <si>
    <t>Kimpton</t>
  </si>
  <si>
    <t>150100</t>
  </si>
  <si>
    <t>151090</t>
  </si>
  <si>
    <t>Harlington</t>
  </si>
  <si>
    <t>152350</t>
  </si>
  <si>
    <t>Shillington and Gravenhurst</t>
  </si>
  <si>
    <t>152580</t>
  </si>
  <si>
    <t>Tingrith</t>
  </si>
  <si>
    <t>152650</t>
  </si>
  <si>
    <t>Stondon</t>
  </si>
  <si>
    <t>152850</t>
  </si>
  <si>
    <t>Westoning</t>
  </si>
  <si>
    <t>170600</t>
  </si>
  <si>
    <t>171910</t>
  </si>
  <si>
    <t>Northill</t>
  </si>
  <si>
    <t>171950</t>
  </si>
  <si>
    <t>Old Warden</t>
  </si>
  <si>
    <t>172290</t>
  </si>
  <si>
    <t>181530</t>
  </si>
  <si>
    <t>Leighton Buzzard</t>
  </si>
  <si>
    <t>Updates</t>
  </si>
  <si>
    <t>None to note</t>
  </si>
  <si>
    <t>PS years 100%</t>
  </si>
  <si>
    <t>No</t>
  </si>
  <si>
    <t>G Code</t>
  </si>
  <si>
    <t>Acct Code</t>
  </si>
  <si>
    <t>Acct Code2</t>
  </si>
  <si>
    <t>Benfice</t>
  </si>
  <si>
    <t xml:space="preserve">Archdeaconry </t>
  </si>
  <si>
    <t>G030480</t>
  </si>
  <si>
    <t>030480</t>
  </si>
  <si>
    <t>G032500</t>
  </si>
  <si>
    <t>032500</t>
  </si>
  <si>
    <t>G031050</t>
  </si>
  <si>
    <t>G031060</t>
  </si>
  <si>
    <t>031060</t>
  </si>
  <si>
    <t>G031620</t>
  </si>
  <si>
    <t>031620</t>
  </si>
  <si>
    <t>G031851</t>
  </si>
  <si>
    <t>031851</t>
  </si>
  <si>
    <t>G032020</t>
  </si>
  <si>
    <t>G031901</t>
  </si>
  <si>
    <t>031901</t>
  </si>
  <si>
    <t>G032621</t>
  </si>
  <si>
    <t>032621</t>
  </si>
  <si>
    <t>G032880</t>
  </si>
  <si>
    <t>032880</t>
  </si>
  <si>
    <t>G091081</t>
  </si>
  <si>
    <t>091081</t>
  </si>
  <si>
    <t>G091670</t>
  </si>
  <si>
    <t>091670</t>
  </si>
  <si>
    <t>G091290</t>
  </si>
  <si>
    <t>091290</t>
  </si>
  <si>
    <t>G091291</t>
  </si>
  <si>
    <t>091291</t>
  </si>
  <si>
    <t>G091292</t>
  </si>
  <si>
    <t>091292</t>
  </si>
  <si>
    <t>G091293</t>
  </si>
  <si>
    <t>091293</t>
  </si>
  <si>
    <t>G091294</t>
  </si>
  <si>
    <t>091294</t>
  </si>
  <si>
    <t>G091340</t>
  </si>
  <si>
    <t>091340</t>
  </si>
  <si>
    <t>G091390</t>
  </si>
  <si>
    <t>091390</t>
  </si>
  <si>
    <t>G091460</t>
  </si>
  <si>
    <t>G091940</t>
  </si>
  <si>
    <t>G091580</t>
  </si>
  <si>
    <t>G091950</t>
  </si>
  <si>
    <t>091950</t>
  </si>
  <si>
    <t>G091551</t>
  </si>
  <si>
    <t>091551</t>
  </si>
  <si>
    <t>G092900</t>
  </si>
  <si>
    <t>092900</t>
  </si>
  <si>
    <t>G091920</t>
  </si>
  <si>
    <t>G091990</t>
  </si>
  <si>
    <t>091990</t>
  </si>
  <si>
    <t>G092061</t>
  </si>
  <si>
    <t>092061</t>
  </si>
  <si>
    <t>G092250</t>
  </si>
  <si>
    <t>092250</t>
  </si>
  <si>
    <t>G092260</t>
  </si>
  <si>
    <t>092260</t>
  </si>
  <si>
    <t>G092470</t>
  </si>
  <si>
    <t>092470</t>
  </si>
  <si>
    <t>G092881</t>
  </si>
  <si>
    <t>092881</t>
  </si>
  <si>
    <t>G100660</t>
  </si>
  <si>
    <t>100660</t>
  </si>
  <si>
    <t>G100680</t>
  </si>
  <si>
    <t>100680</t>
  </si>
  <si>
    <t>G100681</t>
  </si>
  <si>
    <t>100681</t>
  </si>
  <si>
    <t>G100790</t>
  </si>
  <si>
    <t>100790</t>
  </si>
  <si>
    <t>G100791</t>
  </si>
  <si>
    <t>100791</t>
  </si>
  <si>
    <t>G101800</t>
  </si>
  <si>
    <t>101800</t>
  </si>
  <si>
    <t>G102100</t>
  </si>
  <si>
    <t>102100</t>
  </si>
  <si>
    <t>G100490</t>
  </si>
  <si>
    <t>100490</t>
  </si>
  <si>
    <t>G102300</t>
  </si>
  <si>
    <t>102300</t>
  </si>
  <si>
    <t>G112180</t>
  </si>
  <si>
    <t>112180</t>
  </si>
  <si>
    <t>G112211</t>
  </si>
  <si>
    <t>112211</t>
  </si>
  <si>
    <t>G112191</t>
  </si>
  <si>
    <t>112191</t>
  </si>
  <si>
    <t>G112200</t>
  </si>
  <si>
    <t>112200</t>
  </si>
  <si>
    <t>G112210</t>
  </si>
  <si>
    <t>112210</t>
  </si>
  <si>
    <t>G112220</t>
  </si>
  <si>
    <t>112220</t>
  </si>
  <si>
    <t>G112230</t>
  </si>
  <si>
    <t>112230</t>
  </si>
  <si>
    <t>G112240</t>
  </si>
  <si>
    <t>112240</t>
  </si>
  <si>
    <t>G110040</t>
  </si>
  <si>
    <t>110040</t>
  </si>
  <si>
    <t>G110531</t>
  </si>
  <si>
    <t>110531</t>
  </si>
  <si>
    <t>G110750</t>
  </si>
  <si>
    <t>110750</t>
  </si>
  <si>
    <t>G110740</t>
  </si>
  <si>
    <t>G110980</t>
  </si>
  <si>
    <t>110980</t>
  </si>
  <si>
    <t>G112060</t>
  </si>
  <si>
    <t>112060</t>
  </si>
  <si>
    <t>G112340</t>
  </si>
  <si>
    <t>112340</t>
  </si>
  <si>
    <t>G130010</t>
  </si>
  <si>
    <t>130010</t>
  </si>
  <si>
    <t>G131500</t>
  </si>
  <si>
    <t>131500</t>
  </si>
  <si>
    <t>G131520</t>
  </si>
  <si>
    <t>131520</t>
  </si>
  <si>
    <t>G131951</t>
  </si>
  <si>
    <t>131951</t>
  </si>
  <si>
    <t>G131960</t>
  </si>
  <si>
    <t>131960</t>
  </si>
  <si>
    <t>G132730</t>
  </si>
  <si>
    <t>132730</t>
  </si>
  <si>
    <t>G132740</t>
  </si>
  <si>
    <t>132740</t>
  </si>
  <si>
    <t>G132760</t>
  </si>
  <si>
    <t>G132761</t>
  </si>
  <si>
    <t>132761</t>
  </si>
  <si>
    <t>G132770</t>
  </si>
  <si>
    <t>132770</t>
  </si>
  <si>
    <t>G132780</t>
  </si>
  <si>
    <t>132780</t>
  </si>
  <si>
    <t>G132781</t>
  </si>
  <si>
    <t>132781</t>
  </si>
  <si>
    <t>G130570</t>
  </si>
  <si>
    <t>130570</t>
  </si>
  <si>
    <t>G130580</t>
  </si>
  <si>
    <t>130580</t>
  </si>
  <si>
    <t>G140150</t>
  </si>
  <si>
    <t>G141440</t>
  </si>
  <si>
    <t>G140960</t>
  </si>
  <si>
    <t>140960</t>
  </si>
  <si>
    <t>G141100</t>
  </si>
  <si>
    <t>141100</t>
  </si>
  <si>
    <t>G141110</t>
  </si>
  <si>
    <t>141110</t>
  </si>
  <si>
    <t>G141760</t>
  </si>
  <si>
    <t>141760</t>
  </si>
  <si>
    <t>G142080</t>
  </si>
  <si>
    <t>142080</t>
  </si>
  <si>
    <t>G142280</t>
  </si>
  <si>
    <t>142280</t>
  </si>
  <si>
    <t>G142860</t>
  </si>
  <si>
    <t>142860</t>
  </si>
  <si>
    <t>G231171</t>
  </si>
  <si>
    <t>231171</t>
  </si>
  <si>
    <t>G231172</t>
  </si>
  <si>
    <t>231172</t>
  </si>
  <si>
    <t>G231173</t>
  </si>
  <si>
    <t>231173</t>
  </si>
  <si>
    <t>G231174</t>
  </si>
  <si>
    <t>231174</t>
  </si>
  <si>
    <t>G230500</t>
  </si>
  <si>
    <t>230500</t>
  </si>
  <si>
    <t>G230501</t>
  </si>
  <si>
    <t>230501</t>
  </si>
  <si>
    <t>G230641</t>
  </si>
  <si>
    <t>230641</t>
  </si>
  <si>
    <t>G230642</t>
  </si>
  <si>
    <t>230642</t>
  </si>
  <si>
    <t>G230643</t>
  </si>
  <si>
    <t>230643</t>
  </si>
  <si>
    <t>G231450</t>
  </si>
  <si>
    <t>231450</t>
  </si>
  <si>
    <t>G020672</t>
  </si>
  <si>
    <t>020672</t>
  </si>
  <si>
    <t>G020850</t>
  </si>
  <si>
    <t>020850</t>
  </si>
  <si>
    <t>G021640</t>
  </si>
  <si>
    <t>021640</t>
  </si>
  <si>
    <t>G021750</t>
  </si>
  <si>
    <t>G021860</t>
  </si>
  <si>
    <t>021860</t>
  </si>
  <si>
    <t>G020201</t>
  </si>
  <si>
    <t>020201</t>
  </si>
  <si>
    <t>G022110</t>
  </si>
  <si>
    <t>022110</t>
  </si>
  <si>
    <t>G022363</t>
  </si>
  <si>
    <t>022363</t>
  </si>
  <si>
    <t>G022362</t>
  </si>
  <si>
    <t>022362</t>
  </si>
  <si>
    <t>G022600</t>
  </si>
  <si>
    <t>022600</t>
  </si>
  <si>
    <t>G020470</t>
  </si>
  <si>
    <t>020470</t>
  </si>
  <si>
    <t>G040020</t>
  </si>
  <si>
    <t>G041630</t>
  </si>
  <si>
    <t>G042550</t>
  </si>
  <si>
    <t>G040430</t>
  </si>
  <si>
    <t>040430</t>
  </si>
  <si>
    <t>G040520</t>
  </si>
  <si>
    <t>G040990</t>
  </si>
  <si>
    <t>G042451</t>
  </si>
  <si>
    <t>G041000</t>
  </si>
  <si>
    <t>041000</t>
  </si>
  <si>
    <t>G041250</t>
  </si>
  <si>
    <t>041250</t>
  </si>
  <si>
    <t>G041300</t>
  </si>
  <si>
    <t>G041850</t>
  </si>
  <si>
    <t>G042310</t>
  </si>
  <si>
    <t>042310</t>
  </si>
  <si>
    <t>G042400</t>
  </si>
  <si>
    <t>042400</t>
  </si>
  <si>
    <t>G041650</t>
  </si>
  <si>
    <t>041650</t>
  </si>
  <si>
    <t>G042170</t>
  </si>
  <si>
    <t>042170</t>
  </si>
  <si>
    <t>G042552</t>
  </si>
  <si>
    <t>042552</t>
  </si>
  <si>
    <t>G050160</t>
  </si>
  <si>
    <t>050160</t>
  </si>
  <si>
    <t>G050581</t>
  </si>
  <si>
    <t>050581</t>
  </si>
  <si>
    <t>G052840</t>
  </si>
  <si>
    <t>052840</t>
  </si>
  <si>
    <t>G050060</t>
  </si>
  <si>
    <t>050060</t>
  </si>
  <si>
    <t>G050530</t>
  </si>
  <si>
    <t>050530</t>
  </si>
  <si>
    <t>G051070</t>
  </si>
  <si>
    <t>051070</t>
  </si>
  <si>
    <t>G051781</t>
  </si>
  <si>
    <t>051781</t>
  </si>
  <si>
    <t>G050080</t>
  </si>
  <si>
    <t>050080</t>
  </si>
  <si>
    <t>G050770</t>
  </si>
  <si>
    <t>050770</t>
  </si>
  <si>
    <t>G052551</t>
  </si>
  <si>
    <t>052551</t>
  </si>
  <si>
    <t>G050110</t>
  </si>
  <si>
    <t>050110</t>
  </si>
  <si>
    <t>G050120</t>
  </si>
  <si>
    <t>050120</t>
  </si>
  <si>
    <t>G051501</t>
  </si>
  <si>
    <t>051501</t>
  </si>
  <si>
    <t>G052830</t>
  </si>
  <si>
    <t>052830</t>
  </si>
  <si>
    <t>G050171</t>
  </si>
  <si>
    <t>G051885</t>
  </si>
  <si>
    <t>G050180</t>
  </si>
  <si>
    <t>G050360</t>
  </si>
  <si>
    <t>050360</t>
  </si>
  <si>
    <t>G050711</t>
  </si>
  <si>
    <t>050711</t>
  </si>
  <si>
    <t>G052151</t>
  </si>
  <si>
    <t>052151</t>
  </si>
  <si>
    <t>G052270</t>
  </si>
  <si>
    <t>052270</t>
  </si>
  <si>
    <t>G052670</t>
  </si>
  <si>
    <t>052670</t>
  </si>
  <si>
    <t>G051270</t>
  </si>
  <si>
    <t>051270</t>
  </si>
  <si>
    <t>G051880</t>
  </si>
  <si>
    <t>051880</t>
  </si>
  <si>
    <t>G051400</t>
  </si>
  <si>
    <t>051400</t>
  </si>
  <si>
    <t>G052540</t>
  </si>
  <si>
    <t>052540</t>
  </si>
  <si>
    <t>G052150</t>
  </si>
  <si>
    <t>052150</t>
  </si>
  <si>
    <t>G052660</t>
  </si>
  <si>
    <t>052660</t>
  </si>
  <si>
    <t>G060550</t>
  </si>
  <si>
    <t>G060650</t>
  </si>
  <si>
    <t>060650</t>
  </si>
  <si>
    <t>G062620</t>
  </si>
  <si>
    <t>062620</t>
  </si>
  <si>
    <t>G061010</t>
  </si>
  <si>
    <t>061010</t>
  </si>
  <si>
    <t>G061320</t>
  </si>
  <si>
    <t>G061900</t>
  </si>
  <si>
    <t>061900</t>
  </si>
  <si>
    <t>G062160</t>
  </si>
  <si>
    <t>062160</t>
  </si>
  <si>
    <t>G062680</t>
  </si>
  <si>
    <t>062680</t>
  </si>
  <si>
    <t>G070151</t>
  </si>
  <si>
    <t>070151</t>
  </si>
  <si>
    <t>G072800</t>
  </si>
  <si>
    <t>072800</t>
  </si>
  <si>
    <t>G072801</t>
  </si>
  <si>
    <t>072801</t>
  </si>
  <si>
    <t>G070720</t>
  </si>
  <si>
    <t>G070820</t>
  </si>
  <si>
    <t>070820</t>
  </si>
  <si>
    <t>G071131</t>
  </si>
  <si>
    <t>071131</t>
  </si>
  <si>
    <t>G071132</t>
  </si>
  <si>
    <t>071132</t>
  </si>
  <si>
    <t>G071133</t>
  </si>
  <si>
    <t>071133</t>
  </si>
  <si>
    <t>G071140</t>
  </si>
  <si>
    <t>071140</t>
  </si>
  <si>
    <t>G071540</t>
  </si>
  <si>
    <t>071540</t>
  </si>
  <si>
    <t>G071890</t>
  </si>
  <si>
    <t>071890</t>
  </si>
  <si>
    <t>G070821</t>
  </si>
  <si>
    <t>070821</t>
  </si>
  <si>
    <t>G072530</t>
  </si>
  <si>
    <t>072530</t>
  </si>
  <si>
    <t>G070800</t>
  </si>
  <si>
    <t>070800</t>
  </si>
  <si>
    <t>G072810</t>
  </si>
  <si>
    <t>072810</t>
  </si>
  <si>
    <t>G080210</t>
  </si>
  <si>
    <t>080210</t>
  </si>
  <si>
    <t>G081610</t>
  </si>
  <si>
    <t>081610</t>
  </si>
  <si>
    <t>G080920</t>
  </si>
  <si>
    <t>080920</t>
  </si>
  <si>
    <t>G082010</t>
  </si>
  <si>
    <t>082010</t>
  </si>
  <si>
    <t>G080350</t>
  </si>
  <si>
    <t>080350</t>
  </si>
  <si>
    <t>G080140</t>
  </si>
  <si>
    <t>080140</t>
  </si>
  <si>
    <t>G080510</t>
  </si>
  <si>
    <t>080510</t>
  </si>
  <si>
    <t>G082421</t>
  </si>
  <si>
    <t>082421</t>
  </si>
  <si>
    <t>G082720</t>
  </si>
  <si>
    <t>082720</t>
  </si>
  <si>
    <t>G082790</t>
  </si>
  <si>
    <t>082790</t>
  </si>
  <si>
    <t>G081040</t>
  </si>
  <si>
    <t>081040</t>
  </si>
  <si>
    <t>G082420</t>
  </si>
  <si>
    <t>082420</t>
  </si>
  <si>
    <t>G081200</t>
  </si>
  <si>
    <t>G081210</t>
  </si>
  <si>
    <t>081210</t>
  </si>
  <si>
    <t>G081220</t>
  </si>
  <si>
    <t>081220</t>
  </si>
  <si>
    <t>G081240</t>
  </si>
  <si>
    <t>081240</t>
  </si>
  <si>
    <t>G082560</t>
  </si>
  <si>
    <t>082560</t>
  </si>
  <si>
    <t>G081370</t>
  </si>
  <si>
    <t>081370</t>
  </si>
  <si>
    <t>G082710</t>
  </si>
  <si>
    <t>082710</t>
  </si>
  <si>
    <t>G082870</t>
  </si>
  <si>
    <t>082870</t>
  </si>
  <si>
    <t>G081590</t>
  </si>
  <si>
    <t>081590</t>
  </si>
  <si>
    <t>G082690</t>
  </si>
  <si>
    <t>082690</t>
  </si>
  <si>
    <t>G082700</t>
  </si>
  <si>
    <t>082700</t>
  </si>
  <si>
    <t>G122445</t>
  </si>
  <si>
    <t>122445</t>
  </si>
  <si>
    <t>G121470</t>
  </si>
  <si>
    <t>121470</t>
  </si>
  <si>
    <t>G122440</t>
  </si>
  <si>
    <t>122440</t>
  </si>
  <si>
    <t>G122442</t>
  </si>
  <si>
    <t>122442</t>
  </si>
  <si>
    <t>G122441</t>
  </si>
  <si>
    <t>122441</t>
  </si>
  <si>
    <t>G122443</t>
  </si>
  <si>
    <t>122443</t>
  </si>
  <si>
    <t>G122444</t>
  </si>
  <si>
    <t>122444</t>
  </si>
  <si>
    <t>G122446</t>
  </si>
  <si>
    <t>122446</t>
  </si>
  <si>
    <t>G122447</t>
  </si>
  <si>
    <t>122447</t>
  </si>
  <si>
    <t>G150050</t>
  </si>
  <si>
    <t>150050</t>
  </si>
  <si>
    <t>G151810</t>
  </si>
  <si>
    <t>151810</t>
  </si>
  <si>
    <t>G152430</t>
  </si>
  <si>
    <t>152430</t>
  </si>
  <si>
    <t>G150130</t>
  </si>
  <si>
    <t>150130</t>
  </si>
  <si>
    <t>G151380</t>
  </si>
  <si>
    <t>151380</t>
  </si>
  <si>
    <t>G152120</t>
  </si>
  <si>
    <t>152120</t>
  </si>
  <si>
    <t>G150200</t>
  </si>
  <si>
    <t>150200</t>
  </si>
  <si>
    <t>G151260</t>
  </si>
  <si>
    <t>151260</t>
  </si>
  <si>
    <t>G151230</t>
  </si>
  <si>
    <t>151230</t>
  </si>
  <si>
    <t>G150201</t>
  </si>
  <si>
    <t>150201</t>
  </si>
  <si>
    <t>G150930</t>
  </si>
  <si>
    <t>150930</t>
  </si>
  <si>
    <t>G151820</t>
  </si>
  <si>
    <t>151820</t>
  </si>
  <si>
    <t>G152930</t>
  </si>
  <si>
    <t>152930</t>
  </si>
  <si>
    <t>G151090</t>
  </si>
  <si>
    <t>G150961</t>
  </si>
  <si>
    <t>150961</t>
  </si>
  <si>
    <t>G152040</t>
  </si>
  <si>
    <t>152040</t>
  </si>
  <si>
    <t>G152360</t>
  </si>
  <si>
    <t>152360</t>
  </si>
  <si>
    <t>G150970</t>
  </si>
  <si>
    <t>150970</t>
  </si>
  <si>
    <t>G151780</t>
  </si>
  <si>
    <t>151780</t>
  </si>
  <si>
    <t>G152580</t>
  </si>
  <si>
    <t>G152850</t>
  </si>
  <si>
    <t>G152940</t>
  </si>
  <si>
    <t>152940</t>
  </si>
  <si>
    <t>G150100</t>
  </si>
  <si>
    <t>G150610</t>
  </si>
  <si>
    <t>150610</t>
  </si>
  <si>
    <t>G151790</t>
  </si>
  <si>
    <t>151790</t>
  </si>
  <si>
    <t>G152650</t>
  </si>
  <si>
    <t>G150700</t>
  </si>
  <si>
    <t>150700</t>
  </si>
  <si>
    <t>G152370</t>
  </si>
  <si>
    <t>152370</t>
  </si>
  <si>
    <t>G150710</t>
  </si>
  <si>
    <t>150710</t>
  </si>
  <si>
    <t>G152350</t>
  </si>
  <si>
    <t>G151150</t>
  </si>
  <si>
    <t>151150</t>
  </si>
  <si>
    <t>G151190</t>
  </si>
  <si>
    <t>151190</t>
  </si>
  <si>
    <t>G151490</t>
  </si>
  <si>
    <t>151490</t>
  </si>
  <si>
    <t>G152330</t>
  </si>
  <si>
    <t>152330</t>
  </si>
  <si>
    <t>G160220</t>
  </si>
  <si>
    <t>160220</t>
  </si>
  <si>
    <t>G160230</t>
  </si>
  <si>
    <t>160230</t>
  </si>
  <si>
    <t>G160250</t>
  </si>
  <si>
    <t>160250</t>
  </si>
  <si>
    <t>G160270</t>
  </si>
  <si>
    <t>160270</t>
  </si>
  <si>
    <t>G160290</t>
  </si>
  <si>
    <t>160290</t>
  </si>
  <si>
    <t>G160320</t>
  </si>
  <si>
    <t>160320</t>
  </si>
  <si>
    <t>G160330</t>
  </si>
  <si>
    <t>160330</t>
  </si>
  <si>
    <t>G160380</t>
  </si>
  <si>
    <t>160380</t>
  </si>
  <si>
    <t>G161410</t>
  </si>
  <si>
    <t>161410</t>
  </si>
  <si>
    <t>G161020</t>
  </si>
  <si>
    <t>161020</t>
  </si>
  <si>
    <t>G161411</t>
  </si>
  <si>
    <t>161411</t>
  </si>
  <si>
    <t>G160280</t>
  </si>
  <si>
    <t>160280</t>
  </si>
  <si>
    <t>G162090</t>
  </si>
  <si>
    <t>162090</t>
  </si>
  <si>
    <t>G160620</t>
  </si>
  <si>
    <t>160620</t>
  </si>
  <si>
    <t>G160780</t>
  </si>
  <si>
    <t>160780</t>
  </si>
  <si>
    <t>G160310</t>
  </si>
  <si>
    <t>160310</t>
  </si>
  <si>
    <t>G161330</t>
  </si>
  <si>
    <t>161330</t>
  </si>
  <si>
    <t>G160900</t>
  </si>
  <si>
    <t>160900</t>
  </si>
  <si>
    <t>G161350</t>
  </si>
  <si>
    <t>161350</t>
  </si>
  <si>
    <t>G162920</t>
  </si>
  <si>
    <t>162920</t>
  </si>
  <si>
    <t>G161770</t>
  </si>
  <si>
    <t>161770</t>
  </si>
  <si>
    <t>G162960</t>
  </si>
  <si>
    <t>162960</t>
  </si>
  <si>
    <t>G170390</t>
  </si>
  <si>
    <t>170390</t>
  </si>
  <si>
    <t>G170450</t>
  </si>
  <si>
    <t>170450</t>
  </si>
  <si>
    <t>G172520</t>
  </si>
  <si>
    <t>172520</t>
  </si>
  <si>
    <t>G170600</t>
  </si>
  <si>
    <t>G171950</t>
  </si>
  <si>
    <t>G171910</t>
  </si>
  <si>
    <t>G170712</t>
  </si>
  <si>
    <t>170712</t>
  </si>
  <si>
    <t>G172030</t>
  </si>
  <si>
    <t>172030</t>
  </si>
  <si>
    <t>G172510</t>
  </si>
  <si>
    <t>172510</t>
  </si>
  <si>
    <t>G170760</t>
  </si>
  <si>
    <t>170760</t>
  </si>
  <si>
    <t>G172910</t>
  </si>
  <si>
    <t>172910</t>
  </si>
  <si>
    <t>G171840</t>
  </si>
  <si>
    <t>171840</t>
  </si>
  <si>
    <t>G170840</t>
  </si>
  <si>
    <t>170840</t>
  </si>
  <si>
    <t>G172980</t>
  </si>
  <si>
    <t>172980</t>
  </si>
  <si>
    <t>G170940</t>
  </si>
  <si>
    <t>170940</t>
  </si>
  <si>
    <t>G170880</t>
  </si>
  <si>
    <t>170880</t>
  </si>
  <si>
    <t>G171041</t>
  </si>
  <si>
    <t>171041</t>
  </si>
  <si>
    <t>G172140</t>
  </si>
  <si>
    <t>172140</t>
  </si>
  <si>
    <t>G172290</t>
  </si>
  <si>
    <t>G180400</t>
  </si>
  <si>
    <t>180400</t>
  </si>
  <si>
    <t>G181310</t>
  </si>
  <si>
    <t>181310</t>
  </si>
  <si>
    <t>G181530</t>
  </si>
  <si>
    <t>G181535</t>
  </si>
  <si>
    <t>181535</t>
  </si>
  <si>
    <t>G181540</t>
  </si>
  <si>
    <t>181540</t>
  </si>
  <si>
    <t>G180640</t>
  </si>
  <si>
    <t>180640</t>
  </si>
  <si>
    <t>G182590</t>
  </si>
  <si>
    <t>182590</t>
  </si>
  <si>
    <t>G180830</t>
  </si>
  <si>
    <t>180830</t>
  </si>
  <si>
    <t>G180870</t>
  </si>
  <si>
    <t>180870</t>
  </si>
  <si>
    <t>G181160</t>
  </si>
  <si>
    <t>181160</t>
  </si>
  <si>
    <t>G181360</t>
  </si>
  <si>
    <t>181360</t>
  </si>
  <si>
    <t>G181420</t>
  </si>
  <si>
    <t>181420</t>
  </si>
  <si>
    <t>G182490</t>
  </si>
  <si>
    <t>182490</t>
  </si>
  <si>
    <t>G182861</t>
  </si>
  <si>
    <t>182861</t>
  </si>
  <si>
    <t>G182390</t>
  </si>
  <si>
    <t>182390</t>
  </si>
  <si>
    <t>G182571</t>
  </si>
  <si>
    <t>182571</t>
  </si>
  <si>
    <t>G182610</t>
  </si>
  <si>
    <t>182610</t>
  </si>
  <si>
    <t>G202461</t>
  </si>
  <si>
    <t>202461</t>
  </si>
  <si>
    <t>G200590</t>
  </si>
  <si>
    <t>200590</t>
  </si>
  <si>
    <t>G202950</t>
  </si>
  <si>
    <t>202950</t>
  </si>
  <si>
    <t>G200941</t>
  </si>
  <si>
    <t>200941</t>
  </si>
  <si>
    <t>G201510</t>
  </si>
  <si>
    <t>201510</t>
  </si>
  <si>
    <t>G201702</t>
  </si>
  <si>
    <t>201702</t>
  </si>
  <si>
    <t>G201680</t>
  </si>
  <si>
    <t>201680</t>
  </si>
  <si>
    <t>G201712</t>
  </si>
  <si>
    <t>201712</t>
  </si>
  <si>
    <t>G201700</t>
  </si>
  <si>
    <t>201700</t>
  </si>
  <si>
    <t>G201701</t>
  </si>
  <si>
    <t>201701</t>
  </si>
  <si>
    <t>G201711</t>
  </si>
  <si>
    <t>201711</t>
  </si>
  <si>
    <t>G201713</t>
  </si>
  <si>
    <t>201713</t>
  </si>
  <si>
    <t>G201730</t>
  </si>
  <si>
    <t>201730</t>
  </si>
  <si>
    <t>G201740</t>
  </si>
  <si>
    <t>201740</t>
  </si>
  <si>
    <t>G201690</t>
  </si>
  <si>
    <t>201690</t>
  </si>
  <si>
    <t>G202460</t>
  </si>
  <si>
    <t>202460</t>
  </si>
  <si>
    <t>G202480</t>
  </si>
  <si>
    <t>202480</t>
  </si>
  <si>
    <t>G202491</t>
  </si>
  <si>
    <t>202491</t>
  </si>
  <si>
    <t>G210440</t>
  </si>
  <si>
    <t>210440</t>
  </si>
  <si>
    <t>G212130</t>
  </si>
  <si>
    <t>212130</t>
  </si>
  <si>
    <t>G210460</t>
  </si>
  <si>
    <t>210460</t>
  </si>
  <si>
    <t>G211430</t>
  </si>
  <si>
    <t>211430</t>
  </si>
  <si>
    <t>G210630</t>
  </si>
  <si>
    <t>210630</t>
  </si>
  <si>
    <t>G211120</t>
  </si>
  <si>
    <t>211120</t>
  </si>
  <si>
    <t>G210730</t>
  </si>
  <si>
    <t>210730</t>
  </si>
  <si>
    <t>G212070</t>
  </si>
  <si>
    <t>212070</t>
  </si>
  <si>
    <t>G212890</t>
  </si>
  <si>
    <t>212890</t>
  </si>
  <si>
    <t>G210950</t>
  </si>
  <si>
    <t>210950</t>
  </si>
  <si>
    <t>G212320</t>
  </si>
  <si>
    <t>212320</t>
  </si>
  <si>
    <t>G212361</t>
  </si>
  <si>
    <t>212361</t>
  </si>
  <si>
    <t>G211830</t>
  </si>
  <si>
    <t>211830</t>
  </si>
  <si>
    <t>G212570</t>
  </si>
  <si>
    <t>212570</t>
  </si>
  <si>
    <t>G211930</t>
  </si>
  <si>
    <t>211930</t>
  </si>
  <si>
    <t>G211970</t>
  </si>
  <si>
    <t>211970</t>
  </si>
  <si>
    <t>G212000</t>
  </si>
  <si>
    <t>212000</t>
  </si>
  <si>
    <t>G213000</t>
  </si>
  <si>
    <t>213000</t>
  </si>
  <si>
    <t>G212450</t>
  </si>
  <si>
    <t>212450</t>
  </si>
  <si>
    <t>G212630</t>
  </si>
  <si>
    <t>212630</t>
  </si>
  <si>
    <t>G213020</t>
  </si>
  <si>
    <t>213020</t>
  </si>
  <si>
    <t>G210540</t>
  </si>
  <si>
    <t>210540</t>
  </si>
  <si>
    <t>G211921</t>
  </si>
  <si>
    <t>211921</t>
  </si>
  <si>
    <t>G212380</t>
  </si>
  <si>
    <t>212380</t>
  </si>
  <si>
    <t>G210690</t>
  </si>
  <si>
    <t>210690</t>
  </si>
  <si>
    <t>Rank</t>
  </si>
  <si>
    <t>Category</t>
  </si>
  <si>
    <t>period historical received</t>
  </si>
  <si>
    <t>Comment</t>
  </si>
  <si>
    <t>Comment 2</t>
  </si>
  <si>
    <t>Prior YTD received</t>
  </si>
  <si>
    <t>Request</t>
  </si>
  <si>
    <t>Received</t>
  </si>
  <si>
    <t>Full year Req</t>
  </si>
  <si>
    <t>Lidlington (LEP) Do not Post to This Account</t>
  </si>
  <si>
    <t>Closed</t>
  </si>
  <si>
    <t>Egginton</t>
  </si>
  <si>
    <t>Luton, Round Green, St Christopher</t>
  </si>
  <si>
    <t>Luton, St Matthew, High Town</t>
  </si>
  <si>
    <t>historical</t>
  </si>
  <si>
    <t>Debt</t>
  </si>
  <si>
    <t>Parish Share Collection and Recovery 2017 to 2022</t>
  </si>
  <si>
    <t>Annual Parish Share</t>
  </si>
  <si>
    <t>Parish Share Received in year</t>
  </si>
  <si>
    <t>%age Recovery</t>
  </si>
  <si>
    <t>Bourne End</t>
  </si>
  <si>
    <t>Sunnyside, St Michael and All Angels</t>
  </si>
  <si>
    <t>Great Gaddesden</t>
  </si>
  <si>
    <t>Little Gaddesden</t>
  </si>
  <si>
    <t>Nettleden</t>
  </si>
  <si>
    <t>Potten End, Holy Trinity</t>
  </si>
  <si>
    <t>Northchurch</t>
  </si>
  <si>
    <t>Tring Team Parish</t>
  </si>
  <si>
    <t>Wigginton</t>
  </si>
  <si>
    <t>Great Wymondley</t>
  </si>
  <si>
    <t>Little Wymondley</t>
  </si>
  <si>
    <t>Hitchin</t>
  </si>
  <si>
    <t>Holwell</t>
  </si>
  <si>
    <t>Ickleford</t>
  </si>
  <si>
    <t>Kings Walden</t>
  </si>
  <si>
    <t>Letchworth</t>
  </si>
  <si>
    <t>Letchworth, St Paul</t>
  </si>
  <si>
    <t>Willian</t>
  </si>
  <si>
    <t>Pirton</t>
  </si>
  <si>
    <t>Radwell</t>
  </si>
  <si>
    <t>St Ippolyts</t>
  </si>
  <si>
    <t>St Paul's Walden</t>
  </si>
  <si>
    <t>Stotfold</t>
  </si>
  <si>
    <t>Chipperfield</t>
  </si>
  <si>
    <t>Aldenham</t>
  </si>
  <si>
    <t>Radlett</t>
  </si>
  <si>
    <t>Shenley</t>
  </si>
  <si>
    <t>Oxhey, All Saints</t>
  </si>
  <si>
    <t>Watford, St Andrew (LEP)</t>
  </si>
  <si>
    <t>Watford, St Michael and All Angels (LEP)</t>
  </si>
  <si>
    <t>Flamstead</t>
  </si>
  <si>
    <t>Markyate Street, St John the Baptist</t>
  </si>
  <si>
    <t>Hemel Hempstead, St Barnabas, Adeyfield</t>
  </si>
  <si>
    <t>Hemel Hempstead, Grovehill and Woodhall Farm</t>
  </si>
  <si>
    <t>Hemel Hempstead, St Mary and St Paul</t>
  </si>
  <si>
    <t>Hemel Hempstead, Warners End and Gadebridge</t>
  </si>
  <si>
    <t>Hammerfield, St Francis of Assisi</t>
  </si>
  <si>
    <t>Apsley End</t>
  </si>
  <si>
    <t>Bennetts End</t>
  </si>
  <si>
    <t>Leverstock Green</t>
  </si>
  <si>
    <t>Kings Langley</t>
  </si>
  <si>
    <t>Chipping Barnet</t>
  </si>
  <si>
    <t>Ridge</t>
  </si>
  <si>
    <t>South Mymms</t>
  </si>
  <si>
    <t>Elstree and Borehamwood</t>
  </si>
  <si>
    <t>Gilston with Eastwick</t>
  </si>
  <si>
    <t>High Wych, St James</t>
  </si>
  <si>
    <t>Standon</t>
  </si>
  <si>
    <t>Mundens, The</t>
  </si>
  <si>
    <t>Sacombe</t>
  </si>
  <si>
    <t>Baldock</t>
  </si>
  <si>
    <t>Bygrave</t>
  </si>
  <si>
    <t>Weston</t>
  </si>
  <si>
    <t>Anstey</t>
  </si>
  <si>
    <t>Brent Pelham</t>
  </si>
  <si>
    <t>Hormead with Wyddial</t>
  </si>
  <si>
    <t>Meesden</t>
  </si>
  <si>
    <t>Ardeley</t>
  </si>
  <si>
    <t>Cottered</t>
  </si>
  <si>
    <t>Throcking</t>
  </si>
  <si>
    <t>Ashwell</t>
  </si>
  <si>
    <t>Aspenden</t>
  </si>
  <si>
    <t>Buntingford with Layston</t>
  </si>
  <si>
    <t>Westmill</t>
  </si>
  <si>
    <t>Reed and Buckland</t>
  </si>
  <si>
    <t>Benington (LEP)</t>
  </si>
  <si>
    <t>Clothall</t>
  </si>
  <si>
    <t>Rushden</t>
  </si>
  <si>
    <t>Sandon</t>
  </si>
  <si>
    <t>Wallington</t>
  </si>
  <si>
    <t>Hinxworth</t>
  </si>
  <si>
    <t>Newnham</t>
  </si>
  <si>
    <t>Kelshall</t>
  </si>
  <si>
    <t>Therfield</t>
  </si>
  <si>
    <t>Walkern (LEP)</t>
  </si>
  <si>
    <t>Cheshunt</t>
  </si>
  <si>
    <t>Turnford</t>
  </si>
  <si>
    <t>Goff's Oak, St James</t>
  </si>
  <si>
    <t>Waltham Cross, Christ Church</t>
  </si>
  <si>
    <t>Ayot St Peter</t>
  </si>
  <si>
    <t>Welwyn, St Mary the Virgin</t>
  </si>
  <si>
    <t>Woolmer Green, St Michael</t>
  </si>
  <si>
    <t>Bishop's Hatfield St Etheldreda with St Luke</t>
  </si>
  <si>
    <t>Bishop's Hatfield St John</t>
  </si>
  <si>
    <t>Bishop's Hatfield St Michael and All Angels</t>
  </si>
  <si>
    <t>Lemsford</t>
  </si>
  <si>
    <t>North Mymms</t>
  </si>
  <si>
    <t>Tewin</t>
  </si>
  <si>
    <t>Datchworth</t>
  </si>
  <si>
    <t>Bayford</t>
  </si>
  <si>
    <t>Little Berkhamsted</t>
  </si>
  <si>
    <t>Essendon</t>
  </si>
  <si>
    <t>Ponsbourne, St Mary</t>
  </si>
  <si>
    <t>Aston</t>
  </si>
  <si>
    <t>Bramfield</t>
  </si>
  <si>
    <t>Stapleford</t>
  </si>
  <si>
    <t>Waterford, St Michael and All Angels</t>
  </si>
  <si>
    <t>Watton-at-Stone</t>
  </si>
  <si>
    <t>Great Amwell with St Margarets</t>
  </si>
  <si>
    <t>Stanstead Abbots</t>
  </si>
  <si>
    <t>Hertford All Saints</t>
  </si>
  <si>
    <t>Hertford, St Andrew with St Nicholas</t>
  </si>
  <si>
    <t>Hertingfordbury</t>
  </si>
  <si>
    <t>High Cross, St John the Evangelist</t>
  </si>
  <si>
    <t>Hunsdon</t>
  </si>
  <si>
    <t>Wareside, Holy Trinity</t>
  </si>
  <si>
    <t>Widford</t>
  </si>
  <si>
    <t>Little Amwell, Holy Trinity</t>
  </si>
  <si>
    <t>Oak Church Stevenage</t>
  </si>
  <si>
    <t>Stevenage, St Hugh and St John, Chells (LEP)</t>
  </si>
  <si>
    <t>Stevenage, St Nicholas</t>
  </si>
  <si>
    <t>Ampthill and Shefford</t>
  </si>
  <si>
    <t>Millbrook</t>
  </si>
  <si>
    <t>Steppingley</t>
  </si>
  <si>
    <t>Aspley Guise</t>
  </si>
  <si>
    <t>Husborne Crawley</t>
  </si>
  <si>
    <t>Ridgmont</t>
  </si>
  <si>
    <t>Barton-le-Cley</t>
  </si>
  <si>
    <t>Higham Gobion</t>
  </si>
  <si>
    <t>Hexton</t>
  </si>
  <si>
    <t>Battlesden with Pottesgrove</t>
  </si>
  <si>
    <t>Eversholt</t>
  </si>
  <si>
    <t>Milton Bryan</t>
  </si>
  <si>
    <t>Woburn</t>
  </si>
  <si>
    <t>Flitton</t>
  </si>
  <si>
    <t>Pulloxhill</t>
  </si>
  <si>
    <t>Silsoe</t>
  </si>
  <si>
    <t>Maulden</t>
  </si>
  <si>
    <t>Campton</t>
  </si>
  <si>
    <t>Meppershall</t>
  </si>
  <si>
    <t>Clifton</t>
  </si>
  <si>
    <t>Southill</t>
  </si>
  <si>
    <t>Clophill</t>
  </si>
  <si>
    <t>Haynes</t>
  </si>
  <si>
    <t>Henlow</t>
  </si>
  <si>
    <t>Langford</t>
  </si>
  <si>
    <t>Shefford</t>
  </si>
  <si>
    <t>Cardington</t>
  </si>
  <si>
    <t>Cranfield</t>
  </si>
  <si>
    <t>Bedford, St Michael and All Angels</t>
  </si>
  <si>
    <t>Hulcote with Salford</t>
  </si>
  <si>
    <t>Elstow</t>
  </si>
  <si>
    <t>Houghton Conquest</t>
  </si>
  <si>
    <t>Wilshamstead</t>
  </si>
  <si>
    <t>Blunham</t>
  </si>
  <si>
    <t>Tempsford with Little Barford</t>
  </si>
  <si>
    <t>Caldecote, All Saints</t>
  </si>
  <si>
    <t>Cockayne Hatley</t>
  </si>
  <si>
    <t>Potton</t>
  </si>
  <si>
    <t>Sutton</t>
  </si>
  <si>
    <t>Cople</t>
  </si>
  <si>
    <t>Willington</t>
  </si>
  <si>
    <t>Moggerhanger</t>
  </si>
  <si>
    <t>Dunton</t>
  </si>
  <si>
    <t>Wrestlingworth</t>
  </si>
  <si>
    <t>Eyeworth</t>
  </si>
  <si>
    <t>Great Barford</t>
  </si>
  <si>
    <t>Roxton</t>
  </si>
  <si>
    <t>Billington</t>
  </si>
  <si>
    <t>Chalgrave</t>
  </si>
  <si>
    <t>Dunstable</t>
  </si>
  <si>
    <t>Heath and Reach with Egginton</t>
  </si>
  <si>
    <t>Hockliffe</t>
  </si>
  <si>
    <t>Kensworth</t>
  </si>
  <si>
    <t>Linslade</t>
  </si>
  <si>
    <t>Stanbridge</t>
  </si>
  <si>
    <t>Studham</t>
  </si>
  <si>
    <t>Tilsworth</t>
  </si>
  <si>
    <t>Toddington</t>
  </si>
  <si>
    <t>Totternhoe</t>
  </si>
  <si>
    <t>Whipsnade</t>
  </si>
  <si>
    <t>Biscot, Holy Trinity</t>
  </si>
  <si>
    <t>Woodside, St Andrew</t>
  </si>
  <si>
    <t>Luton, St Augustine, Limbury</t>
  </si>
  <si>
    <t>Bletsoe</t>
  </si>
  <si>
    <t>Riseley</t>
  </si>
  <si>
    <t>Bolnhurst</t>
  </si>
  <si>
    <t>Keysoe</t>
  </si>
  <si>
    <t>Carlton with Chellington (LEP)</t>
  </si>
  <si>
    <t>Harrold (LEP)</t>
  </si>
  <si>
    <t>Colmworth</t>
  </si>
  <si>
    <t>Ravensden</t>
  </si>
  <si>
    <t>Wilden</t>
  </si>
  <si>
    <t>Felmersham</t>
  </si>
  <si>
    <t>Knotting with Souldrop</t>
  </si>
  <si>
    <t>Milton Ernest</t>
  </si>
  <si>
    <t>Thurleigh (LEP)</t>
  </si>
  <si>
    <t>Odell</t>
  </si>
  <si>
    <t>Pavenham</t>
  </si>
  <si>
    <t>Podington with Farndish</t>
  </si>
  <si>
    <t>Wymington</t>
  </si>
  <si>
    <t>Stevington</t>
  </si>
  <si>
    <t>Turvey</t>
  </si>
  <si>
    <t>Bromham</t>
  </si>
  <si>
    <t>Oakley (LEP)</t>
  </si>
  <si>
    <t>Stagsden</t>
  </si>
  <si>
    <t>Historical shortfall</t>
  </si>
  <si>
    <t>Sum of Historical shortfall</t>
  </si>
  <si>
    <t>Check all in order</t>
  </si>
  <si>
    <t>2020 &amp; Earlier</t>
  </si>
  <si>
    <t>reversal of PS to PF</t>
  </si>
  <si>
    <t>correction (Aldenham miscode)</t>
  </si>
  <si>
    <t>corrected (recode to Radwell)</t>
  </si>
  <si>
    <t>additional missed</t>
  </si>
  <si>
    <t>overpayment</t>
  </si>
  <si>
    <t>Grants committee w/o</t>
  </si>
  <si>
    <t>091280</t>
  </si>
  <si>
    <t>G091280</t>
  </si>
  <si>
    <t>The Hub, Hitchin</t>
  </si>
  <si>
    <t>Year Historic shortfall</t>
  </si>
  <si>
    <t>2021 &amp; earlier</t>
  </si>
  <si>
    <t>was agreed to write off during restructure</t>
  </si>
  <si>
    <t>2023 Total</t>
  </si>
  <si>
    <t>2024 Total</t>
  </si>
  <si>
    <t>(blank)</t>
  </si>
  <si>
    <t>LLF</t>
  </si>
  <si>
    <t>Parish Share income received 2024 for prior years</t>
  </si>
  <si>
    <t>Mission Initiatives</t>
  </si>
  <si>
    <t>Christ Church, Bedford</t>
  </si>
  <si>
    <t>St Albans Cathedral</t>
  </si>
  <si>
    <t>Leagrave</t>
  </si>
  <si>
    <t>St Andrews, Chorleywood</t>
  </si>
  <si>
    <t>St John's Watford</t>
  </si>
  <si>
    <t>Diocesan Giving team</t>
  </si>
  <si>
    <t>Mission initiative grant</t>
  </si>
  <si>
    <t>Letchworth St Paul</t>
  </si>
  <si>
    <t>Christ Church Ware</t>
  </si>
  <si>
    <t>Chorley Wood, Christ Church</t>
  </si>
  <si>
    <t>Parish Share report 31.12.2024</t>
  </si>
  <si>
    <t>overpaid - prepayment</t>
  </si>
  <si>
    <t>Write off 2019</t>
  </si>
  <si>
    <t>Write off 2020</t>
  </si>
  <si>
    <t>Write off 2021</t>
  </si>
  <si>
    <t>Balance YTD</t>
  </si>
  <si>
    <t>=Received-Request</t>
  </si>
  <si>
    <t>Variance to prior year</t>
  </si>
  <si>
    <t>=Received-'Prior YTD received'</t>
  </si>
  <si>
    <t>adj for actuals</t>
  </si>
  <si>
    <t>accrual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</si>
</sst>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£&quot;#,##0;&quot;£&quot;\(#,##0\);&quot;&quot;"/>
    <numFmt numFmtId="165" formatCode="&quot;£&quot;#,##0;&quot;£&quot;\(#,##0\)"/>
    <numFmt numFmtId="166" formatCode="0_)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rebuchet MS"/>
      <family val="2"/>
    </font>
    <font>
      <sz val="12"/>
      <name val="Calibri"/>
      <family val="2"/>
      <scheme val="minor"/>
    </font>
    <font>
      <b/>
      <sz val="2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12"/>
      <name val="Calibri"/>
      <family val="2"/>
      <scheme val="minor"/>
    </font>
    <font>
      <b/>
      <sz val="12"/>
      <color theme="4"/>
      <name val="Calibri"/>
      <family val="2"/>
      <scheme val="minor"/>
    </font>
    <font>
      <u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2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6"/>
      <color theme="2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b/>
      <sz val="14"/>
      <color theme="2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rgb="FF000000"/>
      <name val="Segoe U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43" fontId="21" fillId="0" borderId="0" applyFont="0" applyFill="0" applyBorder="0" applyAlignment="0" applyProtection="0"/>
  </cellStyleXfs>
  <cellXfs count="128">
    <xf numFmtId="0" fontId="0" fillId="0" borderId="0" xfId="0"/>
    <xf numFmtId="17" fontId="0" fillId="0" borderId="0" xfId="0" applyNumberFormat="1"/>
    <xf numFmtId="0" fontId="2" fillId="0" borderId="0" xfId="0" applyFont="1"/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/>
    <xf numFmtId="0" fontId="3" fillId="0" borderId="12" xfId="0" applyFont="1" applyBorder="1"/>
    <xf numFmtId="0" fontId="8" fillId="0" borderId="13" xfId="0" applyFont="1" applyBorder="1"/>
    <xf numFmtId="0" fontId="7" fillId="0" borderId="14" xfId="0" applyFont="1" applyBorder="1"/>
    <xf numFmtId="0" fontId="8" fillId="0" borderId="11" xfId="0" applyFont="1" applyBorder="1"/>
    <xf numFmtId="0" fontId="5" fillId="0" borderId="13" xfId="0" applyFont="1" applyBorder="1"/>
    <xf numFmtId="0" fontId="3" fillId="0" borderId="13" xfId="0" applyFont="1" applyBorder="1"/>
    <xf numFmtId="0" fontId="3" fillId="0" borderId="15" xfId="0" applyFont="1" applyBorder="1"/>
    <xf numFmtId="164" fontId="9" fillId="0" borderId="11" xfId="0" applyNumberFormat="1" applyFont="1" applyBorder="1" applyProtection="1">
      <protection locked="0"/>
    </xf>
    <xf numFmtId="164" fontId="9" fillId="0" borderId="13" xfId="0" applyNumberFormat="1" applyFont="1" applyBorder="1" applyProtection="1">
      <protection locked="0"/>
    </xf>
    <xf numFmtId="10" fontId="7" fillId="0" borderId="14" xfId="0" applyNumberFormat="1" applyFont="1" applyBorder="1" applyProtection="1">
      <protection locked="0"/>
    </xf>
    <xf numFmtId="0" fontId="10" fillId="0" borderId="11" xfId="0" applyFont="1" applyBorder="1" applyAlignment="1">
      <alignment horizontal="left"/>
    </xf>
    <xf numFmtId="164" fontId="10" fillId="0" borderId="11" xfId="0" applyNumberFormat="1" applyFont="1" applyBorder="1" applyProtection="1">
      <protection locked="0"/>
    </xf>
    <xf numFmtId="164" fontId="5" fillId="0" borderId="13" xfId="0" applyNumberFormat="1" applyFont="1" applyBorder="1"/>
    <xf numFmtId="165" fontId="10" fillId="0" borderId="0" xfId="0" applyNumberFormat="1" applyFont="1" applyProtection="1">
      <protection locked="0"/>
    </xf>
    <xf numFmtId="0" fontId="9" fillId="0" borderId="11" xfId="0" applyFont="1" applyBorder="1" applyAlignment="1">
      <alignment horizontal="left"/>
    </xf>
    <xf numFmtId="164" fontId="9" fillId="0" borderId="12" xfId="0" applyNumberFormat="1" applyFont="1" applyBorder="1" applyProtection="1">
      <protection locked="0"/>
    </xf>
    <xf numFmtId="165" fontId="9" fillId="0" borderId="0" xfId="0" applyNumberFormat="1" applyFont="1" applyProtection="1">
      <protection locked="0"/>
    </xf>
    <xf numFmtId="164" fontId="3" fillId="0" borderId="13" xfId="0" applyNumberFormat="1" applyFont="1" applyBorder="1"/>
    <xf numFmtId="164" fontId="3" fillId="0" borderId="11" xfId="0" applyNumberFormat="1" applyFont="1" applyBorder="1"/>
    <xf numFmtId="164" fontId="3" fillId="0" borderId="15" xfId="0" applyNumberFormat="1" applyFont="1" applyBorder="1"/>
    <xf numFmtId="164" fontId="10" fillId="0" borderId="13" xfId="0" applyNumberFormat="1" applyFont="1" applyBorder="1" applyProtection="1">
      <protection locked="0"/>
    </xf>
    <xf numFmtId="164" fontId="9" fillId="0" borderId="5" xfId="0" applyNumberFormat="1" applyFont="1" applyBorder="1" applyProtection="1">
      <protection locked="0"/>
    </xf>
    <xf numFmtId="164" fontId="9" fillId="0" borderId="6" xfId="0" applyNumberFormat="1" applyFont="1" applyBorder="1" applyProtection="1">
      <protection locked="0"/>
    </xf>
    <xf numFmtId="165" fontId="9" fillId="0" borderId="12" xfId="0" applyNumberFormat="1" applyFont="1" applyBorder="1" applyProtection="1">
      <protection locked="0"/>
    </xf>
    <xf numFmtId="165" fontId="9" fillId="0" borderId="13" xfId="0" applyNumberFormat="1" applyFont="1" applyBorder="1" applyProtection="1">
      <protection locked="0"/>
    </xf>
    <xf numFmtId="165" fontId="7" fillId="0" borderId="14" xfId="0" applyNumberFormat="1" applyFont="1" applyBorder="1" applyProtection="1">
      <protection locked="0"/>
    </xf>
    <xf numFmtId="165" fontId="9" fillId="0" borderId="11" xfId="0" applyNumberFormat="1" applyFont="1" applyBorder="1" applyProtection="1">
      <protection locked="0"/>
    </xf>
    <xf numFmtId="164" fontId="9" fillId="0" borderId="16" xfId="0" applyNumberFormat="1" applyFont="1" applyBorder="1" applyProtection="1">
      <protection locked="0"/>
    </xf>
    <xf numFmtId="0" fontId="5" fillId="0" borderId="11" xfId="0" applyFont="1" applyBorder="1"/>
    <xf numFmtId="0" fontId="5" fillId="0" borderId="15" xfId="0" applyFont="1" applyBorder="1"/>
    <xf numFmtId="164" fontId="9" fillId="0" borderId="17" xfId="0" applyNumberFormat="1" applyFont="1" applyBorder="1" applyProtection="1">
      <protection locked="0"/>
    </xf>
    <xf numFmtId="164" fontId="9" fillId="0" borderId="18" xfId="0" applyNumberFormat="1" applyFont="1" applyBorder="1" applyProtection="1">
      <protection locked="0"/>
    </xf>
    <xf numFmtId="164" fontId="9" fillId="0" borderId="19" xfId="0" applyNumberFormat="1" applyFont="1" applyBorder="1" applyProtection="1">
      <protection locked="0"/>
    </xf>
    <xf numFmtId="164" fontId="9" fillId="0" borderId="20" xfId="0" applyNumberFormat="1" applyFont="1" applyBorder="1" applyProtection="1">
      <protection locked="0"/>
    </xf>
    <xf numFmtId="0" fontId="3" fillId="0" borderId="21" xfId="0" applyFont="1" applyBorder="1"/>
    <xf numFmtId="165" fontId="3" fillId="0" borderId="22" xfId="0" applyNumberFormat="1" applyFont="1" applyBorder="1"/>
    <xf numFmtId="165" fontId="3" fillId="0" borderId="23" xfId="0" applyNumberFormat="1" applyFont="1" applyBorder="1"/>
    <xf numFmtId="0" fontId="7" fillId="0" borderId="24" xfId="0" applyFont="1" applyBorder="1"/>
    <xf numFmtId="0" fontId="5" fillId="0" borderId="25" xfId="0" applyFont="1" applyBorder="1"/>
    <xf numFmtId="165" fontId="3" fillId="0" borderId="21" xfId="0" applyNumberFormat="1" applyFont="1" applyBorder="1"/>
    <xf numFmtId="0" fontId="3" fillId="0" borderId="23" xfId="0" applyFont="1" applyBorder="1"/>
    <xf numFmtId="0" fontId="3" fillId="0" borderId="25" xfId="0" applyFont="1" applyBorder="1"/>
    <xf numFmtId="164" fontId="3" fillId="0" borderId="21" xfId="0" applyNumberFormat="1" applyFont="1" applyBorder="1"/>
    <xf numFmtId="0" fontId="3" fillId="0" borderId="26" xfId="0" applyFont="1" applyBorder="1"/>
    <xf numFmtId="0" fontId="10" fillId="0" borderId="0" xfId="0" applyFont="1" applyAlignment="1">
      <alignment horizontal="left"/>
    </xf>
    <xf numFmtId="165" fontId="3" fillId="0" borderId="0" xfId="0" applyNumberFormat="1" applyFont="1"/>
    <xf numFmtId="164" fontId="3" fillId="0" borderId="0" xfId="0" applyNumberFormat="1" applyFont="1"/>
    <xf numFmtId="166" fontId="9" fillId="0" borderId="0" xfId="0" applyNumberFormat="1" applyFont="1" applyAlignment="1">
      <alignment horizontal="center"/>
    </xf>
    <xf numFmtId="37" fontId="3" fillId="0" borderId="0" xfId="0" applyNumberFormat="1" applyFont="1" applyAlignment="1">
      <alignment horizontal="center"/>
    </xf>
    <xf numFmtId="164" fontId="2" fillId="0" borderId="0" xfId="0" applyNumberFormat="1" applyFont="1"/>
    <xf numFmtId="10" fontId="0" fillId="0" borderId="0" xfId="0" applyNumberFormat="1"/>
    <xf numFmtId="0" fontId="0" fillId="0" borderId="0" xfId="0" pivotButton="1"/>
    <xf numFmtId="3" fontId="0" fillId="0" borderId="0" xfId="0" applyNumberFormat="1"/>
    <xf numFmtId="0" fontId="11" fillId="0" borderId="0" xfId="0" applyFont="1"/>
    <xf numFmtId="0" fontId="1" fillId="0" borderId="27" xfId="0" applyFont="1" applyBorder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3" fillId="0" borderId="0" xfId="0" applyFont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12" fillId="0" borderId="28" xfId="0" applyFont="1" applyBorder="1"/>
    <xf numFmtId="0" fontId="14" fillId="0" borderId="0" xfId="1"/>
    <xf numFmtId="0" fontId="0" fillId="2" borderId="0" xfId="0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16" fillId="2" borderId="0" xfId="1" applyFont="1" applyFill="1" applyBorder="1" applyAlignment="1">
      <alignment horizontal="center"/>
    </xf>
    <xf numFmtId="0" fontId="17" fillId="2" borderId="41" xfId="0" applyFont="1" applyFill="1" applyBorder="1"/>
    <xf numFmtId="0" fontId="15" fillId="2" borderId="42" xfId="0" applyFont="1" applyFill="1" applyBorder="1"/>
    <xf numFmtId="0" fontId="16" fillId="2" borderId="43" xfId="1" applyFont="1" applyFill="1" applyBorder="1" applyAlignment="1">
      <alignment horizontal="center"/>
    </xf>
    <xf numFmtId="0" fontId="17" fillId="2" borderId="44" xfId="0" applyFont="1" applyFill="1" applyBorder="1"/>
    <xf numFmtId="0" fontId="15" fillId="2" borderId="43" xfId="0" applyFont="1" applyFill="1" applyBorder="1" applyAlignment="1">
      <alignment horizontal="center"/>
    </xf>
    <xf numFmtId="0" fontId="15" fillId="2" borderId="44" xfId="0" applyFont="1" applyFill="1" applyBorder="1"/>
    <xf numFmtId="0" fontId="18" fillId="2" borderId="34" xfId="0" applyFont="1" applyFill="1" applyBorder="1" applyAlignment="1">
      <alignment horizontal="center"/>
    </xf>
    <xf numFmtId="0" fontId="18" fillId="2" borderId="45" xfId="0" applyFont="1" applyFill="1" applyBorder="1" applyAlignment="1">
      <alignment horizontal="center"/>
    </xf>
    <xf numFmtId="0" fontId="0" fillId="0" borderId="13" xfId="0" applyBorder="1"/>
    <xf numFmtId="0" fontId="0" fillId="0" borderId="46" xfId="0" applyBorder="1"/>
    <xf numFmtId="0" fontId="19" fillId="2" borderId="0" xfId="0" applyFont="1" applyFill="1"/>
    <xf numFmtId="0" fontId="20" fillId="2" borderId="0" xfId="0" applyFont="1" applyFill="1"/>
    <xf numFmtId="0" fontId="15" fillId="2" borderId="37" xfId="0" applyFont="1" applyFill="1" applyBorder="1"/>
    <xf numFmtId="0" fontId="15" fillId="2" borderId="39" xfId="0" applyFont="1" applyFill="1" applyBorder="1"/>
    <xf numFmtId="0" fontId="15" fillId="2" borderId="35" xfId="0" applyFont="1" applyFill="1" applyBorder="1"/>
    <xf numFmtId="0" fontId="16" fillId="2" borderId="36" xfId="1" applyFont="1" applyFill="1" applyBorder="1" applyAlignment="1">
      <alignment horizontal="center"/>
    </xf>
    <xf numFmtId="0" fontId="15" fillId="2" borderId="38" xfId="0" applyFont="1" applyFill="1" applyBorder="1"/>
    <xf numFmtId="0" fontId="15" fillId="2" borderId="40" xfId="0" applyFont="1" applyFill="1" applyBorder="1"/>
    <xf numFmtId="0" fontId="17" fillId="2" borderId="41" xfId="0" applyFont="1" applyFill="1" applyBorder="1" applyAlignment="1">
      <alignment horizontal="center"/>
    </xf>
    <xf numFmtId="0" fontId="0" fillId="0" borderId="0" xfId="0" quotePrefix="1"/>
    <xf numFmtId="0" fontId="0" fillId="3" borderId="0" xfId="0" applyFill="1"/>
    <xf numFmtId="2" fontId="0" fillId="0" borderId="0" xfId="0" applyNumberFormat="1"/>
    <xf numFmtId="0" fontId="22" fillId="0" borderId="0" xfId="0" applyFont="1"/>
    <xf numFmtId="14" fontId="22" fillId="0" borderId="0" xfId="0" applyNumberFormat="1" applyFont="1"/>
    <xf numFmtId="0" fontId="0" fillId="4" borderId="0" xfId="0" applyFill="1"/>
    <xf numFmtId="0" fontId="0" fillId="5" borderId="0" xfId="0" applyFill="1"/>
    <xf numFmtId="0" fontId="0" fillId="0" borderId="47" xfId="0" applyBorder="1"/>
    <xf numFmtId="49" fontId="23" fillId="0" borderId="0" xfId="0" quotePrefix="1" applyNumberFormat="1" applyFont="1" applyAlignment="1">
      <alignment horizontal="left"/>
    </xf>
    <xf numFmtId="1" fontId="0" fillId="0" borderId="0" xfId="0" applyNumberFormat="1"/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</cellXfs>
  <cellStyles count="3">
    <cellStyle name="Comma 2" xfId="2" xr:uid="{9FE3B3DB-9C29-493C-9728-2C69A8FCA4C8}"/>
    <cellStyle name="Hyperlink" xfId="1" builtinId="8"/>
    <cellStyle name="Normal" xfId="0" builtinId="0"/>
  </cellStyles>
  <dxfs count="254">
    <dxf>
      <numFmt numFmtId="14" formatCode="0.00%"/>
    </dxf>
    <dxf>
      <numFmt numFmtId="3" formatCode="#,##0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13" formatCode="0%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13" formatCode="0%"/>
    </dxf>
    <dxf>
      <alignment wrapText="1"/>
    </dxf>
    <dxf>
      <numFmt numFmtId="14" formatCode="0.00%"/>
    </dxf>
    <dxf>
      <numFmt numFmtId="13" formatCode="0%"/>
    </dxf>
    <dxf>
      <alignment wrapText="1"/>
    </dxf>
    <dxf>
      <numFmt numFmtId="14" formatCode="0.00%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3" formatCode="0%"/>
    </dxf>
    <dxf>
      <alignment wrapText="1"/>
    </dxf>
    <dxf>
      <numFmt numFmtId="14" formatCode="0.00%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3" formatCode="0%"/>
    </dxf>
    <dxf>
      <alignment wrapText="1"/>
    </dxf>
    <dxf>
      <numFmt numFmtId="14" formatCode="0.00%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13" formatCode="0%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13" formatCode="0%"/>
    </dxf>
    <dxf>
      <font>
        <color theme="4" tint="0.79998168889431442"/>
      </font>
    </dxf>
    <dxf>
      <font>
        <color theme="0"/>
      </font>
    </dxf>
    <dxf>
      <font>
        <color theme="0"/>
      </font>
    </dxf>
    <dxf>
      <font>
        <color auto="1"/>
      </font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3" formatCode="0%"/>
    </dxf>
    <dxf>
      <alignment wrapText="1"/>
    </dxf>
    <dxf>
      <numFmt numFmtId="14" formatCode="0.00%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13" formatCode="0%"/>
    </dxf>
    <dxf>
      <alignment wrapText="1"/>
    </dxf>
    <dxf>
      <numFmt numFmtId="14" formatCode="0.00%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3" formatCode="0%"/>
    </dxf>
    <dxf>
      <alignment wrapText="1"/>
    </dxf>
    <dxf>
      <numFmt numFmtId="14" formatCode="0.00%"/>
    </dxf>
    <dxf>
      <numFmt numFmtId="13" formatCode="0%"/>
    </dxf>
    <dxf>
      <alignment wrapText="1"/>
    </dxf>
    <dxf>
      <numFmt numFmtId="14" formatCode="0.00%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3" formatCode="0%"/>
    </dxf>
    <dxf>
      <alignment wrapText="1"/>
    </dxf>
    <dxf>
      <numFmt numFmtId="14" formatCode="0.00%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alignment horizontal="left"/>
    </dxf>
    <dxf>
      <numFmt numFmtId="3" formatCode="#,##0"/>
    </dxf>
    <dxf>
      <numFmt numFmtId="3" formatCode="#,##0"/>
    </dxf>
    <dxf>
      <alignment wrapText="1"/>
    </dxf>
    <dxf>
      <numFmt numFmtId="3" formatCode="#,##0"/>
    </dxf>
    <dxf>
      <numFmt numFmtId="3" formatCode="#,##0"/>
    </dxf>
    <dxf>
      <numFmt numFmtId="13" formatCode="0%"/>
    </dxf>
    <dxf>
      <alignment wrapText="1"/>
    </dxf>
    <dxf>
      <numFmt numFmtId="14" formatCode="0.00%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13" formatCode="0%"/>
    </dxf>
    <dxf>
      <alignment wrapText="1"/>
    </dxf>
    <dxf>
      <numFmt numFmtId="14" formatCode="0.00%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alignment wrapText="1"/>
    </dxf>
    <dxf>
      <numFmt numFmtId="3" formatCode="#,##0"/>
    </dxf>
    <dxf>
      <numFmt numFmtId="3" formatCode="#,##0"/>
    </dxf>
    <dxf>
      <numFmt numFmtId="13" formatCode="0%"/>
    </dxf>
    <dxf>
      <alignment wrapText="1"/>
    </dxf>
    <dxf>
      <numFmt numFmtId="14" formatCode="0.00%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alignment wrapText="1"/>
    </dxf>
    <dxf>
      <numFmt numFmtId="3" formatCode="#,##0"/>
    </dxf>
    <dxf>
      <numFmt numFmtId="3" formatCode="#,##0"/>
    </dxf>
    <dxf>
      <numFmt numFmtId="13" formatCode="0%"/>
    </dxf>
    <dxf>
      <alignment wrapText="1"/>
    </dxf>
    <dxf>
      <numFmt numFmtId="14" formatCode="0.00%"/>
    </dxf>
    <dxf>
      <alignment horizontal="left"/>
    </dxf>
    <dxf>
      <numFmt numFmtId="3" formatCode="#,##0"/>
    </dxf>
    <dxf>
      <numFmt numFmtId="3" formatCode="#,##0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13" formatCode="0%"/>
    </dxf>
    <dxf>
      <alignment wrapText="1"/>
    </dxf>
    <dxf>
      <numFmt numFmtId="14" formatCode="0.00%"/>
    </dxf>
    <dxf>
      <alignment horizontal="left"/>
    </dxf>
    <dxf>
      <alignment wrapText="1"/>
    </dxf>
    <dxf>
      <numFmt numFmtId="3" formatCode="#,##0"/>
    </dxf>
    <dxf>
      <numFmt numFmtId="3" formatCode="#,##0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13" formatCode="0%"/>
    </dxf>
    <dxf>
      <alignment wrapText="1"/>
    </dxf>
    <dxf>
      <numFmt numFmtId="14" formatCode="0.00%"/>
    </dxf>
    <dxf>
      <alignment wrapText="1"/>
    </dxf>
    <dxf>
      <numFmt numFmtId="3" formatCode="#,##0"/>
    </dxf>
    <dxf>
      <numFmt numFmtId="3" formatCode="#,##0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numFmt numFmtId="13" formatCode="0%"/>
    </dxf>
    <dxf>
      <numFmt numFmtId="13" formatCode="0%"/>
    </dxf>
    <dxf>
      <alignment wrapText="1"/>
    </dxf>
    <dxf>
      <numFmt numFmtId="14" formatCode="0.00%"/>
    </dxf>
    <dxf>
      <alignment horizontal="left"/>
    </dxf>
    <dxf>
      <alignment wrapText="1"/>
    </dxf>
    <dxf>
      <numFmt numFmtId="3" formatCode="#,##0"/>
    </dxf>
    <dxf>
      <numFmt numFmtId="3" formatCode="#,##0"/>
    </dxf>
    <dxf>
      <numFmt numFmtId="13" formatCode="0%"/>
    </dxf>
    <dxf>
      <alignment wrapText="1"/>
    </dxf>
    <dxf>
      <numFmt numFmtId="14" formatCode="0.00%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alignment wrapText="1"/>
    </dxf>
    <dxf>
      <numFmt numFmtId="3" formatCode="#,##0"/>
    </dxf>
    <dxf>
      <alignment wrapText="1"/>
    </dxf>
    <dxf>
      <numFmt numFmtId="3" formatCode="#,##0"/>
    </dxf>
    <dxf>
      <numFmt numFmtId="13" formatCode="0%"/>
    </dxf>
    <dxf>
      <numFmt numFmtId="14" formatCode="0.00%"/>
    </dxf>
    <dxf>
      <alignment wrapText="1"/>
    </dxf>
    <dxf>
      <alignment wrapText="1"/>
    </dxf>
    <dxf>
      <numFmt numFmtId="14" formatCode="0.00%"/>
    </dxf>
    <dxf>
      <numFmt numFmtId="3" formatCode="#,##0"/>
    </dxf>
    <dxf>
      <numFmt numFmtId="3" formatCode="#,##0"/>
    </dxf>
    <dxf>
      <alignment wrapText="1"/>
    </dxf>
    <dxf>
      <numFmt numFmtId="14" formatCode="0.00%"/>
    </dxf>
    <dxf>
      <numFmt numFmtId="3" formatCode="#,##0"/>
    </dxf>
    <dxf>
      <numFmt numFmtId="13" formatCode="0%"/>
    </dxf>
    <dxf>
      <numFmt numFmtId="14" formatCode="0.00%"/>
    </dxf>
    <dxf>
      <numFmt numFmtId="3" formatCode="#,##0"/>
    </dxf>
    <dxf>
      <numFmt numFmtId="3" formatCode="#,##0"/>
    </dxf>
  </dxfs>
  <tableStyles count="0" defaultTableStyle="TableStyleMedium2" defaultPivotStyle="PivotStyleLight16"/>
  <colors>
    <mruColors>
      <color rgb="FF0099FF"/>
      <color rgb="FF33CCFF"/>
      <color rgb="FF66CCFF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pivotCacheDefinition" Target="pivotCache/pivotCacheDefinition1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pivotCacheDefinition" Target="pivotCache/pivotCacheDefinition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pivotCacheDefinition" Target="pivotCache/pivotCacheDefinition2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Nichola Baker" id="{C13CB6D8-A0A5-4C1E-92D0-27C860B8D1CF}" userId="S::nbaker@stalbans.anglican.org::947385fd-524d-49dc-a5e0-eca8b15cb8fa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chola Baker" refreshedDate="45387.598447685188" createdVersion="8" refreshedVersion="8" minRefreshableVersion="3" recordCount="7362" xr:uid="{0BCB45DD-49DD-42B6-A607-F2BD856C85DB}">
  <cacheSource type="worksheet">
    <worksheetSource ref="A3:U7366" sheet="Data"/>
  </cacheSource>
  <cacheFields count="23">
    <cacheField name="Year" numFmtId="0">
      <sharedItems containsBlank="1" containsMixedTypes="1" containsNumber="1" containsInteger="1" minValue="2017" maxValue="2024" count="10">
        <n v="2017"/>
        <n v="2018"/>
        <n v="2019"/>
        <n v="2020"/>
        <n v="2021"/>
        <n v="2022"/>
        <n v="2023"/>
        <s v="2020 &amp; earlier"/>
        <m/>
        <n v="2024"/>
      </sharedItems>
    </cacheField>
    <cacheField name="Year Historic shortfall" numFmtId="0">
      <sharedItems containsBlank="1" containsMixedTypes="1" containsNumber="1" containsInteger="1" minValue="2022" maxValue="2023" count="4">
        <m/>
        <n v="2022"/>
        <s v="2021 &amp; earlier"/>
        <n v="2023"/>
      </sharedItems>
    </cacheField>
    <cacheField name="PS years 100%" numFmtId="0">
      <sharedItems containsBlank="1"/>
    </cacheField>
    <cacheField name="LLF" numFmtId="0">
      <sharedItems count="2">
        <e v="#N/A"/>
        <s v="LLF"/>
      </sharedItems>
    </cacheField>
    <cacheField name="Rank" numFmtId="0">
      <sharedItems containsBlank="1" containsMixedTypes="1" containsNumber="1" containsInteger="1" minValue="1" maxValue="331"/>
    </cacheField>
    <cacheField name="Month" numFmtId="0">
      <sharedItems containsString="0" containsBlank="1" containsNumber="1" containsInteger="1" minValue="1" maxValue="13"/>
    </cacheField>
    <cacheField name="Category" numFmtId="0">
      <sharedItems containsBlank="1"/>
    </cacheField>
    <cacheField name="period historical received" numFmtId="0">
      <sharedItems containsDate="1" containsString="0" containsBlank="1" containsMixedTypes="1" minDate="2023-01-01T00:00:00" maxDate="1900-01-06T18:40:04"/>
    </cacheField>
    <cacheField name="Acct Code2" numFmtId="0">
      <sharedItems containsBlank="1"/>
    </cacheField>
    <cacheField name="Parish Name" numFmtId="0">
      <sharedItems containsBlank="1" count="340">
        <s v="Bourne End                                   "/>
        <s v="Sunnyside, St Michael and All Angels         "/>
        <s v="Great Berkhamsted                            "/>
        <s v="Great Gaddesden                              "/>
        <s v="Little Gaddesden                             "/>
        <s v="Nettleden                                    "/>
        <s v="Potten End, Holy Trinity                     "/>
        <s v="Northchurch                                  "/>
        <s v="Tring Team Parish                            "/>
        <s v="Wigginton                                    "/>
        <s v="Great Wymondley                              "/>
        <s v="Little Wymondley                             "/>
        <s v="Hitchin                                      "/>
        <s v="Holwell                                      "/>
        <s v="Ickleford                                    "/>
        <s v="Kings Walden                                 "/>
        <s v="Offley                                       "/>
        <s v="Lilley                                       "/>
        <s v="Old Letchworth                               "/>
        <s v="Letchworth, St Paul                          "/>
        <s v="Willian                                      "/>
        <s v="Norton                                       "/>
        <s v="Pirton                                       "/>
        <s v="Radwell                                      "/>
        <s v="St Ippolyts                                  "/>
        <s v="St Paul's Walden                             "/>
        <s v="Stotfold                                     "/>
        <s v="Wilbury                                      "/>
        <s v="Chipperfield                                 "/>
        <s v="Chorleywood, Christ Church                   "/>
        <s v="Chorleywood, St Andrew                       "/>
        <s v="Croxley Green, All Saints                    "/>
        <s v="Croxley Green, St Oswald                     "/>
        <s v="Mill End and Heronsgate with West Hyde       "/>
        <s v="Rickmansworth                                "/>
        <s v="Bovingdon                                    "/>
        <s v="Sarratt                                      "/>
        <s v="St Albans, Christ Church                     "/>
        <s v="St Albans, St Luke                           "/>
        <s v="St Albans, St Mary Marshalswick              "/>
        <s v="St Albans, St Michael                        "/>
        <s v="St Albans, St Paul                           "/>
        <s v="St Albans, St Peter                          "/>
        <s v="St Albans, St Saviour                        "/>
        <s v="St Albans, St Stephen                        "/>
        <s v="Aldenham                                     "/>
        <s v="Bricket Wood                                 "/>
        <s v="Colney Heath, St Mark                        "/>
        <s v="London Colney, St Peter                      "/>
        <s v="Frogmore, Holy Trinity                       "/>
        <s v="Radlett                                      "/>
        <s v="Shenley                                      "/>
        <s v="Abbots Langley                               "/>
        <s v="Langleybury, St Paul                         "/>
        <s v="Leavesden, All Saints                        "/>
        <s v="Oxhey, All Saints                            "/>
        <s v="Oxhey, St Matthew                            "/>
        <s v="Watford, Christ Church                       "/>
        <s v="Watford, St Andrew (LEP)                     "/>
        <s v="Watford, St John                             "/>
        <s v="Watford, St Luke                             "/>
        <s v="Watford                                      "/>
        <s v="Watford, St Michael and All Angels (LEP)     "/>
        <s v="Watford, St Peter                            "/>
        <s v="Bushey                                       "/>
        <s v="Bushey Heath, St Peter                       "/>
        <s v="Ayot St Lawrence                             "/>
        <s v="Kimpton                                      "/>
        <s v="Flamstead                                    "/>
        <s v="Harpenden, St John                           "/>
        <s v="Harpenden                                    "/>
        <s v="Markyate Street, St John the Baptist         "/>
        <s v="Redbourn                                     "/>
        <s v="Sandridge                                    "/>
        <s v="Wheathampstead                               "/>
        <s v="Hemel Hempstead, St Barnabas, Adeyfield      "/>
        <s v="Hemel Hempstead, Grovehill and Woodhall Farm "/>
        <s v="Hemel Hempstead, St Mary and St Paul         "/>
        <s v="Hemel Hempstead, Warners End and Gadebridge  "/>
        <s v="Boxmoor                                      "/>
        <s v="Hammerfield, St Francis of Assisi            "/>
        <s v="Apsley End                                   "/>
        <s v="Bennetts End                                 "/>
        <s v="Leverstock Green                             "/>
        <s v="Kings Langley                                "/>
        <s v="Chipping Barnet                              "/>
        <s v="East Barnet                                  "/>
        <s v="Little Heath, Christ Church                  "/>
        <s v="Lyonsdown, Holy Trinity                      "/>
        <s v="New Barnet, St James                         "/>
        <s v="Potters Bar                                  "/>
        <s v="Ridge                                        "/>
        <s v="South Mymms                                  "/>
        <s v="Potters Bar, King Charles the Martyr         "/>
        <s v="Totteridge                                   "/>
        <s v="Elstree and Borehamwood                      "/>
        <s v="Albury                                       "/>
        <s v="Little Hadham                                "/>
        <s v="Bishop's Stortford, Holy Trinity             "/>
        <s v="Bishop's Stortford                           "/>
        <s v="Braughing                                    "/>
        <s v="Furneux Pelham                               "/>
        <s v="Stocking Pelham                              "/>
        <s v="Gilston with Eastwick                        "/>
        <s v="High Wych, St James                          "/>
        <s v="Hockerill, All Saints                        "/>
        <s v="Much Hadham                                  "/>
        <s v="Sawbridgeworth                               "/>
        <s v="Standon                                      "/>
        <s v="Mundens, The                                 "/>
        <s v="Sacombe                                      "/>
        <s v="Thorley                                      "/>
        <s v="Baldock                                      "/>
        <s v="Bygrave                                      "/>
        <s v="Weston                                       "/>
        <s v="Anstey                                       "/>
        <s v="Brent Pelham                                 "/>
        <s v="Hormead with Wyddial                         "/>
        <s v="Meesden                                      "/>
        <s v="Ardeley                                      "/>
        <s v="Cottered                                     "/>
        <s v="Throcking                                    "/>
        <s v="Ashwell                                      "/>
        <s v="Aspenden                                     "/>
        <s v="Buntingford with Layston                     "/>
        <s v="Westmill                                     "/>
        <s v="Barkway                                      "/>
        <s v="Reed and Buckland                            "/>
        <s v="Barley                                       "/>
        <s v="Benington (LEP)                              "/>
        <s v="Clothall                                     "/>
        <s v="Rushden                                      "/>
        <s v="Sandon                                       "/>
        <s v="Wallington                                   "/>
        <s v="Hinxworth                                    "/>
        <s v="Newnham                                      "/>
        <s v="Kelshall                                     "/>
        <s v="Therfield                                    "/>
        <s v="Royston                                      "/>
        <s v="Walkern (LEP)                                "/>
        <s v="Broxbourne with Wormley                      "/>
        <s v="Cheshunt                                     "/>
        <s v="Turnford                                     "/>
        <s v="Goff's Oak, St James                         "/>
        <s v="Hoddesdon                                    "/>
        <s v="Northaw and Cuffley                          "/>
        <s v="Rye Park, St Cuthbert                        "/>
        <s v="Waltham Cross, Christ Church                 "/>
        <s v="Ayot St Peter                                "/>
        <s v="Welwyn, St Mary the Virgin                   "/>
        <s v="Woolmer Green, St Michael                    "/>
        <s v="Codicote                                     "/>
        <s v="Digswell                                     "/>
        <s v="Bishop's Hatfield St Etheldreda with St Luke "/>
        <s v="Bishop's Hatfield St John                    "/>
        <s v="Bishop's Hatfield St Michael and All Angels  "/>
        <s v="Hatfield Hyde, St Mary Magdalene             "/>
        <s v="Lemsford                                     "/>
        <s v="North Mymms                                  "/>
        <s v="Panshanger                                   "/>
        <s v="Tewin                                        "/>
        <s v="Datchworth                                   "/>
        <s v="Welwyn Garden City                           "/>
        <s v="Bayford                                      "/>
        <s v="Little Berkhamsted                           "/>
        <s v="Essendon                                     "/>
        <s v="Ponsbourne, St Mary                          "/>
        <s v="Bengeo Holy Trinity and St Leonard with Chris"/>
        <s v="Aston                                        "/>
        <s v="Bramfield                                    "/>
        <s v="Stapleford                                   "/>
        <s v="Waterford, St Michael and All Angels         "/>
        <s v="Watton-at-Stone                              "/>
        <s v="Great Amwell with St Margarets               "/>
        <s v="Stanstead Abbots                             "/>
        <s v="Hertford All Saints                          "/>
        <s v="Hertford, St Andrew with St Nicholas         "/>
        <s v="Hertingfordbury                              "/>
        <s v="High Cross, St John the Evangelist           "/>
        <s v="Thundridge                                   "/>
        <s v="Hunsdon                                      "/>
        <s v="Wareside, Holy Trinity                       "/>
        <s v="Widford                                      "/>
        <s v="Little Amwell, Holy Trinity                  "/>
        <s v="Ware, Christ Church                          "/>
        <s v="Ware                                         "/>
        <s v="Stevenage, St Mary, Shephall                 "/>
        <s v="Oak Church Stevenage                         "/>
        <s v="Knebworth                                    "/>
        <s v="Stevenage, All Saints, Pin Green             "/>
        <s v="Stevenage, Holy Trinity                      "/>
        <s v="Stevenage, St Andrew and St George           "/>
        <s v="Stevenage, St Hugh and St John, Chells (LEP) "/>
        <s v="Stevenage, St Nicholas                       "/>
        <s v="Stevenage, St Peter, Broadwater              "/>
        <s v="Ampthill                                     "/>
        <s v="Millbrook                                    "/>
        <s v="Steppingley                                  "/>
        <s v="Aspley Guise                                 "/>
        <s v="Husborne Crawley                             "/>
        <s v="Ridgmont                                     "/>
        <s v="Barton-le-Cley                               "/>
        <s v="Higham Gobion                                "/>
        <s v="Hexton                                       "/>
        <s v="Battlesden with Pottesgrove                  "/>
        <s v="Eversholt                                    "/>
        <s v="Milton Bryan                                 "/>
        <s v="Woburn                                       "/>
        <s v="Harlington                                   "/>
        <s v="Flitton                                      "/>
        <s v="Pulloxhill                                   "/>
        <s v="Silsoe                                       "/>
        <s v="Flitwick                                     "/>
        <s v="Maulden                                      "/>
        <s v="Tingrith                                     "/>
        <s v="Westoning                                    "/>
        <s v="Woburn Sands                                 "/>
        <s v="Arlesey with Astwick"/>
        <s v="Campton                                      "/>
        <s v="Meppershall                                  "/>
        <s v="Stondon                                      "/>
        <s v="Clifton                                      "/>
        <s v="Southill                                     "/>
        <s v="Clophill                                     "/>
        <s v="Shillington and Gravenhurst                  "/>
        <s v="Haynes                                       "/>
        <s v="Henlow                                       "/>
        <s v="Langford                                     "/>
        <s v="Shefford                                     "/>
        <s v="Bedford, All Saints                          "/>
        <s v="Bedford, Christ Church                       "/>
        <s v="Bedford, St Andrew                           "/>
        <s v="Bedford, St John and St Leonard              "/>
        <s v="Bedford, St Martin                           "/>
        <s v="Bedford, St Paul                             "/>
        <s v="Bedford, St Peter de Merton with St Cuthbert "/>
        <s v="Biddenham                                    "/>
        <s v="Kempston                                     "/>
        <s v="Goldington                                   "/>
        <s v="Kempston, The Church of the Transfiguration  "/>
        <s v="Bedford, St Mark                             "/>
        <s v="Renhold                                      "/>
        <s v="Cardington                                   "/>
        <s v="Cranfield                                    "/>
        <s v="Bedford, St Michael and All Angels           "/>
        <s v="Hulcote with Salford                         "/>
        <s v="Elstow                                       "/>
        <s v="Houghton Conquest                            "/>
        <s v="Wilshamstead                                 "/>
        <s v="Lidlington (LEP) Do not Post to This Account"/>
        <s v="Marston Morteyne with Lidlington             "/>
        <s v="Wootton                                      "/>
        <s v="Biggleswade                                  "/>
        <s v="Blunham                                      "/>
        <s v="Tempsford with Little Barford                "/>
        <s v="Caldecote, All Saints                        "/>
        <s v="Old Warden                                   "/>
        <s v="Northill                                     "/>
        <s v="Cockayne Hatley                              "/>
        <s v="Potton                                       "/>
        <s v="Sutton                                       "/>
        <s v="Cople                                        "/>
        <s v="Willington                                   "/>
        <s v="Moggerhanger                                 "/>
        <s v="Dunton                                       "/>
        <s v="Wrestlingworth                               "/>
        <s v="Eyeworth                                     "/>
        <s v="Eaton Socon                                  "/>
        <s v="Great Barford                                "/>
        <s v="Roxton                                       "/>
        <s v="Sandy                                        "/>
        <s v="Billington                                   "/>
        <s v="Chalgrave                                    "/>
        <s v="Dunstable                                    "/>
        <s v="Eaton Bray with Edlesborough                 "/>
        <s v="Egginton"/>
        <s v="Heath and Reach with Egginton                "/>
        <s v="Hockliffe                                    "/>
        <s v="Houghton Regis                               "/>
        <s v="Kensworth                                    "/>
        <s v="Leighton Buzzard                             "/>
        <s v="Linslade                                     "/>
        <s v="Sandhills, Church of the Good Shepherd (Conve"/>
        <s v="Stanbridge                                   "/>
        <s v="Studham                                      "/>
        <s v="Tilsworth                                    "/>
        <s v="Toddington                                   "/>
        <s v="Totternhoe                                   "/>
        <s v="Whipsnade                                    "/>
        <s v="Bushmead                                     "/>
        <s v="Caddington                                   "/>
        <s v="Woodside, St Andrew                          "/>
        <s v="Farley Hill, St John the Baptist             "/>
        <s v="Leagrave, St Luke                            "/>
        <s v="Luton, St Augustine, Limbury                 "/>
        <s v="Luton, All Saints with St Peter              "/>
        <s v="Luton, St Hugh, Lewsey                       "/>
        <s v="Luton, St Andrew                             "/>
        <s v="Luton, St Anne with St Christopher           "/>
        <s v="Luton, Round Green, St Christopher"/>
        <s v="Luton, St Francis                            "/>
        <s v="Luton                                        "/>
        <s v="Luton, St Matthew, High Town"/>
        <s v="Luton, St Paul                               "/>
        <s v="Luton, St Saviour                            "/>
        <s v="Marsh Farm                                   "/>
        <s v="Stopsley, St Thomas                          "/>
        <s v="Streatley                                    "/>
        <s v="Sundon                                       "/>
        <s v="Bletsoe                                      "/>
        <s v="Riseley                                      "/>
        <s v="Bolnhurst                                    "/>
        <s v="Keysoe                                       "/>
        <s v="Carlton with Chellington (LEP)               "/>
        <s v="Harrold (LEP)                                "/>
        <s v="Colmworth                                    "/>
        <s v="Ravensden                                    "/>
        <s v="Wilden                                       "/>
        <s v="Felmersham                                   "/>
        <s v="Sharnbrook                                   "/>
        <s v="Knotting with Souldrop                       "/>
        <s v="Milton Ernest                                "/>
        <s v="Thurleigh (LEP)                              "/>
        <s v="Odell                                        "/>
        <s v="Pavenham                                     "/>
        <s v="Podington with Farndish                      "/>
        <s v="Wymington                                    "/>
        <s v="Stevington                                   "/>
        <s v="Turvey                                       "/>
        <s v="The Stodden Churches                         "/>
        <s v="Bromham                                      "/>
        <s v="Oakley (LEP)                                 "/>
        <s v="Stagsden                                     "/>
        <s v="Clapham                                      "/>
        <s v="St Mary's Hitchin"/>
        <s v="Holy Saviour Hitchin"/>
        <s v="St Faith's Hitchin"/>
        <s v="St Mark's Hitchin"/>
        <s v="The Hub, Hitchin"/>
        <m u="1"/>
      </sharedItems>
    </cacheField>
    <cacheField name="Benefice" numFmtId="0">
      <sharedItems containsBlank="1" count="189">
        <s v="Sunnyside with Bourne End"/>
        <s v="Berkhamsted Team Ministry"/>
        <s v="Northchurch and Wigginton"/>
        <s v="Tring (Team Ministry)"/>
        <s v="St Ippolyts with Great and Little Wymondley"/>
        <s v="Hitchin &amp; St Paul's Walden (Team Ministry)"/>
        <s v="Holwell, Ickleford and Pirton"/>
        <s v="King's Walden and Offley with Lilley"/>
        <s v="Letchworth, St Paul with Willian and Old Letchworth"/>
        <s v="Norton"/>
        <s v="Stotfold with Radwell"/>
        <s v="Wilbury"/>
        <s v="Sarratt and Chipperfield"/>
        <s v="Chorleywood, Christ Church"/>
        <s v="Chorleywood, St Andrew"/>
        <s v="Croxley Green, All Saints"/>
        <s v="Croxley Green, St Oswald"/>
        <s v="Mill End and Heronsgate with West Hyde"/>
        <s v="Rickmansworth"/>
        <s v="Bovingdon"/>
        <s v="St Albans, Christ Church"/>
        <s v="St Albans, St Luke"/>
        <s v="St Albans, St Mary Marshalswick"/>
        <s v="St Albans, St Michael"/>
        <s v="St Albans, St Paul"/>
        <s v="St Albans, St Peter"/>
        <s v="St Albans, St Saviour"/>
        <s v="St Albans, St Stephen"/>
        <s v="Aldenham, Radlett and Shenley Team Ministry"/>
        <s v="Bricket Wood"/>
        <s v="Colney Heath, St Mark"/>
        <s v="London Colney, St Peter"/>
        <s v="Frogmore, Holy Trinity"/>
        <s v="Abbots Langley"/>
        <s v="Langleybury, St Paul"/>
        <s v="Leavesden, All Saints"/>
        <s v="South Oxhey and Carpenders Park"/>
        <s v="Oxhey, St Matthew"/>
        <s v="Watford, Christ Church"/>
        <s v="Watford, St Andrew"/>
        <s v="Watford, St John"/>
        <s v="Watford, St Luke"/>
        <s v="Watford"/>
        <s v="Watford, St Michael"/>
        <s v="Watford, St Peter"/>
        <s v="Bushey"/>
        <s v="Bushey Heath, St Peter"/>
        <s v="Kimpton with Ayot St Lawrence"/>
        <s v="Flamstead and Markyate Street"/>
        <s v="Harpenden, St John"/>
        <s v="Harpenden"/>
        <s v="Redbourn"/>
        <s v="Sandridge"/>
        <s v="Wheathampstead"/>
        <s v="Hemel Hempstead Team Ministry"/>
        <s v="Boxmoor"/>
        <s v="Langelei Team Ministry"/>
        <s v="Chipping Barnet Team Ministry"/>
        <s v="East Barnet"/>
        <s v="Little Heath, Christ Church"/>
        <s v="Lyonsdown, Holy Trinity"/>
        <s v="New Barnet, St James"/>
        <s v="Potters Bar"/>
        <s v="South Mymms and Ridge"/>
        <s v="Potters Bar, King Charles the Martyr"/>
        <s v="Totteridge"/>
        <s v="Elstree and Borehamwood Team Ministry"/>
        <s v="Albury, Little Hadham and Much Hadham"/>
        <s v="Bishop's Stortford, Holy Trinity"/>
        <s v="Bishop's Stortford"/>
        <s v="Braughing, Furneux Pelham and Stocking Pelham"/>
        <s v="High Wych and Gilston with Eastwick"/>
        <s v="Hockerill, All Saints"/>
        <s v="Sawbridgeworth"/>
        <s v="Standon and the Mundens with Sacombe"/>
        <s v="Thorley"/>
        <s v="Baldock with Bygrave"/>
        <s v="The Kingswood Benefice"/>
        <s v="Hormead, Wyddial, Anstey, Brent Pelham and Meesden"/>
        <s v="Ardeley, Benington, Cottered with Throcking and Walkern"/>
        <s v="Ashwell with Hinxworth and Newnham"/>
        <s v="Aspenden, Buntingford and Westmill"/>
        <s v="Barkway, Barley, Reed and Buckland"/>
        <s v="Therfield with Kelshall"/>
        <s v="Royston"/>
        <s v="Broxbourne with Wormley"/>
        <s v="Cheshunt (Team Ministry)"/>
        <s v="Hoddesdon"/>
        <s v="Northaw and Cuffley"/>
        <s v="Rye Park, St Cuthbert"/>
        <s v="Welwyn Team Ministry"/>
        <s v="Digswell"/>
        <s v="Bishop's Hatfield Team Ministry"/>
        <s v="Hatfield Hyde, St Mary Magdalene"/>
        <s v="Panshanger"/>
        <s v="Welwyn Garden City"/>
        <s v="Little Berkhamsted and Bayford, Essendon and Ponsbourne"/>
        <s v="Hertford Team Ministry"/>
        <s v="The Beane Valley Benefice"/>
        <s v="Great Amwell with St Margarets and Stanstead Abbots"/>
        <s v="High Cross"/>
        <s v="Thundridge"/>
        <s v="Hunsdon with Widford and Wareside"/>
        <s v="Ware, Christ Church"/>
        <s v="Ware"/>
        <s v="Stevenage, St Mary, Shephall"/>
        <s v="Oak Church (extra parochial) (Bishop's Mission Order)"/>
        <s v="Knebworth"/>
        <s v="Stevenage, All Saints, Pin Green"/>
        <s v="Stevenage, Holy Trinity"/>
        <s v="Stevenage, St Andrew and St George"/>
        <s v="Stevenage, St Hugh and St John, Chells"/>
        <s v="Stevenage, St Nicholas and Graveley"/>
        <s v="Stevenage, St Peter, Broadwater"/>
        <s v="Ampthill with Millbrook and Steppingley"/>
        <s v="Aspley Guise with Husborne Crawley and Ridgmont"/>
        <s v="Barton-le-Cley with Higham Gobion and Hexton"/>
        <s v="Woburn with Eversholt, Milton Bryan, Battlesden and Pottesgrove"/>
        <s v="Harlington, Tingrith and Westoning"/>
        <s v="Silsoe, Pulloxhill and Flitton"/>
        <s v="Flitwick"/>
        <s v="Clophill and Maulden"/>
        <s v="Woburn Sands"/>
        <s v="Arlesey with Astwick"/>
        <s v="Campton, Meppershall and Shefford"/>
        <s v="Gravenhurst, Shillington and Stondon"/>
        <s v="Clifton, Haynes and Southill"/>
        <s v="Henlow and Langford"/>
        <s v="Bedford, All Saints"/>
        <s v="Bedford, Christ Church"/>
        <s v="Bedford, St Andrew"/>
        <s v="Bedford, St John and St Leonard"/>
        <s v="Bedford, St Martin"/>
        <s v="Bedford, St Paul"/>
        <s v="Bedford, St Peter de Merton with St Cuthbert"/>
        <s v="Biddenham"/>
        <s v="Kempston"/>
        <s v="Goldington"/>
        <s v="Kempston, The Church of the Transfiguration"/>
        <s v="Bedford, St Mark"/>
        <s v="Renhold"/>
        <s v="Elstow Team Ministry"/>
        <s v="Cranfield and Hulcote with Salford"/>
        <s v="Closed"/>
        <s v="Marston Morteyne with Lidlington"/>
        <s v="Wootton"/>
        <s v="Biggleswade"/>
        <s v="The Riversmeet Benefice"/>
        <s v="Caldecote, Northill and Old Warden"/>
        <s v="Potton with Sutton and Cockayne Hatley"/>
        <s v="Cople, Moggerhanger and Willington"/>
        <s v="Dunton with Wrestlingworth and Eyeworth"/>
        <s v="Eaton Socon"/>
        <s v="Sandy"/>
        <s v="Ouzel Valley Team Ministry"/>
        <s v="Toddington and Chalgrave"/>
        <s v="Dunstable Team Ministry"/>
        <s v="Eaton Bray with Edlesborough"/>
        <s v="Houghton Regis"/>
        <s v="Kensworth, Studham and Whipsnade"/>
        <s v="Totternhoe, Stanbridge and Tilsworth"/>
        <s v="Bushmead"/>
        <s v="Caddington"/>
        <s v="Woodside"/>
        <s v="Farley Hill, St John the Baptist"/>
        <s v="Leagrave, St Luke"/>
        <s v="Luton, Saint Augustine, Limbury with Holy Trinity"/>
        <s v="Luton, All Saints with St Peter"/>
        <s v="Luton, St Hugh, Lewsey"/>
        <s v="Luton, St Andrew"/>
        <s v="Luton, St Anne with St Christopher"/>
        <s v="Luton, St Francis"/>
        <s v="Luton"/>
        <s v="Luton, St Paul"/>
        <s v="Luton, St Saviour"/>
        <s v="Marsh Farm"/>
        <s v="Stopsley, St Thomas"/>
        <s v="Streatley"/>
        <s v="Sundon"/>
        <s v="Riseley with Bletsoe"/>
        <s v="Bolnhurst with Keysoe"/>
        <s v="Chellington Team"/>
        <s v="Wilden with Colmworth and Ravensden"/>
        <s v="Sharnbrook, Felmersham and Knotting with Souldrop"/>
        <s v="Milton Ernest, Pavenham and Thurleigh"/>
        <s v="The Stodden Churches"/>
        <s v="Bromham with Oakley and Stagsden"/>
        <s v="Clapham"/>
        <m u="1"/>
      </sharedItems>
    </cacheField>
    <cacheField name="Deanery" numFmtId="0">
      <sharedItems containsBlank="1" count="22">
        <s v="Berkhamsted Deanery"/>
        <s v="Hitchin Deanery"/>
        <s v="Rickmansworth Deanery"/>
        <s v="St Albans Deanery"/>
        <s v="Watford Deanery"/>
        <s v="Wheathampstead Deanery"/>
        <s v="Hemel Hempstead Deanery"/>
        <s v="Barnet Deanery"/>
        <s v="Bishop's Stortford Deanery"/>
        <s v="Buntingford Deanery"/>
        <s v="Cheshunt Deanery"/>
        <s v="Welwyn Hatfield Deanery "/>
        <s v="Hertford and Ware Deanery"/>
        <s v="Stevenage Deanery"/>
        <s v="Ampthill and Shefford Deanery"/>
        <s v="Bedford Deanery"/>
        <s v="Closed"/>
        <s v="Biggleswade Deanery "/>
        <s v="Dunstable Deanery"/>
        <s v="Luton Deanery"/>
        <s v="Sharnbrook Deanery"/>
        <m u="1"/>
      </sharedItems>
    </cacheField>
    <cacheField name="Archdeaconry" numFmtId="0">
      <sharedItems/>
    </cacheField>
    <cacheField name="Comment" numFmtId="0">
      <sharedItems containsNonDate="0" containsString="0" containsBlank="1"/>
    </cacheField>
    <cacheField name="Comment 2" numFmtId="0">
      <sharedItems containsNonDate="0" containsString="0" containsBlank="1"/>
    </cacheField>
    <cacheField name="Prior YTD received" numFmtId="0">
      <sharedItems containsString="0" containsBlank="1" containsNumber="1" minValue="0" maxValue="288903"/>
    </cacheField>
    <cacheField name="Request" numFmtId="0">
      <sharedItems containsString="0" containsBlank="1" containsNumber="1" minValue="0" maxValue="290639"/>
    </cacheField>
    <cacheField name="Received" numFmtId="0">
      <sharedItems containsString="0" containsBlank="1" containsNumber="1" minValue="-8794" maxValue="288903"/>
    </cacheField>
    <cacheField name="Full year Req" numFmtId="0">
      <sharedItems containsString="0" containsBlank="1" containsNumber="1" containsInteger="1" minValue="220" maxValue="290639"/>
    </cacheField>
    <cacheField name="Historical shortfall" numFmtId="0">
      <sharedItems containsString="0" containsBlank="1" containsNumber="1" minValue="-599359" maxValue="657574"/>
    </cacheField>
    <cacheField name="PS % recovery" numFmtId="0" formula="Received/Request" databaseField="0"/>
    <cacheField name="Balance YTD" numFmtId="0" formula="Received-Request" databaseField="0"/>
    <cacheField name="Variance to prior year" numFmtId="0" formula="Received-'Prior YTD received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chola Baker" refreshedDate="45687.731655671298" createdVersion="8" refreshedVersion="8" minRefreshableVersion="3" recordCount="10906" xr:uid="{B5632ACE-A712-4C28-B7A3-5F001738B007}">
  <cacheSource type="worksheet">
    <worksheetSource ref="A3:U10910" sheet="Data"/>
  </cacheSource>
  <cacheFields count="24">
    <cacheField name="Year" numFmtId="0">
      <sharedItems containsBlank="1" containsMixedTypes="1" containsNumber="1" containsInteger="1" minValue="2017" maxValue="2024" count="10">
        <n v="2017"/>
        <n v="2018"/>
        <n v="2019"/>
        <n v="2020"/>
        <n v="2021"/>
        <n v="2022"/>
        <n v="2023"/>
        <s v="2020 &amp; earlier"/>
        <m/>
        <n v="2024"/>
      </sharedItems>
    </cacheField>
    <cacheField name="Year Historic shortfall" numFmtId="0">
      <sharedItems containsBlank="1" containsMixedTypes="1" containsNumber="1" containsInteger="1" minValue="2019" maxValue="2023" count="6">
        <m/>
        <n v="2022"/>
        <s v="2021 &amp; earlier"/>
        <n v="2023"/>
        <n v="2019"/>
        <n v="2020" u="1"/>
      </sharedItems>
    </cacheField>
    <cacheField name="PS years 100%" numFmtId="0">
      <sharedItems containsBlank="1"/>
    </cacheField>
    <cacheField name="LLF" numFmtId="0">
      <sharedItems containsBlank="1"/>
    </cacheField>
    <cacheField name="Rank" numFmtId="0">
      <sharedItems containsBlank="1" containsMixedTypes="1" containsNumber="1" containsInteger="1" minValue="1" maxValue="331"/>
    </cacheField>
    <cacheField name="Month" numFmtId="0">
      <sharedItems containsString="0" containsBlank="1" containsNumber="1" containsInteger="1" minValue="1" maxValue="13"/>
    </cacheField>
    <cacheField name="Category" numFmtId="0">
      <sharedItems containsBlank="1"/>
    </cacheField>
    <cacheField name="period historical received" numFmtId="0">
      <sharedItems containsDate="1" containsString="0" containsBlank="1" containsMixedTypes="1" minDate="2023-01-01T00:00:00" maxDate="1900-01-06T18:40:04"/>
    </cacheField>
    <cacheField name="Mission initiative grant" numFmtId="0">
      <sharedItems containsBlank="1"/>
    </cacheField>
    <cacheField name="Acct Code2" numFmtId="0">
      <sharedItems containsBlank="1"/>
    </cacheField>
    <cacheField name="Parish Name" numFmtId="0">
      <sharedItems containsBlank="1" count="340">
        <s v="Bourne End                                   "/>
        <s v="Sunnyside, St Michael and All Angels         "/>
        <s v="Great Berkhamsted                            "/>
        <s v="Great Gaddesden                              "/>
        <s v="Little Gaddesden                             "/>
        <s v="Nettleden                                    "/>
        <s v="Potten End, Holy Trinity                     "/>
        <s v="Northchurch                                  "/>
        <s v="Tring Team Parish                            "/>
        <s v="Wigginton                                    "/>
        <s v="Great Wymondley                              "/>
        <s v="Little Wymondley                             "/>
        <s v="Hitchin                                      "/>
        <s v="Holwell                                      "/>
        <s v="Ickleford                                    "/>
        <s v="Kings Walden                                 "/>
        <s v="Offley                                       "/>
        <s v="Lilley                                       "/>
        <s v="Old Letchworth                               "/>
        <s v="Letchworth, St Paul                          "/>
        <s v="Willian                                      "/>
        <s v="Norton                                       "/>
        <s v="Pirton                                       "/>
        <s v="Radwell                                      "/>
        <s v="St Ippolyts                                  "/>
        <s v="St Paul's Walden                             "/>
        <s v="Stotfold                                     "/>
        <s v="Wilbury                                      "/>
        <s v="Chipperfield                                 "/>
        <s v="Chorleywood, Christ Church                   "/>
        <s v="Chorleywood, St Andrew                       "/>
        <s v="Croxley Green, All Saints                    "/>
        <s v="Croxley Green, St Oswald                     "/>
        <s v="Mill End and Heronsgate with West Hyde       "/>
        <s v="Rickmansworth                                "/>
        <s v="Bovingdon                                    "/>
        <s v="Sarratt                                      "/>
        <s v="St Albans, Christ Church                     "/>
        <s v="St Albans, St Luke                           "/>
        <s v="St Albans, St Mary Marshalswick              "/>
        <s v="St Albans, St Michael                        "/>
        <s v="St Albans, St Paul                           "/>
        <s v="St Albans, St Peter                          "/>
        <s v="St Albans, St Saviour                        "/>
        <s v="St Albans, St Stephen                        "/>
        <s v="Aldenham                                     "/>
        <s v="Bricket Wood                                 "/>
        <s v="Colney Heath, St Mark                        "/>
        <s v="London Colney, St Peter                      "/>
        <s v="Frogmore, Holy Trinity                       "/>
        <s v="Radlett                                      "/>
        <s v="Shenley                                      "/>
        <s v="Abbots Langley                               "/>
        <s v="Langleybury, St Paul                         "/>
        <s v="Leavesden, All Saints                        "/>
        <s v="Oxhey, All Saints                            "/>
        <s v="Oxhey, St Matthew                            "/>
        <s v="Watford, Christ Church                       "/>
        <s v="Watford, St Andrew (LEP)                     "/>
        <s v="Watford, St John                             "/>
        <s v="Watford, St Luke                             "/>
        <s v="Watford                                      "/>
        <s v="Watford, St Michael and All Angels (LEP)     "/>
        <s v="Watford, St Peter                            "/>
        <s v="Bushey                                       "/>
        <s v="Bushey Heath, St Peter                       "/>
        <s v="Ayot St Lawrence                             "/>
        <s v="Kimpton                                      "/>
        <s v="Flamstead                                    "/>
        <s v="Harpenden, St John                           "/>
        <s v="Harpenden                                    "/>
        <s v="Markyate Street, St John the Baptist         "/>
        <s v="Redbourn                                     "/>
        <s v="Sandridge                                    "/>
        <s v="Wheathampstead                               "/>
        <s v="Hemel Hempstead, St Barnabas, Adeyfield      "/>
        <s v="Hemel Hempstead, Grovehill and Woodhall Farm "/>
        <s v="Hemel Hempstead, St Mary and St Paul         "/>
        <s v="Hemel Hempstead, Warners End and Gadebridge  "/>
        <s v="Boxmoor                                      "/>
        <s v="Hammerfield, St Francis of Assisi            "/>
        <s v="Apsley End                                   "/>
        <s v="Bennetts End                                 "/>
        <s v="Leverstock Green                             "/>
        <s v="Kings Langley                                "/>
        <s v="Chipping Barnet                              "/>
        <s v="East Barnet                                  "/>
        <s v="Little Heath, Christ Church                  "/>
        <s v="Lyonsdown, Holy Trinity                      "/>
        <s v="New Barnet, St James                         "/>
        <s v="Potters Bar                                  "/>
        <s v="Ridge                                        "/>
        <s v="South Mymms                                  "/>
        <s v="Potters Bar, King Charles the Martyr         "/>
        <s v="Totteridge                                   "/>
        <s v="Elstree and Borehamwood                      "/>
        <s v="Albury                                       "/>
        <s v="Little Hadham                                "/>
        <s v="Bishop's Stortford, Holy Trinity             "/>
        <s v="Bishop's Stortford                           "/>
        <s v="Braughing                                    "/>
        <s v="Furneux Pelham                               "/>
        <s v="Stocking Pelham                              "/>
        <s v="Gilston with Eastwick                        "/>
        <s v="High Wych, St James                          "/>
        <s v="Hockerill, All Saints                        "/>
        <s v="Much Hadham                                  "/>
        <s v="Sawbridgeworth                               "/>
        <s v="Standon                                      "/>
        <s v="Mundens, The                                 "/>
        <s v="Sacombe                                      "/>
        <s v="Thorley                                      "/>
        <s v="Baldock                                      "/>
        <s v="Bygrave                                      "/>
        <s v="Weston                                       "/>
        <s v="Anstey                                       "/>
        <s v="Brent Pelham                                 "/>
        <s v="Hormead with Wyddial                         "/>
        <s v="Meesden                                      "/>
        <s v="Ardeley                                      "/>
        <s v="Cottered                                     "/>
        <s v="Throcking                                    "/>
        <s v="Ashwell                                      "/>
        <s v="Aspenden                                     "/>
        <s v="Buntingford with Layston                     "/>
        <s v="Westmill                                     "/>
        <s v="Barkway                                      "/>
        <s v="Reed and Buckland                            "/>
        <s v="Barley                                       "/>
        <s v="Benington (LEP)                              "/>
        <s v="Clothall                                     "/>
        <s v="Rushden                                      "/>
        <s v="Sandon                                       "/>
        <s v="Wallington                                   "/>
        <s v="Hinxworth                                    "/>
        <s v="Newnham                                      "/>
        <s v="Kelshall                                     "/>
        <s v="Therfield                                    "/>
        <s v="Royston                                      "/>
        <s v="Walkern (LEP)                                "/>
        <s v="Broxbourne with Wormley                      "/>
        <s v="Cheshunt                                     "/>
        <s v="Turnford                                     "/>
        <s v="Goff's Oak, St James                         "/>
        <s v="Hoddesdon                                    "/>
        <s v="Northaw and Cuffley                          "/>
        <s v="Rye Park, St Cuthbert                        "/>
        <s v="Waltham Cross, Christ Church                 "/>
        <s v="Ayot St Peter                                "/>
        <s v="Welwyn, St Mary the Virgin                   "/>
        <s v="Woolmer Green, St Michael                    "/>
        <s v="Codicote                                     "/>
        <s v="Digswell                                     "/>
        <s v="Bishop's Hatfield St Etheldreda with St Luke "/>
        <s v="Bishop's Hatfield St John                    "/>
        <s v="Bishop's Hatfield St Michael and All Angels  "/>
        <s v="Hatfield Hyde, St Mary Magdalene             "/>
        <s v="Lemsford                                     "/>
        <s v="North Mymms                                  "/>
        <s v="Panshanger                                   "/>
        <s v="Tewin                                        "/>
        <s v="Datchworth                                   "/>
        <s v="Welwyn Garden City                           "/>
        <s v="Bayford                                      "/>
        <s v="Little Berkhamsted                           "/>
        <s v="Essendon                                     "/>
        <s v="Ponsbourne, St Mary                          "/>
        <s v="Bengeo Holy Trinity and St Leonard with Chris"/>
        <s v="Aston                                        "/>
        <s v="Bramfield                                    "/>
        <s v="Stapleford                                   "/>
        <s v="Waterford, St Michael and All Angels         "/>
        <s v="Watton-at-Stone                              "/>
        <s v="Great Amwell with St Margarets               "/>
        <s v="Stanstead Abbots                             "/>
        <s v="Hertford All Saints                          "/>
        <s v="Hertford, St Andrew with St Nicholas         "/>
        <s v="Hertingfordbury                              "/>
        <s v="High Cross, St John the Evangelist           "/>
        <s v="Thundridge                                   "/>
        <s v="Hunsdon                                      "/>
        <s v="Wareside, Holy Trinity                       "/>
        <s v="Widford                                      "/>
        <s v="Little Amwell, Holy Trinity                  "/>
        <s v="Ware, Christ Church                          "/>
        <s v="Ware                                         "/>
        <s v="Stevenage, St Mary, Shephall                 "/>
        <s v="Oak Church Stevenage                         "/>
        <s v="Knebworth                                    "/>
        <s v="Stevenage, All Saints, Pin Green             "/>
        <s v="Stevenage, Holy Trinity                      "/>
        <s v="Stevenage, St Andrew and St George           "/>
        <s v="Stevenage, St Hugh and St John, Chells (LEP) "/>
        <s v="Stevenage, St Nicholas                       "/>
        <s v="Stevenage, St Peter, Broadwater              "/>
        <s v="Ampthill                                     "/>
        <s v="Millbrook                                    "/>
        <s v="Steppingley                                  "/>
        <s v="Aspley Guise                                 "/>
        <s v="Husborne Crawley                             "/>
        <s v="Ridgmont                                     "/>
        <s v="Barton-le-Cley                               "/>
        <s v="Higham Gobion                                "/>
        <s v="Hexton                                       "/>
        <s v="Battlesden with Pottesgrove                  "/>
        <s v="Eversholt                                    "/>
        <s v="Milton Bryan                                 "/>
        <s v="Woburn                                       "/>
        <s v="Harlington                                   "/>
        <s v="Flitton                                      "/>
        <s v="Pulloxhill                                   "/>
        <s v="Silsoe                                       "/>
        <s v="Flitwick                                     "/>
        <s v="Maulden                                      "/>
        <s v="Tingrith                                     "/>
        <s v="Westoning                                    "/>
        <s v="Woburn Sands                                 "/>
        <s v="Arlesey with Astwick"/>
        <s v="Campton                                      "/>
        <s v="Meppershall                                  "/>
        <s v="Stondon                                      "/>
        <s v="Clifton                                      "/>
        <s v="Southill                                     "/>
        <s v="Clophill                                     "/>
        <s v="Shillington and Gravenhurst                  "/>
        <s v="Haynes                                       "/>
        <s v="Henlow                                       "/>
        <s v="Langford                                     "/>
        <s v="Shefford                                     "/>
        <s v="Bedford, All Saints                          "/>
        <s v="Bedford, Christ Church                       "/>
        <s v="Bedford, St Andrew                           "/>
        <s v="Bedford, St John and St Leonard              "/>
        <s v="Bedford, St Martin                           "/>
        <s v="Bedford, St Paul                             "/>
        <s v="Bedford, St Peter de Merton with St Cuthbert "/>
        <s v="Biddenham                                    "/>
        <s v="Kempston                                     "/>
        <s v="Goldington                                   "/>
        <s v="Kempston, The Church of the Transfiguration  "/>
        <s v="Bedford, St Mark                             "/>
        <s v="Renhold                                      "/>
        <s v="Cardington                                   "/>
        <s v="Cranfield                                    "/>
        <s v="Bedford, St Michael and All Angels           "/>
        <s v="Hulcote with Salford                         "/>
        <s v="Elstow                                       "/>
        <s v="Houghton Conquest                            "/>
        <s v="Wilshamstead                                 "/>
        <s v="Lidlington (LEP) Do not Post to This Account"/>
        <s v="Marston Morteyne with Lidlington             "/>
        <s v="Wootton                                      "/>
        <s v="Biggleswade                                  "/>
        <s v="Blunham                                      "/>
        <s v="Tempsford with Little Barford                "/>
        <s v="Caldecote, All Saints                        "/>
        <s v="Old Warden                                   "/>
        <s v="Northill                                     "/>
        <s v="Cockayne Hatley                              "/>
        <s v="Potton                                       "/>
        <s v="Sutton                                       "/>
        <s v="Cople                                        "/>
        <s v="Willington                                   "/>
        <s v="Moggerhanger                                 "/>
        <s v="Dunton                                       "/>
        <s v="Wrestlingworth                               "/>
        <s v="Eyeworth                                     "/>
        <s v="Eaton Socon                                  "/>
        <s v="Great Barford                                "/>
        <s v="Roxton                                       "/>
        <s v="Sandy                                        "/>
        <s v="Billington                                   "/>
        <s v="Chalgrave                                    "/>
        <s v="Dunstable                                    "/>
        <s v="Eaton Bray with Edlesborough                 "/>
        <s v="Egginton"/>
        <s v="Heath and Reach with Egginton                "/>
        <s v="Hockliffe                                    "/>
        <s v="Houghton Regis                               "/>
        <s v="Kensworth                                    "/>
        <s v="Leighton Buzzard                             "/>
        <s v="Linslade                                     "/>
        <s v="Sandhills, Church of the Good Shepherd (Conve"/>
        <s v="Stanbridge                                   "/>
        <s v="Studham                                      "/>
        <s v="Tilsworth                                    "/>
        <s v="Toddington                                   "/>
        <s v="Totternhoe                                   "/>
        <s v="Whipsnade                                    "/>
        <s v="Bushmead                                     "/>
        <s v="Caddington                                   "/>
        <s v="Woodside, St Andrew                          "/>
        <s v="Farley Hill, St John the Baptist             "/>
        <s v="Leagrave, St Luke                            "/>
        <s v="Luton, St Augustine, Limbury                 "/>
        <s v="Luton, All Saints with St Peter              "/>
        <s v="Luton, St Hugh, Lewsey                       "/>
        <s v="Luton, St Andrew                             "/>
        <s v="Luton, St Anne with St Christopher           "/>
        <s v="Luton, Round Green, St Christopher"/>
        <s v="Luton, St Francis                            "/>
        <s v="Luton                                        "/>
        <s v="Luton, St Matthew, High Town"/>
        <s v="Luton, St Paul                               "/>
        <s v="Luton, St Saviour                            "/>
        <s v="Marsh Farm                                   "/>
        <s v="Stopsley, St Thomas                          "/>
        <s v="Streatley                                    "/>
        <s v="Sundon                                       "/>
        <s v="Bletsoe                                      "/>
        <s v="Riseley                                      "/>
        <s v="Bolnhurst                                    "/>
        <s v="Keysoe                                       "/>
        <s v="Carlton with Chellington (LEP)               "/>
        <s v="Harrold (LEP)                                "/>
        <s v="Colmworth                                    "/>
        <s v="Ravensden                                    "/>
        <s v="Wilden                                       "/>
        <s v="Felmersham                                   "/>
        <s v="Sharnbrook                                   "/>
        <s v="Knotting with Souldrop                       "/>
        <s v="Milton Ernest                                "/>
        <s v="Thurleigh (LEP)                              "/>
        <s v="Odell                                        "/>
        <s v="Pavenham                                     "/>
        <s v="Podington with Farndish                      "/>
        <s v="Wymington                                    "/>
        <s v="Stevington                                   "/>
        <s v="Turvey                                       "/>
        <s v="The Stodden Churches                         "/>
        <s v="Bromham                                      "/>
        <s v="Oakley (LEP)                                 "/>
        <s v="Stagsden                                     "/>
        <s v="Clapham                                      "/>
        <s v="St Mary's Hitchin"/>
        <s v="Holy Saviour Hitchin"/>
        <s v="St Faith's Hitchin"/>
        <s v="St Mark's Hitchin"/>
        <s v="The Hub, Hitchin"/>
        <m/>
      </sharedItems>
    </cacheField>
    <cacheField name="Benefice" numFmtId="0">
      <sharedItems containsBlank="1" count="189">
        <s v="Sunnyside with Bourne End"/>
        <s v="Berkhamsted Team Ministry"/>
        <s v="Northchurch and Wigginton"/>
        <s v="Tring (Team Ministry)"/>
        <s v="St Ippolyts with Great and Little Wymondley"/>
        <s v="Hitchin &amp; St Paul's Walden (Team Ministry)"/>
        <s v="Holwell, Ickleford and Pirton"/>
        <s v="King's Walden and Offley with Lilley"/>
        <s v="Letchworth, St Paul with Willian and Old Letchworth"/>
        <s v="Norton"/>
        <s v="Stotfold with Radwell"/>
        <s v="Wilbury"/>
        <s v="Sarratt and Chipperfield"/>
        <s v="Chorleywood, Christ Church"/>
        <s v="Chorleywood, St Andrew"/>
        <s v="Croxley Green, All Saints"/>
        <s v="Croxley Green, St Oswald"/>
        <s v="Mill End and Heronsgate with West Hyde"/>
        <s v="Rickmansworth"/>
        <s v="Bovingdon"/>
        <s v="St Albans, Christ Church"/>
        <s v="St Albans, St Luke"/>
        <s v="St Albans, St Mary Marshalswick"/>
        <s v="St Albans, St Michael"/>
        <s v="St Albans, St Paul"/>
        <s v="St Albans, St Peter"/>
        <s v="St Albans, St Saviour"/>
        <s v="St Albans, St Stephen"/>
        <s v="Aldenham, Radlett and Shenley Team Ministry"/>
        <s v="Bricket Wood"/>
        <s v="Colney Heath, St Mark"/>
        <s v="London Colney, St Peter"/>
        <s v="Frogmore, Holy Trinity"/>
        <s v="Abbots Langley"/>
        <s v="Langleybury, St Paul"/>
        <s v="Leavesden, All Saints"/>
        <s v="South Oxhey and Carpenders Park"/>
        <s v="Oxhey, St Matthew"/>
        <s v="Watford, Christ Church"/>
        <s v="Watford, St Andrew"/>
        <s v="Watford, St John"/>
        <s v="Watford, St Luke"/>
        <s v="Watford"/>
        <s v="Watford, St Michael"/>
        <s v="Watford, St Peter"/>
        <s v="Bushey"/>
        <s v="Bushey Heath, St Peter"/>
        <s v="Kimpton with Ayot St Lawrence"/>
        <s v="Flamstead and Markyate Street"/>
        <s v="Harpenden, St John"/>
        <s v="Harpenden"/>
        <s v="Redbourn"/>
        <s v="Sandridge"/>
        <s v="Wheathampstead"/>
        <s v="Hemel Hempstead Team Ministry"/>
        <s v="Boxmoor"/>
        <s v="Langelei Team Ministry"/>
        <s v="Chipping Barnet Team Ministry"/>
        <s v="East Barnet"/>
        <s v="Little Heath, Christ Church"/>
        <s v="Lyonsdown, Holy Trinity"/>
        <s v="New Barnet, St James"/>
        <s v="Potters Bar"/>
        <s v="South Mymms and Ridge"/>
        <s v="Potters Bar, King Charles the Martyr"/>
        <s v="Totteridge"/>
        <s v="Elstree and Borehamwood Team Ministry"/>
        <s v="Albury, Little Hadham and Much Hadham"/>
        <s v="Bishop's Stortford, Holy Trinity"/>
        <s v="Bishop's Stortford"/>
        <s v="Braughing, Furneux Pelham and Stocking Pelham"/>
        <s v="High Wych and Gilston with Eastwick"/>
        <s v="Hockerill, All Saints"/>
        <s v="Sawbridgeworth"/>
        <s v="Standon and the Mundens with Sacombe"/>
        <s v="Thorley"/>
        <s v="Baldock with Bygrave"/>
        <s v="The Kingswood Benefice"/>
        <s v="Hormead, Wyddial, Anstey, Brent Pelham and Meesden"/>
        <s v="Ardeley, Benington, Cottered with Throcking and Walkern"/>
        <s v="Ashwell with Hinxworth and Newnham"/>
        <s v="Aspenden, Buntingford and Westmill"/>
        <s v="Barkway, Barley, Reed and Buckland"/>
        <s v="Therfield with Kelshall"/>
        <s v="Royston"/>
        <s v="Broxbourne with Wormley"/>
        <s v="Cheshunt (Team Ministry)"/>
        <s v="Hoddesdon"/>
        <s v="Northaw and Cuffley"/>
        <s v="Rye Park, St Cuthbert"/>
        <s v="Welwyn Team Ministry"/>
        <s v="Digswell"/>
        <s v="Bishop's Hatfield Team Ministry"/>
        <s v="Hatfield Hyde, St Mary Magdalene"/>
        <s v="Panshanger"/>
        <s v="Welwyn Garden City"/>
        <s v="Little Berkhamsted and Bayford, Essendon and Ponsbourne"/>
        <s v="Hertford Team Ministry"/>
        <s v="The Beane Valley Benefice"/>
        <s v="Great Amwell with St Margarets and Stanstead Abbots"/>
        <s v="High Cross"/>
        <s v="Thundridge"/>
        <s v="Hunsdon with Widford and Wareside"/>
        <s v="Ware, Christ Church"/>
        <s v="Ware"/>
        <s v="Stevenage, St Mary, Shephall"/>
        <s v="Oak Church (extra parochial) (Bishop's Mission Order)"/>
        <s v="Knebworth"/>
        <s v="Stevenage, All Saints, Pin Green"/>
        <s v="Stevenage, Holy Trinity"/>
        <s v="Stevenage, St Andrew and St George"/>
        <s v="Stevenage, St Hugh and St John, Chells"/>
        <s v="Stevenage, St Nicholas and Graveley"/>
        <s v="Stevenage, St Peter, Broadwater"/>
        <s v="Ampthill with Millbrook and Steppingley"/>
        <s v="Aspley Guise with Husborne Crawley and Ridgmont"/>
        <s v="Barton-le-Cley with Higham Gobion and Hexton"/>
        <s v="Woburn with Eversholt, Milton Bryan, Battlesden and Pottesgrove"/>
        <s v="Harlington, Tingrith and Westoning"/>
        <s v="Silsoe, Pulloxhill and Flitton"/>
        <s v="Flitwick"/>
        <s v="Clophill and Maulden"/>
        <s v="Woburn Sands"/>
        <s v="Arlesey with Astwick"/>
        <s v="Campton, Meppershall and Shefford"/>
        <s v="Gravenhurst, Shillington and Stondon"/>
        <s v="Clifton, Haynes and Southill"/>
        <s v="Henlow and Langford"/>
        <s v="Bedford, All Saints"/>
        <s v="Bedford, Christ Church"/>
        <s v="Bedford, St Andrew"/>
        <s v="Bedford, St John and St Leonard"/>
        <s v="Bedford, St Martin"/>
        <s v="Bedford, St Paul"/>
        <s v="Bedford, St Peter de Merton with St Cuthbert"/>
        <s v="Biddenham"/>
        <s v="Kempston"/>
        <s v="Goldington"/>
        <s v="Kempston, The Church of the Transfiguration"/>
        <s v="Bedford, St Mark"/>
        <s v="Renhold"/>
        <s v="Elstow Team Ministry"/>
        <s v="Cranfield and Hulcote with Salford"/>
        <s v="Closed"/>
        <s v="Marston Morteyne with Lidlington"/>
        <s v="Wootton"/>
        <s v="Biggleswade"/>
        <s v="The Riversmeet Benefice"/>
        <s v="Caldecote, Northill and Old Warden"/>
        <s v="Potton with Sutton and Cockayne Hatley"/>
        <s v="Cople, Moggerhanger and Willington"/>
        <s v="Dunton with Wrestlingworth and Eyeworth"/>
        <s v="Eaton Socon"/>
        <s v="Sandy"/>
        <s v="Ouzel Valley Team Ministry"/>
        <s v="Toddington and Chalgrave"/>
        <s v="Dunstable Team Ministry"/>
        <s v="Eaton Bray with Edlesborough"/>
        <s v="Houghton Regis"/>
        <s v="Kensworth, Studham and Whipsnade"/>
        <s v="Totternhoe, Stanbridge and Tilsworth"/>
        <s v="Bushmead"/>
        <s v="Caddington"/>
        <s v="Woodside"/>
        <s v="Farley Hill, St John the Baptist"/>
        <s v="Leagrave, St Luke"/>
        <s v="Luton, Saint Augustine, Limbury with Holy Trinity"/>
        <s v="Luton, All Saints with St Peter"/>
        <s v="Luton, St Hugh, Lewsey"/>
        <s v="Luton, St Andrew"/>
        <s v="Luton, St Anne with St Christopher"/>
        <s v="Luton, St Francis"/>
        <s v="Luton"/>
        <s v="Luton, St Paul"/>
        <s v="Luton, St Saviour"/>
        <s v="Marsh Farm"/>
        <s v="Stopsley, St Thomas"/>
        <s v="Streatley"/>
        <s v="Sundon"/>
        <s v="Riseley with Bletsoe"/>
        <s v="Bolnhurst with Keysoe"/>
        <s v="Chellington Team"/>
        <s v="Wilden with Colmworth and Ravensden"/>
        <s v="Sharnbrook, Felmersham and Knotting with Souldrop"/>
        <s v="Milton Ernest, Pavenham and Thurleigh"/>
        <s v="The Stodden Churches"/>
        <s v="Bromham with Oakley and Stagsden"/>
        <s v="Clapham"/>
        <m/>
      </sharedItems>
    </cacheField>
    <cacheField name="Deanery" numFmtId="0">
      <sharedItems containsBlank="1" count="22">
        <s v="Berkhamsted Deanery"/>
        <s v="Hitchin Deanery"/>
        <s v="Rickmansworth Deanery"/>
        <s v="St Albans Deanery"/>
        <s v="Watford Deanery"/>
        <s v="Wheathampstead Deanery"/>
        <s v="Hemel Hempstead Deanery"/>
        <s v="Barnet Deanery"/>
        <s v="Bishop's Stortford Deanery"/>
        <s v="Buntingford Deanery"/>
        <s v="Cheshunt Deanery"/>
        <s v="Welwyn Hatfield Deanery "/>
        <s v="Hertford and Ware Deanery"/>
        <s v="Stevenage Deanery"/>
        <s v="Ampthill and Shefford Deanery"/>
        <s v="Bedford Deanery"/>
        <s v="Closed"/>
        <s v="Biggleswade Deanery "/>
        <s v="Dunstable Deanery"/>
        <s v="Luton Deanery"/>
        <s v="Sharnbrook Deanery"/>
        <m/>
      </sharedItems>
    </cacheField>
    <cacheField name="Archdeaconry" numFmtId="0">
      <sharedItems containsBlank="1" count="5">
        <s v="Archdeaconry of St Albans "/>
        <s v="Archdeaconry of Hertford"/>
        <s v="Archdeaconry of Bedford"/>
        <s v="Closed"/>
        <m/>
      </sharedItems>
    </cacheField>
    <cacheField name="Comment" numFmtId="0">
      <sharedItems containsNonDate="0" containsString="0" containsBlank="1"/>
    </cacheField>
    <cacheField name="Comment 2" numFmtId="0">
      <sharedItems containsNonDate="0" containsString="0" containsBlank="1"/>
    </cacheField>
    <cacheField name="Prior YTD received" numFmtId="0">
      <sharedItems containsString="0" containsBlank="1" containsNumber="1" minValue="0" maxValue="290639"/>
    </cacheField>
    <cacheField name="Request" numFmtId="0">
      <sharedItems containsString="0" containsBlank="1" containsNumber="1" minValue="-2744" maxValue="290639"/>
    </cacheField>
    <cacheField name="Received" numFmtId="0">
      <sharedItems containsString="0" containsBlank="1" containsNumber="1" minValue="-8794" maxValue="288903"/>
    </cacheField>
    <cacheField name="Full year Req" numFmtId="0">
      <sharedItems containsString="0" containsBlank="1" containsNumber="1" minValue="-2744" maxValue="290639"/>
    </cacheField>
    <cacheField name="Historical shortfall" numFmtId="0">
      <sharedItems containsString="0" containsBlank="1" containsNumber="1" minValue="-599359" maxValue="657574"/>
    </cacheField>
    <cacheField name="PS % recovery" numFmtId="0" formula="Received/Request" databaseField="0"/>
    <cacheField name="Balance YTD" numFmtId="0" formula="Received-Request" databaseField="0"/>
    <cacheField name="Variance to prior year" numFmtId="0" formula="Received-'Prior YTD received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chola Baker" refreshedDate="45687.733772916668" createdVersion="8" refreshedVersion="8" minRefreshableVersion="3" recordCount="10905" xr:uid="{276F8A62-23A6-480A-9D85-C5C8423A8EE2}">
  <cacheSource type="worksheet">
    <worksheetSource ref="A3:U10908" sheet="Data"/>
  </cacheSource>
  <cacheFields count="24">
    <cacheField name="Year" numFmtId="0">
      <sharedItems containsBlank="1" containsMixedTypes="1" containsNumber="1" containsInteger="1" minValue="2017" maxValue="2024" count="10">
        <n v="2017"/>
        <n v="2018"/>
        <n v="2019"/>
        <n v="2020"/>
        <n v="2021"/>
        <n v="2022"/>
        <n v="2023"/>
        <s v="2020 &amp; earlier"/>
        <m/>
        <n v="2024"/>
      </sharedItems>
    </cacheField>
    <cacheField name="Year Historic shortfall" numFmtId="0">
      <sharedItems containsBlank="1" containsMixedTypes="1" containsNumber="1" containsInteger="1" minValue="2019" maxValue="2023" count="6">
        <m/>
        <n v="2022"/>
        <s v="2021 &amp; earlier"/>
        <n v="2023"/>
        <n v="2019"/>
        <n v="2020" u="1"/>
      </sharedItems>
    </cacheField>
    <cacheField name="PS years 100%" numFmtId="0">
      <sharedItems containsBlank="1" count="5">
        <s v="OK"/>
        <s v="No"/>
        <e v="#REF!"/>
        <m/>
        <e v="#DIV/0!" u="1"/>
      </sharedItems>
    </cacheField>
    <cacheField name="LLF" numFmtId="0">
      <sharedItems containsBlank="1" count="3">
        <e v="#N/A"/>
        <s v="LLF"/>
        <m/>
      </sharedItems>
    </cacheField>
    <cacheField name="Rank" numFmtId="0">
      <sharedItems containsBlank="1" containsMixedTypes="1" containsNumber="1" containsInteger="1" minValue="1" maxValue="331"/>
    </cacheField>
    <cacheField name="Month" numFmtId="0">
      <sharedItems containsString="0" containsBlank="1" containsNumber="1" containsInteger="1" minValue="1" maxValue="13" count="14">
        <m/>
        <n v="1"/>
        <n v="2"/>
        <n v="3"/>
        <n v="4"/>
        <n v="5"/>
        <n v="6"/>
        <n v="7"/>
        <n v="8"/>
        <n v="9"/>
        <n v="10"/>
        <n v="11"/>
        <n v="12"/>
        <n v="13"/>
      </sharedItems>
    </cacheField>
    <cacheField name="Category" numFmtId="0">
      <sharedItems containsBlank="1" count="3">
        <m/>
        <s v="historical"/>
        <s v="Debt"/>
      </sharedItems>
    </cacheField>
    <cacheField name="period historical received" numFmtId="0">
      <sharedItems containsDate="1" containsString="0" containsBlank="1" containsMixedTypes="1" minDate="2023-01-01T00:00:00" maxDate="2024-03-01T00:00:00" count="11">
        <m/>
        <d v="2023-01-01T00:00:00"/>
        <d v="2023-02-01T00:00:00"/>
        <d v="2023-03-01T00:00:00"/>
        <d v="2023-04-01T00:00:00"/>
        <d v="2023-06-01T00:00:00"/>
        <d v="2023-10-01T00:00:00"/>
        <d v="2023-11-01T00:00:00"/>
        <n v="2024"/>
        <n v="2023" u="1"/>
        <d v="2024-02-29T00:00:00" u="1"/>
      </sharedItems>
    </cacheField>
    <cacheField name="Mission initiative grant" numFmtId="0">
      <sharedItems containsBlank="1" count="3">
        <e v="#N/A"/>
        <s v="Yes"/>
        <m u="1"/>
      </sharedItems>
    </cacheField>
    <cacheField name="Acct Code2" numFmtId="0">
      <sharedItems containsBlank="1" count="341">
        <s v="030480"/>
        <s v="032500"/>
        <s v="031050"/>
        <s v="031060"/>
        <s v="031620"/>
        <s v="031851"/>
        <s v="032020"/>
        <s v="031901"/>
        <s v="032621"/>
        <s v="032880"/>
        <s v="091081"/>
        <s v="091670"/>
        <s v="091290"/>
        <s v="091340"/>
        <s v="091390"/>
        <s v="091460"/>
        <s v="091940"/>
        <s v="091580"/>
        <s v="091950"/>
        <s v="091551"/>
        <s v="092900"/>
        <s v="091920"/>
        <s v="091990"/>
        <s v="092061"/>
        <s v="092250"/>
        <s v="092260"/>
        <s v="092470"/>
        <s v="092881"/>
        <s v="100660"/>
        <s v="100680"/>
        <s v="100681"/>
        <s v="100790"/>
        <s v="100791"/>
        <s v="101800"/>
        <s v="102100"/>
        <s v="100490"/>
        <s v="102300"/>
        <s v="112180"/>
        <s v="112211"/>
        <s v="112191"/>
        <s v="112200"/>
        <s v="112210"/>
        <s v="112220"/>
        <s v="112230"/>
        <s v="112240"/>
        <s v="110040"/>
        <s v="110531"/>
        <s v="110750"/>
        <s v="110740"/>
        <s v="110980"/>
        <s v="112060"/>
        <s v="112340"/>
        <s v="130010"/>
        <s v="131500"/>
        <s v="131520"/>
        <s v="131951"/>
        <s v="131960"/>
        <s v="132730"/>
        <s v="132740"/>
        <s v="132760"/>
        <s v="132761"/>
        <s v="132770"/>
        <s v="132780"/>
        <s v="132781"/>
        <s v="130570"/>
        <s v="130580"/>
        <s v="140150"/>
        <s v="141440"/>
        <s v="140960"/>
        <s v="141100"/>
        <s v="141110"/>
        <s v="141760"/>
        <s v="142080"/>
        <s v="142280"/>
        <s v="142860"/>
        <s v="231171"/>
        <s v="231172"/>
        <s v="231173"/>
        <s v="231174"/>
        <s v="230500"/>
        <s v="230501"/>
        <s v="230641"/>
        <s v="230642"/>
        <s v="230643"/>
        <s v="231450"/>
        <s v="020672"/>
        <s v="020850"/>
        <s v="021640"/>
        <s v="021750"/>
        <s v="021860"/>
        <s v="020201"/>
        <s v="022110"/>
        <s v="022363"/>
        <s v="022362"/>
        <s v="022600"/>
        <s v="020470"/>
        <s v="040020"/>
        <s v="041630"/>
        <s v="042550"/>
        <s v="040430"/>
        <s v="040520"/>
        <s v="040990"/>
        <s v="042451"/>
        <s v="041000"/>
        <s v="041250"/>
        <s v="041300"/>
        <s v="041850"/>
        <s v="042310"/>
        <s v="042400"/>
        <s v="041650"/>
        <s v="042170"/>
        <s v="042552"/>
        <s v="050160"/>
        <s v="050581"/>
        <s v="052840"/>
        <s v="050060"/>
        <s v="050530"/>
        <s v="051070"/>
        <s v="051781"/>
        <s v="050080"/>
        <s v="050770"/>
        <s v="052551"/>
        <s v="050110"/>
        <s v="050120"/>
        <s v="051501"/>
        <s v="052830"/>
        <s v="050171"/>
        <s v="051885"/>
        <s v="050180"/>
        <s v="050360"/>
        <s v="050711"/>
        <s v="052151"/>
        <s v="052270"/>
        <s v="052670"/>
        <s v="051270"/>
        <s v="051880"/>
        <s v="051400"/>
        <s v="052540"/>
        <s v="052150"/>
        <s v="052660"/>
        <s v="060550"/>
        <s v="060650"/>
        <s v="062620"/>
        <s v="061010"/>
        <s v="061320"/>
        <s v="061900"/>
        <s v="062160"/>
        <s v="062680"/>
        <s v="070151"/>
        <s v="072800"/>
        <s v="072801"/>
        <s v="070720"/>
        <s v="070820"/>
        <s v="071131"/>
        <s v="071132"/>
        <s v="071133"/>
        <s v="071140"/>
        <s v="071540"/>
        <s v="071890"/>
        <s v="070821"/>
        <s v="072530"/>
        <s v="070800"/>
        <s v="072810"/>
        <s v="080210"/>
        <s v="081610"/>
        <s v="080920"/>
        <s v="082010"/>
        <s v="080350"/>
        <s v="080140"/>
        <s v="080510"/>
        <s v="082421"/>
        <s v="082720"/>
        <s v="082790"/>
        <s v="081040"/>
        <s v="082420"/>
        <s v="081200"/>
        <s v="081210"/>
        <s v="081220"/>
        <s v="081240"/>
        <s v="082560"/>
        <s v="081370"/>
        <s v="082710"/>
        <s v="082870"/>
        <s v="081590"/>
        <s v="082690"/>
        <s v="082700"/>
        <s v="122445"/>
        <s v="122440"/>
        <s v="121470"/>
        <s v="122442"/>
        <s v="122441"/>
        <s v="122443"/>
        <s v="122444"/>
        <s v="122446"/>
        <s v="122447"/>
        <s v="150050"/>
        <s v="151810"/>
        <s v="152430"/>
        <s v="150130"/>
        <s v="151380"/>
        <s v="152120"/>
        <s v="150200"/>
        <s v="151260"/>
        <s v="151230"/>
        <s v="150201"/>
        <s v="150930"/>
        <s v="151820"/>
        <s v="152930"/>
        <s v="151090"/>
        <s v="150961"/>
        <s v="152040"/>
        <s v="152360"/>
        <s v="150970"/>
        <s v="151780"/>
        <s v="152580"/>
        <s v="152850"/>
        <s v="152940"/>
        <s v="150100"/>
        <s v="150610"/>
        <s v="151790"/>
        <s v="152650"/>
        <s v="150700"/>
        <s v="152370"/>
        <s v="150710"/>
        <s v="152350"/>
        <s v="151150"/>
        <s v="151190"/>
        <s v="151490"/>
        <s v="152330"/>
        <s v="160220"/>
        <s v="160230"/>
        <s v="160250"/>
        <s v="160270"/>
        <s v="160290"/>
        <s v="160320"/>
        <s v="160330"/>
        <s v="160380"/>
        <s v="161410"/>
        <s v="161020"/>
        <s v="161411"/>
        <s v="160280"/>
        <s v="162090"/>
        <s v="160620"/>
        <s v="160780"/>
        <s v="160310"/>
        <s v="161330"/>
        <s v="160900"/>
        <s v="161350"/>
        <s v="162920"/>
        <m/>
        <s v="161770"/>
        <s v="162960"/>
        <s v="170390"/>
        <s v="170450"/>
        <s v="172520"/>
        <s v="170600"/>
        <s v="171950"/>
        <s v="171910"/>
        <s v="170712"/>
        <s v="172030"/>
        <s v="172510"/>
        <s v="170760"/>
        <s v="172910"/>
        <s v="171840"/>
        <s v="170840"/>
        <s v="172980"/>
        <s v="170940"/>
        <s v="170880"/>
        <s v="171041"/>
        <s v="172140"/>
        <s v="172290"/>
        <s v="180400"/>
        <s v="180640"/>
        <s v="180830"/>
        <s v="180870"/>
        <s v="181160"/>
        <s v="181310"/>
        <s v="181360"/>
        <s v="181420"/>
        <s v="181530"/>
        <s v="181535"/>
        <s v="181540"/>
        <s v="182390"/>
        <s v="182490"/>
        <s v="182571"/>
        <s v="182590"/>
        <s v="182610"/>
        <s v="182861"/>
        <s v="202461"/>
        <s v="200590"/>
        <s v="202950"/>
        <s v="200941"/>
        <s v="201510"/>
        <s v="201702"/>
        <s v="201680"/>
        <s v="201712"/>
        <s v="201700"/>
        <s v="201701"/>
        <s v="201711"/>
        <s v="201713"/>
        <s v="201730"/>
        <s v="201740"/>
        <s v="201690"/>
        <s v="202460"/>
        <s v="202480"/>
        <s v="202491"/>
        <s v="210440"/>
        <s v="212130"/>
        <s v="210460"/>
        <s v="211430"/>
        <s v="210630"/>
        <s v="211120"/>
        <s v="210730"/>
        <s v="212070"/>
        <s v="212890"/>
        <s v="210950"/>
        <s v="212320"/>
        <s v="212361"/>
        <s v="211830"/>
        <s v="212570"/>
        <s v="211930"/>
        <s v="211970"/>
        <s v="212000"/>
        <s v="213000"/>
        <s v="212450"/>
        <s v="212630"/>
        <s v="213020"/>
        <s v="210540"/>
        <s v="211921"/>
        <s v="212380"/>
        <s v="210690"/>
        <s v="091291"/>
        <s v="091292"/>
        <s v="091293"/>
        <s v="091294"/>
        <s v="091280"/>
        <s v="112199" u="1"/>
        <s v="tbc1" u="1"/>
        <s v="tbc2" u="1"/>
        <s v="tbc3" u="1"/>
        <s v="tbc4" u="1"/>
      </sharedItems>
    </cacheField>
    <cacheField name="Parish Name" numFmtId="0">
      <sharedItems containsBlank="1" count="341">
        <s v="Bourne End                                   "/>
        <s v="Sunnyside, St Michael and All Angels         "/>
        <s v="Great Berkhamsted                            "/>
        <s v="Great Gaddesden                              "/>
        <s v="Little Gaddesden                             "/>
        <s v="Nettleden                                    "/>
        <s v="Potten End, Holy Trinity                     "/>
        <s v="Northchurch                                  "/>
        <s v="Tring Team Parish                            "/>
        <s v="Wigginton                                    "/>
        <s v="Great Wymondley                              "/>
        <s v="Little Wymondley                             "/>
        <s v="Hitchin                                      "/>
        <s v="Holwell                                      "/>
        <s v="Ickleford                                    "/>
        <s v="Kings Walden                                 "/>
        <s v="Offley                                       "/>
        <s v="Lilley                                       "/>
        <s v="Old Letchworth                               "/>
        <s v="Letchworth, St Paul                          "/>
        <s v="Willian                                      "/>
        <s v="Norton                                       "/>
        <s v="Pirton                                       "/>
        <s v="Radwell                                      "/>
        <s v="St Ippolyts                                  "/>
        <s v="St Paul's Walden                             "/>
        <s v="Stotfold                                     "/>
        <s v="Wilbury                                      "/>
        <s v="Chipperfield                                 "/>
        <s v="Chorleywood, Christ Church                   "/>
        <s v="Chorleywood, St Andrew                       "/>
        <s v="Croxley Green, All Saints                    "/>
        <s v="Croxley Green, St Oswald                     "/>
        <s v="Mill End and Heronsgate with West Hyde       "/>
        <s v="Rickmansworth                                "/>
        <s v="Bovingdon                                    "/>
        <s v="Sarratt                                      "/>
        <s v="St Albans, Christ Church                     "/>
        <s v="St Albans, St Luke                           "/>
        <s v="St Albans, St Mary Marshalswick              "/>
        <s v="St Albans, St Michael                        "/>
        <s v="St Albans, St Paul                           "/>
        <s v="St Albans, St Peter                          "/>
        <s v="St Albans, St Saviour                        "/>
        <s v="St Albans, St Stephen                        "/>
        <s v="Aldenham                                     "/>
        <s v="Bricket Wood                                 "/>
        <s v="Colney Heath, St Mark                        "/>
        <s v="London Colney, St Peter                      "/>
        <s v="Frogmore, Holy Trinity                       "/>
        <s v="Radlett                                      "/>
        <s v="Shenley                                      "/>
        <s v="Abbots Langley                               "/>
        <s v="Langleybury, St Paul                         "/>
        <s v="Leavesden, All Saints                        "/>
        <s v="Oxhey, All Saints                            "/>
        <s v="Oxhey, St Matthew                            "/>
        <s v="Watford, Christ Church                       "/>
        <s v="Watford, St Andrew (LEP)                     "/>
        <s v="Watford, St John                             "/>
        <s v="Watford, St Luke                             "/>
        <s v="Watford                                      "/>
        <s v="Watford, St Michael and All Angels (LEP)     "/>
        <s v="Watford, St Peter                            "/>
        <s v="Bushey                                       "/>
        <s v="Bushey Heath, St Peter                       "/>
        <s v="Ayot St Lawrence                             "/>
        <s v="Kimpton                                      "/>
        <s v="Flamstead                                    "/>
        <s v="Harpenden, St John                           "/>
        <s v="Harpenden                                    "/>
        <s v="Markyate Street, St John the Baptist         "/>
        <s v="Redbourn                                     "/>
        <s v="Sandridge                                    "/>
        <s v="Wheathampstead                               "/>
        <s v="Hemel Hempstead, St Barnabas, Adeyfield      "/>
        <s v="Hemel Hempstead, Grovehill and Woodhall Farm "/>
        <s v="Hemel Hempstead, St Mary and St Paul         "/>
        <s v="Hemel Hempstead, Warners End and Gadebridge  "/>
        <s v="Boxmoor                                      "/>
        <s v="Hammerfield, St Francis of Assisi            "/>
        <s v="Apsley End                                   "/>
        <s v="Bennetts End                                 "/>
        <s v="Leverstock Green                             "/>
        <s v="Kings Langley                                "/>
        <s v="Chipping Barnet                              "/>
        <s v="East Barnet                                  "/>
        <s v="Little Heath, Christ Church                  "/>
        <s v="Lyonsdown, Holy Trinity                      "/>
        <s v="New Barnet, St James                         "/>
        <s v="Potters Bar                                  "/>
        <s v="Ridge                                        "/>
        <s v="South Mymms                                  "/>
        <s v="Potters Bar, King Charles the Martyr         "/>
        <s v="Totteridge                                   "/>
        <s v="Elstree and Borehamwood                      "/>
        <s v="Albury                                       "/>
        <s v="Little Hadham                                "/>
        <s v="Bishop's Stortford, Holy Trinity             "/>
        <s v="Bishop's Stortford                           "/>
        <s v="Braughing                                    "/>
        <s v="Furneux Pelham                               "/>
        <s v="Stocking Pelham                              "/>
        <s v="Gilston with Eastwick                        "/>
        <s v="High Wych, St James                          "/>
        <s v="Hockerill, All Saints                        "/>
        <s v="Much Hadham                                  "/>
        <s v="Sawbridgeworth                               "/>
        <s v="Standon                                      "/>
        <s v="Mundens, The                                 "/>
        <s v="Sacombe                                      "/>
        <s v="Thorley                                      "/>
        <s v="Baldock                                      "/>
        <s v="Bygrave                                      "/>
        <s v="Weston                                       "/>
        <s v="Anstey                                       "/>
        <s v="Brent Pelham                                 "/>
        <s v="Hormead with Wyddial                         "/>
        <s v="Meesden                                      "/>
        <s v="Ardeley                                      "/>
        <s v="Cottered                                     "/>
        <s v="Throcking                                    "/>
        <s v="Ashwell                                      "/>
        <s v="Aspenden                                     "/>
        <s v="Buntingford with Layston                     "/>
        <s v="Westmill                                     "/>
        <s v="Barkway                                      "/>
        <s v="Reed and Buckland                            "/>
        <s v="Barley                                       "/>
        <s v="Benington (LEP)                              "/>
        <s v="Clothall                                     "/>
        <s v="Rushden                                      "/>
        <s v="Sandon                                       "/>
        <s v="Wallington                                   "/>
        <s v="Hinxworth                                    "/>
        <s v="Newnham                                      "/>
        <s v="Kelshall                                     "/>
        <s v="Therfield                                    "/>
        <s v="Royston                                      "/>
        <s v="Walkern (LEP)                                "/>
        <s v="Broxbourne with Wormley                      "/>
        <s v="Cheshunt                                     "/>
        <s v="Turnford                                     "/>
        <s v="Goff's Oak, St James                         "/>
        <s v="Hoddesdon                                    "/>
        <s v="Northaw and Cuffley                          "/>
        <s v="Rye Park, St Cuthbert                        "/>
        <s v="Waltham Cross, Christ Church                 "/>
        <s v="Ayot St Peter                                "/>
        <s v="Welwyn, St Mary the Virgin                   "/>
        <s v="Woolmer Green, St Michael                    "/>
        <s v="Codicote                                     "/>
        <s v="Digswell                                     "/>
        <s v="Bishop's Hatfield St Etheldreda with St Luke "/>
        <s v="Bishop's Hatfield St John                    "/>
        <s v="Bishop's Hatfield St Michael and All Angels  "/>
        <s v="Hatfield Hyde, St Mary Magdalene             "/>
        <s v="Lemsford                                     "/>
        <s v="North Mymms                                  "/>
        <s v="Panshanger                                   "/>
        <s v="Tewin                                        "/>
        <s v="Datchworth                                   "/>
        <s v="Welwyn Garden City                           "/>
        <s v="Bayford                                      "/>
        <s v="Little Berkhamsted                           "/>
        <s v="Essendon                                     "/>
        <s v="Ponsbourne, St Mary                          "/>
        <s v="Bengeo Holy Trinity and St Leonard with Chris"/>
        <s v="Aston                                        "/>
        <s v="Bramfield                                    "/>
        <s v="Stapleford                                   "/>
        <s v="Waterford, St Michael and All Angels         "/>
        <s v="Watton-at-Stone                              "/>
        <s v="Great Amwell with St Margarets               "/>
        <s v="Stanstead Abbots                             "/>
        <s v="Hertford All Saints                          "/>
        <s v="Hertford, St Andrew with St Nicholas         "/>
        <s v="Hertingfordbury                              "/>
        <s v="High Cross, St John the Evangelist           "/>
        <s v="Thundridge                                   "/>
        <s v="Hunsdon                                      "/>
        <s v="Wareside, Holy Trinity                       "/>
        <s v="Widford                                      "/>
        <s v="Little Amwell, Holy Trinity                  "/>
        <s v="Ware, Christ Church                          "/>
        <s v="Ware                                         "/>
        <s v="Stevenage, St Mary, Shephall                 "/>
        <s v="Oak Church Stevenage                         "/>
        <s v="Knebworth                                    "/>
        <s v="Stevenage, All Saints, Pin Green             "/>
        <s v="Stevenage, Holy Trinity                      "/>
        <s v="Stevenage, St Andrew and St George           "/>
        <s v="Stevenage, St Hugh and St John, Chells (LEP) "/>
        <s v="Stevenage, St Nicholas                       "/>
        <s v="Stevenage, St Peter, Broadwater              "/>
        <s v="Ampthill                                     "/>
        <s v="Millbrook                                    "/>
        <s v="Steppingley                                  "/>
        <s v="Aspley Guise                                 "/>
        <s v="Husborne Crawley                             "/>
        <s v="Ridgmont                                     "/>
        <s v="Barton-le-Cley                               "/>
        <s v="Higham Gobion                                "/>
        <s v="Hexton                                       "/>
        <s v="Battlesden with Pottesgrove                  "/>
        <s v="Eversholt                                    "/>
        <s v="Milton Bryan                                 "/>
        <s v="Woburn                                       "/>
        <s v="Harlington                                   "/>
        <s v="Flitton                                      "/>
        <s v="Pulloxhill                                   "/>
        <s v="Silsoe                                       "/>
        <s v="Flitwick                                     "/>
        <s v="Maulden                                      "/>
        <s v="Tingrith                                     "/>
        <s v="Westoning                                    "/>
        <s v="Woburn Sands                                 "/>
        <s v="Arlesey with Astwick"/>
        <s v="Campton                                      "/>
        <s v="Meppershall                                  "/>
        <s v="Stondon                                      "/>
        <s v="Clifton                                      "/>
        <s v="Southill                                     "/>
        <s v="Clophill                                     "/>
        <s v="Shillington and Gravenhurst                  "/>
        <s v="Haynes                                       "/>
        <s v="Henlow                                       "/>
        <s v="Langford                                     "/>
        <s v="Shefford                                     "/>
        <s v="Bedford, All Saints                          "/>
        <s v="Bedford, Christ Church                       "/>
        <s v="Bedford, St Andrew                           "/>
        <s v="Bedford, St John and St Leonard              "/>
        <s v="Bedford, St Martin                           "/>
        <s v="Bedford, St Paul                             "/>
        <s v="Bedford, St Peter de Merton with St Cuthbert "/>
        <s v="Biddenham                                    "/>
        <s v="Kempston                                     "/>
        <s v="Goldington                                   "/>
        <s v="Kempston, The Church of the Transfiguration  "/>
        <s v="Bedford, St Mark                             "/>
        <s v="Renhold                                      "/>
        <s v="Cardington                                   "/>
        <s v="Cranfield                                    "/>
        <s v="Bedford, St Michael and All Angels           "/>
        <s v="Hulcote with Salford                         "/>
        <s v="Elstow                                       "/>
        <s v="Houghton Conquest                            "/>
        <s v="Wilshamstead                                 "/>
        <s v="Lidlington (LEP) Do not Post to This Account"/>
        <s v="Marston Morteyne with Lidlington             "/>
        <s v="Wootton                                      "/>
        <s v="Biggleswade                                  "/>
        <s v="Blunham                                      "/>
        <s v="Tempsford with Little Barford                "/>
        <s v="Caldecote, All Saints                        "/>
        <s v="Old Warden                                   "/>
        <s v="Northill                                     "/>
        <s v="Cockayne Hatley                              "/>
        <s v="Potton                                       "/>
        <s v="Sutton                                       "/>
        <s v="Cople                                        "/>
        <s v="Willington                                   "/>
        <s v="Moggerhanger                                 "/>
        <s v="Dunton                                       "/>
        <s v="Wrestlingworth                               "/>
        <s v="Eyeworth                                     "/>
        <s v="Eaton Socon                                  "/>
        <s v="Great Barford                                "/>
        <s v="Roxton                                       "/>
        <s v="Sandy                                        "/>
        <s v="Billington                                   "/>
        <s v="Chalgrave                                    "/>
        <s v="Dunstable                                    "/>
        <s v="Eaton Bray with Edlesborough                 "/>
        <s v="Egginton"/>
        <s v="Heath and Reach with Egginton                "/>
        <s v="Hockliffe                                    "/>
        <s v="Houghton Regis                               "/>
        <s v="Kensworth                                    "/>
        <s v="Leighton Buzzard                             "/>
        <s v="Linslade                                     "/>
        <s v="Sandhills, Church of the Good Shepherd (Conve"/>
        <s v="Stanbridge                                   "/>
        <s v="Studham                                      "/>
        <s v="Tilsworth                                    "/>
        <s v="Toddington                                   "/>
        <s v="Totternhoe                                   "/>
        <s v="Whipsnade                                    "/>
        <s v="Bushmead                                     "/>
        <s v="Caddington                                   "/>
        <s v="Woodside, St Andrew                          "/>
        <s v="Farley Hill, St John the Baptist             "/>
        <s v="Leagrave, St Luke                            "/>
        <s v="Luton, St Augustine, Limbury                 "/>
        <s v="Luton, All Saints with St Peter              "/>
        <s v="Luton, St Hugh, Lewsey                       "/>
        <s v="Luton, St Andrew                             "/>
        <s v="Luton, St Anne with St Christopher           "/>
        <s v="Luton, Round Green, St Christopher"/>
        <s v="Luton, St Francis                            "/>
        <s v="Luton                                        "/>
        <s v="Luton, St Matthew, High Town"/>
        <s v="Luton, St Paul                               "/>
        <s v="Luton, St Saviour                            "/>
        <s v="Marsh Farm                                   "/>
        <s v="Stopsley, St Thomas                          "/>
        <s v="Streatley                                    "/>
        <s v="Sundon                                       "/>
        <s v="Bletsoe                                      "/>
        <s v="Riseley                                      "/>
        <s v="Bolnhurst                                    "/>
        <s v="Keysoe                                       "/>
        <s v="Carlton with Chellington (LEP)               "/>
        <s v="Harrold (LEP)                                "/>
        <s v="Colmworth                                    "/>
        <s v="Ravensden                                    "/>
        <s v="Wilden                                       "/>
        <s v="Felmersham                                   "/>
        <s v="Sharnbrook                                   "/>
        <s v="Knotting with Souldrop                       "/>
        <s v="Milton Ernest                                "/>
        <s v="Thurleigh (LEP)                              "/>
        <s v="Odell                                        "/>
        <s v="Pavenham                                     "/>
        <s v="Podington with Farndish                      "/>
        <s v="Wymington                                    "/>
        <s v="Stevington                                   "/>
        <s v="Turvey                                       "/>
        <s v="The Stodden Churches                         "/>
        <s v="Bromham                                      "/>
        <s v="Oakley (LEP)                                 "/>
        <s v="Stagsden                                     "/>
        <s v="Clapham                                      "/>
        <s v="St Mary's Hitchin"/>
        <s v="Holy Saviour Hitchin"/>
        <s v="St Faith's Hitchin"/>
        <s v="St Mark's Hitchin"/>
        <s v="The Hub, Hitchin"/>
        <m/>
        <e v="#N/A" u="1"/>
      </sharedItems>
    </cacheField>
    <cacheField name="Benefice" numFmtId="0">
      <sharedItems containsBlank="1" count="190">
        <s v="Sunnyside with Bourne End"/>
        <s v="Berkhamsted Team Ministry"/>
        <s v="Northchurch and Wigginton"/>
        <s v="Tring (Team Ministry)"/>
        <s v="St Ippolyts with Great and Little Wymondley"/>
        <s v="Hitchin &amp; St Paul's Walden (Team Ministry)"/>
        <s v="Holwell, Ickleford and Pirton"/>
        <s v="King's Walden and Offley with Lilley"/>
        <s v="Letchworth, St Paul with Willian and Old Letchworth"/>
        <s v="Norton"/>
        <s v="Stotfold with Radwell"/>
        <s v="Wilbury"/>
        <s v="Sarratt and Chipperfield"/>
        <s v="Chorleywood, Christ Church"/>
        <s v="Chorleywood, St Andrew"/>
        <s v="Croxley Green, All Saints"/>
        <s v="Croxley Green, St Oswald"/>
        <s v="Mill End and Heronsgate with West Hyde"/>
        <s v="Rickmansworth"/>
        <s v="Bovingdon"/>
        <s v="St Albans, Christ Church"/>
        <s v="St Albans, St Luke"/>
        <s v="St Albans, St Mary Marshalswick"/>
        <s v="St Albans, St Michael"/>
        <s v="St Albans, St Paul"/>
        <s v="St Albans, St Peter"/>
        <s v="St Albans, St Saviour"/>
        <s v="St Albans, St Stephen"/>
        <s v="Aldenham, Radlett and Shenley Team Ministry"/>
        <s v="Bricket Wood"/>
        <s v="Colney Heath, St Mark"/>
        <s v="London Colney, St Peter"/>
        <s v="Frogmore, Holy Trinity"/>
        <s v="Abbots Langley"/>
        <s v="Langleybury, St Paul"/>
        <s v="Leavesden, All Saints"/>
        <s v="South Oxhey and Carpenders Park"/>
        <s v="Oxhey, St Matthew"/>
        <s v="Watford, Christ Church"/>
        <s v="Watford, St Andrew"/>
        <s v="Watford, St John"/>
        <s v="Watford, St Luke"/>
        <s v="Watford"/>
        <s v="Watford, St Michael"/>
        <s v="Watford, St Peter"/>
        <s v="Bushey"/>
        <s v="Bushey Heath, St Peter"/>
        <s v="Kimpton with Ayot St Lawrence"/>
        <s v="Flamstead and Markyate Street"/>
        <s v="Harpenden, St John"/>
        <s v="Harpenden"/>
        <s v="Redbourn"/>
        <s v="Sandridge"/>
        <s v="Wheathampstead"/>
        <s v="Hemel Hempstead Team Ministry"/>
        <s v="Boxmoor"/>
        <s v="Langelei Team Ministry"/>
        <s v="Chipping Barnet Team Ministry"/>
        <s v="East Barnet"/>
        <s v="Little Heath, Christ Church"/>
        <s v="Lyonsdown, Holy Trinity"/>
        <s v="New Barnet, St James"/>
        <s v="Potters Bar"/>
        <s v="South Mymms and Ridge"/>
        <s v="Potters Bar, King Charles the Martyr"/>
        <s v="Totteridge"/>
        <s v="Elstree and Borehamwood Team Ministry"/>
        <s v="Albury, Little Hadham and Much Hadham"/>
        <s v="Bishop's Stortford, Holy Trinity"/>
        <s v="Bishop's Stortford"/>
        <s v="Braughing, Furneux Pelham and Stocking Pelham"/>
        <s v="High Wych and Gilston with Eastwick"/>
        <s v="Hockerill, All Saints"/>
        <s v="Sawbridgeworth"/>
        <s v="Standon and the Mundens with Sacombe"/>
        <s v="Thorley"/>
        <s v="Baldock with Bygrave"/>
        <s v="The Kingswood Benefice"/>
        <s v="Hormead, Wyddial, Anstey, Brent Pelham and Meesden"/>
        <s v="Ardeley, Benington, Cottered with Throcking and Walkern"/>
        <s v="Ashwell with Hinxworth and Newnham"/>
        <s v="Aspenden, Buntingford and Westmill"/>
        <s v="Barkway, Barley, Reed and Buckland"/>
        <s v="Therfield with Kelshall"/>
        <s v="Royston"/>
        <s v="Broxbourne with Wormley"/>
        <s v="Cheshunt (Team Ministry)"/>
        <s v="Hoddesdon"/>
        <s v="Northaw and Cuffley"/>
        <s v="Rye Park, St Cuthbert"/>
        <s v="Welwyn Team Ministry"/>
        <s v="Digswell"/>
        <s v="Bishop's Hatfield Team Ministry"/>
        <s v="Hatfield Hyde, St Mary Magdalene"/>
        <s v="Panshanger"/>
        <s v="Welwyn Garden City"/>
        <s v="Little Berkhamsted and Bayford, Essendon and Ponsbourne"/>
        <s v="Hertford Team Ministry"/>
        <s v="The Beane Valley Benefice"/>
        <s v="Great Amwell with St Margarets and Stanstead Abbots"/>
        <s v="High Cross"/>
        <s v="Thundridge"/>
        <s v="Hunsdon with Widford and Wareside"/>
        <s v="Ware, Christ Church"/>
        <s v="Ware"/>
        <s v="Stevenage, St Mary, Shephall"/>
        <s v="Oak Church (extra parochial) (Bishop's Mission Order)"/>
        <s v="Knebworth"/>
        <s v="Stevenage, All Saints, Pin Green"/>
        <s v="Stevenage, Holy Trinity"/>
        <s v="Stevenage, St Andrew and St George"/>
        <s v="Stevenage, St Hugh and St John, Chells"/>
        <s v="Stevenage, St Nicholas and Graveley"/>
        <s v="Stevenage, St Peter, Broadwater"/>
        <s v="Ampthill with Millbrook and Steppingley"/>
        <s v="Aspley Guise with Husborne Crawley and Ridgmont"/>
        <s v="Barton-le-Cley with Higham Gobion and Hexton"/>
        <s v="Woburn with Eversholt, Milton Bryan, Battlesden and Pottesgrove"/>
        <s v="Harlington, Tingrith and Westoning"/>
        <s v="Silsoe, Pulloxhill and Flitton"/>
        <s v="Flitwick"/>
        <s v="Clophill and Maulden"/>
        <s v="Woburn Sands"/>
        <s v="Arlesey with Astwick"/>
        <s v="Campton, Meppershall and Shefford"/>
        <s v="Gravenhurst, Shillington and Stondon"/>
        <s v="Clifton, Haynes and Southill"/>
        <s v="Henlow and Langford"/>
        <s v="Bedford, All Saints"/>
        <s v="Bedford, Christ Church"/>
        <s v="Bedford, St Andrew"/>
        <s v="Bedford, St John and St Leonard"/>
        <s v="Bedford, St Martin"/>
        <s v="Bedford, St Paul"/>
        <s v="Bedford, St Peter de Merton with St Cuthbert"/>
        <s v="Biddenham"/>
        <s v="Kempston"/>
        <s v="Goldington"/>
        <s v="Kempston, The Church of the Transfiguration"/>
        <s v="Bedford, St Mark"/>
        <s v="Renhold"/>
        <s v="Elstow Team Ministry"/>
        <s v="Cranfield and Hulcote with Salford"/>
        <s v="Closed"/>
        <s v="Marston Morteyne with Lidlington"/>
        <s v="Wootton"/>
        <s v="Biggleswade"/>
        <s v="The Riversmeet Benefice"/>
        <s v="Caldecote, Northill and Old Warden"/>
        <s v="Potton with Sutton and Cockayne Hatley"/>
        <s v="Cople, Moggerhanger and Willington"/>
        <s v="Dunton with Wrestlingworth and Eyeworth"/>
        <s v="Eaton Socon"/>
        <s v="Sandy"/>
        <s v="Ouzel Valley Team Ministry"/>
        <s v="Toddington and Chalgrave"/>
        <s v="Dunstable Team Ministry"/>
        <s v="Eaton Bray with Edlesborough"/>
        <s v="Houghton Regis"/>
        <s v="Kensworth, Studham and Whipsnade"/>
        <s v="Totternhoe, Stanbridge and Tilsworth"/>
        <s v="Bushmead"/>
        <s v="Caddington"/>
        <s v="Woodside"/>
        <s v="Farley Hill, St John the Baptist"/>
        <s v="Leagrave, St Luke"/>
        <s v="Luton, Saint Augustine, Limbury with Holy Trinity"/>
        <s v="Luton, All Saints with St Peter"/>
        <s v="Luton, St Hugh, Lewsey"/>
        <s v="Luton, St Andrew"/>
        <s v="Luton, St Anne with St Christopher"/>
        <s v="Luton, St Francis"/>
        <s v="Luton"/>
        <s v="Luton, St Paul"/>
        <s v="Luton, St Saviour"/>
        <s v="Marsh Farm"/>
        <s v="Stopsley, St Thomas"/>
        <s v="Streatley"/>
        <s v="Sundon"/>
        <s v="Riseley with Bletsoe"/>
        <s v="Bolnhurst with Keysoe"/>
        <s v="Chellington Team"/>
        <s v="Wilden with Colmworth and Ravensden"/>
        <s v="Sharnbrook, Felmersham and Knotting with Souldrop"/>
        <s v="Milton Ernest, Pavenham and Thurleigh"/>
        <s v="The Stodden Churches"/>
        <s v="Bromham with Oakley and Stagsden"/>
        <s v="Clapham"/>
        <m/>
        <e v="#N/A" u="1"/>
      </sharedItems>
    </cacheField>
    <cacheField name="Deanery" numFmtId="0">
      <sharedItems containsBlank="1" count="23">
        <s v="Berkhamsted Deanery"/>
        <s v="Hitchin Deanery"/>
        <s v="Rickmansworth Deanery"/>
        <s v="St Albans Deanery"/>
        <s v="Watford Deanery"/>
        <s v="Wheathampstead Deanery"/>
        <s v="Hemel Hempstead Deanery"/>
        <s v="Barnet Deanery"/>
        <s v="Bishop's Stortford Deanery"/>
        <s v="Buntingford Deanery"/>
        <s v="Cheshunt Deanery"/>
        <s v="Welwyn Hatfield Deanery "/>
        <s v="Hertford and Ware Deanery"/>
        <s v="Stevenage Deanery"/>
        <s v="Ampthill and Shefford Deanery"/>
        <s v="Bedford Deanery"/>
        <s v="Closed"/>
        <s v="Biggleswade Deanery "/>
        <s v="Dunstable Deanery"/>
        <s v="Luton Deanery"/>
        <s v="Sharnbrook Deanery"/>
        <m/>
        <e v="#N/A" u="1"/>
      </sharedItems>
    </cacheField>
    <cacheField name="Archdeaconry" numFmtId="0">
      <sharedItems containsBlank="1" count="6">
        <s v="Archdeaconry of St Albans "/>
        <s v="Archdeaconry of Hertford"/>
        <s v="Archdeaconry of Bedford"/>
        <s v="Closed"/>
        <m/>
        <e v="#N/A" u="1"/>
      </sharedItems>
    </cacheField>
    <cacheField name="Comment" numFmtId="0">
      <sharedItems containsNonDate="0" containsString="0" containsBlank="1"/>
    </cacheField>
    <cacheField name="Comment 2" numFmtId="0">
      <sharedItems containsNonDate="0" containsString="0" containsBlank="1"/>
    </cacheField>
    <cacheField name="Prior YTD received" numFmtId="0">
      <sharedItems containsString="0" containsBlank="1" containsNumber="1" minValue="0" maxValue="290639"/>
    </cacheField>
    <cacheField name="Request" numFmtId="0">
      <sharedItems containsString="0" containsBlank="1" containsNumber="1" minValue="-2744" maxValue="290639"/>
    </cacheField>
    <cacheField name="Received" numFmtId="0">
      <sharedItems containsString="0" containsBlank="1" containsNumber="1" minValue="-8794" maxValue="288903"/>
    </cacheField>
    <cacheField name="Full year Req" numFmtId="0">
      <sharedItems containsString="0" containsBlank="1" containsNumber="1" minValue="-2744" maxValue="290639"/>
    </cacheField>
    <cacheField name="Historical shortfall" numFmtId="0">
      <sharedItems containsString="0" containsBlank="1" containsNumber="1" minValue="-599359" maxValue="657574"/>
    </cacheField>
    <cacheField name="PS % recovery" numFmtId="0" formula="Received/Request" databaseField="0"/>
    <cacheField name="Balance YTD" numFmtId="0" formula="Received-Request" databaseField="0"/>
    <cacheField name="Variance to prior year" numFmtId="0" formula="Received-'Prior YTD received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362">
  <r>
    <x v="0"/>
    <x v="0"/>
    <s v="OK"/>
    <x v="0"/>
    <n v="153"/>
    <m/>
    <m/>
    <m/>
    <s v="030480"/>
    <x v="0"/>
    <x v="0"/>
    <x v="0"/>
    <s v="Archdeaconry of St Albans "/>
    <m/>
    <m/>
    <m/>
    <n v="10113"/>
    <n v="10113"/>
    <m/>
    <m/>
  </r>
  <r>
    <x v="0"/>
    <x v="0"/>
    <s v="OK"/>
    <x v="0"/>
    <n v="153"/>
    <m/>
    <m/>
    <m/>
    <s v="032500"/>
    <x v="1"/>
    <x v="0"/>
    <x v="0"/>
    <s v="Archdeaconry of St Albans "/>
    <m/>
    <m/>
    <m/>
    <n v="97166"/>
    <n v="97166"/>
    <m/>
    <m/>
  </r>
  <r>
    <x v="0"/>
    <x v="0"/>
    <s v="OK"/>
    <x v="0"/>
    <n v="153"/>
    <m/>
    <m/>
    <m/>
    <s v="031050"/>
    <x v="2"/>
    <x v="1"/>
    <x v="0"/>
    <s v="Archdeaconry of St Albans "/>
    <m/>
    <m/>
    <m/>
    <n v="131659"/>
    <n v="131659"/>
    <m/>
    <m/>
  </r>
  <r>
    <x v="0"/>
    <x v="0"/>
    <s v="OK"/>
    <x v="0"/>
    <n v="328"/>
    <m/>
    <m/>
    <m/>
    <s v="031060"/>
    <x v="3"/>
    <x v="1"/>
    <x v="0"/>
    <s v="Archdeaconry of St Albans "/>
    <m/>
    <m/>
    <m/>
    <n v="20139"/>
    <n v="20139.25"/>
    <m/>
    <m/>
  </r>
  <r>
    <x v="0"/>
    <x v="0"/>
    <s v="OK"/>
    <x v="0"/>
    <n v="153"/>
    <m/>
    <m/>
    <m/>
    <s v="031620"/>
    <x v="4"/>
    <x v="1"/>
    <x v="0"/>
    <s v="Archdeaconry of St Albans "/>
    <m/>
    <m/>
    <m/>
    <n v="35028"/>
    <n v="35028"/>
    <m/>
    <m/>
  </r>
  <r>
    <x v="0"/>
    <x v="0"/>
    <s v="OK"/>
    <x v="0"/>
    <n v="153"/>
    <m/>
    <m/>
    <m/>
    <s v="031851"/>
    <x v="5"/>
    <x v="1"/>
    <x v="0"/>
    <s v="Archdeaconry of St Albans "/>
    <m/>
    <m/>
    <m/>
    <n v="7175"/>
    <n v="7175"/>
    <m/>
    <m/>
  </r>
  <r>
    <x v="0"/>
    <x v="0"/>
    <s v="OK"/>
    <x v="0"/>
    <n v="153"/>
    <m/>
    <m/>
    <m/>
    <s v="032020"/>
    <x v="6"/>
    <x v="1"/>
    <x v="0"/>
    <s v="Archdeaconry of St Albans "/>
    <m/>
    <m/>
    <m/>
    <n v="44528"/>
    <n v="44528"/>
    <m/>
    <m/>
  </r>
  <r>
    <x v="0"/>
    <x v="0"/>
    <s v="OK"/>
    <x v="0"/>
    <n v="153"/>
    <m/>
    <m/>
    <m/>
    <s v="031901"/>
    <x v="7"/>
    <x v="2"/>
    <x v="0"/>
    <s v="Archdeaconry of St Albans "/>
    <m/>
    <m/>
    <m/>
    <n v="54287"/>
    <n v="54287"/>
    <m/>
    <m/>
  </r>
  <r>
    <x v="0"/>
    <x v="0"/>
    <s v="No"/>
    <x v="0"/>
    <n v="153"/>
    <m/>
    <m/>
    <m/>
    <s v="032621"/>
    <x v="8"/>
    <x v="3"/>
    <x v="0"/>
    <s v="Archdeaconry of St Albans "/>
    <m/>
    <m/>
    <m/>
    <n v="146927"/>
    <n v="146927"/>
    <m/>
    <m/>
  </r>
  <r>
    <x v="0"/>
    <x v="0"/>
    <s v="No"/>
    <x v="0"/>
    <n v="106"/>
    <m/>
    <m/>
    <m/>
    <s v="032880"/>
    <x v="9"/>
    <x v="2"/>
    <x v="0"/>
    <s v="Archdeaconry of St Albans "/>
    <m/>
    <m/>
    <m/>
    <n v="31642"/>
    <n v="28000"/>
    <m/>
    <m/>
  </r>
  <r>
    <x v="0"/>
    <x v="0"/>
    <s v="OK"/>
    <x v="0"/>
    <n v="153"/>
    <m/>
    <m/>
    <m/>
    <s v="091081"/>
    <x v="10"/>
    <x v="4"/>
    <x v="1"/>
    <s v="Archdeaconry of St Albans "/>
    <m/>
    <m/>
    <m/>
    <n v="5368"/>
    <n v="5368"/>
    <m/>
    <m/>
  </r>
  <r>
    <x v="0"/>
    <x v="0"/>
    <s v="No"/>
    <x v="0"/>
    <n v="16"/>
    <m/>
    <m/>
    <m/>
    <s v="091670"/>
    <x v="11"/>
    <x v="4"/>
    <x v="1"/>
    <s v="Archdeaconry of St Albans "/>
    <m/>
    <m/>
    <m/>
    <n v="8230"/>
    <n v="4800"/>
    <m/>
    <m/>
  </r>
  <r>
    <x v="0"/>
    <x v="0"/>
    <s v="No"/>
    <x v="0"/>
    <n v="104"/>
    <m/>
    <m/>
    <m/>
    <s v="091290"/>
    <x v="12"/>
    <x v="5"/>
    <x v="1"/>
    <s v="Archdeaconry of St Albans "/>
    <m/>
    <m/>
    <m/>
    <n v="256139"/>
    <n v="256139"/>
    <m/>
    <m/>
  </r>
  <r>
    <x v="0"/>
    <x v="0"/>
    <s v="No"/>
    <x v="0"/>
    <n v="56"/>
    <m/>
    <m/>
    <m/>
    <s v="091340"/>
    <x v="13"/>
    <x v="6"/>
    <x v="1"/>
    <s v="Archdeaconry of St Albans "/>
    <m/>
    <m/>
    <m/>
    <n v="5139"/>
    <n v="4170"/>
    <m/>
    <m/>
  </r>
  <r>
    <x v="0"/>
    <x v="0"/>
    <s v="OK"/>
    <x v="0"/>
    <n v="153"/>
    <m/>
    <m/>
    <m/>
    <s v="091390"/>
    <x v="14"/>
    <x v="6"/>
    <x v="1"/>
    <s v="Archdeaconry of St Albans "/>
    <m/>
    <m/>
    <m/>
    <n v="39432"/>
    <n v="39432"/>
    <m/>
    <m/>
  </r>
  <r>
    <x v="0"/>
    <x v="0"/>
    <s v="No"/>
    <x v="0"/>
    <n v="57"/>
    <m/>
    <m/>
    <m/>
    <s v="091460"/>
    <x v="15"/>
    <x v="7"/>
    <x v="1"/>
    <s v="Archdeaconry of St Albans "/>
    <m/>
    <m/>
    <m/>
    <n v="17941"/>
    <n v="17941"/>
    <m/>
    <m/>
  </r>
  <r>
    <x v="0"/>
    <x v="0"/>
    <s v="No"/>
    <x v="0"/>
    <n v="51"/>
    <m/>
    <m/>
    <m/>
    <s v="091940"/>
    <x v="16"/>
    <x v="7"/>
    <x v="1"/>
    <s v="Archdeaconry of St Albans "/>
    <m/>
    <m/>
    <m/>
    <n v="18122"/>
    <n v="18122"/>
    <m/>
    <m/>
  </r>
  <r>
    <x v="0"/>
    <x v="0"/>
    <s v="OK"/>
    <x v="0"/>
    <n v="153"/>
    <m/>
    <m/>
    <m/>
    <s v="091580"/>
    <x v="17"/>
    <x v="7"/>
    <x v="1"/>
    <s v="Archdeaconry of St Albans "/>
    <m/>
    <m/>
    <m/>
    <n v="16005"/>
    <n v="16005"/>
    <m/>
    <m/>
  </r>
  <r>
    <x v="0"/>
    <x v="0"/>
    <s v="No"/>
    <x v="0"/>
    <n v="10"/>
    <m/>
    <m/>
    <m/>
    <s v="091950"/>
    <x v="18"/>
    <x v="8"/>
    <x v="1"/>
    <s v="Archdeaconry of St Albans "/>
    <m/>
    <m/>
    <m/>
    <n v="46778"/>
    <n v="24000"/>
    <m/>
    <m/>
  </r>
  <r>
    <x v="0"/>
    <x v="0"/>
    <s v="OK"/>
    <x v="0"/>
    <n v="153"/>
    <m/>
    <m/>
    <m/>
    <s v="091551"/>
    <x v="19"/>
    <x v="8"/>
    <x v="1"/>
    <s v="Archdeaconry of St Albans "/>
    <m/>
    <m/>
    <m/>
    <n v="81137"/>
    <n v="81137"/>
    <m/>
    <m/>
  </r>
  <r>
    <x v="0"/>
    <x v="0"/>
    <s v="OK"/>
    <x v="0"/>
    <n v="153"/>
    <m/>
    <m/>
    <m/>
    <s v="092900"/>
    <x v="20"/>
    <x v="8"/>
    <x v="1"/>
    <s v="Archdeaconry of St Albans "/>
    <m/>
    <m/>
    <m/>
    <n v="22140"/>
    <n v="22140"/>
    <m/>
    <m/>
  </r>
  <r>
    <x v="0"/>
    <x v="0"/>
    <s v="OK"/>
    <x v="0"/>
    <n v="153"/>
    <m/>
    <m/>
    <m/>
    <s v="091920"/>
    <x v="21"/>
    <x v="9"/>
    <x v="1"/>
    <s v="Archdeaconry of St Albans "/>
    <m/>
    <m/>
    <m/>
    <n v="62166"/>
    <n v="62166"/>
    <m/>
    <m/>
  </r>
  <r>
    <x v="0"/>
    <x v="0"/>
    <s v="OK"/>
    <x v="0"/>
    <n v="153"/>
    <m/>
    <m/>
    <m/>
    <s v="091990"/>
    <x v="22"/>
    <x v="6"/>
    <x v="1"/>
    <s v="Archdeaconry of St Albans "/>
    <m/>
    <m/>
    <m/>
    <n v="21602"/>
    <n v="21602"/>
    <m/>
    <m/>
  </r>
  <r>
    <x v="0"/>
    <x v="0"/>
    <s v="OK"/>
    <x v="0"/>
    <n v="330"/>
    <m/>
    <m/>
    <m/>
    <s v="092061"/>
    <x v="23"/>
    <x v="10"/>
    <x v="1"/>
    <s v="Archdeaconry of St Albans "/>
    <m/>
    <m/>
    <m/>
    <n v="1270"/>
    <n v="1270"/>
    <m/>
    <m/>
  </r>
  <r>
    <x v="0"/>
    <x v="0"/>
    <s v="OK"/>
    <x v="0"/>
    <n v="153"/>
    <m/>
    <m/>
    <m/>
    <s v="092250"/>
    <x v="24"/>
    <x v="4"/>
    <x v="1"/>
    <s v="Archdeaconry of St Albans "/>
    <m/>
    <m/>
    <m/>
    <n v="37623"/>
    <n v="37623"/>
    <m/>
    <m/>
  </r>
  <r>
    <x v="0"/>
    <x v="0"/>
    <s v="OK"/>
    <x v="0"/>
    <n v="153"/>
    <m/>
    <m/>
    <m/>
    <s v="092260"/>
    <x v="25"/>
    <x v="5"/>
    <x v="1"/>
    <s v="Archdeaconry of St Albans "/>
    <m/>
    <m/>
    <m/>
    <n v="18200"/>
    <n v="18200"/>
    <m/>
    <m/>
  </r>
  <r>
    <x v="0"/>
    <x v="0"/>
    <s v="OK"/>
    <x v="0"/>
    <n v="323"/>
    <m/>
    <m/>
    <m/>
    <s v="092470"/>
    <x v="26"/>
    <x v="10"/>
    <x v="1"/>
    <s v="Archdeaconry of St Albans "/>
    <m/>
    <m/>
    <m/>
    <n v="43604"/>
    <n v="43604.00000000283"/>
    <m/>
    <m/>
  </r>
  <r>
    <x v="0"/>
    <x v="0"/>
    <s v="OK"/>
    <x v="0"/>
    <n v="329"/>
    <m/>
    <m/>
    <m/>
    <s v="092881"/>
    <x v="27"/>
    <x v="11"/>
    <x v="1"/>
    <s v="Archdeaconry of St Albans "/>
    <m/>
    <m/>
    <m/>
    <n v="39795"/>
    <n v="39795"/>
    <m/>
    <m/>
  </r>
  <r>
    <x v="0"/>
    <x v="0"/>
    <s v="OK"/>
    <x v="0"/>
    <n v="153"/>
    <m/>
    <m/>
    <m/>
    <s v="100660"/>
    <x v="28"/>
    <x v="12"/>
    <x v="2"/>
    <s v="Archdeaconry of St Albans "/>
    <m/>
    <m/>
    <m/>
    <n v="46668"/>
    <n v="46668"/>
    <m/>
    <m/>
  </r>
  <r>
    <x v="0"/>
    <x v="0"/>
    <s v="OK"/>
    <x v="1"/>
    <n v="153"/>
    <m/>
    <m/>
    <m/>
    <s v="100680"/>
    <x v="29"/>
    <x v="13"/>
    <x v="2"/>
    <s v="Archdeaconry of St Albans "/>
    <m/>
    <m/>
    <m/>
    <n v="187301"/>
    <n v="187301"/>
    <m/>
    <m/>
  </r>
  <r>
    <x v="0"/>
    <x v="0"/>
    <s v="OK"/>
    <x v="1"/>
    <n v="153"/>
    <m/>
    <m/>
    <m/>
    <s v="100681"/>
    <x v="30"/>
    <x v="14"/>
    <x v="2"/>
    <s v="Archdeaconry of St Albans "/>
    <m/>
    <m/>
    <m/>
    <n v="151112"/>
    <n v="151112"/>
    <m/>
    <m/>
  </r>
  <r>
    <x v="0"/>
    <x v="0"/>
    <s v="No"/>
    <x v="0"/>
    <n v="109"/>
    <m/>
    <m/>
    <m/>
    <s v="100790"/>
    <x v="31"/>
    <x v="15"/>
    <x v="2"/>
    <s v="Archdeaconry of St Albans "/>
    <m/>
    <m/>
    <m/>
    <n v="65825"/>
    <n v="65825"/>
    <m/>
    <m/>
  </r>
  <r>
    <x v="0"/>
    <x v="0"/>
    <s v="OK"/>
    <x v="0"/>
    <n v="153"/>
    <m/>
    <m/>
    <m/>
    <s v="100791"/>
    <x v="32"/>
    <x v="16"/>
    <x v="2"/>
    <s v="Archdeaconry of St Albans "/>
    <m/>
    <m/>
    <m/>
    <n v="61804"/>
    <n v="61804"/>
    <m/>
    <m/>
  </r>
  <r>
    <x v="0"/>
    <x v="0"/>
    <s v="OK"/>
    <x v="0"/>
    <n v="153"/>
    <m/>
    <m/>
    <m/>
    <s v="101800"/>
    <x v="33"/>
    <x v="17"/>
    <x v="2"/>
    <s v="Archdeaconry of St Albans "/>
    <m/>
    <m/>
    <m/>
    <n v="53573"/>
    <n v="53573"/>
    <m/>
    <m/>
  </r>
  <r>
    <x v="0"/>
    <x v="0"/>
    <s v="OK"/>
    <x v="0"/>
    <n v="153"/>
    <m/>
    <m/>
    <m/>
    <s v="102100"/>
    <x v="34"/>
    <x v="18"/>
    <x v="2"/>
    <s v="Archdeaconry of St Albans "/>
    <m/>
    <m/>
    <m/>
    <n v="87835"/>
    <n v="87835"/>
    <m/>
    <m/>
  </r>
  <r>
    <x v="0"/>
    <x v="0"/>
    <s v="OK"/>
    <x v="0"/>
    <n v="153"/>
    <m/>
    <m/>
    <m/>
    <s v="100490"/>
    <x v="35"/>
    <x v="19"/>
    <x v="2"/>
    <s v="Archdeaconry of St Albans "/>
    <m/>
    <m/>
    <m/>
    <n v="49419"/>
    <n v="49419"/>
    <m/>
    <m/>
  </r>
  <r>
    <x v="0"/>
    <x v="0"/>
    <s v="No"/>
    <x v="0"/>
    <n v="88"/>
    <m/>
    <m/>
    <m/>
    <s v="102300"/>
    <x v="36"/>
    <x v="12"/>
    <x v="2"/>
    <s v="Archdeaconry of St Albans "/>
    <m/>
    <m/>
    <m/>
    <n v="42435"/>
    <n v="42435"/>
    <m/>
    <m/>
  </r>
  <r>
    <x v="0"/>
    <x v="0"/>
    <s v="OK"/>
    <x v="0"/>
    <n v="153"/>
    <m/>
    <m/>
    <m/>
    <s v="112180"/>
    <x v="37"/>
    <x v="20"/>
    <x v="3"/>
    <s v="Archdeaconry of St Albans "/>
    <m/>
    <m/>
    <m/>
    <n v="74502"/>
    <n v="74502"/>
    <m/>
    <m/>
  </r>
  <r>
    <x v="0"/>
    <x v="0"/>
    <s v="OK"/>
    <x v="0"/>
    <n v="153"/>
    <m/>
    <m/>
    <m/>
    <s v="112211"/>
    <x v="38"/>
    <x v="21"/>
    <x v="3"/>
    <s v="Archdeaconry of St Albans "/>
    <m/>
    <m/>
    <m/>
    <n v="60746"/>
    <n v="60746"/>
    <m/>
    <m/>
  </r>
  <r>
    <x v="0"/>
    <x v="0"/>
    <s v="OK"/>
    <x v="0"/>
    <n v="153"/>
    <m/>
    <m/>
    <m/>
    <s v="112191"/>
    <x v="39"/>
    <x v="22"/>
    <x v="3"/>
    <s v="Archdeaconry of St Albans "/>
    <m/>
    <m/>
    <m/>
    <n v="60111"/>
    <n v="60111"/>
    <m/>
    <m/>
  </r>
  <r>
    <x v="0"/>
    <x v="0"/>
    <s v="OK"/>
    <x v="0"/>
    <n v="153"/>
    <m/>
    <m/>
    <m/>
    <s v="112200"/>
    <x v="40"/>
    <x v="23"/>
    <x v="3"/>
    <s v="Archdeaconry of St Albans "/>
    <m/>
    <m/>
    <m/>
    <n v="80669"/>
    <n v="80669"/>
    <m/>
    <m/>
  </r>
  <r>
    <x v="0"/>
    <x v="0"/>
    <s v="OK"/>
    <x v="0"/>
    <n v="153"/>
    <m/>
    <m/>
    <m/>
    <s v="112210"/>
    <x v="41"/>
    <x v="24"/>
    <x v="3"/>
    <s v="Archdeaconry of St Albans "/>
    <m/>
    <m/>
    <m/>
    <n v="163175"/>
    <n v="163175"/>
    <m/>
    <m/>
  </r>
  <r>
    <x v="0"/>
    <x v="0"/>
    <s v="No"/>
    <x v="0"/>
    <n v="138"/>
    <m/>
    <m/>
    <m/>
    <s v="112220"/>
    <x v="42"/>
    <x v="25"/>
    <x v="3"/>
    <s v="Archdeaconry of St Albans "/>
    <m/>
    <m/>
    <m/>
    <n v="101167"/>
    <n v="101167"/>
    <m/>
    <m/>
  </r>
  <r>
    <x v="0"/>
    <x v="0"/>
    <s v="OK"/>
    <x v="0"/>
    <n v="153"/>
    <m/>
    <m/>
    <m/>
    <s v="112230"/>
    <x v="43"/>
    <x v="26"/>
    <x v="3"/>
    <s v="Archdeaconry of St Albans "/>
    <m/>
    <m/>
    <m/>
    <n v="48257"/>
    <n v="48257"/>
    <m/>
    <m/>
  </r>
  <r>
    <x v="0"/>
    <x v="0"/>
    <s v="OK"/>
    <x v="0"/>
    <n v="153"/>
    <m/>
    <m/>
    <m/>
    <s v="112240"/>
    <x v="44"/>
    <x v="27"/>
    <x v="3"/>
    <s v="Archdeaconry of St Albans "/>
    <m/>
    <m/>
    <m/>
    <n v="85083"/>
    <n v="85083"/>
    <m/>
    <m/>
  </r>
  <r>
    <x v="0"/>
    <x v="0"/>
    <s v="OK"/>
    <x v="0"/>
    <n v="153"/>
    <m/>
    <m/>
    <m/>
    <s v="110040"/>
    <x v="45"/>
    <x v="28"/>
    <x v="3"/>
    <s v="Archdeaconry of St Albans "/>
    <m/>
    <m/>
    <m/>
    <n v="46907"/>
    <n v="46907"/>
    <m/>
    <m/>
  </r>
  <r>
    <x v="0"/>
    <x v="0"/>
    <s v="OK"/>
    <x v="0"/>
    <n v="153"/>
    <m/>
    <m/>
    <m/>
    <s v="110531"/>
    <x v="46"/>
    <x v="29"/>
    <x v="3"/>
    <s v="Archdeaconry of St Albans "/>
    <m/>
    <m/>
    <m/>
    <n v="52916"/>
    <n v="52916"/>
    <m/>
    <m/>
  </r>
  <r>
    <x v="0"/>
    <x v="0"/>
    <s v="OK"/>
    <x v="0"/>
    <n v="153"/>
    <m/>
    <m/>
    <m/>
    <s v="110750"/>
    <x v="47"/>
    <x v="30"/>
    <x v="3"/>
    <s v="Archdeaconry of St Albans "/>
    <m/>
    <m/>
    <m/>
    <n v="62016"/>
    <n v="62016"/>
    <m/>
    <m/>
  </r>
  <r>
    <x v="0"/>
    <x v="0"/>
    <s v="No"/>
    <x v="0"/>
    <n v="75"/>
    <m/>
    <m/>
    <m/>
    <s v="110740"/>
    <x v="48"/>
    <x v="31"/>
    <x v="3"/>
    <s v="Archdeaconry of St Albans "/>
    <m/>
    <m/>
    <m/>
    <n v="53127"/>
    <n v="53127"/>
    <m/>
    <m/>
  </r>
  <r>
    <x v="0"/>
    <x v="0"/>
    <s v="OK"/>
    <x v="0"/>
    <n v="153"/>
    <m/>
    <m/>
    <m/>
    <s v="110980"/>
    <x v="49"/>
    <x v="32"/>
    <x v="3"/>
    <s v="Archdeaconry of St Albans "/>
    <m/>
    <m/>
    <m/>
    <n v="58548"/>
    <n v="58548"/>
    <m/>
    <m/>
  </r>
  <r>
    <x v="0"/>
    <x v="0"/>
    <s v="OK"/>
    <x v="0"/>
    <n v="153"/>
    <m/>
    <m/>
    <m/>
    <s v="112060"/>
    <x v="50"/>
    <x v="28"/>
    <x v="3"/>
    <s v="Archdeaconry of St Albans "/>
    <m/>
    <m/>
    <m/>
    <n v="126588"/>
    <n v="126588"/>
    <m/>
    <m/>
  </r>
  <r>
    <x v="0"/>
    <x v="0"/>
    <s v="No"/>
    <x v="0"/>
    <n v="74"/>
    <m/>
    <m/>
    <m/>
    <s v="112340"/>
    <x v="51"/>
    <x v="28"/>
    <x v="3"/>
    <s v="Archdeaconry of St Albans "/>
    <m/>
    <m/>
    <m/>
    <n v="30246"/>
    <n v="30246"/>
    <m/>
    <m/>
  </r>
  <r>
    <x v="0"/>
    <x v="0"/>
    <s v="OK"/>
    <x v="0"/>
    <n v="153"/>
    <m/>
    <m/>
    <m/>
    <s v="130010"/>
    <x v="52"/>
    <x v="33"/>
    <x v="4"/>
    <s v="Archdeaconry of St Albans "/>
    <m/>
    <m/>
    <m/>
    <n v="100321"/>
    <n v="100321"/>
    <m/>
    <m/>
  </r>
  <r>
    <x v="0"/>
    <x v="0"/>
    <s v="OK"/>
    <x v="0"/>
    <n v="153"/>
    <m/>
    <m/>
    <m/>
    <s v="131500"/>
    <x v="53"/>
    <x v="34"/>
    <x v="4"/>
    <s v="Archdeaconry of St Albans "/>
    <m/>
    <m/>
    <m/>
    <n v="37568"/>
    <n v="37568"/>
    <m/>
    <m/>
  </r>
  <r>
    <x v="0"/>
    <x v="0"/>
    <s v="No"/>
    <x v="0"/>
    <n v="112"/>
    <m/>
    <m/>
    <m/>
    <s v="131520"/>
    <x v="54"/>
    <x v="35"/>
    <x v="4"/>
    <s v="Archdeaconry of St Albans "/>
    <m/>
    <m/>
    <m/>
    <n v="42895"/>
    <n v="42895"/>
    <m/>
    <m/>
  </r>
  <r>
    <x v="0"/>
    <x v="0"/>
    <s v="OK"/>
    <x v="0"/>
    <n v="153"/>
    <m/>
    <m/>
    <m/>
    <s v="131951"/>
    <x v="55"/>
    <x v="36"/>
    <x v="4"/>
    <s v="Archdeaconry of St Albans "/>
    <m/>
    <m/>
    <m/>
    <n v="30694"/>
    <n v="30694"/>
    <m/>
    <m/>
  </r>
  <r>
    <x v="0"/>
    <x v="0"/>
    <s v="OK"/>
    <x v="0"/>
    <n v="153"/>
    <m/>
    <m/>
    <m/>
    <s v="131960"/>
    <x v="56"/>
    <x v="37"/>
    <x v="4"/>
    <s v="Archdeaconry of St Albans "/>
    <m/>
    <m/>
    <m/>
    <n v="46567"/>
    <n v="46567"/>
    <m/>
    <m/>
  </r>
  <r>
    <x v="0"/>
    <x v="0"/>
    <s v="No"/>
    <x v="0"/>
    <n v="69"/>
    <m/>
    <m/>
    <m/>
    <s v="132730"/>
    <x v="57"/>
    <x v="38"/>
    <x v="4"/>
    <s v="Archdeaconry of St Albans "/>
    <m/>
    <m/>
    <m/>
    <n v="54397"/>
    <n v="54397"/>
    <m/>
    <m/>
  </r>
  <r>
    <x v="0"/>
    <x v="0"/>
    <s v="OK"/>
    <x v="0"/>
    <n v="153"/>
    <m/>
    <m/>
    <m/>
    <s v="132740"/>
    <x v="58"/>
    <x v="39"/>
    <x v="4"/>
    <s v="Archdeaconry of St Albans "/>
    <m/>
    <m/>
    <m/>
    <n v="32912"/>
    <n v="32912"/>
    <m/>
    <m/>
  </r>
  <r>
    <x v="0"/>
    <x v="0"/>
    <s v="No"/>
    <x v="0"/>
    <n v="131"/>
    <m/>
    <m/>
    <m/>
    <s v="132760"/>
    <x v="59"/>
    <x v="40"/>
    <x v="4"/>
    <s v="Archdeaconry of St Albans "/>
    <m/>
    <m/>
    <m/>
    <n v="22965"/>
    <n v="22965"/>
    <m/>
    <m/>
  </r>
  <r>
    <x v="0"/>
    <x v="0"/>
    <s v="OK"/>
    <x v="0"/>
    <n v="153"/>
    <m/>
    <m/>
    <m/>
    <s v="132761"/>
    <x v="60"/>
    <x v="41"/>
    <x v="4"/>
    <s v="Archdeaconry of St Albans "/>
    <m/>
    <m/>
    <m/>
    <n v="111998"/>
    <n v="111998"/>
    <m/>
    <m/>
  </r>
  <r>
    <x v="0"/>
    <x v="0"/>
    <s v="OK"/>
    <x v="0"/>
    <n v="153"/>
    <m/>
    <m/>
    <m/>
    <s v="132770"/>
    <x v="61"/>
    <x v="42"/>
    <x v="4"/>
    <s v="Archdeaconry of St Albans "/>
    <m/>
    <m/>
    <m/>
    <n v="88469"/>
    <n v="88469"/>
    <m/>
    <m/>
  </r>
  <r>
    <x v="0"/>
    <x v="0"/>
    <s v="OK"/>
    <x v="0"/>
    <n v="153"/>
    <m/>
    <m/>
    <m/>
    <s v="132780"/>
    <x v="62"/>
    <x v="43"/>
    <x v="4"/>
    <s v="Archdeaconry of St Albans "/>
    <m/>
    <m/>
    <m/>
    <n v="48471"/>
    <n v="48471"/>
    <m/>
    <m/>
  </r>
  <r>
    <x v="0"/>
    <x v="0"/>
    <s v="No"/>
    <x v="0"/>
    <n v="129"/>
    <m/>
    <m/>
    <m/>
    <s v="132781"/>
    <x v="63"/>
    <x v="44"/>
    <x v="4"/>
    <s v="Archdeaconry of St Albans "/>
    <m/>
    <m/>
    <m/>
    <n v="43604"/>
    <n v="43604"/>
    <m/>
    <m/>
  </r>
  <r>
    <x v="0"/>
    <x v="0"/>
    <s v="OK"/>
    <x v="0"/>
    <n v="321"/>
    <m/>
    <m/>
    <m/>
    <s v="130570"/>
    <x v="64"/>
    <x v="45"/>
    <x v="4"/>
    <s v="Archdeaconry of St Albans "/>
    <m/>
    <m/>
    <m/>
    <n v="122792"/>
    <n v="122792"/>
    <m/>
    <m/>
  </r>
  <r>
    <x v="0"/>
    <x v="0"/>
    <s v="No"/>
    <x v="0"/>
    <n v="85"/>
    <m/>
    <m/>
    <m/>
    <s v="130580"/>
    <x v="65"/>
    <x v="46"/>
    <x v="4"/>
    <s v="Archdeaconry of St Albans "/>
    <m/>
    <m/>
    <m/>
    <n v="50799"/>
    <n v="50799"/>
    <m/>
    <m/>
  </r>
  <r>
    <x v="0"/>
    <x v="0"/>
    <s v="No"/>
    <x v="0"/>
    <n v="12"/>
    <m/>
    <m/>
    <m/>
    <s v="140150"/>
    <x v="66"/>
    <x v="47"/>
    <x v="5"/>
    <s v="Archdeaconry of St Albans "/>
    <m/>
    <m/>
    <m/>
    <n v="4967"/>
    <n v="3060"/>
    <m/>
    <m/>
  </r>
  <r>
    <x v="0"/>
    <x v="0"/>
    <s v="OK"/>
    <x v="0"/>
    <n v="153"/>
    <m/>
    <m/>
    <m/>
    <s v="141440"/>
    <x v="67"/>
    <x v="47"/>
    <x v="5"/>
    <s v="Archdeaconry of St Albans "/>
    <m/>
    <m/>
    <m/>
    <n v="35987"/>
    <n v="35987"/>
    <m/>
    <m/>
  </r>
  <r>
    <x v="0"/>
    <x v="0"/>
    <s v="No"/>
    <x v="0"/>
    <n v="117"/>
    <m/>
    <m/>
    <m/>
    <s v="140960"/>
    <x v="68"/>
    <x v="48"/>
    <x v="5"/>
    <s v="Archdeaconry of St Albans "/>
    <m/>
    <m/>
    <m/>
    <n v="31007"/>
    <n v="31007"/>
    <m/>
    <m/>
  </r>
  <r>
    <x v="0"/>
    <x v="0"/>
    <s v="OK"/>
    <x v="0"/>
    <n v="153"/>
    <m/>
    <m/>
    <m/>
    <s v="141100"/>
    <x v="69"/>
    <x v="49"/>
    <x v="5"/>
    <s v="Archdeaconry of St Albans "/>
    <m/>
    <m/>
    <m/>
    <n v="104765"/>
    <n v="104765"/>
    <m/>
    <m/>
  </r>
  <r>
    <x v="0"/>
    <x v="0"/>
    <s v="OK"/>
    <x v="0"/>
    <n v="153"/>
    <m/>
    <m/>
    <m/>
    <s v="141110"/>
    <x v="70"/>
    <x v="50"/>
    <x v="5"/>
    <s v="Archdeaconry of St Albans "/>
    <m/>
    <m/>
    <m/>
    <n v="252676"/>
    <n v="252676"/>
    <m/>
    <m/>
  </r>
  <r>
    <x v="0"/>
    <x v="0"/>
    <s v="OK"/>
    <x v="0"/>
    <n v="149"/>
    <m/>
    <m/>
    <m/>
    <s v="141760"/>
    <x v="71"/>
    <x v="48"/>
    <x v="5"/>
    <s v="Archdeaconry of St Albans "/>
    <m/>
    <m/>
    <m/>
    <n v="28891"/>
    <n v="28891"/>
    <m/>
    <m/>
  </r>
  <r>
    <x v="0"/>
    <x v="0"/>
    <s v="OK"/>
    <x v="0"/>
    <n v="153"/>
    <m/>
    <m/>
    <m/>
    <s v="142080"/>
    <x v="72"/>
    <x v="51"/>
    <x v="5"/>
    <s v="Archdeaconry of St Albans "/>
    <m/>
    <m/>
    <m/>
    <n v="120426"/>
    <n v="120426"/>
    <m/>
    <m/>
  </r>
  <r>
    <x v="0"/>
    <x v="0"/>
    <s v="OK"/>
    <x v="0"/>
    <n v="153"/>
    <m/>
    <m/>
    <m/>
    <s v="142280"/>
    <x v="73"/>
    <x v="52"/>
    <x v="5"/>
    <s v="Archdeaconry of St Albans "/>
    <m/>
    <m/>
    <m/>
    <n v="39896"/>
    <n v="39896"/>
    <m/>
    <m/>
  </r>
  <r>
    <x v="0"/>
    <x v="0"/>
    <s v="OK"/>
    <x v="0"/>
    <n v="153"/>
    <m/>
    <m/>
    <m/>
    <s v="142860"/>
    <x v="74"/>
    <x v="53"/>
    <x v="5"/>
    <s v="Archdeaconry of St Albans "/>
    <m/>
    <m/>
    <m/>
    <n v="95453"/>
    <n v="95453"/>
    <m/>
    <m/>
  </r>
  <r>
    <x v="0"/>
    <x v="0"/>
    <s v="OK"/>
    <x v="0"/>
    <n v="153"/>
    <m/>
    <m/>
    <m/>
    <s v="231171"/>
    <x v="75"/>
    <x v="54"/>
    <x v="6"/>
    <s v="Archdeaconry of St Albans "/>
    <m/>
    <m/>
    <m/>
    <n v="46567"/>
    <n v="46567"/>
    <m/>
    <m/>
  </r>
  <r>
    <x v="0"/>
    <x v="0"/>
    <s v="No"/>
    <x v="0"/>
    <n v="127"/>
    <m/>
    <m/>
    <m/>
    <s v="231172"/>
    <x v="76"/>
    <x v="54"/>
    <x v="6"/>
    <s v="Archdeaconry of St Albans "/>
    <m/>
    <m/>
    <m/>
    <n v="27255"/>
    <n v="27255"/>
    <m/>
    <m/>
  </r>
  <r>
    <x v="0"/>
    <x v="0"/>
    <s v="OK"/>
    <x v="0"/>
    <n v="153"/>
    <m/>
    <m/>
    <m/>
    <s v="231173"/>
    <x v="77"/>
    <x v="54"/>
    <x v="6"/>
    <s v="Archdeaconry of St Albans "/>
    <m/>
    <m/>
    <m/>
    <n v="53298"/>
    <n v="53298"/>
    <m/>
    <m/>
  </r>
  <r>
    <x v="0"/>
    <x v="0"/>
    <s v="No"/>
    <x v="0"/>
    <n v="11"/>
    <m/>
    <m/>
    <m/>
    <s v="231174"/>
    <x v="78"/>
    <x v="54"/>
    <x v="6"/>
    <s v="Archdeaconry of St Albans "/>
    <m/>
    <m/>
    <m/>
    <n v="28525"/>
    <n v="10600"/>
    <m/>
    <m/>
  </r>
  <r>
    <x v="0"/>
    <x v="0"/>
    <s v="No"/>
    <x v="0"/>
    <n v="99"/>
    <m/>
    <m/>
    <m/>
    <s v="230500"/>
    <x v="79"/>
    <x v="55"/>
    <x v="6"/>
    <s v="Archdeaconry of St Albans "/>
    <m/>
    <m/>
    <m/>
    <n v="77935"/>
    <n v="77935"/>
    <m/>
    <m/>
  </r>
  <r>
    <x v="0"/>
    <x v="0"/>
    <s v="OK"/>
    <x v="0"/>
    <n v="153"/>
    <m/>
    <m/>
    <m/>
    <s v="230501"/>
    <x v="80"/>
    <x v="55"/>
    <x v="6"/>
    <s v="Archdeaconry of St Albans "/>
    <m/>
    <m/>
    <m/>
    <n v="41604"/>
    <n v="41604"/>
    <m/>
    <m/>
  </r>
  <r>
    <x v="0"/>
    <x v="0"/>
    <s v="OK"/>
    <x v="0"/>
    <n v="153"/>
    <m/>
    <m/>
    <m/>
    <s v="230641"/>
    <x v="81"/>
    <x v="56"/>
    <x v="6"/>
    <s v="Archdeaconry of St Albans "/>
    <m/>
    <m/>
    <m/>
    <n v="23350"/>
    <n v="23350"/>
    <m/>
    <m/>
  </r>
  <r>
    <x v="0"/>
    <x v="0"/>
    <s v="No"/>
    <x v="0"/>
    <n v="41"/>
    <m/>
    <m/>
    <m/>
    <s v="230642"/>
    <x v="82"/>
    <x v="56"/>
    <x v="6"/>
    <s v="Archdeaconry of St Albans "/>
    <m/>
    <m/>
    <m/>
    <n v="55994"/>
    <n v="55994"/>
    <m/>
    <m/>
  </r>
  <r>
    <x v="0"/>
    <x v="0"/>
    <s v="OK"/>
    <x v="0"/>
    <n v="153"/>
    <m/>
    <m/>
    <m/>
    <s v="230643"/>
    <x v="83"/>
    <x v="56"/>
    <x v="6"/>
    <s v="Archdeaconry of St Albans "/>
    <m/>
    <m/>
    <m/>
    <n v="52185"/>
    <n v="52185"/>
    <m/>
    <m/>
  </r>
  <r>
    <x v="0"/>
    <x v="0"/>
    <s v="OK"/>
    <x v="0"/>
    <n v="153"/>
    <m/>
    <m/>
    <m/>
    <s v="231450"/>
    <x v="84"/>
    <x v="56"/>
    <x v="6"/>
    <s v="Archdeaconry of St Albans "/>
    <m/>
    <m/>
    <m/>
    <n v="3809"/>
    <n v="3809"/>
    <m/>
    <m/>
  </r>
  <r>
    <x v="0"/>
    <x v="0"/>
    <s v="OK"/>
    <x v="0"/>
    <n v="153"/>
    <m/>
    <m/>
    <m/>
    <s v="020672"/>
    <x v="85"/>
    <x v="57"/>
    <x v="7"/>
    <s v="Archdeaconry of Hertford"/>
    <m/>
    <m/>
    <m/>
    <n v="140313"/>
    <n v="140313"/>
    <m/>
    <m/>
  </r>
  <r>
    <x v="0"/>
    <x v="0"/>
    <s v="No"/>
    <x v="0"/>
    <n v="153"/>
    <m/>
    <m/>
    <m/>
    <s v="020850"/>
    <x v="86"/>
    <x v="58"/>
    <x v="7"/>
    <s v="Archdeaconry of Hertford"/>
    <m/>
    <m/>
    <m/>
    <n v="63284"/>
    <n v="63284"/>
    <m/>
    <m/>
  </r>
  <r>
    <x v="0"/>
    <x v="0"/>
    <s v="OK"/>
    <x v="0"/>
    <n v="153"/>
    <m/>
    <m/>
    <m/>
    <s v="021640"/>
    <x v="87"/>
    <x v="59"/>
    <x v="7"/>
    <s v="Archdeaconry of Hertford"/>
    <m/>
    <m/>
    <m/>
    <n v="86988"/>
    <n v="86988"/>
    <m/>
    <m/>
  </r>
  <r>
    <x v="0"/>
    <x v="0"/>
    <s v="No"/>
    <x v="0"/>
    <n v="8"/>
    <m/>
    <m/>
    <m/>
    <s v="021750"/>
    <x v="88"/>
    <x v="60"/>
    <x v="7"/>
    <s v="Archdeaconry of Hertford"/>
    <m/>
    <m/>
    <m/>
    <n v="94607"/>
    <n v="45019"/>
    <m/>
    <m/>
  </r>
  <r>
    <x v="0"/>
    <x v="0"/>
    <s v="OK"/>
    <x v="0"/>
    <n v="140"/>
    <m/>
    <m/>
    <m/>
    <s v="021860"/>
    <x v="89"/>
    <x v="61"/>
    <x v="7"/>
    <s v="Archdeaconry of Hertford"/>
    <m/>
    <m/>
    <m/>
    <n v="61599"/>
    <n v="61599"/>
    <m/>
    <m/>
  </r>
  <r>
    <x v="0"/>
    <x v="0"/>
    <s v="OK"/>
    <x v="0"/>
    <n v="153"/>
    <m/>
    <m/>
    <m/>
    <s v="020201"/>
    <x v="90"/>
    <x v="62"/>
    <x v="7"/>
    <s v="Archdeaconry of Hertford"/>
    <m/>
    <m/>
    <m/>
    <n v="62651"/>
    <n v="62651"/>
    <m/>
    <m/>
  </r>
  <r>
    <x v="0"/>
    <x v="0"/>
    <s v="OK"/>
    <x v="0"/>
    <n v="115"/>
    <m/>
    <m/>
    <m/>
    <s v="022110"/>
    <x v="91"/>
    <x v="63"/>
    <x v="7"/>
    <s v="Archdeaconry of Hertford"/>
    <m/>
    <m/>
    <m/>
    <n v="5079"/>
    <n v="5079.0000000001492"/>
    <m/>
    <m/>
  </r>
  <r>
    <x v="0"/>
    <x v="0"/>
    <s v="OK"/>
    <x v="0"/>
    <n v="153"/>
    <m/>
    <m/>
    <m/>
    <s v="022363"/>
    <x v="92"/>
    <x v="63"/>
    <x v="7"/>
    <s v="Archdeaconry of Hertford"/>
    <m/>
    <m/>
    <m/>
    <n v="6349"/>
    <n v="6349"/>
    <m/>
    <m/>
  </r>
  <r>
    <x v="0"/>
    <x v="0"/>
    <s v="OK"/>
    <x v="0"/>
    <n v="153"/>
    <m/>
    <m/>
    <m/>
    <s v="022362"/>
    <x v="93"/>
    <x v="64"/>
    <x v="7"/>
    <s v="Archdeaconry of Hertford"/>
    <m/>
    <m/>
    <m/>
    <n v="59853"/>
    <n v="59853"/>
    <m/>
    <m/>
  </r>
  <r>
    <x v="0"/>
    <x v="0"/>
    <s v="No"/>
    <x v="0"/>
    <n v="55"/>
    <m/>
    <m/>
    <m/>
    <s v="022600"/>
    <x v="94"/>
    <x v="65"/>
    <x v="7"/>
    <s v="Archdeaconry of Hertford"/>
    <m/>
    <m/>
    <m/>
    <n v="71327"/>
    <n v="60986.599999994003"/>
    <m/>
    <m/>
  </r>
  <r>
    <x v="0"/>
    <x v="0"/>
    <s v="No"/>
    <x v="0"/>
    <n v="34"/>
    <m/>
    <m/>
    <m/>
    <s v="020470"/>
    <x v="95"/>
    <x v="66"/>
    <x v="7"/>
    <s v="Archdeaconry of Hertford"/>
    <m/>
    <m/>
    <m/>
    <n v="104848"/>
    <n v="77500"/>
    <m/>
    <m/>
  </r>
  <r>
    <x v="0"/>
    <x v="0"/>
    <s v="No"/>
    <x v="0"/>
    <n v="5"/>
    <m/>
    <m/>
    <m/>
    <s v="040020"/>
    <x v="96"/>
    <x v="67"/>
    <x v="8"/>
    <s v="Archdeaconry of Hertford"/>
    <m/>
    <m/>
    <m/>
    <n v="10273"/>
    <n v="7704"/>
    <m/>
    <m/>
  </r>
  <r>
    <x v="0"/>
    <x v="0"/>
    <s v="No"/>
    <x v="0"/>
    <n v="48"/>
    <m/>
    <m/>
    <m/>
    <s v="041630"/>
    <x v="97"/>
    <x v="67"/>
    <x v="8"/>
    <s v="Archdeaconry of Hertford"/>
    <m/>
    <m/>
    <m/>
    <n v="14329"/>
    <n v="13556.5"/>
    <m/>
    <m/>
  </r>
  <r>
    <x v="0"/>
    <x v="0"/>
    <s v="No"/>
    <x v="0"/>
    <n v="39"/>
    <m/>
    <m/>
    <m/>
    <s v="042550"/>
    <x v="98"/>
    <x v="68"/>
    <x v="8"/>
    <s v="Archdeaconry of Hertford"/>
    <m/>
    <m/>
    <m/>
    <n v="31193"/>
    <n v="31193"/>
    <m/>
    <m/>
  </r>
  <r>
    <x v="0"/>
    <x v="0"/>
    <s v="OK"/>
    <x v="0"/>
    <n v="153"/>
    <m/>
    <m/>
    <m/>
    <s v="040430"/>
    <x v="99"/>
    <x v="69"/>
    <x v="8"/>
    <s v="Archdeaconry of Hertford"/>
    <m/>
    <m/>
    <m/>
    <n v="100785"/>
    <n v="100785"/>
    <m/>
    <m/>
  </r>
  <r>
    <x v="0"/>
    <x v="0"/>
    <s v="No"/>
    <x v="0"/>
    <n v="44"/>
    <m/>
    <m/>
    <m/>
    <s v="040520"/>
    <x v="100"/>
    <x v="70"/>
    <x v="8"/>
    <s v="Archdeaconry of Hertford"/>
    <m/>
    <m/>
    <m/>
    <n v="32000"/>
    <n v="28969.440000001341"/>
    <m/>
    <m/>
  </r>
  <r>
    <x v="0"/>
    <x v="0"/>
    <s v="No"/>
    <x v="0"/>
    <n v="29"/>
    <m/>
    <m/>
    <m/>
    <s v="040990"/>
    <x v="101"/>
    <x v="70"/>
    <x v="8"/>
    <s v="Archdeaconry of Hertford"/>
    <m/>
    <m/>
    <m/>
    <n v="7862"/>
    <n v="7862"/>
    <m/>
    <m/>
  </r>
  <r>
    <x v="0"/>
    <x v="0"/>
    <s v="No"/>
    <x v="0"/>
    <n v="105"/>
    <m/>
    <m/>
    <m/>
    <s v="042451"/>
    <x v="102"/>
    <x v="70"/>
    <x v="8"/>
    <s v="Archdeaconry of Hertford"/>
    <m/>
    <m/>
    <m/>
    <n v="3685"/>
    <n v="3685"/>
    <m/>
    <m/>
  </r>
  <r>
    <x v="0"/>
    <x v="0"/>
    <s v="No"/>
    <x v="0"/>
    <n v="28"/>
    <m/>
    <m/>
    <m/>
    <s v="041000"/>
    <x v="103"/>
    <x v="71"/>
    <x v="8"/>
    <s v="Archdeaconry of Hertford"/>
    <m/>
    <m/>
    <m/>
    <n v="8907"/>
    <n v="2750"/>
    <m/>
    <m/>
  </r>
  <r>
    <x v="0"/>
    <x v="0"/>
    <s v="OK"/>
    <x v="0"/>
    <n v="122"/>
    <m/>
    <m/>
    <m/>
    <s v="041250"/>
    <x v="104"/>
    <x v="71"/>
    <x v="8"/>
    <s v="Archdeaconry of Hertford"/>
    <m/>
    <m/>
    <m/>
    <n v="31168"/>
    <n v="23376"/>
    <m/>
    <m/>
  </r>
  <r>
    <x v="0"/>
    <x v="0"/>
    <s v="No"/>
    <x v="0"/>
    <n v="100"/>
    <m/>
    <m/>
    <m/>
    <s v="041300"/>
    <x v="105"/>
    <x v="72"/>
    <x v="8"/>
    <s v="Archdeaconry of Hertford"/>
    <m/>
    <m/>
    <m/>
    <n v="56090"/>
    <n v="56090"/>
    <m/>
    <m/>
  </r>
  <r>
    <x v="0"/>
    <x v="0"/>
    <s v="No"/>
    <x v="0"/>
    <n v="70"/>
    <m/>
    <m/>
    <m/>
    <s v="041850"/>
    <x v="106"/>
    <x v="67"/>
    <x v="8"/>
    <s v="Archdeaconry of Hertford"/>
    <m/>
    <m/>
    <m/>
    <n v="66246"/>
    <n v="53000"/>
    <m/>
    <m/>
  </r>
  <r>
    <x v="0"/>
    <x v="0"/>
    <s v="OK"/>
    <x v="0"/>
    <n v="153"/>
    <m/>
    <m/>
    <m/>
    <s v="042310"/>
    <x v="107"/>
    <x v="73"/>
    <x v="8"/>
    <s v="Archdeaconry of Hertford"/>
    <m/>
    <m/>
    <m/>
    <n v="68788"/>
    <n v="68788"/>
    <m/>
    <m/>
  </r>
  <r>
    <x v="0"/>
    <x v="0"/>
    <s v="OK"/>
    <x v="0"/>
    <n v="153"/>
    <m/>
    <m/>
    <m/>
    <s v="042400"/>
    <x v="108"/>
    <x v="74"/>
    <x v="8"/>
    <s v="Archdeaconry of Hertford"/>
    <m/>
    <m/>
    <m/>
    <n v="50880"/>
    <n v="50880"/>
    <m/>
    <m/>
  </r>
  <r>
    <x v="0"/>
    <x v="0"/>
    <s v="OK"/>
    <x v="0"/>
    <n v="153"/>
    <m/>
    <m/>
    <m/>
    <s v="041650"/>
    <x v="109"/>
    <x v="74"/>
    <x v="8"/>
    <s v="Archdeaconry of Hertford"/>
    <m/>
    <m/>
    <m/>
    <n v="17292"/>
    <n v="17292"/>
    <m/>
    <m/>
  </r>
  <r>
    <x v="0"/>
    <x v="0"/>
    <s v="OK"/>
    <x v="0"/>
    <n v="153"/>
    <m/>
    <m/>
    <m/>
    <s v="042170"/>
    <x v="110"/>
    <x v="74"/>
    <x v="8"/>
    <s v="Archdeaconry of Hertford"/>
    <m/>
    <m/>
    <m/>
    <n v="6752"/>
    <n v="6752"/>
    <m/>
    <m/>
  </r>
  <r>
    <x v="0"/>
    <x v="0"/>
    <s v="OK"/>
    <x v="1"/>
    <n v="325"/>
    <m/>
    <m/>
    <m/>
    <s v="042552"/>
    <x v="111"/>
    <x v="75"/>
    <x v="8"/>
    <s v="Archdeaconry of Hertford"/>
    <m/>
    <m/>
    <m/>
    <n v="101244"/>
    <n v="101244"/>
    <m/>
    <m/>
  </r>
  <r>
    <x v="0"/>
    <x v="0"/>
    <s v="OK"/>
    <x v="0"/>
    <n v="153"/>
    <m/>
    <m/>
    <m/>
    <s v="050160"/>
    <x v="112"/>
    <x v="76"/>
    <x v="9"/>
    <s v="Archdeaconry of Hertford"/>
    <m/>
    <m/>
    <m/>
    <n v="56789"/>
    <n v="56789"/>
    <m/>
    <m/>
  </r>
  <r>
    <x v="0"/>
    <x v="0"/>
    <s v="No"/>
    <x v="0"/>
    <n v="153"/>
    <m/>
    <m/>
    <m/>
    <s v="050581"/>
    <x v="113"/>
    <x v="76"/>
    <x v="9"/>
    <s v="Archdeaconry of Hertford"/>
    <m/>
    <m/>
    <m/>
    <n v="5059"/>
    <n v="5059"/>
    <m/>
    <m/>
  </r>
  <r>
    <x v="0"/>
    <x v="0"/>
    <s v="OK"/>
    <x v="0"/>
    <n v="153"/>
    <m/>
    <m/>
    <m/>
    <s v="052840"/>
    <x v="114"/>
    <x v="77"/>
    <x v="9"/>
    <s v="Archdeaconry of Hertford"/>
    <m/>
    <m/>
    <m/>
    <n v="25754"/>
    <n v="25754"/>
    <m/>
    <m/>
  </r>
  <r>
    <x v="0"/>
    <x v="0"/>
    <s v="OK"/>
    <x v="0"/>
    <n v="153"/>
    <m/>
    <m/>
    <m/>
    <s v="050060"/>
    <x v="115"/>
    <x v="78"/>
    <x v="9"/>
    <s v="Archdeaconry of Hertford"/>
    <m/>
    <m/>
    <m/>
    <n v="10856"/>
    <n v="10856"/>
    <m/>
    <m/>
  </r>
  <r>
    <x v="0"/>
    <x v="0"/>
    <s v="No"/>
    <x v="0"/>
    <n v="20"/>
    <m/>
    <m/>
    <m/>
    <s v="050530"/>
    <x v="116"/>
    <x v="78"/>
    <x v="9"/>
    <s v="Archdeaconry of Hertford"/>
    <m/>
    <m/>
    <m/>
    <n v="8967"/>
    <n v="6967"/>
    <m/>
    <m/>
  </r>
  <r>
    <x v="0"/>
    <x v="0"/>
    <s v="OK"/>
    <x v="0"/>
    <n v="153"/>
    <m/>
    <m/>
    <m/>
    <s v="051070"/>
    <x v="117"/>
    <x v="78"/>
    <x v="9"/>
    <s v="Archdeaconry of Hertford"/>
    <m/>
    <m/>
    <m/>
    <n v="29721"/>
    <n v="29721"/>
    <m/>
    <m/>
  </r>
  <r>
    <x v="0"/>
    <x v="0"/>
    <s v="OK"/>
    <x v="0"/>
    <n v="153"/>
    <m/>
    <m/>
    <m/>
    <s v="051781"/>
    <x v="118"/>
    <x v="78"/>
    <x v="9"/>
    <s v="Archdeaconry of Hertford"/>
    <m/>
    <m/>
    <m/>
    <n v="4428"/>
    <n v="4428"/>
    <m/>
    <m/>
  </r>
  <r>
    <x v="0"/>
    <x v="0"/>
    <s v="OK"/>
    <x v="0"/>
    <n v="153"/>
    <m/>
    <m/>
    <m/>
    <s v="050080"/>
    <x v="119"/>
    <x v="79"/>
    <x v="9"/>
    <s v="Archdeaconry of Hertford"/>
    <m/>
    <m/>
    <m/>
    <n v="13719"/>
    <n v="13719"/>
    <m/>
    <m/>
  </r>
  <r>
    <x v="0"/>
    <x v="0"/>
    <s v="No"/>
    <x v="0"/>
    <n v="31"/>
    <m/>
    <m/>
    <m/>
    <s v="050770"/>
    <x v="120"/>
    <x v="79"/>
    <x v="9"/>
    <s v="Archdeaconry of Hertford"/>
    <m/>
    <m/>
    <m/>
    <n v="10972"/>
    <n v="8972"/>
    <m/>
    <m/>
  </r>
  <r>
    <x v="0"/>
    <x v="0"/>
    <s v="No"/>
    <x v="0"/>
    <n v="4"/>
    <m/>
    <m/>
    <m/>
    <s v="052551"/>
    <x v="121"/>
    <x v="79"/>
    <x v="9"/>
    <s v="Archdeaconry of Hertford"/>
    <m/>
    <m/>
    <m/>
    <n v="3162"/>
    <n v="0"/>
    <m/>
    <m/>
  </r>
  <r>
    <x v="0"/>
    <x v="0"/>
    <s v="OK"/>
    <x v="0"/>
    <n v="153"/>
    <m/>
    <m/>
    <m/>
    <s v="050110"/>
    <x v="122"/>
    <x v="80"/>
    <x v="9"/>
    <s v="Archdeaconry of Hertford"/>
    <m/>
    <m/>
    <m/>
    <n v="68788"/>
    <n v="68788"/>
    <m/>
    <m/>
  </r>
  <r>
    <x v="0"/>
    <x v="0"/>
    <s v="No"/>
    <x v="0"/>
    <n v="73"/>
    <m/>
    <m/>
    <m/>
    <s v="050120"/>
    <x v="123"/>
    <x v="81"/>
    <x v="9"/>
    <s v="Archdeaconry of Hertford"/>
    <m/>
    <m/>
    <m/>
    <n v="14948"/>
    <n v="14948"/>
    <m/>
    <m/>
  </r>
  <r>
    <x v="0"/>
    <x v="0"/>
    <s v="OK"/>
    <x v="0"/>
    <n v="146"/>
    <m/>
    <m/>
    <m/>
    <s v="051501"/>
    <x v="124"/>
    <x v="81"/>
    <x v="9"/>
    <s v="Archdeaconry of Hertford"/>
    <m/>
    <m/>
    <m/>
    <n v="17064"/>
    <n v="17064"/>
    <m/>
    <m/>
  </r>
  <r>
    <x v="0"/>
    <x v="0"/>
    <s v="OK"/>
    <x v="0"/>
    <n v="79"/>
    <m/>
    <m/>
    <m/>
    <s v="052830"/>
    <x v="125"/>
    <x v="81"/>
    <x v="9"/>
    <s v="Archdeaconry of Hertford"/>
    <m/>
    <m/>
    <m/>
    <n v="10532"/>
    <n v="5000"/>
    <m/>
    <m/>
  </r>
  <r>
    <x v="0"/>
    <x v="0"/>
    <s v="OK"/>
    <x v="0"/>
    <n v="153"/>
    <m/>
    <m/>
    <m/>
    <s v="050171"/>
    <x v="126"/>
    <x v="82"/>
    <x v="9"/>
    <s v="Archdeaconry of Hertford"/>
    <m/>
    <m/>
    <m/>
    <n v="16852"/>
    <n v="16852"/>
    <m/>
    <m/>
  </r>
  <r>
    <x v="0"/>
    <x v="0"/>
    <s v="OK"/>
    <x v="0"/>
    <n v="153"/>
    <m/>
    <m/>
    <m/>
    <s v="051885"/>
    <x v="127"/>
    <x v="82"/>
    <x v="9"/>
    <s v="Archdeaconry of Hertford"/>
    <m/>
    <m/>
    <m/>
    <n v="15429"/>
    <n v="15429"/>
    <m/>
    <m/>
  </r>
  <r>
    <x v="0"/>
    <x v="0"/>
    <s v="OK"/>
    <x v="0"/>
    <n v="153"/>
    <m/>
    <m/>
    <m/>
    <s v="050180"/>
    <x v="128"/>
    <x v="82"/>
    <x v="9"/>
    <s v="Archdeaconry of Hertford"/>
    <m/>
    <m/>
    <m/>
    <n v="16640"/>
    <n v="16640"/>
    <m/>
    <m/>
  </r>
  <r>
    <x v="0"/>
    <x v="0"/>
    <s v="OK"/>
    <x v="0"/>
    <n v="145"/>
    <m/>
    <m/>
    <m/>
    <s v="050360"/>
    <x v="129"/>
    <x v="79"/>
    <x v="9"/>
    <s v="Archdeaconry of Hertford"/>
    <m/>
    <m/>
    <m/>
    <n v="16777"/>
    <n v="16776.75"/>
    <m/>
    <m/>
  </r>
  <r>
    <x v="0"/>
    <x v="0"/>
    <s v="OK"/>
    <x v="0"/>
    <n v="153"/>
    <m/>
    <m/>
    <m/>
    <s v="050711"/>
    <x v="130"/>
    <x v="77"/>
    <x v="9"/>
    <s v="Archdeaconry of Hertford"/>
    <m/>
    <m/>
    <m/>
    <n v="5099"/>
    <n v="5099"/>
    <m/>
    <m/>
  </r>
  <r>
    <x v="0"/>
    <x v="0"/>
    <s v="OK"/>
    <x v="0"/>
    <n v="132"/>
    <m/>
    <m/>
    <m/>
    <s v="052151"/>
    <x v="131"/>
    <x v="77"/>
    <x v="9"/>
    <s v="Archdeaconry of Hertford"/>
    <m/>
    <m/>
    <m/>
    <n v="9932"/>
    <n v="8932"/>
    <m/>
    <m/>
  </r>
  <r>
    <x v="0"/>
    <x v="0"/>
    <s v="OK"/>
    <x v="0"/>
    <n v="153"/>
    <m/>
    <m/>
    <m/>
    <s v="052270"/>
    <x v="132"/>
    <x v="77"/>
    <x v="9"/>
    <s v="Archdeaconry of Hertford"/>
    <m/>
    <m/>
    <m/>
    <n v="12747"/>
    <n v="12747"/>
    <m/>
    <m/>
  </r>
  <r>
    <x v="0"/>
    <x v="0"/>
    <s v="OK"/>
    <x v="0"/>
    <n v="153"/>
    <m/>
    <m/>
    <m/>
    <s v="052670"/>
    <x v="133"/>
    <x v="77"/>
    <x v="9"/>
    <s v="Archdeaconry of Hertford"/>
    <m/>
    <m/>
    <m/>
    <n v="6099"/>
    <n v="6099"/>
    <m/>
    <m/>
  </r>
  <r>
    <x v="0"/>
    <x v="0"/>
    <s v="OK"/>
    <x v="0"/>
    <n v="141"/>
    <m/>
    <m/>
    <m/>
    <s v="051270"/>
    <x v="134"/>
    <x v="80"/>
    <x v="9"/>
    <s v="Archdeaconry of Hertford"/>
    <m/>
    <m/>
    <m/>
    <n v="5291"/>
    <n v="5291"/>
    <m/>
    <m/>
  </r>
  <r>
    <x v="0"/>
    <x v="0"/>
    <s v="OK"/>
    <x v="0"/>
    <n v="153"/>
    <m/>
    <m/>
    <m/>
    <s v="051880"/>
    <x v="135"/>
    <x v="80"/>
    <x v="9"/>
    <s v="Archdeaconry of Hertford"/>
    <m/>
    <m/>
    <m/>
    <n v="2116"/>
    <n v="2116"/>
    <m/>
    <m/>
  </r>
  <r>
    <x v="0"/>
    <x v="0"/>
    <s v="OK"/>
    <x v="0"/>
    <n v="153"/>
    <m/>
    <m/>
    <m/>
    <s v="051400"/>
    <x v="136"/>
    <x v="83"/>
    <x v="9"/>
    <s v="Archdeaconry of Hertford"/>
    <m/>
    <m/>
    <m/>
    <n v="3386"/>
    <n v="3386"/>
    <m/>
    <m/>
  </r>
  <r>
    <x v="0"/>
    <x v="0"/>
    <s v="OK"/>
    <x v="0"/>
    <n v="153"/>
    <m/>
    <m/>
    <m/>
    <s v="052540"/>
    <x v="137"/>
    <x v="83"/>
    <x v="9"/>
    <s v="Archdeaconry of Hertford"/>
    <m/>
    <m/>
    <m/>
    <n v="7407"/>
    <n v="7407"/>
    <m/>
    <m/>
  </r>
  <r>
    <x v="0"/>
    <x v="0"/>
    <s v="No"/>
    <x v="0"/>
    <n v="123"/>
    <m/>
    <m/>
    <m/>
    <s v="052150"/>
    <x v="138"/>
    <x v="84"/>
    <x v="9"/>
    <s v="Archdeaconry of Hertford"/>
    <m/>
    <m/>
    <m/>
    <n v="71368"/>
    <n v="67880.039999999106"/>
    <m/>
    <m/>
  </r>
  <r>
    <x v="0"/>
    <x v="0"/>
    <s v="No"/>
    <x v="0"/>
    <n v="62"/>
    <m/>
    <m/>
    <m/>
    <s v="052660"/>
    <x v="139"/>
    <x v="79"/>
    <x v="9"/>
    <s v="Archdeaconry of Hertford"/>
    <m/>
    <m/>
    <m/>
    <n v="24156"/>
    <n v="21960"/>
    <m/>
    <m/>
  </r>
  <r>
    <x v="0"/>
    <x v="0"/>
    <s v="OK"/>
    <x v="0"/>
    <n v="326"/>
    <m/>
    <m/>
    <m/>
    <s v="060550"/>
    <x v="140"/>
    <x v="85"/>
    <x v="10"/>
    <s v="Archdeaconry of Hertford"/>
    <m/>
    <m/>
    <m/>
    <n v="112422"/>
    <n v="112422"/>
    <m/>
    <m/>
  </r>
  <r>
    <x v="0"/>
    <x v="0"/>
    <s v="No"/>
    <x v="0"/>
    <n v="92"/>
    <m/>
    <m/>
    <m/>
    <s v="060650"/>
    <x v="141"/>
    <x v="86"/>
    <x v="10"/>
    <s v="Archdeaconry of Hertford"/>
    <m/>
    <m/>
    <m/>
    <n v="49185"/>
    <n v="49185"/>
    <m/>
    <m/>
  </r>
  <r>
    <x v="0"/>
    <x v="0"/>
    <s v="No"/>
    <x v="0"/>
    <n v="45"/>
    <m/>
    <m/>
    <m/>
    <s v="062620"/>
    <x v="142"/>
    <x v="86"/>
    <x v="10"/>
    <s v="Archdeaconry of Hertford"/>
    <m/>
    <m/>
    <m/>
    <n v="39278"/>
    <n v="39278"/>
    <m/>
    <m/>
  </r>
  <r>
    <x v="0"/>
    <x v="0"/>
    <s v="No"/>
    <x v="0"/>
    <n v="40"/>
    <m/>
    <m/>
    <m/>
    <s v="061010"/>
    <x v="143"/>
    <x v="86"/>
    <x v="10"/>
    <s v="Archdeaconry of Hertford"/>
    <m/>
    <m/>
    <m/>
    <n v="31726"/>
    <n v="28300"/>
    <m/>
    <m/>
  </r>
  <r>
    <x v="0"/>
    <x v="0"/>
    <s v="OK"/>
    <x v="0"/>
    <n v="153"/>
    <m/>
    <m/>
    <m/>
    <s v="061320"/>
    <x v="144"/>
    <x v="87"/>
    <x v="10"/>
    <s v="Archdeaconry of Hertford"/>
    <m/>
    <m/>
    <m/>
    <n v="70481"/>
    <n v="70481"/>
    <m/>
    <m/>
  </r>
  <r>
    <x v="0"/>
    <x v="0"/>
    <s v="OK"/>
    <x v="1"/>
    <n v="153"/>
    <m/>
    <m/>
    <m/>
    <s v="061900"/>
    <x v="145"/>
    <x v="88"/>
    <x v="10"/>
    <s v="Archdeaconry of Hertford"/>
    <m/>
    <m/>
    <m/>
    <n v="58289"/>
    <n v="58289"/>
    <m/>
    <m/>
  </r>
  <r>
    <x v="0"/>
    <x v="0"/>
    <s v="OK"/>
    <x v="0"/>
    <n v="153"/>
    <m/>
    <m/>
    <m/>
    <s v="062160"/>
    <x v="146"/>
    <x v="89"/>
    <x v="10"/>
    <s v="Archdeaconry of Hertford"/>
    <m/>
    <m/>
    <m/>
    <n v="49318"/>
    <n v="49318"/>
    <m/>
    <m/>
  </r>
  <r>
    <x v="0"/>
    <x v="0"/>
    <s v="OK"/>
    <x v="0"/>
    <n v="125"/>
    <m/>
    <m/>
    <m/>
    <s v="062680"/>
    <x v="147"/>
    <x v="86"/>
    <x v="10"/>
    <s v="Archdeaconry of Hertford"/>
    <m/>
    <m/>
    <m/>
    <n v="47574"/>
    <n v="37750"/>
    <m/>
    <m/>
  </r>
  <r>
    <x v="0"/>
    <x v="0"/>
    <s v="OK"/>
    <x v="0"/>
    <n v="153"/>
    <m/>
    <m/>
    <m/>
    <s v="070151"/>
    <x v="148"/>
    <x v="90"/>
    <x v="11"/>
    <s v="Archdeaconry of Hertford"/>
    <m/>
    <m/>
    <m/>
    <n v="7905"/>
    <n v="7905"/>
    <m/>
    <m/>
  </r>
  <r>
    <x v="0"/>
    <x v="0"/>
    <s v="OK"/>
    <x v="0"/>
    <n v="153"/>
    <m/>
    <m/>
    <m/>
    <s v="072800"/>
    <x v="149"/>
    <x v="90"/>
    <x v="11"/>
    <s v="Archdeaconry of Hertford"/>
    <m/>
    <m/>
    <m/>
    <n v="102497"/>
    <n v="102497"/>
    <m/>
    <m/>
  </r>
  <r>
    <x v="0"/>
    <x v="0"/>
    <s v="OK"/>
    <x v="0"/>
    <n v="153"/>
    <m/>
    <m/>
    <m/>
    <s v="072801"/>
    <x v="150"/>
    <x v="90"/>
    <x v="11"/>
    <s v="Archdeaconry of Hertford"/>
    <m/>
    <m/>
    <m/>
    <n v="15313"/>
    <n v="15313"/>
    <m/>
    <m/>
  </r>
  <r>
    <x v="0"/>
    <x v="0"/>
    <s v="OK"/>
    <x v="0"/>
    <n v="153"/>
    <m/>
    <m/>
    <m/>
    <s v="070720"/>
    <x v="151"/>
    <x v="90"/>
    <x v="11"/>
    <s v="Archdeaconry of Hertford"/>
    <m/>
    <m/>
    <m/>
    <n v="34182"/>
    <n v="34182"/>
    <m/>
    <m/>
  </r>
  <r>
    <x v="0"/>
    <x v="0"/>
    <s v="OK"/>
    <x v="0"/>
    <n v="150"/>
    <m/>
    <m/>
    <m/>
    <s v="070820"/>
    <x v="152"/>
    <x v="91"/>
    <x v="11"/>
    <s v="Archdeaconry of Hertford"/>
    <m/>
    <m/>
    <m/>
    <n v="50136"/>
    <n v="50136"/>
    <m/>
    <m/>
  </r>
  <r>
    <x v="0"/>
    <x v="0"/>
    <s v="OK"/>
    <x v="0"/>
    <n v="153"/>
    <m/>
    <m/>
    <m/>
    <s v="071131"/>
    <x v="153"/>
    <x v="92"/>
    <x v="11"/>
    <s v="Archdeaconry of Hertford"/>
    <m/>
    <m/>
    <m/>
    <n v="56377"/>
    <n v="56377"/>
    <m/>
    <m/>
  </r>
  <r>
    <x v="0"/>
    <x v="0"/>
    <s v="OK"/>
    <x v="0"/>
    <n v="153"/>
    <m/>
    <m/>
    <m/>
    <s v="071132"/>
    <x v="154"/>
    <x v="92"/>
    <x v="11"/>
    <s v="Archdeaconry of Hertford"/>
    <m/>
    <m/>
    <m/>
    <n v="22687"/>
    <n v="22687"/>
    <m/>
    <m/>
  </r>
  <r>
    <x v="0"/>
    <x v="0"/>
    <s v="No"/>
    <x v="0"/>
    <n v="81"/>
    <m/>
    <m/>
    <m/>
    <s v="071133"/>
    <x v="155"/>
    <x v="92"/>
    <x v="11"/>
    <s v="Archdeaconry of Hertford"/>
    <m/>
    <m/>
    <m/>
    <n v="26168"/>
    <n v="26168"/>
    <m/>
    <m/>
  </r>
  <r>
    <x v="0"/>
    <x v="0"/>
    <s v="No"/>
    <x v="0"/>
    <n v="118"/>
    <m/>
    <m/>
    <m/>
    <s v="071140"/>
    <x v="156"/>
    <x v="93"/>
    <x v="11"/>
    <s v="Archdeaconry of Hertford"/>
    <m/>
    <m/>
    <m/>
    <n v="44027"/>
    <n v="44027"/>
    <m/>
    <m/>
  </r>
  <r>
    <x v="0"/>
    <x v="0"/>
    <s v="OK"/>
    <x v="0"/>
    <n v="153"/>
    <m/>
    <m/>
    <m/>
    <s v="071540"/>
    <x v="157"/>
    <x v="92"/>
    <x v="11"/>
    <s v="Archdeaconry of Hertford"/>
    <m/>
    <m/>
    <m/>
    <n v="42224"/>
    <n v="42224"/>
    <m/>
    <m/>
  </r>
  <r>
    <x v="0"/>
    <x v="0"/>
    <s v="OK"/>
    <x v="0"/>
    <n v="153"/>
    <m/>
    <m/>
    <m/>
    <s v="071890"/>
    <x v="158"/>
    <x v="92"/>
    <x v="11"/>
    <s v="Archdeaconry of Hertford"/>
    <m/>
    <m/>
    <m/>
    <n v="70904"/>
    <n v="70904"/>
    <m/>
    <m/>
  </r>
  <r>
    <x v="0"/>
    <x v="0"/>
    <s v="OK"/>
    <x v="0"/>
    <n v="153"/>
    <m/>
    <m/>
    <m/>
    <s v="070821"/>
    <x v="159"/>
    <x v="94"/>
    <x v="11"/>
    <s v="Archdeaconry of Hertford"/>
    <m/>
    <m/>
    <m/>
    <n v="10197"/>
    <n v="10197"/>
    <m/>
    <m/>
  </r>
  <r>
    <x v="0"/>
    <x v="0"/>
    <s v="OK"/>
    <x v="0"/>
    <n v="153"/>
    <m/>
    <m/>
    <m/>
    <s v="072530"/>
    <x v="160"/>
    <x v="90"/>
    <x v="11"/>
    <s v="Archdeaconry of Hertford"/>
    <m/>
    <m/>
    <m/>
    <n v="34817"/>
    <n v="34817"/>
    <m/>
    <m/>
  </r>
  <r>
    <x v="0"/>
    <x v="0"/>
    <s v="OK"/>
    <x v="0"/>
    <n v="153"/>
    <m/>
    <m/>
    <m/>
    <s v="070800"/>
    <x v="161"/>
    <x v="90"/>
    <x v="11"/>
    <s v="Archdeaconry of Hertford"/>
    <m/>
    <m/>
    <m/>
    <n v="34817"/>
    <n v="34817"/>
    <m/>
    <m/>
  </r>
  <r>
    <x v="0"/>
    <x v="0"/>
    <s v="OK"/>
    <x v="0"/>
    <n v="153"/>
    <m/>
    <m/>
    <m/>
    <s v="072810"/>
    <x v="162"/>
    <x v="95"/>
    <x v="11"/>
    <s v="Archdeaconry of Hertford"/>
    <m/>
    <m/>
    <m/>
    <n v="95626"/>
    <n v="95626"/>
    <m/>
    <m/>
  </r>
  <r>
    <x v="0"/>
    <x v="0"/>
    <s v="No"/>
    <x v="0"/>
    <n v="143"/>
    <m/>
    <m/>
    <m/>
    <s v="080210"/>
    <x v="163"/>
    <x v="96"/>
    <x v="12"/>
    <s v="Archdeaconry of Hertford"/>
    <m/>
    <m/>
    <m/>
    <n v="16985"/>
    <n v="16985"/>
    <m/>
    <m/>
  </r>
  <r>
    <x v="0"/>
    <x v="0"/>
    <s v="OK"/>
    <x v="0"/>
    <n v="153"/>
    <m/>
    <m/>
    <m/>
    <s v="081610"/>
    <x v="164"/>
    <x v="96"/>
    <x v="12"/>
    <s v="Archdeaconry of Hertford"/>
    <m/>
    <m/>
    <m/>
    <n v="12964"/>
    <n v="12964"/>
    <m/>
    <m/>
  </r>
  <r>
    <x v="0"/>
    <x v="0"/>
    <s v="OK"/>
    <x v="0"/>
    <n v="153"/>
    <m/>
    <m/>
    <m/>
    <s v="080920"/>
    <x v="165"/>
    <x v="96"/>
    <x v="12"/>
    <s v="Archdeaconry of Hertford"/>
    <m/>
    <m/>
    <m/>
    <n v="22064"/>
    <n v="22064"/>
    <m/>
    <m/>
  </r>
  <r>
    <x v="0"/>
    <x v="0"/>
    <s v="No"/>
    <x v="0"/>
    <n v="35"/>
    <m/>
    <m/>
    <m/>
    <s v="082010"/>
    <x v="166"/>
    <x v="96"/>
    <x v="12"/>
    <s v="Archdeaconry of Hertford"/>
    <m/>
    <m/>
    <m/>
    <n v="12329"/>
    <n v="12329"/>
    <m/>
    <m/>
  </r>
  <r>
    <x v="0"/>
    <x v="0"/>
    <s v="OK"/>
    <x v="0"/>
    <n v="147"/>
    <m/>
    <m/>
    <m/>
    <s v="080350"/>
    <x v="167"/>
    <x v="97"/>
    <x v="12"/>
    <s v="Archdeaconry of Hertford"/>
    <m/>
    <m/>
    <m/>
    <n v="67518"/>
    <n v="67518"/>
    <m/>
    <m/>
  </r>
  <r>
    <x v="0"/>
    <x v="0"/>
    <s v="OK"/>
    <x v="0"/>
    <n v="153"/>
    <m/>
    <m/>
    <m/>
    <s v="080140"/>
    <x v="168"/>
    <x v="98"/>
    <x v="12"/>
    <s v="Archdeaconry of Hertford"/>
    <m/>
    <m/>
    <m/>
    <n v="13811"/>
    <n v="13811"/>
    <m/>
    <m/>
  </r>
  <r>
    <x v="0"/>
    <x v="0"/>
    <s v="OK"/>
    <x v="0"/>
    <n v="153"/>
    <m/>
    <m/>
    <m/>
    <s v="080510"/>
    <x v="169"/>
    <x v="98"/>
    <x v="12"/>
    <s v="Archdeaconry of Hertford"/>
    <m/>
    <m/>
    <m/>
    <n v="7963"/>
    <n v="7963"/>
    <m/>
    <m/>
  </r>
  <r>
    <x v="0"/>
    <x v="0"/>
    <s v="OK"/>
    <x v="0"/>
    <n v="153"/>
    <m/>
    <m/>
    <m/>
    <s v="082421"/>
    <x v="170"/>
    <x v="98"/>
    <x v="12"/>
    <s v="Archdeaconry of Hertford"/>
    <m/>
    <m/>
    <m/>
    <n v="9233"/>
    <n v="9233"/>
    <m/>
    <m/>
  </r>
  <r>
    <x v="0"/>
    <x v="0"/>
    <s v="OK"/>
    <x v="0"/>
    <n v="153"/>
    <m/>
    <m/>
    <m/>
    <s v="082720"/>
    <x v="171"/>
    <x v="98"/>
    <x v="12"/>
    <s v="Archdeaconry of Hertford"/>
    <m/>
    <m/>
    <m/>
    <n v="7116"/>
    <n v="7116"/>
    <m/>
    <m/>
  </r>
  <r>
    <x v="0"/>
    <x v="0"/>
    <s v="OK"/>
    <x v="0"/>
    <n v="153"/>
    <m/>
    <m/>
    <m/>
    <s v="082790"/>
    <x v="172"/>
    <x v="98"/>
    <x v="12"/>
    <s v="Archdeaconry of Hertford"/>
    <m/>
    <m/>
    <m/>
    <n v="18388"/>
    <n v="18388"/>
    <m/>
    <m/>
  </r>
  <r>
    <x v="0"/>
    <x v="0"/>
    <s v="No"/>
    <x v="0"/>
    <n v="130"/>
    <m/>
    <m/>
    <m/>
    <s v="081040"/>
    <x v="173"/>
    <x v="99"/>
    <x v="12"/>
    <s v="Archdeaconry of Hertford"/>
    <m/>
    <m/>
    <m/>
    <n v="28045"/>
    <n v="28045"/>
    <m/>
    <m/>
  </r>
  <r>
    <x v="0"/>
    <x v="0"/>
    <s v="No"/>
    <x v="0"/>
    <n v="107"/>
    <m/>
    <m/>
    <m/>
    <s v="082420"/>
    <x v="174"/>
    <x v="99"/>
    <x v="12"/>
    <s v="Archdeaconry of Hertford"/>
    <m/>
    <m/>
    <m/>
    <n v="26352"/>
    <n v="26351.75"/>
    <m/>
    <m/>
  </r>
  <r>
    <x v="0"/>
    <x v="0"/>
    <s v="OK"/>
    <x v="0"/>
    <n v="322"/>
    <m/>
    <m/>
    <m/>
    <s v="081200"/>
    <x v="175"/>
    <x v="97"/>
    <x v="12"/>
    <s v="Archdeaconry of Hertford"/>
    <m/>
    <m/>
    <m/>
    <n v="69634"/>
    <n v="69634"/>
    <m/>
    <m/>
  </r>
  <r>
    <x v="0"/>
    <x v="0"/>
    <s v="OK"/>
    <x v="0"/>
    <n v="153"/>
    <m/>
    <m/>
    <m/>
    <s v="081210"/>
    <x v="176"/>
    <x v="97"/>
    <x v="12"/>
    <s v="Archdeaconry of Hertford"/>
    <m/>
    <m/>
    <m/>
    <n v="81553"/>
    <n v="81553"/>
    <m/>
    <m/>
  </r>
  <r>
    <x v="0"/>
    <x v="0"/>
    <s v="OK"/>
    <x v="0"/>
    <n v="153"/>
    <m/>
    <m/>
    <m/>
    <s v="081220"/>
    <x v="177"/>
    <x v="97"/>
    <x v="12"/>
    <s v="Archdeaconry of Hertford"/>
    <m/>
    <m/>
    <m/>
    <n v="26809"/>
    <n v="26809"/>
    <m/>
    <m/>
  </r>
  <r>
    <x v="0"/>
    <x v="0"/>
    <s v="No"/>
    <x v="0"/>
    <n v="33"/>
    <m/>
    <m/>
    <m/>
    <s v="081240"/>
    <x v="178"/>
    <x v="100"/>
    <x v="12"/>
    <s v="Archdeaconry of Hertford"/>
    <m/>
    <m/>
    <m/>
    <n v="12086"/>
    <n v="12086"/>
    <m/>
    <m/>
  </r>
  <r>
    <x v="0"/>
    <x v="0"/>
    <s v="No"/>
    <x v="0"/>
    <n v="144"/>
    <m/>
    <m/>
    <m/>
    <s v="082560"/>
    <x v="179"/>
    <x v="101"/>
    <x v="12"/>
    <s v="Archdeaconry of Hertford"/>
    <m/>
    <m/>
    <m/>
    <n v="15261"/>
    <n v="15260.82999999821"/>
    <m/>
    <m/>
  </r>
  <r>
    <x v="0"/>
    <x v="0"/>
    <s v="OK"/>
    <x v="0"/>
    <n v="153"/>
    <m/>
    <m/>
    <m/>
    <s v="081370"/>
    <x v="180"/>
    <x v="102"/>
    <x v="12"/>
    <s v="Archdeaconry of Hertford"/>
    <m/>
    <m/>
    <m/>
    <n v="17708"/>
    <n v="17708"/>
    <m/>
    <m/>
  </r>
  <r>
    <x v="0"/>
    <x v="0"/>
    <s v="OK"/>
    <x v="0"/>
    <n v="153"/>
    <m/>
    <m/>
    <m/>
    <s v="082710"/>
    <x v="181"/>
    <x v="102"/>
    <x v="12"/>
    <s v="Archdeaconry of Hertford"/>
    <m/>
    <m/>
    <m/>
    <n v="14534"/>
    <n v="14534"/>
    <m/>
    <m/>
  </r>
  <r>
    <x v="0"/>
    <x v="0"/>
    <s v="OK"/>
    <x v="0"/>
    <n v="153"/>
    <m/>
    <m/>
    <m/>
    <s v="082870"/>
    <x v="182"/>
    <x v="102"/>
    <x v="12"/>
    <s v="Archdeaconry of Hertford"/>
    <m/>
    <m/>
    <m/>
    <n v="15592"/>
    <n v="15592"/>
    <m/>
    <m/>
  </r>
  <r>
    <x v="0"/>
    <x v="0"/>
    <s v="No"/>
    <x v="0"/>
    <n v="153"/>
    <m/>
    <m/>
    <m/>
    <s v="081590"/>
    <x v="183"/>
    <x v="97"/>
    <x v="12"/>
    <s v="Archdeaconry of Hertford"/>
    <m/>
    <m/>
    <m/>
    <n v="45509"/>
    <n v="45509"/>
    <m/>
    <m/>
  </r>
  <r>
    <x v="0"/>
    <x v="0"/>
    <s v="No"/>
    <x v="0"/>
    <n v="103"/>
    <m/>
    <m/>
    <m/>
    <s v="082690"/>
    <x v="184"/>
    <x v="103"/>
    <x v="12"/>
    <s v="Archdeaconry of Hertford"/>
    <m/>
    <m/>
    <m/>
    <n v="95140"/>
    <n v="95140"/>
    <m/>
    <m/>
  </r>
  <r>
    <x v="0"/>
    <x v="0"/>
    <s v="OK"/>
    <x v="0"/>
    <n v="148"/>
    <m/>
    <m/>
    <m/>
    <s v="082700"/>
    <x v="185"/>
    <x v="104"/>
    <x v="12"/>
    <s v="Archdeaconry of Hertford"/>
    <m/>
    <m/>
    <m/>
    <n v="68153"/>
    <n v="68153"/>
    <m/>
    <m/>
  </r>
  <r>
    <x v="0"/>
    <x v="0"/>
    <s v="No"/>
    <x v="0"/>
    <n v="77"/>
    <m/>
    <m/>
    <m/>
    <s v="122445"/>
    <x v="186"/>
    <x v="105"/>
    <x v="13"/>
    <s v="Archdeaconry of Hertford"/>
    <m/>
    <m/>
    <m/>
    <n v="34795"/>
    <n v="34795"/>
    <m/>
    <m/>
  </r>
  <r>
    <x v="0"/>
    <x v="0"/>
    <s v="No"/>
    <x v="0"/>
    <n v="61"/>
    <m/>
    <m/>
    <m/>
    <s v="122440"/>
    <x v="187"/>
    <x v="106"/>
    <x v="13"/>
    <s v="Archdeaconry of Hertford"/>
    <m/>
    <m/>
    <m/>
    <m/>
    <m/>
    <m/>
    <m/>
  </r>
  <r>
    <x v="0"/>
    <x v="0"/>
    <s v="No"/>
    <x v="0"/>
    <n v="49"/>
    <m/>
    <m/>
    <m/>
    <s v="121470"/>
    <x v="188"/>
    <x v="107"/>
    <x v="13"/>
    <s v="Archdeaconry of Hertford"/>
    <m/>
    <m/>
    <m/>
    <n v="54609"/>
    <n v="54609"/>
    <m/>
    <m/>
  </r>
  <r>
    <x v="0"/>
    <x v="0"/>
    <s v="OK"/>
    <x v="0"/>
    <n v="151"/>
    <m/>
    <m/>
    <m/>
    <s v="122442"/>
    <x v="189"/>
    <x v="108"/>
    <x v="13"/>
    <s v="Archdeaconry of Hertford"/>
    <m/>
    <m/>
    <m/>
    <n v="19179"/>
    <n v="19179"/>
    <m/>
    <m/>
  </r>
  <r>
    <x v="0"/>
    <x v="0"/>
    <s v="OK"/>
    <x v="0"/>
    <n v="152"/>
    <m/>
    <m/>
    <m/>
    <s v="122441"/>
    <x v="190"/>
    <x v="109"/>
    <x v="13"/>
    <s v="Archdeaconry of Hertford"/>
    <m/>
    <m/>
    <m/>
    <n v="60111"/>
    <n v="60111"/>
    <m/>
    <m/>
  </r>
  <r>
    <x v="0"/>
    <x v="0"/>
    <s v="No"/>
    <x v="0"/>
    <n v="91"/>
    <m/>
    <m/>
    <m/>
    <s v="122443"/>
    <x v="191"/>
    <x v="110"/>
    <x v="13"/>
    <s v="Archdeaconry of Hertford"/>
    <m/>
    <m/>
    <m/>
    <n v="51857"/>
    <n v="51856.75"/>
    <m/>
    <m/>
  </r>
  <r>
    <x v="0"/>
    <x v="0"/>
    <s v="OK"/>
    <x v="0"/>
    <n v="139"/>
    <m/>
    <m/>
    <m/>
    <s v="122444"/>
    <x v="192"/>
    <x v="111"/>
    <x v="13"/>
    <s v="Archdeaconry of Hertford"/>
    <m/>
    <m/>
    <m/>
    <n v="44662"/>
    <n v="44662.00000000283"/>
    <m/>
    <m/>
  </r>
  <r>
    <x v="0"/>
    <x v="0"/>
    <s v="No"/>
    <x v="1"/>
    <n v="93"/>
    <m/>
    <m/>
    <m/>
    <s v="122446"/>
    <x v="193"/>
    <x v="112"/>
    <x v="13"/>
    <s v="Archdeaconry of Hertford"/>
    <m/>
    <m/>
    <m/>
    <n v="56133"/>
    <n v="56133"/>
    <m/>
    <m/>
  </r>
  <r>
    <x v="0"/>
    <x v="0"/>
    <s v="OK"/>
    <x v="0"/>
    <n v="153"/>
    <m/>
    <m/>
    <m/>
    <s v="122447"/>
    <x v="194"/>
    <x v="113"/>
    <x v="13"/>
    <s v="Archdeaconry of Hertford"/>
    <m/>
    <m/>
    <m/>
    <n v="56455"/>
    <n v="56455"/>
    <m/>
    <m/>
  </r>
  <r>
    <x v="0"/>
    <x v="0"/>
    <s v="OK"/>
    <x v="0"/>
    <n v="153"/>
    <m/>
    <m/>
    <m/>
    <s v="150050"/>
    <x v="195"/>
    <x v="114"/>
    <x v="14"/>
    <s v="Archdeaconry of Bedford"/>
    <m/>
    <m/>
    <m/>
    <n v="45049"/>
    <n v="45049"/>
    <m/>
    <m/>
  </r>
  <r>
    <x v="0"/>
    <x v="0"/>
    <s v="No"/>
    <x v="0"/>
    <n v="25"/>
    <m/>
    <m/>
    <m/>
    <s v="151810"/>
    <x v="196"/>
    <x v="114"/>
    <x v="14"/>
    <s v="Archdeaconry of Bedford"/>
    <m/>
    <m/>
    <m/>
    <n v="6733"/>
    <n v="3162"/>
    <m/>
    <m/>
  </r>
  <r>
    <x v="0"/>
    <x v="0"/>
    <s v="OK"/>
    <x v="0"/>
    <n v="153"/>
    <m/>
    <m/>
    <m/>
    <s v="152430"/>
    <x v="197"/>
    <x v="114"/>
    <x v="14"/>
    <s v="Archdeaconry of Bedford"/>
    <m/>
    <m/>
    <m/>
    <n v="4230"/>
    <n v="4230"/>
    <m/>
    <m/>
  </r>
  <r>
    <x v="0"/>
    <x v="0"/>
    <s v="No"/>
    <x v="0"/>
    <n v="30"/>
    <m/>
    <m/>
    <m/>
    <s v="150130"/>
    <x v="198"/>
    <x v="115"/>
    <x v="14"/>
    <s v="Archdeaconry of Bedford"/>
    <m/>
    <m/>
    <m/>
    <n v="29597"/>
    <n v="21132"/>
    <m/>
    <m/>
  </r>
  <r>
    <x v="0"/>
    <x v="0"/>
    <s v="No"/>
    <x v="0"/>
    <n v="1"/>
    <m/>
    <m/>
    <m/>
    <s v="151380"/>
    <x v="199"/>
    <x v="115"/>
    <x v="14"/>
    <s v="Archdeaconry of Bedford"/>
    <m/>
    <m/>
    <m/>
    <n v="6842"/>
    <n v="0"/>
    <m/>
    <m/>
  </r>
  <r>
    <x v="0"/>
    <x v="0"/>
    <s v="No"/>
    <x v="0"/>
    <n v="2"/>
    <m/>
    <m/>
    <m/>
    <s v="152120"/>
    <x v="200"/>
    <x v="115"/>
    <x v="14"/>
    <s v="Archdeaconry of Bedford"/>
    <m/>
    <m/>
    <m/>
    <n v="6316"/>
    <n v="1800"/>
    <m/>
    <m/>
  </r>
  <r>
    <x v="0"/>
    <x v="0"/>
    <s v="No"/>
    <x v="0"/>
    <n v="43"/>
    <m/>
    <m/>
    <m/>
    <s v="150200"/>
    <x v="201"/>
    <x v="116"/>
    <x v="14"/>
    <s v="Archdeaconry of Bedford"/>
    <m/>
    <m/>
    <m/>
    <n v="42374"/>
    <n v="42374"/>
    <m/>
    <m/>
  </r>
  <r>
    <x v="0"/>
    <x v="0"/>
    <s v="OK"/>
    <x v="0"/>
    <n v="153"/>
    <m/>
    <m/>
    <m/>
    <s v="151260"/>
    <x v="202"/>
    <x v="116"/>
    <x v="14"/>
    <s v="Archdeaconry of Bedford"/>
    <m/>
    <m/>
    <m/>
    <n v="3482"/>
    <n v="3482"/>
    <m/>
    <m/>
  </r>
  <r>
    <x v="0"/>
    <x v="0"/>
    <s v="No"/>
    <x v="0"/>
    <n v="86"/>
    <m/>
    <m/>
    <m/>
    <s v="151230"/>
    <x v="203"/>
    <x v="116"/>
    <x v="14"/>
    <s v="Archdeaconry of Bedford"/>
    <m/>
    <m/>
    <m/>
    <n v="6847"/>
    <n v="6847"/>
    <m/>
    <m/>
  </r>
  <r>
    <x v="0"/>
    <x v="0"/>
    <s v="No"/>
    <x v="0"/>
    <n v="17"/>
    <m/>
    <m/>
    <m/>
    <s v="150201"/>
    <x v="204"/>
    <x v="117"/>
    <x v="14"/>
    <s v="Archdeaconry of Bedford"/>
    <m/>
    <m/>
    <m/>
    <n v="4277"/>
    <n v="1886.0399999991059"/>
    <m/>
    <m/>
  </r>
  <r>
    <x v="0"/>
    <x v="0"/>
    <s v="OK"/>
    <x v="0"/>
    <n v="153"/>
    <m/>
    <m/>
    <m/>
    <s v="150930"/>
    <x v="205"/>
    <x v="117"/>
    <x v="14"/>
    <s v="Archdeaconry of Bedford"/>
    <m/>
    <m/>
    <m/>
    <n v="12086"/>
    <n v="12086"/>
    <m/>
    <m/>
  </r>
  <r>
    <x v="0"/>
    <x v="0"/>
    <s v="No"/>
    <x v="0"/>
    <n v="9"/>
    <m/>
    <m/>
    <m/>
    <s v="151820"/>
    <x v="206"/>
    <x v="117"/>
    <x v="14"/>
    <s v="Archdeaconry of Bedford"/>
    <m/>
    <m/>
    <m/>
    <n v="5977"/>
    <n v="2244"/>
    <m/>
    <m/>
  </r>
  <r>
    <x v="0"/>
    <x v="0"/>
    <s v="OK"/>
    <x v="0"/>
    <n v="153"/>
    <m/>
    <m/>
    <m/>
    <s v="152930"/>
    <x v="207"/>
    <x v="117"/>
    <x v="14"/>
    <s v="Archdeaconry of Bedford"/>
    <m/>
    <m/>
    <m/>
    <n v="37134"/>
    <n v="37134"/>
    <m/>
    <m/>
  </r>
  <r>
    <x v="0"/>
    <x v="0"/>
    <s v="No"/>
    <x v="0"/>
    <n v="23"/>
    <m/>
    <m/>
    <m/>
    <s v="151090"/>
    <x v="208"/>
    <x v="118"/>
    <x v="14"/>
    <s v="Archdeaconry of Bedford"/>
    <m/>
    <m/>
    <m/>
    <n v="40641"/>
    <n v="12000"/>
    <m/>
    <m/>
  </r>
  <r>
    <x v="0"/>
    <x v="0"/>
    <s v="OK"/>
    <x v="0"/>
    <n v="153"/>
    <m/>
    <m/>
    <m/>
    <s v="150961"/>
    <x v="209"/>
    <x v="119"/>
    <x v="14"/>
    <s v="Archdeaconry of Bedford"/>
    <m/>
    <m/>
    <m/>
    <n v="13271"/>
    <n v="13271"/>
    <m/>
    <m/>
  </r>
  <r>
    <x v="0"/>
    <x v="0"/>
    <s v="OK"/>
    <x v="0"/>
    <n v="327"/>
    <m/>
    <m/>
    <m/>
    <s v="152040"/>
    <x v="210"/>
    <x v="119"/>
    <x v="14"/>
    <s v="Archdeaconry of Bedford"/>
    <m/>
    <m/>
    <m/>
    <n v="12136"/>
    <n v="12136"/>
    <m/>
    <m/>
  </r>
  <r>
    <x v="0"/>
    <x v="0"/>
    <s v="OK"/>
    <x v="0"/>
    <n v="153"/>
    <m/>
    <m/>
    <m/>
    <s v="152360"/>
    <x v="211"/>
    <x v="119"/>
    <x v="14"/>
    <s v="Archdeaconry of Bedford"/>
    <m/>
    <m/>
    <m/>
    <n v="22139"/>
    <n v="22139"/>
    <m/>
    <m/>
  </r>
  <r>
    <x v="0"/>
    <x v="0"/>
    <s v="OK"/>
    <x v="0"/>
    <n v="153"/>
    <m/>
    <m/>
    <m/>
    <s v="150970"/>
    <x v="212"/>
    <x v="120"/>
    <x v="14"/>
    <s v="Archdeaconry of Bedford"/>
    <m/>
    <m/>
    <m/>
    <n v="49318"/>
    <n v="49318"/>
    <m/>
    <m/>
  </r>
  <r>
    <x v="0"/>
    <x v="0"/>
    <s v="OK"/>
    <x v="0"/>
    <n v="153"/>
    <m/>
    <m/>
    <m/>
    <s v="151780"/>
    <x v="213"/>
    <x v="121"/>
    <x v="14"/>
    <s v="Archdeaconry of Bedford"/>
    <m/>
    <m/>
    <m/>
    <n v="46990"/>
    <n v="46990"/>
    <m/>
    <m/>
  </r>
  <r>
    <x v="0"/>
    <x v="0"/>
    <s v="No"/>
    <x v="0"/>
    <n v="84"/>
    <m/>
    <m/>
    <m/>
    <s v="152580"/>
    <x v="214"/>
    <x v="118"/>
    <x v="14"/>
    <s v="Archdeaconry of Bedford"/>
    <m/>
    <m/>
    <m/>
    <n v="6740"/>
    <n v="6000"/>
    <m/>
    <m/>
  </r>
  <r>
    <x v="0"/>
    <x v="0"/>
    <s v="OK"/>
    <x v="0"/>
    <n v="153"/>
    <m/>
    <m/>
    <m/>
    <s v="152850"/>
    <x v="215"/>
    <x v="118"/>
    <x v="14"/>
    <s v="Archdeaconry of Bedford"/>
    <m/>
    <m/>
    <m/>
    <n v="31085"/>
    <n v="31085"/>
    <m/>
    <m/>
  </r>
  <r>
    <x v="0"/>
    <x v="0"/>
    <s v="No"/>
    <x v="0"/>
    <n v="153"/>
    <m/>
    <m/>
    <m/>
    <s v="152940"/>
    <x v="216"/>
    <x v="122"/>
    <x v="14"/>
    <s v="Archdeaconry of Bedford"/>
    <m/>
    <m/>
    <m/>
    <n v="46555"/>
    <n v="46555"/>
    <m/>
    <m/>
  </r>
  <r>
    <x v="0"/>
    <x v="0"/>
    <s v="No"/>
    <x v="0"/>
    <n v="38"/>
    <m/>
    <m/>
    <m/>
    <s v="150100"/>
    <x v="217"/>
    <x v="123"/>
    <x v="14"/>
    <s v="Archdeaconry of Bedford"/>
    <m/>
    <m/>
    <m/>
    <n v="31007"/>
    <n v="22100"/>
    <m/>
    <m/>
  </r>
  <r>
    <x v="0"/>
    <x v="0"/>
    <s v="No"/>
    <x v="0"/>
    <n v="59"/>
    <m/>
    <m/>
    <m/>
    <s v="150610"/>
    <x v="218"/>
    <x v="124"/>
    <x v="14"/>
    <s v="Archdeaconry of Bedford"/>
    <m/>
    <m/>
    <m/>
    <n v="18343"/>
    <n v="16625"/>
    <m/>
    <m/>
  </r>
  <r>
    <x v="0"/>
    <x v="0"/>
    <s v="No"/>
    <x v="0"/>
    <n v="98"/>
    <m/>
    <m/>
    <m/>
    <s v="151790"/>
    <x v="219"/>
    <x v="124"/>
    <x v="14"/>
    <s v="Archdeaconry of Bedford"/>
    <m/>
    <m/>
    <m/>
    <n v="22947"/>
    <n v="14500"/>
    <m/>
    <m/>
  </r>
  <r>
    <x v="0"/>
    <x v="0"/>
    <s v="No"/>
    <x v="0"/>
    <n v="6"/>
    <m/>
    <m/>
    <m/>
    <s v="152650"/>
    <x v="220"/>
    <x v="125"/>
    <x v="14"/>
    <s v="Archdeaconry of Bedford"/>
    <m/>
    <m/>
    <m/>
    <n v="17677"/>
    <n v="8877"/>
    <m/>
    <m/>
  </r>
  <r>
    <x v="0"/>
    <x v="0"/>
    <s v="No"/>
    <x v="0"/>
    <n v="121"/>
    <m/>
    <m/>
    <m/>
    <s v="150700"/>
    <x v="221"/>
    <x v="126"/>
    <x v="14"/>
    <s v="Archdeaconry of Bedford"/>
    <m/>
    <m/>
    <m/>
    <n v="39227"/>
    <n v="39227"/>
    <m/>
    <m/>
  </r>
  <r>
    <x v="0"/>
    <x v="0"/>
    <s v="No"/>
    <x v="0"/>
    <n v="111"/>
    <m/>
    <m/>
    <m/>
    <s v="152370"/>
    <x v="222"/>
    <x v="126"/>
    <x v="14"/>
    <s v="Archdeaconry of Bedford"/>
    <m/>
    <m/>
    <m/>
    <n v="18132"/>
    <n v="18132"/>
    <m/>
    <m/>
  </r>
  <r>
    <x v="0"/>
    <x v="0"/>
    <s v="No"/>
    <x v="0"/>
    <n v="89"/>
    <m/>
    <m/>
    <m/>
    <s v="150710"/>
    <x v="223"/>
    <x v="121"/>
    <x v="14"/>
    <s v="Archdeaconry of Bedford"/>
    <m/>
    <m/>
    <m/>
    <n v="16650"/>
    <n v="16650"/>
    <m/>
    <m/>
  </r>
  <r>
    <x v="0"/>
    <x v="0"/>
    <s v="OK"/>
    <x v="0"/>
    <n v="120"/>
    <m/>
    <m/>
    <m/>
    <s v="152350"/>
    <x v="224"/>
    <x v="125"/>
    <x v="14"/>
    <s v="Archdeaconry of Bedford"/>
    <m/>
    <m/>
    <m/>
    <n v="28659"/>
    <n v="20500"/>
    <m/>
    <m/>
  </r>
  <r>
    <x v="0"/>
    <x v="0"/>
    <s v="No"/>
    <x v="0"/>
    <n v="87"/>
    <m/>
    <m/>
    <m/>
    <s v="151150"/>
    <x v="225"/>
    <x v="126"/>
    <x v="14"/>
    <s v="Archdeaconry of Bedford"/>
    <m/>
    <m/>
    <m/>
    <n v="20671"/>
    <n v="20671"/>
    <m/>
    <m/>
  </r>
  <r>
    <x v="0"/>
    <x v="0"/>
    <s v="No"/>
    <x v="0"/>
    <n v="52"/>
    <m/>
    <m/>
    <m/>
    <s v="151190"/>
    <x v="226"/>
    <x v="127"/>
    <x v="14"/>
    <s v="Archdeaconry of Bedford"/>
    <m/>
    <m/>
    <m/>
    <n v="26338"/>
    <n v="26338"/>
    <m/>
    <m/>
  </r>
  <r>
    <x v="0"/>
    <x v="0"/>
    <s v="OK"/>
    <x v="0"/>
    <n v="153"/>
    <m/>
    <m/>
    <m/>
    <s v="151490"/>
    <x v="227"/>
    <x v="127"/>
    <x v="14"/>
    <s v="Archdeaconry of Bedford"/>
    <m/>
    <m/>
    <m/>
    <n v="25915"/>
    <n v="25915"/>
    <m/>
    <m/>
  </r>
  <r>
    <x v="0"/>
    <x v="0"/>
    <s v="No"/>
    <x v="0"/>
    <n v="26"/>
    <m/>
    <m/>
    <m/>
    <s v="152330"/>
    <x v="228"/>
    <x v="124"/>
    <x v="14"/>
    <s v="Archdeaconry of Bedford"/>
    <m/>
    <m/>
    <m/>
    <n v="23793"/>
    <n v="14000"/>
    <m/>
    <m/>
  </r>
  <r>
    <x v="0"/>
    <x v="0"/>
    <s v="No"/>
    <x v="0"/>
    <n v="82"/>
    <m/>
    <m/>
    <m/>
    <s v="160220"/>
    <x v="229"/>
    <x v="128"/>
    <x v="15"/>
    <s v="Archdeaconry of Bedford"/>
    <m/>
    <m/>
    <m/>
    <n v="36339"/>
    <n v="20398.759999990463"/>
    <m/>
    <m/>
  </r>
  <r>
    <x v="0"/>
    <x v="0"/>
    <s v="OK"/>
    <x v="1"/>
    <n v="153"/>
    <m/>
    <m/>
    <m/>
    <s v="160230"/>
    <x v="230"/>
    <x v="129"/>
    <x v="15"/>
    <s v="Archdeaconry of Bedford"/>
    <m/>
    <m/>
    <m/>
    <n v="123177"/>
    <n v="123177"/>
    <m/>
    <m/>
  </r>
  <r>
    <x v="0"/>
    <x v="0"/>
    <s v="OK"/>
    <x v="0"/>
    <n v="153"/>
    <m/>
    <m/>
    <m/>
    <s v="160250"/>
    <x v="231"/>
    <x v="130"/>
    <x v="15"/>
    <s v="Archdeaconry of Bedford"/>
    <m/>
    <m/>
    <m/>
    <n v="112747"/>
    <n v="112747"/>
    <m/>
    <m/>
  </r>
  <r>
    <x v="0"/>
    <x v="0"/>
    <s v="OK"/>
    <x v="0"/>
    <n v="153"/>
    <m/>
    <m/>
    <m/>
    <s v="160270"/>
    <x v="232"/>
    <x v="131"/>
    <x v="15"/>
    <s v="Archdeaconry of Bedford"/>
    <m/>
    <m/>
    <m/>
    <n v="58206"/>
    <n v="58206"/>
    <m/>
    <m/>
  </r>
  <r>
    <x v="0"/>
    <x v="0"/>
    <s v="No"/>
    <x v="0"/>
    <n v="135"/>
    <m/>
    <m/>
    <m/>
    <s v="160290"/>
    <x v="233"/>
    <x v="132"/>
    <x v="15"/>
    <s v="Archdeaconry of Bedford"/>
    <m/>
    <m/>
    <m/>
    <n v="20849"/>
    <n v="20849"/>
    <m/>
    <m/>
  </r>
  <r>
    <x v="0"/>
    <x v="0"/>
    <s v="No"/>
    <x v="0"/>
    <n v="78"/>
    <m/>
    <m/>
    <m/>
    <s v="160320"/>
    <x v="234"/>
    <x v="133"/>
    <x v="15"/>
    <s v="Archdeaconry of Bedford"/>
    <m/>
    <m/>
    <m/>
    <n v="71116"/>
    <n v="71116"/>
    <m/>
    <m/>
  </r>
  <r>
    <x v="0"/>
    <x v="0"/>
    <s v="No"/>
    <x v="0"/>
    <n v="153"/>
    <m/>
    <m/>
    <m/>
    <s v="160330"/>
    <x v="235"/>
    <x v="134"/>
    <x v="15"/>
    <s v="Archdeaconry of Bedford"/>
    <m/>
    <m/>
    <m/>
    <n v="62209"/>
    <n v="62209"/>
    <m/>
    <m/>
  </r>
  <r>
    <x v="0"/>
    <x v="0"/>
    <s v="OK"/>
    <x v="0"/>
    <n v="153"/>
    <m/>
    <m/>
    <m/>
    <s v="160380"/>
    <x v="236"/>
    <x v="135"/>
    <x v="15"/>
    <s v="Archdeaconry of Bedford"/>
    <m/>
    <m/>
    <m/>
    <n v="38154"/>
    <n v="38154"/>
    <m/>
    <m/>
  </r>
  <r>
    <x v="0"/>
    <x v="0"/>
    <s v="No"/>
    <x v="0"/>
    <n v="22"/>
    <m/>
    <m/>
    <m/>
    <s v="161410"/>
    <x v="237"/>
    <x v="136"/>
    <x v="15"/>
    <s v="Archdeaconry of Bedford"/>
    <m/>
    <m/>
    <m/>
    <n v="29901"/>
    <n v="5000"/>
    <m/>
    <m/>
  </r>
  <r>
    <x v="0"/>
    <x v="0"/>
    <s v="OK"/>
    <x v="0"/>
    <n v="153"/>
    <m/>
    <m/>
    <m/>
    <s v="161020"/>
    <x v="238"/>
    <x v="137"/>
    <x v="15"/>
    <s v="Archdeaconry of Bedford"/>
    <m/>
    <m/>
    <m/>
    <n v="46549"/>
    <n v="46549"/>
    <m/>
    <m/>
  </r>
  <r>
    <x v="0"/>
    <x v="0"/>
    <s v="No"/>
    <x v="0"/>
    <n v="67"/>
    <m/>
    <m/>
    <m/>
    <s v="161411"/>
    <x v="239"/>
    <x v="138"/>
    <x v="15"/>
    <s v="Archdeaconry of Bedford"/>
    <m/>
    <m/>
    <m/>
    <n v="29291"/>
    <n v="29291"/>
    <m/>
    <m/>
  </r>
  <r>
    <x v="0"/>
    <x v="0"/>
    <s v="OK"/>
    <x v="0"/>
    <n v="153"/>
    <m/>
    <m/>
    <m/>
    <s v="160280"/>
    <x v="240"/>
    <x v="139"/>
    <x v="15"/>
    <s v="Archdeaconry of Bedford"/>
    <m/>
    <m/>
    <m/>
    <n v="58841"/>
    <n v="58841"/>
    <m/>
    <m/>
  </r>
  <r>
    <x v="0"/>
    <x v="0"/>
    <s v="OK"/>
    <x v="0"/>
    <n v="324"/>
    <m/>
    <m/>
    <m/>
    <s v="162090"/>
    <x v="241"/>
    <x v="140"/>
    <x v="15"/>
    <s v="Archdeaconry of Bedford"/>
    <m/>
    <m/>
    <m/>
    <n v="23832"/>
    <n v="23832"/>
    <m/>
    <m/>
  </r>
  <r>
    <x v="0"/>
    <x v="0"/>
    <s v="No"/>
    <x v="0"/>
    <n v="19"/>
    <m/>
    <m/>
    <m/>
    <s v="160620"/>
    <x v="242"/>
    <x v="141"/>
    <x v="15"/>
    <s v="Archdeaconry of Bedford"/>
    <m/>
    <m/>
    <m/>
    <n v="37467"/>
    <n v="22000"/>
    <m/>
    <m/>
  </r>
  <r>
    <x v="0"/>
    <x v="0"/>
    <s v="No"/>
    <x v="1"/>
    <n v="101"/>
    <m/>
    <m/>
    <m/>
    <s v="160780"/>
    <x v="243"/>
    <x v="142"/>
    <x v="15"/>
    <s v="Archdeaconry of Bedford"/>
    <m/>
    <m/>
    <m/>
    <n v="39316"/>
    <n v="23655"/>
    <m/>
    <m/>
  </r>
  <r>
    <x v="0"/>
    <x v="0"/>
    <s v="No"/>
    <x v="0"/>
    <n v="68"/>
    <m/>
    <m/>
    <m/>
    <s v="160310"/>
    <x v="244"/>
    <x v="141"/>
    <x v="15"/>
    <s v="Archdeaconry of Bedford"/>
    <m/>
    <m/>
    <m/>
    <n v="2328"/>
    <n v="2328"/>
    <m/>
    <m/>
  </r>
  <r>
    <x v="0"/>
    <x v="0"/>
    <s v="No"/>
    <x v="0"/>
    <n v="76"/>
    <m/>
    <m/>
    <m/>
    <s v="161330"/>
    <x v="245"/>
    <x v="142"/>
    <x v="15"/>
    <s v="Archdeaconry of Bedford"/>
    <m/>
    <m/>
    <m/>
    <n v="9790"/>
    <n v="6500"/>
    <m/>
    <m/>
  </r>
  <r>
    <x v="0"/>
    <x v="0"/>
    <s v="No"/>
    <x v="0"/>
    <n v="32"/>
    <m/>
    <m/>
    <m/>
    <s v="160900"/>
    <x v="246"/>
    <x v="141"/>
    <x v="15"/>
    <s v="Archdeaconry of Bedford"/>
    <m/>
    <m/>
    <m/>
    <n v="50244"/>
    <n v="37000"/>
    <m/>
    <m/>
  </r>
  <r>
    <x v="0"/>
    <x v="0"/>
    <s v="No"/>
    <x v="0"/>
    <n v="7"/>
    <m/>
    <m/>
    <m/>
    <s v="161350"/>
    <x v="247"/>
    <x v="141"/>
    <x v="15"/>
    <s v="Archdeaconry of Bedford"/>
    <m/>
    <m/>
    <m/>
    <n v="19368"/>
    <n v="4800"/>
    <m/>
    <m/>
  </r>
  <r>
    <x v="0"/>
    <x v="0"/>
    <s v="No"/>
    <x v="0"/>
    <n v="50"/>
    <m/>
    <m/>
    <m/>
    <s v="162920"/>
    <x v="248"/>
    <x v="141"/>
    <x v="15"/>
    <s v="Archdeaconry of Bedford"/>
    <m/>
    <m/>
    <m/>
    <n v="20003"/>
    <n v="20003"/>
    <m/>
    <m/>
  </r>
  <r>
    <x v="0"/>
    <x v="0"/>
    <e v="#REF!"/>
    <x v="0"/>
    <e v="#N/A"/>
    <m/>
    <m/>
    <m/>
    <m/>
    <x v="249"/>
    <x v="143"/>
    <x v="16"/>
    <s v="Closed"/>
    <m/>
    <m/>
    <m/>
    <n v="4233"/>
    <n v="500"/>
    <m/>
    <m/>
  </r>
  <r>
    <x v="0"/>
    <x v="0"/>
    <s v="OK"/>
    <x v="0"/>
    <n v="153"/>
    <m/>
    <m/>
    <m/>
    <s v="161770"/>
    <x v="250"/>
    <x v="144"/>
    <x v="15"/>
    <s v="Archdeaconry of Bedford"/>
    <m/>
    <m/>
    <m/>
    <n v="22965"/>
    <n v="22965"/>
    <m/>
    <m/>
  </r>
  <r>
    <x v="0"/>
    <x v="0"/>
    <s v="OK"/>
    <x v="1"/>
    <n v="153"/>
    <m/>
    <m/>
    <m/>
    <s v="162960"/>
    <x v="251"/>
    <x v="145"/>
    <x v="15"/>
    <s v="Archdeaconry of Bedford"/>
    <m/>
    <m/>
    <m/>
    <n v="60543"/>
    <n v="60543"/>
    <m/>
    <m/>
  </r>
  <r>
    <x v="0"/>
    <x v="0"/>
    <s v="OK"/>
    <x v="0"/>
    <n v="153"/>
    <m/>
    <m/>
    <m/>
    <s v="170390"/>
    <x v="252"/>
    <x v="146"/>
    <x v="17"/>
    <s v="Archdeaconry of Bedford"/>
    <m/>
    <m/>
    <m/>
    <n v="70058"/>
    <n v="70058"/>
    <m/>
    <m/>
  </r>
  <r>
    <x v="0"/>
    <x v="0"/>
    <s v="OK"/>
    <x v="0"/>
    <n v="153"/>
    <m/>
    <m/>
    <m/>
    <s v="170450"/>
    <x v="253"/>
    <x v="147"/>
    <x v="17"/>
    <s v="Archdeaconry of Bedford"/>
    <m/>
    <m/>
    <m/>
    <n v="17469"/>
    <n v="17469"/>
    <m/>
    <m/>
  </r>
  <r>
    <x v="0"/>
    <x v="0"/>
    <s v="No"/>
    <x v="0"/>
    <n v="13"/>
    <m/>
    <m/>
    <m/>
    <s v="172520"/>
    <x v="254"/>
    <x v="147"/>
    <x v="17"/>
    <s v="Archdeaconry of Bedford"/>
    <m/>
    <m/>
    <m/>
    <n v="2119"/>
    <n v="2119"/>
    <m/>
    <m/>
  </r>
  <r>
    <x v="0"/>
    <x v="0"/>
    <s v="No"/>
    <x v="0"/>
    <n v="27"/>
    <m/>
    <m/>
    <m/>
    <s v="170600"/>
    <x v="255"/>
    <x v="148"/>
    <x v="17"/>
    <s v="Archdeaconry of Bedford"/>
    <m/>
    <m/>
    <m/>
    <n v="19592"/>
    <n v="19592"/>
    <m/>
    <m/>
  </r>
  <r>
    <x v="0"/>
    <x v="0"/>
    <s v="OK"/>
    <x v="0"/>
    <n v="153"/>
    <m/>
    <m/>
    <m/>
    <s v="171950"/>
    <x v="256"/>
    <x v="148"/>
    <x v="17"/>
    <s v="Archdeaconry of Bedford"/>
    <m/>
    <m/>
    <m/>
    <n v="5689"/>
    <n v="5689"/>
    <m/>
    <m/>
  </r>
  <r>
    <x v="0"/>
    <x v="0"/>
    <s v="OK"/>
    <x v="0"/>
    <n v="153"/>
    <m/>
    <m/>
    <m/>
    <s v="171910"/>
    <x v="257"/>
    <x v="148"/>
    <x v="17"/>
    <s v="Archdeaconry of Bedford"/>
    <m/>
    <m/>
    <m/>
    <n v="20650"/>
    <n v="20650"/>
    <m/>
    <m/>
  </r>
  <r>
    <x v="0"/>
    <x v="0"/>
    <s v="OK"/>
    <x v="0"/>
    <n v="142"/>
    <m/>
    <m/>
    <m/>
    <s v="170712"/>
    <x v="258"/>
    <x v="149"/>
    <x v="17"/>
    <s v="Archdeaconry of Bedford"/>
    <m/>
    <m/>
    <m/>
    <n v="2842"/>
    <n v="2842"/>
    <m/>
    <m/>
  </r>
  <r>
    <x v="0"/>
    <x v="0"/>
    <s v="No"/>
    <x v="0"/>
    <n v="137"/>
    <m/>
    <m/>
    <m/>
    <s v="172030"/>
    <x v="259"/>
    <x v="149"/>
    <x v="17"/>
    <s v="Archdeaconry of Bedford"/>
    <m/>
    <m/>
    <m/>
    <n v="44507"/>
    <n v="44507"/>
    <m/>
    <m/>
  </r>
  <r>
    <x v="0"/>
    <x v="0"/>
    <s v="OK"/>
    <x v="0"/>
    <n v="153"/>
    <m/>
    <m/>
    <m/>
    <s v="172510"/>
    <x v="260"/>
    <x v="149"/>
    <x v="17"/>
    <s v="Archdeaconry of Bedford"/>
    <m/>
    <m/>
    <m/>
    <n v="10221"/>
    <n v="10221"/>
    <m/>
    <m/>
  </r>
  <r>
    <x v="0"/>
    <x v="0"/>
    <s v="OK"/>
    <x v="0"/>
    <n v="133"/>
    <m/>
    <m/>
    <m/>
    <s v="170760"/>
    <x v="261"/>
    <x v="150"/>
    <x v="17"/>
    <s v="Archdeaconry of Bedford"/>
    <m/>
    <m/>
    <m/>
    <n v="18978"/>
    <n v="18978"/>
    <m/>
    <m/>
  </r>
  <r>
    <x v="0"/>
    <x v="0"/>
    <s v="OK"/>
    <x v="0"/>
    <n v="153"/>
    <m/>
    <m/>
    <m/>
    <s v="172910"/>
    <x v="262"/>
    <x v="150"/>
    <x v="17"/>
    <s v="Archdeaconry of Bedford"/>
    <m/>
    <m/>
    <m/>
    <n v="19613"/>
    <n v="19613"/>
    <m/>
    <m/>
  </r>
  <r>
    <x v="0"/>
    <x v="0"/>
    <s v="No"/>
    <x v="0"/>
    <n v="95"/>
    <m/>
    <m/>
    <m/>
    <s v="171840"/>
    <x v="263"/>
    <x v="150"/>
    <x v="17"/>
    <s v="Archdeaconry of Bedford"/>
    <m/>
    <m/>
    <m/>
    <n v="15592"/>
    <n v="15592"/>
    <m/>
    <m/>
  </r>
  <r>
    <x v="0"/>
    <x v="0"/>
    <s v="No"/>
    <x v="0"/>
    <n v="116"/>
    <m/>
    <m/>
    <m/>
    <s v="170840"/>
    <x v="264"/>
    <x v="151"/>
    <x v="17"/>
    <s v="Archdeaconry of Bedford"/>
    <m/>
    <m/>
    <m/>
    <n v="20235"/>
    <n v="20235"/>
    <m/>
    <m/>
  </r>
  <r>
    <x v="0"/>
    <x v="0"/>
    <s v="No"/>
    <x v="0"/>
    <n v="90"/>
    <m/>
    <m/>
    <m/>
    <s v="172980"/>
    <x v="265"/>
    <x v="151"/>
    <x v="17"/>
    <s v="Archdeaconry of Bedford"/>
    <m/>
    <m/>
    <m/>
    <n v="14907"/>
    <n v="14907"/>
    <m/>
    <m/>
  </r>
  <r>
    <x v="0"/>
    <x v="0"/>
    <s v="No"/>
    <x v="0"/>
    <n v="64"/>
    <m/>
    <m/>
    <m/>
    <s v="170940"/>
    <x v="266"/>
    <x v="151"/>
    <x v="17"/>
    <s v="Archdeaconry of Bedford"/>
    <m/>
    <m/>
    <m/>
    <n v="2931"/>
    <n v="1700"/>
    <m/>
    <m/>
  </r>
  <r>
    <x v="0"/>
    <x v="0"/>
    <s v="OK"/>
    <x v="1"/>
    <n v="153"/>
    <m/>
    <m/>
    <m/>
    <s v="170880"/>
    <x v="267"/>
    <x v="152"/>
    <x v="17"/>
    <s v="Archdeaconry of Bedford"/>
    <m/>
    <m/>
    <m/>
    <n v="68788"/>
    <n v="68788"/>
    <m/>
    <m/>
  </r>
  <r>
    <x v="0"/>
    <x v="0"/>
    <s v="OK"/>
    <x v="0"/>
    <n v="153"/>
    <m/>
    <m/>
    <m/>
    <s v="171041"/>
    <x v="268"/>
    <x v="147"/>
    <x v="17"/>
    <s v="Archdeaconry of Bedford"/>
    <m/>
    <m/>
    <m/>
    <n v="17392"/>
    <n v="17392"/>
    <m/>
    <m/>
  </r>
  <r>
    <x v="0"/>
    <x v="0"/>
    <s v="OK"/>
    <x v="0"/>
    <n v="153"/>
    <m/>
    <m/>
    <m/>
    <s v="172140"/>
    <x v="269"/>
    <x v="147"/>
    <x v="17"/>
    <s v="Archdeaconry of Bedford"/>
    <m/>
    <m/>
    <m/>
    <n v="11226"/>
    <n v="11226"/>
    <m/>
    <m/>
  </r>
  <r>
    <x v="0"/>
    <x v="0"/>
    <s v="No"/>
    <x v="0"/>
    <n v="153"/>
    <m/>
    <m/>
    <m/>
    <s v="172290"/>
    <x v="270"/>
    <x v="153"/>
    <x v="17"/>
    <s v="Archdeaconry of Bedford"/>
    <m/>
    <m/>
    <m/>
    <n v="62953"/>
    <n v="62953"/>
    <m/>
    <m/>
  </r>
  <r>
    <x v="0"/>
    <x v="0"/>
    <s v="OK"/>
    <x v="0"/>
    <n v="153"/>
    <m/>
    <m/>
    <m/>
    <s v="180400"/>
    <x v="271"/>
    <x v="154"/>
    <x v="18"/>
    <s v="Archdeaconry of Bedford"/>
    <m/>
    <m/>
    <m/>
    <n v="9360"/>
    <n v="9360"/>
    <m/>
    <m/>
  </r>
  <r>
    <x v="0"/>
    <x v="0"/>
    <s v="No"/>
    <x v="0"/>
    <n v="153"/>
    <m/>
    <m/>
    <m/>
    <s v="180640"/>
    <x v="272"/>
    <x v="155"/>
    <x v="18"/>
    <s v="Archdeaconry of Bedford"/>
    <m/>
    <m/>
    <m/>
    <n v="14699"/>
    <n v="14699"/>
    <m/>
    <m/>
  </r>
  <r>
    <x v="0"/>
    <x v="0"/>
    <s v="OK"/>
    <x v="0"/>
    <n v="153"/>
    <m/>
    <m/>
    <m/>
    <s v="180830"/>
    <x v="273"/>
    <x v="156"/>
    <x v="18"/>
    <s v="Archdeaconry of Bedford"/>
    <m/>
    <m/>
    <m/>
    <n v="139524"/>
    <n v="139524"/>
    <m/>
    <m/>
  </r>
  <r>
    <x v="0"/>
    <x v="0"/>
    <s v="OK"/>
    <x v="0"/>
    <n v="153"/>
    <m/>
    <m/>
    <m/>
    <s v="180870"/>
    <x v="274"/>
    <x v="157"/>
    <x v="18"/>
    <s v="Archdeaconry of Bedford"/>
    <m/>
    <m/>
    <m/>
    <n v="57700"/>
    <n v="57700"/>
    <m/>
    <m/>
  </r>
  <r>
    <x v="0"/>
    <x v="0"/>
    <e v="#REF!"/>
    <x v="0"/>
    <e v="#N/A"/>
    <m/>
    <m/>
    <m/>
    <m/>
    <x v="275"/>
    <x v="143"/>
    <x v="16"/>
    <s v="Closed"/>
    <m/>
    <m/>
    <m/>
    <n v="7905"/>
    <n v="7904.75"/>
    <m/>
    <m/>
  </r>
  <r>
    <x v="0"/>
    <x v="0"/>
    <s v="No"/>
    <x v="0"/>
    <n v="126"/>
    <m/>
    <m/>
    <m/>
    <s v="181160"/>
    <x v="276"/>
    <x v="154"/>
    <x v="18"/>
    <s v="Archdeaconry of Bedford"/>
    <m/>
    <m/>
    <m/>
    <n v="40278"/>
    <n v="40278"/>
    <m/>
    <m/>
  </r>
  <r>
    <x v="0"/>
    <x v="0"/>
    <s v="OK"/>
    <x v="0"/>
    <n v="153"/>
    <m/>
    <m/>
    <m/>
    <s v="181310"/>
    <x v="277"/>
    <x v="154"/>
    <x v="18"/>
    <s v="Archdeaconry of Bedford"/>
    <m/>
    <m/>
    <m/>
    <n v="9387"/>
    <n v="9387"/>
    <m/>
    <m/>
  </r>
  <r>
    <x v="0"/>
    <x v="0"/>
    <s v="No"/>
    <x v="0"/>
    <n v="21"/>
    <m/>
    <m/>
    <m/>
    <s v="181360"/>
    <x v="278"/>
    <x v="158"/>
    <x v="18"/>
    <s v="Archdeaconry of Bedford"/>
    <m/>
    <m/>
    <m/>
    <n v="44239"/>
    <n v="24000"/>
    <m/>
    <m/>
  </r>
  <r>
    <x v="0"/>
    <x v="0"/>
    <s v="OK"/>
    <x v="0"/>
    <n v="153"/>
    <m/>
    <m/>
    <m/>
    <s v="181420"/>
    <x v="279"/>
    <x v="159"/>
    <x v="18"/>
    <s v="Archdeaconry of Bedford"/>
    <m/>
    <m/>
    <m/>
    <n v="21941"/>
    <n v="21941"/>
    <m/>
    <m/>
  </r>
  <r>
    <x v="0"/>
    <x v="0"/>
    <s v="No"/>
    <x v="0"/>
    <n v="119"/>
    <m/>
    <m/>
    <m/>
    <s v="181530"/>
    <x v="280"/>
    <x v="154"/>
    <x v="18"/>
    <s v="Archdeaconry of Bedford"/>
    <m/>
    <m/>
    <m/>
    <n v="92094"/>
    <n v="92094"/>
    <m/>
    <m/>
  </r>
  <r>
    <x v="0"/>
    <x v="0"/>
    <s v="OK"/>
    <x v="0"/>
    <n v="153"/>
    <m/>
    <m/>
    <m/>
    <s v="181535"/>
    <x v="281"/>
    <x v="154"/>
    <x v="18"/>
    <s v="Archdeaconry of Bedford"/>
    <m/>
    <m/>
    <m/>
    <n v="63497"/>
    <n v="63497"/>
    <m/>
    <m/>
  </r>
  <r>
    <x v="0"/>
    <x v="0"/>
    <s v="No"/>
    <x v="0"/>
    <n v="72"/>
    <m/>
    <m/>
    <m/>
    <s v="181540"/>
    <x v="282"/>
    <x v="154"/>
    <x v="18"/>
    <s v="Archdeaconry of Bedford"/>
    <m/>
    <m/>
    <m/>
    <n v="16978"/>
    <n v="12675"/>
    <m/>
    <m/>
  </r>
  <r>
    <x v="0"/>
    <x v="0"/>
    <s v="No"/>
    <x v="0"/>
    <n v="37"/>
    <m/>
    <m/>
    <m/>
    <s v="182390"/>
    <x v="283"/>
    <x v="160"/>
    <x v="18"/>
    <s v="Archdeaconry of Bedford"/>
    <m/>
    <m/>
    <m/>
    <n v="14925"/>
    <n v="14925"/>
    <m/>
    <m/>
  </r>
  <r>
    <x v="0"/>
    <x v="0"/>
    <s v="OK"/>
    <x v="0"/>
    <n v="153"/>
    <m/>
    <m/>
    <m/>
    <s v="182490"/>
    <x v="284"/>
    <x v="159"/>
    <x v="18"/>
    <s v="Archdeaconry of Bedford"/>
    <m/>
    <m/>
    <m/>
    <n v="20248"/>
    <n v="20248"/>
    <m/>
    <m/>
  </r>
  <r>
    <x v="0"/>
    <x v="0"/>
    <s v="No"/>
    <x v="0"/>
    <n v="136"/>
    <m/>
    <m/>
    <m/>
    <s v="182571"/>
    <x v="285"/>
    <x v="160"/>
    <x v="18"/>
    <s v="Archdeaconry of Bedford"/>
    <m/>
    <m/>
    <m/>
    <n v="7968"/>
    <n v="7968"/>
    <m/>
    <m/>
  </r>
  <r>
    <x v="0"/>
    <x v="0"/>
    <s v="No"/>
    <x v="0"/>
    <n v="65"/>
    <m/>
    <m/>
    <m/>
    <s v="182590"/>
    <x v="286"/>
    <x v="155"/>
    <x v="18"/>
    <s v="Archdeaconry of Bedford"/>
    <m/>
    <m/>
    <m/>
    <n v="22366"/>
    <n v="10500"/>
    <m/>
    <m/>
  </r>
  <r>
    <x v="0"/>
    <x v="0"/>
    <s v="OK"/>
    <x v="0"/>
    <n v="153"/>
    <m/>
    <m/>
    <m/>
    <s v="182610"/>
    <x v="287"/>
    <x v="160"/>
    <x v="18"/>
    <s v="Archdeaconry of Bedford"/>
    <m/>
    <m/>
    <m/>
    <n v="24260"/>
    <n v="24260"/>
    <m/>
    <m/>
  </r>
  <r>
    <x v="0"/>
    <x v="0"/>
    <s v="OK"/>
    <x v="0"/>
    <n v="153"/>
    <m/>
    <m/>
    <m/>
    <s v="182861"/>
    <x v="288"/>
    <x v="159"/>
    <x v="18"/>
    <s v="Archdeaconry of Bedford"/>
    <m/>
    <m/>
    <m/>
    <n v="19190"/>
    <n v="19190"/>
    <m/>
    <m/>
  </r>
  <r>
    <x v="0"/>
    <x v="0"/>
    <s v="No"/>
    <x v="1"/>
    <n v="113"/>
    <m/>
    <m/>
    <m/>
    <s v="202461"/>
    <x v="289"/>
    <x v="161"/>
    <x v="19"/>
    <s v="Archdeaconry of Bedford"/>
    <m/>
    <m/>
    <m/>
    <n v="51857"/>
    <n v="51857"/>
    <m/>
    <m/>
  </r>
  <r>
    <x v="0"/>
    <x v="0"/>
    <s v="No"/>
    <x v="0"/>
    <n v="108"/>
    <m/>
    <m/>
    <m/>
    <s v="200590"/>
    <x v="290"/>
    <x v="162"/>
    <x v="19"/>
    <s v="Archdeaconry of Bedford"/>
    <m/>
    <m/>
    <m/>
    <n v="29949"/>
    <n v="29949"/>
    <m/>
    <m/>
  </r>
  <r>
    <x v="0"/>
    <x v="0"/>
    <s v="OK"/>
    <x v="0"/>
    <n v="153"/>
    <m/>
    <m/>
    <m/>
    <s v="202950"/>
    <x v="291"/>
    <x v="163"/>
    <x v="19"/>
    <s v="Archdeaconry of Bedford"/>
    <m/>
    <m/>
    <m/>
    <n v="32700"/>
    <n v="32700"/>
    <m/>
    <m/>
  </r>
  <r>
    <x v="0"/>
    <x v="0"/>
    <s v="OK"/>
    <x v="0"/>
    <n v="153"/>
    <m/>
    <m/>
    <m/>
    <s v="200941"/>
    <x v="292"/>
    <x v="164"/>
    <x v="19"/>
    <s v="Archdeaconry of Bedford"/>
    <m/>
    <m/>
    <m/>
    <n v="18098"/>
    <n v="18098"/>
    <m/>
    <m/>
  </r>
  <r>
    <x v="0"/>
    <x v="0"/>
    <s v="No"/>
    <x v="0"/>
    <n v="54"/>
    <m/>
    <m/>
    <m/>
    <s v="201510"/>
    <x v="293"/>
    <x v="165"/>
    <x v="19"/>
    <s v="Archdeaconry of Bedford"/>
    <m/>
    <m/>
    <m/>
    <n v="36040"/>
    <n v="29840"/>
    <m/>
    <m/>
  </r>
  <r>
    <x v="0"/>
    <x v="0"/>
    <s v="No"/>
    <x v="0"/>
    <n v="96"/>
    <m/>
    <m/>
    <m/>
    <s v="201702"/>
    <x v="294"/>
    <x v="166"/>
    <x v="19"/>
    <s v="Archdeaconry of Bedford"/>
    <m/>
    <m/>
    <m/>
    <n v="46089"/>
    <n v="46089"/>
    <m/>
    <m/>
  </r>
  <r>
    <x v="0"/>
    <x v="0"/>
    <s v="OK"/>
    <x v="0"/>
    <n v="134"/>
    <m/>
    <m/>
    <m/>
    <s v="201680"/>
    <x v="295"/>
    <x v="167"/>
    <x v="19"/>
    <s v="Archdeaconry of Bedford"/>
    <m/>
    <m/>
    <m/>
    <n v="31504"/>
    <n v="29000"/>
    <m/>
    <m/>
  </r>
  <r>
    <x v="0"/>
    <x v="0"/>
    <s v="OK"/>
    <x v="1"/>
    <n v="153"/>
    <m/>
    <m/>
    <m/>
    <s v="201712"/>
    <x v="296"/>
    <x v="168"/>
    <x v="19"/>
    <s v="Archdeaconry of Bedford"/>
    <m/>
    <m/>
    <m/>
    <n v="46874"/>
    <n v="46874"/>
    <m/>
    <m/>
  </r>
  <r>
    <x v="0"/>
    <x v="0"/>
    <s v="No"/>
    <x v="0"/>
    <n v="24"/>
    <m/>
    <m/>
    <m/>
    <s v="201700"/>
    <x v="297"/>
    <x v="169"/>
    <x v="19"/>
    <s v="Archdeaconry of Bedford"/>
    <m/>
    <m/>
    <m/>
    <n v="35985"/>
    <n v="26000"/>
    <m/>
    <m/>
  </r>
  <r>
    <x v="0"/>
    <x v="0"/>
    <s v="No"/>
    <x v="0"/>
    <n v="36"/>
    <m/>
    <m/>
    <m/>
    <s v="201701"/>
    <x v="298"/>
    <x v="170"/>
    <x v="19"/>
    <s v="Archdeaconry of Bedford"/>
    <m/>
    <m/>
    <m/>
    <n v="19993"/>
    <n v="13425"/>
    <m/>
    <m/>
  </r>
  <r>
    <x v="0"/>
    <x v="0"/>
    <e v="#REF!"/>
    <x v="0"/>
    <e v="#N/A"/>
    <m/>
    <m/>
    <m/>
    <m/>
    <x v="299"/>
    <x v="143"/>
    <x v="16"/>
    <s v="Closed"/>
    <m/>
    <m/>
    <m/>
    <n v="22532"/>
    <n v="21869"/>
    <m/>
    <m/>
  </r>
  <r>
    <x v="0"/>
    <x v="0"/>
    <s v="No"/>
    <x v="1"/>
    <n v="331"/>
    <m/>
    <m/>
    <m/>
    <s v="201711"/>
    <x v="300"/>
    <x v="171"/>
    <x v="19"/>
    <s v="Archdeaconry of Bedford"/>
    <m/>
    <m/>
    <m/>
    <n v="44867"/>
    <n v="45530"/>
    <m/>
    <m/>
  </r>
  <r>
    <x v="0"/>
    <x v="0"/>
    <s v="OK"/>
    <x v="0"/>
    <n v="153"/>
    <m/>
    <m/>
    <m/>
    <s v="201713"/>
    <x v="301"/>
    <x v="172"/>
    <x v="19"/>
    <s v="Archdeaconry of Bedford"/>
    <m/>
    <m/>
    <m/>
    <n v="64067"/>
    <n v="64067"/>
    <m/>
    <m/>
  </r>
  <r>
    <x v="0"/>
    <x v="0"/>
    <e v="#REF!"/>
    <x v="0"/>
    <e v="#N/A"/>
    <m/>
    <m/>
    <m/>
    <m/>
    <x v="302"/>
    <x v="143"/>
    <x v="16"/>
    <s v="Closed"/>
    <m/>
    <m/>
    <m/>
    <n v="16636"/>
    <n v="2479.1700000017881"/>
    <m/>
    <m/>
  </r>
  <r>
    <x v="0"/>
    <x v="0"/>
    <s v="No"/>
    <x v="0"/>
    <n v="42"/>
    <m/>
    <m/>
    <m/>
    <s v="201730"/>
    <x v="303"/>
    <x v="173"/>
    <x v="19"/>
    <s v="Archdeaconry of Bedford"/>
    <m/>
    <m/>
    <m/>
    <n v="14329"/>
    <n v="13476"/>
    <m/>
    <m/>
  </r>
  <r>
    <x v="0"/>
    <x v="0"/>
    <s v="No"/>
    <x v="0"/>
    <n v="15"/>
    <m/>
    <m/>
    <m/>
    <s v="201740"/>
    <x v="304"/>
    <x v="174"/>
    <x v="19"/>
    <s v="Archdeaconry of Bedford"/>
    <m/>
    <m/>
    <m/>
    <n v="17675"/>
    <n v="6000"/>
    <m/>
    <m/>
  </r>
  <r>
    <x v="0"/>
    <x v="0"/>
    <s v="No"/>
    <x v="0"/>
    <n v="14"/>
    <m/>
    <m/>
    <m/>
    <s v="201690"/>
    <x v="305"/>
    <x v="175"/>
    <x v="19"/>
    <s v="Archdeaconry of Bedford"/>
    <m/>
    <m/>
    <m/>
    <n v="23618"/>
    <n v="13600"/>
    <m/>
    <m/>
  </r>
  <r>
    <x v="0"/>
    <x v="0"/>
    <s v="OK"/>
    <x v="0"/>
    <n v="97"/>
    <m/>
    <m/>
    <m/>
    <s v="202460"/>
    <x v="306"/>
    <x v="176"/>
    <x v="19"/>
    <s v="Archdeaconry of Bedford"/>
    <m/>
    <m/>
    <m/>
    <n v="64383"/>
    <n v="25000"/>
    <m/>
    <m/>
  </r>
  <r>
    <x v="0"/>
    <x v="0"/>
    <s v="No"/>
    <x v="0"/>
    <n v="58"/>
    <m/>
    <m/>
    <m/>
    <s v="202480"/>
    <x v="307"/>
    <x v="177"/>
    <x v="19"/>
    <s v="Archdeaconry of Bedford"/>
    <m/>
    <m/>
    <m/>
    <n v="58841"/>
    <n v="42000"/>
    <m/>
    <m/>
  </r>
  <r>
    <x v="0"/>
    <x v="0"/>
    <s v="No"/>
    <x v="0"/>
    <n v="46"/>
    <m/>
    <m/>
    <m/>
    <s v="202491"/>
    <x v="308"/>
    <x v="178"/>
    <x v="19"/>
    <s v="Archdeaconry of Bedford"/>
    <m/>
    <m/>
    <m/>
    <n v="22119"/>
    <n v="22119"/>
    <m/>
    <m/>
  </r>
  <r>
    <x v="0"/>
    <x v="0"/>
    <s v="No"/>
    <x v="1"/>
    <n v="114"/>
    <m/>
    <m/>
    <m/>
    <s v="210440"/>
    <x v="309"/>
    <x v="179"/>
    <x v="20"/>
    <s v="Archdeaconry of Bedford"/>
    <m/>
    <m/>
    <m/>
    <n v="14446"/>
    <n v="14446"/>
    <m/>
    <m/>
  </r>
  <r>
    <x v="0"/>
    <x v="0"/>
    <s v="OK"/>
    <x v="1"/>
    <n v="153"/>
    <m/>
    <m/>
    <m/>
    <s v="212130"/>
    <x v="310"/>
    <x v="179"/>
    <x v="20"/>
    <s v="Archdeaconry of Bedford"/>
    <m/>
    <m/>
    <m/>
    <n v="50109"/>
    <n v="50109"/>
    <m/>
    <m/>
  </r>
  <r>
    <x v="0"/>
    <x v="0"/>
    <s v="No"/>
    <x v="0"/>
    <n v="102"/>
    <m/>
    <m/>
    <m/>
    <s v="210460"/>
    <x v="311"/>
    <x v="180"/>
    <x v="20"/>
    <s v="Archdeaconry of Bedford"/>
    <m/>
    <m/>
    <m/>
    <n v="2116"/>
    <n v="2000"/>
    <m/>
    <m/>
  </r>
  <r>
    <x v="0"/>
    <x v="0"/>
    <s v="No"/>
    <x v="0"/>
    <n v="53"/>
    <m/>
    <m/>
    <m/>
    <s v="211430"/>
    <x v="312"/>
    <x v="180"/>
    <x v="20"/>
    <s v="Archdeaconry of Bedford"/>
    <m/>
    <m/>
    <m/>
    <n v="6137"/>
    <n v="2300"/>
    <m/>
    <m/>
  </r>
  <r>
    <x v="0"/>
    <x v="0"/>
    <s v="OK"/>
    <x v="0"/>
    <n v="153"/>
    <m/>
    <m/>
    <m/>
    <s v="210630"/>
    <x v="313"/>
    <x v="181"/>
    <x v="20"/>
    <s v="Archdeaconry of Bedford"/>
    <m/>
    <m/>
    <m/>
    <n v="19766"/>
    <n v="19766"/>
    <m/>
    <m/>
  </r>
  <r>
    <x v="0"/>
    <x v="0"/>
    <s v="No"/>
    <x v="0"/>
    <n v="63"/>
    <m/>
    <m/>
    <m/>
    <s v="211120"/>
    <x v="314"/>
    <x v="181"/>
    <x v="20"/>
    <s v="Archdeaconry of Bedford"/>
    <m/>
    <m/>
    <m/>
    <n v="15541"/>
    <n v="13000"/>
    <m/>
    <m/>
  </r>
  <r>
    <x v="0"/>
    <x v="0"/>
    <s v="No"/>
    <x v="0"/>
    <n v="94"/>
    <m/>
    <m/>
    <m/>
    <s v="210730"/>
    <x v="315"/>
    <x v="182"/>
    <x v="20"/>
    <s v="Archdeaconry of Bedford"/>
    <m/>
    <m/>
    <m/>
    <n v="14534"/>
    <n v="11633.5"/>
    <m/>
    <m/>
  </r>
  <r>
    <x v="0"/>
    <x v="0"/>
    <s v="No"/>
    <x v="0"/>
    <n v="18"/>
    <m/>
    <m/>
    <m/>
    <s v="212070"/>
    <x v="316"/>
    <x v="182"/>
    <x v="20"/>
    <s v="Archdeaconry of Bedford"/>
    <m/>
    <m/>
    <m/>
    <n v="14746"/>
    <n v="8000"/>
    <m/>
    <m/>
  </r>
  <r>
    <x v="0"/>
    <x v="0"/>
    <s v="No"/>
    <x v="0"/>
    <n v="71"/>
    <m/>
    <m/>
    <m/>
    <s v="212890"/>
    <x v="317"/>
    <x v="182"/>
    <x v="20"/>
    <s v="Archdeaconry of Bedford"/>
    <m/>
    <m/>
    <m/>
    <n v="14746"/>
    <n v="10746"/>
    <m/>
    <m/>
  </r>
  <r>
    <x v="0"/>
    <x v="0"/>
    <s v="OK"/>
    <x v="0"/>
    <n v="153"/>
    <m/>
    <m/>
    <m/>
    <s v="210950"/>
    <x v="318"/>
    <x v="183"/>
    <x v="20"/>
    <s v="Archdeaconry of Bedford"/>
    <m/>
    <m/>
    <m/>
    <n v="19105"/>
    <n v="19105"/>
    <m/>
    <m/>
  </r>
  <r>
    <x v="0"/>
    <x v="0"/>
    <s v="OK"/>
    <x v="0"/>
    <n v="153"/>
    <m/>
    <m/>
    <m/>
    <s v="212320"/>
    <x v="319"/>
    <x v="183"/>
    <x v="20"/>
    <s v="Archdeaconry of Bedford"/>
    <m/>
    <m/>
    <m/>
    <n v="44511"/>
    <n v="44511"/>
    <m/>
    <m/>
  </r>
  <r>
    <x v="0"/>
    <x v="0"/>
    <s v="OK"/>
    <x v="0"/>
    <n v="153"/>
    <m/>
    <m/>
    <m/>
    <s v="212361"/>
    <x v="320"/>
    <x v="183"/>
    <x v="20"/>
    <s v="Archdeaconry of Bedford"/>
    <m/>
    <m/>
    <m/>
    <n v="2116"/>
    <n v="2116"/>
    <m/>
    <m/>
  </r>
  <r>
    <x v="0"/>
    <x v="0"/>
    <s v="No"/>
    <x v="0"/>
    <n v="80"/>
    <m/>
    <m/>
    <m/>
    <s v="211830"/>
    <x v="321"/>
    <x v="184"/>
    <x v="20"/>
    <s v="Archdeaconry of Bedford"/>
    <m/>
    <m/>
    <m/>
    <n v="18629"/>
    <n v="18629"/>
    <m/>
    <m/>
  </r>
  <r>
    <x v="0"/>
    <x v="0"/>
    <s v="No"/>
    <x v="0"/>
    <n v="66"/>
    <m/>
    <m/>
    <m/>
    <s v="212570"/>
    <x v="322"/>
    <x v="184"/>
    <x v="20"/>
    <s v="Archdeaconry of Bedford"/>
    <m/>
    <m/>
    <m/>
    <n v="11753"/>
    <n v="9000"/>
    <m/>
    <m/>
  </r>
  <r>
    <x v="0"/>
    <x v="0"/>
    <s v="OK"/>
    <x v="0"/>
    <n v="153"/>
    <m/>
    <m/>
    <m/>
    <s v="211930"/>
    <x v="323"/>
    <x v="181"/>
    <x v="20"/>
    <s v="Archdeaconry of Bedford"/>
    <m/>
    <m/>
    <m/>
    <n v="10499"/>
    <n v="10499"/>
    <m/>
    <m/>
  </r>
  <r>
    <x v="0"/>
    <x v="0"/>
    <s v="OK"/>
    <x v="0"/>
    <n v="153"/>
    <m/>
    <m/>
    <m/>
    <s v="211970"/>
    <x v="324"/>
    <x v="184"/>
    <x v="20"/>
    <s v="Archdeaconry of Bedford"/>
    <m/>
    <m/>
    <m/>
    <n v="17492"/>
    <n v="17492"/>
    <m/>
    <m/>
  </r>
  <r>
    <x v="0"/>
    <x v="0"/>
    <s v="No"/>
    <x v="0"/>
    <n v="60"/>
    <m/>
    <m/>
    <m/>
    <s v="212000"/>
    <x v="325"/>
    <x v="181"/>
    <x v="20"/>
    <s v="Archdeaconry of Bedford"/>
    <m/>
    <m/>
    <m/>
    <n v="11383"/>
    <n v="11383"/>
    <m/>
    <m/>
  </r>
  <r>
    <x v="0"/>
    <x v="0"/>
    <s v="No"/>
    <x v="0"/>
    <n v="3"/>
    <m/>
    <m/>
    <m/>
    <s v="213000"/>
    <x v="326"/>
    <x v="181"/>
    <x v="20"/>
    <s v="Archdeaconry of Bedford"/>
    <m/>
    <m/>
    <m/>
    <n v="7873"/>
    <n v="7873"/>
    <m/>
    <m/>
  </r>
  <r>
    <x v="0"/>
    <x v="0"/>
    <s v="No"/>
    <x v="0"/>
    <n v="83"/>
    <m/>
    <m/>
    <m/>
    <s v="212450"/>
    <x v="327"/>
    <x v="181"/>
    <x v="20"/>
    <s v="Archdeaconry of Bedford"/>
    <m/>
    <m/>
    <m/>
    <n v="8649"/>
    <n v="8649"/>
    <m/>
    <m/>
  </r>
  <r>
    <x v="0"/>
    <x v="0"/>
    <s v="No"/>
    <x v="0"/>
    <n v="47"/>
    <m/>
    <m/>
    <m/>
    <s v="212630"/>
    <x v="328"/>
    <x v="181"/>
    <x v="20"/>
    <s v="Archdeaconry of Bedford"/>
    <m/>
    <m/>
    <m/>
    <n v="19069"/>
    <n v="19069"/>
    <m/>
    <m/>
  </r>
  <r>
    <x v="0"/>
    <x v="0"/>
    <s v="No"/>
    <x v="0"/>
    <n v="153"/>
    <m/>
    <m/>
    <m/>
    <s v="213020"/>
    <x v="329"/>
    <x v="185"/>
    <x v="20"/>
    <s v="Archdeaconry of Bedford"/>
    <m/>
    <m/>
    <m/>
    <n v="37064"/>
    <n v="37064"/>
    <m/>
    <m/>
  </r>
  <r>
    <x v="0"/>
    <x v="0"/>
    <s v="No"/>
    <x v="0"/>
    <n v="124"/>
    <m/>
    <m/>
    <m/>
    <s v="210540"/>
    <x v="330"/>
    <x v="186"/>
    <x v="20"/>
    <s v="Archdeaconry of Bedford"/>
    <m/>
    <m/>
    <m/>
    <n v="40353"/>
    <n v="40353"/>
    <m/>
    <m/>
  </r>
  <r>
    <x v="0"/>
    <x v="0"/>
    <s v="No"/>
    <x v="0"/>
    <n v="128"/>
    <m/>
    <m/>
    <m/>
    <s v="211921"/>
    <x v="331"/>
    <x v="186"/>
    <x v="20"/>
    <s v="Archdeaconry of Bedford"/>
    <m/>
    <m/>
    <m/>
    <n v="24343"/>
    <n v="24343"/>
    <m/>
    <m/>
  </r>
  <r>
    <x v="0"/>
    <x v="0"/>
    <s v="OK"/>
    <x v="0"/>
    <n v="153"/>
    <m/>
    <m/>
    <m/>
    <s v="212380"/>
    <x v="332"/>
    <x v="186"/>
    <x v="20"/>
    <s v="Archdeaconry of Bedford"/>
    <m/>
    <m/>
    <m/>
    <n v="5252"/>
    <n v="5252"/>
    <m/>
    <m/>
  </r>
  <r>
    <x v="0"/>
    <x v="0"/>
    <s v="OK"/>
    <x v="0"/>
    <n v="153"/>
    <m/>
    <m/>
    <m/>
    <s v="210690"/>
    <x v="333"/>
    <x v="187"/>
    <x v="20"/>
    <s v="Archdeaconry of Bedford"/>
    <m/>
    <m/>
    <m/>
    <n v="53762"/>
    <n v="53762"/>
    <m/>
    <m/>
  </r>
  <r>
    <x v="1"/>
    <x v="0"/>
    <s v="OK"/>
    <x v="0"/>
    <n v="153"/>
    <m/>
    <m/>
    <m/>
    <s v="030480"/>
    <x v="0"/>
    <x v="0"/>
    <x v="0"/>
    <s v="Archdeaconry of St Albans "/>
    <m/>
    <m/>
    <m/>
    <n v="10439"/>
    <n v="10439"/>
    <m/>
    <m/>
  </r>
  <r>
    <x v="1"/>
    <x v="0"/>
    <s v="OK"/>
    <x v="0"/>
    <n v="153"/>
    <m/>
    <m/>
    <m/>
    <s v="032500"/>
    <x v="1"/>
    <x v="0"/>
    <x v="0"/>
    <s v="Archdeaconry of St Albans "/>
    <m/>
    <m/>
    <m/>
    <n v="98312"/>
    <n v="98312"/>
    <m/>
    <m/>
  </r>
  <r>
    <x v="1"/>
    <x v="0"/>
    <s v="OK"/>
    <x v="0"/>
    <n v="153"/>
    <m/>
    <m/>
    <m/>
    <s v="031050"/>
    <x v="2"/>
    <x v="1"/>
    <x v="0"/>
    <s v="Archdeaconry of St Albans "/>
    <m/>
    <m/>
    <m/>
    <n v="132455"/>
    <n v="132455"/>
    <m/>
    <m/>
  </r>
  <r>
    <x v="1"/>
    <x v="0"/>
    <s v="OK"/>
    <x v="0"/>
    <n v="328"/>
    <m/>
    <m/>
    <m/>
    <s v="031060"/>
    <x v="3"/>
    <x v="1"/>
    <x v="0"/>
    <s v="Archdeaconry of St Albans "/>
    <m/>
    <m/>
    <m/>
    <n v="20740"/>
    <n v="20740"/>
    <m/>
    <m/>
  </r>
  <r>
    <x v="1"/>
    <x v="0"/>
    <s v="OK"/>
    <x v="0"/>
    <n v="153"/>
    <m/>
    <m/>
    <m/>
    <s v="031620"/>
    <x v="4"/>
    <x v="1"/>
    <x v="0"/>
    <s v="Archdeaconry of St Albans "/>
    <m/>
    <m/>
    <m/>
    <n v="36072"/>
    <n v="36072"/>
    <m/>
    <m/>
  </r>
  <r>
    <x v="1"/>
    <x v="0"/>
    <s v="OK"/>
    <x v="0"/>
    <n v="153"/>
    <m/>
    <m/>
    <m/>
    <s v="031851"/>
    <x v="5"/>
    <x v="1"/>
    <x v="0"/>
    <s v="Archdeaconry of St Albans "/>
    <m/>
    <m/>
    <m/>
    <n v="7170"/>
    <n v="7170"/>
    <m/>
    <m/>
  </r>
  <r>
    <x v="1"/>
    <x v="0"/>
    <s v="OK"/>
    <x v="0"/>
    <n v="153"/>
    <m/>
    <m/>
    <m/>
    <s v="032020"/>
    <x v="6"/>
    <x v="1"/>
    <x v="0"/>
    <s v="Archdeaconry of St Albans "/>
    <m/>
    <m/>
    <m/>
    <n v="43753"/>
    <n v="43753"/>
    <m/>
    <m/>
  </r>
  <r>
    <x v="1"/>
    <x v="0"/>
    <s v="OK"/>
    <x v="0"/>
    <n v="153"/>
    <m/>
    <m/>
    <m/>
    <s v="031901"/>
    <x v="7"/>
    <x v="2"/>
    <x v="0"/>
    <s v="Archdeaconry of St Albans "/>
    <m/>
    <m/>
    <m/>
    <n v="53286"/>
    <n v="53286"/>
    <m/>
    <m/>
  </r>
  <r>
    <x v="1"/>
    <x v="0"/>
    <s v="No"/>
    <x v="0"/>
    <n v="153"/>
    <m/>
    <m/>
    <m/>
    <s v="032621"/>
    <x v="8"/>
    <x v="3"/>
    <x v="0"/>
    <s v="Archdeaconry of St Albans "/>
    <m/>
    <m/>
    <m/>
    <n v="160533"/>
    <n v="160533"/>
    <m/>
    <m/>
  </r>
  <r>
    <x v="1"/>
    <x v="0"/>
    <s v="No"/>
    <x v="0"/>
    <n v="106"/>
    <m/>
    <m/>
    <m/>
    <s v="032880"/>
    <x v="9"/>
    <x v="2"/>
    <x v="0"/>
    <s v="Archdeaconry of St Albans "/>
    <m/>
    <m/>
    <m/>
    <n v="32150"/>
    <n v="30000"/>
    <m/>
    <m/>
  </r>
  <r>
    <x v="1"/>
    <x v="0"/>
    <s v="OK"/>
    <x v="0"/>
    <n v="153"/>
    <m/>
    <m/>
    <m/>
    <s v="091081"/>
    <x v="10"/>
    <x v="4"/>
    <x v="1"/>
    <s v="Archdeaconry of St Albans "/>
    <m/>
    <m/>
    <m/>
    <n v="5585"/>
    <n v="5585"/>
    <m/>
    <m/>
  </r>
  <r>
    <x v="1"/>
    <x v="0"/>
    <s v="No"/>
    <x v="0"/>
    <n v="16"/>
    <m/>
    <m/>
    <m/>
    <s v="091670"/>
    <x v="11"/>
    <x v="4"/>
    <x v="1"/>
    <s v="Archdeaconry of St Albans "/>
    <m/>
    <m/>
    <m/>
    <n v="8476"/>
    <n v="5300"/>
    <m/>
    <m/>
  </r>
  <r>
    <x v="1"/>
    <x v="0"/>
    <s v="No"/>
    <x v="0"/>
    <n v="104"/>
    <m/>
    <m/>
    <m/>
    <s v="091290"/>
    <x v="12"/>
    <x v="5"/>
    <x v="1"/>
    <s v="Archdeaconry of St Albans "/>
    <m/>
    <m/>
    <m/>
    <n v="262464"/>
    <n v="262464"/>
    <m/>
    <m/>
  </r>
  <r>
    <x v="1"/>
    <x v="0"/>
    <s v="No"/>
    <x v="0"/>
    <n v="56"/>
    <m/>
    <m/>
    <m/>
    <s v="091340"/>
    <x v="13"/>
    <x v="6"/>
    <x v="1"/>
    <s v="Archdeaconry of St Albans "/>
    <m/>
    <m/>
    <m/>
    <n v="3825"/>
    <n v="3825"/>
    <m/>
    <m/>
  </r>
  <r>
    <x v="1"/>
    <x v="0"/>
    <s v="OK"/>
    <x v="0"/>
    <n v="153"/>
    <m/>
    <m/>
    <m/>
    <s v="091390"/>
    <x v="14"/>
    <x v="6"/>
    <x v="1"/>
    <s v="Archdeaconry of St Albans "/>
    <m/>
    <m/>
    <m/>
    <n v="41841"/>
    <n v="41841"/>
    <m/>
    <m/>
  </r>
  <r>
    <x v="1"/>
    <x v="0"/>
    <s v="No"/>
    <x v="0"/>
    <n v="57"/>
    <m/>
    <m/>
    <m/>
    <s v="091460"/>
    <x v="15"/>
    <x v="7"/>
    <x v="1"/>
    <s v="Archdeaconry of St Albans "/>
    <m/>
    <m/>
    <m/>
    <n v="18477"/>
    <n v="18477"/>
    <m/>
    <m/>
  </r>
  <r>
    <x v="1"/>
    <x v="0"/>
    <s v="No"/>
    <x v="0"/>
    <n v="51"/>
    <m/>
    <m/>
    <m/>
    <s v="091940"/>
    <x v="16"/>
    <x v="7"/>
    <x v="1"/>
    <s v="Archdeaconry of St Albans "/>
    <m/>
    <m/>
    <m/>
    <n v="18445"/>
    <n v="13833.75"/>
    <m/>
    <m/>
  </r>
  <r>
    <x v="1"/>
    <x v="0"/>
    <s v="OK"/>
    <x v="0"/>
    <n v="153"/>
    <m/>
    <m/>
    <m/>
    <s v="091580"/>
    <x v="17"/>
    <x v="7"/>
    <x v="1"/>
    <s v="Archdeaconry of St Albans "/>
    <m/>
    <m/>
    <m/>
    <n v="16483"/>
    <n v="16483"/>
    <m/>
    <m/>
  </r>
  <r>
    <x v="1"/>
    <x v="0"/>
    <s v="No"/>
    <x v="0"/>
    <n v="10"/>
    <m/>
    <m/>
    <m/>
    <s v="091950"/>
    <x v="18"/>
    <x v="8"/>
    <x v="1"/>
    <s v="Archdeaconry of St Albans "/>
    <m/>
    <m/>
    <m/>
    <n v="41084"/>
    <n v="24000"/>
    <m/>
    <m/>
  </r>
  <r>
    <x v="1"/>
    <x v="0"/>
    <s v="OK"/>
    <x v="0"/>
    <n v="153"/>
    <m/>
    <m/>
    <m/>
    <s v="091551"/>
    <x v="19"/>
    <x v="8"/>
    <x v="1"/>
    <s v="Archdeaconry of St Albans "/>
    <m/>
    <m/>
    <m/>
    <n v="82541"/>
    <n v="82541"/>
    <m/>
    <m/>
  </r>
  <r>
    <x v="1"/>
    <x v="0"/>
    <s v="OK"/>
    <x v="0"/>
    <n v="153"/>
    <m/>
    <m/>
    <m/>
    <s v="092900"/>
    <x v="20"/>
    <x v="8"/>
    <x v="1"/>
    <s v="Archdeaconry of St Albans "/>
    <m/>
    <m/>
    <m/>
    <n v="22089"/>
    <n v="22089"/>
    <m/>
    <m/>
  </r>
  <r>
    <x v="1"/>
    <x v="0"/>
    <s v="OK"/>
    <x v="0"/>
    <n v="153"/>
    <m/>
    <m/>
    <m/>
    <s v="091920"/>
    <x v="21"/>
    <x v="9"/>
    <x v="1"/>
    <s v="Archdeaconry of St Albans "/>
    <m/>
    <m/>
    <m/>
    <n v="68597"/>
    <n v="68597"/>
    <m/>
    <m/>
  </r>
  <r>
    <x v="1"/>
    <x v="0"/>
    <s v="OK"/>
    <x v="0"/>
    <n v="153"/>
    <m/>
    <m/>
    <m/>
    <s v="091990"/>
    <x v="22"/>
    <x v="6"/>
    <x v="1"/>
    <s v="Archdeaconry of St Albans "/>
    <m/>
    <m/>
    <m/>
    <n v="23883"/>
    <n v="23883"/>
    <m/>
    <m/>
  </r>
  <r>
    <x v="1"/>
    <x v="0"/>
    <s v="OK"/>
    <x v="0"/>
    <n v="330"/>
    <m/>
    <m/>
    <m/>
    <s v="092061"/>
    <x v="23"/>
    <x v="10"/>
    <x v="1"/>
    <s v="Archdeaconry of St Albans "/>
    <m/>
    <m/>
    <m/>
    <n v="1334"/>
    <n v="1350"/>
    <m/>
    <m/>
  </r>
  <r>
    <x v="1"/>
    <x v="0"/>
    <s v="OK"/>
    <x v="0"/>
    <n v="153"/>
    <m/>
    <m/>
    <m/>
    <s v="092250"/>
    <x v="24"/>
    <x v="4"/>
    <x v="1"/>
    <s v="Archdeaconry of St Albans "/>
    <m/>
    <m/>
    <m/>
    <n v="38529"/>
    <n v="38529"/>
    <m/>
    <m/>
  </r>
  <r>
    <x v="1"/>
    <x v="0"/>
    <s v="OK"/>
    <x v="0"/>
    <n v="153"/>
    <m/>
    <m/>
    <m/>
    <s v="092260"/>
    <x v="25"/>
    <x v="5"/>
    <x v="1"/>
    <s v="Archdeaconry of St Albans "/>
    <m/>
    <m/>
    <m/>
    <n v="19110"/>
    <n v="19110"/>
    <m/>
    <m/>
  </r>
  <r>
    <x v="1"/>
    <x v="0"/>
    <s v="OK"/>
    <x v="0"/>
    <n v="323"/>
    <m/>
    <m/>
    <m/>
    <s v="092470"/>
    <x v="26"/>
    <x v="10"/>
    <x v="1"/>
    <s v="Archdeaconry of St Albans "/>
    <m/>
    <m/>
    <m/>
    <n v="45153"/>
    <n v="45153"/>
    <m/>
    <m/>
  </r>
  <r>
    <x v="1"/>
    <x v="0"/>
    <s v="OK"/>
    <x v="0"/>
    <n v="329"/>
    <m/>
    <m/>
    <m/>
    <s v="092881"/>
    <x v="27"/>
    <x v="11"/>
    <x v="1"/>
    <s v="Archdeaconry of St Albans "/>
    <m/>
    <m/>
    <m/>
    <n v="40549"/>
    <n v="40550"/>
    <m/>
    <m/>
  </r>
  <r>
    <x v="1"/>
    <x v="0"/>
    <s v="OK"/>
    <x v="0"/>
    <n v="153"/>
    <m/>
    <m/>
    <m/>
    <s v="100660"/>
    <x v="28"/>
    <x v="12"/>
    <x v="2"/>
    <s v="Archdeaconry of St Albans "/>
    <m/>
    <m/>
    <m/>
    <n v="46313"/>
    <n v="46313"/>
    <m/>
    <m/>
  </r>
  <r>
    <x v="1"/>
    <x v="0"/>
    <s v="OK"/>
    <x v="1"/>
    <n v="153"/>
    <m/>
    <m/>
    <m/>
    <s v="100680"/>
    <x v="29"/>
    <x v="13"/>
    <x v="2"/>
    <s v="Archdeaconry of St Albans "/>
    <m/>
    <m/>
    <m/>
    <n v="196035"/>
    <n v="196035"/>
    <m/>
    <m/>
  </r>
  <r>
    <x v="1"/>
    <x v="0"/>
    <s v="OK"/>
    <x v="1"/>
    <n v="153"/>
    <m/>
    <m/>
    <m/>
    <s v="100681"/>
    <x v="30"/>
    <x v="14"/>
    <x v="2"/>
    <s v="Archdeaconry of St Albans "/>
    <m/>
    <m/>
    <m/>
    <n v="151243"/>
    <n v="151243"/>
    <m/>
    <m/>
  </r>
  <r>
    <x v="1"/>
    <x v="0"/>
    <s v="No"/>
    <x v="0"/>
    <n v="109"/>
    <m/>
    <m/>
    <m/>
    <s v="100790"/>
    <x v="31"/>
    <x v="15"/>
    <x v="2"/>
    <s v="Archdeaconry of St Albans "/>
    <m/>
    <m/>
    <m/>
    <n v="66262"/>
    <n v="66262"/>
    <m/>
    <m/>
  </r>
  <r>
    <x v="1"/>
    <x v="0"/>
    <s v="OK"/>
    <x v="0"/>
    <n v="153"/>
    <m/>
    <m/>
    <m/>
    <s v="100791"/>
    <x v="32"/>
    <x v="16"/>
    <x v="2"/>
    <s v="Archdeaconry of St Albans "/>
    <m/>
    <m/>
    <m/>
    <n v="63647"/>
    <n v="63647"/>
    <m/>
    <m/>
  </r>
  <r>
    <x v="1"/>
    <x v="0"/>
    <s v="OK"/>
    <x v="0"/>
    <n v="153"/>
    <m/>
    <m/>
    <m/>
    <s v="101800"/>
    <x v="33"/>
    <x v="17"/>
    <x v="2"/>
    <s v="Archdeaconry of St Albans "/>
    <m/>
    <m/>
    <m/>
    <n v="55236"/>
    <n v="55236"/>
    <m/>
    <m/>
  </r>
  <r>
    <x v="1"/>
    <x v="0"/>
    <s v="OK"/>
    <x v="0"/>
    <n v="153"/>
    <m/>
    <m/>
    <m/>
    <s v="102100"/>
    <x v="34"/>
    <x v="18"/>
    <x v="2"/>
    <s v="Archdeaconry of St Albans "/>
    <m/>
    <m/>
    <m/>
    <n v="90448"/>
    <n v="90448"/>
    <m/>
    <m/>
  </r>
  <r>
    <x v="1"/>
    <x v="0"/>
    <s v="OK"/>
    <x v="0"/>
    <n v="153"/>
    <m/>
    <m/>
    <m/>
    <s v="100490"/>
    <x v="35"/>
    <x v="19"/>
    <x v="2"/>
    <s v="Archdeaconry of St Albans "/>
    <m/>
    <m/>
    <m/>
    <n v="48274"/>
    <n v="48274"/>
    <m/>
    <m/>
  </r>
  <r>
    <x v="1"/>
    <x v="0"/>
    <s v="No"/>
    <x v="0"/>
    <n v="88"/>
    <m/>
    <m/>
    <m/>
    <s v="102300"/>
    <x v="36"/>
    <x v="12"/>
    <x v="2"/>
    <s v="Archdeaconry of St Albans "/>
    <m/>
    <m/>
    <m/>
    <n v="44134"/>
    <n v="44134"/>
    <m/>
    <m/>
  </r>
  <r>
    <x v="1"/>
    <x v="0"/>
    <s v="OK"/>
    <x v="0"/>
    <n v="153"/>
    <m/>
    <m/>
    <m/>
    <s v="112180"/>
    <x v="37"/>
    <x v="20"/>
    <x v="3"/>
    <s v="Archdeaconry of St Albans "/>
    <m/>
    <m/>
    <m/>
    <n v="75631"/>
    <n v="75631"/>
    <m/>
    <m/>
  </r>
  <r>
    <x v="1"/>
    <x v="0"/>
    <s v="OK"/>
    <x v="0"/>
    <n v="153"/>
    <m/>
    <m/>
    <m/>
    <s v="112211"/>
    <x v="38"/>
    <x v="21"/>
    <x v="3"/>
    <s v="Archdeaconry of St Albans "/>
    <m/>
    <m/>
    <m/>
    <n v="62557"/>
    <n v="62557"/>
    <m/>
    <m/>
  </r>
  <r>
    <x v="1"/>
    <x v="0"/>
    <s v="OK"/>
    <x v="0"/>
    <n v="153"/>
    <m/>
    <m/>
    <m/>
    <s v="112191"/>
    <x v="39"/>
    <x v="22"/>
    <x v="3"/>
    <s v="Archdeaconry of St Albans "/>
    <m/>
    <m/>
    <m/>
    <n v="61250"/>
    <n v="61250"/>
    <m/>
    <m/>
  </r>
  <r>
    <x v="1"/>
    <x v="0"/>
    <s v="OK"/>
    <x v="0"/>
    <n v="153"/>
    <m/>
    <m/>
    <m/>
    <s v="112200"/>
    <x v="40"/>
    <x v="23"/>
    <x v="3"/>
    <s v="Archdeaconry of St Albans "/>
    <m/>
    <m/>
    <m/>
    <n v="78250"/>
    <n v="78250"/>
    <m/>
    <m/>
  </r>
  <r>
    <x v="1"/>
    <x v="0"/>
    <s v="OK"/>
    <x v="0"/>
    <n v="153"/>
    <m/>
    <m/>
    <m/>
    <s v="112210"/>
    <x v="41"/>
    <x v="24"/>
    <x v="3"/>
    <s v="Archdeaconry of St Albans "/>
    <m/>
    <m/>
    <m/>
    <n v="164317"/>
    <n v="164317"/>
    <m/>
    <m/>
  </r>
  <r>
    <x v="1"/>
    <x v="0"/>
    <s v="No"/>
    <x v="0"/>
    <n v="138"/>
    <m/>
    <m/>
    <m/>
    <s v="112220"/>
    <x v="42"/>
    <x v="25"/>
    <x v="3"/>
    <s v="Archdeaconry of St Albans "/>
    <m/>
    <m/>
    <m/>
    <n v="105594"/>
    <n v="105594"/>
    <m/>
    <m/>
  </r>
  <r>
    <x v="1"/>
    <x v="0"/>
    <s v="OK"/>
    <x v="0"/>
    <n v="153"/>
    <m/>
    <m/>
    <m/>
    <s v="112230"/>
    <x v="43"/>
    <x v="26"/>
    <x v="3"/>
    <s v="Archdeaconry of St Albans "/>
    <m/>
    <m/>
    <m/>
    <n v="54059"/>
    <n v="54059"/>
    <m/>
    <m/>
  </r>
  <r>
    <x v="1"/>
    <x v="0"/>
    <s v="OK"/>
    <x v="0"/>
    <n v="153"/>
    <m/>
    <m/>
    <m/>
    <s v="112240"/>
    <x v="44"/>
    <x v="27"/>
    <x v="3"/>
    <s v="Archdeaconry of St Albans "/>
    <m/>
    <m/>
    <m/>
    <n v="85873"/>
    <n v="85873"/>
    <m/>
    <m/>
  </r>
  <r>
    <x v="1"/>
    <x v="0"/>
    <s v="OK"/>
    <x v="0"/>
    <n v="153"/>
    <m/>
    <m/>
    <m/>
    <s v="110040"/>
    <x v="45"/>
    <x v="28"/>
    <x v="3"/>
    <s v="Archdeaconry of St Albans "/>
    <m/>
    <m/>
    <m/>
    <n v="49587"/>
    <n v="49587"/>
    <m/>
    <m/>
  </r>
  <r>
    <x v="1"/>
    <x v="0"/>
    <s v="OK"/>
    <x v="0"/>
    <n v="153"/>
    <m/>
    <m/>
    <m/>
    <s v="110531"/>
    <x v="46"/>
    <x v="29"/>
    <x v="3"/>
    <s v="Archdeaconry of St Albans "/>
    <m/>
    <m/>
    <m/>
    <n v="54495"/>
    <n v="54495"/>
    <m/>
    <m/>
  </r>
  <r>
    <x v="1"/>
    <x v="0"/>
    <s v="OK"/>
    <x v="0"/>
    <n v="153"/>
    <m/>
    <m/>
    <m/>
    <s v="110750"/>
    <x v="47"/>
    <x v="30"/>
    <x v="3"/>
    <s v="Archdeaconry of St Albans "/>
    <m/>
    <m/>
    <m/>
    <n v="61474"/>
    <n v="61474"/>
    <m/>
    <m/>
  </r>
  <r>
    <x v="1"/>
    <x v="0"/>
    <s v="No"/>
    <x v="0"/>
    <n v="75"/>
    <m/>
    <m/>
    <m/>
    <s v="110740"/>
    <x v="48"/>
    <x v="31"/>
    <x v="3"/>
    <s v="Archdeaconry of St Albans "/>
    <m/>
    <m/>
    <m/>
    <n v="40582"/>
    <n v="40582"/>
    <m/>
    <m/>
  </r>
  <r>
    <x v="1"/>
    <x v="0"/>
    <s v="OK"/>
    <x v="0"/>
    <n v="153"/>
    <m/>
    <m/>
    <m/>
    <s v="110980"/>
    <x v="49"/>
    <x v="32"/>
    <x v="3"/>
    <s v="Archdeaconry of St Albans "/>
    <m/>
    <m/>
    <m/>
    <n v="53761"/>
    <n v="53761"/>
    <m/>
    <m/>
  </r>
  <r>
    <x v="1"/>
    <x v="0"/>
    <s v="OK"/>
    <x v="0"/>
    <n v="153"/>
    <m/>
    <m/>
    <m/>
    <s v="112060"/>
    <x v="50"/>
    <x v="28"/>
    <x v="3"/>
    <s v="Archdeaconry of St Albans "/>
    <m/>
    <m/>
    <m/>
    <n v="131066"/>
    <n v="131066"/>
    <m/>
    <m/>
  </r>
  <r>
    <x v="1"/>
    <x v="0"/>
    <s v="No"/>
    <x v="0"/>
    <n v="74"/>
    <m/>
    <m/>
    <m/>
    <s v="112340"/>
    <x v="51"/>
    <x v="28"/>
    <x v="3"/>
    <s v="Archdeaconry of St Albans "/>
    <m/>
    <m/>
    <m/>
    <n v="32130"/>
    <n v="32130"/>
    <m/>
    <m/>
  </r>
  <r>
    <x v="1"/>
    <x v="0"/>
    <s v="OK"/>
    <x v="0"/>
    <n v="153"/>
    <m/>
    <m/>
    <m/>
    <s v="130010"/>
    <x v="52"/>
    <x v="33"/>
    <x v="4"/>
    <s v="Archdeaconry of St Albans "/>
    <m/>
    <m/>
    <m/>
    <n v="101126"/>
    <n v="101126"/>
    <m/>
    <m/>
  </r>
  <r>
    <x v="1"/>
    <x v="0"/>
    <s v="OK"/>
    <x v="0"/>
    <n v="153"/>
    <m/>
    <m/>
    <m/>
    <s v="131500"/>
    <x v="53"/>
    <x v="34"/>
    <x v="4"/>
    <s v="Archdeaconry of St Albans "/>
    <m/>
    <m/>
    <m/>
    <n v="38033"/>
    <n v="38033"/>
    <m/>
    <m/>
  </r>
  <r>
    <x v="1"/>
    <x v="0"/>
    <s v="No"/>
    <x v="0"/>
    <n v="112"/>
    <m/>
    <m/>
    <m/>
    <s v="131520"/>
    <x v="54"/>
    <x v="35"/>
    <x v="4"/>
    <s v="Archdeaconry of St Albans "/>
    <m/>
    <m/>
    <m/>
    <n v="50573"/>
    <n v="35573"/>
    <m/>
    <m/>
  </r>
  <r>
    <x v="1"/>
    <x v="0"/>
    <s v="OK"/>
    <x v="0"/>
    <n v="153"/>
    <m/>
    <m/>
    <m/>
    <s v="131951"/>
    <x v="55"/>
    <x v="36"/>
    <x v="4"/>
    <s v="Archdeaconry of St Albans "/>
    <m/>
    <m/>
    <m/>
    <n v="30724"/>
    <n v="30723.999999999996"/>
    <m/>
    <m/>
  </r>
  <r>
    <x v="1"/>
    <x v="0"/>
    <s v="OK"/>
    <x v="0"/>
    <n v="153"/>
    <m/>
    <m/>
    <m/>
    <s v="131960"/>
    <x v="56"/>
    <x v="37"/>
    <x v="4"/>
    <s v="Archdeaconry of St Albans "/>
    <m/>
    <m/>
    <m/>
    <n v="45779"/>
    <n v="45779"/>
    <m/>
    <m/>
  </r>
  <r>
    <x v="1"/>
    <x v="0"/>
    <s v="No"/>
    <x v="0"/>
    <n v="69"/>
    <m/>
    <m/>
    <m/>
    <s v="132730"/>
    <x v="57"/>
    <x v="38"/>
    <x v="4"/>
    <s v="Archdeaconry of St Albans "/>
    <m/>
    <m/>
    <m/>
    <n v="54495"/>
    <n v="54495"/>
    <m/>
    <m/>
  </r>
  <r>
    <x v="1"/>
    <x v="0"/>
    <s v="OK"/>
    <x v="0"/>
    <n v="153"/>
    <m/>
    <m/>
    <m/>
    <s v="132740"/>
    <x v="58"/>
    <x v="39"/>
    <x v="4"/>
    <s v="Archdeaconry of St Albans "/>
    <m/>
    <m/>
    <m/>
    <n v="33893"/>
    <n v="33893"/>
    <m/>
    <m/>
  </r>
  <r>
    <x v="1"/>
    <x v="0"/>
    <s v="No"/>
    <x v="0"/>
    <n v="131"/>
    <m/>
    <m/>
    <m/>
    <s v="132760"/>
    <x v="59"/>
    <x v="40"/>
    <x v="4"/>
    <s v="Archdeaconry of St Albans "/>
    <m/>
    <m/>
    <m/>
    <n v="23798"/>
    <n v="23798"/>
    <m/>
    <m/>
  </r>
  <r>
    <x v="1"/>
    <x v="0"/>
    <s v="OK"/>
    <x v="0"/>
    <n v="153"/>
    <m/>
    <m/>
    <m/>
    <s v="132761"/>
    <x v="60"/>
    <x v="41"/>
    <x v="4"/>
    <s v="Archdeaconry of St Albans "/>
    <m/>
    <m/>
    <m/>
    <n v="99624"/>
    <n v="99624"/>
    <m/>
    <m/>
  </r>
  <r>
    <x v="1"/>
    <x v="0"/>
    <s v="OK"/>
    <x v="0"/>
    <n v="153"/>
    <m/>
    <m/>
    <m/>
    <s v="132770"/>
    <x v="61"/>
    <x v="42"/>
    <x v="4"/>
    <s v="Archdeaconry of St Albans "/>
    <m/>
    <m/>
    <m/>
    <n v="88705"/>
    <n v="88705"/>
    <m/>
    <m/>
  </r>
  <r>
    <x v="1"/>
    <x v="0"/>
    <s v="OK"/>
    <x v="0"/>
    <n v="153"/>
    <m/>
    <m/>
    <m/>
    <s v="132780"/>
    <x v="62"/>
    <x v="43"/>
    <x v="4"/>
    <s v="Archdeaconry of St Albans "/>
    <m/>
    <m/>
    <m/>
    <n v="49483"/>
    <n v="49483"/>
    <m/>
    <m/>
  </r>
  <r>
    <x v="1"/>
    <x v="0"/>
    <s v="No"/>
    <x v="0"/>
    <n v="129"/>
    <m/>
    <m/>
    <m/>
    <s v="132781"/>
    <x v="63"/>
    <x v="44"/>
    <x v="4"/>
    <s v="Archdeaconry of St Albans "/>
    <m/>
    <m/>
    <m/>
    <n v="45125"/>
    <n v="45125"/>
    <m/>
    <m/>
  </r>
  <r>
    <x v="1"/>
    <x v="0"/>
    <s v="OK"/>
    <x v="0"/>
    <n v="321"/>
    <m/>
    <m/>
    <m/>
    <s v="130570"/>
    <x v="64"/>
    <x v="45"/>
    <x v="4"/>
    <s v="Archdeaconry of St Albans "/>
    <m/>
    <m/>
    <m/>
    <n v="115202"/>
    <n v="115202"/>
    <m/>
    <m/>
  </r>
  <r>
    <x v="1"/>
    <x v="0"/>
    <s v="No"/>
    <x v="0"/>
    <n v="85"/>
    <m/>
    <m/>
    <m/>
    <s v="130580"/>
    <x v="65"/>
    <x v="46"/>
    <x v="4"/>
    <s v="Archdeaconry of St Albans "/>
    <m/>
    <m/>
    <m/>
    <n v="51880"/>
    <n v="51880"/>
    <m/>
    <m/>
  </r>
  <r>
    <x v="1"/>
    <x v="0"/>
    <s v="No"/>
    <x v="0"/>
    <n v="12"/>
    <m/>
    <m/>
    <m/>
    <s v="140150"/>
    <x v="66"/>
    <x v="47"/>
    <x v="5"/>
    <s v="Archdeaconry of St Albans "/>
    <m/>
    <m/>
    <m/>
    <n v="5196"/>
    <n v="1700"/>
    <m/>
    <m/>
  </r>
  <r>
    <x v="1"/>
    <x v="0"/>
    <s v="OK"/>
    <x v="0"/>
    <n v="153"/>
    <m/>
    <m/>
    <m/>
    <s v="141440"/>
    <x v="67"/>
    <x v="47"/>
    <x v="5"/>
    <s v="Archdeaconry of St Albans "/>
    <m/>
    <m/>
    <m/>
    <n v="37489"/>
    <n v="37489"/>
    <m/>
    <m/>
  </r>
  <r>
    <x v="1"/>
    <x v="0"/>
    <s v="No"/>
    <x v="0"/>
    <n v="117"/>
    <m/>
    <m/>
    <m/>
    <s v="140960"/>
    <x v="68"/>
    <x v="48"/>
    <x v="5"/>
    <s v="Archdeaconry of St Albans "/>
    <m/>
    <m/>
    <m/>
    <n v="32242"/>
    <n v="32242"/>
    <m/>
    <m/>
  </r>
  <r>
    <x v="1"/>
    <x v="0"/>
    <s v="OK"/>
    <x v="0"/>
    <n v="153"/>
    <m/>
    <m/>
    <m/>
    <s v="141100"/>
    <x v="69"/>
    <x v="49"/>
    <x v="5"/>
    <s v="Archdeaconry of St Albans "/>
    <m/>
    <m/>
    <m/>
    <n v="114983"/>
    <n v="114983"/>
    <m/>
    <m/>
  </r>
  <r>
    <x v="1"/>
    <x v="0"/>
    <s v="OK"/>
    <x v="0"/>
    <n v="153"/>
    <m/>
    <m/>
    <m/>
    <s v="141110"/>
    <x v="70"/>
    <x v="50"/>
    <x v="5"/>
    <s v="Archdeaconry of St Albans "/>
    <m/>
    <m/>
    <m/>
    <n v="257704"/>
    <n v="257704"/>
    <m/>
    <m/>
  </r>
  <r>
    <x v="1"/>
    <x v="0"/>
    <s v="OK"/>
    <x v="0"/>
    <n v="149"/>
    <m/>
    <m/>
    <m/>
    <s v="141760"/>
    <x v="71"/>
    <x v="48"/>
    <x v="5"/>
    <s v="Archdeaconry of St Albans "/>
    <m/>
    <m/>
    <m/>
    <n v="29753"/>
    <n v="29753.000000002598"/>
    <m/>
    <m/>
  </r>
  <r>
    <x v="1"/>
    <x v="0"/>
    <s v="OK"/>
    <x v="0"/>
    <n v="153"/>
    <m/>
    <m/>
    <m/>
    <s v="142080"/>
    <x v="72"/>
    <x v="51"/>
    <x v="5"/>
    <s v="Archdeaconry of St Albans "/>
    <m/>
    <m/>
    <m/>
    <n v="125530"/>
    <n v="125530"/>
    <m/>
    <m/>
  </r>
  <r>
    <x v="1"/>
    <x v="0"/>
    <s v="OK"/>
    <x v="0"/>
    <n v="153"/>
    <m/>
    <m/>
    <m/>
    <s v="142280"/>
    <x v="73"/>
    <x v="52"/>
    <x v="5"/>
    <s v="Archdeaconry of St Albans "/>
    <m/>
    <m/>
    <m/>
    <n v="41575"/>
    <n v="41575"/>
    <m/>
    <m/>
  </r>
  <r>
    <x v="1"/>
    <x v="0"/>
    <s v="OK"/>
    <x v="0"/>
    <n v="153"/>
    <m/>
    <m/>
    <m/>
    <s v="142860"/>
    <x v="74"/>
    <x v="53"/>
    <x v="5"/>
    <s v="Archdeaconry of St Albans "/>
    <m/>
    <m/>
    <m/>
    <n v="95460"/>
    <n v="95460"/>
    <m/>
    <m/>
  </r>
  <r>
    <x v="1"/>
    <x v="0"/>
    <s v="OK"/>
    <x v="0"/>
    <n v="153"/>
    <m/>
    <m/>
    <m/>
    <s v="231171"/>
    <x v="75"/>
    <x v="54"/>
    <x v="6"/>
    <s v="Archdeaconry of St Albans "/>
    <m/>
    <m/>
    <m/>
    <n v="47958"/>
    <n v="47958"/>
    <m/>
    <m/>
  </r>
  <r>
    <x v="1"/>
    <x v="0"/>
    <s v="No"/>
    <x v="0"/>
    <n v="127"/>
    <m/>
    <m/>
    <m/>
    <s v="231172"/>
    <x v="76"/>
    <x v="54"/>
    <x v="6"/>
    <s v="Archdeaconry of St Albans "/>
    <m/>
    <m/>
    <m/>
    <n v="28487"/>
    <n v="28487"/>
    <m/>
    <m/>
  </r>
  <r>
    <x v="1"/>
    <x v="0"/>
    <s v="OK"/>
    <x v="0"/>
    <n v="153"/>
    <m/>
    <m/>
    <m/>
    <s v="231173"/>
    <x v="77"/>
    <x v="54"/>
    <x v="6"/>
    <s v="Archdeaconry of St Albans "/>
    <m/>
    <m/>
    <m/>
    <n v="38771"/>
    <n v="38771"/>
    <m/>
    <m/>
  </r>
  <r>
    <x v="1"/>
    <x v="0"/>
    <s v="No"/>
    <x v="0"/>
    <n v="11"/>
    <m/>
    <m/>
    <m/>
    <s v="231174"/>
    <x v="78"/>
    <x v="54"/>
    <x v="6"/>
    <s v="Archdeaconry of St Albans "/>
    <m/>
    <m/>
    <m/>
    <n v="29678"/>
    <n v="13300"/>
    <m/>
    <m/>
  </r>
  <r>
    <x v="1"/>
    <x v="0"/>
    <s v="No"/>
    <x v="0"/>
    <n v="99"/>
    <m/>
    <m/>
    <m/>
    <s v="230500"/>
    <x v="79"/>
    <x v="55"/>
    <x v="6"/>
    <s v="Archdeaconry of St Albans "/>
    <m/>
    <m/>
    <m/>
    <n v="80837"/>
    <n v="80837"/>
    <m/>
    <m/>
  </r>
  <r>
    <x v="1"/>
    <x v="0"/>
    <s v="OK"/>
    <x v="0"/>
    <n v="153"/>
    <m/>
    <m/>
    <m/>
    <s v="230501"/>
    <x v="80"/>
    <x v="55"/>
    <x v="6"/>
    <s v="Archdeaconry of St Albans "/>
    <m/>
    <m/>
    <m/>
    <n v="3922"/>
    <n v="3922"/>
    <m/>
    <m/>
  </r>
  <r>
    <x v="1"/>
    <x v="0"/>
    <s v="OK"/>
    <x v="0"/>
    <n v="153"/>
    <m/>
    <m/>
    <m/>
    <s v="230641"/>
    <x v="81"/>
    <x v="56"/>
    <x v="6"/>
    <s v="Archdeaconry of St Albans "/>
    <m/>
    <m/>
    <m/>
    <n v="41626"/>
    <n v="41626"/>
    <m/>
    <m/>
  </r>
  <r>
    <x v="1"/>
    <x v="0"/>
    <s v="No"/>
    <x v="0"/>
    <n v="41"/>
    <m/>
    <m/>
    <m/>
    <s v="230642"/>
    <x v="82"/>
    <x v="56"/>
    <x v="6"/>
    <s v="Archdeaconry of St Albans "/>
    <m/>
    <m/>
    <m/>
    <n v="22108"/>
    <n v="22108"/>
    <m/>
    <m/>
  </r>
  <r>
    <x v="1"/>
    <x v="0"/>
    <s v="OK"/>
    <x v="0"/>
    <n v="153"/>
    <m/>
    <m/>
    <m/>
    <s v="230643"/>
    <x v="83"/>
    <x v="56"/>
    <x v="6"/>
    <s v="Archdeaconry of St Albans "/>
    <m/>
    <m/>
    <m/>
    <n v="56077"/>
    <n v="56077"/>
    <m/>
    <m/>
  </r>
  <r>
    <x v="1"/>
    <x v="0"/>
    <s v="OK"/>
    <x v="0"/>
    <n v="153"/>
    <m/>
    <m/>
    <m/>
    <s v="231450"/>
    <x v="84"/>
    <x v="56"/>
    <x v="6"/>
    <s v="Archdeaconry of St Albans "/>
    <m/>
    <m/>
    <m/>
    <n v="51283"/>
    <n v="51283"/>
    <m/>
    <m/>
  </r>
  <r>
    <x v="1"/>
    <x v="0"/>
    <s v="OK"/>
    <x v="0"/>
    <n v="153"/>
    <m/>
    <m/>
    <m/>
    <s v="020672"/>
    <x v="85"/>
    <x v="57"/>
    <x v="7"/>
    <s v="Archdeaconry of Hertford"/>
    <m/>
    <m/>
    <m/>
    <n v="146184"/>
    <n v="146184"/>
    <m/>
    <m/>
  </r>
  <r>
    <x v="1"/>
    <x v="0"/>
    <s v="No"/>
    <x v="0"/>
    <n v="153"/>
    <m/>
    <m/>
    <m/>
    <s v="020850"/>
    <x v="86"/>
    <x v="58"/>
    <x v="7"/>
    <s v="Archdeaconry of Hertford"/>
    <m/>
    <m/>
    <m/>
    <n v="58354"/>
    <n v="58354"/>
    <m/>
    <m/>
  </r>
  <r>
    <x v="1"/>
    <x v="0"/>
    <s v="OK"/>
    <x v="0"/>
    <n v="153"/>
    <m/>
    <m/>
    <m/>
    <s v="021640"/>
    <x v="87"/>
    <x v="59"/>
    <x v="7"/>
    <s v="Archdeaconry of Hertford"/>
    <m/>
    <m/>
    <m/>
    <n v="87834"/>
    <n v="87834"/>
    <m/>
    <m/>
  </r>
  <r>
    <x v="1"/>
    <x v="0"/>
    <s v="No"/>
    <x v="0"/>
    <n v="8"/>
    <m/>
    <m/>
    <m/>
    <s v="021750"/>
    <x v="88"/>
    <x v="60"/>
    <x v="7"/>
    <s v="Archdeaconry of Hertford"/>
    <m/>
    <m/>
    <m/>
    <n v="98706"/>
    <n v="46169"/>
    <m/>
    <m/>
  </r>
  <r>
    <x v="1"/>
    <x v="0"/>
    <s v="OK"/>
    <x v="0"/>
    <n v="140"/>
    <m/>
    <m/>
    <m/>
    <s v="021860"/>
    <x v="89"/>
    <x v="61"/>
    <x v="7"/>
    <s v="Archdeaconry of Hertford"/>
    <m/>
    <m/>
    <m/>
    <n v="64518"/>
    <n v="64518"/>
    <m/>
    <m/>
  </r>
  <r>
    <x v="1"/>
    <x v="0"/>
    <s v="OK"/>
    <x v="0"/>
    <n v="153"/>
    <m/>
    <m/>
    <m/>
    <s v="020201"/>
    <x v="90"/>
    <x v="62"/>
    <x v="7"/>
    <s v="Archdeaconry of Hertford"/>
    <m/>
    <m/>
    <m/>
    <n v="63211"/>
    <n v="63211"/>
    <m/>
    <m/>
  </r>
  <r>
    <x v="1"/>
    <x v="0"/>
    <s v="OK"/>
    <x v="0"/>
    <n v="115"/>
    <m/>
    <m/>
    <m/>
    <s v="022110"/>
    <x v="91"/>
    <x v="63"/>
    <x v="7"/>
    <s v="Archdeaconry of Hertford"/>
    <m/>
    <m/>
    <m/>
    <n v="5012"/>
    <n v="5012"/>
    <m/>
    <m/>
  </r>
  <r>
    <x v="1"/>
    <x v="0"/>
    <s v="OK"/>
    <x v="0"/>
    <n v="153"/>
    <m/>
    <m/>
    <m/>
    <s v="022363"/>
    <x v="92"/>
    <x v="63"/>
    <x v="7"/>
    <s v="Archdeaconry of Hertford"/>
    <m/>
    <m/>
    <m/>
    <n v="6537"/>
    <n v="6537"/>
    <m/>
    <m/>
  </r>
  <r>
    <x v="1"/>
    <x v="0"/>
    <s v="OK"/>
    <x v="0"/>
    <n v="153"/>
    <m/>
    <m/>
    <m/>
    <s v="022362"/>
    <x v="93"/>
    <x v="64"/>
    <x v="7"/>
    <s v="Archdeaconry of Hertford"/>
    <m/>
    <m/>
    <m/>
    <n v="64518"/>
    <n v="64518"/>
    <m/>
    <m/>
  </r>
  <r>
    <x v="1"/>
    <x v="0"/>
    <s v="No"/>
    <x v="0"/>
    <n v="55"/>
    <m/>
    <m/>
    <m/>
    <s v="022600"/>
    <x v="94"/>
    <x v="65"/>
    <x v="7"/>
    <s v="Archdeaconry of Hertford"/>
    <m/>
    <m/>
    <m/>
    <n v="74262"/>
    <n v="63123"/>
    <m/>
    <m/>
  </r>
  <r>
    <x v="1"/>
    <x v="0"/>
    <s v="No"/>
    <x v="0"/>
    <n v="34"/>
    <m/>
    <m/>
    <m/>
    <s v="020470"/>
    <x v="95"/>
    <x v="66"/>
    <x v="7"/>
    <s v="Archdeaconry of Hertford"/>
    <m/>
    <m/>
    <m/>
    <n v="119074"/>
    <n v="64500"/>
    <m/>
    <m/>
  </r>
  <r>
    <x v="1"/>
    <x v="0"/>
    <s v="No"/>
    <x v="0"/>
    <n v="5"/>
    <m/>
    <m/>
    <m/>
    <s v="040020"/>
    <x v="96"/>
    <x v="67"/>
    <x v="8"/>
    <s v="Archdeaconry of Hertford"/>
    <m/>
    <m/>
    <m/>
    <n v="11734"/>
    <n v="0"/>
    <m/>
    <m/>
  </r>
  <r>
    <x v="1"/>
    <x v="0"/>
    <s v="No"/>
    <x v="0"/>
    <n v="48"/>
    <m/>
    <m/>
    <m/>
    <s v="041630"/>
    <x v="97"/>
    <x v="67"/>
    <x v="8"/>
    <s v="Archdeaconry of Hertford"/>
    <m/>
    <m/>
    <m/>
    <n v="15863"/>
    <n v="13005"/>
    <m/>
    <m/>
  </r>
  <r>
    <x v="1"/>
    <x v="0"/>
    <s v="No"/>
    <x v="0"/>
    <n v="39"/>
    <m/>
    <m/>
    <m/>
    <s v="042550"/>
    <x v="98"/>
    <x v="68"/>
    <x v="8"/>
    <s v="Archdeaconry of Hertford"/>
    <m/>
    <m/>
    <m/>
    <n v="23598"/>
    <n v="17000"/>
    <m/>
    <m/>
  </r>
  <r>
    <x v="1"/>
    <x v="0"/>
    <s v="OK"/>
    <x v="0"/>
    <n v="153"/>
    <m/>
    <m/>
    <m/>
    <s v="040430"/>
    <x v="99"/>
    <x v="69"/>
    <x v="8"/>
    <s v="Archdeaconry of Hertford"/>
    <m/>
    <m/>
    <m/>
    <n v="107817"/>
    <n v="107817"/>
    <m/>
    <m/>
  </r>
  <r>
    <x v="1"/>
    <x v="0"/>
    <s v="No"/>
    <x v="0"/>
    <n v="44"/>
    <m/>
    <m/>
    <m/>
    <s v="040520"/>
    <x v="100"/>
    <x v="70"/>
    <x v="8"/>
    <s v="Archdeaconry of Hertford"/>
    <m/>
    <m/>
    <m/>
    <n v="33182"/>
    <n v="28634.039999999106"/>
    <m/>
    <m/>
  </r>
  <r>
    <x v="1"/>
    <x v="0"/>
    <s v="No"/>
    <x v="0"/>
    <n v="29"/>
    <m/>
    <m/>
    <m/>
    <s v="040990"/>
    <x v="101"/>
    <x v="70"/>
    <x v="8"/>
    <s v="Archdeaconry of Hertford"/>
    <m/>
    <m/>
    <m/>
    <n v="10429"/>
    <n v="9000"/>
    <m/>
    <m/>
  </r>
  <r>
    <x v="1"/>
    <x v="0"/>
    <s v="No"/>
    <x v="0"/>
    <n v="105"/>
    <m/>
    <m/>
    <m/>
    <s v="042451"/>
    <x v="102"/>
    <x v="70"/>
    <x v="8"/>
    <s v="Archdeaconry of Hertford"/>
    <m/>
    <m/>
    <m/>
    <n v="3792"/>
    <n v="3273"/>
    <m/>
    <m/>
  </r>
  <r>
    <x v="1"/>
    <x v="0"/>
    <s v="No"/>
    <x v="0"/>
    <n v="28"/>
    <m/>
    <m/>
    <m/>
    <s v="041000"/>
    <x v="103"/>
    <x v="71"/>
    <x v="8"/>
    <s v="Archdeaconry of Hertford"/>
    <m/>
    <m/>
    <m/>
    <n v="9624"/>
    <n v="2500"/>
    <m/>
    <m/>
  </r>
  <r>
    <x v="1"/>
    <x v="0"/>
    <s v="OK"/>
    <x v="0"/>
    <n v="122"/>
    <m/>
    <m/>
    <m/>
    <s v="041250"/>
    <x v="104"/>
    <x v="71"/>
    <x v="8"/>
    <s v="Archdeaconry of Hertford"/>
    <m/>
    <m/>
    <m/>
    <n v="33450"/>
    <n v="33450"/>
    <m/>
    <m/>
  </r>
  <r>
    <x v="1"/>
    <x v="0"/>
    <s v="No"/>
    <x v="0"/>
    <n v="100"/>
    <m/>
    <m/>
    <m/>
    <s v="041300"/>
    <x v="105"/>
    <x v="72"/>
    <x v="8"/>
    <s v="Archdeaconry of Hertford"/>
    <m/>
    <m/>
    <m/>
    <n v="57763"/>
    <n v="57763.25"/>
    <m/>
    <m/>
  </r>
  <r>
    <x v="1"/>
    <x v="0"/>
    <s v="No"/>
    <x v="0"/>
    <n v="70"/>
    <m/>
    <m/>
    <m/>
    <s v="041850"/>
    <x v="106"/>
    <x v="67"/>
    <x v="8"/>
    <s v="Archdeaconry of Hertford"/>
    <m/>
    <m/>
    <m/>
    <n v="56530"/>
    <n v="54000"/>
    <m/>
    <m/>
  </r>
  <r>
    <x v="1"/>
    <x v="0"/>
    <s v="OK"/>
    <x v="0"/>
    <n v="153"/>
    <m/>
    <m/>
    <m/>
    <s v="042310"/>
    <x v="107"/>
    <x v="73"/>
    <x v="8"/>
    <s v="Archdeaconry of Hertford"/>
    <m/>
    <m/>
    <m/>
    <n v="71491"/>
    <n v="71491"/>
    <m/>
    <m/>
  </r>
  <r>
    <x v="1"/>
    <x v="0"/>
    <s v="OK"/>
    <x v="0"/>
    <n v="153"/>
    <m/>
    <m/>
    <m/>
    <s v="042400"/>
    <x v="108"/>
    <x v="74"/>
    <x v="8"/>
    <s v="Archdeaconry of Hertford"/>
    <m/>
    <m/>
    <m/>
    <n v="50833"/>
    <n v="50833"/>
    <m/>
    <m/>
  </r>
  <r>
    <x v="1"/>
    <x v="0"/>
    <s v="OK"/>
    <x v="0"/>
    <n v="153"/>
    <m/>
    <m/>
    <m/>
    <s v="041650"/>
    <x v="109"/>
    <x v="74"/>
    <x v="8"/>
    <s v="Archdeaconry of Hertford"/>
    <m/>
    <m/>
    <m/>
    <n v="16968"/>
    <n v="16968"/>
    <m/>
    <m/>
  </r>
  <r>
    <x v="1"/>
    <x v="0"/>
    <s v="OK"/>
    <x v="0"/>
    <n v="153"/>
    <m/>
    <m/>
    <m/>
    <s v="042170"/>
    <x v="110"/>
    <x v="74"/>
    <x v="8"/>
    <s v="Archdeaconry of Hertford"/>
    <m/>
    <m/>
    <m/>
    <n v="6693"/>
    <n v="6693"/>
    <m/>
    <m/>
  </r>
  <r>
    <x v="1"/>
    <x v="0"/>
    <s v="OK"/>
    <x v="1"/>
    <n v="325"/>
    <m/>
    <m/>
    <m/>
    <s v="042552"/>
    <x v="111"/>
    <x v="75"/>
    <x v="8"/>
    <s v="Archdeaconry of Hertford"/>
    <m/>
    <m/>
    <m/>
    <n v="103535"/>
    <n v="103535.04000000656"/>
    <m/>
    <m/>
  </r>
  <r>
    <x v="1"/>
    <x v="0"/>
    <s v="OK"/>
    <x v="0"/>
    <n v="153"/>
    <m/>
    <m/>
    <m/>
    <s v="050160"/>
    <x v="112"/>
    <x v="76"/>
    <x v="9"/>
    <s v="Archdeaconry of Hertford"/>
    <m/>
    <m/>
    <m/>
    <n v="58437"/>
    <n v="58437"/>
    <m/>
    <m/>
  </r>
  <r>
    <x v="1"/>
    <x v="0"/>
    <s v="No"/>
    <x v="0"/>
    <n v="153"/>
    <m/>
    <m/>
    <m/>
    <s v="050581"/>
    <x v="113"/>
    <x v="76"/>
    <x v="9"/>
    <s v="Archdeaconry of Hertford"/>
    <m/>
    <m/>
    <m/>
    <n v="5209"/>
    <n v="5209"/>
    <m/>
    <m/>
  </r>
  <r>
    <x v="1"/>
    <x v="0"/>
    <s v="OK"/>
    <x v="0"/>
    <n v="153"/>
    <m/>
    <m/>
    <m/>
    <s v="052840"/>
    <x v="114"/>
    <x v="77"/>
    <x v="9"/>
    <s v="Archdeaconry of Hertford"/>
    <m/>
    <m/>
    <m/>
    <n v="25419"/>
    <n v="25419"/>
    <m/>
    <m/>
  </r>
  <r>
    <x v="1"/>
    <x v="0"/>
    <s v="OK"/>
    <x v="0"/>
    <n v="153"/>
    <m/>
    <m/>
    <m/>
    <s v="050060"/>
    <x v="115"/>
    <x v="78"/>
    <x v="9"/>
    <s v="Archdeaconry of Hertford"/>
    <m/>
    <m/>
    <m/>
    <n v="10517"/>
    <n v="10517"/>
    <m/>
    <m/>
  </r>
  <r>
    <x v="1"/>
    <x v="0"/>
    <s v="No"/>
    <x v="0"/>
    <n v="20"/>
    <m/>
    <m/>
    <m/>
    <s v="050530"/>
    <x v="116"/>
    <x v="78"/>
    <x v="9"/>
    <s v="Archdeaconry of Hertford"/>
    <m/>
    <m/>
    <m/>
    <n v="8388"/>
    <n v="0"/>
    <m/>
    <m/>
  </r>
  <r>
    <x v="1"/>
    <x v="0"/>
    <s v="OK"/>
    <x v="0"/>
    <n v="153"/>
    <m/>
    <m/>
    <m/>
    <s v="051070"/>
    <x v="117"/>
    <x v="78"/>
    <x v="9"/>
    <s v="Archdeaconry of Hertford"/>
    <m/>
    <m/>
    <m/>
    <n v="28780"/>
    <n v="28780"/>
    <m/>
    <m/>
  </r>
  <r>
    <x v="1"/>
    <x v="0"/>
    <s v="OK"/>
    <x v="0"/>
    <n v="153"/>
    <m/>
    <m/>
    <m/>
    <s v="051781"/>
    <x v="118"/>
    <x v="78"/>
    <x v="9"/>
    <s v="Archdeaconry of Hertford"/>
    <m/>
    <m/>
    <m/>
    <n v="4089"/>
    <n v="4089"/>
    <m/>
    <m/>
  </r>
  <r>
    <x v="1"/>
    <x v="0"/>
    <s v="OK"/>
    <x v="0"/>
    <n v="153"/>
    <m/>
    <m/>
    <m/>
    <s v="050080"/>
    <x v="119"/>
    <x v="79"/>
    <x v="9"/>
    <s v="Archdeaconry of Hertford"/>
    <m/>
    <m/>
    <m/>
    <n v="14127"/>
    <n v="14127"/>
    <m/>
    <m/>
  </r>
  <r>
    <x v="1"/>
    <x v="0"/>
    <s v="No"/>
    <x v="0"/>
    <n v="31"/>
    <m/>
    <m/>
    <m/>
    <s v="050770"/>
    <x v="120"/>
    <x v="79"/>
    <x v="9"/>
    <s v="Archdeaconry of Hertford"/>
    <m/>
    <m/>
    <m/>
    <n v="11298"/>
    <n v="5649"/>
    <m/>
    <m/>
  </r>
  <r>
    <x v="1"/>
    <x v="0"/>
    <s v="No"/>
    <x v="0"/>
    <n v="4"/>
    <m/>
    <m/>
    <m/>
    <s v="052551"/>
    <x v="121"/>
    <x v="79"/>
    <x v="9"/>
    <s v="Archdeaconry of Hertford"/>
    <m/>
    <m/>
    <m/>
    <n v="3256"/>
    <n v="0"/>
    <m/>
    <m/>
  </r>
  <r>
    <x v="1"/>
    <x v="0"/>
    <s v="OK"/>
    <x v="0"/>
    <n v="153"/>
    <m/>
    <m/>
    <m/>
    <s v="050110"/>
    <x v="122"/>
    <x v="80"/>
    <x v="9"/>
    <s v="Archdeaconry of Hertford"/>
    <m/>
    <m/>
    <m/>
    <n v="68441"/>
    <n v="68441"/>
    <m/>
    <m/>
  </r>
  <r>
    <x v="1"/>
    <x v="0"/>
    <s v="No"/>
    <x v="0"/>
    <n v="73"/>
    <m/>
    <m/>
    <m/>
    <s v="050120"/>
    <x v="123"/>
    <x v="81"/>
    <x v="9"/>
    <s v="Archdeaconry of Hertford"/>
    <m/>
    <m/>
    <m/>
    <n v="15396"/>
    <n v="15396"/>
    <m/>
    <m/>
  </r>
  <r>
    <x v="1"/>
    <x v="0"/>
    <s v="OK"/>
    <x v="0"/>
    <n v="146"/>
    <m/>
    <m/>
    <m/>
    <s v="051501"/>
    <x v="124"/>
    <x v="81"/>
    <x v="9"/>
    <s v="Archdeaconry of Hertford"/>
    <m/>
    <m/>
    <m/>
    <n v="17139"/>
    <n v="17139"/>
    <m/>
    <m/>
  </r>
  <r>
    <x v="1"/>
    <x v="0"/>
    <s v="OK"/>
    <x v="0"/>
    <n v="79"/>
    <m/>
    <m/>
    <m/>
    <s v="052830"/>
    <x v="125"/>
    <x v="81"/>
    <x v="9"/>
    <s v="Archdeaconry of Hertford"/>
    <m/>
    <m/>
    <m/>
    <n v="10847"/>
    <n v="10847"/>
    <m/>
    <m/>
  </r>
  <r>
    <x v="1"/>
    <x v="0"/>
    <s v="OK"/>
    <x v="0"/>
    <n v="153"/>
    <m/>
    <m/>
    <m/>
    <s v="050171"/>
    <x v="126"/>
    <x v="82"/>
    <x v="9"/>
    <s v="Archdeaconry of Hertford"/>
    <m/>
    <m/>
    <m/>
    <n v="17355"/>
    <n v="17355"/>
    <m/>
    <m/>
  </r>
  <r>
    <x v="1"/>
    <x v="0"/>
    <s v="OK"/>
    <x v="0"/>
    <n v="153"/>
    <m/>
    <m/>
    <m/>
    <s v="051885"/>
    <x v="127"/>
    <x v="82"/>
    <x v="9"/>
    <s v="Archdeaconry of Hertford"/>
    <m/>
    <m/>
    <m/>
    <n v="15540"/>
    <n v="15540"/>
    <m/>
    <m/>
  </r>
  <r>
    <x v="1"/>
    <x v="0"/>
    <s v="OK"/>
    <x v="0"/>
    <n v="153"/>
    <m/>
    <m/>
    <m/>
    <s v="050180"/>
    <x v="128"/>
    <x v="82"/>
    <x v="9"/>
    <s v="Archdeaconry of Hertford"/>
    <m/>
    <m/>
    <m/>
    <n v="17262"/>
    <n v="17262"/>
    <m/>
    <m/>
  </r>
  <r>
    <x v="1"/>
    <x v="0"/>
    <s v="OK"/>
    <x v="0"/>
    <n v="145"/>
    <m/>
    <m/>
    <m/>
    <s v="050360"/>
    <x v="129"/>
    <x v="79"/>
    <x v="9"/>
    <s v="Archdeaconry of Hertford"/>
    <m/>
    <m/>
    <m/>
    <n v="16842"/>
    <n v="16842"/>
    <m/>
    <m/>
  </r>
  <r>
    <x v="1"/>
    <x v="0"/>
    <s v="OK"/>
    <x v="0"/>
    <n v="153"/>
    <m/>
    <m/>
    <m/>
    <s v="050711"/>
    <x v="130"/>
    <x v="77"/>
    <x v="9"/>
    <s v="Archdeaconry of Hertford"/>
    <m/>
    <m/>
    <m/>
    <n v="3966"/>
    <n v="3966"/>
    <m/>
    <m/>
  </r>
  <r>
    <x v="1"/>
    <x v="0"/>
    <s v="OK"/>
    <x v="0"/>
    <n v="132"/>
    <m/>
    <m/>
    <m/>
    <s v="052151"/>
    <x v="131"/>
    <x v="77"/>
    <x v="9"/>
    <s v="Archdeaconry of Hertford"/>
    <m/>
    <m/>
    <m/>
    <n v="9555"/>
    <n v="9555"/>
    <m/>
    <m/>
  </r>
  <r>
    <x v="1"/>
    <x v="0"/>
    <s v="OK"/>
    <x v="0"/>
    <n v="153"/>
    <m/>
    <m/>
    <m/>
    <s v="052270"/>
    <x v="132"/>
    <x v="77"/>
    <x v="9"/>
    <s v="Archdeaconry of Hertford"/>
    <m/>
    <m/>
    <m/>
    <n v="12816"/>
    <n v="12816"/>
    <m/>
    <m/>
  </r>
  <r>
    <x v="1"/>
    <x v="0"/>
    <s v="OK"/>
    <x v="0"/>
    <n v="153"/>
    <m/>
    <m/>
    <m/>
    <s v="052670"/>
    <x v="133"/>
    <x v="77"/>
    <x v="9"/>
    <s v="Archdeaconry of Hertford"/>
    <m/>
    <m/>
    <m/>
    <n v="6184"/>
    <n v="6184"/>
    <m/>
    <m/>
  </r>
  <r>
    <x v="1"/>
    <x v="0"/>
    <s v="OK"/>
    <x v="0"/>
    <n v="141"/>
    <m/>
    <m/>
    <m/>
    <s v="051270"/>
    <x v="134"/>
    <x v="80"/>
    <x v="9"/>
    <s v="Archdeaconry of Hertford"/>
    <m/>
    <m/>
    <m/>
    <n v="5448"/>
    <n v="5448"/>
    <m/>
    <m/>
  </r>
  <r>
    <x v="1"/>
    <x v="0"/>
    <s v="OK"/>
    <x v="0"/>
    <n v="153"/>
    <m/>
    <m/>
    <m/>
    <s v="051880"/>
    <x v="135"/>
    <x v="80"/>
    <x v="9"/>
    <s v="Archdeaconry of Hertford"/>
    <m/>
    <m/>
    <m/>
    <n v="1961"/>
    <n v="1961"/>
    <m/>
    <m/>
  </r>
  <r>
    <x v="1"/>
    <x v="0"/>
    <s v="OK"/>
    <x v="0"/>
    <n v="153"/>
    <m/>
    <m/>
    <m/>
    <s v="051400"/>
    <x v="136"/>
    <x v="83"/>
    <x v="9"/>
    <s v="Archdeaconry of Hertford"/>
    <m/>
    <m/>
    <m/>
    <n v="3486"/>
    <n v="3486"/>
    <m/>
    <m/>
  </r>
  <r>
    <x v="1"/>
    <x v="0"/>
    <s v="OK"/>
    <x v="0"/>
    <n v="153"/>
    <m/>
    <m/>
    <m/>
    <s v="052540"/>
    <x v="137"/>
    <x v="83"/>
    <x v="9"/>
    <s v="Archdeaconry of Hertford"/>
    <m/>
    <m/>
    <m/>
    <n v="7627"/>
    <n v="7627"/>
    <m/>
    <m/>
  </r>
  <r>
    <x v="1"/>
    <x v="0"/>
    <s v="No"/>
    <x v="0"/>
    <n v="123"/>
    <m/>
    <m/>
    <m/>
    <s v="052150"/>
    <x v="138"/>
    <x v="84"/>
    <x v="9"/>
    <s v="Archdeaconry of Hertford"/>
    <m/>
    <m/>
    <m/>
    <n v="74568"/>
    <n v="69672"/>
    <m/>
    <m/>
  </r>
  <r>
    <x v="1"/>
    <x v="0"/>
    <s v="No"/>
    <x v="0"/>
    <n v="62"/>
    <m/>
    <m/>
    <m/>
    <s v="052660"/>
    <x v="139"/>
    <x v="79"/>
    <x v="9"/>
    <s v="Archdeaconry of Hertford"/>
    <m/>
    <m/>
    <m/>
    <n v="23569"/>
    <n v="11784.5"/>
    <m/>
    <m/>
  </r>
  <r>
    <x v="1"/>
    <x v="0"/>
    <s v="OK"/>
    <x v="0"/>
    <n v="326"/>
    <m/>
    <m/>
    <m/>
    <s v="060550"/>
    <x v="140"/>
    <x v="85"/>
    <x v="10"/>
    <s v="Archdeaconry of Hertford"/>
    <m/>
    <m/>
    <m/>
    <n v="116551"/>
    <n v="116551.19999998808"/>
    <m/>
    <m/>
  </r>
  <r>
    <x v="1"/>
    <x v="0"/>
    <s v="No"/>
    <x v="0"/>
    <n v="92"/>
    <m/>
    <m/>
    <m/>
    <s v="060650"/>
    <x v="141"/>
    <x v="86"/>
    <x v="10"/>
    <s v="Archdeaconry of Hertford"/>
    <m/>
    <m/>
    <m/>
    <n v="49304"/>
    <n v="18436"/>
    <m/>
    <m/>
  </r>
  <r>
    <x v="1"/>
    <x v="0"/>
    <s v="No"/>
    <x v="0"/>
    <n v="45"/>
    <m/>
    <m/>
    <m/>
    <s v="062620"/>
    <x v="142"/>
    <x v="86"/>
    <x v="10"/>
    <s v="Archdeaconry of Hertford"/>
    <m/>
    <m/>
    <m/>
    <n v="38321"/>
    <n v="38321"/>
    <m/>
    <m/>
  </r>
  <r>
    <x v="1"/>
    <x v="0"/>
    <s v="No"/>
    <x v="0"/>
    <n v="40"/>
    <m/>
    <m/>
    <m/>
    <s v="061010"/>
    <x v="143"/>
    <x v="86"/>
    <x v="10"/>
    <s v="Archdeaconry of Hertford"/>
    <m/>
    <m/>
    <m/>
    <n v="15620"/>
    <n v="15620"/>
    <m/>
    <m/>
  </r>
  <r>
    <x v="1"/>
    <x v="0"/>
    <s v="OK"/>
    <x v="0"/>
    <n v="153"/>
    <m/>
    <m/>
    <m/>
    <s v="061320"/>
    <x v="144"/>
    <x v="87"/>
    <x v="10"/>
    <s v="Archdeaconry of Hertford"/>
    <m/>
    <m/>
    <m/>
    <n v="70620"/>
    <n v="70620"/>
    <m/>
    <m/>
  </r>
  <r>
    <x v="1"/>
    <x v="0"/>
    <s v="OK"/>
    <x v="1"/>
    <n v="153"/>
    <m/>
    <m/>
    <m/>
    <s v="061900"/>
    <x v="145"/>
    <x v="88"/>
    <x v="10"/>
    <s v="Archdeaconry of Hertford"/>
    <m/>
    <m/>
    <m/>
    <n v="64954"/>
    <n v="64954"/>
    <m/>
    <m/>
  </r>
  <r>
    <x v="1"/>
    <x v="0"/>
    <s v="OK"/>
    <x v="0"/>
    <n v="153"/>
    <m/>
    <m/>
    <m/>
    <s v="062160"/>
    <x v="146"/>
    <x v="89"/>
    <x v="10"/>
    <s v="Archdeaconry of Hertford"/>
    <m/>
    <m/>
    <m/>
    <n v="48018"/>
    <n v="48018"/>
    <m/>
    <m/>
  </r>
  <r>
    <x v="1"/>
    <x v="0"/>
    <s v="OK"/>
    <x v="0"/>
    <n v="125"/>
    <m/>
    <m/>
    <m/>
    <s v="062680"/>
    <x v="147"/>
    <x v="86"/>
    <x v="10"/>
    <s v="Archdeaconry of Hertford"/>
    <m/>
    <m/>
    <m/>
    <n v="49059"/>
    <n v="49059"/>
    <m/>
    <m/>
  </r>
  <r>
    <x v="1"/>
    <x v="0"/>
    <s v="OK"/>
    <x v="0"/>
    <n v="153"/>
    <m/>
    <m/>
    <m/>
    <s v="070151"/>
    <x v="148"/>
    <x v="90"/>
    <x v="11"/>
    <s v="Archdeaconry of Hertford"/>
    <m/>
    <m/>
    <m/>
    <n v="8142"/>
    <n v="8142"/>
    <m/>
    <m/>
  </r>
  <r>
    <x v="1"/>
    <x v="0"/>
    <s v="OK"/>
    <x v="0"/>
    <n v="153"/>
    <m/>
    <m/>
    <m/>
    <s v="072800"/>
    <x v="149"/>
    <x v="90"/>
    <x v="11"/>
    <s v="Archdeaconry of Hertford"/>
    <m/>
    <m/>
    <m/>
    <n v="103363"/>
    <n v="103363"/>
    <m/>
    <m/>
  </r>
  <r>
    <x v="1"/>
    <x v="0"/>
    <s v="OK"/>
    <x v="0"/>
    <n v="153"/>
    <m/>
    <m/>
    <m/>
    <s v="072801"/>
    <x v="150"/>
    <x v="90"/>
    <x v="11"/>
    <s v="Archdeaconry of Hertford"/>
    <m/>
    <m/>
    <m/>
    <n v="15768"/>
    <n v="15768"/>
    <m/>
    <m/>
  </r>
  <r>
    <x v="1"/>
    <x v="0"/>
    <s v="OK"/>
    <x v="0"/>
    <n v="153"/>
    <m/>
    <m/>
    <m/>
    <s v="070720"/>
    <x v="151"/>
    <x v="90"/>
    <x v="11"/>
    <s v="Archdeaconry of Hertford"/>
    <m/>
    <m/>
    <m/>
    <n v="34982"/>
    <n v="34982"/>
    <m/>
    <m/>
  </r>
  <r>
    <x v="1"/>
    <x v="0"/>
    <s v="OK"/>
    <x v="0"/>
    <n v="150"/>
    <m/>
    <m/>
    <m/>
    <s v="070820"/>
    <x v="152"/>
    <x v="91"/>
    <x v="11"/>
    <s v="Archdeaconry of Hertford"/>
    <m/>
    <m/>
    <m/>
    <n v="39094"/>
    <n v="39094"/>
    <m/>
    <m/>
  </r>
  <r>
    <x v="1"/>
    <x v="0"/>
    <s v="OK"/>
    <x v="0"/>
    <n v="153"/>
    <m/>
    <m/>
    <m/>
    <s v="071131"/>
    <x v="153"/>
    <x v="92"/>
    <x v="11"/>
    <s v="Archdeaconry of Hertford"/>
    <m/>
    <m/>
    <m/>
    <n v="56460"/>
    <n v="56460"/>
    <m/>
    <m/>
  </r>
  <r>
    <x v="1"/>
    <x v="0"/>
    <s v="OK"/>
    <x v="0"/>
    <n v="153"/>
    <m/>
    <m/>
    <m/>
    <s v="071132"/>
    <x v="154"/>
    <x v="92"/>
    <x v="11"/>
    <s v="Archdeaconry of Hertford"/>
    <m/>
    <m/>
    <m/>
    <n v="23469"/>
    <n v="23469"/>
    <m/>
    <m/>
  </r>
  <r>
    <x v="1"/>
    <x v="0"/>
    <s v="No"/>
    <x v="0"/>
    <n v="81"/>
    <m/>
    <m/>
    <m/>
    <s v="071133"/>
    <x v="155"/>
    <x v="92"/>
    <x v="11"/>
    <s v="Archdeaconry of Hertford"/>
    <m/>
    <m/>
    <m/>
    <n v="28228"/>
    <n v="28228"/>
    <m/>
    <m/>
  </r>
  <r>
    <x v="1"/>
    <x v="0"/>
    <s v="No"/>
    <x v="0"/>
    <n v="118"/>
    <m/>
    <m/>
    <m/>
    <s v="071140"/>
    <x v="156"/>
    <x v="93"/>
    <x v="11"/>
    <s v="Archdeaconry of Hertford"/>
    <m/>
    <m/>
    <m/>
    <n v="44689"/>
    <n v="44689"/>
    <m/>
    <m/>
  </r>
  <r>
    <x v="1"/>
    <x v="0"/>
    <s v="OK"/>
    <x v="0"/>
    <n v="153"/>
    <m/>
    <m/>
    <m/>
    <s v="071540"/>
    <x v="157"/>
    <x v="92"/>
    <x v="11"/>
    <s v="Archdeaconry of Hertford"/>
    <m/>
    <m/>
    <m/>
    <n v="42827"/>
    <n v="42827"/>
    <m/>
    <m/>
  </r>
  <r>
    <x v="1"/>
    <x v="0"/>
    <s v="OK"/>
    <x v="0"/>
    <n v="153"/>
    <m/>
    <m/>
    <m/>
    <s v="071890"/>
    <x v="158"/>
    <x v="92"/>
    <x v="11"/>
    <s v="Archdeaconry of Hertford"/>
    <m/>
    <m/>
    <m/>
    <n v="66329"/>
    <n v="66329"/>
    <m/>
    <m/>
  </r>
  <r>
    <x v="1"/>
    <x v="0"/>
    <s v="OK"/>
    <x v="0"/>
    <n v="153"/>
    <m/>
    <m/>
    <m/>
    <s v="070821"/>
    <x v="159"/>
    <x v="94"/>
    <x v="11"/>
    <s v="Archdeaconry of Hertford"/>
    <m/>
    <m/>
    <m/>
    <n v="11333"/>
    <n v="11333"/>
    <m/>
    <m/>
  </r>
  <r>
    <x v="1"/>
    <x v="0"/>
    <s v="OK"/>
    <x v="0"/>
    <n v="153"/>
    <m/>
    <m/>
    <m/>
    <s v="072530"/>
    <x v="160"/>
    <x v="90"/>
    <x v="11"/>
    <s v="Archdeaconry of Hertford"/>
    <m/>
    <m/>
    <m/>
    <n v="36242"/>
    <n v="36242"/>
    <m/>
    <m/>
  </r>
  <r>
    <x v="1"/>
    <x v="0"/>
    <s v="OK"/>
    <x v="0"/>
    <n v="153"/>
    <m/>
    <m/>
    <m/>
    <s v="070800"/>
    <x v="161"/>
    <x v="90"/>
    <x v="11"/>
    <s v="Archdeaconry of Hertford"/>
    <m/>
    <m/>
    <m/>
    <n v="36242"/>
    <n v="36242"/>
    <m/>
    <m/>
  </r>
  <r>
    <x v="1"/>
    <x v="0"/>
    <s v="OK"/>
    <x v="0"/>
    <n v="153"/>
    <m/>
    <m/>
    <m/>
    <s v="072810"/>
    <x v="162"/>
    <x v="95"/>
    <x v="11"/>
    <s v="Archdeaconry of Hertford"/>
    <m/>
    <m/>
    <m/>
    <n v="96039"/>
    <n v="96039"/>
    <m/>
    <m/>
  </r>
  <r>
    <x v="1"/>
    <x v="0"/>
    <s v="No"/>
    <x v="0"/>
    <n v="143"/>
    <m/>
    <m/>
    <m/>
    <s v="080210"/>
    <x v="163"/>
    <x v="96"/>
    <x v="12"/>
    <s v="Archdeaconry of Hertford"/>
    <m/>
    <m/>
    <m/>
    <n v="16643"/>
    <n v="16643"/>
    <m/>
    <m/>
  </r>
  <r>
    <x v="1"/>
    <x v="0"/>
    <s v="OK"/>
    <x v="0"/>
    <n v="153"/>
    <m/>
    <m/>
    <m/>
    <s v="081610"/>
    <x v="164"/>
    <x v="96"/>
    <x v="12"/>
    <s v="Archdeaconry of Hertford"/>
    <m/>
    <m/>
    <m/>
    <n v="12318"/>
    <n v="12318"/>
    <m/>
    <m/>
  </r>
  <r>
    <x v="1"/>
    <x v="0"/>
    <s v="OK"/>
    <x v="0"/>
    <n v="153"/>
    <m/>
    <m/>
    <m/>
    <s v="080920"/>
    <x v="165"/>
    <x v="96"/>
    <x v="12"/>
    <s v="Archdeaconry of Hertford"/>
    <m/>
    <m/>
    <m/>
    <n v="21252"/>
    <n v="21252"/>
    <m/>
    <m/>
  </r>
  <r>
    <x v="1"/>
    <x v="0"/>
    <s v="No"/>
    <x v="0"/>
    <n v="35"/>
    <m/>
    <m/>
    <m/>
    <s v="082010"/>
    <x v="166"/>
    <x v="96"/>
    <x v="12"/>
    <s v="Archdeaconry of Hertford"/>
    <m/>
    <m/>
    <m/>
    <n v="11664"/>
    <n v="11664"/>
    <m/>
    <m/>
  </r>
  <r>
    <x v="1"/>
    <x v="0"/>
    <s v="OK"/>
    <x v="0"/>
    <n v="147"/>
    <m/>
    <m/>
    <m/>
    <s v="080350"/>
    <x v="167"/>
    <x v="97"/>
    <x v="12"/>
    <s v="Archdeaconry of Hertford"/>
    <m/>
    <m/>
    <m/>
    <n v="68223"/>
    <n v="68222.5"/>
    <m/>
    <m/>
  </r>
  <r>
    <x v="1"/>
    <x v="0"/>
    <s v="OK"/>
    <x v="0"/>
    <n v="153"/>
    <m/>
    <m/>
    <m/>
    <s v="080140"/>
    <x v="168"/>
    <x v="98"/>
    <x v="12"/>
    <s v="Archdeaconry of Hertford"/>
    <m/>
    <m/>
    <m/>
    <n v="14343"/>
    <n v="14343"/>
    <m/>
    <m/>
  </r>
  <r>
    <x v="1"/>
    <x v="0"/>
    <s v="OK"/>
    <x v="0"/>
    <n v="153"/>
    <m/>
    <m/>
    <m/>
    <s v="080510"/>
    <x v="169"/>
    <x v="98"/>
    <x v="12"/>
    <s v="Archdeaconry of Hertford"/>
    <m/>
    <m/>
    <m/>
    <n v="8200"/>
    <n v="8200"/>
    <m/>
    <m/>
  </r>
  <r>
    <x v="1"/>
    <x v="0"/>
    <s v="OK"/>
    <x v="0"/>
    <n v="153"/>
    <m/>
    <m/>
    <m/>
    <s v="082421"/>
    <x v="170"/>
    <x v="98"/>
    <x v="12"/>
    <s v="Archdeaconry of Hertford"/>
    <m/>
    <m/>
    <m/>
    <n v="9616"/>
    <n v="9616"/>
    <m/>
    <m/>
  </r>
  <r>
    <x v="1"/>
    <x v="0"/>
    <s v="OK"/>
    <x v="0"/>
    <n v="153"/>
    <m/>
    <m/>
    <m/>
    <s v="082720"/>
    <x v="171"/>
    <x v="98"/>
    <x v="12"/>
    <s v="Archdeaconry of Hertford"/>
    <m/>
    <m/>
    <m/>
    <n v="7111"/>
    <n v="7111"/>
    <m/>
    <m/>
  </r>
  <r>
    <x v="1"/>
    <x v="0"/>
    <s v="OK"/>
    <x v="0"/>
    <n v="153"/>
    <m/>
    <m/>
    <m/>
    <s v="082790"/>
    <x v="172"/>
    <x v="98"/>
    <x v="12"/>
    <s v="Archdeaconry of Hertford"/>
    <m/>
    <m/>
    <m/>
    <n v="15937"/>
    <n v="15937"/>
    <m/>
    <m/>
  </r>
  <r>
    <x v="1"/>
    <x v="0"/>
    <s v="No"/>
    <x v="0"/>
    <n v="130"/>
    <m/>
    <m/>
    <m/>
    <s v="081040"/>
    <x v="173"/>
    <x v="99"/>
    <x v="12"/>
    <s v="Archdeaconry of Hertford"/>
    <m/>
    <m/>
    <m/>
    <n v="26132"/>
    <n v="26132"/>
    <m/>
    <m/>
  </r>
  <r>
    <x v="1"/>
    <x v="0"/>
    <s v="No"/>
    <x v="0"/>
    <n v="107"/>
    <m/>
    <m/>
    <m/>
    <s v="082420"/>
    <x v="174"/>
    <x v="99"/>
    <x v="12"/>
    <s v="Archdeaconry of Hertford"/>
    <m/>
    <m/>
    <m/>
    <n v="27354"/>
    <n v="19688.5"/>
    <m/>
    <m/>
  </r>
  <r>
    <x v="1"/>
    <x v="0"/>
    <s v="OK"/>
    <x v="0"/>
    <n v="322"/>
    <m/>
    <m/>
    <m/>
    <s v="081200"/>
    <x v="175"/>
    <x v="97"/>
    <x v="12"/>
    <s v="Archdeaconry of Hertford"/>
    <m/>
    <m/>
    <m/>
    <n v="72485"/>
    <n v="72485"/>
    <m/>
    <m/>
  </r>
  <r>
    <x v="1"/>
    <x v="0"/>
    <s v="OK"/>
    <x v="0"/>
    <n v="153"/>
    <m/>
    <m/>
    <m/>
    <s v="081210"/>
    <x v="176"/>
    <x v="97"/>
    <x v="12"/>
    <s v="Archdeaconry of Hertford"/>
    <m/>
    <m/>
    <m/>
    <n v="82670"/>
    <n v="82670"/>
    <m/>
    <m/>
  </r>
  <r>
    <x v="1"/>
    <x v="0"/>
    <s v="OK"/>
    <x v="0"/>
    <n v="153"/>
    <m/>
    <m/>
    <m/>
    <s v="081220"/>
    <x v="177"/>
    <x v="97"/>
    <x v="12"/>
    <s v="Archdeaconry of Hertford"/>
    <m/>
    <m/>
    <m/>
    <n v="27607"/>
    <n v="27607"/>
    <m/>
    <m/>
  </r>
  <r>
    <x v="1"/>
    <x v="0"/>
    <s v="No"/>
    <x v="0"/>
    <n v="33"/>
    <m/>
    <m/>
    <m/>
    <s v="081240"/>
    <x v="178"/>
    <x v="100"/>
    <x v="12"/>
    <s v="Archdeaconry of Hertford"/>
    <m/>
    <m/>
    <m/>
    <n v="11954"/>
    <n v="11954.25"/>
    <m/>
    <m/>
  </r>
  <r>
    <x v="1"/>
    <x v="0"/>
    <s v="No"/>
    <x v="0"/>
    <n v="144"/>
    <m/>
    <m/>
    <m/>
    <s v="082560"/>
    <x v="179"/>
    <x v="101"/>
    <x v="12"/>
    <s v="Archdeaconry of Hertford"/>
    <m/>
    <m/>
    <m/>
    <n v="14683"/>
    <n v="14683.08999998867"/>
    <m/>
    <m/>
  </r>
  <r>
    <x v="1"/>
    <x v="0"/>
    <s v="OK"/>
    <x v="0"/>
    <n v="153"/>
    <m/>
    <m/>
    <m/>
    <s v="081370"/>
    <x v="180"/>
    <x v="102"/>
    <x v="12"/>
    <s v="Archdeaconry of Hertford"/>
    <m/>
    <m/>
    <m/>
    <n v="18238"/>
    <n v="18238"/>
    <m/>
    <m/>
  </r>
  <r>
    <x v="1"/>
    <x v="0"/>
    <s v="OK"/>
    <x v="0"/>
    <n v="153"/>
    <m/>
    <m/>
    <m/>
    <s v="082710"/>
    <x v="181"/>
    <x v="102"/>
    <x v="12"/>
    <s v="Archdeaconry of Hertford"/>
    <m/>
    <m/>
    <m/>
    <n v="14969"/>
    <n v="14969"/>
    <m/>
    <m/>
  </r>
  <r>
    <x v="1"/>
    <x v="0"/>
    <s v="OK"/>
    <x v="0"/>
    <n v="153"/>
    <m/>
    <m/>
    <m/>
    <s v="082870"/>
    <x v="182"/>
    <x v="102"/>
    <x v="12"/>
    <s v="Archdeaconry of Hertford"/>
    <m/>
    <m/>
    <m/>
    <n v="16162"/>
    <n v="16162"/>
    <m/>
    <m/>
  </r>
  <r>
    <x v="1"/>
    <x v="0"/>
    <s v="No"/>
    <x v="0"/>
    <n v="153"/>
    <m/>
    <m/>
    <m/>
    <s v="081590"/>
    <x v="183"/>
    <x v="97"/>
    <x v="12"/>
    <s v="Archdeaconry of Hertford"/>
    <m/>
    <m/>
    <m/>
    <n v="45404"/>
    <n v="45404"/>
    <m/>
    <m/>
  </r>
  <r>
    <x v="1"/>
    <x v="0"/>
    <s v="No"/>
    <x v="0"/>
    <n v="103"/>
    <m/>
    <m/>
    <m/>
    <s v="082690"/>
    <x v="184"/>
    <x v="103"/>
    <x v="12"/>
    <s v="Archdeaconry of Hertford"/>
    <m/>
    <m/>
    <m/>
    <n v="98751"/>
    <n v="98751"/>
    <m/>
    <m/>
  </r>
  <r>
    <x v="1"/>
    <x v="0"/>
    <s v="OK"/>
    <x v="0"/>
    <n v="148"/>
    <m/>
    <m/>
    <m/>
    <s v="082700"/>
    <x v="185"/>
    <x v="104"/>
    <x v="12"/>
    <s v="Archdeaconry of Hertford"/>
    <m/>
    <m/>
    <m/>
    <n v="62646"/>
    <n v="62646"/>
    <m/>
    <m/>
  </r>
  <r>
    <x v="1"/>
    <x v="0"/>
    <s v="No"/>
    <x v="0"/>
    <n v="77"/>
    <m/>
    <m/>
    <m/>
    <s v="122445"/>
    <x v="186"/>
    <x v="105"/>
    <x v="13"/>
    <s v="Archdeaconry of Hertford"/>
    <m/>
    <m/>
    <m/>
    <n v="38654"/>
    <n v="38654"/>
    <m/>
    <m/>
  </r>
  <r>
    <x v="1"/>
    <x v="0"/>
    <s v="No"/>
    <x v="0"/>
    <n v="61"/>
    <m/>
    <m/>
    <m/>
    <s v="122440"/>
    <x v="187"/>
    <x v="106"/>
    <x v="13"/>
    <s v="Archdeaconry of Hertford"/>
    <m/>
    <m/>
    <m/>
    <m/>
    <m/>
    <m/>
    <m/>
  </r>
  <r>
    <x v="1"/>
    <x v="0"/>
    <s v="No"/>
    <x v="0"/>
    <n v="49"/>
    <m/>
    <m/>
    <m/>
    <s v="121470"/>
    <x v="188"/>
    <x v="107"/>
    <x v="13"/>
    <s v="Archdeaconry of Hertford"/>
    <m/>
    <m/>
    <m/>
    <n v="55584"/>
    <n v="44500"/>
    <m/>
    <m/>
  </r>
  <r>
    <x v="1"/>
    <x v="0"/>
    <s v="OK"/>
    <x v="0"/>
    <n v="151"/>
    <m/>
    <m/>
    <m/>
    <s v="122442"/>
    <x v="189"/>
    <x v="108"/>
    <x v="13"/>
    <s v="Archdeaconry of Hertford"/>
    <m/>
    <m/>
    <m/>
    <n v="22042"/>
    <n v="22041.96"/>
    <m/>
    <m/>
  </r>
  <r>
    <x v="1"/>
    <x v="0"/>
    <s v="OK"/>
    <x v="0"/>
    <n v="152"/>
    <m/>
    <m/>
    <m/>
    <s v="122441"/>
    <x v="190"/>
    <x v="109"/>
    <x v="13"/>
    <s v="Archdeaconry of Hertford"/>
    <m/>
    <m/>
    <m/>
    <n v="58070"/>
    <n v="58069.96"/>
    <m/>
    <m/>
  </r>
  <r>
    <x v="1"/>
    <x v="0"/>
    <s v="No"/>
    <x v="0"/>
    <n v="91"/>
    <m/>
    <m/>
    <m/>
    <s v="122443"/>
    <x v="191"/>
    <x v="110"/>
    <x v="13"/>
    <s v="Archdeaconry of Hertford"/>
    <m/>
    <m/>
    <m/>
    <n v="51226"/>
    <n v="51226.5"/>
    <m/>
    <m/>
  </r>
  <r>
    <x v="1"/>
    <x v="0"/>
    <s v="OK"/>
    <x v="0"/>
    <n v="139"/>
    <m/>
    <m/>
    <m/>
    <s v="122444"/>
    <x v="192"/>
    <x v="111"/>
    <x v="13"/>
    <s v="Archdeaconry of Hertford"/>
    <m/>
    <m/>
    <m/>
    <n v="45343"/>
    <n v="45343"/>
    <m/>
    <m/>
  </r>
  <r>
    <x v="1"/>
    <x v="0"/>
    <s v="No"/>
    <x v="1"/>
    <n v="93"/>
    <m/>
    <m/>
    <m/>
    <s v="122446"/>
    <x v="193"/>
    <x v="112"/>
    <x v="13"/>
    <s v="Archdeaconry of Hertford"/>
    <m/>
    <m/>
    <m/>
    <n v="66930"/>
    <n v="66930"/>
    <m/>
    <m/>
  </r>
  <r>
    <x v="1"/>
    <x v="0"/>
    <s v="OK"/>
    <x v="0"/>
    <n v="153"/>
    <m/>
    <m/>
    <m/>
    <s v="122447"/>
    <x v="194"/>
    <x v="113"/>
    <x v="13"/>
    <s v="Archdeaconry of Hertford"/>
    <m/>
    <m/>
    <m/>
    <n v="56456"/>
    <n v="56456"/>
    <m/>
    <m/>
  </r>
  <r>
    <x v="1"/>
    <x v="0"/>
    <s v="OK"/>
    <x v="0"/>
    <n v="153"/>
    <m/>
    <m/>
    <m/>
    <s v="150050"/>
    <x v="195"/>
    <x v="114"/>
    <x v="14"/>
    <s v="Archdeaconry of Bedford"/>
    <m/>
    <m/>
    <m/>
    <n v="46611"/>
    <n v="46611"/>
    <m/>
    <m/>
  </r>
  <r>
    <x v="1"/>
    <x v="0"/>
    <s v="No"/>
    <x v="0"/>
    <n v="25"/>
    <m/>
    <m/>
    <m/>
    <s v="151810"/>
    <x v="196"/>
    <x v="114"/>
    <x v="14"/>
    <s v="Archdeaconry of Bedford"/>
    <m/>
    <m/>
    <m/>
    <n v="7007"/>
    <n v="3162"/>
    <m/>
    <m/>
  </r>
  <r>
    <x v="1"/>
    <x v="0"/>
    <s v="OK"/>
    <x v="0"/>
    <n v="153"/>
    <m/>
    <m/>
    <m/>
    <s v="152430"/>
    <x v="197"/>
    <x v="114"/>
    <x v="14"/>
    <s v="Archdeaconry of Bedford"/>
    <m/>
    <m/>
    <m/>
    <n v="2872"/>
    <n v="2872"/>
    <m/>
    <m/>
  </r>
  <r>
    <x v="1"/>
    <x v="0"/>
    <s v="No"/>
    <x v="0"/>
    <n v="30"/>
    <m/>
    <m/>
    <m/>
    <s v="150130"/>
    <x v="198"/>
    <x v="115"/>
    <x v="14"/>
    <s v="Archdeaconry of Bedford"/>
    <m/>
    <m/>
    <m/>
    <n v="30482"/>
    <n v="21766"/>
    <m/>
    <m/>
  </r>
  <r>
    <x v="1"/>
    <x v="0"/>
    <s v="No"/>
    <x v="0"/>
    <n v="1"/>
    <m/>
    <m/>
    <m/>
    <s v="151380"/>
    <x v="199"/>
    <x v="115"/>
    <x v="14"/>
    <s v="Archdeaconry of Bedford"/>
    <m/>
    <m/>
    <m/>
    <n v="6394"/>
    <n v="0"/>
    <m/>
    <m/>
  </r>
  <r>
    <x v="1"/>
    <x v="0"/>
    <s v="No"/>
    <x v="0"/>
    <n v="2"/>
    <m/>
    <m/>
    <m/>
    <s v="152120"/>
    <x v="200"/>
    <x v="115"/>
    <x v="14"/>
    <s v="Archdeaconry of Bedford"/>
    <m/>
    <m/>
    <m/>
    <n v="4531"/>
    <n v="1500"/>
    <m/>
    <m/>
  </r>
  <r>
    <x v="1"/>
    <x v="0"/>
    <s v="No"/>
    <x v="0"/>
    <n v="43"/>
    <m/>
    <m/>
    <m/>
    <s v="150200"/>
    <x v="201"/>
    <x v="116"/>
    <x v="14"/>
    <s v="Archdeaconry of Bedford"/>
    <m/>
    <m/>
    <m/>
    <n v="43203"/>
    <n v="43203"/>
    <m/>
    <m/>
  </r>
  <r>
    <x v="1"/>
    <x v="0"/>
    <s v="OK"/>
    <x v="0"/>
    <n v="153"/>
    <m/>
    <m/>
    <m/>
    <s v="151260"/>
    <x v="202"/>
    <x v="116"/>
    <x v="14"/>
    <s v="Archdeaconry of Bedford"/>
    <m/>
    <m/>
    <m/>
    <n v="3367"/>
    <n v="3367"/>
    <m/>
    <m/>
  </r>
  <r>
    <x v="1"/>
    <x v="0"/>
    <s v="No"/>
    <x v="0"/>
    <n v="86"/>
    <m/>
    <m/>
    <m/>
    <s v="151230"/>
    <x v="203"/>
    <x v="116"/>
    <x v="14"/>
    <s v="Archdeaconry of Bedford"/>
    <m/>
    <m/>
    <m/>
    <n v="6834"/>
    <n v="6834"/>
    <m/>
    <m/>
  </r>
  <r>
    <x v="1"/>
    <x v="0"/>
    <s v="No"/>
    <x v="0"/>
    <n v="17"/>
    <m/>
    <m/>
    <m/>
    <s v="150201"/>
    <x v="204"/>
    <x v="117"/>
    <x v="14"/>
    <s v="Archdeaconry of Bedford"/>
    <m/>
    <m/>
    <m/>
    <n v="4406"/>
    <n v="2074"/>
    <m/>
    <m/>
  </r>
  <r>
    <x v="1"/>
    <x v="0"/>
    <s v="OK"/>
    <x v="0"/>
    <n v="153"/>
    <m/>
    <m/>
    <m/>
    <s v="150930"/>
    <x v="205"/>
    <x v="117"/>
    <x v="14"/>
    <s v="Archdeaconry of Bedford"/>
    <m/>
    <m/>
    <m/>
    <n v="12229"/>
    <n v="12229"/>
    <m/>
    <m/>
  </r>
  <r>
    <x v="1"/>
    <x v="0"/>
    <s v="No"/>
    <x v="0"/>
    <n v="9"/>
    <m/>
    <m/>
    <m/>
    <s v="151820"/>
    <x v="206"/>
    <x v="117"/>
    <x v="14"/>
    <s v="Archdeaconry of Bedford"/>
    <m/>
    <m/>
    <m/>
    <n v="6156"/>
    <n v="2699"/>
    <m/>
    <m/>
  </r>
  <r>
    <x v="1"/>
    <x v="0"/>
    <s v="OK"/>
    <x v="0"/>
    <n v="153"/>
    <m/>
    <m/>
    <m/>
    <s v="152930"/>
    <x v="207"/>
    <x v="117"/>
    <x v="14"/>
    <s v="Archdeaconry of Bedford"/>
    <m/>
    <m/>
    <m/>
    <n v="38241"/>
    <n v="38241"/>
    <m/>
    <m/>
  </r>
  <r>
    <x v="1"/>
    <x v="0"/>
    <s v="No"/>
    <x v="0"/>
    <n v="23"/>
    <m/>
    <m/>
    <m/>
    <s v="151090"/>
    <x v="208"/>
    <x v="118"/>
    <x v="14"/>
    <s v="Archdeaconry of Bedford"/>
    <m/>
    <m/>
    <m/>
    <n v="25177"/>
    <n v="12450"/>
    <m/>
    <m/>
  </r>
  <r>
    <x v="1"/>
    <x v="0"/>
    <s v="OK"/>
    <x v="0"/>
    <n v="153"/>
    <m/>
    <m/>
    <m/>
    <s v="150961"/>
    <x v="209"/>
    <x v="119"/>
    <x v="14"/>
    <s v="Archdeaconry of Bedford"/>
    <m/>
    <m/>
    <m/>
    <n v="13745"/>
    <n v="13745"/>
    <m/>
    <m/>
  </r>
  <r>
    <x v="1"/>
    <x v="0"/>
    <s v="OK"/>
    <x v="0"/>
    <n v="327"/>
    <m/>
    <m/>
    <m/>
    <s v="152040"/>
    <x v="210"/>
    <x v="119"/>
    <x v="14"/>
    <s v="Archdeaconry of Bedford"/>
    <m/>
    <m/>
    <m/>
    <n v="13015"/>
    <n v="13015"/>
    <m/>
    <m/>
  </r>
  <r>
    <x v="1"/>
    <x v="0"/>
    <s v="OK"/>
    <x v="0"/>
    <n v="153"/>
    <m/>
    <m/>
    <m/>
    <s v="152360"/>
    <x v="211"/>
    <x v="119"/>
    <x v="14"/>
    <s v="Archdeaconry of Bedford"/>
    <m/>
    <m/>
    <m/>
    <n v="22993"/>
    <n v="22993"/>
    <m/>
    <m/>
  </r>
  <r>
    <x v="1"/>
    <x v="0"/>
    <s v="OK"/>
    <x v="0"/>
    <n v="153"/>
    <m/>
    <m/>
    <m/>
    <s v="150970"/>
    <x v="212"/>
    <x v="120"/>
    <x v="14"/>
    <s v="Archdeaconry of Bedford"/>
    <m/>
    <m/>
    <m/>
    <n v="51153"/>
    <n v="51153"/>
    <m/>
    <m/>
  </r>
  <r>
    <x v="1"/>
    <x v="0"/>
    <s v="OK"/>
    <x v="0"/>
    <n v="153"/>
    <m/>
    <m/>
    <m/>
    <s v="151780"/>
    <x v="213"/>
    <x v="121"/>
    <x v="14"/>
    <s v="Archdeaconry of Bedford"/>
    <m/>
    <m/>
    <m/>
    <n v="48708"/>
    <n v="48708"/>
    <m/>
    <m/>
  </r>
  <r>
    <x v="1"/>
    <x v="0"/>
    <s v="No"/>
    <x v="0"/>
    <n v="84"/>
    <m/>
    <m/>
    <m/>
    <s v="152580"/>
    <x v="214"/>
    <x v="118"/>
    <x v="14"/>
    <s v="Archdeaconry of Bedford"/>
    <m/>
    <m/>
    <m/>
    <n v="7111"/>
    <n v="6000"/>
    <m/>
    <m/>
  </r>
  <r>
    <x v="1"/>
    <x v="0"/>
    <s v="OK"/>
    <x v="0"/>
    <n v="153"/>
    <m/>
    <m/>
    <m/>
    <s v="152850"/>
    <x v="215"/>
    <x v="118"/>
    <x v="14"/>
    <s v="Archdeaconry of Bedford"/>
    <m/>
    <m/>
    <m/>
    <n v="31575"/>
    <n v="31575"/>
    <m/>
    <m/>
  </r>
  <r>
    <x v="1"/>
    <x v="0"/>
    <s v="No"/>
    <x v="0"/>
    <n v="153"/>
    <m/>
    <m/>
    <m/>
    <s v="152940"/>
    <x v="216"/>
    <x v="122"/>
    <x v="14"/>
    <s v="Archdeaconry of Bedford"/>
    <m/>
    <m/>
    <m/>
    <n v="56263"/>
    <n v="56263"/>
    <m/>
    <m/>
  </r>
  <r>
    <x v="1"/>
    <x v="0"/>
    <s v="No"/>
    <x v="0"/>
    <n v="38"/>
    <m/>
    <m/>
    <m/>
    <s v="150100"/>
    <x v="217"/>
    <x v="123"/>
    <x v="14"/>
    <s v="Archdeaconry of Bedford"/>
    <m/>
    <m/>
    <m/>
    <n v="31242"/>
    <n v="22000"/>
    <m/>
    <m/>
  </r>
  <r>
    <x v="1"/>
    <x v="0"/>
    <s v="No"/>
    <x v="0"/>
    <n v="59"/>
    <m/>
    <m/>
    <m/>
    <s v="150610"/>
    <x v="218"/>
    <x v="124"/>
    <x v="14"/>
    <s v="Archdeaconry of Bedford"/>
    <m/>
    <m/>
    <m/>
    <n v="19051"/>
    <n v="16000"/>
    <m/>
    <m/>
  </r>
  <r>
    <x v="1"/>
    <x v="0"/>
    <s v="No"/>
    <x v="0"/>
    <n v="98"/>
    <m/>
    <m/>
    <m/>
    <s v="151790"/>
    <x v="219"/>
    <x v="124"/>
    <x v="14"/>
    <s v="Archdeaconry of Bedford"/>
    <m/>
    <m/>
    <m/>
    <n v="24741"/>
    <n v="18400"/>
    <m/>
    <m/>
  </r>
  <r>
    <x v="1"/>
    <x v="0"/>
    <s v="No"/>
    <x v="0"/>
    <n v="6"/>
    <m/>
    <m/>
    <m/>
    <s v="152650"/>
    <x v="220"/>
    <x v="125"/>
    <x v="14"/>
    <s v="Archdeaconry of Bedford"/>
    <m/>
    <m/>
    <m/>
    <n v="19313"/>
    <n v="8400"/>
    <m/>
    <m/>
  </r>
  <r>
    <x v="1"/>
    <x v="0"/>
    <s v="No"/>
    <x v="0"/>
    <n v="121"/>
    <m/>
    <m/>
    <m/>
    <s v="150700"/>
    <x v="221"/>
    <x v="126"/>
    <x v="14"/>
    <s v="Archdeaconry of Bedford"/>
    <m/>
    <m/>
    <m/>
    <n v="40768"/>
    <n v="40768"/>
    <m/>
    <m/>
  </r>
  <r>
    <x v="1"/>
    <x v="0"/>
    <s v="No"/>
    <x v="0"/>
    <n v="111"/>
    <m/>
    <m/>
    <m/>
    <s v="152370"/>
    <x v="222"/>
    <x v="126"/>
    <x v="14"/>
    <s v="Archdeaconry of Bedford"/>
    <m/>
    <m/>
    <m/>
    <n v="18673"/>
    <n v="18673"/>
    <m/>
    <m/>
  </r>
  <r>
    <x v="1"/>
    <x v="0"/>
    <s v="No"/>
    <x v="0"/>
    <n v="89"/>
    <m/>
    <m/>
    <m/>
    <s v="150710"/>
    <x v="223"/>
    <x v="121"/>
    <x v="14"/>
    <s v="Archdeaconry of Bedford"/>
    <m/>
    <m/>
    <m/>
    <n v="17148"/>
    <n v="17148"/>
    <m/>
    <m/>
  </r>
  <r>
    <x v="1"/>
    <x v="0"/>
    <s v="OK"/>
    <x v="0"/>
    <n v="120"/>
    <m/>
    <m/>
    <m/>
    <s v="152350"/>
    <x v="224"/>
    <x v="125"/>
    <x v="14"/>
    <s v="Archdeaconry of Bedford"/>
    <m/>
    <m/>
    <m/>
    <n v="29298"/>
    <n v="29298"/>
    <m/>
    <m/>
  </r>
  <r>
    <x v="1"/>
    <x v="0"/>
    <s v="No"/>
    <x v="0"/>
    <n v="87"/>
    <m/>
    <m/>
    <m/>
    <s v="151150"/>
    <x v="225"/>
    <x v="126"/>
    <x v="14"/>
    <s v="Archdeaconry of Bedford"/>
    <m/>
    <m/>
    <m/>
    <n v="20635"/>
    <n v="20635"/>
    <m/>
    <m/>
  </r>
  <r>
    <x v="1"/>
    <x v="0"/>
    <s v="No"/>
    <x v="0"/>
    <n v="52"/>
    <m/>
    <m/>
    <m/>
    <s v="151190"/>
    <x v="226"/>
    <x v="127"/>
    <x v="14"/>
    <s v="Archdeaconry of Bedford"/>
    <m/>
    <m/>
    <m/>
    <n v="27792"/>
    <n v="15054"/>
    <m/>
    <m/>
  </r>
  <r>
    <x v="1"/>
    <x v="0"/>
    <s v="OK"/>
    <x v="0"/>
    <n v="153"/>
    <m/>
    <m/>
    <m/>
    <s v="151490"/>
    <x v="227"/>
    <x v="127"/>
    <x v="14"/>
    <s v="Archdeaconry of Bedford"/>
    <m/>
    <m/>
    <m/>
    <n v="27356"/>
    <n v="27356"/>
    <m/>
    <m/>
  </r>
  <r>
    <x v="1"/>
    <x v="0"/>
    <s v="No"/>
    <x v="0"/>
    <n v="26"/>
    <m/>
    <m/>
    <m/>
    <s v="152330"/>
    <x v="228"/>
    <x v="124"/>
    <x v="14"/>
    <s v="Archdeaconry of Bedford"/>
    <m/>
    <m/>
    <m/>
    <n v="24242"/>
    <n v="16243"/>
    <m/>
    <m/>
  </r>
  <r>
    <x v="1"/>
    <x v="0"/>
    <s v="No"/>
    <x v="0"/>
    <n v="82"/>
    <m/>
    <m/>
    <m/>
    <s v="160220"/>
    <x v="229"/>
    <x v="128"/>
    <x v="15"/>
    <s v="Archdeaconry of Bedford"/>
    <m/>
    <m/>
    <m/>
    <n v="22146"/>
    <n v="22145.600000001399"/>
    <m/>
    <m/>
  </r>
  <r>
    <x v="1"/>
    <x v="0"/>
    <s v="OK"/>
    <x v="1"/>
    <n v="153"/>
    <m/>
    <m/>
    <m/>
    <s v="160230"/>
    <x v="230"/>
    <x v="129"/>
    <x v="15"/>
    <s v="Archdeaconry of Bedford"/>
    <m/>
    <m/>
    <m/>
    <n v="128705"/>
    <n v="128705"/>
    <m/>
    <m/>
  </r>
  <r>
    <x v="1"/>
    <x v="0"/>
    <s v="OK"/>
    <x v="0"/>
    <n v="153"/>
    <m/>
    <m/>
    <m/>
    <s v="160250"/>
    <x v="231"/>
    <x v="130"/>
    <x v="15"/>
    <s v="Archdeaconry of Bedford"/>
    <m/>
    <m/>
    <m/>
    <n v="116977"/>
    <n v="116977"/>
    <m/>
    <m/>
  </r>
  <r>
    <x v="1"/>
    <x v="0"/>
    <s v="OK"/>
    <x v="0"/>
    <n v="153"/>
    <m/>
    <m/>
    <m/>
    <s v="160270"/>
    <x v="232"/>
    <x v="131"/>
    <x v="15"/>
    <s v="Archdeaconry of Bedford"/>
    <m/>
    <m/>
    <m/>
    <n v="55927"/>
    <n v="55927"/>
    <m/>
    <m/>
  </r>
  <r>
    <x v="1"/>
    <x v="0"/>
    <s v="No"/>
    <x v="0"/>
    <n v="135"/>
    <m/>
    <m/>
    <m/>
    <s v="160290"/>
    <x v="233"/>
    <x v="132"/>
    <x v="15"/>
    <s v="Archdeaconry of Bedford"/>
    <m/>
    <m/>
    <m/>
    <n v="21576"/>
    <n v="21576"/>
    <m/>
    <m/>
  </r>
  <r>
    <x v="1"/>
    <x v="0"/>
    <s v="No"/>
    <x v="0"/>
    <n v="78"/>
    <m/>
    <m/>
    <m/>
    <s v="160320"/>
    <x v="234"/>
    <x v="133"/>
    <x v="15"/>
    <s v="Archdeaconry of Bedford"/>
    <m/>
    <m/>
    <m/>
    <n v="71491"/>
    <n v="71491"/>
    <m/>
    <m/>
  </r>
  <r>
    <x v="1"/>
    <x v="0"/>
    <s v="No"/>
    <x v="0"/>
    <n v="153"/>
    <m/>
    <m/>
    <m/>
    <s v="160330"/>
    <x v="235"/>
    <x v="134"/>
    <x v="15"/>
    <s v="Archdeaconry of Bedford"/>
    <m/>
    <m/>
    <m/>
    <n v="63865"/>
    <n v="63865"/>
    <m/>
    <m/>
  </r>
  <r>
    <x v="1"/>
    <x v="0"/>
    <s v="OK"/>
    <x v="0"/>
    <n v="153"/>
    <m/>
    <m/>
    <m/>
    <s v="160380"/>
    <x v="236"/>
    <x v="135"/>
    <x v="15"/>
    <s v="Archdeaconry of Bedford"/>
    <m/>
    <m/>
    <m/>
    <n v="39558"/>
    <n v="39558"/>
    <m/>
    <m/>
  </r>
  <r>
    <x v="1"/>
    <x v="0"/>
    <s v="No"/>
    <x v="0"/>
    <n v="22"/>
    <m/>
    <m/>
    <m/>
    <s v="161410"/>
    <x v="237"/>
    <x v="136"/>
    <x v="15"/>
    <s v="Archdeaconry of Bedford"/>
    <m/>
    <m/>
    <m/>
    <n v="29753"/>
    <n v="22000"/>
    <m/>
    <m/>
  </r>
  <r>
    <x v="1"/>
    <x v="0"/>
    <s v="OK"/>
    <x v="0"/>
    <n v="153"/>
    <m/>
    <m/>
    <m/>
    <s v="161020"/>
    <x v="238"/>
    <x v="137"/>
    <x v="15"/>
    <s v="Archdeaconry of Bedford"/>
    <m/>
    <m/>
    <m/>
    <n v="53151"/>
    <n v="53151"/>
    <m/>
    <m/>
  </r>
  <r>
    <x v="1"/>
    <x v="0"/>
    <s v="No"/>
    <x v="0"/>
    <n v="67"/>
    <m/>
    <m/>
    <m/>
    <s v="161411"/>
    <x v="239"/>
    <x v="138"/>
    <x v="15"/>
    <s v="Archdeaconry of Bedford"/>
    <m/>
    <m/>
    <m/>
    <n v="30959"/>
    <n v="30959"/>
    <m/>
    <m/>
  </r>
  <r>
    <x v="1"/>
    <x v="0"/>
    <s v="OK"/>
    <x v="0"/>
    <n v="153"/>
    <m/>
    <m/>
    <m/>
    <s v="160280"/>
    <x v="240"/>
    <x v="139"/>
    <x v="15"/>
    <s v="Archdeaconry of Bedford"/>
    <m/>
    <m/>
    <m/>
    <n v="60596"/>
    <n v="60596"/>
    <m/>
    <m/>
  </r>
  <r>
    <x v="1"/>
    <x v="0"/>
    <s v="OK"/>
    <x v="0"/>
    <n v="324"/>
    <m/>
    <m/>
    <m/>
    <s v="162090"/>
    <x v="241"/>
    <x v="140"/>
    <x v="15"/>
    <s v="Archdeaconry of Bedford"/>
    <m/>
    <m/>
    <m/>
    <n v="19325"/>
    <n v="19325"/>
    <m/>
    <m/>
  </r>
  <r>
    <x v="1"/>
    <x v="0"/>
    <s v="No"/>
    <x v="0"/>
    <n v="19"/>
    <m/>
    <m/>
    <m/>
    <s v="160620"/>
    <x v="242"/>
    <x v="141"/>
    <x v="15"/>
    <s v="Archdeaconry of Bedford"/>
    <m/>
    <m/>
    <m/>
    <n v="38588"/>
    <n v="23500"/>
    <m/>
    <m/>
  </r>
  <r>
    <x v="1"/>
    <x v="0"/>
    <s v="No"/>
    <x v="1"/>
    <n v="101"/>
    <m/>
    <m/>
    <m/>
    <s v="160780"/>
    <x v="243"/>
    <x v="142"/>
    <x v="15"/>
    <s v="Archdeaconry of Bedford"/>
    <m/>
    <m/>
    <m/>
    <n v="35809"/>
    <n v="27218"/>
    <m/>
    <m/>
  </r>
  <r>
    <x v="1"/>
    <x v="0"/>
    <s v="No"/>
    <x v="0"/>
    <n v="68"/>
    <m/>
    <m/>
    <m/>
    <s v="160310"/>
    <x v="244"/>
    <x v="141"/>
    <x v="15"/>
    <s v="Archdeaconry of Bedford"/>
    <m/>
    <m/>
    <m/>
    <n v="2444"/>
    <n v="2444"/>
    <m/>
    <m/>
  </r>
  <r>
    <x v="1"/>
    <x v="0"/>
    <s v="No"/>
    <x v="0"/>
    <n v="76"/>
    <m/>
    <m/>
    <m/>
    <s v="161330"/>
    <x v="245"/>
    <x v="142"/>
    <x v="15"/>
    <s v="Archdeaconry of Bedford"/>
    <m/>
    <m/>
    <m/>
    <n v="10121"/>
    <n v="7000"/>
    <m/>
    <m/>
  </r>
  <r>
    <x v="1"/>
    <x v="0"/>
    <s v="No"/>
    <x v="0"/>
    <n v="32"/>
    <m/>
    <m/>
    <m/>
    <s v="160900"/>
    <x v="246"/>
    <x v="141"/>
    <x v="15"/>
    <s v="Archdeaconry of Bedford"/>
    <m/>
    <m/>
    <m/>
    <n v="52802"/>
    <n v="37500"/>
    <m/>
    <m/>
  </r>
  <r>
    <x v="1"/>
    <x v="0"/>
    <s v="No"/>
    <x v="0"/>
    <n v="7"/>
    <m/>
    <m/>
    <m/>
    <s v="161350"/>
    <x v="247"/>
    <x v="141"/>
    <x v="15"/>
    <s v="Archdeaconry of Bedford"/>
    <m/>
    <m/>
    <m/>
    <n v="19947"/>
    <n v="6000"/>
    <m/>
    <m/>
  </r>
  <r>
    <x v="1"/>
    <x v="0"/>
    <s v="No"/>
    <x v="0"/>
    <n v="50"/>
    <m/>
    <m/>
    <m/>
    <s v="162920"/>
    <x v="248"/>
    <x v="141"/>
    <x v="15"/>
    <s v="Archdeaconry of Bedford"/>
    <m/>
    <m/>
    <m/>
    <n v="20601"/>
    <n v="15500"/>
    <m/>
    <m/>
  </r>
  <r>
    <x v="1"/>
    <x v="0"/>
    <s v="OK"/>
    <x v="0"/>
    <n v="153"/>
    <m/>
    <m/>
    <m/>
    <s v="161770"/>
    <x v="250"/>
    <x v="144"/>
    <x v="15"/>
    <s v="Archdeaconry of Bedford"/>
    <m/>
    <m/>
    <m/>
    <n v="23798"/>
    <n v="23798"/>
    <m/>
    <m/>
  </r>
  <r>
    <x v="1"/>
    <x v="0"/>
    <s v="OK"/>
    <x v="1"/>
    <n v="153"/>
    <m/>
    <m/>
    <m/>
    <s v="162960"/>
    <x v="251"/>
    <x v="145"/>
    <x v="15"/>
    <s v="Archdeaconry of Bedford"/>
    <m/>
    <m/>
    <m/>
    <n v="61901"/>
    <n v="61901"/>
    <m/>
    <m/>
  </r>
  <r>
    <x v="1"/>
    <x v="0"/>
    <s v="OK"/>
    <x v="0"/>
    <n v="153"/>
    <m/>
    <m/>
    <m/>
    <s v="170390"/>
    <x v="252"/>
    <x v="146"/>
    <x v="17"/>
    <s v="Archdeaconry of Bedford"/>
    <m/>
    <m/>
    <m/>
    <n v="71491"/>
    <n v="71491"/>
    <m/>
    <m/>
  </r>
  <r>
    <x v="1"/>
    <x v="0"/>
    <s v="OK"/>
    <x v="0"/>
    <n v="153"/>
    <m/>
    <m/>
    <m/>
    <s v="170450"/>
    <x v="253"/>
    <x v="147"/>
    <x v="17"/>
    <s v="Archdeaconry of Bedford"/>
    <m/>
    <m/>
    <m/>
    <n v="17344"/>
    <n v="17344"/>
    <m/>
    <m/>
  </r>
  <r>
    <x v="1"/>
    <x v="0"/>
    <s v="No"/>
    <x v="0"/>
    <n v="13"/>
    <m/>
    <m/>
    <m/>
    <s v="172520"/>
    <x v="254"/>
    <x v="147"/>
    <x v="17"/>
    <s v="Archdeaconry of Bedford"/>
    <m/>
    <m/>
    <m/>
    <n v="4926"/>
    <n v="4926"/>
    <m/>
    <m/>
  </r>
  <r>
    <x v="1"/>
    <x v="0"/>
    <s v="No"/>
    <x v="0"/>
    <n v="27"/>
    <m/>
    <m/>
    <m/>
    <s v="170600"/>
    <x v="255"/>
    <x v="148"/>
    <x v="17"/>
    <s v="Archdeaconry of Bedford"/>
    <m/>
    <m/>
    <m/>
    <n v="19959"/>
    <n v="14969.25"/>
    <m/>
    <m/>
  </r>
  <r>
    <x v="1"/>
    <x v="0"/>
    <s v="OK"/>
    <x v="0"/>
    <n v="153"/>
    <m/>
    <m/>
    <m/>
    <s v="171950"/>
    <x v="256"/>
    <x v="148"/>
    <x v="17"/>
    <s v="Archdeaconry of Bedford"/>
    <m/>
    <m/>
    <m/>
    <n v="5859"/>
    <n v="5859"/>
    <m/>
    <m/>
  </r>
  <r>
    <x v="1"/>
    <x v="0"/>
    <s v="OK"/>
    <x v="0"/>
    <n v="153"/>
    <m/>
    <m/>
    <m/>
    <s v="171910"/>
    <x v="257"/>
    <x v="148"/>
    <x v="17"/>
    <s v="Archdeaconry of Bedford"/>
    <m/>
    <m/>
    <m/>
    <n v="21405"/>
    <n v="21405"/>
    <m/>
    <m/>
  </r>
  <r>
    <x v="1"/>
    <x v="0"/>
    <s v="OK"/>
    <x v="0"/>
    <n v="142"/>
    <m/>
    <m/>
    <m/>
    <s v="170712"/>
    <x v="258"/>
    <x v="149"/>
    <x v="17"/>
    <s v="Archdeaconry of Bedford"/>
    <m/>
    <m/>
    <m/>
    <n v="2928"/>
    <n v="2927.91999999992"/>
    <m/>
    <m/>
  </r>
  <r>
    <x v="1"/>
    <x v="0"/>
    <s v="No"/>
    <x v="0"/>
    <n v="137"/>
    <m/>
    <m/>
    <m/>
    <s v="172030"/>
    <x v="259"/>
    <x v="149"/>
    <x v="17"/>
    <s v="Archdeaconry of Bedford"/>
    <m/>
    <m/>
    <m/>
    <n v="46278"/>
    <n v="46278"/>
    <m/>
    <m/>
  </r>
  <r>
    <x v="1"/>
    <x v="0"/>
    <s v="OK"/>
    <x v="0"/>
    <n v="153"/>
    <m/>
    <m/>
    <m/>
    <s v="172510"/>
    <x v="260"/>
    <x v="149"/>
    <x v="17"/>
    <s v="Archdeaconry of Bedford"/>
    <m/>
    <m/>
    <m/>
    <n v="10526"/>
    <n v="10526"/>
    <m/>
    <m/>
  </r>
  <r>
    <x v="1"/>
    <x v="0"/>
    <s v="OK"/>
    <x v="0"/>
    <n v="133"/>
    <m/>
    <m/>
    <m/>
    <s v="170760"/>
    <x v="261"/>
    <x v="150"/>
    <x v="17"/>
    <s v="Archdeaconry of Bedford"/>
    <m/>
    <m/>
    <m/>
    <n v="18891"/>
    <n v="18891"/>
    <m/>
    <m/>
  </r>
  <r>
    <x v="1"/>
    <x v="0"/>
    <s v="OK"/>
    <x v="0"/>
    <n v="153"/>
    <m/>
    <m/>
    <m/>
    <s v="172910"/>
    <x v="262"/>
    <x v="150"/>
    <x v="17"/>
    <s v="Archdeaconry of Bedford"/>
    <m/>
    <m/>
    <m/>
    <n v="19545"/>
    <n v="19545"/>
    <m/>
    <m/>
  </r>
  <r>
    <x v="1"/>
    <x v="0"/>
    <s v="No"/>
    <x v="0"/>
    <n v="95"/>
    <m/>
    <m/>
    <m/>
    <s v="171840"/>
    <x v="263"/>
    <x v="150"/>
    <x v="17"/>
    <s v="Archdeaconry of Bedford"/>
    <m/>
    <m/>
    <m/>
    <n v="15841"/>
    <n v="15841"/>
    <m/>
    <m/>
  </r>
  <r>
    <x v="1"/>
    <x v="0"/>
    <s v="No"/>
    <x v="0"/>
    <n v="116"/>
    <m/>
    <m/>
    <m/>
    <s v="170840"/>
    <x v="264"/>
    <x v="151"/>
    <x v="17"/>
    <s v="Archdeaconry of Bedford"/>
    <m/>
    <m/>
    <m/>
    <n v="18659"/>
    <n v="18659"/>
    <m/>
    <m/>
  </r>
  <r>
    <x v="1"/>
    <x v="0"/>
    <s v="No"/>
    <x v="0"/>
    <n v="90"/>
    <m/>
    <m/>
    <m/>
    <s v="172980"/>
    <x v="265"/>
    <x v="151"/>
    <x v="17"/>
    <s v="Archdeaconry of Bedford"/>
    <m/>
    <m/>
    <m/>
    <n v="14763"/>
    <n v="10163"/>
    <m/>
    <m/>
  </r>
  <r>
    <x v="1"/>
    <x v="0"/>
    <s v="No"/>
    <x v="0"/>
    <n v="64"/>
    <m/>
    <m/>
    <m/>
    <s v="170940"/>
    <x v="266"/>
    <x v="151"/>
    <x v="17"/>
    <s v="Archdeaconry of Bedford"/>
    <m/>
    <m/>
    <m/>
    <n v="2843"/>
    <n v="2843"/>
    <m/>
    <m/>
  </r>
  <r>
    <x v="1"/>
    <x v="0"/>
    <s v="OK"/>
    <x v="1"/>
    <n v="153"/>
    <m/>
    <m/>
    <m/>
    <s v="170880"/>
    <x v="267"/>
    <x v="152"/>
    <x v="17"/>
    <s v="Archdeaconry of Bedford"/>
    <m/>
    <m/>
    <m/>
    <n v="72806"/>
    <n v="72806"/>
    <m/>
    <m/>
  </r>
  <r>
    <x v="1"/>
    <x v="0"/>
    <s v="OK"/>
    <x v="0"/>
    <n v="153"/>
    <m/>
    <m/>
    <m/>
    <s v="171041"/>
    <x v="268"/>
    <x v="147"/>
    <x v="17"/>
    <s v="Archdeaconry of Bedford"/>
    <m/>
    <m/>
    <m/>
    <n v="17124"/>
    <n v="17124"/>
    <m/>
    <m/>
  </r>
  <r>
    <x v="1"/>
    <x v="0"/>
    <s v="OK"/>
    <x v="0"/>
    <n v="153"/>
    <m/>
    <m/>
    <m/>
    <s v="172140"/>
    <x v="269"/>
    <x v="147"/>
    <x v="17"/>
    <s v="Archdeaconry of Bedford"/>
    <m/>
    <m/>
    <m/>
    <n v="11135"/>
    <n v="11135"/>
    <m/>
    <m/>
  </r>
  <r>
    <x v="1"/>
    <x v="0"/>
    <s v="No"/>
    <x v="0"/>
    <n v="153"/>
    <m/>
    <m/>
    <m/>
    <s v="172290"/>
    <x v="270"/>
    <x v="153"/>
    <x v="17"/>
    <s v="Archdeaconry of Bedford"/>
    <m/>
    <m/>
    <m/>
    <n v="63640"/>
    <n v="63640"/>
    <m/>
    <m/>
  </r>
  <r>
    <x v="1"/>
    <x v="0"/>
    <s v="OK"/>
    <x v="0"/>
    <n v="153"/>
    <m/>
    <m/>
    <m/>
    <s v="180400"/>
    <x v="271"/>
    <x v="154"/>
    <x v="18"/>
    <s v="Archdeaconry of Bedford"/>
    <m/>
    <m/>
    <m/>
    <n v="9667"/>
    <n v="9667"/>
    <m/>
    <m/>
  </r>
  <r>
    <x v="1"/>
    <x v="0"/>
    <s v="No"/>
    <x v="0"/>
    <n v="153"/>
    <m/>
    <m/>
    <m/>
    <s v="180640"/>
    <x v="272"/>
    <x v="155"/>
    <x v="18"/>
    <s v="Archdeaconry of Bedford"/>
    <m/>
    <m/>
    <m/>
    <n v="14995"/>
    <n v="14995"/>
    <m/>
    <m/>
  </r>
  <r>
    <x v="1"/>
    <x v="0"/>
    <s v="OK"/>
    <x v="0"/>
    <n v="153"/>
    <m/>
    <m/>
    <m/>
    <s v="180830"/>
    <x v="273"/>
    <x v="156"/>
    <x v="18"/>
    <s v="Archdeaconry of Bedford"/>
    <m/>
    <m/>
    <m/>
    <n v="139060"/>
    <n v="139060"/>
    <m/>
    <m/>
  </r>
  <r>
    <x v="1"/>
    <x v="0"/>
    <s v="OK"/>
    <x v="0"/>
    <n v="153"/>
    <m/>
    <m/>
    <m/>
    <s v="180870"/>
    <x v="274"/>
    <x v="157"/>
    <x v="18"/>
    <s v="Archdeaconry of Bedford"/>
    <m/>
    <m/>
    <m/>
    <n v="62041"/>
    <n v="62041"/>
    <m/>
    <m/>
  </r>
  <r>
    <x v="1"/>
    <x v="0"/>
    <e v="#REF!"/>
    <x v="0"/>
    <e v="#N/A"/>
    <m/>
    <m/>
    <m/>
    <m/>
    <x v="275"/>
    <x v="143"/>
    <x v="16"/>
    <s v="Closed"/>
    <m/>
    <m/>
    <m/>
    <n v="7706"/>
    <n v="7706"/>
    <m/>
    <m/>
  </r>
  <r>
    <x v="1"/>
    <x v="0"/>
    <s v="No"/>
    <x v="0"/>
    <n v="126"/>
    <m/>
    <m/>
    <m/>
    <s v="181160"/>
    <x v="276"/>
    <x v="154"/>
    <x v="18"/>
    <s v="Archdeaconry of Bedford"/>
    <m/>
    <m/>
    <m/>
    <n v="41850"/>
    <n v="41850"/>
    <m/>
    <m/>
  </r>
  <r>
    <x v="1"/>
    <x v="0"/>
    <s v="OK"/>
    <x v="0"/>
    <n v="153"/>
    <m/>
    <m/>
    <m/>
    <s v="181310"/>
    <x v="277"/>
    <x v="154"/>
    <x v="18"/>
    <s v="Archdeaconry of Bedford"/>
    <m/>
    <m/>
    <m/>
    <n v="8231"/>
    <n v="8231"/>
    <m/>
    <m/>
  </r>
  <r>
    <x v="1"/>
    <x v="0"/>
    <s v="No"/>
    <x v="0"/>
    <n v="21"/>
    <m/>
    <m/>
    <m/>
    <s v="181360"/>
    <x v="278"/>
    <x v="158"/>
    <x v="18"/>
    <s v="Archdeaconry of Bedford"/>
    <m/>
    <m/>
    <m/>
    <n v="45779"/>
    <n v="30000"/>
    <m/>
    <m/>
  </r>
  <r>
    <x v="1"/>
    <x v="0"/>
    <s v="OK"/>
    <x v="0"/>
    <n v="153"/>
    <m/>
    <m/>
    <m/>
    <s v="181420"/>
    <x v="279"/>
    <x v="159"/>
    <x v="18"/>
    <s v="Archdeaconry of Bedford"/>
    <m/>
    <m/>
    <m/>
    <n v="22596"/>
    <n v="22596"/>
    <m/>
    <m/>
  </r>
  <r>
    <x v="1"/>
    <x v="0"/>
    <s v="No"/>
    <x v="0"/>
    <n v="119"/>
    <m/>
    <m/>
    <m/>
    <s v="181530"/>
    <x v="280"/>
    <x v="154"/>
    <x v="18"/>
    <s v="Archdeaconry of Bedford"/>
    <m/>
    <m/>
    <m/>
    <n v="90685"/>
    <n v="90685"/>
    <m/>
    <m/>
  </r>
  <r>
    <x v="1"/>
    <x v="0"/>
    <s v="OK"/>
    <x v="0"/>
    <n v="153"/>
    <m/>
    <m/>
    <m/>
    <s v="181535"/>
    <x v="281"/>
    <x v="154"/>
    <x v="18"/>
    <s v="Archdeaconry of Bedford"/>
    <m/>
    <m/>
    <m/>
    <n v="64954"/>
    <n v="64954"/>
    <m/>
    <m/>
  </r>
  <r>
    <x v="1"/>
    <x v="0"/>
    <s v="No"/>
    <x v="0"/>
    <n v="72"/>
    <m/>
    <m/>
    <m/>
    <s v="181540"/>
    <x v="282"/>
    <x v="154"/>
    <x v="18"/>
    <s v="Archdeaconry of Bedford"/>
    <m/>
    <m/>
    <m/>
    <n v="9059"/>
    <n v="9059"/>
    <m/>
    <m/>
  </r>
  <r>
    <x v="1"/>
    <x v="0"/>
    <s v="No"/>
    <x v="0"/>
    <n v="37"/>
    <m/>
    <m/>
    <m/>
    <s v="182390"/>
    <x v="283"/>
    <x v="160"/>
    <x v="18"/>
    <s v="Archdeaconry of Bedford"/>
    <m/>
    <m/>
    <m/>
    <n v="16347"/>
    <n v="15300"/>
    <m/>
    <m/>
  </r>
  <r>
    <x v="1"/>
    <x v="0"/>
    <s v="OK"/>
    <x v="0"/>
    <n v="153"/>
    <m/>
    <m/>
    <m/>
    <s v="182490"/>
    <x v="284"/>
    <x v="159"/>
    <x v="18"/>
    <s v="Archdeaconry of Bedford"/>
    <m/>
    <m/>
    <m/>
    <n v="20852"/>
    <n v="20852"/>
    <m/>
    <m/>
  </r>
  <r>
    <x v="1"/>
    <x v="0"/>
    <s v="No"/>
    <x v="0"/>
    <n v="136"/>
    <m/>
    <m/>
    <m/>
    <s v="182571"/>
    <x v="285"/>
    <x v="160"/>
    <x v="18"/>
    <s v="Archdeaconry of Bedford"/>
    <m/>
    <m/>
    <m/>
    <n v="8355"/>
    <n v="8355"/>
    <m/>
    <m/>
  </r>
  <r>
    <x v="1"/>
    <x v="0"/>
    <s v="No"/>
    <x v="0"/>
    <n v="65"/>
    <m/>
    <m/>
    <m/>
    <s v="182590"/>
    <x v="286"/>
    <x v="155"/>
    <x v="18"/>
    <s v="Archdeaconry of Bedford"/>
    <m/>
    <m/>
    <m/>
    <n v="23692"/>
    <n v="16000"/>
    <m/>
    <m/>
  </r>
  <r>
    <x v="1"/>
    <x v="0"/>
    <s v="OK"/>
    <x v="0"/>
    <n v="153"/>
    <m/>
    <m/>
    <m/>
    <s v="182610"/>
    <x v="287"/>
    <x v="160"/>
    <x v="18"/>
    <s v="Archdeaconry of Bedford"/>
    <m/>
    <m/>
    <m/>
    <n v="26049"/>
    <n v="26049"/>
    <m/>
    <m/>
  </r>
  <r>
    <x v="1"/>
    <x v="0"/>
    <s v="OK"/>
    <x v="0"/>
    <n v="153"/>
    <m/>
    <m/>
    <m/>
    <s v="182861"/>
    <x v="288"/>
    <x v="159"/>
    <x v="18"/>
    <s v="Archdeaconry of Bedford"/>
    <m/>
    <m/>
    <m/>
    <n v="19763"/>
    <n v="19763"/>
    <m/>
    <m/>
  </r>
  <r>
    <x v="1"/>
    <x v="0"/>
    <s v="No"/>
    <x v="1"/>
    <n v="113"/>
    <m/>
    <m/>
    <m/>
    <s v="202461"/>
    <x v="289"/>
    <x v="161"/>
    <x v="19"/>
    <s v="Archdeaconry of Bedford"/>
    <m/>
    <m/>
    <m/>
    <n v="53188"/>
    <n v="53188"/>
    <m/>
    <m/>
  </r>
  <r>
    <x v="1"/>
    <x v="0"/>
    <s v="No"/>
    <x v="0"/>
    <n v="108"/>
    <m/>
    <m/>
    <m/>
    <s v="200590"/>
    <x v="290"/>
    <x v="162"/>
    <x v="19"/>
    <s v="Archdeaconry of Bedford"/>
    <m/>
    <m/>
    <m/>
    <n v="30842"/>
    <n v="30842"/>
    <m/>
    <m/>
  </r>
  <r>
    <x v="1"/>
    <x v="0"/>
    <s v="OK"/>
    <x v="0"/>
    <n v="153"/>
    <m/>
    <m/>
    <m/>
    <s v="202950"/>
    <x v="291"/>
    <x v="163"/>
    <x v="19"/>
    <s v="Archdeaconry of Bedford"/>
    <m/>
    <m/>
    <m/>
    <n v="33239"/>
    <n v="33239"/>
    <m/>
    <m/>
  </r>
  <r>
    <x v="1"/>
    <x v="0"/>
    <s v="OK"/>
    <x v="0"/>
    <n v="153"/>
    <m/>
    <m/>
    <m/>
    <s v="200941"/>
    <x v="292"/>
    <x v="164"/>
    <x v="19"/>
    <s v="Archdeaconry of Bedford"/>
    <m/>
    <m/>
    <m/>
    <n v="18640"/>
    <n v="18640"/>
    <m/>
    <m/>
  </r>
  <r>
    <x v="1"/>
    <x v="0"/>
    <s v="No"/>
    <x v="0"/>
    <n v="54"/>
    <m/>
    <m/>
    <m/>
    <s v="201510"/>
    <x v="293"/>
    <x v="165"/>
    <x v="19"/>
    <s v="Archdeaconry of Bedford"/>
    <m/>
    <m/>
    <m/>
    <n v="32039"/>
    <n v="22000"/>
    <m/>
    <m/>
  </r>
  <r>
    <x v="1"/>
    <x v="0"/>
    <s v="No"/>
    <x v="0"/>
    <n v="96"/>
    <m/>
    <m/>
    <m/>
    <s v="201702"/>
    <x v="294"/>
    <x v="166"/>
    <x v="19"/>
    <s v="Archdeaconry of Bedford"/>
    <m/>
    <m/>
    <m/>
    <n v="52098"/>
    <n v="52098"/>
    <m/>
    <m/>
  </r>
  <r>
    <x v="1"/>
    <x v="0"/>
    <s v="OK"/>
    <x v="0"/>
    <n v="134"/>
    <m/>
    <m/>
    <m/>
    <s v="201680"/>
    <x v="295"/>
    <x v="167"/>
    <x v="19"/>
    <s v="Archdeaconry of Bedford"/>
    <m/>
    <m/>
    <m/>
    <n v="31538"/>
    <n v="31538"/>
    <m/>
    <m/>
  </r>
  <r>
    <x v="1"/>
    <x v="0"/>
    <s v="OK"/>
    <x v="1"/>
    <n v="153"/>
    <m/>
    <m/>
    <m/>
    <s v="201712"/>
    <x v="296"/>
    <x v="168"/>
    <x v="19"/>
    <s v="Archdeaconry of Bedford"/>
    <m/>
    <m/>
    <m/>
    <n v="48176"/>
    <n v="48176"/>
    <m/>
    <m/>
  </r>
  <r>
    <x v="1"/>
    <x v="0"/>
    <s v="No"/>
    <x v="0"/>
    <n v="24"/>
    <m/>
    <m/>
    <m/>
    <s v="201700"/>
    <x v="297"/>
    <x v="169"/>
    <x v="19"/>
    <s v="Archdeaconry of Bedford"/>
    <m/>
    <m/>
    <m/>
    <n v="36845"/>
    <n v="22000"/>
    <m/>
    <m/>
  </r>
  <r>
    <x v="1"/>
    <x v="0"/>
    <s v="No"/>
    <x v="0"/>
    <n v="36"/>
    <m/>
    <m/>
    <m/>
    <s v="201701"/>
    <x v="298"/>
    <x v="170"/>
    <x v="19"/>
    <s v="Archdeaconry of Bedford"/>
    <m/>
    <m/>
    <m/>
    <n v="22909"/>
    <n v="8462"/>
    <m/>
    <m/>
  </r>
  <r>
    <x v="1"/>
    <x v="0"/>
    <e v="#REF!"/>
    <x v="0"/>
    <e v="#N/A"/>
    <m/>
    <m/>
    <m/>
    <m/>
    <x v="299"/>
    <x v="143"/>
    <x v="16"/>
    <s v="Closed"/>
    <m/>
    <m/>
    <m/>
    <n v="25395"/>
    <n v="20644"/>
    <m/>
    <m/>
  </r>
  <r>
    <x v="1"/>
    <x v="0"/>
    <s v="No"/>
    <x v="1"/>
    <n v="331"/>
    <m/>
    <m/>
    <m/>
    <s v="201711"/>
    <x v="300"/>
    <x v="171"/>
    <x v="19"/>
    <s v="Archdeaconry of Bedford"/>
    <m/>
    <m/>
    <m/>
    <n v="40837"/>
    <n v="40837"/>
    <m/>
    <m/>
  </r>
  <r>
    <x v="1"/>
    <x v="0"/>
    <s v="OK"/>
    <x v="0"/>
    <n v="153"/>
    <m/>
    <m/>
    <m/>
    <s v="201713"/>
    <x v="301"/>
    <x v="172"/>
    <x v="19"/>
    <s v="Archdeaconry of Bedford"/>
    <m/>
    <m/>
    <m/>
    <n v="64505"/>
    <n v="64505"/>
    <m/>
    <m/>
  </r>
  <r>
    <x v="1"/>
    <x v="0"/>
    <e v="#REF!"/>
    <x v="0"/>
    <e v="#N/A"/>
    <m/>
    <m/>
    <m/>
    <m/>
    <x v="302"/>
    <x v="143"/>
    <x v="16"/>
    <s v="Closed"/>
    <m/>
    <m/>
    <m/>
    <n v="20383"/>
    <n v="7700"/>
    <m/>
    <m/>
  </r>
  <r>
    <x v="1"/>
    <x v="0"/>
    <s v="No"/>
    <x v="0"/>
    <n v="42"/>
    <m/>
    <m/>
    <m/>
    <s v="201730"/>
    <x v="303"/>
    <x v="173"/>
    <x v="19"/>
    <s v="Archdeaconry of Bedford"/>
    <m/>
    <m/>
    <m/>
    <n v="22608"/>
    <n v="15756"/>
    <m/>
    <m/>
  </r>
  <r>
    <x v="1"/>
    <x v="0"/>
    <s v="No"/>
    <x v="0"/>
    <n v="15"/>
    <m/>
    <m/>
    <m/>
    <s v="201740"/>
    <x v="304"/>
    <x v="174"/>
    <x v="19"/>
    <s v="Archdeaconry of Bedford"/>
    <m/>
    <m/>
    <m/>
    <n v="18243"/>
    <n v="8000"/>
    <m/>
    <m/>
  </r>
  <r>
    <x v="1"/>
    <x v="0"/>
    <s v="No"/>
    <x v="0"/>
    <n v="14"/>
    <m/>
    <m/>
    <m/>
    <s v="201690"/>
    <x v="305"/>
    <x v="175"/>
    <x v="19"/>
    <s v="Archdeaconry of Bedford"/>
    <m/>
    <m/>
    <m/>
    <n v="28711"/>
    <n v="16000"/>
    <m/>
    <m/>
  </r>
  <r>
    <x v="1"/>
    <x v="0"/>
    <s v="OK"/>
    <x v="0"/>
    <n v="97"/>
    <m/>
    <m/>
    <m/>
    <s v="202460"/>
    <x v="306"/>
    <x v="176"/>
    <x v="19"/>
    <s v="Archdeaconry of Bedford"/>
    <m/>
    <m/>
    <m/>
    <n v="66641"/>
    <n v="66641"/>
    <m/>
    <m/>
  </r>
  <r>
    <x v="1"/>
    <x v="0"/>
    <s v="No"/>
    <x v="0"/>
    <n v="58"/>
    <m/>
    <m/>
    <m/>
    <s v="202480"/>
    <x v="307"/>
    <x v="177"/>
    <x v="19"/>
    <s v="Archdeaconry of Bedford"/>
    <m/>
    <m/>
    <m/>
    <n v="56725"/>
    <n v="42000"/>
    <m/>
    <m/>
  </r>
  <r>
    <x v="1"/>
    <x v="0"/>
    <s v="No"/>
    <x v="0"/>
    <n v="46"/>
    <m/>
    <m/>
    <m/>
    <s v="202491"/>
    <x v="308"/>
    <x v="178"/>
    <x v="19"/>
    <s v="Archdeaconry of Bedford"/>
    <m/>
    <m/>
    <m/>
    <n v="22780"/>
    <n v="22780"/>
    <m/>
    <m/>
  </r>
  <r>
    <x v="1"/>
    <x v="0"/>
    <s v="No"/>
    <x v="1"/>
    <n v="114"/>
    <m/>
    <m/>
    <m/>
    <s v="210440"/>
    <x v="309"/>
    <x v="179"/>
    <x v="20"/>
    <s v="Archdeaconry of Bedford"/>
    <m/>
    <m/>
    <m/>
    <n v="13932"/>
    <n v="11610"/>
    <m/>
    <m/>
  </r>
  <r>
    <x v="1"/>
    <x v="0"/>
    <s v="OK"/>
    <x v="1"/>
    <n v="153"/>
    <m/>
    <m/>
    <m/>
    <s v="212130"/>
    <x v="310"/>
    <x v="179"/>
    <x v="20"/>
    <s v="Archdeaconry of Bedford"/>
    <m/>
    <m/>
    <m/>
    <n v="48118"/>
    <n v="48118"/>
    <m/>
    <m/>
  </r>
  <r>
    <x v="1"/>
    <x v="0"/>
    <s v="No"/>
    <x v="0"/>
    <n v="102"/>
    <m/>
    <m/>
    <m/>
    <s v="210460"/>
    <x v="311"/>
    <x v="180"/>
    <x v="20"/>
    <s v="Archdeaconry of Bedford"/>
    <m/>
    <m/>
    <m/>
    <n v="1961"/>
    <n v="1000"/>
    <m/>
    <m/>
  </r>
  <r>
    <x v="1"/>
    <x v="0"/>
    <s v="No"/>
    <x v="0"/>
    <n v="53"/>
    <m/>
    <m/>
    <m/>
    <s v="211430"/>
    <x v="312"/>
    <x v="180"/>
    <x v="20"/>
    <s v="Archdeaconry of Bedford"/>
    <m/>
    <m/>
    <m/>
    <n v="6319"/>
    <n v="3000"/>
    <m/>
    <m/>
  </r>
  <r>
    <x v="1"/>
    <x v="0"/>
    <s v="OK"/>
    <x v="0"/>
    <n v="153"/>
    <m/>
    <m/>
    <m/>
    <s v="210630"/>
    <x v="313"/>
    <x v="181"/>
    <x v="20"/>
    <s v="Archdeaconry of Bedford"/>
    <m/>
    <m/>
    <m/>
    <n v="21393"/>
    <n v="21393"/>
    <m/>
    <m/>
  </r>
  <r>
    <x v="1"/>
    <x v="0"/>
    <s v="No"/>
    <x v="0"/>
    <n v="63"/>
    <m/>
    <m/>
    <m/>
    <s v="211120"/>
    <x v="314"/>
    <x v="181"/>
    <x v="20"/>
    <s v="Archdeaconry of Bedford"/>
    <m/>
    <m/>
    <m/>
    <n v="16880"/>
    <n v="13000"/>
    <m/>
    <m/>
  </r>
  <r>
    <x v="1"/>
    <x v="0"/>
    <s v="No"/>
    <x v="0"/>
    <n v="94"/>
    <m/>
    <m/>
    <m/>
    <s v="210730"/>
    <x v="315"/>
    <x v="182"/>
    <x v="20"/>
    <s v="Archdeaconry of Bedford"/>
    <m/>
    <m/>
    <m/>
    <n v="14422"/>
    <n v="8650"/>
    <m/>
    <m/>
  </r>
  <r>
    <x v="1"/>
    <x v="0"/>
    <s v="No"/>
    <x v="0"/>
    <n v="18"/>
    <m/>
    <m/>
    <m/>
    <s v="212070"/>
    <x v="316"/>
    <x v="182"/>
    <x v="20"/>
    <s v="Archdeaconry of Bedford"/>
    <m/>
    <m/>
    <m/>
    <n v="14204"/>
    <n v="5000"/>
    <m/>
    <m/>
  </r>
  <r>
    <x v="1"/>
    <x v="0"/>
    <s v="No"/>
    <x v="0"/>
    <n v="71"/>
    <m/>
    <m/>
    <m/>
    <s v="212890"/>
    <x v="317"/>
    <x v="182"/>
    <x v="20"/>
    <s v="Archdeaconry of Bedford"/>
    <m/>
    <m/>
    <m/>
    <n v="14640"/>
    <n v="9640"/>
    <m/>
    <m/>
  </r>
  <r>
    <x v="1"/>
    <x v="0"/>
    <s v="OK"/>
    <x v="0"/>
    <n v="153"/>
    <m/>
    <m/>
    <m/>
    <s v="210950"/>
    <x v="318"/>
    <x v="183"/>
    <x v="20"/>
    <s v="Archdeaconry of Bedford"/>
    <m/>
    <m/>
    <m/>
    <n v="19423"/>
    <n v="19423"/>
    <m/>
    <m/>
  </r>
  <r>
    <x v="1"/>
    <x v="0"/>
    <s v="OK"/>
    <x v="0"/>
    <n v="153"/>
    <m/>
    <m/>
    <m/>
    <s v="212320"/>
    <x v="319"/>
    <x v="183"/>
    <x v="20"/>
    <s v="Archdeaconry of Bedford"/>
    <m/>
    <m/>
    <m/>
    <n v="43334"/>
    <n v="43334"/>
    <m/>
    <m/>
  </r>
  <r>
    <x v="1"/>
    <x v="0"/>
    <s v="OK"/>
    <x v="0"/>
    <n v="153"/>
    <m/>
    <m/>
    <m/>
    <s v="212361"/>
    <x v="320"/>
    <x v="183"/>
    <x v="20"/>
    <s v="Archdeaconry of Bedford"/>
    <m/>
    <m/>
    <m/>
    <n v="2179"/>
    <n v="2179"/>
    <m/>
    <m/>
  </r>
  <r>
    <x v="1"/>
    <x v="0"/>
    <s v="No"/>
    <x v="0"/>
    <n v="80"/>
    <m/>
    <m/>
    <m/>
    <s v="211830"/>
    <x v="321"/>
    <x v="184"/>
    <x v="20"/>
    <s v="Archdeaconry of Bedford"/>
    <m/>
    <m/>
    <m/>
    <n v="20086"/>
    <n v="20086"/>
    <m/>
    <m/>
  </r>
  <r>
    <x v="1"/>
    <x v="0"/>
    <s v="No"/>
    <x v="0"/>
    <n v="66"/>
    <m/>
    <m/>
    <m/>
    <s v="212570"/>
    <x v="322"/>
    <x v="184"/>
    <x v="20"/>
    <s v="Archdeaconry of Bedford"/>
    <m/>
    <m/>
    <m/>
    <n v="12903"/>
    <n v="9000"/>
    <m/>
    <m/>
  </r>
  <r>
    <x v="1"/>
    <x v="0"/>
    <s v="OK"/>
    <x v="0"/>
    <n v="153"/>
    <m/>
    <m/>
    <m/>
    <s v="211930"/>
    <x v="323"/>
    <x v="181"/>
    <x v="20"/>
    <s v="Archdeaconry of Bedford"/>
    <m/>
    <m/>
    <m/>
    <n v="13148"/>
    <n v="13148"/>
    <m/>
    <m/>
  </r>
  <r>
    <x v="1"/>
    <x v="0"/>
    <s v="OK"/>
    <x v="0"/>
    <n v="153"/>
    <m/>
    <m/>
    <m/>
    <s v="211970"/>
    <x v="324"/>
    <x v="184"/>
    <x v="20"/>
    <s v="Archdeaconry of Bedford"/>
    <m/>
    <m/>
    <m/>
    <n v="19045"/>
    <n v="19045"/>
    <m/>
    <m/>
  </r>
  <r>
    <x v="1"/>
    <x v="0"/>
    <s v="No"/>
    <x v="0"/>
    <n v="60"/>
    <m/>
    <m/>
    <m/>
    <s v="212000"/>
    <x v="325"/>
    <x v="181"/>
    <x v="20"/>
    <s v="Archdeaconry of Bedford"/>
    <m/>
    <m/>
    <m/>
    <n v="13079"/>
    <n v="13079"/>
    <m/>
    <m/>
  </r>
  <r>
    <x v="1"/>
    <x v="0"/>
    <s v="No"/>
    <x v="0"/>
    <n v="3"/>
    <m/>
    <m/>
    <m/>
    <s v="213000"/>
    <x v="326"/>
    <x v="181"/>
    <x v="20"/>
    <s v="Archdeaconry of Bedford"/>
    <m/>
    <m/>
    <m/>
    <n v="9603"/>
    <n v="1600.5"/>
    <m/>
    <m/>
  </r>
  <r>
    <x v="1"/>
    <x v="0"/>
    <s v="No"/>
    <x v="0"/>
    <n v="83"/>
    <m/>
    <m/>
    <m/>
    <s v="212450"/>
    <x v="327"/>
    <x v="181"/>
    <x v="20"/>
    <s v="Archdeaconry of Bedford"/>
    <m/>
    <m/>
    <m/>
    <n v="11484"/>
    <n v="8657"/>
    <m/>
    <m/>
  </r>
  <r>
    <x v="1"/>
    <x v="0"/>
    <s v="No"/>
    <x v="0"/>
    <n v="47"/>
    <m/>
    <m/>
    <m/>
    <s v="212630"/>
    <x v="328"/>
    <x v="181"/>
    <x v="20"/>
    <s v="Archdeaconry of Bedford"/>
    <m/>
    <m/>
    <m/>
    <n v="21710"/>
    <n v="21710"/>
    <m/>
    <m/>
  </r>
  <r>
    <x v="1"/>
    <x v="0"/>
    <s v="No"/>
    <x v="0"/>
    <n v="153"/>
    <m/>
    <m/>
    <m/>
    <s v="213020"/>
    <x v="329"/>
    <x v="185"/>
    <x v="20"/>
    <s v="Archdeaconry of Bedford"/>
    <m/>
    <m/>
    <m/>
    <n v="39486"/>
    <n v="39486"/>
    <m/>
    <m/>
  </r>
  <r>
    <x v="1"/>
    <x v="0"/>
    <s v="No"/>
    <x v="0"/>
    <n v="124"/>
    <m/>
    <m/>
    <m/>
    <s v="210540"/>
    <x v="330"/>
    <x v="186"/>
    <x v="20"/>
    <s v="Archdeaconry of Bedford"/>
    <m/>
    <m/>
    <m/>
    <n v="40750"/>
    <n v="30396.75"/>
    <m/>
    <m/>
  </r>
  <r>
    <x v="1"/>
    <x v="0"/>
    <s v="No"/>
    <x v="0"/>
    <n v="128"/>
    <m/>
    <m/>
    <m/>
    <s v="211921"/>
    <x v="331"/>
    <x v="186"/>
    <x v="20"/>
    <s v="Archdeaconry of Bedford"/>
    <m/>
    <m/>
    <m/>
    <n v="24247"/>
    <n v="24247"/>
    <m/>
    <m/>
  </r>
  <r>
    <x v="1"/>
    <x v="0"/>
    <s v="OK"/>
    <x v="0"/>
    <n v="153"/>
    <m/>
    <m/>
    <m/>
    <s v="212380"/>
    <x v="332"/>
    <x v="186"/>
    <x v="20"/>
    <s v="Archdeaconry of Bedford"/>
    <m/>
    <m/>
    <m/>
    <n v="5359"/>
    <n v="5359"/>
    <m/>
    <m/>
  </r>
  <r>
    <x v="1"/>
    <x v="0"/>
    <s v="OK"/>
    <x v="0"/>
    <n v="153"/>
    <m/>
    <m/>
    <m/>
    <s v="210690"/>
    <x v="333"/>
    <x v="187"/>
    <x v="20"/>
    <s v="Archdeaconry of Bedford"/>
    <m/>
    <m/>
    <m/>
    <n v="54059"/>
    <n v="54059"/>
    <m/>
    <m/>
  </r>
  <r>
    <x v="2"/>
    <x v="0"/>
    <s v="OK"/>
    <x v="0"/>
    <n v="153"/>
    <m/>
    <m/>
    <m/>
    <s v="030480"/>
    <x v="0"/>
    <x v="0"/>
    <x v="0"/>
    <s v="Archdeaconry of St Albans "/>
    <m/>
    <m/>
    <m/>
    <n v="10778"/>
    <n v="10778"/>
    <m/>
    <m/>
  </r>
  <r>
    <x v="2"/>
    <x v="0"/>
    <s v="OK"/>
    <x v="0"/>
    <n v="153"/>
    <m/>
    <m/>
    <m/>
    <s v="032500"/>
    <x v="1"/>
    <x v="0"/>
    <x v="0"/>
    <s v="Archdeaconry of St Albans "/>
    <m/>
    <m/>
    <m/>
    <n v="99022"/>
    <n v="99022"/>
    <m/>
    <m/>
  </r>
  <r>
    <x v="2"/>
    <x v="0"/>
    <s v="OK"/>
    <x v="0"/>
    <n v="153"/>
    <m/>
    <m/>
    <m/>
    <s v="031050"/>
    <x v="2"/>
    <x v="1"/>
    <x v="0"/>
    <s v="Archdeaconry of St Albans "/>
    <m/>
    <m/>
    <m/>
    <n v="127678"/>
    <n v="127678"/>
    <m/>
    <m/>
  </r>
  <r>
    <x v="2"/>
    <x v="0"/>
    <s v="OK"/>
    <x v="0"/>
    <n v="328"/>
    <m/>
    <m/>
    <m/>
    <s v="031060"/>
    <x v="3"/>
    <x v="1"/>
    <x v="0"/>
    <s v="Archdeaconry of St Albans "/>
    <m/>
    <m/>
    <m/>
    <n v="21467"/>
    <n v="21467"/>
    <m/>
    <m/>
  </r>
  <r>
    <x v="2"/>
    <x v="0"/>
    <s v="OK"/>
    <x v="0"/>
    <n v="153"/>
    <m/>
    <m/>
    <m/>
    <s v="031620"/>
    <x v="4"/>
    <x v="1"/>
    <x v="0"/>
    <s v="Archdeaconry of St Albans "/>
    <m/>
    <m/>
    <m/>
    <n v="37364"/>
    <n v="37364"/>
    <m/>
    <m/>
  </r>
  <r>
    <x v="2"/>
    <x v="0"/>
    <s v="OK"/>
    <x v="0"/>
    <n v="153"/>
    <m/>
    <m/>
    <m/>
    <s v="031851"/>
    <x v="5"/>
    <x v="1"/>
    <x v="0"/>
    <s v="Archdeaconry of St Albans "/>
    <m/>
    <m/>
    <m/>
    <n v="7190"/>
    <n v="7190"/>
    <m/>
    <m/>
  </r>
  <r>
    <x v="2"/>
    <x v="0"/>
    <s v="OK"/>
    <x v="0"/>
    <n v="153"/>
    <m/>
    <m/>
    <m/>
    <s v="032020"/>
    <x v="6"/>
    <x v="1"/>
    <x v="0"/>
    <s v="Archdeaconry of St Albans "/>
    <m/>
    <m/>
    <m/>
    <n v="43738"/>
    <n v="43738"/>
    <m/>
    <m/>
  </r>
  <r>
    <x v="2"/>
    <x v="0"/>
    <s v="OK"/>
    <x v="0"/>
    <n v="153"/>
    <m/>
    <m/>
    <m/>
    <s v="031901"/>
    <x v="7"/>
    <x v="2"/>
    <x v="0"/>
    <s v="Archdeaconry of St Albans "/>
    <m/>
    <m/>
    <m/>
    <n v="54564"/>
    <n v="54564"/>
    <m/>
    <m/>
  </r>
  <r>
    <x v="2"/>
    <x v="0"/>
    <s v="No"/>
    <x v="0"/>
    <n v="153"/>
    <m/>
    <m/>
    <m/>
    <s v="032621"/>
    <x v="8"/>
    <x v="3"/>
    <x v="0"/>
    <s v="Archdeaconry of St Albans "/>
    <m/>
    <m/>
    <m/>
    <n v="161639"/>
    <n v="161639"/>
    <m/>
    <m/>
  </r>
  <r>
    <x v="2"/>
    <x v="0"/>
    <s v="No"/>
    <x v="0"/>
    <n v="106"/>
    <m/>
    <m/>
    <m/>
    <s v="032880"/>
    <x v="9"/>
    <x v="2"/>
    <x v="0"/>
    <s v="Archdeaconry of St Albans "/>
    <m/>
    <m/>
    <m/>
    <n v="32589"/>
    <n v="32589"/>
    <m/>
    <m/>
  </r>
  <r>
    <x v="2"/>
    <x v="0"/>
    <s v="OK"/>
    <x v="0"/>
    <n v="153"/>
    <m/>
    <m/>
    <m/>
    <s v="091081"/>
    <x v="10"/>
    <x v="4"/>
    <x v="1"/>
    <s v="Archdeaconry of St Albans "/>
    <m/>
    <m/>
    <m/>
    <n v="5719"/>
    <n v="5719"/>
    <m/>
    <m/>
  </r>
  <r>
    <x v="2"/>
    <x v="0"/>
    <s v="No"/>
    <x v="0"/>
    <n v="16"/>
    <m/>
    <m/>
    <m/>
    <s v="091670"/>
    <x v="11"/>
    <x v="4"/>
    <x v="1"/>
    <s v="Archdeaconry of St Albans "/>
    <m/>
    <m/>
    <m/>
    <n v="6109"/>
    <n v="3200"/>
    <m/>
    <m/>
  </r>
  <r>
    <x v="2"/>
    <x v="0"/>
    <s v="No"/>
    <x v="0"/>
    <n v="104"/>
    <m/>
    <m/>
    <m/>
    <s v="091290"/>
    <x v="12"/>
    <x v="5"/>
    <x v="1"/>
    <s v="Archdeaconry of St Albans "/>
    <m/>
    <m/>
    <m/>
    <n v="266397"/>
    <n v="266397"/>
    <m/>
    <m/>
  </r>
  <r>
    <x v="2"/>
    <x v="0"/>
    <s v="No"/>
    <x v="0"/>
    <n v="56"/>
    <m/>
    <m/>
    <m/>
    <s v="091340"/>
    <x v="13"/>
    <x v="6"/>
    <x v="1"/>
    <s v="Archdeaconry of St Albans "/>
    <m/>
    <m/>
    <m/>
    <n v="4607"/>
    <n v="3953.25"/>
    <m/>
    <m/>
  </r>
  <r>
    <x v="2"/>
    <x v="0"/>
    <s v="OK"/>
    <x v="0"/>
    <n v="153"/>
    <m/>
    <m/>
    <m/>
    <s v="091390"/>
    <x v="14"/>
    <x v="6"/>
    <x v="1"/>
    <s v="Archdeaconry of St Albans "/>
    <m/>
    <m/>
    <m/>
    <n v="43245"/>
    <n v="43245"/>
    <m/>
    <m/>
  </r>
  <r>
    <x v="2"/>
    <x v="0"/>
    <s v="No"/>
    <x v="0"/>
    <n v="57"/>
    <m/>
    <m/>
    <m/>
    <s v="091460"/>
    <x v="15"/>
    <x v="7"/>
    <x v="1"/>
    <s v="Archdeaconry of St Albans "/>
    <m/>
    <m/>
    <m/>
    <n v="19158"/>
    <n v="19158"/>
    <m/>
    <m/>
  </r>
  <r>
    <x v="2"/>
    <x v="0"/>
    <s v="No"/>
    <x v="0"/>
    <n v="51"/>
    <m/>
    <m/>
    <m/>
    <s v="091940"/>
    <x v="16"/>
    <x v="7"/>
    <x v="1"/>
    <s v="Archdeaconry of St Albans "/>
    <m/>
    <m/>
    <m/>
    <n v="19125"/>
    <n v="14343.75"/>
    <m/>
    <m/>
  </r>
  <r>
    <x v="2"/>
    <x v="0"/>
    <s v="OK"/>
    <x v="0"/>
    <n v="153"/>
    <m/>
    <m/>
    <m/>
    <s v="091580"/>
    <x v="17"/>
    <x v="7"/>
    <x v="1"/>
    <s v="Archdeaconry of St Albans "/>
    <m/>
    <m/>
    <m/>
    <n v="17081"/>
    <n v="17081"/>
    <m/>
    <m/>
  </r>
  <r>
    <x v="2"/>
    <x v="0"/>
    <s v="No"/>
    <x v="0"/>
    <n v="10"/>
    <m/>
    <m/>
    <m/>
    <s v="091950"/>
    <x v="18"/>
    <x v="8"/>
    <x v="1"/>
    <s v="Archdeaconry of St Albans "/>
    <m/>
    <m/>
    <m/>
    <n v="49035"/>
    <n v="24000"/>
    <m/>
    <m/>
  </r>
  <r>
    <x v="2"/>
    <x v="0"/>
    <s v="OK"/>
    <x v="0"/>
    <n v="153"/>
    <m/>
    <m/>
    <m/>
    <s v="091551"/>
    <x v="19"/>
    <x v="8"/>
    <x v="1"/>
    <s v="Archdeaconry of St Albans "/>
    <m/>
    <m/>
    <m/>
    <n v="71884"/>
    <n v="71884"/>
    <m/>
    <m/>
  </r>
  <r>
    <x v="2"/>
    <x v="0"/>
    <s v="OK"/>
    <x v="0"/>
    <n v="153"/>
    <m/>
    <m/>
    <m/>
    <s v="092900"/>
    <x v="20"/>
    <x v="8"/>
    <x v="1"/>
    <s v="Archdeaconry of St Albans "/>
    <m/>
    <m/>
    <m/>
    <n v="21532"/>
    <n v="21532"/>
    <m/>
    <m/>
  </r>
  <r>
    <x v="2"/>
    <x v="0"/>
    <s v="OK"/>
    <x v="0"/>
    <n v="153"/>
    <m/>
    <m/>
    <m/>
    <s v="091920"/>
    <x v="21"/>
    <x v="9"/>
    <x v="1"/>
    <s v="Archdeaconry of St Albans "/>
    <m/>
    <m/>
    <m/>
    <n v="66884"/>
    <n v="66884"/>
    <m/>
    <m/>
  </r>
  <r>
    <x v="2"/>
    <x v="0"/>
    <s v="OK"/>
    <x v="0"/>
    <n v="153"/>
    <m/>
    <m/>
    <m/>
    <s v="091990"/>
    <x v="22"/>
    <x v="6"/>
    <x v="1"/>
    <s v="Archdeaconry of St Albans "/>
    <m/>
    <m/>
    <m/>
    <n v="24762"/>
    <n v="24762"/>
    <m/>
    <m/>
  </r>
  <r>
    <x v="2"/>
    <x v="0"/>
    <s v="OK"/>
    <x v="0"/>
    <n v="330"/>
    <m/>
    <m/>
    <m/>
    <s v="092061"/>
    <x v="23"/>
    <x v="10"/>
    <x v="1"/>
    <s v="Archdeaconry of St Albans "/>
    <m/>
    <m/>
    <m/>
    <n v="1574"/>
    <n v="1574"/>
    <m/>
    <m/>
  </r>
  <r>
    <x v="2"/>
    <x v="0"/>
    <s v="OK"/>
    <x v="0"/>
    <n v="153"/>
    <m/>
    <m/>
    <m/>
    <s v="092250"/>
    <x v="24"/>
    <x v="4"/>
    <x v="1"/>
    <s v="Archdeaconry of St Albans "/>
    <m/>
    <m/>
    <m/>
    <n v="39963"/>
    <n v="39963"/>
    <m/>
    <m/>
  </r>
  <r>
    <x v="2"/>
    <x v="0"/>
    <s v="OK"/>
    <x v="0"/>
    <n v="153"/>
    <m/>
    <m/>
    <m/>
    <s v="092260"/>
    <x v="25"/>
    <x v="5"/>
    <x v="1"/>
    <s v="Archdeaconry of St Albans "/>
    <m/>
    <m/>
    <m/>
    <n v="20021"/>
    <n v="20021"/>
    <m/>
    <m/>
  </r>
  <r>
    <x v="2"/>
    <x v="0"/>
    <s v="OK"/>
    <x v="0"/>
    <n v="323"/>
    <m/>
    <m/>
    <m/>
    <s v="092470"/>
    <x v="26"/>
    <x v="10"/>
    <x v="1"/>
    <s v="Archdeaconry of St Albans "/>
    <m/>
    <m/>
    <m/>
    <n v="47510"/>
    <n v="47510"/>
    <m/>
    <m/>
  </r>
  <r>
    <x v="2"/>
    <x v="0"/>
    <s v="OK"/>
    <x v="0"/>
    <n v="329"/>
    <m/>
    <m/>
    <m/>
    <s v="092881"/>
    <x v="27"/>
    <x v="11"/>
    <x v="1"/>
    <s v="Archdeaconry of St Albans "/>
    <m/>
    <m/>
    <m/>
    <n v="39251"/>
    <n v="39251"/>
    <m/>
    <m/>
  </r>
  <r>
    <x v="2"/>
    <x v="0"/>
    <s v="OK"/>
    <x v="0"/>
    <n v="153"/>
    <m/>
    <m/>
    <m/>
    <s v="100660"/>
    <x v="28"/>
    <x v="12"/>
    <x v="2"/>
    <s v="Archdeaconry of St Albans "/>
    <m/>
    <m/>
    <m/>
    <n v="47937"/>
    <n v="47937"/>
    <m/>
    <m/>
  </r>
  <r>
    <x v="2"/>
    <x v="0"/>
    <s v="OK"/>
    <x v="1"/>
    <n v="153"/>
    <m/>
    <m/>
    <m/>
    <s v="100680"/>
    <x v="29"/>
    <x v="13"/>
    <x v="2"/>
    <s v="Archdeaconry of St Albans "/>
    <m/>
    <m/>
    <m/>
    <n v="195233"/>
    <n v="195233"/>
    <m/>
    <m/>
  </r>
  <r>
    <x v="2"/>
    <x v="0"/>
    <s v="OK"/>
    <x v="1"/>
    <n v="153"/>
    <m/>
    <m/>
    <m/>
    <s v="100681"/>
    <x v="30"/>
    <x v="14"/>
    <x v="2"/>
    <s v="Archdeaconry of St Albans "/>
    <m/>
    <m/>
    <m/>
    <n v="152405"/>
    <n v="152405"/>
    <m/>
    <m/>
  </r>
  <r>
    <x v="2"/>
    <x v="0"/>
    <s v="No"/>
    <x v="0"/>
    <n v="109"/>
    <m/>
    <m/>
    <m/>
    <s v="100790"/>
    <x v="31"/>
    <x v="15"/>
    <x v="2"/>
    <s v="Archdeaconry of St Albans "/>
    <m/>
    <m/>
    <m/>
    <n v="67197"/>
    <n v="67197"/>
    <m/>
    <m/>
  </r>
  <r>
    <x v="2"/>
    <x v="0"/>
    <s v="OK"/>
    <x v="0"/>
    <n v="153"/>
    <m/>
    <m/>
    <m/>
    <s v="100791"/>
    <x v="32"/>
    <x v="16"/>
    <x v="2"/>
    <s v="Archdeaconry of St Albans "/>
    <m/>
    <m/>
    <m/>
    <n v="65403"/>
    <n v="65403"/>
    <m/>
    <m/>
  </r>
  <r>
    <x v="2"/>
    <x v="0"/>
    <s v="OK"/>
    <x v="0"/>
    <n v="153"/>
    <m/>
    <m/>
    <m/>
    <s v="101800"/>
    <x v="33"/>
    <x v="17"/>
    <x v="2"/>
    <s v="Archdeaconry of St Albans "/>
    <m/>
    <m/>
    <m/>
    <n v="45781"/>
    <n v="45781"/>
    <m/>
    <m/>
  </r>
  <r>
    <x v="2"/>
    <x v="0"/>
    <s v="OK"/>
    <x v="0"/>
    <n v="153"/>
    <m/>
    <m/>
    <m/>
    <s v="102100"/>
    <x v="34"/>
    <x v="18"/>
    <x v="2"/>
    <s v="Archdeaconry of St Albans "/>
    <m/>
    <m/>
    <m/>
    <n v="93626"/>
    <n v="93626"/>
    <m/>
    <m/>
  </r>
  <r>
    <x v="2"/>
    <x v="0"/>
    <s v="OK"/>
    <x v="0"/>
    <n v="153"/>
    <m/>
    <m/>
    <m/>
    <s v="100490"/>
    <x v="35"/>
    <x v="19"/>
    <x v="2"/>
    <s v="Archdeaconry of St Albans "/>
    <m/>
    <m/>
    <m/>
    <n v="48509"/>
    <n v="48509"/>
    <m/>
    <m/>
  </r>
  <r>
    <x v="2"/>
    <x v="0"/>
    <s v="No"/>
    <x v="0"/>
    <n v="88"/>
    <m/>
    <m/>
    <m/>
    <s v="102300"/>
    <x v="36"/>
    <x v="12"/>
    <x v="2"/>
    <s v="Archdeaconry of St Albans "/>
    <m/>
    <m/>
    <m/>
    <n v="45146"/>
    <n v="42646"/>
    <m/>
    <m/>
  </r>
  <r>
    <x v="2"/>
    <x v="0"/>
    <s v="OK"/>
    <x v="0"/>
    <n v="153"/>
    <m/>
    <m/>
    <m/>
    <s v="112180"/>
    <x v="37"/>
    <x v="20"/>
    <x v="3"/>
    <s v="Archdeaconry of St Albans "/>
    <m/>
    <m/>
    <m/>
    <n v="76839"/>
    <n v="76839"/>
    <m/>
    <m/>
  </r>
  <r>
    <x v="2"/>
    <x v="0"/>
    <s v="OK"/>
    <x v="0"/>
    <n v="153"/>
    <m/>
    <m/>
    <m/>
    <s v="112211"/>
    <x v="38"/>
    <x v="21"/>
    <x v="3"/>
    <s v="Archdeaconry of St Albans "/>
    <m/>
    <m/>
    <m/>
    <n v="64831"/>
    <n v="64831"/>
    <m/>
    <m/>
  </r>
  <r>
    <x v="2"/>
    <x v="0"/>
    <s v="OK"/>
    <x v="0"/>
    <n v="153"/>
    <m/>
    <m/>
    <m/>
    <s v="112191"/>
    <x v="39"/>
    <x v="22"/>
    <x v="3"/>
    <s v="Archdeaconry of St Albans "/>
    <m/>
    <m/>
    <m/>
    <n v="62264"/>
    <n v="62264"/>
    <m/>
    <m/>
  </r>
  <r>
    <x v="2"/>
    <x v="0"/>
    <s v="OK"/>
    <x v="0"/>
    <n v="153"/>
    <m/>
    <m/>
    <m/>
    <s v="112200"/>
    <x v="40"/>
    <x v="23"/>
    <x v="3"/>
    <s v="Archdeaconry of St Albans "/>
    <m/>
    <m/>
    <m/>
    <n v="74784"/>
    <n v="74784"/>
    <m/>
    <m/>
  </r>
  <r>
    <x v="2"/>
    <x v="0"/>
    <s v="OK"/>
    <x v="0"/>
    <n v="153"/>
    <m/>
    <m/>
    <m/>
    <s v="112210"/>
    <x v="41"/>
    <x v="24"/>
    <x v="3"/>
    <s v="Archdeaconry of St Albans "/>
    <m/>
    <m/>
    <m/>
    <n v="167204"/>
    <n v="167204"/>
    <m/>
    <m/>
  </r>
  <r>
    <x v="2"/>
    <x v="0"/>
    <s v="No"/>
    <x v="0"/>
    <n v="138"/>
    <m/>
    <m/>
    <m/>
    <s v="112220"/>
    <x v="42"/>
    <x v="25"/>
    <x v="3"/>
    <s v="Archdeaconry of St Albans "/>
    <m/>
    <m/>
    <m/>
    <n v="107968"/>
    <n v="107968"/>
    <m/>
    <m/>
  </r>
  <r>
    <x v="2"/>
    <x v="0"/>
    <s v="OK"/>
    <x v="0"/>
    <n v="153"/>
    <m/>
    <m/>
    <m/>
    <s v="112230"/>
    <x v="43"/>
    <x v="26"/>
    <x v="3"/>
    <s v="Archdeaconry of St Albans "/>
    <m/>
    <m/>
    <m/>
    <n v="55762"/>
    <n v="55762"/>
    <m/>
    <m/>
  </r>
  <r>
    <x v="2"/>
    <x v="0"/>
    <s v="OK"/>
    <x v="0"/>
    <n v="153"/>
    <m/>
    <m/>
    <m/>
    <s v="112240"/>
    <x v="44"/>
    <x v="27"/>
    <x v="3"/>
    <s v="Archdeaconry of St Albans "/>
    <m/>
    <m/>
    <m/>
    <n v="83743"/>
    <n v="83743"/>
    <m/>
    <m/>
  </r>
  <r>
    <x v="2"/>
    <x v="0"/>
    <s v="OK"/>
    <x v="0"/>
    <n v="153"/>
    <m/>
    <m/>
    <m/>
    <s v="110040"/>
    <x v="45"/>
    <x v="28"/>
    <x v="3"/>
    <s v="Archdeaconry of St Albans "/>
    <m/>
    <m/>
    <m/>
    <n v="54490"/>
    <n v="54490"/>
    <m/>
    <m/>
  </r>
  <r>
    <x v="2"/>
    <x v="0"/>
    <s v="OK"/>
    <x v="0"/>
    <n v="153"/>
    <m/>
    <m/>
    <m/>
    <s v="110531"/>
    <x v="46"/>
    <x v="29"/>
    <x v="3"/>
    <s v="Archdeaconry of St Albans "/>
    <m/>
    <m/>
    <m/>
    <n v="55762"/>
    <n v="55762"/>
    <m/>
    <m/>
  </r>
  <r>
    <x v="2"/>
    <x v="0"/>
    <s v="OK"/>
    <x v="0"/>
    <n v="153"/>
    <m/>
    <m/>
    <m/>
    <s v="110750"/>
    <x v="47"/>
    <x v="30"/>
    <x v="3"/>
    <s v="Archdeaconry of St Albans "/>
    <m/>
    <m/>
    <m/>
    <n v="59803"/>
    <n v="59803"/>
    <m/>
    <m/>
  </r>
  <r>
    <x v="2"/>
    <x v="0"/>
    <s v="No"/>
    <x v="0"/>
    <n v="75"/>
    <m/>
    <m/>
    <m/>
    <s v="110740"/>
    <x v="48"/>
    <x v="31"/>
    <x v="3"/>
    <s v="Archdeaconry of St Albans "/>
    <m/>
    <m/>
    <m/>
    <n v="55131"/>
    <n v="55131"/>
    <m/>
    <m/>
  </r>
  <r>
    <x v="2"/>
    <x v="0"/>
    <s v="OK"/>
    <x v="0"/>
    <n v="153"/>
    <m/>
    <m/>
    <m/>
    <s v="110980"/>
    <x v="49"/>
    <x v="32"/>
    <x v="3"/>
    <s v="Archdeaconry of St Albans "/>
    <m/>
    <m/>
    <m/>
    <n v="56056"/>
    <n v="56056"/>
    <m/>
    <m/>
  </r>
  <r>
    <x v="2"/>
    <x v="0"/>
    <s v="OK"/>
    <x v="0"/>
    <n v="153"/>
    <m/>
    <m/>
    <m/>
    <s v="112060"/>
    <x v="50"/>
    <x v="28"/>
    <x v="3"/>
    <s v="Archdeaconry of St Albans "/>
    <m/>
    <m/>
    <m/>
    <n v="131985"/>
    <n v="131985"/>
    <m/>
    <m/>
  </r>
  <r>
    <x v="2"/>
    <x v="0"/>
    <s v="No"/>
    <x v="0"/>
    <n v="74"/>
    <m/>
    <m/>
    <m/>
    <s v="112340"/>
    <x v="51"/>
    <x v="28"/>
    <x v="3"/>
    <s v="Archdeaconry of St Albans "/>
    <m/>
    <m/>
    <m/>
    <n v="37313"/>
    <n v="37313"/>
    <m/>
    <m/>
  </r>
  <r>
    <x v="2"/>
    <x v="0"/>
    <s v="OK"/>
    <x v="0"/>
    <n v="153"/>
    <m/>
    <m/>
    <m/>
    <s v="130010"/>
    <x v="52"/>
    <x v="33"/>
    <x v="4"/>
    <s v="Archdeaconry of St Albans "/>
    <m/>
    <m/>
    <m/>
    <n v="102626"/>
    <n v="102626"/>
    <m/>
    <m/>
  </r>
  <r>
    <x v="2"/>
    <x v="0"/>
    <s v="OK"/>
    <x v="0"/>
    <n v="153"/>
    <m/>
    <m/>
    <m/>
    <s v="131500"/>
    <x v="53"/>
    <x v="34"/>
    <x v="4"/>
    <s v="Archdeaconry of St Albans "/>
    <m/>
    <m/>
    <m/>
    <n v="39316"/>
    <n v="39316"/>
    <m/>
    <m/>
  </r>
  <r>
    <x v="2"/>
    <x v="0"/>
    <s v="No"/>
    <x v="0"/>
    <n v="112"/>
    <m/>
    <m/>
    <m/>
    <s v="131520"/>
    <x v="54"/>
    <x v="35"/>
    <x v="4"/>
    <s v="Archdeaconry of St Albans "/>
    <m/>
    <m/>
    <m/>
    <n v="36950"/>
    <n v="36950"/>
    <m/>
    <m/>
  </r>
  <r>
    <x v="2"/>
    <x v="0"/>
    <s v="OK"/>
    <x v="0"/>
    <n v="153"/>
    <m/>
    <m/>
    <m/>
    <s v="131951"/>
    <x v="55"/>
    <x v="36"/>
    <x v="4"/>
    <s v="Archdeaconry of St Albans "/>
    <m/>
    <m/>
    <m/>
    <n v="24241"/>
    <n v="24241"/>
    <m/>
    <m/>
  </r>
  <r>
    <x v="2"/>
    <x v="0"/>
    <s v="OK"/>
    <x v="0"/>
    <n v="153"/>
    <m/>
    <m/>
    <m/>
    <s v="131960"/>
    <x v="56"/>
    <x v="37"/>
    <x v="4"/>
    <s v="Archdeaconry of St Albans "/>
    <m/>
    <m/>
    <m/>
    <n v="46568"/>
    <n v="46568"/>
    <m/>
    <m/>
  </r>
  <r>
    <x v="2"/>
    <x v="0"/>
    <s v="No"/>
    <x v="0"/>
    <n v="69"/>
    <m/>
    <m/>
    <m/>
    <s v="132730"/>
    <x v="57"/>
    <x v="38"/>
    <x v="4"/>
    <s v="Archdeaconry of St Albans "/>
    <m/>
    <m/>
    <m/>
    <n v="53519"/>
    <n v="53519"/>
    <m/>
    <m/>
  </r>
  <r>
    <x v="2"/>
    <x v="0"/>
    <s v="OK"/>
    <x v="0"/>
    <n v="153"/>
    <m/>
    <m/>
    <m/>
    <s v="132740"/>
    <x v="58"/>
    <x v="39"/>
    <x v="4"/>
    <s v="Archdeaconry of St Albans "/>
    <m/>
    <m/>
    <m/>
    <n v="34607"/>
    <n v="34607"/>
    <m/>
    <m/>
  </r>
  <r>
    <x v="2"/>
    <x v="0"/>
    <s v="No"/>
    <x v="0"/>
    <n v="131"/>
    <m/>
    <m/>
    <m/>
    <s v="132760"/>
    <x v="59"/>
    <x v="40"/>
    <x v="4"/>
    <s v="Archdeaconry of St Albans "/>
    <m/>
    <m/>
    <m/>
    <n v="25216"/>
    <n v="25216"/>
    <m/>
    <m/>
  </r>
  <r>
    <x v="2"/>
    <x v="0"/>
    <s v="OK"/>
    <x v="0"/>
    <n v="153"/>
    <m/>
    <m/>
    <m/>
    <s v="132761"/>
    <x v="60"/>
    <x v="41"/>
    <x v="4"/>
    <s v="Archdeaconry of St Albans "/>
    <m/>
    <m/>
    <m/>
    <n v="109703"/>
    <n v="109703"/>
    <m/>
    <m/>
  </r>
  <r>
    <x v="2"/>
    <x v="0"/>
    <s v="OK"/>
    <x v="0"/>
    <n v="153"/>
    <m/>
    <m/>
    <m/>
    <s v="132770"/>
    <x v="61"/>
    <x v="42"/>
    <x v="4"/>
    <s v="Archdeaconry of St Albans "/>
    <m/>
    <m/>
    <m/>
    <n v="94262"/>
    <n v="94262"/>
    <m/>
    <m/>
  </r>
  <r>
    <x v="2"/>
    <x v="0"/>
    <s v="OK"/>
    <x v="0"/>
    <n v="153"/>
    <m/>
    <m/>
    <m/>
    <s v="132780"/>
    <x v="62"/>
    <x v="43"/>
    <x v="4"/>
    <s v="Archdeaconry of St Albans "/>
    <m/>
    <m/>
    <m/>
    <n v="51277"/>
    <n v="51277"/>
    <m/>
    <m/>
  </r>
  <r>
    <x v="2"/>
    <x v="0"/>
    <s v="No"/>
    <x v="0"/>
    <n v="129"/>
    <m/>
    <m/>
    <m/>
    <s v="132781"/>
    <x v="63"/>
    <x v="44"/>
    <x v="4"/>
    <s v="Archdeaconry of St Albans "/>
    <m/>
    <m/>
    <m/>
    <n v="43698"/>
    <n v="43698"/>
    <m/>
    <m/>
  </r>
  <r>
    <x v="2"/>
    <x v="0"/>
    <s v="OK"/>
    <x v="0"/>
    <n v="321"/>
    <m/>
    <m/>
    <m/>
    <s v="130570"/>
    <x v="64"/>
    <x v="45"/>
    <x v="4"/>
    <s v="Archdeaconry of St Albans "/>
    <m/>
    <m/>
    <m/>
    <n v="98174"/>
    <n v="98174"/>
    <m/>
    <m/>
  </r>
  <r>
    <x v="2"/>
    <x v="0"/>
    <s v="No"/>
    <x v="0"/>
    <n v="85"/>
    <m/>
    <m/>
    <m/>
    <s v="130580"/>
    <x v="65"/>
    <x v="46"/>
    <x v="4"/>
    <s v="Archdeaconry of St Albans "/>
    <m/>
    <m/>
    <m/>
    <n v="52847"/>
    <n v="46000"/>
    <m/>
    <m/>
  </r>
  <r>
    <x v="2"/>
    <x v="0"/>
    <s v="No"/>
    <x v="0"/>
    <n v="12"/>
    <m/>
    <m/>
    <m/>
    <s v="140150"/>
    <x v="66"/>
    <x v="47"/>
    <x v="5"/>
    <s v="Archdeaconry of St Albans "/>
    <m/>
    <m/>
    <m/>
    <n v="5200"/>
    <n v="1200"/>
    <m/>
    <m/>
  </r>
  <r>
    <x v="2"/>
    <x v="0"/>
    <s v="OK"/>
    <x v="0"/>
    <n v="153"/>
    <m/>
    <m/>
    <m/>
    <s v="141440"/>
    <x v="67"/>
    <x v="47"/>
    <x v="5"/>
    <s v="Archdeaconry of St Albans "/>
    <m/>
    <m/>
    <m/>
    <n v="37602"/>
    <n v="37602"/>
    <m/>
    <m/>
  </r>
  <r>
    <x v="2"/>
    <x v="0"/>
    <s v="No"/>
    <x v="0"/>
    <n v="117"/>
    <m/>
    <m/>
    <m/>
    <s v="140960"/>
    <x v="68"/>
    <x v="48"/>
    <x v="5"/>
    <s v="Archdeaconry of St Albans "/>
    <m/>
    <m/>
    <m/>
    <n v="33710"/>
    <n v="33710"/>
    <m/>
    <m/>
  </r>
  <r>
    <x v="2"/>
    <x v="0"/>
    <s v="OK"/>
    <x v="0"/>
    <n v="153"/>
    <m/>
    <m/>
    <m/>
    <s v="141100"/>
    <x v="69"/>
    <x v="49"/>
    <x v="5"/>
    <s v="Archdeaconry of St Albans "/>
    <m/>
    <m/>
    <m/>
    <n v="104834"/>
    <n v="104834"/>
    <m/>
    <m/>
  </r>
  <r>
    <x v="2"/>
    <x v="0"/>
    <s v="OK"/>
    <x v="0"/>
    <n v="153"/>
    <m/>
    <m/>
    <m/>
    <s v="141110"/>
    <x v="70"/>
    <x v="50"/>
    <x v="5"/>
    <s v="Archdeaconry of St Albans "/>
    <m/>
    <m/>
    <m/>
    <n v="262349"/>
    <n v="262349"/>
    <m/>
    <m/>
  </r>
  <r>
    <x v="2"/>
    <x v="0"/>
    <s v="OK"/>
    <x v="0"/>
    <n v="149"/>
    <m/>
    <m/>
    <m/>
    <s v="141760"/>
    <x v="71"/>
    <x v="48"/>
    <x v="5"/>
    <s v="Archdeaconry of St Albans "/>
    <m/>
    <m/>
    <m/>
    <n v="30841"/>
    <n v="30841"/>
    <m/>
    <m/>
  </r>
  <r>
    <x v="2"/>
    <x v="0"/>
    <s v="OK"/>
    <x v="0"/>
    <n v="153"/>
    <m/>
    <m/>
    <m/>
    <s v="142080"/>
    <x v="72"/>
    <x v="51"/>
    <x v="5"/>
    <s v="Archdeaconry of St Albans "/>
    <m/>
    <m/>
    <m/>
    <n v="129845"/>
    <n v="129845"/>
    <m/>
    <m/>
  </r>
  <r>
    <x v="2"/>
    <x v="0"/>
    <s v="OK"/>
    <x v="0"/>
    <n v="153"/>
    <m/>
    <m/>
    <m/>
    <s v="142280"/>
    <x v="73"/>
    <x v="52"/>
    <x v="5"/>
    <s v="Archdeaconry of St Albans "/>
    <m/>
    <m/>
    <m/>
    <n v="40033"/>
    <n v="40033"/>
    <m/>
    <m/>
  </r>
  <r>
    <x v="2"/>
    <x v="0"/>
    <s v="OK"/>
    <x v="0"/>
    <n v="153"/>
    <m/>
    <m/>
    <m/>
    <s v="142860"/>
    <x v="74"/>
    <x v="53"/>
    <x v="5"/>
    <s v="Archdeaconry of St Albans "/>
    <m/>
    <m/>
    <m/>
    <n v="98800"/>
    <n v="98800"/>
    <m/>
    <m/>
  </r>
  <r>
    <x v="2"/>
    <x v="0"/>
    <s v="OK"/>
    <x v="0"/>
    <n v="153"/>
    <m/>
    <m/>
    <m/>
    <s v="231171"/>
    <x v="75"/>
    <x v="54"/>
    <x v="6"/>
    <s v="Archdeaconry of St Albans "/>
    <m/>
    <m/>
    <m/>
    <n v="49483"/>
    <n v="49483"/>
    <m/>
    <m/>
  </r>
  <r>
    <x v="2"/>
    <x v="0"/>
    <s v="No"/>
    <x v="0"/>
    <n v="127"/>
    <m/>
    <m/>
    <m/>
    <s v="231172"/>
    <x v="76"/>
    <x v="54"/>
    <x v="6"/>
    <s v="Archdeaconry of St Albans "/>
    <m/>
    <m/>
    <m/>
    <n v="30086"/>
    <n v="28731"/>
    <m/>
    <m/>
  </r>
  <r>
    <x v="2"/>
    <x v="0"/>
    <s v="OK"/>
    <x v="0"/>
    <n v="153"/>
    <m/>
    <m/>
    <m/>
    <s v="231173"/>
    <x v="77"/>
    <x v="54"/>
    <x v="6"/>
    <s v="Archdeaconry of St Albans "/>
    <m/>
    <m/>
    <m/>
    <n v="33713"/>
    <n v="33713"/>
    <m/>
    <m/>
  </r>
  <r>
    <x v="2"/>
    <x v="0"/>
    <s v="No"/>
    <x v="0"/>
    <n v="11"/>
    <m/>
    <m/>
    <m/>
    <s v="231174"/>
    <x v="78"/>
    <x v="54"/>
    <x v="6"/>
    <s v="Archdeaconry of St Albans "/>
    <m/>
    <m/>
    <m/>
    <n v="30738"/>
    <n v="16100"/>
    <m/>
    <m/>
  </r>
  <r>
    <x v="2"/>
    <x v="0"/>
    <s v="No"/>
    <x v="0"/>
    <n v="99"/>
    <m/>
    <m/>
    <m/>
    <s v="230500"/>
    <x v="79"/>
    <x v="55"/>
    <x v="6"/>
    <s v="Archdeaconry of St Albans "/>
    <m/>
    <m/>
    <m/>
    <n v="84463"/>
    <n v="84463"/>
    <m/>
    <m/>
  </r>
  <r>
    <x v="2"/>
    <x v="0"/>
    <s v="OK"/>
    <x v="0"/>
    <n v="153"/>
    <m/>
    <m/>
    <m/>
    <s v="230501"/>
    <x v="80"/>
    <x v="55"/>
    <x v="6"/>
    <s v="Archdeaconry of St Albans "/>
    <m/>
    <m/>
    <m/>
    <n v="4036"/>
    <n v="4036"/>
    <m/>
    <m/>
  </r>
  <r>
    <x v="2"/>
    <x v="0"/>
    <s v="OK"/>
    <x v="0"/>
    <n v="153"/>
    <m/>
    <m/>
    <m/>
    <s v="230641"/>
    <x v="81"/>
    <x v="56"/>
    <x v="6"/>
    <s v="Archdeaconry of St Albans "/>
    <m/>
    <m/>
    <m/>
    <n v="44782"/>
    <n v="44782"/>
    <m/>
    <m/>
  </r>
  <r>
    <x v="2"/>
    <x v="0"/>
    <s v="No"/>
    <x v="0"/>
    <n v="41"/>
    <m/>
    <m/>
    <m/>
    <s v="230642"/>
    <x v="82"/>
    <x v="56"/>
    <x v="6"/>
    <s v="Archdeaconry of St Albans "/>
    <m/>
    <m/>
    <m/>
    <n v="23795"/>
    <n v="18100"/>
    <m/>
    <m/>
  </r>
  <r>
    <x v="2"/>
    <x v="0"/>
    <s v="OK"/>
    <x v="0"/>
    <n v="153"/>
    <m/>
    <m/>
    <m/>
    <s v="230643"/>
    <x v="83"/>
    <x v="56"/>
    <x v="6"/>
    <s v="Archdeaconry of St Albans "/>
    <m/>
    <m/>
    <m/>
    <n v="61570"/>
    <n v="61570"/>
    <m/>
    <m/>
  </r>
  <r>
    <x v="2"/>
    <x v="0"/>
    <s v="OK"/>
    <x v="0"/>
    <n v="153"/>
    <m/>
    <m/>
    <m/>
    <s v="231450"/>
    <x v="84"/>
    <x v="56"/>
    <x v="6"/>
    <s v="Archdeaconry of St Albans "/>
    <m/>
    <m/>
    <m/>
    <n v="52630"/>
    <n v="52630"/>
    <m/>
    <m/>
  </r>
  <r>
    <x v="2"/>
    <x v="0"/>
    <s v="OK"/>
    <x v="0"/>
    <n v="153"/>
    <m/>
    <m/>
    <m/>
    <s v="020672"/>
    <x v="85"/>
    <x v="57"/>
    <x v="7"/>
    <s v="Archdeaconry of Hertford"/>
    <m/>
    <m/>
    <m/>
    <n v="143560"/>
    <n v="143560"/>
    <m/>
    <m/>
  </r>
  <r>
    <x v="2"/>
    <x v="0"/>
    <s v="No"/>
    <x v="0"/>
    <n v="153"/>
    <m/>
    <m/>
    <m/>
    <s v="020850"/>
    <x v="86"/>
    <x v="58"/>
    <x v="7"/>
    <s v="Archdeaconry of Hertford"/>
    <m/>
    <m/>
    <m/>
    <n v="65941"/>
    <n v="65941"/>
    <m/>
    <m/>
  </r>
  <r>
    <x v="2"/>
    <x v="0"/>
    <s v="OK"/>
    <x v="0"/>
    <n v="153"/>
    <m/>
    <m/>
    <m/>
    <s v="021640"/>
    <x v="87"/>
    <x v="59"/>
    <x v="7"/>
    <s v="Archdeaconry of Hertford"/>
    <m/>
    <m/>
    <m/>
    <n v="88499"/>
    <n v="88499"/>
    <m/>
    <m/>
  </r>
  <r>
    <x v="2"/>
    <x v="0"/>
    <s v="No"/>
    <x v="0"/>
    <n v="8"/>
    <m/>
    <m/>
    <m/>
    <s v="021750"/>
    <x v="88"/>
    <x v="60"/>
    <x v="7"/>
    <s v="Archdeaconry of Hertford"/>
    <m/>
    <m/>
    <m/>
    <n v="103074"/>
    <n v="47265"/>
    <m/>
    <m/>
  </r>
  <r>
    <x v="2"/>
    <x v="0"/>
    <s v="OK"/>
    <x v="0"/>
    <n v="140"/>
    <m/>
    <m/>
    <m/>
    <s v="021860"/>
    <x v="89"/>
    <x v="61"/>
    <x v="7"/>
    <s v="Archdeaconry of Hertford"/>
    <m/>
    <m/>
    <m/>
    <n v="66076"/>
    <n v="66076"/>
    <m/>
    <m/>
  </r>
  <r>
    <x v="2"/>
    <x v="0"/>
    <s v="OK"/>
    <x v="0"/>
    <n v="153"/>
    <m/>
    <m/>
    <m/>
    <s v="020201"/>
    <x v="90"/>
    <x v="62"/>
    <x v="7"/>
    <s v="Archdeaconry of Hertford"/>
    <m/>
    <m/>
    <m/>
    <n v="63610"/>
    <n v="63610"/>
    <m/>
    <m/>
  </r>
  <r>
    <x v="2"/>
    <x v="0"/>
    <s v="OK"/>
    <x v="0"/>
    <n v="115"/>
    <m/>
    <m/>
    <m/>
    <s v="022110"/>
    <x v="91"/>
    <x v="63"/>
    <x v="7"/>
    <s v="Archdeaconry of Hertford"/>
    <m/>
    <m/>
    <m/>
    <n v="5157"/>
    <n v="5157"/>
    <m/>
    <m/>
  </r>
  <r>
    <x v="2"/>
    <x v="0"/>
    <s v="OK"/>
    <x v="0"/>
    <n v="153"/>
    <m/>
    <m/>
    <m/>
    <s v="022363"/>
    <x v="92"/>
    <x v="63"/>
    <x v="7"/>
    <s v="Archdeaconry of Hertford"/>
    <m/>
    <m/>
    <m/>
    <n v="6503"/>
    <n v="6503"/>
    <m/>
    <m/>
  </r>
  <r>
    <x v="2"/>
    <x v="0"/>
    <s v="OK"/>
    <x v="0"/>
    <n v="153"/>
    <m/>
    <m/>
    <m/>
    <s v="022362"/>
    <x v="93"/>
    <x v="64"/>
    <x v="7"/>
    <s v="Archdeaconry of Hertford"/>
    <m/>
    <m/>
    <m/>
    <n v="65403"/>
    <n v="65403"/>
    <m/>
    <m/>
  </r>
  <r>
    <x v="2"/>
    <x v="0"/>
    <s v="No"/>
    <x v="0"/>
    <n v="55"/>
    <m/>
    <m/>
    <m/>
    <s v="022600"/>
    <x v="94"/>
    <x v="65"/>
    <x v="7"/>
    <s v="Archdeaconry of Hertford"/>
    <m/>
    <m/>
    <m/>
    <n v="76839"/>
    <n v="48000"/>
    <m/>
    <m/>
  </r>
  <r>
    <x v="2"/>
    <x v="0"/>
    <s v="No"/>
    <x v="0"/>
    <n v="34"/>
    <m/>
    <m/>
    <m/>
    <s v="020470"/>
    <x v="95"/>
    <x v="66"/>
    <x v="7"/>
    <s v="Archdeaconry of Hertford"/>
    <m/>
    <m/>
    <m/>
    <n v="120023"/>
    <n v="76500"/>
    <m/>
    <m/>
  </r>
  <r>
    <x v="2"/>
    <x v="0"/>
    <s v="No"/>
    <x v="0"/>
    <n v="5"/>
    <m/>
    <m/>
    <m/>
    <s v="040020"/>
    <x v="96"/>
    <x v="67"/>
    <x v="8"/>
    <s v="Archdeaconry of Hertford"/>
    <m/>
    <m/>
    <m/>
    <n v="12132"/>
    <n v="0"/>
    <m/>
    <m/>
  </r>
  <r>
    <x v="2"/>
    <x v="0"/>
    <s v="No"/>
    <x v="0"/>
    <n v="48"/>
    <m/>
    <m/>
    <m/>
    <s v="041630"/>
    <x v="97"/>
    <x v="67"/>
    <x v="8"/>
    <s v="Archdeaconry of Hertford"/>
    <m/>
    <m/>
    <m/>
    <n v="16178"/>
    <n v="13005"/>
    <m/>
    <m/>
  </r>
  <r>
    <x v="2"/>
    <x v="0"/>
    <s v="No"/>
    <x v="0"/>
    <n v="39"/>
    <m/>
    <m/>
    <m/>
    <s v="042550"/>
    <x v="98"/>
    <x v="68"/>
    <x v="8"/>
    <s v="Archdeaconry of Hertford"/>
    <m/>
    <m/>
    <m/>
    <n v="25205"/>
    <n v="13300"/>
    <m/>
    <m/>
  </r>
  <r>
    <x v="2"/>
    <x v="0"/>
    <s v="OK"/>
    <x v="0"/>
    <n v="153"/>
    <m/>
    <m/>
    <m/>
    <s v="040430"/>
    <x v="99"/>
    <x v="69"/>
    <x v="8"/>
    <s v="Archdeaconry of Hertford"/>
    <m/>
    <m/>
    <m/>
    <n v="112523"/>
    <n v="112523"/>
    <m/>
    <m/>
  </r>
  <r>
    <x v="2"/>
    <x v="0"/>
    <s v="No"/>
    <x v="0"/>
    <n v="44"/>
    <m/>
    <m/>
    <m/>
    <s v="040520"/>
    <x v="100"/>
    <x v="70"/>
    <x v="8"/>
    <s v="Archdeaconry of Hertford"/>
    <m/>
    <m/>
    <m/>
    <n v="34089"/>
    <n v="29551.039999999106"/>
    <m/>
    <m/>
  </r>
  <r>
    <x v="2"/>
    <x v="0"/>
    <s v="No"/>
    <x v="0"/>
    <n v="29"/>
    <m/>
    <m/>
    <m/>
    <s v="040990"/>
    <x v="101"/>
    <x v="70"/>
    <x v="8"/>
    <s v="Archdeaconry of Hertford"/>
    <m/>
    <m/>
    <m/>
    <n v="11049"/>
    <n v="9220"/>
    <m/>
    <m/>
  </r>
  <r>
    <x v="2"/>
    <x v="0"/>
    <s v="No"/>
    <x v="0"/>
    <n v="105"/>
    <m/>
    <m/>
    <m/>
    <s v="042451"/>
    <x v="102"/>
    <x v="70"/>
    <x v="8"/>
    <s v="Archdeaconry of Hertford"/>
    <m/>
    <m/>
    <m/>
    <n v="3828"/>
    <n v="3287.5999999996275"/>
    <m/>
    <m/>
  </r>
  <r>
    <x v="2"/>
    <x v="0"/>
    <s v="No"/>
    <x v="0"/>
    <n v="28"/>
    <m/>
    <m/>
    <m/>
    <s v="041000"/>
    <x v="103"/>
    <x v="71"/>
    <x v="8"/>
    <s v="Archdeaconry of Hertford"/>
    <m/>
    <m/>
    <m/>
    <n v="10020"/>
    <n v="4000"/>
    <m/>
    <m/>
  </r>
  <r>
    <x v="2"/>
    <x v="0"/>
    <s v="OK"/>
    <x v="0"/>
    <n v="122"/>
    <m/>
    <m/>
    <m/>
    <s v="041250"/>
    <x v="104"/>
    <x v="71"/>
    <x v="8"/>
    <s v="Archdeaconry of Hertford"/>
    <m/>
    <m/>
    <m/>
    <n v="34789"/>
    <n v="34789"/>
    <m/>
    <m/>
  </r>
  <r>
    <x v="2"/>
    <x v="0"/>
    <s v="No"/>
    <x v="0"/>
    <n v="100"/>
    <m/>
    <m/>
    <m/>
    <s v="041300"/>
    <x v="105"/>
    <x v="72"/>
    <x v="8"/>
    <s v="Archdeaconry of Hertford"/>
    <m/>
    <m/>
    <m/>
    <n v="59882"/>
    <n v="59882"/>
    <m/>
    <m/>
  </r>
  <r>
    <x v="2"/>
    <x v="0"/>
    <s v="No"/>
    <x v="0"/>
    <n v="70"/>
    <m/>
    <m/>
    <m/>
    <s v="041850"/>
    <x v="106"/>
    <x v="67"/>
    <x v="8"/>
    <s v="Archdeaconry of Hertford"/>
    <m/>
    <m/>
    <m/>
    <n v="56824"/>
    <n v="50600"/>
    <m/>
    <m/>
  </r>
  <r>
    <x v="2"/>
    <x v="0"/>
    <s v="OK"/>
    <x v="0"/>
    <n v="153"/>
    <m/>
    <m/>
    <m/>
    <s v="042310"/>
    <x v="107"/>
    <x v="73"/>
    <x v="8"/>
    <s v="Archdeaconry of Hertford"/>
    <m/>
    <m/>
    <m/>
    <n v="68645"/>
    <n v="68645"/>
    <m/>
    <m/>
  </r>
  <r>
    <x v="2"/>
    <x v="0"/>
    <s v="OK"/>
    <x v="0"/>
    <n v="153"/>
    <m/>
    <m/>
    <m/>
    <s v="042400"/>
    <x v="108"/>
    <x v="74"/>
    <x v="8"/>
    <s v="Archdeaconry of Hertford"/>
    <m/>
    <m/>
    <m/>
    <n v="53757"/>
    <n v="53757"/>
    <m/>
    <m/>
  </r>
  <r>
    <x v="2"/>
    <x v="0"/>
    <s v="OK"/>
    <x v="0"/>
    <n v="153"/>
    <m/>
    <m/>
    <m/>
    <s v="041650"/>
    <x v="109"/>
    <x v="74"/>
    <x v="8"/>
    <s v="Archdeaconry of Hertford"/>
    <m/>
    <m/>
    <m/>
    <n v="18892"/>
    <n v="18892"/>
    <m/>
    <m/>
  </r>
  <r>
    <x v="2"/>
    <x v="0"/>
    <s v="OK"/>
    <x v="0"/>
    <n v="153"/>
    <m/>
    <m/>
    <m/>
    <s v="042170"/>
    <x v="110"/>
    <x v="74"/>
    <x v="8"/>
    <s v="Archdeaconry of Hertford"/>
    <m/>
    <m/>
    <m/>
    <n v="7259"/>
    <n v="7259"/>
    <m/>
    <m/>
  </r>
  <r>
    <x v="2"/>
    <x v="0"/>
    <s v="OK"/>
    <x v="1"/>
    <n v="325"/>
    <m/>
    <m/>
    <m/>
    <s v="042552"/>
    <x v="111"/>
    <x v="75"/>
    <x v="8"/>
    <s v="Archdeaconry of Hertford"/>
    <m/>
    <m/>
    <m/>
    <n v="94704"/>
    <n v="94704"/>
    <m/>
    <m/>
  </r>
  <r>
    <x v="2"/>
    <x v="0"/>
    <s v="OK"/>
    <x v="0"/>
    <n v="153"/>
    <m/>
    <m/>
    <m/>
    <s v="050160"/>
    <x v="112"/>
    <x v="76"/>
    <x v="9"/>
    <s v="Archdeaconry of Hertford"/>
    <m/>
    <m/>
    <m/>
    <n v="58661"/>
    <n v="58661"/>
    <m/>
    <m/>
  </r>
  <r>
    <x v="2"/>
    <x v="0"/>
    <s v="No"/>
    <x v="0"/>
    <n v="153"/>
    <m/>
    <m/>
    <m/>
    <s v="050581"/>
    <x v="113"/>
    <x v="76"/>
    <x v="9"/>
    <s v="Archdeaconry of Hertford"/>
    <m/>
    <m/>
    <m/>
    <n v="5396"/>
    <n v="5396"/>
    <m/>
    <m/>
  </r>
  <r>
    <x v="2"/>
    <x v="0"/>
    <s v="OK"/>
    <x v="0"/>
    <n v="153"/>
    <m/>
    <m/>
    <m/>
    <s v="052840"/>
    <x v="114"/>
    <x v="77"/>
    <x v="9"/>
    <s v="Archdeaconry of Hertford"/>
    <m/>
    <m/>
    <m/>
    <n v="26337"/>
    <n v="26337"/>
    <m/>
    <m/>
  </r>
  <r>
    <x v="2"/>
    <x v="0"/>
    <s v="OK"/>
    <x v="0"/>
    <n v="153"/>
    <m/>
    <m/>
    <m/>
    <s v="050060"/>
    <x v="115"/>
    <x v="78"/>
    <x v="9"/>
    <s v="Archdeaconry of Hertford"/>
    <m/>
    <m/>
    <m/>
    <n v="11580"/>
    <n v="11580"/>
    <m/>
    <m/>
  </r>
  <r>
    <x v="2"/>
    <x v="0"/>
    <s v="No"/>
    <x v="0"/>
    <n v="20"/>
    <m/>
    <m/>
    <m/>
    <s v="050530"/>
    <x v="116"/>
    <x v="78"/>
    <x v="9"/>
    <s v="Archdeaconry of Hertford"/>
    <m/>
    <m/>
    <m/>
    <n v="8877"/>
    <n v="0"/>
    <m/>
    <m/>
  </r>
  <r>
    <x v="2"/>
    <x v="0"/>
    <s v="OK"/>
    <x v="0"/>
    <n v="153"/>
    <m/>
    <m/>
    <m/>
    <s v="051070"/>
    <x v="117"/>
    <x v="78"/>
    <x v="9"/>
    <s v="Archdeaconry of Hertford"/>
    <m/>
    <m/>
    <m/>
    <n v="31744"/>
    <n v="31744"/>
    <m/>
    <m/>
  </r>
  <r>
    <x v="2"/>
    <x v="0"/>
    <s v="OK"/>
    <x v="0"/>
    <n v="153"/>
    <m/>
    <m/>
    <m/>
    <s v="051781"/>
    <x v="118"/>
    <x v="78"/>
    <x v="9"/>
    <s v="Archdeaconry of Hertford"/>
    <m/>
    <m/>
    <m/>
    <n v="4501"/>
    <n v="4501"/>
    <m/>
    <m/>
  </r>
  <r>
    <x v="2"/>
    <x v="0"/>
    <s v="OK"/>
    <x v="0"/>
    <n v="153"/>
    <m/>
    <m/>
    <m/>
    <s v="050080"/>
    <x v="119"/>
    <x v="79"/>
    <x v="9"/>
    <s v="Archdeaconry of Hertford"/>
    <m/>
    <m/>
    <m/>
    <n v="14426"/>
    <n v="14426"/>
    <m/>
    <m/>
  </r>
  <r>
    <x v="2"/>
    <x v="0"/>
    <s v="No"/>
    <x v="0"/>
    <n v="31"/>
    <m/>
    <m/>
    <m/>
    <s v="050770"/>
    <x v="120"/>
    <x v="79"/>
    <x v="9"/>
    <s v="Archdeaconry of Hertford"/>
    <m/>
    <m/>
    <m/>
    <n v="11502"/>
    <n v="7000"/>
    <m/>
    <m/>
  </r>
  <r>
    <x v="2"/>
    <x v="0"/>
    <s v="No"/>
    <x v="0"/>
    <n v="4"/>
    <m/>
    <m/>
    <m/>
    <s v="052551"/>
    <x v="121"/>
    <x v="79"/>
    <x v="9"/>
    <s v="Archdeaconry of Hertford"/>
    <m/>
    <m/>
    <m/>
    <n v="3308"/>
    <n v="0"/>
    <m/>
    <m/>
  </r>
  <r>
    <x v="2"/>
    <x v="0"/>
    <s v="OK"/>
    <x v="0"/>
    <n v="153"/>
    <m/>
    <m/>
    <m/>
    <s v="050110"/>
    <x v="122"/>
    <x v="80"/>
    <x v="9"/>
    <s v="Archdeaconry of Hertford"/>
    <m/>
    <m/>
    <m/>
    <n v="70112"/>
    <n v="70112"/>
    <m/>
    <m/>
  </r>
  <r>
    <x v="2"/>
    <x v="0"/>
    <s v="No"/>
    <x v="0"/>
    <n v="73"/>
    <m/>
    <m/>
    <m/>
    <s v="050120"/>
    <x v="123"/>
    <x v="81"/>
    <x v="9"/>
    <s v="Archdeaconry of Hertford"/>
    <m/>
    <m/>
    <m/>
    <n v="15978"/>
    <n v="15978"/>
    <m/>
    <m/>
  </r>
  <r>
    <x v="2"/>
    <x v="0"/>
    <s v="OK"/>
    <x v="0"/>
    <n v="146"/>
    <m/>
    <m/>
    <m/>
    <s v="051501"/>
    <x v="124"/>
    <x v="81"/>
    <x v="9"/>
    <s v="Archdeaconry of Hertford"/>
    <m/>
    <m/>
    <m/>
    <n v="17772"/>
    <n v="17771.75"/>
    <m/>
    <m/>
  </r>
  <r>
    <x v="2"/>
    <x v="0"/>
    <s v="OK"/>
    <x v="0"/>
    <n v="79"/>
    <m/>
    <m/>
    <m/>
    <s v="052830"/>
    <x v="125"/>
    <x v="81"/>
    <x v="9"/>
    <s v="Archdeaconry of Hertford"/>
    <m/>
    <m/>
    <m/>
    <n v="11247"/>
    <n v="11247"/>
    <m/>
    <m/>
  </r>
  <r>
    <x v="2"/>
    <x v="0"/>
    <s v="OK"/>
    <x v="0"/>
    <n v="153"/>
    <m/>
    <m/>
    <m/>
    <s v="050171"/>
    <x v="126"/>
    <x v="82"/>
    <x v="9"/>
    <s v="Archdeaconry of Hertford"/>
    <m/>
    <m/>
    <m/>
    <n v="18000"/>
    <n v="18000"/>
    <m/>
    <m/>
  </r>
  <r>
    <x v="2"/>
    <x v="0"/>
    <s v="OK"/>
    <x v="0"/>
    <n v="153"/>
    <m/>
    <m/>
    <m/>
    <s v="051885"/>
    <x v="127"/>
    <x v="82"/>
    <x v="9"/>
    <s v="Archdeaconry of Hertford"/>
    <m/>
    <m/>
    <m/>
    <n v="17081"/>
    <n v="17081"/>
    <m/>
    <m/>
  </r>
  <r>
    <x v="2"/>
    <x v="0"/>
    <s v="OK"/>
    <x v="0"/>
    <n v="153"/>
    <m/>
    <m/>
    <m/>
    <s v="050180"/>
    <x v="128"/>
    <x v="82"/>
    <x v="9"/>
    <s v="Archdeaconry of Hertford"/>
    <m/>
    <m/>
    <m/>
    <n v="17978"/>
    <n v="17978"/>
    <m/>
    <m/>
  </r>
  <r>
    <x v="2"/>
    <x v="0"/>
    <s v="OK"/>
    <x v="0"/>
    <n v="145"/>
    <m/>
    <m/>
    <m/>
    <s v="050360"/>
    <x v="129"/>
    <x v="79"/>
    <x v="9"/>
    <s v="Archdeaconry of Hertford"/>
    <m/>
    <m/>
    <m/>
    <n v="17184"/>
    <n v="17184"/>
    <m/>
    <m/>
  </r>
  <r>
    <x v="2"/>
    <x v="0"/>
    <s v="OK"/>
    <x v="0"/>
    <n v="153"/>
    <m/>
    <m/>
    <m/>
    <s v="050711"/>
    <x v="130"/>
    <x v="77"/>
    <x v="9"/>
    <s v="Archdeaconry of Hertford"/>
    <m/>
    <m/>
    <m/>
    <n v="6191"/>
    <n v="6191"/>
    <m/>
    <m/>
  </r>
  <r>
    <x v="2"/>
    <x v="0"/>
    <s v="OK"/>
    <x v="0"/>
    <n v="132"/>
    <m/>
    <m/>
    <m/>
    <s v="052151"/>
    <x v="131"/>
    <x v="77"/>
    <x v="9"/>
    <s v="Archdeaconry of Hertford"/>
    <m/>
    <m/>
    <m/>
    <n v="9665"/>
    <n v="9665"/>
    <m/>
    <m/>
  </r>
  <r>
    <x v="2"/>
    <x v="0"/>
    <s v="OK"/>
    <x v="0"/>
    <n v="153"/>
    <m/>
    <m/>
    <m/>
    <s v="052270"/>
    <x v="132"/>
    <x v="77"/>
    <x v="9"/>
    <s v="Archdeaconry of Hertford"/>
    <m/>
    <m/>
    <m/>
    <n v="13260"/>
    <n v="13260"/>
    <m/>
    <m/>
  </r>
  <r>
    <x v="2"/>
    <x v="0"/>
    <s v="OK"/>
    <x v="0"/>
    <n v="153"/>
    <m/>
    <m/>
    <m/>
    <s v="052670"/>
    <x v="133"/>
    <x v="77"/>
    <x v="9"/>
    <s v="Archdeaconry of Hertford"/>
    <m/>
    <m/>
    <m/>
    <n v="6410"/>
    <n v="6410"/>
    <m/>
    <m/>
  </r>
  <r>
    <x v="2"/>
    <x v="0"/>
    <s v="OK"/>
    <x v="0"/>
    <n v="141"/>
    <m/>
    <m/>
    <m/>
    <s v="051270"/>
    <x v="134"/>
    <x v="80"/>
    <x v="9"/>
    <s v="Archdeaconry of Hertford"/>
    <m/>
    <m/>
    <m/>
    <n v="5606"/>
    <n v="5605.8599999998596"/>
    <m/>
    <m/>
  </r>
  <r>
    <x v="2"/>
    <x v="0"/>
    <s v="OK"/>
    <x v="0"/>
    <n v="153"/>
    <m/>
    <m/>
    <m/>
    <s v="051880"/>
    <x v="135"/>
    <x v="80"/>
    <x v="9"/>
    <s v="Archdeaconry of Hertford"/>
    <m/>
    <m/>
    <m/>
    <n v="2018"/>
    <n v="2018"/>
    <m/>
    <m/>
  </r>
  <r>
    <x v="2"/>
    <x v="0"/>
    <s v="OK"/>
    <x v="0"/>
    <n v="153"/>
    <m/>
    <m/>
    <m/>
    <s v="051400"/>
    <x v="136"/>
    <x v="83"/>
    <x v="9"/>
    <s v="Archdeaconry of Hertford"/>
    <m/>
    <m/>
    <m/>
    <n v="3363"/>
    <n v="3363"/>
    <m/>
    <m/>
  </r>
  <r>
    <x v="2"/>
    <x v="0"/>
    <s v="OK"/>
    <x v="0"/>
    <n v="153"/>
    <m/>
    <m/>
    <m/>
    <s v="052540"/>
    <x v="137"/>
    <x v="83"/>
    <x v="9"/>
    <s v="Archdeaconry of Hertford"/>
    <m/>
    <m/>
    <m/>
    <n v="7848"/>
    <n v="7848"/>
    <m/>
    <m/>
  </r>
  <r>
    <x v="2"/>
    <x v="0"/>
    <s v="No"/>
    <x v="0"/>
    <n v="123"/>
    <m/>
    <m/>
    <m/>
    <s v="052150"/>
    <x v="138"/>
    <x v="84"/>
    <x v="9"/>
    <s v="Archdeaconry of Hertford"/>
    <m/>
    <m/>
    <m/>
    <n v="77995"/>
    <n v="72754"/>
    <m/>
    <m/>
  </r>
  <r>
    <x v="2"/>
    <x v="0"/>
    <s v="No"/>
    <x v="0"/>
    <n v="62"/>
    <m/>
    <m/>
    <m/>
    <s v="052660"/>
    <x v="139"/>
    <x v="79"/>
    <x v="9"/>
    <s v="Archdeaconry of Hertford"/>
    <m/>
    <m/>
    <m/>
    <n v="23294"/>
    <n v="14093.6599999964"/>
    <m/>
    <m/>
  </r>
  <r>
    <x v="2"/>
    <x v="0"/>
    <s v="OK"/>
    <x v="0"/>
    <n v="326"/>
    <m/>
    <m/>
    <m/>
    <s v="060550"/>
    <x v="140"/>
    <x v="85"/>
    <x v="10"/>
    <s v="Archdeaconry of Hertford"/>
    <m/>
    <m/>
    <m/>
    <n v="115488"/>
    <n v="115488"/>
    <m/>
    <m/>
  </r>
  <r>
    <x v="2"/>
    <x v="0"/>
    <s v="No"/>
    <x v="0"/>
    <n v="92"/>
    <m/>
    <m/>
    <m/>
    <s v="060650"/>
    <x v="141"/>
    <x v="86"/>
    <x v="10"/>
    <s v="Archdeaconry of Hertford"/>
    <m/>
    <m/>
    <m/>
    <n v="53814"/>
    <n v="53814"/>
    <m/>
    <m/>
  </r>
  <r>
    <x v="2"/>
    <x v="0"/>
    <s v="No"/>
    <x v="0"/>
    <n v="45"/>
    <m/>
    <m/>
    <m/>
    <s v="062620"/>
    <x v="142"/>
    <x v="86"/>
    <x v="10"/>
    <s v="Archdeaconry of Hertford"/>
    <m/>
    <m/>
    <m/>
    <n v="36926"/>
    <n v="29584.179999999702"/>
    <m/>
    <m/>
  </r>
  <r>
    <x v="2"/>
    <x v="0"/>
    <s v="No"/>
    <x v="0"/>
    <n v="40"/>
    <m/>
    <m/>
    <m/>
    <s v="061010"/>
    <x v="143"/>
    <x v="86"/>
    <x v="10"/>
    <s v="Archdeaconry of Hertford"/>
    <m/>
    <m/>
    <m/>
    <n v="20689"/>
    <n v="20689"/>
    <m/>
    <m/>
  </r>
  <r>
    <x v="2"/>
    <x v="0"/>
    <s v="OK"/>
    <x v="0"/>
    <n v="153"/>
    <m/>
    <m/>
    <m/>
    <s v="061320"/>
    <x v="144"/>
    <x v="87"/>
    <x v="10"/>
    <s v="Archdeaconry of Hertford"/>
    <m/>
    <m/>
    <m/>
    <n v="65528"/>
    <n v="65528"/>
    <m/>
    <m/>
  </r>
  <r>
    <x v="2"/>
    <x v="0"/>
    <s v="OK"/>
    <x v="1"/>
    <n v="153"/>
    <m/>
    <m/>
    <m/>
    <s v="061900"/>
    <x v="145"/>
    <x v="88"/>
    <x v="10"/>
    <s v="Archdeaconry of Hertford"/>
    <m/>
    <m/>
    <m/>
    <n v="64955"/>
    <n v="64955"/>
    <m/>
    <m/>
  </r>
  <r>
    <x v="2"/>
    <x v="0"/>
    <s v="OK"/>
    <x v="0"/>
    <n v="153"/>
    <m/>
    <m/>
    <m/>
    <s v="062160"/>
    <x v="146"/>
    <x v="89"/>
    <x v="10"/>
    <s v="Archdeaconry of Hertford"/>
    <m/>
    <m/>
    <m/>
    <n v="53583"/>
    <n v="53583"/>
    <m/>
    <m/>
  </r>
  <r>
    <x v="2"/>
    <x v="0"/>
    <s v="OK"/>
    <x v="0"/>
    <n v="125"/>
    <m/>
    <m/>
    <m/>
    <s v="062680"/>
    <x v="147"/>
    <x v="86"/>
    <x v="10"/>
    <s v="Archdeaconry of Hertford"/>
    <m/>
    <m/>
    <m/>
    <n v="51089"/>
    <n v="51089"/>
    <m/>
    <m/>
  </r>
  <r>
    <x v="2"/>
    <x v="0"/>
    <s v="OK"/>
    <x v="0"/>
    <n v="153"/>
    <m/>
    <m/>
    <m/>
    <s v="070151"/>
    <x v="148"/>
    <x v="90"/>
    <x v="11"/>
    <s v="Archdeaconry of Hertford"/>
    <m/>
    <m/>
    <m/>
    <n v="8431"/>
    <n v="8431"/>
    <m/>
    <m/>
  </r>
  <r>
    <x v="2"/>
    <x v="0"/>
    <s v="OK"/>
    <x v="0"/>
    <n v="153"/>
    <m/>
    <m/>
    <m/>
    <s v="072800"/>
    <x v="149"/>
    <x v="90"/>
    <x v="11"/>
    <s v="Archdeaconry of Hertford"/>
    <m/>
    <m/>
    <m/>
    <n v="103924"/>
    <n v="103924"/>
    <m/>
    <m/>
  </r>
  <r>
    <x v="2"/>
    <x v="0"/>
    <s v="OK"/>
    <x v="0"/>
    <n v="153"/>
    <m/>
    <m/>
    <m/>
    <s v="072801"/>
    <x v="150"/>
    <x v="90"/>
    <x v="11"/>
    <s v="Archdeaconry of Hertford"/>
    <m/>
    <m/>
    <m/>
    <n v="16316"/>
    <n v="16316"/>
    <m/>
    <m/>
  </r>
  <r>
    <x v="2"/>
    <x v="0"/>
    <s v="OK"/>
    <x v="0"/>
    <n v="153"/>
    <m/>
    <m/>
    <m/>
    <s v="070720"/>
    <x v="151"/>
    <x v="90"/>
    <x v="11"/>
    <s v="Archdeaconry of Hertford"/>
    <m/>
    <m/>
    <m/>
    <n v="36239"/>
    <n v="36239"/>
    <m/>
    <m/>
  </r>
  <r>
    <x v="2"/>
    <x v="0"/>
    <s v="OK"/>
    <x v="0"/>
    <n v="150"/>
    <m/>
    <m/>
    <m/>
    <s v="070820"/>
    <x v="152"/>
    <x v="91"/>
    <x v="11"/>
    <s v="Archdeaconry of Hertford"/>
    <m/>
    <m/>
    <m/>
    <n v="44354"/>
    <n v="44354"/>
    <m/>
    <m/>
  </r>
  <r>
    <x v="2"/>
    <x v="0"/>
    <s v="OK"/>
    <x v="0"/>
    <n v="153"/>
    <m/>
    <m/>
    <m/>
    <s v="071131"/>
    <x v="153"/>
    <x v="92"/>
    <x v="11"/>
    <s v="Archdeaconry of Hertford"/>
    <m/>
    <m/>
    <m/>
    <n v="57911"/>
    <n v="57911"/>
    <m/>
    <m/>
  </r>
  <r>
    <x v="2"/>
    <x v="0"/>
    <s v="OK"/>
    <x v="0"/>
    <n v="153"/>
    <m/>
    <m/>
    <m/>
    <s v="071132"/>
    <x v="154"/>
    <x v="92"/>
    <x v="11"/>
    <s v="Archdeaconry of Hertford"/>
    <m/>
    <m/>
    <m/>
    <n v="23828"/>
    <n v="23828"/>
    <m/>
    <m/>
  </r>
  <r>
    <x v="2"/>
    <x v="0"/>
    <s v="No"/>
    <x v="0"/>
    <n v="81"/>
    <m/>
    <m/>
    <m/>
    <s v="071133"/>
    <x v="155"/>
    <x v="92"/>
    <x v="11"/>
    <s v="Archdeaconry of Hertford"/>
    <m/>
    <m/>
    <m/>
    <n v="28105"/>
    <n v="28105"/>
    <m/>
    <m/>
  </r>
  <r>
    <x v="2"/>
    <x v="0"/>
    <s v="No"/>
    <x v="0"/>
    <n v="118"/>
    <m/>
    <m/>
    <m/>
    <s v="071140"/>
    <x v="156"/>
    <x v="93"/>
    <x v="11"/>
    <s v="Archdeaconry of Hertford"/>
    <m/>
    <m/>
    <m/>
    <n v="44415"/>
    <n v="44415"/>
    <m/>
    <m/>
  </r>
  <r>
    <x v="2"/>
    <x v="0"/>
    <s v="OK"/>
    <x v="0"/>
    <n v="153"/>
    <m/>
    <m/>
    <m/>
    <s v="071540"/>
    <x v="157"/>
    <x v="92"/>
    <x v="11"/>
    <s v="Archdeaconry of Hertford"/>
    <m/>
    <m/>
    <m/>
    <n v="43801"/>
    <n v="43801"/>
    <m/>
    <m/>
  </r>
  <r>
    <x v="2"/>
    <x v="0"/>
    <s v="OK"/>
    <x v="0"/>
    <n v="153"/>
    <m/>
    <m/>
    <m/>
    <s v="071890"/>
    <x v="158"/>
    <x v="92"/>
    <x v="11"/>
    <s v="Archdeaconry of Hertford"/>
    <m/>
    <m/>
    <m/>
    <n v="66998"/>
    <n v="66998"/>
    <m/>
    <m/>
  </r>
  <r>
    <x v="2"/>
    <x v="0"/>
    <s v="OK"/>
    <x v="0"/>
    <n v="153"/>
    <m/>
    <m/>
    <m/>
    <s v="070821"/>
    <x v="159"/>
    <x v="94"/>
    <x v="11"/>
    <s v="Archdeaconry of Hertford"/>
    <m/>
    <m/>
    <m/>
    <n v="13047"/>
    <n v="13047"/>
    <m/>
    <m/>
  </r>
  <r>
    <x v="2"/>
    <x v="0"/>
    <s v="OK"/>
    <x v="0"/>
    <n v="153"/>
    <m/>
    <m/>
    <m/>
    <s v="072530"/>
    <x v="160"/>
    <x v="90"/>
    <x v="11"/>
    <s v="Archdeaconry of Hertford"/>
    <m/>
    <m/>
    <m/>
    <n v="37590"/>
    <n v="37590"/>
    <m/>
    <m/>
  </r>
  <r>
    <x v="2"/>
    <x v="0"/>
    <s v="OK"/>
    <x v="0"/>
    <n v="153"/>
    <m/>
    <m/>
    <m/>
    <s v="070800"/>
    <x v="161"/>
    <x v="90"/>
    <x v="11"/>
    <s v="Archdeaconry of Hertford"/>
    <m/>
    <m/>
    <m/>
    <n v="37590"/>
    <n v="37590"/>
    <m/>
    <m/>
  </r>
  <r>
    <x v="2"/>
    <x v="0"/>
    <s v="OK"/>
    <x v="0"/>
    <n v="153"/>
    <m/>
    <m/>
    <m/>
    <s v="072810"/>
    <x v="162"/>
    <x v="95"/>
    <x v="11"/>
    <s v="Archdeaconry of Hertford"/>
    <m/>
    <m/>
    <m/>
    <n v="99926"/>
    <n v="99926"/>
    <m/>
    <m/>
  </r>
  <r>
    <x v="2"/>
    <x v="0"/>
    <s v="No"/>
    <x v="0"/>
    <n v="143"/>
    <m/>
    <m/>
    <m/>
    <s v="080210"/>
    <x v="163"/>
    <x v="96"/>
    <x v="12"/>
    <s v="Archdeaconry of Hertford"/>
    <m/>
    <m/>
    <m/>
    <n v="17168"/>
    <n v="17167.580000000002"/>
    <m/>
    <m/>
  </r>
  <r>
    <x v="2"/>
    <x v="0"/>
    <s v="OK"/>
    <x v="0"/>
    <n v="153"/>
    <m/>
    <m/>
    <m/>
    <s v="081610"/>
    <x v="164"/>
    <x v="96"/>
    <x v="12"/>
    <s v="Archdeaconry of Hertford"/>
    <m/>
    <m/>
    <m/>
    <n v="12701"/>
    <n v="12701"/>
    <m/>
    <m/>
  </r>
  <r>
    <x v="2"/>
    <x v="0"/>
    <s v="OK"/>
    <x v="0"/>
    <n v="153"/>
    <m/>
    <m/>
    <m/>
    <s v="080920"/>
    <x v="165"/>
    <x v="96"/>
    <x v="12"/>
    <s v="Archdeaconry of Hertford"/>
    <m/>
    <m/>
    <m/>
    <n v="21925"/>
    <n v="21925"/>
    <m/>
    <m/>
  </r>
  <r>
    <x v="2"/>
    <x v="0"/>
    <s v="No"/>
    <x v="0"/>
    <n v="35"/>
    <m/>
    <m/>
    <m/>
    <s v="082010"/>
    <x v="166"/>
    <x v="96"/>
    <x v="12"/>
    <s v="Archdeaconry of Hertford"/>
    <m/>
    <m/>
    <m/>
    <n v="12026"/>
    <n v="6000"/>
    <m/>
    <m/>
  </r>
  <r>
    <x v="2"/>
    <x v="0"/>
    <s v="OK"/>
    <x v="0"/>
    <n v="147"/>
    <m/>
    <m/>
    <m/>
    <s v="080350"/>
    <x v="167"/>
    <x v="97"/>
    <x v="12"/>
    <s v="Archdeaconry of Hertford"/>
    <m/>
    <m/>
    <m/>
    <n v="70336"/>
    <n v="70336"/>
    <m/>
    <m/>
  </r>
  <r>
    <x v="2"/>
    <x v="0"/>
    <s v="OK"/>
    <x v="0"/>
    <n v="153"/>
    <m/>
    <m/>
    <m/>
    <s v="080140"/>
    <x v="168"/>
    <x v="98"/>
    <x v="12"/>
    <s v="Archdeaconry of Hertford"/>
    <m/>
    <m/>
    <m/>
    <n v="14724"/>
    <n v="14724"/>
    <m/>
    <m/>
  </r>
  <r>
    <x v="2"/>
    <x v="0"/>
    <s v="OK"/>
    <x v="0"/>
    <n v="153"/>
    <m/>
    <m/>
    <m/>
    <s v="080510"/>
    <x v="169"/>
    <x v="98"/>
    <x v="12"/>
    <s v="Archdeaconry of Hertford"/>
    <m/>
    <m/>
    <m/>
    <n v="8259"/>
    <n v="8259"/>
    <m/>
    <m/>
  </r>
  <r>
    <x v="2"/>
    <x v="0"/>
    <s v="OK"/>
    <x v="0"/>
    <n v="153"/>
    <m/>
    <m/>
    <m/>
    <s v="082421"/>
    <x v="170"/>
    <x v="98"/>
    <x v="12"/>
    <s v="Archdeaconry of Hertford"/>
    <m/>
    <m/>
    <m/>
    <n v="9605"/>
    <n v="9605"/>
    <m/>
    <m/>
  </r>
  <r>
    <x v="2"/>
    <x v="0"/>
    <s v="OK"/>
    <x v="0"/>
    <n v="153"/>
    <m/>
    <m/>
    <m/>
    <s v="082720"/>
    <x v="171"/>
    <x v="98"/>
    <x v="12"/>
    <s v="Archdeaconry of Hertford"/>
    <m/>
    <m/>
    <m/>
    <n v="7362"/>
    <n v="7362"/>
    <m/>
    <m/>
  </r>
  <r>
    <x v="2"/>
    <x v="0"/>
    <s v="OK"/>
    <x v="0"/>
    <n v="153"/>
    <m/>
    <m/>
    <m/>
    <s v="082790"/>
    <x v="172"/>
    <x v="98"/>
    <x v="12"/>
    <s v="Archdeaconry of Hertford"/>
    <m/>
    <m/>
    <m/>
    <n v="19397"/>
    <n v="19397"/>
    <m/>
    <m/>
  </r>
  <r>
    <x v="2"/>
    <x v="0"/>
    <s v="No"/>
    <x v="0"/>
    <n v="130"/>
    <m/>
    <m/>
    <m/>
    <s v="081040"/>
    <x v="173"/>
    <x v="99"/>
    <x v="12"/>
    <s v="Archdeaconry of Hertford"/>
    <m/>
    <m/>
    <m/>
    <n v="27231"/>
    <n v="27231"/>
    <m/>
    <m/>
  </r>
  <r>
    <x v="2"/>
    <x v="0"/>
    <s v="No"/>
    <x v="0"/>
    <n v="107"/>
    <m/>
    <m/>
    <m/>
    <s v="082420"/>
    <x v="174"/>
    <x v="99"/>
    <x v="12"/>
    <s v="Archdeaconry of Hertford"/>
    <m/>
    <m/>
    <m/>
    <n v="26765"/>
    <n v="23265.5"/>
    <m/>
    <m/>
  </r>
  <r>
    <x v="2"/>
    <x v="0"/>
    <s v="OK"/>
    <x v="0"/>
    <n v="322"/>
    <m/>
    <m/>
    <m/>
    <s v="081200"/>
    <x v="175"/>
    <x v="97"/>
    <x v="12"/>
    <s v="Archdeaconry of Hertford"/>
    <m/>
    <m/>
    <m/>
    <n v="75853"/>
    <n v="75853"/>
    <m/>
    <m/>
  </r>
  <r>
    <x v="2"/>
    <x v="0"/>
    <s v="OK"/>
    <x v="0"/>
    <n v="153"/>
    <m/>
    <m/>
    <m/>
    <s v="081210"/>
    <x v="176"/>
    <x v="97"/>
    <x v="12"/>
    <s v="Archdeaconry of Hertford"/>
    <m/>
    <m/>
    <m/>
    <n v="81945"/>
    <n v="81945"/>
    <m/>
    <m/>
  </r>
  <r>
    <x v="2"/>
    <x v="0"/>
    <s v="OK"/>
    <x v="0"/>
    <n v="153"/>
    <m/>
    <m/>
    <m/>
    <s v="081220"/>
    <x v="177"/>
    <x v="97"/>
    <x v="12"/>
    <s v="Archdeaconry of Hertford"/>
    <m/>
    <m/>
    <m/>
    <n v="28808"/>
    <n v="28808"/>
    <m/>
    <m/>
  </r>
  <r>
    <x v="2"/>
    <x v="0"/>
    <s v="No"/>
    <x v="0"/>
    <n v="33"/>
    <m/>
    <m/>
    <m/>
    <s v="081240"/>
    <x v="178"/>
    <x v="100"/>
    <x v="12"/>
    <s v="Archdeaconry of Hertford"/>
    <m/>
    <m/>
    <m/>
    <n v="14520"/>
    <n v="3630"/>
    <m/>
    <m/>
  </r>
  <r>
    <x v="2"/>
    <x v="0"/>
    <s v="No"/>
    <x v="0"/>
    <n v="144"/>
    <m/>
    <m/>
    <m/>
    <s v="082560"/>
    <x v="179"/>
    <x v="101"/>
    <x v="12"/>
    <s v="Archdeaconry of Hertford"/>
    <m/>
    <m/>
    <m/>
    <n v="16294"/>
    <n v="16293.8200000002"/>
    <m/>
    <m/>
  </r>
  <r>
    <x v="2"/>
    <x v="0"/>
    <s v="OK"/>
    <x v="0"/>
    <n v="153"/>
    <m/>
    <m/>
    <m/>
    <s v="081370"/>
    <x v="180"/>
    <x v="102"/>
    <x v="12"/>
    <s v="Archdeaconry of Hertford"/>
    <m/>
    <m/>
    <m/>
    <n v="18662"/>
    <n v="18662"/>
    <m/>
    <m/>
  </r>
  <r>
    <x v="2"/>
    <x v="0"/>
    <s v="OK"/>
    <x v="0"/>
    <n v="153"/>
    <m/>
    <m/>
    <m/>
    <s v="082710"/>
    <x v="181"/>
    <x v="102"/>
    <x v="12"/>
    <s v="Archdeaconry of Hertford"/>
    <m/>
    <m/>
    <m/>
    <n v="15298"/>
    <n v="15298"/>
    <m/>
    <m/>
  </r>
  <r>
    <x v="2"/>
    <x v="0"/>
    <s v="OK"/>
    <x v="0"/>
    <n v="153"/>
    <m/>
    <m/>
    <m/>
    <s v="082870"/>
    <x v="182"/>
    <x v="102"/>
    <x v="12"/>
    <s v="Archdeaconry of Hertford"/>
    <m/>
    <m/>
    <m/>
    <n v="16868"/>
    <n v="16868"/>
    <m/>
    <m/>
  </r>
  <r>
    <x v="2"/>
    <x v="0"/>
    <s v="No"/>
    <x v="0"/>
    <n v="153"/>
    <m/>
    <m/>
    <m/>
    <s v="081590"/>
    <x v="183"/>
    <x v="97"/>
    <x v="12"/>
    <s v="Archdeaconry of Hertford"/>
    <m/>
    <m/>
    <m/>
    <n v="43063"/>
    <n v="43063"/>
    <m/>
    <m/>
  </r>
  <r>
    <x v="2"/>
    <x v="0"/>
    <s v="No"/>
    <x v="0"/>
    <n v="103"/>
    <m/>
    <m/>
    <m/>
    <s v="082690"/>
    <x v="184"/>
    <x v="103"/>
    <x v="12"/>
    <s v="Archdeaconry of Hertford"/>
    <m/>
    <m/>
    <m/>
    <n v="105671"/>
    <n v="82462.919999986887"/>
    <m/>
    <m/>
  </r>
  <r>
    <x v="2"/>
    <x v="0"/>
    <s v="OK"/>
    <x v="0"/>
    <n v="148"/>
    <m/>
    <m/>
    <m/>
    <s v="082700"/>
    <x v="185"/>
    <x v="104"/>
    <x v="12"/>
    <s v="Archdeaconry of Hertford"/>
    <m/>
    <m/>
    <m/>
    <n v="58080"/>
    <n v="58079.649999998503"/>
    <m/>
    <m/>
  </r>
  <r>
    <x v="2"/>
    <x v="0"/>
    <s v="No"/>
    <x v="0"/>
    <n v="77"/>
    <m/>
    <m/>
    <m/>
    <s v="122445"/>
    <x v="186"/>
    <x v="105"/>
    <x v="13"/>
    <s v="Archdeaconry of Hertford"/>
    <m/>
    <m/>
    <m/>
    <n v="41282"/>
    <n v="41282"/>
    <m/>
    <m/>
  </r>
  <r>
    <x v="2"/>
    <x v="0"/>
    <s v="No"/>
    <x v="0"/>
    <n v="61"/>
    <m/>
    <m/>
    <m/>
    <s v="122440"/>
    <x v="187"/>
    <x v="106"/>
    <x v="13"/>
    <s v="Archdeaconry of Hertford"/>
    <m/>
    <m/>
    <m/>
    <m/>
    <m/>
    <m/>
    <m/>
  </r>
  <r>
    <x v="2"/>
    <x v="0"/>
    <s v="No"/>
    <x v="0"/>
    <n v="49"/>
    <m/>
    <m/>
    <m/>
    <s v="121470"/>
    <x v="188"/>
    <x v="107"/>
    <x v="13"/>
    <s v="Archdeaconry of Hertford"/>
    <m/>
    <m/>
    <m/>
    <n v="57555"/>
    <n v="49500"/>
    <m/>
    <m/>
  </r>
  <r>
    <x v="2"/>
    <x v="0"/>
    <s v="OK"/>
    <x v="0"/>
    <n v="151"/>
    <m/>
    <m/>
    <m/>
    <s v="122442"/>
    <x v="189"/>
    <x v="108"/>
    <x v="13"/>
    <s v="Archdeaconry of Hertford"/>
    <m/>
    <m/>
    <m/>
    <n v="23885"/>
    <n v="23885"/>
    <m/>
    <m/>
  </r>
  <r>
    <x v="2"/>
    <x v="0"/>
    <s v="OK"/>
    <x v="0"/>
    <n v="152"/>
    <m/>
    <m/>
    <m/>
    <s v="122441"/>
    <x v="190"/>
    <x v="109"/>
    <x v="13"/>
    <s v="Archdeaconry of Hertford"/>
    <m/>
    <m/>
    <m/>
    <n v="64731"/>
    <n v="64731"/>
    <m/>
    <m/>
  </r>
  <r>
    <x v="2"/>
    <x v="0"/>
    <s v="No"/>
    <x v="0"/>
    <n v="91"/>
    <m/>
    <m/>
    <m/>
    <s v="122443"/>
    <x v="191"/>
    <x v="110"/>
    <x v="13"/>
    <s v="Archdeaconry of Hertford"/>
    <m/>
    <m/>
    <m/>
    <n v="50240"/>
    <n v="50239.75"/>
    <m/>
    <m/>
  </r>
  <r>
    <x v="2"/>
    <x v="0"/>
    <s v="OK"/>
    <x v="0"/>
    <n v="139"/>
    <m/>
    <m/>
    <m/>
    <s v="122444"/>
    <x v="192"/>
    <x v="111"/>
    <x v="13"/>
    <s v="Archdeaconry of Hertford"/>
    <m/>
    <m/>
    <m/>
    <n v="46792"/>
    <n v="46791.959999997103"/>
    <m/>
    <m/>
  </r>
  <r>
    <x v="2"/>
    <x v="0"/>
    <s v="No"/>
    <x v="1"/>
    <n v="93"/>
    <m/>
    <m/>
    <m/>
    <s v="122446"/>
    <x v="193"/>
    <x v="112"/>
    <x v="13"/>
    <s v="Archdeaconry of Hertford"/>
    <m/>
    <m/>
    <m/>
    <n v="68543"/>
    <n v="28566"/>
    <m/>
    <m/>
  </r>
  <r>
    <x v="2"/>
    <x v="0"/>
    <s v="OK"/>
    <x v="0"/>
    <n v="153"/>
    <m/>
    <m/>
    <m/>
    <s v="122447"/>
    <x v="194"/>
    <x v="113"/>
    <x v="13"/>
    <s v="Archdeaconry of Hertford"/>
    <m/>
    <m/>
    <m/>
    <n v="50071"/>
    <n v="50071"/>
    <m/>
    <m/>
  </r>
  <r>
    <x v="2"/>
    <x v="0"/>
    <s v="OK"/>
    <x v="0"/>
    <n v="153"/>
    <m/>
    <m/>
    <m/>
    <s v="150050"/>
    <x v="195"/>
    <x v="114"/>
    <x v="14"/>
    <s v="Archdeaconry of Bedford"/>
    <m/>
    <m/>
    <m/>
    <n v="46189"/>
    <n v="46189"/>
    <m/>
    <m/>
  </r>
  <r>
    <x v="2"/>
    <x v="0"/>
    <s v="No"/>
    <x v="0"/>
    <n v="25"/>
    <m/>
    <m/>
    <m/>
    <s v="151810"/>
    <x v="196"/>
    <x v="114"/>
    <x v="14"/>
    <s v="Archdeaconry of Bedford"/>
    <m/>
    <m/>
    <m/>
    <n v="7237"/>
    <n v="3162"/>
    <m/>
    <m/>
  </r>
  <r>
    <x v="2"/>
    <x v="0"/>
    <s v="OK"/>
    <x v="0"/>
    <n v="153"/>
    <m/>
    <m/>
    <m/>
    <s v="152430"/>
    <x v="197"/>
    <x v="114"/>
    <x v="14"/>
    <s v="Archdeaconry of Bedford"/>
    <m/>
    <m/>
    <m/>
    <n v="3408"/>
    <n v="3408"/>
    <m/>
    <m/>
  </r>
  <r>
    <x v="2"/>
    <x v="0"/>
    <s v="No"/>
    <x v="0"/>
    <n v="30"/>
    <m/>
    <m/>
    <m/>
    <s v="150130"/>
    <x v="198"/>
    <x v="115"/>
    <x v="14"/>
    <s v="Archdeaconry of Bedford"/>
    <m/>
    <m/>
    <m/>
    <n v="31635"/>
    <n v="9500"/>
    <m/>
    <m/>
  </r>
  <r>
    <x v="2"/>
    <x v="0"/>
    <s v="No"/>
    <x v="0"/>
    <n v="1"/>
    <m/>
    <m/>
    <m/>
    <s v="151380"/>
    <x v="199"/>
    <x v="115"/>
    <x v="14"/>
    <s v="Archdeaconry of Bedford"/>
    <m/>
    <m/>
    <m/>
    <n v="6640"/>
    <n v="0"/>
    <m/>
    <m/>
  </r>
  <r>
    <x v="2"/>
    <x v="0"/>
    <s v="No"/>
    <x v="0"/>
    <n v="2"/>
    <m/>
    <m/>
    <m/>
    <s v="152120"/>
    <x v="200"/>
    <x v="115"/>
    <x v="14"/>
    <s v="Archdeaconry of Bedford"/>
    <m/>
    <m/>
    <m/>
    <n v="6750"/>
    <n v="0"/>
    <m/>
    <m/>
  </r>
  <r>
    <x v="2"/>
    <x v="0"/>
    <s v="No"/>
    <x v="0"/>
    <n v="43"/>
    <m/>
    <m/>
    <m/>
    <s v="150200"/>
    <x v="201"/>
    <x v="116"/>
    <x v="14"/>
    <s v="Archdeaconry of Bedford"/>
    <m/>
    <m/>
    <m/>
    <n v="44743"/>
    <n v="44743"/>
    <m/>
    <m/>
  </r>
  <r>
    <x v="2"/>
    <x v="0"/>
    <s v="OK"/>
    <x v="0"/>
    <n v="153"/>
    <m/>
    <m/>
    <m/>
    <s v="151260"/>
    <x v="202"/>
    <x v="116"/>
    <x v="14"/>
    <s v="Archdeaconry of Bedford"/>
    <m/>
    <m/>
    <m/>
    <n v="3483"/>
    <n v="3483"/>
    <m/>
    <m/>
  </r>
  <r>
    <x v="2"/>
    <x v="0"/>
    <s v="No"/>
    <x v="0"/>
    <n v="86"/>
    <m/>
    <m/>
    <m/>
    <s v="151230"/>
    <x v="203"/>
    <x v="116"/>
    <x v="14"/>
    <s v="Archdeaconry of Bedford"/>
    <m/>
    <m/>
    <m/>
    <n v="7086"/>
    <n v="7086"/>
    <m/>
    <m/>
  </r>
  <r>
    <x v="2"/>
    <x v="0"/>
    <s v="No"/>
    <x v="0"/>
    <n v="17"/>
    <m/>
    <m/>
    <m/>
    <s v="150201"/>
    <x v="204"/>
    <x v="117"/>
    <x v="14"/>
    <s v="Archdeaconry of Bedford"/>
    <m/>
    <m/>
    <m/>
    <n v="4545"/>
    <n v="2272.5"/>
    <m/>
    <m/>
  </r>
  <r>
    <x v="2"/>
    <x v="0"/>
    <s v="OK"/>
    <x v="0"/>
    <n v="153"/>
    <m/>
    <m/>
    <m/>
    <s v="150930"/>
    <x v="205"/>
    <x v="117"/>
    <x v="14"/>
    <s v="Archdeaconry of Bedford"/>
    <m/>
    <m/>
    <m/>
    <n v="12672"/>
    <n v="12672"/>
    <m/>
    <m/>
  </r>
  <r>
    <x v="2"/>
    <x v="0"/>
    <s v="No"/>
    <x v="0"/>
    <n v="9"/>
    <m/>
    <m/>
    <m/>
    <s v="151820"/>
    <x v="206"/>
    <x v="117"/>
    <x v="14"/>
    <s v="Archdeaconry of Bedford"/>
    <m/>
    <m/>
    <m/>
    <n v="6382"/>
    <n v="3000"/>
    <m/>
    <m/>
  </r>
  <r>
    <x v="2"/>
    <x v="0"/>
    <s v="OK"/>
    <x v="0"/>
    <n v="153"/>
    <m/>
    <m/>
    <m/>
    <s v="152930"/>
    <x v="207"/>
    <x v="117"/>
    <x v="14"/>
    <s v="Archdeaconry of Bedford"/>
    <m/>
    <m/>
    <m/>
    <n v="39343"/>
    <n v="39343"/>
    <m/>
    <m/>
  </r>
  <r>
    <x v="2"/>
    <x v="0"/>
    <s v="No"/>
    <x v="0"/>
    <n v="23"/>
    <m/>
    <m/>
    <m/>
    <s v="151090"/>
    <x v="208"/>
    <x v="118"/>
    <x v="14"/>
    <s v="Archdeaconry of Bedford"/>
    <m/>
    <m/>
    <m/>
    <n v="23086"/>
    <n v="15000"/>
    <m/>
    <m/>
  </r>
  <r>
    <x v="2"/>
    <x v="0"/>
    <s v="OK"/>
    <x v="0"/>
    <n v="153"/>
    <m/>
    <m/>
    <m/>
    <s v="150961"/>
    <x v="209"/>
    <x v="119"/>
    <x v="14"/>
    <s v="Archdeaconry of Bedford"/>
    <m/>
    <m/>
    <m/>
    <n v="14182"/>
    <n v="14182"/>
    <m/>
    <m/>
  </r>
  <r>
    <x v="2"/>
    <x v="0"/>
    <s v="OK"/>
    <x v="0"/>
    <n v="327"/>
    <m/>
    <m/>
    <m/>
    <s v="152040"/>
    <x v="210"/>
    <x v="119"/>
    <x v="14"/>
    <s v="Archdeaconry of Bedford"/>
    <m/>
    <m/>
    <m/>
    <n v="12833"/>
    <n v="12833.110000000301"/>
    <m/>
    <m/>
  </r>
  <r>
    <x v="2"/>
    <x v="0"/>
    <s v="OK"/>
    <x v="0"/>
    <n v="153"/>
    <m/>
    <m/>
    <m/>
    <s v="152360"/>
    <x v="211"/>
    <x v="119"/>
    <x v="14"/>
    <s v="Archdeaconry of Bedford"/>
    <m/>
    <m/>
    <m/>
    <n v="23858"/>
    <n v="23858"/>
    <m/>
    <m/>
  </r>
  <r>
    <x v="2"/>
    <x v="0"/>
    <s v="OK"/>
    <x v="0"/>
    <n v="153"/>
    <m/>
    <m/>
    <m/>
    <s v="150970"/>
    <x v="212"/>
    <x v="120"/>
    <x v="14"/>
    <s v="Archdeaconry of Bedford"/>
    <m/>
    <m/>
    <m/>
    <n v="59059"/>
    <n v="59059"/>
    <m/>
    <m/>
  </r>
  <r>
    <x v="2"/>
    <x v="0"/>
    <s v="OK"/>
    <x v="0"/>
    <n v="153"/>
    <m/>
    <m/>
    <m/>
    <s v="151780"/>
    <x v="213"/>
    <x v="121"/>
    <x v="14"/>
    <s v="Archdeaconry of Bedford"/>
    <m/>
    <m/>
    <m/>
    <n v="50660"/>
    <n v="50660"/>
    <m/>
    <m/>
  </r>
  <r>
    <x v="2"/>
    <x v="0"/>
    <s v="No"/>
    <x v="0"/>
    <n v="84"/>
    <m/>
    <m/>
    <m/>
    <s v="152580"/>
    <x v="214"/>
    <x v="118"/>
    <x v="14"/>
    <s v="Archdeaconry of Bedford"/>
    <m/>
    <m/>
    <m/>
    <n v="5638"/>
    <n v="5638"/>
    <m/>
    <m/>
  </r>
  <r>
    <x v="2"/>
    <x v="0"/>
    <s v="OK"/>
    <x v="0"/>
    <n v="153"/>
    <m/>
    <m/>
    <m/>
    <s v="152850"/>
    <x v="215"/>
    <x v="118"/>
    <x v="14"/>
    <s v="Archdeaconry of Bedford"/>
    <m/>
    <m/>
    <m/>
    <n v="31505"/>
    <n v="31505"/>
    <m/>
    <m/>
  </r>
  <r>
    <x v="2"/>
    <x v="0"/>
    <s v="No"/>
    <x v="0"/>
    <n v="153"/>
    <m/>
    <m/>
    <m/>
    <s v="152940"/>
    <x v="216"/>
    <x v="122"/>
    <x v="14"/>
    <s v="Archdeaconry of Bedford"/>
    <m/>
    <m/>
    <m/>
    <n v="58758"/>
    <n v="58758"/>
    <m/>
    <m/>
  </r>
  <r>
    <x v="2"/>
    <x v="0"/>
    <s v="No"/>
    <x v="0"/>
    <n v="38"/>
    <m/>
    <m/>
    <m/>
    <s v="150100"/>
    <x v="217"/>
    <x v="123"/>
    <x v="14"/>
    <s v="Archdeaconry of Bedford"/>
    <m/>
    <m/>
    <m/>
    <n v="33038"/>
    <n v="28338"/>
    <m/>
    <m/>
  </r>
  <r>
    <x v="2"/>
    <x v="0"/>
    <s v="No"/>
    <x v="0"/>
    <n v="59"/>
    <m/>
    <m/>
    <m/>
    <s v="150610"/>
    <x v="218"/>
    <x v="124"/>
    <x v="14"/>
    <s v="Archdeaconry of Bedford"/>
    <m/>
    <m/>
    <m/>
    <n v="19237"/>
    <n v="19237"/>
    <m/>
    <m/>
  </r>
  <r>
    <x v="2"/>
    <x v="0"/>
    <s v="No"/>
    <x v="0"/>
    <n v="98"/>
    <m/>
    <m/>
    <m/>
    <s v="151790"/>
    <x v="219"/>
    <x v="124"/>
    <x v="14"/>
    <s v="Archdeaconry of Bedford"/>
    <m/>
    <m/>
    <m/>
    <n v="25666"/>
    <n v="25666"/>
    <m/>
    <m/>
  </r>
  <r>
    <x v="2"/>
    <x v="0"/>
    <s v="No"/>
    <x v="0"/>
    <n v="6"/>
    <m/>
    <m/>
    <m/>
    <s v="152650"/>
    <x v="220"/>
    <x v="125"/>
    <x v="14"/>
    <s v="Archdeaconry of Bedford"/>
    <m/>
    <m/>
    <m/>
    <n v="19344"/>
    <n v="5200"/>
    <m/>
    <m/>
  </r>
  <r>
    <x v="2"/>
    <x v="0"/>
    <s v="No"/>
    <x v="0"/>
    <n v="121"/>
    <m/>
    <m/>
    <m/>
    <s v="150700"/>
    <x v="221"/>
    <x v="126"/>
    <x v="14"/>
    <s v="Archdeaconry of Bedford"/>
    <m/>
    <m/>
    <m/>
    <n v="42320"/>
    <n v="42320"/>
    <m/>
    <m/>
  </r>
  <r>
    <x v="2"/>
    <x v="0"/>
    <s v="No"/>
    <x v="0"/>
    <n v="111"/>
    <m/>
    <m/>
    <m/>
    <s v="152370"/>
    <x v="222"/>
    <x v="126"/>
    <x v="14"/>
    <s v="Archdeaconry of Bedford"/>
    <m/>
    <m/>
    <m/>
    <n v="19334"/>
    <n v="19334"/>
    <m/>
    <m/>
  </r>
  <r>
    <x v="2"/>
    <x v="0"/>
    <s v="No"/>
    <x v="0"/>
    <n v="89"/>
    <m/>
    <m/>
    <m/>
    <s v="150710"/>
    <x v="223"/>
    <x v="121"/>
    <x v="14"/>
    <s v="Archdeaconry of Bedford"/>
    <m/>
    <m/>
    <m/>
    <n v="17464"/>
    <n v="17464"/>
    <m/>
    <m/>
  </r>
  <r>
    <x v="2"/>
    <x v="0"/>
    <s v="OK"/>
    <x v="0"/>
    <n v="120"/>
    <m/>
    <m/>
    <m/>
    <s v="152350"/>
    <x v="224"/>
    <x v="125"/>
    <x v="14"/>
    <s v="Archdeaconry of Bedford"/>
    <m/>
    <m/>
    <m/>
    <n v="30138"/>
    <n v="30138"/>
    <m/>
    <m/>
  </r>
  <r>
    <x v="2"/>
    <x v="0"/>
    <s v="No"/>
    <x v="0"/>
    <n v="87"/>
    <m/>
    <m/>
    <m/>
    <s v="151150"/>
    <x v="225"/>
    <x v="126"/>
    <x v="14"/>
    <s v="Archdeaconry of Bedford"/>
    <m/>
    <m/>
    <m/>
    <n v="21064"/>
    <n v="21064"/>
    <m/>
    <m/>
  </r>
  <r>
    <x v="2"/>
    <x v="0"/>
    <s v="No"/>
    <x v="0"/>
    <n v="52"/>
    <m/>
    <m/>
    <m/>
    <s v="151190"/>
    <x v="226"/>
    <x v="127"/>
    <x v="14"/>
    <s v="Archdeaconry of Bedford"/>
    <m/>
    <m/>
    <m/>
    <n v="28329"/>
    <n v="28329"/>
    <m/>
    <m/>
  </r>
  <r>
    <x v="2"/>
    <x v="0"/>
    <s v="OK"/>
    <x v="0"/>
    <n v="153"/>
    <m/>
    <m/>
    <m/>
    <s v="151490"/>
    <x v="227"/>
    <x v="127"/>
    <x v="14"/>
    <s v="Archdeaconry of Bedford"/>
    <m/>
    <m/>
    <m/>
    <n v="28329"/>
    <n v="28329"/>
    <m/>
    <m/>
  </r>
  <r>
    <x v="2"/>
    <x v="0"/>
    <s v="No"/>
    <x v="0"/>
    <n v="26"/>
    <m/>
    <m/>
    <m/>
    <s v="152330"/>
    <x v="228"/>
    <x v="124"/>
    <x v="14"/>
    <s v="Archdeaconry of Bedford"/>
    <m/>
    <m/>
    <m/>
    <n v="27466"/>
    <n v="19292.5"/>
    <m/>
    <m/>
  </r>
  <r>
    <x v="2"/>
    <x v="0"/>
    <s v="No"/>
    <x v="0"/>
    <n v="82"/>
    <m/>
    <m/>
    <m/>
    <s v="160220"/>
    <x v="229"/>
    <x v="128"/>
    <x v="15"/>
    <s v="Archdeaconry of Bedford"/>
    <m/>
    <m/>
    <m/>
    <n v="25835"/>
    <n v="25835"/>
    <m/>
    <m/>
  </r>
  <r>
    <x v="2"/>
    <x v="0"/>
    <s v="OK"/>
    <x v="1"/>
    <n v="153"/>
    <m/>
    <m/>
    <m/>
    <s v="160230"/>
    <x v="230"/>
    <x v="129"/>
    <x v="15"/>
    <s v="Archdeaconry of Bedford"/>
    <m/>
    <m/>
    <m/>
    <n v="133445"/>
    <n v="133445"/>
    <m/>
    <m/>
  </r>
  <r>
    <x v="2"/>
    <x v="0"/>
    <s v="OK"/>
    <x v="0"/>
    <n v="153"/>
    <m/>
    <m/>
    <m/>
    <s v="160250"/>
    <x v="231"/>
    <x v="130"/>
    <x v="15"/>
    <s v="Archdeaconry of Bedford"/>
    <m/>
    <m/>
    <m/>
    <n v="119096"/>
    <n v="119096"/>
    <m/>
    <m/>
  </r>
  <r>
    <x v="2"/>
    <x v="0"/>
    <s v="OK"/>
    <x v="0"/>
    <n v="153"/>
    <m/>
    <m/>
    <m/>
    <s v="160270"/>
    <x v="232"/>
    <x v="131"/>
    <x v="15"/>
    <s v="Archdeaconry of Bedford"/>
    <m/>
    <m/>
    <m/>
    <n v="62937"/>
    <n v="62937"/>
    <m/>
    <m/>
  </r>
  <r>
    <x v="2"/>
    <x v="0"/>
    <s v="No"/>
    <x v="0"/>
    <n v="135"/>
    <m/>
    <m/>
    <m/>
    <s v="160290"/>
    <x v="233"/>
    <x v="132"/>
    <x v="15"/>
    <s v="Archdeaconry of Bedford"/>
    <m/>
    <m/>
    <m/>
    <n v="22454"/>
    <n v="22454"/>
    <m/>
    <m/>
  </r>
  <r>
    <x v="2"/>
    <x v="0"/>
    <s v="No"/>
    <x v="0"/>
    <n v="78"/>
    <m/>
    <m/>
    <m/>
    <s v="160320"/>
    <x v="234"/>
    <x v="133"/>
    <x v="15"/>
    <s v="Archdeaconry of Bedford"/>
    <m/>
    <m/>
    <m/>
    <n v="73251"/>
    <n v="73251"/>
    <m/>
    <m/>
  </r>
  <r>
    <x v="2"/>
    <x v="0"/>
    <s v="No"/>
    <x v="0"/>
    <n v="153"/>
    <m/>
    <m/>
    <m/>
    <s v="160330"/>
    <x v="235"/>
    <x v="134"/>
    <x v="15"/>
    <s v="Archdeaconry of Bedford"/>
    <m/>
    <m/>
    <m/>
    <n v="63161"/>
    <n v="63161"/>
    <m/>
    <m/>
  </r>
  <r>
    <x v="2"/>
    <x v="0"/>
    <s v="OK"/>
    <x v="0"/>
    <n v="153"/>
    <m/>
    <m/>
    <m/>
    <s v="160380"/>
    <x v="236"/>
    <x v="135"/>
    <x v="15"/>
    <s v="Archdeaconry of Bedford"/>
    <m/>
    <m/>
    <m/>
    <n v="40963"/>
    <n v="40963"/>
    <m/>
    <m/>
  </r>
  <r>
    <x v="2"/>
    <x v="0"/>
    <s v="No"/>
    <x v="0"/>
    <n v="22"/>
    <m/>
    <m/>
    <m/>
    <s v="161410"/>
    <x v="237"/>
    <x v="136"/>
    <x v="15"/>
    <s v="Archdeaconry of Bedford"/>
    <m/>
    <m/>
    <m/>
    <n v="29674"/>
    <n v="29674"/>
    <m/>
    <m/>
  </r>
  <r>
    <x v="2"/>
    <x v="0"/>
    <s v="OK"/>
    <x v="0"/>
    <n v="153"/>
    <m/>
    <m/>
    <m/>
    <s v="161020"/>
    <x v="238"/>
    <x v="137"/>
    <x v="15"/>
    <s v="Archdeaconry of Bedford"/>
    <m/>
    <m/>
    <m/>
    <n v="60695"/>
    <n v="60695"/>
    <m/>
    <m/>
  </r>
  <r>
    <x v="2"/>
    <x v="0"/>
    <s v="No"/>
    <x v="0"/>
    <n v="67"/>
    <m/>
    <m/>
    <m/>
    <s v="161411"/>
    <x v="239"/>
    <x v="138"/>
    <x v="15"/>
    <s v="Archdeaconry of Bedford"/>
    <m/>
    <m/>
    <m/>
    <n v="44102"/>
    <n v="44102.5"/>
    <m/>
    <m/>
  </r>
  <r>
    <x v="2"/>
    <x v="0"/>
    <s v="OK"/>
    <x v="0"/>
    <n v="153"/>
    <m/>
    <m/>
    <m/>
    <s v="160280"/>
    <x v="240"/>
    <x v="139"/>
    <x v="15"/>
    <s v="Archdeaconry of Bedford"/>
    <m/>
    <m/>
    <m/>
    <n v="62713"/>
    <n v="62713"/>
    <m/>
    <m/>
  </r>
  <r>
    <x v="2"/>
    <x v="0"/>
    <s v="OK"/>
    <x v="0"/>
    <n v="324"/>
    <m/>
    <m/>
    <m/>
    <s v="162090"/>
    <x v="241"/>
    <x v="140"/>
    <x v="15"/>
    <s v="Archdeaconry of Bedford"/>
    <m/>
    <m/>
    <m/>
    <n v="19501"/>
    <n v="19501"/>
    <m/>
    <m/>
  </r>
  <r>
    <x v="2"/>
    <x v="0"/>
    <s v="No"/>
    <x v="0"/>
    <n v="19"/>
    <m/>
    <m/>
    <m/>
    <s v="160620"/>
    <x v="242"/>
    <x v="141"/>
    <x v="15"/>
    <s v="Archdeaconry of Bedford"/>
    <m/>
    <m/>
    <m/>
    <n v="39841"/>
    <n v="21000"/>
    <m/>
    <m/>
  </r>
  <r>
    <x v="2"/>
    <x v="0"/>
    <s v="No"/>
    <x v="1"/>
    <n v="101"/>
    <m/>
    <m/>
    <m/>
    <s v="160780"/>
    <x v="243"/>
    <x v="142"/>
    <x v="15"/>
    <s v="Archdeaconry of Bedford"/>
    <m/>
    <m/>
    <m/>
    <n v="38467"/>
    <n v="38467"/>
    <m/>
    <m/>
  </r>
  <r>
    <x v="2"/>
    <x v="0"/>
    <s v="No"/>
    <x v="0"/>
    <n v="68"/>
    <m/>
    <m/>
    <m/>
    <s v="160310"/>
    <x v="244"/>
    <x v="141"/>
    <x v="15"/>
    <s v="Archdeaconry of Bedford"/>
    <m/>
    <m/>
    <m/>
    <n v="2691"/>
    <n v="2691"/>
    <m/>
    <m/>
  </r>
  <r>
    <x v="2"/>
    <x v="0"/>
    <s v="No"/>
    <x v="0"/>
    <n v="76"/>
    <m/>
    <m/>
    <m/>
    <s v="161330"/>
    <x v="245"/>
    <x v="142"/>
    <x v="15"/>
    <s v="Archdeaconry of Bedford"/>
    <m/>
    <m/>
    <m/>
    <n v="10123"/>
    <n v="8500"/>
    <m/>
    <m/>
  </r>
  <r>
    <x v="2"/>
    <x v="0"/>
    <s v="No"/>
    <x v="0"/>
    <n v="32"/>
    <m/>
    <m/>
    <m/>
    <s v="160900"/>
    <x v="246"/>
    <x v="141"/>
    <x v="15"/>
    <s v="Archdeaconry of Bedford"/>
    <m/>
    <m/>
    <m/>
    <n v="57107"/>
    <n v="38000"/>
    <m/>
    <m/>
  </r>
  <r>
    <x v="2"/>
    <x v="0"/>
    <s v="No"/>
    <x v="0"/>
    <n v="7"/>
    <m/>
    <m/>
    <m/>
    <s v="161350"/>
    <x v="247"/>
    <x v="141"/>
    <x v="15"/>
    <s v="Archdeaconry of Bedford"/>
    <m/>
    <m/>
    <m/>
    <n v="20481"/>
    <n v="6000"/>
    <m/>
    <m/>
  </r>
  <r>
    <x v="2"/>
    <x v="0"/>
    <s v="No"/>
    <x v="0"/>
    <n v="50"/>
    <m/>
    <m/>
    <m/>
    <s v="162920"/>
    <x v="248"/>
    <x v="141"/>
    <x v="15"/>
    <s v="Archdeaconry of Bedford"/>
    <m/>
    <m/>
    <m/>
    <n v="20929"/>
    <n v="19200"/>
    <m/>
    <m/>
  </r>
  <r>
    <x v="2"/>
    <x v="0"/>
    <s v="OK"/>
    <x v="0"/>
    <n v="153"/>
    <m/>
    <m/>
    <m/>
    <s v="161770"/>
    <x v="250"/>
    <x v="144"/>
    <x v="15"/>
    <s v="Archdeaconry of Bedford"/>
    <m/>
    <m/>
    <m/>
    <n v="25216"/>
    <n v="25216"/>
    <m/>
    <m/>
  </r>
  <r>
    <x v="2"/>
    <x v="0"/>
    <s v="OK"/>
    <x v="1"/>
    <n v="153"/>
    <m/>
    <m/>
    <m/>
    <s v="162960"/>
    <x v="251"/>
    <x v="145"/>
    <x v="15"/>
    <s v="Archdeaconry of Bedford"/>
    <m/>
    <m/>
    <m/>
    <n v="69441"/>
    <n v="69441"/>
    <m/>
    <m/>
  </r>
  <r>
    <x v="2"/>
    <x v="0"/>
    <s v="OK"/>
    <x v="0"/>
    <n v="153"/>
    <m/>
    <m/>
    <m/>
    <s v="170390"/>
    <x v="252"/>
    <x v="146"/>
    <x v="17"/>
    <s v="Archdeaconry of Bedford"/>
    <m/>
    <m/>
    <m/>
    <n v="73924"/>
    <n v="73924"/>
    <m/>
    <m/>
  </r>
  <r>
    <x v="2"/>
    <x v="0"/>
    <s v="OK"/>
    <x v="0"/>
    <n v="153"/>
    <m/>
    <m/>
    <m/>
    <s v="170450"/>
    <x v="253"/>
    <x v="147"/>
    <x v="17"/>
    <s v="Archdeaconry of Bedford"/>
    <m/>
    <m/>
    <m/>
    <n v="19541"/>
    <n v="19541"/>
    <m/>
    <m/>
  </r>
  <r>
    <x v="2"/>
    <x v="0"/>
    <s v="No"/>
    <x v="0"/>
    <n v="13"/>
    <m/>
    <m/>
    <m/>
    <s v="172520"/>
    <x v="254"/>
    <x v="147"/>
    <x v="17"/>
    <s v="Archdeaconry of Bedford"/>
    <m/>
    <m/>
    <m/>
    <n v="5977"/>
    <n v="2988.5"/>
    <m/>
    <m/>
  </r>
  <r>
    <x v="2"/>
    <x v="0"/>
    <s v="No"/>
    <x v="0"/>
    <n v="27"/>
    <m/>
    <m/>
    <m/>
    <s v="170600"/>
    <x v="255"/>
    <x v="148"/>
    <x v="17"/>
    <s v="Archdeaconry of Bedford"/>
    <m/>
    <m/>
    <m/>
    <n v="20696"/>
    <m/>
    <m/>
    <m/>
  </r>
  <r>
    <x v="2"/>
    <x v="0"/>
    <s v="OK"/>
    <x v="0"/>
    <n v="153"/>
    <m/>
    <m/>
    <m/>
    <s v="171950"/>
    <x v="256"/>
    <x v="148"/>
    <x v="17"/>
    <s v="Archdeaconry of Bedford"/>
    <m/>
    <m/>
    <m/>
    <n v="6072"/>
    <n v="6072"/>
    <m/>
    <m/>
  </r>
  <r>
    <x v="2"/>
    <x v="0"/>
    <s v="OK"/>
    <x v="0"/>
    <n v="153"/>
    <m/>
    <m/>
    <m/>
    <s v="171910"/>
    <x v="257"/>
    <x v="148"/>
    <x v="17"/>
    <s v="Archdeaconry of Bedford"/>
    <m/>
    <m/>
    <m/>
    <n v="22290"/>
    <n v="22290"/>
    <m/>
    <m/>
  </r>
  <r>
    <x v="2"/>
    <x v="0"/>
    <s v="OK"/>
    <x v="0"/>
    <n v="142"/>
    <m/>
    <m/>
    <m/>
    <s v="170712"/>
    <x v="258"/>
    <x v="149"/>
    <x v="17"/>
    <s v="Archdeaconry of Bedford"/>
    <m/>
    <m/>
    <m/>
    <n v="2839"/>
    <n v="2839.02000000001"/>
    <m/>
    <m/>
  </r>
  <r>
    <x v="2"/>
    <x v="0"/>
    <s v="No"/>
    <x v="0"/>
    <n v="137"/>
    <m/>
    <m/>
    <m/>
    <s v="172030"/>
    <x v="259"/>
    <x v="149"/>
    <x v="17"/>
    <s v="Archdeaconry of Bedford"/>
    <m/>
    <m/>
    <m/>
    <n v="46131"/>
    <n v="46131"/>
    <m/>
    <m/>
  </r>
  <r>
    <x v="2"/>
    <x v="0"/>
    <s v="OK"/>
    <x v="0"/>
    <n v="153"/>
    <m/>
    <m/>
    <m/>
    <s v="172510"/>
    <x v="260"/>
    <x v="149"/>
    <x v="17"/>
    <s v="Archdeaconry of Bedford"/>
    <m/>
    <m/>
    <m/>
    <n v="8312"/>
    <n v="8312"/>
    <m/>
    <m/>
  </r>
  <r>
    <x v="2"/>
    <x v="0"/>
    <s v="OK"/>
    <x v="0"/>
    <n v="133"/>
    <m/>
    <m/>
    <m/>
    <s v="170760"/>
    <x v="261"/>
    <x v="150"/>
    <x v="17"/>
    <s v="Archdeaconry of Bedford"/>
    <m/>
    <m/>
    <m/>
    <n v="18334"/>
    <n v="18334"/>
    <m/>
    <m/>
  </r>
  <r>
    <x v="2"/>
    <x v="0"/>
    <s v="OK"/>
    <x v="0"/>
    <n v="153"/>
    <m/>
    <m/>
    <m/>
    <s v="172910"/>
    <x v="262"/>
    <x v="150"/>
    <x v="17"/>
    <s v="Archdeaconry of Bedford"/>
    <m/>
    <m/>
    <m/>
    <n v="20007"/>
    <n v="20007"/>
    <m/>
    <m/>
  </r>
  <r>
    <x v="2"/>
    <x v="0"/>
    <s v="No"/>
    <x v="0"/>
    <n v="95"/>
    <m/>
    <m/>
    <m/>
    <s v="171840"/>
    <x v="263"/>
    <x v="150"/>
    <x v="17"/>
    <s v="Archdeaconry of Bedford"/>
    <m/>
    <m/>
    <m/>
    <n v="16419"/>
    <n v="16419.25"/>
    <m/>
    <m/>
  </r>
  <r>
    <x v="2"/>
    <x v="0"/>
    <s v="No"/>
    <x v="0"/>
    <n v="116"/>
    <m/>
    <m/>
    <m/>
    <s v="170840"/>
    <x v="264"/>
    <x v="151"/>
    <x v="17"/>
    <s v="Archdeaconry of Bedford"/>
    <m/>
    <m/>
    <m/>
    <n v="18909"/>
    <n v="18909"/>
    <m/>
    <m/>
  </r>
  <r>
    <x v="2"/>
    <x v="0"/>
    <s v="No"/>
    <x v="0"/>
    <n v="90"/>
    <m/>
    <m/>
    <m/>
    <s v="172980"/>
    <x v="265"/>
    <x v="151"/>
    <x v="17"/>
    <s v="Archdeaconry of Bedford"/>
    <m/>
    <m/>
    <m/>
    <n v="14244"/>
    <n v="10444"/>
    <m/>
    <m/>
  </r>
  <r>
    <x v="2"/>
    <x v="0"/>
    <s v="No"/>
    <x v="0"/>
    <n v="64"/>
    <m/>
    <m/>
    <m/>
    <s v="170940"/>
    <x v="266"/>
    <x v="151"/>
    <x v="17"/>
    <s v="Archdeaconry of Bedford"/>
    <m/>
    <m/>
    <m/>
    <n v="3353"/>
    <n v="3353"/>
    <m/>
    <m/>
  </r>
  <r>
    <x v="2"/>
    <x v="0"/>
    <s v="OK"/>
    <x v="1"/>
    <n v="153"/>
    <m/>
    <m/>
    <m/>
    <s v="170880"/>
    <x v="267"/>
    <x v="152"/>
    <x v="17"/>
    <s v="Archdeaconry of Bedford"/>
    <m/>
    <m/>
    <m/>
    <n v="74917"/>
    <n v="74917"/>
    <m/>
    <m/>
  </r>
  <r>
    <x v="2"/>
    <x v="0"/>
    <s v="OK"/>
    <x v="0"/>
    <n v="153"/>
    <m/>
    <m/>
    <m/>
    <s v="171041"/>
    <x v="268"/>
    <x v="147"/>
    <x v="17"/>
    <s v="Archdeaconry of Bedford"/>
    <m/>
    <m/>
    <m/>
    <n v="19012"/>
    <n v="19012"/>
    <m/>
    <m/>
  </r>
  <r>
    <x v="2"/>
    <x v="0"/>
    <s v="OK"/>
    <x v="0"/>
    <n v="153"/>
    <m/>
    <m/>
    <m/>
    <s v="172140"/>
    <x v="269"/>
    <x v="147"/>
    <x v="17"/>
    <s v="Archdeaconry of Bedford"/>
    <m/>
    <m/>
    <m/>
    <n v="12574"/>
    <n v="12574"/>
    <m/>
    <m/>
  </r>
  <r>
    <x v="2"/>
    <x v="0"/>
    <s v="No"/>
    <x v="0"/>
    <n v="153"/>
    <m/>
    <m/>
    <m/>
    <s v="172290"/>
    <x v="270"/>
    <x v="153"/>
    <x v="17"/>
    <s v="Archdeaconry of Bedford"/>
    <m/>
    <m/>
    <m/>
    <n v="64831"/>
    <n v="64831"/>
    <m/>
    <m/>
  </r>
  <r>
    <x v="2"/>
    <x v="0"/>
    <s v="OK"/>
    <x v="0"/>
    <n v="153"/>
    <m/>
    <m/>
    <m/>
    <s v="180400"/>
    <x v="271"/>
    <x v="154"/>
    <x v="18"/>
    <s v="Archdeaconry of Bedford"/>
    <m/>
    <m/>
    <m/>
    <n v="9553"/>
    <n v="9553"/>
    <m/>
    <m/>
  </r>
  <r>
    <x v="2"/>
    <x v="0"/>
    <s v="No"/>
    <x v="0"/>
    <n v="153"/>
    <m/>
    <m/>
    <m/>
    <s v="180640"/>
    <x v="272"/>
    <x v="155"/>
    <x v="18"/>
    <s v="Archdeaconry of Bedford"/>
    <m/>
    <m/>
    <m/>
    <n v="14829"/>
    <n v="14829"/>
    <m/>
    <m/>
  </r>
  <r>
    <x v="2"/>
    <x v="0"/>
    <s v="OK"/>
    <x v="0"/>
    <n v="153"/>
    <m/>
    <m/>
    <m/>
    <s v="180830"/>
    <x v="273"/>
    <x v="156"/>
    <x v="18"/>
    <s v="Archdeaconry of Bedford"/>
    <m/>
    <m/>
    <m/>
    <n v="145979"/>
    <n v="145979"/>
    <m/>
    <m/>
  </r>
  <r>
    <x v="2"/>
    <x v="0"/>
    <s v="OK"/>
    <x v="0"/>
    <n v="153"/>
    <m/>
    <m/>
    <m/>
    <s v="180870"/>
    <x v="274"/>
    <x v="157"/>
    <x v="18"/>
    <s v="Archdeaconry of Bedford"/>
    <m/>
    <m/>
    <m/>
    <n v="64831"/>
    <n v="64831"/>
    <m/>
    <m/>
  </r>
  <r>
    <x v="2"/>
    <x v="0"/>
    <e v="#REF!"/>
    <x v="0"/>
    <e v="#N/A"/>
    <m/>
    <m/>
    <m/>
    <m/>
    <x v="275"/>
    <x v="143"/>
    <x v="16"/>
    <s v="Closed"/>
    <m/>
    <m/>
    <m/>
    <n v="1884"/>
    <n v="1883.75"/>
    <m/>
    <m/>
  </r>
  <r>
    <x v="2"/>
    <x v="0"/>
    <s v="No"/>
    <x v="0"/>
    <n v="126"/>
    <m/>
    <m/>
    <m/>
    <s v="181160"/>
    <x v="276"/>
    <x v="154"/>
    <x v="18"/>
    <s v="Archdeaconry of Bedford"/>
    <m/>
    <m/>
    <m/>
    <n v="47714"/>
    <n v="47714"/>
    <m/>
    <m/>
  </r>
  <r>
    <x v="2"/>
    <x v="0"/>
    <s v="OK"/>
    <x v="0"/>
    <n v="153"/>
    <m/>
    <m/>
    <m/>
    <s v="181310"/>
    <x v="277"/>
    <x v="154"/>
    <x v="18"/>
    <s v="Archdeaconry of Bedford"/>
    <m/>
    <m/>
    <m/>
    <n v="9104"/>
    <n v="9104"/>
    <m/>
    <m/>
  </r>
  <r>
    <x v="2"/>
    <x v="0"/>
    <s v="No"/>
    <x v="0"/>
    <n v="21"/>
    <m/>
    <m/>
    <m/>
    <s v="181360"/>
    <x v="278"/>
    <x v="158"/>
    <x v="18"/>
    <s v="Archdeaconry of Bedford"/>
    <m/>
    <m/>
    <m/>
    <n v="47510"/>
    <n v="27000"/>
    <m/>
    <m/>
  </r>
  <r>
    <x v="2"/>
    <x v="0"/>
    <s v="OK"/>
    <x v="0"/>
    <n v="153"/>
    <m/>
    <m/>
    <m/>
    <s v="181420"/>
    <x v="279"/>
    <x v="159"/>
    <x v="18"/>
    <s v="Archdeaconry of Bedford"/>
    <m/>
    <m/>
    <m/>
    <n v="23370"/>
    <n v="23370"/>
    <m/>
    <m/>
  </r>
  <r>
    <x v="2"/>
    <x v="0"/>
    <s v="No"/>
    <x v="0"/>
    <n v="119"/>
    <m/>
    <m/>
    <m/>
    <s v="181530"/>
    <x v="280"/>
    <x v="154"/>
    <x v="18"/>
    <s v="Archdeaconry of Bedford"/>
    <m/>
    <m/>
    <m/>
    <n v="89621"/>
    <n v="89621"/>
    <m/>
    <m/>
  </r>
  <r>
    <x v="2"/>
    <x v="0"/>
    <s v="OK"/>
    <x v="0"/>
    <n v="153"/>
    <m/>
    <m/>
    <m/>
    <s v="181535"/>
    <x v="281"/>
    <x v="154"/>
    <x v="18"/>
    <s v="Archdeaconry of Bedford"/>
    <m/>
    <m/>
    <m/>
    <n v="66973"/>
    <n v="66973"/>
    <m/>
    <m/>
  </r>
  <r>
    <x v="2"/>
    <x v="0"/>
    <s v="No"/>
    <x v="0"/>
    <n v="72"/>
    <m/>
    <m/>
    <m/>
    <s v="181540"/>
    <x v="282"/>
    <x v="154"/>
    <x v="18"/>
    <s v="Archdeaconry of Bedford"/>
    <m/>
    <m/>
    <m/>
    <n v="17996"/>
    <n v="17996"/>
    <m/>
    <m/>
  </r>
  <r>
    <x v="2"/>
    <x v="0"/>
    <s v="No"/>
    <x v="0"/>
    <n v="37"/>
    <m/>
    <m/>
    <m/>
    <s v="182390"/>
    <x v="283"/>
    <x v="160"/>
    <x v="18"/>
    <s v="Archdeaconry of Bedford"/>
    <m/>
    <m/>
    <m/>
    <n v="16876"/>
    <n v="7200"/>
    <m/>
    <m/>
  </r>
  <r>
    <x v="2"/>
    <x v="0"/>
    <s v="OK"/>
    <x v="0"/>
    <n v="153"/>
    <m/>
    <m/>
    <m/>
    <s v="182490"/>
    <x v="284"/>
    <x v="159"/>
    <x v="18"/>
    <s v="Archdeaconry of Bedford"/>
    <m/>
    <m/>
    <m/>
    <n v="21577"/>
    <n v="21577"/>
    <m/>
    <m/>
  </r>
  <r>
    <x v="2"/>
    <x v="0"/>
    <s v="No"/>
    <x v="0"/>
    <n v="136"/>
    <m/>
    <m/>
    <m/>
    <s v="182571"/>
    <x v="285"/>
    <x v="160"/>
    <x v="18"/>
    <s v="Archdeaconry of Bedford"/>
    <m/>
    <m/>
    <m/>
    <n v="8434"/>
    <n v="8434"/>
    <m/>
    <m/>
  </r>
  <r>
    <x v="2"/>
    <x v="0"/>
    <s v="No"/>
    <x v="0"/>
    <n v="65"/>
    <m/>
    <m/>
    <m/>
    <s v="182590"/>
    <x v="286"/>
    <x v="155"/>
    <x v="18"/>
    <s v="Archdeaconry of Bedford"/>
    <m/>
    <m/>
    <m/>
    <n v="23366"/>
    <n v="18378.79999999702"/>
    <m/>
    <m/>
  </r>
  <r>
    <x v="2"/>
    <x v="0"/>
    <s v="OK"/>
    <x v="0"/>
    <n v="153"/>
    <m/>
    <m/>
    <m/>
    <s v="182610"/>
    <x v="287"/>
    <x v="160"/>
    <x v="18"/>
    <s v="Archdeaconry of Bedford"/>
    <m/>
    <m/>
    <m/>
    <n v="26535"/>
    <n v="26535"/>
    <m/>
    <m/>
  </r>
  <r>
    <x v="2"/>
    <x v="0"/>
    <s v="OK"/>
    <x v="0"/>
    <n v="153"/>
    <m/>
    <m/>
    <m/>
    <s v="182861"/>
    <x v="288"/>
    <x v="159"/>
    <x v="18"/>
    <s v="Archdeaconry of Bedford"/>
    <m/>
    <m/>
    <m/>
    <n v="20231"/>
    <n v="20231"/>
    <m/>
    <m/>
  </r>
  <r>
    <x v="2"/>
    <x v="0"/>
    <s v="No"/>
    <x v="1"/>
    <n v="113"/>
    <m/>
    <m/>
    <m/>
    <s v="202461"/>
    <x v="289"/>
    <x v="161"/>
    <x v="19"/>
    <s v="Archdeaconry of Bedford"/>
    <m/>
    <m/>
    <m/>
    <n v="50534"/>
    <n v="43534"/>
    <m/>
    <m/>
  </r>
  <r>
    <x v="2"/>
    <x v="0"/>
    <s v="No"/>
    <x v="0"/>
    <n v="108"/>
    <m/>
    <m/>
    <m/>
    <s v="200590"/>
    <x v="290"/>
    <x v="162"/>
    <x v="19"/>
    <s v="Archdeaconry of Bedford"/>
    <m/>
    <m/>
    <m/>
    <n v="31692"/>
    <n v="31692"/>
    <m/>
    <m/>
  </r>
  <r>
    <x v="2"/>
    <x v="0"/>
    <s v="OK"/>
    <x v="0"/>
    <n v="153"/>
    <m/>
    <m/>
    <m/>
    <s v="202950"/>
    <x v="291"/>
    <x v="163"/>
    <x v="19"/>
    <s v="Archdeaconry of Bedford"/>
    <m/>
    <m/>
    <m/>
    <n v="34440"/>
    <n v="34440"/>
    <m/>
    <m/>
  </r>
  <r>
    <x v="2"/>
    <x v="0"/>
    <s v="OK"/>
    <x v="0"/>
    <n v="153"/>
    <m/>
    <m/>
    <m/>
    <s v="200941"/>
    <x v="292"/>
    <x v="164"/>
    <x v="19"/>
    <s v="Archdeaconry of Bedford"/>
    <m/>
    <m/>
    <m/>
    <n v="19368"/>
    <n v="19368"/>
    <m/>
    <m/>
  </r>
  <r>
    <x v="2"/>
    <x v="0"/>
    <s v="No"/>
    <x v="0"/>
    <n v="54"/>
    <m/>
    <m/>
    <m/>
    <s v="201510"/>
    <x v="293"/>
    <x v="165"/>
    <x v="19"/>
    <s v="Archdeaconry of Bedford"/>
    <m/>
    <m/>
    <m/>
    <n v="33636"/>
    <n v="25000"/>
    <m/>
    <m/>
  </r>
  <r>
    <x v="2"/>
    <x v="0"/>
    <s v="No"/>
    <x v="0"/>
    <n v="96"/>
    <m/>
    <m/>
    <m/>
    <s v="201702"/>
    <x v="294"/>
    <x v="166"/>
    <x v="19"/>
    <s v="Archdeaconry of Bedford"/>
    <m/>
    <m/>
    <m/>
    <n v="53519"/>
    <n v="53519"/>
    <m/>
    <m/>
  </r>
  <r>
    <x v="2"/>
    <x v="0"/>
    <s v="OK"/>
    <x v="0"/>
    <n v="134"/>
    <m/>
    <m/>
    <m/>
    <s v="201680"/>
    <x v="295"/>
    <x v="167"/>
    <x v="19"/>
    <s v="Archdeaconry of Bedford"/>
    <m/>
    <m/>
    <m/>
    <n v="32702"/>
    <n v="32702"/>
    <m/>
    <m/>
  </r>
  <r>
    <x v="2"/>
    <x v="0"/>
    <s v="OK"/>
    <x v="1"/>
    <n v="153"/>
    <m/>
    <m/>
    <m/>
    <s v="201712"/>
    <x v="296"/>
    <x v="168"/>
    <x v="19"/>
    <s v="Archdeaconry of Bedford"/>
    <m/>
    <m/>
    <m/>
    <n v="49984"/>
    <n v="49984"/>
    <m/>
    <m/>
  </r>
  <r>
    <x v="2"/>
    <x v="0"/>
    <s v="No"/>
    <x v="0"/>
    <n v="24"/>
    <m/>
    <m/>
    <m/>
    <s v="201700"/>
    <x v="297"/>
    <x v="169"/>
    <x v="19"/>
    <s v="Archdeaconry of Bedford"/>
    <m/>
    <m/>
    <m/>
    <n v="38047"/>
    <n v="20000"/>
    <m/>
    <m/>
  </r>
  <r>
    <x v="2"/>
    <x v="0"/>
    <s v="No"/>
    <x v="0"/>
    <n v="36"/>
    <m/>
    <m/>
    <m/>
    <s v="201701"/>
    <x v="298"/>
    <x v="170"/>
    <x v="19"/>
    <s v="Archdeaconry of Bedford"/>
    <m/>
    <m/>
    <m/>
    <n v="44932"/>
    <n v="44932"/>
    <m/>
    <m/>
  </r>
  <r>
    <x v="2"/>
    <x v="0"/>
    <s v="No"/>
    <x v="1"/>
    <n v="331"/>
    <m/>
    <m/>
    <m/>
    <s v="201711"/>
    <x v="300"/>
    <x v="171"/>
    <x v="19"/>
    <s v="Archdeaconry of Bedford"/>
    <m/>
    <m/>
    <m/>
    <n v="42709"/>
    <n v="42709"/>
    <m/>
    <m/>
  </r>
  <r>
    <x v="2"/>
    <x v="0"/>
    <s v="OK"/>
    <x v="0"/>
    <n v="153"/>
    <m/>
    <m/>
    <m/>
    <s v="201713"/>
    <x v="301"/>
    <x v="172"/>
    <x v="19"/>
    <s v="Archdeaconry of Bedford"/>
    <m/>
    <m/>
    <m/>
    <n v="67245"/>
    <n v="67245"/>
    <m/>
    <m/>
  </r>
  <r>
    <x v="2"/>
    <x v="0"/>
    <e v="#REF!"/>
    <x v="0"/>
    <e v="#N/A"/>
    <m/>
    <m/>
    <m/>
    <m/>
    <x v="302"/>
    <x v="143"/>
    <x v="16"/>
    <s v="Closed"/>
    <m/>
    <m/>
    <m/>
    <n v="21167"/>
    <n v="7500"/>
    <m/>
    <m/>
  </r>
  <r>
    <x v="2"/>
    <x v="0"/>
    <s v="No"/>
    <x v="0"/>
    <n v="42"/>
    <m/>
    <m/>
    <m/>
    <s v="201730"/>
    <x v="303"/>
    <x v="173"/>
    <x v="19"/>
    <s v="Archdeaconry of Bedford"/>
    <m/>
    <m/>
    <m/>
    <n v="22723"/>
    <n v="18521"/>
    <m/>
    <m/>
  </r>
  <r>
    <x v="2"/>
    <x v="0"/>
    <s v="No"/>
    <x v="0"/>
    <n v="15"/>
    <m/>
    <m/>
    <m/>
    <s v="201740"/>
    <x v="304"/>
    <x v="174"/>
    <x v="19"/>
    <s v="Archdeaconry of Bedford"/>
    <m/>
    <m/>
    <m/>
    <n v="19143"/>
    <n v="9000"/>
    <m/>
    <m/>
  </r>
  <r>
    <x v="2"/>
    <x v="0"/>
    <s v="No"/>
    <x v="0"/>
    <n v="14"/>
    <m/>
    <m/>
    <m/>
    <s v="201690"/>
    <x v="305"/>
    <x v="175"/>
    <x v="19"/>
    <s v="Archdeaconry of Bedford"/>
    <m/>
    <m/>
    <m/>
    <n v="32375"/>
    <n v="16000"/>
    <m/>
    <m/>
  </r>
  <r>
    <x v="2"/>
    <x v="0"/>
    <s v="OK"/>
    <x v="0"/>
    <n v="97"/>
    <m/>
    <m/>
    <m/>
    <s v="202460"/>
    <x v="306"/>
    <x v="176"/>
    <x v="19"/>
    <s v="Archdeaconry of Bedford"/>
    <m/>
    <m/>
    <m/>
    <n v="67374"/>
    <n v="67374"/>
    <m/>
    <m/>
  </r>
  <r>
    <x v="2"/>
    <x v="0"/>
    <s v="No"/>
    <x v="0"/>
    <n v="58"/>
    <m/>
    <m/>
    <m/>
    <s v="202480"/>
    <x v="307"/>
    <x v="177"/>
    <x v="19"/>
    <s v="Archdeaconry of Bedford"/>
    <m/>
    <m/>
    <m/>
    <n v="55626"/>
    <n v="42000"/>
    <m/>
    <m/>
  </r>
  <r>
    <x v="2"/>
    <x v="0"/>
    <s v="No"/>
    <x v="0"/>
    <n v="46"/>
    <m/>
    <m/>
    <m/>
    <s v="202491"/>
    <x v="308"/>
    <x v="178"/>
    <x v="19"/>
    <s v="Archdeaconry of Bedford"/>
    <m/>
    <m/>
    <m/>
    <n v="23396"/>
    <n v="18396"/>
    <m/>
    <m/>
  </r>
  <r>
    <x v="2"/>
    <x v="0"/>
    <s v="No"/>
    <x v="1"/>
    <n v="114"/>
    <m/>
    <m/>
    <m/>
    <s v="210440"/>
    <x v="309"/>
    <x v="179"/>
    <x v="20"/>
    <s v="Archdeaconry of Bedford"/>
    <m/>
    <m/>
    <m/>
    <n v="14949"/>
    <n v="12457.5"/>
    <m/>
    <m/>
  </r>
  <r>
    <x v="2"/>
    <x v="0"/>
    <s v="OK"/>
    <x v="1"/>
    <n v="153"/>
    <m/>
    <m/>
    <m/>
    <s v="212130"/>
    <x v="310"/>
    <x v="179"/>
    <x v="20"/>
    <s v="Archdeaconry of Bedford"/>
    <m/>
    <m/>
    <m/>
    <n v="52248"/>
    <n v="52248"/>
    <m/>
    <m/>
  </r>
  <r>
    <x v="2"/>
    <x v="0"/>
    <s v="No"/>
    <x v="0"/>
    <n v="102"/>
    <m/>
    <m/>
    <m/>
    <s v="210460"/>
    <x v="311"/>
    <x v="180"/>
    <x v="20"/>
    <s v="Archdeaconry of Bedford"/>
    <m/>
    <m/>
    <m/>
    <n v="1794"/>
    <n v="1794"/>
    <m/>
    <m/>
  </r>
  <r>
    <x v="2"/>
    <x v="0"/>
    <s v="No"/>
    <x v="0"/>
    <n v="53"/>
    <m/>
    <m/>
    <m/>
    <s v="211430"/>
    <x v="312"/>
    <x v="180"/>
    <x v="20"/>
    <s v="Archdeaconry of Bedford"/>
    <m/>
    <m/>
    <m/>
    <n v="6278"/>
    <n v="5000"/>
    <m/>
    <m/>
  </r>
  <r>
    <x v="2"/>
    <x v="0"/>
    <s v="OK"/>
    <x v="0"/>
    <n v="153"/>
    <m/>
    <m/>
    <m/>
    <s v="210630"/>
    <x v="313"/>
    <x v="181"/>
    <x v="20"/>
    <s v="Archdeaconry of Bedford"/>
    <m/>
    <m/>
    <m/>
    <n v="22249"/>
    <n v="22249"/>
    <m/>
    <m/>
  </r>
  <r>
    <x v="2"/>
    <x v="0"/>
    <s v="No"/>
    <x v="0"/>
    <n v="63"/>
    <m/>
    <m/>
    <m/>
    <s v="211120"/>
    <x v="314"/>
    <x v="181"/>
    <x v="20"/>
    <s v="Archdeaconry of Bedford"/>
    <m/>
    <m/>
    <m/>
    <n v="18027"/>
    <n v="13500"/>
    <m/>
    <m/>
  </r>
  <r>
    <x v="2"/>
    <x v="0"/>
    <s v="No"/>
    <x v="0"/>
    <n v="94"/>
    <m/>
    <m/>
    <m/>
    <s v="210730"/>
    <x v="315"/>
    <x v="182"/>
    <x v="20"/>
    <s v="Archdeaconry of Bedford"/>
    <m/>
    <m/>
    <m/>
    <n v="13180"/>
    <n v="13180"/>
    <m/>
    <m/>
  </r>
  <r>
    <x v="2"/>
    <x v="0"/>
    <s v="No"/>
    <x v="0"/>
    <n v="18"/>
    <m/>
    <m/>
    <m/>
    <s v="212070"/>
    <x v="316"/>
    <x v="182"/>
    <x v="20"/>
    <s v="Archdeaconry of Bedford"/>
    <m/>
    <m/>
    <m/>
    <n v="12942"/>
    <n v="9000"/>
    <m/>
    <m/>
  </r>
  <r>
    <x v="2"/>
    <x v="0"/>
    <s v="No"/>
    <x v="0"/>
    <n v="71"/>
    <m/>
    <m/>
    <m/>
    <s v="212890"/>
    <x v="317"/>
    <x v="182"/>
    <x v="20"/>
    <s v="Archdeaconry of Bedford"/>
    <m/>
    <m/>
    <m/>
    <n v="11391"/>
    <n v="11391"/>
    <m/>
    <m/>
  </r>
  <r>
    <x v="2"/>
    <x v="0"/>
    <s v="OK"/>
    <x v="0"/>
    <n v="153"/>
    <m/>
    <m/>
    <m/>
    <s v="210950"/>
    <x v="318"/>
    <x v="183"/>
    <x v="20"/>
    <s v="Archdeaconry of Bedford"/>
    <m/>
    <m/>
    <m/>
    <n v="18570"/>
    <n v="18570"/>
    <m/>
    <m/>
  </r>
  <r>
    <x v="2"/>
    <x v="0"/>
    <s v="OK"/>
    <x v="0"/>
    <n v="153"/>
    <m/>
    <m/>
    <m/>
    <s v="212320"/>
    <x v="319"/>
    <x v="183"/>
    <x v="20"/>
    <s v="Archdeaconry of Bedford"/>
    <m/>
    <m/>
    <m/>
    <n v="39403"/>
    <n v="39403"/>
    <m/>
    <m/>
  </r>
  <r>
    <x v="2"/>
    <x v="0"/>
    <s v="OK"/>
    <x v="0"/>
    <n v="153"/>
    <m/>
    <m/>
    <m/>
    <s v="212361"/>
    <x v="320"/>
    <x v="183"/>
    <x v="20"/>
    <s v="Archdeaconry of Bedford"/>
    <m/>
    <m/>
    <m/>
    <n v="2617"/>
    <n v="2617"/>
    <m/>
    <m/>
  </r>
  <r>
    <x v="2"/>
    <x v="0"/>
    <s v="No"/>
    <x v="0"/>
    <n v="80"/>
    <m/>
    <m/>
    <m/>
    <s v="211830"/>
    <x v="321"/>
    <x v="184"/>
    <x v="20"/>
    <s v="Archdeaconry of Bedford"/>
    <m/>
    <m/>
    <m/>
    <n v="20794"/>
    <n v="20794"/>
    <m/>
    <m/>
  </r>
  <r>
    <x v="2"/>
    <x v="0"/>
    <s v="No"/>
    <x v="0"/>
    <n v="66"/>
    <m/>
    <m/>
    <m/>
    <s v="212570"/>
    <x v="322"/>
    <x v="184"/>
    <x v="20"/>
    <s v="Archdeaconry of Bedford"/>
    <m/>
    <m/>
    <m/>
    <n v="13164"/>
    <n v="9000"/>
    <m/>
    <m/>
  </r>
  <r>
    <x v="2"/>
    <x v="0"/>
    <s v="OK"/>
    <x v="0"/>
    <n v="153"/>
    <m/>
    <m/>
    <m/>
    <s v="211930"/>
    <x v="323"/>
    <x v="181"/>
    <x v="20"/>
    <s v="Archdeaconry of Bedford"/>
    <m/>
    <m/>
    <m/>
    <n v="15232"/>
    <n v="15232"/>
    <m/>
    <m/>
  </r>
  <r>
    <x v="2"/>
    <x v="0"/>
    <s v="OK"/>
    <x v="0"/>
    <n v="153"/>
    <m/>
    <m/>
    <m/>
    <s v="211970"/>
    <x v="324"/>
    <x v="184"/>
    <x v="20"/>
    <s v="Archdeaconry of Bedford"/>
    <m/>
    <m/>
    <m/>
    <n v="19559"/>
    <n v="19559"/>
    <m/>
    <m/>
  </r>
  <r>
    <x v="2"/>
    <x v="0"/>
    <s v="No"/>
    <x v="0"/>
    <n v="60"/>
    <m/>
    <m/>
    <m/>
    <s v="212000"/>
    <x v="325"/>
    <x v="181"/>
    <x v="20"/>
    <s v="Archdeaconry of Bedford"/>
    <m/>
    <m/>
    <m/>
    <n v="14390"/>
    <n v="14390"/>
    <m/>
    <m/>
  </r>
  <r>
    <x v="2"/>
    <x v="0"/>
    <s v="No"/>
    <x v="0"/>
    <n v="3"/>
    <m/>
    <m/>
    <m/>
    <s v="213000"/>
    <x v="326"/>
    <x v="181"/>
    <x v="20"/>
    <s v="Archdeaconry of Bedford"/>
    <m/>
    <m/>
    <m/>
    <n v="11160"/>
    <n v="1500"/>
    <m/>
    <m/>
  </r>
  <r>
    <x v="2"/>
    <x v="0"/>
    <s v="No"/>
    <x v="0"/>
    <n v="83"/>
    <m/>
    <m/>
    <m/>
    <s v="212450"/>
    <x v="327"/>
    <x v="181"/>
    <x v="20"/>
    <s v="Archdeaconry of Bedford"/>
    <m/>
    <m/>
    <m/>
    <n v="13483"/>
    <n v="10786"/>
    <m/>
    <m/>
  </r>
  <r>
    <x v="2"/>
    <x v="0"/>
    <s v="No"/>
    <x v="0"/>
    <n v="47"/>
    <m/>
    <m/>
    <m/>
    <s v="212630"/>
    <x v="328"/>
    <x v="181"/>
    <x v="20"/>
    <s v="Archdeaconry of Bedford"/>
    <m/>
    <m/>
    <m/>
    <n v="23784"/>
    <n v="18663"/>
    <m/>
    <m/>
  </r>
  <r>
    <x v="2"/>
    <x v="0"/>
    <s v="No"/>
    <x v="0"/>
    <n v="153"/>
    <m/>
    <m/>
    <m/>
    <s v="213020"/>
    <x v="329"/>
    <x v="185"/>
    <x v="20"/>
    <s v="Archdeaconry of Bedford"/>
    <m/>
    <m/>
    <m/>
    <n v="42135"/>
    <n v="42135"/>
    <m/>
    <m/>
  </r>
  <r>
    <x v="2"/>
    <x v="0"/>
    <s v="No"/>
    <x v="0"/>
    <n v="124"/>
    <m/>
    <m/>
    <m/>
    <s v="210540"/>
    <x v="330"/>
    <x v="186"/>
    <x v="20"/>
    <s v="Archdeaconry of Bedford"/>
    <m/>
    <m/>
    <m/>
    <n v="46083"/>
    <n v="46083"/>
    <m/>
    <m/>
  </r>
  <r>
    <x v="2"/>
    <x v="0"/>
    <s v="No"/>
    <x v="0"/>
    <n v="128"/>
    <m/>
    <m/>
    <m/>
    <s v="211921"/>
    <x v="331"/>
    <x v="186"/>
    <x v="20"/>
    <s v="Archdeaconry of Bedford"/>
    <m/>
    <m/>
    <m/>
    <n v="28485"/>
    <n v="27114"/>
    <m/>
    <m/>
  </r>
  <r>
    <x v="2"/>
    <x v="0"/>
    <s v="OK"/>
    <x v="0"/>
    <n v="153"/>
    <m/>
    <m/>
    <m/>
    <s v="212380"/>
    <x v="332"/>
    <x v="186"/>
    <x v="20"/>
    <s v="Archdeaconry of Bedford"/>
    <m/>
    <m/>
    <m/>
    <n v="6413"/>
    <n v="6413"/>
    <m/>
    <m/>
  </r>
  <r>
    <x v="2"/>
    <x v="0"/>
    <s v="OK"/>
    <x v="0"/>
    <n v="153"/>
    <m/>
    <m/>
    <m/>
    <s v="210690"/>
    <x v="333"/>
    <x v="187"/>
    <x v="20"/>
    <s v="Archdeaconry of Bedford"/>
    <m/>
    <m/>
    <m/>
    <n v="55089"/>
    <n v="55089"/>
    <m/>
    <m/>
  </r>
  <r>
    <x v="3"/>
    <x v="0"/>
    <s v="OK"/>
    <x v="0"/>
    <n v="153"/>
    <m/>
    <m/>
    <m/>
    <s v="030480"/>
    <x v="0"/>
    <x v="0"/>
    <x v="0"/>
    <s v="Archdeaconry of St Albans "/>
    <m/>
    <m/>
    <m/>
    <n v="11126"/>
    <n v="11126"/>
    <m/>
    <m/>
  </r>
  <r>
    <x v="3"/>
    <x v="0"/>
    <s v="OK"/>
    <x v="0"/>
    <n v="153"/>
    <m/>
    <m/>
    <m/>
    <s v="032500"/>
    <x v="1"/>
    <x v="0"/>
    <x v="0"/>
    <s v="Archdeaconry of St Albans "/>
    <m/>
    <m/>
    <m/>
    <n v="96741"/>
    <n v="96741"/>
    <m/>
    <m/>
  </r>
  <r>
    <x v="3"/>
    <x v="0"/>
    <s v="OK"/>
    <x v="0"/>
    <n v="153"/>
    <m/>
    <m/>
    <m/>
    <s v="031050"/>
    <x v="2"/>
    <x v="1"/>
    <x v="0"/>
    <s v="Archdeaconry of St Albans "/>
    <m/>
    <m/>
    <m/>
    <n v="130858"/>
    <n v="130858"/>
    <m/>
    <m/>
  </r>
  <r>
    <x v="3"/>
    <x v="0"/>
    <s v="OK"/>
    <x v="0"/>
    <n v="328"/>
    <m/>
    <m/>
    <m/>
    <s v="031060"/>
    <x v="3"/>
    <x v="1"/>
    <x v="0"/>
    <s v="Archdeaconry of St Albans "/>
    <m/>
    <m/>
    <m/>
    <n v="22217"/>
    <n v="22217"/>
    <m/>
    <m/>
  </r>
  <r>
    <x v="3"/>
    <x v="0"/>
    <s v="OK"/>
    <x v="0"/>
    <n v="153"/>
    <m/>
    <m/>
    <m/>
    <s v="031620"/>
    <x v="4"/>
    <x v="1"/>
    <x v="0"/>
    <s v="Archdeaconry of St Albans "/>
    <m/>
    <m/>
    <m/>
    <n v="38626"/>
    <n v="38626"/>
    <m/>
    <m/>
  </r>
  <r>
    <x v="3"/>
    <x v="0"/>
    <s v="OK"/>
    <x v="0"/>
    <n v="153"/>
    <m/>
    <m/>
    <m/>
    <s v="031851"/>
    <x v="5"/>
    <x v="1"/>
    <x v="0"/>
    <s v="Archdeaconry of St Albans "/>
    <m/>
    <m/>
    <m/>
    <n v="7435"/>
    <n v="7435"/>
    <m/>
    <m/>
  </r>
  <r>
    <x v="3"/>
    <x v="0"/>
    <s v="OK"/>
    <x v="0"/>
    <n v="153"/>
    <m/>
    <m/>
    <m/>
    <s v="032020"/>
    <x v="6"/>
    <x v="1"/>
    <x v="0"/>
    <s v="Archdeaconry of St Albans "/>
    <m/>
    <m/>
    <m/>
    <n v="47712"/>
    <n v="47712"/>
    <m/>
    <m/>
  </r>
  <r>
    <x v="3"/>
    <x v="0"/>
    <s v="OK"/>
    <x v="0"/>
    <n v="153"/>
    <m/>
    <m/>
    <m/>
    <s v="031901"/>
    <x v="7"/>
    <x v="2"/>
    <x v="0"/>
    <s v="Archdeaconry of St Albans "/>
    <m/>
    <m/>
    <m/>
    <n v="54559"/>
    <n v="54559"/>
    <m/>
    <m/>
  </r>
  <r>
    <x v="3"/>
    <x v="0"/>
    <s v="No"/>
    <x v="0"/>
    <n v="153"/>
    <m/>
    <m/>
    <m/>
    <s v="032621"/>
    <x v="8"/>
    <x v="3"/>
    <x v="0"/>
    <s v="Archdeaconry of St Albans "/>
    <m/>
    <m/>
    <m/>
    <n v="163488"/>
    <n v="163488"/>
    <m/>
    <m/>
  </r>
  <r>
    <x v="3"/>
    <x v="0"/>
    <s v="No"/>
    <x v="0"/>
    <n v="106"/>
    <m/>
    <m/>
    <m/>
    <s v="032880"/>
    <x v="9"/>
    <x v="2"/>
    <x v="0"/>
    <s v="Archdeaconry of St Albans "/>
    <m/>
    <m/>
    <m/>
    <n v="33521"/>
    <n v="30750"/>
    <m/>
    <m/>
  </r>
  <r>
    <x v="3"/>
    <x v="0"/>
    <s v="OK"/>
    <x v="0"/>
    <n v="153"/>
    <m/>
    <m/>
    <m/>
    <s v="091081"/>
    <x v="10"/>
    <x v="4"/>
    <x v="1"/>
    <s v="Archdeaconry of St Albans "/>
    <m/>
    <m/>
    <m/>
    <n v="5459"/>
    <n v="5459"/>
    <m/>
    <m/>
  </r>
  <r>
    <x v="3"/>
    <x v="0"/>
    <s v="No"/>
    <x v="0"/>
    <n v="16"/>
    <m/>
    <m/>
    <m/>
    <s v="091670"/>
    <x v="11"/>
    <x v="4"/>
    <x v="1"/>
    <s v="Archdeaconry of St Albans "/>
    <m/>
    <m/>
    <m/>
    <n v="8406"/>
    <n v="2900"/>
    <m/>
    <m/>
  </r>
  <r>
    <x v="3"/>
    <x v="0"/>
    <s v="No"/>
    <x v="0"/>
    <n v="104"/>
    <m/>
    <m/>
    <m/>
    <s v="091290"/>
    <x v="12"/>
    <x v="5"/>
    <x v="1"/>
    <s v="Archdeaconry of St Albans "/>
    <m/>
    <m/>
    <m/>
    <n v="277838"/>
    <n v="210000"/>
    <m/>
    <m/>
  </r>
  <r>
    <x v="3"/>
    <x v="0"/>
    <s v="No"/>
    <x v="0"/>
    <n v="56"/>
    <m/>
    <m/>
    <m/>
    <s v="091340"/>
    <x v="13"/>
    <x v="6"/>
    <x v="1"/>
    <s v="Archdeaconry of St Albans "/>
    <m/>
    <m/>
    <m/>
    <n v="4765"/>
    <n v="2691.25"/>
    <m/>
    <m/>
  </r>
  <r>
    <x v="3"/>
    <x v="0"/>
    <s v="OK"/>
    <x v="0"/>
    <n v="153"/>
    <m/>
    <m/>
    <m/>
    <s v="091390"/>
    <x v="14"/>
    <x v="6"/>
    <x v="1"/>
    <s v="Archdeaconry of St Albans "/>
    <m/>
    <m/>
    <m/>
    <n v="43591"/>
    <n v="43591"/>
    <m/>
    <m/>
  </r>
  <r>
    <x v="3"/>
    <x v="0"/>
    <s v="No"/>
    <x v="0"/>
    <n v="57"/>
    <m/>
    <m/>
    <m/>
    <s v="091460"/>
    <x v="15"/>
    <x v="7"/>
    <x v="1"/>
    <s v="Archdeaconry of St Albans "/>
    <m/>
    <m/>
    <m/>
    <n v="19835"/>
    <n v="12387"/>
    <m/>
    <m/>
  </r>
  <r>
    <x v="3"/>
    <x v="0"/>
    <s v="No"/>
    <x v="0"/>
    <n v="51"/>
    <m/>
    <m/>
    <m/>
    <s v="091940"/>
    <x v="16"/>
    <x v="7"/>
    <x v="1"/>
    <s v="Archdeaconry of St Albans "/>
    <m/>
    <m/>
    <m/>
    <n v="19800"/>
    <n v="11000"/>
    <m/>
    <m/>
  </r>
  <r>
    <x v="3"/>
    <x v="0"/>
    <s v="OK"/>
    <x v="0"/>
    <n v="153"/>
    <m/>
    <m/>
    <m/>
    <s v="091580"/>
    <x v="17"/>
    <x v="7"/>
    <x v="1"/>
    <s v="Archdeaconry of St Albans "/>
    <m/>
    <m/>
    <m/>
    <n v="17698"/>
    <n v="17698"/>
    <m/>
    <m/>
  </r>
  <r>
    <x v="3"/>
    <x v="0"/>
    <s v="No"/>
    <x v="0"/>
    <n v="10"/>
    <m/>
    <m/>
    <m/>
    <s v="091950"/>
    <x v="18"/>
    <x v="8"/>
    <x v="1"/>
    <s v="Archdeaconry of St Albans "/>
    <m/>
    <m/>
    <m/>
    <n v="49704"/>
    <n v="6000"/>
    <m/>
    <m/>
  </r>
  <r>
    <x v="3"/>
    <x v="0"/>
    <s v="OK"/>
    <x v="0"/>
    <n v="153"/>
    <m/>
    <m/>
    <m/>
    <s v="091551"/>
    <x v="19"/>
    <x v="8"/>
    <x v="1"/>
    <s v="Archdeaconry of St Albans "/>
    <m/>
    <m/>
    <m/>
    <n v="84212"/>
    <n v="84212"/>
    <m/>
    <m/>
  </r>
  <r>
    <x v="3"/>
    <x v="0"/>
    <s v="OK"/>
    <x v="0"/>
    <n v="153"/>
    <m/>
    <m/>
    <m/>
    <s v="092900"/>
    <x v="20"/>
    <x v="8"/>
    <x v="1"/>
    <s v="Archdeaconry of St Albans "/>
    <m/>
    <m/>
    <m/>
    <n v="14796"/>
    <n v="14796"/>
    <m/>
    <m/>
  </r>
  <r>
    <x v="3"/>
    <x v="0"/>
    <s v="OK"/>
    <x v="0"/>
    <n v="153"/>
    <m/>
    <m/>
    <m/>
    <s v="091920"/>
    <x v="21"/>
    <x v="9"/>
    <x v="1"/>
    <s v="Archdeaconry of St Albans "/>
    <m/>
    <m/>
    <m/>
    <n v="62472"/>
    <n v="62472"/>
    <m/>
    <m/>
  </r>
  <r>
    <x v="3"/>
    <x v="0"/>
    <s v="OK"/>
    <x v="0"/>
    <n v="153"/>
    <m/>
    <m/>
    <m/>
    <s v="091990"/>
    <x v="22"/>
    <x v="6"/>
    <x v="1"/>
    <s v="Archdeaconry of St Albans "/>
    <m/>
    <m/>
    <m/>
    <n v="19626"/>
    <n v="19626"/>
    <m/>
    <m/>
  </r>
  <r>
    <x v="3"/>
    <x v="0"/>
    <s v="OK"/>
    <x v="0"/>
    <n v="330"/>
    <m/>
    <m/>
    <m/>
    <s v="092061"/>
    <x v="23"/>
    <x v="10"/>
    <x v="1"/>
    <s v="Archdeaconry of St Albans "/>
    <m/>
    <m/>
    <m/>
    <n v="1619"/>
    <n v="1619"/>
    <m/>
    <m/>
  </r>
  <r>
    <x v="3"/>
    <x v="0"/>
    <s v="OK"/>
    <x v="0"/>
    <n v="153"/>
    <m/>
    <m/>
    <m/>
    <s v="092250"/>
    <x v="24"/>
    <x v="4"/>
    <x v="1"/>
    <s v="Archdeaconry of St Albans "/>
    <m/>
    <m/>
    <m/>
    <n v="41396"/>
    <n v="41396"/>
    <m/>
    <m/>
  </r>
  <r>
    <x v="3"/>
    <x v="0"/>
    <s v="OK"/>
    <x v="0"/>
    <n v="153"/>
    <m/>
    <m/>
    <m/>
    <s v="092260"/>
    <x v="25"/>
    <x v="5"/>
    <x v="1"/>
    <s v="Archdeaconry of St Albans "/>
    <m/>
    <m/>
    <m/>
    <n v="18726"/>
    <n v="18726"/>
    <m/>
    <m/>
  </r>
  <r>
    <x v="3"/>
    <x v="0"/>
    <s v="OK"/>
    <x v="0"/>
    <n v="323"/>
    <m/>
    <m/>
    <m/>
    <s v="092470"/>
    <x v="26"/>
    <x v="10"/>
    <x v="1"/>
    <s v="Archdeaconry of St Albans "/>
    <m/>
    <m/>
    <m/>
    <n v="49255"/>
    <n v="49255"/>
    <m/>
    <m/>
  </r>
  <r>
    <x v="3"/>
    <x v="0"/>
    <s v="OK"/>
    <x v="0"/>
    <n v="329"/>
    <m/>
    <m/>
    <m/>
    <s v="092881"/>
    <x v="27"/>
    <x v="11"/>
    <x v="1"/>
    <s v="Archdeaconry of St Albans "/>
    <m/>
    <m/>
    <m/>
    <n v="32583"/>
    <n v="32583"/>
    <m/>
    <m/>
  </r>
  <r>
    <x v="3"/>
    <x v="0"/>
    <s v="OK"/>
    <x v="0"/>
    <n v="153"/>
    <m/>
    <m/>
    <m/>
    <s v="100660"/>
    <x v="28"/>
    <x v="12"/>
    <x v="2"/>
    <s v="Archdeaconry of St Albans "/>
    <m/>
    <m/>
    <m/>
    <n v="49473"/>
    <n v="49473"/>
    <m/>
    <m/>
  </r>
  <r>
    <x v="3"/>
    <x v="0"/>
    <s v="OK"/>
    <x v="1"/>
    <n v="153"/>
    <m/>
    <m/>
    <m/>
    <s v="100680"/>
    <x v="29"/>
    <x v="13"/>
    <x v="2"/>
    <s v="Archdeaconry of St Albans "/>
    <m/>
    <m/>
    <m/>
    <n v="199047"/>
    <n v="199047"/>
    <m/>
    <m/>
  </r>
  <r>
    <x v="3"/>
    <x v="0"/>
    <s v="OK"/>
    <x v="1"/>
    <n v="153"/>
    <m/>
    <m/>
    <m/>
    <s v="100681"/>
    <x v="30"/>
    <x v="14"/>
    <x v="2"/>
    <s v="Archdeaconry of St Albans "/>
    <m/>
    <m/>
    <m/>
    <n v="157150"/>
    <n v="157150"/>
    <m/>
    <m/>
  </r>
  <r>
    <x v="3"/>
    <x v="0"/>
    <s v="No"/>
    <x v="0"/>
    <n v="109"/>
    <m/>
    <m/>
    <m/>
    <s v="100790"/>
    <x v="31"/>
    <x v="15"/>
    <x v="2"/>
    <s v="Archdeaconry of St Albans "/>
    <m/>
    <m/>
    <m/>
    <n v="66349"/>
    <n v="66349"/>
    <m/>
    <m/>
  </r>
  <r>
    <x v="3"/>
    <x v="0"/>
    <s v="OK"/>
    <x v="0"/>
    <n v="153"/>
    <m/>
    <m/>
    <m/>
    <s v="100791"/>
    <x v="32"/>
    <x v="16"/>
    <x v="2"/>
    <s v="Archdeaconry of St Albans "/>
    <m/>
    <m/>
    <m/>
    <n v="67505"/>
    <n v="67505"/>
    <m/>
    <m/>
  </r>
  <r>
    <x v="3"/>
    <x v="0"/>
    <s v="OK"/>
    <x v="0"/>
    <n v="153"/>
    <m/>
    <m/>
    <m/>
    <s v="101800"/>
    <x v="33"/>
    <x v="17"/>
    <x v="2"/>
    <s v="Archdeaconry of St Albans "/>
    <m/>
    <m/>
    <m/>
    <n v="52387"/>
    <n v="52387"/>
    <m/>
    <m/>
  </r>
  <r>
    <x v="3"/>
    <x v="0"/>
    <s v="OK"/>
    <x v="0"/>
    <n v="153"/>
    <m/>
    <m/>
    <m/>
    <s v="102100"/>
    <x v="34"/>
    <x v="18"/>
    <x v="2"/>
    <s v="Archdeaconry of St Albans "/>
    <m/>
    <m/>
    <m/>
    <n v="95940"/>
    <n v="95940"/>
    <m/>
    <m/>
  </r>
  <r>
    <x v="3"/>
    <x v="0"/>
    <s v="OK"/>
    <x v="0"/>
    <n v="153"/>
    <m/>
    <m/>
    <m/>
    <s v="100490"/>
    <x v="35"/>
    <x v="19"/>
    <x v="2"/>
    <s v="Archdeaconry of St Albans "/>
    <m/>
    <m/>
    <m/>
    <n v="49473"/>
    <n v="49473"/>
    <m/>
    <m/>
  </r>
  <r>
    <x v="3"/>
    <x v="0"/>
    <s v="No"/>
    <x v="0"/>
    <n v="88"/>
    <m/>
    <m/>
    <m/>
    <s v="102300"/>
    <x v="36"/>
    <x v="12"/>
    <x v="2"/>
    <s v="Archdeaconry of St Albans "/>
    <m/>
    <m/>
    <m/>
    <n v="46236"/>
    <n v="44883"/>
    <m/>
    <m/>
  </r>
  <r>
    <x v="3"/>
    <x v="0"/>
    <s v="OK"/>
    <x v="0"/>
    <n v="153"/>
    <m/>
    <m/>
    <m/>
    <s v="112180"/>
    <x v="37"/>
    <x v="20"/>
    <x v="3"/>
    <s v="Archdeaconry of St Albans "/>
    <m/>
    <m/>
    <m/>
    <n v="78139"/>
    <n v="78139"/>
    <m/>
    <m/>
  </r>
  <r>
    <x v="3"/>
    <x v="0"/>
    <s v="OK"/>
    <x v="0"/>
    <n v="153"/>
    <m/>
    <m/>
    <m/>
    <s v="112211"/>
    <x v="38"/>
    <x v="21"/>
    <x v="3"/>
    <s v="Archdeaconry of St Albans "/>
    <m/>
    <m/>
    <m/>
    <n v="67072"/>
    <n v="67072"/>
    <m/>
    <m/>
  </r>
  <r>
    <x v="3"/>
    <x v="0"/>
    <s v="OK"/>
    <x v="0"/>
    <n v="153"/>
    <m/>
    <m/>
    <m/>
    <s v="112191"/>
    <x v="39"/>
    <x v="22"/>
    <x v="3"/>
    <s v="Archdeaconry of St Albans "/>
    <m/>
    <m/>
    <m/>
    <n v="63259"/>
    <n v="63259"/>
    <m/>
    <m/>
  </r>
  <r>
    <x v="3"/>
    <x v="0"/>
    <s v="OK"/>
    <x v="0"/>
    <n v="153"/>
    <m/>
    <m/>
    <m/>
    <s v="112200"/>
    <x v="40"/>
    <x v="23"/>
    <x v="3"/>
    <s v="Archdeaconry of St Albans "/>
    <m/>
    <m/>
    <m/>
    <n v="77280"/>
    <n v="77280"/>
    <m/>
    <m/>
  </r>
  <r>
    <x v="3"/>
    <x v="0"/>
    <s v="OK"/>
    <x v="0"/>
    <n v="153"/>
    <m/>
    <m/>
    <m/>
    <s v="112210"/>
    <x v="41"/>
    <x v="24"/>
    <x v="3"/>
    <s v="Archdeaconry of St Albans "/>
    <m/>
    <m/>
    <m/>
    <n v="170133"/>
    <n v="170133"/>
    <m/>
    <m/>
  </r>
  <r>
    <x v="3"/>
    <x v="0"/>
    <s v="No"/>
    <x v="0"/>
    <n v="138"/>
    <m/>
    <m/>
    <m/>
    <s v="112220"/>
    <x v="42"/>
    <x v="25"/>
    <x v="3"/>
    <s v="Archdeaconry of St Albans "/>
    <m/>
    <m/>
    <m/>
    <n v="105311"/>
    <n v="105311"/>
    <m/>
    <m/>
  </r>
  <r>
    <x v="3"/>
    <x v="0"/>
    <s v="OK"/>
    <x v="0"/>
    <n v="153"/>
    <m/>
    <m/>
    <m/>
    <s v="112230"/>
    <x v="43"/>
    <x v="26"/>
    <x v="3"/>
    <s v="Archdeaconry of St Albans "/>
    <m/>
    <m/>
    <m/>
    <n v="57743"/>
    <n v="57743"/>
    <m/>
    <m/>
  </r>
  <r>
    <x v="3"/>
    <x v="0"/>
    <s v="OK"/>
    <x v="0"/>
    <n v="153"/>
    <m/>
    <m/>
    <m/>
    <s v="112240"/>
    <x v="44"/>
    <x v="27"/>
    <x v="3"/>
    <s v="Archdeaconry of St Albans "/>
    <m/>
    <m/>
    <m/>
    <n v="80967"/>
    <n v="80967"/>
    <m/>
    <m/>
  </r>
  <r>
    <x v="3"/>
    <x v="0"/>
    <s v="OK"/>
    <x v="0"/>
    <n v="153"/>
    <m/>
    <m/>
    <m/>
    <s v="110040"/>
    <x v="45"/>
    <x v="28"/>
    <x v="3"/>
    <s v="Archdeaconry of St Albans "/>
    <m/>
    <m/>
    <m/>
    <n v="55021"/>
    <n v="55021"/>
    <m/>
    <m/>
  </r>
  <r>
    <x v="3"/>
    <x v="0"/>
    <s v="OK"/>
    <x v="0"/>
    <n v="153"/>
    <m/>
    <m/>
    <m/>
    <s v="110531"/>
    <x v="46"/>
    <x v="29"/>
    <x v="3"/>
    <s v="Archdeaconry of St Albans "/>
    <m/>
    <m/>
    <m/>
    <n v="57102"/>
    <n v="57102"/>
    <m/>
    <m/>
  </r>
  <r>
    <x v="3"/>
    <x v="0"/>
    <s v="OK"/>
    <x v="0"/>
    <n v="153"/>
    <m/>
    <m/>
    <m/>
    <s v="110750"/>
    <x v="47"/>
    <x v="30"/>
    <x v="3"/>
    <s v="Archdeaconry of St Albans "/>
    <m/>
    <m/>
    <m/>
    <n v="66580"/>
    <n v="66580"/>
    <m/>
    <m/>
  </r>
  <r>
    <x v="3"/>
    <x v="0"/>
    <s v="No"/>
    <x v="0"/>
    <n v="75"/>
    <m/>
    <m/>
    <m/>
    <s v="110740"/>
    <x v="48"/>
    <x v="31"/>
    <x v="3"/>
    <s v="Archdeaconry of St Albans "/>
    <m/>
    <m/>
    <m/>
    <n v="55946"/>
    <n v="43000"/>
    <m/>
    <m/>
  </r>
  <r>
    <x v="3"/>
    <x v="0"/>
    <s v="OK"/>
    <x v="0"/>
    <n v="153"/>
    <m/>
    <m/>
    <m/>
    <s v="110980"/>
    <x v="49"/>
    <x v="32"/>
    <x v="3"/>
    <s v="Archdeaconry of St Albans "/>
    <m/>
    <m/>
    <m/>
    <n v="57593"/>
    <n v="57593"/>
    <m/>
    <m/>
  </r>
  <r>
    <x v="3"/>
    <x v="0"/>
    <s v="OK"/>
    <x v="0"/>
    <n v="153"/>
    <m/>
    <m/>
    <m/>
    <s v="112060"/>
    <x v="50"/>
    <x v="28"/>
    <x v="3"/>
    <s v="Archdeaconry of St Albans "/>
    <m/>
    <m/>
    <m/>
    <n v="126405"/>
    <n v="126405"/>
    <m/>
    <m/>
  </r>
  <r>
    <x v="3"/>
    <x v="0"/>
    <s v="No"/>
    <x v="0"/>
    <n v="74"/>
    <m/>
    <m/>
    <m/>
    <s v="112340"/>
    <x v="51"/>
    <x v="28"/>
    <x v="3"/>
    <s v="Archdeaconry of St Albans "/>
    <m/>
    <m/>
    <m/>
    <n v="38191"/>
    <n v="22749"/>
    <m/>
    <m/>
  </r>
  <r>
    <x v="3"/>
    <x v="0"/>
    <s v="OK"/>
    <x v="0"/>
    <n v="153"/>
    <m/>
    <m/>
    <m/>
    <s v="130010"/>
    <x v="52"/>
    <x v="33"/>
    <x v="4"/>
    <s v="Archdeaconry of St Albans "/>
    <m/>
    <m/>
    <m/>
    <n v="101489"/>
    <n v="101489"/>
    <m/>
    <m/>
  </r>
  <r>
    <x v="3"/>
    <x v="0"/>
    <s v="OK"/>
    <x v="0"/>
    <n v="153"/>
    <m/>
    <m/>
    <m/>
    <s v="131500"/>
    <x v="53"/>
    <x v="34"/>
    <x v="4"/>
    <s v="Archdeaconry of St Albans "/>
    <m/>
    <m/>
    <m/>
    <n v="40634"/>
    <n v="40634"/>
    <m/>
    <m/>
  </r>
  <r>
    <x v="3"/>
    <x v="0"/>
    <s v="No"/>
    <x v="0"/>
    <n v="112"/>
    <m/>
    <m/>
    <m/>
    <s v="131520"/>
    <x v="54"/>
    <x v="35"/>
    <x v="4"/>
    <s v="Archdeaconry of St Albans "/>
    <m/>
    <m/>
    <m/>
    <n v="43172"/>
    <n v="43172"/>
    <m/>
    <m/>
  </r>
  <r>
    <x v="3"/>
    <x v="0"/>
    <s v="OK"/>
    <x v="0"/>
    <n v="153"/>
    <m/>
    <m/>
    <m/>
    <s v="131951"/>
    <x v="55"/>
    <x v="36"/>
    <x v="4"/>
    <s v="Archdeaconry of St Albans "/>
    <m/>
    <m/>
    <m/>
    <n v="25767"/>
    <n v="25767"/>
    <m/>
    <m/>
  </r>
  <r>
    <x v="3"/>
    <x v="0"/>
    <s v="OK"/>
    <x v="0"/>
    <n v="153"/>
    <m/>
    <m/>
    <m/>
    <s v="131960"/>
    <x v="56"/>
    <x v="37"/>
    <x v="4"/>
    <s v="Archdeaconry of St Albans "/>
    <m/>
    <m/>
    <m/>
    <n v="44685"/>
    <n v="44685"/>
    <m/>
    <m/>
  </r>
  <r>
    <x v="3"/>
    <x v="0"/>
    <s v="No"/>
    <x v="0"/>
    <n v="69"/>
    <m/>
    <m/>
    <m/>
    <s v="132730"/>
    <x v="57"/>
    <x v="38"/>
    <x v="4"/>
    <s v="Archdeaconry of St Albans "/>
    <m/>
    <m/>
    <m/>
    <n v="53172"/>
    <n v="50173"/>
    <m/>
    <m/>
  </r>
  <r>
    <x v="3"/>
    <x v="0"/>
    <s v="OK"/>
    <x v="0"/>
    <n v="153"/>
    <m/>
    <m/>
    <m/>
    <s v="132740"/>
    <x v="58"/>
    <x v="39"/>
    <x v="4"/>
    <s v="Archdeaconry of St Albans "/>
    <m/>
    <m/>
    <m/>
    <n v="34677"/>
    <n v="34677"/>
    <m/>
    <m/>
  </r>
  <r>
    <x v="3"/>
    <x v="0"/>
    <s v="No"/>
    <x v="0"/>
    <n v="131"/>
    <m/>
    <m/>
    <m/>
    <s v="132760"/>
    <x v="59"/>
    <x v="40"/>
    <x v="4"/>
    <s v="Archdeaconry of St Albans "/>
    <m/>
    <m/>
    <m/>
    <n v="29059"/>
    <n v="29059"/>
    <m/>
    <m/>
  </r>
  <r>
    <x v="3"/>
    <x v="0"/>
    <s v="OK"/>
    <x v="0"/>
    <n v="153"/>
    <m/>
    <m/>
    <m/>
    <s v="132761"/>
    <x v="60"/>
    <x v="41"/>
    <x v="4"/>
    <s v="Archdeaconry of St Albans "/>
    <m/>
    <m/>
    <m/>
    <n v="117019"/>
    <n v="117019"/>
    <m/>
    <m/>
  </r>
  <r>
    <x v="3"/>
    <x v="0"/>
    <s v="OK"/>
    <x v="0"/>
    <n v="153"/>
    <m/>
    <m/>
    <m/>
    <s v="132770"/>
    <x v="61"/>
    <x v="42"/>
    <x v="4"/>
    <s v="Archdeaconry of St Albans "/>
    <m/>
    <m/>
    <m/>
    <n v="101379"/>
    <n v="101379"/>
    <m/>
    <m/>
  </r>
  <r>
    <x v="3"/>
    <x v="0"/>
    <s v="OK"/>
    <x v="0"/>
    <n v="153"/>
    <m/>
    <m/>
    <m/>
    <s v="132780"/>
    <x v="62"/>
    <x v="43"/>
    <x v="4"/>
    <s v="Archdeaconry of St Albans "/>
    <m/>
    <m/>
    <m/>
    <n v="53130"/>
    <n v="53130"/>
    <m/>
    <m/>
  </r>
  <r>
    <x v="3"/>
    <x v="0"/>
    <s v="No"/>
    <x v="0"/>
    <n v="129"/>
    <m/>
    <m/>
    <m/>
    <s v="132781"/>
    <x v="63"/>
    <x v="44"/>
    <x v="4"/>
    <s v="Archdeaconry of St Albans "/>
    <m/>
    <m/>
    <m/>
    <n v="41075"/>
    <n v="33820"/>
    <m/>
    <m/>
  </r>
  <r>
    <x v="3"/>
    <x v="0"/>
    <s v="OK"/>
    <x v="0"/>
    <n v="321"/>
    <m/>
    <m/>
    <m/>
    <s v="130570"/>
    <x v="64"/>
    <x v="45"/>
    <x v="4"/>
    <s v="Archdeaconry of St Albans "/>
    <m/>
    <m/>
    <m/>
    <n v="124338"/>
    <n v="124338"/>
    <m/>
    <m/>
  </r>
  <r>
    <x v="3"/>
    <x v="0"/>
    <s v="No"/>
    <x v="0"/>
    <n v="85"/>
    <m/>
    <m/>
    <m/>
    <s v="130580"/>
    <x v="65"/>
    <x v="46"/>
    <x v="4"/>
    <s v="Archdeaconry of St Albans "/>
    <m/>
    <m/>
    <m/>
    <n v="53634"/>
    <n v="38634"/>
    <m/>
    <m/>
  </r>
  <r>
    <x v="3"/>
    <x v="0"/>
    <s v="No"/>
    <x v="0"/>
    <n v="12"/>
    <m/>
    <m/>
    <m/>
    <s v="140150"/>
    <x v="66"/>
    <x v="47"/>
    <x v="5"/>
    <s v="Archdeaconry of St Albans "/>
    <m/>
    <m/>
    <m/>
    <n v="5436"/>
    <n v="1210"/>
    <m/>
    <m/>
  </r>
  <r>
    <x v="3"/>
    <x v="0"/>
    <s v="OK"/>
    <x v="0"/>
    <n v="153"/>
    <m/>
    <m/>
    <m/>
    <s v="141440"/>
    <x v="67"/>
    <x v="47"/>
    <x v="5"/>
    <s v="Archdeaconry of St Albans "/>
    <m/>
    <m/>
    <m/>
    <n v="39633"/>
    <n v="39633"/>
    <m/>
    <m/>
  </r>
  <r>
    <x v="3"/>
    <x v="0"/>
    <s v="No"/>
    <x v="0"/>
    <n v="117"/>
    <m/>
    <m/>
    <m/>
    <s v="140960"/>
    <x v="68"/>
    <x v="48"/>
    <x v="5"/>
    <s v="Archdeaconry of St Albans "/>
    <m/>
    <m/>
    <m/>
    <n v="34868"/>
    <n v="32868"/>
    <m/>
    <m/>
  </r>
  <r>
    <x v="3"/>
    <x v="0"/>
    <s v="OK"/>
    <x v="0"/>
    <n v="153"/>
    <m/>
    <m/>
    <m/>
    <s v="141100"/>
    <x v="69"/>
    <x v="49"/>
    <x v="5"/>
    <s v="Archdeaconry of St Albans "/>
    <m/>
    <m/>
    <m/>
    <n v="107731"/>
    <n v="107731"/>
    <m/>
    <m/>
  </r>
  <r>
    <x v="3"/>
    <x v="0"/>
    <s v="OK"/>
    <x v="0"/>
    <n v="153"/>
    <m/>
    <m/>
    <m/>
    <s v="141110"/>
    <x v="70"/>
    <x v="50"/>
    <x v="5"/>
    <s v="Archdeaconry of St Albans "/>
    <m/>
    <m/>
    <m/>
    <n v="270103"/>
    <n v="270103"/>
    <m/>
    <m/>
  </r>
  <r>
    <x v="3"/>
    <x v="0"/>
    <s v="OK"/>
    <x v="0"/>
    <n v="149"/>
    <m/>
    <m/>
    <m/>
    <s v="141760"/>
    <x v="71"/>
    <x v="48"/>
    <x v="5"/>
    <s v="Archdeaconry of St Albans "/>
    <m/>
    <m/>
    <m/>
    <n v="31210"/>
    <n v="31210"/>
    <m/>
    <m/>
  </r>
  <r>
    <x v="3"/>
    <x v="0"/>
    <s v="OK"/>
    <x v="0"/>
    <n v="153"/>
    <m/>
    <m/>
    <m/>
    <s v="142080"/>
    <x v="72"/>
    <x v="51"/>
    <x v="5"/>
    <s v="Archdeaconry of St Albans "/>
    <m/>
    <m/>
    <m/>
    <n v="133160"/>
    <n v="133160"/>
    <m/>
    <m/>
  </r>
  <r>
    <x v="3"/>
    <x v="0"/>
    <s v="OK"/>
    <x v="0"/>
    <n v="153"/>
    <m/>
    <m/>
    <m/>
    <s v="142280"/>
    <x v="73"/>
    <x v="52"/>
    <x v="5"/>
    <s v="Archdeaconry of St Albans "/>
    <m/>
    <m/>
    <m/>
    <n v="43520"/>
    <n v="43520"/>
    <m/>
    <m/>
  </r>
  <r>
    <x v="3"/>
    <x v="0"/>
    <s v="OK"/>
    <x v="0"/>
    <n v="153"/>
    <m/>
    <m/>
    <m/>
    <s v="142860"/>
    <x v="74"/>
    <x v="53"/>
    <x v="5"/>
    <s v="Archdeaconry of St Albans "/>
    <m/>
    <m/>
    <m/>
    <n v="101951"/>
    <n v="101951"/>
    <m/>
    <m/>
  </r>
  <r>
    <x v="3"/>
    <x v="0"/>
    <s v="OK"/>
    <x v="0"/>
    <n v="153"/>
    <m/>
    <m/>
    <m/>
    <s v="231171"/>
    <x v="75"/>
    <x v="54"/>
    <x v="6"/>
    <s v="Archdeaconry of St Albans "/>
    <m/>
    <m/>
    <m/>
    <n v="51091"/>
    <n v="51091"/>
    <m/>
    <m/>
  </r>
  <r>
    <x v="3"/>
    <x v="0"/>
    <s v="No"/>
    <x v="0"/>
    <n v="127"/>
    <m/>
    <m/>
    <m/>
    <s v="231172"/>
    <x v="76"/>
    <x v="54"/>
    <x v="6"/>
    <s v="Archdeaconry of St Albans "/>
    <m/>
    <m/>
    <m/>
    <n v="31619"/>
    <n v="27728"/>
    <m/>
    <m/>
  </r>
  <r>
    <x v="3"/>
    <x v="0"/>
    <s v="OK"/>
    <x v="0"/>
    <n v="153"/>
    <m/>
    <m/>
    <m/>
    <s v="231173"/>
    <x v="77"/>
    <x v="54"/>
    <x v="6"/>
    <s v="Archdeaconry of St Albans "/>
    <m/>
    <m/>
    <m/>
    <n v="39722"/>
    <n v="39722"/>
    <m/>
    <m/>
  </r>
  <r>
    <x v="3"/>
    <x v="0"/>
    <s v="No"/>
    <x v="0"/>
    <n v="11"/>
    <m/>
    <m/>
    <m/>
    <s v="231174"/>
    <x v="78"/>
    <x v="54"/>
    <x v="6"/>
    <s v="Archdeaconry of St Albans "/>
    <m/>
    <m/>
    <m/>
    <n v="32290"/>
    <n v="12600"/>
    <m/>
    <m/>
  </r>
  <r>
    <x v="3"/>
    <x v="0"/>
    <s v="No"/>
    <x v="0"/>
    <n v="99"/>
    <m/>
    <m/>
    <m/>
    <s v="230500"/>
    <x v="79"/>
    <x v="55"/>
    <x v="6"/>
    <s v="Archdeaconry of St Albans "/>
    <m/>
    <m/>
    <m/>
    <n v="86000"/>
    <n v="35835"/>
    <m/>
    <m/>
  </r>
  <r>
    <x v="3"/>
    <x v="0"/>
    <s v="OK"/>
    <x v="0"/>
    <n v="153"/>
    <m/>
    <m/>
    <m/>
    <s v="230501"/>
    <x v="80"/>
    <x v="55"/>
    <x v="6"/>
    <s v="Archdeaconry of St Albans "/>
    <m/>
    <m/>
    <m/>
    <n v="4151"/>
    <n v="4151"/>
    <m/>
    <m/>
  </r>
  <r>
    <x v="3"/>
    <x v="0"/>
    <s v="OK"/>
    <x v="0"/>
    <n v="153"/>
    <m/>
    <m/>
    <m/>
    <s v="230641"/>
    <x v="81"/>
    <x v="56"/>
    <x v="6"/>
    <s v="Archdeaconry of St Albans "/>
    <m/>
    <m/>
    <m/>
    <n v="45543"/>
    <n v="45543"/>
    <m/>
    <m/>
  </r>
  <r>
    <x v="3"/>
    <x v="0"/>
    <s v="No"/>
    <x v="0"/>
    <n v="41"/>
    <m/>
    <m/>
    <m/>
    <s v="230642"/>
    <x v="82"/>
    <x v="56"/>
    <x v="6"/>
    <s v="Archdeaconry of St Albans "/>
    <m/>
    <m/>
    <m/>
    <n v="24677"/>
    <n v="7500"/>
    <m/>
    <m/>
  </r>
  <r>
    <x v="3"/>
    <x v="0"/>
    <s v="OK"/>
    <x v="0"/>
    <n v="153"/>
    <m/>
    <m/>
    <m/>
    <s v="230643"/>
    <x v="83"/>
    <x v="56"/>
    <x v="6"/>
    <s v="Archdeaconry of St Albans "/>
    <m/>
    <m/>
    <m/>
    <n v="62449"/>
    <n v="62449"/>
    <m/>
    <m/>
  </r>
  <r>
    <x v="3"/>
    <x v="0"/>
    <s v="OK"/>
    <x v="0"/>
    <n v="153"/>
    <m/>
    <m/>
    <m/>
    <s v="231450"/>
    <x v="84"/>
    <x v="56"/>
    <x v="6"/>
    <s v="Archdeaconry of St Albans "/>
    <m/>
    <m/>
    <m/>
    <n v="53172"/>
    <n v="53172"/>
    <m/>
    <m/>
  </r>
  <r>
    <x v="3"/>
    <x v="0"/>
    <s v="OK"/>
    <x v="0"/>
    <n v="153"/>
    <m/>
    <m/>
    <m/>
    <s v="020672"/>
    <x v="85"/>
    <x v="57"/>
    <x v="7"/>
    <s v="Archdeaconry of Hertford"/>
    <m/>
    <m/>
    <m/>
    <n v="132143"/>
    <n v="132143"/>
    <m/>
    <m/>
  </r>
  <r>
    <x v="3"/>
    <x v="0"/>
    <s v="No"/>
    <x v="0"/>
    <n v="153"/>
    <m/>
    <m/>
    <m/>
    <s v="020850"/>
    <x v="86"/>
    <x v="58"/>
    <x v="7"/>
    <s v="Archdeaconry of Hertford"/>
    <m/>
    <m/>
    <m/>
    <n v="71700"/>
    <n v="71700"/>
    <m/>
    <m/>
  </r>
  <r>
    <x v="3"/>
    <x v="0"/>
    <s v="OK"/>
    <x v="0"/>
    <n v="153"/>
    <m/>
    <m/>
    <m/>
    <s v="021640"/>
    <x v="87"/>
    <x v="59"/>
    <x v="7"/>
    <s v="Archdeaconry of Hertford"/>
    <m/>
    <m/>
    <m/>
    <n v="65008"/>
    <n v="65008"/>
    <m/>
    <m/>
  </r>
  <r>
    <x v="3"/>
    <x v="0"/>
    <s v="No"/>
    <x v="0"/>
    <n v="8"/>
    <m/>
    <m/>
    <m/>
    <s v="021750"/>
    <x v="88"/>
    <x v="60"/>
    <x v="7"/>
    <s v="Archdeaconry of Hertford"/>
    <m/>
    <m/>
    <m/>
    <n v="106409"/>
    <n v="48194"/>
    <m/>
    <m/>
  </r>
  <r>
    <x v="3"/>
    <x v="0"/>
    <s v="OK"/>
    <x v="0"/>
    <n v="140"/>
    <m/>
    <m/>
    <m/>
    <s v="021860"/>
    <x v="89"/>
    <x v="61"/>
    <x v="7"/>
    <s v="Archdeaconry of Hertford"/>
    <m/>
    <m/>
    <m/>
    <n v="68199"/>
    <n v="68199"/>
    <m/>
    <m/>
  </r>
  <r>
    <x v="3"/>
    <x v="0"/>
    <s v="OK"/>
    <x v="0"/>
    <n v="153"/>
    <m/>
    <m/>
    <m/>
    <s v="020201"/>
    <x v="90"/>
    <x v="62"/>
    <x v="7"/>
    <s v="Archdeaconry of Hertford"/>
    <m/>
    <m/>
    <m/>
    <n v="65816"/>
    <n v="65816"/>
    <m/>
    <m/>
  </r>
  <r>
    <x v="3"/>
    <x v="0"/>
    <s v="OK"/>
    <x v="0"/>
    <n v="115"/>
    <m/>
    <m/>
    <m/>
    <s v="022110"/>
    <x v="91"/>
    <x v="63"/>
    <x v="7"/>
    <s v="Archdeaconry of Hertford"/>
    <m/>
    <m/>
    <m/>
    <n v="4855"/>
    <n v="4855"/>
    <m/>
    <m/>
  </r>
  <r>
    <x v="3"/>
    <x v="0"/>
    <s v="OK"/>
    <x v="0"/>
    <n v="153"/>
    <m/>
    <m/>
    <m/>
    <s v="022363"/>
    <x v="92"/>
    <x v="63"/>
    <x v="7"/>
    <s v="Archdeaconry of Hertford"/>
    <m/>
    <m/>
    <m/>
    <n v="6689"/>
    <n v="6689"/>
    <m/>
    <m/>
  </r>
  <r>
    <x v="3"/>
    <x v="0"/>
    <s v="OK"/>
    <x v="0"/>
    <n v="153"/>
    <m/>
    <m/>
    <m/>
    <s v="022362"/>
    <x v="93"/>
    <x v="64"/>
    <x v="7"/>
    <s v="Archdeaconry of Hertford"/>
    <m/>
    <m/>
    <m/>
    <n v="65887"/>
    <n v="65887"/>
    <m/>
    <m/>
  </r>
  <r>
    <x v="3"/>
    <x v="0"/>
    <s v="No"/>
    <x v="0"/>
    <n v="55"/>
    <m/>
    <m/>
    <m/>
    <s v="022600"/>
    <x v="94"/>
    <x v="65"/>
    <x v="7"/>
    <s v="Archdeaconry of Hertford"/>
    <m/>
    <m/>
    <m/>
    <n v="78602"/>
    <n v="70028.9800000041"/>
    <m/>
    <m/>
  </r>
  <r>
    <x v="3"/>
    <x v="0"/>
    <s v="No"/>
    <x v="0"/>
    <n v="34"/>
    <m/>
    <m/>
    <m/>
    <s v="020470"/>
    <x v="95"/>
    <x v="66"/>
    <x v="7"/>
    <s v="Archdeaconry of Hertford"/>
    <m/>
    <m/>
    <m/>
    <n v="96428"/>
    <n v="65499.999999970198"/>
    <m/>
    <m/>
  </r>
  <r>
    <x v="3"/>
    <x v="0"/>
    <s v="No"/>
    <x v="0"/>
    <n v="5"/>
    <m/>
    <m/>
    <m/>
    <s v="040020"/>
    <x v="96"/>
    <x v="67"/>
    <x v="8"/>
    <s v="Archdeaconry of Hertford"/>
    <m/>
    <m/>
    <m/>
    <n v="11633"/>
    <n v="11633.02"/>
    <m/>
    <m/>
  </r>
  <r>
    <x v="3"/>
    <x v="0"/>
    <s v="No"/>
    <x v="0"/>
    <n v="48"/>
    <m/>
    <m/>
    <m/>
    <s v="041630"/>
    <x v="97"/>
    <x v="67"/>
    <x v="8"/>
    <s v="Archdeaconry of Hertford"/>
    <m/>
    <m/>
    <m/>
    <n v="16515"/>
    <n v="13005"/>
    <m/>
    <m/>
  </r>
  <r>
    <x v="3"/>
    <x v="0"/>
    <s v="No"/>
    <x v="0"/>
    <n v="39"/>
    <m/>
    <m/>
    <m/>
    <s v="042550"/>
    <x v="98"/>
    <x v="68"/>
    <x v="8"/>
    <s v="Archdeaconry of Hertford"/>
    <m/>
    <m/>
    <m/>
    <n v="32384"/>
    <n v="21000"/>
    <m/>
    <m/>
  </r>
  <r>
    <x v="3"/>
    <x v="0"/>
    <s v="OK"/>
    <x v="0"/>
    <n v="153"/>
    <m/>
    <m/>
    <m/>
    <s v="040430"/>
    <x v="99"/>
    <x v="69"/>
    <x v="8"/>
    <s v="Archdeaconry of Hertford"/>
    <m/>
    <m/>
    <m/>
    <n v="116053"/>
    <n v="116053"/>
    <m/>
    <m/>
  </r>
  <r>
    <x v="3"/>
    <x v="0"/>
    <s v="No"/>
    <x v="0"/>
    <n v="44"/>
    <m/>
    <m/>
    <m/>
    <s v="040520"/>
    <x v="100"/>
    <x v="70"/>
    <x v="8"/>
    <s v="Archdeaconry of Hertford"/>
    <m/>
    <m/>
    <m/>
    <n v="35243"/>
    <n v="12629.34999999404"/>
    <m/>
    <m/>
  </r>
  <r>
    <x v="3"/>
    <x v="0"/>
    <s v="No"/>
    <x v="0"/>
    <n v="29"/>
    <m/>
    <m/>
    <m/>
    <s v="040990"/>
    <x v="101"/>
    <x v="70"/>
    <x v="8"/>
    <s v="Archdeaconry of Hertford"/>
    <m/>
    <m/>
    <m/>
    <n v="11881"/>
    <n v="2415"/>
    <m/>
    <m/>
  </r>
  <r>
    <x v="3"/>
    <x v="0"/>
    <s v="No"/>
    <x v="0"/>
    <n v="105"/>
    <m/>
    <m/>
    <m/>
    <s v="042451"/>
    <x v="102"/>
    <x v="70"/>
    <x v="8"/>
    <s v="Archdeaconry of Hertford"/>
    <m/>
    <m/>
    <m/>
    <n v="3942"/>
    <n v="3379.7999999998137"/>
    <m/>
    <m/>
  </r>
  <r>
    <x v="3"/>
    <x v="0"/>
    <s v="No"/>
    <x v="0"/>
    <n v="28"/>
    <m/>
    <m/>
    <m/>
    <s v="041000"/>
    <x v="103"/>
    <x v="71"/>
    <x v="8"/>
    <s v="Archdeaconry of Hertford"/>
    <m/>
    <m/>
    <m/>
    <n v="8872"/>
    <n v="3000"/>
    <m/>
    <m/>
  </r>
  <r>
    <x v="3"/>
    <x v="0"/>
    <s v="OK"/>
    <x v="0"/>
    <n v="122"/>
    <m/>
    <m/>
    <m/>
    <s v="041250"/>
    <x v="104"/>
    <x v="71"/>
    <x v="8"/>
    <s v="Archdeaconry of Hertford"/>
    <m/>
    <m/>
    <m/>
    <n v="31479"/>
    <n v="31478.9999999926"/>
    <m/>
    <m/>
  </r>
  <r>
    <x v="3"/>
    <x v="0"/>
    <s v="No"/>
    <x v="0"/>
    <n v="100"/>
    <m/>
    <m/>
    <m/>
    <s v="041300"/>
    <x v="105"/>
    <x v="72"/>
    <x v="8"/>
    <s v="Archdeaconry of Hertford"/>
    <m/>
    <m/>
    <m/>
    <n v="61726"/>
    <n v="30863"/>
    <m/>
    <m/>
  </r>
  <r>
    <x v="3"/>
    <x v="0"/>
    <s v="No"/>
    <x v="0"/>
    <n v="70"/>
    <m/>
    <m/>
    <m/>
    <s v="041850"/>
    <x v="106"/>
    <x v="67"/>
    <x v="8"/>
    <s v="Archdeaconry of Hertford"/>
    <m/>
    <m/>
    <m/>
    <n v="55538"/>
    <n v="39900"/>
    <m/>
    <m/>
  </r>
  <r>
    <x v="3"/>
    <x v="0"/>
    <s v="OK"/>
    <x v="0"/>
    <n v="153"/>
    <m/>
    <m/>
    <m/>
    <s v="042310"/>
    <x v="107"/>
    <x v="73"/>
    <x v="8"/>
    <s v="Archdeaconry of Hertford"/>
    <m/>
    <m/>
    <m/>
    <n v="70313"/>
    <n v="70313"/>
    <m/>
    <m/>
  </r>
  <r>
    <x v="3"/>
    <x v="0"/>
    <s v="OK"/>
    <x v="0"/>
    <n v="153"/>
    <m/>
    <m/>
    <m/>
    <s v="042400"/>
    <x v="108"/>
    <x v="74"/>
    <x v="8"/>
    <s v="Archdeaconry of Hertford"/>
    <m/>
    <m/>
    <m/>
    <n v="56487"/>
    <n v="56487"/>
    <m/>
    <m/>
  </r>
  <r>
    <x v="3"/>
    <x v="0"/>
    <s v="OK"/>
    <x v="0"/>
    <n v="153"/>
    <m/>
    <m/>
    <m/>
    <s v="041650"/>
    <x v="109"/>
    <x v="74"/>
    <x v="8"/>
    <s v="Archdeaconry of Hertford"/>
    <m/>
    <m/>
    <m/>
    <n v="20029"/>
    <n v="20029"/>
    <m/>
    <m/>
  </r>
  <r>
    <x v="3"/>
    <x v="0"/>
    <s v="OK"/>
    <x v="0"/>
    <n v="153"/>
    <m/>
    <m/>
    <m/>
    <s v="042170"/>
    <x v="110"/>
    <x v="74"/>
    <x v="8"/>
    <s v="Archdeaconry of Hertford"/>
    <m/>
    <m/>
    <m/>
    <n v="6982"/>
    <n v="6982"/>
    <m/>
    <m/>
  </r>
  <r>
    <x v="3"/>
    <x v="0"/>
    <s v="OK"/>
    <x v="1"/>
    <n v="325"/>
    <m/>
    <m/>
    <m/>
    <s v="042552"/>
    <x v="111"/>
    <x v="75"/>
    <x v="8"/>
    <s v="Archdeaconry of Hertford"/>
    <m/>
    <m/>
    <m/>
    <n v="87865"/>
    <n v="87865"/>
    <m/>
    <m/>
  </r>
  <r>
    <x v="3"/>
    <x v="0"/>
    <s v="OK"/>
    <x v="0"/>
    <n v="153"/>
    <m/>
    <m/>
    <m/>
    <s v="050160"/>
    <x v="112"/>
    <x v="76"/>
    <x v="9"/>
    <s v="Archdeaconry of Hertford"/>
    <m/>
    <m/>
    <m/>
    <n v="60292"/>
    <n v="60292"/>
    <m/>
    <m/>
  </r>
  <r>
    <x v="3"/>
    <x v="0"/>
    <s v="No"/>
    <x v="0"/>
    <n v="153"/>
    <m/>
    <m/>
    <m/>
    <s v="050581"/>
    <x v="113"/>
    <x v="76"/>
    <x v="9"/>
    <s v="Archdeaconry of Hertford"/>
    <m/>
    <m/>
    <m/>
    <n v="5590"/>
    <n v="5590"/>
    <m/>
    <m/>
  </r>
  <r>
    <x v="3"/>
    <x v="0"/>
    <s v="OK"/>
    <x v="0"/>
    <n v="153"/>
    <m/>
    <m/>
    <m/>
    <s v="052840"/>
    <x v="114"/>
    <x v="77"/>
    <x v="9"/>
    <s v="Archdeaconry of Hertford"/>
    <m/>
    <m/>
    <m/>
    <n v="27237"/>
    <n v="27237"/>
    <m/>
    <m/>
  </r>
  <r>
    <x v="3"/>
    <x v="0"/>
    <s v="OK"/>
    <x v="0"/>
    <n v="153"/>
    <m/>
    <m/>
    <m/>
    <s v="050060"/>
    <x v="115"/>
    <x v="78"/>
    <x v="9"/>
    <s v="Archdeaconry of Hertford"/>
    <m/>
    <m/>
    <m/>
    <n v="11771"/>
    <n v="11771"/>
    <m/>
    <m/>
  </r>
  <r>
    <x v="3"/>
    <x v="0"/>
    <s v="No"/>
    <x v="0"/>
    <n v="20"/>
    <m/>
    <m/>
    <m/>
    <s v="050530"/>
    <x v="116"/>
    <x v="78"/>
    <x v="9"/>
    <s v="Archdeaconry of Hertford"/>
    <m/>
    <m/>
    <m/>
    <n v="9181"/>
    <n v="765"/>
    <m/>
    <m/>
  </r>
  <r>
    <x v="3"/>
    <x v="0"/>
    <s v="OK"/>
    <x v="0"/>
    <n v="153"/>
    <m/>
    <m/>
    <m/>
    <s v="051070"/>
    <x v="117"/>
    <x v="78"/>
    <x v="9"/>
    <s v="Archdeaconry of Hertford"/>
    <m/>
    <m/>
    <m/>
    <n v="32876"/>
    <n v="32876"/>
    <m/>
    <m/>
  </r>
  <r>
    <x v="3"/>
    <x v="0"/>
    <s v="OK"/>
    <x v="0"/>
    <n v="153"/>
    <m/>
    <m/>
    <m/>
    <s v="051781"/>
    <x v="118"/>
    <x v="78"/>
    <x v="9"/>
    <s v="Archdeaconry of Hertford"/>
    <m/>
    <m/>
    <m/>
    <n v="4661"/>
    <n v="4661"/>
    <m/>
    <m/>
  </r>
  <r>
    <x v="3"/>
    <x v="0"/>
    <s v="OK"/>
    <x v="0"/>
    <n v="153"/>
    <m/>
    <m/>
    <m/>
    <s v="050080"/>
    <x v="119"/>
    <x v="79"/>
    <x v="9"/>
    <s v="Archdeaconry of Hertford"/>
    <m/>
    <m/>
    <m/>
    <n v="13851"/>
    <n v="13851"/>
    <m/>
    <m/>
  </r>
  <r>
    <x v="3"/>
    <x v="0"/>
    <s v="No"/>
    <x v="0"/>
    <n v="31"/>
    <m/>
    <m/>
    <m/>
    <s v="050770"/>
    <x v="120"/>
    <x v="79"/>
    <x v="9"/>
    <s v="Archdeaconry of Hertford"/>
    <m/>
    <m/>
    <m/>
    <n v="10508"/>
    <n v="5000"/>
    <m/>
    <m/>
  </r>
  <r>
    <x v="3"/>
    <x v="0"/>
    <s v="No"/>
    <x v="0"/>
    <n v="4"/>
    <m/>
    <m/>
    <m/>
    <s v="052551"/>
    <x v="121"/>
    <x v="79"/>
    <x v="9"/>
    <s v="Archdeaconry of Hertford"/>
    <m/>
    <m/>
    <m/>
    <n v="3073"/>
    <n v="1500"/>
    <m/>
    <m/>
  </r>
  <r>
    <x v="3"/>
    <x v="0"/>
    <s v="OK"/>
    <x v="0"/>
    <n v="153"/>
    <m/>
    <m/>
    <m/>
    <s v="050110"/>
    <x v="122"/>
    <x v="80"/>
    <x v="9"/>
    <s v="Archdeaconry of Hertford"/>
    <m/>
    <m/>
    <m/>
    <n v="71188"/>
    <n v="71188"/>
    <m/>
    <m/>
  </r>
  <r>
    <x v="3"/>
    <x v="0"/>
    <s v="No"/>
    <x v="0"/>
    <n v="73"/>
    <m/>
    <m/>
    <m/>
    <s v="050120"/>
    <x v="123"/>
    <x v="81"/>
    <x v="9"/>
    <s v="Archdeaconry of Hertford"/>
    <m/>
    <m/>
    <m/>
    <n v="16582"/>
    <n v="16582"/>
    <m/>
    <m/>
  </r>
  <r>
    <x v="3"/>
    <x v="0"/>
    <s v="OK"/>
    <x v="0"/>
    <n v="146"/>
    <m/>
    <m/>
    <m/>
    <s v="051501"/>
    <x v="124"/>
    <x v="81"/>
    <x v="9"/>
    <s v="Archdeaconry of Hertford"/>
    <m/>
    <m/>
    <m/>
    <n v="18427"/>
    <n v="18427"/>
    <m/>
    <m/>
  </r>
  <r>
    <x v="3"/>
    <x v="0"/>
    <s v="OK"/>
    <x v="0"/>
    <n v="79"/>
    <m/>
    <m/>
    <m/>
    <s v="052830"/>
    <x v="125"/>
    <x v="81"/>
    <x v="9"/>
    <s v="Archdeaconry of Hertford"/>
    <m/>
    <m/>
    <m/>
    <n v="11662"/>
    <n v="11662"/>
    <m/>
    <m/>
  </r>
  <r>
    <x v="3"/>
    <x v="0"/>
    <s v="OK"/>
    <x v="0"/>
    <n v="153"/>
    <m/>
    <m/>
    <m/>
    <s v="050171"/>
    <x v="126"/>
    <x v="82"/>
    <x v="9"/>
    <s v="Archdeaconry of Hertford"/>
    <m/>
    <m/>
    <m/>
    <n v="18643"/>
    <n v="18643"/>
    <m/>
    <m/>
  </r>
  <r>
    <x v="3"/>
    <x v="0"/>
    <s v="OK"/>
    <x v="0"/>
    <n v="153"/>
    <m/>
    <m/>
    <m/>
    <s v="051885"/>
    <x v="127"/>
    <x v="82"/>
    <x v="9"/>
    <s v="Archdeaconry of Hertford"/>
    <m/>
    <m/>
    <m/>
    <n v="17698"/>
    <n v="17698"/>
    <m/>
    <m/>
  </r>
  <r>
    <x v="3"/>
    <x v="0"/>
    <s v="OK"/>
    <x v="0"/>
    <n v="153"/>
    <m/>
    <m/>
    <m/>
    <s v="050180"/>
    <x v="128"/>
    <x v="82"/>
    <x v="9"/>
    <s v="Archdeaconry of Hertford"/>
    <m/>
    <m/>
    <m/>
    <n v="18405"/>
    <n v="18405"/>
    <m/>
    <m/>
  </r>
  <r>
    <x v="3"/>
    <x v="0"/>
    <s v="OK"/>
    <x v="0"/>
    <n v="145"/>
    <m/>
    <m/>
    <m/>
    <s v="050360"/>
    <x v="129"/>
    <x v="79"/>
    <x v="9"/>
    <s v="Archdeaconry of Hertford"/>
    <m/>
    <m/>
    <m/>
    <n v="16415"/>
    <n v="16415"/>
    <m/>
    <m/>
  </r>
  <r>
    <x v="3"/>
    <x v="0"/>
    <s v="OK"/>
    <x v="0"/>
    <n v="153"/>
    <m/>
    <m/>
    <m/>
    <s v="050711"/>
    <x v="130"/>
    <x v="77"/>
    <x v="9"/>
    <s v="Archdeaconry of Hertford"/>
    <m/>
    <m/>
    <m/>
    <n v="6418"/>
    <n v="6418"/>
    <m/>
    <m/>
  </r>
  <r>
    <x v="3"/>
    <x v="0"/>
    <s v="OK"/>
    <x v="0"/>
    <n v="132"/>
    <m/>
    <m/>
    <m/>
    <s v="052151"/>
    <x v="131"/>
    <x v="77"/>
    <x v="9"/>
    <s v="Archdeaconry of Hertford"/>
    <m/>
    <m/>
    <m/>
    <n v="9783"/>
    <n v="9783"/>
    <m/>
    <m/>
  </r>
  <r>
    <x v="3"/>
    <x v="0"/>
    <s v="OK"/>
    <x v="0"/>
    <n v="153"/>
    <m/>
    <m/>
    <m/>
    <s v="052270"/>
    <x v="132"/>
    <x v="77"/>
    <x v="9"/>
    <s v="Archdeaconry of Hertford"/>
    <m/>
    <m/>
    <m/>
    <n v="13717"/>
    <n v="13717"/>
    <m/>
    <m/>
  </r>
  <r>
    <x v="3"/>
    <x v="0"/>
    <s v="OK"/>
    <x v="0"/>
    <n v="153"/>
    <m/>
    <m/>
    <m/>
    <s v="052670"/>
    <x v="133"/>
    <x v="77"/>
    <x v="9"/>
    <s v="Archdeaconry of Hertford"/>
    <m/>
    <m/>
    <m/>
    <n v="6644"/>
    <n v="6644"/>
    <m/>
    <m/>
  </r>
  <r>
    <x v="3"/>
    <x v="0"/>
    <s v="OK"/>
    <x v="0"/>
    <n v="141"/>
    <m/>
    <m/>
    <m/>
    <s v="051270"/>
    <x v="134"/>
    <x v="80"/>
    <x v="9"/>
    <s v="Archdeaconry of Hertford"/>
    <m/>
    <m/>
    <m/>
    <n v="5766"/>
    <n v="5766"/>
    <m/>
    <m/>
  </r>
  <r>
    <x v="3"/>
    <x v="0"/>
    <s v="OK"/>
    <x v="0"/>
    <n v="153"/>
    <m/>
    <m/>
    <m/>
    <s v="051880"/>
    <x v="135"/>
    <x v="80"/>
    <x v="9"/>
    <s v="Archdeaconry of Hertford"/>
    <m/>
    <m/>
    <m/>
    <n v="2076"/>
    <n v="2076"/>
    <m/>
    <m/>
  </r>
  <r>
    <x v="3"/>
    <x v="0"/>
    <s v="OK"/>
    <x v="0"/>
    <n v="153"/>
    <m/>
    <m/>
    <m/>
    <s v="051400"/>
    <x v="136"/>
    <x v="83"/>
    <x v="9"/>
    <s v="Archdeaconry of Hertford"/>
    <m/>
    <m/>
    <m/>
    <n v="3459"/>
    <n v="3459"/>
    <m/>
    <m/>
  </r>
  <r>
    <x v="3"/>
    <x v="0"/>
    <s v="OK"/>
    <x v="0"/>
    <n v="153"/>
    <m/>
    <m/>
    <m/>
    <s v="052540"/>
    <x v="137"/>
    <x v="83"/>
    <x v="9"/>
    <s v="Archdeaconry of Hertford"/>
    <m/>
    <m/>
    <m/>
    <n v="8072"/>
    <n v="8072"/>
    <m/>
    <m/>
  </r>
  <r>
    <x v="3"/>
    <x v="0"/>
    <s v="No"/>
    <x v="0"/>
    <n v="123"/>
    <m/>
    <m/>
    <m/>
    <s v="052150"/>
    <x v="138"/>
    <x v="84"/>
    <x v="9"/>
    <s v="Archdeaconry of Hertford"/>
    <m/>
    <m/>
    <m/>
    <n v="83457"/>
    <n v="78461.960000000894"/>
    <m/>
    <m/>
  </r>
  <r>
    <x v="3"/>
    <x v="0"/>
    <s v="No"/>
    <x v="0"/>
    <n v="62"/>
    <m/>
    <m/>
    <m/>
    <s v="052660"/>
    <x v="139"/>
    <x v="79"/>
    <x v="9"/>
    <s v="Archdeaconry of Hertford"/>
    <m/>
    <m/>
    <m/>
    <n v="21266"/>
    <n v="21266"/>
    <m/>
    <m/>
  </r>
  <r>
    <x v="3"/>
    <x v="0"/>
    <s v="OK"/>
    <x v="0"/>
    <n v="326"/>
    <m/>
    <m/>
    <m/>
    <s v="060550"/>
    <x v="140"/>
    <x v="85"/>
    <x v="10"/>
    <s v="Archdeaconry of Hertford"/>
    <m/>
    <m/>
    <m/>
    <n v="98282"/>
    <n v="98282.01"/>
    <m/>
    <m/>
  </r>
  <r>
    <x v="3"/>
    <x v="0"/>
    <s v="No"/>
    <x v="0"/>
    <n v="92"/>
    <m/>
    <m/>
    <m/>
    <s v="060650"/>
    <x v="141"/>
    <x v="86"/>
    <x v="10"/>
    <s v="Archdeaconry of Hertford"/>
    <m/>
    <m/>
    <m/>
    <n v="53489"/>
    <n v="53489"/>
    <m/>
    <m/>
  </r>
  <r>
    <x v="3"/>
    <x v="0"/>
    <s v="No"/>
    <x v="0"/>
    <n v="45"/>
    <m/>
    <m/>
    <m/>
    <s v="062620"/>
    <x v="142"/>
    <x v="86"/>
    <x v="10"/>
    <s v="Archdeaconry of Hertford"/>
    <m/>
    <m/>
    <m/>
    <n v="43360"/>
    <n v="19000"/>
    <m/>
    <m/>
  </r>
  <r>
    <x v="3"/>
    <x v="0"/>
    <s v="No"/>
    <x v="0"/>
    <n v="40"/>
    <m/>
    <m/>
    <m/>
    <s v="061010"/>
    <x v="143"/>
    <x v="86"/>
    <x v="10"/>
    <s v="Archdeaconry of Hertford"/>
    <m/>
    <m/>
    <m/>
    <n v="21436"/>
    <n v="10800"/>
    <m/>
    <m/>
  </r>
  <r>
    <x v="3"/>
    <x v="0"/>
    <s v="OK"/>
    <x v="0"/>
    <n v="153"/>
    <m/>
    <m/>
    <m/>
    <s v="061320"/>
    <x v="144"/>
    <x v="87"/>
    <x v="10"/>
    <s v="Archdeaconry of Hertford"/>
    <m/>
    <m/>
    <m/>
    <n v="61354"/>
    <n v="61354"/>
    <m/>
    <m/>
  </r>
  <r>
    <x v="3"/>
    <x v="0"/>
    <s v="OK"/>
    <x v="1"/>
    <n v="153"/>
    <m/>
    <m/>
    <m/>
    <s v="061900"/>
    <x v="145"/>
    <x v="88"/>
    <x v="10"/>
    <s v="Archdeaconry of Hertford"/>
    <m/>
    <m/>
    <m/>
    <n v="64731"/>
    <n v="64731"/>
    <m/>
    <m/>
  </r>
  <r>
    <x v="3"/>
    <x v="0"/>
    <s v="OK"/>
    <x v="0"/>
    <n v="153"/>
    <m/>
    <m/>
    <m/>
    <s v="062160"/>
    <x v="146"/>
    <x v="89"/>
    <x v="10"/>
    <s v="Archdeaconry of Hertford"/>
    <m/>
    <m/>
    <m/>
    <n v="55502"/>
    <n v="55502"/>
    <m/>
    <m/>
  </r>
  <r>
    <x v="3"/>
    <x v="0"/>
    <s v="OK"/>
    <x v="0"/>
    <n v="125"/>
    <m/>
    <m/>
    <m/>
    <s v="062680"/>
    <x v="147"/>
    <x v="86"/>
    <x v="10"/>
    <s v="Archdeaconry of Hertford"/>
    <m/>
    <m/>
    <m/>
    <n v="46283"/>
    <n v="46283"/>
    <m/>
    <m/>
  </r>
  <r>
    <x v="3"/>
    <x v="0"/>
    <s v="OK"/>
    <x v="0"/>
    <n v="153"/>
    <m/>
    <m/>
    <m/>
    <s v="070151"/>
    <x v="148"/>
    <x v="90"/>
    <x v="11"/>
    <s v="Archdeaconry of Hertford"/>
    <m/>
    <m/>
    <m/>
    <n v="8730"/>
    <n v="8730"/>
    <m/>
    <m/>
  </r>
  <r>
    <x v="3"/>
    <x v="0"/>
    <s v="OK"/>
    <x v="0"/>
    <n v="153"/>
    <m/>
    <m/>
    <m/>
    <s v="072800"/>
    <x v="149"/>
    <x v="90"/>
    <x v="11"/>
    <s v="Archdeaconry of Hertford"/>
    <m/>
    <m/>
    <m/>
    <n v="105511"/>
    <n v="105511"/>
    <m/>
    <m/>
  </r>
  <r>
    <x v="3"/>
    <x v="0"/>
    <s v="OK"/>
    <x v="0"/>
    <n v="153"/>
    <m/>
    <m/>
    <m/>
    <s v="072801"/>
    <x v="150"/>
    <x v="90"/>
    <x v="11"/>
    <s v="Archdeaconry of Hertford"/>
    <m/>
    <m/>
    <m/>
    <n v="16841"/>
    <n v="16841"/>
    <m/>
    <m/>
  </r>
  <r>
    <x v="3"/>
    <x v="0"/>
    <s v="OK"/>
    <x v="0"/>
    <n v="153"/>
    <m/>
    <m/>
    <m/>
    <s v="070720"/>
    <x v="151"/>
    <x v="90"/>
    <x v="11"/>
    <s v="Archdeaconry of Hertford"/>
    <m/>
    <m/>
    <m/>
    <n v="37469"/>
    <n v="37469"/>
    <m/>
    <m/>
  </r>
  <r>
    <x v="3"/>
    <x v="0"/>
    <s v="OK"/>
    <x v="0"/>
    <n v="150"/>
    <m/>
    <m/>
    <m/>
    <s v="070820"/>
    <x v="152"/>
    <x v="91"/>
    <x v="11"/>
    <s v="Archdeaconry of Hertford"/>
    <m/>
    <m/>
    <m/>
    <n v="45932"/>
    <n v="45932"/>
    <m/>
    <m/>
  </r>
  <r>
    <x v="3"/>
    <x v="0"/>
    <s v="OK"/>
    <x v="0"/>
    <n v="153"/>
    <m/>
    <m/>
    <m/>
    <s v="071131"/>
    <x v="153"/>
    <x v="92"/>
    <x v="11"/>
    <s v="Archdeaconry of Hertford"/>
    <m/>
    <m/>
    <m/>
    <n v="60773"/>
    <n v="60773"/>
    <m/>
    <m/>
  </r>
  <r>
    <x v="3"/>
    <x v="0"/>
    <s v="OK"/>
    <x v="0"/>
    <n v="153"/>
    <m/>
    <m/>
    <m/>
    <s v="071132"/>
    <x v="154"/>
    <x v="92"/>
    <x v="11"/>
    <s v="Archdeaconry of Hertford"/>
    <m/>
    <m/>
    <m/>
    <n v="22191"/>
    <n v="22191"/>
    <m/>
    <m/>
  </r>
  <r>
    <x v="3"/>
    <x v="0"/>
    <s v="No"/>
    <x v="0"/>
    <n v="81"/>
    <m/>
    <m/>
    <m/>
    <s v="071133"/>
    <x v="155"/>
    <x v="92"/>
    <x v="11"/>
    <s v="Archdeaconry of Hertford"/>
    <m/>
    <m/>
    <m/>
    <n v="28435"/>
    <n v="14709"/>
    <m/>
    <m/>
  </r>
  <r>
    <x v="3"/>
    <x v="0"/>
    <s v="No"/>
    <x v="0"/>
    <n v="118"/>
    <m/>
    <m/>
    <m/>
    <s v="071140"/>
    <x v="156"/>
    <x v="93"/>
    <x v="11"/>
    <s v="Archdeaconry of Hertford"/>
    <m/>
    <m/>
    <m/>
    <n v="40364"/>
    <n v="27446.34999999404"/>
    <m/>
    <m/>
  </r>
  <r>
    <x v="3"/>
    <x v="0"/>
    <s v="OK"/>
    <x v="0"/>
    <n v="153"/>
    <m/>
    <m/>
    <m/>
    <s v="071540"/>
    <x v="157"/>
    <x v="92"/>
    <x v="11"/>
    <s v="Archdeaconry of Hertford"/>
    <m/>
    <m/>
    <m/>
    <n v="45248"/>
    <n v="45248"/>
    <m/>
    <m/>
  </r>
  <r>
    <x v="3"/>
    <x v="0"/>
    <s v="OK"/>
    <x v="0"/>
    <n v="153"/>
    <m/>
    <m/>
    <m/>
    <s v="071890"/>
    <x v="158"/>
    <x v="92"/>
    <x v="11"/>
    <s v="Archdeaconry of Hertford"/>
    <m/>
    <m/>
    <m/>
    <n v="73516"/>
    <n v="73516"/>
    <m/>
    <m/>
  </r>
  <r>
    <x v="3"/>
    <x v="0"/>
    <s v="OK"/>
    <x v="0"/>
    <n v="153"/>
    <m/>
    <m/>
    <m/>
    <s v="070821"/>
    <x v="159"/>
    <x v="94"/>
    <x v="11"/>
    <s v="Archdeaconry of Hertford"/>
    <m/>
    <m/>
    <m/>
    <n v="13420"/>
    <n v="13420"/>
    <m/>
    <m/>
  </r>
  <r>
    <x v="3"/>
    <x v="0"/>
    <s v="OK"/>
    <x v="0"/>
    <n v="153"/>
    <m/>
    <m/>
    <m/>
    <s v="072530"/>
    <x v="160"/>
    <x v="90"/>
    <x v="11"/>
    <s v="Archdeaconry of Hertford"/>
    <m/>
    <m/>
    <m/>
    <n v="38839"/>
    <n v="38839"/>
    <m/>
    <m/>
  </r>
  <r>
    <x v="3"/>
    <x v="0"/>
    <s v="OK"/>
    <x v="0"/>
    <n v="153"/>
    <m/>
    <m/>
    <m/>
    <s v="070800"/>
    <x v="161"/>
    <x v="90"/>
    <x v="11"/>
    <s v="Archdeaconry of Hertford"/>
    <m/>
    <m/>
    <m/>
    <n v="38376"/>
    <n v="38376"/>
    <m/>
    <m/>
  </r>
  <r>
    <x v="3"/>
    <x v="0"/>
    <s v="OK"/>
    <x v="0"/>
    <n v="153"/>
    <m/>
    <m/>
    <m/>
    <s v="072810"/>
    <x v="162"/>
    <x v="95"/>
    <x v="11"/>
    <s v="Archdeaconry of Hertford"/>
    <m/>
    <m/>
    <m/>
    <n v="106014"/>
    <n v="106014"/>
    <m/>
    <m/>
  </r>
  <r>
    <x v="3"/>
    <x v="0"/>
    <s v="No"/>
    <x v="0"/>
    <n v="143"/>
    <m/>
    <m/>
    <m/>
    <s v="080210"/>
    <x v="163"/>
    <x v="96"/>
    <x v="12"/>
    <s v="Archdeaconry of Hertford"/>
    <m/>
    <m/>
    <m/>
    <n v="18263"/>
    <n v="18263.04"/>
    <m/>
    <m/>
  </r>
  <r>
    <x v="3"/>
    <x v="0"/>
    <s v="OK"/>
    <x v="0"/>
    <n v="153"/>
    <m/>
    <m/>
    <m/>
    <s v="081610"/>
    <x v="164"/>
    <x v="96"/>
    <x v="12"/>
    <s v="Archdeaconry of Hertford"/>
    <m/>
    <m/>
    <m/>
    <n v="14338"/>
    <n v="14338"/>
    <m/>
    <m/>
  </r>
  <r>
    <x v="3"/>
    <x v="0"/>
    <s v="OK"/>
    <x v="0"/>
    <n v="153"/>
    <m/>
    <m/>
    <m/>
    <s v="080920"/>
    <x v="165"/>
    <x v="96"/>
    <x v="12"/>
    <s v="Archdeaconry of Hertford"/>
    <m/>
    <m/>
    <m/>
    <n v="23826"/>
    <n v="23826"/>
    <m/>
    <m/>
  </r>
  <r>
    <x v="3"/>
    <x v="0"/>
    <s v="No"/>
    <x v="0"/>
    <n v="35"/>
    <m/>
    <m/>
    <m/>
    <s v="082010"/>
    <x v="166"/>
    <x v="96"/>
    <x v="12"/>
    <s v="Archdeaconry of Hertford"/>
    <m/>
    <m/>
    <m/>
    <n v="13644"/>
    <n v="5500"/>
    <m/>
    <m/>
  </r>
  <r>
    <x v="3"/>
    <x v="0"/>
    <s v="OK"/>
    <x v="0"/>
    <n v="147"/>
    <m/>
    <m/>
    <m/>
    <s v="080350"/>
    <x v="167"/>
    <x v="97"/>
    <x v="12"/>
    <s v="Archdeaconry of Hertford"/>
    <m/>
    <m/>
    <m/>
    <n v="71666"/>
    <n v="71666"/>
    <m/>
    <m/>
  </r>
  <r>
    <x v="3"/>
    <x v="0"/>
    <s v="OK"/>
    <x v="0"/>
    <n v="153"/>
    <m/>
    <m/>
    <m/>
    <s v="080140"/>
    <x v="168"/>
    <x v="98"/>
    <x v="12"/>
    <s v="Archdeaconry of Hertford"/>
    <m/>
    <m/>
    <m/>
    <n v="15243"/>
    <n v="15243"/>
    <m/>
    <m/>
  </r>
  <r>
    <x v="3"/>
    <x v="0"/>
    <s v="OK"/>
    <x v="0"/>
    <n v="153"/>
    <m/>
    <m/>
    <m/>
    <s v="080510"/>
    <x v="169"/>
    <x v="98"/>
    <x v="12"/>
    <s v="Archdeaconry of Hertford"/>
    <m/>
    <m/>
    <m/>
    <n v="8543"/>
    <n v="8543"/>
    <m/>
    <m/>
  </r>
  <r>
    <x v="3"/>
    <x v="0"/>
    <s v="OK"/>
    <x v="0"/>
    <n v="153"/>
    <m/>
    <m/>
    <m/>
    <s v="082421"/>
    <x v="170"/>
    <x v="98"/>
    <x v="12"/>
    <s v="Archdeaconry of Hertford"/>
    <m/>
    <m/>
    <m/>
    <n v="9247"/>
    <n v="9247"/>
    <m/>
    <m/>
  </r>
  <r>
    <x v="3"/>
    <x v="0"/>
    <s v="OK"/>
    <x v="0"/>
    <n v="153"/>
    <m/>
    <m/>
    <m/>
    <s v="082720"/>
    <x v="171"/>
    <x v="98"/>
    <x v="12"/>
    <s v="Archdeaconry of Hertford"/>
    <m/>
    <m/>
    <m/>
    <n v="7621"/>
    <n v="7621"/>
    <m/>
    <m/>
  </r>
  <r>
    <x v="3"/>
    <x v="0"/>
    <s v="OK"/>
    <x v="0"/>
    <n v="153"/>
    <m/>
    <m/>
    <m/>
    <s v="082790"/>
    <x v="172"/>
    <x v="98"/>
    <x v="12"/>
    <s v="Archdeaconry of Hertford"/>
    <m/>
    <m/>
    <m/>
    <n v="20096"/>
    <n v="20096"/>
    <m/>
    <m/>
  </r>
  <r>
    <x v="3"/>
    <x v="0"/>
    <s v="No"/>
    <x v="0"/>
    <n v="130"/>
    <m/>
    <m/>
    <m/>
    <s v="081040"/>
    <x v="173"/>
    <x v="99"/>
    <x v="12"/>
    <s v="Archdeaconry of Hertford"/>
    <m/>
    <m/>
    <m/>
    <n v="26392"/>
    <n v="22405"/>
    <m/>
    <m/>
  </r>
  <r>
    <x v="3"/>
    <x v="0"/>
    <s v="No"/>
    <x v="0"/>
    <n v="107"/>
    <m/>
    <m/>
    <m/>
    <s v="082420"/>
    <x v="174"/>
    <x v="99"/>
    <x v="12"/>
    <s v="Archdeaconry of Hertford"/>
    <m/>
    <m/>
    <m/>
    <n v="25311"/>
    <n v="25311"/>
    <m/>
    <m/>
  </r>
  <r>
    <x v="3"/>
    <x v="0"/>
    <s v="OK"/>
    <x v="0"/>
    <n v="322"/>
    <m/>
    <m/>
    <m/>
    <s v="081200"/>
    <x v="175"/>
    <x v="97"/>
    <x v="12"/>
    <s v="Archdeaconry of Hertford"/>
    <m/>
    <m/>
    <m/>
    <n v="78371"/>
    <n v="78371.000000003609"/>
    <m/>
    <m/>
  </r>
  <r>
    <x v="3"/>
    <x v="0"/>
    <s v="OK"/>
    <x v="0"/>
    <n v="153"/>
    <m/>
    <m/>
    <m/>
    <s v="081210"/>
    <x v="176"/>
    <x v="97"/>
    <x v="12"/>
    <s v="Archdeaconry of Hertford"/>
    <m/>
    <m/>
    <m/>
    <n v="80296"/>
    <n v="80296"/>
    <m/>
    <m/>
  </r>
  <r>
    <x v="3"/>
    <x v="0"/>
    <s v="OK"/>
    <x v="0"/>
    <n v="153"/>
    <m/>
    <m/>
    <m/>
    <s v="081220"/>
    <x v="177"/>
    <x v="97"/>
    <x v="12"/>
    <s v="Archdeaconry of Hertford"/>
    <m/>
    <m/>
    <m/>
    <n v="29514"/>
    <n v="29514"/>
    <m/>
    <m/>
  </r>
  <r>
    <x v="3"/>
    <x v="0"/>
    <s v="No"/>
    <x v="0"/>
    <n v="33"/>
    <m/>
    <m/>
    <m/>
    <s v="081240"/>
    <x v="178"/>
    <x v="100"/>
    <x v="12"/>
    <s v="Archdeaconry of Hertford"/>
    <m/>
    <m/>
    <m/>
    <n v="15033"/>
    <n v="9000"/>
    <m/>
    <m/>
  </r>
  <r>
    <x v="3"/>
    <x v="0"/>
    <s v="No"/>
    <x v="0"/>
    <n v="144"/>
    <m/>
    <m/>
    <m/>
    <s v="082560"/>
    <x v="179"/>
    <x v="101"/>
    <x v="12"/>
    <s v="Archdeaconry of Hertford"/>
    <m/>
    <m/>
    <m/>
    <n v="16857"/>
    <n v="16857"/>
    <m/>
    <m/>
  </r>
  <r>
    <x v="3"/>
    <x v="0"/>
    <s v="OK"/>
    <x v="0"/>
    <n v="153"/>
    <m/>
    <m/>
    <m/>
    <s v="081370"/>
    <x v="180"/>
    <x v="102"/>
    <x v="12"/>
    <s v="Archdeaconry of Hertford"/>
    <m/>
    <m/>
    <m/>
    <n v="18880"/>
    <n v="18880"/>
    <m/>
    <m/>
  </r>
  <r>
    <x v="3"/>
    <x v="0"/>
    <s v="OK"/>
    <x v="0"/>
    <n v="153"/>
    <m/>
    <m/>
    <m/>
    <s v="082710"/>
    <x v="181"/>
    <x v="102"/>
    <x v="12"/>
    <s v="Archdeaconry of Hertford"/>
    <m/>
    <m/>
    <m/>
    <n v="15643"/>
    <n v="15643"/>
    <m/>
    <m/>
  </r>
  <r>
    <x v="3"/>
    <x v="0"/>
    <s v="OK"/>
    <x v="0"/>
    <n v="153"/>
    <m/>
    <m/>
    <m/>
    <s v="082870"/>
    <x v="182"/>
    <x v="102"/>
    <x v="12"/>
    <s v="Archdeaconry of Hertford"/>
    <m/>
    <m/>
    <m/>
    <n v="17261"/>
    <n v="17261"/>
    <m/>
    <m/>
  </r>
  <r>
    <x v="3"/>
    <x v="0"/>
    <s v="No"/>
    <x v="0"/>
    <n v="153"/>
    <m/>
    <m/>
    <m/>
    <s v="081590"/>
    <x v="183"/>
    <x v="97"/>
    <x v="12"/>
    <s v="Archdeaconry of Hertford"/>
    <m/>
    <m/>
    <m/>
    <n v="49704"/>
    <n v="49704"/>
    <m/>
    <m/>
  </r>
  <r>
    <x v="3"/>
    <x v="0"/>
    <s v="No"/>
    <x v="0"/>
    <n v="103"/>
    <m/>
    <m/>
    <m/>
    <s v="082690"/>
    <x v="184"/>
    <x v="103"/>
    <x v="12"/>
    <s v="Archdeaconry of Hertford"/>
    <m/>
    <m/>
    <m/>
    <n v="110805"/>
    <n v="80000"/>
    <m/>
    <m/>
  </r>
  <r>
    <x v="3"/>
    <x v="0"/>
    <s v="OK"/>
    <x v="0"/>
    <n v="148"/>
    <m/>
    <m/>
    <m/>
    <s v="082700"/>
    <x v="185"/>
    <x v="104"/>
    <x v="12"/>
    <s v="Archdeaconry of Hertford"/>
    <m/>
    <m/>
    <m/>
    <n v="60469"/>
    <n v="60468.959999999999"/>
    <m/>
    <m/>
  </r>
  <r>
    <x v="3"/>
    <x v="0"/>
    <s v="No"/>
    <x v="0"/>
    <n v="77"/>
    <m/>
    <m/>
    <m/>
    <s v="122445"/>
    <x v="186"/>
    <x v="105"/>
    <x v="13"/>
    <s v="Archdeaconry of Hertford"/>
    <m/>
    <m/>
    <m/>
    <n v="44135"/>
    <n v="44135"/>
    <m/>
    <m/>
  </r>
  <r>
    <x v="3"/>
    <x v="0"/>
    <s v="No"/>
    <x v="0"/>
    <n v="61"/>
    <m/>
    <m/>
    <m/>
    <s v="122440"/>
    <x v="187"/>
    <x v="106"/>
    <x v="13"/>
    <s v="Archdeaconry of Hertford"/>
    <m/>
    <m/>
    <m/>
    <n v="11713"/>
    <n v="11713"/>
    <m/>
    <m/>
  </r>
  <r>
    <x v="3"/>
    <x v="0"/>
    <s v="No"/>
    <x v="0"/>
    <n v="49"/>
    <m/>
    <m/>
    <m/>
    <s v="121470"/>
    <x v="188"/>
    <x v="107"/>
    <x v="13"/>
    <s v="Archdeaconry of Hertford"/>
    <m/>
    <m/>
    <m/>
    <n v="59588"/>
    <n v="29291"/>
    <m/>
    <m/>
  </r>
  <r>
    <x v="3"/>
    <x v="0"/>
    <s v="OK"/>
    <x v="0"/>
    <n v="151"/>
    <m/>
    <m/>
    <m/>
    <s v="122442"/>
    <x v="189"/>
    <x v="108"/>
    <x v="13"/>
    <s v="Archdeaconry of Hertford"/>
    <m/>
    <m/>
    <m/>
    <n v="25470"/>
    <n v="25470"/>
    <m/>
    <m/>
  </r>
  <r>
    <x v="3"/>
    <x v="0"/>
    <s v="OK"/>
    <x v="0"/>
    <n v="152"/>
    <m/>
    <m/>
    <m/>
    <s v="122441"/>
    <x v="190"/>
    <x v="109"/>
    <x v="13"/>
    <s v="Archdeaconry of Hertford"/>
    <m/>
    <m/>
    <m/>
    <n v="65887"/>
    <n v="65887"/>
    <m/>
    <m/>
  </r>
  <r>
    <x v="3"/>
    <x v="0"/>
    <s v="No"/>
    <x v="0"/>
    <n v="91"/>
    <m/>
    <m/>
    <m/>
    <s v="122443"/>
    <x v="191"/>
    <x v="110"/>
    <x v="13"/>
    <s v="Archdeaconry of Hertford"/>
    <m/>
    <m/>
    <m/>
    <n v="46600"/>
    <n v="35600"/>
    <m/>
    <m/>
  </r>
  <r>
    <x v="3"/>
    <x v="0"/>
    <s v="OK"/>
    <x v="0"/>
    <n v="139"/>
    <m/>
    <m/>
    <m/>
    <s v="122444"/>
    <x v="192"/>
    <x v="111"/>
    <x v="13"/>
    <s v="Archdeaconry of Hertford"/>
    <m/>
    <m/>
    <m/>
    <n v="48517"/>
    <n v="48517"/>
    <m/>
    <m/>
  </r>
  <r>
    <x v="3"/>
    <x v="0"/>
    <s v="No"/>
    <x v="1"/>
    <n v="93"/>
    <m/>
    <m/>
    <m/>
    <s v="122446"/>
    <x v="193"/>
    <x v="112"/>
    <x v="13"/>
    <s v="Archdeaconry of Hertford"/>
    <m/>
    <m/>
    <m/>
    <n v="67505"/>
    <n v="67505"/>
    <m/>
    <m/>
  </r>
  <r>
    <x v="3"/>
    <x v="0"/>
    <s v="OK"/>
    <x v="0"/>
    <n v="153"/>
    <m/>
    <m/>
    <m/>
    <s v="122447"/>
    <x v="194"/>
    <x v="113"/>
    <x v="13"/>
    <s v="Archdeaconry of Hertford"/>
    <m/>
    <m/>
    <m/>
    <n v="40131"/>
    <n v="40131"/>
    <m/>
    <m/>
  </r>
  <r>
    <x v="3"/>
    <x v="0"/>
    <s v="OK"/>
    <x v="0"/>
    <n v="153"/>
    <m/>
    <m/>
    <m/>
    <s v="150050"/>
    <x v="195"/>
    <x v="114"/>
    <x v="14"/>
    <s v="Archdeaconry of Bedford"/>
    <m/>
    <m/>
    <m/>
    <n v="44465"/>
    <n v="44465"/>
    <m/>
    <m/>
  </r>
  <r>
    <x v="3"/>
    <x v="0"/>
    <s v="No"/>
    <x v="0"/>
    <n v="25"/>
    <m/>
    <m/>
    <m/>
    <s v="151810"/>
    <x v="196"/>
    <x v="114"/>
    <x v="14"/>
    <s v="Archdeaconry of Bedford"/>
    <m/>
    <m/>
    <m/>
    <n v="6889"/>
    <n v="3162"/>
    <m/>
    <m/>
  </r>
  <r>
    <x v="3"/>
    <x v="0"/>
    <s v="OK"/>
    <x v="0"/>
    <n v="153"/>
    <m/>
    <m/>
    <m/>
    <s v="152430"/>
    <x v="197"/>
    <x v="114"/>
    <x v="14"/>
    <s v="Archdeaconry of Bedford"/>
    <m/>
    <m/>
    <m/>
    <n v="3281"/>
    <n v="3281"/>
    <m/>
    <m/>
  </r>
  <r>
    <x v="3"/>
    <x v="0"/>
    <s v="No"/>
    <x v="0"/>
    <n v="30"/>
    <m/>
    <m/>
    <m/>
    <s v="150130"/>
    <x v="198"/>
    <x v="115"/>
    <x v="14"/>
    <s v="Archdeaconry of Bedford"/>
    <m/>
    <m/>
    <m/>
    <n v="32790"/>
    <n v="0"/>
    <m/>
    <m/>
  </r>
  <r>
    <x v="3"/>
    <x v="0"/>
    <s v="No"/>
    <x v="0"/>
    <n v="1"/>
    <m/>
    <m/>
    <m/>
    <s v="151380"/>
    <x v="199"/>
    <x v="115"/>
    <x v="14"/>
    <s v="Archdeaconry of Bedford"/>
    <m/>
    <m/>
    <m/>
    <n v="6667"/>
    <n v="0"/>
    <m/>
    <m/>
  </r>
  <r>
    <x v="3"/>
    <x v="0"/>
    <s v="No"/>
    <x v="0"/>
    <n v="2"/>
    <m/>
    <m/>
    <m/>
    <s v="152120"/>
    <x v="200"/>
    <x v="115"/>
    <x v="14"/>
    <s v="Archdeaconry of Bedford"/>
    <m/>
    <m/>
    <m/>
    <n v="7005"/>
    <n v="0"/>
    <m/>
    <m/>
  </r>
  <r>
    <x v="3"/>
    <x v="0"/>
    <s v="No"/>
    <x v="0"/>
    <n v="43"/>
    <m/>
    <m/>
    <m/>
    <s v="150200"/>
    <x v="201"/>
    <x v="116"/>
    <x v="14"/>
    <s v="Archdeaconry of Bedford"/>
    <m/>
    <m/>
    <m/>
    <n v="45451"/>
    <n v="29000"/>
    <m/>
    <m/>
  </r>
  <r>
    <x v="3"/>
    <x v="0"/>
    <s v="OK"/>
    <x v="0"/>
    <n v="153"/>
    <m/>
    <m/>
    <m/>
    <s v="151260"/>
    <x v="202"/>
    <x v="116"/>
    <x v="14"/>
    <s v="Archdeaconry of Bedford"/>
    <m/>
    <m/>
    <m/>
    <n v="3602"/>
    <n v="3602"/>
    <m/>
    <m/>
  </r>
  <r>
    <x v="3"/>
    <x v="0"/>
    <s v="No"/>
    <x v="0"/>
    <n v="86"/>
    <m/>
    <m/>
    <m/>
    <s v="151230"/>
    <x v="203"/>
    <x v="116"/>
    <x v="14"/>
    <s v="Archdeaconry of Bedford"/>
    <m/>
    <m/>
    <m/>
    <n v="7120"/>
    <n v="7120"/>
    <m/>
    <m/>
  </r>
  <r>
    <x v="3"/>
    <x v="0"/>
    <s v="No"/>
    <x v="0"/>
    <n v="17"/>
    <m/>
    <m/>
    <m/>
    <s v="150201"/>
    <x v="204"/>
    <x v="117"/>
    <x v="14"/>
    <s v="Archdeaconry of Bedford"/>
    <m/>
    <m/>
    <m/>
    <n v="4688"/>
    <n v="2344"/>
    <m/>
    <m/>
  </r>
  <r>
    <x v="3"/>
    <x v="0"/>
    <s v="OK"/>
    <x v="0"/>
    <n v="153"/>
    <m/>
    <m/>
    <m/>
    <s v="150930"/>
    <x v="205"/>
    <x v="117"/>
    <x v="14"/>
    <s v="Archdeaconry of Bedford"/>
    <m/>
    <m/>
    <m/>
    <n v="13131"/>
    <n v="13131"/>
    <m/>
    <m/>
  </r>
  <r>
    <x v="3"/>
    <x v="0"/>
    <s v="No"/>
    <x v="0"/>
    <n v="9"/>
    <m/>
    <m/>
    <m/>
    <s v="151820"/>
    <x v="206"/>
    <x v="117"/>
    <x v="14"/>
    <s v="Archdeaconry of Bedford"/>
    <m/>
    <m/>
    <m/>
    <n v="6607"/>
    <n v="3000"/>
    <m/>
    <m/>
  </r>
  <r>
    <x v="3"/>
    <x v="0"/>
    <s v="OK"/>
    <x v="0"/>
    <n v="153"/>
    <m/>
    <m/>
    <m/>
    <s v="152930"/>
    <x v="207"/>
    <x v="117"/>
    <x v="14"/>
    <s v="Archdeaconry of Bedford"/>
    <m/>
    <m/>
    <m/>
    <n v="39823"/>
    <n v="39823"/>
    <m/>
    <m/>
  </r>
  <r>
    <x v="3"/>
    <x v="0"/>
    <s v="No"/>
    <x v="0"/>
    <n v="23"/>
    <m/>
    <m/>
    <m/>
    <s v="151090"/>
    <x v="208"/>
    <x v="118"/>
    <x v="14"/>
    <s v="Archdeaconry of Bedford"/>
    <m/>
    <m/>
    <m/>
    <n v="27026"/>
    <n v="15000"/>
    <m/>
    <m/>
  </r>
  <r>
    <x v="3"/>
    <x v="0"/>
    <s v="OK"/>
    <x v="0"/>
    <n v="153"/>
    <m/>
    <m/>
    <m/>
    <s v="150961"/>
    <x v="209"/>
    <x v="119"/>
    <x v="14"/>
    <s v="Archdeaconry of Bedford"/>
    <m/>
    <m/>
    <m/>
    <n v="13590"/>
    <n v="13590"/>
    <m/>
    <m/>
  </r>
  <r>
    <x v="3"/>
    <x v="0"/>
    <s v="OK"/>
    <x v="0"/>
    <n v="327"/>
    <m/>
    <m/>
    <m/>
    <s v="152040"/>
    <x v="210"/>
    <x v="119"/>
    <x v="14"/>
    <s v="Archdeaconry of Bedford"/>
    <m/>
    <m/>
    <m/>
    <n v="12203"/>
    <n v="12203"/>
    <m/>
    <m/>
  </r>
  <r>
    <x v="3"/>
    <x v="0"/>
    <s v="OK"/>
    <x v="0"/>
    <n v="153"/>
    <m/>
    <m/>
    <m/>
    <s v="152360"/>
    <x v="211"/>
    <x v="119"/>
    <x v="14"/>
    <s v="Archdeaconry of Bedford"/>
    <m/>
    <m/>
    <m/>
    <n v="23213"/>
    <n v="23213"/>
    <m/>
    <m/>
  </r>
  <r>
    <x v="3"/>
    <x v="0"/>
    <s v="OK"/>
    <x v="0"/>
    <n v="153"/>
    <m/>
    <m/>
    <m/>
    <s v="150970"/>
    <x v="212"/>
    <x v="120"/>
    <x v="14"/>
    <s v="Archdeaconry of Bedford"/>
    <m/>
    <m/>
    <m/>
    <n v="61023"/>
    <n v="61023"/>
    <m/>
    <m/>
  </r>
  <r>
    <x v="3"/>
    <x v="0"/>
    <s v="OK"/>
    <x v="0"/>
    <n v="153"/>
    <m/>
    <m/>
    <m/>
    <s v="151780"/>
    <x v="213"/>
    <x v="121"/>
    <x v="14"/>
    <s v="Archdeaconry of Bedford"/>
    <m/>
    <m/>
    <m/>
    <n v="52479"/>
    <n v="52479"/>
    <m/>
    <m/>
  </r>
  <r>
    <x v="3"/>
    <x v="0"/>
    <s v="No"/>
    <x v="0"/>
    <n v="84"/>
    <m/>
    <m/>
    <m/>
    <s v="152580"/>
    <x v="214"/>
    <x v="118"/>
    <x v="14"/>
    <s v="Archdeaconry of Bedford"/>
    <m/>
    <m/>
    <m/>
    <n v="7166"/>
    <n v="6362"/>
    <m/>
    <m/>
  </r>
  <r>
    <x v="3"/>
    <x v="0"/>
    <s v="OK"/>
    <x v="0"/>
    <n v="153"/>
    <m/>
    <m/>
    <m/>
    <s v="152850"/>
    <x v="215"/>
    <x v="118"/>
    <x v="14"/>
    <s v="Archdeaconry of Bedford"/>
    <m/>
    <m/>
    <m/>
    <n v="30978"/>
    <n v="30978"/>
    <m/>
    <m/>
  </r>
  <r>
    <x v="3"/>
    <x v="0"/>
    <s v="No"/>
    <x v="0"/>
    <n v="153"/>
    <m/>
    <m/>
    <m/>
    <s v="152940"/>
    <x v="216"/>
    <x v="122"/>
    <x v="14"/>
    <s v="Archdeaconry of Bedford"/>
    <m/>
    <m/>
    <m/>
    <n v="60825"/>
    <n v="60825"/>
    <m/>
    <m/>
  </r>
  <r>
    <x v="3"/>
    <x v="0"/>
    <s v="No"/>
    <x v="0"/>
    <n v="38"/>
    <m/>
    <m/>
    <m/>
    <s v="150100"/>
    <x v="217"/>
    <x v="123"/>
    <x v="14"/>
    <s v="Archdeaconry of Bedford"/>
    <m/>
    <m/>
    <m/>
    <n v="33521"/>
    <n v="18400"/>
    <m/>
    <m/>
  </r>
  <r>
    <x v="3"/>
    <x v="0"/>
    <s v="No"/>
    <x v="0"/>
    <n v="59"/>
    <m/>
    <m/>
    <m/>
    <s v="150610"/>
    <x v="218"/>
    <x v="124"/>
    <x v="14"/>
    <s v="Archdeaconry of Bedford"/>
    <m/>
    <m/>
    <m/>
    <n v="17460"/>
    <n v="10000"/>
    <m/>
    <m/>
  </r>
  <r>
    <x v="3"/>
    <x v="0"/>
    <s v="No"/>
    <x v="0"/>
    <n v="98"/>
    <m/>
    <m/>
    <m/>
    <s v="151790"/>
    <x v="219"/>
    <x v="124"/>
    <x v="14"/>
    <s v="Archdeaconry of Bedford"/>
    <m/>
    <m/>
    <m/>
    <n v="26594"/>
    <n v="26594"/>
    <m/>
    <m/>
  </r>
  <r>
    <x v="3"/>
    <x v="0"/>
    <s v="No"/>
    <x v="0"/>
    <n v="6"/>
    <m/>
    <m/>
    <m/>
    <s v="152650"/>
    <x v="220"/>
    <x v="125"/>
    <x v="14"/>
    <s v="Archdeaconry of Bedford"/>
    <m/>
    <m/>
    <m/>
    <n v="20053"/>
    <n v="4200"/>
    <m/>
    <m/>
  </r>
  <r>
    <x v="3"/>
    <x v="0"/>
    <s v="No"/>
    <x v="0"/>
    <n v="121"/>
    <m/>
    <m/>
    <m/>
    <s v="150700"/>
    <x v="221"/>
    <x v="126"/>
    <x v="14"/>
    <s v="Archdeaconry of Bedford"/>
    <m/>
    <m/>
    <m/>
    <n v="43788"/>
    <n v="38596"/>
    <m/>
    <m/>
  </r>
  <r>
    <x v="3"/>
    <x v="0"/>
    <s v="No"/>
    <x v="0"/>
    <n v="111"/>
    <m/>
    <m/>
    <m/>
    <s v="152370"/>
    <x v="222"/>
    <x v="126"/>
    <x v="14"/>
    <s v="Archdeaconry of Bedford"/>
    <m/>
    <m/>
    <m/>
    <n v="20016"/>
    <n v="13500"/>
    <m/>
    <m/>
  </r>
  <r>
    <x v="3"/>
    <x v="0"/>
    <s v="No"/>
    <x v="0"/>
    <n v="89"/>
    <m/>
    <m/>
    <m/>
    <s v="150710"/>
    <x v="223"/>
    <x v="121"/>
    <x v="14"/>
    <s v="Archdeaconry of Bedford"/>
    <m/>
    <m/>
    <m/>
    <n v="16073"/>
    <n v="5367"/>
    <m/>
    <m/>
  </r>
  <r>
    <x v="3"/>
    <x v="0"/>
    <s v="OK"/>
    <x v="0"/>
    <n v="120"/>
    <m/>
    <m/>
    <m/>
    <s v="152350"/>
    <x v="224"/>
    <x v="125"/>
    <x v="14"/>
    <s v="Archdeaconry of Bedford"/>
    <m/>
    <m/>
    <m/>
    <n v="31232"/>
    <n v="31232"/>
    <m/>
    <m/>
  </r>
  <r>
    <x v="3"/>
    <x v="0"/>
    <s v="No"/>
    <x v="0"/>
    <n v="87"/>
    <m/>
    <m/>
    <m/>
    <s v="151150"/>
    <x v="225"/>
    <x v="126"/>
    <x v="14"/>
    <s v="Archdeaconry of Bedford"/>
    <m/>
    <m/>
    <m/>
    <n v="19772"/>
    <n v="16480"/>
    <m/>
    <m/>
  </r>
  <r>
    <x v="3"/>
    <x v="0"/>
    <s v="No"/>
    <x v="0"/>
    <n v="52"/>
    <m/>
    <m/>
    <m/>
    <s v="151190"/>
    <x v="226"/>
    <x v="127"/>
    <x v="14"/>
    <s v="Archdeaconry of Bedford"/>
    <m/>
    <m/>
    <m/>
    <n v="29129"/>
    <n v="18500"/>
    <m/>
    <m/>
  </r>
  <r>
    <x v="3"/>
    <x v="0"/>
    <s v="OK"/>
    <x v="0"/>
    <n v="153"/>
    <m/>
    <m/>
    <m/>
    <s v="151490"/>
    <x v="227"/>
    <x v="127"/>
    <x v="14"/>
    <s v="Archdeaconry of Bedford"/>
    <m/>
    <m/>
    <m/>
    <n v="28435"/>
    <n v="28435"/>
    <m/>
    <m/>
  </r>
  <r>
    <x v="3"/>
    <x v="0"/>
    <s v="No"/>
    <x v="0"/>
    <n v="26"/>
    <m/>
    <m/>
    <m/>
    <s v="152330"/>
    <x v="228"/>
    <x v="124"/>
    <x v="14"/>
    <s v="Archdeaconry of Bedford"/>
    <m/>
    <m/>
    <m/>
    <n v="28445"/>
    <n v="16610"/>
    <m/>
    <m/>
  </r>
  <r>
    <x v="3"/>
    <x v="0"/>
    <s v="No"/>
    <x v="0"/>
    <n v="82"/>
    <m/>
    <m/>
    <m/>
    <s v="160220"/>
    <x v="229"/>
    <x v="128"/>
    <x v="15"/>
    <s v="Archdeaconry of Bedford"/>
    <m/>
    <m/>
    <m/>
    <n v="26817"/>
    <n v="26817"/>
    <m/>
    <m/>
  </r>
  <r>
    <x v="3"/>
    <x v="0"/>
    <s v="OK"/>
    <x v="1"/>
    <n v="153"/>
    <m/>
    <m/>
    <m/>
    <s v="160230"/>
    <x v="230"/>
    <x v="129"/>
    <x v="15"/>
    <s v="Archdeaconry of Bedford"/>
    <m/>
    <m/>
    <m/>
    <n v="137648"/>
    <n v="137648"/>
    <m/>
    <m/>
  </r>
  <r>
    <x v="3"/>
    <x v="0"/>
    <s v="OK"/>
    <x v="0"/>
    <n v="153"/>
    <m/>
    <m/>
    <m/>
    <s v="160250"/>
    <x v="231"/>
    <x v="130"/>
    <x v="15"/>
    <s v="Archdeaconry of Bedford"/>
    <m/>
    <m/>
    <m/>
    <n v="124333"/>
    <n v="124333"/>
    <m/>
    <m/>
  </r>
  <r>
    <x v="3"/>
    <x v="0"/>
    <s v="OK"/>
    <x v="0"/>
    <n v="153"/>
    <m/>
    <m/>
    <m/>
    <s v="160270"/>
    <x v="232"/>
    <x v="131"/>
    <x v="15"/>
    <s v="Archdeaconry of Bedford"/>
    <m/>
    <m/>
    <m/>
    <n v="59962"/>
    <n v="59962"/>
    <m/>
    <m/>
  </r>
  <r>
    <x v="3"/>
    <x v="0"/>
    <s v="No"/>
    <x v="0"/>
    <n v="135"/>
    <m/>
    <m/>
    <m/>
    <s v="160290"/>
    <x v="233"/>
    <x v="132"/>
    <x v="15"/>
    <s v="Archdeaconry of Bedford"/>
    <m/>
    <m/>
    <m/>
    <n v="20071"/>
    <n v="20071"/>
    <m/>
    <m/>
  </r>
  <r>
    <x v="3"/>
    <x v="0"/>
    <s v="No"/>
    <x v="0"/>
    <n v="78"/>
    <m/>
    <m/>
    <m/>
    <s v="160320"/>
    <x v="234"/>
    <x v="133"/>
    <x v="15"/>
    <s v="Archdeaconry of Bedford"/>
    <m/>
    <m/>
    <m/>
    <n v="76308"/>
    <n v="59093"/>
    <m/>
    <m/>
  </r>
  <r>
    <x v="3"/>
    <x v="0"/>
    <s v="No"/>
    <x v="0"/>
    <n v="153"/>
    <m/>
    <m/>
    <m/>
    <s v="160330"/>
    <x v="235"/>
    <x v="134"/>
    <x v="15"/>
    <s v="Archdeaconry of Bedford"/>
    <m/>
    <m/>
    <m/>
    <n v="64269"/>
    <n v="64269"/>
    <m/>
    <m/>
  </r>
  <r>
    <x v="3"/>
    <x v="0"/>
    <s v="OK"/>
    <x v="0"/>
    <n v="153"/>
    <m/>
    <m/>
    <m/>
    <s v="160380"/>
    <x v="236"/>
    <x v="135"/>
    <x v="15"/>
    <s v="Archdeaconry of Bedford"/>
    <m/>
    <m/>
    <m/>
    <n v="42328"/>
    <n v="42328"/>
    <m/>
    <m/>
  </r>
  <r>
    <x v="3"/>
    <x v="0"/>
    <s v="No"/>
    <x v="0"/>
    <n v="22"/>
    <m/>
    <m/>
    <m/>
    <s v="161410"/>
    <x v="237"/>
    <x v="136"/>
    <x v="15"/>
    <s v="Archdeaconry of Bedford"/>
    <m/>
    <m/>
    <m/>
    <n v="30285"/>
    <n v="15000"/>
    <m/>
    <m/>
  </r>
  <r>
    <x v="3"/>
    <x v="0"/>
    <s v="OK"/>
    <x v="0"/>
    <n v="153"/>
    <m/>
    <m/>
    <m/>
    <s v="161020"/>
    <x v="238"/>
    <x v="137"/>
    <x v="15"/>
    <s v="Archdeaconry of Bedford"/>
    <m/>
    <m/>
    <m/>
    <n v="58954"/>
    <n v="58954"/>
    <m/>
    <m/>
  </r>
  <r>
    <x v="3"/>
    <x v="0"/>
    <s v="No"/>
    <x v="0"/>
    <n v="67"/>
    <m/>
    <m/>
    <m/>
    <s v="161411"/>
    <x v="239"/>
    <x v="138"/>
    <x v="15"/>
    <s v="Archdeaconry of Bedford"/>
    <m/>
    <m/>
    <m/>
    <n v="43794"/>
    <n v="43794"/>
    <m/>
    <m/>
  </r>
  <r>
    <x v="3"/>
    <x v="0"/>
    <s v="OK"/>
    <x v="0"/>
    <n v="153"/>
    <m/>
    <m/>
    <m/>
    <s v="160280"/>
    <x v="240"/>
    <x v="139"/>
    <x v="15"/>
    <s v="Archdeaconry of Bedford"/>
    <m/>
    <m/>
    <m/>
    <n v="64893"/>
    <n v="64893"/>
    <m/>
    <m/>
  </r>
  <r>
    <x v="3"/>
    <x v="0"/>
    <s v="OK"/>
    <x v="0"/>
    <n v="324"/>
    <m/>
    <m/>
    <m/>
    <s v="162090"/>
    <x v="241"/>
    <x v="140"/>
    <x v="15"/>
    <s v="Archdeaconry of Bedford"/>
    <m/>
    <m/>
    <m/>
    <n v="22421"/>
    <n v="22421"/>
    <m/>
    <m/>
  </r>
  <r>
    <x v="3"/>
    <x v="0"/>
    <s v="No"/>
    <x v="0"/>
    <n v="19"/>
    <m/>
    <m/>
    <m/>
    <s v="160620"/>
    <x v="242"/>
    <x v="141"/>
    <x v="15"/>
    <s v="Archdeaconry of Bedford"/>
    <m/>
    <m/>
    <m/>
    <n v="41151"/>
    <n v="20000"/>
    <m/>
    <m/>
  </r>
  <r>
    <x v="3"/>
    <x v="0"/>
    <s v="No"/>
    <x v="1"/>
    <n v="101"/>
    <m/>
    <m/>
    <m/>
    <s v="160780"/>
    <x v="243"/>
    <x v="142"/>
    <x v="15"/>
    <s v="Archdeaconry of Bedford"/>
    <m/>
    <m/>
    <m/>
    <n v="39260"/>
    <n v="39260"/>
    <m/>
    <m/>
  </r>
  <r>
    <x v="3"/>
    <x v="0"/>
    <s v="No"/>
    <x v="0"/>
    <n v="68"/>
    <m/>
    <m/>
    <m/>
    <s v="160310"/>
    <x v="244"/>
    <x v="141"/>
    <x v="15"/>
    <s v="Archdeaconry of Bedford"/>
    <m/>
    <m/>
    <m/>
    <n v="2768"/>
    <n v="2768"/>
    <m/>
    <m/>
  </r>
  <r>
    <x v="3"/>
    <x v="0"/>
    <s v="No"/>
    <x v="0"/>
    <n v="76"/>
    <m/>
    <m/>
    <m/>
    <s v="161330"/>
    <x v="245"/>
    <x v="142"/>
    <x v="15"/>
    <s v="Archdeaconry of Bedford"/>
    <m/>
    <m/>
    <m/>
    <n v="9453"/>
    <n v="9453"/>
    <m/>
    <m/>
  </r>
  <r>
    <x v="3"/>
    <x v="0"/>
    <s v="No"/>
    <x v="0"/>
    <n v="32"/>
    <m/>
    <m/>
    <m/>
    <s v="160900"/>
    <x v="246"/>
    <x v="141"/>
    <x v="15"/>
    <s v="Archdeaconry of Bedford"/>
    <m/>
    <m/>
    <m/>
    <n v="56640"/>
    <n v="21000"/>
    <m/>
    <m/>
  </r>
  <r>
    <x v="3"/>
    <x v="0"/>
    <s v="No"/>
    <x v="0"/>
    <n v="7"/>
    <m/>
    <m/>
    <m/>
    <s v="161350"/>
    <x v="247"/>
    <x v="141"/>
    <x v="15"/>
    <s v="Archdeaconry of Bedford"/>
    <m/>
    <m/>
    <m/>
    <n v="21038"/>
    <n v="6000"/>
    <m/>
    <m/>
  </r>
  <r>
    <x v="3"/>
    <x v="0"/>
    <s v="No"/>
    <x v="0"/>
    <n v="50"/>
    <m/>
    <m/>
    <m/>
    <s v="162920"/>
    <x v="248"/>
    <x v="141"/>
    <x v="15"/>
    <s v="Archdeaconry of Bedford"/>
    <m/>
    <m/>
    <m/>
    <n v="21500"/>
    <n v="15000"/>
    <m/>
    <m/>
  </r>
  <r>
    <x v="3"/>
    <x v="0"/>
    <s v="OK"/>
    <x v="0"/>
    <n v="153"/>
    <m/>
    <m/>
    <m/>
    <s v="161770"/>
    <x v="250"/>
    <x v="144"/>
    <x v="15"/>
    <s v="Archdeaconry of Bedford"/>
    <m/>
    <m/>
    <m/>
    <n v="23489"/>
    <n v="23489"/>
    <m/>
    <m/>
  </r>
  <r>
    <x v="3"/>
    <x v="0"/>
    <s v="OK"/>
    <x v="1"/>
    <n v="153"/>
    <m/>
    <m/>
    <m/>
    <s v="162960"/>
    <x v="251"/>
    <x v="145"/>
    <x v="15"/>
    <s v="Archdeaconry of Bedford"/>
    <m/>
    <m/>
    <m/>
    <n v="62335"/>
    <n v="62335"/>
    <m/>
    <m/>
  </r>
  <r>
    <x v="3"/>
    <x v="0"/>
    <s v="OK"/>
    <x v="0"/>
    <n v="153"/>
    <m/>
    <m/>
    <m/>
    <s v="170390"/>
    <x v="252"/>
    <x v="146"/>
    <x v="17"/>
    <s v="Archdeaconry of Bedford"/>
    <m/>
    <m/>
    <m/>
    <n v="75156"/>
    <n v="75156"/>
    <m/>
    <m/>
  </r>
  <r>
    <x v="3"/>
    <x v="0"/>
    <s v="OK"/>
    <x v="0"/>
    <n v="153"/>
    <m/>
    <m/>
    <m/>
    <s v="170450"/>
    <x v="253"/>
    <x v="147"/>
    <x v="17"/>
    <s v="Archdeaconry of Bedford"/>
    <m/>
    <m/>
    <m/>
    <n v="20006"/>
    <n v="20006"/>
    <m/>
    <m/>
  </r>
  <r>
    <x v="3"/>
    <x v="0"/>
    <s v="No"/>
    <x v="0"/>
    <n v="13"/>
    <m/>
    <m/>
    <m/>
    <s v="172520"/>
    <x v="254"/>
    <x v="147"/>
    <x v="17"/>
    <s v="Archdeaconry of Bedford"/>
    <m/>
    <m/>
    <m/>
    <n v="6208"/>
    <n v="0"/>
    <m/>
    <m/>
  </r>
  <r>
    <x v="3"/>
    <x v="0"/>
    <s v="No"/>
    <x v="0"/>
    <n v="27"/>
    <m/>
    <m/>
    <m/>
    <s v="170600"/>
    <x v="255"/>
    <x v="148"/>
    <x v="17"/>
    <s v="Archdeaconry of Bedford"/>
    <m/>
    <m/>
    <m/>
    <n v="21458"/>
    <n v="16096.5"/>
    <m/>
    <m/>
  </r>
  <r>
    <x v="3"/>
    <x v="0"/>
    <s v="OK"/>
    <x v="0"/>
    <n v="153"/>
    <m/>
    <m/>
    <m/>
    <s v="171950"/>
    <x v="256"/>
    <x v="148"/>
    <x v="17"/>
    <s v="Archdeaconry of Bedford"/>
    <m/>
    <m/>
    <m/>
    <n v="6292"/>
    <n v="6292"/>
    <m/>
    <m/>
  </r>
  <r>
    <x v="3"/>
    <x v="0"/>
    <s v="OK"/>
    <x v="0"/>
    <n v="153"/>
    <m/>
    <m/>
    <m/>
    <s v="171910"/>
    <x v="257"/>
    <x v="148"/>
    <x v="17"/>
    <s v="Archdeaconry of Bedford"/>
    <m/>
    <m/>
    <m/>
    <n v="23090"/>
    <n v="23090"/>
    <m/>
    <m/>
  </r>
  <r>
    <x v="3"/>
    <x v="0"/>
    <s v="OK"/>
    <x v="0"/>
    <n v="142"/>
    <m/>
    <m/>
    <m/>
    <s v="170712"/>
    <x v="258"/>
    <x v="149"/>
    <x v="17"/>
    <s v="Archdeaconry of Bedford"/>
    <m/>
    <m/>
    <m/>
    <n v="2659"/>
    <n v="2659"/>
    <m/>
    <m/>
  </r>
  <r>
    <x v="3"/>
    <x v="0"/>
    <s v="No"/>
    <x v="0"/>
    <n v="137"/>
    <m/>
    <m/>
    <m/>
    <s v="172030"/>
    <x v="259"/>
    <x v="149"/>
    <x v="17"/>
    <s v="Archdeaconry of Bedford"/>
    <m/>
    <m/>
    <m/>
    <n v="44767"/>
    <n v="44767"/>
    <m/>
    <m/>
  </r>
  <r>
    <x v="3"/>
    <x v="0"/>
    <s v="OK"/>
    <x v="0"/>
    <n v="153"/>
    <m/>
    <m/>
    <m/>
    <s v="172510"/>
    <x v="260"/>
    <x v="149"/>
    <x v="17"/>
    <s v="Archdeaconry of Bedford"/>
    <m/>
    <m/>
    <m/>
    <n v="8101"/>
    <n v="8101"/>
    <m/>
    <m/>
  </r>
  <r>
    <x v="3"/>
    <x v="0"/>
    <s v="OK"/>
    <x v="0"/>
    <n v="133"/>
    <m/>
    <m/>
    <m/>
    <s v="170760"/>
    <x v="261"/>
    <x v="150"/>
    <x v="17"/>
    <s v="Archdeaconry of Bedford"/>
    <m/>
    <m/>
    <m/>
    <n v="19573"/>
    <n v="19573"/>
    <m/>
    <m/>
  </r>
  <r>
    <x v="3"/>
    <x v="0"/>
    <s v="OK"/>
    <x v="0"/>
    <n v="153"/>
    <m/>
    <m/>
    <m/>
    <s v="172910"/>
    <x v="262"/>
    <x v="150"/>
    <x v="17"/>
    <s v="Archdeaconry of Bedford"/>
    <m/>
    <m/>
    <m/>
    <n v="20498"/>
    <n v="20498"/>
    <m/>
    <m/>
  </r>
  <r>
    <x v="3"/>
    <x v="0"/>
    <s v="No"/>
    <x v="0"/>
    <n v="95"/>
    <m/>
    <m/>
    <m/>
    <s v="171840"/>
    <x v="263"/>
    <x v="150"/>
    <x v="17"/>
    <s v="Archdeaconry of Bedford"/>
    <m/>
    <m/>
    <m/>
    <n v="16799"/>
    <n v="16799"/>
    <m/>
    <m/>
  </r>
  <r>
    <x v="3"/>
    <x v="0"/>
    <s v="No"/>
    <x v="0"/>
    <n v="116"/>
    <m/>
    <m/>
    <m/>
    <s v="170840"/>
    <x v="264"/>
    <x v="151"/>
    <x v="17"/>
    <s v="Archdeaconry of Bedford"/>
    <m/>
    <m/>
    <m/>
    <n v="13952"/>
    <n v="10000"/>
    <m/>
    <m/>
  </r>
  <r>
    <x v="3"/>
    <x v="0"/>
    <s v="No"/>
    <x v="0"/>
    <n v="90"/>
    <m/>
    <m/>
    <m/>
    <s v="172980"/>
    <x v="265"/>
    <x v="151"/>
    <x v="17"/>
    <s v="Archdeaconry of Bedford"/>
    <m/>
    <m/>
    <m/>
    <n v="10696"/>
    <n v="10696"/>
    <m/>
    <m/>
  </r>
  <r>
    <x v="3"/>
    <x v="0"/>
    <s v="No"/>
    <x v="0"/>
    <n v="64"/>
    <m/>
    <m/>
    <m/>
    <s v="170940"/>
    <x v="266"/>
    <x v="151"/>
    <x v="17"/>
    <s v="Archdeaconry of Bedford"/>
    <m/>
    <m/>
    <m/>
    <n v="3271"/>
    <n v="1800"/>
    <m/>
    <m/>
  </r>
  <r>
    <x v="3"/>
    <x v="0"/>
    <s v="OK"/>
    <x v="1"/>
    <n v="153"/>
    <m/>
    <m/>
    <m/>
    <s v="170880"/>
    <x v="267"/>
    <x v="152"/>
    <x v="17"/>
    <s v="Archdeaconry of Bedford"/>
    <m/>
    <m/>
    <m/>
    <n v="75828"/>
    <n v="75828"/>
    <m/>
    <m/>
  </r>
  <r>
    <x v="3"/>
    <x v="0"/>
    <s v="OK"/>
    <x v="0"/>
    <n v="153"/>
    <m/>
    <m/>
    <m/>
    <s v="171041"/>
    <x v="268"/>
    <x v="147"/>
    <x v="17"/>
    <s v="Archdeaconry of Bedford"/>
    <m/>
    <m/>
    <m/>
    <n v="19248"/>
    <n v="19248"/>
    <m/>
    <m/>
  </r>
  <r>
    <x v="3"/>
    <x v="0"/>
    <s v="OK"/>
    <x v="0"/>
    <n v="153"/>
    <m/>
    <m/>
    <m/>
    <s v="172140"/>
    <x v="269"/>
    <x v="147"/>
    <x v="17"/>
    <s v="Archdeaconry of Bedford"/>
    <m/>
    <m/>
    <m/>
    <n v="12562"/>
    <n v="12562"/>
    <m/>
    <m/>
  </r>
  <r>
    <x v="3"/>
    <x v="0"/>
    <s v="No"/>
    <x v="0"/>
    <n v="153"/>
    <m/>
    <m/>
    <m/>
    <s v="172290"/>
    <x v="270"/>
    <x v="153"/>
    <x v="17"/>
    <s v="Archdeaconry of Bedford"/>
    <m/>
    <m/>
    <m/>
    <n v="67072"/>
    <n v="67072"/>
    <m/>
    <m/>
  </r>
  <r>
    <x v="3"/>
    <x v="0"/>
    <s v="OK"/>
    <x v="0"/>
    <n v="153"/>
    <m/>
    <m/>
    <m/>
    <s v="180400"/>
    <x v="271"/>
    <x v="154"/>
    <x v="18"/>
    <s v="Archdeaconry of Bedford"/>
    <m/>
    <m/>
    <m/>
    <n v="9884"/>
    <n v="9884"/>
    <m/>
    <m/>
  </r>
  <r>
    <x v="3"/>
    <x v="0"/>
    <s v="No"/>
    <x v="0"/>
    <n v="153"/>
    <m/>
    <m/>
    <m/>
    <s v="180640"/>
    <x v="272"/>
    <x v="155"/>
    <x v="18"/>
    <s v="Archdeaconry of Bedford"/>
    <m/>
    <m/>
    <m/>
    <n v="15331"/>
    <n v="15331"/>
    <m/>
    <m/>
  </r>
  <r>
    <x v="3"/>
    <x v="0"/>
    <s v="OK"/>
    <x v="0"/>
    <n v="153"/>
    <m/>
    <m/>
    <m/>
    <s v="180830"/>
    <x v="273"/>
    <x v="156"/>
    <x v="18"/>
    <s v="Archdeaconry of Bedford"/>
    <m/>
    <m/>
    <m/>
    <n v="157085"/>
    <n v="157085"/>
    <m/>
    <m/>
  </r>
  <r>
    <x v="3"/>
    <x v="0"/>
    <s v="OK"/>
    <x v="0"/>
    <n v="153"/>
    <m/>
    <m/>
    <m/>
    <s v="180870"/>
    <x v="274"/>
    <x v="157"/>
    <x v="18"/>
    <s v="Archdeaconry of Bedford"/>
    <m/>
    <m/>
    <m/>
    <n v="67072"/>
    <n v="67072"/>
    <m/>
    <m/>
  </r>
  <r>
    <x v="3"/>
    <x v="0"/>
    <e v="#REF!"/>
    <x v="0"/>
    <e v="#N/A"/>
    <m/>
    <m/>
    <m/>
    <m/>
    <x v="275"/>
    <x v="143"/>
    <x v="16"/>
    <s v="Closed"/>
    <m/>
    <m/>
    <m/>
    <n v="0"/>
    <n v="0"/>
    <m/>
    <m/>
  </r>
  <r>
    <x v="3"/>
    <x v="0"/>
    <s v="No"/>
    <x v="0"/>
    <n v="126"/>
    <m/>
    <m/>
    <m/>
    <s v="181160"/>
    <x v="276"/>
    <x v="154"/>
    <x v="18"/>
    <s v="Archdeaconry of Bedford"/>
    <m/>
    <m/>
    <m/>
    <n v="50213"/>
    <n v="50213"/>
    <m/>
    <m/>
  </r>
  <r>
    <x v="3"/>
    <x v="0"/>
    <s v="OK"/>
    <x v="0"/>
    <n v="153"/>
    <m/>
    <m/>
    <m/>
    <s v="181310"/>
    <x v="277"/>
    <x v="154"/>
    <x v="18"/>
    <s v="Archdeaconry of Bedford"/>
    <m/>
    <m/>
    <m/>
    <n v="8970"/>
    <n v="8970"/>
    <m/>
    <m/>
  </r>
  <r>
    <x v="3"/>
    <x v="0"/>
    <s v="No"/>
    <x v="0"/>
    <n v="21"/>
    <m/>
    <m/>
    <m/>
    <s v="181360"/>
    <x v="278"/>
    <x v="158"/>
    <x v="18"/>
    <s v="Archdeaconry of Bedford"/>
    <m/>
    <m/>
    <m/>
    <n v="49255"/>
    <n v="23500"/>
    <m/>
    <m/>
  </r>
  <r>
    <x v="3"/>
    <x v="0"/>
    <s v="OK"/>
    <x v="0"/>
    <n v="153"/>
    <m/>
    <m/>
    <m/>
    <s v="181420"/>
    <x v="279"/>
    <x v="159"/>
    <x v="18"/>
    <s v="Archdeaconry of Bedford"/>
    <m/>
    <m/>
    <m/>
    <n v="23503"/>
    <n v="23503"/>
    <m/>
    <m/>
  </r>
  <r>
    <x v="3"/>
    <x v="0"/>
    <s v="No"/>
    <x v="0"/>
    <n v="119"/>
    <m/>
    <m/>
    <m/>
    <s v="181530"/>
    <x v="280"/>
    <x v="154"/>
    <x v="18"/>
    <s v="Archdeaconry of Bedford"/>
    <m/>
    <m/>
    <m/>
    <n v="93166"/>
    <n v="93166"/>
    <m/>
    <m/>
  </r>
  <r>
    <x v="3"/>
    <x v="0"/>
    <s v="OK"/>
    <x v="0"/>
    <n v="153"/>
    <m/>
    <m/>
    <m/>
    <s v="181535"/>
    <x v="281"/>
    <x v="154"/>
    <x v="18"/>
    <s v="Archdeaconry of Bedford"/>
    <m/>
    <m/>
    <m/>
    <n v="68199"/>
    <n v="68199"/>
    <m/>
    <m/>
  </r>
  <r>
    <x v="3"/>
    <x v="0"/>
    <s v="No"/>
    <x v="0"/>
    <n v="72"/>
    <m/>
    <m/>
    <m/>
    <s v="181540"/>
    <x v="282"/>
    <x v="154"/>
    <x v="18"/>
    <s v="Archdeaconry of Bedford"/>
    <m/>
    <m/>
    <m/>
    <n v="18001"/>
    <n v="18001"/>
    <m/>
    <m/>
  </r>
  <r>
    <x v="3"/>
    <x v="0"/>
    <s v="No"/>
    <x v="0"/>
    <n v="37"/>
    <m/>
    <m/>
    <m/>
    <s v="182390"/>
    <x v="283"/>
    <x v="160"/>
    <x v="18"/>
    <s v="Archdeaconry of Bedford"/>
    <m/>
    <m/>
    <m/>
    <n v="14300"/>
    <n v="7200"/>
    <m/>
    <m/>
  </r>
  <r>
    <x v="3"/>
    <x v="0"/>
    <s v="OK"/>
    <x v="0"/>
    <n v="153"/>
    <m/>
    <m/>
    <m/>
    <s v="182490"/>
    <x v="284"/>
    <x v="159"/>
    <x v="18"/>
    <s v="Archdeaconry of Bedford"/>
    <m/>
    <m/>
    <m/>
    <n v="22116"/>
    <n v="22116"/>
    <m/>
    <m/>
  </r>
  <r>
    <x v="3"/>
    <x v="0"/>
    <s v="No"/>
    <x v="0"/>
    <n v="136"/>
    <m/>
    <m/>
    <m/>
    <s v="182571"/>
    <x v="285"/>
    <x v="160"/>
    <x v="18"/>
    <s v="Archdeaconry of Bedford"/>
    <m/>
    <m/>
    <m/>
    <n v="8741"/>
    <n v="8637"/>
    <m/>
    <m/>
  </r>
  <r>
    <x v="3"/>
    <x v="0"/>
    <s v="No"/>
    <x v="0"/>
    <n v="65"/>
    <m/>
    <m/>
    <m/>
    <s v="182590"/>
    <x v="286"/>
    <x v="155"/>
    <x v="18"/>
    <s v="Archdeaconry of Bedford"/>
    <m/>
    <m/>
    <m/>
    <n v="17101"/>
    <n v="17101"/>
    <m/>
    <m/>
  </r>
  <r>
    <x v="3"/>
    <x v="0"/>
    <s v="OK"/>
    <x v="0"/>
    <n v="153"/>
    <m/>
    <m/>
    <m/>
    <s v="182610"/>
    <x v="287"/>
    <x v="160"/>
    <x v="18"/>
    <s v="Archdeaconry of Bedford"/>
    <m/>
    <m/>
    <m/>
    <n v="27048"/>
    <n v="27048"/>
    <m/>
    <m/>
  </r>
  <r>
    <x v="3"/>
    <x v="0"/>
    <s v="OK"/>
    <x v="0"/>
    <n v="153"/>
    <m/>
    <m/>
    <m/>
    <s v="182861"/>
    <x v="288"/>
    <x v="159"/>
    <x v="18"/>
    <s v="Archdeaconry of Bedford"/>
    <m/>
    <m/>
    <m/>
    <n v="20939"/>
    <n v="20939"/>
    <m/>
    <m/>
  </r>
  <r>
    <x v="3"/>
    <x v="0"/>
    <s v="No"/>
    <x v="1"/>
    <n v="113"/>
    <m/>
    <m/>
    <m/>
    <s v="202461"/>
    <x v="289"/>
    <x v="161"/>
    <x v="19"/>
    <s v="Archdeaconry of Bedford"/>
    <m/>
    <m/>
    <m/>
    <n v="55715"/>
    <n v="51000"/>
    <m/>
    <m/>
  </r>
  <r>
    <x v="3"/>
    <x v="0"/>
    <s v="No"/>
    <x v="0"/>
    <n v="108"/>
    <m/>
    <m/>
    <m/>
    <s v="200590"/>
    <x v="290"/>
    <x v="162"/>
    <x v="19"/>
    <s v="Archdeaconry of Bedford"/>
    <m/>
    <m/>
    <m/>
    <n v="32792"/>
    <n v="32792"/>
    <m/>
    <m/>
  </r>
  <r>
    <x v="3"/>
    <x v="0"/>
    <s v="OK"/>
    <x v="0"/>
    <n v="153"/>
    <m/>
    <m/>
    <m/>
    <s v="202950"/>
    <x v="291"/>
    <x v="163"/>
    <x v="19"/>
    <s v="Archdeaconry of Bedford"/>
    <m/>
    <m/>
    <m/>
    <n v="34909"/>
    <n v="34909"/>
    <m/>
    <m/>
  </r>
  <r>
    <x v="3"/>
    <x v="0"/>
    <s v="OK"/>
    <x v="0"/>
    <n v="153"/>
    <m/>
    <m/>
    <m/>
    <s v="200941"/>
    <x v="292"/>
    <x v="164"/>
    <x v="19"/>
    <s v="Archdeaconry of Bedford"/>
    <m/>
    <m/>
    <m/>
    <n v="20116"/>
    <n v="20116"/>
    <m/>
    <m/>
  </r>
  <r>
    <x v="3"/>
    <x v="0"/>
    <s v="No"/>
    <x v="0"/>
    <n v="54"/>
    <m/>
    <m/>
    <m/>
    <s v="201510"/>
    <x v="293"/>
    <x v="165"/>
    <x v="19"/>
    <s v="Archdeaconry of Bedford"/>
    <m/>
    <m/>
    <m/>
    <n v="39394"/>
    <n v="28000"/>
    <m/>
    <m/>
  </r>
  <r>
    <x v="3"/>
    <x v="0"/>
    <s v="No"/>
    <x v="0"/>
    <n v="96"/>
    <m/>
    <m/>
    <m/>
    <s v="201702"/>
    <x v="294"/>
    <x v="166"/>
    <x v="19"/>
    <s v="Archdeaconry of Bedford"/>
    <m/>
    <m/>
    <m/>
    <n v="55021"/>
    <n v="42000"/>
    <m/>
    <m/>
  </r>
  <r>
    <x v="3"/>
    <x v="0"/>
    <s v="OK"/>
    <x v="0"/>
    <n v="134"/>
    <m/>
    <m/>
    <m/>
    <s v="201680"/>
    <x v="295"/>
    <x v="167"/>
    <x v="19"/>
    <s v="Archdeaconry of Bedford"/>
    <m/>
    <m/>
    <m/>
    <n v="34138"/>
    <n v="34138"/>
    <m/>
    <m/>
  </r>
  <r>
    <x v="3"/>
    <x v="0"/>
    <s v="OK"/>
    <x v="1"/>
    <n v="153"/>
    <m/>
    <m/>
    <m/>
    <s v="201712"/>
    <x v="296"/>
    <x v="168"/>
    <x v="19"/>
    <s v="Archdeaconry of Bedford"/>
    <m/>
    <m/>
    <m/>
    <n v="39904"/>
    <n v="39904"/>
    <m/>
    <m/>
  </r>
  <r>
    <x v="3"/>
    <x v="0"/>
    <s v="No"/>
    <x v="0"/>
    <n v="24"/>
    <m/>
    <m/>
    <m/>
    <s v="201700"/>
    <x v="297"/>
    <x v="169"/>
    <x v="19"/>
    <s v="Archdeaconry of Bedford"/>
    <m/>
    <m/>
    <m/>
    <n v="39301"/>
    <n v="11366"/>
    <m/>
    <m/>
  </r>
  <r>
    <x v="3"/>
    <x v="0"/>
    <s v="No"/>
    <x v="0"/>
    <n v="36"/>
    <m/>
    <m/>
    <m/>
    <s v="201701"/>
    <x v="298"/>
    <x v="170"/>
    <x v="19"/>
    <s v="Archdeaconry of Bedford"/>
    <m/>
    <m/>
    <m/>
    <n v="51323"/>
    <n v="31323"/>
    <m/>
    <m/>
  </r>
  <r>
    <x v="3"/>
    <x v="0"/>
    <s v="No"/>
    <x v="1"/>
    <n v="331"/>
    <m/>
    <m/>
    <m/>
    <s v="201711"/>
    <x v="300"/>
    <x v="171"/>
    <x v="19"/>
    <s v="Archdeaconry of Bedford"/>
    <m/>
    <m/>
    <m/>
    <n v="41048"/>
    <n v="41048"/>
    <m/>
    <m/>
  </r>
  <r>
    <x v="3"/>
    <x v="0"/>
    <s v="OK"/>
    <x v="0"/>
    <n v="153"/>
    <m/>
    <m/>
    <m/>
    <s v="201713"/>
    <x v="301"/>
    <x v="172"/>
    <x v="19"/>
    <s v="Archdeaconry of Bedford"/>
    <m/>
    <m/>
    <m/>
    <n v="75597"/>
    <n v="75597"/>
    <m/>
    <m/>
  </r>
  <r>
    <x v="3"/>
    <x v="0"/>
    <e v="#REF!"/>
    <x v="0"/>
    <e v="#N/A"/>
    <m/>
    <m/>
    <m/>
    <m/>
    <x v="302"/>
    <x v="143"/>
    <x v="16"/>
    <s v="Closed"/>
    <m/>
    <m/>
    <m/>
    <n v="21500"/>
    <n v="0"/>
    <m/>
    <m/>
  </r>
  <r>
    <x v="3"/>
    <x v="0"/>
    <s v="No"/>
    <x v="0"/>
    <n v="42"/>
    <m/>
    <m/>
    <m/>
    <s v="201730"/>
    <x v="303"/>
    <x v="173"/>
    <x v="19"/>
    <s v="Archdeaconry of Bedford"/>
    <m/>
    <m/>
    <m/>
    <n v="23350"/>
    <n v="13500"/>
    <m/>
    <m/>
  </r>
  <r>
    <x v="3"/>
    <x v="0"/>
    <s v="No"/>
    <x v="0"/>
    <n v="15"/>
    <m/>
    <m/>
    <m/>
    <s v="201740"/>
    <x v="304"/>
    <x v="174"/>
    <x v="19"/>
    <s v="Archdeaconry of Bedford"/>
    <m/>
    <m/>
    <m/>
    <n v="19884"/>
    <n v="12000"/>
    <m/>
    <m/>
  </r>
  <r>
    <x v="3"/>
    <x v="0"/>
    <s v="No"/>
    <x v="0"/>
    <n v="14"/>
    <m/>
    <m/>
    <m/>
    <s v="201690"/>
    <x v="305"/>
    <x v="175"/>
    <x v="19"/>
    <s v="Archdeaconry of Bedford"/>
    <m/>
    <m/>
    <m/>
    <n v="33831"/>
    <n v="10000"/>
    <m/>
    <m/>
  </r>
  <r>
    <x v="3"/>
    <x v="0"/>
    <s v="OK"/>
    <x v="0"/>
    <n v="97"/>
    <m/>
    <m/>
    <m/>
    <s v="202460"/>
    <x v="306"/>
    <x v="176"/>
    <x v="19"/>
    <s v="Archdeaconry of Bedford"/>
    <m/>
    <m/>
    <m/>
    <n v="63806"/>
    <n v="63806"/>
    <m/>
    <m/>
  </r>
  <r>
    <x v="3"/>
    <x v="0"/>
    <s v="No"/>
    <x v="0"/>
    <n v="58"/>
    <m/>
    <m/>
    <m/>
    <s v="202480"/>
    <x v="307"/>
    <x v="177"/>
    <x v="19"/>
    <s v="Archdeaconry of Bedford"/>
    <m/>
    <m/>
    <m/>
    <n v="59805"/>
    <n v="45983.519999995828"/>
    <m/>
    <m/>
  </r>
  <r>
    <x v="3"/>
    <x v="0"/>
    <s v="No"/>
    <x v="0"/>
    <n v="46"/>
    <m/>
    <m/>
    <m/>
    <s v="202491"/>
    <x v="308"/>
    <x v="178"/>
    <x v="19"/>
    <s v="Archdeaconry of Bedford"/>
    <m/>
    <m/>
    <m/>
    <n v="23812"/>
    <n v="9000"/>
    <m/>
    <m/>
  </r>
  <r>
    <x v="3"/>
    <x v="0"/>
    <s v="No"/>
    <x v="1"/>
    <n v="114"/>
    <m/>
    <m/>
    <m/>
    <s v="210440"/>
    <x v="309"/>
    <x v="179"/>
    <x v="20"/>
    <s v="Archdeaconry of Bedford"/>
    <m/>
    <m/>
    <m/>
    <n v="15474"/>
    <n v="15474.5"/>
    <m/>
    <m/>
  </r>
  <r>
    <x v="3"/>
    <x v="0"/>
    <s v="OK"/>
    <x v="1"/>
    <n v="153"/>
    <m/>
    <m/>
    <m/>
    <s v="212130"/>
    <x v="310"/>
    <x v="179"/>
    <x v="20"/>
    <s v="Archdeaconry of Bedford"/>
    <m/>
    <m/>
    <m/>
    <n v="52478"/>
    <n v="52478"/>
    <m/>
    <m/>
  </r>
  <r>
    <x v="3"/>
    <x v="0"/>
    <s v="No"/>
    <x v="0"/>
    <n v="102"/>
    <m/>
    <m/>
    <m/>
    <s v="210460"/>
    <x v="311"/>
    <x v="180"/>
    <x v="20"/>
    <s v="Archdeaconry of Bedford"/>
    <m/>
    <m/>
    <m/>
    <n v="1845"/>
    <n v="1845"/>
    <m/>
    <m/>
  </r>
  <r>
    <x v="3"/>
    <x v="0"/>
    <s v="No"/>
    <x v="0"/>
    <n v="53"/>
    <m/>
    <m/>
    <m/>
    <s v="211430"/>
    <x v="312"/>
    <x v="180"/>
    <x v="20"/>
    <s v="Archdeaconry of Bedford"/>
    <m/>
    <m/>
    <m/>
    <n v="5780"/>
    <n v="5780"/>
    <m/>
    <m/>
  </r>
  <r>
    <x v="3"/>
    <x v="0"/>
    <s v="OK"/>
    <x v="0"/>
    <n v="153"/>
    <m/>
    <m/>
    <m/>
    <s v="210630"/>
    <x v="313"/>
    <x v="181"/>
    <x v="20"/>
    <s v="Archdeaconry of Bedford"/>
    <m/>
    <m/>
    <m/>
    <n v="23348"/>
    <n v="23348"/>
    <m/>
    <m/>
  </r>
  <r>
    <x v="3"/>
    <x v="0"/>
    <s v="No"/>
    <x v="0"/>
    <n v="63"/>
    <m/>
    <m/>
    <m/>
    <s v="211120"/>
    <x v="314"/>
    <x v="181"/>
    <x v="20"/>
    <s v="Archdeaconry of Bedford"/>
    <m/>
    <m/>
    <m/>
    <n v="18494"/>
    <n v="18494"/>
    <m/>
    <m/>
  </r>
  <r>
    <x v="3"/>
    <x v="0"/>
    <s v="No"/>
    <x v="0"/>
    <n v="94"/>
    <m/>
    <m/>
    <m/>
    <s v="210730"/>
    <x v="315"/>
    <x v="182"/>
    <x v="20"/>
    <s v="Archdeaconry of Bedford"/>
    <m/>
    <m/>
    <m/>
    <n v="13763"/>
    <n v="13763"/>
    <m/>
    <m/>
  </r>
  <r>
    <x v="3"/>
    <x v="0"/>
    <s v="No"/>
    <x v="0"/>
    <n v="18"/>
    <m/>
    <m/>
    <m/>
    <s v="212070"/>
    <x v="316"/>
    <x v="182"/>
    <x v="20"/>
    <s v="Archdeaconry of Bedford"/>
    <m/>
    <m/>
    <m/>
    <n v="13301"/>
    <n v="5500"/>
    <m/>
    <m/>
  </r>
  <r>
    <x v="3"/>
    <x v="0"/>
    <s v="No"/>
    <x v="0"/>
    <n v="71"/>
    <m/>
    <m/>
    <m/>
    <s v="212890"/>
    <x v="317"/>
    <x v="182"/>
    <x v="20"/>
    <s v="Archdeaconry of Bedford"/>
    <m/>
    <m/>
    <m/>
    <n v="13532"/>
    <n v="13532"/>
    <m/>
    <m/>
  </r>
  <r>
    <x v="3"/>
    <x v="0"/>
    <s v="OK"/>
    <x v="0"/>
    <n v="153"/>
    <m/>
    <m/>
    <m/>
    <s v="210950"/>
    <x v="318"/>
    <x v="183"/>
    <x v="20"/>
    <s v="Archdeaconry of Bedford"/>
    <m/>
    <m/>
    <m/>
    <n v="19872"/>
    <n v="19872"/>
    <m/>
    <m/>
  </r>
  <r>
    <x v="3"/>
    <x v="0"/>
    <s v="OK"/>
    <x v="0"/>
    <n v="153"/>
    <m/>
    <m/>
    <m/>
    <s v="212320"/>
    <x v="319"/>
    <x v="183"/>
    <x v="20"/>
    <s v="Archdeaconry of Bedford"/>
    <m/>
    <m/>
    <m/>
    <n v="44017"/>
    <n v="44017"/>
    <m/>
    <m/>
  </r>
  <r>
    <x v="3"/>
    <x v="0"/>
    <s v="OK"/>
    <x v="0"/>
    <n v="153"/>
    <m/>
    <m/>
    <m/>
    <s v="212361"/>
    <x v="320"/>
    <x v="183"/>
    <x v="20"/>
    <s v="Archdeaconry of Bedford"/>
    <m/>
    <m/>
    <m/>
    <n v="4765"/>
    <n v="4765"/>
    <m/>
    <m/>
  </r>
  <r>
    <x v="3"/>
    <x v="0"/>
    <s v="No"/>
    <x v="0"/>
    <n v="80"/>
    <m/>
    <m/>
    <m/>
    <s v="211830"/>
    <x v="321"/>
    <x v="184"/>
    <x v="20"/>
    <s v="Archdeaconry of Bedford"/>
    <m/>
    <m/>
    <m/>
    <n v="21525"/>
    <n v="21525"/>
    <m/>
    <m/>
  </r>
  <r>
    <x v="3"/>
    <x v="0"/>
    <s v="No"/>
    <x v="0"/>
    <n v="66"/>
    <m/>
    <m/>
    <m/>
    <s v="212570"/>
    <x v="322"/>
    <x v="184"/>
    <x v="20"/>
    <s v="Archdeaconry of Bedford"/>
    <m/>
    <m/>
    <m/>
    <n v="13436"/>
    <n v="10480"/>
    <m/>
    <m/>
  </r>
  <r>
    <x v="3"/>
    <x v="0"/>
    <s v="OK"/>
    <x v="0"/>
    <n v="153"/>
    <m/>
    <m/>
    <m/>
    <s v="211930"/>
    <x v="323"/>
    <x v="181"/>
    <x v="20"/>
    <s v="Archdeaconry of Bedford"/>
    <m/>
    <m/>
    <m/>
    <n v="17549"/>
    <n v="17549"/>
    <m/>
    <m/>
  </r>
  <r>
    <x v="3"/>
    <x v="0"/>
    <s v="OK"/>
    <x v="0"/>
    <n v="153"/>
    <m/>
    <m/>
    <m/>
    <s v="211970"/>
    <x v="324"/>
    <x v="184"/>
    <x v="20"/>
    <s v="Archdeaconry of Bedford"/>
    <m/>
    <m/>
    <m/>
    <n v="20250"/>
    <n v="20250"/>
    <m/>
    <m/>
  </r>
  <r>
    <x v="3"/>
    <x v="0"/>
    <s v="No"/>
    <x v="0"/>
    <n v="60"/>
    <m/>
    <m/>
    <m/>
    <s v="212000"/>
    <x v="325"/>
    <x v="181"/>
    <x v="20"/>
    <s v="Archdeaconry of Bedford"/>
    <m/>
    <m/>
    <m/>
    <n v="15719"/>
    <n v="8500"/>
    <m/>
    <m/>
  </r>
  <r>
    <x v="3"/>
    <x v="0"/>
    <s v="No"/>
    <x v="0"/>
    <n v="3"/>
    <m/>
    <m/>
    <m/>
    <s v="213000"/>
    <x v="326"/>
    <x v="181"/>
    <x v="20"/>
    <s v="Archdeaconry of Bedford"/>
    <m/>
    <m/>
    <m/>
    <n v="12717"/>
    <n v="500"/>
    <m/>
    <m/>
  </r>
  <r>
    <x v="3"/>
    <x v="0"/>
    <s v="No"/>
    <x v="0"/>
    <n v="83"/>
    <m/>
    <m/>
    <m/>
    <s v="212450"/>
    <x v="327"/>
    <x v="181"/>
    <x v="20"/>
    <s v="Archdeaconry of Bedford"/>
    <m/>
    <m/>
    <m/>
    <n v="15488"/>
    <n v="15488"/>
    <m/>
    <m/>
  </r>
  <r>
    <x v="3"/>
    <x v="0"/>
    <s v="No"/>
    <x v="0"/>
    <n v="47"/>
    <m/>
    <m/>
    <m/>
    <s v="212630"/>
    <x v="328"/>
    <x v="181"/>
    <x v="20"/>
    <s v="Archdeaconry of Bedford"/>
    <m/>
    <m/>
    <m/>
    <n v="26312"/>
    <n v="15000"/>
    <m/>
    <m/>
  </r>
  <r>
    <x v="3"/>
    <x v="0"/>
    <s v="No"/>
    <x v="0"/>
    <n v="153"/>
    <m/>
    <m/>
    <m/>
    <s v="213020"/>
    <x v="329"/>
    <x v="185"/>
    <x v="20"/>
    <s v="Archdeaconry of Bedford"/>
    <m/>
    <m/>
    <m/>
    <n v="41843"/>
    <n v="41843"/>
    <m/>
    <m/>
  </r>
  <r>
    <x v="3"/>
    <x v="0"/>
    <s v="No"/>
    <x v="0"/>
    <n v="124"/>
    <m/>
    <m/>
    <m/>
    <s v="210540"/>
    <x v="330"/>
    <x v="186"/>
    <x v="20"/>
    <s v="Archdeaconry of Bedford"/>
    <m/>
    <m/>
    <m/>
    <n v="47604"/>
    <n v="47604"/>
    <m/>
    <m/>
  </r>
  <r>
    <x v="3"/>
    <x v="0"/>
    <s v="No"/>
    <x v="0"/>
    <n v="128"/>
    <m/>
    <m/>
    <m/>
    <s v="211921"/>
    <x v="331"/>
    <x v="186"/>
    <x v="20"/>
    <s v="Archdeaconry of Bedford"/>
    <m/>
    <m/>
    <m/>
    <n v="29464"/>
    <n v="25500"/>
    <m/>
    <m/>
  </r>
  <r>
    <x v="3"/>
    <x v="0"/>
    <s v="OK"/>
    <x v="0"/>
    <n v="153"/>
    <m/>
    <m/>
    <m/>
    <s v="212380"/>
    <x v="332"/>
    <x v="186"/>
    <x v="20"/>
    <s v="Archdeaconry of Bedford"/>
    <m/>
    <m/>
    <m/>
    <n v="6616"/>
    <n v="6616"/>
    <m/>
    <m/>
  </r>
  <r>
    <x v="3"/>
    <x v="0"/>
    <s v="OK"/>
    <x v="0"/>
    <n v="153"/>
    <m/>
    <m/>
    <m/>
    <s v="210690"/>
    <x v="333"/>
    <x v="187"/>
    <x v="20"/>
    <s v="Archdeaconry of Bedford"/>
    <m/>
    <m/>
    <m/>
    <n v="55715"/>
    <n v="55715"/>
    <m/>
    <m/>
  </r>
  <r>
    <x v="4"/>
    <x v="0"/>
    <s v="OK"/>
    <x v="0"/>
    <n v="153"/>
    <m/>
    <m/>
    <m/>
    <s v="030480"/>
    <x v="0"/>
    <x v="0"/>
    <x v="0"/>
    <s v="Archdeaconry of St Albans "/>
    <m/>
    <m/>
    <m/>
    <n v="11126"/>
    <n v="11126"/>
    <m/>
    <m/>
  </r>
  <r>
    <x v="4"/>
    <x v="0"/>
    <s v="OK"/>
    <x v="0"/>
    <n v="153"/>
    <m/>
    <m/>
    <m/>
    <s v="032500"/>
    <x v="1"/>
    <x v="0"/>
    <x v="0"/>
    <s v="Archdeaconry of St Albans "/>
    <m/>
    <m/>
    <m/>
    <n v="88395"/>
    <n v="88395"/>
    <m/>
    <m/>
  </r>
  <r>
    <x v="4"/>
    <x v="0"/>
    <s v="OK"/>
    <x v="0"/>
    <n v="153"/>
    <m/>
    <m/>
    <m/>
    <s v="031050"/>
    <x v="2"/>
    <x v="1"/>
    <x v="0"/>
    <s v="Archdeaconry of St Albans "/>
    <m/>
    <m/>
    <m/>
    <n v="132053"/>
    <n v="132053"/>
    <m/>
    <m/>
  </r>
  <r>
    <x v="4"/>
    <x v="0"/>
    <s v="OK"/>
    <x v="0"/>
    <n v="328"/>
    <m/>
    <m/>
    <m/>
    <s v="031060"/>
    <x v="3"/>
    <x v="1"/>
    <x v="0"/>
    <s v="Archdeaconry of St Albans "/>
    <m/>
    <m/>
    <m/>
    <n v="22217"/>
    <n v="22217"/>
    <m/>
    <m/>
  </r>
  <r>
    <x v="4"/>
    <x v="0"/>
    <s v="OK"/>
    <x v="0"/>
    <n v="153"/>
    <m/>
    <m/>
    <m/>
    <s v="031620"/>
    <x v="4"/>
    <x v="1"/>
    <x v="0"/>
    <s v="Archdeaconry of St Albans "/>
    <m/>
    <m/>
    <m/>
    <n v="38626"/>
    <n v="38626"/>
    <m/>
    <m/>
  </r>
  <r>
    <x v="4"/>
    <x v="0"/>
    <s v="OK"/>
    <x v="0"/>
    <n v="153"/>
    <m/>
    <m/>
    <m/>
    <s v="031851"/>
    <x v="5"/>
    <x v="1"/>
    <x v="0"/>
    <s v="Archdeaconry of St Albans "/>
    <m/>
    <m/>
    <m/>
    <n v="7251"/>
    <n v="7251"/>
    <m/>
    <m/>
  </r>
  <r>
    <x v="4"/>
    <x v="0"/>
    <s v="OK"/>
    <x v="0"/>
    <n v="153"/>
    <m/>
    <m/>
    <m/>
    <s v="032020"/>
    <x v="6"/>
    <x v="1"/>
    <x v="0"/>
    <s v="Archdeaconry of St Albans "/>
    <m/>
    <m/>
    <m/>
    <n v="47497"/>
    <n v="47497"/>
    <m/>
    <m/>
  </r>
  <r>
    <x v="4"/>
    <x v="0"/>
    <s v="OK"/>
    <x v="0"/>
    <n v="153"/>
    <m/>
    <m/>
    <m/>
    <s v="031901"/>
    <x v="7"/>
    <x v="2"/>
    <x v="0"/>
    <s v="Archdeaconry of St Albans "/>
    <m/>
    <m/>
    <m/>
    <n v="54559"/>
    <n v="54559"/>
    <m/>
    <m/>
  </r>
  <r>
    <x v="4"/>
    <x v="0"/>
    <s v="No"/>
    <x v="0"/>
    <n v="153"/>
    <m/>
    <m/>
    <m/>
    <s v="032621"/>
    <x v="8"/>
    <x v="3"/>
    <x v="0"/>
    <s v="Archdeaconry of St Albans "/>
    <m/>
    <m/>
    <m/>
    <n v="163488"/>
    <n v="163488"/>
    <m/>
    <m/>
  </r>
  <r>
    <x v="4"/>
    <x v="0"/>
    <s v="No"/>
    <x v="0"/>
    <n v="106"/>
    <m/>
    <m/>
    <m/>
    <s v="032880"/>
    <x v="9"/>
    <x v="2"/>
    <x v="0"/>
    <s v="Archdeaconry of St Albans "/>
    <m/>
    <m/>
    <m/>
    <n v="33521"/>
    <n v="31150"/>
    <m/>
    <m/>
  </r>
  <r>
    <x v="4"/>
    <x v="0"/>
    <s v="OK"/>
    <x v="0"/>
    <n v="153"/>
    <m/>
    <m/>
    <m/>
    <s v="091081"/>
    <x v="10"/>
    <x v="4"/>
    <x v="1"/>
    <s v="Archdeaconry of St Albans "/>
    <m/>
    <m/>
    <m/>
    <n v="5460"/>
    <n v="5460"/>
    <m/>
    <m/>
  </r>
  <r>
    <x v="4"/>
    <x v="0"/>
    <s v="No"/>
    <x v="0"/>
    <n v="16"/>
    <m/>
    <m/>
    <m/>
    <s v="091670"/>
    <x v="11"/>
    <x v="4"/>
    <x v="1"/>
    <s v="Archdeaconry of St Albans "/>
    <m/>
    <m/>
    <m/>
    <n v="8204"/>
    <n v="2400"/>
    <m/>
    <m/>
  </r>
  <r>
    <x v="4"/>
    <x v="0"/>
    <s v="No"/>
    <x v="0"/>
    <n v="104"/>
    <m/>
    <m/>
    <m/>
    <s v="091290"/>
    <x v="12"/>
    <x v="5"/>
    <x v="1"/>
    <s v="Archdeaconry of St Albans "/>
    <m/>
    <m/>
    <m/>
    <n v="284912"/>
    <n v="225000"/>
    <m/>
    <m/>
  </r>
  <r>
    <x v="4"/>
    <x v="0"/>
    <s v="No"/>
    <x v="0"/>
    <n v="56"/>
    <m/>
    <m/>
    <m/>
    <s v="091340"/>
    <x v="13"/>
    <x v="6"/>
    <x v="1"/>
    <s v="Archdeaconry of St Albans "/>
    <m/>
    <m/>
    <m/>
    <n v="4766"/>
    <n v="2000"/>
    <m/>
    <m/>
  </r>
  <r>
    <x v="4"/>
    <x v="0"/>
    <s v="OK"/>
    <x v="0"/>
    <n v="153"/>
    <m/>
    <m/>
    <m/>
    <s v="091390"/>
    <x v="14"/>
    <x v="6"/>
    <x v="1"/>
    <s v="Archdeaconry of St Albans "/>
    <m/>
    <m/>
    <m/>
    <n v="41982"/>
    <n v="41982"/>
    <m/>
    <m/>
  </r>
  <r>
    <x v="4"/>
    <x v="0"/>
    <s v="No"/>
    <x v="0"/>
    <n v="57"/>
    <m/>
    <m/>
    <m/>
    <s v="091460"/>
    <x v="15"/>
    <x v="7"/>
    <x v="1"/>
    <s v="Archdeaconry of St Albans "/>
    <m/>
    <m/>
    <m/>
    <n v="19212"/>
    <n v="9900"/>
    <m/>
    <m/>
  </r>
  <r>
    <x v="4"/>
    <x v="0"/>
    <s v="No"/>
    <x v="0"/>
    <n v="51"/>
    <m/>
    <m/>
    <m/>
    <s v="091940"/>
    <x v="16"/>
    <x v="7"/>
    <x v="1"/>
    <s v="Archdeaconry of St Albans "/>
    <m/>
    <m/>
    <m/>
    <n v="19644"/>
    <n v="19644"/>
    <m/>
    <m/>
  </r>
  <r>
    <x v="4"/>
    <x v="0"/>
    <s v="OK"/>
    <x v="0"/>
    <n v="153"/>
    <m/>
    <m/>
    <m/>
    <s v="091580"/>
    <x v="17"/>
    <x v="7"/>
    <x v="1"/>
    <s v="Archdeaconry of St Albans "/>
    <m/>
    <m/>
    <m/>
    <n v="17542"/>
    <n v="17542"/>
    <m/>
    <m/>
  </r>
  <r>
    <x v="4"/>
    <x v="0"/>
    <s v="No"/>
    <x v="0"/>
    <n v="10"/>
    <m/>
    <m/>
    <m/>
    <s v="091950"/>
    <x v="18"/>
    <x v="8"/>
    <x v="1"/>
    <s v="Archdeaconry of St Albans "/>
    <m/>
    <m/>
    <m/>
    <n v="48688"/>
    <n v="0"/>
    <m/>
    <m/>
  </r>
  <r>
    <x v="4"/>
    <x v="0"/>
    <s v="OK"/>
    <x v="0"/>
    <n v="153"/>
    <m/>
    <m/>
    <m/>
    <s v="091551"/>
    <x v="19"/>
    <x v="8"/>
    <x v="1"/>
    <s v="Archdeaconry of St Albans "/>
    <m/>
    <m/>
    <m/>
    <n v="84212"/>
    <n v="84212"/>
    <m/>
    <m/>
  </r>
  <r>
    <x v="4"/>
    <x v="0"/>
    <s v="OK"/>
    <x v="0"/>
    <n v="153"/>
    <m/>
    <m/>
    <m/>
    <s v="092900"/>
    <x v="20"/>
    <x v="8"/>
    <x v="1"/>
    <s v="Archdeaconry of St Albans "/>
    <m/>
    <m/>
    <m/>
    <n v="14482"/>
    <n v="14482"/>
    <m/>
    <m/>
  </r>
  <r>
    <x v="4"/>
    <x v="0"/>
    <s v="OK"/>
    <x v="0"/>
    <n v="153"/>
    <m/>
    <m/>
    <m/>
    <s v="091920"/>
    <x v="21"/>
    <x v="9"/>
    <x v="1"/>
    <s v="Archdeaconry of St Albans "/>
    <m/>
    <m/>
    <m/>
    <n v="58893"/>
    <n v="58893"/>
    <m/>
    <m/>
  </r>
  <r>
    <x v="4"/>
    <x v="0"/>
    <s v="OK"/>
    <x v="0"/>
    <n v="153"/>
    <m/>
    <m/>
    <m/>
    <s v="091990"/>
    <x v="22"/>
    <x v="6"/>
    <x v="1"/>
    <s v="Archdeaconry of St Albans "/>
    <m/>
    <m/>
    <m/>
    <n v="25626"/>
    <n v="25626"/>
    <m/>
    <m/>
  </r>
  <r>
    <x v="4"/>
    <x v="0"/>
    <s v="OK"/>
    <x v="0"/>
    <n v="330"/>
    <m/>
    <m/>
    <m/>
    <s v="092061"/>
    <x v="23"/>
    <x v="10"/>
    <x v="1"/>
    <s v="Archdeaconry of St Albans "/>
    <m/>
    <m/>
    <m/>
    <n v="1619"/>
    <n v="1619"/>
    <m/>
    <m/>
  </r>
  <r>
    <x v="4"/>
    <x v="0"/>
    <s v="OK"/>
    <x v="0"/>
    <n v="153"/>
    <m/>
    <m/>
    <m/>
    <s v="092250"/>
    <x v="24"/>
    <x v="4"/>
    <x v="1"/>
    <s v="Archdeaconry of St Albans "/>
    <m/>
    <m/>
    <m/>
    <n v="40837"/>
    <n v="40837"/>
    <m/>
    <m/>
  </r>
  <r>
    <x v="4"/>
    <x v="0"/>
    <s v="OK"/>
    <x v="0"/>
    <n v="153"/>
    <m/>
    <m/>
    <m/>
    <s v="092260"/>
    <x v="25"/>
    <x v="5"/>
    <x v="1"/>
    <s v="Archdeaconry of St Albans "/>
    <m/>
    <m/>
    <m/>
    <n v="18726"/>
    <n v="18726"/>
    <m/>
    <m/>
  </r>
  <r>
    <x v="4"/>
    <x v="0"/>
    <s v="OK"/>
    <x v="0"/>
    <n v="323"/>
    <m/>
    <m/>
    <m/>
    <s v="092470"/>
    <x v="26"/>
    <x v="10"/>
    <x v="1"/>
    <s v="Archdeaconry of St Albans "/>
    <m/>
    <m/>
    <m/>
    <n v="49255"/>
    <n v="49255"/>
    <m/>
    <m/>
  </r>
  <r>
    <x v="4"/>
    <x v="0"/>
    <s v="OK"/>
    <x v="0"/>
    <n v="329"/>
    <m/>
    <m/>
    <m/>
    <s v="092881"/>
    <x v="27"/>
    <x v="11"/>
    <x v="1"/>
    <s v="Archdeaconry of St Albans "/>
    <m/>
    <m/>
    <m/>
    <n v="33674"/>
    <n v="33674"/>
    <m/>
    <m/>
  </r>
  <r>
    <x v="4"/>
    <x v="0"/>
    <s v="OK"/>
    <x v="0"/>
    <n v="153"/>
    <m/>
    <m/>
    <m/>
    <s v="100660"/>
    <x v="28"/>
    <x v="12"/>
    <x v="2"/>
    <s v="Archdeaconry of St Albans "/>
    <m/>
    <m/>
    <m/>
    <n v="48870"/>
    <n v="48870"/>
    <m/>
    <m/>
  </r>
  <r>
    <x v="4"/>
    <x v="0"/>
    <s v="OK"/>
    <x v="1"/>
    <n v="153"/>
    <m/>
    <m/>
    <m/>
    <s v="100680"/>
    <x v="29"/>
    <x v="13"/>
    <x v="2"/>
    <s v="Archdeaconry of St Albans "/>
    <m/>
    <m/>
    <m/>
    <n v="199047"/>
    <n v="199047"/>
    <m/>
    <m/>
  </r>
  <r>
    <x v="4"/>
    <x v="0"/>
    <s v="OK"/>
    <x v="1"/>
    <n v="153"/>
    <m/>
    <m/>
    <m/>
    <s v="100681"/>
    <x v="30"/>
    <x v="14"/>
    <x v="2"/>
    <s v="Archdeaconry of St Albans "/>
    <m/>
    <m/>
    <m/>
    <n v="157150"/>
    <n v="157150"/>
    <m/>
    <m/>
  </r>
  <r>
    <x v="4"/>
    <x v="0"/>
    <s v="No"/>
    <x v="0"/>
    <n v="109"/>
    <m/>
    <m/>
    <m/>
    <s v="100790"/>
    <x v="31"/>
    <x v="15"/>
    <x v="2"/>
    <s v="Archdeaconry of St Albans "/>
    <m/>
    <m/>
    <m/>
    <n v="63870"/>
    <n v="36597"/>
    <m/>
    <m/>
  </r>
  <r>
    <x v="4"/>
    <x v="0"/>
    <s v="OK"/>
    <x v="0"/>
    <n v="153"/>
    <m/>
    <m/>
    <m/>
    <s v="100791"/>
    <x v="32"/>
    <x v="16"/>
    <x v="2"/>
    <s v="Archdeaconry of St Albans "/>
    <m/>
    <m/>
    <m/>
    <n v="67140"/>
    <n v="67140"/>
    <m/>
    <m/>
  </r>
  <r>
    <x v="4"/>
    <x v="0"/>
    <s v="OK"/>
    <x v="0"/>
    <n v="153"/>
    <m/>
    <m/>
    <m/>
    <s v="101800"/>
    <x v="33"/>
    <x v="17"/>
    <x v="2"/>
    <s v="Archdeaconry of St Albans "/>
    <m/>
    <m/>
    <m/>
    <n v="57422"/>
    <n v="57422"/>
    <m/>
    <m/>
  </r>
  <r>
    <x v="4"/>
    <x v="0"/>
    <s v="OK"/>
    <x v="0"/>
    <n v="153"/>
    <m/>
    <m/>
    <m/>
    <s v="102100"/>
    <x v="34"/>
    <x v="18"/>
    <x v="2"/>
    <s v="Archdeaconry of St Albans "/>
    <m/>
    <m/>
    <m/>
    <n v="89097"/>
    <n v="89097"/>
    <m/>
    <m/>
  </r>
  <r>
    <x v="4"/>
    <x v="0"/>
    <s v="OK"/>
    <x v="0"/>
    <n v="153"/>
    <m/>
    <m/>
    <m/>
    <s v="100490"/>
    <x v="35"/>
    <x v="19"/>
    <x v="2"/>
    <s v="Archdeaconry of St Albans "/>
    <m/>
    <m/>
    <m/>
    <n v="47702"/>
    <n v="47702"/>
    <m/>
    <m/>
  </r>
  <r>
    <x v="4"/>
    <x v="0"/>
    <s v="No"/>
    <x v="0"/>
    <n v="88"/>
    <m/>
    <m/>
    <m/>
    <s v="102300"/>
    <x v="36"/>
    <x v="12"/>
    <x v="2"/>
    <s v="Archdeaconry of St Albans "/>
    <m/>
    <m/>
    <m/>
    <n v="46067"/>
    <n v="31000"/>
    <m/>
    <m/>
  </r>
  <r>
    <x v="4"/>
    <x v="0"/>
    <s v="OK"/>
    <x v="0"/>
    <n v="153"/>
    <m/>
    <m/>
    <m/>
    <s v="112180"/>
    <x v="37"/>
    <x v="20"/>
    <x v="3"/>
    <s v="Archdeaconry of St Albans "/>
    <m/>
    <m/>
    <m/>
    <n v="75783"/>
    <n v="75783"/>
    <m/>
    <m/>
  </r>
  <r>
    <x v="4"/>
    <x v="0"/>
    <s v="OK"/>
    <x v="0"/>
    <n v="153"/>
    <m/>
    <m/>
    <m/>
    <s v="112211"/>
    <x v="38"/>
    <x v="21"/>
    <x v="3"/>
    <s v="Archdeaconry of St Albans "/>
    <m/>
    <m/>
    <m/>
    <n v="65897"/>
    <n v="65897"/>
    <m/>
    <m/>
  </r>
  <r>
    <x v="4"/>
    <x v="0"/>
    <s v="OK"/>
    <x v="0"/>
    <n v="153"/>
    <m/>
    <m/>
    <m/>
    <s v="112191"/>
    <x v="39"/>
    <x v="22"/>
    <x v="3"/>
    <s v="Archdeaconry of St Albans "/>
    <m/>
    <m/>
    <m/>
    <n v="57694"/>
    <n v="57694"/>
    <m/>
    <m/>
  </r>
  <r>
    <x v="4"/>
    <x v="0"/>
    <s v="OK"/>
    <x v="0"/>
    <n v="153"/>
    <m/>
    <m/>
    <m/>
    <s v="112200"/>
    <x v="40"/>
    <x v="23"/>
    <x v="3"/>
    <s v="Archdeaconry of St Albans "/>
    <m/>
    <m/>
    <m/>
    <n v="77280"/>
    <n v="77280"/>
    <m/>
    <m/>
  </r>
  <r>
    <x v="4"/>
    <x v="0"/>
    <s v="OK"/>
    <x v="0"/>
    <n v="153"/>
    <m/>
    <m/>
    <m/>
    <s v="112210"/>
    <x v="41"/>
    <x v="24"/>
    <x v="3"/>
    <s v="Archdeaconry of St Albans "/>
    <m/>
    <m/>
    <m/>
    <n v="163602"/>
    <n v="163602"/>
    <m/>
    <m/>
  </r>
  <r>
    <x v="4"/>
    <x v="0"/>
    <s v="No"/>
    <x v="0"/>
    <n v="138"/>
    <m/>
    <m/>
    <m/>
    <s v="112220"/>
    <x v="42"/>
    <x v="25"/>
    <x v="3"/>
    <s v="Archdeaconry of St Albans "/>
    <m/>
    <m/>
    <m/>
    <n v="98612"/>
    <n v="98612"/>
    <m/>
    <m/>
  </r>
  <r>
    <x v="4"/>
    <x v="0"/>
    <s v="OK"/>
    <x v="0"/>
    <n v="153"/>
    <m/>
    <m/>
    <m/>
    <s v="112230"/>
    <x v="43"/>
    <x v="26"/>
    <x v="3"/>
    <s v="Archdeaconry of St Albans "/>
    <m/>
    <m/>
    <m/>
    <n v="57743"/>
    <n v="57743"/>
    <m/>
    <m/>
  </r>
  <r>
    <x v="4"/>
    <x v="0"/>
    <s v="OK"/>
    <x v="0"/>
    <n v="153"/>
    <m/>
    <m/>
    <m/>
    <s v="112240"/>
    <x v="44"/>
    <x v="27"/>
    <x v="3"/>
    <s v="Archdeaconry of St Albans "/>
    <m/>
    <m/>
    <m/>
    <n v="76393"/>
    <n v="76393"/>
    <m/>
    <m/>
  </r>
  <r>
    <x v="4"/>
    <x v="0"/>
    <s v="OK"/>
    <x v="0"/>
    <n v="153"/>
    <m/>
    <m/>
    <m/>
    <s v="110040"/>
    <x v="45"/>
    <x v="28"/>
    <x v="3"/>
    <s v="Archdeaconry of St Albans "/>
    <m/>
    <m/>
    <m/>
    <n v="52282"/>
    <n v="52282"/>
    <m/>
    <m/>
  </r>
  <r>
    <x v="4"/>
    <x v="0"/>
    <s v="OK"/>
    <x v="0"/>
    <n v="153"/>
    <m/>
    <m/>
    <m/>
    <s v="110531"/>
    <x v="46"/>
    <x v="29"/>
    <x v="3"/>
    <s v="Archdeaconry of St Albans "/>
    <m/>
    <m/>
    <m/>
    <n v="55929"/>
    <n v="55929"/>
    <m/>
    <m/>
  </r>
  <r>
    <x v="4"/>
    <x v="0"/>
    <s v="OK"/>
    <x v="0"/>
    <n v="153"/>
    <m/>
    <m/>
    <m/>
    <s v="110750"/>
    <x v="47"/>
    <x v="30"/>
    <x v="3"/>
    <s v="Archdeaconry of St Albans "/>
    <m/>
    <m/>
    <m/>
    <n v="66580"/>
    <n v="66580"/>
    <m/>
    <m/>
  </r>
  <r>
    <x v="4"/>
    <x v="0"/>
    <s v="No"/>
    <x v="0"/>
    <n v="75"/>
    <m/>
    <m/>
    <m/>
    <s v="110740"/>
    <x v="48"/>
    <x v="31"/>
    <x v="3"/>
    <s v="Archdeaconry of St Albans "/>
    <m/>
    <m/>
    <m/>
    <n v="53359"/>
    <n v="24000"/>
    <m/>
    <m/>
  </r>
  <r>
    <x v="4"/>
    <x v="0"/>
    <s v="OK"/>
    <x v="0"/>
    <n v="153"/>
    <m/>
    <m/>
    <m/>
    <s v="110980"/>
    <x v="49"/>
    <x v="32"/>
    <x v="3"/>
    <s v="Archdeaconry of St Albans "/>
    <m/>
    <m/>
    <m/>
    <n v="64058"/>
    <n v="64058"/>
    <m/>
    <m/>
  </r>
  <r>
    <x v="4"/>
    <x v="0"/>
    <s v="OK"/>
    <x v="0"/>
    <n v="153"/>
    <m/>
    <m/>
    <m/>
    <s v="112060"/>
    <x v="50"/>
    <x v="28"/>
    <x v="3"/>
    <s v="Archdeaconry of St Albans "/>
    <m/>
    <m/>
    <m/>
    <n v="117893"/>
    <n v="117893"/>
    <m/>
    <m/>
  </r>
  <r>
    <x v="4"/>
    <x v="0"/>
    <s v="No"/>
    <x v="0"/>
    <n v="74"/>
    <m/>
    <m/>
    <m/>
    <s v="112340"/>
    <x v="51"/>
    <x v="28"/>
    <x v="3"/>
    <s v="Archdeaconry of St Albans "/>
    <m/>
    <m/>
    <m/>
    <n v="36055"/>
    <n v="36055"/>
    <m/>
    <m/>
  </r>
  <r>
    <x v="4"/>
    <x v="0"/>
    <s v="OK"/>
    <x v="0"/>
    <n v="153"/>
    <m/>
    <m/>
    <m/>
    <s v="130010"/>
    <x v="52"/>
    <x v="33"/>
    <x v="4"/>
    <s v="Archdeaconry of St Albans "/>
    <m/>
    <m/>
    <m/>
    <n v="108473"/>
    <n v="108473"/>
    <m/>
    <m/>
  </r>
  <r>
    <x v="4"/>
    <x v="0"/>
    <s v="OK"/>
    <x v="0"/>
    <n v="153"/>
    <m/>
    <m/>
    <m/>
    <s v="131500"/>
    <x v="53"/>
    <x v="34"/>
    <x v="4"/>
    <s v="Archdeaconry of St Albans "/>
    <m/>
    <m/>
    <m/>
    <n v="39994"/>
    <n v="39994"/>
    <m/>
    <m/>
  </r>
  <r>
    <x v="4"/>
    <x v="0"/>
    <s v="No"/>
    <x v="0"/>
    <n v="112"/>
    <m/>
    <m/>
    <m/>
    <s v="131520"/>
    <x v="54"/>
    <x v="35"/>
    <x v="4"/>
    <s v="Archdeaconry of St Albans "/>
    <m/>
    <m/>
    <m/>
    <n v="45392"/>
    <n v="45392"/>
    <m/>
    <m/>
  </r>
  <r>
    <x v="4"/>
    <x v="0"/>
    <s v="OK"/>
    <x v="0"/>
    <n v="153"/>
    <m/>
    <m/>
    <m/>
    <s v="131951"/>
    <x v="55"/>
    <x v="36"/>
    <x v="4"/>
    <s v="Archdeaconry of St Albans "/>
    <m/>
    <m/>
    <m/>
    <n v="28327"/>
    <n v="28327"/>
    <m/>
    <m/>
  </r>
  <r>
    <x v="4"/>
    <x v="0"/>
    <s v="OK"/>
    <x v="0"/>
    <n v="153"/>
    <m/>
    <m/>
    <m/>
    <s v="131960"/>
    <x v="56"/>
    <x v="37"/>
    <x v="4"/>
    <s v="Archdeaconry of St Albans "/>
    <m/>
    <m/>
    <m/>
    <n v="42050"/>
    <n v="42050"/>
    <m/>
    <m/>
  </r>
  <r>
    <x v="4"/>
    <x v="0"/>
    <s v="No"/>
    <x v="0"/>
    <n v="69"/>
    <m/>
    <m/>
    <m/>
    <s v="132730"/>
    <x v="57"/>
    <x v="38"/>
    <x v="4"/>
    <s v="Archdeaconry of St Albans "/>
    <m/>
    <m/>
    <m/>
    <n v="50790"/>
    <n v="24539"/>
    <m/>
    <m/>
  </r>
  <r>
    <x v="4"/>
    <x v="0"/>
    <s v="OK"/>
    <x v="0"/>
    <n v="153"/>
    <m/>
    <m/>
    <m/>
    <s v="132740"/>
    <x v="58"/>
    <x v="39"/>
    <x v="4"/>
    <s v="Archdeaconry of St Albans "/>
    <m/>
    <m/>
    <m/>
    <n v="32986"/>
    <n v="32986"/>
    <m/>
    <m/>
  </r>
  <r>
    <x v="4"/>
    <x v="0"/>
    <s v="No"/>
    <x v="0"/>
    <n v="131"/>
    <m/>
    <m/>
    <m/>
    <s v="132760"/>
    <x v="59"/>
    <x v="40"/>
    <x v="4"/>
    <s v="Archdeaconry of St Albans "/>
    <m/>
    <m/>
    <m/>
    <n v="34916"/>
    <n v="32010"/>
    <m/>
    <m/>
  </r>
  <r>
    <x v="4"/>
    <x v="0"/>
    <s v="OK"/>
    <x v="0"/>
    <n v="153"/>
    <m/>
    <m/>
    <m/>
    <s v="132761"/>
    <x v="60"/>
    <x v="41"/>
    <x v="4"/>
    <s v="Archdeaconry of St Albans "/>
    <m/>
    <m/>
    <m/>
    <n v="112922"/>
    <n v="112922"/>
    <m/>
    <m/>
  </r>
  <r>
    <x v="4"/>
    <x v="0"/>
    <s v="OK"/>
    <x v="0"/>
    <n v="153"/>
    <m/>
    <m/>
    <m/>
    <s v="132770"/>
    <x v="61"/>
    <x v="42"/>
    <x v="4"/>
    <s v="Archdeaconry of St Albans "/>
    <m/>
    <m/>
    <m/>
    <n v="98463"/>
    <n v="98463"/>
    <m/>
    <m/>
  </r>
  <r>
    <x v="4"/>
    <x v="0"/>
    <s v="OK"/>
    <x v="0"/>
    <n v="153"/>
    <m/>
    <m/>
    <m/>
    <s v="132780"/>
    <x v="62"/>
    <x v="43"/>
    <x v="4"/>
    <s v="Archdeaconry of St Albans "/>
    <m/>
    <m/>
    <m/>
    <n v="52191"/>
    <n v="52191"/>
    <m/>
    <m/>
  </r>
  <r>
    <x v="4"/>
    <x v="0"/>
    <s v="No"/>
    <x v="0"/>
    <n v="129"/>
    <m/>
    <m/>
    <m/>
    <s v="132781"/>
    <x v="63"/>
    <x v="44"/>
    <x v="4"/>
    <s v="Archdeaconry of St Albans "/>
    <m/>
    <m/>
    <m/>
    <n v="32053"/>
    <n v="32053"/>
    <m/>
    <m/>
  </r>
  <r>
    <x v="4"/>
    <x v="0"/>
    <s v="OK"/>
    <x v="0"/>
    <n v="321"/>
    <m/>
    <m/>
    <m/>
    <s v="130570"/>
    <x v="64"/>
    <x v="45"/>
    <x v="4"/>
    <s v="Archdeaconry of St Albans "/>
    <m/>
    <m/>
    <m/>
    <n v="105682"/>
    <n v="105682"/>
    <m/>
    <m/>
  </r>
  <r>
    <x v="4"/>
    <x v="0"/>
    <s v="No"/>
    <x v="0"/>
    <n v="85"/>
    <m/>
    <m/>
    <m/>
    <s v="130580"/>
    <x v="65"/>
    <x v="46"/>
    <x v="4"/>
    <s v="Archdeaconry of St Albans "/>
    <m/>
    <m/>
    <m/>
    <n v="52191"/>
    <n v="44191"/>
    <m/>
    <m/>
  </r>
  <r>
    <x v="4"/>
    <x v="0"/>
    <s v="No"/>
    <x v="0"/>
    <n v="12"/>
    <m/>
    <m/>
    <m/>
    <s v="140150"/>
    <x v="66"/>
    <x v="47"/>
    <x v="5"/>
    <s v="Archdeaconry of St Albans "/>
    <m/>
    <m/>
    <m/>
    <n v="4324"/>
    <n v="3270"/>
    <m/>
    <m/>
  </r>
  <r>
    <x v="4"/>
    <x v="0"/>
    <s v="OK"/>
    <x v="0"/>
    <n v="153"/>
    <m/>
    <m/>
    <m/>
    <s v="141440"/>
    <x v="67"/>
    <x v="47"/>
    <x v="5"/>
    <s v="Archdeaconry of St Albans "/>
    <m/>
    <m/>
    <m/>
    <n v="39634"/>
    <n v="39634"/>
    <m/>
    <m/>
  </r>
  <r>
    <x v="4"/>
    <x v="0"/>
    <s v="No"/>
    <x v="0"/>
    <n v="117"/>
    <m/>
    <m/>
    <m/>
    <s v="140960"/>
    <x v="68"/>
    <x v="48"/>
    <x v="5"/>
    <s v="Archdeaconry of St Albans "/>
    <m/>
    <m/>
    <m/>
    <n v="31104"/>
    <n v="22598.75"/>
    <m/>
    <m/>
  </r>
  <r>
    <x v="4"/>
    <x v="0"/>
    <s v="OK"/>
    <x v="0"/>
    <n v="153"/>
    <m/>
    <m/>
    <m/>
    <s v="141100"/>
    <x v="69"/>
    <x v="49"/>
    <x v="5"/>
    <s v="Archdeaconry of St Albans "/>
    <m/>
    <m/>
    <m/>
    <n v="98189"/>
    <n v="98189"/>
    <m/>
    <m/>
  </r>
  <r>
    <x v="4"/>
    <x v="0"/>
    <s v="OK"/>
    <x v="0"/>
    <n v="153"/>
    <m/>
    <m/>
    <m/>
    <s v="141110"/>
    <x v="70"/>
    <x v="50"/>
    <x v="5"/>
    <s v="Archdeaconry of St Albans "/>
    <m/>
    <m/>
    <m/>
    <n v="282946"/>
    <n v="282946"/>
    <m/>
    <m/>
  </r>
  <r>
    <x v="4"/>
    <x v="0"/>
    <s v="OK"/>
    <x v="0"/>
    <n v="149"/>
    <m/>
    <m/>
    <m/>
    <s v="141760"/>
    <x v="71"/>
    <x v="48"/>
    <x v="5"/>
    <s v="Archdeaconry of St Albans "/>
    <m/>
    <m/>
    <m/>
    <n v="28301"/>
    <n v="28301"/>
    <m/>
    <m/>
  </r>
  <r>
    <x v="4"/>
    <x v="0"/>
    <s v="OK"/>
    <x v="0"/>
    <n v="153"/>
    <m/>
    <m/>
    <m/>
    <s v="142080"/>
    <x v="72"/>
    <x v="51"/>
    <x v="5"/>
    <s v="Archdeaconry of St Albans "/>
    <m/>
    <m/>
    <m/>
    <n v="127871"/>
    <n v="127871"/>
    <m/>
    <m/>
  </r>
  <r>
    <x v="4"/>
    <x v="0"/>
    <s v="OK"/>
    <x v="0"/>
    <n v="153"/>
    <m/>
    <m/>
    <m/>
    <s v="142280"/>
    <x v="73"/>
    <x v="52"/>
    <x v="5"/>
    <s v="Archdeaconry of St Albans "/>
    <m/>
    <m/>
    <m/>
    <n v="40946"/>
    <n v="40946"/>
    <m/>
    <m/>
  </r>
  <r>
    <x v="4"/>
    <x v="0"/>
    <s v="OK"/>
    <x v="0"/>
    <n v="153"/>
    <m/>
    <m/>
    <m/>
    <s v="142860"/>
    <x v="74"/>
    <x v="53"/>
    <x v="5"/>
    <s v="Archdeaconry of St Albans "/>
    <m/>
    <m/>
    <m/>
    <n v="100075"/>
    <n v="100075"/>
    <m/>
    <m/>
  </r>
  <r>
    <x v="4"/>
    <x v="0"/>
    <s v="OK"/>
    <x v="0"/>
    <n v="153"/>
    <m/>
    <m/>
    <m/>
    <s v="231171"/>
    <x v="75"/>
    <x v="54"/>
    <x v="6"/>
    <s v="Archdeaconry of St Albans "/>
    <m/>
    <m/>
    <m/>
    <n v="50556"/>
    <n v="50556"/>
    <m/>
    <m/>
  </r>
  <r>
    <x v="4"/>
    <x v="0"/>
    <s v="No"/>
    <x v="0"/>
    <n v="127"/>
    <m/>
    <m/>
    <m/>
    <s v="231172"/>
    <x v="76"/>
    <x v="54"/>
    <x v="6"/>
    <s v="Archdeaconry of St Albans "/>
    <m/>
    <m/>
    <m/>
    <n v="29619"/>
    <n v="28862"/>
    <m/>
    <m/>
  </r>
  <r>
    <x v="4"/>
    <x v="0"/>
    <s v="OK"/>
    <x v="0"/>
    <n v="153"/>
    <m/>
    <m/>
    <m/>
    <s v="231173"/>
    <x v="77"/>
    <x v="54"/>
    <x v="6"/>
    <s v="Archdeaconry of St Albans "/>
    <m/>
    <m/>
    <m/>
    <n v="54994"/>
    <n v="54994"/>
    <m/>
    <m/>
  </r>
  <r>
    <x v="4"/>
    <x v="0"/>
    <s v="No"/>
    <x v="0"/>
    <n v="11"/>
    <m/>
    <m/>
    <m/>
    <s v="231174"/>
    <x v="78"/>
    <x v="54"/>
    <x v="6"/>
    <s v="Archdeaconry of St Albans "/>
    <m/>
    <m/>
    <m/>
    <n v="42290"/>
    <n v="12766.659999996424"/>
    <m/>
    <m/>
  </r>
  <r>
    <x v="4"/>
    <x v="0"/>
    <s v="No"/>
    <x v="0"/>
    <n v="99"/>
    <m/>
    <m/>
    <m/>
    <s v="230500"/>
    <x v="79"/>
    <x v="55"/>
    <x v="6"/>
    <s v="Archdeaconry of St Albans "/>
    <m/>
    <m/>
    <m/>
    <n v="84192"/>
    <n v="84192"/>
    <m/>
    <m/>
  </r>
  <r>
    <x v="4"/>
    <x v="0"/>
    <s v="OK"/>
    <x v="0"/>
    <n v="153"/>
    <m/>
    <m/>
    <m/>
    <s v="230501"/>
    <x v="80"/>
    <x v="55"/>
    <x v="6"/>
    <s v="Archdeaconry of St Albans "/>
    <m/>
    <m/>
    <m/>
    <n v="4151"/>
    <n v="4151"/>
    <m/>
    <m/>
  </r>
  <r>
    <x v="4"/>
    <x v="0"/>
    <s v="OK"/>
    <x v="0"/>
    <n v="153"/>
    <m/>
    <m/>
    <m/>
    <s v="230641"/>
    <x v="81"/>
    <x v="56"/>
    <x v="6"/>
    <s v="Archdeaconry of St Albans "/>
    <m/>
    <m/>
    <m/>
    <n v="42963"/>
    <n v="42963"/>
    <m/>
    <m/>
  </r>
  <r>
    <x v="4"/>
    <x v="0"/>
    <s v="No"/>
    <x v="0"/>
    <n v="41"/>
    <m/>
    <m/>
    <m/>
    <s v="230642"/>
    <x v="82"/>
    <x v="56"/>
    <x v="6"/>
    <s v="Archdeaconry of St Albans "/>
    <m/>
    <m/>
    <m/>
    <n v="25653"/>
    <n v="10166.670000001788"/>
    <m/>
    <m/>
  </r>
  <r>
    <x v="4"/>
    <x v="0"/>
    <s v="OK"/>
    <x v="0"/>
    <n v="153"/>
    <m/>
    <m/>
    <m/>
    <s v="230643"/>
    <x v="83"/>
    <x v="56"/>
    <x v="6"/>
    <s v="Archdeaconry of St Albans "/>
    <m/>
    <m/>
    <m/>
    <n v="59548"/>
    <n v="59548"/>
    <m/>
    <m/>
  </r>
  <r>
    <x v="4"/>
    <x v="0"/>
    <s v="OK"/>
    <x v="0"/>
    <n v="153"/>
    <m/>
    <m/>
    <m/>
    <s v="231450"/>
    <x v="84"/>
    <x v="56"/>
    <x v="6"/>
    <s v="Archdeaconry of St Albans "/>
    <m/>
    <m/>
    <m/>
    <n v="51606"/>
    <n v="51606"/>
    <m/>
    <m/>
  </r>
  <r>
    <x v="4"/>
    <x v="0"/>
    <s v="OK"/>
    <x v="0"/>
    <n v="153"/>
    <m/>
    <m/>
    <m/>
    <s v="020672"/>
    <x v="85"/>
    <x v="57"/>
    <x v="7"/>
    <s v="Archdeaconry of Hertford"/>
    <m/>
    <m/>
    <m/>
    <n v="133165"/>
    <n v="133165"/>
    <m/>
    <m/>
  </r>
  <r>
    <x v="4"/>
    <x v="0"/>
    <s v="No"/>
    <x v="0"/>
    <n v="153"/>
    <m/>
    <m/>
    <m/>
    <s v="020850"/>
    <x v="86"/>
    <x v="58"/>
    <x v="7"/>
    <s v="Archdeaconry of Hertford"/>
    <m/>
    <m/>
    <m/>
    <n v="68308"/>
    <n v="68308"/>
    <m/>
    <m/>
  </r>
  <r>
    <x v="4"/>
    <x v="0"/>
    <s v="OK"/>
    <x v="0"/>
    <n v="153"/>
    <m/>
    <m/>
    <m/>
    <s v="021640"/>
    <x v="87"/>
    <x v="59"/>
    <x v="7"/>
    <s v="Archdeaconry of Hertford"/>
    <m/>
    <m/>
    <m/>
    <n v="84097"/>
    <n v="84097"/>
    <m/>
    <m/>
  </r>
  <r>
    <x v="4"/>
    <x v="0"/>
    <s v="No"/>
    <x v="0"/>
    <n v="8"/>
    <m/>
    <m/>
    <m/>
    <s v="021750"/>
    <x v="88"/>
    <x v="60"/>
    <x v="7"/>
    <s v="Archdeaconry of Hertford"/>
    <m/>
    <m/>
    <m/>
    <n v="99614"/>
    <n v="8036.3399999141693"/>
    <m/>
    <m/>
  </r>
  <r>
    <x v="4"/>
    <x v="0"/>
    <s v="OK"/>
    <x v="0"/>
    <n v="140"/>
    <m/>
    <m/>
    <m/>
    <s v="021860"/>
    <x v="89"/>
    <x v="61"/>
    <x v="7"/>
    <s v="Archdeaconry of Hertford"/>
    <m/>
    <m/>
    <m/>
    <n v="68199"/>
    <n v="68199"/>
    <m/>
    <m/>
  </r>
  <r>
    <x v="4"/>
    <x v="0"/>
    <s v="OK"/>
    <x v="0"/>
    <n v="153"/>
    <m/>
    <m/>
    <m/>
    <s v="020201"/>
    <x v="90"/>
    <x v="62"/>
    <x v="7"/>
    <s v="Archdeaconry of Hertford"/>
    <m/>
    <m/>
    <m/>
    <n v="65816"/>
    <n v="65816"/>
    <m/>
    <m/>
  </r>
  <r>
    <x v="4"/>
    <x v="0"/>
    <s v="OK"/>
    <x v="0"/>
    <n v="115"/>
    <m/>
    <m/>
    <m/>
    <s v="022110"/>
    <x v="91"/>
    <x v="63"/>
    <x v="7"/>
    <s v="Archdeaconry of Hertford"/>
    <m/>
    <m/>
    <m/>
    <n v="4204"/>
    <n v="4204"/>
    <m/>
    <m/>
  </r>
  <r>
    <x v="4"/>
    <x v="0"/>
    <s v="OK"/>
    <x v="0"/>
    <n v="153"/>
    <m/>
    <m/>
    <m/>
    <s v="022363"/>
    <x v="92"/>
    <x v="63"/>
    <x v="7"/>
    <s v="Archdeaconry of Hertford"/>
    <m/>
    <m/>
    <m/>
    <n v="6689"/>
    <n v="6689"/>
    <m/>
    <m/>
  </r>
  <r>
    <x v="4"/>
    <x v="0"/>
    <s v="OK"/>
    <x v="0"/>
    <n v="153"/>
    <m/>
    <m/>
    <m/>
    <s v="022362"/>
    <x v="93"/>
    <x v="64"/>
    <x v="7"/>
    <s v="Archdeaconry of Hertford"/>
    <m/>
    <m/>
    <m/>
    <n v="65038"/>
    <n v="65038"/>
    <m/>
    <m/>
  </r>
  <r>
    <x v="4"/>
    <x v="0"/>
    <s v="No"/>
    <x v="0"/>
    <n v="55"/>
    <m/>
    <m/>
    <m/>
    <s v="022600"/>
    <x v="94"/>
    <x v="65"/>
    <x v="7"/>
    <s v="Archdeaconry of Hertford"/>
    <m/>
    <m/>
    <m/>
    <n v="75783"/>
    <n v="48000"/>
    <m/>
    <m/>
  </r>
  <r>
    <x v="4"/>
    <x v="0"/>
    <s v="No"/>
    <x v="0"/>
    <n v="34"/>
    <m/>
    <m/>
    <m/>
    <s v="020470"/>
    <x v="95"/>
    <x v="66"/>
    <x v="7"/>
    <s v="Archdeaconry of Hertford"/>
    <m/>
    <m/>
    <m/>
    <n v="87740"/>
    <n v="50000"/>
    <m/>
    <m/>
  </r>
  <r>
    <x v="4"/>
    <x v="0"/>
    <s v="No"/>
    <x v="0"/>
    <n v="5"/>
    <m/>
    <m/>
    <m/>
    <s v="040020"/>
    <x v="96"/>
    <x v="67"/>
    <x v="8"/>
    <s v="Archdeaconry of Hertford"/>
    <m/>
    <m/>
    <m/>
    <n v="11633"/>
    <n v="0"/>
    <m/>
    <m/>
  </r>
  <r>
    <x v="4"/>
    <x v="0"/>
    <s v="No"/>
    <x v="0"/>
    <n v="48"/>
    <m/>
    <m/>
    <m/>
    <s v="041630"/>
    <x v="97"/>
    <x v="67"/>
    <x v="8"/>
    <s v="Archdeaconry of Hertford"/>
    <m/>
    <m/>
    <m/>
    <n v="15906"/>
    <n v="9000"/>
    <m/>
    <m/>
  </r>
  <r>
    <x v="4"/>
    <x v="0"/>
    <s v="No"/>
    <x v="0"/>
    <n v="39"/>
    <m/>
    <m/>
    <m/>
    <s v="042550"/>
    <x v="98"/>
    <x v="68"/>
    <x v="8"/>
    <s v="Archdeaconry of Hertford"/>
    <m/>
    <m/>
    <m/>
    <n v="42478"/>
    <n v="18000"/>
    <m/>
    <m/>
  </r>
  <r>
    <x v="4"/>
    <x v="0"/>
    <s v="OK"/>
    <x v="0"/>
    <n v="153"/>
    <m/>
    <m/>
    <m/>
    <s v="040430"/>
    <x v="99"/>
    <x v="69"/>
    <x v="8"/>
    <s v="Archdeaconry of Hertford"/>
    <m/>
    <m/>
    <m/>
    <n v="108718"/>
    <n v="108718"/>
    <m/>
    <m/>
  </r>
  <r>
    <x v="4"/>
    <x v="0"/>
    <s v="No"/>
    <x v="0"/>
    <n v="44"/>
    <m/>
    <m/>
    <m/>
    <s v="040520"/>
    <x v="100"/>
    <x v="70"/>
    <x v="8"/>
    <s v="Archdeaconry of Hertford"/>
    <m/>
    <m/>
    <m/>
    <n v="25109"/>
    <n v="20189"/>
    <m/>
    <m/>
  </r>
  <r>
    <x v="4"/>
    <x v="0"/>
    <s v="No"/>
    <x v="0"/>
    <n v="29"/>
    <m/>
    <m/>
    <m/>
    <s v="040990"/>
    <x v="101"/>
    <x v="70"/>
    <x v="8"/>
    <s v="Archdeaconry of Hertford"/>
    <m/>
    <m/>
    <m/>
    <n v="9661"/>
    <n v="2415"/>
    <m/>
    <m/>
  </r>
  <r>
    <x v="4"/>
    <x v="0"/>
    <s v="No"/>
    <x v="0"/>
    <n v="105"/>
    <m/>
    <m/>
    <m/>
    <s v="042451"/>
    <x v="102"/>
    <x v="70"/>
    <x v="8"/>
    <s v="Archdeaconry of Hertford"/>
    <m/>
    <m/>
    <m/>
    <n v="3380"/>
    <n v="3380"/>
    <m/>
    <m/>
  </r>
  <r>
    <x v="4"/>
    <x v="0"/>
    <s v="No"/>
    <x v="0"/>
    <n v="28"/>
    <m/>
    <m/>
    <m/>
    <s v="041000"/>
    <x v="103"/>
    <x v="71"/>
    <x v="8"/>
    <s v="Archdeaconry of Hertford"/>
    <m/>
    <m/>
    <m/>
    <n v="8647"/>
    <n v="8647"/>
    <m/>
    <m/>
  </r>
  <r>
    <x v="4"/>
    <x v="0"/>
    <s v="OK"/>
    <x v="0"/>
    <n v="122"/>
    <m/>
    <m/>
    <m/>
    <s v="041250"/>
    <x v="104"/>
    <x v="71"/>
    <x v="8"/>
    <s v="Archdeaconry of Hertford"/>
    <m/>
    <m/>
    <m/>
    <n v="30803"/>
    <n v="30803"/>
    <m/>
    <m/>
  </r>
  <r>
    <x v="4"/>
    <x v="0"/>
    <s v="No"/>
    <x v="0"/>
    <n v="100"/>
    <m/>
    <m/>
    <m/>
    <s v="041300"/>
    <x v="105"/>
    <x v="72"/>
    <x v="8"/>
    <s v="Archdeaconry of Hertford"/>
    <m/>
    <m/>
    <m/>
    <n v="60133"/>
    <n v="60133"/>
    <m/>
    <m/>
  </r>
  <r>
    <x v="4"/>
    <x v="0"/>
    <s v="No"/>
    <x v="0"/>
    <n v="70"/>
    <m/>
    <m/>
    <m/>
    <s v="041850"/>
    <x v="106"/>
    <x v="67"/>
    <x v="8"/>
    <s v="Archdeaconry of Hertford"/>
    <m/>
    <m/>
    <m/>
    <n v="52386"/>
    <n v="42000"/>
    <m/>
    <m/>
  </r>
  <r>
    <x v="4"/>
    <x v="0"/>
    <s v="OK"/>
    <x v="0"/>
    <n v="153"/>
    <m/>
    <m/>
    <m/>
    <s v="042310"/>
    <x v="107"/>
    <x v="73"/>
    <x v="8"/>
    <s v="Archdeaconry of Hertford"/>
    <m/>
    <m/>
    <m/>
    <n v="72980"/>
    <n v="72980"/>
    <m/>
    <m/>
  </r>
  <r>
    <x v="4"/>
    <x v="0"/>
    <s v="OK"/>
    <x v="0"/>
    <n v="153"/>
    <m/>
    <m/>
    <m/>
    <s v="042400"/>
    <x v="108"/>
    <x v="74"/>
    <x v="8"/>
    <s v="Archdeaconry of Hertford"/>
    <m/>
    <m/>
    <m/>
    <n v="56487"/>
    <n v="56487"/>
    <m/>
    <m/>
  </r>
  <r>
    <x v="4"/>
    <x v="0"/>
    <s v="OK"/>
    <x v="0"/>
    <n v="153"/>
    <m/>
    <m/>
    <m/>
    <s v="041650"/>
    <x v="109"/>
    <x v="74"/>
    <x v="8"/>
    <s v="Archdeaconry of Hertford"/>
    <m/>
    <m/>
    <m/>
    <n v="20029"/>
    <n v="20029"/>
    <m/>
    <m/>
  </r>
  <r>
    <x v="4"/>
    <x v="0"/>
    <s v="OK"/>
    <x v="0"/>
    <n v="153"/>
    <m/>
    <m/>
    <m/>
    <s v="042170"/>
    <x v="110"/>
    <x v="74"/>
    <x v="8"/>
    <s v="Archdeaconry of Hertford"/>
    <m/>
    <m/>
    <m/>
    <n v="6982"/>
    <n v="6982"/>
    <m/>
    <m/>
  </r>
  <r>
    <x v="4"/>
    <x v="0"/>
    <s v="OK"/>
    <x v="1"/>
    <n v="325"/>
    <m/>
    <m/>
    <m/>
    <s v="042552"/>
    <x v="111"/>
    <x v="75"/>
    <x v="8"/>
    <s v="Archdeaconry of Hertford"/>
    <m/>
    <m/>
    <m/>
    <n v="87696"/>
    <n v="87696"/>
    <m/>
    <m/>
  </r>
  <r>
    <x v="4"/>
    <x v="0"/>
    <s v="OK"/>
    <x v="0"/>
    <n v="153"/>
    <m/>
    <m/>
    <m/>
    <s v="050160"/>
    <x v="112"/>
    <x v="76"/>
    <x v="9"/>
    <s v="Archdeaconry of Hertford"/>
    <m/>
    <m/>
    <m/>
    <n v="58955"/>
    <n v="58955"/>
    <m/>
    <m/>
  </r>
  <r>
    <x v="4"/>
    <x v="0"/>
    <s v="No"/>
    <x v="0"/>
    <n v="153"/>
    <m/>
    <m/>
    <m/>
    <s v="050581"/>
    <x v="113"/>
    <x v="76"/>
    <x v="9"/>
    <s v="Archdeaconry of Hertford"/>
    <m/>
    <m/>
    <m/>
    <n v="5590"/>
    <n v="5590"/>
    <m/>
    <m/>
  </r>
  <r>
    <x v="4"/>
    <x v="0"/>
    <s v="OK"/>
    <x v="0"/>
    <n v="153"/>
    <m/>
    <m/>
    <m/>
    <s v="052840"/>
    <x v="114"/>
    <x v="77"/>
    <x v="9"/>
    <s v="Archdeaconry of Hertford"/>
    <m/>
    <m/>
    <m/>
    <n v="27010"/>
    <n v="27010"/>
    <m/>
    <m/>
  </r>
  <r>
    <x v="4"/>
    <x v="0"/>
    <s v="OK"/>
    <x v="0"/>
    <n v="153"/>
    <m/>
    <m/>
    <m/>
    <s v="050060"/>
    <x v="115"/>
    <x v="78"/>
    <x v="9"/>
    <s v="Archdeaconry of Hertford"/>
    <m/>
    <m/>
    <m/>
    <n v="11583"/>
    <n v="11583"/>
    <m/>
    <m/>
  </r>
  <r>
    <x v="4"/>
    <x v="0"/>
    <s v="No"/>
    <x v="0"/>
    <n v="20"/>
    <m/>
    <m/>
    <m/>
    <s v="050530"/>
    <x v="116"/>
    <x v="78"/>
    <x v="9"/>
    <s v="Archdeaconry of Hertford"/>
    <m/>
    <m/>
    <m/>
    <n v="9006"/>
    <n v="9006"/>
    <m/>
    <m/>
  </r>
  <r>
    <x v="4"/>
    <x v="0"/>
    <s v="OK"/>
    <x v="0"/>
    <n v="153"/>
    <m/>
    <m/>
    <m/>
    <s v="051070"/>
    <x v="117"/>
    <x v="78"/>
    <x v="9"/>
    <s v="Archdeaconry of Hertford"/>
    <m/>
    <m/>
    <m/>
    <n v="32060"/>
    <n v="32060"/>
    <m/>
    <m/>
  </r>
  <r>
    <x v="4"/>
    <x v="0"/>
    <s v="OK"/>
    <x v="0"/>
    <n v="153"/>
    <m/>
    <m/>
    <m/>
    <s v="051781"/>
    <x v="118"/>
    <x v="78"/>
    <x v="9"/>
    <s v="Archdeaconry of Hertford"/>
    <m/>
    <m/>
    <m/>
    <n v="4661"/>
    <n v="4661"/>
    <m/>
    <m/>
  </r>
  <r>
    <x v="4"/>
    <x v="0"/>
    <s v="OK"/>
    <x v="0"/>
    <n v="153"/>
    <m/>
    <m/>
    <m/>
    <s v="050080"/>
    <x v="119"/>
    <x v="79"/>
    <x v="9"/>
    <s v="Archdeaconry of Hertford"/>
    <m/>
    <m/>
    <m/>
    <n v="14254"/>
    <n v="14254"/>
    <m/>
    <m/>
  </r>
  <r>
    <x v="4"/>
    <x v="0"/>
    <s v="No"/>
    <x v="0"/>
    <n v="31"/>
    <m/>
    <m/>
    <m/>
    <s v="050770"/>
    <x v="120"/>
    <x v="79"/>
    <x v="9"/>
    <s v="Archdeaconry of Hertford"/>
    <m/>
    <m/>
    <m/>
    <n v="10461"/>
    <n v="0"/>
    <m/>
    <m/>
  </r>
  <r>
    <x v="4"/>
    <x v="0"/>
    <s v="No"/>
    <x v="0"/>
    <n v="4"/>
    <m/>
    <m/>
    <m/>
    <s v="052551"/>
    <x v="121"/>
    <x v="79"/>
    <x v="9"/>
    <s v="Archdeaconry of Hertford"/>
    <m/>
    <m/>
    <m/>
    <n v="2288"/>
    <n v="2288"/>
    <m/>
    <m/>
  </r>
  <r>
    <x v="4"/>
    <x v="0"/>
    <s v="OK"/>
    <x v="0"/>
    <n v="153"/>
    <m/>
    <m/>
    <m/>
    <s v="050110"/>
    <x v="122"/>
    <x v="80"/>
    <x v="9"/>
    <s v="Archdeaconry of Hertford"/>
    <m/>
    <m/>
    <m/>
    <n v="64725"/>
    <n v="64725"/>
    <m/>
    <m/>
  </r>
  <r>
    <x v="4"/>
    <x v="0"/>
    <s v="No"/>
    <x v="0"/>
    <n v="73"/>
    <m/>
    <m/>
    <m/>
    <s v="050120"/>
    <x v="123"/>
    <x v="81"/>
    <x v="9"/>
    <s v="Archdeaconry of Hertford"/>
    <m/>
    <m/>
    <m/>
    <n v="15037"/>
    <n v="8732"/>
    <m/>
    <m/>
  </r>
  <r>
    <x v="4"/>
    <x v="0"/>
    <s v="OK"/>
    <x v="0"/>
    <n v="146"/>
    <m/>
    <m/>
    <m/>
    <s v="051501"/>
    <x v="124"/>
    <x v="81"/>
    <x v="9"/>
    <s v="Archdeaconry of Hertford"/>
    <m/>
    <m/>
    <m/>
    <n v="17074"/>
    <n v="17074"/>
    <m/>
    <m/>
  </r>
  <r>
    <x v="4"/>
    <x v="0"/>
    <s v="OK"/>
    <x v="0"/>
    <n v="79"/>
    <m/>
    <m/>
    <m/>
    <s v="052830"/>
    <x v="125"/>
    <x v="81"/>
    <x v="9"/>
    <s v="Archdeaconry of Hertford"/>
    <m/>
    <m/>
    <m/>
    <n v="10808"/>
    <n v="10808"/>
    <m/>
    <m/>
  </r>
  <r>
    <x v="4"/>
    <x v="0"/>
    <s v="OK"/>
    <x v="0"/>
    <n v="153"/>
    <m/>
    <m/>
    <m/>
    <s v="050171"/>
    <x v="126"/>
    <x v="82"/>
    <x v="9"/>
    <s v="Archdeaconry of Hertford"/>
    <m/>
    <m/>
    <m/>
    <n v="18644"/>
    <n v="18644"/>
    <m/>
    <m/>
  </r>
  <r>
    <x v="4"/>
    <x v="0"/>
    <s v="OK"/>
    <x v="0"/>
    <n v="153"/>
    <m/>
    <m/>
    <m/>
    <s v="051885"/>
    <x v="127"/>
    <x v="82"/>
    <x v="9"/>
    <s v="Archdeaconry of Hertford"/>
    <m/>
    <m/>
    <m/>
    <n v="17699"/>
    <n v="17699"/>
    <m/>
    <m/>
  </r>
  <r>
    <x v="4"/>
    <x v="0"/>
    <s v="OK"/>
    <x v="0"/>
    <n v="153"/>
    <m/>
    <m/>
    <m/>
    <s v="050180"/>
    <x v="128"/>
    <x v="82"/>
    <x v="9"/>
    <s v="Archdeaconry of Hertford"/>
    <m/>
    <m/>
    <m/>
    <n v="17775"/>
    <n v="17775"/>
    <m/>
    <m/>
  </r>
  <r>
    <x v="4"/>
    <x v="0"/>
    <s v="OK"/>
    <x v="0"/>
    <n v="145"/>
    <m/>
    <m/>
    <m/>
    <s v="050360"/>
    <x v="129"/>
    <x v="79"/>
    <x v="9"/>
    <s v="Archdeaconry of Hertford"/>
    <m/>
    <m/>
    <m/>
    <n v="16930"/>
    <n v="16930"/>
    <m/>
    <m/>
  </r>
  <r>
    <x v="4"/>
    <x v="0"/>
    <s v="OK"/>
    <x v="0"/>
    <n v="153"/>
    <m/>
    <m/>
    <m/>
    <s v="050711"/>
    <x v="130"/>
    <x v="77"/>
    <x v="9"/>
    <s v="Archdeaconry of Hertford"/>
    <m/>
    <m/>
    <m/>
    <n v="6341"/>
    <n v="6341"/>
    <m/>
    <m/>
  </r>
  <r>
    <x v="4"/>
    <x v="0"/>
    <s v="OK"/>
    <x v="0"/>
    <n v="132"/>
    <m/>
    <m/>
    <m/>
    <s v="052151"/>
    <x v="131"/>
    <x v="77"/>
    <x v="9"/>
    <s v="Archdeaconry of Hertford"/>
    <m/>
    <m/>
    <m/>
    <n v="9498"/>
    <n v="9498"/>
    <m/>
    <m/>
  </r>
  <r>
    <x v="4"/>
    <x v="0"/>
    <s v="OK"/>
    <x v="0"/>
    <n v="153"/>
    <m/>
    <m/>
    <m/>
    <s v="052270"/>
    <x v="132"/>
    <x v="77"/>
    <x v="9"/>
    <s v="Archdeaconry of Hertford"/>
    <m/>
    <m/>
    <m/>
    <n v="13598"/>
    <n v="13598"/>
    <m/>
    <m/>
  </r>
  <r>
    <x v="4"/>
    <x v="0"/>
    <s v="OK"/>
    <x v="0"/>
    <n v="153"/>
    <m/>
    <m/>
    <m/>
    <s v="052670"/>
    <x v="133"/>
    <x v="77"/>
    <x v="9"/>
    <s v="Archdeaconry of Hertford"/>
    <m/>
    <m/>
    <m/>
    <n v="6567"/>
    <n v="6567"/>
    <m/>
    <m/>
  </r>
  <r>
    <x v="4"/>
    <x v="0"/>
    <s v="OK"/>
    <x v="0"/>
    <n v="141"/>
    <m/>
    <m/>
    <m/>
    <s v="051270"/>
    <x v="134"/>
    <x v="80"/>
    <x v="9"/>
    <s v="Archdeaconry of Hertford"/>
    <m/>
    <m/>
    <m/>
    <n v="5766"/>
    <n v="5766"/>
    <m/>
    <m/>
  </r>
  <r>
    <x v="4"/>
    <x v="0"/>
    <s v="OK"/>
    <x v="0"/>
    <n v="153"/>
    <m/>
    <m/>
    <m/>
    <s v="051880"/>
    <x v="135"/>
    <x v="80"/>
    <x v="9"/>
    <s v="Archdeaconry of Hertford"/>
    <m/>
    <m/>
    <m/>
    <n v="2076"/>
    <n v="2076"/>
    <m/>
    <m/>
  </r>
  <r>
    <x v="4"/>
    <x v="0"/>
    <s v="OK"/>
    <x v="0"/>
    <n v="153"/>
    <m/>
    <m/>
    <m/>
    <s v="051400"/>
    <x v="136"/>
    <x v="83"/>
    <x v="9"/>
    <s v="Archdeaconry of Hertford"/>
    <m/>
    <m/>
    <m/>
    <n v="3459"/>
    <n v="3459"/>
    <m/>
    <m/>
  </r>
  <r>
    <x v="4"/>
    <x v="0"/>
    <s v="OK"/>
    <x v="0"/>
    <n v="153"/>
    <m/>
    <m/>
    <m/>
    <s v="052540"/>
    <x v="137"/>
    <x v="83"/>
    <x v="9"/>
    <s v="Archdeaconry of Hertford"/>
    <m/>
    <m/>
    <m/>
    <n v="7942"/>
    <n v="7942"/>
    <m/>
    <m/>
  </r>
  <r>
    <x v="4"/>
    <x v="0"/>
    <s v="No"/>
    <x v="0"/>
    <n v="123"/>
    <m/>
    <m/>
    <m/>
    <s v="052150"/>
    <x v="138"/>
    <x v="84"/>
    <x v="9"/>
    <s v="Archdeaconry of Hertford"/>
    <m/>
    <m/>
    <m/>
    <n v="79754"/>
    <n v="79754"/>
    <m/>
    <m/>
  </r>
  <r>
    <x v="4"/>
    <x v="0"/>
    <s v="No"/>
    <x v="0"/>
    <n v="62"/>
    <m/>
    <m/>
    <m/>
    <s v="052660"/>
    <x v="139"/>
    <x v="79"/>
    <x v="9"/>
    <s v="Archdeaconry of Hertford"/>
    <m/>
    <m/>
    <m/>
    <n v="22093"/>
    <n v="22093"/>
    <m/>
    <m/>
  </r>
  <r>
    <x v="4"/>
    <x v="0"/>
    <s v="OK"/>
    <x v="0"/>
    <n v="326"/>
    <m/>
    <m/>
    <m/>
    <s v="060550"/>
    <x v="140"/>
    <x v="85"/>
    <x v="10"/>
    <s v="Archdeaconry of Hertford"/>
    <m/>
    <m/>
    <m/>
    <n v="107419"/>
    <n v="107419"/>
    <m/>
    <m/>
  </r>
  <r>
    <x v="4"/>
    <x v="0"/>
    <s v="No"/>
    <x v="0"/>
    <n v="92"/>
    <m/>
    <m/>
    <m/>
    <s v="060650"/>
    <x v="141"/>
    <x v="86"/>
    <x v="10"/>
    <s v="Archdeaconry of Hertford"/>
    <m/>
    <m/>
    <m/>
    <n v="47125"/>
    <n v="47125"/>
    <m/>
    <m/>
  </r>
  <r>
    <x v="4"/>
    <x v="0"/>
    <s v="No"/>
    <x v="0"/>
    <n v="45"/>
    <m/>
    <m/>
    <m/>
    <s v="062620"/>
    <x v="142"/>
    <x v="86"/>
    <x v="10"/>
    <s v="Archdeaconry of Hertford"/>
    <m/>
    <m/>
    <m/>
    <n v="50323"/>
    <n v="25500"/>
    <m/>
    <m/>
  </r>
  <r>
    <x v="4"/>
    <x v="0"/>
    <s v="No"/>
    <x v="0"/>
    <n v="40"/>
    <m/>
    <m/>
    <m/>
    <s v="061010"/>
    <x v="143"/>
    <x v="86"/>
    <x v="10"/>
    <s v="Archdeaconry of Hertford"/>
    <m/>
    <m/>
    <m/>
    <n v="21908"/>
    <n v="10000"/>
    <m/>
    <m/>
  </r>
  <r>
    <x v="4"/>
    <x v="0"/>
    <s v="OK"/>
    <x v="0"/>
    <n v="153"/>
    <m/>
    <m/>
    <m/>
    <s v="061320"/>
    <x v="144"/>
    <x v="87"/>
    <x v="10"/>
    <s v="Archdeaconry of Hertford"/>
    <m/>
    <m/>
    <m/>
    <n v="58944"/>
    <n v="58944"/>
    <m/>
    <m/>
  </r>
  <r>
    <x v="4"/>
    <x v="0"/>
    <s v="OK"/>
    <x v="1"/>
    <n v="153"/>
    <m/>
    <m/>
    <m/>
    <s v="061900"/>
    <x v="145"/>
    <x v="88"/>
    <x v="10"/>
    <s v="Archdeaconry of Hertford"/>
    <m/>
    <m/>
    <m/>
    <n v="62235"/>
    <n v="62235"/>
    <m/>
    <m/>
  </r>
  <r>
    <x v="4"/>
    <x v="0"/>
    <s v="OK"/>
    <x v="0"/>
    <n v="153"/>
    <m/>
    <m/>
    <m/>
    <s v="062160"/>
    <x v="146"/>
    <x v="89"/>
    <x v="10"/>
    <s v="Archdeaconry of Hertford"/>
    <m/>
    <m/>
    <m/>
    <n v="55502"/>
    <n v="55502"/>
    <m/>
    <m/>
  </r>
  <r>
    <x v="4"/>
    <x v="0"/>
    <s v="OK"/>
    <x v="0"/>
    <n v="125"/>
    <m/>
    <m/>
    <m/>
    <s v="062680"/>
    <x v="147"/>
    <x v="86"/>
    <x v="10"/>
    <s v="Archdeaconry of Hertford"/>
    <m/>
    <m/>
    <m/>
    <n v="41061"/>
    <n v="41061"/>
    <m/>
    <m/>
  </r>
  <r>
    <x v="4"/>
    <x v="0"/>
    <s v="OK"/>
    <x v="0"/>
    <n v="153"/>
    <m/>
    <m/>
    <m/>
    <s v="070151"/>
    <x v="148"/>
    <x v="90"/>
    <x v="11"/>
    <s v="Archdeaconry of Hertford"/>
    <m/>
    <m/>
    <m/>
    <n v="8308"/>
    <n v="8308"/>
    <m/>
    <m/>
  </r>
  <r>
    <x v="4"/>
    <x v="0"/>
    <s v="OK"/>
    <x v="0"/>
    <n v="153"/>
    <m/>
    <m/>
    <m/>
    <s v="072800"/>
    <x v="149"/>
    <x v="90"/>
    <x v="11"/>
    <s v="Archdeaconry of Hertford"/>
    <m/>
    <m/>
    <m/>
    <n v="103548"/>
    <n v="103548"/>
    <m/>
    <m/>
  </r>
  <r>
    <x v="4"/>
    <x v="0"/>
    <s v="OK"/>
    <x v="0"/>
    <n v="153"/>
    <m/>
    <m/>
    <m/>
    <s v="072801"/>
    <x v="150"/>
    <x v="90"/>
    <x v="11"/>
    <s v="Archdeaconry of Hertford"/>
    <m/>
    <m/>
    <m/>
    <n v="16841"/>
    <n v="16841"/>
    <m/>
    <m/>
  </r>
  <r>
    <x v="4"/>
    <x v="0"/>
    <s v="OK"/>
    <x v="0"/>
    <n v="153"/>
    <m/>
    <m/>
    <m/>
    <s v="070720"/>
    <x v="151"/>
    <x v="90"/>
    <x v="11"/>
    <s v="Archdeaconry of Hertford"/>
    <m/>
    <m/>
    <m/>
    <n v="37469"/>
    <n v="37469"/>
    <m/>
    <m/>
  </r>
  <r>
    <x v="4"/>
    <x v="0"/>
    <s v="OK"/>
    <x v="0"/>
    <n v="150"/>
    <m/>
    <m/>
    <m/>
    <s v="070820"/>
    <x v="152"/>
    <x v="91"/>
    <x v="11"/>
    <s v="Archdeaconry of Hertford"/>
    <m/>
    <m/>
    <m/>
    <n v="45932"/>
    <n v="45932"/>
    <m/>
    <m/>
  </r>
  <r>
    <x v="4"/>
    <x v="0"/>
    <s v="OK"/>
    <x v="0"/>
    <n v="153"/>
    <m/>
    <m/>
    <m/>
    <s v="071131"/>
    <x v="153"/>
    <x v="92"/>
    <x v="11"/>
    <s v="Archdeaconry of Hertford"/>
    <m/>
    <m/>
    <m/>
    <n v="60773"/>
    <n v="60773"/>
    <m/>
    <m/>
  </r>
  <r>
    <x v="4"/>
    <x v="0"/>
    <s v="OK"/>
    <x v="0"/>
    <n v="153"/>
    <m/>
    <m/>
    <m/>
    <s v="071132"/>
    <x v="154"/>
    <x v="92"/>
    <x v="11"/>
    <s v="Archdeaconry of Hertford"/>
    <m/>
    <m/>
    <m/>
    <n v="13700"/>
    <n v="13700"/>
    <m/>
    <m/>
  </r>
  <r>
    <x v="4"/>
    <x v="0"/>
    <s v="No"/>
    <x v="0"/>
    <n v="81"/>
    <m/>
    <m/>
    <m/>
    <s v="071133"/>
    <x v="155"/>
    <x v="92"/>
    <x v="11"/>
    <s v="Archdeaconry of Hertford"/>
    <m/>
    <m/>
    <m/>
    <n v="25711"/>
    <n v="20000"/>
    <m/>
    <m/>
  </r>
  <r>
    <x v="4"/>
    <x v="0"/>
    <s v="No"/>
    <x v="0"/>
    <n v="118"/>
    <m/>
    <m/>
    <m/>
    <s v="071140"/>
    <x v="156"/>
    <x v="93"/>
    <x v="11"/>
    <s v="Archdeaconry of Hertford"/>
    <m/>
    <m/>
    <m/>
    <n v="45752"/>
    <n v="45752"/>
    <m/>
    <m/>
  </r>
  <r>
    <x v="4"/>
    <x v="0"/>
    <s v="OK"/>
    <x v="0"/>
    <n v="153"/>
    <m/>
    <m/>
    <m/>
    <s v="071540"/>
    <x v="157"/>
    <x v="92"/>
    <x v="11"/>
    <s v="Archdeaconry of Hertford"/>
    <m/>
    <m/>
    <m/>
    <n v="42528"/>
    <n v="42528"/>
    <m/>
    <m/>
  </r>
  <r>
    <x v="4"/>
    <x v="0"/>
    <s v="OK"/>
    <x v="0"/>
    <n v="153"/>
    <m/>
    <m/>
    <m/>
    <s v="071890"/>
    <x v="158"/>
    <x v="92"/>
    <x v="11"/>
    <s v="Archdeaconry of Hertford"/>
    <m/>
    <m/>
    <m/>
    <n v="71578"/>
    <n v="71578"/>
    <m/>
    <m/>
  </r>
  <r>
    <x v="4"/>
    <x v="0"/>
    <s v="OK"/>
    <x v="0"/>
    <n v="153"/>
    <m/>
    <m/>
    <m/>
    <s v="070821"/>
    <x v="159"/>
    <x v="94"/>
    <x v="11"/>
    <s v="Archdeaconry of Hertford"/>
    <m/>
    <m/>
    <m/>
    <n v="34793"/>
    <n v="34793"/>
    <m/>
    <m/>
  </r>
  <r>
    <x v="4"/>
    <x v="0"/>
    <s v="OK"/>
    <x v="0"/>
    <n v="153"/>
    <m/>
    <m/>
    <m/>
    <s v="072530"/>
    <x v="160"/>
    <x v="90"/>
    <x v="11"/>
    <s v="Archdeaconry of Hertford"/>
    <m/>
    <m/>
    <m/>
    <n v="38592"/>
    <n v="38592"/>
    <m/>
    <m/>
  </r>
  <r>
    <x v="4"/>
    <x v="0"/>
    <s v="OK"/>
    <x v="0"/>
    <n v="153"/>
    <m/>
    <m/>
    <m/>
    <s v="070800"/>
    <x v="161"/>
    <x v="90"/>
    <x v="11"/>
    <s v="Archdeaconry of Hertford"/>
    <m/>
    <m/>
    <m/>
    <n v="37658"/>
    <n v="37658"/>
    <m/>
    <m/>
  </r>
  <r>
    <x v="4"/>
    <x v="0"/>
    <s v="OK"/>
    <x v="0"/>
    <n v="153"/>
    <m/>
    <m/>
    <m/>
    <s v="072810"/>
    <x v="162"/>
    <x v="95"/>
    <x v="11"/>
    <s v="Archdeaconry of Hertford"/>
    <m/>
    <m/>
    <m/>
    <n v="107575"/>
    <n v="107575"/>
    <m/>
    <m/>
  </r>
  <r>
    <x v="4"/>
    <x v="0"/>
    <s v="No"/>
    <x v="0"/>
    <n v="143"/>
    <m/>
    <m/>
    <m/>
    <s v="080210"/>
    <x v="163"/>
    <x v="96"/>
    <x v="12"/>
    <s v="Archdeaconry of Hertford"/>
    <m/>
    <m/>
    <m/>
    <n v="16493"/>
    <n v="16493"/>
    <m/>
    <m/>
  </r>
  <r>
    <x v="4"/>
    <x v="0"/>
    <s v="OK"/>
    <x v="0"/>
    <n v="153"/>
    <m/>
    <m/>
    <m/>
    <s v="081610"/>
    <x v="164"/>
    <x v="96"/>
    <x v="12"/>
    <s v="Archdeaconry of Hertford"/>
    <m/>
    <m/>
    <m/>
    <n v="14338"/>
    <n v="14338"/>
    <m/>
    <m/>
  </r>
  <r>
    <x v="4"/>
    <x v="0"/>
    <s v="OK"/>
    <x v="0"/>
    <n v="153"/>
    <m/>
    <m/>
    <m/>
    <s v="080920"/>
    <x v="165"/>
    <x v="96"/>
    <x v="12"/>
    <s v="Archdeaconry of Hertford"/>
    <m/>
    <m/>
    <m/>
    <n v="23826"/>
    <n v="23826"/>
    <m/>
    <m/>
  </r>
  <r>
    <x v="4"/>
    <x v="0"/>
    <s v="No"/>
    <x v="0"/>
    <n v="35"/>
    <m/>
    <m/>
    <m/>
    <s v="082010"/>
    <x v="166"/>
    <x v="96"/>
    <x v="12"/>
    <s v="Archdeaconry of Hertford"/>
    <m/>
    <m/>
    <m/>
    <n v="13644"/>
    <n v="6000"/>
    <m/>
    <m/>
  </r>
  <r>
    <x v="4"/>
    <x v="0"/>
    <s v="OK"/>
    <x v="0"/>
    <n v="147"/>
    <m/>
    <m/>
    <m/>
    <s v="080350"/>
    <x v="167"/>
    <x v="97"/>
    <x v="12"/>
    <s v="Archdeaconry of Hertford"/>
    <m/>
    <m/>
    <m/>
    <n v="69943"/>
    <n v="69943"/>
    <m/>
    <m/>
  </r>
  <r>
    <x v="4"/>
    <x v="0"/>
    <s v="OK"/>
    <x v="0"/>
    <n v="153"/>
    <m/>
    <m/>
    <m/>
    <s v="080140"/>
    <x v="168"/>
    <x v="98"/>
    <x v="12"/>
    <s v="Archdeaconry of Hertford"/>
    <m/>
    <m/>
    <m/>
    <n v="15092"/>
    <n v="15092"/>
    <m/>
    <m/>
  </r>
  <r>
    <x v="4"/>
    <x v="0"/>
    <s v="OK"/>
    <x v="0"/>
    <n v="153"/>
    <m/>
    <m/>
    <m/>
    <s v="080510"/>
    <x v="169"/>
    <x v="98"/>
    <x v="12"/>
    <s v="Archdeaconry of Hertford"/>
    <m/>
    <m/>
    <m/>
    <n v="8364"/>
    <n v="8364"/>
    <m/>
    <m/>
  </r>
  <r>
    <x v="4"/>
    <x v="0"/>
    <s v="OK"/>
    <x v="0"/>
    <n v="153"/>
    <m/>
    <m/>
    <m/>
    <s v="082421"/>
    <x v="170"/>
    <x v="98"/>
    <x v="12"/>
    <s v="Archdeaconry of Hertford"/>
    <m/>
    <m/>
    <m/>
    <n v="8831"/>
    <n v="8831"/>
    <m/>
    <m/>
  </r>
  <r>
    <x v="4"/>
    <x v="0"/>
    <s v="OK"/>
    <x v="0"/>
    <n v="153"/>
    <m/>
    <m/>
    <m/>
    <s v="082720"/>
    <x v="171"/>
    <x v="98"/>
    <x v="12"/>
    <s v="Archdeaconry of Hertford"/>
    <m/>
    <m/>
    <m/>
    <n v="7622"/>
    <n v="7622"/>
    <m/>
    <m/>
  </r>
  <r>
    <x v="4"/>
    <x v="0"/>
    <s v="OK"/>
    <x v="0"/>
    <n v="153"/>
    <m/>
    <m/>
    <m/>
    <s v="082790"/>
    <x v="172"/>
    <x v="98"/>
    <x v="12"/>
    <s v="Archdeaconry of Hertford"/>
    <m/>
    <m/>
    <m/>
    <n v="19952"/>
    <n v="19952"/>
    <m/>
    <m/>
  </r>
  <r>
    <x v="4"/>
    <x v="0"/>
    <s v="No"/>
    <x v="0"/>
    <n v="130"/>
    <m/>
    <m/>
    <m/>
    <s v="081040"/>
    <x v="173"/>
    <x v="99"/>
    <x v="12"/>
    <s v="Archdeaconry of Hertford"/>
    <m/>
    <m/>
    <m/>
    <n v="23081"/>
    <n v="23081"/>
    <m/>
    <m/>
  </r>
  <r>
    <x v="4"/>
    <x v="0"/>
    <s v="No"/>
    <x v="0"/>
    <n v="107"/>
    <m/>
    <m/>
    <m/>
    <s v="082420"/>
    <x v="174"/>
    <x v="99"/>
    <x v="12"/>
    <s v="Archdeaconry of Hertford"/>
    <m/>
    <m/>
    <m/>
    <n v="26680"/>
    <n v="26680"/>
    <m/>
    <m/>
  </r>
  <r>
    <x v="4"/>
    <x v="0"/>
    <s v="OK"/>
    <x v="0"/>
    <n v="322"/>
    <m/>
    <m/>
    <m/>
    <s v="081200"/>
    <x v="175"/>
    <x v="97"/>
    <x v="12"/>
    <s v="Archdeaconry of Hertford"/>
    <m/>
    <m/>
    <m/>
    <n v="76717"/>
    <n v="76717"/>
    <m/>
    <m/>
  </r>
  <r>
    <x v="4"/>
    <x v="0"/>
    <s v="OK"/>
    <x v="0"/>
    <n v="153"/>
    <m/>
    <m/>
    <m/>
    <s v="081210"/>
    <x v="176"/>
    <x v="97"/>
    <x v="12"/>
    <s v="Archdeaconry of Hertford"/>
    <m/>
    <m/>
    <m/>
    <n v="76683"/>
    <n v="76683"/>
    <m/>
    <m/>
  </r>
  <r>
    <x v="4"/>
    <x v="0"/>
    <s v="OK"/>
    <x v="0"/>
    <n v="153"/>
    <m/>
    <m/>
    <m/>
    <s v="081220"/>
    <x v="177"/>
    <x v="97"/>
    <x v="12"/>
    <s v="Archdeaconry of Hertford"/>
    <m/>
    <m/>
    <m/>
    <n v="27830"/>
    <n v="27830"/>
    <m/>
    <m/>
  </r>
  <r>
    <x v="4"/>
    <x v="0"/>
    <s v="No"/>
    <x v="0"/>
    <n v="33"/>
    <m/>
    <m/>
    <m/>
    <s v="081240"/>
    <x v="178"/>
    <x v="100"/>
    <x v="12"/>
    <s v="Archdeaconry of Hertford"/>
    <m/>
    <m/>
    <m/>
    <n v="14625"/>
    <n v="6000"/>
    <m/>
    <m/>
  </r>
  <r>
    <x v="4"/>
    <x v="0"/>
    <s v="No"/>
    <x v="0"/>
    <n v="144"/>
    <m/>
    <m/>
    <m/>
    <s v="082560"/>
    <x v="179"/>
    <x v="101"/>
    <x v="12"/>
    <s v="Archdeaconry of Hertford"/>
    <m/>
    <m/>
    <m/>
    <n v="16727"/>
    <n v="16727"/>
    <m/>
    <m/>
  </r>
  <r>
    <x v="4"/>
    <x v="0"/>
    <s v="OK"/>
    <x v="0"/>
    <n v="153"/>
    <m/>
    <m/>
    <m/>
    <s v="081370"/>
    <x v="180"/>
    <x v="102"/>
    <x v="12"/>
    <s v="Archdeaconry of Hertford"/>
    <m/>
    <m/>
    <m/>
    <n v="18253"/>
    <n v="18253"/>
    <m/>
    <m/>
  </r>
  <r>
    <x v="4"/>
    <x v="0"/>
    <s v="OK"/>
    <x v="0"/>
    <n v="153"/>
    <m/>
    <m/>
    <m/>
    <s v="082710"/>
    <x v="181"/>
    <x v="102"/>
    <x v="12"/>
    <s v="Archdeaconry of Hertford"/>
    <m/>
    <m/>
    <m/>
    <n v="10983"/>
    <n v="10983"/>
    <m/>
    <m/>
  </r>
  <r>
    <x v="4"/>
    <x v="0"/>
    <s v="OK"/>
    <x v="0"/>
    <n v="153"/>
    <m/>
    <m/>
    <m/>
    <s v="082870"/>
    <x v="182"/>
    <x v="102"/>
    <x v="12"/>
    <s v="Archdeaconry of Hertford"/>
    <m/>
    <m/>
    <m/>
    <n v="17085"/>
    <n v="17085"/>
    <m/>
    <m/>
  </r>
  <r>
    <x v="4"/>
    <x v="0"/>
    <s v="No"/>
    <x v="0"/>
    <n v="153"/>
    <m/>
    <m/>
    <m/>
    <s v="081590"/>
    <x v="183"/>
    <x v="97"/>
    <x v="12"/>
    <s v="Archdeaconry of Hertford"/>
    <m/>
    <m/>
    <m/>
    <n v="48688"/>
    <n v="48688"/>
    <m/>
    <m/>
  </r>
  <r>
    <x v="4"/>
    <x v="0"/>
    <s v="No"/>
    <x v="0"/>
    <n v="103"/>
    <m/>
    <m/>
    <m/>
    <s v="082690"/>
    <x v="184"/>
    <x v="103"/>
    <x v="12"/>
    <s v="Archdeaconry of Hertford"/>
    <m/>
    <m/>
    <m/>
    <n v="110805"/>
    <n v="110805"/>
    <m/>
    <m/>
  </r>
  <r>
    <x v="4"/>
    <x v="0"/>
    <s v="OK"/>
    <x v="0"/>
    <n v="148"/>
    <m/>
    <m/>
    <m/>
    <s v="082700"/>
    <x v="185"/>
    <x v="104"/>
    <x v="12"/>
    <s v="Archdeaconry of Hertford"/>
    <m/>
    <m/>
    <m/>
    <n v="65631"/>
    <n v="65631"/>
    <m/>
    <m/>
  </r>
  <r>
    <x v="4"/>
    <x v="0"/>
    <s v="No"/>
    <x v="0"/>
    <n v="77"/>
    <m/>
    <m/>
    <m/>
    <s v="122445"/>
    <x v="186"/>
    <x v="105"/>
    <x v="13"/>
    <s v="Archdeaconry of Hertford"/>
    <m/>
    <m/>
    <m/>
    <n v="44016"/>
    <n v="35544"/>
    <m/>
    <m/>
  </r>
  <r>
    <x v="4"/>
    <x v="0"/>
    <s v="No"/>
    <x v="0"/>
    <n v="61"/>
    <m/>
    <m/>
    <m/>
    <s v="122440"/>
    <x v="187"/>
    <x v="106"/>
    <x v="13"/>
    <s v="Archdeaconry of Hertford"/>
    <m/>
    <m/>
    <m/>
    <n v="35140"/>
    <n v="35140"/>
    <m/>
    <m/>
  </r>
  <r>
    <x v="4"/>
    <x v="0"/>
    <s v="No"/>
    <x v="0"/>
    <n v="49"/>
    <m/>
    <m/>
    <m/>
    <s v="121470"/>
    <x v="188"/>
    <x v="107"/>
    <x v="13"/>
    <s v="Archdeaconry of Hertford"/>
    <m/>
    <m/>
    <m/>
    <n v="54323"/>
    <n v="22500"/>
    <m/>
    <m/>
  </r>
  <r>
    <x v="4"/>
    <x v="0"/>
    <s v="OK"/>
    <x v="0"/>
    <n v="151"/>
    <m/>
    <m/>
    <m/>
    <s v="122442"/>
    <x v="189"/>
    <x v="108"/>
    <x v="13"/>
    <s v="Archdeaconry of Hertford"/>
    <m/>
    <m/>
    <m/>
    <n v="28470"/>
    <n v="28470"/>
    <m/>
    <m/>
  </r>
  <r>
    <x v="4"/>
    <x v="0"/>
    <s v="OK"/>
    <x v="0"/>
    <n v="152"/>
    <m/>
    <m/>
    <m/>
    <s v="122441"/>
    <x v="190"/>
    <x v="109"/>
    <x v="13"/>
    <s v="Archdeaconry of Hertford"/>
    <m/>
    <m/>
    <m/>
    <n v="64805"/>
    <n v="64805"/>
    <m/>
    <m/>
  </r>
  <r>
    <x v="4"/>
    <x v="0"/>
    <s v="No"/>
    <x v="0"/>
    <n v="91"/>
    <m/>
    <m/>
    <m/>
    <s v="122443"/>
    <x v="191"/>
    <x v="110"/>
    <x v="13"/>
    <s v="Archdeaconry of Hertford"/>
    <m/>
    <m/>
    <m/>
    <n v="52191"/>
    <n v="52191"/>
    <m/>
    <m/>
  </r>
  <r>
    <x v="4"/>
    <x v="0"/>
    <s v="OK"/>
    <x v="0"/>
    <n v="139"/>
    <m/>
    <m/>
    <m/>
    <s v="122444"/>
    <x v="192"/>
    <x v="111"/>
    <x v="13"/>
    <s v="Archdeaconry of Hertford"/>
    <m/>
    <m/>
    <m/>
    <n v="48517"/>
    <n v="48517"/>
    <m/>
    <m/>
  </r>
  <r>
    <x v="4"/>
    <x v="0"/>
    <s v="No"/>
    <x v="1"/>
    <n v="93"/>
    <m/>
    <m/>
    <m/>
    <s v="122446"/>
    <x v="193"/>
    <x v="112"/>
    <x v="13"/>
    <s v="Archdeaconry of Hertford"/>
    <m/>
    <m/>
    <m/>
    <n v="63170"/>
    <n v="63170"/>
    <m/>
    <m/>
  </r>
  <r>
    <x v="4"/>
    <x v="0"/>
    <s v="OK"/>
    <x v="0"/>
    <n v="153"/>
    <m/>
    <m/>
    <m/>
    <s v="122447"/>
    <x v="194"/>
    <x v="113"/>
    <x v="13"/>
    <s v="Archdeaconry of Hertford"/>
    <m/>
    <m/>
    <m/>
    <n v="39189"/>
    <n v="39189"/>
    <m/>
    <m/>
  </r>
  <r>
    <x v="4"/>
    <x v="0"/>
    <s v="OK"/>
    <x v="0"/>
    <n v="153"/>
    <m/>
    <m/>
    <m/>
    <s v="150050"/>
    <x v="195"/>
    <x v="114"/>
    <x v="14"/>
    <s v="Archdeaconry of Bedford"/>
    <m/>
    <m/>
    <m/>
    <n v="47654"/>
    <n v="47654"/>
    <m/>
    <m/>
  </r>
  <r>
    <x v="4"/>
    <x v="0"/>
    <s v="No"/>
    <x v="0"/>
    <n v="25"/>
    <m/>
    <m/>
    <m/>
    <s v="151810"/>
    <x v="196"/>
    <x v="114"/>
    <x v="14"/>
    <s v="Archdeaconry of Bedford"/>
    <m/>
    <m/>
    <m/>
    <n v="6997"/>
    <n v="3162"/>
    <m/>
    <m/>
  </r>
  <r>
    <x v="4"/>
    <x v="0"/>
    <s v="OK"/>
    <x v="0"/>
    <n v="153"/>
    <m/>
    <m/>
    <m/>
    <s v="152430"/>
    <x v="197"/>
    <x v="114"/>
    <x v="14"/>
    <s v="Archdeaconry of Bedford"/>
    <m/>
    <m/>
    <m/>
    <n v="4227"/>
    <n v="4227"/>
    <m/>
    <m/>
  </r>
  <r>
    <x v="4"/>
    <x v="0"/>
    <s v="No"/>
    <x v="0"/>
    <n v="30"/>
    <m/>
    <m/>
    <m/>
    <s v="150130"/>
    <x v="198"/>
    <x v="115"/>
    <x v="14"/>
    <s v="Archdeaconry of Bedford"/>
    <m/>
    <m/>
    <m/>
    <n v="23555"/>
    <n v="22000"/>
    <m/>
    <m/>
  </r>
  <r>
    <x v="4"/>
    <x v="0"/>
    <s v="No"/>
    <x v="0"/>
    <n v="1"/>
    <m/>
    <m/>
    <m/>
    <s v="151380"/>
    <x v="199"/>
    <x v="115"/>
    <x v="14"/>
    <s v="Archdeaconry of Bedford"/>
    <m/>
    <m/>
    <m/>
    <n v="4251"/>
    <m/>
    <m/>
    <m/>
  </r>
  <r>
    <x v="4"/>
    <x v="0"/>
    <s v="No"/>
    <x v="0"/>
    <n v="2"/>
    <m/>
    <m/>
    <m/>
    <s v="152120"/>
    <x v="200"/>
    <x v="115"/>
    <x v="14"/>
    <s v="Archdeaconry of Bedford"/>
    <m/>
    <m/>
    <m/>
    <n v="4944"/>
    <n v="0"/>
    <m/>
    <m/>
  </r>
  <r>
    <x v="4"/>
    <x v="0"/>
    <s v="No"/>
    <x v="0"/>
    <n v="43"/>
    <m/>
    <m/>
    <m/>
    <s v="150200"/>
    <x v="201"/>
    <x v="116"/>
    <x v="14"/>
    <s v="Archdeaconry of Bedford"/>
    <m/>
    <m/>
    <m/>
    <n v="44229"/>
    <n v="11000"/>
    <m/>
    <m/>
  </r>
  <r>
    <x v="4"/>
    <x v="0"/>
    <s v="OK"/>
    <x v="0"/>
    <n v="153"/>
    <m/>
    <m/>
    <m/>
    <s v="151260"/>
    <x v="202"/>
    <x v="116"/>
    <x v="14"/>
    <s v="Archdeaconry of Bedford"/>
    <m/>
    <m/>
    <m/>
    <n v="3602"/>
    <n v="3602"/>
    <m/>
    <m/>
  </r>
  <r>
    <x v="4"/>
    <x v="0"/>
    <s v="No"/>
    <x v="0"/>
    <n v="86"/>
    <m/>
    <m/>
    <m/>
    <s v="151230"/>
    <x v="203"/>
    <x v="116"/>
    <x v="14"/>
    <s v="Archdeaconry of Bedford"/>
    <m/>
    <m/>
    <m/>
    <n v="7120"/>
    <n v="4012"/>
    <m/>
    <m/>
  </r>
  <r>
    <x v="4"/>
    <x v="0"/>
    <s v="No"/>
    <x v="0"/>
    <n v="17"/>
    <m/>
    <m/>
    <m/>
    <s v="150201"/>
    <x v="204"/>
    <x v="117"/>
    <x v="14"/>
    <s v="Archdeaconry of Bedford"/>
    <m/>
    <m/>
    <m/>
    <n v="4500"/>
    <n v="2250"/>
    <m/>
    <m/>
  </r>
  <r>
    <x v="4"/>
    <x v="0"/>
    <s v="OK"/>
    <x v="0"/>
    <n v="153"/>
    <m/>
    <m/>
    <m/>
    <s v="150930"/>
    <x v="205"/>
    <x v="117"/>
    <x v="14"/>
    <s v="Archdeaconry of Bedford"/>
    <m/>
    <m/>
    <m/>
    <n v="13132"/>
    <n v="13132"/>
    <m/>
    <m/>
  </r>
  <r>
    <x v="4"/>
    <x v="0"/>
    <s v="No"/>
    <x v="0"/>
    <n v="9"/>
    <m/>
    <m/>
    <m/>
    <s v="151820"/>
    <x v="206"/>
    <x v="117"/>
    <x v="14"/>
    <s v="Archdeaconry of Bedford"/>
    <m/>
    <m/>
    <m/>
    <n v="6607"/>
    <n v="750"/>
    <m/>
    <m/>
  </r>
  <r>
    <x v="4"/>
    <x v="0"/>
    <s v="OK"/>
    <x v="0"/>
    <n v="153"/>
    <m/>
    <m/>
    <m/>
    <s v="152930"/>
    <x v="207"/>
    <x v="117"/>
    <x v="14"/>
    <s v="Archdeaconry of Bedford"/>
    <m/>
    <m/>
    <m/>
    <n v="39316"/>
    <n v="39316"/>
    <m/>
    <m/>
  </r>
  <r>
    <x v="4"/>
    <x v="0"/>
    <s v="No"/>
    <x v="0"/>
    <n v="23"/>
    <m/>
    <m/>
    <m/>
    <s v="151090"/>
    <x v="208"/>
    <x v="118"/>
    <x v="14"/>
    <s v="Archdeaconry of Bedford"/>
    <m/>
    <m/>
    <m/>
    <n v="27026"/>
    <n v="15000"/>
    <m/>
    <m/>
  </r>
  <r>
    <x v="4"/>
    <x v="0"/>
    <s v="OK"/>
    <x v="0"/>
    <n v="153"/>
    <m/>
    <m/>
    <m/>
    <s v="150961"/>
    <x v="209"/>
    <x v="119"/>
    <x v="14"/>
    <s v="Archdeaconry of Bedford"/>
    <m/>
    <m/>
    <m/>
    <n v="15280"/>
    <n v="15280"/>
    <m/>
    <m/>
  </r>
  <r>
    <x v="4"/>
    <x v="0"/>
    <s v="OK"/>
    <x v="0"/>
    <n v="327"/>
    <m/>
    <m/>
    <m/>
    <s v="152040"/>
    <x v="210"/>
    <x v="119"/>
    <x v="14"/>
    <s v="Archdeaconry of Bedford"/>
    <m/>
    <m/>
    <m/>
    <n v="13893"/>
    <n v="13893"/>
    <m/>
    <m/>
  </r>
  <r>
    <x v="4"/>
    <x v="0"/>
    <s v="OK"/>
    <x v="0"/>
    <n v="153"/>
    <m/>
    <m/>
    <m/>
    <s v="152360"/>
    <x v="211"/>
    <x v="119"/>
    <x v="14"/>
    <s v="Archdeaconry of Bedford"/>
    <m/>
    <m/>
    <m/>
    <n v="25464"/>
    <n v="25464"/>
    <m/>
    <m/>
  </r>
  <r>
    <x v="4"/>
    <x v="0"/>
    <s v="OK"/>
    <x v="0"/>
    <n v="153"/>
    <m/>
    <m/>
    <m/>
    <s v="150970"/>
    <x v="212"/>
    <x v="120"/>
    <x v="14"/>
    <s v="Archdeaconry of Bedford"/>
    <m/>
    <m/>
    <m/>
    <n v="56820"/>
    <n v="56820"/>
    <m/>
    <m/>
  </r>
  <r>
    <x v="4"/>
    <x v="0"/>
    <s v="OK"/>
    <x v="0"/>
    <n v="153"/>
    <m/>
    <m/>
    <m/>
    <s v="151780"/>
    <x v="213"/>
    <x v="121"/>
    <x v="14"/>
    <s v="Archdeaconry of Bedford"/>
    <m/>
    <m/>
    <m/>
    <n v="48276"/>
    <n v="48276"/>
    <m/>
    <m/>
  </r>
  <r>
    <x v="4"/>
    <x v="0"/>
    <s v="No"/>
    <x v="0"/>
    <n v="84"/>
    <m/>
    <m/>
    <m/>
    <s v="152580"/>
    <x v="214"/>
    <x v="118"/>
    <x v="14"/>
    <s v="Archdeaconry of Bedford"/>
    <m/>
    <m/>
    <m/>
    <n v="7167"/>
    <n v="6000"/>
    <m/>
    <m/>
  </r>
  <r>
    <x v="4"/>
    <x v="0"/>
    <s v="OK"/>
    <x v="0"/>
    <n v="153"/>
    <m/>
    <m/>
    <m/>
    <s v="152850"/>
    <x v="215"/>
    <x v="118"/>
    <x v="14"/>
    <s v="Archdeaconry of Bedford"/>
    <m/>
    <m/>
    <m/>
    <n v="29996"/>
    <n v="29996"/>
    <m/>
    <m/>
  </r>
  <r>
    <x v="4"/>
    <x v="0"/>
    <s v="No"/>
    <x v="0"/>
    <n v="153"/>
    <m/>
    <m/>
    <m/>
    <s v="152940"/>
    <x v="216"/>
    <x v="122"/>
    <x v="14"/>
    <s v="Archdeaconry of Bedford"/>
    <m/>
    <m/>
    <m/>
    <n v="60825"/>
    <n v="60825"/>
    <m/>
    <m/>
  </r>
  <r>
    <x v="4"/>
    <x v="0"/>
    <s v="No"/>
    <x v="0"/>
    <n v="38"/>
    <m/>
    <m/>
    <m/>
    <s v="150100"/>
    <x v="217"/>
    <x v="123"/>
    <x v="14"/>
    <s v="Archdeaconry of Bedford"/>
    <m/>
    <m/>
    <m/>
    <n v="31818"/>
    <n v="16000"/>
    <m/>
    <m/>
  </r>
  <r>
    <x v="4"/>
    <x v="0"/>
    <s v="No"/>
    <x v="0"/>
    <n v="59"/>
    <m/>
    <m/>
    <m/>
    <s v="150610"/>
    <x v="218"/>
    <x v="124"/>
    <x v="14"/>
    <s v="Archdeaconry of Bedford"/>
    <m/>
    <m/>
    <m/>
    <n v="18096"/>
    <n v="6000"/>
    <m/>
    <m/>
  </r>
  <r>
    <x v="4"/>
    <x v="0"/>
    <s v="No"/>
    <x v="0"/>
    <n v="98"/>
    <m/>
    <m/>
    <m/>
    <s v="151790"/>
    <x v="219"/>
    <x v="124"/>
    <x v="14"/>
    <s v="Archdeaconry of Bedford"/>
    <m/>
    <m/>
    <m/>
    <n v="24636"/>
    <n v="24636"/>
    <m/>
    <m/>
  </r>
  <r>
    <x v="4"/>
    <x v="0"/>
    <s v="No"/>
    <x v="0"/>
    <n v="6"/>
    <m/>
    <m/>
    <m/>
    <s v="152650"/>
    <x v="220"/>
    <x v="125"/>
    <x v="14"/>
    <s v="Archdeaconry of Bedford"/>
    <m/>
    <m/>
    <m/>
    <n v="19428"/>
    <n v="4200"/>
    <m/>
    <m/>
  </r>
  <r>
    <x v="4"/>
    <x v="0"/>
    <s v="No"/>
    <x v="0"/>
    <n v="121"/>
    <m/>
    <m/>
    <m/>
    <s v="150700"/>
    <x v="221"/>
    <x v="126"/>
    <x v="14"/>
    <s v="Archdeaconry of Bedford"/>
    <m/>
    <m/>
    <m/>
    <n v="40971"/>
    <n v="36000"/>
    <m/>
    <m/>
  </r>
  <r>
    <x v="4"/>
    <x v="0"/>
    <s v="No"/>
    <x v="0"/>
    <n v="111"/>
    <m/>
    <m/>
    <m/>
    <s v="152370"/>
    <x v="222"/>
    <x v="126"/>
    <x v="14"/>
    <s v="Archdeaconry of Bedford"/>
    <m/>
    <m/>
    <m/>
    <n v="18442"/>
    <n v="18442"/>
    <m/>
    <m/>
  </r>
  <r>
    <x v="4"/>
    <x v="0"/>
    <s v="No"/>
    <x v="0"/>
    <n v="89"/>
    <m/>
    <m/>
    <m/>
    <s v="150710"/>
    <x v="223"/>
    <x v="121"/>
    <x v="14"/>
    <s v="Archdeaconry of Bedford"/>
    <m/>
    <m/>
    <m/>
    <n v="12694"/>
    <n v="12694"/>
    <m/>
    <m/>
  </r>
  <r>
    <x v="4"/>
    <x v="0"/>
    <s v="OK"/>
    <x v="0"/>
    <n v="120"/>
    <m/>
    <m/>
    <m/>
    <s v="152350"/>
    <x v="224"/>
    <x v="125"/>
    <x v="14"/>
    <s v="Archdeaconry of Bedford"/>
    <m/>
    <m/>
    <m/>
    <n v="31232"/>
    <n v="31232"/>
    <m/>
    <m/>
  </r>
  <r>
    <x v="4"/>
    <x v="0"/>
    <s v="No"/>
    <x v="0"/>
    <n v="87"/>
    <m/>
    <m/>
    <m/>
    <s v="151150"/>
    <x v="225"/>
    <x v="126"/>
    <x v="14"/>
    <s v="Archdeaconry of Bedford"/>
    <m/>
    <m/>
    <m/>
    <n v="20198"/>
    <n v="9708"/>
    <m/>
    <m/>
  </r>
  <r>
    <x v="4"/>
    <x v="0"/>
    <s v="No"/>
    <x v="0"/>
    <n v="52"/>
    <m/>
    <m/>
    <m/>
    <s v="151190"/>
    <x v="226"/>
    <x v="127"/>
    <x v="14"/>
    <s v="Archdeaconry of Bedford"/>
    <m/>
    <m/>
    <m/>
    <n v="28315"/>
    <n v="18500"/>
    <m/>
    <m/>
  </r>
  <r>
    <x v="4"/>
    <x v="0"/>
    <s v="OK"/>
    <x v="0"/>
    <n v="153"/>
    <m/>
    <m/>
    <m/>
    <s v="151490"/>
    <x v="227"/>
    <x v="127"/>
    <x v="14"/>
    <s v="Archdeaconry of Bedford"/>
    <m/>
    <m/>
    <m/>
    <n v="28081"/>
    <n v="28081"/>
    <m/>
    <m/>
  </r>
  <r>
    <x v="4"/>
    <x v="0"/>
    <s v="No"/>
    <x v="0"/>
    <n v="26"/>
    <m/>
    <m/>
    <m/>
    <s v="152330"/>
    <x v="228"/>
    <x v="124"/>
    <x v="14"/>
    <s v="Archdeaconry of Bedford"/>
    <m/>
    <m/>
    <m/>
    <n v="26357"/>
    <n v="9800"/>
    <m/>
    <m/>
  </r>
  <r>
    <x v="4"/>
    <x v="0"/>
    <s v="No"/>
    <x v="0"/>
    <n v="82"/>
    <m/>
    <m/>
    <m/>
    <s v="160220"/>
    <x v="229"/>
    <x v="128"/>
    <x v="15"/>
    <s v="Archdeaconry of Bedford"/>
    <m/>
    <m/>
    <m/>
    <n v="26446"/>
    <n v="26445.96"/>
    <m/>
    <m/>
  </r>
  <r>
    <x v="4"/>
    <x v="0"/>
    <s v="OK"/>
    <x v="1"/>
    <n v="153"/>
    <m/>
    <m/>
    <m/>
    <s v="160230"/>
    <x v="230"/>
    <x v="129"/>
    <x v="15"/>
    <s v="Archdeaconry of Bedford"/>
    <m/>
    <m/>
    <m/>
    <n v="137648"/>
    <n v="137648"/>
    <m/>
    <m/>
  </r>
  <r>
    <x v="4"/>
    <x v="0"/>
    <s v="OK"/>
    <x v="0"/>
    <n v="153"/>
    <m/>
    <m/>
    <m/>
    <s v="160250"/>
    <x v="231"/>
    <x v="130"/>
    <x v="15"/>
    <s v="Archdeaconry of Bedford"/>
    <m/>
    <m/>
    <m/>
    <n v="123152"/>
    <n v="123152"/>
    <m/>
    <m/>
  </r>
  <r>
    <x v="4"/>
    <x v="0"/>
    <s v="OK"/>
    <x v="0"/>
    <n v="153"/>
    <m/>
    <m/>
    <m/>
    <s v="160270"/>
    <x v="232"/>
    <x v="131"/>
    <x v="15"/>
    <s v="Archdeaconry of Bedford"/>
    <m/>
    <m/>
    <m/>
    <n v="60600"/>
    <n v="60600"/>
    <m/>
    <m/>
  </r>
  <r>
    <x v="4"/>
    <x v="0"/>
    <s v="No"/>
    <x v="0"/>
    <n v="135"/>
    <m/>
    <m/>
    <m/>
    <s v="160290"/>
    <x v="233"/>
    <x v="132"/>
    <x v="15"/>
    <s v="Archdeaconry of Bedford"/>
    <m/>
    <m/>
    <m/>
    <n v="23143"/>
    <n v="23143"/>
    <m/>
    <m/>
  </r>
  <r>
    <x v="4"/>
    <x v="0"/>
    <s v="No"/>
    <x v="0"/>
    <n v="78"/>
    <m/>
    <m/>
    <m/>
    <s v="160320"/>
    <x v="234"/>
    <x v="133"/>
    <x v="15"/>
    <s v="Archdeaconry of Bedford"/>
    <m/>
    <m/>
    <m/>
    <n v="75263"/>
    <n v="56447"/>
    <m/>
    <m/>
  </r>
  <r>
    <x v="4"/>
    <x v="0"/>
    <s v="No"/>
    <x v="0"/>
    <n v="153"/>
    <m/>
    <m/>
    <m/>
    <s v="160330"/>
    <x v="235"/>
    <x v="134"/>
    <x v="15"/>
    <s v="Archdeaconry of Bedford"/>
    <m/>
    <m/>
    <m/>
    <n v="59432"/>
    <n v="59432"/>
    <m/>
    <m/>
  </r>
  <r>
    <x v="4"/>
    <x v="0"/>
    <s v="OK"/>
    <x v="0"/>
    <n v="153"/>
    <m/>
    <m/>
    <m/>
    <s v="160380"/>
    <x v="236"/>
    <x v="135"/>
    <x v="15"/>
    <s v="Archdeaconry of Bedford"/>
    <m/>
    <m/>
    <m/>
    <n v="42328"/>
    <n v="42328"/>
    <m/>
    <m/>
  </r>
  <r>
    <x v="4"/>
    <x v="0"/>
    <s v="No"/>
    <x v="0"/>
    <n v="22"/>
    <m/>
    <m/>
    <m/>
    <s v="161410"/>
    <x v="237"/>
    <x v="136"/>
    <x v="15"/>
    <s v="Archdeaconry of Bedford"/>
    <m/>
    <m/>
    <m/>
    <n v="30183"/>
    <n v="15092"/>
    <m/>
    <m/>
  </r>
  <r>
    <x v="4"/>
    <x v="0"/>
    <s v="OK"/>
    <x v="0"/>
    <n v="153"/>
    <m/>
    <m/>
    <m/>
    <s v="161020"/>
    <x v="238"/>
    <x v="137"/>
    <x v="15"/>
    <s v="Archdeaconry of Bedford"/>
    <m/>
    <m/>
    <m/>
    <n v="64033"/>
    <n v="64033"/>
    <m/>
    <m/>
  </r>
  <r>
    <x v="4"/>
    <x v="0"/>
    <s v="No"/>
    <x v="0"/>
    <n v="67"/>
    <m/>
    <m/>
    <m/>
    <s v="161411"/>
    <x v="239"/>
    <x v="138"/>
    <x v="15"/>
    <s v="Archdeaconry of Bedford"/>
    <m/>
    <m/>
    <m/>
    <n v="39303"/>
    <n v="19500"/>
    <m/>
    <m/>
  </r>
  <r>
    <x v="4"/>
    <x v="0"/>
    <s v="OK"/>
    <x v="0"/>
    <n v="153"/>
    <m/>
    <m/>
    <m/>
    <s v="160280"/>
    <x v="240"/>
    <x v="139"/>
    <x v="15"/>
    <s v="Archdeaconry of Bedford"/>
    <m/>
    <m/>
    <m/>
    <n v="66503"/>
    <n v="66503"/>
    <m/>
    <m/>
  </r>
  <r>
    <x v="4"/>
    <x v="0"/>
    <s v="OK"/>
    <x v="0"/>
    <n v="324"/>
    <m/>
    <m/>
    <m/>
    <s v="162090"/>
    <x v="241"/>
    <x v="140"/>
    <x v="15"/>
    <s v="Archdeaconry of Bedford"/>
    <m/>
    <m/>
    <m/>
    <n v="24921"/>
    <n v="24921"/>
    <m/>
    <m/>
  </r>
  <r>
    <x v="4"/>
    <x v="0"/>
    <s v="No"/>
    <x v="0"/>
    <n v="19"/>
    <m/>
    <m/>
    <m/>
    <s v="160620"/>
    <x v="242"/>
    <x v="141"/>
    <x v="15"/>
    <s v="Archdeaconry of Bedford"/>
    <m/>
    <m/>
    <m/>
    <n v="40980"/>
    <n v="14000"/>
    <m/>
    <m/>
  </r>
  <r>
    <x v="4"/>
    <x v="0"/>
    <s v="No"/>
    <x v="1"/>
    <n v="101"/>
    <m/>
    <m/>
    <m/>
    <s v="160780"/>
    <x v="243"/>
    <x v="142"/>
    <x v="15"/>
    <s v="Archdeaconry of Bedford"/>
    <m/>
    <m/>
    <m/>
    <n v="43172"/>
    <n v="43172"/>
    <m/>
    <m/>
  </r>
  <r>
    <x v="4"/>
    <x v="0"/>
    <s v="No"/>
    <x v="0"/>
    <n v="68"/>
    <m/>
    <m/>
    <m/>
    <s v="160310"/>
    <x v="244"/>
    <x v="141"/>
    <x v="15"/>
    <s v="Archdeaconry of Bedford"/>
    <m/>
    <m/>
    <m/>
    <n v="2569"/>
    <n v="2569"/>
    <m/>
    <m/>
  </r>
  <r>
    <x v="4"/>
    <x v="0"/>
    <s v="No"/>
    <x v="0"/>
    <n v="76"/>
    <m/>
    <m/>
    <m/>
    <s v="161330"/>
    <x v="245"/>
    <x v="142"/>
    <x v="15"/>
    <s v="Archdeaconry of Bedford"/>
    <m/>
    <m/>
    <m/>
    <n v="7591"/>
    <n v="7591"/>
    <m/>
    <m/>
  </r>
  <r>
    <x v="4"/>
    <x v="0"/>
    <s v="No"/>
    <x v="0"/>
    <n v="32"/>
    <m/>
    <m/>
    <m/>
    <s v="160900"/>
    <x v="246"/>
    <x v="141"/>
    <x v="15"/>
    <s v="Archdeaconry of Bedford"/>
    <m/>
    <m/>
    <m/>
    <n v="56396"/>
    <n v="30000"/>
    <m/>
    <m/>
  </r>
  <r>
    <x v="4"/>
    <x v="0"/>
    <s v="No"/>
    <x v="0"/>
    <n v="7"/>
    <m/>
    <m/>
    <m/>
    <s v="161350"/>
    <x v="247"/>
    <x v="141"/>
    <x v="15"/>
    <s v="Archdeaconry of Bedford"/>
    <m/>
    <m/>
    <m/>
    <n v="19218"/>
    <n v="6000"/>
    <m/>
    <m/>
  </r>
  <r>
    <x v="4"/>
    <x v="0"/>
    <s v="No"/>
    <x v="0"/>
    <n v="50"/>
    <m/>
    <m/>
    <m/>
    <s v="162920"/>
    <x v="248"/>
    <x v="141"/>
    <x v="15"/>
    <s v="Archdeaconry of Bedford"/>
    <m/>
    <m/>
    <m/>
    <n v="19487"/>
    <n v="10001"/>
    <m/>
    <m/>
  </r>
  <r>
    <x v="4"/>
    <x v="0"/>
    <s v="OK"/>
    <x v="0"/>
    <n v="153"/>
    <m/>
    <m/>
    <m/>
    <s v="161770"/>
    <x v="250"/>
    <x v="144"/>
    <x v="15"/>
    <s v="Archdeaconry of Bedford"/>
    <m/>
    <m/>
    <m/>
    <n v="22617"/>
    <n v="22617"/>
    <m/>
    <m/>
  </r>
  <r>
    <x v="4"/>
    <x v="0"/>
    <s v="OK"/>
    <x v="1"/>
    <n v="153"/>
    <m/>
    <m/>
    <m/>
    <s v="162960"/>
    <x v="251"/>
    <x v="145"/>
    <x v="15"/>
    <s v="Archdeaconry of Bedford"/>
    <m/>
    <m/>
    <m/>
    <n v="62335"/>
    <n v="62335"/>
    <m/>
    <m/>
  </r>
  <r>
    <x v="4"/>
    <x v="0"/>
    <s v="OK"/>
    <x v="0"/>
    <n v="153"/>
    <m/>
    <m/>
    <m/>
    <s v="170390"/>
    <x v="252"/>
    <x v="146"/>
    <x v="17"/>
    <s v="Archdeaconry of Bedford"/>
    <m/>
    <m/>
    <m/>
    <n v="70642"/>
    <n v="70642"/>
    <m/>
    <m/>
  </r>
  <r>
    <x v="4"/>
    <x v="0"/>
    <s v="OK"/>
    <x v="0"/>
    <n v="153"/>
    <m/>
    <m/>
    <m/>
    <s v="170450"/>
    <x v="253"/>
    <x v="147"/>
    <x v="17"/>
    <s v="Archdeaconry of Bedford"/>
    <m/>
    <m/>
    <m/>
    <n v="19639"/>
    <n v="19639"/>
    <m/>
    <m/>
  </r>
  <r>
    <x v="4"/>
    <x v="0"/>
    <s v="No"/>
    <x v="0"/>
    <n v="13"/>
    <m/>
    <m/>
    <m/>
    <s v="172520"/>
    <x v="254"/>
    <x v="147"/>
    <x v="17"/>
    <s v="Archdeaconry of Bedford"/>
    <m/>
    <m/>
    <m/>
    <n v="6209"/>
    <n v="0"/>
    <m/>
    <m/>
  </r>
  <r>
    <x v="4"/>
    <x v="0"/>
    <s v="No"/>
    <x v="0"/>
    <n v="27"/>
    <m/>
    <m/>
    <m/>
    <s v="170600"/>
    <x v="255"/>
    <x v="148"/>
    <x v="17"/>
    <s v="Archdeaconry of Bedford"/>
    <m/>
    <m/>
    <m/>
    <n v="21302"/>
    <n v="15976.5"/>
    <m/>
    <m/>
  </r>
  <r>
    <x v="4"/>
    <x v="0"/>
    <s v="OK"/>
    <x v="0"/>
    <n v="153"/>
    <m/>
    <m/>
    <m/>
    <s v="171950"/>
    <x v="256"/>
    <x v="148"/>
    <x v="17"/>
    <s v="Archdeaconry of Bedford"/>
    <m/>
    <m/>
    <m/>
    <n v="6293"/>
    <n v="6293"/>
    <m/>
    <m/>
  </r>
  <r>
    <x v="4"/>
    <x v="0"/>
    <s v="OK"/>
    <x v="0"/>
    <n v="153"/>
    <m/>
    <m/>
    <m/>
    <s v="171910"/>
    <x v="257"/>
    <x v="148"/>
    <x v="17"/>
    <s v="Archdeaconry of Bedford"/>
    <m/>
    <m/>
    <m/>
    <n v="22937"/>
    <n v="22937"/>
    <m/>
    <m/>
  </r>
  <r>
    <x v="4"/>
    <x v="0"/>
    <s v="OK"/>
    <x v="0"/>
    <n v="142"/>
    <m/>
    <m/>
    <m/>
    <s v="170712"/>
    <x v="258"/>
    <x v="149"/>
    <x v="17"/>
    <s v="Archdeaconry of Bedford"/>
    <m/>
    <m/>
    <m/>
    <n v="2761"/>
    <n v="2761"/>
    <m/>
    <m/>
  </r>
  <r>
    <x v="4"/>
    <x v="0"/>
    <s v="No"/>
    <x v="0"/>
    <n v="137"/>
    <m/>
    <m/>
    <m/>
    <s v="172030"/>
    <x v="259"/>
    <x v="149"/>
    <x v="17"/>
    <s v="Archdeaconry of Bedford"/>
    <m/>
    <m/>
    <m/>
    <n v="48691"/>
    <n v="48691"/>
    <m/>
    <m/>
  </r>
  <r>
    <x v="4"/>
    <x v="0"/>
    <s v="OK"/>
    <x v="0"/>
    <n v="153"/>
    <m/>
    <m/>
    <m/>
    <s v="172510"/>
    <x v="260"/>
    <x v="149"/>
    <x v="17"/>
    <s v="Archdeaconry of Bedford"/>
    <m/>
    <m/>
    <m/>
    <n v="8386"/>
    <n v="8386"/>
    <m/>
    <m/>
  </r>
  <r>
    <x v="4"/>
    <x v="0"/>
    <s v="OK"/>
    <x v="0"/>
    <n v="133"/>
    <m/>
    <m/>
    <m/>
    <s v="170760"/>
    <x v="261"/>
    <x v="150"/>
    <x v="17"/>
    <s v="Archdeaconry of Bedford"/>
    <m/>
    <m/>
    <m/>
    <n v="17577"/>
    <n v="17577"/>
    <m/>
    <m/>
  </r>
  <r>
    <x v="4"/>
    <x v="0"/>
    <s v="OK"/>
    <x v="0"/>
    <n v="153"/>
    <m/>
    <m/>
    <m/>
    <s v="172910"/>
    <x v="262"/>
    <x v="150"/>
    <x v="17"/>
    <s v="Archdeaconry of Bedford"/>
    <m/>
    <m/>
    <m/>
    <n v="18887"/>
    <n v="18887"/>
    <m/>
    <m/>
  </r>
  <r>
    <x v="4"/>
    <x v="0"/>
    <s v="No"/>
    <x v="0"/>
    <n v="95"/>
    <m/>
    <m/>
    <m/>
    <s v="171840"/>
    <x v="263"/>
    <x v="150"/>
    <x v="17"/>
    <s v="Archdeaconry of Bedford"/>
    <m/>
    <m/>
    <m/>
    <n v="14540"/>
    <n v="10600"/>
    <m/>
    <m/>
  </r>
  <r>
    <x v="4"/>
    <x v="0"/>
    <s v="No"/>
    <x v="0"/>
    <n v="116"/>
    <m/>
    <m/>
    <m/>
    <s v="170840"/>
    <x v="264"/>
    <x v="151"/>
    <x v="17"/>
    <s v="Archdeaconry of Bedford"/>
    <m/>
    <m/>
    <m/>
    <n v="15157"/>
    <n v="15157"/>
    <m/>
    <m/>
  </r>
  <r>
    <x v="4"/>
    <x v="0"/>
    <s v="No"/>
    <x v="0"/>
    <n v="90"/>
    <m/>
    <m/>
    <m/>
    <s v="172980"/>
    <x v="265"/>
    <x v="151"/>
    <x v="17"/>
    <s v="Archdeaconry of Bedford"/>
    <m/>
    <m/>
    <m/>
    <n v="10056"/>
    <n v="10056"/>
    <m/>
    <m/>
  </r>
  <r>
    <x v="4"/>
    <x v="0"/>
    <s v="No"/>
    <x v="0"/>
    <n v="64"/>
    <m/>
    <m/>
    <m/>
    <s v="170940"/>
    <x v="266"/>
    <x v="151"/>
    <x v="17"/>
    <s v="Archdeaconry of Bedford"/>
    <m/>
    <m/>
    <m/>
    <n v="952"/>
    <n v="952"/>
    <m/>
    <m/>
  </r>
  <r>
    <x v="4"/>
    <x v="0"/>
    <s v="OK"/>
    <x v="1"/>
    <n v="153"/>
    <m/>
    <m/>
    <m/>
    <s v="170880"/>
    <x v="267"/>
    <x v="152"/>
    <x v="17"/>
    <s v="Archdeaconry of Bedford"/>
    <m/>
    <m/>
    <m/>
    <n v="74849"/>
    <n v="74849"/>
    <m/>
    <m/>
  </r>
  <r>
    <x v="4"/>
    <x v="0"/>
    <s v="OK"/>
    <x v="0"/>
    <n v="153"/>
    <m/>
    <m/>
    <m/>
    <s v="171041"/>
    <x v="268"/>
    <x v="147"/>
    <x v="17"/>
    <s v="Archdeaconry of Bedford"/>
    <m/>
    <m/>
    <m/>
    <n v="18852"/>
    <n v="18852"/>
    <m/>
    <m/>
  </r>
  <r>
    <x v="4"/>
    <x v="0"/>
    <s v="OK"/>
    <x v="0"/>
    <n v="153"/>
    <m/>
    <m/>
    <m/>
    <s v="172140"/>
    <x v="269"/>
    <x v="147"/>
    <x v="17"/>
    <s v="Archdeaconry of Bedford"/>
    <m/>
    <m/>
    <m/>
    <n v="12388"/>
    <n v="12388"/>
    <m/>
    <m/>
  </r>
  <r>
    <x v="4"/>
    <x v="0"/>
    <s v="No"/>
    <x v="0"/>
    <n v="153"/>
    <m/>
    <m/>
    <m/>
    <s v="172290"/>
    <x v="270"/>
    <x v="153"/>
    <x v="17"/>
    <s v="Archdeaconry of Bedford"/>
    <m/>
    <m/>
    <m/>
    <n v="68308"/>
    <n v="68308"/>
    <m/>
    <m/>
  </r>
  <r>
    <x v="4"/>
    <x v="0"/>
    <s v="OK"/>
    <x v="0"/>
    <n v="153"/>
    <m/>
    <m/>
    <m/>
    <s v="180400"/>
    <x v="271"/>
    <x v="154"/>
    <x v="18"/>
    <s v="Archdeaconry of Bedford"/>
    <m/>
    <m/>
    <m/>
    <n v="9475"/>
    <n v="9475"/>
    <m/>
    <m/>
  </r>
  <r>
    <x v="4"/>
    <x v="0"/>
    <s v="No"/>
    <x v="0"/>
    <n v="153"/>
    <m/>
    <m/>
    <m/>
    <s v="180640"/>
    <x v="272"/>
    <x v="155"/>
    <x v="18"/>
    <s v="Archdeaconry of Bedford"/>
    <m/>
    <m/>
    <m/>
    <n v="15331"/>
    <n v="15331"/>
    <m/>
    <m/>
  </r>
  <r>
    <x v="4"/>
    <x v="0"/>
    <s v="OK"/>
    <x v="0"/>
    <n v="153"/>
    <m/>
    <m/>
    <m/>
    <s v="180830"/>
    <x v="273"/>
    <x v="156"/>
    <x v="18"/>
    <s v="Archdeaconry of Bedford"/>
    <m/>
    <m/>
    <m/>
    <n v="151698"/>
    <n v="151698"/>
    <m/>
    <m/>
  </r>
  <r>
    <x v="4"/>
    <x v="0"/>
    <s v="OK"/>
    <x v="0"/>
    <n v="153"/>
    <m/>
    <m/>
    <m/>
    <s v="180870"/>
    <x v="274"/>
    <x v="157"/>
    <x v="18"/>
    <s v="Archdeaconry of Bedford"/>
    <m/>
    <m/>
    <m/>
    <n v="65505"/>
    <n v="65505"/>
    <m/>
    <m/>
  </r>
  <r>
    <x v="4"/>
    <x v="0"/>
    <s v="No"/>
    <x v="0"/>
    <n v="126"/>
    <m/>
    <m/>
    <m/>
    <s v="181160"/>
    <x v="276"/>
    <x v="154"/>
    <x v="18"/>
    <s v="Archdeaconry of Bedford"/>
    <m/>
    <m/>
    <m/>
    <n v="48789"/>
    <n v="38871"/>
    <m/>
    <m/>
  </r>
  <r>
    <x v="4"/>
    <x v="0"/>
    <s v="OK"/>
    <x v="0"/>
    <n v="153"/>
    <m/>
    <m/>
    <m/>
    <s v="181310"/>
    <x v="277"/>
    <x v="154"/>
    <x v="18"/>
    <s v="Archdeaconry of Bedford"/>
    <m/>
    <m/>
    <m/>
    <n v="8541"/>
    <n v="8541"/>
    <m/>
    <m/>
  </r>
  <r>
    <x v="4"/>
    <x v="0"/>
    <s v="No"/>
    <x v="0"/>
    <n v="21"/>
    <m/>
    <m/>
    <m/>
    <s v="181360"/>
    <x v="278"/>
    <x v="158"/>
    <x v="18"/>
    <s v="Archdeaconry of Bedford"/>
    <m/>
    <m/>
    <m/>
    <n v="49255"/>
    <n v="16500"/>
    <m/>
    <m/>
  </r>
  <r>
    <x v="4"/>
    <x v="0"/>
    <s v="OK"/>
    <x v="0"/>
    <n v="153"/>
    <m/>
    <m/>
    <m/>
    <s v="181420"/>
    <x v="279"/>
    <x v="159"/>
    <x v="18"/>
    <s v="Archdeaconry of Bedford"/>
    <m/>
    <m/>
    <m/>
    <n v="23503"/>
    <n v="23503"/>
    <m/>
    <m/>
  </r>
  <r>
    <x v="4"/>
    <x v="0"/>
    <s v="No"/>
    <x v="0"/>
    <n v="119"/>
    <m/>
    <m/>
    <m/>
    <s v="181530"/>
    <x v="280"/>
    <x v="154"/>
    <x v="18"/>
    <s v="Archdeaconry of Bedford"/>
    <m/>
    <m/>
    <m/>
    <n v="87570"/>
    <n v="87570"/>
    <m/>
    <m/>
  </r>
  <r>
    <x v="4"/>
    <x v="0"/>
    <s v="OK"/>
    <x v="0"/>
    <n v="153"/>
    <m/>
    <m/>
    <m/>
    <s v="181535"/>
    <x v="281"/>
    <x v="154"/>
    <x v="18"/>
    <s v="Archdeaconry of Bedford"/>
    <m/>
    <m/>
    <m/>
    <n v="66440"/>
    <n v="66440"/>
    <m/>
    <m/>
  </r>
  <r>
    <x v="4"/>
    <x v="0"/>
    <s v="No"/>
    <x v="0"/>
    <n v="72"/>
    <m/>
    <m/>
    <m/>
    <s v="181540"/>
    <x v="282"/>
    <x v="154"/>
    <x v="18"/>
    <s v="Archdeaconry of Bedford"/>
    <m/>
    <m/>
    <m/>
    <n v="13401"/>
    <n v="13401"/>
    <m/>
    <m/>
  </r>
  <r>
    <x v="4"/>
    <x v="0"/>
    <s v="No"/>
    <x v="0"/>
    <n v="37"/>
    <m/>
    <m/>
    <m/>
    <s v="182390"/>
    <x v="283"/>
    <x v="160"/>
    <x v="18"/>
    <s v="Archdeaconry of Bedford"/>
    <m/>
    <m/>
    <m/>
    <n v="14669"/>
    <n v="7500"/>
    <m/>
    <m/>
  </r>
  <r>
    <x v="4"/>
    <x v="0"/>
    <s v="OK"/>
    <x v="0"/>
    <n v="153"/>
    <m/>
    <m/>
    <m/>
    <s v="182490"/>
    <x v="284"/>
    <x v="159"/>
    <x v="18"/>
    <s v="Archdeaconry of Bedford"/>
    <m/>
    <m/>
    <m/>
    <n v="21991"/>
    <n v="21991"/>
    <m/>
    <m/>
  </r>
  <r>
    <x v="4"/>
    <x v="0"/>
    <s v="No"/>
    <x v="0"/>
    <n v="136"/>
    <m/>
    <m/>
    <m/>
    <s v="182571"/>
    <x v="285"/>
    <x v="160"/>
    <x v="18"/>
    <s v="Archdeaconry of Bedford"/>
    <m/>
    <m/>
    <m/>
    <n v="8742"/>
    <n v="8400"/>
    <m/>
    <m/>
  </r>
  <r>
    <x v="4"/>
    <x v="0"/>
    <s v="No"/>
    <x v="0"/>
    <n v="65"/>
    <m/>
    <m/>
    <m/>
    <s v="182590"/>
    <x v="286"/>
    <x v="155"/>
    <x v="18"/>
    <s v="Archdeaconry of Bedford"/>
    <m/>
    <m/>
    <m/>
    <n v="13053"/>
    <n v="13053"/>
    <m/>
    <m/>
  </r>
  <r>
    <x v="4"/>
    <x v="0"/>
    <s v="OK"/>
    <x v="0"/>
    <n v="153"/>
    <m/>
    <m/>
    <m/>
    <s v="182610"/>
    <x v="287"/>
    <x v="160"/>
    <x v="18"/>
    <s v="Archdeaconry of Bedford"/>
    <m/>
    <m/>
    <m/>
    <n v="26913"/>
    <n v="26913"/>
    <m/>
    <m/>
  </r>
  <r>
    <x v="4"/>
    <x v="0"/>
    <s v="OK"/>
    <x v="0"/>
    <n v="153"/>
    <m/>
    <m/>
    <m/>
    <s v="182861"/>
    <x v="288"/>
    <x v="159"/>
    <x v="18"/>
    <s v="Archdeaconry of Bedford"/>
    <m/>
    <m/>
    <m/>
    <n v="20939"/>
    <n v="20939"/>
    <m/>
    <m/>
  </r>
  <r>
    <x v="4"/>
    <x v="0"/>
    <s v="No"/>
    <x v="1"/>
    <n v="113"/>
    <m/>
    <m/>
    <m/>
    <s v="202461"/>
    <x v="289"/>
    <x v="161"/>
    <x v="19"/>
    <s v="Archdeaconry of Bedford"/>
    <m/>
    <m/>
    <m/>
    <n v="53359"/>
    <n v="48000"/>
    <m/>
    <m/>
  </r>
  <r>
    <x v="4"/>
    <x v="0"/>
    <s v="No"/>
    <x v="0"/>
    <n v="108"/>
    <m/>
    <m/>
    <m/>
    <s v="200590"/>
    <x v="290"/>
    <x v="162"/>
    <x v="19"/>
    <s v="Archdeaconry of Bedford"/>
    <m/>
    <m/>
    <m/>
    <n v="32792"/>
    <n v="32792"/>
    <m/>
    <m/>
  </r>
  <r>
    <x v="4"/>
    <x v="0"/>
    <s v="OK"/>
    <x v="0"/>
    <n v="153"/>
    <m/>
    <m/>
    <m/>
    <s v="202950"/>
    <x v="291"/>
    <x v="163"/>
    <x v="19"/>
    <s v="Archdeaconry of Bedford"/>
    <m/>
    <m/>
    <m/>
    <n v="33453"/>
    <n v="33453"/>
    <m/>
    <m/>
  </r>
  <r>
    <x v="4"/>
    <x v="0"/>
    <s v="OK"/>
    <x v="0"/>
    <n v="153"/>
    <m/>
    <m/>
    <m/>
    <s v="200941"/>
    <x v="292"/>
    <x v="164"/>
    <x v="19"/>
    <s v="Archdeaconry of Bedford"/>
    <m/>
    <m/>
    <m/>
    <n v="20116"/>
    <n v="20116"/>
    <m/>
    <m/>
  </r>
  <r>
    <x v="4"/>
    <x v="0"/>
    <s v="No"/>
    <x v="0"/>
    <n v="54"/>
    <m/>
    <m/>
    <m/>
    <s v="201510"/>
    <x v="293"/>
    <x v="165"/>
    <x v="19"/>
    <s v="Archdeaconry of Bedford"/>
    <m/>
    <m/>
    <m/>
    <n v="39717"/>
    <n v="31000"/>
    <m/>
    <m/>
  </r>
  <r>
    <x v="4"/>
    <x v="0"/>
    <s v="No"/>
    <x v="0"/>
    <n v="96"/>
    <m/>
    <m/>
    <m/>
    <s v="201702"/>
    <x v="294"/>
    <x v="166"/>
    <x v="19"/>
    <s v="Archdeaconry of Bedford"/>
    <m/>
    <m/>
    <m/>
    <n v="54994"/>
    <n v="42000"/>
    <m/>
    <m/>
  </r>
  <r>
    <x v="4"/>
    <x v="0"/>
    <s v="OK"/>
    <x v="0"/>
    <n v="134"/>
    <m/>
    <m/>
    <m/>
    <s v="201680"/>
    <x v="295"/>
    <x v="167"/>
    <x v="19"/>
    <s v="Archdeaconry of Bedford"/>
    <m/>
    <m/>
    <m/>
    <n v="33943"/>
    <n v="33943"/>
    <m/>
    <m/>
  </r>
  <r>
    <x v="4"/>
    <x v="0"/>
    <s v="OK"/>
    <x v="1"/>
    <n v="153"/>
    <m/>
    <m/>
    <m/>
    <s v="201712"/>
    <x v="296"/>
    <x v="168"/>
    <x v="19"/>
    <s v="Archdeaconry of Bedford"/>
    <m/>
    <m/>
    <m/>
    <n v="51011"/>
    <n v="51011"/>
    <m/>
    <m/>
  </r>
  <r>
    <x v="4"/>
    <x v="0"/>
    <s v="No"/>
    <x v="0"/>
    <n v="24"/>
    <m/>
    <m/>
    <m/>
    <s v="201700"/>
    <x v="297"/>
    <x v="169"/>
    <x v="19"/>
    <s v="Archdeaconry of Bedford"/>
    <m/>
    <m/>
    <m/>
    <n v="39111"/>
    <n v="22000"/>
    <m/>
    <m/>
  </r>
  <r>
    <x v="4"/>
    <x v="0"/>
    <s v="No"/>
    <x v="0"/>
    <n v="36"/>
    <m/>
    <m/>
    <m/>
    <s v="201701"/>
    <x v="298"/>
    <x v="170"/>
    <x v="19"/>
    <s v="Archdeaconry of Bedford"/>
    <m/>
    <m/>
    <m/>
    <n v="49622"/>
    <n v="31200"/>
    <m/>
    <m/>
  </r>
  <r>
    <x v="4"/>
    <x v="0"/>
    <s v="No"/>
    <x v="1"/>
    <n v="331"/>
    <m/>
    <m/>
    <m/>
    <s v="201711"/>
    <x v="300"/>
    <x v="171"/>
    <x v="19"/>
    <s v="Archdeaconry of Bedford"/>
    <m/>
    <m/>
    <m/>
    <n v="48800"/>
    <n v="48800"/>
    <m/>
    <m/>
  </r>
  <r>
    <x v="4"/>
    <x v="0"/>
    <s v="OK"/>
    <x v="0"/>
    <n v="153"/>
    <m/>
    <m/>
    <m/>
    <s v="201713"/>
    <x v="301"/>
    <x v="172"/>
    <x v="19"/>
    <s v="Archdeaconry of Bedford"/>
    <m/>
    <m/>
    <m/>
    <n v="74148"/>
    <n v="74148"/>
    <m/>
    <m/>
  </r>
  <r>
    <x v="4"/>
    <x v="0"/>
    <s v="No"/>
    <x v="0"/>
    <n v="42"/>
    <m/>
    <m/>
    <m/>
    <s v="201730"/>
    <x v="303"/>
    <x v="173"/>
    <x v="19"/>
    <s v="Archdeaconry of Bedford"/>
    <m/>
    <m/>
    <m/>
    <n v="22709"/>
    <n v="12500"/>
    <m/>
    <m/>
  </r>
  <r>
    <x v="4"/>
    <x v="0"/>
    <s v="No"/>
    <x v="0"/>
    <n v="15"/>
    <m/>
    <m/>
    <m/>
    <s v="201740"/>
    <x v="304"/>
    <x v="174"/>
    <x v="19"/>
    <s v="Archdeaconry of Bedford"/>
    <m/>
    <m/>
    <m/>
    <n v="19884"/>
    <n v="6000"/>
    <m/>
    <m/>
  </r>
  <r>
    <x v="4"/>
    <x v="0"/>
    <s v="No"/>
    <x v="0"/>
    <n v="14"/>
    <m/>
    <m/>
    <m/>
    <s v="201690"/>
    <x v="305"/>
    <x v="175"/>
    <x v="19"/>
    <s v="Archdeaconry of Bedford"/>
    <m/>
    <m/>
    <m/>
    <n v="33831"/>
    <n v="9800"/>
    <m/>
    <m/>
  </r>
  <r>
    <x v="4"/>
    <x v="0"/>
    <s v="OK"/>
    <x v="0"/>
    <n v="97"/>
    <m/>
    <m/>
    <m/>
    <s v="202460"/>
    <x v="306"/>
    <x v="176"/>
    <x v="19"/>
    <s v="Archdeaconry of Bedford"/>
    <m/>
    <m/>
    <m/>
    <n v="62469"/>
    <n v="62469"/>
    <m/>
    <m/>
  </r>
  <r>
    <x v="4"/>
    <x v="0"/>
    <s v="No"/>
    <x v="0"/>
    <n v="58"/>
    <m/>
    <m/>
    <m/>
    <s v="202480"/>
    <x v="307"/>
    <x v="177"/>
    <x v="19"/>
    <s v="Archdeaconry of Bedford"/>
    <m/>
    <m/>
    <m/>
    <n v="59666"/>
    <n v="50000"/>
    <m/>
    <m/>
  </r>
  <r>
    <x v="4"/>
    <x v="0"/>
    <s v="No"/>
    <x v="0"/>
    <n v="46"/>
    <m/>
    <m/>
    <m/>
    <s v="202491"/>
    <x v="308"/>
    <x v="178"/>
    <x v="19"/>
    <s v="Archdeaconry of Bedford"/>
    <m/>
    <m/>
    <m/>
    <n v="23643"/>
    <n v="21000"/>
    <m/>
    <m/>
  </r>
  <r>
    <x v="4"/>
    <x v="0"/>
    <s v="No"/>
    <x v="1"/>
    <n v="114"/>
    <m/>
    <m/>
    <m/>
    <s v="210440"/>
    <x v="309"/>
    <x v="179"/>
    <x v="20"/>
    <s v="Archdeaconry of Bedford"/>
    <m/>
    <m/>
    <m/>
    <n v="15325"/>
    <n v="15325"/>
    <m/>
    <m/>
  </r>
  <r>
    <x v="4"/>
    <x v="0"/>
    <s v="OK"/>
    <x v="1"/>
    <n v="153"/>
    <m/>
    <m/>
    <m/>
    <s v="212130"/>
    <x v="310"/>
    <x v="179"/>
    <x v="20"/>
    <s v="Archdeaconry of Bedford"/>
    <m/>
    <m/>
    <m/>
    <n v="51348"/>
    <n v="51348"/>
    <m/>
    <m/>
  </r>
  <r>
    <x v="4"/>
    <x v="0"/>
    <s v="No"/>
    <x v="0"/>
    <n v="102"/>
    <m/>
    <m/>
    <m/>
    <s v="210460"/>
    <x v="311"/>
    <x v="180"/>
    <x v="20"/>
    <s v="Archdeaconry of Bedford"/>
    <m/>
    <m/>
    <m/>
    <n v="1845"/>
    <n v="1845"/>
    <m/>
    <m/>
  </r>
  <r>
    <x v="4"/>
    <x v="0"/>
    <s v="No"/>
    <x v="0"/>
    <n v="53"/>
    <m/>
    <m/>
    <m/>
    <s v="211430"/>
    <x v="312"/>
    <x v="180"/>
    <x v="20"/>
    <s v="Archdeaconry of Bedford"/>
    <m/>
    <m/>
    <m/>
    <n v="5372"/>
    <n v="5372"/>
    <m/>
    <m/>
  </r>
  <r>
    <x v="4"/>
    <x v="0"/>
    <s v="OK"/>
    <x v="0"/>
    <n v="153"/>
    <m/>
    <m/>
    <m/>
    <s v="210630"/>
    <x v="313"/>
    <x v="181"/>
    <x v="20"/>
    <s v="Archdeaconry of Bedford"/>
    <m/>
    <m/>
    <m/>
    <n v="22800"/>
    <n v="22800"/>
    <m/>
    <m/>
  </r>
  <r>
    <x v="4"/>
    <x v="0"/>
    <s v="No"/>
    <x v="0"/>
    <n v="63"/>
    <m/>
    <m/>
    <m/>
    <s v="211120"/>
    <x v="314"/>
    <x v="181"/>
    <x v="20"/>
    <s v="Archdeaconry of Bedford"/>
    <m/>
    <m/>
    <m/>
    <n v="17661"/>
    <n v="11661"/>
    <m/>
    <m/>
  </r>
  <r>
    <x v="4"/>
    <x v="0"/>
    <s v="No"/>
    <x v="0"/>
    <n v="94"/>
    <m/>
    <m/>
    <m/>
    <s v="210730"/>
    <x v="315"/>
    <x v="182"/>
    <x v="20"/>
    <s v="Archdeaconry of Bedford"/>
    <m/>
    <m/>
    <m/>
    <n v="13764"/>
    <n v="13764"/>
    <m/>
    <m/>
  </r>
  <r>
    <x v="4"/>
    <x v="0"/>
    <s v="No"/>
    <x v="0"/>
    <n v="18"/>
    <m/>
    <m/>
    <m/>
    <s v="212070"/>
    <x v="316"/>
    <x v="182"/>
    <x v="20"/>
    <s v="Archdeaconry of Bedford"/>
    <m/>
    <m/>
    <m/>
    <n v="13302"/>
    <n v="5000"/>
    <m/>
    <m/>
  </r>
  <r>
    <x v="4"/>
    <x v="0"/>
    <s v="No"/>
    <x v="0"/>
    <n v="71"/>
    <m/>
    <m/>
    <m/>
    <s v="212890"/>
    <x v="317"/>
    <x v="182"/>
    <x v="20"/>
    <s v="Archdeaconry of Bedford"/>
    <m/>
    <m/>
    <m/>
    <n v="13533"/>
    <n v="9533"/>
    <m/>
    <m/>
  </r>
  <r>
    <x v="4"/>
    <x v="0"/>
    <s v="OK"/>
    <x v="0"/>
    <n v="153"/>
    <m/>
    <m/>
    <m/>
    <s v="210950"/>
    <x v="318"/>
    <x v="183"/>
    <x v="20"/>
    <s v="Archdeaconry of Bedford"/>
    <m/>
    <m/>
    <m/>
    <n v="18593"/>
    <n v="18593"/>
    <m/>
    <m/>
  </r>
  <r>
    <x v="4"/>
    <x v="0"/>
    <s v="OK"/>
    <x v="0"/>
    <n v="153"/>
    <m/>
    <m/>
    <m/>
    <s v="212320"/>
    <x v="319"/>
    <x v="183"/>
    <x v="20"/>
    <s v="Archdeaconry of Bedford"/>
    <m/>
    <m/>
    <m/>
    <n v="43985"/>
    <n v="43985"/>
    <m/>
    <m/>
  </r>
  <r>
    <x v="4"/>
    <x v="0"/>
    <s v="OK"/>
    <x v="0"/>
    <n v="153"/>
    <m/>
    <m/>
    <m/>
    <s v="212361"/>
    <x v="320"/>
    <x v="183"/>
    <x v="20"/>
    <s v="Archdeaconry of Bedford"/>
    <m/>
    <m/>
    <m/>
    <n v="4766"/>
    <n v="4766"/>
    <m/>
    <m/>
  </r>
  <r>
    <x v="4"/>
    <x v="0"/>
    <s v="No"/>
    <x v="0"/>
    <n v="80"/>
    <m/>
    <m/>
    <m/>
    <s v="211830"/>
    <x v="321"/>
    <x v="184"/>
    <x v="20"/>
    <s v="Archdeaconry of Bedford"/>
    <m/>
    <m/>
    <m/>
    <n v="21525"/>
    <n v="19000"/>
    <m/>
    <m/>
  </r>
  <r>
    <x v="4"/>
    <x v="0"/>
    <s v="No"/>
    <x v="0"/>
    <n v="66"/>
    <m/>
    <m/>
    <m/>
    <s v="212570"/>
    <x v="322"/>
    <x v="184"/>
    <x v="20"/>
    <s v="Archdeaconry of Bedford"/>
    <m/>
    <m/>
    <m/>
    <n v="12995"/>
    <n v="12320"/>
    <m/>
    <m/>
  </r>
  <r>
    <x v="4"/>
    <x v="0"/>
    <s v="OK"/>
    <x v="0"/>
    <n v="153"/>
    <m/>
    <m/>
    <m/>
    <s v="211930"/>
    <x v="323"/>
    <x v="181"/>
    <x v="20"/>
    <s v="Archdeaconry of Bedford"/>
    <m/>
    <m/>
    <m/>
    <n v="16960"/>
    <n v="16960"/>
    <m/>
    <m/>
  </r>
  <r>
    <x v="4"/>
    <x v="0"/>
    <s v="OK"/>
    <x v="0"/>
    <n v="153"/>
    <m/>
    <m/>
    <m/>
    <s v="211970"/>
    <x v="324"/>
    <x v="184"/>
    <x v="20"/>
    <s v="Archdeaconry of Bedford"/>
    <m/>
    <m/>
    <m/>
    <n v="20123"/>
    <n v="20123"/>
    <m/>
    <m/>
  </r>
  <r>
    <x v="4"/>
    <x v="0"/>
    <s v="No"/>
    <x v="0"/>
    <n v="60"/>
    <m/>
    <m/>
    <m/>
    <s v="212000"/>
    <x v="325"/>
    <x v="181"/>
    <x v="20"/>
    <s v="Archdeaconry of Bedford"/>
    <m/>
    <m/>
    <m/>
    <n v="15092"/>
    <n v="11526"/>
    <m/>
    <m/>
  </r>
  <r>
    <x v="4"/>
    <x v="0"/>
    <s v="No"/>
    <x v="0"/>
    <n v="3"/>
    <m/>
    <m/>
    <m/>
    <s v="213000"/>
    <x v="326"/>
    <x v="181"/>
    <x v="20"/>
    <s v="Archdeaconry of Bedford"/>
    <m/>
    <m/>
    <m/>
    <n v="12718"/>
    <n v="400"/>
    <m/>
    <m/>
  </r>
  <r>
    <x v="4"/>
    <x v="0"/>
    <s v="No"/>
    <x v="0"/>
    <n v="83"/>
    <m/>
    <m/>
    <m/>
    <s v="212450"/>
    <x v="327"/>
    <x v="181"/>
    <x v="20"/>
    <s v="Archdeaconry of Bedford"/>
    <m/>
    <m/>
    <m/>
    <n v="14858"/>
    <n v="14858"/>
    <m/>
    <m/>
  </r>
  <r>
    <x v="4"/>
    <x v="0"/>
    <s v="No"/>
    <x v="0"/>
    <n v="47"/>
    <m/>
    <m/>
    <m/>
    <s v="212630"/>
    <x v="328"/>
    <x v="181"/>
    <x v="20"/>
    <s v="Archdeaconry of Bedford"/>
    <m/>
    <m/>
    <m/>
    <n v="26070"/>
    <n v="16000"/>
    <m/>
    <m/>
  </r>
  <r>
    <x v="4"/>
    <x v="0"/>
    <s v="No"/>
    <x v="0"/>
    <n v="153"/>
    <m/>
    <m/>
    <m/>
    <s v="213020"/>
    <x v="329"/>
    <x v="185"/>
    <x v="20"/>
    <s v="Archdeaconry of Bedford"/>
    <m/>
    <m/>
    <m/>
    <n v="44483"/>
    <n v="44483"/>
    <m/>
    <m/>
  </r>
  <r>
    <x v="4"/>
    <x v="0"/>
    <s v="No"/>
    <x v="0"/>
    <n v="124"/>
    <m/>
    <m/>
    <m/>
    <s v="210540"/>
    <x v="330"/>
    <x v="186"/>
    <x v="20"/>
    <s v="Archdeaconry of Bedford"/>
    <m/>
    <m/>
    <m/>
    <n v="47605"/>
    <n v="47605"/>
    <m/>
    <m/>
  </r>
  <r>
    <x v="4"/>
    <x v="0"/>
    <s v="No"/>
    <x v="0"/>
    <n v="128"/>
    <m/>
    <m/>
    <m/>
    <s v="211921"/>
    <x v="331"/>
    <x v="186"/>
    <x v="20"/>
    <s v="Archdeaconry of Bedford"/>
    <m/>
    <m/>
    <m/>
    <n v="29465"/>
    <n v="29465"/>
    <m/>
    <m/>
  </r>
  <r>
    <x v="4"/>
    <x v="0"/>
    <s v="OK"/>
    <x v="0"/>
    <n v="153"/>
    <m/>
    <m/>
    <m/>
    <s v="212380"/>
    <x v="332"/>
    <x v="186"/>
    <x v="20"/>
    <s v="Archdeaconry of Bedford"/>
    <m/>
    <m/>
    <m/>
    <n v="6616"/>
    <n v="6616"/>
    <m/>
    <m/>
  </r>
  <r>
    <x v="4"/>
    <x v="0"/>
    <s v="OK"/>
    <x v="0"/>
    <n v="153"/>
    <m/>
    <m/>
    <m/>
    <s v="210690"/>
    <x v="333"/>
    <x v="187"/>
    <x v="20"/>
    <s v="Archdeaconry of Bedford"/>
    <m/>
    <m/>
    <m/>
    <n v="55715"/>
    <n v="55715"/>
    <m/>
    <m/>
  </r>
  <r>
    <x v="5"/>
    <x v="1"/>
    <s v="OK"/>
    <x v="0"/>
    <n v="153"/>
    <m/>
    <m/>
    <m/>
    <s v="030480"/>
    <x v="0"/>
    <x v="0"/>
    <x v="0"/>
    <s v="Archdeaconry of St Albans "/>
    <m/>
    <m/>
    <m/>
    <n v="11174"/>
    <n v="11174"/>
    <m/>
    <m/>
  </r>
  <r>
    <x v="5"/>
    <x v="1"/>
    <s v="OK"/>
    <x v="0"/>
    <n v="153"/>
    <m/>
    <m/>
    <m/>
    <s v="032500"/>
    <x v="1"/>
    <x v="0"/>
    <x v="0"/>
    <s v="Archdeaconry of St Albans "/>
    <m/>
    <m/>
    <m/>
    <n v="86406"/>
    <n v="86406"/>
    <m/>
    <m/>
  </r>
  <r>
    <x v="5"/>
    <x v="1"/>
    <s v="OK"/>
    <x v="0"/>
    <n v="153"/>
    <m/>
    <m/>
    <m/>
    <s v="031050"/>
    <x v="2"/>
    <x v="1"/>
    <x v="0"/>
    <s v="Archdeaconry of St Albans "/>
    <m/>
    <m/>
    <m/>
    <n v="131280"/>
    <n v="131280"/>
    <m/>
    <m/>
  </r>
  <r>
    <x v="5"/>
    <x v="1"/>
    <s v="OK"/>
    <x v="0"/>
    <n v="328"/>
    <m/>
    <m/>
    <m/>
    <s v="031060"/>
    <x v="3"/>
    <x v="1"/>
    <x v="0"/>
    <s v="Archdeaconry of St Albans "/>
    <m/>
    <m/>
    <m/>
    <n v="22683"/>
    <n v="22683"/>
    <m/>
    <m/>
  </r>
  <r>
    <x v="5"/>
    <x v="1"/>
    <s v="OK"/>
    <x v="0"/>
    <n v="153"/>
    <m/>
    <m/>
    <m/>
    <s v="031620"/>
    <x v="4"/>
    <x v="1"/>
    <x v="0"/>
    <s v="Archdeaconry of St Albans "/>
    <m/>
    <m/>
    <m/>
    <n v="39636"/>
    <n v="39636"/>
    <m/>
    <m/>
  </r>
  <r>
    <x v="5"/>
    <x v="1"/>
    <s v="OK"/>
    <x v="0"/>
    <n v="153"/>
    <m/>
    <m/>
    <m/>
    <s v="031851"/>
    <x v="5"/>
    <x v="1"/>
    <x v="0"/>
    <s v="Archdeaconry of St Albans "/>
    <m/>
    <m/>
    <m/>
    <n v="7216"/>
    <n v="7216"/>
    <m/>
    <m/>
  </r>
  <r>
    <x v="5"/>
    <x v="1"/>
    <s v="OK"/>
    <x v="0"/>
    <n v="153"/>
    <m/>
    <m/>
    <m/>
    <s v="032020"/>
    <x v="6"/>
    <x v="1"/>
    <x v="0"/>
    <s v="Archdeaconry of St Albans "/>
    <m/>
    <m/>
    <m/>
    <n v="48121"/>
    <n v="48121"/>
    <m/>
    <m/>
  </r>
  <r>
    <x v="5"/>
    <x v="1"/>
    <s v="OK"/>
    <x v="0"/>
    <n v="153"/>
    <m/>
    <m/>
    <m/>
    <s v="031901"/>
    <x v="7"/>
    <x v="2"/>
    <x v="0"/>
    <s v="Archdeaconry of St Albans "/>
    <m/>
    <m/>
    <m/>
    <n v="55627"/>
    <n v="55627"/>
    <m/>
    <m/>
  </r>
  <r>
    <x v="5"/>
    <x v="1"/>
    <s v="No"/>
    <x v="0"/>
    <n v="153"/>
    <m/>
    <m/>
    <m/>
    <s v="032621"/>
    <x v="8"/>
    <x v="3"/>
    <x v="0"/>
    <s v="Archdeaconry of St Albans "/>
    <m/>
    <m/>
    <m/>
    <n v="169000"/>
    <n v="169000"/>
    <m/>
    <m/>
  </r>
  <r>
    <x v="5"/>
    <x v="1"/>
    <s v="No"/>
    <x v="0"/>
    <n v="106"/>
    <m/>
    <m/>
    <m/>
    <s v="032880"/>
    <x v="9"/>
    <x v="2"/>
    <x v="0"/>
    <s v="Archdeaconry of St Albans "/>
    <m/>
    <m/>
    <m/>
    <n v="34276"/>
    <n v="30800"/>
    <m/>
    <m/>
  </r>
  <r>
    <x v="5"/>
    <x v="1"/>
    <s v="OK"/>
    <x v="0"/>
    <n v="153"/>
    <m/>
    <m/>
    <m/>
    <s v="091081"/>
    <x v="10"/>
    <x v="4"/>
    <x v="1"/>
    <s v="Archdeaconry of St Albans "/>
    <m/>
    <m/>
    <m/>
    <n v="5580"/>
    <n v="5580"/>
    <m/>
    <m/>
  </r>
  <r>
    <x v="5"/>
    <x v="1"/>
    <s v="No"/>
    <x v="0"/>
    <n v="16"/>
    <m/>
    <m/>
    <m/>
    <s v="091670"/>
    <x v="11"/>
    <x v="4"/>
    <x v="1"/>
    <s v="Archdeaconry of St Albans "/>
    <m/>
    <m/>
    <m/>
    <n v="8143"/>
    <n v="2600"/>
    <m/>
    <m/>
  </r>
  <r>
    <x v="5"/>
    <x v="1"/>
    <s v="No"/>
    <x v="0"/>
    <n v="104"/>
    <m/>
    <m/>
    <m/>
    <s v="091290"/>
    <x v="12"/>
    <x v="5"/>
    <x v="1"/>
    <s v="Archdeaconry of St Albans "/>
    <m/>
    <m/>
    <m/>
    <n v="288903"/>
    <n v="288903"/>
    <m/>
    <m/>
  </r>
  <r>
    <x v="0"/>
    <x v="0"/>
    <m/>
    <x v="0"/>
    <m/>
    <m/>
    <m/>
    <m/>
    <s v="091291"/>
    <x v="334"/>
    <x v="5"/>
    <x v="1"/>
    <s v="Archdeaconry of St Albans "/>
    <m/>
    <m/>
    <m/>
    <n v="0"/>
    <n v="0"/>
    <m/>
    <m/>
  </r>
  <r>
    <x v="0"/>
    <x v="0"/>
    <m/>
    <x v="0"/>
    <m/>
    <m/>
    <m/>
    <m/>
    <s v="091292"/>
    <x v="335"/>
    <x v="5"/>
    <x v="1"/>
    <s v="Archdeaconry of St Albans "/>
    <m/>
    <m/>
    <m/>
    <n v="0"/>
    <n v="0"/>
    <m/>
    <m/>
  </r>
  <r>
    <x v="0"/>
    <x v="0"/>
    <m/>
    <x v="0"/>
    <m/>
    <m/>
    <m/>
    <m/>
    <s v="091293"/>
    <x v="336"/>
    <x v="5"/>
    <x v="1"/>
    <s v="Archdeaconry of St Albans "/>
    <m/>
    <m/>
    <m/>
    <n v="0"/>
    <n v="0"/>
    <m/>
    <m/>
  </r>
  <r>
    <x v="0"/>
    <x v="0"/>
    <m/>
    <x v="0"/>
    <m/>
    <m/>
    <m/>
    <m/>
    <s v="091294"/>
    <x v="337"/>
    <x v="5"/>
    <x v="1"/>
    <s v="Archdeaconry of St Albans "/>
    <m/>
    <m/>
    <m/>
    <n v="0"/>
    <n v="0"/>
    <m/>
    <m/>
  </r>
  <r>
    <x v="1"/>
    <x v="0"/>
    <m/>
    <x v="0"/>
    <m/>
    <m/>
    <m/>
    <m/>
    <s v="091291"/>
    <x v="334"/>
    <x v="5"/>
    <x v="1"/>
    <s v="Archdeaconry of St Albans "/>
    <m/>
    <m/>
    <m/>
    <n v="0"/>
    <n v="0"/>
    <m/>
    <m/>
  </r>
  <r>
    <x v="1"/>
    <x v="0"/>
    <m/>
    <x v="0"/>
    <m/>
    <m/>
    <m/>
    <m/>
    <s v="091292"/>
    <x v="335"/>
    <x v="5"/>
    <x v="1"/>
    <s v="Archdeaconry of St Albans "/>
    <m/>
    <m/>
    <m/>
    <n v="0"/>
    <n v="0"/>
    <m/>
    <m/>
  </r>
  <r>
    <x v="1"/>
    <x v="0"/>
    <m/>
    <x v="0"/>
    <m/>
    <m/>
    <m/>
    <m/>
    <s v="091293"/>
    <x v="336"/>
    <x v="5"/>
    <x v="1"/>
    <s v="Archdeaconry of St Albans "/>
    <m/>
    <m/>
    <m/>
    <n v="0"/>
    <n v="0"/>
    <m/>
    <m/>
  </r>
  <r>
    <x v="1"/>
    <x v="0"/>
    <m/>
    <x v="0"/>
    <m/>
    <m/>
    <m/>
    <m/>
    <s v="091294"/>
    <x v="337"/>
    <x v="5"/>
    <x v="1"/>
    <s v="Archdeaconry of St Albans "/>
    <m/>
    <m/>
    <m/>
    <n v="0"/>
    <n v="0"/>
    <m/>
    <m/>
  </r>
  <r>
    <x v="2"/>
    <x v="0"/>
    <m/>
    <x v="0"/>
    <m/>
    <m/>
    <m/>
    <m/>
    <s v="091291"/>
    <x v="334"/>
    <x v="5"/>
    <x v="1"/>
    <s v="Archdeaconry of St Albans "/>
    <m/>
    <m/>
    <m/>
    <n v="0"/>
    <n v="0"/>
    <m/>
    <m/>
  </r>
  <r>
    <x v="2"/>
    <x v="0"/>
    <m/>
    <x v="0"/>
    <m/>
    <m/>
    <m/>
    <m/>
    <s v="091292"/>
    <x v="335"/>
    <x v="5"/>
    <x v="1"/>
    <s v="Archdeaconry of St Albans "/>
    <m/>
    <m/>
    <m/>
    <n v="0"/>
    <n v="0"/>
    <m/>
    <m/>
  </r>
  <r>
    <x v="2"/>
    <x v="0"/>
    <m/>
    <x v="0"/>
    <m/>
    <m/>
    <m/>
    <m/>
    <s v="091293"/>
    <x v="336"/>
    <x v="5"/>
    <x v="1"/>
    <s v="Archdeaconry of St Albans "/>
    <m/>
    <m/>
    <m/>
    <n v="0"/>
    <n v="0"/>
    <m/>
    <m/>
  </r>
  <r>
    <x v="2"/>
    <x v="0"/>
    <m/>
    <x v="0"/>
    <m/>
    <m/>
    <m/>
    <m/>
    <s v="091294"/>
    <x v="337"/>
    <x v="5"/>
    <x v="1"/>
    <s v="Archdeaconry of St Albans "/>
    <m/>
    <m/>
    <m/>
    <n v="0"/>
    <n v="0"/>
    <m/>
    <m/>
  </r>
  <r>
    <x v="3"/>
    <x v="0"/>
    <m/>
    <x v="0"/>
    <m/>
    <m/>
    <m/>
    <m/>
    <s v="091291"/>
    <x v="334"/>
    <x v="5"/>
    <x v="1"/>
    <s v="Archdeaconry of St Albans "/>
    <m/>
    <m/>
    <m/>
    <n v="0"/>
    <n v="0"/>
    <m/>
    <m/>
  </r>
  <r>
    <x v="3"/>
    <x v="0"/>
    <m/>
    <x v="0"/>
    <m/>
    <m/>
    <m/>
    <m/>
    <s v="091292"/>
    <x v="335"/>
    <x v="5"/>
    <x v="1"/>
    <s v="Archdeaconry of St Albans "/>
    <m/>
    <m/>
    <m/>
    <n v="0"/>
    <n v="0"/>
    <m/>
    <m/>
  </r>
  <r>
    <x v="3"/>
    <x v="0"/>
    <m/>
    <x v="0"/>
    <m/>
    <m/>
    <m/>
    <m/>
    <s v="091293"/>
    <x v="336"/>
    <x v="5"/>
    <x v="1"/>
    <s v="Archdeaconry of St Albans "/>
    <m/>
    <m/>
    <m/>
    <n v="0"/>
    <n v="0"/>
    <m/>
    <m/>
  </r>
  <r>
    <x v="3"/>
    <x v="0"/>
    <m/>
    <x v="0"/>
    <m/>
    <m/>
    <m/>
    <m/>
    <s v="091294"/>
    <x v="337"/>
    <x v="5"/>
    <x v="1"/>
    <s v="Archdeaconry of St Albans "/>
    <m/>
    <m/>
    <m/>
    <n v="0"/>
    <n v="0"/>
    <m/>
    <m/>
  </r>
  <r>
    <x v="4"/>
    <x v="0"/>
    <m/>
    <x v="0"/>
    <m/>
    <m/>
    <m/>
    <m/>
    <s v="091291"/>
    <x v="334"/>
    <x v="5"/>
    <x v="1"/>
    <s v="Archdeaconry of St Albans "/>
    <m/>
    <m/>
    <m/>
    <n v="0"/>
    <n v="0"/>
    <m/>
    <m/>
  </r>
  <r>
    <x v="4"/>
    <x v="0"/>
    <m/>
    <x v="0"/>
    <m/>
    <m/>
    <m/>
    <m/>
    <s v="091292"/>
    <x v="335"/>
    <x v="5"/>
    <x v="1"/>
    <s v="Archdeaconry of St Albans "/>
    <m/>
    <m/>
    <m/>
    <n v="0"/>
    <n v="0"/>
    <m/>
    <m/>
  </r>
  <r>
    <x v="4"/>
    <x v="0"/>
    <m/>
    <x v="0"/>
    <m/>
    <m/>
    <m/>
    <m/>
    <s v="091293"/>
    <x v="336"/>
    <x v="5"/>
    <x v="1"/>
    <s v="Archdeaconry of St Albans "/>
    <m/>
    <m/>
    <m/>
    <n v="0"/>
    <n v="0"/>
    <m/>
    <m/>
  </r>
  <r>
    <x v="4"/>
    <x v="0"/>
    <m/>
    <x v="0"/>
    <m/>
    <m/>
    <m/>
    <m/>
    <s v="091294"/>
    <x v="337"/>
    <x v="5"/>
    <x v="1"/>
    <s v="Archdeaconry of St Albans "/>
    <m/>
    <m/>
    <m/>
    <n v="0"/>
    <n v="0"/>
    <m/>
    <m/>
  </r>
  <r>
    <x v="5"/>
    <x v="1"/>
    <m/>
    <x v="0"/>
    <m/>
    <m/>
    <m/>
    <m/>
    <s v="091291"/>
    <x v="334"/>
    <x v="5"/>
    <x v="1"/>
    <s v="Archdeaconry of St Albans "/>
    <m/>
    <m/>
    <m/>
    <n v="0"/>
    <n v="0"/>
    <m/>
    <m/>
  </r>
  <r>
    <x v="5"/>
    <x v="1"/>
    <m/>
    <x v="0"/>
    <m/>
    <m/>
    <m/>
    <m/>
    <s v="091292"/>
    <x v="335"/>
    <x v="5"/>
    <x v="1"/>
    <s v="Archdeaconry of St Albans "/>
    <m/>
    <m/>
    <m/>
    <n v="0"/>
    <n v="0"/>
    <m/>
    <m/>
  </r>
  <r>
    <x v="5"/>
    <x v="1"/>
    <m/>
    <x v="0"/>
    <m/>
    <m/>
    <m/>
    <m/>
    <s v="091293"/>
    <x v="336"/>
    <x v="5"/>
    <x v="1"/>
    <s v="Archdeaconry of St Albans "/>
    <m/>
    <m/>
    <m/>
    <n v="0"/>
    <n v="0"/>
    <m/>
    <m/>
  </r>
  <r>
    <x v="5"/>
    <x v="1"/>
    <m/>
    <x v="0"/>
    <m/>
    <m/>
    <m/>
    <m/>
    <s v="091294"/>
    <x v="337"/>
    <x v="5"/>
    <x v="1"/>
    <s v="Archdeaconry of St Albans "/>
    <m/>
    <m/>
    <m/>
    <n v="0"/>
    <n v="0"/>
    <m/>
    <m/>
  </r>
  <r>
    <x v="5"/>
    <x v="1"/>
    <s v="No"/>
    <x v="0"/>
    <n v="56"/>
    <m/>
    <m/>
    <m/>
    <s v="091340"/>
    <x v="13"/>
    <x v="6"/>
    <x v="1"/>
    <s v="Archdeaconry of St Albans "/>
    <m/>
    <m/>
    <m/>
    <n v="4875"/>
    <n v="4875"/>
    <m/>
    <m/>
  </r>
  <r>
    <x v="5"/>
    <x v="1"/>
    <s v="OK"/>
    <x v="0"/>
    <n v="153"/>
    <m/>
    <m/>
    <m/>
    <s v="091390"/>
    <x v="14"/>
    <x v="6"/>
    <x v="1"/>
    <s v="Archdeaconry of St Albans "/>
    <m/>
    <m/>
    <m/>
    <n v="42824"/>
    <n v="42824"/>
    <m/>
    <m/>
  </r>
  <r>
    <x v="5"/>
    <x v="1"/>
    <s v="No"/>
    <x v="0"/>
    <n v="57"/>
    <m/>
    <m/>
    <m/>
    <s v="091460"/>
    <x v="15"/>
    <x v="7"/>
    <x v="1"/>
    <s v="Archdeaconry of St Albans "/>
    <m/>
    <m/>
    <m/>
    <n v="19034"/>
    <n v="9900"/>
    <m/>
    <m/>
  </r>
  <r>
    <x v="5"/>
    <x v="1"/>
    <s v="No"/>
    <x v="0"/>
    <n v="51"/>
    <m/>
    <m/>
    <m/>
    <s v="091940"/>
    <x v="16"/>
    <x v="7"/>
    <x v="1"/>
    <s v="Archdeaconry of St Albans "/>
    <m/>
    <m/>
    <m/>
    <n v="19456"/>
    <n v="9500"/>
    <m/>
    <m/>
  </r>
  <r>
    <x v="5"/>
    <x v="1"/>
    <s v="OK"/>
    <x v="0"/>
    <n v="153"/>
    <m/>
    <m/>
    <m/>
    <s v="091580"/>
    <x v="17"/>
    <x v="7"/>
    <x v="1"/>
    <s v="Archdeaconry of St Albans "/>
    <m/>
    <m/>
    <m/>
    <n v="17396"/>
    <n v="17396"/>
    <m/>
    <m/>
  </r>
  <r>
    <x v="5"/>
    <x v="1"/>
    <s v="No"/>
    <x v="0"/>
    <n v="10"/>
    <m/>
    <m/>
    <m/>
    <s v="091950"/>
    <x v="18"/>
    <x v="8"/>
    <x v="1"/>
    <s v="Archdeaconry of St Albans "/>
    <m/>
    <m/>
    <m/>
    <n v="2757.97"/>
    <n v="2757.97"/>
    <m/>
    <m/>
  </r>
  <r>
    <x v="5"/>
    <x v="1"/>
    <s v="OK"/>
    <x v="0"/>
    <n v="153"/>
    <m/>
    <m/>
    <m/>
    <s v="091551"/>
    <x v="19"/>
    <x v="8"/>
    <x v="1"/>
    <s v="Archdeaconry of St Albans "/>
    <m/>
    <m/>
    <m/>
    <n v="86409"/>
    <n v="86409"/>
    <m/>
    <m/>
  </r>
  <r>
    <x v="5"/>
    <x v="1"/>
    <s v="OK"/>
    <x v="0"/>
    <n v="153"/>
    <m/>
    <m/>
    <m/>
    <s v="092900"/>
    <x v="20"/>
    <x v="8"/>
    <x v="1"/>
    <s v="Archdeaconry of St Albans "/>
    <m/>
    <m/>
    <m/>
    <n v="14844"/>
    <n v="14844"/>
    <m/>
    <m/>
  </r>
  <r>
    <x v="5"/>
    <x v="1"/>
    <s v="OK"/>
    <x v="0"/>
    <n v="153"/>
    <m/>
    <m/>
    <m/>
    <s v="091920"/>
    <x v="21"/>
    <x v="9"/>
    <x v="1"/>
    <s v="Archdeaconry of St Albans "/>
    <m/>
    <m/>
    <m/>
    <n v="65679"/>
    <n v="65679"/>
    <m/>
    <m/>
  </r>
  <r>
    <x v="5"/>
    <x v="1"/>
    <s v="OK"/>
    <x v="0"/>
    <n v="153"/>
    <m/>
    <m/>
    <m/>
    <s v="091990"/>
    <x v="22"/>
    <x v="6"/>
    <x v="1"/>
    <s v="Archdeaconry of St Albans "/>
    <m/>
    <m/>
    <m/>
    <n v="26170"/>
    <n v="26170"/>
    <m/>
    <m/>
  </r>
  <r>
    <x v="5"/>
    <x v="1"/>
    <s v="OK"/>
    <x v="0"/>
    <n v="330"/>
    <m/>
    <m/>
    <m/>
    <s v="092061"/>
    <x v="23"/>
    <x v="10"/>
    <x v="1"/>
    <s v="Archdeaconry of St Albans "/>
    <m/>
    <m/>
    <m/>
    <n v="1700"/>
    <n v="1700"/>
    <m/>
    <m/>
  </r>
  <r>
    <x v="5"/>
    <x v="1"/>
    <s v="OK"/>
    <x v="0"/>
    <n v="153"/>
    <m/>
    <m/>
    <m/>
    <s v="092250"/>
    <x v="24"/>
    <x v="4"/>
    <x v="1"/>
    <s v="Archdeaconry of St Albans "/>
    <m/>
    <m/>
    <m/>
    <n v="41135"/>
    <n v="41135"/>
    <m/>
    <m/>
  </r>
  <r>
    <x v="5"/>
    <x v="1"/>
    <s v="OK"/>
    <x v="0"/>
    <n v="153"/>
    <m/>
    <m/>
    <m/>
    <s v="092260"/>
    <x v="25"/>
    <x v="5"/>
    <x v="1"/>
    <s v="Archdeaconry of St Albans "/>
    <m/>
    <m/>
    <m/>
    <n v="19662"/>
    <n v="19662"/>
    <m/>
    <m/>
  </r>
  <r>
    <x v="5"/>
    <x v="1"/>
    <s v="OK"/>
    <x v="0"/>
    <n v="323"/>
    <m/>
    <m/>
    <m/>
    <s v="092470"/>
    <x v="26"/>
    <x v="10"/>
    <x v="1"/>
    <s v="Archdeaconry of St Albans "/>
    <m/>
    <m/>
    <m/>
    <n v="49875"/>
    <n v="49875"/>
    <m/>
    <m/>
  </r>
  <r>
    <x v="5"/>
    <x v="1"/>
    <s v="OK"/>
    <x v="0"/>
    <n v="329"/>
    <m/>
    <m/>
    <m/>
    <s v="092881"/>
    <x v="27"/>
    <x v="11"/>
    <x v="1"/>
    <s v="Archdeaconry of St Albans "/>
    <m/>
    <m/>
    <m/>
    <n v="43960"/>
    <n v="43960"/>
    <m/>
    <m/>
  </r>
  <r>
    <x v="5"/>
    <x v="1"/>
    <s v="OK"/>
    <x v="0"/>
    <n v="153"/>
    <m/>
    <m/>
    <m/>
    <s v="100660"/>
    <x v="28"/>
    <x v="12"/>
    <x v="2"/>
    <s v="Archdeaconry of St Albans "/>
    <m/>
    <m/>
    <m/>
    <n v="47815"/>
    <n v="47815"/>
    <m/>
    <m/>
  </r>
  <r>
    <x v="5"/>
    <x v="1"/>
    <s v="OK"/>
    <x v="1"/>
    <n v="153"/>
    <m/>
    <m/>
    <m/>
    <s v="100680"/>
    <x v="29"/>
    <x v="13"/>
    <x v="2"/>
    <s v="Archdeaconry of St Albans "/>
    <m/>
    <m/>
    <m/>
    <n v="207156"/>
    <n v="207156"/>
    <m/>
    <m/>
  </r>
  <r>
    <x v="5"/>
    <x v="1"/>
    <s v="OK"/>
    <x v="1"/>
    <n v="153"/>
    <m/>
    <m/>
    <m/>
    <s v="100681"/>
    <x v="30"/>
    <x v="14"/>
    <x v="2"/>
    <s v="Archdeaconry of St Albans "/>
    <m/>
    <m/>
    <m/>
    <n v="163165"/>
    <n v="163165"/>
    <m/>
    <m/>
  </r>
  <r>
    <x v="5"/>
    <x v="1"/>
    <s v="No"/>
    <x v="0"/>
    <n v="109"/>
    <m/>
    <m/>
    <m/>
    <s v="100790"/>
    <x v="31"/>
    <x v="15"/>
    <x v="2"/>
    <s v="Archdeaconry of St Albans "/>
    <m/>
    <m/>
    <m/>
    <n v="63209"/>
    <n v="63209"/>
    <m/>
    <m/>
  </r>
  <r>
    <x v="5"/>
    <x v="1"/>
    <s v="OK"/>
    <x v="0"/>
    <n v="153"/>
    <m/>
    <m/>
    <m/>
    <s v="100791"/>
    <x v="32"/>
    <x v="16"/>
    <x v="2"/>
    <s v="Archdeaconry of St Albans "/>
    <m/>
    <m/>
    <m/>
    <n v="67711"/>
    <n v="67711"/>
    <m/>
    <m/>
  </r>
  <r>
    <x v="5"/>
    <x v="1"/>
    <s v="OK"/>
    <x v="0"/>
    <n v="153"/>
    <m/>
    <m/>
    <m/>
    <s v="101800"/>
    <x v="33"/>
    <x v="17"/>
    <x v="2"/>
    <s v="Archdeaconry of St Albans "/>
    <m/>
    <m/>
    <m/>
    <n v="60996"/>
    <n v="60996"/>
    <m/>
    <m/>
  </r>
  <r>
    <x v="5"/>
    <x v="1"/>
    <s v="OK"/>
    <x v="0"/>
    <n v="153"/>
    <m/>
    <m/>
    <m/>
    <s v="102100"/>
    <x v="34"/>
    <x v="18"/>
    <x v="2"/>
    <s v="Archdeaconry of St Albans "/>
    <m/>
    <m/>
    <m/>
    <n v="90941"/>
    <n v="90941"/>
    <m/>
    <m/>
  </r>
  <r>
    <x v="5"/>
    <x v="1"/>
    <s v="OK"/>
    <x v="0"/>
    <n v="153"/>
    <m/>
    <m/>
    <m/>
    <s v="100490"/>
    <x v="35"/>
    <x v="19"/>
    <x v="2"/>
    <s v="Archdeaconry of St Albans "/>
    <m/>
    <m/>
    <m/>
    <n v="47957"/>
    <n v="47957"/>
    <m/>
    <m/>
  </r>
  <r>
    <x v="5"/>
    <x v="1"/>
    <s v="No"/>
    <x v="0"/>
    <n v="88"/>
    <m/>
    <m/>
    <m/>
    <s v="102300"/>
    <x v="36"/>
    <x v="12"/>
    <x v="2"/>
    <s v="Archdeaconry of St Albans "/>
    <m/>
    <m/>
    <m/>
    <n v="46331"/>
    <n v="35000"/>
    <m/>
    <m/>
  </r>
  <r>
    <x v="5"/>
    <x v="1"/>
    <s v="OK"/>
    <x v="0"/>
    <n v="153"/>
    <m/>
    <m/>
    <m/>
    <s v="112180"/>
    <x v="37"/>
    <x v="20"/>
    <x v="3"/>
    <s v="Archdeaconry of St Albans "/>
    <m/>
    <m/>
    <m/>
    <n v="75380"/>
    <n v="75380"/>
    <m/>
    <m/>
  </r>
  <r>
    <x v="5"/>
    <x v="1"/>
    <s v="OK"/>
    <x v="0"/>
    <n v="153"/>
    <m/>
    <m/>
    <m/>
    <s v="112211"/>
    <x v="38"/>
    <x v="21"/>
    <x v="3"/>
    <s v="Archdeaconry of St Albans "/>
    <m/>
    <m/>
    <m/>
    <n v="65145"/>
    <n v="65145"/>
    <m/>
    <m/>
  </r>
  <r>
    <x v="5"/>
    <x v="1"/>
    <s v="OK"/>
    <x v="0"/>
    <n v="153"/>
    <m/>
    <m/>
    <m/>
    <s v="112191"/>
    <x v="39"/>
    <x v="22"/>
    <x v="3"/>
    <s v="Archdeaconry of St Albans "/>
    <m/>
    <m/>
    <m/>
    <n v="62021"/>
    <n v="62021"/>
    <m/>
    <m/>
  </r>
  <r>
    <x v="5"/>
    <x v="1"/>
    <s v="OK"/>
    <x v="0"/>
    <n v="153"/>
    <m/>
    <m/>
    <m/>
    <s v="112200"/>
    <x v="40"/>
    <x v="23"/>
    <x v="3"/>
    <s v="Archdeaconry of St Albans "/>
    <m/>
    <m/>
    <m/>
    <n v="86742"/>
    <n v="86742"/>
    <m/>
    <m/>
  </r>
  <r>
    <x v="5"/>
    <x v="1"/>
    <s v="OK"/>
    <x v="0"/>
    <n v="153"/>
    <m/>
    <m/>
    <m/>
    <s v="112210"/>
    <x v="41"/>
    <x v="24"/>
    <x v="3"/>
    <s v="Archdeaconry of St Albans "/>
    <m/>
    <m/>
    <m/>
    <n v="172361"/>
    <n v="172361"/>
    <m/>
    <m/>
  </r>
  <r>
    <x v="5"/>
    <x v="1"/>
    <s v="No"/>
    <x v="0"/>
    <n v="138"/>
    <m/>
    <m/>
    <m/>
    <s v="112220"/>
    <x v="42"/>
    <x v="25"/>
    <x v="3"/>
    <s v="Archdeaconry of St Albans "/>
    <m/>
    <m/>
    <m/>
    <n v="99892"/>
    <n v="97599"/>
    <m/>
    <m/>
  </r>
  <r>
    <x v="5"/>
    <x v="1"/>
    <s v="OK"/>
    <x v="0"/>
    <n v="153"/>
    <m/>
    <m/>
    <m/>
    <s v="112230"/>
    <x v="43"/>
    <x v="26"/>
    <x v="3"/>
    <s v="Archdeaconry of St Albans "/>
    <m/>
    <m/>
    <m/>
    <n v="58787"/>
    <n v="58787"/>
    <m/>
    <m/>
  </r>
  <r>
    <x v="5"/>
    <x v="1"/>
    <s v="OK"/>
    <x v="0"/>
    <n v="153"/>
    <m/>
    <m/>
    <m/>
    <s v="112240"/>
    <x v="44"/>
    <x v="27"/>
    <x v="3"/>
    <s v="Archdeaconry of St Albans "/>
    <m/>
    <m/>
    <m/>
    <n v="79411"/>
    <n v="79411"/>
    <m/>
    <m/>
  </r>
  <r>
    <x v="5"/>
    <x v="1"/>
    <s v="OK"/>
    <x v="0"/>
    <n v="153"/>
    <m/>
    <m/>
    <m/>
    <s v="110040"/>
    <x v="45"/>
    <x v="28"/>
    <x v="3"/>
    <s v="Archdeaconry of St Albans "/>
    <m/>
    <m/>
    <m/>
    <n v="45072"/>
    <n v="45072"/>
    <m/>
    <m/>
  </r>
  <r>
    <x v="5"/>
    <x v="1"/>
    <s v="OK"/>
    <x v="0"/>
    <n v="153"/>
    <m/>
    <m/>
    <m/>
    <s v="110531"/>
    <x v="46"/>
    <x v="29"/>
    <x v="3"/>
    <s v="Archdeaconry of St Albans "/>
    <m/>
    <m/>
    <m/>
    <n v="56330.04"/>
    <n v="56330.04"/>
    <m/>
    <m/>
  </r>
  <r>
    <x v="5"/>
    <x v="1"/>
    <s v="OK"/>
    <x v="0"/>
    <n v="153"/>
    <m/>
    <m/>
    <m/>
    <s v="110750"/>
    <x v="47"/>
    <x v="30"/>
    <x v="3"/>
    <s v="Archdeaconry of St Albans "/>
    <m/>
    <m/>
    <m/>
    <n v="68066"/>
    <n v="68066"/>
    <m/>
    <m/>
  </r>
  <r>
    <x v="5"/>
    <x v="1"/>
    <s v="No"/>
    <x v="0"/>
    <n v="75"/>
    <m/>
    <m/>
    <m/>
    <s v="110740"/>
    <x v="48"/>
    <x v="31"/>
    <x v="3"/>
    <s v="Archdeaconry of St Albans "/>
    <m/>
    <m/>
    <m/>
    <n v="49375"/>
    <n v="46375"/>
    <m/>
    <m/>
  </r>
  <r>
    <x v="5"/>
    <x v="1"/>
    <s v="OK"/>
    <x v="0"/>
    <n v="153"/>
    <m/>
    <m/>
    <m/>
    <s v="110980"/>
    <x v="49"/>
    <x v="32"/>
    <x v="3"/>
    <s v="Archdeaconry of St Albans "/>
    <m/>
    <m/>
    <m/>
    <n v="59639"/>
    <n v="59639"/>
    <m/>
    <m/>
  </r>
  <r>
    <x v="5"/>
    <x v="1"/>
    <s v="OK"/>
    <x v="0"/>
    <n v="153"/>
    <m/>
    <m/>
    <m/>
    <s v="112060"/>
    <x v="50"/>
    <x v="28"/>
    <x v="3"/>
    <s v="Archdeaconry of St Albans "/>
    <m/>
    <m/>
    <m/>
    <n v="119501"/>
    <n v="119501"/>
    <m/>
    <m/>
  </r>
  <r>
    <x v="5"/>
    <x v="1"/>
    <s v="No"/>
    <x v="0"/>
    <n v="74"/>
    <m/>
    <m/>
    <m/>
    <s v="112340"/>
    <x v="51"/>
    <x v="28"/>
    <x v="3"/>
    <s v="Archdeaconry of St Albans "/>
    <m/>
    <m/>
    <m/>
    <n v="36062"/>
    <n v="20345"/>
    <m/>
    <m/>
  </r>
  <r>
    <x v="5"/>
    <x v="1"/>
    <s v="OK"/>
    <x v="0"/>
    <n v="153"/>
    <m/>
    <m/>
    <m/>
    <s v="130010"/>
    <x v="52"/>
    <x v="33"/>
    <x v="4"/>
    <s v="Archdeaconry of St Albans "/>
    <m/>
    <m/>
    <m/>
    <n v="102008"/>
    <n v="102008"/>
    <m/>
    <m/>
  </r>
  <r>
    <x v="5"/>
    <x v="1"/>
    <s v="OK"/>
    <x v="0"/>
    <n v="153"/>
    <m/>
    <m/>
    <m/>
    <s v="131500"/>
    <x v="53"/>
    <x v="34"/>
    <x v="4"/>
    <s v="Archdeaconry of St Albans "/>
    <m/>
    <m/>
    <m/>
    <n v="39793"/>
    <n v="39793"/>
    <m/>
    <m/>
  </r>
  <r>
    <x v="5"/>
    <x v="1"/>
    <s v="No"/>
    <x v="0"/>
    <n v="112"/>
    <m/>
    <m/>
    <m/>
    <s v="131520"/>
    <x v="54"/>
    <x v="35"/>
    <x v="4"/>
    <s v="Archdeaconry of St Albans "/>
    <m/>
    <m/>
    <m/>
    <n v="53609"/>
    <n v="53609"/>
    <m/>
    <m/>
  </r>
  <r>
    <x v="5"/>
    <x v="1"/>
    <s v="OK"/>
    <x v="0"/>
    <n v="153"/>
    <m/>
    <m/>
    <m/>
    <s v="131951"/>
    <x v="55"/>
    <x v="36"/>
    <x v="4"/>
    <s v="Archdeaconry of St Albans "/>
    <m/>
    <m/>
    <m/>
    <n v="34997"/>
    <n v="34997"/>
    <m/>
    <m/>
  </r>
  <r>
    <x v="5"/>
    <x v="1"/>
    <s v="OK"/>
    <x v="0"/>
    <n v="153"/>
    <m/>
    <m/>
    <m/>
    <s v="131960"/>
    <x v="56"/>
    <x v="37"/>
    <x v="4"/>
    <s v="Archdeaconry of St Albans "/>
    <m/>
    <m/>
    <m/>
    <n v="45355"/>
    <n v="45355"/>
    <m/>
    <m/>
  </r>
  <r>
    <x v="5"/>
    <x v="1"/>
    <s v="No"/>
    <x v="0"/>
    <n v="69"/>
    <m/>
    <m/>
    <m/>
    <s v="132730"/>
    <x v="57"/>
    <x v="38"/>
    <x v="4"/>
    <s v="Archdeaconry of St Albans "/>
    <m/>
    <m/>
    <m/>
    <n v="50393"/>
    <n v="23600"/>
    <m/>
    <m/>
  </r>
  <r>
    <x v="5"/>
    <x v="1"/>
    <s v="OK"/>
    <x v="0"/>
    <n v="153"/>
    <m/>
    <m/>
    <m/>
    <s v="132740"/>
    <x v="58"/>
    <x v="39"/>
    <x v="4"/>
    <s v="Archdeaconry of St Albans "/>
    <m/>
    <m/>
    <m/>
    <n v="31639"/>
    <n v="31639"/>
    <m/>
    <m/>
  </r>
  <r>
    <x v="5"/>
    <x v="1"/>
    <s v="No"/>
    <x v="0"/>
    <n v="131"/>
    <m/>
    <m/>
    <m/>
    <s v="132760"/>
    <x v="59"/>
    <x v="40"/>
    <x v="4"/>
    <s v="Archdeaconry of St Albans "/>
    <m/>
    <m/>
    <m/>
    <n v="35280"/>
    <n v="34920"/>
    <m/>
    <m/>
  </r>
  <r>
    <x v="5"/>
    <x v="1"/>
    <s v="OK"/>
    <x v="0"/>
    <n v="153"/>
    <m/>
    <m/>
    <m/>
    <s v="132761"/>
    <x v="60"/>
    <x v="41"/>
    <x v="4"/>
    <s v="Archdeaconry of St Albans "/>
    <m/>
    <m/>
    <m/>
    <n v="112985"/>
    <n v="112985"/>
    <m/>
    <m/>
  </r>
  <r>
    <x v="5"/>
    <x v="1"/>
    <s v="OK"/>
    <x v="0"/>
    <n v="153"/>
    <m/>
    <m/>
    <m/>
    <s v="132770"/>
    <x v="61"/>
    <x v="42"/>
    <x v="4"/>
    <s v="Archdeaconry of St Albans "/>
    <m/>
    <m/>
    <m/>
    <n v="100566"/>
    <n v="100566"/>
    <m/>
    <m/>
  </r>
  <r>
    <x v="5"/>
    <x v="1"/>
    <s v="OK"/>
    <x v="0"/>
    <n v="153"/>
    <m/>
    <m/>
    <m/>
    <s v="132780"/>
    <x v="62"/>
    <x v="43"/>
    <x v="4"/>
    <s v="Archdeaconry of St Albans "/>
    <m/>
    <m/>
    <m/>
    <n v="51764"/>
    <n v="51764"/>
    <m/>
    <m/>
  </r>
  <r>
    <x v="5"/>
    <x v="1"/>
    <s v="No"/>
    <x v="0"/>
    <n v="129"/>
    <m/>
    <m/>
    <m/>
    <s v="132781"/>
    <x v="63"/>
    <x v="44"/>
    <x v="4"/>
    <s v="Archdeaconry of St Albans "/>
    <m/>
    <m/>
    <m/>
    <n v="46929"/>
    <n v="46929"/>
    <m/>
    <m/>
  </r>
  <r>
    <x v="5"/>
    <x v="1"/>
    <s v="OK"/>
    <x v="0"/>
    <n v="321"/>
    <m/>
    <m/>
    <m/>
    <s v="130570"/>
    <x v="64"/>
    <x v="45"/>
    <x v="4"/>
    <s v="Archdeaconry of St Albans "/>
    <m/>
    <m/>
    <m/>
    <n v="82655.16"/>
    <n v="82655.16000000044"/>
    <m/>
    <m/>
  </r>
  <r>
    <x v="5"/>
    <x v="1"/>
    <s v="No"/>
    <x v="0"/>
    <n v="85"/>
    <m/>
    <m/>
    <m/>
    <s v="130580"/>
    <x v="65"/>
    <x v="46"/>
    <x v="4"/>
    <s v="Archdeaconry of St Albans "/>
    <m/>
    <m/>
    <m/>
    <n v="51764"/>
    <n v="46000"/>
    <m/>
    <m/>
  </r>
  <r>
    <x v="5"/>
    <x v="1"/>
    <s v="No"/>
    <x v="0"/>
    <n v="12"/>
    <m/>
    <m/>
    <m/>
    <s v="140150"/>
    <x v="66"/>
    <x v="47"/>
    <x v="5"/>
    <s v="Archdeaconry of St Albans "/>
    <m/>
    <m/>
    <m/>
    <n v="4485"/>
    <n v="1640"/>
    <m/>
    <m/>
  </r>
  <r>
    <x v="5"/>
    <x v="1"/>
    <s v="OK"/>
    <x v="0"/>
    <n v="153"/>
    <m/>
    <m/>
    <m/>
    <s v="141440"/>
    <x v="67"/>
    <x v="47"/>
    <x v="5"/>
    <s v="Archdeaconry of St Albans "/>
    <m/>
    <m/>
    <m/>
    <n v="40749"/>
    <n v="40749"/>
    <m/>
    <m/>
  </r>
  <r>
    <x v="5"/>
    <x v="1"/>
    <s v="No"/>
    <x v="0"/>
    <n v="117"/>
    <m/>
    <m/>
    <m/>
    <s v="140960"/>
    <x v="68"/>
    <x v="48"/>
    <x v="5"/>
    <s v="Archdeaconry of St Albans "/>
    <m/>
    <m/>
    <m/>
    <n v="33855"/>
    <n v="33855"/>
    <m/>
    <m/>
  </r>
  <r>
    <x v="5"/>
    <x v="1"/>
    <s v="OK"/>
    <x v="0"/>
    <n v="153"/>
    <m/>
    <m/>
    <m/>
    <s v="141100"/>
    <x v="69"/>
    <x v="49"/>
    <x v="5"/>
    <s v="Archdeaconry of St Albans "/>
    <m/>
    <m/>
    <m/>
    <n v="100862"/>
    <n v="100862"/>
    <m/>
    <m/>
  </r>
  <r>
    <x v="5"/>
    <x v="1"/>
    <s v="OK"/>
    <x v="0"/>
    <n v="153"/>
    <m/>
    <m/>
    <m/>
    <s v="141110"/>
    <x v="70"/>
    <x v="50"/>
    <x v="5"/>
    <s v="Archdeaconry of St Albans "/>
    <m/>
    <m/>
    <m/>
    <n v="287417"/>
    <n v="287417"/>
    <m/>
    <m/>
  </r>
  <r>
    <x v="5"/>
    <x v="1"/>
    <s v="OK"/>
    <x v="0"/>
    <n v="149"/>
    <m/>
    <m/>
    <m/>
    <s v="141760"/>
    <x v="71"/>
    <x v="48"/>
    <x v="5"/>
    <s v="Archdeaconry of St Albans "/>
    <m/>
    <m/>
    <m/>
    <n v="30345"/>
    <n v="30345"/>
    <m/>
    <m/>
  </r>
  <r>
    <x v="5"/>
    <x v="1"/>
    <s v="OK"/>
    <x v="0"/>
    <n v="153"/>
    <m/>
    <m/>
    <m/>
    <s v="142080"/>
    <x v="72"/>
    <x v="51"/>
    <x v="5"/>
    <s v="Archdeaconry of St Albans "/>
    <m/>
    <m/>
    <m/>
    <n v="124669"/>
    <n v="124669"/>
    <m/>
    <m/>
  </r>
  <r>
    <x v="5"/>
    <x v="1"/>
    <s v="OK"/>
    <x v="0"/>
    <n v="153"/>
    <m/>
    <m/>
    <m/>
    <s v="142280"/>
    <x v="73"/>
    <x v="52"/>
    <x v="5"/>
    <s v="Archdeaconry of St Albans "/>
    <m/>
    <m/>
    <m/>
    <n v="42762"/>
    <n v="42762"/>
    <m/>
    <m/>
  </r>
  <r>
    <x v="5"/>
    <x v="1"/>
    <s v="OK"/>
    <x v="0"/>
    <n v="153"/>
    <m/>
    <m/>
    <m/>
    <s v="142860"/>
    <x v="74"/>
    <x v="53"/>
    <x v="5"/>
    <s v="Archdeaconry of St Albans "/>
    <m/>
    <m/>
    <m/>
    <n v="99625"/>
    <n v="99625"/>
    <m/>
    <m/>
  </r>
  <r>
    <x v="5"/>
    <x v="1"/>
    <s v="OK"/>
    <x v="0"/>
    <n v="153"/>
    <m/>
    <m/>
    <m/>
    <s v="231171"/>
    <x v="75"/>
    <x v="54"/>
    <x v="6"/>
    <s v="Archdeaconry of St Albans "/>
    <m/>
    <m/>
    <m/>
    <n v="46954"/>
    <n v="46954"/>
    <m/>
    <m/>
  </r>
  <r>
    <x v="5"/>
    <x v="1"/>
    <s v="No"/>
    <x v="0"/>
    <n v="127"/>
    <m/>
    <m/>
    <m/>
    <s v="231172"/>
    <x v="76"/>
    <x v="54"/>
    <x v="6"/>
    <s v="Archdeaconry of St Albans "/>
    <m/>
    <m/>
    <m/>
    <n v="29857"/>
    <n v="29857"/>
    <m/>
    <m/>
  </r>
  <r>
    <x v="5"/>
    <x v="1"/>
    <s v="OK"/>
    <x v="0"/>
    <n v="153"/>
    <m/>
    <m/>
    <m/>
    <s v="231173"/>
    <x v="77"/>
    <x v="54"/>
    <x v="6"/>
    <s v="Archdeaconry of St Albans "/>
    <m/>
    <m/>
    <m/>
    <n v="55093"/>
    <n v="55093"/>
    <m/>
    <m/>
  </r>
  <r>
    <x v="5"/>
    <x v="1"/>
    <s v="No"/>
    <x v="0"/>
    <n v="11"/>
    <m/>
    <m/>
    <m/>
    <s v="231174"/>
    <x v="78"/>
    <x v="54"/>
    <x v="6"/>
    <s v="Archdeaconry of St Albans "/>
    <m/>
    <m/>
    <m/>
    <n v="40062"/>
    <n v="16900"/>
    <m/>
    <m/>
  </r>
  <r>
    <x v="5"/>
    <x v="1"/>
    <s v="No"/>
    <x v="0"/>
    <n v="99"/>
    <m/>
    <m/>
    <m/>
    <s v="230500"/>
    <x v="79"/>
    <x v="55"/>
    <x v="6"/>
    <s v="Archdeaconry of St Albans "/>
    <m/>
    <m/>
    <m/>
    <n v="83792"/>
    <n v="83792"/>
    <m/>
    <m/>
  </r>
  <r>
    <x v="5"/>
    <x v="1"/>
    <s v="OK"/>
    <x v="0"/>
    <n v="153"/>
    <m/>
    <m/>
    <m/>
    <s v="230501"/>
    <x v="80"/>
    <x v="55"/>
    <x v="6"/>
    <s v="Archdeaconry of St Albans "/>
    <m/>
    <m/>
    <m/>
    <n v="4359"/>
    <n v="4359"/>
    <m/>
    <m/>
  </r>
  <r>
    <x v="5"/>
    <x v="1"/>
    <s v="OK"/>
    <x v="0"/>
    <n v="153"/>
    <m/>
    <m/>
    <m/>
    <s v="230641"/>
    <x v="81"/>
    <x v="56"/>
    <x v="6"/>
    <s v="Archdeaconry of St Albans "/>
    <m/>
    <m/>
    <m/>
    <n v="41810"/>
    <n v="41810"/>
    <m/>
    <m/>
  </r>
  <r>
    <x v="5"/>
    <x v="1"/>
    <s v="No"/>
    <x v="0"/>
    <n v="41"/>
    <m/>
    <m/>
    <m/>
    <s v="230642"/>
    <x v="82"/>
    <x v="56"/>
    <x v="6"/>
    <s v="Archdeaconry of St Albans "/>
    <m/>
    <m/>
    <m/>
    <n v="24078"/>
    <n v="9000"/>
    <m/>
    <m/>
  </r>
  <r>
    <x v="5"/>
    <x v="1"/>
    <s v="OK"/>
    <x v="0"/>
    <n v="153"/>
    <m/>
    <m/>
    <m/>
    <s v="230643"/>
    <x v="83"/>
    <x v="56"/>
    <x v="6"/>
    <s v="Archdeaconry of St Albans "/>
    <m/>
    <m/>
    <m/>
    <n v="59798"/>
    <n v="59798"/>
    <m/>
    <m/>
  </r>
  <r>
    <x v="5"/>
    <x v="1"/>
    <s v="OK"/>
    <x v="0"/>
    <n v="153"/>
    <m/>
    <m/>
    <m/>
    <s v="231450"/>
    <x v="84"/>
    <x v="56"/>
    <x v="6"/>
    <s v="Archdeaconry of St Albans "/>
    <m/>
    <m/>
    <m/>
    <n v="52388"/>
    <n v="52388"/>
    <m/>
    <m/>
  </r>
  <r>
    <x v="5"/>
    <x v="1"/>
    <s v="OK"/>
    <x v="0"/>
    <n v="153"/>
    <m/>
    <m/>
    <m/>
    <s v="020672"/>
    <x v="85"/>
    <x v="57"/>
    <x v="7"/>
    <s v="Archdeaconry of Hertford"/>
    <m/>
    <m/>
    <m/>
    <n v="142101"/>
    <n v="142101"/>
    <m/>
    <m/>
  </r>
  <r>
    <x v="5"/>
    <x v="1"/>
    <s v="No"/>
    <x v="0"/>
    <n v="153"/>
    <m/>
    <m/>
    <m/>
    <s v="020850"/>
    <x v="86"/>
    <x v="58"/>
    <x v="7"/>
    <s v="Archdeaconry of Hertford"/>
    <m/>
    <m/>
    <m/>
    <n v="67958"/>
    <n v="67958"/>
    <m/>
    <m/>
  </r>
  <r>
    <x v="5"/>
    <x v="1"/>
    <s v="OK"/>
    <x v="0"/>
    <n v="153"/>
    <m/>
    <m/>
    <m/>
    <s v="021640"/>
    <x v="87"/>
    <x v="59"/>
    <x v="7"/>
    <s v="Archdeaconry of Hertford"/>
    <m/>
    <m/>
    <m/>
    <n v="88492.08"/>
    <n v="88492.08"/>
    <m/>
    <m/>
  </r>
  <r>
    <x v="5"/>
    <x v="1"/>
    <s v="No"/>
    <x v="0"/>
    <n v="8"/>
    <m/>
    <m/>
    <m/>
    <s v="021750"/>
    <x v="88"/>
    <x v="60"/>
    <x v="7"/>
    <s v="Archdeaconry of Hertford"/>
    <m/>
    <m/>
    <m/>
    <n v="99789"/>
    <n v="0"/>
    <m/>
    <m/>
  </r>
  <r>
    <x v="5"/>
    <x v="1"/>
    <s v="OK"/>
    <x v="0"/>
    <n v="140"/>
    <m/>
    <m/>
    <m/>
    <s v="021860"/>
    <x v="89"/>
    <x v="61"/>
    <x v="7"/>
    <s v="Archdeaconry of Hertford"/>
    <m/>
    <m/>
    <m/>
    <n v="69766"/>
    <n v="69374.220000000205"/>
    <m/>
    <m/>
  </r>
  <r>
    <x v="5"/>
    <x v="1"/>
    <s v="OK"/>
    <x v="0"/>
    <n v="153"/>
    <m/>
    <m/>
    <m/>
    <s v="020201"/>
    <x v="90"/>
    <x v="62"/>
    <x v="7"/>
    <s v="Archdeaconry of Hertford"/>
    <m/>
    <m/>
    <m/>
    <n v="67264"/>
    <n v="67264"/>
    <m/>
    <m/>
  </r>
  <r>
    <x v="5"/>
    <x v="1"/>
    <s v="OK"/>
    <x v="0"/>
    <n v="115"/>
    <m/>
    <m/>
    <m/>
    <s v="022110"/>
    <x v="91"/>
    <x v="63"/>
    <x v="7"/>
    <s v="Archdeaconry of Hertford"/>
    <m/>
    <m/>
    <m/>
    <n v="4120"/>
    <n v="2400"/>
    <m/>
    <m/>
  </r>
  <r>
    <x v="5"/>
    <x v="1"/>
    <s v="OK"/>
    <x v="0"/>
    <n v="153"/>
    <m/>
    <m/>
    <m/>
    <s v="022363"/>
    <x v="92"/>
    <x v="63"/>
    <x v="7"/>
    <s v="Archdeaconry of Hertford"/>
    <m/>
    <m/>
    <m/>
    <n v="7023"/>
    <n v="7023"/>
    <m/>
    <m/>
  </r>
  <r>
    <x v="5"/>
    <x v="1"/>
    <s v="OK"/>
    <x v="0"/>
    <n v="153"/>
    <m/>
    <m/>
    <m/>
    <s v="022362"/>
    <x v="93"/>
    <x v="64"/>
    <x v="7"/>
    <s v="Archdeaconry of Hertford"/>
    <m/>
    <m/>
    <m/>
    <n v="66226"/>
    <n v="66226"/>
    <m/>
    <m/>
  </r>
  <r>
    <x v="5"/>
    <x v="1"/>
    <s v="No"/>
    <x v="0"/>
    <n v="55"/>
    <m/>
    <m/>
    <m/>
    <s v="022600"/>
    <x v="94"/>
    <x v="65"/>
    <x v="7"/>
    <s v="Archdeaconry of Hertford"/>
    <m/>
    <m/>
    <m/>
    <n v="54196"/>
    <n v="41000"/>
    <m/>
    <m/>
  </r>
  <r>
    <x v="5"/>
    <x v="1"/>
    <s v="No"/>
    <x v="0"/>
    <n v="34"/>
    <m/>
    <m/>
    <m/>
    <s v="020470"/>
    <x v="95"/>
    <x v="66"/>
    <x v="7"/>
    <s v="Archdeaconry of Hertford"/>
    <m/>
    <m/>
    <m/>
    <n v="95343"/>
    <n v="45000"/>
    <m/>
    <m/>
  </r>
  <r>
    <x v="5"/>
    <x v="1"/>
    <s v="No"/>
    <x v="0"/>
    <n v="5"/>
    <m/>
    <m/>
    <m/>
    <s v="040020"/>
    <x v="96"/>
    <x v="67"/>
    <x v="8"/>
    <s v="Archdeaconry of Hertford"/>
    <m/>
    <m/>
    <m/>
    <n v="11794"/>
    <n v="0"/>
    <m/>
    <m/>
  </r>
  <r>
    <x v="5"/>
    <x v="1"/>
    <s v="No"/>
    <x v="0"/>
    <n v="48"/>
    <m/>
    <m/>
    <m/>
    <s v="041630"/>
    <x v="97"/>
    <x v="67"/>
    <x v="8"/>
    <s v="Archdeaconry of Hertford"/>
    <m/>
    <m/>
    <m/>
    <n v="16296"/>
    <n v="9000"/>
    <m/>
    <m/>
  </r>
  <r>
    <x v="5"/>
    <x v="1"/>
    <s v="No"/>
    <x v="0"/>
    <n v="39"/>
    <m/>
    <m/>
    <m/>
    <s v="042550"/>
    <x v="98"/>
    <x v="68"/>
    <x v="8"/>
    <s v="Archdeaconry of Hertford"/>
    <m/>
    <m/>
    <m/>
    <n v="38215"/>
    <n v="28000"/>
    <m/>
    <m/>
  </r>
  <r>
    <x v="5"/>
    <x v="1"/>
    <s v="OK"/>
    <x v="0"/>
    <n v="153"/>
    <m/>
    <m/>
    <m/>
    <s v="040430"/>
    <x v="99"/>
    <x v="69"/>
    <x v="8"/>
    <s v="Archdeaconry of Hertford"/>
    <m/>
    <m/>
    <m/>
    <n v="107295"/>
    <n v="107295"/>
    <m/>
    <m/>
  </r>
  <r>
    <x v="5"/>
    <x v="1"/>
    <s v="No"/>
    <x v="0"/>
    <n v="44"/>
    <m/>
    <m/>
    <m/>
    <s v="040520"/>
    <x v="100"/>
    <x v="70"/>
    <x v="8"/>
    <s v="Archdeaconry of Hertford"/>
    <m/>
    <m/>
    <m/>
    <n v="22876"/>
    <n v="12298"/>
    <m/>
    <m/>
  </r>
  <r>
    <x v="5"/>
    <x v="1"/>
    <s v="No"/>
    <x v="0"/>
    <n v="29"/>
    <m/>
    <m/>
    <m/>
    <s v="040990"/>
    <x v="101"/>
    <x v="70"/>
    <x v="8"/>
    <s v="Archdeaconry of Hertford"/>
    <m/>
    <m/>
    <m/>
    <n v="9044"/>
    <n v="2415"/>
    <m/>
    <m/>
  </r>
  <r>
    <x v="5"/>
    <x v="1"/>
    <s v="No"/>
    <x v="0"/>
    <n v="105"/>
    <m/>
    <m/>
    <m/>
    <s v="042451"/>
    <x v="102"/>
    <x v="70"/>
    <x v="8"/>
    <s v="Archdeaconry of Hertford"/>
    <m/>
    <m/>
    <m/>
    <n v="3156"/>
    <n v="3156"/>
    <m/>
    <m/>
  </r>
  <r>
    <x v="5"/>
    <x v="1"/>
    <s v="No"/>
    <x v="0"/>
    <n v="28"/>
    <m/>
    <m/>
    <m/>
    <s v="041000"/>
    <x v="103"/>
    <x v="71"/>
    <x v="8"/>
    <s v="Archdeaconry of Hertford"/>
    <m/>
    <m/>
    <m/>
    <n v="9205"/>
    <n v="9205"/>
    <m/>
    <m/>
  </r>
  <r>
    <x v="5"/>
    <x v="1"/>
    <s v="OK"/>
    <x v="0"/>
    <n v="122"/>
    <m/>
    <m/>
    <m/>
    <s v="041250"/>
    <x v="104"/>
    <x v="71"/>
    <x v="8"/>
    <s v="Archdeaconry of Hertford"/>
    <m/>
    <m/>
    <m/>
    <n v="32721"/>
    <n v="32721"/>
    <m/>
    <m/>
  </r>
  <r>
    <x v="5"/>
    <x v="1"/>
    <s v="No"/>
    <x v="0"/>
    <n v="100"/>
    <m/>
    <m/>
    <m/>
    <s v="041300"/>
    <x v="105"/>
    <x v="72"/>
    <x v="8"/>
    <s v="Archdeaconry of Hertford"/>
    <m/>
    <m/>
    <m/>
    <n v="59794"/>
    <n v="54845.5"/>
    <m/>
    <m/>
  </r>
  <r>
    <x v="5"/>
    <x v="1"/>
    <s v="No"/>
    <x v="0"/>
    <n v="70"/>
    <m/>
    <m/>
    <m/>
    <s v="041850"/>
    <x v="106"/>
    <x v="67"/>
    <x v="8"/>
    <s v="Archdeaconry of Hertford"/>
    <m/>
    <m/>
    <m/>
    <n v="51916"/>
    <n v="40000"/>
    <m/>
    <m/>
  </r>
  <r>
    <x v="5"/>
    <x v="1"/>
    <s v="OK"/>
    <x v="0"/>
    <n v="153"/>
    <m/>
    <m/>
    <m/>
    <s v="042310"/>
    <x v="107"/>
    <x v="73"/>
    <x v="8"/>
    <s v="Archdeaconry of Hertford"/>
    <m/>
    <m/>
    <m/>
    <n v="72164"/>
    <n v="72164"/>
    <m/>
    <m/>
  </r>
  <r>
    <x v="5"/>
    <x v="1"/>
    <s v="OK"/>
    <x v="0"/>
    <n v="153"/>
    <m/>
    <m/>
    <m/>
    <s v="042400"/>
    <x v="108"/>
    <x v="74"/>
    <x v="8"/>
    <s v="Archdeaconry of Hertford"/>
    <m/>
    <m/>
    <m/>
    <n v="58206"/>
    <n v="58206"/>
    <m/>
    <m/>
  </r>
  <r>
    <x v="5"/>
    <x v="1"/>
    <s v="OK"/>
    <x v="0"/>
    <n v="153"/>
    <m/>
    <m/>
    <m/>
    <s v="041650"/>
    <x v="109"/>
    <x v="74"/>
    <x v="8"/>
    <s v="Archdeaconry of Hertford"/>
    <m/>
    <m/>
    <m/>
    <n v="20478"/>
    <n v="20478"/>
    <m/>
    <m/>
  </r>
  <r>
    <x v="5"/>
    <x v="1"/>
    <s v="OK"/>
    <x v="0"/>
    <n v="153"/>
    <m/>
    <m/>
    <m/>
    <s v="042170"/>
    <x v="110"/>
    <x v="74"/>
    <x v="8"/>
    <s v="Archdeaconry of Hertford"/>
    <m/>
    <m/>
    <m/>
    <n v="7147"/>
    <n v="7147"/>
    <m/>
    <m/>
  </r>
  <r>
    <x v="5"/>
    <x v="1"/>
    <s v="OK"/>
    <x v="1"/>
    <n v="325"/>
    <m/>
    <m/>
    <m/>
    <s v="042552"/>
    <x v="111"/>
    <x v="75"/>
    <x v="8"/>
    <s v="Archdeaconry of Hertford"/>
    <m/>
    <m/>
    <m/>
    <n v="92604"/>
    <n v="92604"/>
    <m/>
    <m/>
  </r>
  <r>
    <x v="5"/>
    <x v="1"/>
    <s v="OK"/>
    <x v="0"/>
    <n v="153"/>
    <m/>
    <m/>
    <m/>
    <s v="050160"/>
    <x v="112"/>
    <x v="76"/>
    <x v="9"/>
    <s v="Archdeaconry of Hertford"/>
    <m/>
    <m/>
    <m/>
    <n v="56994"/>
    <n v="56994"/>
    <m/>
    <m/>
  </r>
  <r>
    <x v="5"/>
    <x v="1"/>
    <s v="No"/>
    <x v="0"/>
    <n v="153"/>
    <m/>
    <m/>
    <m/>
    <s v="050581"/>
    <x v="113"/>
    <x v="76"/>
    <x v="9"/>
    <s v="Archdeaconry of Hertford"/>
    <m/>
    <m/>
    <m/>
    <n v="5324"/>
    <n v="5324"/>
    <m/>
    <m/>
  </r>
  <r>
    <x v="5"/>
    <x v="1"/>
    <s v="OK"/>
    <x v="0"/>
    <n v="153"/>
    <m/>
    <m/>
    <m/>
    <s v="052840"/>
    <x v="114"/>
    <x v="77"/>
    <x v="9"/>
    <s v="Archdeaconry of Hertford"/>
    <m/>
    <m/>
    <m/>
    <n v="24510"/>
    <n v="24510"/>
    <m/>
    <m/>
  </r>
  <r>
    <x v="5"/>
    <x v="1"/>
    <s v="OK"/>
    <x v="0"/>
    <n v="153"/>
    <m/>
    <m/>
    <m/>
    <s v="050060"/>
    <x v="115"/>
    <x v="78"/>
    <x v="9"/>
    <s v="Archdeaconry of Hertford"/>
    <m/>
    <m/>
    <m/>
    <n v="11567"/>
    <n v="11567"/>
    <m/>
    <m/>
  </r>
  <r>
    <x v="5"/>
    <x v="1"/>
    <s v="No"/>
    <x v="0"/>
    <n v="20"/>
    <m/>
    <m/>
    <m/>
    <s v="050530"/>
    <x v="116"/>
    <x v="78"/>
    <x v="9"/>
    <s v="Archdeaconry of Hertford"/>
    <m/>
    <m/>
    <m/>
    <n v="9217"/>
    <n v="9217"/>
    <m/>
    <m/>
  </r>
  <r>
    <x v="5"/>
    <x v="1"/>
    <s v="OK"/>
    <x v="0"/>
    <n v="153"/>
    <m/>
    <m/>
    <m/>
    <s v="051070"/>
    <x v="117"/>
    <x v="78"/>
    <x v="9"/>
    <s v="Archdeaconry of Hertford"/>
    <m/>
    <m/>
    <m/>
    <n v="32594"/>
    <n v="32594"/>
    <m/>
    <m/>
  </r>
  <r>
    <x v="5"/>
    <x v="1"/>
    <s v="OK"/>
    <x v="0"/>
    <n v="153"/>
    <m/>
    <m/>
    <m/>
    <s v="051781"/>
    <x v="118"/>
    <x v="78"/>
    <x v="9"/>
    <s v="Archdeaconry of Hertford"/>
    <m/>
    <m/>
    <m/>
    <n v="4747"/>
    <n v="4747"/>
    <m/>
    <m/>
  </r>
  <r>
    <x v="5"/>
    <x v="1"/>
    <s v="OK"/>
    <x v="0"/>
    <n v="153"/>
    <m/>
    <m/>
    <m/>
    <s v="050080"/>
    <x v="119"/>
    <x v="79"/>
    <x v="9"/>
    <s v="Archdeaconry of Hertford"/>
    <m/>
    <m/>
    <m/>
    <n v="15541"/>
    <n v="15541"/>
    <m/>
    <m/>
  </r>
  <r>
    <x v="5"/>
    <x v="1"/>
    <s v="No"/>
    <x v="0"/>
    <n v="31"/>
    <m/>
    <m/>
    <m/>
    <s v="050770"/>
    <x v="120"/>
    <x v="79"/>
    <x v="9"/>
    <s v="Archdeaconry of Hertford"/>
    <m/>
    <m/>
    <m/>
    <n v="11103"/>
    <n v="11103"/>
    <m/>
    <m/>
  </r>
  <r>
    <x v="5"/>
    <x v="1"/>
    <s v="No"/>
    <x v="0"/>
    <n v="4"/>
    <m/>
    <m/>
    <m/>
    <s v="052551"/>
    <x v="121"/>
    <x v="79"/>
    <x v="9"/>
    <s v="Archdeaconry of Hertford"/>
    <m/>
    <m/>
    <m/>
    <n v="2598"/>
    <n v="920"/>
    <m/>
    <m/>
  </r>
  <r>
    <x v="5"/>
    <x v="1"/>
    <s v="OK"/>
    <x v="0"/>
    <n v="153"/>
    <m/>
    <m/>
    <m/>
    <s v="050110"/>
    <x v="122"/>
    <x v="80"/>
    <x v="9"/>
    <s v="Archdeaconry of Hertford"/>
    <m/>
    <m/>
    <m/>
    <n v="69161"/>
    <n v="69161"/>
    <m/>
    <m/>
  </r>
  <r>
    <x v="5"/>
    <x v="1"/>
    <s v="No"/>
    <x v="0"/>
    <n v="73"/>
    <m/>
    <m/>
    <m/>
    <s v="050120"/>
    <x v="123"/>
    <x v="81"/>
    <x v="9"/>
    <s v="Archdeaconry of Hertford"/>
    <m/>
    <m/>
    <m/>
    <n v="14917"/>
    <n v="7200"/>
    <m/>
    <m/>
  </r>
  <r>
    <x v="5"/>
    <x v="1"/>
    <s v="OK"/>
    <x v="0"/>
    <n v="146"/>
    <m/>
    <m/>
    <m/>
    <s v="051501"/>
    <x v="124"/>
    <x v="81"/>
    <x v="9"/>
    <s v="Archdeaconry of Hertford"/>
    <m/>
    <m/>
    <m/>
    <n v="17269"/>
    <n v="17269"/>
    <m/>
    <m/>
  </r>
  <r>
    <x v="5"/>
    <x v="1"/>
    <s v="OK"/>
    <x v="0"/>
    <n v="79"/>
    <m/>
    <m/>
    <m/>
    <s v="052830"/>
    <x v="125"/>
    <x v="81"/>
    <x v="9"/>
    <s v="Archdeaconry of Hertford"/>
    <m/>
    <m/>
    <m/>
    <n v="10932"/>
    <n v="7996.25"/>
    <m/>
    <m/>
  </r>
  <r>
    <x v="5"/>
    <x v="1"/>
    <s v="OK"/>
    <x v="0"/>
    <n v="153"/>
    <m/>
    <m/>
    <m/>
    <s v="050171"/>
    <x v="126"/>
    <x v="82"/>
    <x v="9"/>
    <s v="Archdeaconry of Hertford"/>
    <m/>
    <m/>
    <m/>
    <n v="17983"/>
    <n v="17983"/>
    <m/>
    <m/>
  </r>
  <r>
    <x v="5"/>
    <x v="1"/>
    <s v="OK"/>
    <x v="0"/>
    <n v="153"/>
    <m/>
    <m/>
    <m/>
    <s v="051885"/>
    <x v="127"/>
    <x v="82"/>
    <x v="9"/>
    <s v="Archdeaconry of Hertford"/>
    <m/>
    <m/>
    <m/>
    <n v="16991"/>
    <n v="16991"/>
    <m/>
    <m/>
  </r>
  <r>
    <x v="5"/>
    <x v="1"/>
    <s v="OK"/>
    <x v="0"/>
    <n v="153"/>
    <m/>
    <m/>
    <m/>
    <s v="050180"/>
    <x v="128"/>
    <x v="82"/>
    <x v="9"/>
    <s v="Archdeaconry of Hertford"/>
    <m/>
    <m/>
    <m/>
    <n v="16879"/>
    <n v="16879"/>
    <m/>
    <m/>
  </r>
  <r>
    <x v="5"/>
    <x v="1"/>
    <s v="OK"/>
    <x v="0"/>
    <n v="145"/>
    <m/>
    <m/>
    <m/>
    <s v="050360"/>
    <x v="129"/>
    <x v="79"/>
    <x v="9"/>
    <s v="Archdeaconry of Hertford"/>
    <m/>
    <m/>
    <m/>
    <n v="17958"/>
    <n v="17958"/>
    <m/>
    <m/>
  </r>
  <r>
    <x v="5"/>
    <x v="1"/>
    <s v="OK"/>
    <x v="0"/>
    <n v="153"/>
    <m/>
    <m/>
    <m/>
    <s v="050711"/>
    <x v="130"/>
    <x v="77"/>
    <x v="9"/>
    <s v="Archdeaconry of Hertford"/>
    <m/>
    <m/>
    <m/>
    <n v="5588"/>
    <n v="5588"/>
    <m/>
    <m/>
  </r>
  <r>
    <x v="5"/>
    <x v="1"/>
    <s v="OK"/>
    <x v="0"/>
    <n v="132"/>
    <m/>
    <m/>
    <m/>
    <s v="052151"/>
    <x v="131"/>
    <x v="77"/>
    <x v="9"/>
    <s v="Archdeaconry of Hertford"/>
    <m/>
    <m/>
    <m/>
    <n v="8445"/>
    <n v="8445"/>
    <m/>
    <m/>
  </r>
  <r>
    <x v="5"/>
    <x v="1"/>
    <s v="OK"/>
    <x v="0"/>
    <n v="153"/>
    <m/>
    <m/>
    <m/>
    <s v="052270"/>
    <x v="132"/>
    <x v="77"/>
    <x v="9"/>
    <s v="Archdeaconry of Hertford"/>
    <m/>
    <m/>
    <m/>
    <n v="12632"/>
    <n v="12632"/>
    <m/>
    <m/>
  </r>
  <r>
    <x v="5"/>
    <x v="1"/>
    <s v="OK"/>
    <x v="0"/>
    <n v="153"/>
    <m/>
    <m/>
    <m/>
    <s v="052670"/>
    <x v="133"/>
    <x v="77"/>
    <x v="9"/>
    <s v="Archdeaconry of Hertford"/>
    <m/>
    <m/>
    <m/>
    <n v="5825"/>
    <n v="5825"/>
    <m/>
    <m/>
  </r>
  <r>
    <x v="5"/>
    <x v="1"/>
    <s v="OK"/>
    <x v="0"/>
    <n v="141"/>
    <m/>
    <m/>
    <m/>
    <s v="051270"/>
    <x v="134"/>
    <x v="80"/>
    <x v="9"/>
    <s v="Archdeaconry of Hertford"/>
    <m/>
    <m/>
    <m/>
    <n v="6054"/>
    <n v="6054"/>
    <m/>
    <m/>
  </r>
  <r>
    <x v="5"/>
    <x v="1"/>
    <s v="OK"/>
    <x v="0"/>
    <n v="153"/>
    <m/>
    <m/>
    <m/>
    <s v="051880"/>
    <x v="135"/>
    <x v="80"/>
    <x v="9"/>
    <s v="Archdeaconry of Hertford"/>
    <m/>
    <m/>
    <m/>
    <n v="2180"/>
    <n v="2180"/>
    <m/>
    <m/>
  </r>
  <r>
    <x v="5"/>
    <x v="1"/>
    <s v="OK"/>
    <x v="0"/>
    <n v="153"/>
    <m/>
    <m/>
    <m/>
    <s v="051400"/>
    <x v="136"/>
    <x v="83"/>
    <x v="9"/>
    <s v="Archdeaconry of Hertford"/>
    <m/>
    <m/>
    <m/>
    <n v="3632"/>
    <n v="3632"/>
    <m/>
    <m/>
  </r>
  <r>
    <x v="5"/>
    <x v="1"/>
    <s v="OK"/>
    <x v="0"/>
    <n v="153"/>
    <m/>
    <m/>
    <m/>
    <s v="052540"/>
    <x v="137"/>
    <x v="83"/>
    <x v="9"/>
    <s v="Archdeaconry of Hertford"/>
    <m/>
    <m/>
    <m/>
    <n v="8339"/>
    <n v="8339"/>
    <m/>
    <m/>
  </r>
  <r>
    <x v="5"/>
    <x v="1"/>
    <s v="No"/>
    <x v="0"/>
    <n v="123"/>
    <m/>
    <m/>
    <m/>
    <s v="052150"/>
    <x v="138"/>
    <x v="84"/>
    <x v="9"/>
    <s v="Archdeaconry of Hertford"/>
    <m/>
    <m/>
    <m/>
    <n v="79338.960000000006"/>
    <n v="79338.960000000006"/>
    <m/>
    <m/>
  </r>
  <r>
    <x v="5"/>
    <x v="1"/>
    <s v="No"/>
    <x v="0"/>
    <n v="62"/>
    <m/>
    <m/>
    <m/>
    <s v="052660"/>
    <x v="139"/>
    <x v="79"/>
    <x v="9"/>
    <s v="Archdeaconry of Hertford"/>
    <m/>
    <m/>
    <m/>
    <n v="24378"/>
    <n v="18283.5"/>
    <m/>
    <m/>
  </r>
  <r>
    <x v="5"/>
    <x v="1"/>
    <s v="OK"/>
    <x v="0"/>
    <n v="326"/>
    <m/>
    <m/>
    <m/>
    <s v="060550"/>
    <x v="140"/>
    <x v="85"/>
    <x v="10"/>
    <s v="Archdeaconry of Hertford"/>
    <m/>
    <m/>
    <m/>
    <n v="111841.92"/>
    <n v="111841.92"/>
    <m/>
    <m/>
  </r>
  <r>
    <x v="5"/>
    <x v="1"/>
    <s v="No"/>
    <x v="0"/>
    <n v="92"/>
    <m/>
    <m/>
    <m/>
    <s v="060650"/>
    <x v="141"/>
    <x v="86"/>
    <x v="10"/>
    <s v="Archdeaconry of Hertford"/>
    <m/>
    <m/>
    <m/>
    <n v="37884"/>
    <n v="37884"/>
    <m/>
    <m/>
  </r>
  <r>
    <x v="5"/>
    <x v="1"/>
    <s v="No"/>
    <x v="0"/>
    <n v="45"/>
    <m/>
    <m/>
    <m/>
    <s v="062620"/>
    <x v="142"/>
    <x v="86"/>
    <x v="10"/>
    <s v="Archdeaconry of Hertford"/>
    <m/>
    <m/>
    <m/>
    <n v="40393"/>
    <n v="29000"/>
    <m/>
    <m/>
  </r>
  <r>
    <x v="5"/>
    <x v="1"/>
    <s v="No"/>
    <x v="0"/>
    <n v="40"/>
    <m/>
    <m/>
    <m/>
    <s v="061010"/>
    <x v="143"/>
    <x v="86"/>
    <x v="10"/>
    <s v="Archdeaconry of Hertford"/>
    <m/>
    <m/>
    <m/>
    <n v="24454"/>
    <n v="5100"/>
    <m/>
    <m/>
  </r>
  <r>
    <x v="5"/>
    <x v="1"/>
    <s v="OK"/>
    <x v="0"/>
    <n v="153"/>
    <m/>
    <m/>
    <m/>
    <s v="061320"/>
    <x v="144"/>
    <x v="87"/>
    <x v="10"/>
    <s v="Archdeaconry of Hertford"/>
    <m/>
    <m/>
    <m/>
    <n v="65296"/>
    <n v="65296"/>
    <m/>
    <m/>
  </r>
  <r>
    <x v="5"/>
    <x v="1"/>
    <s v="OK"/>
    <x v="1"/>
    <n v="153"/>
    <m/>
    <m/>
    <m/>
    <s v="061900"/>
    <x v="145"/>
    <x v="88"/>
    <x v="10"/>
    <s v="Archdeaconry of Hertford"/>
    <m/>
    <m/>
    <m/>
    <n v="62515"/>
    <n v="62515"/>
    <m/>
    <m/>
  </r>
  <r>
    <x v="5"/>
    <x v="1"/>
    <s v="OK"/>
    <x v="0"/>
    <n v="153"/>
    <m/>
    <m/>
    <m/>
    <s v="062160"/>
    <x v="146"/>
    <x v="89"/>
    <x v="10"/>
    <s v="Archdeaconry of Hertford"/>
    <m/>
    <m/>
    <m/>
    <n v="56434"/>
    <n v="56434"/>
    <m/>
    <m/>
  </r>
  <r>
    <x v="5"/>
    <x v="1"/>
    <s v="OK"/>
    <x v="0"/>
    <n v="125"/>
    <m/>
    <m/>
    <m/>
    <s v="062680"/>
    <x v="147"/>
    <x v="86"/>
    <x v="10"/>
    <s v="Archdeaconry of Hertford"/>
    <m/>
    <m/>
    <m/>
    <n v="31683"/>
    <n v="31683"/>
    <m/>
    <m/>
  </r>
  <r>
    <x v="5"/>
    <x v="1"/>
    <s v="OK"/>
    <x v="0"/>
    <n v="153"/>
    <m/>
    <m/>
    <m/>
    <s v="070151"/>
    <x v="148"/>
    <x v="90"/>
    <x v="11"/>
    <s v="Archdeaconry of Hertford"/>
    <m/>
    <m/>
    <m/>
    <n v="8447"/>
    <n v="8447"/>
    <m/>
    <m/>
  </r>
  <r>
    <x v="5"/>
    <x v="1"/>
    <s v="OK"/>
    <x v="0"/>
    <n v="153"/>
    <m/>
    <m/>
    <m/>
    <s v="072800"/>
    <x v="149"/>
    <x v="90"/>
    <x v="11"/>
    <s v="Archdeaconry of Hertford"/>
    <m/>
    <m/>
    <m/>
    <n v="105190"/>
    <n v="105190"/>
    <m/>
    <m/>
  </r>
  <r>
    <x v="5"/>
    <x v="1"/>
    <s v="OK"/>
    <x v="0"/>
    <n v="153"/>
    <m/>
    <m/>
    <m/>
    <s v="072801"/>
    <x v="150"/>
    <x v="90"/>
    <x v="11"/>
    <s v="Archdeaconry of Hertford"/>
    <m/>
    <m/>
    <m/>
    <n v="17407"/>
    <n v="17407"/>
    <m/>
    <m/>
  </r>
  <r>
    <x v="5"/>
    <x v="1"/>
    <s v="OK"/>
    <x v="0"/>
    <n v="153"/>
    <m/>
    <m/>
    <m/>
    <s v="070720"/>
    <x v="151"/>
    <x v="90"/>
    <x v="11"/>
    <s v="Archdeaconry of Hertford"/>
    <m/>
    <m/>
    <m/>
    <n v="37566"/>
    <n v="37566"/>
    <m/>
    <m/>
  </r>
  <r>
    <x v="5"/>
    <x v="1"/>
    <s v="OK"/>
    <x v="0"/>
    <n v="150"/>
    <m/>
    <m/>
    <m/>
    <s v="070820"/>
    <x v="152"/>
    <x v="91"/>
    <x v="11"/>
    <s v="Archdeaconry of Hertford"/>
    <m/>
    <m/>
    <m/>
    <n v="46754.28"/>
    <n v="46754.14"/>
    <m/>
    <m/>
  </r>
  <r>
    <x v="5"/>
    <x v="1"/>
    <s v="OK"/>
    <x v="0"/>
    <n v="153"/>
    <m/>
    <m/>
    <m/>
    <s v="071131"/>
    <x v="153"/>
    <x v="92"/>
    <x v="11"/>
    <s v="Archdeaconry of Hertford"/>
    <m/>
    <m/>
    <m/>
    <n v="58092"/>
    <n v="58092"/>
    <m/>
    <m/>
  </r>
  <r>
    <x v="5"/>
    <x v="1"/>
    <s v="OK"/>
    <x v="0"/>
    <n v="153"/>
    <m/>
    <m/>
    <m/>
    <s v="071132"/>
    <x v="154"/>
    <x v="92"/>
    <x v="11"/>
    <s v="Archdeaconry of Hertford"/>
    <m/>
    <m/>
    <m/>
    <n v="22180"/>
    <n v="22180"/>
    <m/>
    <m/>
  </r>
  <r>
    <x v="5"/>
    <x v="1"/>
    <s v="No"/>
    <x v="0"/>
    <n v="81"/>
    <m/>
    <m/>
    <m/>
    <s v="071133"/>
    <x v="155"/>
    <x v="92"/>
    <x v="11"/>
    <s v="Archdeaconry of Hertford"/>
    <m/>
    <m/>
    <m/>
    <n v="24639"/>
    <n v="24639"/>
    <m/>
    <m/>
  </r>
  <r>
    <x v="5"/>
    <x v="1"/>
    <s v="No"/>
    <x v="0"/>
    <n v="118"/>
    <m/>
    <m/>
    <m/>
    <s v="071140"/>
    <x v="156"/>
    <x v="93"/>
    <x v="11"/>
    <s v="Archdeaconry of Hertford"/>
    <m/>
    <m/>
    <m/>
    <n v="35812.1"/>
    <n v="35812.1"/>
    <m/>
    <m/>
  </r>
  <r>
    <x v="5"/>
    <x v="1"/>
    <s v="OK"/>
    <x v="0"/>
    <n v="153"/>
    <m/>
    <m/>
    <m/>
    <s v="071540"/>
    <x v="157"/>
    <x v="92"/>
    <x v="11"/>
    <s v="Archdeaconry of Hertford"/>
    <m/>
    <m/>
    <m/>
    <n v="41049"/>
    <n v="41049"/>
    <m/>
    <m/>
  </r>
  <r>
    <x v="5"/>
    <x v="1"/>
    <s v="OK"/>
    <x v="0"/>
    <n v="153"/>
    <m/>
    <m/>
    <m/>
    <s v="071890"/>
    <x v="158"/>
    <x v="92"/>
    <x v="11"/>
    <s v="Archdeaconry of Hertford"/>
    <m/>
    <m/>
    <m/>
    <n v="71422.13"/>
    <n v="71422.13"/>
    <m/>
    <m/>
  </r>
  <r>
    <x v="5"/>
    <x v="1"/>
    <s v="OK"/>
    <x v="0"/>
    <n v="153"/>
    <m/>
    <m/>
    <m/>
    <s v="070821"/>
    <x v="159"/>
    <x v="94"/>
    <x v="11"/>
    <s v="Archdeaconry of Hertford"/>
    <m/>
    <m/>
    <m/>
    <n v="49145"/>
    <n v="49145"/>
    <m/>
    <m/>
  </r>
  <r>
    <x v="5"/>
    <x v="1"/>
    <s v="OK"/>
    <x v="0"/>
    <n v="153"/>
    <m/>
    <m/>
    <m/>
    <s v="072530"/>
    <x v="160"/>
    <x v="90"/>
    <x v="11"/>
    <s v="Archdeaconry of Hertford"/>
    <m/>
    <m/>
    <m/>
    <n v="39546"/>
    <n v="39546"/>
    <m/>
    <m/>
  </r>
  <r>
    <x v="5"/>
    <x v="1"/>
    <s v="OK"/>
    <x v="0"/>
    <n v="153"/>
    <m/>
    <m/>
    <m/>
    <s v="070800"/>
    <x v="161"/>
    <x v="90"/>
    <x v="11"/>
    <s v="Archdeaconry of Hertford"/>
    <m/>
    <m/>
    <m/>
    <n v="38061"/>
    <n v="38061"/>
    <m/>
    <m/>
  </r>
  <r>
    <x v="5"/>
    <x v="1"/>
    <s v="OK"/>
    <x v="0"/>
    <n v="153"/>
    <m/>
    <m/>
    <m/>
    <s v="072810"/>
    <x v="162"/>
    <x v="95"/>
    <x v="11"/>
    <s v="Archdeaconry of Hertford"/>
    <m/>
    <m/>
    <m/>
    <n v="108362"/>
    <n v="108362"/>
    <m/>
    <m/>
  </r>
  <r>
    <x v="5"/>
    <x v="1"/>
    <s v="No"/>
    <x v="0"/>
    <n v="143"/>
    <m/>
    <m/>
    <m/>
    <s v="080210"/>
    <x v="163"/>
    <x v="96"/>
    <x v="12"/>
    <s v="Archdeaconry of Hertford"/>
    <m/>
    <m/>
    <m/>
    <n v="16433"/>
    <n v="16433.039999999179"/>
    <m/>
    <m/>
  </r>
  <r>
    <x v="5"/>
    <x v="1"/>
    <s v="OK"/>
    <x v="0"/>
    <n v="153"/>
    <m/>
    <m/>
    <m/>
    <s v="081610"/>
    <x v="164"/>
    <x v="96"/>
    <x v="12"/>
    <s v="Archdeaconry of Hertford"/>
    <m/>
    <m/>
    <m/>
    <n v="14594"/>
    <n v="14594"/>
    <m/>
    <m/>
  </r>
  <r>
    <x v="5"/>
    <x v="1"/>
    <s v="OK"/>
    <x v="0"/>
    <n v="153"/>
    <m/>
    <m/>
    <m/>
    <s v="080920"/>
    <x v="165"/>
    <x v="96"/>
    <x v="12"/>
    <s v="Archdeaconry of Hertford"/>
    <m/>
    <m/>
    <m/>
    <n v="24557"/>
    <n v="24557"/>
    <m/>
    <m/>
  </r>
  <r>
    <x v="5"/>
    <x v="1"/>
    <s v="No"/>
    <x v="0"/>
    <n v="35"/>
    <m/>
    <m/>
    <m/>
    <s v="082010"/>
    <x v="166"/>
    <x v="96"/>
    <x v="12"/>
    <s v="Archdeaconry of Hertford"/>
    <m/>
    <m/>
    <m/>
    <n v="13865"/>
    <n v="6000"/>
    <m/>
    <m/>
  </r>
  <r>
    <x v="5"/>
    <x v="1"/>
    <s v="OK"/>
    <x v="0"/>
    <n v="147"/>
    <m/>
    <m/>
    <m/>
    <s v="080350"/>
    <x v="167"/>
    <x v="97"/>
    <x v="12"/>
    <s v="Archdeaconry of Hertford"/>
    <m/>
    <m/>
    <m/>
    <n v="69161"/>
    <n v="69161"/>
    <m/>
    <m/>
  </r>
  <r>
    <x v="5"/>
    <x v="1"/>
    <s v="OK"/>
    <x v="0"/>
    <n v="153"/>
    <m/>
    <m/>
    <m/>
    <s v="080140"/>
    <x v="168"/>
    <x v="98"/>
    <x v="12"/>
    <s v="Archdeaconry of Hertford"/>
    <m/>
    <m/>
    <m/>
    <n v="14949"/>
    <n v="14949"/>
    <m/>
    <m/>
  </r>
  <r>
    <x v="5"/>
    <x v="1"/>
    <s v="OK"/>
    <x v="0"/>
    <n v="153"/>
    <m/>
    <m/>
    <m/>
    <s v="080510"/>
    <x v="169"/>
    <x v="98"/>
    <x v="12"/>
    <s v="Archdeaconry of Hertford"/>
    <m/>
    <m/>
    <m/>
    <n v="8551"/>
    <n v="8551"/>
    <m/>
    <m/>
  </r>
  <r>
    <x v="5"/>
    <x v="1"/>
    <s v="OK"/>
    <x v="0"/>
    <n v="153"/>
    <m/>
    <m/>
    <m/>
    <s v="082421"/>
    <x v="170"/>
    <x v="98"/>
    <x v="12"/>
    <s v="Archdeaconry of Hertford"/>
    <m/>
    <m/>
    <m/>
    <n v="9042"/>
    <n v="9042"/>
    <m/>
    <m/>
  </r>
  <r>
    <x v="5"/>
    <x v="1"/>
    <s v="OK"/>
    <x v="0"/>
    <n v="153"/>
    <m/>
    <m/>
    <m/>
    <s v="082720"/>
    <x v="171"/>
    <x v="98"/>
    <x v="12"/>
    <s v="Archdeaconry of Hertford"/>
    <m/>
    <m/>
    <m/>
    <n v="7772"/>
    <n v="7772"/>
    <m/>
    <m/>
  </r>
  <r>
    <x v="5"/>
    <x v="1"/>
    <s v="OK"/>
    <x v="0"/>
    <n v="153"/>
    <m/>
    <m/>
    <m/>
    <s v="082790"/>
    <x v="172"/>
    <x v="98"/>
    <x v="12"/>
    <s v="Archdeaconry of Hertford"/>
    <m/>
    <m/>
    <m/>
    <n v="20258"/>
    <n v="20258"/>
    <m/>
    <m/>
  </r>
  <r>
    <x v="5"/>
    <x v="1"/>
    <s v="No"/>
    <x v="0"/>
    <n v="130"/>
    <m/>
    <m/>
    <m/>
    <s v="081040"/>
    <x v="173"/>
    <x v="99"/>
    <x v="12"/>
    <s v="Archdeaconry of Hertford"/>
    <m/>
    <m/>
    <m/>
    <n v="22828"/>
    <n v="22828"/>
    <m/>
    <m/>
  </r>
  <r>
    <x v="5"/>
    <x v="1"/>
    <s v="No"/>
    <x v="0"/>
    <n v="107"/>
    <m/>
    <m/>
    <m/>
    <s v="082420"/>
    <x v="174"/>
    <x v="99"/>
    <x v="12"/>
    <s v="Archdeaconry of Hertford"/>
    <m/>
    <m/>
    <m/>
    <n v="26455"/>
    <n v="26455"/>
    <m/>
    <m/>
  </r>
  <r>
    <x v="5"/>
    <x v="1"/>
    <s v="OK"/>
    <x v="0"/>
    <n v="322"/>
    <m/>
    <m/>
    <m/>
    <s v="081200"/>
    <x v="175"/>
    <x v="97"/>
    <x v="12"/>
    <s v="Archdeaconry of Hertford"/>
    <m/>
    <m/>
    <m/>
    <n v="77112"/>
    <n v="77112"/>
    <m/>
    <m/>
  </r>
  <r>
    <x v="5"/>
    <x v="1"/>
    <s v="OK"/>
    <x v="0"/>
    <n v="153"/>
    <m/>
    <m/>
    <m/>
    <s v="081210"/>
    <x v="176"/>
    <x v="97"/>
    <x v="12"/>
    <s v="Archdeaconry of Hertford"/>
    <m/>
    <m/>
    <m/>
    <n v="76560"/>
    <n v="76560"/>
    <m/>
    <m/>
  </r>
  <r>
    <x v="5"/>
    <x v="1"/>
    <s v="OK"/>
    <x v="0"/>
    <n v="153"/>
    <m/>
    <m/>
    <m/>
    <s v="081220"/>
    <x v="177"/>
    <x v="97"/>
    <x v="12"/>
    <s v="Archdeaconry of Hertford"/>
    <m/>
    <m/>
    <m/>
    <n v="27479"/>
    <n v="27479"/>
    <m/>
    <m/>
  </r>
  <r>
    <x v="5"/>
    <x v="1"/>
    <s v="No"/>
    <x v="0"/>
    <n v="33"/>
    <m/>
    <m/>
    <m/>
    <s v="081240"/>
    <x v="178"/>
    <x v="100"/>
    <x v="12"/>
    <s v="Archdeaconry of Hertford"/>
    <m/>
    <m/>
    <m/>
    <n v="14487"/>
    <n v="5000"/>
    <m/>
    <m/>
  </r>
  <r>
    <x v="5"/>
    <x v="1"/>
    <s v="No"/>
    <x v="0"/>
    <n v="144"/>
    <m/>
    <m/>
    <m/>
    <s v="082560"/>
    <x v="179"/>
    <x v="101"/>
    <x v="12"/>
    <s v="Archdeaconry of Hertford"/>
    <m/>
    <m/>
    <m/>
    <n v="16928"/>
    <n v="16928"/>
    <m/>
    <m/>
  </r>
  <r>
    <x v="5"/>
    <x v="1"/>
    <s v="OK"/>
    <x v="0"/>
    <n v="153"/>
    <m/>
    <m/>
    <m/>
    <s v="081370"/>
    <x v="180"/>
    <x v="102"/>
    <x v="12"/>
    <s v="Archdeaconry of Hertford"/>
    <m/>
    <m/>
    <m/>
    <n v="18552"/>
    <n v="18552"/>
    <m/>
    <m/>
  </r>
  <r>
    <x v="5"/>
    <x v="1"/>
    <s v="OK"/>
    <x v="0"/>
    <n v="153"/>
    <m/>
    <m/>
    <m/>
    <s v="082710"/>
    <x v="181"/>
    <x v="102"/>
    <x v="12"/>
    <s v="Archdeaconry of Hertford"/>
    <m/>
    <m/>
    <m/>
    <n v="14901"/>
    <n v="14901"/>
    <m/>
    <m/>
  </r>
  <r>
    <x v="5"/>
    <x v="1"/>
    <s v="OK"/>
    <x v="0"/>
    <n v="153"/>
    <m/>
    <m/>
    <m/>
    <s v="082870"/>
    <x v="182"/>
    <x v="102"/>
    <x v="12"/>
    <s v="Archdeaconry of Hertford"/>
    <m/>
    <m/>
    <m/>
    <n v="17325"/>
    <n v="17325"/>
    <m/>
    <m/>
  </r>
  <r>
    <x v="5"/>
    <x v="1"/>
    <s v="No"/>
    <x v="0"/>
    <n v="153"/>
    <m/>
    <m/>
    <m/>
    <s v="081590"/>
    <x v="183"/>
    <x v="97"/>
    <x v="12"/>
    <s v="Archdeaconry of Hertford"/>
    <m/>
    <m/>
    <m/>
    <n v="48331"/>
    <n v="48331"/>
    <m/>
    <m/>
  </r>
  <r>
    <x v="5"/>
    <x v="1"/>
    <s v="No"/>
    <x v="0"/>
    <n v="103"/>
    <m/>
    <m/>
    <m/>
    <s v="082690"/>
    <x v="184"/>
    <x v="103"/>
    <x v="12"/>
    <s v="Archdeaconry of Hertford"/>
    <m/>
    <m/>
    <m/>
    <n v="87622"/>
    <n v="87622"/>
    <m/>
    <m/>
  </r>
  <r>
    <x v="5"/>
    <x v="1"/>
    <s v="OK"/>
    <x v="0"/>
    <n v="148"/>
    <m/>
    <m/>
    <m/>
    <s v="082700"/>
    <x v="185"/>
    <x v="104"/>
    <x v="12"/>
    <s v="Archdeaconry of Hertford"/>
    <m/>
    <m/>
    <m/>
    <n v="67853.960000000006"/>
    <n v="67853.960000000006"/>
    <m/>
    <m/>
  </r>
  <r>
    <x v="5"/>
    <x v="1"/>
    <s v="No"/>
    <x v="0"/>
    <n v="77"/>
    <m/>
    <m/>
    <m/>
    <s v="122445"/>
    <x v="186"/>
    <x v="105"/>
    <x v="13"/>
    <s v="Archdeaconry of Hertford"/>
    <m/>
    <m/>
    <m/>
    <n v="43960"/>
    <n v="18800"/>
    <m/>
    <m/>
  </r>
  <r>
    <x v="5"/>
    <x v="1"/>
    <s v="No"/>
    <x v="0"/>
    <n v="61"/>
    <m/>
    <m/>
    <m/>
    <s v="122440"/>
    <x v="187"/>
    <x v="106"/>
    <x v="13"/>
    <s v="Archdeaconry of Hertford"/>
    <m/>
    <m/>
    <m/>
    <n v="58310"/>
    <n v="36000"/>
    <m/>
    <m/>
  </r>
  <r>
    <x v="5"/>
    <x v="1"/>
    <s v="No"/>
    <x v="0"/>
    <n v="49"/>
    <m/>
    <m/>
    <m/>
    <s v="121470"/>
    <x v="188"/>
    <x v="107"/>
    <x v="13"/>
    <s v="Archdeaconry of Hertford"/>
    <m/>
    <m/>
    <m/>
    <n v="35054"/>
    <n v="35054"/>
    <m/>
    <m/>
  </r>
  <r>
    <x v="5"/>
    <x v="1"/>
    <s v="OK"/>
    <x v="0"/>
    <n v="151"/>
    <m/>
    <m/>
    <m/>
    <s v="122442"/>
    <x v="189"/>
    <x v="108"/>
    <x v="13"/>
    <s v="Archdeaconry of Hertford"/>
    <m/>
    <m/>
    <m/>
    <n v="33801"/>
    <n v="33801"/>
    <m/>
    <m/>
  </r>
  <r>
    <x v="5"/>
    <x v="1"/>
    <s v="OK"/>
    <x v="0"/>
    <n v="152"/>
    <m/>
    <m/>
    <m/>
    <s v="122441"/>
    <x v="190"/>
    <x v="109"/>
    <x v="13"/>
    <s v="Archdeaconry of Hertford"/>
    <m/>
    <m/>
    <m/>
    <n v="64742"/>
    <n v="64742"/>
    <m/>
    <m/>
  </r>
  <r>
    <x v="5"/>
    <x v="1"/>
    <s v="No"/>
    <x v="0"/>
    <n v="91"/>
    <m/>
    <m/>
    <m/>
    <s v="122443"/>
    <x v="191"/>
    <x v="110"/>
    <x v="13"/>
    <s v="Archdeaconry of Hertford"/>
    <m/>
    <m/>
    <m/>
    <n v="52958"/>
    <n v="31500"/>
    <m/>
    <m/>
  </r>
  <r>
    <x v="5"/>
    <x v="1"/>
    <s v="OK"/>
    <x v="0"/>
    <n v="139"/>
    <m/>
    <m/>
    <m/>
    <s v="122444"/>
    <x v="192"/>
    <x v="111"/>
    <x v="13"/>
    <s v="Archdeaconry of Hertford"/>
    <m/>
    <m/>
    <m/>
    <n v="49100"/>
    <n v="48517.070000000298"/>
    <m/>
    <m/>
  </r>
  <r>
    <x v="5"/>
    <x v="1"/>
    <s v="No"/>
    <x v="1"/>
    <n v="93"/>
    <m/>
    <m/>
    <m/>
    <s v="122446"/>
    <x v="193"/>
    <x v="112"/>
    <x v="13"/>
    <s v="Archdeaconry of Hertford"/>
    <m/>
    <m/>
    <m/>
    <n v="60718"/>
    <n v="60718"/>
    <m/>
    <m/>
  </r>
  <r>
    <x v="5"/>
    <x v="1"/>
    <s v="OK"/>
    <x v="0"/>
    <n v="153"/>
    <m/>
    <m/>
    <m/>
    <s v="122447"/>
    <x v="194"/>
    <x v="113"/>
    <x v="13"/>
    <s v="Archdeaconry of Hertford"/>
    <m/>
    <m/>
    <m/>
    <n v="48470"/>
    <n v="48470"/>
    <m/>
    <m/>
  </r>
  <r>
    <x v="5"/>
    <x v="1"/>
    <s v="OK"/>
    <x v="0"/>
    <n v="153"/>
    <m/>
    <m/>
    <m/>
    <s v="150050"/>
    <x v="195"/>
    <x v="114"/>
    <x v="14"/>
    <s v="Archdeaconry of Bedford"/>
    <m/>
    <m/>
    <m/>
    <n v="51094"/>
    <n v="51094"/>
    <m/>
    <m/>
  </r>
  <r>
    <x v="5"/>
    <x v="1"/>
    <s v="No"/>
    <x v="0"/>
    <n v="25"/>
    <m/>
    <m/>
    <m/>
    <s v="151810"/>
    <x v="196"/>
    <x v="114"/>
    <x v="14"/>
    <s v="Archdeaconry of Bedford"/>
    <m/>
    <m/>
    <m/>
    <n v="5185"/>
    <n v="5185"/>
    <m/>
    <m/>
  </r>
  <r>
    <x v="5"/>
    <x v="1"/>
    <s v="OK"/>
    <x v="0"/>
    <n v="153"/>
    <m/>
    <m/>
    <m/>
    <s v="152430"/>
    <x v="197"/>
    <x v="114"/>
    <x v="14"/>
    <s v="Archdeaconry of Bedford"/>
    <m/>
    <m/>
    <m/>
    <n v="4182"/>
    <n v="4182"/>
    <m/>
    <m/>
  </r>
  <r>
    <x v="5"/>
    <x v="1"/>
    <s v="No"/>
    <x v="0"/>
    <n v="30"/>
    <m/>
    <m/>
    <m/>
    <s v="150130"/>
    <x v="198"/>
    <x v="115"/>
    <x v="14"/>
    <s v="Archdeaconry of Bedford"/>
    <m/>
    <m/>
    <m/>
    <n v="18300"/>
    <n v="18300"/>
    <m/>
    <m/>
  </r>
  <r>
    <x v="5"/>
    <x v="1"/>
    <s v="No"/>
    <x v="0"/>
    <n v="1"/>
    <m/>
    <m/>
    <m/>
    <s v="151380"/>
    <x v="199"/>
    <x v="115"/>
    <x v="14"/>
    <s v="Archdeaconry of Bedford"/>
    <m/>
    <m/>
    <m/>
    <n v="2841"/>
    <n v="0"/>
    <m/>
    <m/>
  </r>
  <r>
    <x v="5"/>
    <x v="1"/>
    <s v="No"/>
    <x v="0"/>
    <n v="2"/>
    <m/>
    <m/>
    <m/>
    <s v="152120"/>
    <x v="200"/>
    <x v="115"/>
    <x v="14"/>
    <s v="Archdeaconry of Bedford"/>
    <m/>
    <m/>
    <m/>
    <n v="3696"/>
    <n v="0"/>
    <m/>
    <m/>
  </r>
  <r>
    <x v="5"/>
    <x v="1"/>
    <s v="No"/>
    <x v="0"/>
    <n v="43"/>
    <m/>
    <m/>
    <m/>
    <s v="150200"/>
    <x v="201"/>
    <x v="116"/>
    <x v="14"/>
    <s v="Archdeaconry of Bedford"/>
    <m/>
    <m/>
    <m/>
    <n v="43877"/>
    <n v="20000"/>
    <m/>
    <m/>
  </r>
  <r>
    <x v="5"/>
    <x v="1"/>
    <s v="OK"/>
    <x v="0"/>
    <n v="153"/>
    <m/>
    <m/>
    <m/>
    <s v="151260"/>
    <x v="202"/>
    <x v="116"/>
    <x v="14"/>
    <s v="Archdeaconry of Bedford"/>
    <m/>
    <m/>
    <m/>
    <n v="3690"/>
    <n v="3690"/>
    <m/>
    <m/>
  </r>
  <r>
    <x v="5"/>
    <x v="1"/>
    <s v="No"/>
    <x v="0"/>
    <n v="86"/>
    <m/>
    <m/>
    <m/>
    <s v="151230"/>
    <x v="203"/>
    <x v="116"/>
    <x v="14"/>
    <s v="Archdeaconry of Bedford"/>
    <m/>
    <m/>
    <m/>
    <n v="7200"/>
    <n v="5512"/>
    <m/>
    <m/>
  </r>
  <r>
    <x v="5"/>
    <x v="1"/>
    <s v="No"/>
    <x v="0"/>
    <n v="17"/>
    <m/>
    <m/>
    <m/>
    <s v="150201"/>
    <x v="204"/>
    <x v="117"/>
    <x v="14"/>
    <s v="Archdeaconry of Bedford"/>
    <m/>
    <m/>
    <m/>
    <n v="4319"/>
    <n v="1110.75"/>
    <m/>
    <m/>
  </r>
  <r>
    <x v="5"/>
    <x v="1"/>
    <s v="OK"/>
    <x v="0"/>
    <n v="153"/>
    <m/>
    <m/>
    <m/>
    <s v="150930"/>
    <x v="205"/>
    <x v="117"/>
    <x v="14"/>
    <s v="Archdeaconry of Bedford"/>
    <m/>
    <m/>
    <m/>
    <n v="12449"/>
    <n v="12449"/>
    <m/>
    <m/>
  </r>
  <r>
    <x v="5"/>
    <x v="1"/>
    <s v="No"/>
    <x v="0"/>
    <n v="9"/>
    <m/>
    <m/>
    <m/>
    <s v="151820"/>
    <x v="206"/>
    <x v="117"/>
    <x v="14"/>
    <s v="Archdeaconry of Bedford"/>
    <m/>
    <m/>
    <m/>
    <n v="6352"/>
    <n v="812.49999999254942"/>
    <m/>
    <m/>
  </r>
  <r>
    <x v="5"/>
    <x v="1"/>
    <s v="OK"/>
    <x v="0"/>
    <n v="153"/>
    <m/>
    <m/>
    <m/>
    <s v="152930"/>
    <x v="207"/>
    <x v="117"/>
    <x v="14"/>
    <s v="Archdeaconry of Bedford"/>
    <m/>
    <m/>
    <m/>
    <n v="37935"/>
    <n v="37935"/>
    <m/>
    <m/>
  </r>
  <r>
    <x v="5"/>
    <x v="1"/>
    <s v="No"/>
    <x v="0"/>
    <n v="23"/>
    <m/>
    <m/>
    <m/>
    <s v="151090"/>
    <x v="208"/>
    <x v="118"/>
    <x v="14"/>
    <s v="Archdeaconry of Bedford"/>
    <m/>
    <m/>
    <m/>
    <n v="22572"/>
    <n v="16250"/>
    <m/>
    <m/>
  </r>
  <r>
    <x v="5"/>
    <x v="1"/>
    <s v="OK"/>
    <x v="0"/>
    <n v="153"/>
    <m/>
    <m/>
    <m/>
    <s v="150961"/>
    <x v="209"/>
    <x v="119"/>
    <x v="14"/>
    <s v="Archdeaconry of Bedford"/>
    <m/>
    <m/>
    <m/>
    <n v="14506"/>
    <n v="14506"/>
    <m/>
    <m/>
  </r>
  <r>
    <x v="5"/>
    <x v="1"/>
    <s v="OK"/>
    <x v="0"/>
    <n v="327"/>
    <m/>
    <m/>
    <m/>
    <s v="152040"/>
    <x v="210"/>
    <x v="119"/>
    <x v="14"/>
    <s v="Archdeaconry of Bedford"/>
    <m/>
    <m/>
    <m/>
    <n v="13050"/>
    <n v="13049.999999999925"/>
    <m/>
    <m/>
  </r>
  <r>
    <x v="5"/>
    <x v="1"/>
    <s v="OK"/>
    <x v="0"/>
    <n v="153"/>
    <m/>
    <m/>
    <m/>
    <s v="152360"/>
    <x v="211"/>
    <x v="119"/>
    <x v="14"/>
    <s v="Archdeaconry of Bedford"/>
    <m/>
    <m/>
    <m/>
    <n v="24687"/>
    <n v="24687"/>
    <m/>
    <m/>
  </r>
  <r>
    <x v="5"/>
    <x v="1"/>
    <s v="OK"/>
    <x v="0"/>
    <n v="153"/>
    <m/>
    <m/>
    <m/>
    <s v="150970"/>
    <x v="212"/>
    <x v="120"/>
    <x v="14"/>
    <s v="Archdeaconry of Bedford"/>
    <m/>
    <m/>
    <m/>
    <n v="55754"/>
    <n v="55754"/>
    <m/>
    <m/>
  </r>
  <r>
    <x v="5"/>
    <x v="1"/>
    <s v="OK"/>
    <x v="0"/>
    <n v="153"/>
    <m/>
    <m/>
    <m/>
    <s v="151780"/>
    <x v="213"/>
    <x v="121"/>
    <x v="14"/>
    <s v="Archdeaconry of Bedford"/>
    <m/>
    <m/>
    <m/>
    <n v="40192"/>
    <n v="40192"/>
    <m/>
    <m/>
  </r>
  <r>
    <x v="5"/>
    <x v="1"/>
    <s v="No"/>
    <x v="0"/>
    <n v="84"/>
    <m/>
    <m/>
    <m/>
    <s v="152580"/>
    <x v="214"/>
    <x v="118"/>
    <x v="14"/>
    <s v="Archdeaconry of Bedford"/>
    <m/>
    <m/>
    <m/>
    <n v="6882"/>
    <n v="6000"/>
    <m/>
    <m/>
  </r>
  <r>
    <x v="5"/>
    <x v="1"/>
    <s v="OK"/>
    <x v="0"/>
    <n v="153"/>
    <m/>
    <m/>
    <m/>
    <s v="152850"/>
    <x v="215"/>
    <x v="118"/>
    <x v="14"/>
    <s v="Archdeaconry of Bedford"/>
    <m/>
    <m/>
    <m/>
    <n v="30141"/>
    <n v="30141"/>
    <m/>
    <m/>
  </r>
  <r>
    <x v="5"/>
    <x v="1"/>
    <s v="No"/>
    <x v="0"/>
    <n v="153"/>
    <m/>
    <m/>
    <m/>
    <s v="152940"/>
    <x v="216"/>
    <x v="122"/>
    <x v="14"/>
    <s v="Archdeaconry of Bedford"/>
    <m/>
    <m/>
    <m/>
    <n v="61278"/>
    <n v="61278"/>
    <m/>
    <m/>
  </r>
  <r>
    <x v="5"/>
    <x v="1"/>
    <s v="No"/>
    <x v="0"/>
    <n v="38"/>
    <m/>
    <m/>
    <m/>
    <s v="150100"/>
    <x v="217"/>
    <x v="123"/>
    <x v="14"/>
    <s v="Archdeaconry of Bedford"/>
    <m/>
    <m/>
    <m/>
    <n v="30021"/>
    <n v="19500"/>
    <m/>
    <m/>
  </r>
  <r>
    <x v="5"/>
    <x v="1"/>
    <s v="No"/>
    <x v="0"/>
    <n v="59"/>
    <m/>
    <m/>
    <m/>
    <s v="150610"/>
    <x v="218"/>
    <x v="124"/>
    <x v="14"/>
    <s v="Archdeaconry of Bedford"/>
    <m/>
    <m/>
    <m/>
    <n v="19849"/>
    <n v="19849"/>
    <m/>
    <m/>
  </r>
  <r>
    <x v="5"/>
    <x v="1"/>
    <s v="No"/>
    <x v="0"/>
    <n v="98"/>
    <m/>
    <m/>
    <m/>
    <s v="151790"/>
    <x v="219"/>
    <x v="124"/>
    <x v="14"/>
    <s v="Archdeaconry of Bedford"/>
    <m/>
    <m/>
    <m/>
    <n v="21160"/>
    <n v="21160.000000000222"/>
    <m/>
    <m/>
  </r>
  <r>
    <x v="5"/>
    <x v="1"/>
    <s v="No"/>
    <x v="0"/>
    <n v="6"/>
    <m/>
    <m/>
    <m/>
    <s v="152650"/>
    <x v="220"/>
    <x v="125"/>
    <x v="14"/>
    <s v="Archdeaconry of Bedford"/>
    <m/>
    <m/>
    <m/>
    <n v="19286"/>
    <n v="4550"/>
    <m/>
    <m/>
  </r>
  <r>
    <x v="5"/>
    <x v="1"/>
    <s v="No"/>
    <x v="0"/>
    <n v="121"/>
    <m/>
    <m/>
    <m/>
    <s v="150700"/>
    <x v="221"/>
    <x v="126"/>
    <x v="14"/>
    <s v="Archdeaconry of Bedford"/>
    <m/>
    <m/>
    <m/>
    <n v="35932"/>
    <n v="35932"/>
    <m/>
    <m/>
  </r>
  <r>
    <x v="5"/>
    <x v="1"/>
    <s v="No"/>
    <x v="0"/>
    <n v="111"/>
    <m/>
    <m/>
    <m/>
    <s v="152370"/>
    <x v="222"/>
    <x v="126"/>
    <x v="14"/>
    <s v="Archdeaconry of Bedford"/>
    <m/>
    <m/>
    <m/>
    <n v="15846"/>
    <n v="15846"/>
    <m/>
    <m/>
  </r>
  <r>
    <x v="5"/>
    <x v="1"/>
    <s v="No"/>
    <x v="0"/>
    <n v="89"/>
    <m/>
    <m/>
    <m/>
    <s v="150710"/>
    <x v="223"/>
    <x v="121"/>
    <x v="14"/>
    <s v="Archdeaconry of Bedford"/>
    <m/>
    <m/>
    <m/>
    <n v="16552"/>
    <n v="16552"/>
    <m/>
    <m/>
  </r>
  <r>
    <x v="5"/>
    <x v="1"/>
    <s v="OK"/>
    <x v="0"/>
    <n v="120"/>
    <m/>
    <m/>
    <m/>
    <s v="152350"/>
    <x v="224"/>
    <x v="125"/>
    <x v="14"/>
    <s v="Archdeaconry of Bedford"/>
    <m/>
    <m/>
    <m/>
    <n v="31670"/>
    <n v="31670"/>
    <m/>
    <m/>
  </r>
  <r>
    <x v="5"/>
    <x v="1"/>
    <s v="No"/>
    <x v="0"/>
    <n v="87"/>
    <m/>
    <m/>
    <m/>
    <s v="151150"/>
    <x v="225"/>
    <x v="126"/>
    <x v="14"/>
    <s v="Archdeaconry of Bedford"/>
    <m/>
    <m/>
    <m/>
    <n v="20659"/>
    <n v="20659"/>
    <m/>
    <m/>
  </r>
  <r>
    <x v="5"/>
    <x v="1"/>
    <s v="No"/>
    <x v="0"/>
    <n v="52"/>
    <m/>
    <m/>
    <m/>
    <s v="151190"/>
    <x v="226"/>
    <x v="127"/>
    <x v="14"/>
    <s v="Archdeaconry of Bedford"/>
    <m/>
    <m/>
    <m/>
    <n v="28413"/>
    <n v="20500"/>
    <m/>
    <m/>
  </r>
  <r>
    <x v="5"/>
    <x v="1"/>
    <s v="OK"/>
    <x v="0"/>
    <n v="153"/>
    <m/>
    <m/>
    <m/>
    <s v="151490"/>
    <x v="227"/>
    <x v="127"/>
    <x v="14"/>
    <s v="Archdeaconry of Bedford"/>
    <m/>
    <m/>
    <m/>
    <n v="27828"/>
    <n v="27828"/>
    <m/>
    <m/>
  </r>
  <r>
    <x v="5"/>
    <x v="1"/>
    <s v="No"/>
    <x v="0"/>
    <n v="26"/>
    <m/>
    <m/>
    <m/>
    <s v="152330"/>
    <x v="228"/>
    <x v="124"/>
    <x v="14"/>
    <s v="Archdeaconry of Bedford"/>
    <m/>
    <m/>
    <m/>
    <n v="22323"/>
    <n v="5200"/>
    <m/>
    <m/>
  </r>
  <r>
    <x v="5"/>
    <x v="1"/>
    <s v="No"/>
    <x v="0"/>
    <n v="82"/>
    <m/>
    <m/>
    <m/>
    <s v="160220"/>
    <x v="229"/>
    <x v="128"/>
    <x v="15"/>
    <s v="Archdeaconry of Bedford"/>
    <m/>
    <m/>
    <m/>
    <n v="26681"/>
    <n v="23104.51000000149"/>
    <m/>
    <m/>
  </r>
  <r>
    <x v="5"/>
    <x v="1"/>
    <s v="OK"/>
    <x v="1"/>
    <n v="153"/>
    <m/>
    <m/>
    <m/>
    <s v="160230"/>
    <x v="230"/>
    <x v="129"/>
    <x v="15"/>
    <s v="Archdeaconry of Bedford"/>
    <m/>
    <m/>
    <m/>
    <n v="140094"/>
    <n v="140094"/>
    <m/>
    <m/>
  </r>
  <r>
    <x v="5"/>
    <x v="1"/>
    <s v="OK"/>
    <x v="0"/>
    <n v="153"/>
    <m/>
    <m/>
    <m/>
    <s v="160250"/>
    <x v="231"/>
    <x v="130"/>
    <x v="15"/>
    <s v="Archdeaconry of Bedford"/>
    <m/>
    <m/>
    <m/>
    <n v="131510"/>
    <n v="131510"/>
    <m/>
    <m/>
  </r>
  <r>
    <x v="5"/>
    <x v="1"/>
    <s v="OK"/>
    <x v="0"/>
    <n v="153"/>
    <m/>
    <m/>
    <m/>
    <s v="160270"/>
    <x v="232"/>
    <x v="131"/>
    <x v="15"/>
    <s v="Archdeaconry of Bedford"/>
    <m/>
    <m/>
    <m/>
    <n v="57661"/>
    <n v="57661"/>
    <m/>
    <m/>
  </r>
  <r>
    <x v="5"/>
    <x v="1"/>
    <s v="No"/>
    <x v="0"/>
    <n v="135"/>
    <m/>
    <m/>
    <m/>
    <s v="160290"/>
    <x v="233"/>
    <x v="132"/>
    <x v="15"/>
    <s v="Archdeaconry of Bedford"/>
    <m/>
    <m/>
    <m/>
    <n v="23844"/>
    <n v="22344"/>
    <m/>
    <m/>
  </r>
  <r>
    <x v="5"/>
    <x v="1"/>
    <s v="No"/>
    <x v="0"/>
    <n v="78"/>
    <m/>
    <m/>
    <m/>
    <s v="160320"/>
    <x v="234"/>
    <x v="133"/>
    <x v="15"/>
    <s v="Archdeaconry of Bedford"/>
    <m/>
    <m/>
    <m/>
    <n v="71680"/>
    <n v="48760"/>
    <m/>
    <m/>
  </r>
  <r>
    <x v="5"/>
    <x v="1"/>
    <s v="No"/>
    <x v="0"/>
    <n v="153"/>
    <m/>
    <m/>
    <m/>
    <s v="160330"/>
    <x v="235"/>
    <x v="134"/>
    <x v="15"/>
    <s v="Archdeaconry of Bedford"/>
    <m/>
    <m/>
    <m/>
    <n v="58860"/>
    <n v="58860"/>
    <m/>
    <m/>
  </r>
  <r>
    <x v="5"/>
    <x v="1"/>
    <s v="OK"/>
    <x v="0"/>
    <n v="153"/>
    <m/>
    <m/>
    <m/>
    <s v="160380"/>
    <x v="236"/>
    <x v="135"/>
    <x v="15"/>
    <s v="Archdeaconry of Bedford"/>
    <m/>
    <m/>
    <m/>
    <n v="43523"/>
    <n v="43523"/>
    <m/>
    <m/>
  </r>
  <r>
    <x v="5"/>
    <x v="1"/>
    <s v="No"/>
    <x v="0"/>
    <n v="22"/>
    <m/>
    <m/>
    <m/>
    <s v="161410"/>
    <x v="237"/>
    <x v="136"/>
    <x v="15"/>
    <s v="Archdeaconry of Bedford"/>
    <m/>
    <m/>
    <m/>
    <n v="30771"/>
    <n v="6500"/>
    <m/>
    <m/>
  </r>
  <r>
    <x v="5"/>
    <x v="1"/>
    <s v="OK"/>
    <x v="0"/>
    <n v="153"/>
    <m/>
    <m/>
    <m/>
    <s v="161020"/>
    <x v="238"/>
    <x v="137"/>
    <x v="15"/>
    <s v="Archdeaconry of Bedford"/>
    <m/>
    <m/>
    <m/>
    <n v="64436"/>
    <n v="64436"/>
    <m/>
    <m/>
  </r>
  <r>
    <x v="5"/>
    <x v="1"/>
    <s v="No"/>
    <x v="0"/>
    <n v="67"/>
    <m/>
    <m/>
    <m/>
    <s v="161411"/>
    <x v="239"/>
    <x v="138"/>
    <x v="15"/>
    <s v="Archdeaconry of Bedford"/>
    <m/>
    <m/>
    <m/>
    <n v="43203"/>
    <n v="19500"/>
    <m/>
    <m/>
  </r>
  <r>
    <x v="5"/>
    <x v="1"/>
    <s v="OK"/>
    <x v="0"/>
    <n v="153"/>
    <m/>
    <m/>
    <m/>
    <s v="160280"/>
    <x v="240"/>
    <x v="139"/>
    <x v="15"/>
    <s v="Archdeaconry of Bedford"/>
    <m/>
    <m/>
    <m/>
    <n v="67985.02"/>
    <n v="67985.02"/>
    <m/>
    <m/>
  </r>
  <r>
    <x v="5"/>
    <x v="1"/>
    <s v="OK"/>
    <x v="0"/>
    <n v="324"/>
    <m/>
    <m/>
    <m/>
    <s v="162090"/>
    <x v="241"/>
    <x v="140"/>
    <x v="15"/>
    <s v="Archdeaconry of Bedford"/>
    <m/>
    <m/>
    <m/>
    <n v="27781"/>
    <n v="27781.000000003576"/>
    <m/>
    <m/>
  </r>
  <r>
    <x v="5"/>
    <x v="1"/>
    <s v="No"/>
    <x v="0"/>
    <n v="19"/>
    <m/>
    <m/>
    <m/>
    <s v="160620"/>
    <x v="242"/>
    <x v="141"/>
    <x v="15"/>
    <s v="Archdeaconry of Bedford"/>
    <m/>
    <m/>
    <m/>
    <n v="26639"/>
    <n v="6000"/>
    <m/>
    <m/>
  </r>
  <r>
    <x v="5"/>
    <x v="1"/>
    <s v="No"/>
    <x v="1"/>
    <n v="101"/>
    <m/>
    <m/>
    <m/>
    <s v="160780"/>
    <x v="243"/>
    <x v="142"/>
    <x v="15"/>
    <s v="Archdeaconry of Bedford"/>
    <m/>
    <m/>
    <m/>
    <n v="45250"/>
    <n v="45250"/>
    <m/>
    <m/>
  </r>
  <r>
    <x v="5"/>
    <x v="1"/>
    <s v="No"/>
    <x v="0"/>
    <n v="68"/>
    <m/>
    <m/>
    <m/>
    <s v="160310"/>
    <x v="244"/>
    <x v="141"/>
    <x v="15"/>
    <s v="Archdeaconry of Bedford"/>
    <m/>
    <m/>
    <m/>
    <n v="6052"/>
    <n v="2520"/>
    <m/>
    <m/>
  </r>
  <r>
    <x v="5"/>
    <x v="1"/>
    <s v="No"/>
    <x v="0"/>
    <n v="76"/>
    <m/>
    <m/>
    <m/>
    <s v="161330"/>
    <x v="245"/>
    <x v="142"/>
    <x v="15"/>
    <s v="Archdeaconry of Bedford"/>
    <m/>
    <m/>
    <m/>
    <n v="9431"/>
    <n v="9431"/>
    <m/>
    <m/>
  </r>
  <r>
    <x v="5"/>
    <x v="1"/>
    <s v="No"/>
    <x v="0"/>
    <n v="32"/>
    <m/>
    <m/>
    <m/>
    <s v="160900"/>
    <x v="246"/>
    <x v="141"/>
    <x v="15"/>
    <s v="Archdeaconry of Bedford"/>
    <m/>
    <m/>
    <m/>
    <n v="57320"/>
    <n v="27000"/>
    <m/>
    <m/>
  </r>
  <r>
    <x v="5"/>
    <x v="1"/>
    <s v="No"/>
    <x v="0"/>
    <n v="7"/>
    <m/>
    <m/>
    <m/>
    <s v="161350"/>
    <x v="247"/>
    <x v="141"/>
    <x v="15"/>
    <s v="Archdeaconry of Bedford"/>
    <m/>
    <m/>
    <m/>
    <n v="12450"/>
    <n v="6000"/>
    <m/>
    <m/>
  </r>
  <r>
    <x v="5"/>
    <x v="1"/>
    <s v="No"/>
    <x v="0"/>
    <n v="50"/>
    <m/>
    <m/>
    <m/>
    <s v="162920"/>
    <x v="248"/>
    <x v="141"/>
    <x v="15"/>
    <s v="Archdeaconry of Bedford"/>
    <m/>
    <m/>
    <m/>
    <n v="14410"/>
    <n v="7500"/>
    <m/>
    <m/>
  </r>
  <r>
    <x v="5"/>
    <x v="1"/>
    <s v="OK"/>
    <x v="0"/>
    <n v="153"/>
    <m/>
    <m/>
    <m/>
    <s v="161770"/>
    <x v="250"/>
    <x v="144"/>
    <x v="15"/>
    <s v="Archdeaconry of Bedford"/>
    <m/>
    <m/>
    <m/>
    <n v="25690.080000000002"/>
    <n v="25690.080000000002"/>
    <m/>
    <m/>
  </r>
  <r>
    <x v="5"/>
    <x v="1"/>
    <s v="OK"/>
    <x v="1"/>
    <n v="153"/>
    <m/>
    <m/>
    <m/>
    <s v="162960"/>
    <x v="251"/>
    <x v="145"/>
    <x v="15"/>
    <s v="Archdeaconry of Bedford"/>
    <m/>
    <m/>
    <m/>
    <n v="65863"/>
    <n v="65863"/>
    <m/>
    <m/>
  </r>
  <r>
    <x v="5"/>
    <x v="1"/>
    <s v="OK"/>
    <x v="0"/>
    <n v="153"/>
    <m/>
    <m/>
    <m/>
    <s v="170390"/>
    <x v="252"/>
    <x v="146"/>
    <x v="17"/>
    <s v="Archdeaconry of Bedford"/>
    <m/>
    <m/>
    <m/>
    <n v="77112"/>
    <n v="77112"/>
    <m/>
    <m/>
  </r>
  <r>
    <x v="5"/>
    <x v="1"/>
    <s v="OK"/>
    <x v="0"/>
    <n v="153"/>
    <m/>
    <m/>
    <m/>
    <s v="170450"/>
    <x v="253"/>
    <x v="147"/>
    <x v="17"/>
    <s v="Archdeaconry of Bedford"/>
    <m/>
    <m/>
    <m/>
    <n v="19672"/>
    <n v="19672"/>
    <m/>
    <m/>
  </r>
  <r>
    <x v="5"/>
    <x v="1"/>
    <s v="No"/>
    <x v="0"/>
    <n v="13"/>
    <m/>
    <m/>
    <m/>
    <s v="172520"/>
    <x v="254"/>
    <x v="147"/>
    <x v="17"/>
    <s v="Archdeaconry of Bedford"/>
    <m/>
    <m/>
    <m/>
    <n v="6230"/>
    <n v="3000"/>
    <m/>
    <m/>
  </r>
  <r>
    <x v="5"/>
    <x v="1"/>
    <s v="No"/>
    <x v="0"/>
    <n v="27"/>
    <m/>
    <m/>
    <m/>
    <s v="170600"/>
    <x v="255"/>
    <x v="148"/>
    <x v="17"/>
    <s v="Archdeaconry of Bedford"/>
    <m/>
    <m/>
    <m/>
    <n v="21556"/>
    <n v="0"/>
    <m/>
    <m/>
  </r>
  <r>
    <x v="5"/>
    <x v="1"/>
    <s v="OK"/>
    <x v="0"/>
    <n v="153"/>
    <m/>
    <m/>
    <m/>
    <s v="171950"/>
    <x v="256"/>
    <x v="148"/>
    <x v="17"/>
    <s v="Archdeaconry of Bedford"/>
    <m/>
    <m/>
    <m/>
    <n v="6386"/>
    <n v="6386"/>
    <m/>
    <m/>
  </r>
  <r>
    <x v="5"/>
    <x v="1"/>
    <s v="OK"/>
    <x v="0"/>
    <n v="153"/>
    <m/>
    <m/>
    <m/>
    <s v="171910"/>
    <x v="257"/>
    <x v="148"/>
    <x v="17"/>
    <s v="Archdeaconry of Bedford"/>
    <m/>
    <m/>
    <m/>
    <n v="23273"/>
    <n v="23273"/>
    <m/>
    <m/>
  </r>
  <r>
    <x v="5"/>
    <x v="1"/>
    <s v="OK"/>
    <x v="0"/>
    <n v="142"/>
    <m/>
    <m/>
    <m/>
    <s v="170712"/>
    <x v="258"/>
    <x v="149"/>
    <x v="17"/>
    <s v="Archdeaconry of Bedford"/>
    <m/>
    <m/>
    <m/>
    <n v="2944"/>
    <n v="2944"/>
    <m/>
    <m/>
  </r>
  <r>
    <x v="5"/>
    <x v="1"/>
    <s v="No"/>
    <x v="0"/>
    <n v="137"/>
    <m/>
    <m/>
    <m/>
    <s v="172030"/>
    <x v="259"/>
    <x v="149"/>
    <x v="17"/>
    <s v="Archdeaconry of Bedford"/>
    <m/>
    <m/>
    <m/>
    <n v="50969"/>
    <n v="49866.779999999329"/>
    <m/>
    <m/>
  </r>
  <r>
    <x v="5"/>
    <x v="1"/>
    <s v="OK"/>
    <x v="0"/>
    <n v="153"/>
    <m/>
    <m/>
    <m/>
    <s v="172510"/>
    <x v="260"/>
    <x v="149"/>
    <x v="17"/>
    <s v="Archdeaconry of Bedford"/>
    <m/>
    <m/>
    <m/>
    <n v="10795"/>
    <n v="10795"/>
    <m/>
    <m/>
  </r>
  <r>
    <x v="5"/>
    <x v="1"/>
    <s v="OK"/>
    <x v="0"/>
    <n v="133"/>
    <m/>
    <m/>
    <m/>
    <s v="170760"/>
    <x v="261"/>
    <x v="150"/>
    <x v="17"/>
    <s v="Archdeaconry of Bedford"/>
    <m/>
    <m/>
    <m/>
    <n v="19074"/>
    <n v="17176"/>
    <m/>
    <m/>
  </r>
  <r>
    <x v="5"/>
    <x v="1"/>
    <s v="OK"/>
    <x v="0"/>
    <n v="153"/>
    <m/>
    <m/>
    <m/>
    <s v="172910"/>
    <x v="262"/>
    <x v="150"/>
    <x v="17"/>
    <s v="Archdeaconry of Bedford"/>
    <m/>
    <m/>
    <m/>
    <n v="20876"/>
    <n v="20876"/>
    <m/>
    <m/>
  </r>
  <r>
    <x v="5"/>
    <x v="1"/>
    <s v="No"/>
    <x v="0"/>
    <n v="95"/>
    <m/>
    <m/>
    <m/>
    <s v="171840"/>
    <x v="263"/>
    <x v="150"/>
    <x v="17"/>
    <s v="Archdeaconry of Bedford"/>
    <m/>
    <m/>
    <m/>
    <n v="16105"/>
    <n v="10200"/>
    <m/>
    <m/>
  </r>
  <r>
    <x v="5"/>
    <x v="1"/>
    <s v="No"/>
    <x v="0"/>
    <n v="116"/>
    <m/>
    <m/>
    <m/>
    <s v="170840"/>
    <x v="264"/>
    <x v="151"/>
    <x v="17"/>
    <s v="Archdeaconry of Bedford"/>
    <m/>
    <m/>
    <m/>
    <n v="14802"/>
    <n v="13322"/>
    <m/>
    <m/>
  </r>
  <r>
    <x v="5"/>
    <x v="1"/>
    <s v="No"/>
    <x v="0"/>
    <n v="90"/>
    <m/>
    <m/>
    <m/>
    <s v="172980"/>
    <x v="265"/>
    <x v="151"/>
    <x v="17"/>
    <s v="Archdeaconry of Bedford"/>
    <m/>
    <m/>
    <m/>
    <n v="11966"/>
    <n v="11966"/>
    <m/>
    <m/>
  </r>
  <r>
    <x v="5"/>
    <x v="1"/>
    <s v="No"/>
    <x v="0"/>
    <n v="64"/>
    <m/>
    <m/>
    <m/>
    <s v="170940"/>
    <x v="266"/>
    <x v="151"/>
    <x v="17"/>
    <s v="Archdeaconry of Bedford"/>
    <m/>
    <m/>
    <m/>
    <n v="1303"/>
    <n v="992"/>
    <m/>
    <m/>
  </r>
  <r>
    <x v="5"/>
    <x v="1"/>
    <s v="OK"/>
    <x v="1"/>
    <n v="153"/>
    <m/>
    <m/>
    <m/>
    <s v="170880"/>
    <x v="267"/>
    <x v="152"/>
    <x v="17"/>
    <s v="Archdeaconry of Bedford"/>
    <m/>
    <m/>
    <m/>
    <n v="76748"/>
    <n v="76748"/>
    <m/>
    <m/>
  </r>
  <r>
    <x v="5"/>
    <x v="1"/>
    <s v="OK"/>
    <x v="0"/>
    <n v="153"/>
    <m/>
    <m/>
    <m/>
    <s v="171041"/>
    <x v="268"/>
    <x v="147"/>
    <x v="17"/>
    <s v="Archdeaconry of Bedford"/>
    <m/>
    <m/>
    <m/>
    <n v="19137"/>
    <n v="19137"/>
    <m/>
    <m/>
  </r>
  <r>
    <x v="5"/>
    <x v="1"/>
    <s v="OK"/>
    <x v="0"/>
    <n v="153"/>
    <m/>
    <m/>
    <m/>
    <s v="172140"/>
    <x v="269"/>
    <x v="147"/>
    <x v="17"/>
    <s v="Archdeaconry of Bedford"/>
    <m/>
    <m/>
    <m/>
    <n v="12652"/>
    <n v="12652"/>
    <m/>
    <m/>
  </r>
  <r>
    <x v="5"/>
    <x v="1"/>
    <s v="No"/>
    <x v="0"/>
    <n v="153"/>
    <m/>
    <m/>
    <m/>
    <s v="172290"/>
    <x v="270"/>
    <x v="153"/>
    <x v="17"/>
    <s v="Archdeaconry of Bedford"/>
    <m/>
    <m/>
    <m/>
    <n v="70983"/>
    <n v="70983"/>
    <m/>
    <m/>
  </r>
  <r>
    <x v="5"/>
    <x v="1"/>
    <s v="OK"/>
    <x v="0"/>
    <n v="153"/>
    <m/>
    <m/>
    <m/>
    <s v="180400"/>
    <x v="271"/>
    <x v="154"/>
    <x v="18"/>
    <s v="Archdeaconry of Bedford"/>
    <m/>
    <m/>
    <m/>
    <n v="9464"/>
    <n v="9464"/>
    <m/>
    <m/>
  </r>
  <r>
    <x v="5"/>
    <x v="1"/>
    <s v="No"/>
    <x v="0"/>
    <n v="153"/>
    <m/>
    <m/>
    <m/>
    <s v="180640"/>
    <x v="272"/>
    <x v="155"/>
    <x v="18"/>
    <s v="Archdeaconry of Bedford"/>
    <m/>
    <m/>
    <m/>
    <n v="15729"/>
    <n v="15729"/>
    <m/>
    <m/>
  </r>
  <r>
    <x v="5"/>
    <x v="1"/>
    <s v="OK"/>
    <x v="0"/>
    <n v="153"/>
    <m/>
    <m/>
    <m/>
    <s v="180830"/>
    <x v="273"/>
    <x v="156"/>
    <x v="18"/>
    <s v="Archdeaconry of Bedford"/>
    <m/>
    <m/>
    <m/>
    <n v="146948"/>
    <n v="146948"/>
    <m/>
    <m/>
  </r>
  <r>
    <x v="5"/>
    <x v="1"/>
    <s v="OK"/>
    <x v="0"/>
    <n v="153"/>
    <m/>
    <m/>
    <m/>
    <s v="180870"/>
    <x v="274"/>
    <x v="157"/>
    <x v="18"/>
    <s v="Archdeaconry of Bedford"/>
    <m/>
    <m/>
    <m/>
    <n v="64989"/>
    <n v="64989"/>
    <m/>
    <m/>
  </r>
  <r>
    <x v="5"/>
    <x v="1"/>
    <s v="No"/>
    <x v="0"/>
    <n v="126"/>
    <m/>
    <m/>
    <m/>
    <s v="181160"/>
    <x v="276"/>
    <x v="154"/>
    <x v="18"/>
    <s v="Archdeaconry of Bedford"/>
    <m/>
    <m/>
    <m/>
    <n v="48351"/>
    <n v="48351"/>
    <m/>
    <m/>
  </r>
  <r>
    <x v="5"/>
    <x v="1"/>
    <s v="OK"/>
    <x v="0"/>
    <n v="153"/>
    <m/>
    <m/>
    <m/>
    <s v="181310"/>
    <x v="277"/>
    <x v="154"/>
    <x v="18"/>
    <s v="Archdeaconry of Bedford"/>
    <m/>
    <m/>
    <m/>
    <n v="8474"/>
    <n v="8474"/>
    <m/>
    <m/>
  </r>
  <r>
    <x v="5"/>
    <x v="1"/>
    <s v="No"/>
    <x v="0"/>
    <n v="21"/>
    <m/>
    <m/>
    <m/>
    <s v="181360"/>
    <x v="278"/>
    <x v="158"/>
    <x v="18"/>
    <s v="Archdeaconry of Bedford"/>
    <m/>
    <m/>
    <m/>
    <n v="49875"/>
    <n v="22400"/>
    <m/>
    <m/>
  </r>
  <r>
    <x v="5"/>
    <x v="1"/>
    <s v="OK"/>
    <x v="0"/>
    <n v="153"/>
    <m/>
    <m/>
    <m/>
    <s v="181420"/>
    <x v="279"/>
    <x v="159"/>
    <x v="18"/>
    <s v="Archdeaconry of Bedford"/>
    <m/>
    <m/>
    <m/>
    <n v="24055.439999999999"/>
    <n v="24055.439999999999"/>
    <m/>
    <m/>
  </r>
  <r>
    <x v="5"/>
    <x v="1"/>
    <s v="No"/>
    <x v="0"/>
    <n v="119"/>
    <m/>
    <m/>
    <m/>
    <s v="181530"/>
    <x v="280"/>
    <x v="154"/>
    <x v="18"/>
    <s v="Archdeaconry of Bedford"/>
    <m/>
    <m/>
    <m/>
    <n v="86662"/>
    <n v="61700"/>
    <m/>
    <m/>
  </r>
  <r>
    <x v="5"/>
    <x v="1"/>
    <s v="OK"/>
    <x v="0"/>
    <n v="153"/>
    <m/>
    <m/>
    <m/>
    <s v="181535"/>
    <x v="281"/>
    <x v="154"/>
    <x v="18"/>
    <s v="Archdeaconry of Bedford"/>
    <m/>
    <m/>
    <m/>
    <n v="65979"/>
    <n v="65979"/>
    <m/>
    <m/>
  </r>
  <r>
    <x v="5"/>
    <x v="1"/>
    <s v="No"/>
    <x v="0"/>
    <n v="72"/>
    <m/>
    <m/>
    <m/>
    <s v="181540"/>
    <x v="282"/>
    <x v="154"/>
    <x v="18"/>
    <s v="Archdeaconry of Bedford"/>
    <m/>
    <m/>
    <m/>
    <n v="34744"/>
    <n v="22175.519999995828"/>
    <m/>
    <m/>
  </r>
  <r>
    <x v="5"/>
    <x v="1"/>
    <s v="No"/>
    <x v="0"/>
    <n v="37"/>
    <m/>
    <m/>
    <m/>
    <s v="182390"/>
    <x v="283"/>
    <x v="160"/>
    <x v="18"/>
    <s v="Archdeaconry of Bedford"/>
    <m/>
    <m/>
    <m/>
    <n v="17944"/>
    <n v="7800"/>
    <m/>
    <m/>
  </r>
  <r>
    <x v="5"/>
    <x v="1"/>
    <s v="OK"/>
    <x v="0"/>
    <n v="153"/>
    <m/>
    <m/>
    <m/>
    <s v="182490"/>
    <x v="284"/>
    <x v="159"/>
    <x v="18"/>
    <s v="Archdeaconry of Bedford"/>
    <m/>
    <m/>
    <m/>
    <n v="21828"/>
    <n v="21828"/>
    <m/>
    <m/>
  </r>
  <r>
    <x v="5"/>
    <x v="1"/>
    <s v="No"/>
    <x v="0"/>
    <n v="136"/>
    <m/>
    <m/>
    <m/>
    <s v="182571"/>
    <x v="285"/>
    <x v="160"/>
    <x v="18"/>
    <s v="Archdeaconry of Bedford"/>
    <m/>
    <m/>
    <m/>
    <n v="8866"/>
    <n v="8866"/>
    <m/>
    <m/>
  </r>
  <r>
    <x v="5"/>
    <x v="1"/>
    <s v="No"/>
    <x v="0"/>
    <n v="65"/>
    <m/>
    <m/>
    <m/>
    <s v="182590"/>
    <x v="286"/>
    <x v="155"/>
    <x v="18"/>
    <s v="Archdeaconry of Bedford"/>
    <m/>
    <m/>
    <m/>
    <n v="20817"/>
    <n v="20817"/>
    <m/>
    <m/>
  </r>
  <r>
    <x v="5"/>
    <x v="1"/>
    <s v="OK"/>
    <x v="0"/>
    <n v="153"/>
    <m/>
    <m/>
    <m/>
    <s v="182610"/>
    <x v="287"/>
    <x v="160"/>
    <x v="18"/>
    <s v="Archdeaconry of Bedford"/>
    <m/>
    <m/>
    <m/>
    <n v="26928"/>
    <n v="26928"/>
    <m/>
    <m/>
  </r>
  <r>
    <x v="5"/>
    <x v="1"/>
    <s v="OK"/>
    <x v="0"/>
    <n v="153"/>
    <m/>
    <m/>
    <m/>
    <s v="182861"/>
    <x v="288"/>
    <x v="159"/>
    <x v="18"/>
    <s v="Archdeaconry of Bedford"/>
    <m/>
    <m/>
    <m/>
    <n v="21372"/>
    <n v="21372"/>
    <m/>
    <m/>
  </r>
  <r>
    <x v="5"/>
    <x v="1"/>
    <s v="No"/>
    <x v="1"/>
    <n v="113"/>
    <m/>
    <m/>
    <m/>
    <s v="202461"/>
    <x v="289"/>
    <x v="161"/>
    <x v="19"/>
    <s v="Archdeaconry of Bedford"/>
    <m/>
    <m/>
    <m/>
    <n v="52909"/>
    <n v="52909"/>
    <m/>
    <m/>
  </r>
  <r>
    <x v="5"/>
    <x v="1"/>
    <s v="No"/>
    <x v="0"/>
    <n v="108"/>
    <m/>
    <m/>
    <m/>
    <s v="200590"/>
    <x v="290"/>
    <x v="162"/>
    <x v="19"/>
    <s v="Archdeaconry of Bedford"/>
    <m/>
    <m/>
    <m/>
    <n v="33361"/>
    <n v="20000"/>
    <m/>
    <m/>
  </r>
  <r>
    <x v="5"/>
    <x v="1"/>
    <s v="OK"/>
    <x v="0"/>
    <n v="153"/>
    <m/>
    <m/>
    <m/>
    <s v="202950"/>
    <x v="291"/>
    <x v="163"/>
    <x v="19"/>
    <s v="Archdeaconry of Bedford"/>
    <m/>
    <m/>
    <m/>
    <n v="33092"/>
    <n v="33092"/>
    <m/>
    <m/>
  </r>
  <r>
    <x v="5"/>
    <x v="1"/>
    <s v="OK"/>
    <x v="0"/>
    <n v="153"/>
    <m/>
    <m/>
    <m/>
    <s v="200941"/>
    <x v="292"/>
    <x v="164"/>
    <x v="19"/>
    <s v="Archdeaconry of Bedford"/>
    <m/>
    <m/>
    <m/>
    <n v="20200"/>
    <n v="20200"/>
    <m/>
    <m/>
  </r>
  <r>
    <x v="5"/>
    <x v="1"/>
    <s v="No"/>
    <x v="0"/>
    <n v="54"/>
    <m/>
    <m/>
    <m/>
    <s v="201510"/>
    <x v="293"/>
    <x v="165"/>
    <x v="19"/>
    <s v="Archdeaconry of Bedford"/>
    <m/>
    <m/>
    <m/>
    <n v="44703"/>
    <n v="36500"/>
    <m/>
    <m/>
  </r>
  <r>
    <x v="5"/>
    <x v="1"/>
    <s v="No"/>
    <x v="0"/>
    <n v="96"/>
    <m/>
    <m/>
    <m/>
    <s v="201702"/>
    <x v="294"/>
    <x v="166"/>
    <x v="19"/>
    <s v="Archdeaconry of Bedford"/>
    <m/>
    <m/>
    <m/>
    <n v="55588"/>
    <n v="49200"/>
    <m/>
    <m/>
  </r>
  <r>
    <x v="5"/>
    <x v="1"/>
    <s v="OK"/>
    <x v="0"/>
    <n v="134"/>
    <m/>
    <m/>
    <m/>
    <s v="201680"/>
    <x v="295"/>
    <x v="167"/>
    <x v="19"/>
    <s v="Archdeaconry of Bedford"/>
    <m/>
    <m/>
    <m/>
    <n v="33801"/>
    <n v="33801"/>
    <m/>
    <m/>
  </r>
  <r>
    <x v="5"/>
    <x v="1"/>
    <s v="OK"/>
    <x v="1"/>
    <n v="153"/>
    <m/>
    <m/>
    <m/>
    <s v="201712"/>
    <x v="296"/>
    <x v="168"/>
    <x v="19"/>
    <s v="Archdeaconry of Bedford"/>
    <m/>
    <m/>
    <m/>
    <n v="52547"/>
    <n v="52547"/>
    <m/>
    <m/>
  </r>
  <r>
    <x v="5"/>
    <x v="1"/>
    <s v="No"/>
    <x v="0"/>
    <n v="24"/>
    <m/>
    <m/>
    <m/>
    <s v="201700"/>
    <x v="297"/>
    <x v="169"/>
    <x v="19"/>
    <s v="Archdeaconry of Bedford"/>
    <m/>
    <m/>
    <m/>
    <n v="34518"/>
    <n v="15000"/>
    <m/>
    <m/>
  </r>
  <r>
    <x v="5"/>
    <x v="1"/>
    <s v="No"/>
    <x v="0"/>
    <n v="36"/>
    <m/>
    <m/>
    <m/>
    <s v="201701"/>
    <x v="298"/>
    <x v="170"/>
    <x v="19"/>
    <s v="Archdeaconry of Bedford"/>
    <m/>
    <m/>
    <m/>
    <n v="49246"/>
    <n v="18000"/>
    <m/>
    <m/>
  </r>
  <r>
    <x v="5"/>
    <x v="1"/>
    <s v="No"/>
    <x v="1"/>
    <n v="331"/>
    <m/>
    <m/>
    <m/>
    <s v="201711"/>
    <x v="300"/>
    <x v="171"/>
    <x v="19"/>
    <s v="Archdeaconry of Bedford"/>
    <m/>
    <m/>
    <m/>
    <n v="54734"/>
    <n v="54734"/>
    <m/>
    <m/>
  </r>
  <r>
    <x v="5"/>
    <x v="1"/>
    <s v="OK"/>
    <x v="0"/>
    <n v="153"/>
    <m/>
    <m/>
    <m/>
    <s v="201713"/>
    <x v="301"/>
    <x v="172"/>
    <x v="19"/>
    <s v="Archdeaconry of Bedford"/>
    <m/>
    <m/>
    <m/>
    <n v="74391"/>
    <n v="74391"/>
    <m/>
    <m/>
  </r>
  <r>
    <x v="5"/>
    <x v="1"/>
    <s v="No"/>
    <x v="0"/>
    <n v="42"/>
    <m/>
    <m/>
    <m/>
    <s v="201730"/>
    <x v="303"/>
    <x v="173"/>
    <x v="19"/>
    <s v="Archdeaconry of Bedford"/>
    <m/>
    <m/>
    <m/>
    <n v="21185"/>
    <n v="15900"/>
    <m/>
    <m/>
  </r>
  <r>
    <x v="5"/>
    <x v="1"/>
    <s v="No"/>
    <x v="0"/>
    <n v="15"/>
    <m/>
    <m/>
    <m/>
    <s v="201740"/>
    <x v="304"/>
    <x v="174"/>
    <x v="19"/>
    <s v="Archdeaconry of Bedford"/>
    <m/>
    <m/>
    <m/>
    <n v="19957"/>
    <n v="10000"/>
    <m/>
    <m/>
  </r>
  <r>
    <x v="5"/>
    <x v="1"/>
    <s v="No"/>
    <x v="0"/>
    <n v="14"/>
    <m/>
    <m/>
    <m/>
    <s v="201690"/>
    <x v="305"/>
    <x v="175"/>
    <x v="19"/>
    <s v="Archdeaconry of Bedford"/>
    <m/>
    <m/>
    <m/>
    <n v="33930"/>
    <n v="12000"/>
    <m/>
    <m/>
  </r>
  <r>
    <x v="5"/>
    <x v="1"/>
    <s v="OK"/>
    <x v="0"/>
    <n v="97"/>
    <m/>
    <m/>
    <m/>
    <s v="202460"/>
    <x v="306"/>
    <x v="176"/>
    <x v="19"/>
    <s v="Archdeaconry of Bedford"/>
    <m/>
    <m/>
    <m/>
    <n v="62268"/>
    <n v="62268"/>
    <m/>
    <m/>
  </r>
  <r>
    <x v="5"/>
    <x v="1"/>
    <s v="No"/>
    <x v="0"/>
    <n v="58"/>
    <m/>
    <m/>
    <m/>
    <s v="202480"/>
    <x v="307"/>
    <x v="177"/>
    <x v="19"/>
    <s v="Archdeaconry of Bedford"/>
    <m/>
    <m/>
    <m/>
    <n v="59089"/>
    <n v="49500"/>
    <m/>
    <m/>
  </r>
  <r>
    <x v="5"/>
    <x v="1"/>
    <s v="No"/>
    <x v="0"/>
    <n v="46"/>
    <m/>
    <m/>
    <m/>
    <s v="202491"/>
    <x v="308"/>
    <x v="178"/>
    <x v="19"/>
    <s v="Archdeaconry of Bedford"/>
    <m/>
    <m/>
    <m/>
    <n v="23712"/>
    <n v="9000"/>
    <m/>
    <m/>
  </r>
  <r>
    <x v="5"/>
    <x v="1"/>
    <s v="No"/>
    <x v="1"/>
    <n v="114"/>
    <m/>
    <m/>
    <m/>
    <s v="210440"/>
    <x v="309"/>
    <x v="179"/>
    <x v="20"/>
    <s v="Archdeaconry of Bedford"/>
    <m/>
    <m/>
    <m/>
    <n v="15631"/>
    <n v="15631"/>
    <m/>
    <m/>
  </r>
  <r>
    <x v="5"/>
    <x v="1"/>
    <s v="OK"/>
    <x v="1"/>
    <n v="153"/>
    <m/>
    <m/>
    <m/>
    <s v="212130"/>
    <x v="310"/>
    <x v="179"/>
    <x v="20"/>
    <s v="Archdeaconry of Bedford"/>
    <m/>
    <m/>
    <m/>
    <n v="51278"/>
    <n v="51278"/>
    <m/>
    <m/>
  </r>
  <r>
    <x v="5"/>
    <x v="1"/>
    <s v="No"/>
    <x v="0"/>
    <n v="102"/>
    <m/>
    <m/>
    <m/>
    <s v="210460"/>
    <x v="311"/>
    <x v="180"/>
    <x v="20"/>
    <s v="Archdeaconry of Bedford"/>
    <m/>
    <m/>
    <m/>
    <n v="1937"/>
    <n v="1937"/>
    <m/>
    <m/>
  </r>
  <r>
    <x v="5"/>
    <x v="1"/>
    <s v="No"/>
    <x v="0"/>
    <n v="53"/>
    <m/>
    <m/>
    <m/>
    <s v="211430"/>
    <x v="312"/>
    <x v="180"/>
    <x v="20"/>
    <s v="Archdeaconry of Bedford"/>
    <m/>
    <m/>
    <m/>
    <n v="5265"/>
    <n v="5265"/>
    <m/>
    <m/>
  </r>
  <r>
    <x v="5"/>
    <x v="1"/>
    <s v="OK"/>
    <x v="0"/>
    <n v="153"/>
    <m/>
    <m/>
    <m/>
    <s v="210630"/>
    <x v="313"/>
    <x v="181"/>
    <x v="20"/>
    <s v="Archdeaconry of Bedford"/>
    <m/>
    <m/>
    <m/>
    <n v="22866"/>
    <n v="22866"/>
    <m/>
    <m/>
  </r>
  <r>
    <x v="5"/>
    <x v="1"/>
    <s v="No"/>
    <x v="0"/>
    <n v="63"/>
    <m/>
    <m/>
    <m/>
    <s v="211120"/>
    <x v="314"/>
    <x v="181"/>
    <x v="20"/>
    <s v="Archdeaconry of Bedford"/>
    <m/>
    <m/>
    <m/>
    <n v="17462"/>
    <n v="12500"/>
    <m/>
    <m/>
  </r>
  <r>
    <x v="5"/>
    <x v="1"/>
    <s v="No"/>
    <x v="0"/>
    <n v="94"/>
    <m/>
    <m/>
    <m/>
    <s v="210730"/>
    <x v="315"/>
    <x v="182"/>
    <x v="20"/>
    <s v="Archdeaconry of Bedford"/>
    <m/>
    <m/>
    <m/>
    <n v="13961"/>
    <n v="13961"/>
    <m/>
    <m/>
  </r>
  <r>
    <x v="5"/>
    <x v="1"/>
    <s v="No"/>
    <x v="0"/>
    <n v="18"/>
    <m/>
    <m/>
    <m/>
    <s v="212070"/>
    <x v="316"/>
    <x v="182"/>
    <x v="20"/>
    <s v="Archdeaconry of Bedford"/>
    <m/>
    <m/>
    <m/>
    <n v="13475"/>
    <n v="5000"/>
    <m/>
    <m/>
  </r>
  <r>
    <x v="5"/>
    <x v="1"/>
    <s v="No"/>
    <x v="0"/>
    <n v="71"/>
    <m/>
    <m/>
    <m/>
    <s v="212890"/>
    <x v="317"/>
    <x v="182"/>
    <x v="20"/>
    <s v="Archdeaconry of Bedford"/>
    <m/>
    <m/>
    <m/>
    <n v="13718"/>
    <n v="13718"/>
    <m/>
    <m/>
  </r>
  <r>
    <x v="5"/>
    <x v="1"/>
    <s v="OK"/>
    <x v="0"/>
    <n v="153"/>
    <m/>
    <m/>
    <m/>
    <s v="210950"/>
    <x v="318"/>
    <x v="183"/>
    <x v="20"/>
    <s v="Archdeaconry of Bedford"/>
    <m/>
    <m/>
    <m/>
    <n v="18363"/>
    <n v="18363"/>
    <m/>
    <m/>
  </r>
  <r>
    <x v="5"/>
    <x v="1"/>
    <s v="OK"/>
    <x v="0"/>
    <n v="153"/>
    <m/>
    <m/>
    <m/>
    <s v="212320"/>
    <x v="319"/>
    <x v="183"/>
    <x v="20"/>
    <s v="Archdeaconry of Bedford"/>
    <m/>
    <m/>
    <m/>
    <n v="35144"/>
    <n v="35144"/>
    <m/>
    <m/>
  </r>
  <r>
    <x v="5"/>
    <x v="1"/>
    <s v="OK"/>
    <x v="0"/>
    <n v="153"/>
    <m/>
    <m/>
    <m/>
    <s v="212361"/>
    <x v="320"/>
    <x v="183"/>
    <x v="20"/>
    <s v="Archdeaconry of Bedford"/>
    <m/>
    <m/>
    <m/>
    <n v="4875"/>
    <n v="4875"/>
    <m/>
    <m/>
  </r>
  <r>
    <x v="5"/>
    <x v="1"/>
    <s v="No"/>
    <x v="0"/>
    <n v="80"/>
    <m/>
    <m/>
    <m/>
    <s v="211830"/>
    <x v="321"/>
    <x v="184"/>
    <x v="20"/>
    <s v="Archdeaconry of Bedford"/>
    <m/>
    <m/>
    <m/>
    <n v="21304"/>
    <n v="8050"/>
    <m/>
    <m/>
  </r>
  <r>
    <x v="5"/>
    <x v="1"/>
    <s v="No"/>
    <x v="0"/>
    <n v="66"/>
    <m/>
    <m/>
    <m/>
    <s v="212570"/>
    <x v="322"/>
    <x v="184"/>
    <x v="20"/>
    <s v="Archdeaconry of Bedford"/>
    <m/>
    <m/>
    <m/>
    <n v="12349"/>
    <n v="12349"/>
    <m/>
    <m/>
  </r>
  <r>
    <x v="5"/>
    <x v="1"/>
    <s v="OK"/>
    <x v="0"/>
    <n v="153"/>
    <m/>
    <m/>
    <m/>
    <s v="211930"/>
    <x v="323"/>
    <x v="181"/>
    <x v="20"/>
    <s v="Archdeaconry of Bedford"/>
    <m/>
    <m/>
    <m/>
    <n v="16928"/>
    <n v="16928"/>
    <m/>
    <m/>
  </r>
  <r>
    <x v="5"/>
    <x v="1"/>
    <s v="OK"/>
    <x v="0"/>
    <n v="153"/>
    <m/>
    <m/>
    <m/>
    <s v="211970"/>
    <x v="324"/>
    <x v="184"/>
    <x v="20"/>
    <s v="Archdeaconry of Bedford"/>
    <m/>
    <m/>
    <m/>
    <n v="19869"/>
    <n v="19869"/>
    <m/>
    <m/>
  </r>
  <r>
    <x v="5"/>
    <x v="1"/>
    <s v="No"/>
    <x v="0"/>
    <n v="60"/>
    <m/>
    <m/>
    <m/>
    <s v="212000"/>
    <x v="325"/>
    <x v="181"/>
    <x v="20"/>
    <s v="Archdeaconry of Bedford"/>
    <m/>
    <m/>
    <m/>
    <n v="14944"/>
    <n v="7500"/>
    <m/>
    <m/>
  </r>
  <r>
    <x v="5"/>
    <x v="1"/>
    <s v="No"/>
    <x v="0"/>
    <n v="3"/>
    <m/>
    <m/>
    <m/>
    <s v="213000"/>
    <x v="326"/>
    <x v="181"/>
    <x v="20"/>
    <s v="Archdeaconry of Bedford"/>
    <m/>
    <m/>
    <m/>
    <n v="12722"/>
    <n v="750"/>
    <m/>
    <m/>
  </r>
  <r>
    <x v="5"/>
    <x v="1"/>
    <s v="No"/>
    <x v="0"/>
    <n v="83"/>
    <m/>
    <m/>
    <m/>
    <s v="212450"/>
    <x v="327"/>
    <x v="181"/>
    <x v="20"/>
    <s v="Archdeaconry of Bedford"/>
    <m/>
    <m/>
    <m/>
    <n v="14715"/>
    <n v="11037"/>
    <m/>
    <m/>
  </r>
  <r>
    <x v="5"/>
    <x v="1"/>
    <s v="No"/>
    <x v="0"/>
    <n v="47"/>
    <m/>
    <m/>
    <m/>
    <s v="212630"/>
    <x v="328"/>
    <x v="181"/>
    <x v="20"/>
    <s v="Archdeaconry of Bedford"/>
    <m/>
    <m/>
    <m/>
    <n v="26082"/>
    <n v="15500"/>
    <m/>
    <m/>
  </r>
  <r>
    <x v="5"/>
    <x v="1"/>
    <s v="No"/>
    <x v="0"/>
    <n v="153"/>
    <m/>
    <m/>
    <m/>
    <s v="213020"/>
    <x v="329"/>
    <x v="185"/>
    <x v="20"/>
    <s v="Archdeaconry of Bedford"/>
    <m/>
    <m/>
    <m/>
    <n v="39864"/>
    <n v="39864"/>
    <m/>
    <m/>
  </r>
  <r>
    <x v="5"/>
    <x v="1"/>
    <s v="No"/>
    <x v="0"/>
    <n v="124"/>
    <m/>
    <m/>
    <m/>
    <s v="210540"/>
    <x v="330"/>
    <x v="186"/>
    <x v="20"/>
    <s v="Archdeaconry of Bedford"/>
    <m/>
    <m/>
    <m/>
    <n v="48586"/>
    <n v="48586"/>
    <m/>
    <m/>
  </r>
  <r>
    <x v="5"/>
    <x v="1"/>
    <s v="No"/>
    <x v="0"/>
    <n v="128"/>
    <m/>
    <m/>
    <m/>
    <s v="211921"/>
    <x v="331"/>
    <x v="186"/>
    <x v="20"/>
    <s v="Archdeaconry of Bedford"/>
    <m/>
    <m/>
    <m/>
    <n v="30154"/>
    <n v="30154"/>
    <m/>
    <m/>
  </r>
  <r>
    <x v="5"/>
    <x v="1"/>
    <s v="OK"/>
    <x v="0"/>
    <n v="153"/>
    <m/>
    <m/>
    <m/>
    <s v="212380"/>
    <x v="332"/>
    <x v="186"/>
    <x v="20"/>
    <s v="Archdeaconry of Bedford"/>
    <m/>
    <m/>
    <m/>
    <n v="6855"/>
    <n v="6855"/>
    <m/>
    <m/>
  </r>
  <r>
    <x v="5"/>
    <x v="1"/>
    <s v="OK"/>
    <x v="0"/>
    <n v="153"/>
    <m/>
    <m/>
    <m/>
    <s v="210690"/>
    <x v="333"/>
    <x v="187"/>
    <x v="20"/>
    <s v="Archdeaconry of Bedford"/>
    <m/>
    <m/>
    <m/>
    <n v="56658"/>
    <n v="56658"/>
    <m/>
    <m/>
  </r>
  <r>
    <x v="6"/>
    <x v="0"/>
    <s v="OK"/>
    <x v="0"/>
    <m/>
    <n v="1"/>
    <m/>
    <m/>
    <s v="030480"/>
    <x v="0"/>
    <x v="0"/>
    <x v="0"/>
    <s v="Archdeaconry of St Albans "/>
    <m/>
    <m/>
    <m/>
    <m/>
    <n v="956"/>
    <m/>
    <m/>
  </r>
  <r>
    <x v="6"/>
    <x v="0"/>
    <s v="OK"/>
    <x v="0"/>
    <m/>
    <n v="1"/>
    <m/>
    <m/>
    <s v="032500"/>
    <x v="1"/>
    <x v="0"/>
    <x v="0"/>
    <s v="Archdeaconry of St Albans "/>
    <m/>
    <m/>
    <m/>
    <m/>
    <n v="7163"/>
    <m/>
    <m/>
  </r>
  <r>
    <x v="6"/>
    <x v="0"/>
    <s v="OK"/>
    <x v="0"/>
    <m/>
    <n v="1"/>
    <m/>
    <m/>
    <s v="031050"/>
    <x v="2"/>
    <x v="1"/>
    <x v="0"/>
    <s v="Archdeaconry of St Albans "/>
    <m/>
    <m/>
    <m/>
    <m/>
    <n v="11000"/>
    <m/>
    <m/>
  </r>
  <r>
    <x v="6"/>
    <x v="0"/>
    <s v="OK"/>
    <x v="0"/>
    <m/>
    <n v="1"/>
    <m/>
    <m/>
    <s v="031060"/>
    <x v="3"/>
    <x v="1"/>
    <x v="0"/>
    <s v="Archdeaconry of St Albans "/>
    <m/>
    <m/>
    <m/>
    <m/>
    <n v="0"/>
    <m/>
    <m/>
  </r>
  <r>
    <x v="6"/>
    <x v="0"/>
    <s v="OK"/>
    <x v="0"/>
    <m/>
    <n v="1"/>
    <m/>
    <m/>
    <s v="031620"/>
    <x v="4"/>
    <x v="1"/>
    <x v="0"/>
    <s v="Archdeaconry of St Albans "/>
    <m/>
    <m/>
    <m/>
    <m/>
    <n v="3338"/>
    <m/>
    <m/>
  </r>
  <r>
    <x v="6"/>
    <x v="0"/>
    <s v="OK"/>
    <x v="0"/>
    <m/>
    <n v="1"/>
    <m/>
    <m/>
    <s v="031851"/>
    <x v="5"/>
    <x v="1"/>
    <x v="0"/>
    <s v="Archdeaconry of St Albans "/>
    <m/>
    <m/>
    <m/>
    <m/>
    <n v="617.75"/>
    <m/>
    <m/>
  </r>
  <r>
    <x v="6"/>
    <x v="0"/>
    <s v="OK"/>
    <x v="0"/>
    <m/>
    <n v="1"/>
    <m/>
    <m/>
    <s v="032020"/>
    <x v="6"/>
    <x v="1"/>
    <x v="0"/>
    <s v="Archdeaconry of St Albans "/>
    <m/>
    <m/>
    <m/>
    <m/>
    <n v="4098"/>
    <m/>
    <m/>
  </r>
  <r>
    <x v="6"/>
    <x v="0"/>
    <s v="OK"/>
    <x v="0"/>
    <m/>
    <n v="1"/>
    <m/>
    <m/>
    <s v="031901"/>
    <x v="7"/>
    <x v="2"/>
    <x v="0"/>
    <s v="Archdeaconry of St Albans "/>
    <m/>
    <m/>
    <m/>
    <m/>
    <n v="4800"/>
    <m/>
    <m/>
  </r>
  <r>
    <x v="6"/>
    <x v="0"/>
    <s v="No"/>
    <x v="0"/>
    <m/>
    <n v="1"/>
    <m/>
    <m/>
    <s v="032621"/>
    <x v="8"/>
    <x v="3"/>
    <x v="0"/>
    <s v="Archdeaconry of St Albans "/>
    <m/>
    <m/>
    <m/>
    <m/>
    <n v="13500"/>
    <m/>
    <m/>
  </r>
  <r>
    <x v="6"/>
    <x v="0"/>
    <s v="No"/>
    <x v="0"/>
    <m/>
    <n v="1"/>
    <m/>
    <m/>
    <s v="032880"/>
    <x v="9"/>
    <x v="2"/>
    <x v="0"/>
    <s v="Archdeaconry of St Albans "/>
    <m/>
    <m/>
    <m/>
    <m/>
    <n v="2250"/>
    <m/>
    <m/>
  </r>
  <r>
    <x v="6"/>
    <x v="0"/>
    <s v="OK"/>
    <x v="0"/>
    <m/>
    <n v="1"/>
    <m/>
    <m/>
    <s v="091081"/>
    <x v="10"/>
    <x v="4"/>
    <x v="1"/>
    <s v="Archdeaconry of St Albans "/>
    <m/>
    <m/>
    <m/>
    <m/>
    <n v="350"/>
    <m/>
    <m/>
  </r>
  <r>
    <x v="6"/>
    <x v="0"/>
    <s v="No"/>
    <x v="0"/>
    <m/>
    <n v="1"/>
    <m/>
    <m/>
    <s v="091670"/>
    <x v="11"/>
    <x v="4"/>
    <x v="1"/>
    <s v="Archdeaconry of St Albans "/>
    <m/>
    <m/>
    <m/>
    <m/>
    <n v="200"/>
    <m/>
    <m/>
  </r>
  <r>
    <x v="6"/>
    <x v="0"/>
    <s v="No"/>
    <x v="0"/>
    <m/>
    <n v="1"/>
    <m/>
    <m/>
    <s v="091290"/>
    <x v="12"/>
    <x v="5"/>
    <x v="1"/>
    <s v="Archdeaconry of St Albans "/>
    <m/>
    <m/>
    <m/>
    <m/>
    <n v="10000"/>
    <m/>
    <m/>
  </r>
  <r>
    <x v="6"/>
    <x v="0"/>
    <s v="OK"/>
    <x v="0"/>
    <m/>
    <n v="1"/>
    <m/>
    <m/>
    <s v="091291"/>
    <x v="334"/>
    <x v="5"/>
    <x v="1"/>
    <s v="Archdeaconry of St Albans "/>
    <m/>
    <m/>
    <m/>
    <m/>
    <n v="0"/>
    <m/>
    <m/>
  </r>
  <r>
    <x v="6"/>
    <x v="0"/>
    <s v="OK"/>
    <x v="0"/>
    <m/>
    <n v="1"/>
    <m/>
    <m/>
    <s v="091292"/>
    <x v="335"/>
    <x v="5"/>
    <x v="1"/>
    <s v="Archdeaconry of St Albans "/>
    <m/>
    <m/>
    <m/>
    <m/>
    <n v="0"/>
    <m/>
    <m/>
  </r>
  <r>
    <x v="6"/>
    <x v="0"/>
    <s v="No"/>
    <x v="0"/>
    <m/>
    <n v="1"/>
    <m/>
    <m/>
    <s v="091293"/>
    <x v="336"/>
    <x v="5"/>
    <x v="1"/>
    <s v="Archdeaconry of St Albans "/>
    <m/>
    <m/>
    <m/>
    <m/>
    <n v="0"/>
    <m/>
    <m/>
  </r>
  <r>
    <x v="6"/>
    <x v="0"/>
    <s v="OK"/>
    <x v="0"/>
    <m/>
    <n v="1"/>
    <m/>
    <m/>
    <s v="091294"/>
    <x v="337"/>
    <x v="5"/>
    <x v="1"/>
    <s v="Archdeaconry of St Albans "/>
    <m/>
    <m/>
    <m/>
    <m/>
    <n v="0"/>
    <m/>
    <m/>
  </r>
  <r>
    <x v="6"/>
    <x v="0"/>
    <s v="No"/>
    <x v="0"/>
    <m/>
    <n v="1"/>
    <m/>
    <m/>
    <s v="091340"/>
    <x v="13"/>
    <x v="6"/>
    <x v="1"/>
    <s v="Archdeaconry of St Albans "/>
    <m/>
    <m/>
    <m/>
    <m/>
    <n v="0"/>
    <m/>
    <m/>
  </r>
  <r>
    <x v="6"/>
    <x v="0"/>
    <s v="OK"/>
    <x v="0"/>
    <m/>
    <n v="1"/>
    <m/>
    <m/>
    <s v="091390"/>
    <x v="14"/>
    <x v="6"/>
    <x v="1"/>
    <s v="Archdeaconry of St Albans "/>
    <m/>
    <m/>
    <m/>
    <m/>
    <n v="3605"/>
    <m/>
    <m/>
  </r>
  <r>
    <x v="6"/>
    <x v="0"/>
    <s v="No"/>
    <x v="0"/>
    <m/>
    <n v="1"/>
    <m/>
    <m/>
    <s v="091460"/>
    <x v="15"/>
    <x v="7"/>
    <x v="1"/>
    <s v="Archdeaconry of St Albans "/>
    <m/>
    <m/>
    <m/>
    <m/>
    <n v="825"/>
    <m/>
    <m/>
  </r>
  <r>
    <x v="6"/>
    <x v="0"/>
    <s v="No"/>
    <x v="0"/>
    <m/>
    <n v="1"/>
    <m/>
    <m/>
    <s v="091940"/>
    <x v="16"/>
    <x v="7"/>
    <x v="1"/>
    <s v="Archdeaconry of St Albans "/>
    <m/>
    <m/>
    <m/>
    <m/>
    <n v="0"/>
    <m/>
    <m/>
  </r>
  <r>
    <x v="6"/>
    <x v="0"/>
    <s v="OK"/>
    <x v="0"/>
    <m/>
    <n v="1"/>
    <m/>
    <m/>
    <s v="091580"/>
    <x v="17"/>
    <x v="7"/>
    <x v="1"/>
    <s v="Archdeaconry of St Albans "/>
    <m/>
    <m/>
    <m/>
    <m/>
    <n v="500"/>
    <m/>
    <m/>
  </r>
  <r>
    <x v="6"/>
    <x v="0"/>
    <s v="No"/>
    <x v="0"/>
    <m/>
    <n v="1"/>
    <m/>
    <m/>
    <s v="091950"/>
    <x v="18"/>
    <x v="8"/>
    <x v="1"/>
    <s v="Archdeaconry of St Albans "/>
    <m/>
    <m/>
    <m/>
    <m/>
    <n v="0"/>
    <m/>
    <m/>
  </r>
  <r>
    <x v="6"/>
    <x v="0"/>
    <s v="OK"/>
    <x v="0"/>
    <m/>
    <n v="1"/>
    <m/>
    <m/>
    <s v="091551"/>
    <x v="19"/>
    <x v="8"/>
    <x v="1"/>
    <s v="Archdeaconry of St Albans "/>
    <m/>
    <m/>
    <m/>
    <m/>
    <n v="7526"/>
    <m/>
    <m/>
  </r>
  <r>
    <x v="6"/>
    <x v="0"/>
    <s v="OK"/>
    <x v="0"/>
    <m/>
    <n v="1"/>
    <m/>
    <m/>
    <s v="092900"/>
    <x v="20"/>
    <x v="8"/>
    <x v="1"/>
    <s v="Archdeaconry of St Albans "/>
    <m/>
    <m/>
    <m/>
    <m/>
    <n v="1267"/>
    <m/>
    <m/>
  </r>
  <r>
    <x v="6"/>
    <x v="0"/>
    <s v="OK"/>
    <x v="0"/>
    <m/>
    <n v="1"/>
    <m/>
    <m/>
    <s v="091920"/>
    <x v="21"/>
    <x v="9"/>
    <x v="1"/>
    <s v="Archdeaconry of St Albans "/>
    <m/>
    <m/>
    <m/>
    <m/>
    <n v="5663.11"/>
    <m/>
    <m/>
  </r>
  <r>
    <x v="6"/>
    <x v="0"/>
    <s v="OK"/>
    <x v="0"/>
    <m/>
    <n v="1"/>
    <m/>
    <m/>
    <s v="091990"/>
    <x v="22"/>
    <x v="6"/>
    <x v="1"/>
    <s v="Archdeaconry of St Albans "/>
    <m/>
    <m/>
    <m/>
    <m/>
    <n v="2211"/>
    <m/>
    <m/>
  </r>
  <r>
    <x v="6"/>
    <x v="0"/>
    <s v="OK"/>
    <x v="0"/>
    <m/>
    <n v="1"/>
    <m/>
    <m/>
    <s v="092061"/>
    <x v="23"/>
    <x v="10"/>
    <x v="1"/>
    <s v="Archdeaconry of St Albans "/>
    <m/>
    <m/>
    <m/>
    <m/>
    <n v="0"/>
    <m/>
    <m/>
  </r>
  <r>
    <x v="6"/>
    <x v="0"/>
    <s v="OK"/>
    <x v="0"/>
    <m/>
    <n v="1"/>
    <m/>
    <m/>
    <s v="092250"/>
    <x v="24"/>
    <x v="4"/>
    <x v="1"/>
    <s v="Archdeaconry of St Albans "/>
    <m/>
    <m/>
    <m/>
    <m/>
    <n v="3488"/>
    <m/>
    <m/>
  </r>
  <r>
    <x v="6"/>
    <x v="0"/>
    <s v="OK"/>
    <x v="0"/>
    <m/>
    <n v="1"/>
    <m/>
    <m/>
    <s v="092260"/>
    <x v="25"/>
    <x v="5"/>
    <x v="1"/>
    <s v="Archdeaconry of St Albans "/>
    <m/>
    <m/>
    <m/>
    <m/>
    <n v="1696"/>
    <m/>
    <m/>
  </r>
  <r>
    <x v="6"/>
    <x v="0"/>
    <s v="OK"/>
    <x v="0"/>
    <m/>
    <n v="1"/>
    <m/>
    <m/>
    <s v="092470"/>
    <x v="26"/>
    <x v="10"/>
    <x v="1"/>
    <s v="Archdeaconry of St Albans "/>
    <m/>
    <m/>
    <m/>
    <m/>
    <n v="4427"/>
    <m/>
    <m/>
  </r>
  <r>
    <x v="6"/>
    <x v="0"/>
    <s v="OK"/>
    <x v="0"/>
    <m/>
    <n v="1"/>
    <m/>
    <m/>
    <s v="092881"/>
    <x v="27"/>
    <x v="11"/>
    <x v="1"/>
    <s v="Archdeaconry of St Albans "/>
    <m/>
    <m/>
    <m/>
    <m/>
    <n v="3270"/>
    <m/>
    <m/>
  </r>
  <r>
    <x v="6"/>
    <x v="0"/>
    <s v="OK"/>
    <x v="0"/>
    <m/>
    <n v="1"/>
    <m/>
    <m/>
    <s v="100660"/>
    <x v="28"/>
    <x v="12"/>
    <x v="2"/>
    <s v="Archdeaconry of St Albans "/>
    <m/>
    <m/>
    <m/>
    <m/>
    <n v="3788"/>
    <m/>
    <m/>
  </r>
  <r>
    <x v="6"/>
    <x v="0"/>
    <s v="OK"/>
    <x v="1"/>
    <m/>
    <n v="1"/>
    <m/>
    <m/>
    <s v="100680"/>
    <x v="29"/>
    <x v="13"/>
    <x v="2"/>
    <s v="Archdeaconry of St Albans "/>
    <m/>
    <m/>
    <m/>
    <m/>
    <n v="17853"/>
    <m/>
    <m/>
  </r>
  <r>
    <x v="6"/>
    <x v="0"/>
    <s v="OK"/>
    <x v="1"/>
    <m/>
    <n v="1"/>
    <m/>
    <m/>
    <s v="100681"/>
    <x v="30"/>
    <x v="14"/>
    <x v="2"/>
    <s v="Archdeaconry of St Albans "/>
    <m/>
    <m/>
    <m/>
    <m/>
    <n v="11342"/>
    <m/>
    <m/>
  </r>
  <r>
    <x v="6"/>
    <x v="0"/>
    <s v="No"/>
    <x v="0"/>
    <m/>
    <n v="1"/>
    <m/>
    <m/>
    <s v="100790"/>
    <x v="31"/>
    <x v="15"/>
    <x v="2"/>
    <s v="Archdeaconry of St Albans "/>
    <m/>
    <m/>
    <m/>
    <m/>
    <n v="5342"/>
    <m/>
    <m/>
  </r>
  <r>
    <x v="6"/>
    <x v="0"/>
    <s v="OK"/>
    <x v="0"/>
    <m/>
    <n v="1"/>
    <m/>
    <m/>
    <s v="100791"/>
    <x v="32"/>
    <x v="16"/>
    <x v="2"/>
    <s v="Archdeaconry of St Albans "/>
    <m/>
    <m/>
    <m/>
    <m/>
    <n v="6036.45"/>
    <m/>
    <m/>
  </r>
  <r>
    <x v="6"/>
    <x v="0"/>
    <s v="OK"/>
    <x v="0"/>
    <m/>
    <n v="1"/>
    <m/>
    <m/>
    <s v="101800"/>
    <x v="33"/>
    <x v="17"/>
    <x v="2"/>
    <s v="Archdeaconry of St Albans "/>
    <m/>
    <m/>
    <m/>
    <m/>
    <n v="4325"/>
    <m/>
    <m/>
  </r>
  <r>
    <x v="6"/>
    <x v="0"/>
    <s v="OK"/>
    <x v="0"/>
    <m/>
    <n v="1"/>
    <m/>
    <m/>
    <s v="102100"/>
    <x v="34"/>
    <x v="18"/>
    <x v="2"/>
    <s v="Archdeaconry of St Albans "/>
    <m/>
    <m/>
    <m/>
    <m/>
    <n v="7105"/>
    <m/>
    <m/>
  </r>
  <r>
    <x v="6"/>
    <x v="0"/>
    <s v="OK"/>
    <x v="0"/>
    <m/>
    <n v="1"/>
    <m/>
    <m/>
    <s v="100490"/>
    <x v="35"/>
    <x v="19"/>
    <x v="2"/>
    <s v="Archdeaconry of St Albans "/>
    <m/>
    <m/>
    <m/>
    <m/>
    <n v="4028"/>
    <m/>
    <m/>
  </r>
  <r>
    <x v="6"/>
    <x v="0"/>
    <s v="No"/>
    <x v="0"/>
    <m/>
    <n v="1"/>
    <m/>
    <m/>
    <s v="102300"/>
    <x v="36"/>
    <x v="12"/>
    <x v="2"/>
    <s v="Archdeaconry of St Albans "/>
    <m/>
    <m/>
    <m/>
    <m/>
    <n v="2917"/>
    <m/>
    <m/>
  </r>
  <r>
    <x v="6"/>
    <x v="0"/>
    <s v="OK"/>
    <x v="0"/>
    <m/>
    <n v="1"/>
    <m/>
    <m/>
    <s v="112180"/>
    <x v="37"/>
    <x v="20"/>
    <x v="3"/>
    <s v="Archdeaconry of St Albans "/>
    <m/>
    <m/>
    <m/>
    <m/>
    <n v="6353"/>
    <m/>
    <m/>
  </r>
  <r>
    <x v="6"/>
    <x v="0"/>
    <s v="OK"/>
    <x v="0"/>
    <m/>
    <n v="1"/>
    <m/>
    <m/>
    <s v="112211"/>
    <x v="38"/>
    <x v="21"/>
    <x v="3"/>
    <s v="Archdeaconry of St Albans "/>
    <m/>
    <m/>
    <m/>
    <m/>
    <n v="5861"/>
    <m/>
    <m/>
  </r>
  <r>
    <x v="6"/>
    <x v="0"/>
    <s v="OK"/>
    <x v="0"/>
    <m/>
    <n v="1"/>
    <m/>
    <m/>
    <s v="112191"/>
    <x v="39"/>
    <x v="22"/>
    <x v="3"/>
    <s v="Archdeaconry of St Albans "/>
    <m/>
    <m/>
    <m/>
    <m/>
    <n v="5079"/>
    <m/>
    <m/>
  </r>
  <r>
    <x v="6"/>
    <x v="0"/>
    <s v="OK"/>
    <x v="0"/>
    <m/>
    <n v="1"/>
    <m/>
    <m/>
    <s v="112200"/>
    <x v="40"/>
    <x v="23"/>
    <x v="3"/>
    <s v="Archdeaconry of St Albans "/>
    <m/>
    <m/>
    <m/>
    <m/>
    <n v="7589"/>
    <m/>
    <m/>
  </r>
  <r>
    <x v="6"/>
    <x v="0"/>
    <s v="OK"/>
    <x v="0"/>
    <m/>
    <n v="1"/>
    <m/>
    <m/>
    <s v="112210"/>
    <x v="41"/>
    <x v="24"/>
    <x v="3"/>
    <s v="Archdeaconry of St Albans "/>
    <m/>
    <m/>
    <m/>
    <m/>
    <n v="10000"/>
    <m/>
    <m/>
  </r>
  <r>
    <x v="6"/>
    <x v="0"/>
    <s v="No"/>
    <x v="0"/>
    <m/>
    <n v="1"/>
    <m/>
    <m/>
    <s v="112220"/>
    <x v="42"/>
    <x v="25"/>
    <x v="3"/>
    <s v="Archdeaconry of St Albans "/>
    <m/>
    <m/>
    <m/>
    <m/>
    <n v="0"/>
    <m/>
    <m/>
  </r>
  <r>
    <x v="6"/>
    <x v="0"/>
    <s v="OK"/>
    <x v="0"/>
    <m/>
    <n v="1"/>
    <m/>
    <m/>
    <s v="112230"/>
    <x v="43"/>
    <x v="26"/>
    <x v="3"/>
    <s v="Archdeaconry of St Albans "/>
    <m/>
    <m/>
    <m/>
    <m/>
    <n v="5569"/>
    <m/>
    <m/>
  </r>
  <r>
    <x v="6"/>
    <x v="0"/>
    <s v="OK"/>
    <x v="0"/>
    <m/>
    <n v="1"/>
    <m/>
    <m/>
    <s v="112240"/>
    <x v="44"/>
    <x v="27"/>
    <x v="3"/>
    <s v="Archdeaconry of St Albans "/>
    <m/>
    <m/>
    <m/>
    <m/>
    <n v="7052"/>
    <m/>
    <m/>
  </r>
  <r>
    <x v="6"/>
    <x v="0"/>
    <s v="OK"/>
    <x v="0"/>
    <m/>
    <n v="1"/>
    <m/>
    <m/>
    <s v="110040"/>
    <x v="45"/>
    <x v="28"/>
    <x v="3"/>
    <s v="Archdeaconry of St Albans "/>
    <m/>
    <m/>
    <m/>
    <m/>
    <n v="2583"/>
    <m/>
    <m/>
  </r>
  <r>
    <x v="6"/>
    <x v="0"/>
    <s v="OK"/>
    <x v="0"/>
    <m/>
    <n v="1"/>
    <m/>
    <m/>
    <s v="110531"/>
    <x v="46"/>
    <x v="29"/>
    <x v="3"/>
    <s v="Archdeaconry of St Albans "/>
    <m/>
    <m/>
    <m/>
    <m/>
    <n v="4694.17"/>
    <m/>
    <m/>
  </r>
  <r>
    <x v="6"/>
    <x v="0"/>
    <s v="OK"/>
    <x v="0"/>
    <m/>
    <n v="1"/>
    <m/>
    <m/>
    <s v="110750"/>
    <x v="47"/>
    <x v="30"/>
    <x v="3"/>
    <s v="Archdeaconry of St Albans "/>
    <m/>
    <m/>
    <m/>
    <m/>
    <n v="5800"/>
    <m/>
    <m/>
  </r>
  <r>
    <x v="6"/>
    <x v="0"/>
    <s v="No"/>
    <x v="0"/>
    <m/>
    <n v="1"/>
    <m/>
    <m/>
    <s v="110740"/>
    <x v="48"/>
    <x v="31"/>
    <x v="3"/>
    <s v="Archdeaconry of St Albans "/>
    <m/>
    <m/>
    <m/>
    <m/>
    <n v="2000"/>
    <m/>
    <m/>
  </r>
  <r>
    <x v="6"/>
    <x v="0"/>
    <s v="OK"/>
    <x v="0"/>
    <m/>
    <n v="1"/>
    <m/>
    <m/>
    <s v="110980"/>
    <x v="49"/>
    <x v="32"/>
    <x v="3"/>
    <s v="Archdeaconry of St Albans "/>
    <m/>
    <m/>
    <m/>
    <m/>
    <n v="5045"/>
    <m/>
    <m/>
  </r>
  <r>
    <x v="6"/>
    <x v="0"/>
    <s v="OK"/>
    <x v="0"/>
    <m/>
    <n v="1"/>
    <m/>
    <m/>
    <s v="112060"/>
    <x v="50"/>
    <x v="28"/>
    <x v="3"/>
    <s v="Archdeaconry of St Albans "/>
    <m/>
    <m/>
    <m/>
    <m/>
    <n v="9649"/>
    <m/>
    <m/>
  </r>
  <r>
    <x v="6"/>
    <x v="0"/>
    <s v="No"/>
    <x v="0"/>
    <m/>
    <n v="1"/>
    <m/>
    <m/>
    <s v="112340"/>
    <x v="51"/>
    <x v="28"/>
    <x v="3"/>
    <s v="Archdeaconry of St Albans "/>
    <m/>
    <m/>
    <m/>
    <m/>
    <n v="0"/>
    <m/>
    <m/>
  </r>
  <r>
    <x v="6"/>
    <x v="0"/>
    <s v="OK"/>
    <x v="0"/>
    <m/>
    <n v="1"/>
    <m/>
    <m/>
    <s v="130010"/>
    <x v="52"/>
    <x v="33"/>
    <x v="4"/>
    <s v="Archdeaconry of St Albans "/>
    <m/>
    <m/>
    <m/>
    <m/>
    <n v="7951"/>
    <m/>
    <m/>
  </r>
  <r>
    <x v="6"/>
    <x v="0"/>
    <s v="OK"/>
    <x v="0"/>
    <m/>
    <n v="1"/>
    <m/>
    <m/>
    <s v="131500"/>
    <x v="53"/>
    <x v="34"/>
    <x v="4"/>
    <s v="Archdeaconry of St Albans "/>
    <m/>
    <m/>
    <m/>
    <m/>
    <n v="3351"/>
    <m/>
    <m/>
  </r>
  <r>
    <x v="6"/>
    <x v="0"/>
    <s v="No"/>
    <x v="0"/>
    <m/>
    <n v="1"/>
    <m/>
    <m/>
    <s v="131520"/>
    <x v="54"/>
    <x v="35"/>
    <x v="4"/>
    <s v="Archdeaconry of St Albans "/>
    <m/>
    <m/>
    <m/>
    <m/>
    <n v="1500"/>
    <m/>
    <m/>
  </r>
  <r>
    <x v="6"/>
    <x v="0"/>
    <s v="OK"/>
    <x v="0"/>
    <m/>
    <n v="1"/>
    <m/>
    <m/>
    <s v="131951"/>
    <x v="55"/>
    <x v="36"/>
    <x v="4"/>
    <s v="Archdeaconry of St Albans "/>
    <m/>
    <m/>
    <m/>
    <m/>
    <n v="0"/>
    <m/>
    <m/>
  </r>
  <r>
    <x v="6"/>
    <x v="0"/>
    <s v="OK"/>
    <x v="0"/>
    <m/>
    <n v="1"/>
    <m/>
    <m/>
    <s v="131960"/>
    <x v="56"/>
    <x v="37"/>
    <x v="4"/>
    <s v="Archdeaconry of St Albans "/>
    <m/>
    <m/>
    <m/>
    <m/>
    <n v="3863"/>
    <m/>
    <m/>
  </r>
  <r>
    <x v="6"/>
    <x v="0"/>
    <s v="No"/>
    <x v="0"/>
    <m/>
    <n v="1"/>
    <m/>
    <m/>
    <s v="132730"/>
    <x v="57"/>
    <x v="38"/>
    <x v="4"/>
    <s v="Archdeaconry of St Albans "/>
    <m/>
    <m/>
    <m/>
    <m/>
    <n v="0"/>
    <m/>
    <m/>
  </r>
  <r>
    <x v="6"/>
    <x v="0"/>
    <s v="OK"/>
    <x v="0"/>
    <m/>
    <n v="1"/>
    <m/>
    <m/>
    <s v="132740"/>
    <x v="58"/>
    <x v="39"/>
    <x v="4"/>
    <s v="Archdeaconry of St Albans "/>
    <m/>
    <m/>
    <m/>
    <m/>
    <n v="2615"/>
    <m/>
    <m/>
  </r>
  <r>
    <x v="6"/>
    <x v="0"/>
    <s v="No"/>
    <x v="0"/>
    <m/>
    <n v="1"/>
    <m/>
    <m/>
    <s v="132760"/>
    <x v="59"/>
    <x v="40"/>
    <x v="4"/>
    <s v="Archdeaconry of St Albans "/>
    <m/>
    <m/>
    <m/>
    <m/>
    <n v="5816"/>
    <m/>
    <m/>
  </r>
  <r>
    <x v="6"/>
    <x v="0"/>
    <s v="OK"/>
    <x v="0"/>
    <m/>
    <n v="1"/>
    <m/>
    <m/>
    <s v="132761"/>
    <x v="60"/>
    <x v="41"/>
    <x v="4"/>
    <s v="Archdeaconry of St Albans "/>
    <m/>
    <m/>
    <m/>
    <m/>
    <n v="9620"/>
    <m/>
    <m/>
  </r>
  <r>
    <x v="6"/>
    <x v="0"/>
    <s v="OK"/>
    <x v="0"/>
    <m/>
    <n v="1"/>
    <m/>
    <m/>
    <s v="132770"/>
    <x v="61"/>
    <x v="42"/>
    <x v="4"/>
    <s v="Archdeaconry of St Albans "/>
    <m/>
    <m/>
    <m/>
    <m/>
    <n v="8166.74"/>
    <m/>
    <m/>
  </r>
  <r>
    <x v="6"/>
    <x v="0"/>
    <s v="OK"/>
    <x v="0"/>
    <m/>
    <n v="1"/>
    <m/>
    <m/>
    <s v="132780"/>
    <x v="62"/>
    <x v="43"/>
    <x v="4"/>
    <s v="Archdeaconry of St Albans "/>
    <m/>
    <m/>
    <m/>
    <m/>
    <n v="4395"/>
    <m/>
    <m/>
  </r>
  <r>
    <x v="6"/>
    <x v="0"/>
    <s v="No"/>
    <x v="0"/>
    <m/>
    <n v="1"/>
    <m/>
    <m/>
    <s v="132781"/>
    <x v="63"/>
    <x v="44"/>
    <x v="4"/>
    <s v="Archdeaconry of St Albans "/>
    <m/>
    <m/>
    <m/>
    <m/>
    <n v="4002"/>
    <m/>
    <m/>
  </r>
  <r>
    <x v="6"/>
    <x v="0"/>
    <s v="OK"/>
    <x v="0"/>
    <m/>
    <n v="1"/>
    <m/>
    <m/>
    <s v="130570"/>
    <x v="64"/>
    <x v="45"/>
    <x v="4"/>
    <s v="Archdeaconry of St Albans "/>
    <m/>
    <m/>
    <m/>
    <m/>
    <n v="0.16"/>
    <m/>
    <m/>
  </r>
  <r>
    <x v="6"/>
    <x v="0"/>
    <s v="No"/>
    <x v="0"/>
    <m/>
    <n v="1"/>
    <m/>
    <m/>
    <s v="130580"/>
    <x v="65"/>
    <x v="46"/>
    <x v="4"/>
    <s v="Archdeaconry of St Albans "/>
    <m/>
    <m/>
    <m/>
    <m/>
    <n v="3500"/>
    <m/>
    <m/>
  </r>
  <r>
    <x v="6"/>
    <x v="0"/>
    <s v="No"/>
    <x v="0"/>
    <m/>
    <n v="1"/>
    <m/>
    <m/>
    <s v="140150"/>
    <x v="66"/>
    <x v="47"/>
    <x v="5"/>
    <s v="Archdeaconry of St Albans "/>
    <m/>
    <m/>
    <m/>
    <m/>
    <n v="130"/>
    <m/>
    <m/>
  </r>
  <r>
    <x v="6"/>
    <x v="0"/>
    <s v="OK"/>
    <x v="0"/>
    <m/>
    <n v="1"/>
    <m/>
    <m/>
    <s v="141440"/>
    <x v="67"/>
    <x v="47"/>
    <x v="5"/>
    <s v="Archdeaconry of St Albans "/>
    <m/>
    <m/>
    <m/>
    <m/>
    <n v="3508"/>
    <m/>
    <m/>
  </r>
  <r>
    <x v="6"/>
    <x v="0"/>
    <s v="No"/>
    <x v="0"/>
    <m/>
    <n v="1"/>
    <m/>
    <m/>
    <s v="140960"/>
    <x v="68"/>
    <x v="48"/>
    <x v="5"/>
    <s v="Archdeaconry of St Albans "/>
    <m/>
    <m/>
    <m/>
    <m/>
    <n v="0"/>
    <m/>
    <m/>
  </r>
  <r>
    <x v="6"/>
    <x v="0"/>
    <s v="OK"/>
    <x v="0"/>
    <m/>
    <n v="1"/>
    <m/>
    <m/>
    <s v="141100"/>
    <x v="69"/>
    <x v="49"/>
    <x v="5"/>
    <s v="Archdeaconry of St Albans "/>
    <m/>
    <m/>
    <m/>
    <m/>
    <n v="7943"/>
    <m/>
    <m/>
  </r>
  <r>
    <x v="6"/>
    <x v="0"/>
    <s v="OK"/>
    <x v="0"/>
    <m/>
    <n v="1"/>
    <m/>
    <m/>
    <s v="141110"/>
    <x v="70"/>
    <x v="50"/>
    <x v="5"/>
    <s v="Archdeaconry of St Albans "/>
    <m/>
    <m/>
    <m/>
    <m/>
    <n v="24220"/>
    <m/>
    <m/>
  </r>
  <r>
    <x v="6"/>
    <x v="0"/>
    <s v="OK"/>
    <x v="0"/>
    <m/>
    <n v="1"/>
    <m/>
    <m/>
    <s v="141760"/>
    <x v="71"/>
    <x v="48"/>
    <x v="5"/>
    <s v="Archdeaconry of St Albans "/>
    <m/>
    <m/>
    <m/>
    <m/>
    <n v="2286.16"/>
    <m/>
    <m/>
  </r>
  <r>
    <x v="6"/>
    <x v="0"/>
    <s v="OK"/>
    <x v="0"/>
    <m/>
    <n v="1"/>
    <m/>
    <m/>
    <s v="142080"/>
    <x v="72"/>
    <x v="51"/>
    <x v="5"/>
    <s v="Archdeaconry of St Albans "/>
    <m/>
    <m/>
    <m/>
    <m/>
    <n v="10017.92"/>
    <m/>
    <m/>
  </r>
  <r>
    <x v="6"/>
    <x v="0"/>
    <s v="OK"/>
    <x v="0"/>
    <m/>
    <n v="1"/>
    <m/>
    <m/>
    <s v="142280"/>
    <x v="73"/>
    <x v="52"/>
    <x v="5"/>
    <s v="Archdeaconry of St Albans "/>
    <m/>
    <m/>
    <m/>
    <m/>
    <n v="3597"/>
    <m/>
    <m/>
  </r>
  <r>
    <x v="6"/>
    <x v="0"/>
    <s v="OK"/>
    <x v="0"/>
    <m/>
    <n v="1"/>
    <m/>
    <m/>
    <s v="142860"/>
    <x v="74"/>
    <x v="53"/>
    <x v="5"/>
    <s v="Archdeaconry of St Albans "/>
    <m/>
    <m/>
    <m/>
    <m/>
    <n v="8363"/>
    <m/>
    <m/>
  </r>
  <r>
    <x v="6"/>
    <x v="0"/>
    <s v="OK"/>
    <x v="0"/>
    <m/>
    <n v="1"/>
    <m/>
    <m/>
    <s v="231171"/>
    <x v="75"/>
    <x v="54"/>
    <x v="6"/>
    <s v="Archdeaconry of St Albans "/>
    <m/>
    <m/>
    <m/>
    <m/>
    <n v="3701"/>
    <m/>
    <m/>
  </r>
  <r>
    <x v="6"/>
    <x v="0"/>
    <s v="No"/>
    <x v="0"/>
    <m/>
    <n v="1"/>
    <m/>
    <m/>
    <s v="231172"/>
    <x v="76"/>
    <x v="54"/>
    <x v="6"/>
    <s v="Archdeaconry of St Albans "/>
    <m/>
    <m/>
    <m/>
    <m/>
    <n v="1840"/>
    <m/>
    <m/>
  </r>
  <r>
    <x v="6"/>
    <x v="0"/>
    <s v="OK"/>
    <x v="0"/>
    <m/>
    <n v="1"/>
    <m/>
    <m/>
    <s v="231173"/>
    <x v="77"/>
    <x v="54"/>
    <x v="6"/>
    <s v="Archdeaconry of St Albans "/>
    <m/>
    <m/>
    <m/>
    <m/>
    <n v="4678"/>
    <m/>
    <m/>
  </r>
  <r>
    <x v="6"/>
    <x v="0"/>
    <s v="No"/>
    <x v="0"/>
    <m/>
    <n v="1"/>
    <m/>
    <m/>
    <s v="231174"/>
    <x v="78"/>
    <x v="54"/>
    <x v="6"/>
    <s v="Archdeaconry of St Albans "/>
    <m/>
    <m/>
    <m/>
    <m/>
    <n v="800"/>
    <m/>
    <m/>
  </r>
  <r>
    <x v="6"/>
    <x v="0"/>
    <s v="No"/>
    <x v="0"/>
    <m/>
    <n v="1"/>
    <m/>
    <m/>
    <s v="230500"/>
    <x v="79"/>
    <x v="55"/>
    <x v="6"/>
    <s v="Archdeaconry of St Albans "/>
    <m/>
    <m/>
    <m/>
    <m/>
    <n v="0"/>
    <m/>
    <m/>
  </r>
  <r>
    <x v="6"/>
    <x v="0"/>
    <s v="OK"/>
    <x v="0"/>
    <m/>
    <n v="1"/>
    <m/>
    <m/>
    <s v="230501"/>
    <x v="80"/>
    <x v="55"/>
    <x v="6"/>
    <s v="Archdeaconry of St Albans "/>
    <m/>
    <m/>
    <m/>
    <m/>
    <n v="6"/>
    <m/>
    <m/>
  </r>
  <r>
    <x v="6"/>
    <x v="0"/>
    <s v="OK"/>
    <x v="0"/>
    <m/>
    <n v="1"/>
    <m/>
    <m/>
    <s v="230641"/>
    <x v="81"/>
    <x v="56"/>
    <x v="6"/>
    <s v="Archdeaconry of St Albans "/>
    <m/>
    <m/>
    <m/>
    <m/>
    <n v="1000"/>
    <m/>
    <m/>
  </r>
  <r>
    <x v="6"/>
    <x v="0"/>
    <s v="No"/>
    <x v="0"/>
    <m/>
    <n v="1"/>
    <m/>
    <m/>
    <s v="230642"/>
    <x v="82"/>
    <x v="56"/>
    <x v="6"/>
    <s v="Archdeaconry of St Albans "/>
    <m/>
    <m/>
    <m/>
    <m/>
    <n v="0"/>
    <m/>
    <m/>
  </r>
  <r>
    <x v="6"/>
    <x v="0"/>
    <s v="OK"/>
    <x v="0"/>
    <m/>
    <n v="1"/>
    <m/>
    <m/>
    <s v="230643"/>
    <x v="83"/>
    <x v="56"/>
    <x v="6"/>
    <s v="Archdeaconry of St Albans "/>
    <m/>
    <m/>
    <m/>
    <m/>
    <n v="0"/>
    <m/>
    <m/>
  </r>
  <r>
    <x v="6"/>
    <x v="0"/>
    <s v="OK"/>
    <x v="0"/>
    <m/>
    <n v="1"/>
    <m/>
    <m/>
    <s v="231450"/>
    <x v="84"/>
    <x v="56"/>
    <x v="6"/>
    <s v="Archdeaconry of St Albans "/>
    <m/>
    <m/>
    <m/>
    <m/>
    <n v="0"/>
    <m/>
    <m/>
  </r>
  <r>
    <x v="6"/>
    <x v="0"/>
    <s v="OK"/>
    <x v="0"/>
    <m/>
    <n v="1"/>
    <m/>
    <m/>
    <s v="020672"/>
    <x v="85"/>
    <x v="57"/>
    <x v="7"/>
    <s v="Archdeaconry of Hertford"/>
    <m/>
    <m/>
    <m/>
    <m/>
    <n v="10000"/>
    <m/>
    <m/>
  </r>
  <r>
    <x v="6"/>
    <x v="0"/>
    <s v="No"/>
    <x v="0"/>
    <m/>
    <n v="1"/>
    <m/>
    <m/>
    <s v="020850"/>
    <x v="86"/>
    <x v="58"/>
    <x v="7"/>
    <s v="Archdeaconry of Hertford"/>
    <m/>
    <m/>
    <m/>
    <m/>
    <n v="5275"/>
    <m/>
    <m/>
  </r>
  <r>
    <x v="6"/>
    <x v="0"/>
    <s v="OK"/>
    <x v="0"/>
    <m/>
    <n v="1"/>
    <m/>
    <m/>
    <s v="021640"/>
    <x v="87"/>
    <x v="59"/>
    <x v="7"/>
    <s v="Archdeaconry of Hertford"/>
    <m/>
    <m/>
    <m/>
    <m/>
    <n v="7444.5"/>
    <m/>
    <m/>
  </r>
  <r>
    <x v="6"/>
    <x v="0"/>
    <s v="No"/>
    <x v="0"/>
    <m/>
    <n v="1"/>
    <m/>
    <m/>
    <s v="021750"/>
    <x v="88"/>
    <x v="60"/>
    <x v="7"/>
    <s v="Archdeaconry of Hertford"/>
    <m/>
    <m/>
    <m/>
    <m/>
    <n v="0"/>
    <m/>
    <m/>
  </r>
  <r>
    <x v="6"/>
    <x v="0"/>
    <s v="OK"/>
    <x v="0"/>
    <m/>
    <n v="1"/>
    <m/>
    <m/>
    <s v="021860"/>
    <x v="89"/>
    <x v="61"/>
    <x v="7"/>
    <s v="Archdeaconry of Hertford"/>
    <m/>
    <m/>
    <m/>
    <m/>
    <n v="5813.83"/>
    <m/>
    <m/>
  </r>
  <r>
    <x v="6"/>
    <x v="0"/>
    <s v="OK"/>
    <x v="0"/>
    <m/>
    <n v="1"/>
    <m/>
    <m/>
    <s v="020201"/>
    <x v="90"/>
    <x v="62"/>
    <x v="7"/>
    <s v="Archdeaconry of Hertford"/>
    <m/>
    <m/>
    <m/>
    <m/>
    <n v="5000"/>
    <m/>
    <m/>
  </r>
  <r>
    <x v="6"/>
    <x v="0"/>
    <s v="OK"/>
    <x v="0"/>
    <m/>
    <n v="1"/>
    <m/>
    <m/>
    <s v="022110"/>
    <x v="91"/>
    <x v="63"/>
    <x v="7"/>
    <s v="Archdeaconry of Hertford"/>
    <m/>
    <m/>
    <m/>
    <m/>
    <n v="200"/>
    <m/>
    <m/>
  </r>
  <r>
    <x v="6"/>
    <x v="0"/>
    <s v="OK"/>
    <x v="0"/>
    <m/>
    <n v="1"/>
    <m/>
    <m/>
    <s v="022363"/>
    <x v="92"/>
    <x v="63"/>
    <x v="7"/>
    <s v="Archdeaconry of Hertford"/>
    <m/>
    <m/>
    <m/>
    <m/>
    <n v="656"/>
    <m/>
    <m/>
  </r>
  <r>
    <x v="6"/>
    <x v="0"/>
    <s v="OK"/>
    <x v="0"/>
    <m/>
    <n v="1"/>
    <m/>
    <m/>
    <s v="022362"/>
    <x v="93"/>
    <x v="64"/>
    <x v="7"/>
    <s v="Archdeaconry of Hertford"/>
    <m/>
    <m/>
    <m/>
    <m/>
    <n v="5698"/>
    <m/>
    <m/>
  </r>
  <r>
    <x v="6"/>
    <x v="0"/>
    <s v="No"/>
    <x v="0"/>
    <m/>
    <n v="1"/>
    <m/>
    <m/>
    <s v="022600"/>
    <x v="94"/>
    <x v="65"/>
    <x v="7"/>
    <s v="Archdeaconry of Hertford"/>
    <m/>
    <m/>
    <m/>
    <m/>
    <n v="3000"/>
    <m/>
    <m/>
  </r>
  <r>
    <x v="6"/>
    <x v="0"/>
    <s v="No"/>
    <x v="0"/>
    <m/>
    <n v="1"/>
    <m/>
    <m/>
    <s v="020470"/>
    <x v="95"/>
    <x v="66"/>
    <x v="7"/>
    <s v="Archdeaconry of Hertford"/>
    <m/>
    <m/>
    <m/>
    <m/>
    <n v="0"/>
    <m/>
    <m/>
  </r>
  <r>
    <x v="6"/>
    <x v="0"/>
    <s v="No"/>
    <x v="0"/>
    <m/>
    <n v="1"/>
    <m/>
    <m/>
    <s v="040020"/>
    <x v="96"/>
    <x v="67"/>
    <x v="8"/>
    <s v="Archdeaconry of Hertford"/>
    <m/>
    <m/>
    <m/>
    <m/>
    <n v="0"/>
    <m/>
    <m/>
  </r>
  <r>
    <x v="6"/>
    <x v="0"/>
    <s v="No"/>
    <x v="0"/>
    <m/>
    <n v="1"/>
    <m/>
    <m/>
    <s v="041630"/>
    <x v="97"/>
    <x v="67"/>
    <x v="8"/>
    <s v="Archdeaconry of Hertford"/>
    <m/>
    <m/>
    <m/>
    <m/>
    <n v="750"/>
    <m/>
    <m/>
  </r>
  <r>
    <x v="6"/>
    <x v="0"/>
    <s v="No"/>
    <x v="0"/>
    <m/>
    <n v="1"/>
    <m/>
    <m/>
    <s v="042550"/>
    <x v="98"/>
    <x v="68"/>
    <x v="8"/>
    <s v="Archdeaconry of Hertford"/>
    <m/>
    <m/>
    <m/>
    <m/>
    <n v="1500"/>
    <m/>
    <m/>
  </r>
  <r>
    <x v="6"/>
    <x v="0"/>
    <s v="OK"/>
    <x v="0"/>
    <m/>
    <n v="1"/>
    <m/>
    <m/>
    <s v="040430"/>
    <x v="99"/>
    <x v="69"/>
    <x v="8"/>
    <s v="Archdeaconry of Hertford"/>
    <m/>
    <m/>
    <m/>
    <m/>
    <n v="8999"/>
    <m/>
    <m/>
  </r>
  <r>
    <x v="6"/>
    <x v="0"/>
    <s v="No"/>
    <x v="0"/>
    <m/>
    <n v="1"/>
    <m/>
    <m/>
    <s v="040520"/>
    <x v="100"/>
    <x v="70"/>
    <x v="8"/>
    <s v="Archdeaconry of Hertford"/>
    <m/>
    <m/>
    <m/>
    <m/>
    <n v="0"/>
    <m/>
    <m/>
  </r>
  <r>
    <x v="6"/>
    <x v="0"/>
    <s v="No"/>
    <x v="0"/>
    <m/>
    <n v="1"/>
    <m/>
    <m/>
    <s v="040990"/>
    <x v="101"/>
    <x v="70"/>
    <x v="8"/>
    <s v="Archdeaconry of Hertford"/>
    <m/>
    <m/>
    <m/>
    <m/>
    <n v="0"/>
    <m/>
    <m/>
  </r>
  <r>
    <x v="6"/>
    <x v="0"/>
    <s v="No"/>
    <x v="0"/>
    <m/>
    <n v="1"/>
    <m/>
    <m/>
    <s v="042451"/>
    <x v="102"/>
    <x v="70"/>
    <x v="8"/>
    <s v="Archdeaconry of Hertford"/>
    <m/>
    <m/>
    <m/>
    <m/>
    <n v="0"/>
    <m/>
    <m/>
  </r>
  <r>
    <x v="6"/>
    <x v="0"/>
    <s v="No"/>
    <x v="0"/>
    <m/>
    <n v="1"/>
    <m/>
    <m/>
    <s v="041000"/>
    <x v="103"/>
    <x v="71"/>
    <x v="8"/>
    <s v="Archdeaconry of Hertford"/>
    <m/>
    <m/>
    <m/>
    <m/>
    <n v="0"/>
    <m/>
    <m/>
  </r>
  <r>
    <x v="6"/>
    <x v="0"/>
    <s v="OK"/>
    <x v="0"/>
    <m/>
    <n v="1"/>
    <m/>
    <m/>
    <s v="041250"/>
    <x v="104"/>
    <x v="71"/>
    <x v="8"/>
    <s v="Archdeaconry of Hertford"/>
    <m/>
    <m/>
    <m/>
    <m/>
    <n v="3137"/>
    <m/>
    <m/>
  </r>
  <r>
    <x v="6"/>
    <x v="0"/>
    <s v="No"/>
    <x v="0"/>
    <m/>
    <n v="1"/>
    <m/>
    <m/>
    <s v="041300"/>
    <x v="105"/>
    <x v="72"/>
    <x v="8"/>
    <s v="Archdeaconry of Hertford"/>
    <m/>
    <m/>
    <m/>
    <m/>
    <n v="0"/>
    <m/>
    <m/>
  </r>
  <r>
    <x v="6"/>
    <x v="0"/>
    <s v="No"/>
    <x v="0"/>
    <m/>
    <n v="1"/>
    <m/>
    <m/>
    <s v="041850"/>
    <x v="106"/>
    <x v="67"/>
    <x v="8"/>
    <s v="Archdeaconry of Hertford"/>
    <m/>
    <m/>
    <m/>
    <m/>
    <n v="2000"/>
    <m/>
    <m/>
  </r>
  <r>
    <x v="6"/>
    <x v="0"/>
    <s v="OK"/>
    <x v="0"/>
    <m/>
    <n v="1"/>
    <m/>
    <m/>
    <s v="042310"/>
    <x v="107"/>
    <x v="73"/>
    <x v="8"/>
    <s v="Archdeaconry of Hertford"/>
    <m/>
    <m/>
    <m/>
    <m/>
    <n v="0"/>
    <m/>
    <m/>
  </r>
  <r>
    <x v="6"/>
    <x v="0"/>
    <s v="OK"/>
    <x v="0"/>
    <m/>
    <n v="1"/>
    <m/>
    <m/>
    <s v="042400"/>
    <x v="108"/>
    <x v="74"/>
    <x v="8"/>
    <s v="Archdeaconry of Hertford"/>
    <m/>
    <m/>
    <m/>
    <m/>
    <n v="5012"/>
    <m/>
    <m/>
  </r>
  <r>
    <x v="6"/>
    <x v="0"/>
    <s v="OK"/>
    <x v="0"/>
    <m/>
    <n v="1"/>
    <m/>
    <m/>
    <s v="041650"/>
    <x v="109"/>
    <x v="74"/>
    <x v="8"/>
    <s v="Archdeaconry of Hertford"/>
    <m/>
    <m/>
    <m/>
    <m/>
    <n v="0"/>
    <m/>
    <m/>
  </r>
  <r>
    <x v="6"/>
    <x v="0"/>
    <s v="OK"/>
    <x v="0"/>
    <m/>
    <n v="1"/>
    <m/>
    <m/>
    <s v="042170"/>
    <x v="110"/>
    <x v="74"/>
    <x v="8"/>
    <s v="Archdeaconry of Hertford"/>
    <m/>
    <m/>
    <m/>
    <m/>
    <n v="615"/>
    <m/>
    <m/>
  </r>
  <r>
    <x v="6"/>
    <x v="0"/>
    <s v="OK"/>
    <x v="1"/>
    <m/>
    <n v="1"/>
    <m/>
    <m/>
    <s v="042552"/>
    <x v="111"/>
    <x v="75"/>
    <x v="8"/>
    <s v="Archdeaconry of Hertford"/>
    <m/>
    <m/>
    <m/>
    <m/>
    <n v="7781.83"/>
    <m/>
    <m/>
  </r>
  <r>
    <x v="6"/>
    <x v="0"/>
    <s v="OK"/>
    <x v="0"/>
    <m/>
    <n v="1"/>
    <m/>
    <m/>
    <s v="050160"/>
    <x v="112"/>
    <x v="76"/>
    <x v="9"/>
    <s v="Archdeaconry of Hertford"/>
    <m/>
    <m/>
    <m/>
    <m/>
    <n v="4000"/>
    <m/>
    <m/>
  </r>
  <r>
    <x v="6"/>
    <x v="0"/>
    <s v="No"/>
    <x v="0"/>
    <m/>
    <n v="1"/>
    <m/>
    <m/>
    <s v="050581"/>
    <x v="113"/>
    <x v="76"/>
    <x v="9"/>
    <s v="Archdeaconry of Hertford"/>
    <m/>
    <m/>
    <m/>
    <m/>
    <n v="361"/>
    <m/>
    <m/>
  </r>
  <r>
    <x v="6"/>
    <x v="0"/>
    <s v="OK"/>
    <x v="0"/>
    <m/>
    <n v="1"/>
    <m/>
    <m/>
    <s v="052840"/>
    <x v="114"/>
    <x v="77"/>
    <x v="9"/>
    <s v="Archdeaconry of Hertford"/>
    <m/>
    <m/>
    <m/>
    <m/>
    <n v="2064"/>
    <m/>
    <m/>
  </r>
  <r>
    <x v="6"/>
    <x v="0"/>
    <s v="OK"/>
    <x v="0"/>
    <m/>
    <n v="1"/>
    <m/>
    <m/>
    <s v="050060"/>
    <x v="115"/>
    <x v="78"/>
    <x v="9"/>
    <s v="Archdeaconry of Hertford"/>
    <m/>
    <m/>
    <m/>
    <m/>
    <n v="928"/>
    <m/>
    <m/>
  </r>
  <r>
    <x v="6"/>
    <x v="0"/>
    <s v="No"/>
    <x v="0"/>
    <m/>
    <n v="1"/>
    <m/>
    <m/>
    <s v="050530"/>
    <x v="116"/>
    <x v="78"/>
    <x v="9"/>
    <s v="Archdeaconry of Hertford"/>
    <m/>
    <m/>
    <m/>
    <m/>
    <n v="902"/>
    <m/>
    <m/>
  </r>
  <r>
    <x v="6"/>
    <x v="0"/>
    <s v="OK"/>
    <x v="0"/>
    <m/>
    <n v="1"/>
    <m/>
    <m/>
    <s v="051070"/>
    <x v="117"/>
    <x v="78"/>
    <x v="9"/>
    <s v="Archdeaconry of Hertford"/>
    <m/>
    <m/>
    <m/>
    <m/>
    <n v="2654"/>
    <m/>
    <m/>
  </r>
  <r>
    <x v="6"/>
    <x v="0"/>
    <s v="OK"/>
    <x v="0"/>
    <m/>
    <n v="1"/>
    <m/>
    <m/>
    <s v="051781"/>
    <x v="118"/>
    <x v="78"/>
    <x v="9"/>
    <s v="Archdeaconry of Hertford"/>
    <m/>
    <m/>
    <m/>
    <m/>
    <n v="0"/>
    <m/>
    <m/>
  </r>
  <r>
    <x v="6"/>
    <x v="0"/>
    <s v="OK"/>
    <x v="0"/>
    <m/>
    <n v="1"/>
    <m/>
    <m/>
    <s v="050080"/>
    <x v="119"/>
    <x v="79"/>
    <x v="9"/>
    <s v="Archdeaconry of Hertford"/>
    <m/>
    <m/>
    <m/>
    <m/>
    <n v="1338"/>
    <m/>
    <m/>
  </r>
  <r>
    <x v="6"/>
    <x v="0"/>
    <s v="No"/>
    <x v="0"/>
    <m/>
    <n v="1"/>
    <m/>
    <m/>
    <s v="050770"/>
    <x v="120"/>
    <x v="79"/>
    <x v="9"/>
    <s v="Archdeaconry of Hertford"/>
    <m/>
    <m/>
    <m/>
    <m/>
    <n v="0"/>
    <m/>
    <m/>
  </r>
  <r>
    <x v="6"/>
    <x v="0"/>
    <s v="No"/>
    <x v="0"/>
    <m/>
    <n v="1"/>
    <m/>
    <m/>
    <s v="052551"/>
    <x v="121"/>
    <x v="79"/>
    <x v="9"/>
    <s v="Archdeaconry of Hertford"/>
    <m/>
    <m/>
    <m/>
    <m/>
    <n v="0"/>
    <m/>
    <m/>
  </r>
  <r>
    <x v="6"/>
    <x v="0"/>
    <s v="OK"/>
    <x v="0"/>
    <m/>
    <n v="1"/>
    <m/>
    <m/>
    <s v="050110"/>
    <x v="122"/>
    <x v="80"/>
    <x v="9"/>
    <s v="Archdeaconry of Hertford"/>
    <m/>
    <m/>
    <m/>
    <m/>
    <n v="5837"/>
    <m/>
    <m/>
  </r>
  <r>
    <x v="6"/>
    <x v="0"/>
    <s v="No"/>
    <x v="0"/>
    <m/>
    <n v="1"/>
    <m/>
    <m/>
    <s v="050120"/>
    <x v="123"/>
    <x v="81"/>
    <x v="9"/>
    <s v="Archdeaconry of Hertford"/>
    <m/>
    <m/>
    <m/>
    <m/>
    <n v="600"/>
    <m/>
    <m/>
  </r>
  <r>
    <x v="6"/>
    <x v="0"/>
    <s v="OK"/>
    <x v="0"/>
    <m/>
    <n v="1"/>
    <m/>
    <m/>
    <s v="051501"/>
    <x v="124"/>
    <x v="81"/>
    <x v="9"/>
    <s v="Archdeaconry of Hertford"/>
    <m/>
    <m/>
    <m/>
    <m/>
    <n v="0"/>
    <m/>
    <m/>
  </r>
  <r>
    <x v="6"/>
    <x v="0"/>
    <s v="OK"/>
    <x v="0"/>
    <m/>
    <n v="1"/>
    <m/>
    <m/>
    <s v="052830"/>
    <x v="125"/>
    <x v="81"/>
    <x v="9"/>
    <s v="Archdeaconry of Hertford"/>
    <m/>
    <m/>
    <m/>
    <m/>
    <n v="0"/>
    <m/>
    <m/>
  </r>
  <r>
    <x v="6"/>
    <x v="0"/>
    <s v="OK"/>
    <x v="0"/>
    <m/>
    <n v="1"/>
    <m/>
    <m/>
    <s v="050171"/>
    <x v="126"/>
    <x v="82"/>
    <x v="9"/>
    <s v="Archdeaconry of Hertford"/>
    <m/>
    <m/>
    <m/>
    <m/>
    <n v="1431"/>
    <m/>
    <m/>
  </r>
  <r>
    <x v="6"/>
    <x v="0"/>
    <s v="OK"/>
    <x v="0"/>
    <m/>
    <n v="1"/>
    <m/>
    <m/>
    <s v="051885"/>
    <x v="127"/>
    <x v="82"/>
    <x v="9"/>
    <s v="Archdeaconry of Hertford"/>
    <m/>
    <m/>
    <m/>
    <m/>
    <n v="1345.62"/>
    <m/>
    <m/>
  </r>
  <r>
    <x v="6"/>
    <x v="0"/>
    <s v="OK"/>
    <x v="0"/>
    <m/>
    <n v="1"/>
    <m/>
    <m/>
    <s v="050180"/>
    <x v="128"/>
    <x v="82"/>
    <x v="9"/>
    <s v="Archdeaconry of Hertford"/>
    <m/>
    <m/>
    <m/>
    <m/>
    <n v="0"/>
    <m/>
    <m/>
  </r>
  <r>
    <x v="6"/>
    <x v="0"/>
    <s v="OK"/>
    <x v="0"/>
    <m/>
    <n v="1"/>
    <m/>
    <m/>
    <s v="050360"/>
    <x v="129"/>
    <x v="79"/>
    <x v="9"/>
    <s v="Archdeaconry of Hertford"/>
    <m/>
    <m/>
    <m/>
    <m/>
    <n v="1500"/>
    <m/>
    <m/>
  </r>
  <r>
    <x v="6"/>
    <x v="0"/>
    <s v="OK"/>
    <x v="0"/>
    <m/>
    <n v="1"/>
    <m/>
    <m/>
    <s v="050711"/>
    <x v="130"/>
    <x v="77"/>
    <x v="9"/>
    <s v="Archdeaconry of Hertford"/>
    <m/>
    <m/>
    <m/>
    <m/>
    <n v="481"/>
    <m/>
    <m/>
  </r>
  <r>
    <x v="6"/>
    <x v="0"/>
    <s v="OK"/>
    <x v="0"/>
    <m/>
    <n v="1"/>
    <m/>
    <m/>
    <s v="052151"/>
    <x v="131"/>
    <x v="77"/>
    <x v="9"/>
    <s v="Archdeaconry of Hertford"/>
    <m/>
    <m/>
    <m/>
    <m/>
    <n v="2169.25"/>
    <m/>
    <m/>
  </r>
  <r>
    <x v="6"/>
    <x v="0"/>
    <s v="OK"/>
    <x v="0"/>
    <m/>
    <n v="1"/>
    <m/>
    <m/>
    <s v="052270"/>
    <x v="132"/>
    <x v="77"/>
    <x v="9"/>
    <s v="Archdeaconry of Hertford"/>
    <m/>
    <m/>
    <m/>
    <m/>
    <n v="1087"/>
    <m/>
    <m/>
  </r>
  <r>
    <x v="6"/>
    <x v="0"/>
    <s v="OK"/>
    <x v="0"/>
    <m/>
    <n v="1"/>
    <m/>
    <m/>
    <s v="052670"/>
    <x v="133"/>
    <x v="77"/>
    <x v="9"/>
    <s v="Archdeaconry of Hertford"/>
    <m/>
    <m/>
    <m/>
    <m/>
    <n v="501"/>
    <m/>
    <m/>
  </r>
  <r>
    <x v="6"/>
    <x v="0"/>
    <s v="OK"/>
    <x v="0"/>
    <m/>
    <n v="1"/>
    <m/>
    <m/>
    <s v="051270"/>
    <x v="134"/>
    <x v="80"/>
    <x v="9"/>
    <s v="Archdeaconry of Hertford"/>
    <m/>
    <m/>
    <m/>
    <m/>
    <n v="522.16999999999996"/>
    <m/>
    <m/>
  </r>
  <r>
    <x v="6"/>
    <x v="0"/>
    <s v="OK"/>
    <x v="0"/>
    <m/>
    <n v="1"/>
    <m/>
    <m/>
    <s v="051880"/>
    <x v="135"/>
    <x v="80"/>
    <x v="9"/>
    <s v="Archdeaconry of Hertford"/>
    <m/>
    <m/>
    <m/>
    <m/>
    <n v="188"/>
    <m/>
    <m/>
  </r>
  <r>
    <x v="6"/>
    <x v="0"/>
    <s v="OK"/>
    <x v="0"/>
    <m/>
    <n v="1"/>
    <m/>
    <m/>
    <s v="051400"/>
    <x v="136"/>
    <x v="83"/>
    <x v="9"/>
    <s v="Archdeaconry of Hertford"/>
    <m/>
    <m/>
    <m/>
    <m/>
    <n v="908"/>
    <m/>
    <m/>
  </r>
  <r>
    <x v="6"/>
    <x v="0"/>
    <s v="OK"/>
    <x v="0"/>
    <m/>
    <n v="1"/>
    <m/>
    <m/>
    <s v="052540"/>
    <x v="137"/>
    <x v="83"/>
    <x v="9"/>
    <s v="Archdeaconry of Hertford"/>
    <m/>
    <m/>
    <m/>
    <m/>
    <n v="713.01"/>
    <m/>
    <m/>
  </r>
  <r>
    <x v="6"/>
    <x v="0"/>
    <s v="No"/>
    <x v="0"/>
    <m/>
    <n v="1"/>
    <m/>
    <m/>
    <s v="052150"/>
    <x v="138"/>
    <x v="84"/>
    <x v="9"/>
    <s v="Archdeaconry of Hertford"/>
    <m/>
    <m/>
    <m/>
    <m/>
    <n v="6014.25"/>
    <m/>
    <m/>
  </r>
  <r>
    <x v="6"/>
    <x v="0"/>
    <s v="No"/>
    <x v="0"/>
    <m/>
    <n v="1"/>
    <m/>
    <m/>
    <s v="052660"/>
    <x v="139"/>
    <x v="79"/>
    <x v="9"/>
    <s v="Archdeaconry of Hertford"/>
    <m/>
    <m/>
    <m/>
    <m/>
    <n v="0"/>
    <m/>
    <m/>
  </r>
  <r>
    <x v="6"/>
    <x v="0"/>
    <s v="OK"/>
    <x v="0"/>
    <m/>
    <n v="1"/>
    <m/>
    <m/>
    <s v="060550"/>
    <x v="140"/>
    <x v="85"/>
    <x v="10"/>
    <s v="Archdeaconry of Hertford"/>
    <m/>
    <m/>
    <m/>
    <m/>
    <n v="9380"/>
    <m/>
    <m/>
  </r>
  <r>
    <x v="6"/>
    <x v="0"/>
    <s v="No"/>
    <x v="0"/>
    <m/>
    <n v="1"/>
    <m/>
    <m/>
    <s v="060650"/>
    <x v="141"/>
    <x v="86"/>
    <x v="10"/>
    <s v="Archdeaconry of Hertford"/>
    <m/>
    <m/>
    <m/>
    <m/>
    <n v="3236.5"/>
    <m/>
    <m/>
  </r>
  <r>
    <x v="6"/>
    <x v="0"/>
    <s v="No"/>
    <x v="0"/>
    <m/>
    <n v="1"/>
    <m/>
    <m/>
    <s v="062620"/>
    <x v="142"/>
    <x v="86"/>
    <x v="10"/>
    <s v="Archdeaconry of Hertford"/>
    <m/>
    <m/>
    <m/>
    <m/>
    <n v="1000"/>
    <m/>
    <m/>
  </r>
  <r>
    <x v="6"/>
    <x v="0"/>
    <s v="No"/>
    <x v="0"/>
    <m/>
    <n v="1"/>
    <m/>
    <m/>
    <s v="061010"/>
    <x v="143"/>
    <x v="86"/>
    <x v="10"/>
    <s v="Archdeaconry of Hertford"/>
    <m/>
    <m/>
    <m/>
    <m/>
    <n v="400"/>
    <m/>
    <m/>
  </r>
  <r>
    <x v="6"/>
    <x v="0"/>
    <s v="OK"/>
    <x v="0"/>
    <m/>
    <n v="1"/>
    <m/>
    <m/>
    <s v="061320"/>
    <x v="144"/>
    <x v="87"/>
    <x v="10"/>
    <s v="Archdeaconry of Hertford"/>
    <m/>
    <m/>
    <m/>
    <m/>
    <n v="5894"/>
    <m/>
    <m/>
  </r>
  <r>
    <x v="6"/>
    <x v="0"/>
    <s v="OK"/>
    <x v="1"/>
    <m/>
    <n v="1"/>
    <m/>
    <m/>
    <s v="061900"/>
    <x v="145"/>
    <x v="88"/>
    <x v="10"/>
    <s v="Archdeaconry of Hertford"/>
    <m/>
    <m/>
    <m/>
    <m/>
    <n v="5286"/>
    <m/>
    <m/>
  </r>
  <r>
    <x v="6"/>
    <x v="0"/>
    <s v="OK"/>
    <x v="0"/>
    <m/>
    <n v="1"/>
    <m/>
    <m/>
    <s v="062160"/>
    <x v="146"/>
    <x v="89"/>
    <x v="10"/>
    <s v="Archdeaconry of Hertford"/>
    <m/>
    <m/>
    <m/>
    <m/>
    <n v="4826"/>
    <m/>
    <m/>
  </r>
  <r>
    <x v="6"/>
    <x v="0"/>
    <s v="OK"/>
    <x v="0"/>
    <m/>
    <n v="1"/>
    <m/>
    <m/>
    <s v="062680"/>
    <x v="147"/>
    <x v="86"/>
    <x v="10"/>
    <s v="Archdeaconry of Hertford"/>
    <m/>
    <m/>
    <m/>
    <m/>
    <n v="2697.12"/>
    <m/>
    <m/>
  </r>
  <r>
    <x v="6"/>
    <x v="0"/>
    <s v="OK"/>
    <x v="0"/>
    <m/>
    <n v="1"/>
    <m/>
    <m/>
    <s v="070151"/>
    <x v="148"/>
    <x v="90"/>
    <x v="11"/>
    <s v="Archdeaconry of Hertford"/>
    <m/>
    <m/>
    <m/>
    <m/>
    <n v="726"/>
    <m/>
    <m/>
  </r>
  <r>
    <x v="6"/>
    <x v="0"/>
    <s v="OK"/>
    <x v="0"/>
    <m/>
    <n v="1"/>
    <m/>
    <m/>
    <s v="072800"/>
    <x v="149"/>
    <x v="90"/>
    <x v="11"/>
    <s v="Archdeaconry of Hertford"/>
    <m/>
    <m/>
    <m/>
    <m/>
    <n v="8794"/>
    <m/>
    <m/>
  </r>
  <r>
    <x v="6"/>
    <x v="0"/>
    <s v="OK"/>
    <x v="0"/>
    <m/>
    <n v="1"/>
    <m/>
    <m/>
    <s v="072801"/>
    <x v="150"/>
    <x v="90"/>
    <x v="11"/>
    <s v="Archdeaconry of Hertford"/>
    <m/>
    <m/>
    <m/>
    <m/>
    <n v="1499"/>
    <m/>
    <m/>
  </r>
  <r>
    <x v="6"/>
    <x v="0"/>
    <s v="OK"/>
    <x v="0"/>
    <m/>
    <n v="1"/>
    <m/>
    <m/>
    <s v="070720"/>
    <x v="151"/>
    <x v="90"/>
    <x v="11"/>
    <s v="Archdeaconry of Hertford"/>
    <m/>
    <m/>
    <m/>
    <m/>
    <n v="3020"/>
    <m/>
    <m/>
  </r>
  <r>
    <x v="6"/>
    <x v="0"/>
    <s v="OK"/>
    <x v="0"/>
    <m/>
    <n v="1"/>
    <m/>
    <m/>
    <s v="070820"/>
    <x v="152"/>
    <x v="91"/>
    <x v="11"/>
    <s v="Archdeaconry of Hertford"/>
    <m/>
    <m/>
    <m/>
    <m/>
    <n v="4021.25"/>
    <m/>
    <m/>
  </r>
  <r>
    <x v="6"/>
    <x v="0"/>
    <s v="OK"/>
    <x v="0"/>
    <m/>
    <n v="1"/>
    <m/>
    <m/>
    <s v="071131"/>
    <x v="153"/>
    <x v="92"/>
    <x v="11"/>
    <s v="Archdeaconry of Hertford"/>
    <m/>
    <m/>
    <m/>
    <m/>
    <n v="4950"/>
    <m/>
    <m/>
  </r>
  <r>
    <x v="6"/>
    <x v="0"/>
    <s v="OK"/>
    <x v="0"/>
    <m/>
    <n v="1"/>
    <m/>
    <m/>
    <s v="071132"/>
    <x v="154"/>
    <x v="92"/>
    <x v="11"/>
    <s v="Archdeaconry of Hertford"/>
    <m/>
    <m/>
    <m/>
    <m/>
    <n v="750"/>
    <m/>
    <m/>
  </r>
  <r>
    <x v="6"/>
    <x v="0"/>
    <s v="No"/>
    <x v="0"/>
    <m/>
    <n v="1"/>
    <m/>
    <m/>
    <s v="071133"/>
    <x v="155"/>
    <x v="92"/>
    <x v="11"/>
    <s v="Archdeaconry of Hertford"/>
    <m/>
    <m/>
    <m/>
    <m/>
    <n v="0"/>
    <m/>
    <m/>
  </r>
  <r>
    <x v="6"/>
    <x v="0"/>
    <s v="No"/>
    <x v="0"/>
    <m/>
    <n v="1"/>
    <m/>
    <m/>
    <s v="071140"/>
    <x v="156"/>
    <x v="93"/>
    <x v="11"/>
    <s v="Archdeaconry of Hertford"/>
    <m/>
    <m/>
    <m/>
    <m/>
    <n v="2392.8000000000002"/>
    <m/>
    <m/>
  </r>
  <r>
    <x v="6"/>
    <x v="0"/>
    <s v="OK"/>
    <x v="0"/>
    <m/>
    <n v="1"/>
    <m/>
    <m/>
    <s v="071540"/>
    <x v="157"/>
    <x v="92"/>
    <x v="11"/>
    <s v="Archdeaconry of Hertford"/>
    <m/>
    <m/>
    <m/>
    <m/>
    <n v="2812"/>
    <m/>
    <m/>
  </r>
  <r>
    <x v="6"/>
    <x v="0"/>
    <s v="OK"/>
    <x v="0"/>
    <m/>
    <n v="1"/>
    <m/>
    <m/>
    <s v="071890"/>
    <x v="158"/>
    <x v="92"/>
    <x v="11"/>
    <s v="Archdeaconry of Hertford"/>
    <m/>
    <m/>
    <m/>
    <m/>
    <n v="6024.33"/>
    <m/>
    <m/>
  </r>
  <r>
    <x v="6"/>
    <x v="0"/>
    <s v="OK"/>
    <x v="0"/>
    <m/>
    <n v="1"/>
    <m/>
    <m/>
    <s v="070821"/>
    <x v="159"/>
    <x v="94"/>
    <x v="11"/>
    <s v="Archdeaconry of Hertford"/>
    <m/>
    <m/>
    <m/>
    <m/>
    <n v="4225"/>
    <m/>
    <m/>
  </r>
  <r>
    <x v="6"/>
    <x v="0"/>
    <s v="OK"/>
    <x v="0"/>
    <m/>
    <n v="1"/>
    <m/>
    <m/>
    <s v="072530"/>
    <x v="160"/>
    <x v="90"/>
    <x v="11"/>
    <s v="Archdeaconry of Hertford"/>
    <m/>
    <m/>
    <m/>
    <m/>
    <n v="3342"/>
    <m/>
    <m/>
  </r>
  <r>
    <x v="6"/>
    <x v="0"/>
    <s v="OK"/>
    <x v="0"/>
    <m/>
    <n v="1"/>
    <m/>
    <m/>
    <s v="070800"/>
    <x v="161"/>
    <x v="90"/>
    <x v="11"/>
    <s v="Archdeaconry of Hertford"/>
    <m/>
    <m/>
    <m/>
    <m/>
    <n v="3258"/>
    <m/>
    <m/>
  </r>
  <r>
    <x v="6"/>
    <x v="0"/>
    <s v="OK"/>
    <x v="0"/>
    <m/>
    <n v="1"/>
    <m/>
    <m/>
    <s v="072810"/>
    <x v="162"/>
    <x v="95"/>
    <x v="11"/>
    <s v="Archdeaconry of Hertford"/>
    <m/>
    <m/>
    <m/>
    <m/>
    <n v="9126"/>
    <m/>
    <m/>
  </r>
  <r>
    <x v="6"/>
    <x v="0"/>
    <s v="No"/>
    <x v="0"/>
    <m/>
    <n v="1"/>
    <m/>
    <m/>
    <s v="080210"/>
    <x v="163"/>
    <x v="96"/>
    <x v="12"/>
    <s v="Archdeaconry of Hertford"/>
    <m/>
    <m/>
    <m/>
    <m/>
    <n v="1369.42"/>
    <m/>
    <m/>
  </r>
  <r>
    <x v="6"/>
    <x v="0"/>
    <s v="OK"/>
    <x v="0"/>
    <m/>
    <n v="1"/>
    <m/>
    <m/>
    <s v="081610"/>
    <x v="164"/>
    <x v="96"/>
    <x v="12"/>
    <s v="Archdeaconry of Hertford"/>
    <m/>
    <m/>
    <m/>
    <m/>
    <n v="0"/>
    <m/>
    <m/>
  </r>
  <r>
    <x v="6"/>
    <x v="0"/>
    <s v="OK"/>
    <x v="0"/>
    <m/>
    <n v="1"/>
    <m/>
    <m/>
    <s v="080920"/>
    <x v="165"/>
    <x v="96"/>
    <x v="12"/>
    <s v="Archdeaconry of Hertford"/>
    <m/>
    <m/>
    <m/>
    <m/>
    <n v="2115"/>
    <m/>
    <m/>
  </r>
  <r>
    <x v="6"/>
    <x v="0"/>
    <s v="No"/>
    <x v="0"/>
    <m/>
    <n v="1"/>
    <m/>
    <m/>
    <s v="082010"/>
    <x v="166"/>
    <x v="96"/>
    <x v="12"/>
    <s v="Archdeaconry of Hertford"/>
    <m/>
    <m/>
    <m/>
    <m/>
    <n v="500"/>
    <m/>
    <m/>
  </r>
  <r>
    <x v="6"/>
    <x v="0"/>
    <s v="OK"/>
    <x v="0"/>
    <m/>
    <n v="1"/>
    <m/>
    <m/>
    <s v="080350"/>
    <x v="167"/>
    <x v="97"/>
    <x v="12"/>
    <s v="Archdeaconry of Hertford"/>
    <m/>
    <m/>
    <m/>
    <m/>
    <n v="5837.25"/>
    <m/>
    <m/>
  </r>
  <r>
    <x v="6"/>
    <x v="0"/>
    <s v="OK"/>
    <x v="0"/>
    <m/>
    <n v="1"/>
    <m/>
    <m/>
    <s v="080140"/>
    <x v="168"/>
    <x v="98"/>
    <x v="12"/>
    <s v="Archdeaconry of Hertford"/>
    <m/>
    <m/>
    <m/>
    <m/>
    <n v="1928"/>
    <m/>
    <m/>
  </r>
  <r>
    <x v="6"/>
    <x v="0"/>
    <s v="OK"/>
    <x v="0"/>
    <m/>
    <n v="1"/>
    <m/>
    <m/>
    <s v="080510"/>
    <x v="169"/>
    <x v="98"/>
    <x v="12"/>
    <s v="Archdeaconry of Hertford"/>
    <m/>
    <m/>
    <m/>
    <m/>
    <n v="736"/>
    <m/>
    <m/>
  </r>
  <r>
    <x v="6"/>
    <x v="0"/>
    <s v="OK"/>
    <x v="0"/>
    <m/>
    <n v="1"/>
    <m/>
    <m/>
    <s v="082421"/>
    <x v="170"/>
    <x v="98"/>
    <x v="12"/>
    <s v="Archdeaconry of Hertford"/>
    <m/>
    <m/>
    <m/>
    <m/>
    <n v="763"/>
    <m/>
    <m/>
  </r>
  <r>
    <x v="6"/>
    <x v="0"/>
    <s v="OK"/>
    <x v="0"/>
    <m/>
    <n v="1"/>
    <m/>
    <m/>
    <s v="082720"/>
    <x v="171"/>
    <x v="98"/>
    <x v="12"/>
    <s v="Archdeaconry of Hertford"/>
    <m/>
    <m/>
    <m/>
    <m/>
    <n v="0"/>
    <m/>
    <m/>
  </r>
  <r>
    <x v="6"/>
    <x v="0"/>
    <s v="OK"/>
    <x v="0"/>
    <m/>
    <n v="1"/>
    <m/>
    <m/>
    <s v="082790"/>
    <x v="172"/>
    <x v="98"/>
    <x v="12"/>
    <s v="Archdeaconry of Hertford"/>
    <m/>
    <m/>
    <m/>
    <m/>
    <n v="5162.75"/>
    <m/>
    <m/>
  </r>
  <r>
    <x v="6"/>
    <x v="0"/>
    <s v="No"/>
    <x v="0"/>
    <m/>
    <n v="1"/>
    <m/>
    <m/>
    <s v="081040"/>
    <x v="173"/>
    <x v="99"/>
    <x v="12"/>
    <s v="Archdeaconry of Hertford"/>
    <m/>
    <m/>
    <m/>
    <m/>
    <n v="2358"/>
    <m/>
    <m/>
  </r>
  <r>
    <x v="6"/>
    <x v="0"/>
    <s v="No"/>
    <x v="0"/>
    <m/>
    <n v="1"/>
    <m/>
    <m/>
    <s v="082420"/>
    <x v="174"/>
    <x v="99"/>
    <x v="12"/>
    <s v="Archdeaconry of Hertford"/>
    <m/>
    <m/>
    <m/>
    <m/>
    <n v="0"/>
    <m/>
    <m/>
  </r>
  <r>
    <x v="6"/>
    <x v="0"/>
    <s v="OK"/>
    <x v="0"/>
    <m/>
    <n v="1"/>
    <m/>
    <m/>
    <s v="081200"/>
    <x v="175"/>
    <x v="97"/>
    <x v="12"/>
    <s v="Archdeaconry of Hertford"/>
    <m/>
    <m/>
    <m/>
    <m/>
    <n v="5000"/>
    <m/>
    <m/>
  </r>
  <r>
    <x v="6"/>
    <x v="0"/>
    <s v="OK"/>
    <x v="0"/>
    <m/>
    <n v="1"/>
    <m/>
    <m/>
    <s v="081210"/>
    <x v="176"/>
    <x v="97"/>
    <x v="12"/>
    <s v="Archdeaconry of Hertford"/>
    <m/>
    <m/>
    <m/>
    <m/>
    <n v="6417"/>
    <m/>
    <m/>
  </r>
  <r>
    <x v="6"/>
    <x v="0"/>
    <s v="OK"/>
    <x v="0"/>
    <m/>
    <n v="1"/>
    <m/>
    <m/>
    <s v="081220"/>
    <x v="177"/>
    <x v="97"/>
    <x v="12"/>
    <s v="Archdeaconry of Hertford"/>
    <m/>
    <m/>
    <m/>
    <m/>
    <n v="2313"/>
    <m/>
    <m/>
  </r>
  <r>
    <x v="6"/>
    <x v="0"/>
    <s v="No"/>
    <x v="0"/>
    <m/>
    <n v="1"/>
    <m/>
    <m/>
    <s v="081240"/>
    <x v="178"/>
    <x v="100"/>
    <x v="12"/>
    <s v="Archdeaconry of Hertford"/>
    <m/>
    <m/>
    <m/>
    <m/>
    <n v="0"/>
    <m/>
    <m/>
  </r>
  <r>
    <x v="6"/>
    <x v="0"/>
    <s v="No"/>
    <x v="0"/>
    <m/>
    <n v="1"/>
    <m/>
    <m/>
    <s v="082560"/>
    <x v="179"/>
    <x v="101"/>
    <x v="12"/>
    <s v="Archdeaconry of Hertford"/>
    <m/>
    <m/>
    <m/>
    <m/>
    <n v="0"/>
    <m/>
    <m/>
  </r>
  <r>
    <x v="6"/>
    <x v="0"/>
    <s v="OK"/>
    <x v="0"/>
    <m/>
    <n v="1"/>
    <m/>
    <m/>
    <s v="081370"/>
    <x v="180"/>
    <x v="102"/>
    <x v="12"/>
    <s v="Archdeaconry of Hertford"/>
    <m/>
    <m/>
    <m/>
    <m/>
    <n v="1573"/>
    <m/>
    <m/>
  </r>
  <r>
    <x v="6"/>
    <x v="0"/>
    <s v="OK"/>
    <x v="0"/>
    <m/>
    <n v="1"/>
    <m/>
    <m/>
    <s v="082710"/>
    <x v="181"/>
    <x v="102"/>
    <x v="12"/>
    <s v="Archdeaconry of Hertford"/>
    <m/>
    <m/>
    <m/>
    <m/>
    <n v="1278"/>
    <m/>
    <m/>
  </r>
  <r>
    <x v="6"/>
    <x v="0"/>
    <s v="OK"/>
    <x v="0"/>
    <m/>
    <n v="1"/>
    <m/>
    <m/>
    <s v="082870"/>
    <x v="182"/>
    <x v="102"/>
    <x v="12"/>
    <s v="Archdeaconry of Hertford"/>
    <m/>
    <m/>
    <m/>
    <m/>
    <n v="1489"/>
    <m/>
    <m/>
  </r>
  <r>
    <x v="6"/>
    <x v="0"/>
    <s v="No"/>
    <x v="0"/>
    <m/>
    <n v="1"/>
    <m/>
    <m/>
    <s v="081590"/>
    <x v="183"/>
    <x v="97"/>
    <x v="12"/>
    <s v="Archdeaconry of Hertford"/>
    <m/>
    <m/>
    <m/>
    <m/>
    <n v="4110"/>
    <m/>
    <m/>
  </r>
  <r>
    <x v="6"/>
    <x v="0"/>
    <s v="No"/>
    <x v="0"/>
    <m/>
    <n v="1"/>
    <m/>
    <m/>
    <s v="082690"/>
    <x v="184"/>
    <x v="103"/>
    <x v="12"/>
    <s v="Archdeaconry of Hertford"/>
    <m/>
    <m/>
    <m/>
    <m/>
    <n v="9705"/>
    <m/>
    <m/>
  </r>
  <r>
    <x v="6"/>
    <x v="0"/>
    <s v="OK"/>
    <x v="0"/>
    <m/>
    <n v="1"/>
    <m/>
    <m/>
    <s v="082700"/>
    <x v="185"/>
    <x v="104"/>
    <x v="12"/>
    <s v="Archdeaconry of Hertford"/>
    <m/>
    <m/>
    <m/>
    <m/>
    <n v="0"/>
    <m/>
    <m/>
  </r>
  <r>
    <x v="6"/>
    <x v="0"/>
    <s v="No"/>
    <x v="0"/>
    <m/>
    <n v="1"/>
    <m/>
    <m/>
    <s v="122445"/>
    <x v="186"/>
    <x v="105"/>
    <x v="13"/>
    <s v="Archdeaconry of Hertford"/>
    <m/>
    <m/>
    <m/>
    <m/>
    <n v="0"/>
    <m/>
    <m/>
  </r>
  <r>
    <x v="6"/>
    <x v="0"/>
    <s v="No"/>
    <x v="0"/>
    <m/>
    <n v="1"/>
    <m/>
    <m/>
    <s v="121470"/>
    <x v="188"/>
    <x v="107"/>
    <x v="13"/>
    <s v="Archdeaconry of Hertford"/>
    <m/>
    <m/>
    <m/>
    <m/>
    <n v="2500"/>
    <m/>
    <m/>
  </r>
  <r>
    <x v="6"/>
    <x v="0"/>
    <s v="No"/>
    <x v="0"/>
    <m/>
    <n v="1"/>
    <m/>
    <m/>
    <s v="122440"/>
    <x v="187"/>
    <x v="106"/>
    <x v="13"/>
    <s v="Archdeaconry of Hertford"/>
    <m/>
    <m/>
    <m/>
    <m/>
    <n v="3009.25"/>
    <m/>
    <m/>
  </r>
  <r>
    <x v="6"/>
    <x v="0"/>
    <s v="OK"/>
    <x v="0"/>
    <m/>
    <n v="1"/>
    <m/>
    <m/>
    <s v="122442"/>
    <x v="189"/>
    <x v="108"/>
    <x v="13"/>
    <s v="Archdeaconry of Hertford"/>
    <m/>
    <m/>
    <m/>
    <m/>
    <n v="2816.75"/>
    <m/>
    <m/>
  </r>
  <r>
    <x v="6"/>
    <x v="0"/>
    <s v="OK"/>
    <x v="0"/>
    <m/>
    <n v="1"/>
    <m/>
    <m/>
    <s v="122441"/>
    <x v="190"/>
    <x v="109"/>
    <x v="13"/>
    <s v="Archdeaconry of Hertford"/>
    <m/>
    <m/>
    <m/>
    <m/>
    <n v="5490"/>
    <m/>
    <m/>
  </r>
  <r>
    <x v="6"/>
    <x v="0"/>
    <s v="No"/>
    <x v="0"/>
    <m/>
    <n v="1"/>
    <m/>
    <m/>
    <s v="122443"/>
    <x v="191"/>
    <x v="110"/>
    <x v="13"/>
    <s v="Archdeaconry of Hertford"/>
    <m/>
    <m/>
    <m/>
    <m/>
    <n v="1500"/>
    <m/>
    <m/>
  </r>
  <r>
    <x v="6"/>
    <x v="0"/>
    <s v="OK"/>
    <x v="0"/>
    <m/>
    <n v="1"/>
    <m/>
    <m/>
    <s v="122444"/>
    <x v="192"/>
    <x v="111"/>
    <x v="13"/>
    <s v="Archdeaconry of Hertford"/>
    <m/>
    <m/>
    <m/>
    <m/>
    <n v="0"/>
    <m/>
    <m/>
  </r>
  <r>
    <x v="6"/>
    <x v="0"/>
    <s v="No"/>
    <x v="1"/>
    <m/>
    <n v="1"/>
    <m/>
    <m/>
    <s v="122446"/>
    <x v="193"/>
    <x v="112"/>
    <x v="13"/>
    <s v="Archdeaconry of Hertford"/>
    <m/>
    <m/>
    <m/>
    <m/>
    <n v="4985.08"/>
    <m/>
    <m/>
  </r>
  <r>
    <x v="6"/>
    <x v="0"/>
    <s v="OK"/>
    <x v="0"/>
    <m/>
    <n v="1"/>
    <m/>
    <m/>
    <s v="122447"/>
    <x v="194"/>
    <x v="113"/>
    <x v="13"/>
    <s v="Archdeaconry of Hertford"/>
    <m/>
    <m/>
    <m/>
    <m/>
    <n v="4762"/>
    <m/>
    <m/>
  </r>
  <r>
    <x v="6"/>
    <x v="0"/>
    <s v="OK"/>
    <x v="0"/>
    <m/>
    <n v="1"/>
    <m/>
    <m/>
    <s v="150050"/>
    <x v="195"/>
    <x v="114"/>
    <x v="14"/>
    <s v="Archdeaconry of Bedford"/>
    <m/>
    <m/>
    <m/>
    <m/>
    <n v="4369"/>
    <m/>
    <m/>
  </r>
  <r>
    <x v="6"/>
    <x v="0"/>
    <s v="No"/>
    <x v="0"/>
    <m/>
    <n v="1"/>
    <m/>
    <m/>
    <s v="151810"/>
    <x v="196"/>
    <x v="114"/>
    <x v="14"/>
    <s v="Archdeaconry of Bedford"/>
    <m/>
    <m/>
    <m/>
    <m/>
    <n v="0"/>
    <m/>
    <m/>
  </r>
  <r>
    <x v="6"/>
    <x v="0"/>
    <s v="OK"/>
    <x v="0"/>
    <m/>
    <n v="1"/>
    <m/>
    <m/>
    <s v="152430"/>
    <x v="197"/>
    <x v="114"/>
    <x v="14"/>
    <s v="Archdeaconry of Bedford"/>
    <m/>
    <m/>
    <m/>
    <m/>
    <n v="0"/>
    <m/>
    <m/>
  </r>
  <r>
    <x v="6"/>
    <x v="0"/>
    <s v="No"/>
    <x v="0"/>
    <m/>
    <n v="1"/>
    <m/>
    <m/>
    <s v="150130"/>
    <x v="198"/>
    <x v="115"/>
    <x v="14"/>
    <s v="Archdeaconry of Bedford"/>
    <m/>
    <m/>
    <m/>
    <m/>
    <n v="500"/>
    <m/>
    <m/>
  </r>
  <r>
    <x v="6"/>
    <x v="0"/>
    <s v="No"/>
    <x v="0"/>
    <m/>
    <n v="1"/>
    <m/>
    <m/>
    <s v="151380"/>
    <x v="199"/>
    <x v="115"/>
    <x v="14"/>
    <s v="Archdeaconry of Bedford"/>
    <m/>
    <m/>
    <m/>
    <m/>
    <n v="0"/>
    <m/>
    <m/>
  </r>
  <r>
    <x v="6"/>
    <x v="0"/>
    <s v="No"/>
    <x v="0"/>
    <m/>
    <n v="1"/>
    <m/>
    <m/>
    <s v="152120"/>
    <x v="200"/>
    <x v="115"/>
    <x v="14"/>
    <s v="Archdeaconry of Bedford"/>
    <m/>
    <m/>
    <m/>
    <m/>
    <n v="0"/>
    <m/>
    <m/>
  </r>
  <r>
    <x v="6"/>
    <x v="0"/>
    <s v="No"/>
    <x v="0"/>
    <m/>
    <n v="1"/>
    <m/>
    <m/>
    <s v="150200"/>
    <x v="201"/>
    <x v="116"/>
    <x v="14"/>
    <s v="Archdeaconry of Bedford"/>
    <m/>
    <m/>
    <m/>
    <m/>
    <n v="0"/>
    <m/>
    <m/>
  </r>
  <r>
    <x v="6"/>
    <x v="0"/>
    <s v="OK"/>
    <x v="0"/>
    <m/>
    <n v="1"/>
    <m/>
    <m/>
    <s v="151260"/>
    <x v="202"/>
    <x v="116"/>
    <x v="14"/>
    <s v="Archdeaconry of Bedford"/>
    <m/>
    <m/>
    <m/>
    <m/>
    <n v="0"/>
    <m/>
    <m/>
  </r>
  <r>
    <x v="6"/>
    <x v="0"/>
    <s v="No"/>
    <x v="0"/>
    <m/>
    <n v="1"/>
    <m/>
    <m/>
    <s v="151230"/>
    <x v="203"/>
    <x v="116"/>
    <x v="14"/>
    <s v="Archdeaconry of Bedford"/>
    <m/>
    <m/>
    <m/>
    <m/>
    <n v="126"/>
    <m/>
    <m/>
  </r>
  <r>
    <x v="6"/>
    <x v="0"/>
    <s v="No"/>
    <x v="0"/>
    <m/>
    <n v="1"/>
    <m/>
    <m/>
    <s v="150201"/>
    <x v="204"/>
    <x v="117"/>
    <x v="14"/>
    <s v="Archdeaconry of Bedford"/>
    <m/>
    <m/>
    <m/>
    <m/>
    <n v="0"/>
    <m/>
    <m/>
  </r>
  <r>
    <x v="6"/>
    <x v="0"/>
    <s v="OK"/>
    <x v="0"/>
    <m/>
    <n v="1"/>
    <m/>
    <m/>
    <s v="150930"/>
    <x v="205"/>
    <x v="117"/>
    <x v="14"/>
    <s v="Archdeaconry of Bedford"/>
    <m/>
    <m/>
    <m/>
    <m/>
    <n v="1117"/>
    <m/>
    <m/>
  </r>
  <r>
    <x v="6"/>
    <x v="0"/>
    <s v="No"/>
    <x v="0"/>
    <m/>
    <n v="1"/>
    <m/>
    <m/>
    <s v="151820"/>
    <x v="206"/>
    <x v="117"/>
    <x v="14"/>
    <s v="Archdeaconry of Bedford"/>
    <m/>
    <m/>
    <m/>
    <m/>
    <n v="62.5"/>
    <m/>
    <m/>
  </r>
  <r>
    <x v="6"/>
    <x v="0"/>
    <s v="OK"/>
    <x v="0"/>
    <m/>
    <n v="1"/>
    <m/>
    <m/>
    <s v="152930"/>
    <x v="207"/>
    <x v="117"/>
    <x v="14"/>
    <s v="Archdeaconry of Bedford"/>
    <m/>
    <m/>
    <m/>
    <m/>
    <n v="3094"/>
    <m/>
    <m/>
  </r>
  <r>
    <x v="6"/>
    <x v="0"/>
    <s v="No"/>
    <x v="0"/>
    <m/>
    <n v="1"/>
    <m/>
    <m/>
    <s v="151090"/>
    <x v="208"/>
    <x v="118"/>
    <x v="14"/>
    <s v="Archdeaconry of Bedford"/>
    <m/>
    <m/>
    <m/>
    <m/>
    <n v="1250"/>
    <m/>
    <m/>
  </r>
  <r>
    <x v="6"/>
    <x v="0"/>
    <s v="OK"/>
    <x v="0"/>
    <m/>
    <n v="1"/>
    <m/>
    <m/>
    <s v="150961"/>
    <x v="209"/>
    <x v="119"/>
    <x v="14"/>
    <s v="Archdeaconry of Bedford"/>
    <m/>
    <m/>
    <m/>
    <m/>
    <n v="450"/>
    <m/>
    <m/>
  </r>
  <r>
    <x v="6"/>
    <x v="0"/>
    <s v="OK"/>
    <x v="0"/>
    <m/>
    <n v="1"/>
    <m/>
    <m/>
    <s v="152040"/>
    <x v="210"/>
    <x v="119"/>
    <x v="14"/>
    <s v="Archdeaconry of Bedford"/>
    <m/>
    <m/>
    <m/>
    <m/>
    <n v="1000"/>
    <m/>
    <m/>
  </r>
  <r>
    <x v="6"/>
    <x v="0"/>
    <s v="OK"/>
    <x v="0"/>
    <m/>
    <n v="1"/>
    <m/>
    <m/>
    <s v="152360"/>
    <x v="211"/>
    <x v="119"/>
    <x v="14"/>
    <s v="Archdeaconry of Bedford"/>
    <m/>
    <m/>
    <m/>
    <m/>
    <n v="1600"/>
    <m/>
    <m/>
  </r>
  <r>
    <x v="6"/>
    <x v="0"/>
    <s v="OK"/>
    <x v="0"/>
    <m/>
    <n v="1"/>
    <m/>
    <m/>
    <s v="150970"/>
    <x v="212"/>
    <x v="120"/>
    <x v="14"/>
    <s v="Archdeaconry of Bedford"/>
    <m/>
    <m/>
    <m/>
    <m/>
    <n v="5000"/>
    <m/>
    <m/>
  </r>
  <r>
    <x v="6"/>
    <x v="0"/>
    <s v="OK"/>
    <x v="0"/>
    <m/>
    <n v="1"/>
    <m/>
    <m/>
    <s v="151780"/>
    <x v="213"/>
    <x v="121"/>
    <x v="14"/>
    <s v="Archdeaconry of Bedford"/>
    <m/>
    <m/>
    <m/>
    <m/>
    <n v="3421"/>
    <m/>
    <m/>
  </r>
  <r>
    <x v="6"/>
    <x v="0"/>
    <s v="No"/>
    <x v="0"/>
    <m/>
    <n v="1"/>
    <m/>
    <m/>
    <s v="152580"/>
    <x v="214"/>
    <x v="118"/>
    <x v="14"/>
    <s v="Archdeaconry of Bedford"/>
    <m/>
    <m/>
    <m/>
    <m/>
    <n v="500"/>
    <m/>
    <m/>
  </r>
  <r>
    <x v="6"/>
    <x v="0"/>
    <s v="OK"/>
    <x v="0"/>
    <m/>
    <n v="1"/>
    <m/>
    <m/>
    <s v="152850"/>
    <x v="215"/>
    <x v="118"/>
    <x v="14"/>
    <s v="Archdeaconry of Bedford"/>
    <m/>
    <m/>
    <m/>
    <m/>
    <n v="2423"/>
    <m/>
    <m/>
  </r>
  <r>
    <x v="6"/>
    <x v="0"/>
    <s v="No"/>
    <x v="0"/>
    <m/>
    <n v="1"/>
    <m/>
    <m/>
    <s v="152940"/>
    <x v="216"/>
    <x v="122"/>
    <x v="14"/>
    <s v="Archdeaconry of Bedford"/>
    <m/>
    <m/>
    <m/>
    <m/>
    <n v="5183.49"/>
    <m/>
    <m/>
  </r>
  <r>
    <x v="6"/>
    <x v="0"/>
    <s v="No"/>
    <x v="0"/>
    <m/>
    <n v="1"/>
    <m/>
    <m/>
    <s v="150100"/>
    <x v="217"/>
    <x v="123"/>
    <x v="14"/>
    <s v="Archdeaconry of Bedford"/>
    <m/>
    <m/>
    <m/>
    <m/>
    <n v="1000"/>
    <m/>
    <m/>
  </r>
  <r>
    <x v="6"/>
    <x v="0"/>
    <s v="No"/>
    <x v="0"/>
    <m/>
    <n v="1"/>
    <m/>
    <m/>
    <s v="150610"/>
    <x v="218"/>
    <x v="124"/>
    <x v="14"/>
    <s v="Archdeaconry of Bedford"/>
    <m/>
    <m/>
    <m/>
    <m/>
    <n v="1300"/>
    <m/>
    <m/>
  </r>
  <r>
    <x v="6"/>
    <x v="0"/>
    <s v="No"/>
    <x v="0"/>
    <m/>
    <n v="1"/>
    <m/>
    <m/>
    <s v="151790"/>
    <x v="219"/>
    <x v="124"/>
    <x v="14"/>
    <s v="Archdeaconry of Bedford"/>
    <m/>
    <m/>
    <m/>
    <m/>
    <n v="2462.9899999999998"/>
    <m/>
    <m/>
  </r>
  <r>
    <x v="6"/>
    <x v="0"/>
    <s v="No"/>
    <x v="0"/>
    <m/>
    <n v="1"/>
    <m/>
    <m/>
    <s v="152650"/>
    <x v="220"/>
    <x v="125"/>
    <x v="14"/>
    <s v="Archdeaconry of Bedford"/>
    <m/>
    <m/>
    <m/>
    <m/>
    <n v="350"/>
    <m/>
    <m/>
  </r>
  <r>
    <x v="6"/>
    <x v="0"/>
    <s v="No"/>
    <x v="0"/>
    <m/>
    <n v="1"/>
    <m/>
    <m/>
    <s v="150700"/>
    <x v="221"/>
    <x v="126"/>
    <x v="14"/>
    <s v="Archdeaconry of Bedford"/>
    <m/>
    <m/>
    <m/>
    <m/>
    <n v="3028"/>
    <m/>
    <m/>
  </r>
  <r>
    <x v="6"/>
    <x v="0"/>
    <s v="No"/>
    <x v="0"/>
    <m/>
    <n v="1"/>
    <m/>
    <m/>
    <s v="152370"/>
    <x v="222"/>
    <x v="126"/>
    <x v="14"/>
    <s v="Archdeaconry of Bedford"/>
    <m/>
    <m/>
    <m/>
    <m/>
    <n v="0"/>
    <m/>
    <m/>
  </r>
  <r>
    <x v="6"/>
    <x v="0"/>
    <s v="No"/>
    <x v="0"/>
    <m/>
    <n v="1"/>
    <m/>
    <m/>
    <s v="150710"/>
    <x v="223"/>
    <x v="121"/>
    <x v="14"/>
    <s v="Archdeaconry of Bedford"/>
    <m/>
    <m/>
    <m/>
    <m/>
    <n v="1594"/>
    <m/>
    <m/>
  </r>
  <r>
    <x v="6"/>
    <x v="0"/>
    <s v="OK"/>
    <x v="0"/>
    <m/>
    <n v="1"/>
    <m/>
    <m/>
    <s v="152350"/>
    <x v="224"/>
    <x v="125"/>
    <x v="14"/>
    <s v="Archdeaconry of Bedford"/>
    <m/>
    <m/>
    <m/>
    <m/>
    <n v="0"/>
    <m/>
    <m/>
  </r>
  <r>
    <x v="6"/>
    <x v="0"/>
    <s v="No"/>
    <x v="0"/>
    <m/>
    <n v="1"/>
    <m/>
    <m/>
    <s v="151150"/>
    <x v="225"/>
    <x v="126"/>
    <x v="14"/>
    <s v="Archdeaconry of Bedford"/>
    <m/>
    <m/>
    <m/>
    <m/>
    <n v="4146"/>
    <m/>
    <m/>
  </r>
  <r>
    <x v="6"/>
    <x v="0"/>
    <s v="No"/>
    <x v="0"/>
    <m/>
    <n v="1"/>
    <m/>
    <m/>
    <s v="151190"/>
    <x v="226"/>
    <x v="127"/>
    <x v="14"/>
    <s v="Archdeaconry of Bedford"/>
    <m/>
    <m/>
    <m/>
    <m/>
    <n v="500"/>
    <m/>
    <m/>
  </r>
  <r>
    <x v="6"/>
    <x v="0"/>
    <s v="OK"/>
    <x v="0"/>
    <m/>
    <n v="1"/>
    <m/>
    <m/>
    <s v="151490"/>
    <x v="227"/>
    <x v="127"/>
    <x v="14"/>
    <s v="Archdeaconry of Bedford"/>
    <m/>
    <m/>
    <m/>
    <m/>
    <n v="2359"/>
    <m/>
    <m/>
  </r>
  <r>
    <x v="6"/>
    <x v="0"/>
    <s v="No"/>
    <x v="0"/>
    <m/>
    <n v="1"/>
    <m/>
    <m/>
    <s v="152330"/>
    <x v="228"/>
    <x v="124"/>
    <x v="14"/>
    <s v="Archdeaconry of Bedford"/>
    <m/>
    <m/>
    <m/>
    <m/>
    <n v="400"/>
    <m/>
    <m/>
  </r>
  <r>
    <x v="6"/>
    <x v="0"/>
    <s v="No"/>
    <x v="0"/>
    <m/>
    <n v="1"/>
    <m/>
    <m/>
    <s v="160220"/>
    <x v="229"/>
    <x v="128"/>
    <x v="15"/>
    <s v="Archdeaconry of Bedford"/>
    <m/>
    <m/>
    <m/>
    <m/>
    <n v="2100.41"/>
    <m/>
    <m/>
  </r>
  <r>
    <x v="6"/>
    <x v="0"/>
    <s v="OK"/>
    <x v="1"/>
    <m/>
    <n v="1"/>
    <m/>
    <m/>
    <s v="160230"/>
    <x v="230"/>
    <x v="129"/>
    <x v="15"/>
    <s v="Archdeaconry of Bedford"/>
    <m/>
    <m/>
    <m/>
    <m/>
    <n v="12293"/>
    <m/>
    <m/>
  </r>
  <r>
    <x v="6"/>
    <x v="0"/>
    <s v="OK"/>
    <x v="0"/>
    <m/>
    <n v="1"/>
    <m/>
    <m/>
    <s v="160250"/>
    <x v="231"/>
    <x v="130"/>
    <x v="15"/>
    <s v="Archdeaconry of Bedford"/>
    <m/>
    <m/>
    <m/>
    <m/>
    <n v="11120"/>
    <m/>
    <m/>
  </r>
  <r>
    <x v="6"/>
    <x v="0"/>
    <s v="OK"/>
    <x v="0"/>
    <m/>
    <n v="1"/>
    <m/>
    <m/>
    <s v="160270"/>
    <x v="232"/>
    <x v="131"/>
    <x v="15"/>
    <s v="Archdeaconry of Bedford"/>
    <m/>
    <m/>
    <m/>
    <m/>
    <n v="4476"/>
    <m/>
    <m/>
  </r>
  <r>
    <x v="6"/>
    <x v="0"/>
    <s v="No"/>
    <x v="0"/>
    <m/>
    <n v="1"/>
    <m/>
    <m/>
    <s v="160290"/>
    <x v="233"/>
    <x v="132"/>
    <x v="15"/>
    <s v="Archdeaconry of Bedford"/>
    <m/>
    <m/>
    <m/>
    <m/>
    <n v="900"/>
    <m/>
    <m/>
  </r>
  <r>
    <x v="6"/>
    <x v="0"/>
    <s v="No"/>
    <x v="0"/>
    <m/>
    <n v="1"/>
    <m/>
    <m/>
    <s v="160320"/>
    <x v="234"/>
    <x v="133"/>
    <x v="15"/>
    <s v="Archdeaconry of Bedford"/>
    <m/>
    <m/>
    <m/>
    <m/>
    <n v="3480"/>
    <m/>
    <m/>
  </r>
  <r>
    <x v="6"/>
    <x v="0"/>
    <s v="No"/>
    <x v="0"/>
    <m/>
    <n v="1"/>
    <m/>
    <m/>
    <s v="160330"/>
    <x v="235"/>
    <x v="134"/>
    <x v="15"/>
    <s v="Archdeaconry of Bedford"/>
    <m/>
    <m/>
    <m/>
    <m/>
    <n v="4983"/>
    <m/>
    <m/>
  </r>
  <r>
    <x v="6"/>
    <x v="0"/>
    <s v="OK"/>
    <x v="0"/>
    <m/>
    <n v="1"/>
    <m/>
    <m/>
    <s v="160380"/>
    <x v="236"/>
    <x v="135"/>
    <x v="15"/>
    <s v="Archdeaconry of Bedford"/>
    <m/>
    <m/>
    <m/>
    <m/>
    <n v="0"/>
    <m/>
    <m/>
  </r>
  <r>
    <x v="6"/>
    <x v="0"/>
    <s v="No"/>
    <x v="0"/>
    <m/>
    <n v="1"/>
    <m/>
    <m/>
    <s v="161410"/>
    <x v="237"/>
    <x v="136"/>
    <x v="15"/>
    <s v="Archdeaconry of Bedford"/>
    <m/>
    <m/>
    <m/>
    <m/>
    <n v="500"/>
    <m/>
    <m/>
  </r>
  <r>
    <x v="6"/>
    <x v="0"/>
    <s v="OK"/>
    <x v="0"/>
    <m/>
    <n v="1"/>
    <m/>
    <m/>
    <s v="161020"/>
    <x v="238"/>
    <x v="137"/>
    <x v="15"/>
    <s v="Archdeaconry of Bedford"/>
    <m/>
    <m/>
    <m/>
    <m/>
    <n v="5489"/>
    <m/>
    <m/>
  </r>
  <r>
    <x v="6"/>
    <x v="0"/>
    <s v="No"/>
    <x v="0"/>
    <m/>
    <n v="1"/>
    <m/>
    <m/>
    <s v="161411"/>
    <x v="239"/>
    <x v="138"/>
    <x v="15"/>
    <s v="Archdeaconry of Bedford"/>
    <m/>
    <m/>
    <m/>
    <m/>
    <n v="1500"/>
    <m/>
    <m/>
  </r>
  <r>
    <x v="6"/>
    <x v="0"/>
    <s v="OK"/>
    <x v="0"/>
    <m/>
    <n v="1"/>
    <m/>
    <m/>
    <s v="160280"/>
    <x v="240"/>
    <x v="139"/>
    <x v="15"/>
    <s v="Archdeaconry of Bedford"/>
    <m/>
    <m/>
    <m/>
    <m/>
    <n v="5849.16"/>
    <m/>
    <m/>
  </r>
  <r>
    <x v="6"/>
    <x v="0"/>
    <s v="OK"/>
    <x v="0"/>
    <m/>
    <n v="1"/>
    <m/>
    <m/>
    <s v="162090"/>
    <x v="241"/>
    <x v="140"/>
    <x v="15"/>
    <s v="Archdeaconry of Bedford"/>
    <m/>
    <m/>
    <m/>
    <m/>
    <n v="0"/>
    <m/>
    <m/>
  </r>
  <r>
    <x v="6"/>
    <x v="0"/>
    <s v="No"/>
    <x v="0"/>
    <m/>
    <n v="1"/>
    <m/>
    <m/>
    <s v="160620"/>
    <x v="242"/>
    <x v="141"/>
    <x v="15"/>
    <s v="Archdeaconry of Bedford"/>
    <m/>
    <m/>
    <m/>
    <m/>
    <n v="500"/>
    <m/>
    <m/>
  </r>
  <r>
    <x v="6"/>
    <x v="0"/>
    <s v="No"/>
    <x v="1"/>
    <m/>
    <n v="1"/>
    <m/>
    <m/>
    <s v="160780"/>
    <x v="243"/>
    <x v="142"/>
    <x v="15"/>
    <s v="Archdeaconry of Bedford"/>
    <m/>
    <m/>
    <m/>
    <m/>
    <n v="4000"/>
    <m/>
    <m/>
  </r>
  <r>
    <x v="6"/>
    <x v="0"/>
    <s v="No"/>
    <x v="0"/>
    <m/>
    <n v="1"/>
    <m/>
    <m/>
    <s v="160310"/>
    <x v="244"/>
    <x v="141"/>
    <x v="15"/>
    <s v="Archdeaconry of Bedford"/>
    <m/>
    <m/>
    <m/>
    <m/>
    <n v="250"/>
    <m/>
    <m/>
  </r>
  <r>
    <x v="6"/>
    <x v="0"/>
    <s v="No"/>
    <x v="0"/>
    <m/>
    <n v="1"/>
    <m/>
    <m/>
    <s v="161330"/>
    <x v="245"/>
    <x v="142"/>
    <x v="15"/>
    <s v="Archdeaconry of Bedford"/>
    <m/>
    <m/>
    <m/>
    <m/>
    <n v="500"/>
    <m/>
    <m/>
  </r>
  <r>
    <x v="6"/>
    <x v="0"/>
    <s v="No"/>
    <x v="0"/>
    <m/>
    <n v="1"/>
    <m/>
    <m/>
    <s v="160900"/>
    <x v="246"/>
    <x v="141"/>
    <x v="15"/>
    <s v="Archdeaconry of Bedford"/>
    <m/>
    <m/>
    <m/>
    <m/>
    <n v="1000"/>
    <m/>
    <m/>
  </r>
  <r>
    <x v="6"/>
    <x v="0"/>
    <s v="No"/>
    <x v="0"/>
    <m/>
    <n v="1"/>
    <m/>
    <m/>
    <s v="161350"/>
    <x v="247"/>
    <x v="141"/>
    <x v="15"/>
    <s v="Archdeaconry of Bedford"/>
    <m/>
    <m/>
    <m/>
    <m/>
    <n v="500"/>
    <m/>
    <m/>
  </r>
  <r>
    <x v="6"/>
    <x v="0"/>
    <s v="No"/>
    <x v="0"/>
    <m/>
    <n v="1"/>
    <m/>
    <m/>
    <s v="162920"/>
    <x v="248"/>
    <x v="141"/>
    <x v="15"/>
    <s v="Archdeaconry of Bedford"/>
    <m/>
    <m/>
    <m/>
    <m/>
    <n v="0"/>
    <m/>
    <m/>
  </r>
  <r>
    <x v="6"/>
    <x v="0"/>
    <s v="OK"/>
    <x v="0"/>
    <m/>
    <n v="1"/>
    <m/>
    <m/>
    <s v="161770"/>
    <x v="250"/>
    <x v="144"/>
    <x v="15"/>
    <s v="Archdeaconry of Bedford"/>
    <m/>
    <m/>
    <m/>
    <m/>
    <n v="2279.75"/>
    <m/>
    <m/>
  </r>
  <r>
    <x v="6"/>
    <x v="0"/>
    <s v="OK"/>
    <x v="1"/>
    <m/>
    <n v="1"/>
    <m/>
    <m/>
    <s v="162960"/>
    <x v="251"/>
    <x v="145"/>
    <x v="15"/>
    <s v="Archdeaconry of Bedford"/>
    <m/>
    <m/>
    <m/>
    <m/>
    <n v="5000"/>
    <m/>
    <m/>
  </r>
  <r>
    <x v="6"/>
    <x v="0"/>
    <s v="OK"/>
    <x v="0"/>
    <m/>
    <n v="1"/>
    <m/>
    <m/>
    <s v="170390"/>
    <x v="252"/>
    <x v="146"/>
    <x v="17"/>
    <s v="Archdeaconry of Bedford"/>
    <m/>
    <m/>
    <m/>
    <m/>
    <n v="6497"/>
    <m/>
    <m/>
  </r>
  <r>
    <x v="6"/>
    <x v="0"/>
    <s v="OK"/>
    <x v="0"/>
    <m/>
    <n v="1"/>
    <m/>
    <m/>
    <s v="170450"/>
    <x v="253"/>
    <x v="147"/>
    <x v="17"/>
    <s v="Archdeaconry of Bedford"/>
    <m/>
    <m/>
    <m/>
    <m/>
    <n v="1200"/>
    <m/>
    <m/>
  </r>
  <r>
    <x v="6"/>
    <x v="0"/>
    <s v="No"/>
    <x v="0"/>
    <m/>
    <n v="1"/>
    <m/>
    <m/>
    <s v="172520"/>
    <x v="254"/>
    <x v="147"/>
    <x v="17"/>
    <s v="Archdeaconry of Bedford"/>
    <m/>
    <m/>
    <m/>
    <m/>
    <n v="0"/>
    <m/>
    <m/>
  </r>
  <r>
    <x v="6"/>
    <x v="0"/>
    <s v="No"/>
    <x v="0"/>
    <m/>
    <n v="1"/>
    <m/>
    <m/>
    <s v="170600"/>
    <x v="255"/>
    <x v="148"/>
    <x v="17"/>
    <s v="Archdeaconry of Bedford"/>
    <m/>
    <m/>
    <m/>
    <m/>
    <n v="0"/>
    <m/>
    <m/>
  </r>
  <r>
    <x v="6"/>
    <x v="0"/>
    <s v="OK"/>
    <x v="0"/>
    <m/>
    <n v="1"/>
    <m/>
    <m/>
    <s v="171950"/>
    <x v="256"/>
    <x v="148"/>
    <x v="17"/>
    <s v="Archdeaconry of Bedford"/>
    <m/>
    <m/>
    <m/>
    <m/>
    <n v="549"/>
    <m/>
    <m/>
  </r>
  <r>
    <x v="6"/>
    <x v="0"/>
    <s v="OK"/>
    <x v="0"/>
    <m/>
    <n v="1"/>
    <m/>
    <m/>
    <s v="171910"/>
    <x v="257"/>
    <x v="148"/>
    <x v="17"/>
    <s v="Archdeaconry of Bedford"/>
    <m/>
    <m/>
    <m/>
    <m/>
    <n v="0"/>
    <m/>
    <m/>
  </r>
  <r>
    <x v="6"/>
    <x v="0"/>
    <s v="OK"/>
    <x v="0"/>
    <m/>
    <n v="1"/>
    <m/>
    <m/>
    <s v="170712"/>
    <x v="258"/>
    <x v="149"/>
    <x v="17"/>
    <s v="Archdeaconry of Bedford"/>
    <m/>
    <m/>
    <m/>
    <m/>
    <n v="250"/>
    <m/>
    <m/>
  </r>
  <r>
    <x v="6"/>
    <x v="0"/>
    <s v="No"/>
    <x v="0"/>
    <m/>
    <n v="1"/>
    <m/>
    <m/>
    <s v="172030"/>
    <x v="259"/>
    <x v="149"/>
    <x v="17"/>
    <s v="Archdeaconry of Bedford"/>
    <m/>
    <m/>
    <m/>
    <m/>
    <n v="4299.75"/>
    <m/>
    <m/>
  </r>
  <r>
    <x v="6"/>
    <x v="0"/>
    <s v="OK"/>
    <x v="0"/>
    <m/>
    <n v="1"/>
    <m/>
    <m/>
    <s v="172510"/>
    <x v="260"/>
    <x v="149"/>
    <x v="17"/>
    <s v="Archdeaconry of Bedford"/>
    <m/>
    <m/>
    <m/>
    <m/>
    <n v="0"/>
    <m/>
    <m/>
  </r>
  <r>
    <x v="6"/>
    <x v="0"/>
    <s v="OK"/>
    <x v="0"/>
    <m/>
    <n v="1"/>
    <m/>
    <m/>
    <s v="170760"/>
    <x v="261"/>
    <x v="150"/>
    <x v="17"/>
    <s v="Archdeaconry of Bedford"/>
    <m/>
    <m/>
    <m/>
    <m/>
    <n v="500"/>
    <m/>
    <m/>
  </r>
  <r>
    <x v="6"/>
    <x v="0"/>
    <s v="OK"/>
    <x v="0"/>
    <m/>
    <n v="1"/>
    <m/>
    <m/>
    <s v="172910"/>
    <x v="262"/>
    <x v="150"/>
    <x v="17"/>
    <s v="Archdeaconry of Bedford"/>
    <m/>
    <m/>
    <m/>
    <m/>
    <n v="1627"/>
    <m/>
    <m/>
  </r>
  <r>
    <x v="6"/>
    <x v="0"/>
    <s v="No"/>
    <x v="0"/>
    <m/>
    <n v="1"/>
    <m/>
    <m/>
    <s v="171840"/>
    <x v="263"/>
    <x v="150"/>
    <x v="17"/>
    <s v="Archdeaconry of Bedford"/>
    <m/>
    <m/>
    <m/>
    <m/>
    <n v="800"/>
    <m/>
    <m/>
  </r>
  <r>
    <x v="6"/>
    <x v="0"/>
    <s v="No"/>
    <x v="0"/>
    <m/>
    <n v="1"/>
    <m/>
    <m/>
    <s v="170840"/>
    <x v="264"/>
    <x v="151"/>
    <x v="17"/>
    <s v="Archdeaconry of Bedford"/>
    <m/>
    <m/>
    <m/>
    <m/>
    <n v="500"/>
    <m/>
    <m/>
  </r>
  <r>
    <x v="6"/>
    <x v="0"/>
    <s v="No"/>
    <x v="0"/>
    <m/>
    <n v="1"/>
    <m/>
    <m/>
    <s v="172980"/>
    <x v="265"/>
    <x v="151"/>
    <x v="17"/>
    <s v="Archdeaconry of Bedford"/>
    <m/>
    <m/>
    <m/>
    <m/>
    <n v="200"/>
    <m/>
    <m/>
  </r>
  <r>
    <x v="6"/>
    <x v="0"/>
    <s v="No"/>
    <x v="0"/>
    <m/>
    <n v="1"/>
    <m/>
    <m/>
    <s v="170940"/>
    <x v="266"/>
    <x v="151"/>
    <x v="17"/>
    <s v="Archdeaconry of Bedford"/>
    <m/>
    <m/>
    <m/>
    <m/>
    <n v="100"/>
    <m/>
    <m/>
  </r>
  <r>
    <x v="6"/>
    <x v="0"/>
    <s v="OK"/>
    <x v="1"/>
    <m/>
    <n v="1"/>
    <m/>
    <m/>
    <s v="170880"/>
    <x v="267"/>
    <x v="152"/>
    <x v="17"/>
    <s v="Archdeaconry of Bedford"/>
    <m/>
    <m/>
    <m/>
    <m/>
    <n v="6600"/>
    <m/>
    <m/>
  </r>
  <r>
    <x v="6"/>
    <x v="0"/>
    <s v="OK"/>
    <x v="0"/>
    <m/>
    <n v="1"/>
    <m/>
    <m/>
    <s v="171041"/>
    <x v="268"/>
    <x v="147"/>
    <x v="17"/>
    <s v="Archdeaconry of Bedford"/>
    <m/>
    <m/>
    <m/>
    <m/>
    <n v="1645"/>
    <m/>
    <m/>
  </r>
  <r>
    <x v="6"/>
    <x v="0"/>
    <s v="OK"/>
    <x v="0"/>
    <m/>
    <n v="1"/>
    <m/>
    <m/>
    <s v="172140"/>
    <x v="269"/>
    <x v="147"/>
    <x v="17"/>
    <s v="Archdeaconry of Bedford"/>
    <m/>
    <m/>
    <m/>
    <m/>
    <n v="1088"/>
    <m/>
    <m/>
  </r>
  <r>
    <x v="6"/>
    <x v="0"/>
    <s v="No"/>
    <x v="0"/>
    <m/>
    <n v="1"/>
    <m/>
    <m/>
    <s v="172290"/>
    <x v="270"/>
    <x v="153"/>
    <x v="17"/>
    <s v="Archdeaconry of Bedford"/>
    <m/>
    <m/>
    <m/>
    <m/>
    <n v="8"/>
    <m/>
    <m/>
  </r>
  <r>
    <x v="6"/>
    <x v="0"/>
    <s v="OK"/>
    <x v="0"/>
    <m/>
    <n v="1"/>
    <m/>
    <m/>
    <s v="180400"/>
    <x v="271"/>
    <x v="154"/>
    <x v="18"/>
    <s v="Archdeaconry of Bedford"/>
    <m/>
    <m/>
    <m/>
    <m/>
    <n v="310"/>
    <m/>
    <m/>
  </r>
  <r>
    <x v="6"/>
    <x v="0"/>
    <s v="OK"/>
    <x v="0"/>
    <m/>
    <n v="1"/>
    <m/>
    <m/>
    <s v="181310"/>
    <x v="277"/>
    <x v="154"/>
    <x v="18"/>
    <s v="Archdeaconry of Bedford"/>
    <m/>
    <m/>
    <m/>
    <m/>
    <n v="0"/>
    <m/>
    <m/>
  </r>
  <r>
    <x v="6"/>
    <x v="0"/>
    <s v="No"/>
    <x v="0"/>
    <m/>
    <n v="1"/>
    <m/>
    <m/>
    <s v="181530"/>
    <x v="280"/>
    <x v="154"/>
    <x v="18"/>
    <s v="Archdeaconry of Bedford"/>
    <m/>
    <m/>
    <m/>
    <m/>
    <n v="5000"/>
    <m/>
    <m/>
  </r>
  <r>
    <x v="6"/>
    <x v="0"/>
    <s v="OK"/>
    <x v="0"/>
    <m/>
    <n v="1"/>
    <m/>
    <m/>
    <s v="181535"/>
    <x v="281"/>
    <x v="154"/>
    <x v="18"/>
    <s v="Archdeaconry of Bedford"/>
    <m/>
    <m/>
    <m/>
    <m/>
    <n v="0"/>
    <m/>
    <m/>
  </r>
  <r>
    <x v="6"/>
    <x v="0"/>
    <s v="No"/>
    <x v="0"/>
    <m/>
    <n v="1"/>
    <m/>
    <m/>
    <s v="181540"/>
    <x v="282"/>
    <x v="154"/>
    <x v="18"/>
    <s v="Archdeaconry of Bedford"/>
    <m/>
    <m/>
    <m/>
    <m/>
    <n v="1750"/>
    <m/>
    <m/>
  </r>
  <r>
    <x v="6"/>
    <x v="0"/>
    <s v="No"/>
    <x v="0"/>
    <m/>
    <n v="1"/>
    <m/>
    <m/>
    <s v="180640"/>
    <x v="272"/>
    <x v="155"/>
    <x v="18"/>
    <s v="Archdeaconry of Bedford"/>
    <m/>
    <m/>
    <m/>
    <m/>
    <n v="0"/>
    <m/>
    <m/>
  </r>
  <r>
    <x v="6"/>
    <x v="0"/>
    <s v="No"/>
    <x v="0"/>
    <m/>
    <n v="1"/>
    <m/>
    <m/>
    <s v="182590"/>
    <x v="286"/>
    <x v="155"/>
    <x v="18"/>
    <s v="Archdeaconry of Bedford"/>
    <m/>
    <m/>
    <m/>
    <m/>
    <n v="1841"/>
    <m/>
    <m/>
  </r>
  <r>
    <x v="6"/>
    <x v="0"/>
    <s v="OK"/>
    <x v="0"/>
    <m/>
    <n v="1"/>
    <m/>
    <m/>
    <s v="180830"/>
    <x v="273"/>
    <x v="156"/>
    <x v="18"/>
    <s v="Archdeaconry of Bedford"/>
    <m/>
    <m/>
    <m/>
    <m/>
    <n v="0"/>
    <m/>
    <m/>
  </r>
  <r>
    <x v="6"/>
    <x v="0"/>
    <s v="OK"/>
    <x v="0"/>
    <m/>
    <n v="1"/>
    <m/>
    <m/>
    <s v="180870"/>
    <x v="274"/>
    <x v="157"/>
    <x v="18"/>
    <s v="Archdeaconry of Bedford"/>
    <m/>
    <m/>
    <m/>
    <m/>
    <n v="5523"/>
    <m/>
    <m/>
  </r>
  <r>
    <x v="6"/>
    <x v="0"/>
    <s v="No"/>
    <x v="0"/>
    <m/>
    <n v="1"/>
    <m/>
    <m/>
    <s v="181160"/>
    <x v="276"/>
    <x v="154"/>
    <x v="18"/>
    <s v="Archdeaconry of Bedford"/>
    <m/>
    <m/>
    <m/>
    <m/>
    <n v="3700"/>
    <m/>
    <m/>
  </r>
  <r>
    <x v="6"/>
    <x v="0"/>
    <s v="No"/>
    <x v="0"/>
    <m/>
    <n v="1"/>
    <m/>
    <m/>
    <s v="181360"/>
    <x v="278"/>
    <x v="158"/>
    <x v="18"/>
    <s v="Archdeaconry of Bedford"/>
    <m/>
    <m/>
    <m/>
    <m/>
    <n v="1700"/>
    <m/>
    <m/>
  </r>
  <r>
    <x v="6"/>
    <x v="0"/>
    <s v="OK"/>
    <x v="0"/>
    <m/>
    <n v="1"/>
    <m/>
    <m/>
    <s v="181420"/>
    <x v="279"/>
    <x v="159"/>
    <x v="18"/>
    <s v="Archdeaconry of Bedford"/>
    <m/>
    <m/>
    <m/>
    <m/>
    <n v="2004.62"/>
    <m/>
    <m/>
  </r>
  <r>
    <x v="6"/>
    <x v="0"/>
    <s v="OK"/>
    <x v="0"/>
    <m/>
    <n v="1"/>
    <m/>
    <m/>
    <s v="182490"/>
    <x v="284"/>
    <x v="159"/>
    <x v="18"/>
    <s v="Archdeaconry of Bedford"/>
    <m/>
    <m/>
    <m/>
    <m/>
    <n v="1848"/>
    <m/>
    <m/>
  </r>
  <r>
    <x v="6"/>
    <x v="0"/>
    <s v="OK"/>
    <x v="0"/>
    <m/>
    <n v="1"/>
    <m/>
    <m/>
    <s v="182861"/>
    <x v="288"/>
    <x v="159"/>
    <x v="18"/>
    <s v="Archdeaconry of Bedford"/>
    <m/>
    <m/>
    <m/>
    <m/>
    <n v="1839"/>
    <m/>
    <m/>
  </r>
  <r>
    <x v="6"/>
    <x v="0"/>
    <s v="No"/>
    <x v="0"/>
    <m/>
    <n v="1"/>
    <m/>
    <m/>
    <s v="182390"/>
    <x v="283"/>
    <x v="160"/>
    <x v="18"/>
    <s v="Archdeaconry of Bedford"/>
    <m/>
    <m/>
    <m/>
    <m/>
    <n v="600"/>
    <m/>
    <m/>
  </r>
  <r>
    <x v="6"/>
    <x v="0"/>
    <s v="No"/>
    <x v="0"/>
    <m/>
    <n v="1"/>
    <m/>
    <m/>
    <s v="182571"/>
    <x v="285"/>
    <x v="160"/>
    <x v="18"/>
    <s v="Archdeaconry of Bedford"/>
    <m/>
    <m/>
    <m/>
    <m/>
    <n v="934"/>
    <m/>
    <m/>
  </r>
  <r>
    <x v="6"/>
    <x v="0"/>
    <s v="OK"/>
    <x v="0"/>
    <m/>
    <n v="1"/>
    <m/>
    <m/>
    <s v="182610"/>
    <x v="287"/>
    <x v="160"/>
    <x v="18"/>
    <s v="Archdeaconry of Bedford"/>
    <m/>
    <m/>
    <m/>
    <m/>
    <n v="400"/>
    <m/>
    <m/>
  </r>
  <r>
    <x v="6"/>
    <x v="0"/>
    <s v="No"/>
    <x v="1"/>
    <m/>
    <n v="1"/>
    <m/>
    <m/>
    <s v="202461"/>
    <x v="289"/>
    <x v="161"/>
    <x v="19"/>
    <s v="Archdeaconry of Bedford"/>
    <m/>
    <m/>
    <m/>
    <m/>
    <n v="9359"/>
    <m/>
    <m/>
  </r>
  <r>
    <x v="6"/>
    <x v="0"/>
    <s v="No"/>
    <x v="0"/>
    <m/>
    <n v="1"/>
    <m/>
    <m/>
    <s v="200590"/>
    <x v="290"/>
    <x v="162"/>
    <x v="19"/>
    <s v="Archdeaconry of Bedford"/>
    <m/>
    <m/>
    <m/>
    <m/>
    <n v="1000"/>
    <m/>
    <m/>
  </r>
  <r>
    <x v="6"/>
    <x v="0"/>
    <s v="OK"/>
    <x v="0"/>
    <m/>
    <n v="1"/>
    <m/>
    <m/>
    <s v="202950"/>
    <x v="291"/>
    <x v="163"/>
    <x v="19"/>
    <s v="Archdeaconry of Bedford"/>
    <m/>
    <m/>
    <m/>
    <m/>
    <n v="2500"/>
    <m/>
    <m/>
  </r>
  <r>
    <x v="6"/>
    <x v="0"/>
    <s v="OK"/>
    <x v="0"/>
    <m/>
    <n v="1"/>
    <m/>
    <m/>
    <s v="200941"/>
    <x v="292"/>
    <x v="164"/>
    <x v="19"/>
    <s v="Archdeaconry of Bedford"/>
    <m/>
    <m/>
    <m/>
    <m/>
    <n v="0"/>
    <m/>
    <m/>
  </r>
  <r>
    <x v="6"/>
    <x v="0"/>
    <s v="No"/>
    <x v="0"/>
    <m/>
    <n v="1"/>
    <m/>
    <m/>
    <s v="201510"/>
    <x v="293"/>
    <x v="165"/>
    <x v="19"/>
    <s v="Archdeaconry of Bedford"/>
    <m/>
    <m/>
    <m/>
    <m/>
    <n v="2500"/>
    <m/>
    <m/>
  </r>
  <r>
    <x v="6"/>
    <x v="0"/>
    <s v="No"/>
    <x v="0"/>
    <m/>
    <n v="1"/>
    <m/>
    <m/>
    <s v="201702"/>
    <x v="294"/>
    <x v="166"/>
    <x v="19"/>
    <s v="Archdeaconry of Bedford"/>
    <m/>
    <m/>
    <m/>
    <m/>
    <n v="7600"/>
    <m/>
    <m/>
  </r>
  <r>
    <x v="6"/>
    <x v="0"/>
    <s v="OK"/>
    <x v="0"/>
    <m/>
    <n v="1"/>
    <m/>
    <m/>
    <s v="201680"/>
    <x v="295"/>
    <x v="167"/>
    <x v="19"/>
    <s v="Archdeaconry of Bedford"/>
    <m/>
    <m/>
    <m/>
    <m/>
    <n v="2250"/>
    <m/>
    <m/>
  </r>
  <r>
    <x v="6"/>
    <x v="0"/>
    <s v="OK"/>
    <x v="1"/>
    <m/>
    <n v="1"/>
    <m/>
    <m/>
    <s v="201712"/>
    <x v="296"/>
    <x v="168"/>
    <x v="19"/>
    <s v="Archdeaconry of Bedford"/>
    <m/>
    <m/>
    <m/>
    <m/>
    <n v="3841"/>
    <m/>
    <m/>
  </r>
  <r>
    <x v="6"/>
    <x v="0"/>
    <s v="No"/>
    <x v="0"/>
    <m/>
    <n v="1"/>
    <m/>
    <m/>
    <s v="201700"/>
    <x v="297"/>
    <x v="169"/>
    <x v="19"/>
    <s v="Archdeaconry of Bedford"/>
    <m/>
    <m/>
    <m/>
    <m/>
    <n v="0"/>
    <m/>
    <m/>
  </r>
  <r>
    <x v="6"/>
    <x v="0"/>
    <s v="No"/>
    <x v="0"/>
    <m/>
    <n v="1"/>
    <m/>
    <m/>
    <s v="201701"/>
    <x v="298"/>
    <x v="170"/>
    <x v="19"/>
    <s v="Archdeaconry of Bedford"/>
    <m/>
    <m/>
    <m/>
    <m/>
    <n v="1500"/>
    <m/>
    <m/>
  </r>
  <r>
    <x v="6"/>
    <x v="0"/>
    <s v="No"/>
    <x v="1"/>
    <m/>
    <n v="1"/>
    <m/>
    <m/>
    <s v="201711"/>
    <x v="300"/>
    <x v="171"/>
    <x v="19"/>
    <s v="Archdeaconry of Bedford"/>
    <m/>
    <m/>
    <m/>
    <m/>
    <n v="4707"/>
    <m/>
    <m/>
  </r>
  <r>
    <x v="6"/>
    <x v="0"/>
    <s v="OK"/>
    <x v="0"/>
    <m/>
    <n v="1"/>
    <m/>
    <m/>
    <s v="201713"/>
    <x v="301"/>
    <x v="172"/>
    <x v="19"/>
    <s v="Archdeaconry of Bedford"/>
    <m/>
    <m/>
    <m/>
    <m/>
    <n v="4000"/>
    <m/>
    <m/>
  </r>
  <r>
    <x v="6"/>
    <x v="0"/>
    <s v="No"/>
    <x v="0"/>
    <m/>
    <n v="1"/>
    <m/>
    <m/>
    <s v="201730"/>
    <x v="303"/>
    <x v="173"/>
    <x v="19"/>
    <s v="Archdeaconry of Bedford"/>
    <m/>
    <m/>
    <m/>
    <m/>
    <n v="1100"/>
    <m/>
    <m/>
  </r>
  <r>
    <x v="6"/>
    <x v="0"/>
    <s v="No"/>
    <x v="0"/>
    <m/>
    <n v="1"/>
    <m/>
    <m/>
    <s v="201740"/>
    <x v="304"/>
    <x v="174"/>
    <x v="19"/>
    <s v="Archdeaconry of Bedford"/>
    <m/>
    <m/>
    <m/>
    <m/>
    <n v="3000"/>
    <m/>
    <m/>
  </r>
  <r>
    <x v="6"/>
    <x v="0"/>
    <s v="No"/>
    <x v="0"/>
    <m/>
    <n v="1"/>
    <m/>
    <m/>
    <s v="201690"/>
    <x v="305"/>
    <x v="175"/>
    <x v="19"/>
    <s v="Archdeaconry of Bedford"/>
    <m/>
    <m/>
    <m/>
    <m/>
    <n v="500"/>
    <m/>
    <m/>
  </r>
  <r>
    <x v="6"/>
    <x v="0"/>
    <s v="OK"/>
    <x v="0"/>
    <m/>
    <n v="1"/>
    <m/>
    <m/>
    <s v="202460"/>
    <x v="306"/>
    <x v="176"/>
    <x v="19"/>
    <s v="Archdeaconry of Bedford"/>
    <m/>
    <m/>
    <m/>
    <m/>
    <n v="0"/>
    <m/>
    <m/>
  </r>
  <r>
    <x v="6"/>
    <x v="0"/>
    <s v="No"/>
    <x v="0"/>
    <m/>
    <n v="1"/>
    <m/>
    <m/>
    <s v="202480"/>
    <x v="307"/>
    <x v="177"/>
    <x v="19"/>
    <s v="Archdeaconry of Bedford"/>
    <m/>
    <m/>
    <m/>
    <m/>
    <n v="3500"/>
    <m/>
    <m/>
  </r>
  <r>
    <x v="6"/>
    <x v="0"/>
    <s v="No"/>
    <x v="0"/>
    <m/>
    <n v="1"/>
    <m/>
    <m/>
    <s v="202491"/>
    <x v="308"/>
    <x v="178"/>
    <x v="19"/>
    <s v="Archdeaconry of Bedford"/>
    <m/>
    <m/>
    <m/>
    <m/>
    <n v="750"/>
    <m/>
    <m/>
  </r>
  <r>
    <x v="6"/>
    <x v="0"/>
    <s v="No"/>
    <x v="1"/>
    <m/>
    <n v="1"/>
    <m/>
    <m/>
    <s v="210440"/>
    <x v="309"/>
    <x v="179"/>
    <x v="20"/>
    <s v="Archdeaconry of Bedford"/>
    <m/>
    <m/>
    <m/>
    <m/>
    <n v="1344.5"/>
    <m/>
    <m/>
  </r>
  <r>
    <x v="6"/>
    <x v="0"/>
    <s v="OK"/>
    <x v="1"/>
    <m/>
    <n v="1"/>
    <m/>
    <m/>
    <s v="212130"/>
    <x v="310"/>
    <x v="179"/>
    <x v="20"/>
    <s v="Archdeaconry of Bedford"/>
    <m/>
    <m/>
    <m/>
    <m/>
    <n v="4348"/>
    <m/>
    <m/>
  </r>
  <r>
    <x v="6"/>
    <x v="0"/>
    <s v="No"/>
    <x v="0"/>
    <m/>
    <n v="1"/>
    <m/>
    <m/>
    <s v="210460"/>
    <x v="311"/>
    <x v="180"/>
    <x v="20"/>
    <s v="Archdeaconry of Bedford"/>
    <m/>
    <m/>
    <m/>
    <m/>
    <n v="0"/>
    <m/>
    <m/>
  </r>
  <r>
    <x v="6"/>
    <x v="0"/>
    <s v="No"/>
    <x v="0"/>
    <m/>
    <n v="1"/>
    <m/>
    <m/>
    <s v="211430"/>
    <x v="312"/>
    <x v="180"/>
    <x v="20"/>
    <s v="Archdeaconry of Bedford"/>
    <m/>
    <m/>
    <m/>
    <m/>
    <n v="100"/>
    <m/>
    <m/>
  </r>
  <r>
    <x v="6"/>
    <x v="0"/>
    <s v="OK"/>
    <x v="0"/>
    <m/>
    <n v="1"/>
    <m/>
    <m/>
    <s v="210630"/>
    <x v="313"/>
    <x v="181"/>
    <x v="20"/>
    <s v="Archdeaconry of Bedford"/>
    <m/>
    <m/>
    <m/>
    <m/>
    <n v="1922"/>
    <m/>
    <m/>
  </r>
  <r>
    <x v="6"/>
    <x v="0"/>
    <s v="No"/>
    <x v="0"/>
    <m/>
    <n v="1"/>
    <m/>
    <m/>
    <s v="211120"/>
    <x v="314"/>
    <x v="181"/>
    <x v="20"/>
    <s v="Archdeaconry of Bedford"/>
    <m/>
    <m/>
    <m/>
    <m/>
    <n v="500"/>
    <m/>
    <m/>
  </r>
  <r>
    <x v="6"/>
    <x v="0"/>
    <s v="No"/>
    <x v="0"/>
    <m/>
    <n v="1"/>
    <m/>
    <m/>
    <s v="210730"/>
    <x v="315"/>
    <x v="182"/>
    <x v="20"/>
    <s v="Archdeaconry of Bedford"/>
    <m/>
    <m/>
    <m/>
    <m/>
    <n v="0"/>
    <m/>
    <m/>
  </r>
  <r>
    <x v="6"/>
    <x v="0"/>
    <s v="No"/>
    <x v="0"/>
    <m/>
    <n v="1"/>
    <m/>
    <m/>
    <s v="212070"/>
    <x v="316"/>
    <x v="182"/>
    <x v="20"/>
    <s v="Archdeaconry of Bedford"/>
    <m/>
    <m/>
    <m/>
    <m/>
    <n v="0"/>
    <m/>
    <m/>
  </r>
  <r>
    <x v="6"/>
    <x v="0"/>
    <s v="No"/>
    <x v="0"/>
    <m/>
    <n v="1"/>
    <m/>
    <m/>
    <s v="212890"/>
    <x v="317"/>
    <x v="182"/>
    <x v="20"/>
    <s v="Archdeaconry of Bedford"/>
    <m/>
    <m/>
    <m/>
    <m/>
    <n v="100"/>
    <m/>
    <m/>
  </r>
  <r>
    <x v="6"/>
    <x v="0"/>
    <s v="OK"/>
    <x v="0"/>
    <m/>
    <n v="1"/>
    <m/>
    <m/>
    <s v="210950"/>
    <x v="318"/>
    <x v="183"/>
    <x v="20"/>
    <s v="Archdeaconry of Bedford"/>
    <m/>
    <m/>
    <m/>
    <m/>
    <n v="4638.75"/>
    <m/>
    <m/>
  </r>
  <r>
    <x v="6"/>
    <x v="0"/>
    <s v="OK"/>
    <x v="0"/>
    <m/>
    <n v="1"/>
    <m/>
    <m/>
    <s v="212320"/>
    <x v="319"/>
    <x v="183"/>
    <x v="20"/>
    <s v="Archdeaconry of Bedford"/>
    <m/>
    <m/>
    <m/>
    <m/>
    <n v="0"/>
    <m/>
    <m/>
  </r>
  <r>
    <x v="6"/>
    <x v="0"/>
    <s v="OK"/>
    <x v="0"/>
    <m/>
    <n v="1"/>
    <m/>
    <m/>
    <s v="212361"/>
    <x v="320"/>
    <x v="183"/>
    <x v="20"/>
    <s v="Archdeaconry of Bedford"/>
    <m/>
    <m/>
    <m/>
    <m/>
    <n v="420"/>
    <m/>
    <m/>
  </r>
  <r>
    <x v="6"/>
    <x v="0"/>
    <s v="No"/>
    <x v="0"/>
    <m/>
    <n v="1"/>
    <m/>
    <m/>
    <s v="211830"/>
    <x v="321"/>
    <x v="184"/>
    <x v="20"/>
    <s v="Archdeaconry of Bedford"/>
    <m/>
    <m/>
    <m/>
    <m/>
    <n v="500"/>
    <m/>
    <m/>
  </r>
  <r>
    <x v="6"/>
    <x v="0"/>
    <s v="No"/>
    <x v="0"/>
    <m/>
    <n v="1"/>
    <m/>
    <m/>
    <s v="212570"/>
    <x v="322"/>
    <x v="184"/>
    <x v="20"/>
    <s v="Archdeaconry of Bedford"/>
    <m/>
    <m/>
    <m/>
    <m/>
    <n v="1029.08"/>
    <m/>
    <m/>
  </r>
  <r>
    <x v="6"/>
    <x v="0"/>
    <s v="OK"/>
    <x v="0"/>
    <m/>
    <n v="1"/>
    <m/>
    <m/>
    <s v="211930"/>
    <x v="323"/>
    <x v="181"/>
    <x v="20"/>
    <s v="Archdeaconry of Bedford"/>
    <m/>
    <m/>
    <m/>
    <m/>
    <n v="1000"/>
    <m/>
    <m/>
  </r>
  <r>
    <x v="6"/>
    <x v="0"/>
    <s v="OK"/>
    <x v="0"/>
    <m/>
    <n v="1"/>
    <m/>
    <m/>
    <s v="211970"/>
    <x v="324"/>
    <x v="184"/>
    <x v="20"/>
    <s v="Archdeaconry of Bedford"/>
    <m/>
    <m/>
    <m/>
    <m/>
    <n v="1565.75"/>
    <m/>
    <m/>
  </r>
  <r>
    <x v="6"/>
    <x v="0"/>
    <s v="No"/>
    <x v="0"/>
    <m/>
    <n v="1"/>
    <m/>
    <m/>
    <s v="212000"/>
    <x v="325"/>
    <x v="181"/>
    <x v="20"/>
    <s v="Archdeaconry of Bedford"/>
    <m/>
    <m/>
    <m/>
    <m/>
    <n v="0"/>
    <m/>
    <m/>
  </r>
  <r>
    <x v="6"/>
    <x v="0"/>
    <s v="No"/>
    <x v="0"/>
    <m/>
    <n v="1"/>
    <m/>
    <m/>
    <s v="213000"/>
    <x v="326"/>
    <x v="181"/>
    <x v="20"/>
    <s v="Archdeaconry of Bedford"/>
    <m/>
    <m/>
    <m/>
    <m/>
    <n v="0"/>
    <m/>
    <m/>
  </r>
  <r>
    <x v="6"/>
    <x v="0"/>
    <s v="No"/>
    <x v="0"/>
    <m/>
    <n v="1"/>
    <m/>
    <m/>
    <s v="212450"/>
    <x v="327"/>
    <x v="181"/>
    <x v="20"/>
    <s v="Archdeaconry of Bedford"/>
    <m/>
    <m/>
    <m/>
    <m/>
    <n v="800"/>
    <m/>
    <m/>
  </r>
  <r>
    <x v="6"/>
    <x v="0"/>
    <s v="No"/>
    <x v="0"/>
    <m/>
    <n v="1"/>
    <m/>
    <m/>
    <s v="212630"/>
    <x v="328"/>
    <x v="181"/>
    <x v="20"/>
    <s v="Archdeaconry of Bedford"/>
    <m/>
    <m/>
    <m/>
    <m/>
    <n v="1000"/>
    <m/>
    <m/>
  </r>
  <r>
    <x v="6"/>
    <x v="0"/>
    <s v="No"/>
    <x v="0"/>
    <m/>
    <n v="1"/>
    <m/>
    <m/>
    <s v="213020"/>
    <x v="329"/>
    <x v="185"/>
    <x v="20"/>
    <s v="Archdeaconry of Bedford"/>
    <m/>
    <m/>
    <m/>
    <m/>
    <n v="0"/>
    <m/>
    <m/>
  </r>
  <r>
    <x v="6"/>
    <x v="0"/>
    <s v="No"/>
    <x v="0"/>
    <m/>
    <n v="1"/>
    <m/>
    <m/>
    <s v="210540"/>
    <x v="330"/>
    <x v="186"/>
    <x v="20"/>
    <s v="Archdeaconry of Bedford"/>
    <m/>
    <m/>
    <m/>
    <m/>
    <n v="1500"/>
    <m/>
    <m/>
  </r>
  <r>
    <x v="6"/>
    <x v="0"/>
    <s v="No"/>
    <x v="0"/>
    <m/>
    <n v="1"/>
    <m/>
    <m/>
    <s v="211921"/>
    <x v="331"/>
    <x v="186"/>
    <x v="20"/>
    <s v="Archdeaconry of Bedford"/>
    <m/>
    <m/>
    <m/>
    <m/>
    <n v="2588.42"/>
    <m/>
    <m/>
  </r>
  <r>
    <x v="6"/>
    <x v="0"/>
    <s v="OK"/>
    <x v="0"/>
    <m/>
    <n v="1"/>
    <m/>
    <m/>
    <s v="212380"/>
    <x v="332"/>
    <x v="186"/>
    <x v="20"/>
    <s v="Archdeaconry of Bedford"/>
    <m/>
    <m/>
    <m/>
    <m/>
    <n v="250"/>
    <m/>
    <m/>
  </r>
  <r>
    <x v="6"/>
    <x v="0"/>
    <s v="OK"/>
    <x v="0"/>
    <m/>
    <n v="1"/>
    <m/>
    <m/>
    <s v="210690"/>
    <x v="333"/>
    <x v="187"/>
    <x v="20"/>
    <s v="Archdeaconry of Bedford"/>
    <m/>
    <m/>
    <m/>
    <m/>
    <n v="4873"/>
    <m/>
    <m/>
  </r>
  <r>
    <x v="6"/>
    <x v="0"/>
    <s v="OK"/>
    <x v="0"/>
    <m/>
    <n v="2"/>
    <m/>
    <m/>
    <s v="030480"/>
    <x v="0"/>
    <x v="0"/>
    <x v="0"/>
    <s v="Archdeaconry of St Albans "/>
    <m/>
    <m/>
    <m/>
    <m/>
    <n v="956"/>
    <m/>
    <m/>
  </r>
  <r>
    <x v="6"/>
    <x v="0"/>
    <s v="OK"/>
    <x v="0"/>
    <m/>
    <n v="2"/>
    <m/>
    <m/>
    <s v="032500"/>
    <x v="1"/>
    <x v="0"/>
    <x v="0"/>
    <s v="Archdeaconry of St Albans "/>
    <m/>
    <m/>
    <m/>
    <m/>
    <n v="7163"/>
    <m/>
    <m/>
  </r>
  <r>
    <x v="6"/>
    <x v="0"/>
    <s v="OK"/>
    <x v="0"/>
    <m/>
    <n v="2"/>
    <m/>
    <m/>
    <s v="031050"/>
    <x v="2"/>
    <x v="1"/>
    <x v="0"/>
    <s v="Archdeaconry of St Albans "/>
    <m/>
    <m/>
    <m/>
    <m/>
    <n v="11000"/>
    <m/>
    <m/>
  </r>
  <r>
    <x v="6"/>
    <x v="0"/>
    <s v="OK"/>
    <x v="0"/>
    <m/>
    <n v="2"/>
    <m/>
    <m/>
    <s v="031060"/>
    <x v="3"/>
    <x v="1"/>
    <x v="0"/>
    <s v="Archdeaconry of St Albans "/>
    <m/>
    <m/>
    <m/>
    <m/>
    <n v="0"/>
    <m/>
    <m/>
  </r>
  <r>
    <x v="6"/>
    <x v="0"/>
    <s v="OK"/>
    <x v="0"/>
    <m/>
    <n v="2"/>
    <m/>
    <m/>
    <s v="031620"/>
    <x v="4"/>
    <x v="1"/>
    <x v="0"/>
    <s v="Archdeaconry of St Albans "/>
    <m/>
    <m/>
    <m/>
    <m/>
    <n v="3338"/>
    <m/>
    <m/>
  </r>
  <r>
    <x v="6"/>
    <x v="0"/>
    <s v="OK"/>
    <x v="0"/>
    <m/>
    <n v="2"/>
    <m/>
    <m/>
    <s v="031851"/>
    <x v="5"/>
    <x v="1"/>
    <x v="0"/>
    <s v="Archdeaconry of St Albans "/>
    <m/>
    <m/>
    <m/>
    <m/>
    <n v="617.75"/>
    <m/>
    <m/>
  </r>
  <r>
    <x v="6"/>
    <x v="0"/>
    <s v="OK"/>
    <x v="0"/>
    <m/>
    <n v="2"/>
    <m/>
    <m/>
    <s v="032020"/>
    <x v="6"/>
    <x v="1"/>
    <x v="0"/>
    <s v="Archdeaconry of St Albans "/>
    <m/>
    <m/>
    <m/>
    <m/>
    <n v="4098"/>
    <m/>
    <m/>
  </r>
  <r>
    <x v="6"/>
    <x v="0"/>
    <s v="OK"/>
    <x v="0"/>
    <m/>
    <n v="2"/>
    <m/>
    <m/>
    <s v="031901"/>
    <x v="7"/>
    <x v="2"/>
    <x v="0"/>
    <s v="Archdeaconry of St Albans "/>
    <m/>
    <m/>
    <m/>
    <m/>
    <n v="4800"/>
    <m/>
    <m/>
  </r>
  <r>
    <x v="6"/>
    <x v="0"/>
    <s v="No"/>
    <x v="0"/>
    <m/>
    <n v="2"/>
    <m/>
    <m/>
    <s v="032621"/>
    <x v="8"/>
    <x v="3"/>
    <x v="0"/>
    <s v="Archdeaconry of St Albans "/>
    <m/>
    <m/>
    <m/>
    <m/>
    <n v="13500"/>
    <m/>
    <m/>
  </r>
  <r>
    <x v="6"/>
    <x v="0"/>
    <s v="No"/>
    <x v="0"/>
    <m/>
    <n v="2"/>
    <m/>
    <m/>
    <s v="032880"/>
    <x v="9"/>
    <x v="2"/>
    <x v="0"/>
    <s v="Archdeaconry of St Albans "/>
    <m/>
    <m/>
    <m/>
    <m/>
    <n v="2250"/>
    <m/>
    <m/>
  </r>
  <r>
    <x v="6"/>
    <x v="0"/>
    <s v="OK"/>
    <x v="0"/>
    <m/>
    <n v="2"/>
    <m/>
    <m/>
    <s v="091081"/>
    <x v="10"/>
    <x v="4"/>
    <x v="1"/>
    <s v="Archdeaconry of St Albans "/>
    <m/>
    <m/>
    <m/>
    <m/>
    <n v="350"/>
    <m/>
    <m/>
  </r>
  <r>
    <x v="6"/>
    <x v="0"/>
    <s v="No"/>
    <x v="0"/>
    <m/>
    <n v="2"/>
    <m/>
    <m/>
    <s v="091670"/>
    <x v="11"/>
    <x v="4"/>
    <x v="1"/>
    <s v="Archdeaconry of St Albans "/>
    <m/>
    <m/>
    <m/>
    <m/>
    <n v="200"/>
    <m/>
    <m/>
  </r>
  <r>
    <x v="6"/>
    <x v="0"/>
    <s v="No"/>
    <x v="0"/>
    <m/>
    <n v="2"/>
    <m/>
    <m/>
    <s v="091290"/>
    <x v="12"/>
    <x v="5"/>
    <x v="1"/>
    <s v="Archdeaconry of St Albans "/>
    <m/>
    <m/>
    <m/>
    <m/>
    <n v="10000"/>
    <m/>
    <m/>
  </r>
  <r>
    <x v="6"/>
    <x v="0"/>
    <s v="OK"/>
    <x v="0"/>
    <m/>
    <n v="2"/>
    <m/>
    <m/>
    <s v="091291"/>
    <x v="334"/>
    <x v="5"/>
    <x v="1"/>
    <s v="Archdeaconry of St Albans "/>
    <m/>
    <m/>
    <m/>
    <m/>
    <n v="0"/>
    <m/>
    <m/>
  </r>
  <r>
    <x v="6"/>
    <x v="0"/>
    <s v="OK"/>
    <x v="0"/>
    <m/>
    <n v="2"/>
    <m/>
    <m/>
    <s v="091292"/>
    <x v="335"/>
    <x v="5"/>
    <x v="1"/>
    <s v="Archdeaconry of St Albans "/>
    <m/>
    <m/>
    <m/>
    <m/>
    <n v="0"/>
    <m/>
    <m/>
  </r>
  <r>
    <x v="6"/>
    <x v="0"/>
    <s v="No"/>
    <x v="0"/>
    <m/>
    <n v="2"/>
    <m/>
    <m/>
    <s v="091293"/>
    <x v="336"/>
    <x v="5"/>
    <x v="1"/>
    <s v="Archdeaconry of St Albans "/>
    <m/>
    <m/>
    <m/>
    <m/>
    <n v="0"/>
    <m/>
    <m/>
  </r>
  <r>
    <x v="6"/>
    <x v="0"/>
    <s v="OK"/>
    <x v="0"/>
    <m/>
    <n v="2"/>
    <m/>
    <m/>
    <s v="091294"/>
    <x v="337"/>
    <x v="5"/>
    <x v="1"/>
    <s v="Archdeaconry of St Albans "/>
    <m/>
    <m/>
    <m/>
    <m/>
    <n v="0"/>
    <m/>
    <m/>
  </r>
  <r>
    <x v="6"/>
    <x v="0"/>
    <s v="No"/>
    <x v="0"/>
    <m/>
    <n v="2"/>
    <m/>
    <m/>
    <s v="091340"/>
    <x v="13"/>
    <x v="6"/>
    <x v="1"/>
    <s v="Archdeaconry of St Albans "/>
    <m/>
    <m/>
    <m/>
    <m/>
    <n v="0"/>
    <m/>
    <m/>
  </r>
  <r>
    <x v="6"/>
    <x v="0"/>
    <s v="OK"/>
    <x v="0"/>
    <m/>
    <n v="2"/>
    <m/>
    <m/>
    <s v="091390"/>
    <x v="14"/>
    <x v="6"/>
    <x v="1"/>
    <s v="Archdeaconry of St Albans "/>
    <m/>
    <m/>
    <m/>
    <m/>
    <n v="3605"/>
    <m/>
    <m/>
  </r>
  <r>
    <x v="6"/>
    <x v="0"/>
    <s v="No"/>
    <x v="0"/>
    <m/>
    <n v="2"/>
    <m/>
    <m/>
    <s v="091460"/>
    <x v="15"/>
    <x v="7"/>
    <x v="1"/>
    <s v="Archdeaconry of St Albans "/>
    <m/>
    <m/>
    <m/>
    <m/>
    <n v="825"/>
    <m/>
    <m/>
  </r>
  <r>
    <x v="6"/>
    <x v="0"/>
    <s v="No"/>
    <x v="0"/>
    <m/>
    <n v="2"/>
    <m/>
    <m/>
    <s v="091940"/>
    <x v="16"/>
    <x v="7"/>
    <x v="1"/>
    <s v="Archdeaconry of St Albans "/>
    <m/>
    <m/>
    <m/>
    <m/>
    <n v="0"/>
    <m/>
    <m/>
  </r>
  <r>
    <x v="6"/>
    <x v="0"/>
    <s v="OK"/>
    <x v="0"/>
    <m/>
    <n v="2"/>
    <m/>
    <m/>
    <s v="091580"/>
    <x v="17"/>
    <x v="7"/>
    <x v="1"/>
    <s v="Archdeaconry of St Albans "/>
    <m/>
    <m/>
    <m/>
    <m/>
    <n v="500"/>
    <m/>
    <m/>
  </r>
  <r>
    <x v="6"/>
    <x v="0"/>
    <s v="No"/>
    <x v="0"/>
    <m/>
    <n v="2"/>
    <m/>
    <m/>
    <s v="091950"/>
    <x v="18"/>
    <x v="8"/>
    <x v="1"/>
    <s v="Archdeaconry of St Albans "/>
    <m/>
    <m/>
    <m/>
    <m/>
    <n v="0"/>
    <m/>
    <m/>
  </r>
  <r>
    <x v="6"/>
    <x v="0"/>
    <s v="OK"/>
    <x v="0"/>
    <m/>
    <n v="2"/>
    <m/>
    <m/>
    <s v="091551"/>
    <x v="19"/>
    <x v="8"/>
    <x v="1"/>
    <s v="Archdeaconry of St Albans "/>
    <m/>
    <m/>
    <m/>
    <m/>
    <n v="7526"/>
    <m/>
    <m/>
  </r>
  <r>
    <x v="6"/>
    <x v="0"/>
    <s v="OK"/>
    <x v="0"/>
    <m/>
    <n v="2"/>
    <m/>
    <m/>
    <s v="092900"/>
    <x v="20"/>
    <x v="8"/>
    <x v="1"/>
    <s v="Archdeaconry of St Albans "/>
    <m/>
    <m/>
    <m/>
    <m/>
    <n v="1267"/>
    <m/>
    <m/>
  </r>
  <r>
    <x v="6"/>
    <x v="0"/>
    <s v="OK"/>
    <x v="0"/>
    <m/>
    <n v="2"/>
    <m/>
    <m/>
    <s v="091920"/>
    <x v="21"/>
    <x v="9"/>
    <x v="1"/>
    <s v="Archdeaconry of St Albans "/>
    <m/>
    <m/>
    <m/>
    <m/>
    <n v="5663.11"/>
    <m/>
    <m/>
  </r>
  <r>
    <x v="6"/>
    <x v="0"/>
    <s v="OK"/>
    <x v="0"/>
    <m/>
    <n v="2"/>
    <m/>
    <m/>
    <s v="091990"/>
    <x v="22"/>
    <x v="6"/>
    <x v="1"/>
    <s v="Archdeaconry of St Albans "/>
    <m/>
    <m/>
    <m/>
    <m/>
    <n v="2211"/>
    <m/>
    <m/>
  </r>
  <r>
    <x v="6"/>
    <x v="0"/>
    <s v="OK"/>
    <x v="0"/>
    <m/>
    <n v="2"/>
    <m/>
    <m/>
    <s v="092061"/>
    <x v="23"/>
    <x v="10"/>
    <x v="1"/>
    <s v="Archdeaconry of St Albans "/>
    <m/>
    <m/>
    <m/>
    <m/>
    <n v="0"/>
    <m/>
    <m/>
  </r>
  <r>
    <x v="6"/>
    <x v="0"/>
    <s v="OK"/>
    <x v="0"/>
    <m/>
    <n v="2"/>
    <m/>
    <m/>
    <s v="092250"/>
    <x v="24"/>
    <x v="4"/>
    <x v="1"/>
    <s v="Archdeaconry of St Albans "/>
    <m/>
    <m/>
    <m/>
    <m/>
    <n v="3488"/>
    <m/>
    <m/>
  </r>
  <r>
    <x v="6"/>
    <x v="0"/>
    <s v="OK"/>
    <x v="0"/>
    <m/>
    <n v="2"/>
    <m/>
    <m/>
    <s v="092260"/>
    <x v="25"/>
    <x v="5"/>
    <x v="1"/>
    <s v="Archdeaconry of St Albans "/>
    <m/>
    <m/>
    <m/>
    <m/>
    <n v="1696"/>
    <m/>
    <m/>
  </r>
  <r>
    <x v="6"/>
    <x v="0"/>
    <s v="OK"/>
    <x v="0"/>
    <m/>
    <n v="2"/>
    <m/>
    <m/>
    <s v="092470"/>
    <x v="26"/>
    <x v="10"/>
    <x v="1"/>
    <s v="Archdeaconry of St Albans "/>
    <m/>
    <m/>
    <m/>
    <m/>
    <n v="4427"/>
    <m/>
    <m/>
  </r>
  <r>
    <x v="6"/>
    <x v="0"/>
    <s v="OK"/>
    <x v="0"/>
    <m/>
    <n v="2"/>
    <m/>
    <m/>
    <s v="092881"/>
    <x v="27"/>
    <x v="11"/>
    <x v="1"/>
    <s v="Archdeaconry of St Albans "/>
    <m/>
    <m/>
    <m/>
    <m/>
    <n v="3250"/>
    <m/>
    <m/>
  </r>
  <r>
    <x v="6"/>
    <x v="0"/>
    <s v="OK"/>
    <x v="0"/>
    <m/>
    <n v="2"/>
    <m/>
    <m/>
    <s v="100660"/>
    <x v="28"/>
    <x v="12"/>
    <x v="2"/>
    <s v="Archdeaconry of St Albans "/>
    <m/>
    <m/>
    <m/>
    <m/>
    <n v="3788"/>
    <m/>
    <m/>
  </r>
  <r>
    <x v="6"/>
    <x v="0"/>
    <s v="OK"/>
    <x v="1"/>
    <m/>
    <n v="2"/>
    <m/>
    <m/>
    <s v="100680"/>
    <x v="29"/>
    <x v="13"/>
    <x v="2"/>
    <s v="Archdeaconry of St Albans "/>
    <m/>
    <m/>
    <m/>
    <m/>
    <n v="17853"/>
    <m/>
    <m/>
  </r>
  <r>
    <x v="6"/>
    <x v="0"/>
    <s v="OK"/>
    <x v="1"/>
    <m/>
    <n v="2"/>
    <m/>
    <m/>
    <s v="100681"/>
    <x v="30"/>
    <x v="14"/>
    <x v="2"/>
    <s v="Archdeaconry of St Albans "/>
    <m/>
    <m/>
    <m/>
    <m/>
    <n v="11342"/>
    <m/>
    <m/>
  </r>
  <r>
    <x v="6"/>
    <x v="0"/>
    <s v="No"/>
    <x v="0"/>
    <m/>
    <n v="2"/>
    <m/>
    <m/>
    <s v="100790"/>
    <x v="31"/>
    <x v="15"/>
    <x v="2"/>
    <s v="Archdeaconry of St Albans "/>
    <m/>
    <m/>
    <m/>
    <m/>
    <n v="5344"/>
    <m/>
    <m/>
  </r>
  <r>
    <x v="6"/>
    <x v="0"/>
    <s v="OK"/>
    <x v="0"/>
    <m/>
    <n v="2"/>
    <m/>
    <m/>
    <s v="100791"/>
    <x v="32"/>
    <x v="16"/>
    <x v="2"/>
    <s v="Archdeaconry of St Albans "/>
    <m/>
    <m/>
    <m/>
    <m/>
    <n v="5706.25"/>
    <m/>
    <m/>
  </r>
  <r>
    <x v="6"/>
    <x v="0"/>
    <s v="OK"/>
    <x v="0"/>
    <m/>
    <n v="2"/>
    <m/>
    <m/>
    <s v="101800"/>
    <x v="33"/>
    <x v="17"/>
    <x v="2"/>
    <s v="Archdeaconry of St Albans "/>
    <m/>
    <m/>
    <m/>
    <m/>
    <n v="4320"/>
    <m/>
    <m/>
  </r>
  <r>
    <x v="6"/>
    <x v="0"/>
    <s v="OK"/>
    <x v="0"/>
    <m/>
    <n v="2"/>
    <m/>
    <m/>
    <s v="102100"/>
    <x v="34"/>
    <x v="18"/>
    <x v="2"/>
    <s v="Archdeaconry of St Albans "/>
    <m/>
    <m/>
    <m/>
    <m/>
    <n v="7105"/>
    <m/>
    <m/>
  </r>
  <r>
    <x v="6"/>
    <x v="0"/>
    <s v="OK"/>
    <x v="0"/>
    <m/>
    <n v="2"/>
    <m/>
    <m/>
    <s v="100490"/>
    <x v="35"/>
    <x v="19"/>
    <x v="2"/>
    <s v="Archdeaconry of St Albans "/>
    <m/>
    <m/>
    <m/>
    <m/>
    <n v="4028"/>
    <m/>
    <m/>
  </r>
  <r>
    <x v="6"/>
    <x v="0"/>
    <s v="No"/>
    <x v="0"/>
    <m/>
    <n v="2"/>
    <m/>
    <m/>
    <s v="102300"/>
    <x v="36"/>
    <x v="12"/>
    <x v="2"/>
    <s v="Archdeaconry of St Albans "/>
    <m/>
    <m/>
    <m/>
    <m/>
    <n v="2917"/>
    <m/>
    <m/>
  </r>
  <r>
    <x v="6"/>
    <x v="0"/>
    <s v="OK"/>
    <x v="0"/>
    <m/>
    <n v="2"/>
    <m/>
    <m/>
    <s v="112180"/>
    <x v="37"/>
    <x v="20"/>
    <x v="3"/>
    <s v="Archdeaconry of St Albans "/>
    <m/>
    <m/>
    <m/>
    <m/>
    <n v="6353"/>
    <m/>
    <m/>
  </r>
  <r>
    <x v="6"/>
    <x v="0"/>
    <s v="OK"/>
    <x v="0"/>
    <m/>
    <n v="2"/>
    <m/>
    <m/>
    <s v="112211"/>
    <x v="38"/>
    <x v="21"/>
    <x v="3"/>
    <s v="Archdeaconry of St Albans "/>
    <m/>
    <m/>
    <m/>
    <m/>
    <n v="5861"/>
    <m/>
    <m/>
  </r>
  <r>
    <x v="6"/>
    <x v="0"/>
    <s v="OK"/>
    <x v="0"/>
    <m/>
    <n v="2"/>
    <m/>
    <m/>
    <s v="112191"/>
    <x v="39"/>
    <x v="22"/>
    <x v="3"/>
    <s v="Archdeaconry of St Albans "/>
    <m/>
    <m/>
    <m/>
    <m/>
    <n v="5079"/>
    <m/>
    <m/>
  </r>
  <r>
    <x v="6"/>
    <x v="0"/>
    <s v="OK"/>
    <x v="0"/>
    <m/>
    <n v="2"/>
    <m/>
    <m/>
    <s v="112200"/>
    <x v="40"/>
    <x v="23"/>
    <x v="3"/>
    <s v="Archdeaconry of St Albans "/>
    <m/>
    <m/>
    <m/>
    <m/>
    <n v="7589"/>
    <m/>
    <m/>
  </r>
  <r>
    <x v="6"/>
    <x v="0"/>
    <s v="OK"/>
    <x v="0"/>
    <m/>
    <n v="2"/>
    <m/>
    <m/>
    <s v="112210"/>
    <x v="41"/>
    <x v="24"/>
    <x v="3"/>
    <s v="Archdeaconry of St Albans "/>
    <m/>
    <m/>
    <m/>
    <m/>
    <n v="10000"/>
    <m/>
    <m/>
  </r>
  <r>
    <x v="6"/>
    <x v="0"/>
    <s v="No"/>
    <x v="0"/>
    <m/>
    <n v="2"/>
    <m/>
    <m/>
    <s v="112220"/>
    <x v="42"/>
    <x v="25"/>
    <x v="3"/>
    <s v="Archdeaconry of St Albans "/>
    <m/>
    <m/>
    <m/>
    <m/>
    <n v="16767.34"/>
    <m/>
    <m/>
  </r>
  <r>
    <x v="6"/>
    <x v="0"/>
    <s v="OK"/>
    <x v="0"/>
    <m/>
    <n v="2"/>
    <m/>
    <m/>
    <s v="112230"/>
    <x v="43"/>
    <x v="26"/>
    <x v="3"/>
    <s v="Archdeaconry of St Albans "/>
    <m/>
    <m/>
    <m/>
    <m/>
    <n v="5569"/>
    <m/>
    <m/>
  </r>
  <r>
    <x v="6"/>
    <x v="0"/>
    <s v="OK"/>
    <x v="0"/>
    <m/>
    <n v="2"/>
    <m/>
    <m/>
    <s v="112240"/>
    <x v="44"/>
    <x v="27"/>
    <x v="3"/>
    <s v="Archdeaconry of St Albans "/>
    <m/>
    <m/>
    <m/>
    <m/>
    <n v="7052"/>
    <m/>
    <m/>
  </r>
  <r>
    <x v="6"/>
    <x v="0"/>
    <s v="OK"/>
    <x v="0"/>
    <m/>
    <n v="2"/>
    <m/>
    <m/>
    <s v="110040"/>
    <x v="45"/>
    <x v="28"/>
    <x v="3"/>
    <s v="Archdeaconry of St Albans "/>
    <m/>
    <m/>
    <m/>
    <m/>
    <n v="2583"/>
    <m/>
    <m/>
  </r>
  <r>
    <x v="6"/>
    <x v="0"/>
    <s v="OK"/>
    <x v="0"/>
    <m/>
    <n v="2"/>
    <m/>
    <m/>
    <s v="110531"/>
    <x v="46"/>
    <x v="29"/>
    <x v="3"/>
    <s v="Archdeaconry of St Albans "/>
    <m/>
    <m/>
    <m/>
    <m/>
    <n v="4694.17"/>
    <m/>
    <m/>
  </r>
  <r>
    <x v="6"/>
    <x v="0"/>
    <s v="OK"/>
    <x v="0"/>
    <m/>
    <n v="2"/>
    <m/>
    <m/>
    <s v="110750"/>
    <x v="47"/>
    <x v="30"/>
    <x v="3"/>
    <s v="Archdeaconry of St Albans "/>
    <m/>
    <m/>
    <m/>
    <m/>
    <n v="5800"/>
    <m/>
    <m/>
  </r>
  <r>
    <x v="6"/>
    <x v="0"/>
    <s v="No"/>
    <x v="0"/>
    <m/>
    <n v="2"/>
    <m/>
    <m/>
    <s v="110740"/>
    <x v="48"/>
    <x v="31"/>
    <x v="3"/>
    <s v="Archdeaconry of St Albans "/>
    <m/>
    <m/>
    <m/>
    <m/>
    <n v="2000"/>
    <m/>
    <m/>
  </r>
  <r>
    <x v="6"/>
    <x v="0"/>
    <s v="OK"/>
    <x v="0"/>
    <m/>
    <n v="2"/>
    <m/>
    <m/>
    <s v="110980"/>
    <x v="49"/>
    <x v="32"/>
    <x v="3"/>
    <s v="Archdeaconry of St Albans "/>
    <m/>
    <m/>
    <m/>
    <m/>
    <n v="5045"/>
    <m/>
    <m/>
  </r>
  <r>
    <x v="6"/>
    <x v="0"/>
    <s v="OK"/>
    <x v="0"/>
    <m/>
    <n v="2"/>
    <m/>
    <m/>
    <s v="112060"/>
    <x v="50"/>
    <x v="28"/>
    <x v="3"/>
    <s v="Archdeaconry of St Albans "/>
    <m/>
    <m/>
    <m/>
    <m/>
    <n v="9649"/>
    <m/>
    <m/>
  </r>
  <r>
    <x v="6"/>
    <x v="0"/>
    <s v="No"/>
    <x v="0"/>
    <m/>
    <n v="2"/>
    <m/>
    <m/>
    <s v="112340"/>
    <x v="51"/>
    <x v="28"/>
    <x v="3"/>
    <s v="Archdeaconry of St Albans "/>
    <m/>
    <m/>
    <m/>
    <m/>
    <n v="0"/>
    <m/>
    <m/>
  </r>
  <r>
    <x v="6"/>
    <x v="0"/>
    <s v="OK"/>
    <x v="0"/>
    <m/>
    <n v="2"/>
    <m/>
    <m/>
    <s v="130010"/>
    <x v="52"/>
    <x v="33"/>
    <x v="4"/>
    <s v="Archdeaconry of St Albans "/>
    <m/>
    <m/>
    <m/>
    <m/>
    <n v="7951"/>
    <m/>
    <m/>
  </r>
  <r>
    <x v="6"/>
    <x v="0"/>
    <s v="OK"/>
    <x v="0"/>
    <m/>
    <n v="2"/>
    <m/>
    <m/>
    <s v="131500"/>
    <x v="53"/>
    <x v="34"/>
    <x v="4"/>
    <s v="Archdeaconry of St Albans "/>
    <m/>
    <m/>
    <m/>
    <m/>
    <n v="3351"/>
    <m/>
    <m/>
  </r>
  <r>
    <x v="6"/>
    <x v="0"/>
    <s v="No"/>
    <x v="0"/>
    <m/>
    <n v="2"/>
    <m/>
    <m/>
    <s v="131520"/>
    <x v="54"/>
    <x v="35"/>
    <x v="4"/>
    <s v="Archdeaconry of St Albans "/>
    <m/>
    <m/>
    <m/>
    <m/>
    <n v="1500"/>
    <m/>
    <m/>
  </r>
  <r>
    <x v="6"/>
    <x v="0"/>
    <s v="OK"/>
    <x v="0"/>
    <m/>
    <n v="2"/>
    <m/>
    <m/>
    <s v="131951"/>
    <x v="55"/>
    <x v="36"/>
    <x v="4"/>
    <s v="Archdeaconry of St Albans "/>
    <m/>
    <m/>
    <m/>
    <m/>
    <n v="4696"/>
    <m/>
    <m/>
  </r>
  <r>
    <x v="6"/>
    <x v="0"/>
    <s v="OK"/>
    <x v="0"/>
    <m/>
    <n v="2"/>
    <m/>
    <m/>
    <s v="131960"/>
    <x v="56"/>
    <x v="37"/>
    <x v="4"/>
    <s v="Archdeaconry of St Albans "/>
    <m/>
    <m/>
    <m/>
    <m/>
    <n v="3863"/>
    <m/>
    <m/>
  </r>
  <r>
    <x v="6"/>
    <x v="0"/>
    <s v="No"/>
    <x v="0"/>
    <m/>
    <n v="2"/>
    <m/>
    <m/>
    <s v="132730"/>
    <x v="57"/>
    <x v="38"/>
    <x v="4"/>
    <s v="Archdeaconry of St Albans "/>
    <m/>
    <m/>
    <m/>
    <m/>
    <n v="0"/>
    <m/>
    <m/>
  </r>
  <r>
    <x v="6"/>
    <x v="0"/>
    <s v="OK"/>
    <x v="0"/>
    <m/>
    <n v="2"/>
    <m/>
    <m/>
    <s v="132740"/>
    <x v="58"/>
    <x v="39"/>
    <x v="4"/>
    <s v="Archdeaconry of St Albans "/>
    <m/>
    <m/>
    <m/>
    <m/>
    <n v="2615"/>
    <m/>
    <m/>
  </r>
  <r>
    <x v="6"/>
    <x v="0"/>
    <s v="No"/>
    <x v="0"/>
    <m/>
    <n v="2"/>
    <m/>
    <m/>
    <s v="132760"/>
    <x v="59"/>
    <x v="40"/>
    <x v="4"/>
    <s v="Archdeaconry of St Albans "/>
    <m/>
    <m/>
    <m/>
    <m/>
    <n v="2910"/>
    <m/>
    <m/>
  </r>
  <r>
    <x v="6"/>
    <x v="0"/>
    <s v="OK"/>
    <x v="0"/>
    <m/>
    <n v="2"/>
    <m/>
    <m/>
    <s v="132761"/>
    <x v="60"/>
    <x v="41"/>
    <x v="4"/>
    <s v="Archdeaconry of St Albans "/>
    <m/>
    <m/>
    <m/>
    <m/>
    <n v="9620"/>
    <m/>
    <m/>
  </r>
  <r>
    <x v="6"/>
    <x v="0"/>
    <s v="OK"/>
    <x v="0"/>
    <m/>
    <n v="2"/>
    <m/>
    <m/>
    <s v="132770"/>
    <x v="61"/>
    <x v="42"/>
    <x v="4"/>
    <s v="Archdeaconry of St Albans "/>
    <m/>
    <m/>
    <m/>
    <m/>
    <n v="8166.74"/>
    <m/>
    <m/>
  </r>
  <r>
    <x v="6"/>
    <x v="0"/>
    <s v="OK"/>
    <x v="0"/>
    <m/>
    <n v="2"/>
    <m/>
    <m/>
    <s v="132780"/>
    <x v="62"/>
    <x v="43"/>
    <x v="4"/>
    <s v="Archdeaconry of St Albans "/>
    <m/>
    <m/>
    <m/>
    <m/>
    <n v="4395"/>
    <m/>
    <m/>
  </r>
  <r>
    <x v="6"/>
    <x v="0"/>
    <s v="No"/>
    <x v="0"/>
    <m/>
    <n v="2"/>
    <m/>
    <m/>
    <s v="132781"/>
    <x v="63"/>
    <x v="44"/>
    <x v="4"/>
    <s v="Archdeaconry of St Albans "/>
    <m/>
    <m/>
    <m/>
    <m/>
    <n v="4002"/>
    <m/>
    <m/>
  </r>
  <r>
    <x v="6"/>
    <x v="0"/>
    <s v="OK"/>
    <x v="0"/>
    <m/>
    <n v="2"/>
    <m/>
    <m/>
    <s v="130570"/>
    <x v="64"/>
    <x v="45"/>
    <x v="4"/>
    <s v="Archdeaconry of St Albans "/>
    <m/>
    <m/>
    <m/>
    <m/>
    <n v="0"/>
    <m/>
    <m/>
  </r>
  <r>
    <x v="6"/>
    <x v="0"/>
    <s v="No"/>
    <x v="0"/>
    <m/>
    <n v="2"/>
    <m/>
    <m/>
    <s v="130580"/>
    <x v="65"/>
    <x v="46"/>
    <x v="4"/>
    <s v="Archdeaconry of St Albans "/>
    <m/>
    <m/>
    <m/>
    <m/>
    <n v="3500"/>
    <m/>
    <m/>
  </r>
  <r>
    <x v="6"/>
    <x v="0"/>
    <s v="No"/>
    <x v="0"/>
    <m/>
    <n v="2"/>
    <m/>
    <m/>
    <s v="140150"/>
    <x v="66"/>
    <x v="47"/>
    <x v="5"/>
    <s v="Archdeaconry of St Albans "/>
    <m/>
    <m/>
    <m/>
    <m/>
    <n v="130"/>
    <m/>
    <m/>
  </r>
  <r>
    <x v="6"/>
    <x v="0"/>
    <s v="OK"/>
    <x v="0"/>
    <m/>
    <n v="2"/>
    <m/>
    <m/>
    <s v="141440"/>
    <x v="67"/>
    <x v="47"/>
    <x v="5"/>
    <s v="Archdeaconry of St Albans "/>
    <m/>
    <m/>
    <m/>
    <m/>
    <n v="3508"/>
    <m/>
    <m/>
  </r>
  <r>
    <x v="6"/>
    <x v="0"/>
    <s v="No"/>
    <x v="0"/>
    <m/>
    <n v="2"/>
    <m/>
    <m/>
    <s v="140960"/>
    <x v="68"/>
    <x v="48"/>
    <x v="5"/>
    <s v="Archdeaconry of St Albans "/>
    <m/>
    <m/>
    <m/>
    <m/>
    <n v="0"/>
    <m/>
    <m/>
  </r>
  <r>
    <x v="6"/>
    <x v="0"/>
    <s v="OK"/>
    <x v="0"/>
    <m/>
    <n v="2"/>
    <m/>
    <m/>
    <s v="141100"/>
    <x v="69"/>
    <x v="49"/>
    <x v="5"/>
    <s v="Archdeaconry of St Albans "/>
    <m/>
    <m/>
    <m/>
    <m/>
    <n v="7943"/>
    <m/>
    <m/>
  </r>
  <r>
    <x v="6"/>
    <x v="0"/>
    <s v="OK"/>
    <x v="0"/>
    <m/>
    <n v="2"/>
    <m/>
    <m/>
    <s v="141110"/>
    <x v="70"/>
    <x v="50"/>
    <x v="5"/>
    <s v="Archdeaconry of St Albans "/>
    <m/>
    <m/>
    <m/>
    <m/>
    <n v="24220"/>
    <m/>
    <m/>
  </r>
  <r>
    <x v="6"/>
    <x v="0"/>
    <s v="OK"/>
    <x v="0"/>
    <m/>
    <n v="2"/>
    <m/>
    <m/>
    <s v="141760"/>
    <x v="71"/>
    <x v="48"/>
    <x v="5"/>
    <s v="Archdeaconry of St Albans "/>
    <m/>
    <m/>
    <m/>
    <m/>
    <n v="2286.16"/>
    <m/>
    <m/>
  </r>
  <r>
    <x v="6"/>
    <x v="0"/>
    <s v="OK"/>
    <x v="0"/>
    <m/>
    <n v="2"/>
    <m/>
    <m/>
    <s v="142080"/>
    <x v="72"/>
    <x v="51"/>
    <x v="5"/>
    <s v="Archdeaconry of St Albans "/>
    <m/>
    <m/>
    <m/>
    <m/>
    <n v="10017.92"/>
    <m/>
    <m/>
  </r>
  <r>
    <x v="6"/>
    <x v="0"/>
    <s v="OK"/>
    <x v="0"/>
    <m/>
    <n v="2"/>
    <m/>
    <m/>
    <s v="142280"/>
    <x v="73"/>
    <x v="52"/>
    <x v="5"/>
    <s v="Archdeaconry of St Albans "/>
    <m/>
    <m/>
    <m/>
    <m/>
    <n v="3597"/>
    <m/>
    <m/>
  </r>
  <r>
    <x v="6"/>
    <x v="0"/>
    <s v="OK"/>
    <x v="0"/>
    <m/>
    <n v="2"/>
    <m/>
    <m/>
    <s v="142860"/>
    <x v="74"/>
    <x v="53"/>
    <x v="5"/>
    <s v="Archdeaconry of St Albans "/>
    <m/>
    <m/>
    <m/>
    <m/>
    <n v="8363"/>
    <m/>
    <m/>
  </r>
  <r>
    <x v="6"/>
    <x v="0"/>
    <s v="OK"/>
    <x v="0"/>
    <m/>
    <n v="2"/>
    <m/>
    <m/>
    <s v="231171"/>
    <x v="75"/>
    <x v="54"/>
    <x v="6"/>
    <s v="Archdeaconry of St Albans "/>
    <m/>
    <m/>
    <m/>
    <m/>
    <n v="3696"/>
    <m/>
    <m/>
  </r>
  <r>
    <x v="6"/>
    <x v="0"/>
    <s v="No"/>
    <x v="0"/>
    <m/>
    <n v="2"/>
    <m/>
    <m/>
    <s v="231172"/>
    <x v="76"/>
    <x v="54"/>
    <x v="6"/>
    <s v="Archdeaconry of St Albans "/>
    <m/>
    <m/>
    <m/>
    <m/>
    <n v="1840"/>
    <m/>
    <m/>
  </r>
  <r>
    <x v="6"/>
    <x v="0"/>
    <s v="OK"/>
    <x v="0"/>
    <m/>
    <n v="2"/>
    <m/>
    <m/>
    <s v="231173"/>
    <x v="77"/>
    <x v="54"/>
    <x v="6"/>
    <s v="Archdeaconry of St Albans "/>
    <m/>
    <m/>
    <m/>
    <m/>
    <n v="4678"/>
    <m/>
    <m/>
  </r>
  <r>
    <x v="6"/>
    <x v="0"/>
    <s v="No"/>
    <x v="0"/>
    <m/>
    <n v="2"/>
    <m/>
    <m/>
    <s v="231174"/>
    <x v="78"/>
    <x v="54"/>
    <x v="6"/>
    <s v="Archdeaconry of St Albans "/>
    <m/>
    <m/>
    <m/>
    <m/>
    <n v="800"/>
    <m/>
    <m/>
  </r>
  <r>
    <x v="6"/>
    <x v="0"/>
    <s v="No"/>
    <x v="0"/>
    <m/>
    <n v="2"/>
    <m/>
    <m/>
    <s v="230500"/>
    <x v="79"/>
    <x v="55"/>
    <x v="6"/>
    <s v="Archdeaconry of St Albans "/>
    <m/>
    <m/>
    <m/>
    <m/>
    <n v="0"/>
    <m/>
    <m/>
  </r>
  <r>
    <x v="6"/>
    <x v="0"/>
    <s v="OK"/>
    <x v="0"/>
    <m/>
    <n v="2"/>
    <m/>
    <m/>
    <s v="230501"/>
    <x v="80"/>
    <x v="55"/>
    <x v="6"/>
    <s v="Archdeaconry of St Albans "/>
    <m/>
    <m/>
    <m/>
    <m/>
    <n v="0"/>
    <m/>
    <m/>
  </r>
  <r>
    <x v="6"/>
    <x v="0"/>
    <s v="OK"/>
    <x v="0"/>
    <m/>
    <n v="2"/>
    <m/>
    <m/>
    <s v="230641"/>
    <x v="81"/>
    <x v="56"/>
    <x v="6"/>
    <s v="Archdeaconry of St Albans "/>
    <m/>
    <m/>
    <m/>
    <m/>
    <n v="1000"/>
    <m/>
    <m/>
  </r>
  <r>
    <x v="6"/>
    <x v="0"/>
    <s v="No"/>
    <x v="0"/>
    <m/>
    <n v="2"/>
    <m/>
    <m/>
    <s v="230642"/>
    <x v="82"/>
    <x v="56"/>
    <x v="6"/>
    <s v="Archdeaconry of St Albans "/>
    <m/>
    <m/>
    <m/>
    <m/>
    <n v="0"/>
    <m/>
    <m/>
  </r>
  <r>
    <x v="6"/>
    <x v="0"/>
    <s v="OK"/>
    <x v="0"/>
    <m/>
    <n v="2"/>
    <m/>
    <m/>
    <s v="230643"/>
    <x v="83"/>
    <x v="56"/>
    <x v="6"/>
    <s v="Archdeaconry of St Albans "/>
    <m/>
    <m/>
    <m/>
    <m/>
    <n v="11000"/>
    <m/>
    <m/>
  </r>
  <r>
    <x v="6"/>
    <x v="0"/>
    <s v="OK"/>
    <x v="0"/>
    <m/>
    <n v="2"/>
    <m/>
    <m/>
    <s v="231450"/>
    <x v="84"/>
    <x v="56"/>
    <x v="6"/>
    <s v="Archdeaconry of St Albans "/>
    <m/>
    <m/>
    <m/>
    <m/>
    <n v="0"/>
    <m/>
    <m/>
  </r>
  <r>
    <x v="6"/>
    <x v="0"/>
    <s v="OK"/>
    <x v="0"/>
    <m/>
    <n v="2"/>
    <m/>
    <m/>
    <s v="020672"/>
    <x v="85"/>
    <x v="57"/>
    <x v="7"/>
    <s v="Archdeaconry of Hertford"/>
    <m/>
    <m/>
    <m/>
    <m/>
    <n v="10000"/>
    <m/>
    <m/>
  </r>
  <r>
    <x v="6"/>
    <x v="0"/>
    <s v="No"/>
    <x v="0"/>
    <m/>
    <n v="2"/>
    <m/>
    <m/>
    <s v="020850"/>
    <x v="86"/>
    <x v="58"/>
    <x v="7"/>
    <s v="Archdeaconry of Hertford"/>
    <m/>
    <m/>
    <m/>
    <m/>
    <n v="6235"/>
    <m/>
    <m/>
  </r>
  <r>
    <x v="6"/>
    <x v="0"/>
    <s v="OK"/>
    <x v="0"/>
    <m/>
    <n v="2"/>
    <m/>
    <m/>
    <s v="021640"/>
    <x v="87"/>
    <x v="59"/>
    <x v="7"/>
    <s v="Archdeaconry of Hertford"/>
    <m/>
    <m/>
    <m/>
    <m/>
    <n v="7445.5"/>
    <m/>
    <m/>
  </r>
  <r>
    <x v="6"/>
    <x v="0"/>
    <s v="No"/>
    <x v="0"/>
    <m/>
    <n v="2"/>
    <m/>
    <m/>
    <s v="021750"/>
    <x v="88"/>
    <x v="60"/>
    <x v="7"/>
    <s v="Archdeaconry of Hertford"/>
    <m/>
    <m/>
    <m/>
    <m/>
    <n v="0"/>
    <m/>
    <m/>
  </r>
  <r>
    <x v="6"/>
    <x v="0"/>
    <s v="OK"/>
    <x v="0"/>
    <m/>
    <n v="2"/>
    <m/>
    <m/>
    <s v="021860"/>
    <x v="89"/>
    <x v="61"/>
    <x v="7"/>
    <s v="Archdeaconry of Hertford"/>
    <m/>
    <m/>
    <m/>
    <m/>
    <n v="5813.83"/>
    <m/>
    <m/>
  </r>
  <r>
    <x v="6"/>
    <x v="0"/>
    <s v="OK"/>
    <x v="0"/>
    <m/>
    <n v="2"/>
    <m/>
    <m/>
    <s v="020201"/>
    <x v="90"/>
    <x v="62"/>
    <x v="7"/>
    <s v="Archdeaconry of Hertford"/>
    <m/>
    <m/>
    <m/>
    <m/>
    <n v="5000"/>
    <m/>
    <m/>
  </r>
  <r>
    <x v="6"/>
    <x v="0"/>
    <s v="OK"/>
    <x v="0"/>
    <m/>
    <n v="2"/>
    <m/>
    <m/>
    <s v="022110"/>
    <x v="91"/>
    <x v="63"/>
    <x v="7"/>
    <s v="Archdeaconry of Hertford"/>
    <m/>
    <m/>
    <m/>
    <m/>
    <n v="4199"/>
    <m/>
    <m/>
  </r>
  <r>
    <x v="6"/>
    <x v="0"/>
    <s v="OK"/>
    <x v="0"/>
    <m/>
    <n v="2"/>
    <m/>
    <m/>
    <s v="022363"/>
    <x v="92"/>
    <x v="63"/>
    <x v="7"/>
    <s v="Archdeaconry of Hertford"/>
    <m/>
    <m/>
    <m/>
    <m/>
    <n v="656"/>
    <m/>
    <m/>
  </r>
  <r>
    <x v="6"/>
    <x v="0"/>
    <s v="OK"/>
    <x v="0"/>
    <m/>
    <n v="2"/>
    <m/>
    <m/>
    <s v="022362"/>
    <x v="93"/>
    <x v="64"/>
    <x v="7"/>
    <s v="Archdeaconry of Hertford"/>
    <m/>
    <m/>
    <m/>
    <m/>
    <n v="5698"/>
    <m/>
    <m/>
  </r>
  <r>
    <x v="6"/>
    <x v="0"/>
    <s v="No"/>
    <x v="0"/>
    <m/>
    <n v="2"/>
    <m/>
    <m/>
    <s v="022600"/>
    <x v="94"/>
    <x v="65"/>
    <x v="7"/>
    <s v="Archdeaconry of Hertford"/>
    <m/>
    <m/>
    <m/>
    <m/>
    <n v="3000"/>
    <m/>
    <m/>
  </r>
  <r>
    <x v="6"/>
    <x v="0"/>
    <s v="No"/>
    <x v="0"/>
    <m/>
    <n v="2"/>
    <m/>
    <m/>
    <s v="020470"/>
    <x v="95"/>
    <x v="66"/>
    <x v="7"/>
    <s v="Archdeaconry of Hertford"/>
    <m/>
    <m/>
    <m/>
    <m/>
    <n v="0"/>
    <m/>
    <m/>
  </r>
  <r>
    <x v="6"/>
    <x v="0"/>
    <s v="No"/>
    <x v="0"/>
    <m/>
    <n v="2"/>
    <m/>
    <m/>
    <s v="040020"/>
    <x v="96"/>
    <x v="67"/>
    <x v="8"/>
    <s v="Archdeaconry of Hertford"/>
    <m/>
    <m/>
    <m/>
    <m/>
    <n v="0"/>
    <m/>
    <m/>
  </r>
  <r>
    <x v="6"/>
    <x v="0"/>
    <s v="No"/>
    <x v="0"/>
    <m/>
    <n v="2"/>
    <m/>
    <m/>
    <s v="041630"/>
    <x v="97"/>
    <x v="67"/>
    <x v="8"/>
    <s v="Archdeaconry of Hertford"/>
    <m/>
    <m/>
    <m/>
    <m/>
    <n v="750"/>
    <m/>
    <m/>
  </r>
  <r>
    <x v="6"/>
    <x v="0"/>
    <s v="No"/>
    <x v="0"/>
    <m/>
    <n v="2"/>
    <m/>
    <m/>
    <s v="042550"/>
    <x v="98"/>
    <x v="68"/>
    <x v="8"/>
    <s v="Archdeaconry of Hertford"/>
    <m/>
    <m/>
    <m/>
    <m/>
    <n v="1500"/>
    <m/>
    <m/>
  </r>
  <r>
    <x v="6"/>
    <x v="0"/>
    <s v="OK"/>
    <x v="0"/>
    <m/>
    <n v="2"/>
    <m/>
    <m/>
    <s v="040430"/>
    <x v="99"/>
    <x v="69"/>
    <x v="8"/>
    <s v="Archdeaconry of Hertford"/>
    <m/>
    <m/>
    <m/>
    <m/>
    <n v="8999"/>
    <m/>
    <m/>
  </r>
  <r>
    <x v="6"/>
    <x v="0"/>
    <s v="No"/>
    <x v="0"/>
    <m/>
    <n v="2"/>
    <m/>
    <m/>
    <s v="040520"/>
    <x v="100"/>
    <x v="70"/>
    <x v="8"/>
    <s v="Archdeaconry of Hertford"/>
    <m/>
    <m/>
    <m/>
    <m/>
    <n v="0"/>
    <m/>
    <m/>
  </r>
  <r>
    <x v="6"/>
    <x v="0"/>
    <s v="No"/>
    <x v="0"/>
    <m/>
    <n v="2"/>
    <m/>
    <m/>
    <s v="040990"/>
    <x v="101"/>
    <x v="70"/>
    <x v="8"/>
    <s v="Archdeaconry of Hertford"/>
    <m/>
    <m/>
    <m/>
    <m/>
    <n v="0"/>
    <m/>
    <m/>
  </r>
  <r>
    <x v="6"/>
    <x v="0"/>
    <s v="No"/>
    <x v="0"/>
    <m/>
    <n v="2"/>
    <m/>
    <m/>
    <s v="042451"/>
    <x v="102"/>
    <x v="70"/>
    <x v="8"/>
    <s v="Archdeaconry of Hertford"/>
    <m/>
    <m/>
    <m/>
    <m/>
    <n v="213.25"/>
    <m/>
    <m/>
  </r>
  <r>
    <x v="6"/>
    <x v="0"/>
    <s v="No"/>
    <x v="0"/>
    <m/>
    <n v="2"/>
    <m/>
    <m/>
    <s v="041000"/>
    <x v="103"/>
    <x v="71"/>
    <x v="8"/>
    <s v="Archdeaconry of Hertford"/>
    <m/>
    <m/>
    <m/>
    <m/>
    <n v="0"/>
    <m/>
    <m/>
  </r>
  <r>
    <x v="6"/>
    <x v="0"/>
    <s v="OK"/>
    <x v="0"/>
    <m/>
    <n v="2"/>
    <m/>
    <m/>
    <s v="041250"/>
    <x v="104"/>
    <x v="71"/>
    <x v="8"/>
    <s v="Archdeaconry of Hertford"/>
    <m/>
    <m/>
    <m/>
    <m/>
    <n v="3137"/>
    <m/>
    <m/>
  </r>
  <r>
    <x v="6"/>
    <x v="0"/>
    <s v="No"/>
    <x v="0"/>
    <m/>
    <n v="2"/>
    <m/>
    <m/>
    <s v="041300"/>
    <x v="105"/>
    <x v="72"/>
    <x v="8"/>
    <s v="Archdeaconry of Hertford"/>
    <m/>
    <m/>
    <m/>
    <m/>
    <n v="15181.75"/>
    <m/>
    <m/>
  </r>
  <r>
    <x v="6"/>
    <x v="0"/>
    <s v="No"/>
    <x v="0"/>
    <m/>
    <n v="2"/>
    <m/>
    <m/>
    <s v="041850"/>
    <x v="106"/>
    <x v="67"/>
    <x v="8"/>
    <s v="Archdeaconry of Hertford"/>
    <m/>
    <m/>
    <m/>
    <m/>
    <n v="2000"/>
    <m/>
    <m/>
  </r>
  <r>
    <x v="6"/>
    <x v="0"/>
    <s v="OK"/>
    <x v="0"/>
    <m/>
    <n v="2"/>
    <m/>
    <m/>
    <s v="042310"/>
    <x v="107"/>
    <x v="73"/>
    <x v="8"/>
    <s v="Archdeaconry of Hertford"/>
    <m/>
    <m/>
    <m/>
    <m/>
    <n v="6000"/>
    <m/>
    <m/>
  </r>
  <r>
    <x v="6"/>
    <x v="0"/>
    <s v="OK"/>
    <x v="0"/>
    <m/>
    <n v="2"/>
    <m/>
    <m/>
    <s v="042400"/>
    <x v="108"/>
    <x v="74"/>
    <x v="8"/>
    <s v="Archdeaconry of Hertford"/>
    <m/>
    <m/>
    <m/>
    <m/>
    <n v="5012"/>
    <m/>
    <m/>
  </r>
  <r>
    <x v="6"/>
    <x v="0"/>
    <s v="OK"/>
    <x v="0"/>
    <m/>
    <n v="2"/>
    <m/>
    <m/>
    <s v="041650"/>
    <x v="109"/>
    <x v="74"/>
    <x v="8"/>
    <s v="Archdeaconry of Hertford"/>
    <m/>
    <m/>
    <m/>
    <m/>
    <n v="1761"/>
    <m/>
    <m/>
  </r>
  <r>
    <x v="6"/>
    <x v="0"/>
    <s v="OK"/>
    <x v="0"/>
    <m/>
    <n v="2"/>
    <m/>
    <m/>
    <s v="042170"/>
    <x v="110"/>
    <x v="74"/>
    <x v="8"/>
    <s v="Archdeaconry of Hertford"/>
    <m/>
    <m/>
    <m/>
    <m/>
    <n v="615"/>
    <m/>
    <m/>
  </r>
  <r>
    <x v="6"/>
    <x v="0"/>
    <s v="OK"/>
    <x v="1"/>
    <m/>
    <n v="2"/>
    <m/>
    <m/>
    <s v="042552"/>
    <x v="111"/>
    <x v="75"/>
    <x v="8"/>
    <s v="Archdeaconry of Hertford"/>
    <m/>
    <m/>
    <m/>
    <m/>
    <n v="7781.83"/>
    <m/>
    <m/>
  </r>
  <r>
    <x v="6"/>
    <x v="0"/>
    <s v="OK"/>
    <x v="0"/>
    <m/>
    <n v="2"/>
    <m/>
    <m/>
    <s v="050160"/>
    <x v="112"/>
    <x v="76"/>
    <x v="9"/>
    <s v="Archdeaconry of Hertford"/>
    <m/>
    <m/>
    <m/>
    <m/>
    <n v="4000"/>
    <m/>
    <m/>
  </r>
  <r>
    <x v="6"/>
    <x v="0"/>
    <s v="No"/>
    <x v="0"/>
    <m/>
    <n v="2"/>
    <m/>
    <m/>
    <s v="050581"/>
    <x v="113"/>
    <x v="76"/>
    <x v="9"/>
    <s v="Archdeaconry of Hertford"/>
    <m/>
    <m/>
    <m/>
    <m/>
    <n v="1196"/>
    <m/>
    <m/>
  </r>
  <r>
    <x v="6"/>
    <x v="0"/>
    <s v="OK"/>
    <x v="0"/>
    <m/>
    <n v="2"/>
    <m/>
    <m/>
    <s v="052840"/>
    <x v="114"/>
    <x v="77"/>
    <x v="9"/>
    <s v="Archdeaconry of Hertford"/>
    <m/>
    <m/>
    <m/>
    <m/>
    <n v="2064"/>
    <m/>
    <m/>
  </r>
  <r>
    <x v="6"/>
    <x v="0"/>
    <s v="OK"/>
    <x v="0"/>
    <m/>
    <n v="2"/>
    <m/>
    <m/>
    <s v="050060"/>
    <x v="115"/>
    <x v="78"/>
    <x v="9"/>
    <s v="Archdeaconry of Hertford"/>
    <m/>
    <m/>
    <m/>
    <m/>
    <n v="928"/>
    <m/>
    <m/>
  </r>
  <r>
    <x v="6"/>
    <x v="0"/>
    <s v="No"/>
    <x v="0"/>
    <m/>
    <n v="2"/>
    <m/>
    <m/>
    <s v="050530"/>
    <x v="116"/>
    <x v="78"/>
    <x v="9"/>
    <s v="Archdeaconry of Hertford"/>
    <m/>
    <m/>
    <m/>
    <m/>
    <n v="765"/>
    <m/>
    <m/>
  </r>
  <r>
    <x v="6"/>
    <x v="0"/>
    <s v="OK"/>
    <x v="0"/>
    <m/>
    <n v="2"/>
    <m/>
    <m/>
    <s v="051070"/>
    <x v="117"/>
    <x v="78"/>
    <x v="9"/>
    <s v="Archdeaconry of Hertford"/>
    <m/>
    <m/>
    <m/>
    <m/>
    <n v="2654"/>
    <m/>
    <m/>
  </r>
  <r>
    <x v="6"/>
    <x v="0"/>
    <s v="OK"/>
    <x v="0"/>
    <m/>
    <n v="2"/>
    <m/>
    <m/>
    <s v="051781"/>
    <x v="118"/>
    <x v="78"/>
    <x v="9"/>
    <s v="Archdeaconry of Hertford"/>
    <m/>
    <m/>
    <m/>
    <m/>
    <n v="0"/>
    <m/>
    <m/>
  </r>
  <r>
    <x v="6"/>
    <x v="0"/>
    <s v="OK"/>
    <x v="0"/>
    <m/>
    <n v="2"/>
    <m/>
    <m/>
    <s v="050080"/>
    <x v="119"/>
    <x v="79"/>
    <x v="9"/>
    <s v="Archdeaconry of Hertford"/>
    <m/>
    <m/>
    <m/>
    <m/>
    <n v="1338"/>
    <m/>
    <m/>
  </r>
  <r>
    <x v="6"/>
    <x v="0"/>
    <s v="No"/>
    <x v="0"/>
    <m/>
    <n v="2"/>
    <m/>
    <m/>
    <s v="050770"/>
    <x v="120"/>
    <x v="79"/>
    <x v="9"/>
    <s v="Archdeaconry of Hertford"/>
    <m/>
    <m/>
    <m/>
    <m/>
    <n v="900"/>
    <m/>
    <m/>
  </r>
  <r>
    <x v="6"/>
    <x v="0"/>
    <s v="No"/>
    <x v="0"/>
    <m/>
    <n v="2"/>
    <m/>
    <m/>
    <s v="052551"/>
    <x v="121"/>
    <x v="79"/>
    <x v="9"/>
    <s v="Archdeaconry of Hertford"/>
    <m/>
    <m/>
    <m/>
    <m/>
    <n v="0"/>
    <m/>
    <m/>
  </r>
  <r>
    <x v="6"/>
    <x v="0"/>
    <s v="OK"/>
    <x v="0"/>
    <m/>
    <n v="2"/>
    <m/>
    <m/>
    <s v="050110"/>
    <x v="122"/>
    <x v="80"/>
    <x v="9"/>
    <s v="Archdeaconry of Hertford"/>
    <m/>
    <m/>
    <m/>
    <m/>
    <n v="5837"/>
    <m/>
    <m/>
  </r>
  <r>
    <x v="6"/>
    <x v="0"/>
    <s v="No"/>
    <x v="0"/>
    <m/>
    <n v="2"/>
    <m/>
    <m/>
    <s v="050120"/>
    <x v="123"/>
    <x v="81"/>
    <x v="9"/>
    <s v="Archdeaconry of Hertford"/>
    <m/>
    <m/>
    <m/>
    <m/>
    <n v="600"/>
    <m/>
    <m/>
  </r>
  <r>
    <x v="6"/>
    <x v="0"/>
    <s v="OK"/>
    <x v="0"/>
    <m/>
    <n v="2"/>
    <m/>
    <m/>
    <s v="051501"/>
    <x v="124"/>
    <x v="81"/>
    <x v="9"/>
    <s v="Archdeaconry of Hertford"/>
    <m/>
    <m/>
    <m/>
    <m/>
    <n v="0"/>
    <m/>
    <m/>
  </r>
  <r>
    <x v="6"/>
    <x v="0"/>
    <s v="OK"/>
    <x v="0"/>
    <m/>
    <n v="2"/>
    <m/>
    <m/>
    <s v="052830"/>
    <x v="125"/>
    <x v="81"/>
    <x v="9"/>
    <s v="Archdeaconry of Hertford"/>
    <m/>
    <m/>
    <m/>
    <m/>
    <n v="0.25"/>
    <m/>
    <m/>
  </r>
  <r>
    <x v="6"/>
    <x v="0"/>
    <s v="OK"/>
    <x v="0"/>
    <m/>
    <n v="2"/>
    <m/>
    <m/>
    <s v="050171"/>
    <x v="126"/>
    <x v="82"/>
    <x v="9"/>
    <s v="Archdeaconry of Hertford"/>
    <m/>
    <m/>
    <m/>
    <m/>
    <n v="1431"/>
    <m/>
    <m/>
  </r>
  <r>
    <x v="6"/>
    <x v="0"/>
    <s v="OK"/>
    <x v="0"/>
    <m/>
    <n v="2"/>
    <m/>
    <m/>
    <s v="051885"/>
    <x v="127"/>
    <x v="82"/>
    <x v="9"/>
    <s v="Archdeaconry of Hertford"/>
    <m/>
    <m/>
    <m/>
    <m/>
    <n v="1345.58"/>
    <m/>
    <m/>
  </r>
  <r>
    <x v="6"/>
    <x v="0"/>
    <s v="OK"/>
    <x v="0"/>
    <m/>
    <n v="2"/>
    <m/>
    <m/>
    <s v="050180"/>
    <x v="128"/>
    <x v="82"/>
    <x v="9"/>
    <s v="Archdeaconry of Hertford"/>
    <m/>
    <m/>
    <m/>
    <m/>
    <n v="0"/>
    <m/>
    <m/>
  </r>
  <r>
    <x v="6"/>
    <x v="0"/>
    <s v="OK"/>
    <x v="0"/>
    <m/>
    <n v="2"/>
    <m/>
    <m/>
    <s v="050360"/>
    <x v="129"/>
    <x v="79"/>
    <x v="9"/>
    <s v="Archdeaconry of Hertford"/>
    <m/>
    <m/>
    <m/>
    <m/>
    <n v="1500"/>
    <m/>
    <m/>
  </r>
  <r>
    <x v="6"/>
    <x v="0"/>
    <s v="OK"/>
    <x v="0"/>
    <m/>
    <n v="2"/>
    <m/>
    <m/>
    <s v="050711"/>
    <x v="130"/>
    <x v="77"/>
    <x v="9"/>
    <s v="Archdeaconry of Hertford"/>
    <m/>
    <m/>
    <m/>
    <m/>
    <n v="481"/>
    <m/>
    <m/>
  </r>
  <r>
    <x v="6"/>
    <x v="0"/>
    <s v="OK"/>
    <x v="0"/>
    <m/>
    <n v="2"/>
    <m/>
    <m/>
    <s v="052151"/>
    <x v="131"/>
    <x v="77"/>
    <x v="9"/>
    <s v="Archdeaconry of Hertford"/>
    <m/>
    <m/>
    <m/>
    <m/>
    <n v="0"/>
    <m/>
    <m/>
  </r>
  <r>
    <x v="6"/>
    <x v="0"/>
    <s v="OK"/>
    <x v="0"/>
    <m/>
    <n v="2"/>
    <m/>
    <m/>
    <s v="052270"/>
    <x v="132"/>
    <x v="77"/>
    <x v="9"/>
    <s v="Archdeaconry of Hertford"/>
    <m/>
    <m/>
    <m/>
    <m/>
    <n v="1087"/>
    <m/>
    <m/>
  </r>
  <r>
    <x v="6"/>
    <x v="0"/>
    <s v="OK"/>
    <x v="0"/>
    <m/>
    <n v="2"/>
    <m/>
    <m/>
    <s v="052670"/>
    <x v="133"/>
    <x v="77"/>
    <x v="9"/>
    <s v="Archdeaconry of Hertford"/>
    <m/>
    <m/>
    <m/>
    <m/>
    <n v="501"/>
    <m/>
    <m/>
  </r>
  <r>
    <x v="6"/>
    <x v="0"/>
    <s v="OK"/>
    <x v="0"/>
    <m/>
    <n v="2"/>
    <m/>
    <m/>
    <s v="051270"/>
    <x v="134"/>
    <x v="80"/>
    <x v="9"/>
    <s v="Archdeaconry of Hertford"/>
    <m/>
    <m/>
    <m/>
    <m/>
    <n v="522.16999999999996"/>
    <m/>
    <m/>
  </r>
  <r>
    <x v="6"/>
    <x v="0"/>
    <s v="OK"/>
    <x v="0"/>
    <m/>
    <n v="2"/>
    <m/>
    <m/>
    <s v="051880"/>
    <x v="135"/>
    <x v="80"/>
    <x v="9"/>
    <s v="Archdeaconry of Hertford"/>
    <m/>
    <m/>
    <m/>
    <m/>
    <n v="188"/>
    <m/>
    <m/>
  </r>
  <r>
    <x v="6"/>
    <x v="0"/>
    <s v="OK"/>
    <x v="0"/>
    <m/>
    <n v="2"/>
    <m/>
    <m/>
    <s v="051400"/>
    <x v="136"/>
    <x v="83"/>
    <x v="9"/>
    <s v="Archdeaconry of Hertford"/>
    <m/>
    <m/>
    <m/>
    <m/>
    <n v="0"/>
    <m/>
    <m/>
  </r>
  <r>
    <x v="6"/>
    <x v="0"/>
    <s v="OK"/>
    <x v="0"/>
    <m/>
    <n v="2"/>
    <m/>
    <m/>
    <s v="052540"/>
    <x v="137"/>
    <x v="83"/>
    <x v="9"/>
    <s v="Archdeaconry of Hertford"/>
    <m/>
    <m/>
    <m/>
    <m/>
    <n v="0"/>
    <m/>
    <m/>
  </r>
  <r>
    <x v="6"/>
    <x v="0"/>
    <s v="No"/>
    <x v="0"/>
    <m/>
    <n v="2"/>
    <m/>
    <m/>
    <s v="052150"/>
    <x v="138"/>
    <x v="84"/>
    <x v="9"/>
    <s v="Archdeaconry of Hertford"/>
    <m/>
    <m/>
    <m/>
    <m/>
    <n v="6014.25"/>
    <m/>
    <m/>
  </r>
  <r>
    <x v="6"/>
    <x v="0"/>
    <s v="No"/>
    <x v="0"/>
    <m/>
    <n v="2"/>
    <m/>
    <m/>
    <s v="052660"/>
    <x v="139"/>
    <x v="79"/>
    <x v="9"/>
    <s v="Archdeaconry of Hertford"/>
    <m/>
    <m/>
    <m/>
    <m/>
    <n v="0"/>
    <m/>
    <m/>
  </r>
  <r>
    <x v="6"/>
    <x v="0"/>
    <s v="OK"/>
    <x v="0"/>
    <m/>
    <n v="2"/>
    <m/>
    <m/>
    <s v="060550"/>
    <x v="140"/>
    <x v="85"/>
    <x v="10"/>
    <s v="Archdeaconry of Hertford"/>
    <m/>
    <m/>
    <m/>
    <m/>
    <n v="9380"/>
    <m/>
    <m/>
  </r>
  <r>
    <x v="6"/>
    <x v="0"/>
    <s v="No"/>
    <x v="0"/>
    <m/>
    <n v="2"/>
    <m/>
    <m/>
    <s v="060650"/>
    <x v="141"/>
    <x v="86"/>
    <x v="10"/>
    <s v="Archdeaconry of Hertford"/>
    <m/>
    <m/>
    <m/>
    <m/>
    <n v="3236.5"/>
    <m/>
    <m/>
  </r>
  <r>
    <x v="6"/>
    <x v="0"/>
    <s v="No"/>
    <x v="0"/>
    <m/>
    <n v="2"/>
    <m/>
    <m/>
    <s v="062620"/>
    <x v="142"/>
    <x v="86"/>
    <x v="10"/>
    <s v="Archdeaconry of Hertford"/>
    <m/>
    <m/>
    <m/>
    <m/>
    <n v="2500"/>
    <m/>
    <m/>
  </r>
  <r>
    <x v="6"/>
    <x v="0"/>
    <s v="No"/>
    <x v="0"/>
    <m/>
    <n v="2"/>
    <m/>
    <m/>
    <s v="061010"/>
    <x v="143"/>
    <x v="86"/>
    <x v="10"/>
    <s v="Archdeaconry of Hertford"/>
    <m/>
    <m/>
    <m/>
    <m/>
    <n v="400"/>
    <m/>
    <m/>
  </r>
  <r>
    <x v="6"/>
    <x v="0"/>
    <s v="OK"/>
    <x v="0"/>
    <m/>
    <n v="2"/>
    <m/>
    <m/>
    <s v="061320"/>
    <x v="144"/>
    <x v="87"/>
    <x v="10"/>
    <s v="Archdeaconry of Hertford"/>
    <m/>
    <m/>
    <m/>
    <m/>
    <n v="5894"/>
    <m/>
    <m/>
  </r>
  <r>
    <x v="6"/>
    <x v="0"/>
    <s v="OK"/>
    <x v="1"/>
    <m/>
    <n v="2"/>
    <m/>
    <m/>
    <s v="061900"/>
    <x v="145"/>
    <x v="88"/>
    <x v="10"/>
    <s v="Archdeaconry of Hertford"/>
    <m/>
    <m/>
    <m/>
    <m/>
    <n v="5286"/>
    <m/>
    <m/>
  </r>
  <r>
    <x v="6"/>
    <x v="0"/>
    <s v="OK"/>
    <x v="0"/>
    <m/>
    <n v="2"/>
    <m/>
    <m/>
    <s v="062160"/>
    <x v="146"/>
    <x v="89"/>
    <x v="10"/>
    <s v="Archdeaconry of Hertford"/>
    <m/>
    <m/>
    <m/>
    <m/>
    <n v="4826"/>
    <m/>
    <m/>
  </r>
  <r>
    <x v="6"/>
    <x v="0"/>
    <s v="OK"/>
    <x v="0"/>
    <m/>
    <n v="2"/>
    <m/>
    <m/>
    <s v="062680"/>
    <x v="147"/>
    <x v="86"/>
    <x v="10"/>
    <s v="Archdeaconry of Hertford"/>
    <m/>
    <m/>
    <m/>
    <m/>
    <n v="3697.08"/>
    <m/>
    <m/>
  </r>
  <r>
    <x v="6"/>
    <x v="0"/>
    <s v="OK"/>
    <x v="0"/>
    <m/>
    <n v="2"/>
    <m/>
    <m/>
    <s v="070151"/>
    <x v="148"/>
    <x v="90"/>
    <x v="11"/>
    <s v="Archdeaconry of Hertford"/>
    <m/>
    <m/>
    <m/>
    <m/>
    <n v="726"/>
    <m/>
    <m/>
  </r>
  <r>
    <x v="6"/>
    <x v="0"/>
    <s v="OK"/>
    <x v="0"/>
    <m/>
    <n v="2"/>
    <m/>
    <m/>
    <s v="072800"/>
    <x v="149"/>
    <x v="90"/>
    <x v="11"/>
    <s v="Archdeaconry of Hertford"/>
    <m/>
    <m/>
    <m/>
    <m/>
    <n v="8794"/>
    <m/>
    <m/>
  </r>
  <r>
    <x v="6"/>
    <x v="0"/>
    <s v="OK"/>
    <x v="0"/>
    <m/>
    <n v="2"/>
    <m/>
    <m/>
    <s v="072801"/>
    <x v="150"/>
    <x v="90"/>
    <x v="11"/>
    <s v="Archdeaconry of Hertford"/>
    <m/>
    <m/>
    <m/>
    <m/>
    <n v="1499"/>
    <m/>
    <m/>
  </r>
  <r>
    <x v="6"/>
    <x v="0"/>
    <s v="OK"/>
    <x v="0"/>
    <m/>
    <n v="2"/>
    <m/>
    <m/>
    <s v="070720"/>
    <x v="151"/>
    <x v="90"/>
    <x v="11"/>
    <s v="Archdeaconry of Hertford"/>
    <m/>
    <m/>
    <m/>
    <m/>
    <n v="3020"/>
    <m/>
    <m/>
  </r>
  <r>
    <x v="6"/>
    <x v="0"/>
    <s v="OK"/>
    <x v="0"/>
    <m/>
    <n v="2"/>
    <m/>
    <m/>
    <s v="070820"/>
    <x v="152"/>
    <x v="91"/>
    <x v="11"/>
    <s v="Archdeaconry of Hertford"/>
    <m/>
    <m/>
    <m/>
    <m/>
    <n v="4021.25"/>
    <m/>
    <m/>
  </r>
  <r>
    <x v="6"/>
    <x v="0"/>
    <s v="OK"/>
    <x v="0"/>
    <m/>
    <n v="2"/>
    <m/>
    <m/>
    <s v="071131"/>
    <x v="153"/>
    <x v="92"/>
    <x v="11"/>
    <s v="Archdeaconry of Hertford"/>
    <m/>
    <m/>
    <m/>
    <m/>
    <n v="4950"/>
    <m/>
    <m/>
  </r>
  <r>
    <x v="6"/>
    <x v="0"/>
    <s v="OK"/>
    <x v="0"/>
    <m/>
    <n v="2"/>
    <m/>
    <m/>
    <s v="071132"/>
    <x v="154"/>
    <x v="92"/>
    <x v="11"/>
    <s v="Archdeaconry of Hertford"/>
    <m/>
    <m/>
    <m/>
    <m/>
    <n v="750"/>
    <m/>
    <m/>
  </r>
  <r>
    <x v="6"/>
    <x v="0"/>
    <s v="No"/>
    <x v="0"/>
    <m/>
    <n v="2"/>
    <m/>
    <m/>
    <s v="071133"/>
    <x v="155"/>
    <x v="92"/>
    <x v="11"/>
    <s v="Archdeaconry of Hertford"/>
    <m/>
    <m/>
    <m/>
    <m/>
    <n v="0"/>
    <m/>
    <m/>
  </r>
  <r>
    <x v="6"/>
    <x v="0"/>
    <s v="No"/>
    <x v="0"/>
    <m/>
    <n v="2"/>
    <m/>
    <m/>
    <s v="071140"/>
    <x v="156"/>
    <x v="93"/>
    <x v="11"/>
    <s v="Archdeaconry of Hertford"/>
    <m/>
    <m/>
    <m/>
    <m/>
    <n v="3901.33"/>
    <m/>
    <m/>
  </r>
  <r>
    <x v="6"/>
    <x v="0"/>
    <s v="OK"/>
    <x v="0"/>
    <m/>
    <n v="2"/>
    <m/>
    <m/>
    <s v="071540"/>
    <x v="157"/>
    <x v="92"/>
    <x v="11"/>
    <s v="Archdeaconry of Hertford"/>
    <m/>
    <m/>
    <m/>
    <m/>
    <n v="2812"/>
    <m/>
    <m/>
  </r>
  <r>
    <x v="6"/>
    <x v="0"/>
    <s v="OK"/>
    <x v="0"/>
    <m/>
    <n v="2"/>
    <m/>
    <m/>
    <s v="071890"/>
    <x v="158"/>
    <x v="92"/>
    <x v="11"/>
    <s v="Archdeaconry of Hertford"/>
    <m/>
    <m/>
    <m/>
    <m/>
    <n v="6024.33"/>
    <m/>
    <m/>
  </r>
  <r>
    <x v="6"/>
    <x v="0"/>
    <s v="OK"/>
    <x v="0"/>
    <m/>
    <n v="2"/>
    <m/>
    <m/>
    <s v="070821"/>
    <x v="159"/>
    <x v="94"/>
    <x v="11"/>
    <s v="Archdeaconry of Hertford"/>
    <m/>
    <m/>
    <m/>
    <m/>
    <n v="4225"/>
    <m/>
    <m/>
  </r>
  <r>
    <x v="6"/>
    <x v="0"/>
    <s v="OK"/>
    <x v="0"/>
    <m/>
    <n v="2"/>
    <m/>
    <m/>
    <s v="072530"/>
    <x v="160"/>
    <x v="90"/>
    <x v="11"/>
    <s v="Archdeaconry of Hertford"/>
    <m/>
    <m/>
    <m/>
    <m/>
    <n v="3342"/>
    <m/>
    <m/>
  </r>
  <r>
    <x v="6"/>
    <x v="0"/>
    <s v="OK"/>
    <x v="0"/>
    <m/>
    <n v="2"/>
    <m/>
    <m/>
    <s v="070800"/>
    <x v="161"/>
    <x v="90"/>
    <x v="11"/>
    <s v="Archdeaconry of Hertford"/>
    <m/>
    <m/>
    <m/>
    <m/>
    <n v="3258"/>
    <m/>
    <m/>
  </r>
  <r>
    <x v="6"/>
    <x v="0"/>
    <s v="OK"/>
    <x v="0"/>
    <m/>
    <n v="2"/>
    <m/>
    <m/>
    <s v="072810"/>
    <x v="162"/>
    <x v="95"/>
    <x v="11"/>
    <s v="Archdeaconry of Hertford"/>
    <m/>
    <m/>
    <m/>
    <m/>
    <n v="9126"/>
    <m/>
    <m/>
  </r>
  <r>
    <x v="6"/>
    <x v="0"/>
    <s v="No"/>
    <x v="0"/>
    <m/>
    <n v="2"/>
    <m/>
    <m/>
    <s v="080210"/>
    <x v="163"/>
    <x v="96"/>
    <x v="12"/>
    <s v="Archdeaconry of Hertford"/>
    <m/>
    <m/>
    <m/>
    <m/>
    <n v="1369.42"/>
    <m/>
    <m/>
  </r>
  <r>
    <x v="6"/>
    <x v="0"/>
    <s v="OK"/>
    <x v="0"/>
    <m/>
    <n v="2"/>
    <m/>
    <m/>
    <s v="081610"/>
    <x v="164"/>
    <x v="96"/>
    <x v="12"/>
    <s v="Archdeaconry of Hertford"/>
    <m/>
    <m/>
    <m/>
    <m/>
    <n v="0"/>
    <m/>
    <m/>
  </r>
  <r>
    <x v="6"/>
    <x v="0"/>
    <s v="OK"/>
    <x v="0"/>
    <m/>
    <n v="2"/>
    <m/>
    <m/>
    <s v="080920"/>
    <x v="165"/>
    <x v="96"/>
    <x v="12"/>
    <s v="Archdeaconry of Hertford"/>
    <m/>
    <m/>
    <m/>
    <m/>
    <n v="2115"/>
    <m/>
    <m/>
  </r>
  <r>
    <x v="6"/>
    <x v="0"/>
    <s v="No"/>
    <x v="0"/>
    <m/>
    <n v="2"/>
    <m/>
    <m/>
    <s v="082010"/>
    <x v="166"/>
    <x v="96"/>
    <x v="12"/>
    <s v="Archdeaconry of Hertford"/>
    <m/>
    <m/>
    <m/>
    <m/>
    <n v="500"/>
    <m/>
    <m/>
  </r>
  <r>
    <x v="6"/>
    <x v="0"/>
    <s v="OK"/>
    <x v="0"/>
    <m/>
    <n v="2"/>
    <m/>
    <m/>
    <s v="080350"/>
    <x v="167"/>
    <x v="97"/>
    <x v="12"/>
    <s v="Archdeaconry of Hertford"/>
    <m/>
    <m/>
    <m/>
    <m/>
    <n v="5837.25"/>
    <m/>
    <m/>
  </r>
  <r>
    <x v="6"/>
    <x v="0"/>
    <s v="OK"/>
    <x v="0"/>
    <m/>
    <n v="2"/>
    <m/>
    <m/>
    <s v="080140"/>
    <x v="168"/>
    <x v="98"/>
    <x v="12"/>
    <s v="Archdeaconry of Hertford"/>
    <m/>
    <m/>
    <m/>
    <m/>
    <n v="1264"/>
    <m/>
    <m/>
  </r>
  <r>
    <x v="6"/>
    <x v="0"/>
    <s v="OK"/>
    <x v="0"/>
    <m/>
    <n v="2"/>
    <m/>
    <m/>
    <s v="080510"/>
    <x v="169"/>
    <x v="98"/>
    <x v="12"/>
    <s v="Archdeaconry of Hertford"/>
    <m/>
    <m/>
    <m/>
    <m/>
    <n v="736"/>
    <m/>
    <m/>
  </r>
  <r>
    <x v="6"/>
    <x v="0"/>
    <s v="OK"/>
    <x v="0"/>
    <m/>
    <n v="2"/>
    <m/>
    <m/>
    <s v="082421"/>
    <x v="170"/>
    <x v="98"/>
    <x v="12"/>
    <s v="Archdeaconry of Hertford"/>
    <m/>
    <m/>
    <m/>
    <m/>
    <n v="763"/>
    <m/>
    <m/>
  </r>
  <r>
    <x v="6"/>
    <x v="0"/>
    <s v="OK"/>
    <x v="0"/>
    <m/>
    <n v="2"/>
    <m/>
    <m/>
    <s v="082720"/>
    <x v="171"/>
    <x v="98"/>
    <x v="12"/>
    <s v="Archdeaconry of Hertford"/>
    <m/>
    <m/>
    <m/>
    <m/>
    <n v="1314.5"/>
    <m/>
    <m/>
  </r>
  <r>
    <x v="6"/>
    <x v="0"/>
    <s v="OK"/>
    <x v="0"/>
    <m/>
    <n v="2"/>
    <m/>
    <m/>
    <s v="082790"/>
    <x v="172"/>
    <x v="98"/>
    <x v="12"/>
    <s v="Archdeaconry of Hertford"/>
    <m/>
    <m/>
    <m/>
    <m/>
    <n v="0"/>
    <m/>
    <m/>
  </r>
  <r>
    <x v="6"/>
    <x v="0"/>
    <s v="No"/>
    <x v="0"/>
    <m/>
    <n v="2"/>
    <m/>
    <m/>
    <s v="081040"/>
    <x v="173"/>
    <x v="99"/>
    <x v="12"/>
    <s v="Archdeaconry of Hertford"/>
    <m/>
    <m/>
    <m/>
    <m/>
    <n v="3537"/>
    <m/>
    <m/>
  </r>
  <r>
    <x v="6"/>
    <x v="0"/>
    <s v="No"/>
    <x v="0"/>
    <m/>
    <n v="2"/>
    <m/>
    <m/>
    <s v="082420"/>
    <x v="174"/>
    <x v="99"/>
    <x v="12"/>
    <s v="Archdeaconry of Hertford"/>
    <m/>
    <m/>
    <m/>
    <m/>
    <n v="0"/>
    <m/>
    <m/>
  </r>
  <r>
    <x v="6"/>
    <x v="0"/>
    <s v="OK"/>
    <x v="0"/>
    <m/>
    <n v="2"/>
    <m/>
    <m/>
    <s v="081200"/>
    <x v="175"/>
    <x v="97"/>
    <x v="12"/>
    <s v="Archdeaconry of Hertford"/>
    <m/>
    <m/>
    <m/>
    <m/>
    <n v="9489.75"/>
    <m/>
    <m/>
  </r>
  <r>
    <x v="6"/>
    <x v="0"/>
    <s v="OK"/>
    <x v="0"/>
    <m/>
    <n v="2"/>
    <m/>
    <m/>
    <s v="081210"/>
    <x v="176"/>
    <x v="97"/>
    <x v="12"/>
    <s v="Archdeaconry of Hertford"/>
    <m/>
    <m/>
    <m/>
    <m/>
    <n v="6417"/>
    <m/>
    <m/>
  </r>
  <r>
    <x v="6"/>
    <x v="0"/>
    <s v="OK"/>
    <x v="0"/>
    <m/>
    <n v="2"/>
    <m/>
    <m/>
    <s v="081220"/>
    <x v="177"/>
    <x v="97"/>
    <x v="12"/>
    <s v="Archdeaconry of Hertford"/>
    <m/>
    <m/>
    <m/>
    <m/>
    <n v="2313"/>
    <m/>
    <m/>
  </r>
  <r>
    <x v="6"/>
    <x v="0"/>
    <s v="No"/>
    <x v="0"/>
    <m/>
    <n v="2"/>
    <m/>
    <m/>
    <s v="081240"/>
    <x v="178"/>
    <x v="100"/>
    <x v="12"/>
    <s v="Archdeaconry of Hertford"/>
    <m/>
    <m/>
    <m/>
    <m/>
    <n v="5000"/>
    <m/>
    <m/>
  </r>
  <r>
    <x v="6"/>
    <x v="0"/>
    <s v="No"/>
    <x v="0"/>
    <m/>
    <n v="2"/>
    <m/>
    <m/>
    <s v="082560"/>
    <x v="179"/>
    <x v="101"/>
    <x v="12"/>
    <s v="Archdeaconry of Hertford"/>
    <m/>
    <m/>
    <m/>
    <m/>
    <n v="0"/>
    <m/>
    <m/>
  </r>
  <r>
    <x v="6"/>
    <x v="0"/>
    <s v="OK"/>
    <x v="0"/>
    <m/>
    <n v="2"/>
    <m/>
    <m/>
    <s v="081370"/>
    <x v="180"/>
    <x v="102"/>
    <x v="12"/>
    <s v="Archdeaconry of Hertford"/>
    <m/>
    <m/>
    <m/>
    <m/>
    <n v="1573"/>
    <m/>
    <m/>
  </r>
  <r>
    <x v="6"/>
    <x v="0"/>
    <s v="OK"/>
    <x v="0"/>
    <m/>
    <n v="2"/>
    <m/>
    <m/>
    <s v="082710"/>
    <x v="181"/>
    <x v="102"/>
    <x v="12"/>
    <s v="Archdeaconry of Hertford"/>
    <m/>
    <m/>
    <m/>
    <m/>
    <n v="1278"/>
    <m/>
    <m/>
  </r>
  <r>
    <x v="6"/>
    <x v="0"/>
    <s v="OK"/>
    <x v="0"/>
    <m/>
    <n v="2"/>
    <m/>
    <m/>
    <s v="082870"/>
    <x v="182"/>
    <x v="102"/>
    <x v="12"/>
    <s v="Archdeaconry of Hertford"/>
    <m/>
    <m/>
    <m/>
    <m/>
    <n v="1489"/>
    <m/>
    <m/>
  </r>
  <r>
    <x v="6"/>
    <x v="0"/>
    <s v="No"/>
    <x v="0"/>
    <m/>
    <n v="2"/>
    <m/>
    <m/>
    <s v="081590"/>
    <x v="183"/>
    <x v="97"/>
    <x v="12"/>
    <s v="Archdeaconry of Hertford"/>
    <m/>
    <m/>
    <m/>
    <m/>
    <n v="4110"/>
    <m/>
    <m/>
  </r>
  <r>
    <x v="6"/>
    <x v="0"/>
    <s v="No"/>
    <x v="0"/>
    <m/>
    <n v="2"/>
    <m/>
    <m/>
    <s v="082690"/>
    <x v="184"/>
    <x v="103"/>
    <x v="12"/>
    <s v="Archdeaconry of Hertford"/>
    <m/>
    <m/>
    <m/>
    <m/>
    <n v="9705"/>
    <m/>
    <m/>
  </r>
  <r>
    <x v="6"/>
    <x v="0"/>
    <s v="OK"/>
    <x v="0"/>
    <m/>
    <n v="2"/>
    <m/>
    <m/>
    <s v="082700"/>
    <x v="185"/>
    <x v="104"/>
    <x v="12"/>
    <s v="Archdeaconry of Hertford"/>
    <m/>
    <m/>
    <m/>
    <m/>
    <n v="5856"/>
    <m/>
    <m/>
  </r>
  <r>
    <x v="6"/>
    <x v="0"/>
    <s v="No"/>
    <x v="0"/>
    <m/>
    <n v="2"/>
    <m/>
    <m/>
    <s v="122445"/>
    <x v="186"/>
    <x v="105"/>
    <x v="13"/>
    <s v="Archdeaconry of Hertford"/>
    <m/>
    <m/>
    <m/>
    <m/>
    <n v="0"/>
    <m/>
    <m/>
  </r>
  <r>
    <x v="6"/>
    <x v="0"/>
    <s v="No"/>
    <x v="0"/>
    <m/>
    <n v="2"/>
    <m/>
    <m/>
    <s v="121470"/>
    <x v="188"/>
    <x v="107"/>
    <x v="13"/>
    <s v="Archdeaconry of Hertford"/>
    <m/>
    <m/>
    <m/>
    <m/>
    <n v="2500"/>
    <m/>
    <m/>
  </r>
  <r>
    <x v="6"/>
    <x v="0"/>
    <s v="No"/>
    <x v="0"/>
    <m/>
    <n v="2"/>
    <m/>
    <m/>
    <s v="122440"/>
    <x v="187"/>
    <x v="106"/>
    <x v="13"/>
    <s v="Archdeaconry of Hertford"/>
    <m/>
    <m/>
    <m/>
    <m/>
    <n v="3009.25"/>
    <m/>
    <m/>
  </r>
  <r>
    <x v="6"/>
    <x v="0"/>
    <s v="OK"/>
    <x v="0"/>
    <m/>
    <n v="2"/>
    <m/>
    <m/>
    <s v="122442"/>
    <x v="189"/>
    <x v="108"/>
    <x v="13"/>
    <s v="Archdeaconry of Hertford"/>
    <m/>
    <m/>
    <m/>
    <m/>
    <n v="3395.2"/>
    <m/>
    <m/>
  </r>
  <r>
    <x v="6"/>
    <x v="0"/>
    <s v="OK"/>
    <x v="0"/>
    <m/>
    <n v="2"/>
    <m/>
    <m/>
    <s v="122441"/>
    <x v="190"/>
    <x v="109"/>
    <x v="13"/>
    <s v="Archdeaconry of Hertford"/>
    <m/>
    <m/>
    <m/>
    <m/>
    <n v="5490"/>
    <m/>
    <m/>
  </r>
  <r>
    <x v="6"/>
    <x v="0"/>
    <s v="No"/>
    <x v="0"/>
    <m/>
    <n v="2"/>
    <m/>
    <m/>
    <s v="122443"/>
    <x v="191"/>
    <x v="110"/>
    <x v="13"/>
    <s v="Archdeaconry of Hertford"/>
    <m/>
    <m/>
    <m/>
    <m/>
    <n v="1500"/>
    <m/>
    <m/>
  </r>
  <r>
    <x v="6"/>
    <x v="0"/>
    <s v="OK"/>
    <x v="0"/>
    <m/>
    <n v="2"/>
    <m/>
    <m/>
    <s v="122444"/>
    <x v="192"/>
    <x v="111"/>
    <x v="13"/>
    <s v="Archdeaconry of Hertford"/>
    <m/>
    <m/>
    <m/>
    <m/>
    <n v="8441.33"/>
    <m/>
    <m/>
  </r>
  <r>
    <x v="6"/>
    <x v="0"/>
    <s v="No"/>
    <x v="1"/>
    <m/>
    <n v="2"/>
    <m/>
    <m/>
    <s v="122446"/>
    <x v="193"/>
    <x v="112"/>
    <x v="13"/>
    <s v="Archdeaconry of Hertford"/>
    <m/>
    <m/>
    <m/>
    <m/>
    <n v="4985.08"/>
    <m/>
    <m/>
  </r>
  <r>
    <x v="6"/>
    <x v="0"/>
    <s v="OK"/>
    <x v="0"/>
    <m/>
    <n v="2"/>
    <m/>
    <m/>
    <s v="122447"/>
    <x v="194"/>
    <x v="113"/>
    <x v="13"/>
    <s v="Archdeaconry of Hertford"/>
    <m/>
    <m/>
    <m/>
    <m/>
    <n v="4762"/>
    <m/>
    <m/>
  </r>
  <r>
    <x v="6"/>
    <x v="0"/>
    <s v="OK"/>
    <x v="0"/>
    <m/>
    <n v="2"/>
    <m/>
    <m/>
    <s v="150050"/>
    <x v="195"/>
    <x v="114"/>
    <x v="14"/>
    <s v="Archdeaconry of Bedford"/>
    <m/>
    <m/>
    <m/>
    <m/>
    <n v="4325"/>
    <m/>
    <m/>
  </r>
  <r>
    <x v="6"/>
    <x v="0"/>
    <s v="No"/>
    <x v="0"/>
    <m/>
    <n v="2"/>
    <m/>
    <m/>
    <s v="151810"/>
    <x v="196"/>
    <x v="114"/>
    <x v="14"/>
    <s v="Archdeaconry of Bedford"/>
    <m/>
    <m/>
    <m/>
    <m/>
    <n v="0"/>
    <m/>
    <m/>
  </r>
  <r>
    <x v="6"/>
    <x v="0"/>
    <s v="OK"/>
    <x v="0"/>
    <m/>
    <n v="2"/>
    <m/>
    <m/>
    <s v="152430"/>
    <x v="197"/>
    <x v="114"/>
    <x v="14"/>
    <s v="Archdeaconry of Bedford"/>
    <m/>
    <m/>
    <m/>
    <m/>
    <n v="0"/>
    <m/>
    <m/>
  </r>
  <r>
    <x v="6"/>
    <x v="0"/>
    <s v="No"/>
    <x v="0"/>
    <m/>
    <n v="2"/>
    <m/>
    <m/>
    <s v="150130"/>
    <x v="198"/>
    <x v="115"/>
    <x v="14"/>
    <s v="Archdeaconry of Bedford"/>
    <m/>
    <m/>
    <m/>
    <m/>
    <n v="500"/>
    <m/>
    <m/>
  </r>
  <r>
    <x v="6"/>
    <x v="0"/>
    <s v="No"/>
    <x v="0"/>
    <m/>
    <n v="2"/>
    <m/>
    <m/>
    <s v="151380"/>
    <x v="199"/>
    <x v="115"/>
    <x v="14"/>
    <s v="Archdeaconry of Bedford"/>
    <m/>
    <m/>
    <m/>
    <m/>
    <n v="0"/>
    <m/>
    <m/>
  </r>
  <r>
    <x v="6"/>
    <x v="0"/>
    <s v="No"/>
    <x v="0"/>
    <m/>
    <n v="2"/>
    <m/>
    <m/>
    <s v="152120"/>
    <x v="200"/>
    <x v="115"/>
    <x v="14"/>
    <s v="Archdeaconry of Bedford"/>
    <m/>
    <m/>
    <m/>
    <m/>
    <n v="0"/>
    <m/>
    <m/>
  </r>
  <r>
    <x v="6"/>
    <x v="0"/>
    <s v="No"/>
    <x v="0"/>
    <m/>
    <n v="2"/>
    <m/>
    <m/>
    <s v="150200"/>
    <x v="201"/>
    <x v="116"/>
    <x v="14"/>
    <s v="Archdeaconry of Bedford"/>
    <m/>
    <m/>
    <m/>
    <m/>
    <n v="0"/>
    <m/>
    <m/>
  </r>
  <r>
    <x v="6"/>
    <x v="0"/>
    <s v="OK"/>
    <x v="0"/>
    <m/>
    <n v="2"/>
    <m/>
    <m/>
    <s v="151260"/>
    <x v="202"/>
    <x v="116"/>
    <x v="14"/>
    <s v="Archdeaconry of Bedford"/>
    <m/>
    <m/>
    <m/>
    <m/>
    <n v="0"/>
    <m/>
    <m/>
  </r>
  <r>
    <x v="6"/>
    <x v="0"/>
    <s v="No"/>
    <x v="0"/>
    <m/>
    <n v="2"/>
    <m/>
    <m/>
    <s v="151230"/>
    <x v="203"/>
    <x v="116"/>
    <x v="14"/>
    <s v="Archdeaconry of Bedford"/>
    <m/>
    <m/>
    <m/>
    <m/>
    <n v="126"/>
    <m/>
    <m/>
  </r>
  <r>
    <x v="6"/>
    <x v="0"/>
    <s v="No"/>
    <x v="0"/>
    <m/>
    <n v="2"/>
    <m/>
    <m/>
    <s v="150201"/>
    <x v="204"/>
    <x v="117"/>
    <x v="14"/>
    <s v="Archdeaconry of Bedford"/>
    <m/>
    <m/>
    <m/>
    <m/>
    <n v="0"/>
    <m/>
    <m/>
  </r>
  <r>
    <x v="6"/>
    <x v="0"/>
    <s v="OK"/>
    <x v="0"/>
    <m/>
    <n v="2"/>
    <m/>
    <m/>
    <s v="150930"/>
    <x v="205"/>
    <x v="117"/>
    <x v="14"/>
    <s v="Archdeaconry of Bedford"/>
    <m/>
    <m/>
    <m/>
    <m/>
    <n v="1117"/>
    <m/>
    <m/>
  </r>
  <r>
    <x v="6"/>
    <x v="0"/>
    <s v="No"/>
    <x v="0"/>
    <m/>
    <n v="2"/>
    <m/>
    <m/>
    <s v="151820"/>
    <x v="206"/>
    <x v="117"/>
    <x v="14"/>
    <s v="Archdeaconry of Bedford"/>
    <m/>
    <m/>
    <m/>
    <m/>
    <n v="62.5"/>
    <m/>
    <m/>
  </r>
  <r>
    <x v="6"/>
    <x v="0"/>
    <s v="OK"/>
    <x v="0"/>
    <m/>
    <n v="2"/>
    <m/>
    <m/>
    <s v="152930"/>
    <x v="207"/>
    <x v="117"/>
    <x v="14"/>
    <s v="Archdeaconry of Bedford"/>
    <m/>
    <m/>
    <m/>
    <m/>
    <n v="2950"/>
    <m/>
    <m/>
  </r>
  <r>
    <x v="6"/>
    <x v="0"/>
    <s v="No"/>
    <x v="0"/>
    <m/>
    <n v="2"/>
    <m/>
    <m/>
    <s v="151090"/>
    <x v="208"/>
    <x v="118"/>
    <x v="14"/>
    <s v="Archdeaconry of Bedford"/>
    <m/>
    <m/>
    <m/>
    <m/>
    <n v="1250"/>
    <m/>
    <m/>
  </r>
  <r>
    <x v="6"/>
    <x v="0"/>
    <s v="OK"/>
    <x v="0"/>
    <m/>
    <n v="2"/>
    <m/>
    <m/>
    <s v="150961"/>
    <x v="209"/>
    <x v="119"/>
    <x v="14"/>
    <s v="Archdeaconry of Bedford"/>
    <m/>
    <m/>
    <m/>
    <m/>
    <n v="450"/>
    <m/>
    <m/>
  </r>
  <r>
    <x v="6"/>
    <x v="0"/>
    <s v="OK"/>
    <x v="0"/>
    <m/>
    <n v="2"/>
    <m/>
    <m/>
    <s v="152040"/>
    <x v="210"/>
    <x v="119"/>
    <x v="14"/>
    <s v="Archdeaconry of Bedford"/>
    <m/>
    <m/>
    <m/>
    <m/>
    <n v="1000"/>
    <m/>
    <m/>
  </r>
  <r>
    <x v="6"/>
    <x v="0"/>
    <s v="OK"/>
    <x v="0"/>
    <m/>
    <n v="2"/>
    <m/>
    <m/>
    <s v="152360"/>
    <x v="211"/>
    <x v="119"/>
    <x v="14"/>
    <s v="Archdeaconry of Bedford"/>
    <m/>
    <m/>
    <m/>
    <m/>
    <n v="1600"/>
    <m/>
    <m/>
  </r>
  <r>
    <x v="6"/>
    <x v="0"/>
    <s v="OK"/>
    <x v="0"/>
    <m/>
    <n v="2"/>
    <m/>
    <m/>
    <s v="150970"/>
    <x v="212"/>
    <x v="120"/>
    <x v="14"/>
    <s v="Archdeaconry of Bedford"/>
    <m/>
    <m/>
    <m/>
    <m/>
    <n v="5000"/>
    <m/>
    <m/>
  </r>
  <r>
    <x v="6"/>
    <x v="0"/>
    <s v="OK"/>
    <x v="0"/>
    <m/>
    <n v="2"/>
    <m/>
    <m/>
    <s v="151780"/>
    <x v="213"/>
    <x v="121"/>
    <x v="14"/>
    <s v="Archdeaconry of Bedford"/>
    <m/>
    <m/>
    <m/>
    <m/>
    <n v="3421"/>
    <m/>
    <m/>
  </r>
  <r>
    <x v="6"/>
    <x v="0"/>
    <s v="No"/>
    <x v="0"/>
    <m/>
    <n v="2"/>
    <m/>
    <m/>
    <s v="152580"/>
    <x v="214"/>
    <x v="118"/>
    <x v="14"/>
    <s v="Archdeaconry of Bedford"/>
    <m/>
    <m/>
    <m/>
    <m/>
    <n v="500"/>
    <m/>
    <m/>
  </r>
  <r>
    <x v="6"/>
    <x v="0"/>
    <s v="OK"/>
    <x v="0"/>
    <m/>
    <n v="2"/>
    <m/>
    <m/>
    <s v="152850"/>
    <x v="215"/>
    <x v="118"/>
    <x v="14"/>
    <s v="Archdeaconry of Bedford"/>
    <m/>
    <m/>
    <m/>
    <m/>
    <n v="2423"/>
    <m/>
    <m/>
  </r>
  <r>
    <x v="6"/>
    <x v="0"/>
    <s v="No"/>
    <x v="0"/>
    <m/>
    <n v="2"/>
    <m/>
    <m/>
    <s v="152940"/>
    <x v="216"/>
    <x v="122"/>
    <x v="14"/>
    <s v="Archdeaconry of Bedford"/>
    <m/>
    <m/>
    <m/>
    <m/>
    <n v="2500"/>
    <m/>
    <m/>
  </r>
  <r>
    <x v="6"/>
    <x v="0"/>
    <s v="No"/>
    <x v="0"/>
    <m/>
    <n v="2"/>
    <m/>
    <m/>
    <s v="150100"/>
    <x v="217"/>
    <x v="123"/>
    <x v="14"/>
    <s v="Archdeaconry of Bedford"/>
    <m/>
    <m/>
    <m/>
    <m/>
    <n v="1000"/>
    <m/>
    <m/>
  </r>
  <r>
    <x v="6"/>
    <x v="0"/>
    <s v="No"/>
    <x v="0"/>
    <m/>
    <n v="2"/>
    <m/>
    <m/>
    <s v="150610"/>
    <x v="218"/>
    <x v="124"/>
    <x v="14"/>
    <s v="Archdeaconry of Bedford"/>
    <m/>
    <m/>
    <m/>
    <m/>
    <n v="600"/>
    <m/>
    <m/>
  </r>
  <r>
    <x v="6"/>
    <x v="0"/>
    <s v="No"/>
    <x v="0"/>
    <m/>
    <n v="2"/>
    <m/>
    <m/>
    <s v="151790"/>
    <x v="219"/>
    <x v="124"/>
    <x v="14"/>
    <s v="Archdeaconry of Bedford"/>
    <m/>
    <m/>
    <m/>
    <m/>
    <n v="875"/>
    <m/>
    <m/>
  </r>
  <r>
    <x v="6"/>
    <x v="0"/>
    <s v="No"/>
    <x v="0"/>
    <m/>
    <n v="2"/>
    <m/>
    <m/>
    <s v="152650"/>
    <x v="220"/>
    <x v="125"/>
    <x v="14"/>
    <s v="Archdeaconry of Bedford"/>
    <m/>
    <m/>
    <m/>
    <m/>
    <n v="350"/>
    <m/>
    <m/>
  </r>
  <r>
    <x v="6"/>
    <x v="0"/>
    <s v="No"/>
    <x v="0"/>
    <m/>
    <n v="2"/>
    <m/>
    <m/>
    <s v="150700"/>
    <x v="221"/>
    <x v="126"/>
    <x v="14"/>
    <s v="Archdeaconry of Bedford"/>
    <m/>
    <m/>
    <m/>
    <m/>
    <n v="3028"/>
    <m/>
    <m/>
  </r>
  <r>
    <x v="6"/>
    <x v="0"/>
    <s v="No"/>
    <x v="0"/>
    <m/>
    <n v="2"/>
    <m/>
    <m/>
    <s v="152370"/>
    <x v="222"/>
    <x v="126"/>
    <x v="14"/>
    <s v="Archdeaconry of Bedford"/>
    <m/>
    <m/>
    <m/>
    <m/>
    <n v="0"/>
    <m/>
    <m/>
  </r>
  <r>
    <x v="6"/>
    <x v="0"/>
    <s v="No"/>
    <x v="0"/>
    <m/>
    <n v="2"/>
    <m/>
    <m/>
    <s v="150710"/>
    <x v="223"/>
    <x v="121"/>
    <x v="14"/>
    <s v="Archdeaconry of Bedford"/>
    <m/>
    <m/>
    <m/>
    <m/>
    <n v="1594"/>
    <m/>
    <m/>
  </r>
  <r>
    <x v="6"/>
    <x v="0"/>
    <s v="OK"/>
    <x v="0"/>
    <m/>
    <n v="2"/>
    <m/>
    <m/>
    <s v="152350"/>
    <x v="224"/>
    <x v="125"/>
    <x v="14"/>
    <s v="Archdeaconry of Bedford"/>
    <m/>
    <m/>
    <m/>
    <m/>
    <n v="0"/>
    <m/>
    <m/>
  </r>
  <r>
    <x v="6"/>
    <x v="0"/>
    <s v="No"/>
    <x v="0"/>
    <m/>
    <n v="2"/>
    <m/>
    <m/>
    <s v="151150"/>
    <x v="225"/>
    <x v="126"/>
    <x v="14"/>
    <s v="Archdeaconry of Bedford"/>
    <m/>
    <m/>
    <m/>
    <m/>
    <n v="1311"/>
    <m/>
    <m/>
  </r>
  <r>
    <x v="6"/>
    <x v="0"/>
    <s v="No"/>
    <x v="0"/>
    <m/>
    <n v="2"/>
    <m/>
    <m/>
    <s v="151190"/>
    <x v="226"/>
    <x v="127"/>
    <x v="14"/>
    <s v="Archdeaconry of Bedford"/>
    <m/>
    <m/>
    <m/>
    <m/>
    <n v="500"/>
    <m/>
    <m/>
  </r>
  <r>
    <x v="6"/>
    <x v="0"/>
    <s v="OK"/>
    <x v="0"/>
    <m/>
    <n v="2"/>
    <m/>
    <m/>
    <s v="151490"/>
    <x v="227"/>
    <x v="127"/>
    <x v="14"/>
    <s v="Archdeaconry of Bedford"/>
    <m/>
    <m/>
    <m/>
    <m/>
    <n v="2359"/>
    <m/>
    <m/>
  </r>
  <r>
    <x v="6"/>
    <x v="0"/>
    <s v="No"/>
    <x v="0"/>
    <m/>
    <n v="2"/>
    <m/>
    <m/>
    <s v="152330"/>
    <x v="228"/>
    <x v="124"/>
    <x v="14"/>
    <s v="Archdeaconry of Bedford"/>
    <m/>
    <m/>
    <m/>
    <m/>
    <n v="400"/>
    <m/>
    <m/>
  </r>
  <r>
    <x v="6"/>
    <x v="0"/>
    <s v="No"/>
    <x v="0"/>
    <m/>
    <n v="2"/>
    <m/>
    <m/>
    <s v="160220"/>
    <x v="229"/>
    <x v="128"/>
    <x v="15"/>
    <s v="Archdeaconry of Bedford"/>
    <m/>
    <m/>
    <m/>
    <m/>
    <n v="2100.41"/>
    <m/>
    <m/>
  </r>
  <r>
    <x v="6"/>
    <x v="0"/>
    <s v="OK"/>
    <x v="1"/>
    <m/>
    <n v="2"/>
    <m/>
    <m/>
    <s v="160230"/>
    <x v="230"/>
    <x v="129"/>
    <x v="15"/>
    <s v="Archdeaconry of Bedford"/>
    <m/>
    <m/>
    <m/>
    <m/>
    <n v="12293"/>
    <m/>
    <m/>
  </r>
  <r>
    <x v="6"/>
    <x v="0"/>
    <s v="OK"/>
    <x v="0"/>
    <m/>
    <n v="2"/>
    <m/>
    <m/>
    <s v="160250"/>
    <x v="231"/>
    <x v="130"/>
    <x v="15"/>
    <s v="Archdeaconry of Bedford"/>
    <m/>
    <m/>
    <m/>
    <m/>
    <n v="11120"/>
    <m/>
    <m/>
  </r>
  <r>
    <x v="6"/>
    <x v="0"/>
    <s v="OK"/>
    <x v="0"/>
    <m/>
    <n v="2"/>
    <m/>
    <m/>
    <s v="160270"/>
    <x v="232"/>
    <x v="131"/>
    <x v="15"/>
    <s v="Archdeaconry of Bedford"/>
    <m/>
    <m/>
    <m/>
    <m/>
    <n v="4476"/>
    <m/>
    <m/>
  </r>
  <r>
    <x v="6"/>
    <x v="0"/>
    <s v="No"/>
    <x v="0"/>
    <m/>
    <n v="2"/>
    <m/>
    <m/>
    <s v="160290"/>
    <x v="233"/>
    <x v="132"/>
    <x v="15"/>
    <s v="Archdeaconry of Bedford"/>
    <m/>
    <m/>
    <m/>
    <m/>
    <n v="900"/>
    <m/>
    <m/>
  </r>
  <r>
    <x v="6"/>
    <x v="0"/>
    <s v="No"/>
    <x v="0"/>
    <m/>
    <n v="2"/>
    <m/>
    <m/>
    <s v="160320"/>
    <x v="234"/>
    <x v="133"/>
    <x v="15"/>
    <s v="Archdeaconry of Bedford"/>
    <m/>
    <m/>
    <m/>
    <m/>
    <n v="3480"/>
    <m/>
    <m/>
  </r>
  <r>
    <x v="6"/>
    <x v="0"/>
    <s v="No"/>
    <x v="0"/>
    <m/>
    <n v="2"/>
    <m/>
    <m/>
    <s v="160330"/>
    <x v="235"/>
    <x v="134"/>
    <x v="15"/>
    <s v="Archdeaconry of Bedford"/>
    <m/>
    <m/>
    <m/>
    <m/>
    <n v="4983"/>
    <m/>
    <m/>
  </r>
  <r>
    <x v="6"/>
    <x v="0"/>
    <s v="OK"/>
    <x v="0"/>
    <m/>
    <n v="2"/>
    <m/>
    <m/>
    <s v="160380"/>
    <x v="236"/>
    <x v="135"/>
    <x v="15"/>
    <s v="Archdeaconry of Bedford"/>
    <m/>
    <m/>
    <m/>
    <m/>
    <n v="8000"/>
    <m/>
    <m/>
  </r>
  <r>
    <x v="6"/>
    <x v="0"/>
    <s v="No"/>
    <x v="0"/>
    <m/>
    <n v="2"/>
    <m/>
    <m/>
    <s v="161410"/>
    <x v="237"/>
    <x v="136"/>
    <x v="15"/>
    <s v="Archdeaconry of Bedford"/>
    <m/>
    <m/>
    <m/>
    <m/>
    <n v="500"/>
    <m/>
    <m/>
  </r>
  <r>
    <x v="6"/>
    <x v="0"/>
    <s v="OK"/>
    <x v="0"/>
    <m/>
    <n v="2"/>
    <m/>
    <m/>
    <s v="161020"/>
    <x v="238"/>
    <x v="137"/>
    <x v="15"/>
    <s v="Archdeaconry of Bedford"/>
    <m/>
    <m/>
    <m/>
    <m/>
    <n v="5489"/>
    <m/>
    <m/>
  </r>
  <r>
    <x v="6"/>
    <x v="0"/>
    <s v="No"/>
    <x v="0"/>
    <m/>
    <n v="2"/>
    <m/>
    <m/>
    <s v="161411"/>
    <x v="239"/>
    <x v="138"/>
    <x v="15"/>
    <s v="Archdeaconry of Bedford"/>
    <m/>
    <m/>
    <m/>
    <m/>
    <n v="1500"/>
    <m/>
    <m/>
  </r>
  <r>
    <x v="6"/>
    <x v="0"/>
    <s v="OK"/>
    <x v="0"/>
    <m/>
    <n v="2"/>
    <m/>
    <m/>
    <s v="160280"/>
    <x v="240"/>
    <x v="139"/>
    <x v="15"/>
    <s v="Archdeaconry of Bedford"/>
    <m/>
    <m/>
    <m/>
    <m/>
    <n v="5849.16"/>
    <m/>
    <m/>
  </r>
  <r>
    <x v="6"/>
    <x v="0"/>
    <s v="OK"/>
    <x v="0"/>
    <m/>
    <n v="2"/>
    <m/>
    <m/>
    <s v="162090"/>
    <x v="241"/>
    <x v="140"/>
    <x v="15"/>
    <s v="Archdeaconry of Bedford"/>
    <m/>
    <m/>
    <m/>
    <m/>
    <n v="0"/>
    <m/>
    <m/>
  </r>
  <r>
    <x v="6"/>
    <x v="0"/>
    <s v="No"/>
    <x v="0"/>
    <m/>
    <n v="2"/>
    <m/>
    <m/>
    <s v="160620"/>
    <x v="242"/>
    <x v="141"/>
    <x v="15"/>
    <s v="Archdeaconry of Bedford"/>
    <m/>
    <m/>
    <m/>
    <m/>
    <n v="500"/>
    <m/>
    <m/>
  </r>
  <r>
    <x v="6"/>
    <x v="0"/>
    <s v="No"/>
    <x v="1"/>
    <m/>
    <n v="2"/>
    <m/>
    <m/>
    <s v="160780"/>
    <x v="243"/>
    <x v="142"/>
    <x v="15"/>
    <s v="Archdeaconry of Bedford"/>
    <m/>
    <m/>
    <m/>
    <m/>
    <n v="4000"/>
    <m/>
    <m/>
  </r>
  <r>
    <x v="6"/>
    <x v="0"/>
    <s v="No"/>
    <x v="0"/>
    <m/>
    <n v="2"/>
    <m/>
    <m/>
    <s v="160310"/>
    <x v="244"/>
    <x v="141"/>
    <x v="15"/>
    <s v="Archdeaconry of Bedford"/>
    <m/>
    <m/>
    <m/>
    <m/>
    <n v="250"/>
    <m/>
    <m/>
  </r>
  <r>
    <x v="6"/>
    <x v="0"/>
    <s v="No"/>
    <x v="0"/>
    <m/>
    <n v="2"/>
    <m/>
    <m/>
    <s v="161330"/>
    <x v="245"/>
    <x v="142"/>
    <x v="15"/>
    <s v="Archdeaconry of Bedford"/>
    <m/>
    <m/>
    <m/>
    <m/>
    <n v="500"/>
    <m/>
    <m/>
  </r>
  <r>
    <x v="6"/>
    <x v="0"/>
    <s v="No"/>
    <x v="0"/>
    <m/>
    <n v="2"/>
    <m/>
    <m/>
    <s v="160900"/>
    <x v="246"/>
    <x v="141"/>
    <x v="15"/>
    <s v="Archdeaconry of Bedford"/>
    <m/>
    <m/>
    <m/>
    <m/>
    <n v="1000"/>
    <m/>
    <m/>
  </r>
  <r>
    <x v="6"/>
    <x v="0"/>
    <s v="No"/>
    <x v="0"/>
    <m/>
    <n v="2"/>
    <m/>
    <m/>
    <s v="161350"/>
    <x v="247"/>
    <x v="141"/>
    <x v="15"/>
    <s v="Archdeaconry of Bedford"/>
    <m/>
    <m/>
    <m/>
    <m/>
    <n v="500"/>
    <m/>
    <m/>
  </r>
  <r>
    <x v="6"/>
    <x v="0"/>
    <s v="No"/>
    <x v="0"/>
    <m/>
    <n v="2"/>
    <m/>
    <m/>
    <s v="162920"/>
    <x v="248"/>
    <x v="141"/>
    <x v="15"/>
    <s v="Archdeaconry of Bedford"/>
    <m/>
    <m/>
    <m/>
    <m/>
    <n v="0"/>
    <m/>
    <m/>
  </r>
  <r>
    <x v="6"/>
    <x v="0"/>
    <s v="OK"/>
    <x v="0"/>
    <m/>
    <n v="2"/>
    <m/>
    <m/>
    <s v="161770"/>
    <x v="250"/>
    <x v="144"/>
    <x v="15"/>
    <s v="Archdeaconry of Bedford"/>
    <m/>
    <m/>
    <m/>
    <m/>
    <n v="2279.75"/>
    <m/>
    <m/>
  </r>
  <r>
    <x v="6"/>
    <x v="0"/>
    <s v="OK"/>
    <x v="1"/>
    <m/>
    <n v="2"/>
    <m/>
    <m/>
    <s v="162960"/>
    <x v="251"/>
    <x v="145"/>
    <x v="15"/>
    <s v="Archdeaconry of Bedford"/>
    <m/>
    <m/>
    <m/>
    <m/>
    <n v="5000"/>
    <m/>
    <m/>
  </r>
  <r>
    <x v="6"/>
    <x v="0"/>
    <s v="OK"/>
    <x v="0"/>
    <m/>
    <n v="2"/>
    <m/>
    <m/>
    <s v="170390"/>
    <x v="252"/>
    <x v="146"/>
    <x v="17"/>
    <s v="Archdeaconry of Bedford"/>
    <m/>
    <m/>
    <m/>
    <m/>
    <n v="6497"/>
    <m/>
    <m/>
  </r>
  <r>
    <x v="6"/>
    <x v="0"/>
    <s v="OK"/>
    <x v="0"/>
    <m/>
    <n v="2"/>
    <m/>
    <m/>
    <s v="170450"/>
    <x v="253"/>
    <x v="147"/>
    <x v="17"/>
    <s v="Archdeaconry of Bedford"/>
    <m/>
    <m/>
    <m/>
    <m/>
    <n v="1200"/>
    <m/>
    <m/>
  </r>
  <r>
    <x v="6"/>
    <x v="0"/>
    <s v="No"/>
    <x v="0"/>
    <m/>
    <n v="2"/>
    <m/>
    <m/>
    <s v="172520"/>
    <x v="254"/>
    <x v="147"/>
    <x v="17"/>
    <s v="Archdeaconry of Bedford"/>
    <m/>
    <m/>
    <m/>
    <m/>
    <n v="0"/>
    <m/>
    <m/>
  </r>
  <r>
    <x v="6"/>
    <x v="0"/>
    <s v="No"/>
    <x v="0"/>
    <m/>
    <n v="2"/>
    <m/>
    <m/>
    <s v="170600"/>
    <x v="255"/>
    <x v="148"/>
    <x v="17"/>
    <s v="Archdeaconry of Bedford"/>
    <m/>
    <m/>
    <m/>
    <m/>
    <n v="0"/>
    <m/>
    <m/>
  </r>
  <r>
    <x v="6"/>
    <x v="0"/>
    <s v="OK"/>
    <x v="0"/>
    <m/>
    <n v="2"/>
    <m/>
    <m/>
    <s v="171950"/>
    <x v="256"/>
    <x v="148"/>
    <x v="17"/>
    <s v="Archdeaconry of Bedford"/>
    <m/>
    <m/>
    <m/>
    <m/>
    <n v="549"/>
    <m/>
    <m/>
  </r>
  <r>
    <x v="6"/>
    <x v="0"/>
    <s v="OK"/>
    <x v="0"/>
    <m/>
    <n v="2"/>
    <m/>
    <m/>
    <s v="171910"/>
    <x v="257"/>
    <x v="148"/>
    <x v="17"/>
    <s v="Archdeaconry of Bedford"/>
    <m/>
    <m/>
    <m/>
    <m/>
    <n v="0"/>
    <m/>
    <m/>
  </r>
  <r>
    <x v="6"/>
    <x v="0"/>
    <s v="OK"/>
    <x v="0"/>
    <m/>
    <n v="2"/>
    <m/>
    <m/>
    <s v="170712"/>
    <x v="258"/>
    <x v="149"/>
    <x v="17"/>
    <s v="Archdeaconry of Bedford"/>
    <m/>
    <m/>
    <m/>
    <m/>
    <n v="250"/>
    <m/>
    <m/>
  </r>
  <r>
    <x v="6"/>
    <x v="0"/>
    <s v="No"/>
    <x v="0"/>
    <m/>
    <n v="2"/>
    <m/>
    <m/>
    <s v="172030"/>
    <x v="259"/>
    <x v="149"/>
    <x v="17"/>
    <s v="Archdeaconry of Bedford"/>
    <m/>
    <m/>
    <m/>
    <m/>
    <n v="0"/>
    <m/>
    <m/>
  </r>
  <r>
    <x v="6"/>
    <x v="0"/>
    <s v="OK"/>
    <x v="0"/>
    <m/>
    <n v="2"/>
    <m/>
    <m/>
    <s v="172510"/>
    <x v="260"/>
    <x v="149"/>
    <x v="17"/>
    <s v="Archdeaconry of Bedford"/>
    <m/>
    <m/>
    <m/>
    <m/>
    <n v="0"/>
    <m/>
    <m/>
  </r>
  <r>
    <x v="6"/>
    <x v="0"/>
    <s v="OK"/>
    <x v="0"/>
    <m/>
    <n v="2"/>
    <m/>
    <m/>
    <s v="170760"/>
    <x v="261"/>
    <x v="150"/>
    <x v="17"/>
    <s v="Archdeaconry of Bedford"/>
    <m/>
    <m/>
    <m/>
    <m/>
    <n v="500"/>
    <m/>
    <m/>
  </r>
  <r>
    <x v="6"/>
    <x v="0"/>
    <s v="OK"/>
    <x v="0"/>
    <m/>
    <n v="2"/>
    <m/>
    <m/>
    <s v="172910"/>
    <x v="262"/>
    <x v="150"/>
    <x v="17"/>
    <s v="Archdeaconry of Bedford"/>
    <m/>
    <m/>
    <m/>
    <m/>
    <n v="1500"/>
    <m/>
    <m/>
  </r>
  <r>
    <x v="6"/>
    <x v="0"/>
    <s v="No"/>
    <x v="0"/>
    <m/>
    <n v="2"/>
    <m/>
    <m/>
    <s v="171840"/>
    <x v="263"/>
    <x v="150"/>
    <x v="17"/>
    <s v="Archdeaconry of Bedford"/>
    <m/>
    <m/>
    <m/>
    <m/>
    <n v="800"/>
    <m/>
    <m/>
  </r>
  <r>
    <x v="6"/>
    <x v="0"/>
    <s v="No"/>
    <x v="0"/>
    <m/>
    <n v="2"/>
    <m/>
    <m/>
    <s v="170840"/>
    <x v="264"/>
    <x v="151"/>
    <x v="17"/>
    <s v="Archdeaconry of Bedford"/>
    <m/>
    <m/>
    <m/>
    <m/>
    <n v="500"/>
    <m/>
    <m/>
  </r>
  <r>
    <x v="6"/>
    <x v="0"/>
    <s v="No"/>
    <x v="0"/>
    <m/>
    <n v="2"/>
    <m/>
    <m/>
    <s v="172980"/>
    <x v="265"/>
    <x v="151"/>
    <x v="17"/>
    <s v="Archdeaconry of Bedford"/>
    <m/>
    <m/>
    <m/>
    <m/>
    <n v="2200"/>
    <m/>
    <m/>
  </r>
  <r>
    <x v="6"/>
    <x v="0"/>
    <s v="No"/>
    <x v="0"/>
    <m/>
    <n v="2"/>
    <m/>
    <m/>
    <s v="170940"/>
    <x v="266"/>
    <x v="151"/>
    <x v="17"/>
    <s v="Archdeaconry of Bedford"/>
    <m/>
    <m/>
    <m/>
    <m/>
    <n v="100"/>
    <m/>
    <m/>
  </r>
  <r>
    <x v="6"/>
    <x v="0"/>
    <s v="OK"/>
    <x v="1"/>
    <m/>
    <n v="2"/>
    <m/>
    <m/>
    <s v="170880"/>
    <x v="267"/>
    <x v="152"/>
    <x v="17"/>
    <s v="Archdeaconry of Bedford"/>
    <m/>
    <m/>
    <m/>
    <m/>
    <n v="6600"/>
    <m/>
    <m/>
  </r>
  <r>
    <x v="6"/>
    <x v="0"/>
    <s v="OK"/>
    <x v="0"/>
    <m/>
    <n v="2"/>
    <m/>
    <m/>
    <s v="171041"/>
    <x v="268"/>
    <x v="147"/>
    <x v="17"/>
    <s v="Archdeaconry of Bedford"/>
    <m/>
    <m/>
    <m/>
    <m/>
    <n v="1645"/>
    <m/>
    <m/>
  </r>
  <r>
    <x v="6"/>
    <x v="0"/>
    <s v="OK"/>
    <x v="0"/>
    <m/>
    <n v="2"/>
    <m/>
    <m/>
    <s v="172140"/>
    <x v="269"/>
    <x v="147"/>
    <x v="17"/>
    <s v="Archdeaconry of Bedford"/>
    <m/>
    <m/>
    <m/>
    <m/>
    <n v="1088"/>
    <m/>
    <m/>
  </r>
  <r>
    <x v="6"/>
    <x v="0"/>
    <s v="No"/>
    <x v="0"/>
    <m/>
    <n v="2"/>
    <m/>
    <m/>
    <s v="172290"/>
    <x v="270"/>
    <x v="153"/>
    <x v="17"/>
    <s v="Archdeaconry of Bedford"/>
    <m/>
    <m/>
    <m/>
    <m/>
    <n v="6101.12"/>
    <m/>
    <m/>
  </r>
  <r>
    <x v="6"/>
    <x v="0"/>
    <s v="OK"/>
    <x v="0"/>
    <m/>
    <n v="2"/>
    <m/>
    <m/>
    <s v="180400"/>
    <x v="271"/>
    <x v="154"/>
    <x v="18"/>
    <s v="Archdeaconry of Bedford"/>
    <m/>
    <m/>
    <m/>
    <m/>
    <n v="310"/>
    <m/>
    <m/>
  </r>
  <r>
    <x v="6"/>
    <x v="0"/>
    <s v="OK"/>
    <x v="0"/>
    <m/>
    <n v="2"/>
    <m/>
    <m/>
    <s v="181310"/>
    <x v="277"/>
    <x v="154"/>
    <x v="18"/>
    <s v="Archdeaconry of Bedford"/>
    <m/>
    <m/>
    <m/>
    <m/>
    <n v="0"/>
    <m/>
    <m/>
  </r>
  <r>
    <x v="6"/>
    <x v="0"/>
    <s v="No"/>
    <x v="0"/>
    <m/>
    <n v="2"/>
    <m/>
    <m/>
    <s v="181530"/>
    <x v="280"/>
    <x v="154"/>
    <x v="18"/>
    <s v="Archdeaconry of Bedford"/>
    <m/>
    <m/>
    <m/>
    <m/>
    <n v="5000"/>
    <m/>
    <m/>
  </r>
  <r>
    <x v="6"/>
    <x v="0"/>
    <s v="OK"/>
    <x v="0"/>
    <m/>
    <n v="2"/>
    <m/>
    <m/>
    <s v="181535"/>
    <x v="281"/>
    <x v="154"/>
    <x v="18"/>
    <s v="Archdeaconry of Bedford"/>
    <m/>
    <m/>
    <m/>
    <m/>
    <n v="0"/>
    <m/>
    <m/>
  </r>
  <r>
    <x v="6"/>
    <x v="0"/>
    <s v="No"/>
    <x v="0"/>
    <m/>
    <n v="2"/>
    <m/>
    <m/>
    <s v="181540"/>
    <x v="282"/>
    <x v="154"/>
    <x v="18"/>
    <s v="Archdeaconry of Bedford"/>
    <m/>
    <m/>
    <m/>
    <m/>
    <n v="1750"/>
    <m/>
    <m/>
  </r>
  <r>
    <x v="6"/>
    <x v="0"/>
    <s v="No"/>
    <x v="0"/>
    <m/>
    <n v="2"/>
    <m/>
    <m/>
    <s v="180640"/>
    <x v="272"/>
    <x v="155"/>
    <x v="18"/>
    <s v="Archdeaconry of Bedford"/>
    <m/>
    <m/>
    <m/>
    <m/>
    <n v="0"/>
    <m/>
    <m/>
  </r>
  <r>
    <x v="6"/>
    <x v="0"/>
    <s v="No"/>
    <x v="0"/>
    <m/>
    <n v="2"/>
    <m/>
    <m/>
    <s v="182590"/>
    <x v="286"/>
    <x v="155"/>
    <x v="18"/>
    <s v="Archdeaconry of Bedford"/>
    <m/>
    <m/>
    <m/>
    <m/>
    <n v="1841"/>
    <m/>
    <m/>
  </r>
  <r>
    <x v="6"/>
    <x v="0"/>
    <s v="OK"/>
    <x v="0"/>
    <m/>
    <n v="2"/>
    <m/>
    <m/>
    <s v="180830"/>
    <x v="273"/>
    <x v="156"/>
    <x v="18"/>
    <s v="Archdeaconry of Bedford"/>
    <m/>
    <m/>
    <m/>
    <m/>
    <n v="0"/>
    <m/>
    <m/>
  </r>
  <r>
    <x v="6"/>
    <x v="0"/>
    <s v="OK"/>
    <x v="0"/>
    <m/>
    <n v="2"/>
    <m/>
    <m/>
    <s v="180870"/>
    <x v="274"/>
    <x v="157"/>
    <x v="18"/>
    <s v="Archdeaconry of Bedford"/>
    <m/>
    <m/>
    <m/>
    <m/>
    <n v="5523"/>
    <m/>
    <m/>
  </r>
  <r>
    <x v="6"/>
    <x v="0"/>
    <s v="No"/>
    <x v="0"/>
    <m/>
    <n v="2"/>
    <m/>
    <m/>
    <s v="181160"/>
    <x v="276"/>
    <x v="154"/>
    <x v="18"/>
    <s v="Archdeaconry of Bedford"/>
    <m/>
    <m/>
    <m/>
    <m/>
    <n v="0"/>
    <m/>
    <m/>
  </r>
  <r>
    <x v="6"/>
    <x v="0"/>
    <s v="No"/>
    <x v="0"/>
    <m/>
    <n v="2"/>
    <m/>
    <m/>
    <s v="181360"/>
    <x v="278"/>
    <x v="158"/>
    <x v="18"/>
    <s v="Archdeaconry of Bedford"/>
    <m/>
    <m/>
    <m/>
    <m/>
    <n v="1700"/>
    <m/>
    <m/>
  </r>
  <r>
    <x v="6"/>
    <x v="0"/>
    <s v="OK"/>
    <x v="0"/>
    <m/>
    <n v="2"/>
    <m/>
    <m/>
    <s v="181420"/>
    <x v="279"/>
    <x v="159"/>
    <x v="18"/>
    <s v="Archdeaconry of Bedford"/>
    <m/>
    <m/>
    <m/>
    <m/>
    <n v="2066.2800000000002"/>
    <m/>
    <m/>
  </r>
  <r>
    <x v="6"/>
    <x v="0"/>
    <s v="OK"/>
    <x v="0"/>
    <m/>
    <n v="2"/>
    <m/>
    <m/>
    <s v="182490"/>
    <x v="284"/>
    <x v="159"/>
    <x v="18"/>
    <s v="Archdeaconry of Bedford"/>
    <m/>
    <m/>
    <m/>
    <m/>
    <n v="1848"/>
    <m/>
    <m/>
  </r>
  <r>
    <x v="6"/>
    <x v="0"/>
    <s v="OK"/>
    <x v="0"/>
    <m/>
    <n v="2"/>
    <m/>
    <m/>
    <s v="182861"/>
    <x v="288"/>
    <x v="159"/>
    <x v="18"/>
    <s v="Archdeaconry of Bedford"/>
    <m/>
    <m/>
    <m/>
    <m/>
    <n v="1839"/>
    <m/>
    <m/>
  </r>
  <r>
    <x v="6"/>
    <x v="0"/>
    <s v="No"/>
    <x v="0"/>
    <m/>
    <n v="2"/>
    <m/>
    <m/>
    <s v="182390"/>
    <x v="283"/>
    <x v="160"/>
    <x v="18"/>
    <s v="Archdeaconry of Bedford"/>
    <m/>
    <m/>
    <m/>
    <m/>
    <n v="600"/>
    <m/>
    <m/>
  </r>
  <r>
    <x v="6"/>
    <x v="0"/>
    <s v="No"/>
    <x v="0"/>
    <m/>
    <n v="2"/>
    <m/>
    <m/>
    <s v="182571"/>
    <x v="285"/>
    <x v="160"/>
    <x v="18"/>
    <s v="Archdeaconry of Bedford"/>
    <m/>
    <m/>
    <m/>
    <m/>
    <n v="700"/>
    <m/>
    <m/>
  </r>
  <r>
    <x v="6"/>
    <x v="0"/>
    <s v="OK"/>
    <x v="0"/>
    <m/>
    <n v="2"/>
    <m/>
    <m/>
    <s v="182610"/>
    <x v="287"/>
    <x v="160"/>
    <x v="18"/>
    <s v="Archdeaconry of Bedford"/>
    <m/>
    <m/>
    <m/>
    <m/>
    <n v="400"/>
    <m/>
    <m/>
  </r>
  <r>
    <x v="6"/>
    <x v="0"/>
    <s v="No"/>
    <x v="1"/>
    <m/>
    <n v="2"/>
    <m/>
    <m/>
    <s v="202461"/>
    <x v="289"/>
    <x v="161"/>
    <x v="19"/>
    <s v="Archdeaconry of Bedford"/>
    <m/>
    <m/>
    <m/>
    <m/>
    <n v="4000"/>
    <m/>
    <m/>
  </r>
  <r>
    <x v="6"/>
    <x v="0"/>
    <s v="No"/>
    <x v="0"/>
    <m/>
    <n v="2"/>
    <m/>
    <m/>
    <s v="200590"/>
    <x v="290"/>
    <x v="162"/>
    <x v="19"/>
    <s v="Archdeaconry of Bedford"/>
    <m/>
    <m/>
    <m/>
    <m/>
    <n v="1000"/>
    <m/>
    <m/>
  </r>
  <r>
    <x v="6"/>
    <x v="0"/>
    <s v="OK"/>
    <x v="0"/>
    <m/>
    <n v="2"/>
    <m/>
    <m/>
    <s v="202950"/>
    <x v="291"/>
    <x v="163"/>
    <x v="19"/>
    <s v="Archdeaconry of Bedford"/>
    <m/>
    <m/>
    <m/>
    <m/>
    <n v="2000"/>
    <m/>
    <m/>
  </r>
  <r>
    <x v="6"/>
    <x v="0"/>
    <s v="OK"/>
    <x v="0"/>
    <m/>
    <n v="2"/>
    <m/>
    <m/>
    <s v="200941"/>
    <x v="292"/>
    <x v="164"/>
    <x v="19"/>
    <s v="Archdeaconry of Bedford"/>
    <m/>
    <m/>
    <m/>
    <m/>
    <n v="0"/>
    <m/>
    <m/>
  </r>
  <r>
    <x v="6"/>
    <x v="0"/>
    <s v="No"/>
    <x v="0"/>
    <m/>
    <n v="2"/>
    <m/>
    <m/>
    <s v="201510"/>
    <x v="293"/>
    <x v="165"/>
    <x v="19"/>
    <s v="Archdeaconry of Bedford"/>
    <m/>
    <m/>
    <m/>
    <m/>
    <n v="2500"/>
    <m/>
    <m/>
  </r>
  <r>
    <x v="6"/>
    <x v="0"/>
    <s v="No"/>
    <x v="0"/>
    <m/>
    <n v="2"/>
    <m/>
    <m/>
    <s v="201702"/>
    <x v="294"/>
    <x v="166"/>
    <x v="19"/>
    <s v="Archdeaconry of Bedford"/>
    <m/>
    <m/>
    <m/>
    <m/>
    <n v="4100"/>
    <m/>
    <m/>
  </r>
  <r>
    <x v="6"/>
    <x v="0"/>
    <s v="OK"/>
    <x v="0"/>
    <m/>
    <n v="2"/>
    <m/>
    <m/>
    <s v="201680"/>
    <x v="295"/>
    <x v="167"/>
    <x v="19"/>
    <s v="Archdeaconry of Bedford"/>
    <m/>
    <m/>
    <m/>
    <m/>
    <n v="2250"/>
    <m/>
    <m/>
  </r>
  <r>
    <x v="6"/>
    <x v="0"/>
    <s v="OK"/>
    <x v="1"/>
    <m/>
    <n v="2"/>
    <m/>
    <m/>
    <s v="201712"/>
    <x v="296"/>
    <x v="168"/>
    <x v="19"/>
    <s v="Archdeaconry of Bedford"/>
    <m/>
    <m/>
    <m/>
    <m/>
    <n v="3841"/>
    <m/>
    <m/>
  </r>
  <r>
    <x v="6"/>
    <x v="0"/>
    <s v="No"/>
    <x v="0"/>
    <m/>
    <n v="2"/>
    <m/>
    <m/>
    <s v="201700"/>
    <x v="297"/>
    <x v="169"/>
    <x v="19"/>
    <s v="Archdeaconry of Bedford"/>
    <m/>
    <m/>
    <m/>
    <m/>
    <n v="0"/>
    <m/>
    <m/>
  </r>
  <r>
    <x v="6"/>
    <x v="0"/>
    <s v="No"/>
    <x v="0"/>
    <m/>
    <n v="2"/>
    <m/>
    <m/>
    <s v="201701"/>
    <x v="298"/>
    <x v="170"/>
    <x v="19"/>
    <s v="Archdeaconry of Bedford"/>
    <m/>
    <m/>
    <m/>
    <m/>
    <n v="1500"/>
    <m/>
    <m/>
  </r>
  <r>
    <x v="6"/>
    <x v="0"/>
    <s v="No"/>
    <x v="1"/>
    <m/>
    <n v="2"/>
    <m/>
    <m/>
    <s v="201711"/>
    <x v="300"/>
    <x v="171"/>
    <x v="19"/>
    <s v="Archdeaconry of Bedford"/>
    <m/>
    <m/>
    <m/>
    <m/>
    <n v="4707"/>
    <m/>
    <m/>
  </r>
  <r>
    <x v="6"/>
    <x v="0"/>
    <s v="OK"/>
    <x v="0"/>
    <m/>
    <n v="2"/>
    <m/>
    <m/>
    <s v="201713"/>
    <x v="301"/>
    <x v="172"/>
    <x v="19"/>
    <s v="Archdeaconry of Bedford"/>
    <m/>
    <m/>
    <m/>
    <m/>
    <n v="4000"/>
    <m/>
    <m/>
  </r>
  <r>
    <x v="6"/>
    <x v="0"/>
    <s v="No"/>
    <x v="0"/>
    <m/>
    <n v="2"/>
    <m/>
    <m/>
    <s v="201730"/>
    <x v="303"/>
    <x v="173"/>
    <x v="19"/>
    <s v="Archdeaconry of Bedford"/>
    <m/>
    <m/>
    <m/>
    <m/>
    <n v="1250"/>
    <m/>
    <m/>
  </r>
  <r>
    <x v="6"/>
    <x v="0"/>
    <s v="No"/>
    <x v="0"/>
    <m/>
    <n v="2"/>
    <m/>
    <m/>
    <s v="201740"/>
    <x v="304"/>
    <x v="174"/>
    <x v="19"/>
    <s v="Archdeaconry of Bedford"/>
    <m/>
    <m/>
    <m/>
    <m/>
    <n v="0"/>
    <m/>
    <m/>
  </r>
  <r>
    <x v="6"/>
    <x v="0"/>
    <s v="No"/>
    <x v="0"/>
    <m/>
    <n v="2"/>
    <m/>
    <m/>
    <s v="201690"/>
    <x v="305"/>
    <x v="175"/>
    <x v="19"/>
    <s v="Archdeaconry of Bedford"/>
    <m/>
    <m/>
    <m/>
    <m/>
    <n v="500"/>
    <m/>
    <m/>
  </r>
  <r>
    <x v="6"/>
    <x v="0"/>
    <s v="OK"/>
    <x v="0"/>
    <m/>
    <n v="2"/>
    <m/>
    <m/>
    <s v="202460"/>
    <x v="306"/>
    <x v="176"/>
    <x v="19"/>
    <s v="Archdeaconry of Bedford"/>
    <m/>
    <m/>
    <m/>
    <m/>
    <n v="0"/>
    <m/>
    <m/>
  </r>
  <r>
    <x v="6"/>
    <x v="0"/>
    <s v="No"/>
    <x v="0"/>
    <m/>
    <n v="2"/>
    <m/>
    <m/>
    <s v="202480"/>
    <x v="307"/>
    <x v="177"/>
    <x v="19"/>
    <s v="Archdeaconry of Bedford"/>
    <m/>
    <m/>
    <m/>
    <m/>
    <n v="0"/>
    <m/>
    <m/>
  </r>
  <r>
    <x v="6"/>
    <x v="0"/>
    <s v="No"/>
    <x v="0"/>
    <m/>
    <n v="2"/>
    <m/>
    <m/>
    <s v="202491"/>
    <x v="308"/>
    <x v="178"/>
    <x v="19"/>
    <s v="Archdeaconry of Bedford"/>
    <m/>
    <m/>
    <m/>
    <m/>
    <n v="750"/>
    <m/>
    <m/>
  </r>
  <r>
    <x v="6"/>
    <x v="0"/>
    <s v="No"/>
    <x v="1"/>
    <m/>
    <n v="2"/>
    <m/>
    <m/>
    <s v="210440"/>
    <x v="309"/>
    <x v="179"/>
    <x v="20"/>
    <s v="Archdeaconry of Bedford"/>
    <m/>
    <m/>
    <m/>
    <m/>
    <n v="0"/>
    <m/>
    <m/>
  </r>
  <r>
    <x v="6"/>
    <x v="0"/>
    <s v="OK"/>
    <x v="1"/>
    <m/>
    <n v="2"/>
    <m/>
    <m/>
    <s v="212130"/>
    <x v="310"/>
    <x v="179"/>
    <x v="20"/>
    <s v="Archdeaconry of Bedford"/>
    <m/>
    <m/>
    <m/>
    <m/>
    <n v="4348"/>
    <m/>
    <m/>
  </r>
  <r>
    <x v="6"/>
    <x v="0"/>
    <s v="No"/>
    <x v="0"/>
    <m/>
    <n v="2"/>
    <m/>
    <m/>
    <s v="210460"/>
    <x v="311"/>
    <x v="180"/>
    <x v="20"/>
    <s v="Archdeaconry of Bedford"/>
    <m/>
    <m/>
    <m/>
    <m/>
    <n v="0"/>
    <m/>
    <m/>
  </r>
  <r>
    <x v="6"/>
    <x v="0"/>
    <s v="No"/>
    <x v="0"/>
    <m/>
    <n v="2"/>
    <m/>
    <m/>
    <s v="211430"/>
    <x v="312"/>
    <x v="180"/>
    <x v="20"/>
    <s v="Archdeaconry of Bedford"/>
    <m/>
    <m/>
    <m/>
    <m/>
    <n v="1600"/>
    <m/>
    <m/>
  </r>
  <r>
    <x v="6"/>
    <x v="0"/>
    <s v="OK"/>
    <x v="0"/>
    <m/>
    <n v="2"/>
    <m/>
    <m/>
    <s v="210630"/>
    <x v="313"/>
    <x v="181"/>
    <x v="20"/>
    <s v="Archdeaconry of Bedford"/>
    <m/>
    <m/>
    <m/>
    <m/>
    <n v="1922"/>
    <m/>
    <m/>
  </r>
  <r>
    <x v="6"/>
    <x v="0"/>
    <s v="No"/>
    <x v="0"/>
    <m/>
    <n v="2"/>
    <m/>
    <m/>
    <s v="211120"/>
    <x v="314"/>
    <x v="181"/>
    <x v="20"/>
    <s v="Archdeaconry of Bedford"/>
    <m/>
    <m/>
    <m/>
    <m/>
    <n v="500"/>
    <m/>
    <m/>
  </r>
  <r>
    <x v="6"/>
    <x v="0"/>
    <s v="No"/>
    <x v="0"/>
    <m/>
    <n v="2"/>
    <m/>
    <m/>
    <s v="210730"/>
    <x v="315"/>
    <x v="182"/>
    <x v="20"/>
    <s v="Archdeaconry of Bedford"/>
    <m/>
    <m/>
    <m/>
    <m/>
    <n v="0"/>
    <m/>
    <m/>
  </r>
  <r>
    <x v="6"/>
    <x v="0"/>
    <s v="No"/>
    <x v="0"/>
    <m/>
    <n v="2"/>
    <m/>
    <m/>
    <s v="212070"/>
    <x v="316"/>
    <x v="182"/>
    <x v="20"/>
    <s v="Archdeaconry of Bedford"/>
    <m/>
    <m/>
    <m/>
    <m/>
    <n v="0"/>
    <m/>
    <m/>
  </r>
  <r>
    <x v="6"/>
    <x v="0"/>
    <s v="No"/>
    <x v="0"/>
    <m/>
    <n v="2"/>
    <m/>
    <m/>
    <s v="212890"/>
    <x v="317"/>
    <x v="182"/>
    <x v="20"/>
    <s v="Archdeaconry of Bedford"/>
    <m/>
    <m/>
    <m/>
    <m/>
    <n v="2100"/>
    <m/>
    <m/>
  </r>
  <r>
    <x v="6"/>
    <x v="0"/>
    <s v="OK"/>
    <x v="0"/>
    <m/>
    <n v="2"/>
    <m/>
    <m/>
    <s v="210950"/>
    <x v="318"/>
    <x v="183"/>
    <x v="20"/>
    <s v="Archdeaconry of Bedford"/>
    <m/>
    <m/>
    <m/>
    <m/>
    <n v="0"/>
    <m/>
    <m/>
  </r>
  <r>
    <x v="6"/>
    <x v="0"/>
    <s v="OK"/>
    <x v="0"/>
    <m/>
    <n v="2"/>
    <m/>
    <m/>
    <s v="212320"/>
    <x v="319"/>
    <x v="183"/>
    <x v="20"/>
    <s v="Archdeaconry of Bedford"/>
    <m/>
    <m/>
    <m/>
    <m/>
    <n v="0"/>
    <m/>
    <m/>
  </r>
  <r>
    <x v="6"/>
    <x v="0"/>
    <s v="OK"/>
    <x v="0"/>
    <m/>
    <n v="2"/>
    <m/>
    <m/>
    <s v="212361"/>
    <x v="320"/>
    <x v="183"/>
    <x v="20"/>
    <s v="Archdeaconry of Bedford"/>
    <m/>
    <m/>
    <m/>
    <m/>
    <n v="420"/>
    <m/>
    <m/>
  </r>
  <r>
    <x v="6"/>
    <x v="0"/>
    <s v="No"/>
    <x v="0"/>
    <m/>
    <n v="2"/>
    <m/>
    <m/>
    <s v="211830"/>
    <x v="321"/>
    <x v="184"/>
    <x v="20"/>
    <s v="Archdeaconry of Bedford"/>
    <m/>
    <m/>
    <m/>
    <m/>
    <n v="500"/>
    <m/>
    <m/>
  </r>
  <r>
    <x v="6"/>
    <x v="0"/>
    <s v="No"/>
    <x v="0"/>
    <m/>
    <n v="2"/>
    <m/>
    <m/>
    <s v="212570"/>
    <x v="322"/>
    <x v="184"/>
    <x v="20"/>
    <s v="Archdeaconry of Bedford"/>
    <m/>
    <m/>
    <m/>
    <m/>
    <n v="1029.08"/>
    <m/>
    <m/>
  </r>
  <r>
    <x v="6"/>
    <x v="0"/>
    <s v="OK"/>
    <x v="0"/>
    <m/>
    <n v="2"/>
    <m/>
    <m/>
    <s v="211930"/>
    <x v="323"/>
    <x v="181"/>
    <x v="20"/>
    <s v="Archdeaconry of Bedford"/>
    <m/>
    <m/>
    <m/>
    <m/>
    <n v="1000"/>
    <m/>
    <m/>
  </r>
  <r>
    <x v="6"/>
    <x v="0"/>
    <s v="OK"/>
    <x v="0"/>
    <m/>
    <n v="2"/>
    <m/>
    <m/>
    <s v="211970"/>
    <x v="324"/>
    <x v="184"/>
    <x v="20"/>
    <s v="Archdeaconry of Bedford"/>
    <m/>
    <m/>
    <m/>
    <m/>
    <n v="1558.75"/>
    <m/>
    <m/>
  </r>
  <r>
    <x v="6"/>
    <x v="0"/>
    <s v="No"/>
    <x v="0"/>
    <m/>
    <n v="2"/>
    <m/>
    <m/>
    <s v="212000"/>
    <x v="325"/>
    <x v="181"/>
    <x v="20"/>
    <s v="Archdeaconry of Bedford"/>
    <m/>
    <m/>
    <m/>
    <m/>
    <n v="0"/>
    <m/>
    <m/>
  </r>
  <r>
    <x v="6"/>
    <x v="0"/>
    <s v="No"/>
    <x v="0"/>
    <m/>
    <n v="2"/>
    <m/>
    <m/>
    <s v="213000"/>
    <x v="326"/>
    <x v="181"/>
    <x v="20"/>
    <s v="Archdeaconry of Bedford"/>
    <m/>
    <m/>
    <m/>
    <m/>
    <n v="0"/>
    <m/>
    <m/>
  </r>
  <r>
    <x v="6"/>
    <x v="0"/>
    <s v="No"/>
    <x v="0"/>
    <m/>
    <n v="2"/>
    <m/>
    <m/>
    <s v="212450"/>
    <x v="327"/>
    <x v="181"/>
    <x v="20"/>
    <s v="Archdeaconry of Bedford"/>
    <m/>
    <m/>
    <m/>
    <m/>
    <n v="800"/>
    <m/>
    <m/>
  </r>
  <r>
    <x v="6"/>
    <x v="0"/>
    <s v="No"/>
    <x v="0"/>
    <m/>
    <n v="2"/>
    <m/>
    <m/>
    <s v="212630"/>
    <x v="328"/>
    <x v="181"/>
    <x v="20"/>
    <s v="Archdeaconry of Bedford"/>
    <m/>
    <m/>
    <m/>
    <m/>
    <n v="0"/>
    <m/>
    <m/>
  </r>
  <r>
    <x v="6"/>
    <x v="0"/>
    <s v="No"/>
    <x v="0"/>
    <m/>
    <n v="2"/>
    <m/>
    <m/>
    <s v="213020"/>
    <x v="329"/>
    <x v="185"/>
    <x v="20"/>
    <s v="Archdeaconry of Bedford"/>
    <m/>
    <m/>
    <m/>
    <m/>
    <n v="0"/>
    <m/>
    <m/>
  </r>
  <r>
    <x v="6"/>
    <x v="0"/>
    <s v="No"/>
    <x v="0"/>
    <m/>
    <n v="2"/>
    <m/>
    <m/>
    <s v="210540"/>
    <x v="330"/>
    <x v="186"/>
    <x v="20"/>
    <s v="Archdeaconry of Bedford"/>
    <m/>
    <m/>
    <m/>
    <m/>
    <n v="1500"/>
    <m/>
    <m/>
  </r>
  <r>
    <x v="6"/>
    <x v="0"/>
    <s v="No"/>
    <x v="0"/>
    <m/>
    <n v="2"/>
    <m/>
    <m/>
    <s v="211921"/>
    <x v="331"/>
    <x v="186"/>
    <x v="20"/>
    <s v="Archdeaconry of Bedford"/>
    <m/>
    <m/>
    <m/>
    <m/>
    <n v="2588.42"/>
    <m/>
    <m/>
  </r>
  <r>
    <x v="6"/>
    <x v="0"/>
    <s v="OK"/>
    <x v="0"/>
    <m/>
    <n v="2"/>
    <m/>
    <m/>
    <s v="212380"/>
    <x v="332"/>
    <x v="186"/>
    <x v="20"/>
    <s v="Archdeaconry of Bedford"/>
    <m/>
    <m/>
    <m/>
    <m/>
    <n v="250"/>
    <m/>
    <m/>
  </r>
  <r>
    <x v="6"/>
    <x v="0"/>
    <s v="OK"/>
    <x v="0"/>
    <m/>
    <n v="2"/>
    <m/>
    <m/>
    <s v="210690"/>
    <x v="333"/>
    <x v="187"/>
    <x v="20"/>
    <s v="Archdeaconry of Bedford"/>
    <m/>
    <m/>
    <m/>
    <m/>
    <n v="4873"/>
    <m/>
    <m/>
  </r>
  <r>
    <x v="6"/>
    <x v="0"/>
    <s v="OK"/>
    <x v="0"/>
    <m/>
    <n v="3"/>
    <m/>
    <m/>
    <s v="030480"/>
    <x v="0"/>
    <x v="0"/>
    <x v="0"/>
    <s v="Archdeaconry of St Albans "/>
    <m/>
    <m/>
    <m/>
    <m/>
    <n v="956"/>
    <m/>
    <m/>
  </r>
  <r>
    <x v="6"/>
    <x v="0"/>
    <s v="OK"/>
    <x v="0"/>
    <m/>
    <n v="3"/>
    <m/>
    <m/>
    <s v="032500"/>
    <x v="1"/>
    <x v="0"/>
    <x v="0"/>
    <s v="Archdeaconry of St Albans "/>
    <m/>
    <m/>
    <m/>
    <m/>
    <n v="2138"/>
    <m/>
    <m/>
  </r>
  <r>
    <x v="6"/>
    <x v="0"/>
    <s v="OK"/>
    <x v="0"/>
    <m/>
    <n v="3"/>
    <m/>
    <m/>
    <s v="031050"/>
    <x v="2"/>
    <x v="1"/>
    <x v="0"/>
    <s v="Archdeaconry of St Albans "/>
    <m/>
    <m/>
    <m/>
    <m/>
    <n v="11000"/>
    <m/>
    <m/>
  </r>
  <r>
    <x v="6"/>
    <x v="0"/>
    <s v="OK"/>
    <x v="0"/>
    <m/>
    <n v="3"/>
    <m/>
    <m/>
    <s v="031060"/>
    <x v="3"/>
    <x v="1"/>
    <x v="0"/>
    <s v="Archdeaconry of St Albans "/>
    <m/>
    <m/>
    <m/>
    <m/>
    <n v="5854.25"/>
    <m/>
    <m/>
  </r>
  <r>
    <x v="6"/>
    <x v="0"/>
    <s v="OK"/>
    <x v="0"/>
    <m/>
    <n v="3"/>
    <m/>
    <m/>
    <s v="031620"/>
    <x v="4"/>
    <x v="1"/>
    <x v="0"/>
    <s v="Archdeaconry of St Albans "/>
    <m/>
    <m/>
    <m/>
    <m/>
    <n v="3338"/>
    <m/>
    <m/>
  </r>
  <r>
    <x v="6"/>
    <x v="0"/>
    <s v="OK"/>
    <x v="0"/>
    <m/>
    <n v="3"/>
    <m/>
    <m/>
    <s v="031851"/>
    <x v="5"/>
    <x v="1"/>
    <x v="0"/>
    <s v="Archdeaconry of St Albans "/>
    <m/>
    <m/>
    <m/>
    <m/>
    <n v="617.75"/>
    <m/>
    <m/>
  </r>
  <r>
    <x v="6"/>
    <x v="0"/>
    <s v="OK"/>
    <x v="0"/>
    <m/>
    <n v="3"/>
    <m/>
    <m/>
    <s v="032020"/>
    <x v="6"/>
    <x v="1"/>
    <x v="0"/>
    <s v="Archdeaconry of St Albans "/>
    <m/>
    <m/>
    <m/>
    <m/>
    <n v="4098"/>
    <m/>
    <m/>
  </r>
  <r>
    <x v="6"/>
    <x v="0"/>
    <s v="OK"/>
    <x v="0"/>
    <m/>
    <n v="3"/>
    <m/>
    <m/>
    <s v="031901"/>
    <x v="7"/>
    <x v="2"/>
    <x v="0"/>
    <s v="Archdeaconry of St Albans "/>
    <m/>
    <m/>
    <m/>
    <m/>
    <n v="4800"/>
    <m/>
    <m/>
  </r>
  <r>
    <x v="6"/>
    <x v="0"/>
    <s v="No"/>
    <x v="0"/>
    <m/>
    <n v="3"/>
    <m/>
    <m/>
    <s v="032621"/>
    <x v="8"/>
    <x v="3"/>
    <x v="0"/>
    <s v="Archdeaconry of St Albans "/>
    <m/>
    <m/>
    <m/>
    <m/>
    <n v="13500"/>
    <m/>
    <m/>
  </r>
  <r>
    <x v="6"/>
    <x v="0"/>
    <s v="No"/>
    <x v="0"/>
    <m/>
    <n v="3"/>
    <m/>
    <m/>
    <s v="032880"/>
    <x v="9"/>
    <x v="2"/>
    <x v="0"/>
    <s v="Archdeaconry of St Albans "/>
    <m/>
    <m/>
    <m/>
    <m/>
    <n v="2250"/>
    <m/>
    <m/>
  </r>
  <r>
    <x v="6"/>
    <x v="0"/>
    <s v="OK"/>
    <x v="0"/>
    <m/>
    <n v="3"/>
    <m/>
    <m/>
    <s v="091081"/>
    <x v="10"/>
    <x v="4"/>
    <x v="1"/>
    <s v="Archdeaconry of St Albans "/>
    <m/>
    <m/>
    <m/>
    <m/>
    <n v="350"/>
    <m/>
    <m/>
  </r>
  <r>
    <x v="6"/>
    <x v="0"/>
    <s v="No"/>
    <x v="0"/>
    <m/>
    <n v="3"/>
    <m/>
    <m/>
    <s v="091670"/>
    <x v="11"/>
    <x v="4"/>
    <x v="1"/>
    <s v="Archdeaconry of St Albans "/>
    <m/>
    <m/>
    <m/>
    <m/>
    <n v="200"/>
    <m/>
    <m/>
  </r>
  <r>
    <x v="6"/>
    <x v="0"/>
    <s v="No"/>
    <x v="0"/>
    <m/>
    <n v="3"/>
    <m/>
    <m/>
    <s v="091290"/>
    <x v="12"/>
    <x v="5"/>
    <x v="1"/>
    <s v="Archdeaconry of St Albans "/>
    <m/>
    <m/>
    <m/>
    <m/>
    <n v="10000"/>
    <m/>
    <m/>
  </r>
  <r>
    <x v="6"/>
    <x v="0"/>
    <s v="OK"/>
    <x v="0"/>
    <m/>
    <n v="3"/>
    <m/>
    <m/>
    <s v="091291"/>
    <x v="334"/>
    <x v="5"/>
    <x v="1"/>
    <s v="Archdeaconry of St Albans "/>
    <m/>
    <m/>
    <m/>
    <m/>
    <n v="0"/>
    <m/>
    <m/>
  </r>
  <r>
    <x v="6"/>
    <x v="0"/>
    <s v="OK"/>
    <x v="0"/>
    <m/>
    <n v="3"/>
    <m/>
    <m/>
    <s v="091292"/>
    <x v="335"/>
    <x v="5"/>
    <x v="1"/>
    <s v="Archdeaconry of St Albans "/>
    <m/>
    <m/>
    <m/>
    <m/>
    <n v="0"/>
    <m/>
    <m/>
  </r>
  <r>
    <x v="6"/>
    <x v="0"/>
    <s v="No"/>
    <x v="0"/>
    <m/>
    <n v="3"/>
    <m/>
    <m/>
    <s v="091293"/>
    <x v="336"/>
    <x v="5"/>
    <x v="1"/>
    <s v="Archdeaconry of St Albans "/>
    <m/>
    <m/>
    <m/>
    <m/>
    <n v="0"/>
    <m/>
    <m/>
  </r>
  <r>
    <x v="6"/>
    <x v="0"/>
    <s v="OK"/>
    <x v="0"/>
    <m/>
    <n v="3"/>
    <m/>
    <m/>
    <s v="091294"/>
    <x v="337"/>
    <x v="5"/>
    <x v="1"/>
    <s v="Archdeaconry of St Albans "/>
    <m/>
    <m/>
    <m/>
    <m/>
    <n v="0"/>
    <m/>
    <m/>
  </r>
  <r>
    <x v="6"/>
    <x v="0"/>
    <s v="No"/>
    <x v="0"/>
    <m/>
    <n v="3"/>
    <m/>
    <m/>
    <s v="091340"/>
    <x v="13"/>
    <x v="6"/>
    <x v="1"/>
    <s v="Archdeaconry of St Albans "/>
    <m/>
    <m/>
    <m/>
    <m/>
    <n v="200"/>
    <m/>
    <m/>
  </r>
  <r>
    <x v="6"/>
    <x v="0"/>
    <s v="OK"/>
    <x v="0"/>
    <m/>
    <n v="3"/>
    <m/>
    <m/>
    <s v="091390"/>
    <x v="14"/>
    <x v="6"/>
    <x v="1"/>
    <s v="Archdeaconry of St Albans "/>
    <m/>
    <m/>
    <m/>
    <m/>
    <n v="3605"/>
    <m/>
    <m/>
  </r>
  <r>
    <x v="6"/>
    <x v="0"/>
    <s v="No"/>
    <x v="0"/>
    <m/>
    <n v="3"/>
    <m/>
    <m/>
    <s v="091460"/>
    <x v="15"/>
    <x v="7"/>
    <x v="1"/>
    <s v="Archdeaconry of St Albans "/>
    <m/>
    <m/>
    <m/>
    <m/>
    <n v="825"/>
    <m/>
    <m/>
  </r>
  <r>
    <x v="6"/>
    <x v="0"/>
    <s v="No"/>
    <x v="0"/>
    <m/>
    <n v="3"/>
    <m/>
    <m/>
    <s v="091940"/>
    <x v="16"/>
    <x v="7"/>
    <x v="1"/>
    <s v="Archdeaconry of St Albans "/>
    <m/>
    <m/>
    <m/>
    <m/>
    <n v="0"/>
    <m/>
    <m/>
  </r>
  <r>
    <x v="6"/>
    <x v="0"/>
    <s v="OK"/>
    <x v="0"/>
    <m/>
    <n v="3"/>
    <m/>
    <m/>
    <s v="091580"/>
    <x v="17"/>
    <x v="7"/>
    <x v="1"/>
    <s v="Archdeaconry of St Albans "/>
    <m/>
    <m/>
    <m/>
    <m/>
    <n v="500"/>
    <m/>
    <m/>
  </r>
  <r>
    <x v="6"/>
    <x v="0"/>
    <s v="No"/>
    <x v="0"/>
    <m/>
    <n v="3"/>
    <m/>
    <m/>
    <s v="091950"/>
    <x v="18"/>
    <x v="8"/>
    <x v="1"/>
    <s v="Archdeaconry of St Albans "/>
    <m/>
    <m/>
    <m/>
    <m/>
    <n v="1520.75"/>
    <m/>
    <m/>
  </r>
  <r>
    <x v="6"/>
    <x v="0"/>
    <s v="OK"/>
    <x v="0"/>
    <m/>
    <n v="3"/>
    <m/>
    <m/>
    <s v="091551"/>
    <x v="19"/>
    <x v="8"/>
    <x v="1"/>
    <s v="Archdeaconry of St Albans "/>
    <m/>
    <m/>
    <m/>
    <m/>
    <n v="7526"/>
    <m/>
    <m/>
  </r>
  <r>
    <x v="6"/>
    <x v="0"/>
    <s v="OK"/>
    <x v="0"/>
    <m/>
    <n v="3"/>
    <m/>
    <m/>
    <s v="092900"/>
    <x v="20"/>
    <x v="8"/>
    <x v="1"/>
    <s v="Archdeaconry of St Albans "/>
    <m/>
    <m/>
    <m/>
    <m/>
    <n v="1267"/>
    <m/>
    <m/>
  </r>
  <r>
    <x v="6"/>
    <x v="0"/>
    <s v="OK"/>
    <x v="0"/>
    <m/>
    <n v="3"/>
    <m/>
    <m/>
    <s v="091920"/>
    <x v="21"/>
    <x v="9"/>
    <x v="1"/>
    <s v="Archdeaconry of St Albans "/>
    <m/>
    <m/>
    <m/>
    <m/>
    <n v="6445.31"/>
    <m/>
    <m/>
  </r>
  <r>
    <x v="6"/>
    <x v="0"/>
    <s v="OK"/>
    <x v="0"/>
    <m/>
    <n v="3"/>
    <m/>
    <m/>
    <s v="091990"/>
    <x v="22"/>
    <x v="6"/>
    <x v="1"/>
    <s v="Archdeaconry of St Albans "/>
    <m/>
    <m/>
    <m/>
    <m/>
    <n v="2211"/>
    <m/>
    <m/>
  </r>
  <r>
    <x v="6"/>
    <x v="0"/>
    <s v="OK"/>
    <x v="0"/>
    <m/>
    <n v="3"/>
    <m/>
    <m/>
    <s v="092061"/>
    <x v="23"/>
    <x v="10"/>
    <x v="1"/>
    <s v="Archdeaconry of St Albans "/>
    <m/>
    <m/>
    <m/>
    <m/>
    <n v="0"/>
    <m/>
    <m/>
  </r>
  <r>
    <x v="6"/>
    <x v="0"/>
    <s v="OK"/>
    <x v="0"/>
    <m/>
    <n v="3"/>
    <m/>
    <m/>
    <s v="092250"/>
    <x v="24"/>
    <x v="4"/>
    <x v="1"/>
    <s v="Archdeaconry of St Albans "/>
    <m/>
    <m/>
    <m/>
    <m/>
    <n v="3488"/>
    <m/>
    <m/>
  </r>
  <r>
    <x v="6"/>
    <x v="0"/>
    <s v="OK"/>
    <x v="0"/>
    <m/>
    <n v="3"/>
    <m/>
    <m/>
    <s v="092260"/>
    <x v="25"/>
    <x v="5"/>
    <x v="1"/>
    <s v="Archdeaconry of St Albans "/>
    <m/>
    <m/>
    <m/>
    <m/>
    <n v="1696"/>
    <m/>
    <m/>
  </r>
  <r>
    <x v="6"/>
    <x v="0"/>
    <s v="OK"/>
    <x v="0"/>
    <m/>
    <n v="3"/>
    <m/>
    <m/>
    <s v="092470"/>
    <x v="26"/>
    <x v="10"/>
    <x v="1"/>
    <s v="Archdeaconry of St Albans "/>
    <m/>
    <m/>
    <m/>
    <m/>
    <n v="4427"/>
    <m/>
    <m/>
  </r>
  <r>
    <x v="6"/>
    <x v="0"/>
    <s v="OK"/>
    <x v="0"/>
    <m/>
    <n v="3"/>
    <m/>
    <m/>
    <s v="092881"/>
    <x v="27"/>
    <x v="11"/>
    <x v="1"/>
    <s v="Archdeaconry of St Albans "/>
    <m/>
    <m/>
    <m/>
    <m/>
    <n v="3250"/>
    <m/>
    <m/>
  </r>
  <r>
    <x v="6"/>
    <x v="0"/>
    <s v="OK"/>
    <x v="0"/>
    <m/>
    <n v="3"/>
    <m/>
    <m/>
    <s v="100660"/>
    <x v="28"/>
    <x v="12"/>
    <x v="2"/>
    <s v="Archdeaconry of St Albans "/>
    <m/>
    <m/>
    <m/>
    <m/>
    <n v="0"/>
    <m/>
    <m/>
  </r>
  <r>
    <x v="6"/>
    <x v="0"/>
    <s v="OK"/>
    <x v="1"/>
    <m/>
    <n v="3"/>
    <m/>
    <m/>
    <s v="100680"/>
    <x v="29"/>
    <x v="13"/>
    <x v="2"/>
    <s v="Archdeaconry of St Albans "/>
    <m/>
    <m/>
    <m/>
    <m/>
    <n v="0"/>
    <m/>
    <m/>
  </r>
  <r>
    <x v="6"/>
    <x v="0"/>
    <s v="OK"/>
    <x v="1"/>
    <m/>
    <n v="3"/>
    <m/>
    <m/>
    <s v="100681"/>
    <x v="30"/>
    <x v="14"/>
    <x v="2"/>
    <s v="Archdeaconry of St Albans "/>
    <m/>
    <m/>
    <m/>
    <m/>
    <n v="11342"/>
    <m/>
    <m/>
  </r>
  <r>
    <x v="6"/>
    <x v="0"/>
    <s v="No"/>
    <x v="0"/>
    <m/>
    <n v="3"/>
    <m/>
    <m/>
    <s v="100790"/>
    <x v="31"/>
    <x v="15"/>
    <x v="2"/>
    <s v="Archdeaconry of St Albans "/>
    <m/>
    <m/>
    <m/>
    <m/>
    <n v="5344"/>
    <m/>
    <m/>
  </r>
  <r>
    <x v="6"/>
    <x v="0"/>
    <s v="OK"/>
    <x v="0"/>
    <m/>
    <n v="3"/>
    <m/>
    <m/>
    <s v="100791"/>
    <x v="32"/>
    <x v="16"/>
    <x v="2"/>
    <s v="Archdeaconry of St Albans "/>
    <m/>
    <m/>
    <m/>
    <m/>
    <n v="5706.25"/>
    <m/>
    <m/>
  </r>
  <r>
    <x v="6"/>
    <x v="0"/>
    <s v="OK"/>
    <x v="0"/>
    <m/>
    <n v="3"/>
    <m/>
    <m/>
    <s v="101800"/>
    <x v="33"/>
    <x v="17"/>
    <x v="2"/>
    <s v="Archdeaconry of St Albans "/>
    <m/>
    <m/>
    <m/>
    <m/>
    <n v="4320"/>
    <m/>
    <m/>
  </r>
  <r>
    <x v="6"/>
    <x v="0"/>
    <s v="OK"/>
    <x v="0"/>
    <m/>
    <n v="3"/>
    <m/>
    <m/>
    <s v="102100"/>
    <x v="34"/>
    <x v="18"/>
    <x v="2"/>
    <s v="Archdeaconry of St Albans "/>
    <m/>
    <m/>
    <m/>
    <m/>
    <n v="7105"/>
    <m/>
    <m/>
  </r>
  <r>
    <x v="6"/>
    <x v="0"/>
    <s v="OK"/>
    <x v="0"/>
    <m/>
    <n v="3"/>
    <m/>
    <m/>
    <s v="100490"/>
    <x v="35"/>
    <x v="19"/>
    <x v="2"/>
    <s v="Archdeaconry of St Albans "/>
    <m/>
    <m/>
    <m/>
    <m/>
    <n v="4028"/>
    <m/>
    <m/>
  </r>
  <r>
    <x v="6"/>
    <x v="0"/>
    <s v="No"/>
    <x v="0"/>
    <m/>
    <n v="3"/>
    <m/>
    <m/>
    <s v="102300"/>
    <x v="36"/>
    <x v="12"/>
    <x v="2"/>
    <s v="Archdeaconry of St Albans "/>
    <m/>
    <m/>
    <m/>
    <m/>
    <n v="1917"/>
    <m/>
    <m/>
  </r>
  <r>
    <x v="6"/>
    <x v="0"/>
    <s v="OK"/>
    <x v="0"/>
    <m/>
    <n v="3"/>
    <m/>
    <m/>
    <s v="112180"/>
    <x v="37"/>
    <x v="20"/>
    <x v="3"/>
    <s v="Archdeaconry of St Albans "/>
    <m/>
    <m/>
    <m/>
    <m/>
    <n v="6353"/>
    <m/>
    <m/>
  </r>
  <r>
    <x v="6"/>
    <x v="0"/>
    <s v="OK"/>
    <x v="0"/>
    <m/>
    <n v="3"/>
    <m/>
    <m/>
    <s v="112211"/>
    <x v="38"/>
    <x v="21"/>
    <x v="3"/>
    <s v="Archdeaconry of St Albans "/>
    <m/>
    <m/>
    <m/>
    <m/>
    <n v="5861"/>
    <m/>
    <m/>
  </r>
  <r>
    <x v="6"/>
    <x v="0"/>
    <s v="OK"/>
    <x v="0"/>
    <m/>
    <n v="3"/>
    <m/>
    <m/>
    <s v="112191"/>
    <x v="39"/>
    <x v="22"/>
    <x v="3"/>
    <s v="Archdeaconry of St Albans "/>
    <m/>
    <m/>
    <m/>
    <m/>
    <n v="5079"/>
    <m/>
    <m/>
  </r>
  <r>
    <x v="6"/>
    <x v="0"/>
    <s v="OK"/>
    <x v="0"/>
    <m/>
    <n v="3"/>
    <m/>
    <m/>
    <s v="112200"/>
    <x v="40"/>
    <x v="23"/>
    <x v="3"/>
    <s v="Archdeaconry of St Albans "/>
    <m/>
    <m/>
    <m/>
    <m/>
    <n v="7589"/>
    <m/>
    <m/>
  </r>
  <r>
    <x v="6"/>
    <x v="0"/>
    <s v="OK"/>
    <x v="0"/>
    <m/>
    <n v="3"/>
    <m/>
    <m/>
    <s v="112210"/>
    <x v="41"/>
    <x v="24"/>
    <x v="3"/>
    <s v="Archdeaconry of St Albans "/>
    <m/>
    <m/>
    <m/>
    <m/>
    <n v="0"/>
    <m/>
    <m/>
  </r>
  <r>
    <x v="6"/>
    <x v="0"/>
    <s v="No"/>
    <x v="0"/>
    <m/>
    <n v="3"/>
    <m/>
    <m/>
    <s v="112220"/>
    <x v="42"/>
    <x v="25"/>
    <x v="3"/>
    <s v="Archdeaconry of St Albans "/>
    <m/>
    <m/>
    <m/>
    <m/>
    <n v="8383.67"/>
    <m/>
    <m/>
  </r>
  <r>
    <x v="6"/>
    <x v="0"/>
    <s v="OK"/>
    <x v="0"/>
    <m/>
    <n v="3"/>
    <m/>
    <m/>
    <s v="112230"/>
    <x v="43"/>
    <x v="26"/>
    <x v="3"/>
    <s v="Archdeaconry of St Albans "/>
    <m/>
    <m/>
    <m/>
    <m/>
    <n v="5569"/>
    <m/>
    <m/>
  </r>
  <r>
    <x v="6"/>
    <x v="0"/>
    <s v="OK"/>
    <x v="0"/>
    <m/>
    <n v="3"/>
    <m/>
    <m/>
    <s v="112240"/>
    <x v="44"/>
    <x v="27"/>
    <x v="3"/>
    <s v="Archdeaconry of St Albans "/>
    <m/>
    <m/>
    <m/>
    <m/>
    <n v="7052"/>
    <m/>
    <m/>
  </r>
  <r>
    <x v="6"/>
    <x v="0"/>
    <s v="OK"/>
    <x v="0"/>
    <m/>
    <n v="3"/>
    <m/>
    <m/>
    <s v="110040"/>
    <x v="45"/>
    <x v="28"/>
    <x v="3"/>
    <s v="Archdeaconry of St Albans "/>
    <m/>
    <m/>
    <m/>
    <m/>
    <n v="2583"/>
    <m/>
    <m/>
  </r>
  <r>
    <x v="6"/>
    <x v="0"/>
    <s v="OK"/>
    <x v="0"/>
    <m/>
    <n v="3"/>
    <m/>
    <m/>
    <s v="110531"/>
    <x v="46"/>
    <x v="29"/>
    <x v="3"/>
    <s v="Archdeaconry of St Albans "/>
    <m/>
    <m/>
    <m/>
    <m/>
    <n v="4931.92"/>
    <m/>
    <m/>
  </r>
  <r>
    <x v="6"/>
    <x v="0"/>
    <s v="OK"/>
    <x v="0"/>
    <m/>
    <n v="3"/>
    <m/>
    <m/>
    <s v="110750"/>
    <x v="47"/>
    <x v="30"/>
    <x v="3"/>
    <s v="Archdeaconry of St Albans "/>
    <m/>
    <m/>
    <m/>
    <m/>
    <n v="6273"/>
    <m/>
    <m/>
  </r>
  <r>
    <x v="6"/>
    <x v="0"/>
    <s v="No"/>
    <x v="0"/>
    <m/>
    <n v="3"/>
    <m/>
    <m/>
    <s v="110740"/>
    <x v="48"/>
    <x v="31"/>
    <x v="3"/>
    <s v="Archdeaconry of St Albans "/>
    <m/>
    <m/>
    <m/>
    <m/>
    <n v="2000"/>
    <m/>
    <m/>
  </r>
  <r>
    <x v="6"/>
    <x v="0"/>
    <s v="OK"/>
    <x v="0"/>
    <m/>
    <n v="3"/>
    <m/>
    <m/>
    <s v="110980"/>
    <x v="49"/>
    <x v="32"/>
    <x v="3"/>
    <s v="Archdeaconry of St Albans "/>
    <m/>
    <m/>
    <m/>
    <m/>
    <n v="5045"/>
    <m/>
    <m/>
  </r>
  <r>
    <x v="6"/>
    <x v="0"/>
    <s v="OK"/>
    <x v="0"/>
    <m/>
    <n v="3"/>
    <m/>
    <m/>
    <s v="112060"/>
    <x v="50"/>
    <x v="28"/>
    <x v="3"/>
    <s v="Archdeaconry of St Albans "/>
    <m/>
    <m/>
    <m/>
    <m/>
    <n v="9649"/>
    <m/>
    <m/>
  </r>
  <r>
    <x v="6"/>
    <x v="0"/>
    <s v="No"/>
    <x v="0"/>
    <m/>
    <n v="3"/>
    <m/>
    <m/>
    <s v="112340"/>
    <x v="51"/>
    <x v="28"/>
    <x v="3"/>
    <s v="Archdeaconry of St Albans "/>
    <m/>
    <m/>
    <m/>
    <m/>
    <n v="0"/>
    <m/>
    <m/>
  </r>
  <r>
    <x v="6"/>
    <x v="0"/>
    <s v="OK"/>
    <x v="0"/>
    <m/>
    <n v="3"/>
    <m/>
    <m/>
    <s v="130010"/>
    <x v="52"/>
    <x v="33"/>
    <x v="4"/>
    <s v="Archdeaconry of St Albans "/>
    <m/>
    <m/>
    <m/>
    <m/>
    <n v="7951"/>
    <m/>
    <m/>
  </r>
  <r>
    <x v="6"/>
    <x v="0"/>
    <s v="OK"/>
    <x v="0"/>
    <m/>
    <n v="3"/>
    <m/>
    <m/>
    <s v="131500"/>
    <x v="53"/>
    <x v="34"/>
    <x v="4"/>
    <s v="Archdeaconry of St Albans "/>
    <m/>
    <m/>
    <m/>
    <m/>
    <n v="3351"/>
    <m/>
    <m/>
  </r>
  <r>
    <x v="6"/>
    <x v="0"/>
    <s v="No"/>
    <x v="0"/>
    <m/>
    <n v="3"/>
    <m/>
    <m/>
    <s v="131520"/>
    <x v="54"/>
    <x v="35"/>
    <x v="4"/>
    <s v="Archdeaconry of St Albans "/>
    <m/>
    <m/>
    <m/>
    <m/>
    <n v="1500"/>
    <m/>
    <m/>
  </r>
  <r>
    <x v="6"/>
    <x v="0"/>
    <s v="OK"/>
    <x v="0"/>
    <m/>
    <n v="3"/>
    <m/>
    <m/>
    <s v="131951"/>
    <x v="55"/>
    <x v="36"/>
    <x v="4"/>
    <s v="Archdeaconry of St Albans "/>
    <m/>
    <m/>
    <m/>
    <m/>
    <n v="5870.25"/>
    <m/>
    <m/>
  </r>
  <r>
    <x v="6"/>
    <x v="0"/>
    <s v="OK"/>
    <x v="0"/>
    <m/>
    <n v="3"/>
    <m/>
    <m/>
    <s v="131960"/>
    <x v="56"/>
    <x v="37"/>
    <x v="4"/>
    <s v="Archdeaconry of St Albans "/>
    <m/>
    <m/>
    <m/>
    <m/>
    <n v="3863"/>
    <m/>
    <m/>
  </r>
  <r>
    <x v="6"/>
    <x v="0"/>
    <s v="No"/>
    <x v="0"/>
    <m/>
    <n v="3"/>
    <m/>
    <m/>
    <s v="132730"/>
    <x v="57"/>
    <x v="38"/>
    <x v="4"/>
    <s v="Archdeaconry of St Albans "/>
    <m/>
    <m/>
    <m/>
    <m/>
    <n v="0"/>
    <m/>
    <m/>
  </r>
  <r>
    <x v="6"/>
    <x v="0"/>
    <s v="OK"/>
    <x v="0"/>
    <m/>
    <n v="3"/>
    <m/>
    <m/>
    <s v="132740"/>
    <x v="58"/>
    <x v="39"/>
    <x v="4"/>
    <s v="Archdeaconry of St Albans "/>
    <m/>
    <m/>
    <m/>
    <m/>
    <n v="2615"/>
    <m/>
    <m/>
  </r>
  <r>
    <x v="6"/>
    <x v="0"/>
    <s v="No"/>
    <x v="0"/>
    <m/>
    <n v="3"/>
    <m/>
    <m/>
    <s v="132760"/>
    <x v="59"/>
    <x v="40"/>
    <x v="4"/>
    <s v="Archdeaconry of St Albans "/>
    <m/>
    <m/>
    <m/>
    <m/>
    <n v="2910"/>
    <m/>
    <m/>
  </r>
  <r>
    <x v="6"/>
    <x v="0"/>
    <s v="OK"/>
    <x v="0"/>
    <m/>
    <n v="3"/>
    <m/>
    <m/>
    <s v="132761"/>
    <x v="60"/>
    <x v="41"/>
    <x v="4"/>
    <s v="Archdeaconry of St Albans "/>
    <m/>
    <m/>
    <m/>
    <m/>
    <n v="9620"/>
    <m/>
    <m/>
  </r>
  <r>
    <x v="6"/>
    <x v="0"/>
    <s v="OK"/>
    <x v="0"/>
    <m/>
    <n v="3"/>
    <m/>
    <m/>
    <s v="132770"/>
    <x v="61"/>
    <x v="42"/>
    <x v="4"/>
    <s v="Archdeaconry of St Albans "/>
    <m/>
    <m/>
    <m/>
    <m/>
    <n v="7215.65"/>
    <m/>
    <m/>
  </r>
  <r>
    <x v="6"/>
    <x v="0"/>
    <s v="OK"/>
    <x v="0"/>
    <m/>
    <n v="3"/>
    <m/>
    <m/>
    <s v="132780"/>
    <x v="62"/>
    <x v="43"/>
    <x v="4"/>
    <s v="Archdeaconry of St Albans "/>
    <m/>
    <m/>
    <m/>
    <m/>
    <n v="4395"/>
    <m/>
    <m/>
  </r>
  <r>
    <x v="6"/>
    <x v="0"/>
    <s v="No"/>
    <x v="0"/>
    <m/>
    <n v="3"/>
    <m/>
    <m/>
    <s v="132781"/>
    <x v="63"/>
    <x v="44"/>
    <x v="4"/>
    <s v="Archdeaconry of St Albans "/>
    <m/>
    <m/>
    <m/>
    <m/>
    <n v="4002"/>
    <m/>
    <m/>
  </r>
  <r>
    <x v="6"/>
    <x v="0"/>
    <s v="OK"/>
    <x v="0"/>
    <m/>
    <n v="3"/>
    <m/>
    <m/>
    <s v="130570"/>
    <x v="64"/>
    <x v="45"/>
    <x v="4"/>
    <s v="Archdeaconry of St Albans "/>
    <m/>
    <m/>
    <m/>
    <m/>
    <n v="6170"/>
    <m/>
    <m/>
  </r>
  <r>
    <x v="6"/>
    <x v="0"/>
    <s v="No"/>
    <x v="0"/>
    <m/>
    <n v="3"/>
    <m/>
    <m/>
    <s v="130580"/>
    <x v="65"/>
    <x v="46"/>
    <x v="4"/>
    <s v="Archdeaconry of St Albans "/>
    <m/>
    <m/>
    <m/>
    <m/>
    <n v="3500"/>
    <m/>
    <m/>
  </r>
  <r>
    <x v="6"/>
    <x v="0"/>
    <s v="No"/>
    <x v="0"/>
    <m/>
    <n v="3"/>
    <m/>
    <m/>
    <s v="140150"/>
    <x v="66"/>
    <x v="47"/>
    <x v="5"/>
    <s v="Archdeaconry of St Albans "/>
    <m/>
    <m/>
    <m/>
    <m/>
    <n v="130"/>
    <m/>
    <m/>
  </r>
  <r>
    <x v="6"/>
    <x v="0"/>
    <s v="OK"/>
    <x v="0"/>
    <m/>
    <n v="3"/>
    <m/>
    <m/>
    <s v="141440"/>
    <x v="67"/>
    <x v="47"/>
    <x v="5"/>
    <s v="Archdeaconry of St Albans "/>
    <m/>
    <m/>
    <m/>
    <m/>
    <n v="3508"/>
    <m/>
    <m/>
  </r>
  <r>
    <x v="6"/>
    <x v="0"/>
    <s v="No"/>
    <x v="0"/>
    <m/>
    <n v="3"/>
    <m/>
    <m/>
    <s v="140960"/>
    <x v="68"/>
    <x v="48"/>
    <x v="5"/>
    <s v="Archdeaconry of St Albans "/>
    <m/>
    <m/>
    <m/>
    <m/>
    <n v="2858.5"/>
    <m/>
    <m/>
  </r>
  <r>
    <x v="6"/>
    <x v="0"/>
    <s v="OK"/>
    <x v="0"/>
    <m/>
    <n v="3"/>
    <m/>
    <m/>
    <s v="141100"/>
    <x v="69"/>
    <x v="49"/>
    <x v="5"/>
    <s v="Archdeaconry of St Albans "/>
    <m/>
    <m/>
    <m/>
    <m/>
    <n v="7943"/>
    <m/>
    <m/>
  </r>
  <r>
    <x v="6"/>
    <x v="0"/>
    <s v="OK"/>
    <x v="0"/>
    <m/>
    <n v="3"/>
    <m/>
    <m/>
    <s v="141110"/>
    <x v="70"/>
    <x v="50"/>
    <x v="5"/>
    <s v="Archdeaconry of St Albans "/>
    <m/>
    <m/>
    <m/>
    <m/>
    <n v="24220"/>
    <m/>
    <m/>
  </r>
  <r>
    <x v="6"/>
    <x v="0"/>
    <s v="OK"/>
    <x v="0"/>
    <m/>
    <n v="3"/>
    <m/>
    <m/>
    <s v="141760"/>
    <x v="71"/>
    <x v="48"/>
    <x v="5"/>
    <s v="Archdeaconry of St Albans "/>
    <m/>
    <m/>
    <m/>
    <m/>
    <n v="2286.16"/>
    <m/>
    <m/>
  </r>
  <r>
    <x v="6"/>
    <x v="0"/>
    <s v="OK"/>
    <x v="0"/>
    <m/>
    <n v="3"/>
    <m/>
    <m/>
    <s v="142080"/>
    <x v="72"/>
    <x v="51"/>
    <x v="5"/>
    <s v="Archdeaconry of St Albans "/>
    <m/>
    <m/>
    <m/>
    <m/>
    <n v="10071.92"/>
    <m/>
    <m/>
  </r>
  <r>
    <x v="6"/>
    <x v="0"/>
    <s v="OK"/>
    <x v="0"/>
    <m/>
    <n v="3"/>
    <m/>
    <m/>
    <s v="142280"/>
    <x v="73"/>
    <x v="52"/>
    <x v="5"/>
    <s v="Archdeaconry of St Albans "/>
    <m/>
    <m/>
    <m/>
    <m/>
    <n v="3597"/>
    <m/>
    <m/>
  </r>
  <r>
    <x v="6"/>
    <x v="0"/>
    <s v="OK"/>
    <x v="0"/>
    <m/>
    <n v="3"/>
    <m/>
    <m/>
    <s v="142860"/>
    <x v="74"/>
    <x v="53"/>
    <x v="5"/>
    <s v="Archdeaconry of St Albans "/>
    <m/>
    <m/>
    <m/>
    <m/>
    <n v="8363"/>
    <m/>
    <m/>
  </r>
  <r>
    <x v="6"/>
    <x v="0"/>
    <s v="OK"/>
    <x v="0"/>
    <m/>
    <n v="3"/>
    <m/>
    <m/>
    <s v="231171"/>
    <x v="75"/>
    <x v="54"/>
    <x v="6"/>
    <s v="Archdeaconry of St Albans "/>
    <m/>
    <m/>
    <m/>
    <m/>
    <n v="3696"/>
    <m/>
    <m/>
  </r>
  <r>
    <x v="6"/>
    <x v="0"/>
    <s v="No"/>
    <x v="0"/>
    <m/>
    <n v="3"/>
    <m/>
    <m/>
    <s v="231172"/>
    <x v="76"/>
    <x v="54"/>
    <x v="6"/>
    <s v="Archdeaconry of St Albans "/>
    <m/>
    <m/>
    <m/>
    <m/>
    <n v="1840"/>
    <m/>
    <m/>
  </r>
  <r>
    <x v="6"/>
    <x v="0"/>
    <s v="OK"/>
    <x v="0"/>
    <m/>
    <n v="3"/>
    <m/>
    <m/>
    <s v="231173"/>
    <x v="77"/>
    <x v="54"/>
    <x v="6"/>
    <s v="Archdeaconry of St Albans "/>
    <m/>
    <m/>
    <m/>
    <m/>
    <n v="4678"/>
    <m/>
    <m/>
  </r>
  <r>
    <x v="6"/>
    <x v="0"/>
    <s v="No"/>
    <x v="0"/>
    <m/>
    <n v="3"/>
    <m/>
    <m/>
    <s v="231174"/>
    <x v="78"/>
    <x v="54"/>
    <x v="6"/>
    <s v="Archdeaconry of St Albans "/>
    <m/>
    <m/>
    <m/>
    <m/>
    <n v="800"/>
    <m/>
    <m/>
  </r>
  <r>
    <x v="6"/>
    <x v="0"/>
    <s v="No"/>
    <x v="0"/>
    <m/>
    <n v="3"/>
    <m/>
    <m/>
    <s v="230500"/>
    <x v="79"/>
    <x v="55"/>
    <x v="6"/>
    <s v="Archdeaconry of St Albans "/>
    <m/>
    <m/>
    <m/>
    <m/>
    <n v="0"/>
    <m/>
    <m/>
  </r>
  <r>
    <x v="6"/>
    <x v="0"/>
    <s v="OK"/>
    <x v="0"/>
    <m/>
    <n v="3"/>
    <m/>
    <m/>
    <s v="230501"/>
    <x v="80"/>
    <x v="55"/>
    <x v="6"/>
    <s v="Archdeaconry of St Albans "/>
    <m/>
    <m/>
    <m/>
    <m/>
    <n v="1128"/>
    <m/>
    <m/>
  </r>
  <r>
    <x v="6"/>
    <x v="0"/>
    <s v="OK"/>
    <x v="0"/>
    <m/>
    <n v="3"/>
    <m/>
    <m/>
    <s v="230641"/>
    <x v="81"/>
    <x v="56"/>
    <x v="6"/>
    <s v="Archdeaconry of St Albans "/>
    <m/>
    <m/>
    <m/>
    <m/>
    <n v="1000"/>
    <m/>
    <m/>
  </r>
  <r>
    <x v="6"/>
    <x v="0"/>
    <s v="No"/>
    <x v="0"/>
    <m/>
    <n v="3"/>
    <m/>
    <m/>
    <s v="230642"/>
    <x v="82"/>
    <x v="56"/>
    <x v="6"/>
    <s v="Archdeaconry of St Albans "/>
    <m/>
    <m/>
    <m/>
    <m/>
    <n v="2000"/>
    <m/>
    <m/>
  </r>
  <r>
    <x v="6"/>
    <x v="0"/>
    <s v="OK"/>
    <x v="0"/>
    <m/>
    <n v="3"/>
    <m/>
    <m/>
    <s v="230643"/>
    <x v="83"/>
    <x v="56"/>
    <x v="6"/>
    <s v="Archdeaconry of St Albans "/>
    <m/>
    <m/>
    <m/>
    <m/>
    <n v="5500"/>
    <m/>
    <m/>
  </r>
  <r>
    <x v="6"/>
    <x v="0"/>
    <s v="OK"/>
    <x v="0"/>
    <m/>
    <n v="3"/>
    <m/>
    <m/>
    <s v="231450"/>
    <x v="84"/>
    <x v="56"/>
    <x v="6"/>
    <s v="Archdeaconry of St Albans "/>
    <m/>
    <m/>
    <m/>
    <m/>
    <n v="14934"/>
    <m/>
    <m/>
  </r>
  <r>
    <x v="6"/>
    <x v="0"/>
    <s v="OK"/>
    <x v="0"/>
    <m/>
    <n v="3"/>
    <m/>
    <m/>
    <s v="020672"/>
    <x v="85"/>
    <x v="57"/>
    <x v="7"/>
    <s v="Archdeaconry of Hertford"/>
    <m/>
    <m/>
    <m/>
    <m/>
    <n v="10000"/>
    <m/>
    <m/>
  </r>
  <r>
    <x v="6"/>
    <x v="0"/>
    <s v="No"/>
    <x v="0"/>
    <m/>
    <n v="3"/>
    <m/>
    <m/>
    <s v="020850"/>
    <x v="86"/>
    <x v="58"/>
    <x v="7"/>
    <s v="Archdeaconry of Hertford"/>
    <m/>
    <m/>
    <m/>
    <m/>
    <n v="0"/>
    <m/>
    <m/>
  </r>
  <r>
    <x v="6"/>
    <x v="0"/>
    <s v="OK"/>
    <x v="0"/>
    <m/>
    <n v="3"/>
    <m/>
    <m/>
    <s v="021640"/>
    <x v="87"/>
    <x v="59"/>
    <x v="7"/>
    <s v="Archdeaconry of Hertford"/>
    <m/>
    <m/>
    <m/>
    <m/>
    <n v="7445.5"/>
    <m/>
    <m/>
  </r>
  <r>
    <x v="6"/>
    <x v="0"/>
    <s v="No"/>
    <x v="0"/>
    <m/>
    <n v="3"/>
    <m/>
    <m/>
    <s v="021750"/>
    <x v="88"/>
    <x v="60"/>
    <x v="7"/>
    <s v="Archdeaconry of Hertford"/>
    <m/>
    <m/>
    <m/>
    <m/>
    <n v="0"/>
    <m/>
    <m/>
  </r>
  <r>
    <x v="6"/>
    <x v="0"/>
    <s v="OK"/>
    <x v="0"/>
    <m/>
    <n v="3"/>
    <m/>
    <m/>
    <s v="021860"/>
    <x v="89"/>
    <x v="61"/>
    <x v="7"/>
    <s v="Archdeaconry of Hertford"/>
    <m/>
    <m/>
    <m/>
    <m/>
    <n v="5813.83"/>
    <m/>
    <m/>
  </r>
  <r>
    <x v="6"/>
    <x v="0"/>
    <s v="OK"/>
    <x v="0"/>
    <m/>
    <n v="3"/>
    <m/>
    <m/>
    <s v="020201"/>
    <x v="90"/>
    <x v="62"/>
    <x v="7"/>
    <s v="Archdeaconry of Hertford"/>
    <m/>
    <m/>
    <m/>
    <m/>
    <n v="5000"/>
    <m/>
    <m/>
  </r>
  <r>
    <x v="6"/>
    <x v="0"/>
    <s v="OK"/>
    <x v="0"/>
    <m/>
    <n v="3"/>
    <m/>
    <m/>
    <s v="022110"/>
    <x v="91"/>
    <x v="63"/>
    <x v="7"/>
    <s v="Archdeaconry of Hertford"/>
    <m/>
    <m/>
    <m/>
    <m/>
    <n v="0"/>
    <m/>
    <m/>
  </r>
  <r>
    <x v="6"/>
    <x v="0"/>
    <s v="OK"/>
    <x v="0"/>
    <m/>
    <n v="3"/>
    <m/>
    <m/>
    <s v="022363"/>
    <x v="92"/>
    <x v="63"/>
    <x v="7"/>
    <s v="Archdeaconry of Hertford"/>
    <m/>
    <m/>
    <m/>
    <m/>
    <n v="656"/>
    <m/>
    <m/>
  </r>
  <r>
    <x v="6"/>
    <x v="0"/>
    <s v="OK"/>
    <x v="0"/>
    <m/>
    <n v="3"/>
    <m/>
    <m/>
    <s v="022362"/>
    <x v="93"/>
    <x v="64"/>
    <x v="7"/>
    <s v="Archdeaconry of Hertford"/>
    <m/>
    <m/>
    <m/>
    <m/>
    <n v="5698"/>
    <m/>
    <m/>
  </r>
  <r>
    <x v="6"/>
    <x v="0"/>
    <s v="No"/>
    <x v="0"/>
    <m/>
    <n v="3"/>
    <m/>
    <m/>
    <s v="022600"/>
    <x v="94"/>
    <x v="65"/>
    <x v="7"/>
    <s v="Archdeaconry of Hertford"/>
    <m/>
    <m/>
    <m/>
    <m/>
    <n v="3000"/>
    <m/>
    <m/>
  </r>
  <r>
    <x v="6"/>
    <x v="0"/>
    <s v="No"/>
    <x v="0"/>
    <m/>
    <n v="3"/>
    <m/>
    <m/>
    <s v="020470"/>
    <x v="95"/>
    <x v="66"/>
    <x v="7"/>
    <s v="Archdeaconry of Hertford"/>
    <m/>
    <m/>
    <m/>
    <m/>
    <n v="0"/>
    <m/>
    <m/>
  </r>
  <r>
    <x v="6"/>
    <x v="0"/>
    <s v="No"/>
    <x v="0"/>
    <m/>
    <n v="3"/>
    <m/>
    <m/>
    <s v="040020"/>
    <x v="96"/>
    <x v="67"/>
    <x v="8"/>
    <s v="Archdeaconry of Hertford"/>
    <m/>
    <m/>
    <m/>
    <m/>
    <n v="0"/>
    <m/>
    <m/>
  </r>
  <r>
    <x v="6"/>
    <x v="0"/>
    <s v="No"/>
    <x v="0"/>
    <m/>
    <n v="3"/>
    <m/>
    <m/>
    <s v="041630"/>
    <x v="97"/>
    <x v="67"/>
    <x v="8"/>
    <s v="Archdeaconry of Hertford"/>
    <m/>
    <m/>
    <m/>
    <m/>
    <n v="750"/>
    <m/>
    <m/>
  </r>
  <r>
    <x v="6"/>
    <x v="0"/>
    <s v="No"/>
    <x v="0"/>
    <m/>
    <n v="3"/>
    <m/>
    <m/>
    <s v="042550"/>
    <x v="98"/>
    <x v="68"/>
    <x v="8"/>
    <s v="Archdeaconry of Hertford"/>
    <m/>
    <m/>
    <m/>
    <m/>
    <n v="1500"/>
    <m/>
    <m/>
  </r>
  <r>
    <x v="6"/>
    <x v="0"/>
    <s v="OK"/>
    <x v="0"/>
    <m/>
    <n v="3"/>
    <m/>
    <m/>
    <s v="040430"/>
    <x v="99"/>
    <x v="69"/>
    <x v="8"/>
    <s v="Archdeaconry of Hertford"/>
    <m/>
    <m/>
    <m/>
    <m/>
    <n v="8999"/>
    <m/>
    <m/>
  </r>
  <r>
    <x v="6"/>
    <x v="0"/>
    <s v="No"/>
    <x v="0"/>
    <m/>
    <n v="3"/>
    <m/>
    <m/>
    <s v="040520"/>
    <x v="100"/>
    <x v="70"/>
    <x v="8"/>
    <s v="Archdeaconry of Hertford"/>
    <m/>
    <m/>
    <m/>
    <m/>
    <n v="0"/>
    <m/>
    <m/>
  </r>
  <r>
    <x v="6"/>
    <x v="0"/>
    <s v="No"/>
    <x v="0"/>
    <m/>
    <n v="3"/>
    <m/>
    <m/>
    <s v="040990"/>
    <x v="101"/>
    <x v="70"/>
    <x v="8"/>
    <s v="Archdeaconry of Hertford"/>
    <m/>
    <m/>
    <m/>
    <m/>
    <n v="2716.75"/>
    <m/>
    <m/>
  </r>
  <r>
    <x v="6"/>
    <x v="0"/>
    <s v="No"/>
    <x v="0"/>
    <m/>
    <n v="3"/>
    <m/>
    <m/>
    <s v="042451"/>
    <x v="102"/>
    <x v="70"/>
    <x v="8"/>
    <s v="Archdeaconry of Hertford"/>
    <m/>
    <m/>
    <m/>
    <m/>
    <n v="0"/>
    <m/>
    <m/>
  </r>
  <r>
    <x v="6"/>
    <x v="0"/>
    <s v="No"/>
    <x v="0"/>
    <m/>
    <n v="3"/>
    <m/>
    <m/>
    <s v="041000"/>
    <x v="103"/>
    <x v="71"/>
    <x v="8"/>
    <s v="Archdeaconry of Hertford"/>
    <m/>
    <m/>
    <m/>
    <m/>
    <n v="0"/>
    <m/>
    <m/>
  </r>
  <r>
    <x v="6"/>
    <x v="0"/>
    <s v="OK"/>
    <x v="0"/>
    <m/>
    <n v="3"/>
    <m/>
    <m/>
    <s v="041250"/>
    <x v="104"/>
    <x v="71"/>
    <x v="8"/>
    <s v="Archdeaconry of Hertford"/>
    <m/>
    <m/>
    <m/>
    <m/>
    <n v="3137"/>
    <m/>
    <m/>
  </r>
  <r>
    <x v="6"/>
    <x v="0"/>
    <s v="No"/>
    <x v="0"/>
    <m/>
    <n v="3"/>
    <m/>
    <m/>
    <s v="041300"/>
    <x v="105"/>
    <x v="72"/>
    <x v="8"/>
    <s v="Archdeaconry of Hertford"/>
    <m/>
    <m/>
    <m/>
    <m/>
    <n v="0"/>
    <m/>
    <m/>
  </r>
  <r>
    <x v="6"/>
    <x v="0"/>
    <s v="No"/>
    <x v="0"/>
    <m/>
    <n v="3"/>
    <m/>
    <m/>
    <s v="041850"/>
    <x v="106"/>
    <x v="67"/>
    <x v="8"/>
    <s v="Archdeaconry of Hertford"/>
    <m/>
    <m/>
    <m/>
    <m/>
    <n v="2000"/>
    <m/>
    <m/>
  </r>
  <r>
    <x v="6"/>
    <x v="0"/>
    <s v="OK"/>
    <x v="0"/>
    <m/>
    <n v="3"/>
    <m/>
    <m/>
    <s v="042310"/>
    <x v="107"/>
    <x v="73"/>
    <x v="8"/>
    <s v="Archdeaconry of Hertford"/>
    <m/>
    <m/>
    <m/>
    <m/>
    <n v="0"/>
    <m/>
    <m/>
  </r>
  <r>
    <x v="6"/>
    <x v="0"/>
    <s v="OK"/>
    <x v="0"/>
    <m/>
    <n v="3"/>
    <m/>
    <m/>
    <s v="042400"/>
    <x v="108"/>
    <x v="74"/>
    <x v="8"/>
    <s v="Archdeaconry of Hertford"/>
    <m/>
    <m/>
    <m/>
    <m/>
    <n v="5012"/>
    <m/>
    <m/>
  </r>
  <r>
    <x v="6"/>
    <x v="0"/>
    <s v="OK"/>
    <x v="0"/>
    <m/>
    <n v="3"/>
    <m/>
    <m/>
    <s v="041650"/>
    <x v="109"/>
    <x v="74"/>
    <x v="8"/>
    <s v="Archdeaconry of Hertford"/>
    <m/>
    <m/>
    <m/>
    <m/>
    <n v="761"/>
    <m/>
    <m/>
  </r>
  <r>
    <x v="6"/>
    <x v="0"/>
    <s v="OK"/>
    <x v="0"/>
    <m/>
    <n v="3"/>
    <m/>
    <m/>
    <s v="042170"/>
    <x v="110"/>
    <x v="74"/>
    <x v="8"/>
    <s v="Archdeaconry of Hertford"/>
    <m/>
    <m/>
    <m/>
    <m/>
    <n v="615"/>
    <m/>
    <m/>
  </r>
  <r>
    <x v="6"/>
    <x v="0"/>
    <s v="OK"/>
    <x v="1"/>
    <m/>
    <n v="3"/>
    <m/>
    <m/>
    <s v="042552"/>
    <x v="111"/>
    <x v="75"/>
    <x v="8"/>
    <s v="Archdeaconry of Hertford"/>
    <m/>
    <m/>
    <m/>
    <m/>
    <n v="7781.83"/>
    <m/>
    <m/>
  </r>
  <r>
    <x v="6"/>
    <x v="0"/>
    <s v="OK"/>
    <x v="0"/>
    <m/>
    <n v="3"/>
    <m/>
    <m/>
    <s v="050160"/>
    <x v="112"/>
    <x v="76"/>
    <x v="9"/>
    <s v="Archdeaconry of Hertford"/>
    <m/>
    <m/>
    <m/>
    <m/>
    <n v="4000"/>
    <m/>
    <m/>
  </r>
  <r>
    <x v="6"/>
    <x v="0"/>
    <s v="No"/>
    <x v="0"/>
    <m/>
    <n v="3"/>
    <m/>
    <m/>
    <s v="050581"/>
    <x v="113"/>
    <x v="76"/>
    <x v="9"/>
    <s v="Archdeaconry of Hertford"/>
    <m/>
    <m/>
    <m/>
    <m/>
    <n v="0"/>
    <m/>
    <m/>
  </r>
  <r>
    <x v="6"/>
    <x v="0"/>
    <s v="OK"/>
    <x v="0"/>
    <m/>
    <n v="3"/>
    <m/>
    <m/>
    <s v="052840"/>
    <x v="114"/>
    <x v="77"/>
    <x v="9"/>
    <s v="Archdeaconry of Hertford"/>
    <m/>
    <m/>
    <m/>
    <m/>
    <n v="2064"/>
    <m/>
    <m/>
  </r>
  <r>
    <x v="6"/>
    <x v="0"/>
    <s v="OK"/>
    <x v="0"/>
    <m/>
    <n v="3"/>
    <m/>
    <m/>
    <s v="050060"/>
    <x v="115"/>
    <x v="78"/>
    <x v="9"/>
    <s v="Archdeaconry of Hertford"/>
    <m/>
    <m/>
    <m/>
    <m/>
    <n v="928"/>
    <m/>
    <m/>
  </r>
  <r>
    <x v="6"/>
    <x v="0"/>
    <s v="No"/>
    <x v="0"/>
    <m/>
    <n v="3"/>
    <m/>
    <m/>
    <s v="050530"/>
    <x v="116"/>
    <x v="78"/>
    <x v="9"/>
    <s v="Archdeaconry of Hertford"/>
    <m/>
    <m/>
    <m/>
    <m/>
    <n v="765"/>
    <m/>
    <m/>
  </r>
  <r>
    <x v="6"/>
    <x v="0"/>
    <s v="OK"/>
    <x v="0"/>
    <m/>
    <n v="3"/>
    <m/>
    <m/>
    <s v="051070"/>
    <x v="117"/>
    <x v="78"/>
    <x v="9"/>
    <s v="Archdeaconry of Hertford"/>
    <m/>
    <m/>
    <m/>
    <m/>
    <n v="2654"/>
    <m/>
    <m/>
  </r>
  <r>
    <x v="6"/>
    <x v="0"/>
    <s v="OK"/>
    <x v="0"/>
    <m/>
    <n v="3"/>
    <m/>
    <m/>
    <s v="051781"/>
    <x v="118"/>
    <x v="78"/>
    <x v="9"/>
    <s v="Archdeaconry of Hertford"/>
    <m/>
    <m/>
    <m/>
    <m/>
    <n v="722.25"/>
    <m/>
    <m/>
  </r>
  <r>
    <x v="6"/>
    <x v="0"/>
    <s v="OK"/>
    <x v="0"/>
    <m/>
    <n v="3"/>
    <m/>
    <m/>
    <s v="050080"/>
    <x v="119"/>
    <x v="79"/>
    <x v="9"/>
    <s v="Archdeaconry of Hertford"/>
    <m/>
    <m/>
    <m/>
    <m/>
    <n v="1338"/>
    <m/>
    <m/>
  </r>
  <r>
    <x v="6"/>
    <x v="0"/>
    <s v="No"/>
    <x v="0"/>
    <m/>
    <n v="3"/>
    <m/>
    <m/>
    <s v="050770"/>
    <x v="120"/>
    <x v="79"/>
    <x v="9"/>
    <s v="Archdeaconry of Hertford"/>
    <m/>
    <m/>
    <m/>
    <m/>
    <n v="900"/>
    <m/>
    <m/>
  </r>
  <r>
    <x v="6"/>
    <x v="0"/>
    <s v="No"/>
    <x v="0"/>
    <m/>
    <n v="3"/>
    <m/>
    <m/>
    <s v="052551"/>
    <x v="121"/>
    <x v="79"/>
    <x v="9"/>
    <s v="Archdeaconry of Hertford"/>
    <m/>
    <m/>
    <m/>
    <m/>
    <n v="0"/>
    <m/>
    <m/>
  </r>
  <r>
    <x v="6"/>
    <x v="0"/>
    <s v="OK"/>
    <x v="0"/>
    <m/>
    <n v="3"/>
    <m/>
    <m/>
    <s v="050110"/>
    <x v="122"/>
    <x v="80"/>
    <x v="9"/>
    <s v="Archdeaconry of Hertford"/>
    <m/>
    <m/>
    <m/>
    <m/>
    <n v="5837"/>
    <m/>
    <m/>
  </r>
  <r>
    <x v="6"/>
    <x v="0"/>
    <s v="No"/>
    <x v="0"/>
    <m/>
    <n v="3"/>
    <m/>
    <m/>
    <s v="050120"/>
    <x v="123"/>
    <x v="81"/>
    <x v="9"/>
    <s v="Archdeaconry of Hertford"/>
    <m/>
    <m/>
    <m/>
    <m/>
    <n v="600"/>
    <m/>
    <m/>
  </r>
  <r>
    <x v="6"/>
    <x v="0"/>
    <s v="OK"/>
    <x v="0"/>
    <m/>
    <n v="3"/>
    <m/>
    <m/>
    <s v="051501"/>
    <x v="124"/>
    <x v="81"/>
    <x v="9"/>
    <s v="Archdeaconry of Hertford"/>
    <m/>
    <m/>
    <m/>
    <m/>
    <n v="4809"/>
    <m/>
    <m/>
  </r>
  <r>
    <x v="6"/>
    <x v="0"/>
    <s v="OK"/>
    <x v="0"/>
    <m/>
    <n v="3"/>
    <m/>
    <m/>
    <s v="052830"/>
    <x v="125"/>
    <x v="81"/>
    <x v="9"/>
    <s v="Archdeaconry of Hertford"/>
    <m/>
    <m/>
    <m/>
    <m/>
    <n v="0"/>
    <m/>
    <m/>
  </r>
  <r>
    <x v="6"/>
    <x v="0"/>
    <s v="OK"/>
    <x v="0"/>
    <m/>
    <n v="3"/>
    <m/>
    <m/>
    <s v="050171"/>
    <x v="126"/>
    <x v="82"/>
    <x v="9"/>
    <s v="Archdeaconry of Hertford"/>
    <m/>
    <m/>
    <m/>
    <m/>
    <n v="1431"/>
    <m/>
    <m/>
  </r>
  <r>
    <x v="6"/>
    <x v="0"/>
    <s v="OK"/>
    <x v="0"/>
    <m/>
    <n v="3"/>
    <m/>
    <m/>
    <s v="051885"/>
    <x v="127"/>
    <x v="82"/>
    <x v="9"/>
    <s v="Archdeaconry of Hertford"/>
    <m/>
    <m/>
    <m/>
    <m/>
    <n v="1345.58"/>
    <m/>
    <m/>
  </r>
  <r>
    <x v="6"/>
    <x v="0"/>
    <s v="OK"/>
    <x v="0"/>
    <m/>
    <n v="3"/>
    <m/>
    <m/>
    <s v="050180"/>
    <x v="128"/>
    <x v="82"/>
    <x v="9"/>
    <s v="Archdeaconry of Hertford"/>
    <m/>
    <m/>
    <m/>
    <m/>
    <n v="3945.99"/>
    <m/>
    <m/>
  </r>
  <r>
    <x v="6"/>
    <x v="0"/>
    <s v="OK"/>
    <x v="0"/>
    <m/>
    <n v="3"/>
    <m/>
    <m/>
    <s v="050360"/>
    <x v="129"/>
    <x v="79"/>
    <x v="9"/>
    <s v="Archdeaconry of Hertford"/>
    <m/>
    <m/>
    <m/>
    <m/>
    <n v="1500"/>
    <m/>
    <m/>
  </r>
  <r>
    <x v="6"/>
    <x v="0"/>
    <s v="OK"/>
    <x v="0"/>
    <m/>
    <n v="3"/>
    <m/>
    <m/>
    <s v="050711"/>
    <x v="130"/>
    <x v="77"/>
    <x v="9"/>
    <s v="Archdeaconry of Hertford"/>
    <m/>
    <m/>
    <m/>
    <m/>
    <n v="481"/>
    <m/>
    <m/>
  </r>
  <r>
    <x v="6"/>
    <x v="0"/>
    <s v="OK"/>
    <x v="0"/>
    <m/>
    <n v="3"/>
    <m/>
    <m/>
    <s v="052151"/>
    <x v="131"/>
    <x v="77"/>
    <x v="9"/>
    <s v="Archdeaconry of Hertford"/>
    <m/>
    <m/>
    <m/>
    <m/>
    <n v="0"/>
    <m/>
    <m/>
  </r>
  <r>
    <x v="6"/>
    <x v="0"/>
    <s v="OK"/>
    <x v="0"/>
    <m/>
    <n v="3"/>
    <m/>
    <m/>
    <s v="052270"/>
    <x v="132"/>
    <x v="77"/>
    <x v="9"/>
    <s v="Archdeaconry of Hertford"/>
    <m/>
    <m/>
    <m/>
    <m/>
    <n v="1087"/>
    <m/>
    <m/>
  </r>
  <r>
    <x v="6"/>
    <x v="0"/>
    <s v="OK"/>
    <x v="0"/>
    <m/>
    <n v="3"/>
    <m/>
    <m/>
    <s v="052670"/>
    <x v="133"/>
    <x v="77"/>
    <x v="9"/>
    <s v="Archdeaconry of Hertford"/>
    <m/>
    <m/>
    <m/>
    <m/>
    <n v="501"/>
    <m/>
    <m/>
  </r>
  <r>
    <x v="6"/>
    <x v="0"/>
    <s v="OK"/>
    <x v="0"/>
    <m/>
    <n v="3"/>
    <m/>
    <m/>
    <s v="051270"/>
    <x v="134"/>
    <x v="80"/>
    <x v="9"/>
    <s v="Archdeaconry of Hertford"/>
    <m/>
    <m/>
    <m/>
    <m/>
    <n v="522.16999999999996"/>
    <m/>
    <m/>
  </r>
  <r>
    <x v="6"/>
    <x v="0"/>
    <s v="OK"/>
    <x v="0"/>
    <m/>
    <n v="3"/>
    <m/>
    <m/>
    <s v="051880"/>
    <x v="135"/>
    <x v="80"/>
    <x v="9"/>
    <s v="Archdeaconry of Hertford"/>
    <m/>
    <m/>
    <m/>
    <m/>
    <n v="188"/>
    <m/>
    <m/>
  </r>
  <r>
    <x v="6"/>
    <x v="0"/>
    <s v="OK"/>
    <x v="0"/>
    <m/>
    <n v="3"/>
    <m/>
    <m/>
    <s v="051400"/>
    <x v="136"/>
    <x v="83"/>
    <x v="9"/>
    <s v="Archdeaconry of Hertford"/>
    <m/>
    <m/>
    <m/>
    <m/>
    <n v="950.33"/>
    <m/>
    <m/>
  </r>
  <r>
    <x v="6"/>
    <x v="0"/>
    <s v="OK"/>
    <x v="0"/>
    <m/>
    <n v="3"/>
    <m/>
    <m/>
    <s v="052540"/>
    <x v="137"/>
    <x v="83"/>
    <x v="9"/>
    <s v="Archdeaconry of Hertford"/>
    <m/>
    <m/>
    <m/>
    <m/>
    <n v="1394"/>
    <m/>
    <m/>
  </r>
  <r>
    <x v="6"/>
    <x v="0"/>
    <s v="No"/>
    <x v="0"/>
    <m/>
    <n v="3"/>
    <m/>
    <m/>
    <s v="052150"/>
    <x v="138"/>
    <x v="84"/>
    <x v="9"/>
    <s v="Archdeaconry of Hertford"/>
    <m/>
    <m/>
    <m/>
    <m/>
    <n v="6014.25"/>
    <m/>
    <m/>
  </r>
  <r>
    <x v="6"/>
    <x v="0"/>
    <s v="No"/>
    <x v="0"/>
    <m/>
    <n v="3"/>
    <m/>
    <m/>
    <s v="052660"/>
    <x v="139"/>
    <x v="79"/>
    <x v="9"/>
    <s v="Archdeaconry of Hertford"/>
    <m/>
    <m/>
    <m/>
    <m/>
    <n v="0"/>
    <m/>
    <m/>
  </r>
  <r>
    <x v="6"/>
    <x v="0"/>
    <s v="OK"/>
    <x v="0"/>
    <m/>
    <n v="3"/>
    <m/>
    <m/>
    <s v="060550"/>
    <x v="140"/>
    <x v="85"/>
    <x v="10"/>
    <s v="Archdeaconry of Hertford"/>
    <m/>
    <m/>
    <m/>
    <m/>
    <n v="9380"/>
    <m/>
    <m/>
  </r>
  <r>
    <x v="6"/>
    <x v="0"/>
    <s v="No"/>
    <x v="0"/>
    <m/>
    <n v="3"/>
    <m/>
    <m/>
    <s v="060650"/>
    <x v="141"/>
    <x v="86"/>
    <x v="10"/>
    <s v="Archdeaconry of Hertford"/>
    <m/>
    <m/>
    <m/>
    <m/>
    <n v="3236.5"/>
    <m/>
    <m/>
  </r>
  <r>
    <x v="6"/>
    <x v="0"/>
    <s v="No"/>
    <x v="0"/>
    <m/>
    <n v="3"/>
    <m/>
    <m/>
    <s v="062620"/>
    <x v="142"/>
    <x v="86"/>
    <x v="10"/>
    <s v="Archdeaconry of Hertford"/>
    <m/>
    <m/>
    <m/>
    <m/>
    <n v="1750"/>
    <m/>
    <m/>
  </r>
  <r>
    <x v="6"/>
    <x v="0"/>
    <s v="No"/>
    <x v="0"/>
    <m/>
    <n v="3"/>
    <m/>
    <m/>
    <s v="061010"/>
    <x v="143"/>
    <x v="86"/>
    <x v="10"/>
    <s v="Archdeaconry of Hertford"/>
    <m/>
    <m/>
    <m/>
    <m/>
    <n v="400"/>
    <m/>
    <m/>
  </r>
  <r>
    <x v="6"/>
    <x v="0"/>
    <s v="OK"/>
    <x v="0"/>
    <m/>
    <n v="3"/>
    <m/>
    <m/>
    <s v="061320"/>
    <x v="144"/>
    <x v="87"/>
    <x v="10"/>
    <s v="Archdeaconry of Hertford"/>
    <m/>
    <m/>
    <m/>
    <m/>
    <n v="5894"/>
    <m/>
    <m/>
  </r>
  <r>
    <x v="6"/>
    <x v="0"/>
    <s v="OK"/>
    <x v="1"/>
    <m/>
    <n v="3"/>
    <m/>
    <m/>
    <s v="061900"/>
    <x v="145"/>
    <x v="88"/>
    <x v="10"/>
    <s v="Archdeaconry of Hertford"/>
    <m/>
    <m/>
    <m/>
    <m/>
    <n v="5286"/>
    <m/>
    <m/>
  </r>
  <r>
    <x v="6"/>
    <x v="0"/>
    <s v="OK"/>
    <x v="0"/>
    <m/>
    <n v="3"/>
    <m/>
    <m/>
    <s v="062160"/>
    <x v="146"/>
    <x v="89"/>
    <x v="10"/>
    <s v="Archdeaconry of Hertford"/>
    <m/>
    <m/>
    <m/>
    <m/>
    <n v="4826"/>
    <m/>
    <m/>
  </r>
  <r>
    <x v="6"/>
    <x v="0"/>
    <s v="OK"/>
    <x v="0"/>
    <m/>
    <n v="3"/>
    <m/>
    <m/>
    <s v="062680"/>
    <x v="147"/>
    <x v="86"/>
    <x v="10"/>
    <s v="Archdeaconry of Hertford"/>
    <m/>
    <m/>
    <m/>
    <m/>
    <n v="2697.08"/>
    <m/>
    <m/>
  </r>
  <r>
    <x v="6"/>
    <x v="0"/>
    <s v="OK"/>
    <x v="0"/>
    <m/>
    <n v="3"/>
    <m/>
    <m/>
    <s v="070151"/>
    <x v="148"/>
    <x v="90"/>
    <x v="11"/>
    <s v="Archdeaconry of Hertford"/>
    <m/>
    <m/>
    <m/>
    <m/>
    <n v="726"/>
    <m/>
    <m/>
  </r>
  <r>
    <x v="6"/>
    <x v="0"/>
    <s v="OK"/>
    <x v="0"/>
    <m/>
    <n v="3"/>
    <m/>
    <m/>
    <s v="072800"/>
    <x v="149"/>
    <x v="90"/>
    <x v="11"/>
    <s v="Archdeaconry of Hertford"/>
    <m/>
    <m/>
    <m/>
    <m/>
    <n v="8794"/>
    <m/>
    <m/>
  </r>
  <r>
    <x v="6"/>
    <x v="0"/>
    <s v="OK"/>
    <x v="0"/>
    <m/>
    <n v="3"/>
    <m/>
    <m/>
    <s v="072801"/>
    <x v="150"/>
    <x v="90"/>
    <x v="11"/>
    <s v="Archdeaconry of Hertford"/>
    <m/>
    <m/>
    <m/>
    <m/>
    <n v="1499"/>
    <m/>
    <m/>
  </r>
  <r>
    <x v="6"/>
    <x v="0"/>
    <s v="OK"/>
    <x v="0"/>
    <m/>
    <n v="3"/>
    <m/>
    <m/>
    <s v="070720"/>
    <x v="151"/>
    <x v="90"/>
    <x v="11"/>
    <s v="Archdeaconry of Hertford"/>
    <m/>
    <m/>
    <m/>
    <m/>
    <n v="3457.76"/>
    <m/>
    <m/>
  </r>
  <r>
    <x v="6"/>
    <x v="0"/>
    <s v="OK"/>
    <x v="0"/>
    <m/>
    <n v="3"/>
    <m/>
    <m/>
    <s v="070820"/>
    <x v="152"/>
    <x v="91"/>
    <x v="11"/>
    <s v="Archdeaconry of Hertford"/>
    <m/>
    <m/>
    <m/>
    <m/>
    <n v="4021.25"/>
    <m/>
    <m/>
  </r>
  <r>
    <x v="6"/>
    <x v="0"/>
    <s v="OK"/>
    <x v="0"/>
    <m/>
    <n v="3"/>
    <m/>
    <m/>
    <s v="071131"/>
    <x v="153"/>
    <x v="92"/>
    <x v="11"/>
    <s v="Archdeaconry of Hertford"/>
    <m/>
    <m/>
    <m/>
    <m/>
    <n v="4950"/>
    <m/>
    <m/>
  </r>
  <r>
    <x v="6"/>
    <x v="0"/>
    <s v="OK"/>
    <x v="0"/>
    <m/>
    <n v="3"/>
    <m/>
    <m/>
    <s v="071132"/>
    <x v="154"/>
    <x v="92"/>
    <x v="11"/>
    <s v="Archdeaconry of Hertford"/>
    <m/>
    <m/>
    <m/>
    <m/>
    <n v="750"/>
    <m/>
    <m/>
  </r>
  <r>
    <x v="6"/>
    <x v="0"/>
    <s v="No"/>
    <x v="0"/>
    <m/>
    <n v="3"/>
    <m/>
    <m/>
    <s v="071133"/>
    <x v="155"/>
    <x v="92"/>
    <x v="11"/>
    <s v="Archdeaconry of Hertford"/>
    <m/>
    <m/>
    <m/>
    <m/>
    <n v="7000"/>
    <m/>
    <m/>
  </r>
  <r>
    <x v="6"/>
    <x v="0"/>
    <s v="No"/>
    <x v="0"/>
    <m/>
    <n v="3"/>
    <m/>
    <m/>
    <s v="071140"/>
    <x v="156"/>
    <x v="93"/>
    <x v="11"/>
    <s v="Archdeaconry of Hertford"/>
    <m/>
    <m/>
    <m/>
    <m/>
    <n v="3901.33"/>
    <m/>
    <m/>
  </r>
  <r>
    <x v="6"/>
    <x v="0"/>
    <s v="OK"/>
    <x v="0"/>
    <m/>
    <n v="3"/>
    <m/>
    <m/>
    <s v="071540"/>
    <x v="157"/>
    <x v="92"/>
    <x v="11"/>
    <s v="Archdeaconry of Hertford"/>
    <m/>
    <m/>
    <m/>
    <m/>
    <n v="2812"/>
    <m/>
    <m/>
  </r>
  <r>
    <x v="6"/>
    <x v="0"/>
    <s v="OK"/>
    <x v="0"/>
    <m/>
    <n v="3"/>
    <m/>
    <m/>
    <s v="071890"/>
    <x v="158"/>
    <x v="92"/>
    <x v="11"/>
    <s v="Archdeaconry of Hertford"/>
    <m/>
    <m/>
    <m/>
    <m/>
    <n v="6024.33"/>
    <m/>
    <m/>
  </r>
  <r>
    <x v="6"/>
    <x v="0"/>
    <s v="OK"/>
    <x v="0"/>
    <m/>
    <n v="3"/>
    <m/>
    <m/>
    <s v="070821"/>
    <x v="159"/>
    <x v="94"/>
    <x v="11"/>
    <s v="Archdeaconry of Hertford"/>
    <m/>
    <m/>
    <m/>
    <m/>
    <n v="4225"/>
    <m/>
    <m/>
  </r>
  <r>
    <x v="6"/>
    <x v="0"/>
    <s v="OK"/>
    <x v="0"/>
    <m/>
    <n v="3"/>
    <m/>
    <m/>
    <s v="072530"/>
    <x v="160"/>
    <x v="90"/>
    <x v="11"/>
    <s v="Archdeaconry of Hertford"/>
    <m/>
    <m/>
    <m/>
    <m/>
    <n v="3342"/>
    <m/>
    <m/>
  </r>
  <r>
    <x v="6"/>
    <x v="0"/>
    <s v="OK"/>
    <x v="0"/>
    <m/>
    <n v="3"/>
    <m/>
    <m/>
    <s v="070800"/>
    <x v="161"/>
    <x v="90"/>
    <x v="11"/>
    <s v="Archdeaconry of Hertford"/>
    <m/>
    <m/>
    <m/>
    <m/>
    <n v="3258"/>
    <m/>
    <m/>
  </r>
  <r>
    <x v="6"/>
    <x v="0"/>
    <s v="OK"/>
    <x v="0"/>
    <m/>
    <n v="3"/>
    <m/>
    <m/>
    <s v="072810"/>
    <x v="162"/>
    <x v="95"/>
    <x v="11"/>
    <s v="Archdeaconry of Hertford"/>
    <m/>
    <m/>
    <m/>
    <m/>
    <n v="9126"/>
    <m/>
    <m/>
  </r>
  <r>
    <x v="6"/>
    <x v="0"/>
    <s v="No"/>
    <x v="0"/>
    <m/>
    <n v="3"/>
    <m/>
    <m/>
    <s v="080210"/>
    <x v="163"/>
    <x v="96"/>
    <x v="12"/>
    <s v="Archdeaconry of Hertford"/>
    <m/>
    <m/>
    <m/>
    <m/>
    <n v="1369.42"/>
    <m/>
    <m/>
  </r>
  <r>
    <x v="6"/>
    <x v="0"/>
    <s v="OK"/>
    <x v="0"/>
    <m/>
    <n v="3"/>
    <m/>
    <m/>
    <s v="081610"/>
    <x v="164"/>
    <x v="96"/>
    <x v="12"/>
    <s v="Archdeaconry of Hertford"/>
    <m/>
    <m/>
    <m/>
    <m/>
    <n v="3765.5"/>
    <m/>
    <m/>
  </r>
  <r>
    <x v="6"/>
    <x v="0"/>
    <s v="OK"/>
    <x v="0"/>
    <m/>
    <n v="3"/>
    <m/>
    <m/>
    <s v="080920"/>
    <x v="165"/>
    <x v="96"/>
    <x v="12"/>
    <s v="Archdeaconry of Hertford"/>
    <m/>
    <m/>
    <m/>
    <m/>
    <n v="2115"/>
    <m/>
    <m/>
  </r>
  <r>
    <x v="6"/>
    <x v="0"/>
    <s v="No"/>
    <x v="0"/>
    <m/>
    <n v="3"/>
    <m/>
    <m/>
    <s v="082010"/>
    <x v="166"/>
    <x v="96"/>
    <x v="12"/>
    <s v="Archdeaconry of Hertford"/>
    <m/>
    <m/>
    <m/>
    <m/>
    <n v="500"/>
    <m/>
    <m/>
  </r>
  <r>
    <x v="6"/>
    <x v="0"/>
    <s v="OK"/>
    <x v="0"/>
    <m/>
    <n v="3"/>
    <m/>
    <m/>
    <s v="080350"/>
    <x v="167"/>
    <x v="97"/>
    <x v="12"/>
    <s v="Archdeaconry of Hertford"/>
    <m/>
    <m/>
    <m/>
    <m/>
    <n v="5837.25"/>
    <m/>
    <m/>
  </r>
  <r>
    <x v="6"/>
    <x v="0"/>
    <s v="OK"/>
    <x v="0"/>
    <m/>
    <n v="3"/>
    <m/>
    <m/>
    <s v="080140"/>
    <x v="168"/>
    <x v="98"/>
    <x v="12"/>
    <s v="Archdeaconry of Hertford"/>
    <m/>
    <m/>
    <m/>
    <m/>
    <n v="1264"/>
    <m/>
    <m/>
  </r>
  <r>
    <x v="6"/>
    <x v="0"/>
    <s v="OK"/>
    <x v="0"/>
    <m/>
    <n v="3"/>
    <m/>
    <m/>
    <s v="080510"/>
    <x v="169"/>
    <x v="98"/>
    <x v="12"/>
    <s v="Archdeaconry of Hertford"/>
    <m/>
    <m/>
    <m/>
    <m/>
    <n v="736"/>
    <m/>
    <m/>
  </r>
  <r>
    <x v="6"/>
    <x v="0"/>
    <s v="OK"/>
    <x v="0"/>
    <m/>
    <n v="3"/>
    <m/>
    <m/>
    <s v="082421"/>
    <x v="170"/>
    <x v="98"/>
    <x v="12"/>
    <s v="Archdeaconry of Hertford"/>
    <m/>
    <m/>
    <m/>
    <m/>
    <n v="763"/>
    <m/>
    <m/>
  </r>
  <r>
    <x v="6"/>
    <x v="0"/>
    <s v="OK"/>
    <x v="0"/>
    <m/>
    <n v="3"/>
    <m/>
    <m/>
    <s v="082720"/>
    <x v="171"/>
    <x v="98"/>
    <x v="12"/>
    <s v="Archdeaconry of Hertford"/>
    <m/>
    <m/>
    <m/>
    <m/>
    <n v="0"/>
    <m/>
    <m/>
  </r>
  <r>
    <x v="6"/>
    <x v="0"/>
    <s v="OK"/>
    <x v="0"/>
    <m/>
    <n v="3"/>
    <m/>
    <m/>
    <s v="082790"/>
    <x v="172"/>
    <x v="98"/>
    <x v="12"/>
    <s v="Archdeaconry of Hertford"/>
    <m/>
    <m/>
    <m/>
    <m/>
    <n v="0"/>
    <m/>
    <m/>
  </r>
  <r>
    <x v="6"/>
    <x v="0"/>
    <s v="No"/>
    <x v="0"/>
    <m/>
    <n v="3"/>
    <m/>
    <m/>
    <s v="081040"/>
    <x v="173"/>
    <x v="99"/>
    <x v="12"/>
    <s v="Archdeaconry of Hertford"/>
    <m/>
    <m/>
    <m/>
    <m/>
    <n v="2358"/>
    <m/>
    <m/>
  </r>
  <r>
    <x v="6"/>
    <x v="0"/>
    <s v="No"/>
    <x v="0"/>
    <m/>
    <n v="3"/>
    <m/>
    <m/>
    <s v="082420"/>
    <x v="174"/>
    <x v="99"/>
    <x v="12"/>
    <s v="Archdeaconry of Hertford"/>
    <m/>
    <m/>
    <m/>
    <m/>
    <n v="0"/>
    <m/>
    <m/>
  </r>
  <r>
    <x v="6"/>
    <x v="0"/>
    <s v="OK"/>
    <x v="0"/>
    <m/>
    <n v="3"/>
    <m/>
    <m/>
    <s v="081200"/>
    <x v="175"/>
    <x v="97"/>
    <x v="12"/>
    <s v="Archdeaconry of Hertford"/>
    <m/>
    <m/>
    <m/>
    <m/>
    <n v="5000"/>
    <m/>
    <m/>
  </r>
  <r>
    <x v="6"/>
    <x v="0"/>
    <s v="OK"/>
    <x v="0"/>
    <m/>
    <n v="3"/>
    <m/>
    <m/>
    <s v="081210"/>
    <x v="176"/>
    <x v="97"/>
    <x v="12"/>
    <s v="Archdeaconry of Hertford"/>
    <m/>
    <m/>
    <m/>
    <m/>
    <n v="6417"/>
    <m/>
    <m/>
  </r>
  <r>
    <x v="6"/>
    <x v="0"/>
    <s v="OK"/>
    <x v="0"/>
    <m/>
    <n v="3"/>
    <m/>
    <m/>
    <s v="081220"/>
    <x v="177"/>
    <x v="97"/>
    <x v="12"/>
    <s v="Archdeaconry of Hertford"/>
    <m/>
    <m/>
    <m/>
    <m/>
    <n v="2313"/>
    <m/>
    <m/>
  </r>
  <r>
    <x v="6"/>
    <x v="0"/>
    <s v="No"/>
    <x v="0"/>
    <m/>
    <n v="3"/>
    <m/>
    <m/>
    <s v="081240"/>
    <x v="178"/>
    <x v="100"/>
    <x v="12"/>
    <s v="Archdeaconry of Hertford"/>
    <m/>
    <m/>
    <m/>
    <m/>
    <n v="0"/>
    <m/>
    <m/>
  </r>
  <r>
    <x v="6"/>
    <x v="0"/>
    <s v="No"/>
    <x v="0"/>
    <m/>
    <n v="3"/>
    <m/>
    <m/>
    <s v="082560"/>
    <x v="179"/>
    <x v="101"/>
    <x v="12"/>
    <s v="Archdeaconry of Hertford"/>
    <m/>
    <m/>
    <m/>
    <m/>
    <n v="0"/>
    <m/>
    <m/>
  </r>
  <r>
    <x v="6"/>
    <x v="0"/>
    <s v="OK"/>
    <x v="0"/>
    <m/>
    <n v="3"/>
    <m/>
    <m/>
    <s v="081370"/>
    <x v="180"/>
    <x v="102"/>
    <x v="12"/>
    <s v="Archdeaconry of Hertford"/>
    <m/>
    <m/>
    <m/>
    <m/>
    <n v="1573"/>
    <m/>
    <m/>
  </r>
  <r>
    <x v="6"/>
    <x v="0"/>
    <s v="OK"/>
    <x v="0"/>
    <m/>
    <n v="3"/>
    <m/>
    <m/>
    <s v="082710"/>
    <x v="181"/>
    <x v="102"/>
    <x v="12"/>
    <s v="Archdeaconry of Hertford"/>
    <m/>
    <m/>
    <m/>
    <m/>
    <n v="1278"/>
    <m/>
    <m/>
  </r>
  <r>
    <x v="6"/>
    <x v="0"/>
    <s v="OK"/>
    <x v="0"/>
    <m/>
    <n v="3"/>
    <m/>
    <m/>
    <s v="082870"/>
    <x v="182"/>
    <x v="102"/>
    <x v="12"/>
    <s v="Archdeaconry of Hertford"/>
    <m/>
    <m/>
    <m/>
    <m/>
    <n v="1489"/>
    <m/>
    <m/>
  </r>
  <r>
    <x v="6"/>
    <x v="0"/>
    <s v="No"/>
    <x v="0"/>
    <m/>
    <n v="3"/>
    <m/>
    <m/>
    <s v="081590"/>
    <x v="183"/>
    <x v="97"/>
    <x v="12"/>
    <s v="Archdeaconry of Hertford"/>
    <m/>
    <m/>
    <m/>
    <m/>
    <n v="4110"/>
    <m/>
    <m/>
  </r>
  <r>
    <x v="6"/>
    <x v="0"/>
    <s v="No"/>
    <x v="0"/>
    <m/>
    <n v="3"/>
    <m/>
    <m/>
    <s v="082690"/>
    <x v="184"/>
    <x v="103"/>
    <x v="12"/>
    <s v="Archdeaconry of Hertford"/>
    <m/>
    <m/>
    <m/>
    <m/>
    <n v="9705"/>
    <m/>
    <m/>
  </r>
  <r>
    <x v="6"/>
    <x v="0"/>
    <s v="OK"/>
    <x v="0"/>
    <m/>
    <n v="3"/>
    <m/>
    <m/>
    <s v="082700"/>
    <x v="185"/>
    <x v="104"/>
    <x v="12"/>
    <s v="Archdeaconry of Hertford"/>
    <m/>
    <m/>
    <m/>
    <m/>
    <n v="5856"/>
    <m/>
    <m/>
  </r>
  <r>
    <x v="6"/>
    <x v="0"/>
    <s v="No"/>
    <x v="0"/>
    <m/>
    <n v="3"/>
    <m/>
    <m/>
    <s v="122445"/>
    <x v="186"/>
    <x v="105"/>
    <x v="13"/>
    <s v="Archdeaconry of Hertford"/>
    <m/>
    <m/>
    <m/>
    <m/>
    <n v="7500"/>
    <m/>
    <m/>
  </r>
  <r>
    <x v="6"/>
    <x v="0"/>
    <s v="No"/>
    <x v="0"/>
    <m/>
    <n v="3"/>
    <m/>
    <m/>
    <s v="121470"/>
    <x v="188"/>
    <x v="107"/>
    <x v="13"/>
    <s v="Archdeaconry of Hertford"/>
    <m/>
    <m/>
    <m/>
    <m/>
    <n v="2500"/>
    <m/>
    <m/>
  </r>
  <r>
    <x v="6"/>
    <x v="0"/>
    <s v="No"/>
    <x v="0"/>
    <m/>
    <n v="3"/>
    <m/>
    <m/>
    <s v="122440"/>
    <x v="187"/>
    <x v="106"/>
    <x v="13"/>
    <s v="Archdeaconry of Hertford"/>
    <m/>
    <m/>
    <m/>
    <m/>
    <n v="3009.25"/>
    <m/>
    <m/>
  </r>
  <r>
    <x v="6"/>
    <x v="0"/>
    <s v="OK"/>
    <x v="0"/>
    <m/>
    <n v="3"/>
    <m/>
    <m/>
    <s v="122442"/>
    <x v="189"/>
    <x v="108"/>
    <x v="13"/>
    <s v="Archdeaconry of Hertford"/>
    <m/>
    <m/>
    <m/>
    <m/>
    <n v="3395.2"/>
    <m/>
    <m/>
  </r>
  <r>
    <x v="6"/>
    <x v="0"/>
    <s v="OK"/>
    <x v="0"/>
    <m/>
    <n v="3"/>
    <m/>
    <m/>
    <s v="122441"/>
    <x v="190"/>
    <x v="109"/>
    <x v="13"/>
    <s v="Archdeaconry of Hertford"/>
    <m/>
    <m/>
    <m/>
    <m/>
    <n v="5490"/>
    <m/>
    <m/>
  </r>
  <r>
    <x v="6"/>
    <x v="0"/>
    <s v="No"/>
    <x v="0"/>
    <m/>
    <n v="3"/>
    <m/>
    <m/>
    <s v="122443"/>
    <x v="191"/>
    <x v="110"/>
    <x v="13"/>
    <s v="Archdeaconry of Hertford"/>
    <m/>
    <m/>
    <m/>
    <m/>
    <n v="1500"/>
    <m/>
    <m/>
  </r>
  <r>
    <x v="6"/>
    <x v="0"/>
    <s v="OK"/>
    <x v="0"/>
    <m/>
    <n v="3"/>
    <m/>
    <m/>
    <s v="122444"/>
    <x v="192"/>
    <x v="111"/>
    <x v="13"/>
    <s v="Archdeaconry of Hertford"/>
    <m/>
    <m/>
    <m/>
    <m/>
    <n v="4220.67"/>
    <m/>
    <m/>
  </r>
  <r>
    <x v="6"/>
    <x v="0"/>
    <s v="No"/>
    <x v="1"/>
    <m/>
    <n v="3"/>
    <m/>
    <m/>
    <s v="122446"/>
    <x v="193"/>
    <x v="112"/>
    <x v="13"/>
    <s v="Archdeaconry of Hertford"/>
    <m/>
    <m/>
    <m/>
    <m/>
    <n v="4985.08"/>
    <m/>
    <m/>
  </r>
  <r>
    <x v="6"/>
    <x v="0"/>
    <s v="OK"/>
    <x v="0"/>
    <m/>
    <n v="3"/>
    <m/>
    <m/>
    <s v="122447"/>
    <x v="194"/>
    <x v="113"/>
    <x v="13"/>
    <s v="Archdeaconry of Hertford"/>
    <m/>
    <m/>
    <m/>
    <m/>
    <n v="4762"/>
    <m/>
    <m/>
  </r>
  <r>
    <x v="6"/>
    <x v="0"/>
    <s v="OK"/>
    <x v="0"/>
    <m/>
    <n v="3"/>
    <m/>
    <m/>
    <s v="150050"/>
    <x v="195"/>
    <x v="114"/>
    <x v="14"/>
    <s v="Archdeaconry of Bedford"/>
    <m/>
    <m/>
    <m/>
    <m/>
    <n v="4325"/>
    <m/>
    <m/>
  </r>
  <r>
    <x v="6"/>
    <x v="0"/>
    <s v="No"/>
    <x v="0"/>
    <m/>
    <n v="3"/>
    <m/>
    <m/>
    <s v="151810"/>
    <x v="196"/>
    <x v="114"/>
    <x v="14"/>
    <s v="Archdeaconry of Bedford"/>
    <m/>
    <m/>
    <m/>
    <m/>
    <n v="1305.5"/>
    <m/>
    <m/>
  </r>
  <r>
    <x v="6"/>
    <x v="0"/>
    <s v="OK"/>
    <x v="0"/>
    <m/>
    <n v="3"/>
    <m/>
    <m/>
    <s v="152430"/>
    <x v="197"/>
    <x v="114"/>
    <x v="14"/>
    <s v="Archdeaconry of Bedford"/>
    <m/>
    <m/>
    <m/>
    <m/>
    <n v="1080"/>
    <m/>
    <m/>
  </r>
  <r>
    <x v="6"/>
    <x v="0"/>
    <s v="No"/>
    <x v="0"/>
    <m/>
    <n v="3"/>
    <m/>
    <m/>
    <s v="150130"/>
    <x v="198"/>
    <x v="115"/>
    <x v="14"/>
    <s v="Archdeaconry of Bedford"/>
    <m/>
    <m/>
    <m/>
    <m/>
    <n v="500"/>
    <m/>
    <m/>
  </r>
  <r>
    <x v="6"/>
    <x v="0"/>
    <s v="No"/>
    <x v="0"/>
    <m/>
    <n v="3"/>
    <m/>
    <m/>
    <s v="151380"/>
    <x v="199"/>
    <x v="115"/>
    <x v="14"/>
    <s v="Archdeaconry of Bedford"/>
    <m/>
    <m/>
    <m/>
    <m/>
    <n v="0"/>
    <m/>
    <m/>
  </r>
  <r>
    <x v="6"/>
    <x v="0"/>
    <s v="No"/>
    <x v="0"/>
    <m/>
    <n v="3"/>
    <m/>
    <m/>
    <s v="152120"/>
    <x v="200"/>
    <x v="115"/>
    <x v="14"/>
    <s v="Archdeaconry of Bedford"/>
    <m/>
    <m/>
    <m/>
    <m/>
    <n v="0"/>
    <m/>
    <m/>
  </r>
  <r>
    <x v="6"/>
    <x v="0"/>
    <s v="No"/>
    <x v="0"/>
    <m/>
    <n v="3"/>
    <m/>
    <m/>
    <s v="150200"/>
    <x v="201"/>
    <x v="116"/>
    <x v="14"/>
    <s v="Archdeaconry of Bedford"/>
    <m/>
    <m/>
    <m/>
    <m/>
    <n v="0"/>
    <m/>
    <m/>
  </r>
  <r>
    <x v="6"/>
    <x v="0"/>
    <s v="OK"/>
    <x v="0"/>
    <m/>
    <n v="3"/>
    <m/>
    <m/>
    <s v="151260"/>
    <x v="202"/>
    <x v="116"/>
    <x v="14"/>
    <s v="Archdeaconry of Bedford"/>
    <m/>
    <m/>
    <m/>
    <m/>
    <n v="0"/>
    <m/>
    <m/>
  </r>
  <r>
    <x v="6"/>
    <x v="0"/>
    <s v="No"/>
    <x v="0"/>
    <m/>
    <n v="3"/>
    <m/>
    <m/>
    <s v="151230"/>
    <x v="203"/>
    <x v="116"/>
    <x v="14"/>
    <s v="Archdeaconry of Bedford"/>
    <m/>
    <m/>
    <m/>
    <m/>
    <n v="126"/>
    <m/>
    <m/>
  </r>
  <r>
    <x v="6"/>
    <x v="0"/>
    <s v="No"/>
    <x v="0"/>
    <m/>
    <n v="3"/>
    <m/>
    <m/>
    <s v="150201"/>
    <x v="204"/>
    <x v="117"/>
    <x v="14"/>
    <s v="Archdeaconry of Bedford"/>
    <m/>
    <m/>
    <m/>
    <m/>
    <n v="2500"/>
    <m/>
    <m/>
  </r>
  <r>
    <x v="6"/>
    <x v="0"/>
    <s v="OK"/>
    <x v="0"/>
    <m/>
    <n v="3"/>
    <m/>
    <m/>
    <s v="150930"/>
    <x v="205"/>
    <x v="117"/>
    <x v="14"/>
    <s v="Archdeaconry of Bedford"/>
    <m/>
    <m/>
    <m/>
    <m/>
    <n v="1117"/>
    <m/>
    <m/>
  </r>
  <r>
    <x v="6"/>
    <x v="0"/>
    <s v="No"/>
    <x v="0"/>
    <m/>
    <n v="3"/>
    <m/>
    <m/>
    <s v="151820"/>
    <x v="206"/>
    <x v="117"/>
    <x v="14"/>
    <s v="Archdeaconry of Bedford"/>
    <m/>
    <m/>
    <m/>
    <m/>
    <n v="62.5"/>
    <m/>
    <m/>
  </r>
  <r>
    <x v="6"/>
    <x v="0"/>
    <s v="OK"/>
    <x v="0"/>
    <m/>
    <n v="3"/>
    <m/>
    <m/>
    <s v="152930"/>
    <x v="207"/>
    <x v="117"/>
    <x v="14"/>
    <s v="Archdeaconry of Bedford"/>
    <m/>
    <m/>
    <m/>
    <m/>
    <n v="3311"/>
    <m/>
    <m/>
  </r>
  <r>
    <x v="6"/>
    <x v="0"/>
    <s v="No"/>
    <x v="0"/>
    <m/>
    <n v="3"/>
    <m/>
    <m/>
    <s v="151090"/>
    <x v="208"/>
    <x v="118"/>
    <x v="14"/>
    <s v="Archdeaconry of Bedford"/>
    <m/>
    <m/>
    <m/>
    <m/>
    <n v="1250"/>
    <m/>
    <m/>
  </r>
  <r>
    <x v="6"/>
    <x v="0"/>
    <s v="OK"/>
    <x v="0"/>
    <m/>
    <n v="3"/>
    <m/>
    <m/>
    <s v="150961"/>
    <x v="209"/>
    <x v="119"/>
    <x v="14"/>
    <s v="Archdeaconry of Bedford"/>
    <m/>
    <m/>
    <m/>
    <m/>
    <n v="0"/>
    <m/>
    <m/>
  </r>
  <r>
    <x v="6"/>
    <x v="0"/>
    <s v="OK"/>
    <x v="0"/>
    <m/>
    <n v="3"/>
    <m/>
    <m/>
    <s v="152040"/>
    <x v="210"/>
    <x v="119"/>
    <x v="14"/>
    <s v="Archdeaconry of Bedford"/>
    <m/>
    <m/>
    <m/>
    <m/>
    <n v="1000"/>
    <m/>
    <m/>
  </r>
  <r>
    <x v="6"/>
    <x v="0"/>
    <s v="OK"/>
    <x v="0"/>
    <m/>
    <n v="3"/>
    <m/>
    <m/>
    <s v="152360"/>
    <x v="211"/>
    <x v="119"/>
    <x v="14"/>
    <s v="Archdeaconry of Bedford"/>
    <m/>
    <m/>
    <m/>
    <m/>
    <n v="6600"/>
    <m/>
    <m/>
  </r>
  <r>
    <x v="6"/>
    <x v="0"/>
    <s v="OK"/>
    <x v="0"/>
    <m/>
    <n v="3"/>
    <m/>
    <m/>
    <s v="150970"/>
    <x v="212"/>
    <x v="120"/>
    <x v="14"/>
    <s v="Archdeaconry of Bedford"/>
    <m/>
    <m/>
    <m/>
    <m/>
    <n v="5000"/>
    <m/>
    <m/>
  </r>
  <r>
    <x v="6"/>
    <x v="0"/>
    <s v="OK"/>
    <x v="0"/>
    <m/>
    <n v="3"/>
    <m/>
    <m/>
    <s v="151780"/>
    <x v="213"/>
    <x v="121"/>
    <x v="14"/>
    <s v="Archdeaconry of Bedford"/>
    <m/>
    <m/>
    <m/>
    <m/>
    <n v="3421"/>
    <m/>
    <m/>
  </r>
  <r>
    <x v="6"/>
    <x v="0"/>
    <s v="No"/>
    <x v="0"/>
    <m/>
    <n v="3"/>
    <m/>
    <m/>
    <s v="152580"/>
    <x v="214"/>
    <x v="118"/>
    <x v="14"/>
    <s v="Archdeaconry of Bedford"/>
    <m/>
    <m/>
    <m/>
    <m/>
    <n v="500"/>
    <m/>
    <m/>
  </r>
  <r>
    <x v="6"/>
    <x v="0"/>
    <s v="OK"/>
    <x v="0"/>
    <m/>
    <n v="3"/>
    <m/>
    <m/>
    <s v="152850"/>
    <x v="215"/>
    <x v="118"/>
    <x v="14"/>
    <s v="Archdeaconry of Bedford"/>
    <m/>
    <m/>
    <m/>
    <m/>
    <n v="2423"/>
    <m/>
    <m/>
  </r>
  <r>
    <x v="6"/>
    <x v="0"/>
    <s v="No"/>
    <x v="0"/>
    <m/>
    <n v="3"/>
    <m/>
    <m/>
    <s v="152940"/>
    <x v="216"/>
    <x v="122"/>
    <x v="14"/>
    <s v="Archdeaconry of Bedford"/>
    <m/>
    <m/>
    <m/>
    <m/>
    <n v="2500"/>
    <m/>
    <m/>
  </r>
  <r>
    <x v="6"/>
    <x v="0"/>
    <s v="No"/>
    <x v="0"/>
    <m/>
    <n v="3"/>
    <m/>
    <m/>
    <s v="150100"/>
    <x v="217"/>
    <x v="123"/>
    <x v="14"/>
    <s v="Archdeaconry of Bedford"/>
    <m/>
    <m/>
    <m/>
    <m/>
    <n v="1000"/>
    <m/>
    <m/>
  </r>
  <r>
    <x v="6"/>
    <x v="0"/>
    <s v="No"/>
    <x v="0"/>
    <m/>
    <n v="3"/>
    <m/>
    <m/>
    <s v="150610"/>
    <x v="218"/>
    <x v="124"/>
    <x v="14"/>
    <s v="Archdeaconry of Bedford"/>
    <m/>
    <m/>
    <m/>
    <m/>
    <n v="600"/>
    <m/>
    <m/>
  </r>
  <r>
    <x v="6"/>
    <x v="0"/>
    <s v="No"/>
    <x v="0"/>
    <m/>
    <n v="3"/>
    <m/>
    <m/>
    <s v="151790"/>
    <x v="219"/>
    <x v="124"/>
    <x v="14"/>
    <s v="Archdeaconry of Bedford"/>
    <m/>
    <m/>
    <m/>
    <m/>
    <n v="875"/>
    <m/>
    <m/>
  </r>
  <r>
    <x v="6"/>
    <x v="0"/>
    <s v="No"/>
    <x v="0"/>
    <m/>
    <n v="3"/>
    <m/>
    <m/>
    <s v="152650"/>
    <x v="220"/>
    <x v="125"/>
    <x v="14"/>
    <s v="Archdeaconry of Bedford"/>
    <m/>
    <m/>
    <m/>
    <m/>
    <n v="350"/>
    <m/>
    <m/>
  </r>
  <r>
    <x v="6"/>
    <x v="0"/>
    <s v="No"/>
    <x v="0"/>
    <m/>
    <n v="3"/>
    <m/>
    <m/>
    <s v="150700"/>
    <x v="221"/>
    <x v="126"/>
    <x v="14"/>
    <s v="Archdeaconry of Bedford"/>
    <m/>
    <m/>
    <m/>
    <m/>
    <n v="3028"/>
    <m/>
    <m/>
  </r>
  <r>
    <x v="6"/>
    <x v="0"/>
    <s v="No"/>
    <x v="0"/>
    <m/>
    <n v="3"/>
    <m/>
    <m/>
    <s v="152370"/>
    <x v="222"/>
    <x v="126"/>
    <x v="14"/>
    <s v="Archdeaconry of Bedford"/>
    <m/>
    <m/>
    <m/>
    <m/>
    <n v="1000"/>
    <m/>
    <m/>
  </r>
  <r>
    <x v="6"/>
    <x v="0"/>
    <s v="No"/>
    <x v="0"/>
    <m/>
    <n v="3"/>
    <m/>
    <m/>
    <s v="150710"/>
    <x v="223"/>
    <x v="121"/>
    <x v="14"/>
    <s v="Archdeaconry of Bedford"/>
    <m/>
    <m/>
    <m/>
    <m/>
    <n v="1594"/>
    <m/>
    <m/>
  </r>
  <r>
    <x v="6"/>
    <x v="0"/>
    <s v="OK"/>
    <x v="0"/>
    <m/>
    <n v="3"/>
    <m/>
    <m/>
    <s v="152350"/>
    <x v="224"/>
    <x v="125"/>
    <x v="14"/>
    <s v="Archdeaconry of Bedford"/>
    <m/>
    <m/>
    <m/>
    <m/>
    <n v="0"/>
    <m/>
    <m/>
  </r>
  <r>
    <x v="6"/>
    <x v="0"/>
    <s v="No"/>
    <x v="0"/>
    <m/>
    <n v="3"/>
    <m/>
    <m/>
    <s v="151150"/>
    <x v="225"/>
    <x v="126"/>
    <x v="14"/>
    <s v="Archdeaconry of Bedford"/>
    <m/>
    <m/>
    <m/>
    <m/>
    <n v="1311"/>
    <m/>
    <m/>
  </r>
  <r>
    <x v="6"/>
    <x v="0"/>
    <s v="No"/>
    <x v="0"/>
    <m/>
    <n v="3"/>
    <m/>
    <m/>
    <s v="151190"/>
    <x v="226"/>
    <x v="127"/>
    <x v="14"/>
    <s v="Archdeaconry of Bedford"/>
    <m/>
    <m/>
    <m/>
    <m/>
    <n v="500"/>
    <m/>
    <m/>
  </r>
  <r>
    <x v="6"/>
    <x v="0"/>
    <s v="OK"/>
    <x v="0"/>
    <m/>
    <n v="3"/>
    <m/>
    <m/>
    <s v="151490"/>
    <x v="227"/>
    <x v="127"/>
    <x v="14"/>
    <s v="Archdeaconry of Bedford"/>
    <m/>
    <m/>
    <m/>
    <m/>
    <n v="2359"/>
    <m/>
    <m/>
  </r>
  <r>
    <x v="6"/>
    <x v="0"/>
    <s v="No"/>
    <x v="0"/>
    <m/>
    <n v="3"/>
    <m/>
    <m/>
    <s v="152330"/>
    <x v="228"/>
    <x v="124"/>
    <x v="14"/>
    <s v="Archdeaconry of Bedford"/>
    <m/>
    <m/>
    <m/>
    <m/>
    <n v="400"/>
    <m/>
    <m/>
  </r>
  <r>
    <x v="6"/>
    <x v="0"/>
    <s v="No"/>
    <x v="0"/>
    <m/>
    <n v="3"/>
    <m/>
    <m/>
    <s v="160220"/>
    <x v="229"/>
    <x v="128"/>
    <x v="15"/>
    <s v="Archdeaconry of Bedford"/>
    <m/>
    <m/>
    <m/>
    <m/>
    <n v="2100.41"/>
    <m/>
    <m/>
  </r>
  <r>
    <x v="6"/>
    <x v="0"/>
    <s v="OK"/>
    <x v="1"/>
    <m/>
    <n v="3"/>
    <m/>
    <m/>
    <s v="160230"/>
    <x v="230"/>
    <x v="129"/>
    <x v="15"/>
    <s v="Archdeaconry of Bedford"/>
    <m/>
    <m/>
    <m/>
    <m/>
    <n v="12293"/>
    <m/>
    <m/>
  </r>
  <r>
    <x v="6"/>
    <x v="0"/>
    <s v="OK"/>
    <x v="0"/>
    <m/>
    <n v="3"/>
    <m/>
    <m/>
    <s v="160250"/>
    <x v="231"/>
    <x v="130"/>
    <x v="15"/>
    <s v="Archdeaconry of Bedford"/>
    <m/>
    <m/>
    <m/>
    <m/>
    <n v="11120"/>
    <m/>
    <m/>
  </r>
  <r>
    <x v="6"/>
    <x v="0"/>
    <s v="OK"/>
    <x v="0"/>
    <m/>
    <n v="3"/>
    <m/>
    <m/>
    <s v="160270"/>
    <x v="232"/>
    <x v="131"/>
    <x v="15"/>
    <s v="Archdeaconry of Bedford"/>
    <m/>
    <m/>
    <m/>
    <m/>
    <n v="4476"/>
    <m/>
    <m/>
  </r>
  <r>
    <x v="6"/>
    <x v="0"/>
    <s v="No"/>
    <x v="0"/>
    <m/>
    <n v="3"/>
    <m/>
    <m/>
    <s v="160290"/>
    <x v="233"/>
    <x v="132"/>
    <x v="15"/>
    <s v="Archdeaconry of Bedford"/>
    <m/>
    <m/>
    <m/>
    <m/>
    <n v="900"/>
    <m/>
    <m/>
  </r>
  <r>
    <x v="6"/>
    <x v="0"/>
    <s v="No"/>
    <x v="0"/>
    <m/>
    <n v="3"/>
    <m/>
    <m/>
    <s v="160320"/>
    <x v="234"/>
    <x v="133"/>
    <x v="15"/>
    <s v="Archdeaconry of Bedford"/>
    <m/>
    <m/>
    <m/>
    <m/>
    <n v="3480"/>
    <m/>
    <m/>
  </r>
  <r>
    <x v="6"/>
    <x v="0"/>
    <s v="No"/>
    <x v="0"/>
    <m/>
    <n v="3"/>
    <m/>
    <m/>
    <s v="160330"/>
    <x v="235"/>
    <x v="134"/>
    <x v="15"/>
    <s v="Archdeaconry of Bedford"/>
    <m/>
    <m/>
    <m/>
    <m/>
    <n v="4983"/>
    <m/>
    <m/>
  </r>
  <r>
    <x v="6"/>
    <x v="0"/>
    <s v="OK"/>
    <x v="0"/>
    <m/>
    <n v="3"/>
    <m/>
    <m/>
    <s v="160380"/>
    <x v="236"/>
    <x v="135"/>
    <x v="15"/>
    <s v="Archdeaconry of Bedford"/>
    <m/>
    <m/>
    <m/>
    <m/>
    <n v="0"/>
    <m/>
    <m/>
  </r>
  <r>
    <x v="6"/>
    <x v="0"/>
    <s v="No"/>
    <x v="0"/>
    <m/>
    <n v="3"/>
    <m/>
    <m/>
    <s v="161410"/>
    <x v="237"/>
    <x v="136"/>
    <x v="15"/>
    <s v="Archdeaconry of Bedford"/>
    <m/>
    <m/>
    <m/>
    <m/>
    <n v="500"/>
    <m/>
    <m/>
  </r>
  <r>
    <x v="6"/>
    <x v="0"/>
    <s v="OK"/>
    <x v="0"/>
    <m/>
    <n v="3"/>
    <m/>
    <m/>
    <s v="161020"/>
    <x v="238"/>
    <x v="137"/>
    <x v="15"/>
    <s v="Archdeaconry of Bedford"/>
    <m/>
    <m/>
    <m/>
    <m/>
    <n v="5489"/>
    <m/>
    <m/>
  </r>
  <r>
    <x v="6"/>
    <x v="0"/>
    <s v="No"/>
    <x v="0"/>
    <m/>
    <n v="3"/>
    <m/>
    <m/>
    <s v="161411"/>
    <x v="239"/>
    <x v="138"/>
    <x v="15"/>
    <s v="Archdeaconry of Bedford"/>
    <m/>
    <m/>
    <m/>
    <m/>
    <n v="1500"/>
    <m/>
    <m/>
  </r>
  <r>
    <x v="6"/>
    <x v="0"/>
    <s v="OK"/>
    <x v="0"/>
    <m/>
    <n v="3"/>
    <m/>
    <m/>
    <s v="160280"/>
    <x v="240"/>
    <x v="139"/>
    <x v="15"/>
    <s v="Archdeaconry of Bedford"/>
    <m/>
    <m/>
    <m/>
    <m/>
    <n v="5849.16"/>
    <m/>
    <m/>
  </r>
  <r>
    <x v="6"/>
    <x v="0"/>
    <s v="OK"/>
    <x v="0"/>
    <m/>
    <n v="3"/>
    <m/>
    <m/>
    <s v="162090"/>
    <x v="241"/>
    <x v="140"/>
    <x v="15"/>
    <s v="Archdeaconry of Bedford"/>
    <m/>
    <m/>
    <m/>
    <m/>
    <n v="7465.75"/>
    <m/>
    <m/>
  </r>
  <r>
    <x v="6"/>
    <x v="0"/>
    <s v="No"/>
    <x v="0"/>
    <m/>
    <n v="3"/>
    <m/>
    <m/>
    <s v="160620"/>
    <x v="242"/>
    <x v="141"/>
    <x v="15"/>
    <s v="Archdeaconry of Bedford"/>
    <m/>
    <m/>
    <m/>
    <m/>
    <n v="500"/>
    <m/>
    <m/>
  </r>
  <r>
    <x v="6"/>
    <x v="0"/>
    <s v="No"/>
    <x v="1"/>
    <m/>
    <n v="3"/>
    <m/>
    <m/>
    <s v="160780"/>
    <x v="243"/>
    <x v="142"/>
    <x v="15"/>
    <s v="Archdeaconry of Bedford"/>
    <m/>
    <m/>
    <m/>
    <m/>
    <n v="4000"/>
    <m/>
    <m/>
  </r>
  <r>
    <x v="6"/>
    <x v="0"/>
    <s v="No"/>
    <x v="0"/>
    <m/>
    <n v="3"/>
    <m/>
    <m/>
    <s v="160310"/>
    <x v="244"/>
    <x v="141"/>
    <x v="15"/>
    <s v="Archdeaconry of Bedford"/>
    <m/>
    <m/>
    <m/>
    <m/>
    <n v="250"/>
    <m/>
    <m/>
  </r>
  <r>
    <x v="6"/>
    <x v="0"/>
    <s v="No"/>
    <x v="0"/>
    <m/>
    <n v="3"/>
    <m/>
    <m/>
    <s v="161330"/>
    <x v="245"/>
    <x v="142"/>
    <x v="15"/>
    <s v="Archdeaconry of Bedford"/>
    <m/>
    <m/>
    <m/>
    <m/>
    <n v="500"/>
    <m/>
    <m/>
  </r>
  <r>
    <x v="6"/>
    <x v="0"/>
    <s v="No"/>
    <x v="0"/>
    <m/>
    <n v="3"/>
    <m/>
    <m/>
    <s v="160900"/>
    <x v="246"/>
    <x v="141"/>
    <x v="15"/>
    <s v="Archdeaconry of Bedford"/>
    <m/>
    <m/>
    <m/>
    <m/>
    <n v="1000"/>
    <m/>
    <m/>
  </r>
  <r>
    <x v="6"/>
    <x v="0"/>
    <s v="No"/>
    <x v="0"/>
    <m/>
    <n v="3"/>
    <m/>
    <m/>
    <s v="161350"/>
    <x v="247"/>
    <x v="141"/>
    <x v="15"/>
    <s v="Archdeaconry of Bedford"/>
    <m/>
    <m/>
    <m/>
    <m/>
    <n v="500"/>
    <m/>
    <m/>
  </r>
  <r>
    <x v="6"/>
    <x v="0"/>
    <s v="No"/>
    <x v="0"/>
    <m/>
    <n v="3"/>
    <m/>
    <m/>
    <s v="162920"/>
    <x v="248"/>
    <x v="141"/>
    <x v="15"/>
    <s v="Archdeaconry of Bedford"/>
    <m/>
    <m/>
    <m/>
    <m/>
    <n v="0"/>
    <m/>
    <m/>
  </r>
  <r>
    <x v="6"/>
    <x v="0"/>
    <s v="OK"/>
    <x v="0"/>
    <m/>
    <n v="3"/>
    <m/>
    <m/>
    <s v="161770"/>
    <x v="250"/>
    <x v="144"/>
    <x v="15"/>
    <s v="Archdeaconry of Bedford"/>
    <m/>
    <m/>
    <m/>
    <m/>
    <n v="2279.75"/>
    <m/>
    <m/>
  </r>
  <r>
    <x v="6"/>
    <x v="0"/>
    <s v="OK"/>
    <x v="1"/>
    <m/>
    <n v="3"/>
    <m/>
    <m/>
    <s v="162960"/>
    <x v="251"/>
    <x v="145"/>
    <x v="15"/>
    <s v="Archdeaconry of Bedford"/>
    <m/>
    <m/>
    <m/>
    <m/>
    <n v="5000"/>
    <m/>
    <m/>
  </r>
  <r>
    <x v="6"/>
    <x v="0"/>
    <s v="OK"/>
    <x v="0"/>
    <m/>
    <n v="3"/>
    <m/>
    <m/>
    <s v="170390"/>
    <x v="252"/>
    <x v="146"/>
    <x v="17"/>
    <s v="Archdeaconry of Bedford"/>
    <m/>
    <m/>
    <m/>
    <m/>
    <n v="6497"/>
    <m/>
    <m/>
  </r>
  <r>
    <x v="6"/>
    <x v="0"/>
    <s v="OK"/>
    <x v="0"/>
    <m/>
    <n v="3"/>
    <m/>
    <m/>
    <s v="170450"/>
    <x v="253"/>
    <x v="147"/>
    <x v="17"/>
    <s v="Archdeaconry of Bedford"/>
    <m/>
    <m/>
    <m/>
    <m/>
    <n v="1200"/>
    <m/>
    <m/>
  </r>
  <r>
    <x v="6"/>
    <x v="0"/>
    <s v="No"/>
    <x v="0"/>
    <m/>
    <n v="3"/>
    <m/>
    <m/>
    <s v="172520"/>
    <x v="254"/>
    <x v="147"/>
    <x v="17"/>
    <s v="Archdeaconry of Bedford"/>
    <m/>
    <m/>
    <m/>
    <m/>
    <n v="0"/>
    <m/>
    <m/>
  </r>
  <r>
    <x v="6"/>
    <x v="0"/>
    <s v="No"/>
    <x v="0"/>
    <m/>
    <n v="3"/>
    <m/>
    <m/>
    <s v="170600"/>
    <x v="255"/>
    <x v="148"/>
    <x v="17"/>
    <s v="Archdeaconry of Bedford"/>
    <m/>
    <m/>
    <m/>
    <m/>
    <n v="0"/>
    <m/>
    <m/>
  </r>
  <r>
    <x v="6"/>
    <x v="0"/>
    <s v="OK"/>
    <x v="0"/>
    <m/>
    <n v="3"/>
    <m/>
    <m/>
    <s v="171950"/>
    <x v="256"/>
    <x v="148"/>
    <x v="17"/>
    <s v="Archdeaconry of Bedford"/>
    <m/>
    <m/>
    <m/>
    <m/>
    <n v="549"/>
    <m/>
    <m/>
  </r>
  <r>
    <x v="6"/>
    <x v="0"/>
    <s v="OK"/>
    <x v="0"/>
    <m/>
    <n v="3"/>
    <m/>
    <m/>
    <s v="171910"/>
    <x v="257"/>
    <x v="148"/>
    <x v="17"/>
    <s v="Archdeaconry of Bedford"/>
    <m/>
    <m/>
    <m/>
    <m/>
    <n v="5470.75"/>
    <m/>
    <m/>
  </r>
  <r>
    <x v="6"/>
    <x v="0"/>
    <s v="OK"/>
    <x v="0"/>
    <m/>
    <n v="3"/>
    <m/>
    <m/>
    <s v="170712"/>
    <x v="258"/>
    <x v="149"/>
    <x v="17"/>
    <s v="Archdeaconry of Bedford"/>
    <m/>
    <m/>
    <m/>
    <m/>
    <n v="250"/>
    <m/>
    <m/>
  </r>
  <r>
    <x v="6"/>
    <x v="0"/>
    <s v="No"/>
    <x v="0"/>
    <m/>
    <n v="3"/>
    <m/>
    <m/>
    <s v="172030"/>
    <x v="259"/>
    <x v="149"/>
    <x v="17"/>
    <s v="Archdeaconry of Bedford"/>
    <m/>
    <m/>
    <m/>
    <m/>
    <n v="0"/>
    <m/>
    <m/>
  </r>
  <r>
    <x v="6"/>
    <x v="0"/>
    <s v="OK"/>
    <x v="0"/>
    <m/>
    <n v="3"/>
    <m/>
    <m/>
    <s v="172510"/>
    <x v="260"/>
    <x v="149"/>
    <x v="17"/>
    <s v="Archdeaconry of Bedford"/>
    <m/>
    <m/>
    <m/>
    <m/>
    <n v="2750"/>
    <m/>
    <m/>
  </r>
  <r>
    <x v="6"/>
    <x v="0"/>
    <s v="OK"/>
    <x v="0"/>
    <m/>
    <n v="3"/>
    <m/>
    <m/>
    <s v="170760"/>
    <x v="261"/>
    <x v="150"/>
    <x v="17"/>
    <s v="Archdeaconry of Bedford"/>
    <m/>
    <m/>
    <m/>
    <m/>
    <n v="500"/>
    <m/>
    <m/>
  </r>
  <r>
    <x v="6"/>
    <x v="0"/>
    <s v="OK"/>
    <x v="0"/>
    <m/>
    <n v="3"/>
    <m/>
    <m/>
    <s v="172910"/>
    <x v="262"/>
    <x v="150"/>
    <x v="17"/>
    <s v="Archdeaconry of Bedford"/>
    <m/>
    <m/>
    <m/>
    <m/>
    <n v="1500"/>
    <m/>
    <m/>
  </r>
  <r>
    <x v="6"/>
    <x v="0"/>
    <s v="No"/>
    <x v="0"/>
    <m/>
    <n v="3"/>
    <m/>
    <m/>
    <s v="171840"/>
    <x v="263"/>
    <x v="150"/>
    <x v="17"/>
    <s v="Archdeaconry of Bedford"/>
    <m/>
    <m/>
    <m/>
    <m/>
    <n v="800"/>
    <m/>
    <m/>
  </r>
  <r>
    <x v="6"/>
    <x v="0"/>
    <s v="No"/>
    <x v="0"/>
    <m/>
    <n v="3"/>
    <m/>
    <m/>
    <s v="170840"/>
    <x v="264"/>
    <x v="151"/>
    <x v="17"/>
    <s v="Archdeaconry of Bedford"/>
    <m/>
    <m/>
    <m/>
    <m/>
    <n v="500"/>
    <m/>
    <m/>
  </r>
  <r>
    <x v="6"/>
    <x v="0"/>
    <s v="No"/>
    <x v="0"/>
    <m/>
    <n v="3"/>
    <m/>
    <m/>
    <s v="172980"/>
    <x v="265"/>
    <x v="151"/>
    <x v="17"/>
    <s v="Archdeaconry of Bedford"/>
    <m/>
    <m/>
    <m/>
    <m/>
    <n v="200"/>
    <m/>
    <m/>
  </r>
  <r>
    <x v="6"/>
    <x v="0"/>
    <s v="No"/>
    <x v="0"/>
    <m/>
    <n v="3"/>
    <m/>
    <m/>
    <s v="170940"/>
    <x v="266"/>
    <x v="151"/>
    <x v="17"/>
    <s v="Archdeaconry of Bedford"/>
    <m/>
    <m/>
    <m/>
    <m/>
    <n v="100"/>
    <m/>
    <m/>
  </r>
  <r>
    <x v="6"/>
    <x v="0"/>
    <s v="OK"/>
    <x v="1"/>
    <m/>
    <n v="3"/>
    <m/>
    <m/>
    <s v="170880"/>
    <x v="267"/>
    <x v="152"/>
    <x v="17"/>
    <s v="Archdeaconry of Bedford"/>
    <m/>
    <m/>
    <m/>
    <m/>
    <n v="6600"/>
    <m/>
    <m/>
  </r>
  <r>
    <x v="6"/>
    <x v="0"/>
    <s v="OK"/>
    <x v="0"/>
    <m/>
    <n v="3"/>
    <m/>
    <m/>
    <s v="171041"/>
    <x v="268"/>
    <x v="147"/>
    <x v="17"/>
    <s v="Archdeaconry of Bedford"/>
    <m/>
    <m/>
    <m/>
    <m/>
    <n v="1645"/>
    <m/>
    <m/>
  </r>
  <r>
    <x v="6"/>
    <x v="0"/>
    <s v="OK"/>
    <x v="0"/>
    <m/>
    <n v="3"/>
    <m/>
    <m/>
    <s v="172140"/>
    <x v="269"/>
    <x v="147"/>
    <x v="17"/>
    <s v="Archdeaconry of Bedford"/>
    <m/>
    <m/>
    <m/>
    <m/>
    <n v="1088"/>
    <m/>
    <m/>
  </r>
  <r>
    <x v="6"/>
    <x v="0"/>
    <s v="No"/>
    <x v="0"/>
    <m/>
    <n v="3"/>
    <m/>
    <m/>
    <s v="172290"/>
    <x v="270"/>
    <x v="153"/>
    <x v="17"/>
    <s v="Archdeaconry of Bedford"/>
    <m/>
    <m/>
    <m/>
    <m/>
    <n v="4593.08"/>
    <m/>
    <m/>
  </r>
  <r>
    <x v="6"/>
    <x v="0"/>
    <s v="OK"/>
    <x v="0"/>
    <m/>
    <n v="3"/>
    <m/>
    <m/>
    <s v="180400"/>
    <x v="271"/>
    <x v="154"/>
    <x v="18"/>
    <s v="Archdeaconry of Bedford"/>
    <m/>
    <m/>
    <m/>
    <m/>
    <n v="310"/>
    <m/>
    <m/>
  </r>
  <r>
    <x v="6"/>
    <x v="0"/>
    <s v="OK"/>
    <x v="0"/>
    <m/>
    <n v="3"/>
    <m/>
    <m/>
    <s v="181310"/>
    <x v="277"/>
    <x v="154"/>
    <x v="18"/>
    <s v="Archdeaconry of Bedford"/>
    <m/>
    <m/>
    <m/>
    <m/>
    <n v="0"/>
    <m/>
    <m/>
  </r>
  <r>
    <x v="6"/>
    <x v="0"/>
    <s v="No"/>
    <x v="0"/>
    <m/>
    <n v="3"/>
    <m/>
    <m/>
    <s v="181530"/>
    <x v="280"/>
    <x v="154"/>
    <x v="18"/>
    <s v="Archdeaconry of Bedford"/>
    <m/>
    <m/>
    <m/>
    <m/>
    <n v="5000"/>
    <m/>
    <m/>
  </r>
  <r>
    <x v="6"/>
    <x v="0"/>
    <s v="OK"/>
    <x v="0"/>
    <m/>
    <n v="3"/>
    <m/>
    <m/>
    <s v="181535"/>
    <x v="281"/>
    <x v="154"/>
    <x v="18"/>
    <s v="Archdeaconry of Bedford"/>
    <m/>
    <m/>
    <m/>
    <m/>
    <n v="16720.25"/>
    <m/>
    <m/>
  </r>
  <r>
    <x v="6"/>
    <x v="0"/>
    <s v="No"/>
    <x v="0"/>
    <m/>
    <n v="3"/>
    <m/>
    <m/>
    <s v="181540"/>
    <x v="282"/>
    <x v="154"/>
    <x v="18"/>
    <s v="Archdeaconry of Bedford"/>
    <m/>
    <m/>
    <m/>
    <m/>
    <n v="1750"/>
    <m/>
    <m/>
  </r>
  <r>
    <x v="6"/>
    <x v="0"/>
    <s v="No"/>
    <x v="0"/>
    <m/>
    <n v="3"/>
    <m/>
    <m/>
    <s v="180640"/>
    <x v="272"/>
    <x v="155"/>
    <x v="18"/>
    <s v="Archdeaconry of Bedford"/>
    <m/>
    <m/>
    <m/>
    <m/>
    <n v="0"/>
    <m/>
    <m/>
  </r>
  <r>
    <x v="6"/>
    <x v="0"/>
    <s v="No"/>
    <x v="0"/>
    <m/>
    <n v="3"/>
    <m/>
    <m/>
    <s v="182590"/>
    <x v="286"/>
    <x v="155"/>
    <x v="18"/>
    <s v="Archdeaconry of Bedford"/>
    <m/>
    <m/>
    <m/>
    <m/>
    <n v="1841"/>
    <m/>
    <m/>
  </r>
  <r>
    <x v="6"/>
    <x v="0"/>
    <s v="OK"/>
    <x v="0"/>
    <m/>
    <n v="3"/>
    <m/>
    <m/>
    <s v="180830"/>
    <x v="273"/>
    <x v="156"/>
    <x v="18"/>
    <s v="Archdeaconry of Bedford"/>
    <m/>
    <m/>
    <m/>
    <m/>
    <n v="0"/>
    <m/>
    <m/>
  </r>
  <r>
    <x v="6"/>
    <x v="0"/>
    <s v="OK"/>
    <x v="0"/>
    <m/>
    <n v="3"/>
    <m/>
    <m/>
    <s v="180870"/>
    <x v="274"/>
    <x v="157"/>
    <x v="18"/>
    <s v="Archdeaconry of Bedford"/>
    <m/>
    <m/>
    <m/>
    <m/>
    <n v="5523"/>
    <m/>
    <m/>
  </r>
  <r>
    <x v="6"/>
    <x v="0"/>
    <s v="No"/>
    <x v="0"/>
    <m/>
    <n v="3"/>
    <m/>
    <m/>
    <s v="181160"/>
    <x v="276"/>
    <x v="154"/>
    <x v="18"/>
    <s v="Archdeaconry of Bedford"/>
    <m/>
    <m/>
    <m/>
    <m/>
    <n v="7400"/>
    <m/>
    <m/>
  </r>
  <r>
    <x v="6"/>
    <x v="0"/>
    <s v="No"/>
    <x v="0"/>
    <m/>
    <n v="3"/>
    <m/>
    <m/>
    <s v="181360"/>
    <x v="278"/>
    <x v="158"/>
    <x v="18"/>
    <s v="Archdeaconry of Bedford"/>
    <m/>
    <m/>
    <m/>
    <m/>
    <n v="1700"/>
    <m/>
    <m/>
  </r>
  <r>
    <x v="6"/>
    <x v="0"/>
    <s v="OK"/>
    <x v="0"/>
    <m/>
    <n v="3"/>
    <m/>
    <m/>
    <s v="181420"/>
    <x v="279"/>
    <x v="159"/>
    <x v="18"/>
    <s v="Archdeaconry of Bedford"/>
    <m/>
    <m/>
    <m/>
    <m/>
    <n v="2066.2800000000002"/>
    <m/>
    <m/>
  </r>
  <r>
    <x v="6"/>
    <x v="0"/>
    <s v="OK"/>
    <x v="0"/>
    <m/>
    <n v="3"/>
    <m/>
    <m/>
    <s v="182490"/>
    <x v="284"/>
    <x v="159"/>
    <x v="18"/>
    <s v="Archdeaconry of Bedford"/>
    <m/>
    <m/>
    <m/>
    <m/>
    <n v="1848"/>
    <m/>
    <m/>
  </r>
  <r>
    <x v="6"/>
    <x v="0"/>
    <s v="OK"/>
    <x v="0"/>
    <m/>
    <n v="3"/>
    <m/>
    <m/>
    <s v="182861"/>
    <x v="288"/>
    <x v="159"/>
    <x v="18"/>
    <s v="Archdeaconry of Bedford"/>
    <m/>
    <m/>
    <m/>
    <m/>
    <n v="1839"/>
    <m/>
    <m/>
  </r>
  <r>
    <x v="6"/>
    <x v="0"/>
    <s v="No"/>
    <x v="0"/>
    <m/>
    <n v="3"/>
    <m/>
    <m/>
    <s v="182390"/>
    <x v="283"/>
    <x v="160"/>
    <x v="18"/>
    <s v="Archdeaconry of Bedford"/>
    <m/>
    <m/>
    <m/>
    <m/>
    <n v="600"/>
    <m/>
    <m/>
  </r>
  <r>
    <x v="6"/>
    <x v="0"/>
    <s v="No"/>
    <x v="0"/>
    <m/>
    <n v="3"/>
    <m/>
    <m/>
    <s v="182571"/>
    <x v="285"/>
    <x v="160"/>
    <x v="18"/>
    <s v="Archdeaconry of Bedford"/>
    <m/>
    <m/>
    <m/>
    <m/>
    <n v="700"/>
    <m/>
    <m/>
  </r>
  <r>
    <x v="6"/>
    <x v="0"/>
    <s v="OK"/>
    <x v="0"/>
    <m/>
    <n v="3"/>
    <m/>
    <m/>
    <s v="182610"/>
    <x v="287"/>
    <x v="160"/>
    <x v="18"/>
    <s v="Archdeaconry of Bedford"/>
    <m/>
    <m/>
    <m/>
    <m/>
    <n v="6052.25"/>
    <m/>
    <m/>
  </r>
  <r>
    <x v="6"/>
    <x v="0"/>
    <s v="No"/>
    <x v="1"/>
    <m/>
    <n v="3"/>
    <m/>
    <m/>
    <s v="202461"/>
    <x v="289"/>
    <x v="161"/>
    <x v="19"/>
    <s v="Archdeaconry of Bedford"/>
    <m/>
    <m/>
    <m/>
    <m/>
    <n v="4000"/>
    <m/>
    <m/>
  </r>
  <r>
    <x v="6"/>
    <x v="0"/>
    <s v="No"/>
    <x v="0"/>
    <m/>
    <n v="3"/>
    <m/>
    <m/>
    <s v="200590"/>
    <x v="290"/>
    <x v="162"/>
    <x v="19"/>
    <s v="Archdeaconry of Bedford"/>
    <m/>
    <m/>
    <m/>
    <m/>
    <n v="1000"/>
    <m/>
    <m/>
  </r>
  <r>
    <x v="6"/>
    <x v="0"/>
    <s v="OK"/>
    <x v="0"/>
    <m/>
    <n v="3"/>
    <m/>
    <m/>
    <s v="202950"/>
    <x v="291"/>
    <x v="163"/>
    <x v="19"/>
    <s v="Archdeaconry of Bedford"/>
    <m/>
    <m/>
    <m/>
    <m/>
    <n v="2000"/>
    <m/>
    <m/>
  </r>
  <r>
    <x v="6"/>
    <x v="0"/>
    <s v="OK"/>
    <x v="0"/>
    <m/>
    <n v="3"/>
    <m/>
    <m/>
    <s v="200941"/>
    <x v="292"/>
    <x v="164"/>
    <x v="19"/>
    <s v="Archdeaconry of Bedford"/>
    <m/>
    <m/>
    <m/>
    <m/>
    <n v="5222"/>
    <m/>
    <m/>
  </r>
  <r>
    <x v="6"/>
    <x v="0"/>
    <s v="No"/>
    <x v="0"/>
    <m/>
    <n v="3"/>
    <m/>
    <m/>
    <s v="201510"/>
    <x v="293"/>
    <x v="165"/>
    <x v="19"/>
    <s v="Archdeaconry of Bedford"/>
    <m/>
    <m/>
    <m/>
    <m/>
    <n v="2500"/>
    <m/>
    <m/>
  </r>
  <r>
    <x v="6"/>
    <x v="0"/>
    <s v="No"/>
    <x v="0"/>
    <m/>
    <n v="3"/>
    <m/>
    <m/>
    <s v="201702"/>
    <x v="294"/>
    <x v="166"/>
    <x v="19"/>
    <s v="Archdeaconry of Bedford"/>
    <m/>
    <m/>
    <m/>
    <m/>
    <n v="4100"/>
    <m/>
    <m/>
  </r>
  <r>
    <x v="6"/>
    <x v="0"/>
    <s v="OK"/>
    <x v="0"/>
    <m/>
    <n v="3"/>
    <m/>
    <m/>
    <s v="201680"/>
    <x v="295"/>
    <x v="167"/>
    <x v="19"/>
    <s v="Archdeaconry of Bedford"/>
    <m/>
    <m/>
    <m/>
    <m/>
    <n v="2250"/>
    <m/>
    <m/>
  </r>
  <r>
    <x v="6"/>
    <x v="0"/>
    <s v="OK"/>
    <x v="1"/>
    <m/>
    <n v="3"/>
    <m/>
    <m/>
    <s v="201712"/>
    <x v="296"/>
    <x v="168"/>
    <x v="19"/>
    <s v="Archdeaconry of Bedford"/>
    <m/>
    <m/>
    <m/>
    <m/>
    <n v="3841"/>
    <m/>
    <m/>
  </r>
  <r>
    <x v="6"/>
    <x v="0"/>
    <s v="No"/>
    <x v="0"/>
    <m/>
    <n v="3"/>
    <m/>
    <m/>
    <s v="201700"/>
    <x v="297"/>
    <x v="169"/>
    <x v="19"/>
    <s v="Archdeaconry of Bedford"/>
    <m/>
    <m/>
    <m/>
    <m/>
    <n v="4000"/>
    <m/>
    <m/>
  </r>
  <r>
    <x v="6"/>
    <x v="0"/>
    <s v="No"/>
    <x v="0"/>
    <m/>
    <n v="3"/>
    <m/>
    <m/>
    <s v="201701"/>
    <x v="298"/>
    <x v="170"/>
    <x v="19"/>
    <s v="Archdeaconry of Bedford"/>
    <m/>
    <m/>
    <m/>
    <m/>
    <n v="1500"/>
    <m/>
    <m/>
  </r>
  <r>
    <x v="6"/>
    <x v="0"/>
    <s v="No"/>
    <x v="1"/>
    <m/>
    <n v="3"/>
    <m/>
    <m/>
    <s v="201711"/>
    <x v="300"/>
    <x v="171"/>
    <x v="19"/>
    <s v="Archdeaconry of Bedford"/>
    <m/>
    <m/>
    <m/>
    <m/>
    <n v="4707"/>
    <m/>
    <m/>
  </r>
  <r>
    <x v="6"/>
    <x v="0"/>
    <s v="OK"/>
    <x v="0"/>
    <m/>
    <n v="3"/>
    <m/>
    <m/>
    <s v="201713"/>
    <x v="301"/>
    <x v="172"/>
    <x v="19"/>
    <s v="Archdeaconry of Bedford"/>
    <m/>
    <m/>
    <m/>
    <m/>
    <n v="4000"/>
    <m/>
    <m/>
  </r>
  <r>
    <x v="6"/>
    <x v="0"/>
    <s v="No"/>
    <x v="0"/>
    <m/>
    <n v="3"/>
    <m/>
    <m/>
    <s v="201730"/>
    <x v="303"/>
    <x v="173"/>
    <x v="19"/>
    <s v="Archdeaconry of Bedford"/>
    <m/>
    <m/>
    <m/>
    <m/>
    <n v="1250"/>
    <m/>
    <m/>
  </r>
  <r>
    <x v="6"/>
    <x v="0"/>
    <s v="No"/>
    <x v="0"/>
    <m/>
    <n v="3"/>
    <m/>
    <m/>
    <s v="201740"/>
    <x v="304"/>
    <x v="174"/>
    <x v="19"/>
    <s v="Archdeaconry of Bedford"/>
    <m/>
    <m/>
    <m/>
    <m/>
    <n v="0"/>
    <m/>
    <m/>
  </r>
  <r>
    <x v="6"/>
    <x v="0"/>
    <s v="No"/>
    <x v="0"/>
    <m/>
    <n v="3"/>
    <m/>
    <m/>
    <s v="201690"/>
    <x v="305"/>
    <x v="175"/>
    <x v="19"/>
    <s v="Archdeaconry of Bedford"/>
    <m/>
    <m/>
    <m/>
    <m/>
    <n v="500"/>
    <m/>
    <m/>
  </r>
  <r>
    <x v="6"/>
    <x v="0"/>
    <s v="OK"/>
    <x v="0"/>
    <m/>
    <n v="3"/>
    <m/>
    <m/>
    <s v="202460"/>
    <x v="306"/>
    <x v="176"/>
    <x v="19"/>
    <s v="Archdeaconry of Bedford"/>
    <m/>
    <m/>
    <m/>
    <m/>
    <n v="63230"/>
    <m/>
    <m/>
  </r>
  <r>
    <x v="6"/>
    <x v="0"/>
    <s v="No"/>
    <x v="0"/>
    <m/>
    <n v="3"/>
    <m/>
    <m/>
    <s v="202480"/>
    <x v="307"/>
    <x v="177"/>
    <x v="19"/>
    <s v="Archdeaconry of Bedford"/>
    <m/>
    <m/>
    <m/>
    <m/>
    <n v="0"/>
    <m/>
    <m/>
  </r>
  <r>
    <x v="6"/>
    <x v="0"/>
    <s v="No"/>
    <x v="0"/>
    <m/>
    <n v="3"/>
    <m/>
    <m/>
    <s v="202491"/>
    <x v="308"/>
    <x v="178"/>
    <x v="19"/>
    <s v="Archdeaconry of Bedford"/>
    <m/>
    <m/>
    <m/>
    <m/>
    <n v="750"/>
    <m/>
    <m/>
  </r>
  <r>
    <x v="6"/>
    <x v="0"/>
    <s v="No"/>
    <x v="1"/>
    <m/>
    <n v="3"/>
    <m/>
    <m/>
    <s v="210440"/>
    <x v="309"/>
    <x v="179"/>
    <x v="20"/>
    <s v="Archdeaconry of Bedford"/>
    <m/>
    <m/>
    <m/>
    <m/>
    <n v="0"/>
    <m/>
    <m/>
  </r>
  <r>
    <x v="6"/>
    <x v="0"/>
    <s v="OK"/>
    <x v="1"/>
    <m/>
    <n v="3"/>
    <m/>
    <m/>
    <s v="212130"/>
    <x v="310"/>
    <x v="179"/>
    <x v="20"/>
    <s v="Archdeaconry of Bedford"/>
    <m/>
    <m/>
    <m/>
    <m/>
    <n v="4348"/>
    <m/>
    <m/>
  </r>
  <r>
    <x v="6"/>
    <x v="0"/>
    <s v="No"/>
    <x v="0"/>
    <m/>
    <n v="3"/>
    <m/>
    <m/>
    <s v="210460"/>
    <x v="311"/>
    <x v="180"/>
    <x v="20"/>
    <s v="Archdeaconry of Bedford"/>
    <m/>
    <m/>
    <m/>
    <m/>
    <n v="0"/>
    <m/>
    <m/>
  </r>
  <r>
    <x v="6"/>
    <x v="0"/>
    <s v="No"/>
    <x v="0"/>
    <m/>
    <n v="3"/>
    <m/>
    <m/>
    <s v="211430"/>
    <x v="312"/>
    <x v="180"/>
    <x v="20"/>
    <s v="Archdeaconry of Bedford"/>
    <m/>
    <m/>
    <m/>
    <m/>
    <n v="100"/>
    <m/>
    <m/>
  </r>
  <r>
    <x v="6"/>
    <x v="0"/>
    <s v="OK"/>
    <x v="0"/>
    <m/>
    <n v="3"/>
    <m/>
    <m/>
    <s v="210630"/>
    <x v="313"/>
    <x v="181"/>
    <x v="20"/>
    <s v="Archdeaconry of Bedford"/>
    <m/>
    <m/>
    <m/>
    <m/>
    <n v="1922"/>
    <m/>
    <m/>
  </r>
  <r>
    <x v="6"/>
    <x v="0"/>
    <s v="No"/>
    <x v="0"/>
    <m/>
    <n v="3"/>
    <m/>
    <m/>
    <s v="211120"/>
    <x v="314"/>
    <x v="181"/>
    <x v="20"/>
    <s v="Archdeaconry of Bedford"/>
    <m/>
    <m/>
    <m/>
    <m/>
    <n v="500"/>
    <m/>
    <m/>
  </r>
  <r>
    <x v="6"/>
    <x v="0"/>
    <s v="No"/>
    <x v="0"/>
    <m/>
    <n v="3"/>
    <m/>
    <m/>
    <s v="210730"/>
    <x v="315"/>
    <x v="182"/>
    <x v="20"/>
    <s v="Archdeaconry of Bedford"/>
    <m/>
    <m/>
    <m/>
    <m/>
    <n v="0"/>
    <m/>
    <m/>
  </r>
  <r>
    <x v="6"/>
    <x v="0"/>
    <s v="No"/>
    <x v="0"/>
    <m/>
    <n v="3"/>
    <m/>
    <m/>
    <s v="212070"/>
    <x v="316"/>
    <x v="182"/>
    <x v="20"/>
    <s v="Archdeaconry of Bedford"/>
    <m/>
    <m/>
    <m/>
    <m/>
    <n v="0"/>
    <m/>
    <m/>
  </r>
  <r>
    <x v="6"/>
    <x v="0"/>
    <s v="No"/>
    <x v="0"/>
    <m/>
    <n v="3"/>
    <m/>
    <m/>
    <s v="212890"/>
    <x v="317"/>
    <x v="182"/>
    <x v="20"/>
    <s v="Archdeaconry of Bedford"/>
    <m/>
    <m/>
    <m/>
    <m/>
    <n v="100"/>
    <m/>
    <m/>
  </r>
  <r>
    <x v="6"/>
    <x v="0"/>
    <s v="OK"/>
    <x v="0"/>
    <m/>
    <n v="3"/>
    <m/>
    <m/>
    <s v="210950"/>
    <x v="318"/>
    <x v="183"/>
    <x v="20"/>
    <s v="Archdeaconry of Bedford"/>
    <m/>
    <m/>
    <m/>
    <m/>
    <n v="0"/>
    <m/>
    <m/>
  </r>
  <r>
    <x v="6"/>
    <x v="0"/>
    <s v="OK"/>
    <x v="0"/>
    <m/>
    <n v="3"/>
    <m/>
    <m/>
    <s v="212320"/>
    <x v="319"/>
    <x v="183"/>
    <x v="20"/>
    <s v="Archdeaconry of Bedford"/>
    <m/>
    <m/>
    <m/>
    <m/>
    <n v="6000"/>
    <m/>
    <m/>
  </r>
  <r>
    <x v="6"/>
    <x v="0"/>
    <s v="OK"/>
    <x v="0"/>
    <m/>
    <n v="3"/>
    <m/>
    <m/>
    <s v="212361"/>
    <x v="320"/>
    <x v="183"/>
    <x v="20"/>
    <s v="Archdeaconry of Bedford"/>
    <m/>
    <m/>
    <m/>
    <m/>
    <n v="420"/>
    <m/>
    <m/>
  </r>
  <r>
    <x v="6"/>
    <x v="0"/>
    <s v="No"/>
    <x v="0"/>
    <m/>
    <n v="3"/>
    <m/>
    <m/>
    <s v="211830"/>
    <x v="321"/>
    <x v="184"/>
    <x v="20"/>
    <s v="Archdeaconry of Bedford"/>
    <m/>
    <m/>
    <m/>
    <m/>
    <n v="500"/>
    <m/>
    <m/>
  </r>
  <r>
    <x v="6"/>
    <x v="0"/>
    <s v="No"/>
    <x v="0"/>
    <m/>
    <n v="3"/>
    <m/>
    <m/>
    <s v="212570"/>
    <x v="322"/>
    <x v="184"/>
    <x v="20"/>
    <s v="Archdeaconry of Bedford"/>
    <m/>
    <m/>
    <m/>
    <m/>
    <n v="0"/>
    <m/>
    <m/>
  </r>
  <r>
    <x v="6"/>
    <x v="0"/>
    <s v="OK"/>
    <x v="0"/>
    <m/>
    <n v="3"/>
    <m/>
    <m/>
    <s v="211930"/>
    <x v="323"/>
    <x v="181"/>
    <x v="20"/>
    <s v="Archdeaconry of Bedford"/>
    <m/>
    <m/>
    <m/>
    <m/>
    <n v="1000"/>
    <m/>
    <m/>
  </r>
  <r>
    <x v="6"/>
    <x v="0"/>
    <s v="OK"/>
    <x v="0"/>
    <m/>
    <n v="3"/>
    <m/>
    <m/>
    <s v="211970"/>
    <x v="324"/>
    <x v="184"/>
    <x v="20"/>
    <s v="Archdeaconry of Bedford"/>
    <m/>
    <m/>
    <m/>
    <m/>
    <n v="1558.75"/>
    <m/>
    <m/>
  </r>
  <r>
    <x v="6"/>
    <x v="0"/>
    <s v="No"/>
    <x v="0"/>
    <m/>
    <n v="3"/>
    <m/>
    <m/>
    <s v="212000"/>
    <x v="325"/>
    <x v="181"/>
    <x v="20"/>
    <s v="Archdeaconry of Bedford"/>
    <m/>
    <m/>
    <m/>
    <m/>
    <n v="0"/>
    <m/>
    <m/>
  </r>
  <r>
    <x v="6"/>
    <x v="0"/>
    <s v="No"/>
    <x v="0"/>
    <m/>
    <n v="3"/>
    <m/>
    <m/>
    <s v="213000"/>
    <x v="326"/>
    <x v="181"/>
    <x v="20"/>
    <s v="Archdeaconry of Bedford"/>
    <m/>
    <m/>
    <m/>
    <m/>
    <n v="0"/>
    <m/>
    <m/>
  </r>
  <r>
    <x v="6"/>
    <x v="0"/>
    <s v="No"/>
    <x v="0"/>
    <m/>
    <n v="3"/>
    <m/>
    <m/>
    <s v="212450"/>
    <x v="327"/>
    <x v="181"/>
    <x v="20"/>
    <s v="Archdeaconry of Bedford"/>
    <m/>
    <m/>
    <m/>
    <m/>
    <n v="800"/>
    <m/>
    <m/>
  </r>
  <r>
    <x v="6"/>
    <x v="0"/>
    <s v="No"/>
    <x v="0"/>
    <m/>
    <n v="3"/>
    <m/>
    <m/>
    <s v="212630"/>
    <x v="328"/>
    <x v="181"/>
    <x v="20"/>
    <s v="Archdeaconry of Bedford"/>
    <m/>
    <m/>
    <m/>
    <m/>
    <n v="0"/>
    <m/>
    <m/>
  </r>
  <r>
    <x v="6"/>
    <x v="0"/>
    <s v="No"/>
    <x v="0"/>
    <m/>
    <n v="3"/>
    <m/>
    <m/>
    <s v="213020"/>
    <x v="329"/>
    <x v="185"/>
    <x v="20"/>
    <s v="Archdeaconry of Bedford"/>
    <m/>
    <m/>
    <m/>
    <m/>
    <n v="6000"/>
    <m/>
    <m/>
  </r>
  <r>
    <x v="6"/>
    <x v="0"/>
    <s v="No"/>
    <x v="0"/>
    <m/>
    <n v="3"/>
    <m/>
    <m/>
    <s v="210540"/>
    <x v="330"/>
    <x v="186"/>
    <x v="20"/>
    <s v="Archdeaconry of Bedford"/>
    <m/>
    <m/>
    <m/>
    <m/>
    <n v="4500"/>
    <m/>
    <m/>
  </r>
  <r>
    <x v="6"/>
    <x v="0"/>
    <s v="No"/>
    <x v="0"/>
    <m/>
    <n v="3"/>
    <m/>
    <m/>
    <s v="211921"/>
    <x v="331"/>
    <x v="186"/>
    <x v="20"/>
    <s v="Archdeaconry of Bedford"/>
    <m/>
    <m/>
    <m/>
    <m/>
    <n v="1588.42"/>
    <m/>
    <m/>
  </r>
  <r>
    <x v="6"/>
    <x v="0"/>
    <s v="OK"/>
    <x v="0"/>
    <m/>
    <n v="3"/>
    <m/>
    <m/>
    <s v="212380"/>
    <x v="332"/>
    <x v="186"/>
    <x v="20"/>
    <s v="Archdeaconry of Bedford"/>
    <m/>
    <m/>
    <m/>
    <m/>
    <n v="250"/>
    <m/>
    <m/>
  </r>
  <r>
    <x v="6"/>
    <x v="0"/>
    <s v="OK"/>
    <x v="0"/>
    <m/>
    <n v="3"/>
    <m/>
    <m/>
    <s v="210690"/>
    <x v="333"/>
    <x v="187"/>
    <x v="20"/>
    <s v="Archdeaconry of Bedford"/>
    <m/>
    <m/>
    <m/>
    <m/>
    <n v="4873"/>
    <m/>
    <m/>
  </r>
  <r>
    <x v="6"/>
    <x v="0"/>
    <s v="OK"/>
    <x v="0"/>
    <m/>
    <n v="4"/>
    <m/>
    <m/>
    <s v="030480"/>
    <x v="0"/>
    <x v="0"/>
    <x v="0"/>
    <s v="Archdeaconry of St Albans "/>
    <m/>
    <m/>
    <m/>
    <m/>
    <n v="956"/>
    <m/>
    <m/>
  </r>
  <r>
    <x v="6"/>
    <x v="0"/>
    <s v="OK"/>
    <x v="0"/>
    <m/>
    <n v="4"/>
    <m/>
    <m/>
    <s v="032500"/>
    <x v="1"/>
    <x v="0"/>
    <x v="0"/>
    <s v="Archdeaconry of St Albans "/>
    <m/>
    <m/>
    <m/>
    <m/>
    <n v="5488"/>
    <m/>
    <m/>
  </r>
  <r>
    <x v="6"/>
    <x v="0"/>
    <s v="OK"/>
    <x v="0"/>
    <m/>
    <n v="4"/>
    <m/>
    <m/>
    <s v="031050"/>
    <x v="2"/>
    <x v="1"/>
    <x v="0"/>
    <s v="Archdeaconry of St Albans "/>
    <m/>
    <m/>
    <m/>
    <m/>
    <n v="11000"/>
    <m/>
    <m/>
  </r>
  <r>
    <x v="6"/>
    <x v="0"/>
    <s v="OK"/>
    <x v="0"/>
    <m/>
    <n v="4"/>
    <m/>
    <m/>
    <s v="031060"/>
    <x v="3"/>
    <x v="1"/>
    <x v="0"/>
    <s v="Archdeaconry of St Albans "/>
    <m/>
    <m/>
    <m/>
    <m/>
    <n v="0"/>
    <m/>
    <m/>
  </r>
  <r>
    <x v="6"/>
    <x v="0"/>
    <s v="OK"/>
    <x v="0"/>
    <m/>
    <n v="4"/>
    <m/>
    <m/>
    <s v="031620"/>
    <x v="4"/>
    <x v="1"/>
    <x v="0"/>
    <s v="Archdeaconry of St Albans "/>
    <m/>
    <m/>
    <m/>
    <m/>
    <n v="3338"/>
    <m/>
    <m/>
  </r>
  <r>
    <x v="6"/>
    <x v="0"/>
    <s v="OK"/>
    <x v="0"/>
    <m/>
    <n v="4"/>
    <m/>
    <m/>
    <s v="031851"/>
    <x v="5"/>
    <x v="1"/>
    <x v="0"/>
    <s v="Archdeaconry of St Albans "/>
    <m/>
    <m/>
    <m/>
    <m/>
    <n v="617.75"/>
    <m/>
    <m/>
  </r>
  <r>
    <x v="6"/>
    <x v="0"/>
    <s v="OK"/>
    <x v="0"/>
    <m/>
    <n v="4"/>
    <m/>
    <m/>
    <s v="032020"/>
    <x v="6"/>
    <x v="1"/>
    <x v="0"/>
    <s v="Archdeaconry of St Albans "/>
    <m/>
    <m/>
    <m/>
    <m/>
    <n v="4098"/>
    <m/>
    <m/>
  </r>
  <r>
    <x v="6"/>
    <x v="0"/>
    <s v="OK"/>
    <x v="0"/>
    <m/>
    <n v="4"/>
    <m/>
    <m/>
    <s v="031901"/>
    <x v="7"/>
    <x v="2"/>
    <x v="0"/>
    <s v="Archdeaconry of St Albans "/>
    <m/>
    <m/>
    <m/>
    <m/>
    <n v="4800"/>
    <m/>
    <m/>
  </r>
  <r>
    <x v="6"/>
    <x v="0"/>
    <s v="No"/>
    <x v="0"/>
    <m/>
    <n v="4"/>
    <m/>
    <m/>
    <s v="032621"/>
    <x v="8"/>
    <x v="3"/>
    <x v="0"/>
    <s v="Archdeaconry of St Albans "/>
    <m/>
    <m/>
    <m/>
    <m/>
    <n v="13500"/>
    <m/>
    <m/>
  </r>
  <r>
    <x v="6"/>
    <x v="0"/>
    <s v="No"/>
    <x v="0"/>
    <m/>
    <n v="4"/>
    <m/>
    <m/>
    <s v="032880"/>
    <x v="9"/>
    <x v="2"/>
    <x v="0"/>
    <s v="Archdeaconry of St Albans "/>
    <m/>
    <m/>
    <m/>
    <m/>
    <n v="2250"/>
    <m/>
    <m/>
  </r>
  <r>
    <x v="6"/>
    <x v="0"/>
    <s v="OK"/>
    <x v="0"/>
    <m/>
    <n v="4"/>
    <m/>
    <m/>
    <s v="091081"/>
    <x v="10"/>
    <x v="4"/>
    <x v="1"/>
    <s v="Archdeaconry of St Albans "/>
    <m/>
    <m/>
    <m/>
    <m/>
    <n v="350"/>
    <m/>
    <m/>
  </r>
  <r>
    <x v="6"/>
    <x v="0"/>
    <s v="No"/>
    <x v="0"/>
    <m/>
    <n v="4"/>
    <m/>
    <m/>
    <s v="091670"/>
    <x v="11"/>
    <x v="4"/>
    <x v="1"/>
    <s v="Archdeaconry of St Albans "/>
    <m/>
    <m/>
    <m/>
    <m/>
    <n v="200"/>
    <m/>
    <m/>
  </r>
  <r>
    <x v="6"/>
    <x v="0"/>
    <s v="No"/>
    <x v="0"/>
    <m/>
    <n v="4"/>
    <m/>
    <m/>
    <s v="091290"/>
    <x v="12"/>
    <x v="5"/>
    <x v="1"/>
    <s v="Archdeaconry of St Albans "/>
    <m/>
    <m/>
    <m/>
    <m/>
    <n v="0"/>
    <m/>
    <m/>
  </r>
  <r>
    <x v="6"/>
    <x v="0"/>
    <s v="OK"/>
    <x v="0"/>
    <m/>
    <n v="4"/>
    <m/>
    <m/>
    <s v="091291"/>
    <x v="334"/>
    <x v="5"/>
    <x v="1"/>
    <s v="Archdeaconry of St Albans "/>
    <m/>
    <m/>
    <m/>
    <m/>
    <n v="0"/>
    <m/>
    <m/>
  </r>
  <r>
    <x v="6"/>
    <x v="0"/>
    <s v="OK"/>
    <x v="0"/>
    <m/>
    <n v="4"/>
    <m/>
    <m/>
    <s v="091292"/>
    <x v="335"/>
    <x v="5"/>
    <x v="1"/>
    <s v="Archdeaconry of St Albans "/>
    <m/>
    <m/>
    <m/>
    <m/>
    <n v="0"/>
    <m/>
    <m/>
  </r>
  <r>
    <x v="6"/>
    <x v="0"/>
    <s v="No"/>
    <x v="0"/>
    <m/>
    <n v="4"/>
    <m/>
    <m/>
    <s v="091293"/>
    <x v="336"/>
    <x v="5"/>
    <x v="1"/>
    <s v="Archdeaconry of St Albans "/>
    <m/>
    <m/>
    <m/>
    <m/>
    <n v="0"/>
    <m/>
    <m/>
  </r>
  <r>
    <x v="6"/>
    <x v="0"/>
    <s v="OK"/>
    <x v="0"/>
    <m/>
    <n v="4"/>
    <m/>
    <m/>
    <s v="091294"/>
    <x v="337"/>
    <x v="5"/>
    <x v="1"/>
    <s v="Archdeaconry of St Albans "/>
    <m/>
    <m/>
    <m/>
    <m/>
    <n v="0"/>
    <m/>
    <m/>
  </r>
  <r>
    <x v="6"/>
    <x v="0"/>
    <s v="No"/>
    <x v="0"/>
    <m/>
    <n v="4"/>
    <m/>
    <m/>
    <s v="091340"/>
    <x v="13"/>
    <x v="6"/>
    <x v="1"/>
    <s v="Archdeaconry of St Albans "/>
    <m/>
    <m/>
    <m/>
    <m/>
    <n v="0"/>
    <m/>
    <m/>
  </r>
  <r>
    <x v="6"/>
    <x v="0"/>
    <s v="OK"/>
    <x v="0"/>
    <m/>
    <n v="4"/>
    <m/>
    <m/>
    <s v="091390"/>
    <x v="14"/>
    <x v="6"/>
    <x v="1"/>
    <s v="Archdeaconry of St Albans "/>
    <m/>
    <m/>
    <m/>
    <m/>
    <n v="3605"/>
    <m/>
    <m/>
  </r>
  <r>
    <x v="6"/>
    <x v="0"/>
    <s v="No"/>
    <x v="0"/>
    <m/>
    <n v="4"/>
    <m/>
    <m/>
    <s v="091460"/>
    <x v="15"/>
    <x v="7"/>
    <x v="1"/>
    <s v="Archdeaconry of St Albans "/>
    <m/>
    <m/>
    <m/>
    <m/>
    <n v="825"/>
    <m/>
    <m/>
  </r>
  <r>
    <x v="6"/>
    <x v="0"/>
    <s v="No"/>
    <x v="0"/>
    <m/>
    <n v="4"/>
    <m/>
    <m/>
    <s v="091940"/>
    <x v="16"/>
    <x v="7"/>
    <x v="1"/>
    <s v="Archdeaconry of St Albans "/>
    <m/>
    <m/>
    <m/>
    <m/>
    <n v="0"/>
    <m/>
    <m/>
  </r>
  <r>
    <x v="6"/>
    <x v="0"/>
    <s v="OK"/>
    <x v="0"/>
    <m/>
    <n v="4"/>
    <m/>
    <m/>
    <s v="091580"/>
    <x v="17"/>
    <x v="7"/>
    <x v="1"/>
    <s v="Archdeaconry of St Albans "/>
    <m/>
    <m/>
    <m/>
    <m/>
    <n v="500"/>
    <m/>
    <m/>
  </r>
  <r>
    <x v="6"/>
    <x v="0"/>
    <s v="No"/>
    <x v="0"/>
    <m/>
    <n v="4"/>
    <m/>
    <m/>
    <s v="091950"/>
    <x v="18"/>
    <x v="8"/>
    <x v="1"/>
    <s v="Archdeaconry of St Albans "/>
    <m/>
    <m/>
    <m/>
    <m/>
    <n v="506.92"/>
    <m/>
    <m/>
  </r>
  <r>
    <x v="6"/>
    <x v="0"/>
    <s v="OK"/>
    <x v="0"/>
    <m/>
    <n v="4"/>
    <m/>
    <m/>
    <s v="091551"/>
    <x v="19"/>
    <x v="8"/>
    <x v="1"/>
    <s v="Archdeaconry of St Albans "/>
    <m/>
    <m/>
    <m/>
    <m/>
    <n v="7526"/>
    <m/>
    <m/>
  </r>
  <r>
    <x v="6"/>
    <x v="0"/>
    <s v="OK"/>
    <x v="0"/>
    <m/>
    <n v="4"/>
    <m/>
    <m/>
    <s v="092900"/>
    <x v="20"/>
    <x v="8"/>
    <x v="1"/>
    <s v="Archdeaconry of St Albans "/>
    <m/>
    <m/>
    <m/>
    <m/>
    <n v="1267"/>
    <m/>
    <m/>
  </r>
  <r>
    <x v="6"/>
    <x v="0"/>
    <s v="OK"/>
    <x v="0"/>
    <m/>
    <n v="4"/>
    <m/>
    <m/>
    <s v="091920"/>
    <x v="21"/>
    <x v="9"/>
    <x v="1"/>
    <s v="Archdeaconry of St Albans "/>
    <m/>
    <m/>
    <m/>
    <m/>
    <n v="5923.83"/>
    <m/>
    <m/>
  </r>
  <r>
    <x v="6"/>
    <x v="0"/>
    <s v="OK"/>
    <x v="0"/>
    <m/>
    <n v="4"/>
    <m/>
    <m/>
    <s v="091990"/>
    <x v="22"/>
    <x v="6"/>
    <x v="1"/>
    <s v="Archdeaconry of St Albans "/>
    <m/>
    <m/>
    <m/>
    <m/>
    <n v="2211"/>
    <m/>
    <m/>
  </r>
  <r>
    <x v="6"/>
    <x v="0"/>
    <s v="OK"/>
    <x v="0"/>
    <m/>
    <n v="4"/>
    <m/>
    <m/>
    <s v="092061"/>
    <x v="23"/>
    <x v="10"/>
    <x v="1"/>
    <s v="Archdeaconry of St Albans "/>
    <m/>
    <m/>
    <m/>
    <m/>
    <n v="0"/>
    <m/>
    <m/>
  </r>
  <r>
    <x v="6"/>
    <x v="0"/>
    <s v="OK"/>
    <x v="0"/>
    <m/>
    <n v="4"/>
    <m/>
    <m/>
    <s v="092250"/>
    <x v="24"/>
    <x v="4"/>
    <x v="1"/>
    <s v="Archdeaconry of St Albans "/>
    <m/>
    <m/>
    <m/>
    <m/>
    <n v="3488"/>
    <m/>
    <m/>
  </r>
  <r>
    <x v="6"/>
    <x v="0"/>
    <s v="OK"/>
    <x v="0"/>
    <m/>
    <n v="4"/>
    <m/>
    <m/>
    <s v="092260"/>
    <x v="25"/>
    <x v="5"/>
    <x v="1"/>
    <s v="Archdeaconry of St Albans "/>
    <m/>
    <m/>
    <m/>
    <m/>
    <n v="1696"/>
    <m/>
    <m/>
  </r>
  <r>
    <x v="6"/>
    <x v="0"/>
    <s v="OK"/>
    <x v="0"/>
    <m/>
    <n v="4"/>
    <m/>
    <m/>
    <s v="092470"/>
    <x v="26"/>
    <x v="10"/>
    <x v="1"/>
    <s v="Archdeaconry of St Albans "/>
    <m/>
    <m/>
    <m/>
    <m/>
    <n v="4427"/>
    <m/>
    <m/>
  </r>
  <r>
    <x v="6"/>
    <x v="0"/>
    <s v="OK"/>
    <x v="0"/>
    <m/>
    <n v="4"/>
    <m/>
    <m/>
    <s v="092881"/>
    <x v="27"/>
    <x v="11"/>
    <x v="1"/>
    <s v="Archdeaconry of St Albans "/>
    <m/>
    <m/>
    <m/>
    <m/>
    <n v="3250"/>
    <m/>
    <m/>
  </r>
  <r>
    <x v="6"/>
    <x v="0"/>
    <s v="OK"/>
    <x v="0"/>
    <m/>
    <n v="4"/>
    <m/>
    <m/>
    <s v="100660"/>
    <x v="28"/>
    <x v="12"/>
    <x v="2"/>
    <s v="Archdeaconry of St Albans "/>
    <m/>
    <m/>
    <m/>
    <m/>
    <n v="7576"/>
    <m/>
    <m/>
  </r>
  <r>
    <x v="6"/>
    <x v="0"/>
    <s v="OK"/>
    <x v="1"/>
    <m/>
    <n v="4"/>
    <m/>
    <m/>
    <s v="100680"/>
    <x v="29"/>
    <x v="13"/>
    <x v="2"/>
    <s v="Archdeaconry of St Albans "/>
    <m/>
    <m/>
    <m/>
    <m/>
    <n v="35706"/>
    <m/>
    <m/>
  </r>
  <r>
    <x v="6"/>
    <x v="0"/>
    <s v="OK"/>
    <x v="1"/>
    <m/>
    <n v="4"/>
    <m/>
    <m/>
    <s v="100681"/>
    <x v="30"/>
    <x v="14"/>
    <x v="2"/>
    <s v="Archdeaconry of St Albans "/>
    <m/>
    <m/>
    <m/>
    <m/>
    <n v="11342"/>
    <m/>
    <m/>
  </r>
  <r>
    <x v="6"/>
    <x v="0"/>
    <s v="No"/>
    <x v="0"/>
    <m/>
    <n v="4"/>
    <m/>
    <m/>
    <s v="100790"/>
    <x v="31"/>
    <x v="15"/>
    <x v="2"/>
    <s v="Archdeaconry of St Albans "/>
    <m/>
    <m/>
    <m/>
    <m/>
    <n v="5344"/>
    <m/>
    <m/>
  </r>
  <r>
    <x v="6"/>
    <x v="0"/>
    <s v="OK"/>
    <x v="0"/>
    <m/>
    <n v="4"/>
    <m/>
    <m/>
    <s v="100791"/>
    <x v="32"/>
    <x v="16"/>
    <x v="2"/>
    <s v="Archdeaconry of St Albans "/>
    <m/>
    <m/>
    <m/>
    <m/>
    <n v="5706.25"/>
    <m/>
    <m/>
  </r>
  <r>
    <x v="6"/>
    <x v="0"/>
    <s v="OK"/>
    <x v="0"/>
    <m/>
    <n v="4"/>
    <m/>
    <m/>
    <s v="101800"/>
    <x v="33"/>
    <x v="17"/>
    <x v="2"/>
    <s v="Archdeaconry of St Albans "/>
    <m/>
    <m/>
    <m/>
    <m/>
    <n v="4320"/>
    <m/>
    <m/>
  </r>
  <r>
    <x v="6"/>
    <x v="0"/>
    <s v="OK"/>
    <x v="0"/>
    <m/>
    <n v="4"/>
    <m/>
    <m/>
    <s v="102100"/>
    <x v="34"/>
    <x v="18"/>
    <x v="2"/>
    <s v="Archdeaconry of St Albans "/>
    <m/>
    <m/>
    <m/>
    <m/>
    <n v="7105"/>
    <m/>
    <m/>
  </r>
  <r>
    <x v="6"/>
    <x v="0"/>
    <s v="OK"/>
    <x v="0"/>
    <m/>
    <n v="4"/>
    <m/>
    <m/>
    <s v="100490"/>
    <x v="35"/>
    <x v="19"/>
    <x v="2"/>
    <s v="Archdeaconry of St Albans "/>
    <m/>
    <m/>
    <m/>
    <m/>
    <n v="4028"/>
    <m/>
    <m/>
  </r>
  <r>
    <x v="6"/>
    <x v="0"/>
    <s v="No"/>
    <x v="0"/>
    <m/>
    <n v="4"/>
    <m/>
    <m/>
    <s v="102300"/>
    <x v="36"/>
    <x v="12"/>
    <x v="2"/>
    <s v="Archdeaconry of St Albans "/>
    <m/>
    <m/>
    <m/>
    <m/>
    <n v="1917"/>
    <m/>
    <m/>
  </r>
  <r>
    <x v="6"/>
    <x v="0"/>
    <s v="OK"/>
    <x v="0"/>
    <m/>
    <n v="4"/>
    <m/>
    <m/>
    <s v="112180"/>
    <x v="37"/>
    <x v="20"/>
    <x v="3"/>
    <s v="Archdeaconry of St Albans "/>
    <m/>
    <m/>
    <m/>
    <m/>
    <n v="6353"/>
    <m/>
    <m/>
  </r>
  <r>
    <x v="6"/>
    <x v="0"/>
    <s v="OK"/>
    <x v="0"/>
    <m/>
    <n v="4"/>
    <m/>
    <m/>
    <s v="112211"/>
    <x v="38"/>
    <x v="21"/>
    <x v="3"/>
    <s v="Archdeaconry of St Albans "/>
    <m/>
    <m/>
    <m/>
    <m/>
    <n v="5861"/>
    <m/>
    <m/>
  </r>
  <r>
    <x v="6"/>
    <x v="0"/>
    <s v="OK"/>
    <x v="0"/>
    <m/>
    <n v="4"/>
    <m/>
    <m/>
    <s v="112191"/>
    <x v="39"/>
    <x v="22"/>
    <x v="3"/>
    <s v="Archdeaconry of St Albans "/>
    <m/>
    <m/>
    <m/>
    <m/>
    <n v="5079"/>
    <m/>
    <m/>
  </r>
  <r>
    <x v="6"/>
    <x v="0"/>
    <s v="OK"/>
    <x v="0"/>
    <m/>
    <n v="4"/>
    <m/>
    <m/>
    <s v="112200"/>
    <x v="40"/>
    <x v="23"/>
    <x v="3"/>
    <s v="Archdeaconry of St Albans "/>
    <m/>
    <m/>
    <m/>
    <m/>
    <n v="7589"/>
    <m/>
    <m/>
  </r>
  <r>
    <x v="6"/>
    <x v="0"/>
    <s v="OK"/>
    <x v="0"/>
    <m/>
    <n v="4"/>
    <m/>
    <m/>
    <s v="112210"/>
    <x v="41"/>
    <x v="24"/>
    <x v="3"/>
    <s v="Archdeaconry of St Albans "/>
    <m/>
    <m/>
    <m/>
    <m/>
    <n v="20000"/>
    <m/>
    <m/>
  </r>
  <r>
    <x v="6"/>
    <x v="0"/>
    <s v="No"/>
    <x v="0"/>
    <m/>
    <n v="4"/>
    <m/>
    <m/>
    <s v="112220"/>
    <x v="42"/>
    <x v="25"/>
    <x v="3"/>
    <s v="Archdeaconry of St Albans "/>
    <m/>
    <m/>
    <m/>
    <m/>
    <n v="8383.67"/>
    <m/>
    <m/>
  </r>
  <r>
    <x v="6"/>
    <x v="0"/>
    <s v="OK"/>
    <x v="0"/>
    <m/>
    <n v="4"/>
    <m/>
    <m/>
    <s v="112230"/>
    <x v="43"/>
    <x v="26"/>
    <x v="3"/>
    <s v="Archdeaconry of St Albans "/>
    <m/>
    <m/>
    <m/>
    <m/>
    <n v="5569"/>
    <m/>
    <m/>
  </r>
  <r>
    <x v="6"/>
    <x v="0"/>
    <s v="OK"/>
    <x v="0"/>
    <m/>
    <n v="4"/>
    <m/>
    <m/>
    <s v="112240"/>
    <x v="44"/>
    <x v="27"/>
    <x v="3"/>
    <s v="Archdeaconry of St Albans "/>
    <m/>
    <m/>
    <m/>
    <m/>
    <n v="7052"/>
    <m/>
    <m/>
  </r>
  <r>
    <x v="6"/>
    <x v="0"/>
    <s v="OK"/>
    <x v="0"/>
    <m/>
    <n v="4"/>
    <m/>
    <m/>
    <s v="110040"/>
    <x v="45"/>
    <x v="28"/>
    <x v="3"/>
    <s v="Archdeaconry of St Albans "/>
    <m/>
    <m/>
    <m/>
    <m/>
    <n v="2583"/>
    <m/>
    <m/>
  </r>
  <r>
    <x v="6"/>
    <x v="0"/>
    <s v="OK"/>
    <x v="0"/>
    <m/>
    <n v="4"/>
    <m/>
    <m/>
    <s v="110531"/>
    <x v="46"/>
    <x v="29"/>
    <x v="3"/>
    <s v="Archdeaconry of St Albans "/>
    <m/>
    <m/>
    <m/>
    <m/>
    <n v="4773.42"/>
    <m/>
    <m/>
  </r>
  <r>
    <x v="6"/>
    <x v="0"/>
    <s v="OK"/>
    <x v="0"/>
    <m/>
    <n v="4"/>
    <m/>
    <m/>
    <s v="110750"/>
    <x v="47"/>
    <x v="30"/>
    <x v="3"/>
    <s v="Archdeaconry of St Albans "/>
    <m/>
    <m/>
    <m/>
    <m/>
    <n v="5800"/>
    <m/>
    <m/>
  </r>
  <r>
    <x v="6"/>
    <x v="0"/>
    <s v="No"/>
    <x v="0"/>
    <m/>
    <n v="4"/>
    <m/>
    <m/>
    <s v="110740"/>
    <x v="48"/>
    <x v="31"/>
    <x v="3"/>
    <s v="Archdeaconry of St Albans "/>
    <m/>
    <m/>
    <m/>
    <m/>
    <n v="2000"/>
    <m/>
    <m/>
  </r>
  <r>
    <x v="6"/>
    <x v="0"/>
    <s v="OK"/>
    <x v="0"/>
    <m/>
    <n v="4"/>
    <m/>
    <m/>
    <s v="110980"/>
    <x v="49"/>
    <x v="32"/>
    <x v="3"/>
    <s v="Archdeaconry of St Albans "/>
    <m/>
    <m/>
    <m/>
    <m/>
    <n v="5045"/>
    <m/>
    <m/>
  </r>
  <r>
    <x v="6"/>
    <x v="0"/>
    <s v="OK"/>
    <x v="0"/>
    <m/>
    <n v="4"/>
    <m/>
    <m/>
    <s v="112060"/>
    <x v="50"/>
    <x v="28"/>
    <x v="3"/>
    <s v="Archdeaconry of St Albans "/>
    <m/>
    <m/>
    <m/>
    <m/>
    <n v="9649"/>
    <m/>
    <m/>
  </r>
  <r>
    <x v="6"/>
    <x v="0"/>
    <s v="No"/>
    <x v="0"/>
    <m/>
    <n v="4"/>
    <m/>
    <m/>
    <s v="112340"/>
    <x v="51"/>
    <x v="28"/>
    <x v="3"/>
    <s v="Archdeaconry of St Albans "/>
    <m/>
    <m/>
    <m/>
    <m/>
    <n v="6000"/>
    <m/>
    <m/>
  </r>
  <r>
    <x v="6"/>
    <x v="0"/>
    <s v="OK"/>
    <x v="0"/>
    <m/>
    <n v="4"/>
    <m/>
    <m/>
    <s v="130010"/>
    <x v="52"/>
    <x v="33"/>
    <x v="4"/>
    <s v="Archdeaconry of St Albans "/>
    <m/>
    <m/>
    <m/>
    <m/>
    <n v="7951"/>
    <m/>
    <m/>
  </r>
  <r>
    <x v="6"/>
    <x v="0"/>
    <s v="OK"/>
    <x v="0"/>
    <m/>
    <n v="4"/>
    <m/>
    <m/>
    <s v="131500"/>
    <x v="53"/>
    <x v="34"/>
    <x v="4"/>
    <s v="Archdeaconry of St Albans "/>
    <m/>
    <m/>
    <m/>
    <m/>
    <n v="3351"/>
    <m/>
    <m/>
  </r>
  <r>
    <x v="6"/>
    <x v="0"/>
    <s v="No"/>
    <x v="0"/>
    <m/>
    <n v="4"/>
    <m/>
    <m/>
    <s v="131520"/>
    <x v="54"/>
    <x v="35"/>
    <x v="4"/>
    <s v="Archdeaconry of St Albans "/>
    <m/>
    <m/>
    <m/>
    <m/>
    <n v="1500"/>
    <m/>
    <m/>
  </r>
  <r>
    <x v="6"/>
    <x v="0"/>
    <s v="OK"/>
    <x v="0"/>
    <m/>
    <n v="4"/>
    <m/>
    <m/>
    <s v="131951"/>
    <x v="55"/>
    <x v="36"/>
    <x v="4"/>
    <s v="Archdeaconry of St Albans "/>
    <m/>
    <m/>
    <m/>
    <m/>
    <n v="3522"/>
    <m/>
    <m/>
  </r>
  <r>
    <x v="6"/>
    <x v="0"/>
    <s v="OK"/>
    <x v="0"/>
    <m/>
    <n v="4"/>
    <m/>
    <m/>
    <s v="131960"/>
    <x v="56"/>
    <x v="37"/>
    <x v="4"/>
    <s v="Archdeaconry of St Albans "/>
    <m/>
    <m/>
    <m/>
    <m/>
    <n v="3863"/>
    <m/>
    <m/>
  </r>
  <r>
    <x v="6"/>
    <x v="0"/>
    <s v="No"/>
    <x v="0"/>
    <m/>
    <n v="4"/>
    <m/>
    <m/>
    <s v="132730"/>
    <x v="57"/>
    <x v="38"/>
    <x v="4"/>
    <s v="Archdeaconry of St Albans "/>
    <m/>
    <m/>
    <m/>
    <m/>
    <n v="0"/>
    <m/>
    <m/>
  </r>
  <r>
    <x v="6"/>
    <x v="0"/>
    <s v="OK"/>
    <x v="0"/>
    <m/>
    <n v="4"/>
    <m/>
    <m/>
    <s v="132740"/>
    <x v="58"/>
    <x v="39"/>
    <x v="4"/>
    <s v="Archdeaconry of St Albans "/>
    <m/>
    <m/>
    <m/>
    <m/>
    <n v="2615"/>
    <m/>
    <m/>
  </r>
  <r>
    <x v="6"/>
    <x v="0"/>
    <s v="No"/>
    <x v="0"/>
    <m/>
    <n v="4"/>
    <m/>
    <m/>
    <s v="132760"/>
    <x v="59"/>
    <x v="40"/>
    <x v="4"/>
    <s v="Archdeaconry of St Albans "/>
    <m/>
    <m/>
    <m/>
    <m/>
    <n v="2910"/>
    <m/>
    <m/>
  </r>
  <r>
    <x v="6"/>
    <x v="0"/>
    <s v="OK"/>
    <x v="0"/>
    <m/>
    <n v="4"/>
    <m/>
    <m/>
    <s v="132761"/>
    <x v="60"/>
    <x v="41"/>
    <x v="4"/>
    <s v="Archdeaconry of St Albans "/>
    <m/>
    <m/>
    <m/>
    <m/>
    <n v="9620"/>
    <m/>
    <m/>
  </r>
  <r>
    <x v="6"/>
    <x v="0"/>
    <s v="OK"/>
    <x v="0"/>
    <m/>
    <n v="4"/>
    <m/>
    <m/>
    <s v="132770"/>
    <x v="61"/>
    <x v="42"/>
    <x v="4"/>
    <s v="Archdeaconry of St Albans "/>
    <m/>
    <m/>
    <m/>
    <m/>
    <n v="7215.65"/>
    <m/>
    <m/>
  </r>
  <r>
    <x v="6"/>
    <x v="0"/>
    <s v="OK"/>
    <x v="0"/>
    <m/>
    <n v="4"/>
    <m/>
    <m/>
    <s v="132780"/>
    <x v="62"/>
    <x v="43"/>
    <x v="4"/>
    <s v="Archdeaconry of St Albans "/>
    <m/>
    <m/>
    <m/>
    <m/>
    <n v="4395"/>
    <m/>
    <m/>
  </r>
  <r>
    <x v="6"/>
    <x v="0"/>
    <s v="No"/>
    <x v="0"/>
    <m/>
    <n v="4"/>
    <m/>
    <m/>
    <s v="132781"/>
    <x v="63"/>
    <x v="44"/>
    <x v="4"/>
    <s v="Archdeaconry of St Albans "/>
    <m/>
    <m/>
    <m/>
    <m/>
    <n v="4002"/>
    <m/>
    <m/>
  </r>
  <r>
    <x v="6"/>
    <x v="0"/>
    <s v="OK"/>
    <x v="0"/>
    <m/>
    <n v="4"/>
    <m/>
    <m/>
    <s v="130570"/>
    <x v="64"/>
    <x v="45"/>
    <x v="4"/>
    <s v="Archdeaconry of St Albans "/>
    <m/>
    <m/>
    <m/>
    <m/>
    <n v="0"/>
    <m/>
    <m/>
  </r>
  <r>
    <x v="6"/>
    <x v="0"/>
    <s v="No"/>
    <x v="0"/>
    <m/>
    <n v="4"/>
    <m/>
    <m/>
    <s v="130580"/>
    <x v="65"/>
    <x v="46"/>
    <x v="4"/>
    <s v="Archdeaconry of St Albans "/>
    <m/>
    <m/>
    <m/>
    <m/>
    <n v="3500"/>
    <m/>
    <m/>
  </r>
  <r>
    <x v="6"/>
    <x v="0"/>
    <s v="No"/>
    <x v="0"/>
    <m/>
    <n v="4"/>
    <m/>
    <m/>
    <s v="140150"/>
    <x v="66"/>
    <x v="47"/>
    <x v="5"/>
    <s v="Archdeaconry of St Albans "/>
    <m/>
    <m/>
    <m/>
    <m/>
    <n v="130"/>
    <m/>
    <m/>
  </r>
  <r>
    <x v="6"/>
    <x v="0"/>
    <s v="OK"/>
    <x v="0"/>
    <m/>
    <n v="4"/>
    <m/>
    <m/>
    <s v="141440"/>
    <x v="67"/>
    <x v="47"/>
    <x v="5"/>
    <s v="Archdeaconry of St Albans "/>
    <m/>
    <m/>
    <m/>
    <m/>
    <n v="3508"/>
    <m/>
    <m/>
  </r>
  <r>
    <x v="6"/>
    <x v="0"/>
    <s v="No"/>
    <x v="0"/>
    <m/>
    <n v="4"/>
    <m/>
    <m/>
    <s v="140960"/>
    <x v="68"/>
    <x v="48"/>
    <x v="5"/>
    <s v="Archdeaconry of St Albans "/>
    <m/>
    <m/>
    <m/>
    <m/>
    <n v="0"/>
    <m/>
    <m/>
  </r>
  <r>
    <x v="6"/>
    <x v="0"/>
    <s v="OK"/>
    <x v="0"/>
    <m/>
    <n v="4"/>
    <m/>
    <m/>
    <s v="141100"/>
    <x v="69"/>
    <x v="49"/>
    <x v="5"/>
    <s v="Archdeaconry of St Albans "/>
    <m/>
    <m/>
    <m/>
    <m/>
    <n v="7943"/>
    <m/>
    <m/>
  </r>
  <r>
    <x v="6"/>
    <x v="0"/>
    <s v="OK"/>
    <x v="0"/>
    <m/>
    <n v="4"/>
    <m/>
    <m/>
    <s v="141110"/>
    <x v="70"/>
    <x v="50"/>
    <x v="5"/>
    <s v="Archdeaconry of St Albans "/>
    <m/>
    <m/>
    <m/>
    <m/>
    <n v="24220"/>
    <m/>
    <m/>
  </r>
  <r>
    <x v="6"/>
    <x v="0"/>
    <s v="OK"/>
    <x v="0"/>
    <m/>
    <n v="4"/>
    <m/>
    <m/>
    <s v="141760"/>
    <x v="71"/>
    <x v="48"/>
    <x v="5"/>
    <s v="Archdeaconry of St Albans "/>
    <m/>
    <m/>
    <m/>
    <m/>
    <n v="2286.16"/>
    <m/>
    <m/>
  </r>
  <r>
    <x v="6"/>
    <x v="0"/>
    <s v="OK"/>
    <x v="0"/>
    <m/>
    <n v="4"/>
    <m/>
    <m/>
    <s v="142080"/>
    <x v="72"/>
    <x v="51"/>
    <x v="5"/>
    <s v="Archdeaconry of St Albans "/>
    <m/>
    <m/>
    <m/>
    <m/>
    <n v="10071.92"/>
    <m/>
    <m/>
  </r>
  <r>
    <x v="6"/>
    <x v="0"/>
    <s v="OK"/>
    <x v="0"/>
    <m/>
    <n v="4"/>
    <m/>
    <m/>
    <s v="142280"/>
    <x v="73"/>
    <x v="52"/>
    <x v="5"/>
    <s v="Archdeaconry of St Albans "/>
    <m/>
    <m/>
    <m/>
    <m/>
    <n v="3597"/>
    <m/>
    <m/>
  </r>
  <r>
    <x v="6"/>
    <x v="0"/>
    <s v="OK"/>
    <x v="0"/>
    <m/>
    <n v="4"/>
    <m/>
    <m/>
    <s v="142860"/>
    <x v="74"/>
    <x v="53"/>
    <x v="5"/>
    <s v="Archdeaconry of St Albans "/>
    <m/>
    <m/>
    <m/>
    <m/>
    <n v="8363"/>
    <m/>
    <m/>
  </r>
  <r>
    <x v="6"/>
    <x v="0"/>
    <s v="OK"/>
    <x v="0"/>
    <m/>
    <n v="4"/>
    <m/>
    <m/>
    <s v="231171"/>
    <x v="75"/>
    <x v="54"/>
    <x v="6"/>
    <s v="Archdeaconry of St Albans "/>
    <m/>
    <m/>
    <m/>
    <m/>
    <n v="3696"/>
    <m/>
    <m/>
  </r>
  <r>
    <x v="6"/>
    <x v="0"/>
    <s v="No"/>
    <x v="0"/>
    <m/>
    <n v="4"/>
    <m/>
    <m/>
    <s v="231172"/>
    <x v="76"/>
    <x v="54"/>
    <x v="6"/>
    <s v="Archdeaconry of St Albans "/>
    <m/>
    <m/>
    <m/>
    <m/>
    <n v="1840"/>
    <m/>
    <m/>
  </r>
  <r>
    <x v="6"/>
    <x v="0"/>
    <s v="OK"/>
    <x v="0"/>
    <m/>
    <n v="4"/>
    <m/>
    <m/>
    <s v="231173"/>
    <x v="77"/>
    <x v="54"/>
    <x v="6"/>
    <s v="Archdeaconry of St Albans "/>
    <m/>
    <m/>
    <m/>
    <m/>
    <n v="4678"/>
    <m/>
    <m/>
  </r>
  <r>
    <x v="6"/>
    <x v="0"/>
    <s v="No"/>
    <x v="0"/>
    <m/>
    <n v="4"/>
    <m/>
    <m/>
    <s v="231174"/>
    <x v="78"/>
    <x v="54"/>
    <x v="6"/>
    <s v="Archdeaconry of St Albans "/>
    <m/>
    <m/>
    <m/>
    <m/>
    <n v="800"/>
    <m/>
    <m/>
  </r>
  <r>
    <x v="6"/>
    <x v="0"/>
    <s v="No"/>
    <x v="0"/>
    <m/>
    <n v="4"/>
    <m/>
    <m/>
    <s v="230500"/>
    <x v="79"/>
    <x v="55"/>
    <x v="6"/>
    <s v="Archdeaconry of St Albans "/>
    <m/>
    <m/>
    <m/>
    <m/>
    <n v="21256.5"/>
    <m/>
    <m/>
  </r>
  <r>
    <x v="6"/>
    <x v="0"/>
    <s v="OK"/>
    <x v="0"/>
    <m/>
    <n v="4"/>
    <m/>
    <m/>
    <s v="230501"/>
    <x v="80"/>
    <x v="55"/>
    <x v="6"/>
    <s v="Archdeaconry of St Albans "/>
    <m/>
    <m/>
    <m/>
    <m/>
    <n v="376"/>
    <m/>
    <m/>
  </r>
  <r>
    <x v="6"/>
    <x v="0"/>
    <s v="OK"/>
    <x v="0"/>
    <m/>
    <n v="4"/>
    <m/>
    <m/>
    <s v="230641"/>
    <x v="81"/>
    <x v="56"/>
    <x v="6"/>
    <s v="Archdeaconry of St Albans "/>
    <m/>
    <m/>
    <m/>
    <m/>
    <n v="1000"/>
    <m/>
    <m/>
  </r>
  <r>
    <x v="6"/>
    <x v="0"/>
    <s v="No"/>
    <x v="0"/>
    <m/>
    <n v="4"/>
    <m/>
    <m/>
    <s v="230642"/>
    <x v="82"/>
    <x v="56"/>
    <x v="6"/>
    <s v="Archdeaconry of St Albans "/>
    <m/>
    <m/>
    <m/>
    <m/>
    <n v="0"/>
    <m/>
    <m/>
  </r>
  <r>
    <x v="6"/>
    <x v="0"/>
    <s v="OK"/>
    <x v="0"/>
    <m/>
    <n v="4"/>
    <m/>
    <m/>
    <s v="230643"/>
    <x v="83"/>
    <x v="56"/>
    <x v="6"/>
    <s v="Archdeaconry of St Albans "/>
    <m/>
    <m/>
    <m/>
    <m/>
    <n v="5500"/>
    <m/>
    <m/>
  </r>
  <r>
    <x v="6"/>
    <x v="0"/>
    <s v="OK"/>
    <x v="0"/>
    <m/>
    <n v="4"/>
    <m/>
    <m/>
    <s v="231450"/>
    <x v="84"/>
    <x v="56"/>
    <x v="6"/>
    <s v="Archdeaconry of St Albans "/>
    <m/>
    <m/>
    <m/>
    <m/>
    <n v="0"/>
    <m/>
    <m/>
  </r>
  <r>
    <x v="6"/>
    <x v="0"/>
    <s v="OK"/>
    <x v="0"/>
    <m/>
    <n v="4"/>
    <m/>
    <m/>
    <s v="020672"/>
    <x v="85"/>
    <x v="57"/>
    <x v="7"/>
    <s v="Archdeaconry of Hertford"/>
    <m/>
    <m/>
    <m/>
    <m/>
    <n v="10000"/>
    <m/>
    <m/>
  </r>
  <r>
    <x v="6"/>
    <x v="0"/>
    <s v="No"/>
    <x v="0"/>
    <m/>
    <n v="4"/>
    <m/>
    <m/>
    <s v="020850"/>
    <x v="86"/>
    <x v="58"/>
    <x v="7"/>
    <s v="Archdeaconry of Hertford"/>
    <m/>
    <m/>
    <m/>
    <m/>
    <n v="0"/>
    <m/>
    <m/>
  </r>
  <r>
    <x v="6"/>
    <x v="0"/>
    <s v="OK"/>
    <x v="0"/>
    <m/>
    <n v="4"/>
    <m/>
    <m/>
    <s v="021640"/>
    <x v="87"/>
    <x v="59"/>
    <x v="7"/>
    <s v="Archdeaconry of Hertford"/>
    <m/>
    <m/>
    <m/>
    <m/>
    <n v="7442.5"/>
    <m/>
    <m/>
  </r>
  <r>
    <x v="6"/>
    <x v="0"/>
    <s v="No"/>
    <x v="0"/>
    <m/>
    <n v="4"/>
    <m/>
    <m/>
    <s v="021750"/>
    <x v="88"/>
    <x v="60"/>
    <x v="7"/>
    <s v="Archdeaconry of Hertford"/>
    <m/>
    <m/>
    <m/>
    <m/>
    <n v="0"/>
    <m/>
    <m/>
  </r>
  <r>
    <x v="6"/>
    <x v="0"/>
    <s v="OK"/>
    <x v="0"/>
    <m/>
    <n v="4"/>
    <m/>
    <m/>
    <s v="021860"/>
    <x v="89"/>
    <x v="61"/>
    <x v="7"/>
    <s v="Archdeaconry of Hertford"/>
    <m/>
    <m/>
    <m/>
    <m/>
    <n v="5813.83"/>
    <m/>
    <m/>
  </r>
  <r>
    <x v="6"/>
    <x v="0"/>
    <s v="OK"/>
    <x v="0"/>
    <m/>
    <n v="4"/>
    <m/>
    <m/>
    <s v="020201"/>
    <x v="90"/>
    <x v="62"/>
    <x v="7"/>
    <s v="Archdeaconry of Hertford"/>
    <m/>
    <m/>
    <m/>
    <m/>
    <n v="15679"/>
    <m/>
    <m/>
  </r>
  <r>
    <x v="6"/>
    <x v="0"/>
    <s v="OK"/>
    <x v="0"/>
    <m/>
    <n v="4"/>
    <m/>
    <m/>
    <s v="022110"/>
    <x v="91"/>
    <x v="63"/>
    <x v="7"/>
    <s v="Archdeaconry of Hertford"/>
    <m/>
    <m/>
    <m/>
    <m/>
    <n v="-300"/>
    <m/>
    <m/>
  </r>
  <r>
    <x v="6"/>
    <x v="0"/>
    <s v="OK"/>
    <x v="0"/>
    <m/>
    <n v="4"/>
    <m/>
    <m/>
    <s v="022363"/>
    <x v="92"/>
    <x v="63"/>
    <x v="7"/>
    <s v="Archdeaconry of Hertford"/>
    <m/>
    <m/>
    <m/>
    <m/>
    <n v="656"/>
    <m/>
    <m/>
  </r>
  <r>
    <x v="6"/>
    <x v="0"/>
    <s v="OK"/>
    <x v="0"/>
    <m/>
    <n v="4"/>
    <m/>
    <m/>
    <s v="022362"/>
    <x v="93"/>
    <x v="64"/>
    <x v="7"/>
    <s v="Archdeaconry of Hertford"/>
    <m/>
    <m/>
    <m/>
    <m/>
    <n v="5698"/>
    <m/>
    <m/>
  </r>
  <r>
    <x v="6"/>
    <x v="0"/>
    <s v="No"/>
    <x v="0"/>
    <m/>
    <n v="4"/>
    <m/>
    <m/>
    <s v="022600"/>
    <x v="94"/>
    <x v="65"/>
    <x v="7"/>
    <s v="Archdeaconry of Hertford"/>
    <m/>
    <m/>
    <m/>
    <m/>
    <n v="3000"/>
    <m/>
    <m/>
  </r>
  <r>
    <x v="6"/>
    <x v="0"/>
    <s v="No"/>
    <x v="0"/>
    <m/>
    <n v="4"/>
    <m/>
    <m/>
    <s v="020470"/>
    <x v="95"/>
    <x v="66"/>
    <x v="7"/>
    <s v="Archdeaconry of Hertford"/>
    <m/>
    <m/>
    <m/>
    <m/>
    <n v="0"/>
    <m/>
    <m/>
  </r>
  <r>
    <x v="6"/>
    <x v="0"/>
    <s v="No"/>
    <x v="0"/>
    <m/>
    <n v="4"/>
    <m/>
    <m/>
    <s v="040020"/>
    <x v="96"/>
    <x v="67"/>
    <x v="8"/>
    <s v="Archdeaconry of Hertford"/>
    <m/>
    <m/>
    <m/>
    <m/>
    <n v="0"/>
    <m/>
    <m/>
  </r>
  <r>
    <x v="6"/>
    <x v="0"/>
    <s v="No"/>
    <x v="0"/>
    <m/>
    <n v="4"/>
    <m/>
    <m/>
    <s v="041630"/>
    <x v="97"/>
    <x v="67"/>
    <x v="8"/>
    <s v="Archdeaconry of Hertford"/>
    <m/>
    <m/>
    <m/>
    <m/>
    <n v="0"/>
    <m/>
    <m/>
  </r>
  <r>
    <x v="6"/>
    <x v="0"/>
    <s v="No"/>
    <x v="0"/>
    <m/>
    <n v="4"/>
    <m/>
    <m/>
    <s v="042550"/>
    <x v="98"/>
    <x v="68"/>
    <x v="8"/>
    <s v="Archdeaconry of Hertford"/>
    <m/>
    <m/>
    <m/>
    <m/>
    <n v="1500"/>
    <m/>
    <m/>
  </r>
  <r>
    <x v="6"/>
    <x v="0"/>
    <s v="OK"/>
    <x v="0"/>
    <m/>
    <n v="4"/>
    <m/>
    <m/>
    <s v="040430"/>
    <x v="99"/>
    <x v="69"/>
    <x v="8"/>
    <s v="Archdeaconry of Hertford"/>
    <m/>
    <m/>
    <m/>
    <m/>
    <n v="8999"/>
    <m/>
    <m/>
  </r>
  <r>
    <x v="6"/>
    <x v="0"/>
    <s v="No"/>
    <x v="0"/>
    <m/>
    <n v="4"/>
    <m/>
    <m/>
    <s v="040520"/>
    <x v="100"/>
    <x v="70"/>
    <x v="8"/>
    <s v="Archdeaconry of Hertford"/>
    <m/>
    <m/>
    <m/>
    <m/>
    <n v="0"/>
    <m/>
    <m/>
  </r>
  <r>
    <x v="6"/>
    <x v="0"/>
    <s v="No"/>
    <x v="0"/>
    <m/>
    <n v="4"/>
    <m/>
    <m/>
    <s v="040990"/>
    <x v="101"/>
    <x v="70"/>
    <x v="8"/>
    <s v="Archdeaconry of Hertford"/>
    <m/>
    <m/>
    <m/>
    <m/>
    <n v="0"/>
    <m/>
    <m/>
  </r>
  <r>
    <x v="6"/>
    <x v="0"/>
    <s v="No"/>
    <x v="0"/>
    <m/>
    <n v="4"/>
    <m/>
    <m/>
    <s v="042451"/>
    <x v="102"/>
    <x v="70"/>
    <x v="8"/>
    <s v="Archdeaconry of Hertford"/>
    <m/>
    <m/>
    <m/>
    <m/>
    <n v="269.25"/>
    <m/>
    <m/>
  </r>
  <r>
    <x v="6"/>
    <x v="0"/>
    <s v="No"/>
    <x v="0"/>
    <m/>
    <n v="4"/>
    <m/>
    <m/>
    <s v="041000"/>
    <x v="103"/>
    <x v="71"/>
    <x v="8"/>
    <s v="Archdeaconry of Hertford"/>
    <m/>
    <m/>
    <m/>
    <m/>
    <n v="2696.75"/>
    <m/>
    <m/>
  </r>
  <r>
    <x v="6"/>
    <x v="0"/>
    <s v="OK"/>
    <x v="0"/>
    <m/>
    <n v="4"/>
    <m/>
    <m/>
    <s v="041250"/>
    <x v="104"/>
    <x v="71"/>
    <x v="8"/>
    <s v="Archdeaconry of Hertford"/>
    <m/>
    <m/>
    <m/>
    <m/>
    <n v="3137"/>
    <m/>
    <m/>
  </r>
  <r>
    <x v="6"/>
    <x v="0"/>
    <s v="No"/>
    <x v="0"/>
    <m/>
    <n v="4"/>
    <m/>
    <m/>
    <s v="041300"/>
    <x v="105"/>
    <x v="72"/>
    <x v="8"/>
    <s v="Archdeaconry of Hertford"/>
    <m/>
    <m/>
    <m/>
    <m/>
    <n v="0"/>
    <m/>
    <m/>
  </r>
  <r>
    <x v="6"/>
    <x v="0"/>
    <s v="No"/>
    <x v="0"/>
    <m/>
    <n v="4"/>
    <m/>
    <m/>
    <s v="041850"/>
    <x v="106"/>
    <x v="67"/>
    <x v="8"/>
    <s v="Archdeaconry of Hertford"/>
    <m/>
    <m/>
    <m/>
    <m/>
    <n v="2000"/>
    <m/>
    <m/>
  </r>
  <r>
    <x v="6"/>
    <x v="0"/>
    <s v="OK"/>
    <x v="0"/>
    <m/>
    <n v="4"/>
    <m/>
    <m/>
    <s v="042310"/>
    <x v="107"/>
    <x v="73"/>
    <x v="8"/>
    <s v="Archdeaconry of Hertford"/>
    <m/>
    <m/>
    <m/>
    <m/>
    <n v="12300"/>
    <m/>
    <m/>
  </r>
  <r>
    <x v="6"/>
    <x v="0"/>
    <s v="OK"/>
    <x v="0"/>
    <m/>
    <n v="4"/>
    <m/>
    <m/>
    <s v="042400"/>
    <x v="108"/>
    <x v="74"/>
    <x v="8"/>
    <s v="Archdeaconry of Hertford"/>
    <m/>
    <m/>
    <m/>
    <m/>
    <n v="5012"/>
    <m/>
    <m/>
  </r>
  <r>
    <x v="6"/>
    <x v="0"/>
    <s v="OK"/>
    <x v="0"/>
    <m/>
    <n v="4"/>
    <m/>
    <m/>
    <s v="041650"/>
    <x v="109"/>
    <x v="74"/>
    <x v="8"/>
    <s v="Archdeaconry of Hertford"/>
    <m/>
    <m/>
    <m/>
    <m/>
    <n v="2764"/>
    <m/>
    <m/>
  </r>
  <r>
    <x v="6"/>
    <x v="0"/>
    <s v="OK"/>
    <x v="0"/>
    <m/>
    <n v="4"/>
    <m/>
    <m/>
    <s v="042170"/>
    <x v="110"/>
    <x v="74"/>
    <x v="8"/>
    <s v="Archdeaconry of Hertford"/>
    <m/>
    <m/>
    <m/>
    <m/>
    <n v="615"/>
    <m/>
    <m/>
  </r>
  <r>
    <x v="6"/>
    <x v="0"/>
    <s v="OK"/>
    <x v="1"/>
    <m/>
    <n v="4"/>
    <m/>
    <m/>
    <s v="042552"/>
    <x v="111"/>
    <x v="75"/>
    <x v="8"/>
    <s v="Archdeaconry of Hertford"/>
    <m/>
    <m/>
    <m/>
    <m/>
    <n v="7781.83"/>
    <m/>
    <m/>
  </r>
  <r>
    <x v="6"/>
    <x v="0"/>
    <s v="OK"/>
    <x v="0"/>
    <m/>
    <n v="4"/>
    <m/>
    <m/>
    <s v="050160"/>
    <x v="112"/>
    <x v="76"/>
    <x v="9"/>
    <s v="Archdeaconry of Hertford"/>
    <m/>
    <m/>
    <m/>
    <m/>
    <n v="4000"/>
    <m/>
    <m/>
  </r>
  <r>
    <x v="6"/>
    <x v="0"/>
    <s v="No"/>
    <x v="0"/>
    <m/>
    <n v="4"/>
    <m/>
    <m/>
    <s v="050581"/>
    <x v="113"/>
    <x v="76"/>
    <x v="9"/>
    <s v="Archdeaconry of Hertford"/>
    <m/>
    <m/>
    <m/>
    <m/>
    <n v="1196"/>
    <m/>
    <m/>
  </r>
  <r>
    <x v="6"/>
    <x v="0"/>
    <s v="OK"/>
    <x v="0"/>
    <m/>
    <n v="4"/>
    <m/>
    <m/>
    <s v="052840"/>
    <x v="114"/>
    <x v="77"/>
    <x v="9"/>
    <s v="Archdeaconry of Hertford"/>
    <m/>
    <m/>
    <m/>
    <m/>
    <n v="2064"/>
    <m/>
    <m/>
  </r>
  <r>
    <x v="6"/>
    <x v="0"/>
    <s v="OK"/>
    <x v="0"/>
    <m/>
    <n v="4"/>
    <m/>
    <m/>
    <s v="050060"/>
    <x v="115"/>
    <x v="78"/>
    <x v="9"/>
    <s v="Archdeaconry of Hertford"/>
    <m/>
    <m/>
    <m/>
    <m/>
    <n v="928"/>
    <m/>
    <m/>
  </r>
  <r>
    <x v="6"/>
    <x v="0"/>
    <s v="No"/>
    <x v="0"/>
    <m/>
    <n v="4"/>
    <m/>
    <m/>
    <s v="050530"/>
    <x v="116"/>
    <x v="78"/>
    <x v="9"/>
    <s v="Archdeaconry of Hertford"/>
    <m/>
    <m/>
    <m/>
    <m/>
    <n v="765"/>
    <m/>
    <m/>
  </r>
  <r>
    <x v="6"/>
    <x v="0"/>
    <s v="OK"/>
    <x v="0"/>
    <m/>
    <n v="4"/>
    <m/>
    <m/>
    <s v="051070"/>
    <x v="117"/>
    <x v="78"/>
    <x v="9"/>
    <s v="Archdeaconry of Hertford"/>
    <m/>
    <m/>
    <m/>
    <m/>
    <n v="2654"/>
    <m/>
    <m/>
  </r>
  <r>
    <x v="6"/>
    <x v="0"/>
    <s v="OK"/>
    <x v="0"/>
    <m/>
    <n v="4"/>
    <m/>
    <m/>
    <s v="051781"/>
    <x v="118"/>
    <x v="78"/>
    <x v="9"/>
    <s v="Archdeaconry of Hertford"/>
    <m/>
    <m/>
    <m/>
    <m/>
    <n v="0"/>
    <m/>
    <m/>
  </r>
  <r>
    <x v="6"/>
    <x v="0"/>
    <s v="OK"/>
    <x v="0"/>
    <m/>
    <n v="4"/>
    <m/>
    <m/>
    <s v="050080"/>
    <x v="119"/>
    <x v="79"/>
    <x v="9"/>
    <s v="Archdeaconry of Hertford"/>
    <m/>
    <m/>
    <m/>
    <m/>
    <n v="1338"/>
    <m/>
    <m/>
  </r>
  <r>
    <x v="6"/>
    <x v="0"/>
    <s v="No"/>
    <x v="0"/>
    <m/>
    <n v="4"/>
    <m/>
    <m/>
    <s v="050770"/>
    <x v="120"/>
    <x v="79"/>
    <x v="9"/>
    <s v="Archdeaconry of Hertford"/>
    <m/>
    <m/>
    <m/>
    <m/>
    <n v="900"/>
    <m/>
    <m/>
  </r>
  <r>
    <x v="6"/>
    <x v="0"/>
    <s v="No"/>
    <x v="0"/>
    <m/>
    <n v="4"/>
    <m/>
    <m/>
    <s v="052551"/>
    <x v="121"/>
    <x v="79"/>
    <x v="9"/>
    <s v="Archdeaconry of Hertford"/>
    <m/>
    <m/>
    <m/>
    <m/>
    <n v="0"/>
    <m/>
    <m/>
  </r>
  <r>
    <x v="6"/>
    <x v="0"/>
    <s v="OK"/>
    <x v="0"/>
    <m/>
    <n v="4"/>
    <m/>
    <m/>
    <s v="050110"/>
    <x v="122"/>
    <x v="80"/>
    <x v="9"/>
    <s v="Archdeaconry of Hertford"/>
    <m/>
    <m/>
    <m/>
    <m/>
    <n v="5837"/>
    <m/>
    <m/>
  </r>
  <r>
    <x v="6"/>
    <x v="0"/>
    <s v="No"/>
    <x v="0"/>
    <m/>
    <n v="4"/>
    <m/>
    <m/>
    <s v="050120"/>
    <x v="123"/>
    <x v="81"/>
    <x v="9"/>
    <s v="Archdeaconry of Hertford"/>
    <m/>
    <m/>
    <m/>
    <m/>
    <n v="600"/>
    <m/>
    <m/>
  </r>
  <r>
    <x v="6"/>
    <x v="0"/>
    <s v="OK"/>
    <x v="0"/>
    <m/>
    <n v="4"/>
    <m/>
    <m/>
    <s v="051501"/>
    <x v="124"/>
    <x v="81"/>
    <x v="9"/>
    <s v="Archdeaconry of Hertford"/>
    <m/>
    <m/>
    <m/>
    <m/>
    <n v="0"/>
    <m/>
    <m/>
  </r>
  <r>
    <x v="6"/>
    <x v="0"/>
    <s v="OK"/>
    <x v="0"/>
    <m/>
    <n v="4"/>
    <m/>
    <m/>
    <s v="052830"/>
    <x v="125"/>
    <x v="81"/>
    <x v="9"/>
    <s v="Archdeaconry of Hertford"/>
    <m/>
    <m/>
    <m/>
    <m/>
    <n v="3000"/>
    <m/>
    <m/>
  </r>
  <r>
    <x v="6"/>
    <x v="0"/>
    <s v="OK"/>
    <x v="0"/>
    <m/>
    <n v="4"/>
    <m/>
    <m/>
    <s v="050171"/>
    <x v="126"/>
    <x v="82"/>
    <x v="9"/>
    <s v="Archdeaconry of Hertford"/>
    <m/>
    <m/>
    <m/>
    <m/>
    <n v="1431"/>
    <m/>
    <m/>
  </r>
  <r>
    <x v="6"/>
    <x v="0"/>
    <s v="OK"/>
    <x v="0"/>
    <m/>
    <n v="4"/>
    <m/>
    <m/>
    <s v="051885"/>
    <x v="127"/>
    <x v="82"/>
    <x v="9"/>
    <s v="Archdeaconry of Hertford"/>
    <m/>
    <m/>
    <m/>
    <m/>
    <n v="1345.58"/>
    <m/>
    <m/>
  </r>
  <r>
    <x v="6"/>
    <x v="0"/>
    <s v="OK"/>
    <x v="0"/>
    <m/>
    <n v="4"/>
    <m/>
    <m/>
    <s v="050180"/>
    <x v="128"/>
    <x v="82"/>
    <x v="9"/>
    <s v="Archdeaconry of Hertford"/>
    <m/>
    <m/>
    <m/>
    <m/>
    <n v="0"/>
    <m/>
    <m/>
  </r>
  <r>
    <x v="6"/>
    <x v="0"/>
    <s v="OK"/>
    <x v="0"/>
    <m/>
    <n v="4"/>
    <m/>
    <m/>
    <s v="050360"/>
    <x v="129"/>
    <x v="79"/>
    <x v="9"/>
    <s v="Archdeaconry of Hertford"/>
    <m/>
    <m/>
    <m/>
    <m/>
    <n v="1500"/>
    <m/>
    <m/>
  </r>
  <r>
    <x v="6"/>
    <x v="0"/>
    <s v="OK"/>
    <x v="0"/>
    <m/>
    <n v="4"/>
    <m/>
    <m/>
    <s v="050711"/>
    <x v="130"/>
    <x v="77"/>
    <x v="9"/>
    <s v="Archdeaconry of Hertford"/>
    <m/>
    <m/>
    <m/>
    <m/>
    <n v="481"/>
    <m/>
    <m/>
  </r>
  <r>
    <x v="6"/>
    <x v="0"/>
    <s v="OK"/>
    <x v="0"/>
    <m/>
    <n v="4"/>
    <m/>
    <m/>
    <s v="052151"/>
    <x v="131"/>
    <x v="77"/>
    <x v="9"/>
    <s v="Archdeaconry of Hertford"/>
    <m/>
    <m/>
    <m/>
    <m/>
    <n v="2169.25"/>
    <m/>
    <m/>
  </r>
  <r>
    <x v="6"/>
    <x v="0"/>
    <s v="OK"/>
    <x v="0"/>
    <m/>
    <n v="4"/>
    <m/>
    <m/>
    <s v="052270"/>
    <x v="132"/>
    <x v="77"/>
    <x v="9"/>
    <s v="Archdeaconry of Hertford"/>
    <m/>
    <m/>
    <m/>
    <m/>
    <n v="1087"/>
    <m/>
    <m/>
  </r>
  <r>
    <x v="6"/>
    <x v="0"/>
    <s v="OK"/>
    <x v="0"/>
    <m/>
    <n v="4"/>
    <m/>
    <m/>
    <s v="052670"/>
    <x v="133"/>
    <x v="77"/>
    <x v="9"/>
    <s v="Archdeaconry of Hertford"/>
    <m/>
    <m/>
    <m/>
    <m/>
    <n v="501"/>
    <m/>
    <m/>
  </r>
  <r>
    <x v="6"/>
    <x v="0"/>
    <s v="OK"/>
    <x v="0"/>
    <m/>
    <n v="4"/>
    <m/>
    <m/>
    <s v="051270"/>
    <x v="134"/>
    <x v="80"/>
    <x v="9"/>
    <s v="Archdeaconry of Hertford"/>
    <m/>
    <m/>
    <m/>
    <m/>
    <n v="522.16999999999996"/>
    <m/>
    <m/>
  </r>
  <r>
    <x v="6"/>
    <x v="0"/>
    <s v="OK"/>
    <x v="0"/>
    <m/>
    <n v="4"/>
    <m/>
    <m/>
    <s v="051880"/>
    <x v="135"/>
    <x v="80"/>
    <x v="9"/>
    <s v="Archdeaconry of Hertford"/>
    <m/>
    <m/>
    <m/>
    <m/>
    <n v="188"/>
    <m/>
    <m/>
  </r>
  <r>
    <x v="6"/>
    <x v="0"/>
    <s v="OK"/>
    <x v="0"/>
    <m/>
    <n v="4"/>
    <m/>
    <m/>
    <s v="051400"/>
    <x v="136"/>
    <x v="83"/>
    <x v="9"/>
    <s v="Archdeaconry of Hertford"/>
    <m/>
    <m/>
    <m/>
    <m/>
    <n v="0"/>
    <m/>
    <m/>
  </r>
  <r>
    <x v="6"/>
    <x v="0"/>
    <s v="OK"/>
    <x v="0"/>
    <m/>
    <n v="4"/>
    <m/>
    <m/>
    <s v="052540"/>
    <x v="137"/>
    <x v="83"/>
    <x v="9"/>
    <s v="Archdeaconry of Hertford"/>
    <m/>
    <m/>
    <m/>
    <m/>
    <n v="697"/>
    <m/>
    <m/>
  </r>
  <r>
    <x v="6"/>
    <x v="0"/>
    <s v="No"/>
    <x v="0"/>
    <m/>
    <n v="4"/>
    <m/>
    <m/>
    <s v="052150"/>
    <x v="138"/>
    <x v="84"/>
    <x v="9"/>
    <s v="Archdeaconry of Hertford"/>
    <m/>
    <m/>
    <m/>
    <m/>
    <n v="6014.25"/>
    <m/>
    <m/>
  </r>
  <r>
    <x v="6"/>
    <x v="0"/>
    <s v="No"/>
    <x v="0"/>
    <m/>
    <n v="4"/>
    <m/>
    <m/>
    <s v="052660"/>
    <x v="139"/>
    <x v="79"/>
    <x v="9"/>
    <s v="Archdeaconry of Hertford"/>
    <m/>
    <m/>
    <m/>
    <m/>
    <n v="6292.25"/>
    <m/>
    <m/>
  </r>
  <r>
    <x v="6"/>
    <x v="0"/>
    <s v="OK"/>
    <x v="0"/>
    <m/>
    <n v="4"/>
    <m/>
    <m/>
    <s v="060550"/>
    <x v="140"/>
    <x v="85"/>
    <x v="10"/>
    <s v="Archdeaconry of Hertford"/>
    <m/>
    <m/>
    <m/>
    <m/>
    <n v="9380"/>
    <m/>
    <m/>
  </r>
  <r>
    <x v="6"/>
    <x v="0"/>
    <s v="No"/>
    <x v="0"/>
    <m/>
    <n v="4"/>
    <m/>
    <m/>
    <s v="060650"/>
    <x v="141"/>
    <x v="86"/>
    <x v="10"/>
    <s v="Archdeaconry of Hertford"/>
    <m/>
    <m/>
    <m/>
    <m/>
    <n v="3236.5"/>
    <m/>
    <m/>
  </r>
  <r>
    <x v="6"/>
    <x v="0"/>
    <s v="No"/>
    <x v="0"/>
    <m/>
    <n v="4"/>
    <m/>
    <m/>
    <s v="062620"/>
    <x v="142"/>
    <x v="86"/>
    <x v="10"/>
    <s v="Archdeaconry of Hertford"/>
    <m/>
    <m/>
    <m/>
    <m/>
    <n v="1750"/>
    <m/>
    <m/>
  </r>
  <r>
    <x v="6"/>
    <x v="0"/>
    <s v="No"/>
    <x v="0"/>
    <m/>
    <n v="4"/>
    <m/>
    <m/>
    <s v="061010"/>
    <x v="143"/>
    <x v="86"/>
    <x v="10"/>
    <s v="Archdeaconry of Hertford"/>
    <m/>
    <m/>
    <m/>
    <m/>
    <n v="400"/>
    <m/>
    <m/>
  </r>
  <r>
    <x v="6"/>
    <x v="0"/>
    <s v="OK"/>
    <x v="0"/>
    <m/>
    <n v="4"/>
    <m/>
    <m/>
    <s v="061320"/>
    <x v="144"/>
    <x v="87"/>
    <x v="10"/>
    <s v="Archdeaconry of Hertford"/>
    <m/>
    <m/>
    <m/>
    <m/>
    <n v="5894"/>
    <m/>
    <m/>
  </r>
  <r>
    <x v="6"/>
    <x v="0"/>
    <s v="OK"/>
    <x v="1"/>
    <m/>
    <n v="4"/>
    <m/>
    <m/>
    <s v="061900"/>
    <x v="145"/>
    <x v="88"/>
    <x v="10"/>
    <s v="Archdeaconry of Hertford"/>
    <m/>
    <m/>
    <m/>
    <m/>
    <n v="0"/>
    <m/>
    <m/>
  </r>
  <r>
    <x v="6"/>
    <x v="0"/>
    <s v="OK"/>
    <x v="0"/>
    <m/>
    <n v="4"/>
    <m/>
    <m/>
    <s v="062160"/>
    <x v="146"/>
    <x v="89"/>
    <x v="10"/>
    <s v="Archdeaconry of Hertford"/>
    <m/>
    <m/>
    <m/>
    <m/>
    <n v="4826"/>
    <m/>
    <m/>
  </r>
  <r>
    <x v="6"/>
    <x v="0"/>
    <s v="OK"/>
    <x v="0"/>
    <m/>
    <n v="4"/>
    <m/>
    <m/>
    <s v="062680"/>
    <x v="147"/>
    <x v="86"/>
    <x v="10"/>
    <s v="Archdeaconry of Hertford"/>
    <m/>
    <m/>
    <m/>
    <m/>
    <n v="2697.08"/>
    <m/>
    <m/>
  </r>
  <r>
    <x v="6"/>
    <x v="0"/>
    <s v="OK"/>
    <x v="0"/>
    <m/>
    <n v="4"/>
    <m/>
    <m/>
    <s v="070151"/>
    <x v="148"/>
    <x v="90"/>
    <x v="11"/>
    <s v="Archdeaconry of Hertford"/>
    <m/>
    <m/>
    <m/>
    <m/>
    <n v="726"/>
    <m/>
    <m/>
  </r>
  <r>
    <x v="6"/>
    <x v="0"/>
    <s v="OK"/>
    <x v="0"/>
    <m/>
    <n v="4"/>
    <m/>
    <m/>
    <s v="072800"/>
    <x v="149"/>
    <x v="90"/>
    <x v="11"/>
    <s v="Archdeaconry of Hertford"/>
    <m/>
    <m/>
    <m/>
    <m/>
    <n v="8794"/>
    <m/>
    <m/>
  </r>
  <r>
    <x v="6"/>
    <x v="0"/>
    <s v="OK"/>
    <x v="0"/>
    <m/>
    <n v="4"/>
    <m/>
    <m/>
    <s v="072801"/>
    <x v="150"/>
    <x v="90"/>
    <x v="11"/>
    <s v="Archdeaconry of Hertford"/>
    <m/>
    <m/>
    <m/>
    <m/>
    <n v="1499"/>
    <m/>
    <m/>
  </r>
  <r>
    <x v="6"/>
    <x v="0"/>
    <s v="OK"/>
    <x v="0"/>
    <m/>
    <n v="4"/>
    <m/>
    <m/>
    <s v="070720"/>
    <x v="151"/>
    <x v="90"/>
    <x v="11"/>
    <s v="Archdeaconry of Hertford"/>
    <m/>
    <m/>
    <m/>
    <m/>
    <n v="3020"/>
    <m/>
    <m/>
  </r>
  <r>
    <x v="6"/>
    <x v="0"/>
    <s v="OK"/>
    <x v="0"/>
    <m/>
    <n v="4"/>
    <m/>
    <m/>
    <s v="070820"/>
    <x v="152"/>
    <x v="91"/>
    <x v="11"/>
    <s v="Archdeaconry of Hertford"/>
    <m/>
    <m/>
    <m/>
    <m/>
    <n v="4021.25"/>
    <m/>
    <m/>
  </r>
  <r>
    <x v="6"/>
    <x v="0"/>
    <s v="OK"/>
    <x v="0"/>
    <m/>
    <n v="4"/>
    <m/>
    <m/>
    <s v="071131"/>
    <x v="153"/>
    <x v="92"/>
    <x v="11"/>
    <s v="Archdeaconry of Hertford"/>
    <m/>
    <m/>
    <m/>
    <m/>
    <n v="4950"/>
    <m/>
    <m/>
  </r>
  <r>
    <x v="6"/>
    <x v="0"/>
    <s v="OK"/>
    <x v="0"/>
    <m/>
    <n v="4"/>
    <m/>
    <m/>
    <s v="071132"/>
    <x v="154"/>
    <x v="92"/>
    <x v="11"/>
    <s v="Archdeaconry of Hertford"/>
    <m/>
    <m/>
    <m/>
    <m/>
    <n v="750"/>
    <m/>
    <m/>
  </r>
  <r>
    <x v="6"/>
    <x v="0"/>
    <s v="No"/>
    <x v="0"/>
    <m/>
    <n v="4"/>
    <m/>
    <m/>
    <s v="071133"/>
    <x v="155"/>
    <x v="92"/>
    <x v="11"/>
    <s v="Archdeaconry of Hertford"/>
    <m/>
    <m/>
    <m/>
    <m/>
    <n v="0"/>
    <m/>
    <m/>
  </r>
  <r>
    <x v="6"/>
    <x v="0"/>
    <s v="No"/>
    <x v="0"/>
    <m/>
    <n v="4"/>
    <m/>
    <m/>
    <s v="071140"/>
    <x v="156"/>
    <x v="93"/>
    <x v="11"/>
    <s v="Archdeaconry of Hertford"/>
    <m/>
    <m/>
    <m/>
    <m/>
    <n v="3901.33"/>
    <m/>
    <m/>
  </r>
  <r>
    <x v="6"/>
    <x v="0"/>
    <s v="OK"/>
    <x v="0"/>
    <m/>
    <n v="4"/>
    <m/>
    <m/>
    <s v="071540"/>
    <x v="157"/>
    <x v="92"/>
    <x v="11"/>
    <s v="Archdeaconry of Hertford"/>
    <m/>
    <m/>
    <m/>
    <m/>
    <n v="2812"/>
    <m/>
    <m/>
  </r>
  <r>
    <x v="6"/>
    <x v="0"/>
    <s v="OK"/>
    <x v="0"/>
    <m/>
    <n v="4"/>
    <m/>
    <m/>
    <s v="071890"/>
    <x v="158"/>
    <x v="92"/>
    <x v="11"/>
    <s v="Archdeaconry of Hertford"/>
    <m/>
    <m/>
    <m/>
    <m/>
    <n v="6024.33"/>
    <m/>
    <m/>
  </r>
  <r>
    <x v="6"/>
    <x v="0"/>
    <s v="OK"/>
    <x v="0"/>
    <m/>
    <n v="4"/>
    <m/>
    <m/>
    <s v="070821"/>
    <x v="159"/>
    <x v="94"/>
    <x v="11"/>
    <s v="Archdeaconry of Hertford"/>
    <m/>
    <m/>
    <m/>
    <m/>
    <n v="4225"/>
    <m/>
    <m/>
  </r>
  <r>
    <x v="6"/>
    <x v="0"/>
    <s v="OK"/>
    <x v="0"/>
    <m/>
    <n v="4"/>
    <m/>
    <m/>
    <s v="072530"/>
    <x v="160"/>
    <x v="90"/>
    <x v="11"/>
    <s v="Archdeaconry of Hertford"/>
    <m/>
    <m/>
    <m/>
    <m/>
    <n v="3342"/>
    <m/>
    <m/>
  </r>
  <r>
    <x v="6"/>
    <x v="0"/>
    <s v="OK"/>
    <x v="0"/>
    <m/>
    <n v="4"/>
    <m/>
    <m/>
    <s v="070800"/>
    <x v="161"/>
    <x v="90"/>
    <x v="11"/>
    <s v="Archdeaconry of Hertford"/>
    <m/>
    <m/>
    <m/>
    <m/>
    <n v="3258"/>
    <m/>
    <m/>
  </r>
  <r>
    <x v="6"/>
    <x v="0"/>
    <s v="OK"/>
    <x v="0"/>
    <m/>
    <n v="4"/>
    <m/>
    <m/>
    <s v="072810"/>
    <x v="162"/>
    <x v="95"/>
    <x v="11"/>
    <s v="Archdeaconry of Hertford"/>
    <m/>
    <m/>
    <m/>
    <m/>
    <n v="9126"/>
    <m/>
    <m/>
  </r>
  <r>
    <x v="6"/>
    <x v="0"/>
    <s v="No"/>
    <x v="0"/>
    <m/>
    <n v="4"/>
    <m/>
    <m/>
    <s v="080210"/>
    <x v="163"/>
    <x v="96"/>
    <x v="12"/>
    <s v="Archdeaconry of Hertford"/>
    <m/>
    <m/>
    <m/>
    <m/>
    <n v="0"/>
    <m/>
    <m/>
  </r>
  <r>
    <x v="6"/>
    <x v="0"/>
    <s v="OK"/>
    <x v="0"/>
    <m/>
    <n v="4"/>
    <m/>
    <m/>
    <s v="081610"/>
    <x v="164"/>
    <x v="96"/>
    <x v="12"/>
    <s v="Archdeaconry of Hertford"/>
    <m/>
    <m/>
    <m/>
    <m/>
    <n v="0"/>
    <m/>
    <m/>
  </r>
  <r>
    <x v="6"/>
    <x v="0"/>
    <s v="OK"/>
    <x v="0"/>
    <m/>
    <n v="4"/>
    <m/>
    <m/>
    <s v="080920"/>
    <x v="165"/>
    <x v="96"/>
    <x v="12"/>
    <s v="Archdeaconry of Hertford"/>
    <m/>
    <m/>
    <m/>
    <m/>
    <n v="2115"/>
    <m/>
    <m/>
  </r>
  <r>
    <x v="6"/>
    <x v="0"/>
    <s v="No"/>
    <x v="0"/>
    <m/>
    <n v="4"/>
    <m/>
    <m/>
    <s v="082010"/>
    <x v="166"/>
    <x v="96"/>
    <x v="12"/>
    <s v="Archdeaconry of Hertford"/>
    <m/>
    <m/>
    <m/>
    <m/>
    <n v="500"/>
    <m/>
    <m/>
  </r>
  <r>
    <x v="6"/>
    <x v="0"/>
    <s v="OK"/>
    <x v="0"/>
    <m/>
    <n v="4"/>
    <m/>
    <m/>
    <s v="080350"/>
    <x v="167"/>
    <x v="97"/>
    <x v="12"/>
    <s v="Archdeaconry of Hertford"/>
    <m/>
    <m/>
    <m/>
    <m/>
    <n v="0"/>
    <m/>
    <m/>
  </r>
  <r>
    <x v="6"/>
    <x v="0"/>
    <s v="OK"/>
    <x v="0"/>
    <m/>
    <n v="4"/>
    <m/>
    <m/>
    <s v="080140"/>
    <x v="168"/>
    <x v="98"/>
    <x v="12"/>
    <s v="Archdeaconry of Hertford"/>
    <m/>
    <m/>
    <m/>
    <m/>
    <n v="1264"/>
    <m/>
    <m/>
  </r>
  <r>
    <x v="6"/>
    <x v="0"/>
    <s v="OK"/>
    <x v="0"/>
    <m/>
    <n v="4"/>
    <m/>
    <m/>
    <s v="080510"/>
    <x v="169"/>
    <x v="98"/>
    <x v="12"/>
    <s v="Archdeaconry of Hertford"/>
    <m/>
    <m/>
    <m/>
    <m/>
    <n v="736"/>
    <m/>
    <m/>
  </r>
  <r>
    <x v="6"/>
    <x v="0"/>
    <s v="OK"/>
    <x v="0"/>
    <m/>
    <n v="4"/>
    <m/>
    <m/>
    <s v="082421"/>
    <x v="170"/>
    <x v="98"/>
    <x v="12"/>
    <s v="Archdeaconry of Hertford"/>
    <m/>
    <m/>
    <m/>
    <m/>
    <n v="763"/>
    <m/>
    <m/>
  </r>
  <r>
    <x v="6"/>
    <x v="0"/>
    <s v="OK"/>
    <x v="0"/>
    <m/>
    <n v="4"/>
    <m/>
    <m/>
    <s v="082720"/>
    <x v="171"/>
    <x v="98"/>
    <x v="12"/>
    <s v="Archdeaconry of Hertford"/>
    <m/>
    <m/>
    <m/>
    <m/>
    <n v="1314"/>
    <m/>
    <m/>
  </r>
  <r>
    <x v="6"/>
    <x v="0"/>
    <s v="OK"/>
    <x v="0"/>
    <m/>
    <n v="4"/>
    <m/>
    <m/>
    <s v="082790"/>
    <x v="172"/>
    <x v="98"/>
    <x v="12"/>
    <s v="Archdeaconry of Hertford"/>
    <m/>
    <m/>
    <m/>
    <m/>
    <n v="5162.75"/>
    <m/>
    <m/>
  </r>
  <r>
    <x v="6"/>
    <x v="0"/>
    <s v="No"/>
    <x v="0"/>
    <m/>
    <n v="4"/>
    <m/>
    <m/>
    <s v="081040"/>
    <x v="173"/>
    <x v="99"/>
    <x v="12"/>
    <s v="Archdeaconry of Hertford"/>
    <m/>
    <m/>
    <m/>
    <m/>
    <n v="1179"/>
    <m/>
    <m/>
  </r>
  <r>
    <x v="6"/>
    <x v="0"/>
    <s v="No"/>
    <x v="0"/>
    <m/>
    <n v="4"/>
    <m/>
    <m/>
    <s v="082420"/>
    <x v="174"/>
    <x v="99"/>
    <x v="12"/>
    <s v="Archdeaconry of Hertford"/>
    <m/>
    <m/>
    <m/>
    <m/>
    <n v="0"/>
    <m/>
    <m/>
  </r>
  <r>
    <x v="6"/>
    <x v="0"/>
    <s v="OK"/>
    <x v="0"/>
    <m/>
    <n v="4"/>
    <m/>
    <m/>
    <s v="081200"/>
    <x v="175"/>
    <x v="97"/>
    <x v="12"/>
    <s v="Archdeaconry of Hertford"/>
    <m/>
    <m/>
    <m/>
    <m/>
    <n v="5000"/>
    <m/>
    <m/>
  </r>
  <r>
    <x v="6"/>
    <x v="0"/>
    <s v="OK"/>
    <x v="0"/>
    <m/>
    <n v="4"/>
    <m/>
    <m/>
    <s v="081210"/>
    <x v="176"/>
    <x v="97"/>
    <x v="12"/>
    <s v="Archdeaconry of Hertford"/>
    <m/>
    <m/>
    <m/>
    <m/>
    <n v="6417"/>
    <m/>
    <m/>
  </r>
  <r>
    <x v="6"/>
    <x v="0"/>
    <s v="OK"/>
    <x v="0"/>
    <m/>
    <n v="4"/>
    <m/>
    <m/>
    <s v="081220"/>
    <x v="177"/>
    <x v="97"/>
    <x v="12"/>
    <s v="Archdeaconry of Hertford"/>
    <m/>
    <m/>
    <m/>
    <m/>
    <n v="2313"/>
    <m/>
    <m/>
  </r>
  <r>
    <x v="6"/>
    <x v="0"/>
    <s v="No"/>
    <x v="0"/>
    <m/>
    <n v="4"/>
    <m/>
    <m/>
    <s v="081240"/>
    <x v="178"/>
    <x v="100"/>
    <x v="12"/>
    <s v="Archdeaconry of Hertford"/>
    <m/>
    <m/>
    <m/>
    <m/>
    <n v="0"/>
    <m/>
    <m/>
  </r>
  <r>
    <x v="6"/>
    <x v="0"/>
    <s v="No"/>
    <x v="0"/>
    <m/>
    <n v="4"/>
    <m/>
    <m/>
    <s v="082560"/>
    <x v="179"/>
    <x v="101"/>
    <x v="12"/>
    <s v="Archdeaconry of Hertford"/>
    <m/>
    <m/>
    <m/>
    <m/>
    <n v="0"/>
    <m/>
    <m/>
  </r>
  <r>
    <x v="6"/>
    <x v="0"/>
    <s v="OK"/>
    <x v="0"/>
    <m/>
    <n v="4"/>
    <m/>
    <m/>
    <s v="081370"/>
    <x v="180"/>
    <x v="102"/>
    <x v="12"/>
    <s v="Archdeaconry of Hertford"/>
    <m/>
    <m/>
    <m/>
    <m/>
    <n v="1573"/>
    <m/>
    <m/>
  </r>
  <r>
    <x v="6"/>
    <x v="0"/>
    <s v="OK"/>
    <x v="0"/>
    <m/>
    <n v="4"/>
    <m/>
    <m/>
    <s v="082710"/>
    <x v="181"/>
    <x v="102"/>
    <x v="12"/>
    <s v="Archdeaconry of Hertford"/>
    <m/>
    <m/>
    <m/>
    <m/>
    <n v="1278"/>
    <m/>
    <m/>
  </r>
  <r>
    <x v="6"/>
    <x v="0"/>
    <s v="OK"/>
    <x v="0"/>
    <m/>
    <n v="4"/>
    <m/>
    <m/>
    <s v="082870"/>
    <x v="182"/>
    <x v="102"/>
    <x v="12"/>
    <s v="Archdeaconry of Hertford"/>
    <m/>
    <m/>
    <m/>
    <m/>
    <n v="1489"/>
    <m/>
    <m/>
  </r>
  <r>
    <x v="6"/>
    <x v="0"/>
    <s v="No"/>
    <x v="0"/>
    <m/>
    <n v="4"/>
    <m/>
    <m/>
    <s v="081590"/>
    <x v="183"/>
    <x v="97"/>
    <x v="12"/>
    <s v="Archdeaconry of Hertford"/>
    <m/>
    <m/>
    <m/>
    <m/>
    <n v="4110"/>
    <m/>
    <m/>
  </r>
  <r>
    <x v="6"/>
    <x v="0"/>
    <s v="No"/>
    <x v="0"/>
    <m/>
    <n v="4"/>
    <m/>
    <m/>
    <s v="082690"/>
    <x v="184"/>
    <x v="103"/>
    <x v="12"/>
    <s v="Archdeaconry of Hertford"/>
    <m/>
    <m/>
    <m/>
    <m/>
    <n v="9705"/>
    <m/>
    <m/>
  </r>
  <r>
    <x v="6"/>
    <x v="0"/>
    <s v="OK"/>
    <x v="0"/>
    <m/>
    <n v="4"/>
    <m/>
    <m/>
    <s v="082700"/>
    <x v="185"/>
    <x v="104"/>
    <x v="12"/>
    <s v="Archdeaconry of Hertford"/>
    <m/>
    <m/>
    <m/>
    <m/>
    <n v="5856"/>
    <m/>
    <m/>
  </r>
  <r>
    <x v="6"/>
    <x v="0"/>
    <s v="No"/>
    <x v="0"/>
    <m/>
    <n v="4"/>
    <m/>
    <m/>
    <s v="122445"/>
    <x v="186"/>
    <x v="105"/>
    <x v="13"/>
    <s v="Archdeaconry of Hertford"/>
    <m/>
    <m/>
    <m/>
    <m/>
    <n v="3750"/>
    <m/>
    <m/>
  </r>
  <r>
    <x v="6"/>
    <x v="0"/>
    <s v="No"/>
    <x v="0"/>
    <m/>
    <n v="4"/>
    <m/>
    <m/>
    <s v="121470"/>
    <x v="188"/>
    <x v="107"/>
    <x v="13"/>
    <s v="Archdeaconry of Hertford"/>
    <m/>
    <m/>
    <m/>
    <m/>
    <n v="2500"/>
    <m/>
    <m/>
  </r>
  <r>
    <x v="6"/>
    <x v="0"/>
    <s v="No"/>
    <x v="0"/>
    <m/>
    <n v="4"/>
    <m/>
    <m/>
    <s v="122440"/>
    <x v="187"/>
    <x v="106"/>
    <x v="13"/>
    <s v="Archdeaconry of Hertford"/>
    <m/>
    <m/>
    <m/>
    <m/>
    <n v="3009.25"/>
    <m/>
    <m/>
  </r>
  <r>
    <x v="6"/>
    <x v="0"/>
    <s v="OK"/>
    <x v="0"/>
    <m/>
    <n v="4"/>
    <m/>
    <m/>
    <s v="122442"/>
    <x v="189"/>
    <x v="108"/>
    <x v="13"/>
    <s v="Archdeaconry of Hertford"/>
    <m/>
    <m/>
    <m/>
    <m/>
    <n v="3395.2"/>
    <m/>
    <m/>
  </r>
  <r>
    <x v="6"/>
    <x v="0"/>
    <s v="OK"/>
    <x v="0"/>
    <m/>
    <n v="4"/>
    <m/>
    <m/>
    <s v="122441"/>
    <x v="190"/>
    <x v="109"/>
    <x v="13"/>
    <s v="Archdeaconry of Hertford"/>
    <m/>
    <m/>
    <m/>
    <m/>
    <n v="5490"/>
    <m/>
    <m/>
  </r>
  <r>
    <x v="6"/>
    <x v="0"/>
    <s v="No"/>
    <x v="0"/>
    <m/>
    <n v="4"/>
    <m/>
    <m/>
    <s v="122443"/>
    <x v="191"/>
    <x v="110"/>
    <x v="13"/>
    <s v="Archdeaconry of Hertford"/>
    <m/>
    <m/>
    <m/>
    <m/>
    <n v="1500"/>
    <m/>
    <m/>
  </r>
  <r>
    <x v="6"/>
    <x v="0"/>
    <s v="OK"/>
    <x v="0"/>
    <m/>
    <n v="4"/>
    <m/>
    <m/>
    <s v="122444"/>
    <x v="192"/>
    <x v="111"/>
    <x v="13"/>
    <s v="Archdeaconry of Hertford"/>
    <m/>
    <m/>
    <m/>
    <m/>
    <n v="4220.67"/>
    <m/>
    <m/>
  </r>
  <r>
    <x v="6"/>
    <x v="0"/>
    <s v="No"/>
    <x v="1"/>
    <m/>
    <n v="4"/>
    <m/>
    <m/>
    <s v="122446"/>
    <x v="193"/>
    <x v="112"/>
    <x v="13"/>
    <s v="Archdeaconry of Hertford"/>
    <m/>
    <m/>
    <m/>
    <m/>
    <n v="4985.08"/>
    <m/>
    <m/>
  </r>
  <r>
    <x v="6"/>
    <x v="0"/>
    <s v="OK"/>
    <x v="0"/>
    <m/>
    <n v="4"/>
    <m/>
    <m/>
    <s v="122447"/>
    <x v="194"/>
    <x v="113"/>
    <x v="13"/>
    <s v="Archdeaconry of Hertford"/>
    <m/>
    <m/>
    <m/>
    <m/>
    <n v="4762"/>
    <m/>
    <m/>
  </r>
  <r>
    <x v="6"/>
    <x v="0"/>
    <s v="OK"/>
    <x v="0"/>
    <m/>
    <n v="4"/>
    <m/>
    <m/>
    <s v="150050"/>
    <x v="195"/>
    <x v="114"/>
    <x v="14"/>
    <s v="Archdeaconry of Bedford"/>
    <m/>
    <m/>
    <m/>
    <m/>
    <n v="4325"/>
    <m/>
    <m/>
  </r>
  <r>
    <x v="6"/>
    <x v="0"/>
    <s v="No"/>
    <x v="0"/>
    <m/>
    <n v="4"/>
    <m/>
    <m/>
    <s v="151810"/>
    <x v="196"/>
    <x v="114"/>
    <x v="14"/>
    <s v="Archdeaconry of Bedford"/>
    <m/>
    <m/>
    <m/>
    <m/>
    <n v="0"/>
    <m/>
    <m/>
  </r>
  <r>
    <x v="6"/>
    <x v="0"/>
    <s v="OK"/>
    <x v="0"/>
    <m/>
    <n v="4"/>
    <m/>
    <m/>
    <s v="152430"/>
    <x v="197"/>
    <x v="114"/>
    <x v="14"/>
    <s v="Archdeaconry of Bedford"/>
    <m/>
    <m/>
    <m/>
    <m/>
    <n v="0"/>
    <m/>
    <m/>
  </r>
  <r>
    <x v="6"/>
    <x v="0"/>
    <s v="No"/>
    <x v="0"/>
    <m/>
    <n v="4"/>
    <m/>
    <m/>
    <s v="150130"/>
    <x v="198"/>
    <x v="115"/>
    <x v="14"/>
    <s v="Archdeaconry of Bedford"/>
    <m/>
    <m/>
    <m/>
    <m/>
    <n v="500"/>
    <m/>
    <m/>
  </r>
  <r>
    <x v="6"/>
    <x v="0"/>
    <s v="No"/>
    <x v="0"/>
    <m/>
    <n v="4"/>
    <m/>
    <m/>
    <s v="151380"/>
    <x v="199"/>
    <x v="115"/>
    <x v="14"/>
    <s v="Archdeaconry of Bedford"/>
    <m/>
    <m/>
    <m/>
    <m/>
    <n v="0"/>
    <m/>
    <m/>
  </r>
  <r>
    <x v="6"/>
    <x v="0"/>
    <s v="No"/>
    <x v="0"/>
    <m/>
    <n v="4"/>
    <m/>
    <m/>
    <s v="152120"/>
    <x v="200"/>
    <x v="115"/>
    <x v="14"/>
    <s v="Archdeaconry of Bedford"/>
    <m/>
    <m/>
    <m/>
    <m/>
    <n v="0"/>
    <m/>
    <m/>
  </r>
  <r>
    <x v="6"/>
    <x v="0"/>
    <s v="No"/>
    <x v="0"/>
    <m/>
    <n v="4"/>
    <m/>
    <m/>
    <s v="150200"/>
    <x v="201"/>
    <x v="116"/>
    <x v="14"/>
    <s v="Archdeaconry of Bedford"/>
    <m/>
    <m/>
    <m/>
    <m/>
    <n v="0"/>
    <m/>
    <m/>
  </r>
  <r>
    <x v="6"/>
    <x v="0"/>
    <s v="OK"/>
    <x v="0"/>
    <m/>
    <n v="4"/>
    <m/>
    <m/>
    <s v="151260"/>
    <x v="202"/>
    <x v="116"/>
    <x v="14"/>
    <s v="Archdeaconry of Bedford"/>
    <m/>
    <m/>
    <m/>
    <m/>
    <n v="0"/>
    <m/>
    <m/>
  </r>
  <r>
    <x v="6"/>
    <x v="0"/>
    <s v="No"/>
    <x v="0"/>
    <m/>
    <n v="4"/>
    <m/>
    <m/>
    <s v="151230"/>
    <x v="203"/>
    <x v="116"/>
    <x v="14"/>
    <s v="Archdeaconry of Bedford"/>
    <m/>
    <m/>
    <m/>
    <m/>
    <n v="126"/>
    <m/>
    <m/>
  </r>
  <r>
    <x v="6"/>
    <x v="0"/>
    <s v="No"/>
    <x v="0"/>
    <m/>
    <n v="4"/>
    <m/>
    <m/>
    <s v="150201"/>
    <x v="204"/>
    <x v="117"/>
    <x v="14"/>
    <s v="Archdeaconry of Bedford"/>
    <m/>
    <m/>
    <m/>
    <m/>
    <n v="0"/>
    <m/>
    <m/>
  </r>
  <r>
    <x v="6"/>
    <x v="0"/>
    <s v="OK"/>
    <x v="0"/>
    <m/>
    <n v="4"/>
    <m/>
    <m/>
    <s v="150930"/>
    <x v="205"/>
    <x v="117"/>
    <x v="14"/>
    <s v="Archdeaconry of Bedford"/>
    <m/>
    <m/>
    <m/>
    <m/>
    <n v="1117"/>
    <m/>
    <m/>
  </r>
  <r>
    <x v="6"/>
    <x v="0"/>
    <s v="No"/>
    <x v="0"/>
    <m/>
    <n v="4"/>
    <m/>
    <m/>
    <s v="151820"/>
    <x v="206"/>
    <x v="117"/>
    <x v="14"/>
    <s v="Archdeaconry of Bedford"/>
    <m/>
    <m/>
    <m/>
    <m/>
    <n v="62.5"/>
    <m/>
    <m/>
  </r>
  <r>
    <x v="6"/>
    <x v="0"/>
    <s v="OK"/>
    <x v="0"/>
    <m/>
    <n v="4"/>
    <m/>
    <m/>
    <s v="152930"/>
    <x v="207"/>
    <x v="117"/>
    <x v="14"/>
    <s v="Archdeaconry of Bedford"/>
    <m/>
    <m/>
    <m/>
    <m/>
    <n v="3440"/>
    <m/>
    <m/>
  </r>
  <r>
    <x v="6"/>
    <x v="0"/>
    <s v="No"/>
    <x v="0"/>
    <m/>
    <n v="4"/>
    <m/>
    <m/>
    <s v="151090"/>
    <x v="208"/>
    <x v="118"/>
    <x v="14"/>
    <s v="Archdeaconry of Bedford"/>
    <m/>
    <m/>
    <m/>
    <m/>
    <n v="1250"/>
    <m/>
    <m/>
  </r>
  <r>
    <x v="6"/>
    <x v="0"/>
    <s v="OK"/>
    <x v="0"/>
    <m/>
    <n v="4"/>
    <m/>
    <m/>
    <s v="150961"/>
    <x v="209"/>
    <x v="119"/>
    <x v="14"/>
    <s v="Archdeaconry of Bedford"/>
    <m/>
    <m/>
    <m/>
    <m/>
    <n v="750"/>
    <m/>
    <m/>
  </r>
  <r>
    <x v="6"/>
    <x v="0"/>
    <s v="OK"/>
    <x v="0"/>
    <m/>
    <n v="4"/>
    <m/>
    <m/>
    <s v="152040"/>
    <x v="210"/>
    <x v="119"/>
    <x v="14"/>
    <s v="Archdeaconry of Bedford"/>
    <m/>
    <m/>
    <m/>
    <m/>
    <n v="1652"/>
    <m/>
    <m/>
  </r>
  <r>
    <x v="6"/>
    <x v="0"/>
    <s v="OK"/>
    <x v="0"/>
    <m/>
    <n v="4"/>
    <m/>
    <m/>
    <s v="152360"/>
    <x v="211"/>
    <x v="119"/>
    <x v="14"/>
    <s v="Archdeaconry of Bedford"/>
    <m/>
    <m/>
    <m/>
    <m/>
    <n v="1600"/>
    <m/>
    <m/>
  </r>
  <r>
    <x v="6"/>
    <x v="0"/>
    <s v="OK"/>
    <x v="0"/>
    <m/>
    <n v="4"/>
    <m/>
    <m/>
    <s v="150970"/>
    <x v="212"/>
    <x v="120"/>
    <x v="14"/>
    <s v="Archdeaconry of Bedford"/>
    <m/>
    <m/>
    <m/>
    <m/>
    <n v="5000"/>
    <m/>
    <m/>
  </r>
  <r>
    <x v="6"/>
    <x v="0"/>
    <s v="OK"/>
    <x v="0"/>
    <m/>
    <n v="4"/>
    <m/>
    <m/>
    <s v="151780"/>
    <x v="213"/>
    <x v="121"/>
    <x v="14"/>
    <s v="Archdeaconry of Bedford"/>
    <m/>
    <m/>
    <m/>
    <m/>
    <n v="3421"/>
    <m/>
    <m/>
  </r>
  <r>
    <x v="6"/>
    <x v="0"/>
    <s v="No"/>
    <x v="0"/>
    <m/>
    <n v="4"/>
    <m/>
    <m/>
    <s v="152580"/>
    <x v="214"/>
    <x v="118"/>
    <x v="14"/>
    <s v="Archdeaconry of Bedford"/>
    <m/>
    <m/>
    <m/>
    <m/>
    <n v="0"/>
    <m/>
    <m/>
  </r>
  <r>
    <x v="6"/>
    <x v="0"/>
    <s v="OK"/>
    <x v="0"/>
    <m/>
    <n v="4"/>
    <m/>
    <m/>
    <s v="152850"/>
    <x v="215"/>
    <x v="118"/>
    <x v="14"/>
    <s v="Archdeaconry of Bedford"/>
    <m/>
    <m/>
    <m/>
    <m/>
    <n v="2423"/>
    <m/>
    <m/>
  </r>
  <r>
    <x v="6"/>
    <x v="0"/>
    <s v="No"/>
    <x v="0"/>
    <m/>
    <n v="4"/>
    <m/>
    <m/>
    <s v="152940"/>
    <x v="216"/>
    <x v="122"/>
    <x v="14"/>
    <s v="Archdeaconry of Bedford"/>
    <m/>
    <m/>
    <m/>
    <m/>
    <n v="3000"/>
    <m/>
    <m/>
  </r>
  <r>
    <x v="6"/>
    <x v="0"/>
    <s v="No"/>
    <x v="0"/>
    <m/>
    <n v="4"/>
    <m/>
    <m/>
    <s v="150100"/>
    <x v="217"/>
    <x v="123"/>
    <x v="14"/>
    <s v="Archdeaconry of Bedford"/>
    <m/>
    <m/>
    <m/>
    <m/>
    <n v="1000"/>
    <m/>
    <m/>
  </r>
  <r>
    <x v="6"/>
    <x v="0"/>
    <s v="No"/>
    <x v="0"/>
    <m/>
    <n v="4"/>
    <m/>
    <m/>
    <s v="150610"/>
    <x v="218"/>
    <x v="124"/>
    <x v="14"/>
    <s v="Archdeaconry of Bedford"/>
    <m/>
    <m/>
    <m/>
    <m/>
    <n v="600"/>
    <m/>
    <m/>
  </r>
  <r>
    <x v="6"/>
    <x v="0"/>
    <s v="No"/>
    <x v="0"/>
    <m/>
    <n v="4"/>
    <m/>
    <m/>
    <s v="151790"/>
    <x v="219"/>
    <x v="124"/>
    <x v="14"/>
    <s v="Archdeaconry of Bedford"/>
    <m/>
    <m/>
    <m/>
    <m/>
    <n v="875"/>
    <m/>
    <m/>
  </r>
  <r>
    <x v="6"/>
    <x v="0"/>
    <s v="No"/>
    <x v="0"/>
    <m/>
    <n v="4"/>
    <m/>
    <m/>
    <s v="152650"/>
    <x v="220"/>
    <x v="125"/>
    <x v="14"/>
    <s v="Archdeaconry of Bedford"/>
    <m/>
    <m/>
    <m/>
    <m/>
    <n v="350"/>
    <m/>
    <m/>
  </r>
  <r>
    <x v="6"/>
    <x v="0"/>
    <s v="No"/>
    <x v="0"/>
    <m/>
    <n v="4"/>
    <m/>
    <m/>
    <s v="150700"/>
    <x v="221"/>
    <x v="126"/>
    <x v="14"/>
    <s v="Archdeaconry of Bedford"/>
    <m/>
    <m/>
    <m/>
    <m/>
    <n v="3028"/>
    <m/>
    <m/>
  </r>
  <r>
    <x v="6"/>
    <x v="0"/>
    <s v="No"/>
    <x v="0"/>
    <m/>
    <n v="4"/>
    <m/>
    <m/>
    <s v="152370"/>
    <x v="222"/>
    <x v="126"/>
    <x v="14"/>
    <s v="Archdeaconry of Bedford"/>
    <m/>
    <m/>
    <m/>
    <m/>
    <n v="0"/>
    <m/>
    <m/>
  </r>
  <r>
    <x v="6"/>
    <x v="0"/>
    <s v="No"/>
    <x v="0"/>
    <m/>
    <n v="4"/>
    <m/>
    <m/>
    <s v="150710"/>
    <x v="223"/>
    <x v="121"/>
    <x v="14"/>
    <s v="Archdeaconry of Bedford"/>
    <m/>
    <m/>
    <m/>
    <m/>
    <n v="1594"/>
    <m/>
    <m/>
  </r>
  <r>
    <x v="6"/>
    <x v="0"/>
    <s v="OK"/>
    <x v="0"/>
    <m/>
    <n v="4"/>
    <m/>
    <m/>
    <s v="152350"/>
    <x v="224"/>
    <x v="125"/>
    <x v="14"/>
    <s v="Archdeaconry of Bedford"/>
    <m/>
    <m/>
    <m/>
    <m/>
    <n v="7000"/>
    <m/>
    <m/>
  </r>
  <r>
    <x v="6"/>
    <x v="0"/>
    <s v="No"/>
    <x v="0"/>
    <m/>
    <n v="4"/>
    <m/>
    <m/>
    <s v="151150"/>
    <x v="225"/>
    <x v="126"/>
    <x v="14"/>
    <s v="Archdeaconry of Bedford"/>
    <m/>
    <m/>
    <m/>
    <m/>
    <n v="1311"/>
    <m/>
    <m/>
  </r>
  <r>
    <x v="6"/>
    <x v="0"/>
    <s v="No"/>
    <x v="0"/>
    <m/>
    <n v="4"/>
    <m/>
    <m/>
    <s v="151190"/>
    <x v="226"/>
    <x v="127"/>
    <x v="14"/>
    <s v="Archdeaconry of Bedford"/>
    <m/>
    <m/>
    <m/>
    <m/>
    <n v="500"/>
    <m/>
    <m/>
  </r>
  <r>
    <x v="6"/>
    <x v="0"/>
    <s v="OK"/>
    <x v="0"/>
    <m/>
    <n v="4"/>
    <m/>
    <m/>
    <s v="151490"/>
    <x v="227"/>
    <x v="127"/>
    <x v="14"/>
    <s v="Archdeaconry of Bedford"/>
    <m/>
    <m/>
    <m/>
    <m/>
    <n v="2359"/>
    <m/>
    <m/>
  </r>
  <r>
    <x v="6"/>
    <x v="0"/>
    <s v="No"/>
    <x v="0"/>
    <m/>
    <n v="4"/>
    <m/>
    <m/>
    <s v="152330"/>
    <x v="228"/>
    <x v="124"/>
    <x v="14"/>
    <s v="Archdeaconry of Bedford"/>
    <m/>
    <m/>
    <m/>
    <m/>
    <n v="400"/>
    <m/>
    <m/>
  </r>
  <r>
    <x v="6"/>
    <x v="0"/>
    <s v="No"/>
    <x v="0"/>
    <m/>
    <n v="4"/>
    <m/>
    <m/>
    <s v="160220"/>
    <x v="229"/>
    <x v="128"/>
    <x v="15"/>
    <s v="Archdeaconry of Bedford"/>
    <m/>
    <m/>
    <m/>
    <m/>
    <n v="2100.41"/>
    <m/>
    <m/>
  </r>
  <r>
    <x v="6"/>
    <x v="0"/>
    <s v="OK"/>
    <x v="1"/>
    <m/>
    <n v="4"/>
    <m/>
    <m/>
    <s v="160230"/>
    <x v="230"/>
    <x v="129"/>
    <x v="15"/>
    <s v="Archdeaconry of Bedford"/>
    <m/>
    <m/>
    <m/>
    <m/>
    <n v="12293"/>
    <m/>
    <m/>
  </r>
  <r>
    <x v="6"/>
    <x v="0"/>
    <s v="OK"/>
    <x v="0"/>
    <m/>
    <n v="4"/>
    <m/>
    <m/>
    <s v="160250"/>
    <x v="231"/>
    <x v="130"/>
    <x v="15"/>
    <s v="Archdeaconry of Bedford"/>
    <m/>
    <m/>
    <m/>
    <m/>
    <n v="11120"/>
    <m/>
    <m/>
  </r>
  <r>
    <x v="6"/>
    <x v="0"/>
    <s v="OK"/>
    <x v="0"/>
    <m/>
    <n v="4"/>
    <m/>
    <m/>
    <s v="160270"/>
    <x v="232"/>
    <x v="131"/>
    <x v="15"/>
    <s v="Archdeaconry of Bedford"/>
    <m/>
    <m/>
    <m/>
    <m/>
    <n v="4476"/>
    <m/>
    <m/>
  </r>
  <r>
    <x v="6"/>
    <x v="0"/>
    <s v="No"/>
    <x v="0"/>
    <m/>
    <n v="4"/>
    <m/>
    <m/>
    <s v="160290"/>
    <x v="233"/>
    <x v="132"/>
    <x v="15"/>
    <s v="Archdeaconry of Bedford"/>
    <m/>
    <m/>
    <m/>
    <m/>
    <n v="900"/>
    <m/>
    <m/>
  </r>
  <r>
    <x v="6"/>
    <x v="0"/>
    <s v="No"/>
    <x v="0"/>
    <m/>
    <n v="4"/>
    <m/>
    <m/>
    <s v="160320"/>
    <x v="234"/>
    <x v="133"/>
    <x v="15"/>
    <s v="Archdeaconry of Bedford"/>
    <m/>
    <m/>
    <m/>
    <m/>
    <n v="3480"/>
    <m/>
    <m/>
  </r>
  <r>
    <x v="6"/>
    <x v="0"/>
    <s v="No"/>
    <x v="0"/>
    <m/>
    <n v="4"/>
    <m/>
    <m/>
    <s v="160330"/>
    <x v="235"/>
    <x v="134"/>
    <x v="15"/>
    <s v="Archdeaconry of Bedford"/>
    <m/>
    <m/>
    <m/>
    <m/>
    <n v="4983"/>
    <m/>
    <m/>
  </r>
  <r>
    <x v="6"/>
    <x v="0"/>
    <s v="OK"/>
    <x v="0"/>
    <m/>
    <n v="4"/>
    <m/>
    <m/>
    <s v="160380"/>
    <x v="236"/>
    <x v="135"/>
    <x v="15"/>
    <s v="Archdeaconry of Bedford"/>
    <m/>
    <m/>
    <m/>
    <m/>
    <n v="8000"/>
    <m/>
    <m/>
  </r>
  <r>
    <x v="6"/>
    <x v="0"/>
    <s v="No"/>
    <x v="0"/>
    <m/>
    <n v="4"/>
    <m/>
    <m/>
    <s v="161410"/>
    <x v="237"/>
    <x v="136"/>
    <x v="15"/>
    <s v="Archdeaconry of Bedford"/>
    <m/>
    <m/>
    <m/>
    <m/>
    <n v="500"/>
    <m/>
    <m/>
  </r>
  <r>
    <x v="6"/>
    <x v="0"/>
    <s v="OK"/>
    <x v="0"/>
    <m/>
    <n v="4"/>
    <m/>
    <m/>
    <s v="161020"/>
    <x v="238"/>
    <x v="137"/>
    <x v="15"/>
    <s v="Archdeaconry of Bedford"/>
    <m/>
    <m/>
    <m/>
    <m/>
    <n v="5489"/>
    <m/>
    <m/>
  </r>
  <r>
    <x v="6"/>
    <x v="0"/>
    <s v="No"/>
    <x v="0"/>
    <m/>
    <n v="4"/>
    <m/>
    <m/>
    <s v="161411"/>
    <x v="239"/>
    <x v="138"/>
    <x v="15"/>
    <s v="Archdeaconry of Bedford"/>
    <m/>
    <m/>
    <m/>
    <m/>
    <n v="1500"/>
    <m/>
    <m/>
  </r>
  <r>
    <x v="6"/>
    <x v="0"/>
    <s v="OK"/>
    <x v="0"/>
    <m/>
    <n v="4"/>
    <m/>
    <m/>
    <s v="160280"/>
    <x v="240"/>
    <x v="139"/>
    <x v="15"/>
    <s v="Archdeaconry of Bedford"/>
    <m/>
    <m/>
    <m/>
    <m/>
    <n v="5849.16"/>
    <m/>
    <m/>
  </r>
  <r>
    <x v="6"/>
    <x v="0"/>
    <s v="OK"/>
    <x v="0"/>
    <m/>
    <n v="4"/>
    <m/>
    <m/>
    <s v="162090"/>
    <x v="241"/>
    <x v="140"/>
    <x v="15"/>
    <s v="Archdeaconry of Bedford"/>
    <m/>
    <m/>
    <m/>
    <m/>
    <n v="0"/>
    <m/>
    <m/>
  </r>
  <r>
    <x v="6"/>
    <x v="0"/>
    <s v="No"/>
    <x v="0"/>
    <m/>
    <n v="4"/>
    <m/>
    <m/>
    <s v="160620"/>
    <x v="242"/>
    <x v="141"/>
    <x v="15"/>
    <s v="Archdeaconry of Bedford"/>
    <m/>
    <m/>
    <m/>
    <m/>
    <n v="500"/>
    <m/>
    <m/>
  </r>
  <r>
    <x v="6"/>
    <x v="0"/>
    <s v="No"/>
    <x v="1"/>
    <m/>
    <n v="4"/>
    <m/>
    <m/>
    <s v="160780"/>
    <x v="243"/>
    <x v="142"/>
    <x v="15"/>
    <s v="Archdeaconry of Bedford"/>
    <m/>
    <m/>
    <m/>
    <m/>
    <n v="4000"/>
    <m/>
    <m/>
  </r>
  <r>
    <x v="6"/>
    <x v="0"/>
    <s v="No"/>
    <x v="0"/>
    <m/>
    <n v="4"/>
    <m/>
    <m/>
    <s v="160310"/>
    <x v="244"/>
    <x v="141"/>
    <x v="15"/>
    <s v="Archdeaconry of Bedford"/>
    <m/>
    <m/>
    <m/>
    <m/>
    <n v="250"/>
    <m/>
    <m/>
  </r>
  <r>
    <x v="6"/>
    <x v="0"/>
    <s v="No"/>
    <x v="0"/>
    <m/>
    <n v="4"/>
    <m/>
    <m/>
    <s v="161330"/>
    <x v="245"/>
    <x v="142"/>
    <x v="15"/>
    <s v="Archdeaconry of Bedford"/>
    <m/>
    <m/>
    <m/>
    <m/>
    <n v="500"/>
    <m/>
    <m/>
  </r>
  <r>
    <x v="6"/>
    <x v="0"/>
    <s v="No"/>
    <x v="0"/>
    <m/>
    <n v="4"/>
    <m/>
    <m/>
    <s v="160900"/>
    <x v="246"/>
    <x v="141"/>
    <x v="15"/>
    <s v="Archdeaconry of Bedford"/>
    <m/>
    <m/>
    <m/>
    <m/>
    <n v="3000"/>
    <m/>
    <m/>
  </r>
  <r>
    <x v="6"/>
    <x v="0"/>
    <s v="No"/>
    <x v="0"/>
    <m/>
    <n v="4"/>
    <m/>
    <m/>
    <s v="161350"/>
    <x v="247"/>
    <x v="141"/>
    <x v="15"/>
    <s v="Archdeaconry of Bedford"/>
    <m/>
    <m/>
    <m/>
    <m/>
    <n v="500"/>
    <m/>
    <m/>
  </r>
  <r>
    <x v="6"/>
    <x v="0"/>
    <s v="No"/>
    <x v="0"/>
    <m/>
    <n v="4"/>
    <m/>
    <m/>
    <s v="162920"/>
    <x v="248"/>
    <x v="141"/>
    <x v="15"/>
    <s v="Archdeaconry of Bedford"/>
    <m/>
    <m/>
    <m/>
    <m/>
    <n v="4000"/>
    <m/>
    <m/>
  </r>
  <r>
    <x v="6"/>
    <x v="0"/>
    <s v="OK"/>
    <x v="0"/>
    <m/>
    <n v="4"/>
    <m/>
    <m/>
    <s v="161770"/>
    <x v="250"/>
    <x v="144"/>
    <x v="15"/>
    <s v="Archdeaconry of Bedford"/>
    <m/>
    <m/>
    <m/>
    <m/>
    <n v="2279.75"/>
    <m/>
    <m/>
  </r>
  <r>
    <x v="6"/>
    <x v="0"/>
    <s v="OK"/>
    <x v="1"/>
    <m/>
    <n v="4"/>
    <m/>
    <m/>
    <s v="162960"/>
    <x v="251"/>
    <x v="145"/>
    <x v="15"/>
    <s v="Archdeaconry of Bedford"/>
    <m/>
    <m/>
    <m/>
    <m/>
    <n v="5000"/>
    <m/>
    <m/>
  </r>
  <r>
    <x v="6"/>
    <x v="0"/>
    <s v="OK"/>
    <x v="0"/>
    <m/>
    <n v="4"/>
    <m/>
    <m/>
    <s v="170390"/>
    <x v="252"/>
    <x v="146"/>
    <x v="17"/>
    <s v="Archdeaconry of Bedford"/>
    <m/>
    <m/>
    <m/>
    <m/>
    <n v="6497"/>
    <m/>
    <m/>
  </r>
  <r>
    <x v="6"/>
    <x v="0"/>
    <s v="OK"/>
    <x v="0"/>
    <m/>
    <n v="4"/>
    <m/>
    <m/>
    <s v="170450"/>
    <x v="253"/>
    <x v="147"/>
    <x v="17"/>
    <s v="Archdeaconry of Bedford"/>
    <m/>
    <m/>
    <m/>
    <m/>
    <n v="1200"/>
    <m/>
    <m/>
  </r>
  <r>
    <x v="6"/>
    <x v="0"/>
    <s v="No"/>
    <x v="0"/>
    <m/>
    <n v="4"/>
    <m/>
    <m/>
    <s v="172520"/>
    <x v="254"/>
    <x v="147"/>
    <x v="17"/>
    <s v="Archdeaconry of Bedford"/>
    <m/>
    <m/>
    <m/>
    <m/>
    <n v="0"/>
    <m/>
    <m/>
  </r>
  <r>
    <x v="6"/>
    <x v="0"/>
    <s v="No"/>
    <x v="0"/>
    <m/>
    <n v="4"/>
    <m/>
    <m/>
    <s v="170600"/>
    <x v="255"/>
    <x v="148"/>
    <x v="17"/>
    <s v="Archdeaconry of Bedford"/>
    <m/>
    <m/>
    <m/>
    <m/>
    <n v="0"/>
    <m/>
    <m/>
  </r>
  <r>
    <x v="6"/>
    <x v="0"/>
    <s v="OK"/>
    <x v="0"/>
    <m/>
    <n v="4"/>
    <m/>
    <m/>
    <s v="171950"/>
    <x v="256"/>
    <x v="148"/>
    <x v="17"/>
    <s v="Archdeaconry of Bedford"/>
    <m/>
    <m/>
    <m/>
    <m/>
    <n v="549"/>
    <m/>
    <m/>
  </r>
  <r>
    <x v="6"/>
    <x v="0"/>
    <s v="OK"/>
    <x v="0"/>
    <m/>
    <n v="4"/>
    <m/>
    <m/>
    <s v="171910"/>
    <x v="257"/>
    <x v="148"/>
    <x v="17"/>
    <s v="Archdeaconry of Bedford"/>
    <m/>
    <m/>
    <m/>
    <m/>
    <n v="0"/>
    <m/>
    <m/>
  </r>
  <r>
    <x v="6"/>
    <x v="0"/>
    <s v="OK"/>
    <x v="0"/>
    <m/>
    <n v="4"/>
    <m/>
    <m/>
    <s v="170712"/>
    <x v="258"/>
    <x v="149"/>
    <x v="17"/>
    <s v="Archdeaconry of Bedford"/>
    <m/>
    <m/>
    <m/>
    <m/>
    <n v="250"/>
    <m/>
    <m/>
  </r>
  <r>
    <x v="6"/>
    <x v="0"/>
    <s v="No"/>
    <x v="0"/>
    <m/>
    <n v="4"/>
    <m/>
    <m/>
    <s v="172030"/>
    <x v="259"/>
    <x v="149"/>
    <x v="17"/>
    <s v="Archdeaconry of Bedford"/>
    <m/>
    <m/>
    <m/>
    <m/>
    <n v="0"/>
    <m/>
    <m/>
  </r>
  <r>
    <x v="6"/>
    <x v="0"/>
    <s v="OK"/>
    <x v="0"/>
    <m/>
    <n v="4"/>
    <m/>
    <m/>
    <s v="172510"/>
    <x v="260"/>
    <x v="149"/>
    <x v="17"/>
    <s v="Archdeaconry of Bedford"/>
    <m/>
    <m/>
    <m/>
    <m/>
    <n v="0"/>
    <m/>
    <m/>
  </r>
  <r>
    <x v="6"/>
    <x v="0"/>
    <s v="OK"/>
    <x v="0"/>
    <m/>
    <n v="4"/>
    <m/>
    <m/>
    <s v="170760"/>
    <x v="261"/>
    <x v="150"/>
    <x v="17"/>
    <s v="Archdeaconry of Bedford"/>
    <m/>
    <m/>
    <m/>
    <m/>
    <n v="500"/>
    <m/>
    <m/>
  </r>
  <r>
    <x v="6"/>
    <x v="0"/>
    <s v="OK"/>
    <x v="0"/>
    <m/>
    <n v="4"/>
    <m/>
    <m/>
    <s v="172910"/>
    <x v="262"/>
    <x v="150"/>
    <x v="17"/>
    <s v="Archdeaconry of Bedford"/>
    <m/>
    <m/>
    <m/>
    <m/>
    <n v="1500"/>
    <m/>
    <m/>
  </r>
  <r>
    <x v="6"/>
    <x v="0"/>
    <s v="No"/>
    <x v="0"/>
    <m/>
    <n v="4"/>
    <m/>
    <m/>
    <s v="171840"/>
    <x v="263"/>
    <x v="150"/>
    <x v="17"/>
    <s v="Archdeaconry of Bedford"/>
    <m/>
    <m/>
    <m/>
    <m/>
    <n v="800"/>
    <m/>
    <m/>
  </r>
  <r>
    <x v="6"/>
    <x v="0"/>
    <s v="No"/>
    <x v="0"/>
    <m/>
    <n v="4"/>
    <m/>
    <m/>
    <s v="170840"/>
    <x v="264"/>
    <x v="151"/>
    <x v="17"/>
    <s v="Archdeaconry of Bedford"/>
    <m/>
    <m/>
    <m/>
    <m/>
    <n v="500"/>
    <m/>
    <m/>
  </r>
  <r>
    <x v="6"/>
    <x v="0"/>
    <s v="No"/>
    <x v="0"/>
    <m/>
    <n v="4"/>
    <m/>
    <m/>
    <s v="172980"/>
    <x v="265"/>
    <x v="151"/>
    <x v="17"/>
    <s v="Archdeaconry of Bedford"/>
    <m/>
    <m/>
    <m/>
    <m/>
    <n v="0"/>
    <m/>
    <m/>
  </r>
  <r>
    <x v="6"/>
    <x v="0"/>
    <s v="No"/>
    <x v="0"/>
    <m/>
    <n v="4"/>
    <m/>
    <m/>
    <s v="170940"/>
    <x v="266"/>
    <x v="151"/>
    <x v="17"/>
    <s v="Archdeaconry of Bedford"/>
    <m/>
    <m/>
    <m/>
    <m/>
    <n v="100"/>
    <m/>
    <m/>
  </r>
  <r>
    <x v="6"/>
    <x v="0"/>
    <s v="OK"/>
    <x v="1"/>
    <m/>
    <n v="4"/>
    <m/>
    <m/>
    <s v="170880"/>
    <x v="267"/>
    <x v="152"/>
    <x v="17"/>
    <s v="Archdeaconry of Bedford"/>
    <m/>
    <m/>
    <m/>
    <m/>
    <n v="6600"/>
    <m/>
    <m/>
  </r>
  <r>
    <x v="6"/>
    <x v="0"/>
    <s v="OK"/>
    <x v="0"/>
    <m/>
    <n v="4"/>
    <m/>
    <m/>
    <s v="171041"/>
    <x v="268"/>
    <x v="147"/>
    <x v="17"/>
    <s v="Archdeaconry of Bedford"/>
    <m/>
    <m/>
    <m/>
    <m/>
    <n v="1645"/>
    <m/>
    <m/>
  </r>
  <r>
    <x v="6"/>
    <x v="0"/>
    <s v="OK"/>
    <x v="0"/>
    <m/>
    <n v="4"/>
    <m/>
    <m/>
    <s v="172140"/>
    <x v="269"/>
    <x v="147"/>
    <x v="17"/>
    <s v="Archdeaconry of Bedford"/>
    <m/>
    <m/>
    <m/>
    <m/>
    <n v="1088"/>
    <m/>
    <m/>
  </r>
  <r>
    <x v="6"/>
    <x v="0"/>
    <s v="No"/>
    <x v="0"/>
    <m/>
    <n v="4"/>
    <m/>
    <m/>
    <s v="172290"/>
    <x v="270"/>
    <x v="153"/>
    <x v="17"/>
    <s v="Archdeaconry of Bedford"/>
    <m/>
    <m/>
    <m/>
    <m/>
    <n v="0"/>
    <m/>
    <m/>
  </r>
  <r>
    <x v="6"/>
    <x v="0"/>
    <s v="OK"/>
    <x v="0"/>
    <m/>
    <n v="4"/>
    <m/>
    <m/>
    <s v="180400"/>
    <x v="271"/>
    <x v="154"/>
    <x v="18"/>
    <s v="Archdeaconry of Bedford"/>
    <m/>
    <m/>
    <m/>
    <m/>
    <n v="310"/>
    <m/>
    <m/>
  </r>
  <r>
    <x v="6"/>
    <x v="0"/>
    <s v="OK"/>
    <x v="0"/>
    <m/>
    <n v="4"/>
    <m/>
    <m/>
    <s v="181310"/>
    <x v="277"/>
    <x v="154"/>
    <x v="18"/>
    <s v="Archdeaconry of Bedford"/>
    <m/>
    <m/>
    <m/>
    <m/>
    <n v="2155"/>
    <m/>
    <m/>
  </r>
  <r>
    <x v="6"/>
    <x v="0"/>
    <s v="No"/>
    <x v="0"/>
    <m/>
    <n v="4"/>
    <m/>
    <m/>
    <s v="181530"/>
    <x v="280"/>
    <x v="154"/>
    <x v="18"/>
    <s v="Archdeaconry of Bedford"/>
    <m/>
    <m/>
    <m/>
    <m/>
    <n v="5000"/>
    <m/>
    <m/>
  </r>
  <r>
    <x v="6"/>
    <x v="0"/>
    <s v="OK"/>
    <x v="0"/>
    <m/>
    <n v="4"/>
    <m/>
    <m/>
    <s v="181535"/>
    <x v="281"/>
    <x v="154"/>
    <x v="18"/>
    <s v="Archdeaconry of Bedford"/>
    <m/>
    <m/>
    <m/>
    <m/>
    <n v="0"/>
    <m/>
    <m/>
  </r>
  <r>
    <x v="6"/>
    <x v="0"/>
    <s v="No"/>
    <x v="0"/>
    <m/>
    <n v="4"/>
    <m/>
    <m/>
    <s v="181540"/>
    <x v="282"/>
    <x v="154"/>
    <x v="18"/>
    <s v="Archdeaconry of Bedford"/>
    <m/>
    <m/>
    <m/>
    <m/>
    <n v="1750"/>
    <m/>
    <m/>
  </r>
  <r>
    <x v="6"/>
    <x v="0"/>
    <s v="No"/>
    <x v="0"/>
    <m/>
    <n v="4"/>
    <m/>
    <m/>
    <s v="180640"/>
    <x v="272"/>
    <x v="155"/>
    <x v="18"/>
    <s v="Archdeaconry of Bedford"/>
    <m/>
    <m/>
    <m/>
    <m/>
    <n v="0"/>
    <m/>
    <m/>
  </r>
  <r>
    <x v="6"/>
    <x v="0"/>
    <s v="No"/>
    <x v="0"/>
    <m/>
    <n v="4"/>
    <m/>
    <m/>
    <s v="182590"/>
    <x v="286"/>
    <x v="155"/>
    <x v="18"/>
    <s v="Archdeaconry of Bedford"/>
    <m/>
    <m/>
    <m/>
    <m/>
    <n v="1841"/>
    <m/>
    <m/>
  </r>
  <r>
    <x v="6"/>
    <x v="0"/>
    <s v="OK"/>
    <x v="0"/>
    <m/>
    <n v="4"/>
    <m/>
    <m/>
    <s v="180830"/>
    <x v="273"/>
    <x v="156"/>
    <x v="18"/>
    <s v="Archdeaconry of Bedford"/>
    <m/>
    <m/>
    <m/>
    <m/>
    <n v="37467"/>
    <m/>
    <m/>
  </r>
  <r>
    <x v="6"/>
    <x v="0"/>
    <s v="OK"/>
    <x v="0"/>
    <m/>
    <n v="4"/>
    <m/>
    <m/>
    <s v="180870"/>
    <x v="274"/>
    <x v="157"/>
    <x v="18"/>
    <s v="Archdeaconry of Bedford"/>
    <m/>
    <m/>
    <m/>
    <m/>
    <n v="5523"/>
    <m/>
    <m/>
  </r>
  <r>
    <x v="6"/>
    <x v="0"/>
    <s v="No"/>
    <x v="0"/>
    <m/>
    <n v="4"/>
    <m/>
    <m/>
    <s v="181160"/>
    <x v="276"/>
    <x v="154"/>
    <x v="18"/>
    <s v="Archdeaconry of Bedford"/>
    <m/>
    <m/>
    <m/>
    <m/>
    <n v="5054.1499999999996"/>
    <m/>
    <m/>
  </r>
  <r>
    <x v="6"/>
    <x v="0"/>
    <s v="No"/>
    <x v="0"/>
    <m/>
    <n v="4"/>
    <m/>
    <m/>
    <s v="181360"/>
    <x v="278"/>
    <x v="158"/>
    <x v="18"/>
    <s v="Archdeaconry of Bedford"/>
    <m/>
    <m/>
    <m/>
    <m/>
    <n v="1700"/>
    <m/>
    <m/>
  </r>
  <r>
    <x v="6"/>
    <x v="0"/>
    <s v="OK"/>
    <x v="0"/>
    <m/>
    <n v="4"/>
    <m/>
    <m/>
    <s v="181420"/>
    <x v="279"/>
    <x v="159"/>
    <x v="18"/>
    <s v="Archdeaconry of Bedford"/>
    <m/>
    <m/>
    <m/>
    <m/>
    <n v="2066.2800000000002"/>
    <m/>
    <m/>
  </r>
  <r>
    <x v="6"/>
    <x v="0"/>
    <s v="OK"/>
    <x v="0"/>
    <m/>
    <n v="4"/>
    <m/>
    <m/>
    <s v="182490"/>
    <x v="284"/>
    <x v="159"/>
    <x v="18"/>
    <s v="Archdeaconry of Bedford"/>
    <m/>
    <m/>
    <m/>
    <m/>
    <n v="1848"/>
    <m/>
    <m/>
  </r>
  <r>
    <x v="6"/>
    <x v="0"/>
    <s v="OK"/>
    <x v="0"/>
    <m/>
    <n v="4"/>
    <m/>
    <m/>
    <s v="182861"/>
    <x v="288"/>
    <x v="159"/>
    <x v="18"/>
    <s v="Archdeaconry of Bedford"/>
    <m/>
    <m/>
    <m/>
    <m/>
    <n v="1839"/>
    <m/>
    <m/>
  </r>
  <r>
    <x v="6"/>
    <x v="0"/>
    <s v="No"/>
    <x v="0"/>
    <m/>
    <n v="4"/>
    <m/>
    <m/>
    <s v="182390"/>
    <x v="283"/>
    <x v="160"/>
    <x v="18"/>
    <s v="Archdeaconry of Bedford"/>
    <m/>
    <m/>
    <m/>
    <m/>
    <n v="600"/>
    <m/>
    <m/>
  </r>
  <r>
    <x v="6"/>
    <x v="0"/>
    <s v="No"/>
    <x v="0"/>
    <m/>
    <n v="4"/>
    <m/>
    <m/>
    <s v="182571"/>
    <x v="285"/>
    <x v="160"/>
    <x v="18"/>
    <s v="Archdeaconry of Bedford"/>
    <m/>
    <m/>
    <m/>
    <m/>
    <n v="700"/>
    <m/>
    <m/>
  </r>
  <r>
    <x v="6"/>
    <x v="0"/>
    <s v="OK"/>
    <x v="0"/>
    <m/>
    <n v="4"/>
    <m/>
    <m/>
    <s v="182610"/>
    <x v="287"/>
    <x v="160"/>
    <x v="18"/>
    <s v="Archdeaconry of Bedford"/>
    <m/>
    <m/>
    <m/>
    <m/>
    <n v="400"/>
    <m/>
    <m/>
  </r>
  <r>
    <x v="6"/>
    <x v="0"/>
    <s v="No"/>
    <x v="1"/>
    <m/>
    <n v="4"/>
    <m/>
    <m/>
    <s v="202461"/>
    <x v="289"/>
    <x v="161"/>
    <x v="19"/>
    <s v="Archdeaconry of Bedford"/>
    <m/>
    <m/>
    <m/>
    <m/>
    <n v="4000"/>
    <m/>
    <m/>
  </r>
  <r>
    <x v="6"/>
    <x v="0"/>
    <s v="No"/>
    <x v="0"/>
    <m/>
    <n v="4"/>
    <m/>
    <m/>
    <s v="200590"/>
    <x v="290"/>
    <x v="162"/>
    <x v="19"/>
    <s v="Archdeaconry of Bedford"/>
    <m/>
    <m/>
    <m/>
    <m/>
    <n v="1000"/>
    <m/>
    <m/>
  </r>
  <r>
    <x v="6"/>
    <x v="0"/>
    <s v="OK"/>
    <x v="0"/>
    <m/>
    <n v="4"/>
    <m/>
    <m/>
    <s v="202950"/>
    <x v="291"/>
    <x v="163"/>
    <x v="19"/>
    <s v="Archdeaconry of Bedford"/>
    <m/>
    <m/>
    <m/>
    <m/>
    <n v="2000"/>
    <m/>
    <m/>
  </r>
  <r>
    <x v="6"/>
    <x v="0"/>
    <s v="OK"/>
    <x v="0"/>
    <m/>
    <n v="4"/>
    <m/>
    <m/>
    <s v="200941"/>
    <x v="292"/>
    <x v="164"/>
    <x v="19"/>
    <s v="Archdeaconry of Bedford"/>
    <m/>
    <m/>
    <m/>
    <m/>
    <n v="0"/>
    <m/>
    <m/>
  </r>
  <r>
    <x v="6"/>
    <x v="0"/>
    <s v="No"/>
    <x v="0"/>
    <m/>
    <n v="4"/>
    <m/>
    <m/>
    <s v="201510"/>
    <x v="293"/>
    <x v="165"/>
    <x v="19"/>
    <s v="Archdeaconry of Bedford"/>
    <m/>
    <m/>
    <m/>
    <m/>
    <n v="3000"/>
    <m/>
    <m/>
  </r>
  <r>
    <x v="6"/>
    <x v="0"/>
    <s v="No"/>
    <x v="0"/>
    <m/>
    <n v="4"/>
    <m/>
    <m/>
    <s v="201702"/>
    <x v="294"/>
    <x v="166"/>
    <x v="19"/>
    <s v="Archdeaconry of Bedford"/>
    <m/>
    <m/>
    <m/>
    <m/>
    <n v="4100"/>
    <m/>
    <m/>
  </r>
  <r>
    <x v="6"/>
    <x v="0"/>
    <s v="OK"/>
    <x v="0"/>
    <m/>
    <n v="4"/>
    <m/>
    <m/>
    <s v="201680"/>
    <x v="295"/>
    <x v="167"/>
    <x v="19"/>
    <s v="Archdeaconry of Bedford"/>
    <m/>
    <m/>
    <m/>
    <m/>
    <n v="2250"/>
    <m/>
    <m/>
  </r>
  <r>
    <x v="6"/>
    <x v="0"/>
    <s v="OK"/>
    <x v="1"/>
    <m/>
    <n v="4"/>
    <m/>
    <m/>
    <s v="201712"/>
    <x v="296"/>
    <x v="168"/>
    <x v="19"/>
    <s v="Archdeaconry of Bedford"/>
    <m/>
    <m/>
    <m/>
    <m/>
    <n v="3841"/>
    <m/>
    <m/>
  </r>
  <r>
    <x v="6"/>
    <x v="0"/>
    <s v="No"/>
    <x v="0"/>
    <m/>
    <n v="4"/>
    <m/>
    <m/>
    <s v="201700"/>
    <x v="297"/>
    <x v="169"/>
    <x v="19"/>
    <s v="Archdeaconry of Bedford"/>
    <m/>
    <m/>
    <m/>
    <m/>
    <n v="0"/>
    <m/>
    <m/>
  </r>
  <r>
    <x v="6"/>
    <x v="0"/>
    <s v="No"/>
    <x v="0"/>
    <m/>
    <n v="4"/>
    <m/>
    <m/>
    <s v="201701"/>
    <x v="298"/>
    <x v="170"/>
    <x v="19"/>
    <s v="Archdeaconry of Bedford"/>
    <m/>
    <m/>
    <m/>
    <m/>
    <n v="1500"/>
    <m/>
    <m/>
  </r>
  <r>
    <x v="6"/>
    <x v="0"/>
    <s v="No"/>
    <x v="1"/>
    <m/>
    <n v="4"/>
    <m/>
    <m/>
    <s v="201711"/>
    <x v="300"/>
    <x v="171"/>
    <x v="19"/>
    <s v="Archdeaconry of Bedford"/>
    <m/>
    <m/>
    <m/>
    <m/>
    <n v="0"/>
    <m/>
    <m/>
  </r>
  <r>
    <x v="6"/>
    <x v="0"/>
    <s v="OK"/>
    <x v="0"/>
    <m/>
    <n v="4"/>
    <m/>
    <m/>
    <s v="201713"/>
    <x v="301"/>
    <x v="172"/>
    <x v="19"/>
    <s v="Archdeaconry of Bedford"/>
    <m/>
    <m/>
    <m/>
    <m/>
    <n v="4000"/>
    <m/>
    <m/>
  </r>
  <r>
    <x v="6"/>
    <x v="0"/>
    <s v="No"/>
    <x v="0"/>
    <m/>
    <n v="4"/>
    <m/>
    <m/>
    <s v="201730"/>
    <x v="303"/>
    <x v="173"/>
    <x v="19"/>
    <s v="Archdeaconry of Bedford"/>
    <m/>
    <m/>
    <m/>
    <m/>
    <n v="1250"/>
    <m/>
    <m/>
  </r>
  <r>
    <x v="6"/>
    <x v="0"/>
    <s v="No"/>
    <x v="0"/>
    <m/>
    <n v="4"/>
    <m/>
    <m/>
    <s v="201740"/>
    <x v="304"/>
    <x v="174"/>
    <x v="19"/>
    <s v="Archdeaconry of Bedford"/>
    <m/>
    <m/>
    <m/>
    <m/>
    <n v="0"/>
    <m/>
    <m/>
  </r>
  <r>
    <x v="6"/>
    <x v="0"/>
    <s v="No"/>
    <x v="0"/>
    <m/>
    <n v="4"/>
    <m/>
    <m/>
    <s v="201690"/>
    <x v="305"/>
    <x v="175"/>
    <x v="19"/>
    <s v="Archdeaconry of Bedford"/>
    <m/>
    <m/>
    <m/>
    <m/>
    <n v="500"/>
    <m/>
    <m/>
  </r>
  <r>
    <x v="6"/>
    <x v="0"/>
    <s v="OK"/>
    <x v="0"/>
    <m/>
    <n v="4"/>
    <m/>
    <m/>
    <s v="202460"/>
    <x v="306"/>
    <x v="176"/>
    <x v="19"/>
    <s v="Archdeaconry of Bedford"/>
    <m/>
    <m/>
    <m/>
    <m/>
    <n v="0"/>
    <m/>
    <m/>
  </r>
  <r>
    <x v="6"/>
    <x v="0"/>
    <s v="No"/>
    <x v="0"/>
    <m/>
    <n v="4"/>
    <m/>
    <m/>
    <s v="202480"/>
    <x v="307"/>
    <x v="177"/>
    <x v="19"/>
    <s v="Archdeaconry of Bedford"/>
    <m/>
    <m/>
    <m/>
    <m/>
    <n v="7000"/>
    <m/>
    <m/>
  </r>
  <r>
    <x v="6"/>
    <x v="0"/>
    <s v="No"/>
    <x v="0"/>
    <m/>
    <n v="4"/>
    <m/>
    <m/>
    <s v="202491"/>
    <x v="308"/>
    <x v="178"/>
    <x v="19"/>
    <s v="Archdeaconry of Bedford"/>
    <m/>
    <m/>
    <m/>
    <m/>
    <n v="750"/>
    <m/>
    <m/>
  </r>
  <r>
    <x v="6"/>
    <x v="0"/>
    <s v="No"/>
    <x v="1"/>
    <m/>
    <n v="4"/>
    <m/>
    <m/>
    <s v="210440"/>
    <x v="309"/>
    <x v="179"/>
    <x v="20"/>
    <s v="Archdeaconry of Bedford"/>
    <m/>
    <m/>
    <m/>
    <m/>
    <n v="0"/>
    <m/>
    <m/>
  </r>
  <r>
    <x v="6"/>
    <x v="0"/>
    <s v="OK"/>
    <x v="1"/>
    <m/>
    <n v="4"/>
    <m/>
    <m/>
    <s v="212130"/>
    <x v="310"/>
    <x v="179"/>
    <x v="20"/>
    <s v="Archdeaconry of Bedford"/>
    <m/>
    <m/>
    <m/>
    <m/>
    <n v="4348"/>
    <m/>
    <m/>
  </r>
  <r>
    <x v="6"/>
    <x v="0"/>
    <s v="No"/>
    <x v="0"/>
    <m/>
    <n v="4"/>
    <m/>
    <m/>
    <s v="210460"/>
    <x v="311"/>
    <x v="180"/>
    <x v="20"/>
    <s v="Archdeaconry of Bedford"/>
    <m/>
    <m/>
    <m/>
    <m/>
    <n v="770.75"/>
    <m/>
    <m/>
  </r>
  <r>
    <x v="6"/>
    <x v="0"/>
    <s v="No"/>
    <x v="0"/>
    <m/>
    <n v="4"/>
    <m/>
    <m/>
    <s v="211430"/>
    <x v="312"/>
    <x v="180"/>
    <x v="20"/>
    <s v="Archdeaconry of Bedford"/>
    <m/>
    <m/>
    <m/>
    <m/>
    <n v="100"/>
    <m/>
    <m/>
  </r>
  <r>
    <x v="6"/>
    <x v="0"/>
    <s v="OK"/>
    <x v="0"/>
    <m/>
    <n v="4"/>
    <m/>
    <m/>
    <s v="210630"/>
    <x v="313"/>
    <x v="181"/>
    <x v="20"/>
    <s v="Archdeaconry of Bedford"/>
    <m/>
    <m/>
    <m/>
    <m/>
    <n v="1922"/>
    <m/>
    <m/>
  </r>
  <r>
    <x v="6"/>
    <x v="0"/>
    <s v="No"/>
    <x v="0"/>
    <m/>
    <n v="4"/>
    <m/>
    <m/>
    <s v="211120"/>
    <x v="314"/>
    <x v="181"/>
    <x v="20"/>
    <s v="Archdeaconry of Bedford"/>
    <m/>
    <m/>
    <m/>
    <m/>
    <n v="500"/>
    <m/>
    <m/>
  </r>
  <r>
    <x v="6"/>
    <x v="0"/>
    <s v="No"/>
    <x v="0"/>
    <m/>
    <n v="4"/>
    <m/>
    <m/>
    <s v="210730"/>
    <x v="315"/>
    <x v="182"/>
    <x v="20"/>
    <s v="Archdeaconry of Bedford"/>
    <m/>
    <m/>
    <m/>
    <m/>
    <n v="0"/>
    <m/>
    <m/>
  </r>
  <r>
    <x v="6"/>
    <x v="0"/>
    <s v="No"/>
    <x v="0"/>
    <m/>
    <n v="4"/>
    <m/>
    <m/>
    <s v="212070"/>
    <x v="316"/>
    <x v="182"/>
    <x v="20"/>
    <s v="Archdeaconry of Bedford"/>
    <m/>
    <m/>
    <m/>
    <m/>
    <n v="0"/>
    <m/>
    <m/>
  </r>
  <r>
    <x v="6"/>
    <x v="0"/>
    <s v="No"/>
    <x v="0"/>
    <m/>
    <n v="4"/>
    <m/>
    <m/>
    <s v="212890"/>
    <x v="317"/>
    <x v="182"/>
    <x v="20"/>
    <s v="Archdeaconry of Bedford"/>
    <m/>
    <m/>
    <m/>
    <m/>
    <n v="100"/>
    <m/>
    <m/>
  </r>
  <r>
    <x v="6"/>
    <x v="0"/>
    <s v="OK"/>
    <x v="0"/>
    <m/>
    <n v="4"/>
    <m/>
    <m/>
    <s v="210950"/>
    <x v="318"/>
    <x v="183"/>
    <x v="20"/>
    <s v="Archdeaconry of Bedford"/>
    <m/>
    <m/>
    <m/>
    <m/>
    <n v="1550"/>
    <m/>
    <m/>
  </r>
  <r>
    <x v="6"/>
    <x v="0"/>
    <s v="OK"/>
    <x v="0"/>
    <m/>
    <n v="4"/>
    <m/>
    <m/>
    <s v="212320"/>
    <x v="319"/>
    <x v="183"/>
    <x v="20"/>
    <s v="Archdeaconry of Bedford"/>
    <m/>
    <m/>
    <m/>
    <m/>
    <n v="0"/>
    <m/>
    <m/>
  </r>
  <r>
    <x v="6"/>
    <x v="0"/>
    <s v="OK"/>
    <x v="0"/>
    <m/>
    <n v="4"/>
    <m/>
    <m/>
    <s v="212361"/>
    <x v="320"/>
    <x v="183"/>
    <x v="20"/>
    <s v="Archdeaconry of Bedford"/>
    <m/>
    <m/>
    <m/>
    <m/>
    <n v="420"/>
    <m/>
    <m/>
  </r>
  <r>
    <x v="6"/>
    <x v="0"/>
    <s v="No"/>
    <x v="0"/>
    <m/>
    <n v="4"/>
    <m/>
    <m/>
    <s v="211830"/>
    <x v="321"/>
    <x v="184"/>
    <x v="20"/>
    <s v="Archdeaconry of Bedford"/>
    <m/>
    <m/>
    <m/>
    <m/>
    <n v="500"/>
    <m/>
    <m/>
  </r>
  <r>
    <x v="6"/>
    <x v="0"/>
    <s v="No"/>
    <x v="0"/>
    <m/>
    <n v="4"/>
    <m/>
    <m/>
    <s v="212570"/>
    <x v="322"/>
    <x v="184"/>
    <x v="20"/>
    <s v="Archdeaconry of Bedford"/>
    <m/>
    <m/>
    <m/>
    <m/>
    <n v="0.01"/>
    <m/>
    <m/>
  </r>
  <r>
    <x v="6"/>
    <x v="0"/>
    <s v="OK"/>
    <x v="0"/>
    <m/>
    <n v="4"/>
    <m/>
    <m/>
    <s v="211930"/>
    <x v="323"/>
    <x v="181"/>
    <x v="20"/>
    <s v="Archdeaconry of Bedford"/>
    <m/>
    <m/>
    <m/>
    <m/>
    <n v="1000"/>
    <m/>
    <m/>
  </r>
  <r>
    <x v="6"/>
    <x v="0"/>
    <s v="OK"/>
    <x v="0"/>
    <m/>
    <n v="4"/>
    <m/>
    <m/>
    <s v="211970"/>
    <x v="324"/>
    <x v="184"/>
    <x v="20"/>
    <s v="Archdeaconry of Bedford"/>
    <m/>
    <m/>
    <m/>
    <m/>
    <n v="1558.75"/>
    <m/>
    <m/>
  </r>
  <r>
    <x v="6"/>
    <x v="0"/>
    <s v="No"/>
    <x v="0"/>
    <m/>
    <n v="4"/>
    <m/>
    <m/>
    <s v="212000"/>
    <x v="325"/>
    <x v="181"/>
    <x v="20"/>
    <s v="Archdeaconry of Bedford"/>
    <m/>
    <m/>
    <m/>
    <m/>
    <n v="0"/>
    <m/>
    <m/>
  </r>
  <r>
    <x v="6"/>
    <x v="0"/>
    <s v="No"/>
    <x v="0"/>
    <m/>
    <n v="4"/>
    <m/>
    <m/>
    <s v="213000"/>
    <x v="326"/>
    <x v="181"/>
    <x v="20"/>
    <s v="Archdeaconry of Bedford"/>
    <m/>
    <m/>
    <m/>
    <m/>
    <n v="0"/>
    <m/>
    <m/>
  </r>
  <r>
    <x v="6"/>
    <x v="0"/>
    <s v="No"/>
    <x v="0"/>
    <m/>
    <n v="4"/>
    <m/>
    <m/>
    <s v="212450"/>
    <x v="327"/>
    <x v="181"/>
    <x v="20"/>
    <s v="Archdeaconry of Bedford"/>
    <m/>
    <m/>
    <m/>
    <m/>
    <n v="800"/>
    <m/>
    <m/>
  </r>
  <r>
    <x v="6"/>
    <x v="0"/>
    <s v="No"/>
    <x v="0"/>
    <m/>
    <n v="4"/>
    <m/>
    <m/>
    <s v="212630"/>
    <x v="328"/>
    <x v="181"/>
    <x v="20"/>
    <s v="Archdeaconry of Bedford"/>
    <m/>
    <m/>
    <m/>
    <m/>
    <n v="0"/>
    <m/>
    <m/>
  </r>
  <r>
    <x v="6"/>
    <x v="0"/>
    <s v="No"/>
    <x v="0"/>
    <m/>
    <n v="4"/>
    <m/>
    <m/>
    <s v="213020"/>
    <x v="329"/>
    <x v="185"/>
    <x v="20"/>
    <s v="Archdeaconry of Bedford"/>
    <m/>
    <m/>
    <m/>
    <m/>
    <n v="2000"/>
    <m/>
    <m/>
  </r>
  <r>
    <x v="6"/>
    <x v="0"/>
    <s v="No"/>
    <x v="0"/>
    <m/>
    <n v="4"/>
    <m/>
    <m/>
    <s v="210540"/>
    <x v="330"/>
    <x v="186"/>
    <x v="20"/>
    <s v="Archdeaconry of Bedford"/>
    <m/>
    <m/>
    <m/>
    <m/>
    <n v="1500"/>
    <m/>
    <m/>
  </r>
  <r>
    <x v="6"/>
    <x v="0"/>
    <s v="No"/>
    <x v="0"/>
    <m/>
    <n v="4"/>
    <m/>
    <m/>
    <s v="211921"/>
    <x v="331"/>
    <x v="186"/>
    <x v="20"/>
    <s v="Archdeaconry of Bedford"/>
    <m/>
    <m/>
    <m/>
    <m/>
    <n v="1588.42"/>
    <m/>
    <m/>
  </r>
  <r>
    <x v="6"/>
    <x v="0"/>
    <s v="OK"/>
    <x v="0"/>
    <m/>
    <n v="4"/>
    <m/>
    <m/>
    <s v="212380"/>
    <x v="332"/>
    <x v="186"/>
    <x v="20"/>
    <s v="Archdeaconry of Bedford"/>
    <m/>
    <m/>
    <m/>
    <m/>
    <n v="1612"/>
    <m/>
    <m/>
  </r>
  <r>
    <x v="6"/>
    <x v="0"/>
    <s v="OK"/>
    <x v="0"/>
    <m/>
    <n v="4"/>
    <m/>
    <m/>
    <s v="210690"/>
    <x v="333"/>
    <x v="187"/>
    <x v="20"/>
    <s v="Archdeaconry of Bedford"/>
    <m/>
    <m/>
    <m/>
    <m/>
    <n v="4873"/>
    <m/>
    <m/>
  </r>
  <r>
    <x v="6"/>
    <x v="0"/>
    <s v="OK"/>
    <x v="0"/>
    <m/>
    <n v="5"/>
    <m/>
    <m/>
    <s v="030480"/>
    <x v="0"/>
    <x v="0"/>
    <x v="0"/>
    <s v="Archdeaconry of St Albans "/>
    <m/>
    <m/>
    <m/>
    <m/>
    <n v="956"/>
    <m/>
    <m/>
  </r>
  <r>
    <x v="6"/>
    <x v="0"/>
    <s v="OK"/>
    <x v="0"/>
    <m/>
    <n v="5"/>
    <m/>
    <m/>
    <s v="032500"/>
    <x v="1"/>
    <x v="0"/>
    <x v="0"/>
    <s v="Archdeaconry of St Albans "/>
    <m/>
    <m/>
    <m/>
    <m/>
    <n v="5488"/>
    <m/>
    <m/>
  </r>
  <r>
    <x v="6"/>
    <x v="0"/>
    <s v="OK"/>
    <x v="0"/>
    <m/>
    <n v="5"/>
    <m/>
    <m/>
    <s v="031050"/>
    <x v="2"/>
    <x v="1"/>
    <x v="0"/>
    <s v="Archdeaconry of St Albans "/>
    <m/>
    <m/>
    <m/>
    <m/>
    <n v="11000"/>
    <m/>
    <m/>
  </r>
  <r>
    <x v="6"/>
    <x v="0"/>
    <s v="OK"/>
    <x v="0"/>
    <m/>
    <n v="5"/>
    <m/>
    <m/>
    <s v="031060"/>
    <x v="3"/>
    <x v="1"/>
    <x v="0"/>
    <s v="Archdeaconry of St Albans "/>
    <m/>
    <m/>
    <m/>
    <m/>
    <n v="0"/>
    <m/>
    <m/>
  </r>
  <r>
    <x v="6"/>
    <x v="0"/>
    <s v="OK"/>
    <x v="0"/>
    <m/>
    <n v="5"/>
    <m/>
    <m/>
    <s v="031620"/>
    <x v="4"/>
    <x v="1"/>
    <x v="0"/>
    <s v="Archdeaconry of St Albans "/>
    <m/>
    <m/>
    <m/>
    <m/>
    <n v="3338"/>
    <m/>
    <m/>
  </r>
  <r>
    <x v="6"/>
    <x v="0"/>
    <s v="OK"/>
    <x v="0"/>
    <m/>
    <n v="5"/>
    <m/>
    <m/>
    <s v="031851"/>
    <x v="5"/>
    <x v="1"/>
    <x v="0"/>
    <s v="Archdeaconry of St Albans "/>
    <m/>
    <m/>
    <m/>
    <m/>
    <n v="617.75"/>
    <m/>
    <m/>
  </r>
  <r>
    <x v="6"/>
    <x v="0"/>
    <s v="OK"/>
    <x v="0"/>
    <m/>
    <n v="5"/>
    <m/>
    <m/>
    <s v="032020"/>
    <x v="6"/>
    <x v="1"/>
    <x v="0"/>
    <s v="Archdeaconry of St Albans "/>
    <m/>
    <m/>
    <m/>
    <m/>
    <n v="4098"/>
    <m/>
    <m/>
  </r>
  <r>
    <x v="6"/>
    <x v="0"/>
    <s v="OK"/>
    <x v="0"/>
    <m/>
    <n v="5"/>
    <m/>
    <m/>
    <s v="031901"/>
    <x v="7"/>
    <x v="2"/>
    <x v="0"/>
    <s v="Archdeaconry of St Albans "/>
    <m/>
    <m/>
    <m/>
    <m/>
    <n v="4800"/>
    <m/>
    <m/>
  </r>
  <r>
    <x v="6"/>
    <x v="0"/>
    <s v="No"/>
    <x v="0"/>
    <m/>
    <n v="5"/>
    <m/>
    <m/>
    <s v="032621"/>
    <x v="8"/>
    <x v="3"/>
    <x v="0"/>
    <s v="Archdeaconry of St Albans "/>
    <m/>
    <m/>
    <m/>
    <m/>
    <n v="15000"/>
    <m/>
    <m/>
  </r>
  <r>
    <x v="6"/>
    <x v="0"/>
    <s v="No"/>
    <x v="0"/>
    <m/>
    <n v="5"/>
    <m/>
    <m/>
    <s v="032880"/>
    <x v="9"/>
    <x v="2"/>
    <x v="0"/>
    <s v="Archdeaconry of St Albans "/>
    <m/>
    <m/>
    <m/>
    <m/>
    <n v="2250"/>
    <m/>
    <m/>
  </r>
  <r>
    <x v="6"/>
    <x v="0"/>
    <s v="OK"/>
    <x v="0"/>
    <m/>
    <n v="5"/>
    <m/>
    <m/>
    <s v="091081"/>
    <x v="10"/>
    <x v="4"/>
    <x v="1"/>
    <s v="Archdeaconry of St Albans "/>
    <m/>
    <m/>
    <m/>
    <m/>
    <n v="350"/>
    <m/>
    <m/>
  </r>
  <r>
    <x v="6"/>
    <x v="0"/>
    <s v="No"/>
    <x v="0"/>
    <m/>
    <n v="5"/>
    <m/>
    <m/>
    <s v="091670"/>
    <x v="11"/>
    <x v="4"/>
    <x v="1"/>
    <s v="Archdeaconry of St Albans "/>
    <m/>
    <m/>
    <m/>
    <m/>
    <n v="200"/>
    <m/>
    <m/>
  </r>
  <r>
    <x v="6"/>
    <x v="0"/>
    <s v="No"/>
    <x v="0"/>
    <m/>
    <n v="5"/>
    <m/>
    <m/>
    <s v="091290"/>
    <x v="12"/>
    <x v="5"/>
    <x v="1"/>
    <s v="Archdeaconry of St Albans "/>
    <m/>
    <m/>
    <m/>
    <m/>
    <n v="10000"/>
    <m/>
    <m/>
  </r>
  <r>
    <x v="6"/>
    <x v="0"/>
    <s v="OK"/>
    <x v="0"/>
    <m/>
    <n v="5"/>
    <m/>
    <m/>
    <s v="091291"/>
    <x v="334"/>
    <x v="5"/>
    <x v="1"/>
    <s v="Archdeaconry of St Albans "/>
    <m/>
    <m/>
    <m/>
    <m/>
    <n v="0"/>
    <m/>
    <m/>
  </r>
  <r>
    <x v="6"/>
    <x v="0"/>
    <s v="OK"/>
    <x v="0"/>
    <m/>
    <n v="5"/>
    <m/>
    <m/>
    <s v="091292"/>
    <x v="335"/>
    <x v="5"/>
    <x v="1"/>
    <s v="Archdeaconry of St Albans "/>
    <m/>
    <m/>
    <m/>
    <m/>
    <n v="0"/>
    <m/>
    <m/>
  </r>
  <r>
    <x v="6"/>
    <x v="0"/>
    <s v="No"/>
    <x v="0"/>
    <m/>
    <n v="5"/>
    <m/>
    <m/>
    <s v="091293"/>
    <x v="336"/>
    <x v="5"/>
    <x v="1"/>
    <s v="Archdeaconry of St Albans "/>
    <m/>
    <m/>
    <m/>
    <m/>
    <n v="0"/>
    <m/>
    <m/>
  </r>
  <r>
    <x v="6"/>
    <x v="0"/>
    <s v="OK"/>
    <x v="0"/>
    <m/>
    <n v="5"/>
    <m/>
    <m/>
    <s v="091294"/>
    <x v="337"/>
    <x v="5"/>
    <x v="1"/>
    <s v="Archdeaconry of St Albans "/>
    <m/>
    <m/>
    <m/>
    <m/>
    <n v="11282.44"/>
    <m/>
    <m/>
  </r>
  <r>
    <x v="6"/>
    <x v="0"/>
    <s v="No"/>
    <x v="0"/>
    <m/>
    <n v="5"/>
    <m/>
    <m/>
    <s v="091340"/>
    <x v="13"/>
    <x v="6"/>
    <x v="1"/>
    <s v="Archdeaconry of St Albans "/>
    <m/>
    <m/>
    <m/>
    <m/>
    <n v="0"/>
    <m/>
    <m/>
  </r>
  <r>
    <x v="6"/>
    <x v="0"/>
    <s v="OK"/>
    <x v="0"/>
    <m/>
    <n v="5"/>
    <m/>
    <m/>
    <s v="091390"/>
    <x v="14"/>
    <x v="6"/>
    <x v="1"/>
    <s v="Archdeaconry of St Albans "/>
    <m/>
    <m/>
    <m/>
    <m/>
    <n v="3605"/>
    <m/>
    <m/>
  </r>
  <r>
    <x v="6"/>
    <x v="0"/>
    <s v="No"/>
    <x v="0"/>
    <m/>
    <n v="5"/>
    <m/>
    <m/>
    <s v="091460"/>
    <x v="15"/>
    <x v="7"/>
    <x v="1"/>
    <s v="Archdeaconry of St Albans "/>
    <m/>
    <m/>
    <m/>
    <m/>
    <n v="825"/>
    <m/>
    <m/>
  </r>
  <r>
    <x v="6"/>
    <x v="0"/>
    <s v="No"/>
    <x v="0"/>
    <m/>
    <n v="5"/>
    <m/>
    <m/>
    <s v="091940"/>
    <x v="16"/>
    <x v="7"/>
    <x v="1"/>
    <s v="Archdeaconry of St Albans "/>
    <m/>
    <m/>
    <m/>
    <m/>
    <n v="0"/>
    <m/>
    <m/>
  </r>
  <r>
    <x v="6"/>
    <x v="0"/>
    <s v="OK"/>
    <x v="0"/>
    <m/>
    <n v="5"/>
    <m/>
    <m/>
    <s v="091580"/>
    <x v="17"/>
    <x v="7"/>
    <x v="1"/>
    <s v="Archdeaconry of St Albans "/>
    <m/>
    <m/>
    <m/>
    <m/>
    <n v="5500"/>
    <m/>
    <m/>
  </r>
  <r>
    <x v="6"/>
    <x v="0"/>
    <s v="No"/>
    <x v="0"/>
    <m/>
    <n v="5"/>
    <m/>
    <m/>
    <s v="091950"/>
    <x v="18"/>
    <x v="8"/>
    <x v="1"/>
    <s v="Archdeaconry of St Albans "/>
    <m/>
    <m/>
    <m/>
    <m/>
    <n v="506.92"/>
    <m/>
    <m/>
  </r>
  <r>
    <x v="6"/>
    <x v="0"/>
    <s v="OK"/>
    <x v="0"/>
    <m/>
    <n v="5"/>
    <m/>
    <m/>
    <s v="091551"/>
    <x v="19"/>
    <x v="8"/>
    <x v="1"/>
    <s v="Archdeaconry of St Albans "/>
    <m/>
    <m/>
    <m/>
    <m/>
    <n v="7526"/>
    <m/>
    <m/>
  </r>
  <r>
    <x v="6"/>
    <x v="0"/>
    <s v="OK"/>
    <x v="0"/>
    <m/>
    <n v="5"/>
    <m/>
    <m/>
    <s v="092900"/>
    <x v="20"/>
    <x v="8"/>
    <x v="1"/>
    <s v="Archdeaconry of St Albans "/>
    <m/>
    <m/>
    <m/>
    <m/>
    <n v="1267"/>
    <m/>
    <m/>
  </r>
  <r>
    <x v="6"/>
    <x v="0"/>
    <s v="OK"/>
    <x v="0"/>
    <m/>
    <n v="5"/>
    <m/>
    <m/>
    <s v="091920"/>
    <x v="21"/>
    <x v="9"/>
    <x v="1"/>
    <s v="Archdeaconry of St Albans "/>
    <m/>
    <m/>
    <m/>
    <m/>
    <n v="5923.83"/>
    <m/>
    <m/>
  </r>
  <r>
    <x v="6"/>
    <x v="0"/>
    <s v="OK"/>
    <x v="0"/>
    <m/>
    <n v="5"/>
    <m/>
    <m/>
    <s v="091990"/>
    <x v="22"/>
    <x v="6"/>
    <x v="1"/>
    <s v="Archdeaconry of St Albans "/>
    <m/>
    <m/>
    <m/>
    <m/>
    <n v="2211"/>
    <m/>
    <m/>
  </r>
  <r>
    <x v="6"/>
    <x v="0"/>
    <s v="OK"/>
    <x v="0"/>
    <m/>
    <n v="5"/>
    <m/>
    <m/>
    <s v="092061"/>
    <x v="23"/>
    <x v="10"/>
    <x v="1"/>
    <s v="Archdeaconry of St Albans "/>
    <m/>
    <m/>
    <m/>
    <m/>
    <n v="0"/>
    <m/>
    <m/>
  </r>
  <r>
    <x v="6"/>
    <x v="0"/>
    <s v="OK"/>
    <x v="0"/>
    <m/>
    <n v="5"/>
    <m/>
    <m/>
    <s v="092250"/>
    <x v="24"/>
    <x v="4"/>
    <x v="1"/>
    <s v="Archdeaconry of St Albans "/>
    <m/>
    <m/>
    <m/>
    <m/>
    <n v="3488"/>
    <m/>
    <m/>
  </r>
  <r>
    <x v="6"/>
    <x v="0"/>
    <s v="OK"/>
    <x v="0"/>
    <m/>
    <n v="5"/>
    <m/>
    <m/>
    <s v="092260"/>
    <x v="25"/>
    <x v="5"/>
    <x v="1"/>
    <s v="Archdeaconry of St Albans "/>
    <m/>
    <m/>
    <m/>
    <m/>
    <n v="1696"/>
    <m/>
    <m/>
  </r>
  <r>
    <x v="6"/>
    <x v="0"/>
    <s v="OK"/>
    <x v="0"/>
    <m/>
    <n v="5"/>
    <m/>
    <m/>
    <s v="092470"/>
    <x v="26"/>
    <x v="10"/>
    <x v="1"/>
    <s v="Archdeaconry of St Albans "/>
    <m/>
    <m/>
    <m/>
    <m/>
    <n v="4427"/>
    <m/>
    <m/>
  </r>
  <r>
    <x v="6"/>
    <x v="0"/>
    <s v="OK"/>
    <x v="0"/>
    <m/>
    <n v="5"/>
    <m/>
    <m/>
    <s v="092881"/>
    <x v="27"/>
    <x v="11"/>
    <x v="1"/>
    <s v="Archdeaconry of St Albans "/>
    <m/>
    <m/>
    <m/>
    <m/>
    <n v="3250"/>
    <m/>
    <m/>
  </r>
  <r>
    <x v="6"/>
    <x v="0"/>
    <s v="OK"/>
    <x v="0"/>
    <m/>
    <n v="5"/>
    <m/>
    <m/>
    <s v="100660"/>
    <x v="28"/>
    <x v="12"/>
    <x v="2"/>
    <s v="Archdeaconry of St Albans "/>
    <m/>
    <m/>
    <m/>
    <m/>
    <n v="3788"/>
    <m/>
    <m/>
  </r>
  <r>
    <x v="6"/>
    <x v="0"/>
    <s v="OK"/>
    <x v="1"/>
    <m/>
    <n v="5"/>
    <m/>
    <m/>
    <s v="100680"/>
    <x v="29"/>
    <x v="13"/>
    <x v="2"/>
    <s v="Archdeaconry of St Albans "/>
    <m/>
    <m/>
    <m/>
    <m/>
    <n v="17853"/>
    <m/>
    <m/>
  </r>
  <r>
    <x v="6"/>
    <x v="0"/>
    <s v="OK"/>
    <x v="1"/>
    <m/>
    <n v="5"/>
    <m/>
    <m/>
    <s v="100681"/>
    <x v="30"/>
    <x v="14"/>
    <x v="2"/>
    <s v="Archdeaconry of St Albans "/>
    <m/>
    <m/>
    <m/>
    <m/>
    <n v="11342"/>
    <m/>
    <m/>
  </r>
  <r>
    <x v="6"/>
    <x v="0"/>
    <s v="No"/>
    <x v="0"/>
    <m/>
    <n v="5"/>
    <m/>
    <m/>
    <s v="100790"/>
    <x v="31"/>
    <x v="15"/>
    <x v="2"/>
    <s v="Archdeaconry of St Albans "/>
    <m/>
    <m/>
    <m/>
    <m/>
    <n v="5344"/>
    <m/>
    <m/>
  </r>
  <r>
    <x v="6"/>
    <x v="0"/>
    <s v="OK"/>
    <x v="0"/>
    <m/>
    <n v="5"/>
    <m/>
    <m/>
    <s v="100791"/>
    <x v="32"/>
    <x v="16"/>
    <x v="2"/>
    <s v="Archdeaconry of St Albans "/>
    <m/>
    <m/>
    <m/>
    <m/>
    <n v="5706.25"/>
    <m/>
    <m/>
  </r>
  <r>
    <x v="6"/>
    <x v="0"/>
    <s v="OK"/>
    <x v="0"/>
    <m/>
    <n v="5"/>
    <m/>
    <m/>
    <s v="101800"/>
    <x v="33"/>
    <x v="17"/>
    <x v="2"/>
    <s v="Archdeaconry of St Albans "/>
    <m/>
    <m/>
    <m/>
    <m/>
    <n v="4320"/>
    <m/>
    <m/>
  </r>
  <r>
    <x v="6"/>
    <x v="0"/>
    <s v="OK"/>
    <x v="0"/>
    <m/>
    <n v="5"/>
    <m/>
    <m/>
    <s v="102100"/>
    <x v="34"/>
    <x v="18"/>
    <x v="2"/>
    <s v="Archdeaconry of St Albans "/>
    <m/>
    <m/>
    <m/>
    <m/>
    <n v="7105"/>
    <m/>
    <m/>
  </r>
  <r>
    <x v="6"/>
    <x v="0"/>
    <s v="OK"/>
    <x v="0"/>
    <m/>
    <n v="5"/>
    <m/>
    <m/>
    <s v="100490"/>
    <x v="35"/>
    <x v="19"/>
    <x v="2"/>
    <s v="Archdeaconry of St Albans "/>
    <m/>
    <m/>
    <m/>
    <m/>
    <n v="4028"/>
    <m/>
    <m/>
  </r>
  <r>
    <x v="6"/>
    <x v="0"/>
    <s v="No"/>
    <x v="0"/>
    <m/>
    <n v="5"/>
    <m/>
    <m/>
    <s v="102300"/>
    <x v="36"/>
    <x v="12"/>
    <x v="2"/>
    <s v="Archdeaconry of St Albans "/>
    <m/>
    <m/>
    <m/>
    <m/>
    <n v="1917"/>
    <m/>
    <m/>
  </r>
  <r>
    <x v="6"/>
    <x v="0"/>
    <s v="OK"/>
    <x v="0"/>
    <m/>
    <n v="5"/>
    <m/>
    <m/>
    <s v="112180"/>
    <x v="37"/>
    <x v="20"/>
    <x v="3"/>
    <s v="Archdeaconry of St Albans "/>
    <m/>
    <m/>
    <m/>
    <m/>
    <n v="6353"/>
    <m/>
    <m/>
  </r>
  <r>
    <x v="6"/>
    <x v="0"/>
    <s v="OK"/>
    <x v="0"/>
    <m/>
    <n v="5"/>
    <m/>
    <m/>
    <s v="112211"/>
    <x v="38"/>
    <x v="21"/>
    <x v="3"/>
    <s v="Archdeaconry of St Albans "/>
    <m/>
    <m/>
    <m/>
    <m/>
    <n v="5861"/>
    <m/>
    <m/>
  </r>
  <r>
    <x v="6"/>
    <x v="0"/>
    <s v="OK"/>
    <x v="0"/>
    <m/>
    <n v="5"/>
    <m/>
    <m/>
    <s v="112191"/>
    <x v="39"/>
    <x v="22"/>
    <x v="3"/>
    <s v="Archdeaconry of St Albans "/>
    <m/>
    <m/>
    <m/>
    <m/>
    <n v="5079"/>
    <m/>
    <m/>
  </r>
  <r>
    <x v="6"/>
    <x v="0"/>
    <s v="OK"/>
    <x v="0"/>
    <m/>
    <n v="5"/>
    <m/>
    <m/>
    <s v="112200"/>
    <x v="40"/>
    <x v="23"/>
    <x v="3"/>
    <s v="Archdeaconry of St Albans "/>
    <m/>
    <m/>
    <m/>
    <m/>
    <n v="7589"/>
    <m/>
    <m/>
  </r>
  <r>
    <x v="6"/>
    <x v="0"/>
    <s v="OK"/>
    <x v="0"/>
    <m/>
    <n v="5"/>
    <m/>
    <m/>
    <s v="112210"/>
    <x v="41"/>
    <x v="24"/>
    <x v="3"/>
    <s v="Archdeaconry of St Albans "/>
    <m/>
    <m/>
    <m/>
    <m/>
    <n v="10000"/>
    <m/>
    <m/>
  </r>
  <r>
    <x v="6"/>
    <x v="0"/>
    <s v="No"/>
    <x v="0"/>
    <m/>
    <n v="5"/>
    <m/>
    <m/>
    <s v="112220"/>
    <x v="42"/>
    <x v="25"/>
    <x v="3"/>
    <s v="Archdeaconry of St Albans "/>
    <m/>
    <m/>
    <m/>
    <m/>
    <n v="8383.67"/>
    <m/>
    <m/>
  </r>
  <r>
    <x v="6"/>
    <x v="0"/>
    <s v="OK"/>
    <x v="0"/>
    <m/>
    <n v="5"/>
    <m/>
    <m/>
    <s v="112230"/>
    <x v="43"/>
    <x v="26"/>
    <x v="3"/>
    <s v="Archdeaconry of St Albans "/>
    <m/>
    <m/>
    <m/>
    <m/>
    <n v="5569"/>
    <m/>
    <m/>
  </r>
  <r>
    <x v="6"/>
    <x v="0"/>
    <s v="OK"/>
    <x v="0"/>
    <m/>
    <n v="5"/>
    <m/>
    <m/>
    <s v="112240"/>
    <x v="44"/>
    <x v="27"/>
    <x v="3"/>
    <s v="Archdeaconry of St Albans "/>
    <m/>
    <m/>
    <m/>
    <m/>
    <n v="7052"/>
    <m/>
    <m/>
  </r>
  <r>
    <x v="6"/>
    <x v="0"/>
    <s v="OK"/>
    <x v="0"/>
    <m/>
    <n v="5"/>
    <m/>
    <m/>
    <s v="110040"/>
    <x v="45"/>
    <x v="28"/>
    <x v="3"/>
    <s v="Archdeaconry of St Albans "/>
    <m/>
    <m/>
    <m/>
    <m/>
    <n v="2583"/>
    <m/>
    <m/>
  </r>
  <r>
    <x v="6"/>
    <x v="0"/>
    <s v="OK"/>
    <x v="0"/>
    <m/>
    <n v="5"/>
    <m/>
    <m/>
    <s v="110531"/>
    <x v="46"/>
    <x v="29"/>
    <x v="3"/>
    <s v="Archdeaconry of St Albans "/>
    <m/>
    <m/>
    <m/>
    <m/>
    <n v="4773.42"/>
    <m/>
    <m/>
  </r>
  <r>
    <x v="6"/>
    <x v="0"/>
    <s v="OK"/>
    <x v="0"/>
    <m/>
    <n v="5"/>
    <m/>
    <m/>
    <s v="110750"/>
    <x v="47"/>
    <x v="30"/>
    <x v="3"/>
    <s v="Archdeaconry of St Albans "/>
    <m/>
    <m/>
    <m/>
    <m/>
    <n v="5800"/>
    <m/>
    <m/>
  </r>
  <r>
    <x v="6"/>
    <x v="0"/>
    <s v="No"/>
    <x v="0"/>
    <m/>
    <n v="5"/>
    <m/>
    <m/>
    <s v="110740"/>
    <x v="48"/>
    <x v="31"/>
    <x v="3"/>
    <s v="Archdeaconry of St Albans "/>
    <m/>
    <m/>
    <m/>
    <m/>
    <n v="2000"/>
    <m/>
    <m/>
  </r>
  <r>
    <x v="6"/>
    <x v="0"/>
    <s v="OK"/>
    <x v="0"/>
    <m/>
    <n v="5"/>
    <m/>
    <m/>
    <s v="110980"/>
    <x v="49"/>
    <x v="32"/>
    <x v="3"/>
    <s v="Archdeaconry of St Albans "/>
    <m/>
    <m/>
    <m/>
    <m/>
    <n v="5045"/>
    <m/>
    <m/>
  </r>
  <r>
    <x v="6"/>
    <x v="0"/>
    <s v="OK"/>
    <x v="0"/>
    <m/>
    <n v="5"/>
    <m/>
    <m/>
    <s v="112060"/>
    <x v="50"/>
    <x v="28"/>
    <x v="3"/>
    <s v="Archdeaconry of St Albans "/>
    <m/>
    <m/>
    <m/>
    <m/>
    <n v="9649"/>
    <m/>
    <m/>
  </r>
  <r>
    <x v="6"/>
    <x v="0"/>
    <s v="No"/>
    <x v="0"/>
    <m/>
    <n v="5"/>
    <m/>
    <m/>
    <s v="112340"/>
    <x v="51"/>
    <x v="28"/>
    <x v="3"/>
    <s v="Archdeaconry of St Albans "/>
    <m/>
    <m/>
    <m/>
    <m/>
    <n v="0"/>
    <m/>
    <m/>
  </r>
  <r>
    <x v="6"/>
    <x v="0"/>
    <s v="OK"/>
    <x v="0"/>
    <m/>
    <n v="5"/>
    <m/>
    <m/>
    <s v="130010"/>
    <x v="52"/>
    <x v="33"/>
    <x v="4"/>
    <s v="Archdeaconry of St Albans "/>
    <m/>
    <m/>
    <m/>
    <m/>
    <n v="7951"/>
    <m/>
    <m/>
  </r>
  <r>
    <x v="6"/>
    <x v="0"/>
    <s v="OK"/>
    <x v="0"/>
    <m/>
    <n v="5"/>
    <m/>
    <m/>
    <s v="131500"/>
    <x v="53"/>
    <x v="34"/>
    <x v="4"/>
    <s v="Archdeaconry of St Albans "/>
    <m/>
    <m/>
    <m/>
    <m/>
    <n v="3351"/>
    <m/>
    <m/>
  </r>
  <r>
    <x v="6"/>
    <x v="0"/>
    <s v="No"/>
    <x v="0"/>
    <m/>
    <n v="5"/>
    <m/>
    <m/>
    <s v="131520"/>
    <x v="54"/>
    <x v="35"/>
    <x v="4"/>
    <s v="Archdeaconry of St Albans "/>
    <m/>
    <m/>
    <m/>
    <m/>
    <n v="2476"/>
    <m/>
    <m/>
  </r>
  <r>
    <x v="6"/>
    <x v="0"/>
    <s v="OK"/>
    <x v="0"/>
    <m/>
    <n v="5"/>
    <m/>
    <m/>
    <s v="131951"/>
    <x v="55"/>
    <x v="36"/>
    <x v="4"/>
    <s v="Archdeaconry of St Albans "/>
    <m/>
    <m/>
    <m/>
    <m/>
    <n v="0"/>
    <m/>
    <m/>
  </r>
  <r>
    <x v="6"/>
    <x v="0"/>
    <s v="OK"/>
    <x v="0"/>
    <m/>
    <n v="5"/>
    <m/>
    <m/>
    <s v="131960"/>
    <x v="56"/>
    <x v="37"/>
    <x v="4"/>
    <s v="Archdeaconry of St Albans "/>
    <m/>
    <m/>
    <m/>
    <m/>
    <n v="3863"/>
    <m/>
    <m/>
  </r>
  <r>
    <x v="6"/>
    <x v="0"/>
    <s v="No"/>
    <x v="0"/>
    <m/>
    <n v="5"/>
    <m/>
    <m/>
    <s v="132730"/>
    <x v="57"/>
    <x v="38"/>
    <x v="4"/>
    <s v="Archdeaconry of St Albans "/>
    <m/>
    <m/>
    <m/>
    <m/>
    <n v="0"/>
    <m/>
    <m/>
  </r>
  <r>
    <x v="6"/>
    <x v="0"/>
    <s v="OK"/>
    <x v="0"/>
    <m/>
    <n v="5"/>
    <m/>
    <m/>
    <s v="132740"/>
    <x v="58"/>
    <x v="39"/>
    <x v="4"/>
    <s v="Archdeaconry of St Albans "/>
    <m/>
    <m/>
    <m/>
    <m/>
    <n v="2615"/>
    <m/>
    <m/>
  </r>
  <r>
    <x v="6"/>
    <x v="0"/>
    <s v="No"/>
    <x v="0"/>
    <m/>
    <n v="5"/>
    <m/>
    <m/>
    <s v="132760"/>
    <x v="59"/>
    <x v="40"/>
    <x v="4"/>
    <s v="Archdeaconry of St Albans "/>
    <m/>
    <m/>
    <m/>
    <m/>
    <n v="2910"/>
    <m/>
    <m/>
  </r>
  <r>
    <x v="6"/>
    <x v="0"/>
    <s v="OK"/>
    <x v="0"/>
    <m/>
    <n v="5"/>
    <m/>
    <m/>
    <s v="132761"/>
    <x v="60"/>
    <x v="41"/>
    <x v="4"/>
    <s v="Archdeaconry of St Albans "/>
    <m/>
    <m/>
    <m/>
    <m/>
    <n v="9620"/>
    <m/>
    <m/>
  </r>
  <r>
    <x v="6"/>
    <x v="0"/>
    <s v="OK"/>
    <x v="0"/>
    <m/>
    <n v="5"/>
    <m/>
    <m/>
    <s v="132770"/>
    <x v="61"/>
    <x v="42"/>
    <x v="4"/>
    <s v="Archdeaconry of St Albans "/>
    <m/>
    <m/>
    <m/>
    <m/>
    <n v="7215.65"/>
    <m/>
    <m/>
  </r>
  <r>
    <x v="6"/>
    <x v="0"/>
    <s v="OK"/>
    <x v="0"/>
    <m/>
    <n v="5"/>
    <m/>
    <m/>
    <s v="132780"/>
    <x v="62"/>
    <x v="43"/>
    <x v="4"/>
    <s v="Archdeaconry of St Albans "/>
    <m/>
    <m/>
    <m/>
    <m/>
    <n v="4395"/>
    <m/>
    <m/>
  </r>
  <r>
    <x v="6"/>
    <x v="0"/>
    <s v="No"/>
    <x v="0"/>
    <m/>
    <n v="5"/>
    <m/>
    <m/>
    <s v="132781"/>
    <x v="63"/>
    <x v="44"/>
    <x v="4"/>
    <s v="Archdeaconry of St Albans "/>
    <m/>
    <m/>
    <m/>
    <m/>
    <n v="4002"/>
    <m/>
    <m/>
  </r>
  <r>
    <x v="6"/>
    <x v="0"/>
    <s v="OK"/>
    <x v="0"/>
    <m/>
    <n v="5"/>
    <m/>
    <m/>
    <s v="130570"/>
    <x v="64"/>
    <x v="45"/>
    <x v="4"/>
    <s v="Archdeaconry of St Albans "/>
    <m/>
    <m/>
    <m/>
    <m/>
    <n v="6170"/>
    <m/>
    <m/>
  </r>
  <r>
    <x v="6"/>
    <x v="0"/>
    <s v="No"/>
    <x v="0"/>
    <m/>
    <n v="5"/>
    <m/>
    <m/>
    <s v="130580"/>
    <x v="65"/>
    <x v="46"/>
    <x v="4"/>
    <s v="Archdeaconry of St Albans "/>
    <m/>
    <m/>
    <m/>
    <m/>
    <n v="3500"/>
    <m/>
    <m/>
  </r>
  <r>
    <x v="6"/>
    <x v="0"/>
    <s v="No"/>
    <x v="0"/>
    <m/>
    <n v="5"/>
    <m/>
    <m/>
    <s v="140150"/>
    <x v="66"/>
    <x v="47"/>
    <x v="5"/>
    <s v="Archdeaconry of St Albans "/>
    <m/>
    <m/>
    <m/>
    <m/>
    <n v="130"/>
    <m/>
    <m/>
  </r>
  <r>
    <x v="6"/>
    <x v="0"/>
    <s v="OK"/>
    <x v="0"/>
    <m/>
    <n v="5"/>
    <m/>
    <m/>
    <s v="141440"/>
    <x v="67"/>
    <x v="47"/>
    <x v="5"/>
    <s v="Archdeaconry of St Albans "/>
    <m/>
    <m/>
    <m/>
    <m/>
    <n v="3508"/>
    <m/>
    <m/>
  </r>
  <r>
    <x v="6"/>
    <x v="0"/>
    <s v="No"/>
    <x v="0"/>
    <m/>
    <n v="5"/>
    <m/>
    <m/>
    <s v="140960"/>
    <x v="68"/>
    <x v="48"/>
    <x v="5"/>
    <s v="Archdeaconry of St Albans "/>
    <m/>
    <m/>
    <m/>
    <m/>
    <n v="5717"/>
    <m/>
    <m/>
  </r>
  <r>
    <x v="6"/>
    <x v="0"/>
    <s v="OK"/>
    <x v="0"/>
    <m/>
    <n v="5"/>
    <m/>
    <m/>
    <s v="141100"/>
    <x v="69"/>
    <x v="49"/>
    <x v="5"/>
    <s v="Archdeaconry of St Albans "/>
    <m/>
    <m/>
    <m/>
    <m/>
    <n v="7943"/>
    <m/>
    <m/>
  </r>
  <r>
    <x v="6"/>
    <x v="0"/>
    <s v="OK"/>
    <x v="0"/>
    <m/>
    <n v="5"/>
    <m/>
    <m/>
    <s v="141110"/>
    <x v="70"/>
    <x v="50"/>
    <x v="5"/>
    <s v="Archdeaconry of St Albans "/>
    <m/>
    <m/>
    <m/>
    <m/>
    <n v="24220"/>
    <m/>
    <m/>
  </r>
  <r>
    <x v="6"/>
    <x v="0"/>
    <s v="OK"/>
    <x v="0"/>
    <m/>
    <n v="5"/>
    <m/>
    <m/>
    <s v="141760"/>
    <x v="71"/>
    <x v="48"/>
    <x v="5"/>
    <s v="Archdeaconry of St Albans "/>
    <m/>
    <m/>
    <m/>
    <m/>
    <n v="2286.16"/>
    <m/>
    <m/>
  </r>
  <r>
    <x v="6"/>
    <x v="0"/>
    <s v="OK"/>
    <x v="0"/>
    <m/>
    <n v="5"/>
    <m/>
    <m/>
    <s v="142080"/>
    <x v="72"/>
    <x v="51"/>
    <x v="5"/>
    <s v="Archdeaconry of St Albans "/>
    <m/>
    <m/>
    <m/>
    <m/>
    <n v="10071.93"/>
    <m/>
    <m/>
  </r>
  <r>
    <x v="6"/>
    <x v="0"/>
    <s v="OK"/>
    <x v="0"/>
    <m/>
    <n v="5"/>
    <m/>
    <m/>
    <s v="142280"/>
    <x v="73"/>
    <x v="52"/>
    <x v="5"/>
    <s v="Archdeaconry of St Albans "/>
    <m/>
    <m/>
    <m/>
    <m/>
    <n v="3597"/>
    <m/>
    <m/>
  </r>
  <r>
    <x v="6"/>
    <x v="0"/>
    <s v="OK"/>
    <x v="0"/>
    <m/>
    <n v="5"/>
    <m/>
    <m/>
    <s v="142860"/>
    <x v="74"/>
    <x v="53"/>
    <x v="5"/>
    <s v="Archdeaconry of St Albans "/>
    <m/>
    <m/>
    <m/>
    <m/>
    <n v="8363"/>
    <m/>
    <m/>
  </r>
  <r>
    <x v="6"/>
    <x v="0"/>
    <s v="OK"/>
    <x v="0"/>
    <m/>
    <n v="5"/>
    <m/>
    <m/>
    <s v="231171"/>
    <x v="75"/>
    <x v="54"/>
    <x v="6"/>
    <s v="Archdeaconry of St Albans "/>
    <m/>
    <m/>
    <m/>
    <m/>
    <n v="3696"/>
    <m/>
    <m/>
  </r>
  <r>
    <x v="6"/>
    <x v="0"/>
    <s v="No"/>
    <x v="0"/>
    <m/>
    <n v="5"/>
    <m/>
    <m/>
    <s v="231172"/>
    <x v="76"/>
    <x v="54"/>
    <x v="6"/>
    <s v="Archdeaconry of St Albans "/>
    <m/>
    <m/>
    <m/>
    <m/>
    <n v="1840"/>
    <m/>
    <m/>
  </r>
  <r>
    <x v="6"/>
    <x v="0"/>
    <s v="OK"/>
    <x v="0"/>
    <m/>
    <n v="5"/>
    <m/>
    <m/>
    <s v="231173"/>
    <x v="77"/>
    <x v="54"/>
    <x v="6"/>
    <s v="Archdeaconry of St Albans "/>
    <m/>
    <m/>
    <m/>
    <m/>
    <n v="4678"/>
    <m/>
    <m/>
  </r>
  <r>
    <x v="6"/>
    <x v="0"/>
    <s v="No"/>
    <x v="0"/>
    <m/>
    <n v="5"/>
    <m/>
    <m/>
    <s v="231174"/>
    <x v="78"/>
    <x v="54"/>
    <x v="6"/>
    <s v="Archdeaconry of St Albans "/>
    <m/>
    <m/>
    <m/>
    <m/>
    <n v="800"/>
    <m/>
    <m/>
  </r>
  <r>
    <x v="6"/>
    <x v="0"/>
    <s v="No"/>
    <x v="0"/>
    <m/>
    <n v="5"/>
    <m/>
    <m/>
    <s v="230500"/>
    <x v="79"/>
    <x v="55"/>
    <x v="6"/>
    <s v="Archdeaconry of St Albans "/>
    <m/>
    <m/>
    <m/>
    <m/>
    <n v="0"/>
    <m/>
    <m/>
  </r>
  <r>
    <x v="6"/>
    <x v="0"/>
    <s v="OK"/>
    <x v="0"/>
    <m/>
    <n v="5"/>
    <m/>
    <m/>
    <s v="230501"/>
    <x v="80"/>
    <x v="55"/>
    <x v="6"/>
    <s v="Archdeaconry of St Albans "/>
    <m/>
    <m/>
    <m/>
    <m/>
    <n v="376"/>
    <m/>
    <m/>
  </r>
  <r>
    <x v="6"/>
    <x v="0"/>
    <s v="OK"/>
    <x v="0"/>
    <m/>
    <n v="5"/>
    <m/>
    <m/>
    <s v="230641"/>
    <x v="81"/>
    <x v="56"/>
    <x v="6"/>
    <s v="Archdeaconry of St Albans "/>
    <m/>
    <m/>
    <m/>
    <m/>
    <n v="11000"/>
    <m/>
    <m/>
  </r>
  <r>
    <x v="6"/>
    <x v="0"/>
    <s v="No"/>
    <x v="0"/>
    <m/>
    <n v="5"/>
    <m/>
    <m/>
    <s v="230642"/>
    <x v="82"/>
    <x v="56"/>
    <x v="6"/>
    <s v="Archdeaconry of St Albans "/>
    <m/>
    <m/>
    <m/>
    <m/>
    <n v="0"/>
    <m/>
    <m/>
  </r>
  <r>
    <x v="6"/>
    <x v="0"/>
    <s v="OK"/>
    <x v="0"/>
    <m/>
    <n v="5"/>
    <m/>
    <m/>
    <s v="230643"/>
    <x v="83"/>
    <x v="56"/>
    <x v="6"/>
    <s v="Archdeaconry of St Albans "/>
    <m/>
    <m/>
    <m/>
    <m/>
    <n v="5500"/>
    <m/>
    <m/>
  </r>
  <r>
    <x v="6"/>
    <x v="0"/>
    <s v="OK"/>
    <x v="0"/>
    <m/>
    <n v="5"/>
    <m/>
    <m/>
    <s v="231450"/>
    <x v="84"/>
    <x v="56"/>
    <x v="6"/>
    <s v="Archdeaconry of St Albans "/>
    <m/>
    <m/>
    <m/>
    <m/>
    <n v="0"/>
    <m/>
    <m/>
  </r>
  <r>
    <x v="6"/>
    <x v="0"/>
    <s v="OK"/>
    <x v="0"/>
    <m/>
    <n v="5"/>
    <m/>
    <m/>
    <s v="020672"/>
    <x v="85"/>
    <x v="57"/>
    <x v="7"/>
    <s v="Archdeaconry of Hertford"/>
    <m/>
    <m/>
    <m/>
    <m/>
    <n v="10000"/>
    <m/>
    <m/>
  </r>
  <r>
    <x v="6"/>
    <x v="0"/>
    <s v="No"/>
    <x v="0"/>
    <m/>
    <n v="5"/>
    <m/>
    <m/>
    <s v="020850"/>
    <x v="86"/>
    <x v="58"/>
    <x v="7"/>
    <s v="Archdeaconry of Hertford"/>
    <m/>
    <m/>
    <m/>
    <m/>
    <n v="0"/>
    <m/>
    <m/>
  </r>
  <r>
    <x v="6"/>
    <x v="0"/>
    <s v="OK"/>
    <x v="0"/>
    <m/>
    <n v="5"/>
    <m/>
    <m/>
    <s v="021640"/>
    <x v="87"/>
    <x v="59"/>
    <x v="7"/>
    <s v="Archdeaconry of Hertford"/>
    <m/>
    <m/>
    <m/>
    <m/>
    <n v="7444.5"/>
    <m/>
    <m/>
  </r>
  <r>
    <x v="6"/>
    <x v="0"/>
    <s v="No"/>
    <x v="0"/>
    <m/>
    <n v="5"/>
    <m/>
    <m/>
    <s v="021750"/>
    <x v="88"/>
    <x v="60"/>
    <x v="7"/>
    <s v="Archdeaconry of Hertford"/>
    <m/>
    <m/>
    <m/>
    <m/>
    <n v="0"/>
    <m/>
    <m/>
  </r>
  <r>
    <x v="6"/>
    <x v="0"/>
    <s v="OK"/>
    <x v="0"/>
    <m/>
    <n v="5"/>
    <m/>
    <m/>
    <s v="021860"/>
    <x v="89"/>
    <x v="61"/>
    <x v="7"/>
    <s v="Archdeaconry of Hertford"/>
    <m/>
    <m/>
    <m/>
    <m/>
    <n v="5813.83"/>
    <m/>
    <m/>
  </r>
  <r>
    <x v="6"/>
    <x v="0"/>
    <s v="OK"/>
    <x v="0"/>
    <m/>
    <n v="5"/>
    <m/>
    <m/>
    <s v="020201"/>
    <x v="90"/>
    <x v="62"/>
    <x v="7"/>
    <s v="Archdeaconry of Hertford"/>
    <m/>
    <m/>
    <m/>
    <m/>
    <n v="5000"/>
    <m/>
    <m/>
  </r>
  <r>
    <x v="6"/>
    <x v="0"/>
    <s v="OK"/>
    <x v="0"/>
    <m/>
    <n v="5"/>
    <m/>
    <m/>
    <s v="022110"/>
    <x v="91"/>
    <x v="63"/>
    <x v="7"/>
    <s v="Archdeaconry of Hertford"/>
    <m/>
    <m/>
    <m/>
    <m/>
    <n v="0"/>
    <m/>
    <m/>
  </r>
  <r>
    <x v="6"/>
    <x v="0"/>
    <s v="OK"/>
    <x v="0"/>
    <m/>
    <n v="5"/>
    <m/>
    <m/>
    <s v="022363"/>
    <x v="92"/>
    <x v="63"/>
    <x v="7"/>
    <s v="Archdeaconry of Hertford"/>
    <m/>
    <m/>
    <m/>
    <m/>
    <n v="656"/>
    <m/>
    <m/>
  </r>
  <r>
    <x v="6"/>
    <x v="0"/>
    <s v="OK"/>
    <x v="0"/>
    <m/>
    <n v="5"/>
    <m/>
    <m/>
    <s v="022362"/>
    <x v="93"/>
    <x v="64"/>
    <x v="7"/>
    <s v="Archdeaconry of Hertford"/>
    <m/>
    <m/>
    <m/>
    <m/>
    <n v="5698"/>
    <m/>
    <m/>
  </r>
  <r>
    <x v="6"/>
    <x v="0"/>
    <s v="No"/>
    <x v="0"/>
    <m/>
    <n v="5"/>
    <m/>
    <m/>
    <s v="022600"/>
    <x v="94"/>
    <x v="65"/>
    <x v="7"/>
    <s v="Archdeaconry of Hertford"/>
    <m/>
    <m/>
    <m/>
    <m/>
    <n v="3000"/>
    <m/>
    <m/>
  </r>
  <r>
    <x v="6"/>
    <x v="0"/>
    <s v="No"/>
    <x v="0"/>
    <m/>
    <n v="5"/>
    <m/>
    <m/>
    <s v="020470"/>
    <x v="95"/>
    <x v="66"/>
    <x v="7"/>
    <s v="Archdeaconry of Hertford"/>
    <m/>
    <m/>
    <m/>
    <m/>
    <n v="10000"/>
    <m/>
    <m/>
  </r>
  <r>
    <x v="6"/>
    <x v="0"/>
    <s v="No"/>
    <x v="0"/>
    <m/>
    <n v="5"/>
    <m/>
    <m/>
    <s v="040020"/>
    <x v="96"/>
    <x v="67"/>
    <x v="8"/>
    <s v="Archdeaconry of Hertford"/>
    <m/>
    <m/>
    <m/>
    <m/>
    <n v="0"/>
    <m/>
    <m/>
  </r>
  <r>
    <x v="6"/>
    <x v="0"/>
    <s v="No"/>
    <x v="0"/>
    <m/>
    <n v="5"/>
    <m/>
    <m/>
    <s v="041630"/>
    <x v="97"/>
    <x v="67"/>
    <x v="8"/>
    <s v="Archdeaconry of Hertford"/>
    <m/>
    <m/>
    <m/>
    <m/>
    <n v="1500"/>
    <m/>
    <m/>
  </r>
  <r>
    <x v="6"/>
    <x v="0"/>
    <s v="No"/>
    <x v="0"/>
    <m/>
    <n v="5"/>
    <m/>
    <m/>
    <s v="042550"/>
    <x v="98"/>
    <x v="68"/>
    <x v="8"/>
    <s v="Archdeaconry of Hertford"/>
    <m/>
    <m/>
    <m/>
    <m/>
    <n v="1500"/>
    <m/>
    <m/>
  </r>
  <r>
    <x v="6"/>
    <x v="0"/>
    <s v="OK"/>
    <x v="0"/>
    <m/>
    <n v="5"/>
    <m/>
    <m/>
    <s v="040430"/>
    <x v="99"/>
    <x v="69"/>
    <x v="8"/>
    <s v="Archdeaconry of Hertford"/>
    <m/>
    <m/>
    <m/>
    <m/>
    <n v="8999"/>
    <m/>
    <m/>
  </r>
  <r>
    <x v="6"/>
    <x v="0"/>
    <s v="No"/>
    <x v="0"/>
    <m/>
    <n v="5"/>
    <m/>
    <m/>
    <s v="040520"/>
    <x v="100"/>
    <x v="70"/>
    <x v="8"/>
    <s v="Archdeaconry of Hertford"/>
    <m/>
    <m/>
    <m/>
    <m/>
    <n v="0"/>
    <m/>
    <m/>
  </r>
  <r>
    <x v="6"/>
    <x v="0"/>
    <s v="No"/>
    <x v="0"/>
    <m/>
    <n v="5"/>
    <m/>
    <m/>
    <s v="040990"/>
    <x v="101"/>
    <x v="70"/>
    <x v="8"/>
    <s v="Archdeaconry of Hertford"/>
    <m/>
    <m/>
    <m/>
    <m/>
    <n v="0"/>
    <m/>
    <m/>
  </r>
  <r>
    <x v="6"/>
    <x v="0"/>
    <s v="No"/>
    <x v="0"/>
    <m/>
    <n v="5"/>
    <m/>
    <m/>
    <s v="042451"/>
    <x v="102"/>
    <x v="70"/>
    <x v="8"/>
    <s v="Archdeaconry of Hertford"/>
    <m/>
    <m/>
    <m/>
    <m/>
    <n v="0"/>
    <m/>
    <m/>
  </r>
  <r>
    <x v="6"/>
    <x v="0"/>
    <s v="No"/>
    <x v="0"/>
    <m/>
    <n v="5"/>
    <m/>
    <m/>
    <s v="041000"/>
    <x v="103"/>
    <x v="71"/>
    <x v="8"/>
    <s v="Archdeaconry of Hertford"/>
    <m/>
    <m/>
    <m/>
    <m/>
    <n v="0"/>
    <m/>
    <m/>
  </r>
  <r>
    <x v="6"/>
    <x v="0"/>
    <s v="OK"/>
    <x v="0"/>
    <m/>
    <n v="5"/>
    <m/>
    <m/>
    <s v="041250"/>
    <x v="104"/>
    <x v="71"/>
    <x v="8"/>
    <s v="Archdeaconry of Hertford"/>
    <m/>
    <m/>
    <m/>
    <m/>
    <n v="3137"/>
    <m/>
    <m/>
  </r>
  <r>
    <x v="6"/>
    <x v="0"/>
    <s v="No"/>
    <x v="0"/>
    <m/>
    <n v="5"/>
    <m/>
    <m/>
    <s v="041300"/>
    <x v="105"/>
    <x v="72"/>
    <x v="8"/>
    <s v="Archdeaconry of Hertford"/>
    <m/>
    <m/>
    <m/>
    <m/>
    <n v="10000"/>
    <m/>
    <m/>
  </r>
  <r>
    <x v="6"/>
    <x v="0"/>
    <s v="No"/>
    <x v="0"/>
    <m/>
    <n v="5"/>
    <m/>
    <m/>
    <s v="041850"/>
    <x v="106"/>
    <x v="67"/>
    <x v="8"/>
    <s v="Archdeaconry of Hertford"/>
    <m/>
    <m/>
    <m/>
    <m/>
    <n v="2000"/>
    <m/>
    <m/>
  </r>
  <r>
    <x v="6"/>
    <x v="0"/>
    <s v="OK"/>
    <x v="0"/>
    <m/>
    <n v="5"/>
    <m/>
    <m/>
    <s v="042310"/>
    <x v="107"/>
    <x v="73"/>
    <x v="8"/>
    <s v="Archdeaconry of Hertford"/>
    <m/>
    <m/>
    <m/>
    <m/>
    <n v="0"/>
    <m/>
    <m/>
  </r>
  <r>
    <x v="6"/>
    <x v="0"/>
    <s v="OK"/>
    <x v="0"/>
    <m/>
    <n v="5"/>
    <m/>
    <m/>
    <s v="042400"/>
    <x v="108"/>
    <x v="74"/>
    <x v="8"/>
    <s v="Archdeaconry of Hertford"/>
    <m/>
    <m/>
    <m/>
    <m/>
    <n v="5012"/>
    <m/>
    <m/>
  </r>
  <r>
    <x v="6"/>
    <x v="0"/>
    <s v="OK"/>
    <x v="0"/>
    <m/>
    <n v="5"/>
    <m/>
    <m/>
    <s v="041650"/>
    <x v="109"/>
    <x v="74"/>
    <x v="8"/>
    <s v="Archdeaconry of Hertford"/>
    <m/>
    <m/>
    <m/>
    <m/>
    <n v="0"/>
    <m/>
    <m/>
  </r>
  <r>
    <x v="6"/>
    <x v="0"/>
    <s v="OK"/>
    <x v="0"/>
    <m/>
    <n v="5"/>
    <m/>
    <m/>
    <s v="042170"/>
    <x v="110"/>
    <x v="74"/>
    <x v="8"/>
    <s v="Archdeaconry of Hertford"/>
    <m/>
    <m/>
    <m/>
    <m/>
    <n v="615"/>
    <m/>
    <m/>
  </r>
  <r>
    <x v="6"/>
    <x v="0"/>
    <s v="OK"/>
    <x v="1"/>
    <m/>
    <n v="5"/>
    <m/>
    <m/>
    <s v="042552"/>
    <x v="111"/>
    <x v="75"/>
    <x v="8"/>
    <s v="Archdeaconry of Hertford"/>
    <m/>
    <m/>
    <m/>
    <m/>
    <n v="7781.83"/>
    <m/>
    <m/>
  </r>
  <r>
    <x v="6"/>
    <x v="0"/>
    <s v="OK"/>
    <x v="0"/>
    <m/>
    <n v="5"/>
    <m/>
    <m/>
    <s v="050160"/>
    <x v="112"/>
    <x v="76"/>
    <x v="9"/>
    <s v="Archdeaconry of Hertford"/>
    <m/>
    <m/>
    <m/>
    <m/>
    <n v="4000"/>
    <m/>
    <m/>
  </r>
  <r>
    <x v="6"/>
    <x v="0"/>
    <s v="No"/>
    <x v="0"/>
    <m/>
    <n v="5"/>
    <m/>
    <m/>
    <s v="050581"/>
    <x v="113"/>
    <x v="76"/>
    <x v="9"/>
    <s v="Archdeaconry of Hertford"/>
    <m/>
    <m/>
    <m/>
    <m/>
    <n v="0"/>
    <m/>
    <m/>
  </r>
  <r>
    <x v="6"/>
    <x v="0"/>
    <s v="OK"/>
    <x v="0"/>
    <m/>
    <n v="5"/>
    <m/>
    <m/>
    <s v="052840"/>
    <x v="114"/>
    <x v="77"/>
    <x v="9"/>
    <s v="Archdeaconry of Hertford"/>
    <m/>
    <m/>
    <m/>
    <m/>
    <n v="2064"/>
    <m/>
    <m/>
  </r>
  <r>
    <x v="6"/>
    <x v="0"/>
    <s v="OK"/>
    <x v="0"/>
    <m/>
    <n v="5"/>
    <m/>
    <m/>
    <s v="050060"/>
    <x v="115"/>
    <x v="78"/>
    <x v="9"/>
    <s v="Archdeaconry of Hertford"/>
    <m/>
    <m/>
    <m/>
    <m/>
    <n v="928"/>
    <m/>
    <m/>
  </r>
  <r>
    <x v="6"/>
    <x v="0"/>
    <s v="No"/>
    <x v="0"/>
    <m/>
    <n v="5"/>
    <m/>
    <m/>
    <s v="050530"/>
    <x v="116"/>
    <x v="78"/>
    <x v="9"/>
    <s v="Archdeaconry of Hertford"/>
    <m/>
    <m/>
    <m/>
    <m/>
    <n v="765"/>
    <m/>
    <m/>
  </r>
  <r>
    <x v="6"/>
    <x v="0"/>
    <s v="OK"/>
    <x v="0"/>
    <m/>
    <n v="5"/>
    <m/>
    <m/>
    <s v="051070"/>
    <x v="117"/>
    <x v="78"/>
    <x v="9"/>
    <s v="Archdeaconry of Hertford"/>
    <m/>
    <m/>
    <m/>
    <m/>
    <n v="2654"/>
    <m/>
    <m/>
  </r>
  <r>
    <x v="6"/>
    <x v="0"/>
    <s v="OK"/>
    <x v="0"/>
    <m/>
    <n v="5"/>
    <m/>
    <m/>
    <s v="051781"/>
    <x v="118"/>
    <x v="78"/>
    <x v="9"/>
    <s v="Archdeaconry of Hertford"/>
    <m/>
    <m/>
    <m/>
    <m/>
    <n v="0"/>
    <m/>
    <m/>
  </r>
  <r>
    <x v="6"/>
    <x v="0"/>
    <s v="OK"/>
    <x v="0"/>
    <m/>
    <n v="5"/>
    <m/>
    <m/>
    <s v="050080"/>
    <x v="119"/>
    <x v="79"/>
    <x v="9"/>
    <s v="Archdeaconry of Hertford"/>
    <m/>
    <m/>
    <m/>
    <m/>
    <n v="1338"/>
    <m/>
    <m/>
  </r>
  <r>
    <x v="6"/>
    <x v="0"/>
    <s v="No"/>
    <x v="0"/>
    <m/>
    <n v="5"/>
    <m/>
    <m/>
    <s v="050770"/>
    <x v="120"/>
    <x v="79"/>
    <x v="9"/>
    <s v="Archdeaconry of Hertford"/>
    <m/>
    <m/>
    <m/>
    <m/>
    <n v="900"/>
    <m/>
    <m/>
  </r>
  <r>
    <x v="6"/>
    <x v="0"/>
    <s v="No"/>
    <x v="0"/>
    <m/>
    <n v="5"/>
    <m/>
    <m/>
    <s v="052551"/>
    <x v="121"/>
    <x v="79"/>
    <x v="9"/>
    <s v="Archdeaconry of Hertford"/>
    <m/>
    <m/>
    <m/>
    <m/>
    <n v="0"/>
    <m/>
    <m/>
  </r>
  <r>
    <x v="6"/>
    <x v="0"/>
    <s v="OK"/>
    <x v="0"/>
    <m/>
    <n v="5"/>
    <m/>
    <m/>
    <s v="050110"/>
    <x v="122"/>
    <x v="80"/>
    <x v="9"/>
    <s v="Archdeaconry of Hertford"/>
    <m/>
    <m/>
    <m/>
    <m/>
    <n v="5837"/>
    <m/>
    <m/>
  </r>
  <r>
    <x v="6"/>
    <x v="0"/>
    <s v="No"/>
    <x v="0"/>
    <m/>
    <n v="5"/>
    <m/>
    <m/>
    <s v="050120"/>
    <x v="123"/>
    <x v="81"/>
    <x v="9"/>
    <s v="Archdeaconry of Hertford"/>
    <m/>
    <m/>
    <m/>
    <m/>
    <n v="600"/>
    <m/>
    <m/>
  </r>
  <r>
    <x v="6"/>
    <x v="0"/>
    <s v="OK"/>
    <x v="0"/>
    <m/>
    <n v="5"/>
    <m/>
    <m/>
    <s v="051501"/>
    <x v="124"/>
    <x v="81"/>
    <x v="9"/>
    <s v="Archdeaconry of Hertford"/>
    <m/>
    <m/>
    <m/>
    <m/>
    <n v="0"/>
    <m/>
    <m/>
  </r>
  <r>
    <x v="6"/>
    <x v="0"/>
    <s v="OK"/>
    <x v="0"/>
    <m/>
    <n v="5"/>
    <m/>
    <m/>
    <s v="052830"/>
    <x v="125"/>
    <x v="81"/>
    <x v="9"/>
    <s v="Archdeaconry of Hertford"/>
    <m/>
    <m/>
    <m/>
    <m/>
    <n v="0"/>
    <m/>
    <m/>
  </r>
  <r>
    <x v="6"/>
    <x v="0"/>
    <s v="OK"/>
    <x v="0"/>
    <m/>
    <n v="5"/>
    <m/>
    <m/>
    <s v="050171"/>
    <x v="126"/>
    <x v="82"/>
    <x v="9"/>
    <s v="Archdeaconry of Hertford"/>
    <m/>
    <m/>
    <m/>
    <m/>
    <n v="1431"/>
    <m/>
    <m/>
  </r>
  <r>
    <x v="6"/>
    <x v="0"/>
    <s v="OK"/>
    <x v="0"/>
    <m/>
    <n v="5"/>
    <m/>
    <m/>
    <s v="051885"/>
    <x v="127"/>
    <x v="82"/>
    <x v="9"/>
    <s v="Archdeaconry of Hertford"/>
    <m/>
    <m/>
    <m/>
    <m/>
    <n v="1345.58"/>
    <m/>
    <m/>
  </r>
  <r>
    <x v="6"/>
    <x v="0"/>
    <s v="OK"/>
    <x v="0"/>
    <m/>
    <n v="5"/>
    <m/>
    <m/>
    <s v="050180"/>
    <x v="128"/>
    <x v="82"/>
    <x v="9"/>
    <s v="Archdeaconry of Hertford"/>
    <m/>
    <m/>
    <m/>
    <m/>
    <n v="0"/>
    <m/>
    <m/>
  </r>
  <r>
    <x v="6"/>
    <x v="0"/>
    <s v="OK"/>
    <x v="0"/>
    <m/>
    <n v="5"/>
    <m/>
    <m/>
    <s v="050360"/>
    <x v="129"/>
    <x v="79"/>
    <x v="9"/>
    <s v="Archdeaconry of Hertford"/>
    <m/>
    <m/>
    <m/>
    <m/>
    <n v="1500"/>
    <m/>
    <m/>
  </r>
  <r>
    <x v="6"/>
    <x v="0"/>
    <s v="OK"/>
    <x v="0"/>
    <m/>
    <n v="5"/>
    <m/>
    <m/>
    <s v="050711"/>
    <x v="130"/>
    <x v="77"/>
    <x v="9"/>
    <s v="Archdeaconry of Hertford"/>
    <m/>
    <m/>
    <m/>
    <m/>
    <n v="481"/>
    <m/>
    <m/>
  </r>
  <r>
    <x v="6"/>
    <x v="0"/>
    <s v="OK"/>
    <x v="0"/>
    <m/>
    <n v="5"/>
    <m/>
    <m/>
    <s v="052151"/>
    <x v="131"/>
    <x v="77"/>
    <x v="9"/>
    <s v="Archdeaconry of Hertford"/>
    <m/>
    <m/>
    <m/>
    <m/>
    <n v="0"/>
    <m/>
    <m/>
  </r>
  <r>
    <x v="6"/>
    <x v="0"/>
    <s v="OK"/>
    <x v="0"/>
    <m/>
    <n v="5"/>
    <m/>
    <m/>
    <s v="052270"/>
    <x v="132"/>
    <x v="77"/>
    <x v="9"/>
    <s v="Archdeaconry of Hertford"/>
    <m/>
    <m/>
    <m/>
    <m/>
    <n v="1087"/>
    <m/>
    <m/>
  </r>
  <r>
    <x v="6"/>
    <x v="0"/>
    <s v="OK"/>
    <x v="0"/>
    <m/>
    <n v="5"/>
    <m/>
    <m/>
    <s v="052670"/>
    <x v="133"/>
    <x v="77"/>
    <x v="9"/>
    <s v="Archdeaconry of Hertford"/>
    <m/>
    <m/>
    <m/>
    <m/>
    <n v="501"/>
    <m/>
    <m/>
  </r>
  <r>
    <x v="6"/>
    <x v="0"/>
    <s v="OK"/>
    <x v="0"/>
    <m/>
    <n v="5"/>
    <m/>
    <m/>
    <s v="051270"/>
    <x v="134"/>
    <x v="80"/>
    <x v="9"/>
    <s v="Archdeaconry of Hertford"/>
    <m/>
    <m/>
    <m/>
    <m/>
    <n v="522.16999999999996"/>
    <m/>
    <m/>
  </r>
  <r>
    <x v="6"/>
    <x v="0"/>
    <s v="OK"/>
    <x v="0"/>
    <m/>
    <n v="5"/>
    <m/>
    <m/>
    <s v="051880"/>
    <x v="135"/>
    <x v="80"/>
    <x v="9"/>
    <s v="Archdeaconry of Hertford"/>
    <m/>
    <m/>
    <m/>
    <m/>
    <n v="188"/>
    <m/>
    <m/>
  </r>
  <r>
    <x v="6"/>
    <x v="0"/>
    <s v="OK"/>
    <x v="0"/>
    <m/>
    <n v="5"/>
    <m/>
    <m/>
    <s v="051400"/>
    <x v="136"/>
    <x v="83"/>
    <x v="9"/>
    <s v="Archdeaconry of Hertford"/>
    <m/>
    <m/>
    <m/>
    <m/>
    <n v="0"/>
    <m/>
    <m/>
  </r>
  <r>
    <x v="6"/>
    <x v="0"/>
    <s v="OK"/>
    <x v="0"/>
    <m/>
    <n v="5"/>
    <m/>
    <m/>
    <s v="052540"/>
    <x v="137"/>
    <x v="83"/>
    <x v="9"/>
    <s v="Archdeaconry of Hertford"/>
    <m/>
    <m/>
    <m/>
    <m/>
    <n v="0"/>
    <m/>
    <m/>
  </r>
  <r>
    <x v="6"/>
    <x v="0"/>
    <s v="No"/>
    <x v="0"/>
    <m/>
    <n v="5"/>
    <m/>
    <m/>
    <s v="052150"/>
    <x v="138"/>
    <x v="84"/>
    <x v="9"/>
    <s v="Archdeaconry of Hertford"/>
    <m/>
    <m/>
    <m/>
    <m/>
    <n v="6014.25"/>
    <m/>
    <m/>
  </r>
  <r>
    <x v="6"/>
    <x v="0"/>
    <s v="No"/>
    <x v="0"/>
    <m/>
    <n v="5"/>
    <m/>
    <m/>
    <s v="052660"/>
    <x v="139"/>
    <x v="79"/>
    <x v="9"/>
    <s v="Archdeaconry of Hertford"/>
    <m/>
    <m/>
    <m/>
    <m/>
    <n v="0"/>
    <m/>
    <m/>
  </r>
  <r>
    <x v="6"/>
    <x v="0"/>
    <s v="OK"/>
    <x v="0"/>
    <m/>
    <n v="5"/>
    <m/>
    <m/>
    <s v="060550"/>
    <x v="140"/>
    <x v="85"/>
    <x v="10"/>
    <s v="Archdeaconry of Hertford"/>
    <m/>
    <m/>
    <m/>
    <m/>
    <n v="8821"/>
    <m/>
    <m/>
  </r>
  <r>
    <x v="6"/>
    <x v="0"/>
    <s v="No"/>
    <x v="0"/>
    <m/>
    <n v="5"/>
    <m/>
    <m/>
    <s v="060650"/>
    <x v="141"/>
    <x v="86"/>
    <x v="10"/>
    <s v="Archdeaconry of Hertford"/>
    <m/>
    <m/>
    <m/>
    <m/>
    <n v="3236.5"/>
    <m/>
    <m/>
  </r>
  <r>
    <x v="6"/>
    <x v="0"/>
    <s v="No"/>
    <x v="0"/>
    <m/>
    <n v="5"/>
    <m/>
    <m/>
    <s v="062620"/>
    <x v="142"/>
    <x v="86"/>
    <x v="10"/>
    <s v="Archdeaconry of Hertford"/>
    <m/>
    <m/>
    <m/>
    <m/>
    <n v="1750"/>
    <m/>
    <m/>
  </r>
  <r>
    <x v="6"/>
    <x v="0"/>
    <s v="No"/>
    <x v="0"/>
    <m/>
    <n v="5"/>
    <m/>
    <m/>
    <s v="061010"/>
    <x v="143"/>
    <x v="86"/>
    <x v="10"/>
    <s v="Archdeaconry of Hertford"/>
    <m/>
    <m/>
    <m/>
    <m/>
    <n v="400"/>
    <m/>
    <m/>
  </r>
  <r>
    <x v="6"/>
    <x v="0"/>
    <s v="OK"/>
    <x v="0"/>
    <m/>
    <n v="5"/>
    <m/>
    <m/>
    <s v="061320"/>
    <x v="144"/>
    <x v="87"/>
    <x v="10"/>
    <s v="Archdeaconry of Hertford"/>
    <m/>
    <m/>
    <m/>
    <m/>
    <n v="5894"/>
    <m/>
    <m/>
  </r>
  <r>
    <x v="6"/>
    <x v="0"/>
    <s v="OK"/>
    <x v="1"/>
    <m/>
    <n v="5"/>
    <m/>
    <m/>
    <s v="061900"/>
    <x v="145"/>
    <x v="88"/>
    <x v="10"/>
    <s v="Archdeaconry of Hertford"/>
    <m/>
    <m/>
    <m/>
    <m/>
    <n v="0"/>
    <m/>
    <m/>
  </r>
  <r>
    <x v="6"/>
    <x v="0"/>
    <s v="OK"/>
    <x v="0"/>
    <m/>
    <n v="5"/>
    <m/>
    <m/>
    <s v="062160"/>
    <x v="146"/>
    <x v="89"/>
    <x v="10"/>
    <s v="Archdeaconry of Hertford"/>
    <m/>
    <m/>
    <m/>
    <m/>
    <n v="4826"/>
    <m/>
    <m/>
  </r>
  <r>
    <x v="6"/>
    <x v="0"/>
    <s v="OK"/>
    <x v="0"/>
    <m/>
    <n v="5"/>
    <m/>
    <m/>
    <s v="062680"/>
    <x v="147"/>
    <x v="86"/>
    <x v="10"/>
    <s v="Archdeaconry of Hertford"/>
    <m/>
    <m/>
    <m/>
    <m/>
    <n v="2697.08"/>
    <m/>
    <m/>
  </r>
  <r>
    <x v="6"/>
    <x v="0"/>
    <s v="OK"/>
    <x v="0"/>
    <m/>
    <n v="5"/>
    <m/>
    <m/>
    <s v="070151"/>
    <x v="148"/>
    <x v="90"/>
    <x v="11"/>
    <s v="Archdeaconry of Hertford"/>
    <m/>
    <m/>
    <m/>
    <m/>
    <n v="726"/>
    <m/>
    <m/>
  </r>
  <r>
    <x v="6"/>
    <x v="0"/>
    <s v="OK"/>
    <x v="0"/>
    <m/>
    <n v="5"/>
    <m/>
    <m/>
    <s v="072800"/>
    <x v="149"/>
    <x v="90"/>
    <x v="11"/>
    <s v="Archdeaconry of Hertford"/>
    <m/>
    <m/>
    <m/>
    <m/>
    <n v="8794"/>
    <m/>
    <m/>
  </r>
  <r>
    <x v="6"/>
    <x v="0"/>
    <s v="OK"/>
    <x v="0"/>
    <m/>
    <n v="5"/>
    <m/>
    <m/>
    <s v="072801"/>
    <x v="150"/>
    <x v="90"/>
    <x v="11"/>
    <s v="Archdeaconry of Hertford"/>
    <m/>
    <m/>
    <m/>
    <m/>
    <n v="1499"/>
    <m/>
    <m/>
  </r>
  <r>
    <x v="6"/>
    <x v="0"/>
    <s v="OK"/>
    <x v="0"/>
    <m/>
    <n v="5"/>
    <m/>
    <m/>
    <s v="070720"/>
    <x v="151"/>
    <x v="90"/>
    <x v="11"/>
    <s v="Archdeaconry of Hertford"/>
    <m/>
    <m/>
    <m/>
    <m/>
    <n v="3020"/>
    <m/>
    <m/>
  </r>
  <r>
    <x v="6"/>
    <x v="0"/>
    <s v="OK"/>
    <x v="0"/>
    <m/>
    <n v="5"/>
    <m/>
    <m/>
    <s v="070820"/>
    <x v="152"/>
    <x v="91"/>
    <x v="11"/>
    <s v="Archdeaconry of Hertford"/>
    <m/>
    <m/>
    <m/>
    <m/>
    <n v="4021.25"/>
    <m/>
    <m/>
  </r>
  <r>
    <x v="6"/>
    <x v="0"/>
    <s v="OK"/>
    <x v="0"/>
    <m/>
    <n v="5"/>
    <m/>
    <m/>
    <s v="071131"/>
    <x v="153"/>
    <x v="92"/>
    <x v="11"/>
    <s v="Archdeaconry of Hertford"/>
    <m/>
    <m/>
    <m/>
    <m/>
    <n v="4950"/>
    <m/>
    <m/>
  </r>
  <r>
    <x v="6"/>
    <x v="0"/>
    <s v="OK"/>
    <x v="0"/>
    <m/>
    <n v="5"/>
    <m/>
    <m/>
    <s v="071132"/>
    <x v="154"/>
    <x v="92"/>
    <x v="11"/>
    <s v="Archdeaconry of Hertford"/>
    <m/>
    <m/>
    <m/>
    <m/>
    <n v="750"/>
    <m/>
    <m/>
  </r>
  <r>
    <x v="6"/>
    <x v="0"/>
    <s v="No"/>
    <x v="0"/>
    <m/>
    <n v="5"/>
    <m/>
    <m/>
    <s v="071133"/>
    <x v="155"/>
    <x v="92"/>
    <x v="11"/>
    <s v="Archdeaconry of Hertford"/>
    <m/>
    <m/>
    <m/>
    <m/>
    <n v="0"/>
    <m/>
    <m/>
  </r>
  <r>
    <x v="6"/>
    <x v="0"/>
    <s v="No"/>
    <x v="0"/>
    <m/>
    <n v="5"/>
    <m/>
    <m/>
    <s v="071140"/>
    <x v="156"/>
    <x v="93"/>
    <x v="11"/>
    <s v="Archdeaconry of Hertford"/>
    <m/>
    <m/>
    <m/>
    <m/>
    <n v="3901.33"/>
    <m/>
    <m/>
  </r>
  <r>
    <x v="6"/>
    <x v="0"/>
    <s v="OK"/>
    <x v="0"/>
    <m/>
    <n v="5"/>
    <m/>
    <m/>
    <s v="071540"/>
    <x v="157"/>
    <x v="92"/>
    <x v="11"/>
    <s v="Archdeaconry of Hertford"/>
    <m/>
    <m/>
    <m/>
    <m/>
    <n v="2812"/>
    <m/>
    <m/>
  </r>
  <r>
    <x v="6"/>
    <x v="0"/>
    <s v="OK"/>
    <x v="0"/>
    <m/>
    <n v="5"/>
    <m/>
    <m/>
    <s v="071890"/>
    <x v="158"/>
    <x v="92"/>
    <x v="11"/>
    <s v="Archdeaconry of Hertford"/>
    <m/>
    <m/>
    <m/>
    <m/>
    <n v="6024.33"/>
    <m/>
    <m/>
  </r>
  <r>
    <x v="6"/>
    <x v="0"/>
    <s v="OK"/>
    <x v="0"/>
    <m/>
    <n v="5"/>
    <m/>
    <m/>
    <s v="070821"/>
    <x v="159"/>
    <x v="94"/>
    <x v="11"/>
    <s v="Archdeaconry of Hertford"/>
    <m/>
    <m/>
    <m/>
    <m/>
    <n v="4225"/>
    <m/>
    <m/>
  </r>
  <r>
    <x v="6"/>
    <x v="0"/>
    <s v="OK"/>
    <x v="0"/>
    <m/>
    <n v="5"/>
    <m/>
    <m/>
    <s v="072530"/>
    <x v="160"/>
    <x v="90"/>
    <x v="11"/>
    <s v="Archdeaconry of Hertford"/>
    <m/>
    <m/>
    <m/>
    <m/>
    <n v="3342"/>
    <m/>
    <m/>
  </r>
  <r>
    <x v="6"/>
    <x v="0"/>
    <s v="OK"/>
    <x v="0"/>
    <m/>
    <n v="5"/>
    <m/>
    <m/>
    <s v="070800"/>
    <x v="161"/>
    <x v="90"/>
    <x v="11"/>
    <s v="Archdeaconry of Hertford"/>
    <m/>
    <m/>
    <m/>
    <m/>
    <n v="3258"/>
    <m/>
    <m/>
  </r>
  <r>
    <x v="6"/>
    <x v="0"/>
    <s v="OK"/>
    <x v="0"/>
    <m/>
    <n v="5"/>
    <m/>
    <m/>
    <s v="072810"/>
    <x v="162"/>
    <x v="95"/>
    <x v="11"/>
    <s v="Archdeaconry of Hertford"/>
    <m/>
    <m/>
    <m/>
    <m/>
    <n v="9126"/>
    <m/>
    <m/>
  </r>
  <r>
    <x v="6"/>
    <x v="0"/>
    <s v="No"/>
    <x v="0"/>
    <m/>
    <n v="5"/>
    <m/>
    <m/>
    <s v="080210"/>
    <x v="163"/>
    <x v="96"/>
    <x v="12"/>
    <s v="Archdeaconry of Hertford"/>
    <m/>
    <m/>
    <m/>
    <m/>
    <n v="2738.84"/>
    <m/>
    <m/>
  </r>
  <r>
    <x v="6"/>
    <x v="0"/>
    <s v="OK"/>
    <x v="0"/>
    <m/>
    <n v="5"/>
    <m/>
    <m/>
    <s v="081610"/>
    <x v="164"/>
    <x v="96"/>
    <x v="12"/>
    <s v="Archdeaconry of Hertford"/>
    <m/>
    <m/>
    <m/>
    <m/>
    <n v="3765.5"/>
    <m/>
    <m/>
  </r>
  <r>
    <x v="6"/>
    <x v="0"/>
    <s v="OK"/>
    <x v="0"/>
    <m/>
    <n v="5"/>
    <m/>
    <m/>
    <s v="080920"/>
    <x v="165"/>
    <x v="96"/>
    <x v="12"/>
    <s v="Archdeaconry of Hertford"/>
    <m/>
    <m/>
    <m/>
    <m/>
    <n v="2115"/>
    <m/>
    <m/>
  </r>
  <r>
    <x v="6"/>
    <x v="0"/>
    <s v="No"/>
    <x v="0"/>
    <m/>
    <n v="5"/>
    <m/>
    <m/>
    <s v="082010"/>
    <x v="166"/>
    <x v="96"/>
    <x v="12"/>
    <s v="Archdeaconry of Hertford"/>
    <m/>
    <m/>
    <m/>
    <m/>
    <n v="500"/>
    <m/>
    <m/>
  </r>
  <r>
    <x v="6"/>
    <x v="0"/>
    <s v="OK"/>
    <x v="0"/>
    <m/>
    <n v="5"/>
    <m/>
    <m/>
    <s v="080350"/>
    <x v="167"/>
    <x v="97"/>
    <x v="12"/>
    <s v="Archdeaconry of Hertford"/>
    <m/>
    <m/>
    <m/>
    <m/>
    <n v="11674.5"/>
    <m/>
    <m/>
  </r>
  <r>
    <x v="6"/>
    <x v="0"/>
    <s v="OK"/>
    <x v="0"/>
    <m/>
    <n v="5"/>
    <m/>
    <m/>
    <s v="080140"/>
    <x v="168"/>
    <x v="98"/>
    <x v="12"/>
    <s v="Archdeaconry of Hertford"/>
    <m/>
    <m/>
    <m/>
    <m/>
    <n v="1264"/>
    <m/>
    <m/>
  </r>
  <r>
    <x v="6"/>
    <x v="0"/>
    <s v="OK"/>
    <x v="0"/>
    <m/>
    <n v="5"/>
    <m/>
    <m/>
    <s v="080510"/>
    <x v="169"/>
    <x v="98"/>
    <x v="12"/>
    <s v="Archdeaconry of Hertford"/>
    <m/>
    <m/>
    <m/>
    <m/>
    <n v="736"/>
    <m/>
    <m/>
  </r>
  <r>
    <x v="6"/>
    <x v="0"/>
    <s v="OK"/>
    <x v="0"/>
    <m/>
    <n v="5"/>
    <m/>
    <m/>
    <s v="082421"/>
    <x v="170"/>
    <x v="98"/>
    <x v="12"/>
    <s v="Archdeaconry of Hertford"/>
    <m/>
    <m/>
    <m/>
    <m/>
    <n v="763"/>
    <m/>
    <m/>
  </r>
  <r>
    <x v="6"/>
    <x v="0"/>
    <s v="OK"/>
    <x v="0"/>
    <m/>
    <n v="5"/>
    <m/>
    <m/>
    <s v="082720"/>
    <x v="171"/>
    <x v="98"/>
    <x v="12"/>
    <s v="Archdeaconry of Hertford"/>
    <m/>
    <m/>
    <m/>
    <m/>
    <n v="657"/>
    <m/>
    <m/>
  </r>
  <r>
    <x v="6"/>
    <x v="0"/>
    <s v="OK"/>
    <x v="0"/>
    <m/>
    <n v="5"/>
    <m/>
    <m/>
    <s v="082790"/>
    <x v="172"/>
    <x v="98"/>
    <x v="12"/>
    <s v="Archdeaconry of Hertford"/>
    <m/>
    <m/>
    <m/>
    <m/>
    <n v="0"/>
    <m/>
    <m/>
  </r>
  <r>
    <x v="6"/>
    <x v="0"/>
    <s v="No"/>
    <x v="0"/>
    <m/>
    <n v="5"/>
    <m/>
    <m/>
    <s v="081040"/>
    <x v="173"/>
    <x v="99"/>
    <x v="12"/>
    <s v="Archdeaconry of Hertford"/>
    <m/>
    <m/>
    <m/>
    <m/>
    <n v="2358"/>
    <m/>
    <m/>
  </r>
  <r>
    <x v="6"/>
    <x v="0"/>
    <s v="No"/>
    <x v="0"/>
    <m/>
    <n v="5"/>
    <m/>
    <m/>
    <s v="082420"/>
    <x v="174"/>
    <x v="99"/>
    <x v="12"/>
    <s v="Archdeaconry of Hertford"/>
    <m/>
    <m/>
    <m/>
    <m/>
    <n v="6735"/>
    <m/>
    <m/>
  </r>
  <r>
    <x v="6"/>
    <x v="0"/>
    <s v="OK"/>
    <x v="0"/>
    <m/>
    <n v="5"/>
    <m/>
    <m/>
    <s v="081200"/>
    <x v="175"/>
    <x v="97"/>
    <x v="12"/>
    <s v="Archdeaconry of Hertford"/>
    <m/>
    <m/>
    <m/>
    <m/>
    <n v="9489.75"/>
    <m/>
    <m/>
  </r>
  <r>
    <x v="6"/>
    <x v="0"/>
    <s v="OK"/>
    <x v="0"/>
    <m/>
    <n v="5"/>
    <m/>
    <m/>
    <s v="081210"/>
    <x v="176"/>
    <x v="97"/>
    <x v="12"/>
    <s v="Archdeaconry of Hertford"/>
    <m/>
    <m/>
    <m/>
    <m/>
    <n v="6417"/>
    <m/>
    <m/>
  </r>
  <r>
    <x v="6"/>
    <x v="0"/>
    <s v="OK"/>
    <x v="0"/>
    <m/>
    <n v="5"/>
    <m/>
    <m/>
    <s v="081220"/>
    <x v="177"/>
    <x v="97"/>
    <x v="12"/>
    <s v="Archdeaconry of Hertford"/>
    <m/>
    <m/>
    <m/>
    <m/>
    <n v="2313"/>
    <m/>
    <m/>
  </r>
  <r>
    <x v="6"/>
    <x v="0"/>
    <s v="No"/>
    <x v="0"/>
    <m/>
    <n v="5"/>
    <m/>
    <m/>
    <s v="081240"/>
    <x v="178"/>
    <x v="100"/>
    <x v="12"/>
    <s v="Archdeaconry of Hertford"/>
    <m/>
    <m/>
    <m/>
    <m/>
    <n v="0"/>
    <m/>
    <m/>
  </r>
  <r>
    <x v="6"/>
    <x v="0"/>
    <s v="No"/>
    <x v="0"/>
    <m/>
    <n v="5"/>
    <m/>
    <m/>
    <s v="082560"/>
    <x v="179"/>
    <x v="101"/>
    <x v="12"/>
    <s v="Archdeaconry of Hertford"/>
    <m/>
    <m/>
    <m/>
    <m/>
    <n v="0"/>
    <m/>
    <m/>
  </r>
  <r>
    <x v="6"/>
    <x v="0"/>
    <s v="OK"/>
    <x v="0"/>
    <m/>
    <n v="5"/>
    <m/>
    <m/>
    <s v="081370"/>
    <x v="180"/>
    <x v="102"/>
    <x v="12"/>
    <s v="Archdeaconry of Hertford"/>
    <m/>
    <m/>
    <m/>
    <m/>
    <n v="1573"/>
    <m/>
    <m/>
  </r>
  <r>
    <x v="6"/>
    <x v="0"/>
    <s v="OK"/>
    <x v="0"/>
    <m/>
    <n v="5"/>
    <m/>
    <m/>
    <s v="082710"/>
    <x v="181"/>
    <x v="102"/>
    <x v="12"/>
    <s v="Archdeaconry of Hertford"/>
    <m/>
    <m/>
    <m/>
    <m/>
    <n v="1278"/>
    <m/>
    <m/>
  </r>
  <r>
    <x v="6"/>
    <x v="0"/>
    <s v="OK"/>
    <x v="0"/>
    <m/>
    <n v="5"/>
    <m/>
    <m/>
    <s v="082870"/>
    <x v="182"/>
    <x v="102"/>
    <x v="12"/>
    <s v="Archdeaconry of Hertford"/>
    <m/>
    <m/>
    <m/>
    <m/>
    <n v="1489"/>
    <m/>
    <m/>
  </r>
  <r>
    <x v="6"/>
    <x v="0"/>
    <s v="No"/>
    <x v="0"/>
    <m/>
    <n v="5"/>
    <m/>
    <m/>
    <s v="081590"/>
    <x v="183"/>
    <x v="97"/>
    <x v="12"/>
    <s v="Archdeaconry of Hertford"/>
    <m/>
    <m/>
    <m/>
    <m/>
    <n v="4110"/>
    <m/>
    <m/>
  </r>
  <r>
    <x v="6"/>
    <x v="0"/>
    <s v="No"/>
    <x v="0"/>
    <m/>
    <n v="5"/>
    <m/>
    <m/>
    <s v="082690"/>
    <x v="184"/>
    <x v="103"/>
    <x v="12"/>
    <s v="Archdeaconry of Hertford"/>
    <m/>
    <m/>
    <m/>
    <m/>
    <n v="9705"/>
    <m/>
    <m/>
  </r>
  <r>
    <x v="6"/>
    <x v="0"/>
    <s v="OK"/>
    <x v="0"/>
    <m/>
    <n v="5"/>
    <m/>
    <m/>
    <s v="082700"/>
    <x v="185"/>
    <x v="104"/>
    <x v="12"/>
    <s v="Archdeaconry of Hertford"/>
    <m/>
    <m/>
    <m/>
    <m/>
    <n v="5856"/>
    <m/>
    <m/>
  </r>
  <r>
    <x v="6"/>
    <x v="0"/>
    <s v="No"/>
    <x v="0"/>
    <m/>
    <n v="5"/>
    <m/>
    <m/>
    <s v="122445"/>
    <x v="186"/>
    <x v="105"/>
    <x v="13"/>
    <s v="Archdeaconry of Hertford"/>
    <m/>
    <m/>
    <m/>
    <m/>
    <n v="3750"/>
    <m/>
    <m/>
  </r>
  <r>
    <x v="6"/>
    <x v="0"/>
    <s v="No"/>
    <x v="0"/>
    <m/>
    <n v="5"/>
    <m/>
    <m/>
    <s v="121470"/>
    <x v="188"/>
    <x v="107"/>
    <x v="13"/>
    <s v="Archdeaconry of Hertford"/>
    <m/>
    <m/>
    <m/>
    <m/>
    <n v="2500"/>
    <m/>
    <m/>
  </r>
  <r>
    <x v="6"/>
    <x v="0"/>
    <s v="No"/>
    <x v="0"/>
    <m/>
    <n v="5"/>
    <m/>
    <m/>
    <s v="122440"/>
    <x v="187"/>
    <x v="106"/>
    <x v="13"/>
    <s v="Archdeaconry of Hertford"/>
    <m/>
    <m/>
    <m/>
    <m/>
    <n v="3009.25"/>
    <m/>
    <m/>
  </r>
  <r>
    <x v="6"/>
    <x v="0"/>
    <s v="OK"/>
    <x v="0"/>
    <m/>
    <n v="5"/>
    <m/>
    <m/>
    <s v="122442"/>
    <x v="189"/>
    <x v="108"/>
    <x v="13"/>
    <s v="Archdeaconry of Hertford"/>
    <m/>
    <m/>
    <m/>
    <m/>
    <n v="3395.2"/>
    <m/>
    <m/>
  </r>
  <r>
    <x v="6"/>
    <x v="0"/>
    <s v="OK"/>
    <x v="0"/>
    <m/>
    <n v="5"/>
    <m/>
    <m/>
    <s v="122441"/>
    <x v="190"/>
    <x v="109"/>
    <x v="13"/>
    <s v="Archdeaconry of Hertford"/>
    <m/>
    <m/>
    <m/>
    <m/>
    <n v="5490"/>
    <m/>
    <m/>
  </r>
  <r>
    <x v="6"/>
    <x v="0"/>
    <s v="No"/>
    <x v="0"/>
    <m/>
    <n v="5"/>
    <m/>
    <m/>
    <s v="122443"/>
    <x v="191"/>
    <x v="110"/>
    <x v="13"/>
    <s v="Archdeaconry of Hertford"/>
    <m/>
    <m/>
    <m/>
    <m/>
    <n v="1500"/>
    <m/>
    <m/>
  </r>
  <r>
    <x v="6"/>
    <x v="0"/>
    <s v="OK"/>
    <x v="0"/>
    <m/>
    <n v="5"/>
    <m/>
    <m/>
    <s v="122444"/>
    <x v="192"/>
    <x v="111"/>
    <x v="13"/>
    <s v="Archdeaconry of Hertford"/>
    <m/>
    <m/>
    <m/>
    <m/>
    <n v="4220.67"/>
    <m/>
    <m/>
  </r>
  <r>
    <x v="6"/>
    <x v="0"/>
    <s v="No"/>
    <x v="1"/>
    <m/>
    <n v="5"/>
    <m/>
    <m/>
    <s v="122446"/>
    <x v="193"/>
    <x v="112"/>
    <x v="13"/>
    <s v="Archdeaconry of Hertford"/>
    <m/>
    <m/>
    <m/>
    <m/>
    <n v="4985.08"/>
    <m/>
    <m/>
  </r>
  <r>
    <x v="6"/>
    <x v="0"/>
    <s v="OK"/>
    <x v="0"/>
    <m/>
    <n v="5"/>
    <m/>
    <m/>
    <s v="122447"/>
    <x v="194"/>
    <x v="113"/>
    <x v="13"/>
    <s v="Archdeaconry of Hertford"/>
    <m/>
    <m/>
    <m/>
    <m/>
    <n v="0"/>
    <m/>
    <m/>
  </r>
  <r>
    <x v="6"/>
    <x v="0"/>
    <s v="OK"/>
    <x v="0"/>
    <m/>
    <n v="5"/>
    <m/>
    <m/>
    <s v="150050"/>
    <x v="195"/>
    <x v="114"/>
    <x v="14"/>
    <s v="Archdeaconry of Bedford"/>
    <m/>
    <m/>
    <m/>
    <m/>
    <n v="4325"/>
    <m/>
    <m/>
  </r>
  <r>
    <x v="6"/>
    <x v="0"/>
    <s v="No"/>
    <x v="0"/>
    <m/>
    <n v="5"/>
    <m/>
    <m/>
    <s v="151810"/>
    <x v="196"/>
    <x v="114"/>
    <x v="14"/>
    <s v="Archdeaconry of Bedford"/>
    <m/>
    <m/>
    <m/>
    <m/>
    <n v="0"/>
    <m/>
    <m/>
  </r>
  <r>
    <x v="6"/>
    <x v="0"/>
    <s v="OK"/>
    <x v="0"/>
    <m/>
    <n v="5"/>
    <m/>
    <m/>
    <s v="152430"/>
    <x v="197"/>
    <x v="114"/>
    <x v="14"/>
    <s v="Archdeaconry of Bedford"/>
    <m/>
    <m/>
    <m/>
    <m/>
    <n v="0"/>
    <m/>
    <m/>
  </r>
  <r>
    <x v="6"/>
    <x v="0"/>
    <s v="No"/>
    <x v="0"/>
    <m/>
    <n v="5"/>
    <m/>
    <m/>
    <s v="150130"/>
    <x v="198"/>
    <x v="115"/>
    <x v="14"/>
    <s v="Archdeaconry of Bedford"/>
    <m/>
    <m/>
    <m/>
    <m/>
    <n v="500"/>
    <m/>
    <m/>
  </r>
  <r>
    <x v="6"/>
    <x v="0"/>
    <s v="No"/>
    <x v="0"/>
    <m/>
    <n v="5"/>
    <m/>
    <m/>
    <s v="151380"/>
    <x v="199"/>
    <x v="115"/>
    <x v="14"/>
    <s v="Archdeaconry of Bedford"/>
    <m/>
    <m/>
    <m/>
    <m/>
    <n v="0"/>
    <m/>
    <m/>
  </r>
  <r>
    <x v="6"/>
    <x v="0"/>
    <s v="No"/>
    <x v="0"/>
    <m/>
    <n v="5"/>
    <m/>
    <m/>
    <s v="152120"/>
    <x v="200"/>
    <x v="115"/>
    <x v="14"/>
    <s v="Archdeaconry of Bedford"/>
    <m/>
    <m/>
    <m/>
    <m/>
    <n v="0"/>
    <m/>
    <m/>
  </r>
  <r>
    <x v="6"/>
    <x v="0"/>
    <s v="No"/>
    <x v="0"/>
    <m/>
    <n v="5"/>
    <m/>
    <m/>
    <s v="150200"/>
    <x v="201"/>
    <x v="116"/>
    <x v="14"/>
    <s v="Archdeaconry of Bedford"/>
    <m/>
    <m/>
    <m/>
    <m/>
    <n v="8000"/>
    <m/>
    <m/>
  </r>
  <r>
    <x v="6"/>
    <x v="0"/>
    <s v="OK"/>
    <x v="0"/>
    <m/>
    <n v="5"/>
    <m/>
    <m/>
    <s v="151260"/>
    <x v="202"/>
    <x v="116"/>
    <x v="14"/>
    <s v="Archdeaconry of Bedford"/>
    <m/>
    <m/>
    <m/>
    <m/>
    <n v="0"/>
    <m/>
    <m/>
  </r>
  <r>
    <x v="6"/>
    <x v="0"/>
    <s v="No"/>
    <x v="0"/>
    <m/>
    <n v="5"/>
    <m/>
    <m/>
    <s v="151230"/>
    <x v="203"/>
    <x v="116"/>
    <x v="14"/>
    <s v="Archdeaconry of Bedford"/>
    <m/>
    <m/>
    <m/>
    <m/>
    <n v="126"/>
    <m/>
    <m/>
  </r>
  <r>
    <x v="6"/>
    <x v="0"/>
    <s v="No"/>
    <x v="0"/>
    <m/>
    <n v="5"/>
    <m/>
    <m/>
    <s v="150201"/>
    <x v="204"/>
    <x v="117"/>
    <x v="14"/>
    <s v="Archdeaconry of Bedford"/>
    <m/>
    <m/>
    <m/>
    <m/>
    <n v="0"/>
    <m/>
    <m/>
  </r>
  <r>
    <x v="6"/>
    <x v="0"/>
    <s v="OK"/>
    <x v="0"/>
    <m/>
    <n v="5"/>
    <m/>
    <m/>
    <s v="150930"/>
    <x v="205"/>
    <x v="117"/>
    <x v="14"/>
    <s v="Archdeaconry of Bedford"/>
    <m/>
    <m/>
    <m/>
    <m/>
    <n v="1117"/>
    <m/>
    <m/>
  </r>
  <r>
    <x v="6"/>
    <x v="0"/>
    <s v="No"/>
    <x v="0"/>
    <m/>
    <n v="5"/>
    <m/>
    <m/>
    <s v="151820"/>
    <x v="206"/>
    <x v="117"/>
    <x v="14"/>
    <s v="Archdeaconry of Bedford"/>
    <m/>
    <m/>
    <m/>
    <m/>
    <n v="62.5"/>
    <m/>
    <m/>
  </r>
  <r>
    <x v="6"/>
    <x v="0"/>
    <s v="OK"/>
    <x v="0"/>
    <m/>
    <n v="5"/>
    <m/>
    <m/>
    <s v="152930"/>
    <x v="207"/>
    <x v="117"/>
    <x v="14"/>
    <s v="Archdeaconry of Bedford"/>
    <m/>
    <m/>
    <m/>
    <m/>
    <n v="3440"/>
    <m/>
    <m/>
  </r>
  <r>
    <x v="6"/>
    <x v="0"/>
    <s v="No"/>
    <x v="0"/>
    <m/>
    <n v="5"/>
    <m/>
    <m/>
    <s v="151090"/>
    <x v="208"/>
    <x v="118"/>
    <x v="14"/>
    <s v="Archdeaconry of Bedford"/>
    <m/>
    <m/>
    <m/>
    <m/>
    <n v="1250"/>
    <m/>
    <m/>
  </r>
  <r>
    <x v="6"/>
    <x v="0"/>
    <s v="OK"/>
    <x v="0"/>
    <m/>
    <n v="5"/>
    <m/>
    <m/>
    <s v="150961"/>
    <x v="209"/>
    <x v="119"/>
    <x v="14"/>
    <s v="Archdeaconry of Bedford"/>
    <m/>
    <m/>
    <m/>
    <m/>
    <n v="750"/>
    <m/>
    <m/>
  </r>
  <r>
    <x v="6"/>
    <x v="0"/>
    <s v="OK"/>
    <x v="0"/>
    <m/>
    <n v="5"/>
    <m/>
    <m/>
    <s v="152040"/>
    <x v="210"/>
    <x v="119"/>
    <x v="14"/>
    <s v="Archdeaconry of Bedford"/>
    <m/>
    <m/>
    <m/>
    <m/>
    <n v="1000"/>
    <m/>
    <m/>
  </r>
  <r>
    <x v="6"/>
    <x v="0"/>
    <s v="OK"/>
    <x v="0"/>
    <m/>
    <n v="5"/>
    <m/>
    <m/>
    <s v="152360"/>
    <x v="211"/>
    <x v="119"/>
    <x v="14"/>
    <s v="Archdeaconry of Bedford"/>
    <m/>
    <m/>
    <m/>
    <m/>
    <n v="1600"/>
    <m/>
    <m/>
  </r>
  <r>
    <x v="6"/>
    <x v="0"/>
    <s v="OK"/>
    <x v="0"/>
    <m/>
    <n v="5"/>
    <m/>
    <m/>
    <s v="150970"/>
    <x v="212"/>
    <x v="120"/>
    <x v="14"/>
    <s v="Archdeaconry of Bedford"/>
    <m/>
    <m/>
    <m/>
    <m/>
    <n v="5000"/>
    <m/>
    <m/>
  </r>
  <r>
    <x v="6"/>
    <x v="0"/>
    <s v="OK"/>
    <x v="0"/>
    <m/>
    <n v="5"/>
    <m/>
    <m/>
    <s v="151780"/>
    <x v="213"/>
    <x v="121"/>
    <x v="14"/>
    <s v="Archdeaconry of Bedford"/>
    <m/>
    <m/>
    <m/>
    <m/>
    <n v="3421"/>
    <m/>
    <m/>
  </r>
  <r>
    <x v="6"/>
    <x v="0"/>
    <s v="No"/>
    <x v="0"/>
    <m/>
    <n v="5"/>
    <m/>
    <m/>
    <s v="152580"/>
    <x v="214"/>
    <x v="118"/>
    <x v="14"/>
    <s v="Archdeaconry of Bedford"/>
    <m/>
    <m/>
    <m/>
    <m/>
    <n v="1000"/>
    <m/>
    <m/>
  </r>
  <r>
    <x v="6"/>
    <x v="0"/>
    <s v="OK"/>
    <x v="0"/>
    <m/>
    <n v="5"/>
    <m/>
    <m/>
    <s v="152850"/>
    <x v="215"/>
    <x v="118"/>
    <x v="14"/>
    <s v="Archdeaconry of Bedford"/>
    <m/>
    <m/>
    <m/>
    <m/>
    <n v="2423"/>
    <m/>
    <m/>
  </r>
  <r>
    <x v="6"/>
    <x v="0"/>
    <s v="No"/>
    <x v="0"/>
    <m/>
    <n v="5"/>
    <m/>
    <m/>
    <s v="152940"/>
    <x v="216"/>
    <x v="122"/>
    <x v="14"/>
    <s v="Archdeaconry of Bedford"/>
    <m/>
    <m/>
    <m/>
    <m/>
    <n v="3000"/>
    <m/>
    <m/>
  </r>
  <r>
    <x v="6"/>
    <x v="0"/>
    <s v="No"/>
    <x v="0"/>
    <m/>
    <n v="5"/>
    <m/>
    <m/>
    <s v="150100"/>
    <x v="217"/>
    <x v="123"/>
    <x v="14"/>
    <s v="Archdeaconry of Bedford"/>
    <m/>
    <m/>
    <m/>
    <m/>
    <n v="1000"/>
    <m/>
    <m/>
  </r>
  <r>
    <x v="6"/>
    <x v="0"/>
    <s v="No"/>
    <x v="0"/>
    <m/>
    <n v="5"/>
    <m/>
    <m/>
    <s v="150610"/>
    <x v="218"/>
    <x v="124"/>
    <x v="14"/>
    <s v="Archdeaconry of Bedford"/>
    <m/>
    <m/>
    <m/>
    <m/>
    <n v="600"/>
    <m/>
    <m/>
  </r>
  <r>
    <x v="6"/>
    <x v="0"/>
    <s v="No"/>
    <x v="0"/>
    <m/>
    <n v="5"/>
    <m/>
    <m/>
    <s v="151790"/>
    <x v="219"/>
    <x v="124"/>
    <x v="14"/>
    <s v="Archdeaconry of Bedford"/>
    <m/>
    <m/>
    <m/>
    <m/>
    <n v="875"/>
    <m/>
    <m/>
  </r>
  <r>
    <x v="6"/>
    <x v="0"/>
    <s v="No"/>
    <x v="0"/>
    <m/>
    <n v="5"/>
    <m/>
    <m/>
    <s v="152650"/>
    <x v="220"/>
    <x v="125"/>
    <x v="14"/>
    <s v="Archdeaconry of Bedford"/>
    <m/>
    <m/>
    <m/>
    <m/>
    <n v="350"/>
    <m/>
    <m/>
  </r>
  <r>
    <x v="6"/>
    <x v="0"/>
    <s v="No"/>
    <x v="0"/>
    <m/>
    <n v="5"/>
    <m/>
    <m/>
    <s v="150700"/>
    <x v="221"/>
    <x v="126"/>
    <x v="14"/>
    <s v="Archdeaconry of Bedford"/>
    <m/>
    <m/>
    <m/>
    <m/>
    <n v="3028"/>
    <m/>
    <m/>
  </r>
  <r>
    <x v="6"/>
    <x v="0"/>
    <s v="No"/>
    <x v="0"/>
    <m/>
    <n v="5"/>
    <m/>
    <m/>
    <s v="152370"/>
    <x v="222"/>
    <x v="126"/>
    <x v="14"/>
    <s v="Archdeaconry of Bedford"/>
    <m/>
    <m/>
    <m/>
    <m/>
    <n v="0"/>
    <m/>
    <m/>
  </r>
  <r>
    <x v="6"/>
    <x v="0"/>
    <s v="No"/>
    <x v="0"/>
    <m/>
    <n v="5"/>
    <m/>
    <m/>
    <s v="150710"/>
    <x v="223"/>
    <x v="121"/>
    <x v="14"/>
    <s v="Archdeaconry of Bedford"/>
    <m/>
    <m/>
    <m/>
    <m/>
    <n v="1594"/>
    <m/>
    <m/>
  </r>
  <r>
    <x v="6"/>
    <x v="0"/>
    <s v="OK"/>
    <x v="0"/>
    <m/>
    <n v="5"/>
    <m/>
    <m/>
    <s v="152350"/>
    <x v="224"/>
    <x v="125"/>
    <x v="14"/>
    <s v="Archdeaconry of Bedford"/>
    <m/>
    <m/>
    <m/>
    <m/>
    <n v="0"/>
    <m/>
    <m/>
  </r>
  <r>
    <x v="6"/>
    <x v="0"/>
    <s v="No"/>
    <x v="0"/>
    <m/>
    <n v="5"/>
    <m/>
    <m/>
    <s v="151150"/>
    <x v="225"/>
    <x v="126"/>
    <x v="14"/>
    <s v="Archdeaconry of Bedford"/>
    <m/>
    <m/>
    <m/>
    <m/>
    <n v="1311"/>
    <m/>
    <m/>
  </r>
  <r>
    <x v="6"/>
    <x v="0"/>
    <s v="No"/>
    <x v="0"/>
    <m/>
    <n v="5"/>
    <m/>
    <m/>
    <s v="151190"/>
    <x v="226"/>
    <x v="127"/>
    <x v="14"/>
    <s v="Archdeaconry of Bedford"/>
    <m/>
    <m/>
    <m/>
    <m/>
    <n v="500"/>
    <m/>
    <m/>
  </r>
  <r>
    <x v="6"/>
    <x v="0"/>
    <s v="OK"/>
    <x v="0"/>
    <m/>
    <n v="5"/>
    <m/>
    <m/>
    <s v="151490"/>
    <x v="227"/>
    <x v="127"/>
    <x v="14"/>
    <s v="Archdeaconry of Bedford"/>
    <m/>
    <m/>
    <m/>
    <m/>
    <n v="2359"/>
    <m/>
    <m/>
  </r>
  <r>
    <x v="6"/>
    <x v="0"/>
    <s v="No"/>
    <x v="0"/>
    <m/>
    <n v="5"/>
    <m/>
    <m/>
    <s v="152330"/>
    <x v="228"/>
    <x v="124"/>
    <x v="14"/>
    <s v="Archdeaconry of Bedford"/>
    <m/>
    <m/>
    <m/>
    <m/>
    <n v="400"/>
    <m/>
    <m/>
  </r>
  <r>
    <x v="6"/>
    <x v="0"/>
    <s v="No"/>
    <x v="0"/>
    <m/>
    <n v="5"/>
    <m/>
    <m/>
    <s v="160220"/>
    <x v="229"/>
    <x v="128"/>
    <x v="15"/>
    <s v="Archdeaconry of Bedford"/>
    <m/>
    <m/>
    <m/>
    <m/>
    <n v="2100.41"/>
    <m/>
    <m/>
  </r>
  <r>
    <x v="6"/>
    <x v="0"/>
    <s v="OK"/>
    <x v="1"/>
    <m/>
    <n v="5"/>
    <m/>
    <m/>
    <s v="160230"/>
    <x v="230"/>
    <x v="129"/>
    <x v="15"/>
    <s v="Archdeaconry of Bedford"/>
    <m/>
    <m/>
    <m/>
    <m/>
    <n v="12293"/>
    <m/>
    <m/>
  </r>
  <r>
    <x v="6"/>
    <x v="0"/>
    <s v="OK"/>
    <x v="0"/>
    <m/>
    <n v="5"/>
    <m/>
    <m/>
    <s v="160250"/>
    <x v="231"/>
    <x v="130"/>
    <x v="15"/>
    <s v="Archdeaconry of Bedford"/>
    <m/>
    <m/>
    <m/>
    <m/>
    <n v="11120"/>
    <m/>
    <m/>
  </r>
  <r>
    <x v="6"/>
    <x v="0"/>
    <s v="OK"/>
    <x v="0"/>
    <m/>
    <n v="5"/>
    <m/>
    <m/>
    <s v="160270"/>
    <x v="232"/>
    <x v="131"/>
    <x v="15"/>
    <s v="Archdeaconry of Bedford"/>
    <m/>
    <m/>
    <m/>
    <m/>
    <n v="4476"/>
    <m/>
    <m/>
  </r>
  <r>
    <x v="6"/>
    <x v="0"/>
    <s v="No"/>
    <x v="0"/>
    <m/>
    <n v="5"/>
    <m/>
    <m/>
    <s v="160290"/>
    <x v="233"/>
    <x v="132"/>
    <x v="15"/>
    <s v="Archdeaconry of Bedford"/>
    <m/>
    <m/>
    <m/>
    <m/>
    <n v="900"/>
    <m/>
    <m/>
  </r>
  <r>
    <x v="6"/>
    <x v="0"/>
    <s v="No"/>
    <x v="0"/>
    <m/>
    <n v="5"/>
    <m/>
    <m/>
    <s v="160320"/>
    <x v="234"/>
    <x v="133"/>
    <x v="15"/>
    <s v="Archdeaconry of Bedford"/>
    <m/>
    <m/>
    <m/>
    <m/>
    <n v="3480"/>
    <m/>
    <m/>
  </r>
  <r>
    <x v="6"/>
    <x v="0"/>
    <s v="No"/>
    <x v="0"/>
    <m/>
    <n v="5"/>
    <m/>
    <m/>
    <s v="160330"/>
    <x v="235"/>
    <x v="134"/>
    <x v="15"/>
    <s v="Archdeaconry of Bedford"/>
    <m/>
    <m/>
    <m/>
    <m/>
    <n v="0"/>
    <m/>
    <m/>
  </r>
  <r>
    <x v="6"/>
    <x v="0"/>
    <s v="OK"/>
    <x v="0"/>
    <m/>
    <n v="5"/>
    <m/>
    <m/>
    <s v="160380"/>
    <x v="236"/>
    <x v="135"/>
    <x v="15"/>
    <s v="Archdeaconry of Bedford"/>
    <m/>
    <m/>
    <m/>
    <m/>
    <n v="0"/>
    <m/>
    <m/>
  </r>
  <r>
    <x v="6"/>
    <x v="0"/>
    <s v="No"/>
    <x v="0"/>
    <m/>
    <n v="5"/>
    <m/>
    <m/>
    <s v="161410"/>
    <x v="237"/>
    <x v="136"/>
    <x v="15"/>
    <s v="Archdeaconry of Bedford"/>
    <m/>
    <m/>
    <m/>
    <m/>
    <n v="500"/>
    <m/>
    <m/>
  </r>
  <r>
    <x v="6"/>
    <x v="0"/>
    <s v="OK"/>
    <x v="0"/>
    <m/>
    <n v="5"/>
    <m/>
    <m/>
    <s v="161020"/>
    <x v="238"/>
    <x v="137"/>
    <x v="15"/>
    <s v="Archdeaconry of Bedford"/>
    <m/>
    <m/>
    <m/>
    <m/>
    <n v="5489"/>
    <m/>
    <m/>
  </r>
  <r>
    <x v="6"/>
    <x v="0"/>
    <s v="No"/>
    <x v="0"/>
    <m/>
    <n v="5"/>
    <m/>
    <m/>
    <s v="161411"/>
    <x v="239"/>
    <x v="138"/>
    <x v="15"/>
    <s v="Archdeaconry of Bedford"/>
    <m/>
    <m/>
    <m/>
    <m/>
    <n v="1500"/>
    <m/>
    <m/>
  </r>
  <r>
    <x v="6"/>
    <x v="0"/>
    <s v="OK"/>
    <x v="0"/>
    <m/>
    <n v="5"/>
    <m/>
    <m/>
    <s v="160280"/>
    <x v="240"/>
    <x v="139"/>
    <x v="15"/>
    <s v="Archdeaconry of Bedford"/>
    <m/>
    <m/>
    <m/>
    <m/>
    <n v="5849.16"/>
    <m/>
    <m/>
  </r>
  <r>
    <x v="6"/>
    <x v="0"/>
    <s v="OK"/>
    <x v="0"/>
    <m/>
    <n v="5"/>
    <m/>
    <m/>
    <s v="162090"/>
    <x v="241"/>
    <x v="140"/>
    <x v="15"/>
    <s v="Archdeaconry of Bedford"/>
    <m/>
    <m/>
    <m/>
    <m/>
    <n v="0"/>
    <m/>
    <m/>
  </r>
  <r>
    <x v="6"/>
    <x v="0"/>
    <s v="No"/>
    <x v="0"/>
    <m/>
    <n v="5"/>
    <m/>
    <m/>
    <s v="160620"/>
    <x v="242"/>
    <x v="141"/>
    <x v="15"/>
    <s v="Archdeaconry of Bedford"/>
    <m/>
    <m/>
    <m/>
    <m/>
    <n v="0"/>
    <m/>
    <m/>
  </r>
  <r>
    <x v="6"/>
    <x v="0"/>
    <s v="No"/>
    <x v="1"/>
    <m/>
    <n v="5"/>
    <m/>
    <m/>
    <s v="160780"/>
    <x v="243"/>
    <x v="142"/>
    <x v="15"/>
    <s v="Archdeaconry of Bedford"/>
    <m/>
    <m/>
    <m/>
    <m/>
    <n v="4000"/>
    <m/>
    <m/>
  </r>
  <r>
    <x v="6"/>
    <x v="0"/>
    <s v="No"/>
    <x v="0"/>
    <m/>
    <n v="5"/>
    <m/>
    <m/>
    <s v="160310"/>
    <x v="244"/>
    <x v="141"/>
    <x v="15"/>
    <s v="Archdeaconry of Bedford"/>
    <m/>
    <m/>
    <m/>
    <m/>
    <n v="250"/>
    <m/>
    <m/>
  </r>
  <r>
    <x v="6"/>
    <x v="0"/>
    <s v="No"/>
    <x v="0"/>
    <m/>
    <n v="5"/>
    <m/>
    <m/>
    <s v="161330"/>
    <x v="245"/>
    <x v="142"/>
    <x v="15"/>
    <s v="Archdeaconry of Bedford"/>
    <m/>
    <m/>
    <m/>
    <m/>
    <n v="500"/>
    <m/>
    <m/>
  </r>
  <r>
    <x v="6"/>
    <x v="0"/>
    <s v="No"/>
    <x v="0"/>
    <m/>
    <n v="5"/>
    <m/>
    <m/>
    <s v="160900"/>
    <x v="246"/>
    <x v="141"/>
    <x v="15"/>
    <s v="Archdeaconry of Bedford"/>
    <m/>
    <m/>
    <m/>
    <m/>
    <n v="2000"/>
    <m/>
    <m/>
  </r>
  <r>
    <x v="6"/>
    <x v="0"/>
    <s v="No"/>
    <x v="0"/>
    <m/>
    <n v="5"/>
    <m/>
    <m/>
    <s v="161350"/>
    <x v="247"/>
    <x v="141"/>
    <x v="15"/>
    <s v="Archdeaconry of Bedford"/>
    <m/>
    <m/>
    <m/>
    <m/>
    <n v="500"/>
    <m/>
    <m/>
  </r>
  <r>
    <x v="6"/>
    <x v="0"/>
    <s v="No"/>
    <x v="0"/>
    <m/>
    <n v="5"/>
    <m/>
    <m/>
    <s v="162920"/>
    <x v="248"/>
    <x v="141"/>
    <x v="15"/>
    <s v="Archdeaconry of Bedford"/>
    <m/>
    <m/>
    <m/>
    <m/>
    <n v="0"/>
    <m/>
    <m/>
  </r>
  <r>
    <x v="6"/>
    <x v="0"/>
    <s v="OK"/>
    <x v="0"/>
    <m/>
    <n v="5"/>
    <m/>
    <m/>
    <s v="161770"/>
    <x v="250"/>
    <x v="144"/>
    <x v="15"/>
    <s v="Archdeaconry of Bedford"/>
    <m/>
    <m/>
    <m/>
    <m/>
    <n v="2279.75"/>
    <m/>
    <m/>
  </r>
  <r>
    <x v="6"/>
    <x v="0"/>
    <s v="OK"/>
    <x v="1"/>
    <m/>
    <n v="5"/>
    <m/>
    <m/>
    <s v="162960"/>
    <x v="251"/>
    <x v="145"/>
    <x v="15"/>
    <s v="Archdeaconry of Bedford"/>
    <m/>
    <m/>
    <m/>
    <m/>
    <n v="5000"/>
    <m/>
    <m/>
  </r>
  <r>
    <x v="6"/>
    <x v="0"/>
    <s v="OK"/>
    <x v="0"/>
    <m/>
    <n v="5"/>
    <m/>
    <m/>
    <s v="170390"/>
    <x v="252"/>
    <x v="146"/>
    <x v="17"/>
    <s v="Archdeaconry of Bedford"/>
    <m/>
    <m/>
    <m/>
    <m/>
    <n v="6497"/>
    <m/>
    <m/>
  </r>
  <r>
    <x v="6"/>
    <x v="0"/>
    <s v="OK"/>
    <x v="0"/>
    <m/>
    <n v="5"/>
    <m/>
    <m/>
    <s v="170450"/>
    <x v="253"/>
    <x v="147"/>
    <x v="17"/>
    <s v="Archdeaconry of Bedford"/>
    <m/>
    <m/>
    <m/>
    <m/>
    <n v="1200"/>
    <m/>
    <m/>
  </r>
  <r>
    <x v="6"/>
    <x v="0"/>
    <s v="No"/>
    <x v="0"/>
    <m/>
    <n v="5"/>
    <m/>
    <m/>
    <s v="172520"/>
    <x v="254"/>
    <x v="147"/>
    <x v="17"/>
    <s v="Archdeaconry of Bedford"/>
    <m/>
    <m/>
    <m/>
    <m/>
    <n v="0"/>
    <m/>
    <m/>
  </r>
  <r>
    <x v="6"/>
    <x v="0"/>
    <s v="No"/>
    <x v="0"/>
    <m/>
    <n v="5"/>
    <m/>
    <m/>
    <s v="170600"/>
    <x v="255"/>
    <x v="148"/>
    <x v="17"/>
    <s v="Archdeaconry of Bedford"/>
    <m/>
    <m/>
    <m/>
    <m/>
    <n v="0"/>
    <m/>
    <m/>
  </r>
  <r>
    <x v="6"/>
    <x v="0"/>
    <s v="OK"/>
    <x v="0"/>
    <m/>
    <n v="5"/>
    <m/>
    <m/>
    <s v="171950"/>
    <x v="256"/>
    <x v="148"/>
    <x v="17"/>
    <s v="Archdeaconry of Bedford"/>
    <m/>
    <m/>
    <m/>
    <m/>
    <n v="549"/>
    <m/>
    <m/>
  </r>
  <r>
    <x v="6"/>
    <x v="0"/>
    <s v="OK"/>
    <x v="0"/>
    <m/>
    <n v="5"/>
    <m/>
    <m/>
    <s v="171910"/>
    <x v="257"/>
    <x v="148"/>
    <x v="17"/>
    <s v="Archdeaconry of Bedford"/>
    <m/>
    <m/>
    <m/>
    <m/>
    <n v="0"/>
    <m/>
    <m/>
  </r>
  <r>
    <x v="6"/>
    <x v="0"/>
    <s v="OK"/>
    <x v="0"/>
    <m/>
    <n v="5"/>
    <m/>
    <m/>
    <s v="170712"/>
    <x v="258"/>
    <x v="149"/>
    <x v="17"/>
    <s v="Archdeaconry of Bedford"/>
    <m/>
    <m/>
    <m/>
    <m/>
    <n v="250"/>
    <m/>
    <m/>
  </r>
  <r>
    <x v="6"/>
    <x v="0"/>
    <s v="No"/>
    <x v="0"/>
    <m/>
    <n v="5"/>
    <m/>
    <m/>
    <s v="172030"/>
    <x v="259"/>
    <x v="149"/>
    <x v="17"/>
    <s v="Archdeaconry of Bedford"/>
    <m/>
    <m/>
    <m/>
    <m/>
    <n v="0"/>
    <m/>
    <m/>
  </r>
  <r>
    <x v="6"/>
    <x v="0"/>
    <s v="OK"/>
    <x v="0"/>
    <m/>
    <n v="5"/>
    <m/>
    <m/>
    <s v="172510"/>
    <x v="260"/>
    <x v="149"/>
    <x v="17"/>
    <s v="Archdeaconry of Bedford"/>
    <m/>
    <m/>
    <m/>
    <m/>
    <n v="0"/>
    <m/>
    <m/>
  </r>
  <r>
    <x v="6"/>
    <x v="0"/>
    <s v="OK"/>
    <x v="0"/>
    <m/>
    <n v="5"/>
    <m/>
    <m/>
    <s v="170760"/>
    <x v="261"/>
    <x v="150"/>
    <x v="17"/>
    <s v="Archdeaconry of Bedford"/>
    <m/>
    <m/>
    <m/>
    <m/>
    <n v="3855.5"/>
    <m/>
    <m/>
  </r>
  <r>
    <x v="6"/>
    <x v="0"/>
    <s v="OK"/>
    <x v="0"/>
    <m/>
    <n v="5"/>
    <m/>
    <m/>
    <s v="172910"/>
    <x v="262"/>
    <x v="150"/>
    <x v="17"/>
    <s v="Archdeaconry of Bedford"/>
    <m/>
    <m/>
    <m/>
    <m/>
    <n v="1500"/>
    <m/>
    <m/>
  </r>
  <r>
    <x v="6"/>
    <x v="0"/>
    <s v="No"/>
    <x v="0"/>
    <m/>
    <n v="5"/>
    <m/>
    <m/>
    <s v="171840"/>
    <x v="263"/>
    <x v="150"/>
    <x v="17"/>
    <s v="Archdeaconry of Bedford"/>
    <m/>
    <m/>
    <m/>
    <m/>
    <n v="800"/>
    <m/>
    <m/>
  </r>
  <r>
    <x v="6"/>
    <x v="0"/>
    <s v="No"/>
    <x v="0"/>
    <m/>
    <n v="5"/>
    <m/>
    <m/>
    <s v="170840"/>
    <x v="264"/>
    <x v="151"/>
    <x v="17"/>
    <s v="Archdeaconry of Bedford"/>
    <m/>
    <m/>
    <m/>
    <m/>
    <n v="500"/>
    <m/>
    <m/>
  </r>
  <r>
    <x v="6"/>
    <x v="0"/>
    <s v="No"/>
    <x v="0"/>
    <m/>
    <n v="5"/>
    <m/>
    <m/>
    <s v="172980"/>
    <x v="265"/>
    <x v="151"/>
    <x v="17"/>
    <s v="Archdeaconry of Bedford"/>
    <m/>
    <m/>
    <m/>
    <m/>
    <n v="2400"/>
    <m/>
    <m/>
  </r>
  <r>
    <x v="6"/>
    <x v="0"/>
    <s v="No"/>
    <x v="0"/>
    <m/>
    <n v="5"/>
    <m/>
    <m/>
    <s v="170940"/>
    <x v="266"/>
    <x v="151"/>
    <x v="17"/>
    <s v="Archdeaconry of Bedford"/>
    <m/>
    <m/>
    <m/>
    <m/>
    <n v="100"/>
    <m/>
    <m/>
  </r>
  <r>
    <x v="6"/>
    <x v="0"/>
    <s v="OK"/>
    <x v="1"/>
    <m/>
    <n v="5"/>
    <m/>
    <m/>
    <s v="170880"/>
    <x v="267"/>
    <x v="152"/>
    <x v="17"/>
    <s v="Archdeaconry of Bedford"/>
    <m/>
    <m/>
    <m/>
    <m/>
    <n v="6600"/>
    <m/>
    <m/>
  </r>
  <r>
    <x v="6"/>
    <x v="0"/>
    <s v="OK"/>
    <x v="0"/>
    <m/>
    <n v="5"/>
    <m/>
    <m/>
    <s v="171041"/>
    <x v="268"/>
    <x v="147"/>
    <x v="17"/>
    <s v="Archdeaconry of Bedford"/>
    <m/>
    <m/>
    <m/>
    <m/>
    <n v="1645"/>
    <m/>
    <m/>
  </r>
  <r>
    <x v="6"/>
    <x v="0"/>
    <s v="OK"/>
    <x v="0"/>
    <m/>
    <n v="5"/>
    <m/>
    <m/>
    <s v="172140"/>
    <x v="269"/>
    <x v="147"/>
    <x v="17"/>
    <s v="Archdeaconry of Bedford"/>
    <m/>
    <m/>
    <m/>
    <m/>
    <n v="1088"/>
    <m/>
    <m/>
  </r>
  <r>
    <x v="6"/>
    <x v="0"/>
    <s v="No"/>
    <x v="0"/>
    <m/>
    <n v="5"/>
    <m/>
    <m/>
    <s v="172290"/>
    <x v="270"/>
    <x v="153"/>
    <x v="17"/>
    <s v="Archdeaconry of Bedford"/>
    <m/>
    <m/>
    <m/>
    <m/>
    <n v="10600"/>
    <m/>
    <m/>
  </r>
  <r>
    <x v="6"/>
    <x v="0"/>
    <s v="OK"/>
    <x v="0"/>
    <m/>
    <n v="5"/>
    <m/>
    <m/>
    <s v="180400"/>
    <x v="271"/>
    <x v="154"/>
    <x v="18"/>
    <s v="Archdeaconry of Bedford"/>
    <m/>
    <m/>
    <m/>
    <m/>
    <n v="2270"/>
    <m/>
    <m/>
  </r>
  <r>
    <x v="6"/>
    <x v="0"/>
    <s v="OK"/>
    <x v="0"/>
    <m/>
    <n v="5"/>
    <m/>
    <m/>
    <s v="181310"/>
    <x v="277"/>
    <x v="154"/>
    <x v="18"/>
    <s v="Archdeaconry of Bedford"/>
    <m/>
    <m/>
    <m/>
    <m/>
    <n v="2155"/>
    <m/>
    <m/>
  </r>
  <r>
    <x v="6"/>
    <x v="0"/>
    <s v="No"/>
    <x v="0"/>
    <m/>
    <n v="5"/>
    <m/>
    <m/>
    <s v="181530"/>
    <x v="280"/>
    <x v="154"/>
    <x v="18"/>
    <s v="Archdeaconry of Bedford"/>
    <m/>
    <m/>
    <m/>
    <m/>
    <n v="5000"/>
    <m/>
    <m/>
  </r>
  <r>
    <x v="6"/>
    <x v="0"/>
    <s v="OK"/>
    <x v="0"/>
    <m/>
    <n v="5"/>
    <m/>
    <m/>
    <s v="181535"/>
    <x v="281"/>
    <x v="154"/>
    <x v="18"/>
    <s v="Archdeaconry of Bedford"/>
    <m/>
    <m/>
    <m/>
    <m/>
    <n v="16720.25"/>
    <m/>
    <m/>
  </r>
  <r>
    <x v="6"/>
    <x v="0"/>
    <s v="No"/>
    <x v="0"/>
    <m/>
    <n v="5"/>
    <m/>
    <m/>
    <s v="181540"/>
    <x v="282"/>
    <x v="154"/>
    <x v="18"/>
    <s v="Archdeaconry of Bedford"/>
    <m/>
    <m/>
    <m/>
    <m/>
    <n v="1750"/>
    <m/>
    <m/>
  </r>
  <r>
    <x v="6"/>
    <x v="0"/>
    <s v="No"/>
    <x v="0"/>
    <m/>
    <n v="5"/>
    <m/>
    <m/>
    <s v="180640"/>
    <x v="272"/>
    <x v="155"/>
    <x v="18"/>
    <s v="Archdeaconry of Bedford"/>
    <m/>
    <m/>
    <m/>
    <m/>
    <n v="3974.25"/>
    <m/>
    <m/>
  </r>
  <r>
    <x v="6"/>
    <x v="0"/>
    <s v="No"/>
    <x v="0"/>
    <m/>
    <n v="5"/>
    <m/>
    <m/>
    <s v="182590"/>
    <x v="286"/>
    <x v="155"/>
    <x v="18"/>
    <s v="Archdeaconry of Bedford"/>
    <m/>
    <m/>
    <m/>
    <m/>
    <n v="1841"/>
    <m/>
    <m/>
  </r>
  <r>
    <x v="6"/>
    <x v="0"/>
    <s v="OK"/>
    <x v="0"/>
    <m/>
    <n v="5"/>
    <m/>
    <m/>
    <s v="180830"/>
    <x v="273"/>
    <x v="156"/>
    <x v="18"/>
    <s v="Archdeaconry of Bedford"/>
    <m/>
    <m/>
    <m/>
    <m/>
    <n v="24980.5"/>
    <m/>
    <m/>
  </r>
  <r>
    <x v="6"/>
    <x v="0"/>
    <s v="OK"/>
    <x v="0"/>
    <m/>
    <n v="5"/>
    <m/>
    <m/>
    <s v="180870"/>
    <x v="274"/>
    <x v="157"/>
    <x v="18"/>
    <s v="Archdeaconry of Bedford"/>
    <m/>
    <m/>
    <m/>
    <m/>
    <n v="5523"/>
    <m/>
    <m/>
  </r>
  <r>
    <x v="6"/>
    <x v="0"/>
    <s v="No"/>
    <x v="0"/>
    <m/>
    <n v="5"/>
    <m/>
    <m/>
    <s v="181160"/>
    <x v="276"/>
    <x v="154"/>
    <x v="18"/>
    <s v="Archdeaconry of Bedford"/>
    <m/>
    <m/>
    <m/>
    <m/>
    <n v="3700"/>
    <m/>
    <m/>
  </r>
  <r>
    <x v="6"/>
    <x v="0"/>
    <s v="No"/>
    <x v="0"/>
    <m/>
    <n v="5"/>
    <m/>
    <m/>
    <s v="181360"/>
    <x v="278"/>
    <x v="158"/>
    <x v="18"/>
    <s v="Archdeaconry of Bedford"/>
    <m/>
    <m/>
    <m/>
    <m/>
    <n v="1700"/>
    <m/>
    <m/>
  </r>
  <r>
    <x v="6"/>
    <x v="0"/>
    <s v="OK"/>
    <x v="0"/>
    <m/>
    <n v="5"/>
    <m/>
    <m/>
    <s v="181420"/>
    <x v="279"/>
    <x v="159"/>
    <x v="18"/>
    <s v="Archdeaconry of Bedford"/>
    <m/>
    <m/>
    <m/>
    <m/>
    <n v="2066.2800000000002"/>
    <m/>
    <m/>
  </r>
  <r>
    <x v="6"/>
    <x v="0"/>
    <s v="OK"/>
    <x v="0"/>
    <m/>
    <n v="5"/>
    <m/>
    <m/>
    <s v="182490"/>
    <x v="284"/>
    <x v="159"/>
    <x v="18"/>
    <s v="Archdeaconry of Bedford"/>
    <m/>
    <m/>
    <m/>
    <m/>
    <n v="1848"/>
    <m/>
    <m/>
  </r>
  <r>
    <x v="6"/>
    <x v="0"/>
    <s v="OK"/>
    <x v="0"/>
    <m/>
    <n v="5"/>
    <m/>
    <m/>
    <s v="182861"/>
    <x v="288"/>
    <x v="159"/>
    <x v="18"/>
    <s v="Archdeaconry of Bedford"/>
    <m/>
    <m/>
    <m/>
    <m/>
    <n v="1839"/>
    <m/>
    <m/>
  </r>
  <r>
    <x v="6"/>
    <x v="0"/>
    <s v="No"/>
    <x v="0"/>
    <m/>
    <n v="5"/>
    <m/>
    <m/>
    <s v="182390"/>
    <x v="283"/>
    <x v="160"/>
    <x v="18"/>
    <s v="Archdeaconry of Bedford"/>
    <m/>
    <m/>
    <m/>
    <m/>
    <n v="600"/>
    <m/>
    <m/>
  </r>
  <r>
    <x v="6"/>
    <x v="0"/>
    <s v="No"/>
    <x v="0"/>
    <m/>
    <n v="5"/>
    <m/>
    <m/>
    <s v="182571"/>
    <x v="285"/>
    <x v="160"/>
    <x v="18"/>
    <s v="Archdeaconry of Bedford"/>
    <m/>
    <m/>
    <m/>
    <m/>
    <n v="700"/>
    <m/>
    <m/>
  </r>
  <r>
    <x v="6"/>
    <x v="0"/>
    <s v="OK"/>
    <x v="0"/>
    <m/>
    <n v="5"/>
    <m/>
    <m/>
    <s v="182610"/>
    <x v="287"/>
    <x v="160"/>
    <x v="18"/>
    <s v="Archdeaconry of Bedford"/>
    <m/>
    <m/>
    <m/>
    <m/>
    <n v="6052.25"/>
    <m/>
    <m/>
  </r>
  <r>
    <x v="6"/>
    <x v="0"/>
    <s v="No"/>
    <x v="1"/>
    <m/>
    <n v="5"/>
    <m/>
    <m/>
    <s v="202461"/>
    <x v="289"/>
    <x v="161"/>
    <x v="19"/>
    <s v="Archdeaconry of Bedford"/>
    <m/>
    <m/>
    <m/>
    <m/>
    <n v="4000"/>
    <m/>
    <m/>
  </r>
  <r>
    <x v="6"/>
    <x v="0"/>
    <s v="No"/>
    <x v="0"/>
    <m/>
    <n v="5"/>
    <m/>
    <m/>
    <s v="200590"/>
    <x v="290"/>
    <x v="162"/>
    <x v="19"/>
    <s v="Archdeaconry of Bedford"/>
    <m/>
    <m/>
    <m/>
    <m/>
    <n v="1000"/>
    <m/>
    <m/>
  </r>
  <r>
    <x v="6"/>
    <x v="0"/>
    <s v="OK"/>
    <x v="0"/>
    <m/>
    <n v="5"/>
    <m/>
    <m/>
    <s v="202950"/>
    <x v="291"/>
    <x v="163"/>
    <x v="19"/>
    <s v="Archdeaconry of Bedford"/>
    <m/>
    <m/>
    <m/>
    <m/>
    <n v="2000"/>
    <m/>
    <m/>
  </r>
  <r>
    <x v="6"/>
    <x v="0"/>
    <s v="OK"/>
    <x v="0"/>
    <m/>
    <n v="5"/>
    <m/>
    <m/>
    <s v="200941"/>
    <x v="292"/>
    <x v="164"/>
    <x v="19"/>
    <s v="Archdeaconry of Bedford"/>
    <m/>
    <m/>
    <m/>
    <m/>
    <n v="0"/>
    <m/>
    <m/>
  </r>
  <r>
    <x v="6"/>
    <x v="0"/>
    <s v="No"/>
    <x v="0"/>
    <m/>
    <n v="5"/>
    <m/>
    <m/>
    <s v="201510"/>
    <x v="293"/>
    <x v="165"/>
    <x v="19"/>
    <s v="Archdeaconry of Bedford"/>
    <m/>
    <m/>
    <m/>
    <m/>
    <n v="3000"/>
    <m/>
    <m/>
  </r>
  <r>
    <x v="6"/>
    <x v="0"/>
    <s v="No"/>
    <x v="0"/>
    <m/>
    <n v="5"/>
    <m/>
    <m/>
    <s v="201702"/>
    <x v="294"/>
    <x v="166"/>
    <x v="19"/>
    <s v="Archdeaconry of Bedford"/>
    <m/>
    <m/>
    <m/>
    <m/>
    <n v="4100"/>
    <m/>
    <m/>
  </r>
  <r>
    <x v="6"/>
    <x v="0"/>
    <s v="OK"/>
    <x v="0"/>
    <m/>
    <n v="5"/>
    <m/>
    <m/>
    <s v="201680"/>
    <x v="295"/>
    <x v="167"/>
    <x v="19"/>
    <s v="Archdeaconry of Bedford"/>
    <m/>
    <m/>
    <m/>
    <m/>
    <n v="2250"/>
    <m/>
    <m/>
  </r>
  <r>
    <x v="6"/>
    <x v="0"/>
    <s v="OK"/>
    <x v="1"/>
    <m/>
    <n v="5"/>
    <m/>
    <m/>
    <s v="201712"/>
    <x v="296"/>
    <x v="168"/>
    <x v="19"/>
    <s v="Archdeaconry of Bedford"/>
    <m/>
    <m/>
    <m/>
    <m/>
    <n v="3841"/>
    <m/>
    <m/>
  </r>
  <r>
    <x v="6"/>
    <x v="0"/>
    <s v="No"/>
    <x v="0"/>
    <m/>
    <n v="5"/>
    <m/>
    <m/>
    <s v="201700"/>
    <x v="297"/>
    <x v="169"/>
    <x v="19"/>
    <s v="Archdeaconry of Bedford"/>
    <m/>
    <m/>
    <m/>
    <m/>
    <n v="4000"/>
    <m/>
    <m/>
  </r>
  <r>
    <x v="6"/>
    <x v="0"/>
    <s v="No"/>
    <x v="0"/>
    <m/>
    <n v="5"/>
    <m/>
    <m/>
    <s v="201701"/>
    <x v="298"/>
    <x v="170"/>
    <x v="19"/>
    <s v="Archdeaconry of Bedford"/>
    <m/>
    <m/>
    <m/>
    <m/>
    <n v="1500"/>
    <m/>
    <m/>
  </r>
  <r>
    <x v="6"/>
    <x v="0"/>
    <s v="No"/>
    <x v="1"/>
    <m/>
    <n v="5"/>
    <m/>
    <m/>
    <s v="201711"/>
    <x v="300"/>
    <x v="171"/>
    <x v="19"/>
    <s v="Archdeaconry of Bedford"/>
    <m/>
    <m/>
    <m/>
    <m/>
    <n v="0"/>
    <m/>
    <m/>
  </r>
  <r>
    <x v="6"/>
    <x v="0"/>
    <s v="OK"/>
    <x v="0"/>
    <m/>
    <n v="5"/>
    <m/>
    <m/>
    <s v="201713"/>
    <x v="301"/>
    <x v="172"/>
    <x v="19"/>
    <s v="Archdeaconry of Bedford"/>
    <m/>
    <m/>
    <m/>
    <m/>
    <n v="4000"/>
    <m/>
    <m/>
  </r>
  <r>
    <x v="6"/>
    <x v="0"/>
    <s v="No"/>
    <x v="0"/>
    <m/>
    <n v="5"/>
    <m/>
    <m/>
    <s v="201730"/>
    <x v="303"/>
    <x v="173"/>
    <x v="19"/>
    <s v="Archdeaconry of Bedford"/>
    <m/>
    <m/>
    <m/>
    <m/>
    <n v="1250"/>
    <m/>
    <m/>
  </r>
  <r>
    <x v="6"/>
    <x v="0"/>
    <s v="No"/>
    <x v="0"/>
    <m/>
    <n v="5"/>
    <m/>
    <m/>
    <s v="201740"/>
    <x v="304"/>
    <x v="174"/>
    <x v="19"/>
    <s v="Archdeaconry of Bedford"/>
    <m/>
    <m/>
    <m/>
    <m/>
    <n v="0"/>
    <m/>
    <m/>
  </r>
  <r>
    <x v="6"/>
    <x v="0"/>
    <s v="No"/>
    <x v="0"/>
    <m/>
    <n v="5"/>
    <m/>
    <m/>
    <s v="201690"/>
    <x v="305"/>
    <x v="175"/>
    <x v="19"/>
    <s v="Archdeaconry of Bedford"/>
    <m/>
    <m/>
    <m/>
    <m/>
    <n v="500"/>
    <m/>
    <m/>
  </r>
  <r>
    <x v="6"/>
    <x v="0"/>
    <s v="OK"/>
    <x v="0"/>
    <m/>
    <n v="5"/>
    <m/>
    <m/>
    <s v="202460"/>
    <x v="306"/>
    <x v="176"/>
    <x v="19"/>
    <s v="Archdeaconry of Bedford"/>
    <m/>
    <m/>
    <m/>
    <m/>
    <n v="0"/>
    <m/>
    <m/>
  </r>
  <r>
    <x v="6"/>
    <x v="0"/>
    <s v="No"/>
    <x v="0"/>
    <m/>
    <n v="5"/>
    <m/>
    <m/>
    <s v="202480"/>
    <x v="307"/>
    <x v="177"/>
    <x v="19"/>
    <s v="Archdeaconry of Bedford"/>
    <m/>
    <m/>
    <m/>
    <m/>
    <n v="3500"/>
    <m/>
    <m/>
  </r>
  <r>
    <x v="6"/>
    <x v="0"/>
    <s v="No"/>
    <x v="0"/>
    <m/>
    <n v="5"/>
    <m/>
    <m/>
    <s v="202491"/>
    <x v="308"/>
    <x v="178"/>
    <x v="19"/>
    <s v="Archdeaconry of Bedford"/>
    <m/>
    <m/>
    <m/>
    <m/>
    <n v="750"/>
    <m/>
    <m/>
  </r>
  <r>
    <x v="6"/>
    <x v="0"/>
    <s v="No"/>
    <x v="1"/>
    <m/>
    <n v="5"/>
    <m/>
    <m/>
    <s v="210440"/>
    <x v="309"/>
    <x v="179"/>
    <x v="20"/>
    <s v="Archdeaconry of Bedford"/>
    <m/>
    <m/>
    <m/>
    <m/>
    <n v="0"/>
    <m/>
    <m/>
  </r>
  <r>
    <x v="6"/>
    <x v="0"/>
    <s v="OK"/>
    <x v="1"/>
    <m/>
    <n v="5"/>
    <m/>
    <m/>
    <s v="212130"/>
    <x v="310"/>
    <x v="179"/>
    <x v="20"/>
    <s v="Archdeaconry of Bedford"/>
    <m/>
    <m/>
    <m/>
    <m/>
    <n v="4348"/>
    <m/>
    <m/>
  </r>
  <r>
    <x v="6"/>
    <x v="0"/>
    <s v="No"/>
    <x v="0"/>
    <m/>
    <n v="5"/>
    <m/>
    <m/>
    <s v="210460"/>
    <x v="311"/>
    <x v="180"/>
    <x v="20"/>
    <s v="Archdeaconry of Bedford"/>
    <m/>
    <m/>
    <m/>
    <m/>
    <n v="0"/>
    <m/>
    <m/>
  </r>
  <r>
    <x v="6"/>
    <x v="0"/>
    <s v="No"/>
    <x v="0"/>
    <m/>
    <n v="5"/>
    <m/>
    <m/>
    <s v="211430"/>
    <x v="312"/>
    <x v="180"/>
    <x v="20"/>
    <s v="Archdeaconry of Bedford"/>
    <m/>
    <m/>
    <m/>
    <m/>
    <n v="100"/>
    <m/>
    <m/>
  </r>
  <r>
    <x v="6"/>
    <x v="0"/>
    <s v="OK"/>
    <x v="0"/>
    <m/>
    <n v="5"/>
    <m/>
    <m/>
    <s v="210630"/>
    <x v="313"/>
    <x v="181"/>
    <x v="20"/>
    <s v="Archdeaconry of Bedford"/>
    <m/>
    <m/>
    <m/>
    <m/>
    <n v="1922"/>
    <m/>
    <m/>
  </r>
  <r>
    <x v="6"/>
    <x v="0"/>
    <s v="No"/>
    <x v="0"/>
    <m/>
    <n v="5"/>
    <m/>
    <m/>
    <s v="211120"/>
    <x v="314"/>
    <x v="181"/>
    <x v="20"/>
    <s v="Archdeaconry of Bedford"/>
    <m/>
    <m/>
    <m/>
    <m/>
    <n v="2500"/>
    <m/>
    <m/>
  </r>
  <r>
    <x v="6"/>
    <x v="0"/>
    <s v="No"/>
    <x v="0"/>
    <m/>
    <n v="5"/>
    <m/>
    <m/>
    <s v="210730"/>
    <x v="315"/>
    <x v="182"/>
    <x v="20"/>
    <s v="Archdeaconry of Bedford"/>
    <m/>
    <m/>
    <m/>
    <m/>
    <n v="6000"/>
    <m/>
    <m/>
  </r>
  <r>
    <x v="6"/>
    <x v="0"/>
    <s v="No"/>
    <x v="0"/>
    <m/>
    <n v="5"/>
    <m/>
    <m/>
    <s v="212070"/>
    <x v="316"/>
    <x v="182"/>
    <x v="20"/>
    <s v="Archdeaconry of Bedford"/>
    <m/>
    <m/>
    <m/>
    <m/>
    <n v="5000"/>
    <m/>
    <m/>
  </r>
  <r>
    <x v="6"/>
    <x v="0"/>
    <s v="No"/>
    <x v="0"/>
    <m/>
    <n v="5"/>
    <m/>
    <m/>
    <s v="212890"/>
    <x v="317"/>
    <x v="182"/>
    <x v="20"/>
    <s v="Archdeaconry of Bedford"/>
    <m/>
    <m/>
    <m/>
    <m/>
    <n v="100"/>
    <m/>
    <m/>
  </r>
  <r>
    <x v="6"/>
    <x v="0"/>
    <s v="OK"/>
    <x v="0"/>
    <m/>
    <n v="5"/>
    <m/>
    <m/>
    <s v="210950"/>
    <x v="318"/>
    <x v="183"/>
    <x v="20"/>
    <s v="Archdeaconry of Bedford"/>
    <m/>
    <m/>
    <m/>
    <m/>
    <n v="3088.75"/>
    <m/>
    <m/>
  </r>
  <r>
    <x v="6"/>
    <x v="0"/>
    <s v="OK"/>
    <x v="0"/>
    <m/>
    <n v="5"/>
    <m/>
    <m/>
    <s v="212320"/>
    <x v="319"/>
    <x v="183"/>
    <x v="20"/>
    <s v="Archdeaconry of Bedford"/>
    <m/>
    <m/>
    <m/>
    <m/>
    <n v="3141"/>
    <m/>
    <m/>
  </r>
  <r>
    <x v="6"/>
    <x v="0"/>
    <s v="OK"/>
    <x v="0"/>
    <m/>
    <n v="5"/>
    <m/>
    <m/>
    <s v="212361"/>
    <x v="320"/>
    <x v="183"/>
    <x v="20"/>
    <s v="Archdeaconry of Bedford"/>
    <m/>
    <m/>
    <m/>
    <m/>
    <n v="420"/>
    <m/>
    <m/>
  </r>
  <r>
    <x v="6"/>
    <x v="0"/>
    <s v="No"/>
    <x v="0"/>
    <m/>
    <n v="5"/>
    <m/>
    <m/>
    <s v="211830"/>
    <x v="321"/>
    <x v="184"/>
    <x v="20"/>
    <s v="Archdeaconry of Bedford"/>
    <m/>
    <m/>
    <m/>
    <m/>
    <n v="500"/>
    <m/>
    <m/>
  </r>
  <r>
    <x v="6"/>
    <x v="0"/>
    <s v="No"/>
    <x v="0"/>
    <m/>
    <n v="5"/>
    <m/>
    <m/>
    <s v="212570"/>
    <x v="322"/>
    <x v="184"/>
    <x v="20"/>
    <s v="Archdeaconry of Bedford"/>
    <m/>
    <m/>
    <m/>
    <m/>
    <n v="0.01"/>
    <m/>
    <m/>
  </r>
  <r>
    <x v="6"/>
    <x v="0"/>
    <s v="OK"/>
    <x v="0"/>
    <m/>
    <n v="5"/>
    <m/>
    <m/>
    <s v="211930"/>
    <x v="323"/>
    <x v="181"/>
    <x v="20"/>
    <s v="Archdeaconry of Bedford"/>
    <m/>
    <m/>
    <m/>
    <m/>
    <n v="2000"/>
    <m/>
    <m/>
  </r>
  <r>
    <x v="6"/>
    <x v="0"/>
    <s v="OK"/>
    <x v="0"/>
    <m/>
    <n v="5"/>
    <m/>
    <m/>
    <s v="211970"/>
    <x v="324"/>
    <x v="184"/>
    <x v="20"/>
    <s v="Archdeaconry of Bedford"/>
    <m/>
    <m/>
    <m/>
    <m/>
    <n v="1558.75"/>
    <m/>
    <m/>
  </r>
  <r>
    <x v="6"/>
    <x v="0"/>
    <s v="No"/>
    <x v="0"/>
    <m/>
    <n v="5"/>
    <m/>
    <m/>
    <s v="212000"/>
    <x v="325"/>
    <x v="181"/>
    <x v="20"/>
    <s v="Archdeaconry of Bedford"/>
    <m/>
    <m/>
    <m/>
    <m/>
    <n v="0"/>
    <m/>
    <m/>
  </r>
  <r>
    <x v="6"/>
    <x v="0"/>
    <s v="No"/>
    <x v="0"/>
    <m/>
    <n v="5"/>
    <m/>
    <m/>
    <s v="213000"/>
    <x v="326"/>
    <x v="181"/>
    <x v="20"/>
    <s v="Archdeaconry of Bedford"/>
    <m/>
    <m/>
    <m/>
    <m/>
    <n v="0"/>
    <m/>
    <m/>
  </r>
  <r>
    <x v="6"/>
    <x v="0"/>
    <s v="No"/>
    <x v="0"/>
    <m/>
    <n v="5"/>
    <m/>
    <m/>
    <s v="212450"/>
    <x v="327"/>
    <x v="181"/>
    <x v="20"/>
    <s v="Archdeaconry of Bedford"/>
    <m/>
    <m/>
    <m/>
    <m/>
    <n v="800"/>
    <m/>
    <m/>
  </r>
  <r>
    <x v="6"/>
    <x v="0"/>
    <s v="No"/>
    <x v="0"/>
    <m/>
    <n v="5"/>
    <m/>
    <m/>
    <s v="212630"/>
    <x v="328"/>
    <x v="181"/>
    <x v="20"/>
    <s v="Archdeaconry of Bedford"/>
    <m/>
    <m/>
    <m/>
    <m/>
    <n v="0"/>
    <m/>
    <m/>
  </r>
  <r>
    <x v="6"/>
    <x v="0"/>
    <s v="No"/>
    <x v="0"/>
    <m/>
    <n v="5"/>
    <m/>
    <m/>
    <s v="213020"/>
    <x v="329"/>
    <x v="185"/>
    <x v="20"/>
    <s v="Archdeaconry of Bedford"/>
    <m/>
    <m/>
    <m/>
    <m/>
    <n v="2000"/>
    <m/>
    <m/>
  </r>
  <r>
    <x v="6"/>
    <x v="0"/>
    <s v="No"/>
    <x v="0"/>
    <m/>
    <n v="5"/>
    <m/>
    <m/>
    <s v="210540"/>
    <x v="330"/>
    <x v="186"/>
    <x v="20"/>
    <s v="Archdeaconry of Bedford"/>
    <m/>
    <m/>
    <m/>
    <m/>
    <n v="4000"/>
    <m/>
    <m/>
  </r>
  <r>
    <x v="6"/>
    <x v="0"/>
    <s v="No"/>
    <x v="0"/>
    <m/>
    <n v="5"/>
    <m/>
    <m/>
    <s v="211921"/>
    <x v="331"/>
    <x v="186"/>
    <x v="20"/>
    <s v="Archdeaconry of Bedford"/>
    <m/>
    <m/>
    <m/>
    <m/>
    <n v="1588.42"/>
    <m/>
    <m/>
  </r>
  <r>
    <x v="6"/>
    <x v="0"/>
    <s v="OK"/>
    <x v="0"/>
    <m/>
    <n v="5"/>
    <m/>
    <m/>
    <s v="212380"/>
    <x v="332"/>
    <x v="186"/>
    <x v="20"/>
    <s v="Archdeaconry of Bedford"/>
    <m/>
    <m/>
    <m/>
    <m/>
    <n v="590.5"/>
    <m/>
    <m/>
  </r>
  <r>
    <x v="6"/>
    <x v="0"/>
    <s v="OK"/>
    <x v="0"/>
    <m/>
    <n v="5"/>
    <m/>
    <m/>
    <s v="210690"/>
    <x v="333"/>
    <x v="187"/>
    <x v="20"/>
    <s v="Archdeaconry of Bedford"/>
    <m/>
    <m/>
    <m/>
    <m/>
    <n v="4873"/>
    <m/>
    <m/>
  </r>
  <r>
    <x v="6"/>
    <x v="0"/>
    <s v="OK"/>
    <x v="0"/>
    <m/>
    <n v="6"/>
    <m/>
    <m/>
    <s v="030480"/>
    <x v="0"/>
    <x v="0"/>
    <x v="0"/>
    <s v="Archdeaconry of St Albans "/>
    <m/>
    <m/>
    <m/>
    <m/>
    <n v="956"/>
    <m/>
    <m/>
  </r>
  <r>
    <x v="6"/>
    <x v="0"/>
    <s v="OK"/>
    <x v="0"/>
    <m/>
    <n v="6"/>
    <m/>
    <m/>
    <s v="032500"/>
    <x v="1"/>
    <x v="0"/>
    <x v="0"/>
    <s v="Archdeaconry of St Albans "/>
    <m/>
    <m/>
    <m/>
    <m/>
    <n v="5488"/>
    <m/>
    <m/>
  </r>
  <r>
    <x v="6"/>
    <x v="0"/>
    <s v="OK"/>
    <x v="0"/>
    <m/>
    <n v="6"/>
    <m/>
    <m/>
    <s v="031050"/>
    <x v="2"/>
    <x v="1"/>
    <x v="0"/>
    <s v="Archdeaconry of St Albans "/>
    <m/>
    <m/>
    <m/>
    <m/>
    <n v="11000"/>
    <m/>
    <m/>
  </r>
  <r>
    <x v="6"/>
    <x v="0"/>
    <s v="OK"/>
    <x v="0"/>
    <m/>
    <n v="6"/>
    <m/>
    <m/>
    <s v="031060"/>
    <x v="3"/>
    <x v="1"/>
    <x v="0"/>
    <s v="Archdeaconry of St Albans "/>
    <m/>
    <m/>
    <m/>
    <m/>
    <n v="5854.25"/>
    <m/>
    <m/>
  </r>
  <r>
    <x v="6"/>
    <x v="0"/>
    <s v="OK"/>
    <x v="0"/>
    <m/>
    <n v="6"/>
    <m/>
    <m/>
    <s v="031620"/>
    <x v="4"/>
    <x v="1"/>
    <x v="0"/>
    <s v="Archdeaconry of St Albans "/>
    <m/>
    <m/>
    <m/>
    <m/>
    <n v="3338"/>
    <m/>
    <m/>
  </r>
  <r>
    <x v="6"/>
    <x v="0"/>
    <s v="OK"/>
    <x v="0"/>
    <m/>
    <n v="6"/>
    <m/>
    <m/>
    <s v="031851"/>
    <x v="5"/>
    <x v="1"/>
    <x v="0"/>
    <s v="Archdeaconry of St Albans "/>
    <m/>
    <m/>
    <m/>
    <m/>
    <n v="617.75"/>
    <m/>
    <m/>
  </r>
  <r>
    <x v="6"/>
    <x v="0"/>
    <s v="OK"/>
    <x v="0"/>
    <m/>
    <n v="6"/>
    <m/>
    <m/>
    <s v="032020"/>
    <x v="6"/>
    <x v="1"/>
    <x v="0"/>
    <s v="Archdeaconry of St Albans "/>
    <m/>
    <m/>
    <m/>
    <m/>
    <n v="4098"/>
    <m/>
    <m/>
  </r>
  <r>
    <x v="6"/>
    <x v="0"/>
    <s v="OK"/>
    <x v="0"/>
    <m/>
    <n v="6"/>
    <m/>
    <m/>
    <s v="031901"/>
    <x v="7"/>
    <x v="2"/>
    <x v="0"/>
    <s v="Archdeaconry of St Albans "/>
    <m/>
    <m/>
    <m/>
    <m/>
    <n v="4800"/>
    <m/>
    <m/>
  </r>
  <r>
    <x v="6"/>
    <x v="0"/>
    <s v="No"/>
    <x v="0"/>
    <m/>
    <n v="6"/>
    <m/>
    <m/>
    <s v="032621"/>
    <x v="8"/>
    <x v="3"/>
    <x v="0"/>
    <s v="Archdeaconry of St Albans "/>
    <m/>
    <m/>
    <m/>
    <m/>
    <n v="15000"/>
    <m/>
    <m/>
  </r>
  <r>
    <x v="6"/>
    <x v="0"/>
    <s v="No"/>
    <x v="0"/>
    <m/>
    <n v="6"/>
    <m/>
    <m/>
    <s v="032880"/>
    <x v="9"/>
    <x v="2"/>
    <x v="0"/>
    <s v="Archdeaconry of St Albans "/>
    <m/>
    <m/>
    <m/>
    <m/>
    <n v="2250"/>
    <m/>
    <m/>
  </r>
  <r>
    <x v="6"/>
    <x v="0"/>
    <s v="OK"/>
    <x v="0"/>
    <m/>
    <n v="6"/>
    <m/>
    <m/>
    <s v="091081"/>
    <x v="10"/>
    <x v="4"/>
    <x v="1"/>
    <s v="Archdeaconry of St Albans "/>
    <m/>
    <m/>
    <m/>
    <m/>
    <n v="350"/>
    <m/>
    <m/>
  </r>
  <r>
    <x v="6"/>
    <x v="0"/>
    <s v="No"/>
    <x v="0"/>
    <m/>
    <n v="6"/>
    <m/>
    <m/>
    <s v="091670"/>
    <x v="11"/>
    <x v="4"/>
    <x v="1"/>
    <s v="Archdeaconry of St Albans "/>
    <m/>
    <m/>
    <m/>
    <m/>
    <n v="200"/>
    <m/>
    <m/>
  </r>
  <r>
    <x v="6"/>
    <x v="0"/>
    <s v="No"/>
    <x v="0"/>
    <m/>
    <n v="6"/>
    <m/>
    <m/>
    <s v="091290"/>
    <x v="12"/>
    <x v="5"/>
    <x v="1"/>
    <s v="Archdeaconry of St Albans "/>
    <m/>
    <m/>
    <m/>
    <m/>
    <n v="0"/>
    <m/>
    <m/>
  </r>
  <r>
    <x v="6"/>
    <x v="0"/>
    <s v="OK"/>
    <x v="0"/>
    <m/>
    <n v="6"/>
    <m/>
    <m/>
    <s v="091291"/>
    <x v="334"/>
    <x v="5"/>
    <x v="1"/>
    <s v="Archdeaconry of St Albans "/>
    <m/>
    <m/>
    <m/>
    <m/>
    <n v="0"/>
    <m/>
    <m/>
  </r>
  <r>
    <x v="6"/>
    <x v="0"/>
    <s v="OK"/>
    <x v="0"/>
    <m/>
    <n v="6"/>
    <m/>
    <m/>
    <s v="091292"/>
    <x v="335"/>
    <x v="5"/>
    <x v="1"/>
    <s v="Archdeaconry of St Albans "/>
    <m/>
    <m/>
    <m/>
    <m/>
    <n v="0"/>
    <m/>
    <m/>
  </r>
  <r>
    <x v="6"/>
    <x v="0"/>
    <s v="No"/>
    <x v="0"/>
    <m/>
    <n v="6"/>
    <m/>
    <m/>
    <s v="091293"/>
    <x v="336"/>
    <x v="5"/>
    <x v="1"/>
    <s v="Archdeaconry of St Albans "/>
    <m/>
    <m/>
    <m/>
    <m/>
    <n v="0"/>
    <m/>
    <m/>
  </r>
  <r>
    <x v="6"/>
    <x v="0"/>
    <s v="OK"/>
    <x v="0"/>
    <m/>
    <n v="6"/>
    <m/>
    <m/>
    <s v="091294"/>
    <x v="337"/>
    <x v="5"/>
    <x v="1"/>
    <s v="Archdeaconry of St Albans "/>
    <m/>
    <m/>
    <m/>
    <m/>
    <n v="5641.22"/>
    <m/>
    <m/>
  </r>
  <r>
    <x v="6"/>
    <x v="0"/>
    <s v="No"/>
    <x v="0"/>
    <m/>
    <n v="6"/>
    <m/>
    <m/>
    <s v="091340"/>
    <x v="13"/>
    <x v="6"/>
    <x v="1"/>
    <s v="Archdeaconry of St Albans "/>
    <m/>
    <m/>
    <m/>
    <m/>
    <n v="0"/>
    <m/>
    <m/>
  </r>
  <r>
    <x v="6"/>
    <x v="0"/>
    <s v="OK"/>
    <x v="0"/>
    <m/>
    <n v="6"/>
    <m/>
    <m/>
    <s v="091390"/>
    <x v="14"/>
    <x v="6"/>
    <x v="1"/>
    <s v="Archdeaconry of St Albans "/>
    <m/>
    <m/>
    <m/>
    <m/>
    <n v="3605"/>
    <m/>
    <m/>
  </r>
  <r>
    <x v="6"/>
    <x v="0"/>
    <s v="No"/>
    <x v="0"/>
    <m/>
    <n v="6"/>
    <m/>
    <m/>
    <s v="091460"/>
    <x v="15"/>
    <x v="7"/>
    <x v="1"/>
    <s v="Archdeaconry of St Albans "/>
    <m/>
    <m/>
    <m/>
    <m/>
    <n v="825"/>
    <m/>
    <m/>
  </r>
  <r>
    <x v="6"/>
    <x v="0"/>
    <s v="No"/>
    <x v="0"/>
    <m/>
    <n v="6"/>
    <m/>
    <m/>
    <s v="091940"/>
    <x v="16"/>
    <x v="7"/>
    <x v="1"/>
    <s v="Archdeaconry of St Albans "/>
    <m/>
    <m/>
    <m/>
    <m/>
    <n v="0"/>
    <m/>
    <m/>
  </r>
  <r>
    <x v="6"/>
    <x v="0"/>
    <s v="OK"/>
    <x v="0"/>
    <m/>
    <n v="6"/>
    <m/>
    <m/>
    <s v="091580"/>
    <x v="17"/>
    <x v="7"/>
    <x v="1"/>
    <s v="Archdeaconry of St Albans "/>
    <m/>
    <m/>
    <m/>
    <m/>
    <n v="500"/>
    <m/>
    <m/>
  </r>
  <r>
    <x v="6"/>
    <x v="0"/>
    <s v="No"/>
    <x v="0"/>
    <m/>
    <n v="6"/>
    <m/>
    <m/>
    <s v="091950"/>
    <x v="18"/>
    <x v="8"/>
    <x v="1"/>
    <s v="Archdeaconry of St Albans "/>
    <m/>
    <m/>
    <m/>
    <m/>
    <n v="506.92"/>
    <m/>
    <m/>
  </r>
  <r>
    <x v="6"/>
    <x v="0"/>
    <s v="OK"/>
    <x v="0"/>
    <m/>
    <n v="6"/>
    <m/>
    <m/>
    <s v="091551"/>
    <x v="19"/>
    <x v="8"/>
    <x v="1"/>
    <s v="Archdeaconry of St Albans "/>
    <m/>
    <m/>
    <m/>
    <m/>
    <n v="7526"/>
    <m/>
    <m/>
  </r>
  <r>
    <x v="6"/>
    <x v="0"/>
    <s v="OK"/>
    <x v="0"/>
    <m/>
    <n v="6"/>
    <m/>
    <m/>
    <s v="092900"/>
    <x v="20"/>
    <x v="8"/>
    <x v="1"/>
    <s v="Archdeaconry of St Albans "/>
    <m/>
    <m/>
    <m/>
    <m/>
    <n v="1267"/>
    <m/>
    <m/>
  </r>
  <r>
    <x v="6"/>
    <x v="0"/>
    <s v="OK"/>
    <x v="0"/>
    <m/>
    <n v="6"/>
    <m/>
    <m/>
    <s v="091920"/>
    <x v="21"/>
    <x v="9"/>
    <x v="1"/>
    <s v="Archdeaconry of St Albans "/>
    <m/>
    <m/>
    <m/>
    <m/>
    <n v="4424.97"/>
    <m/>
    <m/>
  </r>
  <r>
    <x v="6"/>
    <x v="0"/>
    <s v="OK"/>
    <x v="0"/>
    <m/>
    <n v="6"/>
    <m/>
    <m/>
    <s v="091990"/>
    <x v="22"/>
    <x v="6"/>
    <x v="1"/>
    <s v="Archdeaconry of St Albans "/>
    <m/>
    <m/>
    <m/>
    <m/>
    <n v="2211"/>
    <m/>
    <m/>
  </r>
  <r>
    <x v="6"/>
    <x v="0"/>
    <s v="OK"/>
    <x v="0"/>
    <m/>
    <n v="6"/>
    <m/>
    <m/>
    <s v="092061"/>
    <x v="23"/>
    <x v="10"/>
    <x v="1"/>
    <s v="Archdeaconry of St Albans "/>
    <m/>
    <m/>
    <m/>
    <m/>
    <n v="439.75"/>
    <m/>
    <m/>
  </r>
  <r>
    <x v="6"/>
    <x v="0"/>
    <s v="OK"/>
    <x v="0"/>
    <m/>
    <n v="6"/>
    <m/>
    <m/>
    <s v="092250"/>
    <x v="24"/>
    <x v="4"/>
    <x v="1"/>
    <s v="Archdeaconry of St Albans "/>
    <m/>
    <m/>
    <m/>
    <m/>
    <n v="3488"/>
    <m/>
    <m/>
  </r>
  <r>
    <x v="6"/>
    <x v="0"/>
    <s v="OK"/>
    <x v="0"/>
    <m/>
    <n v="6"/>
    <m/>
    <m/>
    <s v="092260"/>
    <x v="25"/>
    <x v="5"/>
    <x v="1"/>
    <s v="Archdeaconry of St Albans "/>
    <m/>
    <m/>
    <m/>
    <m/>
    <n v="1696"/>
    <m/>
    <m/>
  </r>
  <r>
    <x v="6"/>
    <x v="0"/>
    <s v="OK"/>
    <x v="0"/>
    <m/>
    <n v="6"/>
    <m/>
    <m/>
    <s v="092470"/>
    <x v="26"/>
    <x v="10"/>
    <x v="1"/>
    <s v="Archdeaconry of St Albans "/>
    <m/>
    <m/>
    <m/>
    <m/>
    <n v="4427"/>
    <m/>
    <m/>
  </r>
  <r>
    <x v="6"/>
    <x v="0"/>
    <s v="OK"/>
    <x v="0"/>
    <m/>
    <n v="6"/>
    <m/>
    <m/>
    <s v="092881"/>
    <x v="27"/>
    <x v="11"/>
    <x v="1"/>
    <s v="Archdeaconry of St Albans "/>
    <m/>
    <m/>
    <m/>
    <m/>
    <n v="3250"/>
    <m/>
    <m/>
  </r>
  <r>
    <x v="6"/>
    <x v="0"/>
    <s v="OK"/>
    <x v="0"/>
    <m/>
    <n v="6"/>
    <m/>
    <m/>
    <s v="100660"/>
    <x v="28"/>
    <x v="12"/>
    <x v="2"/>
    <s v="Archdeaconry of St Albans "/>
    <m/>
    <m/>
    <m/>
    <m/>
    <n v="3788"/>
    <m/>
    <m/>
  </r>
  <r>
    <x v="6"/>
    <x v="0"/>
    <s v="OK"/>
    <x v="1"/>
    <m/>
    <n v="6"/>
    <m/>
    <m/>
    <s v="100680"/>
    <x v="29"/>
    <x v="13"/>
    <x v="2"/>
    <s v="Archdeaconry of St Albans "/>
    <m/>
    <m/>
    <m/>
    <m/>
    <n v="0"/>
    <m/>
    <m/>
  </r>
  <r>
    <x v="6"/>
    <x v="0"/>
    <s v="OK"/>
    <x v="1"/>
    <m/>
    <n v="6"/>
    <m/>
    <m/>
    <s v="100681"/>
    <x v="30"/>
    <x v="14"/>
    <x v="2"/>
    <s v="Archdeaconry of St Albans "/>
    <m/>
    <m/>
    <m/>
    <m/>
    <n v="11342"/>
    <m/>
    <m/>
  </r>
  <r>
    <x v="6"/>
    <x v="0"/>
    <s v="No"/>
    <x v="0"/>
    <m/>
    <n v="6"/>
    <m/>
    <m/>
    <s v="100790"/>
    <x v="31"/>
    <x v="15"/>
    <x v="2"/>
    <s v="Archdeaconry of St Albans "/>
    <m/>
    <m/>
    <m/>
    <m/>
    <n v="5344"/>
    <m/>
    <m/>
  </r>
  <r>
    <x v="6"/>
    <x v="0"/>
    <s v="OK"/>
    <x v="0"/>
    <m/>
    <n v="6"/>
    <m/>
    <m/>
    <s v="100791"/>
    <x v="32"/>
    <x v="16"/>
    <x v="2"/>
    <s v="Archdeaconry of St Albans "/>
    <m/>
    <m/>
    <m/>
    <m/>
    <n v="5706.25"/>
    <m/>
    <m/>
  </r>
  <r>
    <x v="6"/>
    <x v="0"/>
    <s v="OK"/>
    <x v="0"/>
    <m/>
    <n v="6"/>
    <m/>
    <m/>
    <s v="101800"/>
    <x v="33"/>
    <x v="17"/>
    <x v="2"/>
    <s v="Archdeaconry of St Albans "/>
    <m/>
    <m/>
    <m/>
    <m/>
    <n v="4320"/>
    <m/>
    <m/>
  </r>
  <r>
    <x v="6"/>
    <x v="0"/>
    <s v="OK"/>
    <x v="0"/>
    <m/>
    <n v="6"/>
    <m/>
    <m/>
    <s v="102100"/>
    <x v="34"/>
    <x v="18"/>
    <x v="2"/>
    <s v="Archdeaconry of St Albans "/>
    <m/>
    <m/>
    <m/>
    <m/>
    <n v="7105"/>
    <m/>
    <m/>
  </r>
  <r>
    <x v="6"/>
    <x v="0"/>
    <s v="OK"/>
    <x v="0"/>
    <m/>
    <n v="6"/>
    <m/>
    <m/>
    <s v="100490"/>
    <x v="35"/>
    <x v="19"/>
    <x v="2"/>
    <s v="Archdeaconry of St Albans "/>
    <m/>
    <m/>
    <m/>
    <m/>
    <n v="4028"/>
    <m/>
    <m/>
  </r>
  <r>
    <x v="6"/>
    <x v="0"/>
    <s v="No"/>
    <x v="0"/>
    <m/>
    <n v="6"/>
    <m/>
    <m/>
    <s v="102300"/>
    <x v="36"/>
    <x v="12"/>
    <x v="2"/>
    <s v="Archdeaconry of St Albans "/>
    <m/>
    <m/>
    <m/>
    <m/>
    <n v="1917"/>
    <m/>
    <m/>
  </r>
  <r>
    <x v="6"/>
    <x v="0"/>
    <s v="OK"/>
    <x v="0"/>
    <m/>
    <n v="6"/>
    <m/>
    <m/>
    <s v="112180"/>
    <x v="37"/>
    <x v="20"/>
    <x v="3"/>
    <s v="Archdeaconry of St Albans "/>
    <m/>
    <m/>
    <m/>
    <m/>
    <n v="6353"/>
    <m/>
    <m/>
  </r>
  <r>
    <x v="6"/>
    <x v="0"/>
    <s v="OK"/>
    <x v="0"/>
    <m/>
    <n v="6"/>
    <m/>
    <m/>
    <s v="112211"/>
    <x v="38"/>
    <x v="21"/>
    <x v="3"/>
    <s v="Archdeaconry of St Albans "/>
    <m/>
    <m/>
    <m/>
    <m/>
    <n v="5861"/>
    <m/>
    <m/>
  </r>
  <r>
    <x v="6"/>
    <x v="0"/>
    <s v="OK"/>
    <x v="0"/>
    <m/>
    <n v="6"/>
    <m/>
    <m/>
    <s v="112191"/>
    <x v="39"/>
    <x v="22"/>
    <x v="3"/>
    <s v="Archdeaconry of St Albans "/>
    <m/>
    <m/>
    <m/>
    <m/>
    <n v="5079"/>
    <m/>
    <m/>
  </r>
  <r>
    <x v="6"/>
    <x v="0"/>
    <s v="OK"/>
    <x v="0"/>
    <m/>
    <n v="6"/>
    <m/>
    <m/>
    <s v="112200"/>
    <x v="40"/>
    <x v="23"/>
    <x v="3"/>
    <s v="Archdeaconry of St Albans "/>
    <m/>
    <m/>
    <m/>
    <m/>
    <n v="7589"/>
    <m/>
    <m/>
  </r>
  <r>
    <x v="6"/>
    <x v="0"/>
    <s v="OK"/>
    <x v="0"/>
    <m/>
    <n v="6"/>
    <m/>
    <m/>
    <s v="112210"/>
    <x v="41"/>
    <x v="24"/>
    <x v="3"/>
    <s v="Archdeaconry of St Albans "/>
    <m/>
    <m/>
    <m/>
    <m/>
    <n v="10000"/>
    <m/>
    <m/>
  </r>
  <r>
    <x v="6"/>
    <x v="0"/>
    <s v="No"/>
    <x v="0"/>
    <m/>
    <n v="6"/>
    <m/>
    <m/>
    <s v="112220"/>
    <x v="42"/>
    <x v="25"/>
    <x v="3"/>
    <s v="Archdeaconry of St Albans "/>
    <m/>
    <m/>
    <m/>
    <m/>
    <n v="8383.67"/>
    <m/>
    <m/>
  </r>
  <r>
    <x v="6"/>
    <x v="0"/>
    <s v="OK"/>
    <x v="0"/>
    <m/>
    <n v="6"/>
    <m/>
    <m/>
    <s v="112230"/>
    <x v="43"/>
    <x v="26"/>
    <x v="3"/>
    <s v="Archdeaconry of St Albans "/>
    <m/>
    <m/>
    <m/>
    <m/>
    <n v="5569"/>
    <m/>
    <m/>
  </r>
  <r>
    <x v="6"/>
    <x v="0"/>
    <s v="OK"/>
    <x v="0"/>
    <m/>
    <n v="6"/>
    <m/>
    <m/>
    <s v="112240"/>
    <x v="44"/>
    <x v="27"/>
    <x v="3"/>
    <s v="Archdeaconry of St Albans "/>
    <m/>
    <m/>
    <m/>
    <m/>
    <n v="7052"/>
    <m/>
    <m/>
  </r>
  <r>
    <x v="6"/>
    <x v="0"/>
    <s v="OK"/>
    <x v="0"/>
    <m/>
    <n v="6"/>
    <m/>
    <m/>
    <s v="110040"/>
    <x v="45"/>
    <x v="28"/>
    <x v="3"/>
    <s v="Archdeaconry of St Albans "/>
    <m/>
    <m/>
    <m/>
    <m/>
    <n v="2583"/>
    <m/>
    <m/>
  </r>
  <r>
    <x v="6"/>
    <x v="0"/>
    <s v="OK"/>
    <x v="0"/>
    <m/>
    <n v="6"/>
    <m/>
    <m/>
    <s v="110531"/>
    <x v="46"/>
    <x v="29"/>
    <x v="3"/>
    <s v="Archdeaconry of St Albans "/>
    <m/>
    <m/>
    <m/>
    <m/>
    <n v="4773.42"/>
    <m/>
    <m/>
  </r>
  <r>
    <x v="6"/>
    <x v="0"/>
    <s v="OK"/>
    <x v="0"/>
    <m/>
    <n v="6"/>
    <m/>
    <m/>
    <s v="110750"/>
    <x v="47"/>
    <x v="30"/>
    <x v="3"/>
    <s v="Archdeaconry of St Albans "/>
    <m/>
    <m/>
    <m/>
    <m/>
    <n v="5800"/>
    <m/>
    <m/>
  </r>
  <r>
    <x v="6"/>
    <x v="0"/>
    <s v="No"/>
    <x v="0"/>
    <m/>
    <n v="6"/>
    <m/>
    <m/>
    <s v="110740"/>
    <x v="48"/>
    <x v="31"/>
    <x v="3"/>
    <s v="Archdeaconry of St Albans "/>
    <m/>
    <m/>
    <m/>
    <m/>
    <n v="2000"/>
    <m/>
    <m/>
  </r>
  <r>
    <x v="6"/>
    <x v="0"/>
    <s v="OK"/>
    <x v="0"/>
    <m/>
    <n v="6"/>
    <m/>
    <m/>
    <s v="110980"/>
    <x v="49"/>
    <x v="32"/>
    <x v="3"/>
    <s v="Archdeaconry of St Albans "/>
    <m/>
    <m/>
    <m/>
    <m/>
    <n v="5045"/>
    <m/>
    <m/>
  </r>
  <r>
    <x v="6"/>
    <x v="0"/>
    <s v="OK"/>
    <x v="0"/>
    <m/>
    <n v="6"/>
    <m/>
    <m/>
    <s v="112060"/>
    <x v="50"/>
    <x v="28"/>
    <x v="3"/>
    <s v="Archdeaconry of St Albans "/>
    <m/>
    <m/>
    <m/>
    <m/>
    <n v="9649"/>
    <m/>
    <m/>
  </r>
  <r>
    <x v="6"/>
    <x v="0"/>
    <s v="No"/>
    <x v="0"/>
    <m/>
    <n v="6"/>
    <m/>
    <m/>
    <s v="112340"/>
    <x v="51"/>
    <x v="28"/>
    <x v="3"/>
    <s v="Archdeaconry of St Albans "/>
    <m/>
    <m/>
    <m/>
    <m/>
    <n v="0"/>
    <m/>
    <m/>
  </r>
  <r>
    <x v="6"/>
    <x v="0"/>
    <s v="OK"/>
    <x v="0"/>
    <m/>
    <n v="6"/>
    <m/>
    <m/>
    <s v="130010"/>
    <x v="52"/>
    <x v="33"/>
    <x v="4"/>
    <s v="Archdeaconry of St Albans "/>
    <m/>
    <m/>
    <m/>
    <m/>
    <n v="7951"/>
    <m/>
    <m/>
  </r>
  <r>
    <x v="6"/>
    <x v="0"/>
    <s v="OK"/>
    <x v="0"/>
    <m/>
    <n v="6"/>
    <m/>
    <m/>
    <s v="131500"/>
    <x v="53"/>
    <x v="34"/>
    <x v="4"/>
    <s v="Archdeaconry of St Albans "/>
    <m/>
    <m/>
    <m/>
    <m/>
    <n v="3351"/>
    <m/>
    <m/>
  </r>
  <r>
    <x v="6"/>
    <x v="0"/>
    <s v="No"/>
    <x v="0"/>
    <m/>
    <n v="6"/>
    <m/>
    <m/>
    <s v="131520"/>
    <x v="54"/>
    <x v="35"/>
    <x v="4"/>
    <s v="Archdeaconry of St Albans "/>
    <m/>
    <m/>
    <m/>
    <m/>
    <n v="5013.7299999999996"/>
    <m/>
    <m/>
  </r>
  <r>
    <x v="6"/>
    <x v="0"/>
    <s v="OK"/>
    <x v="0"/>
    <m/>
    <n v="6"/>
    <m/>
    <m/>
    <s v="131951"/>
    <x v="55"/>
    <x v="36"/>
    <x v="4"/>
    <s v="Archdeaconry of St Albans "/>
    <m/>
    <m/>
    <m/>
    <m/>
    <n v="7044.25"/>
    <m/>
    <m/>
  </r>
  <r>
    <x v="6"/>
    <x v="0"/>
    <s v="OK"/>
    <x v="0"/>
    <m/>
    <n v="6"/>
    <m/>
    <m/>
    <s v="131960"/>
    <x v="56"/>
    <x v="37"/>
    <x v="4"/>
    <s v="Archdeaconry of St Albans "/>
    <m/>
    <m/>
    <m/>
    <m/>
    <n v="3863"/>
    <m/>
    <m/>
  </r>
  <r>
    <x v="6"/>
    <x v="0"/>
    <s v="No"/>
    <x v="0"/>
    <m/>
    <n v="6"/>
    <m/>
    <m/>
    <s v="132730"/>
    <x v="57"/>
    <x v="38"/>
    <x v="4"/>
    <s v="Archdeaconry of St Albans "/>
    <m/>
    <m/>
    <m/>
    <m/>
    <n v="3000"/>
    <m/>
    <m/>
  </r>
  <r>
    <x v="6"/>
    <x v="0"/>
    <s v="OK"/>
    <x v="0"/>
    <m/>
    <n v="6"/>
    <m/>
    <m/>
    <s v="132740"/>
    <x v="58"/>
    <x v="39"/>
    <x v="4"/>
    <s v="Archdeaconry of St Albans "/>
    <m/>
    <m/>
    <m/>
    <m/>
    <n v="2615"/>
    <m/>
    <m/>
  </r>
  <r>
    <x v="6"/>
    <x v="0"/>
    <s v="No"/>
    <x v="0"/>
    <m/>
    <n v="6"/>
    <m/>
    <m/>
    <s v="132760"/>
    <x v="59"/>
    <x v="40"/>
    <x v="4"/>
    <s v="Archdeaconry of St Albans "/>
    <m/>
    <m/>
    <m/>
    <m/>
    <n v="2910"/>
    <m/>
    <m/>
  </r>
  <r>
    <x v="6"/>
    <x v="0"/>
    <s v="OK"/>
    <x v="0"/>
    <m/>
    <n v="6"/>
    <m/>
    <m/>
    <s v="132761"/>
    <x v="60"/>
    <x v="41"/>
    <x v="4"/>
    <s v="Archdeaconry of St Albans "/>
    <m/>
    <m/>
    <m/>
    <m/>
    <n v="9620"/>
    <m/>
    <m/>
  </r>
  <r>
    <x v="6"/>
    <x v="0"/>
    <s v="OK"/>
    <x v="0"/>
    <m/>
    <n v="6"/>
    <m/>
    <m/>
    <s v="132770"/>
    <x v="61"/>
    <x v="42"/>
    <x v="4"/>
    <s v="Archdeaconry of St Albans "/>
    <m/>
    <m/>
    <m/>
    <m/>
    <n v="7215.65"/>
    <m/>
    <m/>
  </r>
  <r>
    <x v="6"/>
    <x v="0"/>
    <s v="OK"/>
    <x v="0"/>
    <m/>
    <n v="6"/>
    <m/>
    <m/>
    <s v="132780"/>
    <x v="62"/>
    <x v="43"/>
    <x v="4"/>
    <s v="Archdeaconry of St Albans "/>
    <m/>
    <m/>
    <m/>
    <m/>
    <n v="4395"/>
    <m/>
    <m/>
  </r>
  <r>
    <x v="6"/>
    <x v="0"/>
    <s v="No"/>
    <x v="0"/>
    <m/>
    <n v="6"/>
    <m/>
    <m/>
    <s v="132781"/>
    <x v="63"/>
    <x v="44"/>
    <x v="4"/>
    <s v="Archdeaconry of St Albans "/>
    <m/>
    <m/>
    <m/>
    <m/>
    <n v="4002"/>
    <m/>
    <m/>
  </r>
  <r>
    <x v="6"/>
    <x v="0"/>
    <s v="OK"/>
    <x v="0"/>
    <m/>
    <n v="6"/>
    <m/>
    <m/>
    <s v="130570"/>
    <x v="64"/>
    <x v="45"/>
    <x v="4"/>
    <s v="Archdeaconry of St Albans "/>
    <m/>
    <m/>
    <m/>
    <m/>
    <n v="6170"/>
    <m/>
    <m/>
  </r>
  <r>
    <x v="6"/>
    <x v="0"/>
    <s v="No"/>
    <x v="0"/>
    <m/>
    <n v="6"/>
    <m/>
    <m/>
    <s v="130580"/>
    <x v="65"/>
    <x v="46"/>
    <x v="4"/>
    <s v="Archdeaconry of St Albans "/>
    <m/>
    <m/>
    <m/>
    <m/>
    <n v="3500"/>
    <m/>
    <m/>
  </r>
  <r>
    <x v="6"/>
    <x v="0"/>
    <s v="No"/>
    <x v="0"/>
    <m/>
    <n v="6"/>
    <m/>
    <m/>
    <s v="140150"/>
    <x v="66"/>
    <x v="47"/>
    <x v="5"/>
    <s v="Archdeaconry of St Albans "/>
    <m/>
    <m/>
    <m/>
    <m/>
    <n v="130"/>
    <m/>
    <m/>
  </r>
  <r>
    <x v="6"/>
    <x v="0"/>
    <s v="OK"/>
    <x v="0"/>
    <m/>
    <n v="6"/>
    <m/>
    <m/>
    <s v="141440"/>
    <x v="67"/>
    <x v="47"/>
    <x v="5"/>
    <s v="Archdeaconry of St Albans "/>
    <m/>
    <m/>
    <m/>
    <m/>
    <n v="3508"/>
    <m/>
    <m/>
  </r>
  <r>
    <x v="6"/>
    <x v="0"/>
    <s v="No"/>
    <x v="0"/>
    <m/>
    <n v="6"/>
    <m/>
    <m/>
    <s v="140960"/>
    <x v="68"/>
    <x v="48"/>
    <x v="5"/>
    <s v="Archdeaconry of St Albans "/>
    <m/>
    <m/>
    <m/>
    <m/>
    <n v="0"/>
    <m/>
    <m/>
  </r>
  <r>
    <x v="6"/>
    <x v="0"/>
    <s v="OK"/>
    <x v="0"/>
    <m/>
    <n v="6"/>
    <m/>
    <m/>
    <s v="141100"/>
    <x v="69"/>
    <x v="49"/>
    <x v="5"/>
    <s v="Archdeaconry of St Albans "/>
    <m/>
    <m/>
    <m/>
    <m/>
    <n v="7943"/>
    <m/>
    <m/>
  </r>
  <r>
    <x v="6"/>
    <x v="0"/>
    <s v="OK"/>
    <x v="0"/>
    <m/>
    <n v="6"/>
    <m/>
    <m/>
    <s v="141110"/>
    <x v="70"/>
    <x v="50"/>
    <x v="5"/>
    <s v="Archdeaconry of St Albans "/>
    <m/>
    <m/>
    <m/>
    <m/>
    <n v="24220"/>
    <m/>
    <m/>
  </r>
  <r>
    <x v="6"/>
    <x v="0"/>
    <s v="OK"/>
    <x v="0"/>
    <m/>
    <n v="6"/>
    <m/>
    <m/>
    <s v="141760"/>
    <x v="71"/>
    <x v="48"/>
    <x v="5"/>
    <s v="Archdeaconry of St Albans "/>
    <m/>
    <m/>
    <m/>
    <m/>
    <n v="2286.16"/>
    <m/>
    <m/>
  </r>
  <r>
    <x v="6"/>
    <x v="0"/>
    <s v="OK"/>
    <x v="0"/>
    <m/>
    <n v="6"/>
    <m/>
    <m/>
    <s v="142080"/>
    <x v="72"/>
    <x v="51"/>
    <x v="5"/>
    <s v="Archdeaconry of St Albans "/>
    <m/>
    <m/>
    <m/>
    <m/>
    <n v="10071.93"/>
    <m/>
    <m/>
  </r>
  <r>
    <x v="6"/>
    <x v="0"/>
    <s v="OK"/>
    <x v="0"/>
    <m/>
    <n v="6"/>
    <m/>
    <m/>
    <s v="142280"/>
    <x v="73"/>
    <x v="52"/>
    <x v="5"/>
    <s v="Archdeaconry of St Albans "/>
    <m/>
    <m/>
    <m/>
    <m/>
    <n v="3597"/>
    <m/>
    <m/>
  </r>
  <r>
    <x v="6"/>
    <x v="0"/>
    <s v="OK"/>
    <x v="0"/>
    <m/>
    <n v="6"/>
    <m/>
    <m/>
    <s v="142860"/>
    <x v="74"/>
    <x v="53"/>
    <x v="5"/>
    <s v="Archdeaconry of St Albans "/>
    <m/>
    <m/>
    <m/>
    <m/>
    <n v="8363"/>
    <m/>
    <m/>
  </r>
  <r>
    <x v="6"/>
    <x v="0"/>
    <s v="OK"/>
    <x v="0"/>
    <m/>
    <n v="6"/>
    <m/>
    <m/>
    <s v="231171"/>
    <x v="75"/>
    <x v="54"/>
    <x v="6"/>
    <s v="Archdeaconry of St Albans "/>
    <m/>
    <m/>
    <m/>
    <m/>
    <n v="3696"/>
    <m/>
    <m/>
  </r>
  <r>
    <x v="6"/>
    <x v="0"/>
    <s v="No"/>
    <x v="0"/>
    <m/>
    <n v="6"/>
    <m/>
    <m/>
    <s v="231172"/>
    <x v="76"/>
    <x v="54"/>
    <x v="6"/>
    <s v="Archdeaconry of St Albans "/>
    <m/>
    <m/>
    <m/>
    <m/>
    <n v="1840"/>
    <m/>
    <m/>
  </r>
  <r>
    <x v="6"/>
    <x v="0"/>
    <s v="OK"/>
    <x v="0"/>
    <m/>
    <n v="6"/>
    <m/>
    <m/>
    <s v="231173"/>
    <x v="77"/>
    <x v="54"/>
    <x v="6"/>
    <s v="Archdeaconry of St Albans "/>
    <m/>
    <m/>
    <m/>
    <m/>
    <n v="4678"/>
    <m/>
    <m/>
  </r>
  <r>
    <x v="6"/>
    <x v="0"/>
    <s v="No"/>
    <x v="0"/>
    <m/>
    <n v="6"/>
    <m/>
    <m/>
    <s v="231174"/>
    <x v="78"/>
    <x v="54"/>
    <x v="6"/>
    <s v="Archdeaconry of St Albans "/>
    <m/>
    <m/>
    <m/>
    <m/>
    <n v="800"/>
    <m/>
    <m/>
  </r>
  <r>
    <x v="6"/>
    <x v="0"/>
    <s v="No"/>
    <x v="0"/>
    <m/>
    <n v="6"/>
    <m/>
    <m/>
    <s v="230500"/>
    <x v="79"/>
    <x v="55"/>
    <x v="6"/>
    <s v="Archdeaconry of St Albans "/>
    <m/>
    <m/>
    <m/>
    <m/>
    <n v="21256.5"/>
    <m/>
    <m/>
  </r>
  <r>
    <x v="6"/>
    <x v="0"/>
    <s v="OK"/>
    <x v="0"/>
    <m/>
    <n v="6"/>
    <m/>
    <m/>
    <s v="230501"/>
    <x v="80"/>
    <x v="55"/>
    <x v="6"/>
    <s v="Archdeaconry of St Albans "/>
    <m/>
    <m/>
    <m/>
    <m/>
    <n v="376"/>
    <m/>
    <m/>
  </r>
  <r>
    <x v="6"/>
    <x v="0"/>
    <s v="OK"/>
    <x v="0"/>
    <m/>
    <n v="6"/>
    <m/>
    <m/>
    <s v="230641"/>
    <x v="81"/>
    <x v="56"/>
    <x v="6"/>
    <s v="Archdeaconry of St Albans "/>
    <m/>
    <m/>
    <m/>
    <m/>
    <n v="1000"/>
    <m/>
    <m/>
  </r>
  <r>
    <x v="6"/>
    <x v="0"/>
    <s v="No"/>
    <x v="0"/>
    <m/>
    <n v="6"/>
    <m/>
    <m/>
    <s v="230642"/>
    <x v="82"/>
    <x v="56"/>
    <x v="6"/>
    <s v="Archdeaconry of St Albans "/>
    <m/>
    <m/>
    <m/>
    <m/>
    <n v="0"/>
    <m/>
    <m/>
  </r>
  <r>
    <x v="6"/>
    <x v="0"/>
    <s v="OK"/>
    <x v="0"/>
    <m/>
    <n v="6"/>
    <m/>
    <m/>
    <s v="230643"/>
    <x v="83"/>
    <x v="56"/>
    <x v="6"/>
    <s v="Archdeaconry of St Albans "/>
    <m/>
    <m/>
    <m/>
    <m/>
    <n v="5500"/>
    <m/>
    <m/>
  </r>
  <r>
    <x v="6"/>
    <x v="0"/>
    <s v="OK"/>
    <x v="0"/>
    <m/>
    <n v="6"/>
    <m/>
    <m/>
    <s v="231450"/>
    <x v="84"/>
    <x v="56"/>
    <x v="6"/>
    <s v="Archdeaconry of St Albans "/>
    <m/>
    <m/>
    <m/>
    <m/>
    <n v="14934"/>
    <m/>
    <m/>
  </r>
  <r>
    <x v="6"/>
    <x v="0"/>
    <s v="OK"/>
    <x v="0"/>
    <m/>
    <n v="6"/>
    <m/>
    <m/>
    <s v="020672"/>
    <x v="85"/>
    <x v="57"/>
    <x v="7"/>
    <s v="Archdeaconry of Hertford"/>
    <m/>
    <m/>
    <m/>
    <m/>
    <n v="10000"/>
    <m/>
    <m/>
  </r>
  <r>
    <x v="6"/>
    <x v="0"/>
    <s v="No"/>
    <x v="0"/>
    <m/>
    <n v="6"/>
    <m/>
    <m/>
    <s v="020850"/>
    <x v="86"/>
    <x v="58"/>
    <x v="7"/>
    <s v="Archdeaconry of Hertford"/>
    <m/>
    <m/>
    <m/>
    <m/>
    <n v="0"/>
    <m/>
    <m/>
  </r>
  <r>
    <x v="6"/>
    <x v="0"/>
    <s v="OK"/>
    <x v="0"/>
    <m/>
    <n v="6"/>
    <m/>
    <m/>
    <s v="021640"/>
    <x v="87"/>
    <x v="59"/>
    <x v="7"/>
    <s v="Archdeaconry of Hertford"/>
    <m/>
    <m/>
    <m/>
    <m/>
    <n v="7444.5"/>
    <m/>
    <m/>
  </r>
  <r>
    <x v="6"/>
    <x v="0"/>
    <s v="No"/>
    <x v="0"/>
    <m/>
    <n v="6"/>
    <m/>
    <m/>
    <s v="021750"/>
    <x v="88"/>
    <x v="60"/>
    <x v="7"/>
    <s v="Archdeaconry of Hertford"/>
    <m/>
    <m/>
    <m/>
    <m/>
    <n v="0"/>
    <m/>
    <m/>
  </r>
  <r>
    <x v="6"/>
    <x v="0"/>
    <s v="OK"/>
    <x v="0"/>
    <m/>
    <n v="6"/>
    <m/>
    <m/>
    <s v="021860"/>
    <x v="89"/>
    <x v="61"/>
    <x v="7"/>
    <s v="Archdeaconry of Hertford"/>
    <m/>
    <m/>
    <m/>
    <m/>
    <n v="6949.83"/>
    <m/>
    <m/>
  </r>
  <r>
    <x v="6"/>
    <x v="0"/>
    <s v="OK"/>
    <x v="0"/>
    <m/>
    <n v="6"/>
    <m/>
    <m/>
    <s v="020201"/>
    <x v="90"/>
    <x v="62"/>
    <x v="7"/>
    <s v="Archdeaconry of Hertford"/>
    <m/>
    <m/>
    <m/>
    <m/>
    <n v="5000"/>
    <m/>
    <m/>
  </r>
  <r>
    <x v="6"/>
    <x v="0"/>
    <s v="OK"/>
    <x v="0"/>
    <m/>
    <n v="6"/>
    <m/>
    <m/>
    <s v="022110"/>
    <x v="91"/>
    <x v="63"/>
    <x v="7"/>
    <s v="Archdeaconry of Hertford"/>
    <m/>
    <m/>
    <m/>
    <m/>
    <n v="0"/>
    <m/>
    <m/>
  </r>
  <r>
    <x v="6"/>
    <x v="0"/>
    <s v="OK"/>
    <x v="0"/>
    <m/>
    <n v="6"/>
    <m/>
    <m/>
    <s v="022363"/>
    <x v="92"/>
    <x v="63"/>
    <x v="7"/>
    <s v="Archdeaconry of Hertford"/>
    <m/>
    <m/>
    <m/>
    <m/>
    <n v="656"/>
    <m/>
    <m/>
  </r>
  <r>
    <x v="6"/>
    <x v="0"/>
    <s v="OK"/>
    <x v="0"/>
    <m/>
    <n v="6"/>
    <m/>
    <m/>
    <s v="022362"/>
    <x v="93"/>
    <x v="64"/>
    <x v="7"/>
    <s v="Archdeaconry of Hertford"/>
    <m/>
    <m/>
    <m/>
    <m/>
    <n v="5698"/>
    <m/>
    <m/>
  </r>
  <r>
    <x v="6"/>
    <x v="0"/>
    <s v="No"/>
    <x v="0"/>
    <m/>
    <n v="6"/>
    <m/>
    <m/>
    <s v="022600"/>
    <x v="94"/>
    <x v="65"/>
    <x v="7"/>
    <s v="Archdeaconry of Hertford"/>
    <m/>
    <m/>
    <m/>
    <m/>
    <n v="3000"/>
    <m/>
    <m/>
  </r>
  <r>
    <x v="6"/>
    <x v="0"/>
    <s v="No"/>
    <x v="0"/>
    <m/>
    <n v="6"/>
    <m/>
    <m/>
    <s v="020470"/>
    <x v="95"/>
    <x v="66"/>
    <x v="7"/>
    <s v="Archdeaconry of Hertford"/>
    <m/>
    <m/>
    <m/>
    <m/>
    <n v="0"/>
    <m/>
    <m/>
  </r>
  <r>
    <x v="6"/>
    <x v="0"/>
    <s v="No"/>
    <x v="0"/>
    <m/>
    <n v="6"/>
    <m/>
    <m/>
    <s v="040020"/>
    <x v="96"/>
    <x v="67"/>
    <x v="8"/>
    <s v="Archdeaconry of Hertford"/>
    <m/>
    <m/>
    <m/>
    <m/>
    <n v="0"/>
    <m/>
    <m/>
  </r>
  <r>
    <x v="6"/>
    <x v="0"/>
    <s v="No"/>
    <x v="0"/>
    <m/>
    <n v="6"/>
    <m/>
    <m/>
    <s v="041630"/>
    <x v="97"/>
    <x v="67"/>
    <x v="8"/>
    <s v="Archdeaconry of Hertford"/>
    <m/>
    <m/>
    <m/>
    <m/>
    <n v="750"/>
    <m/>
    <m/>
  </r>
  <r>
    <x v="6"/>
    <x v="0"/>
    <s v="No"/>
    <x v="0"/>
    <m/>
    <n v="6"/>
    <m/>
    <m/>
    <s v="042550"/>
    <x v="98"/>
    <x v="68"/>
    <x v="8"/>
    <s v="Archdeaconry of Hertford"/>
    <m/>
    <m/>
    <m/>
    <m/>
    <n v="1500"/>
    <m/>
    <m/>
  </r>
  <r>
    <x v="6"/>
    <x v="0"/>
    <s v="OK"/>
    <x v="0"/>
    <m/>
    <n v="6"/>
    <m/>
    <m/>
    <s v="040430"/>
    <x v="99"/>
    <x v="69"/>
    <x v="8"/>
    <s v="Archdeaconry of Hertford"/>
    <m/>
    <m/>
    <m/>
    <m/>
    <n v="8999"/>
    <m/>
    <m/>
  </r>
  <r>
    <x v="6"/>
    <x v="0"/>
    <s v="No"/>
    <x v="0"/>
    <m/>
    <n v="6"/>
    <m/>
    <m/>
    <s v="040520"/>
    <x v="100"/>
    <x v="70"/>
    <x v="8"/>
    <s v="Archdeaconry of Hertford"/>
    <m/>
    <m/>
    <m/>
    <m/>
    <n v="0"/>
    <m/>
    <m/>
  </r>
  <r>
    <x v="6"/>
    <x v="0"/>
    <s v="No"/>
    <x v="0"/>
    <m/>
    <n v="6"/>
    <m/>
    <m/>
    <s v="040990"/>
    <x v="101"/>
    <x v="70"/>
    <x v="8"/>
    <s v="Archdeaconry of Hertford"/>
    <m/>
    <m/>
    <m/>
    <m/>
    <n v="0"/>
    <m/>
    <m/>
  </r>
  <r>
    <x v="6"/>
    <x v="0"/>
    <s v="No"/>
    <x v="0"/>
    <m/>
    <n v="6"/>
    <m/>
    <m/>
    <s v="042451"/>
    <x v="102"/>
    <x v="70"/>
    <x v="8"/>
    <s v="Archdeaconry of Hertford"/>
    <m/>
    <m/>
    <m/>
    <m/>
    <n v="0"/>
    <m/>
    <m/>
  </r>
  <r>
    <x v="6"/>
    <x v="0"/>
    <s v="No"/>
    <x v="0"/>
    <m/>
    <n v="6"/>
    <m/>
    <m/>
    <s v="041000"/>
    <x v="103"/>
    <x v="71"/>
    <x v="8"/>
    <s v="Archdeaconry of Hertford"/>
    <m/>
    <m/>
    <m/>
    <m/>
    <n v="0"/>
    <m/>
    <m/>
  </r>
  <r>
    <x v="6"/>
    <x v="0"/>
    <s v="OK"/>
    <x v="0"/>
    <m/>
    <n v="6"/>
    <m/>
    <m/>
    <s v="041250"/>
    <x v="104"/>
    <x v="71"/>
    <x v="8"/>
    <s v="Archdeaconry of Hertford"/>
    <m/>
    <m/>
    <m/>
    <m/>
    <n v="3137"/>
    <m/>
    <m/>
  </r>
  <r>
    <x v="6"/>
    <x v="0"/>
    <s v="No"/>
    <x v="0"/>
    <m/>
    <n v="6"/>
    <m/>
    <m/>
    <s v="041300"/>
    <x v="105"/>
    <x v="72"/>
    <x v="8"/>
    <s v="Archdeaconry of Hertford"/>
    <m/>
    <m/>
    <m/>
    <m/>
    <n v="0"/>
    <m/>
    <m/>
  </r>
  <r>
    <x v="6"/>
    <x v="0"/>
    <s v="No"/>
    <x v="0"/>
    <m/>
    <n v="6"/>
    <m/>
    <m/>
    <s v="041850"/>
    <x v="106"/>
    <x v="67"/>
    <x v="8"/>
    <s v="Archdeaconry of Hertford"/>
    <m/>
    <m/>
    <m/>
    <m/>
    <n v="8000"/>
    <m/>
    <m/>
  </r>
  <r>
    <x v="6"/>
    <x v="0"/>
    <s v="OK"/>
    <x v="0"/>
    <m/>
    <n v="6"/>
    <m/>
    <m/>
    <s v="042310"/>
    <x v="107"/>
    <x v="73"/>
    <x v="8"/>
    <s v="Archdeaconry of Hertford"/>
    <m/>
    <m/>
    <m/>
    <m/>
    <n v="0"/>
    <m/>
    <m/>
  </r>
  <r>
    <x v="6"/>
    <x v="0"/>
    <s v="OK"/>
    <x v="0"/>
    <m/>
    <n v="6"/>
    <m/>
    <m/>
    <s v="042400"/>
    <x v="108"/>
    <x v="74"/>
    <x v="8"/>
    <s v="Archdeaconry of Hertford"/>
    <m/>
    <m/>
    <m/>
    <m/>
    <n v="5012"/>
    <m/>
    <m/>
  </r>
  <r>
    <x v="6"/>
    <x v="0"/>
    <s v="OK"/>
    <x v="0"/>
    <m/>
    <n v="6"/>
    <m/>
    <m/>
    <s v="041650"/>
    <x v="109"/>
    <x v="74"/>
    <x v="8"/>
    <s v="Archdeaconry of Hertford"/>
    <m/>
    <m/>
    <m/>
    <m/>
    <n v="4300"/>
    <m/>
    <m/>
  </r>
  <r>
    <x v="6"/>
    <x v="0"/>
    <s v="OK"/>
    <x v="0"/>
    <m/>
    <n v="6"/>
    <m/>
    <m/>
    <s v="042170"/>
    <x v="110"/>
    <x v="74"/>
    <x v="8"/>
    <s v="Archdeaconry of Hertford"/>
    <m/>
    <m/>
    <m/>
    <m/>
    <n v="615"/>
    <m/>
    <m/>
  </r>
  <r>
    <x v="6"/>
    <x v="0"/>
    <s v="OK"/>
    <x v="1"/>
    <m/>
    <n v="6"/>
    <m/>
    <m/>
    <s v="042552"/>
    <x v="111"/>
    <x v="75"/>
    <x v="8"/>
    <s v="Archdeaconry of Hertford"/>
    <m/>
    <m/>
    <m/>
    <m/>
    <n v="7781.83"/>
    <m/>
    <m/>
  </r>
  <r>
    <x v="6"/>
    <x v="0"/>
    <s v="OK"/>
    <x v="0"/>
    <m/>
    <n v="6"/>
    <m/>
    <m/>
    <s v="050160"/>
    <x v="112"/>
    <x v="76"/>
    <x v="9"/>
    <s v="Archdeaconry of Hertford"/>
    <m/>
    <m/>
    <m/>
    <m/>
    <n v="4000"/>
    <m/>
    <m/>
  </r>
  <r>
    <x v="6"/>
    <x v="0"/>
    <s v="No"/>
    <x v="0"/>
    <m/>
    <n v="6"/>
    <m/>
    <m/>
    <s v="050581"/>
    <x v="113"/>
    <x v="76"/>
    <x v="9"/>
    <s v="Archdeaconry of Hertford"/>
    <m/>
    <m/>
    <m/>
    <m/>
    <n v="0"/>
    <m/>
    <m/>
  </r>
  <r>
    <x v="6"/>
    <x v="0"/>
    <s v="OK"/>
    <x v="0"/>
    <m/>
    <n v="6"/>
    <m/>
    <m/>
    <s v="052840"/>
    <x v="114"/>
    <x v="77"/>
    <x v="9"/>
    <s v="Archdeaconry of Hertford"/>
    <m/>
    <m/>
    <m/>
    <m/>
    <n v="2064"/>
    <m/>
    <m/>
  </r>
  <r>
    <x v="6"/>
    <x v="0"/>
    <s v="OK"/>
    <x v="0"/>
    <m/>
    <n v="6"/>
    <m/>
    <m/>
    <s v="050060"/>
    <x v="115"/>
    <x v="78"/>
    <x v="9"/>
    <s v="Archdeaconry of Hertford"/>
    <m/>
    <m/>
    <m/>
    <m/>
    <n v="928"/>
    <m/>
    <m/>
  </r>
  <r>
    <x v="6"/>
    <x v="0"/>
    <s v="No"/>
    <x v="0"/>
    <m/>
    <n v="6"/>
    <m/>
    <m/>
    <s v="050530"/>
    <x v="116"/>
    <x v="78"/>
    <x v="9"/>
    <s v="Archdeaconry of Hertford"/>
    <m/>
    <m/>
    <m/>
    <m/>
    <n v="765"/>
    <m/>
    <m/>
  </r>
  <r>
    <x v="6"/>
    <x v="0"/>
    <s v="OK"/>
    <x v="0"/>
    <m/>
    <n v="6"/>
    <m/>
    <m/>
    <s v="051070"/>
    <x v="117"/>
    <x v="78"/>
    <x v="9"/>
    <s v="Archdeaconry of Hertford"/>
    <m/>
    <m/>
    <m/>
    <m/>
    <n v="2654"/>
    <m/>
    <m/>
  </r>
  <r>
    <x v="6"/>
    <x v="0"/>
    <s v="OK"/>
    <x v="0"/>
    <m/>
    <n v="6"/>
    <m/>
    <m/>
    <s v="051781"/>
    <x v="118"/>
    <x v="78"/>
    <x v="9"/>
    <s v="Archdeaconry of Hertford"/>
    <m/>
    <m/>
    <m/>
    <m/>
    <n v="722.25"/>
    <m/>
    <m/>
  </r>
  <r>
    <x v="6"/>
    <x v="0"/>
    <s v="OK"/>
    <x v="0"/>
    <m/>
    <n v="6"/>
    <m/>
    <m/>
    <s v="050080"/>
    <x v="119"/>
    <x v="79"/>
    <x v="9"/>
    <s v="Archdeaconry of Hertford"/>
    <m/>
    <m/>
    <m/>
    <m/>
    <n v="1338"/>
    <m/>
    <m/>
  </r>
  <r>
    <x v="6"/>
    <x v="0"/>
    <s v="No"/>
    <x v="0"/>
    <m/>
    <n v="6"/>
    <m/>
    <m/>
    <s v="050770"/>
    <x v="120"/>
    <x v="79"/>
    <x v="9"/>
    <s v="Archdeaconry of Hertford"/>
    <m/>
    <m/>
    <m/>
    <m/>
    <n v="900"/>
    <m/>
    <m/>
  </r>
  <r>
    <x v="6"/>
    <x v="0"/>
    <s v="No"/>
    <x v="0"/>
    <m/>
    <n v="6"/>
    <m/>
    <m/>
    <s v="052551"/>
    <x v="121"/>
    <x v="79"/>
    <x v="9"/>
    <s v="Archdeaconry of Hertford"/>
    <m/>
    <m/>
    <m/>
    <m/>
    <n v="0"/>
    <m/>
    <m/>
  </r>
  <r>
    <x v="6"/>
    <x v="0"/>
    <s v="OK"/>
    <x v="0"/>
    <m/>
    <n v="6"/>
    <m/>
    <m/>
    <s v="050110"/>
    <x v="122"/>
    <x v="80"/>
    <x v="9"/>
    <s v="Archdeaconry of Hertford"/>
    <m/>
    <m/>
    <m/>
    <m/>
    <n v="5837"/>
    <m/>
    <m/>
  </r>
  <r>
    <x v="6"/>
    <x v="0"/>
    <s v="No"/>
    <x v="0"/>
    <m/>
    <n v="6"/>
    <m/>
    <m/>
    <s v="050120"/>
    <x v="123"/>
    <x v="81"/>
    <x v="9"/>
    <s v="Archdeaconry of Hertford"/>
    <m/>
    <m/>
    <m/>
    <m/>
    <n v="600"/>
    <m/>
    <m/>
  </r>
  <r>
    <x v="6"/>
    <x v="0"/>
    <s v="OK"/>
    <x v="0"/>
    <m/>
    <n v="6"/>
    <m/>
    <m/>
    <s v="051501"/>
    <x v="124"/>
    <x v="81"/>
    <x v="9"/>
    <s v="Archdeaconry of Hertford"/>
    <m/>
    <m/>
    <m/>
    <m/>
    <n v="4809"/>
    <m/>
    <m/>
  </r>
  <r>
    <x v="6"/>
    <x v="0"/>
    <s v="OK"/>
    <x v="0"/>
    <m/>
    <n v="6"/>
    <m/>
    <m/>
    <s v="052830"/>
    <x v="125"/>
    <x v="81"/>
    <x v="9"/>
    <s v="Archdeaconry of Hertford"/>
    <m/>
    <m/>
    <m/>
    <m/>
    <n v="0"/>
    <m/>
    <m/>
  </r>
  <r>
    <x v="6"/>
    <x v="0"/>
    <s v="OK"/>
    <x v="0"/>
    <m/>
    <n v="6"/>
    <m/>
    <m/>
    <s v="050171"/>
    <x v="126"/>
    <x v="82"/>
    <x v="9"/>
    <s v="Archdeaconry of Hertford"/>
    <m/>
    <m/>
    <m/>
    <m/>
    <n v="1431"/>
    <m/>
    <m/>
  </r>
  <r>
    <x v="6"/>
    <x v="0"/>
    <s v="OK"/>
    <x v="0"/>
    <m/>
    <n v="6"/>
    <m/>
    <m/>
    <s v="051885"/>
    <x v="127"/>
    <x v="82"/>
    <x v="9"/>
    <s v="Archdeaconry of Hertford"/>
    <m/>
    <m/>
    <m/>
    <m/>
    <n v="1345.58"/>
    <m/>
    <m/>
  </r>
  <r>
    <x v="6"/>
    <x v="0"/>
    <s v="OK"/>
    <x v="0"/>
    <m/>
    <n v="6"/>
    <m/>
    <m/>
    <s v="050180"/>
    <x v="128"/>
    <x v="82"/>
    <x v="9"/>
    <s v="Archdeaconry of Hertford"/>
    <m/>
    <m/>
    <m/>
    <m/>
    <n v="0"/>
    <m/>
    <m/>
  </r>
  <r>
    <x v="6"/>
    <x v="0"/>
    <s v="OK"/>
    <x v="0"/>
    <m/>
    <n v="6"/>
    <m/>
    <m/>
    <s v="050360"/>
    <x v="129"/>
    <x v="79"/>
    <x v="9"/>
    <s v="Archdeaconry of Hertford"/>
    <m/>
    <m/>
    <m/>
    <m/>
    <n v="1500"/>
    <m/>
    <m/>
  </r>
  <r>
    <x v="6"/>
    <x v="0"/>
    <s v="OK"/>
    <x v="0"/>
    <m/>
    <n v="6"/>
    <m/>
    <m/>
    <s v="050711"/>
    <x v="130"/>
    <x v="77"/>
    <x v="9"/>
    <s v="Archdeaconry of Hertford"/>
    <m/>
    <m/>
    <m/>
    <m/>
    <n v="481"/>
    <m/>
    <m/>
  </r>
  <r>
    <x v="6"/>
    <x v="0"/>
    <s v="OK"/>
    <x v="0"/>
    <m/>
    <n v="6"/>
    <m/>
    <m/>
    <s v="052151"/>
    <x v="131"/>
    <x v="77"/>
    <x v="9"/>
    <s v="Archdeaconry of Hertford"/>
    <m/>
    <m/>
    <m/>
    <m/>
    <n v="0"/>
    <m/>
    <m/>
  </r>
  <r>
    <x v="6"/>
    <x v="0"/>
    <s v="OK"/>
    <x v="0"/>
    <m/>
    <n v="6"/>
    <m/>
    <m/>
    <s v="052270"/>
    <x v="132"/>
    <x v="77"/>
    <x v="9"/>
    <s v="Archdeaconry of Hertford"/>
    <m/>
    <m/>
    <m/>
    <m/>
    <n v="1087"/>
    <m/>
    <m/>
  </r>
  <r>
    <x v="6"/>
    <x v="0"/>
    <s v="OK"/>
    <x v="0"/>
    <m/>
    <n v="6"/>
    <m/>
    <m/>
    <s v="052670"/>
    <x v="133"/>
    <x v="77"/>
    <x v="9"/>
    <s v="Archdeaconry of Hertford"/>
    <m/>
    <m/>
    <m/>
    <m/>
    <n v="501"/>
    <m/>
    <m/>
  </r>
  <r>
    <x v="6"/>
    <x v="0"/>
    <s v="OK"/>
    <x v="0"/>
    <m/>
    <n v="6"/>
    <m/>
    <m/>
    <s v="051270"/>
    <x v="134"/>
    <x v="80"/>
    <x v="9"/>
    <s v="Archdeaconry of Hertford"/>
    <m/>
    <m/>
    <m/>
    <m/>
    <n v="522.16999999999996"/>
    <m/>
    <m/>
  </r>
  <r>
    <x v="6"/>
    <x v="0"/>
    <s v="OK"/>
    <x v="0"/>
    <m/>
    <n v="6"/>
    <m/>
    <m/>
    <s v="051880"/>
    <x v="135"/>
    <x v="80"/>
    <x v="9"/>
    <s v="Archdeaconry of Hertford"/>
    <m/>
    <m/>
    <m/>
    <m/>
    <n v="188"/>
    <m/>
    <m/>
  </r>
  <r>
    <x v="6"/>
    <x v="0"/>
    <s v="OK"/>
    <x v="0"/>
    <m/>
    <n v="6"/>
    <m/>
    <m/>
    <s v="051400"/>
    <x v="136"/>
    <x v="83"/>
    <x v="9"/>
    <s v="Archdeaconry of Hertford"/>
    <m/>
    <m/>
    <m/>
    <m/>
    <n v="950.33"/>
    <m/>
    <m/>
  </r>
  <r>
    <x v="6"/>
    <x v="0"/>
    <s v="OK"/>
    <x v="0"/>
    <m/>
    <n v="6"/>
    <m/>
    <m/>
    <s v="052540"/>
    <x v="137"/>
    <x v="83"/>
    <x v="9"/>
    <s v="Archdeaconry of Hertford"/>
    <m/>
    <m/>
    <m/>
    <m/>
    <n v="1394"/>
    <m/>
    <m/>
  </r>
  <r>
    <x v="6"/>
    <x v="0"/>
    <s v="No"/>
    <x v="0"/>
    <m/>
    <n v="6"/>
    <m/>
    <m/>
    <s v="052150"/>
    <x v="138"/>
    <x v="84"/>
    <x v="9"/>
    <s v="Archdeaconry of Hertford"/>
    <m/>
    <m/>
    <m/>
    <m/>
    <n v="6014.25"/>
    <m/>
    <m/>
  </r>
  <r>
    <x v="6"/>
    <x v="0"/>
    <s v="No"/>
    <x v="0"/>
    <m/>
    <n v="6"/>
    <m/>
    <m/>
    <s v="052660"/>
    <x v="139"/>
    <x v="79"/>
    <x v="9"/>
    <s v="Archdeaconry of Hertford"/>
    <m/>
    <m/>
    <m/>
    <m/>
    <n v="6292.25"/>
    <m/>
    <m/>
  </r>
  <r>
    <x v="6"/>
    <x v="0"/>
    <s v="OK"/>
    <x v="0"/>
    <m/>
    <n v="6"/>
    <m/>
    <m/>
    <s v="060550"/>
    <x v="140"/>
    <x v="85"/>
    <x v="10"/>
    <s v="Archdeaconry of Hertford"/>
    <m/>
    <m/>
    <m/>
    <m/>
    <n v="8821"/>
    <m/>
    <m/>
  </r>
  <r>
    <x v="6"/>
    <x v="0"/>
    <s v="No"/>
    <x v="0"/>
    <m/>
    <n v="6"/>
    <m/>
    <m/>
    <s v="060650"/>
    <x v="141"/>
    <x v="86"/>
    <x v="10"/>
    <s v="Archdeaconry of Hertford"/>
    <m/>
    <m/>
    <m/>
    <m/>
    <n v="3236.5"/>
    <m/>
    <m/>
  </r>
  <r>
    <x v="6"/>
    <x v="0"/>
    <s v="No"/>
    <x v="0"/>
    <m/>
    <n v="6"/>
    <m/>
    <m/>
    <s v="062620"/>
    <x v="142"/>
    <x v="86"/>
    <x v="10"/>
    <s v="Archdeaconry of Hertford"/>
    <m/>
    <m/>
    <m/>
    <m/>
    <n v="1750"/>
    <m/>
    <m/>
  </r>
  <r>
    <x v="6"/>
    <x v="0"/>
    <s v="No"/>
    <x v="0"/>
    <m/>
    <n v="6"/>
    <m/>
    <m/>
    <s v="061010"/>
    <x v="143"/>
    <x v="86"/>
    <x v="10"/>
    <s v="Archdeaconry of Hertford"/>
    <m/>
    <m/>
    <m/>
    <m/>
    <n v="400"/>
    <m/>
    <m/>
  </r>
  <r>
    <x v="6"/>
    <x v="0"/>
    <s v="OK"/>
    <x v="0"/>
    <m/>
    <n v="6"/>
    <m/>
    <m/>
    <s v="061320"/>
    <x v="144"/>
    <x v="87"/>
    <x v="10"/>
    <s v="Archdeaconry of Hertford"/>
    <m/>
    <m/>
    <m/>
    <m/>
    <n v="5894"/>
    <m/>
    <m/>
  </r>
  <r>
    <x v="6"/>
    <x v="0"/>
    <s v="OK"/>
    <x v="1"/>
    <m/>
    <n v="6"/>
    <m/>
    <m/>
    <s v="061900"/>
    <x v="145"/>
    <x v="88"/>
    <x v="10"/>
    <s v="Archdeaconry of Hertford"/>
    <m/>
    <m/>
    <m/>
    <m/>
    <n v="0"/>
    <m/>
    <m/>
  </r>
  <r>
    <x v="6"/>
    <x v="0"/>
    <s v="OK"/>
    <x v="0"/>
    <m/>
    <n v="6"/>
    <m/>
    <m/>
    <s v="062160"/>
    <x v="146"/>
    <x v="89"/>
    <x v="10"/>
    <s v="Archdeaconry of Hertford"/>
    <m/>
    <m/>
    <m/>
    <m/>
    <n v="4826"/>
    <m/>
    <m/>
  </r>
  <r>
    <x v="6"/>
    <x v="0"/>
    <s v="OK"/>
    <x v="0"/>
    <m/>
    <n v="6"/>
    <m/>
    <m/>
    <s v="062680"/>
    <x v="147"/>
    <x v="86"/>
    <x v="10"/>
    <s v="Archdeaconry of Hertford"/>
    <m/>
    <m/>
    <m/>
    <m/>
    <n v="2697.08"/>
    <m/>
    <m/>
  </r>
  <r>
    <x v="6"/>
    <x v="0"/>
    <s v="OK"/>
    <x v="0"/>
    <m/>
    <n v="6"/>
    <m/>
    <m/>
    <s v="070151"/>
    <x v="148"/>
    <x v="90"/>
    <x v="11"/>
    <s v="Archdeaconry of Hertford"/>
    <m/>
    <m/>
    <m/>
    <m/>
    <n v="726"/>
    <m/>
    <m/>
  </r>
  <r>
    <x v="6"/>
    <x v="0"/>
    <s v="OK"/>
    <x v="0"/>
    <m/>
    <n v="6"/>
    <m/>
    <m/>
    <s v="072800"/>
    <x v="149"/>
    <x v="90"/>
    <x v="11"/>
    <s v="Archdeaconry of Hertford"/>
    <m/>
    <m/>
    <m/>
    <m/>
    <n v="8794"/>
    <m/>
    <m/>
  </r>
  <r>
    <x v="6"/>
    <x v="0"/>
    <s v="OK"/>
    <x v="0"/>
    <m/>
    <n v="6"/>
    <m/>
    <m/>
    <s v="072801"/>
    <x v="150"/>
    <x v="90"/>
    <x v="11"/>
    <s v="Archdeaconry of Hertford"/>
    <m/>
    <m/>
    <m/>
    <m/>
    <n v="1499"/>
    <m/>
    <m/>
  </r>
  <r>
    <x v="6"/>
    <x v="0"/>
    <s v="OK"/>
    <x v="0"/>
    <m/>
    <n v="6"/>
    <m/>
    <m/>
    <s v="070720"/>
    <x v="151"/>
    <x v="90"/>
    <x v="11"/>
    <s v="Archdeaconry of Hertford"/>
    <m/>
    <m/>
    <m/>
    <m/>
    <n v="3020"/>
    <m/>
    <m/>
  </r>
  <r>
    <x v="6"/>
    <x v="0"/>
    <s v="OK"/>
    <x v="0"/>
    <m/>
    <n v="6"/>
    <m/>
    <m/>
    <s v="070820"/>
    <x v="152"/>
    <x v="91"/>
    <x v="11"/>
    <s v="Archdeaconry of Hertford"/>
    <m/>
    <m/>
    <m/>
    <m/>
    <n v="4021.25"/>
    <m/>
    <m/>
  </r>
  <r>
    <x v="6"/>
    <x v="0"/>
    <s v="OK"/>
    <x v="0"/>
    <m/>
    <n v="6"/>
    <m/>
    <m/>
    <s v="071131"/>
    <x v="153"/>
    <x v="92"/>
    <x v="11"/>
    <s v="Archdeaconry of Hertford"/>
    <m/>
    <m/>
    <m/>
    <m/>
    <n v="4950"/>
    <m/>
    <m/>
  </r>
  <r>
    <x v="6"/>
    <x v="0"/>
    <s v="OK"/>
    <x v="0"/>
    <m/>
    <n v="6"/>
    <m/>
    <m/>
    <s v="071132"/>
    <x v="154"/>
    <x v="92"/>
    <x v="11"/>
    <s v="Archdeaconry of Hertford"/>
    <m/>
    <m/>
    <m/>
    <m/>
    <n v="750"/>
    <m/>
    <m/>
  </r>
  <r>
    <x v="6"/>
    <x v="0"/>
    <s v="No"/>
    <x v="0"/>
    <m/>
    <n v="6"/>
    <m/>
    <m/>
    <s v="071133"/>
    <x v="155"/>
    <x v="92"/>
    <x v="11"/>
    <s v="Archdeaconry of Hertford"/>
    <m/>
    <m/>
    <m/>
    <m/>
    <n v="7000"/>
    <m/>
    <m/>
  </r>
  <r>
    <x v="6"/>
    <x v="0"/>
    <s v="No"/>
    <x v="0"/>
    <m/>
    <n v="6"/>
    <m/>
    <m/>
    <s v="071140"/>
    <x v="156"/>
    <x v="93"/>
    <x v="11"/>
    <s v="Archdeaconry of Hertford"/>
    <m/>
    <m/>
    <m/>
    <m/>
    <n v="3901.33"/>
    <m/>
    <m/>
  </r>
  <r>
    <x v="6"/>
    <x v="0"/>
    <s v="OK"/>
    <x v="0"/>
    <m/>
    <n v="6"/>
    <m/>
    <m/>
    <s v="071540"/>
    <x v="157"/>
    <x v="92"/>
    <x v="11"/>
    <s v="Archdeaconry of Hertford"/>
    <m/>
    <m/>
    <m/>
    <m/>
    <n v="2812"/>
    <m/>
    <m/>
  </r>
  <r>
    <x v="6"/>
    <x v="0"/>
    <s v="OK"/>
    <x v="0"/>
    <m/>
    <n v="6"/>
    <m/>
    <m/>
    <s v="071890"/>
    <x v="158"/>
    <x v="92"/>
    <x v="11"/>
    <s v="Archdeaconry of Hertford"/>
    <m/>
    <m/>
    <m/>
    <m/>
    <n v="6024.33"/>
    <m/>
    <m/>
  </r>
  <r>
    <x v="6"/>
    <x v="0"/>
    <s v="OK"/>
    <x v="0"/>
    <m/>
    <n v="6"/>
    <m/>
    <m/>
    <s v="070821"/>
    <x v="159"/>
    <x v="94"/>
    <x v="11"/>
    <s v="Archdeaconry of Hertford"/>
    <m/>
    <m/>
    <m/>
    <m/>
    <n v="4225"/>
    <m/>
    <m/>
  </r>
  <r>
    <x v="6"/>
    <x v="0"/>
    <s v="OK"/>
    <x v="0"/>
    <m/>
    <n v="6"/>
    <m/>
    <m/>
    <s v="072530"/>
    <x v="160"/>
    <x v="90"/>
    <x v="11"/>
    <s v="Archdeaconry of Hertford"/>
    <m/>
    <m/>
    <m/>
    <m/>
    <n v="3342"/>
    <m/>
    <m/>
  </r>
  <r>
    <x v="6"/>
    <x v="0"/>
    <s v="OK"/>
    <x v="0"/>
    <m/>
    <n v="6"/>
    <m/>
    <m/>
    <s v="070800"/>
    <x v="161"/>
    <x v="90"/>
    <x v="11"/>
    <s v="Archdeaconry of Hertford"/>
    <m/>
    <m/>
    <m/>
    <m/>
    <n v="3258"/>
    <m/>
    <m/>
  </r>
  <r>
    <x v="6"/>
    <x v="0"/>
    <s v="OK"/>
    <x v="0"/>
    <m/>
    <n v="6"/>
    <m/>
    <m/>
    <s v="072810"/>
    <x v="162"/>
    <x v="95"/>
    <x v="11"/>
    <s v="Archdeaconry of Hertford"/>
    <m/>
    <m/>
    <m/>
    <m/>
    <n v="8777"/>
    <m/>
    <m/>
  </r>
  <r>
    <x v="6"/>
    <x v="0"/>
    <s v="No"/>
    <x v="0"/>
    <m/>
    <n v="6"/>
    <m/>
    <m/>
    <s v="080210"/>
    <x v="163"/>
    <x v="96"/>
    <x v="12"/>
    <s v="Archdeaconry of Hertford"/>
    <m/>
    <m/>
    <m/>
    <m/>
    <n v="1369.42"/>
    <m/>
    <m/>
  </r>
  <r>
    <x v="6"/>
    <x v="0"/>
    <s v="OK"/>
    <x v="0"/>
    <m/>
    <n v="6"/>
    <m/>
    <m/>
    <s v="081610"/>
    <x v="164"/>
    <x v="96"/>
    <x v="12"/>
    <s v="Archdeaconry of Hertford"/>
    <m/>
    <m/>
    <m/>
    <m/>
    <n v="0"/>
    <m/>
    <m/>
  </r>
  <r>
    <x v="6"/>
    <x v="0"/>
    <s v="OK"/>
    <x v="0"/>
    <m/>
    <n v="6"/>
    <m/>
    <m/>
    <s v="080920"/>
    <x v="165"/>
    <x v="96"/>
    <x v="12"/>
    <s v="Archdeaconry of Hertford"/>
    <m/>
    <m/>
    <m/>
    <m/>
    <n v="2115"/>
    <m/>
    <m/>
  </r>
  <r>
    <x v="6"/>
    <x v="0"/>
    <s v="No"/>
    <x v="0"/>
    <m/>
    <n v="6"/>
    <m/>
    <m/>
    <s v="082010"/>
    <x v="166"/>
    <x v="96"/>
    <x v="12"/>
    <s v="Archdeaconry of Hertford"/>
    <m/>
    <m/>
    <m/>
    <m/>
    <n v="500"/>
    <m/>
    <m/>
  </r>
  <r>
    <x v="6"/>
    <x v="0"/>
    <s v="OK"/>
    <x v="0"/>
    <m/>
    <n v="6"/>
    <m/>
    <m/>
    <s v="080350"/>
    <x v="167"/>
    <x v="97"/>
    <x v="12"/>
    <s v="Archdeaconry of Hertford"/>
    <m/>
    <m/>
    <m/>
    <m/>
    <n v="5837.25"/>
    <m/>
    <m/>
  </r>
  <r>
    <x v="6"/>
    <x v="0"/>
    <s v="OK"/>
    <x v="0"/>
    <m/>
    <n v="6"/>
    <m/>
    <m/>
    <s v="080140"/>
    <x v="168"/>
    <x v="98"/>
    <x v="12"/>
    <s v="Archdeaconry of Hertford"/>
    <m/>
    <m/>
    <m/>
    <m/>
    <n v="1264"/>
    <m/>
    <m/>
  </r>
  <r>
    <x v="6"/>
    <x v="0"/>
    <s v="OK"/>
    <x v="0"/>
    <m/>
    <n v="6"/>
    <m/>
    <m/>
    <s v="080510"/>
    <x v="169"/>
    <x v="98"/>
    <x v="12"/>
    <s v="Archdeaconry of Hertford"/>
    <m/>
    <m/>
    <m/>
    <m/>
    <n v="736"/>
    <m/>
    <m/>
  </r>
  <r>
    <x v="6"/>
    <x v="0"/>
    <s v="OK"/>
    <x v="0"/>
    <m/>
    <n v="6"/>
    <m/>
    <m/>
    <s v="082421"/>
    <x v="170"/>
    <x v="98"/>
    <x v="12"/>
    <s v="Archdeaconry of Hertford"/>
    <m/>
    <m/>
    <m/>
    <m/>
    <n v="763"/>
    <m/>
    <m/>
  </r>
  <r>
    <x v="6"/>
    <x v="0"/>
    <s v="OK"/>
    <x v="0"/>
    <m/>
    <n v="6"/>
    <m/>
    <m/>
    <s v="082720"/>
    <x v="171"/>
    <x v="98"/>
    <x v="12"/>
    <s v="Archdeaconry of Hertford"/>
    <m/>
    <m/>
    <m/>
    <m/>
    <n v="657"/>
    <m/>
    <m/>
  </r>
  <r>
    <x v="6"/>
    <x v="0"/>
    <s v="OK"/>
    <x v="0"/>
    <m/>
    <n v="6"/>
    <m/>
    <m/>
    <s v="082790"/>
    <x v="172"/>
    <x v="98"/>
    <x v="12"/>
    <s v="Archdeaconry of Hertford"/>
    <m/>
    <m/>
    <m/>
    <m/>
    <n v="0"/>
    <m/>
    <m/>
  </r>
  <r>
    <x v="6"/>
    <x v="0"/>
    <s v="No"/>
    <x v="0"/>
    <m/>
    <n v="6"/>
    <m/>
    <m/>
    <s v="081040"/>
    <x v="173"/>
    <x v="99"/>
    <x v="12"/>
    <s v="Archdeaconry of Hertford"/>
    <m/>
    <m/>
    <m/>
    <m/>
    <n v="2947.5"/>
    <m/>
    <m/>
  </r>
  <r>
    <x v="6"/>
    <x v="0"/>
    <s v="No"/>
    <x v="0"/>
    <m/>
    <n v="6"/>
    <m/>
    <m/>
    <s v="082420"/>
    <x v="174"/>
    <x v="99"/>
    <x v="12"/>
    <s v="Archdeaconry of Hertford"/>
    <m/>
    <m/>
    <m/>
    <m/>
    <n v="0"/>
    <m/>
    <m/>
  </r>
  <r>
    <x v="6"/>
    <x v="0"/>
    <s v="OK"/>
    <x v="0"/>
    <m/>
    <n v="6"/>
    <m/>
    <m/>
    <s v="081200"/>
    <x v="175"/>
    <x v="97"/>
    <x v="12"/>
    <s v="Archdeaconry of Hertford"/>
    <m/>
    <m/>
    <m/>
    <m/>
    <n v="5000"/>
    <m/>
    <m/>
  </r>
  <r>
    <x v="6"/>
    <x v="0"/>
    <s v="OK"/>
    <x v="0"/>
    <m/>
    <n v="6"/>
    <m/>
    <m/>
    <s v="081210"/>
    <x v="176"/>
    <x v="97"/>
    <x v="12"/>
    <s v="Archdeaconry of Hertford"/>
    <m/>
    <m/>
    <m/>
    <m/>
    <n v="6417"/>
    <m/>
    <m/>
  </r>
  <r>
    <x v="6"/>
    <x v="0"/>
    <s v="OK"/>
    <x v="0"/>
    <m/>
    <n v="6"/>
    <m/>
    <m/>
    <s v="081220"/>
    <x v="177"/>
    <x v="97"/>
    <x v="12"/>
    <s v="Archdeaconry of Hertford"/>
    <m/>
    <m/>
    <m/>
    <m/>
    <n v="2313"/>
    <m/>
    <m/>
  </r>
  <r>
    <x v="6"/>
    <x v="0"/>
    <s v="No"/>
    <x v="0"/>
    <m/>
    <n v="6"/>
    <m/>
    <m/>
    <s v="081240"/>
    <x v="178"/>
    <x v="100"/>
    <x v="12"/>
    <s v="Archdeaconry of Hertford"/>
    <m/>
    <m/>
    <m/>
    <m/>
    <n v="0"/>
    <m/>
    <m/>
  </r>
  <r>
    <x v="6"/>
    <x v="0"/>
    <s v="No"/>
    <x v="0"/>
    <m/>
    <n v="6"/>
    <m/>
    <m/>
    <s v="082560"/>
    <x v="179"/>
    <x v="101"/>
    <x v="12"/>
    <s v="Archdeaconry of Hertford"/>
    <m/>
    <m/>
    <m/>
    <m/>
    <n v="0"/>
    <m/>
    <m/>
  </r>
  <r>
    <x v="6"/>
    <x v="0"/>
    <s v="OK"/>
    <x v="0"/>
    <m/>
    <n v="6"/>
    <m/>
    <m/>
    <s v="081370"/>
    <x v="180"/>
    <x v="102"/>
    <x v="12"/>
    <s v="Archdeaconry of Hertford"/>
    <m/>
    <m/>
    <m/>
    <m/>
    <n v="1573"/>
    <m/>
    <m/>
  </r>
  <r>
    <x v="6"/>
    <x v="0"/>
    <s v="OK"/>
    <x v="0"/>
    <m/>
    <n v="6"/>
    <m/>
    <m/>
    <s v="082710"/>
    <x v="181"/>
    <x v="102"/>
    <x v="12"/>
    <s v="Archdeaconry of Hertford"/>
    <m/>
    <m/>
    <m/>
    <m/>
    <n v="1278"/>
    <m/>
    <m/>
  </r>
  <r>
    <x v="6"/>
    <x v="0"/>
    <s v="OK"/>
    <x v="0"/>
    <m/>
    <n v="6"/>
    <m/>
    <m/>
    <s v="082870"/>
    <x v="182"/>
    <x v="102"/>
    <x v="12"/>
    <s v="Archdeaconry of Hertford"/>
    <m/>
    <m/>
    <m/>
    <m/>
    <n v="1489"/>
    <m/>
    <m/>
  </r>
  <r>
    <x v="6"/>
    <x v="0"/>
    <s v="No"/>
    <x v="0"/>
    <m/>
    <n v="6"/>
    <m/>
    <m/>
    <s v="081590"/>
    <x v="183"/>
    <x v="97"/>
    <x v="12"/>
    <s v="Archdeaconry of Hertford"/>
    <m/>
    <m/>
    <m/>
    <m/>
    <n v="4110"/>
    <m/>
    <m/>
  </r>
  <r>
    <x v="6"/>
    <x v="0"/>
    <s v="No"/>
    <x v="0"/>
    <m/>
    <n v="6"/>
    <m/>
    <m/>
    <s v="082690"/>
    <x v="184"/>
    <x v="103"/>
    <x v="12"/>
    <s v="Archdeaconry of Hertford"/>
    <m/>
    <m/>
    <m/>
    <m/>
    <n v="9705"/>
    <m/>
    <m/>
  </r>
  <r>
    <x v="6"/>
    <x v="0"/>
    <s v="OK"/>
    <x v="0"/>
    <m/>
    <n v="6"/>
    <m/>
    <m/>
    <s v="082700"/>
    <x v="185"/>
    <x v="104"/>
    <x v="12"/>
    <s v="Archdeaconry of Hertford"/>
    <m/>
    <m/>
    <m/>
    <m/>
    <n v="0"/>
    <m/>
    <m/>
  </r>
  <r>
    <x v="6"/>
    <x v="0"/>
    <s v="No"/>
    <x v="0"/>
    <m/>
    <n v="6"/>
    <m/>
    <m/>
    <s v="122445"/>
    <x v="186"/>
    <x v="105"/>
    <x v="13"/>
    <s v="Archdeaconry of Hertford"/>
    <m/>
    <m/>
    <m/>
    <m/>
    <n v="3750"/>
    <m/>
    <m/>
  </r>
  <r>
    <x v="6"/>
    <x v="0"/>
    <s v="No"/>
    <x v="0"/>
    <m/>
    <n v="6"/>
    <m/>
    <m/>
    <s v="121470"/>
    <x v="188"/>
    <x v="107"/>
    <x v="13"/>
    <s v="Archdeaconry of Hertford"/>
    <m/>
    <m/>
    <m/>
    <m/>
    <n v="2500"/>
    <m/>
    <m/>
  </r>
  <r>
    <x v="6"/>
    <x v="0"/>
    <s v="No"/>
    <x v="0"/>
    <m/>
    <n v="6"/>
    <m/>
    <m/>
    <s v="122440"/>
    <x v="187"/>
    <x v="106"/>
    <x v="13"/>
    <s v="Archdeaconry of Hertford"/>
    <m/>
    <m/>
    <m/>
    <m/>
    <n v="3009.25"/>
    <m/>
    <m/>
  </r>
  <r>
    <x v="6"/>
    <x v="0"/>
    <s v="OK"/>
    <x v="0"/>
    <m/>
    <n v="6"/>
    <m/>
    <m/>
    <s v="122442"/>
    <x v="189"/>
    <x v="108"/>
    <x v="13"/>
    <s v="Archdeaconry of Hertford"/>
    <m/>
    <m/>
    <m/>
    <m/>
    <n v="3395.2"/>
    <m/>
    <m/>
  </r>
  <r>
    <x v="6"/>
    <x v="0"/>
    <s v="OK"/>
    <x v="0"/>
    <m/>
    <n v="6"/>
    <m/>
    <m/>
    <s v="122441"/>
    <x v="190"/>
    <x v="109"/>
    <x v="13"/>
    <s v="Archdeaconry of Hertford"/>
    <m/>
    <m/>
    <m/>
    <m/>
    <n v="5490"/>
    <m/>
    <m/>
  </r>
  <r>
    <x v="6"/>
    <x v="0"/>
    <s v="No"/>
    <x v="0"/>
    <m/>
    <n v="6"/>
    <m/>
    <m/>
    <s v="122443"/>
    <x v="191"/>
    <x v="110"/>
    <x v="13"/>
    <s v="Archdeaconry of Hertford"/>
    <m/>
    <m/>
    <m/>
    <m/>
    <n v="9500"/>
    <m/>
    <m/>
  </r>
  <r>
    <x v="6"/>
    <x v="0"/>
    <s v="OK"/>
    <x v="0"/>
    <m/>
    <n v="6"/>
    <m/>
    <m/>
    <s v="122444"/>
    <x v="192"/>
    <x v="111"/>
    <x v="13"/>
    <s v="Archdeaconry of Hertford"/>
    <m/>
    <m/>
    <m/>
    <m/>
    <n v="4220.67"/>
    <m/>
    <m/>
  </r>
  <r>
    <x v="6"/>
    <x v="0"/>
    <s v="No"/>
    <x v="1"/>
    <m/>
    <n v="6"/>
    <m/>
    <m/>
    <s v="122446"/>
    <x v="193"/>
    <x v="112"/>
    <x v="13"/>
    <s v="Archdeaconry of Hertford"/>
    <m/>
    <m/>
    <m/>
    <m/>
    <n v="4985.08"/>
    <m/>
    <m/>
  </r>
  <r>
    <x v="6"/>
    <x v="0"/>
    <s v="OK"/>
    <x v="0"/>
    <m/>
    <n v="6"/>
    <m/>
    <m/>
    <s v="122447"/>
    <x v="194"/>
    <x v="113"/>
    <x v="13"/>
    <s v="Archdeaconry of Hertford"/>
    <m/>
    <m/>
    <m/>
    <m/>
    <n v="9524"/>
    <m/>
    <m/>
  </r>
  <r>
    <x v="6"/>
    <x v="0"/>
    <s v="OK"/>
    <x v="0"/>
    <m/>
    <n v="6"/>
    <m/>
    <m/>
    <s v="150050"/>
    <x v="195"/>
    <x v="114"/>
    <x v="14"/>
    <s v="Archdeaconry of Bedford"/>
    <m/>
    <m/>
    <m/>
    <m/>
    <n v="4325"/>
    <m/>
    <m/>
  </r>
  <r>
    <x v="6"/>
    <x v="0"/>
    <s v="No"/>
    <x v="0"/>
    <m/>
    <n v="6"/>
    <m/>
    <m/>
    <s v="151810"/>
    <x v="196"/>
    <x v="114"/>
    <x v="14"/>
    <s v="Archdeaconry of Bedford"/>
    <m/>
    <m/>
    <m/>
    <m/>
    <n v="0"/>
    <m/>
    <m/>
  </r>
  <r>
    <x v="6"/>
    <x v="0"/>
    <s v="OK"/>
    <x v="0"/>
    <m/>
    <n v="6"/>
    <m/>
    <m/>
    <s v="152430"/>
    <x v="197"/>
    <x v="114"/>
    <x v="14"/>
    <s v="Archdeaconry of Bedford"/>
    <m/>
    <m/>
    <m/>
    <m/>
    <n v="0"/>
    <m/>
    <m/>
  </r>
  <r>
    <x v="6"/>
    <x v="0"/>
    <s v="No"/>
    <x v="0"/>
    <m/>
    <n v="6"/>
    <m/>
    <m/>
    <s v="150130"/>
    <x v="198"/>
    <x v="115"/>
    <x v="14"/>
    <s v="Archdeaconry of Bedford"/>
    <m/>
    <m/>
    <m/>
    <m/>
    <n v="500"/>
    <m/>
    <m/>
  </r>
  <r>
    <x v="6"/>
    <x v="0"/>
    <s v="No"/>
    <x v="0"/>
    <m/>
    <n v="6"/>
    <m/>
    <m/>
    <s v="151380"/>
    <x v="199"/>
    <x v="115"/>
    <x v="14"/>
    <s v="Archdeaconry of Bedford"/>
    <m/>
    <m/>
    <m/>
    <m/>
    <n v="0"/>
    <m/>
    <m/>
  </r>
  <r>
    <x v="6"/>
    <x v="0"/>
    <s v="No"/>
    <x v="0"/>
    <m/>
    <n v="6"/>
    <m/>
    <m/>
    <s v="152120"/>
    <x v="200"/>
    <x v="115"/>
    <x v="14"/>
    <s v="Archdeaconry of Bedford"/>
    <m/>
    <m/>
    <m/>
    <m/>
    <n v="0"/>
    <m/>
    <m/>
  </r>
  <r>
    <x v="6"/>
    <x v="0"/>
    <s v="No"/>
    <x v="0"/>
    <m/>
    <n v="6"/>
    <m/>
    <m/>
    <s v="150200"/>
    <x v="201"/>
    <x v="116"/>
    <x v="14"/>
    <s v="Archdeaconry of Bedford"/>
    <m/>
    <m/>
    <m/>
    <m/>
    <n v="0"/>
    <m/>
    <m/>
  </r>
  <r>
    <x v="6"/>
    <x v="0"/>
    <s v="OK"/>
    <x v="0"/>
    <m/>
    <n v="6"/>
    <m/>
    <m/>
    <s v="151260"/>
    <x v="202"/>
    <x v="116"/>
    <x v="14"/>
    <s v="Archdeaconry of Bedford"/>
    <m/>
    <m/>
    <m/>
    <m/>
    <n v="0"/>
    <m/>
    <m/>
  </r>
  <r>
    <x v="6"/>
    <x v="0"/>
    <s v="No"/>
    <x v="0"/>
    <m/>
    <n v="6"/>
    <m/>
    <m/>
    <s v="151230"/>
    <x v="203"/>
    <x v="116"/>
    <x v="14"/>
    <s v="Archdeaconry of Bedford"/>
    <m/>
    <m/>
    <m/>
    <m/>
    <n v="126"/>
    <m/>
    <m/>
  </r>
  <r>
    <x v="6"/>
    <x v="0"/>
    <s v="No"/>
    <x v="0"/>
    <m/>
    <n v="6"/>
    <m/>
    <m/>
    <s v="150201"/>
    <x v="204"/>
    <x v="117"/>
    <x v="14"/>
    <s v="Archdeaconry of Bedford"/>
    <m/>
    <m/>
    <m/>
    <m/>
    <n v="0"/>
    <m/>
    <m/>
  </r>
  <r>
    <x v="6"/>
    <x v="0"/>
    <s v="OK"/>
    <x v="0"/>
    <m/>
    <n v="6"/>
    <m/>
    <m/>
    <s v="150930"/>
    <x v="205"/>
    <x v="117"/>
    <x v="14"/>
    <s v="Archdeaconry of Bedford"/>
    <m/>
    <m/>
    <m/>
    <m/>
    <n v="1117"/>
    <m/>
    <m/>
  </r>
  <r>
    <x v="6"/>
    <x v="0"/>
    <s v="No"/>
    <x v="0"/>
    <m/>
    <n v="6"/>
    <m/>
    <m/>
    <s v="151820"/>
    <x v="206"/>
    <x v="117"/>
    <x v="14"/>
    <s v="Archdeaconry of Bedford"/>
    <m/>
    <m/>
    <m/>
    <m/>
    <n v="62.5"/>
    <m/>
    <m/>
  </r>
  <r>
    <x v="6"/>
    <x v="0"/>
    <s v="OK"/>
    <x v="0"/>
    <m/>
    <n v="6"/>
    <m/>
    <m/>
    <s v="152930"/>
    <x v="207"/>
    <x v="117"/>
    <x v="14"/>
    <s v="Archdeaconry of Bedford"/>
    <m/>
    <m/>
    <m/>
    <m/>
    <n v="3440"/>
    <m/>
    <m/>
  </r>
  <r>
    <x v="6"/>
    <x v="0"/>
    <s v="No"/>
    <x v="0"/>
    <m/>
    <n v="6"/>
    <m/>
    <m/>
    <s v="151090"/>
    <x v="208"/>
    <x v="118"/>
    <x v="14"/>
    <s v="Archdeaconry of Bedford"/>
    <m/>
    <m/>
    <m/>
    <m/>
    <n v="1250"/>
    <m/>
    <m/>
  </r>
  <r>
    <x v="6"/>
    <x v="0"/>
    <s v="OK"/>
    <x v="0"/>
    <m/>
    <n v="6"/>
    <m/>
    <m/>
    <s v="150961"/>
    <x v="209"/>
    <x v="119"/>
    <x v="14"/>
    <s v="Archdeaconry of Bedford"/>
    <m/>
    <m/>
    <m/>
    <m/>
    <n v="750"/>
    <m/>
    <m/>
  </r>
  <r>
    <x v="6"/>
    <x v="0"/>
    <s v="OK"/>
    <x v="0"/>
    <m/>
    <n v="6"/>
    <m/>
    <m/>
    <s v="152040"/>
    <x v="210"/>
    <x v="119"/>
    <x v="14"/>
    <s v="Archdeaconry of Bedford"/>
    <m/>
    <m/>
    <m/>
    <m/>
    <n v="1000"/>
    <m/>
    <m/>
  </r>
  <r>
    <x v="6"/>
    <x v="0"/>
    <s v="OK"/>
    <x v="0"/>
    <m/>
    <n v="6"/>
    <m/>
    <m/>
    <s v="152360"/>
    <x v="211"/>
    <x v="119"/>
    <x v="14"/>
    <s v="Archdeaconry of Bedford"/>
    <m/>
    <m/>
    <m/>
    <m/>
    <n v="4418"/>
    <m/>
    <m/>
  </r>
  <r>
    <x v="6"/>
    <x v="0"/>
    <s v="OK"/>
    <x v="0"/>
    <m/>
    <n v="6"/>
    <m/>
    <m/>
    <s v="150970"/>
    <x v="212"/>
    <x v="120"/>
    <x v="14"/>
    <s v="Archdeaconry of Bedford"/>
    <m/>
    <m/>
    <m/>
    <m/>
    <n v="5000"/>
    <m/>
    <m/>
  </r>
  <r>
    <x v="6"/>
    <x v="0"/>
    <s v="OK"/>
    <x v="0"/>
    <m/>
    <n v="6"/>
    <m/>
    <m/>
    <s v="151780"/>
    <x v="213"/>
    <x v="121"/>
    <x v="14"/>
    <s v="Archdeaconry of Bedford"/>
    <m/>
    <m/>
    <m/>
    <m/>
    <n v="3421"/>
    <m/>
    <m/>
  </r>
  <r>
    <x v="6"/>
    <x v="0"/>
    <s v="No"/>
    <x v="0"/>
    <m/>
    <n v="6"/>
    <m/>
    <m/>
    <s v="152580"/>
    <x v="214"/>
    <x v="118"/>
    <x v="14"/>
    <s v="Archdeaconry of Bedford"/>
    <m/>
    <m/>
    <m/>
    <m/>
    <n v="500"/>
    <m/>
    <m/>
  </r>
  <r>
    <x v="6"/>
    <x v="0"/>
    <s v="OK"/>
    <x v="0"/>
    <m/>
    <n v="6"/>
    <m/>
    <m/>
    <s v="152850"/>
    <x v="215"/>
    <x v="118"/>
    <x v="14"/>
    <s v="Archdeaconry of Bedford"/>
    <m/>
    <m/>
    <m/>
    <m/>
    <n v="2423"/>
    <m/>
    <m/>
  </r>
  <r>
    <x v="6"/>
    <x v="0"/>
    <s v="No"/>
    <x v="0"/>
    <m/>
    <n v="6"/>
    <m/>
    <m/>
    <s v="152940"/>
    <x v="216"/>
    <x v="122"/>
    <x v="14"/>
    <s v="Archdeaconry of Bedford"/>
    <m/>
    <m/>
    <m/>
    <m/>
    <n v="6000"/>
    <m/>
    <m/>
  </r>
  <r>
    <x v="6"/>
    <x v="0"/>
    <s v="No"/>
    <x v="0"/>
    <m/>
    <n v="6"/>
    <m/>
    <m/>
    <s v="150100"/>
    <x v="217"/>
    <x v="123"/>
    <x v="14"/>
    <s v="Archdeaconry of Bedford"/>
    <m/>
    <m/>
    <m/>
    <m/>
    <n v="1000"/>
    <m/>
    <m/>
  </r>
  <r>
    <x v="6"/>
    <x v="0"/>
    <s v="No"/>
    <x v="0"/>
    <m/>
    <n v="6"/>
    <m/>
    <m/>
    <s v="150610"/>
    <x v="218"/>
    <x v="124"/>
    <x v="14"/>
    <s v="Archdeaconry of Bedford"/>
    <m/>
    <m/>
    <m/>
    <m/>
    <n v="600"/>
    <m/>
    <m/>
  </r>
  <r>
    <x v="6"/>
    <x v="0"/>
    <s v="No"/>
    <x v="0"/>
    <m/>
    <n v="6"/>
    <m/>
    <m/>
    <s v="151790"/>
    <x v="219"/>
    <x v="124"/>
    <x v="14"/>
    <s v="Archdeaconry of Bedford"/>
    <m/>
    <m/>
    <m/>
    <m/>
    <n v="875"/>
    <m/>
    <m/>
  </r>
  <r>
    <x v="6"/>
    <x v="0"/>
    <s v="No"/>
    <x v="0"/>
    <m/>
    <n v="6"/>
    <m/>
    <m/>
    <s v="152650"/>
    <x v="220"/>
    <x v="125"/>
    <x v="14"/>
    <s v="Archdeaconry of Bedford"/>
    <m/>
    <m/>
    <m/>
    <m/>
    <n v="350"/>
    <m/>
    <m/>
  </r>
  <r>
    <x v="6"/>
    <x v="0"/>
    <s v="No"/>
    <x v="0"/>
    <m/>
    <n v="6"/>
    <m/>
    <m/>
    <s v="150700"/>
    <x v="221"/>
    <x v="126"/>
    <x v="14"/>
    <s v="Archdeaconry of Bedford"/>
    <m/>
    <m/>
    <m/>
    <m/>
    <n v="3028"/>
    <m/>
    <m/>
  </r>
  <r>
    <x v="6"/>
    <x v="0"/>
    <s v="No"/>
    <x v="0"/>
    <m/>
    <n v="6"/>
    <m/>
    <m/>
    <s v="152370"/>
    <x v="222"/>
    <x v="126"/>
    <x v="14"/>
    <s v="Archdeaconry of Bedford"/>
    <m/>
    <m/>
    <m/>
    <m/>
    <n v="2550"/>
    <m/>
    <m/>
  </r>
  <r>
    <x v="6"/>
    <x v="0"/>
    <s v="No"/>
    <x v="0"/>
    <m/>
    <n v="6"/>
    <m/>
    <m/>
    <s v="150710"/>
    <x v="223"/>
    <x v="121"/>
    <x v="14"/>
    <s v="Archdeaconry of Bedford"/>
    <m/>
    <m/>
    <m/>
    <m/>
    <n v="1594"/>
    <m/>
    <m/>
  </r>
  <r>
    <x v="6"/>
    <x v="0"/>
    <s v="OK"/>
    <x v="0"/>
    <m/>
    <n v="6"/>
    <m/>
    <m/>
    <s v="152350"/>
    <x v="224"/>
    <x v="125"/>
    <x v="14"/>
    <s v="Archdeaconry of Bedford"/>
    <m/>
    <m/>
    <m/>
    <m/>
    <n v="0"/>
    <m/>
    <m/>
  </r>
  <r>
    <x v="6"/>
    <x v="0"/>
    <s v="No"/>
    <x v="0"/>
    <m/>
    <n v="6"/>
    <m/>
    <m/>
    <s v="151150"/>
    <x v="225"/>
    <x v="126"/>
    <x v="14"/>
    <s v="Archdeaconry of Bedford"/>
    <m/>
    <m/>
    <m/>
    <m/>
    <n v="1311"/>
    <m/>
    <m/>
  </r>
  <r>
    <x v="6"/>
    <x v="0"/>
    <s v="No"/>
    <x v="0"/>
    <m/>
    <n v="6"/>
    <m/>
    <m/>
    <s v="151190"/>
    <x v="226"/>
    <x v="127"/>
    <x v="14"/>
    <s v="Archdeaconry of Bedford"/>
    <m/>
    <m/>
    <m/>
    <m/>
    <n v="500"/>
    <m/>
    <m/>
  </r>
  <r>
    <x v="6"/>
    <x v="0"/>
    <s v="OK"/>
    <x v="0"/>
    <m/>
    <n v="6"/>
    <m/>
    <m/>
    <s v="151490"/>
    <x v="227"/>
    <x v="127"/>
    <x v="14"/>
    <s v="Archdeaconry of Bedford"/>
    <m/>
    <m/>
    <m/>
    <m/>
    <n v="2359"/>
    <m/>
    <m/>
  </r>
  <r>
    <x v="6"/>
    <x v="0"/>
    <s v="No"/>
    <x v="0"/>
    <m/>
    <n v="6"/>
    <m/>
    <m/>
    <s v="152330"/>
    <x v="228"/>
    <x v="124"/>
    <x v="14"/>
    <s v="Archdeaconry of Bedford"/>
    <m/>
    <m/>
    <m/>
    <m/>
    <n v="400"/>
    <m/>
    <m/>
  </r>
  <r>
    <x v="6"/>
    <x v="0"/>
    <s v="No"/>
    <x v="0"/>
    <m/>
    <n v="6"/>
    <m/>
    <m/>
    <s v="160220"/>
    <x v="229"/>
    <x v="128"/>
    <x v="15"/>
    <s v="Archdeaconry of Bedford"/>
    <m/>
    <m/>
    <m/>
    <m/>
    <n v="2100.41"/>
    <m/>
    <m/>
  </r>
  <r>
    <x v="6"/>
    <x v="0"/>
    <s v="OK"/>
    <x v="1"/>
    <m/>
    <n v="6"/>
    <m/>
    <m/>
    <s v="160230"/>
    <x v="230"/>
    <x v="129"/>
    <x v="15"/>
    <s v="Archdeaconry of Bedford"/>
    <m/>
    <m/>
    <m/>
    <m/>
    <n v="12293"/>
    <m/>
    <m/>
  </r>
  <r>
    <x v="6"/>
    <x v="0"/>
    <s v="OK"/>
    <x v="0"/>
    <m/>
    <n v="6"/>
    <m/>
    <m/>
    <s v="160250"/>
    <x v="231"/>
    <x v="130"/>
    <x v="15"/>
    <s v="Archdeaconry of Bedford"/>
    <m/>
    <m/>
    <m/>
    <m/>
    <n v="11120"/>
    <m/>
    <m/>
  </r>
  <r>
    <x v="6"/>
    <x v="0"/>
    <s v="OK"/>
    <x v="0"/>
    <m/>
    <n v="6"/>
    <m/>
    <m/>
    <s v="160270"/>
    <x v="232"/>
    <x v="131"/>
    <x v="15"/>
    <s v="Archdeaconry of Bedford"/>
    <m/>
    <m/>
    <m/>
    <m/>
    <n v="4476"/>
    <m/>
    <m/>
  </r>
  <r>
    <x v="6"/>
    <x v="0"/>
    <s v="No"/>
    <x v="0"/>
    <m/>
    <n v="6"/>
    <m/>
    <m/>
    <s v="160290"/>
    <x v="233"/>
    <x v="132"/>
    <x v="15"/>
    <s v="Archdeaconry of Bedford"/>
    <m/>
    <m/>
    <m/>
    <m/>
    <n v="900"/>
    <m/>
    <m/>
  </r>
  <r>
    <x v="6"/>
    <x v="0"/>
    <s v="No"/>
    <x v="0"/>
    <m/>
    <n v="6"/>
    <m/>
    <m/>
    <s v="160320"/>
    <x v="234"/>
    <x v="133"/>
    <x v="15"/>
    <s v="Archdeaconry of Bedford"/>
    <m/>
    <m/>
    <m/>
    <m/>
    <n v="3480"/>
    <m/>
    <m/>
  </r>
  <r>
    <x v="6"/>
    <x v="0"/>
    <s v="No"/>
    <x v="0"/>
    <m/>
    <n v="6"/>
    <m/>
    <m/>
    <s v="160330"/>
    <x v="235"/>
    <x v="134"/>
    <x v="15"/>
    <s v="Archdeaconry of Bedford"/>
    <m/>
    <m/>
    <m/>
    <m/>
    <n v="2000"/>
    <m/>
    <m/>
  </r>
  <r>
    <x v="6"/>
    <x v="0"/>
    <s v="OK"/>
    <x v="0"/>
    <m/>
    <n v="6"/>
    <m/>
    <m/>
    <s v="160380"/>
    <x v="236"/>
    <x v="135"/>
    <x v="15"/>
    <s v="Archdeaconry of Bedford"/>
    <m/>
    <m/>
    <m/>
    <m/>
    <n v="0"/>
    <m/>
    <m/>
  </r>
  <r>
    <x v="6"/>
    <x v="0"/>
    <s v="No"/>
    <x v="0"/>
    <m/>
    <n v="6"/>
    <m/>
    <m/>
    <s v="161410"/>
    <x v="237"/>
    <x v="136"/>
    <x v="15"/>
    <s v="Archdeaconry of Bedford"/>
    <m/>
    <m/>
    <m/>
    <m/>
    <n v="500"/>
    <m/>
    <m/>
  </r>
  <r>
    <x v="6"/>
    <x v="0"/>
    <s v="OK"/>
    <x v="0"/>
    <m/>
    <n v="6"/>
    <m/>
    <m/>
    <s v="161020"/>
    <x v="238"/>
    <x v="137"/>
    <x v="15"/>
    <s v="Archdeaconry of Bedford"/>
    <m/>
    <m/>
    <m/>
    <m/>
    <n v="5489"/>
    <m/>
    <m/>
  </r>
  <r>
    <x v="6"/>
    <x v="0"/>
    <s v="No"/>
    <x v="0"/>
    <m/>
    <n v="6"/>
    <m/>
    <m/>
    <s v="161411"/>
    <x v="239"/>
    <x v="138"/>
    <x v="15"/>
    <s v="Archdeaconry of Bedford"/>
    <m/>
    <m/>
    <m/>
    <m/>
    <n v="1500"/>
    <m/>
    <m/>
  </r>
  <r>
    <x v="6"/>
    <x v="0"/>
    <s v="OK"/>
    <x v="0"/>
    <m/>
    <n v="6"/>
    <m/>
    <m/>
    <s v="160280"/>
    <x v="240"/>
    <x v="139"/>
    <x v="15"/>
    <s v="Archdeaconry of Bedford"/>
    <m/>
    <m/>
    <m/>
    <m/>
    <n v="5849.16"/>
    <m/>
    <m/>
  </r>
  <r>
    <x v="6"/>
    <x v="0"/>
    <s v="OK"/>
    <x v="0"/>
    <m/>
    <n v="6"/>
    <m/>
    <m/>
    <s v="162090"/>
    <x v="241"/>
    <x v="140"/>
    <x v="15"/>
    <s v="Archdeaconry of Bedford"/>
    <m/>
    <m/>
    <m/>
    <m/>
    <n v="7465.75"/>
    <m/>
    <m/>
  </r>
  <r>
    <x v="6"/>
    <x v="0"/>
    <s v="No"/>
    <x v="0"/>
    <m/>
    <n v="6"/>
    <m/>
    <m/>
    <s v="160620"/>
    <x v="242"/>
    <x v="141"/>
    <x v="15"/>
    <s v="Archdeaconry of Bedford"/>
    <m/>
    <m/>
    <m/>
    <m/>
    <n v="0"/>
    <m/>
    <m/>
  </r>
  <r>
    <x v="6"/>
    <x v="0"/>
    <s v="No"/>
    <x v="1"/>
    <m/>
    <n v="6"/>
    <m/>
    <m/>
    <s v="160780"/>
    <x v="243"/>
    <x v="142"/>
    <x v="15"/>
    <s v="Archdeaconry of Bedford"/>
    <m/>
    <m/>
    <m/>
    <m/>
    <n v="4000"/>
    <m/>
    <m/>
  </r>
  <r>
    <x v="6"/>
    <x v="0"/>
    <s v="No"/>
    <x v="0"/>
    <m/>
    <n v="6"/>
    <m/>
    <m/>
    <s v="160310"/>
    <x v="244"/>
    <x v="141"/>
    <x v="15"/>
    <s v="Archdeaconry of Bedford"/>
    <m/>
    <m/>
    <m/>
    <m/>
    <n v="250"/>
    <m/>
    <m/>
  </r>
  <r>
    <x v="6"/>
    <x v="0"/>
    <s v="No"/>
    <x v="0"/>
    <m/>
    <n v="6"/>
    <m/>
    <m/>
    <s v="161330"/>
    <x v="245"/>
    <x v="142"/>
    <x v="15"/>
    <s v="Archdeaconry of Bedford"/>
    <m/>
    <m/>
    <m/>
    <m/>
    <n v="500"/>
    <m/>
    <m/>
  </r>
  <r>
    <x v="6"/>
    <x v="0"/>
    <s v="No"/>
    <x v="0"/>
    <m/>
    <n v="6"/>
    <m/>
    <m/>
    <s v="160900"/>
    <x v="246"/>
    <x v="141"/>
    <x v="15"/>
    <s v="Archdeaconry of Bedford"/>
    <m/>
    <m/>
    <m/>
    <m/>
    <n v="1000"/>
    <m/>
    <m/>
  </r>
  <r>
    <x v="6"/>
    <x v="0"/>
    <s v="No"/>
    <x v="0"/>
    <m/>
    <n v="6"/>
    <m/>
    <m/>
    <s v="161350"/>
    <x v="247"/>
    <x v="141"/>
    <x v="15"/>
    <s v="Archdeaconry of Bedford"/>
    <m/>
    <m/>
    <m/>
    <m/>
    <n v="500"/>
    <m/>
    <m/>
  </r>
  <r>
    <x v="6"/>
    <x v="0"/>
    <s v="No"/>
    <x v="0"/>
    <m/>
    <n v="6"/>
    <m/>
    <m/>
    <s v="162920"/>
    <x v="248"/>
    <x v="141"/>
    <x v="15"/>
    <s v="Archdeaconry of Bedford"/>
    <m/>
    <m/>
    <m/>
    <m/>
    <n v="0"/>
    <m/>
    <m/>
  </r>
  <r>
    <x v="6"/>
    <x v="0"/>
    <s v="OK"/>
    <x v="0"/>
    <m/>
    <n v="6"/>
    <m/>
    <m/>
    <s v="161770"/>
    <x v="250"/>
    <x v="144"/>
    <x v="15"/>
    <s v="Archdeaconry of Bedford"/>
    <m/>
    <m/>
    <m/>
    <m/>
    <n v="2279.75"/>
    <m/>
    <m/>
  </r>
  <r>
    <x v="6"/>
    <x v="0"/>
    <s v="OK"/>
    <x v="1"/>
    <m/>
    <n v="6"/>
    <m/>
    <m/>
    <s v="162960"/>
    <x v="251"/>
    <x v="145"/>
    <x v="15"/>
    <s v="Archdeaconry of Bedford"/>
    <m/>
    <m/>
    <m/>
    <m/>
    <n v="13281"/>
    <m/>
    <m/>
  </r>
  <r>
    <x v="6"/>
    <x v="0"/>
    <s v="OK"/>
    <x v="0"/>
    <m/>
    <n v="6"/>
    <m/>
    <m/>
    <s v="170390"/>
    <x v="252"/>
    <x v="146"/>
    <x v="17"/>
    <s v="Archdeaconry of Bedford"/>
    <m/>
    <m/>
    <m/>
    <m/>
    <n v="6497"/>
    <m/>
    <m/>
  </r>
  <r>
    <x v="6"/>
    <x v="0"/>
    <s v="OK"/>
    <x v="0"/>
    <m/>
    <n v="6"/>
    <m/>
    <m/>
    <s v="170450"/>
    <x v="253"/>
    <x v="147"/>
    <x v="17"/>
    <s v="Archdeaconry of Bedford"/>
    <m/>
    <m/>
    <m/>
    <m/>
    <n v="1200"/>
    <m/>
    <m/>
  </r>
  <r>
    <x v="6"/>
    <x v="0"/>
    <s v="No"/>
    <x v="0"/>
    <m/>
    <n v="6"/>
    <m/>
    <m/>
    <s v="172520"/>
    <x v="254"/>
    <x v="147"/>
    <x v="17"/>
    <s v="Archdeaconry of Bedford"/>
    <m/>
    <m/>
    <m/>
    <m/>
    <n v="0"/>
    <m/>
    <m/>
  </r>
  <r>
    <x v="6"/>
    <x v="0"/>
    <s v="No"/>
    <x v="0"/>
    <m/>
    <n v="6"/>
    <m/>
    <m/>
    <s v="170600"/>
    <x v="255"/>
    <x v="148"/>
    <x v="17"/>
    <s v="Archdeaconry of Bedford"/>
    <m/>
    <m/>
    <m/>
    <m/>
    <n v="0"/>
    <m/>
    <m/>
  </r>
  <r>
    <x v="6"/>
    <x v="0"/>
    <s v="OK"/>
    <x v="0"/>
    <m/>
    <n v="6"/>
    <m/>
    <m/>
    <s v="171950"/>
    <x v="256"/>
    <x v="148"/>
    <x v="17"/>
    <s v="Archdeaconry of Bedford"/>
    <m/>
    <m/>
    <m/>
    <m/>
    <n v="549"/>
    <m/>
    <m/>
  </r>
  <r>
    <x v="6"/>
    <x v="0"/>
    <s v="OK"/>
    <x v="0"/>
    <m/>
    <n v="6"/>
    <m/>
    <m/>
    <s v="171910"/>
    <x v="257"/>
    <x v="148"/>
    <x v="17"/>
    <s v="Archdeaconry of Bedford"/>
    <m/>
    <m/>
    <m/>
    <m/>
    <n v="5470.75"/>
    <m/>
    <m/>
  </r>
  <r>
    <x v="6"/>
    <x v="0"/>
    <s v="OK"/>
    <x v="0"/>
    <m/>
    <n v="6"/>
    <m/>
    <m/>
    <s v="170712"/>
    <x v="258"/>
    <x v="149"/>
    <x v="17"/>
    <s v="Archdeaconry of Bedford"/>
    <m/>
    <m/>
    <m/>
    <m/>
    <n v="250"/>
    <m/>
    <m/>
  </r>
  <r>
    <x v="6"/>
    <x v="0"/>
    <s v="No"/>
    <x v="0"/>
    <m/>
    <n v="6"/>
    <m/>
    <m/>
    <s v="172030"/>
    <x v="259"/>
    <x v="149"/>
    <x v="17"/>
    <s v="Archdeaconry of Bedford"/>
    <m/>
    <m/>
    <m/>
    <m/>
    <n v="0"/>
    <m/>
    <m/>
  </r>
  <r>
    <x v="6"/>
    <x v="0"/>
    <s v="OK"/>
    <x v="0"/>
    <m/>
    <n v="6"/>
    <m/>
    <m/>
    <s v="172510"/>
    <x v="260"/>
    <x v="149"/>
    <x v="17"/>
    <s v="Archdeaconry of Bedford"/>
    <m/>
    <m/>
    <m/>
    <m/>
    <n v="2750"/>
    <m/>
    <m/>
  </r>
  <r>
    <x v="6"/>
    <x v="0"/>
    <s v="OK"/>
    <x v="0"/>
    <m/>
    <n v="6"/>
    <m/>
    <m/>
    <s v="170760"/>
    <x v="261"/>
    <x v="150"/>
    <x v="17"/>
    <s v="Archdeaconry of Bedford"/>
    <m/>
    <m/>
    <m/>
    <m/>
    <n v="500"/>
    <m/>
    <m/>
  </r>
  <r>
    <x v="6"/>
    <x v="0"/>
    <s v="OK"/>
    <x v="0"/>
    <m/>
    <n v="6"/>
    <m/>
    <m/>
    <s v="172910"/>
    <x v="262"/>
    <x v="150"/>
    <x v="17"/>
    <s v="Archdeaconry of Bedford"/>
    <m/>
    <m/>
    <m/>
    <m/>
    <n v="2500"/>
    <m/>
    <m/>
  </r>
  <r>
    <x v="6"/>
    <x v="0"/>
    <s v="No"/>
    <x v="0"/>
    <m/>
    <n v="6"/>
    <m/>
    <m/>
    <s v="171840"/>
    <x v="263"/>
    <x v="150"/>
    <x v="17"/>
    <s v="Archdeaconry of Bedford"/>
    <m/>
    <m/>
    <m/>
    <m/>
    <n v="800"/>
    <m/>
    <m/>
  </r>
  <r>
    <x v="6"/>
    <x v="0"/>
    <s v="No"/>
    <x v="0"/>
    <m/>
    <n v="6"/>
    <m/>
    <m/>
    <s v="170840"/>
    <x v="264"/>
    <x v="151"/>
    <x v="17"/>
    <s v="Archdeaconry of Bedford"/>
    <m/>
    <m/>
    <m/>
    <m/>
    <n v="500"/>
    <m/>
    <m/>
  </r>
  <r>
    <x v="6"/>
    <x v="0"/>
    <s v="No"/>
    <x v="0"/>
    <m/>
    <n v="6"/>
    <m/>
    <m/>
    <s v="172980"/>
    <x v="265"/>
    <x v="151"/>
    <x v="17"/>
    <s v="Archdeaconry of Bedford"/>
    <m/>
    <m/>
    <m/>
    <m/>
    <n v="200"/>
    <m/>
    <m/>
  </r>
  <r>
    <x v="6"/>
    <x v="0"/>
    <s v="No"/>
    <x v="0"/>
    <m/>
    <n v="6"/>
    <m/>
    <m/>
    <s v="170940"/>
    <x v="266"/>
    <x v="151"/>
    <x v="17"/>
    <s v="Archdeaconry of Bedford"/>
    <m/>
    <m/>
    <m/>
    <m/>
    <n v="100"/>
    <m/>
    <m/>
  </r>
  <r>
    <x v="6"/>
    <x v="0"/>
    <s v="OK"/>
    <x v="1"/>
    <m/>
    <n v="6"/>
    <m/>
    <m/>
    <s v="170880"/>
    <x v="267"/>
    <x v="152"/>
    <x v="17"/>
    <s v="Archdeaconry of Bedford"/>
    <m/>
    <m/>
    <m/>
    <m/>
    <n v="6600"/>
    <m/>
    <m/>
  </r>
  <r>
    <x v="6"/>
    <x v="0"/>
    <s v="OK"/>
    <x v="0"/>
    <m/>
    <n v="6"/>
    <m/>
    <m/>
    <s v="171041"/>
    <x v="268"/>
    <x v="147"/>
    <x v="17"/>
    <s v="Archdeaconry of Bedford"/>
    <m/>
    <m/>
    <m/>
    <m/>
    <n v="1645"/>
    <m/>
    <m/>
  </r>
  <r>
    <x v="6"/>
    <x v="0"/>
    <s v="OK"/>
    <x v="0"/>
    <m/>
    <n v="6"/>
    <m/>
    <m/>
    <s v="172140"/>
    <x v="269"/>
    <x v="147"/>
    <x v="17"/>
    <s v="Archdeaconry of Bedford"/>
    <m/>
    <m/>
    <m/>
    <m/>
    <n v="1088"/>
    <m/>
    <m/>
  </r>
  <r>
    <x v="6"/>
    <x v="0"/>
    <s v="No"/>
    <x v="0"/>
    <m/>
    <n v="6"/>
    <m/>
    <m/>
    <s v="172290"/>
    <x v="270"/>
    <x v="153"/>
    <x v="17"/>
    <s v="Archdeaconry of Bedford"/>
    <m/>
    <m/>
    <m/>
    <m/>
    <n v="0"/>
    <m/>
    <m/>
  </r>
  <r>
    <x v="6"/>
    <x v="0"/>
    <s v="OK"/>
    <x v="0"/>
    <m/>
    <n v="6"/>
    <m/>
    <m/>
    <s v="180400"/>
    <x v="271"/>
    <x v="154"/>
    <x v="18"/>
    <s v="Archdeaconry of Bedford"/>
    <m/>
    <m/>
    <m/>
    <m/>
    <n v="310"/>
    <m/>
    <m/>
  </r>
  <r>
    <x v="6"/>
    <x v="0"/>
    <s v="OK"/>
    <x v="0"/>
    <m/>
    <n v="6"/>
    <m/>
    <m/>
    <s v="181310"/>
    <x v="277"/>
    <x v="154"/>
    <x v="18"/>
    <s v="Archdeaconry of Bedford"/>
    <m/>
    <m/>
    <m/>
    <m/>
    <n v="0"/>
    <m/>
    <m/>
  </r>
  <r>
    <x v="6"/>
    <x v="0"/>
    <s v="No"/>
    <x v="0"/>
    <m/>
    <n v="6"/>
    <m/>
    <m/>
    <s v="181530"/>
    <x v="280"/>
    <x v="154"/>
    <x v="18"/>
    <s v="Archdeaconry of Bedford"/>
    <m/>
    <m/>
    <m/>
    <m/>
    <n v="5000"/>
    <m/>
    <m/>
  </r>
  <r>
    <x v="6"/>
    <x v="0"/>
    <s v="OK"/>
    <x v="0"/>
    <m/>
    <n v="6"/>
    <m/>
    <m/>
    <s v="181535"/>
    <x v="281"/>
    <x v="154"/>
    <x v="18"/>
    <s v="Archdeaconry of Bedford"/>
    <m/>
    <m/>
    <m/>
    <m/>
    <n v="0"/>
    <m/>
    <m/>
  </r>
  <r>
    <x v="6"/>
    <x v="0"/>
    <s v="No"/>
    <x v="0"/>
    <m/>
    <n v="6"/>
    <m/>
    <m/>
    <s v="181540"/>
    <x v="282"/>
    <x v="154"/>
    <x v="18"/>
    <s v="Archdeaconry of Bedford"/>
    <m/>
    <m/>
    <m/>
    <m/>
    <n v="1750"/>
    <m/>
    <m/>
  </r>
  <r>
    <x v="6"/>
    <x v="0"/>
    <s v="No"/>
    <x v="0"/>
    <m/>
    <n v="6"/>
    <m/>
    <m/>
    <s v="180640"/>
    <x v="272"/>
    <x v="155"/>
    <x v="18"/>
    <s v="Archdeaconry of Bedford"/>
    <m/>
    <m/>
    <m/>
    <m/>
    <n v="0"/>
    <m/>
    <m/>
  </r>
  <r>
    <x v="6"/>
    <x v="0"/>
    <s v="No"/>
    <x v="0"/>
    <m/>
    <n v="6"/>
    <m/>
    <m/>
    <s v="182590"/>
    <x v="286"/>
    <x v="155"/>
    <x v="18"/>
    <s v="Archdeaconry of Bedford"/>
    <m/>
    <m/>
    <m/>
    <m/>
    <n v="1841"/>
    <m/>
    <m/>
  </r>
  <r>
    <x v="6"/>
    <x v="0"/>
    <s v="OK"/>
    <x v="0"/>
    <m/>
    <n v="6"/>
    <m/>
    <m/>
    <s v="180830"/>
    <x v="273"/>
    <x v="156"/>
    <x v="18"/>
    <s v="Archdeaconry of Bedford"/>
    <m/>
    <m/>
    <m/>
    <m/>
    <n v="12489.5"/>
    <m/>
    <m/>
  </r>
  <r>
    <x v="6"/>
    <x v="0"/>
    <s v="OK"/>
    <x v="0"/>
    <m/>
    <n v="6"/>
    <m/>
    <m/>
    <s v="180870"/>
    <x v="274"/>
    <x v="157"/>
    <x v="18"/>
    <s v="Archdeaconry of Bedford"/>
    <m/>
    <m/>
    <m/>
    <m/>
    <n v="5523"/>
    <m/>
    <m/>
  </r>
  <r>
    <x v="6"/>
    <x v="0"/>
    <s v="No"/>
    <x v="0"/>
    <m/>
    <n v="6"/>
    <m/>
    <m/>
    <s v="181160"/>
    <x v="276"/>
    <x v="154"/>
    <x v="18"/>
    <s v="Archdeaconry of Bedford"/>
    <m/>
    <m/>
    <m/>
    <m/>
    <n v="0"/>
    <m/>
    <m/>
  </r>
  <r>
    <x v="6"/>
    <x v="0"/>
    <s v="No"/>
    <x v="0"/>
    <m/>
    <n v="6"/>
    <m/>
    <m/>
    <s v="181360"/>
    <x v="278"/>
    <x v="158"/>
    <x v="18"/>
    <s v="Archdeaconry of Bedford"/>
    <m/>
    <m/>
    <m/>
    <m/>
    <n v="1700"/>
    <m/>
    <m/>
  </r>
  <r>
    <x v="6"/>
    <x v="0"/>
    <s v="OK"/>
    <x v="0"/>
    <m/>
    <n v="6"/>
    <m/>
    <m/>
    <s v="181420"/>
    <x v="279"/>
    <x v="159"/>
    <x v="18"/>
    <s v="Archdeaconry of Bedford"/>
    <m/>
    <m/>
    <m/>
    <m/>
    <n v="2066.2800000000002"/>
    <m/>
    <m/>
  </r>
  <r>
    <x v="6"/>
    <x v="0"/>
    <s v="OK"/>
    <x v="0"/>
    <m/>
    <n v="6"/>
    <m/>
    <m/>
    <s v="182490"/>
    <x v="284"/>
    <x v="159"/>
    <x v="18"/>
    <s v="Archdeaconry of Bedford"/>
    <m/>
    <m/>
    <m/>
    <m/>
    <n v="1848"/>
    <m/>
    <m/>
  </r>
  <r>
    <x v="6"/>
    <x v="0"/>
    <s v="OK"/>
    <x v="0"/>
    <m/>
    <n v="6"/>
    <m/>
    <m/>
    <s v="182861"/>
    <x v="288"/>
    <x v="159"/>
    <x v="18"/>
    <s v="Archdeaconry of Bedford"/>
    <m/>
    <m/>
    <m/>
    <m/>
    <n v="1839"/>
    <m/>
    <m/>
  </r>
  <r>
    <x v="6"/>
    <x v="0"/>
    <s v="No"/>
    <x v="0"/>
    <m/>
    <n v="6"/>
    <m/>
    <m/>
    <s v="182390"/>
    <x v="283"/>
    <x v="160"/>
    <x v="18"/>
    <s v="Archdeaconry of Bedford"/>
    <m/>
    <m/>
    <m/>
    <m/>
    <n v="600"/>
    <m/>
    <m/>
  </r>
  <r>
    <x v="6"/>
    <x v="0"/>
    <s v="No"/>
    <x v="0"/>
    <m/>
    <n v="6"/>
    <m/>
    <m/>
    <s v="182571"/>
    <x v="285"/>
    <x v="160"/>
    <x v="18"/>
    <s v="Archdeaconry of Bedford"/>
    <m/>
    <m/>
    <m/>
    <m/>
    <n v="937"/>
    <m/>
    <m/>
  </r>
  <r>
    <x v="6"/>
    <x v="0"/>
    <s v="OK"/>
    <x v="0"/>
    <m/>
    <n v="6"/>
    <m/>
    <m/>
    <s v="182610"/>
    <x v="287"/>
    <x v="160"/>
    <x v="18"/>
    <s v="Archdeaconry of Bedford"/>
    <m/>
    <m/>
    <m/>
    <m/>
    <n v="400"/>
    <m/>
    <m/>
  </r>
  <r>
    <x v="6"/>
    <x v="0"/>
    <s v="No"/>
    <x v="1"/>
    <m/>
    <n v="6"/>
    <m/>
    <m/>
    <s v="202461"/>
    <x v="289"/>
    <x v="161"/>
    <x v="19"/>
    <s v="Archdeaconry of Bedford"/>
    <m/>
    <m/>
    <m/>
    <m/>
    <n v="-1359"/>
    <m/>
    <m/>
  </r>
  <r>
    <x v="6"/>
    <x v="0"/>
    <s v="No"/>
    <x v="0"/>
    <m/>
    <n v="6"/>
    <m/>
    <m/>
    <s v="200590"/>
    <x v="290"/>
    <x v="162"/>
    <x v="19"/>
    <s v="Archdeaconry of Bedford"/>
    <m/>
    <m/>
    <m/>
    <m/>
    <n v="1000"/>
    <m/>
    <m/>
  </r>
  <r>
    <x v="6"/>
    <x v="0"/>
    <s v="OK"/>
    <x v="0"/>
    <m/>
    <n v="6"/>
    <m/>
    <m/>
    <s v="202950"/>
    <x v="291"/>
    <x v="163"/>
    <x v="19"/>
    <s v="Archdeaconry of Bedford"/>
    <m/>
    <m/>
    <m/>
    <m/>
    <n v="0"/>
    <m/>
    <m/>
  </r>
  <r>
    <x v="6"/>
    <x v="0"/>
    <s v="OK"/>
    <x v="0"/>
    <m/>
    <n v="6"/>
    <m/>
    <m/>
    <s v="200941"/>
    <x v="292"/>
    <x v="164"/>
    <x v="19"/>
    <s v="Archdeaconry of Bedford"/>
    <m/>
    <m/>
    <m/>
    <m/>
    <n v="0"/>
    <m/>
    <m/>
  </r>
  <r>
    <x v="6"/>
    <x v="0"/>
    <s v="No"/>
    <x v="0"/>
    <m/>
    <n v="6"/>
    <m/>
    <m/>
    <s v="201510"/>
    <x v="293"/>
    <x v="165"/>
    <x v="19"/>
    <s v="Archdeaconry of Bedford"/>
    <m/>
    <m/>
    <m/>
    <m/>
    <n v="3000"/>
    <m/>
    <m/>
  </r>
  <r>
    <x v="6"/>
    <x v="0"/>
    <s v="No"/>
    <x v="0"/>
    <m/>
    <n v="6"/>
    <m/>
    <m/>
    <s v="201702"/>
    <x v="294"/>
    <x v="166"/>
    <x v="19"/>
    <s v="Archdeaconry of Bedford"/>
    <m/>
    <m/>
    <m/>
    <m/>
    <n v="4100"/>
    <m/>
    <m/>
  </r>
  <r>
    <x v="6"/>
    <x v="0"/>
    <s v="OK"/>
    <x v="0"/>
    <m/>
    <n v="6"/>
    <m/>
    <m/>
    <s v="201680"/>
    <x v="295"/>
    <x v="167"/>
    <x v="19"/>
    <s v="Archdeaconry of Bedford"/>
    <m/>
    <m/>
    <m/>
    <m/>
    <n v="2250"/>
    <m/>
    <m/>
  </r>
  <r>
    <x v="6"/>
    <x v="0"/>
    <s v="OK"/>
    <x v="1"/>
    <m/>
    <n v="6"/>
    <m/>
    <m/>
    <s v="201712"/>
    <x v="296"/>
    <x v="168"/>
    <x v="19"/>
    <s v="Archdeaconry of Bedford"/>
    <m/>
    <m/>
    <m/>
    <m/>
    <n v="3841"/>
    <m/>
    <m/>
  </r>
  <r>
    <x v="6"/>
    <x v="0"/>
    <s v="No"/>
    <x v="0"/>
    <m/>
    <n v="6"/>
    <m/>
    <m/>
    <s v="201700"/>
    <x v="297"/>
    <x v="169"/>
    <x v="19"/>
    <s v="Archdeaconry of Bedford"/>
    <m/>
    <m/>
    <m/>
    <m/>
    <n v="0"/>
    <m/>
    <m/>
  </r>
  <r>
    <x v="6"/>
    <x v="0"/>
    <s v="No"/>
    <x v="0"/>
    <m/>
    <n v="6"/>
    <m/>
    <m/>
    <s v="201701"/>
    <x v="298"/>
    <x v="170"/>
    <x v="19"/>
    <s v="Archdeaconry of Bedford"/>
    <m/>
    <m/>
    <m/>
    <m/>
    <n v="1500"/>
    <m/>
    <m/>
  </r>
  <r>
    <x v="6"/>
    <x v="0"/>
    <s v="No"/>
    <x v="1"/>
    <m/>
    <n v="6"/>
    <m/>
    <m/>
    <s v="201711"/>
    <x v="300"/>
    <x v="171"/>
    <x v="19"/>
    <s v="Archdeaconry of Bedford"/>
    <m/>
    <m/>
    <m/>
    <m/>
    <n v="4707"/>
    <m/>
    <m/>
  </r>
  <r>
    <x v="6"/>
    <x v="0"/>
    <s v="OK"/>
    <x v="0"/>
    <m/>
    <n v="6"/>
    <m/>
    <m/>
    <s v="201713"/>
    <x v="301"/>
    <x v="172"/>
    <x v="19"/>
    <s v="Archdeaconry of Bedford"/>
    <m/>
    <m/>
    <m/>
    <m/>
    <n v="10812.75"/>
    <m/>
    <m/>
  </r>
  <r>
    <x v="6"/>
    <x v="0"/>
    <s v="No"/>
    <x v="0"/>
    <m/>
    <n v="6"/>
    <m/>
    <m/>
    <s v="201730"/>
    <x v="303"/>
    <x v="173"/>
    <x v="19"/>
    <s v="Archdeaconry of Bedford"/>
    <m/>
    <m/>
    <m/>
    <m/>
    <n v="1250"/>
    <m/>
    <m/>
  </r>
  <r>
    <x v="6"/>
    <x v="0"/>
    <s v="No"/>
    <x v="0"/>
    <m/>
    <n v="6"/>
    <m/>
    <m/>
    <s v="201740"/>
    <x v="304"/>
    <x v="174"/>
    <x v="19"/>
    <s v="Archdeaconry of Bedford"/>
    <m/>
    <m/>
    <m/>
    <m/>
    <n v="0"/>
    <m/>
    <m/>
  </r>
  <r>
    <x v="6"/>
    <x v="0"/>
    <s v="No"/>
    <x v="0"/>
    <m/>
    <n v="6"/>
    <m/>
    <m/>
    <s v="201690"/>
    <x v="305"/>
    <x v="175"/>
    <x v="19"/>
    <s v="Archdeaconry of Bedford"/>
    <m/>
    <m/>
    <m/>
    <m/>
    <n v="500"/>
    <m/>
    <m/>
  </r>
  <r>
    <x v="6"/>
    <x v="0"/>
    <s v="OK"/>
    <x v="0"/>
    <m/>
    <n v="6"/>
    <m/>
    <m/>
    <s v="202460"/>
    <x v="306"/>
    <x v="176"/>
    <x v="19"/>
    <s v="Archdeaconry of Bedford"/>
    <m/>
    <m/>
    <m/>
    <m/>
    <n v="0"/>
    <m/>
    <m/>
  </r>
  <r>
    <x v="6"/>
    <x v="0"/>
    <s v="No"/>
    <x v="0"/>
    <m/>
    <n v="6"/>
    <m/>
    <m/>
    <s v="202480"/>
    <x v="307"/>
    <x v="177"/>
    <x v="19"/>
    <s v="Archdeaconry of Bedford"/>
    <m/>
    <m/>
    <m/>
    <m/>
    <n v="3500"/>
    <m/>
    <m/>
  </r>
  <r>
    <x v="6"/>
    <x v="0"/>
    <s v="No"/>
    <x v="0"/>
    <m/>
    <n v="6"/>
    <m/>
    <m/>
    <s v="202491"/>
    <x v="308"/>
    <x v="178"/>
    <x v="19"/>
    <s v="Archdeaconry of Bedford"/>
    <m/>
    <m/>
    <m/>
    <m/>
    <n v="750"/>
    <m/>
    <m/>
  </r>
  <r>
    <x v="6"/>
    <x v="0"/>
    <s v="No"/>
    <x v="1"/>
    <m/>
    <n v="6"/>
    <m/>
    <m/>
    <s v="210440"/>
    <x v="309"/>
    <x v="179"/>
    <x v="20"/>
    <s v="Archdeaconry of Bedford"/>
    <m/>
    <m/>
    <m/>
    <m/>
    <n v="6722.5"/>
    <m/>
    <m/>
  </r>
  <r>
    <x v="6"/>
    <x v="0"/>
    <s v="OK"/>
    <x v="1"/>
    <m/>
    <n v="6"/>
    <m/>
    <m/>
    <s v="212130"/>
    <x v="310"/>
    <x v="179"/>
    <x v="20"/>
    <s v="Archdeaconry of Bedford"/>
    <m/>
    <m/>
    <m/>
    <m/>
    <n v="4348"/>
    <m/>
    <m/>
  </r>
  <r>
    <x v="6"/>
    <x v="0"/>
    <s v="No"/>
    <x v="0"/>
    <m/>
    <n v="6"/>
    <m/>
    <m/>
    <s v="210460"/>
    <x v="311"/>
    <x v="180"/>
    <x v="20"/>
    <s v="Archdeaconry of Bedford"/>
    <m/>
    <m/>
    <m/>
    <m/>
    <n v="770.75"/>
    <m/>
    <m/>
  </r>
  <r>
    <x v="6"/>
    <x v="0"/>
    <s v="No"/>
    <x v="0"/>
    <m/>
    <n v="6"/>
    <m/>
    <m/>
    <s v="211430"/>
    <x v="312"/>
    <x v="180"/>
    <x v="20"/>
    <s v="Archdeaconry of Bedford"/>
    <m/>
    <m/>
    <m/>
    <m/>
    <n v="100"/>
    <m/>
    <m/>
  </r>
  <r>
    <x v="6"/>
    <x v="0"/>
    <s v="OK"/>
    <x v="0"/>
    <m/>
    <n v="6"/>
    <m/>
    <m/>
    <s v="210630"/>
    <x v="313"/>
    <x v="181"/>
    <x v="20"/>
    <s v="Archdeaconry of Bedford"/>
    <m/>
    <m/>
    <m/>
    <m/>
    <n v="1922"/>
    <m/>
    <m/>
  </r>
  <r>
    <x v="6"/>
    <x v="0"/>
    <s v="No"/>
    <x v="0"/>
    <m/>
    <n v="6"/>
    <m/>
    <m/>
    <s v="211120"/>
    <x v="314"/>
    <x v="181"/>
    <x v="20"/>
    <s v="Archdeaconry of Bedford"/>
    <m/>
    <m/>
    <m/>
    <m/>
    <n v="500"/>
    <m/>
    <m/>
  </r>
  <r>
    <x v="6"/>
    <x v="0"/>
    <s v="No"/>
    <x v="0"/>
    <m/>
    <n v="6"/>
    <m/>
    <m/>
    <s v="210730"/>
    <x v="315"/>
    <x v="182"/>
    <x v="20"/>
    <s v="Archdeaconry of Bedford"/>
    <m/>
    <m/>
    <m/>
    <m/>
    <n v="0"/>
    <m/>
    <m/>
  </r>
  <r>
    <x v="6"/>
    <x v="0"/>
    <s v="No"/>
    <x v="0"/>
    <m/>
    <n v="6"/>
    <m/>
    <m/>
    <s v="212070"/>
    <x v="316"/>
    <x v="182"/>
    <x v="20"/>
    <s v="Archdeaconry of Bedford"/>
    <m/>
    <m/>
    <m/>
    <m/>
    <n v="0"/>
    <m/>
    <m/>
  </r>
  <r>
    <x v="6"/>
    <x v="0"/>
    <s v="No"/>
    <x v="0"/>
    <m/>
    <n v="6"/>
    <m/>
    <m/>
    <s v="212890"/>
    <x v="317"/>
    <x v="182"/>
    <x v="20"/>
    <s v="Archdeaconry of Bedford"/>
    <m/>
    <m/>
    <m/>
    <m/>
    <n v="100"/>
    <m/>
    <m/>
  </r>
  <r>
    <x v="6"/>
    <x v="0"/>
    <s v="OK"/>
    <x v="0"/>
    <m/>
    <n v="6"/>
    <m/>
    <m/>
    <s v="210950"/>
    <x v="318"/>
    <x v="183"/>
    <x v="20"/>
    <s v="Archdeaconry of Bedford"/>
    <m/>
    <m/>
    <m/>
    <m/>
    <n v="0"/>
    <m/>
    <m/>
  </r>
  <r>
    <x v="6"/>
    <x v="0"/>
    <s v="OK"/>
    <x v="0"/>
    <m/>
    <n v="6"/>
    <m/>
    <m/>
    <s v="212320"/>
    <x v="319"/>
    <x v="183"/>
    <x v="20"/>
    <s v="Archdeaconry of Bedford"/>
    <m/>
    <m/>
    <m/>
    <m/>
    <n v="4000"/>
    <m/>
    <m/>
  </r>
  <r>
    <x v="6"/>
    <x v="0"/>
    <s v="OK"/>
    <x v="0"/>
    <m/>
    <n v="6"/>
    <m/>
    <m/>
    <s v="212361"/>
    <x v="320"/>
    <x v="183"/>
    <x v="20"/>
    <s v="Archdeaconry of Bedford"/>
    <m/>
    <m/>
    <m/>
    <m/>
    <n v="420"/>
    <m/>
    <m/>
  </r>
  <r>
    <x v="6"/>
    <x v="0"/>
    <s v="No"/>
    <x v="0"/>
    <m/>
    <n v="6"/>
    <m/>
    <m/>
    <s v="211830"/>
    <x v="321"/>
    <x v="184"/>
    <x v="20"/>
    <s v="Archdeaconry of Bedford"/>
    <m/>
    <m/>
    <m/>
    <m/>
    <n v="500"/>
    <m/>
    <m/>
  </r>
  <r>
    <x v="6"/>
    <x v="0"/>
    <s v="No"/>
    <x v="0"/>
    <m/>
    <n v="6"/>
    <m/>
    <m/>
    <s v="212570"/>
    <x v="322"/>
    <x v="184"/>
    <x v="20"/>
    <s v="Archdeaconry of Bedford"/>
    <m/>
    <m/>
    <m/>
    <m/>
    <n v="0.01"/>
    <m/>
    <m/>
  </r>
  <r>
    <x v="6"/>
    <x v="0"/>
    <s v="OK"/>
    <x v="0"/>
    <m/>
    <n v="6"/>
    <m/>
    <m/>
    <s v="211930"/>
    <x v="323"/>
    <x v="181"/>
    <x v="20"/>
    <s v="Archdeaconry of Bedford"/>
    <m/>
    <m/>
    <m/>
    <m/>
    <n v="2000"/>
    <m/>
    <m/>
  </r>
  <r>
    <x v="6"/>
    <x v="0"/>
    <s v="OK"/>
    <x v="0"/>
    <m/>
    <n v="6"/>
    <m/>
    <m/>
    <s v="211970"/>
    <x v="324"/>
    <x v="184"/>
    <x v="20"/>
    <s v="Archdeaconry of Bedford"/>
    <m/>
    <m/>
    <m/>
    <m/>
    <n v="1558.75"/>
    <m/>
    <m/>
  </r>
  <r>
    <x v="6"/>
    <x v="0"/>
    <s v="No"/>
    <x v="0"/>
    <m/>
    <n v="6"/>
    <m/>
    <m/>
    <s v="212000"/>
    <x v="325"/>
    <x v="181"/>
    <x v="20"/>
    <s v="Archdeaconry of Bedford"/>
    <m/>
    <m/>
    <m/>
    <m/>
    <n v="3000"/>
    <m/>
    <m/>
  </r>
  <r>
    <x v="6"/>
    <x v="0"/>
    <s v="No"/>
    <x v="0"/>
    <m/>
    <n v="6"/>
    <m/>
    <m/>
    <s v="213000"/>
    <x v="326"/>
    <x v="181"/>
    <x v="20"/>
    <s v="Archdeaconry of Bedford"/>
    <m/>
    <m/>
    <m/>
    <m/>
    <n v="0"/>
    <m/>
    <m/>
  </r>
  <r>
    <x v="6"/>
    <x v="0"/>
    <s v="No"/>
    <x v="0"/>
    <m/>
    <n v="6"/>
    <m/>
    <m/>
    <s v="212450"/>
    <x v="327"/>
    <x v="181"/>
    <x v="20"/>
    <s v="Archdeaconry of Bedford"/>
    <m/>
    <m/>
    <m/>
    <m/>
    <n v="800"/>
    <m/>
    <m/>
  </r>
  <r>
    <x v="6"/>
    <x v="0"/>
    <s v="No"/>
    <x v="0"/>
    <m/>
    <n v="6"/>
    <m/>
    <m/>
    <s v="212630"/>
    <x v="328"/>
    <x v="181"/>
    <x v="20"/>
    <s v="Archdeaconry of Bedford"/>
    <m/>
    <m/>
    <m/>
    <m/>
    <n v="0"/>
    <m/>
    <m/>
  </r>
  <r>
    <x v="6"/>
    <x v="0"/>
    <s v="No"/>
    <x v="0"/>
    <m/>
    <n v="6"/>
    <m/>
    <m/>
    <s v="213020"/>
    <x v="329"/>
    <x v="185"/>
    <x v="20"/>
    <s v="Archdeaconry of Bedford"/>
    <m/>
    <m/>
    <m/>
    <m/>
    <n v="2000"/>
    <m/>
    <m/>
  </r>
  <r>
    <x v="6"/>
    <x v="0"/>
    <s v="No"/>
    <x v="0"/>
    <m/>
    <n v="6"/>
    <m/>
    <m/>
    <s v="210540"/>
    <x v="330"/>
    <x v="186"/>
    <x v="20"/>
    <s v="Archdeaconry of Bedford"/>
    <m/>
    <m/>
    <m/>
    <m/>
    <n v="1500"/>
    <m/>
    <m/>
  </r>
  <r>
    <x v="6"/>
    <x v="0"/>
    <s v="No"/>
    <x v="0"/>
    <m/>
    <n v="6"/>
    <m/>
    <m/>
    <s v="211921"/>
    <x v="331"/>
    <x v="186"/>
    <x v="20"/>
    <s v="Archdeaconry of Bedford"/>
    <m/>
    <m/>
    <m/>
    <m/>
    <n v="1588.42"/>
    <m/>
    <m/>
  </r>
  <r>
    <x v="6"/>
    <x v="0"/>
    <s v="OK"/>
    <x v="0"/>
    <m/>
    <n v="6"/>
    <m/>
    <m/>
    <s v="212380"/>
    <x v="332"/>
    <x v="186"/>
    <x v="20"/>
    <s v="Archdeaconry of Bedford"/>
    <m/>
    <m/>
    <m/>
    <m/>
    <n v="590.5"/>
    <m/>
    <m/>
  </r>
  <r>
    <x v="6"/>
    <x v="0"/>
    <s v="OK"/>
    <x v="0"/>
    <m/>
    <n v="6"/>
    <m/>
    <m/>
    <s v="210690"/>
    <x v="333"/>
    <x v="187"/>
    <x v="20"/>
    <s v="Archdeaconry of Bedford"/>
    <m/>
    <m/>
    <m/>
    <m/>
    <n v="4873"/>
    <m/>
    <m/>
  </r>
  <r>
    <x v="6"/>
    <x v="0"/>
    <s v="OK"/>
    <x v="0"/>
    <m/>
    <n v="7"/>
    <m/>
    <m/>
    <s v="030480"/>
    <x v="0"/>
    <x v="0"/>
    <x v="0"/>
    <s v="Archdeaconry of St Albans "/>
    <m/>
    <m/>
    <m/>
    <m/>
    <n v="956"/>
    <m/>
    <m/>
  </r>
  <r>
    <x v="6"/>
    <x v="0"/>
    <s v="OK"/>
    <x v="0"/>
    <m/>
    <n v="7"/>
    <m/>
    <m/>
    <s v="032500"/>
    <x v="1"/>
    <x v="0"/>
    <x v="0"/>
    <s v="Archdeaconry of St Albans "/>
    <m/>
    <m/>
    <m/>
    <m/>
    <n v="5488"/>
    <m/>
    <m/>
  </r>
  <r>
    <x v="6"/>
    <x v="0"/>
    <s v="OK"/>
    <x v="0"/>
    <m/>
    <n v="7"/>
    <m/>
    <m/>
    <s v="031050"/>
    <x v="2"/>
    <x v="1"/>
    <x v="0"/>
    <s v="Archdeaconry of St Albans "/>
    <m/>
    <m/>
    <m/>
    <m/>
    <n v="11000"/>
    <m/>
    <m/>
  </r>
  <r>
    <x v="6"/>
    <x v="0"/>
    <s v="OK"/>
    <x v="0"/>
    <m/>
    <n v="7"/>
    <m/>
    <m/>
    <s v="031060"/>
    <x v="3"/>
    <x v="1"/>
    <x v="0"/>
    <s v="Archdeaconry of St Albans "/>
    <m/>
    <m/>
    <m/>
    <m/>
    <n v="0"/>
    <m/>
    <m/>
  </r>
  <r>
    <x v="6"/>
    <x v="0"/>
    <s v="OK"/>
    <x v="0"/>
    <m/>
    <n v="7"/>
    <m/>
    <m/>
    <s v="031620"/>
    <x v="4"/>
    <x v="1"/>
    <x v="0"/>
    <s v="Archdeaconry of St Albans "/>
    <m/>
    <m/>
    <m/>
    <m/>
    <n v="3338"/>
    <m/>
    <m/>
  </r>
  <r>
    <x v="6"/>
    <x v="0"/>
    <s v="OK"/>
    <x v="0"/>
    <m/>
    <n v="7"/>
    <m/>
    <m/>
    <s v="031851"/>
    <x v="5"/>
    <x v="1"/>
    <x v="0"/>
    <s v="Archdeaconry of St Albans "/>
    <m/>
    <m/>
    <m/>
    <m/>
    <n v="617.75"/>
    <m/>
    <m/>
  </r>
  <r>
    <x v="6"/>
    <x v="0"/>
    <s v="OK"/>
    <x v="0"/>
    <m/>
    <n v="7"/>
    <m/>
    <m/>
    <s v="032020"/>
    <x v="6"/>
    <x v="1"/>
    <x v="0"/>
    <s v="Archdeaconry of St Albans "/>
    <m/>
    <m/>
    <m/>
    <m/>
    <n v="4098"/>
    <m/>
    <m/>
  </r>
  <r>
    <x v="6"/>
    <x v="0"/>
    <s v="OK"/>
    <x v="0"/>
    <m/>
    <n v="7"/>
    <m/>
    <m/>
    <s v="031901"/>
    <x v="7"/>
    <x v="2"/>
    <x v="0"/>
    <s v="Archdeaconry of St Albans "/>
    <m/>
    <m/>
    <m/>
    <m/>
    <n v="4800"/>
    <m/>
    <m/>
  </r>
  <r>
    <x v="6"/>
    <x v="0"/>
    <s v="No"/>
    <x v="0"/>
    <m/>
    <n v="7"/>
    <m/>
    <m/>
    <s v="032621"/>
    <x v="8"/>
    <x v="3"/>
    <x v="0"/>
    <s v="Archdeaconry of St Albans "/>
    <m/>
    <m/>
    <m/>
    <m/>
    <n v="15000"/>
    <m/>
    <m/>
  </r>
  <r>
    <x v="6"/>
    <x v="0"/>
    <s v="No"/>
    <x v="0"/>
    <m/>
    <n v="7"/>
    <m/>
    <m/>
    <s v="032880"/>
    <x v="9"/>
    <x v="2"/>
    <x v="0"/>
    <s v="Archdeaconry of St Albans "/>
    <m/>
    <m/>
    <m/>
    <m/>
    <n v="2250"/>
    <m/>
    <m/>
  </r>
  <r>
    <x v="6"/>
    <x v="0"/>
    <s v="OK"/>
    <x v="0"/>
    <m/>
    <n v="7"/>
    <m/>
    <m/>
    <s v="091081"/>
    <x v="10"/>
    <x v="4"/>
    <x v="1"/>
    <s v="Archdeaconry of St Albans "/>
    <m/>
    <m/>
    <m/>
    <m/>
    <n v="610.16999999999996"/>
    <m/>
    <m/>
  </r>
  <r>
    <x v="6"/>
    <x v="0"/>
    <s v="No"/>
    <x v="0"/>
    <m/>
    <n v="7"/>
    <m/>
    <m/>
    <s v="091670"/>
    <x v="11"/>
    <x v="4"/>
    <x v="1"/>
    <s v="Archdeaconry of St Albans "/>
    <m/>
    <m/>
    <m/>
    <m/>
    <n v="200"/>
    <m/>
    <m/>
  </r>
  <r>
    <x v="6"/>
    <x v="0"/>
    <s v="No"/>
    <x v="0"/>
    <m/>
    <n v="7"/>
    <m/>
    <m/>
    <s v="091290"/>
    <x v="12"/>
    <x v="5"/>
    <x v="1"/>
    <s v="Archdeaconry of St Albans "/>
    <m/>
    <m/>
    <m/>
    <m/>
    <n v="0"/>
    <m/>
    <m/>
  </r>
  <r>
    <x v="6"/>
    <x v="0"/>
    <s v="OK"/>
    <x v="0"/>
    <m/>
    <n v="7"/>
    <m/>
    <m/>
    <s v="091291"/>
    <x v="334"/>
    <x v="5"/>
    <x v="1"/>
    <s v="Archdeaconry of St Albans "/>
    <m/>
    <m/>
    <m/>
    <m/>
    <n v="25000"/>
    <m/>
    <m/>
  </r>
  <r>
    <x v="6"/>
    <x v="0"/>
    <s v="OK"/>
    <x v="0"/>
    <m/>
    <n v="7"/>
    <m/>
    <m/>
    <s v="091292"/>
    <x v="335"/>
    <x v="5"/>
    <x v="1"/>
    <s v="Archdeaconry of St Albans "/>
    <m/>
    <m/>
    <m/>
    <m/>
    <n v="0"/>
    <m/>
    <m/>
  </r>
  <r>
    <x v="6"/>
    <x v="0"/>
    <s v="No"/>
    <x v="0"/>
    <m/>
    <n v="7"/>
    <m/>
    <m/>
    <s v="091293"/>
    <x v="336"/>
    <x v="5"/>
    <x v="1"/>
    <s v="Archdeaconry of St Albans "/>
    <m/>
    <m/>
    <m/>
    <m/>
    <n v="0"/>
    <m/>
    <m/>
  </r>
  <r>
    <x v="6"/>
    <x v="0"/>
    <s v="OK"/>
    <x v="0"/>
    <m/>
    <n v="7"/>
    <m/>
    <m/>
    <s v="091294"/>
    <x v="337"/>
    <x v="5"/>
    <x v="1"/>
    <s v="Archdeaconry of St Albans "/>
    <m/>
    <m/>
    <m/>
    <m/>
    <n v="5641.22"/>
    <m/>
    <m/>
  </r>
  <r>
    <x v="6"/>
    <x v="0"/>
    <s v="No"/>
    <x v="0"/>
    <m/>
    <n v="7"/>
    <m/>
    <m/>
    <s v="091340"/>
    <x v="13"/>
    <x v="6"/>
    <x v="1"/>
    <s v="Archdeaconry of St Albans "/>
    <m/>
    <m/>
    <m/>
    <m/>
    <n v="200"/>
    <m/>
    <m/>
  </r>
  <r>
    <x v="6"/>
    <x v="0"/>
    <s v="OK"/>
    <x v="0"/>
    <m/>
    <n v="7"/>
    <m/>
    <m/>
    <s v="091390"/>
    <x v="14"/>
    <x v="6"/>
    <x v="1"/>
    <s v="Archdeaconry of St Albans "/>
    <m/>
    <m/>
    <m/>
    <m/>
    <n v="3605"/>
    <m/>
    <m/>
  </r>
  <r>
    <x v="6"/>
    <x v="0"/>
    <s v="No"/>
    <x v="0"/>
    <m/>
    <n v="7"/>
    <m/>
    <m/>
    <s v="091460"/>
    <x v="15"/>
    <x v="7"/>
    <x v="1"/>
    <s v="Archdeaconry of St Albans "/>
    <m/>
    <m/>
    <m/>
    <m/>
    <n v="825"/>
    <m/>
    <m/>
  </r>
  <r>
    <x v="6"/>
    <x v="0"/>
    <s v="No"/>
    <x v="0"/>
    <m/>
    <n v="7"/>
    <m/>
    <m/>
    <s v="091940"/>
    <x v="16"/>
    <x v="7"/>
    <x v="1"/>
    <s v="Archdeaconry of St Albans "/>
    <m/>
    <m/>
    <m/>
    <m/>
    <n v="12400"/>
    <m/>
    <m/>
  </r>
  <r>
    <x v="6"/>
    <x v="0"/>
    <s v="OK"/>
    <x v="0"/>
    <m/>
    <n v="7"/>
    <m/>
    <m/>
    <s v="091580"/>
    <x v="17"/>
    <x v="7"/>
    <x v="1"/>
    <s v="Archdeaconry of St Albans "/>
    <m/>
    <m/>
    <m/>
    <m/>
    <n v="500"/>
    <m/>
    <m/>
  </r>
  <r>
    <x v="6"/>
    <x v="0"/>
    <s v="No"/>
    <x v="0"/>
    <m/>
    <n v="7"/>
    <m/>
    <m/>
    <s v="091950"/>
    <x v="18"/>
    <x v="8"/>
    <x v="1"/>
    <s v="Archdeaconry of St Albans "/>
    <m/>
    <m/>
    <m/>
    <m/>
    <n v="506.92"/>
    <m/>
    <m/>
  </r>
  <r>
    <x v="6"/>
    <x v="0"/>
    <s v="OK"/>
    <x v="0"/>
    <m/>
    <n v="7"/>
    <m/>
    <m/>
    <s v="091551"/>
    <x v="19"/>
    <x v="8"/>
    <x v="1"/>
    <s v="Archdeaconry of St Albans "/>
    <m/>
    <m/>
    <m/>
    <m/>
    <n v="7526"/>
    <m/>
    <m/>
  </r>
  <r>
    <x v="6"/>
    <x v="0"/>
    <s v="OK"/>
    <x v="0"/>
    <m/>
    <n v="7"/>
    <m/>
    <m/>
    <s v="092900"/>
    <x v="20"/>
    <x v="8"/>
    <x v="1"/>
    <s v="Archdeaconry of St Albans "/>
    <m/>
    <m/>
    <m/>
    <m/>
    <n v="1267"/>
    <m/>
    <m/>
  </r>
  <r>
    <x v="6"/>
    <x v="0"/>
    <s v="OK"/>
    <x v="0"/>
    <m/>
    <n v="7"/>
    <m/>
    <m/>
    <s v="091920"/>
    <x v="21"/>
    <x v="9"/>
    <x v="1"/>
    <s v="Archdeaconry of St Albans "/>
    <m/>
    <m/>
    <m/>
    <m/>
    <n v="4424.97"/>
    <m/>
    <m/>
  </r>
  <r>
    <x v="6"/>
    <x v="0"/>
    <s v="OK"/>
    <x v="0"/>
    <m/>
    <n v="7"/>
    <m/>
    <m/>
    <s v="091990"/>
    <x v="22"/>
    <x v="6"/>
    <x v="1"/>
    <s v="Archdeaconry of St Albans "/>
    <m/>
    <m/>
    <m/>
    <m/>
    <n v="2211"/>
    <m/>
    <m/>
  </r>
  <r>
    <x v="6"/>
    <x v="0"/>
    <s v="OK"/>
    <x v="0"/>
    <m/>
    <n v="7"/>
    <m/>
    <m/>
    <s v="092061"/>
    <x v="23"/>
    <x v="10"/>
    <x v="1"/>
    <s v="Archdeaconry of St Albans "/>
    <m/>
    <m/>
    <m/>
    <m/>
    <n v="0"/>
    <m/>
    <m/>
  </r>
  <r>
    <x v="6"/>
    <x v="0"/>
    <s v="OK"/>
    <x v="0"/>
    <m/>
    <n v="7"/>
    <m/>
    <m/>
    <s v="092250"/>
    <x v="24"/>
    <x v="4"/>
    <x v="1"/>
    <s v="Archdeaconry of St Albans "/>
    <m/>
    <m/>
    <m/>
    <m/>
    <n v="3488"/>
    <m/>
    <m/>
  </r>
  <r>
    <x v="6"/>
    <x v="0"/>
    <s v="OK"/>
    <x v="0"/>
    <m/>
    <n v="7"/>
    <m/>
    <m/>
    <s v="092260"/>
    <x v="25"/>
    <x v="5"/>
    <x v="1"/>
    <s v="Archdeaconry of St Albans "/>
    <m/>
    <m/>
    <m/>
    <m/>
    <n v="1696"/>
    <m/>
    <m/>
  </r>
  <r>
    <x v="6"/>
    <x v="0"/>
    <s v="OK"/>
    <x v="0"/>
    <m/>
    <n v="7"/>
    <m/>
    <m/>
    <s v="092470"/>
    <x v="26"/>
    <x v="10"/>
    <x v="1"/>
    <s v="Archdeaconry of St Albans "/>
    <m/>
    <m/>
    <m/>
    <m/>
    <n v="4427"/>
    <m/>
    <m/>
  </r>
  <r>
    <x v="6"/>
    <x v="0"/>
    <s v="OK"/>
    <x v="0"/>
    <m/>
    <n v="7"/>
    <m/>
    <m/>
    <s v="092881"/>
    <x v="27"/>
    <x v="11"/>
    <x v="1"/>
    <s v="Archdeaconry of St Albans "/>
    <m/>
    <m/>
    <m/>
    <m/>
    <n v="3250"/>
    <m/>
    <m/>
  </r>
  <r>
    <x v="6"/>
    <x v="0"/>
    <s v="OK"/>
    <x v="0"/>
    <m/>
    <n v="7"/>
    <m/>
    <m/>
    <s v="100660"/>
    <x v="28"/>
    <x v="12"/>
    <x v="2"/>
    <s v="Archdeaconry of St Albans "/>
    <m/>
    <m/>
    <m/>
    <m/>
    <n v="4054"/>
    <m/>
    <m/>
  </r>
  <r>
    <x v="6"/>
    <x v="0"/>
    <s v="OK"/>
    <x v="1"/>
    <m/>
    <n v="7"/>
    <m/>
    <m/>
    <s v="100680"/>
    <x v="29"/>
    <x v="13"/>
    <x v="2"/>
    <s v="Archdeaconry of St Albans "/>
    <m/>
    <m/>
    <m/>
    <m/>
    <n v="35706"/>
    <m/>
    <m/>
  </r>
  <r>
    <x v="6"/>
    <x v="0"/>
    <s v="OK"/>
    <x v="1"/>
    <m/>
    <n v="7"/>
    <m/>
    <m/>
    <s v="100681"/>
    <x v="30"/>
    <x v="14"/>
    <x v="2"/>
    <s v="Archdeaconry of St Albans "/>
    <m/>
    <m/>
    <m/>
    <m/>
    <n v="11342"/>
    <m/>
    <m/>
  </r>
  <r>
    <x v="6"/>
    <x v="0"/>
    <s v="No"/>
    <x v="0"/>
    <m/>
    <n v="7"/>
    <m/>
    <m/>
    <s v="100790"/>
    <x v="31"/>
    <x v="15"/>
    <x v="2"/>
    <s v="Archdeaconry of St Albans "/>
    <m/>
    <m/>
    <m/>
    <m/>
    <n v="5344"/>
    <m/>
    <m/>
  </r>
  <r>
    <x v="6"/>
    <x v="0"/>
    <s v="OK"/>
    <x v="0"/>
    <m/>
    <n v="7"/>
    <m/>
    <m/>
    <s v="100791"/>
    <x v="32"/>
    <x v="16"/>
    <x v="2"/>
    <s v="Archdeaconry of St Albans "/>
    <m/>
    <m/>
    <m/>
    <m/>
    <n v="5706.25"/>
    <m/>
    <m/>
  </r>
  <r>
    <x v="6"/>
    <x v="0"/>
    <s v="OK"/>
    <x v="0"/>
    <m/>
    <n v="7"/>
    <m/>
    <m/>
    <s v="101800"/>
    <x v="33"/>
    <x v="17"/>
    <x v="2"/>
    <s v="Archdeaconry of St Albans "/>
    <m/>
    <m/>
    <m/>
    <m/>
    <n v="4320"/>
    <m/>
    <m/>
  </r>
  <r>
    <x v="6"/>
    <x v="0"/>
    <s v="OK"/>
    <x v="0"/>
    <m/>
    <n v="7"/>
    <m/>
    <m/>
    <s v="102100"/>
    <x v="34"/>
    <x v="18"/>
    <x v="2"/>
    <s v="Archdeaconry of St Albans "/>
    <m/>
    <m/>
    <m/>
    <m/>
    <n v="7105"/>
    <m/>
    <m/>
  </r>
  <r>
    <x v="6"/>
    <x v="0"/>
    <s v="OK"/>
    <x v="0"/>
    <m/>
    <n v="7"/>
    <m/>
    <m/>
    <s v="100490"/>
    <x v="35"/>
    <x v="19"/>
    <x v="2"/>
    <s v="Archdeaconry of St Albans "/>
    <m/>
    <m/>
    <m/>
    <m/>
    <n v="4028"/>
    <m/>
    <m/>
  </r>
  <r>
    <x v="6"/>
    <x v="0"/>
    <s v="No"/>
    <x v="0"/>
    <m/>
    <n v="7"/>
    <m/>
    <m/>
    <s v="102300"/>
    <x v="36"/>
    <x v="12"/>
    <x v="2"/>
    <s v="Archdeaconry of St Albans "/>
    <m/>
    <m/>
    <m/>
    <m/>
    <n v="1917"/>
    <m/>
    <m/>
  </r>
  <r>
    <x v="6"/>
    <x v="0"/>
    <s v="OK"/>
    <x v="0"/>
    <m/>
    <n v="7"/>
    <m/>
    <m/>
    <s v="112180"/>
    <x v="37"/>
    <x v="20"/>
    <x v="3"/>
    <s v="Archdeaconry of St Albans "/>
    <m/>
    <m/>
    <m/>
    <m/>
    <n v="6353"/>
    <m/>
    <m/>
  </r>
  <r>
    <x v="6"/>
    <x v="0"/>
    <s v="OK"/>
    <x v="0"/>
    <m/>
    <n v="7"/>
    <m/>
    <m/>
    <s v="112211"/>
    <x v="38"/>
    <x v="21"/>
    <x v="3"/>
    <s v="Archdeaconry of St Albans "/>
    <m/>
    <m/>
    <m/>
    <m/>
    <n v="5861"/>
    <m/>
    <m/>
  </r>
  <r>
    <x v="6"/>
    <x v="0"/>
    <s v="OK"/>
    <x v="0"/>
    <m/>
    <n v="7"/>
    <m/>
    <m/>
    <s v="112191"/>
    <x v="39"/>
    <x v="22"/>
    <x v="3"/>
    <s v="Archdeaconry of St Albans "/>
    <m/>
    <m/>
    <m/>
    <m/>
    <n v="5079"/>
    <m/>
    <m/>
  </r>
  <r>
    <x v="6"/>
    <x v="0"/>
    <s v="OK"/>
    <x v="0"/>
    <m/>
    <n v="7"/>
    <m/>
    <m/>
    <s v="112200"/>
    <x v="40"/>
    <x v="23"/>
    <x v="3"/>
    <s v="Archdeaconry of St Albans "/>
    <m/>
    <m/>
    <m/>
    <m/>
    <n v="7589"/>
    <m/>
    <m/>
  </r>
  <r>
    <x v="6"/>
    <x v="0"/>
    <s v="OK"/>
    <x v="0"/>
    <m/>
    <n v="7"/>
    <m/>
    <m/>
    <s v="112210"/>
    <x v="41"/>
    <x v="24"/>
    <x v="3"/>
    <s v="Archdeaconry of St Albans "/>
    <m/>
    <m/>
    <m/>
    <m/>
    <n v="10000"/>
    <m/>
    <m/>
  </r>
  <r>
    <x v="6"/>
    <x v="0"/>
    <s v="No"/>
    <x v="0"/>
    <m/>
    <n v="7"/>
    <m/>
    <m/>
    <s v="112220"/>
    <x v="42"/>
    <x v="25"/>
    <x v="3"/>
    <s v="Archdeaconry of St Albans "/>
    <m/>
    <m/>
    <m/>
    <m/>
    <n v="8383.67"/>
    <m/>
    <m/>
  </r>
  <r>
    <x v="6"/>
    <x v="0"/>
    <s v="OK"/>
    <x v="0"/>
    <m/>
    <n v="7"/>
    <m/>
    <m/>
    <s v="112230"/>
    <x v="43"/>
    <x v="26"/>
    <x v="3"/>
    <s v="Archdeaconry of St Albans "/>
    <m/>
    <m/>
    <m/>
    <m/>
    <n v="5569"/>
    <m/>
    <m/>
  </r>
  <r>
    <x v="6"/>
    <x v="0"/>
    <s v="OK"/>
    <x v="0"/>
    <m/>
    <n v="7"/>
    <m/>
    <m/>
    <s v="112240"/>
    <x v="44"/>
    <x v="27"/>
    <x v="3"/>
    <s v="Archdeaconry of St Albans "/>
    <m/>
    <m/>
    <m/>
    <m/>
    <n v="7052"/>
    <m/>
    <m/>
  </r>
  <r>
    <x v="6"/>
    <x v="0"/>
    <s v="OK"/>
    <x v="0"/>
    <m/>
    <n v="7"/>
    <m/>
    <m/>
    <s v="110040"/>
    <x v="45"/>
    <x v="28"/>
    <x v="3"/>
    <s v="Archdeaconry of St Albans "/>
    <m/>
    <m/>
    <m/>
    <m/>
    <n v="2583"/>
    <m/>
    <m/>
  </r>
  <r>
    <x v="6"/>
    <x v="0"/>
    <s v="OK"/>
    <x v="0"/>
    <m/>
    <n v="7"/>
    <m/>
    <m/>
    <s v="110531"/>
    <x v="46"/>
    <x v="29"/>
    <x v="3"/>
    <s v="Archdeaconry of St Albans "/>
    <m/>
    <m/>
    <m/>
    <m/>
    <n v="4773.42"/>
    <m/>
    <m/>
  </r>
  <r>
    <x v="6"/>
    <x v="0"/>
    <s v="OK"/>
    <x v="0"/>
    <m/>
    <n v="7"/>
    <m/>
    <m/>
    <s v="110750"/>
    <x v="47"/>
    <x v="30"/>
    <x v="3"/>
    <s v="Archdeaconry of St Albans "/>
    <m/>
    <m/>
    <m/>
    <m/>
    <n v="5800"/>
    <m/>
    <m/>
  </r>
  <r>
    <x v="6"/>
    <x v="0"/>
    <s v="No"/>
    <x v="0"/>
    <m/>
    <n v="7"/>
    <m/>
    <m/>
    <s v="110740"/>
    <x v="48"/>
    <x v="31"/>
    <x v="3"/>
    <s v="Archdeaconry of St Albans "/>
    <m/>
    <m/>
    <m/>
    <m/>
    <n v="2000"/>
    <m/>
    <m/>
  </r>
  <r>
    <x v="6"/>
    <x v="0"/>
    <s v="OK"/>
    <x v="0"/>
    <m/>
    <n v="7"/>
    <m/>
    <m/>
    <s v="110980"/>
    <x v="49"/>
    <x v="32"/>
    <x v="3"/>
    <s v="Archdeaconry of St Albans "/>
    <m/>
    <m/>
    <m/>
    <m/>
    <n v="5045"/>
    <m/>
    <m/>
  </r>
  <r>
    <x v="6"/>
    <x v="0"/>
    <s v="OK"/>
    <x v="0"/>
    <m/>
    <n v="7"/>
    <m/>
    <m/>
    <s v="112060"/>
    <x v="50"/>
    <x v="28"/>
    <x v="3"/>
    <s v="Archdeaconry of St Albans "/>
    <m/>
    <m/>
    <m/>
    <m/>
    <n v="9649"/>
    <m/>
    <m/>
  </r>
  <r>
    <x v="6"/>
    <x v="0"/>
    <s v="No"/>
    <x v="0"/>
    <m/>
    <n v="7"/>
    <m/>
    <m/>
    <s v="112340"/>
    <x v="51"/>
    <x v="28"/>
    <x v="3"/>
    <s v="Archdeaconry of St Albans "/>
    <m/>
    <m/>
    <m/>
    <m/>
    <n v="6000"/>
    <m/>
    <m/>
  </r>
  <r>
    <x v="6"/>
    <x v="0"/>
    <s v="OK"/>
    <x v="0"/>
    <m/>
    <n v="7"/>
    <m/>
    <m/>
    <s v="130010"/>
    <x v="52"/>
    <x v="33"/>
    <x v="4"/>
    <s v="Archdeaconry of St Albans "/>
    <m/>
    <m/>
    <m/>
    <m/>
    <n v="7951"/>
    <m/>
    <m/>
  </r>
  <r>
    <x v="6"/>
    <x v="0"/>
    <s v="OK"/>
    <x v="0"/>
    <m/>
    <n v="7"/>
    <m/>
    <m/>
    <s v="131500"/>
    <x v="53"/>
    <x v="34"/>
    <x v="4"/>
    <s v="Archdeaconry of St Albans "/>
    <m/>
    <m/>
    <m/>
    <m/>
    <n v="3351"/>
    <m/>
    <m/>
  </r>
  <r>
    <x v="6"/>
    <x v="0"/>
    <s v="No"/>
    <x v="0"/>
    <m/>
    <n v="7"/>
    <m/>
    <m/>
    <s v="131520"/>
    <x v="54"/>
    <x v="35"/>
    <x v="4"/>
    <s v="Archdeaconry of St Albans "/>
    <m/>
    <m/>
    <m/>
    <m/>
    <n v="1500"/>
    <m/>
    <m/>
  </r>
  <r>
    <x v="6"/>
    <x v="0"/>
    <s v="OK"/>
    <x v="0"/>
    <m/>
    <n v="7"/>
    <m/>
    <m/>
    <s v="131951"/>
    <x v="55"/>
    <x v="36"/>
    <x v="4"/>
    <s v="Archdeaconry of St Albans "/>
    <m/>
    <m/>
    <m/>
    <m/>
    <n v="0"/>
    <m/>
    <m/>
  </r>
  <r>
    <x v="6"/>
    <x v="0"/>
    <s v="OK"/>
    <x v="0"/>
    <m/>
    <n v="7"/>
    <m/>
    <m/>
    <s v="131960"/>
    <x v="56"/>
    <x v="37"/>
    <x v="4"/>
    <s v="Archdeaconry of St Albans "/>
    <m/>
    <m/>
    <m/>
    <m/>
    <n v="3863"/>
    <m/>
    <m/>
  </r>
  <r>
    <x v="6"/>
    <x v="0"/>
    <s v="No"/>
    <x v="0"/>
    <m/>
    <n v="7"/>
    <m/>
    <m/>
    <s v="132730"/>
    <x v="57"/>
    <x v="38"/>
    <x v="4"/>
    <s v="Archdeaconry of St Albans "/>
    <m/>
    <m/>
    <m/>
    <m/>
    <n v="0"/>
    <m/>
    <m/>
  </r>
  <r>
    <x v="6"/>
    <x v="0"/>
    <s v="OK"/>
    <x v="0"/>
    <m/>
    <n v="7"/>
    <m/>
    <m/>
    <s v="132740"/>
    <x v="58"/>
    <x v="39"/>
    <x v="4"/>
    <s v="Archdeaconry of St Albans "/>
    <m/>
    <m/>
    <m/>
    <m/>
    <n v="2615"/>
    <m/>
    <m/>
  </r>
  <r>
    <x v="6"/>
    <x v="0"/>
    <s v="No"/>
    <x v="0"/>
    <m/>
    <n v="7"/>
    <m/>
    <m/>
    <s v="132760"/>
    <x v="59"/>
    <x v="40"/>
    <x v="4"/>
    <s v="Archdeaconry of St Albans "/>
    <m/>
    <m/>
    <m/>
    <m/>
    <n v="2910"/>
    <m/>
    <m/>
  </r>
  <r>
    <x v="6"/>
    <x v="0"/>
    <s v="OK"/>
    <x v="0"/>
    <m/>
    <n v="7"/>
    <m/>
    <m/>
    <s v="132761"/>
    <x v="60"/>
    <x v="41"/>
    <x v="4"/>
    <s v="Archdeaconry of St Albans "/>
    <m/>
    <m/>
    <m/>
    <m/>
    <n v="9620"/>
    <m/>
    <m/>
  </r>
  <r>
    <x v="6"/>
    <x v="0"/>
    <s v="OK"/>
    <x v="0"/>
    <m/>
    <n v="7"/>
    <m/>
    <m/>
    <s v="132770"/>
    <x v="61"/>
    <x v="42"/>
    <x v="4"/>
    <s v="Archdeaconry of St Albans "/>
    <m/>
    <m/>
    <m/>
    <m/>
    <n v="7215.65"/>
    <m/>
    <m/>
  </r>
  <r>
    <x v="6"/>
    <x v="0"/>
    <s v="OK"/>
    <x v="0"/>
    <m/>
    <n v="7"/>
    <m/>
    <m/>
    <s v="132780"/>
    <x v="62"/>
    <x v="43"/>
    <x v="4"/>
    <s v="Archdeaconry of St Albans "/>
    <m/>
    <m/>
    <m/>
    <m/>
    <n v="4395"/>
    <m/>
    <m/>
  </r>
  <r>
    <x v="6"/>
    <x v="0"/>
    <s v="No"/>
    <x v="0"/>
    <m/>
    <n v="7"/>
    <m/>
    <m/>
    <s v="132781"/>
    <x v="63"/>
    <x v="44"/>
    <x v="4"/>
    <s v="Archdeaconry of St Albans "/>
    <m/>
    <m/>
    <m/>
    <m/>
    <n v="4002"/>
    <m/>
    <m/>
  </r>
  <r>
    <x v="6"/>
    <x v="0"/>
    <s v="OK"/>
    <x v="0"/>
    <m/>
    <n v="7"/>
    <m/>
    <m/>
    <s v="130570"/>
    <x v="64"/>
    <x v="45"/>
    <x v="4"/>
    <s v="Archdeaconry of St Albans "/>
    <m/>
    <m/>
    <m/>
    <m/>
    <n v="0"/>
    <m/>
    <m/>
  </r>
  <r>
    <x v="6"/>
    <x v="0"/>
    <s v="No"/>
    <x v="0"/>
    <m/>
    <n v="7"/>
    <m/>
    <m/>
    <s v="130580"/>
    <x v="65"/>
    <x v="46"/>
    <x v="4"/>
    <s v="Archdeaconry of St Albans "/>
    <m/>
    <m/>
    <m/>
    <m/>
    <n v="3500"/>
    <m/>
    <m/>
  </r>
  <r>
    <x v="6"/>
    <x v="0"/>
    <s v="No"/>
    <x v="0"/>
    <m/>
    <n v="7"/>
    <m/>
    <m/>
    <s v="140150"/>
    <x v="66"/>
    <x v="47"/>
    <x v="5"/>
    <s v="Archdeaconry of St Albans "/>
    <m/>
    <m/>
    <m/>
    <m/>
    <n v="140"/>
    <m/>
    <m/>
  </r>
  <r>
    <x v="6"/>
    <x v="0"/>
    <s v="OK"/>
    <x v="0"/>
    <m/>
    <n v="7"/>
    <m/>
    <m/>
    <s v="141440"/>
    <x v="67"/>
    <x v="47"/>
    <x v="5"/>
    <s v="Archdeaconry of St Albans "/>
    <m/>
    <m/>
    <m/>
    <m/>
    <n v="3508"/>
    <m/>
    <m/>
  </r>
  <r>
    <x v="6"/>
    <x v="0"/>
    <s v="No"/>
    <x v="0"/>
    <m/>
    <n v="7"/>
    <m/>
    <m/>
    <s v="140960"/>
    <x v="68"/>
    <x v="48"/>
    <x v="5"/>
    <s v="Archdeaconry of St Albans "/>
    <m/>
    <m/>
    <m/>
    <m/>
    <n v="0"/>
    <m/>
    <m/>
  </r>
  <r>
    <x v="6"/>
    <x v="0"/>
    <s v="OK"/>
    <x v="0"/>
    <m/>
    <n v="7"/>
    <m/>
    <m/>
    <s v="141100"/>
    <x v="69"/>
    <x v="49"/>
    <x v="5"/>
    <s v="Archdeaconry of St Albans "/>
    <m/>
    <m/>
    <m/>
    <m/>
    <n v="7943"/>
    <m/>
    <m/>
  </r>
  <r>
    <x v="6"/>
    <x v="0"/>
    <s v="OK"/>
    <x v="0"/>
    <m/>
    <n v="7"/>
    <m/>
    <m/>
    <s v="141110"/>
    <x v="70"/>
    <x v="50"/>
    <x v="5"/>
    <s v="Archdeaconry of St Albans "/>
    <m/>
    <m/>
    <m/>
    <m/>
    <n v="24220"/>
    <m/>
    <m/>
  </r>
  <r>
    <x v="6"/>
    <x v="0"/>
    <s v="OK"/>
    <x v="0"/>
    <m/>
    <n v="7"/>
    <m/>
    <m/>
    <s v="141760"/>
    <x v="71"/>
    <x v="48"/>
    <x v="5"/>
    <s v="Archdeaconry of St Albans "/>
    <m/>
    <m/>
    <m/>
    <m/>
    <n v="2286.16"/>
    <m/>
    <m/>
  </r>
  <r>
    <x v="6"/>
    <x v="0"/>
    <s v="OK"/>
    <x v="0"/>
    <m/>
    <n v="7"/>
    <m/>
    <m/>
    <s v="142080"/>
    <x v="72"/>
    <x v="51"/>
    <x v="5"/>
    <s v="Archdeaconry of St Albans "/>
    <m/>
    <m/>
    <m/>
    <m/>
    <n v="10071.93"/>
    <m/>
    <m/>
  </r>
  <r>
    <x v="6"/>
    <x v="0"/>
    <s v="OK"/>
    <x v="0"/>
    <m/>
    <n v="7"/>
    <m/>
    <m/>
    <s v="142280"/>
    <x v="73"/>
    <x v="52"/>
    <x v="5"/>
    <s v="Archdeaconry of St Albans "/>
    <m/>
    <m/>
    <m/>
    <m/>
    <n v="3597"/>
    <m/>
    <m/>
  </r>
  <r>
    <x v="6"/>
    <x v="0"/>
    <s v="OK"/>
    <x v="0"/>
    <m/>
    <n v="7"/>
    <m/>
    <m/>
    <s v="142860"/>
    <x v="74"/>
    <x v="53"/>
    <x v="5"/>
    <s v="Archdeaconry of St Albans "/>
    <m/>
    <m/>
    <m/>
    <m/>
    <n v="8363"/>
    <m/>
    <m/>
  </r>
  <r>
    <x v="6"/>
    <x v="0"/>
    <s v="OK"/>
    <x v="0"/>
    <m/>
    <n v="7"/>
    <m/>
    <m/>
    <s v="231171"/>
    <x v="75"/>
    <x v="54"/>
    <x v="6"/>
    <s v="Archdeaconry of St Albans "/>
    <m/>
    <m/>
    <m/>
    <m/>
    <n v="4281"/>
    <m/>
    <m/>
  </r>
  <r>
    <x v="6"/>
    <x v="0"/>
    <s v="No"/>
    <x v="0"/>
    <m/>
    <n v="7"/>
    <m/>
    <m/>
    <s v="231172"/>
    <x v="76"/>
    <x v="54"/>
    <x v="6"/>
    <s v="Archdeaconry of St Albans "/>
    <m/>
    <m/>
    <m/>
    <m/>
    <n v="1840"/>
    <m/>
    <m/>
  </r>
  <r>
    <x v="6"/>
    <x v="0"/>
    <s v="OK"/>
    <x v="0"/>
    <m/>
    <n v="7"/>
    <m/>
    <m/>
    <s v="231173"/>
    <x v="77"/>
    <x v="54"/>
    <x v="6"/>
    <s v="Archdeaconry of St Albans "/>
    <m/>
    <m/>
    <m/>
    <m/>
    <n v="4678"/>
    <m/>
    <m/>
  </r>
  <r>
    <x v="6"/>
    <x v="0"/>
    <s v="No"/>
    <x v="0"/>
    <m/>
    <n v="7"/>
    <m/>
    <m/>
    <s v="231174"/>
    <x v="78"/>
    <x v="54"/>
    <x v="6"/>
    <s v="Archdeaconry of St Albans "/>
    <m/>
    <m/>
    <m/>
    <m/>
    <n v="800"/>
    <m/>
    <m/>
  </r>
  <r>
    <x v="6"/>
    <x v="0"/>
    <s v="No"/>
    <x v="0"/>
    <m/>
    <n v="7"/>
    <m/>
    <m/>
    <s v="230500"/>
    <x v="79"/>
    <x v="55"/>
    <x v="6"/>
    <s v="Archdeaconry of St Albans "/>
    <m/>
    <m/>
    <m/>
    <m/>
    <n v="0"/>
    <m/>
    <m/>
  </r>
  <r>
    <x v="6"/>
    <x v="0"/>
    <s v="OK"/>
    <x v="0"/>
    <m/>
    <n v="7"/>
    <m/>
    <m/>
    <s v="230501"/>
    <x v="80"/>
    <x v="55"/>
    <x v="6"/>
    <s v="Archdeaconry of St Albans "/>
    <m/>
    <m/>
    <m/>
    <m/>
    <n v="376"/>
    <m/>
    <m/>
  </r>
  <r>
    <x v="6"/>
    <x v="0"/>
    <s v="OK"/>
    <x v="0"/>
    <m/>
    <n v="7"/>
    <m/>
    <m/>
    <s v="230641"/>
    <x v="81"/>
    <x v="56"/>
    <x v="6"/>
    <s v="Archdeaconry of St Albans "/>
    <m/>
    <m/>
    <m/>
    <m/>
    <n v="1000"/>
    <m/>
    <m/>
  </r>
  <r>
    <x v="6"/>
    <x v="0"/>
    <s v="No"/>
    <x v="0"/>
    <m/>
    <n v="7"/>
    <m/>
    <m/>
    <s v="230642"/>
    <x v="82"/>
    <x v="56"/>
    <x v="6"/>
    <s v="Archdeaconry of St Albans "/>
    <m/>
    <m/>
    <m/>
    <m/>
    <n v="0"/>
    <m/>
    <m/>
  </r>
  <r>
    <x v="6"/>
    <x v="0"/>
    <s v="OK"/>
    <x v="0"/>
    <m/>
    <n v="7"/>
    <m/>
    <m/>
    <s v="230643"/>
    <x v="83"/>
    <x v="56"/>
    <x v="6"/>
    <s v="Archdeaconry of St Albans "/>
    <m/>
    <m/>
    <m/>
    <m/>
    <n v="5500"/>
    <m/>
    <m/>
  </r>
  <r>
    <x v="6"/>
    <x v="0"/>
    <s v="OK"/>
    <x v="0"/>
    <m/>
    <n v="7"/>
    <m/>
    <m/>
    <s v="231450"/>
    <x v="84"/>
    <x v="56"/>
    <x v="6"/>
    <s v="Archdeaconry of St Albans "/>
    <m/>
    <m/>
    <m/>
    <m/>
    <n v="0"/>
    <m/>
    <m/>
  </r>
  <r>
    <x v="6"/>
    <x v="0"/>
    <s v="OK"/>
    <x v="0"/>
    <m/>
    <n v="7"/>
    <m/>
    <m/>
    <s v="020672"/>
    <x v="85"/>
    <x v="57"/>
    <x v="7"/>
    <s v="Archdeaconry of Hertford"/>
    <m/>
    <m/>
    <m/>
    <m/>
    <n v="10000"/>
    <m/>
    <m/>
  </r>
  <r>
    <x v="6"/>
    <x v="0"/>
    <s v="No"/>
    <x v="0"/>
    <m/>
    <n v="7"/>
    <m/>
    <m/>
    <s v="020850"/>
    <x v="86"/>
    <x v="58"/>
    <x v="7"/>
    <s v="Archdeaconry of Hertford"/>
    <m/>
    <m/>
    <m/>
    <m/>
    <n v="0"/>
    <m/>
    <m/>
  </r>
  <r>
    <x v="6"/>
    <x v="0"/>
    <s v="OK"/>
    <x v="0"/>
    <m/>
    <n v="7"/>
    <m/>
    <m/>
    <s v="021640"/>
    <x v="87"/>
    <x v="59"/>
    <x v="7"/>
    <s v="Archdeaconry of Hertford"/>
    <m/>
    <m/>
    <m/>
    <m/>
    <n v="7444.5"/>
    <m/>
    <m/>
  </r>
  <r>
    <x v="6"/>
    <x v="0"/>
    <s v="No"/>
    <x v="0"/>
    <m/>
    <n v="7"/>
    <m/>
    <m/>
    <s v="021750"/>
    <x v="88"/>
    <x v="60"/>
    <x v="7"/>
    <s v="Archdeaconry of Hertford"/>
    <m/>
    <m/>
    <m/>
    <m/>
    <n v="7000"/>
    <m/>
    <m/>
  </r>
  <r>
    <x v="6"/>
    <x v="0"/>
    <s v="OK"/>
    <x v="0"/>
    <m/>
    <n v="7"/>
    <m/>
    <m/>
    <s v="021860"/>
    <x v="89"/>
    <x v="61"/>
    <x v="7"/>
    <s v="Archdeaconry of Hertford"/>
    <m/>
    <m/>
    <m/>
    <m/>
    <n v="6003.17"/>
    <m/>
    <m/>
  </r>
  <r>
    <x v="6"/>
    <x v="0"/>
    <s v="OK"/>
    <x v="0"/>
    <m/>
    <n v="7"/>
    <m/>
    <m/>
    <s v="020201"/>
    <x v="90"/>
    <x v="62"/>
    <x v="7"/>
    <s v="Archdeaconry of Hertford"/>
    <m/>
    <m/>
    <m/>
    <m/>
    <n v="5000"/>
    <m/>
    <m/>
  </r>
  <r>
    <x v="6"/>
    <x v="0"/>
    <s v="OK"/>
    <x v="0"/>
    <m/>
    <n v="7"/>
    <m/>
    <m/>
    <s v="022110"/>
    <x v="91"/>
    <x v="63"/>
    <x v="7"/>
    <s v="Archdeaconry of Hertford"/>
    <m/>
    <m/>
    <m/>
    <m/>
    <n v="0"/>
    <m/>
    <m/>
  </r>
  <r>
    <x v="6"/>
    <x v="0"/>
    <s v="OK"/>
    <x v="0"/>
    <m/>
    <n v="7"/>
    <m/>
    <m/>
    <s v="022363"/>
    <x v="92"/>
    <x v="63"/>
    <x v="7"/>
    <s v="Archdeaconry of Hertford"/>
    <m/>
    <m/>
    <m/>
    <m/>
    <n v="656"/>
    <m/>
    <m/>
  </r>
  <r>
    <x v="6"/>
    <x v="0"/>
    <s v="OK"/>
    <x v="0"/>
    <m/>
    <n v="7"/>
    <m/>
    <m/>
    <s v="022362"/>
    <x v="93"/>
    <x v="64"/>
    <x v="7"/>
    <s v="Archdeaconry of Hertford"/>
    <m/>
    <m/>
    <m/>
    <m/>
    <n v="5698"/>
    <m/>
    <m/>
  </r>
  <r>
    <x v="6"/>
    <x v="0"/>
    <s v="No"/>
    <x v="0"/>
    <m/>
    <n v="7"/>
    <m/>
    <m/>
    <s v="022600"/>
    <x v="94"/>
    <x v="65"/>
    <x v="7"/>
    <s v="Archdeaconry of Hertford"/>
    <m/>
    <m/>
    <m/>
    <m/>
    <n v="3000"/>
    <m/>
    <m/>
  </r>
  <r>
    <x v="6"/>
    <x v="0"/>
    <s v="No"/>
    <x v="0"/>
    <m/>
    <n v="7"/>
    <m/>
    <m/>
    <s v="020470"/>
    <x v="95"/>
    <x v="66"/>
    <x v="7"/>
    <s v="Archdeaconry of Hertford"/>
    <m/>
    <m/>
    <m/>
    <m/>
    <n v="5000"/>
    <m/>
    <m/>
  </r>
  <r>
    <x v="6"/>
    <x v="0"/>
    <s v="No"/>
    <x v="0"/>
    <m/>
    <n v="7"/>
    <m/>
    <m/>
    <s v="040020"/>
    <x v="96"/>
    <x v="67"/>
    <x v="8"/>
    <s v="Archdeaconry of Hertford"/>
    <m/>
    <m/>
    <m/>
    <m/>
    <n v="0"/>
    <m/>
    <m/>
  </r>
  <r>
    <x v="6"/>
    <x v="0"/>
    <s v="No"/>
    <x v="0"/>
    <m/>
    <n v="7"/>
    <m/>
    <m/>
    <s v="041630"/>
    <x v="97"/>
    <x v="67"/>
    <x v="8"/>
    <s v="Archdeaconry of Hertford"/>
    <m/>
    <m/>
    <m/>
    <m/>
    <n v="750"/>
    <m/>
    <m/>
  </r>
  <r>
    <x v="6"/>
    <x v="0"/>
    <s v="No"/>
    <x v="0"/>
    <m/>
    <n v="7"/>
    <m/>
    <m/>
    <s v="042550"/>
    <x v="98"/>
    <x v="68"/>
    <x v="8"/>
    <s v="Archdeaconry of Hertford"/>
    <m/>
    <m/>
    <m/>
    <m/>
    <n v="1500"/>
    <m/>
    <m/>
  </r>
  <r>
    <x v="6"/>
    <x v="0"/>
    <s v="OK"/>
    <x v="0"/>
    <m/>
    <n v="7"/>
    <m/>
    <m/>
    <s v="040430"/>
    <x v="99"/>
    <x v="69"/>
    <x v="8"/>
    <s v="Archdeaconry of Hertford"/>
    <m/>
    <m/>
    <m/>
    <m/>
    <n v="8999"/>
    <m/>
    <m/>
  </r>
  <r>
    <x v="6"/>
    <x v="0"/>
    <s v="No"/>
    <x v="0"/>
    <m/>
    <n v="7"/>
    <m/>
    <m/>
    <s v="040520"/>
    <x v="100"/>
    <x v="70"/>
    <x v="8"/>
    <s v="Archdeaconry of Hertford"/>
    <m/>
    <m/>
    <m/>
    <m/>
    <n v="0"/>
    <m/>
    <m/>
  </r>
  <r>
    <x v="6"/>
    <x v="0"/>
    <s v="No"/>
    <x v="0"/>
    <m/>
    <n v="7"/>
    <m/>
    <m/>
    <s v="040990"/>
    <x v="101"/>
    <x v="70"/>
    <x v="8"/>
    <s v="Archdeaconry of Hertford"/>
    <m/>
    <m/>
    <m/>
    <m/>
    <n v="0"/>
    <m/>
    <m/>
  </r>
  <r>
    <x v="6"/>
    <x v="0"/>
    <s v="No"/>
    <x v="0"/>
    <m/>
    <n v="7"/>
    <m/>
    <m/>
    <s v="042451"/>
    <x v="102"/>
    <x v="70"/>
    <x v="8"/>
    <s v="Archdeaconry of Hertford"/>
    <m/>
    <m/>
    <m/>
    <m/>
    <n v="213.25"/>
    <m/>
    <m/>
  </r>
  <r>
    <x v="6"/>
    <x v="0"/>
    <s v="No"/>
    <x v="0"/>
    <m/>
    <n v="7"/>
    <m/>
    <m/>
    <s v="041000"/>
    <x v="103"/>
    <x v="71"/>
    <x v="8"/>
    <s v="Archdeaconry of Hertford"/>
    <m/>
    <m/>
    <m/>
    <m/>
    <n v="0"/>
    <m/>
    <m/>
  </r>
  <r>
    <x v="6"/>
    <x v="0"/>
    <s v="OK"/>
    <x v="0"/>
    <m/>
    <n v="7"/>
    <m/>
    <m/>
    <s v="041250"/>
    <x v="104"/>
    <x v="71"/>
    <x v="8"/>
    <s v="Archdeaconry of Hertford"/>
    <m/>
    <m/>
    <m/>
    <m/>
    <n v="3137"/>
    <m/>
    <m/>
  </r>
  <r>
    <x v="6"/>
    <x v="0"/>
    <s v="No"/>
    <x v="0"/>
    <m/>
    <n v="7"/>
    <m/>
    <m/>
    <s v="041300"/>
    <x v="105"/>
    <x v="72"/>
    <x v="8"/>
    <s v="Archdeaconry of Hertford"/>
    <m/>
    <m/>
    <m/>
    <m/>
    <n v="5000"/>
    <m/>
    <m/>
  </r>
  <r>
    <x v="6"/>
    <x v="0"/>
    <s v="No"/>
    <x v="0"/>
    <m/>
    <n v="7"/>
    <m/>
    <m/>
    <s v="041850"/>
    <x v="106"/>
    <x v="67"/>
    <x v="8"/>
    <s v="Archdeaconry of Hertford"/>
    <m/>
    <m/>
    <m/>
    <m/>
    <n v="2000"/>
    <m/>
    <m/>
  </r>
  <r>
    <x v="6"/>
    <x v="0"/>
    <s v="OK"/>
    <x v="0"/>
    <m/>
    <n v="7"/>
    <m/>
    <m/>
    <s v="042310"/>
    <x v="107"/>
    <x v="73"/>
    <x v="8"/>
    <s v="Archdeaconry of Hertford"/>
    <m/>
    <m/>
    <m/>
    <m/>
    <n v="18300"/>
    <m/>
    <m/>
  </r>
  <r>
    <x v="6"/>
    <x v="0"/>
    <s v="OK"/>
    <x v="0"/>
    <m/>
    <n v="7"/>
    <m/>
    <m/>
    <s v="042400"/>
    <x v="108"/>
    <x v="74"/>
    <x v="8"/>
    <s v="Archdeaconry of Hertford"/>
    <m/>
    <m/>
    <m/>
    <m/>
    <n v="5012"/>
    <m/>
    <m/>
  </r>
  <r>
    <x v="6"/>
    <x v="0"/>
    <s v="OK"/>
    <x v="0"/>
    <m/>
    <n v="7"/>
    <m/>
    <m/>
    <s v="041650"/>
    <x v="109"/>
    <x v="74"/>
    <x v="8"/>
    <s v="Archdeaconry of Hertford"/>
    <m/>
    <m/>
    <m/>
    <m/>
    <n v="2748"/>
    <m/>
    <m/>
  </r>
  <r>
    <x v="6"/>
    <x v="0"/>
    <s v="OK"/>
    <x v="0"/>
    <m/>
    <n v="7"/>
    <m/>
    <m/>
    <s v="042170"/>
    <x v="110"/>
    <x v="74"/>
    <x v="8"/>
    <s v="Archdeaconry of Hertford"/>
    <m/>
    <m/>
    <m/>
    <m/>
    <n v="615"/>
    <m/>
    <m/>
  </r>
  <r>
    <x v="6"/>
    <x v="0"/>
    <s v="OK"/>
    <x v="1"/>
    <m/>
    <n v="7"/>
    <m/>
    <m/>
    <s v="042552"/>
    <x v="111"/>
    <x v="75"/>
    <x v="8"/>
    <s v="Archdeaconry of Hertford"/>
    <m/>
    <m/>
    <m/>
    <m/>
    <n v="7781.83"/>
    <m/>
    <m/>
  </r>
  <r>
    <x v="6"/>
    <x v="0"/>
    <s v="OK"/>
    <x v="0"/>
    <m/>
    <n v="7"/>
    <m/>
    <m/>
    <s v="050160"/>
    <x v="112"/>
    <x v="76"/>
    <x v="9"/>
    <s v="Archdeaconry of Hertford"/>
    <m/>
    <m/>
    <m/>
    <m/>
    <n v="4000"/>
    <m/>
    <m/>
  </r>
  <r>
    <x v="6"/>
    <x v="0"/>
    <s v="No"/>
    <x v="0"/>
    <m/>
    <n v="7"/>
    <m/>
    <m/>
    <s v="050581"/>
    <x v="113"/>
    <x v="76"/>
    <x v="9"/>
    <s v="Archdeaconry of Hertford"/>
    <m/>
    <m/>
    <m/>
    <m/>
    <n v="0"/>
    <m/>
    <m/>
  </r>
  <r>
    <x v="6"/>
    <x v="0"/>
    <s v="OK"/>
    <x v="0"/>
    <m/>
    <n v="7"/>
    <m/>
    <m/>
    <s v="052840"/>
    <x v="114"/>
    <x v="77"/>
    <x v="9"/>
    <s v="Archdeaconry of Hertford"/>
    <m/>
    <m/>
    <m/>
    <m/>
    <n v="2064"/>
    <m/>
    <m/>
  </r>
  <r>
    <x v="6"/>
    <x v="0"/>
    <s v="OK"/>
    <x v="0"/>
    <m/>
    <n v="7"/>
    <m/>
    <m/>
    <s v="050060"/>
    <x v="115"/>
    <x v="78"/>
    <x v="9"/>
    <s v="Archdeaconry of Hertford"/>
    <m/>
    <m/>
    <m/>
    <m/>
    <n v="928"/>
    <m/>
    <m/>
  </r>
  <r>
    <x v="6"/>
    <x v="0"/>
    <s v="No"/>
    <x v="0"/>
    <m/>
    <n v="7"/>
    <m/>
    <m/>
    <s v="050530"/>
    <x v="116"/>
    <x v="78"/>
    <x v="9"/>
    <s v="Archdeaconry of Hertford"/>
    <m/>
    <m/>
    <m/>
    <m/>
    <n v="765"/>
    <m/>
    <m/>
  </r>
  <r>
    <x v="6"/>
    <x v="0"/>
    <s v="OK"/>
    <x v="0"/>
    <m/>
    <n v="7"/>
    <m/>
    <m/>
    <s v="051070"/>
    <x v="117"/>
    <x v="78"/>
    <x v="9"/>
    <s v="Archdeaconry of Hertford"/>
    <m/>
    <m/>
    <m/>
    <m/>
    <n v="2654"/>
    <m/>
    <m/>
  </r>
  <r>
    <x v="6"/>
    <x v="0"/>
    <s v="OK"/>
    <x v="0"/>
    <m/>
    <n v="7"/>
    <m/>
    <m/>
    <s v="051781"/>
    <x v="118"/>
    <x v="78"/>
    <x v="9"/>
    <s v="Archdeaconry of Hertford"/>
    <m/>
    <m/>
    <m/>
    <m/>
    <n v="0"/>
    <m/>
    <m/>
  </r>
  <r>
    <x v="6"/>
    <x v="0"/>
    <s v="OK"/>
    <x v="0"/>
    <m/>
    <n v="7"/>
    <m/>
    <m/>
    <s v="050080"/>
    <x v="119"/>
    <x v="79"/>
    <x v="9"/>
    <s v="Archdeaconry of Hertford"/>
    <m/>
    <m/>
    <m/>
    <m/>
    <n v="1338"/>
    <m/>
    <m/>
  </r>
  <r>
    <x v="6"/>
    <x v="0"/>
    <s v="No"/>
    <x v="0"/>
    <m/>
    <n v="7"/>
    <m/>
    <m/>
    <s v="050770"/>
    <x v="120"/>
    <x v="79"/>
    <x v="9"/>
    <s v="Archdeaconry of Hertford"/>
    <m/>
    <m/>
    <m/>
    <m/>
    <n v="900"/>
    <m/>
    <m/>
  </r>
  <r>
    <x v="6"/>
    <x v="0"/>
    <s v="No"/>
    <x v="0"/>
    <m/>
    <n v="7"/>
    <m/>
    <m/>
    <s v="052551"/>
    <x v="121"/>
    <x v="79"/>
    <x v="9"/>
    <s v="Archdeaconry of Hertford"/>
    <m/>
    <m/>
    <m/>
    <m/>
    <n v="250"/>
    <m/>
    <m/>
  </r>
  <r>
    <x v="6"/>
    <x v="0"/>
    <s v="OK"/>
    <x v="0"/>
    <m/>
    <n v="7"/>
    <m/>
    <m/>
    <s v="050110"/>
    <x v="122"/>
    <x v="80"/>
    <x v="9"/>
    <s v="Archdeaconry of Hertford"/>
    <m/>
    <m/>
    <m/>
    <m/>
    <n v="5837"/>
    <m/>
    <m/>
  </r>
  <r>
    <x v="6"/>
    <x v="0"/>
    <s v="No"/>
    <x v="0"/>
    <m/>
    <n v="7"/>
    <m/>
    <m/>
    <s v="050120"/>
    <x v="123"/>
    <x v="81"/>
    <x v="9"/>
    <s v="Archdeaconry of Hertford"/>
    <m/>
    <m/>
    <m/>
    <m/>
    <n v="600"/>
    <m/>
    <m/>
  </r>
  <r>
    <x v="6"/>
    <x v="0"/>
    <s v="OK"/>
    <x v="0"/>
    <m/>
    <n v="7"/>
    <m/>
    <m/>
    <s v="051501"/>
    <x v="124"/>
    <x v="81"/>
    <x v="9"/>
    <s v="Archdeaconry of Hertford"/>
    <m/>
    <m/>
    <m/>
    <m/>
    <n v="0"/>
    <m/>
    <m/>
  </r>
  <r>
    <x v="6"/>
    <x v="0"/>
    <s v="OK"/>
    <x v="0"/>
    <m/>
    <n v="7"/>
    <m/>
    <m/>
    <s v="052830"/>
    <x v="125"/>
    <x v="81"/>
    <x v="9"/>
    <s v="Archdeaconry of Hertford"/>
    <m/>
    <m/>
    <m/>
    <m/>
    <n v="0"/>
    <m/>
    <m/>
  </r>
  <r>
    <x v="6"/>
    <x v="0"/>
    <s v="OK"/>
    <x v="0"/>
    <m/>
    <n v="7"/>
    <m/>
    <m/>
    <s v="050171"/>
    <x v="126"/>
    <x v="82"/>
    <x v="9"/>
    <s v="Archdeaconry of Hertford"/>
    <m/>
    <m/>
    <m/>
    <m/>
    <n v="1431"/>
    <m/>
    <m/>
  </r>
  <r>
    <x v="6"/>
    <x v="0"/>
    <s v="OK"/>
    <x v="0"/>
    <m/>
    <n v="7"/>
    <m/>
    <m/>
    <s v="051885"/>
    <x v="127"/>
    <x v="82"/>
    <x v="9"/>
    <s v="Archdeaconry of Hertford"/>
    <m/>
    <m/>
    <m/>
    <m/>
    <n v="1345.58"/>
    <m/>
    <m/>
  </r>
  <r>
    <x v="6"/>
    <x v="0"/>
    <s v="OK"/>
    <x v="0"/>
    <m/>
    <n v="7"/>
    <m/>
    <m/>
    <s v="050180"/>
    <x v="128"/>
    <x v="82"/>
    <x v="9"/>
    <s v="Archdeaconry of Hertford"/>
    <m/>
    <m/>
    <m/>
    <m/>
    <n v="3946.01"/>
    <m/>
    <m/>
  </r>
  <r>
    <x v="6"/>
    <x v="0"/>
    <s v="OK"/>
    <x v="0"/>
    <m/>
    <n v="7"/>
    <m/>
    <m/>
    <s v="050360"/>
    <x v="129"/>
    <x v="79"/>
    <x v="9"/>
    <s v="Archdeaconry of Hertford"/>
    <m/>
    <m/>
    <m/>
    <m/>
    <n v="1500"/>
    <m/>
    <m/>
  </r>
  <r>
    <x v="6"/>
    <x v="0"/>
    <s v="OK"/>
    <x v="0"/>
    <m/>
    <n v="7"/>
    <m/>
    <m/>
    <s v="050711"/>
    <x v="130"/>
    <x v="77"/>
    <x v="9"/>
    <s v="Archdeaconry of Hertford"/>
    <m/>
    <m/>
    <m/>
    <m/>
    <n v="481"/>
    <m/>
    <m/>
  </r>
  <r>
    <x v="6"/>
    <x v="0"/>
    <s v="OK"/>
    <x v="0"/>
    <m/>
    <n v="7"/>
    <m/>
    <m/>
    <s v="052151"/>
    <x v="131"/>
    <x v="77"/>
    <x v="9"/>
    <s v="Archdeaconry of Hertford"/>
    <m/>
    <m/>
    <m/>
    <m/>
    <n v="2169.25"/>
    <m/>
    <m/>
  </r>
  <r>
    <x v="6"/>
    <x v="0"/>
    <s v="OK"/>
    <x v="0"/>
    <m/>
    <n v="7"/>
    <m/>
    <m/>
    <s v="052270"/>
    <x v="132"/>
    <x v="77"/>
    <x v="9"/>
    <s v="Archdeaconry of Hertford"/>
    <m/>
    <m/>
    <m/>
    <m/>
    <n v="1087"/>
    <m/>
    <m/>
  </r>
  <r>
    <x v="6"/>
    <x v="0"/>
    <s v="OK"/>
    <x v="0"/>
    <m/>
    <n v="7"/>
    <m/>
    <m/>
    <s v="052670"/>
    <x v="133"/>
    <x v="77"/>
    <x v="9"/>
    <s v="Archdeaconry of Hertford"/>
    <m/>
    <m/>
    <m/>
    <m/>
    <n v="501"/>
    <m/>
    <m/>
  </r>
  <r>
    <x v="6"/>
    <x v="0"/>
    <s v="OK"/>
    <x v="0"/>
    <m/>
    <n v="7"/>
    <m/>
    <m/>
    <s v="051270"/>
    <x v="134"/>
    <x v="80"/>
    <x v="9"/>
    <s v="Archdeaconry of Hertford"/>
    <m/>
    <m/>
    <m/>
    <m/>
    <n v="522.16999999999996"/>
    <m/>
    <m/>
  </r>
  <r>
    <x v="6"/>
    <x v="0"/>
    <s v="OK"/>
    <x v="0"/>
    <m/>
    <n v="7"/>
    <m/>
    <m/>
    <s v="051880"/>
    <x v="135"/>
    <x v="80"/>
    <x v="9"/>
    <s v="Archdeaconry of Hertford"/>
    <m/>
    <m/>
    <m/>
    <m/>
    <n v="188"/>
    <m/>
    <m/>
  </r>
  <r>
    <x v="6"/>
    <x v="0"/>
    <s v="OK"/>
    <x v="0"/>
    <m/>
    <n v="7"/>
    <m/>
    <m/>
    <s v="051400"/>
    <x v="136"/>
    <x v="83"/>
    <x v="9"/>
    <s v="Archdeaconry of Hertford"/>
    <m/>
    <m/>
    <m/>
    <m/>
    <n v="0"/>
    <m/>
    <m/>
  </r>
  <r>
    <x v="6"/>
    <x v="0"/>
    <s v="OK"/>
    <x v="0"/>
    <m/>
    <n v="7"/>
    <m/>
    <m/>
    <s v="052540"/>
    <x v="137"/>
    <x v="83"/>
    <x v="9"/>
    <s v="Archdeaconry of Hertford"/>
    <m/>
    <m/>
    <m/>
    <m/>
    <n v="697"/>
    <m/>
    <m/>
  </r>
  <r>
    <x v="6"/>
    <x v="0"/>
    <s v="No"/>
    <x v="0"/>
    <m/>
    <n v="7"/>
    <m/>
    <m/>
    <s v="052150"/>
    <x v="138"/>
    <x v="84"/>
    <x v="9"/>
    <s v="Archdeaconry of Hertford"/>
    <m/>
    <m/>
    <m/>
    <m/>
    <n v="6014.25"/>
    <m/>
    <m/>
  </r>
  <r>
    <x v="6"/>
    <x v="0"/>
    <s v="No"/>
    <x v="0"/>
    <m/>
    <n v="7"/>
    <m/>
    <m/>
    <s v="052660"/>
    <x v="139"/>
    <x v="79"/>
    <x v="9"/>
    <s v="Archdeaconry of Hertford"/>
    <m/>
    <m/>
    <m/>
    <m/>
    <n v="0"/>
    <m/>
    <m/>
  </r>
  <r>
    <x v="6"/>
    <x v="0"/>
    <s v="OK"/>
    <x v="0"/>
    <m/>
    <n v="7"/>
    <m/>
    <m/>
    <s v="060550"/>
    <x v="140"/>
    <x v="85"/>
    <x v="10"/>
    <s v="Archdeaconry of Hertford"/>
    <m/>
    <m/>
    <m/>
    <m/>
    <n v="8821"/>
    <m/>
    <m/>
  </r>
  <r>
    <x v="6"/>
    <x v="0"/>
    <s v="No"/>
    <x v="0"/>
    <m/>
    <n v="7"/>
    <m/>
    <m/>
    <s v="060650"/>
    <x v="141"/>
    <x v="86"/>
    <x v="10"/>
    <s v="Archdeaconry of Hertford"/>
    <m/>
    <m/>
    <m/>
    <m/>
    <n v="3236.5"/>
    <m/>
    <m/>
  </r>
  <r>
    <x v="6"/>
    <x v="0"/>
    <s v="No"/>
    <x v="0"/>
    <m/>
    <n v="7"/>
    <m/>
    <m/>
    <s v="062620"/>
    <x v="142"/>
    <x v="86"/>
    <x v="10"/>
    <s v="Archdeaconry of Hertford"/>
    <m/>
    <m/>
    <m/>
    <m/>
    <n v="1750"/>
    <m/>
    <m/>
  </r>
  <r>
    <x v="6"/>
    <x v="0"/>
    <s v="No"/>
    <x v="0"/>
    <m/>
    <n v="7"/>
    <m/>
    <m/>
    <s v="061010"/>
    <x v="143"/>
    <x v="86"/>
    <x v="10"/>
    <s v="Archdeaconry of Hertford"/>
    <m/>
    <m/>
    <m/>
    <m/>
    <n v="400"/>
    <m/>
    <m/>
  </r>
  <r>
    <x v="6"/>
    <x v="0"/>
    <s v="OK"/>
    <x v="0"/>
    <m/>
    <n v="7"/>
    <m/>
    <m/>
    <s v="061320"/>
    <x v="144"/>
    <x v="87"/>
    <x v="10"/>
    <s v="Archdeaconry of Hertford"/>
    <m/>
    <m/>
    <m/>
    <m/>
    <n v="5894"/>
    <m/>
    <m/>
  </r>
  <r>
    <x v="6"/>
    <x v="0"/>
    <s v="OK"/>
    <x v="1"/>
    <m/>
    <n v="7"/>
    <m/>
    <m/>
    <s v="061900"/>
    <x v="145"/>
    <x v="88"/>
    <x v="10"/>
    <s v="Archdeaconry of Hertford"/>
    <m/>
    <m/>
    <m/>
    <m/>
    <n v="0"/>
    <m/>
    <m/>
  </r>
  <r>
    <x v="6"/>
    <x v="0"/>
    <s v="OK"/>
    <x v="0"/>
    <m/>
    <n v="7"/>
    <m/>
    <m/>
    <s v="062160"/>
    <x v="146"/>
    <x v="89"/>
    <x v="10"/>
    <s v="Archdeaconry of Hertford"/>
    <m/>
    <m/>
    <m/>
    <m/>
    <n v="4826"/>
    <m/>
    <m/>
  </r>
  <r>
    <x v="6"/>
    <x v="0"/>
    <s v="OK"/>
    <x v="0"/>
    <m/>
    <n v="7"/>
    <m/>
    <m/>
    <s v="062680"/>
    <x v="147"/>
    <x v="86"/>
    <x v="10"/>
    <s v="Archdeaconry of Hertford"/>
    <m/>
    <m/>
    <m/>
    <m/>
    <n v="2697.08"/>
    <m/>
    <m/>
  </r>
  <r>
    <x v="6"/>
    <x v="0"/>
    <s v="OK"/>
    <x v="0"/>
    <m/>
    <n v="7"/>
    <m/>
    <m/>
    <s v="070151"/>
    <x v="148"/>
    <x v="90"/>
    <x v="11"/>
    <s v="Archdeaconry of Hertford"/>
    <m/>
    <m/>
    <m/>
    <m/>
    <n v="726"/>
    <m/>
    <m/>
  </r>
  <r>
    <x v="6"/>
    <x v="0"/>
    <s v="OK"/>
    <x v="0"/>
    <m/>
    <n v="7"/>
    <m/>
    <m/>
    <s v="072800"/>
    <x v="149"/>
    <x v="90"/>
    <x v="11"/>
    <s v="Archdeaconry of Hertford"/>
    <m/>
    <m/>
    <m/>
    <m/>
    <n v="8794"/>
    <m/>
    <m/>
  </r>
  <r>
    <x v="6"/>
    <x v="0"/>
    <s v="OK"/>
    <x v="0"/>
    <m/>
    <n v="7"/>
    <m/>
    <m/>
    <s v="072801"/>
    <x v="150"/>
    <x v="90"/>
    <x v="11"/>
    <s v="Archdeaconry of Hertford"/>
    <m/>
    <m/>
    <m/>
    <m/>
    <n v="1499"/>
    <m/>
    <m/>
  </r>
  <r>
    <x v="6"/>
    <x v="0"/>
    <s v="OK"/>
    <x v="0"/>
    <m/>
    <n v="7"/>
    <m/>
    <m/>
    <s v="070720"/>
    <x v="151"/>
    <x v="90"/>
    <x v="11"/>
    <s v="Archdeaconry of Hertford"/>
    <m/>
    <m/>
    <m/>
    <m/>
    <n v="3457.76"/>
    <m/>
    <m/>
  </r>
  <r>
    <x v="6"/>
    <x v="0"/>
    <s v="OK"/>
    <x v="0"/>
    <m/>
    <n v="7"/>
    <m/>
    <m/>
    <s v="070820"/>
    <x v="152"/>
    <x v="91"/>
    <x v="11"/>
    <s v="Archdeaconry of Hertford"/>
    <m/>
    <m/>
    <m/>
    <m/>
    <n v="4021.25"/>
    <m/>
    <m/>
  </r>
  <r>
    <x v="6"/>
    <x v="0"/>
    <s v="OK"/>
    <x v="0"/>
    <m/>
    <n v="7"/>
    <m/>
    <m/>
    <s v="071131"/>
    <x v="153"/>
    <x v="92"/>
    <x v="11"/>
    <s v="Archdeaconry of Hertford"/>
    <m/>
    <m/>
    <m/>
    <m/>
    <n v="4950"/>
    <m/>
    <m/>
  </r>
  <r>
    <x v="6"/>
    <x v="0"/>
    <s v="OK"/>
    <x v="0"/>
    <m/>
    <n v="7"/>
    <m/>
    <m/>
    <s v="071132"/>
    <x v="154"/>
    <x v="92"/>
    <x v="11"/>
    <s v="Archdeaconry of Hertford"/>
    <m/>
    <m/>
    <m/>
    <m/>
    <n v="750"/>
    <m/>
    <m/>
  </r>
  <r>
    <x v="6"/>
    <x v="0"/>
    <s v="No"/>
    <x v="0"/>
    <m/>
    <n v="7"/>
    <m/>
    <m/>
    <s v="071133"/>
    <x v="155"/>
    <x v="92"/>
    <x v="11"/>
    <s v="Archdeaconry of Hertford"/>
    <m/>
    <m/>
    <m/>
    <m/>
    <n v="0"/>
    <m/>
    <m/>
  </r>
  <r>
    <x v="6"/>
    <x v="0"/>
    <s v="No"/>
    <x v="0"/>
    <m/>
    <n v="7"/>
    <m/>
    <m/>
    <s v="071140"/>
    <x v="156"/>
    <x v="93"/>
    <x v="11"/>
    <s v="Archdeaconry of Hertford"/>
    <m/>
    <m/>
    <m/>
    <m/>
    <n v="4486.09"/>
    <m/>
    <m/>
  </r>
  <r>
    <x v="6"/>
    <x v="0"/>
    <s v="OK"/>
    <x v="0"/>
    <m/>
    <n v="7"/>
    <m/>
    <m/>
    <s v="071540"/>
    <x v="157"/>
    <x v="92"/>
    <x v="11"/>
    <s v="Archdeaconry of Hertford"/>
    <m/>
    <m/>
    <m/>
    <m/>
    <n v="2812"/>
    <m/>
    <m/>
  </r>
  <r>
    <x v="6"/>
    <x v="0"/>
    <s v="OK"/>
    <x v="0"/>
    <m/>
    <n v="7"/>
    <m/>
    <m/>
    <s v="071890"/>
    <x v="158"/>
    <x v="92"/>
    <x v="11"/>
    <s v="Archdeaconry of Hertford"/>
    <m/>
    <m/>
    <m/>
    <m/>
    <n v="6024.33"/>
    <m/>
    <m/>
  </r>
  <r>
    <x v="6"/>
    <x v="0"/>
    <s v="OK"/>
    <x v="0"/>
    <m/>
    <n v="7"/>
    <m/>
    <m/>
    <s v="070821"/>
    <x v="159"/>
    <x v="94"/>
    <x v="11"/>
    <s v="Archdeaconry of Hertford"/>
    <m/>
    <m/>
    <m/>
    <m/>
    <n v="4225"/>
    <m/>
    <m/>
  </r>
  <r>
    <x v="6"/>
    <x v="0"/>
    <s v="OK"/>
    <x v="0"/>
    <m/>
    <n v="7"/>
    <m/>
    <m/>
    <s v="072530"/>
    <x v="160"/>
    <x v="90"/>
    <x v="11"/>
    <s v="Archdeaconry of Hertford"/>
    <m/>
    <m/>
    <m/>
    <m/>
    <n v="3342"/>
    <m/>
    <m/>
  </r>
  <r>
    <x v="6"/>
    <x v="0"/>
    <s v="OK"/>
    <x v="0"/>
    <m/>
    <n v="7"/>
    <m/>
    <m/>
    <s v="070800"/>
    <x v="161"/>
    <x v="90"/>
    <x v="11"/>
    <s v="Archdeaconry of Hertford"/>
    <m/>
    <m/>
    <m/>
    <m/>
    <n v="3258"/>
    <m/>
    <m/>
  </r>
  <r>
    <x v="6"/>
    <x v="0"/>
    <s v="OK"/>
    <x v="0"/>
    <m/>
    <n v="7"/>
    <m/>
    <m/>
    <s v="072810"/>
    <x v="162"/>
    <x v="95"/>
    <x v="11"/>
    <s v="Archdeaconry of Hertford"/>
    <m/>
    <m/>
    <m/>
    <m/>
    <n v="8777"/>
    <m/>
    <m/>
  </r>
  <r>
    <x v="6"/>
    <x v="0"/>
    <s v="No"/>
    <x v="0"/>
    <m/>
    <n v="7"/>
    <m/>
    <m/>
    <s v="080210"/>
    <x v="163"/>
    <x v="96"/>
    <x v="12"/>
    <s v="Archdeaconry of Hertford"/>
    <m/>
    <m/>
    <m/>
    <m/>
    <n v="1369.42"/>
    <m/>
    <m/>
  </r>
  <r>
    <x v="6"/>
    <x v="0"/>
    <s v="OK"/>
    <x v="0"/>
    <m/>
    <n v="7"/>
    <m/>
    <m/>
    <s v="081610"/>
    <x v="164"/>
    <x v="96"/>
    <x v="12"/>
    <s v="Archdeaconry of Hertford"/>
    <m/>
    <m/>
    <m/>
    <m/>
    <n v="0"/>
    <m/>
    <m/>
  </r>
  <r>
    <x v="6"/>
    <x v="0"/>
    <s v="OK"/>
    <x v="0"/>
    <m/>
    <n v="7"/>
    <m/>
    <m/>
    <s v="080920"/>
    <x v="165"/>
    <x v="96"/>
    <x v="12"/>
    <s v="Archdeaconry of Hertford"/>
    <m/>
    <m/>
    <m/>
    <m/>
    <n v="2115"/>
    <m/>
    <m/>
  </r>
  <r>
    <x v="6"/>
    <x v="0"/>
    <s v="No"/>
    <x v="0"/>
    <m/>
    <n v="7"/>
    <m/>
    <m/>
    <s v="082010"/>
    <x v="166"/>
    <x v="96"/>
    <x v="12"/>
    <s v="Archdeaconry of Hertford"/>
    <m/>
    <m/>
    <m/>
    <m/>
    <n v="500"/>
    <m/>
    <m/>
  </r>
  <r>
    <x v="6"/>
    <x v="0"/>
    <s v="OK"/>
    <x v="0"/>
    <m/>
    <n v="7"/>
    <m/>
    <m/>
    <s v="080350"/>
    <x v="167"/>
    <x v="97"/>
    <x v="12"/>
    <s v="Archdeaconry of Hertford"/>
    <m/>
    <m/>
    <m/>
    <m/>
    <n v="5837.25"/>
    <m/>
    <m/>
  </r>
  <r>
    <x v="6"/>
    <x v="0"/>
    <s v="OK"/>
    <x v="0"/>
    <m/>
    <n v="7"/>
    <m/>
    <m/>
    <s v="080140"/>
    <x v="168"/>
    <x v="98"/>
    <x v="12"/>
    <s v="Archdeaconry of Hertford"/>
    <m/>
    <m/>
    <m/>
    <m/>
    <n v="1264"/>
    <m/>
    <m/>
  </r>
  <r>
    <x v="6"/>
    <x v="0"/>
    <s v="OK"/>
    <x v="0"/>
    <m/>
    <n v="7"/>
    <m/>
    <m/>
    <s v="080510"/>
    <x v="169"/>
    <x v="98"/>
    <x v="12"/>
    <s v="Archdeaconry of Hertford"/>
    <m/>
    <m/>
    <m/>
    <m/>
    <n v="736"/>
    <m/>
    <m/>
  </r>
  <r>
    <x v="6"/>
    <x v="0"/>
    <s v="OK"/>
    <x v="0"/>
    <m/>
    <n v="7"/>
    <m/>
    <m/>
    <s v="082421"/>
    <x v="170"/>
    <x v="98"/>
    <x v="12"/>
    <s v="Archdeaconry of Hertford"/>
    <m/>
    <m/>
    <m/>
    <m/>
    <n v="763"/>
    <m/>
    <m/>
  </r>
  <r>
    <x v="6"/>
    <x v="0"/>
    <s v="OK"/>
    <x v="0"/>
    <m/>
    <n v="7"/>
    <m/>
    <m/>
    <s v="082720"/>
    <x v="171"/>
    <x v="98"/>
    <x v="12"/>
    <s v="Archdeaconry of Hertford"/>
    <m/>
    <m/>
    <m/>
    <m/>
    <n v="657"/>
    <m/>
    <m/>
  </r>
  <r>
    <x v="6"/>
    <x v="0"/>
    <s v="OK"/>
    <x v="0"/>
    <m/>
    <n v="7"/>
    <m/>
    <m/>
    <s v="082790"/>
    <x v="172"/>
    <x v="98"/>
    <x v="12"/>
    <s v="Archdeaconry of Hertford"/>
    <m/>
    <m/>
    <m/>
    <m/>
    <n v="5814.75"/>
    <m/>
    <m/>
  </r>
  <r>
    <x v="6"/>
    <x v="0"/>
    <s v="No"/>
    <x v="0"/>
    <m/>
    <n v="7"/>
    <m/>
    <m/>
    <s v="081040"/>
    <x v="173"/>
    <x v="99"/>
    <x v="12"/>
    <s v="Archdeaconry of Hertford"/>
    <m/>
    <m/>
    <m/>
    <m/>
    <n v="2358"/>
    <m/>
    <m/>
  </r>
  <r>
    <x v="6"/>
    <x v="0"/>
    <s v="No"/>
    <x v="0"/>
    <m/>
    <n v="7"/>
    <m/>
    <m/>
    <s v="082420"/>
    <x v="174"/>
    <x v="99"/>
    <x v="12"/>
    <s v="Archdeaconry of Hertford"/>
    <m/>
    <m/>
    <m/>
    <m/>
    <n v="0"/>
    <m/>
    <m/>
  </r>
  <r>
    <x v="6"/>
    <x v="0"/>
    <s v="OK"/>
    <x v="0"/>
    <m/>
    <n v="7"/>
    <m/>
    <m/>
    <s v="081200"/>
    <x v="175"/>
    <x v="97"/>
    <x v="12"/>
    <s v="Archdeaconry of Hertford"/>
    <m/>
    <m/>
    <m/>
    <m/>
    <n v="5000"/>
    <m/>
    <m/>
  </r>
  <r>
    <x v="6"/>
    <x v="0"/>
    <s v="OK"/>
    <x v="0"/>
    <m/>
    <n v="7"/>
    <m/>
    <m/>
    <s v="081210"/>
    <x v="176"/>
    <x v="97"/>
    <x v="12"/>
    <s v="Archdeaconry of Hertford"/>
    <m/>
    <m/>
    <m/>
    <m/>
    <n v="6417"/>
    <m/>
    <m/>
  </r>
  <r>
    <x v="6"/>
    <x v="0"/>
    <s v="OK"/>
    <x v="0"/>
    <m/>
    <n v="7"/>
    <m/>
    <m/>
    <s v="081220"/>
    <x v="177"/>
    <x v="97"/>
    <x v="12"/>
    <s v="Archdeaconry of Hertford"/>
    <m/>
    <m/>
    <m/>
    <m/>
    <n v="2313"/>
    <m/>
    <m/>
  </r>
  <r>
    <x v="6"/>
    <x v="0"/>
    <s v="No"/>
    <x v="0"/>
    <m/>
    <n v="7"/>
    <m/>
    <m/>
    <s v="081240"/>
    <x v="178"/>
    <x v="100"/>
    <x v="12"/>
    <s v="Archdeaconry of Hertford"/>
    <m/>
    <m/>
    <m/>
    <m/>
    <n v="0"/>
    <m/>
    <m/>
  </r>
  <r>
    <x v="6"/>
    <x v="0"/>
    <s v="No"/>
    <x v="0"/>
    <m/>
    <n v="7"/>
    <m/>
    <m/>
    <s v="082560"/>
    <x v="179"/>
    <x v="101"/>
    <x v="12"/>
    <s v="Archdeaconry of Hertford"/>
    <m/>
    <m/>
    <m/>
    <m/>
    <n v="0"/>
    <m/>
    <m/>
  </r>
  <r>
    <x v="6"/>
    <x v="0"/>
    <s v="OK"/>
    <x v="0"/>
    <m/>
    <n v="7"/>
    <m/>
    <m/>
    <s v="081370"/>
    <x v="180"/>
    <x v="102"/>
    <x v="12"/>
    <s v="Archdeaconry of Hertford"/>
    <m/>
    <m/>
    <m/>
    <m/>
    <n v="1573"/>
    <m/>
    <m/>
  </r>
  <r>
    <x v="6"/>
    <x v="0"/>
    <s v="OK"/>
    <x v="0"/>
    <m/>
    <n v="7"/>
    <m/>
    <m/>
    <s v="082710"/>
    <x v="181"/>
    <x v="102"/>
    <x v="12"/>
    <s v="Archdeaconry of Hertford"/>
    <m/>
    <m/>
    <m/>
    <m/>
    <n v="1278"/>
    <m/>
    <m/>
  </r>
  <r>
    <x v="6"/>
    <x v="0"/>
    <s v="OK"/>
    <x v="0"/>
    <m/>
    <n v="7"/>
    <m/>
    <m/>
    <s v="082870"/>
    <x v="182"/>
    <x v="102"/>
    <x v="12"/>
    <s v="Archdeaconry of Hertford"/>
    <m/>
    <m/>
    <m/>
    <m/>
    <n v="1489"/>
    <m/>
    <m/>
  </r>
  <r>
    <x v="6"/>
    <x v="0"/>
    <s v="No"/>
    <x v="0"/>
    <m/>
    <n v="7"/>
    <m/>
    <m/>
    <s v="081590"/>
    <x v="183"/>
    <x v="97"/>
    <x v="12"/>
    <s v="Archdeaconry of Hertford"/>
    <m/>
    <m/>
    <m/>
    <m/>
    <n v="4110"/>
    <m/>
    <m/>
  </r>
  <r>
    <x v="6"/>
    <x v="0"/>
    <s v="No"/>
    <x v="0"/>
    <m/>
    <n v="7"/>
    <m/>
    <m/>
    <s v="082690"/>
    <x v="184"/>
    <x v="103"/>
    <x v="12"/>
    <s v="Archdeaconry of Hertford"/>
    <m/>
    <m/>
    <m/>
    <m/>
    <n v="9393.33"/>
    <m/>
    <m/>
  </r>
  <r>
    <x v="6"/>
    <x v="0"/>
    <s v="OK"/>
    <x v="0"/>
    <m/>
    <n v="7"/>
    <m/>
    <m/>
    <s v="082700"/>
    <x v="185"/>
    <x v="104"/>
    <x v="12"/>
    <s v="Archdeaconry of Hertford"/>
    <m/>
    <m/>
    <m/>
    <m/>
    <n v="5856"/>
    <m/>
    <m/>
  </r>
  <r>
    <x v="6"/>
    <x v="0"/>
    <s v="No"/>
    <x v="0"/>
    <m/>
    <n v="7"/>
    <m/>
    <m/>
    <s v="122445"/>
    <x v="186"/>
    <x v="105"/>
    <x v="13"/>
    <s v="Archdeaconry of Hertford"/>
    <m/>
    <m/>
    <m/>
    <m/>
    <n v="3750"/>
    <m/>
    <m/>
  </r>
  <r>
    <x v="6"/>
    <x v="0"/>
    <s v="No"/>
    <x v="0"/>
    <m/>
    <n v="7"/>
    <m/>
    <m/>
    <s v="121470"/>
    <x v="188"/>
    <x v="107"/>
    <x v="13"/>
    <s v="Archdeaconry of Hertford"/>
    <m/>
    <m/>
    <m/>
    <m/>
    <n v="6500"/>
    <m/>
    <m/>
  </r>
  <r>
    <x v="6"/>
    <x v="0"/>
    <s v="No"/>
    <x v="0"/>
    <m/>
    <n v="7"/>
    <m/>
    <m/>
    <s v="122440"/>
    <x v="187"/>
    <x v="106"/>
    <x v="13"/>
    <s v="Archdeaconry of Hertford"/>
    <m/>
    <m/>
    <m/>
    <m/>
    <n v="3009.25"/>
    <m/>
    <m/>
  </r>
  <r>
    <x v="6"/>
    <x v="0"/>
    <s v="OK"/>
    <x v="0"/>
    <m/>
    <n v="7"/>
    <m/>
    <m/>
    <s v="122442"/>
    <x v="189"/>
    <x v="108"/>
    <x v="13"/>
    <s v="Archdeaconry of Hertford"/>
    <m/>
    <m/>
    <m/>
    <m/>
    <n v="3395.2"/>
    <m/>
    <m/>
  </r>
  <r>
    <x v="6"/>
    <x v="0"/>
    <s v="OK"/>
    <x v="0"/>
    <m/>
    <n v="7"/>
    <m/>
    <m/>
    <s v="122441"/>
    <x v="190"/>
    <x v="109"/>
    <x v="13"/>
    <s v="Archdeaconry of Hertford"/>
    <m/>
    <m/>
    <m/>
    <m/>
    <n v="5490"/>
    <m/>
    <m/>
  </r>
  <r>
    <x v="6"/>
    <x v="0"/>
    <s v="No"/>
    <x v="0"/>
    <m/>
    <n v="7"/>
    <m/>
    <m/>
    <s v="122443"/>
    <x v="191"/>
    <x v="110"/>
    <x v="13"/>
    <s v="Archdeaconry of Hertford"/>
    <m/>
    <m/>
    <m/>
    <m/>
    <n v="8500"/>
    <m/>
    <m/>
  </r>
  <r>
    <x v="6"/>
    <x v="0"/>
    <s v="OK"/>
    <x v="0"/>
    <m/>
    <n v="7"/>
    <m/>
    <m/>
    <s v="122444"/>
    <x v="192"/>
    <x v="111"/>
    <x v="13"/>
    <s v="Archdeaconry of Hertford"/>
    <m/>
    <m/>
    <m/>
    <m/>
    <n v="4220.67"/>
    <m/>
    <m/>
  </r>
  <r>
    <x v="6"/>
    <x v="0"/>
    <s v="No"/>
    <x v="1"/>
    <m/>
    <n v="7"/>
    <m/>
    <m/>
    <s v="122446"/>
    <x v="193"/>
    <x v="112"/>
    <x v="13"/>
    <s v="Archdeaconry of Hertford"/>
    <m/>
    <m/>
    <m/>
    <m/>
    <n v="5631.41"/>
    <m/>
    <m/>
  </r>
  <r>
    <x v="6"/>
    <x v="0"/>
    <s v="OK"/>
    <x v="0"/>
    <m/>
    <n v="7"/>
    <m/>
    <m/>
    <s v="122447"/>
    <x v="194"/>
    <x v="113"/>
    <x v="13"/>
    <s v="Archdeaconry of Hertford"/>
    <m/>
    <m/>
    <m/>
    <m/>
    <n v="0"/>
    <m/>
    <m/>
  </r>
  <r>
    <x v="6"/>
    <x v="0"/>
    <s v="OK"/>
    <x v="0"/>
    <m/>
    <n v="7"/>
    <m/>
    <m/>
    <s v="150050"/>
    <x v="195"/>
    <x v="114"/>
    <x v="14"/>
    <s v="Archdeaconry of Bedford"/>
    <m/>
    <m/>
    <m/>
    <m/>
    <n v="4325"/>
    <m/>
    <m/>
  </r>
  <r>
    <x v="6"/>
    <x v="0"/>
    <s v="No"/>
    <x v="0"/>
    <m/>
    <n v="7"/>
    <m/>
    <m/>
    <s v="151810"/>
    <x v="196"/>
    <x v="114"/>
    <x v="14"/>
    <s v="Archdeaconry of Bedford"/>
    <m/>
    <m/>
    <m/>
    <m/>
    <n v="1305.5"/>
    <m/>
    <m/>
  </r>
  <r>
    <x v="6"/>
    <x v="0"/>
    <s v="OK"/>
    <x v="0"/>
    <m/>
    <n v="7"/>
    <m/>
    <m/>
    <s v="152430"/>
    <x v="197"/>
    <x v="114"/>
    <x v="14"/>
    <s v="Archdeaconry of Bedford"/>
    <m/>
    <m/>
    <m/>
    <m/>
    <n v="0"/>
    <m/>
    <m/>
  </r>
  <r>
    <x v="6"/>
    <x v="0"/>
    <s v="No"/>
    <x v="0"/>
    <m/>
    <n v="7"/>
    <m/>
    <m/>
    <s v="150130"/>
    <x v="198"/>
    <x v="115"/>
    <x v="14"/>
    <s v="Archdeaconry of Bedford"/>
    <m/>
    <m/>
    <m/>
    <m/>
    <n v="500"/>
    <m/>
    <m/>
  </r>
  <r>
    <x v="6"/>
    <x v="0"/>
    <s v="No"/>
    <x v="0"/>
    <m/>
    <n v="7"/>
    <m/>
    <m/>
    <s v="151380"/>
    <x v="199"/>
    <x v="115"/>
    <x v="14"/>
    <s v="Archdeaconry of Bedford"/>
    <m/>
    <m/>
    <m/>
    <m/>
    <n v="0"/>
    <m/>
    <m/>
  </r>
  <r>
    <x v="6"/>
    <x v="0"/>
    <s v="No"/>
    <x v="0"/>
    <m/>
    <n v="7"/>
    <m/>
    <m/>
    <s v="152120"/>
    <x v="200"/>
    <x v="115"/>
    <x v="14"/>
    <s v="Archdeaconry of Bedford"/>
    <m/>
    <m/>
    <m/>
    <m/>
    <n v="0"/>
    <m/>
    <m/>
  </r>
  <r>
    <x v="6"/>
    <x v="0"/>
    <s v="No"/>
    <x v="0"/>
    <m/>
    <n v="7"/>
    <m/>
    <m/>
    <s v="150200"/>
    <x v="201"/>
    <x v="116"/>
    <x v="14"/>
    <s v="Archdeaconry of Bedford"/>
    <m/>
    <m/>
    <m/>
    <m/>
    <n v="0"/>
    <m/>
    <m/>
  </r>
  <r>
    <x v="6"/>
    <x v="0"/>
    <s v="OK"/>
    <x v="0"/>
    <m/>
    <n v="7"/>
    <m/>
    <m/>
    <s v="151260"/>
    <x v="202"/>
    <x v="116"/>
    <x v="14"/>
    <s v="Archdeaconry of Bedford"/>
    <m/>
    <m/>
    <m/>
    <m/>
    <n v="0"/>
    <m/>
    <m/>
  </r>
  <r>
    <x v="6"/>
    <x v="0"/>
    <s v="No"/>
    <x v="0"/>
    <m/>
    <n v="7"/>
    <m/>
    <m/>
    <s v="151230"/>
    <x v="203"/>
    <x v="116"/>
    <x v="14"/>
    <s v="Archdeaconry of Bedford"/>
    <m/>
    <m/>
    <m/>
    <m/>
    <n v="126"/>
    <m/>
    <m/>
  </r>
  <r>
    <x v="6"/>
    <x v="0"/>
    <s v="No"/>
    <x v="0"/>
    <m/>
    <n v="7"/>
    <m/>
    <m/>
    <s v="150201"/>
    <x v="204"/>
    <x v="117"/>
    <x v="14"/>
    <s v="Archdeaconry of Bedford"/>
    <m/>
    <m/>
    <m/>
    <m/>
    <n v="0"/>
    <m/>
    <m/>
  </r>
  <r>
    <x v="6"/>
    <x v="0"/>
    <s v="OK"/>
    <x v="0"/>
    <m/>
    <n v="7"/>
    <m/>
    <m/>
    <s v="150930"/>
    <x v="205"/>
    <x v="117"/>
    <x v="14"/>
    <s v="Archdeaconry of Bedford"/>
    <m/>
    <m/>
    <m/>
    <m/>
    <n v="1117"/>
    <m/>
    <m/>
  </r>
  <r>
    <x v="6"/>
    <x v="0"/>
    <s v="No"/>
    <x v="0"/>
    <m/>
    <n v="7"/>
    <m/>
    <m/>
    <s v="151820"/>
    <x v="206"/>
    <x v="117"/>
    <x v="14"/>
    <s v="Archdeaconry of Bedford"/>
    <m/>
    <m/>
    <m/>
    <m/>
    <n v="62.5"/>
    <m/>
    <m/>
  </r>
  <r>
    <x v="6"/>
    <x v="0"/>
    <s v="OK"/>
    <x v="0"/>
    <m/>
    <n v="7"/>
    <m/>
    <m/>
    <s v="152930"/>
    <x v="207"/>
    <x v="117"/>
    <x v="14"/>
    <s v="Archdeaconry of Bedford"/>
    <m/>
    <m/>
    <m/>
    <m/>
    <n v="3440"/>
    <m/>
    <m/>
  </r>
  <r>
    <x v="6"/>
    <x v="0"/>
    <s v="No"/>
    <x v="0"/>
    <m/>
    <n v="7"/>
    <m/>
    <m/>
    <s v="151090"/>
    <x v="208"/>
    <x v="118"/>
    <x v="14"/>
    <s v="Archdeaconry of Bedford"/>
    <m/>
    <m/>
    <m/>
    <m/>
    <n v="1250"/>
    <m/>
    <m/>
  </r>
  <r>
    <x v="6"/>
    <x v="0"/>
    <s v="OK"/>
    <x v="0"/>
    <m/>
    <n v="7"/>
    <m/>
    <m/>
    <s v="150961"/>
    <x v="209"/>
    <x v="119"/>
    <x v="14"/>
    <s v="Archdeaconry of Bedford"/>
    <m/>
    <m/>
    <m/>
    <m/>
    <n v="750"/>
    <m/>
    <m/>
  </r>
  <r>
    <x v="6"/>
    <x v="0"/>
    <s v="OK"/>
    <x v="0"/>
    <m/>
    <n v="7"/>
    <m/>
    <m/>
    <s v="152040"/>
    <x v="210"/>
    <x v="119"/>
    <x v="14"/>
    <s v="Archdeaconry of Bedford"/>
    <m/>
    <m/>
    <m/>
    <m/>
    <n v="1000"/>
    <m/>
    <m/>
  </r>
  <r>
    <x v="6"/>
    <x v="0"/>
    <s v="OK"/>
    <x v="0"/>
    <m/>
    <n v="7"/>
    <m/>
    <m/>
    <s v="152360"/>
    <x v="211"/>
    <x v="119"/>
    <x v="14"/>
    <s v="Archdeaconry of Bedford"/>
    <m/>
    <m/>
    <m/>
    <m/>
    <n v="1600"/>
    <m/>
    <m/>
  </r>
  <r>
    <x v="6"/>
    <x v="0"/>
    <s v="OK"/>
    <x v="0"/>
    <m/>
    <n v="7"/>
    <m/>
    <m/>
    <s v="150970"/>
    <x v="212"/>
    <x v="120"/>
    <x v="14"/>
    <s v="Archdeaconry of Bedford"/>
    <m/>
    <m/>
    <m/>
    <m/>
    <n v="5334"/>
    <m/>
    <m/>
  </r>
  <r>
    <x v="6"/>
    <x v="0"/>
    <s v="OK"/>
    <x v="0"/>
    <m/>
    <n v="7"/>
    <m/>
    <m/>
    <s v="151780"/>
    <x v="213"/>
    <x v="121"/>
    <x v="14"/>
    <s v="Archdeaconry of Bedford"/>
    <m/>
    <m/>
    <m/>
    <m/>
    <n v="3421"/>
    <m/>
    <m/>
  </r>
  <r>
    <x v="6"/>
    <x v="0"/>
    <s v="No"/>
    <x v="0"/>
    <m/>
    <n v="7"/>
    <m/>
    <m/>
    <s v="152580"/>
    <x v="214"/>
    <x v="118"/>
    <x v="14"/>
    <s v="Archdeaconry of Bedford"/>
    <m/>
    <m/>
    <m/>
    <m/>
    <n v="500"/>
    <m/>
    <m/>
  </r>
  <r>
    <x v="6"/>
    <x v="0"/>
    <s v="OK"/>
    <x v="0"/>
    <m/>
    <n v="7"/>
    <m/>
    <m/>
    <s v="152850"/>
    <x v="215"/>
    <x v="118"/>
    <x v="14"/>
    <s v="Archdeaconry of Bedford"/>
    <m/>
    <m/>
    <m/>
    <m/>
    <n v="2423"/>
    <m/>
    <m/>
  </r>
  <r>
    <x v="6"/>
    <x v="0"/>
    <s v="No"/>
    <x v="0"/>
    <m/>
    <n v="7"/>
    <m/>
    <m/>
    <s v="152940"/>
    <x v="216"/>
    <x v="122"/>
    <x v="14"/>
    <s v="Archdeaconry of Bedford"/>
    <m/>
    <m/>
    <m/>
    <m/>
    <n v="6000"/>
    <m/>
    <m/>
  </r>
  <r>
    <x v="6"/>
    <x v="0"/>
    <s v="No"/>
    <x v="0"/>
    <m/>
    <n v="7"/>
    <m/>
    <m/>
    <s v="150100"/>
    <x v="217"/>
    <x v="123"/>
    <x v="14"/>
    <s v="Archdeaconry of Bedford"/>
    <m/>
    <m/>
    <m/>
    <m/>
    <n v="1000"/>
    <m/>
    <m/>
  </r>
  <r>
    <x v="6"/>
    <x v="0"/>
    <s v="No"/>
    <x v="0"/>
    <m/>
    <n v="7"/>
    <m/>
    <m/>
    <s v="150610"/>
    <x v="218"/>
    <x v="124"/>
    <x v="14"/>
    <s v="Archdeaconry of Bedford"/>
    <m/>
    <m/>
    <m/>
    <m/>
    <n v="600"/>
    <m/>
    <m/>
  </r>
  <r>
    <x v="6"/>
    <x v="0"/>
    <s v="No"/>
    <x v="0"/>
    <m/>
    <n v="7"/>
    <m/>
    <m/>
    <s v="151790"/>
    <x v="219"/>
    <x v="124"/>
    <x v="14"/>
    <s v="Archdeaconry of Bedford"/>
    <m/>
    <m/>
    <m/>
    <m/>
    <n v="875"/>
    <m/>
    <m/>
  </r>
  <r>
    <x v="6"/>
    <x v="0"/>
    <s v="No"/>
    <x v="0"/>
    <m/>
    <n v="7"/>
    <m/>
    <m/>
    <s v="152650"/>
    <x v="220"/>
    <x v="125"/>
    <x v="14"/>
    <s v="Archdeaconry of Bedford"/>
    <m/>
    <m/>
    <m/>
    <m/>
    <n v="350"/>
    <m/>
    <m/>
  </r>
  <r>
    <x v="6"/>
    <x v="0"/>
    <s v="No"/>
    <x v="0"/>
    <m/>
    <n v="7"/>
    <m/>
    <m/>
    <s v="150700"/>
    <x v="221"/>
    <x v="126"/>
    <x v="14"/>
    <s v="Archdeaconry of Bedford"/>
    <m/>
    <m/>
    <m/>
    <m/>
    <n v="3028"/>
    <m/>
    <m/>
  </r>
  <r>
    <x v="6"/>
    <x v="0"/>
    <s v="No"/>
    <x v="0"/>
    <m/>
    <n v="7"/>
    <m/>
    <m/>
    <s v="152370"/>
    <x v="222"/>
    <x v="126"/>
    <x v="14"/>
    <s v="Archdeaconry of Bedford"/>
    <m/>
    <m/>
    <m/>
    <m/>
    <n v="0"/>
    <m/>
    <m/>
  </r>
  <r>
    <x v="6"/>
    <x v="0"/>
    <s v="No"/>
    <x v="0"/>
    <m/>
    <n v="7"/>
    <m/>
    <m/>
    <s v="150710"/>
    <x v="223"/>
    <x v="121"/>
    <x v="14"/>
    <s v="Archdeaconry of Bedford"/>
    <m/>
    <m/>
    <m/>
    <m/>
    <n v="1594"/>
    <m/>
    <m/>
  </r>
  <r>
    <x v="6"/>
    <x v="0"/>
    <s v="OK"/>
    <x v="0"/>
    <m/>
    <n v="7"/>
    <m/>
    <m/>
    <s v="152350"/>
    <x v="224"/>
    <x v="125"/>
    <x v="14"/>
    <s v="Archdeaconry of Bedford"/>
    <m/>
    <m/>
    <m/>
    <m/>
    <n v="6000"/>
    <m/>
    <m/>
  </r>
  <r>
    <x v="6"/>
    <x v="0"/>
    <s v="No"/>
    <x v="0"/>
    <m/>
    <n v="7"/>
    <m/>
    <m/>
    <s v="151150"/>
    <x v="225"/>
    <x v="126"/>
    <x v="14"/>
    <s v="Archdeaconry of Bedford"/>
    <m/>
    <m/>
    <m/>
    <m/>
    <n v="1311"/>
    <m/>
    <m/>
  </r>
  <r>
    <x v="6"/>
    <x v="0"/>
    <s v="No"/>
    <x v="0"/>
    <m/>
    <n v="7"/>
    <m/>
    <m/>
    <s v="151190"/>
    <x v="226"/>
    <x v="127"/>
    <x v="14"/>
    <s v="Archdeaconry of Bedford"/>
    <m/>
    <m/>
    <m/>
    <m/>
    <n v="500"/>
    <m/>
    <m/>
  </r>
  <r>
    <x v="6"/>
    <x v="0"/>
    <s v="OK"/>
    <x v="0"/>
    <m/>
    <n v="7"/>
    <m/>
    <m/>
    <s v="151490"/>
    <x v="227"/>
    <x v="127"/>
    <x v="14"/>
    <s v="Archdeaconry of Bedford"/>
    <m/>
    <m/>
    <m/>
    <m/>
    <n v="2359"/>
    <m/>
    <m/>
  </r>
  <r>
    <x v="6"/>
    <x v="0"/>
    <s v="No"/>
    <x v="0"/>
    <m/>
    <n v="7"/>
    <m/>
    <m/>
    <s v="152330"/>
    <x v="228"/>
    <x v="124"/>
    <x v="14"/>
    <s v="Archdeaconry of Bedford"/>
    <m/>
    <m/>
    <m/>
    <m/>
    <n v="400"/>
    <m/>
    <m/>
  </r>
  <r>
    <x v="6"/>
    <x v="0"/>
    <s v="No"/>
    <x v="0"/>
    <m/>
    <n v="7"/>
    <m/>
    <m/>
    <s v="160220"/>
    <x v="229"/>
    <x v="128"/>
    <x v="15"/>
    <s v="Archdeaconry of Bedford"/>
    <m/>
    <m/>
    <m/>
    <m/>
    <n v="2100.41"/>
    <m/>
    <m/>
  </r>
  <r>
    <x v="6"/>
    <x v="0"/>
    <s v="OK"/>
    <x v="1"/>
    <m/>
    <n v="7"/>
    <m/>
    <m/>
    <s v="160230"/>
    <x v="230"/>
    <x v="129"/>
    <x v="15"/>
    <s v="Archdeaconry of Bedford"/>
    <m/>
    <m/>
    <m/>
    <m/>
    <n v="12293"/>
    <m/>
    <m/>
  </r>
  <r>
    <x v="6"/>
    <x v="0"/>
    <s v="OK"/>
    <x v="0"/>
    <m/>
    <n v="7"/>
    <m/>
    <m/>
    <s v="160250"/>
    <x v="231"/>
    <x v="130"/>
    <x v="15"/>
    <s v="Archdeaconry of Bedford"/>
    <m/>
    <m/>
    <m/>
    <m/>
    <n v="10818"/>
    <m/>
    <m/>
  </r>
  <r>
    <x v="6"/>
    <x v="0"/>
    <s v="OK"/>
    <x v="0"/>
    <m/>
    <n v="7"/>
    <m/>
    <m/>
    <s v="160270"/>
    <x v="232"/>
    <x v="131"/>
    <x v="15"/>
    <s v="Archdeaconry of Bedford"/>
    <m/>
    <m/>
    <m/>
    <m/>
    <n v="4834"/>
    <m/>
    <m/>
  </r>
  <r>
    <x v="6"/>
    <x v="0"/>
    <s v="No"/>
    <x v="0"/>
    <m/>
    <n v="7"/>
    <m/>
    <m/>
    <s v="160290"/>
    <x v="233"/>
    <x v="132"/>
    <x v="15"/>
    <s v="Archdeaconry of Bedford"/>
    <m/>
    <m/>
    <m/>
    <m/>
    <n v="900"/>
    <m/>
    <m/>
  </r>
  <r>
    <x v="6"/>
    <x v="0"/>
    <s v="No"/>
    <x v="0"/>
    <m/>
    <n v="7"/>
    <m/>
    <m/>
    <s v="160320"/>
    <x v="234"/>
    <x v="133"/>
    <x v="15"/>
    <s v="Archdeaconry of Bedford"/>
    <m/>
    <m/>
    <m/>
    <m/>
    <n v="3480"/>
    <m/>
    <m/>
  </r>
  <r>
    <x v="6"/>
    <x v="0"/>
    <s v="No"/>
    <x v="0"/>
    <m/>
    <n v="7"/>
    <m/>
    <m/>
    <s v="160330"/>
    <x v="235"/>
    <x v="134"/>
    <x v="15"/>
    <s v="Archdeaconry of Bedford"/>
    <m/>
    <m/>
    <m/>
    <m/>
    <n v="0"/>
    <m/>
    <m/>
  </r>
  <r>
    <x v="6"/>
    <x v="0"/>
    <s v="OK"/>
    <x v="0"/>
    <m/>
    <n v="7"/>
    <m/>
    <m/>
    <s v="160380"/>
    <x v="236"/>
    <x v="135"/>
    <x v="15"/>
    <s v="Archdeaconry of Bedford"/>
    <m/>
    <m/>
    <m/>
    <m/>
    <n v="8000"/>
    <m/>
    <m/>
  </r>
  <r>
    <x v="6"/>
    <x v="0"/>
    <s v="No"/>
    <x v="0"/>
    <m/>
    <n v="7"/>
    <m/>
    <m/>
    <s v="161410"/>
    <x v="237"/>
    <x v="136"/>
    <x v="15"/>
    <s v="Archdeaconry of Bedford"/>
    <m/>
    <m/>
    <m/>
    <m/>
    <n v="500"/>
    <m/>
    <m/>
  </r>
  <r>
    <x v="6"/>
    <x v="0"/>
    <s v="OK"/>
    <x v="0"/>
    <m/>
    <n v="7"/>
    <m/>
    <m/>
    <s v="161020"/>
    <x v="238"/>
    <x v="137"/>
    <x v="15"/>
    <s v="Archdeaconry of Bedford"/>
    <m/>
    <m/>
    <m/>
    <m/>
    <n v="5489"/>
    <m/>
    <m/>
  </r>
  <r>
    <x v="6"/>
    <x v="0"/>
    <s v="No"/>
    <x v="0"/>
    <m/>
    <n v="7"/>
    <m/>
    <m/>
    <s v="161411"/>
    <x v="239"/>
    <x v="138"/>
    <x v="15"/>
    <s v="Archdeaconry of Bedford"/>
    <m/>
    <m/>
    <m/>
    <m/>
    <n v="1500"/>
    <m/>
    <m/>
  </r>
  <r>
    <x v="6"/>
    <x v="0"/>
    <s v="OK"/>
    <x v="0"/>
    <m/>
    <n v="7"/>
    <m/>
    <m/>
    <s v="160280"/>
    <x v="240"/>
    <x v="139"/>
    <x v="15"/>
    <s v="Archdeaconry of Bedford"/>
    <m/>
    <m/>
    <m/>
    <m/>
    <n v="5849.16"/>
    <m/>
    <m/>
  </r>
  <r>
    <x v="6"/>
    <x v="0"/>
    <s v="OK"/>
    <x v="0"/>
    <m/>
    <n v="7"/>
    <m/>
    <m/>
    <s v="162090"/>
    <x v="241"/>
    <x v="140"/>
    <x v="15"/>
    <s v="Archdeaconry of Bedford"/>
    <m/>
    <m/>
    <m/>
    <m/>
    <n v="0"/>
    <m/>
    <m/>
  </r>
  <r>
    <x v="6"/>
    <x v="0"/>
    <s v="No"/>
    <x v="0"/>
    <m/>
    <n v="7"/>
    <m/>
    <m/>
    <s v="160620"/>
    <x v="242"/>
    <x v="141"/>
    <x v="15"/>
    <s v="Archdeaconry of Bedford"/>
    <m/>
    <m/>
    <m/>
    <m/>
    <n v="0"/>
    <m/>
    <m/>
  </r>
  <r>
    <x v="6"/>
    <x v="0"/>
    <s v="No"/>
    <x v="1"/>
    <m/>
    <n v="7"/>
    <m/>
    <m/>
    <s v="160780"/>
    <x v="243"/>
    <x v="142"/>
    <x v="15"/>
    <s v="Archdeaconry of Bedford"/>
    <m/>
    <m/>
    <m/>
    <m/>
    <n v="4000"/>
    <m/>
    <m/>
  </r>
  <r>
    <x v="6"/>
    <x v="0"/>
    <s v="No"/>
    <x v="0"/>
    <m/>
    <n v="7"/>
    <m/>
    <m/>
    <s v="160310"/>
    <x v="244"/>
    <x v="141"/>
    <x v="15"/>
    <s v="Archdeaconry of Bedford"/>
    <m/>
    <m/>
    <m/>
    <m/>
    <n v="250"/>
    <m/>
    <m/>
  </r>
  <r>
    <x v="6"/>
    <x v="0"/>
    <s v="No"/>
    <x v="0"/>
    <m/>
    <n v="7"/>
    <m/>
    <m/>
    <s v="161330"/>
    <x v="245"/>
    <x v="142"/>
    <x v="15"/>
    <s v="Archdeaconry of Bedford"/>
    <m/>
    <m/>
    <m/>
    <m/>
    <n v="500"/>
    <m/>
    <m/>
  </r>
  <r>
    <x v="6"/>
    <x v="0"/>
    <s v="No"/>
    <x v="0"/>
    <m/>
    <n v="7"/>
    <m/>
    <m/>
    <s v="160900"/>
    <x v="246"/>
    <x v="141"/>
    <x v="15"/>
    <s v="Archdeaconry of Bedford"/>
    <m/>
    <m/>
    <m/>
    <m/>
    <n v="1000"/>
    <m/>
    <m/>
  </r>
  <r>
    <x v="6"/>
    <x v="0"/>
    <s v="No"/>
    <x v="0"/>
    <m/>
    <n v="7"/>
    <m/>
    <m/>
    <s v="161350"/>
    <x v="247"/>
    <x v="141"/>
    <x v="15"/>
    <s v="Archdeaconry of Bedford"/>
    <m/>
    <m/>
    <m/>
    <m/>
    <n v="500"/>
    <m/>
    <m/>
  </r>
  <r>
    <x v="6"/>
    <x v="0"/>
    <s v="No"/>
    <x v="0"/>
    <m/>
    <n v="7"/>
    <m/>
    <m/>
    <s v="162920"/>
    <x v="248"/>
    <x v="141"/>
    <x v="15"/>
    <s v="Archdeaconry of Bedford"/>
    <m/>
    <m/>
    <m/>
    <m/>
    <n v="1064"/>
    <m/>
    <m/>
  </r>
  <r>
    <x v="6"/>
    <x v="0"/>
    <s v="OK"/>
    <x v="0"/>
    <m/>
    <n v="7"/>
    <m/>
    <m/>
    <s v="161770"/>
    <x v="250"/>
    <x v="144"/>
    <x v="15"/>
    <s v="Archdeaconry of Bedford"/>
    <m/>
    <m/>
    <m/>
    <m/>
    <n v="2279.75"/>
    <m/>
    <m/>
  </r>
  <r>
    <x v="6"/>
    <x v="0"/>
    <s v="OK"/>
    <x v="1"/>
    <m/>
    <n v="7"/>
    <m/>
    <m/>
    <s v="162960"/>
    <x v="251"/>
    <x v="145"/>
    <x v="15"/>
    <s v="Archdeaconry of Bedford"/>
    <m/>
    <m/>
    <m/>
    <m/>
    <n v="5000"/>
    <m/>
    <m/>
  </r>
  <r>
    <x v="6"/>
    <x v="0"/>
    <s v="OK"/>
    <x v="0"/>
    <m/>
    <n v="7"/>
    <m/>
    <m/>
    <s v="170390"/>
    <x v="252"/>
    <x v="146"/>
    <x v="17"/>
    <s v="Archdeaconry of Bedford"/>
    <m/>
    <m/>
    <m/>
    <m/>
    <n v="6497"/>
    <m/>
    <m/>
  </r>
  <r>
    <x v="6"/>
    <x v="0"/>
    <s v="OK"/>
    <x v="0"/>
    <m/>
    <n v="7"/>
    <m/>
    <m/>
    <s v="170450"/>
    <x v="253"/>
    <x v="147"/>
    <x v="17"/>
    <s v="Archdeaconry of Bedford"/>
    <m/>
    <m/>
    <m/>
    <m/>
    <n v="1200"/>
    <m/>
    <m/>
  </r>
  <r>
    <x v="6"/>
    <x v="0"/>
    <s v="No"/>
    <x v="0"/>
    <m/>
    <n v="7"/>
    <m/>
    <m/>
    <s v="172520"/>
    <x v="254"/>
    <x v="147"/>
    <x v="17"/>
    <s v="Archdeaconry of Bedford"/>
    <m/>
    <m/>
    <m/>
    <m/>
    <n v="1000"/>
    <m/>
    <m/>
  </r>
  <r>
    <x v="6"/>
    <x v="0"/>
    <s v="No"/>
    <x v="0"/>
    <m/>
    <n v="7"/>
    <m/>
    <m/>
    <s v="170600"/>
    <x v="255"/>
    <x v="148"/>
    <x v="17"/>
    <s v="Archdeaconry of Bedford"/>
    <m/>
    <m/>
    <m/>
    <m/>
    <n v="2000"/>
    <m/>
    <m/>
  </r>
  <r>
    <x v="6"/>
    <x v="0"/>
    <s v="OK"/>
    <x v="0"/>
    <m/>
    <n v="7"/>
    <m/>
    <m/>
    <s v="171950"/>
    <x v="256"/>
    <x v="148"/>
    <x v="17"/>
    <s v="Archdeaconry of Bedford"/>
    <m/>
    <m/>
    <m/>
    <m/>
    <n v="549"/>
    <m/>
    <m/>
  </r>
  <r>
    <x v="6"/>
    <x v="0"/>
    <s v="OK"/>
    <x v="0"/>
    <m/>
    <n v="7"/>
    <m/>
    <m/>
    <s v="171910"/>
    <x v="257"/>
    <x v="148"/>
    <x v="17"/>
    <s v="Archdeaconry of Bedford"/>
    <m/>
    <m/>
    <m/>
    <m/>
    <n v="0"/>
    <m/>
    <m/>
  </r>
  <r>
    <x v="6"/>
    <x v="0"/>
    <s v="OK"/>
    <x v="0"/>
    <m/>
    <n v="7"/>
    <m/>
    <m/>
    <s v="170712"/>
    <x v="258"/>
    <x v="149"/>
    <x v="17"/>
    <s v="Archdeaconry of Bedford"/>
    <m/>
    <m/>
    <m/>
    <m/>
    <n v="250"/>
    <m/>
    <m/>
  </r>
  <r>
    <x v="6"/>
    <x v="0"/>
    <s v="No"/>
    <x v="0"/>
    <m/>
    <n v="7"/>
    <m/>
    <m/>
    <s v="172030"/>
    <x v="259"/>
    <x v="149"/>
    <x v="17"/>
    <s v="Archdeaconry of Bedford"/>
    <m/>
    <m/>
    <m/>
    <m/>
    <n v="4300.08"/>
    <m/>
    <m/>
  </r>
  <r>
    <x v="6"/>
    <x v="0"/>
    <s v="OK"/>
    <x v="0"/>
    <m/>
    <n v="7"/>
    <m/>
    <m/>
    <s v="172510"/>
    <x v="260"/>
    <x v="149"/>
    <x v="17"/>
    <s v="Archdeaconry of Bedford"/>
    <m/>
    <m/>
    <m/>
    <m/>
    <n v="0"/>
    <m/>
    <m/>
  </r>
  <r>
    <x v="6"/>
    <x v="0"/>
    <s v="OK"/>
    <x v="0"/>
    <m/>
    <n v="7"/>
    <m/>
    <m/>
    <s v="170760"/>
    <x v="261"/>
    <x v="150"/>
    <x v="17"/>
    <s v="Archdeaconry of Bedford"/>
    <m/>
    <m/>
    <m/>
    <m/>
    <n v="3855.5"/>
    <m/>
    <m/>
  </r>
  <r>
    <x v="6"/>
    <x v="0"/>
    <s v="OK"/>
    <x v="0"/>
    <m/>
    <n v="7"/>
    <m/>
    <m/>
    <s v="172910"/>
    <x v="262"/>
    <x v="150"/>
    <x v="17"/>
    <s v="Archdeaconry of Bedford"/>
    <m/>
    <m/>
    <m/>
    <m/>
    <n v="1500"/>
    <m/>
    <m/>
  </r>
  <r>
    <x v="6"/>
    <x v="0"/>
    <s v="No"/>
    <x v="0"/>
    <m/>
    <n v="7"/>
    <m/>
    <m/>
    <s v="171840"/>
    <x v="263"/>
    <x v="150"/>
    <x v="17"/>
    <s v="Archdeaconry of Bedford"/>
    <m/>
    <m/>
    <m/>
    <m/>
    <n v="800"/>
    <m/>
    <m/>
  </r>
  <r>
    <x v="6"/>
    <x v="0"/>
    <s v="No"/>
    <x v="0"/>
    <m/>
    <n v="7"/>
    <m/>
    <m/>
    <s v="170840"/>
    <x v="264"/>
    <x v="151"/>
    <x v="17"/>
    <s v="Archdeaconry of Bedford"/>
    <m/>
    <m/>
    <m/>
    <m/>
    <n v="500"/>
    <m/>
    <m/>
  </r>
  <r>
    <x v="6"/>
    <x v="0"/>
    <s v="No"/>
    <x v="0"/>
    <m/>
    <n v="7"/>
    <m/>
    <m/>
    <s v="172980"/>
    <x v="265"/>
    <x v="151"/>
    <x v="17"/>
    <s v="Archdeaconry of Bedford"/>
    <m/>
    <m/>
    <m/>
    <m/>
    <n v="200"/>
    <m/>
    <m/>
  </r>
  <r>
    <x v="6"/>
    <x v="0"/>
    <s v="No"/>
    <x v="0"/>
    <m/>
    <n v="7"/>
    <m/>
    <m/>
    <s v="170940"/>
    <x v="266"/>
    <x v="151"/>
    <x v="17"/>
    <s v="Archdeaconry of Bedford"/>
    <m/>
    <m/>
    <m/>
    <m/>
    <n v="100"/>
    <m/>
    <m/>
  </r>
  <r>
    <x v="6"/>
    <x v="0"/>
    <s v="OK"/>
    <x v="1"/>
    <m/>
    <n v="7"/>
    <m/>
    <m/>
    <s v="170880"/>
    <x v="267"/>
    <x v="152"/>
    <x v="17"/>
    <s v="Archdeaconry of Bedford"/>
    <m/>
    <m/>
    <m/>
    <m/>
    <n v="6600"/>
    <m/>
    <m/>
  </r>
  <r>
    <x v="6"/>
    <x v="0"/>
    <s v="OK"/>
    <x v="0"/>
    <m/>
    <n v="7"/>
    <m/>
    <m/>
    <s v="171041"/>
    <x v="268"/>
    <x v="147"/>
    <x v="17"/>
    <s v="Archdeaconry of Bedford"/>
    <m/>
    <m/>
    <m/>
    <m/>
    <n v="1645"/>
    <m/>
    <m/>
  </r>
  <r>
    <x v="6"/>
    <x v="0"/>
    <s v="OK"/>
    <x v="0"/>
    <m/>
    <n v="7"/>
    <m/>
    <m/>
    <s v="172140"/>
    <x v="269"/>
    <x v="147"/>
    <x v="17"/>
    <s v="Archdeaconry of Bedford"/>
    <m/>
    <m/>
    <m/>
    <m/>
    <n v="0"/>
    <m/>
    <m/>
  </r>
  <r>
    <x v="6"/>
    <x v="0"/>
    <s v="No"/>
    <x v="0"/>
    <m/>
    <n v="7"/>
    <m/>
    <m/>
    <s v="172290"/>
    <x v="270"/>
    <x v="153"/>
    <x v="17"/>
    <s v="Archdeaconry of Bedford"/>
    <m/>
    <m/>
    <m/>
    <m/>
    <n v="9700"/>
    <m/>
    <m/>
  </r>
  <r>
    <x v="6"/>
    <x v="0"/>
    <s v="OK"/>
    <x v="0"/>
    <m/>
    <n v="7"/>
    <m/>
    <m/>
    <s v="180400"/>
    <x v="271"/>
    <x v="154"/>
    <x v="18"/>
    <s v="Archdeaconry of Bedford"/>
    <m/>
    <m/>
    <m/>
    <m/>
    <n v="310"/>
    <m/>
    <m/>
  </r>
  <r>
    <x v="6"/>
    <x v="0"/>
    <s v="OK"/>
    <x v="0"/>
    <m/>
    <n v="7"/>
    <m/>
    <m/>
    <s v="181310"/>
    <x v="277"/>
    <x v="154"/>
    <x v="18"/>
    <s v="Archdeaconry of Bedford"/>
    <m/>
    <m/>
    <m/>
    <m/>
    <n v="0"/>
    <m/>
    <m/>
  </r>
  <r>
    <x v="6"/>
    <x v="0"/>
    <s v="No"/>
    <x v="0"/>
    <m/>
    <n v="7"/>
    <m/>
    <m/>
    <s v="181530"/>
    <x v="280"/>
    <x v="154"/>
    <x v="18"/>
    <s v="Archdeaconry of Bedford"/>
    <m/>
    <m/>
    <m/>
    <m/>
    <n v="12133"/>
    <m/>
    <m/>
  </r>
  <r>
    <x v="6"/>
    <x v="0"/>
    <s v="OK"/>
    <x v="0"/>
    <m/>
    <n v="7"/>
    <m/>
    <m/>
    <s v="181535"/>
    <x v="281"/>
    <x v="154"/>
    <x v="18"/>
    <s v="Archdeaconry of Bedford"/>
    <m/>
    <m/>
    <m/>
    <m/>
    <n v="0"/>
    <m/>
    <m/>
  </r>
  <r>
    <x v="6"/>
    <x v="0"/>
    <s v="No"/>
    <x v="0"/>
    <m/>
    <n v="7"/>
    <m/>
    <m/>
    <s v="181540"/>
    <x v="282"/>
    <x v="154"/>
    <x v="18"/>
    <s v="Archdeaconry of Bedford"/>
    <m/>
    <m/>
    <m/>
    <m/>
    <n v="1750"/>
    <m/>
    <m/>
  </r>
  <r>
    <x v="6"/>
    <x v="0"/>
    <s v="No"/>
    <x v="0"/>
    <m/>
    <n v="7"/>
    <m/>
    <m/>
    <s v="180640"/>
    <x v="272"/>
    <x v="155"/>
    <x v="18"/>
    <s v="Archdeaconry of Bedford"/>
    <m/>
    <m/>
    <m/>
    <m/>
    <n v="0"/>
    <m/>
    <m/>
  </r>
  <r>
    <x v="6"/>
    <x v="0"/>
    <s v="No"/>
    <x v="0"/>
    <m/>
    <n v="7"/>
    <m/>
    <m/>
    <s v="182590"/>
    <x v="286"/>
    <x v="155"/>
    <x v="18"/>
    <s v="Archdeaconry of Bedford"/>
    <m/>
    <m/>
    <m/>
    <m/>
    <n v="1841"/>
    <m/>
    <m/>
  </r>
  <r>
    <x v="6"/>
    <x v="0"/>
    <s v="OK"/>
    <x v="0"/>
    <m/>
    <n v="7"/>
    <m/>
    <m/>
    <s v="180830"/>
    <x v="273"/>
    <x v="156"/>
    <x v="18"/>
    <s v="Archdeaconry of Bedford"/>
    <m/>
    <m/>
    <m/>
    <m/>
    <n v="12489.5"/>
    <m/>
    <m/>
  </r>
  <r>
    <x v="6"/>
    <x v="0"/>
    <s v="OK"/>
    <x v="0"/>
    <m/>
    <n v="7"/>
    <m/>
    <m/>
    <s v="180870"/>
    <x v="274"/>
    <x v="157"/>
    <x v="18"/>
    <s v="Archdeaconry of Bedford"/>
    <m/>
    <m/>
    <m/>
    <m/>
    <n v="5523"/>
    <m/>
    <m/>
  </r>
  <r>
    <x v="6"/>
    <x v="0"/>
    <s v="No"/>
    <x v="0"/>
    <m/>
    <n v="7"/>
    <m/>
    <m/>
    <s v="181160"/>
    <x v="276"/>
    <x v="154"/>
    <x v="18"/>
    <s v="Archdeaconry of Bedford"/>
    <m/>
    <m/>
    <m/>
    <m/>
    <n v="5054.1499999999996"/>
    <m/>
    <m/>
  </r>
  <r>
    <x v="6"/>
    <x v="0"/>
    <s v="No"/>
    <x v="0"/>
    <m/>
    <n v="7"/>
    <m/>
    <m/>
    <s v="181360"/>
    <x v="278"/>
    <x v="158"/>
    <x v="18"/>
    <s v="Archdeaconry of Bedford"/>
    <m/>
    <m/>
    <m/>
    <m/>
    <n v="1700"/>
    <m/>
    <m/>
  </r>
  <r>
    <x v="6"/>
    <x v="0"/>
    <s v="OK"/>
    <x v="0"/>
    <m/>
    <n v="7"/>
    <m/>
    <m/>
    <s v="181420"/>
    <x v="279"/>
    <x v="159"/>
    <x v="18"/>
    <s v="Archdeaconry of Bedford"/>
    <m/>
    <m/>
    <m/>
    <m/>
    <n v="2066.2800000000002"/>
    <m/>
    <m/>
  </r>
  <r>
    <x v="6"/>
    <x v="0"/>
    <s v="OK"/>
    <x v="0"/>
    <m/>
    <n v="7"/>
    <m/>
    <m/>
    <s v="182490"/>
    <x v="284"/>
    <x v="159"/>
    <x v="18"/>
    <s v="Archdeaconry of Bedford"/>
    <m/>
    <m/>
    <m/>
    <m/>
    <n v="1848"/>
    <m/>
    <m/>
  </r>
  <r>
    <x v="6"/>
    <x v="0"/>
    <s v="OK"/>
    <x v="0"/>
    <m/>
    <n v="7"/>
    <m/>
    <m/>
    <s v="182861"/>
    <x v="288"/>
    <x v="159"/>
    <x v="18"/>
    <s v="Archdeaconry of Bedford"/>
    <m/>
    <m/>
    <m/>
    <m/>
    <n v="1839"/>
    <m/>
    <m/>
  </r>
  <r>
    <x v="6"/>
    <x v="0"/>
    <s v="No"/>
    <x v="0"/>
    <m/>
    <n v="7"/>
    <m/>
    <m/>
    <s v="182390"/>
    <x v="283"/>
    <x v="160"/>
    <x v="18"/>
    <s v="Archdeaconry of Bedford"/>
    <m/>
    <m/>
    <m/>
    <m/>
    <n v="600"/>
    <m/>
    <m/>
  </r>
  <r>
    <x v="6"/>
    <x v="0"/>
    <s v="No"/>
    <x v="0"/>
    <m/>
    <n v="7"/>
    <m/>
    <m/>
    <s v="182571"/>
    <x v="285"/>
    <x v="160"/>
    <x v="18"/>
    <s v="Archdeaconry of Bedford"/>
    <m/>
    <m/>
    <m/>
    <m/>
    <n v="937"/>
    <m/>
    <m/>
  </r>
  <r>
    <x v="6"/>
    <x v="0"/>
    <s v="OK"/>
    <x v="0"/>
    <m/>
    <n v="7"/>
    <m/>
    <m/>
    <s v="182610"/>
    <x v="287"/>
    <x v="160"/>
    <x v="18"/>
    <s v="Archdeaconry of Bedford"/>
    <m/>
    <m/>
    <m/>
    <m/>
    <n v="400"/>
    <m/>
    <m/>
  </r>
  <r>
    <x v="6"/>
    <x v="0"/>
    <s v="No"/>
    <x v="1"/>
    <m/>
    <n v="7"/>
    <m/>
    <m/>
    <s v="202461"/>
    <x v="289"/>
    <x v="161"/>
    <x v="19"/>
    <s v="Archdeaconry of Bedford"/>
    <m/>
    <m/>
    <m/>
    <m/>
    <n v="4000"/>
    <m/>
    <m/>
  </r>
  <r>
    <x v="6"/>
    <x v="0"/>
    <s v="No"/>
    <x v="0"/>
    <m/>
    <n v="7"/>
    <m/>
    <m/>
    <s v="200590"/>
    <x v="290"/>
    <x v="162"/>
    <x v="19"/>
    <s v="Archdeaconry of Bedford"/>
    <m/>
    <m/>
    <m/>
    <m/>
    <n v="1000"/>
    <m/>
    <m/>
  </r>
  <r>
    <x v="6"/>
    <x v="0"/>
    <s v="OK"/>
    <x v="0"/>
    <m/>
    <n v="7"/>
    <m/>
    <m/>
    <s v="202950"/>
    <x v="291"/>
    <x v="163"/>
    <x v="19"/>
    <s v="Archdeaconry of Bedford"/>
    <m/>
    <m/>
    <m/>
    <m/>
    <n v="4000"/>
    <m/>
    <m/>
  </r>
  <r>
    <x v="6"/>
    <x v="0"/>
    <s v="OK"/>
    <x v="0"/>
    <m/>
    <n v="7"/>
    <m/>
    <m/>
    <s v="200941"/>
    <x v="292"/>
    <x v="164"/>
    <x v="19"/>
    <s v="Archdeaconry of Bedford"/>
    <m/>
    <m/>
    <m/>
    <m/>
    <n v="0"/>
    <m/>
    <m/>
  </r>
  <r>
    <x v="6"/>
    <x v="0"/>
    <s v="No"/>
    <x v="0"/>
    <m/>
    <n v="7"/>
    <m/>
    <m/>
    <s v="201510"/>
    <x v="293"/>
    <x v="165"/>
    <x v="19"/>
    <s v="Archdeaconry of Bedford"/>
    <m/>
    <m/>
    <m/>
    <m/>
    <n v="3000"/>
    <m/>
    <m/>
  </r>
  <r>
    <x v="6"/>
    <x v="0"/>
    <s v="No"/>
    <x v="0"/>
    <m/>
    <n v="7"/>
    <m/>
    <m/>
    <s v="201702"/>
    <x v="294"/>
    <x v="166"/>
    <x v="19"/>
    <s v="Archdeaconry of Bedford"/>
    <m/>
    <m/>
    <m/>
    <m/>
    <n v="4100"/>
    <m/>
    <m/>
  </r>
  <r>
    <x v="6"/>
    <x v="0"/>
    <s v="OK"/>
    <x v="0"/>
    <m/>
    <n v="7"/>
    <m/>
    <m/>
    <s v="201680"/>
    <x v="295"/>
    <x v="167"/>
    <x v="19"/>
    <s v="Archdeaconry of Bedford"/>
    <m/>
    <m/>
    <m/>
    <m/>
    <n v="2250"/>
    <m/>
    <m/>
  </r>
  <r>
    <x v="6"/>
    <x v="0"/>
    <s v="OK"/>
    <x v="1"/>
    <m/>
    <n v="7"/>
    <m/>
    <m/>
    <s v="201712"/>
    <x v="296"/>
    <x v="168"/>
    <x v="19"/>
    <s v="Archdeaconry of Bedford"/>
    <m/>
    <m/>
    <m/>
    <m/>
    <n v="3841"/>
    <m/>
    <m/>
  </r>
  <r>
    <x v="6"/>
    <x v="0"/>
    <s v="No"/>
    <x v="0"/>
    <m/>
    <n v="7"/>
    <m/>
    <m/>
    <s v="201700"/>
    <x v="297"/>
    <x v="169"/>
    <x v="19"/>
    <s v="Archdeaconry of Bedford"/>
    <m/>
    <m/>
    <m/>
    <m/>
    <n v="2000"/>
    <m/>
    <m/>
  </r>
  <r>
    <x v="6"/>
    <x v="0"/>
    <s v="No"/>
    <x v="0"/>
    <m/>
    <n v="7"/>
    <m/>
    <m/>
    <s v="201701"/>
    <x v="298"/>
    <x v="170"/>
    <x v="19"/>
    <s v="Archdeaconry of Bedford"/>
    <m/>
    <m/>
    <m/>
    <m/>
    <n v="1500"/>
    <m/>
    <m/>
  </r>
  <r>
    <x v="6"/>
    <x v="0"/>
    <s v="No"/>
    <x v="1"/>
    <m/>
    <n v="7"/>
    <m/>
    <m/>
    <s v="201711"/>
    <x v="300"/>
    <x v="171"/>
    <x v="19"/>
    <s v="Archdeaconry of Bedford"/>
    <m/>
    <m/>
    <m/>
    <m/>
    <n v="0"/>
    <m/>
    <m/>
  </r>
  <r>
    <x v="6"/>
    <x v="0"/>
    <s v="OK"/>
    <x v="0"/>
    <m/>
    <n v="7"/>
    <m/>
    <m/>
    <s v="201713"/>
    <x v="301"/>
    <x v="172"/>
    <x v="19"/>
    <s v="Archdeaconry of Bedford"/>
    <m/>
    <m/>
    <m/>
    <m/>
    <n v="4000"/>
    <m/>
    <m/>
  </r>
  <r>
    <x v="6"/>
    <x v="0"/>
    <s v="No"/>
    <x v="0"/>
    <m/>
    <n v="7"/>
    <m/>
    <m/>
    <s v="201730"/>
    <x v="303"/>
    <x v="173"/>
    <x v="19"/>
    <s v="Archdeaconry of Bedford"/>
    <m/>
    <m/>
    <m/>
    <m/>
    <n v="1250"/>
    <m/>
    <m/>
  </r>
  <r>
    <x v="6"/>
    <x v="0"/>
    <s v="No"/>
    <x v="0"/>
    <m/>
    <n v="7"/>
    <m/>
    <m/>
    <s v="201740"/>
    <x v="304"/>
    <x v="174"/>
    <x v="19"/>
    <s v="Archdeaconry of Bedford"/>
    <m/>
    <m/>
    <m/>
    <m/>
    <n v="0"/>
    <m/>
    <m/>
  </r>
  <r>
    <x v="6"/>
    <x v="0"/>
    <s v="No"/>
    <x v="0"/>
    <m/>
    <n v="7"/>
    <m/>
    <m/>
    <s v="201690"/>
    <x v="305"/>
    <x v="175"/>
    <x v="19"/>
    <s v="Archdeaconry of Bedford"/>
    <m/>
    <m/>
    <m/>
    <m/>
    <n v="500"/>
    <m/>
    <m/>
  </r>
  <r>
    <x v="6"/>
    <x v="0"/>
    <s v="OK"/>
    <x v="0"/>
    <m/>
    <n v="7"/>
    <m/>
    <m/>
    <s v="202460"/>
    <x v="306"/>
    <x v="176"/>
    <x v="19"/>
    <s v="Archdeaconry of Bedford"/>
    <m/>
    <m/>
    <m/>
    <m/>
    <n v="0"/>
    <m/>
    <m/>
  </r>
  <r>
    <x v="6"/>
    <x v="0"/>
    <s v="No"/>
    <x v="0"/>
    <m/>
    <n v="7"/>
    <m/>
    <m/>
    <s v="202480"/>
    <x v="307"/>
    <x v="177"/>
    <x v="19"/>
    <s v="Archdeaconry of Bedford"/>
    <m/>
    <m/>
    <m/>
    <m/>
    <n v="3500"/>
    <m/>
    <m/>
  </r>
  <r>
    <x v="6"/>
    <x v="0"/>
    <s v="No"/>
    <x v="0"/>
    <m/>
    <n v="7"/>
    <m/>
    <m/>
    <s v="202491"/>
    <x v="308"/>
    <x v="178"/>
    <x v="19"/>
    <s v="Archdeaconry of Bedford"/>
    <m/>
    <m/>
    <m/>
    <m/>
    <n v="750"/>
    <m/>
    <m/>
  </r>
  <r>
    <x v="6"/>
    <x v="0"/>
    <s v="No"/>
    <x v="1"/>
    <m/>
    <n v="7"/>
    <m/>
    <m/>
    <s v="210440"/>
    <x v="309"/>
    <x v="179"/>
    <x v="20"/>
    <s v="Archdeaconry of Bedford"/>
    <m/>
    <m/>
    <m/>
    <m/>
    <n v="0"/>
    <m/>
    <m/>
  </r>
  <r>
    <x v="6"/>
    <x v="0"/>
    <s v="OK"/>
    <x v="1"/>
    <m/>
    <n v="7"/>
    <m/>
    <m/>
    <s v="212130"/>
    <x v="310"/>
    <x v="179"/>
    <x v="20"/>
    <s v="Archdeaconry of Bedford"/>
    <m/>
    <m/>
    <m/>
    <m/>
    <n v="4348"/>
    <m/>
    <m/>
  </r>
  <r>
    <x v="6"/>
    <x v="0"/>
    <s v="No"/>
    <x v="0"/>
    <m/>
    <n v="7"/>
    <m/>
    <m/>
    <s v="210460"/>
    <x v="311"/>
    <x v="180"/>
    <x v="20"/>
    <s v="Archdeaconry of Bedford"/>
    <m/>
    <m/>
    <m/>
    <m/>
    <n v="0"/>
    <m/>
    <m/>
  </r>
  <r>
    <x v="6"/>
    <x v="0"/>
    <s v="No"/>
    <x v="0"/>
    <m/>
    <n v="7"/>
    <m/>
    <m/>
    <s v="211430"/>
    <x v="312"/>
    <x v="180"/>
    <x v="20"/>
    <s v="Archdeaconry of Bedford"/>
    <m/>
    <m/>
    <m/>
    <m/>
    <n v="2428"/>
    <m/>
    <m/>
  </r>
  <r>
    <x v="6"/>
    <x v="0"/>
    <s v="OK"/>
    <x v="0"/>
    <m/>
    <n v="7"/>
    <m/>
    <m/>
    <s v="210630"/>
    <x v="313"/>
    <x v="181"/>
    <x v="20"/>
    <s v="Archdeaconry of Bedford"/>
    <m/>
    <m/>
    <m/>
    <m/>
    <n v="1922"/>
    <m/>
    <m/>
  </r>
  <r>
    <x v="6"/>
    <x v="0"/>
    <s v="No"/>
    <x v="0"/>
    <m/>
    <n v="7"/>
    <m/>
    <m/>
    <s v="211120"/>
    <x v="314"/>
    <x v="181"/>
    <x v="20"/>
    <s v="Archdeaconry of Bedford"/>
    <m/>
    <m/>
    <m/>
    <m/>
    <n v="500"/>
    <m/>
    <m/>
  </r>
  <r>
    <x v="6"/>
    <x v="0"/>
    <s v="No"/>
    <x v="0"/>
    <m/>
    <n v="7"/>
    <m/>
    <m/>
    <s v="210730"/>
    <x v="315"/>
    <x v="182"/>
    <x v="20"/>
    <s v="Archdeaconry of Bedford"/>
    <m/>
    <m/>
    <m/>
    <m/>
    <n v="0"/>
    <m/>
    <m/>
  </r>
  <r>
    <x v="6"/>
    <x v="0"/>
    <s v="No"/>
    <x v="0"/>
    <m/>
    <n v="7"/>
    <m/>
    <m/>
    <s v="212070"/>
    <x v="316"/>
    <x v="182"/>
    <x v="20"/>
    <s v="Archdeaconry of Bedford"/>
    <m/>
    <m/>
    <m/>
    <m/>
    <n v="0"/>
    <m/>
    <m/>
  </r>
  <r>
    <x v="6"/>
    <x v="0"/>
    <s v="No"/>
    <x v="0"/>
    <m/>
    <n v="7"/>
    <m/>
    <m/>
    <s v="212890"/>
    <x v="317"/>
    <x v="182"/>
    <x v="20"/>
    <s v="Archdeaconry of Bedford"/>
    <m/>
    <m/>
    <m/>
    <m/>
    <n v="100"/>
    <m/>
    <m/>
  </r>
  <r>
    <x v="6"/>
    <x v="0"/>
    <s v="OK"/>
    <x v="0"/>
    <m/>
    <n v="7"/>
    <m/>
    <m/>
    <s v="210950"/>
    <x v="318"/>
    <x v="183"/>
    <x v="20"/>
    <s v="Archdeaconry of Bedford"/>
    <m/>
    <m/>
    <m/>
    <m/>
    <n v="4638.75"/>
    <m/>
    <m/>
  </r>
  <r>
    <x v="6"/>
    <x v="0"/>
    <s v="OK"/>
    <x v="0"/>
    <m/>
    <n v="7"/>
    <m/>
    <m/>
    <s v="212320"/>
    <x v="319"/>
    <x v="183"/>
    <x v="20"/>
    <s v="Archdeaconry of Bedford"/>
    <m/>
    <m/>
    <m/>
    <m/>
    <n v="0"/>
    <m/>
    <m/>
  </r>
  <r>
    <x v="6"/>
    <x v="0"/>
    <s v="OK"/>
    <x v="0"/>
    <m/>
    <n v="7"/>
    <m/>
    <m/>
    <s v="212361"/>
    <x v="320"/>
    <x v="183"/>
    <x v="20"/>
    <s v="Archdeaconry of Bedford"/>
    <m/>
    <m/>
    <m/>
    <m/>
    <n v="420"/>
    <m/>
    <m/>
  </r>
  <r>
    <x v="6"/>
    <x v="0"/>
    <s v="No"/>
    <x v="0"/>
    <m/>
    <n v="7"/>
    <m/>
    <m/>
    <s v="211830"/>
    <x v="321"/>
    <x v="184"/>
    <x v="20"/>
    <s v="Archdeaconry of Bedford"/>
    <m/>
    <m/>
    <m/>
    <m/>
    <n v="500"/>
    <m/>
    <m/>
  </r>
  <r>
    <x v="6"/>
    <x v="0"/>
    <s v="No"/>
    <x v="0"/>
    <m/>
    <n v="7"/>
    <m/>
    <m/>
    <s v="212570"/>
    <x v="322"/>
    <x v="184"/>
    <x v="20"/>
    <s v="Archdeaconry of Bedford"/>
    <m/>
    <m/>
    <m/>
    <m/>
    <n v="0.01"/>
    <m/>
    <m/>
  </r>
  <r>
    <x v="6"/>
    <x v="0"/>
    <s v="OK"/>
    <x v="0"/>
    <m/>
    <n v="7"/>
    <m/>
    <m/>
    <s v="211930"/>
    <x v="323"/>
    <x v="181"/>
    <x v="20"/>
    <s v="Archdeaconry of Bedford"/>
    <m/>
    <m/>
    <m/>
    <m/>
    <n v="0"/>
    <m/>
    <m/>
  </r>
  <r>
    <x v="6"/>
    <x v="0"/>
    <s v="OK"/>
    <x v="0"/>
    <m/>
    <n v="7"/>
    <m/>
    <m/>
    <s v="211970"/>
    <x v="324"/>
    <x v="184"/>
    <x v="20"/>
    <s v="Archdeaconry of Bedford"/>
    <m/>
    <m/>
    <m/>
    <m/>
    <n v="1558.75"/>
    <m/>
    <m/>
  </r>
  <r>
    <x v="6"/>
    <x v="0"/>
    <s v="No"/>
    <x v="0"/>
    <m/>
    <n v="7"/>
    <m/>
    <m/>
    <s v="212000"/>
    <x v="325"/>
    <x v="181"/>
    <x v="20"/>
    <s v="Archdeaconry of Bedford"/>
    <m/>
    <m/>
    <m/>
    <m/>
    <n v="0"/>
    <m/>
    <m/>
  </r>
  <r>
    <x v="6"/>
    <x v="0"/>
    <s v="No"/>
    <x v="0"/>
    <m/>
    <n v="7"/>
    <m/>
    <m/>
    <s v="213000"/>
    <x v="326"/>
    <x v="181"/>
    <x v="20"/>
    <s v="Archdeaconry of Bedford"/>
    <m/>
    <m/>
    <m/>
    <m/>
    <n v="0"/>
    <m/>
    <m/>
  </r>
  <r>
    <x v="6"/>
    <x v="0"/>
    <s v="No"/>
    <x v="0"/>
    <m/>
    <n v="7"/>
    <m/>
    <m/>
    <s v="212450"/>
    <x v="327"/>
    <x v="181"/>
    <x v="20"/>
    <s v="Archdeaconry of Bedford"/>
    <m/>
    <m/>
    <m/>
    <m/>
    <n v="800"/>
    <m/>
    <m/>
  </r>
  <r>
    <x v="6"/>
    <x v="0"/>
    <s v="No"/>
    <x v="0"/>
    <m/>
    <n v="7"/>
    <m/>
    <m/>
    <s v="212630"/>
    <x v="328"/>
    <x v="181"/>
    <x v="20"/>
    <s v="Archdeaconry of Bedford"/>
    <m/>
    <m/>
    <m/>
    <m/>
    <n v="0"/>
    <m/>
    <m/>
  </r>
  <r>
    <x v="6"/>
    <x v="0"/>
    <s v="No"/>
    <x v="0"/>
    <m/>
    <n v="7"/>
    <m/>
    <m/>
    <s v="213020"/>
    <x v="329"/>
    <x v="185"/>
    <x v="20"/>
    <s v="Archdeaconry of Bedford"/>
    <m/>
    <m/>
    <m/>
    <m/>
    <n v="2000"/>
    <m/>
    <m/>
  </r>
  <r>
    <x v="6"/>
    <x v="0"/>
    <s v="No"/>
    <x v="0"/>
    <m/>
    <n v="7"/>
    <m/>
    <m/>
    <s v="210540"/>
    <x v="330"/>
    <x v="186"/>
    <x v="20"/>
    <s v="Archdeaconry of Bedford"/>
    <m/>
    <m/>
    <m/>
    <m/>
    <n v="1500"/>
    <m/>
    <m/>
  </r>
  <r>
    <x v="6"/>
    <x v="0"/>
    <s v="No"/>
    <x v="0"/>
    <m/>
    <n v="7"/>
    <m/>
    <m/>
    <s v="211921"/>
    <x v="331"/>
    <x v="186"/>
    <x v="20"/>
    <s v="Archdeaconry of Bedford"/>
    <m/>
    <m/>
    <m/>
    <m/>
    <n v="1588.42"/>
    <m/>
    <m/>
  </r>
  <r>
    <x v="6"/>
    <x v="0"/>
    <s v="OK"/>
    <x v="0"/>
    <m/>
    <n v="7"/>
    <m/>
    <m/>
    <s v="212380"/>
    <x v="332"/>
    <x v="186"/>
    <x v="20"/>
    <s v="Archdeaconry of Bedford"/>
    <m/>
    <m/>
    <m/>
    <m/>
    <n v="590.5"/>
    <m/>
    <m/>
  </r>
  <r>
    <x v="6"/>
    <x v="0"/>
    <s v="OK"/>
    <x v="0"/>
    <m/>
    <n v="7"/>
    <m/>
    <m/>
    <s v="210690"/>
    <x v="333"/>
    <x v="187"/>
    <x v="20"/>
    <s v="Archdeaconry of Bedford"/>
    <m/>
    <m/>
    <m/>
    <m/>
    <n v="4873"/>
    <m/>
    <m/>
  </r>
  <r>
    <x v="6"/>
    <x v="0"/>
    <s v="OK"/>
    <x v="0"/>
    <m/>
    <n v="8"/>
    <m/>
    <m/>
    <s v="030480"/>
    <x v="0"/>
    <x v="0"/>
    <x v="0"/>
    <s v="Archdeaconry of St Albans "/>
    <m/>
    <m/>
    <m/>
    <m/>
    <n v="956"/>
    <m/>
    <m/>
  </r>
  <r>
    <x v="6"/>
    <x v="0"/>
    <s v="OK"/>
    <x v="0"/>
    <m/>
    <n v="8"/>
    <m/>
    <m/>
    <s v="032500"/>
    <x v="1"/>
    <x v="0"/>
    <x v="0"/>
    <s v="Archdeaconry of St Albans "/>
    <m/>
    <m/>
    <m/>
    <m/>
    <n v="5488"/>
    <m/>
    <m/>
  </r>
  <r>
    <x v="6"/>
    <x v="0"/>
    <s v="OK"/>
    <x v="0"/>
    <m/>
    <n v="8"/>
    <m/>
    <m/>
    <s v="031050"/>
    <x v="2"/>
    <x v="1"/>
    <x v="0"/>
    <s v="Archdeaconry of St Albans "/>
    <m/>
    <m/>
    <m/>
    <m/>
    <n v="11000"/>
    <m/>
    <m/>
  </r>
  <r>
    <x v="6"/>
    <x v="0"/>
    <s v="OK"/>
    <x v="0"/>
    <m/>
    <n v="8"/>
    <m/>
    <m/>
    <s v="031060"/>
    <x v="3"/>
    <x v="1"/>
    <x v="0"/>
    <s v="Archdeaconry of St Albans "/>
    <m/>
    <m/>
    <m/>
    <m/>
    <n v="0"/>
    <m/>
    <m/>
  </r>
  <r>
    <x v="6"/>
    <x v="0"/>
    <s v="OK"/>
    <x v="0"/>
    <m/>
    <n v="8"/>
    <m/>
    <m/>
    <s v="031620"/>
    <x v="4"/>
    <x v="1"/>
    <x v="0"/>
    <s v="Archdeaconry of St Albans "/>
    <m/>
    <m/>
    <m/>
    <m/>
    <n v="3338"/>
    <m/>
    <m/>
  </r>
  <r>
    <x v="6"/>
    <x v="0"/>
    <s v="OK"/>
    <x v="0"/>
    <m/>
    <n v="8"/>
    <m/>
    <m/>
    <s v="031851"/>
    <x v="5"/>
    <x v="1"/>
    <x v="0"/>
    <s v="Archdeaconry of St Albans "/>
    <m/>
    <m/>
    <m/>
    <m/>
    <n v="617.75"/>
    <m/>
    <m/>
  </r>
  <r>
    <x v="6"/>
    <x v="0"/>
    <s v="OK"/>
    <x v="0"/>
    <m/>
    <n v="8"/>
    <m/>
    <m/>
    <s v="032020"/>
    <x v="6"/>
    <x v="1"/>
    <x v="0"/>
    <s v="Archdeaconry of St Albans "/>
    <m/>
    <m/>
    <m/>
    <m/>
    <n v="4098"/>
    <m/>
    <m/>
  </r>
  <r>
    <x v="6"/>
    <x v="0"/>
    <s v="OK"/>
    <x v="0"/>
    <m/>
    <n v="8"/>
    <m/>
    <m/>
    <s v="031901"/>
    <x v="7"/>
    <x v="2"/>
    <x v="0"/>
    <s v="Archdeaconry of St Albans "/>
    <m/>
    <m/>
    <m/>
    <m/>
    <n v="4800"/>
    <m/>
    <m/>
  </r>
  <r>
    <x v="6"/>
    <x v="0"/>
    <s v="No"/>
    <x v="0"/>
    <m/>
    <n v="8"/>
    <m/>
    <m/>
    <s v="032621"/>
    <x v="8"/>
    <x v="3"/>
    <x v="0"/>
    <s v="Archdeaconry of St Albans "/>
    <m/>
    <m/>
    <m/>
    <m/>
    <n v="15000"/>
    <m/>
    <m/>
  </r>
  <r>
    <x v="6"/>
    <x v="0"/>
    <s v="No"/>
    <x v="0"/>
    <m/>
    <n v="8"/>
    <m/>
    <m/>
    <s v="032880"/>
    <x v="9"/>
    <x v="2"/>
    <x v="0"/>
    <s v="Archdeaconry of St Albans "/>
    <m/>
    <m/>
    <m/>
    <m/>
    <n v="2250"/>
    <m/>
    <m/>
  </r>
  <r>
    <x v="6"/>
    <x v="0"/>
    <s v="OK"/>
    <x v="0"/>
    <m/>
    <n v="8"/>
    <m/>
    <m/>
    <s v="091081"/>
    <x v="10"/>
    <x v="4"/>
    <x v="1"/>
    <s v="Archdeaconry of St Albans "/>
    <m/>
    <m/>
    <m/>
    <m/>
    <n v="610.16999999999996"/>
    <m/>
    <m/>
  </r>
  <r>
    <x v="6"/>
    <x v="0"/>
    <s v="No"/>
    <x v="0"/>
    <m/>
    <n v="8"/>
    <m/>
    <m/>
    <s v="091670"/>
    <x v="11"/>
    <x v="4"/>
    <x v="1"/>
    <s v="Archdeaconry of St Albans "/>
    <m/>
    <m/>
    <m/>
    <m/>
    <n v="200"/>
    <m/>
    <m/>
  </r>
  <r>
    <x v="6"/>
    <x v="0"/>
    <s v="No"/>
    <x v="0"/>
    <m/>
    <n v="8"/>
    <m/>
    <m/>
    <s v="091290"/>
    <x v="12"/>
    <x v="5"/>
    <x v="1"/>
    <s v="Archdeaconry of St Albans "/>
    <m/>
    <m/>
    <m/>
    <m/>
    <n v="0"/>
    <m/>
    <m/>
  </r>
  <r>
    <x v="6"/>
    <x v="0"/>
    <s v="OK"/>
    <x v="0"/>
    <m/>
    <n v="8"/>
    <m/>
    <m/>
    <s v="091291"/>
    <x v="334"/>
    <x v="5"/>
    <x v="1"/>
    <s v="Archdeaconry of St Albans "/>
    <m/>
    <m/>
    <m/>
    <m/>
    <n v="5000"/>
    <m/>
    <m/>
  </r>
  <r>
    <x v="6"/>
    <x v="0"/>
    <s v="OK"/>
    <x v="0"/>
    <m/>
    <n v="8"/>
    <m/>
    <m/>
    <s v="091292"/>
    <x v="335"/>
    <x v="5"/>
    <x v="1"/>
    <s v="Archdeaconry of St Albans "/>
    <m/>
    <m/>
    <m/>
    <m/>
    <n v="0"/>
    <m/>
    <m/>
  </r>
  <r>
    <x v="6"/>
    <x v="0"/>
    <s v="No"/>
    <x v="0"/>
    <m/>
    <n v="8"/>
    <m/>
    <m/>
    <s v="091293"/>
    <x v="336"/>
    <x v="5"/>
    <x v="1"/>
    <s v="Archdeaconry of St Albans "/>
    <m/>
    <m/>
    <m/>
    <m/>
    <n v="0"/>
    <m/>
    <m/>
  </r>
  <r>
    <x v="6"/>
    <x v="0"/>
    <s v="OK"/>
    <x v="0"/>
    <m/>
    <n v="8"/>
    <m/>
    <m/>
    <s v="091294"/>
    <x v="337"/>
    <x v="5"/>
    <x v="1"/>
    <s v="Archdeaconry of St Albans "/>
    <m/>
    <m/>
    <m/>
    <m/>
    <n v="5641.22"/>
    <m/>
    <m/>
  </r>
  <r>
    <x v="6"/>
    <x v="0"/>
    <s v="No"/>
    <x v="0"/>
    <m/>
    <n v="8"/>
    <m/>
    <m/>
    <s v="091340"/>
    <x v="13"/>
    <x v="6"/>
    <x v="1"/>
    <s v="Archdeaconry of St Albans "/>
    <m/>
    <m/>
    <m/>
    <m/>
    <n v="0"/>
    <m/>
    <m/>
  </r>
  <r>
    <x v="6"/>
    <x v="0"/>
    <s v="OK"/>
    <x v="0"/>
    <m/>
    <n v="8"/>
    <m/>
    <m/>
    <s v="091390"/>
    <x v="14"/>
    <x v="6"/>
    <x v="1"/>
    <s v="Archdeaconry of St Albans "/>
    <m/>
    <m/>
    <m/>
    <m/>
    <n v="3605"/>
    <m/>
    <m/>
  </r>
  <r>
    <x v="6"/>
    <x v="0"/>
    <s v="No"/>
    <x v="0"/>
    <m/>
    <n v="8"/>
    <m/>
    <m/>
    <s v="091460"/>
    <x v="15"/>
    <x v="7"/>
    <x v="1"/>
    <s v="Archdeaconry of St Albans "/>
    <m/>
    <m/>
    <m/>
    <m/>
    <n v="825"/>
    <m/>
    <m/>
  </r>
  <r>
    <x v="6"/>
    <x v="0"/>
    <s v="No"/>
    <x v="0"/>
    <m/>
    <n v="8"/>
    <m/>
    <m/>
    <s v="091940"/>
    <x v="16"/>
    <x v="7"/>
    <x v="1"/>
    <s v="Archdeaconry of St Albans "/>
    <m/>
    <m/>
    <m/>
    <m/>
    <n v="0"/>
    <m/>
    <m/>
  </r>
  <r>
    <x v="6"/>
    <x v="0"/>
    <s v="OK"/>
    <x v="0"/>
    <m/>
    <n v="8"/>
    <m/>
    <m/>
    <s v="091580"/>
    <x v="17"/>
    <x v="7"/>
    <x v="1"/>
    <s v="Archdeaconry of St Albans "/>
    <m/>
    <m/>
    <m/>
    <m/>
    <n v="4500"/>
    <m/>
    <m/>
  </r>
  <r>
    <x v="6"/>
    <x v="0"/>
    <s v="No"/>
    <x v="0"/>
    <m/>
    <n v="8"/>
    <m/>
    <m/>
    <s v="091950"/>
    <x v="18"/>
    <x v="8"/>
    <x v="1"/>
    <s v="Archdeaconry of St Albans "/>
    <m/>
    <m/>
    <m/>
    <m/>
    <n v="506.92"/>
    <m/>
    <m/>
  </r>
  <r>
    <x v="6"/>
    <x v="0"/>
    <s v="OK"/>
    <x v="0"/>
    <m/>
    <n v="8"/>
    <m/>
    <m/>
    <s v="091551"/>
    <x v="19"/>
    <x v="8"/>
    <x v="1"/>
    <s v="Archdeaconry of St Albans "/>
    <m/>
    <m/>
    <m/>
    <m/>
    <n v="7526"/>
    <m/>
    <m/>
  </r>
  <r>
    <x v="6"/>
    <x v="0"/>
    <s v="OK"/>
    <x v="0"/>
    <m/>
    <n v="8"/>
    <m/>
    <m/>
    <s v="092900"/>
    <x v="20"/>
    <x v="8"/>
    <x v="1"/>
    <s v="Archdeaconry of St Albans "/>
    <m/>
    <m/>
    <m/>
    <m/>
    <n v="1267"/>
    <m/>
    <m/>
  </r>
  <r>
    <x v="6"/>
    <x v="0"/>
    <s v="OK"/>
    <x v="0"/>
    <m/>
    <n v="8"/>
    <m/>
    <m/>
    <s v="091920"/>
    <x v="21"/>
    <x v="9"/>
    <x v="1"/>
    <s v="Archdeaconry of St Albans "/>
    <m/>
    <m/>
    <m/>
    <m/>
    <n v="4424.97"/>
    <m/>
    <m/>
  </r>
  <r>
    <x v="6"/>
    <x v="0"/>
    <s v="OK"/>
    <x v="0"/>
    <m/>
    <n v="8"/>
    <m/>
    <m/>
    <s v="091990"/>
    <x v="22"/>
    <x v="6"/>
    <x v="1"/>
    <s v="Archdeaconry of St Albans "/>
    <m/>
    <m/>
    <m/>
    <m/>
    <n v="2211"/>
    <m/>
    <m/>
  </r>
  <r>
    <x v="6"/>
    <x v="0"/>
    <s v="OK"/>
    <x v="0"/>
    <m/>
    <n v="8"/>
    <m/>
    <m/>
    <s v="092061"/>
    <x v="23"/>
    <x v="10"/>
    <x v="1"/>
    <s v="Archdeaconry of St Albans "/>
    <m/>
    <m/>
    <m/>
    <m/>
    <n v="439.75"/>
    <m/>
    <m/>
  </r>
  <r>
    <x v="6"/>
    <x v="0"/>
    <s v="OK"/>
    <x v="0"/>
    <m/>
    <n v="8"/>
    <m/>
    <m/>
    <s v="092250"/>
    <x v="24"/>
    <x v="4"/>
    <x v="1"/>
    <s v="Archdeaconry of St Albans "/>
    <m/>
    <m/>
    <m/>
    <m/>
    <n v="3488"/>
    <m/>
    <m/>
  </r>
  <r>
    <x v="6"/>
    <x v="0"/>
    <s v="OK"/>
    <x v="0"/>
    <m/>
    <n v="8"/>
    <m/>
    <m/>
    <s v="092260"/>
    <x v="25"/>
    <x v="5"/>
    <x v="1"/>
    <s v="Archdeaconry of St Albans "/>
    <m/>
    <m/>
    <m/>
    <m/>
    <n v="1696"/>
    <m/>
    <m/>
  </r>
  <r>
    <x v="6"/>
    <x v="0"/>
    <s v="OK"/>
    <x v="0"/>
    <m/>
    <n v="8"/>
    <m/>
    <m/>
    <s v="092470"/>
    <x v="26"/>
    <x v="10"/>
    <x v="1"/>
    <s v="Archdeaconry of St Albans "/>
    <m/>
    <m/>
    <m/>
    <m/>
    <n v="4427"/>
    <m/>
    <m/>
  </r>
  <r>
    <x v="6"/>
    <x v="0"/>
    <s v="OK"/>
    <x v="0"/>
    <m/>
    <n v="8"/>
    <m/>
    <m/>
    <s v="092881"/>
    <x v="27"/>
    <x v="11"/>
    <x v="1"/>
    <s v="Archdeaconry of St Albans "/>
    <m/>
    <m/>
    <m/>
    <m/>
    <n v="3250"/>
    <m/>
    <m/>
  </r>
  <r>
    <x v="6"/>
    <x v="0"/>
    <s v="OK"/>
    <x v="0"/>
    <m/>
    <n v="8"/>
    <m/>
    <m/>
    <s v="100660"/>
    <x v="28"/>
    <x v="12"/>
    <x v="2"/>
    <s v="Archdeaconry of St Albans "/>
    <m/>
    <m/>
    <m/>
    <m/>
    <n v="4054"/>
    <m/>
    <m/>
  </r>
  <r>
    <x v="6"/>
    <x v="0"/>
    <s v="OK"/>
    <x v="1"/>
    <m/>
    <n v="8"/>
    <m/>
    <m/>
    <s v="100680"/>
    <x v="29"/>
    <x v="13"/>
    <x v="2"/>
    <s v="Archdeaconry of St Albans "/>
    <m/>
    <m/>
    <m/>
    <m/>
    <n v="17853"/>
    <m/>
    <m/>
  </r>
  <r>
    <x v="6"/>
    <x v="0"/>
    <s v="OK"/>
    <x v="1"/>
    <m/>
    <n v="8"/>
    <m/>
    <m/>
    <s v="100681"/>
    <x v="30"/>
    <x v="14"/>
    <x v="2"/>
    <s v="Archdeaconry of St Albans "/>
    <m/>
    <m/>
    <m/>
    <m/>
    <n v="11342"/>
    <m/>
    <m/>
  </r>
  <r>
    <x v="6"/>
    <x v="0"/>
    <s v="No"/>
    <x v="0"/>
    <m/>
    <n v="8"/>
    <m/>
    <m/>
    <s v="100790"/>
    <x v="31"/>
    <x v="15"/>
    <x v="2"/>
    <s v="Archdeaconry of St Albans "/>
    <m/>
    <m/>
    <m/>
    <m/>
    <n v="5344"/>
    <m/>
    <m/>
  </r>
  <r>
    <x v="6"/>
    <x v="0"/>
    <s v="OK"/>
    <x v="0"/>
    <m/>
    <n v="8"/>
    <m/>
    <m/>
    <s v="100791"/>
    <x v="32"/>
    <x v="16"/>
    <x v="2"/>
    <s v="Archdeaconry of St Albans "/>
    <m/>
    <m/>
    <m/>
    <m/>
    <n v="5706.25"/>
    <m/>
    <m/>
  </r>
  <r>
    <x v="6"/>
    <x v="0"/>
    <s v="OK"/>
    <x v="0"/>
    <m/>
    <n v="8"/>
    <m/>
    <m/>
    <s v="101800"/>
    <x v="33"/>
    <x v="17"/>
    <x v="2"/>
    <s v="Archdeaconry of St Albans "/>
    <m/>
    <m/>
    <m/>
    <m/>
    <n v="4320"/>
    <m/>
    <m/>
  </r>
  <r>
    <x v="6"/>
    <x v="0"/>
    <s v="OK"/>
    <x v="0"/>
    <m/>
    <n v="8"/>
    <m/>
    <m/>
    <s v="102100"/>
    <x v="34"/>
    <x v="18"/>
    <x v="2"/>
    <s v="Archdeaconry of St Albans "/>
    <m/>
    <m/>
    <m/>
    <m/>
    <n v="7105"/>
    <m/>
    <m/>
  </r>
  <r>
    <x v="6"/>
    <x v="0"/>
    <s v="OK"/>
    <x v="0"/>
    <m/>
    <n v="8"/>
    <m/>
    <m/>
    <s v="100490"/>
    <x v="35"/>
    <x v="19"/>
    <x v="2"/>
    <s v="Archdeaconry of St Albans "/>
    <m/>
    <m/>
    <m/>
    <m/>
    <n v="4028"/>
    <m/>
    <m/>
  </r>
  <r>
    <x v="6"/>
    <x v="0"/>
    <s v="No"/>
    <x v="0"/>
    <m/>
    <n v="8"/>
    <m/>
    <m/>
    <s v="102300"/>
    <x v="36"/>
    <x v="12"/>
    <x v="2"/>
    <s v="Archdeaconry of St Albans "/>
    <m/>
    <m/>
    <m/>
    <m/>
    <n v="1917"/>
    <m/>
    <m/>
  </r>
  <r>
    <x v="6"/>
    <x v="0"/>
    <s v="OK"/>
    <x v="0"/>
    <m/>
    <n v="8"/>
    <m/>
    <m/>
    <s v="112180"/>
    <x v="37"/>
    <x v="20"/>
    <x v="3"/>
    <s v="Archdeaconry of St Albans "/>
    <m/>
    <m/>
    <m/>
    <m/>
    <n v="6353"/>
    <m/>
    <m/>
  </r>
  <r>
    <x v="6"/>
    <x v="0"/>
    <s v="OK"/>
    <x v="0"/>
    <m/>
    <n v="8"/>
    <m/>
    <m/>
    <s v="112211"/>
    <x v="38"/>
    <x v="21"/>
    <x v="3"/>
    <s v="Archdeaconry of St Albans "/>
    <m/>
    <m/>
    <m/>
    <m/>
    <n v="5861"/>
    <m/>
    <m/>
  </r>
  <r>
    <x v="6"/>
    <x v="0"/>
    <s v="OK"/>
    <x v="0"/>
    <m/>
    <n v="8"/>
    <m/>
    <m/>
    <s v="112191"/>
    <x v="39"/>
    <x v="22"/>
    <x v="3"/>
    <s v="Archdeaconry of St Albans "/>
    <m/>
    <m/>
    <m/>
    <m/>
    <n v="5079"/>
    <m/>
    <m/>
  </r>
  <r>
    <x v="6"/>
    <x v="0"/>
    <s v="OK"/>
    <x v="0"/>
    <m/>
    <n v="8"/>
    <m/>
    <m/>
    <s v="112200"/>
    <x v="40"/>
    <x v="23"/>
    <x v="3"/>
    <s v="Archdeaconry of St Albans "/>
    <m/>
    <m/>
    <m/>
    <m/>
    <n v="7589"/>
    <m/>
    <m/>
  </r>
  <r>
    <x v="6"/>
    <x v="0"/>
    <s v="OK"/>
    <x v="0"/>
    <m/>
    <n v="8"/>
    <m/>
    <m/>
    <s v="112210"/>
    <x v="41"/>
    <x v="24"/>
    <x v="3"/>
    <s v="Archdeaconry of St Albans "/>
    <m/>
    <m/>
    <m/>
    <m/>
    <n v="10000"/>
    <m/>
    <m/>
  </r>
  <r>
    <x v="6"/>
    <x v="0"/>
    <s v="No"/>
    <x v="0"/>
    <m/>
    <n v="8"/>
    <m/>
    <m/>
    <s v="112220"/>
    <x v="42"/>
    <x v="25"/>
    <x v="3"/>
    <s v="Archdeaconry of St Albans "/>
    <m/>
    <m/>
    <m/>
    <m/>
    <n v="8383.67"/>
    <m/>
    <m/>
  </r>
  <r>
    <x v="6"/>
    <x v="0"/>
    <s v="OK"/>
    <x v="0"/>
    <m/>
    <n v="8"/>
    <m/>
    <m/>
    <s v="112230"/>
    <x v="43"/>
    <x v="26"/>
    <x v="3"/>
    <s v="Archdeaconry of St Albans "/>
    <m/>
    <m/>
    <m/>
    <m/>
    <n v="5569"/>
    <m/>
    <m/>
  </r>
  <r>
    <x v="6"/>
    <x v="0"/>
    <s v="OK"/>
    <x v="0"/>
    <m/>
    <n v="8"/>
    <m/>
    <m/>
    <s v="112240"/>
    <x v="44"/>
    <x v="27"/>
    <x v="3"/>
    <s v="Archdeaconry of St Albans "/>
    <m/>
    <m/>
    <m/>
    <m/>
    <n v="7052"/>
    <m/>
    <m/>
  </r>
  <r>
    <x v="6"/>
    <x v="0"/>
    <s v="OK"/>
    <x v="0"/>
    <m/>
    <n v="8"/>
    <m/>
    <m/>
    <s v="110040"/>
    <x v="45"/>
    <x v="28"/>
    <x v="3"/>
    <s v="Archdeaconry of St Albans "/>
    <m/>
    <m/>
    <m/>
    <m/>
    <n v="2583"/>
    <m/>
    <m/>
  </r>
  <r>
    <x v="6"/>
    <x v="0"/>
    <s v="OK"/>
    <x v="0"/>
    <m/>
    <n v="8"/>
    <m/>
    <m/>
    <s v="110531"/>
    <x v="46"/>
    <x v="29"/>
    <x v="3"/>
    <s v="Archdeaconry of St Albans "/>
    <m/>
    <m/>
    <m/>
    <m/>
    <n v="4773.42"/>
    <m/>
    <m/>
  </r>
  <r>
    <x v="6"/>
    <x v="0"/>
    <s v="OK"/>
    <x v="0"/>
    <m/>
    <n v="8"/>
    <m/>
    <m/>
    <s v="110750"/>
    <x v="47"/>
    <x v="30"/>
    <x v="3"/>
    <s v="Archdeaconry of St Albans "/>
    <m/>
    <m/>
    <m/>
    <m/>
    <n v="5800"/>
    <m/>
    <m/>
  </r>
  <r>
    <x v="6"/>
    <x v="0"/>
    <s v="No"/>
    <x v="0"/>
    <m/>
    <n v="8"/>
    <m/>
    <m/>
    <s v="110740"/>
    <x v="48"/>
    <x v="31"/>
    <x v="3"/>
    <s v="Archdeaconry of St Albans "/>
    <m/>
    <m/>
    <m/>
    <m/>
    <n v="2000"/>
    <m/>
    <m/>
  </r>
  <r>
    <x v="6"/>
    <x v="0"/>
    <s v="OK"/>
    <x v="0"/>
    <m/>
    <n v="8"/>
    <m/>
    <m/>
    <s v="110980"/>
    <x v="49"/>
    <x v="32"/>
    <x v="3"/>
    <s v="Archdeaconry of St Albans "/>
    <m/>
    <m/>
    <m/>
    <m/>
    <n v="5045"/>
    <m/>
    <m/>
  </r>
  <r>
    <x v="6"/>
    <x v="0"/>
    <s v="OK"/>
    <x v="0"/>
    <m/>
    <n v="8"/>
    <m/>
    <m/>
    <s v="112060"/>
    <x v="50"/>
    <x v="28"/>
    <x v="3"/>
    <s v="Archdeaconry of St Albans "/>
    <m/>
    <m/>
    <m/>
    <m/>
    <n v="9649"/>
    <m/>
    <m/>
  </r>
  <r>
    <x v="6"/>
    <x v="0"/>
    <s v="No"/>
    <x v="0"/>
    <m/>
    <n v="8"/>
    <m/>
    <m/>
    <s v="112340"/>
    <x v="51"/>
    <x v="28"/>
    <x v="3"/>
    <s v="Archdeaconry of St Albans "/>
    <m/>
    <m/>
    <m/>
    <m/>
    <n v="0"/>
    <m/>
    <m/>
  </r>
  <r>
    <x v="6"/>
    <x v="0"/>
    <s v="OK"/>
    <x v="0"/>
    <m/>
    <n v="8"/>
    <m/>
    <m/>
    <s v="130010"/>
    <x v="52"/>
    <x v="33"/>
    <x v="4"/>
    <s v="Archdeaconry of St Albans "/>
    <m/>
    <m/>
    <m/>
    <m/>
    <n v="7951"/>
    <m/>
    <m/>
  </r>
  <r>
    <x v="6"/>
    <x v="0"/>
    <s v="OK"/>
    <x v="0"/>
    <m/>
    <n v="8"/>
    <m/>
    <m/>
    <s v="131500"/>
    <x v="53"/>
    <x v="34"/>
    <x v="4"/>
    <s v="Archdeaconry of St Albans "/>
    <m/>
    <m/>
    <m/>
    <m/>
    <n v="3351"/>
    <m/>
    <m/>
  </r>
  <r>
    <x v="6"/>
    <x v="0"/>
    <s v="No"/>
    <x v="0"/>
    <m/>
    <n v="8"/>
    <m/>
    <m/>
    <s v="131520"/>
    <x v="54"/>
    <x v="35"/>
    <x v="4"/>
    <s v="Archdeaconry of St Albans "/>
    <m/>
    <m/>
    <m/>
    <m/>
    <n v="1500"/>
    <m/>
    <m/>
  </r>
  <r>
    <x v="6"/>
    <x v="0"/>
    <s v="OK"/>
    <x v="0"/>
    <m/>
    <n v="8"/>
    <m/>
    <m/>
    <s v="131951"/>
    <x v="55"/>
    <x v="36"/>
    <x v="4"/>
    <s v="Archdeaconry of St Albans "/>
    <m/>
    <m/>
    <m/>
    <m/>
    <n v="7044"/>
    <m/>
    <m/>
  </r>
  <r>
    <x v="6"/>
    <x v="0"/>
    <s v="OK"/>
    <x v="0"/>
    <m/>
    <n v="8"/>
    <m/>
    <m/>
    <s v="131960"/>
    <x v="56"/>
    <x v="37"/>
    <x v="4"/>
    <s v="Archdeaconry of St Albans "/>
    <m/>
    <m/>
    <m/>
    <m/>
    <n v="3863"/>
    <m/>
    <m/>
  </r>
  <r>
    <x v="6"/>
    <x v="0"/>
    <s v="No"/>
    <x v="0"/>
    <m/>
    <n v="8"/>
    <m/>
    <m/>
    <s v="132730"/>
    <x v="57"/>
    <x v="38"/>
    <x v="4"/>
    <s v="Archdeaconry of St Albans "/>
    <m/>
    <m/>
    <m/>
    <m/>
    <n v="6600"/>
    <m/>
    <m/>
  </r>
  <r>
    <x v="6"/>
    <x v="0"/>
    <s v="OK"/>
    <x v="0"/>
    <m/>
    <n v="8"/>
    <m/>
    <m/>
    <s v="132740"/>
    <x v="58"/>
    <x v="39"/>
    <x v="4"/>
    <s v="Archdeaconry of St Albans "/>
    <m/>
    <m/>
    <m/>
    <m/>
    <n v="2615"/>
    <m/>
    <m/>
  </r>
  <r>
    <x v="6"/>
    <x v="0"/>
    <s v="No"/>
    <x v="0"/>
    <m/>
    <n v="8"/>
    <m/>
    <m/>
    <s v="132760"/>
    <x v="59"/>
    <x v="40"/>
    <x v="4"/>
    <s v="Archdeaconry of St Albans "/>
    <m/>
    <m/>
    <m/>
    <m/>
    <n v="2910"/>
    <m/>
    <m/>
  </r>
  <r>
    <x v="6"/>
    <x v="0"/>
    <s v="OK"/>
    <x v="0"/>
    <m/>
    <n v="8"/>
    <m/>
    <m/>
    <s v="132761"/>
    <x v="60"/>
    <x v="41"/>
    <x v="4"/>
    <s v="Archdeaconry of St Albans "/>
    <m/>
    <m/>
    <m/>
    <m/>
    <n v="9620"/>
    <m/>
    <m/>
  </r>
  <r>
    <x v="6"/>
    <x v="0"/>
    <s v="OK"/>
    <x v="0"/>
    <m/>
    <n v="8"/>
    <m/>
    <m/>
    <s v="132770"/>
    <x v="61"/>
    <x v="42"/>
    <x v="4"/>
    <s v="Archdeaconry of St Albans "/>
    <m/>
    <m/>
    <m/>
    <m/>
    <n v="7215.65"/>
    <m/>
    <m/>
  </r>
  <r>
    <x v="6"/>
    <x v="0"/>
    <s v="OK"/>
    <x v="0"/>
    <m/>
    <n v="8"/>
    <m/>
    <m/>
    <s v="132780"/>
    <x v="62"/>
    <x v="43"/>
    <x v="4"/>
    <s v="Archdeaconry of St Albans "/>
    <m/>
    <m/>
    <m/>
    <m/>
    <n v="4395"/>
    <m/>
    <m/>
  </r>
  <r>
    <x v="6"/>
    <x v="0"/>
    <s v="No"/>
    <x v="0"/>
    <m/>
    <n v="8"/>
    <m/>
    <m/>
    <s v="132781"/>
    <x v="63"/>
    <x v="44"/>
    <x v="4"/>
    <s v="Archdeaconry of St Albans "/>
    <m/>
    <m/>
    <m/>
    <m/>
    <n v="4002"/>
    <m/>
    <m/>
  </r>
  <r>
    <x v="6"/>
    <x v="0"/>
    <s v="OK"/>
    <x v="0"/>
    <m/>
    <n v="8"/>
    <m/>
    <m/>
    <s v="130570"/>
    <x v="64"/>
    <x v="45"/>
    <x v="4"/>
    <s v="Archdeaconry of St Albans "/>
    <m/>
    <m/>
    <m/>
    <m/>
    <n v="0"/>
    <m/>
    <m/>
  </r>
  <r>
    <x v="6"/>
    <x v="0"/>
    <s v="No"/>
    <x v="0"/>
    <m/>
    <n v="8"/>
    <m/>
    <m/>
    <s v="130580"/>
    <x v="65"/>
    <x v="46"/>
    <x v="4"/>
    <s v="Archdeaconry of St Albans "/>
    <m/>
    <m/>
    <m/>
    <m/>
    <n v="2500"/>
    <m/>
    <m/>
  </r>
  <r>
    <x v="6"/>
    <x v="0"/>
    <s v="No"/>
    <x v="0"/>
    <m/>
    <n v="8"/>
    <m/>
    <m/>
    <s v="140150"/>
    <x v="66"/>
    <x v="47"/>
    <x v="5"/>
    <s v="Archdeaconry of St Albans "/>
    <m/>
    <m/>
    <m/>
    <m/>
    <n v="140"/>
    <m/>
    <m/>
  </r>
  <r>
    <x v="6"/>
    <x v="0"/>
    <s v="OK"/>
    <x v="0"/>
    <m/>
    <n v="8"/>
    <m/>
    <m/>
    <s v="141440"/>
    <x v="67"/>
    <x v="47"/>
    <x v="5"/>
    <s v="Archdeaconry of St Albans "/>
    <m/>
    <m/>
    <m/>
    <m/>
    <n v="3508"/>
    <m/>
    <m/>
  </r>
  <r>
    <x v="6"/>
    <x v="0"/>
    <s v="No"/>
    <x v="0"/>
    <m/>
    <n v="8"/>
    <m/>
    <m/>
    <s v="140960"/>
    <x v="68"/>
    <x v="48"/>
    <x v="5"/>
    <s v="Archdeaconry of St Albans "/>
    <m/>
    <m/>
    <m/>
    <m/>
    <n v="3733.5"/>
    <m/>
    <m/>
  </r>
  <r>
    <x v="6"/>
    <x v="0"/>
    <s v="OK"/>
    <x v="0"/>
    <m/>
    <n v="8"/>
    <m/>
    <m/>
    <s v="141100"/>
    <x v="69"/>
    <x v="49"/>
    <x v="5"/>
    <s v="Archdeaconry of St Albans "/>
    <m/>
    <m/>
    <m/>
    <m/>
    <n v="7943"/>
    <m/>
    <m/>
  </r>
  <r>
    <x v="6"/>
    <x v="0"/>
    <s v="OK"/>
    <x v="0"/>
    <m/>
    <n v="8"/>
    <m/>
    <m/>
    <s v="141110"/>
    <x v="70"/>
    <x v="50"/>
    <x v="5"/>
    <s v="Archdeaconry of St Albans "/>
    <m/>
    <m/>
    <m/>
    <m/>
    <n v="24220"/>
    <m/>
    <m/>
  </r>
  <r>
    <x v="6"/>
    <x v="0"/>
    <s v="OK"/>
    <x v="0"/>
    <m/>
    <n v="8"/>
    <m/>
    <m/>
    <s v="141760"/>
    <x v="71"/>
    <x v="48"/>
    <x v="5"/>
    <s v="Archdeaconry of St Albans "/>
    <m/>
    <m/>
    <m/>
    <m/>
    <n v="2286.16"/>
    <m/>
    <m/>
  </r>
  <r>
    <x v="6"/>
    <x v="0"/>
    <s v="OK"/>
    <x v="0"/>
    <m/>
    <n v="8"/>
    <m/>
    <m/>
    <s v="142080"/>
    <x v="72"/>
    <x v="51"/>
    <x v="5"/>
    <s v="Archdeaconry of St Albans "/>
    <m/>
    <m/>
    <m/>
    <m/>
    <n v="10071.93"/>
    <m/>
    <m/>
  </r>
  <r>
    <x v="6"/>
    <x v="0"/>
    <s v="OK"/>
    <x v="0"/>
    <m/>
    <n v="8"/>
    <m/>
    <m/>
    <s v="142280"/>
    <x v="73"/>
    <x v="52"/>
    <x v="5"/>
    <s v="Archdeaconry of St Albans "/>
    <m/>
    <m/>
    <m/>
    <m/>
    <n v="3597"/>
    <m/>
    <m/>
  </r>
  <r>
    <x v="6"/>
    <x v="0"/>
    <s v="OK"/>
    <x v="0"/>
    <m/>
    <n v="8"/>
    <m/>
    <m/>
    <s v="142860"/>
    <x v="74"/>
    <x v="53"/>
    <x v="5"/>
    <s v="Archdeaconry of St Albans "/>
    <m/>
    <m/>
    <m/>
    <m/>
    <n v="8363"/>
    <m/>
    <m/>
  </r>
  <r>
    <x v="6"/>
    <x v="0"/>
    <s v="OK"/>
    <x v="0"/>
    <m/>
    <n v="8"/>
    <m/>
    <m/>
    <s v="231171"/>
    <x v="75"/>
    <x v="54"/>
    <x v="6"/>
    <s v="Archdeaconry of St Albans "/>
    <m/>
    <m/>
    <m/>
    <m/>
    <n v="4281"/>
    <m/>
    <m/>
  </r>
  <r>
    <x v="6"/>
    <x v="0"/>
    <s v="No"/>
    <x v="0"/>
    <m/>
    <n v="8"/>
    <m/>
    <m/>
    <s v="231172"/>
    <x v="76"/>
    <x v="54"/>
    <x v="6"/>
    <s v="Archdeaconry of St Albans "/>
    <m/>
    <m/>
    <m/>
    <m/>
    <n v="1840"/>
    <m/>
    <m/>
  </r>
  <r>
    <x v="6"/>
    <x v="0"/>
    <s v="OK"/>
    <x v="0"/>
    <m/>
    <n v="8"/>
    <m/>
    <m/>
    <s v="231173"/>
    <x v="77"/>
    <x v="54"/>
    <x v="6"/>
    <s v="Archdeaconry of St Albans "/>
    <m/>
    <m/>
    <m/>
    <m/>
    <n v="4678"/>
    <m/>
    <m/>
  </r>
  <r>
    <x v="6"/>
    <x v="0"/>
    <s v="No"/>
    <x v="0"/>
    <m/>
    <n v="8"/>
    <m/>
    <m/>
    <s v="231174"/>
    <x v="78"/>
    <x v="54"/>
    <x v="6"/>
    <s v="Archdeaconry of St Albans "/>
    <m/>
    <m/>
    <m/>
    <m/>
    <n v="800"/>
    <m/>
    <m/>
  </r>
  <r>
    <x v="6"/>
    <x v="0"/>
    <s v="No"/>
    <x v="0"/>
    <m/>
    <n v="8"/>
    <m/>
    <m/>
    <s v="230500"/>
    <x v="79"/>
    <x v="55"/>
    <x v="6"/>
    <s v="Archdeaconry of St Albans "/>
    <m/>
    <m/>
    <m/>
    <m/>
    <n v="0"/>
    <m/>
    <m/>
  </r>
  <r>
    <x v="6"/>
    <x v="0"/>
    <s v="OK"/>
    <x v="0"/>
    <m/>
    <n v="8"/>
    <m/>
    <m/>
    <s v="230501"/>
    <x v="80"/>
    <x v="55"/>
    <x v="6"/>
    <s v="Archdeaconry of St Albans "/>
    <m/>
    <m/>
    <m/>
    <m/>
    <n v="376"/>
    <m/>
    <m/>
  </r>
  <r>
    <x v="6"/>
    <x v="0"/>
    <s v="OK"/>
    <x v="0"/>
    <m/>
    <n v="8"/>
    <m/>
    <m/>
    <s v="230641"/>
    <x v="81"/>
    <x v="56"/>
    <x v="6"/>
    <s v="Archdeaconry of St Albans "/>
    <m/>
    <m/>
    <m/>
    <m/>
    <n v="1000"/>
    <m/>
    <m/>
  </r>
  <r>
    <x v="6"/>
    <x v="0"/>
    <s v="No"/>
    <x v="0"/>
    <m/>
    <n v="8"/>
    <m/>
    <m/>
    <s v="230642"/>
    <x v="82"/>
    <x v="56"/>
    <x v="6"/>
    <s v="Archdeaconry of St Albans "/>
    <m/>
    <m/>
    <m/>
    <m/>
    <n v="0"/>
    <m/>
    <m/>
  </r>
  <r>
    <x v="6"/>
    <x v="0"/>
    <s v="OK"/>
    <x v="0"/>
    <m/>
    <n v="8"/>
    <m/>
    <m/>
    <s v="230643"/>
    <x v="83"/>
    <x v="56"/>
    <x v="6"/>
    <s v="Archdeaconry of St Albans "/>
    <m/>
    <m/>
    <m/>
    <m/>
    <n v="5500"/>
    <m/>
    <m/>
  </r>
  <r>
    <x v="6"/>
    <x v="0"/>
    <s v="OK"/>
    <x v="0"/>
    <m/>
    <n v="8"/>
    <m/>
    <m/>
    <s v="231450"/>
    <x v="84"/>
    <x v="56"/>
    <x v="6"/>
    <s v="Archdeaconry of St Albans "/>
    <m/>
    <m/>
    <m/>
    <m/>
    <n v="0"/>
    <m/>
    <m/>
  </r>
  <r>
    <x v="6"/>
    <x v="0"/>
    <s v="OK"/>
    <x v="0"/>
    <m/>
    <n v="8"/>
    <m/>
    <m/>
    <s v="020672"/>
    <x v="85"/>
    <x v="57"/>
    <x v="7"/>
    <s v="Archdeaconry of Hertford"/>
    <m/>
    <m/>
    <m/>
    <m/>
    <n v="10000"/>
    <m/>
    <m/>
  </r>
  <r>
    <x v="6"/>
    <x v="0"/>
    <s v="No"/>
    <x v="0"/>
    <m/>
    <n v="8"/>
    <m/>
    <m/>
    <s v="020850"/>
    <x v="86"/>
    <x v="58"/>
    <x v="7"/>
    <s v="Archdeaconry of Hertford"/>
    <m/>
    <m/>
    <m/>
    <m/>
    <n v="0"/>
    <m/>
    <m/>
  </r>
  <r>
    <x v="6"/>
    <x v="0"/>
    <s v="OK"/>
    <x v="0"/>
    <m/>
    <n v="8"/>
    <m/>
    <m/>
    <s v="021640"/>
    <x v="87"/>
    <x v="59"/>
    <x v="7"/>
    <s v="Archdeaconry of Hertford"/>
    <m/>
    <m/>
    <m/>
    <m/>
    <n v="7444.5"/>
    <m/>
    <m/>
  </r>
  <r>
    <x v="6"/>
    <x v="0"/>
    <s v="No"/>
    <x v="0"/>
    <m/>
    <n v="8"/>
    <m/>
    <m/>
    <s v="021750"/>
    <x v="88"/>
    <x v="60"/>
    <x v="7"/>
    <s v="Archdeaconry of Hertford"/>
    <m/>
    <m/>
    <m/>
    <m/>
    <n v="17889"/>
    <m/>
    <m/>
  </r>
  <r>
    <x v="6"/>
    <x v="0"/>
    <s v="OK"/>
    <x v="0"/>
    <m/>
    <n v="8"/>
    <m/>
    <m/>
    <s v="021860"/>
    <x v="89"/>
    <x v="61"/>
    <x v="7"/>
    <s v="Archdeaconry of Hertford"/>
    <m/>
    <m/>
    <m/>
    <m/>
    <n v="6003.17"/>
    <m/>
    <m/>
  </r>
  <r>
    <x v="6"/>
    <x v="0"/>
    <s v="OK"/>
    <x v="0"/>
    <m/>
    <n v="8"/>
    <m/>
    <m/>
    <s v="020201"/>
    <x v="90"/>
    <x v="62"/>
    <x v="7"/>
    <s v="Archdeaconry of Hertford"/>
    <m/>
    <m/>
    <m/>
    <m/>
    <n v="5000"/>
    <m/>
    <m/>
  </r>
  <r>
    <x v="6"/>
    <x v="0"/>
    <s v="OK"/>
    <x v="0"/>
    <m/>
    <n v="8"/>
    <m/>
    <m/>
    <s v="022110"/>
    <x v="91"/>
    <x v="63"/>
    <x v="7"/>
    <s v="Archdeaconry of Hertford"/>
    <m/>
    <m/>
    <m/>
    <m/>
    <n v="0"/>
    <m/>
    <m/>
  </r>
  <r>
    <x v="6"/>
    <x v="0"/>
    <s v="OK"/>
    <x v="0"/>
    <m/>
    <n v="8"/>
    <m/>
    <m/>
    <s v="022363"/>
    <x v="92"/>
    <x v="63"/>
    <x v="7"/>
    <s v="Archdeaconry of Hertford"/>
    <m/>
    <m/>
    <m/>
    <m/>
    <n v="656"/>
    <m/>
    <m/>
  </r>
  <r>
    <x v="6"/>
    <x v="0"/>
    <s v="OK"/>
    <x v="0"/>
    <m/>
    <n v="8"/>
    <m/>
    <m/>
    <s v="022362"/>
    <x v="93"/>
    <x v="64"/>
    <x v="7"/>
    <s v="Archdeaconry of Hertford"/>
    <m/>
    <m/>
    <m/>
    <m/>
    <n v="5698"/>
    <m/>
    <m/>
  </r>
  <r>
    <x v="6"/>
    <x v="0"/>
    <s v="No"/>
    <x v="0"/>
    <m/>
    <n v="8"/>
    <m/>
    <m/>
    <s v="022600"/>
    <x v="94"/>
    <x v="65"/>
    <x v="7"/>
    <s v="Archdeaconry of Hertford"/>
    <m/>
    <m/>
    <m/>
    <m/>
    <n v="3000"/>
    <m/>
    <m/>
  </r>
  <r>
    <x v="6"/>
    <x v="0"/>
    <s v="No"/>
    <x v="0"/>
    <m/>
    <n v="8"/>
    <m/>
    <m/>
    <s v="020470"/>
    <x v="95"/>
    <x v="66"/>
    <x v="7"/>
    <s v="Archdeaconry of Hertford"/>
    <m/>
    <m/>
    <m/>
    <m/>
    <n v="2500"/>
    <m/>
    <m/>
  </r>
  <r>
    <x v="6"/>
    <x v="0"/>
    <s v="No"/>
    <x v="0"/>
    <m/>
    <n v="8"/>
    <m/>
    <m/>
    <s v="040020"/>
    <x v="96"/>
    <x v="67"/>
    <x v="8"/>
    <s v="Archdeaconry of Hertford"/>
    <m/>
    <m/>
    <m/>
    <m/>
    <n v="0"/>
    <m/>
    <m/>
  </r>
  <r>
    <x v="6"/>
    <x v="0"/>
    <s v="No"/>
    <x v="0"/>
    <m/>
    <n v="8"/>
    <m/>
    <m/>
    <s v="041630"/>
    <x v="97"/>
    <x v="67"/>
    <x v="8"/>
    <s v="Archdeaconry of Hertford"/>
    <m/>
    <m/>
    <m/>
    <m/>
    <n v="750"/>
    <m/>
    <m/>
  </r>
  <r>
    <x v="6"/>
    <x v="0"/>
    <s v="No"/>
    <x v="0"/>
    <m/>
    <n v="8"/>
    <m/>
    <m/>
    <s v="042550"/>
    <x v="98"/>
    <x v="68"/>
    <x v="8"/>
    <s v="Archdeaconry of Hertford"/>
    <m/>
    <m/>
    <m/>
    <m/>
    <n v="1500"/>
    <m/>
    <m/>
  </r>
  <r>
    <x v="6"/>
    <x v="0"/>
    <s v="OK"/>
    <x v="0"/>
    <m/>
    <n v="8"/>
    <m/>
    <m/>
    <s v="040430"/>
    <x v="99"/>
    <x v="69"/>
    <x v="8"/>
    <s v="Archdeaconry of Hertford"/>
    <m/>
    <m/>
    <m/>
    <m/>
    <n v="8999"/>
    <m/>
    <m/>
  </r>
  <r>
    <x v="6"/>
    <x v="0"/>
    <s v="No"/>
    <x v="0"/>
    <m/>
    <n v="8"/>
    <m/>
    <m/>
    <s v="040520"/>
    <x v="100"/>
    <x v="70"/>
    <x v="8"/>
    <s v="Archdeaconry of Hertford"/>
    <m/>
    <m/>
    <m/>
    <m/>
    <n v="0"/>
    <m/>
    <m/>
  </r>
  <r>
    <x v="6"/>
    <x v="0"/>
    <s v="No"/>
    <x v="0"/>
    <m/>
    <n v="8"/>
    <m/>
    <m/>
    <s v="040990"/>
    <x v="101"/>
    <x v="70"/>
    <x v="8"/>
    <s v="Archdeaconry of Hertford"/>
    <m/>
    <m/>
    <m/>
    <m/>
    <n v="0"/>
    <m/>
    <m/>
  </r>
  <r>
    <x v="6"/>
    <x v="0"/>
    <s v="No"/>
    <x v="0"/>
    <m/>
    <n v="8"/>
    <m/>
    <m/>
    <s v="042451"/>
    <x v="102"/>
    <x v="70"/>
    <x v="8"/>
    <s v="Archdeaconry of Hertford"/>
    <m/>
    <m/>
    <m/>
    <m/>
    <n v="0"/>
    <m/>
    <m/>
  </r>
  <r>
    <x v="6"/>
    <x v="0"/>
    <s v="No"/>
    <x v="0"/>
    <m/>
    <n v="8"/>
    <m/>
    <m/>
    <s v="041000"/>
    <x v="103"/>
    <x v="71"/>
    <x v="8"/>
    <s v="Archdeaconry of Hertford"/>
    <m/>
    <m/>
    <m/>
    <m/>
    <n v="2696.75"/>
    <m/>
    <m/>
  </r>
  <r>
    <x v="6"/>
    <x v="0"/>
    <s v="OK"/>
    <x v="0"/>
    <m/>
    <n v="8"/>
    <m/>
    <m/>
    <s v="041250"/>
    <x v="104"/>
    <x v="71"/>
    <x v="8"/>
    <s v="Archdeaconry of Hertford"/>
    <m/>
    <m/>
    <m/>
    <m/>
    <n v="3137"/>
    <m/>
    <m/>
  </r>
  <r>
    <x v="6"/>
    <x v="0"/>
    <s v="No"/>
    <x v="0"/>
    <m/>
    <n v="8"/>
    <m/>
    <m/>
    <s v="041300"/>
    <x v="105"/>
    <x v="72"/>
    <x v="8"/>
    <s v="Archdeaconry of Hertford"/>
    <m/>
    <m/>
    <m/>
    <m/>
    <n v="10000"/>
    <m/>
    <m/>
  </r>
  <r>
    <x v="6"/>
    <x v="0"/>
    <s v="No"/>
    <x v="0"/>
    <m/>
    <n v="8"/>
    <m/>
    <m/>
    <s v="041850"/>
    <x v="106"/>
    <x v="67"/>
    <x v="8"/>
    <s v="Archdeaconry of Hertford"/>
    <m/>
    <m/>
    <m/>
    <m/>
    <n v="2000"/>
    <m/>
    <m/>
  </r>
  <r>
    <x v="6"/>
    <x v="0"/>
    <s v="OK"/>
    <x v="0"/>
    <m/>
    <n v="8"/>
    <m/>
    <m/>
    <s v="042310"/>
    <x v="107"/>
    <x v="73"/>
    <x v="8"/>
    <s v="Archdeaconry of Hertford"/>
    <m/>
    <m/>
    <m/>
    <m/>
    <n v="12000"/>
    <m/>
    <m/>
  </r>
  <r>
    <x v="6"/>
    <x v="0"/>
    <s v="OK"/>
    <x v="0"/>
    <m/>
    <n v="8"/>
    <m/>
    <m/>
    <s v="042400"/>
    <x v="108"/>
    <x v="74"/>
    <x v="8"/>
    <s v="Archdeaconry of Hertford"/>
    <m/>
    <m/>
    <m/>
    <m/>
    <n v="5012"/>
    <m/>
    <m/>
  </r>
  <r>
    <x v="6"/>
    <x v="0"/>
    <s v="OK"/>
    <x v="0"/>
    <m/>
    <n v="8"/>
    <m/>
    <m/>
    <s v="041650"/>
    <x v="109"/>
    <x v="74"/>
    <x v="8"/>
    <s v="Archdeaconry of Hertford"/>
    <m/>
    <m/>
    <m/>
    <m/>
    <n v="0"/>
    <m/>
    <m/>
  </r>
  <r>
    <x v="6"/>
    <x v="0"/>
    <s v="OK"/>
    <x v="0"/>
    <m/>
    <n v="8"/>
    <m/>
    <m/>
    <s v="042170"/>
    <x v="110"/>
    <x v="74"/>
    <x v="8"/>
    <s v="Archdeaconry of Hertford"/>
    <m/>
    <m/>
    <m/>
    <m/>
    <n v="615"/>
    <m/>
    <m/>
  </r>
  <r>
    <x v="6"/>
    <x v="0"/>
    <s v="OK"/>
    <x v="1"/>
    <m/>
    <n v="8"/>
    <m/>
    <m/>
    <s v="042552"/>
    <x v="111"/>
    <x v="75"/>
    <x v="8"/>
    <s v="Archdeaconry of Hertford"/>
    <m/>
    <m/>
    <m/>
    <m/>
    <n v="7781.83"/>
    <m/>
    <m/>
  </r>
  <r>
    <x v="6"/>
    <x v="0"/>
    <s v="OK"/>
    <x v="0"/>
    <m/>
    <n v="8"/>
    <m/>
    <m/>
    <s v="050160"/>
    <x v="112"/>
    <x v="76"/>
    <x v="9"/>
    <s v="Archdeaconry of Hertford"/>
    <m/>
    <m/>
    <m/>
    <m/>
    <n v="4000"/>
    <m/>
    <m/>
  </r>
  <r>
    <x v="6"/>
    <x v="0"/>
    <s v="No"/>
    <x v="0"/>
    <m/>
    <n v="8"/>
    <m/>
    <m/>
    <s v="050581"/>
    <x v="113"/>
    <x v="76"/>
    <x v="9"/>
    <s v="Archdeaconry of Hertford"/>
    <m/>
    <m/>
    <m/>
    <m/>
    <n v="1196"/>
    <m/>
    <m/>
  </r>
  <r>
    <x v="6"/>
    <x v="0"/>
    <s v="OK"/>
    <x v="0"/>
    <m/>
    <n v="8"/>
    <m/>
    <m/>
    <s v="052840"/>
    <x v="114"/>
    <x v="77"/>
    <x v="9"/>
    <s v="Archdeaconry of Hertford"/>
    <m/>
    <m/>
    <m/>
    <m/>
    <n v="2064"/>
    <m/>
    <m/>
  </r>
  <r>
    <x v="6"/>
    <x v="0"/>
    <s v="OK"/>
    <x v="0"/>
    <m/>
    <n v="8"/>
    <m/>
    <m/>
    <s v="050060"/>
    <x v="115"/>
    <x v="78"/>
    <x v="9"/>
    <s v="Archdeaconry of Hertford"/>
    <m/>
    <m/>
    <m/>
    <m/>
    <n v="928"/>
    <m/>
    <m/>
  </r>
  <r>
    <x v="6"/>
    <x v="0"/>
    <s v="No"/>
    <x v="0"/>
    <m/>
    <n v="8"/>
    <m/>
    <m/>
    <s v="050530"/>
    <x v="116"/>
    <x v="78"/>
    <x v="9"/>
    <s v="Archdeaconry of Hertford"/>
    <m/>
    <m/>
    <m/>
    <m/>
    <n v="765"/>
    <m/>
    <m/>
  </r>
  <r>
    <x v="6"/>
    <x v="0"/>
    <s v="OK"/>
    <x v="0"/>
    <m/>
    <n v="8"/>
    <m/>
    <m/>
    <s v="051070"/>
    <x v="117"/>
    <x v="78"/>
    <x v="9"/>
    <s v="Archdeaconry of Hertford"/>
    <m/>
    <m/>
    <m/>
    <m/>
    <n v="2654"/>
    <m/>
    <m/>
  </r>
  <r>
    <x v="6"/>
    <x v="0"/>
    <s v="OK"/>
    <x v="0"/>
    <m/>
    <n v="8"/>
    <m/>
    <m/>
    <s v="051781"/>
    <x v="118"/>
    <x v="78"/>
    <x v="9"/>
    <s v="Archdeaconry of Hertford"/>
    <m/>
    <m/>
    <m/>
    <m/>
    <n v="0"/>
    <m/>
    <m/>
  </r>
  <r>
    <x v="6"/>
    <x v="0"/>
    <s v="OK"/>
    <x v="0"/>
    <m/>
    <n v="8"/>
    <m/>
    <m/>
    <s v="050080"/>
    <x v="119"/>
    <x v="79"/>
    <x v="9"/>
    <s v="Archdeaconry of Hertford"/>
    <m/>
    <m/>
    <m/>
    <m/>
    <n v="1338"/>
    <m/>
    <m/>
  </r>
  <r>
    <x v="6"/>
    <x v="0"/>
    <s v="No"/>
    <x v="0"/>
    <m/>
    <n v="8"/>
    <m/>
    <m/>
    <s v="050770"/>
    <x v="120"/>
    <x v="79"/>
    <x v="9"/>
    <s v="Archdeaconry of Hertford"/>
    <m/>
    <m/>
    <m/>
    <m/>
    <n v="900"/>
    <m/>
    <m/>
  </r>
  <r>
    <x v="6"/>
    <x v="0"/>
    <s v="No"/>
    <x v="0"/>
    <m/>
    <n v="8"/>
    <m/>
    <m/>
    <s v="052551"/>
    <x v="121"/>
    <x v="79"/>
    <x v="9"/>
    <s v="Archdeaconry of Hertford"/>
    <m/>
    <m/>
    <m/>
    <m/>
    <n v="0"/>
    <m/>
    <m/>
  </r>
  <r>
    <x v="6"/>
    <x v="0"/>
    <s v="OK"/>
    <x v="0"/>
    <m/>
    <n v="8"/>
    <m/>
    <m/>
    <s v="050110"/>
    <x v="122"/>
    <x v="80"/>
    <x v="9"/>
    <s v="Archdeaconry of Hertford"/>
    <m/>
    <m/>
    <m/>
    <m/>
    <n v="5837"/>
    <m/>
    <m/>
  </r>
  <r>
    <x v="6"/>
    <x v="0"/>
    <s v="No"/>
    <x v="0"/>
    <m/>
    <n v="8"/>
    <m/>
    <m/>
    <s v="050120"/>
    <x v="123"/>
    <x v="81"/>
    <x v="9"/>
    <s v="Archdeaconry of Hertford"/>
    <m/>
    <m/>
    <m/>
    <m/>
    <n v="600"/>
    <m/>
    <m/>
  </r>
  <r>
    <x v="6"/>
    <x v="0"/>
    <s v="OK"/>
    <x v="0"/>
    <m/>
    <n v="8"/>
    <m/>
    <m/>
    <s v="051501"/>
    <x v="124"/>
    <x v="81"/>
    <x v="9"/>
    <s v="Archdeaconry of Hertford"/>
    <m/>
    <m/>
    <m/>
    <m/>
    <n v="0"/>
    <m/>
    <m/>
  </r>
  <r>
    <x v="6"/>
    <x v="0"/>
    <s v="OK"/>
    <x v="0"/>
    <m/>
    <n v="8"/>
    <m/>
    <m/>
    <s v="052830"/>
    <x v="125"/>
    <x v="81"/>
    <x v="9"/>
    <s v="Archdeaconry of Hertford"/>
    <m/>
    <m/>
    <m/>
    <m/>
    <n v="3000"/>
    <m/>
    <m/>
  </r>
  <r>
    <x v="6"/>
    <x v="0"/>
    <s v="OK"/>
    <x v="0"/>
    <m/>
    <n v="8"/>
    <m/>
    <m/>
    <s v="050171"/>
    <x v="126"/>
    <x v="82"/>
    <x v="9"/>
    <s v="Archdeaconry of Hertford"/>
    <m/>
    <m/>
    <m/>
    <m/>
    <n v="1431"/>
    <m/>
    <m/>
  </r>
  <r>
    <x v="6"/>
    <x v="0"/>
    <s v="OK"/>
    <x v="0"/>
    <m/>
    <n v="8"/>
    <m/>
    <m/>
    <s v="051885"/>
    <x v="127"/>
    <x v="82"/>
    <x v="9"/>
    <s v="Archdeaconry of Hertford"/>
    <m/>
    <m/>
    <m/>
    <m/>
    <n v="1345.58"/>
    <m/>
    <m/>
  </r>
  <r>
    <x v="6"/>
    <x v="0"/>
    <s v="OK"/>
    <x v="0"/>
    <m/>
    <n v="8"/>
    <m/>
    <m/>
    <s v="050180"/>
    <x v="128"/>
    <x v="82"/>
    <x v="9"/>
    <s v="Archdeaconry of Hertford"/>
    <m/>
    <m/>
    <m/>
    <m/>
    <n v="0"/>
    <m/>
    <m/>
  </r>
  <r>
    <x v="6"/>
    <x v="0"/>
    <s v="OK"/>
    <x v="0"/>
    <m/>
    <n v="8"/>
    <m/>
    <m/>
    <s v="050360"/>
    <x v="129"/>
    <x v="79"/>
    <x v="9"/>
    <s v="Archdeaconry of Hertford"/>
    <m/>
    <m/>
    <m/>
    <m/>
    <n v="1500"/>
    <m/>
    <m/>
  </r>
  <r>
    <x v="6"/>
    <x v="0"/>
    <s v="OK"/>
    <x v="0"/>
    <m/>
    <n v="8"/>
    <m/>
    <m/>
    <s v="050711"/>
    <x v="130"/>
    <x v="77"/>
    <x v="9"/>
    <s v="Archdeaconry of Hertford"/>
    <m/>
    <m/>
    <m/>
    <m/>
    <n v="481"/>
    <m/>
    <m/>
  </r>
  <r>
    <x v="6"/>
    <x v="0"/>
    <s v="OK"/>
    <x v="0"/>
    <m/>
    <n v="8"/>
    <m/>
    <m/>
    <s v="052151"/>
    <x v="131"/>
    <x v="77"/>
    <x v="9"/>
    <s v="Archdeaconry of Hertford"/>
    <m/>
    <m/>
    <m/>
    <m/>
    <n v="0"/>
    <m/>
    <m/>
  </r>
  <r>
    <x v="6"/>
    <x v="0"/>
    <s v="OK"/>
    <x v="0"/>
    <m/>
    <n v="8"/>
    <m/>
    <m/>
    <s v="052270"/>
    <x v="132"/>
    <x v="77"/>
    <x v="9"/>
    <s v="Archdeaconry of Hertford"/>
    <m/>
    <m/>
    <m/>
    <m/>
    <n v="1087"/>
    <m/>
    <m/>
  </r>
  <r>
    <x v="6"/>
    <x v="0"/>
    <s v="OK"/>
    <x v="0"/>
    <m/>
    <n v="8"/>
    <m/>
    <m/>
    <s v="052670"/>
    <x v="133"/>
    <x v="77"/>
    <x v="9"/>
    <s v="Archdeaconry of Hertford"/>
    <m/>
    <m/>
    <m/>
    <m/>
    <n v="501"/>
    <m/>
    <m/>
  </r>
  <r>
    <x v="6"/>
    <x v="0"/>
    <s v="OK"/>
    <x v="0"/>
    <m/>
    <n v="8"/>
    <m/>
    <m/>
    <s v="051270"/>
    <x v="134"/>
    <x v="80"/>
    <x v="9"/>
    <s v="Archdeaconry of Hertford"/>
    <m/>
    <m/>
    <m/>
    <m/>
    <n v="522.16999999999996"/>
    <m/>
    <m/>
  </r>
  <r>
    <x v="6"/>
    <x v="0"/>
    <s v="OK"/>
    <x v="0"/>
    <m/>
    <n v="8"/>
    <m/>
    <m/>
    <s v="051880"/>
    <x v="135"/>
    <x v="80"/>
    <x v="9"/>
    <s v="Archdeaconry of Hertford"/>
    <m/>
    <m/>
    <m/>
    <m/>
    <n v="188"/>
    <m/>
    <m/>
  </r>
  <r>
    <x v="6"/>
    <x v="0"/>
    <s v="OK"/>
    <x v="0"/>
    <m/>
    <n v="8"/>
    <m/>
    <m/>
    <s v="051400"/>
    <x v="136"/>
    <x v="83"/>
    <x v="9"/>
    <s v="Archdeaconry of Hertford"/>
    <m/>
    <m/>
    <m/>
    <m/>
    <n v="950.34"/>
    <m/>
    <m/>
  </r>
  <r>
    <x v="6"/>
    <x v="0"/>
    <s v="OK"/>
    <x v="0"/>
    <m/>
    <n v="8"/>
    <m/>
    <m/>
    <s v="052540"/>
    <x v="137"/>
    <x v="83"/>
    <x v="9"/>
    <s v="Archdeaconry of Hertford"/>
    <m/>
    <m/>
    <m/>
    <m/>
    <n v="697"/>
    <m/>
    <m/>
  </r>
  <r>
    <x v="6"/>
    <x v="0"/>
    <s v="No"/>
    <x v="0"/>
    <m/>
    <n v="8"/>
    <m/>
    <m/>
    <s v="052150"/>
    <x v="138"/>
    <x v="84"/>
    <x v="9"/>
    <s v="Archdeaconry of Hertford"/>
    <m/>
    <m/>
    <m/>
    <m/>
    <n v="6014.25"/>
    <m/>
    <m/>
  </r>
  <r>
    <x v="6"/>
    <x v="0"/>
    <s v="No"/>
    <x v="0"/>
    <m/>
    <n v="8"/>
    <m/>
    <m/>
    <s v="052660"/>
    <x v="139"/>
    <x v="79"/>
    <x v="9"/>
    <s v="Archdeaconry of Hertford"/>
    <m/>
    <m/>
    <m/>
    <m/>
    <n v="0"/>
    <m/>
    <m/>
  </r>
  <r>
    <x v="6"/>
    <x v="0"/>
    <s v="OK"/>
    <x v="0"/>
    <m/>
    <n v="8"/>
    <m/>
    <m/>
    <s v="060550"/>
    <x v="140"/>
    <x v="85"/>
    <x v="10"/>
    <s v="Archdeaconry of Hertford"/>
    <m/>
    <m/>
    <m/>
    <m/>
    <n v="8821"/>
    <m/>
    <m/>
  </r>
  <r>
    <x v="6"/>
    <x v="0"/>
    <s v="No"/>
    <x v="0"/>
    <m/>
    <n v="8"/>
    <m/>
    <m/>
    <s v="060650"/>
    <x v="141"/>
    <x v="86"/>
    <x v="10"/>
    <s v="Archdeaconry of Hertford"/>
    <m/>
    <m/>
    <m/>
    <m/>
    <n v="3236.5"/>
    <m/>
    <m/>
  </r>
  <r>
    <x v="6"/>
    <x v="0"/>
    <s v="No"/>
    <x v="0"/>
    <m/>
    <n v="8"/>
    <m/>
    <m/>
    <s v="062620"/>
    <x v="142"/>
    <x v="86"/>
    <x v="10"/>
    <s v="Archdeaconry of Hertford"/>
    <m/>
    <m/>
    <m/>
    <m/>
    <n v="0"/>
    <m/>
    <m/>
  </r>
  <r>
    <x v="6"/>
    <x v="0"/>
    <s v="No"/>
    <x v="0"/>
    <m/>
    <n v="8"/>
    <m/>
    <m/>
    <s v="061010"/>
    <x v="143"/>
    <x v="86"/>
    <x v="10"/>
    <s v="Archdeaconry of Hertford"/>
    <m/>
    <m/>
    <m/>
    <m/>
    <n v="400"/>
    <m/>
    <m/>
  </r>
  <r>
    <x v="6"/>
    <x v="0"/>
    <s v="OK"/>
    <x v="0"/>
    <m/>
    <n v="8"/>
    <m/>
    <m/>
    <s v="061320"/>
    <x v="144"/>
    <x v="87"/>
    <x v="10"/>
    <s v="Archdeaconry of Hertford"/>
    <m/>
    <m/>
    <m/>
    <m/>
    <n v="5894"/>
    <m/>
    <m/>
  </r>
  <r>
    <x v="6"/>
    <x v="0"/>
    <s v="OK"/>
    <x v="1"/>
    <m/>
    <n v="8"/>
    <m/>
    <m/>
    <s v="061900"/>
    <x v="145"/>
    <x v="88"/>
    <x v="10"/>
    <s v="Archdeaconry of Hertford"/>
    <m/>
    <m/>
    <m/>
    <m/>
    <n v="0"/>
    <m/>
    <m/>
  </r>
  <r>
    <x v="6"/>
    <x v="0"/>
    <s v="OK"/>
    <x v="0"/>
    <m/>
    <n v="8"/>
    <m/>
    <m/>
    <s v="062160"/>
    <x v="146"/>
    <x v="89"/>
    <x v="10"/>
    <s v="Archdeaconry of Hertford"/>
    <m/>
    <m/>
    <m/>
    <m/>
    <n v="4826"/>
    <m/>
    <m/>
  </r>
  <r>
    <x v="6"/>
    <x v="0"/>
    <s v="OK"/>
    <x v="0"/>
    <m/>
    <n v="8"/>
    <m/>
    <m/>
    <s v="062680"/>
    <x v="147"/>
    <x v="86"/>
    <x v="10"/>
    <s v="Archdeaconry of Hertford"/>
    <m/>
    <m/>
    <m/>
    <m/>
    <n v="4113.4799999999996"/>
    <m/>
    <m/>
  </r>
  <r>
    <x v="6"/>
    <x v="0"/>
    <s v="OK"/>
    <x v="0"/>
    <m/>
    <n v="8"/>
    <m/>
    <m/>
    <s v="070151"/>
    <x v="148"/>
    <x v="90"/>
    <x v="11"/>
    <s v="Archdeaconry of Hertford"/>
    <m/>
    <m/>
    <m/>
    <m/>
    <n v="726"/>
    <m/>
    <m/>
  </r>
  <r>
    <x v="6"/>
    <x v="0"/>
    <s v="OK"/>
    <x v="0"/>
    <m/>
    <n v="8"/>
    <m/>
    <m/>
    <s v="072800"/>
    <x v="149"/>
    <x v="90"/>
    <x v="11"/>
    <s v="Archdeaconry of Hertford"/>
    <m/>
    <m/>
    <m/>
    <m/>
    <n v="8794"/>
    <m/>
    <m/>
  </r>
  <r>
    <x v="6"/>
    <x v="0"/>
    <s v="OK"/>
    <x v="0"/>
    <m/>
    <n v="8"/>
    <m/>
    <m/>
    <s v="072801"/>
    <x v="150"/>
    <x v="90"/>
    <x v="11"/>
    <s v="Archdeaconry of Hertford"/>
    <m/>
    <m/>
    <m/>
    <m/>
    <n v="1499"/>
    <m/>
    <m/>
  </r>
  <r>
    <x v="6"/>
    <x v="0"/>
    <s v="OK"/>
    <x v="0"/>
    <m/>
    <n v="8"/>
    <m/>
    <m/>
    <s v="070720"/>
    <x v="151"/>
    <x v="90"/>
    <x v="11"/>
    <s v="Archdeaconry of Hertford"/>
    <m/>
    <m/>
    <m/>
    <m/>
    <n v="3020"/>
    <m/>
    <m/>
  </r>
  <r>
    <x v="6"/>
    <x v="0"/>
    <s v="OK"/>
    <x v="0"/>
    <m/>
    <n v="8"/>
    <m/>
    <m/>
    <s v="070820"/>
    <x v="152"/>
    <x v="91"/>
    <x v="11"/>
    <s v="Archdeaconry of Hertford"/>
    <m/>
    <m/>
    <m/>
    <m/>
    <n v="4021.25"/>
    <m/>
    <m/>
  </r>
  <r>
    <x v="6"/>
    <x v="0"/>
    <s v="OK"/>
    <x v="0"/>
    <m/>
    <n v="8"/>
    <m/>
    <m/>
    <s v="071131"/>
    <x v="153"/>
    <x v="92"/>
    <x v="11"/>
    <s v="Archdeaconry of Hertford"/>
    <m/>
    <m/>
    <m/>
    <m/>
    <n v="4950"/>
    <m/>
    <m/>
  </r>
  <r>
    <x v="6"/>
    <x v="0"/>
    <s v="OK"/>
    <x v="0"/>
    <m/>
    <n v="8"/>
    <m/>
    <m/>
    <s v="071132"/>
    <x v="154"/>
    <x v="92"/>
    <x v="11"/>
    <s v="Archdeaconry of Hertford"/>
    <m/>
    <m/>
    <m/>
    <m/>
    <n v="750"/>
    <m/>
    <m/>
  </r>
  <r>
    <x v="6"/>
    <x v="0"/>
    <s v="No"/>
    <x v="0"/>
    <m/>
    <n v="8"/>
    <m/>
    <m/>
    <s v="071133"/>
    <x v="155"/>
    <x v="92"/>
    <x v="11"/>
    <s v="Archdeaconry of Hertford"/>
    <m/>
    <m/>
    <m/>
    <m/>
    <n v="0"/>
    <m/>
    <m/>
  </r>
  <r>
    <x v="6"/>
    <x v="0"/>
    <s v="No"/>
    <x v="0"/>
    <m/>
    <n v="8"/>
    <m/>
    <m/>
    <s v="071140"/>
    <x v="156"/>
    <x v="93"/>
    <x v="11"/>
    <s v="Archdeaconry of Hertford"/>
    <m/>
    <m/>
    <m/>
    <m/>
    <n v="4486.09"/>
    <m/>
    <m/>
  </r>
  <r>
    <x v="6"/>
    <x v="0"/>
    <s v="OK"/>
    <x v="0"/>
    <m/>
    <n v="8"/>
    <m/>
    <m/>
    <s v="071540"/>
    <x v="157"/>
    <x v="92"/>
    <x v="11"/>
    <s v="Archdeaconry of Hertford"/>
    <m/>
    <m/>
    <m/>
    <m/>
    <n v="2812"/>
    <m/>
    <m/>
  </r>
  <r>
    <x v="6"/>
    <x v="0"/>
    <s v="OK"/>
    <x v="0"/>
    <m/>
    <n v="8"/>
    <m/>
    <m/>
    <s v="071890"/>
    <x v="158"/>
    <x v="92"/>
    <x v="11"/>
    <s v="Archdeaconry of Hertford"/>
    <m/>
    <m/>
    <m/>
    <m/>
    <n v="6029.37"/>
    <m/>
    <m/>
  </r>
  <r>
    <x v="6"/>
    <x v="0"/>
    <s v="OK"/>
    <x v="0"/>
    <m/>
    <n v="8"/>
    <m/>
    <m/>
    <s v="070821"/>
    <x v="159"/>
    <x v="94"/>
    <x v="11"/>
    <s v="Archdeaconry of Hertford"/>
    <m/>
    <m/>
    <m/>
    <m/>
    <n v="4225"/>
    <m/>
    <m/>
  </r>
  <r>
    <x v="6"/>
    <x v="0"/>
    <s v="OK"/>
    <x v="0"/>
    <m/>
    <n v="8"/>
    <m/>
    <m/>
    <s v="072530"/>
    <x v="160"/>
    <x v="90"/>
    <x v="11"/>
    <s v="Archdeaconry of Hertford"/>
    <m/>
    <m/>
    <m/>
    <m/>
    <n v="3342"/>
    <m/>
    <m/>
  </r>
  <r>
    <x v="6"/>
    <x v="0"/>
    <s v="OK"/>
    <x v="0"/>
    <m/>
    <n v="8"/>
    <m/>
    <m/>
    <s v="070800"/>
    <x v="161"/>
    <x v="90"/>
    <x v="11"/>
    <s v="Archdeaconry of Hertford"/>
    <m/>
    <m/>
    <m/>
    <m/>
    <n v="3258"/>
    <m/>
    <m/>
  </r>
  <r>
    <x v="6"/>
    <x v="0"/>
    <s v="OK"/>
    <x v="0"/>
    <m/>
    <n v="8"/>
    <m/>
    <m/>
    <s v="072810"/>
    <x v="162"/>
    <x v="95"/>
    <x v="11"/>
    <s v="Archdeaconry of Hertford"/>
    <m/>
    <m/>
    <m/>
    <m/>
    <n v="8777"/>
    <m/>
    <m/>
  </r>
  <r>
    <x v="6"/>
    <x v="0"/>
    <s v="No"/>
    <x v="0"/>
    <m/>
    <n v="8"/>
    <m/>
    <m/>
    <s v="080210"/>
    <x v="163"/>
    <x v="96"/>
    <x v="12"/>
    <s v="Archdeaconry of Hertford"/>
    <m/>
    <m/>
    <m/>
    <m/>
    <n v="1369.42"/>
    <m/>
    <m/>
  </r>
  <r>
    <x v="6"/>
    <x v="0"/>
    <s v="OK"/>
    <x v="0"/>
    <m/>
    <n v="8"/>
    <m/>
    <m/>
    <s v="081610"/>
    <x v="164"/>
    <x v="96"/>
    <x v="12"/>
    <s v="Archdeaconry of Hertford"/>
    <m/>
    <m/>
    <m/>
    <m/>
    <n v="3765.5"/>
    <m/>
    <m/>
  </r>
  <r>
    <x v="6"/>
    <x v="0"/>
    <s v="OK"/>
    <x v="0"/>
    <m/>
    <n v="8"/>
    <m/>
    <m/>
    <s v="080920"/>
    <x v="165"/>
    <x v="96"/>
    <x v="12"/>
    <s v="Archdeaconry of Hertford"/>
    <m/>
    <m/>
    <m/>
    <m/>
    <n v="2115"/>
    <m/>
    <m/>
  </r>
  <r>
    <x v="6"/>
    <x v="0"/>
    <s v="No"/>
    <x v="0"/>
    <m/>
    <n v="8"/>
    <m/>
    <m/>
    <s v="082010"/>
    <x v="166"/>
    <x v="96"/>
    <x v="12"/>
    <s v="Archdeaconry of Hertford"/>
    <m/>
    <m/>
    <m/>
    <m/>
    <n v="500"/>
    <m/>
    <m/>
  </r>
  <r>
    <x v="6"/>
    <x v="0"/>
    <s v="OK"/>
    <x v="0"/>
    <m/>
    <n v="8"/>
    <m/>
    <m/>
    <s v="080350"/>
    <x v="167"/>
    <x v="97"/>
    <x v="12"/>
    <s v="Archdeaconry of Hertford"/>
    <m/>
    <m/>
    <m/>
    <m/>
    <n v="5837.25"/>
    <m/>
    <m/>
  </r>
  <r>
    <x v="6"/>
    <x v="0"/>
    <s v="OK"/>
    <x v="0"/>
    <m/>
    <n v="8"/>
    <m/>
    <m/>
    <s v="080140"/>
    <x v="168"/>
    <x v="98"/>
    <x v="12"/>
    <s v="Archdeaconry of Hertford"/>
    <m/>
    <m/>
    <m/>
    <m/>
    <n v="1264"/>
    <m/>
    <m/>
  </r>
  <r>
    <x v="6"/>
    <x v="0"/>
    <s v="OK"/>
    <x v="0"/>
    <m/>
    <n v="8"/>
    <m/>
    <m/>
    <s v="080510"/>
    <x v="169"/>
    <x v="98"/>
    <x v="12"/>
    <s v="Archdeaconry of Hertford"/>
    <m/>
    <m/>
    <m/>
    <m/>
    <n v="736"/>
    <m/>
    <m/>
  </r>
  <r>
    <x v="6"/>
    <x v="0"/>
    <s v="OK"/>
    <x v="0"/>
    <m/>
    <n v="8"/>
    <m/>
    <m/>
    <s v="082421"/>
    <x v="170"/>
    <x v="98"/>
    <x v="12"/>
    <s v="Archdeaconry of Hertford"/>
    <m/>
    <m/>
    <m/>
    <m/>
    <n v="763"/>
    <m/>
    <m/>
  </r>
  <r>
    <x v="6"/>
    <x v="0"/>
    <s v="OK"/>
    <x v="0"/>
    <m/>
    <n v="8"/>
    <m/>
    <m/>
    <s v="082720"/>
    <x v="171"/>
    <x v="98"/>
    <x v="12"/>
    <s v="Archdeaconry of Hertford"/>
    <m/>
    <m/>
    <m/>
    <m/>
    <n v="657"/>
    <m/>
    <m/>
  </r>
  <r>
    <x v="6"/>
    <x v="0"/>
    <s v="OK"/>
    <x v="0"/>
    <m/>
    <n v="8"/>
    <m/>
    <m/>
    <s v="082790"/>
    <x v="172"/>
    <x v="98"/>
    <x v="12"/>
    <s v="Archdeaconry of Hertford"/>
    <m/>
    <m/>
    <m/>
    <m/>
    <n v="0"/>
    <m/>
    <m/>
  </r>
  <r>
    <x v="6"/>
    <x v="0"/>
    <s v="No"/>
    <x v="0"/>
    <m/>
    <n v="8"/>
    <m/>
    <m/>
    <s v="081040"/>
    <x v="173"/>
    <x v="99"/>
    <x v="12"/>
    <s v="Archdeaconry of Hertford"/>
    <m/>
    <m/>
    <m/>
    <m/>
    <n v="2358"/>
    <m/>
    <m/>
  </r>
  <r>
    <x v="6"/>
    <x v="0"/>
    <s v="No"/>
    <x v="0"/>
    <m/>
    <n v="8"/>
    <m/>
    <m/>
    <s v="082420"/>
    <x v="174"/>
    <x v="99"/>
    <x v="12"/>
    <s v="Archdeaconry of Hertford"/>
    <m/>
    <m/>
    <m/>
    <m/>
    <n v="0"/>
    <m/>
    <m/>
  </r>
  <r>
    <x v="6"/>
    <x v="0"/>
    <s v="OK"/>
    <x v="0"/>
    <m/>
    <n v="8"/>
    <m/>
    <m/>
    <s v="081200"/>
    <x v="175"/>
    <x v="97"/>
    <x v="12"/>
    <s v="Archdeaconry of Hertford"/>
    <m/>
    <m/>
    <m/>
    <m/>
    <n v="5000"/>
    <m/>
    <m/>
  </r>
  <r>
    <x v="6"/>
    <x v="0"/>
    <s v="OK"/>
    <x v="0"/>
    <m/>
    <n v="8"/>
    <m/>
    <m/>
    <s v="081210"/>
    <x v="176"/>
    <x v="97"/>
    <x v="12"/>
    <s v="Archdeaconry of Hertford"/>
    <m/>
    <m/>
    <m/>
    <m/>
    <n v="6417"/>
    <m/>
    <m/>
  </r>
  <r>
    <x v="6"/>
    <x v="0"/>
    <s v="OK"/>
    <x v="0"/>
    <m/>
    <n v="8"/>
    <m/>
    <m/>
    <s v="081220"/>
    <x v="177"/>
    <x v="97"/>
    <x v="12"/>
    <s v="Archdeaconry of Hertford"/>
    <m/>
    <m/>
    <m/>
    <m/>
    <n v="2313"/>
    <m/>
    <m/>
  </r>
  <r>
    <x v="6"/>
    <x v="0"/>
    <s v="No"/>
    <x v="0"/>
    <m/>
    <n v="8"/>
    <m/>
    <m/>
    <s v="081240"/>
    <x v="178"/>
    <x v="100"/>
    <x v="12"/>
    <s v="Archdeaconry of Hertford"/>
    <m/>
    <m/>
    <m/>
    <m/>
    <n v="0"/>
    <m/>
    <m/>
  </r>
  <r>
    <x v="6"/>
    <x v="0"/>
    <s v="No"/>
    <x v="0"/>
    <m/>
    <n v="8"/>
    <m/>
    <m/>
    <s v="082560"/>
    <x v="179"/>
    <x v="101"/>
    <x v="12"/>
    <s v="Archdeaconry of Hertford"/>
    <m/>
    <m/>
    <m/>
    <m/>
    <n v="0"/>
    <m/>
    <m/>
  </r>
  <r>
    <x v="6"/>
    <x v="0"/>
    <s v="OK"/>
    <x v="0"/>
    <m/>
    <n v="8"/>
    <m/>
    <m/>
    <s v="081370"/>
    <x v="180"/>
    <x v="102"/>
    <x v="12"/>
    <s v="Archdeaconry of Hertford"/>
    <m/>
    <m/>
    <m/>
    <m/>
    <n v="1573"/>
    <m/>
    <m/>
  </r>
  <r>
    <x v="6"/>
    <x v="0"/>
    <s v="OK"/>
    <x v="0"/>
    <m/>
    <n v="8"/>
    <m/>
    <m/>
    <s v="082710"/>
    <x v="181"/>
    <x v="102"/>
    <x v="12"/>
    <s v="Archdeaconry of Hertford"/>
    <m/>
    <m/>
    <m/>
    <m/>
    <n v="1278"/>
    <m/>
    <m/>
  </r>
  <r>
    <x v="6"/>
    <x v="0"/>
    <s v="OK"/>
    <x v="0"/>
    <m/>
    <n v="8"/>
    <m/>
    <m/>
    <s v="082870"/>
    <x v="182"/>
    <x v="102"/>
    <x v="12"/>
    <s v="Archdeaconry of Hertford"/>
    <m/>
    <m/>
    <m/>
    <m/>
    <n v="1489"/>
    <m/>
    <m/>
  </r>
  <r>
    <x v="6"/>
    <x v="0"/>
    <s v="No"/>
    <x v="0"/>
    <m/>
    <n v="8"/>
    <m/>
    <m/>
    <s v="081590"/>
    <x v="183"/>
    <x v="97"/>
    <x v="12"/>
    <s v="Archdeaconry of Hertford"/>
    <m/>
    <m/>
    <m/>
    <m/>
    <n v="4110"/>
    <m/>
    <m/>
  </r>
  <r>
    <x v="6"/>
    <x v="0"/>
    <s v="No"/>
    <x v="0"/>
    <m/>
    <n v="8"/>
    <m/>
    <m/>
    <s v="082690"/>
    <x v="184"/>
    <x v="103"/>
    <x v="12"/>
    <s v="Archdeaconry of Hertford"/>
    <m/>
    <m/>
    <m/>
    <m/>
    <n v="9393.33"/>
    <m/>
    <m/>
  </r>
  <r>
    <x v="6"/>
    <x v="0"/>
    <s v="OK"/>
    <x v="0"/>
    <m/>
    <n v="8"/>
    <m/>
    <m/>
    <s v="082700"/>
    <x v="185"/>
    <x v="104"/>
    <x v="12"/>
    <s v="Archdeaconry of Hertford"/>
    <m/>
    <m/>
    <m/>
    <m/>
    <n v="0"/>
    <m/>
    <m/>
  </r>
  <r>
    <x v="6"/>
    <x v="0"/>
    <s v="No"/>
    <x v="0"/>
    <m/>
    <n v="8"/>
    <m/>
    <m/>
    <s v="122445"/>
    <x v="186"/>
    <x v="105"/>
    <x v="13"/>
    <s v="Archdeaconry of Hertford"/>
    <m/>
    <m/>
    <m/>
    <m/>
    <n v="3750"/>
    <m/>
    <m/>
  </r>
  <r>
    <x v="6"/>
    <x v="0"/>
    <s v="No"/>
    <x v="0"/>
    <m/>
    <n v="8"/>
    <m/>
    <m/>
    <s v="121470"/>
    <x v="188"/>
    <x v="107"/>
    <x v="13"/>
    <s v="Archdeaconry of Hertford"/>
    <m/>
    <m/>
    <m/>
    <m/>
    <n v="2500"/>
    <m/>
    <m/>
  </r>
  <r>
    <x v="6"/>
    <x v="0"/>
    <s v="No"/>
    <x v="0"/>
    <m/>
    <n v="8"/>
    <m/>
    <m/>
    <s v="122440"/>
    <x v="187"/>
    <x v="106"/>
    <x v="13"/>
    <s v="Archdeaconry of Hertford"/>
    <m/>
    <m/>
    <m/>
    <m/>
    <n v="3009.25"/>
    <m/>
    <m/>
  </r>
  <r>
    <x v="6"/>
    <x v="0"/>
    <s v="OK"/>
    <x v="0"/>
    <m/>
    <n v="8"/>
    <m/>
    <m/>
    <s v="122442"/>
    <x v="189"/>
    <x v="108"/>
    <x v="13"/>
    <s v="Archdeaconry of Hertford"/>
    <m/>
    <m/>
    <m/>
    <m/>
    <n v="3395.2"/>
    <m/>
    <m/>
  </r>
  <r>
    <x v="6"/>
    <x v="0"/>
    <s v="OK"/>
    <x v="0"/>
    <m/>
    <n v="8"/>
    <m/>
    <m/>
    <s v="122441"/>
    <x v="190"/>
    <x v="109"/>
    <x v="13"/>
    <s v="Archdeaconry of Hertford"/>
    <m/>
    <m/>
    <m/>
    <m/>
    <n v="5490"/>
    <m/>
    <m/>
  </r>
  <r>
    <x v="6"/>
    <x v="0"/>
    <s v="No"/>
    <x v="0"/>
    <m/>
    <n v="8"/>
    <m/>
    <m/>
    <s v="122443"/>
    <x v="191"/>
    <x v="110"/>
    <x v="13"/>
    <s v="Archdeaconry of Hertford"/>
    <m/>
    <m/>
    <m/>
    <m/>
    <n v="1500"/>
    <m/>
    <m/>
  </r>
  <r>
    <x v="6"/>
    <x v="0"/>
    <s v="OK"/>
    <x v="0"/>
    <m/>
    <n v="8"/>
    <m/>
    <m/>
    <s v="122444"/>
    <x v="192"/>
    <x v="111"/>
    <x v="13"/>
    <s v="Archdeaconry of Hertford"/>
    <m/>
    <m/>
    <m/>
    <m/>
    <n v="4220.67"/>
    <m/>
    <m/>
  </r>
  <r>
    <x v="6"/>
    <x v="0"/>
    <s v="No"/>
    <x v="1"/>
    <m/>
    <n v="8"/>
    <m/>
    <m/>
    <s v="122446"/>
    <x v="193"/>
    <x v="112"/>
    <x v="13"/>
    <s v="Archdeaconry of Hertford"/>
    <m/>
    <m/>
    <m/>
    <m/>
    <n v="5631.41"/>
    <m/>
    <m/>
  </r>
  <r>
    <x v="6"/>
    <x v="0"/>
    <s v="OK"/>
    <x v="0"/>
    <m/>
    <n v="8"/>
    <m/>
    <m/>
    <s v="122447"/>
    <x v="194"/>
    <x v="113"/>
    <x v="13"/>
    <s v="Archdeaconry of Hertford"/>
    <m/>
    <m/>
    <m/>
    <m/>
    <n v="9524"/>
    <m/>
    <m/>
  </r>
  <r>
    <x v="6"/>
    <x v="0"/>
    <s v="OK"/>
    <x v="0"/>
    <m/>
    <n v="8"/>
    <m/>
    <m/>
    <s v="150050"/>
    <x v="195"/>
    <x v="114"/>
    <x v="14"/>
    <s v="Archdeaconry of Bedford"/>
    <m/>
    <m/>
    <m/>
    <m/>
    <n v="4325"/>
    <m/>
    <m/>
  </r>
  <r>
    <x v="6"/>
    <x v="0"/>
    <s v="No"/>
    <x v="0"/>
    <m/>
    <n v="8"/>
    <m/>
    <m/>
    <s v="151810"/>
    <x v="196"/>
    <x v="114"/>
    <x v="14"/>
    <s v="Archdeaconry of Bedford"/>
    <m/>
    <m/>
    <m/>
    <m/>
    <n v="0"/>
    <m/>
    <m/>
  </r>
  <r>
    <x v="6"/>
    <x v="0"/>
    <s v="OK"/>
    <x v="0"/>
    <m/>
    <n v="8"/>
    <m/>
    <m/>
    <s v="152430"/>
    <x v="197"/>
    <x v="114"/>
    <x v="14"/>
    <s v="Archdeaconry of Bedford"/>
    <m/>
    <m/>
    <m/>
    <m/>
    <n v="0"/>
    <m/>
    <m/>
  </r>
  <r>
    <x v="6"/>
    <x v="0"/>
    <s v="No"/>
    <x v="0"/>
    <m/>
    <n v="8"/>
    <m/>
    <m/>
    <s v="150130"/>
    <x v="198"/>
    <x v="115"/>
    <x v="14"/>
    <s v="Archdeaconry of Bedford"/>
    <m/>
    <m/>
    <m/>
    <m/>
    <n v="500"/>
    <m/>
    <m/>
  </r>
  <r>
    <x v="6"/>
    <x v="0"/>
    <s v="No"/>
    <x v="0"/>
    <m/>
    <n v="8"/>
    <m/>
    <m/>
    <s v="151380"/>
    <x v="199"/>
    <x v="115"/>
    <x v="14"/>
    <s v="Archdeaconry of Bedford"/>
    <m/>
    <m/>
    <m/>
    <m/>
    <n v="0"/>
    <m/>
    <m/>
  </r>
  <r>
    <x v="6"/>
    <x v="0"/>
    <s v="No"/>
    <x v="0"/>
    <m/>
    <n v="8"/>
    <m/>
    <m/>
    <s v="152120"/>
    <x v="200"/>
    <x v="115"/>
    <x v="14"/>
    <s v="Archdeaconry of Bedford"/>
    <m/>
    <m/>
    <m/>
    <m/>
    <n v="0"/>
    <m/>
    <m/>
  </r>
  <r>
    <x v="6"/>
    <x v="0"/>
    <s v="No"/>
    <x v="0"/>
    <m/>
    <n v="8"/>
    <m/>
    <m/>
    <s v="150200"/>
    <x v="201"/>
    <x v="116"/>
    <x v="14"/>
    <s v="Archdeaconry of Bedford"/>
    <m/>
    <m/>
    <m/>
    <m/>
    <n v="0"/>
    <m/>
    <m/>
  </r>
  <r>
    <x v="6"/>
    <x v="0"/>
    <s v="OK"/>
    <x v="0"/>
    <m/>
    <n v="8"/>
    <m/>
    <m/>
    <s v="151260"/>
    <x v="202"/>
    <x v="116"/>
    <x v="14"/>
    <s v="Archdeaconry of Bedford"/>
    <m/>
    <m/>
    <m/>
    <m/>
    <n v="0"/>
    <m/>
    <m/>
  </r>
  <r>
    <x v="6"/>
    <x v="0"/>
    <s v="No"/>
    <x v="0"/>
    <m/>
    <n v="8"/>
    <m/>
    <m/>
    <s v="151230"/>
    <x v="203"/>
    <x v="116"/>
    <x v="14"/>
    <s v="Archdeaconry of Bedford"/>
    <m/>
    <m/>
    <m/>
    <m/>
    <n v="126"/>
    <m/>
    <m/>
  </r>
  <r>
    <x v="6"/>
    <x v="0"/>
    <s v="No"/>
    <x v="0"/>
    <m/>
    <n v="8"/>
    <m/>
    <m/>
    <s v="150201"/>
    <x v="204"/>
    <x v="117"/>
    <x v="14"/>
    <s v="Archdeaconry of Bedford"/>
    <m/>
    <m/>
    <m/>
    <m/>
    <n v="0"/>
    <m/>
    <m/>
  </r>
  <r>
    <x v="6"/>
    <x v="0"/>
    <s v="OK"/>
    <x v="0"/>
    <m/>
    <n v="8"/>
    <m/>
    <m/>
    <s v="150930"/>
    <x v="205"/>
    <x v="117"/>
    <x v="14"/>
    <s v="Archdeaconry of Bedford"/>
    <m/>
    <m/>
    <m/>
    <m/>
    <n v="1117"/>
    <m/>
    <m/>
  </r>
  <r>
    <x v="6"/>
    <x v="0"/>
    <s v="No"/>
    <x v="0"/>
    <m/>
    <n v="8"/>
    <m/>
    <m/>
    <s v="151820"/>
    <x v="206"/>
    <x v="117"/>
    <x v="14"/>
    <s v="Archdeaconry of Bedford"/>
    <m/>
    <m/>
    <m/>
    <m/>
    <n v="62.5"/>
    <m/>
    <m/>
  </r>
  <r>
    <x v="6"/>
    <x v="0"/>
    <s v="OK"/>
    <x v="0"/>
    <m/>
    <n v="8"/>
    <m/>
    <m/>
    <s v="152930"/>
    <x v="207"/>
    <x v="117"/>
    <x v="14"/>
    <s v="Archdeaconry of Bedford"/>
    <m/>
    <m/>
    <m/>
    <m/>
    <n v="3440"/>
    <m/>
    <m/>
  </r>
  <r>
    <x v="6"/>
    <x v="0"/>
    <s v="No"/>
    <x v="0"/>
    <m/>
    <n v="8"/>
    <m/>
    <m/>
    <s v="151090"/>
    <x v="208"/>
    <x v="118"/>
    <x v="14"/>
    <s v="Archdeaconry of Bedford"/>
    <m/>
    <m/>
    <m/>
    <m/>
    <n v="1250"/>
    <m/>
    <m/>
  </r>
  <r>
    <x v="6"/>
    <x v="0"/>
    <s v="OK"/>
    <x v="0"/>
    <m/>
    <n v="8"/>
    <m/>
    <m/>
    <s v="150961"/>
    <x v="209"/>
    <x v="119"/>
    <x v="14"/>
    <s v="Archdeaconry of Bedford"/>
    <m/>
    <m/>
    <m/>
    <m/>
    <n v="750"/>
    <m/>
    <m/>
  </r>
  <r>
    <x v="6"/>
    <x v="0"/>
    <s v="OK"/>
    <x v="0"/>
    <m/>
    <n v="8"/>
    <m/>
    <m/>
    <s v="152040"/>
    <x v="210"/>
    <x v="119"/>
    <x v="14"/>
    <s v="Archdeaconry of Bedford"/>
    <m/>
    <m/>
    <m/>
    <m/>
    <n v="1000"/>
    <m/>
    <m/>
  </r>
  <r>
    <x v="6"/>
    <x v="0"/>
    <s v="OK"/>
    <x v="0"/>
    <m/>
    <n v="8"/>
    <m/>
    <m/>
    <s v="152360"/>
    <x v="211"/>
    <x v="119"/>
    <x v="14"/>
    <s v="Archdeaconry of Bedford"/>
    <m/>
    <m/>
    <m/>
    <m/>
    <n v="1600"/>
    <m/>
    <m/>
  </r>
  <r>
    <x v="6"/>
    <x v="0"/>
    <s v="OK"/>
    <x v="0"/>
    <m/>
    <n v="8"/>
    <m/>
    <m/>
    <s v="150970"/>
    <x v="212"/>
    <x v="120"/>
    <x v="14"/>
    <s v="Archdeaconry of Bedford"/>
    <m/>
    <m/>
    <m/>
    <m/>
    <n v="5334"/>
    <m/>
    <m/>
  </r>
  <r>
    <x v="6"/>
    <x v="0"/>
    <s v="OK"/>
    <x v="0"/>
    <m/>
    <n v="8"/>
    <m/>
    <m/>
    <s v="151780"/>
    <x v="213"/>
    <x v="121"/>
    <x v="14"/>
    <s v="Archdeaconry of Bedford"/>
    <m/>
    <m/>
    <m/>
    <m/>
    <n v="3421"/>
    <m/>
    <m/>
  </r>
  <r>
    <x v="6"/>
    <x v="0"/>
    <s v="No"/>
    <x v="0"/>
    <m/>
    <n v="8"/>
    <m/>
    <m/>
    <s v="152580"/>
    <x v="214"/>
    <x v="118"/>
    <x v="14"/>
    <s v="Archdeaconry of Bedford"/>
    <m/>
    <m/>
    <m/>
    <m/>
    <n v="500"/>
    <m/>
    <m/>
  </r>
  <r>
    <x v="6"/>
    <x v="0"/>
    <s v="OK"/>
    <x v="0"/>
    <m/>
    <n v="8"/>
    <m/>
    <m/>
    <s v="152850"/>
    <x v="215"/>
    <x v="118"/>
    <x v="14"/>
    <s v="Archdeaconry of Bedford"/>
    <m/>
    <m/>
    <m/>
    <m/>
    <n v="2423"/>
    <m/>
    <m/>
  </r>
  <r>
    <x v="6"/>
    <x v="0"/>
    <s v="No"/>
    <x v="0"/>
    <m/>
    <n v="8"/>
    <m/>
    <m/>
    <s v="152940"/>
    <x v="216"/>
    <x v="122"/>
    <x v="14"/>
    <s v="Archdeaconry of Bedford"/>
    <m/>
    <m/>
    <m/>
    <m/>
    <n v="6000"/>
    <m/>
    <m/>
  </r>
  <r>
    <x v="6"/>
    <x v="0"/>
    <s v="No"/>
    <x v="0"/>
    <m/>
    <n v="8"/>
    <m/>
    <m/>
    <s v="150100"/>
    <x v="217"/>
    <x v="123"/>
    <x v="14"/>
    <s v="Archdeaconry of Bedford"/>
    <m/>
    <m/>
    <m/>
    <m/>
    <n v="1000"/>
    <m/>
    <m/>
  </r>
  <r>
    <x v="6"/>
    <x v="0"/>
    <s v="No"/>
    <x v="0"/>
    <m/>
    <n v="8"/>
    <m/>
    <m/>
    <s v="150610"/>
    <x v="218"/>
    <x v="124"/>
    <x v="14"/>
    <s v="Archdeaconry of Bedford"/>
    <m/>
    <m/>
    <m/>
    <m/>
    <n v="600"/>
    <m/>
    <m/>
  </r>
  <r>
    <x v="6"/>
    <x v="0"/>
    <s v="No"/>
    <x v="0"/>
    <m/>
    <n v="8"/>
    <m/>
    <m/>
    <s v="151790"/>
    <x v="219"/>
    <x v="124"/>
    <x v="14"/>
    <s v="Archdeaconry of Bedford"/>
    <m/>
    <m/>
    <m/>
    <m/>
    <n v="875"/>
    <m/>
    <m/>
  </r>
  <r>
    <x v="6"/>
    <x v="0"/>
    <s v="No"/>
    <x v="0"/>
    <m/>
    <n v="8"/>
    <m/>
    <m/>
    <s v="152650"/>
    <x v="220"/>
    <x v="125"/>
    <x v="14"/>
    <s v="Archdeaconry of Bedford"/>
    <m/>
    <m/>
    <m/>
    <m/>
    <n v="200"/>
    <m/>
    <m/>
  </r>
  <r>
    <x v="6"/>
    <x v="0"/>
    <s v="No"/>
    <x v="0"/>
    <m/>
    <n v="8"/>
    <m/>
    <m/>
    <s v="150700"/>
    <x v="221"/>
    <x v="126"/>
    <x v="14"/>
    <s v="Archdeaconry of Bedford"/>
    <m/>
    <m/>
    <m/>
    <m/>
    <n v="3028"/>
    <m/>
    <m/>
  </r>
  <r>
    <x v="6"/>
    <x v="0"/>
    <s v="No"/>
    <x v="0"/>
    <m/>
    <n v="8"/>
    <m/>
    <m/>
    <s v="152370"/>
    <x v="222"/>
    <x v="126"/>
    <x v="14"/>
    <s v="Archdeaconry of Bedford"/>
    <m/>
    <m/>
    <m/>
    <m/>
    <n v="1000"/>
    <m/>
    <m/>
  </r>
  <r>
    <x v="6"/>
    <x v="0"/>
    <s v="No"/>
    <x v="0"/>
    <m/>
    <n v="8"/>
    <m/>
    <m/>
    <s v="150710"/>
    <x v="223"/>
    <x v="121"/>
    <x v="14"/>
    <s v="Archdeaconry of Bedford"/>
    <m/>
    <m/>
    <m/>
    <m/>
    <n v="1594"/>
    <m/>
    <m/>
  </r>
  <r>
    <x v="6"/>
    <x v="0"/>
    <s v="OK"/>
    <x v="0"/>
    <m/>
    <n v="8"/>
    <m/>
    <m/>
    <s v="152350"/>
    <x v="224"/>
    <x v="125"/>
    <x v="14"/>
    <s v="Archdeaconry of Bedford"/>
    <m/>
    <m/>
    <m/>
    <m/>
    <n v="0"/>
    <m/>
    <m/>
  </r>
  <r>
    <x v="6"/>
    <x v="0"/>
    <s v="No"/>
    <x v="0"/>
    <m/>
    <n v="8"/>
    <m/>
    <m/>
    <s v="151150"/>
    <x v="225"/>
    <x v="126"/>
    <x v="14"/>
    <s v="Archdeaconry of Bedford"/>
    <m/>
    <m/>
    <m/>
    <m/>
    <n v="1311"/>
    <m/>
    <m/>
  </r>
  <r>
    <x v="6"/>
    <x v="0"/>
    <s v="No"/>
    <x v="0"/>
    <m/>
    <n v="8"/>
    <m/>
    <m/>
    <s v="151190"/>
    <x v="226"/>
    <x v="127"/>
    <x v="14"/>
    <s v="Archdeaconry of Bedford"/>
    <m/>
    <m/>
    <m/>
    <m/>
    <n v="500"/>
    <m/>
    <m/>
  </r>
  <r>
    <x v="6"/>
    <x v="0"/>
    <s v="OK"/>
    <x v="0"/>
    <m/>
    <n v="8"/>
    <m/>
    <m/>
    <s v="151490"/>
    <x v="227"/>
    <x v="127"/>
    <x v="14"/>
    <s v="Archdeaconry of Bedford"/>
    <m/>
    <m/>
    <m/>
    <m/>
    <n v="2359"/>
    <m/>
    <m/>
  </r>
  <r>
    <x v="6"/>
    <x v="0"/>
    <s v="No"/>
    <x v="0"/>
    <m/>
    <n v="8"/>
    <m/>
    <m/>
    <s v="152330"/>
    <x v="228"/>
    <x v="124"/>
    <x v="14"/>
    <s v="Archdeaconry of Bedford"/>
    <m/>
    <m/>
    <m/>
    <m/>
    <n v="400"/>
    <m/>
    <m/>
  </r>
  <r>
    <x v="6"/>
    <x v="0"/>
    <s v="No"/>
    <x v="0"/>
    <m/>
    <n v="8"/>
    <m/>
    <m/>
    <s v="160220"/>
    <x v="229"/>
    <x v="128"/>
    <x v="15"/>
    <s v="Archdeaconry of Bedford"/>
    <m/>
    <m/>
    <m/>
    <m/>
    <n v="2100.41"/>
    <m/>
    <m/>
  </r>
  <r>
    <x v="6"/>
    <x v="0"/>
    <s v="OK"/>
    <x v="1"/>
    <m/>
    <n v="8"/>
    <m/>
    <m/>
    <s v="160230"/>
    <x v="230"/>
    <x v="129"/>
    <x v="15"/>
    <s v="Archdeaconry of Bedford"/>
    <m/>
    <m/>
    <m/>
    <m/>
    <n v="12293"/>
    <m/>
    <m/>
  </r>
  <r>
    <x v="6"/>
    <x v="0"/>
    <s v="OK"/>
    <x v="0"/>
    <m/>
    <n v="8"/>
    <m/>
    <m/>
    <s v="160250"/>
    <x v="231"/>
    <x v="130"/>
    <x v="15"/>
    <s v="Archdeaconry of Bedford"/>
    <m/>
    <m/>
    <m/>
    <m/>
    <n v="10818"/>
    <m/>
    <m/>
  </r>
  <r>
    <x v="6"/>
    <x v="0"/>
    <s v="OK"/>
    <x v="0"/>
    <m/>
    <n v="8"/>
    <m/>
    <m/>
    <s v="160270"/>
    <x v="232"/>
    <x v="131"/>
    <x v="15"/>
    <s v="Archdeaconry of Bedford"/>
    <m/>
    <m/>
    <m/>
    <m/>
    <n v="5192"/>
    <m/>
    <m/>
  </r>
  <r>
    <x v="6"/>
    <x v="0"/>
    <s v="No"/>
    <x v="0"/>
    <m/>
    <n v="8"/>
    <m/>
    <m/>
    <s v="160290"/>
    <x v="233"/>
    <x v="132"/>
    <x v="15"/>
    <s v="Archdeaconry of Bedford"/>
    <m/>
    <m/>
    <m/>
    <m/>
    <n v="900"/>
    <m/>
    <m/>
  </r>
  <r>
    <x v="6"/>
    <x v="0"/>
    <s v="No"/>
    <x v="0"/>
    <m/>
    <n v="8"/>
    <m/>
    <m/>
    <s v="160320"/>
    <x v="234"/>
    <x v="133"/>
    <x v="15"/>
    <s v="Archdeaconry of Bedford"/>
    <m/>
    <m/>
    <m/>
    <m/>
    <n v="3480"/>
    <m/>
    <m/>
  </r>
  <r>
    <x v="6"/>
    <x v="0"/>
    <s v="No"/>
    <x v="0"/>
    <m/>
    <n v="8"/>
    <m/>
    <m/>
    <s v="160330"/>
    <x v="235"/>
    <x v="134"/>
    <x v="15"/>
    <s v="Archdeaconry of Bedford"/>
    <m/>
    <m/>
    <m/>
    <m/>
    <n v="0"/>
    <m/>
    <m/>
  </r>
  <r>
    <x v="6"/>
    <x v="0"/>
    <s v="OK"/>
    <x v="0"/>
    <m/>
    <n v="8"/>
    <m/>
    <m/>
    <s v="160380"/>
    <x v="236"/>
    <x v="135"/>
    <x v="15"/>
    <s v="Archdeaconry of Bedford"/>
    <m/>
    <m/>
    <m/>
    <m/>
    <n v="0"/>
    <m/>
    <m/>
  </r>
  <r>
    <x v="6"/>
    <x v="0"/>
    <s v="No"/>
    <x v="0"/>
    <m/>
    <n v="8"/>
    <m/>
    <m/>
    <s v="161410"/>
    <x v="237"/>
    <x v="136"/>
    <x v="15"/>
    <s v="Archdeaconry of Bedford"/>
    <m/>
    <m/>
    <m/>
    <m/>
    <n v="500"/>
    <m/>
    <m/>
  </r>
  <r>
    <x v="6"/>
    <x v="0"/>
    <s v="OK"/>
    <x v="0"/>
    <m/>
    <n v="8"/>
    <m/>
    <m/>
    <s v="161020"/>
    <x v="238"/>
    <x v="137"/>
    <x v="15"/>
    <s v="Archdeaconry of Bedford"/>
    <m/>
    <m/>
    <m/>
    <m/>
    <n v="5489"/>
    <m/>
    <m/>
  </r>
  <r>
    <x v="6"/>
    <x v="0"/>
    <s v="No"/>
    <x v="0"/>
    <m/>
    <n v="8"/>
    <m/>
    <m/>
    <s v="161411"/>
    <x v="239"/>
    <x v="138"/>
    <x v="15"/>
    <s v="Archdeaconry of Bedford"/>
    <m/>
    <m/>
    <m/>
    <m/>
    <n v="1500"/>
    <m/>
    <m/>
  </r>
  <r>
    <x v="6"/>
    <x v="0"/>
    <s v="OK"/>
    <x v="0"/>
    <m/>
    <n v="8"/>
    <m/>
    <m/>
    <s v="160280"/>
    <x v="240"/>
    <x v="139"/>
    <x v="15"/>
    <s v="Archdeaconry of Bedford"/>
    <m/>
    <m/>
    <m/>
    <m/>
    <n v="29250.880000000001"/>
    <m/>
    <m/>
  </r>
  <r>
    <x v="6"/>
    <x v="0"/>
    <s v="OK"/>
    <x v="0"/>
    <m/>
    <n v="8"/>
    <m/>
    <m/>
    <s v="162090"/>
    <x v="241"/>
    <x v="140"/>
    <x v="15"/>
    <s v="Archdeaconry of Bedford"/>
    <m/>
    <m/>
    <m/>
    <m/>
    <n v="0"/>
    <m/>
    <m/>
  </r>
  <r>
    <x v="6"/>
    <x v="0"/>
    <s v="No"/>
    <x v="0"/>
    <m/>
    <n v="8"/>
    <m/>
    <m/>
    <s v="160620"/>
    <x v="242"/>
    <x v="141"/>
    <x v="15"/>
    <s v="Archdeaconry of Bedford"/>
    <m/>
    <m/>
    <m/>
    <m/>
    <n v="0"/>
    <m/>
    <m/>
  </r>
  <r>
    <x v="6"/>
    <x v="0"/>
    <s v="No"/>
    <x v="1"/>
    <m/>
    <n v="8"/>
    <m/>
    <m/>
    <s v="160780"/>
    <x v="243"/>
    <x v="142"/>
    <x v="15"/>
    <s v="Archdeaconry of Bedford"/>
    <m/>
    <m/>
    <m/>
    <m/>
    <n v="4000"/>
    <m/>
    <m/>
  </r>
  <r>
    <x v="6"/>
    <x v="0"/>
    <s v="No"/>
    <x v="0"/>
    <m/>
    <n v="8"/>
    <m/>
    <m/>
    <s v="160310"/>
    <x v="244"/>
    <x v="141"/>
    <x v="15"/>
    <s v="Archdeaconry of Bedford"/>
    <m/>
    <m/>
    <m/>
    <m/>
    <n v="250"/>
    <m/>
    <m/>
  </r>
  <r>
    <x v="6"/>
    <x v="0"/>
    <s v="No"/>
    <x v="0"/>
    <m/>
    <n v="8"/>
    <m/>
    <m/>
    <s v="161330"/>
    <x v="245"/>
    <x v="142"/>
    <x v="15"/>
    <s v="Archdeaconry of Bedford"/>
    <m/>
    <m/>
    <m/>
    <m/>
    <n v="500"/>
    <m/>
    <m/>
  </r>
  <r>
    <x v="6"/>
    <x v="0"/>
    <s v="No"/>
    <x v="0"/>
    <m/>
    <n v="8"/>
    <m/>
    <m/>
    <s v="160900"/>
    <x v="246"/>
    <x v="141"/>
    <x v="15"/>
    <s v="Archdeaconry of Bedford"/>
    <m/>
    <m/>
    <m/>
    <m/>
    <n v="1000"/>
    <m/>
    <m/>
  </r>
  <r>
    <x v="6"/>
    <x v="0"/>
    <s v="No"/>
    <x v="0"/>
    <m/>
    <n v="8"/>
    <m/>
    <m/>
    <s v="161350"/>
    <x v="247"/>
    <x v="141"/>
    <x v="15"/>
    <s v="Archdeaconry of Bedford"/>
    <m/>
    <m/>
    <m/>
    <m/>
    <n v="500"/>
    <m/>
    <m/>
  </r>
  <r>
    <x v="6"/>
    <x v="0"/>
    <s v="No"/>
    <x v="0"/>
    <m/>
    <n v="8"/>
    <m/>
    <m/>
    <s v="162920"/>
    <x v="248"/>
    <x v="141"/>
    <x v="15"/>
    <s v="Archdeaconry of Bedford"/>
    <m/>
    <m/>
    <m/>
    <m/>
    <n v="0"/>
    <m/>
    <m/>
  </r>
  <r>
    <x v="6"/>
    <x v="0"/>
    <s v="OK"/>
    <x v="0"/>
    <m/>
    <n v="8"/>
    <m/>
    <m/>
    <s v="161770"/>
    <x v="250"/>
    <x v="144"/>
    <x v="15"/>
    <s v="Archdeaconry of Bedford"/>
    <m/>
    <m/>
    <m/>
    <m/>
    <n v="2279.75"/>
    <m/>
    <m/>
  </r>
  <r>
    <x v="6"/>
    <x v="0"/>
    <s v="OK"/>
    <x v="1"/>
    <m/>
    <n v="8"/>
    <m/>
    <m/>
    <s v="162960"/>
    <x v="251"/>
    <x v="145"/>
    <x v="15"/>
    <s v="Archdeaconry of Bedford"/>
    <m/>
    <m/>
    <m/>
    <m/>
    <n v="5000"/>
    <m/>
    <m/>
  </r>
  <r>
    <x v="6"/>
    <x v="0"/>
    <s v="OK"/>
    <x v="0"/>
    <m/>
    <n v="8"/>
    <m/>
    <m/>
    <s v="170390"/>
    <x v="252"/>
    <x v="146"/>
    <x v="17"/>
    <s v="Archdeaconry of Bedford"/>
    <m/>
    <m/>
    <m/>
    <m/>
    <n v="6497"/>
    <m/>
    <m/>
  </r>
  <r>
    <x v="6"/>
    <x v="0"/>
    <s v="OK"/>
    <x v="0"/>
    <m/>
    <n v="8"/>
    <m/>
    <m/>
    <s v="170450"/>
    <x v="253"/>
    <x v="147"/>
    <x v="17"/>
    <s v="Archdeaconry of Bedford"/>
    <m/>
    <m/>
    <m/>
    <m/>
    <n v="1200"/>
    <m/>
    <m/>
  </r>
  <r>
    <x v="6"/>
    <x v="0"/>
    <s v="No"/>
    <x v="0"/>
    <m/>
    <n v="8"/>
    <m/>
    <m/>
    <s v="172520"/>
    <x v="254"/>
    <x v="147"/>
    <x v="17"/>
    <s v="Archdeaconry of Bedford"/>
    <m/>
    <m/>
    <m/>
    <m/>
    <n v="0"/>
    <m/>
    <m/>
  </r>
  <r>
    <x v="6"/>
    <x v="0"/>
    <s v="No"/>
    <x v="0"/>
    <m/>
    <n v="8"/>
    <m/>
    <m/>
    <s v="170600"/>
    <x v="255"/>
    <x v="148"/>
    <x v="17"/>
    <s v="Archdeaconry of Bedford"/>
    <m/>
    <m/>
    <m/>
    <m/>
    <n v="0"/>
    <m/>
    <m/>
  </r>
  <r>
    <x v="6"/>
    <x v="0"/>
    <s v="OK"/>
    <x v="0"/>
    <m/>
    <n v="8"/>
    <m/>
    <m/>
    <s v="171950"/>
    <x v="256"/>
    <x v="148"/>
    <x v="17"/>
    <s v="Archdeaconry of Bedford"/>
    <m/>
    <m/>
    <m/>
    <m/>
    <n v="334"/>
    <m/>
    <m/>
  </r>
  <r>
    <x v="6"/>
    <x v="0"/>
    <s v="OK"/>
    <x v="0"/>
    <m/>
    <n v="8"/>
    <m/>
    <m/>
    <s v="171910"/>
    <x v="257"/>
    <x v="148"/>
    <x v="17"/>
    <s v="Archdeaconry of Bedford"/>
    <m/>
    <m/>
    <m/>
    <m/>
    <n v="0"/>
    <m/>
    <m/>
  </r>
  <r>
    <x v="6"/>
    <x v="0"/>
    <s v="OK"/>
    <x v="0"/>
    <m/>
    <n v="8"/>
    <m/>
    <m/>
    <s v="170712"/>
    <x v="258"/>
    <x v="149"/>
    <x v="17"/>
    <s v="Archdeaconry of Bedford"/>
    <m/>
    <m/>
    <m/>
    <m/>
    <n v="250"/>
    <m/>
    <m/>
  </r>
  <r>
    <x v="6"/>
    <x v="0"/>
    <s v="No"/>
    <x v="0"/>
    <m/>
    <n v="8"/>
    <m/>
    <m/>
    <s v="172030"/>
    <x v="259"/>
    <x v="149"/>
    <x v="17"/>
    <s v="Archdeaconry of Bedford"/>
    <m/>
    <m/>
    <m/>
    <m/>
    <n v="11319"/>
    <m/>
    <m/>
  </r>
  <r>
    <x v="6"/>
    <x v="0"/>
    <s v="OK"/>
    <x v="0"/>
    <m/>
    <n v="8"/>
    <m/>
    <m/>
    <s v="172510"/>
    <x v="260"/>
    <x v="149"/>
    <x v="17"/>
    <s v="Archdeaconry of Bedford"/>
    <m/>
    <m/>
    <m/>
    <m/>
    <n v="0"/>
    <m/>
    <m/>
  </r>
  <r>
    <x v="6"/>
    <x v="0"/>
    <s v="OK"/>
    <x v="0"/>
    <m/>
    <n v="8"/>
    <m/>
    <m/>
    <s v="170760"/>
    <x v="261"/>
    <x v="150"/>
    <x v="17"/>
    <s v="Archdeaconry of Bedford"/>
    <m/>
    <m/>
    <m/>
    <m/>
    <n v="500"/>
    <m/>
    <m/>
  </r>
  <r>
    <x v="6"/>
    <x v="0"/>
    <s v="OK"/>
    <x v="0"/>
    <m/>
    <n v="8"/>
    <m/>
    <m/>
    <s v="172910"/>
    <x v="262"/>
    <x v="150"/>
    <x v="17"/>
    <s v="Archdeaconry of Bedford"/>
    <m/>
    <m/>
    <m/>
    <m/>
    <n v="1800"/>
    <m/>
    <m/>
  </r>
  <r>
    <x v="6"/>
    <x v="0"/>
    <s v="No"/>
    <x v="0"/>
    <m/>
    <n v="8"/>
    <m/>
    <m/>
    <s v="171840"/>
    <x v="263"/>
    <x v="150"/>
    <x v="17"/>
    <s v="Archdeaconry of Bedford"/>
    <m/>
    <m/>
    <m/>
    <m/>
    <n v="800"/>
    <m/>
    <m/>
  </r>
  <r>
    <x v="6"/>
    <x v="0"/>
    <s v="No"/>
    <x v="0"/>
    <m/>
    <n v="8"/>
    <m/>
    <m/>
    <s v="170840"/>
    <x v="264"/>
    <x v="151"/>
    <x v="17"/>
    <s v="Archdeaconry of Bedford"/>
    <m/>
    <m/>
    <m/>
    <m/>
    <n v="2500"/>
    <m/>
    <m/>
  </r>
  <r>
    <x v="6"/>
    <x v="0"/>
    <s v="No"/>
    <x v="0"/>
    <m/>
    <n v="8"/>
    <m/>
    <m/>
    <s v="172980"/>
    <x v="265"/>
    <x v="151"/>
    <x v="17"/>
    <s v="Archdeaconry of Bedford"/>
    <m/>
    <m/>
    <m/>
    <m/>
    <n v="200"/>
    <m/>
    <m/>
  </r>
  <r>
    <x v="6"/>
    <x v="0"/>
    <s v="No"/>
    <x v="0"/>
    <m/>
    <n v="8"/>
    <m/>
    <m/>
    <s v="170940"/>
    <x v="266"/>
    <x v="151"/>
    <x v="17"/>
    <s v="Archdeaconry of Bedford"/>
    <m/>
    <m/>
    <m/>
    <m/>
    <n v="100"/>
    <m/>
    <m/>
  </r>
  <r>
    <x v="6"/>
    <x v="0"/>
    <s v="OK"/>
    <x v="1"/>
    <m/>
    <n v="8"/>
    <m/>
    <m/>
    <s v="170880"/>
    <x v="267"/>
    <x v="152"/>
    <x v="17"/>
    <s v="Archdeaconry of Bedford"/>
    <m/>
    <m/>
    <m/>
    <m/>
    <n v="6600"/>
    <m/>
    <m/>
  </r>
  <r>
    <x v="6"/>
    <x v="0"/>
    <s v="OK"/>
    <x v="0"/>
    <m/>
    <n v="8"/>
    <m/>
    <m/>
    <s v="171041"/>
    <x v="268"/>
    <x v="147"/>
    <x v="17"/>
    <s v="Archdeaconry of Bedford"/>
    <m/>
    <m/>
    <m/>
    <m/>
    <n v="1645"/>
    <m/>
    <m/>
  </r>
  <r>
    <x v="6"/>
    <x v="0"/>
    <s v="OK"/>
    <x v="0"/>
    <m/>
    <n v="8"/>
    <m/>
    <m/>
    <s v="172140"/>
    <x v="269"/>
    <x v="147"/>
    <x v="17"/>
    <s v="Archdeaconry of Bedford"/>
    <m/>
    <m/>
    <m/>
    <m/>
    <n v="2176"/>
    <m/>
    <m/>
  </r>
  <r>
    <x v="6"/>
    <x v="0"/>
    <s v="No"/>
    <x v="0"/>
    <m/>
    <n v="8"/>
    <m/>
    <m/>
    <s v="172290"/>
    <x v="270"/>
    <x v="153"/>
    <x v="17"/>
    <s v="Archdeaconry of Bedford"/>
    <m/>
    <m/>
    <m/>
    <m/>
    <n v="0"/>
    <m/>
    <m/>
  </r>
  <r>
    <x v="6"/>
    <x v="0"/>
    <s v="OK"/>
    <x v="0"/>
    <m/>
    <n v="8"/>
    <m/>
    <m/>
    <s v="180400"/>
    <x v="271"/>
    <x v="154"/>
    <x v="18"/>
    <s v="Archdeaconry of Bedford"/>
    <m/>
    <m/>
    <m/>
    <m/>
    <n v="310"/>
    <m/>
    <m/>
  </r>
  <r>
    <x v="6"/>
    <x v="0"/>
    <s v="OK"/>
    <x v="0"/>
    <m/>
    <n v="8"/>
    <m/>
    <m/>
    <s v="181310"/>
    <x v="277"/>
    <x v="154"/>
    <x v="18"/>
    <s v="Archdeaconry of Bedford"/>
    <m/>
    <m/>
    <m/>
    <m/>
    <n v="0"/>
    <m/>
    <m/>
  </r>
  <r>
    <x v="6"/>
    <x v="0"/>
    <s v="No"/>
    <x v="0"/>
    <m/>
    <n v="8"/>
    <m/>
    <m/>
    <s v="181530"/>
    <x v="280"/>
    <x v="154"/>
    <x v="18"/>
    <s v="Archdeaconry of Bedford"/>
    <m/>
    <m/>
    <m/>
    <m/>
    <n v="5000"/>
    <m/>
    <m/>
  </r>
  <r>
    <x v="6"/>
    <x v="0"/>
    <s v="OK"/>
    <x v="0"/>
    <m/>
    <n v="8"/>
    <m/>
    <m/>
    <s v="181535"/>
    <x v="281"/>
    <x v="154"/>
    <x v="18"/>
    <s v="Archdeaconry of Bedford"/>
    <m/>
    <m/>
    <m/>
    <m/>
    <n v="16720.25"/>
    <m/>
    <m/>
  </r>
  <r>
    <x v="6"/>
    <x v="0"/>
    <s v="No"/>
    <x v="0"/>
    <m/>
    <n v="8"/>
    <m/>
    <m/>
    <s v="181540"/>
    <x v="282"/>
    <x v="154"/>
    <x v="18"/>
    <s v="Archdeaconry of Bedford"/>
    <m/>
    <m/>
    <m/>
    <m/>
    <n v="1750"/>
    <m/>
    <m/>
  </r>
  <r>
    <x v="6"/>
    <x v="0"/>
    <s v="No"/>
    <x v="0"/>
    <m/>
    <n v="8"/>
    <m/>
    <m/>
    <s v="180640"/>
    <x v="272"/>
    <x v="155"/>
    <x v="18"/>
    <s v="Archdeaconry of Bedford"/>
    <m/>
    <m/>
    <m/>
    <m/>
    <n v="3974.25"/>
    <m/>
    <m/>
  </r>
  <r>
    <x v="6"/>
    <x v="0"/>
    <s v="No"/>
    <x v="0"/>
    <m/>
    <n v="8"/>
    <m/>
    <m/>
    <s v="182590"/>
    <x v="286"/>
    <x v="155"/>
    <x v="18"/>
    <s v="Archdeaconry of Bedford"/>
    <m/>
    <m/>
    <m/>
    <m/>
    <n v="1651.2"/>
    <m/>
    <m/>
  </r>
  <r>
    <x v="6"/>
    <x v="0"/>
    <s v="OK"/>
    <x v="0"/>
    <m/>
    <n v="8"/>
    <m/>
    <m/>
    <s v="180830"/>
    <x v="273"/>
    <x v="156"/>
    <x v="18"/>
    <s v="Archdeaconry of Bedford"/>
    <m/>
    <m/>
    <m/>
    <m/>
    <n v="12745.5"/>
    <m/>
    <m/>
  </r>
  <r>
    <x v="6"/>
    <x v="0"/>
    <s v="OK"/>
    <x v="0"/>
    <m/>
    <n v="8"/>
    <m/>
    <m/>
    <s v="180870"/>
    <x v="274"/>
    <x v="157"/>
    <x v="18"/>
    <s v="Archdeaconry of Bedford"/>
    <m/>
    <m/>
    <m/>
    <m/>
    <n v="5523"/>
    <m/>
    <m/>
  </r>
  <r>
    <x v="6"/>
    <x v="0"/>
    <s v="No"/>
    <x v="0"/>
    <m/>
    <n v="8"/>
    <m/>
    <m/>
    <s v="181160"/>
    <x v="276"/>
    <x v="154"/>
    <x v="18"/>
    <s v="Archdeaconry of Bedford"/>
    <m/>
    <m/>
    <m/>
    <m/>
    <n v="3700"/>
    <m/>
    <m/>
  </r>
  <r>
    <x v="6"/>
    <x v="0"/>
    <s v="No"/>
    <x v="0"/>
    <m/>
    <n v="8"/>
    <m/>
    <m/>
    <s v="181360"/>
    <x v="278"/>
    <x v="158"/>
    <x v="18"/>
    <s v="Archdeaconry of Bedford"/>
    <m/>
    <m/>
    <m/>
    <m/>
    <n v="1500"/>
    <m/>
    <m/>
  </r>
  <r>
    <x v="6"/>
    <x v="0"/>
    <s v="OK"/>
    <x v="0"/>
    <m/>
    <n v="8"/>
    <m/>
    <m/>
    <s v="181420"/>
    <x v="279"/>
    <x v="159"/>
    <x v="18"/>
    <s v="Archdeaconry of Bedford"/>
    <m/>
    <m/>
    <m/>
    <m/>
    <n v="2066.2800000000002"/>
    <m/>
    <m/>
  </r>
  <r>
    <x v="6"/>
    <x v="0"/>
    <s v="OK"/>
    <x v="0"/>
    <m/>
    <n v="8"/>
    <m/>
    <m/>
    <s v="182490"/>
    <x v="284"/>
    <x v="159"/>
    <x v="18"/>
    <s v="Archdeaconry of Bedford"/>
    <m/>
    <m/>
    <m/>
    <m/>
    <n v="1848"/>
    <m/>
    <m/>
  </r>
  <r>
    <x v="6"/>
    <x v="0"/>
    <s v="OK"/>
    <x v="0"/>
    <m/>
    <n v="8"/>
    <m/>
    <m/>
    <s v="182861"/>
    <x v="288"/>
    <x v="159"/>
    <x v="18"/>
    <s v="Archdeaconry of Bedford"/>
    <m/>
    <m/>
    <m/>
    <m/>
    <n v="1839"/>
    <m/>
    <m/>
  </r>
  <r>
    <x v="6"/>
    <x v="0"/>
    <s v="No"/>
    <x v="0"/>
    <m/>
    <n v="8"/>
    <m/>
    <m/>
    <s v="182390"/>
    <x v="283"/>
    <x v="160"/>
    <x v="18"/>
    <s v="Archdeaconry of Bedford"/>
    <m/>
    <m/>
    <m/>
    <m/>
    <n v="600"/>
    <m/>
    <m/>
  </r>
  <r>
    <x v="6"/>
    <x v="0"/>
    <s v="No"/>
    <x v="0"/>
    <m/>
    <n v="8"/>
    <m/>
    <m/>
    <s v="182571"/>
    <x v="285"/>
    <x v="160"/>
    <x v="18"/>
    <s v="Archdeaconry of Bedford"/>
    <m/>
    <m/>
    <m/>
    <m/>
    <n v="937"/>
    <m/>
    <m/>
  </r>
  <r>
    <x v="6"/>
    <x v="0"/>
    <s v="OK"/>
    <x v="0"/>
    <m/>
    <n v="8"/>
    <m/>
    <m/>
    <s v="182610"/>
    <x v="287"/>
    <x v="160"/>
    <x v="18"/>
    <s v="Archdeaconry of Bedford"/>
    <m/>
    <m/>
    <m/>
    <m/>
    <n v="6052.25"/>
    <m/>
    <m/>
  </r>
  <r>
    <x v="6"/>
    <x v="0"/>
    <s v="No"/>
    <x v="1"/>
    <m/>
    <n v="8"/>
    <m/>
    <m/>
    <s v="202461"/>
    <x v="289"/>
    <x v="161"/>
    <x v="19"/>
    <s v="Archdeaconry of Bedford"/>
    <m/>
    <m/>
    <m/>
    <m/>
    <n v="4000"/>
    <m/>
    <m/>
  </r>
  <r>
    <x v="6"/>
    <x v="0"/>
    <s v="No"/>
    <x v="0"/>
    <m/>
    <n v="8"/>
    <m/>
    <m/>
    <s v="200590"/>
    <x v="290"/>
    <x v="162"/>
    <x v="19"/>
    <s v="Archdeaconry of Bedford"/>
    <m/>
    <m/>
    <m/>
    <m/>
    <n v="1000"/>
    <m/>
    <m/>
  </r>
  <r>
    <x v="6"/>
    <x v="0"/>
    <s v="OK"/>
    <x v="0"/>
    <m/>
    <n v="8"/>
    <m/>
    <m/>
    <s v="202950"/>
    <x v="291"/>
    <x v="163"/>
    <x v="19"/>
    <s v="Archdeaconry of Bedford"/>
    <m/>
    <m/>
    <m/>
    <m/>
    <n v="4000"/>
    <m/>
    <m/>
  </r>
  <r>
    <x v="6"/>
    <x v="0"/>
    <s v="OK"/>
    <x v="0"/>
    <m/>
    <n v="8"/>
    <m/>
    <m/>
    <s v="200941"/>
    <x v="292"/>
    <x v="164"/>
    <x v="19"/>
    <s v="Archdeaconry of Bedford"/>
    <m/>
    <m/>
    <m/>
    <m/>
    <n v="0"/>
    <m/>
    <m/>
  </r>
  <r>
    <x v="6"/>
    <x v="0"/>
    <s v="No"/>
    <x v="0"/>
    <m/>
    <n v="8"/>
    <m/>
    <m/>
    <s v="201510"/>
    <x v="293"/>
    <x v="165"/>
    <x v="19"/>
    <s v="Archdeaconry of Bedford"/>
    <m/>
    <m/>
    <m/>
    <m/>
    <n v="3000"/>
    <m/>
    <m/>
  </r>
  <r>
    <x v="6"/>
    <x v="0"/>
    <s v="No"/>
    <x v="0"/>
    <m/>
    <n v="8"/>
    <m/>
    <m/>
    <s v="201702"/>
    <x v="294"/>
    <x v="166"/>
    <x v="19"/>
    <s v="Archdeaconry of Bedford"/>
    <m/>
    <m/>
    <m/>
    <m/>
    <n v="4100"/>
    <m/>
    <m/>
  </r>
  <r>
    <x v="6"/>
    <x v="0"/>
    <s v="OK"/>
    <x v="0"/>
    <m/>
    <n v="8"/>
    <m/>
    <m/>
    <s v="201680"/>
    <x v="295"/>
    <x v="167"/>
    <x v="19"/>
    <s v="Archdeaconry of Bedford"/>
    <m/>
    <m/>
    <m/>
    <m/>
    <n v="2250"/>
    <m/>
    <m/>
  </r>
  <r>
    <x v="6"/>
    <x v="0"/>
    <s v="OK"/>
    <x v="1"/>
    <m/>
    <n v="8"/>
    <m/>
    <m/>
    <s v="201712"/>
    <x v="296"/>
    <x v="168"/>
    <x v="19"/>
    <s v="Archdeaconry of Bedford"/>
    <m/>
    <m/>
    <m/>
    <m/>
    <n v="3841"/>
    <m/>
    <m/>
  </r>
  <r>
    <x v="6"/>
    <x v="0"/>
    <s v="No"/>
    <x v="0"/>
    <m/>
    <n v="8"/>
    <m/>
    <m/>
    <s v="201700"/>
    <x v="297"/>
    <x v="169"/>
    <x v="19"/>
    <s v="Archdeaconry of Bedford"/>
    <m/>
    <m/>
    <m/>
    <m/>
    <n v="2000"/>
    <m/>
    <m/>
  </r>
  <r>
    <x v="6"/>
    <x v="0"/>
    <s v="No"/>
    <x v="0"/>
    <m/>
    <n v="8"/>
    <m/>
    <m/>
    <s v="201701"/>
    <x v="298"/>
    <x v="170"/>
    <x v="19"/>
    <s v="Archdeaconry of Bedford"/>
    <m/>
    <m/>
    <m/>
    <m/>
    <n v="1500"/>
    <m/>
    <m/>
  </r>
  <r>
    <x v="6"/>
    <x v="0"/>
    <s v="No"/>
    <x v="1"/>
    <m/>
    <n v="8"/>
    <m/>
    <m/>
    <s v="201711"/>
    <x v="300"/>
    <x v="171"/>
    <x v="19"/>
    <s v="Archdeaconry of Bedford"/>
    <m/>
    <m/>
    <m/>
    <m/>
    <n v="8214"/>
    <m/>
    <m/>
  </r>
  <r>
    <x v="6"/>
    <x v="0"/>
    <s v="OK"/>
    <x v="0"/>
    <m/>
    <n v="8"/>
    <m/>
    <m/>
    <s v="201713"/>
    <x v="301"/>
    <x v="172"/>
    <x v="19"/>
    <s v="Archdeaconry of Bedford"/>
    <m/>
    <m/>
    <m/>
    <m/>
    <n v="4000"/>
    <m/>
    <m/>
  </r>
  <r>
    <x v="6"/>
    <x v="0"/>
    <s v="No"/>
    <x v="0"/>
    <m/>
    <n v="8"/>
    <m/>
    <m/>
    <s v="201730"/>
    <x v="303"/>
    <x v="173"/>
    <x v="19"/>
    <s v="Archdeaconry of Bedford"/>
    <m/>
    <m/>
    <m/>
    <m/>
    <n v="1250"/>
    <m/>
    <m/>
  </r>
  <r>
    <x v="6"/>
    <x v="0"/>
    <s v="No"/>
    <x v="0"/>
    <m/>
    <n v="8"/>
    <m/>
    <m/>
    <s v="201740"/>
    <x v="304"/>
    <x v="174"/>
    <x v="19"/>
    <s v="Archdeaconry of Bedford"/>
    <m/>
    <m/>
    <m/>
    <m/>
    <n v="3000"/>
    <m/>
    <m/>
  </r>
  <r>
    <x v="6"/>
    <x v="0"/>
    <s v="No"/>
    <x v="0"/>
    <m/>
    <n v="8"/>
    <m/>
    <m/>
    <s v="201690"/>
    <x v="305"/>
    <x v="175"/>
    <x v="19"/>
    <s v="Archdeaconry of Bedford"/>
    <m/>
    <m/>
    <m/>
    <m/>
    <n v="500"/>
    <m/>
    <m/>
  </r>
  <r>
    <x v="6"/>
    <x v="0"/>
    <s v="OK"/>
    <x v="0"/>
    <m/>
    <n v="8"/>
    <m/>
    <m/>
    <s v="202460"/>
    <x v="306"/>
    <x v="176"/>
    <x v="19"/>
    <s v="Archdeaconry of Bedford"/>
    <m/>
    <m/>
    <m/>
    <m/>
    <n v="0"/>
    <m/>
    <m/>
  </r>
  <r>
    <x v="6"/>
    <x v="0"/>
    <s v="No"/>
    <x v="0"/>
    <m/>
    <n v="8"/>
    <m/>
    <m/>
    <s v="202480"/>
    <x v="307"/>
    <x v="177"/>
    <x v="19"/>
    <s v="Archdeaconry of Bedford"/>
    <m/>
    <m/>
    <m/>
    <m/>
    <n v="3500"/>
    <m/>
    <m/>
  </r>
  <r>
    <x v="6"/>
    <x v="0"/>
    <s v="No"/>
    <x v="0"/>
    <m/>
    <n v="8"/>
    <m/>
    <m/>
    <s v="202491"/>
    <x v="308"/>
    <x v="178"/>
    <x v="19"/>
    <s v="Archdeaconry of Bedford"/>
    <m/>
    <m/>
    <m/>
    <m/>
    <n v="750"/>
    <m/>
    <m/>
  </r>
  <r>
    <x v="6"/>
    <x v="0"/>
    <s v="No"/>
    <x v="1"/>
    <m/>
    <n v="8"/>
    <m/>
    <m/>
    <s v="210440"/>
    <x v="309"/>
    <x v="179"/>
    <x v="20"/>
    <s v="Archdeaconry of Bedford"/>
    <m/>
    <m/>
    <m/>
    <m/>
    <n v="1344.5"/>
    <m/>
    <m/>
  </r>
  <r>
    <x v="6"/>
    <x v="0"/>
    <s v="OK"/>
    <x v="1"/>
    <m/>
    <n v="8"/>
    <m/>
    <m/>
    <s v="212130"/>
    <x v="310"/>
    <x v="179"/>
    <x v="20"/>
    <s v="Archdeaconry of Bedford"/>
    <m/>
    <m/>
    <m/>
    <m/>
    <n v="4348"/>
    <m/>
    <m/>
  </r>
  <r>
    <x v="6"/>
    <x v="0"/>
    <s v="No"/>
    <x v="0"/>
    <m/>
    <n v="8"/>
    <m/>
    <m/>
    <s v="210460"/>
    <x v="311"/>
    <x v="180"/>
    <x v="20"/>
    <s v="Archdeaconry of Bedford"/>
    <m/>
    <m/>
    <m/>
    <m/>
    <n v="0"/>
    <m/>
    <m/>
  </r>
  <r>
    <x v="6"/>
    <x v="0"/>
    <s v="No"/>
    <x v="0"/>
    <m/>
    <n v="8"/>
    <m/>
    <m/>
    <s v="211430"/>
    <x v="312"/>
    <x v="180"/>
    <x v="20"/>
    <s v="Archdeaconry of Bedford"/>
    <m/>
    <m/>
    <m/>
    <m/>
    <n v="100"/>
    <m/>
    <m/>
  </r>
  <r>
    <x v="6"/>
    <x v="0"/>
    <s v="OK"/>
    <x v="0"/>
    <m/>
    <n v="8"/>
    <m/>
    <m/>
    <s v="210630"/>
    <x v="313"/>
    <x v="181"/>
    <x v="20"/>
    <s v="Archdeaconry of Bedford"/>
    <m/>
    <m/>
    <m/>
    <m/>
    <n v="1922"/>
    <m/>
    <m/>
  </r>
  <r>
    <x v="6"/>
    <x v="0"/>
    <s v="No"/>
    <x v="0"/>
    <m/>
    <n v="8"/>
    <m/>
    <m/>
    <s v="211120"/>
    <x v="314"/>
    <x v="181"/>
    <x v="20"/>
    <s v="Archdeaconry of Bedford"/>
    <m/>
    <m/>
    <m/>
    <m/>
    <n v="500"/>
    <m/>
    <m/>
  </r>
  <r>
    <x v="6"/>
    <x v="0"/>
    <s v="No"/>
    <x v="0"/>
    <m/>
    <n v="8"/>
    <m/>
    <m/>
    <s v="210730"/>
    <x v="315"/>
    <x v="182"/>
    <x v="20"/>
    <s v="Archdeaconry of Bedford"/>
    <m/>
    <m/>
    <m/>
    <m/>
    <n v="2000"/>
    <m/>
    <m/>
  </r>
  <r>
    <x v="6"/>
    <x v="0"/>
    <s v="No"/>
    <x v="0"/>
    <m/>
    <n v="8"/>
    <m/>
    <m/>
    <s v="212070"/>
    <x v="316"/>
    <x v="182"/>
    <x v="20"/>
    <s v="Archdeaconry of Bedford"/>
    <m/>
    <m/>
    <m/>
    <m/>
    <n v="0"/>
    <m/>
    <m/>
  </r>
  <r>
    <x v="6"/>
    <x v="0"/>
    <s v="No"/>
    <x v="0"/>
    <m/>
    <n v="8"/>
    <m/>
    <m/>
    <s v="212890"/>
    <x v="317"/>
    <x v="182"/>
    <x v="20"/>
    <s v="Archdeaconry of Bedford"/>
    <m/>
    <m/>
    <m/>
    <m/>
    <n v="100"/>
    <m/>
    <m/>
  </r>
  <r>
    <x v="6"/>
    <x v="0"/>
    <s v="OK"/>
    <x v="0"/>
    <m/>
    <n v="8"/>
    <m/>
    <m/>
    <s v="210950"/>
    <x v="318"/>
    <x v="183"/>
    <x v="20"/>
    <s v="Archdeaconry of Bedford"/>
    <m/>
    <m/>
    <m/>
    <m/>
    <n v="0"/>
    <m/>
    <m/>
  </r>
  <r>
    <x v="6"/>
    <x v="0"/>
    <s v="OK"/>
    <x v="0"/>
    <m/>
    <n v="8"/>
    <m/>
    <m/>
    <s v="212320"/>
    <x v="319"/>
    <x v="183"/>
    <x v="20"/>
    <s v="Archdeaconry of Bedford"/>
    <m/>
    <m/>
    <m/>
    <m/>
    <n v="5141"/>
    <m/>
    <m/>
  </r>
  <r>
    <x v="6"/>
    <x v="0"/>
    <s v="OK"/>
    <x v="0"/>
    <m/>
    <n v="8"/>
    <m/>
    <m/>
    <s v="212361"/>
    <x v="320"/>
    <x v="183"/>
    <x v="20"/>
    <s v="Archdeaconry of Bedford"/>
    <m/>
    <m/>
    <m/>
    <m/>
    <n v="420"/>
    <m/>
    <m/>
  </r>
  <r>
    <x v="6"/>
    <x v="0"/>
    <s v="No"/>
    <x v="0"/>
    <m/>
    <n v="8"/>
    <m/>
    <m/>
    <s v="211830"/>
    <x v="321"/>
    <x v="184"/>
    <x v="20"/>
    <s v="Archdeaconry of Bedford"/>
    <m/>
    <m/>
    <m/>
    <m/>
    <n v="500"/>
    <m/>
    <m/>
  </r>
  <r>
    <x v="6"/>
    <x v="0"/>
    <s v="No"/>
    <x v="0"/>
    <m/>
    <n v="8"/>
    <m/>
    <m/>
    <s v="212570"/>
    <x v="322"/>
    <x v="184"/>
    <x v="20"/>
    <s v="Archdeaconry of Bedford"/>
    <m/>
    <m/>
    <m/>
    <m/>
    <n v="0.01"/>
    <m/>
    <m/>
  </r>
  <r>
    <x v="6"/>
    <x v="0"/>
    <s v="OK"/>
    <x v="0"/>
    <m/>
    <n v="8"/>
    <m/>
    <m/>
    <s v="211930"/>
    <x v="323"/>
    <x v="181"/>
    <x v="20"/>
    <s v="Archdeaconry of Bedford"/>
    <m/>
    <m/>
    <m/>
    <m/>
    <n v="4000"/>
    <m/>
    <m/>
  </r>
  <r>
    <x v="6"/>
    <x v="0"/>
    <s v="OK"/>
    <x v="0"/>
    <m/>
    <n v="8"/>
    <m/>
    <m/>
    <s v="211970"/>
    <x v="324"/>
    <x v="184"/>
    <x v="20"/>
    <s v="Archdeaconry of Bedford"/>
    <m/>
    <m/>
    <m/>
    <m/>
    <n v="1657.35"/>
    <m/>
    <m/>
  </r>
  <r>
    <x v="6"/>
    <x v="0"/>
    <s v="No"/>
    <x v="0"/>
    <m/>
    <n v="8"/>
    <m/>
    <m/>
    <s v="212000"/>
    <x v="325"/>
    <x v="181"/>
    <x v="20"/>
    <s v="Archdeaconry of Bedford"/>
    <m/>
    <m/>
    <m/>
    <m/>
    <n v="5000"/>
    <m/>
    <m/>
  </r>
  <r>
    <x v="6"/>
    <x v="0"/>
    <s v="No"/>
    <x v="0"/>
    <m/>
    <n v="8"/>
    <m/>
    <m/>
    <s v="213000"/>
    <x v="326"/>
    <x v="181"/>
    <x v="20"/>
    <s v="Archdeaconry of Bedford"/>
    <m/>
    <m/>
    <m/>
    <m/>
    <n v="0"/>
    <m/>
    <m/>
  </r>
  <r>
    <x v="6"/>
    <x v="0"/>
    <s v="No"/>
    <x v="0"/>
    <m/>
    <n v="8"/>
    <m/>
    <m/>
    <s v="212450"/>
    <x v="327"/>
    <x v="181"/>
    <x v="20"/>
    <s v="Archdeaconry of Bedford"/>
    <m/>
    <m/>
    <m/>
    <m/>
    <n v="800"/>
    <m/>
    <m/>
  </r>
  <r>
    <x v="6"/>
    <x v="0"/>
    <s v="No"/>
    <x v="0"/>
    <m/>
    <n v="8"/>
    <m/>
    <m/>
    <s v="212630"/>
    <x v="328"/>
    <x v="181"/>
    <x v="20"/>
    <s v="Archdeaconry of Bedford"/>
    <m/>
    <m/>
    <m/>
    <m/>
    <n v="1000"/>
    <m/>
    <m/>
  </r>
  <r>
    <x v="6"/>
    <x v="0"/>
    <s v="No"/>
    <x v="0"/>
    <m/>
    <n v="8"/>
    <m/>
    <m/>
    <s v="213020"/>
    <x v="329"/>
    <x v="185"/>
    <x v="20"/>
    <s v="Archdeaconry of Bedford"/>
    <m/>
    <m/>
    <m/>
    <m/>
    <n v="2000"/>
    <m/>
    <m/>
  </r>
  <r>
    <x v="6"/>
    <x v="0"/>
    <s v="No"/>
    <x v="0"/>
    <m/>
    <n v="8"/>
    <m/>
    <m/>
    <s v="210540"/>
    <x v="330"/>
    <x v="186"/>
    <x v="20"/>
    <s v="Archdeaconry of Bedford"/>
    <m/>
    <m/>
    <m/>
    <m/>
    <n v="1500"/>
    <m/>
    <m/>
  </r>
  <r>
    <x v="6"/>
    <x v="0"/>
    <s v="No"/>
    <x v="0"/>
    <m/>
    <n v="8"/>
    <m/>
    <m/>
    <s v="211921"/>
    <x v="331"/>
    <x v="186"/>
    <x v="20"/>
    <s v="Archdeaconry of Bedford"/>
    <m/>
    <m/>
    <m/>
    <m/>
    <n v="1588.42"/>
    <m/>
    <m/>
  </r>
  <r>
    <x v="6"/>
    <x v="0"/>
    <s v="OK"/>
    <x v="0"/>
    <m/>
    <n v="8"/>
    <m/>
    <m/>
    <s v="212380"/>
    <x v="332"/>
    <x v="186"/>
    <x v="20"/>
    <s v="Archdeaconry of Bedford"/>
    <m/>
    <m/>
    <m/>
    <m/>
    <n v="590.5"/>
    <m/>
    <m/>
  </r>
  <r>
    <x v="6"/>
    <x v="0"/>
    <s v="OK"/>
    <x v="0"/>
    <m/>
    <n v="8"/>
    <m/>
    <m/>
    <s v="210690"/>
    <x v="333"/>
    <x v="187"/>
    <x v="20"/>
    <s v="Archdeaconry of Bedford"/>
    <m/>
    <m/>
    <m/>
    <m/>
    <n v="4873"/>
    <m/>
    <m/>
  </r>
  <r>
    <x v="6"/>
    <x v="0"/>
    <s v="OK"/>
    <x v="0"/>
    <m/>
    <n v="9"/>
    <m/>
    <m/>
    <s v="030480"/>
    <x v="0"/>
    <x v="0"/>
    <x v="0"/>
    <s v="Archdeaconry of St Albans "/>
    <m/>
    <m/>
    <m/>
    <m/>
    <n v="956"/>
    <m/>
    <m/>
  </r>
  <r>
    <x v="6"/>
    <x v="0"/>
    <s v="OK"/>
    <x v="0"/>
    <m/>
    <n v="9"/>
    <m/>
    <m/>
    <s v="032500"/>
    <x v="1"/>
    <x v="0"/>
    <x v="0"/>
    <s v="Archdeaconry of St Albans "/>
    <m/>
    <m/>
    <m/>
    <m/>
    <n v="5488"/>
    <m/>
    <m/>
  </r>
  <r>
    <x v="6"/>
    <x v="0"/>
    <s v="OK"/>
    <x v="0"/>
    <m/>
    <n v="9"/>
    <m/>
    <m/>
    <s v="031050"/>
    <x v="2"/>
    <x v="1"/>
    <x v="0"/>
    <s v="Archdeaconry of St Albans "/>
    <m/>
    <m/>
    <m/>
    <m/>
    <n v="10654"/>
    <m/>
    <m/>
  </r>
  <r>
    <x v="6"/>
    <x v="0"/>
    <s v="OK"/>
    <x v="0"/>
    <m/>
    <n v="9"/>
    <m/>
    <m/>
    <s v="031060"/>
    <x v="3"/>
    <x v="1"/>
    <x v="0"/>
    <s v="Archdeaconry of St Albans "/>
    <m/>
    <m/>
    <m/>
    <m/>
    <n v="5854.25"/>
    <m/>
    <m/>
  </r>
  <r>
    <x v="6"/>
    <x v="0"/>
    <s v="OK"/>
    <x v="0"/>
    <m/>
    <n v="9"/>
    <m/>
    <m/>
    <s v="031620"/>
    <x v="4"/>
    <x v="1"/>
    <x v="0"/>
    <s v="Archdeaconry of St Albans "/>
    <m/>
    <m/>
    <m/>
    <m/>
    <n v="3338"/>
    <m/>
    <m/>
  </r>
  <r>
    <x v="6"/>
    <x v="0"/>
    <s v="OK"/>
    <x v="0"/>
    <m/>
    <n v="9"/>
    <m/>
    <m/>
    <s v="031851"/>
    <x v="5"/>
    <x v="1"/>
    <x v="0"/>
    <s v="Archdeaconry of St Albans "/>
    <m/>
    <m/>
    <m/>
    <m/>
    <n v="617.75"/>
    <m/>
    <m/>
  </r>
  <r>
    <x v="6"/>
    <x v="0"/>
    <s v="OK"/>
    <x v="0"/>
    <m/>
    <n v="9"/>
    <m/>
    <m/>
    <s v="032020"/>
    <x v="6"/>
    <x v="1"/>
    <x v="0"/>
    <s v="Archdeaconry of St Albans "/>
    <m/>
    <m/>
    <m/>
    <m/>
    <n v="3699"/>
    <m/>
    <m/>
  </r>
  <r>
    <x v="6"/>
    <x v="0"/>
    <s v="OK"/>
    <x v="0"/>
    <m/>
    <n v="9"/>
    <m/>
    <m/>
    <s v="031901"/>
    <x v="7"/>
    <x v="2"/>
    <x v="0"/>
    <s v="Archdeaconry of St Albans "/>
    <m/>
    <m/>
    <m/>
    <m/>
    <n v="4800"/>
    <m/>
    <m/>
  </r>
  <r>
    <x v="6"/>
    <x v="0"/>
    <s v="No"/>
    <x v="0"/>
    <m/>
    <n v="9"/>
    <m/>
    <m/>
    <s v="032621"/>
    <x v="8"/>
    <x v="3"/>
    <x v="0"/>
    <s v="Archdeaconry of St Albans "/>
    <m/>
    <m/>
    <m/>
    <m/>
    <n v="15000"/>
    <m/>
    <m/>
  </r>
  <r>
    <x v="6"/>
    <x v="0"/>
    <s v="No"/>
    <x v="0"/>
    <m/>
    <n v="9"/>
    <m/>
    <m/>
    <s v="032880"/>
    <x v="9"/>
    <x v="2"/>
    <x v="0"/>
    <s v="Archdeaconry of St Albans "/>
    <m/>
    <m/>
    <m/>
    <m/>
    <n v="2250"/>
    <m/>
    <m/>
  </r>
  <r>
    <x v="6"/>
    <x v="0"/>
    <s v="OK"/>
    <x v="0"/>
    <m/>
    <n v="9"/>
    <m/>
    <m/>
    <s v="091081"/>
    <x v="10"/>
    <x v="4"/>
    <x v="1"/>
    <s v="Archdeaconry of St Albans "/>
    <m/>
    <m/>
    <m/>
    <m/>
    <n v="610.16999999999996"/>
    <m/>
    <m/>
  </r>
  <r>
    <x v="6"/>
    <x v="0"/>
    <s v="No"/>
    <x v="0"/>
    <m/>
    <n v="9"/>
    <m/>
    <m/>
    <s v="091670"/>
    <x v="11"/>
    <x v="4"/>
    <x v="1"/>
    <s v="Archdeaconry of St Albans "/>
    <m/>
    <m/>
    <m/>
    <m/>
    <n v="200"/>
    <m/>
    <m/>
  </r>
  <r>
    <x v="6"/>
    <x v="0"/>
    <s v="No"/>
    <x v="0"/>
    <m/>
    <n v="9"/>
    <m/>
    <m/>
    <s v="091290"/>
    <x v="12"/>
    <x v="5"/>
    <x v="1"/>
    <s v="Archdeaconry of St Albans "/>
    <m/>
    <m/>
    <m/>
    <m/>
    <n v="30631"/>
    <m/>
    <m/>
  </r>
  <r>
    <x v="6"/>
    <x v="0"/>
    <s v="OK"/>
    <x v="0"/>
    <m/>
    <n v="9"/>
    <m/>
    <m/>
    <s v="091291"/>
    <x v="334"/>
    <x v="5"/>
    <x v="1"/>
    <s v="Archdeaconry of St Albans "/>
    <m/>
    <m/>
    <m/>
    <m/>
    <n v="35000"/>
    <m/>
    <m/>
  </r>
  <r>
    <x v="6"/>
    <x v="0"/>
    <s v="OK"/>
    <x v="0"/>
    <m/>
    <n v="9"/>
    <m/>
    <m/>
    <s v="091292"/>
    <x v="335"/>
    <x v="5"/>
    <x v="1"/>
    <s v="Archdeaconry of St Albans "/>
    <m/>
    <m/>
    <m/>
    <m/>
    <n v="28088"/>
    <m/>
    <m/>
  </r>
  <r>
    <x v="6"/>
    <x v="0"/>
    <s v="No"/>
    <x v="0"/>
    <m/>
    <n v="9"/>
    <m/>
    <m/>
    <s v="091293"/>
    <x v="336"/>
    <x v="5"/>
    <x v="1"/>
    <s v="Archdeaconry of St Albans "/>
    <m/>
    <m/>
    <m/>
    <m/>
    <n v="1800"/>
    <m/>
    <m/>
  </r>
  <r>
    <x v="6"/>
    <x v="0"/>
    <s v="OK"/>
    <x v="0"/>
    <m/>
    <n v="9"/>
    <m/>
    <m/>
    <s v="091294"/>
    <x v="337"/>
    <x v="5"/>
    <x v="1"/>
    <s v="Archdeaconry of St Albans "/>
    <m/>
    <m/>
    <m/>
    <m/>
    <n v="0"/>
    <m/>
    <m/>
  </r>
  <r>
    <x v="6"/>
    <x v="0"/>
    <s v="No"/>
    <x v="0"/>
    <m/>
    <n v="9"/>
    <m/>
    <m/>
    <s v="091340"/>
    <x v="13"/>
    <x v="6"/>
    <x v="1"/>
    <s v="Archdeaconry of St Albans "/>
    <m/>
    <m/>
    <m/>
    <m/>
    <n v="0"/>
    <m/>
    <m/>
  </r>
  <r>
    <x v="6"/>
    <x v="0"/>
    <s v="OK"/>
    <x v="0"/>
    <m/>
    <n v="9"/>
    <m/>
    <m/>
    <s v="091390"/>
    <x v="14"/>
    <x v="6"/>
    <x v="1"/>
    <s v="Archdeaconry of St Albans "/>
    <m/>
    <m/>
    <m/>
    <m/>
    <n v="3605"/>
    <m/>
    <m/>
  </r>
  <r>
    <x v="6"/>
    <x v="0"/>
    <s v="No"/>
    <x v="0"/>
    <m/>
    <n v="9"/>
    <m/>
    <m/>
    <s v="091460"/>
    <x v="15"/>
    <x v="7"/>
    <x v="1"/>
    <s v="Archdeaconry of St Albans "/>
    <m/>
    <m/>
    <m/>
    <m/>
    <n v="1000"/>
    <m/>
    <m/>
  </r>
  <r>
    <x v="6"/>
    <x v="0"/>
    <s v="No"/>
    <x v="0"/>
    <m/>
    <n v="9"/>
    <m/>
    <m/>
    <s v="091940"/>
    <x v="16"/>
    <x v="7"/>
    <x v="1"/>
    <s v="Archdeaconry of St Albans "/>
    <m/>
    <m/>
    <m/>
    <m/>
    <n v="0"/>
    <m/>
    <m/>
  </r>
  <r>
    <x v="6"/>
    <x v="0"/>
    <s v="OK"/>
    <x v="0"/>
    <m/>
    <n v="9"/>
    <m/>
    <m/>
    <s v="091580"/>
    <x v="17"/>
    <x v="7"/>
    <x v="1"/>
    <s v="Archdeaconry of St Albans "/>
    <m/>
    <m/>
    <m/>
    <m/>
    <n v="500"/>
    <m/>
    <m/>
  </r>
  <r>
    <x v="6"/>
    <x v="0"/>
    <s v="No"/>
    <x v="0"/>
    <m/>
    <n v="9"/>
    <m/>
    <m/>
    <s v="091950"/>
    <x v="18"/>
    <x v="8"/>
    <x v="1"/>
    <s v="Archdeaconry of St Albans "/>
    <m/>
    <m/>
    <m/>
    <m/>
    <n v="506.92"/>
    <m/>
    <m/>
  </r>
  <r>
    <x v="6"/>
    <x v="0"/>
    <s v="OK"/>
    <x v="0"/>
    <m/>
    <n v="9"/>
    <m/>
    <m/>
    <s v="091551"/>
    <x v="19"/>
    <x v="8"/>
    <x v="1"/>
    <s v="Archdeaconry of St Albans "/>
    <m/>
    <m/>
    <m/>
    <m/>
    <n v="7526"/>
    <m/>
    <m/>
  </r>
  <r>
    <x v="6"/>
    <x v="0"/>
    <s v="OK"/>
    <x v="0"/>
    <m/>
    <n v="9"/>
    <m/>
    <m/>
    <s v="092900"/>
    <x v="20"/>
    <x v="8"/>
    <x v="1"/>
    <s v="Archdeaconry of St Albans "/>
    <m/>
    <m/>
    <m/>
    <m/>
    <n v="1267"/>
    <m/>
    <m/>
  </r>
  <r>
    <x v="6"/>
    <x v="0"/>
    <s v="OK"/>
    <x v="0"/>
    <m/>
    <n v="9"/>
    <m/>
    <m/>
    <s v="091920"/>
    <x v="21"/>
    <x v="9"/>
    <x v="1"/>
    <s v="Archdeaconry of St Albans "/>
    <m/>
    <m/>
    <m/>
    <m/>
    <n v="4424.97"/>
    <m/>
    <m/>
  </r>
  <r>
    <x v="6"/>
    <x v="0"/>
    <s v="OK"/>
    <x v="0"/>
    <m/>
    <n v="9"/>
    <m/>
    <m/>
    <s v="091990"/>
    <x v="22"/>
    <x v="6"/>
    <x v="1"/>
    <s v="Archdeaconry of St Albans "/>
    <m/>
    <m/>
    <m/>
    <m/>
    <n v="2211"/>
    <m/>
    <m/>
  </r>
  <r>
    <x v="6"/>
    <x v="0"/>
    <s v="OK"/>
    <x v="0"/>
    <m/>
    <n v="9"/>
    <m/>
    <m/>
    <s v="092061"/>
    <x v="23"/>
    <x v="10"/>
    <x v="1"/>
    <s v="Archdeaconry of St Albans "/>
    <m/>
    <m/>
    <m/>
    <m/>
    <n v="439.75"/>
    <m/>
    <m/>
  </r>
  <r>
    <x v="6"/>
    <x v="0"/>
    <s v="OK"/>
    <x v="0"/>
    <m/>
    <n v="9"/>
    <m/>
    <m/>
    <s v="092250"/>
    <x v="24"/>
    <x v="4"/>
    <x v="1"/>
    <s v="Archdeaconry of St Albans "/>
    <m/>
    <m/>
    <m/>
    <m/>
    <n v="3488"/>
    <m/>
    <m/>
  </r>
  <r>
    <x v="6"/>
    <x v="0"/>
    <s v="OK"/>
    <x v="0"/>
    <m/>
    <n v="9"/>
    <m/>
    <m/>
    <s v="092260"/>
    <x v="25"/>
    <x v="5"/>
    <x v="1"/>
    <s v="Archdeaconry of St Albans "/>
    <m/>
    <m/>
    <m/>
    <m/>
    <n v="1696"/>
    <m/>
    <m/>
  </r>
  <r>
    <x v="6"/>
    <x v="0"/>
    <s v="OK"/>
    <x v="0"/>
    <m/>
    <n v="9"/>
    <m/>
    <m/>
    <s v="092470"/>
    <x v="26"/>
    <x v="10"/>
    <x v="1"/>
    <s v="Archdeaconry of St Albans "/>
    <m/>
    <m/>
    <m/>
    <m/>
    <n v="4427"/>
    <m/>
    <m/>
  </r>
  <r>
    <x v="6"/>
    <x v="0"/>
    <s v="OK"/>
    <x v="0"/>
    <m/>
    <n v="9"/>
    <m/>
    <m/>
    <s v="092881"/>
    <x v="27"/>
    <x v="11"/>
    <x v="1"/>
    <s v="Archdeaconry of St Albans "/>
    <m/>
    <m/>
    <m/>
    <m/>
    <n v="3250"/>
    <m/>
    <m/>
  </r>
  <r>
    <x v="6"/>
    <x v="0"/>
    <s v="OK"/>
    <x v="0"/>
    <m/>
    <n v="9"/>
    <m/>
    <m/>
    <s v="100660"/>
    <x v="28"/>
    <x v="12"/>
    <x v="2"/>
    <s v="Archdeaconry of St Albans "/>
    <m/>
    <m/>
    <m/>
    <m/>
    <n v="4054"/>
    <m/>
    <m/>
  </r>
  <r>
    <x v="6"/>
    <x v="0"/>
    <s v="OK"/>
    <x v="1"/>
    <m/>
    <n v="9"/>
    <m/>
    <m/>
    <s v="100680"/>
    <x v="29"/>
    <x v="13"/>
    <x v="2"/>
    <s v="Archdeaconry of St Albans "/>
    <m/>
    <m/>
    <m/>
    <m/>
    <n v="17853"/>
    <m/>
    <m/>
  </r>
  <r>
    <x v="6"/>
    <x v="0"/>
    <s v="OK"/>
    <x v="1"/>
    <m/>
    <n v="9"/>
    <m/>
    <m/>
    <s v="100681"/>
    <x v="30"/>
    <x v="14"/>
    <x v="2"/>
    <s v="Archdeaconry of St Albans "/>
    <m/>
    <m/>
    <m/>
    <m/>
    <n v="11342"/>
    <m/>
    <m/>
  </r>
  <r>
    <x v="6"/>
    <x v="0"/>
    <s v="No"/>
    <x v="0"/>
    <m/>
    <n v="9"/>
    <m/>
    <m/>
    <s v="100790"/>
    <x v="31"/>
    <x v="15"/>
    <x v="2"/>
    <s v="Archdeaconry of St Albans "/>
    <m/>
    <m/>
    <m/>
    <m/>
    <n v="5344"/>
    <m/>
    <m/>
  </r>
  <r>
    <x v="6"/>
    <x v="0"/>
    <s v="OK"/>
    <x v="0"/>
    <m/>
    <n v="9"/>
    <m/>
    <m/>
    <s v="100791"/>
    <x v="32"/>
    <x v="16"/>
    <x v="2"/>
    <s v="Archdeaconry of St Albans "/>
    <m/>
    <m/>
    <m/>
    <m/>
    <n v="5706.25"/>
    <m/>
    <m/>
  </r>
  <r>
    <x v="6"/>
    <x v="0"/>
    <s v="OK"/>
    <x v="0"/>
    <m/>
    <n v="9"/>
    <m/>
    <m/>
    <s v="101800"/>
    <x v="33"/>
    <x v="17"/>
    <x v="2"/>
    <s v="Archdeaconry of St Albans "/>
    <m/>
    <m/>
    <m/>
    <m/>
    <n v="4320"/>
    <m/>
    <m/>
  </r>
  <r>
    <x v="6"/>
    <x v="0"/>
    <s v="OK"/>
    <x v="0"/>
    <m/>
    <n v="9"/>
    <m/>
    <m/>
    <s v="102100"/>
    <x v="34"/>
    <x v="18"/>
    <x v="2"/>
    <s v="Archdeaconry of St Albans "/>
    <m/>
    <m/>
    <m/>
    <m/>
    <n v="7105"/>
    <m/>
    <m/>
  </r>
  <r>
    <x v="6"/>
    <x v="0"/>
    <s v="OK"/>
    <x v="0"/>
    <m/>
    <n v="9"/>
    <m/>
    <m/>
    <s v="100490"/>
    <x v="35"/>
    <x v="19"/>
    <x v="2"/>
    <s v="Archdeaconry of St Albans "/>
    <m/>
    <m/>
    <m/>
    <m/>
    <n v="4028"/>
    <m/>
    <m/>
  </r>
  <r>
    <x v="6"/>
    <x v="0"/>
    <s v="No"/>
    <x v="0"/>
    <m/>
    <n v="9"/>
    <m/>
    <m/>
    <s v="102300"/>
    <x v="36"/>
    <x v="12"/>
    <x v="2"/>
    <s v="Archdeaconry of St Albans "/>
    <m/>
    <m/>
    <m/>
    <m/>
    <n v="1917"/>
    <m/>
    <m/>
  </r>
  <r>
    <x v="6"/>
    <x v="0"/>
    <s v="OK"/>
    <x v="0"/>
    <m/>
    <n v="9"/>
    <m/>
    <m/>
    <s v="112180"/>
    <x v="37"/>
    <x v="20"/>
    <x v="3"/>
    <s v="Archdeaconry of St Albans "/>
    <m/>
    <m/>
    <m/>
    <m/>
    <n v="6353"/>
    <m/>
    <m/>
  </r>
  <r>
    <x v="6"/>
    <x v="0"/>
    <s v="OK"/>
    <x v="0"/>
    <m/>
    <n v="9"/>
    <m/>
    <m/>
    <s v="112211"/>
    <x v="38"/>
    <x v="21"/>
    <x v="3"/>
    <s v="Archdeaconry of St Albans "/>
    <m/>
    <m/>
    <m/>
    <m/>
    <n v="5861"/>
    <m/>
    <m/>
  </r>
  <r>
    <x v="6"/>
    <x v="0"/>
    <s v="OK"/>
    <x v="0"/>
    <m/>
    <n v="9"/>
    <m/>
    <m/>
    <s v="112191"/>
    <x v="39"/>
    <x v="22"/>
    <x v="3"/>
    <s v="Archdeaconry of St Albans "/>
    <m/>
    <m/>
    <m/>
    <m/>
    <n v="5079"/>
    <m/>
    <m/>
  </r>
  <r>
    <x v="6"/>
    <x v="0"/>
    <s v="OK"/>
    <x v="0"/>
    <m/>
    <n v="9"/>
    <m/>
    <m/>
    <s v="112200"/>
    <x v="40"/>
    <x v="23"/>
    <x v="3"/>
    <s v="Archdeaconry of St Albans "/>
    <m/>
    <m/>
    <m/>
    <m/>
    <n v="7589"/>
    <m/>
    <m/>
  </r>
  <r>
    <x v="6"/>
    <x v="0"/>
    <s v="OK"/>
    <x v="0"/>
    <m/>
    <n v="9"/>
    <m/>
    <m/>
    <s v="112210"/>
    <x v="41"/>
    <x v="24"/>
    <x v="3"/>
    <s v="Archdeaconry of St Albans "/>
    <m/>
    <m/>
    <m/>
    <m/>
    <n v="10000"/>
    <m/>
    <m/>
  </r>
  <r>
    <x v="6"/>
    <x v="0"/>
    <s v="No"/>
    <x v="0"/>
    <m/>
    <n v="9"/>
    <m/>
    <m/>
    <s v="112220"/>
    <x v="42"/>
    <x v="25"/>
    <x v="3"/>
    <s v="Archdeaconry of St Albans "/>
    <m/>
    <m/>
    <m/>
    <m/>
    <n v="8383.67"/>
    <m/>
    <m/>
  </r>
  <r>
    <x v="6"/>
    <x v="0"/>
    <s v="OK"/>
    <x v="0"/>
    <m/>
    <n v="9"/>
    <m/>
    <m/>
    <s v="112230"/>
    <x v="43"/>
    <x v="26"/>
    <x v="3"/>
    <s v="Archdeaconry of St Albans "/>
    <m/>
    <m/>
    <m/>
    <m/>
    <n v="5569"/>
    <m/>
    <m/>
  </r>
  <r>
    <x v="6"/>
    <x v="0"/>
    <s v="OK"/>
    <x v="0"/>
    <m/>
    <n v="9"/>
    <m/>
    <m/>
    <s v="112240"/>
    <x v="44"/>
    <x v="27"/>
    <x v="3"/>
    <s v="Archdeaconry of St Albans "/>
    <m/>
    <m/>
    <m/>
    <m/>
    <n v="7052"/>
    <m/>
    <m/>
  </r>
  <r>
    <x v="6"/>
    <x v="0"/>
    <s v="OK"/>
    <x v="0"/>
    <m/>
    <n v="9"/>
    <m/>
    <m/>
    <s v="110040"/>
    <x v="45"/>
    <x v="28"/>
    <x v="3"/>
    <s v="Archdeaconry of St Albans "/>
    <m/>
    <m/>
    <m/>
    <m/>
    <n v="2583"/>
    <m/>
    <m/>
  </r>
  <r>
    <x v="6"/>
    <x v="0"/>
    <s v="OK"/>
    <x v="0"/>
    <m/>
    <n v="9"/>
    <m/>
    <m/>
    <s v="110531"/>
    <x v="46"/>
    <x v="29"/>
    <x v="3"/>
    <s v="Archdeaconry of St Albans "/>
    <m/>
    <m/>
    <m/>
    <m/>
    <n v="4773.42"/>
    <m/>
    <m/>
  </r>
  <r>
    <x v="6"/>
    <x v="0"/>
    <s v="OK"/>
    <x v="0"/>
    <m/>
    <n v="9"/>
    <m/>
    <m/>
    <s v="110750"/>
    <x v="47"/>
    <x v="30"/>
    <x v="3"/>
    <s v="Archdeaconry of St Albans "/>
    <m/>
    <m/>
    <m/>
    <m/>
    <n v="5800"/>
    <m/>
    <m/>
  </r>
  <r>
    <x v="6"/>
    <x v="0"/>
    <s v="No"/>
    <x v="0"/>
    <m/>
    <n v="9"/>
    <m/>
    <m/>
    <s v="110740"/>
    <x v="48"/>
    <x v="31"/>
    <x v="3"/>
    <s v="Archdeaconry of St Albans "/>
    <m/>
    <m/>
    <m/>
    <m/>
    <n v="2000"/>
    <m/>
    <m/>
  </r>
  <r>
    <x v="6"/>
    <x v="0"/>
    <s v="OK"/>
    <x v="0"/>
    <m/>
    <n v="9"/>
    <m/>
    <m/>
    <s v="110980"/>
    <x v="49"/>
    <x v="32"/>
    <x v="3"/>
    <s v="Archdeaconry of St Albans "/>
    <m/>
    <m/>
    <m/>
    <m/>
    <n v="5045"/>
    <m/>
    <m/>
  </r>
  <r>
    <x v="6"/>
    <x v="0"/>
    <s v="OK"/>
    <x v="0"/>
    <m/>
    <n v="9"/>
    <m/>
    <m/>
    <s v="112060"/>
    <x v="50"/>
    <x v="28"/>
    <x v="3"/>
    <s v="Archdeaconry of St Albans "/>
    <m/>
    <m/>
    <m/>
    <m/>
    <n v="9649"/>
    <m/>
    <m/>
  </r>
  <r>
    <x v="6"/>
    <x v="0"/>
    <s v="No"/>
    <x v="0"/>
    <m/>
    <n v="9"/>
    <m/>
    <m/>
    <s v="112340"/>
    <x v="51"/>
    <x v="28"/>
    <x v="3"/>
    <s v="Archdeaconry of St Albans "/>
    <m/>
    <m/>
    <m/>
    <m/>
    <n v="0"/>
    <m/>
    <m/>
  </r>
  <r>
    <x v="6"/>
    <x v="0"/>
    <s v="OK"/>
    <x v="0"/>
    <m/>
    <n v="9"/>
    <m/>
    <m/>
    <s v="130010"/>
    <x v="52"/>
    <x v="33"/>
    <x v="4"/>
    <s v="Archdeaconry of St Albans "/>
    <m/>
    <m/>
    <m/>
    <m/>
    <n v="7951"/>
    <m/>
    <m/>
  </r>
  <r>
    <x v="6"/>
    <x v="0"/>
    <s v="OK"/>
    <x v="0"/>
    <m/>
    <n v="9"/>
    <m/>
    <m/>
    <s v="131500"/>
    <x v="53"/>
    <x v="34"/>
    <x v="4"/>
    <s v="Archdeaconry of St Albans "/>
    <m/>
    <m/>
    <m/>
    <m/>
    <n v="3351"/>
    <m/>
    <m/>
  </r>
  <r>
    <x v="6"/>
    <x v="0"/>
    <s v="No"/>
    <x v="0"/>
    <m/>
    <n v="9"/>
    <m/>
    <m/>
    <s v="131520"/>
    <x v="54"/>
    <x v="35"/>
    <x v="4"/>
    <s v="Archdeaconry of St Albans "/>
    <m/>
    <m/>
    <m/>
    <m/>
    <n v="1500"/>
    <m/>
    <m/>
  </r>
  <r>
    <x v="6"/>
    <x v="0"/>
    <s v="OK"/>
    <x v="0"/>
    <m/>
    <n v="9"/>
    <m/>
    <m/>
    <s v="131951"/>
    <x v="55"/>
    <x v="36"/>
    <x v="4"/>
    <s v="Archdeaconry of St Albans "/>
    <m/>
    <m/>
    <m/>
    <m/>
    <n v="0"/>
    <m/>
    <m/>
  </r>
  <r>
    <x v="6"/>
    <x v="0"/>
    <s v="OK"/>
    <x v="0"/>
    <m/>
    <n v="9"/>
    <m/>
    <m/>
    <s v="131960"/>
    <x v="56"/>
    <x v="37"/>
    <x v="4"/>
    <s v="Archdeaconry of St Albans "/>
    <m/>
    <m/>
    <m/>
    <m/>
    <n v="3863"/>
    <m/>
    <m/>
  </r>
  <r>
    <x v="6"/>
    <x v="0"/>
    <s v="No"/>
    <x v="0"/>
    <m/>
    <n v="9"/>
    <m/>
    <m/>
    <s v="132730"/>
    <x v="57"/>
    <x v="38"/>
    <x v="4"/>
    <s v="Archdeaconry of St Albans "/>
    <m/>
    <m/>
    <m/>
    <m/>
    <n v="0"/>
    <m/>
    <m/>
  </r>
  <r>
    <x v="6"/>
    <x v="0"/>
    <s v="OK"/>
    <x v="0"/>
    <m/>
    <n v="9"/>
    <m/>
    <m/>
    <s v="132740"/>
    <x v="58"/>
    <x v="39"/>
    <x v="4"/>
    <s v="Archdeaconry of St Albans "/>
    <m/>
    <m/>
    <m/>
    <m/>
    <n v="2615"/>
    <m/>
    <m/>
  </r>
  <r>
    <x v="6"/>
    <x v="0"/>
    <s v="No"/>
    <x v="0"/>
    <m/>
    <n v="9"/>
    <m/>
    <m/>
    <s v="132760"/>
    <x v="59"/>
    <x v="40"/>
    <x v="4"/>
    <s v="Archdeaconry of St Albans "/>
    <m/>
    <m/>
    <m/>
    <m/>
    <n v="2910"/>
    <m/>
    <m/>
  </r>
  <r>
    <x v="6"/>
    <x v="0"/>
    <s v="OK"/>
    <x v="0"/>
    <m/>
    <n v="9"/>
    <m/>
    <m/>
    <s v="132761"/>
    <x v="60"/>
    <x v="41"/>
    <x v="4"/>
    <s v="Archdeaconry of St Albans "/>
    <m/>
    <m/>
    <m/>
    <m/>
    <n v="9620"/>
    <m/>
    <m/>
  </r>
  <r>
    <x v="6"/>
    <x v="0"/>
    <s v="OK"/>
    <x v="0"/>
    <m/>
    <n v="9"/>
    <m/>
    <m/>
    <s v="132770"/>
    <x v="61"/>
    <x v="42"/>
    <x v="4"/>
    <s v="Archdeaconry of St Albans "/>
    <m/>
    <m/>
    <m/>
    <m/>
    <n v="7215.65"/>
    <m/>
    <m/>
  </r>
  <r>
    <x v="6"/>
    <x v="0"/>
    <s v="OK"/>
    <x v="0"/>
    <m/>
    <n v="9"/>
    <m/>
    <m/>
    <s v="132780"/>
    <x v="62"/>
    <x v="43"/>
    <x v="4"/>
    <s v="Archdeaconry of St Albans "/>
    <m/>
    <m/>
    <m/>
    <m/>
    <n v="4395"/>
    <m/>
    <m/>
  </r>
  <r>
    <x v="6"/>
    <x v="0"/>
    <s v="No"/>
    <x v="0"/>
    <m/>
    <n v="9"/>
    <m/>
    <m/>
    <s v="132781"/>
    <x v="63"/>
    <x v="44"/>
    <x v="4"/>
    <s v="Archdeaconry of St Albans "/>
    <m/>
    <m/>
    <m/>
    <m/>
    <n v="4002"/>
    <m/>
    <m/>
  </r>
  <r>
    <x v="6"/>
    <x v="0"/>
    <s v="OK"/>
    <x v="0"/>
    <m/>
    <n v="9"/>
    <m/>
    <m/>
    <s v="130570"/>
    <x v="64"/>
    <x v="45"/>
    <x v="4"/>
    <s v="Archdeaconry of St Albans "/>
    <m/>
    <m/>
    <m/>
    <m/>
    <n v="22593"/>
    <m/>
    <m/>
  </r>
  <r>
    <x v="6"/>
    <x v="0"/>
    <s v="No"/>
    <x v="0"/>
    <m/>
    <n v="9"/>
    <m/>
    <m/>
    <s v="130580"/>
    <x v="65"/>
    <x v="46"/>
    <x v="4"/>
    <s v="Archdeaconry of St Albans "/>
    <m/>
    <m/>
    <m/>
    <m/>
    <n v="2500"/>
    <m/>
    <m/>
  </r>
  <r>
    <x v="6"/>
    <x v="0"/>
    <s v="No"/>
    <x v="0"/>
    <m/>
    <n v="9"/>
    <m/>
    <m/>
    <s v="140150"/>
    <x v="66"/>
    <x v="47"/>
    <x v="5"/>
    <s v="Archdeaconry of St Albans "/>
    <m/>
    <m/>
    <m/>
    <m/>
    <n v="140"/>
    <m/>
    <m/>
  </r>
  <r>
    <x v="6"/>
    <x v="0"/>
    <s v="OK"/>
    <x v="0"/>
    <m/>
    <n v="9"/>
    <m/>
    <m/>
    <s v="141440"/>
    <x v="67"/>
    <x v="47"/>
    <x v="5"/>
    <s v="Archdeaconry of St Albans "/>
    <m/>
    <m/>
    <m/>
    <m/>
    <n v="3236"/>
    <m/>
    <m/>
  </r>
  <r>
    <x v="6"/>
    <x v="0"/>
    <s v="No"/>
    <x v="0"/>
    <m/>
    <n v="9"/>
    <m/>
    <m/>
    <s v="140960"/>
    <x v="68"/>
    <x v="48"/>
    <x v="5"/>
    <s v="Archdeaconry of St Albans "/>
    <m/>
    <m/>
    <m/>
    <m/>
    <n v="5717"/>
    <m/>
    <m/>
  </r>
  <r>
    <x v="6"/>
    <x v="0"/>
    <s v="OK"/>
    <x v="0"/>
    <m/>
    <n v="9"/>
    <m/>
    <m/>
    <s v="141100"/>
    <x v="69"/>
    <x v="49"/>
    <x v="5"/>
    <s v="Archdeaconry of St Albans "/>
    <m/>
    <m/>
    <m/>
    <m/>
    <n v="7943"/>
    <m/>
    <m/>
  </r>
  <r>
    <x v="6"/>
    <x v="0"/>
    <s v="OK"/>
    <x v="0"/>
    <m/>
    <n v="9"/>
    <m/>
    <m/>
    <s v="141110"/>
    <x v="70"/>
    <x v="50"/>
    <x v="5"/>
    <s v="Archdeaconry of St Albans "/>
    <m/>
    <m/>
    <m/>
    <m/>
    <n v="24220"/>
    <m/>
    <m/>
  </r>
  <r>
    <x v="6"/>
    <x v="0"/>
    <s v="OK"/>
    <x v="0"/>
    <m/>
    <n v="9"/>
    <m/>
    <m/>
    <s v="141760"/>
    <x v="71"/>
    <x v="48"/>
    <x v="5"/>
    <s v="Archdeaconry of St Albans "/>
    <m/>
    <m/>
    <m/>
    <m/>
    <n v="5662.24"/>
    <m/>
    <m/>
  </r>
  <r>
    <x v="6"/>
    <x v="0"/>
    <s v="OK"/>
    <x v="0"/>
    <m/>
    <n v="9"/>
    <m/>
    <m/>
    <s v="142080"/>
    <x v="72"/>
    <x v="51"/>
    <x v="5"/>
    <s v="Archdeaconry of St Albans "/>
    <m/>
    <m/>
    <m/>
    <m/>
    <n v="10606.68"/>
    <m/>
    <m/>
  </r>
  <r>
    <x v="6"/>
    <x v="0"/>
    <s v="OK"/>
    <x v="0"/>
    <m/>
    <n v="9"/>
    <m/>
    <m/>
    <s v="142280"/>
    <x v="73"/>
    <x v="52"/>
    <x v="5"/>
    <s v="Archdeaconry of St Albans "/>
    <m/>
    <m/>
    <m/>
    <m/>
    <n v="3597"/>
    <m/>
    <m/>
  </r>
  <r>
    <x v="6"/>
    <x v="0"/>
    <s v="OK"/>
    <x v="0"/>
    <m/>
    <n v="9"/>
    <m/>
    <m/>
    <s v="142860"/>
    <x v="74"/>
    <x v="53"/>
    <x v="5"/>
    <s v="Archdeaconry of St Albans "/>
    <m/>
    <m/>
    <m/>
    <m/>
    <n v="8363"/>
    <m/>
    <m/>
  </r>
  <r>
    <x v="6"/>
    <x v="0"/>
    <s v="OK"/>
    <x v="0"/>
    <m/>
    <n v="9"/>
    <m/>
    <m/>
    <s v="231171"/>
    <x v="75"/>
    <x v="54"/>
    <x v="6"/>
    <s v="Archdeaconry of St Albans "/>
    <m/>
    <m/>
    <m/>
    <m/>
    <n v="4281"/>
    <m/>
    <m/>
  </r>
  <r>
    <x v="6"/>
    <x v="0"/>
    <s v="No"/>
    <x v="0"/>
    <m/>
    <n v="9"/>
    <m/>
    <m/>
    <s v="231172"/>
    <x v="76"/>
    <x v="54"/>
    <x v="6"/>
    <s v="Archdeaconry of St Albans "/>
    <m/>
    <m/>
    <m/>
    <m/>
    <n v="1840"/>
    <m/>
    <m/>
  </r>
  <r>
    <x v="6"/>
    <x v="0"/>
    <s v="OK"/>
    <x v="0"/>
    <m/>
    <n v="9"/>
    <m/>
    <m/>
    <s v="231173"/>
    <x v="77"/>
    <x v="54"/>
    <x v="6"/>
    <s v="Archdeaconry of St Albans "/>
    <m/>
    <m/>
    <m/>
    <m/>
    <n v="4678"/>
    <m/>
    <m/>
  </r>
  <r>
    <x v="6"/>
    <x v="0"/>
    <s v="No"/>
    <x v="0"/>
    <m/>
    <n v="9"/>
    <m/>
    <m/>
    <s v="231174"/>
    <x v="78"/>
    <x v="54"/>
    <x v="6"/>
    <s v="Archdeaconry of St Albans "/>
    <m/>
    <m/>
    <m/>
    <m/>
    <n v="800"/>
    <m/>
    <m/>
  </r>
  <r>
    <x v="6"/>
    <x v="0"/>
    <s v="No"/>
    <x v="0"/>
    <m/>
    <n v="9"/>
    <m/>
    <m/>
    <s v="230500"/>
    <x v="79"/>
    <x v="55"/>
    <x v="6"/>
    <s v="Archdeaconry of St Albans "/>
    <m/>
    <m/>
    <m/>
    <m/>
    <n v="0"/>
    <m/>
    <m/>
  </r>
  <r>
    <x v="6"/>
    <x v="0"/>
    <s v="OK"/>
    <x v="0"/>
    <m/>
    <n v="9"/>
    <m/>
    <m/>
    <s v="230501"/>
    <x v="80"/>
    <x v="55"/>
    <x v="6"/>
    <s v="Archdeaconry of St Albans "/>
    <m/>
    <m/>
    <m/>
    <m/>
    <n v="376"/>
    <m/>
    <m/>
  </r>
  <r>
    <x v="6"/>
    <x v="0"/>
    <s v="OK"/>
    <x v="0"/>
    <m/>
    <n v="9"/>
    <m/>
    <m/>
    <s v="230641"/>
    <x v="81"/>
    <x v="56"/>
    <x v="6"/>
    <s v="Archdeaconry of St Albans "/>
    <m/>
    <m/>
    <m/>
    <m/>
    <n v="7000"/>
    <m/>
    <m/>
  </r>
  <r>
    <x v="6"/>
    <x v="0"/>
    <s v="No"/>
    <x v="0"/>
    <m/>
    <n v="9"/>
    <m/>
    <m/>
    <s v="230642"/>
    <x v="82"/>
    <x v="56"/>
    <x v="6"/>
    <s v="Archdeaconry of St Albans "/>
    <m/>
    <m/>
    <m/>
    <m/>
    <n v="0"/>
    <m/>
    <m/>
  </r>
  <r>
    <x v="6"/>
    <x v="0"/>
    <s v="OK"/>
    <x v="0"/>
    <m/>
    <n v="9"/>
    <m/>
    <m/>
    <s v="230643"/>
    <x v="83"/>
    <x v="56"/>
    <x v="6"/>
    <s v="Archdeaconry of St Albans "/>
    <m/>
    <m/>
    <m/>
    <m/>
    <n v="5500"/>
    <m/>
    <m/>
  </r>
  <r>
    <x v="6"/>
    <x v="0"/>
    <s v="OK"/>
    <x v="0"/>
    <m/>
    <n v="9"/>
    <m/>
    <m/>
    <s v="231450"/>
    <x v="84"/>
    <x v="56"/>
    <x v="6"/>
    <s v="Archdeaconry of St Albans "/>
    <m/>
    <m/>
    <m/>
    <m/>
    <n v="14934"/>
    <m/>
    <m/>
  </r>
  <r>
    <x v="6"/>
    <x v="0"/>
    <s v="OK"/>
    <x v="0"/>
    <m/>
    <n v="9"/>
    <m/>
    <m/>
    <s v="020672"/>
    <x v="85"/>
    <x v="57"/>
    <x v="7"/>
    <s v="Archdeaconry of Hertford"/>
    <m/>
    <m/>
    <m/>
    <m/>
    <n v="10000"/>
    <m/>
    <m/>
  </r>
  <r>
    <x v="6"/>
    <x v="0"/>
    <s v="No"/>
    <x v="0"/>
    <m/>
    <n v="9"/>
    <m/>
    <m/>
    <s v="020850"/>
    <x v="86"/>
    <x v="58"/>
    <x v="7"/>
    <s v="Archdeaconry of Hertford"/>
    <m/>
    <m/>
    <m/>
    <m/>
    <n v="3000"/>
    <m/>
    <m/>
  </r>
  <r>
    <x v="6"/>
    <x v="0"/>
    <s v="OK"/>
    <x v="0"/>
    <m/>
    <n v="9"/>
    <m/>
    <m/>
    <s v="021640"/>
    <x v="87"/>
    <x v="59"/>
    <x v="7"/>
    <s v="Archdeaconry of Hertford"/>
    <m/>
    <m/>
    <m/>
    <m/>
    <n v="7444.5"/>
    <m/>
    <m/>
  </r>
  <r>
    <x v="6"/>
    <x v="0"/>
    <s v="No"/>
    <x v="0"/>
    <m/>
    <n v="9"/>
    <m/>
    <m/>
    <s v="021750"/>
    <x v="88"/>
    <x v="60"/>
    <x v="7"/>
    <s v="Archdeaconry of Hertford"/>
    <m/>
    <m/>
    <m/>
    <m/>
    <n v="1000"/>
    <m/>
    <m/>
  </r>
  <r>
    <x v="6"/>
    <x v="0"/>
    <s v="OK"/>
    <x v="0"/>
    <m/>
    <n v="9"/>
    <m/>
    <m/>
    <s v="021860"/>
    <x v="89"/>
    <x v="61"/>
    <x v="7"/>
    <s v="Archdeaconry of Hertford"/>
    <m/>
    <m/>
    <m/>
    <m/>
    <n v="6003.17"/>
    <m/>
    <m/>
  </r>
  <r>
    <x v="6"/>
    <x v="0"/>
    <s v="OK"/>
    <x v="0"/>
    <m/>
    <n v="9"/>
    <m/>
    <m/>
    <s v="020201"/>
    <x v="90"/>
    <x v="62"/>
    <x v="7"/>
    <s v="Archdeaconry of Hertford"/>
    <m/>
    <m/>
    <m/>
    <m/>
    <n v="5000"/>
    <m/>
    <m/>
  </r>
  <r>
    <x v="6"/>
    <x v="0"/>
    <s v="OK"/>
    <x v="0"/>
    <m/>
    <n v="9"/>
    <m/>
    <m/>
    <s v="022110"/>
    <x v="91"/>
    <x v="63"/>
    <x v="7"/>
    <s v="Archdeaconry of Hertford"/>
    <m/>
    <m/>
    <m/>
    <m/>
    <n v="0"/>
    <m/>
    <m/>
  </r>
  <r>
    <x v="6"/>
    <x v="0"/>
    <s v="OK"/>
    <x v="0"/>
    <m/>
    <n v="9"/>
    <m/>
    <m/>
    <s v="022363"/>
    <x v="92"/>
    <x v="63"/>
    <x v="7"/>
    <s v="Archdeaconry of Hertford"/>
    <m/>
    <m/>
    <m/>
    <m/>
    <n v="656"/>
    <m/>
    <m/>
  </r>
  <r>
    <x v="6"/>
    <x v="0"/>
    <s v="OK"/>
    <x v="0"/>
    <m/>
    <n v="9"/>
    <m/>
    <m/>
    <s v="022362"/>
    <x v="93"/>
    <x v="64"/>
    <x v="7"/>
    <s v="Archdeaconry of Hertford"/>
    <m/>
    <m/>
    <m/>
    <m/>
    <n v="5698"/>
    <m/>
    <m/>
  </r>
  <r>
    <x v="6"/>
    <x v="0"/>
    <s v="No"/>
    <x v="0"/>
    <m/>
    <n v="9"/>
    <m/>
    <m/>
    <s v="022600"/>
    <x v="94"/>
    <x v="65"/>
    <x v="7"/>
    <s v="Archdeaconry of Hertford"/>
    <m/>
    <m/>
    <m/>
    <m/>
    <n v="3000"/>
    <m/>
    <m/>
  </r>
  <r>
    <x v="6"/>
    <x v="0"/>
    <s v="No"/>
    <x v="0"/>
    <m/>
    <n v="9"/>
    <m/>
    <m/>
    <s v="020470"/>
    <x v="95"/>
    <x v="66"/>
    <x v="7"/>
    <s v="Archdeaconry of Hertford"/>
    <m/>
    <m/>
    <m/>
    <m/>
    <n v="5000"/>
    <m/>
    <m/>
  </r>
  <r>
    <x v="6"/>
    <x v="0"/>
    <s v="No"/>
    <x v="0"/>
    <m/>
    <n v="9"/>
    <m/>
    <m/>
    <s v="040020"/>
    <x v="96"/>
    <x v="67"/>
    <x v="8"/>
    <s v="Archdeaconry of Hertford"/>
    <m/>
    <m/>
    <m/>
    <m/>
    <n v="0"/>
    <m/>
    <m/>
  </r>
  <r>
    <x v="6"/>
    <x v="0"/>
    <s v="No"/>
    <x v="0"/>
    <m/>
    <n v="9"/>
    <m/>
    <m/>
    <s v="041630"/>
    <x v="97"/>
    <x v="67"/>
    <x v="8"/>
    <s v="Archdeaconry of Hertford"/>
    <m/>
    <m/>
    <m/>
    <m/>
    <n v="0"/>
    <m/>
    <m/>
  </r>
  <r>
    <x v="6"/>
    <x v="0"/>
    <s v="No"/>
    <x v="0"/>
    <m/>
    <n v="9"/>
    <m/>
    <m/>
    <s v="042550"/>
    <x v="98"/>
    <x v="68"/>
    <x v="8"/>
    <s v="Archdeaconry of Hertford"/>
    <m/>
    <m/>
    <m/>
    <m/>
    <n v="1500"/>
    <m/>
    <m/>
  </r>
  <r>
    <x v="6"/>
    <x v="0"/>
    <s v="OK"/>
    <x v="0"/>
    <m/>
    <n v="9"/>
    <m/>
    <m/>
    <s v="040430"/>
    <x v="99"/>
    <x v="69"/>
    <x v="8"/>
    <s v="Archdeaconry of Hertford"/>
    <m/>
    <m/>
    <m/>
    <m/>
    <n v="8999"/>
    <m/>
    <m/>
  </r>
  <r>
    <x v="6"/>
    <x v="0"/>
    <s v="No"/>
    <x v="0"/>
    <m/>
    <n v="9"/>
    <m/>
    <m/>
    <s v="040520"/>
    <x v="100"/>
    <x v="70"/>
    <x v="8"/>
    <s v="Archdeaconry of Hertford"/>
    <m/>
    <m/>
    <m/>
    <m/>
    <n v="0"/>
    <m/>
    <m/>
  </r>
  <r>
    <x v="6"/>
    <x v="0"/>
    <s v="No"/>
    <x v="0"/>
    <m/>
    <n v="9"/>
    <m/>
    <m/>
    <s v="040990"/>
    <x v="101"/>
    <x v="70"/>
    <x v="8"/>
    <s v="Archdeaconry of Hertford"/>
    <m/>
    <m/>
    <m/>
    <m/>
    <n v="0"/>
    <m/>
    <m/>
  </r>
  <r>
    <x v="6"/>
    <x v="0"/>
    <s v="No"/>
    <x v="0"/>
    <m/>
    <n v="9"/>
    <m/>
    <m/>
    <s v="042451"/>
    <x v="102"/>
    <x v="70"/>
    <x v="8"/>
    <s v="Archdeaconry of Hertford"/>
    <m/>
    <m/>
    <m/>
    <m/>
    <n v="0"/>
    <m/>
    <m/>
  </r>
  <r>
    <x v="6"/>
    <x v="0"/>
    <s v="No"/>
    <x v="0"/>
    <m/>
    <n v="9"/>
    <m/>
    <m/>
    <s v="041000"/>
    <x v="103"/>
    <x v="71"/>
    <x v="8"/>
    <s v="Archdeaconry of Hertford"/>
    <m/>
    <m/>
    <m/>
    <m/>
    <n v="0"/>
    <m/>
    <m/>
  </r>
  <r>
    <x v="6"/>
    <x v="0"/>
    <s v="OK"/>
    <x v="0"/>
    <m/>
    <n v="9"/>
    <m/>
    <m/>
    <s v="041250"/>
    <x v="104"/>
    <x v="71"/>
    <x v="8"/>
    <s v="Archdeaconry of Hertford"/>
    <m/>
    <m/>
    <m/>
    <m/>
    <n v="3137"/>
    <m/>
    <m/>
  </r>
  <r>
    <x v="6"/>
    <x v="0"/>
    <s v="No"/>
    <x v="0"/>
    <m/>
    <n v="9"/>
    <m/>
    <m/>
    <s v="041300"/>
    <x v="105"/>
    <x v="72"/>
    <x v="8"/>
    <s v="Archdeaconry of Hertford"/>
    <m/>
    <m/>
    <m/>
    <m/>
    <n v="0"/>
    <m/>
    <m/>
  </r>
  <r>
    <x v="6"/>
    <x v="0"/>
    <s v="No"/>
    <x v="0"/>
    <m/>
    <n v="9"/>
    <m/>
    <m/>
    <s v="041850"/>
    <x v="106"/>
    <x v="67"/>
    <x v="8"/>
    <s v="Archdeaconry of Hertford"/>
    <m/>
    <m/>
    <m/>
    <m/>
    <n v="2000"/>
    <m/>
    <m/>
  </r>
  <r>
    <x v="6"/>
    <x v="0"/>
    <s v="OK"/>
    <x v="0"/>
    <m/>
    <n v="9"/>
    <m/>
    <m/>
    <s v="042310"/>
    <x v="107"/>
    <x v="73"/>
    <x v="8"/>
    <s v="Archdeaconry of Hertford"/>
    <m/>
    <m/>
    <m/>
    <m/>
    <n v="12000"/>
    <m/>
    <m/>
  </r>
  <r>
    <x v="6"/>
    <x v="0"/>
    <s v="OK"/>
    <x v="0"/>
    <m/>
    <n v="9"/>
    <m/>
    <m/>
    <s v="042400"/>
    <x v="108"/>
    <x v="74"/>
    <x v="8"/>
    <s v="Archdeaconry of Hertford"/>
    <m/>
    <m/>
    <m/>
    <m/>
    <n v="5012"/>
    <m/>
    <m/>
  </r>
  <r>
    <x v="6"/>
    <x v="0"/>
    <s v="OK"/>
    <x v="0"/>
    <m/>
    <n v="9"/>
    <m/>
    <m/>
    <s v="041650"/>
    <x v="109"/>
    <x v="74"/>
    <x v="8"/>
    <s v="Archdeaconry of Hertford"/>
    <m/>
    <m/>
    <m/>
    <m/>
    <n v="5286"/>
    <m/>
    <m/>
  </r>
  <r>
    <x v="6"/>
    <x v="0"/>
    <s v="OK"/>
    <x v="0"/>
    <m/>
    <n v="9"/>
    <m/>
    <m/>
    <s v="042170"/>
    <x v="110"/>
    <x v="74"/>
    <x v="8"/>
    <s v="Archdeaconry of Hertford"/>
    <m/>
    <m/>
    <m/>
    <m/>
    <n v="615"/>
    <m/>
    <m/>
  </r>
  <r>
    <x v="6"/>
    <x v="0"/>
    <s v="OK"/>
    <x v="1"/>
    <m/>
    <n v="9"/>
    <m/>
    <m/>
    <s v="042552"/>
    <x v="111"/>
    <x v="75"/>
    <x v="8"/>
    <s v="Archdeaconry of Hertford"/>
    <m/>
    <m/>
    <m/>
    <m/>
    <n v="7781.83"/>
    <m/>
    <m/>
  </r>
  <r>
    <x v="6"/>
    <x v="0"/>
    <s v="OK"/>
    <x v="0"/>
    <m/>
    <n v="9"/>
    <m/>
    <m/>
    <s v="050160"/>
    <x v="112"/>
    <x v="76"/>
    <x v="9"/>
    <s v="Archdeaconry of Hertford"/>
    <m/>
    <m/>
    <m/>
    <m/>
    <n v="4000"/>
    <m/>
    <m/>
  </r>
  <r>
    <x v="6"/>
    <x v="0"/>
    <s v="No"/>
    <x v="0"/>
    <m/>
    <n v="9"/>
    <m/>
    <m/>
    <s v="050581"/>
    <x v="113"/>
    <x v="76"/>
    <x v="9"/>
    <s v="Archdeaconry of Hertford"/>
    <m/>
    <m/>
    <m/>
    <m/>
    <n v="1196"/>
    <m/>
    <m/>
  </r>
  <r>
    <x v="6"/>
    <x v="0"/>
    <s v="OK"/>
    <x v="0"/>
    <m/>
    <n v="9"/>
    <m/>
    <m/>
    <s v="052840"/>
    <x v="114"/>
    <x v="77"/>
    <x v="9"/>
    <s v="Archdeaconry of Hertford"/>
    <m/>
    <m/>
    <m/>
    <m/>
    <n v="2064"/>
    <m/>
    <m/>
  </r>
  <r>
    <x v="6"/>
    <x v="0"/>
    <s v="OK"/>
    <x v="0"/>
    <m/>
    <n v="9"/>
    <m/>
    <m/>
    <s v="050060"/>
    <x v="115"/>
    <x v="78"/>
    <x v="9"/>
    <s v="Archdeaconry of Hertford"/>
    <m/>
    <m/>
    <m/>
    <m/>
    <n v="928"/>
    <m/>
    <m/>
  </r>
  <r>
    <x v="6"/>
    <x v="0"/>
    <s v="No"/>
    <x v="0"/>
    <m/>
    <n v="9"/>
    <m/>
    <m/>
    <s v="050530"/>
    <x v="116"/>
    <x v="78"/>
    <x v="9"/>
    <s v="Archdeaconry of Hertford"/>
    <m/>
    <m/>
    <m/>
    <m/>
    <n v="765"/>
    <m/>
    <m/>
  </r>
  <r>
    <x v="6"/>
    <x v="0"/>
    <s v="OK"/>
    <x v="0"/>
    <m/>
    <n v="9"/>
    <m/>
    <m/>
    <s v="051070"/>
    <x v="117"/>
    <x v="78"/>
    <x v="9"/>
    <s v="Archdeaconry of Hertford"/>
    <m/>
    <m/>
    <m/>
    <m/>
    <n v="2654"/>
    <m/>
    <m/>
  </r>
  <r>
    <x v="6"/>
    <x v="0"/>
    <s v="OK"/>
    <x v="0"/>
    <m/>
    <n v="9"/>
    <m/>
    <m/>
    <s v="051781"/>
    <x v="118"/>
    <x v="78"/>
    <x v="9"/>
    <s v="Archdeaconry of Hertford"/>
    <m/>
    <m/>
    <m/>
    <m/>
    <n v="722.25"/>
    <m/>
    <m/>
  </r>
  <r>
    <x v="6"/>
    <x v="0"/>
    <s v="OK"/>
    <x v="0"/>
    <m/>
    <n v="9"/>
    <m/>
    <m/>
    <s v="050080"/>
    <x v="119"/>
    <x v="79"/>
    <x v="9"/>
    <s v="Archdeaconry of Hertford"/>
    <m/>
    <m/>
    <m/>
    <m/>
    <n v="1338"/>
    <m/>
    <m/>
  </r>
  <r>
    <x v="6"/>
    <x v="0"/>
    <s v="No"/>
    <x v="0"/>
    <m/>
    <n v="9"/>
    <m/>
    <m/>
    <s v="050770"/>
    <x v="120"/>
    <x v="79"/>
    <x v="9"/>
    <s v="Archdeaconry of Hertford"/>
    <m/>
    <m/>
    <m/>
    <m/>
    <n v="900"/>
    <m/>
    <m/>
  </r>
  <r>
    <x v="6"/>
    <x v="0"/>
    <s v="No"/>
    <x v="0"/>
    <m/>
    <n v="9"/>
    <m/>
    <m/>
    <s v="052551"/>
    <x v="121"/>
    <x v="79"/>
    <x v="9"/>
    <s v="Archdeaconry of Hertford"/>
    <m/>
    <m/>
    <m/>
    <m/>
    <n v="0"/>
    <m/>
    <m/>
  </r>
  <r>
    <x v="6"/>
    <x v="0"/>
    <s v="OK"/>
    <x v="0"/>
    <m/>
    <n v="9"/>
    <m/>
    <m/>
    <s v="050110"/>
    <x v="122"/>
    <x v="80"/>
    <x v="9"/>
    <s v="Archdeaconry of Hertford"/>
    <m/>
    <m/>
    <m/>
    <m/>
    <n v="5837"/>
    <m/>
    <m/>
  </r>
  <r>
    <x v="6"/>
    <x v="0"/>
    <s v="No"/>
    <x v="0"/>
    <m/>
    <n v="9"/>
    <m/>
    <m/>
    <s v="050120"/>
    <x v="123"/>
    <x v="81"/>
    <x v="9"/>
    <s v="Archdeaconry of Hertford"/>
    <m/>
    <m/>
    <m/>
    <m/>
    <n v="600"/>
    <m/>
    <m/>
  </r>
  <r>
    <x v="6"/>
    <x v="0"/>
    <s v="OK"/>
    <x v="0"/>
    <m/>
    <n v="9"/>
    <m/>
    <m/>
    <s v="051501"/>
    <x v="124"/>
    <x v="81"/>
    <x v="9"/>
    <s v="Archdeaconry of Hertford"/>
    <m/>
    <m/>
    <m/>
    <m/>
    <n v="4809"/>
    <m/>
    <m/>
  </r>
  <r>
    <x v="6"/>
    <x v="0"/>
    <s v="OK"/>
    <x v="0"/>
    <m/>
    <n v="9"/>
    <m/>
    <m/>
    <s v="052830"/>
    <x v="125"/>
    <x v="81"/>
    <x v="9"/>
    <s v="Archdeaconry of Hertford"/>
    <m/>
    <m/>
    <m/>
    <m/>
    <n v="0"/>
    <m/>
    <m/>
  </r>
  <r>
    <x v="6"/>
    <x v="0"/>
    <s v="OK"/>
    <x v="0"/>
    <m/>
    <n v="9"/>
    <m/>
    <m/>
    <s v="050171"/>
    <x v="126"/>
    <x v="82"/>
    <x v="9"/>
    <s v="Archdeaconry of Hertford"/>
    <m/>
    <m/>
    <m/>
    <m/>
    <n v="1431"/>
    <m/>
    <m/>
  </r>
  <r>
    <x v="6"/>
    <x v="0"/>
    <s v="OK"/>
    <x v="0"/>
    <m/>
    <n v="9"/>
    <m/>
    <m/>
    <s v="051885"/>
    <x v="127"/>
    <x v="82"/>
    <x v="9"/>
    <s v="Archdeaconry of Hertford"/>
    <m/>
    <m/>
    <m/>
    <m/>
    <n v="1345.58"/>
    <m/>
    <m/>
  </r>
  <r>
    <x v="6"/>
    <x v="0"/>
    <s v="OK"/>
    <x v="0"/>
    <m/>
    <n v="9"/>
    <m/>
    <m/>
    <s v="050180"/>
    <x v="128"/>
    <x v="82"/>
    <x v="9"/>
    <s v="Archdeaconry of Hertford"/>
    <m/>
    <m/>
    <m/>
    <m/>
    <n v="3946"/>
    <m/>
    <m/>
  </r>
  <r>
    <x v="6"/>
    <x v="0"/>
    <s v="OK"/>
    <x v="0"/>
    <m/>
    <n v="9"/>
    <m/>
    <m/>
    <s v="050360"/>
    <x v="129"/>
    <x v="79"/>
    <x v="9"/>
    <s v="Archdeaconry of Hertford"/>
    <m/>
    <m/>
    <m/>
    <m/>
    <n v="1500"/>
    <m/>
    <m/>
  </r>
  <r>
    <x v="6"/>
    <x v="0"/>
    <s v="OK"/>
    <x v="0"/>
    <m/>
    <n v="9"/>
    <m/>
    <m/>
    <s v="050711"/>
    <x v="130"/>
    <x v="77"/>
    <x v="9"/>
    <s v="Archdeaconry of Hertford"/>
    <m/>
    <m/>
    <m/>
    <m/>
    <n v="481"/>
    <m/>
    <m/>
  </r>
  <r>
    <x v="6"/>
    <x v="0"/>
    <s v="OK"/>
    <x v="0"/>
    <m/>
    <n v="9"/>
    <m/>
    <m/>
    <s v="052151"/>
    <x v="131"/>
    <x v="77"/>
    <x v="9"/>
    <s v="Archdeaconry of Hertford"/>
    <m/>
    <m/>
    <m/>
    <m/>
    <n v="2169.25"/>
    <m/>
    <m/>
  </r>
  <r>
    <x v="6"/>
    <x v="0"/>
    <s v="OK"/>
    <x v="0"/>
    <m/>
    <n v="9"/>
    <m/>
    <m/>
    <s v="052270"/>
    <x v="132"/>
    <x v="77"/>
    <x v="9"/>
    <s v="Archdeaconry of Hertford"/>
    <m/>
    <m/>
    <m/>
    <m/>
    <n v="1087"/>
    <m/>
    <m/>
  </r>
  <r>
    <x v="6"/>
    <x v="0"/>
    <s v="OK"/>
    <x v="0"/>
    <m/>
    <n v="9"/>
    <m/>
    <m/>
    <s v="052670"/>
    <x v="133"/>
    <x v="77"/>
    <x v="9"/>
    <s v="Archdeaconry of Hertford"/>
    <m/>
    <m/>
    <m/>
    <m/>
    <n v="501"/>
    <m/>
    <m/>
  </r>
  <r>
    <x v="6"/>
    <x v="0"/>
    <s v="OK"/>
    <x v="0"/>
    <m/>
    <n v="9"/>
    <m/>
    <m/>
    <s v="051270"/>
    <x v="134"/>
    <x v="80"/>
    <x v="9"/>
    <s v="Archdeaconry of Hertford"/>
    <m/>
    <m/>
    <m/>
    <m/>
    <n v="522.16999999999996"/>
    <m/>
    <m/>
  </r>
  <r>
    <x v="6"/>
    <x v="0"/>
    <s v="OK"/>
    <x v="0"/>
    <m/>
    <n v="9"/>
    <m/>
    <m/>
    <s v="051880"/>
    <x v="135"/>
    <x v="80"/>
    <x v="9"/>
    <s v="Archdeaconry of Hertford"/>
    <m/>
    <m/>
    <m/>
    <m/>
    <n v="188"/>
    <m/>
    <m/>
  </r>
  <r>
    <x v="6"/>
    <x v="0"/>
    <s v="OK"/>
    <x v="0"/>
    <m/>
    <n v="9"/>
    <m/>
    <m/>
    <s v="051400"/>
    <x v="136"/>
    <x v="83"/>
    <x v="9"/>
    <s v="Archdeaconry of Hertford"/>
    <m/>
    <m/>
    <m/>
    <m/>
    <n v="0"/>
    <m/>
    <m/>
  </r>
  <r>
    <x v="6"/>
    <x v="0"/>
    <s v="OK"/>
    <x v="0"/>
    <m/>
    <n v="9"/>
    <m/>
    <m/>
    <s v="052540"/>
    <x v="137"/>
    <x v="83"/>
    <x v="9"/>
    <s v="Archdeaconry of Hertford"/>
    <m/>
    <m/>
    <m/>
    <m/>
    <n v="697"/>
    <m/>
    <m/>
  </r>
  <r>
    <x v="6"/>
    <x v="0"/>
    <s v="No"/>
    <x v="0"/>
    <m/>
    <n v="9"/>
    <m/>
    <m/>
    <s v="052150"/>
    <x v="138"/>
    <x v="84"/>
    <x v="9"/>
    <s v="Archdeaconry of Hertford"/>
    <m/>
    <m/>
    <m/>
    <m/>
    <n v="6014.25"/>
    <m/>
    <m/>
  </r>
  <r>
    <x v="6"/>
    <x v="0"/>
    <s v="No"/>
    <x v="0"/>
    <m/>
    <n v="9"/>
    <m/>
    <m/>
    <s v="052660"/>
    <x v="139"/>
    <x v="79"/>
    <x v="9"/>
    <s v="Archdeaconry of Hertford"/>
    <m/>
    <m/>
    <m/>
    <m/>
    <n v="0"/>
    <m/>
    <m/>
  </r>
  <r>
    <x v="6"/>
    <x v="0"/>
    <s v="OK"/>
    <x v="0"/>
    <m/>
    <n v="9"/>
    <m/>
    <m/>
    <s v="060550"/>
    <x v="140"/>
    <x v="85"/>
    <x v="10"/>
    <s v="Archdeaconry of Hertford"/>
    <m/>
    <m/>
    <m/>
    <m/>
    <n v="8821"/>
    <m/>
    <m/>
  </r>
  <r>
    <x v="6"/>
    <x v="0"/>
    <s v="No"/>
    <x v="0"/>
    <m/>
    <n v="9"/>
    <m/>
    <m/>
    <s v="060650"/>
    <x v="141"/>
    <x v="86"/>
    <x v="10"/>
    <s v="Archdeaconry of Hertford"/>
    <m/>
    <m/>
    <m/>
    <m/>
    <n v="3236.5"/>
    <m/>
    <m/>
  </r>
  <r>
    <x v="6"/>
    <x v="0"/>
    <s v="No"/>
    <x v="0"/>
    <m/>
    <n v="9"/>
    <m/>
    <m/>
    <s v="062620"/>
    <x v="142"/>
    <x v="86"/>
    <x v="10"/>
    <s v="Archdeaconry of Hertford"/>
    <m/>
    <m/>
    <m/>
    <m/>
    <n v="1500"/>
    <m/>
    <m/>
  </r>
  <r>
    <x v="6"/>
    <x v="0"/>
    <s v="No"/>
    <x v="0"/>
    <m/>
    <n v="9"/>
    <m/>
    <m/>
    <s v="061010"/>
    <x v="143"/>
    <x v="86"/>
    <x v="10"/>
    <s v="Archdeaconry of Hertford"/>
    <m/>
    <m/>
    <m/>
    <m/>
    <n v="400"/>
    <m/>
    <m/>
  </r>
  <r>
    <x v="6"/>
    <x v="0"/>
    <s v="OK"/>
    <x v="0"/>
    <m/>
    <n v="9"/>
    <m/>
    <m/>
    <s v="061320"/>
    <x v="144"/>
    <x v="87"/>
    <x v="10"/>
    <s v="Archdeaconry of Hertford"/>
    <m/>
    <m/>
    <m/>
    <m/>
    <n v="5316"/>
    <m/>
    <m/>
  </r>
  <r>
    <x v="6"/>
    <x v="0"/>
    <s v="OK"/>
    <x v="1"/>
    <m/>
    <n v="9"/>
    <m/>
    <m/>
    <s v="061900"/>
    <x v="145"/>
    <x v="88"/>
    <x v="10"/>
    <s v="Archdeaconry of Hertford"/>
    <m/>
    <m/>
    <m/>
    <m/>
    <n v="0"/>
    <m/>
    <m/>
  </r>
  <r>
    <x v="6"/>
    <x v="0"/>
    <s v="OK"/>
    <x v="0"/>
    <m/>
    <n v="9"/>
    <m/>
    <m/>
    <s v="062160"/>
    <x v="146"/>
    <x v="89"/>
    <x v="10"/>
    <s v="Archdeaconry of Hertford"/>
    <m/>
    <m/>
    <m/>
    <m/>
    <n v="4826"/>
    <m/>
    <m/>
  </r>
  <r>
    <x v="6"/>
    <x v="0"/>
    <s v="OK"/>
    <x v="0"/>
    <m/>
    <n v="9"/>
    <m/>
    <m/>
    <s v="062680"/>
    <x v="147"/>
    <x v="86"/>
    <x v="10"/>
    <s v="Archdeaconry of Hertford"/>
    <m/>
    <m/>
    <m/>
    <m/>
    <n v="4113.4799999999996"/>
    <m/>
    <m/>
  </r>
  <r>
    <x v="6"/>
    <x v="0"/>
    <s v="OK"/>
    <x v="0"/>
    <m/>
    <n v="9"/>
    <m/>
    <m/>
    <s v="070151"/>
    <x v="148"/>
    <x v="90"/>
    <x v="11"/>
    <s v="Archdeaconry of Hertford"/>
    <m/>
    <m/>
    <m/>
    <m/>
    <n v="726"/>
    <m/>
    <m/>
  </r>
  <r>
    <x v="6"/>
    <x v="0"/>
    <s v="OK"/>
    <x v="0"/>
    <m/>
    <n v="9"/>
    <m/>
    <m/>
    <s v="072800"/>
    <x v="149"/>
    <x v="90"/>
    <x v="11"/>
    <s v="Archdeaconry of Hertford"/>
    <m/>
    <m/>
    <m/>
    <m/>
    <n v="8794"/>
    <m/>
    <m/>
  </r>
  <r>
    <x v="6"/>
    <x v="0"/>
    <s v="OK"/>
    <x v="0"/>
    <m/>
    <n v="9"/>
    <m/>
    <m/>
    <s v="072801"/>
    <x v="150"/>
    <x v="90"/>
    <x v="11"/>
    <s v="Archdeaconry of Hertford"/>
    <m/>
    <m/>
    <m/>
    <m/>
    <n v="1499"/>
    <m/>
    <m/>
  </r>
  <r>
    <x v="6"/>
    <x v="0"/>
    <s v="OK"/>
    <x v="0"/>
    <m/>
    <n v="9"/>
    <m/>
    <m/>
    <s v="070720"/>
    <x v="151"/>
    <x v="90"/>
    <x v="11"/>
    <s v="Archdeaconry of Hertford"/>
    <m/>
    <m/>
    <m/>
    <m/>
    <n v="3020"/>
    <m/>
    <m/>
  </r>
  <r>
    <x v="6"/>
    <x v="0"/>
    <s v="OK"/>
    <x v="0"/>
    <m/>
    <n v="9"/>
    <m/>
    <m/>
    <s v="070820"/>
    <x v="152"/>
    <x v="91"/>
    <x v="11"/>
    <s v="Archdeaconry of Hertford"/>
    <m/>
    <m/>
    <m/>
    <m/>
    <n v="4021.25"/>
    <m/>
    <m/>
  </r>
  <r>
    <x v="6"/>
    <x v="0"/>
    <s v="OK"/>
    <x v="0"/>
    <m/>
    <n v="9"/>
    <m/>
    <m/>
    <s v="071131"/>
    <x v="153"/>
    <x v="92"/>
    <x v="11"/>
    <s v="Archdeaconry of Hertford"/>
    <m/>
    <m/>
    <m/>
    <m/>
    <n v="4950"/>
    <m/>
    <m/>
  </r>
  <r>
    <x v="6"/>
    <x v="0"/>
    <s v="OK"/>
    <x v="0"/>
    <m/>
    <n v="9"/>
    <m/>
    <m/>
    <s v="071132"/>
    <x v="154"/>
    <x v="92"/>
    <x v="11"/>
    <s v="Archdeaconry of Hertford"/>
    <m/>
    <m/>
    <m/>
    <m/>
    <n v="750"/>
    <m/>
    <m/>
  </r>
  <r>
    <x v="6"/>
    <x v="0"/>
    <s v="No"/>
    <x v="0"/>
    <m/>
    <n v="9"/>
    <m/>
    <m/>
    <s v="071133"/>
    <x v="155"/>
    <x v="92"/>
    <x v="11"/>
    <s v="Archdeaconry of Hertford"/>
    <m/>
    <m/>
    <m/>
    <m/>
    <n v="7000"/>
    <m/>
    <m/>
  </r>
  <r>
    <x v="6"/>
    <x v="0"/>
    <s v="No"/>
    <x v="0"/>
    <m/>
    <n v="9"/>
    <m/>
    <m/>
    <s v="071140"/>
    <x v="156"/>
    <x v="93"/>
    <x v="11"/>
    <s v="Archdeaconry of Hertford"/>
    <m/>
    <m/>
    <m/>
    <m/>
    <n v="4486.09"/>
    <m/>
    <m/>
  </r>
  <r>
    <x v="6"/>
    <x v="0"/>
    <s v="OK"/>
    <x v="0"/>
    <m/>
    <n v="9"/>
    <m/>
    <m/>
    <s v="071540"/>
    <x v="157"/>
    <x v="92"/>
    <x v="11"/>
    <s v="Archdeaconry of Hertford"/>
    <m/>
    <m/>
    <m/>
    <m/>
    <n v="2812"/>
    <m/>
    <m/>
  </r>
  <r>
    <x v="6"/>
    <x v="0"/>
    <s v="OK"/>
    <x v="0"/>
    <m/>
    <n v="9"/>
    <m/>
    <m/>
    <s v="071890"/>
    <x v="158"/>
    <x v="92"/>
    <x v="11"/>
    <s v="Archdeaconry of Hertford"/>
    <m/>
    <m/>
    <m/>
    <m/>
    <n v="6024.33"/>
    <m/>
    <m/>
  </r>
  <r>
    <x v="6"/>
    <x v="0"/>
    <s v="OK"/>
    <x v="0"/>
    <m/>
    <n v="9"/>
    <m/>
    <m/>
    <s v="070821"/>
    <x v="159"/>
    <x v="94"/>
    <x v="11"/>
    <s v="Archdeaconry of Hertford"/>
    <m/>
    <m/>
    <m/>
    <m/>
    <n v="4225"/>
    <m/>
    <m/>
  </r>
  <r>
    <x v="6"/>
    <x v="0"/>
    <s v="OK"/>
    <x v="0"/>
    <m/>
    <n v="9"/>
    <m/>
    <m/>
    <s v="072530"/>
    <x v="160"/>
    <x v="90"/>
    <x v="11"/>
    <s v="Archdeaconry of Hertford"/>
    <m/>
    <m/>
    <m/>
    <m/>
    <n v="3342"/>
    <m/>
    <m/>
  </r>
  <r>
    <x v="6"/>
    <x v="0"/>
    <s v="OK"/>
    <x v="0"/>
    <m/>
    <n v="9"/>
    <m/>
    <m/>
    <s v="070800"/>
    <x v="161"/>
    <x v="90"/>
    <x v="11"/>
    <s v="Archdeaconry of Hertford"/>
    <m/>
    <m/>
    <m/>
    <m/>
    <n v="3258"/>
    <m/>
    <m/>
  </r>
  <r>
    <x v="6"/>
    <x v="0"/>
    <s v="OK"/>
    <x v="0"/>
    <m/>
    <n v="9"/>
    <m/>
    <m/>
    <s v="072810"/>
    <x v="162"/>
    <x v="95"/>
    <x v="11"/>
    <s v="Archdeaconry of Hertford"/>
    <m/>
    <m/>
    <m/>
    <m/>
    <n v="8777"/>
    <m/>
    <m/>
  </r>
  <r>
    <x v="6"/>
    <x v="0"/>
    <s v="No"/>
    <x v="0"/>
    <m/>
    <n v="9"/>
    <m/>
    <m/>
    <s v="080210"/>
    <x v="163"/>
    <x v="96"/>
    <x v="12"/>
    <s v="Archdeaconry of Hertford"/>
    <m/>
    <m/>
    <m/>
    <m/>
    <n v="0"/>
    <m/>
    <m/>
  </r>
  <r>
    <x v="6"/>
    <x v="0"/>
    <s v="OK"/>
    <x v="0"/>
    <m/>
    <n v="9"/>
    <m/>
    <m/>
    <s v="081610"/>
    <x v="164"/>
    <x v="96"/>
    <x v="12"/>
    <s v="Archdeaconry of Hertford"/>
    <m/>
    <m/>
    <m/>
    <m/>
    <n v="0"/>
    <m/>
    <m/>
  </r>
  <r>
    <x v="6"/>
    <x v="0"/>
    <s v="OK"/>
    <x v="0"/>
    <m/>
    <n v="9"/>
    <m/>
    <m/>
    <s v="080920"/>
    <x v="165"/>
    <x v="96"/>
    <x v="12"/>
    <s v="Archdeaconry of Hertford"/>
    <m/>
    <m/>
    <m/>
    <m/>
    <n v="2115"/>
    <m/>
    <m/>
  </r>
  <r>
    <x v="6"/>
    <x v="0"/>
    <s v="No"/>
    <x v="0"/>
    <m/>
    <n v="9"/>
    <m/>
    <m/>
    <s v="082010"/>
    <x v="166"/>
    <x v="96"/>
    <x v="12"/>
    <s v="Archdeaconry of Hertford"/>
    <m/>
    <m/>
    <m/>
    <m/>
    <n v="500"/>
    <m/>
    <m/>
  </r>
  <r>
    <x v="6"/>
    <x v="0"/>
    <s v="OK"/>
    <x v="0"/>
    <m/>
    <n v="9"/>
    <m/>
    <m/>
    <s v="080350"/>
    <x v="167"/>
    <x v="97"/>
    <x v="12"/>
    <s v="Archdeaconry of Hertford"/>
    <m/>
    <m/>
    <m/>
    <m/>
    <n v="5837.25"/>
    <m/>
    <m/>
  </r>
  <r>
    <x v="6"/>
    <x v="0"/>
    <s v="OK"/>
    <x v="0"/>
    <m/>
    <n v="9"/>
    <m/>
    <m/>
    <s v="080140"/>
    <x v="168"/>
    <x v="98"/>
    <x v="12"/>
    <s v="Archdeaconry of Hertford"/>
    <m/>
    <m/>
    <m/>
    <m/>
    <n v="1264"/>
    <m/>
    <m/>
  </r>
  <r>
    <x v="6"/>
    <x v="0"/>
    <s v="OK"/>
    <x v="0"/>
    <m/>
    <n v="9"/>
    <m/>
    <m/>
    <s v="080510"/>
    <x v="169"/>
    <x v="98"/>
    <x v="12"/>
    <s v="Archdeaconry of Hertford"/>
    <m/>
    <m/>
    <m/>
    <m/>
    <n v="736"/>
    <m/>
    <m/>
  </r>
  <r>
    <x v="6"/>
    <x v="0"/>
    <s v="OK"/>
    <x v="0"/>
    <m/>
    <n v="9"/>
    <m/>
    <m/>
    <s v="082421"/>
    <x v="170"/>
    <x v="98"/>
    <x v="12"/>
    <s v="Archdeaconry of Hertford"/>
    <m/>
    <m/>
    <m/>
    <m/>
    <n v="763"/>
    <m/>
    <m/>
  </r>
  <r>
    <x v="6"/>
    <x v="0"/>
    <s v="OK"/>
    <x v="0"/>
    <m/>
    <n v="9"/>
    <m/>
    <m/>
    <s v="082720"/>
    <x v="171"/>
    <x v="98"/>
    <x v="12"/>
    <s v="Archdeaconry of Hertford"/>
    <m/>
    <m/>
    <m/>
    <m/>
    <n v="657"/>
    <m/>
    <m/>
  </r>
  <r>
    <x v="6"/>
    <x v="0"/>
    <s v="OK"/>
    <x v="0"/>
    <m/>
    <n v="9"/>
    <m/>
    <m/>
    <s v="082790"/>
    <x v="172"/>
    <x v="98"/>
    <x v="12"/>
    <s v="Archdeaconry of Hertford"/>
    <m/>
    <m/>
    <m/>
    <m/>
    <n v="-652"/>
    <m/>
    <m/>
  </r>
  <r>
    <x v="6"/>
    <x v="0"/>
    <s v="No"/>
    <x v="0"/>
    <m/>
    <n v="9"/>
    <m/>
    <m/>
    <s v="081040"/>
    <x v="173"/>
    <x v="99"/>
    <x v="12"/>
    <s v="Archdeaconry of Hertford"/>
    <m/>
    <m/>
    <m/>
    <m/>
    <n v="2358"/>
    <m/>
    <m/>
  </r>
  <r>
    <x v="6"/>
    <x v="0"/>
    <s v="No"/>
    <x v="0"/>
    <m/>
    <n v="9"/>
    <m/>
    <m/>
    <s v="082420"/>
    <x v="174"/>
    <x v="99"/>
    <x v="12"/>
    <s v="Archdeaconry of Hertford"/>
    <m/>
    <m/>
    <m/>
    <m/>
    <n v="20204"/>
    <m/>
    <m/>
  </r>
  <r>
    <x v="6"/>
    <x v="0"/>
    <s v="OK"/>
    <x v="0"/>
    <m/>
    <n v="9"/>
    <m/>
    <m/>
    <s v="081200"/>
    <x v="175"/>
    <x v="97"/>
    <x v="12"/>
    <s v="Archdeaconry of Hertford"/>
    <m/>
    <m/>
    <m/>
    <m/>
    <n v="5000"/>
    <m/>
    <m/>
  </r>
  <r>
    <x v="6"/>
    <x v="0"/>
    <s v="OK"/>
    <x v="0"/>
    <m/>
    <n v="9"/>
    <m/>
    <m/>
    <s v="081210"/>
    <x v="176"/>
    <x v="97"/>
    <x v="12"/>
    <s v="Archdeaconry of Hertford"/>
    <m/>
    <m/>
    <m/>
    <m/>
    <n v="6417"/>
    <m/>
    <m/>
  </r>
  <r>
    <x v="6"/>
    <x v="0"/>
    <s v="OK"/>
    <x v="0"/>
    <m/>
    <n v="9"/>
    <m/>
    <m/>
    <s v="081220"/>
    <x v="177"/>
    <x v="97"/>
    <x v="12"/>
    <s v="Archdeaconry of Hertford"/>
    <m/>
    <m/>
    <m/>
    <m/>
    <n v="2313"/>
    <m/>
    <m/>
  </r>
  <r>
    <x v="6"/>
    <x v="0"/>
    <s v="No"/>
    <x v="0"/>
    <m/>
    <n v="9"/>
    <m/>
    <m/>
    <s v="081240"/>
    <x v="178"/>
    <x v="100"/>
    <x v="12"/>
    <s v="Archdeaconry of Hertford"/>
    <m/>
    <m/>
    <m/>
    <m/>
    <n v="0"/>
    <m/>
    <m/>
  </r>
  <r>
    <x v="6"/>
    <x v="0"/>
    <s v="No"/>
    <x v="0"/>
    <m/>
    <n v="9"/>
    <m/>
    <m/>
    <s v="082560"/>
    <x v="179"/>
    <x v="101"/>
    <x v="12"/>
    <s v="Archdeaconry of Hertford"/>
    <m/>
    <m/>
    <m/>
    <m/>
    <n v="0"/>
    <m/>
    <m/>
  </r>
  <r>
    <x v="6"/>
    <x v="0"/>
    <s v="OK"/>
    <x v="0"/>
    <m/>
    <n v="9"/>
    <m/>
    <m/>
    <s v="081370"/>
    <x v="180"/>
    <x v="102"/>
    <x v="12"/>
    <s v="Archdeaconry of Hertford"/>
    <m/>
    <m/>
    <m/>
    <m/>
    <n v="1573"/>
    <m/>
    <m/>
  </r>
  <r>
    <x v="6"/>
    <x v="0"/>
    <s v="OK"/>
    <x v="0"/>
    <m/>
    <n v="9"/>
    <m/>
    <m/>
    <s v="082710"/>
    <x v="181"/>
    <x v="102"/>
    <x v="12"/>
    <s v="Archdeaconry of Hertford"/>
    <m/>
    <m/>
    <m/>
    <m/>
    <n v="1278"/>
    <m/>
    <m/>
  </r>
  <r>
    <x v="6"/>
    <x v="0"/>
    <s v="OK"/>
    <x v="0"/>
    <m/>
    <n v="9"/>
    <m/>
    <m/>
    <s v="082870"/>
    <x v="182"/>
    <x v="102"/>
    <x v="12"/>
    <s v="Archdeaconry of Hertford"/>
    <m/>
    <m/>
    <m/>
    <m/>
    <n v="1489"/>
    <m/>
    <m/>
  </r>
  <r>
    <x v="6"/>
    <x v="0"/>
    <s v="No"/>
    <x v="0"/>
    <m/>
    <n v="9"/>
    <m/>
    <m/>
    <s v="081590"/>
    <x v="183"/>
    <x v="97"/>
    <x v="12"/>
    <s v="Archdeaconry of Hertford"/>
    <m/>
    <m/>
    <m/>
    <m/>
    <n v="1335.75"/>
    <m/>
    <m/>
  </r>
  <r>
    <x v="6"/>
    <x v="0"/>
    <s v="No"/>
    <x v="0"/>
    <m/>
    <n v="9"/>
    <m/>
    <m/>
    <s v="082690"/>
    <x v="184"/>
    <x v="103"/>
    <x v="12"/>
    <s v="Archdeaconry of Hertford"/>
    <m/>
    <m/>
    <m/>
    <m/>
    <n v="9393.33"/>
    <m/>
    <m/>
  </r>
  <r>
    <x v="6"/>
    <x v="0"/>
    <s v="OK"/>
    <x v="0"/>
    <m/>
    <n v="9"/>
    <m/>
    <m/>
    <s v="082700"/>
    <x v="185"/>
    <x v="104"/>
    <x v="12"/>
    <s v="Archdeaconry of Hertford"/>
    <m/>
    <m/>
    <m/>
    <m/>
    <n v="5856"/>
    <m/>
    <m/>
  </r>
  <r>
    <x v="6"/>
    <x v="0"/>
    <s v="No"/>
    <x v="0"/>
    <m/>
    <n v="9"/>
    <m/>
    <m/>
    <s v="122445"/>
    <x v="186"/>
    <x v="105"/>
    <x v="13"/>
    <s v="Archdeaconry of Hertford"/>
    <m/>
    <m/>
    <m/>
    <m/>
    <n v="3750"/>
    <m/>
    <m/>
  </r>
  <r>
    <x v="6"/>
    <x v="0"/>
    <s v="No"/>
    <x v="0"/>
    <m/>
    <n v="9"/>
    <m/>
    <m/>
    <s v="121470"/>
    <x v="188"/>
    <x v="107"/>
    <x v="13"/>
    <s v="Archdeaconry of Hertford"/>
    <m/>
    <m/>
    <m/>
    <m/>
    <n v="2500"/>
    <m/>
    <m/>
  </r>
  <r>
    <x v="6"/>
    <x v="0"/>
    <s v="No"/>
    <x v="0"/>
    <m/>
    <n v="9"/>
    <m/>
    <m/>
    <s v="122440"/>
    <x v="187"/>
    <x v="106"/>
    <x v="13"/>
    <s v="Archdeaconry of Hertford"/>
    <m/>
    <m/>
    <m/>
    <m/>
    <n v="3009.25"/>
    <m/>
    <m/>
  </r>
  <r>
    <x v="6"/>
    <x v="0"/>
    <s v="OK"/>
    <x v="0"/>
    <m/>
    <n v="9"/>
    <m/>
    <m/>
    <s v="122442"/>
    <x v="189"/>
    <x v="108"/>
    <x v="13"/>
    <s v="Archdeaconry of Hertford"/>
    <m/>
    <m/>
    <m/>
    <m/>
    <n v="3395.2"/>
    <m/>
    <m/>
  </r>
  <r>
    <x v="6"/>
    <x v="0"/>
    <s v="OK"/>
    <x v="0"/>
    <m/>
    <n v="9"/>
    <m/>
    <m/>
    <s v="122441"/>
    <x v="190"/>
    <x v="109"/>
    <x v="13"/>
    <s v="Archdeaconry of Hertford"/>
    <m/>
    <m/>
    <m/>
    <m/>
    <n v="5490"/>
    <m/>
    <m/>
  </r>
  <r>
    <x v="6"/>
    <x v="0"/>
    <s v="No"/>
    <x v="0"/>
    <m/>
    <n v="9"/>
    <m/>
    <m/>
    <s v="122443"/>
    <x v="191"/>
    <x v="110"/>
    <x v="13"/>
    <s v="Archdeaconry of Hertford"/>
    <m/>
    <m/>
    <m/>
    <m/>
    <n v="1500"/>
    <m/>
    <m/>
  </r>
  <r>
    <x v="6"/>
    <x v="0"/>
    <s v="OK"/>
    <x v="0"/>
    <m/>
    <n v="9"/>
    <m/>
    <m/>
    <s v="122444"/>
    <x v="192"/>
    <x v="111"/>
    <x v="13"/>
    <s v="Archdeaconry of Hertford"/>
    <m/>
    <m/>
    <m/>
    <m/>
    <n v="4220.67"/>
    <m/>
    <m/>
  </r>
  <r>
    <x v="6"/>
    <x v="0"/>
    <s v="No"/>
    <x v="1"/>
    <m/>
    <n v="9"/>
    <m/>
    <m/>
    <s v="122446"/>
    <x v="193"/>
    <x v="112"/>
    <x v="13"/>
    <s v="Archdeaconry of Hertford"/>
    <m/>
    <m/>
    <m/>
    <m/>
    <n v="5631.41"/>
    <m/>
    <m/>
  </r>
  <r>
    <x v="6"/>
    <x v="0"/>
    <s v="OK"/>
    <x v="0"/>
    <m/>
    <n v="9"/>
    <m/>
    <m/>
    <s v="122447"/>
    <x v="194"/>
    <x v="113"/>
    <x v="13"/>
    <s v="Archdeaconry of Hertford"/>
    <m/>
    <m/>
    <m/>
    <m/>
    <n v="4762"/>
    <m/>
    <m/>
  </r>
  <r>
    <x v="6"/>
    <x v="0"/>
    <s v="OK"/>
    <x v="0"/>
    <m/>
    <n v="9"/>
    <m/>
    <m/>
    <s v="150050"/>
    <x v="195"/>
    <x v="114"/>
    <x v="14"/>
    <s v="Archdeaconry of Bedford"/>
    <m/>
    <m/>
    <m/>
    <m/>
    <n v="4325"/>
    <m/>
    <m/>
  </r>
  <r>
    <x v="6"/>
    <x v="0"/>
    <s v="No"/>
    <x v="0"/>
    <m/>
    <n v="9"/>
    <m/>
    <m/>
    <s v="151810"/>
    <x v="196"/>
    <x v="114"/>
    <x v="14"/>
    <s v="Archdeaconry of Bedford"/>
    <m/>
    <m/>
    <m/>
    <m/>
    <n v="0"/>
    <m/>
    <m/>
  </r>
  <r>
    <x v="6"/>
    <x v="0"/>
    <s v="OK"/>
    <x v="0"/>
    <m/>
    <n v="9"/>
    <m/>
    <m/>
    <s v="152430"/>
    <x v="197"/>
    <x v="114"/>
    <x v="14"/>
    <s v="Archdeaconry of Bedford"/>
    <m/>
    <m/>
    <m/>
    <m/>
    <n v="0"/>
    <m/>
    <m/>
  </r>
  <r>
    <x v="6"/>
    <x v="0"/>
    <s v="No"/>
    <x v="0"/>
    <m/>
    <n v="9"/>
    <m/>
    <m/>
    <s v="150130"/>
    <x v="198"/>
    <x v="115"/>
    <x v="14"/>
    <s v="Archdeaconry of Bedford"/>
    <m/>
    <m/>
    <m/>
    <m/>
    <n v="500"/>
    <m/>
    <m/>
  </r>
  <r>
    <x v="6"/>
    <x v="0"/>
    <s v="No"/>
    <x v="0"/>
    <m/>
    <n v="9"/>
    <m/>
    <m/>
    <s v="151380"/>
    <x v="199"/>
    <x v="115"/>
    <x v="14"/>
    <s v="Archdeaconry of Bedford"/>
    <m/>
    <m/>
    <m/>
    <m/>
    <n v="0"/>
    <m/>
    <m/>
  </r>
  <r>
    <x v="6"/>
    <x v="0"/>
    <s v="No"/>
    <x v="0"/>
    <m/>
    <n v="9"/>
    <m/>
    <m/>
    <s v="152120"/>
    <x v="200"/>
    <x v="115"/>
    <x v="14"/>
    <s v="Archdeaconry of Bedford"/>
    <m/>
    <m/>
    <m/>
    <m/>
    <n v="0"/>
    <m/>
    <m/>
  </r>
  <r>
    <x v="6"/>
    <x v="0"/>
    <s v="No"/>
    <x v="0"/>
    <m/>
    <n v="9"/>
    <m/>
    <m/>
    <s v="150200"/>
    <x v="201"/>
    <x v="116"/>
    <x v="14"/>
    <s v="Archdeaconry of Bedford"/>
    <m/>
    <m/>
    <m/>
    <m/>
    <n v="5000"/>
    <m/>
    <m/>
  </r>
  <r>
    <x v="6"/>
    <x v="0"/>
    <s v="OK"/>
    <x v="0"/>
    <m/>
    <n v="9"/>
    <m/>
    <m/>
    <s v="151260"/>
    <x v="202"/>
    <x v="116"/>
    <x v="14"/>
    <s v="Archdeaconry of Bedford"/>
    <m/>
    <m/>
    <m/>
    <m/>
    <n v="0"/>
    <m/>
    <m/>
  </r>
  <r>
    <x v="6"/>
    <x v="0"/>
    <s v="No"/>
    <x v="0"/>
    <m/>
    <n v="9"/>
    <m/>
    <m/>
    <s v="151230"/>
    <x v="203"/>
    <x v="116"/>
    <x v="14"/>
    <s v="Archdeaconry of Bedford"/>
    <m/>
    <m/>
    <m/>
    <m/>
    <n v="126"/>
    <m/>
    <m/>
  </r>
  <r>
    <x v="6"/>
    <x v="0"/>
    <s v="No"/>
    <x v="0"/>
    <m/>
    <n v="9"/>
    <m/>
    <m/>
    <s v="150201"/>
    <x v="204"/>
    <x v="117"/>
    <x v="14"/>
    <s v="Archdeaconry of Bedford"/>
    <m/>
    <m/>
    <m/>
    <m/>
    <n v="0"/>
    <m/>
    <m/>
  </r>
  <r>
    <x v="6"/>
    <x v="0"/>
    <s v="OK"/>
    <x v="0"/>
    <m/>
    <n v="9"/>
    <m/>
    <m/>
    <s v="150930"/>
    <x v="205"/>
    <x v="117"/>
    <x v="14"/>
    <s v="Archdeaconry of Bedford"/>
    <m/>
    <m/>
    <m/>
    <m/>
    <n v="1117"/>
    <m/>
    <m/>
  </r>
  <r>
    <x v="6"/>
    <x v="0"/>
    <s v="No"/>
    <x v="0"/>
    <m/>
    <n v="9"/>
    <m/>
    <m/>
    <s v="151820"/>
    <x v="206"/>
    <x v="117"/>
    <x v="14"/>
    <s v="Archdeaconry of Bedford"/>
    <m/>
    <m/>
    <m/>
    <m/>
    <n v="62.5"/>
    <m/>
    <m/>
  </r>
  <r>
    <x v="6"/>
    <x v="0"/>
    <s v="OK"/>
    <x v="0"/>
    <m/>
    <n v="9"/>
    <m/>
    <m/>
    <s v="152930"/>
    <x v="207"/>
    <x v="117"/>
    <x v="14"/>
    <s v="Archdeaconry of Bedford"/>
    <m/>
    <m/>
    <m/>
    <m/>
    <n v="3440"/>
    <m/>
    <m/>
  </r>
  <r>
    <x v="6"/>
    <x v="0"/>
    <s v="No"/>
    <x v="0"/>
    <m/>
    <n v="9"/>
    <m/>
    <m/>
    <s v="151090"/>
    <x v="208"/>
    <x v="118"/>
    <x v="14"/>
    <s v="Archdeaconry of Bedford"/>
    <m/>
    <m/>
    <m/>
    <m/>
    <n v="1250"/>
    <m/>
    <m/>
  </r>
  <r>
    <x v="6"/>
    <x v="0"/>
    <s v="OK"/>
    <x v="0"/>
    <m/>
    <n v="9"/>
    <m/>
    <m/>
    <s v="150961"/>
    <x v="209"/>
    <x v="119"/>
    <x v="14"/>
    <s v="Archdeaconry of Bedford"/>
    <m/>
    <m/>
    <m/>
    <m/>
    <n v="750"/>
    <m/>
    <m/>
  </r>
  <r>
    <x v="6"/>
    <x v="0"/>
    <s v="OK"/>
    <x v="0"/>
    <m/>
    <n v="9"/>
    <m/>
    <m/>
    <s v="152040"/>
    <x v="210"/>
    <x v="119"/>
    <x v="14"/>
    <s v="Archdeaconry of Bedford"/>
    <m/>
    <m/>
    <m/>
    <m/>
    <n v="2304"/>
    <m/>
    <m/>
  </r>
  <r>
    <x v="6"/>
    <x v="0"/>
    <s v="OK"/>
    <x v="0"/>
    <m/>
    <n v="9"/>
    <m/>
    <m/>
    <s v="152360"/>
    <x v="211"/>
    <x v="119"/>
    <x v="14"/>
    <s v="Archdeaconry of Bedford"/>
    <m/>
    <m/>
    <m/>
    <m/>
    <n v="1600"/>
    <m/>
    <m/>
  </r>
  <r>
    <x v="6"/>
    <x v="0"/>
    <s v="OK"/>
    <x v="0"/>
    <m/>
    <n v="9"/>
    <m/>
    <m/>
    <s v="150970"/>
    <x v="212"/>
    <x v="120"/>
    <x v="14"/>
    <s v="Archdeaconry of Bedford"/>
    <m/>
    <m/>
    <m/>
    <m/>
    <n v="5334"/>
    <m/>
    <m/>
  </r>
  <r>
    <x v="6"/>
    <x v="0"/>
    <s v="OK"/>
    <x v="0"/>
    <m/>
    <n v="9"/>
    <m/>
    <m/>
    <s v="151780"/>
    <x v="213"/>
    <x v="121"/>
    <x v="14"/>
    <s v="Archdeaconry of Bedford"/>
    <m/>
    <m/>
    <m/>
    <m/>
    <n v="3421"/>
    <m/>
    <m/>
  </r>
  <r>
    <x v="6"/>
    <x v="0"/>
    <s v="No"/>
    <x v="0"/>
    <m/>
    <n v="9"/>
    <m/>
    <m/>
    <s v="152580"/>
    <x v="214"/>
    <x v="118"/>
    <x v="14"/>
    <s v="Archdeaconry of Bedford"/>
    <m/>
    <m/>
    <m/>
    <m/>
    <n v="500"/>
    <m/>
    <m/>
  </r>
  <r>
    <x v="6"/>
    <x v="0"/>
    <s v="OK"/>
    <x v="0"/>
    <m/>
    <n v="9"/>
    <m/>
    <m/>
    <s v="152850"/>
    <x v="215"/>
    <x v="118"/>
    <x v="14"/>
    <s v="Archdeaconry of Bedford"/>
    <m/>
    <m/>
    <m/>
    <m/>
    <n v="2423"/>
    <m/>
    <m/>
  </r>
  <r>
    <x v="6"/>
    <x v="0"/>
    <s v="No"/>
    <x v="0"/>
    <m/>
    <n v="9"/>
    <m/>
    <m/>
    <s v="152940"/>
    <x v="216"/>
    <x v="122"/>
    <x v="14"/>
    <s v="Archdeaconry of Bedford"/>
    <m/>
    <m/>
    <m/>
    <m/>
    <n v="5184.51"/>
    <m/>
    <m/>
  </r>
  <r>
    <x v="6"/>
    <x v="0"/>
    <s v="No"/>
    <x v="0"/>
    <m/>
    <n v="9"/>
    <m/>
    <m/>
    <s v="150100"/>
    <x v="217"/>
    <x v="123"/>
    <x v="14"/>
    <s v="Archdeaconry of Bedford"/>
    <m/>
    <m/>
    <m/>
    <m/>
    <n v="0"/>
    <m/>
    <m/>
  </r>
  <r>
    <x v="6"/>
    <x v="0"/>
    <s v="No"/>
    <x v="0"/>
    <m/>
    <n v="9"/>
    <m/>
    <m/>
    <s v="150610"/>
    <x v="218"/>
    <x v="124"/>
    <x v="14"/>
    <s v="Archdeaconry of Bedford"/>
    <m/>
    <m/>
    <m/>
    <m/>
    <n v="600"/>
    <m/>
    <m/>
  </r>
  <r>
    <x v="6"/>
    <x v="0"/>
    <s v="No"/>
    <x v="0"/>
    <m/>
    <n v="9"/>
    <m/>
    <m/>
    <s v="151790"/>
    <x v="219"/>
    <x v="124"/>
    <x v="14"/>
    <s v="Archdeaconry of Bedford"/>
    <m/>
    <m/>
    <m/>
    <m/>
    <n v="875"/>
    <m/>
    <m/>
  </r>
  <r>
    <x v="6"/>
    <x v="0"/>
    <s v="No"/>
    <x v="0"/>
    <m/>
    <n v="9"/>
    <m/>
    <m/>
    <s v="152650"/>
    <x v="220"/>
    <x v="125"/>
    <x v="14"/>
    <s v="Archdeaconry of Bedford"/>
    <m/>
    <m/>
    <m/>
    <m/>
    <n v="200"/>
    <m/>
    <m/>
  </r>
  <r>
    <x v="6"/>
    <x v="0"/>
    <s v="No"/>
    <x v="0"/>
    <m/>
    <n v="9"/>
    <m/>
    <m/>
    <s v="150700"/>
    <x v="221"/>
    <x v="126"/>
    <x v="14"/>
    <s v="Archdeaconry of Bedford"/>
    <m/>
    <m/>
    <m/>
    <m/>
    <n v="3028"/>
    <m/>
    <m/>
  </r>
  <r>
    <x v="6"/>
    <x v="0"/>
    <s v="No"/>
    <x v="0"/>
    <m/>
    <n v="9"/>
    <m/>
    <m/>
    <s v="152370"/>
    <x v="222"/>
    <x v="126"/>
    <x v="14"/>
    <s v="Archdeaconry of Bedford"/>
    <m/>
    <m/>
    <m/>
    <m/>
    <n v="0"/>
    <m/>
    <m/>
  </r>
  <r>
    <x v="6"/>
    <x v="0"/>
    <s v="No"/>
    <x v="0"/>
    <m/>
    <n v="9"/>
    <m/>
    <m/>
    <s v="150710"/>
    <x v="223"/>
    <x v="121"/>
    <x v="14"/>
    <s v="Archdeaconry of Bedford"/>
    <m/>
    <m/>
    <m/>
    <m/>
    <n v="1594"/>
    <m/>
    <m/>
  </r>
  <r>
    <x v="6"/>
    <x v="0"/>
    <s v="OK"/>
    <x v="0"/>
    <m/>
    <n v="9"/>
    <m/>
    <m/>
    <s v="152350"/>
    <x v="224"/>
    <x v="125"/>
    <x v="14"/>
    <s v="Archdeaconry of Bedford"/>
    <m/>
    <m/>
    <m/>
    <m/>
    <n v="0"/>
    <m/>
    <m/>
  </r>
  <r>
    <x v="6"/>
    <x v="0"/>
    <s v="No"/>
    <x v="0"/>
    <m/>
    <n v="9"/>
    <m/>
    <m/>
    <s v="151150"/>
    <x v="225"/>
    <x v="126"/>
    <x v="14"/>
    <s v="Archdeaconry of Bedford"/>
    <m/>
    <m/>
    <m/>
    <m/>
    <n v="1311"/>
    <m/>
    <m/>
  </r>
  <r>
    <x v="6"/>
    <x v="0"/>
    <s v="No"/>
    <x v="0"/>
    <m/>
    <n v="9"/>
    <m/>
    <m/>
    <s v="151190"/>
    <x v="226"/>
    <x v="127"/>
    <x v="14"/>
    <s v="Archdeaconry of Bedford"/>
    <m/>
    <m/>
    <m/>
    <m/>
    <n v="500"/>
    <m/>
    <m/>
  </r>
  <r>
    <x v="6"/>
    <x v="0"/>
    <s v="OK"/>
    <x v="0"/>
    <m/>
    <n v="9"/>
    <m/>
    <m/>
    <s v="151490"/>
    <x v="227"/>
    <x v="127"/>
    <x v="14"/>
    <s v="Archdeaconry of Bedford"/>
    <m/>
    <m/>
    <m/>
    <m/>
    <n v="2359"/>
    <m/>
    <m/>
  </r>
  <r>
    <x v="6"/>
    <x v="0"/>
    <s v="No"/>
    <x v="0"/>
    <m/>
    <n v="9"/>
    <m/>
    <m/>
    <s v="152330"/>
    <x v="228"/>
    <x v="124"/>
    <x v="14"/>
    <s v="Archdeaconry of Bedford"/>
    <m/>
    <m/>
    <m/>
    <m/>
    <n v="400"/>
    <m/>
    <m/>
  </r>
  <r>
    <x v="6"/>
    <x v="0"/>
    <s v="No"/>
    <x v="0"/>
    <m/>
    <n v="9"/>
    <m/>
    <m/>
    <s v="160220"/>
    <x v="229"/>
    <x v="128"/>
    <x v="15"/>
    <s v="Archdeaconry of Bedford"/>
    <m/>
    <m/>
    <m/>
    <m/>
    <n v="2100.41"/>
    <m/>
    <m/>
  </r>
  <r>
    <x v="6"/>
    <x v="0"/>
    <s v="OK"/>
    <x v="1"/>
    <m/>
    <n v="9"/>
    <m/>
    <m/>
    <s v="160230"/>
    <x v="230"/>
    <x v="129"/>
    <x v="15"/>
    <s v="Archdeaconry of Bedford"/>
    <m/>
    <m/>
    <m/>
    <m/>
    <n v="12293"/>
    <m/>
    <m/>
  </r>
  <r>
    <x v="6"/>
    <x v="0"/>
    <s v="OK"/>
    <x v="0"/>
    <m/>
    <n v="9"/>
    <m/>
    <m/>
    <s v="160250"/>
    <x v="231"/>
    <x v="130"/>
    <x v="15"/>
    <s v="Archdeaconry of Bedford"/>
    <m/>
    <m/>
    <m/>
    <m/>
    <n v="10818"/>
    <m/>
    <m/>
  </r>
  <r>
    <x v="6"/>
    <x v="0"/>
    <s v="OK"/>
    <x v="0"/>
    <m/>
    <n v="9"/>
    <m/>
    <m/>
    <s v="160270"/>
    <x v="232"/>
    <x v="131"/>
    <x v="15"/>
    <s v="Archdeaconry of Bedford"/>
    <m/>
    <m/>
    <m/>
    <m/>
    <n v="5192"/>
    <m/>
    <m/>
  </r>
  <r>
    <x v="6"/>
    <x v="0"/>
    <s v="No"/>
    <x v="0"/>
    <m/>
    <n v="9"/>
    <m/>
    <m/>
    <s v="160290"/>
    <x v="233"/>
    <x v="132"/>
    <x v="15"/>
    <s v="Archdeaconry of Bedford"/>
    <m/>
    <m/>
    <m/>
    <m/>
    <n v="900"/>
    <m/>
    <m/>
  </r>
  <r>
    <x v="6"/>
    <x v="0"/>
    <s v="No"/>
    <x v="0"/>
    <m/>
    <n v="9"/>
    <m/>
    <m/>
    <s v="160320"/>
    <x v="234"/>
    <x v="133"/>
    <x v="15"/>
    <s v="Archdeaconry of Bedford"/>
    <m/>
    <m/>
    <m/>
    <m/>
    <n v="0"/>
    <m/>
    <m/>
  </r>
  <r>
    <x v="6"/>
    <x v="0"/>
    <s v="No"/>
    <x v="0"/>
    <m/>
    <n v="9"/>
    <m/>
    <m/>
    <s v="160330"/>
    <x v="235"/>
    <x v="134"/>
    <x v="15"/>
    <s v="Archdeaconry of Bedford"/>
    <m/>
    <m/>
    <m/>
    <m/>
    <n v="2000"/>
    <m/>
    <m/>
  </r>
  <r>
    <x v="6"/>
    <x v="0"/>
    <s v="OK"/>
    <x v="0"/>
    <m/>
    <n v="9"/>
    <m/>
    <m/>
    <s v="160380"/>
    <x v="236"/>
    <x v="135"/>
    <x v="15"/>
    <s v="Archdeaconry of Bedford"/>
    <m/>
    <m/>
    <m/>
    <m/>
    <n v="8000"/>
    <m/>
    <m/>
  </r>
  <r>
    <x v="6"/>
    <x v="0"/>
    <s v="No"/>
    <x v="0"/>
    <m/>
    <n v="9"/>
    <m/>
    <m/>
    <s v="161410"/>
    <x v="237"/>
    <x v="136"/>
    <x v="15"/>
    <s v="Archdeaconry of Bedford"/>
    <m/>
    <m/>
    <m/>
    <m/>
    <n v="500"/>
    <m/>
    <m/>
  </r>
  <r>
    <x v="6"/>
    <x v="0"/>
    <s v="OK"/>
    <x v="0"/>
    <m/>
    <n v="9"/>
    <m/>
    <m/>
    <s v="161020"/>
    <x v="238"/>
    <x v="137"/>
    <x v="15"/>
    <s v="Archdeaconry of Bedford"/>
    <m/>
    <m/>
    <m/>
    <m/>
    <n v="5162"/>
    <m/>
    <m/>
  </r>
  <r>
    <x v="6"/>
    <x v="0"/>
    <s v="No"/>
    <x v="0"/>
    <m/>
    <n v="9"/>
    <m/>
    <m/>
    <s v="161411"/>
    <x v="239"/>
    <x v="138"/>
    <x v="15"/>
    <s v="Archdeaconry of Bedford"/>
    <m/>
    <m/>
    <m/>
    <m/>
    <n v="1500"/>
    <m/>
    <m/>
  </r>
  <r>
    <x v="6"/>
    <x v="0"/>
    <s v="OK"/>
    <x v="0"/>
    <m/>
    <n v="9"/>
    <m/>
    <m/>
    <s v="160280"/>
    <x v="240"/>
    <x v="139"/>
    <x v="15"/>
    <s v="Archdeaconry of Bedford"/>
    <m/>
    <m/>
    <m/>
    <m/>
    <n v="0"/>
    <m/>
    <m/>
  </r>
  <r>
    <x v="6"/>
    <x v="0"/>
    <s v="OK"/>
    <x v="0"/>
    <m/>
    <n v="9"/>
    <m/>
    <m/>
    <s v="162090"/>
    <x v="241"/>
    <x v="140"/>
    <x v="15"/>
    <s v="Archdeaconry of Bedford"/>
    <m/>
    <m/>
    <m/>
    <m/>
    <n v="7465.75"/>
    <m/>
    <m/>
  </r>
  <r>
    <x v="6"/>
    <x v="0"/>
    <s v="No"/>
    <x v="0"/>
    <m/>
    <n v="9"/>
    <m/>
    <m/>
    <s v="160620"/>
    <x v="242"/>
    <x v="141"/>
    <x v="15"/>
    <s v="Archdeaconry of Bedford"/>
    <m/>
    <m/>
    <m/>
    <m/>
    <n v="0"/>
    <m/>
    <m/>
  </r>
  <r>
    <x v="6"/>
    <x v="0"/>
    <s v="No"/>
    <x v="1"/>
    <m/>
    <n v="9"/>
    <m/>
    <m/>
    <s v="160780"/>
    <x v="243"/>
    <x v="142"/>
    <x v="15"/>
    <s v="Archdeaconry of Bedford"/>
    <m/>
    <m/>
    <m/>
    <m/>
    <n v="4000"/>
    <m/>
    <m/>
  </r>
  <r>
    <x v="6"/>
    <x v="0"/>
    <s v="No"/>
    <x v="0"/>
    <m/>
    <n v="9"/>
    <m/>
    <m/>
    <s v="160310"/>
    <x v="244"/>
    <x v="141"/>
    <x v="15"/>
    <s v="Archdeaconry of Bedford"/>
    <m/>
    <m/>
    <m/>
    <m/>
    <n v="250"/>
    <m/>
    <m/>
  </r>
  <r>
    <x v="6"/>
    <x v="0"/>
    <s v="No"/>
    <x v="0"/>
    <m/>
    <n v="9"/>
    <m/>
    <m/>
    <s v="161330"/>
    <x v="245"/>
    <x v="142"/>
    <x v="15"/>
    <s v="Archdeaconry of Bedford"/>
    <m/>
    <m/>
    <m/>
    <m/>
    <n v="500"/>
    <m/>
    <m/>
  </r>
  <r>
    <x v="6"/>
    <x v="0"/>
    <s v="No"/>
    <x v="0"/>
    <m/>
    <n v="9"/>
    <m/>
    <m/>
    <s v="160900"/>
    <x v="246"/>
    <x v="141"/>
    <x v="15"/>
    <s v="Archdeaconry of Bedford"/>
    <m/>
    <m/>
    <m/>
    <m/>
    <n v="3000"/>
    <m/>
    <m/>
  </r>
  <r>
    <x v="6"/>
    <x v="0"/>
    <s v="No"/>
    <x v="0"/>
    <m/>
    <n v="9"/>
    <m/>
    <m/>
    <s v="161350"/>
    <x v="247"/>
    <x v="141"/>
    <x v="15"/>
    <s v="Archdeaconry of Bedford"/>
    <m/>
    <m/>
    <m/>
    <m/>
    <n v="500"/>
    <m/>
    <m/>
  </r>
  <r>
    <x v="6"/>
    <x v="0"/>
    <s v="No"/>
    <x v="0"/>
    <m/>
    <n v="9"/>
    <m/>
    <m/>
    <s v="162920"/>
    <x v="248"/>
    <x v="141"/>
    <x v="15"/>
    <s v="Archdeaconry of Bedford"/>
    <m/>
    <m/>
    <m/>
    <m/>
    <n v="0"/>
    <m/>
    <m/>
  </r>
  <r>
    <x v="6"/>
    <x v="0"/>
    <s v="OK"/>
    <x v="0"/>
    <m/>
    <n v="9"/>
    <m/>
    <m/>
    <s v="161770"/>
    <x v="250"/>
    <x v="144"/>
    <x v="15"/>
    <s v="Archdeaconry of Bedford"/>
    <m/>
    <m/>
    <m/>
    <m/>
    <n v="2279.75"/>
    <m/>
    <m/>
  </r>
  <r>
    <x v="6"/>
    <x v="0"/>
    <s v="OK"/>
    <x v="1"/>
    <m/>
    <n v="9"/>
    <m/>
    <m/>
    <s v="162960"/>
    <x v="251"/>
    <x v="145"/>
    <x v="15"/>
    <s v="Archdeaconry of Bedford"/>
    <m/>
    <m/>
    <m/>
    <m/>
    <n v="5000"/>
    <m/>
    <m/>
  </r>
  <r>
    <x v="6"/>
    <x v="0"/>
    <s v="OK"/>
    <x v="0"/>
    <m/>
    <n v="9"/>
    <m/>
    <m/>
    <s v="170390"/>
    <x v="252"/>
    <x v="146"/>
    <x v="17"/>
    <s v="Archdeaconry of Bedford"/>
    <m/>
    <m/>
    <m/>
    <m/>
    <n v="6497"/>
    <m/>
    <m/>
  </r>
  <r>
    <x v="6"/>
    <x v="0"/>
    <s v="OK"/>
    <x v="0"/>
    <m/>
    <n v="9"/>
    <m/>
    <m/>
    <s v="170450"/>
    <x v="253"/>
    <x v="147"/>
    <x v="17"/>
    <s v="Archdeaconry of Bedford"/>
    <m/>
    <m/>
    <m/>
    <m/>
    <n v="1200"/>
    <m/>
    <m/>
  </r>
  <r>
    <x v="6"/>
    <x v="0"/>
    <s v="No"/>
    <x v="0"/>
    <m/>
    <n v="9"/>
    <m/>
    <m/>
    <s v="172520"/>
    <x v="254"/>
    <x v="147"/>
    <x v="17"/>
    <s v="Archdeaconry of Bedford"/>
    <m/>
    <m/>
    <m/>
    <m/>
    <n v="0"/>
    <m/>
    <m/>
  </r>
  <r>
    <x v="6"/>
    <x v="0"/>
    <s v="No"/>
    <x v="0"/>
    <m/>
    <n v="9"/>
    <m/>
    <m/>
    <s v="170600"/>
    <x v="255"/>
    <x v="148"/>
    <x v="17"/>
    <s v="Archdeaconry of Bedford"/>
    <m/>
    <m/>
    <m/>
    <m/>
    <n v="2000"/>
    <m/>
    <m/>
  </r>
  <r>
    <x v="6"/>
    <x v="0"/>
    <s v="OK"/>
    <x v="0"/>
    <m/>
    <n v="9"/>
    <m/>
    <m/>
    <s v="171950"/>
    <x v="256"/>
    <x v="148"/>
    <x v="17"/>
    <s v="Archdeaconry of Bedford"/>
    <m/>
    <m/>
    <m/>
    <m/>
    <n v="476"/>
    <m/>
    <m/>
  </r>
  <r>
    <x v="6"/>
    <x v="0"/>
    <s v="OK"/>
    <x v="0"/>
    <m/>
    <n v="9"/>
    <m/>
    <m/>
    <s v="171910"/>
    <x v="257"/>
    <x v="148"/>
    <x v="17"/>
    <s v="Archdeaconry of Bedford"/>
    <m/>
    <m/>
    <m/>
    <m/>
    <n v="5470.75"/>
    <m/>
    <m/>
  </r>
  <r>
    <x v="6"/>
    <x v="0"/>
    <s v="OK"/>
    <x v="0"/>
    <m/>
    <n v="9"/>
    <m/>
    <m/>
    <s v="170712"/>
    <x v="258"/>
    <x v="149"/>
    <x v="17"/>
    <s v="Archdeaconry of Bedford"/>
    <m/>
    <m/>
    <m/>
    <m/>
    <n v="250"/>
    <m/>
    <m/>
  </r>
  <r>
    <x v="6"/>
    <x v="0"/>
    <s v="No"/>
    <x v="0"/>
    <m/>
    <n v="9"/>
    <m/>
    <m/>
    <s v="172030"/>
    <x v="259"/>
    <x v="149"/>
    <x v="17"/>
    <s v="Archdeaconry of Bedford"/>
    <m/>
    <m/>
    <m/>
    <m/>
    <n v="0"/>
    <m/>
    <m/>
  </r>
  <r>
    <x v="6"/>
    <x v="0"/>
    <s v="OK"/>
    <x v="0"/>
    <m/>
    <n v="9"/>
    <m/>
    <m/>
    <s v="172510"/>
    <x v="260"/>
    <x v="149"/>
    <x v="17"/>
    <s v="Archdeaconry of Bedford"/>
    <m/>
    <m/>
    <m/>
    <m/>
    <n v="2750"/>
    <m/>
    <m/>
  </r>
  <r>
    <x v="6"/>
    <x v="0"/>
    <s v="OK"/>
    <x v="0"/>
    <m/>
    <n v="9"/>
    <m/>
    <m/>
    <s v="170760"/>
    <x v="261"/>
    <x v="150"/>
    <x v="17"/>
    <s v="Archdeaconry of Bedford"/>
    <m/>
    <m/>
    <m/>
    <m/>
    <n v="500"/>
    <m/>
    <m/>
  </r>
  <r>
    <x v="6"/>
    <x v="0"/>
    <s v="OK"/>
    <x v="0"/>
    <m/>
    <n v="9"/>
    <m/>
    <m/>
    <s v="172910"/>
    <x v="262"/>
    <x v="150"/>
    <x v="17"/>
    <s v="Archdeaconry of Bedford"/>
    <m/>
    <m/>
    <m/>
    <m/>
    <n v="1800"/>
    <m/>
    <m/>
  </r>
  <r>
    <x v="6"/>
    <x v="0"/>
    <s v="No"/>
    <x v="0"/>
    <m/>
    <n v="9"/>
    <m/>
    <m/>
    <s v="171840"/>
    <x v="263"/>
    <x v="150"/>
    <x v="17"/>
    <s v="Archdeaconry of Bedford"/>
    <m/>
    <m/>
    <m/>
    <m/>
    <n v="2800"/>
    <m/>
    <m/>
  </r>
  <r>
    <x v="6"/>
    <x v="0"/>
    <s v="No"/>
    <x v="0"/>
    <m/>
    <n v="9"/>
    <m/>
    <m/>
    <s v="170840"/>
    <x v="264"/>
    <x v="151"/>
    <x v="17"/>
    <s v="Archdeaconry of Bedford"/>
    <m/>
    <m/>
    <m/>
    <m/>
    <n v="500"/>
    <m/>
    <m/>
  </r>
  <r>
    <x v="6"/>
    <x v="0"/>
    <s v="No"/>
    <x v="0"/>
    <m/>
    <n v="9"/>
    <m/>
    <m/>
    <s v="172980"/>
    <x v="265"/>
    <x v="151"/>
    <x v="17"/>
    <s v="Archdeaconry of Bedford"/>
    <m/>
    <m/>
    <m/>
    <m/>
    <n v="4000"/>
    <m/>
    <m/>
  </r>
  <r>
    <x v="6"/>
    <x v="0"/>
    <s v="No"/>
    <x v="0"/>
    <m/>
    <n v="9"/>
    <m/>
    <m/>
    <s v="170940"/>
    <x v="266"/>
    <x v="151"/>
    <x v="17"/>
    <s v="Archdeaconry of Bedford"/>
    <m/>
    <m/>
    <m/>
    <m/>
    <n v="100"/>
    <m/>
    <m/>
  </r>
  <r>
    <x v="6"/>
    <x v="0"/>
    <s v="OK"/>
    <x v="1"/>
    <m/>
    <n v="9"/>
    <m/>
    <m/>
    <s v="170880"/>
    <x v="267"/>
    <x v="152"/>
    <x v="17"/>
    <s v="Archdeaconry of Bedford"/>
    <m/>
    <m/>
    <m/>
    <m/>
    <n v="6600"/>
    <m/>
    <m/>
  </r>
  <r>
    <x v="6"/>
    <x v="0"/>
    <s v="OK"/>
    <x v="0"/>
    <m/>
    <n v="9"/>
    <m/>
    <m/>
    <s v="171041"/>
    <x v="268"/>
    <x v="147"/>
    <x v="17"/>
    <s v="Archdeaconry of Bedford"/>
    <m/>
    <m/>
    <m/>
    <m/>
    <n v="1645"/>
    <m/>
    <m/>
  </r>
  <r>
    <x v="6"/>
    <x v="0"/>
    <s v="OK"/>
    <x v="0"/>
    <m/>
    <n v="9"/>
    <m/>
    <m/>
    <s v="172140"/>
    <x v="269"/>
    <x v="147"/>
    <x v="17"/>
    <s v="Archdeaconry of Bedford"/>
    <m/>
    <m/>
    <m/>
    <m/>
    <n v="1088"/>
    <m/>
    <m/>
  </r>
  <r>
    <x v="6"/>
    <x v="0"/>
    <s v="No"/>
    <x v="0"/>
    <m/>
    <n v="9"/>
    <m/>
    <m/>
    <s v="172290"/>
    <x v="270"/>
    <x v="153"/>
    <x v="17"/>
    <s v="Archdeaconry of Bedford"/>
    <m/>
    <m/>
    <m/>
    <m/>
    <n v="0"/>
    <m/>
    <m/>
  </r>
  <r>
    <x v="6"/>
    <x v="0"/>
    <s v="OK"/>
    <x v="0"/>
    <m/>
    <n v="9"/>
    <m/>
    <m/>
    <s v="180400"/>
    <x v="271"/>
    <x v="154"/>
    <x v="18"/>
    <s v="Archdeaconry of Bedford"/>
    <m/>
    <m/>
    <m/>
    <m/>
    <n v="2272"/>
    <m/>
    <m/>
  </r>
  <r>
    <x v="6"/>
    <x v="0"/>
    <s v="OK"/>
    <x v="0"/>
    <m/>
    <n v="9"/>
    <m/>
    <m/>
    <s v="181310"/>
    <x v="277"/>
    <x v="154"/>
    <x v="18"/>
    <s v="Archdeaconry of Bedford"/>
    <m/>
    <m/>
    <m/>
    <m/>
    <n v="0"/>
    <m/>
    <m/>
  </r>
  <r>
    <x v="6"/>
    <x v="0"/>
    <s v="No"/>
    <x v="0"/>
    <m/>
    <n v="9"/>
    <m/>
    <m/>
    <s v="181530"/>
    <x v="280"/>
    <x v="154"/>
    <x v="18"/>
    <s v="Archdeaconry of Bedford"/>
    <m/>
    <m/>
    <m/>
    <m/>
    <n v="5000"/>
    <m/>
    <m/>
  </r>
  <r>
    <x v="6"/>
    <x v="0"/>
    <s v="OK"/>
    <x v="0"/>
    <m/>
    <n v="9"/>
    <m/>
    <m/>
    <s v="181535"/>
    <x v="281"/>
    <x v="154"/>
    <x v="18"/>
    <s v="Archdeaconry of Bedford"/>
    <m/>
    <m/>
    <m/>
    <m/>
    <n v="0"/>
    <m/>
    <m/>
  </r>
  <r>
    <x v="6"/>
    <x v="0"/>
    <s v="No"/>
    <x v="0"/>
    <m/>
    <n v="9"/>
    <m/>
    <m/>
    <s v="181540"/>
    <x v="282"/>
    <x v="154"/>
    <x v="18"/>
    <s v="Archdeaconry of Bedford"/>
    <m/>
    <m/>
    <m/>
    <m/>
    <n v="1750"/>
    <m/>
    <m/>
  </r>
  <r>
    <x v="6"/>
    <x v="0"/>
    <s v="No"/>
    <x v="0"/>
    <m/>
    <n v="9"/>
    <m/>
    <m/>
    <s v="180640"/>
    <x v="272"/>
    <x v="155"/>
    <x v="18"/>
    <s v="Archdeaconry of Bedford"/>
    <m/>
    <m/>
    <m/>
    <m/>
    <n v="0"/>
    <m/>
    <m/>
  </r>
  <r>
    <x v="6"/>
    <x v="0"/>
    <s v="No"/>
    <x v="0"/>
    <m/>
    <n v="9"/>
    <m/>
    <m/>
    <s v="182590"/>
    <x v="286"/>
    <x v="155"/>
    <x v="18"/>
    <s v="Archdeaconry of Bedford"/>
    <m/>
    <m/>
    <m/>
    <m/>
    <n v="1651.2"/>
    <m/>
    <m/>
  </r>
  <r>
    <x v="6"/>
    <x v="0"/>
    <s v="OK"/>
    <x v="0"/>
    <m/>
    <n v="9"/>
    <m/>
    <m/>
    <s v="180830"/>
    <x v="273"/>
    <x v="156"/>
    <x v="18"/>
    <s v="Archdeaconry of Bedford"/>
    <m/>
    <m/>
    <m/>
    <m/>
    <n v="12489.5"/>
    <m/>
    <m/>
  </r>
  <r>
    <x v="6"/>
    <x v="0"/>
    <s v="OK"/>
    <x v="0"/>
    <m/>
    <n v="9"/>
    <m/>
    <m/>
    <s v="180870"/>
    <x v="274"/>
    <x v="157"/>
    <x v="18"/>
    <s v="Archdeaconry of Bedford"/>
    <m/>
    <m/>
    <m/>
    <m/>
    <n v="5523"/>
    <m/>
    <m/>
  </r>
  <r>
    <x v="6"/>
    <x v="0"/>
    <s v="No"/>
    <x v="0"/>
    <m/>
    <n v="9"/>
    <m/>
    <m/>
    <s v="181160"/>
    <x v="276"/>
    <x v="154"/>
    <x v="18"/>
    <s v="Archdeaconry of Bedford"/>
    <m/>
    <m/>
    <m/>
    <m/>
    <n v="1354.15"/>
    <m/>
    <m/>
  </r>
  <r>
    <x v="6"/>
    <x v="0"/>
    <s v="No"/>
    <x v="0"/>
    <m/>
    <n v="9"/>
    <m/>
    <m/>
    <s v="181360"/>
    <x v="278"/>
    <x v="158"/>
    <x v="18"/>
    <s v="Archdeaconry of Bedford"/>
    <m/>
    <m/>
    <m/>
    <m/>
    <n v="1500"/>
    <m/>
    <m/>
  </r>
  <r>
    <x v="6"/>
    <x v="0"/>
    <s v="OK"/>
    <x v="0"/>
    <m/>
    <n v="9"/>
    <m/>
    <m/>
    <s v="181420"/>
    <x v="279"/>
    <x v="159"/>
    <x v="18"/>
    <s v="Archdeaconry of Bedford"/>
    <m/>
    <m/>
    <m/>
    <m/>
    <n v="2066.2800000000002"/>
    <m/>
    <m/>
  </r>
  <r>
    <x v="6"/>
    <x v="0"/>
    <s v="OK"/>
    <x v="0"/>
    <m/>
    <n v="9"/>
    <m/>
    <m/>
    <s v="182490"/>
    <x v="284"/>
    <x v="159"/>
    <x v="18"/>
    <s v="Archdeaconry of Bedford"/>
    <m/>
    <m/>
    <m/>
    <m/>
    <n v="1848"/>
    <m/>
    <m/>
  </r>
  <r>
    <x v="6"/>
    <x v="0"/>
    <s v="OK"/>
    <x v="0"/>
    <m/>
    <n v="9"/>
    <m/>
    <m/>
    <s v="182861"/>
    <x v="288"/>
    <x v="159"/>
    <x v="18"/>
    <s v="Archdeaconry of Bedford"/>
    <m/>
    <m/>
    <m/>
    <m/>
    <n v="1839"/>
    <m/>
    <m/>
  </r>
  <r>
    <x v="6"/>
    <x v="0"/>
    <s v="No"/>
    <x v="0"/>
    <m/>
    <n v="9"/>
    <m/>
    <m/>
    <s v="182390"/>
    <x v="283"/>
    <x v="160"/>
    <x v="18"/>
    <s v="Archdeaconry of Bedford"/>
    <m/>
    <m/>
    <m/>
    <m/>
    <n v="600"/>
    <m/>
    <m/>
  </r>
  <r>
    <x v="6"/>
    <x v="0"/>
    <s v="No"/>
    <x v="0"/>
    <m/>
    <n v="9"/>
    <m/>
    <m/>
    <s v="182571"/>
    <x v="285"/>
    <x v="160"/>
    <x v="18"/>
    <s v="Archdeaconry of Bedford"/>
    <m/>
    <m/>
    <m/>
    <m/>
    <n v="937"/>
    <m/>
    <m/>
  </r>
  <r>
    <x v="6"/>
    <x v="0"/>
    <s v="OK"/>
    <x v="0"/>
    <m/>
    <n v="9"/>
    <m/>
    <m/>
    <s v="182610"/>
    <x v="287"/>
    <x v="160"/>
    <x v="18"/>
    <s v="Archdeaconry of Bedford"/>
    <m/>
    <m/>
    <m/>
    <m/>
    <n v="400"/>
    <m/>
    <m/>
  </r>
  <r>
    <x v="6"/>
    <x v="0"/>
    <s v="No"/>
    <x v="1"/>
    <m/>
    <n v="9"/>
    <m/>
    <m/>
    <s v="202461"/>
    <x v="289"/>
    <x v="161"/>
    <x v="19"/>
    <s v="Archdeaconry of Bedford"/>
    <m/>
    <m/>
    <m/>
    <m/>
    <n v="4000"/>
    <m/>
    <m/>
  </r>
  <r>
    <x v="6"/>
    <x v="0"/>
    <s v="No"/>
    <x v="0"/>
    <m/>
    <n v="9"/>
    <m/>
    <m/>
    <s v="200590"/>
    <x v="290"/>
    <x v="162"/>
    <x v="19"/>
    <s v="Archdeaconry of Bedford"/>
    <m/>
    <m/>
    <m/>
    <m/>
    <n v="1000"/>
    <m/>
    <m/>
  </r>
  <r>
    <x v="6"/>
    <x v="0"/>
    <s v="OK"/>
    <x v="0"/>
    <m/>
    <n v="9"/>
    <m/>
    <m/>
    <s v="202950"/>
    <x v="291"/>
    <x v="163"/>
    <x v="19"/>
    <s v="Archdeaconry of Bedford"/>
    <m/>
    <m/>
    <m/>
    <m/>
    <n v="3000"/>
    <m/>
    <m/>
  </r>
  <r>
    <x v="6"/>
    <x v="0"/>
    <s v="OK"/>
    <x v="0"/>
    <m/>
    <n v="9"/>
    <m/>
    <m/>
    <s v="200941"/>
    <x v="292"/>
    <x v="164"/>
    <x v="19"/>
    <s v="Archdeaconry of Bedford"/>
    <m/>
    <m/>
    <m/>
    <m/>
    <n v="0"/>
    <m/>
    <m/>
  </r>
  <r>
    <x v="6"/>
    <x v="0"/>
    <s v="No"/>
    <x v="0"/>
    <m/>
    <n v="9"/>
    <m/>
    <m/>
    <s v="201510"/>
    <x v="293"/>
    <x v="165"/>
    <x v="19"/>
    <s v="Archdeaconry of Bedford"/>
    <m/>
    <m/>
    <m/>
    <m/>
    <n v="3000"/>
    <m/>
    <m/>
  </r>
  <r>
    <x v="6"/>
    <x v="0"/>
    <s v="No"/>
    <x v="0"/>
    <m/>
    <n v="9"/>
    <m/>
    <m/>
    <s v="201702"/>
    <x v="294"/>
    <x v="166"/>
    <x v="19"/>
    <s v="Archdeaconry of Bedford"/>
    <m/>
    <m/>
    <m/>
    <m/>
    <n v="4100"/>
    <m/>
    <m/>
  </r>
  <r>
    <x v="6"/>
    <x v="0"/>
    <s v="OK"/>
    <x v="0"/>
    <m/>
    <n v="9"/>
    <m/>
    <m/>
    <s v="201680"/>
    <x v="295"/>
    <x v="167"/>
    <x v="19"/>
    <s v="Archdeaconry of Bedford"/>
    <m/>
    <m/>
    <m/>
    <m/>
    <n v="2250"/>
    <m/>
    <m/>
  </r>
  <r>
    <x v="6"/>
    <x v="0"/>
    <s v="OK"/>
    <x v="1"/>
    <m/>
    <n v="9"/>
    <m/>
    <m/>
    <s v="201712"/>
    <x v="296"/>
    <x v="168"/>
    <x v="19"/>
    <s v="Archdeaconry of Bedford"/>
    <m/>
    <m/>
    <m/>
    <m/>
    <n v="3841"/>
    <m/>
    <m/>
  </r>
  <r>
    <x v="6"/>
    <x v="0"/>
    <s v="No"/>
    <x v="0"/>
    <m/>
    <n v="9"/>
    <m/>
    <m/>
    <s v="201700"/>
    <x v="297"/>
    <x v="169"/>
    <x v="19"/>
    <s v="Archdeaconry of Bedford"/>
    <m/>
    <m/>
    <m/>
    <m/>
    <n v="0"/>
    <m/>
    <m/>
  </r>
  <r>
    <x v="6"/>
    <x v="0"/>
    <s v="No"/>
    <x v="0"/>
    <m/>
    <n v="9"/>
    <m/>
    <m/>
    <s v="201701"/>
    <x v="298"/>
    <x v="170"/>
    <x v="19"/>
    <s v="Archdeaconry of Bedford"/>
    <m/>
    <m/>
    <m/>
    <m/>
    <n v="1500"/>
    <m/>
    <m/>
  </r>
  <r>
    <x v="6"/>
    <x v="0"/>
    <s v="No"/>
    <x v="1"/>
    <m/>
    <n v="9"/>
    <m/>
    <m/>
    <s v="201711"/>
    <x v="300"/>
    <x v="171"/>
    <x v="19"/>
    <s v="Archdeaconry of Bedford"/>
    <m/>
    <m/>
    <m/>
    <m/>
    <n v="0"/>
    <m/>
    <m/>
  </r>
  <r>
    <x v="6"/>
    <x v="0"/>
    <s v="OK"/>
    <x v="0"/>
    <m/>
    <n v="9"/>
    <m/>
    <m/>
    <s v="201713"/>
    <x v="301"/>
    <x v="172"/>
    <x v="19"/>
    <s v="Archdeaconry of Bedford"/>
    <m/>
    <m/>
    <m/>
    <m/>
    <n v="4000"/>
    <m/>
    <m/>
  </r>
  <r>
    <x v="6"/>
    <x v="0"/>
    <s v="No"/>
    <x v="0"/>
    <m/>
    <n v="9"/>
    <m/>
    <m/>
    <s v="201730"/>
    <x v="303"/>
    <x v="173"/>
    <x v="19"/>
    <s v="Archdeaconry of Bedford"/>
    <m/>
    <m/>
    <m/>
    <m/>
    <n v="1250"/>
    <m/>
    <m/>
  </r>
  <r>
    <x v="6"/>
    <x v="0"/>
    <s v="No"/>
    <x v="0"/>
    <m/>
    <n v="9"/>
    <m/>
    <m/>
    <s v="201740"/>
    <x v="304"/>
    <x v="174"/>
    <x v="19"/>
    <s v="Archdeaconry of Bedford"/>
    <m/>
    <m/>
    <m/>
    <m/>
    <n v="0"/>
    <m/>
    <m/>
  </r>
  <r>
    <x v="6"/>
    <x v="0"/>
    <s v="No"/>
    <x v="0"/>
    <m/>
    <n v="9"/>
    <m/>
    <m/>
    <s v="201690"/>
    <x v="305"/>
    <x v="175"/>
    <x v="19"/>
    <s v="Archdeaconry of Bedford"/>
    <m/>
    <m/>
    <m/>
    <m/>
    <n v="500"/>
    <m/>
    <m/>
  </r>
  <r>
    <x v="6"/>
    <x v="0"/>
    <s v="OK"/>
    <x v="0"/>
    <m/>
    <n v="9"/>
    <m/>
    <m/>
    <s v="202460"/>
    <x v="306"/>
    <x v="176"/>
    <x v="19"/>
    <s v="Archdeaconry of Bedford"/>
    <m/>
    <m/>
    <m/>
    <m/>
    <n v="0"/>
    <m/>
    <m/>
  </r>
  <r>
    <x v="6"/>
    <x v="0"/>
    <s v="No"/>
    <x v="0"/>
    <m/>
    <n v="9"/>
    <m/>
    <m/>
    <s v="202480"/>
    <x v="307"/>
    <x v="177"/>
    <x v="19"/>
    <s v="Archdeaconry of Bedford"/>
    <m/>
    <m/>
    <m/>
    <m/>
    <n v="3500"/>
    <m/>
    <m/>
  </r>
  <r>
    <x v="6"/>
    <x v="0"/>
    <s v="No"/>
    <x v="0"/>
    <m/>
    <n v="9"/>
    <m/>
    <m/>
    <s v="202491"/>
    <x v="308"/>
    <x v="178"/>
    <x v="19"/>
    <s v="Archdeaconry of Bedford"/>
    <m/>
    <m/>
    <m/>
    <m/>
    <n v="750"/>
    <m/>
    <m/>
  </r>
  <r>
    <x v="6"/>
    <x v="0"/>
    <s v="No"/>
    <x v="1"/>
    <m/>
    <n v="9"/>
    <m/>
    <m/>
    <s v="210440"/>
    <x v="309"/>
    <x v="179"/>
    <x v="20"/>
    <s v="Archdeaconry of Bedford"/>
    <m/>
    <m/>
    <m/>
    <m/>
    <n v="2689"/>
    <m/>
    <m/>
  </r>
  <r>
    <x v="6"/>
    <x v="0"/>
    <s v="OK"/>
    <x v="1"/>
    <m/>
    <n v="9"/>
    <m/>
    <m/>
    <s v="212130"/>
    <x v="310"/>
    <x v="179"/>
    <x v="20"/>
    <s v="Archdeaconry of Bedford"/>
    <m/>
    <m/>
    <m/>
    <m/>
    <n v="4348"/>
    <m/>
    <m/>
  </r>
  <r>
    <x v="6"/>
    <x v="0"/>
    <s v="No"/>
    <x v="0"/>
    <m/>
    <n v="9"/>
    <m/>
    <m/>
    <s v="210460"/>
    <x v="311"/>
    <x v="180"/>
    <x v="20"/>
    <s v="Archdeaconry of Bedford"/>
    <m/>
    <m/>
    <m/>
    <m/>
    <n v="770.75"/>
    <m/>
    <m/>
  </r>
  <r>
    <x v="6"/>
    <x v="0"/>
    <s v="No"/>
    <x v="0"/>
    <m/>
    <n v="9"/>
    <m/>
    <m/>
    <s v="211430"/>
    <x v="312"/>
    <x v="180"/>
    <x v="20"/>
    <s v="Archdeaconry of Bedford"/>
    <m/>
    <m/>
    <m/>
    <m/>
    <n v="100"/>
    <m/>
    <m/>
  </r>
  <r>
    <x v="6"/>
    <x v="0"/>
    <s v="OK"/>
    <x v="0"/>
    <m/>
    <n v="9"/>
    <m/>
    <m/>
    <s v="210630"/>
    <x v="313"/>
    <x v="181"/>
    <x v="20"/>
    <s v="Archdeaconry of Bedford"/>
    <m/>
    <m/>
    <m/>
    <m/>
    <n v="1922"/>
    <m/>
    <m/>
  </r>
  <r>
    <x v="6"/>
    <x v="0"/>
    <s v="No"/>
    <x v="0"/>
    <m/>
    <n v="9"/>
    <m/>
    <m/>
    <s v="211120"/>
    <x v="314"/>
    <x v="181"/>
    <x v="20"/>
    <s v="Archdeaconry of Bedford"/>
    <m/>
    <m/>
    <m/>
    <m/>
    <n v="2500"/>
    <m/>
    <m/>
  </r>
  <r>
    <x v="6"/>
    <x v="0"/>
    <s v="No"/>
    <x v="0"/>
    <m/>
    <n v="9"/>
    <m/>
    <m/>
    <s v="210730"/>
    <x v="315"/>
    <x v="182"/>
    <x v="20"/>
    <s v="Archdeaconry of Bedford"/>
    <m/>
    <m/>
    <m/>
    <m/>
    <n v="0"/>
    <m/>
    <m/>
  </r>
  <r>
    <x v="6"/>
    <x v="0"/>
    <s v="No"/>
    <x v="0"/>
    <m/>
    <n v="9"/>
    <m/>
    <m/>
    <s v="212070"/>
    <x v="316"/>
    <x v="182"/>
    <x v="20"/>
    <s v="Archdeaconry of Bedford"/>
    <m/>
    <m/>
    <m/>
    <m/>
    <n v="0"/>
    <m/>
    <m/>
  </r>
  <r>
    <x v="6"/>
    <x v="0"/>
    <s v="No"/>
    <x v="0"/>
    <m/>
    <n v="9"/>
    <m/>
    <m/>
    <s v="212890"/>
    <x v="317"/>
    <x v="182"/>
    <x v="20"/>
    <s v="Archdeaconry of Bedford"/>
    <m/>
    <m/>
    <m/>
    <m/>
    <n v="100"/>
    <m/>
    <m/>
  </r>
  <r>
    <x v="6"/>
    <x v="0"/>
    <s v="OK"/>
    <x v="0"/>
    <m/>
    <n v="9"/>
    <m/>
    <m/>
    <s v="210950"/>
    <x v="318"/>
    <x v="183"/>
    <x v="20"/>
    <s v="Archdeaconry of Bedford"/>
    <m/>
    <m/>
    <m/>
    <m/>
    <n v="0"/>
    <m/>
    <m/>
  </r>
  <r>
    <x v="6"/>
    <x v="0"/>
    <s v="OK"/>
    <x v="0"/>
    <m/>
    <n v="9"/>
    <m/>
    <m/>
    <s v="212320"/>
    <x v="319"/>
    <x v="183"/>
    <x v="20"/>
    <s v="Archdeaconry of Bedford"/>
    <m/>
    <m/>
    <m/>
    <m/>
    <n v="0"/>
    <m/>
    <m/>
  </r>
  <r>
    <x v="6"/>
    <x v="0"/>
    <s v="OK"/>
    <x v="0"/>
    <m/>
    <n v="9"/>
    <m/>
    <m/>
    <s v="212361"/>
    <x v="320"/>
    <x v="183"/>
    <x v="20"/>
    <s v="Archdeaconry of Bedford"/>
    <m/>
    <m/>
    <m/>
    <m/>
    <n v="420"/>
    <m/>
    <m/>
  </r>
  <r>
    <x v="6"/>
    <x v="0"/>
    <s v="No"/>
    <x v="0"/>
    <m/>
    <n v="9"/>
    <m/>
    <m/>
    <s v="211830"/>
    <x v="321"/>
    <x v="184"/>
    <x v="20"/>
    <s v="Archdeaconry of Bedford"/>
    <m/>
    <m/>
    <m/>
    <m/>
    <n v="500"/>
    <m/>
    <m/>
  </r>
  <r>
    <x v="6"/>
    <x v="0"/>
    <s v="No"/>
    <x v="0"/>
    <m/>
    <n v="9"/>
    <m/>
    <m/>
    <s v="212570"/>
    <x v="322"/>
    <x v="184"/>
    <x v="20"/>
    <s v="Archdeaconry of Bedford"/>
    <m/>
    <m/>
    <m/>
    <m/>
    <n v="0.01"/>
    <m/>
    <m/>
  </r>
  <r>
    <x v="6"/>
    <x v="0"/>
    <s v="OK"/>
    <x v="0"/>
    <m/>
    <n v="9"/>
    <m/>
    <m/>
    <s v="211930"/>
    <x v="323"/>
    <x v="181"/>
    <x v="20"/>
    <s v="Archdeaconry of Bedford"/>
    <m/>
    <m/>
    <m/>
    <m/>
    <n v="2000"/>
    <m/>
    <m/>
  </r>
  <r>
    <x v="6"/>
    <x v="0"/>
    <s v="OK"/>
    <x v="0"/>
    <m/>
    <n v="9"/>
    <m/>
    <m/>
    <s v="211970"/>
    <x v="324"/>
    <x v="184"/>
    <x v="20"/>
    <s v="Archdeaconry of Bedford"/>
    <m/>
    <m/>
    <m/>
    <m/>
    <n v="1657.35"/>
    <m/>
    <m/>
  </r>
  <r>
    <x v="6"/>
    <x v="0"/>
    <s v="No"/>
    <x v="0"/>
    <m/>
    <n v="9"/>
    <m/>
    <m/>
    <s v="212000"/>
    <x v="325"/>
    <x v="181"/>
    <x v="20"/>
    <s v="Archdeaconry of Bedford"/>
    <m/>
    <m/>
    <m/>
    <m/>
    <n v="0"/>
    <m/>
    <m/>
  </r>
  <r>
    <x v="6"/>
    <x v="0"/>
    <s v="No"/>
    <x v="0"/>
    <m/>
    <n v="9"/>
    <m/>
    <m/>
    <s v="213000"/>
    <x v="326"/>
    <x v="181"/>
    <x v="20"/>
    <s v="Archdeaconry of Bedford"/>
    <m/>
    <m/>
    <m/>
    <m/>
    <n v="500"/>
    <m/>
    <m/>
  </r>
  <r>
    <x v="6"/>
    <x v="0"/>
    <s v="No"/>
    <x v="0"/>
    <m/>
    <n v="9"/>
    <m/>
    <m/>
    <s v="212450"/>
    <x v="327"/>
    <x v="181"/>
    <x v="20"/>
    <s v="Archdeaconry of Bedford"/>
    <m/>
    <m/>
    <m/>
    <m/>
    <n v="800"/>
    <m/>
    <m/>
  </r>
  <r>
    <x v="6"/>
    <x v="0"/>
    <s v="No"/>
    <x v="0"/>
    <m/>
    <n v="9"/>
    <m/>
    <m/>
    <s v="212630"/>
    <x v="328"/>
    <x v="181"/>
    <x v="20"/>
    <s v="Archdeaconry of Bedford"/>
    <m/>
    <m/>
    <m/>
    <m/>
    <n v="0"/>
    <m/>
    <m/>
  </r>
  <r>
    <x v="6"/>
    <x v="0"/>
    <s v="No"/>
    <x v="0"/>
    <m/>
    <n v="9"/>
    <m/>
    <m/>
    <s v="213020"/>
    <x v="329"/>
    <x v="185"/>
    <x v="20"/>
    <s v="Archdeaconry of Bedford"/>
    <m/>
    <m/>
    <m/>
    <m/>
    <n v="2000"/>
    <m/>
    <m/>
  </r>
  <r>
    <x v="6"/>
    <x v="0"/>
    <s v="No"/>
    <x v="0"/>
    <m/>
    <n v="9"/>
    <m/>
    <m/>
    <s v="210540"/>
    <x v="330"/>
    <x v="186"/>
    <x v="20"/>
    <s v="Archdeaconry of Bedford"/>
    <m/>
    <m/>
    <m/>
    <m/>
    <n v="10500"/>
    <m/>
    <m/>
  </r>
  <r>
    <x v="6"/>
    <x v="0"/>
    <s v="No"/>
    <x v="0"/>
    <m/>
    <n v="9"/>
    <m/>
    <m/>
    <s v="211921"/>
    <x v="331"/>
    <x v="186"/>
    <x v="20"/>
    <s v="Archdeaconry of Bedford"/>
    <m/>
    <m/>
    <m/>
    <m/>
    <n v="1588.42"/>
    <m/>
    <m/>
  </r>
  <r>
    <x v="6"/>
    <x v="0"/>
    <s v="OK"/>
    <x v="0"/>
    <m/>
    <n v="9"/>
    <m/>
    <m/>
    <s v="212380"/>
    <x v="332"/>
    <x v="186"/>
    <x v="20"/>
    <s v="Archdeaconry of Bedford"/>
    <m/>
    <m/>
    <m/>
    <m/>
    <n v="590.5"/>
    <m/>
    <m/>
  </r>
  <r>
    <x v="6"/>
    <x v="0"/>
    <s v="OK"/>
    <x v="0"/>
    <m/>
    <n v="9"/>
    <m/>
    <m/>
    <s v="210690"/>
    <x v="333"/>
    <x v="187"/>
    <x v="20"/>
    <s v="Archdeaconry of Bedford"/>
    <m/>
    <m/>
    <m/>
    <m/>
    <n v="4873"/>
    <m/>
    <m/>
  </r>
  <r>
    <x v="5"/>
    <x v="1"/>
    <s v="No"/>
    <x v="0"/>
    <m/>
    <m/>
    <s v="historical"/>
    <d v="2023-01-01T00:00:00"/>
    <s v="041300"/>
    <x v="105"/>
    <x v="72"/>
    <x v="8"/>
    <s v="Archdeaconry of Hertford"/>
    <m/>
    <m/>
    <m/>
    <m/>
    <n v="4948.5"/>
    <m/>
    <m/>
  </r>
  <r>
    <x v="5"/>
    <x v="1"/>
    <s v="No"/>
    <x v="0"/>
    <m/>
    <m/>
    <s v="historical"/>
    <d v="2023-01-01T00:00:00"/>
    <s v="122443"/>
    <x v="191"/>
    <x v="110"/>
    <x v="13"/>
    <s v="Archdeaconry of Hertford"/>
    <m/>
    <m/>
    <m/>
    <m/>
    <n v="2500"/>
    <m/>
    <m/>
  </r>
  <r>
    <x v="5"/>
    <x v="1"/>
    <s v="No"/>
    <x v="0"/>
    <m/>
    <m/>
    <s v="historical"/>
    <d v="2023-02-01T00:00:00"/>
    <s v="112340"/>
    <x v="51"/>
    <x v="28"/>
    <x v="3"/>
    <s v="Archdeaconry of St Albans "/>
    <m/>
    <m/>
    <m/>
    <m/>
    <n v="6000"/>
    <m/>
    <m/>
  </r>
  <r>
    <x v="5"/>
    <x v="1"/>
    <s v="OK"/>
    <x v="0"/>
    <m/>
    <m/>
    <s v="historical"/>
    <d v="2023-02-01T00:00:00"/>
    <s v="022110"/>
    <x v="91"/>
    <x v="63"/>
    <x v="7"/>
    <s v="Archdeaconry of Hertford"/>
    <m/>
    <m/>
    <m/>
    <m/>
    <n v="1001"/>
    <m/>
    <m/>
  </r>
  <r>
    <x v="5"/>
    <x v="1"/>
    <s v="OK"/>
    <x v="0"/>
    <m/>
    <m/>
    <s v="historical"/>
    <d v="2023-02-01T00:00:00"/>
    <s v="052830"/>
    <x v="125"/>
    <x v="81"/>
    <x v="9"/>
    <s v="Archdeaconry of Hertford"/>
    <m/>
    <m/>
    <m/>
    <m/>
    <n v="2935.75"/>
    <m/>
    <m/>
  </r>
  <r>
    <x v="5"/>
    <x v="1"/>
    <s v="No"/>
    <x v="0"/>
    <m/>
    <m/>
    <s v="historical"/>
    <d v="2023-02-01T00:00:00"/>
    <s v="052660"/>
    <x v="139"/>
    <x v="79"/>
    <x v="9"/>
    <s v="Archdeaconry of Hertford"/>
    <m/>
    <m/>
    <m/>
    <m/>
    <n v="6094.5"/>
    <m/>
    <m/>
  </r>
  <r>
    <x v="5"/>
    <x v="1"/>
    <s v="No"/>
    <x v="0"/>
    <m/>
    <m/>
    <s v="historical"/>
    <d v="2023-02-01T00:00:00"/>
    <s v="150201"/>
    <x v="204"/>
    <x v="117"/>
    <x v="14"/>
    <s v="Archdeaconry of Bedford"/>
    <m/>
    <m/>
    <m/>
    <m/>
    <n v="1189.25"/>
    <m/>
    <m/>
  </r>
  <r>
    <x v="5"/>
    <x v="1"/>
    <s v="No"/>
    <x v="0"/>
    <m/>
    <m/>
    <s v="historical"/>
    <d v="2023-02-01T00:00:00"/>
    <s v="160220"/>
    <x v="229"/>
    <x v="128"/>
    <x v="15"/>
    <s v="Archdeaconry of Bedford"/>
    <m/>
    <m/>
    <m/>
    <m/>
    <n v="3576"/>
    <m/>
    <m/>
  </r>
  <r>
    <x v="5"/>
    <x v="1"/>
    <s v="No"/>
    <x v="0"/>
    <m/>
    <m/>
    <s v="historical"/>
    <d v="2023-03-01T00:00:00"/>
    <s v="122445"/>
    <x v="186"/>
    <x v="105"/>
    <x v="13"/>
    <s v="Archdeaconry of Hertford"/>
    <m/>
    <m/>
    <m/>
    <m/>
    <n v="700"/>
    <m/>
    <m/>
  </r>
  <r>
    <x v="5"/>
    <x v="1"/>
    <s v="OK"/>
    <x v="0"/>
    <m/>
    <m/>
    <s v="historical"/>
    <d v="2023-04-01T00:00:00"/>
    <s v="022110"/>
    <x v="91"/>
    <x v="63"/>
    <x v="7"/>
    <s v="Archdeaconry of Hertford"/>
    <m/>
    <m/>
    <m/>
    <m/>
    <n v="719"/>
    <m/>
    <m/>
  </r>
  <r>
    <x v="5"/>
    <x v="1"/>
    <s v="No"/>
    <x v="0"/>
    <m/>
    <m/>
    <s v="historical"/>
    <d v="2023-04-01T00:00:00"/>
    <s v="211830"/>
    <x v="321"/>
    <x v="184"/>
    <x v="20"/>
    <s v="Archdeaconry of Bedford"/>
    <m/>
    <m/>
    <m/>
    <m/>
    <n v="1000"/>
    <m/>
    <m/>
  </r>
  <r>
    <x v="4"/>
    <x v="0"/>
    <s v="No"/>
    <x v="1"/>
    <m/>
    <m/>
    <s v="historical"/>
    <d v="2023-06-01T00:00:00"/>
    <s v="202461"/>
    <x v="289"/>
    <x v="161"/>
    <x v="19"/>
    <s v="Archdeaconry of Bedford"/>
    <m/>
    <m/>
    <m/>
    <m/>
    <n v="5359"/>
    <m/>
    <m/>
  </r>
  <r>
    <x v="7"/>
    <x v="2"/>
    <s v="OK"/>
    <x v="0"/>
    <m/>
    <m/>
    <s v="historical"/>
    <d v="2023-10-01T00:00:00"/>
    <s v="092061"/>
    <x v="23"/>
    <x v="10"/>
    <x v="1"/>
    <s v="Archdeaconry of St Albans "/>
    <m/>
    <m/>
    <m/>
    <m/>
    <n v="2583"/>
    <m/>
    <n v="-2583"/>
  </r>
  <r>
    <x v="7"/>
    <x v="2"/>
    <s v="No"/>
    <x v="0"/>
    <m/>
    <m/>
    <s v="Debt"/>
    <m/>
    <s v="032880"/>
    <x v="9"/>
    <x v="2"/>
    <x v="0"/>
    <s v="Archdeaconry of St Albans "/>
    <m/>
    <m/>
    <m/>
    <m/>
    <m/>
    <m/>
    <n v="2771"/>
  </r>
  <r>
    <x v="7"/>
    <x v="2"/>
    <s v="No"/>
    <x v="0"/>
    <m/>
    <m/>
    <s v="Debt"/>
    <m/>
    <s v="091670"/>
    <x v="11"/>
    <x v="4"/>
    <x v="1"/>
    <s v="Archdeaconry of St Albans "/>
    <m/>
    <m/>
    <m/>
    <m/>
    <m/>
    <m/>
    <n v="28030.5"/>
  </r>
  <r>
    <x v="7"/>
    <x v="2"/>
    <s v="No"/>
    <x v="0"/>
    <m/>
    <m/>
    <s v="Debt"/>
    <m/>
    <s v="091290"/>
    <x v="12"/>
    <x v="5"/>
    <x v="1"/>
    <s v="Archdeaconry of St Albans "/>
    <m/>
    <m/>
    <m/>
    <m/>
    <m/>
    <m/>
    <n v="67838"/>
  </r>
  <r>
    <x v="7"/>
    <x v="2"/>
    <s v="No"/>
    <x v="0"/>
    <m/>
    <m/>
    <s v="Debt"/>
    <m/>
    <s v="091340"/>
    <x v="13"/>
    <x v="6"/>
    <x v="1"/>
    <s v="Archdeaconry of St Albans "/>
    <m/>
    <m/>
    <m/>
    <m/>
    <m/>
    <m/>
    <n v="2727.5"/>
  </r>
  <r>
    <x v="7"/>
    <x v="2"/>
    <s v="No"/>
    <x v="0"/>
    <m/>
    <m/>
    <s v="Debt"/>
    <m/>
    <s v="091460"/>
    <x v="15"/>
    <x v="7"/>
    <x v="1"/>
    <s v="Archdeaconry of St Albans "/>
    <m/>
    <m/>
    <m/>
    <m/>
    <m/>
    <m/>
    <n v="7448"/>
  </r>
  <r>
    <x v="7"/>
    <x v="2"/>
    <s v="No"/>
    <x v="0"/>
    <m/>
    <m/>
    <s v="Debt"/>
    <m/>
    <s v="091940"/>
    <x v="16"/>
    <x v="7"/>
    <x v="1"/>
    <s v="Archdeaconry of St Albans "/>
    <m/>
    <m/>
    <m/>
    <m/>
    <m/>
    <m/>
    <n v="13581.25"/>
  </r>
  <r>
    <x v="7"/>
    <x v="2"/>
    <s v="OK"/>
    <x v="0"/>
    <m/>
    <m/>
    <s v="Debt"/>
    <m/>
    <s v="092061"/>
    <x v="23"/>
    <x v="10"/>
    <x v="1"/>
    <s v="Archdeaconry of St Albans "/>
    <m/>
    <m/>
    <m/>
    <m/>
    <m/>
    <m/>
    <n v="2589"/>
  </r>
  <r>
    <x v="7"/>
    <x v="2"/>
    <s v="No"/>
    <x v="0"/>
    <m/>
    <m/>
    <s v="Debt"/>
    <m/>
    <s v="102300"/>
    <x v="36"/>
    <x v="12"/>
    <x v="2"/>
    <s v="Archdeaconry of St Albans "/>
    <m/>
    <m/>
    <m/>
    <m/>
    <m/>
    <m/>
    <n v="3853"/>
  </r>
  <r>
    <x v="7"/>
    <x v="2"/>
    <s v="No"/>
    <x v="0"/>
    <m/>
    <m/>
    <s v="Debt"/>
    <m/>
    <s v="110740"/>
    <x v="48"/>
    <x v="31"/>
    <x v="3"/>
    <s v="Archdeaconry of St Albans "/>
    <m/>
    <m/>
    <m/>
    <m/>
    <m/>
    <m/>
    <n v="12946"/>
  </r>
  <r>
    <x v="7"/>
    <x v="2"/>
    <s v="No"/>
    <x v="0"/>
    <m/>
    <m/>
    <s v="Debt"/>
    <m/>
    <s v="112340"/>
    <x v="51"/>
    <x v="28"/>
    <x v="3"/>
    <s v="Archdeaconry of St Albans "/>
    <m/>
    <m/>
    <m/>
    <m/>
    <m/>
    <m/>
    <n v="15442"/>
  </r>
  <r>
    <x v="7"/>
    <x v="2"/>
    <s v="No"/>
    <x v="0"/>
    <m/>
    <m/>
    <s v="Debt"/>
    <m/>
    <s v="131520"/>
    <x v="54"/>
    <x v="35"/>
    <x v="4"/>
    <s v="Archdeaconry of St Albans "/>
    <m/>
    <m/>
    <m/>
    <m/>
    <m/>
    <m/>
    <n v="15000"/>
  </r>
  <r>
    <x v="7"/>
    <x v="2"/>
    <s v="No"/>
    <x v="0"/>
    <m/>
    <m/>
    <s v="Debt"/>
    <m/>
    <s v="132730"/>
    <x v="57"/>
    <x v="38"/>
    <x v="4"/>
    <s v="Archdeaconry of St Albans "/>
    <m/>
    <m/>
    <m/>
    <m/>
    <m/>
    <m/>
    <n v="2999"/>
  </r>
  <r>
    <x v="7"/>
    <x v="2"/>
    <s v="No"/>
    <x v="0"/>
    <m/>
    <m/>
    <s v="Debt"/>
    <m/>
    <s v="132781"/>
    <x v="63"/>
    <x v="44"/>
    <x v="4"/>
    <s v="Archdeaconry of St Albans "/>
    <m/>
    <m/>
    <m/>
    <m/>
    <m/>
    <m/>
    <n v="7255"/>
  </r>
  <r>
    <x v="7"/>
    <x v="2"/>
    <s v="No"/>
    <x v="0"/>
    <m/>
    <m/>
    <s v="Debt"/>
    <m/>
    <s v="130580"/>
    <x v="65"/>
    <x v="46"/>
    <x v="4"/>
    <s v="Archdeaconry of St Albans "/>
    <m/>
    <m/>
    <m/>
    <m/>
    <m/>
    <m/>
    <n v="15000"/>
  </r>
  <r>
    <x v="7"/>
    <x v="2"/>
    <s v="No"/>
    <x v="0"/>
    <m/>
    <m/>
    <s v="Debt"/>
    <m/>
    <s v="140150"/>
    <x v="66"/>
    <x v="47"/>
    <x v="5"/>
    <s v="Archdeaconry of St Albans "/>
    <m/>
    <m/>
    <m/>
    <m/>
    <m/>
    <m/>
    <n v="11722"/>
  </r>
  <r>
    <x v="7"/>
    <x v="2"/>
    <s v="No"/>
    <x v="0"/>
    <m/>
    <m/>
    <s v="Debt"/>
    <m/>
    <s v="140960"/>
    <x v="68"/>
    <x v="48"/>
    <x v="5"/>
    <s v="Archdeaconry of St Albans "/>
    <m/>
    <m/>
    <m/>
    <m/>
    <m/>
    <m/>
    <n v="2000"/>
  </r>
  <r>
    <x v="7"/>
    <x v="2"/>
    <s v="No"/>
    <x v="0"/>
    <m/>
    <m/>
    <s v="Debt"/>
    <m/>
    <s v="231172"/>
    <x v="76"/>
    <x v="54"/>
    <x v="6"/>
    <s v="Archdeaconry of St Albans "/>
    <m/>
    <m/>
    <m/>
    <m/>
    <m/>
    <m/>
    <n v="7086"/>
  </r>
  <r>
    <x v="7"/>
    <x v="2"/>
    <s v="No"/>
    <x v="0"/>
    <m/>
    <m/>
    <s v="Debt"/>
    <m/>
    <s v="231174"/>
    <x v="78"/>
    <x v="54"/>
    <x v="6"/>
    <s v="Archdeaconry of St Albans "/>
    <m/>
    <m/>
    <m/>
    <m/>
    <m/>
    <m/>
    <n v="50706"/>
  </r>
  <r>
    <x v="7"/>
    <x v="2"/>
    <s v="No"/>
    <x v="0"/>
    <m/>
    <m/>
    <s v="Debt"/>
    <m/>
    <s v="230500"/>
    <x v="79"/>
    <x v="55"/>
    <x v="6"/>
    <s v="Archdeaconry of St Albans "/>
    <m/>
    <m/>
    <m/>
    <m/>
    <m/>
    <m/>
    <n v="50165"/>
  </r>
  <r>
    <x v="7"/>
    <x v="2"/>
    <s v="No"/>
    <x v="0"/>
    <m/>
    <m/>
    <s v="Debt"/>
    <m/>
    <s v="230642"/>
    <x v="82"/>
    <x v="56"/>
    <x v="6"/>
    <s v="Archdeaconry of St Albans "/>
    <m/>
    <m/>
    <m/>
    <m/>
    <m/>
    <m/>
    <n v="22872"/>
  </r>
  <r>
    <x v="7"/>
    <x v="2"/>
    <s v="No"/>
    <x v="0"/>
    <m/>
    <m/>
    <s v="Debt"/>
    <m/>
    <s v="021750"/>
    <x v="88"/>
    <x v="60"/>
    <x v="7"/>
    <s v="Archdeaconry of Hertford"/>
    <m/>
    <m/>
    <m/>
    <m/>
    <m/>
    <m/>
    <n v="657574"/>
  </r>
  <r>
    <x v="7"/>
    <x v="2"/>
    <s v="No"/>
    <x v="0"/>
    <m/>
    <m/>
    <s v="Debt"/>
    <m/>
    <s v="022600"/>
    <x v="94"/>
    <x v="65"/>
    <x v="7"/>
    <s v="Archdeaconry of Hertford"/>
    <m/>
    <m/>
    <m/>
    <m/>
    <m/>
    <m/>
    <n v="86129.370000004768"/>
  </r>
  <r>
    <x v="7"/>
    <x v="2"/>
    <s v="No"/>
    <x v="0"/>
    <m/>
    <m/>
    <s v="Debt"/>
    <m/>
    <s v="020470"/>
    <x v="95"/>
    <x v="66"/>
    <x v="7"/>
    <s v="Archdeaconry of Hertford"/>
    <m/>
    <m/>
    <m/>
    <m/>
    <m/>
    <m/>
    <n v="179059.0000000298"/>
  </r>
  <r>
    <x v="7"/>
    <x v="2"/>
    <s v="No"/>
    <x v="0"/>
    <m/>
    <m/>
    <s v="Debt"/>
    <m/>
    <s v="040020"/>
    <x v="96"/>
    <x v="67"/>
    <x v="8"/>
    <s v="Archdeaconry of Hertford"/>
    <m/>
    <m/>
    <m/>
    <m/>
    <m/>
    <m/>
    <n v="26435"/>
  </r>
  <r>
    <x v="7"/>
    <x v="2"/>
    <s v="No"/>
    <x v="0"/>
    <m/>
    <m/>
    <s v="Debt"/>
    <m/>
    <s v="041630"/>
    <x v="97"/>
    <x v="67"/>
    <x v="8"/>
    <s v="Archdeaconry of Hertford"/>
    <m/>
    <m/>
    <m/>
    <m/>
    <m/>
    <m/>
    <n v="10313.75"/>
  </r>
  <r>
    <x v="7"/>
    <x v="2"/>
    <s v="No"/>
    <x v="0"/>
    <m/>
    <m/>
    <s v="Debt"/>
    <m/>
    <s v="042550"/>
    <x v="98"/>
    <x v="68"/>
    <x v="8"/>
    <s v="Archdeaconry of Hertford"/>
    <m/>
    <m/>
    <m/>
    <m/>
    <m/>
    <m/>
    <n v="29887"/>
  </r>
  <r>
    <x v="7"/>
    <x v="2"/>
    <s v="No"/>
    <x v="0"/>
    <m/>
    <m/>
    <s v="Debt"/>
    <m/>
    <s v="040520"/>
    <x v="100"/>
    <x v="70"/>
    <x v="8"/>
    <s v="Archdeaconry of Hertford"/>
    <m/>
    <m/>
    <m/>
    <m/>
    <m/>
    <m/>
    <n v="34730.130000010133"/>
  </r>
  <r>
    <x v="7"/>
    <x v="2"/>
    <s v="No"/>
    <x v="0"/>
    <m/>
    <m/>
    <s v="Debt"/>
    <m/>
    <s v="040990"/>
    <x v="101"/>
    <x v="70"/>
    <x v="8"/>
    <s v="Archdeaconry of Hertford"/>
    <m/>
    <m/>
    <m/>
    <m/>
    <m/>
    <m/>
    <n v="12724"/>
  </r>
  <r>
    <x v="7"/>
    <x v="2"/>
    <s v="No"/>
    <x v="0"/>
    <m/>
    <m/>
    <s v="Debt"/>
    <m/>
    <s v="042451"/>
    <x v="102"/>
    <x v="70"/>
    <x v="8"/>
    <s v="Archdeaconry of Hertford"/>
    <m/>
    <m/>
    <m/>
    <m/>
    <m/>
    <m/>
    <n v="1621.6000000005588"/>
  </r>
  <r>
    <x v="7"/>
    <x v="2"/>
    <s v="No"/>
    <x v="0"/>
    <m/>
    <m/>
    <s v="Debt"/>
    <m/>
    <s v="041000"/>
    <x v="103"/>
    <x v="71"/>
    <x v="8"/>
    <s v="Archdeaconry of Hertford"/>
    <m/>
    <m/>
    <m/>
    <m/>
    <m/>
    <m/>
    <n v="60147.5"/>
  </r>
  <r>
    <x v="7"/>
    <x v="2"/>
    <s v="OK"/>
    <x v="0"/>
    <m/>
    <m/>
    <s v="Debt"/>
    <m/>
    <s v="041250"/>
    <x v="104"/>
    <x v="71"/>
    <x v="8"/>
    <s v="Archdeaconry of Hertford"/>
    <m/>
    <m/>
    <m/>
    <m/>
    <m/>
    <m/>
    <n v="7792"/>
  </r>
  <r>
    <x v="7"/>
    <x v="2"/>
    <s v="No"/>
    <x v="0"/>
    <m/>
    <m/>
    <s v="Debt"/>
    <m/>
    <s v="041300"/>
    <x v="105"/>
    <x v="72"/>
    <x v="8"/>
    <s v="Archdeaconry of Hertford"/>
    <m/>
    <m/>
    <m/>
    <m/>
    <m/>
    <m/>
    <n v="20863"/>
  </r>
  <r>
    <x v="7"/>
    <x v="2"/>
    <s v="No"/>
    <x v="0"/>
    <m/>
    <m/>
    <s v="Debt"/>
    <m/>
    <s v="041850"/>
    <x v="106"/>
    <x v="67"/>
    <x v="8"/>
    <s v="Archdeaconry of Hertford"/>
    <m/>
    <m/>
    <m/>
    <m/>
    <m/>
    <m/>
    <n v="37638"/>
  </r>
  <r>
    <x v="7"/>
    <x v="2"/>
    <s v="No"/>
    <x v="0"/>
    <m/>
    <m/>
    <s v="Debt"/>
    <m/>
    <s v="050530"/>
    <x v="116"/>
    <x v="78"/>
    <x v="9"/>
    <s v="Archdeaconry of Hertford"/>
    <m/>
    <m/>
    <m/>
    <m/>
    <m/>
    <m/>
    <n v="8416"/>
  </r>
  <r>
    <x v="7"/>
    <x v="2"/>
    <s v="No"/>
    <x v="0"/>
    <m/>
    <m/>
    <s v="Debt"/>
    <m/>
    <s v="050770"/>
    <x v="120"/>
    <x v="79"/>
    <x v="9"/>
    <s v="Archdeaconry of Hertford"/>
    <m/>
    <m/>
    <m/>
    <m/>
    <m/>
    <m/>
    <n v="5508"/>
  </r>
  <r>
    <x v="7"/>
    <x v="2"/>
    <s v="No"/>
    <x v="0"/>
    <m/>
    <m/>
    <s v="Debt"/>
    <m/>
    <s v="052551"/>
    <x v="121"/>
    <x v="79"/>
    <x v="9"/>
    <s v="Archdeaconry of Hertford"/>
    <m/>
    <m/>
    <m/>
    <m/>
    <m/>
    <m/>
    <n v="1573"/>
  </r>
  <r>
    <x v="7"/>
    <x v="2"/>
    <s v="No"/>
    <x v="0"/>
    <m/>
    <m/>
    <s v="Debt"/>
    <m/>
    <s v="052150"/>
    <x v="138"/>
    <x v="84"/>
    <x v="9"/>
    <s v="Archdeaconry of Hertford"/>
    <m/>
    <m/>
    <m/>
    <m/>
    <m/>
    <m/>
    <n v="20144.000000007451"/>
  </r>
  <r>
    <x v="7"/>
    <x v="2"/>
    <s v="No"/>
    <x v="0"/>
    <m/>
    <m/>
    <s v="Debt"/>
    <m/>
    <s v="060650"/>
    <x v="141"/>
    <x v="86"/>
    <x v="10"/>
    <s v="Archdeaconry of Hertford"/>
    <m/>
    <m/>
    <m/>
    <m/>
    <m/>
    <m/>
    <n v="89018"/>
  </r>
  <r>
    <x v="7"/>
    <x v="2"/>
    <s v="No"/>
    <x v="0"/>
    <m/>
    <m/>
    <s v="Debt"/>
    <m/>
    <s v="062620"/>
    <x v="142"/>
    <x v="86"/>
    <x v="10"/>
    <s v="Archdeaconry of Hertford"/>
    <m/>
    <m/>
    <m/>
    <m/>
    <m/>
    <m/>
    <n v="31701.820000000298"/>
  </r>
  <r>
    <x v="7"/>
    <x v="2"/>
    <s v="No"/>
    <x v="0"/>
    <m/>
    <m/>
    <s v="Debt"/>
    <m/>
    <s v="061010"/>
    <x v="143"/>
    <x v="86"/>
    <x v="10"/>
    <s v="Archdeaconry of Hertford"/>
    <m/>
    <m/>
    <m/>
    <m/>
    <m/>
    <m/>
    <n v="82460"/>
  </r>
  <r>
    <x v="7"/>
    <x v="2"/>
    <s v="OK"/>
    <x v="0"/>
    <m/>
    <m/>
    <s v="Debt"/>
    <m/>
    <s v="062680"/>
    <x v="147"/>
    <x v="86"/>
    <x v="10"/>
    <s v="Archdeaconry of Hertford"/>
    <m/>
    <m/>
    <m/>
    <m/>
    <m/>
    <m/>
    <n v="70743"/>
  </r>
  <r>
    <x v="7"/>
    <x v="2"/>
    <s v="No"/>
    <x v="0"/>
    <m/>
    <m/>
    <s v="Debt"/>
    <m/>
    <s v="071133"/>
    <x v="155"/>
    <x v="92"/>
    <x v="11"/>
    <s v="Archdeaconry of Hertford"/>
    <m/>
    <m/>
    <m/>
    <m/>
    <m/>
    <m/>
    <n v="13726.25"/>
  </r>
  <r>
    <x v="7"/>
    <x v="2"/>
    <s v="No"/>
    <x v="0"/>
    <m/>
    <m/>
    <s v="Debt"/>
    <m/>
    <s v="071140"/>
    <x v="156"/>
    <x v="93"/>
    <x v="11"/>
    <s v="Archdeaconry of Hertford"/>
    <m/>
    <m/>
    <m/>
    <m/>
    <m/>
    <m/>
    <n v="12917.65000000596"/>
  </r>
  <r>
    <x v="7"/>
    <x v="2"/>
    <s v="No"/>
    <x v="0"/>
    <m/>
    <m/>
    <s v="Debt"/>
    <m/>
    <s v="082010"/>
    <x v="166"/>
    <x v="96"/>
    <x v="12"/>
    <s v="Archdeaconry of Hertford"/>
    <m/>
    <m/>
    <m/>
    <m/>
    <m/>
    <m/>
    <n v="14170"/>
  </r>
  <r>
    <x v="7"/>
    <x v="2"/>
    <s v="No"/>
    <x v="0"/>
    <m/>
    <m/>
    <s v="Debt"/>
    <m/>
    <s v="081040"/>
    <x v="173"/>
    <x v="99"/>
    <x v="12"/>
    <s v="Archdeaconry of Hertford"/>
    <m/>
    <m/>
    <m/>
    <m/>
    <m/>
    <m/>
    <n v="3986.6999999992549"/>
  </r>
  <r>
    <x v="7"/>
    <x v="2"/>
    <s v="No"/>
    <x v="0"/>
    <m/>
    <m/>
    <s v="Debt"/>
    <m/>
    <s v="082420"/>
    <x v="174"/>
    <x v="99"/>
    <x v="12"/>
    <s v="Archdeaconry of Hertford"/>
    <m/>
    <m/>
    <m/>
    <m/>
    <m/>
    <m/>
    <n v="11165.5"/>
  </r>
  <r>
    <x v="7"/>
    <x v="2"/>
    <s v="No"/>
    <x v="0"/>
    <m/>
    <m/>
    <s v="Debt"/>
    <m/>
    <s v="081240"/>
    <x v="178"/>
    <x v="100"/>
    <x v="12"/>
    <s v="Archdeaconry of Hertford"/>
    <m/>
    <m/>
    <m/>
    <m/>
    <m/>
    <m/>
    <n v="53373.25"/>
  </r>
  <r>
    <x v="7"/>
    <x v="2"/>
    <s v="No"/>
    <x v="0"/>
    <m/>
    <m/>
    <s v="Debt"/>
    <m/>
    <s v="082690"/>
    <x v="184"/>
    <x v="103"/>
    <x v="12"/>
    <s v="Archdeaconry of Hertford"/>
    <m/>
    <m/>
    <m/>
    <m/>
    <m/>
    <m/>
    <n v="54013.080000013113"/>
  </r>
  <r>
    <x v="7"/>
    <x v="2"/>
    <s v="No"/>
    <x v="0"/>
    <m/>
    <m/>
    <s v="Debt"/>
    <m/>
    <s v="121470"/>
    <x v="188"/>
    <x v="107"/>
    <x v="13"/>
    <s v="Archdeaconry of Hertford"/>
    <m/>
    <m/>
    <m/>
    <m/>
    <m/>
    <m/>
    <n v="30297"/>
  </r>
  <r>
    <x v="7"/>
    <x v="2"/>
    <s v="No"/>
    <x v="0"/>
    <m/>
    <m/>
    <s v="Debt"/>
    <m/>
    <s v="122443"/>
    <x v="191"/>
    <x v="110"/>
    <x v="13"/>
    <s v="Archdeaconry of Hertford"/>
    <m/>
    <m/>
    <m/>
    <m/>
    <m/>
    <m/>
    <n v="11000"/>
  </r>
  <r>
    <x v="7"/>
    <x v="2"/>
    <s v="No"/>
    <x v="1"/>
    <m/>
    <m/>
    <s v="Debt"/>
    <m/>
    <s v="122446"/>
    <x v="193"/>
    <x v="112"/>
    <x v="13"/>
    <s v="Archdeaconry of Hertford"/>
    <m/>
    <m/>
    <m/>
    <m/>
    <m/>
    <m/>
    <n v="32776.959999978542"/>
  </r>
  <r>
    <x v="7"/>
    <x v="2"/>
    <s v="No"/>
    <x v="0"/>
    <m/>
    <m/>
    <s v="Debt"/>
    <m/>
    <s v="151810"/>
    <x v="196"/>
    <x v="114"/>
    <x v="14"/>
    <s v="Archdeaconry of Bedford"/>
    <m/>
    <m/>
    <m/>
    <m/>
    <m/>
    <m/>
    <n v="23223.5"/>
  </r>
  <r>
    <x v="7"/>
    <x v="2"/>
    <s v="No"/>
    <x v="0"/>
    <m/>
    <m/>
    <s v="Debt"/>
    <m/>
    <s v="150130"/>
    <x v="198"/>
    <x v="115"/>
    <x v="14"/>
    <s v="Archdeaconry of Bedford"/>
    <m/>
    <m/>
    <m/>
    <m/>
    <m/>
    <m/>
    <n v="120933"/>
  </r>
  <r>
    <x v="7"/>
    <x v="2"/>
    <s v="No"/>
    <x v="0"/>
    <m/>
    <m/>
    <s v="Debt"/>
    <m/>
    <s v="151380"/>
    <x v="199"/>
    <x v="115"/>
    <x v="14"/>
    <s v="Archdeaconry of Bedford"/>
    <m/>
    <m/>
    <m/>
    <m/>
    <m/>
    <m/>
    <n v="56538"/>
  </r>
  <r>
    <x v="7"/>
    <x v="2"/>
    <s v="No"/>
    <x v="0"/>
    <m/>
    <m/>
    <s v="Debt"/>
    <m/>
    <s v="152120"/>
    <x v="200"/>
    <x v="115"/>
    <x v="14"/>
    <s v="Archdeaconry of Bedford"/>
    <m/>
    <m/>
    <m/>
    <m/>
    <m/>
    <m/>
    <n v="35922"/>
  </r>
  <r>
    <x v="7"/>
    <x v="2"/>
    <s v="No"/>
    <x v="0"/>
    <m/>
    <m/>
    <s v="Debt"/>
    <m/>
    <s v="150200"/>
    <x v="201"/>
    <x v="116"/>
    <x v="14"/>
    <s v="Archdeaconry of Bedford"/>
    <m/>
    <m/>
    <m/>
    <m/>
    <m/>
    <m/>
    <n v="16451"/>
  </r>
  <r>
    <x v="7"/>
    <x v="2"/>
    <s v="No"/>
    <x v="0"/>
    <m/>
    <m/>
    <s v="Debt"/>
    <m/>
    <s v="150201"/>
    <x v="204"/>
    <x v="117"/>
    <x v="14"/>
    <s v="Archdeaconry of Bedford"/>
    <m/>
    <m/>
    <m/>
    <m/>
    <m/>
    <m/>
    <n v="12445.670000001788"/>
  </r>
  <r>
    <x v="7"/>
    <x v="2"/>
    <s v="OK"/>
    <x v="0"/>
    <m/>
    <m/>
    <s v="Debt"/>
    <m/>
    <s v="150930"/>
    <x v="205"/>
    <x v="117"/>
    <x v="14"/>
    <s v="Archdeaconry of Bedford"/>
    <m/>
    <m/>
    <m/>
    <m/>
    <m/>
    <m/>
    <n v="2498"/>
  </r>
  <r>
    <x v="7"/>
    <x v="2"/>
    <s v="No"/>
    <x v="0"/>
    <m/>
    <m/>
    <s v="Debt"/>
    <m/>
    <s v="151820"/>
    <x v="206"/>
    <x v="117"/>
    <x v="14"/>
    <s v="Archdeaconry of Bedford"/>
    <m/>
    <m/>
    <m/>
    <m/>
    <m/>
    <m/>
    <n v="32932"/>
  </r>
  <r>
    <x v="7"/>
    <x v="2"/>
    <s v="No"/>
    <x v="0"/>
    <m/>
    <m/>
    <s v="Debt"/>
    <m/>
    <s v="151090"/>
    <x v="208"/>
    <x v="118"/>
    <x v="14"/>
    <s v="Archdeaconry of Bedford"/>
    <m/>
    <m/>
    <m/>
    <m/>
    <m/>
    <m/>
    <n v="20112"/>
  </r>
  <r>
    <x v="7"/>
    <x v="2"/>
    <s v="No"/>
    <x v="0"/>
    <m/>
    <m/>
    <s v="Debt"/>
    <m/>
    <s v="152580"/>
    <x v="214"/>
    <x v="118"/>
    <x v="14"/>
    <s v="Archdeaconry of Bedford"/>
    <m/>
    <m/>
    <m/>
    <m/>
    <m/>
    <m/>
    <n v="4680"/>
  </r>
  <r>
    <x v="7"/>
    <x v="2"/>
    <s v="No"/>
    <x v="0"/>
    <m/>
    <m/>
    <s v="Debt"/>
    <m/>
    <s v="150100"/>
    <x v="217"/>
    <x v="123"/>
    <x v="14"/>
    <s v="Archdeaconry of Bedford"/>
    <m/>
    <m/>
    <m/>
    <m/>
    <m/>
    <m/>
    <n v="37970"/>
  </r>
  <r>
    <x v="7"/>
    <x v="2"/>
    <s v="No"/>
    <x v="0"/>
    <m/>
    <m/>
    <s v="Debt"/>
    <m/>
    <s v="150610"/>
    <x v="218"/>
    <x v="124"/>
    <x v="14"/>
    <s v="Archdeaconry of Bedford"/>
    <m/>
    <m/>
    <m/>
    <m/>
    <m/>
    <m/>
    <n v="15386"/>
  </r>
  <r>
    <x v="7"/>
    <x v="2"/>
    <s v="No"/>
    <x v="0"/>
    <m/>
    <m/>
    <s v="Debt"/>
    <m/>
    <s v="151790"/>
    <x v="219"/>
    <x v="124"/>
    <x v="14"/>
    <s v="Archdeaconry of Bedford"/>
    <m/>
    <m/>
    <m/>
    <m/>
    <m/>
    <m/>
    <n v="31467"/>
  </r>
  <r>
    <x v="7"/>
    <x v="2"/>
    <s v="No"/>
    <x v="0"/>
    <m/>
    <m/>
    <s v="Debt"/>
    <m/>
    <s v="152650"/>
    <x v="220"/>
    <x v="125"/>
    <x v="14"/>
    <s v="Archdeaconry of Bedford"/>
    <m/>
    <m/>
    <m/>
    <m/>
    <m/>
    <m/>
    <n v="68316"/>
  </r>
  <r>
    <x v="7"/>
    <x v="2"/>
    <s v="No"/>
    <x v="0"/>
    <m/>
    <m/>
    <s v="Debt"/>
    <m/>
    <s v="150700"/>
    <x v="221"/>
    <x v="126"/>
    <x v="14"/>
    <s v="Archdeaconry of Bedford"/>
    <m/>
    <m/>
    <m/>
    <m/>
    <m/>
    <m/>
    <n v="5192"/>
  </r>
  <r>
    <x v="7"/>
    <x v="2"/>
    <s v="No"/>
    <x v="0"/>
    <m/>
    <m/>
    <s v="Debt"/>
    <m/>
    <s v="150710"/>
    <x v="223"/>
    <x v="121"/>
    <x v="14"/>
    <s v="Archdeaconry of Bedford"/>
    <m/>
    <m/>
    <m/>
    <m/>
    <m/>
    <m/>
    <n v="10706"/>
  </r>
  <r>
    <x v="7"/>
    <x v="2"/>
    <s v="No"/>
    <x v="0"/>
    <m/>
    <m/>
    <s v="Debt"/>
    <m/>
    <s v="151150"/>
    <x v="225"/>
    <x v="126"/>
    <x v="14"/>
    <s v="Archdeaconry of Bedford"/>
    <m/>
    <m/>
    <m/>
    <m/>
    <m/>
    <m/>
    <n v="3292"/>
  </r>
  <r>
    <x v="7"/>
    <x v="2"/>
    <s v="No"/>
    <x v="0"/>
    <m/>
    <m/>
    <s v="Debt"/>
    <m/>
    <s v="151190"/>
    <x v="226"/>
    <x v="127"/>
    <x v="14"/>
    <s v="Archdeaconry of Bedford"/>
    <m/>
    <m/>
    <m/>
    <m/>
    <m/>
    <m/>
    <n v="23367"/>
  </r>
  <r>
    <x v="7"/>
    <x v="2"/>
    <s v="No"/>
    <x v="0"/>
    <m/>
    <m/>
    <s v="Debt"/>
    <m/>
    <s v="152330"/>
    <x v="228"/>
    <x v="124"/>
    <x v="14"/>
    <s v="Archdeaconry of Bedford"/>
    <m/>
    <m/>
    <m/>
    <m/>
    <m/>
    <m/>
    <n v="59059.5"/>
  </r>
  <r>
    <x v="7"/>
    <x v="2"/>
    <s v="No"/>
    <x v="0"/>
    <m/>
    <m/>
    <s v="Debt"/>
    <m/>
    <s v="160320"/>
    <x v="234"/>
    <x v="133"/>
    <x v="15"/>
    <s v="Archdeaconry of Bedford"/>
    <m/>
    <m/>
    <m/>
    <m/>
    <m/>
    <m/>
    <n v="17215"/>
  </r>
  <r>
    <x v="7"/>
    <x v="2"/>
    <s v="No"/>
    <x v="0"/>
    <m/>
    <m/>
    <s v="Debt"/>
    <m/>
    <s v="161410"/>
    <x v="237"/>
    <x v="136"/>
    <x v="15"/>
    <s v="Archdeaconry of Bedford"/>
    <m/>
    <m/>
    <m/>
    <m/>
    <m/>
    <m/>
    <n v="88573"/>
  </r>
  <r>
    <x v="7"/>
    <x v="2"/>
    <s v="No"/>
    <x v="0"/>
    <m/>
    <m/>
    <s v="Debt"/>
    <m/>
    <s v="160620"/>
    <x v="242"/>
    <x v="141"/>
    <x v="15"/>
    <s v="Archdeaconry of Bedford"/>
    <m/>
    <m/>
    <m/>
    <m/>
    <m/>
    <m/>
    <n v="39992"/>
  </r>
  <r>
    <x v="7"/>
    <x v="2"/>
    <s v="No"/>
    <x v="1"/>
    <m/>
    <m/>
    <s v="Debt"/>
    <m/>
    <s v="160780"/>
    <x v="243"/>
    <x v="142"/>
    <x v="15"/>
    <s v="Archdeaconry of Bedford"/>
    <m/>
    <m/>
    <m/>
    <m/>
    <m/>
    <m/>
    <n v="8591"/>
  </r>
  <r>
    <x v="7"/>
    <x v="2"/>
    <s v="No"/>
    <x v="0"/>
    <m/>
    <m/>
    <s v="Debt"/>
    <m/>
    <s v="160900"/>
    <x v="246"/>
    <x v="141"/>
    <x v="15"/>
    <s v="Archdeaconry of Bedford"/>
    <m/>
    <m/>
    <m/>
    <m/>
    <m/>
    <m/>
    <n v="193235"/>
  </r>
  <r>
    <x v="7"/>
    <x v="2"/>
    <s v="No"/>
    <x v="0"/>
    <m/>
    <m/>
    <s v="Debt"/>
    <m/>
    <s v="161350"/>
    <x v="247"/>
    <x v="141"/>
    <x v="15"/>
    <s v="Archdeaconry of Bedford"/>
    <m/>
    <m/>
    <m/>
    <m/>
    <m/>
    <m/>
    <n v="130716"/>
  </r>
  <r>
    <x v="7"/>
    <x v="2"/>
    <s v="No"/>
    <x v="0"/>
    <m/>
    <m/>
    <s v="Debt"/>
    <m/>
    <s v="162920"/>
    <x v="248"/>
    <x v="141"/>
    <x v="15"/>
    <s v="Archdeaconry of Bedford"/>
    <m/>
    <m/>
    <m/>
    <m/>
    <m/>
    <m/>
    <n v="8229"/>
  </r>
  <r>
    <x v="7"/>
    <x v="2"/>
    <s v="No"/>
    <x v="0"/>
    <m/>
    <m/>
    <s v="Debt"/>
    <m/>
    <s v="172520"/>
    <x v="254"/>
    <x v="147"/>
    <x v="17"/>
    <s v="Archdeaconry of Bedford"/>
    <m/>
    <m/>
    <m/>
    <m/>
    <m/>
    <m/>
    <n v="15556"/>
  </r>
  <r>
    <x v="7"/>
    <x v="2"/>
    <s v="No"/>
    <x v="0"/>
    <m/>
    <m/>
    <s v="Debt"/>
    <m/>
    <s v="170600"/>
    <x v="255"/>
    <x v="148"/>
    <x v="17"/>
    <s v="Archdeaconry of Bedford"/>
    <m/>
    <m/>
    <m/>
    <m/>
    <m/>
    <m/>
    <n v="39635.75"/>
  </r>
  <r>
    <x v="7"/>
    <x v="2"/>
    <s v="No"/>
    <x v="0"/>
    <m/>
    <m/>
    <s v="Debt"/>
    <m/>
    <s v="170840"/>
    <x v="264"/>
    <x v="151"/>
    <x v="17"/>
    <s v="Archdeaconry of Bedford"/>
    <m/>
    <m/>
    <m/>
    <m/>
    <m/>
    <m/>
    <n v="3952"/>
  </r>
  <r>
    <x v="7"/>
    <x v="2"/>
    <s v="No"/>
    <x v="0"/>
    <m/>
    <m/>
    <s v="Debt"/>
    <m/>
    <s v="172980"/>
    <x v="265"/>
    <x v="151"/>
    <x v="17"/>
    <s v="Archdeaconry of Bedford"/>
    <m/>
    <m/>
    <m/>
    <m/>
    <m/>
    <m/>
    <n v="10400"/>
  </r>
  <r>
    <x v="7"/>
    <x v="2"/>
    <s v="No"/>
    <x v="0"/>
    <m/>
    <m/>
    <s v="Debt"/>
    <m/>
    <s v="170940"/>
    <x v="266"/>
    <x v="151"/>
    <x v="17"/>
    <s v="Archdeaconry of Bedford"/>
    <m/>
    <m/>
    <m/>
    <m/>
    <m/>
    <m/>
    <n v="2702"/>
  </r>
  <r>
    <x v="7"/>
    <x v="2"/>
    <s v="No"/>
    <x v="0"/>
    <m/>
    <m/>
    <s v="Debt"/>
    <m/>
    <s v="181540"/>
    <x v="282"/>
    <x v="154"/>
    <x v="18"/>
    <s v="Archdeaconry of Bedford"/>
    <m/>
    <m/>
    <m/>
    <m/>
    <m/>
    <m/>
    <n v="4303"/>
  </r>
  <r>
    <x v="7"/>
    <x v="2"/>
    <s v="No"/>
    <x v="0"/>
    <m/>
    <m/>
    <s v="Debt"/>
    <m/>
    <s v="182590"/>
    <x v="286"/>
    <x v="155"/>
    <x v="18"/>
    <s v="Archdeaconry of Bedford"/>
    <m/>
    <m/>
    <m/>
    <m/>
    <m/>
    <m/>
    <n v="4987.2000000029802"/>
  </r>
  <r>
    <x v="7"/>
    <x v="2"/>
    <s v="No"/>
    <x v="0"/>
    <m/>
    <m/>
    <s v="Debt"/>
    <m/>
    <s v="181360"/>
    <x v="278"/>
    <x v="158"/>
    <x v="18"/>
    <s v="Archdeaconry of Bedford"/>
    <m/>
    <m/>
    <m/>
    <m/>
    <m/>
    <m/>
    <n v="46265"/>
  </r>
  <r>
    <x v="7"/>
    <x v="2"/>
    <s v="No"/>
    <x v="0"/>
    <m/>
    <m/>
    <s v="Debt"/>
    <m/>
    <s v="182390"/>
    <x v="283"/>
    <x v="160"/>
    <x v="18"/>
    <s v="Archdeaconry of Bedford"/>
    <m/>
    <m/>
    <m/>
    <m/>
    <m/>
    <m/>
    <n v="17823"/>
  </r>
  <r>
    <x v="7"/>
    <x v="2"/>
    <s v="No"/>
    <x v="0"/>
    <m/>
    <m/>
    <s v="Debt"/>
    <m/>
    <s v="182571"/>
    <x v="285"/>
    <x v="160"/>
    <x v="18"/>
    <s v="Archdeaconry of Bedford"/>
    <m/>
    <m/>
    <m/>
    <m/>
    <m/>
    <m/>
    <n v="104"/>
  </r>
  <r>
    <x v="7"/>
    <x v="2"/>
    <s v="No"/>
    <x v="1"/>
    <m/>
    <m/>
    <s v="Debt"/>
    <m/>
    <s v="202461"/>
    <x v="289"/>
    <x v="161"/>
    <x v="19"/>
    <s v="Archdeaconry of Bedford"/>
    <m/>
    <m/>
    <m/>
    <m/>
    <m/>
    <m/>
    <n v="11715"/>
  </r>
  <r>
    <x v="7"/>
    <x v="2"/>
    <s v="No"/>
    <x v="0"/>
    <m/>
    <m/>
    <s v="Debt"/>
    <m/>
    <s v="201510"/>
    <x v="293"/>
    <x v="165"/>
    <x v="19"/>
    <s v="Archdeaconry of Bedford"/>
    <m/>
    <m/>
    <m/>
    <m/>
    <m/>
    <m/>
    <n v="20030"/>
  </r>
  <r>
    <x v="7"/>
    <x v="2"/>
    <s v="No"/>
    <x v="0"/>
    <m/>
    <m/>
    <s v="Debt"/>
    <m/>
    <s v="201702"/>
    <x v="294"/>
    <x v="166"/>
    <x v="19"/>
    <s v="Archdeaconry of Bedford"/>
    <m/>
    <m/>
    <m/>
    <m/>
    <m/>
    <m/>
    <n v="13021"/>
  </r>
  <r>
    <x v="7"/>
    <x v="2"/>
    <s v="No"/>
    <x v="0"/>
    <m/>
    <m/>
    <s v="Debt"/>
    <m/>
    <s v="201700"/>
    <x v="297"/>
    <x v="169"/>
    <x v="19"/>
    <s v="Archdeaconry of Bedford"/>
    <m/>
    <m/>
    <m/>
    <m/>
    <m/>
    <m/>
    <n v="60827"/>
  </r>
  <r>
    <x v="7"/>
    <x v="2"/>
    <s v="No"/>
    <x v="0"/>
    <m/>
    <m/>
    <s v="Debt"/>
    <m/>
    <s v="201701"/>
    <x v="298"/>
    <x v="170"/>
    <x v="19"/>
    <s v="Archdeaconry of Bedford"/>
    <m/>
    <m/>
    <m/>
    <m/>
    <m/>
    <m/>
    <n v="20000"/>
  </r>
  <r>
    <x v="7"/>
    <x v="2"/>
    <s v="No"/>
    <x v="0"/>
    <m/>
    <m/>
    <s v="Debt"/>
    <m/>
    <s v="201730"/>
    <x v="303"/>
    <x v="173"/>
    <x v="19"/>
    <s v="Archdeaconry of Bedford"/>
    <m/>
    <m/>
    <m/>
    <m/>
    <m/>
    <m/>
    <n v="14052"/>
  </r>
  <r>
    <x v="7"/>
    <x v="2"/>
    <s v="No"/>
    <x v="0"/>
    <m/>
    <m/>
    <s v="Debt"/>
    <m/>
    <s v="201740"/>
    <x v="304"/>
    <x v="174"/>
    <x v="19"/>
    <s v="Archdeaconry of Bedford"/>
    <m/>
    <m/>
    <m/>
    <m/>
    <m/>
    <m/>
    <n v="28270"/>
  </r>
  <r>
    <x v="7"/>
    <x v="2"/>
    <s v="No"/>
    <x v="0"/>
    <m/>
    <m/>
    <s v="Debt"/>
    <m/>
    <s v="201690"/>
    <x v="305"/>
    <x v="175"/>
    <x v="19"/>
    <s v="Archdeaconry of Bedford"/>
    <m/>
    <m/>
    <m/>
    <m/>
    <m/>
    <m/>
    <n v="40206"/>
  </r>
  <r>
    <x v="7"/>
    <x v="2"/>
    <s v="No"/>
    <x v="0"/>
    <m/>
    <m/>
    <s v="Debt"/>
    <m/>
    <s v="202480"/>
    <x v="307"/>
    <x v="177"/>
    <x v="19"/>
    <s v="Archdeaconry of Bedford"/>
    <m/>
    <m/>
    <m/>
    <m/>
    <m/>
    <m/>
    <n v="42172.480000004172"/>
  </r>
  <r>
    <x v="7"/>
    <x v="2"/>
    <s v="No"/>
    <x v="0"/>
    <m/>
    <m/>
    <s v="Debt"/>
    <m/>
    <s v="202491"/>
    <x v="308"/>
    <x v="178"/>
    <x v="19"/>
    <s v="Archdeaconry of Bedford"/>
    <m/>
    <m/>
    <m/>
    <m/>
    <m/>
    <m/>
    <n v="19812"/>
  </r>
  <r>
    <x v="7"/>
    <x v="2"/>
    <s v="No"/>
    <x v="1"/>
    <m/>
    <m/>
    <s v="Debt"/>
    <m/>
    <s v="210440"/>
    <x v="309"/>
    <x v="179"/>
    <x v="20"/>
    <s v="Archdeaconry of Bedford"/>
    <m/>
    <m/>
    <m/>
    <m/>
    <m/>
    <m/>
    <n v="4813.5"/>
  </r>
  <r>
    <x v="7"/>
    <x v="2"/>
    <s v="No"/>
    <x v="0"/>
    <m/>
    <m/>
    <s v="Debt"/>
    <m/>
    <s v="211430"/>
    <x v="312"/>
    <x v="180"/>
    <x v="20"/>
    <s v="Archdeaconry of Bedford"/>
    <m/>
    <m/>
    <m/>
    <m/>
    <m/>
    <m/>
    <n v="22289"/>
  </r>
  <r>
    <x v="7"/>
    <x v="2"/>
    <s v="No"/>
    <x v="0"/>
    <m/>
    <m/>
    <s v="Debt"/>
    <m/>
    <s v="211120"/>
    <x v="314"/>
    <x v="181"/>
    <x v="20"/>
    <s v="Archdeaconry of Bedford"/>
    <m/>
    <m/>
    <m/>
    <m/>
    <m/>
    <m/>
    <n v="20486"/>
  </r>
  <r>
    <x v="7"/>
    <x v="2"/>
    <s v="No"/>
    <x v="0"/>
    <m/>
    <m/>
    <s v="Debt"/>
    <m/>
    <s v="210730"/>
    <x v="315"/>
    <x v="182"/>
    <x v="20"/>
    <s v="Archdeaconry of Bedford"/>
    <m/>
    <m/>
    <m/>
    <m/>
    <m/>
    <m/>
    <n v="35095.5"/>
  </r>
  <r>
    <x v="7"/>
    <x v="2"/>
    <s v="No"/>
    <x v="0"/>
    <m/>
    <m/>
    <s v="Debt"/>
    <m/>
    <s v="212070"/>
    <x v="316"/>
    <x v="182"/>
    <x v="20"/>
    <s v="Archdeaconry of Bedford"/>
    <m/>
    <m/>
    <m/>
    <m/>
    <m/>
    <m/>
    <n v="107580.99999988079"/>
  </r>
  <r>
    <x v="7"/>
    <x v="2"/>
    <s v="No"/>
    <x v="0"/>
    <m/>
    <m/>
    <s v="Debt"/>
    <m/>
    <s v="212890"/>
    <x v="317"/>
    <x v="182"/>
    <x v="20"/>
    <s v="Archdeaconry of Bedford"/>
    <m/>
    <m/>
    <m/>
    <m/>
    <m/>
    <m/>
    <n v="17000"/>
  </r>
  <r>
    <x v="7"/>
    <x v="2"/>
    <s v="No"/>
    <x v="0"/>
    <m/>
    <m/>
    <s v="Debt"/>
    <m/>
    <s v="212570"/>
    <x v="322"/>
    <x v="184"/>
    <x v="20"/>
    <s v="Archdeaconry of Bedford"/>
    <m/>
    <m/>
    <m/>
    <m/>
    <m/>
    <m/>
    <n v="26775"/>
  </r>
  <r>
    <x v="7"/>
    <x v="2"/>
    <s v="No"/>
    <x v="0"/>
    <m/>
    <m/>
    <s v="Debt"/>
    <m/>
    <s v="212000"/>
    <x v="325"/>
    <x v="181"/>
    <x v="20"/>
    <s v="Archdeaconry of Bedford"/>
    <m/>
    <m/>
    <m/>
    <m/>
    <m/>
    <m/>
    <n v="7219"/>
  </r>
  <r>
    <x v="7"/>
    <x v="2"/>
    <s v="No"/>
    <x v="0"/>
    <m/>
    <m/>
    <s v="Debt"/>
    <m/>
    <s v="213000"/>
    <x v="326"/>
    <x v="181"/>
    <x v="20"/>
    <s v="Archdeaconry of Bedford"/>
    <m/>
    <m/>
    <m/>
    <m/>
    <m/>
    <m/>
    <n v="49849.25"/>
  </r>
  <r>
    <x v="7"/>
    <x v="2"/>
    <s v="No"/>
    <x v="0"/>
    <m/>
    <m/>
    <s v="Debt"/>
    <m/>
    <s v="212630"/>
    <x v="328"/>
    <x v="181"/>
    <x v="20"/>
    <s v="Archdeaconry of Bedford"/>
    <m/>
    <m/>
    <m/>
    <m/>
    <m/>
    <m/>
    <n v="23468"/>
  </r>
  <r>
    <x v="7"/>
    <x v="2"/>
    <s v="No"/>
    <x v="0"/>
    <m/>
    <m/>
    <s v="Debt"/>
    <m/>
    <s v="210540"/>
    <x v="330"/>
    <x v="186"/>
    <x v="20"/>
    <s v="Archdeaconry of Bedford"/>
    <m/>
    <m/>
    <m/>
    <m/>
    <m/>
    <m/>
    <n v="10353.25"/>
  </r>
  <r>
    <x v="7"/>
    <x v="2"/>
    <s v="No"/>
    <x v="0"/>
    <m/>
    <m/>
    <s v="Debt"/>
    <m/>
    <s v="211921"/>
    <x v="331"/>
    <x v="186"/>
    <x v="20"/>
    <s v="Archdeaconry of Bedford"/>
    <m/>
    <m/>
    <m/>
    <m/>
    <m/>
    <m/>
    <n v="5335"/>
  </r>
  <r>
    <x v="4"/>
    <x v="2"/>
    <s v="No"/>
    <x v="0"/>
    <m/>
    <m/>
    <s v="Debt"/>
    <m/>
    <s v="032880"/>
    <x v="9"/>
    <x v="2"/>
    <x v="0"/>
    <s v="Archdeaconry of St Albans "/>
    <m/>
    <m/>
    <m/>
    <m/>
    <m/>
    <m/>
    <n v="2371"/>
  </r>
  <r>
    <x v="4"/>
    <x v="2"/>
    <s v="No"/>
    <x v="0"/>
    <m/>
    <m/>
    <s v="Debt"/>
    <m/>
    <s v="091670"/>
    <x v="11"/>
    <x v="4"/>
    <x v="1"/>
    <s v="Archdeaconry of St Albans "/>
    <m/>
    <m/>
    <m/>
    <m/>
    <m/>
    <m/>
    <n v="5804"/>
  </r>
  <r>
    <x v="4"/>
    <x v="2"/>
    <s v="No"/>
    <x v="0"/>
    <m/>
    <m/>
    <s v="Debt"/>
    <m/>
    <s v="091290"/>
    <x v="12"/>
    <x v="5"/>
    <x v="1"/>
    <s v="Archdeaconry of St Albans "/>
    <m/>
    <m/>
    <m/>
    <m/>
    <m/>
    <m/>
    <n v="59912"/>
  </r>
  <r>
    <x v="4"/>
    <x v="2"/>
    <s v="No"/>
    <x v="0"/>
    <m/>
    <m/>
    <s v="Debt"/>
    <m/>
    <s v="091340"/>
    <x v="13"/>
    <x v="6"/>
    <x v="1"/>
    <s v="Archdeaconry of St Albans "/>
    <m/>
    <m/>
    <m/>
    <m/>
    <m/>
    <m/>
    <n v="2766"/>
  </r>
  <r>
    <x v="4"/>
    <x v="2"/>
    <s v="No"/>
    <x v="0"/>
    <m/>
    <m/>
    <s v="Debt"/>
    <m/>
    <s v="091460"/>
    <x v="15"/>
    <x v="7"/>
    <x v="1"/>
    <s v="Archdeaconry of St Albans "/>
    <m/>
    <m/>
    <m/>
    <m/>
    <m/>
    <m/>
    <n v="9312"/>
  </r>
  <r>
    <x v="4"/>
    <x v="2"/>
    <s v="No"/>
    <x v="0"/>
    <m/>
    <m/>
    <s v="Debt"/>
    <m/>
    <s v="100790"/>
    <x v="31"/>
    <x v="15"/>
    <x v="2"/>
    <s v="Archdeaconry of St Albans "/>
    <m/>
    <m/>
    <m/>
    <m/>
    <m/>
    <m/>
    <n v="27273"/>
  </r>
  <r>
    <x v="4"/>
    <x v="2"/>
    <s v="No"/>
    <x v="0"/>
    <m/>
    <m/>
    <s v="Debt"/>
    <m/>
    <s v="102300"/>
    <x v="36"/>
    <x v="12"/>
    <x v="2"/>
    <s v="Archdeaconry of St Albans "/>
    <m/>
    <m/>
    <m/>
    <m/>
    <m/>
    <m/>
    <n v="15067"/>
  </r>
  <r>
    <x v="4"/>
    <x v="2"/>
    <s v="No"/>
    <x v="0"/>
    <m/>
    <m/>
    <s v="Debt"/>
    <m/>
    <s v="110740"/>
    <x v="48"/>
    <x v="31"/>
    <x v="3"/>
    <s v="Archdeaconry of St Albans "/>
    <m/>
    <m/>
    <m/>
    <m/>
    <m/>
    <m/>
    <n v="29359"/>
  </r>
  <r>
    <x v="4"/>
    <x v="2"/>
    <s v="No"/>
    <x v="0"/>
    <m/>
    <m/>
    <s v="Debt"/>
    <m/>
    <s v="132730"/>
    <x v="57"/>
    <x v="38"/>
    <x v="4"/>
    <s v="Archdeaconry of St Albans "/>
    <m/>
    <m/>
    <m/>
    <m/>
    <m/>
    <m/>
    <n v="26251"/>
  </r>
  <r>
    <x v="4"/>
    <x v="2"/>
    <s v="No"/>
    <x v="0"/>
    <m/>
    <m/>
    <s v="Debt"/>
    <m/>
    <s v="132760"/>
    <x v="59"/>
    <x v="40"/>
    <x v="4"/>
    <s v="Archdeaconry of St Albans "/>
    <m/>
    <m/>
    <m/>
    <m/>
    <m/>
    <m/>
    <n v="2906"/>
  </r>
  <r>
    <x v="4"/>
    <x v="2"/>
    <s v="No"/>
    <x v="0"/>
    <m/>
    <m/>
    <s v="Debt"/>
    <m/>
    <s v="130580"/>
    <x v="65"/>
    <x v="46"/>
    <x v="4"/>
    <s v="Archdeaconry of St Albans "/>
    <m/>
    <m/>
    <m/>
    <m/>
    <m/>
    <m/>
    <n v="8000"/>
  </r>
  <r>
    <x v="4"/>
    <x v="2"/>
    <s v="No"/>
    <x v="0"/>
    <m/>
    <m/>
    <s v="Debt"/>
    <m/>
    <s v="140150"/>
    <x v="66"/>
    <x v="47"/>
    <x v="5"/>
    <s v="Archdeaconry of St Albans "/>
    <m/>
    <m/>
    <m/>
    <m/>
    <m/>
    <m/>
    <n v="1054"/>
  </r>
  <r>
    <x v="4"/>
    <x v="2"/>
    <s v="No"/>
    <x v="0"/>
    <m/>
    <m/>
    <s v="Debt"/>
    <m/>
    <s v="140960"/>
    <x v="68"/>
    <x v="48"/>
    <x v="5"/>
    <s v="Archdeaconry of St Albans "/>
    <m/>
    <m/>
    <m/>
    <m/>
    <m/>
    <m/>
    <n v="8505.25"/>
  </r>
  <r>
    <x v="4"/>
    <x v="2"/>
    <s v="No"/>
    <x v="0"/>
    <m/>
    <m/>
    <s v="Debt"/>
    <m/>
    <s v="231172"/>
    <x v="76"/>
    <x v="54"/>
    <x v="6"/>
    <s v="Archdeaconry of St Albans "/>
    <m/>
    <m/>
    <m/>
    <m/>
    <m/>
    <m/>
    <n v="757"/>
  </r>
  <r>
    <x v="4"/>
    <x v="2"/>
    <s v="No"/>
    <x v="0"/>
    <m/>
    <m/>
    <s v="Debt"/>
    <m/>
    <s v="231174"/>
    <x v="78"/>
    <x v="54"/>
    <x v="6"/>
    <s v="Archdeaconry of St Albans "/>
    <m/>
    <m/>
    <m/>
    <m/>
    <m/>
    <m/>
    <n v="29523.340000003576"/>
  </r>
  <r>
    <x v="4"/>
    <x v="2"/>
    <s v="No"/>
    <x v="0"/>
    <m/>
    <m/>
    <s v="Debt"/>
    <m/>
    <s v="230642"/>
    <x v="82"/>
    <x v="56"/>
    <x v="6"/>
    <s v="Archdeaconry of St Albans "/>
    <m/>
    <m/>
    <m/>
    <m/>
    <m/>
    <m/>
    <n v="15486.329999998212"/>
  </r>
  <r>
    <x v="4"/>
    <x v="2"/>
    <s v="No"/>
    <x v="0"/>
    <m/>
    <m/>
    <s v="Debt"/>
    <m/>
    <s v="021750"/>
    <x v="88"/>
    <x v="60"/>
    <x v="7"/>
    <s v="Archdeaconry of Hertford"/>
    <m/>
    <m/>
    <m/>
    <m/>
    <m/>
    <m/>
    <n v="91577.660000085831"/>
  </r>
  <r>
    <x v="4"/>
    <x v="2"/>
    <s v="No"/>
    <x v="0"/>
    <m/>
    <m/>
    <s v="Debt"/>
    <m/>
    <s v="022600"/>
    <x v="94"/>
    <x v="65"/>
    <x v="7"/>
    <s v="Archdeaconry of Hertford"/>
    <m/>
    <m/>
    <m/>
    <m/>
    <m/>
    <m/>
    <n v="17783"/>
  </r>
  <r>
    <x v="4"/>
    <x v="2"/>
    <s v="No"/>
    <x v="0"/>
    <m/>
    <m/>
    <s v="Debt"/>
    <m/>
    <s v="020470"/>
    <x v="95"/>
    <x v="66"/>
    <x v="7"/>
    <s v="Archdeaconry of Hertford"/>
    <m/>
    <m/>
    <m/>
    <m/>
    <m/>
    <m/>
    <n v="37740"/>
  </r>
  <r>
    <x v="4"/>
    <x v="2"/>
    <s v="No"/>
    <x v="0"/>
    <m/>
    <m/>
    <s v="Debt"/>
    <m/>
    <s v="040020"/>
    <x v="96"/>
    <x v="67"/>
    <x v="8"/>
    <s v="Archdeaconry of Hertford"/>
    <m/>
    <m/>
    <m/>
    <m/>
    <m/>
    <m/>
    <n v="11633"/>
  </r>
  <r>
    <x v="4"/>
    <x v="2"/>
    <s v="No"/>
    <x v="0"/>
    <m/>
    <m/>
    <s v="Debt"/>
    <m/>
    <s v="041630"/>
    <x v="97"/>
    <x v="67"/>
    <x v="8"/>
    <s v="Archdeaconry of Hertford"/>
    <m/>
    <m/>
    <m/>
    <m/>
    <m/>
    <m/>
    <n v="6906"/>
  </r>
  <r>
    <x v="4"/>
    <x v="2"/>
    <s v="No"/>
    <x v="0"/>
    <m/>
    <m/>
    <s v="Debt"/>
    <m/>
    <s v="042550"/>
    <x v="98"/>
    <x v="68"/>
    <x v="8"/>
    <s v="Archdeaconry of Hertford"/>
    <m/>
    <m/>
    <m/>
    <m/>
    <m/>
    <m/>
    <n v="24478"/>
  </r>
  <r>
    <x v="4"/>
    <x v="2"/>
    <s v="No"/>
    <x v="0"/>
    <m/>
    <m/>
    <s v="Debt"/>
    <m/>
    <s v="040520"/>
    <x v="100"/>
    <x v="70"/>
    <x v="8"/>
    <s v="Archdeaconry of Hertford"/>
    <m/>
    <m/>
    <m/>
    <m/>
    <m/>
    <m/>
    <n v="4919.6000000014901"/>
  </r>
  <r>
    <x v="4"/>
    <x v="2"/>
    <s v="No"/>
    <x v="0"/>
    <m/>
    <m/>
    <s v="Debt"/>
    <m/>
    <s v="040990"/>
    <x v="101"/>
    <x v="70"/>
    <x v="8"/>
    <s v="Archdeaconry of Hertford"/>
    <m/>
    <m/>
    <m/>
    <m/>
    <m/>
    <m/>
    <n v="7246"/>
  </r>
  <r>
    <x v="4"/>
    <x v="2"/>
    <s v="No"/>
    <x v="0"/>
    <m/>
    <m/>
    <s v="Debt"/>
    <m/>
    <s v="041850"/>
    <x v="106"/>
    <x v="67"/>
    <x v="8"/>
    <s v="Archdeaconry of Hertford"/>
    <m/>
    <m/>
    <m/>
    <m/>
    <m/>
    <m/>
    <n v="10386"/>
  </r>
  <r>
    <x v="4"/>
    <x v="2"/>
    <s v="No"/>
    <x v="0"/>
    <m/>
    <m/>
    <s v="Debt"/>
    <m/>
    <s v="050770"/>
    <x v="120"/>
    <x v="79"/>
    <x v="9"/>
    <s v="Archdeaconry of Hertford"/>
    <m/>
    <m/>
    <m/>
    <m/>
    <m/>
    <m/>
    <n v="10461"/>
  </r>
  <r>
    <x v="4"/>
    <x v="2"/>
    <s v="No"/>
    <x v="0"/>
    <m/>
    <m/>
    <s v="Debt"/>
    <m/>
    <s v="050120"/>
    <x v="123"/>
    <x v="81"/>
    <x v="9"/>
    <s v="Archdeaconry of Hertford"/>
    <m/>
    <m/>
    <m/>
    <m/>
    <m/>
    <m/>
    <n v="6305"/>
  </r>
  <r>
    <x v="4"/>
    <x v="2"/>
    <s v="No"/>
    <x v="0"/>
    <m/>
    <m/>
    <s v="Debt"/>
    <m/>
    <s v="062620"/>
    <x v="142"/>
    <x v="86"/>
    <x v="10"/>
    <s v="Archdeaconry of Hertford"/>
    <m/>
    <m/>
    <m/>
    <m/>
    <m/>
    <m/>
    <n v="24823"/>
  </r>
  <r>
    <x v="4"/>
    <x v="2"/>
    <s v="No"/>
    <x v="0"/>
    <m/>
    <m/>
    <s v="Debt"/>
    <m/>
    <s v="061010"/>
    <x v="143"/>
    <x v="86"/>
    <x v="10"/>
    <s v="Archdeaconry of Hertford"/>
    <m/>
    <m/>
    <m/>
    <m/>
    <m/>
    <m/>
    <n v="11908"/>
  </r>
  <r>
    <x v="4"/>
    <x v="2"/>
    <s v="No"/>
    <x v="0"/>
    <m/>
    <m/>
    <s v="Debt"/>
    <m/>
    <s v="071133"/>
    <x v="155"/>
    <x v="92"/>
    <x v="11"/>
    <s v="Archdeaconry of Hertford"/>
    <m/>
    <m/>
    <m/>
    <m/>
    <m/>
    <m/>
    <n v="5711"/>
  </r>
  <r>
    <x v="4"/>
    <x v="2"/>
    <s v="No"/>
    <x v="0"/>
    <m/>
    <m/>
    <s v="Debt"/>
    <m/>
    <s v="082010"/>
    <x v="166"/>
    <x v="96"/>
    <x v="12"/>
    <s v="Archdeaconry of Hertford"/>
    <m/>
    <m/>
    <m/>
    <m/>
    <m/>
    <m/>
    <n v="7644"/>
  </r>
  <r>
    <x v="4"/>
    <x v="2"/>
    <s v="No"/>
    <x v="0"/>
    <m/>
    <m/>
    <s v="Debt"/>
    <m/>
    <s v="081240"/>
    <x v="178"/>
    <x v="100"/>
    <x v="12"/>
    <s v="Archdeaconry of Hertford"/>
    <m/>
    <m/>
    <m/>
    <m/>
    <m/>
    <m/>
    <n v="8625"/>
  </r>
  <r>
    <x v="4"/>
    <x v="2"/>
    <s v="No"/>
    <x v="0"/>
    <m/>
    <m/>
    <s v="Debt"/>
    <m/>
    <s v="122445"/>
    <x v="186"/>
    <x v="105"/>
    <x v="13"/>
    <s v="Archdeaconry of Hertford"/>
    <m/>
    <m/>
    <m/>
    <m/>
    <m/>
    <m/>
    <n v="8472"/>
  </r>
  <r>
    <x v="4"/>
    <x v="2"/>
    <s v="No"/>
    <x v="0"/>
    <m/>
    <m/>
    <s v="Debt"/>
    <m/>
    <s v="121470"/>
    <x v="188"/>
    <x v="107"/>
    <x v="13"/>
    <s v="Archdeaconry of Hertford"/>
    <m/>
    <m/>
    <m/>
    <m/>
    <m/>
    <m/>
    <n v="25023"/>
  </r>
  <r>
    <x v="4"/>
    <x v="2"/>
    <s v="No"/>
    <x v="0"/>
    <m/>
    <m/>
    <s v="Debt"/>
    <m/>
    <s v="151810"/>
    <x v="196"/>
    <x v="114"/>
    <x v="14"/>
    <s v="Archdeaconry of Bedford"/>
    <m/>
    <m/>
    <m/>
    <m/>
    <m/>
    <m/>
    <n v="3835"/>
  </r>
  <r>
    <x v="4"/>
    <x v="2"/>
    <s v="No"/>
    <x v="0"/>
    <m/>
    <m/>
    <s v="Debt"/>
    <m/>
    <s v="151380"/>
    <x v="199"/>
    <x v="115"/>
    <x v="14"/>
    <s v="Archdeaconry of Bedford"/>
    <m/>
    <m/>
    <m/>
    <m/>
    <m/>
    <m/>
    <n v="4251.0000000074506"/>
  </r>
  <r>
    <x v="4"/>
    <x v="2"/>
    <s v="No"/>
    <x v="0"/>
    <m/>
    <m/>
    <s v="Debt"/>
    <m/>
    <s v="152120"/>
    <x v="200"/>
    <x v="115"/>
    <x v="14"/>
    <s v="Archdeaconry of Bedford"/>
    <m/>
    <m/>
    <m/>
    <m/>
    <m/>
    <m/>
    <n v="4944"/>
  </r>
  <r>
    <x v="4"/>
    <x v="2"/>
    <s v="No"/>
    <x v="0"/>
    <m/>
    <m/>
    <s v="Debt"/>
    <m/>
    <s v="150200"/>
    <x v="201"/>
    <x v="116"/>
    <x v="14"/>
    <s v="Archdeaconry of Bedford"/>
    <m/>
    <m/>
    <m/>
    <m/>
    <m/>
    <m/>
    <n v="33229"/>
  </r>
  <r>
    <x v="4"/>
    <x v="2"/>
    <s v="No"/>
    <x v="0"/>
    <m/>
    <m/>
    <s v="Debt"/>
    <m/>
    <s v="151230"/>
    <x v="203"/>
    <x v="116"/>
    <x v="14"/>
    <s v="Archdeaconry of Bedford"/>
    <m/>
    <m/>
    <m/>
    <m/>
    <m/>
    <m/>
    <n v="3108"/>
  </r>
  <r>
    <x v="4"/>
    <x v="2"/>
    <s v="No"/>
    <x v="0"/>
    <m/>
    <m/>
    <s v="Debt"/>
    <m/>
    <s v="150201"/>
    <x v="204"/>
    <x v="117"/>
    <x v="14"/>
    <s v="Archdeaconry of Bedford"/>
    <m/>
    <m/>
    <m/>
    <m/>
    <m/>
    <m/>
    <n v="2250"/>
  </r>
  <r>
    <x v="4"/>
    <x v="2"/>
    <s v="No"/>
    <x v="0"/>
    <m/>
    <m/>
    <s v="Debt"/>
    <m/>
    <s v="151820"/>
    <x v="206"/>
    <x v="117"/>
    <x v="14"/>
    <s v="Archdeaconry of Bedford"/>
    <m/>
    <m/>
    <m/>
    <m/>
    <m/>
    <m/>
    <n v="5857"/>
  </r>
  <r>
    <x v="4"/>
    <x v="2"/>
    <s v="No"/>
    <x v="0"/>
    <m/>
    <m/>
    <s v="Debt"/>
    <m/>
    <s v="151090"/>
    <x v="208"/>
    <x v="118"/>
    <x v="14"/>
    <s v="Archdeaconry of Bedford"/>
    <m/>
    <m/>
    <m/>
    <m/>
    <m/>
    <m/>
    <n v="12026"/>
  </r>
  <r>
    <x v="4"/>
    <x v="2"/>
    <s v="No"/>
    <x v="0"/>
    <m/>
    <m/>
    <s v="Debt"/>
    <m/>
    <s v="152580"/>
    <x v="214"/>
    <x v="118"/>
    <x v="14"/>
    <s v="Archdeaconry of Bedford"/>
    <m/>
    <m/>
    <m/>
    <m/>
    <m/>
    <m/>
    <n v="1167"/>
  </r>
  <r>
    <x v="4"/>
    <x v="2"/>
    <s v="No"/>
    <x v="0"/>
    <m/>
    <m/>
    <s v="Debt"/>
    <m/>
    <s v="150100"/>
    <x v="217"/>
    <x v="123"/>
    <x v="14"/>
    <s v="Archdeaconry of Bedford"/>
    <m/>
    <m/>
    <m/>
    <m/>
    <m/>
    <m/>
    <n v="15818"/>
  </r>
  <r>
    <x v="4"/>
    <x v="2"/>
    <s v="No"/>
    <x v="0"/>
    <m/>
    <m/>
    <s v="Debt"/>
    <m/>
    <s v="150610"/>
    <x v="218"/>
    <x v="124"/>
    <x v="14"/>
    <s v="Archdeaconry of Bedford"/>
    <m/>
    <m/>
    <m/>
    <m/>
    <m/>
    <m/>
    <n v="12096"/>
  </r>
  <r>
    <x v="4"/>
    <x v="2"/>
    <s v="No"/>
    <x v="0"/>
    <m/>
    <m/>
    <s v="Debt"/>
    <m/>
    <s v="152650"/>
    <x v="220"/>
    <x v="125"/>
    <x v="14"/>
    <s v="Archdeaconry of Bedford"/>
    <m/>
    <m/>
    <m/>
    <m/>
    <m/>
    <m/>
    <n v="15228"/>
  </r>
  <r>
    <x v="4"/>
    <x v="2"/>
    <s v="No"/>
    <x v="0"/>
    <m/>
    <m/>
    <s v="Debt"/>
    <m/>
    <s v="150700"/>
    <x v="221"/>
    <x v="126"/>
    <x v="14"/>
    <s v="Archdeaconry of Bedford"/>
    <m/>
    <m/>
    <m/>
    <m/>
    <m/>
    <m/>
    <n v="4971"/>
  </r>
  <r>
    <x v="4"/>
    <x v="2"/>
    <s v="No"/>
    <x v="0"/>
    <m/>
    <m/>
    <s v="Debt"/>
    <m/>
    <s v="151150"/>
    <x v="225"/>
    <x v="126"/>
    <x v="14"/>
    <s v="Archdeaconry of Bedford"/>
    <m/>
    <m/>
    <m/>
    <m/>
    <m/>
    <m/>
    <n v="10490"/>
  </r>
  <r>
    <x v="4"/>
    <x v="2"/>
    <s v="No"/>
    <x v="0"/>
    <m/>
    <m/>
    <s v="Debt"/>
    <m/>
    <s v="151190"/>
    <x v="226"/>
    <x v="127"/>
    <x v="14"/>
    <s v="Archdeaconry of Bedford"/>
    <m/>
    <m/>
    <m/>
    <m/>
    <m/>
    <m/>
    <n v="9815"/>
  </r>
  <r>
    <x v="4"/>
    <x v="2"/>
    <s v="No"/>
    <x v="0"/>
    <m/>
    <m/>
    <s v="Debt"/>
    <m/>
    <s v="152330"/>
    <x v="228"/>
    <x v="124"/>
    <x v="14"/>
    <s v="Archdeaconry of Bedford"/>
    <m/>
    <m/>
    <m/>
    <m/>
    <m/>
    <m/>
    <n v="16557"/>
  </r>
  <r>
    <x v="4"/>
    <x v="2"/>
    <s v="No"/>
    <x v="0"/>
    <m/>
    <m/>
    <s v="Debt"/>
    <m/>
    <s v="160320"/>
    <x v="234"/>
    <x v="133"/>
    <x v="15"/>
    <s v="Archdeaconry of Bedford"/>
    <m/>
    <m/>
    <m/>
    <m/>
    <m/>
    <m/>
    <n v="18816"/>
  </r>
  <r>
    <x v="4"/>
    <x v="2"/>
    <s v="No"/>
    <x v="0"/>
    <m/>
    <m/>
    <s v="Debt"/>
    <m/>
    <s v="161410"/>
    <x v="237"/>
    <x v="136"/>
    <x v="15"/>
    <s v="Archdeaconry of Bedford"/>
    <m/>
    <m/>
    <m/>
    <m/>
    <m/>
    <m/>
    <n v="15091"/>
  </r>
  <r>
    <x v="4"/>
    <x v="2"/>
    <s v="No"/>
    <x v="0"/>
    <m/>
    <m/>
    <s v="Debt"/>
    <m/>
    <s v="161411"/>
    <x v="239"/>
    <x v="138"/>
    <x v="15"/>
    <s v="Archdeaconry of Bedford"/>
    <m/>
    <m/>
    <m/>
    <m/>
    <m/>
    <m/>
    <n v="19803"/>
  </r>
  <r>
    <x v="4"/>
    <x v="2"/>
    <s v="No"/>
    <x v="0"/>
    <m/>
    <m/>
    <s v="Debt"/>
    <m/>
    <s v="160620"/>
    <x v="242"/>
    <x v="141"/>
    <x v="15"/>
    <s v="Archdeaconry of Bedford"/>
    <m/>
    <m/>
    <m/>
    <m/>
    <m/>
    <m/>
    <n v="26980"/>
  </r>
  <r>
    <x v="4"/>
    <x v="2"/>
    <s v="No"/>
    <x v="0"/>
    <m/>
    <m/>
    <s v="Debt"/>
    <m/>
    <s v="160900"/>
    <x v="246"/>
    <x v="141"/>
    <x v="15"/>
    <s v="Archdeaconry of Bedford"/>
    <m/>
    <m/>
    <m/>
    <m/>
    <m/>
    <m/>
    <n v="26396"/>
  </r>
  <r>
    <x v="4"/>
    <x v="2"/>
    <s v="No"/>
    <x v="0"/>
    <m/>
    <m/>
    <s v="Debt"/>
    <m/>
    <s v="161350"/>
    <x v="247"/>
    <x v="141"/>
    <x v="15"/>
    <s v="Archdeaconry of Bedford"/>
    <m/>
    <m/>
    <m/>
    <m/>
    <m/>
    <m/>
    <n v="13218"/>
  </r>
  <r>
    <x v="4"/>
    <x v="2"/>
    <s v="No"/>
    <x v="0"/>
    <m/>
    <m/>
    <s v="Debt"/>
    <m/>
    <s v="162920"/>
    <x v="248"/>
    <x v="141"/>
    <x v="15"/>
    <s v="Archdeaconry of Bedford"/>
    <m/>
    <m/>
    <m/>
    <m/>
    <m/>
    <m/>
    <n v="9486"/>
  </r>
  <r>
    <x v="4"/>
    <x v="2"/>
    <s v="No"/>
    <x v="0"/>
    <m/>
    <m/>
    <s v="Debt"/>
    <m/>
    <s v="172520"/>
    <x v="254"/>
    <x v="147"/>
    <x v="17"/>
    <s v="Archdeaconry of Bedford"/>
    <m/>
    <m/>
    <m/>
    <m/>
    <m/>
    <m/>
    <n v="6209"/>
  </r>
  <r>
    <x v="4"/>
    <x v="2"/>
    <s v="No"/>
    <x v="0"/>
    <m/>
    <m/>
    <s v="Debt"/>
    <m/>
    <s v="170600"/>
    <x v="255"/>
    <x v="148"/>
    <x v="17"/>
    <s v="Archdeaconry of Bedford"/>
    <m/>
    <m/>
    <m/>
    <m/>
    <m/>
    <m/>
    <n v="5325.5"/>
  </r>
  <r>
    <x v="4"/>
    <x v="2"/>
    <s v="No"/>
    <x v="0"/>
    <m/>
    <m/>
    <s v="Debt"/>
    <m/>
    <s v="171840"/>
    <x v="263"/>
    <x v="150"/>
    <x v="17"/>
    <s v="Archdeaconry of Bedford"/>
    <m/>
    <m/>
    <m/>
    <m/>
    <m/>
    <m/>
    <n v="3940"/>
  </r>
  <r>
    <x v="4"/>
    <x v="2"/>
    <s v="No"/>
    <x v="0"/>
    <m/>
    <m/>
    <s v="Debt"/>
    <m/>
    <s v="181160"/>
    <x v="276"/>
    <x v="154"/>
    <x v="18"/>
    <s v="Archdeaconry of Bedford"/>
    <m/>
    <m/>
    <m/>
    <m/>
    <m/>
    <m/>
    <n v="4918"/>
  </r>
  <r>
    <x v="4"/>
    <x v="2"/>
    <s v="No"/>
    <x v="0"/>
    <m/>
    <m/>
    <s v="Debt"/>
    <m/>
    <s v="181360"/>
    <x v="278"/>
    <x v="158"/>
    <x v="18"/>
    <s v="Archdeaconry of Bedford"/>
    <m/>
    <m/>
    <m/>
    <m/>
    <m/>
    <m/>
    <n v="32755"/>
  </r>
  <r>
    <x v="4"/>
    <x v="2"/>
    <s v="No"/>
    <x v="0"/>
    <m/>
    <m/>
    <s v="Debt"/>
    <m/>
    <s v="182390"/>
    <x v="283"/>
    <x v="160"/>
    <x v="18"/>
    <s v="Archdeaconry of Bedford"/>
    <m/>
    <m/>
    <m/>
    <m/>
    <m/>
    <m/>
    <n v="7169"/>
  </r>
  <r>
    <x v="4"/>
    <x v="2"/>
    <s v="No"/>
    <x v="0"/>
    <m/>
    <m/>
    <s v="Debt"/>
    <m/>
    <s v="182571"/>
    <x v="285"/>
    <x v="160"/>
    <x v="18"/>
    <s v="Archdeaconry of Bedford"/>
    <m/>
    <m/>
    <m/>
    <m/>
    <m/>
    <m/>
    <n v="342"/>
  </r>
  <r>
    <x v="4"/>
    <x v="2"/>
    <s v="No"/>
    <x v="0"/>
    <m/>
    <m/>
    <s v="Debt"/>
    <m/>
    <s v="201510"/>
    <x v="293"/>
    <x v="165"/>
    <x v="19"/>
    <s v="Archdeaconry of Bedford"/>
    <m/>
    <m/>
    <m/>
    <m/>
    <m/>
    <m/>
    <n v="8717"/>
  </r>
  <r>
    <x v="4"/>
    <x v="2"/>
    <s v="No"/>
    <x v="0"/>
    <m/>
    <m/>
    <s v="Debt"/>
    <m/>
    <s v="201702"/>
    <x v="294"/>
    <x v="166"/>
    <x v="19"/>
    <s v="Archdeaconry of Bedford"/>
    <m/>
    <m/>
    <m/>
    <m/>
    <m/>
    <m/>
    <n v="12994"/>
  </r>
  <r>
    <x v="4"/>
    <x v="2"/>
    <s v="No"/>
    <x v="0"/>
    <m/>
    <m/>
    <s v="Debt"/>
    <m/>
    <s v="201700"/>
    <x v="297"/>
    <x v="169"/>
    <x v="19"/>
    <s v="Archdeaconry of Bedford"/>
    <m/>
    <m/>
    <m/>
    <m/>
    <m/>
    <m/>
    <n v="17111"/>
  </r>
  <r>
    <x v="4"/>
    <x v="2"/>
    <s v="No"/>
    <x v="0"/>
    <m/>
    <m/>
    <s v="Debt"/>
    <m/>
    <s v="201701"/>
    <x v="298"/>
    <x v="170"/>
    <x v="19"/>
    <s v="Archdeaconry of Bedford"/>
    <m/>
    <m/>
    <m/>
    <m/>
    <m/>
    <m/>
    <n v="18422"/>
  </r>
  <r>
    <x v="4"/>
    <x v="2"/>
    <s v="No"/>
    <x v="0"/>
    <m/>
    <m/>
    <s v="Debt"/>
    <m/>
    <s v="201730"/>
    <x v="303"/>
    <x v="173"/>
    <x v="19"/>
    <s v="Archdeaconry of Bedford"/>
    <m/>
    <m/>
    <m/>
    <m/>
    <m/>
    <m/>
    <n v="10209"/>
  </r>
  <r>
    <x v="4"/>
    <x v="2"/>
    <s v="No"/>
    <x v="0"/>
    <m/>
    <m/>
    <s v="Debt"/>
    <m/>
    <s v="201740"/>
    <x v="304"/>
    <x v="174"/>
    <x v="19"/>
    <s v="Archdeaconry of Bedford"/>
    <m/>
    <m/>
    <m/>
    <m/>
    <m/>
    <m/>
    <n v="13884"/>
  </r>
  <r>
    <x v="4"/>
    <x v="2"/>
    <s v="No"/>
    <x v="0"/>
    <m/>
    <m/>
    <s v="Debt"/>
    <m/>
    <s v="201690"/>
    <x v="305"/>
    <x v="175"/>
    <x v="19"/>
    <s v="Archdeaconry of Bedford"/>
    <m/>
    <m/>
    <m/>
    <m/>
    <m/>
    <m/>
    <n v="24031"/>
  </r>
  <r>
    <x v="4"/>
    <x v="2"/>
    <s v="No"/>
    <x v="0"/>
    <m/>
    <m/>
    <s v="Debt"/>
    <m/>
    <s v="202480"/>
    <x v="307"/>
    <x v="177"/>
    <x v="19"/>
    <s v="Archdeaconry of Bedford"/>
    <m/>
    <m/>
    <m/>
    <m/>
    <m/>
    <m/>
    <n v="9666"/>
  </r>
  <r>
    <x v="4"/>
    <x v="2"/>
    <s v="No"/>
    <x v="0"/>
    <m/>
    <m/>
    <s v="Debt"/>
    <m/>
    <s v="202491"/>
    <x v="308"/>
    <x v="178"/>
    <x v="19"/>
    <s v="Archdeaconry of Bedford"/>
    <m/>
    <m/>
    <m/>
    <m/>
    <m/>
    <m/>
    <n v="2643"/>
  </r>
  <r>
    <x v="4"/>
    <x v="2"/>
    <s v="No"/>
    <x v="0"/>
    <m/>
    <m/>
    <s v="Debt"/>
    <m/>
    <s v="211120"/>
    <x v="314"/>
    <x v="181"/>
    <x v="20"/>
    <s v="Archdeaconry of Bedford"/>
    <m/>
    <m/>
    <m/>
    <m/>
    <m/>
    <m/>
    <n v="6000"/>
  </r>
  <r>
    <x v="4"/>
    <x v="2"/>
    <s v="No"/>
    <x v="0"/>
    <m/>
    <m/>
    <s v="Debt"/>
    <m/>
    <s v="212070"/>
    <x v="316"/>
    <x v="182"/>
    <x v="20"/>
    <s v="Archdeaconry of Bedford"/>
    <m/>
    <m/>
    <m/>
    <m/>
    <m/>
    <m/>
    <n v="8302"/>
  </r>
  <r>
    <x v="4"/>
    <x v="2"/>
    <s v="No"/>
    <x v="0"/>
    <m/>
    <m/>
    <s v="Debt"/>
    <m/>
    <s v="212890"/>
    <x v="317"/>
    <x v="182"/>
    <x v="20"/>
    <s v="Archdeaconry of Bedford"/>
    <m/>
    <m/>
    <m/>
    <m/>
    <m/>
    <m/>
    <n v="4000"/>
  </r>
  <r>
    <x v="4"/>
    <x v="2"/>
    <s v="No"/>
    <x v="0"/>
    <m/>
    <m/>
    <s v="Debt"/>
    <m/>
    <s v="212570"/>
    <x v="322"/>
    <x v="184"/>
    <x v="20"/>
    <s v="Archdeaconry of Bedford"/>
    <m/>
    <m/>
    <m/>
    <m/>
    <m/>
    <m/>
    <n v="38.599999999976703"/>
  </r>
  <r>
    <x v="4"/>
    <x v="2"/>
    <s v="No"/>
    <x v="0"/>
    <m/>
    <m/>
    <s v="Debt"/>
    <m/>
    <s v="212000"/>
    <x v="325"/>
    <x v="181"/>
    <x v="20"/>
    <s v="Archdeaconry of Bedford"/>
    <m/>
    <m/>
    <m/>
    <m/>
    <m/>
    <m/>
    <n v="3566"/>
  </r>
  <r>
    <x v="4"/>
    <x v="2"/>
    <s v="No"/>
    <x v="0"/>
    <m/>
    <m/>
    <s v="Debt"/>
    <m/>
    <s v="213000"/>
    <x v="326"/>
    <x v="181"/>
    <x v="20"/>
    <s v="Archdeaconry of Bedford"/>
    <m/>
    <m/>
    <m/>
    <m/>
    <m/>
    <m/>
    <n v="12318"/>
  </r>
  <r>
    <x v="4"/>
    <x v="2"/>
    <s v="No"/>
    <x v="0"/>
    <m/>
    <m/>
    <s v="Debt"/>
    <m/>
    <s v="212630"/>
    <x v="328"/>
    <x v="181"/>
    <x v="20"/>
    <s v="Archdeaconry of Bedford"/>
    <m/>
    <m/>
    <m/>
    <m/>
    <m/>
    <m/>
    <n v="10070"/>
  </r>
  <r>
    <x v="5"/>
    <x v="1"/>
    <s v="No"/>
    <x v="0"/>
    <m/>
    <m/>
    <s v="Debt"/>
    <m/>
    <s v="032880"/>
    <x v="9"/>
    <x v="2"/>
    <x v="0"/>
    <s v="Archdeaconry of St Albans "/>
    <m/>
    <m/>
    <m/>
    <m/>
    <m/>
    <m/>
    <n v="3476"/>
  </r>
  <r>
    <x v="5"/>
    <x v="1"/>
    <s v="No"/>
    <x v="0"/>
    <m/>
    <m/>
    <s v="Debt"/>
    <m/>
    <s v="091670"/>
    <x v="11"/>
    <x v="4"/>
    <x v="1"/>
    <s v="Archdeaconry of St Albans "/>
    <m/>
    <m/>
    <m/>
    <m/>
    <m/>
    <m/>
    <n v="5743"/>
  </r>
  <r>
    <x v="5"/>
    <x v="1"/>
    <s v="No"/>
    <x v="0"/>
    <m/>
    <m/>
    <s v="Debt"/>
    <m/>
    <s v="091460"/>
    <x v="15"/>
    <x v="7"/>
    <x v="1"/>
    <s v="Archdeaconry of St Albans "/>
    <m/>
    <m/>
    <m/>
    <m/>
    <m/>
    <m/>
    <n v="9134"/>
  </r>
  <r>
    <x v="5"/>
    <x v="1"/>
    <s v="No"/>
    <x v="0"/>
    <m/>
    <m/>
    <s v="Debt"/>
    <m/>
    <s v="091940"/>
    <x v="16"/>
    <x v="7"/>
    <x v="1"/>
    <s v="Archdeaconry of St Albans "/>
    <m/>
    <m/>
    <m/>
    <m/>
    <m/>
    <m/>
    <n v="9956"/>
  </r>
  <r>
    <x v="5"/>
    <x v="1"/>
    <s v="No"/>
    <x v="0"/>
    <m/>
    <m/>
    <s v="Debt"/>
    <m/>
    <s v="102300"/>
    <x v="36"/>
    <x v="12"/>
    <x v="2"/>
    <s v="Archdeaconry of St Albans "/>
    <m/>
    <m/>
    <m/>
    <m/>
    <m/>
    <m/>
    <n v="11331"/>
  </r>
  <r>
    <x v="5"/>
    <x v="1"/>
    <s v="No"/>
    <x v="0"/>
    <m/>
    <m/>
    <s v="Debt"/>
    <m/>
    <s v="112220"/>
    <x v="42"/>
    <x v="25"/>
    <x v="3"/>
    <s v="Archdeaconry of St Albans "/>
    <m/>
    <m/>
    <m/>
    <m/>
    <m/>
    <m/>
    <n v="2293"/>
  </r>
  <r>
    <x v="5"/>
    <x v="1"/>
    <s v="No"/>
    <x v="0"/>
    <m/>
    <m/>
    <s v="Debt"/>
    <m/>
    <s v="112340"/>
    <x v="51"/>
    <x v="28"/>
    <x v="3"/>
    <s v="Archdeaconry of St Albans "/>
    <m/>
    <m/>
    <m/>
    <m/>
    <m/>
    <m/>
    <n v="9717"/>
  </r>
  <r>
    <x v="5"/>
    <x v="1"/>
    <s v="No"/>
    <x v="0"/>
    <m/>
    <m/>
    <s v="Debt"/>
    <m/>
    <s v="132730"/>
    <x v="57"/>
    <x v="38"/>
    <x v="4"/>
    <s v="Archdeaconry of St Albans "/>
    <m/>
    <m/>
    <m/>
    <m/>
    <m/>
    <m/>
    <n v="26793"/>
  </r>
  <r>
    <x v="5"/>
    <x v="1"/>
    <s v="No"/>
    <x v="0"/>
    <m/>
    <m/>
    <s v="Debt"/>
    <m/>
    <s v="132760"/>
    <x v="59"/>
    <x v="40"/>
    <x v="4"/>
    <s v="Archdeaconry of St Albans "/>
    <m/>
    <m/>
    <m/>
    <m/>
    <m/>
    <m/>
    <n v="360"/>
  </r>
  <r>
    <x v="5"/>
    <x v="1"/>
    <s v="No"/>
    <x v="0"/>
    <m/>
    <m/>
    <s v="Debt"/>
    <m/>
    <s v="130580"/>
    <x v="65"/>
    <x v="46"/>
    <x v="4"/>
    <s v="Archdeaconry of St Albans "/>
    <m/>
    <m/>
    <m/>
    <m/>
    <m/>
    <m/>
    <n v="5764"/>
  </r>
  <r>
    <x v="5"/>
    <x v="1"/>
    <s v="No"/>
    <x v="0"/>
    <m/>
    <m/>
    <s v="Debt"/>
    <m/>
    <s v="140150"/>
    <x v="66"/>
    <x v="47"/>
    <x v="5"/>
    <s v="Archdeaconry of St Albans "/>
    <m/>
    <m/>
    <m/>
    <m/>
    <m/>
    <m/>
    <n v="2975"/>
  </r>
  <r>
    <x v="5"/>
    <x v="1"/>
    <s v="No"/>
    <x v="0"/>
    <m/>
    <m/>
    <s v="Debt"/>
    <m/>
    <s v="231174"/>
    <x v="78"/>
    <x v="54"/>
    <x v="6"/>
    <s v="Archdeaconry of St Albans "/>
    <m/>
    <m/>
    <m/>
    <m/>
    <m/>
    <m/>
    <n v="23962"/>
  </r>
  <r>
    <x v="5"/>
    <x v="1"/>
    <s v="No"/>
    <x v="0"/>
    <m/>
    <m/>
    <s v="Debt"/>
    <m/>
    <s v="230642"/>
    <x v="82"/>
    <x v="56"/>
    <x v="6"/>
    <s v="Archdeaconry of St Albans "/>
    <m/>
    <m/>
    <m/>
    <m/>
    <m/>
    <m/>
    <n v="15078"/>
  </r>
  <r>
    <x v="5"/>
    <x v="1"/>
    <s v="No"/>
    <x v="0"/>
    <m/>
    <m/>
    <s v="Debt"/>
    <m/>
    <s v="021750"/>
    <x v="88"/>
    <x v="60"/>
    <x v="7"/>
    <s v="Archdeaconry of Hertford"/>
    <m/>
    <m/>
    <m/>
    <m/>
    <m/>
    <m/>
    <n v="99789"/>
  </r>
  <r>
    <x v="5"/>
    <x v="1"/>
    <s v="OK"/>
    <x v="0"/>
    <m/>
    <m/>
    <s v="Debt"/>
    <m/>
    <s v="021860"/>
    <x v="89"/>
    <x v="61"/>
    <x v="7"/>
    <s v="Archdeaconry of Hertford"/>
    <m/>
    <m/>
    <m/>
    <m/>
    <m/>
    <m/>
    <n v="391.78"/>
  </r>
  <r>
    <x v="5"/>
    <x v="1"/>
    <s v="No"/>
    <x v="0"/>
    <m/>
    <m/>
    <s v="Debt"/>
    <m/>
    <s v="022600"/>
    <x v="94"/>
    <x v="65"/>
    <x v="7"/>
    <s v="Archdeaconry of Hertford"/>
    <m/>
    <m/>
    <m/>
    <m/>
    <m/>
    <m/>
    <n v="13196"/>
  </r>
  <r>
    <x v="5"/>
    <x v="1"/>
    <s v="No"/>
    <x v="0"/>
    <m/>
    <m/>
    <s v="Debt"/>
    <m/>
    <s v="020470"/>
    <x v="95"/>
    <x v="66"/>
    <x v="7"/>
    <s v="Archdeaconry of Hertford"/>
    <m/>
    <m/>
    <m/>
    <m/>
    <m/>
    <m/>
    <n v="50343"/>
  </r>
  <r>
    <x v="5"/>
    <x v="1"/>
    <s v="No"/>
    <x v="0"/>
    <m/>
    <m/>
    <s v="Debt"/>
    <m/>
    <s v="040020"/>
    <x v="96"/>
    <x v="67"/>
    <x v="8"/>
    <s v="Archdeaconry of Hertford"/>
    <m/>
    <m/>
    <m/>
    <m/>
    <m/>
    <m/>
    <n v="11794"/>
  </r>
  <r>
    <x v="5"/>
    <x v="1"/>
    <s v="No"/>
    <x v="0"/>
    <m/>
    <m/>
    <s v="Debt"/>
    <m/>
    <s v="041630"/>
    <x v="97"/>
    <x v="67"/>
    <x v="8"/>
    <s v="Archdeaconry of Hertford"/>
    <m/>
    <m/>
    <m/>
    <m/>
    <m/>
    <m/>
    <n v="7296"/>
  </r>
  <r>
    <x v="5"/>
    <x v="1"/>
    <s v="No"/>
    <x v="0"/>
    <m/>
    <m/>
    <s v="Debt"/>
    <m/>
    <s v="042550"/>
    <x v="98"/>
    <x v="68"/>
    <x v="8"/>
    <s v="Archdeaconry of Hertford"/>
    <m/>
    <m/>
    <m/>
    <m/>
    <m/>
    <m/>
    <n v="10215"/>
  </r>
  <r>
    <x v="5"/>
    <x v="1"/>
    <s v="No"/>
    <x v="0"/>
    <m/>
    <m/>
    <s v="Debt"/>
    <m/>
    <s v="040520"/>
    <x v="100"/>
    <x v="70"/>
    <x v="8"/>
    <s v="Archdeaconry of Hertford"/>
    <m/>
    <m/>
    <m/>
    <m/>
    <m/>
    <m/>
    <n v="10578"/>
  </r>
  <r>
    <x v="5"/>
    <x v="1"/>
    <s v="No"/>
    <x v="0"/>
    <m/>
    <m/>
    <s v="Debt"/>
    <m/>
    <s v="040990"/>
    <x v="101"/>
    <x v="70"/>
    <x v="8"/>
    <s v="Archdeaconry of Hertford"/>
    <m/>
    <m/>
    <m/>
    <m/>
    <m/>
    <m/>
    <n v="6629"/>
  </r>
  <r>
    <x v="5"/>
    <x v="1"/>
    <s v="No"/>
    <x v="0"/>
    <m/>
    <m/>
    <s v="Debt"/>
    <m/>
    <s v="041850"/>
    <x v="106"/>
    <x v="67"/>
    <x v="8"/>
    <s v="Archdeaconry of Hertford"/>
    <m/>
    <m/>
    <m/>
    <m/>
    <m/>
    <m/>
    <n v="11916"/>
  </r>
  <r>
    <x v="5"/>
    <x v="1"/>
    <s v="No"/>
    <x v="0"/>
    <m/>
    <m/>
    <s v="Debt"/>
    <m/>
    <s v="052551"/>
    <x v="121"/>
    <x v="79"/>
    <x v="9"/>
    <s v="Archdeaconry of Hertford"/>
    <m/>
    <m/>
    <m/>
    <m/>
    <m/>
    <m/>
    <n v="1678"/>
  </r>
  <r>
    <x v="5"/>
    <x v="1"/>
    <s v="No"/>
    <x v="0"/>
    <m/>
    <m/>
    <s v="Debt"/>
    <m/>
    <s v="050120"/>
    <x v="123"/>
    <x v="81"/>
    <x v="9"/>
    <s v="Archdeaconry of Hertford"/>
    <m/>
    <m/>
    <m/>
    <m/>
    <m/>
    <m/>
    <n v="7717"/>
  </r>
  <r>
    <x v="5"/>
    <x v="1"/>
    <s v="No"/>
    <x v="0"/>
    <m/>
    <m/>
    <s v="Debt"/>
    <m/>
    <s v="062620"/>
    <x v="142"/>
    <x v="86"/>
    <x v="10"/>
    <s v="Archdeaconry of Hertford"/>
    <m/>
    <m/>
    <m/>
    <m/>
    <m/>
    <m/>
    <n v="11393"/>
  </r>
  <r>
    <x v="5"/>
    <x v="1"/>
    <s v="No"/>
    <x v="0"/>
    <m/>
    <m/>
    <s v="Debt"/>
    <m/>
    <s v="061010"/>
    <x v="143"/>
    <x v="86"/>
    <x v="10"/>
    <s v="Archdeaconry of Hertford"/>
    <m/>
    <m/>
    <m/>
    <m/>
    <m/>
    <m/>
    <n v="14454"/>
  </r>
  <r>
    <x v="5"/>
    <x v="1"/>
    <s v="No"/>
    <x v="0"/>
    <m/>
    <m/>
    <s v="Debt"/>
    <m/>
    <s v="082010"/>
    <x v="166"/>
    <x v="96"/>
    <x v="12"/>
    <s v="Archdeaconry of Hertford"/>
    <m/>
    <m/>
    <m/>
    <m/>
    <m/>
    <m/>
    <n v="7865"/>
  </r>
  <r>
    <x v="5"/>
    <x v="1"/>
    <s v="No"/>
    <x v="0"/>
    <m/>
    <m/>
    <s v="Debt"/>
    <m/>
    <s v="081240"/>
    <x v="178"/>
    <x v="100"/>
    <x v="12"/>
    <s v="Archdeaconry of Hertford"/>
    <m/>
    <m/>
    <m/>
    <m/>
    <m/>
    <m/>
    <n v="9487"/>
  </r>
  <r>
    <x v="5"/>
    <x v="1"/>
    <s v="No"/>
    <x v="0"/>
    <m/>
    <m/>
    <s v="Debt"/>
    <m/>
    <s v="122445"/>
    <x v="186"/>
    <x v="105"/>
    <x v="13"/>
    <s v="Archdeaconry of Hertford"/>
    <m/>
    <m/>
    <m/>
    <m/>
    <m/>
    <m/>
    <n v="24460"/>
  </r>
  <r>
    <x v="5"/>
    <x v="1"/>
    <s v="No"/>
    <x v="0"/>
    <m/>
    <m/>
    <s v="Debt"/>
    <m/>
    <s v="121470"/>
    <x v="188"/>
    <x v="107"/>
    <x v="13"/>
    <s v="Archdeaconry of Hertford"/>
    <m/>
    <m/>
    <m/>
    <m/>
    <m/>
    <m/>
    <n v="22310"/>
  </r>
  <r>
    <x v="5"/>
    <x v="1"/>
    <s v="No"/>
    <x v="0"/>
    <m/>
    <m/>
    <s v="Debt"/>
    <m/>
    <s v="122443"/>
    <x v="191"/>
    <x v="110"/>
    <x v="13"/>
    <s v="Archdeaconry of Hertford"/>
    <m/>
    <m/>
    <m/>
    <m/>
    <m/>
    <m/>
    <n v="20458"/>
  </r>
  <r>
    <x v="5"/>
    <x v="1"/>
    <s v="OK"/>
    <x v="0"/>
    <m/>
    <m/>
    <s v="Debt"/>
    <m/>
    <s v="122444"/>
    <x v="192"/>
    <x v="111"/>
    <x v="13"/>
    <s v="Archdeaconry of Hertford"/>
    <m/>
    <m/>
    <m/>
    <m/>
    <m/>
    <m/>
    <n v="582.92999999999995"/>
  </r>
  <r>
    <x v="5"/>
    <x v="1"/>
    <s v="No"/>
    <x v="0"/>
    <m/>
    <m/>
    <s v="Debt"/>
    <m/>
    <s v="151380"/>
    <x v="199"/>
    <x v="115"/>
    <x v="14"/>
    <s v="Archdeaconry of Bedford"/>
    <m/>
    <m/>
    <m/>
    <m/>
    <m/>
    <m/>
    <n v="2841"/>
  </r>
  <r>
    <x v="5"/>
    <x v="1"/>
    <s v="No"/>
    <x v="0"/>
    <m/>
    <m/>
    <s v="Debt"/>
    <m/>
    <s v="152120"/>
    <x v="200"/>
    <x v="115"/>
    <x v="14"/>
    <s v="Archdeaconry of Bedford"/>
    <m/>
    <m/>
    <m/>
    <m/>
    <m/>
    <m/>
    <n v="3696"/>
  </r>
  <r>
    <x v="5"/>
    <x v="1"/>
    <s v="No"/>
    <x v="0"/>
    <m/>
    <m/>
    <s v="Debt"/>
    <m/>
    <s v="150200"/>
    <x v="201"/>
    <x v="116"/>
    <x v="14"/>
    <s v="Archdeaconry of Bedford"/>
    <m/>
    <m/>
    <m/>
    <m/>
    <m/>
    <m/>
    <n v="23877"/>
  </r>
  <r>
    <x v="5"/>
    <x v="1"/>
    <s v="No"/>
    <x v="0"/>
    <m/>
    <m/>
    <s v="Debt"/>
    <m/>
    <s v="151230"/>
    <x v="203"/>
    <x v="116"/>
    <x v="14"/>
    <s v="Archdeaconry of Bedford"/>
    <m/>
    <m/>
    <m/>
    <m/>
    <m/>
    <m/>
    <n v="1688"/>
  </r>
  <r>
    <x v="5"/>
    <x v="1"/>
    <s v="No"/>
    <x v="0"/>
    <m/>
    <m/>
    <s v="Debt"/>
    <m/>
    <s v="150201"/>
    <x v="204"/>
    <x v="117"/>
    <x v="14"/>
    <s v="Archdeaconry of Bedford"/>
    <m/>
    <m/>
    <m/>
    <m/>
    <m/>
    <m/>
    <n v="2019"/>
  </r>
  <r>
    <x v="5"/>
    <x v="1"/>
    <s v="No"/>
    <x v="0"/>
    <m/>
    <m/>
    <s v="Debt"/>
    <m/>
    <s v="151820"/>
    <x v="206"/>
    <x v="117"/>
    <x v="14"/>
    <s v="Archdeaconry of Bedford"/>
    <m/>
    <m/>
    <m/>
    <m/>
    <m/>
    <m/>
    <n v="5602"/>
  </r>
  <r>
    <x v="5"/>
    <x v="1"/>
    <s v="No"/>
    <x v="0"/>
    <m/>
    <m/>
    <s v="Debt"/>
    <m/>
    <s v="151090"/>
    <x v="208"/>
    <x v="118"/>
    <x v="14"/>
    <s v="Archdeaconry of Bedford"/>
    <m/>
    <m/>
    <m/>
    <m/>
    <m/>
    <m/>
    <n v="7572"/>
  </r>
  <r>
    <x v="5"/>
    <x v="1"/>
    <s v="No"/>
    <x v="0"/>
    <m/>
    <m/>
    <s v="Debt"/>
    <m/>
    <s v="152580"/>
    <x v="214"/>
    <x v="118"/>
    <x v="14"/>
    <s v="Archdeaconry of Bedford"/>
    <m/>
    <m/>
    <m/>
    <m/>
    <m/>
    <m/>
    <n v="882"/>
  </r>
  <r>
    <x v="5"/>
    <x v="1"/>
    <s v="No"/>
    <x v="0"/>
    <m/>
    <m/>
    <s v="Debt"/>
    <m/>
    <s v="150100"/>
    <x v="217"/>
    <x v="123"/>
    <x v="14"/>
    <s v="Archdeaconry of Bedford"/>
    <m/>
    <m/>
    <m/>
    <m/>
    <m/>
    <m/>
    <n v="11521"/>
  </r>
  <r>
    <x v="5"/>
    <x v="1"/>
    <s v="No"/>
    <x v="0"/>
    <m/>
    <m/>
    <s v="Debt"/>
    <m/>
    <s v="152650"/>
    <x v="220"/>
    <x v="125"/>
    <x v="14"/>
    <s v="Archdeaconry of Bedford"/>
    <m/>
    <m/>
    <m/>
    <m/>
    <m/>
    <m/>
    <n v="15086"/>
  </r>
  <r>
    <x v="5"/>
    <x v="1"/>
    <s v="No"/>
    <x v="0"/>
    <m/>
    <m/>
    <s v="Debt"/>
    <m/>
    <s v="151190"/>
    <x v="226"/>
    <x v="127"/>
    <x v="14"/>
    <s v="Archdeaconry of Bedford"/>
    <m/>
    <m/>
    <m/>
    <m/>
    <m/>
    <m/>
    <n v="8413"/>
  </r>
  <r>
    <x v="5"/>
    <x v="1"/>
    <s v="No"/>
    <x v="0"/>
    <m/>
    <m/>
    <s v="Debt"/>
    <m/>
    <s v="152330"/>
    <x v="228"/>
    <x v="124"/>
    <x v="14"/>
    <s v="Archdeaconry of Bedford"/>
    <m/>
    <m/>
    <m/>
    <m/>
    <m/>
    <m/>
    <n v="17523"/>
  </r>
  <r>
    <x v="5"/>
    <x v="1"/>
    <s v="No"/>
    <x v="0"/>
    <m/>
    <m/>
    <s v="Debt"/>
    <m/>
    <s v="160220"/>
    <x v="229"/>
    <x v="128"/>
    <x v="15"/>
    <s v="Archdeaconry of Bedford"/>
    <m/>
    <m/>
    <m/>
    <m/>
    <m/>
    <m/>
    <n v="2100.94"/>
  </r>
  <r>
    <x v="5"/>
    <x v="1"/>
    <s v="No"/>
    <x v="0"/>
    <m/>
    <m/>
    <s v="Debt"/>
    <m/>
    <s v="160290"/>
    <x v="233"/>
    <x v="132"/>
    <x v="15"/>
    <s v="Archdeaconry of Bedford"/>
    <m/>
    <m/>
    <m/>
    <m/>
    <m/>
    <m/>
    <n v="1500"/>
  </r>
  <r>
    <x v="5"/>
    <x v="1"/>
    <s v="No"/>
    <x v="0"/>
    <m/>
    <m/>
    <s v="Debt"/>
    <m/>
    <s v="160320"/>
    <x v="234"/>
    <x v="133"/>
    <x v="15"/>
    <s v="Archdeaconry of Bedford"/>
    <m/>
    <m/>
    <m/>
    <m/>
    <m/>
    <m/>
    <n v="22920"/>
  </r>
  <r>
    <x v="5"/>
    <x v="1"/>
    <s v="No"/>
    <x v="0"/>
    <m/>
    <m/>
    <s v="Debt"/>
    <m/>
    <s v="161410"/>
    <x v="237"/>
    <x v="136"/>
    <x v="15"/>
    <s v="Archdeaconry of Bedford"/>
    <m/>
    <m/>
    <m/>
    <m/>
    <m/>
    <m/>
    <n v="24771"/>
  </r>
  <r>
    <x v="5"/>
    <x v="1"/>
    <s v="No"/>
    <x v="0"/>
    <m/>
    <m/>
    <s v="Debt"/>
    <m/>
    <s v="161411"/>
    <x v="239"/>
    <x v="138"/>
    <x v="15"/>
    <s v="Archdeaconry of Bedford"/>
    <m/>
    <m/>
    <m/>
    <m/>
    <m/>
    <m/>
    <n v="25203"/>
  </r>
  <r>
    <x v="5"/>
    <x v="1"/>
    <s v="No"/>
    <x v="0"/>
    <m/>
    <m/>
    <s v="Debt"/>
    <m/>
    <s v="160620"/>
    <x v="242"/>
    <x v="141"/>
    <x v="15"/>
    <s v="Archdeaconry of Bedford"/>
    <m/>
    <m/>
    <m/>
    <m/>
    <m/>
    <m/>
    <n v="20639"/>
  </r>
  <r>
    <x v="5"/>
    <x v="1"/>
    <s v="No"/>
    <x v="0"/>
    <m/>
    <m/>
    <s v="Debt"/>
    <m/>
    <s v="160310"/>
    <x v="244"/>
    <x v="141"/>
    <x v="15"/>
    <s v="Archdeaconry of Bedford"/>
    <m/>
    <m/>
    <m/>
    <m/>
    <m/>
    <m/>
    <n v="3532"/>
  </r>
  <r>
    <x v="5"/>
    <x v="1"/>
    <s v="No"/>
    <x v="0"/>
    <m/>
    <m/>
    <s v="Debt"/>
    <m/>
    <s v="160900"/>
    <x v="246"/>
    <x v="141"/>
    <x v="15"/>
    <s v="Archdeaconry of Bedford"/>
    <m/>
    <m/>
    <m/>
    <m/>
    <m/>
    <m/>
    <n v="30320"/>
  </r>
  <r>
    <x v="5"/>
    <x v="1"/>
    <s v="No"/>
    <x v="0"/>
    <m/>
    <m/>
    <s v="Debt"/>
    <m/>
    <s v="161350"/>
    <x v="247"/>
    <x v="141"/>
    <x v="15"/>
    <s v="Archdeaconry of Bedford"/>
    <m/>
    <m/>
    <m/>
    <m/>
    <m/>
    <m/>
    <n v="6450"/>
  </r>
  <r>
    <x v="5"/>
    <x v="1"/>
    <s v="No"/>
    <x v="0"/>
    <m/>
    <m/>
    <s v="Debt"/>
    <m/>
    <s v="162920"/>
    <x v="248"/>
    <x v="141"/>
    <x v="15"/>
    <s v="Archdeaconry of Bedford"/>
    <m/>
    <m/>
    <m/>
    <m/>
    <m/>
    <m/>
    <n v="6910"/>
  </r>
  <r>
    <x v="5"/>
    <x v="1"/>
    <s v="No"/>
    <x v="0"/>
    <m/>
    <m/>
    <s v="Debt"/>
    <m/>
    <s v="172520"/>
    <x v="254"/>
    <x v="147"/>
    <x v="17"/>
    <s v="Archdeaconry of Bedford"/>
    <m/>
    <m/>
    <m/>
    <m/>
    <m/>
    <m/>
    <n v="3230"/>
  </r>
  <r>
    <x v="5"/>
    <x v="1"/>
    <s v="No"/>
    <x v="0"/>
    <m/>
    <m/>
    <s v="Debt"/>
    <m/>
    <s v="170600"/>
    <x v="255"/>
    <x v="148"/>
    <x v="17"/>
    <s v="Archdeaconry of Bedford"/>
    <m/>
    <m/>
    <m/>
    <m/>
    <m/>
    <m/>
    <n v="21556"/>
  </r>
  <r>
    <x v="5"/>
    <x v="1"/>
    <s v="No"/>
    <x v="0"/>
    <m/>
    <m/>
    <s v="Debt"/>
    <m/>
    <s v="172030"/>
    <x v="259"/>
    <x v="149"/>
    <x v="17"/>
    <s v="Archdeaconry of Bedford"/>
    <m/>
    <m/>
    <m/>
    <m/>
    <m/>
    <m/>
    <n v="1102.22"/>
  </r>
  <r>
    <x v="5"/>
    <x v="1"/>
    <s v="No"/>
    <x v="0"/>
    <m/>
    <m/>
    <s v="Debt"/>
    <m/>
    <s v="171840"/>
    <x v="263"/>
    <x v="150"/>
    <x v="17"/>
    <s v="Archdeaconry of Bedford"/>
    <m/>
    <m/>
    <m/>
    <m/>
    <m/>
    <m/>
    <n v="5905"/>
  </r>
  <r>
    <x v="5"/>
    <x v="1"/>
    <s v="No"/>
    <x v="0"/>
    <m/>
    <m/>
    <s v="Debt"/>
    <m/>
    <s v="170840"/>
    <x v="264"/>
    <x v="151"/>
    <x v="17"/>
    <s v="Archdeaconry of Bedford"/>
    <m/>
    <m/>
    <m/>
    <m/>
    <m/>
    <m/>
    <n v="1480"/>
  </r>
  <r>
    <x v="5"/>
    <x v="1"/>
    <s v="No"/>
    <x v="0"/>
    <m/>
    <m/>
    <s v="Debt"/>
    <m/>
    <s v="170940"/>
    <x v="266"/>
    <x v="151"/>
    <x v="17"/>
    <s v="Archdeaconry of Bedford"/>
    <m/>
    <m/>
    <m/>
    <m/>
    <m/>
    <m/>
    <n v="411"/>
  </r>
  <r>
    <x v="5"/>
    <x v="1"/>
    <s v="No"/>
    <x v="0"/>
    <m/>
    <m/>
    <s v="Debt"/>
    <m/>
    <s v="181530"/>
    <x v="280"/>
    <x v="154"/>
    <x v="18"/>
    <s v="Archdeaconry of Bedford"/>
    <m/>
    <m/>
    <m/>
    <m/>
    <m/>
    <m/>
    <n v="18662"/>
  </r>
  <r>
    <x v="5"/>
    <x v="1"/>
    <s v="No"/>
    <x v="0"/>
    <m/>
    <m/>
    <s v="Debt"/>
    <m/>
    <s v="181540"/>
    <x v="282"/>
    <x v="154"/>
    <x v="18"/>
    <s v="Archdeaconry of Bedford"/>
    <m/>
    <m/>
    <m/>
    <m/>
    <m/>
    <m/>
    <n v="14318.48"/>
  </r>
  <r>
    <x v="5"/>
    <x v="1"/>
    <s v="No"/>
    <x v="0"/>
    <m/>
    <m/>
    <s v="Debt"/>
    <m/>
    <s v="182590"/>
    <x v="286"/>
    <x v="155"/>
    <x v="18"/>
    <s v="Archdeaconry of Bedford"/>
    <m/>
    <m/>
    <m/>
    <m/>
    <m/>
    <m/>
    <n v="60"/>
  </r>
  <r>
    <x v="5"/>
    <x v="1"/>
    <s v="No"/>
    <x v="0"/>
    <m/>
    <m/>
    <s v="Debt"/>
    <m/>
    <s v="181360"/>
    <x v="278"/>
    <x v="158"/>
    <x v="18"/>
    <s v="Archdeaconry of Bedford"/>
    <m/>
    <m/>
    <m/>
    <m/>
    <m/>
    <m/>
    <n v="29175"/>
  </r>
  <r>
    <x v="5"/>
    <x v="1"/>
    <s v="No"/>
    <x v="0"/>
    <m/>
    <m/>
    <s v="Debt"/>
    <m/>
    <s v="182390"/>
    <x v="283"/>
    <x v="160"/>
    <x v="18"/>
    <s v="Archdeaconry of Bedford"/>
    <m/>
    <m/>
    <m/>
    <m/>
    <m/>
    <m/>
    <n v="10744"/>
  </r>
  <r>
    <x v="5"/>
    <x v="1"/>
    <s v="No"/>
    <x v="0"/>
    <m/>
    <m/>
    <s v="Debt"/>
    <m/>
    <s v="182571"/>
    <x v="285"/>
    <x v="160"/>
    <x v="18"/>
    <s v="Archdeaconry of Bedford"/>
    <m/>
    <m/>
    <m/>
    <m/>
    <m/>
    <m/>
    <n v="466"/>
  </r>
  <r>
    <x v="5"/>
    <x v="1"/>
    <s v="No"/>
    <x v="0"/>
    <m/>
    <m/>
    <s v="Debt"/>
    <m/>
    <s v="200590"/>
    <x v="290"/>
    <x v="162"/>
    <x v="19"/>
    <s v="Archdeaconry of Bedford"/>
    <m/>
    <m/>
    <m/>
    <m/>
    <m/>
    <m/>
    <n v="13361"/>
  </r>
  <r>
    <x v="5"/>
    <x v="1"/>
    <s v="No"/>
    <x v="0"/>
    <m/>
    <m/>
    <s v="Debt"/>
    <m/>
    <s v="201510"/>
    <x v="293"/>
    <x v="165"/>
    <x v="19"/>
    <s v="Archdeaconry of Bedford"/>
    <m/>
    <m/>
    <m/>
    <m/>
    <m/>
    <m/>
    <n v="10703"/>
  </r>
  <r>
    <x v="5"/>
    <x v="1"/>
    <s v="No"/>
    <x v="0"/>
    <m/>
    <m/>
    <s v="Debt"/>
    <m/>
    <s v="201702"/>
    <x v="294"/>
    <x v="166"/>
    <x v="19"/>
    <s v="Archdeaconry of Bedford"/>
    <m/>
    <m/>
    <m/>
    <m/>
    <m/>
    <m/>
    <n v="9888"/>
  </r>
  <r>
    <x v="5"/>
    <x v="1"/>
    <s v="No"/>
    <x v="0"/>
    <m/>
    <m/>
    <s v="Debt"/>
    <m/>
    <s v="201700"/>
    <x v="297"/>
    <x v="169"/>
    <x v="19"/>
    <s v="Archdeaconry of Bedford"/>
    <m/>
    <m/>
    <m/>
    <m/>
    <m/>
    <m/>
    <n v="19518"/>
  </r>
  <r>
    <x v="5"/>
    <x v="1"/>
    <s v="No"/>
    <x v="0"/>
    <m/>
    <m/>
    <s v="Debt"/>
    <m/>
    <s v="201701"/>
    <x v="298"/>
    <x v="170"/>
    <x v="19"/>
    <s v="Archdeaconry of Bedford"/>
    <m/>
    <m/>
    <m/>
    <m/>
    <m/>
    <m/>
    <n v="31246"/>
  </r>
  <r>
    <x v="5"/>
    <x v="1"/>
    <s v="No"/>
    <x v="0"/>
    <m/>
    <m/>
    <s v="Debt"/>
    <m/>
    <s v="201730"/>
    <x v="303"/>
    <x v="173"/>
    <x v="19"/>
    <s v="Archdeaconry of Bedford"/>
    <m/>
    <m/>
    <m/>
    <m/>
    <m/>
    <m/>
    <n v="6485"/>
  </r>
  <r>
    <x v="5"/>
    <x v="1"/>
    <s v="No"/>
    <x v="0"/>
    <m/>
    <m/>
    <s v="Debt"/>
    <m/>
    <s v="201740"/>
    <x v="304"/>
    <x v="174"/>
    <x v="19"/>
    <s v="Archdeaconry of Bedford"/>
    <m/>
    <m/>
    <m/>
    <m/>
    <m/>
    <m/>
    <n v="9957"/>
  </r>
  <r>
    <x v="5"/>
    <x v="1"/>
    <s v="No"/>
    <x v="0"/>
    <m/>
    <m/>
    <s v="Debt"/>
    <m/>
    <s v="201690"/>
    <x v="305"/>
    <x v="175"/>
    <x v="19"/>
    <s v="Archdeaconry of Bedford"/>
    <m/>
    <m/>
    <m/>
    <m/>
    <m/>
    <m/>
    <n v="21930"/>
  </r>
  <r>
    <x v="5"/>
    <x v="1"/>
    <s v="No"/>
    <x v="0"/>
    <m/>
    <m/>
    <s v="Debt"/>
    <m/>
    <s v="202480"/>
    <x v="307"/>
    <x v="177"/>
    <x v="19"/>
    <s v="Archdeaconry of Bedford"/>
    <m/>
    <m/>
    <m/>
    <m/>
    <m/>
    <m/>
    <n v="13089"/>
  </r>
  <r>
    <x v="5"/>
    <x v="1"/>
    <s v="No"/>
    <x v="0"/>
    <m/>
    <m/>
    <s v="Debt"/>
    <m/>
    <s v="202491"/>
    <x v="308"/>
    <x v="178"/>
    <x v="19"/>
    <s v="Archdeaconry of Bedford"/>
    <m/>
    <m/>
    <m/>
    <m/>
    <m/>
    <m/>
    <n v="14712"/>
  </r>
  <r>
    <x v="5"/>
    <x v="1"/>
    <s v="No"/>
    <x v="0"/>
    <m/>
    <m/>
    <s v="Debt"/>
    <m/>
    <s v="211120"/>
    <x v="314"/>
    <x v="181"/>
    <x v="20"/>
    <s v="Archdeaconry of Bedford"/>
    <m/>
    <m/>
    <m/>
    <m/>
    <m/>
    <m/>
    <n v="5462"/>
  </r>
  <r>
    <x v="5"/>
    <x v="1"/>
    <s v="No"/>
    <x v="0"/>
    <m/>
    <m/>
    <s v="Debt"/>
    <m/>
    <s v="212070"/>
    <x v="316"/>
    <x v="182"/>
    <x v="20"/>
    <s v="Archdeaconry of Bedford"/>
    <m/>
    <m/>
    <m/>
    <m/>
    <m/>
    <m/>
    <n v="8475"/>
  </r>
  <r>
    <x v="5"/>
    <x v="1"/>
    <s v="No"/>
    <x v="0"/>
    <m/>
    <m/>
    <s v="Debt"/>
    <m/>
    <s v="211830"/>
    <x v="321"/>
    <x v="184"/>
    <x v="20"/>
    <s v="Archdeaconry of Bedford"/>
    <m/>
    <m/>
    <m/>
    <m/>
    <m/>
    <m/>
    <n v="12254"/>
  </r>
  <r>
    <x v="5"/>
    <x v="1"/>
    <s v="No"/>
    <x v="0"/>
    <m/>
    <m/>
    <s v="Debt"/>
    <m/>
    <s v="212000"/>
    <x v="325"/>
    <x v="181"/>
    <x v="20"/>
    <s v="Archdeaconry of Bedford"/>
    <m/>
    <m/>
    <m/>
    <m/>
    <m/>
    <m/>
    <n v="7444"/>
  </r>
  <r>
    <x v="5"/>
    <x v="1"/>
    <s v="No"/>
    <x v="0"/>
    <m/>
    <m/>
    <s v="Debt"/>
    <m/>
    <s v="213000"/>
    <x v="326"/>
    <x v="181"/>
    <x v="20"/>
    <s v="Archdeaconry of Bedford"/>
    <m/>
    <m/>
    <m/>
    <m/>
    <m/>
    <m/>
    <n v="11972"/>
  </r>
  <r>
    <x v="5"/>
    <x v="1"/>
    <s v="No"/>
    <x v="0"/>
    <m/>
    <m/>
    <s v="Debt"/>
    <m/>
    <s v="212450"/>
    <x v="327"/>
    <x v="181"/>
    <x v="20"/>
    <s v="Archdeaconry of Bedford"/>
    <m/>
    <m/>
    <m/>
    <m/>
    <m/>
    <m/>
    <n v="3678"/>
  </r>
  <r>
    <x v="5"/>
    <x v="1"/>
    <s v="No"/>
    <x v="0"/>
    <m/>
    <m/>
    <s v="Debt"/>
    <m/>
    <s v="212630"/>
    <x v="328"/>
    <x v="181"/>
    <x v="20"/>
    <s v="Archdeaconry of Bedford"/>
    <m/>
    <m/>
    <m/>
    <m/>
    <m/>
    <m/>
    <n v="10582"/>
  </r>
  <r>
    <x v="5"/>
    <x v="1"/>
    <s v="No"/>
    <x v="0"/>
    <m/>
    <m/>
    <s v="historical"/>
    <m/>
    <s v="110740"/>
    <x v="48"/>
    <x v="31"/>
    <x v="3"/>
    <s v="Archdeaconry of St Albans "/>
    <m/>
    <m/>
    <m/>
    <m/>
    <n v="3000"/>
    <m/>
    <m/>
  </r>
  <r>
    <x v="5"/>
    <x v="1"/>
    <s v="OK"/>
    <x v="0"/>
    <m/>
    <m/>
    <s v="historical"/>
    <m/>
    <s v="170760"/>
    <x v="261"/>
    <x v="150"/>
    <x v="17"/>
    <s v="Archdeaconry of Bedford"/>
    <m/>
    <m/>
    <m/>
    <m/>
    <n v="2398"/>
    <m/>
    <m/>
  </r>
  <r>
    <x v="6"/>
    <x v="0"/>
    <s v="OK"/>
    <x v="0"/>
    <m/>
    <n v="10"/>
    <m/>
    <m/>
    <s v="030480"/>
    <x v="0"/>
    <x v="0"/>
    <x v="0"/>
    <s v="Archdeaconry of St Albans "/>
    <m/>
    <m/>
    <m/>
    <m/>
    <n v="956"/>
    <m/>
    <m/>
  </r>
  <r>
    <x v="6"/>
    <x v="0"/>
    <s v="OK"/>
    <x v="0"/>
    <m/>
    <n v="10"/>
    <m/>
    <m/>
    <s v="032500"/>
    <x v="1"/>
    <x v="0"/>
    <x v="0"/>
    <s v="Archdeaconry of St Albans "/>
    <m/>
    <m/>
    <m/>
    <m/>
    <n v="7163"/>
    <m/>
    <m/>
  </r>
  <r>
    <x v="6"/>
    <x v="0"/>
    <s v="OK"/>
    <x v="0"/>
    <m/>
    <n v="10"/>
    <m/>
    <m/>
    <s v="031050"/>
    <x v="2"/>
    <x v="1"/>
    <x v="0"/>
    <s v="Archdeaconry of St Albans "/>
    <m/>
    <m/>
    <m/>
    <m/>
    <n v="10654"/>
    <m/>
    <m/>
  </r>
  <r>
    <x v="6"/>
    <x v="0"/>
    <s v="OK"/>
    <x v="0"/>
    <m/>
    <n v="10"/>
    <m/>
    <m/>
    <s v="031060"/>
    <x v="3"/>
    <x v="1"/>
    <x v="0"/>
    <s v="Archdeaconry of St Albans "/>
    <m/>
    <m/>
    <m/>
    <m/>
    <n v="0"/>
    <m/>
    <m/>
  </r>
  <r>
    <x v="6"/>
    <x v="0"/>
    <s v="OK"/>
    <x v="0"/>
    <m/>
    <n v="10"/>
    <m/>
    <m/>
    <s v="031620"/>
    <x v="4"/>
    <x v="1"/>
    <x v="0"/>
    <s v="Archdeaconry of St Albans "/>
    <m/>
    <m/>
    <m/>
    <m/>
    <n v="3338"/>
    <m/>
    <m/>
  </r>
  <r>
    <x v="6"/>
    <x v="0"/>
    <s v="OK"/>
    <x v="0"/>
    <m/>
    <n v="10"/>
    <m/>
    <m/>
    <s v="031851"/>
    <x v="5"/>
    <x v="1"/>
    <x v="0"/>
    <s v="Archdeaconry of St Albans "/>
    <m/>
    <m/>
    <m/>
    <m/>
    <n v="617.75"/>
    <m/>
    <m/>
  </r>
  <r>
    <x v="6"/>
    <x v="0"/>
    <s v="OK"/>
    <x v="0"/>
    <m/>
    <n v="10"/>
    <m/>
    <m/>
    <s v="032020"/>
    <x v="6"/>
    <x v="1"/>
    <x v="0"/>
    <s v="Archdeaconry of St Albans "/>
    <m/>
    <m/>
    <m/>
    <m/>
    <n v="3699"/>
    <m/>
    <m/>
  </r>
  <r>
    <x v="6"/>
    <x v="0"/>
    <s v="OK"/>
    <x v="0"/>
    <m/>
    <n v="10"/>
    <m/>
    <m/>
    <s v="031901"/>
    <x v="7"/>
    <x v="2"/>
    <x v="0"/>
    <s v="Archdeaconry of St Albans "/>
    <m/>
    <m/>
    <m/>
    <m/>
    <n v="4800"/>
    <m/>
    <m/>
  </r>
  <r>
    <x v="6"/>
    <x v="0"/>
    <s v="No"/>
    <x v="0"/>
    <m/>
    <n v="10"/>
    <m/>
    <m/>
    <s v="032621"/>
    <x v="8"/>
    <x v="3"/>
    <x v="0"/>
    <s v="Archdeaconry of St Albans "/>
    <m/>
    <m/>
    <m/>
    <m/>
    <n v="15000"/>
    <m/>
    <m/>
  </r>
  <r>
    <x v="6"/>
    <x v="0"/>
    <s v="No"/>
    <x v="0"/>
    <m/>
    <n v="10"/>
    <m/>
    <m/>
    <s v="032880"/>
    <x v="9"/>
    <x v="2"/>
    <x v="0"/>
    <s v="Archdeaconry of St Albans "/>
    <m/>
    <m/>
    <m/>
    <m/>
    <n v="2250"/>
    <m/>
    <m/>
  </r>
  <r>
    <x v="6"/>
    <x v="0"/>
    <s v="OK"/>
    <x v="0"/>
    <m/>
    <n v="10"/>
    <m/>
    <m/>
    <s v="091081"/>
    <x v="10"/>
    <x v="4"/>
    <x v="1"/>
    <s v="Archdeaconry of St Albans "/>
    <m/>
    <m/>
    <m/>
    <m/>
    <n v="122.09"/>
    <m/>
    <m/>
  </r>
  <r>
    <x v="6"/>
    <x v="0"/>
    <s v="No"/>
    <x v="0"/>
    <m/>
    <n v="10"/>
    <m/>
    <m/>
    <s v="091670"/>
    <x v="11"/>
    <x v="4"/>
    <x v="1"/>
    <s v="Archdeaconry of St Albans "/>
    <m/>
    <m/>
    <m/>
    <m/>
    <n v="200"/>
    <m/>
    <m/>
  </r>
  <r>
    <x v="6"/>
    <x v="0"/>
    <s v="No"/>
    <x v="0"/>
    <m/>
    <n v="10"/>
    <m/>
    <m/>
    <s v="091290"/>
    <x v="12"/>
    <x v="5"/>
    <x v="1"/>
    <s v="Archdeaconry of St Albans "/>
    <m/>
    <m/>
    <m/>
    <m/>
    <n v="0"/>
    <m/>
    <m/>
  </r>
  <r>
    <x v="6"/>
    <x v="0"/>
    <s v="OK"/>
    <x v="0"/>
    <m/>
    <n v="10"/>
    <m/>
    <m/>
    <s v="091291"/>
    <x v="334"/>
    <x v="5"/>
    <x v="1"/>
    <s v="Archdeaconry of St Albans "/>
    <m/>
    <m/>
    <m/>
    <m/>
    <n v="5000"/>
    <m/>
    <m/>
  </r>
  <r>
    <x v="6"/>
    <x v="0"/>
    <s v="OK"/>
    <x v="0"/>
    <m/>
    <n v="10"/>
    <m/>
    <m/>
    <s v="091292"/>
    <x v="335"/>
    <x v="5"/>
    <x v="1"/>
    <s v="Archdeaconry of St Albans "/>
    <m/>
    <m/>
    <m/>
    <m/>
    <n v="0"/>
    <m/>
    <m/>
  </r>
  <r>
    <x v="6"/>
    <x v="0"/>
    <s v="No"/>
    <x v="0"/>
    <m/>
    <n v="10"/>
    <m/>
    <m/>
    <s v="091293"/>
    <x v="336"/>
    <x v="5"/>
    <x v="1"/>
    <s v="Archdeaconry of St Albans "/>
    <m/>
    <m/>
    <m/>
    <m/>
    <n v="0"/>
    <m/>
    <m/>
  </r>
  <r>
    <x v="6"/>
    <x v="0"/>
    <s v="OK"/>
    <x v="0"/>
    <m/>
    <n v="10"/>
    <m/>
    <m/>
    <s v="091294"/>
    <x v="337"/>
    <x v="5"/>
    <x v="1"/>
    <s v="Archdeaconry of St Albans "/>
    <m/>
    <m/>
    <m/>
    <m/>
    <n v="11282.44"/>
    <m/>
    <m/>
  </r>
  <r>
    <x v="6"/>
    <x v="0"/>
    <s v="No"/>
    <x v="0"/>
    <m/>
    <n v="10"/>
    <m/>
    <m/>
    <s v="091340"/>
    <x v="13"/>
    <x v="6"/>
    <x v="1"/>
    <s v="Archdeaconry of St Albans "/>
    <m/>
    <m/>
    <m/>
    <m/>
    <n v="0"/>
    <m/>
    <m/>
  </r>
  <r>
    <x v="6"/>
    <x v="0"/>
    <s v="OK"/>
    <x v="0"/>
    <m/>
    <n v="10"/>
    <m/>
    <m/>
    <s v="091390"/>
    <x v="14"/>
    <x v="6"/>
    <x v="1"/>
    <s v="Archdeaconry of St Albans "/>
    <m/>
    <m/>
    <m/>
    <m/>
    <n v="3605"/>
    <m/>
    <m/>
  </r>
  <r>
    <x v="6"/>
    <x v="0"/>
    <s v="No"/>
    <x v="0"/>
    <m/>
    <n v="10"/>
    <m/>
    <m/>
    <s v="091460"/>
    <x v="15"/>
    <x v="7"/>
    <x v="1"/>
    <s v="Archdeaconry of St Albans "/>
    <m/>
    <m/>
    <m/>
    <m/>
    <n v="1000"/>
    <m/>
    <m/>
  </r>
  <r>
    <x v="6"/>
    <x v="0"/>
    <s v="No"/>
    <x v="0"/>
    <m/>
    <n v="10"/>
    <m/>
    <m/>
    <s v="091940"/>
    <x v="16"/>
    <x v="7"/>
    <x v="1"/>
    <s v="Archdeaconry of St Albans "/>
    <m/>
    <m/>
    <m/>
    <m/>
    <n v="0"/>
    <m/>
    <m/>
  </r>
  <r>
    <x v="6"/>
    <x v="0"/>
    <s v="OK"/>
    <x v="0"/>
    <m/>
    <n v="10"/>
    <m/>
    <m/>
    <s v="091580"/>
    <x v="17"/>
    <x v="7"/>
    <x v="1"/>
    <s v="Archdeaconry of St Albans "/>
    <m/>
    <m/>
    <m/>
    <m/>
    <n v="500"/>
    <m/>
    <m/>
  </r>
  <r>
    <x v="6"/>
    <x v="0"/>
    <s v="No"/>
    <x v="0"/>
    <m/>
    <n v="10"/>
    <m/>
    <m/>
    <s v="091950"/>
    <x v="18"/>
    <x v="8"/>
    <x v="1"/>
    <s v="Archdeaconry of St Albans "/>
    <m/>
    <m/>
    <m/>
    <m/>
    <n v="2113.54"/>
    <m/>
    <m/>
  </r>
  <r>
    <x v="6"/>
    <x v="0"/>
    <s v="OK"/>
    <x v="0"/>
    <m/>
    <n v="10"/>
    <m/>
    <m/>
    <s v="091551"/>
    <x v="19"/>
    <x v="8"/>
    <x v="1"/>
    <s v="Archdeaconry of St Albans "/>
    <m/>
    <m/>
    <m/>
    <m/>
    <n v="7526"/>
    <m/>
    <m/>
  </r>
  <r>
    <x v="6"/>
    <x v="0"/>
    <s v="OK"/>
    <x v="0"/>
    <m/>
    <n v="10"/>
    <m/>
    <m/>
    <s v="092900"/>
    <x v="20"/>
    <x v="8"/>
    <x v="1"/>
    <s v="Archdeaconry of St Albans "/>
    <m/>
    <m/>
    <m/>
    <m/>
    <n v="1267"/>
    <m/>
    <m/>
  </r>
  <r>
    <x v="6"/>
    <x v="0"/>
    <s v="OK"/>
    <x v="0"/>
    <m/>
    <n v="10"/>
    <m/>
    <m/>
    <s v="091920"/>
    <x v="21"/>
    <x v="9"/>
    <x v="1"/>
    <s v="Archdeaconry of St Albans "/>
    <m/>
    <m/>
    <m/>
    <m/>
    <n v="7681.93"/>
    <m/>
    <m/>
  </r>
  <r>
    <x v="6"/>
    <x v="0"/>
    <s v="OK"/>
    <x v="0"/>
    <m/>
    <n v="10"/>
    <m/>
    <m/>
    <s v="091990"/>
    <x v="22"/>
    <x v="6"/>
    <x v="1"/>
    <s v="Archdeaconry of St Albans "/>
    <m/>
    <m/>
    <m/>
    <m/>
    <n v="2211"/>
    <m/>
    <m/>
  </r>
  <r>
    <x v="6"/>
    <x v="0"/>
    <s v="OK"/>
    <x v="0"/>
    <m/>
    <n v="10"/>
    <m/>
    <m/>
    <s v="092061"/>
    <x v="23"/>
    <x v="10"/>
    <x v="1"/>
    <s v="Archdeaconry of St Albans "/>
    <m/>
    <m/>
    <m/>
    <m/>
    <m/>
    <m/>
    <m/>
  </r>
  <r>
    <x v="6"/>
    <x v="0"/>
    <s v="OK"/>
    <x v="0"/>
    <m/>
    <n v="10"/>
    <m/>
    <m/>
    <s v="092250"/>
    <x v="24"/>
    <x v="4"/>
    <x v="1"/>
    <s v="Archdeaconry of St Albans "/>
    <m/>
    <m/>
    <m/>
    <m/>
    <n v="3488"/>
    <m/>
    <m/>
  </r>
  <r>
    <x v="6"/>
    <x v="0"/>
    <s v="OK"/>
    <x v="0"/>
    <m/>
    <n v="10"/>
    <m/>
    <m/>
    <s v="092260"/>
    <x v="25"/>
    <x v="5"/>
    <x v="1"/>
    <s v="Archdeaconry of St Albans "/>
    <m/>
    <m/>
    <m/>
    <m/>
    <n v="1696"/>
    <m/>
    <m/>
  </r>
  <r>
    <x v="6"/>
    <x v="0"/>
    <s v="OK"/>
    <x v="0"/>
    <m/>
    <n v="10"/>
    <m/>
    <m/>
    <s v="092470"/>
    <x v="26"/>
    <x v="10"/>
    <x v="1"/>
    <s v="Archdeaconry of St Albans "/>
    <m/>
    <m/>
    <m/>
    <m/>
    <n v="4427"/>
    <m/>
    <m/>
  </r>
  <r>
    <x v="6"/>
    <x v="0"/>
    <s v="OK"/>
    <x v="0"/>
    <m/>
    <n v="10"/>
    <m/>
    <m/>
    <s v="092881"/>
    <x v="27"/>
    <x v="11"/>
    <x v="1"/>
    <s v="Archdeaconry of St Albans "/>
    <m/>
    <m/>
    <m/>
    <m/>
    <n v="3250"/>
    <m/>
    <m/>
  </r>
  <r>
    <x v="6"/>
    <x v="0"/>
    <s v="OK"/>
    <x v="0"/>
    <m/>
    <n v="10"/>
    <m/>
    <m/>
    <s v="100660"/>
    <x v="28"/>
    <x v="12"/>
    <x v="2"/>
    <s v="Archdeaconry of St Albans "/>
    <m/>
    <m/>
    <m/>
    <m/>
    <n v="4054"/>
    <m/>
    <m/>
  </r>
  <r>
    <x v="6"/>
    <x v="0"/>
    <s v="OK"/>
    <x v="1"/>
    <m/>
    <n v="10"/>
    <m/>
    <m/>
    <s v="100680"/>
    <x v="29"/>
    <x v="13"/>
    <x v="2"/>
    <s v="Archdeaconry of St Albans "/>
    <m/>
    <m/>
    <m/>
    <m/>
    <n v="17853"/>
    <m/>
    <m/>
  </r>
  <r>
    <x v="6"/>
    <x v="0"/>
    <s v="OK"/>
    <x v="1"/>
    <m/>
    <n v="10"/>
    <m/>
    <m/>
    <s v="100681"/>
    <x v="30"/>
    <x v="14"/>
    <x v="2"/>
    <s v="Archdeaconry of St Albans "/>
    <m/>
    <m/>
    <m/>
    <m/>
    <n v="11342"/>
    <m/>
    <m/>
  </r>
  <r>
    <x v="6"/>
    <x v="0"/>
    <s v="No"/>
    <x v="0"/>
    <m/>
    <n v="10"/>
    <m/>
    <m/>
    <s v="100790"/>
    <x v="31"/>
    <x v="15"/>
    <x v="2"/>
    <s v="Archdeaconry of St Albans "/>
    <m/>
    <m/>
    <m/>
    <m/>
    <n v="5344"/>
    <m/>
    <m/>
  </r>
  <r>
    <x v="6"/>
    <x v="0"/>
    <s v="OK"/>
    <x v="0"/>
    <m/>
    <n v="10"/>
    <m/>
    <m/>
    <s v="100791"/>
    <x v="32"/>
    <x v="16"/>
    <x v="2"/>
    <s v="Archdeaconry of St Albans "/>
    <m/>
    <m/>
    <m/>
    <m/>
    <n v="5706.25"/>
    <m/>
    <m/>
  </r>
  <r>
    <x v="6"/>
    <x v="0"/>
    <s v="OK"/>
    <x v="0"/>
    <m/>
    <n v="10"/>
    <m/>
    <m/>
    <s v="101800"/>
    <x v="33"/>
    <x v="17"/>
    <x v="2"/>
    <s v="Archdeaconry of St Albans "/>
    <m/>
    <m/>
    <m/>
    <m/>
    <n v="4320"/>
    <m/>
    <m/>
  </r>
  <r>
    <x v="6"/>
    <x v="0"/>
    <s v="OK"/>
    <x v="0"/>
    <m/>
    <n v="10"/>
    <m/>
    <m/>
    <s v="102100"/>
    <x v="34"/>
    <x v="18"/>
    <x v="2"/>
    <s v="Archdeaconry of St Albans "/>
    <m/>
    <m/>
    <m/>
    <m/>
    <n v="7705"/>
    <m/>
    <m/>
  </r>
  <r>
    <x v="6"/>
    <x v="0"/>
    <s v="OK"/>
    <x v="0"/>
    <m/>
    <n v="10"/>
    <m/>
    <m/>
    <s v="100490"/>
    <x v="35"/>
    <x v="19"/>
    <x v="2"/>
    <s v="Archdeaconry of St Albans "/>
    <m/>
    <m/>
    <m/>
    <m/>
    <n v="4028"/>
    <m/>
    <m/>
  </r>
  <r>
    <x v="6"/>
    <x v="0"/>
    <s v="No"/>
    <x v="0"/>
    <m/>
    <n v="10"/>
    <m/>
    <m/>
    <s v="102300"/>
    <x v="36"/>
    <x v="12"/>
    <x v="2"/>
    <s v="Archdeaconry of St Albans "/>
    <m/>
    <m/>
    <m/>
    <m/>
    <n v="1917"/>
    <m/>
    <m/>
  </r>
  <r>
    <x v="6"/>
    <x v="0"/>
    <s v="OK"/>
    <x v="0"/>
    <m/>
    <n v="10"/>
    <m/>
    <m/>
    <s v="112180"/>
    <x v="37"/>
    <x v="20"/>
    <x v="3"/>
    <s v="Archdeaconry of St Albans "/>
    <m/>
    <m/>
    <m/>
    <m/>
    <n v="6353"/>
    <m/>
    <m/>
  </r>
  <r>
    <x v="6"/>
    <x v="0"/>
    <s v="OK"/>
    <x v="0"/>
    <m/>
    <n v="10"/>
    <m/>
    <m/>
    <s v="112211"/>
    <x v="38"/>
    <x v="21"/>
    <x v="3"/>
    <s v="Archdeaconry of St Albans "/>
    <m/>
    <m/>
    <m/>
    <m/>
    <n v="5861"/>
    <m/>
    <m/>
  </r>
  <r>
    <x v="6"/>
    <x v="0"/>
    <s v="OK"/>
    <x v="0"/>
    <m/>
    <n v="10"/>
    <m/>
    <m/>
    <s v="112191"/>
    <x v="39"/>
    <x v="22"/>
    <x v="3"/>
    <s v="Archdeaconry of St Albans "/>
    <m/>
    <m/>
    <m/>
    <m/>
    <n v="5079"/>
    <m/>
    <m/>
  </r>
  <r>
    <x v="6"/>
    <x v="0"/>
    <s v="OK"/>
    <x v="0"/>
    <m/>
    <n v="10"/>
    <m/>
    <m/>
    <s v="112200"/>
    <x v="40"/>
    <x v="23"/>
    <x v="3"/>
    <s v="Archdeaconry of St Albans "/>
    <m/>
    <m/>
    <m/>
    <m/>
    <n v="7589"/>
    <m/>
    <m/>
  </r>
  <r>
    <x v="6"/>
    <x v="0"/>
    <s v="OK"/>
    <x v="0"/>
    <m/>
    <n v="10"/>
    <m/>
    <m/>
    <s v="112210"/>
    <x v="41"/>
    <x v="24"/>
    <x v="3"/>
    <s v="Archdeaconry of St Albans "/>
    <m/>
    <m/>
    <m/>
    <m/>
    <n v="10000"/>
    <m/>
    <m/>
  </r>
  <r>
    <x v="6"/>
    <x v="0"/>
    <s v="No"/>
    <x v="0"/>
    <m/>
    <n v="10"/>
    <m/>
    <m/>
    <s v="112220"/>
    <x v="42"/>
    <x v="25"/>
    <x v="3"/>
    <s v="Archdeaconry of St Albans "/>
    <m/>
    <m/>
    <m/>
    <m/>
    <n v="8383.67"/>
    <m/>
    <m/>
  </r>
  <r>
    <x v="6"/>
    <x v="0"/>
    <s v="OK"/>
    <x v="0"/>
    <m/>
    <n v="10"/>
    <m/>
    <m/>
    <s v="112230"/>
    <x v="43"/>
    <x v="26"/>
    <x v="3"/>
    <s v="Archdeaconry of St Albans "/>
    <m/>
    <m/>
    <m/>
    <m/>
    <n v="5569"/>
    <m/>
    <m/>
  </r>
  <r>
    <x v="6"/>
    <x v="0"/>
    <s v="OK"/>
    <x v="0"/>
    <m/>
    <n v="10"/>
    <m/>
    <m/>
    <s v="112240"/>
    <x v="44"/>
    <x v="27"/>
    <x v="3"/>
    <s v="Archdeaconry of St Albans "/>
    <m/>
    <m/>
    <m/>
    <m/>
    <n v="7052"/>
    <m/>
    <m/>
  </r>
  <r>
    <x v="6"/>
    <x v="0"/>
    <s v="OK"/>
    <x v="0"/>
    <m/>
    <n v="10"/>
    <m/>
    <m/>
    <s v="110040"/>
    <x v="45"/>
    <x v="28"/>
    <x v="3"/>
    <s v="Archdeaconry of St Albans "/>
    <m/>
    <m/>
    <m/>
    <m/>
    <n v="2583"/>
    <m/>
    <m/>
  </r>
  <r>
    <x v="6"/>
    <x v="0"/>
    <s v="OK"/>
    <x v="0"/>
    <m/>
    <n v="10"/>
    <m/>
    <m/>
    <s v="110531"/>
    <x v="46"/>
    <x v="29"/>
    <x v="3"/>
    <s v="Archdeaconry of St Albans "/>
    <m/>
    <m/>
    <m/>
    <m/>
    <n v="4773.42"/>
    <m/>
    <m/>
  </r>
  <r>
    <x v="6"/>
    <x v="0"/>
    <s v="OK"/>
    <x v="0"/>
    <m/>
    <n v="10"/>
    <m/>
    <m/>
    <s v="110750"/>
    <x v="47"/>
    <x v="30"/>
    <x v="3"/>
    <s v="Archdeaconry of St Albans "/>
    <m/>
    <m/>
    <m/>
    <m/>
    <n v="5800"/>
    <m/>
    <m/>
  </r>
  <r>
    <x v="6"/>
    <x v="0"/>
    <s v="No"/>
    <x v="0"/>
    <m/>
    <n v="10"/>
    <m/>
    <m/>
    <s v="110740"/>
    <x v="48"/>
    <x v="31"/>
    <x v="3"/>
    <s v="Archdeaconry of St Albans "/>
    <m/>
    <m/>
    <m/>
    <m/>
    <n v="2000"/>
    <m/>
    <m/>
  </r>
  <r>
    <x v="6"/>
    <x v="0"/>
    <s v="OK"/>
    <x v="0"/>
    <m/>
    <n v="10"/>
    <m/>
    <m/>
    <s v="110980"/>
    <x v="49"/>
    <x v="32"/>
    <x v="3"/>
    <s v="Archdeaconry of St Albans "/>
    <m/>
    <m/>
    <m/>
    <m/>
    <n v="5045"/>
    <m/>
    <m/>
  </r>
  <r>
    <x v="6"/>
    <x v="0"/>
    <s v="OK"/>
    <x v="0"/>
    <m/>
    <n v="10"/>
    <m/>
    <m/>
    <s v="112060"/>
    <x v="50"/>
    <x v="28"/>
    <x v="3"/>
    <s v="Archdeaconry of St Albans "/>
    <m/>
    <m/>
    <m/>
    <m/>
    <n v="9649"/>
    <m/>
    <m/>
  </r>
  <r>
    <x v="6"/>
    <x v="0"/>
    <s v="No"/>
    <x v="0"/>
    <m/>
    <n v="10"/>
    <m/>
    <m/>
    <s v="112340"/>
    <x v="51"/>
    <x v="28"/>
    <x v="3"/>
    <s v="Archdeaconry of St Albans "/>
    <m/>
    <m/>
    <m/>
    <m/>
    <n v="0"/>
    <m/>
    <m/>
  </r>
  <r>
    <x v="6"/>
    <x v="0"/>
    <s v="OK"/>
    <x v="0"/>
    <m/>
    <n v="10"/>
    <m/>
    <m/>
    <s v="130010"/>
    <x v="52"/>
    <x v="33"/>
    <x v="4"/>
    <s v="Archdeaconry of St Albans "/>
    <m/>
    <m/>
    <m/>
    <m/>
    <n v="7951"/>
    <m/>
    <m/>
  </r>
  <r>
    <x v="6"/>
    <x v="0"/>
    <s v="OK"/>
    <x v="0"/>
    <m/>
    <n v="10"/>
    <m/>
    <m/>
    <s v="131500"/>
    <x v="53"/>
    <x v="34"/>
    <x v="4"/>
    <s v="Archdeaconry of St Albans "/>
    <m/>
    <m/>
    <m/>
    <m/>
    <n v="3351"/>
    <m/>
    <m/>
  </r>
  <r>
    <x v="6"/>
    <x v="0"/>
    <s v="No"/>
    <x v="0"/>
    <m/>
    <n v="10"/>
    <m/>
    <m/>
    <s v="131520"/>
    <x v="54"/>
    <x v="35"/>
    <x v="4"/>
    <s v="Archdeaconry of St Albans "/>
    <m/>
    <m/>
    <m/>
    <m/>
    <n v="734.45"/>
    <m/>
    <m/>
  </r>
  <r>
    <x v="6"/>
    <x v="0"/>
    <s v="OK"/>
    <x v="0"/>
    <m/>
    <n v="10"/>
    <m/>
    <m/>
    <s v="131951"/>
    <x v="55"/>
    <x v="36"/>
    <x v="4"/>
    <s v="Archdeaconry of St Albans "/>
    <m/>
    <m/>
    <m/>
    <m/>
    <n v="3522.25"/>
    <m/>
    <m/>
  </r>
  <r>
    <x v="6"/>
    <x v="0"/>
    <s v="OK"/>
    <x v="0"/>
    <m/>
    <n v="10"/>
    <m/>
    <m/>
    <s v="131960"/>
    <x v="56"/>
    <x v="37"/>
    <x v="4"/>
    <s v="Archdeaconry of St Albans "/>
    <m/>
    <m/>
    <m/>
    <m/>
    <n v="3863"/>
    <m/>
    <m/>
  </r>
  <r>
    <x v="6"/>
    <x v="0"/>
    <s v="No"/>
    <x v="0"/>
    <m/>
    <n v="10"/>
    <m/>
    <m/>
    <s v="132730"/>
    <x v="57"/>
    <x v="38"/>
    <x v="4"/>
    <s v="Archdeaconry of St Albans "/>
    <m/>
    <m/>
    <m/>
    <m/>
    <n v="14000"/>
    <m/>
    <m/>
  </r>
  <r>
    <x v="6"/>
    <x v="0"/>
    <s v="OK"/>
    <x v="0"/>
    <m/>
    <n v="10"/>
    <m/>
    <m/>
    <s v="132740"/>
    <x v="58"/>
    <x v="39"/>
    <x v="4"/>
    <s v="Archdeaconry of St Albans "/>
    <m/>
    <m/>
    <m/>
    <m/>
    <n v="2615"/>
    <m/>
    <m/>
  </r>
  <r>
    <x v="6"/>
    <x v="0"/>
    <s v="No"/>
    <x v="0"/>
    <m/>
    <n v="10"/>
    <m/>
    <m/>
    <s v="132760"/>
    <x v="59"/>
    <x v="40"/>
    <x v="4"/>
    <s v="Archdeaconry of St Albans "/>
    <m/>
    <m/>
    <m/>
    <m/>
    <n v="2910"/>
    <m/>
    <m/>
  </r>
  <r>
    <x v="6"/>
    <x v="0"/>
    <s v="OK"/>
    <x v="0"/>
    <m/>
    <n v="10"/>
    <m/>
    <m/>
    <s v="132761"/>
    <x v="60"/>
    <x v="41"/>
    <x v="4"/>
    <s v="Archdeaconry of St Albans "/>
    <m/>
    <m/>
    <m/>
    <m/>
    <n v="9620"/>
    <m/>
    <m/>
  </r>
  <r>
    <x v="6"/>
    <x v="0"/>
    <s v="OK"/>
    <x v="0"/>
    <m/>
    <n v="10"/>
    <m/>
    <m/>
    <s v="132770"/>
    <x v="61"/>
    <x v="42"/>
    <x v="4"/>
    <s v="Archdeaconry of St Albans "/>
    <m/>
    <m/>
    <m/>
    <m/>
    <n v="7215.65"/>
    <m/>
    <m/>
  </r>
  <r>
    <x v="6"/>
    <x v="0"/>
    <s v="OK"/>
    <x v="0"/>
    <m/>
    <n v="10"/>
    <m/>
    <m/>
    <s v="132780"/>
    <x v="62"/>
    <x v="43"/>
    <x v="4"/>
    <s v="Archdeaconry of St Albans "/>
    <m/>
    <m/>
    <m/>
    <m/>
    <n v="4395"/>
    <m/>
    <m/>
  </r>
  <r>
    <x v="6"/>
    <x v="0"/>
    <s v="No"/>
    <x v="0"/>
    <m/>
    <n v="10"/>
    <m/>
    <m/>
    <s v="132781"/>
    <x v="63"/>
    <x v="44"/>
    <x v="4"/>
    <s v="Archdeaconry of St Albans "/>
    <m/>
    <m/>
    <m/>
    <m/>
    <n v="4002"/>
    <m/>
    <m/>
  </r>
  <r>
    <x v="6"/>
    <x v="0"/>
    <s v="OK"/>
    <x v="0"/>
    <m/>
    <n v="10"/>
    <m/>
    <m/>
    <s v="130570"/>
    <x v="64"/>
    <x v="45"/>
    <x v="4"/>
    <s v="Archdeaconry of St Albans "/>
    <m/>
    <m/>
    <m/>
    <m/>
    <n v="6750"/>
    <m/>
    <m/>
  </r>
  <r>
    <x v="6"/>
    <x v="0"/>
    <s v="No"/>
    <x v="0"/>
    <m/>
    <n v="10"/>
    <m/>
    <m/>
    <s v="130580"/>
    <x v="65"/>
    <x v="46"/>
    <x v="4"/>
    <s v="Archdeaconry of St Albans "/>
    <m/>
    <m/>
    <m/>
    <m/>
    <n v="2500"/>
    <m/>
    <m/>
  </r>
  <r>
    <x v="6"/>
    <x v="0"/>
    <s v="No"/>
    <x v="0"/>
    <m/>
    <n v="10"/>
    <m/>
    <m/>
    <s v="140150"/>
    <x v="66"/>
    <x v="47"/>
    <x v="5"/>
    <s v="Archdeaconry of St Albans "/>
    <m/>
    <m/>
    <m/>
    <m/>
    <n v="140"/>
    <m/>
    <m/>
  </r>
  <r>
    <x v="6"/>
    <x v="0"/>
    <s v="OK"/>
    <x v="0"/>
    <m/>
    <n v="10"/>
    <m/>
    <m/>
    <s v="141440"/>
    <x v="67"/>
    <x v="47"/>
    <x v="5"/>
    <s v="Archdeaconry of St Albans "/>
    <m/>
    <m/>
    <m/>
    <m/>
    <n v="3236"/>
    <m/>
    <m/>
  </r>
  <r>
    <x v="6"/>
    <x v="0"/>
    <s v="No"/>
    <x v="0"/>
    <m/>
    <n v="10"/>
    <m/>
    <m/>
    <s v="140960"/>
    <x v="68"/>
    <x v="48"/>
    <x v="5"/>
    <s v="Archdeaconry of St Albans "/>
    <m/>
    <m/>
    <m/>
    <m/>
    <n v="11434"/>
    <m/>
    <m/>
  </r>
  <r>
    <x v="6"/>
    <x v="0"/>
    <s v="OK"/>
    <x v="0"/>
    <m/>
    <n v="10"/>
    <m/>
    <m/>
    <s v="141100"/>
    <x v="69"/>
    <x v="49"/>
    <x v="5"/>
    <s v="Archdeaconry of St Albans "/>
    <m/>
    <m/>
    <m/>
    <m/>
    <n v="7943"/>
    <m/>
    <m/>
  </r>
  <r>
    <x v="6"/>
    <x v="0"/>
    <s v="OK"/>
    <x v="0"/>
    <m/>
    <n v="10"/>
    <m/>
    <m/>
    <s v="141110"/>
    <x v="70"/>
    <x v="50"/>
    <x v="5"/>
    <s v="Archdeaconry of St Albans "/>
    <m/>
    <m/>
    <m/>
    <m/>
    <n v="24220"/>
    <m/>
    <m/>
  </r>
  <r>
    <x v="6"/>
    <x v="0"/>
    <s v="OK"/>
    <x v="0"/>
    <m/>
    <n v="10"/>
    <m/>
    <m/>
    <s v="141760"/>
    <x v="71"/>
    <x v="48"/>
    <x v="5"/>
    <s v="Archdeaconry of St Albans "/>
    <m/>
    <m/>
    <m/>
    <m/>
    <n v="2286.16"/>
    <m/>
    <m/>
  </r>
  <r>
    <x v="6"/>
    <x v="0"/>
    <s v="OK"/>
    <x v="0"/>
    <m/>
    <n v="10"/>
    <m/>
    <m/>
    <s v="142080"/>
    <x v="72"/>
    <x v="51"/>
    <x v="5"/>
    <s v="Archdeaconry of St Albans "/>
    <m/>
    <m/>
    <m/>
    <m/>
    <n v="10606.68"/>
    <m/>
    <m/>
  </r>
  <r>
    <x v="6"/>
    <x v="0"/>
    <s v="OK"/>
    <x v="0"/>
    <m/>
    <n v="10"/>
    <m/>
    <m/>
    <s v="142280"/>
    <x v="73"/>
    <x v="52"/>
    <x v="5"/>
    <s v="Archdeaconry of St Albans "/>
    <m/>
    <m/>
    <m/>
    <m/>
    <n v="3597"/>
    <m/>
    <m/>
  </r>
  <r>
    <x v="6"/>
    <x v="0"/>
    <s v="OK"/>
    <x v="0"/>
    <m/>
    <n v="10"/>
    <m/>
    <m/>
    <s v="142860"/>
    <x v="74"/>
    <x v="53"/>
    <x v="5"/>
    <s v="Archdeaconry of St Albans "/>
    <m/>
    <m/>
    <m/>
    <m/>
    <n v="8363"/>
    <m/>
    <m/>
  </r>
  <r>
    <x v="6"/>
    <x v="0"/>
    <s v="OK"/>
    <x v="0"/>
    <m/>
    <n v="10"/>
    <m/>
    <m/>
    <s v="231171"/>
    <x v="75"/>
    <x v="54"/>
    <x v="6"/>
    <s v="Archdeaconry of St Albans "/>
    <m/>
    <m/>
    <m/>
    <m/>
    <n v="4281"/>
    <m/>
    <m/>
  </r>
  <r>
    <x v="6"/>
    <x v="0"/>
    <s v="No"/>
    <x v="0"/>
    <m/>
    <n v="10"/>
    <m/>
    <m/>
    <s v="231172"/>
    <x v="76"/>
    <x v="54"/>
    <x v="6"/>
    <s v="Archdeaconry of St Albans "/>
    <m/>
    <m/>
    <m/>
    <m/>
    <n v="1840"/>
    <m/>
    <m/>
  </r>
  <r>
    <x v="6"/>
    <x v="0"/>
    <s v="OK"/>
    <x v="0"/>
    <m/>
    <n v="10"/>
    <m/>
    <m/>
    <s v="231173"/>
    <x v="77"/>
    <x v="54"/>
    <x v="6"/>
    <s v="Archdeaconry of St Albans "/>
    <m/>
    <m/>
    <m/>
    <m/>
    <n v="4678"/>
    <m/>
    <m/>
  </r>
  <r>
    <x v="6"/>
    <x v="0"/>
    <s v="No"/>
    <x v="0"/>
    <m/>
    <n v="10"/>
    <m/>
    <m/>
    <s v="231174"/>
    <x v="78"/>
    <x v="54"/>
    <x v="6"/>
    <s v="Archdeaconry of St Albans "/>
    <m/>
    <m/>
    <m/>
    <m/>
    <n v="800"/>
    <m/>
    <m/>
  </r>
  <r>
    <x v="6"/>
    <x v="0"/>
    <s v="No"/>
    <x v="0"/>
    <m/>
    <n v="10"/>
    <m/>
    <m/>
    <s v="230500"/>
    <x v="79"/>
    <x v="55"/>
    <x v="6"/>
    <s v="Archdeaconry of St Albans "/>
    <m/>
    <m/>
    <m/>
    <m/>
    <n v="0"/>
    <m/>
    <m/>
  </r>
  <r>
    <x v="6"/>
    <x v="0"/>
    <s v="OK"/>
    <x v="0"/>
    <m/>
    <n v="10"/>
    <m/>
    <m/>
    <s v="230501"/>
    <x v="80"/>
    <x v="55"/>
    <x v="6"/>
    <s v="Archdeaconry of St Albans "/>
    <m/>
    <m/>
    <m/>
    <m/>
    <n v="376"/>
    <m/>
    <m/>
  </r>
  <r>
    <x v="6"/>
    <x v="0"/>
    <s v="OK"/>
    <x v="0"/>
    <m/>
    <n v="10"/>
    <m/>
    <m/>
    <s v="230641"/>
    <x v="81"/>
    <x v="56"/>
    <x v="6"/>
    <s v="Archdeaconry of St Albans "/>
    <m/>
    <m/>
    <m/>
    <m/>
    <n v="1000"/>
    <m/>
    <m/>
  </r>
  <r>
    <x v="6"/>
    <x v="0"/>
    <s v="No"/>
    <x v="0"/>
    <m/>
    <n v="10"/>
    <m/>
    <m/>
    <s v="230642"/>
    <x v="82"/>
    <x v="56"/>
    <x v="6"/>
    <s v="Archdeaconry of St Albans "/>
    <m/>
    <m/>
    <m/>
    <m/>
    <n v="0"/>
    <m/>
    <m/>
  </r>
  <r>
    <x v="6"/>
    <x v="0"/>
    <s v="OK"/>
    <x v="0"/>
    <m/>
    <n v="10"/>
    <m/>
    <m/>
    <s v="230643"/>
    <x v="83"/>
    <x v="56"/>
    <x v="6"/>
    <s v="Archdeaconry of St Albans "/>
    <m/>
    <m/>
    <m/>
    <m/>
    <n v="5500"/>
    <m/>
    <m/>
  </r>
  <r>
    <x v="6"/>
    <x v="0"/>
    <s v="OK"/>
    <x v="0"/>
    <m/>
    <n v="10"/>
    <m/>
    <m/>
    <s v="231450"/>
    <x v="84"/>
    <x v="56"/>
    <x v="6"/>
    <s v="Archdeaconry of St Albans "/>
    <m/>
    <m/>
    <m/>
    <m/>
    <n v="0"/>
    <m/>
    <m/>
  </r>
  <r>
    <x v="6"/>
    <x v="0"/>
    <s v="OK"/>
    <x v="0"/>
    <m/>
    <n v="10"/>
    <m/>
    <m/>
    <s v="020672"/>
    <x v="85"/>
    <x v="57"/>
    <x v="7"/>
    <s v="Archdeaconry of Hertford"/>
    <m/>
    <m/>
    <m/>
    <m/>
    <n v="10000"/>
    <m/>
    <m/>
  </r>
  <r>
    <x v="6"/>
    <x v="0"/>
    <s v="No"/>
    <x v="0"/>
    <m/>
    <n v="10"/>
    <m/>
    <m/>
    <s v="020850"/>
    <x v="86"/>
    <x v="58"/>
    <x v="7"/>
    <s v="Archdeaconry of Hertford"/>
    <m/>
    <m/>
    <m/>
    <m/>
    <n v="3000"/>
    <m/>
    <m/>
  </r>
  <r>
    <x v="6"/>
    <x v="0"/>
    <s v="OK"/>
    <x v="0"/>
    <m/>
    <n v="10"/>
    <m/>
    <m/>
    <s v="021640"/>
    <x v="87"/>
    <x v="59"/>
    <x v="7"/>
    <s v="Archdeaconry of Hertford"/>
    <m/>
    <m/>
    <m/>
    <m/>
    <n v="7444.5"/>
    <m/>
    <m/>
  </r>
  <r>
    <x v="6"/>
    <x v="0"/>
    <s v="No"/>
    <x v="0"/>
    <m/>
    <n v="10"/>
    <m/>
    <m/>
    <s v="021750"/>
    <x v="88"/>
    <x v="60"/>
    <x v="7"/>
    <s v="Archdeaconry of Hertford"/>
    <m/>
    <m/>
    <m/>
    <m/>
    <n v="1000"/>
    <m/>
    <m/>
  </r>
  <r>
    <x v="6"/>
    <x v="0"/>
    <s v="OK"/>
    <x v="0"/>
    <m/>
    <n v="10"/>
    <m/>
    <m/>
    <s v="021860"/>
    <x v="89"/>
    <x v="61"/>
    <x v="7"/>
    <s v="Archdeaconry of Hertford"/>
    <m/>
    <m/>
    <m/>
    <m/>
    <n v="6003.17"/>
    <m/>
    <m/>
  </r>
  <r>
    <x v="6"/>
    <x v="0"/>
    <s v="OK"/>
    <x v="0"/>
    <m/>
    <n v="10"/>
    <m/>
    <m/>
    <s v="020201"/>
    <x v="90"/>
    <x v="62"/>
    <x v="7"/>
    <s v="Archdeaconry of Hertford"/>
    <m/>
    <m/>
    <m/>
    <m/>
    <n v="5000"/>
    <m/>
    <m/>
  </r>
  <r>
    <x v="6"/>
    <x v="0"/>
    <s v="OK"/>
    <x v="0"/>
    <m/>
    <n v="10"/>
    <m/>
    <m/>
    <s v="022110"/>
    <x v="91"/>
    <x v="63"/>
    <x v="7"/>
    <s v="Archdeaconry of Hertford"/>
    <m/>
    <m/>
    <m/>
    <m/>
    <n v="0"/>
    <m/>
    <m/>
  </r>
  <r>
    <x v="6"/>
    <x v="0"/>
    <s v="OK"/>
    <x v="0"/>
    <m/>
    <n v="10"/>
    <m/>
    <m/>
    <s v="022363"/>
    <x v="92"/>
    <x v="63"/>
    <x v="7"/>
    <s v="Archdeaconry of Hertford"/>
    <m/>
    <m/>
    <m/>
    <m/>
    <n v="656"/>
    <m/>
    <m/>
  </r>
  <r>
    <x v="6"/>
    <x v="0"/>
    <s v="OK"/>
    <x v="0"/>
    <m/>
    <n v="10"/>
    <m/>
    <m/>
    <s v="022362"/>
    <x v="93"/>
    <x v="64"/>
    <x v="7"/>
    <s v="Archdeaconry of Hertford"/>
    <m/>
    <m/>
    <m/>
    <m/>
    <n v="5698"/>
    <m/>
    <m/>
  </r>
  <r>
    <x v="6"/>
    <x v="0"/>
    <s v="No"/>
    <x v="0"/>
    <m/>
    <n v="10"/>
    <m/>
    <m/>
    <s v="022600"/>
    <x v="94"/>
    <x v="65"/>
    <x v="7"/>
    <s v="Archdeaconry of Hertford"/>
    <m/>
    <m/>
    <m/>
    <m/>
    <n v="3000"/>
    <m/>
    <m/>
  </r>
  <r>
    <x v="6"/>
    <x v="0"/>
    <s v="No"/>
    <x v="0"/>
    <m/>
    <n v="10"/>
    <m/>
    <m/>
    <s v="020470"/>
    <x v="95"/>
    <x v="66"/>
    <x v="7"/>
    <s v="Archdeaconry of Hertford"/>
    <m/>
    <m/>
    <m/>
    <m/>
    <n v="0"/>
    <m/>
    <m/>
  </r>
  <r>
    <x v="6"/>
    <x v="0"/>
    <s v="No"/>
    <x v="0"/>
    <m/>
    <n v="10"/>
    <m/>
    <m/>
    <s v="040020"/>
    <x v="96"/>
    <x v="67"/>
    <x v="8"/>
    <s v="Archdeaconry of Hertford"/>
    <m/>
    <m/>
    <m/>
    <m/>
    <n v="0"/>
    <m/>
    <m/>
  </r>
  <r>
    <x v="6"/>
    <x v="0"/>
    <s v="No"/>
    <x v="0"/>
    <m/>
    <n v="10"/>
    <m/>
    <m/>
    <s v="041630"/>
    <x v="97"/>
    <x v="67"/>
    <x v="8"/>
    <s v="Archdeaconry of Hertford"/>
    <m/>
    <m/>
    <m/>
    <m/>
    <n v="1500"/>
    <m/>
    <m/>
  </r>
  <r>
    <x v="6"/>
    <x v="0"/>
    <s v="No"/>
    <x v="0"/>
    <m/>
    <n v="10"/>
    <m/>
    <m/>
    <s v="042550"/>
    <x v="98"/>
    <x v="68"/>
    <x v="8"/>
    <s v="Archdeaconry of Hertford"/>
    <m/>
    <m/>
    <m/>
    <m/>
    <n v="1500"/>
    <m/>
    <m/>
  </r>
  <r>
    <x v="6"/>
    <x v="0"/>
    <s v="OK"/>
    <x v="0"/>
    <m/>
    <n v="10"/>
    <m/>
    <m/>
    <s v="040430"/>
    <x v="99"/>
    <x v="69"/>
    <x v="8"/>
    <s v="Archdeaconry of Hertford"/>
    <m/>
    <m/>
    <m/>
    <m/>
    <n v="8999"/>
    <m/>
    <m/>
  </r>
  <r>
    <x v="6"/>
    <x v="0"/>
    <s v="No"/>
    <x v="0"/>
    <m/>
    <n v="10"/>
    <m/>
    <m/>
    <s v="040520"/>
    <x v="100"/>
    <x v="70"/>
    <x v="8"/>
    <s v="Archdeaconry of Hertford"/>
    <m/>
    <m/>
    <m/>
    <m/>
    <n v="13288"/>
    <m/>
    <m/>
  </r>
  <r>
    <x v="6"/>
    <x v="0"/>
    <s v="No"/>
    <x v="0"/>
    <m/>
    <n v="10"/>
    <m/>
    <m/>
    <s v="040990"/>
    <x v="101"/>
    <x v="70"/>
    <x v="8"/>
    <s v="Archdeaconry of Hertford"/>
    <m/>
    <m/>
    <m/>
    <m/>
    <n v="0"/>
    <m/>
    <m/>
  </r>
  <r>
    <x v="6"/>
    <x v="0"/>
    <s v="No"/>
    <x v="0"/>
    <m/>
    <n v="10"/>
    <m/>
    <m/>
    <s v="042451"/>
    <x v="102"/>
    <x v="70"/>
    <x v="8"/>
    <s v="Archdeaconry of Hertford"/>
    <m/>
    <m/>
    <m/>
    <m/>
    <n v="213.25"/>
    <m/>
    <m/>
  </r>
  <r>
    <x v="6"/>
    <x v="0"/>
    <s v="No"/>
    <x v="0"/>
    <m/>
    <n v="10"/>
    <m/>
    <m/>
    <s v="041000"/>
    <x v="103"/>
    <x v="71"/>
    <x v="8"/>
    <s v="Archdeaconry of Hertford"/>
    <m/>
    <m/>
    <m/>
    <m/>
    <n v="0"/>
    <m/>
    <m/>
  </r>
  <r>
    <x v="6"/>
    <x v="0"/>
    <s v="OK"/>
    <x v="0"/>
    <m/>
    <n v="10"/>
    <m/>
    <m/>
    <s v="041250"/>
    <x v="104"/>
    <x v="71"/>
    <x v="8"/>
    <s v="Archdeaconry of Hertford"/>
    <m/>
    <m/>
    <m/>
    <m/>
    <n v="3137"/>
    <m/>
    <m/>
  </r>
  <r>
    <x v="6"/>
    <x v="0"/>
    <s v="No"/>
    <x v="0"/>
    <m/>
    <n v="10"/>
    <m/>
    <m/>
    <s v="041300"/>
    <x v="105"/>
    <x v="72"/>
    <x v="8"/>
    <s v="Archdeaconry of Hertford"/>
    <m/>
    <m/>
    <m/>
    <m/>
    <n v="5000"/>
    <m/>
    <m/>
  </r>
  <r>
    <x v="6"/>
    <x v="0"/>
    <s v="No"/>
    <x v="0"/>
    <m/>
    <n v="10"/>
    <m/>
    <m/>
    <s v="041850"/>
    <x v="106"/>
    <x v="67"/>
    <x v="8"/>
    <s v="Archdeaconry of Hertford"/>
    <m/>
    <m/>
    <m/>
    <m/>
    <n v="2000"/>
    <m/>
    <m/>
  </r>
  <r>
    <x v="6"/>
    <x v="0"/>
    <s v="OK"/>
    <x v="0"/>
    <m/>
    <n v="10"/>
    <m/>
    <m/>
    <s v="042310"/>
    <x v="107"/>
    <x v="73"/>
    <x v="8"/>
    <s v="Archdeaconry of Hertford"/>
    <m/>
    <m/>
    <m/>
    <m/>
    <n v="6000"/>
    <m/>
    <m/>
  </r>
  <r>
    <x v="6"/>
    <x v="0"/>
    <s v="OK"/>
    <x v="0"/>
    <m/>
    <n v="10"/>
    <m/>
    <m/>
    <s v="042400"/>
    <x v="108"/>
    <x v="74"/>
    <x v="8"/>
    <s v="Archdeaconry of Hertford"/>
    <m/>
    <m/>
    <m/>
    <m/>
    <n v="5012"/>
    <m/>
    <m/>
  </r>
  <r>
    <x v="6"/>
    <x v="0"/>
    <s v="OK"/>
    <x v="0"/>
    <m/>
    <n v="10"/>
    <m/>
    <m/>
    <s v="041650"/>
    <x v="109"/>
    <x v="74"/>
    <x v="8"/>
    <s v="Archdeaconry of Hertford"/>
    <m/>
    <m/>
    <m/>
    <m/>
    <n v="0"/>
    <m/>
    <m/>
  </r>
  <r>
    <x v="6"/>
    <x v="0"/>
    <s v="OK"/>
    <x v="0"/>
    <m/>
    <n v="10"/>
    <m/>
    <m/>
    <s v="042170"/>
    <x v="110"/>
    <x v="74"/>
    <x v="8"/>
    <s v="Archdeaconry of Hertford"/>
    <m/>
    <m/>
    <m/>
    <m/>
    <n v="615"/>
    <m/>
    <m/>
  </r>
  <r>
    <x v="6"/>
    <x v="0"/>
    <s v="OK"/>
    <x v="1"/>
    <m/>
    <n v="10"/>
    <m/>
    <m/>
    <s v="042552"/>
    <x v="111"/>
    <x v="75"/>
    <x v="8"/>
    <s v="Archdeaconry of Hertford"/>
    <m/>
    <m/>
    <m/>
    <m/>
    <n v="7781.83"/>
    <m/>
    <m/>
  </r>
  <r>
    <x v="6"/>
    <x v="0"/>
    <s v="OK"/>
    <x v="0"/>
    <m/>
    <n v="10"/>
    <m/>
    <m/>
    <s v="050160"/>
    <x v="112"/>
    <x v="76"/>
    <x v="9"/>
    <s v="Archdeaconry of Hertford"/>
    <m/>
    <m/>
    <m/>
    <m/>
    <n v="4000"/>
    <m/>
    <m/>
  </r>
  <r>
    <x v="6"/>
    <x v="0"/>
    <s v="No"/>
    <x v="0"/>
    <m/>
    <n v="10"/>
    <m/>
    <m/>
    <s v="050581"/>
    <x v="113"/>
    <x v="76"/>
    <x v="9"/>
    <s v="Archdeaconry of Hertford"/>
    <m/>
    <m/>
    <m/>
    <m/>
    <n v="0"/>
    <m/>
    <m/>
  </r>
  <r>
    <x v="6"/>
    <x v="0"/>
    <s v="OK"/>
    <x v="0"/>
    <m/>
    <n v="10"/>
    <m/>
    <m/>
    <s v="052840"/>
    <x v="114"/>
    <x v="77"/>
    <x v="9"/>
    <s v="Archdeaconry of Hertford"/>
    <m/>
    <m/>
    <m/>
    <m/>
    <n v="2064"/>
    <m/>
    <m/>
  </r>
  <r>
    <x v="6"/>
    <x v="0"/>
    <s v="OK"/>
    <x v="0"/>
    <m/>
    <n v="10"/>
    <m/>
    <m/>
    <s v="050060"/>
    <x v="115"/>
    <x v="78"/>
    <x v="9"/>
    <s v="Archdeaconry of Hertford"/>
    <m/>
    <m/>
    <m/>
    <m/>
    <n v="928"/>
    <m/>
    <m/>
  </r>
  <r>
    <x v="6"/>
    <x v="0"/>
    <s v="No"/>
    <x v="0"/>
    <m/>
    <n v="10"/>
    <m/>
    <m/>
    <s v="050530"/>
    <x v="116"/>
    <x v="78"/>
    <x v="9"/>
    <s v="Archdeaconry of Hertford"/>
    <m/>
    <m/>
    <m/>
    <m/>
    <n v="765"/>
    <m/>
    <m/>
  </r>
  <r>
    <x v="6"/>
    <x v="0"/>
    <s v="OK"/>
    <x v="0"/>
    <m/>
    <n v="10"/>
    <m/>
    <m/>
    <s v="051070"/>
    <x v="117"/>
    <x v="78"/>
    <x v="9"/>
    <s v="Archdeaconry of Hertford"/>
    <m/>
    <m/>
    <m/>
    <m/>
    <n v="2654"/>
    <m/>
    <m/>
  </r>
  <r>
    <x v="6"/>
    <x v="0"/>
    <s v="OK"/>
    <x v="0"/>
    <m/>
    <n v="10"/>
    <m/>
    <m/>
    <s v="051781"/>
    <x v="118"/>
    <x v="78"/>
    <x v="9"/>
    <s v="Archdeaconry of Hertford"/>
    <m/>
    <m/>
    <m/>
    <m/>
    <n v="0"/>
    <m/>
    <m/>
  </r>
  <r>
    <x v="6"/>
    <x v="0"/>
    <s v="OK"/>
    <x v="0"/>
    <m/>
    <n v="10"/>
    <m/>
    <m/>
    <s v="050080"/>
    <x v="119"/>
    <x v="79"/>
    <x v="9"/>
    <s v="Archdeaconry of Hertford"/>
    <m/>
    <m/>
    <m/>
    <m/>
    <n v="1338"/>
    <m/>
    <m/>
  </r>
  <r>
    <x v="6"/>
    <x v="0"/>
    <s v="No"/>
    <x v="0"/>
    <m/>
    <n v="10"/>
    <m/>
    <m/>
    <s v="050770"/>
    <x v="120"/>
    <x v="79"/>
    <x v="9"/>
    <s v="Archdeaconry of Hertford"/>
    <m/>
    <m/>
    <m/>
    <m/>
    <n v="900"/>
    <m/>
    <m/>
  </r>
  <r>
    <x v="6"/>
    <x v="0"/>
    <s v="No"/>
    <x v="0"/>
    <m/>
    <n v="10"/>
    <m/>
    <m/>
    <s v="052551"/>
    <x v="121"/>
    <x v="79"/>
    <x v="9"/>
    <s v="Archdeaconry of Hertford"/>
    <m/>
    <m/>
    <m/>
    <m/>
    <n v="0"/>
    <m/>
    <m/>
  </r>
  <r>
    <x v="6"/>
    <x v="0"/>
    <s v="OK"/>
    <x v="0"/>
    <m/>
    <n v="10"/>
    <m/>
    <m/>
    <s v="050110"/>
    <x v="122"/>
    <x v="80"/>
    <x v="9"/>
    <s v="Archdeaconry of Hertford"/>
    <m/>
    <m/>
    <m/>
    <m/>
    <n v="5837"/>
    <m/>
    <m/>
  </r>
  <r>
    <x v="6"/>
    <x v="0"/>
    <s v="No"/>
    <x v="0"/>
    <m/>
    <n v="10"/>
    <m/>
    <m/>
    <s v="050120"/>
    <x v="123"/>
    <x v="81"/>
    <x v="9"/>
    <s v="Archdeaconry of Hertford"/>
    <m/>
    <m/>
    <m/>
    <m/>
    <n v="600"/>
    <m/>
    <m/>
  </r>
  <r>
    <x v="6"/>
    <x v="0"/>
    <s v="OK"/>
    <x v="0"/>
    <m/>
    <n v="10"/>
    <m/>
    <m/>
    <s v="051501"/>
    <x v="124"/>
    <x v="81"/>
    <x v="9"/>
    <s v="Archdeaconry of Hertford"/>
    <m/>
    <m/>
    <m/>
    <m/>
    <n v="0"/>
    <m/>
    <m/>
  </r>
  <r>
    <x v="6"/>
    <x v="0"/>
    <s v="OK"/>
    <x v="0"/>
    <m/>
    <n v="10"/>
    <m/>
    <m/>
    <s v="052830"/>
    <x v="125"/>
    <x v="81"/>
    <x v="9"/>
    <s v="Archdeaconry of Hertford"/>
    <m/>
    <m/>
    <m/>
    <m/>
    <n v="3000"/>
    <m/>
    <m/>
  </r>
  <r>
    <x v="6"/>
    <x v="0"/>
    <s v="OK"/>
    <x v="0"/>
    <m/>
    <n v="10"/>
    <m/>
    <m/>
    <s v="050171"/>
    <x v="126"/>
    <x v="82"/>
    <x v="9"/>
    <s v="Archdeaconry of Hertford"/>
    <m/>
    <m/>
    <m/>
    <m/>
    <n v="1431"/>
    <m/>
    <m/>
  </r>
  <r>
    <x v="6"/>
    <x v="0"/>
    <s v="OK"/>
    <x v="0"/>
    <m/>
    <n v="10"/>
    <m/>
    <m/>
    <s v="051885"/>
    <x v="127"/>
    <x v="82"/>
    <x v="9"/>
    <s v="Archdeaconry of Hertford"/>
    <m/>
    <m/>
    <m/>
    <m/>
    <n v="1345.58"/>
    <m/>
    <m/>
  </r>
  <r>
    <x v="6"/>
    <x v="0"/>
    <s v="OK"/>
    <x v="0"/>
    <m/>
    <n v="10"/>
    <m/>
    <m/>
    <s v="050180"/>
    <x v="128"/>
    <x v="82"/>
    <x v="9"/>
    <s v="Archdeaconry of Hertford"/>
    <m/>
    <m/>
    <m/>
    <m/>
    <n v="0"/>
    <m/>
    <m/>
  </r>
  <r>
    <x v="6"/>
    <x v="0"/>
    <s v="OK"/>
    <x v="0"/>
    <m/>
    <n v="10"/>
    <m/>
    <m/>
    <s v="050360"/>
    <x v="129"/>
    <x v="79"/>
    <x v="9"/>
    <s v="Archdeaconry of Hertford"/>
    <m/>
    <m/>
    <m/>
    <m/>
    <n v="1500"/>
    <m/>
    <m/>
  </r>
  <r>
    <x v="6"/>
    <x v="0"/>
    <s v="OK"/>
    <x v="0"/>
    <m/>
    <n v="10"/>
    <m/>
    <m/>
    <s v="050711"/>
    <x v="130"/>
    <x v="77"/>
    <x v="9"/>
    <s v="Archdeaconry of Hertford"/>
    <m/>
    <m/>
    <m/>
    <m/>
    <n v="481"/>
    <m/>
    <m/>
  </r>
  <r>
    <x v="6"/>
    <x v="0"/>
    <s v="OK"/>
    <x v="0"/>
    <m/>
    <n v="10"/>
    <m/>
    <m/>
    <s v="052151"/>
    <x v="131"/>
    <x v="77"/>
    <x v="9"/>
    <s v="Archdeaconry of Hertford"/>
    <m/>
    <m/>
    <m/>
    <m/>
    <n v="0"/>
    <m/>
    <m/>
  </r>
  <r>
    <x v="6"/>
    <x v="0"/>
    <s v="OK"/>
    <x v="0"/>
    <m/>
    <n v="10"/>
    <m/>
    <m/>
    <s v="052270"/>
    <x v="132"/>
    <x v="77"/>
    <x v="9"/>
    <s v="Archdeaconry of Hertford"/>
    <m/>
    <m/>
    <m/>
    <m/>
    <n v="1087"/>
    <m/>
    <m/>
  </r>
  <r>
    <x v="6"/>
    <x v="0"/>
    <s v="OK"/>
    <x v="0"/>
    <m/>
    <n v="10"/>
    <m/>
    <m/>
    <s v="052670"/>
    <x v="133"/>
    <x v="77"/>
    <x v="9"/>
    <s v="Archdeaconry of Hertford"/>
    <m/>
    <m/>
    <m/>
    <m/>
    <n v="501"/>
    <m/>
    <m/>
  </r>
  <r>
    <x v="6"/>
    <x v="0"/>
    <s v="OK"/>
    <x v="0"/>
    <m/>
    <n v="10"/>
    <m/>
    <m/>
    <s v="051270"/>
    <x v="134"/>
    <x v="80"/>
    <x v="9"/>
    <s v="Archdeaconry of Hertford"/>
    <m/>
    <m/>
    <m/>
    <m/>
    <n v="522.16999999999996"/>
    <m/>
    <m/>
  </r>
  <r>
    <x v="6"/>
    <x v="0"/>
    <s v="OK"/>
    <x v="0"/>
    <m/>
    <n v="10"/>
    <m/>
    <m/>
    <s v="051880"/>
    <x v="135"/>
    <x v="80"/>
    <x v="9"/>
    <s v="Archdeaconry of Hertford"/>
    <m/>
    <m/>
    <m/>
    <m/>
    <n v="188"/>
    <m/>
    <m/>
  </r>
  <r>
    <x v="6"/>
    <x v="0"/>
    <s v="OK"/>
    <x v="0"/>
    <m/>
    <n v="10"/>
    <m/>
    <m/>
    <s v="051400"/>
    <x v="136"/>
    <x v="83"/>
    <x v="9"/>
    <s v="Archdeaconry of Hertford"/>
    <m/>
    <m/>
    <m/>
    <m/>
    <n v="0"/>
    <m/>
    <m/>
  </r>
  <r>
    <x v="6"/>
    <x v="0"/>
    <s v="OK"/>
    <x v="0"/>
    <m/>
    <n v="10"/>
    <m/>
    <m/>
    <s v="052540"/>
    <x v="137"/>
    <x v="83"/>
    <x v="9"/>
    <s v="Archdeaconry of Hertford"/>
    <m/>
    <m/>
    <m/>
    <m/>
    <n v="697"/>
    <m/>
    <m/>
  </r>
  <r>
    <x v="6"/>
    <x v="0"/>
    <s v="No"/>
    <x v="0"/>
    <m/>
    <n v="10"/>
    <m/>
    <m/>
    <s v="052150"/>
    <x v="138"/>
    <x v="84"/>
    <x v="9"/>
    <s v="Archdeaconry of Hertford"/>
    <m/>
    <m/>
    <m/>
    <m/>
    <n v="6594.58"/>
    <m/>
    <m/>
  </r>
  <r>
    <x v="6"/>
    <x v="0"/>
    <s v="No"/>
    <x v="0"/>
    <m/>
    <n v="10"/>
    <m/>
    <m/>
    <s v="052660"/>
    <x v="139"/>
    <x v="79"/>
    <x v="9"/>
    <s v="Archdeaconry of Hertford"/>
    <m/>
    <m/>
    <m/>
    <m/>
    <n v="0"/>
    <m/>
    <m/>
  </r>
  <r>
    <x v="6"/>
    <x v="0"/>
    <s v="OK"/>
    <x v="0"/>
    <m/>
    <n v="10"/>
    <m/>
    <m/>
    <s v="060550"/>
    <x v="140"/>
    <x v="85"/>
    <x v="10"/>
    <s v="Archdeaconry of Hertford"/>
    <m/>
    <m/>
    <m/>
    <m/>
    <n v="8821"/>
    <m/>
    <m/>
  </r>
  <r>
    <x v="6"/>
    <x v="0"/>
    <s v="No"/>
    <x v="0"/>
    <m/>
    <n v="10"/>
    <m/>
    <m/>
    <s v="060650"/>
    <x v="141"/>
    <x v="86"/>
    <x v="10"/>
    <s v="Archdeaconry of Hertford"/>
    <m/>
    <m/>
    <m/>
    <m/>
    <n v="3236.5"/>
    <m/>
    <m/>
  </r>
  <r>
    <x v="6"/>
    <x v="0"/>
    <s v="No"/>
    <x v="0"/>
    <m/>
    <n v="10"/>
    <m/>
    <m/>
    <s v="062620"/>
    <x v="142"/>
    <x v="86"/>
    <x v="10"/>
    <s v="Archdeaconry of Hertford"/>
    <m/>
    <m/>
    <m/>
    <m/>
    <n v="3000"/>
    <m/>
    <m/>
  </r>
  <r>
    <x v="6"/>
    <x v="0"/>
    <s v="No"/>
    <x v="0"/>
    <m/>
    <n v="10"/>
    <m/>
    <m/>
    <s v="061010"/>
    <x v="143"/>
    <x v="86"/>
    <x v="10"/>
    <s v="Archdeaconry of Hertford"/>
    <m/>
    <m/>
    <m/>
    <m/>
    <n v="400"/>
    <m/>
    <m/>
  </r>
  <r>
    <x v="6"/>
    <x v="0"/>
    <s v="OK"/>
    <x v="0"/>
    <m/>
    <n v="10"/>
    <m/>
    <m/>
    <s v="061320"/>
    <x v="144"/>
    <x v="87"/>
    <x v="10"/>
    <s v="Archdeaconry of Hertford"/>
    <m/>
    <m/>
    <m/>
    <m/>
    <n v="5316"/>
    <m/>
    <m/>
  </r>
  <r>
    <x v="6"/>
    <x v="0"/>
    <s v="OK"/>
    <x v="1"/>
    <m/>
    <n v="10"/>
    <m/>
    <m/>
    <s v="061900"/>
    <x v="145"/>
    <x v="88"/>
    <x v="10"/>
    <s v="Archdeaconry of Hertford"/>
    <m/>
    <m/>
    <m/>
    <m/>
    <n v="0"/>
    <m/>
    <m/>
  </r>
  <r>
    <x v="6"/>
    <x v="0"/>
    <s v="OK"/>
    <x v="0"/>
    <m/>
    <n v="10"/>
    <m/>
    <m/>
    <s v="062160"/>
    <x v="146"/>
    <x v="89"/>
    <x v="10"/>
    <s v="Archdeaconry of Hertford"/>
    <m/>
    <m/>
    <m/>
    <m/>
    <n v="4826"/>
    <m/>
    <m/>
  </r>
  <r>
    <x v="6"/>
    <x v="0"/>
    <s v="OK"/>
    <x v="0"/>
    <m/>
    <n v="10"/>
    <m/>
    <m/>
    <s v="062680"/>
    <x v="147"/>
    <x v="86"/>
    <x v="10"/>
    <s v="Archdeaconry of Hertford"/>
    <m/>
    <m/>
    <m/>
    <m/>
    <n v="4113.4799999999996"/>
    <m/>
    <m/>
  </r>
  <r>
    <x v="6"/>
    <x v="0"/>
    <s v="OK"/>
    <x v="0"/>
    <m/>
    <n v="10"/>
    <m/>
    <m/>
    <s v="070151"/>
    <x v="148"/>
    <x v="90"/>
    <x v="11"/>
    <s v="Archdeaconry of Hertford"/>
    <m/>
    <m/>
    <m/>
    <m/>
    <n v="726"/>
    <m/>
    <m/>
  </r>
  <r>
    <x v="6"/>
    <x v="0"/>
    <s v="OK"/>
    <x v="0"/>
    <m/>
    <n v="10"/>
    <m/>
    <m/>
    <s v="072800"/>
    <x v="149"/>
    <x v="90"/>
    <x v="11"/>
    <s v="Archdeaconry of Hertford"/>
    <m/>
    <m/>
    <m/>
    <m/>
    <n v="0"/>
    <m/>
    <m/>
  </r>
  <r>
    <x v="6"/>
    <x v="0"/>
    <s v="OK"/>
    <x v="0"/>
    <m/>
    <n v="10"/>
    <m/>
    <m/>
    <s v="072801"/>
    <x v="150"/>
    <x v="90"/>
    <x v="11"/>
    <s v="Archdeaconry of Hertford"/>
    <m/>
    <m/>
    <m/>
    <m/>
    <n v="10293"/>
    <m/>
    <m/>
  </r>
  <r>
    <x v="6"/>
    <x v="0"/>
    <s v="OK"/>
    <x v="0"/>
    <m/>
    <n v="10"/>
    <m/>
    <m/>
    <s v="070720"/>
    <x v="151"/>
    <x v="90"/>
    <x v="11"/>
    <s v="Archdeaconry of Hertford"/>
    <m/>
    <m/>
    <m/>
    <m/>
    <n v="3020"/>
    <m/>
    <m/>
  </r>
  <r>
    <x v="6"/>
    <x v="0"/>
    <s v="OK"/>
    <x v="0"/>
    <m/>
    <n v="10"/>
    <m/>
    <m/>
    <s v="070820"/>
    <x v="152"/>
    <x v="91"/>
    <x v="11"/>
    <s v="Archdeaconry of Hertford"/>
    <m/>
    <m/>
    <m/>
    <m/>
    <n v="4021.25"/>
    <m/>
    <m/>
  </r>
  <r>
    <x v="6"/>
    <x v="0"/>
    <s v="OK"/>
    <x v="0"/>
    <m/>
    <n v="10"/>
    <m/>
    <m/>
    <s v="071131"/>
    <x v="153"/>
    <x v="92"/>
    <x v="11"/>
    <s v="Archdeaconry of Hertford"/>
    <m/>
    <m/>
    <m/>
    <m/>
    <n v="4950"/>
    <m/>
    <m/>
  </r>
  <r>
    <x v="6"/>
    <x v="0"/>
    <s v="OK"/>
    <x v="0"/>
    <m/>
    <n v="10"/>
    <m/>
    <m/>
    <s v="071132"/>
    <x v="154"/>
    <x v="92"/>
    <x v="11"/>
    <s v="Archdeaconry of Hertford"/>
    <m/>
    <m/>
    <m/>
    <m/>
    <n v="16750"/>
    <m/>
    <m/>
  </r>
  <r>
    <x v="6"/>
    <x v="0"/>
    <s v="No"/>
    <x v="0"/>
    <m/>
    <n v="10"/>
    <m/>
    <m/>
    <s v="071133"/>
    <x v="155"/>
    <x v="92"/>
    <x v="11"/>
    <s v="Archdeaconry of Hertford"/>
    <m/>
    <m/>
    <m/>
    <m/>
    <n v="0"/>
    <m/>
    <m/>
  </r>
  <r>
    <x v="6"/>
    <x v="0"/>
    <s v="No"/>
    <x v="0"/>
    <m/>
    <n v="10"/>
    <m/>
    <m/>
    <s v="071140"/>
    <x v="156"/>
    <x v="93"/>
    <x v="11"/>
    <s v="Archdeaconry of Hertford"/>
    <m/>
    <m/>
    <m/>
    <m/>
    <n v="4486.09"/>
    <m/>
    <m/>
  </r>
  <r>
    <x v="6"/>
    <x v="0"/>
    <s v="OK"/>
    <x v="0"/>
    <m/>
    <n v="10"/>
    <m/>
    <m/>
    <s v="071540"/>
    <x v="157"/>
    <x v="92"/>
    <x v="11"/>
    <s v="Archdeaconry of Hertford"/>
    <m/>
    <m/>
    <m/>
    <m/>
    <n v="2812"/>
    <m/>
    <m/>
  </r>
  <r>
    <x v="6"/>
    <x v="0"/>
    <s v="OK"/>
    <x v="0"/>
    <m/>
    <n v="10"/>
    <m/>
    <m/>
    <s v="071890"/>
    <x v="158"/>
    <x v="92"/>
    <x v="11"/>
    <s v="Archdeaconry of Hertford"/>
    <m/>
    <m/>
    <m/>
    <m/>
    <n v="6024.33"/>
    <m/>
    <m/>
  </r>
  <r>
    <x v="6"/>
    <x v="0"/>
    <s v="OK"/>
    <x v="0"/>
    <m/>
    <n v="10"/>
    <m/>
    <m/>
    <s v="070821"/>
    <x v="159"/>
    <x v="94"/>
    <x v="11"/>
    <s v="Archdeaconry of Hertford"/>
    <m/>
    <m/>
    <m/>
    <m/>
    <n v="4225"/>
    <m/>
    <m/>
  </r>
  <r>
    <x v="6"/>
    <x v="0"/>
    <s v="OK"/>
    <x v="0"/>
    <m/>
    <n v="10"/>
    <m/>
    <m/>
    <s v="072530"/>
    <x v="160"/>
    <x v="90"/>
    <x v="11"/>
    <s v="Archdeaconry of Hertford"/>
    <m/>
    <m/>
    <m/>
    <m/>
    <n v="3342"/>
    <m/>
    <m/>
  </r>
  <r>
    <x v="6"/>
    <x v="0"/>
    <s v="OK"/>
    <x v="0"/>
    <m/>
    <n v="10"/>
    <m/>
    <m/>
    <s v="070800"/>
    <x v="161"/>
    <x v="90"/>
    <x v="11"/>
    <s v="Archdeaconry of Hertford"/>
    <m/>
    <m/>
    <m/>
    <m/>
    <n v="3258"/>
    <m/>
    <m/>
  </r>
  <r>
    <x v="6"/>
    <x v="0"/>
    <s v="OK"/>
    <x v="0"/>
    <m/>
    <n v="10"/>
    <m/>
    <m/>
    <s v="072810"/>
    <x v="162"/>
    <x v="95"/>
    <x v="11"/>
    <s v="Archdeaconry of Hertford"/>
    <m/>
    <m/>
    <m/>
    <m/>
    <n v="8777"/>
    <m/>
    <m/>
  </r>
  <r>
    <x v="6"/>
    <x v="0"/>
    <s v="No"/>
    <x v="0"/>
    <m/>
    <n v="10"/>
    <m/>
    <m/>
    <s v="080210"/>
    <x v="163"/>
    <x v="96"/>
    <x v="12"/>
    <s v="Archdeaconry of Hertford"/>
    <m/>
    <m/>
    <m/>
    <m/>
    <n v="2054.13"/>
    <m/>
    <m/>
  </r>
  <r>
    <x v="6"/>
    <x v="0"/>
    <s v="OK"/>
    <x v="0"/>
    <m/>
    <n v="10"/>
    <m/>
    <m/>
    <s v="081610"/>
    <x v="164"/>
    <x v="96"/>
    <x v="12"/>
    <s v="Archdeaconry of Hertford"/>
    <m/>
    <m/>
    <m/>
    <m/>
    <n v="0"/>
    <m/>
    <m/>
  </r>
  <r>
    <x v="6"/>
    <x v="0"/>
    <s v="OK"/>
    <x v="0"/>
    <m/>
    <n v="10"/>
    <m/>
    <m/>
    <s v="080920"/>
    <x v="165"/>
    <x v="96"/>
    <x v="12"/>
    <s v="Archdeaconry of Hertford"/>
    <m/>
    <m/>
    <m/>
    <m/>
    <n v="2115"/>
    <m/>
    <m/>
  </r>
  <r>
    <x v="6"/>
    <x v="0"/>
    <s v="No"/>
    <x v="0"/>
    <m/>
    <n v="10"/>
    <m/>
    <m/>
    <s v="082010"/>
    <x v="166"/>
    <x v="96"/>
    <x v="12"/>
    <s v="Archdeaconry of Hertford"/>
    <m/>
    <m/>
    <m/>
    <m/>
    <n v="500"/>
    <m/>
    <m/>
  </r>
  <r>
    <x v="6"/>
    <x v="0"/>
    <s v="OK"/>
    <x v="0"/>
    <m/>
    <n v="10"/>
    <m/>
    <m/>
    <s v="080350"/>
    <x v="167"/>
    <x v="97"/>
    <x v="12"/>
    <s v="Archdeaconry of Hertford"/>
    <m/>
    <m/>
    <m/>
    <m/>
    <n v="0"/>
    <m/>
    <m/>
  </r>
  <r>
    <x v="6"/>
    <x v="0"/>
    <s v="OK"/>
    <x v="0"/>
    <m/>
    <n v="10"/>
    <m/>
    <m/>
    <s v="080140"/>
    <x v="168"/>
    <x v="98"/>
    <x v="12"/>
    <s v="Archdeaconry of Hertford"/>
    <m/>
    <m/>
    <m/>
    <m/>
    <n v="1264"/>
    <m/>
    <m/>
  </r>
  <r>
    <x v="6"/>
    <x v="0"/>
    <s v="OK"/>
    <x v="0"/>
    <m/>
    <n v="10"/>
    <m/>
    <m/>
    <s v="080510"/>
    <x v="169"/>
    <x v="98"/>
    <x v="12"/>
    <s v="Archdeaconry of Hertford"/>
    <m/>
    <m/>
    <m/>
    <m/>
    <n v="736"/>
    <m/>
    <m/>
  </r>
  <r>
    <x v="6"/>
    <x v="0"/>
    <s v="OK"/>
    <x v="0"/>
    <m/>
    <n v="10"/>
    <m/>
    <m/>
    <s v="082421"/>
    <x v="170"/>
    <x v="98"/>
    <x v="12"/>
    <s v="Archdeaconry of Hertford"/>
    <m/>
    <m/>
    <m/>
    <m/>
    <n v="0"/>
    <m/>
    <m/>
  </r>
  <r>
    <x v="6"/>
    <x v="0"/>
    <s v="OK"/>
    <x v="0"/>
    <m/>
    <n v="10"/>
    <m/>
    <m/>
    <s v="082720"/>
    <x v="171"/>
    <x v="98"/>
    <x v="12"/>
    <s v="Archdeaconry of Hertford"/>
    <m/>
    <m/>
    <m/>
    <m/>
    <n v="657"/>
    <m/>
    <m/>
  </r>
  <r>
    <x v="6"/>
    <x v="0"/>
    <s v="OK"/>
    <x v="0"/>
    <m/>
    <n v="10"/>
    <m/>
    <m/>
    <s v="082790"/>
    <x v="172"/>
    <x v="98"/>
    <x v="12"/>
    <s v="Archdeaconry of Hertford"/>
    <m/>
    <m/>
    <m/>
    <m/>
    <n v="5162.75"/>
    <m/>
    <m/>
  </r>
  <r>
    <x v="6"/>
    <x v="0"/>
    <s v="No"/>
    <x v="0"/>
    <m/>
    <n v="10"/>
    <m/>
    <m/>
    <s v="081040"/>
    <x v="173"/>
    <x v="99"/>
    <x v="12"/>
    <s v="Archdeaconry of Hertford"/>
    <m/>
    <m/>
    <m/>
    <m/>
    <n v="2358"/>
    <m/>
    <m/>
  </r>
  <r>
    <x v="6"/>
    <x v="0"/>
    <s v="No"/>
    <x v="0"/>
    <m/>
    <n v="10"/>
    <m/>
    <m/>
    <s v="082420"/>
    <x v="174"/>
    <x v="99"/>
    <x v="12"/>
    <s v="Archdeaconry of Hertford"/>
    <m/>
    <m/>
    <m/>
    <m/>
    <n v="0"/>
    <m/>
    <m/>
  </r>
  <r>
    <x v="6"/>
    <x v="0"/>
    <s v="OK"/>
    <x v="0"/>
    <m/>
    <n v="10"/>
    <m/>
    <m/>
    <s v="081200"/>
    <x v="175"/>
    <x v="97"/>
    <x v="12"/>
    <s v="Archdeaconry of Hertford"/>
    <m/>
    <m/>
    <m/>
    <m/>
    <n v="5000"/>
    <m/>
    <m/>
  </r>
  <r>
    <x v="6"/>
    <x v="0"/>
    <s v="OK"/>
    <x v="0"/>
    <m/>
    <n v="10"/>
    <m/>
    <m/>
    <s v="081210"/>
    <x v="176"/>
    <x v="97"/>
    <x v="12"/>
    <s v="Archdeaconry of Hertford"/>
    <m/>
    <m/>
    <m/>
    <m/>
    <n v="6417"/>
    <m/>
    <m/>
  </r>
  <r>
    <x v="6"/>
    <x v="0"/>
    <s v="OK"/>
    <x v="0"/>
    <m/>
    <n v="10"/>
    <m/>
    <m/>
    <s v="081220"/>
    <x v="177"/>
    <x v="97"/>
    <x v="12"/>
    <s v="Archdeaconry of Hertford"/>
    <m/>
    <m/>
    <m/>
    <m/>
    <n v="2313"/>
    <m/>
    <m/>
  </r>
  <r>
    <x v="6"/>
    <x v="0"/>
    <s v="No"/>
    <x v="0"/>
    <m/>
    <n v="10"/>
    <m/>
    <m/>
    <s v="081240"/>
    <x v="178"/>
    <x v="100"/>
    <x v="12"/>
    <s v="Archdeaconry of Hertford"/>
    <m/>
    <m/>
    <m/>
    <m/>
    <n v="5000"/>
    <m/>
    <m/>
  </r>
  <r>
    <x v="6"/>
    <x v="0"/>
    <s v="No"/>
    <x v="0"/>
    <m/>
    <n v="10"/>
    <m/>
    <m/>
    <s v="082560"/>
    <x v="179"/>
    <x v="101"/>
    <x v="12"/>
    <s v="Archdeaconry of Hertford"/>
    <m/>
    <m/>
    <m/>
    <m/>
    <n v="0"/>
    <m/>
    <m/>
  </r>
  <r>
    <x v="6"/>
    <x v="0"/>
    <s v="OK"/>
    <x v="0"/>
    <m/>
    <n v="10"/>
    <m/>
    <m/>
    <s v="081370"/>
    <x v="180"/>
    <x v="102"/>
    <x v="12"/>
    <s v="Archdeaconry of Hertford"/>
    <m/>
    <m/>
    <m/>
    <m/>
    <n v="1573"/>
    <m/>
    <m/>
  </r>
  <r>
    <x v="6"/>
    <x v="0"/>
    <s v="OK"/>
    <x v="0"/>
    <m/>
    <n v="10"/>
    <m/>
    <m/>
    <s v="082710"/>
    <x v="181"/>
    <x v="102"/>
    <x v="12"/>
    <s v="Archdeaconry of Hertford"/>
    <m/>
    <m/>
    <m/>
    <m/>
    <n v="1278"/>
    <m/>
    <m/>
  </r>
  <r>
    <x v="6"/>
    <x v="0"/>
    <s v="OK"/>
    <x v="0"/>
    <m/>
    <n v="10"/>
    <m/>
    <m/>
    <s v="082870"/>
    <x v="182"/>
    <x v="102"/>
    <x v="12"/>
    <s v="Archdeaconry of Hertford"/>
    <m/>
    <m/>
    <m/>
    <m/>
    <n v="1489"/>
    <m/>
    <m/>
  </r>
  <r>
    <x v="6"/>
    <x v="0"/>
    <s v="No"/>
    <x v="0"/>
    <m/>
    <n v="10"/>
    <m/>
    <m/>
    <s v="081590"/>
    <x v="183"/>
    <x v="97"/>
    <x v="12"/>
    <s v="Archdeaconry of Hertford"/>
    <m/>
    <m/>
    <m/>
    <m/>
    <n v="1335.75"/>
    <m/>
    <m/>
  </r>
  <r>
    <x v="6"/>
    <x v="0"/>
    <s v="No"/>
    <x v="0"/>
    <m/>
    <n v="10"/>
    <m/>
    <m/>
    <s v="082690"/>
    <x v="184"/>
    <x v="103"/>
    <x v="12"/>
    <s v="Archdeaconry of Hertford"/>
    <m/>
    <m/>
    <m/>
    <m/>
    <n v="9393.33"/>
    <m/>
    <m/>
  </r>
  <r>
    <x v="6"/>
    <x v="0"/>
    <s v="OK"/>
    <x v="0"/>
    <m/>
    <n v="10"/>
    <m/>
    <m/>
    <s v="082700"/>
    <x v="185"/>
    <x v="104"/>
    <x v="12"/>
    <s v="Archdeaconry of Hertford"/>
    <m/>
    <m/>
    <m/>
    <m/>
    <n v="11712"/>
    <m/>
    <m/>
  </r>
  <r>
    <x v="6"/>
    <x v="0"/>
    <s v="No"/>
    <x v="0"/>
    <m/>
    <n v="10"/>
    <m/>
    <m/>
    <s v="122445"/>
    <x v="186"/>
    <x v="105"/>
    <x v="13"/>
    <s v="Archdeaconry of Hertford"/>
    <m/>
    <m/>
    <m/>
    <m/>
    <n v="2500"/>
    <m/>
    <m/>
  </r>
  <r>
    <x v="6"/>
    <x v="0"/>
    <s v="No"/>
    <x v="0"/>
    <m/>
    <n v="10"/>
    <m/>
    <m/>
    <s v="121470"/>
    <x v="188"/>
    <x v="107"/>
    <x v="13"/>
    <s v="Archdeaconry of Hertford"/>
    <m/>
    <m/>
    <m/>
    <m/>
    <n v="2500"/>
    <m/>
    <m/>
  </r>
  <r>
    <x v="6"/>
    <x v="0"/>
    <s v="No"/>
    <x v="0"/>
    <m/>
    <n v="10"/>
    <m/>
    <m/>
    <s v="122440"/>
    <x v="187"/>
    <x v="106"/>
    <x v="13"/>
    <s v="Archdeaconry of Hertford"/>
    <m/>
    <m/>
    <m/>
    <m/>
    <n v="3009.25"/>
    <m/>
    <m/>
  </r>
  <r>
    <x v="6"/>
    <x v="0"/>
    <s v="OK"/>
    <x v="0"/>
    <m/>
    <n v="10"/>
    <m/>
    <m/>
    <s v="122442"/>
    <x v="189"/>
    <x v="108"/>
    <x v="13"/>
    <s v="Archdeaconry of Hertford"/>
    <m/>
    <m/>
    <m/>
    <m/>
    <n v="3395.2"/>
    <m/>
    <m/>
  </r>
  <r>
    <x v="6"/>
    <x v="0"/>
    <s v="OK"/>
    <x v="0"/>
    <m/>
    <n v="10"/>
    <m/>
    <m/>
    <s v="122441"/>
    <x v="190"/>
    <x v="109"/>
    <x v="13"/>
    <s v="Archdeaconry of Hertford"/>
    <m/>
    <m/>
    <m/>
    <m/>
    <n v="5490"/>
    <m/>
    <m/>
  </r>
  <r>
    <x v="6"/>
    <x v="0"/>
    <s v="No"/>
    <x v="0"/>
    <m/>
    <n v="10"/>
    <m/>
    <m/>
    <s v="122443"/>
    <x v="191"/>
    <x v="110"/>
    <x v="13"/>
    <s v="Archdeaconry of Hertford"/>
    <m/>
    <m/>
    <m/>
    <m/>
    <n v="1500"/>
    <m/>
    <m/>
  </r>
  <r>
    <x v="6"/>
    <x v="0"/>
    <s v="OK"/>
    <x v="0"/>
    <m/>
    <n v="10"/>
    <m/>
    <m/>
    <s v="122444"/>
    <x v="192"/>
    <x v="111"/>
    <x v="13"/>
    <s v="Archdeaconry of Hertford"/>
    <m/>
    <m/>
    <m/>
    <m/>
    <n v="4220.67"/>
    <m/>
    <m/>
  </r>
  <r>
    <x v="6"/>
    <x v="0"/>
    <s v="No"/>
    <x v="1"/>
    <m/>
    <n v="10"/>
    <m/>
    <m/>
    <s v="122446"/>
    <x v="193"/>
    <x v="112"/>
    <x v="13"/>
    <s v="Archdeaconry of Hertford"/>
    <m/>
    <m/>
    <m/>
    <m/>
    <n v="5631.41"/>
    <m/>
    <m/>
  </r>
  <r>
    <x v="6"/>
    <x v="0"/>
    <s v="OK"/>
    <x v="0"/>
    <m/>
    <n v="10"/>
    <m/>
    <m/>
    <s v="122447"/>
    <x v="194"/>
    <x v="113"/>
    <x v="13"/>
    <s v="Archdeaconry of Hertford"/>
    <m/>
    <m/>
    <m/>
    <m/>
    <n v="4762"/>
    <m/>
    <m/>
  </r>
  <r>
    <x v="6"/>
    <x v="0"/>
    <s v="OK"/>
    <x v="0"/>
    <m/>
    <n v="10"/>
    <m/>
    <m/>
    <s v="150050"/>
    <x v="195"/>
    <x v="114"/>
    <x v="14"/>
    <s v="Archdeaconry of Bedford"/>
    <m/>
    <m/>
    <m/>
    <m/>
    <n v="4326"/>
    <m/>
    <m/>
  </r>
  <r>
    <x v="6"/>
    <x v="0"/>
    <s v="No"/>
    <x v="0"/>
    <m/>
    <n v="10"/>
    <m/>
    <m/>
    <s v="151810"/>
    <x v="196"/>
    <x v="114"/>
    <x v="14"/>
    <s v="Archdeaconry of Bedford"/>
    <m/>
    <m/>
    <m/>
    <m/>
    <n v="1305.5"/>
    <m/>
    <m/>
  </r>
  <r>
    <x v="6"/>
    <x v="0"/>
    <s v="OK"/>
    <x v="0"/>
    <m/>
    <n v="10"/>
    <m/>
    <m/>
    <s v="152430"/>
    <x v="197"/>
    <x v="114"/>
    <x v="14"/>
    <s v="Archdeaconry of Bedford"/>
    <m/>
    <m/>
    <m/>
    <m/>
    <n v="0"/>
    <m/>
    <m/>
  </r>
  <r>
    <x v="6"/>
    <x v="0"/>
    <s v="No"/>
    <x v="0"/>
    <m/>
    <n v="10"/>
    <m/>
    <m/>
    <s v="150130"/>
    <x v="198"/>
    <x v="115"/>
    <x v="14"/>
    <s v="Archdeaconry of Bedford"/>
    <m/>
    <m/>
    <m/>
    <m/>
    <n v="500"/>
    <m/>
    <m/>
  </r>
  <r>
    <x v="6"/>
    <x v="0"/>
    <s v="No"/>
    <x v="0"/>
    <m/>
    <n v="10"/>
    <m/>
    <m/>
    <s v="151380"/>
    <x v="199"/>
    <x v="115"/>
    <x v="14"/>
    <s v="Archdeaconry of Bedford"/>
    <m/>
    <m/>
    <m/>
    <m/>
    <n v="0"/>
    <m/>
    <m/>
  </r>
  <r>
    <x v="6"/>
    <x v="0"/>
    <s v="No"/>
    <x v="0"/>
    <m/>
    <n v="10"/>
    <m/>
    <m/>
    <s v="152120"/>
    <x v="200"/>
    <x v="115"/>
    <x v="14"/>
    <s v="Archdeaconry of Bedford"/>
    <m/>
    <m/>
    <m/>
    <m/>
    <n v="0"/>
    <m/>
    <m/>
  </r>
  <r>
    <x v="6"/>
    <x v="0"/>
    <s v="No"/>
    <x v="0"/>
    <m/>
    <n v="10"/>
    <m/>
    <m/>
    <s v="150200"/>
    <x v="201"/>
    <x v="116"/>
    <x v="14"/>
    <s v="Archdeaconry of Bedford"/>
    <m/>
    <m/>
    <m/>
    <m/>
    <n v="0"/>
    <m/>
    <m/>
  </r>
  <r>
    <x v="6"/>
    <x v="0"/>
    <s v="OK"/>
    <x v="0"/>
    <m/>
    <n v="10"/>
    <m/>
    <m/>
    <s v="151260"/>
    <x v="202"/>
    <x v="116"/>
    <x v="14"/>
    <s v="Archdeaconry of Bedford"/>
    <m/>
    <m/>
    <m/>
    <m/>
    <n v="0"/>
    <m/>
    <m/>
  </r>
  <r>
    <x v="6"/>
    <x v="0"/>
    <s v="No"/>
    <x v="0"/>
    <m/>
    <n v="10"/>
    <m/>
    <m/>
    <s v="151230"/>
    <x v="203"/>
    <x v="116"/>
    <x v="14"/>
    <s v="Archdeaconry of Bedford"/>
    <m/>
    <m/>
    <m/>
    <m/>
    <n v="126"/>
    <m/>
    <m/>
  </r>
  <r>
    <x v="6"/>
    <x v="0"/>
    <s v="No"/>
    <x v="0"/>
    <m/>
    <n v="10"/>
    <m/>
    <m/>
    <s v="150201"/>
    <x v="204"/>
    <x v="117"/>
    <x v="14"/>
    <s v="Archdeaconry of Bedford"/>
    <m/>
    <m/>
    <m/>
    <m/>
    <n v="0"/>
    <m/>
    <m/>
  </r>
  <r>
    <x v="6"/>
    <x v="0"/>
    <s v="OK"/>
    <x v="0"/>
    <m/>
    <n v="10"/>
    <m/>
    <m/>
    <s v="150930"/>
    <x v="205"/>
    <x v="117"/>
    <x v="14"/>
    <s v="Archdeaconry of Bedford"/>
    <m/>
    <m/>
    <m/>
    <m/>
    <n v="1117"/>
    <m/>
    <m/>
  </r>
  <r>
    <x v="6"/>
    <x v="0"/>
    <s v="No"/>
    <x v="0"/>
    <m/>
    <n v="10"/>
    <m/>
    <m/>
    <s v="151820"/>
    <x v="206"/>
    <x v="117"/>
    <x v="14"/>
    <s v="Archdeaconry of Bedford"/>
    <m/>
    <m/>
    <m/>
    <m/>
    <n v="62.5"/>
    <m/>
    <m/>
  </r>
  <r>
    <x v="6"/>
    <x v="0"/>
    <s v="OK"/>
    <x v="0"/>
    <m/>
    <n v="10"/>
    <m/>
    <m/>
    <s v="152930"/>
    <x v="207"/>
    <x v="117"/>
    <x v="14"/>
    <s v="Archdeaconry of Bedford"/>
    <m/>
    <m/>
    <m/>
    <m/>
    <n v="3440"/>
    <m/>
    <m/>
  </r>
  <r>
    <x v="6"/>
    <x v="0"/>
    <s v="No"/>
    <x v="0"/>
    <m/>
    <n v="10"/>
    <m/>
    <m/>
    <s v="151090"/>
    <x v="208"/>
    <x v="118"/>
    <x v="14"/>
    <s v="Archdeaconry of Bedford"/>
    <m/>
    <m/>
    <m/>
    <m/>
    <n v="1250"/>
    <m/>
    <m/>
  </r>
  <r>
    <x v="6"/>
    <x v="0"/>
    <s v="OK"/>
    <x v="0"/>
    <m/>
    <n v="10"/>
    <m/>
    <m/>
    <s v="150961"/>
    <x v="209"/>
    <x v="119"/>
    <x v="14"/>
    <s v="Archdeaconry of Bedford"/>
    <m/>
    <m/>
    <m/>
    <m/>
    <n v="1250"/>
    <m/>
    <m/>
  </r>
  <r>
    <x v="6"/>
    <x v="0"/>
    <s v="OK"/>
    <x v="0"/>
    <m/>
    <n v="10"/>
    <m/>
    <m/>
    <s v="152040"/>
    <x v="210"/>
    <x v="119"/>
    <x v="14"/>
    <s v="Archdeaconry of Bedford"/>
    <m/>
    <m/>
    <m/>
    <m/>
    <n v="1000"/>
    <m/>
    <m/>
  </r>
  <r>
    <x v="6"/>
    <x v="0"/>
    <s v="OK"/>
    <x v="0"/>
    <m/>
    <n v="10"/>
    <m/>
    <m/>
    <s v="152360"/>
    <x v="211"/>
    <x v="119"/>
    <x v="14"/>
    <s v="Archdeaconry of Bedford"/>
    <m/>
    <m/>
    <m/>
    <m/>
    <n v="1600"/>
    <m/>
    <m/>
  </r>
  <r>
    <x v="6"/>
    <x v="0"/>
    <s v="OK"/>
    <x v="0"/>
    <m/>
    <n v="10"/>
    <m/>
    <m/>
    <s v="150970"/>
    <x v="212"/>
    <x v="120"/>
    <x v="14"/>
    <s v="Archdeaconry of Bedford"/>
    <m/>
    <m/>
    <m/>
    <m/>
    <n v="5334"/>
    <m/>
    <m/>
  </r>
  <r>
    <x v="6"/>
    <x v="0"/>
    <s v="OK"/>
    <x v="0"/>
    <m/>
    <n v="10"/>
    <m/>
    <m/>
    <s v="151780"/>
    <x v="213"/>
    <x v="121"/>
    <x v="14"/>
    <s v="Archdeaconry of Bedford"/>
    <m/>
    <m/>
    <m/>
    <m/>
    <n v="3421"/>
    <m/>
    <m/>
  </r>
  <r>
    <x v="6"/>
    <x v="0"/>
    <s v="No"/>
    <x v="0"/>
    <m/>
    <n v="10"/>
    <m/>
    <m/>
    <s v="152580"/>
    <x v="214"/>
    <x v="118"/>
    <x v="14"/>
    <s v="Archdeaconry of Bedford"/>
    <m/>
    <m/>
    <m/>
    <m/>
    <n v="500"/>
    <m/>
    <m/>
  </r>
  <r>
    <x v="6"/>
    <x v="0"/>
    <s v="OK"/>
    <x v="0"/>
    <m/>
    <n v="10"/>
    <m/>
    <m/>
    <s v="152850"/>
    <x v="215"/>
    <x v="118"/>
    <x v="14"/>
    <s v="Archdeaconry of Bedford"/>
    <m/>
    <m/>
    <m/>
    <m/>
    <n v="2423"/>
    <m/>
    <m/>
  </r>
  <r>
    <x v="6"/>
    <x v="0"/>
    <s v="No"/>
    <x v="0"/>
    <m/>
    <n v="10"/>
    <m/>
    <m/>
    <s v="152940"/>
    <x v="216"/>
    <x v="122"/>
    <x v="14"/>
    <s v="Archdeaconry of Bedford"/>
    <m/>
    <m/>
    <m/>
    <m/>
    <n v="5184.51"/>
    <m/>
    <m/>
  </r>
  <r>
    <x v="6"/>
    <x v="0"/>
    <s v="No"/>
    <x v="0"/>
    <m/>
    <n v="10"/>
    <m/>
    <m/>
    <s v="150100"/>
    <x v="217"/>
    <x v="123"/>
    <x v="14"/>
    <s v="Archdeaconry of Bedford"/>
    <m/>
    <m/>
    <m/>
    <m/>
    <n v="2000"/>
    <m/>
    <m/>
  </r>
  <r>
    <x v="6"/>
    <x v="0"/>
    <s v="No"/>
    <x v="0"/>
    <m/>
    <n v="10"/>
    <m/>
    <m/>
    <s v="150610"/>
    <x v="218"/>
    <x v="124"/>
    <x v="14"/>
    <s v="Archdeaconry of Bedford"/>
    <m/>
    <m/>
    <m/>
    <m/>
    <n v="600"/>
    <m/>
    <m/>
  </r>
  <r>
    <x v="6"/>
    <x v="0"/>
    <s v="No"/>
    <x v="0"/>
    <m/>
    <n v="10"/>
    <m/>
    <m/>
    <s v="151790"/>
    <x v="219"/>
    <x v="124"/>
    <x v="14"/>
    <s v="Archdeaconry of Bedford"/>
    <m/>
    <m/>
    <m/>
    <m/>
    <n v="875"/>
    <m/>
    <m/>
  </r>
  <r>
    <x v="6"/>
    <x v="0"/>
    <s v="No"/>
    <x v="0"/>
    <m/>
    <n v="10"/>
    <m/>
    <m/>
    <s v="152650"/>
    <x v="220"/>
    <x v="125"/>
    <x v="14"/>
    <s v="Archdeaconry of Bedford"/>
    <m/>
    <m/>
    <m/>
    <m/>
    <n v="200"/>
    <m/>
    <m/>
  </r>
  <r>
    <x v="6"/>
    <x v="0"/>
    <s v="No"/>
    <x v="0"/>
    <m/>
    <n v="10"/>
    <m/>
    <m/>
    <s v="150700"/>
    <x v="221"/>
    <x v="126"/>
    <x v="14"/>
    <s v="Archdeaconry of Bedford"/>
    <m/>
    <m/>
    <m/>
    <m/>
    <n v="3028"/>
    <m/>
    <m/>
  </r>
  <r>
    <x v="6"/>
    <x v="0"/>
    <s v="No"/>
    <x v="0"/>
    <m/>
    <n v="10"/>
    <m/>
    <m/>
    <s v="152370"/>
    <x v="222"/>
    <x v="126"/>
    <x v="14"/>
    <s v="Archdeaconry of Bedford"/>
    <m/>
    <m/>
    <m/>
    <m/>
    <n v="2500"/>
    <m/>
    <m/>
  </r>
  <r>
    <x v="6"/>
    <x v="0"/>
    <s v="No"/>
    <x v="0"/>
    <m/>
    <n v="10"/>
    <m/>
    <m/>
    <s v="150710"/>
    <x v="223"/>
    <x v="121"/>
    <x v="14"/>
    <s v="Archdeaconry of Bedford"/>
    <m/>
    <m/>
    <m/>
    <m/>
    <n v="1594"/>
    <m/>
    <m/>
  </r>
  <r>
    <x v="6"/>
    <x v="0"/>
    <s v="OK"/>
    <x v="0"/>
    <m/>
    <n v="10"/>
    <m/>
    <m/>
    <s v="152350"/>
    <x v="224"/>
    <x v="125"/>
    <x v="14"/>
    <s v="Archdeaconry of Bedford"/>
    <m/>
    <m/>
    <m/>
    <m/>
    <n v="7700"/>
    <m/>
    <m/>
  </r>
  <r>
    <x v="6"/>
    <x v="0"/>
    <s v="No"/>
    <x v="0"/>
    <m/>
    <n v="10"/>
    <m/>
    <m/>
    <s v="151150"/>
    <x v="225"/>
    <x v="126"/>
    <x v="14"/>
    <s v="Archdeaconry of Bedford"/>
    <m/>
    <m/>
    <m/>
    <m/>
    <n v="1311"/>
    <m/>
    <m/>
  </r>
  <r>
    <x v="6"/>
    <x v="0"/>
    <s v="No"/>
    <x v="0"/>
    <m/>
    <n v="10"/>
    <m/>
    <m/>
    <s v="151190"/>
    <x v="226"/>
    <x v="127"/>
    <x v="14"/>
    <s v="Archdeaconry of Bedford"/>
    <m/>
    <m/>
    <m/>
    <m/>
    <n v="500"/>
    <m/>
    <m/>
  </r>
  <r>
    <x v="6"/>
    <x v="0"/>
    <s v="OK"/>
    <x v="0"/>
    <m/>
    <n v="10"/>
    <m/>
    <m/>
    <s v="151490"/>
    <x v="227"/>
    <x v="127"/>
    <x v="14"/>
    <s v="Archdeaconry of Bedford"/>
    <m/>
    <m/>
    <m/>
    <m/>
    <n v="2359"/>
    <m/>
    <m/>
  </r>
  <r>
    <x v="6"/>
    <x v="0"/>
    <s v="No"/>
    <x v="0"/>
    <m/>
    <n v="10"/>
    <m/>
    <m/>
    <s v="152330"/>
    <x v="228"/>
    <x v="124"/>
    <x v="14"/>
    <s v="Archdeaconry of Bedford"/>
    <m/>
    <m/>
    <m/>
    <m/>
    <n v="400"/>
    <m/>
    <m/>
  </r>
  <r>
    <x v="6"/>
    <x v="0"/>
    <s v="No"/>
    <x v="0"/>
    <m/>
    <n v="10"/>
    <m/>
    <m/>
    <s v="160220"/>
    <x v="229"/>
    <x v="128"/>
    <x v="15"/>
    <s v="Archdeaconry of Bedford"/>
    <m/>
    <m/>
    <m/>
    <m/>
    <n v="2100.41"/>
    <m/>
    <m/>
  </r>
  <r>
    <x v="6"/>
    <x v="0"/>
    <s v="OK"/>
    <x v="1"/>
    <m/>
    <n v="10"/>
    <m/>
    <m/>
    <s v="160230"/>
    <x v="230"/>
    <x v="129"/>
    <x v="15"/>
    <s v="Archdeaconry of Bedford"/>
    <m/>
    <m/>
    <m/>
    <m/>
    <n v="12293"/>
    <m/>
    <m/>
  </r>
  <r>
    <x v="6"/>
    <x v="0"/>
    <s v="OK"/>
    <x v="0"/>
    <m/>
    <n v="10"/>
    <m/>
    <m/>
    <s v="160250"/>
    <x v="231"/>
    <x v="130"/>
    <x v="15"/>
    <s v="Archdeaconry of Bedford"/>
    <m/>
    <m/>
    <m/>
    <m/>
    <n v="10818"/>
    <m/>
    <m/>
  </r>
  <r>
    <x v="6"/>
    <x v="0"/>
    <s v="OK"/>
    <x v="0"/>
    <m/>
    <n v="10"/>
    <m/>
    <m/>
    <s v="160270"/>
    <x v="232"/>
    <x v="131"/>
    <x v="15"/>
    <s v="Archdeaconry of Bedford"/>
    <m/>
    <m/>
    <m/>
    <m/>
    <n v="5192"/>
    <m/>
    <m/>
  </r>
  <r>
    <x v="6"/>
    <x v="0"/>
    <s v="No"/>
    <x v="0"/>
    <m/>
    <n v="10"/>
    <m/>
    <m/>
    <s v="160290"/>
    <x v="233"/>
    <x v="132"/>
    <x v="15"/>
    <s v="Archdeaconry of Bedford"/>
    <m/>
    <m/>
    <m/>
    <m/>
    <n v="900"/>
    <m/>
    <m/>
  </r>
  <r>
    <x v="6"/>
    <x v="0"/>
    <s v="No"/>
    <x v="0"/>
    <m/>
    <n v="10"/>
    <m/>
    <m/>
    <s v="160320"/>
    <x v="234"/>
    <x v="133"/>
    <x v="15"/>
    <s v="Archdeaconry of Bedford"/>
    <m/>
    <m/>
    <m/>
    <m/>
    <n v="0"/>
    <m/>
    <m/>
  </r>
  <r>
    <x v="6"/>
    <x v="0"/>
    <s v="No"/>
    <x v="0"/>
    <m/>
    <n v="10"/>
    <m/>
    <m/>
    <s v="160330"/>
    <x v="235"/>
    <x v="134"/>
    <x v="15"/>
    <s v="Archdeaconry of Bedford"/>
    <m/>
    <m/>
    <m/>
    <m/>
    <n v="0"/>
    <m/>
    <m/>
  </r>
  <r>
    <x v="6"/>
    <x v="0"/>
    <s v="OK"/>
    <x v="0"/>
    <m/>
    <n v="10"/>
    <m/>
    <m/>
    <s v="160380"/>
    <x v="236"/>
    <x v="135"/>
    <x v="15"/>
    <s v="Archdeaconry of Bedford"/>
    <m/>
    <m/>
    <m/>
    <m/>
    <n v="0"/>
    <m/>
    <m/>
  </r>
  <r>
    <x v="6"/>
    <x v="0"/>
    <s v="No"/>
    <x v="0"/>
    <m/>
    <n v="10"/>
    <m/>
    <m/>
    <s v="161410"/>
    <x v="237"/>
    <x v="136"/>
    <x v="15"/>
    <s v="Archdeaconry of Bedford"/>
    <m/>
    <m/>
    <m/>
    <m/>
    <n v="500"/>
    <m/>
    <m/>
  </r>
  <r>
    <x v="6"/>
    <x v="0"/>
    <s v="OK"/>
    <x v="0"/>
    <m/>
    <n v="10"/>
    <m/>
    <m/>
    <s v="161020"/>
    <x v="238"/>
    <x v="137"/>
    <x v="15"/>
    <s v="Archdeaconry of Bedford"/>
    <m/>
    <m/>
    <m/>
    <m/>
    <n v="5162"/>
    <m/>
    <m/>
  </r>
  <r>
    <x v="6"/>
    <x v="0"/>
    <s v="No"/>
    <x v="0"/>
    <m/>
    <n v="10"/>
    <m/>
    <m/>
    <s v="161411"/>
    <x v="239"/>
    <x v="138"/>
    <x v="15"/>
    <s v="Archdeaconry of Bedford"/>
    <m/>
    <m/>
    <m/>
    <m/>
    <n v="1500"/>
    <m/>
    <m/>
  </r>
  <r>
    <x v="6"/>
    <x v="0"/>
    <s v="OK"/>
    <x v="0"/>
    <m/>
    <n v="10"/>
    <m/>
    <m/>
    <s v="160280"/>
    <x v="240"/>
    <x v="139"/>
    <x v="15"/>
    <s v="Archdeaconry of Bedford"/>
    <m/>
    <m/>
    <m/>
    <m/>
    <n v="0"/>
    <m/>
    <m/>
  </r>
  <r>
    <x v="6"/>
    <x v="0"/>
    <s v="OK"/>
    <x v="0"/>
    <m/>
    <n v="10"/>
    <m/>
    <m/>
    <s v="162090"/>
    <x v="241"/>
    <x v="140"/>
    <x v="15"/>
    <s v="Archdeaconry of Bedford"/>
    <m/>
    <m/>
    <m/>
    <m/>
    <n v="0"/>
    <m/>
    <m/>
  </r>
  <r>
    <x v="6"/>
    <x v="0"/>
    <s v="No"/>
    <x v="0"/>
    <m/>
    <n v="10"/>
    <m/>
    <m/>
    <s v="160620"/>
    <x v="242"/>
    <x v="141"/>
    <x v="15"/>
    <s v="Archdeaconry of Bedford"/>
    <m/>
    <m/>
    <m/>
    <m/>
    <n v="0"/>
    <m/>
    <m/>
  </r>
  <r>
    <x v="6"/>
    <x v="0"/>
    <s v="No"/>
    <x v="1"/>
    <m/>
    <n v="10"/>
    <m/>
    <m/>
    <s v="160780"/>
    <x v="243"/>
    <x v="142"/>
    <x v="15"/>
    <s v="Archdeaconry of Bedford"/>
    <m/>
    <m/>
    <m/>
    <m/>
    <n v="4000"/>
    <m/>
    <m/>
  </r>
  <r>
    <x v="6"/>
    <x v="0"/>
    <s v="No"/>
    <x v="0"/>
    <m/>
    <n v="10"/>
    <m/>
    <m/>
    <s v="160310"/>
    <x v="244"/>
    <x v="141"/>
    <x v="15"/>
    <s v="Archdeaconry of Bedford"/>
    <m/>
    <m/>
    <m/>
    <m/>
    <n v="250"/>
    <m/>
    <m/>
  </r>
  <r>
    <x v="6"/>
    <x v="0"/>
    <s v="No"/>
    <x v="0"/>
    <m/>
    <n v="10"/>
    <m/>
    <m/>
    <s v="161330"/>
    <x v="245"/>
    <x v="142"/>
    <x v="15"/>
    <s v="Archdeaconry of Bedford"/>
    <m/>
    <m/>
    <m/>
    <m/>
    <n v="500"/>
    <m/>
    <m/>
  </r>
  <r>
    <x v="6"/>
    <x v="0"/>
    <s v="No"/>
    <x v="0"/>
    <m/>
    <n v="10"/>
    <m/>
    <m/>
    <s v="160900"/>
    <x v="246"/>
    <x v="141"/>
    <x v="15"/>
    <s v="Archdeaconry of Bedford"/>
    <m/>
    <m/>
    <m/>
    <m/>
    <n v="2000"/>
    <m/>
    <m/>
  </r>
  <r>
    <x v="6"/>
    <x v="0"/>
    <s v="No"/>
    <x v="0"/>
    <m/>
    <n v="10"/>
    <m/>
    <m/>
    <s v="161350"/>
    <x v="247"/>
    <x v="141"/>
    <x v="15"/>
    <s v="Archdeaconry of Bedford"/>
    <m/>
    <m/>
    <m/>
    <m/>
    <n v="500"/>
    <m/>
    <m/>
  </r>
  <r>
    <x v="6"/>
    <x v="0"/>
    <s v="No"/>
    <x v="0"/>
    <m/>
    <n v="10"/>
    <m/>
    <m/>
    <s v="162920"/>
    <x v="248"/>
    <x v="141"/>
    <x v="15"/>
    <s v="Archdeaconry of Bedford"/>
    <m/>
    <m/>
    <m/>
    <m/>
    <n v="0"/>
    <m/>
    <m/>
  </r>
  <r>
    <x v="6"/>
    <x v="0"/>
    <s v="OK"/>
    <x v="0"/>
    <m/>
    <n v="10"/>
    <m/>
    <m/>
    <s v="161770"/>
    <x v="250"/>
    <x v="144"/>
    <x v="15"/>
    <s v="Archdeaconry of Bedford"/>
    <m/>
    <m/>
    <m/>
    <m/>
    <n v="2279.75"/>
    <m/>
    <m/>
  </r>
  <r>
    <x v="6"/>
    <x v="0"/>
    <s v="OK"/>
    <x v="1"/>
    <m/>
    <n v="10"/>
    <m/>
    <m/>
    <s v="162960"/>
    <x v="251"/>
    <x v="145"/>
    <x v="15"/>
    <s v="Archdeaconry of Bedford"/>
    <m/>
    <m/>
    <m/>
    <m/>
    <n v="5000"/>
    <m/>
    <m/>
  </r>
  <r>
    <x v="6"/>
    <x v="0"/>
    <s v="OK"/>
    <x v="0"/>
    <m/>
    <n v="10"/>
    <m/>
    <m/>
    <s v="170390"/>
    <x v="252"/>
    <x v="146"/>
    <x v="17"/>
    <s v="Archdeaconry of Bedford"/>
    <m/>
    <m/>
    <m/>
    <m/>
    <n v="6497"/>
    <m/>
    <m/>
  </r>
  <r>
    <x v="6"/>
    <x v="0"/>
    <s v="OK"/>
    <x v="0"/>
    <m/>
    <n v="10"/>
    <m/>
    <m/>
    <s v="170450"/>
    <x v="253"/>
    <x v="147"/>
    <x v="17"/>
    <s v="Archdeaconry of Bedford"/>
    <m/>
    <m/>
    <m/>
    <m/>
    <n v="1200"/>
    <m/>
    <m/>
  </r>
  <r>
    <x v="6"/>
    <x v="0"/>
    <s v="No"/>
    <x v="0"/>
    <m/>
    <n v="10"/>
    <m/>
    <m/>
    <s v="172520"/>
    <x v="254"/>
    <x v="147"/>
    <x v="17"/>
    <s v="Archdeaconry of Bedford"/>
    <m/>
    <m/>
    <m/>
    <m/>
    <n v="1000"/>
    <m/>
    <m/>
  </r>
  <r>
    <x v="6"/>
    <x v="0"/>
    <s v="No"/>
    <x v="0"/>
    <m/>
    <n v="10"/>
    <m/>
    <m/>
    <s v="170600"/>
    <x v="255"/>
    <x v="148"/>
    <x v="17"/>
    <s v="Archdeaconry of Bedford"/>
    <m/>
    <m/>
    <m/>
    <m/>
    <n v="6000"/>
    <m/>
    <m/>
  </r>
  <r>
    <x v="6"/>
    <x v="0"/>
    <s v="OK"/>
    <x v="0"/>
    <m/>
    <n v="10"/>
    <m/>
    <m/>
    <s v="171950"/>
    <x v="256"/>
    <x v="148"/>
    <x v="17"/>
    <s v="Archdeaconry of Bedford"/>
    <m/>
    <m/>
    <m/>
    <m/>
    <n v="476"/>
    <m/>
    <m/>
  </r>
  <r>
    <x v="6"/>
    <x v="0"/>
    <s v="OK"/>
    <x v="0"/>
    <m/>
    <n v="10"/>
    <m/>
    <m/>
    <s v="171910"/>
    <x v="257"/>
    <x v="148"/>
    <x v="17"/>
    <s v="Archdeaconry of Bedford"/>
    <m/>
    <m/>
    <m/>
    <m/>
    <n v="0"/>
    <m/>
    <m/>
  </r>
  <r>
    <x v="6"/>
    <x v="0"/>
    <s v="OK"/>
    <x v="0"/>
    <m/>
    <n v="10"/>
    <m/>
    <m/>
    <s v="170712"/>
    <x v="258"/>
    <x v="149"/>
    <x v="17"/>
    <s v="Archdeaconry of Bedford"/>
    <m/>
    <m/>
    <m/>
    <m/>
    <n v="250"/>
    <m/>
    <m/>
  </r>
  <r>
    <x v="6"/>
    <x v="0"/>
    <s v="No"/>
    <x v="0"/>
    <m/>
    <n v="10"/>
    <m/>
    <m/>
    <s v="172030"/>
    <x v="259"/>
    <x v="149"/>
    <x v="17"/>
    <s v="Archdeaconry of Bedford"/>
    <m/>
    <m/>
    <m/>
    <m/>
    <n v="5000"/>
    <m/>
    <m/>
  </r>
  <r>
    <x v="6"/>
    <x v="0"/>
    <s v="OK"/>
    <x v="0"/>
    <m/>
    <n v="10"/>
    <m/>
    <m/>
    <s v="172510"/>
    <x v="260"/>
    <x v="149"/>
    <x v="17"/>
    <s v="Archdeaconry of Bedford"/>
    <m/>
    <m/>
    <m/>
    <m/>
    <n v="0"/>
    <m/>
    <m/>
  </r>
  <r>
    <x v="6"/>
    <x v="0"/>
    <s v="OK"/>
    <x v="0"/>
    <m/>
    <n v="10"/>
    <m/>
    <m/>
    <s v="170760"/>
    <x v="261"/>
    <x v="150"/>
    <x v="17"/>
    <s v="Archdeaconry of Bedford"/>
    <m/>
    <m/>
    <m/>
    <m/>
    <n v="500"/>
    <m/>
    <m/>
  </r>
  <r>
    <x v="6"/>
    <x v="0"/>
    <s v="OK"/>
    <x v="0"/>
    <m/>
    <n v="10"/>
    <m/>
    <m/>
    <s v="172910"/>
    <x v="262"/>
    <x v="150"/>
    <x v="17"/>
    <s v="Archdeaconry of Bedford"/>
    <m/>
    <m/>
    <m/>
    <m/>
    <n v="1800"/>
    <m/>
    <m/>
  </r>
  <r>
    <x v="6"/>
    <x v="0"/>
    <s v="No"/>
    <x v="0"/>
    <m/>
    <n v="10"/>
    <m/>
    <m/>
    <s v="171840"/>
    <x v="263"/>
    <x v="150"/>
    <x v="17"/>
    <s v="Archdeaconry of Bedford"/>
    <m/>
    <m/>
    <m/>
    <m/>
    <n v="800"/>
    <m/>
    <m/>
  </r>
  <r>
    <x v="6"/>
    <x v="0"/>
    <s v="No"/>
    <x v="0"/>
    <m/>
    <n v="10"/>
    <m/>
    <m/>
    <s v="170840"/>
    <x v="264"/>
    <x v="151"/>
    <x v="17"/>
    <s v="Archdeaconry of Bedford"/>
    <m/>
    <m/>
    <m/>
    <m/>
    <n v="500"/>
    <m/>
    <m/>
  </r>
  <r>
    <x v="6"/>
    <x v="0"/>
    <s v="No"/>
    <x v="0"/>
    <m/>
    <n v="10"/>
    <m/>
    <m/>
    <s v="172980"/>
    <x v="265"/>
    <x v="151"/>
    <x v="17"/>
    <s v="Archdeaconry of Bedford"/>
    <m/>
    <m/>
    <m/>
    <m/>
    <n v="400"/>
    <m/>
    <m/>
  </r>
  <r>
    <x v="6"/>
    <x v="0"/>
    <s v="No"/>
    <x v="0"/>
    <m/>
    <n v="10"/>
    <m/>
    <m/>
    <s v="170940"/>
    <x v="266"/>
    <x v="151"/>
    <x v="17"/>
    <s v="Archdeaconry of Bedford"/>
    <m/>
    <m/>
    <m/>
    <m/>
    <n v="100"/>
    <m/>
    <m/>
  </r>
  <r>
    <x v="6"/>
    <x v="0"/>
    <s v="OK"/>
    <x v="1"/>
    <m/>
    <n v="10"/>
    <m/>
    <m/>
    <s v="170880"/>
    <x v="267"/>
    <x v="152"/>
    <x v="17"/>
    <s v="Archdeaconry of Bedford"/>
    <m/>
    <m/>
    <m/>
    <m/>
    <n v="6600"/>
    <m/>
    <m/>
  </r>
  <r>
    <x v="6"/>
    <x v="0"/>
    <s v="OK"/>
    <x v="0"/>
    <m/>
    <n v="10"/>
    <m/>
    <m/>
    <s v="171041"/>
    <x v="268"/>
    <x v="147"/>
    <x v="17"/>
    <s v="Archdeaconry of Bedford"/>
    <m/>
    <m/>
    <m/>
    <m/>
    <n v="1645"/>
    <m/>
    <m/>
  </r>
  <r>
    <x v="6"/>
    <x v="0"/>
    <s v="OK"/>
    <x v="0"/>
    <m/>
    <n v="10"/>
    <m/>
    <m/>
    <s v="172140"/>
    <x v="269"/>
    <x v="147"/>
    <x v="17"/>
    <s v="Archdeaconry of Bedford"/>
    <m/>
    <m/>
    <m/>
    <m/>
    <n v="1088"/>
    <m/>
    <m/>
  </r>
  <r>
    <x v="6"/>
    <x v="0"/>
    <s v="No"/>
    <x v="0"/>
    <m/>
    <n v="10"/>
    <m/>
    <m/>
    <s v="172290"/>
    <x v="270"/>
    <x v="153"/>
    <x v="17"/>
    <s v="Archdeaconry of Bedford"/>
    <m/>
    <m/>
    <m/>
    <m/>
    <n v="12000"/>
    <m/>
    <m/>
  </r>
  <r>
    <x v="6"/>
    <x v="0"/>
    <s v="OK"/>
    <x v="0"/>
    <m/>
    <n v="10"/>
    <m/>
    <m/>
    <s v="180400"/>
    <x v="271"/>
    <x v="154"/>
    <x v="18"/>
    <s v="Archdeaconry of Bedford"/>
    <m/>
    <m/>
    <m/>
    <m/>
    <n v="310"/>
    <m/>
    <m/>
  </r>
  <r>
    <x v="6"/>
    <x v="0"/>
    <s v="OK"/>
    <x v="0"/>
    <m/>
    <n v="10"/>
    <m/>
    <m/>
    <s v="181310"/>
    <x v="277"/>
    <x v="154"/>
    <x v="18"/>
    <s v="Archdeaconry of Bedford"/>
    <m/>
    <m/>
    <m/>
    <m/>
    <n v="2155"/>
    <m/>
    <m/>
  </r>
  <r>
    <x v="6"/>
    <x v="0"/>
    <s v="No"/>
    <x v="0"/>
    <m/>
    <n v="10"/>
    <m/>
    <m/>
    <s v="181530"/>
    <x v="280"/>
    <x v="154"/>
    <x v="18"/>
    <s v="Archdeaconry of Bedford"/>
    <m/>
    <m/>
    <m/>
    <m/>
    <n v="12133"/>
    <m/>
    <m/>
  </r>
  <r>
    <x v="6"/>
    <x v="0"/>
    <s v="OK"/>
    <x v="0"/>
    <m/>
    <n v="10"/>
    <m/>
    <m/>
    <s v="181535"/>
    <x v="281"/>
    <x v="154"/>
    <x v="18"/>
    <s v="Archdeaconry of Bedford"/>
    <m/>
    <m/>
    <m/>
    <m/>
    <n v="0"/>
    <m/>
    <m/>
  </r>
  <r>
    <x v="6"/>
    <x v="0"/>
    <s v="No"/>
    <x v="0"/>
    <m/>
    <n v="10"/>
    <m/>
    <m/>
    <s v="181540"/>
    <x v="282"/>
    <x v="154"/>
    <x v="18"/>
    <s v="Archdeaconry of Bedford"/>
    <m/>
    <m/>
    <m/>
    <m/>
    <n v="1750"/>
    <m/>
    <m/>
  </r>
  <r>
    <x v="6"/>
    <x v="0"/>
    <s v="No"/>
    <x v="0"/>
    <m/>
    <n v="10"/>
    <m/>
    <m/>
    <s v="180640"/>
    <x v="272"/>
    <x v="155"/>
    <x v="18"/>
    <s v="Archdeaconry of Bedford"/>
    <m/>
    <m/>
    <m/>
    <m/>
    <n v="0"/>
    <m/>
    <m/>
  </r>
  <r>
    <x v="6"/>
    <x v="0"/>
    <s v="No"/>
    <x v="0"/>
    <m/>
    <n v="10"/>
    <m/>
    <m/>
    <s v="182590"/>
    <x v="286"/>
    <x v="155"/>
    <x v="18"/>
    <s v="Archdeaconry of Bedford"/>
    <m/>
    <m/>
    <m/>
    <m/>
    <n v="1651.2"/>
    <m/>
    <m/>
  </r>
  <r>
    <x v="6"/>
    <x v="0"/>
    <s v="OK"/>
    <x v="0"/>
    <m/>
    <n v="10"/>
    <m/>
    <m/>
    <s v="180830"/>
    <x v="273"/>
    <x v="156"/>
    <x v="18"/>
    <s v="Archdeaconry of Bedford"/>
    <m/>
    <m/>
    <m/>
    <m/>
    <n v="12489.5"/>
    <m/>
    <m/>
  </r>
  <r>
    <x v="6"/>
    <x v="0"/>
    <s v="OK"/>
    <x v="0"/>
    <m/>
    <n v="10"/>
    <m/>
    <m/>
    <s v="180870"/>
    <x v="274"/>
    <x v="157"/>
    <x v="18"/>
    <s v="Archdeaconry of Bedford"/>
    <m/>
    <m/>
    <m/>
    <m/>
    <n v="5523"/>
    <m/>
    <m/>
  </r>
  <r>
    <x v="6"/>
    <x v="0"/>
    <s v="No"/>
    <x v="0"/>
    <m/>
    <n v="10"/>
    <m/>
    <m/>
    <s v="181160"/>
    <x v="276"/>
    <x v="154"/>
    <x v="18"/>
    <s v="Archdeaconry of Bedford"/>
    <m/>
    <m/>
    <m/>
    <m/>
    <n v="3700"/>
    <m/>
    <m/>
  </r>
  <r>
    <x v="6"/>
    <x v="0"/>
    <s v="No"/>
    <x v="0"/>
    <m/>
    <n v="10"/>
    <m/>
    <m/>
    <s v="181360"/>
    <x v="278"/>
    <x v="158"/>
    <x v="18"/>
    <s v="Archdeaconry of Bedford"/>
    <m/>
    <m/>
    <m/>
    <m/>
    <n v="1500"/>
    <m/>
    <m/>
  </r>
  <r>
    <x v="6"/>
    <x v="0"/>
    <s v="OK"/>
    <x v="0"/>
    <m/>
    <n v="10"/>
    <m/>
    <m/>
    <s v="181420"/>
    <x v="279"/>
    <x v="159"/>
    <x v="18"/>
    <s v="Archdeaconry of Bedford"/>
    <m/>
    <m/>
    <m/>
    <m/>
    <n v="2066.2800000000002"/>
    <m/>
    <m/>
  </r>
  <r>
    <x v="6"/>
    <x v="0"/>
    <s v="OK"/>
    <x v="0"/>
    <m/>
    <n v="10"/>
    <m/>
    <m/>
    <s v="182490"/>
    <x v="284"/>
    <x v="159"/>
    <x v="18"/>
    <s v="Archdeaconry of Bedford"/>
    <m/>
    <m/>
    <m/>
    <m/>
    <n v="1848"/>
    <m/>
    <m/>
  </r>
  <r>
    <x v="6"/>
    <x v="0"/>
    <s v="OK"/>
    <x v="0"/>
    <m/>
    <n v="10"/>
    <m/>
    <m/>
    <s v="182861"/>
    <x v="288"/>
    <x v="159"/>
    <x v="18"/>
    <s v="Archdeaconry of Bedford"/>
    <m/>
    <m/>
    <m/>
    <m/>
    <n v="1839"/>
    <m/>
    <m/>
  </r>
  <r>
    <x v="6"/>
    <x v="0"/>
    <s v="No"/>
    <x v="0"/>
    <m/>
    <n v="10"/>
    <m/>
    <m/>
    <s v="182390"/>
    <x v="283"/>
    <x v="160"/>
    <x v="18"/>
    <s v="Archdeaconry of Bedford"/>
    <m/>
    <m/>
    <m/>
    <m/>
    <n v="600"/>
    <m/>
    <m/>
  </r>
  <r>
    <x v="6"/>
    <x v="0"/>
    <s v="No"/>
    <x v="0"/>
    <m/>
    <n v="10"/>
    <m/>
    <m/>
    <s v="182571"/>
    <x v="285"/>
    <x v="160"/>
    <x v="18"/>
    <s v="Archdeaconry of Bedford"/>
    <m/>
    <m/>
    <m/>
    <m/>
    <n v="937"/>
    <m/>
    <m/>
  </r>
  <r>
    <x v="6"/>
    <x v="0"/>
    <s v="OK"/>
    <x v="0"/>
    <m/>
    <n v="10"/>
    <m/>
    <m/>
    <s v="182610"/>
    <x v="287"/>
    <x v="160"/>
    <x v="18"/>
    <s v="Archdeaconry of Bedford"/>
    <m/>
    <m/>
    <m/>
    <m/>
    <n v="400"/>
    <m/>
    <m/>
  </r>
  <r>
    <x v="6"/>
    <x v="0"/>
    <s v="No"/>
    <x v="1"/>
    <m/>
    <n v="10"/>
    <m/>
    <m/>
    <s v="202461"/>
    <x v="289"/>
    <x v="161"/>
    <x v="19"/>
    <s v="Archdeaconry of Bedford"/>
    <m/>
    <m/>
    <m/>
    <m/>
    <n v="4000"/>
    <m/>
    <m/>
  </r>
  <r>
    <x v="6"/>
    <x v="0"/>
    <s v="No"/>
    <x v="0"/>
    <m/>
    <n v="10"/>
    <m/>
    <m/>
    <s v="200590"/>
    <x v="290"/>
    <x v="162"/>
    <x v="19"/>
    <s v="Archdeaconry of Bedford"/>
    <m/>
    <m/>
    <m/>
    <m/>
    <n v="1000"/>
    <m/>
    <m/>
  </r>
  <r>
    <x v="6"/>
    <x v="0"/>
    <s v="OK"/>
    <x v="0"/>
    <m/>
    <n v="10"/>
    <m/>
    <m/>
    <s v="202950"/>
    <x v="291"/>
    <x v="163"/>
    <x v="19"/>
    <s v="Archdeaconry of Bedford"/>
    <m/>
    <m/>
    <m/>
    <m/>
    <n v="3284"/>
    <m/>
    <m/>
  </r>
  <r>
    <x v="6"/>
    <x v="0"/>
    <s v="OK"/>
    <x v="0"/>
    <m/>
    <n v="10"/>
    <m/>
    <m/>
    <s v="200941"/>
    <x v="292"/>
    <x v="164"/>
    <x v="19"/>
    <s v="Archdeaconry of Bedford"/>
    <m/>
    <m/>
    <m/>
    <m/>
    <n v="0"/>
    <m/>
    <m/>
  </r>
  <r>
    <x v="6"/>
    <x v="0"/>
    <s v="No"/>
    <x v="0"/>
    <m/>
    <n v="10"/>
    <m/>
    <m/>
    <s v="201510"/>
    <x v="293"/>
    <x v="165"/>
    <x v="19"/>
    <s v="Archdeaconry of Bedford"/>
    <m/>
    <m/>
    <m/>
    <m/>
    <n v="3000"/>
    <m/>
    <m/>
  </r>
  <r>
    <x v="6"/>
    <x v="0"/>
    <s v="No"/>
    <x v="0"/>
    <m/>
    <n v="10"/>
    <m/>
    <m/>
    <s v="201702"/>
    <x v="294"/>
    <x v="166"/>
    <x v="19"/>
    <s v="Archdeaconry of Bedford"/>
    <m/>
    <m/>
    <m/>
    <m/>
    <n v="4100"/>
    <m/>
    <m/>
  </r>
  <r>
    <x v="6"/>
    <x v="0"/>
    <s v="OK"/>
    <x v="0"/>
    <m/>
    <n v="10"/>
    <m/>
    <m/>
    <s v="201680"/>
    <x v="295"/>
    <x v="167"/>
    <x v="19"/>
    <s v="Archdeaconry of Bedford"/>
    <m/>
    <m/>
    <m/>
    <m/>
    <n v="2250"/>
    <m/>
    <m/>
  </r>
  <r>
    <x v="6"/>
    <x v="0"/>
    <s v="OK"/>
    <x v="1"/>
    <m/>
    <n v="10"/>
    <m/>
    <m/>
    <s v="201712"/>
    <x v="296"/>
    <x v="168"/>
    <x v="19"/>
    <s v="Archdeaconry of Bedford"/>
    <m/>
    <m/>
    <m/>
    <m/>
    <n v="3841"/>
    <m/>
    <m/>
  </r>
  <r>
    <x v="6"/>
    <x v="0"/>
    <s v="No"/>
    <x v="0"/>
    <m/>
    <n v="10"/>
    <m/>
    <m/>
    <s v="201700"/>
    <x v="297"/>
    <x v="169"/>
    <x v="19"/>
    <s v="Archdeaconry of Bedford"/>
    <m/>
    <m/>
    <m/>
    <m/>
    <n v="0"/>
    <m/>
    <m/>
  </r>
  <r>
    <x v="6"/>
    <x v="0"/>
    <s v="No"/>
    <x v="0"/>
    <m/>
    <n v="10"/>
    <m/>
    <m/>
    <s v="201701"/>
    <x v="298"/>
    <x v="170"/>
    <x v="19"/>
    <s v="Archdeaconry of Bedford"/>
    <m/>
    <m/>
    <m/>
    <m/>
    <n v="1500"/>
    <m/>
    <m/>
  </r>
  <r>
    <x v="6"/>
    <x v="0"/>
    <s v="No"/>
    <x v="1"/>
    <m/>
    <n v="10"/>
    <m/>
    <m/>
    <s v="201711"/>
    <x v="300"/>
    <x v="171"/>
    <x v="19"/>
    <s v="Archdeaconry of Bedford"/>
    <m/>
    <m/>
    <m/>
    <m/>
    <n v="0"/>
    <m/>
    <m/>
  </r>
  <r>
    <x v="6"/>
    <x v="0"/>
    <s v="OK"/>
    <x v="0"/>
    <m/>
    <n v="10"/>
    <m/>
    <m/>
    <s v="201713"/>
    <x v="301"/>
    <x v="172"/>
    <x v="19"/>
    <s v="Archdeaconry of Bedford"/>
    <m/>
    <m/>
    <m/>
    <m/>
    <n v="10812.75"/>
    <m/>
    <m/>
  </r>
  <r>
    <x v="6"/>
    <x v="0"/>
    <s v="No"/>
    <x v="0"/>
    <m/>
    <n v="10"/>
    <m/>
    <m/>
    <s v="201730"/>
    <x v="303"/>
    <x v="173"/>
    <x v="19"/>
    <s v="Archdeaconry of Bedford"/>
    <m/>
    <m/>
    <m/>
    <m/>
    <n v="1250"/>
    <m/>
    <m/>
  </r>
  <r>
    <x v="6"/>
    <x v="0"/>
    <s v="No"/>
    <x v="0"/>
    <m/>
    <n v="10"/>
    <m/>
    <m/>
    <s v="201740"/>
    <x v="304"/>
    <x v="174"/>
    <x v="19"/>
    <s v="Archdeaconry of Bedford"/>
    <m/>
    <m/>
    <m/>
    <m/>
    <n v="0"/>
    <m/>
    <m/>
  </r>
  <r>
    <x v="6"/>
    <x v="0"/>
    <s v="No"/>
    <x v="0"/>
    <m/>
    <n v="10"/>
    <m/>
    <m/>
    <s v="201690"/>
    <x v="305"/>
    <x v="175"/>
    <x v="19"/>
    <s v="Archdeaconry of Bedford"/>
    <m/>
    <m/>
    <m/>
    <m/>
    <n v="500"/>
    <m/>
    <m/>
  </r>
  <r>
    <x v="6"/>
    <x v="0"/>
    <s v="OK"/>
    <x v="0"/>
    <m/>
    <n v="10"/>
    <m/>
    <m/>
    <s v="202460"/>
    <x v="306"/>
    <x v="176"/>
    <x v="19"/>
    <s v="Archdeaconry of Bedford"/>
    <m/>
    <m/>
    <m/>
    <m/>
    <n v="0"/>
    <m/>
    <m/>
  </r>
  <r>
    <x v="6"/>
    <x v="0"/>
    <s v="No"/>
    <x v="0"/>
    <m/>
    <n v="10"/>
    <m/>
    <m/>
    <s v="202480"/>
    <x v="307"/>
    <x v="177"/>
    <x v="19"/>
    <s v="Archdeaconry of Bedford"/>
    <m/>
    <m/>
    <m/>
    <m/>
    <n v="10500"/>
    <m/>
    <m/>
  </r>
  <r>
    <x v="6"/>
    <x v="0"/>
    <s v="No"/>
    <x v="0"/>
    <m/>
    <n v="10"/>
    <m/>
    <m/>
    <s v="202491"/>
    <x v="308"/>
    <x v="178"/>
    <x v="19"/>
    <s v="Archdeaconry of Bedford"/>
    <m/>
    <m/>
    <m/>
    <m/>
    <n v="750"/>
    <m/>
    <m/>
  </r>
  <r>
    <x v="6"/>
    <x v="0"/>
    <s v="No"/>
    <x v="1"/>
    <m/>
    <n v="10"/>
    <m/>
    <m/>
    <s v="210440"/>
    <x v="309"/>
    <x v="179"/>
    <x v="20"/>
    <s v="Archdeaconry of Bedford"/>
    <m/>
    <m/>
    <m/>
    <m/>
    <n v="0"/>
    <m/>
    <m/>
  </r>
  <r>
    <x v="6"/>
    <x v="0"/>
    <s v="OK"/>
    <x v="1"/>
    <m/>
    <n v="10"/>
    <m/>
    <m/>
    <s v="212130"/>
    <x v="310"/>
    <x v="179"/>
    <x v="20"/>
    <s v="Archdeaconry of Bedford"/>
    <m/>
    <m/>
    <m/>
    <m/>
    <n v="4348"/>
    <m/>
    <m/>
  </r>
  <r>
    <x v="6"/>
    <x v="0"/>
    <s v="No"/>
    <x v="0"/>
    <m/>
    <n v="10"/>
    <m/>
    <m/>
    <s v="210460"/>
    <x v="311"/>
    <x v="180"/>
    <x v="20"/>
    <s v="Archdeaconry of Bedford"/>
    <m/>
    <m/>
    <m/>
    <m/>
    <n v="0"/>
    <m/>
    <m/>
  </r>
  <r>
    <x v="6"/>
    <x v="0"/>
    <s v="No"/>
    <x v="0"/>
    <m/>
    <n v="10"/>
    <m/>
    <m/>
    <s v="211430"/>
    <x v="312"/>
    <x v="180"/>
    <x v="20"/>
    <s v="Archdeaconry of Bedford"/>
    <m/>
    <m/>
    <m/>
    <m/>
    <n v="2429"/>
    <m/>
    <m/>
  </r>
  <r>
    <x v="6"/>
    <x v="0"/>
    <s v="OK"/>
    <x v="0"/>
    <m/>
    <n v="10"/>
    <m/>
    <m/>
    <s v="210630"/>
    <x v="313"/>
    <x v="181"/>
    <x v="20"/>
    <s v="Archdeaconry of Bedford"/>
    <m/>
    <m/>
    <m/>
    <m/>
    <n v="1922"/>
    <m/>
    <m/>
  </r>
  <r>
    <x v="6"/>
    <x v="0"/>
    <s v="No"/>
    <x v="0"/>
    <m/>
    <n v="10"/>
    <m/>
    <m/>
    <s v="211120"/>
    <x v="314"/>
    <x v="181"/>
    <x v="20"/>
    <s v="Archdeaconry of Bedford"/>
    <m/>
    <m/>
    <m/>
    <m/>
    <n v="500"/>
    <m/>
    <m/>
  </r>
  <r>
    <x v="6"/>
    <x v="0"/>
    <s v="No"/>
    <x v="0"/>
    <m/>
    <n v="10"/>
    <m/>
    <m/>
    <s v="210730"/>
    <x v="315"/>
    <x v="182"/>
    <x v="20"/>
    <s v="Archdeaconry of Bedford"/>
    <m/>
    <m/>
    <m/>
    <m/>
    <n v="0"/>
    <m/>
    <m/>
  </r>
  <r>
    <x v="6"/>
    <x v="0"/>
    <s v="No"/>
    <x v="0"/>
    <m/>
    <n v="10"/>
    <m/>
    <m/>
    <s v="212070"/>
    <x v="316"/>
    <x v="182"/>
    <x v="20"/>
    <s v="Archdeaconry of Bedford"/>
    <m/>
    <m/>
    <m/>
    <m/>
    <n v="0"/>
    <m/>
    <m/>
  </r>
  <r>
    <x v="6"/>
    <x v="0"/>
    <s v="No"/>
    <x v="0"/>
    <m/>
    <n v="10"/>
    <m/>
    <m/>
    <s v="212890"/>
    <x v="317"/>
    <x v="182"/>
    <x v="20"/>
    <s v="Archdeaconry of Bedford"/>
    <m/>
    <m/>
    <m/>
    <m/>
    <n v="100"/>
    <m/>
    <m/>
  </r>
  <r>
    <x v="6"/>
    <x v="0"/>
    <s v="OK"/>
    <x v="0"/>
    <m/>
    <n v="10"/>
    <m/>
    <m/>
    <s v="210950"/>
    <x v="318"/>
    <x v="183"/>
    <x v="20"/>
    <s v="Archdeaconry of Bedford"/>
    <m/>
    <m/>
    <m/>
    <m/>
    <n v="4638.75"/>
    <m/>
    <m/>
  </r>
  <r>
    <x v="6"/>
    <x v="0"/>
    <s v="OK"/>
    <x v="0"/>
    <m/>
    <n v="10"/>
    <m/>
    <m/>
    <s v="212320"/>
    <x v="319"/>
    <x v="183"/>
    <x v="20"/>
    <s v="Archdeaconry of Bedford"/>
    <m/>
    <m/>
    <m/>
    <m/>
    <n v="2000"/>
    <m/>
    <m/>
  </r>
  <r>
    <x v="6"/>
    <x v="0"/>
    <s v="OK"/>
    <x v="0"/>
    <m/>
    <n v="10"/>
    <m/>
    <m/>
    <s v="212361"/>
    <x v="320"/>
    <x v="183"/>
    <x v="20"/>
    <s v="Archdeaconry of Bedford"/>
    <m/>
    <m/>
    <m/>
    <m/>
    <n v="420"/>
    <m/>
    <m/>
  </r>
  <r>
    <x v="6"/>
    <x v="0"/>
    <s v="No"/>
    <x v="0"/>
    <m/>
    <n v="10"/>
    <m/>
    <m/>
    <s v="211830"/>
    <x v="321"/>
    <x v="184"/>
    <x v="20"/>
    <s v="Archdeaconry of Bedford"/>
    <m/>
    <m/>
    <m/>
    <m/>
    <n v="500"/>
    <m/>
    <m/>
  </r>
  <r>
    <x v="6"/>
    <x v="0"/>
    <s v="No"/>
    <x v="0"/>
    <m/>
    <n v="10"/>
    <m/>
    <m/>
    <s v="212570"/>
    <x v="322"/>
    <x v="184"/>
    <x v="20"/>
    <s v="Archdeaconry of Bedford"/>
    <m/>
    <m/>
    <m/>
    <m/>
    <n v="0.01"/>
    <m/>
    <m/>
  </r>
  <r>
    <x v="6"/>
    <x v="0"/>
    <s v="OK"/>
    <x v="0"/>
    <m/>
    <n v="10"/>
    <m/>
    <m/>
    <s v="211930"/>
    <x v="323"/>
    <x v="181"/>
    <x v="20"/>
    <s v="Archdeaconry of Bedford"/>
    <m/>
    <m/>
    <m/>
    <m/>
    <n v="0"/>
    <m/>
    <m/>
  </r>
  <r>
    <x v="6"/>
    <x v="0"/>
    <s v="OK"/>
    <x v="0"/>
    <m/>
    <n v="10"/>
    <m/>
    <m/>
    <s v="211970"/>
    <x v="324"/>
    <x v="184"/>
    <x v="20"/>
    <s v="Archdeaconry of Bedford"/>
    <m/>
    <m/>
    <m/>
    <m/>
    <n v="1657.35"/>
    <m/>
    <m/>
  </r>
  <r>
    <x v="6"/>
    <x v="0"/>
    <s v="No"/>
    <x v="0"/>
    <m/>
    <n v="10"/>
    <m/>
    <m/>
    <s v="212000"/>
    <x v="325"/>
    <x v="181"/>
    <x v="20"/>
    <s v="Archdeaconry of Bedford"/>
    <m/>
    <m/>
    <m/>
    <m/>
    <n v="0"/>
    <m/>
    <m/>
  </r>
  <r>
    <x v="6"/>
    <x v="0"/>
    <s v="No"/>
    <x v="0"/>
    <m/>
    <n v="10"/>
    <m/>
    <m/>
    <s v="213000"/>
    <x v="326"/>
    <x v="181"/>
    <x v="20"/>
    <s v="Archdeaconry of Bedford"/>
    <m/>
    <m/>
    <m/>
    <m/>
    <n v="0"/>
    <m/>
    <m/>
  </r>
  <r>
    <x v="6"/>
    <x v="0"/>
    <s v="No"/>
    <x v="0"/>
    <m/>
    <n v="10"/>
    <m/>
    <m/>
    <s v="212450"/>
    <x v="327"/>
    <x v="181"/>
    <x v="20"/>
    <s v="Archdeaconry of Bedford"/>
    <m/>
    <m/>
    <m/>
    <m/>
    <n v="1800"/>
    <m/>
    <m/>
  </r>
  <r>
    <x v="6"/>
    <x v="0"/>
    <s v="No"/>
    <x v="0"/>
    <m/>
    <n v="10"/>
    <m/>
    <m/>
    <s v="212630"/>
    <x v="328"/>
    <x v="181"/>
    <x v="20"/>
    <s v="Archdeaconry of Bedford"/>
    <m/>
    <m/>
    <m/>
    <m/>
    <n v="0"/>
    <m/>
    <m/>
  </r>
  <r>
    <x v="6"/>
    <x v="0"/>
    <s v="No"/>
    <x v="0"/>
    <m/>
    <n v="10"/>
    <m/>
    <m/>
    <s v="213020"/>
    <x v="329"/>
    <x v="185"/>
    <x v="20"/>
    <s v="Archdeaconry of Bedford"/>
    <m/>
    <m/>
    <m/>
    <m/>
    <n v="4000"/>
    <m/>
    <m/>
  </r>
  <r>
    <x v="6"/>
    <x v="0"/>
    <s v="No"/>
    <x v="0"/>
    <m/>
    <n v="10"/>
    <m/>
    <m/>
    <s v="210540"/>
    <x v="330"/>
    <x v="186"/>
    <x v="20"/>
    <s v="Archdeaconry of Bedford"/>
    <m/>
    <m/>
    <m/>
    <m/>
    <n v="1500"/>
    <m/>
    <m/>
  </r>
  <r>
    <x v="6"/>
    <x v="0"/>
    <s v="No"/>
    <x v="0"/>
    <m/>
    <n v="10"/>
    <m/>
    <m/>
    <s v="211921"/>
    <x v="331"/>
    <x v="186"/>
    <x v="20"/>
    <s v="Archdeaconry of Bedford"/>
    <m/>
    <m/>
    <m/>
    <m/>
    <n v="1588.42"/>
    <m/>
    <m/>
  </r>
  <r>
    <x v="6"/>
    <x v="0"/>
    <s v="OK"/>
    <x v="0"/>
    <m/>
    <n v="10"/>
    <m/>
    <m/>
    <s v="212380"/>
    <x v="332"/>
    <x v="186"/>
    <x v="20"/>
    <s v="Archdeaconry of Bedford"/>
    <m/>
    <m/>
    <m/>
    <m/>
    <n v="590.5"/>
    <m/>
    <m/>
  </r>
  <r>
    <x v="6"/>
    <x v="0"/>
    <s v="OK"/>
    <x v="0"/>
    <m/>
    <n v="10"/>
    <m/>
    <m/>
    <s v="210690"/>
    <x v="333"/>
    <x v="187"/>
    <x v="20"/>
    <s v="Archdeaconry of Bedford"/>
    <m/>
    <m/>
    <m/>
    <m/>
    <n v="4873"/>
    <m/>
    <m/>
  </r>
  <r>
    <x v="6"/>
    <x v="0"/>
    <s v="OK"/>
    <x v="0"/>
    <m/>
    <n v="10"/>
    <m/>
    <m/>
    <s v="072800"/>
    <x v="149"/>
    <x v="90"/>
    <x v="11"/>
    <s v="Archdeaconry of Hertford"/>
    <m/>
    <m/>
    <m/>
    <m/>
    <n v="8794"/>
    <m/>
    <m/>
  </r>
  <r>
    <x v="6"/>
    <x v="0"/>
    <s v="OK"/>
    <x v="0"/>
    <m/>
    <n v="10"/>
    <m/>
    <m/>
    <s v="072801"/>
    <x v="150"/>
    <x v="90"/>
    <x v="11"/>
    <s v="Archdeaconry of Hertford"/>
    <m/>
    <m/>
    <m/>
    <m/>
    <n v="-8794"/>
    <m/>
    <m/>
  </r>
  <r>
    <x v="6"/>
    <x v="0"/>
    <s v="OK"/>
    <x v="0"/>
    <m/>
    <n v="10"/>
    <m/>
    <m/>
    <s v="091081"/>
    <x v="10"/>
    <x v="4"/>
    <x v="1"/>
    <s v="Archdeaconry of St Albans "/>
    <m/>
    <m/>
    <m/>
    <m/>
    <n v="488.07999999999993"/>
    <m/>
    <m/>
  </r>
  <r>
    <x v="6"/>
    <x v="0"/>
    <s v="No"/>
    <x v="0"/>
    <m/>
    <n v="10"/>
    <m/>
    <m/>
    <s v="091950"/>
    <x v="18"/>
    <x v="8"/>
    <x v="1"/>
    <s v="Archdeaconry of St Albans "/>
    <m/>
    <m/>
    <m/>
    <m/>
    <n v="-1606.62"/>
    <m/>
    <m/>
  </r>
  <r>
    <x v="6"/>
    <x v="0"/>
    <s v="No"/>
    <x v="0"/>
    <m/>
    <n v="10"/>
    <m/>
    <m/>
    <s v="131520"/>
    <x v="54"/>
    <x v="35"/>
    <x v="4"/>
    <s v="Archdeaconry of St Albans "/>
    <m/>
    <m/>
    <m/>
    <m/>
    <n v="513.93999999999869"/>
    <m/>
    <m/>
  </r>
  <r>
    <x v="6"/>
    <x v="0"/>
    <s v="OK"/>
    <x v="0"/>
    <m/>
    <n v="10"/>
    <m/>
    <m/>
    <s v="202950"/>
    <x v="291"/>
    <x v="163"/>
    <x v="19"/>
    <s v="Archdeaconry of Bedford"/>
    <m/>
    <m/>
    <m/>
    <m/>
    <n v="-284"/>
    <m/>
    <m/>
  </r>
  <r>
    <x v="6"/>
    <x v="0"/>
    <s v="OK"/>
    <x v="0"/>
    <m/>
    <n v="11"/>
    <m/>
    <m/>
    <s v="030480"/>
    <x v="0"/>
    <x v="0"/>
    <x v="0"/>
    <s v="Archdeaconry of St Albans "/>
    <m/>
    <m/>
    <m/>
    <m/>
    <n v="956"/>
    <m/>
    <m/>
  </r>
  <r>
    <x v="6"/>
    <x v="0"/>
    <s v="OK"/>
    <x v="0"/>
    <m/>
    <n v="11"/>
    <m/>
    <m/>
    <s v="032500"/>
    <x v="1"/>
    <x v="0"/>
    <x v="0"/>
    <s v="Archdeaconry of St Albans "/>
    <m/>
    <m/>
    <m/>
    <m/>
    <n v="7731"/>
    <m/>
    <m/>
  </r>
  <r>
    <x v="6"/>
    <x v="0"/>
    <s v="OK"/>
    <x v="0"/>
    <m/>
    <n v="11"/>
    <m/>
    <m/>
    <s v="031050"/>
    <x v="2"/>
    <x v="1"/>
    <x v="0"/>
    <s v="Archdeaconry of St Albans "/>
    <m/>
    <m/>
    <m/>
    <m/>
    <n v="10654"/>
    <m/>
    <m/>
  </r>
  <r>
    <x v="6"/>
    <x v="0"/>
    <s v="OK"/>
    <x v="0"/>
    <m/>
    <n v="11"/>
    <m/>
    <m/>
    <s v="031060"/>
    <x v="3"/>
    <x v="1"/>
    <x v="0"/>
    <s v="Archdeaconry of St Albans "/>
    <m/>
    <m/>
    <m/>
    <m/>
    <n v="0"/>
    <m/>
    <m/>
  </r>
  <r>
    <x v="6"/>
    <x v="0"/>
    <s v="OK"/>
    <x v="0"/>
    <m/>
    <n v="11"/>
    <m/>
    <m/>
    <s v="031620"/>
    <x v="4"/>
    <x v="1"/>
    <x v="0"/>
    <s v="Archdeaconry of St Albans "/>
    <m/>
    <m/>
    <m/>
    <m/>
    <n v="3338"/>
    <m/>
    <m/>
  </r>
  <r>
    <x v="6"/>
    <x v="0"/>
    <s v="OK"/>
    <x v="0"/>
    <m/>
    <n v="11"/>
    <m/>
    <m/>
    <s v="031851"/>
    <x v="5"/>
    <x v="1"/>
    <x v="0"/>
    <s v="Archdeaconry of St Albans "/>
    <m/>
    <m/>
    <m/>
    <m/>
    <n v="617.75"/>
    <m/>
    <m/>
  </r>
  <r>
    <x v="6"/>
    <x v="0"/>
    <s v="OK"/>
    <x v="0"/>
    <m/>
    <n v="11"/>
    <m/>
    <m/>
    <s v="032020"/>
    <x v="6"/>
    <x v="1"/>
    <x v="0"/>
    <s v="Archdeaconry of St Albans "/>
    <m/>
    <m/>
    <m/>
    <m/>
    <n v="3699"/>
    <m/>
    <m/>
  </r>
  <r>
    <x v="6"/>
    <x v="0"/>
    <s v="OK"/>
    <x v="0"/>
    <m/>
    <n v="11"/>
    <m/>
    <m/>
    <s v="031901"/>
    <x v="7"/>
    <x v="2"/>
    <x v="0"/>
    <s v="Archdeaconry of St Albans "/>
    <m/>
    <m/>
    <m/>
    <m/>
    <n v="4800"/>
    <m/>
    <m/>
  </r>
  <r>
    <x v="6"/>
    <x v="0"/>
    <s v="No"/>
    <x v="0"/>
    <m/>
    <n v="11"/>
    <m/>
    <m/>
    <s v="032621"/>
    <x v="8"/>
    <x v="3"/>
    <x v="0"/>
    <s v="Archdeaconry of St Albans "/>
    <m/>
    <m/>
    <m/>
    <m/>
    <n v="15000"/>
    <m/>
    <m/>
  </r>
  <r>
    <x v="6"/>
    <x v="0"/>
    <s v="No"/>
    <x v="0"/>
    <m/>
    <n v="11"/>
    <m/>
    <m/>
    <s v="032880"/>
    <x v="9"/>
    <x v="2"/>
    <x v="0"/>
    <s v="Archdeaconry of St Albans "/>
    <m/>
    <m/>
    <m/>
    <m/>
    <n v="2250"/>
    <m/>
    <m/>
  </r>
  <r>
    <x v="6"/>
    <x v="0"/>
    <s v="OK"/>
    <x v="0"/>
    <m/>
    <n v="11"/>
    <m/>
    <m/>
    <s v="091081"/>
    <x v="10"/>
    <x v="4"/>
    <x v="1"/>
    <s v="Archdeaconry of St Albans "/>
    <m/>
    <m/>
    <m/>
    <m/>
    <n v="610.16999999999996"/>
    <m/>
    <m/>
  </r>
  <r>
    <x v="6"/>
    <x v="0"/>
    <s v="No"/>
    <x v="0"/>
    <m/>
    <n v="11"/>
    <m/>
    <m/>
    <s v="091670"/>
    <x v="11"/>
    <x v="4"/>
    <x v="1"/>
    <s v="Archdeaconry of St Albans "/>
    <m/>
    <m/>
    <m/>
    <m/>
    <n v="200"/>
    <m/>
    <m/>
  </r>
  <r>
    <x v="6"/>
    <x v="0"/>
    <s v="No"/>
    <x v="0"/>
    <m/>
    <n v="11"/>
    <m/>
    <m/>
    <s v="091290"/>
    <x v="12"/>
    <x v="5"/>
    <x v="1"/>
    <s v="Archdeaconry of St Albans "/>
    <m/>
    <m/>
    <m/>
    <m/>
    <n v="0"/>
    <m/>
    <m/>
  </r>
  <r>
    <x v="6"/>
    <x v="0"/>
    <s v="OK"/>
    <x v="0"/>
    <m/>
    <n v="11"/>
    <m/>
    <m/>
    <s v="091291"/>
    <x v="334"/>
    <x v="5"/>
    <x v="1"/>
    <s v="Archdeaconry of St Albans "/>
    <m/>
    <m/>
    <m/>
    <m/>
    <n v="5000"/>
    <m/>
    <m/>
  </r>
  <r>
    <x v="6"/>
    <x v="0"/>
    <s v="OK"/>
    <x v="0"/>
    <m/>
    <n v="11"/>
    <m/>
    <m/>
    <s v="091292"/>
    <x v="335"/>
    <x v="5"/>
    <x v="1"/>
    <s v="Archdeaconry of St Albans "/>
    <m/>
    <m/>
    <m/>
    <m/>
    <n v="0"/>
    <m/>
    <m/>
  </r>
  <r>
    <x v="6"/>
    <x v="0"/>
    <s v="No"/>
    <x v="0"/>
    <m/>
    <n v="11"/>
    <m/>
    <m/>
    <s v="091293"/>
    <x v="336"/>
    <x v="5"/>
    <x v="1"/>
    <s v="Archdeaconry of St Albans "/>
    <m/>
    <m/>
    <m/>
    <m/>
    <n v="15000"/>
    <m/>
    <m/>
  </r>
  <r>
    <x v="6"/>
    <x v="0"/>
    <s v="OK"/>
    <x v="0"/>
    <m/>
    <n v="11"/>
    <m/>
    <m/>
    <s v="091294"/>
    <x v="337"/>
    <x v="5"/>
    <x v="1"/>
    <s v="Archdeaconry of St Albans "/>
    <m/>
    <m/>
    <m/>
    <m/>
    <n v="5641.22"/>
    <m/>
    <m/>
  </r>
  <r>
    <x v="6"/>
    <x v="0"/>
    <s v="No"/>
    <x v="0"/>
    <m/>
    <n v="11"/>
    <m/>
    <m/>
    <s v="091340"/>
    <x v="13"/>
    <x v="6"/>
    <x v="1"/>
    <s v="Archdeaconry of St Albans "/>
    <m/>
    <m/>
    <m/>
    <m/>
    <n v="200"/>
    <m/>
    <m/>
  </r>
  <r>
    <x v="6"/>
    <x v="0"/>
    <s v="OK"/>
    <x v="0"/>
    <m/>
    <n v="11"/>
    <m/>
    <m/>
    <s v="091390"/>
    <x v="14"/>
    <x v="6"/>
    <x v="1"/>
    <s v="Archdeaconry of St Albans "/>
    <m/>
    <m/>
    <m/>
    <m/>
    <n v="3605"/>
    <m/>
    <m/>
  </r>
  <r>
    <x v="6"/>
    <x v="0"/>
    <s v="No"/>
    <x v="0"/>
    <m/>
    <n v="11"/>
    <m/>
    <m/>
    <s v="091460"/>
    <x v="15"/>
    <x v="7"/>
    <x v="1"/>
    <s v="Archdeaconry of St Albans "/>
    <m/>
    <m/>
    <m/>
    <m/>
    <n v="1000"/>
    <m/>
    <m/>
  </r>
  <r>
    <x v="6"/>
    <x v="0"/>
    <s v="No"/>
    <x v="0"/>
    <m/>
    <n v="11"/>
    <m/>
    <m/>
    <s v="091940"/>
    <x v="16"/>
    <x v="7"/>
    <x v="1"/>
    <s v="Archdeaconry of St Albans "/>
    <m/>
    <m/>
    <m/>
    <m/>
    <n v="0"/>
    <m/>
    <m/>
  </r>
  <r>
    <x v="6"/>
    <x v="0"/>
    <s v="OK"/>
    <x v="0"/>
    <m/>
    <n v="11"/>
    <m/>
    <m/>
    <s v="091580"/>
    <x v="17"/>
    <x v="7"/>
    <x v="1"/>
    <s v="Archdeaconry of St Albans "/>
    <m/>
    <m/>
    <m/>
    <m/>
    <n v="2500"/>
    <m/>
    <m/>
  </r>
  <r>
    <x v="6"/>
    <x v="0"/>
    <s v="No"/>
    <x v="0"/>
    <m/>
    <n v="11"/>
    <m/>
    <m/>
    <s v="091950"/>
    <x v="18"/>
    <x v="8"/>
    <x v="1"/>
    <s v="Archdeaconry of St Albans "/>
    <m/>
    <m/>
    <m/>
    <m/>
    <n v="506.92"/>
    <m/>
    <m/>
  </r>
  <r>
    <x v="6"/>
    <x v="0"/>
    <s v="OK"/>
    <x v="0"/>
    <m/>
    <n v="11"/>
    <m/>
    <m/>
    <s v="091551"/>
    <x v="19"/>
    <x v="8"/>
    <x v="1"/>
    <s v="Archdeaconry of St Albans "/>
    <m/>
    <m/>
    <m/>
    <m/>
    <n v="7526"/>
    <m/>
    <m/>
  </r>
  <r>
    <x v="6"/>
    <x v="0"/>
    <s v="OK"/>
    <x v="0"/>
    <m/>
    <n v="11"/>
    <m/>
    <m/>
    <s v="092900"/>
    <x v="20"/>
    <x v="8"/>
    <x v="1"/>
    <s v="Archdeaconry of St Albans "/>
    <m/>
    <m/>
    <m/>
    <m/>
    <n v="1267"/>
    <m/>
    <m/>
  </r>
  <r>
    <x v="6"/>
    <x v="0"/>
    <s v="OK"/>
    <x v="0"/>
    <m/>
    <n v="11"/>
    <m/>
    <m/>
    <s v="091920"/>
    <x v="21"/>
    <x v="9"/>
    <x v="1"/>
    <s v="Archdeaconry of St Albans "/>
    <m/>
    <m/>
    <m/>
    <m/>
    <n v="5500"/>
    <m/>
    <m/>
  </r>
  <r>
    <x v="6"/>
    <x v="0"/>
    <s v="OK"/>
    <x v="0"/>
    <m/>
    <n v="11"/>
    <m/>
    <m/>
    <s v="091990"/>
    <x v="22"/>
    <x v="6"/>
    <x v="1"/>
    <s v="Archdeaconry of St Albans "/>
    <m/>
    <m/>
    <m/>
    <m/>
    <n v="2211"/>
    <m/>
    <m/>
  </r>
  <r>
    <x v="6"/>
    <x v="0"/>
    <s v="OK"/>
    <x v="0"/>
    <m/>
    <n v="11"/>
    <m/>
    <m/>
    <s v="092061"/>
    <x v="23"/>
    <x v="10"/>
    <x v="1"/>
    <s v="Archdeaconry of St Albans "/>
    <m/>
    <m/>
    <m/>
    <m/>
    <n v="0"/>
    <m/>
    <m/>
  </r>
  <r>
    <x v="6"/>
    <x v="0"/>
    <s v="OK"/>
    <x v="0"/>
    <m/>
    <n v="11"/>
    <m/>
    <m/>
    <s v="092250"/>
    <x v="24"/>
    <x v="4"/>
    <x v="1"/>
    <s v="Archdeaconry of St Albans "/>
    <m/>
    <m/>
    <m/>
    <m/>
    <n v="3488"/>
    <m/>
    <m/>
  </r>
  <r>
    <x v="6"/>
    <x v="0"/>
    <s v="OK"/>
    <x v="0"/>
    <m/>
    <n v="11"/>
    <m/>
    <m/>
    <s v="092260"/>
    <x v="25"/>
    <x v="5"/>
    <x v="1"/>
    <s v="Archdeaconry of St Albans "/>
    <m/>
    <m/>
    <m/>
    <m/>
    <n v="1696"/>
    <m/>
    <m/>
  </r>
  <r>
    <x v="6"/>
    <x v="0"/>
    <s v="OK"/>
    <x v="0"/>
    <m/>
    <n v="11"/>
    <m/>
    <m/>
    <s v="092470"/>
    <x v="26"/>
    <x v="10"/>
    <x v="1"/>
    <s v="Archdeaconry of St Albans "/>
    <m/>
    <m/>
    <m/>
    <m/>
    <n v="4427"/>
    <m/>
    <m/>
  </r>
  <r>
    <x v="6"/>
    <x v="0"/>
    <s v="OK"/>
    <x v="0"/>
    <m/>
    <n v="11"/>
    <m/>
    <m/>
    <s v="092881"/>
    <x v="27"/>
    <x v="11"/>
    <x v="1"/>
    <s v="Archdeaconry of St Albans "/>
    <m/>
    <m/>
    <m/>
    <m/>
    <n v="3250"/>
    <m/>
    <m/>
  </r>
  <r>
    <x v="6"/>
    <x v="0"/>
    <s v="OK"/>
    <x v="0"/>
    <m/>
    <n v="11"/>
    <m/>
    <m/>
    <s v="100660"/>
    <x v="28"/>
    <x v="12"/>
    <x v="2"/>
    <s v="Archdeaconry of St Albans "/>
    <m/>
    <m/>
    <m/>
    <m/>
    <n v="4054"/>
    <m/>
    <m/>
  </r>
  <r>
    <x v="6"/>
    <x v="0"/>
    <s v="OK"/>
    <x v="1"/>
    <m/>
    <n v="11"/>
    <m/>
    <m/>
    <s v="100680"/>
    <x v="29"/>
    <x v="13"/>
    <x v="2"/>
    <s v="Archdeaconry of St Albans "/>
    <m/>
    <m/>
    <m/>
    <m/>
    <n v="17853"/>
    <m/>
    <m/>
  </r>
  <r>
    <x v="6"/>
    <x v="0"/>
    <s v="OK"/>
    <x v="1"/>
    <m/>
    <n v="11"/>
    <m/>
    <m/>
    <s v="100681"/>
    <x v="30"/>
    <x v="14"/>
    <x v="2"/>
    <s v="Archdeaconry of St Albans "/>
    <m/>
    <m/>
    <m/>
    <m/>
    <n v="11342"/>
    <m/>
    <m/>
  </r>
  <r>
    <x v="6"/>
    <x v="0"/>
    <s v="No"/>
    <x v="0"/>
    <m/>
    <n v="11"/>
    <m/>
    <m/>
    <s v="100790"/>
    <x v="31"/>
    <x v="15"/>
    <x v="2"/>
    <s v="Archdeaconry of St Albans "/>
    <m/>
    <m/>
    <m/>
    <m/>
    <n v="5344"/>
    <m/>
    <m/>
  </r>
  <r>
    <x v="6"/>
    <x v="0"/>
    <s v="OK"/>
    <x v="0"/>
    <m/>
    <n v="11"/>
    <m/>
    <m/>
    <s v="100791"/>
    <x v="32"/>
    <x v="16"/>
    <x v="2"/>
    <s v="Archdeaconry of St Albans "/>
    <m/>
    <m/>
    <m/>
    <m/>
    <n v="5706.25"/>
    <m/>
    <m/>
  </r>
  <r>
    <x v="6"/>
    <x v="0"/>
    <s v="OK"/>
    <x v="0"/>
    <m/>
    <n v="11"/>
    <m/>
    <m/>
    <s v="101800"/>
    <x v="33"/>
    <x v="17"/>
    <x v="2"/>
    <s v="Archdeaconry of St Albans "/>
    <m/>
    <m/>
    <m/>
    <m/>
    <n v="4320"/>
    <m/>
    <m/>
  </r>
  <r>
    <x v="6"/>
    <x v="0"/>
    <s v="OK"/>
    <x v="0"/>
    <m/>
    <n v="11"/>
    <m/>
    <m/>
    <s v="102100"/>
    <x v="34"/>
    <x v="18"/>
    <x v="2"/>
    <s v="Archdeaconry of St Albans "/>
    <m/>
    <m/>
    <m/>
    <m/>
    <n v="7705"/>
    <m/>
    <m/>
  </r>
  <r>
    <x v="6"/>
    <x v="0"/>
    <s v="OK"/>
    <x v="0"/>
    <m/>
    <n v="11"/>
    <m/>
    <m/>
    <s v="100490"/>
    <x v="35"/>
    <x v="19"/>
    <x v="2"/>
    <s v="Archdeaconry of St Albans "/>
    <m/>
    <m/>
    <m/>
    <m/>
    <n v="4028"/>
    <m/>
    <m/>
  </r>
  <r>
    <x v="6"/>
    <x v="0"/>
    <s v="No"/>
    <x v="0"/>
    <m/>
    <n v="11"/>
    <m/>
    <m/>
    <s v="102300"/>
    <x v="36"/>
    <x v="12"/>
    <x v="2"/>
    <s v="Archdeaconry of St Albans "/>
    <m/>
    <m/>
    <m/>
    <m/>
    <n v="1917"/>
    <m/>
    <m/>
  </r>
  <r>
    <x v="6"/>
    <x v="0"/>
    <s v="OK"/>
    <x v="0"/>
    <m/>
    <n v="11"/>
    <m/>
    <m/>
    <s v="112180"/>
    <x v="37"/>
    <x v="20"/>
    <x v="3"/>
    <s v="Archdeaconry of St Albans "/>
    <m/>
    <m/>
    <m/>
    <m/>
    <n v="6353"/>
    <m/>
    <m/>
  </r>
  <r>
    <x v="6"/>
    <x v="0"/>
    <s v="OK"/>
    <x v="0"/>
    <m/>
    <n v="11"/>
    <m/>
    <m/>
    <s v="112211"/>
    <x v="38"/>
    <x v="21"/>
    <x v="3"/>
    <s v="Archdeaconry of St Albans "/>
    <m/>
    <m/>
    <m/>
    <m/>
    <n v="5861"/>
    <m/>
    <m/>
  </r>
  <r>
    <x v="6"/>
    <x v="0"/>
    <s v="OK"/>
    <x v="0"/>
    <m/>
    <n v="11"/>
    <m/>
    <m/>
    <s v="112191"/>
    <x v="39"/>
    <x v="22"/>
    <x v="3"/>
    <s v="Archdeaconry of St Albans "/>
    <m/>
    <m/>
    <m/>
    <m/>
    <n v="5079"/>
    <m/>
    <m/>
  </r>
  <r>
    <x v="6"/>
    <x v="0"/>
    <s v="OK"/>
    <x v="0"/>
    <m/>
    <n v="11"/>
    <m/>
    <m/>
    <s v="112200"/>
    <x v="40"/>
    <x v="23"/>
    <x v="3"/>
    <s v="Archdeaconry of St Albans "/>
    <m/>
    <m/>
    <m/>
    <m/>
    <n v="7589"/>
    <m/>
    <m/>
  </r>
  <r>
    <x v="6"/>
    <x v="0"/>
    <s v="OK"/>
    <x v="0"/>
    <m/>
    <n v="11"/>
    <m/>
    <m/>
    <s v="112210"/>
    <x v="41"/>
    <x v="24"/>
    <x v="3"/>
    <s v="Archdeaconry of St Albans "/>
    <m/>
    <m/>
    <m/>
    <m/>
    <n v="10000"/>
    <m/>
    <m/>
  </r>
  <r>
    <x v="6"/>
    <x v="0"/>
    <s v="No"/>
    <x v="0"/>
    <m/>
    <n v="11"/>
    <m/>
    <m/>
    <s v="112220"/>
    <x v="42"/>
    <x v="25"/>
    <x v="3"/>
    <s v="Archdeaconry of St Albans "/>
    <m/>
    <m/>
    <m/>
    <m/>
    <n v="8383.67"/>
    <m/>
    <m/>
  </r>
  <r>
    <x v="6"/>
    <x v="0"/>
    <s v="OK"/>
    <x v="0"/>
    <m/>
    <n v="11"/>
    <m/>
    <m/>
    <s v="112230"/>
    <x v="43"/>
    <x v="26"/>
    <x v="3"/>
    <s v="Archdeaconry of St Albans "/>
    <m/>
    <m/>
    <m/>
    <m/>
    <n v="5569"/>
    <m/>
    <m/>
  </r>
  <r>
    <x v="6"/>
    <x v="0"/>
    <s v="OK"/>
    <x v="0"/>
    <m/>
    <n v="11"/>
    <m/>
    <m/>
    <s v="112240"/>
    <x v="44"/>
    <x v="27"/>
    <x v="3"/>
    <s v="Archdeaconry of St Albans "/>
    <m/>
    <m/>
    <m/>
    <m/>
    <n v="0"/>
    <m/>
    <m/>
  </r>
  <r>
    <x v="6"/>
    <x v="0"/>
    <s v="OK"/>
    <x v="0"/>
    <m/>
    <n v="11"/>
    <m/>
    <m/>
    <s v="110040"/>
    <x v="45"/>
    <x v="28"/>
    <x v="3"/>
    <s v="Archdeaconry of St Albans "/>
    <m/>
    <m/>
    <m/>
    <m/>
    <n v="2583"/>
    <m/>
    <m/>
  </r>
  <r>
    <x v="6"/>
    <x v="0"/>
    <s v="OK"/>
    <x v="0"/>
    <m/>
    <n v="11"/>
    <m/>
    <m/>
    <s v="110531"/>
    <x v="46"/>
    <x v="29"/>
    <x v="3"/>
    <s v="Archdeaconry of St Albans "/>
    <m/>
    <m/>
    <m/>
    <m/>
    <n v="4773.42"/>
    <m/>
    <m/>
  </r>
  <r>
    <x v="6"/>
    <x v="0"/>
    <s v="OK"/>
    <x v="0"/>
    <m/>
    <n v="11"/>
    <m/>
    <m/>
    <s v="110750"/>
    <x v="47"/>
    <x v="30"/>
    <x v="3"/>
    <s v="Archdeaconry of St Albans "/>
    <m/>
    <m/>
    <m/>
    <m/>
    <n v="5800"/>
    <m/>
    <m/>
  </r>
  <r>
    <x v="6"/>
    <x v="0"/>
    <s v="No"/>
    <x v="0"/>
    <m/>
    <n v="11"/>
    <m/>
    <m/>
    <s v="110740"/>
    <x v="48"/>
    <x v="31"/>
    <x v="3"/>
    <s v="Archdeaconry of St Albans "/>
    <m/>
    <m/>
    <m/>
    <m/>
    <n v="2000"/>
    <m/>
    <m/>
  </r>
  <r>
    <x v="6"/>
    <x v="0"/>
    <s v="OK"/>
    <x v="0"/>
    <m/>
    <n v="11"/>
    <m/>
    <m/>
    <s v="110980"/>
    <x v="49"/>
    <x v="32"/>
    <x v="3"/>
    <s v="Archdeaconry of St Albans "/>
    <m/>
    <m/>
    <m/>
    <m/>
    <n v="5045"/>
    <m/>
    <m/>
  </r>
  <r>
    <x v="6"/>
    <x v="0"/>
    <s v="OK"/>
    <x v="0"/>
    <m/>
    <n v="11"/>
    <m/>
    <m/>
    <s v="112060"/>
    <x v="50"/>
    <x v="28"/>
    <x v="3"/>
    <s v="Archdeaconry of St Albans "/>
    <m/>
    <m/>
    <m/>
    <m/>
    <n v="9649"/>
    <m/>
    <m/>
  </r>
  <r>
    <x v="6"/>
    <x v="0"/>
    <s v="No"/>
    <x v="0"/>
    <m/>
    <n v="11"/>
    <m/>
    <m/>
    <s v="112340"/>
    <x v="51"/>
    <x v="28"/>
    <x v="3"/>
    <s v="Archdeaconry of St Albans "/>
    <m/>
    <m/>
    <m/>
    <m/>
    <n v="0"/>
    <m/>
    <m/>
  </r>
  <r>
    <x v="6"/>
    <x v="0"/>
    <s v="OK"/>
    <x v="0"/>
    <m/>
    <n v="11"/>
    <m/>
    <m/>
    <s v="130010"/>
    <x v="52"/>
    <x v="33"/>
    <x v="4"/>
    <s v="Archdeaconry of St Albans "/>
    <m/>
    <m/>
    <m/>
    <m/>
    <n v="7951"/>
    <m/>
    <m/>
  </r>
  <r>
    <x v="6"/>
    <x v="0"/>
    <s v="OK"/>
    <x v="0"/>
    <m/>
    <n v="11"/>
    <m/>
    <m/>
    <s v="131500"/>
    <x v="53"/>
    <x v="34"/>
    <x v="4"/>
    <s v="Archdeaconry of St Albans "/>
    <m/>
    <m/>
    <m/>
    <m/>
    <n v="3351"/>
    <m/>
    <m/>
  </r>
  <r>
    <x v="6"/>
    <x v="0"/>
    <s v="No"/>
    <x v="0"/>
    <m/>
    <n v="11"/>
    <m/>
    <m/>
    <s v="131520"/>
    <x v="54"/>
    <x v="35"/>
    <x v="4"/>
    <s v="Archdeaconry of St Albans "/>
    <m/>
    <m/>
    <m/>
    <m/>
    <n v="1566.96"/>
    <m/>
    <m/>
  </r>
  <r>
    <x v="6"/>
    <x v="0"/>
    <s v="OK"/>
    <x v="0"/>
    <m/>
    <n v="11"/>
    <m/>
    <m/>
    <s v="131951"/>
    <x v="55"/>
    <x v="36"/>
    <x v="4"/>
    <s v="Archdeaconry of St Albans "/>
    <m/>
    <m/>
    <m/>
    <m/>
    <n v="3522"/>
    <m/>
    <m/>
  </r>
  <r>
    <x v="6"/>
    <x v="0"/>
    <s v="OK"/>
    <x v="0"/>
    <m/>
    <n v="11"/>
    <m/>
    <m/>
    <s v="131960"/>
    <x v="56"/>
    <x v="37"/>
    <x v="4"/>
    <s v="Archdeaconry of St Albans "/>
    <m/>
    <m/>
    <m/>
    <m/>
    <n v="3863"/>
    <m/>
    <m/>
  </r>
  <r>
    <x v="6"/>
    <x v="0"/>
    <s v="No"/>
    <x v="0"/>
    <m/>
    <n v="11"/>
    <m/>
    <m/>
    <s v="132730"/>
    <x v="57"/>
    <x v="38"/>
    <x v="4"/>
    <s v="Archdeaconry of St Albans "/>
    <m/>
    <m/>
    <m/>
    <m/>
    <n v="0"/>
    <m/>
    <m/>
  </r>
  <r>
    <x v="6"/>
    <x v="0"/>
    <s v="OK"/>
    <x v="0"/>
    <m/>
    <n v="11"/>
    <m/>
    <m/>
    <s v="132740"/>
    <x v="58"/>
    <x v="39"/>
    <x v="4"/>
    <s v="Archdeaconry of St Albans "/>
    <m/>
    <m/>
    <m/>
    <m/>
    <n v="2615"/>
    <m/>
    <m/>
  </r>
  <r>
    <x v="6"/>
    <x v="0"/>
    <s v="No"/>
    <x v="0"/>
    <m/>
    <n v="11"/>
    <m/>
    <m/>
    <s v="132760"/>
    <x v="59"/>
    <x v="40"/>
    <x v="4"/>
    <s v="Archdeaconry of St Albans "/>
    <m/>
    <m/>
    <m/>
    <m/>
    <n v="2910"/>
    <m/>
    <m/>
  </r>
  <r>
    <x v="6"/>
    <x v="0"/>
    <s v="OK"/>
    <x v="0"/>
    <m/>
    <n v="11"/>
    <m/>
    <m/>
    <s v="132761"/>
    <x v="60"/>
    <x v="41"/>
    <x v="4"/>
    <s v="Archdeaconry of St Albans "/>
    <m/>
    <m/>
    <m/>
    <m/>
    <n v="9620"/>
    <m/>
    <m/>
  </r>
  <r>
    <x v="6"/>
    <x v="0"/>
    <s v="OK"/>
    <x v="0"/>
    <m/>
    <n v="11"/>
    <m/>
    <m/>
    <s v="132770"/>
    <x v="61"/>
    <x v="42"/>
    <x v="4"/>
    <s v="Archdeaconry of St Albans "/>
    <m/>
    <m/>
    <m/>
    <m/>
    <n v="7215.65"/>
    <m/>
    <m/>
  </r>
  <r>
    <x v="6"/>
    <x v="0"/>
    <s v="OK"/>
    <x v="0"/>
    <m/>
    <n v="11"/>
    <m/>
    <m/>
    <s v="132780"/>
    <x v="62"/>
    <x v="43"/>
    <x v="4"/>
    <s v="Archdeaconry of St Albans "/>
    <m/>
    <m/>
    <m/>
    <m/>
    <n v="4395"/>
    <m/>
    <m/>
  </r>
  <r>
    <x v="6"/>
    <x v="0"/>
    <s v="No"/>
    <x v="0"/>
    <m/>
    <n v="11"/>
    <m/>
    <m/>
    <s v="132781"/>
    <x v="63"/>
    <x v="44"/>
    <x v="4"/>
    <s v="Archdeaconry of St Albans "/>
    <m/>
    <m/>
    <m/>
    <m/>
    <n v="4002"/>
    <m/>
    <m/>
  </r>
  <r>
    <x v="6"/>
    <x v="0"/>
    <s v="OK"/>
    <x v="0"/>
    <m/>
    <n v="11"/>
    <m/>
    <m/>
    <s v="130570"/>
    <x v="64"/>
    <x v="45"/>
    <x v="4"/>
    <s v="Archdeaconry of St Albans "/>
    <m/>
    <m/>
    <m/>
    <m/>
    <n v="6750"/>
    <m/>
    <m/>
  </r>
  <r>
    <x v="6"/>
    <x v="0"/>
    <s v="No"/>
    <x v="0"/>
    <m/>
    <n v="11"/>
    <m/>
    <m/>
    <s v="130580"/>
    <x v="65"/>
    <x v="46"/>
    <x v="4"/>
    <s v="Archdeaconry of St Albans "/>
    <m/>
    <m/>
    <m/>
    <m/>
    <n v="2500"/>
    <m/>
    <m/>
  </r>
  <r>
    <x v="6"/>
    <x v="0"/>
    <s v="No"/>
    <x v="0"/>
    <m/>
    <n v="11"/>
    <m/>
    <m/>
    <s v="140150"/>
    <x v="66"/>
    <x v="47"/>
    <x v="5"/>
    <s v="Archdeaconry of St Albans "/>
    <m/>
    <m/>
    <m/>
    <m/>
    <n v="140"/>
    <m/>
    <m/>
  </r>
  <r>
    <x v="6"/>
    <x v="0"/>
    <s v="OK"/>
    <x v="0"/>
    <m/>
    <n v="11"/>
    <m/>
    <m/>
    <s v="141440"/>
    <x v="67"/>
    <x v="47"/>
    <x v="5"/>
    <s v="Archdeaconry of St Albans "/>
    <m/>
    <m/>
    <m/>
    <m/>
    <n v="3236"/>
    <m/>
    <m/>
  </r>
  <r>
    <x v="6"/>
    <x v="0"/>
    <s v="No"/>
    <x v="0"/>
    <m/>
    <n v="11"/>
    <m/>
    <m/>
    <s v="140960"/>
    <x v="68"/>
    <x v="48"/>
    <x v="5"/>
    <s v="Archdeaconry of St Albans "/>
    <m/>
    <m/>
    <m/>
    <m/>
    <n v="0"/>
    <m/>
    <m/>
  </r>
  <r>
    <x v="6"/>
    <x v="0"/>
    <s v="OK"/>
    <x v="0"/>
    <m/>
    <n v="11"/>
    <m/>
    <m/>
    <s v="141100"/>
    <x v="69"/>
    <x v="49"/>
    <x v="5"/>
    <s v="Archdeaconry of St Albans "/>
    <m/>
    <m/>
    <m/>
    <m/>
    <n v="7943"/>
    <m/>
    <m/>
  </r>
  <r>
    <x v="6"/>
    <x v="0"/>
    <s v="OK"/>
    <x v="0"/>
    <m/>
    <n v="11"/>
    <m/>
    <m/>
    <s v="141110"/>
    <x v="70"/>
    <x v="50"/>
    <x v="5"/>
    <s v="Archdeaconry of St Albans "/>
    <m/>
    <m/>
    <m/>
    <m/>
    <n v="24220"/>
    <m/>
    <m/>
  </r>
  <r>
    <x v="6"/>
    <x v="0"/>
    <s v="OK"/>
    <x v="0"/>
    <m/>
    <n v="11"/>
    <m/>
    <m/>
    <s v="141760"/>
    <x v="71"/>
    <x v="48"/>
    <x v="5"/>
    <s v="Archdeaconry of St Albans "/>
    <m/>
    <m/>
    <m/>
    <m/>
    <n v="2286.16"/>
    <m/>
    <m/>
  </r>
  <r>
    <x v="6"/>
    <x v="0"/>
    <s v="OK"/>
    <x v="0"/>
    <m/>
    <n v="11"/>
    <m/>
    <m/>
    <s v="142080"/>
    <x v="72"/>
    <x v="51"/>
    <x v="5"/>
    <s v="Archdeaconry of St Albans "/>
    <m/>
    <m/>
    <m/>
    <m/>
    <n v="10606.68"/>
    <m/>
    <m/>
  </r>
  <r>
    <x v="6"/>
    <x v="0"/>
    <s v="OK"/>
    <x v="0"/>
    <m/>
    <n v="11"/>
    <m/>
    <m/>
    <s v="142280"/>
    <x v="73"/>
    <x v="52"/>
    <x v="5"/>
    <s v="Archdeaconry of St Albans "/>
    <m/>
    <m/>
    <m/>
    <m/>
    <n v="3597"/>
    <m/>
    <m/>
  </r>
  <r>
    <x v="6"/>
    <x v="0"/>
    <s v="OK"/>
    <x v="0"/>
    <m/>
    <n v="11"/>
    <m/>
    <m/>
    <s v="142860"/>
    <x v="74"/>
    <x v="53"/>
    <x v="5"/>
    <s v="Archdeaconry of St Albans "/>
    <m/>
    <m/>
    <m/>
    <m/>
    <n v="8363"/>
    <m/>
    <m/>
  </r>
  <r>
    <x v="6"/>
    <x v="0"/>
    <s v="OK"/>
    <x v="0"/>
    <m/>
    <n v="11"/>
    <m/>
    <m/>
    <s v="231171"/>
    <x v="75"/>
    <x v="54"/>
    <x v="6"/>
    <s v="Archdeaconry of St Albans "/>
    <m/>
    <m/>
    <m/>
    <m/>
    <n v="4281"/>
    <m/>
    <m/>
  </r>
  <r>
    <x v="6"/>
    <x v="0"/>
    <s v="No"/>
    <x v="0"/>
    <m/>
    <n v="11"/>
    <m/>
    <m/>
    <s v="231172"/>
    <x v="76"/>
    <x v="54"/>
    <x v="6"/>
    <s v="Archdeaconry of St Albans "/>
    <m/>
    <m/>
    <m/>
    <m/>
    <n v="1840"/>
    <m/>
    <m/>
  </r>
  <r>
    <x v="6"/>
    <x v="0"/>
    <s v="OK"/>
    <x v="0"/>
    <m/>
    <n v="11"/>
    <m/>
    <m/>
    <s v="231173"/>
    <x v="77"/>
    <x v="54"/>
    <x v="6"/>
    <s v="Archdeaconry of St Albans "/>
    <m/>
    <m/>
    <m/>
    <m/>
    <n v="4678"/>
    <m/>
    <m/>
  </r>
  <r>
    <x v="6"/>
    <x v="0"/>
    <s v="No"/>
    <x v="0"/>
    <m/>
    <n v="11"/>
    <m/>
    <m/>
    <s v="231174"/>
    <x v="78"/>
    <x v="54"/>
    <x v="6"/>
    <s v="Archdeaconry of St Albans "/>
    <m/>
    <m/>
    <m/>
    <m/>
    <n v="800"/>
    <m/>
    <m/>
  </r>
  <r>
    <x v="6"/>
    <x v="0"/>
    <s v="No"/>
    <x v="0"/>
    <m/>
    <n v="11"/>
    <m/>
    <m/>
    <s v="230500"/>
    <x v="79"/>
    <x v="55"/>
    <x v="6"/>
    <s v="Archdeaconry of St Albans "/>
    <m/>
    <m/>
    <m/>
    <m/>
    <n v="42513"/>
    <m/>
    <m/>
  </r>
  <r>
    <x v="6"/>
    <x v="0"/>
    <s v="OK"/>
    <x v="0"/>
    <m/>
    <n v="11"/>
    <m/>
    <m/>
    <s v="230501"/>
    <x v="80"/>
    <x v="55"/>
    <x v="6"/>
    <s v="Archdeaconry of St Albans "/>
    <m/>
    <m/>
    <m/>
    <m/>
    <n v="376"/>
    <m/>
    <m/>
  </r>
  <r>
    <x v="6"/>
    <x v="0"/>
    <s v="OK"/>
    <x v="0"/>
    <m/>
    <n v="11"/>
    <m/>
    <m/>
    <s v="230641"/>
    <x v="81"/>
    <x v="56"/>
    <x v="6"/>
    <s v="Archdeaconry of St Albans "/>
    <m/>
    <m/>
    <m/>
    <m/>
    <n v="1000"/>
    <m/>
    <m/>
  </r>
  <r>
    <x v="6"/>
    <x v="0"/>
    <s v="No"/>
    <x v="0"/>
    <m/>
    <n v="11"/>
    <m/>
    <m/>
    <s v="230642"/>
    <x v="82"/>
    <x v="56"/>
    <x v="6"/>
    <s v="Archdeaconry of St Albans "/>
    <m/>
    <m/>
    <m/>
    <m/>
    <n v="0"/>
    <m/>
    <m/>
  </r>
  <r>
    <x v="6"/>
    <x v="0"/>
    <s v="OK"/>
    <x v="0"/>
    <m/>
    <n v="11"/>
    <m/>
    <m/>
    <s v="230643"/>
    <x v="83"/>
    <x v="56"/>
    <x v="6"/>
    <s v="Archdeaconry of St Albans "/>
    <m/>
    <m/>
    <m/>
    <m/>
    <n v="5500"/>
    <m/>
    <m/>
  </r>
  <r>
    <x v="6"/>
    <x v="0"/>
    <s v="OK"/>
    <x v="0"/>
    <m/>
    <n v="11"/>
    <m/>
    <m/>
    <s v="231450"/>
    <x v="84"/>
    <x v="56"/>
    <x v="6"/>
    <s v="Archdeaconry of St Albans "/>
    <m/>
    <m/>
    <m/>
    <m/>
    <n v="0"/>
    <m/>
    <m/>
  </r>
  <r>
    <x v="6"/>
    <x v="0"/>
    <s v="OK"/>
    <x v="0"/>
    <m/>
    <n v="11"/>
    <m/>
    <m/>
    <s v="020672"/>
    <x v="85"/>
    <x v="57"/>
    <x v="7"/>
    <s v="Archdeaconry of Hertford"/>
    <m/>
    <m/>
    <m/>
    <m/>
    <n v="10000"/>
    <m/>
    <m/>
  </r>
  <r>
    <x v="6"/>
    <x v="0"/>
    <s v="No"/>
    <x v="0"/>
    <m/>
    <n v="11"/>
    <m/>
    <m/>
    <s v="020850"/>
    <x v="86"/>
    <x v="58"/>
    <x v="7"/>
    <s v="Archdeaconry of Hertford"/>
    <m/>
    <m/>
    <m/>
    <m/>
    <n v="3000"/>
    <m/>
    <m/>
  </r>
  <r>
    <x v="6"/>
    <x v="0"/>
    <s v="OK"/>
    <x v="0"/>
    <m/>
    <n v="11"/>
    <m/>
    <m/>
    <s v="021640"/>
    <x v="87"/>
    <x v="59"/>
    <x v="7"/>
    <s v="Archdeaconry of Hertford"/>
    <m/>
    <m/>
    <m/>
    <m/>
    <n v="7444.5"/>
    <m/>
    <m/>
  </r>
  <r>
    <x v="6"/>
    <x v="0"/>
    <s v="No"/>
    <x v="0"/>
    <m/>
    <n v="11"/>
    <m/>
    <m/>
    <s v="021750"/>
    <x v="88"/>
    <x v="60"/>
    <x v="7"/>
    <s v="Archdeaconry of Hertford"/>
    <m/>
    <m/>
    <m/>
    <m/>
    <n v="1000"/>
    <m/>
    <m/>
  </r>
  <r>
    <x v="6"/>
    <x v="0"/>
    <s v="OK"/>
    <x v="0"/>
    <m/>
    <n v="11"/>
    <m/>
    <m/>
    <s v="021860"/>
    <x v="89"/>
    <x v="61"/>
    <x v="7"/>
    <s v="Archdeaconry of Hertford"/>
    <m/>
    <m/>
    <m/>
    <m/>
    <n v="6003.17"/>
    <m/>
    <m/>
  </r>
  <r>
    <x v="6"/>
    <x v="0"/>
    <s v="OK"/>
    <x v="0"/>
    <m/>
    <n v="11"/>
    <m/>
    <m/>
    <s v="020201"/>
    <x v="90"/>
    <x v="62"/>
    <x v="7"/>
    <s v="Archdeaconry of Hertford"/>
    <m/>
    <m/>
    <m/>
    <m/>
    <n v="5000"/>
    <m/>
    <m/>
  </r>
  <r>
    <x v="6"/>
    <x v="0"/>
    <s v="OK"/>
    <x v="0"/>
    <m/>
    <n v="11"/>
    <m/>
    <m/>
    <s v="022110"/>
    <x v="91"/>
    <x v="63"/>
    <x v="7"/>
    <s v="Archdeaconry of Hertford"/>
    <m/>
    <m/>
    <m/>
    <m/>
    <n v="0"/>
    <m/>
    <m/>
  </r>
  <r>
    <x v="6"/>
    <x v="0"/>
    <s v="OK"/>
    <x v="0"/>
    <m/>
    <n v="11"/>
    <m/>
    <m/>
    <s v="022363"/>
    <x v="92"/>
    <x v="63"/>
    <x v="7"/>
    <s v="Archdeaconry of Hertford"/>
    <m/>
    <m/>
    <m/>
    <m/>
    <n v="656"/>
    <m/>
    <m/>
  </r>
  <r>
    <x v="6"/>
    <x v="0"/>
    <s v="OK"/>
    <x v="0"/>
    <m/>
    <n v="11"/>
    <m/>
    <m/>
    <s v="022362"/>
    <x v="93"/>
    <x v="64"/>
    <x v="7"/>
    <s v="Archdeaconry of Hertford"/>
    <m/>
    <m/>
    <m/>
    <m/>
    <n v="5698"/>
    <m/>
    <m/>
  </r>
  <r>
    <x v="6"/>
    <x v="0"/>
    <s v="No"/>
    <x v="0"/>
    <m/>
    <n v="11"/>
    <m/>
    <m/>
    <s v="022600"/>
    <x v="94"/>
    <x v="65"/>
    <x v="7"/>
    <s v="Archdeaconry of Hertford"/>
    <m/>
    <m/>
    <m/>
    <m/>
    <n v="3000"/>
    <m/>
    <m/>
  </r>
  <r>
    <x v="6"/>
    <x v="0"/>
    <s v="No"/>
    <x v="0"/>
    <m/>
    <n v="11"/>
    <m/>
    <m/>
    <s v="020470"/>
    <x v="95"/>
    <x v="66"/>
    <x v="7"/>
    <s v="Archdeaconry of Hertford"/>
    <m/>
    <m/>
    <m/>
    <m/>
    <n v="5000"/>
    <m/>
    <m/>
  </r>
  <r>
    <x v="6"/>
    <x v="0"/>
    <s v="No"/>
    <x v="0"/>
    <m/>
    <n v="11"/>
    <m/>
    <m/>
    <s v="040020"/>
    <x v="96"/>
    <x v="67"/>
    <x v="8"/>
    <s v="Archdeaconry of Hertford"/>
    <m/>
    <m/>
    <m/>
    <m/>
    <n v="0"/>
    <m/>
    <m/>
  </r>
  <r>
    <x v="6"/>
    <x v="0"/>
    <s v="No"/>
    <x v="0"/>
    <m/>
    <n v="11"/>
    <m/>
    <m/>
    <s v="041630"/>
    <x v="97"/>
    <x v="67"/>
    <x v="8"/>
    <s v="Archdeaconry of Hertford"/>
    <m/>
    <m/>
    <m/>
    <m/>
    <n v="750"/>
    <m/>
    <m/>
  </r>
  <r>
    <x v="6"/>
    <x v="0"/>
    <s v="No"/>
    <x v="0"/>
    <m/>
    <n v="11"/>
    <m/>
    <m/>
    <s v="042550"/>
    <x v="98"/>
    <x v="68"/>
    <x v="8"/>
    <s v="Archdeaconry of Hertford"/>
    <m/>
    <m/>
    <m/>
    <m/>
    <n v="1500"/>
    <m/>
    <m/>
  </r>
  <r>
    <x v="6"/>
    <x v="0"/>
    <s v="OK"/>
    <x v="0"/>
    <m/>
    <n v="11"/>
    <m/>
    <m/>
    <s v="040430"/>
    <x v="99"/>
    <x v="69"/>
    <x v="8"/>
    <s v="Archdeaconry of Hertford"/>
    <m/>
    <m/>
    <m/>
    <m/>
    <n v="8999"/>
    <m/>
    <m/>
  </r>
  <r>
    <x v="6"/>
    <x v="0"/>
    <s v="No"/>
    <x v="0"/>
    <m/>
    <n v="11"/>
    <m/>
    <m/>
    <s v="040520"/>
    <x v="100"/>
    <x v="70"/>
    <x v="8"/>
    <s v="Archdeaconry of Hertford"/>
    <m/>
    <m/>
    <m/>
    <m/>
    <n v="0"/>
    <m/>
    <m/>
  </r>
  <r>
    <x v="6"/>
    <x v="0"/>
    <s v="No"/>
    <x v="0"/>
    <m/>
    <n v="11"/>
    <m/>
    <m/>
    <s v="040990"/>
    <x v="101"/>
    <x v="70"/>
    <x v="8"/>
    <s v="Archdeaconry of Hertford"/>
    <m/>
    <m/>
    <m/>
    <m/>
    <n v="0"/>
    <m/>
    <m/>
  </r>
  <r>
    <x v="6"/>
    <x v="0"/>
    <s v="No"/>
    <x v="0"/>
    <m/>
    <n v="11"/>
    <m/>
    <m/>
    <s v="042451"/>
    <x v="102"/>
    <x v="70"/>
    <x v="8"/>
    <s v="Archdeaconry of Hertford"/>
    <m/>
    <m/>
    <m/>
    <m/>
    <n v="0"/>
    <m/>
    <m/>
  </r>
  <r>
    <x v="6"/>
    <x v="0"/>
    <s v="No"/>
    <x v="0"/>
    <m/>
    <n v="11"/>
    <m/>
    <m/>
    <s v="041000"/>
    <x v="103"/>
    <x v="71"/>
    <x v="8"/>
    <s v="Archdeaconry of Hertford"/>
    <m/>
    <m/>
    <m/>
    <m/>
    <n v="2696.75"/>
    <m/>
    <m/>
  </r>
  <r>
    <x v="6"/>
    <x v="0"/>
    <s v="OK"/>
    <x v="0"/>
    <m/>
    <n v="11"/>
    <m/>
    <m/>
    <s v="041250"/>
    <x v="104"/>
    <x v="71"/>
    <x v="8"/>
    <s v="Archdeaconry of Hertford"/>
    <m/>
    <m/>
    <m/>
    <m/>
    <n v="3137"/>
    <m/>
    <m/>
  </r>
  <r>
    <x v="6"/>
    <x v="0"/>
    <s v="No"/>
    <x v="0"/>
    <m/>
    <n v="11"/>
    <m/>
    <m/>
    <s v="041300"/>
    <x v="105"/>
    <x v="72"/>
    <x v="8"/>
    <s v="Archdeaconry of Hertford"/>
    <m/>
    <m/>
    <m/>
    <m/>
    <n v="5000"/>
    <m/>
    <m/>
  </r>
  <r>
    <x v="6"/>
    <x v="0"/>
    <s v="No"/>
    <x v="0"/>
    <m/>
    <n v="11"/>
    <m/>
    <m/>
    <s v="041850"/>
    <x v="106"/>
    <x v="67"/>
    <x v="8"/>
    <s v="Archdeaconry of Hertford"/>
    <m/>
    <m/>
    <m/>
    <m/>
    <n v="2000"/>
    <m/>
    <m/>
  </r>
  <r>
    <x v="6"/>
    <x v="0"/>
    <s v="OK"/>
    <x v="0"/>
    <m/>
    <n v="11"/>
    <m/>
    <m/>
    <s v="042310"/>
    <x v="107"/>
    <x v="73"/>
    <x v="8"/>
    <s v="Archdeaconry of Hertford"/>
    <m/>
    <m/>
    <m/>
    <m/>
    <n v="0"/>
    <m/>
    <m/>
  </r>
  <r>
    <x v="6"/>
    <x v="0"/>
    <s v="OK"/>
    <x v="0"/>
    <m/>
    <n v="11"/>
    <m/>
    <m/>
    <s v="042400"/>
    <x v="108"/>
    <x v="74"/>
    <x v="8"/>
    <s v="Archdeaconry of Hertford"/>
    <m/>
    <m/>
    <m/>
    <m/>
    <n v="5012"/>
    <m/>
    <m/>
  </r>
  <r>
    <x v="6"/>
    <x v="0"/>
    <s v="OK"/>
    <x v="0"/>
    <m/>
    <n v="11"/>
    <m/>
    <m/>
    <s v="041650"/>
    <x v="109"/>
    <x v="74"/>
    <x v="8"/>
    <s v="Archdeaconry of Hertford"/>
    <m/>
    <m/>
    <m/>
    <m/>
    <n v="2000"/>
    <m/>
    <m/>
  </r>
  <r>
    <x v="6"/>
    <x v="0"/>
    <s v="OK"/>
    <x v="0"/>
    <m/>
    <n v="11"/>
    <m/>
    <m/>
    <s v="042170"/>
    <x v="110"/>
    <x v="74"/>
    <x v="8"/>
    <s v="Archdeaconry of Hertford"/>
    <m/>
    <m/>
    <m/>
    <m/>
    <n v="615"/>
    <m/>
    <m/>
  </r>
  <r>
    <x v="6"/>
    <x v="0"/>
    <s v="OK"/>
    <x v="1"/>
    <m/>
    <n v="11"/>
    <m/>
    <m/>
    <s v="042552"/>
    <x v="111"/>
    <x v="75"/>
    <x v="8"/>
    <s v="Archdeaconry of Hertford"/>
    <m/>
    <m/>
    <m/>
    <m/>
    <n v="7785.35"/>
    <m/>
    <m/>
  </r>
  <r>
    <x v="6"/>
    <x v="0"/>
    <s v="OK"/>
    <x v="0"/>
    <m/>
    <n v="11"/>
    <m/>
    <m/>
    <s v="050160"/>
    <x v="112"/>
    <x v="76"/>
    <x v="9"/>
    <s v="Archdeaconry of Hertford"/>
    <m/>
    <m/>
    <m/>
    <m/>
    <n v="4000"/>
    <m/>
    <m/>
  </r>
  <r>
    <x v="6"/>
    <x v="0"/>
    <s v="No"/>
    <x v="0"/>
    <m/>
    <n v="11"/>
    <m/>
    <m/>
    <s v="050581"/>
    <x v="113"/>
    <x v="76"/>
    <x v="9"/>
    <s v="Archdeaconry of Hertford"/>
    <m/>
    <m/>
    <m/>
    <m/>
    <n v="0"/>
    <m/>
    <m/>
  </r>
  <r>
    <x v="6"/>
    <x v="0"/>
    <s v="OK"/>
    <x v="0"/>
    <m/>
    <n v="11"/>
    <m/>
    <m/>
    <s v="052840"/>
    <x v="114"/>
    <x v="77"/>
    <x v="9"/>
    <s v="Archdeaconry of Hertford"/>
    <m/>
    <m/>
    <m/>
    <m/>
    <n v="2064"/>
    <m/>
    <m/>
  </r>
  <r>
    <x v="6"/>
    <x v="0"/>
    <s v="OK"/>
    <x v="0"/>
    <m/>
    <n v="11"/>
    <m/>
    <m/>
    <s v="050060"/>
    <x v="115"/>
    <x v="78"/>
    <x v="9"/>
    <s v="Archdeaconry of Hertford"/>
    <m/>
    <m/>
    <m/>
    <m/>
    <n v="928"/>
    <m/>
    <m/>
  </r>
  <r>
    <x v="6"/>
    <x v="0"/>
    <s v="No"/>
    <x v="0"/>
    <m/>
    <n v="11"/>
    <m/>
    <m/>
    <s v="050530"/>
    <x v="116"/>
    <x v="78"/>
    <x v="9"/>
    <s v="Archdeaconry of Hertford"/>
    <m/>
    <m/>
    <m/>
    <m/>
    <n v="765"/>
    <m/>
    <m/>
  </r>
  <r>
    <x v="6"/>
    <x v="0"/>
    <s v="OK"/>
    <x v="0"/>
    <m/>
    <n v="11"/>
    <m/>
    <m/>
    <s v="051070"/>
    <x v="117"/>
    <x v="78"/>
    <x v="9"/>
    <s v="Archdeaconry of Hertford"/>
    <m/>
    <m/>
    <m/>
    <m/>
    <n v="2654"/>
    <m/>
    <m/>
  </r>
  <r>
    <x v="6"/>
    <x v="0"/>
    <s v="OK"/>
    <x v="0"/>
    <m/>
    <n v="11"/>
    <m/>
    <m/>
    <s v="051781"/>
    <x v="118"/>
    <x v="78"/>
    <x v="9"/>
    <s v="Archdeaconry of Hertford"/>
    <m/>
    <m/>
    <m/>
    <m/>
    <n v="0"/>
    <m/>
    <m/>
  </r>
  <r>
    <x v="6"/>
    <x v="0"/>
    <s v="OK"/>
    <x v="0"/>
    <m/>
    <n v="11"/>
    <m/>
    <m/>
    <s v="050080"/>
    <x v="119"/>
    <x v="79"/>
    <x v="9"/>
    <s v="Archdeaconry of Hertford"/>
    <m/>
    <m/>
    <m/>
    <m/>
    <n v="1338"/>
    <m/>
    <m/>
  </r>
  <r>
    <x v="6"/>
    <x v="0"/>
    <s v="No"/>
    <x v="0"/>
    <m/>
    <n v="11"/>
    <m/>
    <m/>
    <s v="050770"/>
    <x v="120"/>
    <x v="79"/>
    <x v="9"/>
    <s v="Archdeaconry of Hertford"/>
    <m/>
    <m/>
    <m/>
    <m/>
    <n v="900"/>
    <m/>
    <m/>
  </r>
  <r>
    <x v="6"/>
    <x v="0"/>
    <s v="No"/>
    <x v="0"/>
    <m/>
    <n v="11"/>
    <m/>
    <m/>
    <s v="052551"/>
    <x v="121"/>
    <x v="79"/>
    <x v="9"/>
    <s v="Archdeaconry of Hertford"/>
    <m/>
    <m/>
    <m/>
    <m/>
    <n v="0"/>
    <m/>
    <m/>
  </r>
  <r>
    <x v="6"/>
    <x v="0"/>
    <s v="OK"/>
    <x v="0"/>
    <m/>
    <n v="11"/>
    <m/>
    <m/>
    <s v="050110"/>
    <x v="122"/>
    <x v="80"/>
    <x v="9"/>
    <s v="Archdeaconry of Hertford"/>
    <m/>
    <m/>
    <m/>
    <m/>
    <n v="5837"/>
    <m/>
    <m/>
  </r>
  <r>
    <x v="6"/>
    <x v="0"/>
    <s v="No"/>
    <x v="0"/>
    <m/>
    <n v="11"/>
    <m/>
    <m/>
    <s v="050120"/>
    <x v="123"/>
    <x v="81"/>
    <x v="9"/>
    <s v="Archdeaconry of Hertford"/>
    <m/>
    <m/>
    <m/>
    <m/>
    <n v="600"/>
    <m/>
    <m/>
  </r>
  <r>
    <x v="6"/>
    <x v="0"/>
    <s v="OK"/>
    <x v="0"/>
    <m/>
    <n v="11"/>
    <m/>
    <m/>
    <s v="051501"/>
    <x v="124"/>
    <x v="81"/>
    <x v="9"/>
    <s v="Archdeaconry of Hertford"/>
    <m/>
    <m/>
    <m/>
    <m/>
    <n v="0"/>
    <m/>
    <m/>
  </r>
  <r>
    <x v="6"/>
    <x v="0"/>
    <s v="OK"/>
    <x v="0"/>
    <m/>
    <n v="11"/>
    <m/>
    <m/>
    <s v="052830"/>
    <x v="125"/>
    <x v="81"/>
    <x v="9"/>
    <s v="Archdeaconry of Hertford"/>
    <m/>
    <m/>
    <m/>
    <m/>
    <n v="0"/>
    <m/>
    <m/>
  </r>
  <r>
    <x v="6"/>
    <x v="0"/>
    <s v="OK"/>
    <x v="0"/>
    <m/>
    <n v="11"/>
    <m/>
    <m/>
    <s v="050171"/>
    <x v="126"/>
    <x v="82"/>
    <x v="9"/>
    <s v="Archdeaconry of Hertford"/>
    <m/>
    <m/>
    <m/>
    <m/>
    <n v="1431"/>
    <m/>
    <m/>
  </r>
  <r>
    <x v="6"/>
    <x v="0"/>
    <s v="OK"/>
    <x v="0"/>
    <m/>
    <n v="11"/>
    <m/>
    <m/>
    <s v="051885"/>
    <x v="127"/>
    <x v="82"/>
    <x v="9"/>
    <s v="Archdeaconry of Hertford"/>
    <m/>
    <m/>
    <m/>
    <m/>
    <n v="1345.58"/>
    <m/>
    <m/>
  </r>
  <r>
    <x v="6"/>
    <x v="0"/>
    <s v="OK"/>
    <x v="0"/>
    <m/>
    <n v="11"/>
    <m/>
    <m/>
    <s v="050180"/>
    <x v="128"/>
    <x v="82"/>
    <x v="9"/>
    <s v="Archdeaconry of Hertford"/>
    <m/>
    <m/>
    <m/>
    <m/>
    <n v="0"/>
    <m/>
    <m/>
  </r>
  <r>
    <x v="6"/>
    <x v="0"/>
    <s v="OK"/>
    <x v="0"/>
    <m/>
    <n v="11"/>
    <m/>
    <m/>
    <s v="050360"/>
    <x v="129"/>
    <x v="79"/>
    <x v="9"/>
    <s v="Archdeaconry of Hertford"/>
    <m/>
    <m/>
    <m/>
    <m/>
    <n v="1500"/>
    <m/>
    <m/>
  </r>
  <r>
    <x v="6"/>
    <x v="0"/>
    <s v="OK"/>
    <x v="0"/>
    <m/>
    <n v="11"/>
    <m/>
    <m/>
    <s v="050711"/>
    <x v="130"/>
    <x v="77"/>
    <x v="9"/>
    <s v="Archdeaconry of Hertford"/>
    <m/>
    <m/>
    <m/>
    <m/>
    <n v="481"/>
    <m/>
    <m/>
  </r>
  <r>
    <x v="6"/>
    <x v="0"/>
    <s v="OK"/>
    <x v="0"/>
    <m/>
    <n v="11"/>
    <m/>
    <m/>
    <s v="052151"/>
    <x v="131"/>
    <x v="77"/>
    <x v="9"/>
    <s v="Archdeaconry of Hertford"/>
    <m/>
    <m/>
    <m/>
    <m/>
    <n v="0"/>
    <m/>
    <m/>
  </r>
  <r>
    <x v="6"/>
    <x v="0"/>
    <s v="OK"/>
    <x v="0"/>
    <m/>
    <n v="11"/>
    <m/>
    <m/>
    <s v="052270"/>
    <x v="132"/>
    <x v="77"/>
    <x v="9"/>
    <s v="Archdeaconry of Hertford"/>
    <m/>
    <m/>
    <m/>
    <m/>
    <n v="1087"/>
    <m/>
    <m/>
  </r>
  <r>
    <x v="6"/>
    <x v="0"/>
    <s v="OK"/>
    <x v="0"/>
    <m/>
    <n v="11"/>
    <m/>
    <m/>
    <s v="052670"/>
    <x v="133"/>
    <x v="77"/>
    <x v="9"/>
    <s v="Archdeaconry of Hertford"/>
    <m/>
    <m/>
    <m/>
    <m/>
    <n v="501"/>
    <m/>
    <m/>
  </r>
  <r>
    <x v="6"/>
    <x v="0"/>
    <s v="OK"/>
    <x v="0"/>
    <m/>
    <n v="11"/>
    <m/>
    <m/>
    <s v="051270"/>
    <x v="134"/>
    <x v="80"/>
    <x v="9"/>
    <s v="Archdeaconry of Hertford"/>
    <m/>
    <m/>
    <m/>
    <m/>
    <n v="522.16999999999996"/>
    <m/>
    <m/>
  </r>
  <r>
    <x v="6"/>
    <x v="0"/>
    <s v="OK"/>
    <x v="0"/>
    <m/>
    <n v="11"/>
    <m/>
    <m/>
    <s v="051880"/>
    <x v="135"/>
    <x v="80"/>
    <x v="9"/>
    <s v="Archdeaconry of Hertford"/>
    <m/>
    <m/>
    <m/>
    <m/>
    <n v="188"/>
    <m/>
    <m/>
  </r>
  <r>
    <x v="6"/>
    <x v="0"/>
    <s v="OK"/>
    <x v="0"/>
    <m/>
    <n v="11"/>
    <m/>
    <m/>
    <s v="051400"/>
    <x v="136"/>
    <x v="83"/>
    <x v="9"/>
    <s v="Archdeaconry of Hertford"/>
    <m/>
    <m/>
    <m/>
    <m/>
    <n v="0"/>
    <m/>
    <m/>
  </r>
  <r>
    <x v="6"/>
    <x v="0"/>
    <s v="OK"/>
    <x v="0"/>
    <m/>
    <n v="11"/>
    <m/>
    <m/>
    <s v="052540"/>
    <x v="137"/>
    <x v="83"/>
    <x v="9"/>
    <s v="Archdeaconry of Hertford"/>
    <m/>
    <m/>
    <m/>
    <m/>
    <n v="697"/>
    <m/>
    <m/>
  </r>
  <r>
    <x v="6"/>
    <x v="0"/>
    <s v="No"/>
    <x v="0"/>
    <m/>
    <n v="11"/>
    <m/>
    <m/>
    <s v="052150"/>
    <x v="138"/>
    <x v="84"/>
    <x v="9"/>
    <s v="Archdeaconry of Hertford"/>
    <m/>
    <m/>
    <m/>
    <m/>
    <n v="6594.58"/>
    <m/>
    <m/>
  </r>
  <r>
    <x v="6"/>
    <x v="0"/>
    <s v="No"/>
    <x v="0"/>
    <m/>
    <n v="11"/>
    <m/>
    <m/>
    <s v="052660"/>
    <x v="139"/>
    <x v="79"/>
    <x v="9"/>
    <s v="Archdeaconry of Hertford"/>
    <m/>
    <m/>
    <m/>
    <m/>
    <n v="0"/>
    <m/>
    <m/>
  </r>
  <r>
    <x v="6"/>
    <x v="0"/>
    <s v="OK"/>
    <x v="0"/>
    <m/>
    <n v="11"/>
    <m/>
    <m/>
    <s v="060550"/>
    <x v="140"/>
    <x v="85"/>
    <x v="10"/>
    <s v="Archdeaconry of Hertford"/>
    <m/>
    <m/>
    <m/>
    <m/>
    <n v="8821"/>
    <m/>
    <m/>
  </r>
  <r>
    <x v="6"/>
    <x v="0"/>
    <s v="No"/>
    <x v="0"/>
    <m/>
    <n v="11"/>
    <m/>
    <m/>
    <s v="060650"/>
    <x v="141"/>
    <x v="86"/>
    <x v="10"/>
    <s v="Archdeaconry of Hertford"/>
    <m/>
    <m/>
    <m/>
    <m/>
    <n v="3236.5"/>
    <m/>
    <m/>
  </r>
  <r>
    <x v="6"/>
    <x v="0"/>
    <s v="No"/>
    <x v="0"/>
    <m/>
    <n v="11"/>
    <m/>
    <m/>
    <s v="062620"/>
    <x v="142"/>
    <x v="86"/>
    <x v="10"/>
    <s v="Archdeaconry of Hertford"/>
    <m/>
    <m/>
    <m/>
    <m/>
    <n v="1500"/>
    <m/>
    <m/>
  </r>
  <r>
    <x v="6"/>
    <x v="0"/>
    <s v="No"/>
    <x v="0"/>
    <m/>
    <n v="11"/>
    <m/>
    <m/>
    <s v="061010"/>
    <x v="143"/>
    <x v="86"/>
    <x v="10"/>
    <s v="Archdeaconry of Hertford"/>
    <m/>
    <m/>
    <m/>
    <m/>
    <n v="400"/>
    <m/>
    <m/>
  </r>
  <r>
    <x v="6"/>
    <x v="0"/>
    <s v="OK"/>
    <x v="0"/>
    <m/>
    <n v="11"/>
    <m/>
    <m/>
    <s v="061320"/>
    <x v="144"/>
    <x v="87"/>
    <x v="10"/>
    <s v="Archdeaconry of Hertford"/>
    <m/>
    <m/>
    <m/>
    <m/>
    <n v="5316"/>
    <m/>
    <m/>
  </r>
  <r>
    <x v="6"/>
    <x v="0"/>
    <s v="OK"/>
    <x v="1"/>
    <m/>
    <n v="11"/>
    <m/>
    <m/>
    <s v="061900"/>
    <x v="145"/>
    <x v="88"/>
    <x v="10"/>
    <s v="Archdeaconry of Hertford"/>
    <m/>
    <m/>
    <m/>
    <m/>
    <n v="0"/>
    <m/>
    <m/>
  </r>
  <r>
    <x v="6"/>
    <x v="0"/>
    <s v="OK"/>
    <x v="0"/>
    <m/>
    <n v="11"/>
    <m/>
    <m/>
    <s v="062160"/>
    <x v="146"/>
    <x v="89"/>
    <x v="10"/>
    <s v="Archdeaconry of Hertford"/>
    <m/>
    <m/>
    <m/>
    <m/>
    <n v="4826"/>
    <m/>
    <m/>
  </r>
  <r>
    <x v="6"/>
    <x v="0"/>
    <s v="OK"/>
    <x v="0"/>
    <m/>
    <n v="11"/>
    <m/>
    <m/>
    <s v="062680"/>
    <x v="147"/>
    <x v="86"/>
    <x v="10"/>
    <s v="Archdeaconry of Hertford"/>
    <m/>
    <m/>
    <m/>
    <m/>
    <n v="4113.4799999999996"/>
    <m/>
    <m/>
  </r>
  <r>
    <x v="6"/>
    <x v="0"/>
    <s v="OK"/>
    <x v="0"/>
    <m/>
    <n v="11"/>
    <m/>
    <m/>
    <s v="070151"/>
    <x v="148"/>
    <x v="90"/>
    <x v="11"/>
    <s v="Archdeaconry of Hertford"/>
    <m/>
    <m/>
    <m/>
    <m/>
    <n v="726"/>
    <m/>
    <m/>
  </r>
  <r>
    <x v="6"/>
    <x v="0"/>
    <s v="OK"/>
    <x v="0"/>
    <m/>
    <n v="11"/>
    <m/>
    <m/>
    <s v="072800"/>
    <x v="149"/>
    <x v="90"/>
    <x v="11"/>
    <s v="Archdeaconry of Hertford"/>
    <m/>
    <m/>
    <m/>
    <m/>
    <n v="8794"/>
    <m/>
    <m/>
  </r>
  <r>
    <x v="6"/>
    <x v="0"/>
    <s v="OK"/>
    <x v="0"/>
    <m/>
    <n v="11"/>
    <m/>
    <m/>
    <s v="072801"/>
    <x v="150"/>
    <x v="90"/>
    <x v="11"/>
    <s v="Archdeaconry of Hertford"/>
    <m/>
    <m/>
    <m/>
    <m/>
    <n v="1499"/>
    <m/>
    <m/>
  </r>
  <r>
    <x v="6"/>
    <x v="0"/>
    <s v="OK"/>
    <x v="0"/>
    <m/>
    <n v="11"/>
    <m/>
    <m/>
    <s v="070720"/>
    <x v="151"/>
    <x v="90"/>
    <x v="11"/>
    <s v="Archdeaconry of Hertford"/>
    <m/>
    <m/>
    <m/>
    <m/>
    <n v="3020"/>
    <m/>
    <m/>
  </r>
  <r>
    <x v="6"/>
    <x v="0"/>
    <s v="OK"/>
    <x v="0"/>
    <m/>
    <n v="11"/>
    <m/>
    <m/>
    <s v="070820"/>
    <x v="152"/>
    <x v="91"/>
    <x v="11"/>
    <s v="Archdeaconry of Hertford"/>
    <m/>
    <m/>
    <m/>
    <m/>
    <n v="4021.25"/>
    <m/>
    <m/>
  </r>
  <r>
    <x v="6"/>
    <x v="0"/>
    <s v="OK"/>
    <x v="0"/>
    <m/>
    <n v="11"/>
    <m/>
    <m/>
    <s v="071131"/>
    <x v="153"/>
    <x v="92"/>
    <x v="11"/>
    <s v="Archdeaconry of Hertford"/>
    <m/>
    <m/>
    <m/>
    <m/>
    <n v="9206"/>
    <m/>
    <m/>
  </r>
  <r>
    <x v="6"/>
    <x v="0"/>
    <s v="OK"/>
    <x v="0"/>
    <m/>
    <n v="11"/>
    <m/>
    <m/>
    <s v="071132"/>
    <x v="154"/>
    <x v="92"/>
    <x v="11"/>
    <s v="Archdeaconry of Hertford"/>
    <m/>
    <m/>
    <m/>
    <m/>
    <n v="750"/>
    <m/>
    <m/>
  </r>
  <r>
    <x v="6"/>
    <x v="0"/>
    <s v="No"/>
    <x v="0"/>
    <m/>
    <n v="11"/>
    <m/>
    <m/>
    <s v="071133"/>
    <x v="155"/>
    <x v="92"/>
    <x v="11"/>
    <s v="Archdeaconry of Hertford"/>
    <m/>
    <m/>
    <m/>
    <m/>
    <n v="0"/>
    <m/>
    <m/>
  </r>
  <r>
    <x v="6"/>
    <x v="0"/>
    <s v="No"/>
    <x v="0"/>
    <m/>
    <n v="11"/>
    <m/>
    <m/>
    <s v="071140"/>
    <x v="156"/>
    <x v="93"/>
    <x v="11"/>
    <s v="Archdeaconry of Hertford"/>
    <m/>
    <m/>
    <m/>
    <m/>
    <n v="4486.09"/>
    <m/>
    <m/>
  </r>
  <r>
    <x v="6"/>
    <x v="0"/>
    <s v="OK"/>
    <x v="0"/>
    <m/>
    <n v="11"/>
    <m/>
    <m/>
    <s v="071540"/>
    <x v="157"/>
    <x v="92"/>
    <x v="11"/>
    <s v="Archdeaconry of Hertford"/>
    <m/>
    <m/>
    <m/>
    <m/>
    <n v="2812"/>
    <m/>
    <m/>
  </r>
  <r>
    <x v="6"/>
    <x v="0"/>
    <s v="OK"/>
    <x v="0"/>
    <m/>
    <n v="11"/>
    <m/>
    <m/>
    <s v="071890"/>
    <x v="158"/>
    <x v="92"/>
    <x v="11"/>
    <s v="Archdeaconry of Hertford"/>
    <m/>
    <m/>
    <m/>
    <m/>
    <n v="6024.33"/>
    <m/>
    <m/>
  </r>
  <r>
    <x v="6"/>
    <x v="0"/>
    <s v="OK"/>
    <x v="0"/>
    <m/>
    <n v="11"/>
    <m/>
    <m/>
    <s v="070821"/>
    <x v="159"/>
    <x v="94"/>
    <x v="11"/>
    <s v="Archdeaconry of Hertford"/>
    <m/>
    <m/>
    <m/>
    <m/>
    <n v="4225"/>
    <m/>
    <m/>
  </r>
  <r>
    <x v="6"/>
    <x v="0"/>
    <s v="OK"/>
    <x v="0"/>
    <m/>
    <n v="11"/>
    <m/>
    <m/>
    <s v="072530"/>
    <x v="160"/>
    <x v="90"/>
    <x v="11"/>
    <s v="Archdeaconry of Hertford"/>
    <m/>
    <m/>
    <m/>
    <m/>
    <n v="3342"/>
    <m/>
    <m/>
  </r>
  <r>
    <x v="6"/>
    <x v="0"/>
    <s v="OK"/>
    <x v="0"/>
    <m/>
    <n v="11"/>
    <m/>
    <m/>
    <s v="070800"/>
    <x v="161"/>
    <x v="90"/>
    <x v="11"/>
    <s v="Archdeaconry of Hertford"/>
    <m/>
    <m/>
    <m/>
    <m/>
    <n v="3258"/>
    <m/>
    <m/>
  </r>
  <r>
    <x v="6"/>
    <x v="0"/>
    <s v="OK"/>
    <x v="0"/>
    <m/>
    <n v="11"/>
    <m/>
    <m/>
    <s v="072810"/>
    <x v="162"/>
    <x v="95"/>
    <x v="11"/>
    <s v="Archdeaconry of Hertford"/>
    <m/>
    <m/>
    <m/>
    <m/>
    <n v="8777"/>
    <m/>
    <m/>
  </r>
  <r>
    <x v="6"/>
    <x v="0"/>
    <s v="No"/>
    <x v="0"/>
    <m/>
    <n v="11"/>
    <m/>
    <m/>
    <s v="080210"/>
    <x v="163"/>
    <x v="96"/>
    <x v="12"/>
    <s v="Archdeaconry of Hertford"/>
    <m/>
    <m/>
    <m/>
    <m/>
    <n v="684.71"/>
    <m/>
    <m/>
  </r>
  <r>
    <x v="6"/>
    <x v="0"/>
    <s v="OK"/>
    <x v="0"/>
    <m/>
    <n v="11"/>
    <m/>
    <m/>
    <s v="081610"/>
    <x v="164"/>
    <x v="96"/>
    <x v="12"/>
    <s v="Archdeaconry of Hertford"/>
    <m/>
    <m/>
    <m/>
    <m/>
    <n v="3765.5"/>
    <m/>
    <m/>
  </r>
  <r>
    <x v="6"/>
    <x v="0"/>
    <s v="OK"/>
    <x v="0"/>
    <m/>
    <n v="11"/>
    <m/>
    <m/>
    <s v="080920"/>
    <x v="165"/>
    <x v="96"/>
    <x v="12"/>
    <s v="Archdeaconry of Hertford"/>
    <m/>
    <m/>
    <m/>
    <m/>
    <n v="2115"/>
    <m/>
    <m/>
  </r>
  <r>
    <x v="6"/>
    <x v="0"/>
    <s v="No"/>
    <x v="0"/>
    <m/>
    <n v="11"/>
    <m/>
    <m/>
    <s v="082010"/>
    <x v="166"/>
    <x v="96"/>
    <x v="12"/>
    <s v="Archdeaconry of Hertford"/>
    <m/>
    <m/>
    <m/>
    <m/>
    <n v="500"/>
    <m/>
    <m/>
  </r>
  <r>
    <x v="6"/>
    <x v="0"/>
    <s v="OK"/>
    <x v="0"/>
    <m/>
    <n v="11"/>
    <m/>
    <m/>
    <s v="080350"/>
    <x v="167"/>
    <x v="97"/>
    <x v="12"/>
    <s v="Archdeaconry of Hertford"/>
    <m/>
    <m/>
    <m/>
    <m/>
    <n v="11674.5"/>
    <m/>
    <m/>
  </r>
  <r>
    <x v="6"/>
    <x v="0"/>
    <s v="OK"/>
    <x v="0"/>
    <m/>
    <n v="11"/>
    <m/>
    <m/>
    <s v="080140"/>
    <x v="168"/>
    <x v="98"/>
    <x v="12"/>
    <s v="Archdeaconry of Hertford"/>
    <m/>
    <m/>
    <m/>
    <m/>
    <n v="1264"/>
    <m/>
    <m/>
  </r>
  <r>
    <x v="6"/>
    <x v="0"/>
    <s v="OK"/>
    <x v="0"/>
    <m/>
    <n v="11"/>
    <m/>
    <m/>
    <s v="080510"/>
    <x v="169"/>
    <x v="98"/>
    <x v="12"/>
    <s v="Archdeaconry of Hertford"/>
    <m/>
    <m/>
    <m/>
    <m/>
    <n v="736"/>
    <m/>
    <m/>
  </r>
  <r>
    <x v="6"/>
    <x v="0"/>
    <s v="OK"/>
    <x v="0"/>
    <m/>
    <n v="11"/>
    <m/>
    <m/>
    <s v="082421"/>
    <x v="170"/>
    <x v="98"/>
    <x v="12"/>
    <s v="Archdeaconry of Hertford"/>
    <m/>
    <m/>
    <m/>
    <m/>
    <n v="1526"/>
    <m/>
    <m/>
  </r>
  <r>
    <x v="6"/>
    <x v="0"/>
    <s v="OK"/>
    <x v="0"/>
    <m/>
    <n v="11"/>
    <m/>
    <m/>
    <s v="082720"/>
    <x v="171"/>
    <x v="98"/>
    <x v="12"/>
    <s v="Archdeaconry of Hertford"/>
    <m/>
    <m/>
    <m/>
    <m/>
    <n v="657"/>
    <m/>
    <m/>
  </r>
  <r>
    <x v="6"/>
    <x v="0"/>
    <s v="OK"/>
    <x v="0"/>
    <m/>
    <n v="11"/>
    <m/>
    <m/>
    <s v="082790"/>
    <x v="172"/>
    <x v="98"/>
    <x v="12"/>
    <s v="Archdeaconry of Hertford"/>
    <m/>
    <m/>
    <m/>
    <m/>
    <n v="0"/>
    <m/>
    <m/>
  </r>
  <r>
    <x v="6"/>
    <x v="0"/>
    <s v="No"/>
    <x v="0"/>
    <m/>
    <n v="11"/>
    <m/>
    <m/>
    <s v="081040"/>
    <x v="173"/>
    <x v="99"/>
    <x v="12"/>
    <s v="Archdeaconry of Hertford"/>
    <m/>
    <m/>
    <m/>
    <m/>
    <n v="2358"/>
    <m/>
    <m/>
  </r>
  <r>
    <x v="6"/>
    <x v="0"/>
    <s v="No"/>
    <x v="0"/>
    <m/>
    <n v="11"/>
    <m/>
    <m/>
    <s v="082420"/>
    <x v="174"/>
    <x v="99"/>
    <x v="12"/>
    <s v="Archdeaconry of Hertford"/>
    <m/>
    <m/>
    <m/>
    <m/>
    <n v="0"/>
    <m/>
    <m/>
  </r>
  <r>
    <x v="6"/>
    <x v="0"/>
    <s v="OK"/>
    <x v="0"/>
    <m/>
    <n v="11"/>
    <m/>
    <m/>
    <s v="081200"/>
    <x v="175"/>
    <x v="97"/>
    <x v="12"/>
    <s v="Archdeaconry of Hertford"/>
    <m/>
    <m/>
    <m/>
    <m/>
    <n v="12772.5"/>
    <m/>
    <m/>
  </r>
  <r>
    <x v="6"/>
    <x v="0"/>
    <s v="OK"/>
    <x v="0"/>
    <m/>
    <n v="11"/>
    <m/>
    <m/>
    <s v="081210"/>
    <x v="176"/>
    <x v="97"/>
    <x v="12"/>
    <s v="Archdeaconry of Hertford"/>
    <m/>
    <m/>
    <m/>
    <m/>
    <n v="6417"/>
    <m/>
    <m/>
  </r>
  <r>
    <x v="6"/>
    <x v="0"/>
    <s v="OK"/>
    <x v="0"/>
    <m/>
    <n v="11"/>
    <m/>
    <m/>
    <s v="081220"/>
    <x v="177"/>
    <x v="97"/>
    <x v="12"/>
    <s v="Archdeaconry of Hertford"/>
    <m/>
    <m/>
    <m/>
    <m/>
    <n v="2313"/>
    <m/>
    <m/>
  </r>
  <r>
    <x v="6"/>
    <x v="0"/>
    <s v="No"/>
    <x v="0"/>
    <m/>
    <n v="11"/>
    <m/>
    <m/>
    <s v="081240"/>
    <x v="178"/>
    <x v="100"/>
    <x v="12"/>
    <s v="Archdeaconry of Hertford"/>
    <m/>
    <m/>
    <m/>
    <m/>
    <n v="4722"/>
    <m/>
    <m/>
  </r>
  <r>
    <x v="6"/>
    <x v="0"/>
    <s v="No"/>
    <x v="0"/>
    <m/>
    <n v="11"/>
    <m/>
    <m/>
    <s v="082560"/>
    <x v="179"/>
    <x v="101"/>
    <x v="12"/>
    <s v="Archdeaconry of Hertford"/>
    <m/>
    <m/>
    <m/>
    <m/>
    <n v="0"/>
    <m/>
    <m/>
  </r>
  <r>
    <x v="6"/>
    <x v="0"/>
    <s v="OK"/>
    <x v="0"/>
    <m/>
    <n v="11"/>
    <m/>
    <m/>
    <s v="081370"/>
    <x v="180"/>
    <x v="102"/>
    <x v="12"/>
    <s v="Archdeaconry of Hertford"/>
    <m/>
    <m/>
    <m/>
    <m/>
    <n v="1573"/>
    <m/>
    <m/>
  </r>
  <r>
    <x v="6"/>
    <x v="0"/>
    <s v="OK"/>
    <x v="0"/>
    <m/>
    <n v="11"/>
    <m/>
    <m/>
    <s v="082710"/>
    <x v="181"/>
    <x v="102"/>
    <x v="12"/>
    <s v="Archdeaconry of Hertford"/>
    <m/>
    <m/>
    <m/>
    <m/>
    <n v="1278"/>
    <m/>
    <m/>
  </r>
  <r>
    <x v="6"/>
    <x v="0"/>
    <s v="OK"/>
    <x v="0"/>
    <m/>
    <n v="11"/>
    <m/>
    <m/>
    <s v="082870"/>
    <x v="182"/>
    <x v="102"/>
    <x v="12"/>
    <s v="Archdeaconry of Hertford"/>
    <m/>
    <m/>
    <m/>
    <m/>
    <n v="1489"/>
    <m/>
    <m/>
  </r>
  <r>
    <x v="6"/>
    <x v="0"/>
    <s v="No"/>
    <x v="0"/>
    <m/>
    <n v="11"/>
    <m/>
    <m/>
    <s v="081590"/>
    <x v="183"/>
    <x v="97"/>
    <x v="12"/>
    <s v="Archdeaconry of Hertford"/>
    <m/>
    <m/>
    <m/>
    <m/>
    <n v="1335.75"/>
    <m/>
    <m/>
  </r>
  <r>
    <x v="6"/>
    <x v="0"/>
    <s v="No"/>
    <x v="0"/>
    <m/>
    <n v="11"/>
    <m/>
    <m/>
    <s v="082690"/>
    <x v="184"/>
    <x v="103"/>
    <x v="12"/>
    <s v="Archdeaconry of Hertford"/>
    <m/>
    <m/>
    <m/>
    <m/>
    <n v="9393.33"/>
    <m/>
    <m/>
  </r>
  <r>
    <x v="6"/>
    <x v="0"/>
    <s v="OK"/>
    <x v="0"/>
    <m/>
    <n v="11"/>
    <m/>
    <m/>
    <s v="082700"/>
    <x v="185"/>
    <x v="104"/>
    <x v="12"/>
    <s v="Archdeaconry of Hertford"/>
    <m/>
    <m/>
    <m/>
    <m/>
    <n v="5856"/>
    <m/>
    <m/>
  </r>
  <r>
    <x v="6"/>
    <x v="0"/>
    <s v="No"/>
    <x v="0"/>
    <m/>
    <n v="11"/>
    <m/>
    <m/>
    <s v="122445"/>
    <x v="186"/>
    <x v="105"/>
    <x v="13"/>
    <s v="Archdeaconry of Hertford"/>
    <m/>
    <m/>
    <m/>
    <m/>
    <n v="5000"/>
    <m/>
    <m/>
  </r>
  <r>
    <x v="6"/>
    <x v="0"/>
    <s v="No"/>
    <x v="0"/>
    <m/>
    <n v="11"/>
    <m/>
    <m/>
    <s v="121470"/>
    <x v="188"/>
    <x v="107"/>
    <x v="13"/>
    <s v="Archdeaconry of Hertford"/>
    <m/>
    <m/>
    <m/>
    <m/>
    <n v="2500"/>
    <m/>
    <m/>
  </r>
  <r>
    <x v="6"/>
    <x v="0"/>
    <s v="No"/>
    <x v="0"/>
    <m/>
    <n v="11"/>
    <m/>
    <m/>
    <s v="122440"/>
    <x v="187"/>
    <x v="106"/>
    <x v="13"/>
    <s v="Archdeaconry of Hertford"/>
    <m/>
    <m/>
    <m/>
    <m/>
    <n v="3009.25"/>
    <m/>
    <m/>
  </r>
  <r>
    <x v="6"/>
    <x v="0"/>
    <s v="OK"/>
    <x v="0"/>
    <m/>
    <n v="11"/>
    <m/>
    <m/>
    <s v="122442"/>
    <x v="189"/>
    <x v="108"/>
    <x v="13"/>
    <s v="Archdeaconry of Hertford"/>
    <m/>
    <m/>
    <m/>
    <m/>
    <n v="3395.2"/>
    <m/>
    <m/>
  </r>
  <r>
    <x v="6"/>
    <x v="0"/>
    <s v="OK"/>
    <x v="0"/>
    <m/>
    <n v="11"/>
    <m/>
    <m/>
    <s v="122441"/>
    <x v="190"/>
    <x v="109"/>
    <x v="13"/>
    <s v="Archdeaconry of Hertford"/>
    <m/>
    <m/>
    <m/>
    <m/>
    <n v="5490"/>
    <m/>
    <m/>
  </r>
  <r>
    <x v="6"/>
    <x v="0"/>
    <s v="No"/>
    <x v="0"/>
    <m/>
    <n v="11"/>
    <m/>
    <m/>
    <s v="122443"/>
    <x v="191"/>
    <x v="110"/>
    <x v="13"/>
    <s v="Archdeaconry of Hertford"/>
    <m/>
    <m/>
    <m/>
    <m/>
    <n v="0"/>
    <m/>
    <m/>
  </r>
  <r>
    <x v="6"/>
    <x v="0"/>
    <s v="OK"/>
    <x v="0"/>
    <m/>
    <n v="11"/>
    <m/>
    <m/>
    <s v="122444"/>
    <x v="192"/>
    <x v="111"/>
    <x v="13"/>
    <s v="Archdeaconry of Hertford"/>
    <m/>
    <m/>
    <m/>
    <m/>
    <n v="4220.67"/>
    <m/>
    <m/>
  </r>
  <r>
    <x v="6"/>
    <x v="0"/>
    <s v="No"/>
    <x v="1"/>
    <m/>
    <n v="11"/>
    <m/>
    <m/>
    <s v="122446"/>
    <x v="193"/>
    <x v="112"/>
    <x v="13"/>
    <s v="Archdeaconry of Hertford"/>
    <m/>
    <m/>
    <m/>
    <m/>
    <n v="5631.41"/>
    <m/>
    <m/>
  </r>
  <r>
    <x v="6"/>
    <x v="0"/>
    <s v="OK"/>
    <x v="0"/>
    <m/>
    <n v="11"/>
    <m/>
    <m/>
    <s v="122447"/>
    <x v="194"/>
    <x v="113"/>
    <x v="13"/>
    <s v="Archdeaconry of Hertford"/>
    <m/>
    <m/>
    <m/>
    <m/>
    <n v="4762"/>
    <m/>
    <m/>
  </r>
  <r>
    <x v="6"/>
    <x v="0"/>
    <s v="OK"/>
    <x v="0"/>
    <m/>
    <n v="11"/>
    <m/>
    <m/>
    <s v="150050"/>
    <x v="195"/>
    <x v="114"/>
    <x v="14"/>
    <s v="Archdeaconry of Bedford"/>
    <m/>
    <m/>
    <m/>
    <m/>
    <n v="0"/>
    <m/>
    <m/>
  </r>
  <r>
    <x v="6"/>
    <x v="0"/>
    <s v="No"/>
    <x v="0"/>
    <m/>
    <n v="11"/>
    <m/>
    <m/>
    <s v="151810"/>
    <x v="196"/>
    <x v="114"/>
    <x v="14"/>
    <s v="Archdeaconry of Bedford"/>
    <m/>
    <m/>
    <m/>
    <m/>
    <n v="0"/>
    <m/>
    <m/>
  </r>
  <r>
    <x v="6"/>
    <x v="0"/>
    <s v="OK"/>
    <x v="0"/>
    <m/>
    <n v="11"/>
    <m/>
    <m/>
    <s v="152430"/>
    <x v="197"/>
    <x v="114"/>
    <x v="14"/>
    <s v="Archdeaconry of Bedford"/>
    <m/>
    <m/>
    <m/>
    <m/>
    <n v="3240"/>
    <m/>
    <m/>
  </r>
  <r>
    <x v="6"/>
    <x v="0"/>
    <s v="No"/>
    <x v="0"/>
    <m/>
    <n v="11"/>
    <m/>
    <m/>
    <s v="150130"/>
    <x v="198"/>
    <x v="115"/>
    <x v="14"/>
    <s v="Archdeaconry of Bedford"/>
    <m/>
    <m/>
    <m/>
    <m/>
    <n v="500"/>
    <m/>
    <m/>
  </r>
  <r>
    <x v="6"/>
    <x v="0"/>
    <s v="No"/>
    <x v="0"/>
    <m/>
    <n v="11"/>
    <m/>
    <m/>
    <s v="151380"/>
    <x v="199"/>
    <x v="115"/>
    <x v="14"/>
    <s v="Archdeaconry of Bedford"/>
    <m/>
    <m/>
    <m/>
    <m/>
    <n v="0"/>
    <m/>
    <m/>
  </r>
  <r>
    <x v="6"/>
    <x v="0"/>
    <s v="No"/>
    <x v="0"/>
    <m/>
    <n v="11"/>
    <m/>
    <m/>
    <s v="152120"/>
    <x v="200"/>
    <x v="115"/>
    <x v="14"/>
    <s v="Archdeaconry of Bedford"/>
    <m/>
    <m/>
    <m/>
    <m/>
    <n v="0"/>
    <m/>
    <m/>
  </r>
  <r>
    <x v="6"/>
    <x v="0"/>
    <s v="No"/>
    <x v="0"/>
    <m/>
    <n v="11"/>
    <m/>
    <m/>
    <s v="150200"/>
    <x v="201"/>
    <x v="116"/>
    <x v="14"/>
    <s v="Archdeaconry of Bedford"/>
    <m/>
    <m/>
    <m/>
    <m/>
    <n v="0"/>
    <m/>
    <m/>
  </r>
  <r>
    <x v="6"/>
    <x v="0"/>
    <s v="OK"/>
    <x v="0"/>
    <m/>
    <n v="11"/>
    <m/>
    <m/>
    <s v="151260"/>
    <x v="202"/>
    <x v="116"/>
    <x v="14"/>
    <s v="Archdeaconry of Bedford"/>
    <m/>
    <m/>
    <m/>
    <m/>
    <n v="3811"/>
    <m/>
    <m/>
  </r>
  <r>
    <x v="6"/>
    <x v="0"/>
    <s v="No"/>
    <x v="0"/>
    <m/>
    <n v="11"/>
    <m/>
    <m/>
    <s v="151230"/>
    <x v="203"/>
    <x v="116"/>
    <x v="14"/>
    <s v="Archdeaconry of Bedford"/>
    <m/>
    <m/>
    <m/>
    <m/>
    <n v="126"/>
    <m/>
    <m/>
  </r>
  <r>
    <x v="6"/>
    <x v="0"/>
    <s v="No"/>
    <x v="0"/>
    <m/>
    <n v="11"/>
    <m/>
    <m/>
    <s v="150201"/>
    <x v="204"/>
    <x v="117"/>
    <x v="14"/>
    <s v="Archdeaconry of Bedford"/>
    <m/>
    <m/>
    <m/>
    <m/>
    <n v="1914"/>
    <m/>
    <m/>
  </r>
  <r>
    <x v="6"/>
    <x v="0"/>
    <s v="OK"/>
    <x v="0"/>
    <m/>
    <n v="11"/>
    <m/>
    <m/>
    <s v="150930"/>
    <x v="205"/>
    <x v="117"/>
    <x v="14"/>
    <s v="Archdeaconry of Bedford"/>
    <m/>
    <m/>
    <m/>
    <m/>
    <n v="1168"/>
    <m/>
    <m/>
  </r>
  <r>
    <x v="6"/>
    <x v="0"/>
    <s v="No"/>
    <x v="0"/>
    <m/>
    <n v="11"/>
    <m/>
    <m/>
    <s v="151820"/>
    <x v="206"/>
    <x v="117"/>
    <x v="14"/>
    <s v="Archdeaconry of Bedford"/>
    <m/>
    <m/>
    <m/>
    <m/>
    <n v="62.5"/>
    <m/>
    <m/>
  </r>
  <r>
    <x v="6"/>
    <x v="0"/>
    <s v="OK"/>
    <x v="0"/>
    <m/>
    <n v="11"/>
    <m/>
    <m/>
    <s v="152930"/>
    <x v="207"/>
    <x v="117"/>
    <x v="14"/>
    <s v="Archdeaconry of Bedford"/>
    <m/>
    <m/>
    <m/>
    <m/>
    <n v="4775"/>
    <m/>
    <m/>
  </r>
  <r>
    <x v="6"/>
    <x v="0"/>
    <s v="No"/>
    <x v="0"/>
    <m/>
    <n v="11"/>
    <m/>
    <m/>
    <s v="151090"/>
    <x v="208"/>
    <x v="118"/>
    <x v="14"/>
    <s v="Archdeaconry of Bedford"/>
    <m/>
    <m/>
    <m/>
    <m/>
    <n v="1250"/>
    <m/>
    <m/>
  </r>
  <r>
    <x v="6"/>
    <x v="0"/>
    <s v="OK"/>
    <x v="0"/>
    <m/>
    <n v="11"/>
    <m/>
    <m/>
    <s v="150961"/>
    <x v="209"/>
    <x v="119"/>
    <x v="14"/>
    <s v="Archdeaconry of Bedford"/>
    <m/>
    <m/>
    <m/>
    <m/>
    <n v="8214"/>
    <m/>
    <m/>
  </r>
  <r>
    <x v="6"/>
    <x v="0"/>
    <s v="OK"/>
    <x v="0"/>
    <m/>
    <n v="11"/>
    <m/>
    <m/>
    <s v="152040"/>
    <x v="210"/>
    <x v="119"/>
    <x v="14"/>
    <s v="Archdeaconry of Bedford"/>
    <m/>
    <m/>
    <m/>
    <m/>
    <n v="1650"/>
    <m/>
    <m/>
  </r>
  <r>
    <x v="6"/>
    <x v="0"/>
    <s v="OK"/>
    <x v="0"/>
    <m/>
    <n v="11"/>
    <m/>
    <m/>
    <s v="152360"/>
    <x v="211"/>
    <x v="119"/>
    <x v="14"/>
    <s v="Archdeaconry of Bedford"/>
    <m/>
    <m/>
    <m/>
    <m/>
    <n v="1600"/>
    <m/>
    <m/>
  </r>
  <r>
    <x v="6"/>
    <x v="0"/>
    <s v="OK"/>
    <x v="0"/>
    <m/>
    <n v="11"/>
    <m/>
    <m/>
    <s v="150970"/>
    <x v="212"/>
    <x v="120"/>
    <x v="14"/>
    <s v="Archdeaconry of Bedford"/>
    <m/>
    <m/>
    <m/>
    <m/>
    <n v="5334"/>
    <m/>
    <m/>
  </r>
  <r>
    <x v="6"/>
    <x v="0"/>
    <s v="OK"/>
    <x v="0"/>
    <m/>
    <n v="11"/>
    <m/>
    <m/>
    <s v="151780"/>
    <x v="213"/>
    <x v="121"/>
    <x v="14"/>
    <s v="Archdeaconry of Bedford"/>
    <m/>
    <m/>
    <m/>
    <m/>
    <n v="3421"/>
    <m/>
    <m/>
  </r>
  <r>
    <x v="6"/>
    <x v="0"/>
    <s v="No"/>
    <x v="0"/>
    <m/>
    <n v="11"/>
    <m/>
    <m/>
    <s v="152580"/>
    <x v="214"/>
    <x v="118"/>
    <x v="14"/>
    <s v="Archdeaconry of Bedford"/>
    <m/>
    <m/>
    <m/>
    <m/>
    <n v="500"/>
    <m/>
    <m/>
  </r>
  <r>
    <x v="6"/>
    <x v="0"/>
    <s v="OK"/>
    <x v="0"/>
    <m/>
    <n v="11"/>
    <m/>
    <m/>
    <s v="152850"/>
    <x v="215"/>
    <x v="118"/>
    <x v="14"/>
    <s v="Archdeaconry of Bedford"/>
    <m/>
    <m/>
    <m/>
    <m/>
    <n v="2423"/>
    <m/>
    <m/>
  </r>
  <r>
    <x v="6"/>
    <x v="0"/>
    <s v="No"/>
    <x v="0"/>
    <m/>
    <n v="11"/>
    <m/>
    <m/>
    <s v="152940"/>
    <x v="216"/>
    <x v="122"/>
    <x v="14"/>
    <s v="Archdeaconry of Bedford"/>
    <m/>
    <m/>
    <m/>
    <m/>
    <n v="5183.49"/>
    <m/>
    <m/>
  </r>
  <r>
    <x v="6"/>
    <x v="0"/>
    <s v="No"/>
    <x v="0"/>
    <m/>
    <n v="11"/>
    <m/>
    <m/>
    <s v="150100"/>
    <x v="217"/>
    <x v="123"/>
    <x v="14"/>
    <s v="Archdeaconry of Bedford"/>
    <m/>
    <m/>
    <m/>
    <m/>
    <n v="1000"/>
    <m/>
    <m/>
  </r>
  <r>
    <x v="6"/>
    <x v="0"/>
    <s v="No"/>
    <x v="0"/>
    <m/>
    <n v="11"/>
    <m/>
    <m/>
    <s v="150610"/>
    <x v="218"/>
    <x v="124"/>
    <x v="14"/>
    <s v="Archdeaconry of Bedford"/>
    <m/>
    <m/>
    <m/>
    <m/>
    <n v="600"/>
    <m/>
    <m/>
  </r>
  <r>
    <x v="6"/>
    <x v="0"/>
    <s v="No"/>
    <x v="0"/>
    <m/>
    <n v="11"/>
    <m/>
    <m/>
    <s v="151790"/>
    <x v="219"/>
    <x v="124"/>
    <x v="14"/>
    <s v="Archdeaconry of Bedford"/>
    <m/>
    <m/>
    <m/>
    <m/>
    <n v="875"/>
    <m/>
    <m/>
  </r>
  <r>
    <x v="6"/>
    <x v="0"/>
    <s v="No"/>
    <x v="0"/>
    <m/>
    <n v="11"/>
    <m/>
    <m/>
    <s v="152650"/>
    <x v="220"/>
    <x v="125"/>
    <x v="14"/>
    <s v="Archdeaconry of Bedford"/>
    <m/>
    <m/>
    <m/>
    <m/>
    <n v="750"/>
    <m/>
    <m/>
  </r>
  <r>
    <x v="6"/>
    <x v="0"/>
    <s v="No"/>
    <x v="0"/>
    <m/>
    <n v="11"/>
    <m/>
    <m/>
    <s v="150700"/>
    <x v="221"/>
    <x v="126"/>
    <x v="14"/>
    <s v="Archdeaconry of Bedford"/>
    <m/>
    <m/>
    <m/>
    <m/>
    <n v="3028"/>
    <m/>
    <m/>
  </r>
  <r>
    <x v="6"/>
    <x v="0"/>
    <s v="No"/>
    <x v="0"/>
    <m/>
    <n v="11"/>
    <m/>
    <m/>
    <s v="152370"/>
    <x v="222"/>
    <x v="126"/>
    <x v="14"/>
    <s v="Archdeaconry of Bedford"/>
    <m/>
    <m/>
    <m/>
    <m/>
    <n v="0"/>
    <m/>
    <m/>
  </r>
  <r>
    <x v="6"/>
    <x v="0"/>
    <s v="No"/>
    <x v="0"/>
    <m/>
    <n v="11"/>
    <m/>
    <m/>
    <s v="150710"/>
    <x v="223"/>
    <x v="121"/>
    <x v="14"/>
    <s v="Archdeaconry of Bedford"/>
    <m/>
    <m/>
    <m/>
    <m/>
    <n v="1594"/>
    <m/>
    <m/>
  </r>
  <r>
    <x v="6"/>
    <x v="0"/>
    <s v="OK"/>
    <x v="0"/>
    <m/>
    <n v="11"/>
    <m/>
    <m/>
    <s v="152350"/>
    <x v="224"/>
    <x v="125"/>
    <x v="14"/>
    <s v="Archdeaconry of Bedford"/>
    <m/>
    <m/>
    <m/>
    <m/>
    <n v="0"/>
    <m/>
    <m/>
  </r>
  <r>
    <x v="6"/>
    <x v="0"/>
    <s v="No"/>
    <x v="0"/>
    <m/>
    <n v="11"/>
    <m/>
    <m/>
    <s v="151150"/>
    <x v="225"/>
    <x v="126"/>
    <x v="14"/>
    <s v="Archdeaconry of Bedford"/>
    <m/>
    <m/>
    <m/>
    <m/>
    <n v="1311"/>
    <m/>
    <m/>
  </r>
  <r>
    <x v="6"/>
    <x v="0"/>
    <s v="No"/>
    <x v="0"/>
    <m/>
    <n v="11"/>
    <m/>
    <m/>
    <s v="151190"/>
    <x v="226"/>
    <x v="127"/>
    <x v="14"/>
    <s v="Archdeaconry of Bedford"/>
    <m/>
    <m/>
    <m/>
    <m/>
    <n v="1000"/>
    <m/>
    <m/>
  </r>
  <r>
    <x v="6"/>
    <x v="0"/>
    <s v="OK"/>
    <x v="0"/>
    <m/>
    <n v="11"/>
    <m/>
    <m/>
    <s v="151490"/>
    <x v="227"/>
    <x v="127"/>
    <x v="14"/>
    <s v="Archdeaconry of Bedford"/>
    <m/>
    <m/>
    <m/>
    <m/>
    <n v="2359"/>
    <m/>
    <m/>
  </r>
  <r>
    <x v="6"/>
    <x v="0"/>
    <s v="No"/>
    <x v="0"/>
    <m/>
    <n v="11"/>
    <m/>
    <m/>
    <s v="152330"/>
    <x v="228"/>
    <x v="124"/>
    <x v="14"/>
    <s v="Archdeaconry of Bedford"/>
    <m/>
    <m/>
    <m/>
    <m/>
    <n v="400"/>
    <m/>
    <m/>
  </r>
  <r>
    <x v="6"/>
    <x v="0"/>
    <s v="No"/>
    <x v="0"/>
    <m/>
    <n v="11"/>
    <m/>
    <m/>
    <s v="160220"/>
    <x v="229"/>
    <x v="128"/>
    <x v="15"/>
    <s v="Archdeaconry of Bedford"/>
    <m/>
    <m/>
    <m/>
    <m/>
    <n v="2100.41"/>
    <m/>
    <m/>
  </r>
  <r>
    <x v="6"/>
    <x v="0"/>
    <s v="OK"/>
    <x v="1"/>
    <m/>
    <n v="11"/>
    <m/>
    <m/>
    <s v="160230"/>
    <x v="230"/>
    <x v="129"/>
    <x v="15"/>
    <s v="Archdeaconry of Bedford"/>
    <m/>
    <m/>
    <m/>
    <m/>
    <n v="12293"/>
    <m/>
    <m/>
  </r>
  <r>
    <x v="6"/>
    <x v="0"/>
    <s v="OK"/>
    <x v="0"/>
    <m/>
    <n v="11"/>
    <m/>
    <m/>
    <s v="160250"/>
    <x v="231"/>
    <x v="130"/>
    <x v="15"/>
    <s v="Archdeaconry of Bedford"/>
    <m/>
    <m/>
    <m/>
    <m/>
    <n v="10818"/>
    <m/>
    <m/>
  </r>
  <r>
    <x v="6"/>
    <x v="0"/>
    <s v="OK"/>
    <x v="0"/>
    <m/>
    <n v="11"/>
    <m/>
    <m/>
    <s v="160270"/>
    <x v="232"/>
    <x v="131"/>
    <x v="15"/>
    <s v="Archdeaconry of Bedford"/>
    <m/>
    <m/>
    <m/>
    <m/>
    <n v="5192"/>
    <m/>
    <m/>
  </r>
  <r>
    <x v="6"/>
    <x v="0"/>
    <s v="No"/>
    <x v="0"/>
    <m/>
    <n v="11"/>
    <m/>
    <m/>
    <s v="160290"/>
    <x v="233"/>
    <x v="132"/>
    <x v="15"/>
    <s v="Archdeaconry of Bedford"/>
    <m/>
    <m/>
    <m/>
    <m/>
    <n v="2400"/>
    <m/>
    <m/>
  </r>
  <r>
    <x v="6"/>
    <x v="0"/>
    <s v="No"/>
    <x v="0"/>
    <m/>
    <n v="11"/>
    <m/>
    <m/>
    <s v="160320"/>
    <x v="234"/>
    <x v="133"/>
    <x v="15"/>
    <s v="Archdeaconry of Bedford"/>
    <m/>
    <m/>
    <m/>
    <m/>
    <n v="1444"/>
    <m/>
    <m/>
  </r>
  <r>
    <x v="6"/>
    <x v="0"/>
    <s v="No"/>
    <x v="0"/>
    <m/>
    <n v="11"/>
    <m/>
    <m/>
    <s v="160330"/>
    <x v="235"/>
    <x v="134"/>
    <x v="15"/>
    <s v="Archdeaconry of Bedford"/>
    <m/>
    <m/>
    <m/>
    <m/>
    <n v="2000"/>
    <m/>
    <m/>
  </r>
  <r>
    <x v="6"/>
    <x v="0"/>
    <s v="OK"/>
    <x v="0"/>
    <m/>
    <n v="11"/>
    <m/>
    <m/>
    <s v="160380"/>
    <x v="236"/>
    <x v="135"/>
    <x v="15"/>
    <s v="Archdeaconry of Bedford"/>
    <m/>
    <m/>
    <m/>
    <m/>
    <n v="0"/>
    <m/>
    <m/>
  </r>
  <r>
    <x v="6"/>
    <x v="0"/>
    <s v="No"/>
    <x v="0"/>
    <m/>
    <n v="11"/>
    <m/>
    <m/>
    <s v="161410"/>
    <x v="237"/>
    <x v="136"/>
    <x v="15"/>
    <s v="Archdeaconry of Bedford"/>
    <m/>
    <m/>
    <m/>
    <m/>
    <n v="500"/>
    <m/>
    <m/>
  </r>
  <r>
    <x v="6"/>
    <x v="0"/>
    <s v="OK"/>
    <x v="0"/>
    <m/>
    <n v="11"/>
    <m/>
    <m/>
    <s v="161020"/>
    <x v="238"/>
    <x v="137"/>
    <x v="15"/>
    <s v="Archdeaconry of Bedford"/>
    <m/>
    <m/>
    <m/>
    <m/>
    <n v="5162"/>
    <m/>
    <m/>
  </r>
  <r>
    <x v="6"/>
    <x v="0"/>
    <s v="No"/>
    <x v="0"/>
    <m/>
    <n v="11"/>
    <m/>
    <m/>
    <s v="161411"/>
    <x v="239"/>
    <x v="138"/>
    <x v="15"/>
    <s v="Archdeaconry of Bedford"/>
    <m/>
    <m/>
    <m/>
    <m/>
    <n v="1500"/>
    <m/>
    <m/>
  </r>
  <r>
    <x v="6"/>
    <x v="0"/>
    <s v="OK"/>
    <x v="0"/>
    <m/>
    <n v="11"/>
    <m/>
    <m/>
    <s v="160280"/>
    <x v="240"/>
    <x v="139"/>
    <x v="15"/>
    <s v="Archdeaconry of Bedford"/>
    <m/>
    <m/>
    <m/>
    <m/>
    <n v="0"/>
    <m/>
    <m/>
  </r>
  <r>
    <x v="6"/>
    <x v="0"/>
    <s v="OK"/>
    <x v="0"/>
    <m/>
    <n v="11"/>
    <m/>
    <m/>
    <s v="162090"/>
    <x v="241"/>
    <x v="140"/>
    <x v="15"/>
    <s v="Archdeaconry of Bedford"/>
    <m/>
    <m/>
    <m/>
    <m/>
    <n v="0"/>
    <m/>
    <m/>
  </r>
  <r>
    <x v="6"/>
    <x v="0"/>
    <s v="No"/>
    <x v="0"/>
    <m/>
    <n v="11"/>
    <m/>
    <m/>
    <s v="160620"/>
    <x v="242"/>
    <x v="141"/>
    <x v="15"/>
    <s v="Archdeaconry of Bedford"/>
    <m/>
    <m/>
    <m/>
    <m/>
    <n v="0"/>
    <m/>
    <m/>
  </r>
  <r>
    <x v="6"/>
    <x v="0"/>
    <s v="No"/>
    <x v="1"/>
    <m/>
    <n v="11"/>
    <m/>
    <m/>
    <s v="160780"/>
    <x v="243"/>
    <x v="142"/>
    <x v="15"/>
    <s v="Archdeaconry of Bedford"/>
    <m/>
    <m/>
    <m/>
    <m/>
    <n v="4000"/>
    <m/>
    <m/>
  </r>
  <r>
    <x v="6"/>
    <x v="0"/>
    <s v="No"/>
    <x v="0"/>
    <m/>
    <n v="11"/>
    <m/>
    <m/>
    <s v="160310"/>
    <x v="244"/>
    <x v="141"/>
    <x v="15"/>
    <s v="Archdeaconry of Bedford"/>
    <m/>
    <m/>
    <m/>
    <m/>
    <n v="250"/>
    <m/>
    <m/>
  </r>
  <r>
    <x v="6"/>
    <x v="0"/>
    <s v="No"/>
    <x v="0"/>
    <m/>
    <n v="11"/>
    <m/>
    <m/>
    <s v="161330"/>
    <x v="245"/>
    <x v="142"/>
    <x v="15"/>
    <s v="Archdeaconry of Bedford"/>
    <m/>
    <m/>
    <m/>
    <m/>
    <n v="500"/>
    <m/>
    <m/>
  </r>
  <r>
    <x v="6"/>
    <x v="0"/>
    <s v="No"/>
    <x v="0"/>
    <m/>
    <n v="11"/>
    <m/>
    <m/>
    <s v="160900"/>
    <x v="246"/>
    <x v="141"/>
    <x v="15"/>
    <s v="Archdeaconry of Bedford"/>
    <m/>
    <m/>
    <m/>
    <m/>
    <n v="2000"/>
    <m/>
    <m/>
  </r>
  <r>
    <x v="6"/>
    <x v="0"/>
    <s v="No"/>
    <x v="0"/>
    <m/>
    <n v="11"/>
    <m/>
    <m/>
    <s v="161350"/>
    <x v="247"/>
    <x v="141"/>
    <x v="15"/>
    <s v="Archdeaconry of Bedford"/>
    <m/>
    <m/>
    <m/>
    <m/>
    <n v="500"/>
    <m/>
    <m/>
  </r>
  <r>
    <x v="6"/>
    <x v="0"/>
    <s v="No"/>
    <x v="0"/>
    <m/>
    <n v="11"/>
    <m/>
    <m/>
    <s v="162920"/>
    <x v="248"/>
    <x v="141"/>
    <x v="15"/>
    <s v="Archdeaconry of Bedford"/>
    <m/>
    <m/>
    <m/>
    <m/>
    <n v="1500"/>
    <m/>
    <m/>
  </r>
  <r>
    <x v="6"/>
    <x v="0"/>
    <s v="OK"/>
    <x v="0"/>
    <m/>
    <n v="11"/>
    <m/>
    <m/>
    <s v="161770"/>
    <x v="250"/>
    <x v="144"/>
    <x v="15"/>
    <s v="Archdeaconry of Bedford"/>
    <m/>
    <m/>
    <m/>
    <m/>
    <n v="2279.75"/>
    <m/>
    <m/>
  </r>
  <r>
    <x v="6"/>
    <x v="0"/>
    <s v="OK"/>
    <x v="1"/>
    <m/>
    <n v="11"/>
    <m/>
    <m/>
    <s v="162960"/>
    <x v="251"/>
    <x v="145"/>
    <x v="15"/>
    <s v="Archdeaconry of Bedford"/>
    <m/>
    <m/>
    <m/>
    <m/>
    <n v="5000"/>
    <m/>
    <m/>
  </r>
  <r>
    <x v="6"/>
    <x v="0"/>
    <s v="OK"/>
    <x v="0"/>
    <m/>
    <n v="11"/>
    <m/>
    <m/>
    <s v="170390"/>
    <x v="252"/>
    <x v="146"/>
    <x v="17"/>
    <s v="Archdeaconry of Bedford"/>
    <m/>
    <m/>
    <m/>
    <m/>
    <n v="6497"/>
    <m/>
    <m/>
  </r>
  <r>
    <x v="6"/>
    <x v="0"/>
    <s v="OK"/>
    <x v="0"/>
    <m/>
    <n v="11"/>
    <m/>
    <m/>
    <s v="170450"/>
    <x v="253"/>
    <x v="147"/>
    <x v="17"/>
    <s v="Archdeaconry of Bedford"/>
    <m/>
    <m/>
    <m/>
    <m/>
    <n v="1200"/>
    <m/>
    <m/>
  </r>
  <r>
    <x v="6"/>
    <x v="0"/>
    <s v="No"/>
    <x v="0"/>
    <m/>
    <n v="11"/>
    <m/>
    <m/>
    <s v="172520"/>
    <x v="254"/>
    <x v="147"/>
    <x v="17"/>
    <s v="Archdeaconry of Bedford"/>
    <m/>
    <m/>
    <m/>
    <m/>
    <n v="1000"/>
    <m/>
    <m/>
  </r>
  <r>
    <x v="6"/>
    <x v="0"/>
    <s v="No"/>
    <x v="0"/>
    <m/>
    <n v="11"/>
    <m/>
    <m/>
    <s v="170600"/>
    <x v="255"/>
    <x v="148"/>
    <x v="17"/>
    <s v="Archdeaconry of Bedford"/>
    <m/>
    <m/>
    <m/>
    <m/>
    <n v="0"/>
    <m/>
    <m/>
  </r>
  <r>
    <x v="6"/>
    <x v="0"/>
    <s v="OK"/>
    <x v="0"/>
    <m/>
    <n v="11"/>
    <m/>
    <m/>
    <s v="171950"/>
    <x v="256"/>
    <x v="148"/>
    <x v="17"/>
    <s v="Archdeaconry of Bedford"/>
    <m/>
    <m/>
    <m/>
    <m/>
    <n v="476"/>
    <m/>
    <m/>
  </r>
  <r>
    <x v="6"/>
    <x v="0"/>
    <s v="OK"/>
    <x v="0"/>
    <m/>
    <n v="11"/>
    <m/>
    <m/>
    <s v="171910"/>
    <x v="257"/>
    <x v="148"/>
    <x v="17"/>
    <s v="Archdeaconry of Bedford"/>
    <m/>
    <m/>
    <m/>
    <m/>
    <n v="0"/>
    <m/>
    <m/>
  </r>
  <r>
    <x v="6"/>
    <x v="0"/>
    <s v="OK"/>
    <x v="0"/>
    <m/>
    <n v="11"/>
    <m/>
    <m/>
    <s v="170712"/>
    <x v="258"/>
    <x v="149"/>
    <x v="17"/>
    <s v="Archdeaconry of Bedford"/>
    <m/>
    <m/>
    <m/>
    <m/>
    <n v="285"/>
    <m/>
    <m/>
  </r>
  <r>
    <x v="6"/>
    <x v="0"/>
    <s v="No"/>
    <x v="0"/>
    <m/>
    <n v="11"/>
    <m/>
    <m/>
    <s v="172030"/>
    <x v="259"/>
    <x v="149"/>
    <x v="17"/>
    <s v="Archdeaconry of Bedford"/>
    <m/>
    <m/>
    <m/>
    <m/>
    <n v="0"/>
    <m/>
    <m/>
  </r>
  <r>
    <x v="6"/>
    <x v="0"/>
    <s v="OK"/>
    <x v="0"/>
    <m/>
    <n v="11"/>
    <m/>
    <m/>
    <s v="172510"/>
    <x v="260"/>
    <x v="149"/>
    <x v="17"/>
    <s v="Archdeaconry of Bedford"/>
    <m/>
    <m/>
    <m/>
    <m/>
    <n v="0"/>
    <m/>
    <m/>
  </r>
  <r>
    <x v="6"/>
    <x v="0"/>
    <s v="OK"/>
    <x v="0"/>
    <m/>
    <n v="11"/>
    <m/>
    <m/>
    <s v="170760"/>
    <x v="261"/>
    <x v="150"/>
    <x v="17"/>
    <s v="Archdeaconry of Bedford"/>
    <m/>
    <m/>
    <m/>
    <m/>
    <n v="3855.5"/>
    <m/>
    <m/>
  </r>
  <r>
    <x v="6"/>
    <x v="0"/>
    <s v="OK"/>
    <x v="0"/>
    <m/>
    <n v="11"/>
    <m/>
    <m/>
    <s v="172910"/>
    <x v="262"/>
    <x v="150"/>
    <x v="17"/>
    <s v="Archdeaconry of Bedford"/>
    <m/>
    <m/>
    <m/>
    <m/>
    <n v="1800"/>
    <m/>
    <m/>
  </r>
  <r>
    <x v="6"/>
    <x v="0"/>
    <s v="No"/>
    <x v="0"/>
    <m/>
    <n v="11"/>
    <m/>
    <m/>
    <s v="171840"/>
    <x v="263"/>
    <x v="150"/>
    <x v="17"/>
    <s v="Archdeaconry of Bedford"/>
    <m/>
    <m/>
    <m/>
    <m/>
    <n v="800"/>
    <m/>
    <m/>
  </r>
  <r>
    <x v="6"/>
    <x v="0"/>
    <s v="No"/>
    <x v="0"/>
    <m/>
    <n v="11"/>
    <m/>
    <m/>
    <s v="170840"/>
    <x v="264"/>
    <x v="151"/>
    <x v="17"/>
    <s v="Archdeaconry of Bedford"/>
    <m/>
    <m/>
    <m/>
    <m/>
    <n v="2500"/>
    <m/>
    <m/>
  </r>
  <r>
    <x v="6"/>
    <x v="0"/>
    <s v="No"/>
    <x v="0"/>
    <m/>
    <n v="11"/>
    <m/>
    <m/>
    <s v="172980"/>
    <x v="265"/>
    <x v="151"/>
    <x v="17"/>
    <s v="Archdeaconry of Bedford"/>
    <m/>
    <m/>
    <m/>
    <m/>
    <n v="2536"/>
    <m/>
    <m/>
  </r>
  <r>
    <x v="6"/>
    <x v="0"/>
    <s v="No"/>
    <x v="0"/>
    <m/>
    <n v="11"/>
    <m/>
    <m/>
    <s v="170940"/>
    <x v="266"/>
    <x v="151"/>
    <x v="17"/>
    <s v="Archdeaconry of Bedford"/>
    <m/>
    <m/>
    <m/>
    <m/>
    <n v="100"/>
    <m/>
    <m/>
  </r>
  <r>
    <x v="6"/>
    <x v="0"/>
    <s v="OK"/>
    <x v="1"/>
    <m/>
    <n v="11"/>
    <m/>
    <m/>
    <s v="170880"/>
    <x v="267"/>
    <x v="152"/>
    <x v="17"/>
    <s v="Archdeaconry of Bedford"/>
    <m/>
    <m/>
    <m/>
    <m/>
    <n v="6600"/>
    <m/>
    <m/>
  </r>
  <r>
    <x v="6"/>
    <x v="0"/>
    <s v="OK"/>
    <x v="0"/>
    <m/>
    <n v="11"/>
    <m/>
    <m/>
    <s v="171041"/>
    <x v="268"/>
    <x v="147"/>
    <x v="17"/>
    <s v="Archdeaconry of Bedford"/>
    <m/>
    <m/>
    <m/>
    <m/>
    <n v="1645"/>
    <m/>
    <m/>
  </r>
  <r>
    <x v="6"/>
    <x v="0"/>
    <s v="OK"/>
    <x v="0"/>
    <m/>
    <n v="11"/>
    <m/>
    <m/>
    <s v="172140"/>
    <x v="269"/>
    <x v="147"/>
    <x v="17"/>
    <s v="Archdeaconry of Bedford"/>
    <m/>
    <m/>
    <m/>
    <m/>
    <n v="1088"/>
    <m/>
    <m/>
  </r>
  <r>
    <x v="6"/>
    <x v="0"/>
    <s v="No"/>
    <x v="0"/>
    <m/>
    <n v="11"/>
    <m/>
    <m/>
    <s v="172290"/>
    <x v="270"/>
    <x v="153"/>
    <x v="17"/>
    <s v="Archdeaconry of Bedford"/>
    <m/>
    <m/>
    <m/>
    <m/>
    <n v="0"/>
    <m/>
    <m/>
  </r>
  <r>
    <x v="6"/>
    <x v="0"/>
    <s v="OK"/>
    <x v="0"/>
    <m/>
    <n v="11"/>
    <m/>
    <m/>
    <s v="180400"/>
    <x v="271"/>
    <x v="154"/>
    <x v="18"/>
    <s v="Archdeaconry of Bedford"/>
    <m/>
    <m/>
    <m/>
    <m/>
    <n v="310"/>
    <m/>
    <m/>
  </r>
  <r>
    <x v="6"/>
    <x v="0"/>
    <s v="OK"/>
    <x v="0"/>
    <m/>
    <n v="11"/>
    <m/>
    <m/>
    <s v="181310"/>
    <x v="277"/>
    <x v="154"/>
    <x v="18"/>
    <s v="Archdeaconry of Bedford"/>
    <m/>
    <m/>
    <m/>
    <m/>
    <n v="0"/>
    <m/>
    <m/>
  </r>
  <r>
    <x v="6"/>
    <x v="0"/>
    <s v="No"/>
    <x v="0"/>
    <m/>
    <n v="11"/>
    <m/>
    <m/>
    <s v="181530"/>
    <x v="280"/>
    <x v="154"/>
    <x v="18"/>
    <s v="Archdeaconry of Bedford"/>
    <m/>
    <m/>
    <m/>
    <m/>
    <n v="5000"/>
    <m/>
    <m/>
  </r>
  <r>
    <x v="6"/>
    <x v="0"/>
    <s v="OK"/>
    <x v="0"/>
    <m/>
    <n v="11"/>
    <m/>
    <m/>
    <s v="181535"/>
    <x v="281"/>
    <x v="154"/>
    <x v="18"/>
    <s v="Archdeaconry of Bedford"/>
    <m/>
    <m/>
    <m/>
    <m/>
    <n v="16720.25"/>
    <m/>
    <m/>
  </r>
  <r>
    <x v="6"/>
    <x v="0"/>
    <s v="No"/>
    <x v="0"/>
    <m/>
    <n v="11"/>
    <m/>
    <m/>
    <s v="181540"/>
    <x v="282"/>
    <x v="154"/>
    <x v="18"/>
    <s v="Archdeaconry of Bedford"/>
    <m/>
    <m/>
    <m/>
    <m/>
    <n v="1750"/>
    <m/>
    <m/>
  </r>
  <r>
    <x v="6"/>
    <x v="0"/>
    <s v="No"/>
    <x v="0"/>
    <m/>
    <n v="11"/>
    <m/>
    <m/>
    <s v="180640"/>
    <x v="272"/>
    <x v="155"/>
    <x v="18"/>
    <s v="Archdeaconry of Bedford"/>
    <m/>
    <m/>
    <m/>
    <m/>
    <n v="3974.25"/>
    <m/>
    <m/>
  </r>
  <r>
    <x v="6"/>
    <x v="0"/>
    <s v="No"/>
    <x v="0"/>
    <m/>
    <n v="11"/>
    <m/>
    <m/>
    <s v="182590"/>
    <x v="286"/>
    <x v="155"/>
    <x v="18"/>
    <s v="Archdeaconry of Bedford"/>
    <m/>
    <m/>
    <m/>
    <m/>
    <n v="1651.2"/>
    <m/>
    <m/>
  </r>
  <r>
    <x v="6"/>
    <x v="0"/>
    <s v="OK"/>
    <x v="0"/>
    <m/>
    <n v="11"/>
    <m/>
    <m/>
    <s v="180830"/>
    <x v="273"/>
    <x v="156"/>
    <x v="18"/>
    <s v="Archdeaconry of Bedford"/>
    <m/>
    <m/>
    <m/>
    <m/>
    <n v="12489.5"/>
    <m/>
    <m/>
  </r>
  <r>
    <x v="6"/>
    <x v="0"/>
    <s v="OK"/>
    <x v="0"/>
    <m/>
    <n v="11"/>
    <m/>
    <m/>
    <s v="180870"/>
    <x v="274"/>
    <x v="157"/>
    <x v="18"/>
    <s v="Archdeaconry of Bedford"/>
    <m/>
    <m/>
    <m/>
    <m/>
    <n v="5523"/>
    <m/>
    <m/>
  </r>
  <r>
    <x v="6"/>
    <x v="0"/>
    <s v="No"/>
    <x v="0"/>
    <m/>
    <n v="11"/>
    <m/>
    <m/>
    <s v="181160"/>
    <x v="276"/>
    <x v="154"/>
    <x v="18"/>
    <s v="Archdeaconry of Bedford"/>
    <m/>
    <m/>
    <m/>
    <m/>
    <n v="0"/>
    <m/>
    <m/>
  </r>
  <r>
    <x v="6"/>
    <x v="0"/>
    <s v="No"/>
    <x v="0"/>
    <m/>
    <n v="11"/>
    <m/>
    <m/>
    <s v="181360"/>
    <x v="278"/>
    <x v="158"/>
    <x v="18"/>
    <s v="Archdeaconry of Bedford"/>
    <m/>
    <m/>
    <m/>
    <m/>
    <n v="1500"/>
    <m/>
    <m/>
  </r>
  <r>
    <x v="6"/>
    <x v="0"/>
    <s v="OK"/>
    <x v="0"/>
    <m/>
    <n v="11"/>
    <m/>
    <m/>
    <s v="181420"/>
    <x v="279"/>
    <x v="159"/>
    <x v="18"/>
    <s v="Archdeaconry of Bedford"/>
    <m/>
    <m/>
    <m/>
    <m/>
    <n v="2066.2800000000002"/>
    <m/>
    <m/>
  </r>
  <r>
    <x v="6"/>
    <x v="0"/>
    <s v="OK"/>
    <x v="0"/>
    <m/>
    <n v="11"/>
    <m/>
    <m/>
    <s v="182490"/>
    <x v="284"/>
    <x v="159"/>
    <x v="18"/>
    <s v="Archdeaconry of Bedford"/>
    <m/>
    <m/>
    <m/>
    <m/>
    <n v="1848"/>
    <m/>
    <m/>
  </r>
  <r>
    <x v="6"/>
    <x v="0"/>
    <s v="OK"/>
    <x v="0"/>
    <m/>
    <n v="11"/>
    <m/>
    <m/>
    <s v="182861"/>
    <x v="288"/>
    <x v="159"/>
    <x v="18"/>
    <s v="Archdeaconry of Bedford"/>
    <m/>
    <m/>
    <m/>
    <m/>
    <n v="1839"/>
    <m/>
    <m/>
  </r>
  <r>
    <x v="6"/>
    <x v="0"/>
    <s v="No"/>
    <x v="0"/>
    <m/>
    <n v="11"/>
    <m/>
    <m/>
    <s v="182390"/>
    <x v="283"/>
    <x v="160"/>
    <x v="18"/>
    <s v="Archdeaconry of Bedford"/>
    <m/>
    <m/>
    <m/>
    <m/>
    <n v="600"/>
    <m/>
    <m/>
  </r>
  <r>
    <x v="6"/>
    <x v="0"/>
    <s v="No"/>
    <x v="0"/>
    <m/>
    <n v="11"/>
    <m/>
    <m/>
    <s v="182571"/>
    <x v="285"/>
    <x v="160"/>
    <x v="18"/>
    <s v="Archdeaconry of Bedford"/>
    <m/>
    <m/>
    <m/>
    <m/>
    <n v="937"/>
    <m/>
    <m/>
  </r>
  <r>
    <x v="6"/>
    <x v="0"/>
    <s v="OK"/>
    <x v="0"/>
    <m/>
    <n v="11"/>
    <m/>
    <m/>
    <s v="182610"/>
    <x v="287"/>
    <x v="160"/>
    <x v="18"/>
    <s v="Archdeaconry of Bedford"/>
    <m/>
    <m/>
    <m/>
    <m/>
    <n v="6052.25"/>
    <m/>
    <m/>
  </r>
  <r>
    <x v="6"/>
    <x v="0"/>
    <s v="No"/>
    <x v="1"/>
    <m/>
    <n v="11"/>
    <m/>
    <m/>
    <s v="202461"/>
    <x v="289"/>
    <x v="161"/>
    <x v="19"/>
    <s v="Archdeaconry of Bedford"/>
    <m/>
    <m/>
    <m/>
    <m/>
    <n v="4000"/>
    <m/>
    <m/>
  </r>
  <r>
    <x v="6"/>
    <x v="0"/>
    <s v="No"/>
    <x v="0"/>
    <m/>
    <n v="11"/>
    <m/>
    <m/>
    <s v="200590"/>
    <x v="290"/>
    <x v="162"/>
    <x v="19"/>
    <s v="Archdeaconry of Bedford"/>
    <m/>
    <m/>
    <m/>
    <m/>
    <n v="1000"/>
    <m/>
    <m/>
  </r>
  <r>
    <x v="6"/>
    <x v="0"/>
    <s v="OK"/>
    <x v="0"/>
    <m/>
    <n v="11"/>
    <m/>
    <m/>
    <s v="202950"/>
    <x v="291"/>
    <x v="163"/>
    <x v="19"/>
    <s v="Archdeaconry of Bedford"/>
    <m/>
    <m/>
    <m/>
    <m/>
    <n v="3000"/>
    <m/>
    <m/>
  </r>
  <r>
    <x v="6"/>
    <x v="0"/>
    <s v="OK"/>
    <x v="0"/>
    <m/>
    <n v="11"/>
    <m/>
    <m/>
    <s v="200941"/>
    <x v="292"/>
    <x v="164"/>
    <x v="19"/>
    <s v="Archdeaconry of Bedford"/>
    <m/>
    <m/>
    <m/>
    <m/>
    <n v="0"/>
    <m/>
    <m/>
  </r>
  <r>
    <x v="6"/>
    <x v="0"/>
    <s v="No"/>
    <x v="0"/>
    <m/>
    <n v="11"/>
    <m/>
    <m/>
    <s v="201510"/>
    <x v="293"/>
    <x v="165"/>
    <x v="19"/>
    <s v="Archdeaconry of Bedford"/>
    <m/>
    <m/>
    <m/>
    <m/>
    <n v="3000"/>
    <m/>
    <m/>
  </r>
  <r>
    <x v="6"/>
    <x v="0"/>
    <s v="No"/>
    <x v="0"/>
    <m/>
    <n v="11"/>
    <m/>
    <m/>
    <s v="201702"/>
    <x v="294"/>
    <x v="166"/>
    <x v="19"/>
    <s v="Archdeaconry of Bedford"/>
    <m/>
    <m/>
    <m/>
    <m/>
    <n v="4100"/>
    <m/>
    <m/>
  </r>
  <r>
    <x v="6"/>
    <x v="0"/>
    <s v="OK"/>
    <x v="0"/>
    <m/>
    <n v="11"/>
    <m/>
    <m/>
    <s v="201680"/>
    <x v="295"/>
    <x v="167"/>
    <x v="19"/>
    <s v="Archdeaconry of Bedford"/>
    <m/>
    <m/>
    <m/>
    <m/>
    <n v="2250"/>
    <m/>
    <m/>
  </r>
  <r>
    <x v="6"/>
    <x v="0"/>
    <s v="OK"/>
    <x v="1"/>
    <m/>
    <n v="11"/>
    <m/>
    <m/>
    <s v="201712"/>
    <x v="296"/>
    <x v="168"/>
    <x v="19"/>
    <s v="Archdeaconry of Bedford"/>
    <m/>
    <m/>
    <m/>
    <m/>
    <n v="3841"/>
    <m/>
    <m/>
  </r>
  <r>
    <x v="6"/>
    <x v="0"/>
    <s v="No"/>
    <x v="0"/>
    <m/>
    <n v="11"/>
    <m/>
    <m/>
    <s v="201700"/>
    <x v="297"/>
    <x v="169"/>
    <x v="19"/>
    <s v="Archdeaconry of Bedford"/>
    <m/>
    <m/>
    <m/>
    <m/>
    <n v="2000"/>
    <m/>
    <m/>
  </r>
  <r>
    <x v="6"/>
    <x v="0"/>
    <s v="No"/>
    <x v="0"/>
    <m/>
    <n v="11"/>
    <m/>
    <m/>
    <s v="201701"/>
    <x v="298"/>
    <x v="170"/>
    <x v="19"/>
    <s v="Archdeaconry of Bedford"/>
    <m/>
    <m/>
    <m/>
    <m/>
    <n v="14000"/>
    <m/>
    <m/>
  </r>
  <r>
    <x v="6"/>
    <x v="0"/>
    <s v="No"/>
    <x v="1"/>
    <m/>
    <n v="11"/>
    <m/>
    <m/>
    <s v="201711"/>
    <x v="300"/>
    <x v="171"/>
    <x v="19"/>
    <s v="Archdeaconry of Bedford"/>
    <m/>
    <m/>
    <m/>
    <m/>
    <n v="0"/>
    <m/>
    <m/>
  </r>
  <r>
    <x v="6"/>
    <x v="0"/>
    <s v="OK"/>
    <x v="0"/>
    <m/>
    <n v="11"/>
    <m/>
    <m/>
    <s v="201713"/>
    <x v="301"/>
    <x v="172"/>
    <x v="19"/>
    <s v="Archdeaconry of Bedford"/>
    <m/>
    <m/>
    <m/>
    <m/>
    <n v="4000"/>
    <m/>
    <m/>
  </r>
  <r>
    <x v="6"/>
    <x v="0"/>
    <s v="No"/>
    <x v="0"/>
    <m/>
    <n v="11"/>
    <m/>
    <m/>
    <s v="201730"/>
    <x v="303"/>
    <x v="173"/>
    <x v="19"/>
    <s v="Archdeaconry of Bedford"/>
    <m/>
    <m/>
    <m/>
    <m/>
    <n v="1250"/>
    <m/>
    <m/>
  </r>
  <r>
    <x v="6"/>
    <x v="0"/>
    <s v="No"/>
    <x v="0"/>
    <m/>
    <n v="11"/>
    <m/>
    <m/>
    <s v="201740"/>
    <x v="304"/>
    <x v="174"/>
    <x v="19"/>
    <s v="Archdeaconry of Bedford"/>
    <m/>
    <m/>
    <m/>
    <m/>
    <n v="0"/>
    <m/>
    <m/>
  </r>
  <r>
    <x v="6"/>
    <x v="0"/>
    <s v="No"/>
    <x v="0"/>
    <m/>
    <n v="11"/>
    <m/>
    <m/>
    <s v="201690"/>
    <x v="305"/>
    <x v="175"/>
    <x v="19"/>
    <s v="Archdeaconry of Bedford"/>
    <m/>
    <m/>
    <m/>
    <m/>
    <n v="500"/>
    <m/>
    <m/>
  </r>
  <r>
    <x v="6"/>
    <x v="0"/>
    <s v="OK"/>
    <x v="0"/>
    <m/>
    <n v="11"/>
    <m/>
    <m/>
    <s v="202460"/>
    <x v="306"/>
    <x v="176"/>
    <x v="19"/>
    <s v="Archdeaconry of Bedford"/>
    <m/>
    <m/>
    <m/>
    <m/>
    <n v="0"/>
    <m/>
    <m/>
  </r>
  <r>
    <x v="6"/>
    <x v="0"/>
    <s v="No"/>
    <x v="0"/>
    <m/>
    <n v="11"/>
    <m/>
    <m/>
    <s v="202480"/>
    <x v="307"/>
    <x v="177"/>
    <x v="19"/>
    <s v="Archdeaconry of Bedford"/>
    <m/>
    <m/>
    <m/>
    <m/>
    <n v="3500"/>
    <m/>
    <m/>
  </r>
  <r>
    <x v="6"/>
    <x v="0"/>
    <s v="No"/>
    <x v="0"/>
    <m/>
    <n v="11"/>
    <m/>
    <m/>
    <s v="202491"/>
    <x v="308"/>
    <x v="178"/>
    <x v="19"/>
    <s v="Archdeaconry of Bedford"/>
    <m/>
    <m/>
    <m/>
    <m/>
    <n v="750"/>
    <m/>
    <m/>
  </r>
  <r>
    <x v="6"/>
    <x v="0"/>
    <s v="No"/>
    <x v="1"/>
    <m/>
    <n v="11"/>
    <m/>
    <m/>
    <s v="210440"/>
    <x v="309"/>
    <x v="179"/>
    <x v="20"/>
    <s v="Archdeaconry of Bedford"/>
    <m/>
    <m/>
    <m/>
    <m/>
    <n v="1344.5"/>
    <m/>
    <m/>
  </r>
  <r>
    <x v="6"/>
    <x v="0"/>
    <s v="OK"/>
    <x v="1"/>
    <m/>
    <n v="11"/>
    <m/>
    <m/>
    <s v="212130"/>
    <x v="310"/>
    <x v="179"/>
    <x v="20"/>
    <s v="Archdeaconry of Bedford"/>
    <m/>
    <m/>
    <m/>
    <m/>
    <n v="4348"/>
    <m/>
    <m/>
  </r>
  <r>
    <x v="6"/>
    <x v="0"/>
    <s v="No"/>
    <x v="0"/>
    <m/>
    <n v="11"/>
    <m/>
    <m/>
    <s v="210460"/>
    <x v="311"/>
    <x v="180"/>
    <x v="20"/>
    <s v="Archdeaconry of Bedford"/>
    <m/>
    <m/>
    <m/>
    <m/>
    <n v="476.75"/>
    <m/>
    <m/>
  </r>
  <r>
    <x v="6"/>
    <x v="0"/>
    <s v="No"/>
    <x v="0"/>
    <m/>
    <n v="11"/>
    <m/>
    <m/>
    <s v="211430"/>
    <x v="312"/>
    <x v="180"/>
    <x v="20"/>
    <s v="Archdeaconry of Bedford"/>
    <m/>
    <m/>
    <m/>
    <m/>
    <n v="100"/>
    <m/>
    <m/>
  </r>
  <r>
    <x v="6"/>
    <x v="0"/>
    <s v="OK"/>
    <x v="0"/>
    <m/>
    <n v="11"/>
    <m/>
    <m/>
    <s v="210630"/>
    <x v="313"/>
    <x v="181"/>
    <x v="20"/>
    <s v="Archdeaconry of Bedford"/>
    <m/>
    <m/>
    <m/>
    <m/>
    <n v="1922"/>
    <m/>
    <m/>
  </r>
  <r>
    <x v="6"/>
    <x v="0"/>
    <s v="No"/>
    <x v="0"/>
    <m/>
    <n v="11"/>
    <m/>
    <m/>
    <s v="211120"/>
    <x v="314"/>
    <x v="181"/>
    <x v="20"/>
    <s v="Archdeaconry of Bedford"/>
    <m/>
    <m/>
    <m/>
    <m/>
    <n v="500"/>
    <m/>
    <m/>
  </r>
  <r>
    <x v="6"/>
    <x v="0"/>
    <s v="No"/>
    <x v="0"/>
    <m/>
    <n v="11"/>
    <m/>
    <m/>
    <s v="210730"/>
    <x v="315"/>
    <x v="182"/>
    <x v="20"/>
    <s v="Archdeaconry of Bedford"/>
    <m/>
    <m/>
    <m/>
    <m/>
    <n v="0"/>
    <m/>
    <m/>
  </r>
  <r>
    <x v="6"/>
    <x v="0"/>
    <s v="No"/>
    <x v="0"/>
    <m/>
    <n v="11"/>
    <m/>
    <m/>
    <s v="212070"/>
    <x v="316"/>
    <x v="182"/>
    <x v="20"/>
    <s v="Archdeaconry of Bedford"/>
    <m/>
    <m/>
    <m/>
    <m/>
    <n v="2500"/>
    <m/>
    <m/>
  </r>
  <r>
    <x v="6"/>
    <x v="0"/>
    <s v="No"/>
    <x v="0"/>
    <m/>
    <n v="11"/>
    <m/>
    <m/>
    <s v="212890"/>
    <x v="317"/>
    <x v="182"/>
    <x v="20"/>
    <s v="Archdeaconry of Bedford"/>
    <m/>
    <m/>
    <m/>
    <m/>
    <n v="6651"/>
    <m/>
    <m/>
  </r>
  <r>
    <x v="6"/>
    <x v="0"/>
    <s v="OK"/>
    <x v="0"/>
    <m/>
    <n v="11"/>
    <m/>
    <m/>
    <s v="210950"/>
    <x v="318"/>
    <x v="183"/>
    <x v="20"/>
    <s v="Archdeaconry of Bedford"/>
    <m/>
    <m/>
    <m/>
    <m/>
    <n v="0"/>
    <m/>
    <m/>
  </r>
  <r>
    <x v="6"/>
    <x v="0"/>
    <s v="OK"/>
    <x v="0"/>
    <m/>
    <n v="11"/>
    <m/>
    <m/>
    <s v="212320"/>
    <x v="319"/>
    <x v="183"/>
    <x v="20"/>
    <s v="Archdeaconry of Bedford"/>
    <m/>
    <m/>
    <m/>
    <m/>
    <n v="0"/>
    <m/>
    <m/>
  </r>
  <r>
    <x v="6"/>
    <x v="0"/>
    <s v="OK"/>
    <x v="0"/>
    <m/>
    <n v="11"/>
    <m/>
    <m/>
    <s v="212361"/>
    <x v="320"/>
    <x v="183"/>
    <x v="20"/>
    <s v="Archdeaconry of Bedford"/>
    <m/>
    <m/>
    <m/>
    <m/>
    <n v="420"/>
    <m/>
    <m/>
  </r>
  <r>
    <x v="6"/>
    <x v="0"/>
    <s v="No"/>
    <x v="0"/>
    <m/>
    <n v="11"/>
    <m/>
    <m/>
    <s v="211830"/>
    <x v="321"/>
    <x v="184"/>
    <x v="20"/>
    <s v="Archdeaconry of Bedford"/>
    <m/>
    <m/>
    <m/>
    <m/>
    <n v="500"/>
    <m/>
    <m/>
  </r>
  <r>
    <x v="6"/>
    <x v="0"/>
    <s v="No"/>
    <x v="0"/>
    <m/>
    <n v="11"/>
    <m/>
    <m/>
    <s v="212570"/>
    <x v="322"/>
    <x v="184"/>
    <x v="20"/>
    <s v="Archdeaconry of Bedford"/>
    <m/>
    <m/>
    <m/>
    <m/>
    <n v="0.01"/>
    <m/>
    <m/>
  </r>
  <r>
    <x v="6"/>
    <x v="0"/>
    <s v="OK"/>
    <x v="0"/>
    <m/>
    <n v="11"/>
    <m/>
    <m/>
    <s v="211930"/>
    <x v="323"/>
    <x v="181"/>
    <x v="20"/>
    <s v="Archdeaconry of Bedford"/>
    <m/>
    <m/>
    <m/>
    <m/>
    <n v="1500"/>
    <m/>
    <m/>
  </r>
  <r>
    <x v="6"/>
    <x v="0"/>
    <s v="OK"/>
    <x v="0"/>
    <m/>
    <n v="11"/>
    <m/>
    <m/>
    <s v="211970"/>
    <x v="324"/>
    <x v="184"/>
    <x v="20"/>
    <s v="Archdeaconry of Bedford"/>
    <m/>
    <m/>
    <m/>
    <m/>
    <n v="1657.35"/>
    <m/>
    <m/>
  </r>
  <r>
    <x v="6"/>
    <x v="0"/>
    <s v="No"/>
    <x v="0"/>
    <m/>
    <n v="11"/>
    <m/>
    <m/>
    <s v="212000"/>
    <x v="325"/>
    <x v="181"/>
    <x v="20"/>
    <s v="Archdeaconry of Bedford"/>
    <m/>
    <m/>
    <m/>
    <m/>
    <n v="6000"/>
    <m/>
    <m/>
  </r>
  <r>
    <x v="6"/>
    <x v="0"/>
    <s v="No"/>
    <x v="0"/>
    <m/>
    <n v="11"/>
    <m/>
    <m/>
    <s v="213000"/>
    <x v="326"/>
    <x v="181"/>
    <x v="20"/>
    <s v="Archdeaconry of Bedford"/>
    <m/>
    <m/>
    <m/>
    <m/>
    <n v="0"/>
    <m/>
    <m/>
  </r>
  <r>
    <x v="6"/>
    <x v="0"/>
    <s v="No"/>
    <x v="0"/>
    <m/>
    <n v="11"/>
    <m/>
    <m/>
    <s v="212450"/>
    <x v="327"/>
    <x v="181"/>
    <x v="20"/>
    <s v="Archdeaconry of Bedford"/>
    <m/>
    <m/>
    <m/>
    <m/>
    <n v="800"/>
    <m/>
    <m/>
  </r>
  <r>
    <x v="6"/>
    <x v="0"/>
    <s v="No"/>
    <x v="0"/>
    <m/>
    <n v="11"/>
    <m/>
    <m/>
    <s v="212630"/>
    <x v="328"/>
    <x v="181"/>
    <x v="20"/>
    <s v="Archdeaconry of Bedford"/>
    <m/>
    <m/>
    <m/>
    <m/>
    <n v="0"/>
    <m/>
    <m/>
  </r>
  <r>
    <x v="6"/>
    <x v="0"/>
    <s v="No"/>
    <x v="0"/>
    <m/>
    <n v="11"/>
    <m/>
    <m/>
    <s v="213020"/>
    <x v="329"/>
    <x v="185"/>
    <x v="20"/>
    <s v="Archdeaconry of Bedford"/>
    <m/>
    <m/>
    <m/>
    <m/>
    <n v="4000"/>
    <m/>
    <m/>
  </r>
  <r>
    <x v="6"/>
    <x v="0"/>
    <s v="No"/>
    <x v="0"/>
    <m/>
    <n v="11"/>
    <m/>
    <m/>
    <s v="210540"/>
    <x v="330"/>
    <x v="186"/>
    <x v="20"/>
    <s v="Archdeaconry of Bedford"/>
    <m/>
    <m/>
    <m/>
    <m/>
    <n v="7100"/>
    <m/>
    <m/>
  </r>
  <r>
    <x v="6"/>
    <x v="0"/>
    <s v="No"/>
    <x v="0"/>
    <m/>
    <n v="11"/>
    <m/>
    <m/>
    <s v="211921"/>
    <x v="331"/>
    <x v="186"/>
    <x v="20"/>
    <s v="Archdeaconry of Bedford"/>
    <m/>
    <m/>
    <m/>
    <m/>
    <n v="1588.42"/>
    <m/>
    <m/>
  </r>
  <r>
    <x v="6"/>
    <x v="0"/>
    <s v="OK"/>
    <x v="0"/>
    <m/>
    <n v="11"/>
    <m/>
    <m/>
    <s v="212380"/>
    <x v="332"/>
    <x v="186"/>
    <x v="20"/>
    <s v="Archdeaconry of Bedford"/>
    <m/>
    <m/>
    <m/>
    <m/>
    <n v="590.5"/>
    <m/>
    <m/>
  </r>
  <r>
    <x v="6"/>
    <x v="0"/>
    <s v="OK"/>
    <x v="0"/>
    <m/>
    <n v="11"/>
    <m/>
    <m/>
    <s v="210690"/>
    <x v="333"/>
    <x v="187"/>
    <x v="20"/>
    <s v="Archdeaconry of Bedford"/>
    <m/>
    <m/>
    <m/>
    <m/>
    <n v="4873"/>
    <m/>
    <m/>
  </r>
  <r>
    <x v="5"/>
    <x v="1"/>
    <s v="No"/>
    <x v="0"/>
    <m/>
    <m/>
    <s v="Debt"/>
    <m/>
    <s v="132730"/>
    <x v="57"/>
    <x v="38"/>
    <x v="4"/>
    <s v="Archdeaconry of St Albans "/>
    <m/>
    <m/>
    <m/>
    <m/>
    <m/>
    <m/>
    <n v="-3899"/>
  </r>
  <r>
    <x v="5"/>
    <x v="1"/>
    <s v="OK"/>
    <x v="0"/>
    <m/>
    <m/>
    <s v="historical"/>
    <d v="2023-10-01T00:00:00"/>
    <s v="021860"/>
    <x v="89"/>
    <x v="61"/>
    <x v="7"/>
    <s v="Archdeaconry of Hertford"/>
    <m/>
    <m/>
    <m/>
    <m/>
    <n v="391.78"/>
    <m/>
    <m/>
  </r>
  <r>
    <x v="5"/>
    <x v="1"/>
    <s v="OK"/>
    <x v="0"/>
    <m/>
    <m/>
    <s v="Debt"/>
    <m/>
    <s v="021860"/>
    <x v="89"/>
    <x v="61"/>
    <x v="7"/>
    <s v="Archdeaconry of Hertford"/>
    <m/>
    <m/>
    <m/>
    <m/>
    <m/>
    <m/>
    <n v="-391.78"/>
  </r>
  <r>
    <x v="5"/>
    <x v="1"/>
    <s v="OK"/>
    <x v="0"/>
    <m/>
    <m/>
    <s v="historical"/>
    <d v="2023-11-01T00:00:00"/>
    <s v="122444"/>
    <x v="192"/>
    <x v="111"/>
    <x v="13"/>
    <s v="Archdeaconry of Hertford"/>
    <m/>
    <m/>
    <m/>
    <m/>
    <n v="582.92999999999995"/>
    <m/>
    <m/>
  </r>
  <r>
    <x v="5"/>
    <x v="1"/>
    <s v="OK"/>
    <x v="0"/>
    <m/>
    <m/>
    <s v="Debt"/>
    <m/>
    <s v="122444"/>
    <x v="192"/>
    <x v="111"/>
    <x v="13"/>
    <s v="Archdeaconry of Hertford"/>
    <m/>
    <m/>
    <m/>
    <m/>
    <m/>
    <m/>
    <n v="-582.92999999999995"/>
  </r>
  <r>
    <x v="6"/>
    <x v="0"/>
    <s v="OK"/>
    <x v="0"/>
    <m/>
    <n v="12"/>
    <m/>
    <m/>
    <s v="030480"/>
    <x v="0"/>
    <x v="0"/>
    <x v="0"/>
    <s v="Archdeaconry of St Albans "/>
    <m/>
    <m/>
    <n v="11174"/>
    <n v="11468"/>
    <n v="952"/>
    <n v="11468"/>
    <m/>
  </r>
  <r>
    <x v="6"/>
    <x v="0"/>
    <s v="OK"/>
    <x v="0"/>
    <m/>
    <n v="12"/>
    <m/>
    <m/>
    <s v="032500"/>
    <x v="1"/>
    <x v="0"/>
    <x v="0"/>
    <s v="Archdeaconry of St Albans "/>
    <m/>
    <m/>
    <n v="86406"/>
    <n v="72017"/>
    <n v="7731"/>
    <n v="72017"/>
    <m/>
  </r>
  <r>
    <x v="6"/>
    <x v="0"/>
    <s v="OK"/>
    <x v="0"/>
    <m/>
    <n v="12"/>
    <m/>
    <m/>
    <s v="031050"/>
    <x v="2"/>
    <x v="1"/>
    <x v="0"/>
    <s v="Archdeaconry of St Albans "/>
    <m/>
    <m/>
    <n v="131280"/>
    <n v="130617"/>
    <n v="10655"/>
    <n v="130617"/>
    <m/>
  </r>
  <r>
    <x v="6"/>
    <x v="0"/>
    <s v="OK"/>
    <x v="0"/>
    <m/>
    <n v="12"/>
    <m/>
    <m/>
    <s v="031060"/>
    <x v="3"/>
    <x v="1"/>
    <x v="0"/>
    <s v="Archdeaconry of St Albans "/>
    <m/>
    <m/>
    <n v="22683"/>
    <n v="23417"/>
    <n v="5854.25"/>
    <n v="23417"/>
    <m/>
  </r>
  <r>
    <x v="6"/>
    <x v="0"/>
    <s v="OK"/>
    <x v="0"/>
    <m/>
    <n v="12"/>
    <m/>
    <m/>
    <s v="031620"/>
    <x v="4"/>
    <x v="1"/>
    <x v="0"/>
    <s v="Archdeaconry of St Albans "/>
    <m/>
    <m/>
    <n v="39636"/>
    <n v="40054"/>
    <n v="3336"/>
    <n v="40054"/>
    <m/>
  </r>
  <r>
    <x v="6"/>
    <x v="0"/>
    <s v="OK"/>
    <x v="0"/>
    <m/>
    <n v="12"/>
    <m/>
    <m/>
    <s v="031851"/>
    <x v="5"/>
    <x v="1"/>
    <x v="0"/>
    <s v="Archdeaconry of St Albans "/>
    <m/>
    <m/>
    <n v="7216"/>
    <n v="7413"/>
    <n v="617.75"/>
    <n v="7413"/>
    <m/>
  </r>
  <r>
    <x v="6"/>
    <x v="0"/>
    <s v="OK"/>
    <x v="0"/>
    <m/>
    <n v="12"/>
    <m/>
    <m/>
    <s v="032020"/>
    <x v="6"/>
    <x v="1"/>
    <x v="0"/>
    <s v="Archdeaconry of St Albans "/>
    <m/>
    <m/>
    <n v="48121"/>
    <n v="47580"/>
    <n v="3699"/>
    <n v="47580"/>
    <m/>
  </r>
  <r>
    <x v="6"/>
    <x v="0"/>
    <s v="OK"/>
    <x v="0"/>
    <m/>
    <n v="12"/>
    <m/>
    <m/>
    <s v="031901"/>
    <x v="7"/>
    <x v="2"/>
    <x v="0"/>
    <s v="Archdeaconry of St Albans "/>
    <m/>
    <m/>
    <n v="55627"/>
    <n v="57340"/>
    <n v="4540"/>
    <n v="57340"/>
    <m/>
  </r>
  <r>
    <x v="6"/>
    <x v="0"/>
    <s v="No"/>
    <x v="0"/>
    <m/>
    <n v="12"/>
    <m/>
    <m/>
    <s v="032621"/>
    <x v="8"/>
    <x v="3"/>
    <x v="0"/>
    <s v="Archdeaconry of St Albans "/>
    <m/>
    <m/>
    <n v="169000"/>
    <n v="177204"/>
    <n v="15000"/>
    <n v="177204"/>
    <m/>
  </r>
  <r>
    <x v="6"/>
    <x v="0"/>
    <s v="No"/>
    <x v="0"/>
    <m/>
    <n v="12"/>
    <m/>
    <m/>
    <s v="032880"/>
    <x v="9"/>
    <x v="2"/>
    <x v="0"/>
    <s v="Archdeaconry of St Albans "/>
    <m/>
    <m/>
    <n v="30800"/>
    <n v="35390"/>
    <n v="8250"/>
    <n v="35390"/>
    <m/>
  </r>
  <r>
    <x v="6"/>
    <x v="0"/>
    <s v="OK"/>
    <x v="0"/>
    <m/>
    <n v="12"/>
    <m/>
    <m/>
    <s v="091081"/>
    <x v="10"/>
    <x v="4"/>
    <x v="1"/>
    <s v="Archdeaconry of St Albans "/>
    <m/>
    <m/>
    <n v="5580"/>
    <n v="5761"/>
    <n v="610.16999999999996"/>
    <n v="5761"/>
    <m/>
  </r>
  <r>
    <x v="6"/>
    <x v="0"/>
    <s v="No"/>
    <x v="0"/>
    <m/>
    <n v="12"/>
    <m/>
    <m/>
    <s v="091670"/>
    <x v="11"/>
    <x v="4"/>
    <x v="1"/>
    <s v="Archdeaconry of St Albans "/>
    <m/>
    <m/>
    <n v="2400"/>
    <n v="7953"/>
    <n v="200"/>
    <n v="7953"/>
    <m/>
  </r>
  <r>
    <x v="6"/>
    <x v="0"/>
    <s v="No"/>
    <x v="0"/>
    <m/>
    <n v="12"/>
    <m/>
    <m/>
    <s v="091290"/>
    <x v="12"/>
    <x v="5"/>
    <x v="1"/>
    <s v="Archdeaconry of St Albans "/>
    <m/>
    <m/>
    <n v="288903"/>
    <n v="70631"/>
    <m/>
    <n v="70631"/>
    <m/>
  </r>
  <r>
    <x v="6"/>
    <x v="0"/>
    <s v="OK"/>
    <x v="0"/>
    <m/>
    <n v="12"/>
    <m/>
    <m/>
    <s v="091291"/>
    <x v="334"/>
    <x v="5"/>
    <x v="1"/>
    <s v="Archdeaconry of St Albans "/>
    <m/>
    <m/>
    <m/>
    <n v="84117"/>
    <n v="9117"/>
    <n v="84117"/>
    <m/>
  </r>
  <r>
    <x v="6"/>
    <x v="0"/>
    <s v="OK"/>
    <x v="0"/>
    <m/>
    <n v="12"/>
    <m/>
    <m/>
    <s v="091292"/>
    <x v="335"/>
    <x v="5"/>
    <x v="1"/>
    <s v="Archdeaconry of St Albans "/>
    <m/>
    <m/>
    <m/>
    <n v="42132"/>
    <n v="14044"/>
    <n v="42132"/>
    <m/>
  </r>
  <r>
    <x v="6"/>
    <x v="0"/>
    <s v="No"/>
    <x v="0"/>
    <m/>
    <n v="12"/>
    <m/>
    <m/>
    <s v="091293"/>
    <x v="336"/>
    <x v="5"/>
    <x v="1"/>
    <s v="Archdeaconry of St Albans "/>
    <m/>
    <m/>
    <m/>
    <n v="42165"/>
    <n v="10000"/>
    <n v="42165"/>
    <m/>
  </r>
  <r>
    <x v="6"/>
    <x v="0"/>
    <s v="OK"/>
    <x v="0"/>
    <m/>
    <n v="12"/>
    <m/>
    <m/>
    <s v="091294"/>
    <x v="337"/>
    <x v="5"/>
    <x v="1"/>
    <s v="Archdeaconry of St Albans "/>
    <m/>
    <m/>
    <m/>
    <n v="50771"/>
    <m/>
    <n v="50771"/>
    <m/>
  </r>
  <r>
    <x v="6"/>
    <x v="0"/>
    <s v="No"/>
    <x v="0"/>
    <m/>
    <n v="12"/>
    <m/>
    <m/>
    <s v="091340"/>
    <x v="13"/>
    <x v="6"/>
    <x v="1"/>
    <s v="Archdeaconry of St Albans "/>
    <m/>
    <m/>
    <n v="4875"/>
    <n v="4711"/>
    <n v="1000"/>
    <n v="4711"/>
    <m/>
  </r>
  <r>
    <x v="6"/>
    <x v="0"/>
    <s v="OK"/>
    <x v="0"/>
    <m/>
    <n v="12"/>
    <m/>
    <m/>
    <s v="091390"/>
    <x v="14"/>
    <x v="6"/>
    <x v="1"/>
    <s v="Archdeaconry of St Albans "/>
    <m/>
    <m/>
    <n v="42824"/>
    <n v="43263"/>
    <n v="3608"/>
    <n v="43263"/>
    <m/>
  </r>
  <r>
    <x v="6"/>
    <x v="0"/>
    <s v="No"/>
    <x v="0"/>
    <m/>
    <n v="12"/>
    <m/>
    <m/>
    <s v="091460"/>
    <x v="15"/>
    <x v="7"/>
    <x v="1"/>
    <s v="Archdeaconry of St Albans "/>
    <m/>
    <m/>
    <n v="9900"/>
    <n v="18495"/>
    <n v="1000"/>
    <n v="18495"/>
    <m/>
  </r>
  <r>
    <x v="6"/>
    <x v="0"/>
    <s v="No"/>
    <x v="0"/>
    <m/>
    <n v="12"/>
    <m/>
    <m/>
    <s v="091940"/>
    <x v="16"/>
    <x v="7"/>
    <x v="1"/>
    <s v="Archdeaconry of St Albans "/>
    <m/>
    <m/>
    <n v="9500"/>
    <n v="18892"/>
    <n v="6492"/>
    <n v="18892"/>
    <m/>
  </r>
  <r>
    <x v="6"/>
    <x v="0"/>
    <s v="OK"/>
    <x v="0"/>
    <m/>
    <n v="12"/>
    <m/>
    <m/>
    <s v="091580"/>
    <x v="17"/>
    <x v="7"/>
    <x v="1"/>
    <s v="Archdeaconry of St Albans "/>
    <m/>
    <m/>
    <n v="17396"/>
    <n v="17397"/>
    <n v="897"/>
    <n v="17397"/>
    <m/>
  </r>
  <r>
    <x v="6"/>
    <x v="0"/>
    <s v="No"/>
    <x v="0"/>
    <m/>
    <n v="12"/>
    <m/>
    <m/>
    <s v="091950"/>
    <x v="18"/>
    <x v="8"/>
    <x v="1"/>
    <s v="Archdeaconry of St Albans "/>
    <m/>
    <m/>
    <n v="2757.97"/>
    <n v="6083"/>
    <m/>
    <n v="6083"/>
    <m/>
  </r>
  <r>
    <x v="6"/>
    <x v="0"/>
    <s v="OK"/>
    <x v="0"/>
    <m/>
    <n v="12"/>
    <m/>
    <m/>
    <s v="091551"/>
    <x v="19"/>
    <x v="8"/>
    <x v="1"/>
    <s v="Archdeaconry of St Albans "/>
    <m/>
    <m/>
    <n v="86409"/>
    <n v="90313"/>
    <n v="7527"/>
    <n v="90313"/>
    <m/>
  </r>
  <r>
    <x v="6"/>
    <x v="0"/>
    <s v="OK"/>
    <x v="0"/>
    <m/>
    <n v="12"/>
    <m/>
    <m/>
    <s v="092900"/>
    <x v="20"/>
    <x v="8"/>
    <x v="1"/>
    <s v="Archdeaconry of St Albans "/>
    <m/>
    <m/>
    <n v="14844"/>
    <n v="15207"/>
    <n v="1270"/>
    <n v="15207"/>
    <m/>
  </r>
  <r>
    <x v="6"/>
    <x v="0"/>
    <s v="OK"/>
    <x v="0"/>
    <m/>
    <n v="12"/>
    <m/>
    <m/>
    <s v="091920"/>
    <x v="21"/>
    <x v="9"/>
    <x v="1"/>
    <s v="Archdeaconry of St Albans "/>
    <m/>
    <m/>
    <n v="65679"/>
    <n v="66001"/>
    <n v="5500"/>
    <n v="66001"/>
    <m/>
  </r>
  <r>
    <x v="6"/>
    <x v="0"/>
    <s v="OK"/>
    <x v="0"/>
    <m/>
    <n v="12"/>
    <m/>
    <m/>
    <s v="091990"/>
    <x v="22"/>
    <x v="6"/>
    <x v="1"/>
    <s v="Archdeaconry of St Albans "/>
    <m/>
    <m/>
    <n v="26170"/>
    <n v="26532"/>
    <n v="2211"/>
    <n v="26532"/>
    <m/>
  </r>
  <r>
    <x v="6"/>
    <x v="0"/>
    <s v="OK"/>
    <x v="0"/>
    <m/>
    <n v="12"/>
    <m/>
    <m/>
    <s v="092061"/>
    <x v="23"/>
    <x v="10"/>
    <x v="1"/>
    <s v="Archdeaconry of St Albans "/>
    <m/>
    <m/>
    <n v="1700"/>
    <n v="1759"/>
    <n v="439.75"/>
    <n v="1759"/>
    <m/>
  </r>
  <r>
    <x v="6"/>
    <x v="0"/>
    <s v="OK"/>
    <x v="0"/>
    <m/>
    <n v="12"/>
    <m/>
    <m/>
    <s v="092250"/>
    <x v="24"/>
    <x v="4"/>
    <x v="1"/>
    <s v="Archdeaconry of St Albans "/>
    <m/>
    <m/>
    <n v="41135"/>
    <n v="41853"/>
    <n v="3485"/>
    <n v="41853"/>
    <m/>
  </r>
  <r>
    <x v="6"/>
    <x v="0"/>
    <s v="OK"/>
    <x v="0"/>
    <m/>
    <n v="12"/>
    <m/>
    <m/>
    <s v="092260"/>
    <x v="25"/>
    <x v="5"/>
    <x v="1"/>
    <s v="Archdeaconry of St Albans "/>
    <m/>
    <m/>
    <n v="19662"/>
    <n v="20350"/>
    <n v="1694"/>
    <n v="20350"/>
    <m/>
  </r>
  <r>
    <x v="6"/>
    <x v="0"/>
    <s v="OK"/>
    <x v="0"/>
    <m/>
    <n v="12"/>
    <m/>
    <m/>
    <s v="092470"/>
    <x v="26"/>
    <x v="10"/>
    <x v="1"/>
    <s v="Archdeaconry of St Albans "/>
    <m/>
    <m/>
    <n v="49875"/>
    <n v="53125"/>
    <n v="4428"/>
    <n v="53125"/>
    <m/>
  </r>
  <r>
    <x v="6"/>
    <x v="0"/>
    <s v="OK"/>
    <x v="0"/>
    <m/>
    <n v="12"/>
    <m/>
    <m/>
    <s v="092881"/>
    <x v="27"/>
    <x v="11"/>
    <x v="1"/>
    <s v="Archdeaconry of St Albans "/>
    <m/>
    <m/>
    <n v="43960"/>
    <n v="38982"/>
    <n v="3213"/>
    <n v="38982"/>
    <m/>
  </r>
  <r>
    <x v="6"/>
    <x v="0"/>
    <s v="OK"/>
    <x v="0"/>
    <m/>
    <n v="12"/>
    <m/>
    <m/>
    <s v="100660"/>
    <x v="28"/>
    <x v="12"/>
    <x v="2"/>
    <s v="Archdeaconry of St Albans "/>
    <m/>
    <m/>
    <n v="47815"/>
    <n v="47053"/>
    <n v="4055"/>
    <n v="47053"/>
    <m/>
  </r>
  <r>
    <x v="6"/>
    <x v="0"/>
    <s v="OK"/>
    <x v="1"/>
    <m/>
    <n v="12"/>
    <m/>
    <m/>
    <s v="100680"/>
    <x v="29"/>
    <x v="13"/>
    <x v="2"/>
    <s v="Archdeaconry of St Albans "/>
    <m/>
    <m/>
    <n v="207156"/>
    <n v="214237"/>
    <n v="17854"/>
    <n v="214237"/>
    <m/>
  </r>
  <r>
    <x v="6"/>
    <x v="0"/>
    <s v="OK"/>
    <x v="1"/>
    <m/>
    <n v="12"/>
    <m/>
    <m/>
    <s v="100681"/>
    <x v="30"/>
    <x v="14"/>
    <x v="2"/>
    <s v="Archdeaconry of St Albans "/>
    <m/>
    <m/>
    <n v="163165"/>
    <n v="168705"/>
    <n v="43943"/>
    <n v="168705"/>
    <m/>
  </r>
  <r>
    <x v="6"/>
    <x v="0"/>
    <s v="No"/>
    <x v="0"/>
    <m/>
    <n v="12"/>
    <m/>
    <m/>
    <s v="100790"/>
    <x v="31"/>
    <x v="15"/>
    <x v="2"/>
    <s v="Archdeaconry of St Albans "/>
    <m/>
    <m/>
    <n v="63209"/>
    <n v="64126"/>
    <n v="5344"/>
    <n v="64126"/>
    <m/>
  </r>
  <r>
    <x v="6"/>
    <x v="0"/>
    <s v="OK"/>
    <x v="0"/>
    <m/>
    <n v="12"/>
    <m/>
    <m/>
    <s v="100791"/>
    <x v="32"/>
    <x v="16"/>
    <x v="2"/>
    <s v="Archdeaconry of St Albans "/>
    <m/>
    <m/>
    <n v="67711"/>
    <n v="68805"/>
    <n v="5706.25"/>
    <n v="68805"/>
    <m/>
  </r>
  <r>
    <x v="6"/>
    <x v="0"/>
    <s v="OK"/>
    <x v="0"/>
    <m/>
    <n v="12"/>
    <m/>
    <m/>
    <s v="101800"/>
    <x v="33"/>
    <x v="17"/>
    <x v="2"/>
    <s v="Archdeaconry of St Albans "/>
    <m/>
    <m/>
    <n v="60996"/>
    <n v="51788"/>
    <n v="4263"/>
    <n v="51788"/>
    <m/>
  </r>
  <r>
    <x v="6"/>
    <x v="0"/>
    <s v="OK"/>
    <x v="0"/>
    <m/>
    <n v="12"/>
    <m/>
    <m/>
    <s v="102100"/>
    <x v="34"/>
    <x v="18"/>
    <x v="2"/>
    <s v="Archdeaconry of St Albans "/>
    <m/>
    <m/>
    <n v="90941"/>
    <n v="87061"/>
    <n v="7706"/>
    <n v="87061"/>
    <m/>
  </r>
  <r>
    <x v="6"/>
    <x v="0"/>
    <s v="OK"/>
    <x v="0"/>
    <m/>
    <n v="12"/>
    <m/>
    <m/>
    <s v="100490"/>
    <x v="35"/>
    <x v="19"/>
    <x v="2"/>
    <s v="Archdeaconry of St Albans "/>
    <m/>
    <m/>
    <n v="47957"/>
    <n v="48333"/>
    <n v="4025"/>
    <n v="48333"/>
    <m/>
  </r>
  <r>
    <x v="6"/>
    <x v="0"/>
    <s v="No"/>
    <x v="0"/>
    <m/>
    <n v="12"/>
    <m/>
    <m/>
    <s v="102300"/>
    <x v="36"/>
    <x v="12"/>
    <x v="2"/>
    <s v="Archdeaconry of St Albans "/>
    <m/>
    <m/>
    <n v="35000"/>
    <n v="45943"/>
    <n v="1913"/>
    <n v="45943"/>
    <m/>
  </r>
  <r>
    <x v="6"/>
    <x v="0"/>
    <s v="OK"/>
    <x v="0"/>
    <m/>
    <n v="12"/>
    <m/>
    <m/>
    <s v="112180"/>
    <x v="37"/>
    <x v="20"/>
    <x v="3"/>
    <s v="Archdeaconry of St Albans "/>
    <m/>
    <m/>
    <n v="75380"/>
    <n v="76235"/>
    <n v="6352"/>
    <n v="76235"/>
    <m/>
  </r>
  <r>
    <x v="6"/>
    <x v="0"/>
    <s v="OK"/>
    <x v="0"/>
    <m/>
    <n v="12"/>
    <m/>
    <m/>
    <s v="112211"/>
    <x v="38"/>
    <x v="21"/>
    <x v="3"/>
    <s v="Archdeaconry of St Albans "/>
    <m/>
    <m/>
    <n v="65145"/>
    <n v="70326"/>
    <n v="5855"/>
    <n v="70326"/>
    <m/>
  </r>
  <r>
    <x v="6"/>
    <x v="0"/>
    <s v="OK"/>
    <x v="0"/>
    <m/>
    <n v="12"/>
    <m/>
    <m/>
    <s v="112191"/>
    <x v="39"/>
    <x v="22"/>
    <x v="3"/>
    <s v="Archdeaconry of St Albans "/>
    <m/>
    <m/>
    <n v="62021"/>
    <n v="60943"/>
    <n v="5074"/>
    <n v="60943"/>
    <m/>
  </r>
  <r>
    <x v="6"/>
    <x v="0"/>
    <s v="OK"/>
    <x v="0"/>
    <m/>
    <n v="12"/>
    <m/>
    <m/>
    <s v="112200"/>
    <x v="40"/>
    <x v="23"/>
    <x v="3"/>
    <s v="Archdeaconry of St Albans "/>
    <m/>
    <m/>
    <n v="86742"/>
    <n v="91071"/>
    <n v="7592"/>
    <n v="91071"/>
    <m/>
  </r>
  <r>
    <x v="6"/>
    <x v="0"/>
    <s v="OK"/>
    <x v="0"/>
    <m/>
    <n v="12"/>
    <m/>
    <m/>
    <s v="112210"/>
    <x v="41"/>
    <x v="24"/>
    <x v="3"/>
    <s v="Archdeaconry of St Albans "/>
    <m/>
    <m/>
    <n v="172361"/>
    <n v="162980"/>
    <n v="52980"/>
    <n v="162980"/>
    <m/>
  </r>
  <r>
    <x v="6"/>
    <x v="0"/>
    <s v="No"/>
    <x v="0"/>
    <m/>
    <n v="12"/>
    <m/>
    <m/>
    <s v="112220"/>
    <x v="42"/>
    <x v="25"/>
    <x v="3"/>
    <s v="Archdeaconry of St Albans "/>
    <m/>
    <m/>
    <n v="97599"/>
    <n v="102821"/>
    <n v="8383.6299999999992"/>
    <n v="102821"/>
    <m/>
  </r>
  <r>
    <x v="6"/>
    <x v="0"/>
    <s v="OK"/>
    <x v="0"/>
    <m/>
    <n v="12"/>
    <m/>
    <m/>
    <s v="112230"/>
    <x v="43"/>
    <x v="26"/>
    <x v="3"/>
    <s v="Archdeaconry of St Albans "/>
    <m/>
    <m/>
    <n v="58787"/>
    <n v="66831"/>
    <n v="5572"/>
    <n v="66831"/>
    <m/>
  </r>
  <r>
    <x v="6"/>
    <x v="0"/>
    <s v="OK"/>
    <x v="0"/>
    <m/>
    <n v="12"/>
    <m/>
    <m/>
    <s v="112240"/>
    <x v="44"/>
    <x v="27"/>
    <x v="3"/>
    <s v="Archdeaconry of St Albans "/>
    <m/>
    <m/>
    <n v="79411"/>
    <n v="84625"/>
    <m/>
    <n v="84625"/>
    <m/>
  </r>
  <r>
    <x v="6"/>
    <x v="0"/>
    <s v="OK"/>
    <x v="0"/>
    <m/>
    <n v="12"/>
    <m/>
    <m/>
    <s v="110040"/>
    <x v="45"/>
    <x v="28"/>
    <x v="3"/>
    <s v="Archdeaconry of St Albans "/>
    <m/>
    <m/>
    <n v="45072"/>
    <n v="31006"/>
    <n v="2583"/>
    <n v="31006"/>
    <m/>
  </r>
  <r>
    <x v="6"/>
    <x v="0"/>
    <s v="OK"/>
    <x v="0"/>
    <m/>
    <n v="12"/>
    <m/>
    <m/>
    <s v="110531"/>
    <x v="46"/>
    <x v="29"/>
    <x v="3"/>
    <s v="Archdeaconry of St Albans "/>
    <m/>
    <m/>
    <n v="56330.04"/>
    <n v="57281"/>
    <n v="4773.42"/>
    <n v="57281"/>
    <m/>
  </r>
  <r>
    <x v="6"/>
    <x v="0"/>
    <s v="OK"/>
    <x v="0"/>
    <m/>
    <n v="12"/>
    <m/>
    <m/>
    <s v="110750"/>
    <x v="47"/>
    <x v="30"/>
    <x v="3"/>
    <s v="Archdeaconry of St Albans "/>
    <m/>
    <m/>
    <n v="68066"/>
    <n v="70073"/>
    <n v="5800"/>
    <n v="70073"/>
    <m/>
  </r>
  <r>
    <x v="6"/>
    <x v="0"/>
    <s v="No"/>
    <x v="0"/>
    <m/>
    <n v="12"/>
    <m/>
    <m/>
    <s v="110740"/>
    <x v="48"/>
    <x v="31"/>
    <x v="3"/>
    <s v="Archdeaconry of St Albans "/>
    <m/>
    <m/>
    <n v="46375"/>
    <n v="28141"/>
    <n v="2000"/>
    <n v="28141"/>
    <m/>
  </r>
  <r>
    <x v="6"/>
    <x v="0"/>
    <s v="OK"/>
    <x v="0"/>
    <m/>
    <n v="12"/>
    <m/>
    <m/>
    <s v="110980"/>
    <x v="49"/>
    <x v="32"/>
    <x v="3"/>
    <s v="Archdeaconry of St Albans "/>
    <m/>
    <m/>
    <n v="59639"/>
    <n v="60542"/>
    <n v="5047"/>
    <n v="60542"/>
    <m/>
  </r>
  <r>
    <x v="6"/>
    <x v="0"/>
    <s v="OK"/>
    <x v="0"/>
    <m/>
    <n v="12"/>
    <m/>
    <m/>
    <s v="112060"/>
    <x v="50"/>
    <x v="28"/>
    <x v="3"/>
    <s v="Archdeaconry of St Albans "/>
    <m/>
    <m/>
    <n v="119501"/>
    <n v="115789"/>
    <n v="9650"/>
    <n v="115789"/>
    <m/>
  </r>
  <r>
    <x v="6"/>
    <x v="0"/>
    <s v="No"/>
    <x v="0"/>
    <m/>
    <n v="12"/>
    <m/>
    <m/>
    <s v="112340"/>
    <x v="51"/>
    <x v="28"/>
    <x v="3"/>
    <s v="Archdeaconry of St Albans "/>
    <m/>
    <m/>
    <n v="20345"/>
    <n v="39408"/>
    <m/>
    <n v="39408"/>
    <m/>
  </r>
  <r>
    <x v="6"/>
    <x v="0"/>
    <s v="OK"/>
    <x v="0"/>
    <m/>
    <n v="12"/>
    <m/>
    <m/>
    <s v="130010"/>
    <x v="52"/>
    <x v="33"/>
    <x v="4"/>
    <s v="Archdeaconry of St Albans "/>
    <m/>
    <m/>
    <n v="102008"/>
    <n v="95410"/>
    <n v="7949"/>
    <n v="95410"/>
    <m/>
  </r>
  <r>
    <x v="6"/>
    <x v="0"/>
    <s v="OK"/>
    <x v="0"/>
    <m/>
    <n v="12"/>
    <m/>
    <m/>
    <s v="131500"/>
    <x v="53"/>
    <x v="34"/>
    <x v="4"/>
    <s v="Archdeaconry of St Albans "/>
    <m/>
    <m/>
    <n v="39793"/>
    <n v="40210"/>
    <n v="3349"/>
    <n v="40210"/>
    <m/>
  </r>
  <r>
    <x v="6"/>
    <x v="0"/>
    <s v="No"/>
    <x v="0"/>
    <m/>
    <n v="12"/>
    <m/>
    <m/>
    <s v="131520"/>
    <x v="54"/>
    <x v="35"/>
    <x v="4"/>
    <s v="Archdeaconry of St Albans "/>
    <m/>
    <m/>
    <n v="53609"/>
    <n v="54866"/>
    <n v="916.42"/>
    <n v="54866"/>
    <m/>
  </r>
  <r>
    <x v="6"/>
    <x v="0"/>
    <s v="OK"/>
    <x v="0"/>
    <m/>
    <n v="12"/>
    <m/>
    <m/>
    <s v="131951"/>
    <x v="55"/>
    <x v="36"/>
    <x v="4"/>
    <s v="Archdeaconry of St Albans "/>
    <m/>
    <m/>
    <n v="34997"/>
    <n v="42265"/>
    <n v="3522"/>
    <n v="42265"/>
    <m/>
  </r>
  <r>
    <x v="6"/>
    <x v="0"/>
    <s v="OK"/>
    <x v="0"/>
    <m/>
    <n v="12"/>
    <m/>
    <m/>
    <s v="131960"/>
    <x v="56"/>
    <x v="37"/>
    <x v="4"/>
    <s v="Archdeaconry of St Albans "/>
    <m/>
    <m/>
    <n v="45355"/>
    <n v="46360"/>
    <n v="3867"/>
    <n v="46360"/>
    <m/>
  </r>
  <r>
    <x v="6"/>
    <x v="0"/>
    <s v="No"/>
    <x v="0"/>
    <m/>
    <n v="12"/>
    <m/>
    <m/>
    <s v="132730"/>
    <x v="57"/>
    <x v="38"/>
    <x v="4"/>
    <s v="Archdeaconry of St Albans "/>
    <m/>
    <m/>
    <n v="23600"/>
    <n v="43132"/>
    <n v="19532"/>
    <n v="43132"/>
    <m/>
  </r>
  <r>
    <x v="6"/>
    <x v="0"/>
    <s v="OK"/>
    <x v="0"/>
    <m/>
    <n v="12"/>
    <m/>
    <m/>
    <s v="132740"/>
    <x v="58"/>
    <x v="39"/>
    <x v="4"/>
    <s v="Archdeaconry of St Albans "/>
    <m/>
    <m/>
    <n v="31639"/>
    <n v="31376"/>
    <n v="2611"/>
    <n v="31376"/>
    <m/>
  </r>
  <r>
    <x v="6"/>
    <x v="0"/>
    <s v="No"/>
    <x v="0"/>
    <m/>
    <n v="12"/>
    <m/>
    <m/>
    <s v="132760"/>
    <x v="59"/>
    <x v="40"/>
    <x v="4"/>
    <s v="Archdeaconry of St Albans "/>
    <m/>
    <m/>
    <n v="34920"/>
    <n v="35174"/>
    <n v="4"/>
    <n v="35174"/>
    <m/>
  </r>
  <r>
    <x v="6"/>
    <x v="0"/>
    <s v="OK"/>
    <x v="0"/>
    <m/>
    <n v="12"/>
    <m/>
    <m/>
    <s v="132761"/>
    <x v="60"/>
    <x v="41"/>
    <x v="4"/>
    <s v="Archdeaconry of St Albans "/>
    <m/>
    <m/>
    <n v="112985"/>
    <n v="115439"/>
    <n v="9619"/>
    <n v="115439"/>
    <m/>
  </r>
  <r>
    <x v="6"/>
    <x v="0"/>
    <s v="OK"/>
    <x v="0"/>
    <m/>
    <n v="12"/>
    <m/>
    <m/>
    <s v="132770"/>
    <x v="61"/>
    <x v="42"/>
    <x v="4"/>
    <s v="Archdeaconry of St Albans "/>
    <m/>
    <m/>
    <n v="100566"/>
    <n v="88490"/>
    <n v="7215.65"/>
    <n v="88490"/>
    <m/>
  </r>
  <r>
    <x v="6"/>
    <x v="0"/>
    <s v="OK"/>
    <x v="0"/>
    <m/>
    <n v="12"/>
    <m/>
    <m/>
    <s v="132780"/>
    <x v="62"/>
    <x v="43"/>
    <x v="4"/>
    <s v="Archdeaconry of St Albans "/>
    <m/>
    <m/>
    <n v="51764"/>
    <n v="52737"/>
    <n v="4392"/>
    <n v="52737"/>
    <m/>
  </r>
  <r>
    <x v="6"/>
    <x v="0"/>
    <s v="No"/>
    <x v="0"/>
    <m/>
    <n v="12"/>
    <m/>
    <m/>
    <s v="132781"/>
    <x v="63"/>
    <x v="44"/>
    <x v="4"/>
    <s v="Archdeaconry of St Albans "/>
    <m/>
    <m/>
    <n v="46929"/>
    <n v="48023"/>
    <n v="4001"/>
    <n v="48023"/>
    <m/>
  </r>
  <r>
    <x v="6"/>
    <x v="0"/>
    <s v="OK"/>
    <x v="0"/>
    <m/>
    <n v="12"/>
    <m/>
    <m/>
    <s v="130570"/>
    <x v="64"/>
    <x v="45"/>
    <x v="4"/>
    <s v="Archdeaconry of St Albans "/>
    <m/>
    <m/>
    <n v="82655.16000000044"/>
    <n v="81606"/>
    <n v="27002.84"/>
    <n v="81606"/>
    <m/>
  </r>
  <r>
    <x v="6"/>
    <x v="0"/>
    <s v="No"/>
    <x v="0"/>
    <m/>
    <n v="12"/>
    <m/>
    <m/>
    <s v="130580"/>
    <x v="65"/>
    <x v="46"/>
    <x v="4"/>
    <s v="Archdeaconry of St Albans "/>
    <m/>
    <m/>
    <n v="46000"/>
    <n v="47167"/>
    <n v="12667"/>
    <n v="47167"/>
    <m/>
  </r>
  <r>
    <x v="6"/>
    <x v="0"/>
    <s v="No"/>
    <x v="0"/>
    <m/>
    <n v="12"/>
    <m/>
    <m/>
    <s v="140150"/>
    <x v="66"/>
    <x v="47"/>
    <x v="5"/>
    <s v="Archdeaconry of St Albans "/>
    <m/>
    <m/>
    <n v="1510"/>
    <n v="4562"/>
    <n v="140"/>
    <n v="4562"/>
    <m/>
  </r>
  <r>
    <x v="6"/>
    <x v="0"/>
    <s v="OK"/>
    <x v="0"/>
    <m/>
    <n v="12"/>
    <m/>
    <m/>
    <s v="141440"/>
    <x v="67"/>
    <x v="47"/>
    <x v="5"/>
    <s v="Archdeaconry of St Albans "/>
    <m/>
    <m/>
    <n v="40749"/>
    <n v="41008"/>
    <n v="3236"/>
    <n v="41008"/>
    <m/>
  </r>
  <r>
    <x v="6"/>
    <x v="0"/>
    <s v="No"/>
    <x v="0"/>
    <m/>
    <n v="12"/>
    <m/>
    <m/>
    <s v="140960"/>
    <x v="68"/>
    <x v="48"/>
    <x v="5"/>
    <s v="Archdeaconry of St Albans "/>
    <m/>
    <m/>
    <n v="33855"/>
    <n v="34302"/>
    <n v="4842"/>
    <n v="34302"/>
    <m/>
  </r>
  <r>
    <x v="6"/>
    <x v="0"/>
    <s v="OK"/>
    <x v="0"/>
    <m/>
    <n v="12"/>
    <m/>
    <m/>
    <s v="141100"/>
    <x v="69"/>
    <x v="49"/>
    <x v="5"/>
    <s v="Archdeaconry of St Albans "/>
    <m/>
    <m/>
    <n v="100862"/>
    <n v="95319"/>
    <n v="7946"/>
    <n v="95319"/>
    <m/>
  </r>
  <r>
    <x v="6"/>
    <x v="0"/>
    <s v="OK"/>
    <x v="0"/>
    <m/>
    <n v="12"/>
    <m/>
    <m/>
    <s v="141110"/>
    <x v="70"/>
    <x v="50"/>
    <x v="5"/>
    <s v="Archdeaconry of St Albans "/>
    <m/>
    <m/>
    <n v="287417"/>
    <n v="290639"/>
    <n v="24219"/>
    <n v="290639"/>
    <m/>
  </r>
  <r>
    <x v="6"/>
    <x v="0"/>
    <s v="OK"/>
    <x v="0"/>
    <m/>
    <n v="12"/>
    <m/>
    <m/>
    <s v="141760"/>
    <x v="71"/>
    <x v="48"/>
    <x v="5"/>
    <s v="Archdeaconry of St Albans "/>
    <m/>
    <m/>
    <n v="30345"/>
    <n v="30810"/>
    <n v="2286.16"/>
    <n v="30810"/>
    <m/>
  </r>
  <r>
    <x v="6"/>
    <x v="0"/>
    <s v="OK"/>
    <x v="0"/>
    <m/>
    <n v="12"/>
    <m/>
    <m/>
    <s v="142080"/>
    <x v="72"/>
    <x v="51"/>
    <x v="5"/>
    <s v="Archdeaconry of St Albans "/>
    <m/>
    <m/>
    <n v="124669"/>
    <n v="122570"/>
    <n v="10282.56"/>
    <n v="122570"/>
    <m/>
  </r>
  <r>
    <x v="6"/>
    <x v="0"/>
    <s v="OK"/>
    <x v="0"/>
    <m/>
    <n v="12"/>
    <m/>
    <m/>
    <s v="142280"/>
    <x v="73"/>
    <x v="52"/>
    <x v="5"/>
    <s v="Archdeaconry of St Albans "/>
    <m/>
    <m/>
    <n v="42762"/>
    <n v="43164"/>
    <n v="3597"/>
    <n v="43164"/>
    <m/>
  </r>
  <r>
    <x v="6"/>
    <x v="0"/>
    <s v="OK"/>
    <x v="0"/>
    <m/>
    <n v="12"/>
    <m/>
    <m/>
    <s v="142860"/>
    <x v="74"/>
    <x v="53"/>
    <x v="5"/>
    <s v="Archdeaconry of St Albans "/>
    <m/>
    <m/>
    <n v="99625"/>
    <n v="100359"/>
    <n v="8366"/>
    <n v="100359"/>
    <m/>
  </r>
  <r>
    <x v="6"/>
    <x v="0"/>
    <s v="OK"/>
    <x v="0"/>
    <m/>
    <n v="12"/>
    <m/>
    <m/>
    <s v="231171"/>
    <x v="75"/>
    <x v="54"/>
    <x v="6"/>
    <s v="Archdeaconry of St Albans "/>
    <m/>
    <m/>
    <n v="46954"/>
    <n v="48049"/>
    <n v="4463"/>
    <n v="48049"/>
    <m/>
  </r>
  <r>
    <x v="6"/>
    <x v="0"/>
    <s v="No"/>
    <x v="0"/>
    <m/>
    <n v="12"/>
    <m/>
    <m/>
    <s v="231172"/>
    <x v="76"/>
    <x v="54"/>
    <x v="6"/>
    <s v="Archdeaconry of St Albans "/>
    <m/>
    <m/>
    <n v="29857"/>
    <n v="30954"/>
    <n v="10714"/>
    <n v="30954"/>
    <m/>
  </r>
  <r>
    <x v="6"/>
    <x v="0"/>
    <s v="OK"/>
    <x v="0"/>
    <m/>
    <n v="12"/>
    <m/>
    <m/>
    <s v="231173"/>
    <x v="77"/>
    <x v="54"/>
    <x v="6"/>
    <s v="Archdeaconry of St Albans "/>
    <m/>
    <m/>
    <n v="55093"/>
    <n v="56133"/>
    <n v="4675"/>
    <n v="56133"/>
    <m/>
  </r>
  <r>
    <x v="6"/>
    <x v="0"/>
    <s v="No"/>
    <x v="0"/>
    <m/>
    <n v="12"/>
    <m/>
    <m/>
    <s v="231174"/>
    <x v="78"/>
    <x v="54"/>
    <x v="6"/>
    <s v="Archdeaconry of St Albans "/>
    <m/>
    <m/>
    <n v="16100"/>
    <n v="43714"/>
    <n v="800"/>
    <n v="43714"/>
    <m/>
  </r>
  <r>
    <x v="6"/>
    <x v="0"/>
    <s v="No"/>
    <x v="0"/>
    <m/>
    <n v="12"/>
    <m/>
    <m/>
    <s v="230500"/>
    <x v="79"/>
    <x v="55"/>
    <x v="6"/>
    <s v="Archdeaconry of St Albans "/>
    <m/>
    <m/>
    <n v="83792"/>
    <n v="85026"/>
    <m/>
    <n v="85026"/>
    <m/>
  </r>
  <r>
    <x v="6"/>
    <x v="0"/>
    <s v="OK"/>
    <x v="0"/>
    <m/>
    <n v="12"/>
    <m/>
    <m/>
    <s v="230501"/>
    <x v="80"/>
    <x v="55"/>
    <x v="6"/>
    <s v="Archdeaconry of St Albans "/>
    <m/>
    <m/>
    <n v="4359"/>
    <n v="4511"/>
    <n v="369"/>
    <n v="4511"/>
    <m/>
  </r>
  <r>
    <x v="6"/>
    <x v="0"/>
    <s v="OK"/>
    <x v="0"/>
    <m/>
    <n v="12"/>
    <m/>
    <m/>
    <s v="230641"/>
    <x v="81"/>
    <x v="56"/>
    <x v="6"/>
    <s v="Archdeaconry of St Albans "/>
    <m/>
    <m/>
    <n v="41810"/>
    <n v="43710"/>
    <n v="16710"/>
    <n v="43710"/>
    <m/>
  </r>
  <r>
    <x v="6"/>
    <x v="0"/>
    <s v="No"/>
    <x v="0"/>
    <m/>
    <n v="12"/>
    <m/>
    <m/>
    <s v="230642"/>
    <x v="82"/>
    <x v="56"/>
    <x v="6"/>
    <s v="Archdeaconry of St Albans "/>
    <m/>
    <m/>
    <n v="9000"/>
    <n v="16088"/>
    <m/>
    <n v="16088"/>
    <m/>
  </r>
  <r>
    <x v="6"/>
    <x v="0"/>
    <s v="OK"/>
    <x v="0"/>
    <m/>
    <n v="12"/>
    <m/>
    <m/>
    <s v="230643"/>
    <x v="83"/>
    <x v="56"/>
    <x v="6"/>
    <s v="Archdeaconry of St Albans "/>
    <m/>
    <m/>
    <n v="59798"/>
    <n v="66579"/>
    <n v="6079"/>
    <n v="66579"/>
    <m/>
  </r>
  <r>
    <x v="6"/>
    <x v="0"/>
    <s v="OK"/>
    <x v="0"/>
    <m/>
    <n v="12"/>
    <m/>
    <m/>
    <s v="231450"/>
    <x v="84"/>
    <x v="56"/>
    <x v="6"/>
    <s v="Archdeaconry of St Albans "/>
    <m/>
    <m/>
    <n v="52388"/>
    <n v="59736"/>
    <n v="14934"/>
    <n v="59736"/>
    <m/>
  </r>
  <r>
    <x v="6"/>
    <x v="0"/>
    <s v="OK"/>
    <x v="0"/>
    <m/>
    <n v="12"/>
    <m/>
    <m/>
    <s v="020672"/>
    <x v="85"/>
    <x v="57"/>
    <x v="7"/>
    <s v="Archdeaconry of Hertford"/>
    <m/>
    <m/>
    <n v="142101"/>
    <n v="143947"/>
    <n v="33643"/>
    <n v="143947"/>
    <m/>
  </r>
  <r>
    <x v="6"/>
    <x v="0"/>
    <s v="No"/>
    <x v="0"/>
    <m/>
    <n v="12"/>
    <m/>
    <m/>
    <s v="020850"/>
    <x v="86"/>
    <x v="58"/>
    <x v="7"/>
    <s v="Archdeaconry of Hertford"/>
    <m/>
    <m/>
    <n v="67958"/>
    <n v="69059"/>
    <n v="3000"/>
    <n v="69059"/>
    <m/>
  </r>
  <r>
    <x v="6"/>
    <x v="0"/>
    <s v="OK"/>
    <x v="0"/>
    <m/>
    <n v="12"/>
    <m/>
    <m/>
    <s v="021640"/>
    <x v="87"/>
    <x v="59"/>
    <x v="7"/>
    <s v="Archdeaconry of Hertford"/>
    <m/>
    <m/>
    <n v="88492.08"/>
    <n v="89334"/>
    <n v="7444.5"/>
    <n v="89334"/>
    <m/>
  </r>
  <r>
    <x v="6"/>
    <x v="0"/>
    <s v="No"/>
    <x v="0"/>
    <m/>
    <n v="12"/>
    <m/>
    <m/>
    <s v="021750"/>
    <x v="88"/>
    <x v="60"/>
    <x v="7"/>
    <s v="Archdeaconry of Hertford"/>
    <m/>
    <m/>
    <m/>
    <n v="28889"/>
    <n v="1000"/>
    <n v="28889"/>
    <m/>
  </r>
  <r>
    <x v="6"/>
    <x v="0"/>
    <s v="OK"/>
    <x v="0"/>
    <m/>
    <n v="12"/>
    <m/>
    <m/>
    <s v="021860"/>
    <x v="89"/>
    <x v="61"/>
    <x v="7"/>
    <s v="Archdeaconry of Hertford"/>
    <m/>
    <m/>
    <n v="69374.220000000205"/>
    <n v="72038"/>
    <n v="6003.17"/>
    <n v="72038"/>
    <m/>
  </r>
  <r>
    <x v="6"/>
    <x v="0"/>
    <s v="OK"/>
    <x v="0"/>
    <m/>
    <n v="12"/>
    <m/>
    <m/>
    <s v="020201"/>
    <x v="90"/>
    <x v="62"/>
    <x v="7"/>
    <s v="Archdeaconry of Hertford"/>
    <m/>
    <m/>
    <n v="67264"/>
    <n v="70679"/>
    <n v="5000"/>
    <n v="70679"/>
    <m/>
  </r>
  <r>
    <x v="6"/>
    <x v="0"/>
    <s v="OK"/>
    <x v="0"/>
    <m/>
    <n v="12"/>
    <m/>
    <m/>
    <s v="022110"/>
    <x v="91"/>
    <x v="63"/>
    <x v="7"/>
    <s v="Archdeaconry of Hertford"/>
    <m/>
    <m/>
    <n v="2400"/>
    <n v="4099"/>
    <m/>
    <n v="4099"/>
    <m/>
  </r>
  <r>
    <x v="6"/>
    <x v="0"/>
    <s v="OK"/>
    <x v="0"/>
    <m/>
    <n v="12"/>
    <m/>
    <m/>
    <s v="022363"/>
    <x v="92"/>
    <x v="63"/>
    <x v="7"/>
    <s v="Archdeaconry of Hertford"/>
    <m/>
    <m/>
    <n v="7023"/>
    <n v="7871"/>
    <n v="655"/>
    <n v="7871"/>
    <m/>
  </r>
  <r>
    <x v="6"/>
    <x v="0"/>
    <s v="OK"/>
    <x v="0"/>
    <m/>
    <n v="12"/>
    <m/>
    <m/>
    <s v="022362"/>
    <x v="93"/>
    <x v="64"/>
    <x v="7"/>
    <s v="Archdeaconry of Hertford"/>
    <m/>
    <m/>
    <n v="66226"/>
    <n v="68374"/>
    <n v="5696"/>
    <n v="68374"/>
    <m/>
  </r>
  <r>
    <x v="6"/>
    <x v="0"/>
    <s v="No"/>
    <x v="0"/>
    <m/>
    <n v="12"/>
    <m/>
    <m/>
    <s v="022600"/>
    <x v="94"/>
    <x v="65"/>
    <x v="7"/>
    <s v="Archdeaconry of Hertford"/>
    <m/>
    <m/>
    <n v="41000"/>
    <n v="53266"/>
    <n v="3000"/>
    <n v="53266"/>
    <m/>
  </r>
  <r>
    <x v="6"/>
    <x v="0"/>
    <s v="No"/>
    <x v="0"/>
    <m/>
    <n v="12"/>
    <m/>
    <m/>
    <s v="020470"/>
    <x v="95"/>
    <x v="66"/>
    <x v="7"/>
    <s v="Archdeaconry of Hertford"/>
    <m/>
    <m/>
    <n v="45000"/>
    <n v="89331"/>
    <n v="36281"/>
    <n v="89331"/>
    <m/>
  </r>
  <r>
    <x v="6"/>
    <x v="0"/>
    <s v="No"/>
    <x v="0"/>
    <m/>
    <n v="12"/>
    <m/>
    <m/>
    <s v="040020"/>
    <x v="96"/>
    <x v="67"/>
    <x v="8"/>
    <s v="Archdeaconry of Hertford"/>
    <m/>
    <m/>
    <n v="0"/>
    <n v="11622"/>
    <m/>
    <n v="11622"/>
    <m/>
  </r>
  <r>
    <x v="6"/>
    <x v="0"/>
    <s v="No"/>
    <x v="0"/>
    <m/>
    <n v="12"/>
    <m/>
    <m/>
    <s v="041630"/>
    <x v="97"/>
    <x v="67"/>
    <x v="8"/>
    <s v="Archdeaconry of Hertford"/>
    <m/>
    <m/>
    <n v="9000"/>
    <n v="16059"/>
    <m/>
    <n v="16059"/>
    <m/>
  </r>
  <r>
    <x v="6"/>
    <x v="0"/>
    <s v="No"/>
    <x v="0"/>
    <m/>
    <n v="12"/>
    <m/>
    <m/>
    <s v="042550"/>
    <x v="98"/>
    <x v="68"/>
    <x v="8"/>
    <s v="Archdeaconry of Hertford"/>
    <m/>
    <m/>
    <n v="28000"/>
    <n v="39416"/>
    <n v="1500"/>
    <n v="39416"/>
    <m/>
  </r>
  <r>
    <x v="6"/>
    <x v="0"/>
    <s v="OK"/>
    <x v="0"/>
    <m/>
    <n v="12"/>
    <m/>
    <m/>
    <s v="040430"/>
    <x v="99"/>
    <x v="69"/>
    <x v="8"/>
    <s v="Archdeaconry of Hertford"/>
    <m/>
    <m/>
    <n v="107295"/>
    <n v="107991"/>
    <n v="9002"/>
    <n v="107991"/>
    <m/>
  </r>
  <r>
    <x v="6"/>
    <x v="0"/>
    <s v="No"/>
    <x v="0"/>
    <m/>
    <n v="12"/>
    <m/>
    <m/>
    <s v="040520"/>
    <x v="100"/>
    <x v="70"/>
    <x v="8"/>
    <s v="Archdeaconry of Hertford"/>
    <m/>
    <m/>
    <n v="12298"/>
    <n v="20471"/>
    <m/>
    <n v="20471"/>
    <m/>
  </r>
  <r>
    <x v="6"/>
    <x v="0"/>
    <s v="No"/>
    <x v="0"/>
    <m/>
    <n v="12"/>
    <m/>
    <m/>
    <s v="040990"/>
    <x v="101"/>
    <x v="70"/>
    <x v="8"/>
    <s v="Archdeaconry of Hertford"/>
    <m/>
    <m/>
    <n v="2415"/>
    <n v="10867"/>
    <m/>
    <n v="10867"/>
    <m/>
  </r>
  <r>
    <x v="6"/>
    <x v="0"/>
    <s v="No"/>
    <x v="0"/>
    <m/>
    <n v="12"/>
    <m/>
    <m/>
    <s v="042451"/>
    <x v="102"/>
    <x v="70"/>
    <x v="8"/>
    <s v="Archdeaconry of Hertford"/>
    <m/>
    <m/>
    <n v="3156"/>
    <n v="3156"/>
    <m/>
    <n v="3156"/>
    <m/>
  </r>
  <r>
    <x v="6"/>
    <x v="0"/>
    <s v="No"/>
    <x v="0"/>
    <m/>
    <n v="12"/>
    <m/>
    <m/>
    <s v="041000"/>
    <x v="103"/>
    <x v="71"/>
    <x v="8"/>
    <s v="Archdeaconry of Hertford"/>
    <m/>
    <m/>
    <n v="9205"/>
    <n v="10787"/>
    <m/>
    <n v="10787"/>
    <m/>
  </r>
  <r>
    <x v="6"/>
    <x v="0"/>
    <s v="OK"/>
    <x v="0"/>
    <m/>
    <n v="12"/>
    <m/>
    <m/>
    <s v="041250"/>
    <x v="104"/>
    <x v="71"/>
    <x v="8"/>
    <s v="Archdeaconry of Hertford"/>
    <m/>
    <m/>
    <n v="32721"/>
    <n v="37645"/>
    <n v="3138"/>
    <n v="37645"/>
    <m/>
  </r>
  <r>
    <x v="6"/>
    <x v="0"/>
    <s v="No"/>
    <x v="0"/>
    <m/>
    <n v="12"/>
    <m/>
    <m/>
    <s v="041300"/>
    <x v="105"/>
    <x v="72"/>
    <x v="8"/>
    <s v="Archdeaconry of Hertford"/>
    <m/>
    <m/>
    <n v="54845.5"/>
    <n v="58927"/>
    <n v="5000"/>
    <n v="58927"/>
    <m/>
  </r>
  <r>
    <x v="6"/>
    <x v="0"/>
    <s v="No"/>
    <x v="0"/>
    <m/>
    <n v="12"/>
    <m/>
    <m/>
    <s v="041850"/>
    <x v="106"/>
    <x v="67"/>
    <x v="8"/>
    <s v="Archdeaconry of Hertford"/>
    <m/>
    <m/>
    <n v="40000"/>
    <n v="51219"/>
    <n v="8000"/>
    <n v="51219"/>
    <m/>
  </r>
  <r>
    <x v="6"/>
    <x v="0"/>
    <s v="OK"/>
    <x v="0"/>
    <m/>
    <n v="12"/>
    <m/>
    <m/>
    <s v="042310"/>
    <x v="107"/>
    <x v="73"/>
    <x v="8"/>
    <s v="Archdeaconry of Hertford"/>
    <m/>
    <m/>
    <n v="72164"/>
    <n v="73035"/>
    <n v="6435"/>
    <n v="73035"/>
    <m/>
  </r>
  <r>
    <x v="6"/>
    <x v="0"/>
    <s v="OK"/>
    <x v="0"/>
    <m/>
    <n v="12"/>
    <m/>
    <m/>
    <s v="042400"/>
    <x v="108"/>
    <x v="74"/>
    <x v="8"/>
    <s v="Archdeaconry of Hertford"/>
    <m/>
    <m/>
    <n v="58206"/>
    <n v="60141"/>
    <n v="5009"/>
    <n v="60141"/>
    <m/>
  </r>
  <r>
    <x v="6"/>
    <x v="0"/>
    <s v="OK"/>
    <x v="0"/>
    <m/>
    <n v="12"/>
    <m/>
    <m/>
    <s v="041650"/>
    <x v="109"/>
    <x v="74"/>
    <x v="8"/>
    <s v="Archdeaconry of Hertford"/>
    <m/>
    <m/>
    <n v="20478"/>
    <n v="21143"/>
    <n v="1523"/>
    <n v="21143"/>
    <m/>
  </r>
  <r>
    <x v="6"/>
    <x v="0"/>
    <s v="OK"/>
    <x v="0"/>
    <m/>
    <n v="12"/>
    <m/>
    <m/>
    <s v="042170"/>
    <x v="110"/>
    <x v="74"/>
    <x v="8"/>
    <s v="Archdeaconry of Hertford"/>
    <m/>
    <m/>
    <n v="7147"/>
    <n v="7380"/>
    <n v="615"/>
    <n v="7380"/>
    <m/>
  </r>
  <r>
    <x v="6"/>
    <x v="0"/>
    <s v="OK"/>
    <x v="1"/>
    <m/>
    <n v="12"/>
    <m/>
    <m/>
    <s v="042552"/>
    <x v="111"/>
    <x v="75"/>
    <x v="8"/>
    <s v="Archdeaconry of Hertford"/>
    <m/>
    <m/>
    <n v="92604"/>
    <n v="93389"/>
    <n v="7785.35"/>
    <n v="93389"/>
    <m/>
  </r>
  <r>
    <x v="6"/>
    <x v="0"/>
    <s v="OK"/>
    <x v="0"/>
    <m/>
    <n v="12"/>
    <m/>
    <m/>
    <s v="050160"/>
    <x v="112"/>
    <x v="76"/>
    <x v="9"/>
    <s v="Archdeaconry of Hertford"/>
    <m/>
    <m/>
    <n v="56994"/>
    <n v="56511"/>
    <n v="12511"/>
    <n v="56511"/>
    <m/>
  </r>
  <r>
    <x v="6"/>
    <x v="0"/>
    <s v="No"/>
    <x v="0"/>
    <m/>
    <n v="12"/>
    <m/>
    <m/>
    <s v="050581"/>
    <x v="113"/>
    <x v="76"/>
    <x v="9"/>
    <s v="Archdeaconry of Hertford"/>
    <m/>
    <m/>
    <n v="5324"/>
    <n v="5363"/>
    <m/>
    <n v="5363"/>
    <m/>
  </r>
  <r>
    <x v="6"/>
    <x v="0"/>
    <s v="OK"/>
    <x v="0"/>
    <m/>
    <n v="12"/>
    <m/>
    <m/>
    <s v="052840"/>
    <x v="114"/>
    <x v="77"/>
    <x v="9"/>
    <s v="Archdeaconry of Hertford"/>
    <m/>
    <m/>
    <n v="24510"/>
    <n v="24762"/>
    <n v="2058"/>
    <n v="24762"/>
    <m/>
  </r>
  <r>
    <x v="6"/>
    <x v="0"/>
    <s v="OK"/>
    <x v="0"/>
    <m/>
    <n v="12"/>
    <m/>
    <m/>
    <s v="050060"/>
    <x v="115"/>
    <x v="78"/>
    <x v="9"/>
    <s v="Archdeaconry of Hertford"/>
    <m/>
    <m/>
    <n v="11567"/>
    <n v="11131"/>
    <n v="923"/>
    <n v="11131"/>
    <m/>
  </r>
  <r>
    <x v="6"/>
    <x v="0"/>
    <s v="No"/>
    <x v="0"/>
    <m/>
    <n v="12"/>
    <m/>
    <m/>
    <s v="050530"/>
    <x v="116"/>
    <x v="78"/>
    <x v="9"/>
    <s v="Archdeaconry of Hertford"/>
    <m/>
    <m/>
    <n v="9217"/>
    <n v="8242"/>
    <n v="765"/>
    <n v="8242"/>
    <m/>
  </r>
  <r>
    <x v="6"/>
    <x v="0"/>
    <s v="OK"/>
    <x v="0"/>
    <m/>
    <n v="12"/>
    <m/>
    <m/>
    <s v="051070"/>
    <x v="117"/>
    <x v="78"/>
    <x v="9"/>
    <s v="Archdeaconry of Hertford"/>
    <m/>
    <m/>
    <n v="32594"/>
    <n v="31842"/>
    <n v="2648"/>
    <n v="31842"/>
    <m/>
  </r>
  <r>
    <x v="6"/>
    <x v="0"/>
    <s v="OK"/>
    <x v="0"/>
    <m/>
    <n v="12"/>
    <m/>
    <m/>
    <s v="051781"/>
    <x v="118"/>
    <x v="78"/>
    <x v="9"/>
    <s v="Archdeaconry of Hertford"/>
    <m/>
    <m/>
    <n v="4747"/>
    <n v="2889"/>
    <n v="722.25"/>
    <n v="2889"/>
    <m/>
  </r>
  <r>
    <x v="6"/>
    <x v="0"/>
    <s v="OK"/>
    <x v="0"/>
    <m/>
    <n v="12"/>
    <m/>
    <m/>
    <s v="050080"/>
    <x v="119"/>
    <x v="79"/>
    <x v="9"/>
    <s v="Archdeaconry of Hertford"/>
    <m/>
    <m/>
    <n v="15541"/>
    <n v="16055"/>
    <n v="1337"/>
    <n v="16055"/>
    <m/>
  </r>
  <r>
    <x v="6"/>
    <x v="0"/>
    <s v="No"/>
    <x v="0"/>
    <m/>
    <n v="12"/>
    <m/>
    <m/>
    <s v="050770"/>
    <x v="120"/>
    <x v="79"/>
    <x v="9"/>
    <s v="Archdeaconry of Hertford"/>
    <m/>
    <m/>
    <n v="11103"/>
    <n v="11244"/>
    <n v="2244"/>
    <n v="11244"/>
    <m/>
  </r>
  <r>
    <x v="6"/>
    <x v="0"/>
    <s v="No"/>
    <x v="0"/>
    <m/>
    <n v="12"/>
    <m/>
    <m/>
    <s v="052551"/>
    <x v="121"/>
    <x v="79"/>
    <x v="9"/>
    <s v="Archdeaconry of Hertford"/>
    <m/>
    <m/>
    <n v="920"/>
    <n v="2674"/>
    <m/>
    <n v="2674"/>
    <m/>
  </r>
  <r>
    <x v="6"/>
    <x v="0"/>
    <s v="OK"/>
    <x v="0"/>
    <m/>
    <n v="12"/>
    <m/>
    <m/>
    <s v="050110"/>
    <x v="122"/>
    <x v="80"/>
    <x v="9"/>
    <s v="Archdeaconry of Hertford"/>
    <m/>
    <m/>
    <n v="69161"/>
    <n v="70047"/>
    <n v="5840"/>
    <n v="70047"/>
    <m/>
  </r>
  <r>
    <x v="6"/>
    <x v="0"/>
    <s v="No"/>
    <x v="0"/>
    <m/>
    <n v="12"/>
    <m/>
    <m/>
    <s v="050120"/>
    <x v="123"/>
    <x v="81"/>
    <x v="9"/>
    <s v="Archdeaconry of Hertford"/>
    <m/>
    <m/>
    <n v="7200"/>
    <n v="16683"/>
    <n v="600"/>
    <n v="16683"/>
    <m/>
  </r>
  <r>
    <x v="6"/>
    <x v="0"/>
    <s v="OK"/>
    <x v="0"/>
    <m/>
    <n v="12"/>
    <m/>
    <m/>
    <s v="051501"/>
    <x v="124"/>
    <x v="81"/>
    <x v="9"/>
    <s v="Archdeaconry of Hertford"/>
    <m/>
    <m/>
    <n v="17269"/>
    <n v="19236"/>
    <n v="4809"/>
    <n v="19236"/>
    <m/>
  </r>
  <r>
    <x v="6"/>
    <x v="0"/>
    <s v="OK"/>
    <x v="0"/>
    <m/>
    <n v="12"/>
    <m/>
    <m/>
    <s v="052830"/>
    <x v="125"/>
    <x v="81"/>
    <x v="9"/>
    <s v="Archdeaconry of Hertford"/>
    <m/>
    <m/>
    <n v="7996.25"/>
    <n v="12176"/>
    <m/>
    <n v="12176"/>
    <m/>
  </r>
  <r>
    <x v="6"/>
    <x v="0"/>
    <s v="OK"/>
    <x v="0"/>
    <m/>
    <n v="12"/>
    <m/>
    <m/>
    <s v="050171"/>
    <x v="126"/>
    <x v="82"/>
    <x v="9"/>
    <s v="Archdeaconry of Hertford"/>
    <m/>
    <m/>
    <n v="17983"/>
    <n v="17174"/>
    <n v="1433"/>
    <n v="17174"/>
    <m/>
  </r>
  <r>
    <x v="6"/>
    <x v="0"/>
    <s v="OK"/>
    <x v="0"/>
    <m/>
    <n v="12"/>
    <m/>
    <m/>
    <s v="051885"/>
    <x v="127"/>
    <x v="82"/>
    <x v="9"/>
    <s v="Archdeaconry of Hertford"/>
    <m/>
    <m/>
    <n v="16991"/>
    <n v="16147"/>
    <n v="1345.58"/>
    <n v="16147"/>
    <m/>
  </r>
  <r>
    <x v="6"/>
    <x v="0"/>
    <s v="OK"/>
    <x v="0"/>
    <m/>
    <n v="12"/>
    <m/>
    <m/>
    <s v="050180"/>
    <x v="128"/>
    <x v="82"/>
    <x v="9"/>
    <s v="Archdeaconry of Hertford"/>
    <m/>
    <m/>
    <n v="16879"/>
    <n v="15784"/>
    <n v="3946"/>
    <n v="15784"/>
    <m/>
  </r>
  <r>
    <x v="6"/>
    <x v="0"/>
    <s v="OK"/>
    <x v="0"/>
    <m/>
    <n v="12"/>
    <m/>
    <m/>
    <s v="050360"/>
    <x v="129"/>
    <x v="79"/>
    <x v="9"/>
    <s v="Archdeaconry of Hertford"/>
    <m/>
    <m/>
    <n v="17958"/>
    <n v="18152"/>
    <n v="1500"/>
    <n v="18152"/>
    <m/>
  </r>
  <r>
    <x v="6"/>
    <x v="0"/>
    <s v="OK"/>
    <x v="0"/>
    <m/>
    <n v="12"/>
    <m/>
    <m/>
    <s v="050711"/>
    <x v="130"/>
    <x v="77"/>
    <x v="9"/>
    <s v="Archdeaconry of Hertford"/>
    <m/>
    <m/>
    <n v="5588"/>
    <n v="5766"/>
    <n v="475"/>
    <n v="5766"/>
    <m/>
  </r>
  <r>
    <x v="6"/>
    <x v="0"/>
    <s v="OK"/>
    <x v="0"/>
    <m/>
    <n v="12"/>
    <m/>
    <m/>
    <s v="052151"/>
    <x v="131"/>
    <x v="77"/>
    <x v="9"/>
    <s v="Archdeaconry of Hertford"/>
    <m/>
    <m/>
    <n v="8445"/>
    <n v="8677"/>
    <m/>
    <n v="8677"/>
    <m/>
  </r>
  <r>
    <x v="6"/>
    <x v="0"/>
    <s v="OK"/>
    <x v="0"/>
    <m/>
    <n v="12"/>
    <m/>
    <m/>
    <s v="052270"/>
    <x v="132"/>
    <x v="77"/>
    <x v="9"/>
    <s v="Archdeaconry of Hertford"/>
    <m/>
    <m/>
    <n v="12632"/>
    <n v="13047"/>
    <n v="1090"/>
    <n v="13047"/>
    <m/>
  </r>
  <r>
    <x v="6"/>
    <x v="0"/>
    <s v="OK"/>
    <x v="0"/>
    <m/>
    <n v="12"/>
    <m/>
    <m/>
    <s v="052670"/>
    <x v="133"/>
    <x v="77"/>
    <x v="9"/>
    <s v="Archdeaconry of Hertford"/>
    <m/>
    <m/>
    <n v="5825"/>
    <n v="6012"/>
    <n v="501"/>
    <n v="6012"/>
    <m/>
  </r>
  <r>
    <x v="6"/>
    <x v="0"/>
    <s v="OK"/>
    <x v="0"/>
    <m/>
    <n v="12"/>
    <m/>
    <m/>
    <s v="051270"/>
    <x v="134"/>
    <x v="80"/>
    <x v="9"/>
    <s v="Archdeaconry of Hertford"/>
    <m/>
    <m/>
    <n v="6054"/>
    <n v="6266"/>
    <n v="522.16999999999996"/>
    <n v="6266"/>
    <m/>
  </r>
  <r>
    <x v="6"/>
    <x v="0"/>
    <s v="OK"/>
    <x v="0"/>
    <m/>
    <n v="12"/>
    <m/>
    <m/>
    <s v="051880"/>
    <x v="135"/>
    <x v="80"/>
    <x v="9"/>
    <s v="Archdeaconry of Hertford"/>
    <m/>
    <m/>
    <n v="2180"/>
    <n v="2256"/>
    <n v="188"/>
    <n v="2256"/>
    <m/>
  </r>
  <r>
    <x v="6"/>
    <x v="0"/>
    <s v="OK"/>
    <x v="0"/>
    <m/>
    <n v="12"/>
    <m/>
    <m/>
    <s v="051400"/>
    <x v="136"/>
    <x v="83"/>
    <x v="9"/>
    <s v="Archdeaconry of Hertford"/>
    <m/>
    <m/>
    <n v="3632"/>
    <n v="3759"/>
    <m/>
    <n v="3759"/>
    <m/>
  </r>
  <r>
    <x v="6"/>
    <x v="0"/>
    <s v="OK"/>
    <x v="0"/>
    <m/>
    <n v="12"/>
    <m/>
    <m/>
    <s v="052540"/>
    <x v="137"/>
    <x v="83"/>
    <x v="9"/>
    <s v="Archdeaconry of Hertford"/>
    <m/>
    <m/>
    <n v="8339"/>
    <n v="8364"/>
    <n v="680.99"/>
    <n v="8364"/>
    <m/>
  </r>
  <r>
    <x v="6"/>
    <x v="0"/>
    <s v="No"/>
    <x v="0"/>
    <m/>
    <n v="12"/>
    <m/>
    <m/>
    <s v="052150"/>
    <x v="138"/>
    <x v="84"/>
    <x v="9"/>
    <s v="Archdeaconry of Hertford"/>
    <m/>
    <m/>
    <n v="79338.960000000006"/>
    <n v="76158"/>
    <n v="6594.58"/>
    <n v="76158"/>
    <m/>
  </r>
  <r>
    <x v="6"/>
    <x v="0"/>
    <s v="No"/>
    <x v="0"/>
    <m/>
    <n v="12"/>
    <m/>
    <m/>
    <s v="052660"/>
    <x v="139"/>
    <x v="79"/>
    <x v="9"/>
    <s v="Archdeaconry of Hertford"/>
    <m/>
    <m/>
    <n v="18283.5"/>
    <n v="25169"/>
    <m/>
    <n v="25169"/>
    <m/>
  </r>
  <r>
    <x v="6"/>
    <x v="0"/>
    <s v="OK"/>
    <x v="0"/>
    <m/>
    <n v="12"/>
    <m/>
    <m/>
    <s v="060550"/>
    <x v="140"/>
    <x v="85"/>
    <x v="10"/>
    <s v="Archdeaconry of Hertford"/>
    <m/>
    <m/>
    <n v="111841.92"/>
    <n v="108088"/>
    <n v="8821"/>
    <n v="108088"/>
    <m/>
  </r>
  <r>
    <x v="6"/>
    <x v="0"/>
    <s v="No"/>
    <x v="0"/>
    <m/>
    <n v="12"/>
    <m/>
    <m/>
    <s v="060650"/>
    <x v="141"/>
    <x v="86"/>
    <x v="10"/>
    <s v="Archdeaconry of Hertford"/>
    <m/>
    <m/>
    <n v="37884"/>
    <n v="38838"/>
    <n v="3236.5"/>
    <n v="38838"/>
    <m/>
  </r>
  <r>
    <x v="6"/>
    <x v="0"/>
    <s v="No"/>
    <x v="0"/>
    <m/>
    <n v="12"/>
    <m/>
    <m/>
    <s v="062620"/>
    <x v="142"/>
    <x v="86"/>
    <x v="10"/>
    <s v="Archdeaconry of Hertford"/>
    <m/>
    <m/>
    <n v="29000"/>
    <n v="41373"/>
    <n v="8500"/>
    <n v="41373"/>
    <m/>
  </r>
  <r>
    <x v="6"/>
    <x v="0"/>
    <s v="No"/>
    <x v="0"/>
    <m/>
    <n v="12"/>
    <m/>
    <m/>
    <s v="061010"/>
    <x v="143"/>
    <x v="86"/>
    <x v="10"/>
    <s v="Archdeaconry of Hertford"/>
    <m/>
    <m/>
    <n v="10000"/>
    <n v="24948"/>
    <n v="400"/>
    <n v="24948"/>
    <m/>
  </r>
  <r>
    <x v="6"/>
    <x v="0"/>
    <s v="OK"/>
    <x v="0"/>
    <m/>
    <n v="12"/>
    <m/>
    <m/>
    <s v="061320"/>
    <x v="144"/>
    <x v="87"/>
    <x v="10"/>
    <s v="Archdeaconry of Hertford"/>
    <m/>
    <m/>
    <n v="65296"/>
    <n v="68416"/>
    <n v="5316"/>
    <n v="68416"/>
    <m/>
  </r>
  <r>
    <x v="6"/>
    <x v="0"/>
    <s v="OK"/>
    <x v="1"/>
    <m/>
    <n v="12"/>
    <m/>
    <m/>
    <s v="061900"/>
    <x v="145"/>
    <x v="88"/>
    <x v="10"/>
    <s v="Archdeaconry of Hertford"/>
    <m/>
    <m/>
    <n v="62515"/>
    <n v="63435"/>
    <n v="47577"/>
    <n v="63435"/>
    <m/>
  </r>
  <r>
    <x v="6"/>
    <x v="0"/>
    <s v="OK"/>
    <x v="0"/>
    <m/>
    <n v="12"/>
    <m/>
    <m/>
    <s v="062160"/>
    <x v="146"/>
    <x v="89"/>
    <x v="10"/>
    <s v="Archdeaconry of Hertford"/>
    <m/>
    <m/>
    <n v="56434"/>
    <n v="57907"/>
    <n v="4821"/>
    <n v="57907"/>
    <m/>
  </r>
  <r>
    <x v="6"/>
    <x v="0"/>
    <s v="OK"/>
    <x v="0"/>
    <m/>
    <n v="12"/>
    <m/>
    <m/>
    <s v="062680"/>
    <x v="147"/>
    <x v="86"/>
    <x v="10"/>
    <s v="Archdeaconry of Hertford"/>
    <m/>
    <m/>
    <n v="31683"/>
    <n v="40447"/>
    <n v="4113.4799999999996"/>
    <n v="40447"/>
    <m/>
  </r>
  <r>
    <x v="6"/>
    <x v="0"/>
    <s v="OK"/>
    <x v="0"/>
    <m/>
    <n v="12"/>
    <m/>
    <m/>
    <s v="070151"/>
    <x v="148"/>
    <x v="90"/>
    <x v="11"/>
    <s v="Archdeaconry of Hertford"/>
    <m/>
    <m/>
    <n v="8447"/>
    <n v="8712"/>
    <n v="726"/>
    <n v="8712"/>
    <m/>
  </r>
  <r>
    <x v="6"/>
    <x v="0"/>
    <s v="OK"/>
    <x v="0"/>
    <m/>
    <n v="12"/>
    <m/>
    <m/>
    <s v="072800"/>
    <x v="149"/>
    <x v="90"/>
    <x v="11"/>
    <s v="Archdeaconry of Hertford"/>
    <m/>
    <m/>
    <n v="105190"/>
    <n v="105526"/>
    <n v="8792"/>
    <n v="105526"/>
    <m/>
  </r>
  <r>
    <x v="6"/>
    <x v="0"/>
    <s v="OK"/>
    <x v="0"/>
    <m/>
    <n v="12"/>
    <m/>
    <m/>
    <s v="072801"/>
    <x v="150"/>
    <x v="90"/>
    <x v="11"/>
    <s v="Archdeaconry of Hertford"/>
    <m/>
    <m/>
    <n v="17407"/>
    <n v="17990"/>
    <n v="1501"/>
    <n v="17990"/>
    <m/>
  </r>
  <r>
    <x v="6"/>
    <x v="0"/>
    <s v="OK"/>
    <x v="0"/>
    <m/>
    <n v="12"/>
    <m/>
    <m/>
    <s v="070720"/>
    <x v="151"/>
    <x v="90"/>
    <x v="11"/>
    <s v="Archdeaconry of Hertford"/>
    <m/>
    <m/>
    <n v="37566"/>
    <n v="37084"/>
    <n v="2988.48"/>
    <n v="37084"/>
    <m/>
  </r>
  <r>
    <x v="6"/>
    <x v="0"/>
    <s v="OK"/>
    <x v="0"/>
    <m/>
    <n v="12"/>
    <m/>
    <m/>
    <s v="070820"/>
    <x v="152"/>
    <x v="91"/>
    <x v="11"/>
    <s v="Archdeaconry of Hertford"/>
    <m/>
    <m/>
    <n v="46754.139999999898"/>
    <n v="48255"/>
    <n v="4021.25"/>
    <n v="48255"/>
    <m/>
  </r>
  <r>
    <x v="6"/>
    <x v="0"/>
    <s v="OK"/>
    <x v="0"/>
    <m/>
    <n v="12"/>
    <m/>
    <m/>
    <s v="071131"/>
    <x v="153"/>
    <x v="92"/>
    <x v="11"/>
    <s v="Archdeaconry of Hertford"/>
    <m/>
    <m/>
    <n v="58092"/>
    <n v="63656"/>
    <n v="4950"/>
    <n v="63656"/>
    <m/>
  </r>
  <r>
    <x v="6"/>
    <x v="0"/>
    <s v="OK"/>
    <x v="0"/>
    <m/>
    <n v="12"/>
    <m/>
    <m/>
    <s v="071132"/>
    <x v="154"/>
    <x v="92"/>
    <x v="11"/>
    <s v="Archdeaconry of Hertford"/>
    <m/>
    <m/>
    <n v="22180"/>
    <n v="33379"/>
    <n v="750"/>
    <n v="33379"/>
    <m/>
  </r>
  <r>
    <x v="6"/>
    <x v="0"/>
    <s v="No"/>
    <x v="0"/>
    <m/>
    <n v="12"/>
    <m/>
    <m/>
    <s v="071133"/>
    <x v="155"/>
    <x v="92"/>
    <x v="11"/>
    <s v="Archdeaconry of Hertford"/>
    <m/>
    <m/>
    <n v="24639"/>
    <n v="27420"/>
    <n v="6420"/>
    <n v="27420"/>
    <m/>
  </r>
  <r>
    <x v="6"/>
    <x v="0"/>
    <s v="No"/>
    <x v="0"/>
    <m/>
    <n v="12"/>
    <m/>
    <m/>
    <s v="071140"/>
    <x v="156"/>
    <x v="93"/>
    <x v="11"/>
    <s v="Archdeaconry of Hertford"/>
    <m/>
    <m/>
    <n v="35812.1"/>
    <n v="46816"/>
    <n v="4486.09"/>
    <n v="46816"/>
    <m/>
  </r>
  <r>
    <x v="6"/>
    <x v="0"/>
    <s v="OK"/>
    <x v="0"/>
    <m/>
    <n v="12"/>
    <m/>
    <m/>
    <s v="071540"/>
    <x v="157"/>
    <x v="92"/>
    <x v="11"/>
    <s v="Archdeaconry of Hertford"/>
    <m/>
    <m/>
    <n v="41049"/>
    <n v="33748"/>
    <n v="2816"/>
    <n v="33748"/>
    <m/>
  </r>
  <r>
    <x v="6"/>
    <x v="0"/>
    <s v="OK"/>
    <x v="0"/>
    <m/>
    <n v="12"/>
    <m/>
    <m/>
    <s v="071890"/>
    <x v="158"/>
    <x v="92"/>
    <x v="11"/>
    <s v="Archdeaconry of Hertford"/>
    <m/>
    <m/>
    <n v="71422.13"/>
    <n v="72297"/>
    <n v="6024.33"/>
    <n v="72297"/>
    <m/>
  </r>
  <r>
    <x v="6"/>
    <x v="0"/>
    <s v="OK"/>
    <x v="0"/>
    <m/>
    <n v="12"/>
    <m/>
    <m/>
    <s v="070821"/>
    <x v="159"/>
    <x v="94"/>
    <x v="11"/>
    <s v="Archdeaconry of Hertford"/>
    <m/>
    <m/>
    <n v="49145"/>
    <n v="50695"/>
    <n v="4220"/>
    <n v="50695"/>
    <m/>
  </r>
  <r>
    <x v="6"/>
    <x v="0"/>
    <s v="OK"/>
    <x v="0"/>
    <m/>
    <n v="12"/>
    <m/>
    <m/>
    <s v="072530"/>
    <x v="160"/>
    <x v="90"/>
    <x v="11"/>
    <s v="Archdeaconry of Hertford"/>
    <m/>
    <m/>
    <n v="39546"/>
    <n v="40106"/>
    <n v="3344"/>
    <n v="40106"/>
    <m/>
  </r>
  <r>
    <x v="6"/>
    <x v="0"/>
    <s v="OK"/>
    <x v="0"/>
    <m/>
    <n v="12"/>
    <m/>
    <m/>
    <s v="070800"/>
    <x v="161"/>
    <x v="90"/>
    <x v="11"/>
    <s v="Archdeaconry of Hertford"/>
    <m/>
    <m/>
    <n v="38061"/>
    <n v="39092"/>
    <n v="3254"/>
    <n v="39092"/>
    <m/>
  </r>
  <r>
    <x v="6"/>
    <x v="0"/>
    <s v="OK"/>
    <x v="0"/>
    <m/>
    <n v="12"/>
    <m/>
    <m/>
    <s v="072810"/>
    <x v="162"/>
    <x v="95"/>
    <x v="11"/>
    <s v="Archdeaconry of Hertford"/>
    <m/>
    <m/>
    <n v="108362"/>
    <n v="107062"/>
    <n v="8770"/>
    <n v="107062"/>
    <m/>
  </r>
  <r>
    <x v="6"/>
    <x v="0"/>
    <s v="No"/>
    <x v="0"/>
    <m/>
    <n v="12"/>
    <m/>
    <m/>
    <s v="080210"/>
    <x v="163"/>
    <x v="96"/>
    <x v="12"/>
    <s v="Archdeaconry of Hertford"/>
    <m/>
    <m/>
    <n v="16433.039999999179"/>
    <n v="16658"/>
    <m/>
    <n v="16658"/>
    <m/>
  </r>
  <r>
    <x v="6"/>
    <x v="0"/>
    <s v="OK"/>
    <x v="0"/>
    <m/>
    <n v="12"/>
    <m/>
    <m/>
    <s v="081610"/>
    <x v="164"/>
    <x v="96"/>
    <x v="12"/>
    <s v="Archdeaconry of Hertford"/>
    <m/>
    <m/>
    <n v="14594"/>
    <n v="15062"/>
    <m/>
    <n v="15062"/>
    <m/>
  </r>
  <r>
    <x v="6"/>
    <x v="0"/>
    <s v="OK"/>
    <x v="0"/>
    <m/>
    <n v="12"/>
    <m/>
    <m/>
    <s v="080920"/>
    <x v="165"/>
    <x v="96"/>
    <x v="12"/>
    <s v="Archdeaconry of Hertford"/>
    <m/>
    <m/>
    <n v="24557"/>
    <n v="25374"/>
    <n v="2109"/>
    <n v="25374"/>
    <m/>
  </r>
  <r>
    <x v="6"/>
    <x v="0"/>
    <s v="No"/>
    <x v="0"/>
    <m/>
    <n v="12"/>
    <m/>
    <m/>
    <s v="082010"/>
    <x v="166"/>
    <x v="96"/>
    <x v="12"/>
    <s v="Archdeaconry of Hertford"/>
    <m/>
    <m/>
    <n v="6000"/>
    <n v="14104"/>
    <n v="500"/>
    <n v="14104"/>
    <m/>
  </r>
  <r>
    <x v="6"/>
    <x v="0"/>
    <s v="OK"/>
    <x v="0"/>
    <m/>
    <n v="12"/>
    <m/>
    <m/>
    <s v="080350"/>
    <x v="167"/>
    <x v="97"/>
    <x v="12"/>
    <s v="Archdeaconry of Hertford"/>
    <m/>
    <m/>
    <n v="69161"/>
    <n v="70047"/>
    <n v="5837.25"/>
    <n v="70047"/>
    <m/>
  </r>
  <r>
    <x v="6"/>
    <x v="0"/>
    <s v="OK"/>
    <x v="0"/>
    <m/>
    <n v="12"/>
    <m/>
    <m/>
    <s v="080140"/>
    <x v="168"/>
    <x v="98"/>
    <x v="12"/>
    <s v="Archdeaconry of Hertford"/>
    <m/>
    <m/>
    <n v="14949"/>
    <n v="15182"/>
    <n v="1264"/>
    <n v="15182"/>
    <m/>
  </r>
  <r>
    <x v="6"/>
    <x v="0"/>
    <s v="OK"/>
    <x v="0"/>
    <m/>
    <n v="12"/>
    <m/>
    <m/>
    <s v="080510"/>
    <x v="169"/>
    <x v="98"/>
    <x v="12"/>
    <s v="Archdeaconry of Hertford"/>
    <m/>
    <m/>
    <n v="8551"/>
    <n v="8829"/>
    <n v="733"/>
    <n v="8829"/>
    <m/>
  </r>
  <r>
    <x v="6"/>
    <x v="0"/>
    <s v="OK"/>
    <x v="0"/>
    <m/>
    <n v="12"/>
    <m/>
    <m/>
    <s v="082421"/>
    <x v="170"/>
    <x v="98"/>
    <x v="12"/>
    <s v="Archdeaconry of Hertford"/>
    <m/>
    <m/>
    <n v="9042"/>
    <n v="9150"/>
    <n v="757"/>
    <n v="9150"/>
    <m/>
  </r>
  <r>
    <x v="6"/>
    <x v="0"/>
    <s v="OK"/>
    <x v="0"/>
    <m/>
    <n v="12"/>
    <m/>
    <m/>
    <s v="082720"/>
    <x v="171"/>
    <x v="98"/>
    <x v="12"/>
    <s v="Archdeaconry of Hertford"/>
    <m/>
    <m/>
    <n v="7772"/>
    <n v="7887"/>
    <n v="659.5"/>
    <n v="7887"/>
    <m/>
  </r>
  <r>
    <x v="6"/>
    <x v="0"/>
    <s v="OK"/>
    <x v="0"/>
    <m/>
    <n v="12"/>
    <m/>
    <m/>
    <s v="082790"/>
    <x v="172"/>
    <x v="98"/>
    <x v="12"/>
    <s v="Archdeaconry of Hertford"/>
    <m/>
    <m/>
    <n v="20258"/>
    <n v="20638"/>
    <m/>
    <n v="20638"/>
    <m/>
  </r>
  <r>
    <x v="6"/>
    <x v="0"/>
    <s v="No"/>
    <x v="0"/>
    <m/>
    <n v="12"/>
    <m/>
    <m/>
    <s v="081040"/>
    <x v="173"/>
    <x v="99"/>
    <x v="12"/>
    <s v="Archdeaconry of Hertford"/>
    <m/>
    <m/>
    <n v="22828"/>
    <n v="28305"/>
    <n v="1777.5"/>
    <n v="28305"/>
    <m/>
  </r>
  <r>
    <x v="6"/>
    <x v="0"/>
    <s v="No"/>
    <x v="0"/>
    <m/>
    <n v="12"/>
    <m/>
    <m/>
    <s v="082420"/>
    <x v="174"/>
    <x v="99"/>
    <x v="12"/>
    <s v="Archdeaconry of Hertford"/>
    <m/>
    <m/>
    <n v="26455"/>
    <n v="26939"/>
    <m/>
    <n v="26939"/>
    <m/>
  </r>
  <r>
    <x v="6"/>
    <x v="0"/>
    <s v="OK"/>
    <x v="0"/>
    <m/>
    <n v="12"/>
    <m/>
    <m/>
    <s v="081200"/>
    <x v="175"/>
    <x v="97"/>
    <x v="12"/>
    <s v="Archdeaconry of Hertford"/>
    <m/>
    <m/>
    <n v="77112"/>
    <n v="76752"/>
    <n v="5000"/>
    <n v="76752"/>
    <m/>
  </r>
  <r>
    <x v="6"/>
    <x v="0"/>
    <s v="OK"/>
    <x v="0"/>
    <m/>
    <n v="12"/>
    <m/>
    <m/>
    <s v="081210"/>
    <x v="176"/>
    <x v="97"/>
    <x v="12"/>
    <s v="Archdeaconry of Hertford"/>
    <m/>
    <m/>
    <n v="76560"/>
    <n v="76999"/>
    <n v="6412"/>
    <n v="76999"/>
    <m/>
  </r>
  <r>
    <x v="6"/>
    <x v="0"/>
    <s v="OK"/>
    <x v="0"/>
    <m/>
    <n v="12"/>
    <m/>
    <m/>
    <s v="081220"/>
    <x v="177"/>
    <x v="97"/>
    <x v="12"/>
    <s v="Archdeaconry of Hertford"/>
    <m/>
    <m/>
    <n v="27479"/>
    <n v="27753"/>
    <n v="2310"/>
    <n v="27753"/>
    <m/>
  </r>
  <r>
    <x v="6"/>
    <x v="0"/>
    <s v="No"/>
    <x v="0"/>
    <m/>
    <n v="12"/>
    <m/>
    <m/>
    <s v="081240"/>
    <x v="178"/>
    <x v="100"/>
    <x v="12"/>
    <s v="Archdeaconry of Hertford"/>
    <m/>
    <m/>
    <n v="5000"/>
    <n v="14722"/>
    <m/>
    <n v="14722"/>
    <m/>
  </r>
  <r>
    <x v="6"/>
    <x v="0"/>
    <s v="No"/>
    <x v="0"/>
    <m/>
    <n v="12"/>
    <m/>
    <m/>
    <s v="082560"/>
    <x v="179"/>
    <x v="101"/>
    <x v="12"/>
    <s v="Archdeaconry of Hertford"/>
    <m/>
    <m/>
    <n v="16928"/>
    <n v="17151"/>
    <m/>
    <n v="17151"/>
    <m/>
  </r>
  <r>
    <x v="6"/>
    <x v="0"/>
    <s v="OK"/>
    <x v="0"/>
    <m/>
    <n v="12"/>
    <m/>
    <m/>
    <s v="081370"/>
    <x v="180"/>
    <x v="102"/>
    <x v="12"/>
    <s v="Archdeaconry of Hertford"/>
    <m/>
    <m/>
    <n v="18552"/>
    <n v="18880"/>
    <n v="1577"/>
    <n v="18880"/>
    <m/>
  </r>
  <r>
    <x v="6"/>
    <x v="0"/>
    <s v="OK"/>
    <x v="0"/>
    <m/>
    <n v="12"/>
    <m/>
    <m/>
    <s v="082710"/>
    <x v="181"/>
    <x v="102"/>
    <x v="12"/>
    <s v="Archdeaconry of Hertford"/>
    <m/>
    <m/>
    <n v="14901"/>
    <n v="15332"/>
    <n v="1274"/>
    <n v="15332"/>
    <m/>
  </r>
  <r>
    <x v="6"/>
    <x v="0"/>
    <s v="OK"/>
    <x v="0"/>
    <m/>
    <n v="12"/>
    <m/>
    <m/>
    <s v="082870"/>
    <x v="182"/>
    <x v="102"/>
    <x v="12"/>
    <s v="Archdeaconry of Hertford"/>
    <m/>
    <m/>
    <n v="17325"/>
    <n v="17866"/>
    <n v="1487"/>
    <n v="17866"/>
    <m/>
  </r>
  <r>
    <x v="6"/>
    <x v="0"/>
    <s v="No"/>
    <x v="0"/>
    <m/>
    <n v="12"/>
    <m/>
    <m/>
    <s v="081590"/>
    <x v="183"/>
    <x v="97"/>
    <x v="12"/>
    <s v="Archdeaconry of Hertford"/>
    <m/>
    <m/>
    <n v="48331"/>
    <n v="49322"/>
    <n v="1335.75"/>
    <n v="49322"/>
    <m/>
  </r>
  <r>
    <x v="6"/>
    <x v="0"/>
    <s v="No"/>
    <x v="0"/>
    <m/>
    <n v="12"/>
    <m/>
    <m/>
    <s v="082690"/>
    <x v="184"/>
    <x v="103"/>
    <x v="12"/>
    <s v="Archdeaconry of Hertford"/>
    <m/>
    <m/>
    <n v="87622"/>
    <n v="114590"/>
    <n v="9393.35"/>
    <n v="114590"/>
    <m/>
  </r>
  <r>
    <x v="6"/>
    <x v="0"/>
    <s v="OK"/>
    <x v="0"/>
    <m/>
    <n v="12"/>
    <m/>
    <m/>
    <s v="082700"/>
    <x v="185"/>
    <x v="104"/>
    <x v="12"/>
    <s v="Archdeaconry of Hertford"/>
    <m/>
    <m/>
    <n v="67853.960000000006"/>
    <n v="70280"/>
    <n v="17576"/>
    <n v="70280"/>
    <m/>
  </r>
  <r>
    <x v="6"/>
    <x v="0"/>
    <s v="No"/>
    <x v="0"/>
    <m/>
    <n v="12"/>
    <m/>
    <m/>
    <s v="122445"/>
    <x v="186"/>
    <x v="105"/>
    <x v="13"/>
    <s v="Archdeaconry of Hertford"/>
    <m/>
    <m/>
    <n v="18800"/>
    <n v="44972"/>
    <n v="3150"/>
    <n v="44972"/>
    <m/>
  </r>
  <r>
    <x v="6"/>
    <x v="0"/>
    <s v="No"/>
    <x v="0"/>
    <m/>
    <n v="12"/>
    <m/>
    <m/>
    <s v="121470"/>
    <x v="188"/>
    <x v="107"/>
    <x v="13"/>
    <s v="Archdeaconry of Hertford"/>
    <m/>
    <m/>
    <n v="36000"/>
    <n v="59251"/>
    <n v="14500"/>
    <n v="59251"/>
    <m/>
  </r>
  <r>
    <x v="6"/>
    <x v="0"/>
    <s v="No"/>
    <x v="0"/>
    <m/>
    <n v="12"/>
    <m/>
    <m/>
    <s v="122440"/>
    <x v="187"/>
    <x v="106"/>
    <x v="13"/>
    <s v="Archdeaconry of Hertford"/>
    <m/>
    <m/>
    <n v="35054"/>
    <n v="36111"/>
    <n v="3009.25"/>
    <n v="36111"/>
    <m/>
  </r>
  <r>
    <x v="6"/>
    <x v="0"/>
    <s v="OK"/>
    <x v="0"/>
    <m/>
    <n v="12"/>
    <m/>
    <m/>
    <s v="122442"/>
    <x v="189"/>
    <x v="108"/>
    <x v="13"/>
    <s v="Archdeaconry of Hertford"/>
    <m/>
    <m/>
    <n v="33801"/>
    <n v="40164"/>
    <n v="3395.2"/>
    <n v="40164"/>
    <m/>
  </r>
  <r>
    <x v="6"/>
    <x v="0"/>
    <s v="OK"/>
    <x v="0"/>
    <m/>
    <n v="12"/>
    <m/>
    <m/>
    <s v="122441"/>
    <x v="190"/>
    <x v="109"/>
    <x v="13"/>
    <s v="Archdeaconry of Hertford"/>
    <m/>
    <m/>
    <n v="64742"/>
    <n v="65764"/>
    <n v="5374"/>
    <n v="65764"/>
    <m/>
  </r>
  <r>
    <x v="6"/>
    <x v="0"/>
    <s v="No"/>
    <x v="0"/>
    <m/>
    <n v="12"/>
    <m/>
    <m/>
    <s v="122443"/>
    <x v="191"/>
    <x v="110"/>
    <x v="13"/>
    <s v="Archdeaconry of Hertford"/>
    <m/>
    <m/>
    <n v="30000"/>
    <n v="54359"/>
    <m/>
    <n v="54359"/>
    <m/>
  </r>
  <r>
    <x v="6"/>
    <x v="0"/>
    <s v="OK"/>
    <x v="0"/>
    <m/>
    <n v="12"/>
    <m/>
    <m/>
    <s v="122444"/>
    <x v="192"/>
    <x v="111"/>
    <x v="13"/>
    <s v="Archdeaconry of Hertford"/>
    <m/>
    <m/>
    <n v="48517.070000000298"/>
    <n v="50648"/>
    <n v="4220.67"/>
    <n v="50648"/>
    <m/>
  </r>
  <r>
    <x v="6"/>
    <x v="0"/>
    <s v="No"/>
    <x v="1"/>
    <m/>
    <n v="12"/>
    <m/>
    <m/>
    <s v="122446"/>
    <x v="193"/>
    <x v="112"/>
    <x v="13"/>
    <s v="Archdeaconry of Hertford"/>
    <m/>
    <m/>
    <n v="60718"/>
    <n v="60099"/>
    <n v="5631.41"/>
    <n v="60099"/>
    <m/>
  </r>
  <r>
    <x v="6"/>
    <x v="0"/>
    <s v="OK"/>
    <x v="0"/>
    <m/>
    <n v="12"/>
    <m/>
    <m/>
    <s v="122447"/>
    <x v="194"/>
    <x v="113"/>
    <x v="13"/>
    <s v="Archdeaconry of Hertford"/>
    <m/>
    <m/>
    <n v="48470"/>
    <n v="57147"/>
    <n v="4765"/>
    <n v="57147"/>
    <m/>
  </r>
  <r>
    <x v="6"/>
    <x v="0"/>
    <s v="OK"/>
    <x v="0"/>
    <m/>
    <n v="12"/>
    <m/>
    <m/>
    <s v="150050"/>
    <x v="195"/>
    <x v="114"/>
    <x v="14"/>
    <s v="Archdeaconry of Bedford"/>
    <m/>
    <m/>
    <n v="51094"/>
    <n v="51947"/>
    <n v="4326"/>
    <n v="51947"/>
    <m/>
  </r>
  <r>
    <x v="6"/>
    <x v="0"/>
    <s v="No"/>
    <x v="0"/>
    <m/>
    <n v="12"/>
    <m/>
    <m/>
    <s v="151810"/>
    <x v="196"/>
    <x v="114"/>
    <x v="14"/>
    <s v="Archdeaconry of Bedford"/>
    <m/>
    <m/>
    <n v="5185"/>
    <n v="5222"/>
    <n v="1305.5"/>
    <n v="5222"/>
    <m/>
  </r>
  <r>
    <x v="6"/>
    <x v="0"/>
    <s v="OK"/>
    <x v="0"/>
    <m/>
    <n v="12"/>
    <m/>
    <m/>
    <s v="152430"/>
    <x v="197"/>
    <x v="114"/>
    <x v="14"/>
    <s v="Archdeaconry of Bedford"/>
    <m/>
    <m/>
    <n v="4182"/>
    <n v="4320"/>
    <m/>
    <n v="4320"/>
    <m/>
  </r>
  <r>
    <x v="6"/>
    <x v="0"/>
    <s v="No"/>
    <x v="0"/>
    <m/>
    <n v="12"/>
    <m/>
    <m/>
    <s v="150130"/>
    <x v="198"/>
    <x v="115"/>
    <x v="14"/>
    <s v="Archdeaconry of Bedford"/>
    <m/>
    <m/>
    <n v="18300"/>
    <n v="19756"/>
    <n v="14256"/>
    <n v="19756"/>
    <m/>
  </r>
  <r>
    <x v="6"/>
    <x v="0"/>
    <s v="No"/>
    <x v="0"/>
    <m/>
    <n v="12"/>
    <m/>
    <m/>
    <s v="151380"/>
    <x v="199"/>
    <x v="115"/>
    <x v="14"/>
    <s v="Archdeaconry of Bedford"/>
    <m/>
    <m/>
    <n v="0"/>
    <n v="3153"/>
    <m/>
    <n v="3153"/>
    <m/>
  </r>
  <r>
    <x v="6"/>
    <x v="0"/>
    <s v="No"/>
    <x v="0"/>
    <m/>
    <n v="12"/>
    <m/>
    <m/>
    <s v="152120"/>
    <x v="200"/>
    <x v="115"/>
    <x v="14"/>
    <s v="Archdeaconry of Bedford"/>
    <m/>
    <m/>
    <n v="0"/>
    <n v="4042"/>
    <m/>
    <n v="4042"/>
    <m/>
  </r>
  <r>
    <x v="6"/>
    <x v="0"/>
    <s v="No"/>
    <x v="0"/>
    <m/>
    <n v="12"/>
    <m/>
    <m/>
    <s v="150200"/>
    <x v="201"/>
    <x v="116"/>
    <x v="14"/>
    <s v="Archdeaconry of Bedford"/>
    <m/>
    <m/>
    <n v="20000"/>
    <n v="44644"/>
    <m/>
    <n v="44644"/>
    <m/>
  </r>
  <r>
    <x v="6"/>
    <x v="0"/>
    <s v="OK"/>
    <x v="0"/>
    <m/>
    <n v="12"/>
    <m/>
    <m/>
    <s v="151260"/>
    <x v="202"/>
    <x v="116"/>
    <x v="14"/>
    <s v="Archdeaconry of Bedford"/>
    <m/>
    <m/>
    <n v="3690"/>
    <n v="3811"/>
    <m/>
    <n v="3811"/>
    <m/>
  </r>
  <r>
    <x v="6"/>
    <x v="0"/>
    <s v="No"/>
    <x v="0"/>
    <m/>
    <n v="12"/>
    <m/>
    <m/>
    <s v="151230"/>
    <x v="203"/>
    <x v="116"/>
    <x v="14"/>
    <s v="Archdeaconry of Bedford"/>
    <m/>
    <m/>
    <n v="5512"/>
    <n v="7426"/>
    <n v="126"/>
    <n v="7426"/>
    <m/>
  </r>
  <r>
    <x v="6"/>
    <x v="0"/>
    <s v="No"/>
    <x v="0"/>
    <m/>
    <n v="12"/>
    <m/>
    <m/>
    <s v="150201"/>
    <x v="204"/>
    <x v="117"/>
    <x v="14"/>
    <s v="Archdeaconry of Bedford"/>
    <m/>
    <m/>
    <n v="1110.75"/>
    <n v="4220"/>
    <m/>
    <n v="4220"/>
    <m/>
  </r>
  <r>
    <x v="6"/>
    <x v="0"/>
    <s v="OK"/>
    <x v="0"/>
    <m/>
    <n v="12"/>
    <m/>
    <m/>
    <s v="150930"/>
    <x v="205"/>
    <x v="117"/>
    <x v="14"/>
    <s v="Archdeaconry of Bedford"/>
    <m/>
    <m/>
    <n v="12449"/>
    <n v="13505"/>
    <n v="1167"/>
    <n v="13505"/>
    <m/>
  </r>
  <r>
    <x v="6"/>
    <x v="0"/>
    <s v="No"/>
    <x v="0"/>
    <m/>
    <n v="12"/>
    <m/>
    <m/>
    <s v="151820"/>
    <x v="206"/>
    <x v="117"/>
    <x v="14"/>
    <s v="Archdeaconry of Bedford"/>
    <m/>
    <m/>
    <n v="749.99999999254942"/>
    <n v="220"/>
    <n v="62.5"/>
    <n v="220"/>
    <m/>
  </r>
  <r>
    <x v="6"/>
    <x v="0"/>
    <s v="OK"/>
    <x v="0"/>
    <m/>
    <n v="12"/>
    <m/>
    <m/>
    <s v="152930"/>
    <x v="207"/>
    <x v="117"/>
    <x v="14"/>
    <s v="Archdeaconry of Bedford"/>
    <m/>
    <m/>
    <n v="37935"/>
    <n v="42984"/>
    <n v="4774"/>
    <n v="42984"/>
    <m/>
  </r>
  <r>
    <x v="6"/>
    <x v="0"/>
    <s v="No"/>
    <x v="0"/>
    <m/>
    <n v="12"/>
    <m/>
    <m/>
    <s v="151090"/>
    <x v="208"/>
    <x v="118"/>
    <x v="14"/>
    <s v="Archdeaconry of Bedford"/>
    <m/>
    <m/>
    <n v="15000"/>
    <n v="24721"/>
    <n v="1250"/>
    <n v="24721"/>
    <m/>
  </r>
  <r>
    <x v="6"/>
    <x v="0"/>
    <s v="OK"/>
    <x v="0"/>
    <m/>
    <n v="12"/>
    <m/>
    <m/>
    <s v="150961"/>
    <x v="209"/>
    <x v="119"/>
    <x v="14"/>
    <s v="Archdeaconry of Bedford"/>
    <m/>
    <m/>
    <n v="14506"/>
    <n v="16114"/>
    <n v="1250"/>
    <n v="16114"/>
    <m/>
  </r>
  <r>
    <x v="6"/>
    <x v="0"/>
    <s v="OK"/>
    <x v="0"/>
    <m/>
    <n v="12"/>
    <m/>
    <m/>
    <s v="152040"/>
    <x v="210"/>
    <x v="119"/>
    <x v="14"/>
    <s v="Archdeaconry of Bedford"/>
    <m/>
    <m/>
    <n v="13049.999999999925"/>
    <n v="14606"/>
    <n v="1000"/>
    <n v="14606"/>
    <m/>
  </r>
  <r>
    <x v="6"/>
    <x v="0"/>
    <s v="OK"/>
    <x v="0"/>
    <m/>
    <n v="12"/>
    <m/>
    <m/>
    <s v="152360"/>
    <x v="211"/>
    <x v="119"/>
    <x v="14"/>
    <s v="Archdeaconry of Bedford"/>
    <m/>
    <m/>
    <n v="24687"/>
    <n v="27018"/>
    <n v="1600"/>
    <n v="27018"/>
    <m/>
  </r>
  <r>
    <x v="6"/>
    <x v="0"/>
    <s v="OK"/>
    <x v="0"/>
    <m/>
    <n v="12"/>
    <m/>
    <m/>
    <s v="150970"/>
    <x v="212"/>
    <x v="120"/>
    <x v="14"/>
    <s v="Archdeaconry of Bedford"/>
    <m/>
    <m/>
    <n v="55754"/>
    <n v="62001"/>
    <n v="5331"/>
    <n v="62001"/>
    <m/>
  </r>
  <r>
    <x v="6"/>
    <x v="0"/>
    <s v="OK"/>
    <x v="0"/>
    <m/>
    <n v="12"/>
    <m/>
    <m/>
    <s v="151780"/>
    <x v="213"/>
    <x v="121"/>
    <x v="14"/>
    <s v="Archdeaconry of Bedford"/>
    <m/>
    <m/>
    <n v="40192"/>
    <n v="41055"/>
    <n v="3424"/>
    <n v="41055"/>
    <m/>
  </r>
  <r>
    <x v="6"/>
    <x v="0"/>
    <s v="No"/>
    <x v="0"/>
    <m/>
    <n v="12"/>
    <m/>
    <m/>
    <s v="152580"/>
    <x v="214"/>
    <x v="118"/>
    <x v="14"/>
    <s v="Archdeaconry of Bedford"/>
    <m/>
    <m/>
    <n v="6000"/>
    <n v="6399"/>
    <n v="500"/>
    <n v="6399"/>
    <m/>
  </r>
  <r>
    <x v="6"/>
    <x v="0"/>
    <s v="OK"/>
    <x v="0"/>
    <m/>
    <n v="12"/>
    <m/>
    <m/>
    <s v="152850"/>
    <x v="215"/>
    <x v="118"/>
    <x v="14"/>
    <s v="Archdeaconry of Bedford"/>
    <m/>
    <m/>
    <n v="30141"/>
    <n v="29081"/>
    <n v="2428"/>
    <n v="29081"/>
    <m/>
  </r>
  <r>
    <x v="6"/>
    <x v="0"/>
    <s v="No"/>
    <x v="0"/>
    <m/>
    <n v="12"/>
    <m/>
    <m/>
    <s v="152940"/>
    <x v="216"/>
    <x v="122"/>
    <x v="14"/>
    <s v="Archdeaconry of Bedford"/>
    <m/>
    <m/>
    <n v="61278"/>
    <n v="62204"/>
    <n v="5184"/>
    <n v="62204"/>
    <m/>
  </r>
  <r>
    <x v="6"/>
    <x v="0"/>
    <s v="No"/>
    <x v="0"/>
    <m/>
    <n v="12"/>
    <m/>
    <m/>
    <s v="150100"/>
    <x v="217"/>
    <x v="123"/>
    <x v="14"/>
    <s v="Archdeaconry of Bedford"/>
    <m/>
    <m/>
    <n v="18500"/>
    <n v="25916"/>
    <n v="1000"/>
    <n v="25916"/>
    <m/>
  </r>
  <r>
    <x v="6"/>
    <x v="0"/>
    <s v="No"/>
    <x v="0"/>
    <m/>
    <n v="12"/>
    <m/>
    <m/>
    <s v="150610"/>
    <x v="218"/>
    <x v="124"/>
    <x v="14"/>
    <s v="Archdeaconry of Bedford"/>
    <m/>
    <m/>
    <n v="19849"/>
    <n v="20401"/>
    <n v="8800"/>
    <n v="20401"/>
    <m/>
  </r>
  <r>
    <x v="6"/>
    <x v="0"/>
    <s v="No"/>
    <x v="0"/>
    <m/>
    <n v="12"/>
    <m/>
    <m/>
    <s v="151790"/>
    <x v="219"/>
    <x v="124"/>
    <x v="14"/>
    <s v="Archdeaconry of Bedford"/>
    <m/>
    <m/>
    <n v="21160.000000000222"/>
    <n v="21844"/>
    <n v="5854.33"/>
    <n v="21844"/>
    <m/>
  </r>
  <r>
    <x v="6"/>
    <x v="0"/>
    <s v="No"/>
    <x v="0"/>
    <m/>
    <n v="12"/>
    <m/>
    <m/>
    <s v="152650"/>
    <x v="220"/>
    <x v="125"/>
    <x v="14"/>
    <s v="Archdeaconry of Bedford"/>
    <m/>
    <m/>
    <n v="4200"/>
    <n v="12187"/>
    <n v="200"/>
    <n v="12187"/>
    <m/>
  </r>
  <r>
    <x v="6"/>
    <x v="0"/>
    <s v="No"/>
    <x v="0"/>
    <m/>
    <n v="12"/>
    <m/>
    <m/>
    <s v="150700"/>
    <x v="221"/>
    <x v="126"/>
    <x v="14"/>
    <s v="Archdeaconry of Bedford"/>
    <m/>
    <m/>
    <n v="35932"/>
    <n v="36332"/>
    <n v="3024"/>
    <n v="36332"/>
    <m/>
  </r>
  <r>
    <x v="6"/>
    <x v="0"/>
    <s v="No"/>
    <x v="0"/>
    <m/>
    <n v="12"/>
    <m/>
    <m/>
    <s v="152370"/>
    <x v="222"/>
    <x v="126"/>
    <x v="14"/>
    <s v="Archdeaconry of Bedford"/>
    <m/>
    <m/>
    <n v="15846"/>
    <n v="16050"/>
    <n v="9000"/>
    <n v="16050"/>
    <m/>
  </r>
  <r>
    <x v="6"/>
    <x v="0"/>
    <s v="No"/>
    <x v="0"/>
    <m/>
    <n v="12"/>
    <m/>
    <m/>
    <s v="150710"/>
    <x v="223"/>
    <x v="121"/>
    <x v="14"/>
    <s v="Archdeaconry of Bedford"/>
    <m/>
    <m/>
    <n v="16552"/>
    <n v="19133"/>
    <n v="1599"/>
    <n v="19133"/>
    <m/>
  </r>
  <r>
    <x v="6"/>
    <x v="0"/>
    <s v="OK"/>
    <x v="0"/>
    <m/>
    <n v="12"/>
    <m/>
    <m/>
    <s v="152350"/>
    <x v="224"/>
    <x v="125"/>
    <x v="14"/>
    <s v="Archdeaconry of Bedford"/>
    <m/>
    <m/>
    <n v="31670"/>
    <n v="28274"/>
    <n v="7574"/>
    <n v="28274"/>
    <m/>
  </r>
  <r>
    <x v="6"/>
    <x v="0"/>
    <s v="No"/>
    <x v="0"/>
    <m/>
    <n v="12"/>
    <m/>
    <m/>
    <s v="151150"/>
    <x v="225"/>
    <x v="126"/>
    <x v="14"/>
    <s v="Archdeaconry of Bedford"/>
    <m/>
    <m/>
    <n v="20659"/>
    <n v="20971"/>
    <n v="1307"/>
    <n v="20971"/>
    <m/>
  </r>
  <r>
    <x v="6"/>
    <x v="0"/>
    <s v="No"/>
    <x v="0"/>
    <m/>
    <n v="12"/>
    <m/>
    <m/>
    <s v="151190"/>
    <x v="226"/>
    <x v="127"/>
    <x v="14"/>
    <s v="Archdeaconry of Bedford"/>
    <m/>
    <m/>
    <n v="20000"/>
    <n v="22899"/>
    <n v="11000"/>
    <n v="22899"/>
    <m/>
  </r>
  <r>
    <x v="6"/>
    <x v="0"/>
    <s v="OK"/>
    <x v="0"/>
    <m/>
    <n v="12"/>
    <m/>
    <m/>
    <s v="151490"/>
    <x v="227"/>
    <x v="127"/>
    <x v="14"/>
    <s v="Archdeaconry of Bedford"/>
    <m/>
    <m/>
    <n v="27828"/>
    <n v="28305"/>
    <n v="2356"/>
    <n v="28305"/>
    <m/>
  </r>
  <r>
    <x v="6"/>
    <x v="0"/>
    <s v="No"/>
    <x v="0"/>
    <m/>
    <n v="12"/>
    <m/>
    <m/>
    <s v="152330"/>
    <x v="228"/>
    <x v="124"/>
    <x v="14"/>
    <s v="Archdeaconry of Bedford"/>
    <m/>
    <m/>
    <n v="4800"/>
    <n v="22622"/>
    <n v="400"/>
    <n v="22622"/>
    <m/>
  </r>
  <r>
    <x v="6"/>
    <x v="0"/>
    <s v="No"/>
    <x v="0"/>
    <m/>
    <n v="12"/>
    <m/>
    <m/>
    <s v="160220"/>
    <x v="229"/>
    <x v="128"/>
    <x v="15"/>
    <s v="Archdeaconry of Bedford"/>
    <m/>
    <m/>
    <n v="21004.10000000149"/>
    <n v="27180"/>
    <n v="2100.41"/>
    <n v="27180"/>
    <m/>
  </r>
  <r>
    <x v="6"/>
    <x v="0"/>
    <s v="OK"/>
    <x v="1"/>
    <m/>
    <n v="12"/>
    <m/>
    <m/>
    <s v="160230"/>
    <x v="230"/>
    <x v="129"/>
    <x v="15"/>
    <s v="Archdeaconry of Bedford"/>
    <m/>
    <m/>
    <n v="140094"/>
    <n v="147512"/>
    <n v="12289"/>
    <n v="147512"/>
    <m/>
  </r>
  <r>
    <x v="6"/>
    <x v="0"/>
    <s v="OK"/>
    <x v="0"/>
    <m/>
    <n v="12"/>
    <m/>
    <m/>
    <s v="160250"/>
    <x v="231"/>
    <x v="130"/>
    <x v="15"/>
    <s v="Archdeaconry of Bedford"/>
    <m/>
    <m/>
    <n v="131510"/>
    <n v="131629"/>
    <n v="10819"/>
    <n v="131629"/>
    <m/>
  </r>
  <r>
    <x v="6"/>
    <x v="0"/>
    <s v="OK"/>
    <x v="0"/>
    <m/>
    <n v="12"/>
    <m/>
    <m/>
    <s v="160270"/>
    <x v="232"/>
    <x v="131"/>
    <x v="15"/>
    <s v="Archdeaconry of Bedford"/>
    <m/>
    <m/>
    <n v="57661"/>
    <n v="57652"/>
    <n v="5194"/>
    <n v="57652"/>
    <m/>
  </r>
  <r>
    <x v="6"/>
    <x v="0"/>
    <s v="No"/>
    <x v="0"/>
    <m/>
    <n v="12"/>
    <m/>
    <m/>
    <s v="160290"/>
    <x v="233"/>
    <x v="132"/>
    <x v="15"/>
    <s v="Archdeaconry of Bedford"/>
    <m/>
    <m/>
    <n v="22344"/>
    <n v="24593"/>
    <n v="900"/>
    <n v="24593"/>
    <m/>
  </r>
  <r>
    <x v="6"/>
    <x v="0"/>
    <s v="No"/>
    <x v="0"/>
    <m/>
    <n v="12"/>
    <m/>
    <m/>
    <s v="160320"/>
    <x v="234"/>
    <x v="133"/>
    <x v="15"/>
    <s v="Archdeaconry of Bedford"/>
    <m/>
    <m/>
    <n v="48760"/>
    <n v="74045"/>
    <n v="-1444"/>
    <n v="74045"/>
    <m/>
  </r>
  <r>
    <x v="6"/>
    <x v="0"/>
    <s v="No"/>
    <x v="0"/>
    <m/>
    <n v="12"/>
    <m/>
    <m/>
    <s v="160330"/>
    <x v="235"/>
    <x v="134"/>
    <x v="15"/>
    <s v="Archdeaconry of Bedford"/>
    <m/>
    <m/>
    <n v="58860"/>
    <n v="59798"/>
    <n v="4000"/>
    <n v="59798"/>
    <m/>
  </r>
  <r>
    <x v="6"/>
    <x v="0"/>
    <s v="OK"/>
    <x v="0"/>
    <m/>
    <n v="12"/>
    <m/>
    <m/>
    <s v="160380"/>
    <x v="236"/>
    <x v="135"/>
    <x v="15"/>
    <s v="Archdeaconry of Bedford"/>
    <m/>
    <m/>
    <n v="43523"/>
    <n v="44961"/>
    <n v="12961"/>
    <n v="44961"/>
    <m/>
  </r>
  <r>
    <x v="6"/>
    <x v="0"/>
    <s v="No"/>
    <x v="0"/>
    <m/>
    <n v="12"/>
    <m/>
    <m/>
    <s v="161410"/>
    <x v="237"/>
    <x v="136"/>
    <x v="15"/>
    <s v="Archdeaconry of Bedford"/>
    <m/>
    <m/>
    <n v="6000"/>
    <n v="31489"/>
    <n v="500"/>
    <n v="31489"/>
    <m/>
  </r>
  <r>
    <x v="6"/>
    <x v="0"/>
    <s v="OK"/>
    <x v="0"/>
    <m/>
    <n v="12"/>
    <m/>
    <m/>
    <s v="161020"/>
    <x v="238"/>
    <x v="137"/>
    <x v="15"/>
    <s v="Archdeaconry of Bedford"/>
    <m/>
    <m/>
    <n v="64436"/>
    <n v="64558"/>
    <n v="5160"/>
    <n v="64558"/>
    <m/>
  </r>
  <r>
    <x v="6"/>
    <x v="0"/>
    <s v="No"/>
    <x v="0"/>
    <m/>
    <n v="12"/>
    <m/>
    <m/>
    <s v="161411"/>
    <x v="239"/>
    <x v="138"/>
    <x v="15"/>
    <s v="Archdeaconry of Bedford"/>
    <m/>
    <m/>
    <n v="18000"/>
    <n v="40742"/>
    <n v="1500"/>
    <n v="40742"/>
    <m/>
  </r>
  <r>
    <x v="6"/>
    <x v="0"/>
    <s v="OK"/>
    <x v="0"/>
    <m/>
    <n v="12"/>
    <m/>
    <m/>
    <s v="160280"/>
    <x v="240"/>
    <x v="139"/>
    <x v="15"/>
    <s v="Archdeaconry of Bedford"/>
    <m/>
    <m/>
    <n v="67985.02"/>
    <n v="70195"/>
    <m/>
    <n v="70195"/>
    <m/>
  </r>
  <r>
    <x v="6"/>
    <x v="0"/>
    <s v="OK"/>
    <x v="0"/>
    <m/>
    <n v="12"/>
    <m/>
    <m/>
    <s v="162090"/>
    <x v="241"/>
    <x v="140"/>
    <x v="15"/>
    <s v="Archdeaconry of Bedford"/>
    <m/>
    <m/>
    <n v="27781.000000003576"/>
    <n v="29863"/>
    <n v="7465.75"/>
    <n v="29863"/>
    <m/>
  </r>
  <r>
    <x v="6"/>
    <x v="0"/>
    <s v="No"/>
    <x v="0"/>
    <m/>
    <n v="12"/>
    <m/>
    <m/>
    <s v="160620"/>
    <x v="242"/>
    <x v="141"/>
    <x v="15"/>
    <s v="Archdeaconry of Bedford"/>
    <m/>
    <m/>
    <n v="6000"/>
    <n v="13980"/>
    <m/>
    <n v="13980"/>
    <m/>
  </r>
  <r>
    <x v="6"/>
    <x v="0"/>
    <s v="No"/>
    <x v="1"/>
    <m/>
    <n v="12"/>
    <m/>
    <m/>
    <s v="160780"/>
    <x v="243"/>
    <x v="142"/>
    <x v="15"/>
    <s v="Archdeaconry of Bedford"/>
    <m/>
    <m/>
    <n v="45250"/>
    <n v="48251"/>
    <n v="4000"/>
    <n v="48251"/>
    <m/>
  </r>
  <r>
    <x v="6"/>
    <x v="0"/>
    <s v="No"/>
    <x v="0"/>
    <m/>
    <n v="12"/>
    <m/>
    <m/>
    <s v="160310"/>
    <x v="244"/>
    <x v="141"/>
    <x v="15"/>
    <s v="Archdeaconry of Bedford"/>
    <m/>
    <m/>
    <n v="2520"/>
    <n v="10820"/>
    <n v="250"/>
    <n v="10820"/>
    <m/>
  </r>
  <r>
    <x v="6"/>
    <x v="0"/>
    <s v="No"/>
    <x v="0"/>
    <m/>
    <n v="12"/>
    <m/>
    <m/>
    <s v="161330"/>
    <x v="245"/>
    <x v="142"/>
    <x v="15"/>
    <s v="Archdeaconry of Bedford"/>
    <m/>
    <m/>
    <n v="9431"/>
    <n v="9728"/>
    <n v="4228"/>
    <n v="9728"/>
    <m/>
  </r>
  <r>
    <x v="6"/>
    <x v="0"/>
    <s v="No"/>
    <x v="0"/>
    <m/>
    <n v="12"/>
    <m/>
    <m/>
    <s v="160900"/>
    <x v="246"/>
    <x v="141"/>
    <x v="15"/>
    <s v="Archdeaconry of Bedford"/>
    <m/>
    <m/>
    <n v="27000"/>
    <n v="59156"/>
    <n v="2000"/>
    <n v="59156"/>
    <m/>
  </r>
  <r>
    <x v="6"/>
    <x v="0"/>
    <s v="No"/>
    <x v="0"/>
    <m/>
    <n v="12"/>
    <m/>
    <m/>
    <s v="161350"/>
    <x v="247"/>
    <x v="141"/>
    <x v="15"/>
    <s v="Archdeaconry of Bedford"/>
    <m/>
    <m/>
    <n v="6000"/>
    <n v="11732"/>
    <n v="500"/>
    <n v="11732"/>
    <m/>
  </r>
  <r>
    <x v="6"/>
    <x v="0"/>
    <s v="No"/>
    <x v="0"/>
    <m/>
    <n v="12"/>
    <m/>
    <m/>
    <s v="162920"/>
    <x v="248"/>
    <x v="141"/>
    <x v="15"/>
    <s v="Archdeaconry of Bedford"/>
    <m/>
    <m/>
    <n v="7500"/>
    <n v="12341"/>
    <m/>
    <n v="12341"/>
    <m/>
  </r>
  <r>
    <x v="6"/>
    <x v="0"/>
    <s v="OK"/>
    <x v="0"/>
    <m/>
    <n v="12"/>
    <m/>
    <m/>
    <s v="161770"/>
    <x v="250"/>
    <x v="144"/>
    <x v="15"/>
    <s v="Archdeaconry of Bedford"/>
    <m/>
    <m/>
    <n v="25690.080000000002"/>
    <n v="27359"/>
    <n v="2279.75"/>
    <n v="27359"/>
    <m/>
  </r>
  <r>
    <x v="6"/>
    <x v="0"/>
    <s v="OK"/>
    <x v="1"/>
    <m/>
    <n v="12"/>
    <m/>
    <m/>
    <s v="162960"/>
    <x v="251"/>
    <x v="145"/>
    <x v="15"/>
    <s v="Archdeaconry of Bedford"/>
    <m/>
    <m/>
    <n v="65863"/>
    <n v="76568"/>
    <n v="13287"/>
    <n v="76568"/>
    <m/>
  </r>
  <r>
    <x v="6"/>
    <x v="0"/>
    <s v="OK"/>
    <x v="0"/>
    <m/>
    <n v="12"/>
    <m/>
    <m/>
    <s v="170390"/>
    <x v="252"/>
    <x v="146"/>
    <x v="17"/>
    <s v="Archdeaconry of Bedford"/>
    <m/>
    <m/>
    <n v="77112"/>
    <n v="77959"/>
    <n v="6492"/>
    <n v="77959"/>
    <m/>
  </r>
  <r>
    <x v="6"/>
    <x v="0"/>
    <s v="OK"/>
    <x v="0"/>
    <m/>
    <n v="12"/>
    <m/>
    <m/>
    <s v="170450"/>
    <x v="253"/>
    <x v="147"/>
    <x v="17"/>
    <s v="Archdeaconry of Bedford"/>
    <m/>
    <m/>
    <n v="19672"/>
    <n v="19935"/>
    <n v="6735"/>
    <n v="19935"/>
    <m/>
  </r>
  <r>
    <x v="6"/>
    <x v="0"/>
    <s v="No"/>
    <x v="0"/>
    <m/>
    <n v="12"/>
    <m/>
    <m/>
    <s v="172520"/>
    <x v="254"/>
    <x v="147"/>
    <x v="17"/>
    <s v="Archdeaconry of Bedford"/>
    <m/>
    <m/>
    <n v="3000"/>
    <n v="6421"/>
    <m/>
    <n v="6421"/>
    <m/>
  </r>
  <r>
    <x v="6"/>
    <x v="0"/>
    <s v="No"/>
    <x v="0"/>
    <m/>
    <n v="12"/>
    <m/>
    <m/>
    <s v="170600"/>
    <x v="255"/>
    <x v="148"/>
    <x v="17"/>
    <s v="Archdeaconry of Bedford"/>
    <m/>
    <m/>
    <n v="0"/>
    <n v="20127"/>
    <m/>
    <n v="20127"/>
    <m/>
  </r>
  <r>
    <x v="6"/>
    <x v="0"/>
    <s v="OK"/>
    <x v="0"/>
    <m/>
    <n v="12"/>
    <m/>
    <m/>
    <s v="171950"/>
    <x v="256"/>
    <x v="148"/>
    <x v="17"/>
    <s v="Archdeaconry of Bedford"/>
    <m/>
    <m/>
    <n v="6386"/>
    <n v="6081"/>
    <n v="476"/>
    <n v="6081"/>
    <m/>
  </r>
  <r>
    <x v="6"/>
    <x v="0"/>
    <s v="OK"/>
    <x v="0"/>
    <m/>
    <n v="12"/>
    <m/>
    <m/>
    <s v="171910"/>
    <x v="257"/>
    <x v="148"/>
    <x v="17"/>
    <s v="Archdeaconry of Bedford"/>
    <m/>
    <m/>
    <n v="23273"/>
    <n v="21883"/>
    <n v="5470.75"/>
    <n v="21883"/>
    <m/>
  </r>
  <r>
    <x v="6"/>
    <x v="0"/>
    <s v="OK"/>
    <x v="0"/>
    <m/>
    <n v="12"/>
    <m/>
    <m/>
    <s v="170712"/>
    <x v="258"/>
    <x v="149"/>
    <x v="17"/>
    <s v="Archdeaconry of Bedford"/>
    <m/>
    <m/>
    <n v="2944"/>
    <n v="3035"/>
    <n v="250"/>
    <n v="3035"/>
    <m/>
  </r>
  <r>
    <x v="6"/>
    <x v="0"/>
    <s v="No"/>
    <x v="0"/>
    <m/>
    <n v="12"/>
    <m/>
    <m/>
    <s v="172030"/>
    <x v="259"/>
    <x v="149"/>
    <x v="17"/>
    <s v="Archdeaconry of Bedford"/>
    <m/>
    <m/>
    <n v="49866.779999999329"/>
    <n v="51601"/>
    <m/>
    <n v="51601"/>
    <m/>
  </r>
  <r>
    <x v="6"/>
    <x v="0"/>
    <s v="OK"/>
    <x v="0"/>
    <m/>
    <n v="12"/>
    <m/>
    <m/>
    <s v="172510"/>
    <x v="260"/>
    <x v="149"/>
    <x v="17"/>
    <s v="Archdeaconry of Bedford"/>
    <m/>
    <m/>
    <n v="10795"/>
    <n v="11000"/>
    <n v="2750"/>
    <n v="11000"/>
    <m/>
  </r>
  <r>
    <x v="6"/>
    <x v="0"/>
    <s v="OK"/>
    <x v="0"/>
    <m/>
    <n v="12"/>
    <m/>
    <m/>
    <s v="170760"/>
    <x v="261"/>
    <x v="150"/>
    <x v="17"/>
    <s v="Archdeaconry of Bedford"/>
    <m/>
    <m/>
    <n v="16676"/>
    <n v="19422"/>
    <n v="500"/>
    <n v="19422"/>
    <m/>
  </r>
  <r>
    <x v="6"/>
    <x v="0"/>
    <s v="OK"/>
    <x v="0"/>
    <m/>
    <n v="12"/>
    <m/>
    <m/>
    <s v="172910"/>
    <x v="262"/>
    <x v="150"/>
    <x v="17"/>
    <s v="Archdeaconry of Bedford"/>
    <m/>
    <m/>
    <n v="20876"/>
    <n v="21414"/>
    <n v="2587"/>
    <n v="21414"/>
    <m/>
  </r>
  <r>
    <x v="6"/>
    <x v="0"/>
    <s v="No"/>
    <x v="0"/>
    <m/>
    <n v="12"/>
    <m/>
    <m/>
    <s v="171840"/>
    <x v="263"/>
    <x v="150"/>
    <x v="17"/>
    <s v="Archdeaconry of Bedford"/>
    <m/>
    <m/>
    <n v="10200"/>
    <n v="16468"/>
    <n v="800"/>
    <n v="16468"/>
    <m/>
  </r>
  <r>
    <x v="6"/>
    <x v="0"/>
    <s v="No"/>
    <x v="0"/>
    <m/>
    <n v="12"/>
    <m/>
    <m/>
    <s v="170840"/>
    <x v="264"/>
    <x v="151"/>
    <x v="17"/>
    <s v="Archdeaconry of Bedford"/>
    <m/>
    <m/>
    <n v="13322"/>
    <n v="15345"/>
    <n v="2900"/>
    <n v="15345"/>
    <m/>
  </r>
  <r>
    <x v="6"/>
    <x v="0"/>
    <s v="No"/>
    <x v="0"/>
    <m/>
    <n v="12"/>
    <m/>
    <m/>
    <s v="172980"/>
    <x v="265"/>
    <x v="151"/>
    <x v="17"/>
    <s v="Archdeaconry of Bedford"/>
    <m/>
    <m/>
    <n v="11966"/>
    <n v="12736"/>
    <m/>
    <n v="12736"/>
    <m/>
  </r>
  <r>
    <x v="6"/>
    <x v="0"/>
    <s v="No"/>
    <x v="0"/>
    <m/>
    <n v="12"/>
    <m/>
    <m/>
    <s v="170940"/>
    <x v="266"/>
    <x v="151"/>
    <x v="17"/>
    <s v="Archdeaconry of Bedford"/>
    <m/>
    <m/>
    <n v="892"/>
    <n v="1612"/>
    <n v="512"/>
    <n v="1612"/>
    <m/>
  </r>
  <r>
    <x v="6"/>
    <x v="0"/>
    <s v="OK"/>
    <x v="1"/>
    <m/>
    <n v="12"/>
    <m/>
    <m/>
    <s v="170880"/>
    <x v="267"/>
    <x v="152"/>
    <x v="17"/>
    <s v="Archdeaconry of Bedford"/>
    <m/>
    <m/>
    <n v="76748"/>
    <n v="79197"/>
    <n v="6597"/>
    <n v="79197"/>
    <m/>
  </r>
  <r>
    <x v="6"/>
    <x v="0"/>
    <s v="OK"/>
    <x v="0"/>
    <m/>
    <n v="12"/>
    <m/>
    <m/>
    <s v="171041"/>
    <x v="268"/>
    <x v="147"/>
    <x v="17"/>
    <s v="Archdeaconry of Bedford"/>
    <m/>
    <m/>
    <n v="19137"/>
    <n v="19735"/>
    <n v="1640"/>
    <n v="19735"/>
    <m/>
  </r>
  <r>
    <x v="6"/>
    <x v="0"/>
    <s v="OK"/>
    <x v="0"/>
    <m/>
    <n v="12"/>
    <m/>
    <m/>
    <s v="172140"/>
    <x v="269"/>
    <x v="147"/>
    <x v="17"/>
    <s v="Archdeaconry of Bedford"/>
    <m/>
    <m/>
    <n v="12652"/>
    <n v="13052"/>
    <n v="1084"/>
    <n v="13052"/>
    <m/>
  </r>
  <r>
    <x v="6"/>
    <x v="0"/>
    <s v="No"/>
    <x v="0"/>
    <m/>
    <n v="12"/>
    <m/>
    <m/>
    <s v="172290"/>
    <x v="270"/>
    <x v="153"/>
    <x v="17"/>
    <s v="Archdeaconry of Bedford"/>
    <m/>
    <m/>
    <n v="70983"/>
    <n v="68979"/>
    <n v="10000"/>
    <n v="68979"/>
    <m/>
  </r>
  <r>
    <x v="6"/>
    <x v="0"/>
    <s v="OK"/>
    <x v="0"/>
    <m/>
    <n v="12"/>
    <m/>
    <m/>
    <s v="180400"/>
    <x v="271"/>
    <x v="154"/>
    <x v="18"/>
    <s v="Archdeaconry of Bedford"/>
    <m/>
    <m/>
    <n v="9464"/>
    <n v="9602"/>
    <n v="2270"/>
    <n v="9602"/>
    <m/>
  </r>
  <r>
    <x v="6"/>
    <x v="0"/>
    <s v="OK"/>
    <x v="0"/>
    <m/>
    <n v="12"/>
    <m/>
    <m/>
    <s v="181310"/>
    <x v="277"/>
    <x v="154"/>
    <x v="18"/>
    <s v="Archdeaconry of Bedford"/>
    <m/>
    <m/>
    <n v="8474"/>
    <n v="8617"/>
    <n v="2152"/>
    <n v="8617"/>
    <m/>
  </r>
  <r>
    <x v="6"/>
    <x v="0"/>
    <s v="No"/>
    <x v="0"/>
    <m/>
    <n v="12"/>
    <m/>
    <m/>
    <s v="181530"/>
    <x v="280"/>
    <x v="154"/>
    <x v="18"/>
    <s v="Archdeaconry of Bedford"/>
    <m/>
    <m/>
    <n v="68000"/>
    <n v="86089"/>
    <n v="12133"/>
    <n v="86089"/>
    <m/>
  </r>
  <r>
    <x v="6"/>
    <x v="0"/>
    <s v="OK"/>
    <x v="0"/>
    <m/>
    <n v="12"/>
    <m/>
    <m/>
    <s v="181535"/>
    <x v="281"/>
    <x v="154"/>
    <x v="18"/>
    <s v="Archdeaconry of Bedford"/>
    <m/>
    <m/>
    <n v="65979"/>
    <n v="66881"/>
    <m/>
    <n v="66881"/>
    <m/>
  </r>
  <r>
    <x v="6"/>
    <x v="0"/>
    <s v="No"/>
    <x v="0"/>
    <m/>
    <n v="12"/>
    <m/>
    <m/>
    <s v="181540"/>
    <x v="282"/>
    <x v="154"/>
    <x v="18"/>
    <s v="Archdeaconry of Bedford"/>
    <m/>
    <m/>
    <n v="20425.519999995828"/>
    <n v="35618"/>
    <n v="1750"/>
    <n v="35618"/>
    <m/>
  </r>
  <r>
    <x v="6"/>
    <x v="0"/>
    <s v="No"/>
    <x v="0"/>
    <m/>
    <n v="12"/>
    <m/>
    <m/>
    <s v="180640"/>
    <x v="272"/>
    <x v="155"/>
    <x v="18"/>
    <s v="Archdeaconry of Bedford"/>
    <m/>
    <m/>
    <n v="15729"/>
    <n v="15897"/>
    <m/>
    <n v="15897"/>
    <m/>
  </r>
  <r>
    <x v="6"/>
    <x v="0"/>
    <s v="No"/>
    <x v="0"/>
    <m/>
    <n v="12"/>
    <m/>
    <m/>
    <s v="182590"/>
    <x v="286"/>
    <x v="155"/>
    <x v="18"/>
    <s v="Archdeaconry of Bedford"/>
    <m/>
    <m/>
    <n v="20757"/>
    <n v="21083"/>
    <n v="1591.2"/>
    <n v="21083"/>
    <m/>
  </r>
  <r>
    <x v="6"/>
    <x v="0"/>
    <s v="OK"/>
    <x v="0"/>
    <m/>
    <n v="12"/>
    <m/>
    <m/>
    <s v="180830"/>
    <x v="273"/>
    <x v="156"/>
    <x v="18"/>
    <s v="Archdeaconry of Bedford"/>
    <m/>
    <m/>
    <n v="146948"/>
    <n v="149874"/>
    <n v="12233.5"/>
    <n v="149874"/>
    <m/>
  </r>
  <r>
    <x v="6"/>
    <x v="0"/>
    <s v="OK"/>
    <x v="0"/>
    <m/>
    <n v="12"/>
    <m/>
    <m/>
    <s v="180870"/>
    <x v="274"/>
    <x v="157"/>
    <x v="18"/>
    <s v="Archdeaconry of Bedford"/>
    <m/>
    <m/>
    <n v="64989"/>
    <n v="66271"/>
    <n v="5518"/>
    <n v="66271"/>
    <m/>
  </r>
  <r>
    <x v="6"/>
    <x v="0"/>
    <s v="No"/>
    <x v="0"/>
    <m/>
    <n v="12"/>
    <m/>
    <m/>
    <s v="181160"/>
    <x v="276"/>
    <x v="154"/>
    <x v="18"/>
    <s v="Archdeaconry of Bedford"/>
    <m/>
    <m/>
    <n v="48351"/>
    <n v="49702"/>
    <n v="8754.15"/>
    <n v="49702"/>
    <m/>
  </r>
  <r>
    <x v="6"/>
    <x v="0"/>
    <s v="No"/>
    <x v="0"/>
    <m/>
    <n v="12"/>
    <m/>
    <m/>
    <s v="181360"/>
    <x v="278"/>
    <x v="158"/>
    <x v="18"/>
    <s v="Archdeaconry of Bedford"/>
    <m/>
    <m/>
    <n v="20700"/>
    <n v="51450"/>
    <n v="1500"/>
    <n v="51450"/>
    <m/>
  </r>
  <r>
    <x v="6"/>
    <x v="0"/>
    <s v="OK"/>
    <x v="0"/>
    <m/>
    <n v="12"/>
    <m/>
    <m/>
    <s v="181420"/>
    <x v="279"/>
    <x v="159"/>
    <x v="18"/>
    <s v="Archdeaconry of Bedford"/>
    <m/>
    <m/>
    <n v="24055.439999999999"/>
    <n v="24709"/>
    <n v="2041.58"/>
    <n v="24709"/>
    <m/>
  </r>
  <r>
    <x v="6"/>
    <x v="0"/>
    <s v="OK"/>
    <x v="0"/>
    <m/>
    <n v="12"/>
    <m/>
    <m/>
    <s v="182490"/>
    <x v="284"/>
    <x v="159"/>
    <x v="18"/>
    <s v="Archdeaconry of Bedford"/>
    <m/>
    <m/>
    <n v="21828"/>
    <n v="22175"/>
    <n v="1847"/>
    <n v="22175"/>
    <m/>
  </r>
  <r>
    <x v="6"/>
    <x v="0"/>
    <s v="OK"/>
    <x v="0"/>
    <m/>
    <n v="12"/>
    <m/>
    <m/>
    <s v="182861"/>
    <x v="288"/>
    <x v="159"/>
    <x v="18"/>
    <s v="Archdeaconry of Bedford"/>
    <m/>
    <m/>
    <n v="21372"/>
    <n v="22063"/>
    <n v="1834"/>
    <n v="22063"/>
    <m/>
  </r>
  <r>
    <x v="6"/>
    <x v="0"/>
    <s v="No"/>
    <x v="0"/>
    <m/>
    <n v="12"/>
    <m/>
    <m/>
    <s v="182390"/>
    <x v="283"/>
    <x v="160"/>
    <x v="18"/>
    <s v="Archdeaconry of Bedford"/>
    <m/>
    <m/>
    <n v="7200"/>
    <n v="18516"/>
    <n v="600"/>
    <n v="18516"/>
    <m/>
  </r>
  <r>
    <x v="6"/>
    <x v="0"/>
    <s v="No"/>
    <x v="0"/>
    <m/>
    <n v="12"/>
    <m/>
    <m/>
    <s v="182571"/>
    <x v="285"/>
    <x v="160"/>
    <x v="18"/>
    <s v="Archdeaconry of Bedford"/>
    <m/>
    <m/>
    <n v="8166"/>
    <n v="9147"/>
    <n v="25"/>
    <n v="9147"/>
    <m/>
  </r>
  <r>
    <x v="6"/>
    <x v="0"/>
    <s v="OK"/>
    <x v="0"/>
    <m/>
    <n v="12"/>
    <m/>
    <m/>
    <s v="182610"/>
    <x v="287"/>
    <x v="160"/>
    <x v="18"/>
    <s v="Archdeaconry of Bedford"/>
    <m/>
    <m/>
    <n v="26928"/>
    <n v="27409"/>
    <n v="400"/>
    <n v="27409"/>
    <m/>
  </r>
  <r>
    <x v="6"/>
    <x v="0"/>
    <s v="No"/>
    <x v="1"/>
    <m/>
    <n v="12"/>
    <m/>
    <m/>
    <s v="202461"/>
    <x v="289"/>
    <x v="161"/>
    <x v="19"/>
    <s v="Archdeaconry of Bedford"/>
    <m/>
    <m/>
    <n v="52909"/>
    <n v="53876"/>
    <m/>
    <n v="53876"/>
    <m/>
  </r>
  <r>
    <x v="6"/>
    <x v="0"/>
    <s v="No"/>
    <x v="0"/>
    <m/>
    <n v="12"/>
    <m/>
    <m/>
    <s v="200590"/>
    <x v="290"/>
    <x v="162"/>
    <x v="19"/>
    <s v="Archdeaconry of Bedford"/>
    <m/>
    <m/>
    <n v="20000"/>
    <n v="33810"/>
    <n v="1000"/>
    <n v="33810"/>
    <m/>
  </r>
  <r>
    <x v="6"/>
    <x v="0"/>
    <s v="OK"/>
    <x v="0"/>
    <m/>
    <n v="12"/>
    <m/>
    <m/>
    <s v="202950"/>
    <x v="291"/>
    <x v="163"/>
    <x v="19"/>
    <s v="Archdeaconry of Bedford"/>
    <m/>
    <m/>
    <n v="33092"/>
    <n v="33543"/>
    <n v="6043"/>
    <n v="33543"/>
    <m/>
  </r>
  <r>
    <x v="6"/>
    <x v="0"/>
    <s v="OK"/>
    <x v="0"/>
    <m/>
    <n v="12"/>
    <m/>
    <m/>
    <s v="200941"/>
    <x v="292"/>
    <x v="164"/>
    <x v="19"/>
    <s v="Archdeaconry of Bedford"/>
    <m/>
    <m/>
    <n v="20200"/>
    <n v="20822"/>
    <m/>
    <n v="20822"/>
    <m/>
  </r>
  <r>
    <x v="6"/>
    <x v="0"/>
    <s v="No"/>
    <x v="0"/>
    <m/>
    <n v="12"/>
    <m/>
    <m/>
    <s v="201510"/>
    <x v="293"/>
    <x v="165"/>
    <x v="19"/>
    <s v="Archdeaconry of Bedford"/>
    <m/>
    <m/>
    <n v="34000"/>
    <n v="45742"/>
    <n v="3000"/>
    <n v="45742"/>
    <m/>
  </r>
  <r>
    <x v="6"/>
    <x v="0"/>
    <s v="No"/>
    <x v="0"/>
    <m/>
    <n v="12"/>
    <m/>
    <m/>
    <s v="201702"/>
    <x v="294"/>
    <x v="166"/>
    <x v="19"/>
    <s v="Archdeaconry of Bedford"/>
    <m/>
    <m/>
    <n v="49200"/>
    <n v="56893"/>
    <n v="4100"/>
    <n v="56893"/>
    <m/>
  </r>
  <r>
    <x v="6"/>
    <x v="0"/>
    <s v="OK"/>
    <x v="0"/>
    <m/>
    <n v="12"/>
    <m/>
    <m/>
    <s v="201680"/>
    <x v="295"/>
    <x v="167"/>
    <x v="19"/>
    <s v="Archdeaconry of Bedford"/>
    <m/>
    <m/>
    <n v="33801"/>
    <n v="34844"/>
    <n v="10094"/>
    <n v="34844"/>
    <m/>
  </r>
  <r>
    <x v="6"/>
    <x v="0"/>
    <s v="OK"/>
    <x v="1"/>
    <m/>
    <n v="12"/>
    <m/>
    <m/>
    <s v="201712"/>
    <x v="296"/>
    <x v="168"/>
    <x v="19"/>
    <s v="Archdeaconry of Bedford"/>
    <m/>
    <m/>
    <n v="52547"/>
    <n v="46094"/>
    <n v="3843"/>
    <n v="46094"/>
    <m/>
  </r>
  <r>
    <x v="6"/>
    <x v="0"/>
    <s v="No"/>
    <x v="0"/>
    <m/>
    <n v="12"/>
    <m/>
    <m/>
    <s v="201700"/>
    <x v="297"/>
    <x v="169"/>
    <x v="19"/>
    <s v="Archdeaconry of Bedford"/>
    <m/>
    <m/>
    <n v="15000"/>
    <n v="20406"/>
    <m/>
    <n v="20406"/>
    <m/>
  </r>
  <r>
    <x v="6"/>
    <x v="0"/>
    <s v="No"/>
    <x v="0"/>
    <m/>
    <n v="12"/>
    <m/>
    <m/>
    <s v="201701"/>
    <x v="298"/>
    <x v="170"/>
    <x v="19"/>
    <s v="Archdeaconry of Bedford"/>
    <m/>
    <m/>
    <n v="18000"/>
    <n v="50232"/>
    <n v="1500"/>
    <n v="50232"/>
    <m/>
  </r>
  <r>
    <x v="6"/>
    <x v="0"/>
    <s v="No"/>
    <x v="1"/>
    <m/>
    <n v="12"/>
    <m/>
    <m/>
    <s v="201711"/>
    <x v="300"/>
    <x v="171"/>
    <x v="19"/>
    <s v="Archdeaconry of Bedford"/>
    <m/>
    <m/>
    <n v="54734"/>
    <n v="49221"/>
    <m/>
    <n v="49221"/>
    <m/>
  </r>
  <r>
    <x v="6"/>
    <x v="0"/>
    <s v="OK"/>
    <x v="0"/>
    <m/>
    <n v="12"/>
    <m/>
    <m/>
    <s v="201713"/>
    <x v="301"/>
    <x v="172"/>
    <x v="19"/>
    <s v="Archdeaconry of Bedford"/>
    <m/>
    <m/>
    <n v="74391"/>
    <n v="75251"/>
    <n v="17625.5"/>
    <n v="75251"/>
    <m/>
  </r>
  <r>
    <x v="6"/>
    <x v="0"/>
    <s v="No"/>
    <x v="0"/>
    <m/>
    <n v="12"/>
    <m/>
    <m/>
    <s v="201730"/>
    <x v="303"/>
    <x v="173"/>
    <x v="19"/>
    <s v="Archdeaconry of Bedford"/>
    <m/>
    <m/>
    <n v="14700"/>
    <n v="23225"/>
    <n v="1250"/>
    <n v="23225"/>
    <m/>
  </r>
  <r>
    <x v="6"/>
    <x v="0"/>
    <s v="No"/>
    <x v="0"/>
    <m/>
    <n v="12"/>
    <m/>
    <m/>
    <s v="201740"/>
    <x v="304"/>
    <x v="174"/>
    <x v="19"/>
    <s v="Archdeaconry of Bedford"/>
    <m/>
    <m/>
    <n v="10000"/>
    <n v="20570"/>
    <m/>
    <n v="20570"/>
    <m/>
  </r>
  <r>
    <x v="6"/>
    <x v="0"/>
    <s v="No"/>
    <x v="0"/>
    <m/>
    <n v="12"/>
    <m/>
    <m/>
    <s v="201690"/>
    <x v="305"/>
    <x v="175"/>
    <x v="19"/>
    <s v="Archdeaconry of Bedford"/>
    <m/>
    <m/>
    <n v="12000"/>
    <n v="35122"/>
    <n v="6500"/>
    <n v="35122"/>
    <m/>
  </r>
  <r>
    <x v="6"/>
    <x v="0"/>
    <s v="OK"/>
    <x v="0"/>
    <m/>
    <n v="12"/>
    <m/>
    <m/>
    <s v="202460"/>
    <x v="306"/>
    <x v="176"/>
    <x v="19"/>
    <s v="Archdeaconry of Bedford"/>
    <m/>
    <m/>
    <n v="62268"/>
    <n v="63230"/>
    <m/>
    <n v="63230"/>
    <m/>
  </r>
  <r>
    <x v="6"/>
    <x v="0"/>
    <s v="No"/>
    <x v="0"/>
    <m/>
    <n v="12"/>
    <m/>
    <m/>
    <s v="202480"/>
    <x v="307"/>
    <x v="177"/>
    <x v="19"/>
    <s v="Archdeaconry of Bedford"/>
    <m/>
    <m/>
    <n v="46000"/>
    <n v="60026"/>
    <n v="7000"/>
    <n v="60026"/>
    <m/>
  </r>
  <r>
    <x v="6"/>
    <x v="0"/>
    <s v="No"/>
    <x v="0"/>
    <m/>
    <n v="12"/>
    <m/>
    <m/>
    <s v="202491"/>
    <x v="308"/>
    <x v="178"/>
    <x v="19"/>
    <s v="Archdeaconry of Bedford"/>
    <m/>
    <m/>
    <n v="9000"/>
    <n v="24210"/>
    <n v="6750"/>
    <n v="24210"/>
    <m/>
  </r>
  <r>
    <x v="6"/>
    <x v="0"/>
    <s v="No"/>
    <x v="1"/>
    <m/>
    <n v="12"/>
    <m/>
    <m/>
    <s v="210440"/>
    <x v="309"/>
    <x v="179"/>
    <x v="20"/>
    <s v="Archdeaconry of Bedford"/>
    <m/>
    <m/>
    <n v="15631"/>
    <n v="16135"/>
    <n v="1344.5"/>
    <n v="16135"/>
    <m/>
  </r>
  <r>
    <x v="6"/>
    <x v="0"/>
    <s v="OK"/>
    <x v="1"/>
    <m/>
    <n v="12"/>
    <m/>
    <m/>
    <s v="212130"/>
    <x v="310"/>
    <x v="179"/>
    <x v="20"/>
    <s v="Archdeaconry of Bedford"/>
    <m/>
    <m/>
    <n v="51278"/>
    <n v="52174"/>
    <n v="4346"/>
    <n v="52174"/>
    <m/>
  </r>
  <r>
    <x v="6"/>
    <x v="0"/>
    <s v="No"/>
    <x v="0"/>
    <m/>
    <n v="12"/>
    <m/>
    <m/>
    <s v="210460"/>
    <x v="311"/>
    <x v="180"/>
    <x v="20"/>
    <s v="Archdeaconry of Bedford"/>
    <m/>
    <m/>
    <n v="1937"/>
    <n v="2789"/>
    <m/>
    <n v="2789"/>
    <m/>
  </r>
  <r>
    <x v="6"/>
    <x v="0"/>
    <s v="No"/>
    <x v="0"/>
    <m/>
    <n v="12"/>
    <m/>
    <m/>
    <s v="211430"/>
    <x v="312"/>
    <x v="180"/>
    <x v="20"/>
    <s v="Archdeaconry of Bedford"/>
    <m/>
    <m/>
    <n v="5265"/>
    <n v="6850"/>
    <n v="100"/>
    <n v="6850"/>
    <m/>
  </r>
  <r>
    <x v="6"/>
    <x v="0"/>
    <s v="OK"/>
    <x v="0"/>
    <m/>
    <n v="12"/>
    <m/>
    <m/>
    <s v="210630"/>
    <x v="313"/>
    <x v="181"/>
    <x v="20"/>
    <s v="Archdeaconry of Bedford"/>
    <m/>
    <m/>
    <n v="22866"/>
    <n v="23059"/>
    <n v="1917"/>
    <n v="23059"/>
    <m/>
  </r>
  <r>
    <x v="6"/>
    <x v="0"/>
    <s v="No"/>
    <x v="0"/>
    <m/>
    <n v="12"/>
    <m/>
    <m/>
    <s v="211120"/>
    <x v="314"/>
    <x v="181"/>
    <x v="20"/>
    <s v="Archdeaconry of Bedford"/>
    <m/>
    <m/>
    <n v="12000"/>
    <n v="17683"/>
    <n v="2500"/>
    <n v="17683"/>
    <m/>
  </r>
  <r>
    <x v="6"/>
    <x v="0"/>
    <s v="No"/>
    <x v="0"/>
    <m/>
    <n v="12"/>
    <m/>
    <m/>
    <s v="210730"/>
    <x v="315"/>
    <x v="182"/>
    <x v="20"/>
    <s v="Archdeaconry of Bedford"/>
    <m/>
    <m/>
    <n v="13961"/>
    <n v="13972"/>
    <n v="5972"/>
    <n v="13972"/>
    <m/>
  </r>
  <r>
    <x v="6"/>
    <x v="0"/>
    <s v="No"/>
    <x v="0"/>
    <m/>
    <n v="12"/>
    <m/>
    <m/>
    <s v="212070"/>
    <x v="316"/>
    <x v="182"/>
    <x v="20"/>
    <s v="Archdeaconry of Bedford"/>
    <m/>
    <m/>
    <n v="5000"/>
    <n v="12169"/>
    <m/>
    <n v="12169"/>
    <m/>
  </r>
  <r>
    <x v="6"/>
    <x v="0"/>
    <s v="No"/>
    <x v="0"/>
    <m/>
    <n v="12"/>
    <m/>
    <m/>
    <s v="212890"/>
    <x v="317"/>
    <x v="182"/>
    <x v="20"/>
    <s v="Archdeaconry of Bedford"/>
    <m/>
    <m/>
    <n v="13718"/>
    <n v="11251"/>
    <n v="100"/>
    <n v="11251"/>
    <m/>
  </r>
  <r>
    <x v="6"/>
    <x v="0"/>
    <s v="OK"/>
    <x v="0"/>
    <m/>
    <n v="12"/>
    <m/>
    <m/>
    <s v="210950"/>
    <x v="318"/>
    <x v="183"/>
    <x v="20"/>
    <s v="Archdeaconry of Bedford"/>
    <m/>
    <m/>
    <n v="18363"/>
    <n v="18555"/>
    <m/>
    <n v="18555"/>
    <m/>
  </r>
  <r>
    <x v="6"/>
    <x v="0"/>
    <s v="OK"/>
    <x v="0"/>
    <m/>
    <n v="12"/>
    <m/>
    <m/>
    <s v="212320"/>
    <x v="319"/>
    <x v="183"/>
    <x v="20"/>
    <s v="Archdeaconry of Bedford"/>
    <m/>
    <m/>
    <n v="35144"/>
    <n v="36564"/>
    <n v="16282"/>
    <n v="36564"/>
    <m/>
  </r>
  <r>
    <x v="6"/>
    <x v="0"/>
    <s v="OK"/>
    <x v="0"/>
    <m/>
    <n v="12"/>
    <m/>
    <m/>
    <s v="212361"/>
    <x v="320"/>
    <x v="183"/>
    <x v="20"/>
    <s v="Archdeaconry of Bedford"/>
    <m/>
    <m/>
    <n v="4875"/>
    <n v="5034"/>
    <n v="414"/>
    <n v="5034"/>
    <m/>
  </r>
  <r>
    <x v="6"/>
    <x v="0"/>
    <s v="No"/>
    <x v="0"/>
    <m/>
    <n v="12"/>
    <m/>
    <m/>
    <s v="211830"/>
    <x v="321"/>
    <x v="184"/>
    <x v="20"/>
    <s v="Archdeaconry of Bedford"/>
    <m/>
    <m/>
    <n v="8050"/>
    <n v="20657"/>
    <n v="5000"/>
    <n v="20657"/>
    <m/>
  </r>
  <r>
    <x v="6"/>
    <x v="0"/>
    <s v="No"/>
    <x v="0"/>
    <m/>
    <n v="12"/>
    <m/>
    <m/>
    <s v="212570"/>
    <x v="322"/>
    <x v="184"/>
    <x v="20"/>
    <s v="Archdeaconry of Bedford"/>
    <m/>
    <m/>
    <n v="12349"/>
    <n v="11465"/>
    <n v="636.41"/>
    <n v="11465"/>
    <m/>
  </r>
  <r>
    <x v="6"/>
    <x v="0"/>
    <s v="OK"/>
    <x v="0"/>
    <m/>
    <n v="12"/>
    <m/>
    <m/>
    <s v="211930"/>
    <x v="323"/>
    <x v="181"/>
    <x v="20"/>
    <s v="Archdeaconry of Bedford"/>
    <m/>
    <m/>
    <n v="16928"/>
    <n v="17392"/>
    <n v="1892"/>
    <n v="17392"/>
    <m/>
  </r>
  <r>
    <x v="6"/>
    <x v="0"/>
    <s v="OK"/>
    <x v="0"/>
    <m/>
    <n v="12"/>
    <m/>
    <m/>
    <s v="211970"/>
    <x v="324"/>
    <x v="184"/>
    <x v="20"/>
    <s v="Archdeaconry of Bedford"/>
    <m/>
    <m/>
    <n v="19869"/>
    <n v="19198"/>
    <n v="1650.35"/>
    <n v="19198"/>
    <m/>
  </r>
  <r>
    <x v="6"/>
    <x v="0"/>
    <s v="No"/>
    <x v="0"/>
    <m/>
    <n v="12"/>
    <m/>
    <m/>
    <s v="212000"/>
    <x v="325"/>
    <x v="181"/>
    <x v="20"/>
    <s v="Archdeaconry of Bedford"/>
    <m/>
    <m/>
    <n v="7500"/>
    <n v="15178"/>
    <m/>
    <n v="15178"/>
    <m/>
  </r>
  <r>
    <x v="6"/>
    <x v="0"/>
    <s v="No"/>
    <x v="0"/>
    <m/>
    <n v="12"/>
    <m/>
    <m/>
    <s v="213000"/>
    <x v="326"/>
    <x v="181"/>
    <x v="20"/>
    <s v="Archdeaconry of Bedford"/>
    <m/>
    <m/>
    <n v="750"/>
    <n v="12966"/>
    <m/>
    <n v="12966"/>
    <m/>
  </r>
  <r>
    <x v="6"/>
    <x v="0"/>
    <s v="No"/>
    <x v="0"/>
    <m/>
    <n v="12"/>
    <m/>
    <m/>
    <s v="212450"/>
    <x v="327"/>
    <x v="181"/>
    <x v="20"/>
    <s v="Archdeaconry of Bedford"/>
    <m/>
    <m/>
    <n v="11037"/>
    <n v="14950"/>
    <n v="800"/>
    <n v="14950"/>
    <m/>
  </r>
  <r>
    <x v="6"/>
    <x v="0"/>
    <s v="No"/>
    <x v="0"/>
    <m/>
    <n v="12"/>
    <m/>
    <m/>
    <s v="212630"/>
    <x v="328"/>
    <x v="181"/>
    <x v="20"/>
    <s v="Archdeaconry of Bedford"/>
    <m/>
    <m/>
    <n v="15500"/>
    <n v="26259"/>
    <m/>
    <n v="26259"/>
    <m/>
  </r>
  <r>
    <x v="6"/>
    <x v="0"/>
    <s v="No"/>
    <x v="0"/>
    <m/>
    <n v="12"/>
    <m/>
    <m/>
    <s v="213020"/>
    <x v="329"/>
    <x v="185"/>
    <x v="20"/>
    <s v="Archdeaconry of Bedford"/>
    <m/>
    <m/>
    <n v="39864"/>
    <n v="35995"/>
    <n v="3000"/>
    <n v="35995"/>
    <m/>
  </r>
  <r>
    <x v="6"/>
    <x v="0"/>
    <s v="No"/>
    <x v="0"/>
    <m/>
    <n v="12"/>
    <m/>
    <m/>
    <s v="210540"/>
    <x v="330"/>
    <x v="186"/>
    <x v="20"/>
    <s v="Archdeaconry of Bedford"/>
    <m/>
    <m/>
    <n v="48586"/>
    <n v="48990"/>
    <n v="8640"/>
    <n v="48990"/>
    <m/>
  </r>
  <r>
    <x v="6"/>
    <x v="0"/>
    <s v="No"/>
    <x v="0"/>
    <m/>
    <n v="12"/>
    <m/>
    <m/>
    <s v="211921"/>
    <x v="331"/>
    <x v="186"/>
    <x v="20"/>
    <s v="Archdeaconry of Bedford"/>
    <m/>
    <m/>
    <n v="30154"/>
    <n v="31061"/>
    <n v="1588.42"/>
    <n v="31061"/>
    <m/>
  </r>
  <r>
    <x v="6"/>
    <x v="0"/>
    <s v="OK"/>
    <x v="0"/>
    <m/>
    <n v="12"/>
    <m/>
    <m/>
    <s v="212380"/>
    <x v="332"/>
    <x v="186"/>
    <x v="20"/>
    <s v="Archdeaconry of Bedford"/>
    <m/>
    <m/>
    <n v="6855"/>
    <n v="7086"/>
    <n v="590.5"/>
    <n v="7086"/>
    <m/>
  </r>
  <r>
    <x v="6"/>
    <x v="0"/>
    <s v="OK"/>
    <x v="0"/>
    <m/>
    <n v="12"/>
    <m/>
    <m/>
    <s v="210690"/>
    <x v="333"/>
    <x v="187"/>
    <x v="20"/>
    <s v="Archdeaconry of Bedford"/>
    <m/>
    <m/>
    <n v="56658"/>
    <n v="58471"/>
    <n v="4868"/>
    <n v="58471"/>
    <m/>
  </r>
  <r>
    <x v="8"/>
    <x v="0"/>
    <s v="No"/>
    <x v="0"/>
    <m/>
    <m/>
    <s v="historical"/>
    <m/>
    <s v="231172"/>
    <x v="76"/>
    <x v="54"/>
    <x v="6"/>
    <s v="Archdeaconry of St Albans "/>
    <m/>
    <m/>
    <m/>
    <m/>
    <n v="757"/>
    <m/>
    <m/>
  </r>
  <r>
    <x v="8"/>
    <x v="0"/>
    <s v="No"/>
    <x v="0"/>
    <m/>
    <m/>
    <s v="historical"/>
    <m/>
    <s v="091940"/>
    <x v="16"/>
    <x v="7"/>
    <x v="1"/>
    <s v="Archdeaconry of St Albans "/>
    <m/>
    <m/>
    <m/>
    <m/>
    <n v="2008"/>
    <m/>
    <m/>
  </r>
  <r>
    <x v="8"/>
    <x v="0"/>
    <s v="No"/>
    <x v="0"/>
    <m/>
    <m/>
    <s v="historical"/>
    <m/>
    <s v="081040"/>
    <x v="173"/>
    <x v="99"/>
    <x v="12"/>
    <s v="Archdeaconry of Hertford"/>
    <m/>
    <m/>
    <m/>
    <m/>
    <n v="3406.2"/>
    <m/>
    <m/>
  </r>
  <r>
    <x v="8"/>
    <x v="0"/>
    <s v="No"/>
    <x v="0"/>
    <m/>
    <m/>
    <s v="historical"/>
    <m/>
    <s v="182571"/>
    <x v="285"/>
    <x v="160"/>
    <x v="18"/>
    <s v="Archdeaconry of Bedford"/>
    <m/>
    <m/>
    <m/>
    <m/>
    <n v="912"/>
    <m/>
    <m/>
  </r>
  <r>
    <x v="8"/>
    <x v="0"/>
    <s v="No"/>
    <x v="0"/>
    <m/>
    <m/>
    <s v="historical"/>
    <m/>
    <s v="132760"/>
    <x v="59"/>
    <x v="40"/>
    <x v="4"/>
    <s v="Archdeaconry of St Albans "/>
    <m/>
    <m/>
    <m/>
    <m/>
    <n v="2906"/>
    <m/>
    <m/>
  </r>
  <r>
    <x v="8"/>
    <x v="0"/>
    <s v="No"/>
    <x v="0"/>
    <m/>
    <m/>
    <s v="historical"/>
    <m/>
    <s v="212570"/>
    <x v="322"/>
    <x v="184"/>
    <x v="20"/>
    <s v="Archdeaconry of Bedford"/>
    <m/>
    <m/>
    <m/>
    <m/>
    <n v="-636.4"/>
    <m/>
    <m/>
  </r>
  <r>
    <x v="8"/>
    <x v="0"/>
    <s v="No"/>
    <x v="0"/>
    <m/>
    <m/>
    <s v="historical"/>
    <m/>
    <s v="182590"/>
    <x v="286"/>
    <x v="155"/>
    <x v="18"/>
    <s v="Archdeaconry of Bedford"/>
    <m/>
    <m/>
    <m/>
    <m/>
    <n v="60"/>
    <m/>
    <m/>
  </r>
  <r>
    <x v="4"/>
    <x v="2"/>
    <s v="No"/>
    <x v="0"/>
    <m/>
    <m/>
    <s v="Debt"/>
    <m/>
    <s v="231172"/>
    <x v="76"/>
    <x v="54"/>
    <x v="6"/>
    <s v="Archdeaconry of St Albans "/>
    <m/>
    <m/>
    <m/>
    <m/>
    <m/>
    <m/>
    <n v="-757"/>
  </r>
  <r>
    <x v="5"/>
    <x v="1"/>
    <s v="No"/>
    <x v="0"/>
    <m/>
    <m/>
    <s v="Debt"/>
    <m/>
    <s v="091940"/>
    <x v="16"/>
    <x v="7"/>
    <x v="1"/>
    <s v="Archdeaconry of St Albans "/>
    <m/>
    <m/>
    <m/>
    <m/>
    <m/>
    <m/>
    <n v="-2008"/>
  </r>
  <r>
    <x v="7"/>
    <x v="2"/>
    <s v="No"/>
    <x v="0"/>
    <m/>
    <m/>
    <s v="Debt"/>
    <m/>
    <s v="081040"/>
    <x v="173"/>
    <x v="99"/>
    <x v="12"/>
    <s v="Archdeaconry of Hertford"/>
    <m/>
    <m/>
    <m/>
    <m/>
    <m/>
    <m/>
    <n v="-3406.2"/>
  </r>
  <r>
    <x v="5"/>
    <x v="1"/>
    <s v="No"/>
    <x v="0"/>
    <m/>
    <m/>
    <s v="Debt"/>
    <m/>
    <s v="182571"/>
    <x v="285"/>
    <x v="160"/>
    <x v="18"/>
    <s v="Archdeaconry of Bedford"/>
    <m/>
    <m/>
    <m/>
    <m/>
    <m/>
    <m/>
    <n v="-466"/>
  </r>
  <r>
    <x v="4"/>
    <x v="2"/>
    <s v="No"/>
    <x v="0"/>
    <m/>
    <m/>
    <s v="Debt"/>
    <m/>
    <s v="182571"/>
    <x v="285"/>
    <x v="160"/>
    <x v="18"/>
    <s v="Archdeaconry of Bedford"/>
    <m/>
    <m/>
    <m/>
    <m/>
    <m/>
    <m/>
    <n v="-342"/>
  </r>
  <r>
    <x v="7"/>
    <x v="2"/>
    <s v="No"/>
    <x v="0"/>
    <m/>
    <m/>
    <s v="Debt"/>
    <m/>
    <s v="182571"/>
    <x v="285"/>
    <x v="160"/>
    <x v="18"/>
    <s v="Archdeaconry of Bedford"/>
    <m/>
    <m/>
    <m/>
    <m/>
    <m/>
    <m/>
    <n v="-104"/>
  </r>
  <r>
    <x v="4"/>
    <x v="2"/>
    <s v="No"/>
    <x v="0"/>
    <m/>
    <m/>
    <s v="Debt"/>
    <m/>
    <s v="132760"/>
    <x v="59"/>
    <x v="40"/>
    <x v="4"/>
    <s v="Archdeaconry of St Albans "/>
    <m/>
    <m/>
    <m/>
    <m/>
    <m/>
    <m/>
    <n v="-2906"/>
  </r>
  <r>
    <x v="4"/>
    <x v="2"/>
    <s v="No"/>
    <x v="0"/>
    <m/>
    <m/>
    <s v="Debt"/>
    <m/>
    <s v="212570"/>
    <x v="322"/>
    <x v="184"/>
    <x v="20"/>
    <s v="Archdeaconry of Bedford"/>
    <m/>
    <m/>
    <m/>
    <m/>
    <m/>
    <m/>
    <n v="636.4"/>
  </r>
  <r>
    <x v="5"/>
    <x v="1"/>
    <s v="No"/>
    <x v="0"/>
    <m/>
    <m/>
    <s v="Debt"/>
    <m/>
    <s v="182590"/>
    <x v="286"/>
    <x v="155"/>
    <x v="18"/>
    <s v="Archdeaconry of Bedford"/>
    <m/>
    <m/>
    <m/>
    <m/>
    <m/>
    <m/>
    <n v="-60"/>
  </r>
  <r>
    <x v="6"/>
    <x v="0"/>
    <s v="No"/>
    <x v="0"/>
    <m/>
    <n v="12"/>
    <m/>
    <m/>
    <s v="151790"/>
    <x v="219"/>
    <x v="124"/>
    <x v="14"/>
    <s v="Archdeaconry of Bedford"/>
    <m/>
    <m/>
    <m/>
    <m/>
    <n v="-4979.33"/>
    <m/>
    <m/>
  </r>
  <r>
    <x v="6"/>
    <x v="0"/>
    <s v="No"/>
    <x v="1"/>
    <m/>
    <n v="13"/>
    <m/>
    <m/>
    <s v="122446"/>
    <x v="193"/>
    <x v="112"/>
    <x v="13"/>
    <s v="Archdeaconry of Hertford"/>
    <m/>
    <m/>
    <m/>
    <m/>
    <n v="-3599.94"/>
    <m/>
    <m/>
  </r>
  <r>
    <x v="6"/>
    <x v="0"/>
    <s v="No"/>
    <x v="0"/>
    <m/>
    <n v="13"/>
    <m/>
    <m/>
    <s v="071140"/>
    <x v="156"/>
    <x v="93"/>
    <x v="11"/>
    <s v="Archdeaconry of Hertford"/>
    <m/>
    <m/>
    <m/>
    <m/>
    <n v="-1999.99"/>
    <m/>
    <m/>
  </r>
  <r>
    <x v="6"/>
    <x v="0"/>
    <s v="No"/>
    <x v="0"/>
    <m/>
    <n v="13"/>
    <m/>
    <m/>
    <s v="050530"/>
    <x v="116"/>
    <x v="78"/>
    <x v="9"/>
    <s v="Archdeaconry of Hertford"/>
    <m/>
    <m/>
    <m/>
    <m/>
    <n v="-1075"/>
    <m/>
    <m/>
  </r>
  <r>
    <x v="6"/>
    <x v="0"/>
    <s v="OK"/>
    <x v="0"/>
    <m/>
    <n v="13"/>
    <m/>
    <m/>
    <s v="080140"/>
    <x v="168"/>
    <x v="98"/>
    <x v="12"/>
    <s v="Archdeaconry of Hertford"/>
    <m/>
    <m/>
    <m/>
    <m/>
    <n v="-650"/>
    <m/>
    <m/>
  </r>
  <r>
    <x v="6"/>
    <x v="0"/>
    <s v="No"/>
    <x v="0"/>
    <m/>
    <n v="13"/>
    <m/>
    <m/>
    <s v="211430"/>
    <x v="312"/>
    <x v="180"/>
    <x v="20"/>
    <s v="Archdeaconry of Bedford"/>
    <m/>
    <m/>
    <m/>
    <m/>
    <n v="-507"/>
    <m/>
    <m/>
  </r>
  <r>
    <x v="6"/>
    <x v="0"/>
    <s v="OK"/>
    <x v="0"/>
    <m/>
    <n v="13"/>
    <m/>
    <m/>
    <s v="082790"/>
    <x v="172"/>
    <x v="98"/>
    <x v="12"/>
    <s v="Archdeaconry of Hertford"/>
    <m/>
    <m/>
    <m/>
    <m/>
    <n v="-13"/>
    <m/>
    <m/>
  </r>
  <r>
    <x v="6"/>
    <x v="0"/>
    <s v="No"/>
    <x v="0"/>
    <m/>
    <n v="12"/>
    <m/>
    <m/>
    <s v="202480"/>
    <x v="307"/>
    <x v="177"/>
    <x v="19"/>
    <s v="Archdeaconry of Bedford"/>
    <m/>
    <m/>
    <m/>
    <m/>
    <n v="3500"/>
    <m/>
    <m/>
  </r>
  <r>
    <x v="7"/>
    <x v="2"/>
    <s v="OK"/>
    <x v="0"/>
    <m/>
    <m/>
    <s v="historical"/>
    <d v="2023-10-01T00:00:00"/>
    <s v="092061"/>
    <x v="23"/>
    <x v="10"/>
    <x v="1"/>
    <s v="Archdeaconry of St Albans "/>
    <m/>
    <m/>
    <m/>
    <m/>
    <n v="-2583"/>
    <m/>
    <n v="2583"/>
  </r>
  <r>
    <x v="6"/>
    <x v="0"/>
    <s v="No"/>
    <x v="0"/>
    <m/>
    <n v="13"/>
    <m/>
    <m/>
    <s v="160900"/>
    <x v="246"/>
    <x v="141"/>
    <x v="15"/>
    <s v="Archdeaconry of Bedford"/>
    <m/>
    <m/>
    <m/>
    <m/>
    <n v="1000"/>
    <m/>
    <m/>
  </r>
  <r>
    <x v="6"/>
    <x v="0"/>
    <s v="No"/>
    <x v="0"/>
    <m/>
    <n v="13"/>
    <m/>
    <m/>
    <s v="150200"/>
    <x v="201"/>
    <x v="116"/>
    <x v="14"/>
    <s v="Archdeaconry of Bedford"/>
    <m/>
    <m/>
    <m/>
    <m/>
    <n v="5000"/>
    <m/>
    <m/>
  </r>
  <r>
    <x v="6"/>
    <x v="0"/>
    <s v="OK"/>
    <x v="0"/>
    <m/>
    <n v="13"/>
    <m/>
    <m/>
    <s v="052830"/>
    <x v="125"/>
    <x v="81"/>
    <x v="9"/>
    <s v="Archdeaconry of Hertford"/>
    <m/>
    <m/>
    <m/>
    <m/>
    <n v="3176"/>
    <m/>
    <m/>
  </r>
  <r>
    <x v="6"/>
    <x v="0"/>
    <s v="No"/>
    <x v="0"/>
    <m/>
    <n v="13"/>
    <m/>
    <m/>
    <s v="041850"/>
    <x v="106"/>
    <x v="67"/>
    <x v="8"/>
    <s v="Archdeaconry of Hertford"/>
    <m/>
    <m/>
    <m/>
    <m/>
    <n v="8000"/>
    <m/>
    <m/>
  </r>
  <r>
    <x v="6"/>
    <x v="0"/>
    <s v="No"/>
    <x v="0"/>
    <m/>
    <n v="13"/>
    <m/>
    <m/>
    <s v="041300"/>
    <x v="105"/>
    <x v="72"/>
    <x v="8"/>
    <s v="Archdeaconry of Hertford"/>
    <m/>
    <m/>
    <m/>
    <m/>
    <n v="3745.25"/>
    <m/>
    <m/>
  </r>
  <r>
    <x v="6"/>
    <x v="0"/>
    <s v="No"/>
    <x v="0"/>
    <m/>
    <n v="13"/>
    <m/>
    <m/>
    <s v="122445"/>
    <x v="186"/>
    <x v="105"/>
    <x v="13"/>
    <s v="Archdeaconry of Hertford"/>
    <m/>
    <m/>
    <m/>
    <m/>
    <n v="1922"/>
    <m/>
    <m/>
  </r>
  <r>
    <x v="6"/>
    <x v="0"/>
    <s v="No"/>
    <x v="0"/>
    <m/>
    <n v="13"/>
    <m/>
    <m/>
    <s v="210540"/>
    <x v="330"/>
    <x v="186"/>
    <x v="20"/>
    <s v="Archdeaconry of Bedford"/>
    <m/>
    <m/>
    <m/>
    <m/>
    <n v="3750"/>
    <m/>
    <m/>
  </r>
  <r>
    <x v="6"/>
    <x v="0"/>
    <s v="OK"/>
    <x v="0"/>
    <m/>
    <n v="13"/>
    <m/>
    <m/>
    <s v="150050"/>
    <x v="195"/>
    <x v="114"/>
    <x v="14"/>
    <s v="Archdeaconry of Bedford"/>
    <m/>
    <m/>
    <m/>
    <m/>
    <n v="4326"/>
    <m/>
    <m/>
  </r>
  <r>
    <x v="6"/>
    <x v="0"/>
    <s v="OK"/>
    <x v="0"/>
    <m/>
    <n v="13"/>
    <m/>
    <m/>
    <s v="170760"/>
    <x v="261"/>
    <x v="150"/>
    <x v="17"/>
    <s v="Archdeaconry of Bedford"/>
    <m/>
    <m/>
    <m/>
    <m/>
    <n v="3355.5"/>
    <m/>
    <m/>
  </r>
  <r>
    <x v="6"/>
    <x v="0"/>
    <s v="No"/>
    <x v="0"/>
    <m/>
    <n v="13"/>
    <m/>
    <m/>
    <s v="080210"/>
    <x v="163"/>
    <x v="96"/>
    <x v="12"/>
    <s v="Archdeaconry of Hertford"/>
    <m/>
    <m/>
    <m/>
    <m/>
    <n v="684.71"/>
    <m/>
    <m/>
  </r>
  <r>
    <x v="6"/>
    <x v="0"/>
    <s v="No"/>
    <x v="0"/>
    <m/>
    <n v="13"/>
    <m/>
    <m/>
    <s v="041630"/>
    <x v="97"/>
    <x v="67"/>
    <x v="8"/>
    <s v="Archdeaconry of Hertford"/>
    <m/>
    <m/>
    <m/>
    <m/>
    <n v="750"/>
    <m/>
    <m/>
  </r>
  <r>
    <x v="6"/>
    <x v="0"/>
    <s v="No"/>
    <x v="0"/>
    <m/>
    <n v="13"/>
    <m/>
    <m/>
    <s v="172980"/>
    <x v="265"/>
    <x v="151"/>
    <x v="17"/>
    <s v="Archdeaconry of Bedford"/>
    <m/>
    <m/>
    <m/>
    <m/>
    <n v="200"/>
    <m/>
    <m/>
  </r>
  <r>
    <x v="6"/>
    <x v="0"/>
    <s v="No"/>
    <x v="0"/>
    <m/>
    <n v="13"/>
    <m/>
    <m/>
    <s v="213000"/>
    <x v="326"/>
    <x v="181"/>
    <x v="20"/>
    <s v="Archdeaconry of Bedford"/>
    <m/>
    <m/>
    <m/>
    <m/>
    <n v="500"/>
    <m/>
    <m/>
  </r>
  <r>
    <x v="6"/>
    <x v="0"/>
    <s v="OK"/>
    <x v="0"/>
    <m/>
    <n v="13"/>
    <m/>
    <m/>
    <s v="071132"/>
    <x v="154"/>
    <x v="92"/>
    <x v="11"/>
    <s v="Archdeaconry of Hertford"/>
    <m/>
    <m/>
    <m/>
    <m/>
    <n v="9629"/>
    <m/>
    <m/>
  </r>
  <r>
    <x v="6"/>
    <x v="0"/>
    <s v="OK"/>
    <x v="0"/>
    <m/>
    <n v="13"/>
    <m/>
    <m/>
    <s v="091294"/>
    <x v="337"/>
    <x v="5"/>
    <x v="1"/>
    <s v="Archdeaconry of St Albans "/>
    <m/>
    <m/>
    <m/>
    <m/>
    <n v="5641.22"/>
    <m/>
    <m/>
  </r>
  <r>
    <x v="6"/>
    <x v="0"/>
    <s v="OK"/>
    <x v="0"/>
    <m/>
    <n v="13"/>
    <m/>
    <m/>
    <s v="131951"/>
    <x v="55"/>
    <x v="36"/>
    <x v="4"/>
    <s v="Archdeaconry of St Albans "/>
    <m/>
    <m/>
    <m/>
    <m/>
    <n v="3522.25"/>
    <m/>
    <m/>
  </r>
  <r>
    <x v="6"/>
    <x v="0"/>
    <s v="No"/>
    <x v="0"/>
    <m/>
    <n v="13"/>
    <m/>
    <m/>
    <s v="102300"/>
    <x v="36"/>
    <x v="12"/>
    <x v="2"/>
    <s v="Archdeaconry of St Albans "/>
    <m/>
    <m/>
    <m/>
    <m/>
    <n v="7500"/>
    <m/>
    <m/>
  </r>
  <r>
    <x v="6"/>
    <x v="0"/>
    <s v="No"/>
    <x v="0"/>
    <m/>
    <n v="13"/>
    <m/>
    <m/>
    <s v="091950"/>
    <x v="18"/>
    <x v="8"/>
    <x v="1"/>
    <s v="Archdeaconry of St Albans "/>
    <m/>
    <m/>
    <m/>
    <m/>
    <n v="506.89"/>
    <m/>
    <m/>
  </r>
  <r>
    <x v="6"/>
    <x v="0"/>
    <s v="OK"/>
    <x v="0"/>
    <m/>
    <n v="13"/>
    <m/>
    <m/>
    <s v="112240"/>
    <x v="44"/>
    <x v="27"/>
    <x v="3"/>
    <s v="Archdeaconry of St Albans "/>
    <m/>
    <m/>
    <m/>
    <m/>
    <n v="14104"/>
    <m/>
    <m/>
  </r>
  <r>
    <x v="6"/>
    <x v="0"/>
    <s v="OK"/>
    <x v="0"/>
    <m/>
    <n v="13"/>
    <m/>
    <m/>
    <s v="050360"/>
    <x v="129"/>
    <x v="79"/>
    <x v="9"/>
    <s v="Archdeaconry of Hertford"/>
    <m/>
    <m/>
    <m/>
    <m/>
    <n v="152"/>
    <m/>
    <m/>
  </r>
  <r>
    <x v="6"/>
    <x v="0"/>
    <s v="No"/>
    <x v="1"/>
    <m/>
    <n v="13"/>
    <m/>
    <m/>
    <s v="160780"/>
    <x v="243"/>
    <x v="142"/>
    <x v="15"/>
    <s v="Archdeaconry of Bedford"/>
    <m/>
    <m/>
    <m/>
    <m/>
    <n v="251"/>
    <m/>
    <m/>
  </r>
  <r>
    <x v="6"/>
    <x v="0"/>
    <s v="No"/>
    <x v="0"/>
    <m/>
    <n v="13"/>
    <m/>
    <m/>
    <s v="122445"/>
    <x v="186"/>
    <x v="105"/>
    <x v="13"/>
    <s v="Archdeaconry of Hertford"/>
    <m/>
    <m/>
    <m/>
    <m/>
    <n v="2400"/>
    <m/>
    <m/>
  </r>
  <r>
    <x v="6"/>
    <x v="0"/>
    <s v="No"/>
    <x v="0"/>
    <m/>
    <n v="13"/>
    <m/>
    <m/>
    <s v="201700"/>
    <x v="297"/>
    <x v="169"/>
    <x v="19"/>
    <s v="Archdeaconry of Bedford"/>
    <m/>
    <m/>
    <m/>
    <m/>
    <n v="2000"/>
    <m/>
    <m/>
  </r>
  <r>
    <x v="6"/>
    <x v="0"/>
    <s v="OK"/>
    <x v="0"/>
    <m/>
    <n v="13"/>
    <m/>
    <m/>
    <s v="071132"/>
    <x v="154"/>
    <x v="92"/>
    <x v="11"/>
    <s v="Archdeaconry of Hertford"/>
    <m/>
    <m/>
    <m/>
    <m/>
    <n v="-1250"/>
    <m/>
    <m/>
  </r>
  <r>
    <x v="6"/>
    <x v="0"/>
    <s v="No"/>
    <x v="0"/>
    <m/>
    <n v="13"/>
    <m/>
    <m/>
    <s v="150201"/>
    <x v="204"/>
    <x v="117"/>
    <x v="14"/>
    <s v="Archdeaconry of Bedford"/>
    <m/>
    <m/>
    <m/>
    <m/>
    <n v="-194"/>
    <m/>
    <m/>
  </r>
  <r>
    <x v="6"/>
    <x v="0"/>
    <s v="No"/>
    <x v="0"/>
    <m/>
    <n v="13"/>
    <m/>
    <m/>
    <s v="151820"/>
    <x v="206"/>
    <x v="117"/>
    <x v="14"/>
    <s v="Archdeaconry of Bedford"/>
    <m/>
    <m/>
    <m/>
    <m/>
    <n v="-530"/>
    <m/>
    <m/>
  </r>
  <r>
    <x v="7"/>
    <x v="2"/>
    <s v="No"/>
    <x v="0"/>
    <m/>
    <m/>
    <s v="Debt"/>
    <m/>
    <s v="230500"/>
    <x v="79"/>
    <x v="55"/>
    <x v="6"/>
    <s v="Archdeaconry of St Albans "/>
    <m/>
    <m/>
    <m/>
    <m/>
    <m/>
    <m/>
    <n v="-50165"/>
  </r>
  <r>
    <x v="7"/>
    <x v="2"/>
    <s v="No"/>
    <x v="0"/>
    <m/>
    <m/>
    <s v="Debt"/>
    <m/>
    <s v="230642"/>
    <x v="82"/>
    <x v="56"/>
    <x v="6"/>
    <s v="Archdeaconry of St Albans "/>
    <m/>
    <m/>
    <m/>
    <m/>
    <m/>
    <m/>
    <n v="-17177"/>
  </r>
  <r>
    <x v="7"/>
    <x v="2"/>
    <s v="No"/>
    <x v="0"/>
    <m/>
    <m/>
    <s v="Debt"/>
    <m/>
    <s v="230642"/>
    <x v="82"/>
    <x v="56"/>
    <x v="6"/>
    <s v="Archdeaconry of St Albans "/>
    <m/>
    <m/>
    <m/>
    <m/>
    <m/>
    <m/>
    <n v="-5695"/>
  </r>
  <r>
    <x v="7"/>
    <x v="2"/>
    <s v="No"/>
    <x v="0"/>
    <m/>
    <m/>
    <s v="Debt"/>
    <m/>
    <s v="131520"/>
    <x v="54"/>
    <x v="35"/>
    <x v="4"/>
    <s v="Archdeaconry of St Albans "/>
    <m/>
    <m/>
    <m/>
    <m/>
    <m/>
    <m/>
    <n v="-15000"/>
  </r>
  <r>
    <x v="7"/>
    <x v="2"/>
    <s v="No"/>
    <x v="0"/>
    <m/>
    <m/>
    <s v="Debt"/>
    <m/>
    <s v="110740"/>
    <x v="48"/>
    <x v="31"/>
    <x v="3"/>
    <s v="Archdeaconry of St Albans "/>
    <m/>
    <m/>
    <m/>
    <m/>
    <m/>
    <m/>
    <n v="-12946"/>
  </r>
  <r>
    <x v="7"/>
    <x v="2"/>
    <s v="No"/>
    <x v="0"/>
    <m/>
    <m/>
    <s v="Debt"/>
    <m/>
    <s v="150710"/>
    <x v="223"/>
    <x v="121"/>
    <x v="14"/>
    <s v="Archdeaconry of Bedford"/>
    <m/>
    <m/>
    <m/>
    <m/>
    <m/>
    <m/>
    <n v="-10706"/>
  </r>
  <r>
    <x v="7"/>
    <x v="2"/>
    <s v="No"/>
    <x v="0"/>
    <m/>
    <m/>
    <s v="Debt"/>
    <m/>
    <s v="150201"/>
    <x v="204"/>
    <x v="117"/>
    <x v="14"/>
    <s v="Archdeaconry of Bedford"/>
    <m/>
    <m/>
    <m/>
    <m/>
    <m/>
    <m/>
    <n v="-10101.67"/>
  </r>
  <r>
    <x v="7"/>
    <x v="2"/>
    <s v="No"/>
    <x v="0"/>
    <m/>
    <m/>
    <s v="Debt"/>
    <m/>
    <s v="150201"/>
    <x v="204"/>
    <x v="117"/>
    <x v="14"/>
    <s v="Archdeaconry of Bedford"/>
    <m/>
    <m/>
    <m/>
    <m/>
    <m/>
    <m/>
    <n v="-2344"/>
  </r>
  <r>
    <x v="7"/>
    <x v="2"/>
    <s v="No"/>
    <x v="0"/>
    <m/>
    <m/>
    <s v="Debt"/>
    <m/>
    <s v="160900"/>
    <x v="246"/>
    <x v="141"/>
    <x v="15"/>
    <s v="Archdeaconry of Bedford"/>
    <m/>
    <m/>
    <m/>
    <m/>
    <m/>
    <m/>
    <n v="-157595"/>
  </r>
  <r>
    <x v="7"/>
    <x v="2"/>
    <s v="No"/>
    <x v="0"/>
    <m/>
    <m/>
    <s v="Debt"/>
    <m/>
    <s v="160900"/>
    <x v="246"/>
    <x v="141"/>
    <x v="15"/>
    <s v="Archdeaconry of Bedford"/>
    <m/>
    <m/>
    <m/>
    <m/>
    <m/>
    <m/>
    <n v="-35640"/>
  </r>
  <r>
    <x v="7"/>
    <x v="2"/>
    <s v="No"/>
    <x v="0"/>
    <m/>
    <m/>
    <s v="Debt"/>
    <m/>
    <s v="201701"/>
    <x v="298"/>
    <x v="170"/>
    <x v="19"/>
    <s v="Archdeaconry of Bedford"/>
    <m/>
    <m/>
    <m/>
    <m/>
    <m/>
    <m/>
    <n v="-20000"/>
  </r>
  <r>
    <x v="7"/>
    <x v="2"/>
    <s v="No"/>
    <x v="0"/>
    <m/>
    <m/>
    <s v="Debt"/>
    <m/>
    <s v="211921"/>
    <x v="331"/>
    <x v="186"/>
    <x v="20"/>
    <s v="Archdeaconry of Bedford"/>
    <m/>
    <m/>
    <m/>
    <m/>
    <m/>
    <m/>
    <n v="-1371"/>
  </r>
  <r>
    <x v="7"/>
    <x v="2"/>
    <s v="No"/>
    <x v="0"/>
    <m/>
    <m/>
    <s v="Debt"/>
    <m/>
    <s v="211921"/>
    <x v="331"/>
    <x v="186"/>
    <x v="20"/>
    <s v="Archdeaconry of Bedford"/>
    <m/>
    <m/>
    <m/>
    <m/>
    <m/>
    <m/>
    <n v="-3964"/>
  </r>
  <r>
    <x v="7"/>
    <x v="2"/>
    <s v="No"/>
    <x v="0"/>
    <m/>
    <m/>
    <s v="Debt"/>
    <m/>
    <s v="210540"/>
    <x v="330"/>
    <x v="186"/>
    <x v="20"/>
    <s v="Archdeaconry of Bedford"/>
    <m/>
    <m/>
    <m/>
    <m/>
    <m/>
    <m/>
    <n v="-10353.25"/>
  </r>
  <r>
    <x v="7"/>
    <x v="2"/>
    <s v="No"/>
    <x v="0"/>
    <m/>
    <m/>
    <s v="Debt"/>
    <m/>
    <s v="021750"/>
    <x v="88"/>
    <x v="60"/>
    <x v="7"/>
    <s v="Archdeaconry of Hertford"/>
    <m/>
    <m/>
    <m/>
    <m/>
    <m/>
    <m/>
    <n v="-599359"/>
  </r>
  <r>
    <x v="7"/>
    <x v="2"/>
    <s v="No"/>
    <x v="0"/>
    <m/>
    <m/>
    <s v="Debt"/>
    <m/>
    <s v="021750"/>
    <x v="88"/>
    <x v="60"/>
    <x v="7"/>
    <s v="Archdeaconry of Hertford"/>
    <m/>
    <m/>
    <m/>
    <m/>
    <m/>
    <m/>
    <n v="-58215"/>
  </r>
  <r>
    <x v="7"/>
    <x v="2"/>
    <s v="No"/>
    <x v="0"/>
    <m/>
    <m/>
    <s v="Debt"/>
    <m/>
    <s v="050530"/>
    <x v="116"/>
    <x v="78"/>
    <x v="9"/>
    <s v="Archdeaconry of Hertford"/>
    <m/>
    <m/>
    <m/>
    <m/>
    <m/>
    <m/>
    <n v="-8416"/>
  </r>
  <r>
    <x v="7"/>
    <x v="2"/>
    <s v="No"/>
    <x v="0"/>
    <m/>
    <m/>
    <s v="Debt"/>
    <m/>
    <s v="050770"/>
    <x v="120"/>
    <x v="79"/>
    <x v="9"/>
    <s v="Archdeaconry of Hertford"/>
    <m/>
    <m/>
    <m/>
    <m/>
    <m/>
    <m/>
    <n v="-5508"/>
  </r>
  <r>
    <x v="7"/>
    <x v="2"/>
    <s v="No"/>
    <x v="0"/>
    <m/>
    <m/>
    <s v="Debt"/>
    <m/>
    <s v="052551"/>
    <x v="121"/>
    <x v="79"/>
    <x v="9"/>
    <s v="Archdeaconry of Hertford"/>
    <m/>
    <m/>
    <m/>
    <m/>
    <m/>
    <m/>
    <n v="-1573"/>
  </r>
  <r>
    <x v="7"/>
    <x v="2"/>
    <s v="No"/>
    <x v="0"/>
    <m/>
    <m/>
    <s v="Debt"/>
    <m/>
    <s v="121470"/>
    <x v="188"/>
    <x v="107"/>
    <x v="13"/>
    <s v="Archdeaconry of Hertford"/>
    <m/>
    <m/>
    <m/>
    <m/>
    <m/>
    <m/>
    <n v="-30297"/>
  </r>
  <r>
    <x v="7"/>
    <x v="2"/>
    <s v="No"/>
    <x v="0"/>
    <m/>
    <m/>
    <s v="Debt"/>
    <m/>
    <s v="122443"/>
    <x v="191"/>
    <x v="110"/>
    <x v="13"/>
    <s v="Archdeaconry of Hertford"/>
    <m/>
    <m/>
    <m/>
    <m/>
    <m/>
    <m/>
    <n v="-11000"/>
  </r>
  <r>
    <x v="7"/>
    <x v="2"/>
    <s v="No"/>
    <x v="0"/>
    <m/>
    <m/>
    <s v="Debt"/>
    <m/>
    <s v="071133"/>
    <x v="155"/>
    <x v="92"/>
    <x v="11"/>
    <s v="Archdeaconry of Hertford"/>
    <m/>
    <m/>
    <m/>
    <m/>
    <m/>
    <m/>
    <n v="-13726.25"/>
  </r>
  <r>
    <x v="7"/>
    <x v="2"/>
    <s v="No"/>
    <x v="0"/>
    <m/>
    <m/>
    <s v="Debt"/>
    <m/>
    <s v="071140"/>
    <x v="156"/>
    <x v="93"/>
    <x v="11"/>
    <s v="Archdeaconry of Hertford"/>
    <m/>
    <m/>
    <m/>
    <m/>
    <m/>
    <m/>
    <n v="-12917.65"/>
  </r>
  <r>
    <x v="7"/>
    <x v="2"/>
    <s v="No"/>
    <x v="1"/>
    <m/>
    <n v="12"/>
    <s v="historical"/>
    <m/>
    <s v="122446"/>
    <x v="193"/>
    <x v="112"/>
    <x v="13"/>
    <s v="Archdeaconry of Hertford"/>
    <m/>
    <m/>
    <m/>
    <m/>
    <m/>
    <m/>
    <n v="-3599.94"/>
  </r>
  <r>
    <x v="6"/>
    <x v="0"/>
    <s v="OK"/>
    <x v="0"/>
    <m/>
    <n v="12"/>
    <m/>
    <m/>
    <s v="200941"/>
    <x v="292"/>
    <x v="164"/>
    <x v="19"/>
    <s v="Archdeaconry of Bedford"/>
    <m/>
    <m/>
    <m/>
    <m/>
    <n v="15600"/>
    <m/>
    <m/>
  </r>
  <r>
    <x v="6"/>
    <x v="0"/>
    <s v="OK"/>
    <x v="1"/>
    <m/>
    <n v="12"/>
    <m/>
    <m/>
    <s v="162960"/>
    <x v="251"/>
    <x v="145"/>
    <x v="15"/>
    <s v="Archdeaconry of Bedford"/>
    <m/>
    <m/>
    <m/>
    <m/>
    <n v="-6"/>
    <m/>
    <m/>
  </r>
  <r>
    <x v="6"/>
    <x v="0"/>
    <s v="OK"/>
    <x v="0"/>
    <m/>
    <n v="12"/>
    <m/>
    <m/>
    <s v="082700"/>
    <x v="185"/>
    <x v="104"/>
    <x v="12"/>
    <s v="Archdeaconry of Hertford"/>
    <m/>
    <m/>
    <m/>
    <m/>
    <n v="-8"/>
    <m/>
    <m/>
  </r>
  <r>
    <x v="7"/>
    <x v="2"/>
    <s v="No"/>
    <x v="0"/>
    <m/>
    <m/>
    <s v="Debt"/>
    <m/>
    <s v="091290"/>
    <x v="12"/>
    <x v="5"/>
    <x v="1"/>
    <s v="Archdeaconry of St Albans "/>
    <m/>
    <m/>
    <m/>
    <m/>
    <m/>
    <m/>
    <n v="-67838"/>
  </r>
  <r>
    <x v="4"/>
    <x v="2"/>
    <s v="No"/>
    <x v="0"/>
    <m/>
    <m/>
    <s v="Debt"/>
    <m/>
    <s v="091290"/>
    <x v="12"/>
    <x v="5"/>
    <x v="1"/>
    <s v="Archdeaconry of St Albans "/>
    <m/>
    <m/>
    <m/>
    <m/>
    <m/>
    <m/>
    <n v="-59912"/>
  </r>
  <r>
    <x v="8"/>
    <x v="3"/>
    <s v="OK"/>
    <x v="0"/>
    <m/>
    <m/>
    <m/>
    <m/>
    <s v="020201"/>
    <x v="90"/>
    <x v="62"/>
    <x v="7"/>
    <s v="Archdeaconry of Hertford"/>
    <m/>
    <m/>
    <m/>
    <m/>
    <m/>
    <m/>
    <m/>
  </r>
  <r>
    <x v="8"/>
    <x v="3"/>
    <s v="No"/>
    <x v="0"/>
    <m/>
    <m/>
    <m/>
    <m/>
    <s v="020470"/>
    <x v="95"/>
    <x v="66"/>
    <x v="7"/>
    <s v="Archdeaconry of Hertford"/>
    <m/>
    <m/>
    <m/>
    <m/>
    <m/>
    <m/>
    <n v="25550"/>
  </r>
  <r>
    <x v="8"/>
    <x v="3"/>
    <s v="OK"/>
    <x v="0"/>
    <m/>
    <m/>
    <m/>
    <m/>
    <s v="020672"/>
    <x v="85"/>
    <x v="57"/>
    <x v="7"/>
    <s v="Archdeaconry of Hertford"/>
    <m/>
    <m/>
    <m/>
    <m/>
    <m/>
    <m/>
    <n v="304"/>
  </r>
  <r>
    <x v="8"/>
    <x v="3"/>
    <s v="No"/>
    <x v="0"/>
    <m/>
    <m/>
    <m/>
    <m/>
    <s v="020850"/>
    <x v="86"/>
    <x v="58"/>
    <x v="7"/>
    <s v="Archdeaconry of Hertford"/>
    <m/>
    <m/>
    <m/>
    <m/>
    <m/>
    <m/>
    <n v="45549"/>
  </r>
  <r>
    <x v="8"/>
    <x v="3"/>
    <s v="OK"/>
    <x v="0"/>
    <m/>
    <m/>
    <m/>
    <m/>
    <s v="021640"/>
    <x v="87"/>
    <x v="59"/>
    <x v="7"/>
    <s v="Archdeaconry of Hertford"/>
    <m/>
    <m/>
    <m/>
    <m/>
    <m/>
    <m/>
    <m/>
  </r>
  <r>
    <x v="8"/>
    <x v="3"/>
    <s v="No"/>
    <x v="0"/>
    <m/>
    <m/>
    <m/>
    <m/>
    <s v="021750"/>
    <x v="88"/>
    <x v="60"/>
    <x v="7"/>
    <s v="Archdeaconry of Hertford"/>
    <m/>
    <m/>
    <m/>
    <m/>
    <m/>
    <m/>
    <m/>
  </r>
  <r>
    <x v="8"/>
    <x v="3"/>
    <s v="OK"/>
    <x v="0"/>
    <m/>
    <m/>
    <m/>
    <m/>
    <s v="021860"/>
    <x v="89"/>
    <x v="61"/>
    <x v="7"/>
    <s v="Archdeaconry of Hertford"/>
    <m/>
    <m/>
    <m/>
    <m/>
    <m/>
    <m/>
    <m/>
  </r>
  <r>
    <x v="8"/>
    <x v="3"/>
    <s v="OK"/>
    <x v="0"/>
    <m/>
    <m/>
    <m/>
    <m/>
    <s v="022110"/>
    <x v="91"/>
    <x v="63"/>
    <x v="7"/>
    <s v="Archdeaconry of Hertford"/>
    <m/>
    <m/>
    <m/>
    <m/>
    <m/>
    <m/>
    <m/>
  </r>
  <r>
    <x v="8"/>
    <x v="3"/>
    <s v="OK"/>
    <x v="0"/>
    <m/>
    <m/>
    <m/>
    <m/>
    <s v="022362"/>
    <x v="93"/>
    <x v="64"/>
    <x v="7"/>
    <s v="Archdeaconry of Hertford"/>
    <m/>
    <m/>
    <m/>
    <m/>
    <m/>
    <m/>
    <m/>
  </r>
  <r>
    <x v="8"/>
    <x v="3"/>
    <s v="OK"/>
    <x v="0"/>
    <m/>
    <m/>
    <m/>
    <m/>
    <s v="022363"/>
    <x v="92"/>
    <x v="63"/>
    <x v="7"/>
    <s v="Archdeaconry of Hertford"/>
    <m/>
    <m/>
    <m/>
    <m/>
    <m/>
    <m/>
    <m/>
  </r>
  <r>
    <x v="8"/>
    <x v="3"/>
    <s v="No"/>
    <x v="0"/>
    <m/>
    <m/>
    <m/>
    <m/>
    <s v="022600"/>
    <x v="94"/>
    <x v="65"/>
    <x v="7"/>
    <s v="Archdeaconry of Hertford"/>
    <m/>
    <m/>
    <m/>
    <m/>
    <m/>
    <m/>
    <n v="17266"/>
  </r>
  <r>
    <x v="8"/>
    <x v="3"/>
    <s v="OK"/>
    <x v="0"/>
    <m/>
    <m/>
    <m/>
    <m/>
    <s v="030480"/>
    <x v="0"/>
    <x v="0"/>
    <x v="0"/>
    <s v="Archdeaconry of St Albans "/>
    <m/>
    <m/>
    <m/>
    <m/>
    <m/>
    <m/>
    <m/>
  </r>
  <r>
    <x v="8"/>
    <x v="3"/>
    <s v="OK"/>
    <x v="0"/>
    <m/>
    <m/>
    <m/>
    <m/>
    <s v="031050"/>
    <x v="2"/>
    <x v="1"/>
    <x v="0"/>
    <s v="Archdeaconry of St Albans "/>
    <m/>
    <m/>
    <m/>
    <m/>
    <m/>
    <m/>
    <m/>
  </r>
  <r>
    <x v="8"/>
    <x v="3"/>
    <s v="OK"/>
    <x v="0"/>
    <m/>
    <m/>
    <m/>
    <m/>
    <s v="031060"/>
    <x v="3"/>
    <x v="1"/>
    <x v="0"/>
    <s v="Archdeaconry of St Albans "/>
    <m/>
    <m/>
    <m/>
    <m/>
    <m/>
    <m/>
    <m/>
  </r>
  <r>
    <x v="8"/>
    <x v="3"/>
    <s v="OK"/>
    <x v="0"/>
    <m/>
    <m/>
    <m/>
    <m/>
    <s v="031620"/>
    <x v="4"/>
    <x v="1"/>
    <x v="0"/>
    <s v="Archdeaconry of St Albans "/>
    <m/>
    <m/>
    <m/>
    <m/>
    <m/>
    <m/>
    <m/>
  </r>
  <r>
    <x v="8"/>
    <x v="3"/>
    <s v="OK"/>
    <x v="0"/>
    <m/>
    <m/>
    <m/>
    <m/>
    <s v="031851"/>
    <x v="5"/>
    <x v="1"/>
    <x v="0"/>
    <s v="Archdeaconry of St Albans "/>
    <m/>
    <m/>
    <m/>
    <m/>
    <m/>
    <m/>
    <m/>
  </r>
  <r>
    <x v="8"/>
    <x v="3"/>
    <s v="OK"/>
    <x v="0"/>
    <m/>
    <m/>
    <m/>
    <m/>
    <s v="031901"/>
    <x v="7"/>
    <x v="2"/>
    <x v="0"/>
    <s v="Archdeaconry of St Albans "/>
    <m/>
    <m/>
    <m/>
    <m/>
    <m/>
    <m/>
    <m/>
  </r>
  <r>
    <x v="8"/>
    <x v="3"/>
    <s v="OK"/>
    <x v="0"/>
    <m/>
    <m/>
    <m/>
    <m/>
    <s v="032020"/>
    <x v="6"/>
    <x v="1"/>
    <x v="0"/>
    <s v="Archdeaconry of St Albans "/>
    <m/>
    <m/>
    <m/>
    <m/>
    <m/>
    <m/>
    <m/>
  </r>
  <r>
    <x v="8"/>
    <x v="3"/>
    <s v="OK"/>
    <x v="0"/>
    <m/>
    <m/>
    <m/>
    <m/>
    <s v="032500"/>
    <x v="1"/>
    <x v="0"/>
    <x v="0"/>
    <s v="Archdeaconry of St Albans "/>
    <m/>
    <m/>
    <m/>
    <m/>
    <m/>
    <m/>
    <m/>
  </r>
  <r>
    <x v="8"/>
    <x v="3"/>
    <s v="No"/>
    <x v="0"/>
    <m/>
    <m/>
    <m/>
    <m/>
    <s v="032621"/>
    <x v="8"/>
    <x v="3"/>
    <x v="0"/>
    <s v="Archdeaconry of St Albans "/>
    <m/>
    <m/>
    <m/>
    <m/>
    <m/>
    <m/>
    <n v="3204"/>
  </r>
  <r>
    <x v="8"/>
    <x v="3"/>
    <s v="No"/>
    <x v="0"/>
    <m/>
    <m/>
    <m/>
    <m/>
    <s v="032880"/>
    <x v="9"/>
    <x v="2"/>
    <x v="0"/>
    <s v="Archdeaconry of St Albans "/>
    <m/>
    <m/>
    <m/>
    <m/>
    <m/>
    <m/>
    <n v="2390"/>
  </r>
  <r>
    <x v="8"/>
    <x v="3"/>
    <s v="No"/>
    <x v="0"/>
    <m/>
    <m/>
    <m/>
    <m/>
    <s v="040020"/>
    <x v="96"/>
    <x v="67"/>
    <x v="8"/>
    <s v="Archdeaconry of Hertford"/>
    <m/>
    <m/>
    <m/>
    <m/>
    <m/>
    <m/>
    <n v="11622"/>
  </r>
  <r>
    <x v="8"/>
    <x v="3"/>
    <s v="OK"/>
    <x v="0"/>
    <m/>
    <m/>
    <m/>
    <m/>
    <s v="040430"/>
    <x v="99"/>
    <x v="69"/>
    <x v="8"/>
    <s v="Archdeaconry of Hertford"/>
    <m/>
    <m/>
    <m/>
    <m/>
    <m/>
    <m/>
    <m/>
  </r>
  <r>
    <x v="8"/>
    <x v="3"/>
    <s v="No"/>
    <x v="0"/>
    <m/>
    <m/>
    <m/>
    <m/>
    <s v="040520"/>
    <x v="100"/>
    <x v="70"/>
    <x v="8"/>
    <s v="Archdeaconry of Hertford"/>
    <m/>
    <m/>
    <m/>
    <m/>
    <m/>
    <m/>
    <n v="7183"/>
  </r>
  <r>
    <x v="8"/>
    <x v="3"/>
    <s v="No"/>
    <x v="0"/>
    <m/>
    <m/>
    <m/>
    <m/>
    <s v="040990"/>
    <x v="101"/>
    <x v="70"/>
    <x v="8"/>
    <s v="Archdeaconry of Hertford"/>
    <m/>
    <m/>
    <m/>
    <m/>
    <m/>
    <m/>
    <n v="8150.25"/>
  </r>
  <r>
    <x v="8"/>
    <x v="3"/>
    <s v="No"/>
    <x v="0"/>
    <m/>
    <m/>
    <m/>
    <m/>
    <s v="041000"/>
    <x v="103"/>
    <x v="71"/>
    <x v="8"/>
    <s v="Archdeaconry of Hertford"/>
    <m/>
    <m/>
    <m/>
    <m/>
    <m/>
    <m/>
    <n v="2696.75"/>
  </r>
  <r>
    <x v="8"/>
    <x v="3"/>
    <s v="OK"/>
    <x v="0"/>
    <m/>
    <m/>
    <m/>
    <m/>
    <s v="041250"/>
    <x v="104"/>
    <x v="71"/>
    <x v="8"/>
    <s v="Archdeaconry of Hertford"/>
    <m/>
    <m/>
    <m/>
    <m/>
    <m/>
    <m/>
    <m/>
  </r>
  <r>
    <x v="8"/>
    <x v="3"/>
    <s v="No"/>
    <x v="0"/>
    <m/>
    <m/>
    <m/>
    <m/>
    <s v="041300"/>
    <x v="105"/>
    <x v="72"/>
    <x v="8"/>
    <s v="Archdeaconry of Hertford"/>
    <m/>
    <m/>
    <m/>
    <m/>
    <m/>
    <m/>
    <m/>
  </r>
  <r>
    <x v="8"/>
    <x v="3"/>
    <s v="No"/>
    <x v="0"/>
    <m/>
    <m/>
    <m/>
    <m/>
    <s v="041630"/>
    <x v="97"/>
    <x v="67"/>
    <x v="8"/>
    <s v="Archdeaconry of Hertford"/>
    <m/>
    <m/>
    <m/>
    <m/>
    <m/>
    <m/>
    <n v="7059"/>
  </r>
  <r>
    <x v="8"/>
    <x v="3"/>
    <s v="OK"/>
    <x v="0"/>
    <m/>
    <m/>
    <m/>
    <m/>
    <s v="041650"/>
    <x v="109"/>
    <x v="74"/>
    <x v="8"/>
    <s v="Archdeaconry of Hertford"/>
    <m/>
    <m/>
    <m/>
    <m/>
    <m/>
    <m/>
    <m/>
  </r>
  <r>
    <x v="8"/>
    <x v="3"/>
    <s v="No"/>
    <x v="0"/>
    <m/>
    <m/>
    <m/>
    <m/>
    <s v="041850"/>
    <x v="106"/>
    <x v="67"/>
    <x v="8"/>
    <s v="Archdeaconry of Hertford"/>
    <m/>
    <m/>
    <m/>
    <m/>
    <m/>
    <m/>
    <n v="7219"/>
  </r>
  <r>
    <x v="8"/>
    <x v="3"/>
    <s v="OK"/>
    <x v="0"/>
    <m/>
    <m/>
    <m/>
    <m/>
    <s v="042170"/>
    <x v="110"/>
    <x v="74"/>
    <x v="8"/>
    <s v="Archdeaconry of Hertford"/>
    <m/>
    <m/>
    <m/>
    <m/>
    <m/>
    <m/>
    <m/>
  </r>
  <r>
    <x v="8"/>
    <x v="3"/>
    <s v="OK"/>
    <x v="0"/>
    <m/>
    <m/>
    <m/>
    <m/>
    <s v="042310"/>
    <x v="107"/>
    <x v="73"/>
    <x v="8"/>
    <s v="Archdeaconry of Hertford"/>
    <m/>
    <m/>
    <m/>
    <m/>
    <m/>
    <m/>
    <m/>
  </r>
  <r>
    <x v="8"/>
    <x v="3"/>
    <s v="OK"/>
    <x v="0"/>
    <m/>
    <m/>
    <m/>
    <m/>
    <s v="042400"/>
    <x v="108"/>
    <x v="74"/>
    <x v="8"/>
    <s v="Archdeaconry of Hertford"/>
    <m/>
    <m/>
    <m/>
    <m/>
    <m/>
    <m/>
    <m/>
  </r>
  <r>
    <x v="8"/>
    <x v="3"/>
    <s v="No"/>
    <x v="0"/>
    <m/>
    <m/>
    <m/>
    <m/>
    <s v="042451"/>
    <x v="102"/>
    <x v="70"/>
    <x v="8"/>
    <s v="Archdeaconry of Hertford"/>
    <m/>
    <m/>
    <m/>
    <m/>
    <m/>
    <m/>
    <n v="2247"/>
  </r>
  <r>
    <x v="8"/>
    <x v="3"/>
    <s v="No"/>
    <x v="0"/>
    <m/>
    <m/>
    <m/>
    <m/>
    <s v="042550"/>
    <x v="98"/>
    <x v="68"/>
    <x v="8"/>
    <s v="Archdeaconry of Hertford"/>
    <m/>
    <m/>
    <m/>
    <m/>
    <m/>
    <m/>
    <n v="21416"/>
  </r>
  <r>
    <x v="8"/>
    <x v="3"/>
    <s v="OK"/>
    <x v="1"/>
    <m/>
    <m/>
    <m/>
    <m/>
    <s v="042552"/>
    <x v="111"/>
    <x v="75"/>
    <x v="8"/>
    <s v="Archdeaconry of Hertford"/>
    <m/>
    <m/>
    <m/>
    <m/>
    <m/>
    <m/>
    <m/>
  </r>
  <r>
    <x v="8"/>
    <x v="3"/>
    <s v="OK"/>
    <x v="0"/>
    <m/>
    <m/>
    <m/>
    <m/>
    <s v="050060"/>
    <x v="115"/>
    <x v="78"/>
    <x v="9"/>
    <s v="Archdeaconry of Hertford"/>
    <m/>
    <m/>
    <m/>
    <m/>
    <m/>
    <m/>
    <m/>
  </r>
  <r>
    <x v="8"/>
    <x v="3"/>
    <s v="OK"/>
    <x v="0"/>
    <m/>
    <m/>
    <m/>
    <m/>
    <s v="050080"/>
    <x v="119"/>
    <x v="79"/>
    <x v="9"/>
    <s v="Archdeaconry of Hertford"/>
    <m/>
    <m/>
    <m/>
    <m/>
    <m/>
    <m/>
    <m/>
  </r>
  <r>
    <x v="8"/>
    <x v="3"/>
    <s v="OK"/>
    <x v="0"/>
    <m/>
    <m/>
    <m/>
    <m/>
    <s v="050110"/>
    <x v="122"/>
    <x v="80"/>
    <x v="9"/>
    <s v="Archdeaconry of Hertford"/>
    <m/>
    <m/>
    <m/>
    <m/>
    <m/>
    <m/>
    <m/>
  </r>
  <r>
    <x v="8"/>
    <x v="3"/>
    <s v="No"/>
    <x v="0"/>
    <m/>
    <m/>
    <m/>
    <m/>
    <s v="050120"/>
    <x v="123"/>
    <x v="81"/>
    <x v="9"/>
    <s v="Archdeaconry of Hertford"/>
    <m/>
    <m/>
    <m/>
    <m/>
    <m/>
    <m/>
    <n v="9483"/>
  </r>
  <r>
    <x v="8"/>
    <x v="3"/>
    <s v="OK"/>
    <x v="0"/>
    <m/>
    <m/>
    <m/>
    <m/>
    <s v="050160"/>
    <x v="112"/>
    <x v="76"/>
    <x v="9"/>
    <s v="Archdeaconry of Hertford"/>
    <m/>
    <m/>
    <m/>
    <m/>
    <m/>
    <m/>
    <m/>
  </r>
  <r>
    <x v="8"/>
    <x v="3"/>
    <s v="OK"/>
    <x v="0"/>
    <m/>
    <m/>
    <m/>
    <m/>
    <s v="050171"/>
    <x v="126"/>
    <x v="82"/>
    <x v="9"/>
    <s v="Archdeaconry of Hertford"/>
    <m/>
    <m/>
    <m/>
    <m/>
    <m/>
    <m/>
    <m/>
  </r>
  <r>
    <x v="8"/>
    <x v="3"/>
    <s v="OK"/>
    <x v="0"/>
    <m/>
    <m/>
    <m/>
    <m/>
    <s v="050180"/>
    <x v="128"/>
    <x v="82"/>
    <x v="9"/>
    <s v="Archdeaconry of Hertford"/>
    <m/>
    <m/>
    <m/>
    <m/>
    <m/>
    <m/>
    <m/>
  </r>
  <r>
    <x v="8"/>
    <x v="3"/>
    <s v="OK"/>
    <x v="0"/>
    <m/>
    <m/>
    <m/>
    <m/>
    <s v="050360"/>
    <x v="129"/>
    <x v="79"/>
    <x v="9"/>
    <s v="Archdeaconry of Hertford"/>
    <m/>
    <m/>
    <m/>
    <m/>
    <m/>
    <m/>
    <m/>
  </r>
  <r>
    <x v="8"/>
    <x v="3"/>
    <s v="No"/>
    <x v="0"/>
    <m/>
    <m/>
    <m/>
    <m/>
    <s v="050530"/>
    <x v="116"/>
    <x v="78"/>
    <x v="9"/>
    <s v="Archdeaconry of Hertford"/>
    <m/>
    <m/>
    <m/>
    <m/>
    <m/>
    <m/>
    <m/>
  </r>
  <r>
    <x v="8"/>
    <x v="3"/>
    <s v="No"/>
    <x v="0"/>
    <m/>
    <m/>
    <m/>
    <m/>
    <s v="050581"/>
    <x v="113"/>
    <x v="76"/>
    <x v="9"/>
    <s v="Archdeaconry of Hertford"/>
    <m/>
    <m/>
    <m/>
    <m/>
    <m/>
    <m/>
    <n v="218"/>
  </r>
  <r>
    <x v="8"/>
    <x v="3"/>
    <s v="OK"/>
    <x v="0"/>
    <m/>
    <m/>
    <m/>
    <m/>
    <s v="050711"/>
    <x v="130"/>
    <x v="77"/>
    <x v="9"/>
    <s v="Archdeaconry of Hertford"/>
    <m/>
    <m/>
    <m/>
    <m/>
    <m/>
    <m/>
    <m/>
  </r>
  <r>
    <x v="8"/>
    <x v="3"/>
    <s v="No"/>
    <x v="0"/>
    <m/>
    <m/>
    <m/>
    <m/>
    <s v="050770"/>
    <x v="120"/>
    <x v="79"/>
    <x v="9"/>
    <s v="Archdeaconry of Hertford"/>
    <m/>
    <m/>
    <m/>
    <m/>
    <m/>
    <m/>
    <m/>
  </r>
  <r>
    <x v="8"/>
    <x v="3"/>
    <s v="OK"/>
    <x v="0"/>
    <m/>
    <m/>
    <m/>
    <m/>
    <s v="051070"/>
    <x v="117"/>
    <x v="78"/>
    <x v="9"/>
    <s v="Archdeaconry of Hertford"/>
    <m/>
    <m/>
    <m/>
    <m/>
    <m/>
    <m/>
    <m/>
  </r>
  <r>
    <x v="8"/>
    <x v="3"/>
    <s v="OK"/>
    <x v="0"/>
    <m/>
    <m/>
    <m/>
    <m/>
    <s v="051270"/>
    <x v="134"/>
    <x v="80"/>
    <x v="9"/>
    <s v="Archdeaconry of Hertford"/>
    <m/>
    <m/>
    <m/>
    <m/>
    <m/>
    <m/>
    <n v="-3.999999999996362E-2"/>
  </r>
  <r>
    <x v="8"/>
    <x v="3"/>
    <s v="OK"/>
    <x v="0"/>
    <m/>
    <m/>
    <m/>
    <m/>
    <s v="051400"/>
    <x v="136"/>
    <x v="83"/>
    <x v="9"/>
    <s v="Archdeaconry of Hertford"/>
    <m/>
    <m/>
    <m/>
    <m/>
    <m/>
    <m/>
    <m/>
  </r>
  <r>
    <x v="8"/>
    <x v="3"/>
    <s v="OK"/>
    <x v="0"/>
    <m/>
    <m/>
    <m/>
    <m/>
    <s v="051501"/>
    <x v="124"/>
    <x v="81"/>
    <x v="9"/>
    <s v="Archdeaconry of Hertford"/>
    <m/>
    <m/>
    <m/>
    <m/>
    <m/>
    <m/>
    <m/>
  </r>
  <r>
    <x v="8"/>
    <x v="3"/>
    <s v="OK"/>
    <x v="0"/>
    <m/>
    <m/>
    <m/>
    <m/>
    <s v="051781"/>
    <x v="118"/>
    <x v="78"/>
    <x v="9"/>
    <s v="Archdeaconry of Hertford"/>
    <m/>
    <m/>
    <m/>
    <m/>
    <m/>
    <m/>
    <m/>
  </r>
  <r>
    <x v="8"/>
    <x v="3"/>
    <s v="OK"/>
    <x v="0"/>
    <m/>
    <m/>
    <m/>
    <m/>
    <s v="051880"/>
    <x v="135"/>
    <x v="80"/>
    <x v="9"/>
    <s v="Archdeaconry of Hertford"/>
    <m/>
    <m/>
    <m/>
    <m/>
    <m/>
    <m/>
    <m/>
  </r>
  <r>
    <x v="8"/>
    <x v="3"/>
    <s v="OK"/>
    <x v="0"/>
    <m/>
    <m/>
    <m/>
    <m/>
    <s v="051885"/>
    <x v="127"/>
    <x v="82"/>
    <x v="9"/>
    <s v="Archdeaconry of Hertford"/>
    <m/>
    <m/>
    <m/>
    <m/>
    <m/>
    <m/>
    <m/>
  </r>
  <r>
    <x v="8"/>
    <x v="3"/>
    <s v="No"/>
    <x v="0"/>
    <m/>
    <m/>
    <m/>
    <m/>
    <s v="052150"/>
    <x v="138"/>
    <x v="84"/>
    <x v="9"/>
    <s v="Archdeaconry of Hertford"/>
    <m/>
    <m/>
    <m/>
    <m/>
    <m/>
    <m/>
    <n v="2246.0100000000093"/>
  </r>
  <r>
    <x v="8"/>
    <x v="3"/>
    <s v="OK"/>
    <x v="0"/>
    <m/>
    <m/>
    <m/>
    <m/>
    <s v="052151"/>
    <x v="131"/>
    <x v="77"/>
    <x v="9"/>
    <s v="Archdeaconry of Hertford"/>
    <m/>
    <m/>
    <m/>
    <m/>
    <m/>
    <m/>
    <m/>
  </r>
  <r>
    <x v="8"/>
    <x v="3"/>
    <s v="OK"/>
    <x v="0"/>
    <m/>
    <m/>
    <m/>
    <m/>
    <s v="052270"/>
    <x v="132"/>
    <x v="77"/>
    <x v="9"/>
    <s v="Archdeaconry of Hertford"/>
    <m/>
    <m/>
    <m/>
    <m/>
    <m/>
    <m/>
    <m/>
  </r>
  <r>
    <x v="8"/>
    <x v="3"/>
    <s v="OK"/>
    <x v="0"/>
    <m/>
    <m/>
    <m/>
    <m/>
    <s v="052540"/>
    <x v="137"/>
    <x v="83"/>
    <x v="9"/>
    <s v="Archdeaconry of Hertford"/>
    <m/>
    <m/>
    <m/>
    <m/>
    <m/>
    <m/>
    <m/>
  </r>
  <r>
    <x v="8"/>
    <x v="3"/>
    <s v="No"/>
    <x v="0"/>
    <m/>
    <m/>
    <m/>
    <m/>
    <s v="052551"/>
    <x v="121"/>
    <x v="79"/>
    <x v="9"/>
    <s v="Archdeaconry of Hertford"/>
    <m/>
    <m/>
    <m/>
    <m/>
    <m/>
    <m/>
    <n v="2424"/>
  </r>
  <r>
    <x v="8"/>
    <x v="3"/>
    <s v="No"/>
    <x v="0"/>
    <m/>
    <m/>
    <m/>
    <m/>
    <s v="052660"/>
    <x v="139"/>
    <x v="79"/>
    <x v="9"/>
    <s v="Archdeaconry of Hertford"/>
    <m/>
    <m/>
    <m/>
    <m/>
    <m/>
    <m/>
    <n v="12584.5"/>
  </r>
  <r>
    <x v="8"/>
    <x v="3"/>
    <s v="OK"/>
    <x v="0"/>
    <m/>
    <m/>
    <m/>
    <m/>
    <s v="052670"/>
    <x v="133"/>
    <x v="77"/>
    <x v="9"/>
    <s v="Archdeaconry of Hertford"/>
    <m/>
    <m/>
    <m/>
    <m/>
    <m/>
    <m/>
    <m/>
  </r>
  <r>
    <x v="8"/>
    <x v="3"/>
    <s v="OK"/>
    <x v="0"/>
    <m/>
    <m/>
    <m/>
    <m/>
    <s v="052830"/>
    <x v="125"/>
    <x v="81"/>
    <x v="9"/>
    <s v="Archdeaconry of Hertford"/>
    <m/>
    <m/>
    <m/>
    <m/>
    <m/>
    <m/>
    <n v="-0.25"/>
  </r>
  <r>
    <x v="8"/>
    <x v="3"/>
    <s v="OK"/>
    <x v="0"/>
    <m/>
    <m/>
    <m/>
    <m/>
    <s v="052840"/>
    <x v="114"/>
    <x v="77"/>
    <x v="9"/>
    <s v="Archdeaconry of Hertford"/>
    <m/>
    <m/>
    <m/>
    <m/>
    <m/>
    <m/>
    <m/>
  </r>
  <r>
    <x v="8"/>
    <x v="3"/>
    <s v="OK"/>
    <x v="0"/>
    <m/>
    <m/>
    <m/>
    <m/>
    <s v="060550"/>
    <x v="140"/>
    <x v="85"/>
    <x v="10"/>
    <s v="Archdeaconry of Hertford"/>
    <m/>
    <m/>
    <m/>
    <m/>
    <m/>
    <m/>
    <m/>
  </r>
  <r>
    <x v="8"/>
    <x v="3"/>
    <s v="No"/>
    <x v="0"/>
    <m/>
    <m/>
    <m/>
    <m/>
    <s v="060650"/>
    <x v="141"/>
    <x v="86"/>
    <x v="10"/>
    <s v="Archdeaconry of Hertford"/>
    <m/>
    <m/>
    <m/>
    <m/>
    <m/>
    <m/>
    <m/>
  </r>
  <r>
    <x v="8"/>
    <x v="3"/>
    <s v="No"/>
    <x v="0"/>
    <m/>
    <m/>
    <m/>
    <m/>
    <s v="061010"/>
    <x v="143"/>
    <x v="86"/>
    <x v="10"/>
    <s v="Archdeaconry of Hertford"/>
    <m/>
    <m/>
    <m/>
    <m/>
    <m/>
    <m/>
    <n v="20148"/>
  </r>
  <r>
    <x v="8"/>
    <x v="3"/>
    <s v="OK"/>
    <x v="0"/>
    <m/>
    <m/>
    <m/>
    <m/>
    <s v="061320"/>
    <x v="144"/>
    <x v="87"/>
    <x v="10"/>
    <s v="Archdeaconry of Hertford"/>
    <m/>
    <m/>
    <m/>
    <m/>
    <m/>
    <m/>
    <m/>
  </r>
  <r>
    <x v="8"/>
    <x v="3"/>
    <s v="OK"/>
    <x v="1"/>
    <m/>
    <m/>
    <m/>
    <m/>
    <s v="061900"/>
    <x v="145"/>
    <x v="88"/>
    <x v="10"/>
    <s v="Archdeaconry of Hertford"/>
    <m/>
    <m/>
    <m/>
    <m/>
    <m/>
    <m/>
    <m/>
  </r>
  <r>
    <x v="8"/>
    <x v="3"/>
    <s v="OK"/>
    <x v="0"/>
    <m/>
    <m/>
    <m/>
    <m/>
    <s v="062160"/>
    <x v="146"/>
    <x v="89"/>
    <x v="10"/>
    <s v="Archdeaconry of Hertford"/>
    <m/>
    <m/>
    <m/>
    <m/>
    <m/>
    <m/>
    <m/>
  </r>
  <r>
    <x v="8"/>
    <x v="3"/>
    <s v="No"/>
    <x v="0"/>
    <m/>
    <m/>
    <m/>
    <m/>
    <s v="062620"/>
    <x v="142"/>
    <x v="86"/>
    <x v="10"/>
    <s v="Archdeaconry of Hertford"/>
    <m/>
    <m/>
    <m/>
    <m/>
    <m/>
    <m/>
    <n v="14623"/>
  </r>
  <r>
    <x v="8"/>
    <x v="3"/>
    <s v="OK"/>
    <x v="0"/>
    <m/>
    <m/>
    <m/>
    <m/>
    <s v="062680"/>
    <x v="147"/>
    <x v="86"/>
    <x v="10"/>
    <s v="Archdeaconry of Hertford"/>
    <m/>
    <m/>
    <m/>
    <m/>
    <m/>
    <m/>
    <m/>
  </r>
  <r>
    <x v="8"/>
    <x v="3"/>
    <s v="OK"/>
    <x v="0"/>
    <m/>
    <m/>
    <m/>
    <m/>
    <s v="070151"/>
    <x v="148"/>
    <x v="90"/>
    <x v="11"/>
    <s v="Archdeaconry of Hertford"/>
    <m/>
    <m/>
    <m/>
    <m/>
    <m/>
    <m/>
    <m/>
  </r>
  <r>
    <x v="8"/>
    <x v="3"/>
    <s v="OK"/>
    <x v="0"/>
    <m/>
    <m/>
    <m/>
    <m/>
    <s v="070720"/>
    <x v="151"/>
    <x v="90"/>
    <x v="11"/>
    <s v="Archdeaconry of Hertford"/>
    <m/>
    <m/>
    <m/>
    <m/>
    <m/>
    <m/>
    <m/>
  </r>
  <r>
    <x v="8"/>
    <x v="3"/>
    <s v="OK"/>
    <x v="0"/>
    <m/>
    <m/>
    <m/>
    <m/>
    <s v="070800"/>
    <x v="161"/>
    <x v="90"/>
    <x v="11"/>
    <s v="Archdeaconry of Hertford"/>
    <m/>
    <m/>
    <m/>
    <m/>
    <m/>
    <m/>
    <m/>
  </r>
  <r>
    <x v="8"/>
    <x v="3"/>
    <s v="OK"/>
    <x v="0"/>
    <m/>
    <m/>
    <m/>
    <m/>
    <s v="070820"/>
    <x v="152"/>
    <x v="91"/>
    <x v="11"/>
    <s v="Archdeaconry of Hertford"/>
    <m/>
    <m/>
    <m/>
    <m/>
    <m/>
    <m/>
    <m/>
  </r>
  <r>
    <x v="8"/>
    <x v="3"/>
    <s v="OK"/>
    <x v="0"/>
    <m/>
    <m/>
    <m/>
    <m/>
    <s v="070821"/>
    <x v="159"/>
    <x v="94"/>
    <x v="11"/>
    <s v="Archdeaconry of Hertford"/>
    <m/>
    <m/>
    <m/>
    <m/>
    <m/>
    <m/>
    <m/>
  </r>
  <r>
    <x v="8"/>
    <x v="3"/>
    <s v="OK"/>
    <x v="0"/>
    <m/>
    <m/>
    <m/>
    <m/>
    <s v="071131"/>
    <x v="153"/>
    <x v="92"/>
    <x v="11"/>
    <s v="Archdeaconry of Hertford"/>
    <m/>
    <m/>
    <m/>
    <m/>
    <m/>
    <m/>
    <m/>
  </r>
  <r>
    <x v="8"/>
    <x v="3"/>
    <s v="OK"/>
    <x v="0"/>
    <m/>
    <m/>
    <m/>
    <m/>
    <s v="071132"/>
    <x v="154"/>
    <x v="92"/>
    <x v="11"/>
    <s v="Archdeaconry of Hertford"/>
    <m/>
    <m/>
    <m/>
    <m/>
    <m/>
    <m/>
    <m/>
  </r>
  <r>
    <x v="8"/>
    <x v="3"/>
    <s v="No"/>
    <x v="0"/>
    <m/>
    <m/>
    <m/>
    <m/>
    <s v="071133"/>
    <x v="155"/>
    <x v="92"/>
    <x v="11"/>
    <s v="Archdeaconry of Hertford"/>
    <m/>
    <m/>
    <m/>
    <m/>
    <m/>
    <m/>
    <m/>
  </r>
  <r>
    <x v="8"/>
    <x v="3"/>
    <s v="No"/>
    <x v="0"/>
    <m/>
    <m/>
    <m/>
    <m/>
    <s v="071140"/>
    <x v="156"/>
    <x v="93"/>
    <x v="11"/>
    <s v="Archdeaconry of Hertford"/>
    <m/>
    <m/>
    <m/>
    <m/>
    <m/>
    <m/>
    <m/>
  </r>
  <r>
    <x v="8"/>
    <x v="3"/>
    <s v="OK"/>
    <x v="0"/>
    <m/>
    <m/>
    <m/>
    <m/>
    <s v="071540"/>
    <x v="157"/>
    <x v="92"/>
    <x v="11"/>
    <s v="Archdeaconry of Hertford"/>
    <m/>
    <m/>
    <m/>
    <m/>
    <m/>
    <m/>
    <m/>
  </r>
  <r>
    <x v="8"/>
    <x v="3"/>
    <s v="OK"/>
    <x v="0"/>
    <m/>
    <m/>
    <m/>
    <m/>
    <s v="071890"/>
    <x v="158"/>
    <x v="92"/>
    <x v="11"/>
    <s v="Archdeaconry of Hertford"/>
    <m/>
    <m/>
    <m/>
    <m/>
    <m/>
    <m/>
    <m/>
  </r>
  <r>
    <x v="8"/>
    <x v="3"/>
    <s v="OK"/>
    <x v="0"/>
    <m/>
    <m/>
    <m/>
    <m/>
    <s v="072530"/>
    <x v="160"/>
    <x v="90"/>
    <x v="11"/>
    <s v="Archdeaconry of Hertford"/>
    <m/>
    <m/>
    <m/>
    <m/>
    <m/>
    <m/>
    <m/>
  </r>
  <r>
    <x v="8"/>
    <x v="3"/>
    <s v="OK"/>
    <x v="0"/>
    <m/>
    <m/>
    <m/>
    <m/>
    <s v="072800"/>
    <x v="149"/>
    <x v="90"/>
    <x v="11"/>
    <s v="Archdeaconry of Hertford"/>
    <m/>
    <m/>
    <m/>
    <m/>
    <m/>
    <m/>
    <m/>
  </r>
  <r>
    <x v="8"/>
    <x v="3"/>
    <s v="OK"/>
    <x v="0"/>
    <m/>
    <m/>
    <m/>
    <m/>
    <s v="072801"/>
    <x v="150"/>
    <x v="90"/>
    <x v="11"/>
    <s v="Archdeaconry of Hertford"/>
    <m/>
    <m/>
    <m/>
    <m/>
    <m/>
    <m/>
    <m/>
  </r>
  <r>
    <x v="8"/>
    <x v="3"/>
    <s v="OK"/>
    <x v="0"/>
    <m/>
    <m/>
    <m/>
    <m/>
    <s v="072810"/>
    <x v="162"/>
    <x v="95"/>
    <x v="11"/>
    <s v="Archdeaconry of Hertford"/>
    <m/>
    <m/>
    <m/>
    <m/>
    <m/>
    <m/>
    <m/>
  </r>
  <r>
    <x v="8"/>
    <x v="3"/>
    <s v="OK"/>
    <x v="0"/>
    <m/>
    <m/>
    <m/>
    <m/>
    <s v="080140"/>
    <x v="168"/>
    <x v="98"/>
    <x v="12"/>
    <s v="Archdeaconry of Hertford"/>
    <m/>
    <m/>
    <m/>
    <m/>
    <m/>
    <m/>
    <m/>
  </r>
  <r>
    <x v="8"/>
    <x v="3"/>
    <s v="No"/>
    <x v="0"/>
    <m/>
    <m/>
    <m/>
    <m/>
    <s v="080210"/>
    <x v="163"/>
    <x v="96"/>
    <x v="12"/>
    <s v="Archdeaconry of Hertford"/>
    <m/>
    <m/>
    <m/>
    <m/>
    <m/>
    <m/>
    <n v="2279.09"/>
  </r>
  <r>
    <x v="8"/>
    <x v="3"/>
    <s v="OK"/>
    <x v="0"/>
    <m/>
    <m/>
    <m/>
    <m/>
    <s v="080350"/>
    <x v="167"/>
    <x v="97"/>
    <x v="12"/>
    <s v="Archdeaconry of Hertford"/>
    <m/>
    <m/>
    <m/>
    <m/>
    <m/>
    <m/>
    <m/>
  </r>
  <r>
    <x v="8"/>
    <x v="3"/>
    <s v="OK"/>
    <x v="0"/>
    <m/>
    <m/>
    <m/>
    <m/>
    <s v="080510"/>
    <x v="169"/>
    <x v="98"/>
    <x v="12"/>
    <s v="Archdeaconry of Hertford"/>
    <m/>
    <m/>
    <m/>
    <m/>
    <m/>
    <m/>
    <m/>
  </r>
  <r>
    <x v="8"/>
    <x v="3"/>
    <s v="OK"/>
    <x v="0"/>
    <m/>
    <m/>
    <m/>
    <m/>
    <s v="080920"/>
    <x v="165"/>
    <x v="96"/>
    <x v="12"/>
    <s v="Archdeaconry of Hertford"/>
    <m/>
    <m/>
    <m/>
    <m/>
    <m/>
    <m/>
    <m/>
  </r>
  <r>
    <x v="8"/>
    <x v="3"/>
    <s v="No"/>
    <x v="0"/>
    <m/>
    <m/>
    <m/>
    <m/>
    <s v="081040"/>
    <x v="173"/>
    <x v="99"/>
    <x v="12"/>
    <s v="Archdeaconry of Hertford"/>
    <m/>
    <m/>
    <m/>
    <m/>
    <m/>
    <m/>
    <m/>
  </r>
  <r>
    <x v="8"/>
    <x v="3"/>
    <s v="OK"/>
    <x v="0"/>
    <m/>
    <m/>
    <m/>
    <m/>
    <s v="081200"/>
    <x v="175"/>
    <x v="97"/>
    <x v="12"/>
    <s v="Archdeaconry of Hertford"/>
    <m/>
    <m/>
    <m/>
    <m/>
    <m/>
    <m/>
    <m/>
  </r>
  <r>
    <x v="8"/>
    <x v="3"/>
    <s v="OK"/>
    <x v="0"/>
    <m/>
    <m/>
    <m/>
    <m/>
    <s v="081210"/>
    <x v="176"/>
    <x v="97"/>
    <x v="12"/>
    <s v="Archdeaconry of Hertford"/>
    <m/>
    <m/>
    <m/>
    <m/>
    <m/>
    <m/>
    <m/>
  </r>
  <r>
    <x v="8"/>
    <x v="3"/>
    <s v="OK"/>
    <x v="0"/>
    <m/>
    <m/>
    <m/>
    <m/>
    <s v="081220"/>
    <x v="177"/>
    <x v="97"/>
    <x v="12"/>
    <s v="Archdeaconry of Hertford"/>
    <m/>
    <m/>
    <m/>
    <m/>
    <m/>
    <m/>
    <m/>
  </r>
  <r>
    <x v="8"/>
    <x v="3"/>
    <s v="No"/>
    <x v="0"/>
    <m/>
    <m/>
    <m/>
    <m/>
    <s v="081240"/>
    <x v="178"/>
    <x v="100"/>
    <x v="12"/>
    <s v="Archdeaconry of Hertford"/>
    <m/>
    <m/>
    <m/>
    <m/>
    <m/>
    <m/>
    <m/>
  </r>
  <r>
    <x v="8"/>
    <x v="3"/>
    <s v="OK"/>
    <x v="0"/>
    <m/>
    <m/>
    <m/>
    <m/>
    <s v="081370"/>
    <x v="180"/>
    <x v="102"/>
    <x v="12"/>
    <s v="Archdeaconry of Hertford"/>
    <m/>
    <m/>
    <m/>
    <m/>
    <m/>
    <m/>
    <m/>
  </r>
  <r>
    <x v="8"/>
    <x v="3"/>
    <s v="No"/>
    <x v="0"/>
    <m/>
    <m/>
    <m/>
    <m/>
    <s v="081590"/>
    <x v="183"/>
    <x v="97"/>
    <x v="12"/>
    <s v="Archdeaconry of Hertford"/>
    <m/>
    <m/>
    <m/>
    <m/>
    <m/>
    <m/>
    <n v="11099"/>
  </r>
  <r>
    <x v="8"/>
    <x v="3"/>
    <s v="OK"/>
    <x v="0"/>
    <m/>
    <m/>
    <m/>
    <m/>
    <s v="081610"/>
    <x v="164"/>
    <x v="96"/>
    <x v="12"/>
    <s v="Archdeaconry of Hertford"/>
    <m/>
    <m/>
    <m/>
    <m/>
    <m/>
    <m/>
    <m/>
  </r>
  <r>
    <x v="8"/>
    <x v="3"/>
    <s v="No"/>
    <x v="0"/>
    <m/>
    <m/>
    <m/>
    <m/>
    <s v="082010"/>
    <x v="166"/>
    <x v="96"/>
    <x v="12"/>
    <s v="Archdeaconry of Hertford"/>
    <m/>
    <m/>
    <m/>
    <m/>
    <m/>
    <m/>
    <n v="8104"/>
  </r>
  <r>
    <x v="8"/>
    <x v="3"/>
    <s v="No"/>
    <x v="0"/>
    <m/>
    <m/>
    <m/>
    <m/>
    <s v="082420"/>
    <x v="174"/>
    <x v="99"/>
    <x v="12"/>
    <s v="Archdeaconry of Hertford"/>
    <m/>
    <m/>
    <m/>
    <m/>
    <m/>
    <m/>
    <m/>
  </r>
  <r>
    <x v="8"/>
    <x v="3"/>
    <s v="OK"/>
    <x v="0"/>
    <m/>
    <m/>
    <m/>
    <m/>
    <s v="082421"/>
    <x v="170"/>
    <x v="98"/>
    <x v="12"/>
    <s v="Archdeaconry of Hertford"/>
    <m/>
    <m/>
    <m/>
    <m/>
    <m/>
    <m/>
    <m/>
  </r>
  <r>
    <x v="8"/>
    <x v="3"/>
    <s v="No"/>
    <x v="0"/>
    <m/>
    <m/>
    <m/>
    <m/>
    <s v="082560"/>
    <x v="179"/>
    <x v="101"/>
    <x v="12"/>
    <s v="Archdeaconry of Hertford"/>
    <m/>
    <m/>
    <m/>
    <m/>
    <m/>
    <m/>
    <n v="17151"/>
  </r>
  <r>
    <x v="8"/>
    <x v="3"/>
    <s v="No"/>
    <x v="0"/>
    <m/>
    <m/>
    <m/>
    <m/>
    <s v="082690"/>
    <x v="184"/>
    <x v="103"/>
    <x v="12"/>
    <s v="Archdeaconry of Hertford"/>
    <m/>
    <m/>
    <m/>
    <m/>
    <m/>
    <m/>
    <m/>
  </r>
  <r>
    <x v="8"/>
    <x v="3"/>
    <s v="OK"/>
    <x v="0"/>
    <m/>
    <m/>
    <m/>
    <m/>
    <s v="082700"/>
    <x v="185"/>
    <x v="104"/>
    <x v="12"/>
    <s v="Archdeaconry of Hertford"/>
    <m/>
    <m/>
    <m/>
    <m/>
    <m/>
    <m/>
    <n v="8"/>
  </r>
  <r>
    <x v="8"/>
    <x v="3"/>
    <s v="OK"/>
    <x v="0"/>
    <m/>
    <m/>
    <m/>
    <m/>
    <s v="082710"/>
    <x v="181"/>
    <x v="102"/>
    <x v="12"/>
    <s v="Archdeaconry of Hertford"/>
    <m/>
    <m/>
    <m/>
    <m/>
    <m/>
    <m/>
    <m/>
  </r>
  <r>
    <x v="8"/>
    <x v="3"/>
    <s v="OK"/>
    <x v="0"/>
    <m/>
    <m/>
    <m/>
    <m/>
    <s v="082720"/>
    <x v="171"/>
    <x v="98"/>
    <x v="12"/>
    <s v="Archdeaconry of Hertford"/>
    <m/>
    <m/>
    <m/>
    <m/>
    <m/>
    <m/>
    <m/>
  </r>
  <r>
    <x v="8"/>
    <x v="3"/>
    <s v="OK"/>
    <x v="0"/>
    <m/>
    <m/>
    <m/>
    <m/>
    <s v="082790"/>
    <x v="172"/>
    <x v="98"/>
    <x v="12"/>
    <s v="Archdeaconry of Hertford"/>
    <m/>
    <m/>
    <m/>
    <m/>
    <m/>
    <m/>
    <m/>
  </r>
  <r>
    <x v="8"/>
    <x v="3"/>
    <s v="OK"/>
    <x v="0"/>
    <m/>
    <m/>
    <m/>
    <m/>
    <s v="082870"/>
    <x v="182"/>
    <x v="102"/>
    <x v="12"/>
    <s v="Archdeaconry of Hertford"/>
    <m/>
    <m/>
    <m/>
    <m/>
    <m/>
    <m/>
    <m/>
  </r>
  <r>
    <x v="8"/>
    <x v="3"/>
    <s v="OK"/>
    <x v="0"/>
    <m/>
    <m/>
    <m/>
    <m/>
    <s v="091081"/>
    <x v="10"/>
    <x v="4"/>
    <x v="1"/>
    <s v="Archdeaconry of St Albans "/>
    <m/>
    <m/>
    <m/>
    <m/>
    <m/>
    <m/>
    <n v="-2.0000000000436557E-2"/>
  </r>
  <r>
    <x v="8"/>
    <x v="3"/>
    <s v="No"/>
    <x v="0"/>
    <m/>
    <m/>
    <m/>
    <m/>
    <s v="091290"/>
    <x v="12"/>
    <x v="5"/>
    <x v="1"/>
    <s v="Archdeaconry of St Albans "/>
    <m/>
    <m/>
    <m/>
    <m/>
    <m/>
    <m/>
    <m/>
  </r>
  <r>
    <x v="8"/>
    <x v="3"/>
    <s v="OK"/>
    <x v="0"/>
    <m/>
    <m/>
    <m/>
    <m/>
    <s v="091292"/>
    <x v="335"/>
    <x v="5"/>
    <x v="1"/>
    <s v="Archdeaconry of St Albans "/>
    <m/>
    <m/>
    <m/>
    <m/>
    <m/>
    <m/>
    <m/>
  </r>
  <r>
    <x v="8"/>
    <x v="3"/>
    <s v="No"/>
    <x v="0"/>
    <m/>
    <m/>
    <m/>
    <m/>
    <s v="091293"/>
    <x v="336"/>
    <x v="5"/>
    <x v="1"/>
    <s v="Archdeaconry of St Albans "/>
    <m/>
    <m/>
    <m/>
    <m/>
    <m/>
    <m/>
    <n v="15365"/>
  </r>
  <r>
    <x v="8"/>
    <x v="3"/>
    <s v="OK"/>
    <x v="0"/>
    <m/>
    <m/>
    <m/>
    <m/>
    <s v="091294"/>
    <x v="337"/>
    <x v="5"/>
    <x v="1"/>
    <s v="Archdeaconry of St Albans "/>
    <m/>
    <m/>
    <m/>
    <m/>
    <m/>
    <m/>
    <n v="1.9999999996798579E-2"/>
  </r>
  <r>
    <x v="8"/>
    <x v="3"/>
    <s v="OK"/>
    <x v="0"/>
    <m/>
    <m/>
    <m/>
    <m/>
    <s v="091291"/>
    <x v="334"/>
    <x v="5"/>
    <x v="1"/>
    <s v="Archdeaconry of St Albans "/>
    <m/>
    <m/>
    <m/>
    <m/>
    <m/>
    <m/>
    <m/>
  </r>
  <r>
    <x v="8"/>
    <x v="3"/>
    <s v="No"/>
    <x v="0"/>
    <m/>
    <m/>
    <m/>
    <m/>
    <s v="091340"/>
    <x v="13"/>
    <x v="6"/>
    <x v="1"/>
    <s v="Archdeaconry of St Albans "/>
    <m/>
    <m/>
    <m/>
    <m/>
    <m/>
    <m/>
    <n v="3111"/>
  </r>
  <r>
    <x v="8"/>
    <x v="3"/>
    <s v="OK"/>
    <x v="0"/>
    <m/>
    <m/>
    <m/>
    <m/>
    <s v="091390"/>
    <x v="14"/>
    <x v="6"/>
    <x v="1"/>
    <s v="Archdeaconry of St Albans "/>
    <m/>
    <m/>
    <m/>
    <m/>
    <m/>
    <m/>
    <m/>
  </r>
  <r>
    <x v="8"/>
    <x v="3"/>
    <s v="No"/>
    <x v="0"/>
    <m/>
    <m/>
    <m/>
    <m/>
    <s v="091460"/>
    <x v="15"/>
    <x v="7"/>
    <x v="1"/>
    <s v="Archdeaconry of St Albans "/>
    <m/>
    <m/>
    <m/>
    <m/>
    <m/>
    <m/>
    <n v="7895"/>
  </r>
  <r>
    <x v="8"/>
    <x v="3"/>
    <s v="No"/>
    <x v="0"/>
    <m/>
    <m/>
    <m/>
    <m/>
    <s v="091950"/>
    <x v="18"/>
    <x v="8"/>
    <x v="1"/>
    <s v="Archdeaconry of St Albans "/>
    <m/>
    <m/>
    <m/>
    <m/>
    <m/>
    <m/>
    <m/>
  </r>
  <r>
    <x v="8"/>
    <x v="3"/>
    <s v="OK"/>
    <x v="0"/>
    <m/>
    <m/>
    <m/>
    <m/>
    <s v="091551"/>
    <x v="19"/>
    <x v="8"/>
    <x v="1"/>
    <s v="Archdeaconry of St Albans "/>
    <m/>
    <m/>
    <m/>
    <m/>
    <m/>
    <m/>
    <m/>
  </r>
  <r>
    <x v="8"/>
    <x v="3"/>
    <s v="OK"/>
    <x v="0"/>
    <m/>
    <m/>
    <m/>
    <m/>
    <s v="091580"/>
    <x v="17"/>
    <x v="7"/>
    <x v="1"/>
    <s v="Archdeaconry of St Albans "/>
    <m/>
    <m/>
    <m/>
    <m/>
    <m/>
    <m/>
    <m/>
  </r>
  <r>
    <x v="8"/>
    <x v="3"/>
    <s v="No"/>
    <x v="0"/>
    <m/>
    <m/>
    <m/>
    <m/>
    <s v="091670"/>
    <x v="11"/>
    <x v="4"/>
    <x v="1"/>
    <s v="Archdeaconry of St Albans "/>
    <m/>
    <m/>
    <m/>
    <m/>
    <m/>
    <m/>
    <n v="5553"/>
  </r>
  <r>
    <x v="8"/>
    <x v="3"/>
    <s v="OK"/>
    <x v="0"/>
    <m/>
    <m/>
    <m/>
    <m/>
    <s v="091920"/>
    <x v="21"/>
    <x v="9"/>
    <x v="1"/>
    <s v="Archdeaconry of St Albans "/>
    <m/>
    <m/>
    <m/>
    <m/>
    <m/>
    <m/>
    <m/>
  </r>
  <r>
    <x v="8"/>
    <x v="3"/>
    <s v="No"/>
    <x v="0"/>
    <m/>
    <m/>
    <m/>
    <m/>
    <s v="091940"/>
    <x v="16"/>
    <x v="7"/>
    <x v="1"/>
    <s v="Archdeaconry of St Albans "/>
    <m/>
    <m/>
    <m/>
    <m/>
    <m/>
    <m/>
    <m/>
  </r>
  <r>
    <x v="8"/>
    <x v="3"/>
    <s v="OK"/>
    <x v="0"/>
    <m/>
    <m/>
    <m/>
    <m/>
    <s v="091990"/>
    <x v="22"/>
    <x v="6"/>
    <x v="1"/>
    <s v="Archdeaconry of St Albans "/>
    <m/>
    <m/>
    <m/>
    <m/>
    <m/>
    <m/>
    <m/>
  </r>
  <r>
    <x v="8"/>
    <x v="3"/>
    <s v="OK"/>
    <x v="0"/>
    <m/>
    <m/>
    <m/>
    <m/>
    <s v="092061"/>
    <x v="23"/>
    <x v="10"/>
    <x v="1"/>
    <s v="Archdeaconry of St Albans "/>
    <m/>
    <m/>
    <m/>
    <m/>
    <m/>
    <m/>
    <m/>
  </r>
  <r>
    <x v="8"/>
    <x v="3"/>
    <s v="OK"/>
    <x v="0"/>
    <m/>
    <m/>
    <m/>
    <m/>
    <s v="092250"/>
    <x v="24"/>
    <x v="4"/>
    <x v="1"/>
    <s v="Archdeaconry of St Albans "/>
    <m/>
    <m/>
    <m/>
    <m/>
    <m/>
    <m/>
    <m/>
  </r>
  <r>
    <x v="8"/>
    <x v="3"/>
    <s v="OK"/>
    <x v="0"/>
    <m/>
    <m/>
    <m/>
    <m/>
    <s v="092260"/>
    <x v="25"/>
    <x v="5"/>
    <x v="1"/>
    <s v="Archdeaconry of St Albans "/>
    <m/>
    <m/>
    <m/>
    <m/>
    <m/>
    <m/>
    <m/>
  </r>
  <r>
    <x v="8"/>
    <x v="3"/>
    <s v="OK"/>
    <x v="0"/>
    <m/>
    <m/>
    <m/>
    <m/>
    <s v="092470"/>
    <x v="26"/>
    <x v="10"/>
    <x v="1"/>
    <s v="Archdeaconry of St Albans "/>
    <m/>
    <m/>
    <m/>
    <m/>
    <m/>
    <m/>
    <m/>
  </r>
  <r>
    <x v="8"/>
    <x v="3"/>
    <s v="OK"/>
    <x v="0"/>
    <m/>
    <m/>
    <m/>
    <m/>
    <s v="092881"/>
    <x v="27"/>
    <x v="11"/>
    <x v="1"/>
    <s v="Archdeaconry of St Albans "/>
    <m/>
    <m/>
    <m/>
    <m/>
    <m/>
    <m/>
    <n v="-1"/>
  </r>
  <r>
    <x v="8"/>
    <x v="3"/>
    <s v="OK"/>
    <x v="0"/>
    <m/>
    <m/>
    <m/>
    <m/>
    <s v="092900"/>
    <x v="20"/>
    <x v="8"/>
    <x v="1"/>
    <s v="Archdeaconry of St Albans "/>
    <m/>
    <m/>
    <m/>
    <m/>
    <m/>
    <m/>
    <m/>
  </r>
  <r>
    <x v="8"/>
    <x v="3"/>
    <s v="OK"/>
    <x v="0"/>
    <m/>
    <m/>
    <m/>
    <m/>
    <s v="100490"/>
    <x v="35"/>
    <x v="19"/>
    <x v="2"/>
    <s v="Archdeaconry of St Albans "/>
    <m/>
    <m/>
    <m/>
    <m/>
    <m/>
    <m/>
    <m/>
  </r>
  <r>
    <x v="8"/>
    <x v="3"/>
    <s v="OK"/>
    <x v="0"/>
    <m/>
    <m/>
    <m/>
    <m/>
    <s v="100660"/>
    <x v="28"/>
    <x v="12"/>
    <x v="2"/>
    <s v="Archdeaconry of St Albans "/>
    <m/>
    <m/>
    <m/>
    <m/>
    <m/>
    <m/>
    <m/>
  </r>
  <r>
    <x v="8"/>
    <x v="3"/>
    <s v="OK"/>
    <x v="1"/>
    <m/>
    <m/>
    <m/>
    <m/>
    <s v="100680"/>
    <x v="29"/>
    <x v="13"/>
    <x v="2"/>
    <s v="Archdeaconry of St Albans "/>
    <m/>
    <m/>
    <m/>
    <m/>
    <m/>
    <m/>
    <m/>
  </r>
  <r>
    <x v="8"/>
    <x v="3"/>
    <s v="OK"/>
    <x v="1"/>
    <m/>
    <m/>
    <m/>
    <m/>
    <s v="100681"/>
    <x v="30"/>
    <x v="14"/>
    <x v="2"/>
    <s v="Archdeaconry of St Albans "/>
    <m/>
    <m/>
    <m/>
    <m/>
    <m/>
    <m/>
    <m/>
  </r>
  <r>
    <x v="8"/>
    <x v="3"/>
    <s v="No"/>
    <x v="0"/>
    <m/>
    <m/>
    <m/>
    <m/>
    <s v="100790"/>
    <x v="31"/>
    <x v="15"/>
    <x v="2"/>
    <s v="Archdeaconry of St Albans "/>
    <m/>
    <m/>
    <m/>
    <m/>
    <m/>
    <m/>
    <m/>
  </r>
  <r>
    <x v="8"/>
    <x v="3"/>
    <s v="OK"/>
    <x v="0"/>
    <m/>
    <m/>
    <m/>
    <m/>
    <s v="100791"/>
    <x v="32"/>
    <x v="16"/>
    <x v="2"/>
    <s v="Archdeaconry of St Albans "/>
    <m/>
    <m/>
    <m/>
    <m/>
    <m/>
    <m/>
    <n v="-0.19999999999708962"/>
  </r>
  <r>
    <x v="8"/>
    <x v="3"/>
    <s v="OK"/>
    <x v="0"/>
    <m/>
    <m/>
    <m/>
    <m/>
    <s v="101800"/>
    <x v="33"/>
    <x v="17"/>
    <x v="2"/>
    <s v="Archdeaconry of St Albans "/>
    <m/>
    <m/>
    <m/>
    <m/>
    <m/>
    <m/>
    <m/>
  </r>
  <r>
    <x v="8"/>
    <x v="3"/>
    <s v="OK"/>
    <x v="0"/>
    <m/>
    <m/>
    <m/>
    <m/>
    <s v="102100"/>
    <x v="34"/>
    <x v="18"/>
    <x v="2"/>
    <s v="Archdeaconry of St Albans "/>
    <m/>
    <m/>
    <m/>
    <m/>
    <m/>
    <m/>
    <m/>
  </r>
  <r>
    <x v="8"/>
    <x v="3"/>
    <s v="No"/>
    <x v="0"/>
    <m/>
    <m/>
    <m/>
    <m/>
    <s v="102300"/>
    <x v="36"/>
    <x v="12"/>
    <x v="2"/>
    <s v="Archdeaconry of St Albans "/>
    <m/>
    <m/>
    <m/>
    <m/>
    <m/>
    <m/>
    <n v="13443"/>
  </r>
  <r>
    <x v="8"/>
    <x v="3"/>
    <s v="OK"/>
    <x v="0"/>
    <m/>
    <m/>
    <m/>
    <m/>
    <s v="110040"/>
    <x v="45"/>
    <x v="28"/>
    <x v="3"/>
    <s v="Archdeaconry of St Albans "/>
    <m/>
    <m/>
    <m/>
    <m/>
    <m/>
    <m/>
    <n v="10"/>
  </r>
  <r>
    <x v="8"/>
    <x v="3"/>
    <s v="OK"/>
    <x v="0"/>
    <m/>
    <m/>
    <m/>
    <m/>
    <s v="110531"/>
    <x v="46"/>
    <x v="29"/>
    <x v="3"/>
    <s v="Archdeaconry of St Albans "/>
    <m/>
    <m/>
    <m/>
    <m/>
    <m/>
    <m/>
    <n v="-3.99999999863212E-2"/>
  </r>
  <r>
    <x v="8"/>
    <x v="3"/>
    <s v="No"/>
    <x v="0"/>
    <m/>
    <m/>
    <m/>
    <m/>
    <s v="110740"/>
    <x v="48"/>
    <x v="31"/>
    <x v="3"/>
    <s v="Archdeaconry of St Albans "/>
    <m/>
    <m/>
    <m/>
    <m/>
    <m/>
    <m/>
    <n v="4141"/>
  </r>
  <r>
    <x v="8"/>
    <x v="3"/>
    <s v="OK"/>
    <x v="0"/>
    <m/>
    <m/>
    <m/>
    <m/>
    <s v="110750"/>
    <x v="47"/>
    <x v="30"/>
    <x v="3"/>
    <s v="Archdeaconry of St Albans "/>
    <m/>
    <m/>
    <m/>
    <m/>
    <m/>
    <m/>
    <m/>
  </r>
  <r>
    <x v="8"/>
    <x v="3"/>
    <s v="OK"/>
    <x v="0"/>
    <m/>
    <m/>
    <m/>
    <m/>
    <s v="110980"/>
    <x v="49"/>
    <x v="32"/>
    <x v="3"/>
    <s v="Archdeaconry of St Albans "/>
    <m/>
    <m/>
    <m/>
    <m/>
    <m/>
    <m/>
    <m/>
  </r>
  <r>
    <x v="8"/>
    <x v="3"/>
    <s v="OK"/>
    <x v="0"/>
    <m/>
    <m/>
    <m/>
    <m/>
    <s v="112060"/>
    <x v="50"/>
    <x v="28"/>
    <x v="3"/>
    <s v="Archdeaconry of St Albans "/>
    <m/>
    <m/>
    <m/>
    <m/>
    <m/>
    <m/>
    <m/>
  </r>
  <r>
    <x v="8"/>
    <x v="3"/>
    <s v="OK"/>
    <x v="0"/>
    <m/>
    <m/>
    <m/>
    <m/>
    <s v="112180"/>
    <x v="37"/>
    <x v="20"/>
    <x v="3"/>
    <s v="Archdeaconry of St Albans "/>
    <m/>
    <m/>
    <m/>
    <m/>
    <m/>
    <m/>
    <m/>
  </r>
  <r>
    <x v="8"/>
    <x v="3"/>
    <s v="OK"/>
    <x v="0"/>
    <m/>
    <m/>
    <m/>
    <m/>
    <s v="112191"/>
    <x v="39"/>
    <x v="22"/>
    <x v="3"/>
    <s v="Archdeaconry of St Albans "/>
    <m/>
    <m/>
    <m/>
    <m/>
    <m/>
    <m/>
    <m/>
  </r>
  <r>
    <x v="8"/>
    <x v="3"/>
    <s v="OK"/>
    <x v="0"/>
    <m/>
    <m/>
    <m/>
    <m/>
    <s v="112200"/>
    <x v="40"/>
    <x v="23"/>
    <x v="3"/>
    <s v="Archdeaconry of St Albans "/>
    <m/>
    <m/>
    <m/>
    <m/>
    <m/>
    <m/>
    <m/>
  </r>
  <r>
    <x v="8"/>
    <x v="3"/>
    <s v="OK"/>
    <x v="0"/>
    <m/>
    <m/>
    <m/>
    <m/>
    <s v="112210"/>
    <x v="41"/>
    <x v="24"/>
    <x v="3"/>
    <s v="Archdeaconry of St Albans "/>
    <m/>
    <m/>
    <m/>
    <m/>
    <m/>
    <m/>
    <m/>
  </r>
  <r>
    <x v="8"/>
    <x v="3"/>
    <s v="OK"/>
    <x v="0"/>
    <m/>
    <m/>
    <m/>
    <m/>
    <s v="112211"/>
    <x v="38"/>
    <x v="21"/>
    <x v="3"/>
    <s v="Archdeaconry of St Albans "/>
    <m/>
    <m/>
    <m/>
    <m/>
    <m/>
    <m/>
    <m/>
  </r>
  <r>
    <x v="8"/>
    <x v="3"/>
    <s v="No"/>
    <x v="0"/>
    <m/>
    <m/>
    <m/>
    <m/>
    <s v="112220"/>
    <x v="42"/>
    <x v="25"/>
    <x v="3"/>
    <s v="Archdeaconry of St Albans "/>
    <m/>
    <m/>
    <m/>
    <m/>
    <m/>
    <m/>
    <n v="2217.0000000000146"/>
  </r>
  <r>
    <x v="8"/>
    <x v="3"/>
    <s v="OK"/>
    <x v="0"/>
    <m/>
    <m/>
    <m/>
    <m/>
    <s v="112230"/>
    <x v="43"/>
    <x v="26"/>
    <x v="3"/>
    <s v="Archdeaconry of St Albans "/>
    <m/>
    <m/>
    <m/>
    <m/>
    <m/>
    <m/>
    <m/>
  </r>
  <r>
    <x v="8"/>
    <x v="3"/>
    <s v="OK"/>
    <x v="0"/>
    <m/>
    <m/>
    <m/>
    <m/>
    <s v="112240"/>
    <x v="44"/>
    <x v="27"/>
    <x v="3"/>
    <s v="Archdeaconry of St Albans "/>
    <m/>
    <m/>
    <m/>
    <m/>
    <m/>
    <m/>
    <n v="1"/>
  </r>
  <r>
    <x v="8"/>
    <x v="3"/>
    <s v="No"/>
    <x v="0"/>
    <m/>
    <m/>
    <m/>
    <m/>
    <s v="112340"/>
    <x v="51"/>
    <x v="28"/>
    <x v="3"/>
    <s v="Archdeaconry of St Albans "/>
    <m/>
    <m/>
    <m/>
    <m/>
    <m/>
    <m/>
    <n v="27408"/>
  </r>
  <r>
    <x v="8"/>
    <x v="3"/>
    <s v="No"/>
    <x v="0"/>
    <m/>
    <m/>
    <m/>
    <m/>
    <s v="121470"/>
    <x v="188"/>
    <x v="107"/>
    <x v="13"/>
    <s v="Archdeaconry of Hertford"/>
    <m/>
    <m/>
    <m/>
    <m/>
    <m/>
    <m/>
    <n v="13251"/>
  </r>
  <r>
    <x v="8"/>
    <x v="3"/>
    <s v="No"/>
    <x v="0"/>
    <m/>
    <m/>
    <m/>
    <m/>
    <s v="122440"/>
    <x v="187"/>
    <x v="106"/>
    <x v="13"/>
    <s v="Archdeaconry of Hertford"/>
    <m/>
    <m/>
    <m/>
    <m/>
    <m/>
    <m/>
    <m/>
  </r>
  <r>
    <x v="8"/>
    <x v="3"/>
    <s v="OK"/>
    <x v="0"/>
    <m/>
    <m/>
    <m/>
    <m/>
    <s v="122441"/>
    <x v="190"/>
    <x v="109"/>
    <x v="13"/>
    <s v="Archdeaconry of Hertford"/>
    <m/>
    <m/>
    <m/>
    <m/>
    <m/>
    <m/>
    <m/>
  </r>
  <r>
    <x v="8"/>
    <x v="3"/>
    <s v="OK"/>
    <x v="0"/>
    <m/>
    <m/>
    <m/>
    <m/>
    <s v="122442"/>
    <x v="189"/>
    <x v="108"/>
    <x v="13"/>
    <s v="Archdeaconry of Hertford"/>
    <m/>
    <m/>
    <m/>
    <m/>
    <m/>
    <m/>
    <n v="5.0000000002910383E-2"/>
  </r>
  <r>
    <x v="8"/>
    <x v="3"/>
    <s v="No"/>
    <x v="0"/>
    <m/>
    <m/>
    <m/>
    <m/>
    <s v="122443"/>
    <x v="191"/>
    <x v="110"/>
    <x v="13"/>
    <s v="Archdeaconry of Hertford"/>
    <m/>
    <m/>
    <m/>
    <m/>
    <m/>
    <m/>
    <n v="24359"/>
  </r>
  <r>
    <x v="8"/>
    <x v="3"/>
    <s v="OK"/>
    <x v="0"/>
    <m/>
    <m/>
    <m/>
    <m/>
    <s v="122444"/>
    <x v="192"/>
    <x v="111"/>
    <x v="13"/>
    <s v="Archdeaconry of Hertford"/>
    <m/>
    <m/>
    <m/>
    <m/>
    <m/>
    <m/>
    <n v="-2.9999999991559889E-2"/>
  </r>
  <r>
    <x v="8"/>
    <x v="3"/>
    <s v="No"/>
    <x v="0"/>
    <m/>
    <m/>
    <m/>
    <m/>
    <s v="122445"/>
    <x v="186"/>
    <x v="105"/>
    <x v="13"/>
    <s v="Archdeaconry of Hertford"/>
    <m/>
    <m/>
    <m/>
    <m/>
    <m/>
    <m/>
    <m/>
  </r>
  <r>
    <x v="8"/>
    <x v="3"/>
    <s v="No"/>
    <x v="1"/>
    <m/>
    <m/>
    <m/>
    <m/>
    <s v="122446"/>
    <x v="193"/>
    <x v="112"/>
    <x v="13"/>
    <s v="Archdeaconry of Hertford"/>
    <m/>
    <m/>
    <m/>
    <m/>
    <m/>
    <m/>
    <m/>
  </r>
  <r>
    <x v="8"/>
    <x v="3"/>
    <s v="OK"/>
    <x v="0"/>
    <m/>
    <m/>
    <m/>
    <m/>
    <s v="122447"/>
    <x v="194"/>
    <x v="113"/>
    <x v="13"/>
    <s v="Archdeaconry of Hertford"/>
    <m/>
    <m/>
    <m/>
    <m/>
    <m/>
    <m/>
    <m/>
  </r>
  <r>
    <x v="8"/>
    <x v="3"/>
    <s v="OK"/>
    <x v="0"/>
    <m/>
    <m/>
    <m/>
    <m/>
    <s v="130010"/>
    <x v="52"/>
    <x v="33"/>
    <x v="4"/>
    <s v="Archdeaconry of St Albans "/>
    <m/>
    <m/>
    <m/>
    <m/>
    <m/>
    <m/>
    <m/>
  </r>
  <r>
    <x v="8"/>
    <x v="3"/>
    <s v="OK"/>
    <x v="0"/>
    <m/>
    <m/>
    <m/>
    <m/>
    <s v="130570"/>
    <x v="64"/>
    <x v="45"/>
    <x v="4"/>
    <s v="Archdeaconry of St Albans "/>
    <m/>
    <m/>
    <m/>
    <m/>
    <m/>
    <m/>
    <m/>
  </r>
  <r>
    <x v="8"/>
    <x v="3"/>
    <s v="No"/>
    <x v="0"/>
    <m/>
    <m/>
    <m/>
    <m/>
    <s v="130580"/>
    <x v="65"/>
    <x v="46"/>
    <x v="4"/>
    <s v="Archdeaconry of St Albans "/>
    <m/>
    <m/>
    <m/>
    <m/>
    <m/>
    <m/>
    <m/>
  </r>
  <r>
    <x v="8"/>
    <x v="3"/>
    <s v="OK"/>
    <x v="0"/>
    <m/>
    <m/>
    <m/>
    <m/>
    <s v="131500"/>
    <x v="53"/>
    <x v="34"/>
    <x v="4"/>
    <s v="Archdeaconry of St Albans "/>
    <m/>
    <m/>
    <m/>
    <m/>
    <m/>
    <m/>
    <m/>
  </r>
  <r>
    <x v="8"/>
    <x v="3"/>
    <s v="No"/>
    <x v="0"/>
    <m/>
    <m/>
    <m/>
    <m/>
    <s v="131520"/>
    <x v="54"/>
    <x v="35"/>
    <x v="4"/>
    <s v="Archdeaconry of St Albans "/>
    <m/>
    <m/>
    <m/>
    <m/>
    <m/>
    <m/>
    <n v="33144.5"/>
  </r>
  <r>
    <x v="8"/>
    <x v="3"/>
    <s v="OK"/>
    <x v="0"/>
    <m/>
    <m/>
    <m/>
    <m/>
    <s v="131951"/>
    <x v="55"/>
    <x v="36"/>
    <x v="4"/>
    <s v="Archdeaconry of St Albans "/>
    <m/>
    <m/>
    <m/>
    <m/>
    <m/>
    <m/>
    <m/>
  </r>
  <r>
    <x v="8"/>
    <x v="3"/>
    <s v="OK"/>
    <x v="0"/>
    <m/>
    <m/>
    <m/>
    <m/>
    <s v="131960"/>
    <x v="56"/>
    <x v="37"/>
    <x v="4"/>
    <s v="Archdeaconry of St Albans "/>
    <m/>
    <m/>
    <m/>
    <m/>
    <m/>
    <m/>
    <m/>
  </r>
  <r>
    <x v="8"/>
    <x v="3"/>
    <s v="No"/>
    <x v="0"/>
    <m/>
    <m/>
    <m/>
    <m/>
    <s v="132730"/>
    <x v="57"/>
    <x v="38"/>
    <x v="4"/>
    <s v="Archdeaconry of St Albans "/>
    <m/>
    <m/>
    <m/>
    <m/>
    <m/>
    <m/>
    <m/>
  </r>
  <r>
    <x v="8"/>
    <x v="3"/>
    <s v="OK"/>
    <x v="0"/>
    <m/>
    <m/>
    <m/>
    <m/>
    <s v="132740"/>
    <x v="58"/>
    <x v="39"/>
    <x v="4"/>
    <s v="Archdeaconry of St Albans "/>
    <m/>
    <m/>
    <m/>
    <m/>
    <m/>
    <m/>
    <m/>
  </r>
  <r>
    <x v="8"/>
    <x v="3"/>
    <s v="No"/>
    <x v="0"/>
    <m/>
    <m/>
    <m/>
    <m/>
    <s v="132760"/>
    <x v="59"/>
    <x v="40"/>
    <x v="4"/>
    <s v="Archdeaconry of St Albans "/>
    <m/>
    <m/>
    <m/>
    <m/>
    <m/>
    <m/>
    <n v="254"/>
  </r>
  <r>
    <x v="8"/>
    <x v="3"/>
    <s v="OK"/>
    <x v="0"/>
    <m/>
    <m/>
    <m/>
    <m/>
    <s v="132761"/>
    <x v="60"/>
    <x v="41"/>
    <x v="4"/>
    <s v="Archdeaconry of St Albans "/>
    <m/>
    <m/>
    <m/>
    <m/>
    <m/>
    <m/>
    <m/>
  </r>
  <r>
    <x v="8"/>
    <x v="3"/>
    <s v="OK"/>
    <x v="0"/>
    <m/>
    <m/>
    <m/>
    <m/>
    <s v="132770"/>
    <x v="61"/>
    <x v="42"/>
    <x v="4"/>
    <s v="Archdeaconry of St Albans "/>
    <m/>
    <m/>
    <m/>
    <m/>
    <m/>
    <m/>
    <n v="2.0000000018626451E-2"/>
  </r>
  <r>
    <x v="8"/>
    <x v="3"/>
    <s v="OK"/>
    <x v="0"/>
    <m/>
    <m/>
    <m/>
    <m/>
    <s v="132780"/>
    <x v="62"/>
    <x v="43"/>
    <x v="4"/>
    <s v="Archdeaconry of St Albans "/>
    <m/>
    <m/>
    <m/>
    <m/>
    <m/>
    <m/>
    <m/>
  </r>
  <r>
    <x v="8"/>
    <x v="3"/>
    <s v="No"/>
    <x v="0"/>
    <m/>
    <m/>
    <m/>
    <m/>
    <s v="132781"/>
    <x v="63"/>
    <x v="44"/>
    <x v="4"/>
    <s v="Archdeaconry of St Albans "/>
    <m/>
    <m/>
    <m/>
    <m/>
    <m/>
    <m/>
    <m/>
  </r>
  <r>
    <x v="8"/>
    <x v="3"/>
    <s v="No"/>
    <x v="0"/>
    <m/>
    <m/>
    <m/>
    <m/>
    <s v="140150"/>
    <x v="66"/>
    <x v="47"/>
    <x v="5"/>
    <s v="Archdeaconry of St Albans "/>
    <m/>
    <m/>
    <m/>
    <m/>
    <m/>
    <m/>
    <n v="2942"/>
  </r>
  <r>
    <x v="8"/>
    <x v="3"/>
    <s v="No"/>
    <x v="0"/>
    <m/>
    <m/>
    <m/>
    <m/>
    <s v="140960"/>
    <x v="68"/>
    <x v="48"/>
    <x v="5"/>
    <s v="Archdeaconry of St Albans "/>
    <m/>
    <m/>
    <m/>
    <m/>
    <m/>
    <m/>
    <m/>
  </r>
  <r>
    <x v="8"/>
    <x v="3"/>
    <s v="OK"/>
    <x v="0"/>
    <m/>
    <m/>
    <m/>
    <m/>
    <s v="141100"/>
    <x v="69"/>
    <x v="49"/>
    <x v="5"/>
    <s v="Archdeaconry of St Albans "/>
    <m/>
    <m/>
    <m/>
    <m/>
    <m/>
    <m/>
    <m/>
  </r>
  <r>
    <x v="8"/>
    <x v="3"/>
    <s v="OK"/>
    <x v="0"/>
    <m/>
    <m/>
    <m/>
    <m/>
    <s v="141110"/>
    <x v="70"/>
    <x v="50"/>
    <x v="5"/>
    <s v="Archdeaconry of St Albans "/>
    <m/>
    <m/>
    <m/>
    <m/>
    <m/>
    <m/>
    <m/>
  </r>
  <r>
    <x v="8"/>
    <x v="3"/>
    <s v="OK"/>
    <x v="0"/>
    <m/>
    <m/>
    <m/>
    <m/>
    <s v="141440"/>
    <x v="67"/>
    <x v="47"/>
    <x v="5"/>
    <s v="Archdeaconry of St Albans "/>
    <m/>
    <m/>
    <m/>
    <m/>
    <m/>
    <m/>
    <m/>
  </r>
  <r>
    <x v="8"/>
    <x v="3"/>
    <s v="OK"/>
    <x v="0"/>
    <m/>
    <m/>
    <m/>
    <m/>
    <s v="141760"/>
    <x v="71"/>
    <x v="48"/>
    <x v="5"/>
    <s v="Archdeaconry of St Albans "/>
    <m/>
    <m/>
    <m/>
    <m/>
    <m/>
    <m/>
    <m/>
  </r>
  <r>
    <x v="8"/>
    <x v="3"/>
    <s v="OK"/>
    <x v="0"/>
    <m/>
    <m/>
    <m/>
    <m/>
    <s v="142080"/>
    <x v="72"/>
    <x v="51"/>
    <x v="5"/>
    <s v="Archdeaconry of St Albans "/>
    <m/>
    <m/>
    <m/>
    <m/>
    <m/>
    <m/>
    <m/>
  </r>
  <r>
    <x v="8"/>
    <x v="3"/>
    <s v="OK"/>
    <x v="0"/>
    <m/>
    <m/>
    <m/>
    <m/>
    <s v="142280"/>
    <x v="73"/>
    <x v="52"/>
    <x v="5"/>
    <s v="Archdeaconry of St Albans "/>
    <m/>
    <m/>
    <m/>
    <m/>
    <m/>
    <m/>
    <m/>
  </r>
  <r>
    <x v="8"/>
    <x v="3"/>
    <s v="OK"/>
    <x v="0"/>
    <m/>
    <m/>
    <m/>
    <m/>
    <s v="142860"/>
    <x v="74"/>
    <x v="53"/>
    <x v="5"/>
    <s v="Archdeaconry of St Albans "/>
    <m/>
    <m/>
    <m/>
    <m/>
    <m/>
    <m/>
    <m/>
  </r>
  <r>
    <x v="8"/>
    <x v="3"/>
    <s v="OK"/>
    <x v="0"/>
    <m/>
    <m/>
    <m/>
    <m/>
    <s v="150050"/>
    <x v="195"/>
    <x v="114"/>
    <x v="14"/>
    <s v="Archdeaconry of Bedford"/>
    <m/>
    <m/>
    <m/>
    <m/>
    <m/>
    <m/>
    <m/>
  </r>
  <r>
    <x v="8"/>
    <x v="3"/>
    <s v="No"/>
    <x v="0"/>
    <m/>
    <m/>
    <m/>
    <m/>
    <s v="150100"/>
    <x v="217"/>
    <x v="123"/>
    <x v="14"/>
    <s v="Archdeaconry of Bedford"/>
    <m/>
    <m/>
    <m/>
    <m/>
    <m/>
    <m/>
    <n v="13916"/>
  </r>
  <r>
    <x v="8"/>
    <x v="3"/>
    <s v="No"/>
    <x v="0"/>
    <m/>
    <m/>
    <m/>
    <m/>
    <s v="150130"/>
    <x v="198"/>
    <x v="115"/>
    <x v="14"/>
    <s v="Archdeaconry of Bedford"/>
    <m/>
    <m/>
    <m/>
    <m/>
    <m/>
    <m/>
    <m/>
  </r>
  <r>
    <x v="8"/>
    <x v="3"/>
    <s v="No"/>
    <x v="0"/>
    <m/>
    <m/>
    <m/>
    <m/>
    <s v="150200"/>
    <x v="201"/>
    <x v="116"/>
    <x v="14"/>
    <s v="Archdeaconry of Bedford"/>
    <m/>
    <m/>
    <m/>
    <m/>
    <m/>
    <m/>
    <n v="26644"/>
  </r>
  <r>
    <x v="8"/>
    <x v="3"/>
    <s v="No"/>
    <x v="0"/>
    <m/>
    <m/>
    <m/>
    <m/>
    <s v="150201"/>
    <x v="204"/>
    <x v="117"/>
    <x v="14"/>
    <s v="Archdeaconry of Bedford"/>
    <m/>
    <m/>
    <m/>
    <m/>
    <m/>
    <m/>
    <m/>
  </r>
  <r>
    <x v="8"/>
    <x v="3"/>
    <s v="No"/>
    <x v="0"/>
    <m/>
    <m/>
    <m/>
    <m/>
    <s v="150610"/>
    <x v="218"/>
    <x v="124"/>
    <x v="14"/>
    <s v="Archdeaconry of Bedford"/>
    <m/>
    <m/>
    <m/>
    <m/>
    <m/>
    <m/>
    <n v="4301"/>
  </r>
  <r>
    <x v="8"/>
    <x v="3"/>
    <s v="No"/>
    <x v="0"/>
    <m/>
    <m/>
    <m/>
    <m/>
    <s v="150700"/>
    <x v="221"/>
    <x v="126"/>
    <x v="14"/>
    <s v="Archdeaconry of Bedford"/>
    <m/>
    <m/>
    <m/>
    <m/>
    <m/>
    <m/>
    <m/>
  </r>
  <r>
    <x v="8"/>
    <x v="3"/>
    <s v="No"/>
    <x v="0"/>
    <m/>
    <m/>
    <m/>
    <m/>
    <s v="150710"/>
    <x v="223"/>
    <x v="121"/>
    <x v="14"/>
    <s v="Archdeaconry of Bedford"/>
    <m/>
    <m/>
    <m/>
    <m/>
    <m/>
    <m/>
    <m/>
  </r>
  <r>
    <x v="8"/>
    <x v="3"/>
    <s v="OK"/>
    <x v="0"/>
    <m/>
    <m/>
    <m/>
    <m/>
    <s v="150930"/>
    <x v="205"/>
    <x v="117"/>
    <x v="14"/>
    <s v="Archdeaconry of Bedford"/>
    <m/>
    <m/>
    <m/>
    <m/>
    <m/>
    <m/>
    <m/>
  </r>
  <r>
    <x v="8"/>
    <x v="3"/>
    <s v="OK"/>
    <x v="0"/>
    <m/>
    <m/>
    <m/>
    <m/>
    <s v="150961"/>
    <x v="209"/>
    <x v="119"/>
    <x v="14"/>
    <s v="Archdeaconry of Bedford"/>
    <m/>
    <m/>
    <m/>
    <m/>
    <m/>
    <m/>
    <m/>
  </r>
  <r>
    <x v="8"/>
    <x v="3"/>
    <s v="OK"/>
    <x v="0"/>
    <m/>
    <m/>
    <m/>
    <m/>
    <s v="150970"/>
    <x v="212"/>
    <x v="120"/>
    <x v="14"/>
    <s v="Archdeaconry of Bedford"/>
    <m/>
    <m/>
    <m/>
    <m/>
    <m/>
    <m/>
    <m/>
  </r>
  <r>
    <x v="8"/>
    <x v="3"/>
    <s v="No"/>
    <x v="0"/>
    <m/>
    <m/>
    <m/>
    <m/>
    <s v="151090"/>
    <x v="208"/>
    <x v="118"/>
    <x v="14"/>
    <s v="Archdeaconry of Bedford"/>
    <m/>
    <m/>
    <m/>
    <m/>
    <m/>
    <m/>
    <n v="9721"/>
  </r>
  <r>
    <x v="8"/>
    <x v="3"/>
    <s v="No"/>
    <x v="0"/>
    <m/>
    <m/>
    <m/>
    <m/>
    <s v="151150"/>
    <x v="225"/>
    <x v="126"/>
    <x v="14"/>
    <s v="Archdeaconry of Bedford"/>
    <m/>
    <m/>
    <m/>
    <m/>
    <m/>
    <m/>
    <n v="2408"/>
  </r>
  <r>
    <x v="8"/>
    <x v="3"/>
    <s v="No"/>
    <x v="0"/>
    <m/>
    <m/>
    <m/>
    <m/>
    <s v="151190"/>
    <x v="226"/>
    <x v="127"/>
    <x v="14"/>
    <s v="Archdeaconry of Bedford"/>
    <m/>
    <m/>
    <m/>
    <m/>
    <m/>
    <m/>
    <n v="5899"/>
  </r>
  <r>
    <x v="8"/>
    <x v="3"/>
    <s v="No"/>
    <x v="0"/>
    <m/>
    <m/>
    <m/>
    <m/>
    <s v="151230"/>
    <x v="203"/>
    <x v="116"/>
    <x v="14"/>
    <s v="Archdeaconry of Bedford"/>
    <m/>
    <m/>
    <m/>
    <m/>
    <m/>
    <m/>
    <n v="5914"/>
  </r>
  <r>
    <x v="8"/>
    <x v="3"/>
    <s v="OK"/>
    <x v="0"/>
    <m/>
    <m/>
    <m/>
    <m/>
    <s v="151260"/>
    <x v="202"/>
    <x v="116"/>
    <x v="14"/>
    <s v="Archdeaconry of Bedford"/>
    <m/>
    <m/>
    <m/>
    <m/>
    <m/>
    <m/>
    <m/>
  </r>
  <r>
    <x v="8"/>
    <x v="3"/>
    <s v="No"/>
    <x v="0"/>
    <m/>
    <m/>
    <m/>
    <m/>
    <s v="151380"/>
    <x v="199"/>
    <x v="115"/>
    <x v="14"/>
    <s v="Archdeaconry of Bedford"/>
    <m/>
    <m/>
    <m/>
    <m/>
    <m/>
    <m/>
    <n v="3153"/>
  </r>
  <r>
    <x v="8"/>
    <x v="3"/>
    <s v="OK"/>
    <x v="0"/>
    <m/>
    <m/>
    <m/>
    <m/>
    <s v="151490"/>
    <x v="227"/>
    <x v="127"/>
    <x v="14"/>
    <s v="Archdeaconry of Bedford"/>
    <m/>
    <m/>
    <m/>
    <m/>
    <m/>
    <m/>
    <m/>
  </r>
  <r>
    <x v="8"/>
    <x v="3"/>
    <s v="OK"/>
    <x v="0"/>
    <m/>
    <m/>
    <m/>
    <m/>
    <s v="151780"/>
    <x v="213"/>
    <x v="121"/>
    <x v="14"/>
    <s v="Archdeaconry of Bedford"/>
    <m/>
    <m/>
    <m/>
    <m/>
    <m/>
    <m/>
    <m/>
  </r>
  <r>
    <x v="8"/>
    <x v="3"/>
    <s v="No"/>
    <x v="0"/>
    <m/>
    <m/>
    <m/>
    <m/>
    <s v="151790"/>
    <x v="219"/>
    <x v="124"/>
    <x v="14"/>
    <s v="Archdeaconry of Bedford"/>
    <m/>
    <m/>
    <m/>
    <m/>
    <m/>
    <m/>
    <n v="9756.01"/>
  </r>
  <r>
    <x v="8"/>
    <x v="3"/>
    <s v="No"/>
    <x v="0"/>
    <m/>
    <m/>
    <m/>
    <m/>
    <s v="151810"/>
    <x v="196"/>
    <x v="114"/>
    <x v="14"/>
    <s v="Archdeaconry of Bedford"/>
    <m/>
    <m/>
    <m/>
    <m/>
    <m/>
    <m/>
    <m/>
  </r>
  <r>
    <x v="8"/>
    <x v="3"/>
    <s v="No"/>
    <x v="0"/>
    <m/>
    <m/>
    <m/>
    <m/>
    <s v="151820"/>
    <x v="206"/>
    <x v="117"/>
    <x v="14"/>
    <s v="Archdeaconry of Bedford"/>
    <m/>
    <m/>
    <m/>
    <m/>
    <m/>
    <m/>
    <m/>
  </r>
  <r>
    <x v="8"/>
    <x v="3"/>
    <s v="OK"/>
    <x v="0"/>
    <m/>
    <m/>
    <m/>
    <m/>
    <s v="152040"/>
    <x v="210"/>
    <x v="119"/>
    <x v="14"/>
    <s v="Archdeaconry of Bedford"/>
    <m/>
    <m/>
    <m/>
    <m/>
    <m/>
    <m/>
    <m/>
  </r>
  <r>
    <x v="8"/>
    <x v="3"/>
    <s v="No"/>
    <x v="0"/>
    <m/>
    <m/>
    <m/>
    <m/>
    <s v="152120"/>
    <x v="200"/>
    <x v="115"/>
    <x v="14"/>
    <s v="Archdeaconry of Bedford"/>
    <m/>
    <m/>
    <m/>
    <m/>
    <m/>
    <m/>
    <n v="4042"/>
  </r>
  <r>
    <x v="8"/>
    <x v="3"/>
    <s v="No"/>
    <x v="0"/>
    <m/>
    <m/>
    <m/>
    <m/>
    <s v="152330"/>
    <x v="228"/>
    <x v="124"/>
    <x v="14"/>
    <s v="Archdeaconry of Bedford"/>
    <m/>
    <m/>
    <m/>
    <m/>
    <m/>
    <m/>
    <n v="17822"/>
  </r>
  <r>
    <x v="8"/>
    <x v="3"/>
    <s v="OK"/>
    <x v="0"/>
    <m/>
    <m/>
    <m/>
    <m/>
    <s v="152350"/>
    <x v="224"/>
    <x v="125"/>
    <x v="14"/>
    <s v="Archdeaconry of Bedford"/>
    <m/>
    <m/>
    <m/>
    <m/>
    <m/>
    <m/>
    <m/>
  </r>
  <r>
    <x v="8"/>
    <x v="3"/>
    <s v="OK"/>
    <x v="0"/>
    <m/>
    <m/>
    <m/>
    <m/>
    <s v="152360"/>
    <x v="211"/>
    <x v="119"/>
    <x v="14"/>
    <s v="Archdeaconry of Bedford"/>
    <m/>
    <m/>
    <m/>
    <m/>
    <m/>
    <m/>
    <m/>
  </r>
  <r>
    <x v="8"/>
    <x v="3"/>
    <s v="No"/>
    <x v="0"/>
    <m/>
    <m/>
    <m/>
    <m/>
    <s v="152370"/>
    <x v="222"/>
    <x v="126"/>
    <x v="14"/>
    <s v="Archdeaconry of Bedford"/>
    <m/>
    <m/>
    <m/>
    <m/>
    <m/>
    <m/>
    <m/>
  </r>
  <r>
    <x v="8"/>
    <x v="3"/>
    <s v="OK"/>
    <x v="0"/>
    <m/>
    <m/>
    <m/>
    <m/>
    <s v="152430"/>
    <x v="197"/>
    <x v="114"/>
    <x v="14"/>
    <s v="Archdeaconry of Bedford"/>
    <m/>
    <m/>
    <m/>
    <m/>
    <m/>
    <m/>
    <m/>
  </r>
  <r>
    <x v="8"/>
    <x v="3"/>
    <s v="No"/>
    <x v="0"/>
    <m/>
    <m/>
    <m/>
    <m/>
    <s v="152580"/>
    <x v="214"/>
    <x v="118"/>
    <x v="14"/>
    <s v="Archdeaconry of Bedford"/>
    <m/>
    <m/>
    <m/>
    <m/>
    <m/>
    <m/>
    <n v="399"/>
  </r>
  <r>
    <x v="8"/>
    <x v="3"/>
    <s v="No"/>
    <x v="0"/>
    <m/>
    <m/>
    <m/>
    <m/>
    <s v="152650"/>
    <x v="220"/>
    <x v="125"/>
    <x v="14"/>
    <s v="Archdeaconry of Bedford"/>
    <m/>
    <m/>
    <m/>
    <m/>
    <m/>
    <m/>
    <n v="8187"/>
  </r>
  <r>
    <x v="8"/>
    <x v="3"/>
    <s v="OK"/>
    <x v="0"/>
    <m/>
    <m/>
    <m/>
    <m/>
    <s v="152850"/>
    <x v="215"/>
    <x v="118"/>
    <x v="14"/>
    <s v="Archdeaconry of Bedford"/>
    <m/>
    <m/>
    <m/>
    <m/>
    <m/>
    <m/>
    <m/>
  </r>
  <r>
    <x v="8"/>
    <x v="3"/>
    <s v="OK"/>
    <x v="0"/>
    <m/>
    <m/>
    <m/>
    <m/>
    <s v="152930"/>
    <x v="207"/>
    <x v="117"/>
    <x v="14"/>
    <s v="Archdeaconry of Bedford"/>
    <m/>
    <m/>
    <m/>
    <m/>
    <m/>
    <m/>
    <m/>
  </r>
  <r>
    <x v="8"/>
    <x v="3"/>
    <s v="No"/>
    <x v="0"/>
    <m/>
    <m/>
    <m/>
    <m/>
    <s v="152940"/>
    <x v="216"/>
    <x v="122"/>
    <x v="14"/>
    <s v="Archdeaconry of Bedford"/>
    <m/>
    <m/>
    <m/>
    <m/>
    <m/>
    <m/>
    <n v="7284"/>
  </r>
  <r>
    <x v="8"/>
    <x v="3"/>
    <s v="No"/>
    <x v="0"/>
    <m/>
    <m/>
    <m/>
    <m/>
    <s v="160220"/>
    <x v="229"/>
    <x v="128"/>
    <x v="15"/>
    <s v="Archdeaconry of Bedford"/>
    <m/>
    <m/>
    <m/>
    <m/>
    <m/>
    <m/>
    <n v="1975.0800000000017"/>
  </r>
  <r>
    <x v="8"/>
    <x v="3"/>
    <s v="OK"/>
    <x v="1"/>
    <m/>
    <m/>
    <m/>
    <m/>
    <s v="160230"/>
    <x v="230"/>
    <x v="129"/>
    <x v="15"/>
    <s v="Archdeaconry of Bedford"/>
    <m/>
    <m/>
    <m/>
    <m/>
    <m/>
    <m/>
    <m/>
  </r>
  <r>
    <x v="8"/>
    <x v="3"/>
    <s v="OK"/>
    <x v="0"/>
    <m/>
    <m/>
    <m/>
    <m/>
    <s v="160250"/>
    <x v="231"/>
    <x v="130"/>
    <x v="15"/>
    <s v="Archdeaconry of Bedford"/>
    <m/>
    <m/>
    <m/>
    <m/>
    <m/>
    <m/>
    <m/>
  </r>
  <r>
    <x v="8"/>
    <x v="3"/>
    <s v="OK"/>
    <x v="0"/>
    <m/>
    <m/>
    <m/>
    <m/>
    <s v="160270"/>
    <x v="232"/>
    <x v="131"/>
    <x v="15"/>
    <s v="Archdeaconry of Bedford"/>
    <m/>
    <m/>
    <m/>
    <m/>
    <m/>
    <m/>
    <m/>
  </r>
  <r>
    <x v="8"/>
    <x v="3"/>
    <s v="OK"/>
    <x v="0"/>
    <m/>
    <m/>
    <m/>
    <m/>
    <s v="160280"/>
    <x v="240"/>
    <x v="139"/>
    <x v="15"/>
    <s v="Archdeaconry of Bedford"/>
    <m/>
    <m/>
    <m/>
    <m/>
    <m/>
    <m/>
    <m/>
  </r>
  <r>
    <x v="8"/>
    <x v="3"/>
    <s v="No"/>
    <x v="0"/>
    <m/>
    <m/>
    <m/>
    <m/>
    <s v="160290"/>
    <x v="233"/>
    <x v="132"/>
    <x v="15"/>
    <s v="Archdeaconry of Bedford"/>
    <m/>
    <m/>
    <m/>
    <m/>
    <m/>
    <m/>
    <n v="12293"/>
  </r>
  <r>
    <x v="8"/>
    <x v="3"/>
    <s v="No"/>
    <x v="0"/>
    <m/>
    <m/>
    <m/>
    <m/>
    <s v="160310"/>
    <x v="244"/>
    <x v="141"/>
    <x v="15"/>
    <s v="Archdeaconry of Bedford"/>
    <m/>
    <m/>
    <m/>
    <m/>
    <m/>
    <m/>
    <n v="7820"/>
  </r>
  <r>
    <x v="8"/>
    <x v="3"/>
    <s v="No"/>
    <x v="0"/>
    <m/>
    <m/>
    <m/>
    <m/>
    <s v="160320"/>
    <x v="234"/>
    <x v="133"/>
    <x v="15"/>
    <s v="Archdeaconry of Bedford"/>
    <m/>
    <m/>
    <m/>
    <m/>
    <m/>
    <m/>
    <n v="46205"/>
  </r>
  <r>
    <x v="8"/>
    <x v="3"/>
    <s v="No"/>
    <x v="0"/>
    <m/>
    <m/>
    <m/>
    <m/>
    <s v="160330"/>
    <x v="235"/>
    <x v="134"/>
    <x v="15"/>
    <s v="Archdeaconry of Bedford"/>
    <m/>
    <m/>
    <m/>
    <m/>
    <m/>
    <m/>
    <n v="29866"/>
  </r>
  <r>
    <x v="8"/>
    <x v="3"/>
    <s v="OK"/>
    <x v="0"/>
    <m/>
    <m/>
    <m/>
    <m/>
    <s v="160380"/>
    <x v="236"/>
    <x v="135"/>
    <x v="15"/>
    <s v="Archdeaconry of Bedford"/>
    <m/>
    <m/>
    <m/>
    <m/>
    <m/>
    <m/>
    <m/>
  </r>
  <r>
    <x v="8"/>
    <x v="3"/>
    <s v="No"/>
    <x v="0"/>
    <m/>
    <m/>
    <m/>
    <m/>
    <s v="160620"/>
    <x v="242"/>
    <x v="141"/>
    <x v="15"/>
    <s v="Archdeaconry of Bedford"/>
    <m/>
    <m/>
    <m/>
    <m/>
    <m/>
    <m/>
    <n v="11980"/>
  </r>
  <r>
    <x v="8"/>
    <x v="3"/>
    <s v="No"/>
    <x v="1"/>
    <m/>
    <m/>
    <m/>
    <m/>
    <s v="160780"/>
    <x v="243"/>
    <x v="142"/>
    <x v="15"/>
    <s v="Archdeaconry of Bedford"/>
    <m/>
    <m/>
    <m/>
    <m/>
    <m/>
    <m/>
    <m/>
  </r>
  <r>
    <x v="8"/>
    <x v="3"/>
    <s v="No"/>
    <x v="0"/>
    <m/>
    <m/>
    <m/>
    <m/>
    <s v="160900"/>
    <x v="246"/>
    <x v="141"/>
    <x v="15"/>
    <s v="Archdeaconry of Bedford"/>
    <m/>
    <m/>
    <m/>
    <m/>
    <m/>
    <m/>
    <n v="38156"/>
  </r>
  <r>
    <x v="8"/>
    <x v="3"/>
    <s v="OK"/>
    <x v="0"/>
    <m/>
    <m/>
    <m/>
    <m/>
    <s v="161020"/>
    <x v="238"/>
    <x v="137"/>
    <x v="15"/>
    <s v="Archdeaconry of Bedford"/>
    <m/>
    <m/>
    <m/>
    <m/>
    <m/>
    <m/>
    <m/>
  </r>
  <r>
    <x v="8"/>
    <x v="3"/>
    <s v="No"/>
    <x v="0"/>
    <m/>
    <m/>
    <m/>
    <m/>
    <s v="161330"/>
    <x v="245"/>
    <x v="142"/>
    <x v="15"/>
    <s v="Archdeaconry of Bedford"/>
    <m/>
    <m/>
    <m/>
    <m/>
    <m/>
    <m/>
    <m/>
  </r>
  <r>
    <x v="8"/>
    <x v="3"/>
    <s v="No"/>
    <x v="0"/>
    <m/>
    <m/>
    <m/>
    <m/>
    <s v="161350"/>
    <x v="247"/>
    <x v="141"/>
    <x v="15"/>
    <s v="Archdeaconry of Bedford"/>
    <m/>
    <m/>
    <m/>
    <m/>
    <m/>
    <m/>
    <n v="5732"/>
  </r>
  <r>
    <x v="8"/>
    <x v="3"/>
    <s v="No"/>
    <x v="0"/>
    <m/>
    <m/>
    <m/>
    <m/>
    <s v="161410"/>
    <x v="237"/>
    <x v="136"/>
    <x v="15"/>
    <s v="Archdeaconry of Bedford"/>
    <m/>
    <m/>
    <m/>
    <m/>
    <m/>
    <m/>
    <n v="25489"/>
  </r>
  <r>
    <x v="8"/>
    <x v="3"/>
    <s v="No"/>
    <x v="0"/>
    <m/>
    <m/>
    <m/>
    <m/>
    <s v="161411"/>
    <x v="239"/>
    <x v="138"/>
    <x v="15"/>
    <s v="Archdeaconry of Bedford"/>
    <m/>
    <m/>
    <m/>
    <m/>
    <m/>
    <m/>
    <n v="22742"/>
  </r>
  <r>
    <x v="8"/>
    <x v="3"/>
    <s v="OK"/>
    <x v="0"/>
    <m/>
    <m/>
    <m/>
    <m/>
    <s v="161770"/>
    <x v="250"/>
    <x v="144"/>
    <x v="15"/>
    <s v="Archdeaconry of Bedford"/>
    <m/>
    <m/>
    <m/>
    <m/>
    <m/>
    <m/>
    <n v="2"/>
  </r>
  <r>
    <x v="8"/>
    <x v="3"/>
    <s v="OK"/>
    <x v="0"/>
    <m/>
    <m/>
    <m/>
    <m/>
    <s v="162090"/>
    <x v="241"/>
    <x v="140"/>
    <x v="15"/>
    <s v="Archdeaconry of Bedford"/>
    <m/>
    <m/>
    <m/>
    <m/>
    <m/>
    <m/>
    <m/>
  </r>
  <r>
    <x v="8"/>
    <x v="3"/>
    <s v="No"/>
    <x v="0"/>
    <m/>
    <m/>
    <m/>
    <m/>
    <s v="162920"/>
    <x v="248"/>
    <x v="141"/>
    <x v="15"/>
    <s v="Archdeaconry of Bedford"/>
    <m/>
    <m/>
    <m/>
    <m/>
    <m/>
    <m/>
    <n v="5777"/>
  </r>
  <r>
    <x v="8"/>
    <x v="3"/>
    <s v="OK"/>
    <x v="1"/>
    <m/>
    <m/>
    <m/>
    <m/>
    <s v="162960"/>
    <x v="251"/>
    <x v="145"/>
    <x v="15"/>
    <s v="Archdeaconry of Bedford"/>
    <m/>
    <m/>
    <m/>
    <m/>
    <m/>
    <m/>
    <n v="6"/>
  </r>
  <r>
    <x v="8"/>
    <x v="3"/>
    <s v="OK"/>
    <x v="0"/>
    <m/>
    <m/>
    <m/>
    <m/>
    <s v="170390"/>
    <x v="252"/>
    <x v="146"/>
    <x v="17"/>
    <s v="Archdeaconry of Bedford"/>
    <m/>
    <m/>
    <m/>
    <m/>
    <m/>
    <m/>
    <m/>
  </r>
  <r>
    <x v="8"/>
    <x v="3"/>
    <s v="OK"/>
    <x v="0"/>
    <m/>
    <m/>
    <m/>
    <m/>
    <s v="170450"/>
    <x v="253"/>
    <x v="147"/>
    <x v="17"/>
    <s v="Archdeaconry of Bedford"/>
    <m/>
    <m/>
    <m/>
    <m/>
    <m/>
    <m/>
    <m/>
  </r>
  <r>
    <x v="8"/>
    <x v="3"/>
    <s v="No"/>
    <x v="0"/>
    <m/>
    <m/>
    <m/>
    <m/>
    <s v="170600"/>
    <x v="255"/>
    <x v="148"/>
    <x v="17"/>
    <s v="Archdeaconry of Bedford"/>
    <m/>
    <m/>
    <m/>
    <m/>
    <m/>
    <m/>
    <n v="10127"/>
  </r>
  <r>
    <x v="8"/>
    <x v="3"/>
    <s v="OK"/>
    <x v="0"/>
    <m/>
    <m/>
    <m/>
    <m/>
    <s v="170712"/>
    <x v="258"/>
    <x v="149"/>
    <x v="17"/>
    <s v="Archdeaconry of Bedford"/>
    <m/>
    <m/>
    <m/>
    <m/>
    <m/>
    <m/>
    <m/>
  </r>
  <r>
    <x v="8"/>
    <x v="3"/>
    <s v="OK"/>
    <x v="0"/>
    <m/>
    <m/>
    <m/>
    <m/>
    <s v="170760"/>
    <x v="261"/>
    <x v="150"/>
    <x v="17"/>
    <s v="Archdeaconry of Bedford"/>
    <m/>
    <m/>
    <m/>
    <m/>
    <m/>
    <m/>
    <m/>
  </r>
  <r>
    <x v="8"/>
    <x v="3"/>
    <s v="No"/>
    <x v="0"/>
    <m/>
    <m/>
    <m/>
    <m/>
    <s v="170840"/>
    <x v="264"/>
    <x v="151"/>
    <x v="17"/>
    <s v="Archdeaconry of Bedford"/>
    <m/>
    <m/>
    <m/>
    <m/>
    <m/>
    <m/>
    <n v="2945"/>
  </r>
  <r>
    <x v="8"/>
    <x v="3"/>
    <s v="OK"/>
    <x v="1"/>
    <m/>
    <m/>
    <m/>
    <m/>
    <s v="170880"/>
    <x v="267"/>
    <x v="152"/>
    <x v="17"/>
    <s v="Archdeaconry of Bedford"/>
    <m/>
    <m/>
    <m/>
    <m/>
    <m/>
    <m/>
    <m/>
  </r>
  <r>
    <x v="8"/>
    <x v="3"/>
    <s v="No"/>
    <x v="0"/>
    <m/>
    <m/>
    <m/>
    <m/>
    <s v="170940"/>
    <x v="266"/>
    <x v="151"/>
    <x v="17"/>
    <s v="Archdeaconry of Bedford"/>
    <m/>
    <m/>
    <m/>
    <m/>
    <m/>
    <m/>
    <m/>
  </r>
  <r>
    <x v="8"/>
    <x v="3"/>
    <s v="OK"/>
    <x v="0"/>
    <m/>
    <m/>
    <m/>
    <m/>
    <s v="171041"/>
    <x v="268"/>
    <x v="147"/>
    <x v="17"/>
    <s v="Archdeaconry of Bedford"/>
    <m/>
    <m/>
    <m/>
    <m/>
    <m/>
    <m/>
    <m/>
  </r>
  <r>
    <x v="8"/>
    <x v="3"/>
    <s v="No"/>
    <x v="0"/>
    <m/>
    <m/>
    <m/>
    <m/>
    <s v="171840"/>
    <x v="263"/>
    <x v="150"/>
    <x v="17"/>
    <s v="Archdeaconry of Bedford"/>
    <m/>
    <m/>
    <m/>
    <m/>
    <m/>
    <m/>
    <n v="4868"/>
  </r>
  <r>
    <x v="8"/>
    <x v="3"/>
    <s v="OK"/>
    <x v="0"/>
    <m/>
    <m/>
    <m/>
    <m/>
    <s v="171910"/>
    <x v="257"/>
    <x v="148"/>
    <x v="17"/>
    <s v="Archdeaconry of Bedford"/>
    <m/>
    <m/>
    <m/>
    <m/>
    <m/>
    <m/>
    <m/>
  </r>
  <r>
    <x v="8"/>
    <x v="3"/>
    <s v="OK"/>
    <x v="0"/>
    <m/>
    <m/>
    <m/>
    <m/>
    <s v="171950"/>
    <x v="256"/>
    <x v="148"/>
    <x v="17"/>
    <s v="Archdeaconry of Bedford"/>
    <m/>
    <m/>
    <m/>
    <m/>
    <m/>
    <m/>
    <m/>
  </r>
  <r>
    <x v="8"/>
    <x v="3"/>
    <s v="No"/>
    <x v="0"/>
    <m/>
    <m/>
    <m/>
    <m/>
    <s v="172030"/>
    <x v="259"/>
    <x v="149"/>
    <x v="17"/>
    <s v="Archdeaconry of Bedford"/>
    <m/>
    <m/>
    <m/>
    <m/>
    <m/>
    <m/>
    <n v="26682.17"/>
  </r>
  <r>
    <x v="8"/>
    <x v="3"/>
    <s v="OK"/>
    <x v="0"/>
    <m/>
    <m/>
    <m/>
    <m/>
    <s v="172140"/>
    <x v="269"/>
    <x v="147"/>
    <x v="17"/>
    <s v="Archdeaconry of Bedford"/>
    <m/>
    <m/>
    <m/>
    <m/>
    <m/>
    <m/>
    <m/>
  </r>
  <r>
    <x v="8"/>
    <x v="3"/>
    <s v="No"/>
    <x v="0"/>
    <m/>
    <m/>
    <m/>
    <m/>
    <s v="172290"/>
    <x v="270"/>
    <x v="153"/>
    <x v="17"/>
    <s v="Archdeaconry of Bedford"/>
    <m/>
    <m/>
    <m/>
    <m/>
    <m/>
    <m/>
    <n v="15976.799999999996"/>
  </r>
  <r>
    <x v="8"/>
    <x v="3"/>
    <s v="OK"/>
    <x v="0"/>
    <m/>
    <m/>
    <m/>
    <m/>
    <s v="172510"/>
    <x v="260"/>
    <x v="149"/>
    <x v="17"/>
    <s v="Archdeaconry of Bedford"/>
    <m/>
    <m/>
    <m/>
    <m/>
    <m/>
    <m/>
    <m/>
  </r>
  <r>
    <x v="8"/>
    <x v="3"/>
    <s v="No"/>
    <x v="0"/>
    <m/>
    <m/>
    <m/>
    <m/>
    <s v="172520"/>
    <x v="254"/>
    <x v="147"/>
    <x v="17"/>
    <s v="Archdeaconry of Bedford"/>
    <m/>
    <m/>
    <m/>
    <m/>
    <m/>
    <m/>
    <n v="3421"/>
  </r>
  <r>
    <x v="8"/>
    <x v="3"/>
    <s v="OK"/>
    <x v="0"/>
    <m/>
    <m/>
    <m/>
    <m/>
    <s v="172910"/>
    <x v="262"/>
    <x v="150"/>
    <x v="17"/>
    <s v="Archdeaconry of Bedford"/>
    <m/>
    <m/>
    <m/>
    <m/>
    <m/>
    <m/>
    <m/>
  </r>
  <r>
    <x v="8"/>
    <x v="3"/>
    <s v="No"/>
    <x v="0"/>
    <m/>
    <m/>
    <m/>
    <m/>
    <s v="172980"/>
    <x v="265"/>
    <x v="151"/>
    <x v="17"/>
    <s v="Archdeaconry of Bedford"/>
    <m/>
    <m/>
    <m/>
    <m/>
    <m/>
    <m/>
    <m/>
  </r>
  <r>
    <x v="8"/>
    <x v="3"/>
    <s v="OK"/>
    <x v="0"/>
    <m/>
    <m/>
    <m/>
    <m/>
    <s v="180400"/>
    <x v="271"/>
    <x v="154"/>
    <x v="18"/>
    <s v="Archdeaconry of Bedford"/>
    <m/>
    <m/>
    <m/>
    <m/>
    <m/>
    <m/>
    <m/>
  </r>
  <r>
    <x v="8"/>
    <x v="3"/>
    <s v="No"/>
    <x v="0"/>
    <m/>
    <m/>
    <m/>
    <m/>
    <s v="180640"/>
    <x v="272"/>
    <x v="155"/>
    <x v="18"/>
    <s v="Archdeaconry of Bedford"/>
    <m/>
    <m/>
    <m/>
    <m/>
    <m/>
    <m/>
    <n v="3974.25"/>
  </r>
  <r>
    <x v="8"/>
    <x v="3"/>
    <s v="OK"/>
    <x v="0"/>
    <m/>
    <m/>
    <m/>
    <m/>
    <s v="180830"/>
    <x v="273"/>
    <x v="156"/>
    <x v="18"/>
    <s v="Archdeaconry of Bedford"/>
    <m/>
    <m/>
    <m/>
    <m/>
    <m/>
    <m/>
    <m/>
  </r>
  <r>
    <x v="8"/>
    <x v="3"/>
    <s v="OK"/>
    <x v="0"/>
    <m/>
    <m/>
    <m/>
    <m/>
    <s v="180870"/>
    <x v="274"/>
    <x v="157"/>
    <x v="18"/>
    <s v="Archdeaconry of Bedford"/>
    <m/>
    <m/>
    <m/>
    <m/>
    <m/>
    <m/>
    <m/>
  </r>
  <r>
    <x v="8"/>
    <x v="3"/>
    <s v="No"/>
    <x v="0"/>
    <m/>
    <m/>
    <m/>
    <m/>
    <s v="181160"/>
    <x v="276"/>
    <x v="154"/>
    <x v="18"/>
    <s v="Archdeaconry of Bedford"/>
    <m/>
    <m/>
    <m/>
    <m/>
    <m/>
    <m/>
    <n v="7285.4000000000015"/>
  </r>
  <r>
    <x v="8"/>
    <x v="3"/>
    <s v="OK"/>
    <x v="0"/>
    <m/>
    <m/>
    <m/>
    <m/>
    <s v="181310"/>
    <x v="277"/>
    <x v="154"/>
    <x v="18"/>
    <s v="Archdeaconry of Bedford"/>
    <m/>
    <m/>
    <m/>
    <m/>
    <m/>
    <m/>
    <m/>
  </r>
  <r>
    <x v="8"/>
    <x v="3"/>
    <s v="No"/>
    <x v="0"/>
    <m/>
    <m/>
    <m/>
    <m/>
    <s v="181360"/>
    <x v="278"/>
    <x v="158"/>
    <x v="18"/>
    <s v="Archdeaconry of Bedford"/>
    <m/>
    <m/>
    <m/>
    <m/>
    <m/>
    <m/>
    <n v="32050"/>
  </r>
  <r>
    <x v="8"/>
    <x v="3"/>
    <s v="OK"/>
    <x v="0"/>
    <m/>
    <m/>
    <m/>
    <m/>
    <s v="181420"/>
    <x v="279"/>
    <x v="159"/>
    <x v="18"/>
    <s v="Archdeaconry of Bedford"/>
    <m/>
    <m/>
    <m/>
    <m/>
    <m/>
    <m/>
    <m/>
  </r>
  <r>
    <x v="8"/>
    <x v="3"/>
    <s v="No"/>
    <x v="0"/>
    <m/>
    <m/>
    <m/>
    <m/>
    <s v="181530"/>
    <x v="280"/>
    <x v="154"/>
    <x v="18"/>
    <s v="Archdeaconry of Bedford"/>
    <m/>
    <m/>
    <m/>
    <m/>
    <m/>
    <m/>
    <n v="4690"/>
  </r>
  <r>
    <x v="8"/>
    <x v="3"/>
    <s v="OK"/>
    <x v="0"/>
    <m/>
    <m/>
    <m/>
    <m/>
    <s v="181535"/>
    <x v="281"/>
    <x v="154"/>
    <x v="18"/>
    <s v="Archdeaconry of Bedford"/>
    <m/>
    <m/>
    <m/>
    <m/>
    <m/>
    <m/>
    <m/>
  </r>
  <r>
    <x v="8"/>
    <x v="3"/>
    <s v="No"/>
    <x v="0"/>
    <m/>
    <m/>
    <m/>
    <m/>
    <s v="181540"/>
    <x v="282"/>
    <x v="154"/>
    <x v="18"/>
    <s v="Archdeaconry of Bedford"/>
    <m/>
    <m/>
    <m/>
    <m/>
    <m/>
    <m/>
    <n v="14618"/>
  </r>
  <r>
    <x v="8"/>
    <x v="3"/>
    <s v="No"/>
    <x v="0"/>
    <m/>
    <m/>
    <m/>
    <m/>
    <s v="182390"/>
    <x v="283"/>
    <x v="160"/>
    <x v="18"/>
    <s v="Archdeaconry of Bedford"/>
    <m/>
    <m/>
    <m/>
    <m/>
    <m/>
    <m/>
    <n v="11316"/>
  </r>
  <r>
    <x v="8"/>
    <x v="3"/>
    <s v="OK"/>
    <x v="0"/>
    <m/>
    <m/>
    <m/>
    <m/>
    <s v="182490"/>
    <x v="284"/>
    <x v="159"/>
    <x v="18"/>
    <s v="Archdeaconry of Bedford"/>
    <m/>
    <m/>
    <m/>
    <m/>
    <m/>
    <m/>
    <m/>
  </r>
  <r>
    <x v="8"/>
    <x v="3"/>
    <s v="No"/>
    <x v="0"/>
    <m/>
    <m/>
    <m/>
    <m/>
    <s v="182571"/>
    <x v="285"/>
    <x v="160"/>
    <x v="18"/>
    <s v="Archdeaconry of Bedford"/>
    <m/>
    <m/>
    <m/>
    <m/>
    <m/>
    <m/>
    <m/>
  </r>
  <r>
    <x v="8"/>
    <x v="3"/>
    <s v="No"/>
    <x v="0"/>
    <m/>
    <m/>
    <m/>
    <m/>
    <s v="182590"/>
    <x v="286"/>
    <x v="155"/>
    <x v="18"/>
    <s v="Archdeaconry of Bedford"/>
    <m/>
    <m/>
    <m/>
    <m/>
    <m/>
    <m/>
    <m/>
  </r>
  <r>
    <x v="8"/>
    <x v="3"/>
    <s v="OK"/>
    <x v="0"/>
    <m/>
    <m/>
    <m/>
    <m/>
    <s v="182610"/>
    <x v="287"/>
    <x v="160"/>
    <x v="18"/>
    <s v="Archdeaconry of Bedford"/>
    <m/>
    <m/>
    <m/>
    <m/>
    <m/>
    <m/>
    <m/>
  </r>
  <r>
    <x v="8"/>
    <x v="3"/>
    <s v="OK"/>
    <x v="0"/>
    <m/>
    <m/>
    <m/>
    <m/>
    <s v="182861"/>
    <x v="288"/>
    <x v="159"/>
    <x v="18"/>
    <s v="Archdeaconry of Bedford"/>
    <m/>
    <m/>
    <m/>
    <m/>
    <m/>
    <m/>
    <m/>
  </r>
  <r>
    <x v="8"/>
    <x v="3"/>
    <s v="No"/>
    <x v="0"/>
    <m/>
    <m/>
    <m/>
    <m/>
    <s v="200590"/>
    <x v="290"/>
    <x v="162"/>
    <x v="19"/>
    <s v="Archdeaconry of Bedford"/>
    <m/>
    <m/>
    <m/>
    <m/>
    <m/>
    <m/>
    <n v="21810"/>
  </r>
  <r>
    <x v="8"/>
    <x v="3"/>
    <s v="OK"/>
    <x v="0"/>
    <m/>
    <m/>
    <m/>
    <m/>
    <s v="200941"/>
    <x v="292"/>
    <x v="164"/>
    <x v="19"/>
    <s v="Archdeaconry of Bedford"/>
    <m/>
    <m/>
    <m/>
    <m/>
    <m/>
    <m/>
    <m/>
  </r>
  <r>
    <x v="8"/>
    <x v="3"/>
    <s v="No"/>
    <x v="0"/>
    <m/>
    <m/>
    <m/>
    <m/>
    <s v="201510"/>
    <x v="293"/>
    <x v="165"/>
    <x v="19"/>
    <s v="Archdeaconry of Bedford"/>
    <m/>
    <m/>
    <m/>
    <m/>
    <m/>
    <m/>
    <n v="11242"/>
  </r>
  <r>
    <x v="8"/>
    <x v="3"/>
    <s v="OK"/>
    <x v="0"/>
    <m/>
    <m/>
    <m/>
    <m/>
    <s v="201680"/>
    <x v="295"/>
    <x v="167"/>
    <x v="19"/>
    <s v="Archdeaconry of Bedford"/>
    <m/>
    <m/>
    <m/>
    <m/>
    <m/>
    <m/>
    <m/>
  </r>
  <r>
    <x v="8"/>
    <x v="3"/>
    <s v="No"/>
    <x v="0"/>
    <m/>
    <m/>
    <m/>
    <m/>
    <s v="201690"/>
    <x v="305"/>
    <x v="175"/>
    <x v="19"/>
    <s v="Archdeaconry of Bedford"/>
    <m/>
    <m/>
    <m/>
    <m/>
    <m/>
    <m/>
    <n v="23122"/>
  </r>
  <r>
    <x v="8"/>
    <x v="3"/>
    <s v="No"/>
    <x v="0"/>
    <m/>
    <m/>
    <m/>
    <m/>
    <s v="201700"/>
    <x v="297"/>
    <x v="169"/>
    <x v="19"/>
    <s v="Archdeaconry of Bedford"/>
    <m/>
    <m/>
    <m/>
    <m/>
    <m/>
    <m/>
    <n v="4406"/>
  </r>
  <r>
    <x v="8"/>
    <x v="3"/>
    <s v="No"/>
    <x v="0"/>
    <m/>
    <m/>
    <m/>
    <m/>
    <s v="201701"/>
    <x v="298"/>
    <x v="170"/>
    <x v="19"/>
    <s v="Archdeaconry of Bedford"/>
    <m/>
    <m/>
    <m/>
    <m/>
    <m/>
    <m/>
    <n v="19732"/>
  </r>
  <r>
    <x v="8"/>
    <x v="3"/>
    <s v="No"/>
    <x v="0"/>
    <m/>
    <m/>
    <m/>
    <m/>
    <s v="201702"/>
    <x v="294"/>
    <x v="166"/>
    <x v="19"/>
    <s v="Archdeaconry of Bedford"/>
    <m/>
    <m/>
    <m/>
    <m/>
    <m/>
    <m/>
    <n v="4193"/>
  </r>
  <r>
    <x v="8"/>
    <x v="3"/>
    <s v="No"/>
    <x v="1"/>
    <m/>
    <m/>
    <m/>
    <m/>
    <s v="201711"/>
    <x v="300"/>
    <x v="171"/>
    <x v="19"/>
    <s v="Archdeaconry of Bedford"/>
    <m/>
    <m/>
    <m/>
    <m/>
    <m/>
    <m/>
    <n v="22179"/>
  </r>
  <r>
    <x v="8"/>
    <x v="3"/>
    <s v="OK"/>
    <x v="1"/>
    <m/>
    <m/>
    <m/>
    <m/>
    <s v="201712"/>
    <x v="296"/>
    <x v="168"/>
    <x v="19"/>
    <s v="Archdeaconry of Bedford"/>
    <m/>
    <m/>
    <m/>
    <m/>
    <m/>
    <m/>
    <m/>
  </r>
  <r>
    <x v="8"/>
    <x v="3"/>
    <s v="OK"/>
    <x v="0"/>
    <m/>
    <m/>
    <m/>
    <m/>
    <s v="201713"/>
    <x v="301"/>
    <x v="172"/>
    <x v="19"/>
    <s v="Archdeaconry of Bedford"/>
    <m/>
    <m/>
    <m/>
    <m/>
    <m/>
    <m/>
    <m/>
  </r>
  <r>
    <x v="8"/>
    <x v="3"/>
    <s v="No"/>
    <x v="0"/>
    <m/>
    <m/>
    <m/>
    <m/>
    <s v="201730"/>
    <x v="303"/>
    <x v="173"/>
    <x v="19"/>
    <s v="Archdeaconry of Bedford"/>
    <m/>
    <m/>
    <m/>
    <m/>
    <m/>
    <m/>
    <n v="8375"/>
  </r>
  <r>
    <x v="8"/>
    <x v="3"/>
    <s v="No"/>
    <x v="0"/>
    <m/>
    <m/>
    <m/>
    <m/>
    <s v="201740"/>
    <x v="304"/>
    <x v="174"/>
    <x v="19"/>
    <s v="Archdeaconry of Bedford"/>
    <m/>
    <m/>
    <m/>
    <m/>
    <m/>
    <m/>
    <n v="14570"/>
  </r>
  <r>
    <x v="8"/>
    <x v="3"/>
    <s v="OK"/>
    <x v="0"/>
    <m/>
    <m/>
    <m/>
    <m/>
    <s v="202460"/>
    <x v="306"/>
    <x v="176"/>
    <x v="19"/>
    <s v="Archdeaconry of Bedford"/>
    <m/>
    <m/>
    <m/>
    <m/>
    <m/>
    <m/>
    <m/>
  </r>
  <r>
    <x v="8"/>
    <x v="3"/>
    <s v="No"/>
    <x v="1"/>
    <m/>
    <m/>
    <m/>
    <m/>
    <s v="202461"/>
    <x v="289"/>
    <x v="161"/>
    <x v="19"/>
    <s v="Archdeaconry of Bedford"/>
    <m/>
    <m/>
    <m/>
    <m/>
    <m/>
    <m/>
    <n v="9876"/>
  </r>
  <r>
    <x v="8"/>
    <x v="3"/>
    <s v="No"/>
    <x v="0"/>
    <m/>
    <m/>
    <m/>
    <m/>
    <s v="202480"/>
    <x v="307"/>
    <x v="177"/>
    <x v="19"/>
    <s v="Archdeaconry of Bedford"/>
    <m/>
    <m/>
    <m/>
    <m/>
    <m/>
    <m/>
    <n v="7526"/>
  </r>
  <r>
    <x v="8"/>
    <x v="3"/>
    <s v="No"/>
    <x v="0"/>
    <m/>
    <m/>
    <m/>
    <m/>
    <s v="202491"/>
    <x v="308"/>
    <x v="178"/>
    <x v="19"/>
    <s v="Archdeaconry of Bedford"/>
    <m/>
    <m/>
    <m/>
    <m/>
    <m/>
    <m/>
    <n v="9210"/>
  </r>
  <r>
    <x v="8"/>
    <x v="3"/>
    <s v="OK"/>
    <x v="0"/>
    <m/>
    <m/>
    <m/>
    <m/>
    <s v="202950"/>
    <x v="291"/>
    <x v="163"/>
    <x v="19"/>
    <s v="Archdeaconry of Bedford"/>
    <m/>
    <m/>
    <m/>
    <m/>
    <m/>
    <m/>
    <m/>
  </r>
  <r>
    <x v="8"/>
    <x v="3"/>
    <s v="No"/>
    <x v="1"/>
    <m/>
    <m/>
    <m/>
    <m/>
    <s v="210440"/>
    <x v="309"/>
    <x v="179"/>
    <x v="20"/>
    <s v="Archdeaconry of Bedford"/>
    <m/>
    <m/>
    <m/>
    <m/>
    <m/>
    <m/>
    <n v="1345.5"/>
  </r>
  <r>
    <x v="8"/>
    <x v="3"/>
    <s v="No"/>
    <x v="0"/>
    <m/>
    <m/>
    <m/>
    <m/>
    <s v="210460"/>
    <x v="311"/>
    <x v="180"/>
    <x v="20"/>
    <s v="Archdeaconry of Bedford"/>
    <m/>
    <m/>
    <m/>
    <m/>
    <m/>
    <m/>
    <m/>
  </r>
  <r>
    <x v="8"/>
    <x v="3"/>
    <s v="No"/>
    <x v="0"/>
    <m/>
    <m/>
    <m/>
    <m/>
    <s v="210540"/>
    <x v="330"/>
    <x v="186"/>
    <x v="20"/>
    <s v="Archdeaconry of Bedford"/>
    <m/>
    <m/>
    <m/>
    <m/>
    <m/>
    <m/>
    <m/>
  </r>
  <r>
    <x v="8"/>
    <x v="3"/>
    <s v="OK"/>
    <x v="0"/>
    <m/>
    <m/>
    <m/>
    <m/>
    <s v="210630"/>
    <x v="313"/>
    <x v="181"/>
    <x v="20"/>
    <s v="Archdeaconry of Bedford"/>
    <m/>
    <m/>
    <m/>
    <m/>
    <m/>
    <m/>
    <m/>
  </r>
  <r>
    <x v="8"/>
    <x v="3"/>
    <s v="OK"/>
    <x v="0"/>
    <m/>
    <m/>
    <m/>
    <m/>
    <s v="210690"/>
    <x v="333"/>
    <x v="187"/>
    <x v="20"/>
    <s v="Archdeaconry of Bedford"/>
    <m/>
    <m/>
    <m/>
    <m/>
    <m/>
    <m/>
    <m/>
  </r>
  <r>
    <x v="8"/>
    <x v="3"/>
    <s v="No"/>
    <x v="0"/>
    <m/>
    <m/>
    <m/>
    <m/>
    <s v="210730"/>
    <x v="315"/>
    <x v="182"/>
    <x v="20"/>
    <s v="Archdeaconry of Bedford"/>
    <m/>
    <m/>
    <m/>
    <m/>
    <m/>
    <m/>
    <m/>
  </r>
  <r>
    <x v="8"/>
    <x v="3"/>
    <s v="OK"/>
    <x v="0"/>
    <m/>
    <m/>
    <m/>
    <m/>
    <s v="210950"/>
    <x v="318"/>
    <x v="183"/>
    <x v="20"/>
    <s v="Archdeaconry of Bedford"/>
    <m/>
    <m/>
    <m/>
    <m/>
    <m/>
    <m/>
    <m/>
  </r>
  <r>
    <x v="8"/>
    <x v="3"/>
    <s v="No"/>
    <x v="0"/>
    <m/>
    <m/>
    <m/>
    <m/>
    <s v="211120"/>
    <x v="314"/>
    <x v="181"/>
    <x v="20"/>
    <s v="Archdeaconry of Bedford"/>
    <m/>
    <m/>
    <m/>
    <m/>
    <m/>
    <m/>
    <n v="5683"/>
  </r>
  <r>
    <x v="8"/>
    <x v="3"/>
    <s v="No"/>
    <x v="0"/>
    <m/>
    <m/>
    <m/>
    <m/>
    <s v="211430"/>
    <x v="312"/>
    <x v="180"/>
    <x v="20"/>
    <s v="Archdeaconry of Bedford"/>
    <m/>
    <m/>
    <m/>
    <m/>
    <m/>
    <m/>
    <m/>
  </r>
  <r>
    <x v="8"/>
    <x v="3"/>
    <s v="No"/>
    <x v="0"/>
    <m/>
    <m/>
    <m/>
    <m/>
    <s v="211830"/>
    <x v="321"/>
    <x v="184"/>
    <x v="20"/>
    <s v="Archdeaconry of Bedford"/>
    <m/>
    <m/>
    <m/>
    <m/>
    <m/>
    <m/>
    <n v="10157"/>
  </r>
  <r>
    <x v="8"/>
    <x v="3"/>
    <s v="No"/>
    <x v="0"/>
    <m/>
    <m/>
    <m/>
    <m/>
    <s v="211921"/>
    <x v="331"/>
    <x v="186"/>
    <x v="20"/>
    <s v="Archdeaconry of Bedford"/>
    <m/>
    <m/>
    <m/>
    <m/>
    <m/>
    <m/>
    <n v="9999.9599999999991"/>
  </r>
  <r>
    <x v="8"/>
    <x v="3"/>
    <s v="OK"/>
    <x v="0"/>
    <m/>
    <m/>
    <m/>
    <m/>
    <s v="211930"/>
    <x v="323"/>
    <x v="181"/>
    <x v="20"/>
    <s v="Archdeaconry of Bedford"/>
    <m/>
    <m/>
    <m/>
    <m/>
    <m/>
    <m/>
    <m/>
  </r>
  <r>
    <x v="8"/>
    <x v="3"/>
    <s v="OK"/>
    <x v="0"/>
    <m/>
    <m/>
    <m/>
    <m/>
    <s v="211970"/>
    <x v="324"/>
    <x v="184"/>
    <x v="20"/>
    <s v="Archdeaconry of Bedford"/>
    <m/>
    <m/>
    <m/>
    <m/>
    <m/>
    <m/>
    <m/>
  </r>
  <r>
    <x v="8"/>
    <x v="3"/>
    <s v="No"/>
    <x v="0"/>
    <m/>
    <m/>
    <m/>
    <m/>
    <s v="212000"/>
    <x v="325"/>
    <x v="181"/>
    <x v="20"/>
    <s v="Archdeaconry of Bedford"/>
    <m/>
    <m/>
    <m/>
    <m/>
    <m/>
    <m/>
    <n v="1178"/>
  </r>
  <r>
    <x v="8"/>
    <x v="3"/>
    <s v="No"/>
    <x v="0"/>
    <m/>
    <m/>
    <m/>
    <m/>
    <s v="212070"/>
    <x v="316"/>
    <x v="182"/>
    <x v="20"/>
    <s v="Archdeaconry of Bedford"/>
    <m/>
    <m/>
    <m/>
    <m/>
    <m/>
    <m/>
    <n v="4669"/>
  </r>
  <r>
    <x v="8"/>
    <x v="3"/>
    <s v="OK"/>
    <x v="1"/>
    <m/>
    <m/>
    <m/>
    <m/>
    <s v="212130"/>
    <x v="310"/>
    <x v="179"/>
    <x v="20"/>
    <s v="Archdeaconry of Bedford"/>
    <m/>
    <m/>
    <m/>
    <m/>
    <m/>
    <m/>
    <m/>
  </r>
  <r>
    <x v="8"/>
    <x v="3"/>
    <s v="OK"/>
    <x v="0"/>
    <m/>
    <m/>
    <m/>
    <m/>
    <s v="212320"/>
    <x v="319"/>
    <x v="183"/>
    <x v="20"/>
    <s v="Archdeaconry of Bedford"/>
    <m/>
    <m/>
    <m/>
    <m/>
    <m/>
    <m/>
    <m/>
  </r>
  <r>
    <x v="8"/>
    <x v="3"/>
    <s v="OK"/>
    <x v="0"/>
    <m/>
    <m/>
    <m/>
    <m/>
    <s v="212361"/>
    <x v="320"/>
    <x v="183"/>
    <x v="20"/>
    <s v="Archdeaconry of Bedford"/>
    <m/>
    <m/>
    <m/>
    <m/>
    <m/>
    <m/>
    <m/>
  </r>
  <r>
    <x v="8"/>
    <x v="3"/>
    <s v="OK"/>
    <x v="0"/>
    <m/>
    <m/>
    <m/>
    <m/>
    <s v="212380"/>
    <x v="332"/>
    <x v="186"/>
    <x v="20"/>
    <s v="Archdeaconry of Bedford"/>
    <m/>
    <m/>
    <m/>
    <m/>
    <m/>
    <m/>
    <m/>
  </r>
  <r>
    <x v="8"/>
    <x v="3"/>
    <s v="No"/>
    <x v="0"/>
    <m/>
    <m/>
    <m/>
    <m/>
    <s v="212450"/>
    <x v="327"/>
    <x v="181"/>
    <x v="20"/>
    <s v="Archdeaconry of Bedford"/>
    <m/>
    <m/>
    <m/>
    <m/>
    <m/>
    <m/>
    <n v="4350"/>
  </r>
  <r>
    <x v="8"/>
    <x v="3"/>
    <s v="No"/>
    <x v="0"/>
    <m/>
    <m/>
    <m/>
    <m/>
    <s v="212570"/>
    <x v="322"/>
    <x v="184"/>
    <x v="20"/>
    <s v="Archdeaconry of Bedford"/>
    <m/>
    <m/>
    <m/>
    <m/>
    <m/>
    <m/>
    <n v="8770.3499999999985"/>
  </r>
  <r>
    <x v="8"/>
    <x v="3"/>
    <s v="No"/>
    <x v="0"/>
    <m/>
    <m/>
    <m/>
    <m/>
    <s v="212630"/>
    <x v="328"/>
    <x v="181"/>
    <x v="20"/>
    <s v="Archdeaconry of Bedford"/>
    <m/>
    <m/>
    <m/>
    <m/>
    <m/>
    <m/>
    <n v="24259"/>
  </r>
  <r>
    <x v="8"/>
    <x v="3"/>
    <s v="No"/>
    <x v="0"/>
    <m/>
    <m/>
    <m/>
    <m/>
    <s v="212890"/>
    <x v="317"/>
    <x v="182"/>
    <x v="20"/>
    <s v="Archdeaconry of Bedford"/>
    <m/>
    <m/>
    <m/>
    <m/>
    <m/>
    <m/>
    <n v="1500"/>
  </r>
  <r>
    <x v="8"/>
    <x v="3"/>
    <s v="No"/>
    <x v="0"/>
    <m/>
    <m/>
    <m/>
    <m/>
    <s v="213000"/>
    <x v="326"/>
    <x v="181"/>
    <x v="20"/>
    <s v="Archdeaconry of Bedford"/>
    <m/>
    <m/>
    <m/>
    <m/>
    <m/>
    <m/>
    <n v="11966"/>
  </r>
  <r>
    <x v="8"/>
    <x v="3"/>
    <s v="No"/>
    <x v="0"/>
    <m/>
    <m/>
    <m/>
    <m/>
    <s v="213020"/>
    <x v="329"/>
    <x v="185"/>
    <x v="20"/>
    <s v="Archdeaconry of Bedford"/>
    <m/>
    <m/>
    <m/>
    <m/>
    <m/>
    <m/>
    <n v="6995"/>
  </r>
  <r>
    <x v="8"/>
    <x v="3"/>
    <s v="No"/>
    <x v="0"/>
    <m/>
    <m/>
    <m/>
    <m/>
    <s v="230500"/>
    <x v="79"/>
    <x v="55"/>
    <x v="6"/>
    <s v="Archdeaconry of St Albans "/>
    <m/>
    <m/>
    <m/>
    <m/>
    <m/>
    <m/>
    <m/>
  </r>
  <r>
    <x v="8"/>
    <x v="3"/>
    <s v="OK"/>
    <x v="0"/>
    <m/>
    <m/>
    <m/>
    <m/>
    <s v="230501"/>
    <x v="80"/>
    <x v="55"/>
    <x v="6"/>
    <s v="Archdeaconry of St Albans "/>
    <m/>
    <m/>
    <m/>
    <m/>
    <m/>
    <m/>
    <m/>
  </r>
  <r>
    <x v="8"/>
    <x v="3"/>
    <s v="OK"/>
    <x v="0"/>
    <m/>
    <m/>
    <m/>
    <m/>
    <s v="230641"/>
    <x v="81"/>
    <x v="56"/>
    <x v="6"/>
    <s v="Archdeaconry of St Albans "/>
    <m/>
    <m/>
    <m/>
    <m/>
    <m/>
    <m/>
    <m/>
  </r>
  <r>
    <x v="8"/>
    <x v="3"/>
    <s v="No"/>
    <x v="0"/>
    <m/>
    <m/>
    <m/>
    <m/>
    <s v="230642"/>
    <x v="82"/>
    <x v="56"/>
    <x v="6"/>
    <s v="Archdeaconry of St Albans "/>
    <m/>
    <m/>
    <m/>
    <m/>
    <m/>
    <m/>
    <n v="14088"/>
  </r>
  <r>
    <x v="8"/>
    <x v="3"/>
    <s v="OK"/>
    <x v="0"/>
    <m/>
    <m/>
    <m/>
    <m/>
    <s v="230643"/>
    <x v="83"/>
    <x v="56"/>
    <x v="6"/>
    <s v="Archdeaconry of St Albans "/>
    <m/>
    <m/>
    <m/>
    <m/>
    <m/>
    <m/>
    <m/>
  </r>
  <r>
    <x v="8"/>
    <x v="3"/>
    <s v="OK"/>
    <x v="0"/>
    <m/>
    <m/>
    <m/>
    <m/>
    <s v="231171"/>
    <x v="75"/>
    <x v="54"/>
    <x v="6"/>
    <s v="Archdeaconry of St Albans "/>
    <m/>
    <m/>
    <m/>
    <m/>
    <m/>
    <m/>
    <m/>
  </r>
  <r>
    <x v="8"/>
    <x v="3"/>
    <s v="No"/>
    <x v="0"/>
    <m/>
    <m/>
    <m/>
    <m/>
    <s v="231172"/>
    <x v="76"/>
    <x v="54"/>
    <x v="6"/>
    <s v="Archdeaconry of St Albans "/>
    <m/>
    <m/>
    <m/>
    <m/>
    <m/>
    <m/>
    <m/>
  </r>
  <r>
    <x v="8"/>
    <x v="3"/>
    <s v="OK"/>
    <x v="0"/>
    <m/>
    <m/>
    <m/>
    <m/>
    <s v="231173"/>
    <x v="77"/>
    <x v="54"/>
    <x v="6"/>
    <s v="Archdeaconry of St Albans "/>
    <m/>
    <m/>
    <m/>
    <m/>
    <m/>
    <m/>
    <m/>
  </r>
  <r>
    <x v="8"/>
    <x v="3"/>
    <s v="No"/>
    <x v="0"/>
    <m/>
    <m/>
    <m/>
    <m/>
    <s v="231174"/>
    <x v="78"/>
    <x v="54"/>
    <x v="6"/>
    <s v="Archdeaconry of St Albans "/>
    <m/>
    <m/>
    <m/>
    <m/>
    <m/>
    <m/>
    <n v="34114"/>
  </r>
  <r>
    <x v="8"/>
    <x v="3"/>
    <s v="OK"/>
    <x v="0"/>
    <m/>
    <m/>
    <m/>
    <m/>
    <s v="231450"/>
    <x v="84"/>
    <x v="56"/>
    <x v="6"/>
    <s v="Archdeaconry of St Albans "/>
    <m/>
    <m/>
    <m/>
    <m/>
    <m/>
    <m/>
    <m/>
  </r>
  <r>
    <x v="8"/>
    <x v="3"/>
    <e v="#REF!"/>
    <x v="0"/>
    <m/>
    <m/>
    <m/>
    <m/>
    <s v="091280"/>
    <x v="338"/>
    <x v="5"/>
    <x v="1"/>
    <s v="Archdeaconry of St Albans "/>
    <m/>
    <m/>
    <m/>
    <m/>
    <m/>
    <m/>
    <m/>
  </r>
  <r>
    <x v="9"/>
    <x v="0"/>
    <s v="OK"/>
    <x v="0"/>
    <m/>
    <n v="1"/>
    <m/>
    <m/>
    <s v="020201"/>
    <x v="90"/>
    <x v="62"/>
    <x v="7"/>
    <s v="Archdeaconry of Hertford"/>
    <m/>
    <m/>
    <m/>
    <m/>
    <n v="5000"/>
    <m/>
    <m/>
  </r>
  <r>
    <x v="9"/>
    <x v="0"/>
    <s v="No"/>
    <x v="0"/>
    <m/>
    <n v="1"/>
    <m/>
    <m/>
    <s v="020470"/>
    <x v="95"/>
    <x v="66"/>
    <x v="7"/>
    <s v="Archdeaconry of Hertford"/>
    <m/>
    <m/>
    <m/>
    <m/>
    <n v="0"/>
    <m/>
    <m/>
  </r>
  <r>
    <x v="9"/>
    <x v="0"/>
    <s v="OK"/>
    <x v="0"/>
    <m/>
    <n v="1"/>
    <m/>
    <m/>
    <s v="020672"/>
    <x v="85"/>
    <x v="57"/>
    <x v="7"/>
    <s v="Archdeaconry of Hertford"/>
    <m/>
    <m/>
    <m/>
    <m/>
    <n v="10000"/>
    <m/>
    <m/>
  </r>
  <r>
    <x v="9"/>
    <x v="0"/>
    <s v="No"/>
    <x v="0"/>
    <m/>
    <n v="1"/>
    <m/>
    <m/>
    <s v="020850"/>
    <x v="86"/>
    <x v="58"/>
    <x v="7"/>
    <s v="Archdeaconry of Hertford"/>
    <m/>
    <m/>
    <m/>
    <m/>
    <n v="3000"/>
    <m/>
    <m/>
  </r>
  <r>
    <x v="9"/>
    <x v="0"/>
    <s v="OK"/>
    <x v="0"/>
    <m/>
    <n v="1"/>
    <m/>
    <m/>
    <s v="021640"/>
    <x v="87"/>
    <x v="59"/>
    <x v="7"/>
    <s v="Archdeaconry of Hertford"/>
    <m/>
    <m/>
    <m/>
    <m/>
    <n v="7304.5"/>
    <m/>
    <m/>
  </r>
  <r>
    <x v="9"/>
    <x v="0"/>
    <s v="No"/>
    <x v="0"/>
    <m/>
    <n v="1"/>
    <m/>
    <m/>
    <s v="021750"/>
    <x v="88"/>
    <x v="60"/>
    <x v="7"/>
    <s v="Archdeaconry of Hertford"/>
    <m/>
    <m/>
    <m/>
    <m/>
    <n v="2000"/>
    <m/>
    <m/>
  </r>
  <r>
    <x v="9"/>
    <x v="0"/>
    <s v="OK"/>
    <x v="0"/>
    <m/>
    <n v="1"/>
    <m/>
    <m/>
    <s v="021860"/>
    <x v="89"/>
    <x v="61"/>
    <x v="7"/>
    <s v="Archdeaconry of Hertford"/>
    <m/>
    <m/>
    <m/>
    <m/>
    <n v="6003.17"/>
    <m/>
    <m/>
  </r>
  <r>
    <x v="9"/>
    <x v="0"/>
    <s v="OK"/>
    <x v="0"/>
    <m/>
    <n v="1"/>
    <m/>
    <m/>
    <s v="022110"/>
    <x v="91"/>
    <x v="63"/>
    <x v="7"/>
    <s v="Archdeaconry of Hertford"/>
    <m/>
    <m/>
    <m/>
    <m/>
    <n v="0"/>
    <m/>
    <m/>
  </r>
  <r>
    <x v="9"/>
    <x v="0"/>
    <s v="OK"/>
    <x v="0"/>
    <m/>
    <n v="1"/>
    <m/>
    <m/>
    <s v="022362"/>
    <x v="93"/>
    <x v="64"/>
    <x v="7"/>
    <s v="Archdeaconry of Hertford"/>
    <m/>
    <m/>
    <m/>
    <m/>
    <n v="5783"/>
    <m/>
    <m/>
  </r>
  <r>
    <x v="9"/>
    <x v="0"/>
    <s v="OK"/>
    <x v="0"/>
    <m/>
    <n v="1"/>
    <m/>
    <m/>
    <s v="022363"/>
    <x v="92"/>
    <x v="63"/>
    <x v="7"/>
    <s v="Archdeaconry of Hertford"/>
    <m/>
    <m/>
    <m/>
    <m/>
    <n v="689"/>
    <m/>
    <m/>
  </r>
  <r>
    <x v="9"/>
    <x v="0"/>
    <s v="No"/>
    <x v="0"/>
    <m/>
    <n v="1"/>
    <m/>
    <m/>
    <s v="022600"/>
    <x v="94"/>
    <x v="65"/>
    <x v="7"/>
    <s v="Archdeaconry of Hertford"/>
    <m/>
    <m/>
    <m/>
    <m/>
    <n v="3000"/>
    <m/>
    <m/>
  </r>
  <r>
    <x v="9"/>
    <x v="0"/>
    <s v="OK"/>
    <x v="0"/>
    <m/>
    <n v="1"/>
    <m/>
    <m/>
    <s v="030480"/>
    <x v="0"/>
    <x v="0"/>
    <x v="0"/>
    <s v="Archdeaconry of St Albans "/>
    <m/>
    <m/>
    <m/>
    <m/>
    <n v="977"/>
    <m/>
    <m/>
  </r>
  <r>
    <x v="9"/>
    <x v="0"/>
    <s v="OK"/>
    <x v="0"/>
    <m/>
    <n v="1"/>
    <m/>
    <m/>
    <s v="031050"/>
    <x v="2"/>
    <x v="1"/>
    <x v="0"/>
    <s v="Archdeaconry of St Albans "/>
    <m/>
    <m/>
    <m/>
    <m/>
    <n v="10544"/>
    <m/>
    <m/>
  </r>
  <r>
    <x v="9"/>
    <x v="0"/>
    <s v="OK"/>
    <x v="0"/>
    <m/>
    <n v="1"/>
    <m/>
    <m/>
    <s v="031060"/>
    <x v="3"/>
    <x v="1"/>
    <x v="0"/>
    <s v="Archdeaconry of St Albans "/>
    <m/>
    <m/>
    <m/>
    <m/>
    <n v="0"/>
    <m/>
    <m/>
  </r>
  <r>
    <x v="9"/>
    <x v="0"/>
    <s v="OK"/>
    <x v="0"/>
    <m/>
    <n v="1"/>
    <m/>
    <m/>
    <s v="031620"/>
    <x v="4"/>
    <x v="1"/>
    <x v="0"/>
    <s v="Archdeaconry of St Albans "/>
    <m/>
    <m/>
    <m/>
    <m/>
    <n v="3459"/>
    <m/>
    <m/>
  </r>
  <r>
    <x v="9"/>
    <x v="0"/>
    <s v="OK"/>
    <x v="0"/>
    <m/>
    <n v="1"/>
    <m/>
    <m/>
    <s v="031851"/>
    <x v="5"/>
    <x v="1"/>
    <x v="0"/>
    <s v="Archdeaconry of St Albans "/>
    <m/>
    <m/>
    <m/>
    <m/>
    <n v="641.75"/>
    <m/>
    <m/>
  </r>
  <r>
    <x v="9"/>
    <x v="0"/>
    <s v="OK"/>
    <x v="0"/>
    <m/>
    <n v="1"/>
    <m/>
    <m/>
    <s v="031901"/>
    <x v="7"/>
    <x v="2"/>
    <x v="0"/>
    <s v="Archdeaconry of St Albans "/>
    <m/>
    <m/>
    <m/>
    <m/>
    <n v="4540"/>
    <m/>
    <m/>
  </r>
  <r>
    <x v="9"/>
    <x v="0"/>
    <s v="OK"/>
    <x v="0"/>
    <m/>
    <n v="1"/>
    <m/>
    <m/>
    <s v="032020"/>
    <x v="6"/>
    <x v="1"/>
    <x v="0"/>
    <s v="Archdeaconry of St Albans "/>
    <m/>
    <m/>
    <m/>
    <m/>
    <n v="3830"/>
    <m/>
    <m/>
  </r>
  <r>
    <x v="9"/>
    <x v="0"/>
    <s v="OK"/>
    <x v="0"/>
    <m/>
    <n v="1"/>
    <m/>
    <m/>
    <s v="032500"/>
    <x v="1"/>
    <x v="0"/>
    <x v="0"/>
    <s v="Archdeaconry of St Albans "/>
    <m/>
    <m/>
    <m/>
    <m/>
    <n v="7560"/>
    <m/>
    <m/>
  </r>
  <r>
    <x v="9"/>
    <x v="0"/>
    <s v="No"/>
    <x v="0"/>
    <m/>
    <n v="1"/>
    <m/>
    <m/>
    <s v="032621"/>
    <x v="8"/>
    <x v="3"/>
    <x v="0"/>
    <s v="Archdeaconry of St Albans "/>
    <m/>
    <m/>
    <m/>
    <m/>
    <n v="15000"/>
    <m/>
    <m/>
  </r>
  <r>
    <x v="9"/>
    <x v="0"/>
    <s v="No"/>
    <x v="0"/>
    <m/>
    <n v="1"/>
    <m/>
    <m/>
    <s v="032880"/>
    <x v="9"/>
    <x v="2"/>
    <x v="0"/>
    <s v="Archdeaconry of St Albans "/>
    <m/>
    <m/>
    <m/>
    <m/>
    <n v="2250"/>
    <m/>
    <m/>
  </r>
  <r>
    <x v="9"/>
    <x v="0"/>
    <s v="No"/>
    <x v="0"/>
    <m/>
    <n v="1"/>
    <m/>
    <m/>
    <s v="040020"/>
    <x v="96"/>
    <x v="67"/>
    <x v="8"/>
    <s v="Archdeaconry of Hertford"/>
    <m/>
    <m/>
    <m/>
    <m/>
    <n v="0"/>
    <m/>
    <m/>
  </r>
  <r>
    <x v="9"/>
    <x v="0"/>
    <s v="OK"/>
    <x v="0"/>
    <m/>
    <n v="1"/>
    <m/>
    <m/>
    <s v="040430"/>
    <x v="99"/>
    <x v="69"/>
    <x v="8"/>
    <s v="Archdeaconry of Hertford"/>
    <m/>
    <m/>
    <m/>
    <m/>
    <n v="8832"/>
    <m/>
    <m/>
  </r>
  <r>
    <x v="9"/>
    <x v="0"/>
    <s v="No"/>
    <x v="0"/>
    <m/>
    <n v="1"/>
    <m/>
    <m/>
    <s v="040520"/>
    <x v="100"/>
    <x v="70"/>
    <x v="8"/>
    <s v="Archdeaconry of Hertford"/>
    <m/>
    <m/>
    <m/>
    <m/>
    <n v="0"/>
    <m/>
    <m/>
  </r>
  <r>
    <x v="9"/>
    <x v="0"/>
    <s v="No"/>
    <x v="0"/>
    <m/>
    <n v="1"/>
    <m/>
    <m/>
    <s v="040990"/>
    <x v="101"/>
    <x v="70"/>
    <x v="8"/>
    <s v="Archdeaconry of Hertford"/>
    <m/>
    <m/>
    <m/>
    <m/>
    <n v="0"/>
    <m/>
    <m/>
  </r>
  <r>
    <x v="9"/>
    <x v="0"/>
    <s v="No"/>
    <x v="0"/>
    <m/>
    <n v="1"/>
    <m/>
    <m/>
    <s v="041000"/>
    <x v="103"/>
    <x v="71"/>
    <x v="8"/>
    <s v="Archdeaconry of Hertford"/>
    <m/>
    <m/>
    <m/>
    <m/>
    <n v="0"/>
    <m/>
    <m/>
  </r>
  <r>
    <x v="9"/>
    <x v="0"/>
    <s v="OK"/>
    <x v="0"/>
    <m/>
    <n v="1"/>
    <m/>
    <m/>
    <s v="041250"/>
    <x v="104"/>
    <x v="71"/>
    <x v="8"/>
    <s v="Archdeaconry of Hertford"/>
    <m/>
    <m/>
    <m/>
    <m/>
    <n v="3242"/>
    <m/>
    <m/>
  </r>
  <r>
    <x v="9"/>
    <x v="0"/>
    <s v="No"/>
    <x v="0"/>
    <m/>
    <n v="1"/>
    <m/>
    <m/>
    <s v="041300"/>
    <x v="105"/>
    <x v="72"/>
    <x v="8"/>
    <s v="Archdeaconry of Hertford"/>
    <m/>
    <m/>
    <m/>
    <m/>
    <n v="0"/>
    <m/>
    <m/>
  </r>
  <r>
    <x v="9"/>
    <x v="0"/>
    <s v="No"/>
    <x v="0"/>
    <m/>
    <n v="1"/>
    <m/>
    <m/>
    <s v="041630"/>
    <x v="97"/>
    <x v="67"/>
    <x v="8"/>
    <s v="Archdeaconry of Hertford"/>
    <m/>
    <m/>
    <m/>
    <m/>
    <n v="750"/>
    <m/>
    <m/>
  </r>
  <r>
    <x v="9"/>
    <x v="0"/>
    <s v="OK"/>
    <x v="0"/>
    <m/>
    <n v="1"/>
    <m/>
    <m/>
    <s v="041650"/>
    <x v="109"/>
    <x v="74"/>
    <x v="8"/>
    <s v="Archdeaconry of Hertford"/>
    <m/>
    <m/>
    <m/>
    <m/>
    <n v="0"/>
    <m/>
    <m/>
  </r>
  <r>
    <x v="9"/>
    <x v="0"/>
    <s v="No"/>
    <x v="0"/>
    <m/>
    <n v="1"/>
    <m/>
    <m/>
    <s v="041850"/>
    <x v="106"/>
    <x v="67"/>
    <x v="8"/>
    <s v="Archdeaconry of Hertford"/>
    <m/>
    <m/>
    <m/>
    <m/>
    <n v="2000"/>
    <m/>
    <m/>
  </r>
  <r>
    <x v="9"/>
    <x v="0"/>
    <s v="OK"/>
    <x v="0"/>
    <m/>
    <n v="1"/>
    <m/>
    <m/>
    <s v="042170"/>
    <x v="110"/>
    <x v="74"/>
    <x v="8"/>
    <s v="Archdeaconry of Hertford"/>
    <m/>
    <m/>
    <m/>
    <m/>
    <n v="639"/>
    <m/>
    <m/>
  </r>
  <r>
    <x v="9"/>
    <x v="0"/>
    <s v="OK"/>
    <x v="0"/>
    <m/>
    <n v="1"/>
    <m/>
    <m/>
    <s v="042310"/>
    <x v="107"/>
    <x v="73"/>
    <x v="8"/>
    <s v="Archdeaconry of Hertford"/>
    <m/>
    <m/>
    <m/>
    <m/>
    <n v="0"/>
    <m/>
    <m/>
  </r>
  <r>
    <x v="9"/>
    <x v="0"/>
    <s v="OK"/>
    <x v="0"/>
    <m/>
    <n v="1"/>
    <m/>
    <m/>
    <s v="042400"/>
    <x v="108"/>
    <x v="74"/>
    <x v="8"/>
    <s v="Archdeaconry of Hertford"/>
    <m/>
    <m/>
    <m/>
    <m/>
    <n v="5221"/>
    <m/>
    <m/>
  </r>
  <r>
    <x v="9"/>
    <x v="0"/>
    <s v="No"/>
    <x v="0"/>
    <m/>
    <n v="1"/>
    <m/>
    <m/>
    <s v="042451"/>
    <x v="102"/>
    <x v="70"/>
    <x v="8"/>
    <s v="Archdeaconry of Hertford"/>
    <m/>
    <m/>
    <m/>
    <m/>
    <n v="0"/>
    <m/>
    <m/>
  </r>
  <r>
    <x v="9"/>
    <x v="0"/>
    <s v="No"/>
    <x v="0"/>
    <m/>
    <n v="1"/>
    <m/>
    <m/>
    <s v="042550"/>
    <x v="98"/>
    <x v="68"/>
    <x v="8"/>
    <s v="Archdeaconry of Hertford"/>
    <m/>
    <m/>
    <m/>
    <m/>
    <n v="1500"/>
    <m/>
    <m/>
  </r>
  <r>
    <x v="9"/>
    <x v="0"/>
    <s v="OK"/>
    <x v="1"/>
    <m/>
    <n v="1"/>
    <m/>
    <m/>
    <s v="042552"/>
    <x v="111"/>
    <x v="75"/>
    <x v="8"/>
    <s v="Archdeaconry of Hertford"/>
    <m/>
    <m/>
    <m/>
    <m/>
    <n v="8193.5"/>
    <m/>
    <m/>
  </r>
  <r>
    <x v="9"/>
    <x v="0"/>
    <s v="OK"/>
    <x v="0"/>
    <m/>
    <n v="1"/>
    <m/>
    <m/>
    <s v="050060"/>
    <x v="115"/>
    <x v="78"/>
    <x v="9"/>
    <s v="Archdeaconry of Hertford"/>
    <m/>
    <m/>
    <m/>
    <m/>
    <n v="983"/>
    <m/>
    <m/>
  </r>
  <r>
    <x v="9"/>
    <x v="0"/>
    <s v="OK"/>
    <x v="0"/>
    <m/>
    <n v="1"/>
    <m/>
    <m/>
    <s v="050080"/>
    <x v="119"/>
    <x v="79"/>
    <x v="9"/>
    <s v="Archdeaconry of Hertford"/>
    <m/>
    <m/>
    <m/>
    <m/>
    <n v="1392"/>
    <m/>
    <m/>
  </r>
  <r>
    <x v="9"/>
    <x v="0"/>
    <s v="OK"/>
    <x v="0"/>
    <m/>
    <n v="1"/>
    <m/>
    <m/>
    <s v="050110"/>
    <x v="122"/>
    <x v="80"/>
    <x v="9"/>
    <s v="Archdeaconry of Hertford"/>
    <m/>
    <m/>
    <m/>
    <m/>
    <n v="5778"/>
    <m/>
    <m/>
  </r>
  <r>
    <x v="9"/>
    <x v="0"/>
    <s v="No"/>
    <x v="0"/>
    <m/>
    <n v="1"/>
    <m/>
    <m/>
    <s v="050120"/>
    <x v="123"/>
    <x v="81"/>
    <x v="9"/>
    <s v="Archdeaconry of Hertford"/>
    <m/>
    <m/>
    <m/>
    <m/>
    <n v="600"/>
    <m/>
    <m/>
  </r>
  <r>
    <x v="9"/>
    <x v="0"/>
    <s v="OK"/>
    <x v="0"/>
    <m/>
    <n v="1"/>
    <m/>
    <m/>
    <s v="050160"/>
    <x v="112"/>
    <x v="76"/>
    <x v="9"/>
    <s v="Archdeaconry of Hertford"/>
    <m/>
    <m/>
    <m/>
    <m/>
    <n v="4000"/>
    <m/>
    <m/>
  </r>
  <r>
    <x v="9"/>
    <x v="0"/>
    <s v="OK"/>
    <x v="0"/>
    <m/>
    <n v="1"/>
    <m/>
    <m/>
    <s v="050171"/>
    <x v="126"/>
    <x v="82"/>
    <x v="9"/>
    <s v="Archdeaconry of Hertford"/>
    <m/>
    <m/>
    <m/>
    <m/>
    <n v="1484"/>
    <m/>
    <m/>
  </r>
  <r>
    <x v="9"/>
    <x v="0"/>
    <s v="OK"/>
    <x v="0"/>
    <m/>
    <n v="1"/>
    <m/>
    <m/>
    <s v="050180"/>
    <x v="128"/>
    <x v="82"/>
    <x v="9"/>
    <s v="Archdeaconry of Hertford"/>
    <m/>
    <m/>
    <m/>
    <m/>
    <n v="0"/>
    <m/>
    <m/>
  </r>
  <r>
    <x v="9"/>
    <x v="0"/>
    <s v="OK"/>
    <x v="0"/>
    <m/>
    <n v="1"/>
    <m/>
    <m/>
    <s v="050360"/>
    <x v="129"/>
    <x v="79"/>
    <x v="9"/>
    <s v="Archdeaconry of Hertford"/>
    <m/>
    <m/>
    <m/>
    <m/>
    <n v="1500"/>
    <m/>
    <m/>
  </r>
  <r>
    <x v="9"/>
    <x v="0"/>
    <s v="No"/>
    <x v="0"/>
    <m/>
    <n v="1"/>
    <m/>
    <m/>
    <s v="050530"/>
    <x v="116"/>
    <x v="78"/>
    <x v="9"/>
    <s v="Archdeaconry of Hertford"/>
    <m/>
    <m/>
    <m/>
    <m/>
    <n v="1840"/>
    <m/>
    <m/>
  </r>
  <r>
    <x v="9"/>
    <x v="0"/>
    <s v="No"/>
    <x v="0"/>
    <m/>
    <n v="1"/>
    <m/>
    <m/>
    <s v="050581"/>
    <x v="113"/>
    <x v="76"/>
    <x v="9"/>
    <s v="Archdeaconry of Hertford"/>
    <m/>
    <m/>
    <m/>
    <m/>
    <n v="0"/>
    <m/>
    <m/>
  </r>
  <r>
    <x v="9"/>
    <x v="0"/>
    <s v="OK"/>
    <x v="0"/>
    <m/>
    <n v="1"/>
    <m/>
    <m/>
    <s v="050711"/>
    <x v="130"/>
    <x v="77"/>
    <x v="9"/>
    <s v="Archdeaconry of Hertford"/>
    <m/>
    <m/>
    <m/>
    <m/>
    <n v="578"/>
    <m/>
    <m/>
  </r>
  <r>
    <x v="9"/>
    <x v="0"/>
    <s v="No"/>
    <x v="0"/>
    <m/>
    <n v="1"/>
    <m/>
    <m/>
    <s v="050770"/>
    <x v="120"/>
    <x v="79"/>
    <x v="9"/>
    <s v="Archdeaconry of Hertford"/>
    <m/>
    <m/>
    <m/>
    <m/>
    <n v="900"/>
    <m/>
    <m/>
  </r>
  <r>
    <x v="9"/>
    <x v="0"/>
    <s v="OK"/>
    <x v="0"/>
    <m/>
    <n v="1"/>
    <m/>
    <m/>
    <s v="051070"/>
    <x v="117"/>
    <x v="78"/>
    <x v="9"/>
    <s v="Archdeaconry of Hertford"/>
    <m/>
    <m/>
    <m/>
    <m/>
    <n v="2750"/>
    <m/>
    <m/>
  </r>
  <r>
    <x v="9"/>
    <x v="0"/>
    <s v="OK"/>
    <x v="0"/>
    <m/>
    <n v="1"/>
    <m/>
    <m/>
    <s v="051270"/>
    <x v="134"/>
    <x v="80"/>
    <x v="9"/>
    <s v="Archdeaconry of Hertford"/>
    <m/>
    <m/>
    <m/>
    <m/>
    <n v="548.33000000000004"/>
    <m/>
    <m/>
  </r>
  <r>
    <x v="9"/>
    <x v="0"/>
    <s v="OK"/>
    <x v="0"/>
    <m/>
    <n v="1"/>
    <m/>
    <m/>
    <s v="051400"/>
    <x v="136"/>
    <x v="83"/>
    <x v="9"/>
    <s v="Archdeaconry of Hertford"/>
    <m/>
    <m/>
    <m/>
    <m/>
    <n v="0"/>
    <m/>
    <m/>
  </r>
  <r>
    <x v="9"/>
    <x v="0"/>
    <s v="OK"/>
    <x v="0"/>
    <m/>
    <n v="1"/>
    <m/>
    <m/>
    <s v="051501"/>
    <x v="124"/>
    <x v="81"/>
    <x v="9"/>
    <s v="Archdeaconry of Hertford"/>
    <m/>
    <m/>
    <m/>
    <m/>
    <n v="0"/>
    <m/>
    <m/>
  </r>
  <r>
    <x v="9"/>
    <x v="0"/>
    <s v="OK"/>
    <x v="0"/>
    <m/>
    <n v="1"/>
    <m/>
    <m/>
    <s v="051781"/>
    <x v="118"/>
    <x v="78"/>
    <x v="9"/>
    <s v="Archdeaconry of Hertford"/>
    <m/>
    <m/>
    <m/>
    <m/>
    <n v="0"/>
    <m/>
    <m/>
  </r>
  <r>
    <x v="9"/>
    <x v="0"/>
    <s v="OK"/>
    <x v="0"/>
    <m/>
    <n v="1"/>
    <m/>
    <m/>
    <s v="051880"/>
    <x v="135"/>
    <x v="80"/>
    <x v="9"/>
    <s v="Archdeaconry of Hertford"/>
    <m/>
    <m/>
    <m/>
    <m/>
    <n v="179"/>
    <m/>
    <m/>
  </r>
  <r>
    <x v="9"/>
    <x v="0"/>
    <s v="OK"/>
    <x v="0"/>
    <m/>
    <n v="1"/>
    <m/>
    <m/>
    <s v="051885"/>
    <x v="127"/>
    <x v="82"/>
    <x v="9"/>
    <s v="Archdeaconry of Hertford"/>
    <m/>
    <m/>
    <m/>
    <m/>
    <n v="1394.5"/>
    <m/>
    <m/>
  </r>
  <r>
    <x v="9"/>
    <x v="0"/>
    <s v="No"/>
    <x v="0"/>
    <m/>
    <n v="1"/>
    <m/>
    <m/>
    <s v="052150"/>
    <x v="138"/>
    <x v="84"/>
    <x v="9"/>
    <s v="Archdeaconry of Hertford"/>
    <m/>
    <m/>
    <m/>
    <m/>
    <n v="6717.75"/>
    <m/>
    <m/>
  </r>
  <r>
    <x v="9"/>
    <x v="0"/>
    <s v="OK"/>
    <x v="0"/>
    <m/>
    <n v="1"/>
    <m/>
    <m/>
    <s v="052151"/>
    <x v="131"/>
    <x v="77"/>
    <x v="9"/>
    <s v="Archdeaconry of Hertford"/>
    <m/>
    <m/>
    <m/>
    <m/>
    <n v="0"/>
    <m/>
    <m/>
  </r>
  <r>
    <x v="9"/>
    <x v="0"/>
    <s v="OK"/>
    <x v="0"/>
    <m/>
    <n v="1"/>
    <m/>
    <m/>
    <s v="052270"/>
    <x v="132"/>
    <x v="77"/>
    <x v="9"/>
    <s v="Archdeaconry of Hertford"/>
    <m/>
    <m/>
    <m/>
    <m/>
    <n v="1241"/>
    <m/>
    <m/>
  </r>
  <r>
    <x v="9"/>
    <x v="0"/>
    <s v="OK"/>
    <x v="0"/>
    <m/>
    <n v="1"/>
    <m/>
    <m/>
    <s v="052540"/>
    <x v="137"/>
    <x v="83"/>
    <x v="9"/>
    <s v="Archdeaconry of Hertford"/>
    <m/>
    <m/>
    <m/>
    <m/>
    <n v="731.8"/>
    <m/>
    <m/>
  </r>
  <r>
    <x v="9"/>
    <x v="0"/>
    <s v="No"/>
    <x v="0"/>
    <m/>
    <n v="1"/>
    <m/>
    <m/>
    <s v="052551"/>
    <x v="121"/>
    <x v="79"/>
    <x v="9"/>
    <s v="Archdeaconry of Hertford"/>
    <m/>
    <m/>
    <m/>
    <m/>
    <n v="0"/>
    <m/>
    <m/>
  </r>
  <r>
    <x v="9"/>
    <x v="0"/>
    <s v="No"/>
    <x v="0"/>
    <m/>
    <n v="1"/>
    <m/>
    <m/>
    <s v="052660"/>
    <x v="139"/>
    <x v="79"/>
    <x v="9"/>
    <s v="Archdeaconry of Hertford"/>
    <m/>
    <m/>
    <m/>
    <m/>
    <n v="0"/>
    <m/>
    <m/>
  </r>
  <r>
    <x v="9"/>
    <x v="0"/>
    <s v="OK"/>
    <x v="0"/>
    <m/>
    <n v="1"/>
    <m/>
    <m/>
    <s v="052670"/>
    <x v="133"/>
    <x v="77"/>
    <x v="9"/>
    <s v="Archdeaconry of Hertford"/>
    <m/>
    <m/>
    <m/>
    <m/>
    <n v="580"/>
    <m/>
    <m/>
  </r>
  <r>
    <x v="9"/>
    <x v="0"/>
    <s v="OK"/>
    <x v="0"/>
    <m/>
    <n v="1"/>
    <m/>
    <m/>
    <s v="052830"/>
    <x v="125"/>
    <x v="81"/>
    <x v="9"/>
    <s v="Archdeaconry of Hertford"/>
    <m/>
    <m/>
    <m/>
    <m/>
    <n v="0"/>
    <m/>
    <m/>
  </r>
  <r>
    <x v="9"/>
    <x v="0"/>
    <s v="OK"/>
    <x v="0"/>
    <m/>
    <n v="1"/>
    <m/>
    <m/>
    <s v="052840"/>
    <x v="114"/>
    <x v="77"/>
    <x v="9"/>
    <s v="Archdeaconry of Hertford"/>
    <m/>
    <m/>
    <m/>
    <m/>
    <n v="2354"/>
    <m/>
    <m/>
  </r>
  <r>
    <x v="9"/>
    <x v="0"/>
    <s v="OK"/>
    <x v="0"/>
    <m/>
    <n v="1"/>
    <m/>
    <m/>
    <s v="060550"/>
    <x v="140"/>
    <x v="85"/>
    <x v="10"/>
    <s v="Archdeaconry of Hertford"/>
    <m/>
    <m/>
    <m/>
    <m/>
    <n v="8821"/>
    <m/>
    <m/>
  </r>
  <r>
    <x v="9"/>
    <x v="0"/>
    <s v="No"/>
    <x v="0"/>
    <m/>
    <n v="1"/>
    <m/>
    <m/>
    <s v="060650"/>
    <x v="141"/>
    <x v="86"/>
    <x v="10"/>
    <s v="Archdeaconry of Hertford"/>
    <m/>
    <m/>
    <m/>
    <m/>
    <n v="3393.25"/>
    <m/>
    <m/>
  </r>
  <r>
    <x v="9"/>
    <x v="0"/>
    <s v="No"/>
    <x v="0"/>
    <m/>
    <n v="1"/>
    <m/>
    <m/>
    <s v="061010"/>
    <x v="143"/>
    <x v="86"/>
    <x v="10"/>
    <s v="Archdeaconry of Hertford"/>
    <m/>
    <m/>
    <m/>
    <m/>
    <n v="400"/>
    <m/>
    <m/>
  </r>
  <r>
    <x v="9"/>
    <x v="0"/>
    <s v="OK"/>
    <x v="0"/>
    <m/>
    <n v="1"/>
    <m/>
    <m/>
    <s v="061320"/>
    <x v="144"/>
    <x v="87"/>
    <x v="10"/>
    <s v="Archdeaconry of Hertford"/>
    <m/>
    <m/>
    <m/>
    <m/>
    <n v="5214"/>
    <m/>
    <m/>
  </r>
  <r>
    <x v="9"/>
    <x v="0"/>
    <s v="OK"/>
    <x v="1"/>
    <m/>
    <n v="1"/>
    <m/>
    <m/>
    <s v="061900"/>
    <x v="145"/>
    <x v="88"/>
    <x v="10"/>
    <s v="Archdeaconry of Hertford"/>
    <m/>
    <m/>
    <m/>
    <m/>
    <n v="0"/>
    <m/>
    <m/>
  </r>
  <r>
    <x v="9"/>
    <x v="0"/>
    <s v="OK"/>
    <x v="0"/>
    <m/>
    <n v="1"/>
    <m/>
    <m/>
    <s v="062160"/>
    <x v="146"/>
    <x v="89"/>
    <x v="10"/>
    <s v="Archdeaconry of Hertford"/>
    <m/>
    <m/>
    <m/>
    <m/>
    <n v="4827"/>
    <m/>
    <m/>
  </r>
  <r>
    <x v="9"/>
    <x v="0"/>
    <s v="No"/>
    <x v="0"/>
    <m/>
    <n v="1"/>
    <m/>
    <m/>
    <s v="062620"/>
    <x v="142"/>
    <x v="86"/>
    <x v="10"/>
    <s v="Archdeaconry of Hertford"/>
    <m/>
    <m/>
    <m/>
    <m/>
    <n v="1500"/>
    <m/>
    <m/>
  </r>
  <r>
    <x v="9"/>
    <x v="0"/>
    <s v="OK"/>
    <x v="0"/>
    <m/>
    <n v="1"/>
    <m/>
    <m/>
    <s v="062680"/>
    <x v="147"/>
    <x v="86"/>
    <x v="10"/>
    <s v="Archdeaconry of Hertford"/>
    <m/>
    <m/>
    <m/>
    <m/>
    <n v="4059.92"/>
    <m/>
    <m/>
  </r>
  <r>
    <x v="9"/>
    <x v="0"/>
    <s v="OK"/>
    <x v="0"/>
    <m/>
    <n v="1"/>
    <m/>
    <m/>
    <s v="070151"/>
    <x v="148"/>
    <x v="90"/>
    <x v="11"/>
    <s v="Archdeaconry of Hertford"/>
    <m/>
    <m/>
    <m/>
    <m/>
    <n v="752"/>
    <m/>
    <m/>
  </r>
  <r>
    <x v="9"/>
    <x v="0"/>
    <s v="OK"/>
    <x v="0"/>
    <m/>
    <n v="1"/>
    <m/>
    <m/>
    <s v="070720"/>
    <x v="151"/>
    <x v="90"/>
    <x v="11"/>
    <s v="Archdeaconry of Hertford"/>
    <m/>
    <m/>
    <m/>
    <m/>
    <n v="2500"/>
    <m/>
    <m/>
  </r>
  <r>
    <x v="9"/>
    <x v="0"/>
    <s v="OK"/>
    <x v="0"/>
    <m/>
    <n v="1"/>
    <m/>
    <m/>
    <s v="070800"/>
    <x v="161"/>
    <x v="90"/>
    <x v="11"/>
    <s v="Archdeaconry of Hertford"/>
    <m/>
    <m/>
    <m/>
    <m/>
    <n v="3370"/>
    <m/>
    <m/>
  </r>
  <r>
    <x v="9"/>
    <x v="0"/>
    <s v="OK"/>
    <x v="0"/>
    <m/>
    <n v="1"/>
    <m/>
    <m/>
    <s v="070820"/>
    <x v="152"/>
    <x v="91"/>
    <x v="11"/>
    <s v="Archdeaconry of Hertford"/>
    <m/>
    <m/>
    <m/>
    <m/>
    <n v="4021.25"/>
    <m/>
    <m/>
  </r>
  <r>
    <x v="9"/>
    <x v="0"/>
    <s v="OK"/>
    <x v="0"/>
    <m/>
    <n v="1"/>
    <m/>
    <m/>
    <s v="070821"/>
    <x v="159"/>
    <x v="94"/>
    <x v="11"/>
    <s v="Archdeaconry of Hertford"/>
    <m/>
    <m/>
    <m/>
    <m/>
    <n v="4367"/>
    <m/>
    <m/>
  </r>
  <r>
    <x v="9"/>
    <x v="0"/>
    <s v="OK"/>
    <x v="0"/>
    <m/>
    <n v="1"/>
    <m/>
    <m/>
    <s v="071131"/>
    <x v="153"/>
    <x v="92"/>
    <x v="11"/>
    <s v="Archdeaconry of Hertford"/>
    <m/>
    <m/>
    <m/>
    <m/>
    <n v="4950"/>
    <m/>
    <m/>
  </r>
  <r>
    <x v="9"/>
    <x v="0"/>
    <s v="OK"/>
    <x v="0"/>
    <m/>
    <n v="1"/>
    <m/>
    <m/>
    <s v="071132"/>
    <x v="154"/>
    <x v="92"/>
    <x v="11"/>
    <s v="Archdeaconry of Hertford"/>
    <m/>
    <m/>
    <m/>
    <m/>
    <n v="2000"/>
    <m/>
    <m/>
  </r>
  <r>
    <x v="9"/>
    <x v="0"/>
    <s v="No"/>
    <x v="0"/>
    <m/>
    <n v="1"/>
    <m/>
    <m/>
    <s v="071133"/>
    <x v="155"/>
    <x v="92"/>
    <x v="11"/>
    <s v="Archdeaconry of Hertford"/>
    <m/>
    <m/>
    <m/>
    <m/>
    <n v="0"/>
    <m/>
    <m/>
  </r>
  <r>
    <x v="9"/>
    <x v="0"/>
    <s v="No"/>
    <x v="0"/>
    <m/>
    <n v="1"/>
    <m/>
    <m/>
    <s v="071140"/>
    <x v="156"/>
    <x v="93"/>
    <x v="11"/>
    <s v="Archdeaconry of Hertford"/>
    <m/>
    <m/>
    <m/>
    <m/>
    <n v="6486.08"/>
    <m/>
    <m/>
  </r>
  <r>
    <x v="9"/>
    <x v="0"/>
    <s v="OK"/>
    <x v="0"/>
    <m/>
    <n v="1"/>
    <m/>
    <m/>
    <s v="071540"/>
    <x v="157"/>
    <x v="92"/>
    <x v="11"/>
    <s v="Archdeaconry of Hertford"/>
    <m/>
    <m/>
    <m/>
    <m/>
    <n v="3564"/>
    <m/>
    <m/>
  </r>
  <r>
    <x v="9"/>
    <x v="0"/>
    <s v="OK"/>
    <x v="0"/>
    <m/>
    <n v="1"/>
    <m/>
    <m/>
    <s v="071890"/>
    <x v="158"/>
    <x v="92"/>
    <x v="11"/>
    <s v="Archdeaconry of Hertford"/>
    <m/>
    <m/>
    <m/>
    <m/>
    <n v="6072.5"/>
    <m/>
    <m/>
  </r>
  <r>
    <x v="9"/>
    <x v="0"/>
    <s v="OK"/>
    <x v="0"/>
    <m/>
    <n v="1"/>
    <m/>
    <m/>
    <s v="072530"/>
    <x v="160"/>
    <x v="90"/>
    <x v="11"/>
    <s v="Archdeaconry of Hertford"/>
    <m/>
    <m/>
    <m/>
    <m/>
    <n v="3437"/>
    <m/>
    <m/>
  </r>
  <r>
    <x v="9"/>
    <x v="0"/>
    <s v="OK"/>
    <x v="0"/>
    <m/>
    <n v="1"/>
    <m/>
    <m/>
    <s v="072800"/>
    <x v="149"/>
    <x v="90"/>
    <x v="11"/>
    <s v="Archdeaconry of Hertford"/>
    <m/>
    <m/>
    <m/>
    <m/>
    <n v="8994"/>
    <m/>
    <m/>
  </r>
  <r>
    <x v="9"/>
    <x v="0"/>
    <s v="OK"/>
    <x v="0"/>
    <m/>
    <n v="1"/>
    <m/>
    <m/>
    <s v="072801"/>
    <x v="150"/>
    <x v="90"/>
    <x v="11"/>
    <s v="Archdeaconry of Hertford"/>
    <m/>
    <m/>
    <m/>
    <m/>
    <n v="1564"/>
    <m/>
    <m/>
  </r>
  <r>
    <x v="9"/>
    <x v="0"/>
    <s v="OK"/>
    <x v="0"/>
    <m/>
    <n v="1"/>
    <m/>
    <m/>
    <s v="072810"/>
    <x v="162"/>
    <x v="95"/>
    <x v="11"/>
    <s v="Archdeaconry of Hertford"/>
    <m/>
    <m/>
    <m/>
    <m/>
    <n v="8809"/>
    <m/>
    <m/>
  </r>
  <r>
    <x v="9"/>
    <x v="0"/>
    <s v="OK"/>
    <x v="0"/>
    <m/>
    <n v="1"/>
    <m/>
    <m/>
    <s v="080140"/>
    <x v="168"/>
    <x v="98"/>
    <x v="12"/>
    <s v="Archdeaconry of Hertford"/>
    <m/>
    <m/>
    <m/>
    <m/>
    <n v="1914"/>
    <m/>
    <m/>
  </r>
  <r>
    <x v="9"/>
    <x v="0"/>
    <s v="No"/>
    <x v="0"/>
    <m/>
    <n v="1"/>
    <m/>
    <m/>
    <s v="080210"/>
    <x v="163"/>
    <x v="96"/>
    <x v="12"/>
    <s v="Archdeaconry of Hertford"/>
    <m/>
    <m/>
    <m/>
    <m/>
    <n v="684.71"/>
    <m/>
    <m/>
  </r>
  <r>
    <x v="9"/>
    <x v="0"/>
    <s v="OK"/>
    <x v="0"/>
    <m/>
    <n v="1"/>
    <m/>
    <m/>
    <s v="080350"/>
    <x v="167"/>
    <x v="97"/>
    <x v="12"/>
    <s v="Archdeaconry of Hertford"/>
    <m/>
    <m/>
    <m/>
    <m/>
    <n v="5777.5"/>
    <m/>
    <m/>
  </r>
  <r>
    <x v="9"/>
    <x v="0"/>
    <s v="OK"/>
    <x v="0"/>
    <m/>
    <n v="1"/>
    <m/>
    <m/>
    <s v="080510"/>
    <x v="169"/>
    <x v="98"/>
    <x v="12"/>
    <s v="Archdeaconry of Hertford"/>
    <m/>
    <m/>
    <m/>
    <m/>
    <n v="764"/>
    <m/>
    <m/>
  </r>
  <r>
    <x v="9"/>
    <x v="0"/>
    <s v="OK"/>
    <x v="0"/>
    <m/>
    <n v="1"/>
    <m/>
    <m/>
    <s v="080920"/>
    <x v="165"/>
    <x v="96"/>
    <x v="12"/>
    <s v="Archdeaconry of Hertford"/>
    <m/>
    <m/>
    <m/>
    <m/>
    <n v="2203"/>
    <m/>
    <m/>
  </r>
  <r>
    <x v="9"/>
    <x v="0"/>
    <s v="No"/>
    <x v="0"/>
    <m/>
    <n v="1"/>
    <m/>
    <m/>
    <s v="081040"/>
    <x v="173"/>
    <x v="99"/>
    <x v="12"/>
    <s v="Archdeaconry of Hertford"/>
    <m/>
    <m/>
    <m/>
    <m/>
    <n v="2937.5"/>
    <m/>
    <m/>
  </r>
  <r>
    <x v="9"/>
    <x v="0"/>
    <s v="OK"/>
    <x v="0"/>
    <m/>
    <n v="1"/>
    <m/>
    <m/>
    <s v="081200"/>
    <x v="175"/>
    <x v="97"/>
    <x v="12"/>
    <s v="Archdeaconry of Hertford"/>
    <m/>
    <m/>
    <m/>
    <m/>
    <n v="5000"/>
    <m/>
    <m/>
  </r>
  <r>
    <x v="9"/>
    <x v="0"/>
    <s v="OK"/>
    <x v="0"/>
    <m/>
    <n v="1"/>
    <m/>
    <m/>
    <s v="081210"/>
    <x v="176"/>
    <x v="97"/>
    <x v="12"/>
    <s v="Archdeaconry of Hertford"/>
    <m/>
    <m/>
    <m/>
    <m/>
    <n v="6692"/>
    <m/>
    <m/>
  </r>
  <r>
    <x v="9"/>
    <x v="0"/>
    <s v="OK"/>
    <x v="0"/>
    <m/>
    <n v="1"/>
    <m/>
    <m/>
    <s v="081220"/>
    <x v="177"/>
    <x v="97"/>
    <x v="12"/>
    <s v="Archdeaconry of Hertford"/>
    <m/>
    <m/>
    <m/>
    <m/>
    <n v="2275"/>
    <m/>
    <m/>
  </r>
  <r>
    <x v="9"/>
    <x v="0"/>
    <s v="No"/>
    <x v="0"/>
    <m/>
    <n v="1"/>
    <m/>
    <m/>
    <s v="081240"/>
    <x v="178"/>
    <x v="100"/>
    <x v="12"/>
    <s v="Archdeaconry of Hertford"/>
    <m/>
    <m/>
    <m/>
    <m/>
    <n v="0"/>
    <m/>
    <m/>
  </r>
  <r>
    <x v="9"/>
    <x v="0"/>
    <s v="OK"/>
    <x v="0"/>
    <m/>
    <n v="1"/>
    <m/>
    <m/>
    <s v="081370"/>
    <x v="180"/>
    <x v="102"/>
    <x v="12"/>
    <s v="Archdeaconry of Hertford"/>
    <m/>
    <m/>
    <m/>
    <m/>
    <n v="1587"/>
    <m/>
    <m/>
  </r>
  <r>
    <x v="9"/>
    <x v="0"/>
    <s v="No"/>
    <x v="0"/>
    <m/>
    <n v="1"/>
    <m/>
    <m/>
    <s v="081590"/>
    <x v="183"/>
    <x v="97"/>
    <x v="12"/>
    <s v="Archdeaconry of Hertford"/>
    <m/>
    <m/>
    <m/>
    <m/>
    <n v="3135.94"/>
    <m/>
    <m/>
  </r>
  <r>
    <x v="9"/>
    <x v="0"/>
    <s v="OK"/>
    <x v="0"/>
    <m/>
    <n v="1"/>
    <m/>
    <m/>
    <s v="081610"/>
    <x v="164"/>
    <x v="96"/>
    <x v="12"/>
    <s v="Archdeaconry of Hertford"/>
    <m/>
    <m/>
    <m/>
    <m/>
    <n v="0"/>
    <m/>
    <m/>
  </r>
  <r>
    <x v="9"/>
    <x v="0"/>
    <s v="No"/>
    <x v="0"/>
    <m/>
    <n v="1"/>
    <m/>
    <m/>
    <s v="082010"/>
    <x v="166"/>
    <x v="96"/>
    <x v="12"/>
    <s v="Archdeaconry of Hertford"/>
    <m/>
    <m/>
    <m/>
    <m/>
    <n v="500"/>
    <m/>
    <m/>
  </r>
  <r>
    <x v="9"/>
    <x v="0"/>
    <s v="No"/>
    <x v="0"/>
    <m/>
    <n v="1"/>
    <m/>
    <m/>
    <s v="082420"/>
    <x v="174"/>
    <x v="99"/>
    <x v="12"/>
    <s v="Archdeaconry of Hertford"/>
    <m/>
    <m/>
    <m/>
    <m/>
    <n v="0"/>
    <m/>
    <m/>
  </r>
  <r>
    <x v="9"/>
    <x v="0"/>
    <s v="OK"/>
    <x v="0"/>
    <m/>
    <n v="1"/>
    <m/>
    <m/>
    <s v="082421"/>
    <x v="170"/>
    <x v="98"/>
    <x v="12"/>
    <s v="Archdeaconry of Hertford"/>
    <m/>
    <m/>
    <m/>
    <m/>
    <n v="787"/>
    <m/>
    <m/>
  </r>
  <r>
    <x v="9"/>
    <x v="0"/>
    <s v="No"/>
    <x v="0"/>
    <m/>
    <n v="1"/>
    <m/>
    <m/>
    <s v="082560"/>
    <x v="179"/>
    <x v="101"/>
    <x v="12"/>
    <s v="Archdeaconry of Hertford"/>
    <m/>
    <m/>
    <m/>
    <m/>
    <n v="5000"/>
    <m/>
    <m/>
  </r>
  <r>
    <x v="9"/>
    <x v="0"/>
    <s v="No"/>
    <x v="0"/>
    <m/>
    <n v="1"/>
    <m/>
    <m/>
    <s v="082690"/>
    <x v="184"/>
    <x v="103"/>
    <x v="12"/>
    <s v="Archdeaconry of Hertford"/>
    <m/>
    <m/>
    <m/>
    <m/>
    <n v="9973.5"/>
    <m/>
    <m/>
  </r>
  <r>
    <x v="9"/>
    <x v="0"/>
    <s v="OK"/>
    <x v="0"/>
    <m/>
    <n v="1"/>
    <m/>
    <m/>
    <s v="082700"/>
    <x v="185"/>
    <x v="104"/>
    <x v="12"/>
    <s v="Archdeaconry of Hertford"/>
    <m/>
    <m/>
    <m/>
    <m/>
    <n v="0"/>
    <m/>
    <m/>
  </r>
  <r>
    <x v="9"/>
    <x v="0"/>
    <s v="OK"/>
    <x v="0"/>
    <m/>
    <n v="1"/>
    <m/>
    <m/>
    <s v="082710"/>
    <x v="181"/>
    <x v="102"/>
    <x v="12"/>
    <s v="Archdeaconry of Hertford"/>
    <m/>
    <m/>
    <m/>
    <m/>
    <n v="1297"/>
    <m/>
    <m/>
  </r>
  <r>
    <x v="9"/>
    <x v="0"/>
    <s v="OK"/>
    <x v="0"/>
    <m/>
    <n v="1"/>
    <m/>
    <m/>
    <s v="082720"/>
    <x v="171"/>
    <x v="98"/>
    <x v="12"/>
    <s v="Archdeaconry of Hertford"/>
    <m/>
    <m/>
    <m/>
    <m/>
    <n v="676"/>
    <m/>
    <m/>
  </r>
  <r>
    <x v="9"/>
    <x v="0"/>
    <s v="OK"/>
    <x v="0"/>
    <m/>
    <n v="1"/>
    <m/>
    <m/>
    <s v="082790"/>
    <x v="172"/>
    <x v="98"/>
    <x v="12"/>
    <s v="Archdeaconry of Hertford"/>
    <m/>
    <m/>
    <m/>
    <m/>
    <n v="5226"/>
    <m/>
    <m/>
  </r>
  <r>
    <x v="9"/>
    <x v="0"/>
    <s v="OK"/>
    <x v="0"/>
    <m/>
    <n v="1"/>
    <m/>
    <m/>
    <s v="082870"/>
    <x v="182"/>
    <x v="102"/>
    <x v="12"/>
    <s v="Archdeaconry of Hertford"/>
    <m/>
    <m/>
    <m/>
    <m/>
    <n v="1540"/>
    <m/>
    <m/>
  </r>
  <r>
    <x v="9"/>
    <x v="0"/>
    <s v="OK"/>
    <x v="0"/>
    <m/>
    <n v="1"/>
    <m/>
    <m/>
    <s v="091081"/>
    <x v="10"/>
    <x v="4"/>
    <x v="1"/>
    <s v="Archdeaconry of St Albans "/>
    <m/>
    <m/>
    <m/>
    <m/>
    <n v="488.08"/>
    <m/>
    <m/>
  </r>
  <r>
    <x v="9"/>
    <x v="0"/>
    <s v="No"/>
    <x v="0"/>
    <m/>
    <n v="1"/>
    <m/>
    <m/>
    <s v="091290"/>
    <x v="12"/>
    <x v="5"/>
    <x v="1"/>
    <s v="Archdeaconry of St Albans "/>
    <m/>
    <m/>
    <m/>
    <m/>
    <n v="0"/>
    <m/>
    <m/>
  </r>
  <r>
    <x v="9"/>
    <x v="0"/>
    <s v="OK"/>
    <x v="0"/>
    <m/>
    <n v="1"/>
    <m/>
    <m/>
    <s v="091292"/>
    <x v="335"/>
    <x v="5"/>
    <x v="1"/>
    <s v="Archdeaconry of St Albans "/>
    <m/>
    <m/>
    <m/>
    <m/>
    <n v="0"/>
    <m/>
    <m/>
  </r>
  <r>
    <x v="9"/>
    <x v="0"/>
    <s v="No"/>
    <x v="0"/>
    <m/>
    <n v="1"/>
    <m/>
    <m/>
    <s v="091293"/>
    <x v="336"/>
    <x v="5"/>
    <x v="1"/>
    <s v="Archdeaconry of St Albans "/>
    <m/>
    <m/>
    <m/>
    <m/>
    <n v="0"/>
    <m/>
    <m/>
  </r>
  <r>
    <x v="9"/>
    <x v="0"/>
    <s v="OK"/>
    <x v="0"/>
    <m/>
    <n v="1"/>
    <m/>
    <m/>
    <s v="091294"/>
    <x v="337"/>
    <x v="5"/>
    <x v="1"/>
    <s v="Archdeaconry of St Albans "/>
    <m/>
    <m/>
    <m/>
    <m/>
    <n v="5939"/>
    <m/>
    <m/>
  </r>
  <r>
    <x v="9"/>
    <x v="0"/>
    <s v="OK"/>
    <x v="0"/>
    <m/>
    <n v="1"/>
    <m/>
    <m/>
    <s v="091291"/>
    <x v="334"/>
    <x v="5"/>
    <x v="1"/>
    <s v="Archdeaconry of St Albans "/>
    <m/>
    <m/>
    <m/>
    <m/>
    <n v="5000"/>
    <m/>
    <m/>
  </r>
  <r>
    <x v="9"/>
    <x v="0"/>
    <s v="No"/>
    <x v="0"/>
    <m/>
    <n v="1"/>
    <m/>
    <m/>
    <s v="091340"/>
    <x v="13"/>
    <x v="6"/>
    <x v="1"/>
    <s v="Archdeaconry of St Albans "/>
    <m/>
    <m/>
    <m/>
    <m/>
    <n v="0"/>
    <m/>
    <m/>
  </r>
  <r>
    <x v="9"/>
    <x v="0"/>
    <s v="OK"/>
    <x v="0"/>
    <m/>
    <n v="1"/>
    <m/>
    <m/>
    <s v="091390"/>
    <x v="14"/>
    <x v="6"/>
    <x v="1"/>
    <s v="Archdeaconry of St Albans "/>
    <m/>
    <m/>
    <m/>
    <m/>
    <n v="2619"/>
    <m/>
    <m/>
  </r>
  <r>
    <x v="9"/>
    <x v="0"/>
    <s v="No"/>
    <x v="0"/>
    <m/>
    <n v="1"/>
    <m/>
    <m/>
    <s v="091460"/>
    <x v="15"/>
    <x v="7"/>
    <x v="1"/>
    <s v="Archdeaconry of St Albans "/>
    <m/>
    <m/>
    <m/>
    <m/>
    <n v="1600"/>
    <m/>
    <m/>
  </r>
  <r>
    <x v="9"/>
    <x v="0"/>
    <s v="No"/>
    <x v="0"/>
    <m/>
    <n v="1"/>
    <m/>
    <m/>
    <s v="091950"/>
    <x v="18"/>
    <x v="8"/>
    <x v="1"/>
    <s v="Archdeaconry of St Albans "/>
    <m/>
    <m/>
    <m/>
    <m/>
    <n v="0"/>
    <m/>
    <m/>
  </r>
  <r>
    <x v="9"/>
    <x v="0"/>
    <s v="OK"/>
    <x v="0"/>
    <m/>
    <n v="1"/>
    <m/>
    <m/>
    <s v="091551"/>
    <x v="19"/>
    <x v="8"/>
    <x v="1"/>
    <s v="Archdeaconry of St Albans "/>
    <m/>
    <m/>
    <m/>
    <m/>
    <n v="8082"/>
    <m/>
    <m/>
  </r>
  <r>
    <x v="9"/>
    <x v="0"/>
    <s v="OK"/>
    <x v="0"/>
    <m/>
    <n v="1"/>
    <m/>
    <m/>
    <s v="091580"/>
    <x v="17"/>
    <x v="7"/>
    <x v="1"/>
    <s v="Archdeaconry of St Albans "/>
    <m/>
    <m/>
    <m/>
    <m/>
    <n v="500"/>
    <m/>
    <m/>
  </r>
  <r>
    <x v="9"/>
    <x v="0"/>
    <s v="No"/>
    <x v="0"/>
    <m/>
    <n v="1"/>
    <m/>
    <m/>
    <s v="091670"/>
    <x v="11"/>
    <x v="4"/>
    <x v="1"/>
    <s v="Archdeaconry of St Albans "/>
    <m/>
    <m/>
    <m/>
    <m/>
    <n v="200"/>
    <m/>
    <m/>
  </r>
  <r>
    <x v="9"/>
    <x v="0"/>
    <s v="OK"/>
    <x v="0"/>
    <m/>
    <n v="1"/>
    <m/>
    <m/>
    <s v="091920"/>
    <x v="21"/>
    <x v="9"/>
    <x v="1"/>
    <s v="Archdeaconry of St Albans "/>
    <m/>
    <m/>
    <m/>
    <m/>
    <n v="5500"/>
    <m/>
    <m/>
  </r>
  <r>
    <x v="9"/>
    <x v="0"/>
    <s v="No"/>
    <x v="0"/>
    <m/>
    <n v="1"/>
    <m/>
    <m/>
    <s v="091940"/>
    <x v="16"/>
    <x v="7"/>
    <x v="1"/>
    <s v="Archdeaconry of St Albans "/>
    <m/>
    <m/>
    <m/>
    <m/>
    <n v="0"/>
    <m/>
    <m/>
  </r>
  <r>
    <x v="9"/>
    <x v="0"/>
    <s v="OK"/>
    <x v="0"/>
    <m/>
    <n v="1"/>
    <m/>
    <m/>
    <s v="091990"/>
    <x v="22"/>
    <x v="6"/>
    <x v="1"/>
    <s v="Archdeaconry of St Albans "/>
    <m/>
    <m/>
    <m/>
    <m/>
    <n v="2260"/>
    <m/>
    <m/>
  </r>
  <r>
    <x v="9"/>
    <x v="0"/>
    <s v="OK"/>
    <x v="0"/>
    <m/>
    <n v="1"/>
    <m/>
    <m/>
    <s v="092061"/>
    <x v="23"/>
    <x v="10"/>
    <x v="1"/>
    <s v="Archdeaconry of St Albans "/>
    <m/>
    <m/>
    <m/>
    <m/>
    <n v="0"/>
    <m/>
    <m/>
  </r>
  <r>
    <x v="9"/>
    <x v="0"/>
    <s v="OK"/>
    <x v="0"/>
    <m/>
    <n v="1"/>
    <m/>
    <m/>
    <s v="092250"/>
    <x v="24"/>
    <x v="4"/>
    <x v="1"/>
    <s v="Archdeaconry of St Albans "/>
    <m/>
    <m/>
    <m/>
    <m/>
    <n v="3542"/>
    <m/>
    <m/>
  </r>
  <r>
    <x v="9"/>
    <x v="0"/>
    <s v="OK"/>
    <x v="0"/>
    <m/>
    <n v="1"/>
    <m/>
    <m/>
    <s v="092260"/>
    <x v="25"/>
    <x v="5"/>
    <x v="1"/>
    <s v="Archdeaconry of St Albans "/>
    <m/>
    <m/>
    <m/>
    <m/>
    <n v="1781"/>
    <m/>
    <m/>
  </r>
  <r>
    <x v="9"/>
    <x v="0"/>
    <s v="OK"/>
    <x v="0"/>
    <m/>
    <n v="1"/>
    <m/>
    <m/>
    <s v="092470"/>
    <x v="26"/>
    <x v="10"/>
    <x v="1"/>
    <s v="Archdeaconry of St Albans "/>
    <m/>
    <m/>
    <m/>
    <m/>
    <n v="4580"/>
    <m/>
    <m/>
  </r>
  <r>
    <x v="9"/>
    <x v="0"/>
    <s v="OK"/>
    <x v="0"/>
    <m/>
    <n v="1"/>
    <m/>
    <m/>
    <s v="092881"/>
    <x v="27"/>
    <x v="11"/>
    <x v="1"/>
    <s v="Archdeaconry of St Albans "/>
    <m/>
    <m/>
    <m/>
    <m/>
    <n v="3370"/>
    <m/>
    <m/>
  </r>
  <r>
    <x v="9"/>
    <x v="0"/>
    <s v="OK"/>
    <x v="0"/>
    <m/>
    <n v="1"/>
    <m/>
    <m/>
    <s v="092900"/>
    <x v="20"/>
    <x v="8"/>
    <x v="1"/>
    <s v="Archdeaconry of St Albans "/>
    <m/>
    <m/>
    <m/>
    <m/>
    <n v="1291"/>
    <m/>
    <m/>
  </r>
  <r>
    <x v="9"/>
    <x v="0"/>
    <s v="OK"/>
    <x v="0"/>
    <m/>
    <n v="1"/>
    <m/>
    <m/>
    <s v="100490"/>
    <x v="35"/>
    <x v="19"/>
    <x v="2"/>
    <s v="Archdeaconry of St Albans "/>
    <m/>
    <m/>
    <m/>
    <m/>
    <n v="4082"/>
    <m/>
    <m/>
  </r>
  <r>
    <x v="9"/>
    <x v="0"/>
    <s v="OK"/>
    <x v="0"/>
    <m/>
    <n v="1"/>
    <m/>
    <m/>
    <s v="100660"/>
    <x v="28"/>
    <x v="12"/>
    <x v="2"/>
    <s v="Archdeaconry of St Albans "/>
    <m/>
    <m/>
    <m/>
    <m/>
    <n v="4216"/>
    <m/>
    <m/>
  </r>
  <r>
    <x v="9"/>
    <x v="0"/>
    <s v="OK"/>
    <x v="1"/>
    <m/>
    <n v="1"/>
    <m/>
    <m/>
    <s v="100680"/>
    <x v="29"/>
    <x v="13"/>
    <x v="2"/>
    <s v="Archdeaconry of St Albans "/>
    <m/>
    <m/>
    <m/>
    <m/>
    <n v="0"/>
    <m/>
    <m/>
  </r>
  <r>
    <x v="9"/>
    <x v="0"/>
    <s v="OK"/>
    <x v="1"/>
    <m/>
    <n v="1"/>
    <m/>
    <m/>
    <s v="100681"/>
    <x v="30"/>
    <x v="14"/>
    <x v="2"/>
    <s v="Archdeaconry of St Albans "/>
    <m/>
    <m/>
    <m/>
    <m/>
    <n v="11424"/>
    <m/>
    <m/>
  </r>
  <r>
    <x v="9"/>
    <x v="0"/>
    <s v="No"/>
    <x v="0"/>
    <m/>
    <n v="1"/>
    <m/>
    <m/>
    <s v="100790"/>
    <x v="31"/>
    <x v="15"/>
    <x v="2"/>
    <s v="Archdeaconry of St Albans "/>
    <m/>
    <m/>
    <m/>
    <m/>
    <n v="0"/>
    <m/>
    <m/>
  </r>
  <r>
    <x v="9"/>
    <x v="0"/>
    <s v="OK"/>
    <x v="0"/>
    <m/>
    <n v="1"/>
    <m/>
    <m/>
    <s v="100791"/>
    <x v="32"/>
    <x v="16"/>
    <x v="2"/>
    <s v="Archdeaconry of St Albans "/>
    <m/>
    <m/>
    <m/>
    <m/>
    <n v="5850"/>
    <m/>
    <m/>
  </r>
  <r>
    <x v="9"/>
    <x v="0"/>
    <s v="OK"/>
    <x v="0"/>
    <m/>
    <n v="1"/>
    <m/>
    <m/>
    <s v="101800"/>
    <x v="33"/>
    <x v="17"/>
    <x v="2"/>
    <s v="Archdeaconry of St Albans "/>
    <m/>
    <m/>
    <m/>
    <m/>
    <n v="5667"/>
    <m/>
    <m/>
  </r>
  <r>
    <x v="9"/>
    <x v="0"/>
    <s v="OK"/>
    <x v="0"/>
    <m/>
    <n v="1"/>
    <m/>
    <m/>
    <s v="102100"/>
    <x v="34"/>
    <x v="18"/>
    <x v="2"/>
    <s v="Archdeaconry of St Albans "/>
    <m/>
    <m/>
    <m/>
    <m/>
    <n v="7786"/>
    <m/>
    <m/>
  </r>
  <r>
    <x v="9"/>
    <x v="0"/>
    <s v="No"/>
    <x v="0"/>
    <m/>
    <n v="1"/>
    <m/>
    <m/>
    <s v="102300"/>
    <x v="36"/>
    <x v="12"/>
    <x v="2"/>
    <s v="Archdeaconry of St Albans "/>
    <m/>
    <m/>
    <m/>
    <m/>
    <n v="2300"/>
    <m/>
    <m/>
  </r>
  <r>
    <x v="9"/>
    <x v="0"/>
    <s v="OK"/>
    <x v="0"/>
    <m/>
    <n v="1"/>
    <m/>
    <m/>
    <s v="110040"/>
    <x v="45"/>
    <x v="28"/>
    <x v="3"/>
    <s v="Archdeaconry of St Albans "/>
    <m/>
    <m/>
    <m/>
    <m/>
    <n v="2867"/>
    <m/>
    <m/>
  </r>
  <r>
    <x v="9"/>
    <x v="0"/>
    <s v="OK"/>
    <x v="0"/>
    <m/>
    <n v="1"/>
    <m/>
    <m/>
    <s v="110531"/>
    <x v="46"/>
    <x v="29"/>
    <x v="3"/>
    <s v="Archdeaconry of St Albans "/>
    <m/>
    <m/>
    <m/>
    <m/>
    <n v="4773.42"/>
    <m/>
    <m/>
  </r>
  <r>
    <x v="9"/>
    <x v="0"/>
    <s v="No"/>
    <x v="0"/>
    <m/>
    <n v="1"/>
    <m/>
    <m/>
    <s v="110740"/>
    <x v="48"/>
    <x v="31"/>
    <x v="3"/>
    <s v="Archdeaconry of St Albans "/>
    <m/>
    <m/>
    <m/>
    <m/>
    <n v="2000"/>
    <m/>
    <m/>
  </r>
  <r>
    <x v="9"/>
    <x v="0"/>
    <s v="OK"/>
    <x v="0"/>
    <m/>
    <n v="1"/>
    <m/>
    <m/>
    <s v="110750"/>
    <x v="47"/>
    <x v="30"/>
    <x v="3"/>
    <s v="Archdeaconry of St Albans "/>
    <m/>
    <m/>
    <m/>
    <m/>
    <n v="5800"/>
    <m/>
    <m/>
  </r>
  <r>
    <x v="9"/>
    <x v="0"/>
    <s v="OK"/>
    <x v="0"/>
    <m/>
    <n v="1"/>
    <m/>
    <m/>
    <s v="110980"/>
    <x v="49"/>
    <x v="32"/>
    <x v="3"/>
    <s v="Archdeaconry of St Albans "/>
    <m/>
    <m/>
    <m/>
    <m/>
    <n v="4578"/>
    <m/>
    <m/>
  </r>
  <r>
    <x v="9"/>
    <x v="0"/>
    <s v="OK"/>
    <x v="0"/>
    <m/>
    <n v="1"/>
    <m/>
    <m/>
    <s v="112060"/>
    <x v="50"/>
    <x v="28"/>
    <x v="3"/>
    <s v="Archdeaconry of St Albans "/>
    <m/>
    <m/>
    <m/>
    <m/>
    <n v="9712"/>
    <m/>
    <m/>
  </r>
  <r>
    <x v="9"/>
    <x v="0"/>
    <s v="OK"/>
    <x v="0"/>
    <m/>
    <n v="1"/>
    <m/>
    <m/>
    <s v="112180"/>
    <x v="37"/>
    <x v="20"/>
    <x v="3"/>
    <s v="Archdeaconry of St Albans "/>
    <m/>
    <m/>
    <m/>
    <m/>
    <n v="6384"/>
    <m/>
    <m/>
  </r>
  <r>
    <x v="9"/>
    <x v="0"/>
    <s v="OK"/>
    <x v="0"/>
    <m/>
    <n v="1"/>
    <m/>
    <m/>
    <s v="112191"/>
    <x v="39"/>
    <x v="22"/>
    <x v="3"/>
    <s v="Archdeaconry of St Albans "/>
    <m/>
    <m/>
    <m/>
    <m/>
    <n v="5338"/>
    <m/>
    <m/>
  </r>
  <r>
    <x v="9"/>
    <x v="0"/>
    <s v="OK"/>
    <x v="0"/>
    <m/>
    <n v="1"/>
    <m/>
    <m/>
    <s v="112200"/>
    <x v="40"/>
    <x v="23"/>
    <x v="3"/>
    <s v="Archdeaconry of St Albans "/>
    <m/>
    <m/>
    <m/>
    <m/>
    <n v="7964"/>
    <m/>
    <m/>
  </r>
  <r>
    <x v="9"/>
    <x v="0"/>
    <s v="OK"/>
    <x v="0"/>
    <m/>
    <n v="1"/>
    <m/>
    <m/>
    <s v="112210"/>
    <x v="41"/>
    <x v="24"/>
    <x v="3"/>
    <s v="Archdeaconry of St Albans "/>
    <m/>
    <m/>
    <m/>
    <m/>
    <n v="10000"/>
    <m/>
    <m/>
  </r>
  <r>
    <x v="9"/>
    <x v="0"/>
    <s v="OK"/>
    <x v="0"/>
    <m/>
    <n v="1"/>
    <m/>
    <m/>
    <s v="112211"/>
    <x v="38"/>
    <x v="21"/>
    <x v="3"/>
    <s v="Archdeaconry of St Albans "/>
    <m/>
    <m/>
    <m/>
    <m/>
    <n v="5917"/>
    <m/>
    <m/>
  </r>
  <r>
    <x v="9"/>
    <x v="0"/>
    <s v="No"/>
    <x v="0"/>
    <m/>
    <n v="1"/>
    <m/>
    <m/>
    <s v="112220"/>
    <x v="42"/>
    <x v="25"/>
    <x v="3"/>
    <s v="Archdeaconry of St Albans "/>
    <m/>
    <m/>
    <m/>
    <m/>
    <n v="8542.25"/>
    <m/>
    <m/>
  </r>
  <r>
    <x v="9"/>
    <x v="0"/>
    <s v="OK"/>
    <x v="0"/>
    <m/>
    <n v="1"/>
    <m/>
    <m/>
    <s v="112230"/>
    <x v="43"/>
    <x v="26"/>
    <x v="3"/>
    <s v="Archdeaconry of St Albans "/>
    <m/>
    <m/>
    <m/>
    <m/>
    <n v="5950"/>
    <m/>
    <m/>
  </r>
  <r>
    <x v="9"/>
    <x v="0"/>
    <s v="OK"/>
    <x v="0"/>
    <m/>
    <n v="1"/>
    <m/>
    <m/>
    <s v="112240"/>
    <x v="44"/>
    <x v="27"/>
    <x v="3"/>
    <s v="Archdeaconry of St Albans "/>
    <m/>
    <m/>
    <m/>
    <m/>
    <n v="0"/>
    <m/>
    <m/>
  </r>
  <r>
    <x v="9"/>
    <x v="0"/>
    <s v="No"/>
    <x v="0"/>
    <m/>
    <n v="1"/>
    <m/>
    <m/>
    <s v="112340"/>
    <x v="51"/>
    <x v="28"/>
    <x v="3"/>
    <s v="Archdeaconry of St Albans "/>
    <m/>
    <m/>
    <m/>
    <m/>
    <n v="0"/>
    <m/>
    <m/>
  </r>
  <r>
    <x v="9"/>
    <x v="0"/>
    <s v="No"/>
    <x v="0"/>
    <m/>
    <n v="1"/>
    <m/>
    <m/>
    <s v="121470"/>
    <x v="188"/>
    <x v="107"/>
    <x v="13"/>
    <s v="Archdeaconry of Hertford"/>
    <m/>
    <m/>
    <m/>
    <m/>
    <n v="2500"/>
    <m/>
    <m/>
  </r>
  <r>
    <x v="9"/>
    <x v="0"/>
    <s v="No"/>
    <x v="0"/>
    <m/>
    <n v="1"/>
    <m/>
    <m/>
    <s v="122440"/>
    <x v="187"/>
    <x v="106"/>
    <x v="13"/>
    <s v="Archdeaconry of Hertford"/>
    <m/>
    <m/>
    <m/>
    <m/>
    <n v="0"/>
    <m/>
    <m/>
  </r>
  <r>
    <x v="9"/>
    <x v="0"/>
    <s v="OK"/>
    <x v="0"/>
    <m/>
    <n v="1"/>
    <m/>
    <m/>
    <s v="122441"/>
    <x v="190"/>
    <x v="109"/>
    <x v="13"/>
    <s v="Archdeaconry of Hertford"/>
    <m/>
    <m/>
    <m/>
    <m/>
    <n v="5583"/>
    <m/>
    <m/>
  </r>
  <r>
    <x v="9"/>
    <x v="0"/>
    <s v="OK"/>
    <x v="0"/>
    <m/>
    <n v="1"/>
    <m/>
    <m/>
    <s v="122442"/>
    <x v="189"/>
    <x v="108"/>
    <x v="13"/>
    <s v="Archdeaconry of Hertford"/>
    <m/>
    <m/>
    <m/>
    <m/>
    <n v="3883.08"/>
    <m/>
    <m/>
  </r>
  <r>
    <x v="9"/>
    <x v="0"/>
    <s v="No"/>
    <x v="0"/>
    <m/>
    <n v="1"/>
    <m/>
    <m/>
    <s v="122443"/>
    <x v="191"/>
    <x v="110"/>
    <x v="13"/>
    <s v="Archdeaconry of Hertford"/>
    <m/>
    <m/>
    <m/>
    <m/>
    <n v="3000"/>
    <m/>
    <m/>
  </r>
  <r>
    <x v="9"/>
    <x v="0"/>
    <s v="OK"/>
    <x v="0"/>
    <m/>
    <n v="1"/>
    <m/>
    <m/>
    <s v="122444"/>
    <x v="192"/>
    <x v="111"/>
    <x v="13"/>
    <s v="Archdeaconry of Hertford"/>
    <m/>
    <m/>
    <m/>
    <m/>
    <n v="4220.67"/>
    <m/>
    <m/>
  </r>
  <r>
    <x v="9"/>
    <x v="0"/>
    <s v="No"/>
    <x v="0"/>
    <m/>
    <n v="1"/>
    <m/>
    <m/>
    <s v="122445"/>
    <x v="186"/>
    <x v="105"/>
    <x v="13"/>
    <s v="Archdeaconry of Hertford"/>
    <m/>
    <m/>
    <m/>
    <m/>
    <n v="0"/>
    <m/>
    <m/>
  </r>
  <r>
    <x v="9"/>
    <x v="0"/>
    <s v="No"/>
    <x v="1"/>
    <m/>
    <n v="1"/>
    <m/>
    <m/>
    <s v="122446"/>
    <x v="193"/>
    <x v="112"/>
    <x v="13"/>
    <s v="Archdeaconry of Hertford"/>
    <m/>
    <m/>
    <m/>
    <m/>
    <n v="0"/>
    <m/>
    <m/>
  </r>
  <r>
    <x v="9"/>
    <x v="0"/>
    <s v="OK"/>
    <x v="0"/>
    <m/>
    <n v="1"/>
    <m/>
    <m/>
    <s v="122447"/>
    <x v="194"/>
    <x v="113"/>
    <x v="13"/>
    <s v="Archdeaconry of Hertford"/>
    <m/>
    <m/>
    <m/>
    <m/>
    <n v="4871"/>
    <m/>
    <m/>
  </r>
  <r>
    <x v="9"/>
    <x v="0"/>
    <s v="OK"/>
    <x v="0"/>
    <m/>
    <n v="1"/>
    <m/>
    <m/>
    <s v="130010"/>
    <x v="52"/>
    <x v="33"/>
    <x v="4"/>
    <s v="Archdeaconry of St Albans "/>
    <m/>
    <m/>
    <m/>
    <m/>
    <n v="7500"/>
    <m/>
    <m/>
  </r>
  <r>
    <x v="9"/>
    <x v="0"/>
    <s v="OK"/>
    <x v="0"/>
    <m/>
    <n v="1"/>
    <m/>
    <m/>
    <s v="130570"/>
    <x v="64"/>
    <x v="45"/>
    <x v="4"/>
    <s v="Archdeaconry of St Albans "/>
    <m/>
    <m/>
    <m/>
    <m/>
    <n v="0"/>
    <m/>
    <m/>
  </r>
  <r>
    <x v="9"/>
    <x v="0"/>
    <s v="No"/>
    <x v="0"/>
    <m/>
    <n v="1"/>
    <m/>
    <m/>
    <s v="130580"/>
    <x v="65"/>
    <x v="46"/>
    <x v="4"/>
    <s v="Archdeaconry of St Albans "/>
    <m/>
    <m/>
    <m/>
    <m/>
    <n v="3500"/>
    <m/>
    <m/>
  </r>
  <r>
    <x v="9"/>
    <x v="0"/>
    <s v="OK"/>
    <x v="0"/>
    <m/>
    <n v="1"/>
    <m/>
    <m/>
    <s v="131500"/>
    <x v="53"/>
    <x v="34"/>
    <x v="4"/>
    <s v="Archdeaconry of St Albans "/>
    <m/>
    <m/>
    <m/>
    <m/>
    <n v="3370"/>
    <m/>
    <m/>
  </r>
  <r>
    <x v="9"/>
    <x v="0"/>
    <s v="No"/>
    <x v="0"/>
    <m/>
    <n v="1"/>
    <m/>
    <m/>
    <s v="131520"/>
    <x v="54"/>
    <x v="35"/>
    <x v="4"/>
    <s v="Archdeaconry of St Albans "/>
    <m/>
    <m/>
    <m/>
    <m/>
    <n v="2812"/>
    <m/>
    <m/>
  </r>
  <r>
    <x v="9"/>
    <x v="0"/>
    <s v="OK"/>
    <x v="0"/>
    <m/>
    <n v="1"/>
    <m/>
    <m/>
    <s v="131951"/>
    <x v="55"/>
    <x v="36"/>
    <x v="4"/>
    <s v="Archdeaconry of St Albans "/>
    <m/>
    <m/>
    <m/>
    <m/>
    <n v="3580.5"/>
    <m/>
    <m/>
  </r>
  <r>
    <x v="9"/>
    <x v="0"/>
    <s v="OK"/>
    <x v="0"/>
    <m/>
    <n v="1"/>
    <m/>
    <m/>
    <s v="131960"/>
    <x v="56"/>
    <x v="37"/>
    <x v="4"/>
    <s v="Archdeaconry of St Albans "/>
    <m/>
    <m/>
    <m/>
    <m/>
    <n v="3988"/>
    <m/>
    <m/>
  </r>
  <r>
    <x v="9"/>
    <x v="0"/>
    <s v="No"/>
    <x v="0"/>
    <m/>
    <n v="1"/>
    <m/>
    <m/>
    <s v="132730"/>
    <x v="57"/>
    <x v="38"/>
    <x v="4"/>
    <s v="Archdeaconry of St Albans "/>
    <m/>
    <m/>
    <m/>
    <m/>
    <n v="0"/>
    <m/>
    <m/>
  </r>
  <r>
    <x v="9"/>
    <x v="0"/>
    <s v="OK"/>
    <x v="0"/>
    <m/>
    <n v="1"/>
    <m/>
    <m/>
    <s v="132740"/>
    <x v="58"/>
    <x v="39"/>
    <x v="4"/>
    <s v="Archdeaconry of St Albans "/>
    <m/>
    <m/>
    <m/>
    <m/>
    <n v="2680"/>
    <m/>
    <m/>
  </r>
  <r>
    <x v="9"/>
    <x v="0"/>
    <s v="No"/>
    <x v="0"/>
    <m/>
    <n v="1"/>
    <m/>
    <m/>
    <s v="132760"/>
    <x v="59"/>
    <x v="40"/>
    <x v="4"/>
    <s v="Archdeaconry of St Albans "/>
    <m/>
    <m/>
    <m/>
    <m/>
    <n v="2910"/>
    <m/>
    <m/>
  </r>
  <r>
    <x v="9"/>
    <x v="0"/>
    <s v="OK"/>
    <x v="0"/>
    <m/>
    <n v="1"/>
    <m/>
    <m/>
    <s v="132761"/>
    <x v="60"/>
    <x v="41"/>
    <x v="4"/>
    <s v="Archdeaconry of St Albans "/>
    <m/>
    <m/>
    <m/>
    <m/>
    <n v="10296"/>
    <m/>
    <m/>
  </r>
  <r>
    <x v="9"/>
    <x v="0"/>
    <s v="OK"/>
    <x v="0"/>
    <m/>
    <n v="1"/>
    <m/>
    <m/>
    <s v="132770"/>
    <x v="61"/>
    <x v="42"/>
    <x v="4"/>
    <s v="Archdeaconry of St Albans "/>
    <m/>
    <m/>
    <m/>
    <m/>
    <n v="7407.5"/>
    <m/>
    <m/>
  </r>
  <r>
    <x v="9"/>
    <x v="0"/>
    <s v="OK"/>
    <x v="0"/>
    <m/>
    <n v="1"/>
    <m/>
    <m/>
    <s v="132780"/>
    <x v="62"/>
    <x v="43"/>
    <x v="4"/>
    <s v="Archdeaconry of St Albans "/>
    <m/>
    <m/>
    <m/>
    <m/>
    <n v="4407"/>
    <m/>
    <m/>
  </r>
  <r>
    <x v="9"/>
    <x v="0"/>
    <s v="No"/>
    <x v="0"/>
    <m/>
    <n v="1"/>
    <m/>
    <m/>
    <s v="132781"/>
    <x v="63"/>
    <x v="44"/>
    <x v="4"/>
    <s v="Archdeaconry of St Albans "/>
    <m/>
    <m/>
    <m/>
    <m/>
    <n v="4133"/>
    <m/>
    <m/>
  </r>
  <r>
    <x v="9"/>
    <x v="0"/>
    <s v="No"/>
    <x v="0"/>
    <m/>
    <n v="1"/>
    <m/>
    <m/>
    <s v="140150"/>
    <x v="66"/>
    <x v="47"/>
    <x v="5"/>
    <s v="Archdeaconry of St Albans "/>
    <m/>
    <m/>
    <m/>
    <m/>
    <n v="140"/>
    <m/>
    <m/>
  </r>
  <r>
    <x v="9"/>
    <x v="0"/>
    <s v="No"/>
    <x v="0"/>
    <m/>
    <n v="1"/>
    <m/>
    <m/>
    <s v="140960"/>
    <x v="68"/>
    <x v="48"/>
    <x v="5"/>
    <s v="Archdeaconry of St Albans "/>
    <m/>
    <m/>
    <m/>
    <m/>
    <n v="3098.75"/>
    <m/>
    <m/>
  </r>
  <r>
    <x v="9"/>
    <x v="0"/>
    <s v="OK"/>
    <x v="0"/>
    <m/>
    <n v="1"/>
    <m/>
    <m/>
    <s v="141100"/>
    <x v="69"/>
    <x v="49"/>
    <x v="5"/>
    <s v="Archdeaconry of St Albans "/>
    <m/>
    <m/>
    <m/>
    <m/>
    <n v="7646"/>
    <m/>
    <m/>
  </r>
  <r>
    <x v="9"/>
    <x v="0"/>
    <s v="OK"/>
    <x v="0"/>
    <m/>
    <n v="1"/>
    <m/>
    <m/>
    <s v="141110"/>
    <x v="70"/>
    <x v="50"/>
    <x v="5"/>
    <s v="Archdeaconry of St Albans "/>
    <m/>
    <m/>
    <m/>
    <m/>
    <n v="24496"/>
    <m/>
    <m/>
  </r>
  <r>
    <x v="9"/>
    <x v="0"/>
    <s v="OK"/>
    <x v="0"/>
    <m/>
    <n v="1"/>
    <m/>
    <m/>
    <s v="141440"/>
    <x v="67"/>
    <x v="47"/>
    <x v="5"/>
    <s v="Archdeaconry of St Albans "/>
    <m/>
    <m/>
    <m/>
    <m/>
    <n v="3343"/>
    <m/>
    <m/>
  </r>
  <r>
    <x v="9"/>
    <x v="0"/>
    <s v="OK"/>
    <x v="0"/>
    <m/>
    <n v="1"/>
    <m/>
    <m/>
    <s v="141760"/>
    <x v="71"/>
    <x v="48"/>
    <x v="5"/>
    <s v="Archdeaconry of St Albans "/>
    <m/>
    <m/>
    <m/>
    <m/>
    <n v="2642.37"/>
    <m/>
    <m/>
  </r>
  <r>
    <x v="9"/>
    <x v="0"/>
    <s v="OK"/>
    <x v="0"/>
    <m/>
    <n v="1"/>
    <m/>
    <m/>
    <s v="142080"/>
    <x v="72"/>
    <x v="51"/>
    <x v="5"/>
    <s v="Archdeaconry of St Albans "/>
    <m/>
    <m/>
    <m/>
    <m/>
    <n v="10321"/>
    <m/>
    <m/>
  </r>
  <r>
    <x v="9"/>
    <x v="0"/>
    <s v="OK"/>
    <x v="0"/>
    <m/>
    <n v="1"/>
    <m/>
    <m/>
    <s v="142280"/>
    <x v="73"/>
    <x v="52"/>
    <x v="5"/>
    <s v="Archdeaconry of St Albans "/>
    <m/>
    <m/>
    <m/>
    <m/>
    <n v="3659"/>
    <m/>
    <m/>
  </r>
  <r>
    <x v="9"/>
    <x v="0"/>
    <s v="OK"/>
    <x v="0"/>
    <m/>
    <n v="1"/>
    <m/>
    <m/>
    <s v="142860"/>
    <x v="74"/>
    <x v="53"/>
    <x v="5"/>
    <s v="Archdeaconry of St Albans "/>
    <m/>
    <m/>
    <m/>
    <m/>
    <n v="8431"/>
    <m/>
    <m/>
  </r>
  <r>
    <x v="9"/>
    <x v="0"/>
    <s v="OK"/>
    <x v="0"/>
    <m/>
    <n v="1"/>
    <m/>
    <m/>
    <s v="150050"/>
    <x v="195"/>
    <x v="114"/>
    <x v="14"/>
    <s v="Archdeaconry of Bedford"/>
    <m/>
    <m/>
    <m/>
    <m/>
    <n v="4369"/>
    <m/>
    <m/>
  </r>
  <r>
    <x v="9"/>
    <x v="0"/>
    <s v="No"/>
    <x v="0"/>
    <m/>
    <n v="1"/>
    <m/>
    <m/>
    <s v="150100"/>
    <x v="217"/>
    <x v="123"/>
    <x v="14"/>
    <s v="Archdeaconry of Bedford"/>
    <m/>
    <m/>
    <m/>
    <m/>
    <n v="1000"/>
    <m/>
    <m/>
  </r>
  <r>
    <x v="9"/>
    <x v="0"/>
    <s v="No"/>
    <x v="0"/>
    <m/>
    <n v="1"/>
    <m/>
    <m/>
    <s v="150130"/>
    <x v="198"/>
    <x v="115"/>
    <x v="14"/>
    <s v="Archdeaconry of Bedford"/>
    <m/>
    <m/>
    <m/>
    <m/>
    <n v="500"/>
    <m/>
    <m/>
  </r>
  <r>
    <x v="9"/>
    <x v="0"/>
    <s v="No"/>
    <x v="0"/>
    <m/>
    <n v="1"/>
    <m/>
    <m/>
    <s v="150200"/>
    <x v="201"/>
    <x v="116"/>
    <x v="14"/>
    <s v="Archdeaconry of Bedford"/>
    <m/>
    <m/>
    <m/>
    <m/>
    <n v="0"/>
    <m/>
    <m/>
  </r>
  <r>
    <x v="9"/>
    <x v="0"/>
    <s v="No"/>
    <x v="0"/>
    <m/>
    <n v="1"/>
    <m/>
    <m/>
    <s v="150201"/>
    <x v="204"/>
    <x v="117"/>
    <x v="14"/>
    <s v="Archdeaconry of Bedford"/>
    <m/>
    <m/>
    <m/>
    <m/>
    <n v="194"/>
    <m/>
    <m/>
  </r>
  <r>
    <x v="9"/>
    <x v="0"/>
    <s v="No"/>
    <x v="0"/>
    <m/>
    <n v="1"/>
    <m/>
    <m/>
    <s v="150610"/>
    <x v="218"/>
    <x v="124"/>
    <x v="14"/>
    <s v="Archdeaconry of Bedford"/>
    <m/>
    <m/>
    <m/>
    <m/>
    <n v="600"/>
    <m/>
    <m/>
  </r>
  <r>
    <x v="9"/>
    <x v="0"/>
    <s v="No"/>
    <x v="0"/>
    <m/>
    <n v="1"/>
    <m/>
    <m/>
    <s v="150700"/>
    <x v="221"/>
    <x v="126"/>
    <x v="14"/>
    <s v="Archdeaconry of Bedford"/>
    <m/>
    <m/>
    <m/>
    <m/>
    <n v="2988"/>
    <m/>
    <m/>
  </r>
  <r>
    <x v="9"/>
    <x v="0"/>
    <s v="No"/>
    <x v="0"/>
    <m/>
    <n v="1"/>
    <m/>
    <m/>
    <s v="150710"/>
    <x v="223"/>
    <x v="121"/>
    <x v="14"/>
    <s v="Archdeaconry of Bedford"/>
    <m/>
    <m/>
    <m/>
    <m/>
    <n v="1651"/>
    <m/>
    <m/>
  </r>
  <r>
    <x v="9"/>
    <x v="0"/>
    <s v="OK"/>
    <x v="0"/>
    <m/>
    <n v="1"/>
    <m/>
    <m/>
    <s v="150930"/>
    <x v="205"/>
    <x v="117"/>
    <x v="14"/>
    <s v="Archdeaconry of Bedford"/>
    <m/>
    <m/>
    <m/>
    <m/>
    <n v="1053"/>
    <m/>
    <m/>
  </r>
  <r>
    <x v="9"/>
    <x v="0"/>
    <s v="OK"/>
    <x v="0"/>
    <m/>
    <n v="1"/>
    <m/>
    <m/>
    <s v="150961"/>
    <x v="209"/>
    <x v="119"/>
    <x v="14"/>
    <s v="Archdeaconry of Bedford"/>
    <m/>
    <m/>
    <m/>
    <m/>
    <n v="1250"/>
    <m/>
    <m/>
  </r>
  <r>
    <x v="9"/>
    <x v="0"/>
    <s v="OK"/>
    <x v="0"/>
    <m/>
    <n v="1"/>
    <m/>
    <m/>
    <s v="150970"/>
    <x v="212"/>
    <x v="120"/>
    <x v="14"/>
    <s v="Archdeaconry of Bedford"/>
    <m/>
    <m/>
    <m/>
    <m/>
    <n v="5515"/>
    <m/>
    <m/>
  </r>
  <r>
    <x v="9"/>
    <x v="0"/>
    <s v="No"/>
    <x v="0"/>
    <m/>
    <n v="1"/>
    <m/>
    <m/>
    <s v="151090"/>
    <x v="208"/>
    <x v="118"/>
    <x v="14"/>
    <s v="Archdeaconry of Bedford"/>
    <m/>
    <m/>
    <m/>
    <m/>
    <n v="1250"/>
    <m/>
    <m/>
  </r>
  <r>
    <x v="9"/>
    <x v="0"/>
    <s v="No"/>
    <x v="0"/>
    <m/>
    <n v="1"/>
    <m/>
    <m/>
    <s v="151150"/>
    <x v="225"/>
    <x v="126"/>
    <x v="14"/>
    <s v="Archdeaconry of Bedford"/>
    <m/>
    <m/>
    <m/>
    <m/>
    <n v="1346"/>
    <m/>
    <m/>
  </r>
  <r>
    <x v="9"/>
    <x v="0"/>
    <s v="No"/>
    <x v="0"/>
    <m/>
    <n v="1"/>
    <m/>
    <m/>
    <s v="151190"/>
    <x v="226"/>
    <x v="127"/>
    <x v="14"/>
    <s v="Archdeaconry of Bedford"/>
    <m/>
    <m/>
    <m/>
    <m/>
    <n v="1000"/>
    <m/>
    <m/>
  </r>
  <r>
    <x v="9"/>
    <x v="0"/>
    <s v="No"/>
    <x v="0"/>
    <m/>
    <n v="1"/>
    <m/>
    <m/>
    <s v="151230"/>
    <x v="203"/>
    <x v="116"/>
    <x v="14"/>
    <s v="Archdeaconry of Bedford"/>
    <m/>
    <m/>
    <m/>
    <m/>
    <n v="126"/>
    <m/>
    <m/>
  </r>
  <r>
    <x v="9"/>
    <x v="0"/>
    <s v="OK"/>
    <x v="0"/>
    <m/>
    <n v="1"/>
    <m/>
    <m/>
    <s v="151260"/>
    <x v="202"/>
    <x v="116"/>
    <x v="14"/>
    <s v="Archdeaconry of Bedford"/>
    <m/>
    <m/>
    <m/>
    <m/>
    <n v="0"/>
    <m/>
    <m/>
  </r>
  <r>
    <x v="9"/>
    <x v="0"/>
    <s v="No"/>
    <x v="0"/>
    <m/>
    <n v="1"/>
    <m/>
    <m/>
    <s v="151380"/>
    <x v="199"/>
    <x v="115"/>
    <x v="14"/>
    <s v="Archdeaconry of Bedford"/>
    <m/>
    <m/>
    <m/>
    <m/>
    <n v="0"/>
    <m/>
    <m/>
  </r>
  <r>
    <x v="9"/>
    <x v="0"/>
    <s v="OK"/>
    <x v="0"/>
    <m/>
    <n v="1"/>
    <m/>
    <m/>
    <s v="151490"/>
    <x v="227"/>
    <x v="127"/>
    <x v="14"/>
    <s v="Archdeaconry of Bedford"/>
    <m/>
    <m/>
    <m/>
    <m/>
    <n v="2357"/>
    <m/>
    <m/>
  </r>
  <r>
    <x v="9"/>
    <x v="0"/>
    <s v="OK"/>
    <x v="0"/>
    <m/>
    <n v="1"/>
    <m/>
    <m/>
    <s v="151780"/>
    <x v="213"/>
    <x v="121"/>
    <x v="14"/>
    <s v="Archdeaconry of Bedford"/>
    <m/>
    <m/>
    <m/>
    <m/>
    <n v="3462"/>
    <m/>
    <m/>
  </r>
  <r>
    <x v="9"/>
    <x v="0"/>
    <s v="No"/>
    <x v="0"/>
    <m/>
    <n v="1"/>
    <m/>
    <m/>
    <s v="151790"/>
    <x v="219"/>
    <x v="124"/>
    <x v="14"/>
    <s v="Archdeaconry of Bedford"/>
    <m/>
    <m/>
    <m/>
    <m/>
    <n v="875"/>
    <m/>
    <m/>
  </r>
  <r>
    <x v="9"/>
    <x v="0"/>
    <s v="No"/>
    <x v="0"/>
    <m/>
    <n v="1"/>
    <m/>
    <m/>
    <s v="151810"/>
    <x v="196"/>
    <x v="114"/>
    <x v="14"/>
    <s v="Archdeaconry of Bedford"/>
    <m/>
    <m/>
    <m/>
    <m/>
    <n v="0"/>
    <m/>
    <m/>
  </r>
  <r>
    <x v="9"/>
    <x v="0"/>
    <s v="No"/>
    <x v="0"/>
    <m/>
    <n v="1"/>
    <m/>
    <m/>
    <s v="151820"/>
    <x v="206"/>
    <x v="117"/>
    <x v="14"/>
    <s v="Archdeaconry of Bedford"/>
    <m/>
    <m/>
    <m/>
    <m/>
    <n v="592.5"/>
    <m/>
    <m/>
  </r>
  <r>
    <x v="9"/>
    <x v="0"/>
    <s v="OK"/>
    <x v="0"/>
    <m/>
    <n v="1"/>
    <m/>
    <m/>
    <s v="152040"/>
    <x v="210"/>
    <x v="119"/>
    <x v="14"/>
    <s v="Archdeaconry of Bedford"/>
    <m/>
    <m/>
    <m/>
    <m/>
    <n v="1000"/>
    <m/>
    <m/>
  </r>
  <r>
    <x v="9"/>
    <x v="0"/>
    <s v="No"/>
    <x v="0"/>
    <m/>
    <n v="1"/>
    <m/>
    <m/>
    <s v="152120"/>
    <x v="200"/>
    <x v="115"/>
    <x v="14"/>
    <s v="Archdeaconry of Bedford"/>
    <m/>
    <m/>
    <m/>
    <m/>
    <n v="0"/>
    <m/>
    <m/>
  </r>
  <r>
    <x v="9"/>
    <x v="0"/>
    <s v="No"/>
    <x v="0"/>
    <m/>
    <n v="1"/>
    <m/>
    <m/>
    <s v="152330"/>
    <x v="228"/>
    <x v="124"/>
    <x v="14"/>
    <s v="Archdeaconry of Bedford"/>
    <m/>
    <m/>
    <m/>
    <m/>
    <n v="400"/>
    <m/>
    <m/>
  </r>
  <r>
    <x v="9"/>
    <x v="0"/>
    <s v="OK"/>
    <x v="0"/>
    <m/>
    <n v="1"/>
    <m/>
    <m/>
    <s v="152350"/>
    <x v="224"/>
    <x v="125"/>
    <x v="14"/>
    <s v="Archdeaconry of Bedford"/>
    <m/>
    <m/>
    <m/>
    <m/>
    <n v="0"/>
    <m/>
    <m/>
  </r>
  <r>
    <x v="9"/>
    <x v="0"/>
    <s v="OK"/>
    <x v="0"/>
    <m/>
    <n v="1"/>
    <m/>
    <m/>
    <s v="152360"/>
    <x v="211"/>
    <x v="119"/>
    <x v="14"/>
    <s v="Archdeaconry of Bedford"/>
    <m/>
    <m/>
    <m/>
    <m/>
    <n v="1600"/>
    <m/>
    <m/>
  </r>
  <r>
    <x v="9"/>
    <x v="0"/>
    <s v="No"/>
    <x v="0"/>
    <m/>
    <n v="1"/>
    <m/>
    <m/>
    <s v="152370"/>
    <x v="222"/>
    <x v="126"/>
    <x v="14"/>
    <s v="Archdeaconry of Bedford"/>
    <m/>
    <m/>
    <m/>
    <m/>
    <n v="0"/>
    <m/>
    <m/>
  </r>
  <r>
    <x v="9"/>
    <x v="0"/>
    <s v="OK"/>
    <x v="0"/>
    <m/>
    <n v="1"/>
    <m/>
    <m/>
    <s v="152430"/>
    <x v="197"/>
    <x v="114"/>
    <x v="14"/>
    <s v="Archdeaconry of Bedford"/>
    <m/>
    <m/>
    <m/>
    <m/>
    <n v="0"/>
    <m/>
    <m/>
  </r>
  <r>
    <x v="9"/>
    <x v="0"/>
    <s v="No"/>
    <x v="0"/>
    <m/>
    <n v="1"/>
    <m/>
    <m/>
    <s v="152580"/>
    <x v="214"/>
    <x v="118"/>
    <x v="14"/>
    <s v="Archdeaconry of Bedford"/>
    <m/>
    <m/>
    <m/>
    <m/>
    <n v="500"/>
    <m/>
    <m/>
  </r>
  <r>
    <x v="9"/>
    <x v="0"/>
    <s v="No"/>
    <x v="0"/>
    <m/>
    <n v="1"/>
    <m/>
    <m/>
    <s v="152650"/>
    <x v="220"/>
    <x v="125"/>
    <x v="14"/>
    <s v="Archdeaconry of Bedford"/>
    <m/>
    <m/>
    <m/>
    <m/>
    <n v="0"/>
    <m/>
    <m/>
  </r>
  <r>
    <x v="9"/>
    <x v="0"/>
    <s v="OK"/>
    <x v="0"/>
    <m/>
    <n v="1"/>
    <m/>
    <m/>
    <s v="152850"/>
    <x v="215"/>
    <x v="118"/>
    <x v="14"/>
    <s v="Archdeaconry of Bedford"/>
    <m/>
    <m/>
    <m/>
    <m/>
    <n v="2374"/>
    <m/>
    <m/>
  </r>
  <r>
    <x v="9"/>
    <x v="0"/>
    <s v="OK"/>
    <x v="0"/>
    <m/>
    <n v="1"/>
    <m/>
    <m/>
    <s v="152930"/>
    <x v="207"/>
    <x v="117"/>
    <x v="14"/>
    <s v="Archdeaconry of Bedford"/>
    <m/>
    <m/>
    <m/>
    <m/>
    <n v="3352"/>
    <m/>
    <m/>
  </r>
  <r>
    <x v="9"/>
    <x v="0"/>
    <s v="No"/>
    <x v="0"/>
    <m/>
    <n v="1"/>
    <m/>
    <m/>
    <s v="152940"/>
    <x v="216"/>
    <x v="122"/>
    <x v="14"/>
    <s v="Archdeaconry of Bedford"/>
    <m/>
    <m/>
    <m/>
    <m/>
    <n v="2000"/>
    <m/>
    <m/>
  </r>
  <r>
    <x v="9"/>
    <x v="0"/>
    <s v="No"/>
    <x v="0"/>
    <m/>
    <n v="1"/>
    <m/>
    <m/>
    <s v="160220"/>
    <x v="229"/>
    <x v="128"/>
    <x v="15"/>
    <s v="Archdeaconry of Bedford"/>
    <m/>
    <m/>
    <m/>
    <m/>
    <n v="2100.41"/>
    <m/>
    <m/>
  </r>
  <r>
    <x v="9"/>
    <x v="0"/>
    <s v="OK"/>
    <x v="1"/>
    <m/>
    <n v="1"/>
    <m/>
    <m/>
    <s v="160230"/>
    <x v="230"/>
    <x v="129"/>
    <x v="15"/>
    <s v="Archdeaconry of Bedford"/>
    <m/>
    <m/>
    <m/>
    <m/>
    <n v="12839"/>
    <m/>
    <m/>
  </r>
  <r>
    <x v="9"/>
    <x v="0"/>
    <s v="OK"/>
    <x v="0"/>
    <m/>
    <n v="1"/>
    <m/>
    <m/>
    <s v="160250"/>
    <x v="231"/>
    <x v="130"/>
    <x v="15"/>
    <s v="Archdeaconry of Bedford"/>
    <m/>
    <m/>
    <m/>
    <m/>
    <n v="11157"/>
    <m/>
    <m/>
  </r>
  <r>
    <x v="9"/>
    <x v="0"/>
    <s v="OK"/>
    <x v="0"/>
    <m/>
    <n v="1"/>
    <m/>
    <m/>
    <s v="160270"/>
    <x v="232"/>
    <x v="131"/>
    <x v="15"/>
    <s v="Archdeaconry of Bedford"/>
    <m/>
    <m/>
    <m/>
    <m/>
    <n v="5056"/>
    <m/>
    <m/>
  </r>
  <r>
    <x v="9"/>
    <x v="0"/>
    <s v="OK"/>
    <x v="0"/>
    <m/>
    <n v="1"/>
    <m/>
    <m/>
    <s v="160280"/>
    <x v="240"/>
    <x v="139"/>
    <x v="15"/>
    <s v="Archdeaconry of Bedford"/>
    <m/>
    <m/>
    <m/>
    <m/>
    <n v="6073.33"/>
    <m/>
    <m/>
  </r>
  <r>
    <x v="9"/>
    <x v="0"/>
    <s v="No"/>
    <x v="0"/>
    <m/>
    <n v="1"/>
    <m/>
    <m/>
    <s v="160290"/>
    <x v="233"/>
    <x v="132"/>
    <x v="15"/>
    <s v="Archdeaconry of Bedford"/>
    <m/>
    <m/>
    <m/>
    <m/>
    <n v="900"/>
    <m/>
    <m/>
  </r>
  <r>
    <x v="9"/>
    <x v="0"/>
    <s v="No"/>
    <x v="0"/>
    <m/>
    <n v="1"/>
    <m/>
    <m/>
    <s v="160310"/>
    <x v="244"/>
    <x v="141"/>
    <x v="15"/>
    <s v="Archdeaconry of Bedford"/>
    <m/>
    <m/>
    <m/>
    <m/>
    <n v="250"/>
    <m/>
    <m/>
  </r>
  <r>
    <x v="9"/>
    <x v="0"/>
    <s v="No"/>
    <x v="0"/>
    <m/>
    <n v="1"/>
    <m/>
    <m/>
    <s v="160320"/>
    <x v="234"/>
    <x v="133"/>
    <x v="15"/>
    <s v="Archdeaconry of Bedford"/>
    <m/>
    <m/>
    <m/>
    <m/>
    <n v="3500"/>
    <m/>
    <m/>
  </r>
  <r>
    <x v="9"/>
    <x v="0"/>
    <s v="No"/>
    <x v="0"/>
    <m/>
    <n v="1"/>
    <m/>
    <m/>
    <s v="160330"/>
    <x v="235"/>
    <x v="134"/>
    <x v="15"/>
    <s v="Archdeaconry of Bedford"/>
    <m/>
    <m/>
    <m/>
    <m/>
    <n v="0"/>
    <m/>
    <m/>
  </r>
  <r>
    <x v="9"/>
    <x v="0"/>
    <s v="OK"/>
    <x v="0"/>
    <m/>
    <n v="1"/>
    <m/>
    <m/>
    <s v="160380"/>
    <x v="236"/>
    <x v="135"/>
    <x v="15"/>
    <s v="Archdeaconry of Bedford"/>
    <m/>
    <m/>
    <m/>
    <m/>
    <n v="3620"/>
    <m/>
    <m/>
  </r>
  <r>
    <x v="9"/>
    <x v="0"/>
    <s v="No"/>
    <x v="0"/>
    <m/>
    <n v="1"/>
    <m/>
    <m/>
    <s v="160620"/>
    <x v="242"/>
    <x v="141"/>
    <x v="15"/>
    <s v="Archdeaconry of Bedford"/>
    <m/>
    <m/>
    <m/>
    <m/>
    <n v="0"/>
    <m/>
    <m/>
  </r>
  <r>
    <x v="9"/>
    <x v="0"/>
    <s v="No"/>
    <x v="1"/>
    <m/>
    <n v="1"/>
    <m/>
    <m/>
    <s v="160780"/>
    <x v="243"/>
    <x v="142"/>
    <x v="15"/>
    <s v="Archdeaconry of Bedford"/>
    <m/>
    <m/>
    <m/>
    <m/>
    <n v="4000"/>
    <m/>
    <m/>
  </r>
  <r>
    <x v="9"/>
    <x v="0"/>
    <s v="No"/>
    <x v="0"/>
    <m/>
    <n v="1"/>
    <m/>
    <m/>
    <s v="160900"/>
    <x v="246"/>
    <x v="141"/>
    <x v="15"/>
    <s v="Archdeaconry of Bedford"/>
    <m/>
    <m/>
    <m/>
    <m/>
    <n v="1000"/>
    <m/>
    <m/>
  </r>
  <r>
    <x v="9"/>
    <x v="0"/>
    <s v="OK"/>
    <x v="0"/>
    <m/>
    <n v="1"/>
    <m/>
    <m/>
    <s v="161020"/>
    <x v="238"/>
    <x v="137"/>
    <x v="15"/>
    <s v="Archdeaconry of Bedford"/>
    <m/>
    <m/>
    <m/>
    <m/>
    <n v="5294"/>
    <m/>
    <m/>
  </r>
  <r>
    <x v="9"/>
    <x v="0"/>
    <s v="No"/>
    <x v="0"/>
    <m/>
    <n v="1"/>
    <m/>
    <m/>
    <s v="161330"/>
    <x v="245"/>
    <x v="142"/>
    <x v="15"/>
    <s v="Archdeaconry of Bedford"/>
    <m/>
    <m/>
    <m/>
    <m/>
    <n v="500"/>
    <m/>
    <m/>
  </r>
  <r>
    <x v="9"/>
    <x v="0"/>
    <s v="No"/>
    <x v="0"/>
    <m/>
    <n v="1"/>
    <m/>
    <m/>
    <s v="161350"/>
    <x v="247"/>
    <x v="141"/>
    <x v="15"/>
    <s v="Archdeaconry of Bedford"/>
    <m/>
    <m/>
    <m/>
    <m/>
    <n v="500"/>
    <m/>
    <m/>
  </r>
  <r>
    <x v="9"/>
    <x v="0"/>
    <s v="No"/>
    <x v="0"/>
    <m/>
    <n v="1"/>
    <m/>
    <m/>
    <s v="161410"/>
    <x v="237"/>
    <x v="136"/>
    <x v="15"/>
    <s v="Archdeaconry of Bedford"/>
    <m/>
    <m/>
    <m/>
    <m/>
    <n v="500"/>
    <m/>
    <m/>
  </r>
  <r>
    <x v="9"/>
    <x v="0"/>
    <s v="No"/>
    <x v="0"/>
    <m/>
    <n v="1"/>
    <m/>
    <m/>
    <s v="161411"/>
    <x v="239"/>
    <x v="138"/>
    <x v="15"/>
    <s v="Archdeaconry of Bedford"/>
    <m/>
    <m/>
    <m/>
    <m/>
    <n v="1500"/>
    <m/>
    <m/>
  </r>
  <r>
    <x v="9"/>
    <x v="0"/>
    <s v="OK"/>
    <x v="0"/>
    <m/>
    <n v="1"/>
    <m/>
    <m/>
    <s v="161770"/>
    <x v="250"/>
    <x v="144"/>
    <x v="15"/>
    <s v="Archdeaconry of Bedford"/>
    <m/>
    <m/>
    <m/>
    <m/>
    <n v="2359.7600000000002"/>
    <m/>
    <m/>
  </r>
  <r>
    <x v="9"/>
    <x v="0"/>
    <s v="OK"/>
    <x v="0"/>
    <m/>
    <n v="1"/>
    <m/>
    <m/>
    <s v="162090"/>
    <x v="241"/>
    <x v="140"/>
    <x v="15"/>
    <s v="Archdeaconry of Bedford"/>
    <m/>
    <m/>
    <m/>
    <m/>
    <n v="0"/>
    <m/>
    <m/>
  </r>
  <r>
    <x v="9"/>
    <x v="0"/>
    <s v="No"/>
    <x v="0"/>
    <m/>
    <n v="1"/>
    <m/>
    <m/>
    <s v="162920"/>
    <x v="248"/>
    <x v="141"/>
    <x v="15"/>
    <s v="Archdeaconry of Bedford"/>
    <m/>
    <m/>
    <m/>
    <m/>
    <n v="0"/>
    <m/>
    <m/>
  </r>
  <r>
    <x v="9"/>
    <x v="0"/>
    <s v="OK"/>
    <x v="1"/>
    <m/>
    <n v="1"/>
    <m/>
    <m/>
    <s v="162960"/>
    <x v="251"/>
    <x v="145"/>
    <x v="15"/>
    <s v="Archdeaconry of Bedford"/>
    <m/>
    <m/>
    <m/>
    <m/>
    <n v="5000"/>
    <m/>
    <m/>
  </r>
  <r>
    <x v="9"/>
    <x v="0"/>
    <s v="OK"/>
    <x v="0"/>
    <m/>
    <n v="1"/>
    <m/>
    <m/>
    <s v="170390"/>
    <x v="252"/>
    <x v="146"/>
    <x v="17"/>
    <s v="Archdeaconry of Bedford"/>
    <m/>
    <m/>
    <m/>
    <m/>
    <n v="6404"/>
    <m/>
    <m/>
  </r>
  <r>
    <x v="9"/>
    <x v="0"/>
    <s v="OK"/>
    <x v="0"/>
    <m/>
    <n v="1"/>
    <m/>
    <m/>
    <s v="170450"/>
    <x v="253"/>
    <x v="147"/>
    <x v="17"/>
    <s v="Archdeaconry of Bedford"/>
    <m/>
    <m/>
    <m/>
    <m/>
    <n v="1200"/>
    <m/>
    <m/>
  </r>
  <r>
    <x v="9"/>
    <x v="0"/>
    <s v="No"/>
    <x v="0"/>
    <m/>
    <n v="1"/>
    <m/>
    <m/>
    <s v="170600"/>
    <x v="255"/>
    <x v="148"/>
    <x v="17"/>
    <s v="Archdeaconry of Bedford"/>
    <m/>
    <m/>
    <m/>
    <m/>
    <n v="0"/>
    <m/>
    <m/>
  </r>
  <r>
    <x v="9"/>
    <x v="0"/>
    <s v="OK"/>
    <x v="0"/>
    <m/>
    <n v="1"/>
    <m/>
    <m/>
    <s v="170712"/>
    <x v="258"/>
    <x v="149"/>
    <x v="17"/>
    <s v="Archdeaconry of Bedford"/>
    <m/>
    <m/>
    <m/>
    <m/>
    <n v="250"/>
    <m/>
    <m/>
  </r>
  <r>
    <x v="9"/>
    <x v="0"/>
    <s v="OK"/>
    <x v="0"/>
    <m/>
    <n v="1"/>
    <m/>
    <m/>
    <s v="170760"/>
    <x v="261"/>
    <x v="150"/>
    <x v="17"/>
    <s v="Archdeaconry of Bedford"/>
    <m/>
    <m/>
    <m/>
    <m/>
    <n v="500"/>
    <m/>
    <m/>
  </r>
  <r>
    <x v="9"/>
    <x v="0"/>
    <s v="No"/>
    <x v="0"/>
    <m/>
    <n v="1"/>
    <m/>
    <m/>
    <s v="170840"/>
    <x v="264"/>
    <x v="151"/>
    <x v="17"/>
    <s v="Archdeaconry of Bedford"/>
    <m/>
    <m/>
    <m/>
    <m/>
    <n v="500"/>
    <m/>
    <m/>
  </r>
  <r>
    <x v="9"/>
    <x v="0"/>
    <s v="OK"/>
    <x v="1"/>
    <m/>
    <n v="1"/>
    <m/>
    <m/>
    <s v="170880"/>
    <x v="267"/>
    <x v="152"/>
    <x v="17"/>
    <s v="Archdeaconry of Bedford"/>
    <m/>
    <m/>
    <m/>
    <m/>
    <n v="6740"/>
    <m/>
    <m/>
  </r>
  <r>
    <x v="9"/>
    <x v="0"/>
    <s v="No"/>
    <x v="0"/>
    <m/>
    <n v="1"/>
    <m/>
    <m/>
    <s v="170940"/>
    <x v="266"/>
    <x v="151"/>
    <x v="17"/>
    <s v="Archdeaconry of Bedford"/>
    <m/>
    <m/>
    <m/>
    <m/>
    <n v="100"/>
    <m/>
    <m/>
  </r>
  <r>
    <x v="9"/>
    <x v="0"/>
    <s v="OK"/>
    <x v="0"/>
    <m/>
    <n v="1"/>
    <m/>
    <m/>
    <s v="171041"/>
    <x v="268"/>
    <x v="147"/>
    <x v="17"/>
    <s v="Archdeaconry of Bedford"/>
    <m/>
    <m/>
    <m/>
    <m/>
    <n v="1682"/>
    <m/>
    <m/>
  </r>
  <r>
    <x v="9"/>
    <x v="0"/>
    <s v="No"/>
    <x v="0"/>
    <m/>
    <n v="1"/>
    <m/>
    <m/>
    <s v="171840"/>
    <x v="263"/>
    <x v="150"/>
    <x v="17"/>
    <s v="Archdeaconry of Bedford"/>
    <m/>
    <m/>
    <m/>
    <m/>
    <n v="800"/>
    <m/>
    <m/>
  </r>
  <r>
    <x v="9"/>
    <x v="0"/>
    <s v="OK"/>
    <x v="0"/>
    <m/>
    <n v="1"/>
    <m/>
    <m/>
    <s v="171910"/>
    <x v="257"/>
    <x v="148"/>
    <x v="17"/>
    <s v="Archdeaconry of Bedford"/>
    <m/>
    <m/>
    <m/>
    <m/>
    <n v="0"/>
    <m/>
    <m/>
  </r>
  <r>
    <x v="9"/>
    <x v="0"/>
    <s v="OK"/>
    <x v="0"/>
    <m/>
    <n v="1"/>
    <m/>
    <m/>
    <s v="171950"/>
    <x v="256"/>
    <x v="148"/>
    <x v="17"/>
    <s v="Archdeaconry of Bedford"/>
    <m/>
    <m/>
    <m/>
    <m/>
    <n v="494"/>
    <m/>
    <m/>
  </r>
  <r>
    <x v="9"/>
    <x v="0"/>
    <s v="No"/>
    <x v="0"/>
    <m/>
    <n v="1"/>
    <m/>
    <m/>
    <s v="172030"/>
    <x v="259"/>
    <x v="149"/>
    <x v="17"/>
    <s v="Archdeaconry of Bedford"/>
    <m/>
    <m/>
    <m/>
    <m/>
    <n v="0"/>
    <m/>
    <m/>
  </r>
  <r>
    <x v="9"/>
    <x v="0"/>
    <s v="OK"/>
    <x v="0"/>
    <m/>
    <n v="1"/>
    <m/>
    <m/>
    <s v="172140"/>
    <x v="269"/>
    <x v="147"/>
    <x v="17"/>
    <s v="Archdeaconry of Bedford"/>
    <m/>
    <m/>
    <m/>
    <m/>
    <n v="1108"/>
    <m/>
    <m/>
  </r>
  <r>
    <x v="9"/>
    <x v="0"/>
    <s v="No"/>
    <x v="0"/>
    <m/>
    <n v="1"/>
    <m/>
    <m/>
    <s v="172290"/>
    <x v="270"/>
    <x v="153"/>
    <x v="17"/>
    <s v="Archdeaconry of Bedford"/>
    <m/>
    <m/>
    <m/>
    <m/>
    <n v="0"/>
    <m/>
    <m/>
  </r>
  <r>
    <x v="9"/>
    <x v="0"/>
    <s v="OK"/>
    <x v="0"/>
    <m/>
    <n v="1"/>
    <m/>
    <m/>
    <s v="172510"/>
    <x v="260"/>
    <x v="149"/>
    <x v="17"/>
    <s v="Archdeaconry of Bedford"/>
    <m/>
    <m/>
    <m/>
    <m/>
    <n v="0"/>
    <m/>
    <m/>
  </r>
  <r>
    <x v="9"/>
    <x v="0"/>
    <s v="No"/>
    <x v="0"/>
    <m/>
    <n v="1"/>
    <m/>
    <m/>
    <s v="172520"/>
    <x v="254"/>
    <x v="147"/>
    <x v="17"/>
    <s v="Archdeaconry of Bedford"/>
    <m/>
    <m/>
    <m/>
    <m/>
    <n v="1000"/>
    <m/>
    <m/>
  </r>
  <r>
    <x v="9"/>
    <x v="0"/>
    <s v="OK"/>
    <x v="0"/>
    <m/>
    <n v="1"/>
    <m/>
    <m/>
    <s v="172910"/>
    <x v="262"/>
    <x v="150"/>
    <x v="17"/>
    <s v="Archdeaconry of Bedford"/>
    <m/>
    <m/>
    <m/>
    <m/>
    <n v="1800"/>
    <m/>
    <m/>
  </r>
  <r>
    <x v="9"/>
    <x v="0"/>
    <s v="No"/>
    <x v="0"/>
    <m/>
    <n v="1"/>
    <m/>
    <m/>
    <s v="172980"/>
    <x v="265"/>
    <x v="151"/>
    <x v="17"/>
    <s v="Archdeaconry of Bedford"/>
    <m/>
    <m/>
    <m/>
    <m/>
    <n v="200"/>
    <m/>
    <m/>
  </r>
  <r>
    <x v="9"/>
    <x v="0"/>
    <s v="OK"/>
    <x v="0"/>
    <m/>
    <n v="1"/>
    <m/>
    <m/>
    <s v="180400"/>
    <x v="271"/>
    <x v="154"/>
    <x v="18"/>
    <s v="Archdeaconry of Bedford"/>
    <m/>
    <m/>
    <m/>
    <m/>
    <n v="310"/>
    <m/>
    <m/>
  </r>
  <r>
    <x v="9"/>
    <x v="0"/>
    <s v="No"/>
    <x v="0"/>
    <m/>
    <n v="1"/>
    <m/>
    <m/>
    <s v="180640"/>
    <x v="272"/>
    <x v="155"/>
    <x v="18"/>
    <s v="Archdeaconry of Bedford"/>
    <m/>
    <m/>
    <m/>
    <m/>
    <n v="0"/>
    <m/>
    <m/>
  </r>
  <r>
    <x v="9"/>
    <x v="0"/>
    <s v="OK"/>
    <x v="0"/>
    <m/>
    <n v="1"/>
    <m/>
    <m/>
    <s v="180830"/>
    <x v="273"/>
    <x v="156"/>
    <x v="18"/>
    <s v="Archdeaconry of Bedford"/>
    <m/>
    <m/>
    <m/>
    <m/>
    <n v="12489.5"/>
    <m/>
    <m/>
  </r>
  <r>
    <x v="9"/>
    <x v="0"/>
    <s v="OK"/>
    <x v="0"/>
    <m/>
    <n v="1"/>
    <m/>
    <m/>
    <s v="180870"/>
    <x v="274"/>
    <x v="157"/>
    <x v="18"/>
    <s v="Archdeaconry of Bedford"/>
    <m/>
    <m/>
    <m/>
    <m/>
    <n v="5605"/>
    <m/>
    <m/>
  </r>
  <r>
    <x v="9"/>
    <x v="0"/>
    <s v="No"/>
    <x v="0"/>
    <m/>
    <n v="1"/>
    <m/>
    <m/>
    <s v="181160"/>
    <x v="276"/>
    <x v="154"/>
    <x v="18"/>
    <s v="Archdeaconry of Bedford"/>
    <m/>
    <m/>
    <m/>
    <m/>
    <n v="0"/>
    <m/>
    <m/>
  </r>
  <r>
    <x v="9"/>
    <x v="0"/>
    <s v="OK"/>
    <x v="0"/>
    <m/>
    <n v="1"/>
    <m/>
    <m/>
    <s v="181310"/>
    <x v="277"/>
    <x v="154"/>
    <x v="18"/>
    <s v="Archdeaconry of Bedford"/>
    <m/>
    <m/>
    <m/>
    <m/>
    <n v="0"/>
    <m/>
    <m/>
  </r>
  <r>
    <x v="9"/>
    <x v="0"/>
    <s v="No"/>
    <x v="0"/>
    <m/>
    <n v="1"/>
    <m/>
    <m/>
    <s v="181360"/>
    <x v="278"/>
    <x v="158"/>
    <x v="18"/>
    <s v="Archdeaconry of Bedford"/>
    <m/>
    <m/>
    <m/>
    <m/>
    <n v="0"/>
    <m/>
    <m/>
  </r>
  <r>
    <x v="9"/>
    <x v="0"/>
    <s v="OK"/>
    <x v="0"/>
    <m/>
    <n v="1"/>
    <m/>
    <m/>
    <s v="181420"/>
    <x v="279"/>
    <x v="159"/>
    <x v="18"/>
    <s v="Archdeaconry of Bedford"/>
    <m/>
    <m/>
    <m/>
    <m/>
    <n v="2098.33"/>
    <m/>
    <m/>
  </r>
  <r>
    <x v="9"/>
    <x v="0"/>
    <s v="No"/>
    <x v="0"/>
    <m/>
    <n v="1"/>
    <m/>
    <m/>
    <s v="181530"/>
    <x v="280"/>
    <x v="154"/>
    <x v="18"/>
    <s v="Archdeaconry of Bedford"/>
    <m/>
    <m/>
    <m/>
    <m/>
    <n v="5000"/>
    <m/>
    <m/>
  </r>
  <r>
    <x v="9"/>
    <x v="0"/>
    <s v="OK"/>
    <x v="0"/>
    <m/>
    <n v="1"/>
    <m/>
    <m/>
    <s v="181535"/>
    <x v="281"/>
    <x v="154"/>
    <x v="18"/>
    <s v="Archdeaconry of Bedford"/>
    <m/>
    <m/>
    <m/>
    <m/>
    <n v="16749"/>
    <m/>
    <m/>
  </r>
  <r>
    <x v="9"/>
    <x v="0"/>
    <s v="No"/>
    <x v="0"/>
    <m/>
    <n v="1"/>
    <m/>
    <m/>
    <s v="181540"/>
    <x v="282"/>
    <x v="154"/>
    <x v="18"/>
    <s v="Archdeaconry of Bedford"/>
    <m/>
    <m/>
    <m/>
    <m/>
    <n v="1750"/>
    <m/>
    <m/>
  </r>
  <r>
    <x v="9"/>
    <x v="0"/>
    <s v="No"/>
    <x v="0"/>
    <m/>
    <n v="1"/>
    <m/>
    <m/>
    <s v="182390"/>
    <x v="283"/>
    <x v="160"/>
    <x v="18"/>
    <s v="Archdeaconry of Bedford"/>
    <m/>
    <m/>
    <m/>
    <m/>
    <n v="600"/>
    <m/>
    <m/>
  </r>
  <r>
    <x v="9"/>
    <x v="0"/>
    <s v="OK"/>
    <x v="0"/>
    <m/>
    <n v="1"/>
    <m/>
    <m/>
    <s v="182490"/>
    <x v="284"/>
    <x v="159"/>
    <x v="18"/>
    <s v="Archdeaconry of Bedford"/>
    <m/>
    <m/>
    <m/>
    <m/>
    <n v="1917"/>
    <m/>
    <m/>
  </r>
  <r>
    <x v="9"/>
    <x v="0"/>
    <s v="No"/>
    <x v="0"/>
    <m/>
    <n v="1"/>
    <m/>
    <m/>
    <s v="182571"/>
    <x v="285"/>
    <x v="160"/>
    <x v="18"/>
    <s v="Archdeaconry of Bedford"/>
    <m/>
    <m/>
    <m/>
    <m/>
    <n v="937"/>
    <m/>
    <m/>
  </r>
  <r>
    <x v="9"/>
    <x v="0"/>
    <s v="No"/>
    <x v="0"/>
    <m/>
    <n v="1"/>
    <m/>
    <m/>
    <s v="182590"/>
    <x v="286"/>
    <x v="155"/>
    <x v="18"/>
    <s v="Archdeaconry of Bedford"/>
    <m/>
    <m/>
    <m/>
    <m/>
    <n v="1772.83"/>
    <m/>
    <m/>
  </r>
  <r>
    <x v="9"/>
    <x v="0"/>
    <s v="OK"/>
    <x v="0"/>
    <m/>
    <n v="1"/>
    <m/>
    <m/>
    <s v="182610"/>
    <x v="287"/>
    <x v="160"/>
    <x v="18"/>
    <s v="Archdeaconry of Bedford"/>
    <m/>
    <m/>
    <m/>
    <m/>
    <n v="400"/>
    <m/>
    <m/>
  </r>
  <r>
    <x v="9"/>
    <x v="0"/>
    <s v="OK"/>
    <x v="0"/>
    <m/>
    <n v="1"/>
    <m/>
    <m/>
    <s v="182861"/>
    <x v="288"/>
    <x v="159"/>
    <x v="18"/>
    <s v="Archdeaconry of Bedford"/>
    <m/>
    <m/>
    <m/>
    <m/>
    <n v="1908"/>
    <m/>
    <m/>
  </r>
  <r>
    <x v="9"/>
    <x v="0"/>
    <s v="No"/>
    <x v="0"/>
    <m/>
    <n v="1"/>
    <m/>
    <m/>
    <s v="200590"/>
    <x v="290"/>
    <x v="162"/>
    <x v="19"/>
    <s v="Archdeaconry of Bedford"/>
    <m/>
    <m/>
    <m/>
    <m/>
    <n v="1000"/>
    <m/>
    <m/>
  </r>
  <r>
    <x v="9"/>
    <x v="0"/>
    <s v="OK"/>
    <x v="0"/>
    <m/>
    <n v="1"/>
    <m/>
    <m/>
    <s v="200941"/>
    <x v="292"/>
    <x v="164"/>
    <x v="19"/>
    <s v="Archdeaconry of Bedford"/>
    <m/>
    <m/>
    <m/>
    <m/>
    <n v="6451"/>
    <m/>
    <m/>
  </r>
  <r>
    <x v="9"/>
    <x v="0"/>
    <s v="No"/>
    <x v="0"/>
    <m/>
    <n v="1"/>
    <m/>
    <m/>
    <s v="201510"/>
    <x v="293"/>
    <x v="165"/>
    <x v="19"/>
    <s v="Archdeaconry of Bedford"/>
    <m/>
    <m/>
    <m/>
    <m/>
    <n v="3000"/>
    <m/>
    <m/>
  </r>
  <r>
    <x v="9"/>
    <x v="0"/>
    <s v="OK"/>
    <x v="0"/>
    <m/>
    <n v="1"/>
    <m/>
    <m/>
    <s v="201680"/>
    <x v="295"/>
    <x v="167"/>
    <x v="19"/>
    <s v="Archdeaconry of Bedford"/>
    <m/>
    <m/>
    <m/>
    <m/>
    <n v="2250"/>
    <m/>
    <m/>
  </r>
  <r>
    <x v="9"/>
    <x v="0"/>
    <s v="No"/>
    <x v="0"/>
    <m/>
    <n v="1"/>
    <m/>
    <m/>
    <s v="201690"/>
    <x v="305"/>
    <x v="175"/>
    <x v="19"/>
    <s v="Archdeaconry of Bedford"/>
    <m/>
    <m/>
    <m/>
    <m/>
    <n v="500"/>
    <m/>
    <m/>
  </r>
  <r>
    <x v="9"/>
    <x v="0"/>
    <s v="No"/>
    <x v="0"/>
    <m/>
    <n v="1"/>
    <m/>
    <m/>
    <s v="201700"/>
    <x v="297"/>
    <x v="169"/>
    <x v="19"/>
    <s v="Archdeaconry of Bedford"/>
    <m/>
    <m/>
    <m/>
    <m/>
    <n v="0"/>
    <m/>
    <m/>
  </r>
  <r>
    <x v="9"/>
    <x v="0"/>
    <s v="No"/>
    <x v="0"/>
    <m/>
    <n v="1"/>
    <m/>
    <m/>
    <s v="201701"/>
    <x v="298"/>
    <x v="170"/>
    <x v="19"/>
    <s v="Archdeaconry of Bedford"/>
    <m/>
    <m/>
    <m/>
    <m/>
    <n v="1500"/>
    <m/>
    <m/>
  </r>
  <r>
    <x v="9"/>
    <x v="0"/>
    <s v="No"/>
    <x v="0"/>
    <m/>
    <n v="1"/>
    <m/>
    <m/>
    <s v="201702"/>
    <x v="294"/>
    <x v="166"/>
    <x v="19"/>
    <s v="Archdeaconry of Bedford"/>
    <m/>
    <m/>
    <m/>
    <m/>
    <n v="4100"/>
    <m/>
    <m/>
  </r>
  <r>
    <x v="9"/>
    <x v="0"/>
    <s v="No"/>
    <x v="1"/>
    <m/>
    <n v="1"/>
    <m/>
    <m/>
    <s v="201711"/>
    <x v="300"/>
    <x v="171"/>
    <x v="19"/>
    <s v="Archdeaconry of Bedford"/>
    <m/>
    <m/>
    <m/>
    <m/>
    <n v="0"/>
    <m/>
    <m/>
  </r>
  <r>
    <x v="9"/>
    <x v="0"/>
    <s v="OK"/>
    <x v="1"/>
    <m/>
    <n v="1"/>
    <m/>
    <m/>
    <s v="201712"/>
    <x v="296"/>
    <x v="168"/>
    <x v="19"/>
    <s v="Archdeaconry of Bedford"/>
    <m/>
    <m/>
    <m/>
    <m/>
    <n v="4337"/>
    <m/>
    <m/>
  </r>
  <r>
    <x v="9"/>
    <x v="0"/>
    <s v="OK"/>
    <x v="0"/>
    <m/>
    <n v="1"/>
    <m/>
    <m/>
    <s v="201713"/>
    <x v="301"/>
    <x v="172"/>
    <x v="19"/>
    <s v="Archdeaconry of Bedford"/>
    <m/>
    <m/>
    <m/>
    <m/>
    <n v="4000"/>
    <m/>
    <m/>
  </r>
  <r>
    <x v="9"/>
    <x v="0"/>
    <s v="No"/>
    <x v="0"/>
    <m/>
    <n v="1"/>
    <m/>
    <m/>
    <s v="201730"/>
    <x v="303"/>
    <x v="173"/>
    <x v="19"/>
    <s v="Archdeaconry of Bedford"/>
    <m/>
    <m/>
    <m/>
    <m/>
    <n v="1250"/>
    <m/>
    <m/>
  </r>
  <r>
    <x v="9"/>
    <x v="0"/>
    <s v="No"/>
    <x v="0"/>
    <m/>
    <n v="1"/>
    <m/>
    <m/>
    <s v="201740"/>
    <x v="304"/>
    <x v="174"/>
    <x v="19"/>
    <s v="Archdeaconry of Bedford"/>
    <m/>
    <m/>
    <m/>
    <m/>
    <n v="0"/>
    <m/>
    <m/>
  </r>
  <r>
    <x v="9"/>
    <x v="0"/>
    <s v="OK"/>
    <x v="0"/>
    <m/>
    <n v="1"/>
    <m/>
    <m/>
    <s v="202460"/>
    <x v="306"/>
    <x v="176"/>
    <x v="19"/>
    <s v="Archdeaconry of Bedford"/>
    <m/>
    <m/>
    <m/>
    <m/>
    <n v="31762.5"/>
    <m/>
    <m/>
  </r>
  <r>
    <x v="9"/>
    <x v="0"/>
    <s v="No"/>
    <x v="1"/>
    <m/>
    <n v="1"/>
    <m/>
    <m/>
    <s v="202461"/>
    <x v="289"/>
    <x v="161"/>
    <x v="19"/>
    <s v="Archdeaconry of Bedford"/>
    <m/>
    <m/>
    <m/>
    <m/>
    <n v="2244.83"/>
    <m/>
    <m/>
  </r>
  <r>
    <x v="9"/>
    <x v="0"/>
    <s v="No"/>
    <x v="0"/>
    <m/>
    <n v="1"/>
    <m/>
    <m/>
    <s v="202480"/>
    <x v="307"/>
    <x v="177"/>
    <x v="19"/>
    <s v="Archdeaconry of Bedford"/>
    <m/>
    <m/>
    <m/>
    <m/>
    <n v="3500"/>
    <m/>
    <m/>
  </r>
  <r>
    <x v="9"/>
    <x v="0"/>
    <s v="No"/>
    <x v="0"/>
    <m/>
    <n v="1"/>
    <m/>
    <m/>
    <s v="202491"/>
    <x v="308"/>
    <x v="178"/>
    <x v="19"/>
    <s v="Archdeaconry of Bedford"/>
    <m/>
    <m/>
    <m/>
    <m/>
    <n v="750"/>
    <m/>
    <m/>
  </r>
  <r>
    <x v="9"/>
    <x v="0"/>
    <s v="OK"/>
    <x v="0"/>
    <m/>
    <n v="1"/>
    <m/>
    <m/>
    <s v="202950"/>
    <x v="291"/>
    <x v="163"/>
    <x v="19"/>
    <s v="Archdeaconry of Bedford"/>
    <m/>
    <m/>
    <m/>
    <m/>
    <n v="2315"/>
    <m/>
    <m/>
  </r>
  <r>
    <x v="9"/>
    <x v="0"/>
    <s v="No"/>
    <x v="1"/>
    <m/>
    <n v="1"/>
    <m/>
    <m/>
    <s v="210440"/>
    <x v="309"/>
    <x v="179"/>
    <x v="20"/>
    <s v="Archdeaconry of Bedford"/>
    <m/>
    <m/>
    <m/>
    <m/>
    <n v="0"/>
    <m/>
    <m/>
  </r>
  <r>
    <x v="9"/>
    <x v="0"/>
    <s v="No"/>
    <x v="0"/>
    <m/>
    <n v="1"/>
    <m/>
    <m/>
    <s v="210460"/>
    <x v="311"/>
    <x v="180"/>
    <x v="20"/>
    <s v="Archdeaconry of Bedford"/>
    <m/>
    <m/>
    <m/>
    <m/>
    <n v="0"/>
    <m/>
    <m/>
  </r>
  <r>
    <x v="9"/>
    <x v="0"/>
    <s v="No"/>
    <x v="0"/>
    <m/>
    <n v="1"/>
    <m/>
    <m/>
    <s v="210540"/>
    <x v="330"/>
    <x v="186"/>
    <x v="20"/>
    <s v="Archdeaconry of Bedford"/>
    <m/>
    <m/>
    <m/>
    <m/>
    <n v="1500"/>
    <m/>
    <m/>
  </r>
  <r>
    <x v="9"/>
    <x v="0"/>
    <s v="OK"/>
    <x v="0"/>
    <m/>
    <n v="1"/>
    <m/>
    <m/>
    <s v="210630"/>
    <x v="313"/>
    <x v="181"/>
    <x v="20"/>
    <s v="Archdeaconry of Bedford"/>
    <m/>
    <m/>
    <m/>
    <m/>
    <n v="1952"/>
    <m/>
    <m/>
  </r>
  <r>
    <x v="9"/>
    <x v="0"/>
    <s v="OK"/>
    <x v="0"/>
    <m/>
    <n v="1"/>
    <m/>
    <m/>
    <s v="210690"/>
    <x v="333"/>
    <x v="187"/>
    <x v="20"/>
    <s v="Archdeaconry of Bedford"/>
    <m/>
    <m/>
    <m/>
    <m/>
    <n v="4960"/>
    <m/>
    <m/>
  </r>
  <r>
    <x v="9"/>
    <x v="0"/>
    <s v="No"/>
    <x v="0"/>
    <m/>
    <n v="1"/>
    <m/>
    <m/>
    <s v="210730"/>
    <x v="315"/>
    <x v="182"/>
    <x v="20"/>
    <s v="Archdeaconry of Bedford"/>
    <m/>
    <m/>
    <m/>
    <m/>
    <n v="0"/>
    <m/>
    <m/>
  </r>
  <r>
    <x v="9"/>
    <x v="0"/>
    <s v="OK"/>
    <x v="0"/>
    <m/>
    <n v="1"/>
    <m/>
    <m/>
    <s v="210950"/>
    <x v="318"/>
    <x v="183"/>
    <x v="20"/>
    <s v="Archdeaconry of Bedford"/>
    <m/>
    <m/>
    <m/>
    <m/>
    <n v="4736"/>
    <m/>
    <m/>
  </r>
  <r>
    <x v="9"/>
    <x v="0"/>
    <s v="No"/>
    <x v="0"/>
    <m/>
    <n v="1"/>
    <m/>
    <m/>
    <s v="211120"/>
    <x v="314"/>
    <x v="181"/>
    <x v="20"/>
    <s v="Archdeaconry of Bedford"/>
    <m/>
    <m/>
    <m/>
    <m/>
    <n v="500"/>
    <m/>
    <m/>
  </r>
  <r>
    <x v="9"/>
    <x v="0"/>
    <s v="No"/>
    <x v="0"/>
    <m/>
    <n v="1"/>
    <m/>
    <m/>
    <s v="211430"/>
    <x v="312"/>
    <x v="180"/>
    <x v="20"/>
    <s v="Archdeaconry of Bedford"/>
    <m/>
    <m/>
    <m/>
    <m/>
    <n v="607"/>
    <m/>
    <m/>
  </r>
  <r>
    <x v="9"/>
    <x v="0"/>
    <s v="No"/>
    <x v="0"/>
    <m/>
    <n v="1"/>
    <m/>
    <m/>
    <s v="211830"/>
    <x v="321"/>
    <x v="184"/>
    <x v="20"/>
    <s v="Archdeaconry of Bedford"/>
    <m/>
    <m/>
    <m/>
    <m/>
    <n v="500"/>
    <m/>
    <m/>
  </r>
  <r>
    <x v="9"/>
    <x v="0"/>
    <s v="No"/>
    <x v="0"/>
    <m/>
    <n v="1"/>
    <m/>
    <m/>
    <s v="211921"/>
    <x v="331"/>
    <x v="186"/>
    <x v="20"/>
    <s v="Archdeaconry of Bedford"/>
    <m/>
    <m/>
    <m/>
    <m/>
    <n v="2670.92"/>
    <m/>
    <m/>
  </r>
  <r>
    <x v="9"/>
    <x v="0"/>
    <s v="OK"/>
    <x v="0"/>
    <m/>
    <n v="1"/>
    <m/>
    <m/>
    <s v="211930"/>
    <x v="323"/>
    <x v="181"/>
    <x v="20"/>
    <s v="Archdeaconry of Bedford"/>
    <m/>
    <m/>
    <m/>
    <m/>
    <n v="1500"/>
    <m/>
    <m/>
  </r>
  <r>
    <x v="9"/>
    <x v="0"/>
    <s v="OK"/>
    <x v="0"/>
    <m/>
    <n v="1"/>
    <m/>
    <m/>
    <s v="211970"/>
    <x v="324"/>
    <x v="184"/>
    <x v="20"/>
    <s v="Archdeaconry of Bedford"/>
    <m/>
    <m/>
    <m/>
    <m/>
    <n v="1785.17"/>
    <m/>
    <m/>
  </r>
  <r>
    <x v="9"/>
    <x v="0"/>
    <s v="No"/>
    <x v="0"/>
    <m/>
    <n v="1"/>
    <m/>
    <m/>
    <s v="212000"/>
    <x v="325"/>
    <x v="181"/>
    <x v="20"/>
    <s v="Archdeaconry of Bedford"/>
    <m/>
    <m/>
    <m/>
    <m/>
    <n v="0"/>
    <m/>
    <m/>
  </r>
  <r>
    <x v="9"/>
    <x v="0"/>
    <s v="No"/>
    <x v="0"/>
    <m/>
    <n v="1"/>
    <m/>
    <m/>
    <s v="212070"/>
    <x v="316"/>
    <x v="182"/>
    <x v="20"/>
    <s v="Archdeaconry of Bedford"/>
    <m/>
    <m/>
    <m/>
    <m/>
    <n v="0"/>
    <m/>
    <m/>
  </r>
  <r>
    <x v="9"/>
    <x v="0"/>
    <s v="OK"/>
    <x v="1"/>
    <m/>
    <n v="1"/>
    <m/>
    <m/>
    <s v="212130"/>
    <x v="310"/>
    <x v="179"/>
    <x v="20"/>
    <s v="Archdeaconry of Bedford"/>
    <m/>
    <m/>
    <m/>
    <m/>
    <n v="4514"/>
    <m/>
    <m/>
  </r>
  <r>
    <x v="9"/>
    <x v="0"/>
    <s v="OK"/>
    <x v="0"/>
    <m/>
    <n v="1"/>
    <m/>
    <m/>
    <s v="212320"/>
    <x v="319"/>
    <x v="183"/>
    <x v="20"/>
    <s v="Archdeaconry of Bedford"/>
    <m/>
    <m/>
    <m/>
    <m/>
    <n v="0"/>
    <m/>
    <m/>
  </r>
  <r>
    <x v="9"/>
    <x v="0"/>
    <s v="OK"/>
    <x v="0"/>
    <m/>
    <n v="1"/>
    <m/>
    <m/>
    <s v="212361"/>
    <x v="320"/>
    <x v="183"/>
    <x v="20"/>
    <s v="Archdeaconry of Bedford"/>
    <m/>
    <m/>
    <m/>
    <m/>
    <n v="436"/>
    <m/>
    <m/>
  </r>
  <r>
    <x v="9"/>
    <x v="0"/>
    <s v="OK"/>
    <x v="0"/>
    <m/>
    <n v="1"/>
    <m/>
    <m/>
    <s v="212380"/>
    <x v="332"/>
    <x v="186"/>
    <x v="20"/>
    <s v="Archdeaconry of Bedford"/>
    <m/>
    <m/>
    <m/>
    <m/>
    <n v="623"/>
    <m/>
    <m/>
  </r>
  <r>
    <x v="9"/>
    <x v="0"/>
    <s v="No"/>
    <x v="0"/>
    <m/>
    <n v="1"/>
    <m/>
    <m/>
    <s v="212450"/>
    <x v="327"/>
    <x v="181"/>
    <x v="20"/>
    <s v="Archdeaconry of Bedford"/>
    <m/>
    <m/>
    <m/>
    <m/>
    <n v="800"/>
    <m/>
    <m/>
  </r>
  <r>
    <x v="9"/>
    <x v="0"/>
    <s v="No"/>
    <x v="0"/>
    <m/>
    <n v="1"/>
    <m/>
    <m/>
    <s v="212570"/>
    <x v="322"/>
    <x v="184"/>
    <x v="20"/>
    <s v="Archdeaconry of Bedford"/>
    <m/>
    <m/>
    <m/>
    <m/>
    <n v="0.01"/>
    <m/>
    <m/>
  </r>
  <r>
    <x v="9"/>
    <x v="0"/>
    <s v="No"/>
    <x v="0"/>
    <m/>
    <n v="1"/>
    <m/>
    <m/>
    <s v="212630"/>
    <x v="328"/>
    <x v="181"/>
    <x v="20"/>
    <s v="Archdeaconry of Bedford"/>
    <m/>
    <m/>
    <m/>
    <m/>
    <n v="0"/>
    <m/>
    <m/>
  </r>
  <r>
    <x v="9"/>
    <x v="0"/>
    <s v="No"/>
    <x v="0"/>
    <m/>
    <n v="1"/>
    <m/>
    <m/>
    <s v="212890"/>
    <x v="317"/>
    <x v="182"/>
    <x v="20"/>
    <s v="Archdeaconry of Bedford"/>
    <m/>
    <m/>
    <m/>
    <m/>
    <n v="100"/>
    <m/>
    <m/>
  </r>
  <r>
    <x v="9"/>
    <x v="0"/>
    <s v="No"/>
    <x v="0"/>
    <m/>
    <n v="1"/>
    <m/>
    <m/>
    <s v="213000"/>
    <x v="326"/>
    <x v="181"/>
    <x v="20"/>
    <s v="Archdeaconry of Bedford"/>
    <m/>
    <m/>
    <m/>
    <m/>
    <n v="0"/>
    <m/>
    <m/>
  </r>
  <r>
    <x v="9"/>
    <x v="0"/>
    <s v="No"/>
    <x v="0"/>
    <m/>
    <n v="1"/>
    <m/>
    <m/>
    <s v="213020"/>
    <x v="329"/>
    <x v="185"/>
    <x v="20"/>
    <s v="Archdeaconry of Bedford"/>
    <m/>
    <m/>
    <m/>
    <m/>
    <n v="0"/>
    <m/>
    <m/>
  </r>
  <r>
    <x v="9"/>
    <x v="0"/>
    <s v="No"/>
    <x v="0"/>
    <m/>
    <n v="1"/>
    <m/>
    <m/>
    <s v="230500"/>
    <x v="79"/>
    <x v="55"/>
    <x v="6"/>
    <s v="Archdeaconry of St Albans "/>
    <m/>
    <m/>
    <m/>
    <m/>
    <n v="0"/>
    <m/>
    <m/>
  </r>
  <r>
    <x v="9"/>
    <x v="0"/>
    <s v="OK"/>
    <x v="0"/>
    <m/>
    <n v="1"/>
    <m/>
    <m/>
    <s v="230501"/>
    <x v="80"/>
    <x v="55"/>
    <x v="6"/>
    <s v="Archdeaconry of St Albans "/>
    <m/>
    <m/>
    <m/>
    <m/>
    <n v="395"/>
    <m/>
    <m/>
  </r>
  <r>
    <x v="9"/>
    <x v="0"/>
    <s v="OK"/>
    <x v="0"/>
    <m/>
    <n v="1"/>
    <m/>
    <m/>
    <s v="230641"/>
    <x v="81"/>
    <x v="56"/>
    <x v="6"/>
    <s v="Archdeaconry of St Albans "/>
    <m/>
    <m/>
    <m/>
    <m/>
    <n v="1000"/>
    <m/>
    <m/>
  </r>
  <r>
    <x v="9"/>
    <x v="0"/>
    <s v="No"/>
    <x v="0"/>
    <m/>
    <n v="1"/>
    <m/>
    <m/>
    <s v="230642"/>
    <x v="82"/>
    <x v="56"/>
    <x v="6"/>
    <s v="Archdeaconry of St Albans "/>
    <m/>
    <m/>
    <m/>
    <m/>
    <n v="2000"/>
    <m/>
    <m/>
  </r>
  <r>
    <x v="9"/>
    <x v="0"/>
    <s v="OK"/>
    <x v="0"/>
    <m/>
    <n v="1"/>
    <m/>
    <m/>
    <s v="230643"/>
    <x v="83"/>
    <x v="56"/>
    <x v="6"/>
    <s v="Archdeaconry of St Albans "/>
    <m/>
    <m/>
    <m/>
    <m/>
    <n v="5800"/>
    <m/>
    <m/>
  </r>
  <r>
    <x v="9"/>
    <x v="0"/>
    <s v="OK"/>
    <x v="0"/>
    <m/>
    <n v="1"/>
    <m/>
    <m/>
    <s v="231171"/>
    <x v="75"/>
    <x v="54"/>
    <x v="6"/>
    <s v="Archdeaconry of St Albans "/>
    <m/>
    <m/>
    <m/>
    <m/>
    <n v="4404"/>
    <m/>
    <m/>
  </r>
  <r>
    <x v="9"/>
    <x v="0"/>
    <s v="No"/>
    <x v="0"/>
    <m/>
    <n v="1"/>
    <m/>
    <m/>
    <s v="231172"/>
    <x v="76"/>
    <x v="54"/>
    <x v="6"/>
    <s v="Archdeaconry of St Albans "/>
    <m/>
    <m/>
    <m/>
    <m/>
    <n v="1910"/>
    <m/>
    <m/>
  </r>
  <r>
    <x v="9"/>
    <x v="0"/>
    <s v="OK"/>
    <x v="0"/>
    <m/>
    <n v="1"/>
    <m/>
    <m/>
    <s v="231173"/>
    <x v="77"/>
    <x v="54"/>
    <x v="6"/>
    <s v="Archdeaconry of St Albans "/>
    <m/>
    <m/>
    <m/>
    <m/>
    <n v="4760"/>
    <m/>
    <m/>
  </r>
  <r>
    <x v="9"/>
    <x v="0"/>
    <s v="No"/>
    <x v="0"/>
    <m/>
    <n v="1"/>
    <m/>
    <m/>
    <s v="231174"/>
    <x v="78"/>
    <x v="54"/>
    <x v="6"/>
    <s v="Archdeaconry of St Albans "/>
    <m/>
    <m/>
    <m/>
    <m/>
    <n v="800"/>
    <m/>
    <m/>
  </r>
  <r>
    <x v="9"/>
    <x v="0"/>
    <s v="OK"/>
    <x v="0"/>
    <m/>
    <n v="1"/>
    <m/>
    <m/>
    <s v="231450"/>
    <x v="84"/>
    <x v="56"/>
    <x v="6"/>
    <s v="Archdeaconry of St Albans "/>
    <m/>
    <m/>
    <m/>
    <m/>
    <n v="0"/>
    <m/>
    <m/>
  </r>
  <r>
    <x v="9"/>
    <x v="0"/>
    <e v="#REF!"/>
    <x v="0"/>
    <m/>
    <n v="1"/>
    <m/>
    <m/>
    <s v="091280"/>
    <x v="338"/>
    <x v="5"/>
    <x v="1"/>
    <s v="Archdeaconry of St Albans "/>
    <m/>
    <m/>
    <m/>
    <m/>
    <m/>
    <m/>
    <m/>
  </r>
  <r>
    <x v="8"/>
    <x v="3"/>
    <s v="No"/>
    <x v="0"/>
    <m/>
    <n v="1"/>
    <s v="historical"/>
    <n v="2024"/>
    <s v="032880"/>
    <x v="9"/>
    <x v="2"/>
    <x v="0"/>
    <s v="Archdeaconry of St Albans "/>
    <m/>
    <m/>
    <m/>
    <m/>
    <n v="2390"/>
    <m/>
    <n v="-2390"/>
  </r>
  <r>
    <x v="8"/>
    <x v="3"/>
    <s v="OK"/>
    <x v="0"/>
    <m/>
    <n v="1"/>
    <s v="historical"/>
    <n v="2024"/>
    <s v="110040"/>
    <x v="45"/>
    <x v="28"/>
    <x v="3"/>
    <s v="Archdeaconry of St Albans "/>
    <m/>
    <m/>
    <m/>
    <m/>
    <n v="10"/>
    <m/>
    <n v="-10"/>
  </r>
  <r>
    <x v="8"/>
    <x v="3"/>
    <s v="OK"/>
    <x v="0"/>
    <m/>
    <n v="1"/>
    <s v="historical"/>
    <n v="2024"/>
    <s v="020672"/>
    <x v="85"/>
    <x v="57"/>
    <x v="7"/>
    <s v="Archdeaconry of Hertford"/>
    <m/>
    <m/>
    <m/>
    <m/>
    <n v="304"/>
    <m/>
    <n v="-304"/>
  </r>
  <r>
    <x v="8"/>
    <x v="3"/>
    <s v="No"/>
    <x v="0"/>
    <m/>
    <n v="1"/>
    <s v="historical"/>
    <n v="2024"/>
    <s v="041000"/>
    <x v="103"/>
    <x v="71"/>
    <x v="8"/>
    <s v="Archdeaconry of Hertford"/>
    <m/>
    <m/>
    <m/>
    <m/>
    <n v="2696.75"/>
    <m/>
    <n v="-2696.75"/>
  </r>
  <r>
    <x v="8"/>
    <x v="3"/>
    <s v="No"/>
    <x v="0"/>
    <m/>
    <n v="1"/>
    <s v="historical"/>
    <n v="2024"/>
    <s v="050581"/>
    <x v="113"/>
    <x v="76"/>
    <x v="9"/>
    <s v="Archdeaconry of Hertford"/>
    <m/>
    <m/>
    <m/>
    <m/>
    <n v="218"/>
    <m/>
    <n v="-218"/>
  </r>
  <r>
    <x v="8"/>
    <x v="3"/>
    <s v="No"/>
    <x v="0"/>
    <m/>
    <n v="1"/>
    <s v="historical"/>
    <n v="2024"/>
    <s v="151230"/>
    <x v="203"/>
    <x v="116"/>
    <x v="14"/>
    <s v="Archdeaconry of Bedford"/>
    <m/>
    <m/>
    <m/>
    <m/>
    <n v="3000"/>
    <m/>
    <n v="-3000"/>
  </r>
  <r>
    <x v="8"/>
    <x v="3"/>
    <s v="No"/>
    <x v="0"/>
    <m/>
    <n v="1"/>
    <s v="historical"/>
    <n v="2024"/>
    <s v="151790"/>
    <x v="219"/>
    <x v="124"/>
    <x v="14"/>
    <s v="Archdeaconry of Bedford"/>
    <m/>
    <m/>
    <m/>
    <m/>
    <n v="3000"/>
    <m/>
    <n v="-3000"/>
  </r>
  <r>
    <x v="8"/>
    <x v="3"/>
    <s v="No"/>
    <x v="0"/>
    <m/>
    <n v="1"/>
    <s v="historical"/>
    <n v="2024"/>
    <s v="160290"/>
    <x v="233"/>
    <x v="132"/>
    <x v="15"/>
    <s v="Archdeaconry of Bedford"/>
    <m/>
    <m/>
    <m/>
    <m/>
    <n v="3693"/>
    <m/>
    <n v="-3693"/>
  </r>
  <r>
    <x v="8"/>
    <x v="3"/>
    <s v="No"/>
    <x v="0"/>
    <m/>
    <n v="1"/>
    <s v="historical"/>
    <n v="2024"/>
    <s v="181160"/>
    <x v="276"/>
    <x v="154"/>
    <x v="18"/>
    <s v="Archdeaconry of Bedford"/>
    <m/>
    <m/>
    <m/>
    <m/>
    <n v="1500"/>
    <m/>
    <n v="-1500"/>
  </r>
  <r>
    <x v="8"/>
    <x v="3"/>
    <s v="No"/>
    <x v="0"/>
    <m/>
    <n v="1"/>
    <s v="historical"/>
    <n v="2024"/>
    <s v="212890"/>
    <x v="317"/>
    <x v="182"/>
    <x v="20"/>
    <s v="Archdeaconry of Bedford"/>
    <m/>
    <m/>
    <m/>
    <m/>
    <n v="1500"/>
    <m/>
    <n v="-1500"/>
  </r>
  <r>
    <x v="9"/>
    <x v="0"/>
    <s v="OK"/>
    <x v="0"/>
    <m/>
    <n v="2"/>
    <m/>
    <m/>
    <s v="020201"/>
    <x v="90"/>
    <x v="62"/>
    <x v="7"/>
    <s v="Archdeaconry of Hertford"/>
    <m/>
    <m/>
    <m/>
    <m/>
    <n v="7082"/>
    <m/>
    <m/>
  </r>
  <r>
    <x v="9"/>
    <x v="0"/>
    <s v="No"/>
    <x v="0"/>
    <m/>
    <n v="2"/>
    <m/>
    <m/>
    <s v="020470"/>
    <x v="95"/>
    <x v="66"/>
    <x v="7"/>
    <s v="Archdeaconry of Hertford"/>
    <m/>
    <m/>
    <m/>
    <m/>
    <n v="0"/>
    <m/>
    <m/>
  </r>
  <r>
    <x v="9"/>
    <x v="0"/>
    <s v="OK"/>
    <x v="0"/>
    <m/>
    <n v="2"/>
    <m/>
    <m/>
    <s v="020672"/>
    <x v="85"/>
    <x v="57"/>
    <x v="7"/>
    <s v="Archdeaconry of Hertford"/>
    <m/>
    <m/>
    <m/>
    <m/>
    <n v="10000"/>
    <m/>
    <m/>
  </r>
  <r>
    <x v="9"/>
    <x v="0"/>
    <s v="No"/>
    <x v="0"/>
    <m/>
    <n v="2"/>
    <m/>
    <m/>
    <s v="020850"/>
    <x v="86"/>
    <x v="58"/>
    <x v="7"/>
    <s v="Archdeaconry of Hertford"/>
    <m/>
    <m/>
    <m/>
    <m/>
    <n v="4000"/>
    <m/>
    <m/>
  </r>
  <r>
    <x v="9"/>
    <x v="0"/>
    <s v="OK"/>
    <x v="0"/>
    <m/>
    <n v="2"/>
    <m/>
    <m/>
    <s v="021640"/>
    <x v="87"/>
    <x v="59"/>
    <x v="7"/>
    <s v="Archdeaconry of Hertford"/>
    <m/>
    <m/>
    <m/>
    <m/>
    <n v="7304.5"/>
    <m/>
    <m/>
  </r>
  <r>
    <x v="9"/>
    <x v="0"/>
    <s v="No"/>
    <x v="0"/>
    <m/>
    <n v="2"/>
    <m/>
    <m/>
    <s v="021750"/>
    <x v="88"/>
    <x v="60"/>
    <x v="7"/>
    <s v="Archdeaconry of Hertford"/>
    <m/>
    <m/>
    <m/>
    <m/>
    <n v="2000"/>
    <m/>
    <m/>
  </r>
  <r>
    <x v="9"/>
    <x v="0"/>
    <s v="OK"/>
    <x v="0"/>
    <m/>
    <n v="2"/>
    <m/>
    <m/>
    <s v="021860"/>
    <x v="89"/>
    <x v="61"/>
    <x v="7"/>
    <s v="Archdeaconry of Hertford"/>
    <m/>
    <m/>
    <m/>
    <m/>
    <n v="6003.17"/>
    <m/>
    <m/>
  </r>
  <r>
    <x v="9"/>
    <x v="0"/>
    <s v="OK"/>
    <x v="0"/>
    <m/>
    <n v="2"/>
    <m/>
    <m/>
    <s v="022110"/>
    <x v="91"/>
    <x v="63"/>
    <x v="7"/>
    <s v="Archdeaconry of Hertford"/>
    <m/>
    <m/>
    <m/>
    <m/>
    <n v="1001"/>
    <m/>
    <m/>
  </r>
  <r>
    <x v="9"/>
    <x v="0"/>
    <s v="OK"/>
    <x v="0"/>
    <m/>
    <n v="2"/>
    <m/>
    <m/>
    <s v="022362"/>
    <x v="93"/>
    <x v="64"/>
    <x v="7"/>
    <s v="Archdeaconry of Hertford"/>
    <m/>
    <m/>
    <m/>
    <m/>
    <n v="5783"/>
    <m/>
    <m/>
  </r>
  <r>
    <x v="9"/>
    <x v="0"/>
    <s v="OK"/>
    <x v="0"/>
    <m/>
    <n v="2"/>
    <m/>
    <m/>
    <s v="022363"/>
    <x v="92"/>
    <x v="63"/>
    <x v="7"/>
    <s v="Archdeaconry of Hertford"/>
    <m/>
    <m/>
    <m/>
    <m/>
    <n v="689"/>
    <m/>
    <m/>
  </r>
  <r>
    <x v="9"/>
    <x v="0"/>
    <s v="No"/>
    <x v="0"/>
    <m/>
    <n v="2"/>
    <m/>
    <m/>
    <s v="022600"/>
    <x v="94"/>
    <x v="65"/>
    <x v="7"/>
    <s v="Archdeaconry of Hertford"/>
    <m/>
    <m/>
    <m/>
    <m/>
    <n v="3000"/>
    <m/>
    <m/>
  </r>
  <r>
    <x v="9"/>
    <x v="0"/>
    <s v="OK"/>
    <x v="0"/>
    <m/>
    <n v="2"/>
    <m/>
    <m/>
    <s v="030480"/>
    <x v="0"/>
    <x v="0"/>
    <x v="0"/>
    <s v="Archdeaconry of St Albans "/>
    <m/>
    <m/>
    <m/>
    <m/>
    <n v="977"/>
    <m/>
    <m/>
  </r>
  <r>
    <x v="9"/>
    <x v="0"/>
    <s v="OK"/>
    <x v="0"/>
    <m/>
    <n v="2"/>
    <m/>
    <m/>
    <s v="031050"/>
    <x v="2"/>
    <x v="1"/>
    <x v="0"/>
    <s v="Archdeaconry of St Albans "/>
    <m/>
    <m/>
    <m/>
    <m/>
    <n v="10544"/>
    <m/>
    <m/>
  </r>
  <r>
    <x v="9"/>
    <x v="0"/>
    <s v="OK"/>
    <x v="0"/>
    <m/>
    <n v="2"/>
    <m/>
    <m/>
    <s v="031060"/>
    <x v="3"/>
    <x v="1"/>
    <x v="0"/>
    <s v="Archdeaconry of St Albans "/>
    <m/>
    <m/>
    <m/>
    <m/>
    <n v="0"/>
    <m/>
    <m/>
  </r>
  <r>
    <x v="9"/>
    <x v="0"/>
    <s v="OK"/>
    <x v="0"/>
    <m/>
    <n v="2"/>
    <m/>
    <m/>
    <s v="031620"/>
    <x v="4"/>
    <x v="1"/>
    <x v="0"/>
    <s v="Archdeaconry of St Albans "/>
    <m/>
    <m/>
    <m/>
    <m/>
    <n v="3459"/>
    <m/>
    <m/>
  </r>
  <r>
    <x v="9"/>
    <x v="0"/>
    <s v="OK"/>
    <x v="0"/>
    <m/>
    <n v="2"/>
    <m/>
    <m/>
    <s v="031851"/>
    <x v="5"/>
    <x v="1"/>
    <x v="0"/>
    <s v="Archdeaconry of St Albans "/>
    <m/>
    <m/>
    <m/>
    <m/>
    <n v="641.75"/>
    <m/>
    <m/>
  </r>
  <r>
    <x v="9"/>
    <x v="0"/>
    <s v="OK"/>
    <x v="0"/>
    <m/>
    <n v="2"/>
    <m/>
    <m/>
    <s v="031901"/>
    <x v="7"/>
    <x v="2"/>
    <x v="0"/>
    <s v="Archdeaconry of St Albans "/>
    <m/>
    <m/>
    <m/>
    <m/>
    <n v="4540"/>
    <m/>
    <m/>
  </r>
  <r>
    <x v="9"/>
    <x v="0"/>
    <s v="OK"/>
    <x v="0"/>
    <m/>
    <n v="2"/>
    <m/>
    <m/>
    <s v="032020"/>
    <x v="6"/>
    <x v="1"/>
    <x v="0"/>
    <s v="Archdeaconry of St Albans "/>
    <m/>
    <m/>
    <m/>
    <m/>
    <n v="3830"/>
    <m/>
    <m/>
  </r>
  <r>
    <x v="9"/>
    <x v="0"/>
    <s v="OK"/>
    <x v="0"/>
    <m/>
    <n v="2"/>
    <m/>
    <m/>
    <s v="032500"/>
    <x v="1"/>
    <x v="0"/>
    <x v="0"/>
    <s v="Archdeaconry of St Albans "/>
    <m/>
    <m/>
    <m/>
    <m/>
    <n v="7560"/>
    <m/>
    <m/>
  </r>
  <r>
    <x v="9"/>
    <x v="0"/>
    <s v="No"/>
    <x v="0"/>
    <m/>
    <n v="2"/>
    <m/>
    <m/>
    <s v="032621"/>
    <x v="8"/>
    <x v="3"/>
    <x v="0"/>
    <s v="Archdeaconry of St Albans "/>
    <m/>
    <m/>
    <m/>
    <m/>
    <n v="15000"/>
    <m/>
    <m/>
  </r>
  <r>
    <x v="9"/>
    <x v="0"/>
    <s v="No"/>
    <x v="0"/>
    <m/>
    <n v="2"/>
    <m/>
    <m/>
    <s v="032880"/>
    <x v="9"/>
    <x v="2"/>
    <x v="0"/>
    <s v="Archdeaconry of St Albans "/>
    <m/>
    <m/>
    <m/>
    <m/>
    <n v="2250"/>
    <m/>
    <m/>
  </r>
  <r>
    <x v="9"/>
    <x v="0"/>
    <s v="No"/>
    <x v="0"/>
    <m/>
    <n v="2"/>
    <m/>
    <m/>
    <s v="040020"/>
    <x v="96"/>
    <x v="67"/>
    <x v="8"/>
    <s v="Archdeaconry of Hertford"/>
    <m/>
    <m/>
    <m/>
    <m/>
    <n v="0"/>
    <m/>
    <m/>
  </r>
  <r>
    <x v="9"/>
    <x v="0"/>
    <s v="OK"/>
    <x v="0"/>
    <m/>
    <n v="2"/>
    <m/>
    <m/>
    <s v="040430"/>
    <x v="99"/>
    <x v="69"/>
    <x v="8"/>
    <s v="Archdeaconry of Hertford"/>
    <m/>
    <m/>
    <m/>
    <m/>
    <n v="8832"/>
    <m/>
    <m/>
  </r>
  <r>
    <x v="9"/>
    <x v="0"/>
    <s v="No"/>
    <x v="0"/>
    <m/>
    <n v="2"/>
    <m/>
    <m/>
    <s v="040520"/>
    <x v="100"/>
    <x v="70"/>
    <x v="8"/>
    <s v="Archdeaconry of Hertford"/>
    <m/>
    <m/>
    <m/>
    <m/>
    <n v="0"/>
    <m/>
    <m/>
  </r>
  <r>
    <x v="9"/>
    <x v="0"/>
    <s v="No"/>
    <x v="0"/>
    <m/>
    <n v="2"/>
    <m/>
    <m/>
    <s v="040990"/>
    <x v="101"/>
    <x v="70"/>
    <x v="8"/>
    <s v="Archdeaconry of Hertford"/>
    <m/>
    <m/>
    <m/>
    <m/>
    <n v="0"/>
    <m/>
    <m/>
  </r>
  <r>
    <x v="9"/>
    <x v="0"/>
    <s v="No"/>
    <x v="0"/>
    <m/>
    <n v="2"/>
    <m/>
    <m/>
    <s v="041000"/>
    <x v="103"/>
    <x v="71"/>
    <x v="8"/>
    <s v="Archdeaconry of Hertford"/>
    <m/>
    <m/>
    <m/>
    <m/>
    <n v="0"/>
    <m/>
    <m/>
  </r>
  <r>
    <x v="9"/>
    <x v="0"/>
    <s v="OK"/>
    <x v="0"/>
    <m/>
    <n v="2"/>
    <m/>
    <m/>
    <s v="041250"/>
    <x v="104"/>
    <x v="71"/>
    <x v="8"/>
    <s v="Archdeaconry of Hertford"/>
    <m/>
    <m/>
    <m/>
    <m/>
    <n v="3242"/>
    <m/>
    <m/>
  </r>
  <r>
    <x v="9"/>
    <x v="0"/>
    <s v="No"/>
    <x v="0"/>
    <m/>
    <n v="2"/>
    <m/>
    <m/>
    <s v="041300"/>
    <x v="105"/>
    <x v="72"/>
    <x v="8"/>
    <s v="Archdeaconry of Hertford"/>
    <m/>
    <m/>
    <m/>
    <m/>
    <n v="5000"/>
    <m/>
    <m/>
  </r>
  <r>
    <x v="9"/>
    <x v="0"/>
    <s v="No"/>
    <x v="0"/>
    <m/>
    <n v="2"/>
    <m/>
    <m/>
    <s v="041630"/>
    <x v="97"/>
    <x v="67"/>
    <x v="8"/>
    <s v="Archdeaconry of Hertford"/>
    <m/>
    <m/>
    <m/>
    <m/>
    <n v="750"/>
    <m/>
    <m/>
  </r>
  <r>
    <x v="9"/>
    <x v="0"/>
    <s v="OK"/>
    <x v="0"/>
    <m/>
    <n v="2"/>
    <m/>
    <m/>
    <s v="041650"/>
    <x v="109"/>
    <x v="74"/>
    <x v="8"/>
    <s v="Archdeaconry of Hertford"/>
    <m/>
    <m/>
    <m/>
    <m/>
    <n v="3000"/>
    <m/>
    <m/>
  </r>
  <r>
    <x v="9"/>
    <x v="0"/>
    <s v="No"/>
    <x v="0"/>
    <m/>
    <n v="2"/>
    <m/>
    <m/>
    <s v="041850"/>
    <x v="106"/>
    <x v="67"/>
    <x v="8"/>
    <s v="Archdeaconry of Hertford"/>
    <m/>
    <m/>
    <m/>
    <m/>
    <n v="4000"/>
    <m/>
    <m/>
  </r>
  <r>
    <x v="9"/>
    <x v="0"/>
    <s v="OK"/>
    <x v="0"/>
    <m/>
    <n v="2"/>
    <m/>
    <m/>
    <s v="042170"/>
    <x v="110"/>
    <x v="74"/>
    <x v="8"/>
    <s v="Archdeaconry of Hertford"/>
    <m/>
    <m/>
    <m/>
    <m/>
    <n v="639"/>
    <m/>
    <m/>
  </r>
  <r>
    <x v="9"/>
    <x v="0"/>
    <s v="OK"/>
    <x v="0"/>
    <m/>
    <n v="2"/>
    <m/>
    <m/>
    <s v="042310"/>
    <x v="107"/>
    <x v="73"/>
    <x v="8"/>
    <s v="Archdeaconry of Hertford"/>
    <m/>
    <m/>
    <m/>
    <m/>
    <n v="6000"/>
    <m/>
    <m/>
  </r>
  <r>
    <x v="9"/>
    <x v="0"/>
    <s v="OK"/>
    <x v="0"/>
    <m/>
    <n v="2"/>
    <m/>
    <m/>
    <s v="042400"/>
    <x v="108"/>
    <x v="74"/>
    <x v="8"/>
    <s v="Archdeaconry of Hertford"/>
    <m/>
    <m/>
    <m/>
    <m/>
    <n v="5221"/>
    <m/>
    <m/>
  </r>
  <r>
    <x v="9"/>
    <x v="0"/>
    <s v="No"/>
    <x v="0"/>
    <m/>
    <n v="2"/>
    <m/>
    <m/>
    <s v="042451"/>
    <x v="102"/>
    <x v="70"/>
    <x v="8"/>
    <s v="Archdeaconry of Hertford"/>
    <m/>
    <m/>
    <m/>
    <m/>
    <n v="341.5"/>
    <m/>
    <m/>
  </r>
  <r>
    <x v="9"/>
    <x v="0"/>
    <s v="No"/>
    <x v="0"/>
    <m/>
    <n v="2"/>
    <m/>
    <m/>
    <s v="042550"/>
    <x v="98"/>
    <x v="68"/>
    <x v="8"/>
    <s v="Archdeaconry of Hertford"/>
    <m/>
    <m/>
    <m/>
    <m/>
    <n v="1500"/>
    <m/>
    <m/>
  </r>
  <r>
    <x v="9"/>
    <x v="0"/>
    <s v="OK"/>
    <x v="1"/>
    <m/>
    <n v="2"/>
    <m/>
    <m/>
    <s v="042552"/>
    <x v="111"/>
    <x v="75"/>
    <x v="8"/>
    <s v="Archdeaconry of Hertford"/>
    <m/>
    <m/>
    <m/>
    <m/>
    <n v="8193.5"/>
    <m/>
    <m/>
  </r>
  <r>
    <x v="9"/>
    <x v="0"/>
    <s v="OK"/>
    <x v="0"/>
    <m/>
    <n v="2"/>
    <m/>
    <m/>
    <s v="050060"/>
    <x v="115"/>
    <x v="78"/>
    <x v="9"/>
    <s v="Archdeaconry of Hertford"/>
    <m/>
    <m/>
    <m/>
    <m/>
    <n v="983"/>
    <m/>
    <m/>
  </r>
  <r>
    <x v="9"/>
    <x v="0"/>
    <s v="OK"/>
    <x v="0"/>
    <m/>
    <n v="2"/>
    <m/>
    <m/>
    <s v="050080"/>
    <x v="119"/>
    <x v="79"/>
    <x v="9"/>
    <s v="Archdeaconry of Hertford"/>
    <m/>
    <m/>
    <m/>
    <m/>
    <n v="1392"/>
    <m/>
    <m/>
  </r>
  <r>
    <x v="9"/>
    <x v="0"/>
    <s v="OK"/>
    <x v="0"/>
    <m/>
    <n v="2"/>
    <m/>
    <m/>
    <s v="050110"/>
    <x v="122"/>
    <x v="80"/>
    <x v="9"/>
    <s v="Archdeaconry of Hertford"/>
    <m/>
    <m/>
    <m/>
    <m/>
    <n v="5778"/>
    <m/>
    <m/>
  </r>
  <r>
    <x v="9"/>
    <x v="0"/>
    <s v="No"/>
    <x v="0"/>
    <m/>
    <n v="2"/>
    <m/>
    <m/>
    <s v="050120"/>
    <x v="123"/>
    <x v="81"/>
    <x v="9"/>
    <s v="Archdeaconry of Hertford"/>
    <m/>
    <m/>
    <m/>
    <m/>
    <n v="600"/>
    <m/>
    <m/>
  </r>
  <r>
    <x v="9"/>
    <x v="0"/>
    <s v="OK"/>
    <x v="0"/>
    <m/>
    <n v="2"/>
    <m/>
    <m/>
    <s v="050160"/>
    <x v="112"/>
    <x v="76"/>
    <x v="9"/>
    <s v="Archdeaconry of Hertford"/>
    <m/>
    <m/>
    <m/>
    <m/>
    <n v="4000"/>
    <m/>
    <m/>
  </r>
  <r>
    <x v="9"/>
    <x v="0"/>
    <s v="OK"/>
    <x v="0"/>
    <m/>
    <n v="2"/>
    <m/>
    <m/>
    <s v="050171"/>
    <x v="126"/>
    <x v="82"/>
    <x v="9"/>
    <s v="Archdeaconry of Hertford"/>
    <m/>
    <m/>
    <m/>
    <m/>
    <n v="1484"/>
    <m/>
    <m/>
  </r>
  <r>
    <x v="9"/>
    <x v="0"/>
    <s v="OK"/>
    <x v="0"/>
    <m/>
    <n v="2"/>
    <m/>
    <m/>
    <s v="050180"/>
    <x v="128"/>
    <x v="82"/>
    <x v="9"/>
    <s v="Archdeaconry of Hertford"/>
    <m/>
    <m/>
    <m/>
    <m/>
    <n v="0"/>
    <m/>
    <m/>
  </r>
  <r>
    <x v="9"/>
    <x v="0"/>
    <s v="OK"/>
    <x v="0"/>
    <m/>
    <n v="2"/>
    <m/>
    <m/>
    <s v="050360"/>
    <x v="129"/>
    <x v="79"/>
    <x v="9"/>
    <s v="Archdeaconry of Hertford"/>
    <m/>
    <m/>
    <m/>
    <m/>
    <n v="1500"/>
    <m/>
    <m/>
  </r>
  <r>
    <x v="9"/>
    <x v="0"/>
    <s v="No"/>
    <x v="0"/>
    <m/>
    <n v="2"/>
    <m/>
    <m/>
    <s v="050530"/>
    <x v="116"/>
    <x v="78"/>
    <x v="9"/>
    <s v="Archdeaconry of Hertford"/>
    <m/>
    <m/>
    <m/>
    <m/>
    <n v="765"/>
    <m/>
    <m/>
  </r>
  <r>
    <x v="9"/>
    <x v="0"/>
    <s v="No"/>
    <x v="0"/>
    <m/>
    <n v="2"/>
    <m/>
    <m/>
    <s v="050581"/>
    <x v="113"/>
    <x v="76"/>
    <x v="9"/>
    <s v="Archdeaconry of Hertford"/>
    <m/>
    <m/>
    <m/>
    <m/>
    <n v="0"/>
    <m/>
    <m/>
  </r>
  <r>
    <x v="9"/>
    <x v="0"/>
    <s v="OK"/>
    <x v="0"/>
    <m/>
    <n v="2"/>
    <m/>
    <m/>
    <s v="050711"/>
    <x v="130"/>
    <x v="77"/>
    <x v="9"/>
    <s v="Archdeaconry of Hertford"/>
    <m/>
    <m/>
    <m/>
    <m/>
    <n v="578"/>
    <m/>
    <m/>
  </r>
  <r>
    <x v="9"/>
    <x v="0"/>
    <s v="No"/>
    <x v="0"/>
    <m/>
    <n v="2"/>
    <m/>
    <m/>
    <s v="050770"/>
    <x v="120"/>
    <x v="79"/>
    <x v="9"/>
    <s v="Archdeaconry of Hertford"/>
    <m/>
    <m/>
    <m/>
    <m/>
    <n v="900"/>
    <m/>
    <m/>
  </r>
  <r>
    <x v="9"/>
    <x v="0"/>
    <s v="OK"/>
    <x v="0"/>
    <m/>
    <n v="2"/>
    <m/>
    <m/>
    <s v="051070"/>
    <x v="117"/>
    <x v="78"/>
    <x v="9"/>
    <s v="Archdeaconry of Hertford"/>
    <m/>
    <m/>
    <m/>
    <m/>
    <n v="2750"/>
    <m/>
    <m/>
  </r>
  <r>
    <x v="9"/>
    <x v="0"/>
    <s v="OK"/>
    <x v="0"/>
    <m/>
    <n v="2"/>
    <m/>
    <m/>
    <s v="051270"/>
    <x v="134"/>
    <x v="80"/>
    <x v="9"/>
    <s v="Archdeaconry of Hertford"/>
    <m/>
    <m/>
    <m/>
    <m/>
    <n v="548.33000000000004"/>
    <m/>
    <m/>
  </r>
  <r>
    <x v="9"/>
    <x v="0"/>
    <s v="OK"/>
    <x v="0"/>
    <m/>
    <n v="2"/>
    <m/>
    <m/>
    <s v="051400"/>
    <x v="136"/>
    <x v="83"/>
    <x v="9"/>
    <s v="Archdeaconry of Hertford"/>
    <m/>
    <m/>
    <m/>
    <m/>
    <n v="0"/>
    <m/>
    <m/>
  </r>
  <r>
    <x v="9"/>
    <x v="0"/>
    <s v="OK"/>
    <x v="0"/>
    <m/>
    <n v="2"/>
    <m/>
    <m/>
    <s v="051501"/>
    <x v="124"/>
    <x v="81"/>
    <x v="9"/>
    <s v="Archdeaconry of Hertford"/>
    <m/>
    <m/>
    <m/>
    <m/>
    <n v="0"/>
    <m/>
    <m/>
  </r>
  <r>
    <x v="9"/>
    <x v="0"/>
    <s v="OK"/>
    <x v="0"/>
    <m/>
    <n v="2"/>
    <m/>
    <m/>
    <s v="051781"/>
    <x v="118"/>
    <x v="78"/>
    <x v="9"/>
    <s v="Archdeaconry of Hertford"/>
    <m/>
    <m/>
    <m/>
    <m/>
    <n v="0"/>
    <m/>
    <m/>
  </r>
  <r>
    <x v="9"/>
    <x v="0"/>
    <s v="OK"/>
    <x v="0"/>
    <m/>
    <n v="2"/>
    <m/>
    <m/>
    <s v="051880"/>
    <x v="135"/>
    <x v="80"/>
    <x v="9"/>
    <s v="Archdeaconry of Hertford"/>
    <m/>
    <m/>
    <m/>
    <m/>
    <n v="179"/>
    <m/>
    <m/>
  </r>
  <r>
    <x v="9"/>
    <x v="0"/>
    <s v="OK"/>
    <x v="0"/>
    <m/>
    <n v="2"/>
    <m/>
    <m/>
    <s v="051885"/>
    <x v="127"/>
    <x v="82"/>
    <x v="9"/>
    <s v="Archdeaconry of Hertford"/>
    <m/>
    <m/>
    <m/>
    <m/>
    <n v="1394.5"/>
    <m/>
    <m/>
  </r>
  <r>
    <x v="9"/>
    <x v="0"/>
    <s v="No"/>
    <x v="0"/>
    <m/>
    <n v="2"/>
    <m/>
    <m/>
    <s v="052150"/>
    <x v="138"/>
    <x v="84"/>
    <x v="9"/>
    <s v="Archdeaconry of Hertford"/>
    <m/>
    <m/>
    <m/>
    <m/>
    <n v="6717.75"/>
    <m/>
    <m/>
  </r>
  <r>
    <x v="9"/>
    <x v="0"/>
    <s v="OK"/>
    <x v="0"/>
    <m/>
    <n v="2"/>
    <m/>
    <m/>
    <s v="052151"/>
    <x v="131"/>
    <x v="77"/>
    <x v="9"/>
    <s v="Archdeaconry of Hertford"/>
    <m/>
    <m/>
    <m/>
    <m/>
    <n v="2548"/>
    <m/>
    <m/>
  </r>
  <r>
    <x v="9"/>
    <x v="0"/>
    <s v="OK"/>
    <x v="0"/>
    <m/>
    <n v="2"/>
    <m/>
    <m/>
    <s v="052270"/>
    <x v="132"/>
    <x v="77"/>
    <x v="9"/>
    <s v="Archdeaconry of Hertford"/>
    <m/>
    <m/>
    <m/>
    <m/>
    <n v="1241"/>
    <m/>
    <m/>
  </r>
  <r>
    <x v="9"/>
    <x v="0"/>
    <s v="OK"/>
    <x v="0"/>
    <m/>
    <n v="2"/>
    <m/>
    <m/>
    <s v="052540"/>
    <x v="137"/>
    <x v="83"/>
    <x v="9"/>
    <s v="Archdeaconry of Hertford"/>
    <m/>
    <m/>
    <m/>
    <m/>
    <n v="731.8"/>
    <m/>
    <m/>
  </r>
  <r>
    <x v="9"/>
    <x v="0"/>
    <s v="No"/>
    <x v="0"/>
    <m/>
    <n v="2"/>
    <m/>
    <m/>
    <s v="052551"/>
    <x v="121"/>
    <x v="79"/>
    <x v="9"/>
    <s v="Archdeaconry of Hertford"/>
    <m/>
    <m/>
    <m/>
    <m/>
    <n v="0"/>
    <m/>
    <m/>
  </r>
  <r>
    <x v="9"/>
    <x v="0"/>
    <s v="No"/>
    <x v="0"/>
    <m/>
    <n v="2"/>
    <m/>
    <m/>
    <s v="052660"/>
    <x v="139"/>
    <x v="79"/>
    <x v="9"/>
    <s v="Archdeaconry of Hertford"/>
    <m/>
    <m/>
    <m/>
    <m/>
    <n v="0"/>
    <m/>
    <m/>
  </r>
  <r>
    <x v="9"/>
    <x v="0"/>
    <s v="OK"/>
    <x v="0"/>
    <m/>
    <n v="2"/>
    <m/>
    <m/>
    <s v="052670"/>
    <x v="133"/>
    <x v="77"/>
    <x v="9"/>
    <s v="Archdeaconry of Hertford"/>
    <m/>
    <m/>
    <m/>
    <m/>
    <n v="580"/>
    <m/>
    <m/>
  </r>
  <r>
    <x v="9"/>
    <x v="0"/>
    <s v="OK"/>
    <x v="0"/>
    <m/>
    <n v="2"/>
    <m/>
    <m/>
    <s v="052830"/>
    <x v="125"/>
    <x v="81"/>
    <x v="9"/>
    <s v="Archdeaconry of Hertford"/>
    <m/>
    <m/>
    <m/>
    <m/>
    <n v="0"/>
    <m/>
    <m/>
  </r>
  <r>
    <x v="9"/>
    <x v="0"/>
    <s v="OK"/>
    <x v="0"/>
    <m/>
    <n v="2"/>
    <m/>
    <m/>
    <s v="052840"/>
    <x v="114"/>
    <x v="77"/>
    <x v="9"/>
    <s v="Archdeaconry of Hertford"/>
    <m/>
    <m/>
    <m/>
    <m/>
    <n v="2354"/>
    <m/>
    <m/>
  </r>
  <r>
    <x v="9"/>
    <x v="0"/>
    <s v="OK"/>
    <x v="0"/>
    <m/>
    <n v="2"/>
    <m/>
    <m/>
    <s v="060550"/>
    <x v="140"/>
    <x v="85"/>
    <x v="10"/>
    <s v="Archdeaconry of Hertford"/>
    <m/>
    <m/>
    <m/>
    <m/>
    <n v="8821"/>
    <m/>
    <m/>
  </r>
  <r>
    <x v="9"/>
    <x v="0"/>
    <s v="No"/>
    <x v="0"/>
    <m/>
    <n v="2"/>
    <m/>
    <m/>
    <s v="060650"/>
    <x v="141"/>
    <x v="86"/>
    <x v="10"/>
    <s v="Archdeaconry of Hertford"/>
    <m/>
    <m/>
    <m/>
    <m/>
    <n v="3393.25"/>
    <m/>
    <m/>
  </r>
  <r>
    <x v="9"/>
    <x v="0"/>
    <s v="No"/>
    <x v="0"/>
    <m/>
    <n v="2"/>
    <m/>
    <m/>
    <s v="061010"/>
    <x v="143"/>
    <x v="86"/>
    <x v="10"/>
    <s v="Archdeaconry of Hertford"/>
    <m/>
    <m/>
    <m/>
    <m/>
    <n v="400"/>
    <m/>
    <m/>
  </r>
  <r>
    <x v="9"/>
    <x v="0"/>
    <s v="OK"/>
    <x v="0"/>
    <m/>
    <n v="2"/>
    <m/>
    <m/>
    <s v="061320"/>
    <x v="144"/>
    <x v="87"/>
    <x v="10"/>
    <s v="Archdeaconry of Hertford"/>
    <m/>
    <m/>
    <m/>
    <m/>
    <n v="5214"/>
    <m/>
    <m/>
  </r>
  <r>
    <x v="9"/>
    <x v="0"/>
    <s v="OK"/>
    <x v="1"/>
    <m/>
    <n v="2"/>
    <m/>
    <m/>
    <s v="061900"/>
    <x v="145"/>
    <x v="88"/>
    <x v="10"/>
    <s v="Archdeaconry of Hertford"/>
    <m/>
    <m/>
    <m/>
    <m/>
    <n v="0"/>
    <m/>
    <m/>
  </r>
  <r>
    <x v="9"/>
    <x v="0"/>
    <s v="OK"/>
    <x v="0"/>
    <m/>
    <n v="2"/>
    <m/>
    <m/>
    <s v="062160"/>
    <x v="146"/>
    <x v="89"/>
    <x v="10"/>
    <s v="Archdeaconry of Hertford"/>
    <m/>
    <m/>
    <m/>
    <m/>
    <n v="4827"/>
    <m/>
    <m/>
  </r>
  <r>
    <x v="9"/>
    <x v="0"/>
    <s v="No"/>
    <x v="0"/>
    <m/>
    <n v="2"/>
    <m/>
    <m/>
    <s v="062620"/>
    <x v="142"/>
    <x v="86"/>
    <x v="10"/>
    <s v="Archdeaconry of Hertford"/>
    <m/>
    <m/>
    <m/>
    <m/>
    <n v="1500"/>
    <m/>
    <m/>
  </r>
  <r>
    <x v="9"/>
    <x v="0"/>
    <s v="OK"/>
    <x v="0"/>
    <m/>
    <n v="2"/>
    <m/>
    <m/>
    <s v="062680"/>
    <x v="147"/>
    <x v="86"/>
    <x v="10"/>
    <s v="Archdeaconry of Hertford"/>
    <m/>
    <m/>
    <m/>
    <m/>
    <n v="4059.92"/>
    <m/>
    <m/>
  </r>
  <r>
    <x v="9"/>
    <x v="0"/>
    <s v="OK"/>
    <x v="0"/>
    <m/>
    <n v="2"/>
    <m/>
    <m/>
    <s v="070151"/>
    <x v="148"/>
    <x v="90"/>
    <x v="11"/>
    <s v="Archdeaconry of Hertford"/>
    <m/>
    <m/>
    <m/>
    <m/>
    <n v="752"/>
    <m/>
    <m/>
  </r>
  <r>
    <x v="9"/>
    <x v="0"/>
    <s v="OK"/>
    <x v="0"/>
    <m/>
    <n v="2"/>
    <m/>
    <m/>
    <s v="070720"/>
    <x v="151"/>
    <x v="90"/>
    <x v="11"/>
    <s v="Archdeaconry of Hertford"/>
    <m/>
    <m/>
    <m/>
    <m/>
    <n v="2500"/>
    <m/>
    <m/>
  </r>
  <r>
    <x v="9"/>
    <x v="0"/>
    <s v="OK"/>
    <x v="0"/>
    <m/>
    <n v="2"/>
    <m/>
    <m/>
    <s v="070800"/>
    <x v="161"/>
    <x v="90"/>
    <x v="11"/>
    <s v="Archdeaconry of Hertford"/>
    <m/>
    <m/>
    <m/>
    <m/>
    <n v="3370"/>
    <m/>
    <m/>
  </r>
  <r>
    <x v="9"/>
    <x v="0"/>
    <s v="OK"/>
    <x v="0"/>
    <m/>
    <n v="2"/>
    <m/>
    <m/>
    <s v="070820"/>
    <x v="152"/>
    <x v="91"/>
    <x v="11"/>
    <s v="Archdeaconry of Hertford"/>
    <m/>
    <m/>
    <m/>
    <m/>
    <n v="4021.25"/>
    <m/>
    <m/>
  </r>
  <r>
    <x v="9"/>
    <x v="0"/>
    <s v="OK"/>
    <x v="0"/>
    <m/>
    <n v="2"/>
    <m/>
    <m/>
    <s v="070821"/>
    <x v="159"/>
    <x v="94"/>
    <x v="11"/>
    <s v="Archdeaconry of Hertford"/>
    <m/>
    <m/>
    <m/>
    <m/>
    <n v="4367"/>
    <m/>
    <m/>
  </r>
  <r>
    <x v="9"/>
    <x v="0"/>
    <s v="OK"/>
    <x v="0"/>
    <m/>
    <n v="2"/>
    <m/>
    <m/>
    <s v="071131"/>
    <x v="153"/>
    <x v="92"/>
    <x v="11"/>
    <s v="Archdeaconry of Hertford"/>
    <m/>
    <m/>
    <m/>
    <m/>
    <n v="4950"/>
    <m/>
    <m/>
  </r>
  <r>
    <x v="9"/>
    <x v="0"/>
    <s v="OK"/>
    <x v="0"/>
    <m/>
    <n v="2"/>
    <m/>
    <m/>
    <s v="071132"/>
    <x v="154"/>
    <x v="92"/>
    <x v="11"/>
    <s v="Archdeaconry of Hertford"/>
    <m/>
    <m/>
    <m/>
    <m/>
    <n v="1000"/>
    <m/>
    <m/>
  </r>
  <r>
    <x v="9"/>
    <x v="0"/>
    <s v="No"/>
    <x v="0"/>
    <m/>
    <n v="2"/>
    <m/>
    <m/>
    <s v="071133"/>
    <x v="155"/>
    <x v="92"/>
    <x v="11"/>
    <s v="Archdeaconry of Hertford"/>
    <m/>
    <m/>
    <m/>
    <m/>
    <n v="0"/>
    <m/>
    <m/>
  </r>
  <r>
    <x v="9"/>
    <x v="0"/>
    <s v="No"/>
    <x v="0"/>
    <m/>
    <n v="2"/>
    <m/>
    <m/>
    <s v="071140"/>
    <x v="156"/>
    <x v="93"/>
    <x v="11"/>
    <s v="Archdeaconry of Hertford"/>
    <m/>
    <m/>
    <m/>
    <m/>
    <n v="4486.09"/>
    <m/>
    <m/>
  </r>
  <r>
    <x v="9"/>
    <x v="0"/>
    <s v="OK"/>
    <x v="0"/>
    <m/>
    <n v="2"/>
    <m/>
    <m/>
    <s v="071540"/>
    <x v="157"/>
    <x v="92"/>
    <x v="11"/>
    <s v="Archdeaconry of Hertford"/>
    <m/>
    <m/>
    <m/>
    <m/>
    <n v="3564"/>
    <m/>
    <m/>
  </r>
  <r>
    <x v="9"/>
    <x v="0"/>
    <s v="OK"/>
    <x v="0"/>
    <m/>
    <n v="2"/>
    <m/>
    <m/>
    <s v="071890"/>
    <x v="158"/>
    <x v="92"/>
    <x v="11"/>
    <s v="Archdeaconry of Hertford"/>
    <m/>
    <m/>
    <m/>
    <m/>
    <n v="6072.5"/>
    <m/>
    <m/>
  </r>
  <r>
    <x v="9"/>
    <x v="0"/>
    <s v="OK"/>
    <x v="0"/>
    <m/>
    <n v="2"/>
    <m/>
    <m/>
    <s v="072530"/>
    <x v="160"/>
    <x v="90"/>
    <x v="11"/>
    <s v="Archdeaconry of Hertford"/>
    <m/>
    <m/>
    <m/>
    <m/>
    <n v="3437"/>
    <m/>
    <m/>
  </r>
  <r>
    <x v="9"/>
    <x v="0"/>
    <s v="OK"/>
    <x v="0"/>
    <m/>
    <n v="2"/>
    <m/>
    <m/>
    <s v="072800"/>
    <x v="149"/>
    <x v="90"/>
    <x v="11"/>
    <s v="Archdeaconry of Hertford"/>
    <m/>
    <m/>
    <m/>
    <m/>
    <n v="8994"/>
    <m/>
    <m/>
  </r>
  <r>
    <x v="9"/>
    <x v="0"/>
    <s v="OK"/>
    <x v="0"/>
    <m/>
    <n v="2"/>
    <m/>
    <m/>
    <s v="072801"/>
    <x v="150"/>
    <x v="90"/>
    <x v="11"/>
    <s v="Archdeaconry of Hertford"/>
    <m/>
    <m/>
    <m/>
    <m/>
    <n v="1564"/>
    <m/>
    <m/>
  </r>
  <r>
    <x v="9"/>
    <x v="0"/>
    <s v="OK"/>
    <x v="0"/>
    <m/>
    <n v="2"/>
    <m/>
    <m/>
    <s v="072810"/>
    <x v="162"/>
    <x v="95"/>
    <x v="11"/>
    <s v="Archdeaconry of Hertford"/>
    <m/>
    <m/>
    <m/>
    <m/>
    <n v="8809"/>
    <m/>
    <m/>
  </r>
  <r>
    <x v="9"/>
    <x v="0"/>
    <s v="OK"/>
    <x v="0"/>
    <m/>
    <n v="2"/>
    <m/>
    <m/>
    <s v="080140"/>
    <x v="168"/>
    <x v="98"/>
    <x v="12"/>
    <s v="Archdeaconry of Hertford"/>
    <m/>
    <m/>
    <m/>
    <m/>
    <n v="1264"/>
    <m/>
    <m/>
  </r>
  <r>
    <x v="9"/>
    <x v="0"/>
    <s v="No"/>
    <x v="0"/>
    <m/>
    <n v="2"/>
    <m/>
    <m/>
    <s v="080210"/>
    <x v="163"/>
    <x v="96"/>
    <x v="12"/>
    <s v="Archdeaconry of Hertford"/>
    <m/>
    <m/>
    <m/>
    <m/>
    <n v="684.71"/>
    <m/>
    <m/>
  </r>
  <r>
    <x v="9"/>
    <x v="0"/>
    <s v="OK"/>
    <x v="0"/>
    <m/>
    <n v="2"/>
    <m/>
    <m/>
    <s v="080350"/>
    <x v="167"/>
    <x v="97"/>
    <x v="12"/>
    <s v="Archdeaconry of Hertford"/>
    <m/>
    <m/>
    <m/>
    <m/>
    <n v="5777.5"/>
    <m/>
    <m/>
  </r>
  <r>
    <x v="9"/>
    <x v="0"/>
    <s v="OK"/>
    <x v="0"/>
    <m/>
    <n v="2"/>
    <m/>
    <m/>
    <s v="080510"/>
    <x v="169"/>
    <x v="98"/>
    <x v="12"/>
    <s v="Archdeaconry of Hertford"/>
    <m/>
    <m/>
    <m/>
    <m/>
    <n v="764"/>
    <m/>
    <m/>
  </r>
  <r>
    <x v="9"/>
    <x v="0"/>
    <s v="OK"/>
    <x v="0"/>
    <m/>
    <n v="2"/>
    <m/>
    <m/>
    <s v="080920"/>
    <x v="165"/>
    <x v="96"/>
    <x v="12"/>
    <s v="Archdeaconry of Hertford"/>
    <m/>
    <m/>
    <m/>
    <m/>
    <n v="2203"/>
    <m/>
    <m/>
  </r>
  <r>
    <x v="9"/>
    <x v="0"/>
    <s v="No"/>
    <x v="0"/>
    <m/>
    <n v="2"/>
    <m/>
    <m/>
    <s v="081040"/>
    <x v="173"/>
    <x v="99"/>
    <x v="12"/>
    <s v="Archdeaconry of Hertford"/>
    <m/>
    <m/>
    <m/>
    <m/>
    <n v="2357"/>
    <m/>
    <m/>
  </r>
  <r>
    <x v="9"/>
    <x v="0"/>
    <s v="OK"/>
    <x v="0"/>
    <m/>
    <n v="2"/>
    <m/>
    <m/>
    <s v="081200"/>
    <x v="175"/>
    <x v="97"/>
    <x v="12"/>
    <s v="Archdeaconry of Hertford"/>
    <m/>
    <m/>
    <m/>
    <m/>
    <n v="5000"/>
    <m/>
    <m/>
  </r>
  <r>
    <x v="9"/>
    <x v="0"/>
    <s v="OK"/>
    <x v="0"/>
    <m/>
    <n v="2"/>
    <m/>
    <m/>
    <s v="081210"/>
    <x v="176"/>
    <x v="97"/>
    <x v="12"/>
    <s v="Archdeaconry of Hertford"/>
    <m/>
    <m/>
    <m/>
    <m/>
    <n v="6692"/>
    <m/>
    <m/>
  </r>
  <r>
    <x v="9"/>
    <x v="0"/>
    <s v="OK"/>
    <x v="0"/>
    <m/>
    <n v="2"/>
    <m/>
    <m/>
    <s v="081220"/>
    <x v="177"/>
    <x v="97"/>
    <x v="12"/>
    <s v="Archdeaconry of Hertford"/>
    <m/>
    <m/>
    <m/>
    <m/>
    <n v="2275"/>
    <m/>
    <m/>
  </r>
  <r>
    <x v="9"/>
    <x v="0"/>
    <s v="No"/>
    <x v="0"/>
    <m/>
    <n v="2"/>
    <m/>
    <m/>
    <s v="081240"/>
    <x v="178"/>
    <x v="100"/>
    <x v="12"/>
    <s v="Archdeaconry of Hertford"/>
    <m/>
    <m/>
    <m/>
    <m/>
    <n v="0"/>
    <m/>
    <m/>
  </r>
  <r>
    <x v="9"/>
    <x v="0"/>
    <s v="OK"/>
    <x v="0"/>
    <m/>
    <n v="2"/>
    <m/>
    <m/>
    <s v="081370"/>
    <x v="180"/>
    <x v="102"/>
    <x v="12"/>
    <s v="Archdeaconry of Hertford"/>
    <m/>
    <m/>
    <m/>
    <m/>
    <n v="1587"/>
    <m/>
    <m/>
  </r>
  <r>
    <x v="9"/>
    <x v="0"/>
    <s v="No"/>
    <x v="0"/>
    <m/>
    <n v="2"/>
    <m/>
    <m/>
    <s v="081590"/>
    <x v="183"/>
    <x v="97"/>
    <x v="12"/>
    <s v="Archdeaconry of Hertford"/>
    <m/>
    <m/>
    <m/>
    <m/>
    <n v="3135.94"/>
    <m/>
    <m/>
  </r>
  <r>
    <x v="9"/>
    <x v="0"/>
    <s v="OK"/>
    <x v="0"/>
    <m/>
    <n v="2"/>
    <m/>
    <m/>
    <s v="081610"/>
    <x v="164"/>
    <x v="96"/>
    <x v="12"/>
    <s v="Archdeaconry of Hertford"/>
    <m/>
    <m/>
    <m/>
    <m/>
    <n v="3902.25"/>
    <m/>
    <m/>
  </r>
  <r>
    <x v="9"/>
    <x v="0"/>
    <s v="No"/>
    <x v="0"/>
    <m/>
    <n v="2"/>
    <m/>
    <m/>
    <s v="082010"/>
    <x v="166"/>
    <x v="96"/>
    <x v="12"/>
    <s v="Archdeaconry of Hertford"/>
    <m/>
    <m/>
    <m/>
    <m/>
    <n v="500"/>
    <m/>
    <m/>
  </r>
  <r>
    <x v="9"/>
    <x v="0"/>
    <s v="No"/>
    <x v="0"/>
    <m/>
    <n v="2"/>
    <m/>
    <m/>
    <s v="082420"/>
    <x v="174"/>
    <x v="99"/>
    <x v="12"/>
    <s v="Archdeaconry of Hertford"/>
    <m/>
    <m/>
    <m/>
    <m/>
    <n v="0"/>
    <m/>
    <m/>
  </r>
  <r>
    <x v="9"/>
    <x v="0"/>
    <s v="OK"/>
    <x v="0"/>
    <m/>
    <n v="2"/>
    <m/>
    <m/>
    <s v="082421"/>
    <x v="170"/>
    <x v="98"/>
    <x v="12"/>
    <s v="Archdeaconry of Hertford"/>
    <m/>
    <m/>
    <m/>
    <m/>
    <n v="787"/>
    <m/>
    <m/>
  </r>
  <r>
    <x v="9"/>
    <x v="0"/>
    <s v="No"/>
    <x v="0"/>
    <m/>
    <n v="2"/>
    <m/>
    <m/>
    <s v="082560"/>
    <x v="179"/>
    <x v="101"/>
    <x v="12"/>
    <s v="Archdeaconry of Hertford"/>
    <m/>
    <m/>
    <m/>
    <m/>
    <n v="0"/>
    <m/>
    <m/>
  </r>
  <r>
    <x v="9"/>
    <x v="0"/>
    <s v="No"/>
    <x v="0"/>
    <m/>
    <n v="2"/>
    <m/>
    <m/>
    <s v="082690"/>
    <x v="184"/>
    <x v="103"/>
    <x v="12"/>
    <s v="Archdeaconry of Hertford"/>
    <m/>
    <m/>
    <m/>
    <m/>
    <n v="9973.5"/>
    <m/>
    <m/>
  </r>
  <r>
    <x v="9"/>
    <x v="0"/>
    <s v="OK"/>
    <x v="0"/>
    <m/>
    <n v="2"/>
    <m/>
    <m/>
    <s v="082700"/>
    <x v="185"/>
    <x v="104"/>
    <x v="12"/>
    <s v="Archdeaconry of Hertford"/>
    <m/>
    <m/>
    <m/>
    <m/>
    <n v="5584.16"/>
    <m/>
    <m/>
  </r>
  <r>
    <x v="9"/>
    <x v="0"/>
    <s v="OK"/>
    <x v="0"/>
    <m/>
    <n v="2"/>
    <m/>
    <m/>
    <s v="082710"/>
    <x v="181"/>
    <x v="102"/>
    <x v="12"/>
    <s v="Archdeaconry of Hertford"/>
    <m/>
    <m/>
    <m/>
    <m/>
    <n v="1297"/>
    <m/>
    <m/>
  </r>
  <r>
    <x v="9"/>
    <x v="0"/>
    <s v="OK"/>
    <x v="0"/>
    <m/>
    <n v="2"/>
    <m/>
    <m/>
    <s v="082720"/>
    <x v="171"/>
    <x v="98"/>
    <x v="12"/>
    <s v="Archdeaconry of Hertford"/>
    <m/>
    <m/>
    <m/>
    <m/>
    <n v="676"/>
    <m/>
    <m/>
  </r>
  <r>
    <x v="9"/>
    <x v="0"/>
    <s v="OK"/>
    <x v="0"/>
    <m/>
    <n v="2"/>
    <m/>
    <m/>
    <s v="082790"/>
    <x v="172"/>
    <x v="98"/>
    <x v="12"/>
    <s v="Archdeaconry of Hertford"/>
    <m/>
    <m/>
    <m/>
    <m/>
    <n v="0"/>
    <m/>
    <m/>
  </r>
  <r>
    <x v="9"/>
    <x v="0"/>
    <s v="OK"/>
    <x v="0"/>
    <m/>
    <n v="2"/>
    <m/>
    <m/>
    <s v="082870"/>
    <x v="182"/>
    <x v="102"/>
    <x v="12"/>
    <s v="Archdeaconry of Hertford"/>
    <m/>
    <m/>
    <m/>
    <m/>
    <n v="1540"/>
    <m/>
    <m/>
  </r>
  <r>
    <x v="9"/>
    <x v="0"/>
    <s v="OK"/>
    <x v="0"/>
    <m/>
    <n v="2"/>
    <m/>
    <m/>
    <s v="091081"/>
    <x v="10"/>
    <x v="4"/>
    <x v="1"/>
    <s v="Archdeaconry of St Albans "/>
    <m/>
    <m/>
    <m/>
    <m/>
    <n v="498.33"/>
    <m/>
    <m/>
  </r>
  <r>
    <x v="9"/>
    <x v="0"/>
    <s v="No"/>
    <x v="0"/>
    <m/>
    <n v="2"/>
    <m/>
    <m/>
    <s v="091290"/>
    <x v="12"/>
    <x v="5"/>
    <x v="1"/>
    <s v="Archdeaconry of St Albans "/>
    <m/>
    <m/>
    <m/>
    <m/>
    <n v="0"/>
    <m/>
    <m/>
  </r>
  <r>
    <x v="9"/>
    <x v="0"/>
    <s v="OK"/>
    <x v="0"/>
    <m/>
    <n v="2"/>
    <m/>
    <m/>
    <s v="091292"/>
    <x v="335"/>
    <x v="5"/>
    <x v="1"/>
    <s v="Archdeaconry of St Albans "/>
    <m/>
    <m/>
    <m/>
    <m/>
    <n v="0"/>
    <m/>
    <m/>
  </r>
  <r>
    <x v="9"/>
    <x v="0"/>
    <s v="No"/>
    <x v="0"/>
    <m/>
    <n v="2"/>
    <m/>
    <m/>
    <s v="091293"/>
    <x v="336"/>
    <x v="5"/>
    <x v="1"/>
    <s v="Archdeaconry of St Albans "/>
    <m/>
    <m/>
    <m/>
    <m/>
    <n v="4000"/>
    <m/>
    <m/>
  </r>
  <r>
    <x v="9"/>
    <x v="0"/>
    <s v="OK"/>
    <x v="0"/>
    <m/>
    <n v="2"/>
    <m/>
    <m/>
    <s v="091294"/>
    <x v="337"/>
    <x v="5"/>
    <x v="1"/>
    <s v="Archdeaconry of St Albans "/>
    <m/>
    <m/>
    <m/>
    <m/>
    <n v="10939"/>
    <m/>
    <m/>
  </r>
  <r>
    <x v="9"/>
    <x v="0"/>
    <s v="OK"/>
    <x v="0"/>
    <m/>
    <n v="2"/>
    <m/>
    <m/>
    <s v="091291"/>
    <x v="334"/>
    <x v="5"/>
    <x v="1"/>
    <s v="Archdeaconry of St Albans "/>
    <m/>
    <m/>
    <m/>
    <m/>
    <n v="5000"/>
    <m/>
    <m/>
  </r>
  <r>
    <x v="9"/>
    <x v="0"/>
    <s v="No"/>
    <x v="0"/>
    <m/>
    <n v="2"/>
    <m/>
    <m/>
    <s v="091340"/>
    <x v="13"/>
    <x v="6"/>
    <x v="1"/>
    <s v="Archdeaconry of St Albans "/>
    <m/>
    <m/>
    <m/>
    <m/>
    <n v="0"/>
    <m/>
    <m/>
  </r>
  <r>
    <x v="9"/>
    <x v="0"/>
    <s v="OK"/>
    <x v="0"/>
    <m/>
    <n v="2"/>
    <m/>
    <m/>
    <s v="091390"/>
    <x v="14"/>
    <x v="6"/>
    <x v="1"/>
    <s v="Archdeaconry of St Albans "/>
    <m/>
    <m/>
    <m/>
    <m/>
    <n v="2619"/>
    <m/>
    <m/>
  </r>
  <r>
    <x v="9"/>
    <x v="0"/>
    <s v="No"/>
    <x v="0"/>
    <m/>
    <n v="2"/>
    <m/>
    <m/>
    <s v="091460"/>
    <x v="15"/>
    <x v="7"/>
    <x v="1"/>
    <s v="Archdeaconry of St Albans "/>
    <m/>
    <m/>
    <m/>
    <m/>
    <n v="1600"/>
    <m/>
    <m/>
  </r>
  <r>
    <x v="9"/>
    <x v="0"/>
    <s v="No"/>
    <x v="0"/>
    <m/>
    <n v="2"/>
    <m/>
    <m/>
    <s v="091950"/>
    <x v="18"/>
    <x v="8"/>
    <x v="1"/>
    <s v="Archdeaconry of St Albans "/>
    <m/>
    <m/>
    <m/>
    <m/>
    <n v="0"/>
    <m/>
    <m/>
  </r>
  <r>
    <x v="9"/>
    <x v="0"/>
    <s v="OK"/>
    <x v="0"/>
    <m/>
    <n v="2"/>
    <m/>
    <m/>
    <s v="091551"/>
    <x v="19"/>
    <x v="8"/>
    <x v="1"/>
    <s v="Archdeaconry of St Albans "/>
    <m/>
    <m/>
    <m/>
    <m/>
    <n v="8082"/>
    <m/>
    <m/>
  </r>
  <r>
    <x v="9"/>
    <x v="0"/>
    <s v="OK"/>
    <x v="0"/>
    <m/>
    <n v="2"/>
    <m/>
    <m/>
    <s v="091580"/>
    <x v="17"/>
    <x v="7"/>
    <x v="1"/>
    <s v="Archdeaconry of St Albans "/>
    <m/>
    <m/>
    <m/>
    <m/>
    <n v="750"/>
    <m/>
    <m/>
  </r>
  <r>
    <x v="9"/>
    <x v="0"/>
    <s v="No"/>
    <x v="0"/>
    <m/>
    <n v="2"/>
    <m/>
    <m/>
    <s v="091670"/>
    <x v="11"/>
    <x v="4"/>
    <x v="1"/>
    <s v="Archdeaconry of St Albans "/>
    <m/>
    <m/>
    <m/>
    <m/>
    <n v="200"/>
    <m/>
    <m/>
  </r>
  <r>
    <x v="9"/>
    <x v="0"/>
    <s v="OK"/>
    <x v="0"/>
    <m/>
    <n v="2"/>
    <m/>
    <m/>
    <s v="091920"/>
    <x v="21"/>
    <x v="9"/>
    <x v="1"/>
    <s v="Archdeaconry of St Albans "/>
    <m/>
    <m/>
    <m/>
    <m/>
    <n v="5566.16"/>
    <m/>
    <m/>
  </r>
  <r>
    <x v="9"/>
    <x v="0"/>
    <s v="No"/>
    <x v="0"/>
    <m/>
    <n v="2"/>
    <m/>
    <m/>
    <s v="091940"/>
    <x v="16"/>
    <x v="7"/>
    <x v="1"/>
    <s v="Archdeaconry of St Albans "/>
    <m/>
    <m/>
    <m/>
    <m/>
    <n v="0"/>
    <m/>
    <m/>
  </r>
  <r>
    <x v="9"/>
    <x v="0"/>
    <s v="OK"/>
    <x v="0"/>
    <m/>
    <n v="2"/>
    <m/>
    <m/>
    <s v="091990"/>
    <x v="22"/>
    <x v="6"/>
    <x v="1"/>
    <s v="Archdeaconry of St Albans "/>
    <m/>
    <m/>
    <m/>
    <m/>
    <n v="2260"/>
    <m/>
    <m/>
  </r>
  <r>
    <x v="9"/>
    <x v="0"/>
    <s v="OK"/>
    <x v="0"/>
    <m/>
    <n v="2"/>
    <m/>
    <m/>
    <s v="092061"/>
    <x v="23"/>
    <x v="10"/>
    <x v="1"/>
    <s v="Archdeaconry of St Albans "/>
    <m/>
    <m/>
    <m/>
    <m/>
    <n v="0"/>
    <m/>
    <m/>
  </r>
  <r>
    <x v="9"/>
    <x v="0"/>
    <s v="OK"/>
    <x v="0"/>
    <m/>
    <n v="2"/>
    <m/>
    <m/>
    <s v="092250"/>
    <x v="24"/>
    <x v="4"/>
    <x v="1"/>
    <s v="Archdeaconry of St Albans "/>
    <m/>
    <m/>
    <m/>
    <m/>
    <n v="3542"/>
    <m/>
    <m/>
  </r>
  <r>
    <x v="9"/>
    <x v="0"/>
    <s v="OK"/>
    <x v="0"/>
    <m/>
    <n v="2"/>
    <m/>
    <m/>
    <s v="092260"/>
    <x v="25"/>
    <x v="5"/>
    <x v="1"/>
    <s v="Archdeaconry of St Albans "/>
    <m/>
    <m/>
    <m/>
    <m/>
    <n v="1781"/>
    <m/>
    <m/>
  </r>
  <r>
    <x v="9"/>
    <x v="0"/>
    <s v="OK"/>
    <x v="0"/>
    <m/>
    <n v="2"/>
    <m/>
    <m/>
    <s v="092470"/>
    <x v="26"/>
    <x v="10"/>
    <x v="1"/>
    <s v="Archdeaconry of St Albans "/>
    <m/>
    <m/>
    <m/>
    <m/>
    <n v="4580"/>
    <m/>
    <m/>
  </r>
  <r>
    <x v="9"/>
    <x v="0"/>
    <s v="OK"/>
    <x v="0"/>
    <m/>
    <n v="2"/>
    <m/>
    <m/>
    <s v="092881"/>
    <x v="27"/>
    <x v="11"/>
    <x v="1"/>
    <s v="Archdeaconry of St Albans "/>
    <m/>
    <m/>
    <m/>
    <m/>
    <n v="3370"/>
    <m/>
    <m/>
  </r>
  <r>
    <x v="9"/>
    <x v="0"/>
    <s v="OK"/>
    <x v="0"/>
    <m/>
    <n v="2"/>
    <m/>
    <m/>
    <s v="092900"/>
    <x v="20"/>
    <x v="8"/>
    <x v="1"/>
    <s v="Archdeaconry of St Albans "/>
    <m/>
    <m/>
    <m/>
    <m/>
    <n v="1291"/>
    <m/>
    <m/>
  </r>
  <r>
    <x v="9"/>
    <x v="0"/>
    <s v="OK"/>
    <x v="0"/>
    <m/>
    <n v="2"/>
    <m/>
    <m/>
    <s v="100490"/>
    <x v="35"/>
    <x v="19"/>
    <x v="2"/>
    <s v="Archdeaconry of St Albans "/>
    <m/>
    <m/>
    <m/>
    <m/>
    <n v="4082"/>
    <m/>
    <m/>
  </r>
  <r>
    <x v="9"/>
    <x v="0"/>
    <s v="OK"/>
    <x v="0"/>
    <m/>
    <n v="2"/>
    <m/>
    <m/>
    <s v="100660"/>
    <x v="28"/>
    <x v="12"/>
    <x v="2"/>
    <s v="Archdeaconry of St Albans "/>
    <m/>
    <m/>
    <m/>
    <m/>
    <n v="4216"/>
    <m/>
    <m/>
  </r>
  <r>
    <x v="9"/>
    <x v="0"/>
    <s v="OK"/>
    <x v="1"/>
    <m/>
    <n v="2"/>
    <m/>
    <m/>
    <s v="100680"/>
    <x v="29"/>
    <x v="13"/>
    <x v="2"/>
    <s v="Archdeaconry of St Albans "/>
    <m/>
    <m/>
    <m/>
    <m/>
    <n v="36063"/>
    <m/>
    <m/>
  </r>
  <r>
    <x v="9"/>
    <x v="0"/>
    <s v="OK"/>
    <x v="1"/>
    <m/>
    <n v="2"/>
    <m/>
    <m/>
    <s v="100681"/>
    <x v="30"/>
    <x v="14"/>
    <x v="2"/>
    <s v="Archdeaconry of St Albans "/>
    <m/>
    <m/>
    <m/>
    <m/>
    <n v="11424"/>
    <m/>
    <m/>
  </r>
  <r>
    <x v="9"/>
    <x v="0"/>
    <s v="No"/>
    <x v="0"/>
    <m/>
    <n v="2"/>
    <m/>
    <m/>
    <s v="100790"/>
    <x v="31"/>
    <x v="15"/>
    <x v="2"/>
    <s v="Archdeaconry of St Albans "/>
    <m/>
    <m/>
    <m/>
    <m/>
    <n v="10763"/>
    <m/>
    <m/>
  </r>
  <r>
    <x v="9"/>
    <x v="0"/>
    <s v="OK"/>
    <x v="0"/>
    <m/>
    <n v="2"/>
    <m/>
    <m/>
    <s v="100791"/>
    <x v="32"/>
    <x v="16"/>
    <x v="2"/>
    <s v="Archdeaconry of St Albans "/>
    <m/>
    <m/>
    <m/>
    <m/>
    <n v="5850"/>
    <m/>
    <m/>
  </r>
  <r>
    <x v="9"/>
    <x v="0"/>
    <s v="OK"/>
    <x v="0"/>
    <m/>
    <n v="2"/>
    <m/>
    <m/>
    <s v="101800"/>
    <x v="33"/>
    <x v="17"/>
    <x v="2"/>
    <s v="Archdeaconry of St Albans "/>
    <m/>
    <m/>
    <m/>
    <m/>
    <n v="5677"/>
    <m/>
    <m/>
  </r>
  <r>
    <x v="9"/>
    <x v="0"/>
    <s v="OK"/>
    <x v="0"/>
    <m/>
    <n v="2"/>
    <m/>
    <m/>
    <s v="102100"/>
    <x v="34"/>
    <x v="18"/>
    <x v="2"/>
    <s v="Archdeaconry of St Albans "/>
    <m/>
    <m/>
    <m/>
    <m/>
    <n v="7786"/>
    <m/>
    <m/>
  </r>
  <r>
    <x v="9"/>
    <x v="0"/>
    <s v="No"/>
    <x v="0"/>
    <m/>
    <n v="2"/>
    <m/>
    <m/>
    <s v="102300"/>
    <x v="36"/>
    <x v="12"/>
    <x v="2"/>
    <s v="Archdeaconry of St Albans "/>
    <m/>
    <m/>
    <m/>
    <m/>
    <n v="2300"/>
    <m/>
    <m/>
  </r>
  <r>
    <x v="9"/>
    <x v="0"/>
    <s v="OK"/>
    <x v="0"/>
    <m/>
    <n v="2"/>
    <m/>
    <m/>
    <s v="110040"/>
    <x v="45"/>
    <x v="28"/>
    <x v="3"/>
    <s v="Archdeaconry of St Albans "/>
    <m/>
    <m/>
    <m/>
    <m/>
    <n v="2867"/>
    <m/>
    <m/>
  </r>
  <r>
    <x v="9"/>
    <x v="0"/>
    <s v="OK"/>
    <x v="0"/>
    <m/>
    <n v="2"/>
    <m/>
    <m/>
    <s v="110531"/>
    <x v="46"/>
    <x v="29"/>
    <x v="3"/>
    <s v="Archdeaconry of St Albans "/>
    <m/>
    <m/>
    <m/>
    <m/>
    <n v="4773.42"/>
    <m/>
    <m/>
  </r>
  <r>
    <x v="9"/>
    <x v="0"/>
    <s v="No"/>
    <x v="0"/>
    <m/>
    <n v="2"/>
    <m/>
    <m/>
    <s v="110740"/>
    <x v="48"/>
    <x v="31"/>
    <x v="3"/>
    <s v="Archdeaconry of St Albans "/>
    <m/>
    <m/>
    <m/>
    <m/>
    <n v="2000"/>
    <m/>
    <m/>
  </r>
  <r>
    <x v="9"/>
    <x v="0"/>
    <s v="OK"/>
    <x v="0"/>
    <m/>
    <n v="2"/>
    <m/>
    <m/>
    <s v="110750"/>
    <x v="47"/>
    <x v="30"/>
    <x v="3"/>
    <s v="Archdeaconry of St Albans "/>
    <m/>
    <m/>
    <m/>
    <m/>
    <n v="6000"/>
    <m/>
    <m/>
  </r>
  <r>
    <x v="9"/>
    <x v="0"/>
    <s v="OK"/>
    <x v="0"/>
    <m/>
    <n v="2"/>
    <m/>
    <m/>
    <s v="110980"/>
    <x v="49"/>
    <x v="32"/>
    <x v="3"/>
    <s v="Archdeaconry of St Albans "/>
    <m/>
    <m/>
    <m/>
    <m/>
    <n v="4578"/>
    <m/>
    <m/>
  </r>
  <r>
    <x v="9"/>
    <x v="0"/>
    <s v="OK"/>
    <x v="0"/>
    <m/>
    <n v="2"/>
    <m/>
    <m/>
    <s v="112060"/>
    <x v="50"/>
    <x v="28"/>
    <x v="3"/>
    <s v="Archdeaconry of St Albans "/>
    <m/>
    <m/>
    <m/>
    <m/>
    <n v="9712"/>
    <m/>
    <m/>
  </r>
  <r>
    <x v="9"/>
    <x v="0"/>
    <s v="OK"/>
    <x v="0"/>
    <m/>
    <n v="2"/>
    <m/>
    <m/>
    <s v="112180"/>
    <x v="37"/>
    <x v="20"/>
    <x v="3"/>
    <s v="Archdeaconry of St Albans "/>
    <m/>
    <m/>
    <m/>
    <m/>
    <n v="6384"/>
    <m/>
    <m/>
  </r>
  <r>
    <x v="9"/>
    <x v="0"/>
    <s v="OK"/>
    <x v="0"/>
    <m/>
    <n v="2"/>
    <m/>
    <m/>
    <s v="112191"/>
    <x v="39"/>
    <x v="22"/>
    <x v="3"/>
    <s v="Archdeaconry of St Albans "/>
    <m/>
    <m/>
    <m/>
    <m/>
    <n v="5338"/>
    <m/>
    <m/>
  </r>
  <r>
    <x v="9"/>
    <x v="0"/>
    <s v="OK"/>
    <x v="0"/>
    <m/>
    <n v="2"/>
    <m/>
    <m/>
    <s v="112200"/>
    <x v="40"/>
    <x v="23"/>
    <x v="3"/>
    <s v="Archdeaconry of St Albans "/>
    <m/>
    <m/>
    <m/>
    <m/>
    <n v="7964"/>
    <m/>
    <m/>
  </r>
  <r>
    <x v="9"/>
    <x v="0"/>
    <s v="OK"/>
    <x v="0"/>
    <m/>
    <n v="2"/>
    <m/>
    <m/>
    <s v="112210"/>
    <x v="41"/>
    <x v="24"/>
    <x v="3"/>
    <s v="Archdeaconry of St Albans "/>
    <m/>
    <m/>
    <m/>
    <m/>
    <n v="10000"/>
    <m/>
    <m/>
  </r>
  <r>
    <x v="9"/>
    <x v="0"/>
    <s v="OK"/>
    <x v="0"/>
    <m/>
    <n v="2"/>
    <m/>
    <m/>
    <s v="112211"/>
    <x v="38"/>
    <x v="21"/>
    <x v="3"/>
    <s v="Archdeaconry of St Albans "/>
    <m/>
    <m/>
    <m/>
    <m/>
    <n v="5917"/>
    <m/>
    <m/>
  </r>
  <r>
    <x v="9"/>
    <x v="0"/>
    <s v="No"/>
    <x v="0"/>
    <m/>
    <n v="2"/>
    <m/>
    <m/>
    <s v="112220"/>
    <x v="42"/>
    <x v="25"/>
    <x v="3"/>
    <s v="Archdeaconry of St Albans "/>
    <m/>
    <m/>
    <m/>
    <m/>
    <n v="8542.25"/>
    <m/>
    <m/>
  </r>
  <r>
    <x v="9"/>
    <x v="0"/>
    <s v="OK"/>
    <x v="0"/>
    <m/>
    <n v="2"/>
    <m/>
    <m/>
    <s v="112230"/>
    <x v="43"/>
    <x v="26"/>
    <x v="3"/>
    <s v="Archdeaconry of St Albans "/>
    <m/>
    <m/>
    <m/>
    <m/>
    <n v="5950"/>
    <m/>
    <m/>
  </r>
  <r>
    <x v="9"/>
    <x v="0"/>
    <s v="OK"/>
    <x v="0"/>
    <m/>
    <n v="2"/>
    <m/>
    <m/>
    <s v="112240"/>
    <x v="44"/>
    <x v="27"/>
    <x v="3"/>
    <s v="Archdeaconry of St Albans "/>
    <m/>
    <m/>
    <m/>
    <m/>
    <n v="0"/>
    <m/>
    <m/>
  </r>
  <r>
    <x v="9"/>
    <x v="0"/>
    <s v="No"/>
    <x v="0"/>
    <m/>
    <n v="2"/>
    <m/>
    <m/>
    <s v="112340"/>
    <x v="51"/>
    <x v="28"/>
    <x v="3"/>
    <s v="Archdeaconry of St Albans "/>
    <m/>
    <m/>
    <m/>
    <m/>
    <n v="0"/>
    <m/>
    <m/>
  </r>
  <r>
    <x v="9"/>
    <x v="0"/>
    <s v="No"/>
    <x v="0"/>
    <m/>
    <n v="2"/>
    <m/>
    <m/>
    <s v="121470"/>
    <x v="188"/>
    <x v="107"/>
    <x v="13"/>
    <s v="Archdeaconry of Hertford"/>
    <m/>
    <m/>
    <m/>
    <m/>
    <n v="2500"/>
    <m/>
    <m/>
  </r>
  <r>
    <x v="9"/>
    <x v="0"/>
    <s v="No"/>
    <x v="0"/>
    <m/>
    <n v="2"/>
    <m/>
    <m/>
    <s v="122440"/>
    <x v="187"/>
    <x v="106"/>
    <x v="13"/>
    <s v="Archdeaconry of Hertford"/>
    <m/>
    <m/>
    <m/>
    <m/>
    <n v="0"/>
    <m/>
    <m/>
  </r>
  <r>
    <x v="9"/>
    <x v="0"/>
    <s v="OK"/>
    <x v="0"/>
    <m/>
    <n v="2"/>
    <m/>
    <m/>
    <s v="122441"/>
    <x v="190"/>
    <x v="109"/>
    <x v="13"/>
    <s v="Archdeaconry of Hertford"/>
    <m/>
    <m/>
    <m/>
    <m/>
    <n v="5583"/>
    <m/>
    <m/>
  </r>
  <r>
    <x v="9"/>
    <x v="0"/>
    <s v="OK"/>
    <x v="0"/>
    <m/>
    <n v="2"/>
    <m/>
    <m/>
    <s v="122442"/>
    <x v="189"/>
    <x v="108"/>
    <x v="13"/>
    <s v="Archdeaconry of Hertford"/>
    <m/>
    <m/>
    <m/>
    <m/>
    <n v="3883.08"/>
    <m/>
    <m/>
  </r>
  <r>
    <x v="9"/>
    <x v="0"/>
    <s v="No"/>
    <x v="0"/>
    <m/>
    <n v="2"/>
    <m/>
    <m/>
    <s v="122443"/>
    <x v="191"/>
    <x v="110"/>
    <x v="13"/>
    <s v="Archdeaconry of Hertford"/>
    <m/>
    <m/>
    <m/>
    <m/>
    <n v="3000"/>
    <m/>
    <m/>
  </r>
  <r>
    <x v="9"/>
    <x v="0"/>
    <s v="OK"/>
    <x v="0"/>
    <m/>
    <n v="2"/>
    <m/>
    <m/>
    <s v="122444"/>
    <x v="192"/>
    <x v="111"/>
    <x v="13"/>
    <s v="Archdeaconry of Hertford"/>
    <m/>
    <m/>
    <m/>
    <m/>
    <n v="4323.3"/>
    <m/>
    <m/>
  </r>
  <r>
    <x v="9"/>
    <x v="0"/>
    <s v="No"/>
    <x v="0"/>
    <m/>
    <n v="2"/>
    <m/>
    <m/>
    <s v="122445"/>
    <x v="186"/>
    <x v="105"/>
    <x v="13"/>
    <s v="Archdeaconry of Hertford"/>
    <m/>
    <m/>
    <m/>
    <m/>
    <n v="1860"/>
    <m/>
    <m/>
  </r>
  <r>
    <x v="9"/>
    <x v="0"/>
    <s v="No"/>
    <x v="1"/>
    <m/>
    <n v="2"/>
    <m/>
    <m/>
    <s v="122446"/>
    <x v="193"/>
    <x v="112"/>
    <x v="13"/>
    <s v="Archdeaconry of Hertford"/>
    <m/>
    <m/>
    <m/>
    <m/>
    <n v="0"/>
    <m/>
    <m/>
  </r>
  <r>
    <x v="9"/>
    <x v="0"/>
    <s v="OK"/>
    <x v="0"/>
    <m/>
    <n v="2"/>
    <m/>
    <m/>
    <s v="122447"/>
    <x v="194"/>
    <x v="113"/>
    <x v="13"/>
    <s v="Archdeaconry of Hertford"/>
    <m/>
    <m/>
    <m/>
    <m/>
    <n v="4871"/>
    <m/>
    <m/>
  </r>
  <r>
    <x v="9"/>
    <x v="0"/>
    <s v="OK"/>
    <x v="0"/>
    <m/>
    <n v="2"/>
    <m/>
    <m/>
    <s v="130010"/>
    <x v="52"/>
    <x v="33"/>
    <x v="4"/>
    <s v="Archdeaconry of St Albans "/>
    <m/>
    <m/>
    <m/>
    <m/>
    <n v="7500"/>
    <m/>
    <m/>
  </r>
  <r>
    <x v="9"/>
    <x v="0"/>
    <s v="OK"/>
    <x v="0"/>
    <m/>
    <n v="2"/>
    <m/>
    <m/>
    <s v="130570"/>
    <x v="64"/>
    <x v="45"/>
    <x v="4"/>
    <s v="Archdeaconry of St Albans "/>
    <m/>
    <m/>
    <m/>
    <m/>
    <n v="6920"/>
    <m/>
    <m/>
  </r>
  <r>
    <x v="9"/>
    <x v="0"/>
    <s v="No"/>
    <x v="0"/>
    <m/>
    <n v="2"/>
    <m/>
    <m/>
    <s v="130580"/>
    <x v="65"/>
    <x v="46"/>
    <x v="4"/>
    <s v="Archdeaconry of St Albans "/>
    <m/>
    <m/>
    <m/>
    <m/>
    <n v="3500"/>
    <m/>
    <m/>
  </r>
  <r>
    <x v="9"/>
    <x v="0"/>
    <s v="OK"/>
    <x v="0"/>
    <m/>
    <n v="2"/>
    <m/>
    <m/>
    <s v="131500"/>
    <x v="53"/>
    <x v="34"/>
    <x v="4"/>
    <s v="Archdeaconry of St Albans "/>
    <m/>
    <m/>
    <m/>
    <m/>
    <n v="3370"/>
    <m/>
    <m/>
  </r>
  <r>
    <x v="9"/>
    <x v="0"/>
    <s v="No"/>
    <x v="0"/>
    <m/>
    <n v="2"/>
    <m/>
    <m/>
    <s v="131520"/>
    <x v="54"/>
    <x v="35"/>
    <x v="4"/>
    <s v="Archdeaconry of St Albans "/>
    <m/>
    <m/>
    <m/>
    <m/>
    <n v="1921"/>
    <m/>
    <m/>
  </r>
  <r>
    <x v="9"/>
    <x v="0"/>
    <s v="OK"/>
    <x v="0"/>
    <m/>
    <n v="2"/>
    <m/>
    <m/>
    <s v="131951"/>
    <x v="55"/>
    <x v="36"/>
    <x v="4"/>
    <s v="Archdeaconry of St Albans "/>
    <m/>
    <m/>
    <m/>
    <m/>
    <n v="3580.5"/>
    <m/>
    <m/>
  </r>
  <r>
    <x v="9"/>
    <x v="0"/>
    <s v="OK"/>
    <x v="0"/>
    <m/>
    <n v="2"/>
    <m/>
    <m/>
    <s v="131960"/>
    <x v="56"/>
    <x v="37"/>
    <x v="4"/>
    <s v="Archdeaconry of St Albans "/>
    <m/>
    <m/>
    <m/>
    <m/>
    <n v="3988"/>
    <m/>
    <m/>
  </r>
  <r>
    <x v="9"/>
    <x v="0"/>
    <s v="No"/>
    <x v="0"/>
    <m/>
    <n v="2"/>
    <m/>
    <m/>
    <s v="132730"/>
    <x v="57"/>
    <x v="38"/>
    <x v="4"/>
    <s v="Archdeaconry of St Albans "/>
    <m/>
    <m/>
    <m/>
    <m/>
    <n v="0"/>
    <m/>
    <m/>
  </r>
  <r>
    <x v="9"/>
    <x v="0"/>
    <s v="OK"/>
    <x v="0"/>
    <m/>
    <n v="2"/>
    <m/>
    <m/>
    <s v="132740"/>
    <x v="58"/>
    <x v="39"/>
    <x v="4"/>
    <s v="Archdeaconry of St Albans "/>
    <m/>
    <m/>
    <m/>
    <m/>
    <n v="2680"/>
    <m/>
    <m/>
  </r>
  <r>
    <x v="9"/>
    <x v="0"/>
    <s v="No"/>
    <x v="0"/>
    <m/>
    <n v="2"/>
    <m/>
    <m/>
    <s v="132760"/>
    <x v="59"/>
    <x v="40"/>
    <x v="4"/>
    <s v="Archdeaconry of St Albans "/>
    <m/>
    <m/>
    <m/>
    <m/>
    <n v="0"/>
    <m/>
    <m/>
  </r>
  <r>
    <x v="9"/>
    <x v="0"/>
    <s v="OK"/>
    <x v="0"/>
    <m/>
    <n v="2"/>
    <m/>
    <m/>
    <s v="132761"/>
    <x v="60"/>
    <x v="41"/>
    <x v="4"/>
    <s v="Archdeaconry of St Albans "/>
    <m/>
    <m/>
    <m/>
    <m/>
    <n v="10296"/>
    <m/>
    <m/>
  </r>
  <r>
    <x v="9"/>
    <x v="0"/>
    <s v="OK"/>
    <x v="0"/>
    <m/>
    <n v="2"/>
    <m/>
    <m/>
    <s v="132770"/>
    <x v="61"/>
    <x v="42"/>
    <x v="4"/>
    <s v="Archdeaconry of St Albans "/>
    <m/>
    <m/>
    <m/>
    <m/>
    <n v="7407.5"/>
    <m/>
    <m/>
  </r>
  <r>
    <x v="9"/>
    <x v="0"/>
    <s v="OK"/>
    <x v="0"/>
    <m/>
    <n v="2"/>
    <m/>
    <m/>
    <s v="132780"/>
    <x v="62"/>
    <x v="43"/>
    <x v="4"/>
    <s v="Archdeaconry of St Albans "/>
    <m/>
    <m/>
    <m/>
    <m/>
    <n v="4407"/>
    <m/>
    <m/>
  </r>
  <r>
    <x v="9"/>
    <x v="0"/>
    <s v="No"/>
    <x v="0"/>
    <m/>
    <n v="2"/>
    <m/>
    <m/>
    <s v="132781"/>
    <x v="63"/>
    <x v="44"/>
    <x v="4"/>
    <s v="Archdeaconry of St Albans "/>
    <m/>
    <m/>
    <m/>
    <m/>
    <n v="0"/>
    <m/>
    <m/>
  </r>
  <r>
    <x v="9"/>
    <x v="0"/>
    <s v="No"/>
    <x v="0"/>
    <m/>
    <n v="2"/>
    <m/>
    <m/>
    <s v="140150"/>
    <x v="66"/>
    <x v="47"/>
    <x v="5"/>
    <s v="Archdeaconry of St Albans "/>
    <m/>
    <m/>
    <m/>
    <m/>
    <n v="140"/>
    <m/>
    <m/>
  </r>
  <r>
    <x v="9"/>
    <x v="0"/>
    <s v="No"/>
    <x v="0"/>
    <m/>
    <n v="2"/>
    <m/>
    <m/>
    <s v="140960"/>
    <x v="68"/>
    <x v="48"/>
    <x v="5"/>
    <s v="Archdeaconry of St Albans "/>
    <m/>
    <m/>
    <m/>
    <m/>
    <n v="0"/>
    <m/>
    <m/>
  </r>
  <r>
    <x v="9"/>
    <x v="0"/>
    <s v="OK"/>
    <x v="0"/>
    <m/>
    <n v="2"/>
    <m/>
    <m/>
    <s v="141100"/>
    <x v="69"/>
    <x v="49"/>
    <x v="5"/>
    <s v="Archdeaconry of St Albans "/>
    <m/>
    <m/>
    <m/>
    <m/>
    <n v="7646"/>
    <m/>
    <m/>
  </r>
  <r>
    <x v="9"/>
    <x v="0"/>
    <s v="OK"/>
    <x v="0"/>
    <m/>
    <n v="2"/>
    <m/>
    <m/>
    <s v="141110"/>
    <x v="70"/>
    <x v="50"/>
    <x v="5"/>
    <s v="Archdeaconry of St Albans "/>
    <m/>
    <m/>
    <m/>
    <m/>
    <n v="24496"/>
    <m/>
    <m/>
  </r>
  <r>
    <x v="9"/>
    <x v="0"/>
    <s v="OK"/>
    <x v="0"/>
    <m/>
    <n v="2"/>
    <m/>
    <m/>
    <s v="141440"/>
    <x v="67"/>
    <x v="47"/>
    <x v="5"/>
    <s v="Archdeaconry of St Albans "/>
    <m/>
    <m/>
    <m/>
    <m/>
    <n v="3343"/>
    <m/>
    <m/>
  </r>
  <r>
    <x v="9"/>
    <x v="0"/>
    <s v="OK"/>
    <x v="0"/>
    <m/>
    <n v="2"/>
    <m/>
    <m/>
    <s v="141760"/>
    <x v="71"/>
    <x v="48"/>
    <x v="5"/>
    <s v="Archdeaconry of St Albans "/>
    <m/>
    <m/>
    <m/>
    <m/>
    <n v="2642.33"/>
    <m/>
    <m/>
  </r>
  <r>
    <x v="9"/>
    <x v="0"/>
    <s v="OK"/>
    <x v="0"/>
    <m/>
    <n v="2"/>
    <m/>
    <m/>
    <s v="142080"/>
    <x v="72"/>
    <x v="51"/>
    <x v="5"/>
    <s v="Archdeaconry of St Albans "/>
    <m/>
    <m/>
    <m/>
    <m/>
    <n v="10321"/>
    <m/>
    <m/>
  </r>
  <r>
    <x v="9"/>
    <x v="0"/>
    <s v="OK"/>
    <x v="0"/>
    <m/>
    <n v="2"/>
    <m/>
    <m/>
    <s v="142280"/>
    <x v="73"/>
    <x v="52"/>
    <x v="5"/>
    <s v="Archdeaconry of St Albans "/>
    <m/>
    <m/>
    <m/>
    <m/>
    <n v="3659"/>
    <m/>
    <m/>
  </r>
  <r>
    <x v="9"/>
    <x v="0"/>
    <s v="OK"/>
    <x v="0"/>
    <m/>
    <n v="2"/>
    <m/>
    <m/>
    <s v="142860"/>
    <x v="74"/>
    <x v="53"/>
    <x v="5"/>
    <s v="Archdeaconry of St Albans "/>
    <m/>
    <m/>
    <m/>
    <m/>
    <n v="8431"/>
    <m/>
    <m/>
  </r>
  <r>
    <x v="9"/>
    <x v="0"/>
    <s v="OK"/>
    <x v="0"/>
    <m/>
    <n v="2"/>
    <m/>
    <m/>
    <s v="150050"/>
    <x v="195"/>
    <x v="114"/>
    <x v="14"/>
    <s v="Archdeaconry of Bedford"/>
    <m/>
    <m/>
    <m/>
    <m/>
    <n v="4369"/>
    <m/>
    <m/>
  </r>
  <r>
    <x v="9"/>
    <x v="0"/>
    <s v="No"/>
    <x v="0"/>
    <m/>
    <n v="2"/>
    <m/>
    <m/>
    <s v="150100"/>
    <x v="217"/>
    <x v="123"/>
    <x v="14"/>
    <s v="Archdeaconry of Bedford"/>
    <m/>
    <m/>
    <m/>
    <m/>
    <n v="1000"/>
    <m/>
    <m/>
  </r>
  <r>
    <x v="9"/>
    <x v="0"/>
    <s v="No"/>
    <x v="0"/>
    <m/>
    <n v="2"/>
    <m/>
    <m/>
    <s v="150130"/>
    <x v="198"/>
    <x v="115"/>
    <x v="14"/>
    <s v="Archdeaconry of Bedford"/>
    <m/>
    <m/>
    <m/>
    <m/>
    <n v="500"/>
    <m/>
    <m/>
  </r>
  <r>
    <x v="9"/>
    <x v="0"/>
    <s v="No"/>
    <x v="0"/>
    <m/>
    <n v="2"/>
    <m/>
    <m/>
    <s v="150200"/>
    <x v="201"/>
    <x v="116"/>
    <x v="14"/>
    <s v="Archdeaconry of Bedford"/>
    <m/>
    <m/>
    <m/>
    <m/>
    <n v="0"/>
    <m/>
    <m/>
  </r>
  <r>
    <x v="9"/>
    <x v="0"/>
    <s v="No"/>
    <x v="0"/>
    <m/>
    <n v="2"/>
    <m/>
    <m/>
    <s v="150201"/>
    <x v="204"/>
    <x v="117"/>
    <x v="14"/>
    <s v="Archdeaconry of Bedford"/>
    <m/>
    <m/>
    <m/>
    <m/>
    <n v="2000"/>
    <m/>
    <m/>
  </r>
  <r>
    <x v="9"/>
    <x v="0"/>
    <s v="No"/>
    <x v="0"/>
    <m/>
    <n v="2"/>
    <m/>
    <m/>
    <s v="150610"/>
    <x v="218"/>
    <x v="124"/>
    <x v="14"/>
    <s v="Archdeaconry of Bedford"/>
    <m/>
    <m/>
    <m/>
    <m/>
    <n v="600"/>
    <m/>
    <m/>
  </r>
  <r>
    <x v="9"/>
    <x v="0"/>
    <s v="No"/>
    <x v="0"/>
    <m/>
    <n v="2"/>
    <m/>
    <m/>
    <s v="150700"/>
    <x v="221"/>
    <x v="126"/>
    <x v="14"/>
    <s v="Archdeaconry of Bedford"/>
    <m/>
    <m/>
    <m/>
    <m/>
    <n v="2988"/>
    <m/>
    <m/>
  </r>
  <r>
    <x v="9"/>
    <x v="0"/>
    <s v="No"/>
    <x v="0"/>
    <m/>
    <n v="2"/>
    <m/>
    <m/>
    <s v="150710"/>
    <x v="223"/>
    <x v="121"/>
    <x v="14"/>
    <s v="Archdeaconry of Bedford"/>
    <m/>
    <m/>
    <m/>
    <m/>
    <n v="1651"/>
    <m/>
    <m/>
  </r>
  <r>
    <x v="9"/>
    <x v="0"/>
    <s v="OK"/>
    <x v="0"/>
    <m/>
    <n v="2"/>
    <m/>
    <m/>
    <s v="150930"/>
    <x v="205"/>
    <x v="117"/>
    <x v="14"/>
    <s v="Archdeaconry of Bedford"/>
    <m/>
    <m/>
    <m/>
    <m/>
    <n v="1049"/>
    <m/>
    <m/>
  </r>
  <r>
    <x v="9"/>
    <x v="0"/>
    <s v="OK"/>
    <x v="0"/>
    <m/>
    <n v="2"/>
    <m/>
    <m/>
    <s v="150961"/>
    <x v="209"/>
    <x v="119"/>
    <x v="14"/>
    <s v="Archdeaconry of Bedford"/>
    <m/>
    <m/>
    <m/>
    <m/>
    <n v="1250"/>
    <m/>
    <m/>
  </r>
  <r>
    <x v="9"/>
    <x v="0"/>
    <s v="OK"/>
    <x v="0"/>
    <m/>
    <n v="2"/>
    <m/>
    <m/>
    <s v="150970"/>
    <x v="212"/>
    <x v="120"/>
    <x v="14"/>
    <s v="Archdeaconry of Bedford"/>
    <m/>
    <m/>
    <m/>
    <m/>
    <n v="5515"/>
    <m/>
    <m/>
  </r>
  <r>
    <x v="9"/>
    <x v="0"/>
    <s v="No"/>
    <x v="0"/>
    <m/>
    <n v="2"/>
    <m/>
    <m/>
    <s v="151090"/>
    <x v="208"/>
    <x v="118"/>
    <x v="14"/>
    <s v="Archdeaconry of Bedford"/>
    <m/>
    <m/>
    <m/>
    <m/>
    <n v="1250"/>
    <m/>
    <m/>
  </r>
  <r>
    <x v="9"/>
    <x v="0"/>
    <s v="No"/>
    <x v="0"/>
    <m/>
    <n v="2"/>
    <m/>
    <m/>
    <s v="151150"/>
    <x v="225"/>
    <x v="126"/>
    <x v="14"/>
    <s v="Archdeaconry of Bedford"/>
    <m/>
    <m/>
    <m/>
    <m/>
    <n v="1346"/>
    <m/>
    <m/>
  </r>
  <r>
    <x v="9"/>
    <x v="0"/>
    <s v="No"/>
    <x v="0"/>
    <m/>
    <n v="2"/>
    <m/>
    <m/>
    <s v="151190"/>
    <x v="226"/>
    <x v="127"/>
    <x v="14"/>
    <s v="Archdeaconry of Bedford"/>
    <m/>
    <m/>
    <m/>
    <m/>
    <n v="1000"/>
    <m/>
    <m/>
  </r>
  <r>
    <x v="9"/>
    <x v="0"/>
    <s v="No"/>
    <x v="0"/>
    <m/>
    <n v="2"/>
    <m/>
    <m/>
    <s v="151230"/>
    <x v="203"/>
    <x v="116"/>
    <x v="14"/>
    <s v="Archdeaconry of Bedford"/>
    <m/>
    <m/>
    <m/>
    <m/>
    <n v="126"/>
    <m/>
    <m/>
  </r>
  <r>
    <x v="9"/>
    <x v="0"/>
    <s v="OK"/>
    <x v="0"/>
    <m/>
    <n v="2"/>
    <m/>
    <m/>
    <s v="151260"/>
    <x v="202"/>
    <x v="116"/>
    <x v="14"/>
    <s v="Archdeaconry of Bedford"/>
    <m/>
    <m/>
    <m/>
    <m/>
    <n v="0"/>
    <m/>
    <m/>
  </r>
  <r>
    <x v="9"/>
    <x v="0"/>
    <s v="No"/>
    <x v="0"/>
    <m/>
    <n v="2"/>
    <m/>
    <m/>
    <s v="151380"/>
    <x v="199"/>
    <x v="115"/>
    <x v="14"/>
    <s v="Archdeaconry of Bedford"/>
    <m/>
    <m/>
    <m/>
    <m/>
    <n v="0"/>
    <m/>
    <m/>
  </r>
  <r>
    <x v="9"/>
    <x v="0"/>
    <s v="OK"/>
    <x v="0"/>
    <m/>
    <n v="2"/>
    <m/>
    <m/>
    <s v="151490"/>
    <x v="227"/>
    <x v="127"/>
    <x v="14"/>
    <s v="Archdeaconry of Bedford"/>
    <m/>
    <m/>
    <m/>
    <m/>
    <n v="2357"/>
    <m/>
    <m/>
  </r>
  <r>
    <x v="9"/>
    <x v="0"/>
    <s v="OK"/>
    <x v="0"/>
    <m/>
    <n v="2"/>
    <m/>
    <m/>
    <s v="151780"/>
    <x v="213"/>
    <x v="121"/>
    <x v="14"/>
    <s v="Archdeaconry of Bedford"/>
    <m/>
    <m/>
    <m/>
    <m/>
    <n v="3462"/>
    <m/>
    <m/>
  </r>
  <r>
    <x v="9"/>
    <x v="0"/>
    <s v="No"/>
    <x v="0"/>
    <m/>
    <n v="2"/>
    <m/>
    <m/>
    <s v="151790"/>
    <x v="219"/>
    <x v="124"/>
    <x v="14"/>
    <s v="Archdeaconry of Bedford"/>
    <m/>
    <m/>
    <m/>
    <m/>
    <n v="875"/>
    <m/>
    <m/>
  </r>
  <r>
    <x v="9"/>
    <x v="0"/>
    <s v="No"/>
    <x v="0"/>
    <m/>
    <n v="2"/>
    <m/>
    <m/>
    <s v="151810"/>
    <x v="196"/>
    <x v="114"/>
    <x v="14"/>
    <s v="Archdeaconry of Bedford"/>
    <m/>
    <m/>
    <m/>
    <m/>
    <n v="0"/>
    <m/>
    <m/>
  </r>
  <r>
    <x v="9"/>
    <x v="0"/>
    <s v="No"/>
    <x v="0"/>
    <m/>
    <n v="2"/>
    <m/>
    <m/>
    <s v="151820"/>
    <x v="206"/>
    <x v="117"/>
    <x v="14"/>
    <s v="Archdeaconry of Bedford"/>
    <m/>
    <m/>
    <m/>
    <m/>
    <n v="62.5"/>
    <m/>
    <m/>
  </r>
  <r>
    <x v="9"/>
    <x v="0"/>
    <s v="OK"/>
    <x v="0"/>
    <m/>
    <n v="2"/>
    <m/>
    <m/>
    <s v="152040"/>
    <x v="210"/>
    <x v="119"/>
    <x v="14"/>
    <s v="Archdeaconry of Bedford"/>
    <m/>
    <m/>
    <m/>
    <m/>
    <n v="1000"/>
    <m/>
    <m/>
  </r>
  <r>
    <x v="9"/>
    <x v="0"/>
    <s v="No"/>
    <x v="0"/>
    <m/>
    <n v="2"/>
    <m/>
    <m/>
    <s v="152120"/>
    <x v="200"/>
    <x v="115"/>
    <x v="14"/>
    <s v="Archdeaconry of Bedford"/>
    <m/>
    <m/>
    <m/>
    <m/>
    <n v="0"/>
    <m/>
    <m/>
  </r>
  <r>
    <x v="9"/>
    <x v="0"/>
    <s v="No"/>
    <x v="0"/>
    <m/>
    <n v="2"/>
    <m/>
    <m/>
    <s v="152330"/>
    <x v="228"/>
    <x v="124"/>
    <x v="14"/>
    <s v="Archdeaconry of Bedford"/>
    <m/>
    <m/>
    <m/>
    <m/>
    <n v="400"/>
    <m/>
    <m/>
  </r>
  <r>
    <x v="9"/>
    <x v="0"/>
    <s v="OK"/>
    <x v="0"/>
    <m/>
    <n v="2"/>
    <m/>
    <m/>
    <s v="152350"/>
    <x v="224"/>
    <x v="125"/>
    <x v="14"/>
    <s v="Archdeaconry of Bedford"/>
    <m/>
    <m/>
    <m/>
    <m/>
    <n v="0"/>
    <m/>
    <m/>
  </r>
  <r>
    <x v="9"/>
    <x v="0"/>
    <s v="OK"/>
    <x v="0"/>
    <m/>
    <n v="2"/>
    <m/>
    <m/>
    <s v="152360"/>
    <x v="211"/>
    <x v="119"/>
    <x v="14"/>
    <s v="Archdeaconry of Bedford"/>
    <m/>
    <m/>
    <m/>
    <m/>
    <n v="1600"/>
    <m/>
    <m/>
  </r>
  <r>
    <x v="9"/>
    <x v="0"/>
    <s v="No"/>
    <x v="0"/>
    <m/>
    <n v="2"/>
    <m/>
    <m/>
    <s v="152370"/>
    <x v="222"/>
    <x v="126"/>
    <x v="14"/>
    <s v="Archdeaconry of Bedford"/>
    <m/>
    <m/>
    <m/>
    <m/>
    <n v="0"/>
    <m/>
    <m/>
  </r>
  <r>
    <x v="9"/>
    <x v="0"/>
    <s v="OK"/>
    <x v="0"/>
    <m/>
    <n v="2"/>
    <m/>
    <m/>
    <s v="152430"/>
    <x v="197"/>
    <x v="114"/>
    <x v="14"/>
    <s v="Archdeaconry of Bedford"/>
    <m/>
    <m/>
    <m/>
    <m/>
    <n v="4495"/>
    <m/>
    <m/>
  </r>
  <r>
    <x v="9"/>
    <x v="0"/>
    <s v="No"/>
    <x v="0"/>
    <m/>
    <n v="2"/>
    <m/>
    <m/>
    <s v="152580"/>
    <x v="214"/>
    <x v="118"/>
    <x v="14"/>
    <s v="Archdeaconry of Bedford"/>
    <m/>
    <m/>
    <m/>
    <m/>
    <n v="500"/>
    <m/>
    <m/>
  </r>
  <r>
    <x v="9"/>
    <x v="0"/>
    <s v="No"/>
    <x v="0"/>
    <m/>
    <n v="2"/>
    <m/>
    <m/>
    <s v="152650"/>
    <x v="220"/>
    <x v="125"/>
    <x v="14"/>
    <s v="Archdeaconry of Bedford"/>
    <m/>
    <m/>
    <m/>
    <m/>
    <n v="0"/>
    <m/>
    <m/>
  </r>
  <r>
    <x v="9"/>
    <x v="0"/>
    <s v="OK"/>
    <x v="0"/>
    <m/>
    <n v="2"/>
    <m/>
    <m/>
    <s v="152850"/>
    <x v="215"/>
    <x v="118"/>
    <x v="14"/>
    <s v="Archdeaconry of Bedford"/>
    <m/>
    <m/>
    <m/>
    <m/>
    <n v="2374"/>
    <m/>
    <m/>
  </r>
  <r>
    <x v="9"/>
    <x v="0"/>
    <s v="OK"/>
    <x v="0"/>
    <m/>
    <n v="2"/>
    <m/>
    <m/>
    <s v="152930"/>
    <x v="207"/>
    <x v="117"/>
    <x v="14"/>
    <s v="Archdeaconry of Bedford"/>
    <m/>
    <m/>
    <m/>
    <m/>
    <n v="3339"/>
    <m/>
    <m/>
  </r>
  <r>
    <x v="9"/>
    <x v="0"/>
    <s v="No"/>
    <x v="0"/>
    <m/>
    <n v="2"/>
    <m/>
    <m/>
    <s v="152940"/>
    <x v="216"/>
    <x v="122"/>
    <x v="14"/>
    <s v="Archdeaconry of Bedford"/>
    <m/>
    <m/>
    <m/>
    <m/>
    <n v="2000"/>
    <m/>
    <m/>
  </r>
  <r>
    <x v="9"/>
    <x v="0"/>
    <s v="No"/>
    <x v="0"/>
    <m/>
    <n v="2"/>
    <m/>
    <m/>
    <s v="160220"/>
    <x v="229"/>
    <x v="128"/>
    <x v="15"/>
    <s v="Archdeaconry of Bedford"/>
    <m/>
    <m/>
    <m/>
    <m/>
    <n v="2100.41"/>
    <m/>
    <m/>
  </r>
  <r>
    <x v="9"/>
    <x v="0"/>
    <s v="OK"/>
    <x v="1"/>
    <m/>
    <n v="2"/>
    <m/>
    <m/>
    <s v="160230"/>
    <x v="230"/>
    <x v="129"/>
    <x v="15"/>
    <s v="Archdeaconry of Bedford"/>
    <m/>
    <m/>
    <m/>
    <m/>
    <n v="12839"/>
    <m/>
    <m/>
  </r>
  <r>
    <x v="9"/>
    <x v="0"/>
    <s v="OK"/>
    <x v="0"/>
    <m/>
    <n v="2"/>
    <m/>
    <m/>
    <s v="160250"/>
    <x v="231"/>
    <x v="130"/>
    <x v="15"/>
    <s v="Archdeaconry of Bedford"/>
    <m/>
    <m/>
    <m/>
    <m/>
    <n v="11157"/>
    <m/>
    <m/>
  </r>
  <r>
    <x v="9"/>
    <x v="0"/>
    <s v="OK"/>
    <x v="0"/>
    <m/>
    <n v="2"/>
    <m/>
    <m/>
    <s v="160270"/>
    <x v="232"/>
    <x v="131"/>
    <x v="15"/>
    <s v="Archdeaconry of Bedford"/>
    <m/>
    <m/>
    <m/>
    <m/>
    <n v="5056"/>
    <m/>
    <m/>
  </r>
  <r>
    <x v="9"/>
    <x v="0"/>
    <s v="OK"/>
    <x v="0"/>
    <m/>
    <n v="2"/>
    <m/>
    <m/>
    <s v="160280"/>
    <x v="240"/>
    <x v="139"/>
    <x v="15"/>
    <s v="Archdeaconry of Bedford"/>
    <m/>
    <m/>
    <m/>
    <m/>
    <n v="6073.33"/>
    <m/>
    <m/>
  </r>
  <r>
    <x v="9"/>
    <x v="0"/>
    <s v="No"/>
    <x v="0"/>
    <m/>
    <n v="2"/>
    <m/>
    <m/>
    <s v="160290"/>
    <x v="233"/>
    <x v="132"/>
    <x v="15"/>
    <s v="Archdeaconry of Bedford"/>
    <m/>
    <m/>
    <m/>
    <m/>
    <n v="900"/>
    <m/>
    <m/>
  </r>
  <r>
    <x v="9"/>
    <x v="0"/>
    <s v="No"/>
    <x v="0"/>
    <m/>
    <n v="2"/>
    <m/>
    <m/>
    <s v="160310"/>
    <x v="244"/>
    <x v="141"/>
    <x v="15"/>
    <s v="Archdeaconry of Bedford"/>
    <m/>
    <m/>
    <m/>
    <m/>
    <n v="250"/>
    <m/>
    <m/>
  </r>
  <r>
    <x v="9"/>
    <x v="0"/>
    <s v="No"/>
    <x v="0"/>
    <m/>
    <n v="2"/>
    <m/>
    <m/>
    <s v="160320"/>
    <x v="234"/>
    <x v="133"/>
    <x v="15"/>
    <s v="Archdeaconry of Bedford"/>
    <m/>
    <m/>
    <m/>
    <m/>
    <n v="3500"/>
    <m/>
    <m/>
  </r>
  <r>
    <x v="9"/>
    <x v="0"/>
    <s v="No"/>
    <x v="0"/>
    <m/>
    <n v="2"/>
    <m/>
    <m/>
    <s v="160330"/>
    <x v="235"/>
    <x v="134"/>
    <x v="15"/>
    <s v="Archdeaconry of Bedford"/>
    <m/>
    <m/>
    <m/>
    <m/>
    <n v="1000"/>
    <m/>
    <m/>
  </r>
  <r>
    <x v="9"/>
    <x v="0"/>
    <s v="OK"/>
    <x v="0"/>
    <m/>
    <n v="2"/>
    <m/>
    <m/>
    <s v="160380"/>
    <x v="236"/>
    <x v="135"/>
    <x v="15"/>
    <s v="Archdeaconry of Bedford"/>
    <m/>
    <m/>
    <m/>
    <m/>
    <n v="3580"/>
    <m/>
    <m/>
  </r>
  <r>
    <x v="9"/>
    <x v="0"/>
    <s v="No"/>
    <x v="0"/>
    <m/>
    <n v="2"/>
    <m/>
    <m/>
    <s v="160620"/>
    <x v="242"/>
    <x v="141"/>
    <x v="15"/>
    <s v="Archdeaconry of Bedford"/>
    <m/>
    <m/>
    <m/>
    <m/>
    <n v="0"/>
    <m/>
    <m/>
  </r>
  <r>
    <x v="9"/>
    <x v="0"/>
    <s v="No"/>
    <x v="1"/>
    <m/>
    <n v="2"/>
    <m/>
    <m/>
    <s v="160780"/>
    <x v="243"/>
    <x v="142"/>
    <x v="15"/>
    <s v="Archdeaconry of Bedford"/>
    <m/>
    <m/>
    <m/>
    <m/>
    <n v="4000"/>
    <m/>
    <m/>
  </r>
  <r>
    <x v="9"/>
    <x v="0"/>
    <s v="No"/>
    <x v="0"/>
    <m/>
    <n v="2"/>
    <m/>
    <m/>
    <s v="160900"/>
    <x v="246"/>
    <x v="141"/>
    <x v="15"/>
    <s v="Archdeaconry of Bedford"/>
    <m/>
    <m/>
    <m/>
    <m/>
    <n v="0"/>
    <m/>
    <m/>
  </r>
  <r>
    <x v="9"/>
    <x v="0"/>
    <s v="OK"/>
    <x v="0"/>
    <m/>
    <n v="2"/>
    <m/>
    <m/>
    <s v="161020"/>
    <x v="238"/>
    <x v="137"/>
    <x v="15"/>
    <s v="Archdeaconry of Bedford"/>
    <m/>
    <m/>
    <m/>
    <m/>
    <n v="5294"/>
    <m/>
    <m/>
  </r>
  <r>
    <x v="9"/>
    <x v="0"/>
    <s v="No"/>
    <x v="0"/>
    <m/>
    <n v="2"/>
    <m/>
    <m/>
    <s v="161330"/>
    <x v="245"/>
    <x v="142"/>
    <x v="15"/>
    <s v="Archdeaconry of Bedford"/>
    <m/>
    <m/>
    <m/>
    <m/>
    <n v="500"/>
    <m/>
    <m/>
  </r>
  <r>
    <x v="9"/>
    <x v="0"/>
    <s v="No"/>
    <x v="0"/>
    <m/>
    <n v="2"/>
    <m/>
    <m/>
    <s v="161350"/>
    <x v="247"/>
    <x v="141"/>
    <x v="15"/>
    <s v="Archdeaconry of Bedford"/>
    <m/>
    <m/>
    <m/>
    <m/>
    <n v="500"/>
    <m/>
    <m/>
  </r>
  <r>
    <x v="9"/>
    <x v="0"/>
    <s v="No"/>
    <x v="0"/>
    <m/>
    <n v="2"/>
    <m/>
    <m/>
    <s v="161410"/>
    <x v="237"/>
    <x v="136"/>
    <x v="15"/>
    <s v="Archdeaconry of Bedford"/>
    <m/>
    <m/>
    <m/>
    <m/>
    <n v="500"/>
    <m/>
    <m/>
  </r>
  <r>
    <x v="9"/>
    <x v="0"/>
    <s v="No"/>
    <x v="0"/>
    <m/>
    <n v="2"/>
    <m/>
    <m/>
    <s v="161411"/>
    <x v="239"/>
    <x v="138"/>
    <x v="15"/>
    <s v="Archdeaconry of Bedford"/>
    <m/>
    <m/>
    <m/>
    <m/>
    <n v="1500"/>
    <m/>
    <m/>
  </r>
  <r>
    <x v="9"/>
    <x v="0"/>
    <s v="OK"/>
    <x v="0"/>
    <m/>
    <n v="2"/>
    <m/>
    <m/>
    <s v="161770"/>
    <x v="250"/>
    <x v="144"/>
    <x v="15"/>
    <s v="Archdeaconry of Bedford"/>
    <m/>
    <m/>
    <m/>
    <m/>
    <n v="2359.7600000000002"/>
    <m/>
    <m/>
  </r>
  <r>
    <x v="9"/>
    <x v="0"/>
    <s v="OK"/>
    <x v="0"/>
    <m/>
    <n v="2"/>
    <m/>
    <m/>
    <s v="162090"/>
    <x v="241"/>
    <x v="140"/>
    <x v="15"/>
    <s v="Archdeaconry of Bedford"/>
    <m/>
    <m/>
    <m/>
    <m/>
    <n v="0"/>
    <m/>
    <m/>
  </r>
  <r>
    <x v="9"/>
    <x v="0"/>
    <s v="No"/>
    <x v="0"/>
    <m/>
    <n v="2"/>
    <m/>
    <m/>
    <s v="162920"/>
    <x v="248"/>
    <x v="141"/>
    <x v="15"/>
    <s v="Archdeaconry of Bedford"/>
    <m/>
    <m/>
    <m/>
    <m/>
    <n v="0"/>
    <m/>
    <m/>
  </r>
  <r>
    <x v="9"/>
    <x v="0"/>
    <s v="OK"/>
    <x v="1"/>
    <m/>
    <n v="2"/>
    <m/>
    <m/>
    <s v="162960"/>
    <x v="251"/>
    <x v="145"/>
    <x v="15"/>
    <s v="Archdeaconry of Bedford"/>
    <m/>
    <m/>
    <m/>
    <m/>
    <n v="5000"/>
    <m/>
    <m/>
  </r>
  <r>
    <x v="9"/>
    <x v="0"/>
    <s v="OK"/>
    <x v="0"/>
    <m/>
    <n v="2"/>
    <m/>
    <m/>
    <s v="170390"/>
    <x v="252"/>
    <x v="146"/>
    <x v="17"/>
    <s v="Archdeaconry of Bedford"/>
    <m/>
    <m/>
    <m/>
    <m/>
    <n v="6404"/>
    <m/>
    <m/>
  </r>
  <r>
    <x v="9"/>
    <x v="0"/>
    <s v="OK"/>
    <x v="0"/>
    <m/>
    <n v="2"/>
    <m/>
    <m/>
    <s v="170450"/>
    <x v="253"/>
    <x v="147"/>
    <x v="17"/>
    <s v="Archdeaconry of Bedford"/>
    <m/>
    <m/>
    <m/>
    <m/>
    <n v="1200"/>
    <m/>
    <m/>
  </r>
  <r>
    <x v="9"/>
    <x v="0"/>
    <s v="No"/>
    <x v="0"/>
    <m/>
    <n v="2"/>
    <m/>
    <m/>
    <s v="170600"/>
    <x v="255"/>
    <x v="148"/>
    <x v="17"/>
    <s v="Archdeaconry of Bedford"/>
    <m/>
    <m/>
    <m/>
    <m/>
    <n v="0"/>
    <m/>
    <m/>
  </r>
  <r>
    <x v="9"/>
    <x v="0"/>
    <s v="OK"/>
    <x v="0"/>
    <m/>
    <n v="2"/>
    <m/>
    <m/>
    <s v="170712"/>
    <x v="258"/>
    <x v="149"/>
    <x v="17"/>
    <s v="Archdeaconry of Bedford"/>
    <m/>
    <m/>
    <m/>
    <m/>
    <n v="379"/>
    <m/>
    <m/>
  </r>
  <r>
    <x v="9"/>
    <x v="0"/>
    <s v="OK"/>
    <x v="0"/>
    <m/>
    <n v="2"/>
    <m/>
    <m/>
    <s v="170760"/>
    <x v="261"/>
    <x v="150"/>
    <x v="17"/>
    <s v="Archdeaconry of Bedford"/>
    <m/>
    <m/>
    <m/>
    <m/>
    <n v="500"/>
    <m/>
    <m/>
  </r>
  <r>
    <x v="9"/>
    <x v="0"/>
    <s v="No"/>
    <x v="0"/>
    <m/>
    <n v="2"/>
    <m/>
    <m/>
    <s v="170840"/>
    <x v="264"/>
    <x v="151"/>
    <x v="17"/>
    <s v="Archdeaconry of Bedford"/>
    <m/>
    <m/>
    <m/>
    <m/>
    <n v="750"/>
    <m/>
    <m/>
  </r>
  <r>
    <x v="9"/>
    <x v="0"/>
    <s v="OK"/>
    <x v="1"/>
    <m/>
    <n v="2"/>
    <m/>
    <m/>
    <s v="170880"/>
    <x v="267"/>
    <x v="152"/>
    <x v="17"/>
    <s v="Archdeaconry of Bedford"/>
    <m/>
    <m/>
    <m/>
    <m/>
    <n v="6740"/>
    <m/>
    <m/>
  </r>
  <r>
    <x v="9"/>
    <x v="0"/>
    <s v="No"/>
    <x v="0"/>
    <m/>
    <n v="2"/>
    <m/>
    <m/>
    <s v="170940"/>
    <x v="266"/>
    <x v="151"/>
    <x v="17"/>
    <s v="Archdeaconry of Bedford"/>
    <m/>
    <m/>
    <m/>
    <m/>
    <n v="100"/>
    <m/>
    <m/>
  </r>
  <r>
    <x v="9"/>
    <x v="0"/>
    <s v="OK"/>
    <x v="0"/>
    <m/>
    <n v="2"/>
    <m/>
    <m/>
    <s v="171041"/>
    <x v="268"/>
    <x v="147"/>
    <x v="17"/>
    <s v="Archdeaconry of Bedford"/>
    <m/>
    <m/>
    <m/>
    <m/>
    <n v="1682"/>
    <m/>
    <m/>
  </r>
  <r>
    <x v="9"/>
    <x v="0"/>
    <s v="No"/>
    <x v="0"/>
    <m/>
    <n v="2"/>
    <m/>
    <m/>
    <s v="171840"/>
    <x v="263"/>
    <x v="150"/>
    <x v="17"/>
    <s v="Archdeaconry of Bedford"/>
    <m/>
    <m/>
    <m/>
    <m/>
    <n v="800"/>
    <m/>
    <m/>
  </r>
  <r>
    <x v="9"/>
    <x v="0"/>
    <s v="OK"/>
    <x v="0"/>
    <m/>
    <n v="2"/>
    <m/>
    <m/>
    <s v="171910"/>
    <x v="257"/>
    <x v="148"/>
    <x v="17"/>
    <s v="Archdeaconry of Bedford"/>
    <m/>
    <m/>
    <m/>
    <m/>
    <n v="0"/>
    <m/>
    <m/>
  </r>
  <r>
    <x v="9"/>
    <x v="0"/>
    <s v="OK"/>
    <x v="0"/>
    <m/>
    <n v="2"/>
    <m/>
    <m/>
    <s v="171950"/>
    <x v="256"/>
    <x v="148"/>
    <x v="17"/>
    <s v="Archdeaconry of Bedford"/>
    <m/>
    <m/>
    <m/>
    <m/>
    <n v="494"/>
    <m/>
    <m/>
  </r>
  <r>
    <x v="9"/>
    <x v="0"/>
    <s v="No"/>
    <x v="0"/>
    <m/>
    <n v="2"/>
    <m/>
    <m/>
    <s v="172030"/>
    <x v="259"/>
    <x v="149"/>
    <x v="17"/>
    <s v="Archdeaconry of Bedford"/>
    <m/>
    <m/>
    <m/>
    <m/>
    <n v="0"/>
    <m/>
    <m/>
  </r>
  <r>
    <x v="9"/>
    <x v="0"/>
    <s v="OK"/>
    <x v="0"/>
    <m/>
    <n v="2"/>
    <m/>
    <m/>
    <s v="172140"/>
    <x v="269"/>
    <x v="147"/>
    <x v="17"/>
    <s v="Archdeaconry of Bedford"/>
    <m/>
    <m/>
    <m/>
    <m/>
    <n v="1108"/>
    <m/>
    <m/>
  </r>
  <r>
    <x v="9"/>
    <x v="0"/>
    <s v="No"/>
    <x v="0"/>
    <m/>
    <n v="2"/>
    <m/>
    <m/>
    <s v="172290"/>
    <x v="270"/>
    <x v="153"/>
    <x v="17"/>
    <s v="Archdeaconry of Bedford"/>
    <m/>
    <m/>
    <m/>
    <m/>
    <n v="10000"/>
    <m/>
    <m/>
  </r>
  <r>
    <x v="9"/>
    <x v="0"/>
    <s v="OK"/>
    <x v="0"/>
    <m/>
    <n v="2"/>
    <m/>
    <m/>
    <s v="172510"/>
    <x v="260"/>
    <x v="149"/>
    <x v="17"/>
    <s v="Archdeaconry of Bedford"/>
    <m/>
    <m/>
    <m/>
    <m/>
    <n v="0"/>
    <m/>
    <m/>
  </r>
  <r>
    <x v="9"/>
    <x v="0"/>
    <s v="No"/>
    <x v="0"/>
    <m/>
    <n v="2"/>
    <m/>
    <m/>
    <s v="172520"/>
    <x v="254"/>
    <x v="147"/>
    <x v="17"/>
    <s v="Archdeaconry of Bedford"/>
    <m/>
    <m/>
    <m/>
    <m/>
    <n v="0"/>
    <m/>
    <m/>
  </r>
  <r>
    <x v="9"/>
    <x v="0"/>
    <s v="OK"/>
    <x v="0"/>
    <m/>
    <n v="2"/>
    <m/>
    <m/>
    <s v="172910"/>
    <x v="262"/>
    <x v="150"/>
    <x v="17"/>
    <s v="Archdeaconry of Bedford"/>
    <m/>
    <m/>
    <m/>
    <m/>
    <n v="1800"/>
    <m/>
    <m/>
  </r>
  <r>
    <x v="9"/>
    <x v="0"/>
    <s v="No"/>
    <x v="0"/>
    <m/>
    <n v="2"/>
    <m/>
    <m/>
    <s v="172980"/>
    <x v="265"/>
    <x v="151"/>
    <x v="17"/>
    <s v="Archdeaconry of Bedford"/>
    <m/>
    <m/>
    <m/>
    <m/>
    <n v="200"/>
    <m/>
    <m/>
  </r>
  <r>
    <x v="9"/>
    <x v="0"/>
    <s v="OK"/>
    <x v="0"/>
    <m/>
    <n v="2"/>
    <m/>
    <m/>
    <s v="180400"/>
    <x v="271"/>
    <x v="154"/>
    <x v="18"/>
    <s v="Archdeaconry of Bedford"/>
    <m/>
    <m/>
    <m/>
    <m/>
    <n v="310"/>
    <m/>
    <m/>
  </r>
  <r>
    <x v="9"/>
    <x v="0"/>
    <s v="No"/>
    <x v="0"/>
    <m/>
    <n v="2"/>
    <m/>
    <m/>
    <s v="180640"/>
    <x v="272"/>
    <x v="155"/>
    <x v="18"/>
    <s v="Archdeaconry of Bedford"/>
    <m/>
    <m/>
    <m/>
    <m/>
    <n v="0"/>
    <m/>
    <m/>
  </r>
  <r>
    <x v="9"/>
    <x v="0"/>
    <s v="OK"/>
    <x v="0"/>
    <m/>
    <n v="2"/>
    <m/>
    <m/>
    <s v="180830"/>
    <x v="273"/>
    <x v="156"/>
    <x v="18"/>
    <s v="Archdeaconry of Bedford"/>
    <m/>
    <m/>
    <m/>
    <m/>
    <n v="12489.5"/>
    <m/>
    <m/>
  </r>
  <r>
    <x v="9"/>
    <x v="0"/>
    <s v="OK"/>
    <x v="0"/>
    <m/>
    <n v="2"/>
    <m/>
    <m/>
    <s v="180870"/>
    <x v="274"/>
    <x v="157"/>
    <x v="18"/>
    <s v="Archdeaconry of Bedford"/>
    <m/>
    <m/>
    <m/>
    <m/>
    <n v="5605"/>
    <m/>
    <m/>
  </r>
  <r>
    <x v="9"/>
    <x v="0"/>
    <s v="No"/>
    <x v="0"/>
    <m/>
    <n v="2"/>
    <m/>
    <m/>
    <s v="181160"/>
    <x v="276"/>
    <x v="154"/>
    <x v="18"/>
    <s v="Archdeaconry of Bedford"/>
    <m/>
    <m/>
    <m/>
    <m/>
    <n v="3000"/>
    <m/>
    <m/>
  </r>
  <r>
    <x v="9"/>
    <x v="0"/>
    <s v="OK"/>
    <x v="0"/>
    <m/>
    <n v="2"/>
    <m/>
    <m/>
    <s v="181310"/>
    <x v="277"/>
    <x v="154"/>
    <x v="18"/>
    <s v="Archdeaconry of Bedford"/>
    <m/>
    <m/>
    <m/>
    <m/>
    <n v="0"/>
    <m/>
    <m/>
  </r>
  <r>
    <x v="9"/>
    <x v="0"/>
    <s v="No"/>
    <x v="0"/>
    <m/>
    <n v="2"/>
    <m/>
    <m/>
    <s v="181360"/>
    <x v="278"/>
    <x v="158"/>
    <x v="18"/>
    <s v="Archdeaconry of Bedford"/>
    <m/>
    <m/>
    <m/>
    <m/>
    <n v="1500"/>
    <m/>
    <m/>
  </r>
  <r>
    <x v="9"/>
    <x v="0"/>
    <s v="OK"/>
    <x v="0"/>
    <m/>
    <n v="2"/>
    <m/>
    <m/>
    <s v="181420"/>
    <x v="279"/>
    <x v="159"/>
    <x v="18"/>
    <s v="Archdeaconry of Bedford"/>
    <m/>
    <m/>
    <m/>
    <m/>
    <n v="2098.33"/>
    <m/>
    <m/>
  </r>
  <r>
    <x v="9"/>
    <x v="0"/>
    <s v="No"/>
    <x v="0"/>
    <m/>
    <n v="2"/>
    <m/>
    <m/>
    <s v="181530"/>
    <x v="280"/>
    <x v="154"/>
    <x v="18"/>
    <s v="Archdeaconry of Bedford"/>
    <m/>
    <m/>
    <m/>
    <m/>
    <n v="5000"/>
    <m/>
    <m/>
  </r>
  <r>
    <x v="9"/>
    <x v="0"/>
    <s v="OK"/>
    <x v="0"/>
    <m/>
    <n v="2"/>
    <m/>
    <m/>
    <s v="181535"/>
    <x v="281"/>
    <x v="154"/>
    <x v="18"/>
    <s v="Archdeaconry of Bedford"/>
    <m/>
    <m/>
    <m/>
    <m/>
    <n v="0"/>
    <m/>
    <m/>
  </r>
  <r>
    <x v="9"/>
    <x v="0"/>
    <s v="No"/>
    <x v="0"/>
    <m/>
    <n v="2"/>
    <m/>
    <m/>
    <s v="181540"/>
    <x v="282"/>
    <x v="154"/>
    <x v="18"/>
    <s v="Archdeaconry of Bedford"/>
    <m/>
    <m/>
    <m/>
    <m/>
    <n v="1750"/>
    <m/>
    <m/>
  </r>
  <r>
    <x v="9"/>
    <x v="0"/>
    <s v="No"/>
    <x v="0"/>
    <m/>
    <n v="2"/>
    <m/>
    <m/>
    <s v="182390"/>
    <x v="283"/>
    <x v="160"/>
    <x v="18"/>
    <s v="Archdeaconry of Bedford"/>
    <m/>
    <m/>
    <m/>
    <m/>
    <n v="600"/>
    <m/>
    <m/>
  </r>
  <r>
    <x v="9"/>
    <x v="0"/>
    <s v="OK"/>
    <x v="0"/>
    <m/>
    <n v="2"/>
    <m/>
    <m/>
    <s v="182490"/>
    <x v="284"/>
    <x v="159"/>
    <x v="18"/>
    <s v="Archdeaconry of Bedford"/>
    <m/>
    <m/>
    <m/>
    <m/>
    <n v="1917"/>
    <m/>
    <m/>
  </r>
  <r>
    <x v="9"/>
    <x v="0"/>
    <s v="No"/>
    <x v="0"/>
    <m/>
    <n v="2"/>
    <m/>
    <m/>
    <s v="182571"/>
    <x v="285"/>
    <x v="160"/>
    <x v="18"/>
    <s v="Archdeaconry of Bedford"/>
    <m/>
    <m/>
    <m/>
    <m/>
    <n v="937"/>
    <m/>
    <m/>
  </r>
  <r>
    <x v="9"/>
    <x v="0"/>
    <s v="No"/>
    <x v="0"/>
    <m/>
    <n v="2"/>
    <m/>
    <m/>
    <s v="182590"/>
    <x v="286"/>
    <x v="155"/>
    <x v="18"/>
    <s v="Archdeaconry of Bedford"/>
    <m/>
    <m/>
    <m/>
    <m/>
    <n v="1772.83"/>
    <m/>
    <m/>
  </r>
  <r>
    <x v="9"/>
    <x v="0"/>
    <s v="OK"/>
    <x v="0"/>
    <m/>
    <n v="2"/>
    <m/>
    <m/>
    <s v="182610"/>
    <x v="287"/>
    <x v="160"/>
    <x v="18"/>
    <s v="Archdeaconry of Bedford"/>
    <m/>
    <m/>
    <m/>
    <m/>
    <n v="6106"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906">
  <r>
    <x v="0"/>
    <x v="0"/>
    <s v="OK"/>
    <e v="#N/A"/>
    <n v="153"/>
    <m/>
    <m/>
    <m/>
    <e v="#N/A"/>
    <s v="030480"/>
    <x v="0"/>
    <x v="0"/>
    <x v="0"/>
    <x v="0"/>
    <m/>
    <m/>
    <m/>
    <n v="10113"/>
    <n v="10113"/>
    <m/>
    <m/>
  </r>
  <r>
    <x v="0"/>
    <x v="0"/>
    <s v="OK"/>
    <e v="#N/A"/>
    <n v="153"/>
    <m/>
    <m/>
    <m/>
    <e v="#N/A"/>
    <s v="032500"/>
    <x v="1"/>
    <x v="0"/>
    <x v="0"/>
    <x v="0"/>
    <m/>
    <m/>
    <m/>
    <n v="97166"/>
    <n v="97166"/>
    <m/>
    <m/>
  </r>
  <r>
    <x v="0"/>
    <x v="0"/>
    <s v="OK"/>
    <e v="#N/A"/>
    <n v="153"/>
    <m/>
    <m/>
    <m/>
    <e v="#N/A"/>
    <s v="031050"/>
    <x v="2"/>
    <x v="1"/>
    <x v="0"/>
    <x v="0"/>
    <m/>
    <m/>
    <m/>
    <n v="131659"/>
    <n v="131659"/>
    <m/>
    <m/>
  </r>
  <r>
    <x v="0"/>
    <x v="0"/>
    <s v="OK"/>
    <e v="#N/A"/>
    <n v="328"/>
    <m/>
    <m/>
    <m/>
    <e v="#N/A"/>
    <s v="031060"/>
    <x v="3"/>
    <x v="1"/>
    <x v="0"/>
    <x v="0"/>
    <m/>
    <m/>
    <m/>
    <n v="20139"/>
    <n v="20139.25"/>
    <m/>
    <m/>
  </r>
  <r>
    <x v="0"/>
    <x v="0"/>
    <s v="OK"/>
    <e v="#N/A"/>
    <n v="153"/>
    <m/>
    <m/>
    <m/>
    <e v="#N/A"/>
    <s v="031620"/>
    <x v="4"/>
    <x v="1"/>
    <x v="0"/>
    <x v="0"/>
    <m/>
    <m/>
    <m/>
    <n v="35028"/>
    <n v="35028"/>
    <m/>
    <m/>
  </r>
  <r>
    <x v="0"/>
    <x v="0"/>
    <s v="OK"/>
    <e v="#N/A"/>
    <n v="153"/>
    <m/>
    <m/>
    <m/>
    <e v="#N/A"/>
    <s v="031851"/>
    <x v="5"/>
    <x v="1"/>
    <x v="0"/>
    <x v="0"/>
    <m/>
    <m/>
    <m/>
    <n v="7175"/>
    <n v="7175"/>
    <m/>
    <m/>
  </r>
  <r>
    <x v="0"/>
    <x v="0"/>
    <s v="OK"/>
    <e v="#N/A"/>
    <n v="153"/>
    <m/>
    <m/>
    <m/>
    <e v="#N/A"/>
    <s v="032020"/>
    <x v="6"/>
    <x v="1"/>
    <x v="0"/>
    <x v="0"/>
    <m/>
    <m/>
    <m/>
    <n v="44528"/>
    <n v="44528"/>
    <m/>
    <m/>
  </r>
  <r>
    <x v="0"/>
    <x v="0"/>
    <s v="OK"/>
    <e v="#N/A"/>
    <n v="153"/>
    <m/>
    <m/>
    <m/>
    <e v="#N/A"/>
    <s v="031901"/>
    <x v="7"/>
    <x v="2"/>
    <x v="0"/>
    <x v="0"/>
    <m/>
    <m/>
    <m/>
    <n v="54287"/>
    <n v="54287"/>
    <m/>
    <m/>
  </r>
  <r>
    <x v="0"/>
    <x v="0"/>
    <s v="No"/>
    <e v="#N/A"/>
    <n v="153"/>
    <m/>
    <m/>
    <m/>
    <e v="#N/A"/>
    <s v="032621"/>
    <x v="8"/>
    <x v="3"/>
    <x v="0"/>
    <x v="0"/>
    <m/>
    <m/>
    <m/>
    <n v="146927"/>
    <n v="146927"/>
    <m/>
    <m/>
  </r>
  <r>
    <x v="0"/>
    <x v="0"/>
    <s v="No"/>
    <e v="#N/A"/>
    <n v="106"/>
    <m/>
    <m/>
    <m/>
    <e v="#N/A"/>
    <s v="032880"/>
    <x v="9"/>
    <x v="2"/>
    <x v="0"/>
    <x v="0"/>
    <m/>
    <m/>
    <m/>
    <n v="31642"/>
    <n v="28000"/>
    <m/>
    <m/>
  </r>
  <r>
    <x v="0"/>
    <x v="0"/>
    <s v="OK"/>
    <e v="#N/A"/>
    <n v="153"/>
    <m/>
    <m/>
    <m/>
    <e v="#N/A"/>
    <s v="091081"/>
    <x v="10"/>
    <x v="4"/>
    <x v="1"/>
    <x v="0"/>
    <m/>
    <m/>
    <m/>
    <n v="5368"/>
    <n v="5368"/>
    <m/>
    <m/>
  </r>
  <r>
    <x v="0"/>
    <x v="0"/>
    <s v="No"/>
    <e v="#N/A"/>
    <n v="16"/>
    <m/>
    <m/>
    <m/>
    <e v="#N/A"/>
    <s v="091670"/>
    <x v="11"/>
    <x v="4"/>
    <x v="1"/>
    <x v="0"/>
    <m/>
    <m/>
    <m/>
    <n v="8230"/>
    <n v="4800"/>
    <m/>
    <m/>
  </r>
  <r>
    <x v="0"/>
    <x v="0"/>
    <s v="No"/>
    <e v="#N/A"/>
    <n v="104"/>
    <m/>
    <m/>
    <m/>
    <e v="#N/A"/>
    <s v="091290"/>
    <x v="12"/>
    <x v="5"/>
    <x v="1"/>
    <x v="0"/>
    <m/>
    <m/>
    <m/>
    <n v="256139"/>
    <n v="256139"/>
    <m/>
    <m/>
  </r>
  <r>
    <x v="0"/>
    <x v="0"/>
    <s v="No"/>
    <e v="#N/A"/>
    <n v="56"/>
    <m/>
    <m/>
    <m/>
    <s v="Yes"/>
    <s v="091340"/>
    <x v="13"/>
    <x v="6"/>
    <x v="1"/>
    <x v="0"/>
    <m/>
    <m/>
    <m/>
    <n v="5139"/>
    <n v="4170"/>
    <m/>
    <m/>
  </r>
  <r>
    <x v="0"/>
    <x v="0"/>
    <s v="OK"/>
    <e v="#N/A"/>
    <n v="153"/>
    <m/>
    <m/>
    <m/>
    <e v="#N/A"/>
    <s v="091390"/>
    <x v="14"/>
    <x v="6"/>
    <x v="1"/>
    <x v="0"/>
    <m/>
    <m/>
    <m/>
    <n v="39432"/>
    <n v="39432"/>
    <m/>
    <m/>
  </r>
  <r>
    <x v="0"/>
    <x v="0"/>
    <s v="No"/>
    <e v="#N/A"/>
    <n v="57"/>
    <m/>
    <m/>
    <m/>
    <e v="#N/A"/>
    <s v="091460"/>
    <x v="15"/>
    <x v="7"/>
    <x v="1"/>
    <x v="0"/>
    <m/>
    <m/>
    <m/>
    <n v="17941"/>
    <n v="17941"/>
    <m/>
    <m/>
  </r>
  <r>
    <x v="0"/>
    <x v="0"/>
    <s v="No"/>
    <e v="#N/A"/>
    <n v="51"/>
    <m/>
    <m/>
    <m/>
    <e v="#N/A"/>
    <s v="091940"/>
    <x v="16"/>
    <x v="7"/>
    <x v="1"/>
    <x v="0"/>
    <m/>
    <m/>
    <m/>
    <n v="18122"/>
    <n v="18122"/>
    <m/>
    <m/>
  </r>
  <r>
    <x v="0"/>
    <x v="0"/>
    <s v="OK"/>
    <e v="#N/A"/>
    <n v="153"/>
    <m/>
    <m/>
    <m/>
    <e v="#N/A"/>
    <s v="091580"/>
    <x v="17"/>
    <x v="7"/>
    <x v="1"/>
    <x v="0"/>
    <m/>
    <m/>
    <m/>
    <n v="16005"/>
    <n v="16005"/>
    <m/>
    <m/>
  </r>
  <r>
    <x v="0"/>
    <x v="0"/>
    <s v="No"/>
    <e v="#N/A"/>
    <n v="10"/>
    <m/>
    <m/>
    <m/>
    <e v="#N/A"/>
    <s v="091950"/>
    <x v="18"/>
    <x v="8"/>
    <x v="1"/>
    <x v="0"/>
    <m/>
    <m/>
    <m/>
    <n v="46778"/>
    <n v="24000"/>
    <m/>
    <m/>
  </r>
  <r>
    <x v="0"/>
    <x v="0"/>
    <s v="OK"/>
    <e v="#N/A"/>
    <n v="153"/>
    <m/>
    <m/>
    <m/>
    <s v="Yes"/>
    <s v="091551"/>
    <x v="19"/>
    <x v="8"/>
    <x v="1"/>
    <x v="0"/>
    <m/>
    <m/>
    <m/>
    <n v="81137"/>
    <n v="81137"/>
    <m/>
    <m/>
  </r>
  <r>
    <x v="0"/>
    <x v="0"/>
    <s v="OK"/>
    <e v="#N/A"/>
    <n v="153"/>
    <m/>
    <m/>
    <m/>
    <e v="#N/A"/>
    <s v="092900"/>
    <x v="20"/>
    <x v="8"/>
    <x v="1"/>
    <x v="0"/>
    <m/>
    <m/>
    <m/>
    <n v="22140"/>
    <n v="22140"/>
    <m/>
    <m/>
  </r>
  <r>
    <x v="0"/>
    <x v="0"/>
    <s v="OK"/>
    <e v="#N/A"/>
    <n v="153"/>
    <m/>
    <m/>
    <m/>
    <e v="#N/A"/>
    <s v="091920"/>
    <x v="21"/>
    <x v="9"/>
    <x v="1"/>
    <x v="0"/>
    <m/>
    <m/>
    <m/>
    <n v="62166"/>
    <n v="62166"/>
    <m/>
    <m/>
  </r>
  <r>
    <x v="0"/>
    <x v="0"/>
    <s v="OK"/>
    <e v="#N/A"/>
    <n v="153"/>
    <m/>
    <m/>
    <m/>
    <e v="#N/A"/>
    <s v="091990"/>
    <x v="22"/>
    <x v="6"/>
    <x v="1"/>
    <x v="0"/>
    <m/>
    <m/>
    <m/>
    <n v="21602"/>
    <n v="21602"/>
    <m/>
    <m/>
  </r>
  <r>
    <x v="0"/>
    <x v="0"/>
    <s v="OK"/>
    <e v="#N/A"/>
    <n v="330"/>
    <m/>
    <m/>
    <m/>
    <e v="#N/A"/>
    <s v="092061"/>
    <x v="23"/>
    <x v="10"/>
    <x v="1"/>
    <x v="0"/>
    <m/>
    <m/>
    <m/>
    <n v="1270"/>
    <n v="1270"/>
    <m/>
    <m/>
  </r>
  <r>
    <x v="0"/>
    <x v="0"/>
    <s v="OK"/>
    <e v="#N/A"/>
    <n v="153"/>
    <m/>
    <m/>
    <m/>
    <e v="#N/A"/>
    <s v="092250"/>
    <x v="24"/>
    <x v="4"/>
    <x v="1"/>
    <x v="0"/>
    <m/>
    <m/>
    <m/>
    <n v="37623"/>
    <n v="37623"/>
    <m/>
    <m/>
  </r>
  <r>
    <x v="0"/>
    <x v="0"/>
    <s v="OK"/>
    <e v="#N/A"/>
    <n v="153"/>
    <m/>
    <m/>
    <m/>
    <e v="#N/A"/>
    <s v="092260"/>
    <x v="25"/>
    <x v="5"/>
    <x v="1"/>
    <x v="0"/>
    <m/>
    <m/>
    <m/>
    <n v="18200"/>
    <n v="18200"/>
    <m/>
    <m/>
  </r>
  <r>
    <x v="0"/>
    <x v="0"/>
    <s v="OK"/>
    <e v="#N/A"/>
    <n v="323"/>
    <m/>
    <m/>
    <m/>
    <e v="#N/A"/>
    <s v="092470"/>
    <x v="26"/>
    <x v="10"/>
    <x v="1"/>
    <x v="0"/>
    <m/>
    <m/>
    <m/>
    <n v="43604"/>
    <n v="43604.00000000283"/>
    <m/>
    <m/>
  </r>
  <r>
    <x v="0"/>
    <x v="0"/>
    <s v="OK"/>
    <e v="#N/A"/>
    <n v="329"/>
    <m/>
    <m/>
    <m/>
    <s v="Yes"/>
    <s v="092881"/>
    <x v="27"/>
    <x v="11"/>
    <x v="1"/>
    <x v="0"/>
    <m/>
    <m/>
    <m/>
    <n v="39795"/>
    <n v="39795"/>
    <m/>
    <m/>
  </r>
  <r>
    <x v="0"/>
    <x v="0"/>
    <s v="OK"/>
    <e v="#N/A"/>
    <n v="153"/>
    <m/>
    <m/>
    <m/>
    <e v="#N/A"/>
    <s v="100660"/>
    <x v="28"/>
    <x v="12"/>
    <x v="2"/>
    <x v="0"/>
    <m/>
    <m/>
    <m/>
    <n v="46668"/>
    <n v="46668"/>
    <m/>
    <m/>
  </r>
  <r>
    <x v="0"/>
    <x v="0"/>
    <s v="OK"/>
    <s v="LLF"/>
    <n v="153"/>
    <m/>
    <m/>
    <m/>
    <s v="Yes"/>
    <s v="100680"/>
    <x v="29"/>
    <x v="13"/>
    <x v="2"/>
    <x v="0"/>
    <m/>
    <m/>
    <m/>
    <n v="187301"/>
    <n v="187301"/>
    <m/>
    <m/>
  </r>
  <r>
    <x v="0"/>
    <x v="0"/>
    <s v="OK"/>
    <s v="LLF"/>
    <n v="153"/>
    <m/>
    <m/>
    <m/>
    <s v="Yes"/>
    <s v="100681"/>
    <x v="30"/>
    <x v="14"/>
    <x v="2"/>
    <x v="0"/>
    <m/>
    <m/>
    <m/>
    <n v="151112"/>
    <n v="151112"/>
    <m/>
    <m/>
  </r>
  <r>
    <x v="0"/>
    <x v="0"/>
    <s v="No"/>
    <e v="#N/A"/>
    <n v="109"/>
    <m/>
    <m/>
    <m/>
    <e v="#N/A"/>
    <s v="100790"/>
    <x v="31"/>
    <x v="15"/>
    <x v="2"/>
    <x v="0"/>
    <m/>
    <m/>
    <m/>
    <n v="65825"/>
    <n v="65825"/>
    <m/>
    <m/>
  </r>
  <r>
    <x v="0"/>
    <x v="0"/>
    <s v="OK"/>
    <e v="#N/A"/>
    <n v="153"/>
    <m/>
    <m/>
    <m/>
    <e v="#N/A"/>
    <s v="100791"/>
    <x v="32"/>
    <x v="16"/>
    <x v="2"/>
    <x v="0"/>
    <m/>
    <m/>
    <m/>
    <n v="61804"/>
    <n v="61804"/>
    <m/>
    <m/>
  </r>
  <r>
    <x v="0"/>
    <x v="0"/>
    <s v="OK"/>
    <e v="#N/A"/>
    <n v="153"/>
    <m/>
    <m/>
    <m/>
    <e v="#N/A"/>
    <s v="101800"/>
    <x v="33"/>
    <x v="17"/>
    <x v="2"/>
    <x v="0"/>
    <m/>
    <m/>
    <m/>
    <n v="53573"/>
    <n v="53573"/>
    <m/>
    <m/>
  </r>
  <r>
    <x v="0"/>
    <x v="0"/>
    <s v="OK"/>
    <e v="#N/A"/>
    <n v="153"/>
    <m/>
    <m/>
    <m/>
    <e v="#N/A"/>
    <s v="102100"/>
    <x v="34"/>
    <x v="18"/>
    <x v="2"/>
    <x v="0"/>
    <m/>
    <m/>
    <m/>
    <n v="87835"/>
    <n v="87835"/>
    <m/>
    <m/>
  </r>
  <r>
    <x v="0"/>
    <x v="0"/>
    <s v="OK"/>
    <e v="#N/A"/>
    <n v="153"/>
    <m/>
    <m/>
    <m/>
    <e v="#N/A"/>
    <s v="100490"/>
    <x v="35"/>
    <x v="19"/>
    <x v="2"/>
    <x v="0"/>
    <m/>
    <m/>
    <m/>
    <n v="49419"/>
    <n v="49419"/>
    <m/>
    <m/>
  </r>
  <r>
    <x v="0"/>
    <x v="0"/>
    <s v="No"/>
    <e v="#N/A"/>
    <n v="88"/>
    <m/>
    <m/>
    <m/>
    <e v="#N/A"/>
    <s v="102300"/>
    <x v="36"/>
    <x v="12"/>
    <x v="2"/>
    <x v="0"/>
    <m/>
    <m/>
    <m/>
    <n v="42435"/>
    <n v="42435"/>
    <m/>
    <m/>
  </r>
  <r>
    <x v="0"/>
    <x v="0"/>
    <s v="OK"/>
    <e v="#N/A"/>
    <n v="153"/>
    <m/>
    <m/>
    <m/>
    <e v="#N/A"/>
    <s v="112180"/>
    <x v="37"/>
    <x v="20"/>
    <x v="3"/>
    <x v="0"/>
    <m/>
    <m/>
    <m/>
    <n v="74502"/>
    <n v="74502"/>
    <m/>
    <m/>
  </r>
  <r>
    <x v="0"/>
    <x v="0"/>
    <s v="OK"/>
    <e v="#N/A"/>
    <n v="153"/>
    <m/>
    <m/>
    <m/>
    <e v="#N/A"/>
    <s v="112211"/>
    <x v="38"/>
    <x v="21"/>
    <x v="3"/>
    <x v="0"/>
    <m/>
    <m/>
    <m/>
    <n v="60746"/>
    <n v="60746"/>
    <m/>
    <m/>
  </r>
  <r>
    <x v="0"/>
    <x v="0"/>
    <s v="OK"/>
    <e v="#N/A"/>
    <n v="153"/>
    <m/>
    <m/>
    <m/>
    <e v="#N/A"/>
    <s v="112191"/>
    <x v="39"/>
    <x v="22"/>
    <x v="3"/>
    <x v="0"/>
    <m/>
    <m/>
    <m/>
    <n v="60111"/>
    <n v="60111"/>
    <m/>
    <m/>
  </r>
  <r>
    <x v="0"/>
    <x v="0"/>
    <s v="OK"/>
    <e v="#N/A"/>
    <n v="153"/>
    <m/>
    <m/>
    <m/>
    <e v="#N/A"/>
    <s v="112200"/>
    <x v="40"/>
    <x v="23"/>
    <x v="3"/>
    <x v="0"/>
    <m/>
    <m/>
    <m/>
    <n v="80669"/>
    <n v="80669"/>
    <m/>
    <m/>
  </r>
  <r>
    <x v="0"/>
    <x v="0"/>
    <s v="OK"/>
    <e v="#N/A"/>
    <n v="153"/>
    <m/>
    <m/>
    <m/>
    <s v="Yes"/>
    <s v="112210"/>
    <x v="41"/>
    <x v="24"/>
    <x v="3"/>
    <x v="0"/>
    <m/>
    <m/>
    <m/>
    <n v="163175"/>
    <n v="163175"/>
    <m/>
    <m/>
  </r>
  <r>
    <x v="0"/>
    <x v="0"/>
    <s v="No"/>
    <e v="#N/A"/>
    <n v="138"/>
    <m/>
    <m/>
    <m/>
    <e v="#N/A"/>
    <s v="112220"/>
    <x v="42"/>
    <x v="25"/>
    <x v="3"/>
    <x v="0"/>
    <m/>
    <m/>
    <m/>
    <n v="101167"/>
    <n v="101167"/>
    <m/>
    <m/>
  </r>
  <r>
    <x v="0"/>
    <x v="0"/>
    <s v="OK"/>
    <e v="#N/A"/>
    <n v="153"/>
    <m/>
    <m/>
    <m/>
    <e v="#N/A"/>
    <s v="112230"/>
    <x v="43"/>
    <x v="26"/>
    <x v="3"/>
    <x v="0"/>
    <m/>
    <m/>
    <m/>
    <n v="48257"/>
    <n v="48257"/>
    <m/>
    <m/>
  </r>
  <r>
    <x v="0"/>
    <x v="0"/>
    <s v="OK"/>
    <e v="#N/A"/>
    <n v="153"/>
    <m/>
    <m/>
    <m/>
    <e v="#N/A"/>
    <s v="112240"/>
    <x v="44"/>
    <x v="27"/>
    <x v="3"/>
    <x v="0"/>
    <m/>
    <m/>
    <m/>
    <n v="85083"/>
    <n v="85083"/>
    <m/>
    <m/>
  </r>
  <r>
    <x v="0"/>
    <x v="0"/>
    <s v="OK"/>
    <e v="#N/A"/>
    <n v="153"/>
    <m/>
    <m/>
    <m/>
    <e v="#N/A"/>
    <s v="110040"/>
    <x v="45"/>
    <x v="28"/>
    <x v="3"/>
    <x v="0"/>
    <m/>
    <m/>
    <m/>
    <n v="46907"/>
    <n v="46907"/>
    <m/>
    <m/>
  </r>
  <r>
    <x v="0"/>
    <x v="0"/>
    <s v="OK"/>
    <e v="#N/A"/>
    <n v="153"/>
    <m/>
    <m/>
    <m/>
    <e v="#N/A"/>
    <s v="110531"/>
    <x v="46"/>
    <x v="29"/>
    <x v="3"/>
    <x v="0"/>
    <m/>
    <m/>
    <m/>
    <n v="52916"/>
    <n v="52916"/>
    <m/>
    <m/>
  </r>
  <r>
    <x v="0"/>
    <x v="0"/>
    <s v="OK"/>
    <e v="#N/A"/>
    <n v="153"/>
    <m/>
    <m/>
    <m/>
    <e v="#N/A"/>
    <s v="110750"/>
    <x v="47"/>
    <x v="30"/>
    <x v="3"/>
    <x v="0"/>
    <m/>
    <m/>
    <m/>
    <n v="62016"/>
    <n v="62016"/>
    <m/>
    <m/>
  </r>
  <r>
    <x v="0"/>
    <x v="0"/>
    <s v="No"/>
    <e v="#N/A"/>
    <n v="75"/>
    <m/>
    <m/>
    <m/>
    <e v="#N/A"/>
    <s v="110740"/>
    <x v="48"/>
    <x v="31"/>
    <x v="3"/>
    <x v="0"/>
    <m/>
    <m/>
    <m/>
    <n v="53127"/>
    <n v="53127"/>
    <m/>
    <m/>
  </r>
  <r>
    <x v="0"/>
    <x v="0"/>
    <s v="OK"/>
    <e v="#N/A"/>
    <n v="153"/>
    <m/>
    <m/>
    <m/>
    <e v="#N/A"/>
    <s v="110980"/>
    <x v="49"/>
    <x v="32"/>
    <x v="3"/>
    <x v="0"/>
    <m/>
    <m/>
    <m/>
    <n v="58548"/>
    <n v="58548"/>
    <m/>
    <m/>
  </r>
  <r>
    <x v="0"/>
    <x v="0"/>
    <s v="OK"/>
    <e v="#N/A"/>
    <n v="153"/>
    <m/>
    <m/>
    <m/>
    <e v="#N/A"/>
    <s v="112060"/>
    <x v="50"/>
    <x v="28"/>
    <x v="3"/>
    <x v="0"/>
    <m/>
    <m/>
    <m/>
    <n v="126588"/>
    <n v="126588"/>
    <m/>
    <m/>
  </r>
  <r>
    <x v="0"/>
    <x v="0"/>
    <s v="No"/>
    <e v="#N/A"/>
    <n v="74"/>
    <m/>
    <m/>
    <m/>
    <e v="#N/A"/>
    <s v="112340"/>
    <x v="51"/>
    <x v="28"/>
    <x v="3"/>
    <x v="0"/>
    <m/>
    <m/>
    <m/>
    <n v="30246"/>
    <n v="30246"/>
    <m/>
    <m/>
  </r>
  <r>
    <x v="0"/>
    <x v="0"/>
    <s v="OK"/>
    <e v="#N/A"/>
    <n v="153"/>
    <m/>
    <m/>
    <m/>
    <e v="#N/A"/>
    <s v="130010"/>
    <x v="52"/>
    <x v="33"/>
    <x v="4"/>
    <x v="0"/>
    <m/>
    <m/>
    <m/>
    <n v="100321"/>
    <n v="100321"/>
    <m/>
    <m/>
  </r>
  <r>
    <x v="0"/>
    <x v="0"/>
    <s v="OK"/>
    <e v="#N/A"/>
    <n v="153"/>
    <m/>
    <m/>
    <m/>
    <e v="#N/A"/>
    <s v="131500"/>
    <x v="53"/>
    <x v="34"/>
    <x v="4"/>
    <x v="0"/>
    <m/>
    <m/>
    <m/>
    <n v="37568"/>
    <n v="37568"/>
    <m/>
    <m/>
  </r>
  <r>
    <x v="0"/>
    <x v="0"/>
    <s v="No"/>
    <e v="#N/A"/>
    <n v="112"/>
    <m/>
    <m/>
    <m/>
    <e v="#N/A"/>
    <s v="131520"/>
    <x v="54"/>
    <x v="35"/>
    <x v="4"/>
    <x v="0"/>
    <m/>
    <m/>
    <m/>
    <n v="42895"/>
    <n v="42895"/>
    <m/>
    <m/>
  </r>
  <r>
    <x v="0"/>
    <x v="0"/>
    <s v="OK"/>
    <e v="#N/A"/>
    <n v="153"/>
    <m/>
    <m/>
    <m/>
    <e v="#N/A"/>
    <s v="131951"/>
    <x v="55"/>
    <x v="36"/>
    <x v="4"/>
    <x v="0"/>
    <m/>
    <m/>
    <m/>
    <n v="30694"/>
    <n v="30694"/>
    <m/>
    <m/>
  </r>
  <r>
    <x v="0"/>
    <x v="0"/>
    <s v="OK"/>
    <e v="#N/A"/>
    <n v="153"/>
    <m/>
    <m/>
    <m/>
    <e v="#N/A"/>
    <s v="131960"/>
    <x v="56"/>
    <x v="37"/>
    <x v="4"/>
    <x v="0"/>
    <m/>
    <m/>
    <m/>
    <n v="46567"/>
    <n v="46567"/>
    <m/>
    <m/>
  </r>
  <r>
    <x v="0"/>
    <x v="0"/>
    <s v="No"/>
    <e v="#N/A"/>
    <n v="69"/>
    <m/>
    <m/>
    <m/>
    <s v="Yes"/>
    <s v="132730"/>
    <x v="57"/>
    <x v="38"/>
    <x v="4"/>
    <x v="0"/>
    <m/>
    <m/>
    <m/>
    <n v="54397"/>
    <n v="54397"/>
    <m/>
    <m/>
  </r>
  <r>
    <x v="0"/>
    <x v="0"/>
    <s v="OK"/>
    <e v="#N/A"/>
    <n v="153"/>
    <m/>
    <m/>
    <m/>
    <e v="#N/A"/>
    <s v="132740"/>
    <x v="58"/>
    <x v="39"/>
    <x v="4"/>
    <x v="0"/>
    <m/>
    <m/>
    <m/>
    <n v="32912"/>
    <n v="32912"/>
    <m/>
    <m/>
  </r>
  <r>
    <x v="0"/>
    <x v="0"/>
    <s v="No"/>
    <e v="#N/A"/>
    <n v="131"/>
    <m/>
    <m/>
    <m/>
    <s v="Yes"/>
    <s v="132760"/>
    <x v="59"/>
    <x v="40"/>
    <x v="4"/>
    <x v="0"/>
    <m/>
    <m/>
    <m/>
    <n v="22965"/>
    <n v="22965"/>
    <m/>
    <m/>
  </r>
  <r>
    <x v="0"/>
    <x v="0"/>
    <s v="OK"/>
    <e v="#N/A"/>
    <n v="153"/>
    <m/>
    <m/>
    <m/>
    <e v="#N/A"/>
    <s v="132761"/>
    <x v="60"/>
    <x v="41"/>
    <x v="4"/>
    <x v="0"/>
    <m/>
    <m/>
    <m/>
    <n v="111998"/>
    <n v="111998"/>
    <m/>
    <m/>
  </r>
  <r>
    <x v="0"/>
    <x v="0"/>
    <s v="OK"/>
    <e v="#N/A"/>
    <n v="153"/>
    <m/>
    <m/>
    <m/>
    <e v="#N/A"/>
    <s v="132770"/>
    <x v="61"/>
    <x v="42"/>
    <x v="4"/>
    <x v="0"/>
    <m/>
    <m/>
    <m/>
    <n v="88469"/>
    <n v="88469"/>
    <m/>
    <m/>
  </r>
  <r>
    <x v="0"/>
    <x v="0"/>
    <s v="OK"/>
    <e v="#N/A"/>
    <n v="153"/>
    <m/>
    <m/>
    <m/>
    <e v="#N/A"/>
    <s v="132780"/>
    <x v="62"/>
    <x v="43"/>
    <x v="4"/>
    <x v="0"/>
    <m/>
    <m/>
    <m/>
    <n v="48471"/>
    <n v="48471"/>
    <m/>
    <m/>
  </r>
  <r>
    <x v="0"/>
    <x v="0"/>
    <s v="No"/>
    <e v="#N/A"/>
    <n v="129"/>
    <m/>
    <m/>
    <m/>
    <s v="Yes"/>
    <s v="132781"/>
    <x v="63"/>
    <x v="44"/>
    <x v="4"/>
    <x v="0"/>
    <m/>
    <m/>
    <m/>
    <n v="43604"/>
    <n v="43604"/>
    <m/>
    <m/>
  </r>
  <r>
    <x v="0"/>
    <x v="0"/>
    <s v="OK"/>
    <e v="#N/A"/>
    <n v="321"/>
    <m/>
    <m/>
    <m/>
    <e v="#N/A"/>
    <s v="130570"/>
    <x v="64"/>
    <x v="45"/>
    <x v="4"/>
    <x v="0"/>
    <m/>
    <m/>
    <m/>
    <n v="122792"/>
    <n v="122792"/>
    <m/>
    <m/>
  </r>
  <r>
    <x v="0"/>
    <x v="0"/>
    <s v="No"/>
    <e v="#N/A"/>
    <n v="85"/>
    <m/>
    <m/>
    <m/>
    <e v="#N/A"/>
    <s v="130580"/>
    <x v="65"/>
    <x v="46"/>
    <x v="4"/>
    <x v="0"/>
    <m/>
    <m/>
    <m/>
    <n v="50799"/>
    <n v="50799"/>
    <m/>
    <m/>
  </r>
  <r>
    <x v="0"/>
    <x v="0"/>
    <s v="No"/>
    <e v="#N/A"/>
    <n v="12"/>
    <m/>
    <m/>
    <m/>
    <e v="#N/A"/>
    <s v="140150"/>
    <x v="66"/>
    <x v="47"/>
    <x v="5"/>
    <x v="0"/>
    <m/>
    <m/>
    <m/>
    <n v="4967"/>
    <n v="3060"/>
    <m/>
    <m/>
  </r>
  <r>
    <x v="0"/>
    <x v="0"/>
    <s v="OK"/>
    <e v="#N/A"/>
    <n v="153"/>
    <m/>
    <m/>
    <m/>
    <e v="#N/A"/>
    <s v="141440"/>
    <x v="67"/>
    <x v="47"/>
    <x v="5"/>
    <x v="0"/>
    <m/>
    <m/>
    <m/>
    <n v="35987"/>
    <n v="35987"/>
    <m/>
    <m/>
  </r>
  <r>
    <x v="0"/>
    <x v="0"/>
    <s v="No"/>
    <e v="#N/A"/>
    <n v="117"/>
    <m/>
    <m/>
    <m/>
    <e v="#N/A"/>
    <s v="140960"/>
    <x v="68"/>
    <x v="48"/>
    <x v="5"/>
    <x v="0"/>
    <m/>
    <m/>
    <m/>
    <n v="31007"/>
    <n v="31007"/>
    <m/>
    <m/>
  </r>
  <r>
    <x v="0"/>
    <x v="0"/>
    <s v="OK"/>
    <e v="#N/A"/>
    <n v="153"/>
    <m/>
    <m/>
    <m/>
    <e v="#N/A"/>
    <s v="141100"/>
    <x v="69"/>
    <x v="49"/>
    <x v="5"/>
    <x v="0"/>
    <m/>
    <m/>
    <m/>
    <n v="104765"/>
    <n v="104765"/>
    <m/>
    <m/>
  </r>
  <r>
    <x v="0"/>
    <x v="0"/>
    <s v="OK"/>
    <e v="#N/A"/>
    <n v="153"/>
    <m/>
    <m/>
    <m/>
    <e v="#N/A"/>
    <s v="141110"/>
    <x v="70"/>
    <x v="50"/>
    <x v="5"/>
    <x v="0"/>
    <m/>
    <m/>
    <m/>
    <n v="252676"/>
    <n v="252676"/>
    <m/>
    <m/>
  </r>
  <r>
    <x v="0"/>
    <x v="0"/>
    <s v="OK"/>
    <e v="#N/A"/>
    <n v="149"/>
    <m/>
    <m/>
    <m/>
    <e v="#N/A"/>
    <s v="141760"/>
    <x v="71"/>
    <x v="48"/>
    <x v="5"/>
    <x v="0"/>
    <m/>
    <m/>
    <m/>
    <n v="28891"/>
    <n v="28891"/>
    <m/>
    <m/>
  </r>
  <r>
    <x v="0"/>
    <x v="0"/>
    <s v="OK"/>
    <e v="#N/A"/>
    <n v="153"/>
    <m/>
    <m/>
    <m/>
    <e v="#N/A"/>
    <s v="142080"/>
    <x v="72"/>
    <x v="51"/>
    <x v="5"/>
    <x v="0"/>
    <m/>
    <m/>
    <m/>
    <n v="120426"/>
    <n v="120426"/>
    <m/>
    <m/>
  </r>
  <r>
    <x v="0"/>
    <x v="0"/>
    <s v="OK"/>
    <e v="#N/A"/>
    <n v="153"/>
    <m/>
    <m/>
    <m/>
    <e v="#N/A"/>
    <s v="142280"/>
    <x v="73"/>
    <x v="52"/>
    <x v="5"/>
    <x v="0"/>
    <m/>
    <m/>
    <m/>
    <n v="39896"/>
    <n v="39896"/>
    <m/>
    <m/>
  </r>
  <r>
    <x v="0"/>
    <x v="0"/>
    <s v="OK"/>
    <e v="#N/A"/>
    <n v="153"/>
    <m/>
    <m/>
    <m/>
    <e v="#N/A"/>
    <s v="142860"/>
    <x v="74"/>
    <x v="53"/>
    <x v="5"/>
    <x v="0"/>
    <m/>
    <m/>
    <m/>
    <n v="95453"/>
    <n v="95453"/>
    <m/>
    <m/>
  </r>
  <r>
    <x v="0"/>
    <x v="0"/>
    <s v="OK"/>
    <e v="#N/A"/>
    <n v="153"/>
    <m/>
    <m/>
    <m/>
    <e v="#N/A"/>
    <s v="231171"/>
    <x v="75"/>
    <x v="54"/>
    <x v="6"/>
    <x v="0"/>
    <m/>
    <m/>
    <m/>
    <n v="46567"/>
    <n v="46567"/>
    <m/>
    <m/>
  </r>
  <r>
    <x v="0"/>
    <x v="0"/>
    <s v="No"/>
    <e v="#N/A"/>
    <n v="127"/>
    <m/>
    <m/>
    <m/>
    <e v="#N/A"/>
    <s v="231172"/>
    <x v="76"/>
    <x v="54"/>
    <x v="6"/>
    <x v="0"/>
    <m/>
    <m/>
    <m/>
    <n v="27255"/>
    <n v="27255"/>
    <m/>
    <m/>
  </r>
  <r>
    <x v="0"/>
    <x v="0"/>
    <s v="OK"/>
    <e v="#N/A"/>
    <n v="153"/>
    <m/>
    <m/>
    <m/>
    <e v="#N/A"/>
    <s v="231173"/>
    <x v="77"/>
    <x v="54"/>
    <x v="6"/>
    <x v="0"/>
    <m/>
    <m/>
    <m/>
    <n v="53298"/>
    <n v="53298"/>
    <m/>
    <m/>
  </r>
  <r>
    <x v="0"/>
    <x v="0"/>
    <s v="No"/>
    <e v="#N/A"/>
    <n v="11"/>
    <m/>
    <m/>
    <m/>
    <e v="#N/A"/>
    <s v="231174"/>
    <x v="78"/>
    <x v="54"/>
    <x v="6"/>
    <x v="0"/>
    <m/>
    <m/>
    <m/>
    <n v="28525"/>
    <n v="10600"/>
    <m/>
    <m/>
  </r>
  <r>
    <x v="0"/>
    <x v="0"/>
    <s v="No"/>
    <e v="#N/A"/>
    <n v="99"/>
    <m/>
    <m/>
    <m/>
    <e v="#N/A"/>
    <s v="230500"/>
    <x v="79"/>
    <x v="55"/>
    <x v="6"/>
    <x v="0"/>
    <m/>
    <m/>
    <m/>
    <n v="77935"/>
    <n v="77935"/>
    <m/>
    <m/>
  </r>
  <r>
    <x v="0"/>
    <x v="0"/>
    <s v="OK"/>
    <e v="#N/A"/>
    <n v="153"/>
    <m/>
    <m/>
    <m/>
    <e v="#N/A"/>
    <s v="230501"/>
    <x v="80"/>
    <x v="55"/>
    <x v="6"/>
    <x v="0"/>
    <m/>
    <m/>
    <m/>
    <n v="41604"/>
    <n v="41604"/>
    <m/>
    <m/>
  </r>
  <r>
    <x v="0"/>
    <x v="0"/>
    <s v="OK"/>
    <e v="#N/A"/>
    <n v="153"/>
    <m/>
    <m/>
    <m/>
    <e v="#N/A"/>
    <s v="230641"/>
    <x v="81"/>
    <x v="56"/>
    <x v="6"/>
    <x v="0"/>
    <m/>
    <m/>
    <m/>
    <n v="23350"/>
    <n v="23350"/>
    <m/>
    <m/>
  </r>
  <r>
    <x v="0"/>
    <x v="0"/>
    <s v="No"/>
    <e v="#N/A"/>
    <n v="41"/>
    <m/>
    <m/>
    <m/>
    <e v="#N/A"/>
    <s v="230642"/>
    <x v="82"/>
    <x v="56"/>
    <x v="6"/>
    <x v="0"/>
    <m/>
    <m/>
    <m/>
    <n v="55994"/>
    <n v="55994"/>
    <m/>
    <m/>
  </r>
  <r>
    <x v="0"/>
    <x v="0"/>
    <s v="OK"/>
    <e v="#N/A"/>
    <n v="153"/>
    <m/>
    <m/>
    <m/>
    <e v="#N/A"/>
    <s v="230643"/>
    <x v="83"/>
    <x v="56"/>
    <x v="6"/>
    <x v="0"/>
    <m/>
    <m/>
    <m/>
    <n v="52185"/>
    <n v="52185"/>
    <m/>
    <m/>
  </r>
  <r>
    <x v="0"/>
    <x v="0"/>
    <s v="OK"/>
    <e v="#N/A"/>
    <n v="153"/>
    <m/>
    <m/>
    <m/>
    <e v="#N/A"/>
    <s v="231450"/>
    <x v="84"/>
    <x v="56"/>
    <x v="6"/>
    <x v="0"/>
    <m/>
    <m/>
    <m/>
    <n v="3809"/>
    <n v="3809"/>
    <m/>
    <m/>
  </r>
  <r>
    <x v="0"/>
    <x v="0"/>
    <s v="OK"/>
    <e v="#N/A"/>
    <n v="153"/>
    <m/>
    <m/>
    <m/>
    <e v="#N/A"/>
    <s v="020672"/>
    <x v="85"/>
    <x v="57"/>
    <x v="7"/>
    <x v="1"/>
    <m/>
    <m/>
    <m/>
    <n v="140313"/>
    <n v="140313"/>
    <m/>
    <m/>
  </r>
  <r>
    <x v="0"/>
    <x v="0"/>
    <s v="No"/>
    <e v="#N/A"/>
    <n v="153"/>
    <m/>
    <m/>
    <m/>
    <e v="#N/A"/>
    <s v="020850"/>
    <x v="86"/>
    <x v="58"/>
    <x v="7"/>
    <x v="1"/>
    <m/>
    <m/>
    <m/>
    <n v="63284"/>
    <n v="63284"/>
    <m/>
    <m/>
  </r>
  <r>
    <x v="0"/>
    <x v="0"/>
    <s v="OK"/>
    <e v="#N/A"/>
    <n v="153"/>
    <m/>
    <m/>
    <m/>
    <e v="#N/A"/>
    <s v="021640"/>
    <x v="87"/>
    <x v="59"/>
    <x v="7"/>
    <x v="1"/>
    <m/>
    <m/>
    <m/>
    <n v="86988"/>
    <n v="86988"/>
    <m/>
    <m/>
  </r>
  <r>
    <x v="0"/>
    <x v="0"/>
    <s v="No"/>
    <e v="#N/A"/>
    <n v="8"/>
    <m/>
    <m/>
    <m/>
    <e v="#N/A"/>
    <s v="021750"/>
    <x v="88"/>
    <x v="60"/>
    <x v="7"/>
    <x v="1"/>
    <m/>
    <m/>
    <m/>
    <n v="94607"/>
    <n v="45019"/>
    <m/>
    <m/>
  </r>
  <r>
    <x v="0"/>
    <x v="0"/>
    <s v="OK"/>
    <e v="#N/A"/>
    <n v="140"/>
    <m/>
    <m/>
    <m/>
    <e v="#N/A"/>
    <s v="021860"/>
    <x v="89"/>
    <x v="61"/>
    <x v="7"/>
    <x v="1"/>
    <m/>
    <m/>
    <m/>
    <n v="61599"/>
    <n v="61599"/>
    <m/>
    <m/>
  </r>
  <r>
    <x v="0"/>
    <x v="0"/>
    <s v="OK"/>
    <e v="#N/A"/>
    <n v="153"/>
    <m/>
    <m/>
    <m/>
    <e v="#N/A"/>
    <s v="020201"/>
    <x v="90"/>
    <x v="62"/>
    <x v="7"/>
    <x v="1"/>
    <m/>
    <m/>
    <m/>
    <n v="62651"/>
    <n v="62651"/>
    <m/>
    <m/>
  </r>
  <r>
    <x v="0"/>
    <x v="0"/>
    <s v="OK"/>
    <e v="#N/A"/>
    <n v="115"/>
    <m/>
    <m/>
    <m/>
    <e v="#N/A"/>
    <s v="022110"/>
    <x v="91"/>
    <x v="63"/>
    <x v="7"/>
    <x v="1"/>
    <m/>
    <m/>
    <m/>
    <n v="5079"/>
    <n v="5079.0000000001492"/>
    <m/>
    <m/>
  </r>
  <r>
    <x v="0"/>
    <x v="0"/>
    <s v="OK"/>
    <e v="#N/A"/>
    <n v="153"/>
    <m/>
    <m/>
    <m/>
    <e v="#N/A"/>
    <s v="022363"/>
    <x v="92"/>
    <x v="63"/>
    <x v="7"/>
    <x v="1"/>
    <m/>
    <m/>
    <m/>
    <n v="6349"/>
    <n v="6349"/>
    <m/>
    <m/>
  </r>
  <r>
    <x v="0"/>
    <x v="0"/>
    <s v="OK"/>
    <e v="#N/A"/>
    <n v="153"/>
    <m/>
    <m/>
    <m/>
    <e v="#N/A"/>
    <s v="022362"/>
    <x v="93"/>
    <x v="64"/>
    <x v="7"/>
    <x v="1"/>
    <m/>
    <m/>
    <m/>
    <n v="59853"/>
    <n v="59853"/>
    <m/>
    <m/>
  </r>
  <r>
    <x v="0"/>
    <x v="0"/>
    <s v="No"/>
    <e v="#N/A"/>
    <n v="55"/>
    <m/>
    <m/>
    <m/>
    <e v="#N/A"/>
    <s v="022600"/>
    <x v="94"/>
    <x v="65"/>
    <x v="7"/>
    <x v="1"/>
    <m/>
    <m/>
    <m/>
    <n v="71327"/>
    <n v="60986.599999994003"/>
    <m/>
    <m/>
  </r>
  <r>
    <x v="0"/>
    <x v="0"/>
    <s v="No"/>
    <e v="#N/A"/>
    <n v="34"/>
    <m/>
    <m/>
    <m/>
    <e v="#N/A"/>
    <s v="020470"/>
    <x v="95"/>
    <x v="66"/>
    <x v="7"/>
    <x v="1"/>
    <m/>
    <m/>
    <m/>
    <n v="104848"/>
    <n v="77500"/>
    <m/>
    <m/>
  </r>
  <r>
    <x v="0"/>
    <x v="0"/>
    <s v="No"/>
    <e v="#N/A"/>
    <n v="5"/>
    <m/>
    <m/>
    <m/>
    <e v="#N/A"/>
    <s v="040020"/>
    <x v="96"/>
    <x v="67"/>
    <x v="8"/>
    <x v="1"/>
    <m/>
    <m/>
    <m/>
    <n v="10273"/>
    <n v="7704"/>
    <m/>
    <m/>
  </r>
  <r>
    <x v="0"/>
    <x v="0"/>
    <s v="No"/>
    <e v="#N/A"/>
    <n v="48"/>
    <m/>
    <m/>
    <m/>
    <e v="#N/A"/>
    <s v="041630"/>
    <x v="97"/>
    <x v="67"/>
    <x v="8"/>
    <x v="1"/>
    <m/>
    <m/>
    <m/>
    <n v="14329"/>
    <n v="13556.5"/>
    <m/>
    <m/>
  </r>
  <r>
    <x v="0"/>
    <x v="0"/>
    <s v="No"/>
    <e v="#N/A"/>
    <n v="39"/>
    <m/>
    <m/>
    <m/>
    <e v="#N/A"/>
    <s v="042550"/>
    <x v="98"/>
    <x v="68"/>
    <x v="8"/>
    <x v="1"/>
    <m/>
    <m/>
    <m/>
    <n v="31193"/>
    <n v="31193"/>
    <m/>
    <m/>
  </r>
  <r>
    <x v="0"/>
    <x v="0"/>
    <s v="OK"/>
    <e v="#N/A"/>
    <n v="153"/>
    <m/>
    <m/>
    <m/>
    <e v="#N/A"/>
    <s v="040430"/>
    <x v="99"/>
    <x v="69"/>
    <x v="8"/>
    <x v="1"/>
    <m/>
    <m/>
    <m/>
    <n v="100785"/>
    <n v="100785"/>
    <m/>
    <m/>
  </r>
  <r>
    <x v="0"/>
    <x v="0"/>
    <s v="No"/>
    <e v="#N/A"/>
    <n v="44"/>
    <m/>
    <m/>
    <m/>
    <e v="#N/A"/>
    <s v="040520"/>
    <x v="100"/>
    <x v="70"/>
    <x v="8"/>
    <x v="1"/>
    <m/>
    <m/>
    <m/>
    <n v="32000"/>
    <n v="28969.440000001341"/>
    <m/>
    <m/>
  </r>
  <r>
    <x v="0"/>
    <x v="0"/>
    <s v="No"/>
    <e v="#N/A"/>
    <n v="29"/>
    <m/>
    <m/>
    <m/>
    <e v="#N/A"/>
    <s v="040990"/>
    <x v="101"/>
    <x v="70"/>
    <x v="8"/>
    <x v="1"/>
    <m/>
    <m/>
    <m/>
    <n v="7862"/>
    <n v="7862"/>
    <m/>
    <m/>
  </r>
  <r>
    <x v="0"/>
    <x v="0"/>
    <s v="No"/>
    <e v="#N/A"/>
    <n v="105"/>
    <m/>
    <m/>
    <m/>
    <e v="#N/A"/>
    <s v="042451"/>
    <x v="102"/>
    <x v="70"/>
    <x v="8"/>
    <x v="1"/>
    <m/>
    <m/>
    <m/>
    <n v="3685"/>
    <n v="3685"/>
    <m/>
    <m/>
  </r>
  <r>
    <x v="0"/>
    <x v="0"/>
    <s v="No"/>
    <e v="#N/A"/>
    <n v="28"/>
    <m/>
    <m/>
    <m/>
    <e v="#N/A"/>
    <s v="041000"/>
    <x v="103"/>
    <x v="71"/>
    <x v="8"/>
    <x v="1"/>
    <m/>
    <m/>
    <m/>
    <n v="8907"/>
    <n v="2750"/>
    <m/>
    <m/>
  </r>
  <r>
    <x v="0"/>
    <x v="0"/>
    <s v="OK"/>
    <e v="#N/A"/>
    <n v="122"/>
    <m/>
    <m/>
    <m/>
    <e v="#N/A"/>
    <s v="041250"/>
    <x v="104"/>
    <x v="71"/>
    <x v="8"/>
    <x v="1"/>
    <m/>
    <m/>
    <m/>
    <n v="31168"/>
    <n v="23376"/>
    <m/>
    <m/>
  </r>
  <r>
    <x v="0"/>
    <x v="0"/>
    <s v="No"/>
    <e v="#N/A"/>
    <n v="100"/>
    <m/>
    <m/>
    <m/>
    <e v="#N/A"/>
    <s v="041300"/>
    <x v="105"/>
    <x v="72"/>
    <x v="8"/>
    <x v="1"/>
    <m/>
    <m/>
    <m/>
    <n v="56090"/>
    <n v="56090"/>
    <m/>
    <m/>
  </r>
  <r>
    <x v="0"/>
    <x v="0"/>
    <s v="No"/>
    <e v="#N/A"/>
    <n v="70"/>
    <m/>
    <m/>
    <m/>
    <e v="#N/A"/>
    <s v="041850"/>
    <x v="106"/>
    <x v="67"/>
    <x v="8"/>
    <x v="1"/>
    <m/>
    <m/>
    <m/>
    <n v="66246"/>
    <n v="53000"/>
    <m/>
    <m/>
  </r>
  <r>
    <x v="0"/>
    <x v="0"/>
    <s v="OK"/>
    <e v="#N/A"/>
    <n v="153"/>
    <m/>
    <m/>
    <m/>
    <e v="#N/A"/>
    <s v="042310"/>
    <x v="107"/>
    <x v="73"/>
    <x v="8"/>
    <x v="1"/>
    <m/>
    <m/>
    <m/>
    <n v="68788"/>
    <n v="68788"/>
    <m/>
    <m/>
  </r>
  <r>
    <x v="0"/>
    <x v="0"/>
    <s v="OK"/>
    <e v="#N/A"/>
    <n v="153"/>
    <m/>
    <m/>
    <m/>
    <e v="#N/A"/>
    <s v="042400"/>
    <x v="108"/>
    <x v="74"/>
    <x v="8"/>
    <x v="1"/>
    <m/>
    <m/>
    <m/>
    <n v="50880"/>
    <n v="50880"/>
    <m/>
    <m/>
  </r>
  <r>
    <x v="0"/>
    <x v="0"/>
    <s v="OK"/>
    <e v="#N/A"/>
    <n v="153"/>
    <m/>
    <m/>
    <m/>
    <e v="#N/A"/>
    <s v="041650"/>
    <x v="109"/>
    <x v="74"/>
    <x v="8"/>
    <x v="1"/>
    <m/>
    <m/>
    <m/>
    <n v="17292"/>
    <n v="17292"/>
    <m/>
    <m/>
  </r>
  <r>
    <x v="0"/>
    <x v="0"/>
    <s v="OK"/>
    <e v="#N/A"/>
    <n v="153"/>
    <m/>
    <m/>
    <m/>
    <e v="#N/A"/>
    <s v="042170"/>
    <x v="110"/>
    <x v="74"/>
    <x v="8"/>
    <x v="1"/>
    <m/>
    <m/>
    <m/>
    <n v="6752"/>
    <n v="6752"/>
    <m/>
    <m/>
  </r>
  <r>
    <x v="0"/>
    <x v="0"/>
    <s v="OK"/>
    <s v="LLF"/>
    <n v="325"/>
    <m/>
    <m/>
    <m/>
    <e v="#N/A"/>
    <s v="042552"/>
    <x v="111"/>
    <x v="75"/>
    <x v="8"/>
    <x v="1"/>
    <m/>
    <m/>
    <m/>
    <n v="101244"/>
    <n v="101244"/>
    <m/>
    <m/>
  </r>
  <r>
    <x v="0"/>
    <x v="0"/>
    <s v="OK"/>
    <e v="#N/A"/>
    <n v="153"/>
    <m/>
    <m/>
    <m/>
    <e v="#N/A"/>
    <s v="050160"/>
    <x v="112"/>
    <x v="76"/>
    <x v="9"/>
    <x v="1"/>
    <m/>
    <m/>
    <m/>
    <n v="56789"/>
    <n v="56789"/>
    <m/>
    <m/>
  </r>
  <r>
    <x v="0"/>
    <x v="0"/>
    <s v="No"/>
    <e v="#N/A"/>
    <n v="153"/>
    <m/>
    <m/>
    <m/>
    <e v="#N/A"/>
    <s v="050581"/>
    <x v="113"/>
    <x v="76"/>
    <x v="9"/>
    <x v="1"/>
    <m/>
    <m/>
    <m/>
    <n v="5059"/>
    <n v="5059"/>
    <m/>
    <m/>
  </r>
  <r>
    <x v="0"/>
    <x v="0"/>
    <s v="OK"/>
    <e v="#N/A"/>
    <n v="153"/>
    <m/>
    <m/>
    <m/>
    <e v="#N/A"/>
    <s v="052840"/>
    <x v="114"/>
    <x v="77"/>
    <x v="9"/>
    <x v="1"/>
    <m/>
    <m/>
    <m/>
    <n v="25754"/>
    <n v="25754"/>
    <m/>
    <m/>
  </r>
  <r>
    <x v="0"/>
    <x v="0"/>
    <s v="OK"/>
    <e v="#N/A"/>
    <n v="153"/>
    <m/>
    <m/>
    <m/>
    <e v="#N/A"/>
    <s v="050060"/>
    <x v="115"/>
    <x v="78"/>
    <x v="9"/>
    <x v="1"/>
    <m/>
    <m/>
    <m/>
    <n v="10856"/>
    <n v="10856"/>
    <m/>
    <m/>
  </r>
  <r>
    <x v="0"/>
    <x v="0"/>
    <s v="No"/>
    <e v="#N/A"/>
    <n v="20"/>
    <m/>
    <m/>
    <m/>
    <e v="#N/A"/>
    <s v="050530"/>
    <x v="116"/>
    <x v="78"/>
    <x v="9"/>
    <x v="1"/>
    <m/>
    <m/>
    <m/>
    <n v="8967"/>
    <n v="6967"/>
    <m/>
    <m/>
  </r>
  <r>
    <x v="0"/>
    <x v="0"/>
    <s v="OK"/>
    <e v="#N/A"/>
    <n v="153"/>
    <m/>
    <m/>
    <m/>
    <e v="#N/A"/>
    <s v="051070"/>
    <x v="117"/>
    <x v="78"/>
    <x v="9"/>
    <x v="1"/>
    <m/>
    <m/>
    <m/>
    <n v="29721"/>
    <n v="29721"/>
    <m/>
    <m/>
  </r>
  <r>
    <x v="0"/>
    <x v="0"/>
    <s v="OK"/>
    <e v="#N/A"/>
    <n v="153"/>
    <m/>
    <m/>
    <m/>
    <e v="#N/A"/>
    <s v="051781"/>
    <x v="118"/>
    <x v="78"/>
    <x v="9"/>
    <x v="1"/>
    <m/>
    <m/>
    <m/>
    <n v="4428"/>
    <n v="4428"/>
    <m/>
    <m/>
  </r>
  <r>
    <x v="0"/>
    <x v="0"/>
    <s v="OK"/>
    <e v="#N/A"/>
    <n v="153"/>
    <m/>
    <m/>
    <m/>
    <e v="#N/A"/>
    <s v="050080"/>
    <x v="119"/>
    <x v="79"/>
    <x v="9"/>
    <x v="1"/>
    <m/>
    <m/>
    <m/>
    <n v="13719"/>
    <n v="13719"/>
    <m/>
    <m/>
  </r>
  <r>
    <x v="0"/>
    <x v="0"/>
    <s v="No"/>
    <e v="#N/A"/>
    <n v="31"/>
    <m/>
    <m/>
    <m/>
    <e v="#N/A"/>
    <s v="050770"/>
    <x v="120"/>
    <x v="79"/>
    <x v="9"/>
    <x v="1"/>
    <m/>
    <m/>
    <m/>
    <n v="10972"/>
    <n v="8972"/>
    <m/>
    <m/>
  </r>
  <r>
    <x v="0"/>
    <x v="0"/>
    <s v="No"/>
    <e v="#N/A"/>
    <n v="4"/>
    <m/>
    <m/>
    <m/>
    <e v="#N/A"/>
    <s v="052551"/>
    <x v="121"/>
    <x v="79"/>
    <x v="9"/>
    <x v="1"/>
    <m/>
    <m/>
    <m/>
    <n v="3162"/>
    <n v="0"/>
    <m/>
    <m/>
  </r>
  <r>
    <x v="0"/>
    <x v="0"/>
    <s v="OK"/>
    <e v="#N/A"/>
    <n v="153"/>
    <m/>
    <m/>
    <m/>
    <e v="#N/A"/>
    <s v="050110"/>
    <x v="122"/>
    <x v="80"/>
    <x v="9"/>
    <x v="1"/>
    <m/>
    <m/>
    <m/>
    <n v="68788"/>
    <n v="68788"/>
    <m/>
    <m/>
  </r>
  <r>
    <x v="0"/>
    <x v="0"/>
    <s v="No"/>
    <e v="#N/A"/>
    <n v="73"/>
    <m/>
    <m/>
    <m/>
    <e v="#N/A"/>
    <s v="050120"/>
    <x v="123"/>
    <x v="81"/>
    <x v="9"/>
    <x v="1"/>
    <m/>
    <m/>
    <m/>
    <n v="14948"/>
    <n v="14948"/>
    <m/>
    <m/>
  </r>
  <r>
    <x v="0"/>
    <x v="0"/>
    <s v="OK"/>
    <e v="#N/A"/>
    <n v="146"/>
    <m/>
    <m/>
    <m/>
    <e v="#N/A"/>
    <s v="051501"/>
    <x v="124"/>
    <x v="81"/>
    <x v="9"/>
    <x v="1"/>
    <m/>
    <m/>
    <m/>
    <n v="17064"/>
    <n v="17064"/>
    <m/>
    <m/>
  </r>
  <r>
    <x v="0"/>
    <x v="0"/>
    <s v="OK"/>
    <e v="#N/A"/>
    <n v="79"/>
    <m/>
    <m/>
    <m/>
    <e v="#N/A"/>
    <s v="052830"/>
    <x v="125"/>
    <x v="81"/>
    <x v="9"/>
    <x v="1"/>
    <m/>
    <m/>
    <m/>
    <n v="10532"/>
    <n v="5000"/>
    <m/>
    <m/>
  </r>
  <r>
    <x v="0"/>
    <x v="0"/>
    <s v="OK"/>
    <e v="#N/A"/>
    <n v="153"/>
    <m/>
    <m/>
    <m/>
    <e v="#N/A"/>
    <s v="050171"/>
    <x v="126"/>
    <x v="82"/>
    <x v="9"/>
    <x v="1"/>
    <m/>
    <m/>
    <m/>
    <n v="16852"/>
    <n v="16852"/>
    <m/>
    <m/>
  </r>
  <r>
    <x v="0"/>
    <x v="0"/>
    <s v="OK"/>
    <e v="#N/A"/>
    <n v="153"/>
    <m/>
    <m/>
    <m/>
    <e v="#N/A"/>
    <s v="051885"/>
    <x v="127"/>
    <x v="82"/>
    <x v="9"/>
    <x v="1"/>
    <m/>
    <m/>
    <m/>
    <n v="15429"/>
    <n v="15429"/>
    <m/>
    <m/>
  </r>
  <r>
    <x v="0"/>
    <x v="0"/>
    <s v="OK"/>
    <e v="#N/A"/>
    <n v="153"/>
    <m/>
    <m/>
    <m/>
    <e v="#N/A"/>
    <s v="050180"/>
    <x v="128"/>
    <x v="82"/>
    <x v="9"/>
    <x v="1"/>
    <m/>
    <m/>
    <m/>
    <n v="16640"/>
    <n v="16640"/>
    <m/>
    <m/>
  </r>
  <r>
    <x v="0"/>
    <x v="0"/>
    <s v="OK"/>
    <e v="#N/A"/>
    <n v="145"/>
    <m/>
    <m/>
    <m/>
    <e v="#N/A"/>
    <s v="050360"/>
    <x v="129"/>
    <x v="79"/>
    <x v="9"/>
    <x v="1"/>
    <m/>
    <m/>
    <m/>
    <n v="16777"/>
    <n v="16776.75"/>
    <m/>
    <m/>
  </r>
  <r>
    <x v="0"/>
    <x v="0"/>
    <s v="OK"/>
    <e v="#N/A"/>
    <n v="153"/>
    <m/>
    <m/>
    <m/>
    <e v="#N/A"/>
    <s v="050711"/>
    <x v="130"/>
    <x v="77"/>
    <x v="9"/>
    <x v="1"/>
    <m/>
    <m/>
    <m/>
    <n v="5099"/>
    <n v="5099"/>
    <m/>
    <m/>
  </r>
  <r>
    <x v="0"/>
    <x v="0"/>
    <s v="OK"/>
    <e v="#N/A"/>
    <n v="132"/>
    <m/>
    <m/>
    <m/>
    <e v="#N/A"/>
    <s v="052151"/>
    <x v="131"/>
    <x v="77"/>
    <x v="9"/>
    <x v="1"/>
    <m/>
    <m/>
    <m/>
    <n v="9932"/>
    <n v="8932"/>
    <m/>
    <m/>
  </r>
  <r>
    <x v="0"/>
    <x v="0"/>
    <s v="OK"/>
    <e v="#N/A"/>
    <n v="153"/>
    <m/>
    <m/>
    <m/>
    <e v="#N/A"/>
    <s v="052270"/>
    <x v="132"/>
    <x v="77"/>
    <x v="9"/>
    <x v="1"/>
    <m/>
    <m/>
    <m/>
    <n v="12747"/>
    <n v="12747"/>
    <m/>
    <m/>
  </r>
  <r>
    <x v="0"/>
    <x v="0"/>
    <s v="OK"/>
    <e v="#N/A"/>
    <n v="153"/>
    <m/>
    <m/>
    <m/>
    <e v="#N/A"/>
    <s v="052670"/>
    <x v="133"/>
    <x v="77"/>
    <x v="9"/>
    <x v="1"/>
    <m/>
    <m/>
    <m/>
    <n v="6099"/>
    <n v="6099"/>
    <m/>
    <m/>
  </r>
  <r>
    <x v="0"/>
    <x v="0"/>
    <s v="OK"/>
    <e v="#N/A"/>
    <n v="141"/>
    <m/>
    <m/>
    <m/>
    <e v="#N/A"/>
    <s v="051270"/>
    <x v="134"/>
    <x v="80"/>
    <x v="9"/>
    <x v="1"/>
    <m/>
    <m/>
    <m/>
    <n v="5291"/>
    <n v="5291"/>
    <m/>
    <m/>
  </r>
  <r>
    <x v="0"/>
    <x v="0"/>
    <s v="OK"/>
    <e v="#N/A"/>
    <n v="153"/>
    <m/>
    <m/>
    <m/>
    <e v="#N/A"/>
    <s v="051880"/>
    <x v="135"/>
    <x v="80"/>
    <x v="9"/>
    <x v="1"/>
    <m/>
    <m/>
    <m/>
    <n v="2116"/>
    <n v="2116"/>
    <m/>
    <m/>
  </r>
  <r>
    <x v="0"/>
    <x v="0"/>
    <s v="OK"/>
    <e v="#N/A"/>
    <n v="153"/>
    <m/>
    <m/>
    <m/>
    <e v="#N/A"/>
    <s v="051400"/>
    <x v="136"/>
    <x v="83"/>
    <x v="9"/>
    <x v="1"/>
    <m/>
    <m/>
    <m/>
    <n v="3386"/>
    <n v="3386"/>
    <m/>
    <m/>
  </r>
  <r>
    <x v="0"/>
    <x v="0"/>
    <s v="OK"/>
    <e v="#N/A"/>
    <n v="153"/>
    <m/>
    <m/>
    <m/>
    <e v="#N/A"/>
    <s v="052540"/>
    <x v="137"/>
    <x v="83"/>
    <x v="9"/>
    <x v="1"/>
    <m/>
    <m/>
    <m/>
    <n v="7407"/>
    <n v="7407"/>
    <m/>
    <m/>
  </r>
  <r>
    <x v="0"/>
    <x v="0"/>
    <s v="No"/>
    <e v="#N/A"/>
    <n v="123"/>
    <m/>
    <m/>
    <m/>
    <s v="Yes"/>
    <s v="052150"/>
    <x v="138"/>
    <x v="84"/>
    <x v="9"/>
    <x v="1"/>
    <m/>
    <m/>
    <m/>
    <n v="71368"/>
    <n v="67880.039999999106"/>
    <m/>
    <m/>
  </r>
  <r>
    <x v="0"/>
    <x v="0"/>
    <s v="No"/>
    <e v="#N/A"/>
    <n v="62"/>
    <m/>
    <m/>
    <m/>
    <e v="#N/A"/>
    <s v="052660"/>
    <x v="139"/>
    <x v="79"/>
    <x v="9"/>
    <x v="1"/>
    <m/>
    <m/>
    <m/>
    <n v="24156"/>
    <n v="21960"/>
    <m/>
    <m/>
  </r>
  <r>
    <x v="0"/>
    <x v="0"/>
    <s v="OK"/>
    <e v="#N/A"/>
    <n v="326"/>
    <m/>
    <m/>
    <m/>
    <e v="#N/A"/>
    <s v="060550"/>
    <x v="140"/>
    <x v="85"/>
    <x v="10"/>
    <x v="1"/>
    <m/>
    <m/>
    <m/>
    <n v="112422"/>
    <n v="112422"/>
    <m/>
    <m/>
  </r>
  <r>
    <x v="0"/>
    <x v="0"/>
    <s v="No"/>
    <e v="#N/A"/>
    <n v="92"/>
    <m/>
    <m/>
    <m/>
    <e v="#N/A"/>
    <s v="060650"/>
    <x v="141"/>
    <x v="86"/>
    <x v="10"/>
    <x v="1"/>
    <m/>
    <m/>
    <m/>
    <n v="49185"/>
    <n v="49185"/>
    <m/>
    <m/>
  </r>
  <r>
    <x v="0"/>
    <x v="0"/>
    <s v="No"/>
    <e v="#N/A"/>
    <n v="45"/>
    <m/>
    <m/>
    <m/>
    <e v="#N/A"/>
    <s v="062620"/>
    <x v="142"/>
    <x v="86"/>
    <x v="10"/>
    <x v="1"/>
    <m/>
    <m/>
    <m/>
    <n v="39278"/>
    <n v="39278"/>
    <m/>
    <m/>
  </r>
  <r>
    <x v="0"/>
    <x v="0"/>
    <s v="No"/>
    <e v="#N/A"/>
    <n v="40"/>
    <m/>
    <m/>
    <m/>
    <e v="#N/A"/>
    <s v="061010"/>
    <x v="143"/>
    <x v="86"/>
    <x v="10"/>
    <x v="1"/>
    <m/>
    <m/>
    <m/>
    <n v="31726"/>
    <n v="28300"/>
    <m/>
    <m/>
  </r>
  <r>
    <x v="0"/>
    <x v="0"/>
    <s v="OK"/>
    <e v="#N/A"/>
    <n v="153"/>
    <m/>
    <m/>
    <m/>
    <e v="#N/A"/>
    <s v="061320"/>
    <x v="144"/>
    <x v="87"/>
    <x v="10"/>
    <x v="1"/>
    <m/>
    <m/>
    <m/>
    <n v="70481"/>
    <n v="70481"/>
    <m/>
    <m/>
  </r>
  <r>
    <x v="0"/>
    <x v="0"/>
    <s v="OK"/>
    <s v="LLF"/>
    <n v="153"/>
    <m/>
    <m/>
    <m/>
    <e v="#N/A"/>
    <s v="061900"/>
    <x v="145"/>
    <x v="88"/>
    <x v="10"/>
    <x v="1"/>
    <m/>
    <m/>
    <m/>
    <n v="58289"/>
    <n v="58289"/>
    <m/>
    <m/>
  </r>
  <r>
    <x v="0"/>
    <x v="0"/>
    <s v="OK"/>
    <e v="#N/A"/>
    <n v="153"/>
    <m/>
    <m/>
    <m/>
    <e v="#N/A"/>
    <s v="062160"/>
    <x v="146"/>
    <x v="89"/>
    <x v="10"/>
    <x v="1"/>
    <m/>
    <m/>
    <m/>
    <n v="49318"/>
    <n v="49318"/>
    <m/>
    <m/>
  </r>
  <r>
    <x v="0"/>
    <x v="0"/>
    <s v="OK"/>
    <e v="#N/A"/>
    <n v="125"/>
    <m/>
    <m/>
    <m/>
    <e v="#N/A"/>
    <s v="062680"/>
    <x v="147"/>
    <x v="86"/>
    <x v="10"/>
    <x v="1"/>
    <m/>
    <m/>
    <m/>
    <n v="47574"/>
    <n v="37750"/>
    <m/>
    <m/>
  </r>
  <r>
    <x v="0"/>
    <x v="0"/>
    <s v="OK"/>
    <e v="#N/A"/>
    <n v="153"/>
    <m/>
    <m/>
    <m/>
    <e v="#N/A"/>
    <s v="070151"/>
    <x v="148"/>
    <x v="90"/>
    <x v="11"/>
    <x v="1"/>
    <m/>
    <m/>
    <m/>
    <n v="7905"/>
    <n v="7905"/>
    <m/>
    <m/>
  </r>
  <r>
    <x v="0"/>
    <x v="0"/>
    <s v="OK"/>
    <e v="#N/A"/>
    <n v="153"/>
    <m/>
    <m/>
    <m/>
    <e v="#N/A"/>
    <s v="072800"/>
    <x v="149"/>
    <x v="90"/>
    <x v="11"/>
    <x v="1"/>
    <m/>
    <m/>
    <m/>
    <n v="102497"/>
    <n v="102497"/>
    <m/>
    <m/>
  </r>
  <r>
    <x v="0"/>
    <x v="0"/>
    <s v="OK"/>
    <e v="#N/A"/>
    <n v="153"/>
    <m/>
    <m/>
    <m/>
    <e v="#N/A"/>
    <s v="072801"/>
    <x v="150"/>
    <x v="90"/>
    <x v="11"/>
    <x v="1"/>
    <m/>
    <m/>
    <m/>
    <n v="15313"/>
    <n v="15313"/>
    <m/>
    <m/>
  </r>
  <r>
    <x v="0"/>
    <x v="0"/>
    <s v="OK"/>
    <e v="#N/A"/>
    <n v="153"/>
    <m/>
    <m/>
    <m/>
    <e v="#N/A"/>
    <s v="070720"/>
    <x v="151"/>
    <x v="90"/>
    <x v="11"/>
    <x v="1"/>
    <m/>
    <m/>
    <m/>
    <n v="34182"/>
    <n v="34182"/>
    <m/>
    <m/>
  </r>
  <r>
    <x v="0"/>
    <x v="0"/>
    <s v="OK"/>
    <e v="#N/A"/>
    <n v="150"/>
    <m/>
    <m/>
    <m/>
    <e v="#N/A"/>
    <s v="070820"/>
    <x v="152"/>
    <x v="91"/>
    <x v="11"/>
    <x v="1"/>
    <m/>
    <m/>
    <m/>
    <n v="50136"/>
    <n v="50136"/>
    <m/>
    <m/>
  </r>
  <r>
    <x v="0"/>
    <x v="0"/>
    <s v="OK"/>
    <e v="#N/A"/>
    <n v="153"/>
    <m/>
    <m/>
    <m/>
    <e v="#N/A"/>
    <s v="071131"/>
    <x v="153"/>
    <x v="92"/>
    <x v="11"/>
    <x v="1"/>
    <m/>
    <m/>
    <m/>
    <n v="56377"/>
    <n v="56377"/>
    <m/>
    <m/>
  </r>
  <r>
    <x v="0"/>
    <x v="0"/>
    <s v="OK"/>
    <e v="#N/A"/>
    <n v="153"/>
    <m/>
    <m/>
    <m/>
    <s v="Yes"/>
    <s v="071132"/>
    <x v="154"/>
    <x v="92"/>
    <x v="11"/>
    <x v="1"/>
    <m/>
    <m/>
    <m/>
    <n v="22687"/>
    <n v="22687"/>
    <m/>
    <m/>
  </r>
  <r>
    <x v="0"/>
    <x v="0"/>
    <s v="No"/>
    <e v="#N/A"/>
    <n v="81"/>
    <m/>
    <m/>
    <m/>
    <e v="#N/A"/>
    <s v="071133"/>
    <x v="155"/>
    <x v="92"/>
    <x v="11"/>
    <x v="1"/>
    <m/>
    <m/>
    <m/>
    <n v="26168"/>
    <n v="26168"/>
    <m/>
    <m/>
  </r>
  <r>
    <x v="0"/>
    <x v="0"/>
    <s v="No"/>
    <e v="#N/A"/>
    <n v="118"/>
    <m/>
    <m/>
    <m/>
    <e v="#N/A"/>
    <s v="071140"/>
    <x v="156"/>
    <x v="93"/>
    <x v="11"/>
    <x v="1"/>
    <m/>
    <m/>
    <m/>
    <n v="44027"/>
    <n v="44027"/>
    <m/>
    <m/>
  </r>
  <r>
    <x v="0"/>
    <x v="0"/>
    <s v="OK"/>
    <e v="#N/A"/>
    <n v="153"/>
    <m/>
    <m/>
    <m/>
    <e v="#N/A"/>
    <s v="071540"/>
    <x v="157"/>
    <x v="92"/>
    <x v="11"/>
    <x v="1"/>
    <m/>
    <m/>
    <m/>
    <n v="42224"/>
    <n v="42224"/>
    <m/>
    <m/>
  </r>
  <r>
    <x v="0"/>
    <x v="0"/>
    <s v="OK"/>
    <e v="#N/A"/>
    <n v="153"/>
    <m/>
    <m/>
    <m/>
    <s v="Yes"/>
    <s v="071890"/>
    <x v="158"/>
    <x v="92"/>
    <x v="11"/>
    <x v="1"/>
    <m/>
    <m/>
    <m/>
    <n v="70904"/>
    <n v="70904"/>
    <m/>
    <m/>
  </r>
  <r>
    <x v="0"/>
    <x v="0"/>
    <s v="OK"/>
    <e v="#N/A"/>
    <n v="153"/>
    <m/>
    <m/>
    <m/>
    <e v="#N/A"/>
    <s v="070821"/>
    <x v="159"/>
    <x v="94"/>
    <x v="11"/>
    <x v="1"/>
    <m/>
    <m/>
    <m/>
    <n v="10197"/>
    <n v="10197"/>
    <m/>
    <m/>
  </r>
  <r>
    <x v="0"/>
    <x v="0"/>
    <s v="OK"/>
    <e v="#N/A"/>
    <n v="153"/>
    <m/>
    <m/>
    <m/>
    <e v="#N/A"/>
    <s v="072530"/>
    <x v="160"/>
    <x v="90"/>
    <x v="11"/>
    <x v="1"/>
    <m/>
    <m/>
    <m/>
    <n v="34817"/>
    <n v="34817"/>
    <m/>
    <m/>
  </r>
  <r>
    <x v="0"/>
    <x v="0"/>
    <s v="OK"/>
    <e v="#N/A"/>
    <n v="153"/>
    <m/>
    <m/>
    <m/>
    <e v="#N/A"/>
    <s v="070800"/>
    <x v="161"/>
    <x v="90"/>
    <x v="11"/>
    <x v="1"/>
    <m/>
    <m/>
    <m/>
    <n v="34817"/>
    <n v="34817"/>
    <m/>
    <m/>
  </r>
  <r>
    <x v="0"/>
    <x v="0"/>
    <s v="OK"/>
    <e v="#N/A"/>
    <n v="153"/>
    <m/>
    <m/>
    <m/>
    <e v="#N/A"/>
    <s v="072810"/>
    <x v="162"/>
    <x v="95"/>
    <x v="11"/>
    <x v="1"/>
    <m/>
    <m/>
    <m/>
    <n v="95626"/>
    <n v="95626"/>
    <m/>
    <m/>
  </r>
  <r>
    <x v="0"/>
    <x v="0"/>
    <s v="No"/>
    <e v="#N/A"/>
    <n v="143"/>
    <m/>
    <m/>
    <m/>
    <e v="#N/A"/>
    <s v="080210"/>
    <x v="163"/>
    <x v="96"/>
    <x v="12"/>
    <x v="1"/>
    <m/>
    <m/>
    <m/>
    <n v="16985"/>
    <n v="16985"/>
    <m/>
    <m/>
  </r>
  <r>
    <x v="0"/>
    <x v="0"/>
    <s v="OK"/>
    <e v="#N/A"/>
    <n v="153"/>
    <m/>
    <m/>
    <m/>
    <e v="#N/A"/>
    <s v="081610"/>
    <x v="164"/>
    <x v="96"/>
    <x v="12"/>
    <x v="1"/>
    <m/>
    <m/>
    <m/>
    <n v="12964"/>
    <n v="12964"/>
    <m/>
    <m/>
  </r>
  <r>
    <x v="0"/>
    <x v="0"/>
    <s v="OK"/>
    <e v="#N/A"/>
    <n v="153"/>
    <m/>
    <m/>
    <m/>
    <e v="#N/A"/>
    <s v="080920"/>
    <x v="165"/>
    <x v="96"/>
    <x v="12"/>
    <x v="1"/>
    <m/>
    <m/>
    <m/>
    <n v="22064"/>
    <n v="22064"/>
    <m/>
    <m/>
  </r>
  <r>
    <x v="0"/>
    <x v="0"/>
    <s v="No"/>
    <e v="#N/A"/>
    <n v="35"/>
    <m/>
    <m/>
    <m/>
    <e v="#N/A"/>
    <s v="082010"/>
    <x v="166"/>
    <x v="96"/>
    <x v="12"/>
    <x v="1"/>
    <m/>
    <m/>
    <m/>
    <n v="12329"/>
    <n v="12329"/>
    <m/>
    <m/>
  </r>
  <r>
    <x v="0"/>
    <x v="0"/>
    <s v="OK"/>
    <e v="#N/A"/>
    <n v="147"/>
    <m/>
    <m/>
    <m/>
    <e v="#N/A"/>
    <s v="080350"/>
    <x v="167"/>
    <x v="97"/>
    <x v="12"/>
    <x v="1"/>
    <m/>
    <m/>
    <m/>
    <n v="67518"/>
    <n v="67518"/>
    <m/>
    <m/>
  </r>
  <r>
    <x v="0"/>
    <x v="0"/>
    <s v="OK"/>
    <e v="#N/A"/>
    <n v="153"/>
    <m/>
    <m/>
    <m/>
    <e v="#N/A"/>
    <s v="080140"/>
    <x v="168"/>
    <x v="98"/>
    <x v="12"/>
    <x v="1"/>
    <m/>
    <m/>
    <m/>
    <n v="13811"/>
    <n v="13811"/>
    <m/>
    <m/>
  </r>
  <r>
    <x v="0"/>
    <x v="0"/>
    <s v="OK"/>
    <e v="#N/A"/>
    <n v="153"/>
    <m/>
    <m/>
    <m/>
    <e v="#N/A"/>
    <s v="080510"/>
    <x v="169"/>
    <x v="98"/>
    <x v="12"/>
    <x v="1"/>
    <m/>
    <m/>
    <m/>
    <n v="7963"/>
    <n v="7963"/>
    <m/>
    <m/>
  </r>
  <r>
    <x v="0"/>
    <x v="0"/>
    <s v="OK"/>
    <e v="#N/A"/>
    <n v="153"/>
    <m/>
    <m/>
    <m/>
    <e v="#N/A"/>
    <s v="082421"/>
    <x v="170"/>
    <x v="98"/>
    <x v="12"/>
    <x v="1"/>
    <m/>
    <m/>
    <m/>
    <n v="9233"/>
    <n v="9233"/>
    <m/>
    <m/>
  </r>
  <r>
    <x v="0"/>
    <x v="0"/>
    <s v="OK"/>
    <e v="#N/A"/>
    <n v="153"/>
    <m/>
    <m/>
    <m/>
    <e v="#N/A"/>
    <s v="082720"/>
    <x v="171"/>
    <x v="98"/>
    <x v="12"/>
    <x v="1"/>
    <m/>
    <m/>
    <m/>
    <n v="7116"/>
    <n v="7116"/>
    <m/>
    <m/>
  </r>
  <r>
    <x v="0"/>
    <x v="0"/>
    <s v="OK"/>
    <e v="#N/A"/>
    <n v="153"/>
    <m/>
    <m/>
    <m/>
    <e v="#N/A"/>
    <s v="082790"/>
    <x v="172"/>
    <x v="98"/>
    <x v="12"/>
    <x v="1"/>
    <m/>
    <m/>
    <m/>
    <n v="18388"/>
    <n v="18388"/>
    <m/>
    <m/>
  </r>
  <r>
    <x v="0"/>
    <x v="0"/>
    <s v="No"/>
    <e v="#N/A"/>
    <n v="130"/>
    <m/>
    <m/>
    <m/>
    <e v="#N/A"/>
    <s v="081040"/>
    <x v="173"/>
    <x v="99"/>
    <x v="12"/>
    <x v="1"/>
    <m/>
    <m/>
    <m/>
    <n v="28045"/>
    <n v="28045"/>
    <m/>
    <m/>
  </r>
  <r>
    <x v="0"/>
    <x v="0"/>
    <s v="No"/>
    <e v="#N/A"/>
    <n v="107"/>
    <m/>
    <m/>
    <m/>
    <e v="#N/A"/>
    <s v="082420"/>
    <x v="174"/>
    <x v="99"/>
    <x v="12"/>
    <x v="1"/>
    <m/>
    <m/>
    <m/>
    <n v="26352"/>
    <n v="26351.75"/>
    <m/>
    <m/>
  </r>
  <r>
    <x v="0"/>
    <x v="0"/>
    <s v="OK"/>
    <e v="#N/A"/>
    <n v="322"/>
    <m/>
    <m/>
    <m/>
    <e v="#N/A"/>
    <s v="081200"/>
    <x v="175"/>
    <x v="97"/>
    <x v="12"/>
    <x v="1"/>
    <m/>
    <m/>
    <m/>
    <n v="69634"/>
    <n v="69634"/>
    <m/>
    <m/>
  </r>
  <r>
    <x v="0"/>
    <x v="0"/>
    <s v="OK"/>
    <e v="#N/A"/>
    <n v="153"/>
    <m/>
    <m/>
    <m/>
    <e v="#N/A"/>
    <s v="081210"/>
    <x v="176"/>
    <x v="97"/>
    <x v="12"/>
    <x v="1"/>
    <m/>
    <m/>
    <m/>
    <n v="81553"/>
    <n v="81553"/>
    <m/>
    <m/>
  </r>
  <r>
    <x v="0"/>
    <x v="0"/>
    <s v="OK"/>
    <e v="#N/A"/>
    <n v="153"/>
    <m/>
    <m/>
    <m/>
    <e v="#N/A"/>
    <s v="081220"/>
    <x v="177"/>
    <x v="97"/>
    <x v="12"/>
    <x v="1"/>
    <m/>
    <m/>
    <m/>
    <n v="26809"/>
    <n v="26809"/>
    <m/>
    <m/>
  </r>
  <r>
    <x v="0"/>
    <x v="0"/>
    <s v="No"/>
    <e v="#N/A"/>
    <n v="33"/>
    <m/>
    <m/>
    <m/>
    <e v="#N/A"/>
    <s v="081240"/>
    <x v="178"/>
    <x v="100"/>
    <x v="12"/>
    <x v="1"/>
    <m/>
    <m/>
    <m/>
    <n v="12086"/>
    <n v="12086"/>
    <m/>
    <m/>
  </r>
  <r>
    <x v="0"/>
    <x v="0"/>
    <s v="No"/>
    <e v="#N/A"/>
    <n v="144"/>
    <m/>
    <m/>
    <m/>
    <e v="#N/A"/>
    <s v="082560"/>
    <x v="179"/>
    <x v="101"/>
    <x v="12"/>
    <x v="1"/>
    <m/>
    <m/>
    <m/>
    <n v="15261"/>
    <n v="15260.82999999821"/>
    <m/>
    <m/>
  </r>
  <r>
    <x v="0"/>
    <x v="0"/>
    <s v="OK"/>
    <e v="#N/A"/>
    <n v="153"/>
    <m/>
    <m/>
    <m/>
    <e v="#N/A"/>
    <s v="081370"/>
    <x v="180"/>
    <x v="102"/>
    <x v="12"/>
    <x v="1"/>
    <m/>
    <m/>
    <m/>
    <n v="17708"/>
    <n v="17708"/>
    <m/>
    <m/>
  </r>
  <r>
    <x v="0"/>
    <x v="0"/>
    <s v="OK"/>
    <e v="#N/A"/>
    <n v="153"/>
    <m/>
    <m/>
    <m/>
    <e v="#N/A"/>
    <s v="082710"/>
    <x v="181"/>
    <x v="102"/>
    <x v="12"/>
    <x v="1"/>
    <m/>
    <m/>
    <m/>
    <n v="14534"/>
    <n v="14534"/>
    <m/>
    <m/>
  </r>
  <r>
    <x v="0"/>
    <x v="0"/>
    <s v="OK"/>
    <e v="#N/A"/>
    <n v="153"/>
    <m/>
    <m/>
    <m/>
    <e v="#N/A"/>
    <s v="082870"/>
    <x v="182"/>
    <x v="102"/>
    <x v="12"/>
    <x v="1"/>
    <m/>
    <m/>
    <m/>
    <n v="15592"/>
    <n v="15592"/>
    <m/>
    <m/>
  </r>
  <r>
    <x v="0"/>
    <x v="0"/>
    <s v="No"/>
    <e v="#N/A"/>
    <n v="153"/>
    <m/>
    <m/>
    <m/>
    <e v="#N/A"/>
    <s v="081590"/>
    <x v="183"/>
    <x v="97"/>
    <x v="12"/>
    <x v="1"/>
    <m/>
    <m/>
    <m/>
    <n v="45509"/>
    <n v="45509"/>
    <m/>
    <m/>
  </r>
  <r>
    <x v="0"/>
    <x v="0"/>
    <s v="No"/>
    <e v="#N/A"/>
    <n v="103"/>
    <m/>
    <m/>
    <m/>
    <s v="Yes"/>
    <s v="082690"/>
    <x v="184"/>
    <x v="103"/>
    <x v="12"/>
    <x v="1"/>
    <m/>
    <m/>
    <m/>
    <n v="95140"/>
    <n v="95140"/>
    <m/>
    <m/>
  </r>
  <r>
    <x v="0"/>
    <x v="0"/>
    <s v="OK"/>
    <e v="#N/A"/>
    <n v="148"/>
    <m/>
    <m/>
    <m/>
    <e v="#N/A"/>
    <s v="082700"/>
    <x v="185"/>
    <x v="104"/>
    <x v="12"/>
    <x v="1"/>
    <m/>
    <m/>
    <m/>
    <n v="68153"/>
    <n v="68153"/>
    <m/>
    <m/>
  </r>
  <r>
    <x v="0"/>
    <x v="0"/>
    <s v="No"/>
    <e v="#N/A"/>
    <n v="77"/>
    <m/>
    <m/>
    <m/>
    <e v="#N/A"/>
    <s v="122445"/>
    <x v="186"/>
    <x v="105"/>
    <x v="13"/>
    <x v="1"/>
    <m/>
    <m/>
    <m/>
    <n v="34795"/>
    <n v="34795"/>
    <m/>
    <m/>
  </r>
  <r>
    <x v="0"/>
    <x v="0"/>
    <s v="No"/>
    <e v="#N/A"/>
    <n v="61"/>
    <m/>
    <m/>
    <m/>
    <e v="#N/A"/>
    <s v="122440"/>
    <x v="187"/>
    <x v="106"/>
    <x v="13"/>
    <x v="1"/>
    <m/>
    <m/>
    <m/>
    <m/>
    <m/>
    <m/>
    <m/>
  </r>
  <r>
    <x v="0"/>
    <x v="0"/>
    <s v="No"/>
    <e v="#N/A"/>
    <n v="49"/>
    <m/>
    <m/>
    <m/>
    <e v="#N/A"/>
    <s v="121470"/>
    <x v="188"/>
    <x v="107"/>
    <x v="13"/>
    <x v="1"/>
    <m/>
    <m/>
    <m/>
    <n v="54609"/>
    <n v="54609"/>
    <m/>
    <m/>
  </r>
  <r>
    <x v="0"/>
    <x v="0"/>
    <s v="OK"/>
    <e v="#N/A"/>
    <n v="151"/>
    <m/>
    <m/>
    <m/>
    <e v="#N/A"/>
    <s v="122442"/>
    <x v="189"/>
    <x v="108"/>
    <x v="13"/>
    <x v="1"/>
    <m/>
    <m/>
    <m/>
    <n v="19179"/>
    <n v="19179"/>
    <m/>
    <m/>
  </r>
  <r>
    <x v="0"/>
    <x v="0"/>
    <s v="OK"/>
    <e v="#N/A"/>
    <n v="152"/>
    <m/>
    <m/>
    <m/>
    <e v="#N/A"/>
    <s v="122441"/>
    <x v="190"/>
    <x v="109"/>
    <x v="13"/>
    <x v="1"/>
    <m/>
    <m/>
    <m/>
    <n v="60111"/>
    <n v="60111"/>
    <m/>
    <m/>
  </r>
  <r>
    <x v="0"/>
    <x v="0"/>
    <s v="No"/>
    <e v="#N/A"/>
    <n v="91"/>
    <m/>
    <m/>
    <m/>
    <e v="#N/A"/>
    <s v="122443"/>
    <x v="191"/>
    <x v="110"/>
    <x v="13"/>
    <x v="1"/>
    <m/>
    <m/>
    <m/>
    <n v="51857"/>
    <n v="51856.75"/>
    <m/>
    <m/>
  </r>
  <r>
    <x v="0"/>
    <x v="0"/>
    <s v="OK"/>
    <e v="#N/A"/>
    <n v="139"/>
    <m/>
    <m/>
    <m/>
    <e v="#N/A"/>
    <s v="122444"/>
    <x v="192"/>
    <x v="111"/>
    <x v="13"/>
    <x v="1"/>
    <m/>
    <m/>
    <m/>
    <n v="44662"/>
    <n v="44662.00000000283"/>
    <m/>
    <m/>
  </r>
  <r>
    <x v="0"/>
    <x v="0"/>
    <s v="No"/>
    <s v="LLF"/>
    <n v="93"/>
    <m/>
    <m/>
    <m/>
    <e v="#N/A"/>
    <s v="122446"/>
    <x v="193"/>
    <x v="112"/>
    <x v="13"/>
    <x v="1"/>
    <m/>
    <m/>
    <m/>
    <n v="56133"/>
    <n v="56133"/>
    <m/>
    <m/>
  </r>
  <r>
    <x v="0"/>
    <x v="0"/>
    <s v="OK"/>
    <e v="#N/A"/>
    <n v="153"/>
    <m/>
    <m/>
    <m/>
    <s v="Yes"/>
    <s v="122447"/>
    <x v="194"/>
    <x v="113"/>
    <x v="13"/>
    <x v="1"/>
    <m/>
    <m/>
    <m/>
    <n v="56455"/>
    <n v="56455"/>
    <m/>
    <m/>
  </r>
  <r>
    <x v="0"/>
    <x v="0"/>
    <s v="OK"/>
    <e v="#N/A"/>
    <n v="153"/>
    <m/>
    <m/>
    <m/>
    <e v="#N/A"/>
    <s v="150050"/>
    <x v="195"/>
    <x v="114"/>
    <x v="14"/>
    <x v="2"/>
    <m/>
    <m/>
    <m/>
    <n v="45049"/>
    <n v="45049"/>
    <m/>
    <m/>
  </r>
  <r>
    <x v="0"/>
    <x v="0"/>
    <s v="No"/>
    <e v="#N/A"/>
    <n v="25"/>
    <m/>
    <m/>
    <m/>
    <e v="#N/A"/>
    <s v="151810"/>
    <x v="196"/>
    <x v="114"/>
    <x v="14"/>
    <x v="2"/>
    <m/>
    <m/>
    <m/>
    <n v="6733"/>
    <n v="3162"/>
    <m/>
    <m/>
  </r>
  <r>
    <x v="0"/>
    <x v="0"/>
    <s v="OK"/>
    <e v="#N/A"/>
    <n v="153"/>
    <m/>
    <m/>
    <m/>
    <e v="#N/A"/>
    <s v="152430"/>
    <x v="197"/>
    <x v="114"/>
    <x v="14"/>
    <x v="2"/>
    <m/>
    <m/>
    <m/>
    <n v="4230"/>
    <n v="4230"/>
    <m/>
    <m/>
  </r>
  <r>
    <x v="0"/>
    <x v="0"/>
    <s v="No"/>
    <e v="#N/A"/>
    <n v="30"/>
    <m/>
    <m/>
    <m/>
    <e v="#N/A"/>
    <s v="150130"/>
    <x v="198"/>
    <x v="115"/>
    <x v="14"/>
    <x v="2"/>
    <m/>
    <m/>
    <m/>
    <n v="29597"/>
    <n v="21132"/>
    <m/>
    <m/>
  </r>
  <r>
    <x v="0"/>
    <x v="0"/>
    <s v="No"/>
    <e v="#N/A"/>
    <n v="1"/>
    <m/>
    <m/>
    <m/>
    <e v="#N/A"/>
    <s v="151380"/>
    <x v="199"/>
    <x v="115"/>
    <x v="14"/>
    <x v="2"/>
    <m/>
    <m/>
    <m/>
    <n v="6842"/>
    <n v="0"/>
    <m/>
    <m/>
  </r>
  <r>
    <x v="0"/>
    <x v="0"/>
    <s v="No"/>
    <e v="#N/A"/>
    <n v="2"/>
    <m/>
    <m/>
    <m/>
    <e v="#N/A"/>
    <s v="152120"/>
    <x v="200"/>
    <x v="115"/>
    <x v="14"/>
    <x v="2"/>
    <m/>
    <m/>
    <m/>
    <n v="6316"/>
    <n v="1800"/>
    <m/>
    <m/>
  </r>
  <r>
    <x v="0"/>
    <x v="0"/>
    <s v="No"/>
    <e v="#N/A"/>
    <n v="43"/>
    <m/>
    <m/>
    <m/>
    <e v="#N/A"/>
    <s v="150200"/>
    <x v="201"/>
    <x v="116"/>
    <x v="14"/>
    <x v="2"/>
    <m/>
    <m/>
    <m/>
    <n v="42374"/>
    <n v="42374"/>
    <m/>
    <m/>
  </r>
  <r>
    <x v="0"/>
    <x v="0"/>
    <s v="OK"/>
    <e v="#N/A"/>
    <n v="153"/>
    <m/>
    <m/>
    <m/>
    <e v="#N/A"/>
    <s v="151260"/>
    <x v="202"/>
    <x v="116"/>
    <x v="14"/>
    <x v="2"/>
    <m/>
    <m/>
    <m/>
    <n v="3482"/>
    <n v="3482"/>
    <m/>
    <m/>
  </r>
  <r>
    <x v="0"/>
    <x v="0"/>
    <s v="No"/>
    <e v="#N/A"/>
    <n v="86"/>
    <m/>
    <m/>
    <m/>
    <e v="#N/A"/>
    <s v="151230"/>
    <x v="203"/>
    <x v="116"/>
    <x v="14"/>
    <x v="2"/>
    <m/>
    <m/>
    <m/>
    <n v="6847"/>
    <n v="6847"/>
    <m/>
    <m/>
  </r>
  <r>
    <x v="0"/>
    <x v="0"/>
    <s v="No"/>
    <e v="#N/A"/>
    <n v="17"/>
    <m/>
    <m/>
    <m/>
    <e v="#N/A"/>
    <s v="150201"/>
    <x v="204"/>
    <x v="117"/>
    <x v="14"/>
    <x v="2"/>
    <m/>
    <m/>
    <m/>
    <n v="4277"/>
    <n v="1886.0399999991059"/>
    <m/>
    <m/>
  </r>
  <r>
    <x v="0"/>
    <x v="0"/>
    <s v="OK"/>
    <e v="#N/A"/>
    <n v="153"/>
    <m/>
    <m/>
    <m/>
    <e v="#N/A"/>
    <s v="150930"/>
    <x v="205"/>
    <x v="117"/>
    <x v="14"/>
    <x v="2"/>
    <m/>
    <m/>
    <m/>
    <n v="12086"/>
    <n v="12086"/>
    <m/>
    <m/>
  </r>
  <r>
    <x v="0"/>
    <x v="0"/>
    <s v="No"/>
    <e v="#N/A"/>
    <n v="9"/>
    <m/>
    <m/>
    <m/>
    <e v="#N/A"/>
    <s v="151820"/>
    <x v="206"/>
    <x v="117"/>
    <x v="14"/>
    <x v="2"/>
    <m/>
    <m/>
    <m/>
    <n v="5977"/>
    <n v="2244"/>
    <m/>
    <m/>
  </r>
  <r>
    <x v="0"/>
    <x v="0"/>
    <s v="OK"/>
    <e v="#N/A"/>
    <n v="153"/>
    <m/>
    <m/>
    <m/>
    <e v="#N/A"/>
    <s v="152930"/>
    <x v="207"/>
    <x v="117"/>
    <x v="14"/>
    <x v="2"/>
    <m/>
    <m/>
    <m/>
    <n v="37134"/>
    <n v="37134"/>
    <m/>
    <m/>
  </r>
  <r>
    <x v="0"/>
    <x v="0"/>
    <s v="No"/>
    <e v="#N/A"/>
    <n v="23"/>
    <m/>
    <m/>
    <m/>
    <e v="#N/A"/>
    <s v="151090"/>
    <x v="208"/>
    <x v="118"/>
    <x v="14"/>
    <x v="2"/>
    <m/>
    <m/>
    <m/>
    <n v="40641"/>
    <n v="12000"/>
    <m/>
    <m/>
  </r>
  <r>
    <x v="0"/>
    <x v="0"/>
    <s v="OK"/>
    <e v="#N/A"/>
    <n v="153"/>
    <m/>
    <m/>
    <m/>
    <e v="#N/A"/>
    <s v="150961"/>
    <x v="209"/>
    <x v="119"/>
    <x v="14"/>
    <x v="2"/>
    <m/>
    <m/>
    <m/>
    <n v="13271"/>
    <n v="13271"/>
    <m/>
    <m/>
  </r>
  <r>
    <x v="0"/>
    <x v="0"/>
    <s v="OK"/>
    <e v="#N/A"/>
    <n v="327"/>
    <m/>
    <m/>
    <m/>
    <e v="#N/A"/>
    <s v="152040"/>
    <x v="210"/>
    <x v="119"/>
    <x v="14"/>
    <x v="2"/>
    <m/>
    <m/>
    <m/>
    <n v="12136"/>
    <n v="12136"/>
    <m/>
    <m/>
  </r>
  <r>
    <x v="0"/>
    <x v="0"/>
    <s v="OK"/>
    <e v="#N/A"/>
    <n v="153"/>
    <m/>
    <m/>
    <m/>
    <e v="#N/A"/>
    <s v="152360"/>
    <x v="211"/>
    <x v="119"/>
    <x v="14"/>
    <x v="2"/>
    <m/>
    <m/>
    <m/>
    <n v="22139"/>
    <n v="22139"/>
    <m/>
    <m/>
  </r>
  <r>
    <x v="0"/>
    <x v="0"/>
    <s v="OK"/>
    <e v="#N/A"/>
    <n v="153"/>
    <m/>
    <m/>
    <m/>
    <e v="#N/A"/>
    <s v="150970"/>
    <x v="212"/>
    <x v="120"/>
    <x v="14"/>
    <x v="2"/>
    <m/>
    <m/>
    <m/>
    <n v="49318"/>
    <n v="49318"/>
    <m/>
    <m/>
  </r>
  <r>
    <x v="0"/>
    <x v="0"/>
    <s v="OK"/>
    <e v="#N/A"/>
    <n v="153"/>
    <m/>
    <m/>
    <m/>
    <e v="#N/A"/>
    <s v="151780"/>
    <x v="213"/>
    <x v="121"/>
    <x v="14"/>
    <x v="2"/>
    <m/>
    <m/>
    <m/>
    <n v="46990"/>
    <n v="46990"/>
    <m/>
    <m/>
  </r>
  <r>
    <x v="0"/>
    <x v="0"/>
    <s v="No"/>
    <e v="#N/A"/>
    <n v="84"/>
    <m/>
    <m/>
    <m/>
    <e v="#N/A"/>
    <s v="152580"/>
    <x v="214"/>
    <x v="118"/>
    <x v="14"/>
    <x v="2"/>
    <m/>
    <m/>
    <m/>
    <n v="6740"/>
    <n v="6000"/>
    <m/>
    <m/>
  </r>
  <r>
    <x v="0"/>
    <x v="0"/>
    <s v="OK"/>
    <e v="#N/A"/>
    <n v="153"/>
    <m/>
    <m/>
    <m/>
    <e v="#N/A"/>
    <s v="152850"/>
    <x v="215"/>
    <x v="118"/>
    <x v="14"/>
    <x v="2"/>
    <m/>
    <m/>
    <m/>
    <n v="31085"/>
    <n v="31085"/>
    <m/>
    <m/>
  </r>
  <r>
    <x v="0"/>
    <x v="0"/>
    <s v="No"/>
    <e v="#N/A"/>
    <n v="153"/>
    <m/>
    <m/>
    <m/>
    <e v="#N/A"/>
    <s v="152940"/>
    <x v="216"/>
    <x v="122"/>
    <x v="14"/>
    <x v="2"/>
    <m/>
    <m/>
    <m/>
    <n v="46555"/>
    <n v="46555"/>
    <m/>
    <m/>
  </r>
  <r>
    <x v="0"/>
    <x v="0"/>
    <s v="No"/>
    <e v="#N/A"/>
    <n v="38"/>
    <m/>
    <m/>
    <m/>
    <e v="#N/A"/>
    <s v="150100"/>
    <x v="217"/>
    <x v="123"/>
    <x v="14"/>
    <x v="2"/>
    <m/>
    <m/>
    <m/>
    <n v="31007"/>
    <n v="22100"/>
    <m/>
    <m/>
  </r>
  <r>
    <x v="0"/>
    <x v="0"/>
    <s v="No"/>
    <e v="#N/A"/>
    <n v="59"/>
    <m/>
    <m/>
    <m/>
    <e v="#N/A"/>
    <s v="150610"/>
    <x v="218"/>
    <x v="124"/>
    <x v="14"/>
    <x v="2"/>
    <m/>
    <m/>
    <m/>
    <n v="18343"/>
    <n v="16625"/>
    <m/>
    <m/>
  </r>
  <r>
    <x v="0"/>
    <x v="0"/>
    <s v="No"/>
    <e v="#N/A"/>
    <n v="98"/>
    <m/>
    <m/>
    <m/>
    <e v="#N/A"/>
    <s v="151790"/>
    <x v="219"/>
    <x v="124"/>
    <x v="14"/>
    <x v="2"/>
    <m/>
    <m/>
    <m/>
    <n v="22947"/>
    <n v="14500"/>
    <m/>
    <m/>
  </r>
  <r>
    <x v="0"/>
    <x v="0"/>
    <s v="No"/>
    <e v="#N/A"/>
    <n v="6"/>
    <m/>
    <m/>
    <m/>
    <e v="#N/A"/>
    <s v="152650"/>
    <x v="220"/>
    <x v="125"/>
    <x v="14"/>
    <x v="2"/>
    <m/>
    <m/>
    <m/>
    <n v="17677"/>
    <n v="8877"/>
    <m/>
    <m/>
  </r>
  <r>
    <x v="0"/>
    <x v="0"/>
    <s v="No"/>
    <e v="#N/A"/>
    <n v="121"/>
    <m/>
    <m/>
    <m/>
    <e v="#N/A"/>
    <s v="150700"/>
    <x v="221"/>
    <x v="126"/>
    <x v="14"/>
    <x v="2"/>
    <m/>
    <m/>
    <m/>
    <n v="39227"/>
    <n v="39227"/>
    <m/>
    <m/>
  </r>
  <r>
    <x v="0"/>
    <x v="0"/>
    <s v="No"/>
    <e v="#N/A"/>
    <n v="111"/>
    <m/>
    <m/>
    <m/>
    <e v="#N/A"/>
    <s v="152370"/>
    <x v="222"/>
    <x v="126"/>
    <x v="14"/>
    <x v="2"/>
    <m/>
    <m/>
    <m/>
    <n v="18132"/>
    <n v="18132"/>
    <m/>
    <m/>
  </r>
  <r>
    <x v="0"/>
    <x v="0"/>
    <s v="No"/>
    <e v="#N/A"/>
    <n v="89"/>
    <m/>
    <m/>
    <m/>
    <e v="#N/A"/>
    <s v="150710"/>
    <x v="223"/>
    <x v="121"/>
    <x v="14"/>
    <x v="2"/>
    <m/>
    <m/>
    <m/>
    <n v="16650"/>
    <n v="16650"/>
    <m/>
    <m/>
  </r>
  <r>
    <x v="0"/>
    <x v="0"/>
    <s v="OK"/>
    <e v="#N/A"/>
    <n v="120"/>
    <m/>
    <m/>
    <m/>
    <e v="#N/A"/>
    <s v="152350"/>
    <x v="224"/>
    <x v="125"/>
    <x v="14"/>
    <x v="2"/>
    <m/>
    <m/>
    <m/>
    <n v="28659"/>
    <n v="20500"/>
    <m/>
    <m/>
  </r>
  <r>
    <x v="0"/>
    <x v="0"/>
    <s v="No"/>
    <e v="#N/A"/>
    <n v="87"/>
    <m/>
    <m/>
    <m/>
    <e v="#N/A"/>
    <s v="151150"/>
    <x v="225"/>
    <x v="126"/>
    <x v="14"/>
    <x v="2"/>
    <m/>
    <m/>
    <m/>
    <n v="20671"/>
    <n v="20671"/>
    <m/>
    <m/>
  </r>
  <r>
    <x v="0"/>
    <x v="0"/>
    <s v="No"/>
    <e v="#N/A"/>
    <n v="52"/>
    <m/>
    <m/>
    <m/>
    <e v="#N/A"/>
    <s v="151190"/>
    <x v="226"/>
    <x v="127"/>
    <x v="14"/>
    <x v="2"/>
    <m/>
    <m/>
    <m/>
    <n v="26338"/>
    <n v="26338"/>
    <m/>
    <m/>
  </r>
  <r>
    <x v="0"/>
    <x v="0"/>
    <s v="OK"/>
    <e v="#N/A"/>
    <n v="153"/>
    <m/>
    <m/>
    <m/>
    <e v="#N/A"/>
    <s v="151490"/>
    <x v="227"/>
    <x v="127"/>
    <x v="14"/>
    <x v="2"/>
    <m/>
    <m/>
    <m/>
    <n v="25915"/>
    <n v="25915"/>
    <m/>
    <m/>
  </r>
  <r>
    <x v="0"/>
    <x v="0"/>
    <s v="No"/>
    <e v="#N/A"/>
    <n v="26"/>
    <m/>
    <m/>
    <m/>
    <e v="#N/A"/>
    <s v="152330"/>
    <x v="228"/>
    <x v="124"/>
    <x v="14"/>
    <x v="2"/>
    <m/>
    <m/>
    <m/>
    <n v="23793"/>
    <n v="14000"/>
    <m/>
    <m/>
  </r>
  <r>
    <x v="0"/>
    <x v="0"/>
    <s v="No"/>
    <e v="#N/A"/>
    <n v="82"/>
    <m/>
    <m/>
    <m/>
    <e v="#N/A"/>
    <s v="160220"/>
    <x v="229"/>
    <x v="128"/>
    <x v="15"/>
    <x v="2"/>
    <m/>
    <m/>
    <m/>
    <n v="36339"/>
    <n v="20398.759999990463"/>
    <m/>
    <m/>
  </r>
  <r>
    <x v="0"/>
    <x v="0"/>
    <s v="OK"/>
    <e v="#N/A"/>
    <n v="153"/>
    <m/>
    <m/>
    <m/>
    <s v="Yes"/>
    <s v="160230"/>
    <x v="230"/>
    <x v="129"/>
    <x v="15"/>
    <x v="2"/>
    <m/>
    <m/>
    <m/>
    <n v="123177"/>
    <n v="123177"/>
    <m/>
    <m/>
  </r>
  <r>
    <x v="0"/>
    <x v="0"/>
    <s v="OK"/>
    <e v="#N/A"/>
    <n v="153"/>
    <m/>
    <m/>
    <m/>
    <e v="#N/A"/>
    <s v="160250"/>
    <x v="231"/>
    <x v="130"/>
    <x v="15"/>
    <x v="2"/>
    <m/>
    <m/>
    <m/>
    <n v="112747"/>
    <n v="112747"/>
    <m/>
    <m/>
  </r>
  <r>
    <x v="0"/>
    <x v="0"/>
    <s v="OK"/>
    <e v="#N/A"/>
    <n v="153"/>
    <m/>
    <m/>
    <m/>
    <e v="#N/A"/>
    <s v="160270"/>
    <x v="232"/>
    <x v="131"/>
    <x v="15"/>
    <x v="2"/>
    <m/>
    <m/>
    <m/>
    <n v="58206"/>
    <n v="58206"/>
    <m/>
    <m/>
  </r>
  <r>
    <x v="0"/>
    <x v="0"/>
    <s v="No"/>
    <e v="#N/A"/>
    <n v="135"/>
    <m/>
    <m/>
    <m/>
    <e v="#N/A"/>
    <s v="160290"/>
    <x v="233"/>
    <x v="132"/>
    <x v="15"/>
    <x v="2"/>
    <m/>
    <m/>
    <m/>
    <n v="20849"/>
    <n v="20849"/>
    <m/>
    <m/>
  </r>
  <r>
    <x v="0"/>
    <x v="0"/>
    <s v="No"/>
    <e v="#N/A"/>
    <n v="78"/>
    <m/>
    <m/>
    <m/>
    <e v="#N/A"/>
    <s v="160320"/>
    <x v="234"/>
    <x v="133"/>
    <x v="15"/>
    <x v="2"/>
    <m/>
    <m/>
    <m/>
    <n v="71116"/>
    <n v="71116"/>
    <m/>
    <m/>
  </r>
  <r>
    <x v="0"/>
    <x v="0"/>
    <s v="No"/>
    <e v="#N/A"/>
    <n v="153"/>
    <m/>
    <m/>
    <m/>
    <e v="#N/A"/>
    <s v="160330"/>
    <x v="235"/>
    <x v="134"/>
    <x v="15"/>
    <x v="2"/>
    <m/>
    <m/>
    <m/>
    <n v="62209"/>
    <n v="62209"/>
    <m/>
    <m/>
  </r>
  <r>
    <x v="0"/>
    <x v="0"/>
    <s v="OK"/>
    <e v="#N/A"/>
    <n v="153"/>
    <m/>
    <m/>
    <m/>
    <e v="#N/A"/>
    <s v="160380"/>
    <x v="236"/>
    <x v="135"/>
    <x v="15"/>
    <x v="2"/>
    <m/>
    <m/>
    <m/>
    <n v="38154"/>
    <n v="38154"/>
    <m/>
    <m/>
  </r>
  <r>
    <x v="0"/>
    <x v="0"/>
    <s v="No"/>
    <e v="#N/A"/>
    <n v="22"/>
    <m/>
    <m/>
    <m/>
    <e v="#N/A"/>
    <s v="161410"/>
    <x v="237"/>
    <x v="136"/>
    <x v="15"/>
    <x v="2"/>
    <m/>
    <m/>
    <m/>
    <n v="29901"/>
    <n v="5000"/>
    <m/>
    <m/>
  </r>
  <r>
    <x v="0"/>
    <x v="0"/>
    <s v="OK"/>
    <e v="#N/A"/>
    <n v="153"/>
    <m/>
    <m/>
    <m/>
    <e v="#N/A"/>
    <s v="161020"/>
    <x v="238"/>
    <x v="137"/>
    <x v="15"/>
    <x v="2"/>
    <m/>
    <m/>
    <m/>
    <n v="46549"/>
    <n v="46549"/>
    <m/>
    <m/>
  </r>
  <r>
    <x v="0"/>
    <x v="0"/>
    <s v="No"/>
    <e v="#N/A"/>
    <n v="67"/>
    <m/>
    <m/>
    <m/>
    <e v="#N/A"/>
    <s v="161411"/>
    <x v="239"/>
    <x v="138"/>
    <x v="15"/>
    <x v="2"/>
    <m/>
    <m/>
    <m/>
    <n v="29291"/>
    <n v="29291"/>
    <m/>
    <m/>
  </r>
  <r>
    <x v="0"/>
    <x v="0"/>
    <s v="OK"/>
    <e v="#N/A"/>
    <n v="153"/>
    <m/>
    <m/>
    <m/>
    <e v="#N/A"/>
    <s v="160280"/>
    <x v="240"/>
    <x v="139"/>
    <x v="15"/>
    <x v="2"/>
    <m/>
    <m/>
    <m/>
    <n v="58841"/>
    <n v="58841"/>
    <m/>
    <m/>
  </r>
  <r>
    <x v="0"/>
    <x v="0"/>
    <s v="OK"/>
    <e v="#N/A"/>
    <n v="324"/>
    <m/>
    <m/>
    <m/>
    <e v="#N/A"/>
    <s v="162090"/>
    <x v="241"/>
    <x v="140"/>
    <x v="15"/>
    <x v="2"/>
    <m/>
    <m/>
    <m/>
    <n v="23832"/>
    <n v="23832"/>
    <m/>
    <m/>
  </r>
  <r>
    <x v="0"/>
    <x v="0"/>
    <s v="No"/>
    <e v="#N/A"/>
    <n v="19"/>
    <m/>
    <m/>
    <m/>
    <e v="#N/A"/>
    <s v="160620"/>
    <x v="242"/>
    <x v="141"/>
    <x v="15"/>
    <x v="2"/>
    <m/>
    <m/>
    <m/>
    <n v="37467"/>
    <n v="22000"/>
    <m/>
    <m/>
  </r>
  <r>
    <x v="0"/>
    <x v="0"/>
    <s v="No"/>
    <s v="LLF"/>
    <n v="101"/>
    <m/>
    <m/>
    <m/>
    <s v="Yes"/>
    <s v="160780"/>
    <x v="243"/>
    <x v="142"/>
    <x v="15"/>
    <x v="2"/>
    <m/>
    <m/>
    <m/>
    <n v="39316"/>
    <n v="23655"/>
    <m/>
    <m/>
  </r>
  <r>
    <x v="0"/>
    <x v="0"/>
    <s v="No"/>
    <e v="#N/A"/>
    <n v="68"/>
    <m/>
    <m/>
    <m/>
    <e v="#N/A"/>
    <s v="160310"/>
    <x v="244"/>
    <x v="141"/>
    <x v="15"/>
    <x v="2"/>
    <m/>
    <m/>
    <m/>
    <n v="2328"/>
    <n v="2328"/>
    <m/>
    <m/>
  </r>
  <r>
    <x v="0"/>
    <x v="0"/>
    <s v="No"/>
    <e v="#N/A"/>
    <n v="76"/>
    <m/>
    <m/>
    <m/>
    <e v="#N/A"/>
    <s v="161330"/>
    <x v="245"/>
    <x v="142"/>
    <x v="15"/>
    <x v="2"/>
    <m/>
    <m/>
    <m/>
    <n v="9790"/>
    <n v="6500"/>
    <m/>
    <m/>
  </r>
  <r>
    <x v="0"/>
    <x v="0"/>
    <s v="No"/>
    <e v="#N/A"/>
    <n v="32"/>
    <m/>
    <m/>
    <m/>
    <e v="#N/A"/>
    <s v="160900"/>
    <x v="246"/>
    <x v="141"/>
    <x v="15"/>
    <x v="2"/>
    <m/>
    <m/>
    <m/>
    <n v="50244"/>
    <n v="37000"/>
    <m/>
    <m/>
  </r>
  <r>
    <x v="0"/>
    <x v="0"/>
    <s v="No"/>
    <e v="#N/A"/>
    <n v="7"/>
    <m/>
    <m/>
    <m/>
    <e v="#N/A"/>
    <s v="161350"/>
    <x v="247"/>
    <x v="141"/>
    <x v="15"/>
    <x v="2"/>
    <m/>
    <m/>
    <m/>
    <n v="19368"/>
    <n v="4800"/>
    <m/>
    <m/>
  </r>
  <r>
    <x v="0"/>
    <x v="0"/>
    <s v="No"/>
    <e v="#N/A"/>
    <n v="50"/>
    <m/>
    <m/>
    <m/>
    <e v="#N/A"/>
    <s v="162920"/>
    <x v="248"/>
    <x v="141"/>
    <x v="15"/>
    <x v="2"/>
    <m/>
    <m/>
    <m/>
    <n v="20003"/>
    <n v="20003"/>
    <m/>
    <m/>
  </r>
  <r>
    <x v="0"/>
    <x v="0"/>
    <e v="#REF!"/>
    <e v="#N/A"/>
    <e v="#N/A"/>
    <m/>
    <m/>
    <m/>
    <e v="#N/A"/>
    <m/>
    <x v="249"/>
    <x v="143"/>
    <x v="16"/>
    <x v="3"/>
    <m/>
    <m/>
    <m/>
    <n v="4233"/>
    <n v="500"/>
    <m/>
    <m/>
  </r>
  <r>
    <x v="0"/>
    <x v="0"/>
    <s v="OK"/>
    <e v="#N/A"/>
    <n v="153"/>
    <m/>
    <m/>
    <m/>
    <e v="#N/A"/>
    <s v="161770"/>
    <x v="250"/>
    <x v="144"/>
    <x v="15"/>
    <x v="2"/>
    <m/>
    <m/>
    <m/>
    <n v="22965"/>
    <n v="22965"/>
    <m/>
    <m/>
  </r>
  <r>
    <x v="0"/>
    <x v="0"/>
    <s v="OK"/>
    <s v="LLF"/>
    <n v="153"/>
    <m/>
    <m/>
    <m/>
    <e v="#N/A"/>
    <s v="162960"/>
    <x v="251"/>
    <x v="145"/>
    <x v="15"/>
    <x v="2"/>
    <m/>
    <m/>
    <m/>
    <n v="60543"/>
    <n v="60543"/>
    <m/>
    <m/>
  </r>
  <r>
    <x v="0"/>
    <x v="0"/>
    <s v="OK"/>
    <e v="#N/A"/>
    <n v="153"/>
    <m/>
    <m/>
    <m/>
    <e v="#N/A"/>
    <s v="170390"/>
    <x v="252"/>
    <x v="146"/>
    <x v="17"/>
    <x v="2"/>
    <m/>
    <m/>
    <m/>
    <n v="70058"/>
    <n v="70058"/>
    <m/>
    <m/>
  </r>
  <r>
    <x v="0"/>
    <x v="0"/>
    <s v="OK"/>
    <e v="#N/A"/>
    <n v="153"/>
    <m/>
    <m/>
    <m/>
    <e v="#N/A"/>
    <s v="170450"/>
    <x v="253"/>
    <x v="147"/>
    <x v="17"/>
    <x v="2"/>
    <m/>
    <m/>
    <m/>
    <n v="17469"/>
    <n v="17469"/>
    <m/>
    <m/>
  </r>
  <r>
    <x v="0"/>
    <x v="0"/>
    <s v="No"/>
    <e v="#N/A"/>
    <n v="13"/>
    <m/>
    <m/>
    <m/>
    <e v="#N/A"/>
    <s v="172520"/>
    <x v="254"/>
    <x v="147"/>
    <x v="17"/>
    <x v="2"/>
    <m/>
    <m/>
    <m/>
    <n v="2119"/>
    <n v="2119"/>
    <m/>
    <m/>
  </r>
  <r>
    <x v="0"/>
    <x v="0"/>
    <s v="No"/>
    <e v="#N/A"/>
    <n v="27"/>
    <m/>
    <m/>
    <m/>
    <e v="#N/A"/>
    <s v="170600"/>
    <x v="255"/>
    <x v="148"/>
    <x v="17"/>
    <x v="2"/>
    <m/>
    <m/>
    <m/>
    <n v="19592"/>
    <n v="19592"/>
    <m/>
    <m/>
  </r>
  <r>
    <x v="0"/>
    <x v="0"/>
    <s v="OK"/>
    <e v="#N/A"/>
    <n v="153"/>
    <m/>
    <m/>
    <m/>
    <e v="#N/A"/>
    <s v="171950"/>
    <x v="256"/>
    <x v="148"/>
    <x v="17"/>
    <x v="2"/>
    <m/>
    <m/>
    <m/>
    <n v="5689"/>
    <n v="5689"/>
    <m/>
    <m/>
  </r>
  <r>
    <x v="0"/>
    <x v="0"/>
    <s v="OK"/>
    <e v="#N/A"/>
    <n v="153"/>
    <m/>
    <m/>
    <m/>
    <e v="#N/A"/>
    <s v="171910"/>
    <x v="257"/>
    <x v="148"/>
    <x v="17"/>
    <x v="2"/>
    <m/>
    <m/>
    <m/>
    <n v="20650"/>
    <n v="20650"/>
    <m/>
    <m/>
  </r>
  <r>
    <x v="0"/>
    <x v="0"/>
    <s v="OK"/>
    <e v="#N/A"/>
    <n v="142"/>
    <m/>
    <m/>
    <m/>
    <e v="#N/A"/>
    <s v="170712"/>
    <x v="258"/>
    <x v="149"/>
    <x v="17"/>
    <x v="2"/>
    <m/>
    <m/>
    <m/>
    <n v="2842"/>
    <n v="2842"/>
    <m/>
    <m/>
  </r>
  <r>
    <x v="0"/>
    <x v="0"/>
    <s v="No"/>
    <e v="#N/A"/>
    <n v="137"/>
    <m/>
    <m/>
    <m/>
    <e v="#N/A"/>
    <s v="172030"/>
    <x v="259"/>
    <x v="149"/>
    <x v="17"/>
    <x v="2"/>
    <m/>
    <m/>
    <m/>
    <n v="44507"/>
    <n v="44507"/>
    <m/>
    <m/>
  </r>
  <r>
    <x v="0"/>
    <x v="0"/>
    <s v="OK"/>
    <e v="#N/A"/>
    <n v="153"/>
    <m/>
    <m/>
    <m/>
    <e v="#N/A"/>
    <s v="172510"/>
    <x v="260"/>
    <x v="149"/>
    <x v="17"/>
    <x v="2"/>
    <m/>
    <m/>
    <m/>
    <n v="10221"/>
    <n v="10221"/>
    <m/>
    <m/>
  </r>
  <r>
    <x v="0"/>
    <x v="0"/>
    <s v="OK"/>
    <e v="#N/A"/>
    <n v="133"/>
    <m/>
    <m/>
    <m/>
    <e v="#N/A"/>
    <s v="170760"/>
    <x v="261"/>
    <x v="150"/>
    <x v="17"/>
    <x v="2"/>
    <m/>
    <m/>
    <m/>
    <n v="18978"/>
    <n v="18978"/>
    <m/>
    <m/>
  </r>
  <r>
    <x v="0"/>
    <x v="0"/>
    <s v="OK"/>
    <e v="#N/A"/>
    <n v="153"/>
    <m/>
    <m/>
    <m/>
    <e v="#N/A"/>
    <s v="172910"/>
    <x v="262"/>
    <x v="150"/>
    <x v="17"/>
    <x v="2"/>
    <m/>
    <m/>
    <m/>
    <n v="19613"/>
    <n v="19613"/>
    <m/>
    <m/>
  </r>
  <r>
    <x v="0"/>
    <x v="0"/>
    <s v="No"/>
    <e v="#N/A"/>
    <n v="95"/>
    <m/>
    <m/>
    <m/>
    <e v="#N/A"/>
    <s v="171840"/>
    <x v="263"/>
    <x v="150"/>
    <x v="17"/>
    <x v="2"/>
    <m/>
    <m/>
    <m/>
    <n v="15592"/>
    <n v="15592"/>
    <m/>
    <m/>
  </r>
  <r>
    <x v="0"/>
    <x v="0"/>
    <s v="No"/>
    <e v="#N/A"/>
    <n v="116"/>
    <m/>
    <m/>
    <m/>
    <e v="#N/A"/>
    <s v="170840"/>
    <x v="264"/>
    <x v="151"/>
    <x v="17"/>
    <x v="2"/>
    <m/>
    <m/>
    <m/>
    <n v="20235"/>
    <n v="20235"/>
    <m/>
    <m/>
  </r>
  <r>
    <x v="0"/>
    <x v="0"/>
    <s v="No"/>
    <e v="#N/A"/>
    <n v="90"/>
    <m/>
    <m/>
    <m/>
    <e v="#N/A"/>
    <s v="172980"/>
    <x v="265"/>
    <x v="151"/>
    <x v="17"/>
    <x v="2"/>
    <m/>
    <m/>
    <m/>
    <n v="14907"/>
    <n v="14907"/>
    <m/>
    <m/>
  </r>
  <r>
    <x v="0"/>
    <x v="0"/>
    <s v="No"/>
    <e v="#N/A"/>
    <n v="64"/>
    <m/>
    <m/>
    <m/>
    <e v="#N/A"/>
    <s v="170940"/>
    <x v="266"/>
    <x v="151"/>
    <x v="17"/>
    <x v="2"/>
    <m/>
    <m/>
    <m/>
    <n v="2931"/>
    <n v="1700"/>
    <m/>
    <m/>
  </r>
  <r>
    <x v="0"/>
    <x v="0"/>
    <s v="OK"/>
    <s v="LLF"/>
    <n v="153"/>
    <m/>
    <m/>
    <m/>
    <e v="#N/A"/>
    <s v="170880"/>
    <x v="267"/>
    <x v="152"/>
    <x v="17"/>
    <x v="2"/>
    <m/>
    <m/>
    <m/>
    <n v="68788"/>
    <n v="68788"/>
    <m/>
    <m/>
  </r>
  <r>
    <x v="0"/>
    <x v="0"/>
    <s v="OK"/>
    <e v="#N/A"/>
    <n v="153"/>
    <m/>
    <m/>
    <m/>
    <e v="#N/A"/>
    <s v="171041"/>
    <x v="268"/>
    <x v="147"/>
    <x v="17"/>
    <x v="2"/>
    <m/>
    <m/>
    <m/>
    <n v="17392"/>
    <n v="17392"/>
    <m/>
    <m/>
  </r>
  <r>
    <x v="0"/>
    <x v="0"/>
    <s v="OK"/>
    <e v="#N/A"/>
    <n v="153"/>
    <m/>
    <m/>
    <m/>
    <e v="#N/A"/>
    <s v="172140"/>
    <x v="269"/>
    <x v="147"/>
    <x v="17"/>
    <x v="2"/>
    <m/>
    <m/>
    <m/>
    <n v="11226"/>
    <n v="11226"/>
    <m/>
    <m/>
  </r>
  <r>
    <x v="0"/>
    <x v="0"/>
    <s v="No"/>
    <e v="#N/A"/>
    <n v="153"/>
    <m/>
    <m/>
    <m/>
    <e v="#N/A"/>
    <s v="172290"/>
    <x v="270"/>
    <x v="153"/>
    <x v="17"/>
    <x v="2"/>
    <m/>
    <m/>
    <m/>
    <n v="62953"/>
    <n v="62953"/>
    <m/>
    <m/>
  </r>
  <r>
    <x v="0"/>
    <x v="0"/>
    <s v="OK"/>
    <e v="#N/A"/>
    <n v="153"/>
    <m/>
    <m/>
    <m/>
    <e v="#N/A"/>
    <s v="180400"/>
    <x v="271"/>
    <x v="154"/>
    <x v="18"/>
    <x v="2"/>
    <m/>
    <m/>
    <m/>
    <n v="9360"/>
    <n v="9360"/>
    <m/>
    <m/>
  </r>
  <r>
    <x v="0"/>
    <x v="0"/>
    <s v="No"/>
    <e v="#N/A"/>
    <n v="153"/>
    <m/>
    <m/>
    <m/>
    <e v="#N/A"/>
    <s v="180640"/>
    <x v="272"/>
    <x v="155"/>
    <x v="18"/>
    <x v="2"/>
    <m/>
    <m/>
    <m/>
    <n v="14699"/>
    <n v="14699"/>
    <m/>
    <m/>
  </r>
  <r>
    <x v="0"/>
    <x v="0"/>
    <s v="OK"/>
    <e v="#N/A"/>
    <n v="153"/>
    <m/>
    <m/>
    <m/>
    <e v="#N/A"/>
    <s v="180830"/>
    <x v="273"/>
    <x v="156"/>
    <x v="18"/>
    <x v="2"/>
    <m/>
    <m/>
    <m/>
    <n v="139524"/>
    <n v="139524"/>
    <m/>
    <m/>
  </r>
  <r>
    <x v="0"/>
    <x v="0"/>
    <s v="OK"/>
    <e v="#N/A"/>
    <n v="153"/>
    <m/>
    <m/>
    <m/>
    <e v="#N/A"/>
    <s v="180870"/>
    <x v="274"/>
    <x v="157"/>
    <x v="18"/>
    <x v="2"/>
    <m/>
    <m/>
    <m/>
    <n v="57700"/>
    <n v="57700"/>
    <m/>
    <m/>
  </r>
  <r>
    <x v="0"/>
    <x v="0"/>
    <e v="#REF!"/>
    <e v="#N/A"/>
    <e v="#N/A"/>
    <m/>
    <m/>
    <m/>
    <e v="#N/A"/>
    <m/>
    <x v="275"/>
    <x v="143"/>
    <x v="16"/>
    <x v="3"/>
    <m/>
    <m/>
    <m/>
    <n v="7905"/>
    <n v="7904.75"/>
    <m/>
    <m/>
  </r>
  <r>
    <x v="0"/>
    <x v="0"/>
    <s v="No"/>
    <e v="#N/A"/>
    <n v="126"/>
    <m/>
    <m/>
    <m/>
    <e v="#N/A"/>
    <s v="181160"/>
    <x v="276"/>
    <x v="154"/>
    <x v="18"/>
    <x v="2"/>
    <m/>
    <m/>
    <m/>
    <n v="40278"/>
    <n v="40278"/>
    <m/>
    <m/>
  </r>
  <r>
    <x v="0"/>
    <x v="0"/>
    <s v="OK"/>
    <e v="#N/A"/>
    <n v="153"/>
    <m/>
    <m/>
    <m/>
    <e v="#N/A"/>
    <s v="181310"/>
    <x v="277"/>
    <x v="154"/>
    <x v="18"/>
    <x v="2"/>
    <m/>
    <m/>
    <m/>
    <n v="9387"/>
    <n v="9387"/>
    <m/>
    <m/>
  </r>
  <r>
    <x v="0"/>
    <x v="0"/>
    <s v="No"/>
    <e v="#N/A"/>
    <n v="21"/>
    <m/>
    <m/>
    <m/>
    <e v="#N/A"/>
    <s v="181360"/>
    <x v="278"/>
    <x v="158"/>
    <x v="18"/>
    <x v="2"/>
    <m/>
    <m/>
    <m/>
    <n v="44239"/>
    <n v="24000"/>
    <m/>
    <m/>
  </r>
  <r>
    <x v="0"/>
    <x v="0"/>
    <s v="OK"/>
    <e v="#N/A"/>
    <n v="153"/>
    <m/>
    <m/>
    <m/>
    <e v="#N/A"/>
    <s v="181420"/>
    <x v="279"/>
    <x v="159"/>
    <x v="18"/>
    <x v="2"/>
    <m/>
    <m/>
    <m/>
    <n v="21941"/>
    <n v="21941"/>
    <m/>
    <m/>
  </r>
  <r>
    <x v="0"/>
    <x v="0"/>
    <s v="No"/>
    <e v="#N/A"/>
    <n v="119"/>
    <m/>
    <m/>
    <m/>
    <e v="#N/A"/>
    <s v="181530"/>
    <x v="280"/>
    <x v="154"/>
    <x v="18"/>
    <x v="2"/>
    <m/>
    <m/>
    <m/>
    <n v="92094"/>
    <n v="92094"/>
    <m/>
    <m/>
  </r>
  <r>
    <x v="0"/>
    <x v="0"/>
    <s v="OK"/>
    <e v="#N/A"/>
    <n v="153"/>
    <m/>
    <m/>
    <m/>
    <e v="#N/A"/>
    <s v="181535"/>
    <x v="281"/>
    <x v="154"/>
    <x v="18"/>
    <x v="2"/>
    <m/>
    <m/>
    <m/>
    <n v="63497"/>
    <n v="63497"/>
    <m/>
    <m/>
  </r>
  <r>
    <x v="0"/>
    <x v="0"/>
    <s v="No"/>
    <e v="#N/A"/>
    <n v="72"/>
    <m/>
    <m/>
    <m/>
    <e v="#N/A"/>
    <s v="181540"/>
    <x v="282"/>
    <x v="154"/>
    <x v="18"/>
    <x v="2"/>
    <m/>
    <m/>
    <m/>
    <n v="16978"/>
    <n v="12675"/>
    <m/>
    <m/>
  </r>
  <r>
    <x v="0"/>
    <x v="0"/>
    <s v="No"/>
    <e v="#N/A"/>
    <n v="37"/>
    <m/>
    <m/>
    <m/>
    <e v="#N/A"/>
    <s v="182390"/>
    <x v="283"/>
    <x v="160"/>
    <x v="18"/>
    <x v="2"/>
    <m/>
    <m/>
    <m/>
    <n v="14925"/>
    <n v="14925"/>
    <m/>
    <m/>
  </r>
  <r>
    <x v="0"/>
    <x v="0"/>
    <s v="OK"/>
    <e v="#N/A"/>
    <n v="153"/>
    <m/>
    <m/>
    <m/>
    <e v="#N/A"/>
    <s v="182490"/>
    <x v="284"/>
    <x v="159"/>
    <x v="18"/>
    <x v="2"/>
    <m/>
    <m/>
    <m/>
    <n v="20248"/>
    <n v="20248"/>
    <m/>
    <m/>
  </r>
  <r>
    <x v="0"/>
    <x v="0"/>
    <s v="No"/>
    <e v="#N/A"/>
    <n v="136"/>
    <m/>
    <m/>
    <m/>
    <e v="#N/A"/>
    <s v="182571"/>
    <x v="285"/>
    <x v="160"/>
    <x v="18"/>
    <x v="2"/>
    <m/>
    <m/>
    <m/>
    <n v="7968"/>
    <n v="7968"/>
    <m/>
    <m/>
  </r>
  <r>
    <x v="0"/>
    <x v="0"/>
    <s v="No"/>
    <e v="#N/A"/>
    <n v="65"/>
    <m/>
    <m/>
    <m/>
    <e v="#N/A"/>
    <s v="182590"/>
    <x v="286"/>
    <x v="155"/>
    <x v="18"/>
    <x v="2"/>
    <m/>
    <m/>
    <m/>
    <n v="22366"/>
    <n v="10500"/>
    <m/>
    <m/>
  </r>
  <r>
    <x v="0"/>
    <x v="0"/>
    <s v="OK"/>
    <e v="#N/A"/>
    <n v="153"/>
    <m/>
    <m/>
    <m/>
    <e v="#N/A"/>
    <s v="182610"/>
    <x v="287"/>
    <x v="160"/>
    <x v="18"/>
    <x v="2"/>
    <m/>
    <m/>
    <m/>
    <n v="24260"/>
    <n v="24260"/>
    <m/>
    <m/>
  </r>
  <r>
    <x v="0"/>
    <x v="0"/>
    <s v="OK"/>
    <e v="#N/A"/>
    <n v="153"/>
    <m/>
    <m/>
    <m/>
    <e v="#N/A"/>
    <s v="182861"/>
    <x v="288"/>
    <x v="159"/>
    <x v="18"/>
    <x v="2"/>
    <m/>
    <m/>
    <m/>
    <n v="19190"/>
    <n v="19190"/>
    <m/>
    <m/>
  </r>
  <r>
    <x v="0"/>
    <x v="0"/>
    <s v="No"/>
    <s v="LLF"/>
    <n v="113"/>
    <m/>
    <m/>
    <m/>
    <e v="#N/A"/>
    <s v="202461"/>
    <x v="289"/>
    <x v="161"/>
    <x v="19"/>
    <x v="2"/>
    <m/>
    <m/>
    <m/>
    <n v="51857"/>
    <n v="51857"/>
    <m/>
    <m/>
  </r>
  <r>
    <x v="0"/>
    <x v="0"/>
    <s v="No"/>
    <e v="#N/A"/>
    <n v="108"/>
    <m/>
    <m/>
    <m/>
    <e v="#N/A"/>
    <s v="200590"/>
    <x v="290"/>
    <x v="162"/>
    <x v="19"/>
    <x v="2"/>
    <m/>
    <m/>
    <m/>
    <n v="29949"/>
    <n v="29949"/>
    <m/>
    <m/>
  </r>
  <r>
    <x v="0"/>
    <x v="0"/>
    <s v="OK"/>
    <e v="#N/A"/>
    <n v="153"/>
    <m/>
    <m/>
    <m/>
    <e v="#N/A"/>
    <s v="202950"/>
    <x v="291"/>
    <x v="163"/>
    <x v="19"/>
    <x v="2"/>
    <m/>
    <m/>
    <m/>
    <n v="32700"/>
    <n v="32700"/>
    <m/>
    <m/>
  </r>
  <r>
    <x v="0"/>
    <x v="0"/>
    <s v="OK"/>
    <e v="#N/A"/>
    <n v="153"/>
    <m/>
    <m/>
    <m/>
    <e v="#N/A"/>
    <s v="200941"/>
    <x v="292"/>
    <x v="164"/>
    <x v="19"/>
    <x v="2"/>
    <m/>
    <m/>
    <m/>
    <n v="18098"/>
    <n v="18098"/>
    <m/>
    <m/>
  </r>
  <r>
    <x v="0"/>
    <x v="0"/>
    <s v="No"/>
    <e v="#N/A"/>
    <n v="54"/>
    <m/>
    <m/>
    <m/>
    <s v="Yes"/>
    <s v="201510"/>
    <x v="293"/>
    <x v="165"/>
    <x v="19"/>
    <x v="2"/>
    <m/>
    <m/>
    <m/>
    <n v="36040"/>
    <n v="29840"/>
    <m/>
    <m/>
  </r>
  <r>
    <x v="0"/>
    <x v="0"/>
    <s v="No"/>
    <e v="#N/A"/>
    <n v="96"/>
    <m/>
    <m/>
    <m/>
    <e v="#N/A"/>
    <s v="201702"/>
    <x v="294"/>
    <x v="166"/>
    <x v="19"/>
    <x v="2"/>
    <m/>
    <m/>
    <m/>
    <n v="46089"/>
    <n v="46089"/>
    <m/>
    <m/>
  </r>
  <r>
    <x v="0"/>
    <x v="0"/>
    <s v="OK"/>
    <e v="#N/A"/>
    <n v="134"/>
    <m/>
    <m/>
    <m/>
    <e v="#N/A"/>
    <s v="201680"/>
    <x v="295"/>
    <x v="167"/>
    <x v="19"/>
    <x v="2"/>
    <m/>
    <m/>
    <m/>
    <n v="31504"/>
    <n v="29000"/>
    <m/>
    <m/>
  </r>
  <r>
    <x v="0"/>
    <x v="0"/>
    <s v="OK"/>
    <s v="LLF"/>
    <n v="153"/>
    <m/>
    <m/>
    <m/>
    <e v="#N/A"/>
    <s v="201712"/>
    <x v="296"/>
    <x v="168"/>
    <x v="19"/>
    <x v="2"/>
    <m/>
    <m/>
    <m/>
    <n v="46874"/>
    <n v="46874"/>
    <m/>
    <m/>
  </r>
  <r>
    <x v="0"/>
    <x v="0"/>
    <s v="No"/>
    <e v="#N/A"/>
    <n v="24"/>
    <m/>
    <m/>
    <m/>
    <e v="#N/A"/>
    <s v="201700"/>
    <x v="297"/>
    <x v="169"/>
    <x v="19"/>
    <x v="2"/>
    <m/>
    <m/>
    <m/>
    <n v="35985"/>
    <n v="26000"/>
    <m/>
    <m/>
  </r>
  <r>
    <x v="0"/>
    <x v="0"/>
    <s v="No"/>
    <e v="#N/A"/>
    <n v="36"/>
    <m/>
    <m/>
    <m/>
    <e v="#N/A"/>
    <s v="201701"/>
    <x v="298"/>
    <x v="170"/>
    <x v="19"/>
    <x v="2"/>
    <m/>
    <m/>
    <m/>
    <n v="19993"/>
    <n v="13425"/>
    <m/>
    <m/>
  </r>
  <r>
    <x v="0"/>
    <x v="0"/>
    <e v="#REF!"/>
    <e v="#N/A"/>
    <e v="#N/A"/>
    <m/>
    <m/>
    <m/>
    <e v="#N/A"/>
    <m/>
    <x v="299"/>
    <x v="143"/>
    <x v="16"/>
    <x v="3"/>
    <m/>
    <m/>
    <m/>
    <n v="22532"/>
    <n v="21869"/>
    <m/>
    <m/>
  </r>
  <r>
    <x v="0"/>
    <x v="0"/>
    <s v="No"/>
    <s v="LLF"/>
    <n v="331"/>
    <m/>
    <m/>
    <m/>
    <e v="#N/A"/>
    <s v="201711"/>
    <x v="300"/>
    <x v="171"/>
    <x v="19"/>
    <x v="2"/>
    <m/>
    <m/>
    <m/>
    <n v="44867"/>
    <n v="45530"/>
    <m/>
    <m/>
  </r>
  <r>
    <x v="0"/>
    <x v="0"/>
    <s v="OK"/>
    <e v="#N/A"/>
    <n v="153"/>
    <m/>
    <m/>
    <m/>
    <e v="#N/A"/>
    <s v="201713"/>
    <x v="301"/>
    <x v="172"/>
    <x v="19"/>
    <x v="2"/>
    <m/>
    <m/>
    <m/>
    <n v="64067"/>
    <n v="64067"/>
    <m/>
    <m/>
  </r>
  <r>
    <x v="0"/>
    <x v="0"/>
    <e v="#REF!"/>
    <e v="#N/A"/>
    <e v="#N/A"/>
    <m/>
    <m/>
    <m/>
    <e v="#N/A"/>
    <m/>
    <x v="302"/>
    <x v="143"/>
    <x v="16"/>
    <x v="3"/>
    <m/>
    <m/>
    <m/>
    <n v="16636"/>
    <n v="2479.1700000017881"/>
    <m/>
    <m/>
  </r>
  <r>
    <x v="0"/>
    <x v="0"/>
    <s v="No"/>
    <e v="#N/A"/>
    <n v="42"/>
    <m/>
    <m/>
    <m/>
    <e v="#N/A"/>
    <s v="201730"/>
    <x v="303"/>
    <x v="173"/>
    <x v="19"/>
    <x v="2"/>
    <m/>
    <m/>
    <m/>
    <n v="14329"/>
    <n v="13476"/>
    <m/>
    <m/>
  </r>
  <r>
    <x v="0"/>
    <x v="0"/>
    <s v="No"/>
    <e v="#N/A"/>
    <n v="15"/>
    <m/>
    <m/>
    <m/>
    <e v="#N/A"/>
    <s v="201740"/>
    <x v="304"/>
    <x v="174"/>
    <x v="19"/>
    <x v="2"/>
    <m/>
    <m/>
    <m/>
    <n v="17675"/>
    <n v="6000"/>
    <m/>
    <m/>
  </r>
  <r>
    <x v="0"/>
    <x v="0"/>
    <s v="No"/>
    <e v="#N/A"/>
    <n v="14"/>
    <m/>
    <m/>
    <m/>
    <e v="#N/A"/>
    <s v="201690"/>
    <x v="305"/>
    <x v="175"/>
    <x v="19"/>
    <x v="2"/>
    <m/>
    <m/>
    <m/>
    <n v="23618"/>
    <n v="13600"/>
    <m/>
    <m/>
  </r>
  <r>
    <x v="0"/>
    <x v="0"/>
    <s v="OK"/>
    <e v="#N/A"/>
    <n v="97"/>
    <m/>
    <m/>
    <m/>
    <e v="#N/A"/>
    <s v="202460"/>
    <x v="306"/>
    <x v="176"/>
    <x v="19"/>
    <x v="2"/>
    <m/>
    <m/>
    <m/>
    <n v="64383"/>
    <n v="25000"/>
    <m/>
    <m/>
  </r>
  <r>
    <x v="0"/>
    <x v="0"/>
    <s v="No"/>
    <e v="#N/A"/>
    <n v="58"/>
    <m/>
    <m/>
    <m/>
    <e v="#N/A"/>
    <s v="202480"/>
    <x v="307"/>
    <x v="177"/>
    <x v="19"/>
    <x v="2"/>
    <m/>
    <m/>
    <m/>
    <n v="58841"/>
    <n v="42000"/>
    <m/>
    <m/>
  </r>
  <r>
    <x v="0"/>
    <x v="0"/>
    <s v="No"/>
    <e v="#N/A"/>
    <n v="46"/>
    <m/>
    <m/>
    <m/>
    <e v="#N/A"/>
    <s v="202491"/>
    <x v="308"/>
    <x v="178"/>
    <x v="19"/>
    <x v="2"/>
    <m/>
    <m/>
    <m/>
    <n v="22119"/>
    <n v="22119"/>
    <m/>
    <m/>
  </r>
  <r>
    <x v="0"/>
    <x v="0"/>
    <s v="No"/>
    <s v="LLF"/>
    <n v="114"/>
    <m/>
    <m/>
    <m/>
    <e v="#N/A"/>
    <s v="210440"/>
    <x v="309"/>
    <x v="179"/>
    <x v="20"/>
    <x v="2"/>
    <m/>
    <m/>
    <m/>
    <n v="14446"/>
    <n v="14446"/>
    <m/>
    <m/>
  </r>
  <r>
    <x v="0"/>
    <x v="0"/>
    <s v="OK"/>
    <s v="LLF"/>
    <n v="153"/>
    <m/>
    <m/>
    <m/>
    <s v="Yes"/>
    <s v="212130"/>
    <x v="310"/>
    <x v="179"/>
    <x v="20"/>
    <x v="2"/>
    <m/>
    <m/>
    <m/>
    <n v="50109"/>
    <n v="50109"/>
    <m/>
    <m/>
  </r>
  <r>
    <x v="0"/>
    <x v="0"/>
    <s v="No"/>
    <e v="#N/A"/>
    <n v="102"/>
    <m/>
    <m/>
    <m/>
    <e v="#N/A"/>
    <s v="210460"/>
    <x v="311"/>
    <x v="180"/>
    <x v="20"/>
    <x v="2"/>
    <m/>
    <m/>
    <m/>
    <n v="2116"/>
    <n v="2000"/>
    <m/>
    <m/>
  </r>
  <r>
    <x v="0"/>
    <x v="0"/>
    <s v="No"/>
    <e v="#N/A"/>
    <n v="53"/>
    <m/>
    <m/>
    <m/>
    <e v="#N/A"/>
    <s v="211430"/>
    <x v="312"/>
    <x v="180"/>
    <x v="20"/>
    <x v="2"/>
    <m/>
    <m/>
    <m/>
    <n v="6137"/>
    <n v="2300"/>
    <m/>
    <m/>
  </r>
  <r>
    <x v="0"/>
    <x v="0"/>
    <s v="OK"/>
    <e v="#N/A"/>
    <n v="153"/>
    <m/>
    <m/>
    <m/>
    <e v="#N/A"/>
    <s v="210630"/>
    <x v="313"/>
    <x v="181"/>
    <x v="20"/>
    <x v="2"/>
    <m/>
    <m/>
    <m/>
    <n v="19766"/>
    <n v="19766"/>
    <m/>
    <m/>
  </r>
  <r>
    <x v="0"/>
    <x v="0"/>
    <s v="No"/>
    <e v="#N/A"/>
    <n v="63"/>
    <m/>
    <m/>
    <m/>
    <e v="#N/A"/>
    <s v="211120"/>
    <x v="314"/>
    <x v="181"/>
    <x v="20"/>
    <x v="2"/>
    <m/>
    <m/>
    <m/>
    <n v="15541"/>
    <n v="13000"/>
    <m/>
    <m/>
  </r>
  <r>
    <x v="0"/>
    <x v="0"/>
    <s v="No"/>
    <e v="#N/A"/>
    <n v="94"/>
    <m/>
    <m/>
    <m/>
    <e v="#N/A"/>
    <s v="210730"/>
    <x v="315"/>
    <x v="182"/>
    <x v="20"/>
    <x v="2"/>
    <m/>
    <m/>
    <m/>
    <n v="14534"/>
    <n v="11633.5"/>
    <m/>
    <m/>
  </r>
  <r>
    <x v="0"/>
    <x v="0"/>
    <s v="No"/>
    <e v="#N/A"/>
    <n v="18"/>
    <m/>
    <m/>
    <m/>
    <e v="#N/A"/>
    <s v="212070"/>
    <x v="316"/>
    <x v="182"/>
    <x v="20"/>
    <x v="2"/>
    <m/>
    <m/>
    <m/>
    <n v="14746"/>
    <n v="8000"/>
    <m/>
    <m/>
  </r>
  <r>
    <x v="0"/>
    <x v="0"/>
    <s v="No"/>
    <e v="#N/A"/>
    <n v="71"/>
    <m/>
    <m/>
    <m/>
    <e v="#N/A"/>
    <s v="212890"/>
    <x v="317"/>
    <x v="182"/>
    <x v="20"/>
    <x v="2"/>
    <m/>
    <m/>
    <m/>
    <n v="14746"/>
    <n v="10746"/>
    <m/>
    <m/>
  </r>
  <r>
    <x v="0"/>
    <x v="0"/>
    <s v="OK"/>
    <e v="#N/A"/>
    <n v="153"/>
    <m/>
    <m/>
    <m/>
    <e v="#N/A"/>
    <s v="210950"/>
    <x v="318"/>
    <x v="183"/>
    <x v="20"/>
    <x v="2"/>
    <m/>
    <m/>
    <m/>
    <n v="19105"/>
    <n v="19105"/>
    <m/>
    <m/>
  </r>
  <r>
    <x v="0"/>
    <x v="0"/>
    <s v="OK"/>
    <e v="#N/A"/>
    <n v="153"/>
    <m/>
    <m/>
    <m/>
    <e v="#N/A"/>
    <s v="212320"/>
    <x v="319"/>
    <x v="183"/>
    <x v="20"/>
    <x v="2"/>
    <m/>
    <m/>
    <m/>
    <n v="44511"/>
    <n v="44511"/>
    <m/>
    <m/>
  </r>
  <r>
    <x v="0"/>
    <x v="0"/>
    <s v="OK"/>
    <e v="#N/A"/>
    <n v="153"/>
    <m/>
    <m/>
    <m/>
    <e v="#N/A"/>
    <s v="212361"/>
    <x v="320"/>
    <x v="183"/>
    <x v="20"/>
    <x v="2"/>
    <m/>
    <m/>
    <m/>
    <n v="2116"/>
    <n v="2116"/>
    <m/>
    <m/>
  </r>
  <r>
    <x v="0"/>
    <x v="0"/>
    <s v="No"/>
    <e v="#N/A"/>
    <n v="80"/>
    <m/>
    <m/>
    <m/>
    <e v="#N/A"/>
    <s v="211830"/>
    <x v="321"/>
    <x v="184"/>
    <x v="20"/>
    <x v="2"/>
    <m/>
    <m/>
    <m/>
    <n v="18629"/>
    <n v="18629"/>
    <m/>
    <m/>
  </r>
  <r>
    <x v="0"/>
    <x v="0"/>
    <s v="No"/>
    <e v="#N/A"/>
    <n v="66"/>
    <m/>
    <m/>
    <m/>
    <e v="#N/A"/>
    <s v="212570"/>
    <x v="322"/>
    <x v="184"/>
    <x v="20"/>
    <x v="2"/>
    <m/>
    <m/>
    <m/>
    <n v="11753"/>
    <n v="9000"/>
    <m/>
    <m/>
  </r>
  <r>
    <x v="0"/>
    <x v="0"/>
    <s v="OK"/>
    <e v="#N/A"/>
    <n v="153"/>
    <m/>
    <m/>
    <m/>
    <e v="#N/A"/>
    <s v="211930"/>
    <x v="323"/>
    <x v="181"/>
    <x v="20"/>
    <x v="2"/>
    <m/>
    <m/>
    <m/>
    <n v="10499"/>
    <n v="10499"/>
    <m/>
    <m/>
  </r>
  <r>
    <x v="0"/>
    <x v="0"/>
    <s v="OK"/>
    <e v="#N/A"/>
    <n v="153"/>
    <m/>
    <m/>
    <m/>
    <e v="#N/A"/>
    <s v="211970"/>
    <x v="324"/>
    <x v="184"/>
    <x v="20"/>
    <x v="2"/>
    <m/>
    <m/>
    <m/>
    <n v="17492"/>
    <n v="17492"/>
    <m/>
    <m/>
  </r>
  <r>
    <x v="0"/>
    <x v="0"/>
    <s v="No"/>
    <e v="#N/A"/>
    <n v="60"/>
    <m/>
    <m/>
    <m/>
    <e v="#N/A"/>
    <s v="212000"/>
    <x v="325"/>
    <x v="181"/>
    <x v="20"/>
    <x v="2"/>
    <m/>
    <m/>
    <m/>
    <n v="11383"/>
    <n v="11383"/>
    <m/>
    <m/>
  </r>
  <r>
    <x v="0"/>
    <x v="0"/>
    <s v="No"/>
    <e v="#N/A"/>
    <n v="3"/>
    <m/>
    <m/>
    <m/>
    <e v="#N/A"/>
    <s v="213000"/>
    <x v="326"/>
    <x v="181"/>
    <x v="20"/>
    <x v="2"/>
    <m/>
    <m/>
    <m/>
    <n v="7873"/>
    <n v="7873"/>
    <m/>
    <m/>
  </r>
  <r>
    <x v="0"/>
    <x v="0"/>
    <s v="No"/>
    <e v="#N/A"/>
    <n v="83"/>
    <m/>
    <m/>
    <m/>
    <e v="#N/A"/>
    <s v="212450"/>
    <x v="327"/>
    <x v="181"/>
    <x v="20"/>
    <x v="2"/>
    <m/>
    <m/>
    <m/>
    <n v="8649"/>
    <n v="8649"/>
    <m/>
    <m/>
  </r>
  <r>
    <x v="0"/>
    <x v="0"/>
    <s v="No"/>
    <e v="#N/A"/>
    <n v="47"/>
    <m/>
    <m/>
    <m/>
    <e v="#N/A"/>
    <s v="212630"/>
    <x v="328"/>
    <x v="181"/>
    <x v="20"/>
    <x v="2"/>
    <m/>
    <m/>
    <m/>
    <n v="19069"/>
    <n v="19069"/>
    <m/>
    <m/>
  </r>
  <r>
    <x v="0"/>
    <x v="0"/>
    <s v="No"/>
    <e v="#N/A"/>
    <n v="153"/>
    <m/>
    <m/>
    <m/>
    <e v="#N/A"/>
    <s v="213020"/>
    <x v="329"/>
    <x v="185"/>
    <x v="20"/>
    <x v="2"/>
    <m/>
    <m/>
    <m/>
    <n v="37064"/>
    <n v="37064"/>
    <m/>
    <m/>
  </r>
  <r>
    <x v="0"/>
    <x v="0"/>
    <s v="No"/>
    <e v="#N/A"/>
    <n v="124"/>
    <m/>
    <m/>
    <m/>
    <e v="#N/A"/>
    <s v="210540"/>
    <x v="330"/>
    <x v="186"/>
    <x v="20"/>
    <x v="2"/>
    <m/>
    <m/>
    <m/>
    <n v="40353"/>
    <n v="40353"/>
    <m/>
    <m/>
  </r>
  <r>
    <x v="0"/>
    <x v="0"/>
    <s v="No"/>
    <e v="#N/A"/>
    <n v="128"/>
    <m/>
    <m/>
    <m/>
    <e v="#N/A"/>
    <s v="211921"/>
    <x v="331"/>
    <x v="186"/>
    <x v="20"/>
    <x v="2"/>
    <m/>
    <m/>
    <m/>
    <n v="24343"/>
    <n v="24343"/>
    <m/>
    <m/>
  </r>
  <r>
    <x v="0"/>
    <x v="0"/>
    <s v="OK"/>
    <e v="#N/A"/>
    <n v="153"/>
    <m/>
    <m/>
    <m/>
    <e v="#N/A"/>
    <s v="212380"/>
    <x v="332"/>
    <x v="186"/>
    <x v="20"/>
    <x v="2"/>
    <m/>
    <m/>
    <m/>
    <n v="5252"/>
    <n v="5252"/>
    <m/>
    <m/>
  </r>
  <r>
    <x v="0"/>
    <x v="0"/>
    <s v="OK"/>
    <e v="#N/A"/>
    <n v="153"/>
    <m/>
    <m/>
    <m/>
    <e v="#N/A"/>
    <s v="210690"/>
    <x v="333"/>
    <x v="187"/>
    <x v="20"/>
    <x v="2"/>
    <m/>
    <m/>
    <m/>
    <n v="53762"/>
    <n v="53762"/>
    <m/>
    <m/>
  </r>
  <r>
    <x v="1"/>
    <x v="0"/>
    <s v="OK"/>
    <e v="#N/A"/>
    <n v="153"/>
    <m/>
    <m/>
    <m/>
    <e v="#N/A"/>
    <s v="030480"/>
    <x v="0"/>
    <x v="0"/>
    <x v="0"/>
    <x v="0"/>
    <m/>
    <m/>
    <m/>
    <n v="10439"/>
    <n v="10439"/>
    <m/>
    <m/>
  </r>
  <r>
    <x v="1"/>
    <x v="0"/>
    <s v="OK"/>
    <e v="#N/A"/>
    <n v="153"/>
    <m/>
    <m/>
    <m/>
    <e v="#N/A"/>
    <s v="032500"/>
    <x v="1"/>
    <x v="0"/>
    <x v="0"/>
    <x v="0"/>
    <m/>
    <m/>
    <m/>
    <n v="98312"/>
    <n v="98312"/>
    <m/>
    <m/>
  </r>
  <r>
    <x v="1"/>
    <x v="0"/>
    <s v="OK"/>
    <e v="#N/A"/>
    <n v="153"/>
    <m/>
    <m/>
    <m/>
    <e v="#N/A"/>
    <s v="031050"/>
    <x v="2"/>
    <x v="1"/>
    <x v="0"/>
    <x v="0"/>
    <m/>
    <m/>
    <m/>
    <n v="132455"/>
    <n v="132455"/>
    <m/>
    <m/>
  </r>
  <r>
    <x v="1"/>
    <x v="0"/>
    <s v="OK"/>
    <e v="#N/A"/>
    <n v="328"/>
    <m/>
    <m/>
    <m/>
    <e v="#N/A"/>
    <s v="031060"/>
    <x v="3"/>
    <x v="1"/>
    <x v="0"/>
    <x v="0"/>
    <m/>
    <m/>
    <m/>
    <n v="20740"/>
    <n v="20740"/>
    <m/>
    <m/>
  </r>
  <r>
    <x v="1"/>
    <x v="0"/>
    <s v="OK"/>
    <e v="#N/A"/>
    <n v="153"/>
    <m/>
    <m/>
    <m/>
    <e v="#N/A"/>
    <s v="031620"/>
    <x v="4"/>
    <x v="1"/>
    <x v="0"/>
    <x v="0"/>
    <m/>
    <m/>
    <m/>
    <n v="36072"/>
    <n v="36072"/>
    <m/>
    <m/>
  </r>
  <r>
    <x v="1"/>
    <x v="0"/>
    <s v="OK"/>
    <e v="#N/A"/>
    <n v="153"/>
    <m/>
    <m/>
    <m/>
    <e v="#N/A"/>
    <s v="031851"/>
    <x v="5"/>
    <x v="1"/>
    <x v="0"/>
    <x v="0"/>
    <m/>
    <m/>
    <m/>
    <n v="7170"/>
    <n v="7170"/>
    <m/>
    <m/>
  </r>
  <r>
    <x v="1"/>
    <x v="0"/>
    <s v="OK"/>
    <e v="#N/A"/>
    <n v="153"/>
    <m/>
    <m/>
    <m/>
    <e v="#N/A"/>
    <s v="032020"/>
    <x v="6"/>
    <x v="1"/>
    <x v="0"/>
    <x v="0"/>
    <m/>
    <m/>
    <m/>
    <n v="43753"/>
    <n v="43753"/>
    <m/>
    <m/>
  </r>
  <r>
    <x v="1"/>
    <x v="0"/>
    <s v="OK"/>
    <e v="#N/A"/>
    <n v="153"/>
    <m/>
    <m/>
    <m/>
    <e v="#N/A"/>
    <s v="031901"/>
    <x v="7"/>
    <x v="2"/>
    <x v="0"/>
    <x v="0"/>
    <m/>
    <m/>
    <m/>
    <n v="53286"/>
    <n v="53286"/>
    <m/>
    <m/>
  </r>
  <r>
    <x v="1"/>
    <x v="0"/>
    <s v="No"/>
    <e v="#N/A"/>
    <n v="153"/>
    <m/>
    <m/>
    <m/>
    <e v="#N/A"/>
    <s v="032621"/>
    <x v="8"/>
    <x v="3"/>
    <x v="0"/>
    <x v="0"/>
    <m/>
    <m/>
    <m/>
    <n v="160533"/>
    <n v="160533"/>
    <m/>
    <m/>
  </r>
  <r>
    <x v="1"/>
    <x v="0"/>
    <s v="No"/>
    <e v="#N/A"/>
    <n v="106"/>
    <m/>
    <m/>
    <m/>
    <e v="#N/A"/>
    <s v="032880"/>
    <x v="9"/>
    <x v="2"/>
    <x v="0"/>
    <x v="0"/>
    <m/>
    <m/>
    <m/>
    <n v="32150"/>
    <n v="30000"/>
    <m/>
    <m/>
  </r>
  <r>
    <x v="1"/>
    <x v="0"/>
    <s v="OK"/>
    <e v="#N/A"/>
    <n v="153"/>
    <m/>
    <m/>
    <m/>
    <e v="#N/A"/>
    <s v="091081"/>
    <x v="10"/>
    <x v="4"/>
    <x v="1"/>
    <x v="0"/>
    <m/>
    <m/>
    <m/>
    <n v="5585"/>
    <n v="5585"/>
    <m/>
    <m/>
  </r>
  <r>
    <x v="1"/>
    <x v="0"/>
    <s v="No"/>
    <e v="#N/A"/>
    <n v="16"/>
    <m/>
    <m/>
    <m/>
    <e v="#N/A"/>
    <s v="091670"/>
    <x v="11"/>
    <x v="4"/>
    <x v="1"/>
    <x v="0"/>
    <m/>
    <m/>
    <m/>
    <n v="8476"/>
    <n v="5300"/>
    <m/>
    <m/>
  </r>
  <r>
    <x v="1"/>
    <x v="0"/>
    <s v="No"/>
    <e v="#N/A"/>
    <n v="104"/>
    <m/>
    <m/>
    <m/>
    <e v="#N/A"/>
    <s v="091290"/>
    <x v="12"/>
    <x v="5"/>
    <x v="1"/>
    <x v="0"/>
    <m/>
    <m/>
    <m/>
    <n v="262464"/>
    <n v="262464"/>
    <m/>
    <m/>
  </r>
  <r>
    <x v="1"/>
    <x v="0"/>
    <s v="No"/>
    <e v="#N/A"/>
    <n v="56"/>
    <m/>
    <m/>
    <m/>
    <s v="Yes"/>
    <s v="091340"/>
    <x v="13"/>
    <x v="6"/>
    <x v="1"/>
    <x v="0"/>
    <m/>
    <m/>
    <m/>
    <n v="3825"/>
    <n v="3825"/>
    <m/>
    <m/>
  </r>
  <r>
    <x v="1"/>
    <x v="0"/>
    <s v="OK"/>
    <e v="#N/A"/>
    <n v="153"/>
    <m/>
    <m/>
    <m/>
    <e v="#N/A"/>
    <s v="091390"/>
    <x v="14"/>
    <x v="6"/>
    <x v="1"/>
    <x v="0"/>
    <m/>
    <m/>
    <m/>
    <n v="41841"/>
    <n v="41841"/>
    <m/>
    <m/>
  </r>
  <r>
    <x v="1"/>
    <x v="0"/>
    <s v="No"/>
    <e v="#N/A"/>
    <n v="57"/>
    <m/>
    <m/>
    <m/>
    <e v="#N/A"/>
    <s v="091460"/>
    <x v="15"/>
    <x v="7"/>
    <x v="1"/>
    <x v="0"/>
    <m/>
    <m/>
    <m/>
    <n v="18477"/>
    <n v="18477"/>
    <m/>
    <m/>
  </r>
  <r>
    <x v="1"/>
    <x v="0"/>
    <s v="No"/>
    <e v="#N/A"/>
    <n v="51"/>
    <m/>
    <m/>
    <m/>
    <e v="#N/A"/>
    <s v="091940"/>
    <x v="16"/>
    <x v="7"/>
    <x v="1"/>
    <x v="0"/>
    <m/>
    <m/>
    <m/>
    <n v="18445"/>
    <n v="13833.75"/>
    <m/>
    <m/>
  </r>
  <r>
    <x v="1"/>
    <x v="0"/>
    <s v="OK"/>
    <e v="#N/A"/>
    <n v="153"/>
    <m/>
    <m/>
    <m/>
    <e v="#N/A"/>
    <s v="091580"/>
    <x v="17"/>
    <x v="7"/>
    <x v="1"/>
    <x v="0"/>
    <m/>
    <m/>
    <m/>
    <n v="16483"/>
    <n v="16483"/>
    <m/>
    <m/>
  </r>
  <r>
    <x v="1"/>
    <x v="0"/>
    <s v="No"/>
    <e v="#N/A"/>
    <n v="10"/>
    <m/>
    <m/>
    <m/>
    <e v="#N/A"/>
    <s v="091950"/>
    <x v="18"/>
    <x v="8"/>
    <x v="1"/>
    <x v="0"/>
    <m/>
    <m/>
    <m/>
    <n v="41084"/>
    <n v="24000"/>
    <m/>
    <m/>
  </r>
  <r>
    <x v="1"/>
    <x v="0"/>
    <s v="OK"/>
    <e v="#N/A"/>
    <n v="153"/>
    <m/>
    <m/>
    <m/>
    <s v="Yes"/>
    <s v="091551"/>
    <x v="19"/>
    <x v="8"/>
    <x v="1"/>
    <x v="0"/>
    <m/>
    <m/>
    <m/>
    <n v="82541"/>
    <n v="82541"/>
    <m/>
    <m/>
  </r>
  <r>
    <x v="1"/>
    <x v="0"/>
    <s v="OK"/>
    <e v="#N/A"/>
    <n v="153"/>
    <m/>
    <m/>
    <m/>
    <e v="#N/A"/>
    <s v="092900"/>
    <x v="20"/>
    <x v="8"/>
    <x v="1"/>
    <x v="0"/>
    <m/>
    <m/>
    <m/>
    <n v="22089"/>
    <n v="22089"/>
    <m/>
    <m/>
  </r>
  <r>
    <x v="1"/>
    <x v="0"/>
    <s v="OK"/>
    <e v="#N/A"/>
    <n v="153"/>
    <m/>
    <m/>
    <m/>
    <e v="#N/A"/>
    <s v="091920"/>
    <x v="21"/>
    <x v="9"/>
    <x v="1"/>
    <x v="0"/>
    <m/>
    <m/>
    <m/>
    <n v="68597"/>
    <n v="68597"/>
    <m/>
    <m/>
  </r>
  <r>
    <x v="1"/>
    <x v="0"/>
    <s v="OK"/>
    <e v="#N/A"/>
    <n v="153"/>
    <m/>
    <m/>
    <m/>
    <e v="#N/A"/>
    <s v="091990"/>
    <x v="22"/>
    <x v="6"/>
    <x v="1"/>
    <x v="0"/>
    <m/>
    <m/>
    <m/>
    <n v="23883"/>
    <n v="23883"/>
    <m/>
    <m/>
  </r>
  <r>
    <x v="1"/>
    <x v="0"/>
    <s v="OK"/>
    <e v="#N/A"/>
    <n v="330"/>
    <m/>
    <m/>
    <m/>
    <e v="#N/A"/>
    <s v="092061"/>
    <x v="23"/>
    <x v="10"/>
    <x v="1"/>
    <x v="0"/>
    <m/>
    <m/>
    <m/>
    <n v="1334"/>
    <n v="1350"/>
    <m/>
    <m/>
  </r>
  <r>
    <x v="1"/>
    <x v="0"/>
    <s v="OK"/>
    <e v="#N/A"/>
    <n v="153"/>
    <m/>
    <m/>
    <m/>
    <e v="#N/A"/>
    <s v="092250"/>
    <x v="24"/>
    <x v="4"/>
    <x v="1"/>
    <x v="0"/>
    <m/>
    <m/>
    <m/>
    <n v="38529"/>
    <n v="38529"/>
    <m/>
    <m/>
  </r>
  <r>
    <x v="1"/>
    <x v="0"/>
    <s v="OK"/>
    <e v="#N/A"/>
    <n v="153"/>
    <m/>
    <m/>
    <m/>
    <e v="#N/A"/>
    <s v="092260"/>
    <x v="25"/>
    <x v="5"/>
    <x v="1"/>
    <x v="0"/>
    <m/>
    <m/>
    <m/>
    <n v="19110"/>
    <n v="19110"/>
    <m/>
    <m/>
  </r>
  <r>
    <x v="1"/>
    <x v="0"/>
    <s v="OK"/>
    <e v="#N/A"/>
    <n v="323"/>
    <m/>
    <m/>
    <m/>
    <e v="#N/A"/>
    <s v="092470"/>
    <x v="26"/>
    <x v="10"/>
    <x v="1"/>
    <x v="0"/>
    <m/>
    <m/>
    <m/>
    <n v="45153"/>
    <n v="45153"/>
    <m/>
    <m/>
  </r>
  <r>
    <x v="1"/>
    <x v="0"/>
    <s v="OK"/>
    <e v="#N/A"/>
    <n v="329"/>
    <m/>
    <m/>
    <m/>
    <s v="Yes"/>
    <s v="092881"/>
    <x v="27"/>
    <x v="11"/>
    <x v="1"/>
    <x v="0"/>
    <m/>
    <m/>
    <m/>
    <n v="40549"/>
    <n v="40550"/>
    <m/>
    <m/>
  </r>
  <r>
    <x v="1"/>
    <x v="0"/>
    <s v="OK"/>
    <e v="#N/A"/>
    <n v="153"/>
    <m/>
    <m/>
    <m/>
    <e v="#N/A"/>
    <s v="100660"/>
    <x v="28"/>
    <x v="12"/>
    <x v="2"/>
    <x v="0"/>
    <m/>
    <m/>
    <m/>
    <n v="46313"/>
    <n v="46313"/>
    <m/>
    <m/>
  </r>
  <r>
    <x v="1"/>
    <x v="0"/>
    <s v="OK"/>
    <s v="LLF"/>
    <n v="153"/>
    <m/>
    <m/>
    <m/>
    <s v="Yes"/>
    <s v="100680"/>
    <x v="29"/>
    <x v="13"/>
    <x v="2"/>
    <x v="0"/>
    <m/>
    <m/>
    <m/>
    <n v="196035"/>
    <n v="196035"/>
    <m/>
    <m/>
  </r>
  <r>
    <x v="1"/>
    <x v="0"/>
    <s v="OK"/>
    <s v="LLF"/>
    <n v="153"/>
    <m/>
    <m/>
    <m/>
    <s v="Yes"/>
    <s v="100681"/>
    <x v="30"/>
    <x v="14"/>
    <x v="2"/>
    <x v="0"/>
    <m/>
    <m/>
    <m/>
    <n v="151243"/>
    <n v="151243"/>
    <m/>
    <m/>
  </r>
  <r>
    <x v="1"/>
    <x v="0"/>
    <s v="No"/>
    <e v="#N/A"/>
    <n v="109"/>
    <m/>
    <m/>
    <m/>
    <e v="#N/A"/>
    <s v="100790"/>
    <x v="31"/>
    <x v="15"/>
    <x v="2"/>
    <x v="0"/>
    <m/>
    <m/>
    <m/>
    <n v="66262"/>
    <n v="66262"/>
    <m/>
    <m/>
  </r>
  <r>
    <x v="1"/>
    <x v="0"/>
    <s v="OK"/>
    <e v="#N/A"/>
    <n v="153"/>
    <m/>
    <m/>
    <m/>
    <e v="#N/A"/>
    <s v="100791"/>
    <x v="32"/>
    <x v="16"/>
    <x v="2"/>
    <x v="0"/>
    <m/>
    <m/>
    <m/>
    <n v="63647"/>
    <n v="63647"/>
    <m/>
    <m/>
  </r>
  <r>
    <x v="1"/>
    <x v="0"/>
    <s v="OK"/>
    <e v="#N/A"/>
    <n v="153"/>
    <m/>
    <m/>
    <m/>
    <e v="#N/A"/>
    <s v="101800"/>
    <x v="33"/>
    <x v="17"/>
    <x v="2"/>
    <x v="0"/>
    <m/>
    <m/>
    <m/>
    <n v="55236"/>
    <n v="55236"/>
    <m/>
    <m/>
  </r>
  <r>
    <x v="1"/>
    <x v="0"/>
    <s v="OK"/>
    <e v="#N/A"/>
    <n v="153"/>
    <m/>
    <m/>
    <m/>
    <e v="#N/A"/>
    <s v="102100"/>
    <x v="34"/>
    <x v="18"/>
    <x v="2"/>
    <x v="0"/>
    <m/>
    <m/>
    <m/>
    <n v="90448"/>
    <n v="90448"/>
    <m/>
    <m/>
  </r>
  <r>
    <x v="1"/>
    <x v="0"/>
    <s v="OK"/>
    <e v="#N/A"/>
    <n v="153"/>
    <m/>
    <m/>
    <m/>
    <e v="#N/A"/>
    <s v="100490"/>
    <x v="35"/>
    <x v="19"/>
    <x v="2"/>
    <x v="0"/>
    <m/>
    <m/>
    <m/>
    <n v="48274"/>
    <n v="48274"/>
    <m/>
    <m/>
  </r>
  <r>
    <x v="1"/>
    <x v="0"/>
    <s v="No"/>
    <e v="#N/A"/>
    <n v="88"/>
    <m/>
    <m/>
    <m/>
    <e v="#N/A"/>
    <s v="102300"/>
    <x v="36"/>
    <x v="12"/>
    <x v="2"/>
    <x v="0"/>
    <m/>
    <m/>
    <m/>
    <n v="44134"/>
    <n v="44134"/>
    <m/>
    <m/>
  </r>
  <r>
    <x v="1"/>
    <x v="0"/>
    <s v="OK"/>
    <e v="#N/A"/>
    <n v="153"/>
    <m/>
    <m/>
    <m/>
    <e v="#N/A"/>
    <s v="112180"/>
    <x v="37"/>
    <x v="20"/>
    <x v="3"/>
    <x v="0"/>
    <m/>
    <m/>
    <m/>
    <n v="75631"/>
    <n v="75631"/>
    <m/>
    <m/>
  </r>
  <r>
    <x v="1"/>
    <x v="0"/>
    <s v="OK"/>
    <e v="#N/A"/>
    <n v="153"/>
    <m/>
    <m/>
    <m/>
    <e v="#N/A"/>
    <s v="112211"/>
    <x v="38"/>
    <x v="21"/>
    <x v="3"/>
    <x v="0"/>
    <m/>
    <m/>
    <m/>
    <n v="62557"/>
    <n v="62557"/>
    <m/>
    <m/>
  </r>
  <r>
    <x v="1"/>
    <x v="0"/>
    <s v="OK"/>
    <e v="#N/A"/>
    <n v="153"/>
    <m/>
    <m/>
    <m/>
    <e v="#N/A"/>
    <s v="112191"/>
    <x v="39"/>
    <x v="22"/>
    <x v="3"/>
    <x v="0"/>
    <m/>
    <m/>
    <m/>
    <n v="61250"/>
    <n v="61250"/>
    <m/>
    <m/>
  </r>
  <r>
    <x v="1"/>
    <x v="0"/>
    <s v="OK"/>
    <e v="#N/A"/>
    <n v="153"/>
    <m/>
    <m/>
    <m/>
    <e v="#N/A"/>
    <s v="112200"/>
    <x v="40"/>
    <x v="23"/>
    <x v="3"/>
    <x v="0"/>
    <m/>
    <m/>
    <m/>
    <n v="78250"/>
    <n v="78250"/>
    <m/>
    <m/>
  </r>
  <r>
    <x v="1"/>
    <x v="0"/>
    <s v="OK"/>
    <e v="#N/A"/>
    <n v="153"/>
    <m/>
    <m/>
    <m/>
    <s v="Yes"/>
    <s v="112210"/>
    <x v="41"/>
    <x v="24"/>
    <x v="3"/>
    <x v="0"/>
    <m/>
    <m/>
    <m/>
    <n v="164317"/>
    <n v="164317"/>
    <m/>
    <m/>
  </r>
  <r>
    <x v="1"/>
    <x v="0"/>
    <s v="No"/>
    <e v="#N/A"/>
    <n v="138"/>
    <m/>
    <m/>
    <m/>
    <e v="#N/A"/>
    <s v="112220"/>
    <x v="42"/>
    <x v="25"/>
    <x v="3"/>
    <x v="0"/>
    <m/>
    <m/>
    <m/>
    <n v="105594"/>
    <n v="105594"/>
    <m/>
    <m/>
  </r>
  <r>
    <x v="1"/>
    <x v="0"/>
    <s v="OK"/>
    <e v="#N/A"/>
    <n v="153"/>
    <m/>
    <m/>
    <m/>
    <e v="#N/A"/>
    <s v="112230"/>
    <x v="43"/>
    <x v="26"/>
    <x v="3"/>
    <x v="0"/>
    <m/>
    <m/>
    <m/>
    <n v="54059"/>
    <n v="54059"/>
    <m/>
    <m/>
  </r>
  <r>
    <x v="1"/>
    <x v="0"/>
    <s v="OK"/>
    <e v="#N/A"/>
    <n v="153"/>
    <m/>
    <m/>
    <m/>
    <e v="#N/A"/>
    <s v="112240"/>
    <x v="44"/>
    <x v="27"/>
    <x v="3"/>
    <x v="0"/>
    <m/>
    <m/>
    <m/>
    <n v="85873"/>
    <n v="85873"/>
    <m/>
    <m/>
  </r>
  <r>
    <x v="1"/>
    <x v="0"/>
    <s v="OK"/>
    <e v="#N/A"/>
    <n v="153"/>
    <m/>
    <m/>
    <m/>
    <e v="#N/A"/>
    <s v="110040"/>
    <x v="45"/>
    <x v="28"/>
    <x v="3"/>
    <x v="0"/>
    <m/>
    <m/>
    <m/>
    <n v="49587"/>
    <n v="49587"/>
    <m/>
    <m/>
  </r>
  <r>
    <x v="1"/>
    <x v="0"/>
    <s v="OK"/>
    <e v="#N/A"/>
    <n v="153"/>
    <m/>
    <m/>
    <m/>
    <e v="#N/A"/>
    <s v="110531"/>
    <x v="46"/>
    <x v="29"/>
    <x v="3"/>
    <x v="0"/>
    <m/>
    <m/>
    <m/>
    <n v="54495"/>
    <n v="54495"/>
    <m/>
    <m/>
  </r>
  <r>
    <x v="1"/>
    <x v="0"/>
    <s v="OK"/>
    <e v="#N/A"/>
    <n v="153"/>
    <m/>
    <m/>
    <m/>
    <e v="#N/A"/>
    <s v="110750"/>
    <x v="47"/>
    <x v="30"/>
    <x v="3"/>
    <x v="0"/>
    <m/>
    <m/>
    <m/>
    <n v="61474"/>
    <n v="61474"/>
    <m/>
    <m/>
  </r>
  <r>
    <x v="1"/>
    <x v="0"/>
    <s v="No"/>
    <e v="#N/A"/>
    <n v="75"/>
    <m/>
    <m/>
    <m/>
    <e v="#N/A"/>
    <s v="110740"/>
    <x v="48"/>
    <x v="31"/>
    <x v="3"/>
    <x v="0"/>
    <m/>
    <m/>
    <m/>
    <n v="40582"/>
    <n v="40582"/>
    <m/>
    <m/>
  </r>
  <r>
    <x v="1"/>
    <x v="0"/>
    <s v="OK"/>
    <e v="#N/A"/>
    <n v="153"/>
    <m/>
    <m/>
    <m/>
    <e v="#N/A"/>
    <s v="110980"/>
    <x v="49"/>
    <x v="32"/>
    <x v="3"/>
    <x v="0"/>
    <m/>
    <m/>
    <m/>
    <n v="53761"/>
    <n v="53761"/>
    <m/>
    <m/>
  </r>
  <r>
    <x v="1"/>
    <x v="0"/>
    <s v="OK"/>
    <e v="#N/A"/>
    <n v="153"/>
    <m/>
    <m/>
    <m/>
    <e v="#N/A"/>
    <s v="112060"/>
    <x v="50"/>
    <x v="28"/>
    <x v="3"/>
    <x v="0"/>
    <m/>
    <m/>
    <m/>
    <n v="131066"/>
    <n v="131066"/>
    <m/>
    <m/>
  </r>
  <r>
    <x v="1"/>
    <x v="0"/>
    <s v="No"/>
    <e v="#N/A"/>
    <n v="74"/>
    <m/>
    <m/>
    <m/>
    <e v="#N/A"/>
    <s v="112340"/>
    <x v="51"/>
    <x v="28"/>
    <x v="3"/>
    <x v="0"/>
    <m/>
    <m/>
    <m/>
    <n v="32130"/>
    <n v="32130"/>
    <m/>
    <m/>
  </r>
  <r>
    <x v="1"/>
    <x v="0"/>
    <s v="OK"/>
    <e v="#N/A"/>
    <n v="153"/>
    <m/>
    <m/>
    <m/>
    <e v="#N/A"/>
    <s v="130010"/>
    <x v="52"/>
    <x v="33"/>
    <x v="4"/>
    <x v="0"/>
    <m/>
    <m/>
    <m/>
    <n v="101126"/>
    <n v="101126"/>
    <m/>
    <m/>
  </r>
  <r>
    <x v="1"/>
    <x v="0"/>
    <s v="OK"/>
    <e v="#N/A"/>
    <n v="153"/>
    <m/>
    <m/>
    <m/>
    <e v="#N/A"/>
    <s v="131500"/>
    <x v="53"/>
    <x v="34"/>
    <x v="4"/>
    <x v="0"/>
    <m/>
    <m/>
    <m/>
    <n v="38033"/>
    <n v="38033"/>
    <m/>
    <m/>
  </r>
  <r>
    <x v="1"/>
    <x v="0"/>
    <s v="No"/>
    <e v="#N/A"/>
    <n v="112"/>
    <m/>
    <m/>
    <m/>
    <e v="#N/A"/>
    <s v="131520"/>
    <x v="54"/>
    <x v="35"/>
    <x v="4"/>
    <x v="0"/>
    <m/>
    <m/>
    <m/>
    <n v="50573"/>
    <n v="35573"/>
    <m/>
    <m/>
  </r>
  <r>
    <x v="1"/>
    <x v="0"/>
    <s v="OK"/>
    <e v="#N/A"/>
    <n v="153"/>
    <m/>
    <m/>
    <m/>
    <e v="#N/A"/>
    <s v="131951"/>
    <x v="55"/>
    <x v="36"/>
    <x v="4"/>
    <x v="0"/>
    <m/>
    <m/>
    <m/>
    <n v="30724"/>
    <n v="30723.999999999996"/>
    <m/>
    <m/>
  </r>
  <r>
    <x v="1"/>
    <x v="0"/>
    <s v="OK"/>
    <e v="#N/A"/>
    <n v="153"/>
    <m/>
    <m/>
    <m/>
    <e v="#N/A"/>
    <s v="131960"/>
    <x v="56"/>
    <x v="37"/>
    <x v="4"/>
    <x v="0"/>
    <m/>
    <m/>
    <m/>
    <n v="45779"/>
    <n v="45779"/>
    <m/>
    <m/>
  </r>
  <r>
    <x v="1"/>
    <x v="0"/>
    <s v="No"/>
    <e v="#N/A"/>
    <n v="69"/>
    <m/>
    <m/>
    <m/>
    <s v="Yes"/>
    <s v="132730"/>
    <x v="57"/>
    <x v="38"/>
    <x v="4"/>
    <x v="0"/>
    <m/>
    <m/>
    <m/>
    <n v="54495"/>
    <n v="54495"/>
    <m/>
    <m/>
  </r>
  <r>
    <x v="1"/>
    <x v="0"/>
    <s v="OK"/>
    <e v="#N/A"/>
    <n v="153"/>
    <m/>
    <m/>
    <m/>
    <e v="#N/A"/>
    <s v="132740"/>
    <x v="58"/>
    <x v="39"/>
    <x v="4"/>
    <x v="0"/>
    <m/>
    <m/>
    <m/>
    <n v="33893"/>
    <n v="33893"/>
    <m/>
    <m/>
  </r>
  <r>
    <x v="1"/>
    <x v="0"/>
    <s v="No"/>
    <e v="#N/A"/>
    <n v="131"/>
    <m/>
    <m/>
    <m/>
    <s v="Yes"/>
    <s v="132760"/>
    <x v="59"/>
    <x v="40"/>
    <x v="4"/>
    <x v="0"/>
    <m/>
    <m/>
    <m/>
    <n v="23798"/>
    <n v="23798"/>
    <m/>
    <m/>
  </r>
  <r>
    <x v="1"/>
    <x v="0"/>
    <s v="OK"/>
    <e v="#N/A"/>
    <n v="153"/>
    <m/>
    <m/>
    <m/>
    <e v="#N/A"/>
    <s v="132761"/>
    <x v="60"/>
    <x v="41"/>
    <x v="4"/>
    <x v="0"/>
    <m/>
    <m/>
    <m/>
    <n v="99624"/>
    <n v="99624"/>
    <m/>
    <m/>
  </r>
  <r>
    <x v="1"/>
    <x v="0"/>
    <s v="OK"/>
    <e v="#N/A"/>
    <n v="153"/>
    <m/>
    <m/>
    <m/>
    <e v="#N/A"/>
    <s v="132770"/>
    <x v="61"/>
    <x v="42"/>
    <x v="4"/>
    <x v="0"/>
    <m/>
    <m/>
    <m/>
    <n v="88705"/>
    <n v="88705"/>
    <m/>
    <m/>
  </r>
  <r>
    <x v="1"/>
    <x v="0"/>
    <s v="OK"/>
    <e v="#N/A"/>
    <n v="153"/>
    <m/>
    <m/>
    <m/>
    <e v="#N/A"/>
    <s v="132780"/>
    <x v="62"/>
    <x v="43"/>
    <x v="4"/>
    <x v="0"/>
    <m/>
    <m/>
    <m/>
    <n v="49483"/>
    <n v="49483"/>
    <m/>
    <m/>
  </r>
  <r>
    <x v="1"/>
    <x v="0"/>
    <s v="No"/>
    <e v="#N/A"/>
    <n v="129"/>
    <m/>
    <m/>
    <m/>
    <s v="Yes"/>
    <s v="132781"/>
    <x v="63"/>
    <x v="44"/>
    <x v="4"/>
    <x v="0"/>
    <m/>
    <m/>
    <m/>
    <n v="45125"/>
    <n v="45125"/>
    <m/>
    <m/>
  </r>
  <r>
    <x v="1"/>
    <x v="0"/>
    <s v="OK"/>
    <e v="#N/A"/>
    <n v="321"/>
    <m/>
    <m/>
    <m/>
    <e v="#N/A"/>
    <s v="130570"/>
    <x v="64"/>
    <x v="45"/>
    <x v="4"/>
    <x v="0"/>
    <m/>
    <m/>
    <m/>
    <n v="115202"/>
    <n v="115202"/>
    <m/>
    <m/>
  </r>
  <r>
    <x v="1"/>
    <x v="0"/>
    <s v="No"/>
    <e v="#N/A"/>
    <n v="85"/>
    <m/>
    <m/>
    <m/>
    <e v="#N/A"/>
    <s v="130580"/>
    <x v="65"/>
    <x v="46"/>
    <x v="4"/>
    <x v="0"/>
    <m/>
    <m/>
    <m/>
    <n v="51880"/>
    <n v="51880"/>
    <m/>
    <m/>
  </r>
  <r>
    <x v="1"/>
    <x v="0"/>
    <s v="No"/>
    <e v="#N/A"/>
    <n v="12"/>
    <m/>
    <m/>
    <m/>
    <e v="#N/A"/>
    <s v="140150"/>
    <x v="66"/>
    <x v="47"/>
    <x v="5"/>
    <x v="0"/>
    <m/>
    <m/>
    <m/>
    <n v="5196"/>
    <n v="1700"/>
    <m/>
    <m/>
  </r>
  <r>
    <x v="1"/>
    <x v="0"/>
    <s v="OK"/>
    <e v="#N/A"/>
    <n v="153"/>
    <m/>
    <m/>
    <m/>
    <e v="#N/A"/>
    <s v="141440"/>
    <x v="67"/>
    <x v="47"/>
    <x v="5"/>
    <x v="0"/>
    <m/>
    <m/>
    <m/>
    <n v="37489"/>
    <n v="37489"/>
    <m/>
    <m/>
  </r>
  <r>
    <x v="1"/>
    <x v="0"/>
    <s v="No"/>
    <e v="#N/A"/>
    <n v="117"/>
    <m/>
    <m/>
    <m/>
    <e v="#N/A"/>
    <s v="140960"/>
    <x v="68"/>
    <x v="48"/>
    <x v="5"/>
    <x v="0"/>
    <m/>
    <m/>
    <m/>
    <n v="32242"/>
    <n v="32242"/>
    <m/>
    <m/>
  </r>
  <r>
    <x v="1"/>
    <x v="0"/>
    <s v="OK"/>
    <e v="#N/A"/>
    <n v="153"/>
    <m/>
    <m/>
    <m/>
    <e v="#N/A"/>
    <s v="141100"/>
    <x v="69"/>
    <x v="49"/>
    <x v="5"/>
    <x v="0"/>
    <m/>
    <m/>
    <m/>
    <n v="114983"/>
    <n v="114983"/>
    <m/>
    <m/>
  </r>
  <r>
    <x v="1"/>
    <x v="0"/>
    <s v="OK"/>
    <e v="#N/A"/>
    <n v="153"/>
    <m/>
    <m/>
    <m/>
    <e v="#N/A"/>
    <s v="141110"/>
    <x v="70"/>
    <x v="50"/>
    <x v="5"/>
    <x v="0"/>
    <m/>
    <m/>
    <m/>
    <n v="257704"/>
    <n v="257704"/>
    <m/>
    <m/>
  </r>
  <r>
    <x v="1"/>
    <x v="0"/>
    <s v="OK"/>
    <e v="#N/A"/>
    <n v="149"/>
    <m/>
    <m/>
    <m/>
    <e v="#N/A"/>
    <s v="141760"/>
    <x v="71"/>
    <x v="48"/>
    <x v="5"/>
    <x v="0"/>
    <m/>
    <m/>
    <m/>
    <n v="29753"/>
    <n v="29753.000000002598"/>
    <m/>
    <m/>
  </r>
  <r>
    <x v="1"/>
    <x v="0"/>
    <s v="OK"/>
    <e v="#N/A"/>
    <n v="153"/>
    <m/>
    <m/>
    <m/>
    <e v="#N/A"/>
    <s v="142080"/>
    <x v="72"/>
    <x v="51"/>
    <x v="5"/>
    <x v="0"/>
    <m/>
    <m/>
    <m/>
    <n v="125530"/>
    <n v="125530"/>
    <m/>
    <m/>
  </r>
  <r>
    <x v="1"/>
    <x v="0"/>
    <s v="OK"/>
    <e v="#N/A"/>
    <n v="153"/>
    <m/>
    <m/>
    <m/>
    <e v="#N/A"/>
    <s v="142280"/>
    <x v="73"/>
    <x v="52"/>
    <x v="5"/>
    <x v="0"/>
    <m/>
    <m/>
    <m/>
    <n v="41575"/>
    <n v="41575"/>
    <m/>
    <m/>
  </r>
  <r>
    <x v="1"/>
    <x v="0"/>
    <s v="OK"/>
    <e v="#N/A"/>
    <n v="153"/>
    <m/>
    <m/>
    <m/>
    <e v="#N/A"/>
    <s v="142860"/>
    <x v="74"/>
    <x v="53"/>
    <x v="5"/>
    <x v="0"/>
    <m/>
    <m/>
    <m/>
    <n v="95460"/>
    <n v="95460"/>
    <m/>
    <m/>
  </r>
  <r>
    <x v="1"/>
    <x v="0"/>
    <s v="OK"/>
    <e v="#N/A"/>
    <n v="153"/>
    <m/>
    <m/>
    <m/>
    <e v="#N/A"/>
    <s v="231171"/>
    <x v="75"/>
    <x v="54"/>
    <x v="6"/>
    <x v="0"/>
    <m/>
    <m/>
    <m/>
    <n v="47958"/>
    <n v="47958"/>
    <m/>
    <m/>
  </r>
  <r>
    <x v="1"/>
    <x v="0"/>
    <s v="No"/>
    <e v="#N/A"/>
    <n v="127"/>
    <m/>
    <m/>
    <m/>
    <e v="#N/A"/>
    <s v="231172"/>
    <x v="76"/>
    <x v="54"/>
    <x v="6"/>
    <x v="0"/>
    <m/>
    <m/>
    <m/>
    <n v="28487"/>
    <n v="28487"/>
    <m/>
    <m/>
  </r>
  <r>
    <x v="1"/>
    <x v="0"/>
    <s v="OK"/>
    <e v="#N/A"/>
    <n v="153"/>
    <m/>
    <m/>
    <m/>
    <e v="#N/A"/>
    <s v="231173"/>
    <x v="77"/>
    <x v="54"/>
    <x v="6"/>
    <x v="0"/>
    <m/>
    <m/>
    <m/>
    <n v="38771"/>
    <n v="38771"/>
    <m/>
    <m/>
  </r>
  <r>
    <x v="1"/>
    <x v="0"/>
    <s v="No"/>
    <e v="#N/A"/>
    <n v="11"/>
    <m/>
    <m/>
    <m/>
    <e v="#N/A"/>
    <s v="231174"/>
    <x v="78"/>
    <x v="54"/>
    <x v="6"/>
    <x v="0"/>
    <m/>
    <m/>
    <m/>
    <n v="29678"/>
    <n v="13300"/>
    <m/>
    <m/>
  </r>
  <r>
    <x v="1"/>
    <x v="0"/>
    <s v="No"/>
    <e v="#N/A"/>
    <n v="99"/>
    <m/>
    <m/>
    <m/>
    <e v="#N/A"/>
    <s v="230500"/>
    <x v="79"/>
    <x v="55"/>
    <x v="6"/>
    <x v="0"/>
    <m/>
    <m/>
    <m/>
    <n v="80837"/>
    <n v="80837"/>
    <m/>
    <m/>
  </r>
  <r>
    <x v="1"/>
    <x v="0"/>
    <s v="OK"/>
    <e v="#N/A"/>
    <n v="153"/>
    <m/>
    <m/>
    <m/>
    <e v="#N/A"/>
    <s v="230501"/>
    <x v="80"/>
    <x v="55"/>
    <x v="6"/>
    <x v="0"/>
    <m/>
    <m/>
    <m/>
    <n v="3922"/>
    <n v="3922"/>
    <m/>
    <m/>
  </r>
  <r>
    <x v="1"/>
    <x v="0"/>
    <s v="OK"/>
    <e v="#N/A"/>
    <n v="153"/>
    <m/>
    <m/>
    <m/>
    <e v="#N/A"/>
    <s v="230641"/>
    <x v="81"/>
    <x v="56"/>
    <x v="6"/>
    <x v="0"/>
    <m/>
    <m/>
    <m/>
    <n v="41626"/>
    <n v="41626"/>
    <m/>
    <m/>
  </r>
  <r>
    <x v="1"/>
    <x v="0"/>
    <s v="No"/>
    <e v="#N/A"/>
    <n v="41"/>
    <m/>
    <m/>
    <m/>
    <e v="#N/A"/>
    <s v="230642"/>
    <x v="82"/>
    <x v="56"/>
    <x v="6"/>
    <x v="0"/>
    <m/>
    <m/>
    <m/>
    <n v="22108"/>
    <n v="22108"/>
    <m/>
    <m/>
  </r>
  <r>
    <x v="1"/>
    <x v="0"/>
    <s v="OK"/>
    <e v="#N/A"/>
    <n v="153"/>
    <m/>
    <m/>
    <m/>
    <e v="#N/A"/>
    <s v="230643"/>
    <x v="83"/>
    <x v="56"/>
    <x v="6"/>
    <x v="0"/>
    <m/>
    <m/>
    <m/>
    <n v="56077"/>
    <n v="56077"/>
    <m/>
    <m/>
  </r>
  <r>
    <x v="1"/>
    <x v="0"/>
    <s v="OK"/>
    <e v="#N/A"/>
    <n v="153"/>
    <m/>
    <m/>
    <m/>
    <e v="#N/A"/>
    <s v="231450"/>
    <x v="84"/>
    <x v="56"/>
    <x v="6"/>
    <x v="0"/>
    <m/>
    <m/>
    <m/>
    <n v="51283"/>
    <n v="51283"/>
    <m/>
    <m/>
  </r>
  <r>
    <x v="1"/>
    <x v="0"/>
    <s v="OK"/>
    <e v="#N/A"/>
    <n v="153"/>
    <m/>
    <m/>
    <m/>
    <e v="#N/A"/>
    <s v="020672"/>
    <x v="85"/>
    <x v="57"/>
    <x v="7"/>
    <x v="1"/>
    <m/>
    <m/>
    <m/>
    <n v="146184"/>
    <n v="146184"/>
    <m/>
    <m/>
  </r>
  <r>
    <x v="1"/>
    <x v="0"/>
    <s v="No"/>
    <e v="#N/A"/>
    <n v="153"/>
    <m/>
    <m/>
    <m/>
    <e v="#N/A"/>
    <s v="020850"/>
    <x v="86"/>
    <x v="58"/>
    <x v="7"/>
    <x v="1"/>
    <m/>
    <m/>
    <m/>
    <n v="58354"/>
    <n v="58354"/>
    <m/>
    <m/>
  </r>
  <r>
    <x v="1"/>
    <x v="0"/>
    <s v="OK"/>
    <e v="#N/A"/>
    <n v="153"/>
    <m/>
    <m/>
    <m/>
    <e v="#N/A"/>
    <s v="021640"/>
    <x v="87"/>
    <x v="59"/>
    <x v="7"/>
    <x v="1"/>
    <m/>
    <m/>
    <m/>
    <n v="87834"/>
    <n v="87834"/>
    <m/>
    <m/>
  </r>
  <r>
    <x v="1"/>
    <x v="0"/>
    <s v="No"/>
    <e v="#N/A"/>
    <n v="8"/>
    <m/>
    <m/>
    <m/>
    <e v="#N/A"/>
    <s v="021750"/>
    <x v="88"/>
    <x v="60"/>
    <x v="7"/>
    <x v="1"/>
    <m/>
    <m/>
    <m/>
    <n v="98706"/>
    <n v="46169"/>
    <m/>
    <m/>
  </r>
  <r>
    <x v="1"/>
    <x v="0"/>
    <s v="OK"/>
    <e v="#N/A"/>
    <n v="140"/>
    <m/>
    <m/>
    <m/>
    <e v="#N/A"/>
    <s v="021860"/>
    <x v="89"/>
    <x v="61"/>
    <x v="7"/>
    <x v="1"/>
    <m/>
    <m/>
    <m/>
    <n v="64518"/>
    <n v="64518"/>
    <m/>
    <m/>
  </r>
  <r>
    <x v="1"/>
    <x v="0"/>
    <s v="OK"/>
    <e v="#N/A"/>
    <n v="153"/>
    <m/>
    <m/>
    <m/>
    <e v="#N/A"/>
    <s v="020201"/>
    <x v="90"/>
    <x v="62"/>
    <x v="7"/>
    <x v="1"/>
    <m/>
    <m/>
    <m/>
    <n v="63211"/>
    <n v="63211"/>
    <m/>
    <m/>
  </r>
  <r>
    <x v="1"/>
    <x v="0"/>
    <s v="OK"/>
    <e v="#N/A"/>
    <n v="115"/>
    <m/>
    <m/>
    <m/>
    <e v="#N/A"/>
    <s v="022110"/>
    <x v="91"/>
    <x v="63"/>
    <x v="7"/>
    <x v="1"/>
    <m/>
    <m/>
    <m/>
    <n v="5012"/>
    <n v="5012"/>
    <m/>
    <m/>
  </r>
  <r>
    <x v="1"/>
    <x v="0"/>
    <s v="OK"/>
    <e v="#N/A"/>
    <n v="153"/>
    <m/>
    <m/>
    <m/>
    <e v="#N/A"/>
    <s v="022363"/>
    <x v="92"/>
    <x v="63"/>
    <x v="7"/>
    <x v="1"/>
    <m/>
    <m/>
    <m/>
    <n v="6537"/>
    <n v="6537"/>
    <m/>
    <m/>
  </r>
  <r>
    <x v="1"/>
    <x v="0"/>
    <s v="OK"/>
    <e v="#N/A"/>
    <n v="153"/>
    <m/>
    <m/>
    <m/>
    <e v="#N/A"/>
    <s v="022362"/>
    <x v="93"/>
    <x v="64"/>
    <x v="7"/>
    <x v="1"/>
    <m/>
    <m/>
    <m/>
    <n v="64518"/>
    <n v="64518"/>
    <m/>
    <m/>
  </r>
  <r>
    <x v="1"/>
    <x v="0"/>
    <s v="No"/>
    <e v="#N/A"/>
    <n v="55"/>
    <m/>
    <m/>
    <m/>
    <e v="#N/A"/>
    <s v="022600"/>
    <x v="94"/>
    <x v="65"/>
    <x v="7"/>
    <x v="1"/>
    <m/>
    <m/>
    <m/>
    <n v="74262"/>
    <n v="63123"/>
    <m/>
    <m/>
  </r>
  <r>
    <x v="1"/>
    <x v="0"/>
    <s v="No"/>
    <e v="#N/A"/>
    <n v="34"/>
    <m/>
    <m/>
    <m/>
    <e v="#N/A"/>
    <s v="020470"/>
    <x v="95"/>
    <x v="66"/>
    <x v="7"/>
    <x v="1"/>
    <m/>
    <m/>
    <m/>
    <n v="119074"/>
    <n v="64500"/>
    <m/>
    <m/>
  </r>
  <r>
    <x v="1"/>
    <x v="0"/>
    <s v="No"/>
    <e v="#N/A"/>
    <n v="5"/>
    <m/>
    <m/>
    <m/>
    <e v="#N/A"/>
    <s v="040020"/>
    <x v="96"/>
    <x v="67"/>
    <x v="8"/>
    <x v="1"/>
    <m/>
    <m/>
    <m/>
    <n v="11734"/>
    <n v="0"/>
    <m/>
    <m/>
  </r>
  <r>
    <x v="1"/>
    <x v="0"/>
    <s v="No"/>
    <e v="#N/A"/>
    <n v="48"/>
    <m/>
    <m/>
    <m/>
    <e v="#N/A"/>
    <s v="041630"/>
    <x v="97"/>
    <x v="67"/>
    <x v="8"/>
    <x v="1"/>
    <m/>
    <m/>
    <m/>
    <n v="15863"/>
    <n v="13005"/>
    <m/>
    <m/>
  </r>
  <r>
    <x v="1"/>
    <x v="0"/>
    <s v="No"/>
    <e v="#N/A"/>
    <n v="39"/>
    <m/>
    <m/>
    <m/>
    <e v="#N/A"/>
    <s v="042550"/>
    <x v="98"/>
    <x v="68"/>
    <x v="8"/>
    <x v="1"/>
    <m/>
    <m/>
    <m/>
    <n v="23598"/>
    <n v="17000"/>
    <m/>
    <m/>
  </r>
  <r>
    <x v="1"/>
    <x v="0"/>
    <s v="OK"/>
    <e v="#N/A"/>
    <n v="153"/>
    <m/>
    <m/>
    <m/>
    <e v="#N/A"/>
    <s v="040430"/>
    <x v="99"/>
    <x v="69"/>
    <x v="8"/>
    <x v="1"/>
    <m/>
    <m/>
    <m/>
    <n v="107817"/>
    <n v="107817"/>
    <m/>
    <m/>
  </r>
  <r>
    <x v="1"/>
    <x v="0"/>
    <s v="No"/>
    <e v="#N/A"/>
    <n v="44"/>
    <m/>
    <m/>
    <m/>
    <e v="#N/A"/>
    <s v="040520"/>
    <x v="100"/>
    <x v="70"/>
    <x v="8"/>
    <x v="1"/>
    <m/>
    <m/>
    <m/>
    <n v="33182"/>
    <n v="28634.039999999106"/>
    <m/>
    <m/>
  </r>
  <r>
    <x v="1"/>
    <x v="0"/>
    <s v="No"/>
    <e v="#N/A"/>
    <n v="29"/>
    <m/>
    <m/>
    <m/>
    <e v="#N/A"/>
    <s v="040990"/>
    <x v="101"/>
    <x v="70"/>
    <x v="8"/>
    <x v="1"/>
    <m/>
    <m/>
    <m/>
    <n v="10429"/>
    <n v="9000"/>
    <m/>
    <m/>
  </r>
  <r>
    <x v="1"/>
    <x v="0"/>
    <s v="No"/>
    <e v="#N/A"/>
    <n v="105"/>
    <m/>
    <m/>
    <m/>
    <e v="#N/A"/>
    <s v="042451"/>
    <x v="102"/>
    <x v="70"/>
    <x v="8"/>
    <x v="1"/>
    <m/>
    <m/>
    <m/>
    <n v="3792"/>
    <n v="3273"/>
    <m/>
    <m/>
  </r>
  <r>
    <x v="1"/>
    <x v="0"/>
    <s v="No"/>
    <e v="#N/A"/>
    <n v="28"/>
    <m/>
    <m/>
    <m/>
    <e v="#N/A"/>
    <s v="041000"/>
    <x v="103"/>
    <x v="71"/>
    <x v="8"/>
    <x v="1"/>
    <m/>
    <m/>
    <m/>
    <n v="9624"/>
    <n v="2500"/>
    <m/>
    <m/>
  </r>
  <r>
    <x v="1"/>
    <x v="0"/>
    <s v="OK"/>
    <e v="#N/A"/>
    <n v="122"/>
    <m/>
    <m/>
    <m/>
    <e v="#N/A"/>
    <s v="041250"/>
    <x v="104"/>
    <x v="71"/>
    <x v="8"/>
    <x v="1"/>
    <m/>
    <m/>
    <m/>
    <n v="33450"/>
    <n v="33450"/>
    <m/>
    <m/>
  </r>
  <r>
    <x v="1"/>
    <x v="0"/>
    <s v="No"/>
    <e v="#N/A"/>
    <n v="100"/>
    <m/>
    <m/>
    <m/>
    <e v="#N/A"/>
    <s v="041300"/>
    <x v="105"/>
    <x v="72"/>
    <x v="8"/>
    <x v="1"/>
    <m/>
    <m/>
    <m/>
    <n v="57763"/>
    <n v="57763.25"/>
    <m/>
    <m/>
  </r>
  <r>
    <x v="1"/>
    <x v="0"/>
    <s v="No"/>
    <e v="#N/A"/>
    <n v="70"/>
    <m/>
    <m/>
    <m/>
    <e v="#N/A"/>
    <s v="041850"/>
    <x v="106"/>
    <x v="67"/>
    <x v="8"/>
    <x v="1"/>
    <m/>
    <m/>
    <m/>
    <n v="56530"/>
    <n v="54000"/>
    <m/>
    <m/>
  </r>
  <r>
    <x v="1"/>
    <x v="0"/>
    <s v="OK"/>
    <e v="#N/A"/>
    <n v="153"/>
    <m/>
    <m/>
    <m/>
    <e v="#N/A"/>
    <s v="042310"/>
    <x v="107"/>
    <x v="73"/>
    <x v="8"/>
    <x v="1"/>
    <m/>
    <m/>
    <m/>
    <n v="71491"/>
    <n v="71491"/>
    <m/>
    <m/>
  </r>
  <r>
    <x v="1"/>
    <x v="0"/>
    <s v="OK"/>
    <e v="#N/A"/>
    <n v="153"/>
    <m/>
    <m/>
    <m/>
    <e v="#N/A"/>
    <s v="042400"/>
    <x v="108"/>
    <x v="74"/>
    <x v="8"/>
    <x v="1"/>
    <m/>
    <m/>
    <m/>
    <n v="50833"/>
    <n v="50833"/>
    <m/>
    <m/>
  </r>
  <r>
    <x v="1"/>
    <x v="0"/>
    <s v="OK"/>
    <e v="#N/A"/>
    <n v="153"/>
    <m/>
    <m/>
    <m/>
    <e v="#N/A"/>
    <s v="041650"/>
    <x v="109"/>
    <x v="74"/>
    <x v="8"/>
    <x v="1"/>
    <m/>
    <m/>
    <m/>
    <n v="16968"/>
    <n v="16968"/>
    <m/>
    <m/>
  </r>
  <r>
    <x v="1"/>
    <x v="0"/>
    <s v="OK"/>
    <e v="#N/A"/>
    <n v="153"/>
    <m/>
    <m/>
    <m/>
    <e v="#N/A"/>
    <s v="042170"/>
    <x v="110"/>
    <x v="74"/>
    <x v="8"/>
    <x v="1"/>
    <m/>
    <m/>
    <m/>
    <n v="6693"/>
    <n v="6693"/>
    <m/>
    <m/>
  </r>
  <r>
    <x v="1"/>
    <x v="0"/>
    <s v="OK"/>
    <s v="LLF"/>
    <n v="325"/>
    <m/>
    <m/>
    <m/>
    <e v="#N/A"/>
    <s v="042552"/>
    <x v="111"/>
    <x v="75"/>
    <x v="8"/>
    <x v="1"/>
    <m/>
    <m/>
    <m/>
    <n v="103535"/>
    <n v="103535.04000000656"/>
    <m/>
    <m/>
  </r>
  <r>
    <x v="1"/>
    <x v="0"/>
    <s v="OK"/>
    <e v="#N/A"/>
    <n v="153"/>
    <m/>
    <m/>
    <m/>
    <e v="#N/A"/>
    <s v="050160"/>
    <x v="112"/>
    <x v="76"/>
    <x v="9"/>
    <x v="1"/>
    <m/>
    <m/>
    <m/>
    <n v="58437"/>
    <n v="58437"/>
    <m/>
    <m/>
  </r>
  <r>
    <x v="1"/>
    <x v="0"/>
    <s v="No"/>
    <e v="#N/A"/>
    <n v="153"/>
    <m/>
    <m/>
    <m/>
    <e v="#N/A"/>
    <s v="050581"/>
    <x v="113"/>
    <x v="76"/>
    <x v="9"/>
    <x v="1"/>
    <m/>
    <m/>
    <m/>
    <n v="5209"/>
    <n v="5209"/>
    <m/>
    <m/>
  </r>
  <r>
    <x v="1"/>
    <x v="0"/>
    <s v="OK"/>
    <e v="#N/A"/>
    <n v="153"/>
    <m/>
    <m/>
    <m/>
    <e v="#N/A"/>
    <s v="052840"/>
    <x v="114"/>
    <x v="77"/>
    <x v="9"/>
    <x v="1"/>
    <m/>
    <m/>
    <m/>
    <n v="25419"/>
    <n v="25419"/>
    <m/>
    <m/>
  </r>
  <r>
    <x v="1"/>
    <x v="0"/>
    <s v="OK"/>
    <e v="#N/A"/>
    <n v="153"/>
    <m/>
    <m/>
    <m/>
    <e v="#N/A"/>
    <s v="050060"/>
    <x v="115"/>
    <x v="78"/>
    <x v="9"/>
    <x v="1"/>
    <m/>
    <m/>
    <m/>
    <n v="10517"/>
    <n v="10517"/>
    <m/>
    <m/>
  </r>
  <r>
    <x v="1"/>
    <x v="0"/>
    <s v="No"/>
    <e v="#N/A"/>
    <n v="20"/>
    <m/>
    <m/>
    <m/>
    <e v="#N/A"/>
    <s v="050530"/>
    <x v="116"/>
    <x v="78"/>
    <x v="9"/>
    <x v="1"/>
    <m/>
    <m/>
    <m/>
    <n v="8388"/>
    <n v="0"/>
    <m/>
    <m/>
  </r>
  <r>
    <x v="1"/>
    <x v="0"/>
    <s v="OK"/>
    <e v="#N/A"/>
    <n v="153"/>
    <m/>
    <m/>
    <m/>
    <e v="#N/A"/>
    <s v="051070"/>
    <x v="117"/>
    <x v="78"/>
    <x v="9"/>
    <x v="1"/>
    <m/>
    <m/>
    <m/>
    <n v="28780"/>
    <n v="28780"/>
    <m/>
    <m/>
  </r>
  <r>
    <x v="1"/>
    <x v="0"/>
    <s v="OK"/>
    <e v="#N/A"/>
    <n v="153"/>
    <m/>
    <m/>
    <m/>
    <e v="#N/A"/>
    <s v="051781"/>
    <x v="118"/>
    <x v="78"/>
    <x v="9"/>
    <x v="1"/>
    <m/>
    <m/>
    <m/>
    <n v="4089"/>
    <n v="4089"/>
    <m/>
    <m/>
  </r>
  <r>
    <x v="1"/>
    <x v="0"/>
    <s v="OK"/>
    <e v="#N/A"/>
    <n v="153"/>
    <m/>
    <m/>
    <m/>
    <e v="#N/A"/>
    <s v="050080"/>
    <x v="119"/>
    <x v="79"/>
    <x v="9"/>
    <x v="1"/>
    <m/>
    <m/>
    <m/>
    <n v="14127"/>
    <n v="14127"/>
    <m/>
    <m/>
  </r>
  <r>
    <x v="1"/>
    <x v="0"/>
    <s v="No"/>
    <e v="#N/A"/>
    <n v="31"/>
    <m/>
    <m/>
    <m/>
    <e v="#N/A"/>
    <s v="050770"/>
    <x v="120"/>
    <x v="79"/>
    <x v="9"/>
    <x v="1"/>
    <m/>
    <m/>
    <m/>
    <n v="11298"/>
    <n v="5649"/>
    <m/>
    <m/>
  </r>
  <r>
    <x v="1"/>
    <x v="0"/>
    <s v="No"/>
    <e v="#N/A"/>
    <n v="4"/>
    <m/>
    <m/>
    <m/>
    <e v="#N/A"/>
    <s v="052551"/>
    <x v="121"/>
    <x v="79"/>
    <x v="9"/>
    <x v="1"/>
    <m/>
    <m/>
    <m/>
    <n v="3256"/>
    <n v="0"/>
    <m/>
    <m/>
  </r>
  <r>
    <x v="1"/>
    <x v="0"/>
    <s v="OK"/>
    <e v="#N/A"/>
    <n v="153"/>
    <m/>
    <m/>
    <m/>
    <e v="#N/A"/>
    <s v="050110"/>
    <x v="122"/>
    <x v="80"/>
    <x v="9"/>
    <x v="1"/>
    <m/>
    <m/>
    <m/>
    <n v="68441"/>
    <n v="68441"/>
    <m/>
    <m/>
  </r>
  <r>
    <x v="1"/>
    <x v="0"/>
    <s v="No"/>
    <e v="#N/A"/>
    <n v="73"/>
    <m/>
    <m/>
    <m/>
    <e v="#N/A"/>
    <s v="050120"/>
    <x v="123"/>
    <x v="81"/>
    <x v="9"/>
    <x v="1"/>
    <m/>
    <m/>
    <m/>
    <n v="15396"/>
    <n v="15396"/>
    <m/>
    <m/>
  </r>
  <r>
    <x v="1"/>
    <x v="0"/>
    <s v="OK"/>
    <e v="#N/A"/>
    <n v="146"/>
    <m/>
    <m/>
    <m/>
    <e v="#N/A"/>
    <s v="051501"/>
    <x v="124"/>
    <x v="81"/>
    <x v="9"/>
    <x v="1"/>
    <m/>
    <m/>
    <m/>
    <n v="17139"/>
    <n v="17139"/>
    <m/>
    <m/>
  </r>
  <r>
    <x v="1"/>
    <x v="0"/>
    <s v="OK"/>
    <e v="#N/A"/>
    <n v="79"/>
    <m/>
    <m/>
    <m/>
    <e v="#N/A"/>
    <s v="052830"/>
    <x v="125"/>
    <x v="81"/>
    <x v="9"/>
    <x v="1"/>
    <m/>
    <m/>
    <m/>
    <n v="10847"/>
    <n v="10847"/>
    <m/>
    <m/>
  </r>
  <r>
    <x v="1"/>
    <x v="0"/>
    <s v="OK"/>
    <e v="#N/A"/>
    <n v="153"/>
    <m/>
    <m/>
    <m/>
    <e v="#N/A"/>
    <s v="050171"/>
    <x v="126"/>
    <x v="82"/>
    <x v="9"/>
    <x v="1"/>
    <m/>
    <m/>
    <m/>
    <n v="17355"/>
    <n v="17355"/>
    <m/>
    <m/>
  </r>
  <r>
    <x v="1"/>
    <x v="0"/>
    <s v="OK"/>
    <e v="#N/A"/>
    <n v="153"/>
    <m/>
    <m/>
    <m/>
    <e v="#N/A"/>
    <s v="051885"/>
    <x v="127"/>
    <x v="82"/>
    <x v="9"/>
    <x v="1"/>
    <m/>
    <m/>
    <m/>
    <n v="15540"/>
    <n v="15540"/>
    <m/>
    <m/>
  </r>
  <r>
    <x v="1"/>
    <x v="0"/>
    <s v="OK"/>
    <e v="#N/A"/>
    <n v="153"/>
    <m/>
    <m/>
    <m/>
    <e v="#N/A"/>
    <s v="050180"/>
    <x v="128"/>
    <x v="82"/>
    <x v="9"/>
    <x v="1"/>
    <m/>
    <m/>
    <m/>
    <n v="17262"/>
    <n v="17262"/>
    <m/>
    <m/>
  </r>
  <r>
    <x v="1"/>
    <x v="0"/>
    <s v="OK"/>
    <e v="#N/A"/>
    <n v="145"/>
    <m/>
    <m/>
    <m/>
    <e v="#N/A"/>
    <s v="050360"/>
    <x v="129"/>
    <x v="79"/>
    <x v="9"/>
    <x v="1"/>
    <m/>
    <m/>
    <m/>
    <n v="16842"/>
    <n v="16842"/>
    <m/>
    <m/>
  </r>
  <r>
    <x v="1"/>
    <x v="0"/>
    <s v="OK"/>
    <e v="#N/A"/>
    <n v="153"/>
    <m/>
    <m/>
    <m/>
    <e v="#N/A"/>
    <s v="050711"/>
    <x v="130"/>
    <x v="77"/>
    <x v="9"/>
    <x v="1"/>
    <m/>
    <m/>
    <m/>
    <n v="3966"/>
    <n v="3966"/>
    <m/>
    <m/>
  </r>
  <r>
    <x v="1"/>
    <x v="0"/>
    <s v="OK"/>
    <e v="#N/A"/>
    <n v="132"/>
    <m/>
    <m/>
    <m/>
    <e v="#N/A"/>
    <s v="052151"/>
    <x v="131"/>
    <x v="77"/>
    <x v="9"/>
    <x v="1"/>
    <m/>
    <m/>
    <m/>
    <n v="9555"/>
    <n v="9555"/>
    <m/>
    <m/>
  </r>
  <r>
    <x v="1"/>
    <x v="0"/>
    <s v="OK"/>
    <e v="#N/A"/>
    <n v="153"/>
    <m/>
    <m/>
    <m/>
    <e v="#N/A"/>
    <s v="052270"/>
    <x v="132"/>
    <x v="77"/>
    <x v="9"/>
    <x v="1"/>
    <m/>
    <m/>
    <m/>
    <n v="12816"/>
    <n v="12816"/>
    <m/>
    <m/>
  </r>
  <r>
    <x v="1"/>
    <x v="0"/>
    <s v="OK"/>
    <e v="#N/A"/>
    <n v="153"/>
    <m/>
    <m/>
    <m/>
    <e v="#N/A"/>
    <s v="052670"/>
    <x v="133"/>
    <x v="77"/>
    <x v="9"/>
    <x v="1"/>
    <m/>
    <m/>
    <m/>
    <n v="6184"/>
    <n v="6184"/>
    <m/>
    <m/>
  </r>
  <r>
    <x v="1"/>
    <x v="0"/>
    <s v="OK"/>
    <e v="#N/A"/>
    <n v="141"/>
    <m/>
    <m/>
    <m/>
    <e v="#N/A"/>
    <s v="051270"/>
    <x v="134"/>
    <x v="80"/>
    <x v="9"/>
    <x v="1"/>
    <m/>
    <m/>
    <m/>
    <n v="5448"/>
    <n v="5448"/>
    <m/>
    <m/>
  </r>
  <r>
    <x v="1"/>
    <x v="0"/>
    <s v="OK"/>
    <e v="#N/A"/>
    <n v="153"/>
    <m/>
    <m/>
    <m/>
    <e v="#N/A"/>
    <s v="051880"/>
    <x v="135"/>
    <x v="80"/>
    <x v="9"/>
    <x v="1"/>
    <m/>
    <m/>
    <m/>
    <n v="1961"/>
    <n v="1961"/>
    <m/>
    <m/>
  </r>
  <r>
    <x v="1"/>
    <x v="0"/>
    <s v="OK"/>
    <e v="#N/A"/>
    <n v="153"/>
    <m/>
    <m/>
    <m/>
    <e v="#N/A"/>
    <s v="051400"/>
    <x v="136"/>
    <x v="83"/>
    <x v="9"/>
    <x v="1"/>
    <m/>
    <m/>
    <m/>
    <n v="3486"/>
    <n v="3486"/>
    <m/>
    <m/>
  </r>
  <r>
    <x v="1"/>
    <x v="0"/>
    <s v="OK"/>
    <e v="#N/A"/>
    <n v="153"/>
    <m/>
    <m/>
    <m/>
    <e v="#N/A"/>
    <s v="052540"/>
    <x v="137"/>
    <x v="83"/>
    <x v="9"/>
    <x v="1"/>
    <m/>
    <m/>
    <m/>
    <n v="7627"/>
    <n v="7627"/>
    <m/>
    <m/>
  </r>
  <r>
    <x v="1"/>
    <x v="0"/>
    <s v="No"/>
    <e v="#N/A"/>
    <n v="123"/>
    <m/>
    <m/>
    <m/>
    <s v="Yes"/>
    <s v="052150"/>
    <x v="138"/>
    <x v="84"/>
    <x v="9"/>
    <x v="1"/>
    <m/>
    <m/>
    <m/>
    <n v="74568"/>
    <n v="69672"/>
    <m/>
    <m/>
  </r>
  <r>
    <x v="1"/>
    <x v="0"/>
    <s v="No"/>
    <e v="#N/A"/>
    <n v="62"/>
    <m/>
    <m/>
    <m/>
    <e v="#N/A"/>
    <s v="052660"/>
    <x v="139"/>
    <x v="79"/>
    <x v="9"/>
    <x v="1"/>
    <m/>
    <m/>
    <m/>
    <n v="23569"/>
    <n v="11784.5"/>
    <m/>
    <m/>
  </r>
  <r>
    <x v="1"/>
    <x v="0"/>
    <s v="OK"/>
    <e v="#N/A"/>
    <n v="326"/>
    <m/>
    <m/>
    <m/>
    <e v="#N/A"/>
    <s v="060550"/>
    <x v="140"/>
    <x v="85"/>
    <x v="10"/>
    <x v="1"/>
    <m/>
    <m/>
    <m/>
    <n v="116551"/>
    <n v="116551.19999998808"/>
    <m/>
    <m/>
  </r>
  <r>
    <x v="1"/>
    <x v="0"/>
    <s v="No"/>
    <e v="#N/A"/>
    <n v="92"/>
    <m/>
    <m/>
    <m/>
    <e v="#N/A"/>
    <s v="060650"/>
    <x v="141"/>
    <x v="86"/>
    <x v="10"/>
    <x v="1"/>
    <m/>
    <m/>
    <m/>
    <n v="49304"/>
    <n v="18436"/>
    <m/>
    <m/>
  </r>
  <r>
    <x v="1"/>
    <x v="0"/>
    <s v="No"/>
    <e v="#N/A"/>
    <n v="45"/>
    <m/>
    <m/>
    <m/>
    <e v="#N/A"/>
    <s v="062620"/>
    <x v="142"/>
    <x v="86"/>
    <x v="10"/>
    <x v="1"/>
    <m/>
    <m/>
    <m/>
    <n v="38321"/>
    <n v="38321"/>
    <m/>
    <m/>
  </r>
  <r>
    <x v="1"/>
    <x v="0"/>
    <s v="No"/>
    <e v="#N/A"/>
    <n v="40"/>
    <m/>
    <m/>
    <m/>
    <e v="#N/A"/>
    <s v="061010"/>
    <x v="143"/>
    <x v="86"/>
    <x v="10"/>
    <x v="1"/>
    <m/>
    <m/>
    <m/>
    <n v="15620"/>
    <n v="15620"/>
    <m/>
    <m/>
  </r>
  <r>
    <x v="1"/>
    <x v="0"/>
    <s v="OK"/>
    <e v="#N/A"/>
    <n v="153"/>
    <m/>
    <m/>
    <m/>
    <e v="#N/A"/>
    <s v="061320"/>
    <x v="144"/>
    <x v="87"/>
    <x v="10"/>
    <x v="1"/>
    <m/>
    <m/>
    <m/>
    <n v="70620"/>
    <n v="70620"/>
    <m/>
    <m/>
  </r>
  <r>
    <x v="1"/>
    <x v="0"/>
    <s v="OK"/>
    <s v="LLF"/>
    <n v="153"/>
    <m/>
    <m/>
    <m/>
    <e v="#N/A"/>
    <s v="061900"/>
    <x v="145"/>
    <x v="88"/>
    <x v="10"/>
    <x v="1"/>
    <m/>
    <m/>
    <m/>
    <n v="64954"/>
    <n v="64954"/>
    <m/>
    <m/>
  </r>
  <r>
    <x v="1"/>
    <x v="0"/>
    <s v="OK"/>
    <e v="#N/A"/>
    <n v="153"/>
    <m/>
    <m/>
    <m/>
    <e v="#N/A"/>
    <s v="062160"/>
    <x v="146"/>
    <x v="89"/>
    <x v="10"/>
    <x v="1"/>
    <m/>
    <m/>
    <m/>
    <n v="48018"/>
    <n v="48018"/>
    <m/>
    <m/>
  </r>
  <r>
    <x v="1"/>
    <x v="0"/>
    <s v="OK"/>
    <e v="#N/A"/>
    <n v="125"/>
    <m/>
    <m/>
    <m/>
    <e v="#N/A"/>
    <s v="062680"/>
    <x v="147"/>
    <x v="86"/>
    <x v="10"/>
    <x v="1"/>
    <m/>
    <m/>
    <m/>
    <n v="49059"/>
    <n v="49059"/>
    <m/>
    <m/>
  </r>
  <r>
    <x v="1"/>
    <x v="0"/>
    <s v="OK"/>
    <e v="#N/A"/>
    <n v="153"/>
    <m/>
    <m/>
    <m/>
    <e v="#N/A"/>
    <s v="070151"/>
    <x v="148"/>
    <x v="90"/>
    <x v="11"/>
    <x v="1"/>
    <m/>
    <m/>
    <m/>
    <n v="8142"/>
    <n v="8142"/>
    <m/>
    <m/>
  </r>
  <r>
    <x v="1"/>
    <x v="0"/>
    <s v="OK"/>
    <e v="#N/A"/>
    <n v="153"/>
    <m/>
    <m/>
    <m/>
    <e v="#N/A"/>
    <s v="072800"/>
    <x v="149"/>
    <x v="90"/>
    <x v="11"/>
    <x v="1"/>
    <m/>
    <m/>
    <m/>
    <n v="103363"/>
    <n v="103363"/>
    <m/>
    <m/>
  </r>
  <r>
    <x v="1"/>
    <x v="0"/>
    <s v="OK"/>
    <e v="#N/A"/>
    <n v="153"/>
    <m/>
    <m/>
    <m/>
    <e v="#N/A"/>
    <s v="072801"/>
    <x v="150"/>
    <x v="90"/>
    <x v="11"/>
    <x v="1"/>
    <m/>
    <m/>
    <m/>
    <n v="15768"/>
    <n v="15768"/>
    <m/>
    <m/>
  </r>
  <r>
    <x v="1"/>
    <x v="0"/>
    <s v="OK"/>
    <e v="#N/A"/>
    <n v="153"/>
    <m/>
    <m/>
    <m/>
    <e v="#N/A"/>
    <s v="070720"/>
    <x v="151"/>
    <x v="90"/>
    <x v="11"/>
    <x v="1"/>
    <m/>
    <m/>
    <m/>
    <n v="34982"/>
    <n v="34982"/>
    <m/>
    <m/>
  </r>
  <r>
    <x v="1"/>
    <x v="0"/>
    <s v="OK"/>
    <e v="#N/A"/>
    <n v="150"/>
    <m/>
    <m/>
    <m/>
    <e v="#N/A"/>
    <s v="070820"/>
    <x v="152"/>
    <x v="91"/>
    <x v="11"/>
    <x v="1"/>
    <m/>
    <m/>
    <m/>
    <n v="39094"/>
    <n v="39094"/>
    <m/>
    <m/>
  </r>
  <r>
    <x v="1"/>
    <x v="0"/>
    <s v="OK"/>
    <e v="#N/A"/>
    <n v="153"/>
    <m/>
    <m/>
    <m/>
    <e v="#N/A"/>
    <s v="071131"/>
    <x v="153"/>
    <x v="92"/>
    <x v="11"/>
    <x v="1"/>
    <m/>
    <m/>
    <m/>
    <n v="56460"/>
    <n v="56460"/>
    <m/>
    <m/>
  </r>
  <r>
    <x v="1"/>
    <x v="0"/>
    <s v="OK"/>
    <e v="#N/A"/>
    <n v="153"/>
    <m/>
    <m/>
    <m/>
    <s v="Yes"/>
    <s v="071132"/>
    <x v="154"/>
    <x v="92"/>
    <x v="11"/>
    <x v="1"/>
    <m/>
    <m/>
    <m/>
    <n v="23469"/>
    <n v="23469"/>
    <m/>
    <m/>
  </r>
  <r>
    <x v="1"/>
    <x v="0"/>
    <s v="No"/>
    <e v="#N/A"/>
    <n v="81"/>
    <m/>
    <m/>
    <m/>
    <e v="#N/A"/>
    <s v="071133"/>
    <x v="155"/>
    <x v="92"/>
    <x v="11"/>
    <x v="1"/>
    <m/>
    <m/>
    <m/>
    <n v="28228"/>
    <n v="28228"/>
    <m/>
    <m/>
  </r>
  <r>
    <x v="1"/>
    <x v="0"/>
    <s v="No"/>
    <e v="#N/A"/>
    <n v="118"/>
    <m/>
    <m/>
    <m/>
    <e v="#N/A"/>
    <s v="071140"/>
    <x v="156"/>
    <x v="93"/>
    <x v="11"/>
    <x v="1"/>
    <m/>
    <m/>
    <m/>
    <n v="44689"/>
    <n v="44689"/>
    <m/>
    <m/>
  </r>
  <r>
    <x v="1"/>
    <x v="0"/>
    <s v="OK"/>
    <e v="#N/A"/>
    <n v="153"/>
    <m/>
    <m/>
    <m/>
    <e v="#N/A"/>
    <s v="071540"/>
    <x v="157"/>
    <x v="92"/>
    <x v="11"/>
    <x v="1"/>
    <m/>
    <m/>
    <m/>
    <n v="42827"/>
    <n v="42827"/>
    <m/>
    <m/>
  </r>
  <r>
    <x v="1"/>
    <x v="0"/>
    <s v="OK"/>
    <e v="#N/A"/>
    <n v="153"/>
    <m/>
    <m/>
    <m/>
    <s v="Yes"/>
    <s v="071890"/>
    <x v="158"/>
    <x v="92"/>
    <x v="11"/>
    <x v="1"/>
    <m/>
    <m/>
    <m/>
    <n v="66329"/>
    <n v="66329"/>
    <m/>
    <m/>
  </r>
  <r>
    <x v="1"/>
    <x v="0"/>
    <s v="OK"/>
    <e v="#N/A"/>
    <n v="153"/>
    <m/>
    <m/>
    <m/>
    <e v="#N/A"/>
    <s v="070821"/>
    <x v="159"/>
    <x v="94"/>
    <x v="11"/>
    <x v="1"/>
    <m/>
    <m/>
    <m/>
    <n v="11333"/>
    <n v="11333"/>
    <m/>
    <m/>
  </r>
  <r>
    <x v="1"/>
    <x v="0"/>
    <s v="OK"/>
    <e v="#N/A"/>
    <n v="153"/>
    <m/>
    <m/>
    <m/>
    <e v="#N/A"/>
    <s v="072530"/>
    <x v="160"/>
    <x v="90"/>
    <x v="11"/>
    <x v="1"/>
    <m/>
    <m/>
    <m/>
    <n v="36242"/>
    <n v="36242"/>
    <m/>
    <m/>
  </r>
  <r>
    <x v="1"/>
    <x v="0"/>
    <s v="OK"/>
    <e v="#N/A"/>
    <n v="153"/>
    <m/>
    <m/>
    <m/>
    <e v="#N/A"/>
    <s v="070800"/>
    <x v="161"/>
    <x v="90"/>
    <x v="11"/>
    <x v="1"/>
    <m/>
    <m/>
    <m/>
    <n v="36242"/>
    <n v="36242"/>
    <m/>
    <m/>
  </r>
  <r>
    <x v="1"/>
    <x v="0"/>
    <s v="OK"/>
    <e v="#N/A"/>
    <n v="153"/>
    <m/>
    <m/>
    <m/>
    <e v="#N/A"/>
    <s v="072810"/>
    <x v="162"/>
    <x v="95"/>
    <x v="11"/>
    <x v="1"/>
    <m/>
    <m/>
    <m/>
    <n v="96039"/>
    <n v="96039"/>
    <m/>
    <m/>
  </r>
  <r>
    <x v="1"/>
    <x v="0"/>
    <s v="No"/>
    <e v="#N/A"/>
    <n v="143"/>
    <m/>
    <m/>
    <m/>
    <e v="#N/A"/>
    <s v="080210"/>
    <x v="163"/>
    <x v="96"/>
    <x v="12"/>
    <x v="1"/>
    <m/>
    <m/>
    <m/>
    <n v="16643"/>
    <n v="16643"/>
    <m/>
    <m/>
  </r>
  <r>
    <x v="1"/>
    <x v="0"/>
    <s v="OK"/>
    <e v="#N/A"/>
    <n v="153"/>
    <m/>
    <m/>
    <m/>
    <e v="#N/A"/>
    <s v="081610"/>
    <x v="164"/>
    <x v="96"/>
    <x v="12"/>
    <x v="1"/>
    <m/>
    <m/>
    <m/>
    <n v="12318"/>
    <n v="12318"/>
    <m/>
    <m/>
  </r>
  <r>
    <x v="1"/>
    <x v="0"/>
    <s v="OK"/>
    <e v="#N/A"/>
    <n v="153"/>
    <m/>
    <m/>
    <m/>
    <e v="#N/A"/>
    <s v="080920"/>
    <x v="165"/>
    <x v="96"/>
    <x v="12"/>
    <x v="1"/>
    <m/>
    <m/>
    <m/>
    <n v="21252"/>
    <n v="21252"/>
    <m/>
    <m/>
  </r>
  <r>
    <x v="1"/>
    <x v="0"/>
    <s v="No"/>
    <e v="#N/A"/>
    <n v="35"/>
    <m/>
    <m/>
    <m/>
    <e v="#N/A"/>
    <s v="082010"/>
    <x v="166"/>
    <x v="96"/>
    <x v="12"/>
    <x v="1"/>
    <m/>
    <m/>
    <m/>
    <n v="11664"/>
    <n v="11664"/>
    <m/>
    <m/>
  </r>
  <r>
    <x v="1"/>
    <x v="0"/>
    <s v="OK"/>
    <e v="#N/A"/>
    <n v="147"/>
    <m/>
    <m/>
    <m/>
    <e v="#N/A"/>
    <s v="080350"/>
    <x v="167"/>
    <x v="97"/>
    <x v="12"/>
    <x v="1"/>
    <m/>
    <m/>
    <m/>
    <n v="68223"/>
    <n v="68222.5"/>
    <m/>
    <m/>
  </r>
  <r>
    <x v="1"/>
    <x v="0"/>
    <s v="OK"/>
    <e v="#N/A"/>
    <n v="153"/>
    <m/>
    <m/>
    <m/>
    <e v="#N/A"/>
    <s v="080140"/>
    <x v="168"/>
    <x v="98"/>
    <x v="12"/>
    <x v="1"/>
    <m/>
    <m/>
    <m/>
    <n v="14343"/>
    <n v="14343"/>
    <m/>
    <m/>
  </r>
  <r>
    <x v="1"/>
    <x v="0"/>
    <s v="OK"/>
    <e v="#N/A"/>
    <n v="153"/>
    <m/>
    <m/>
    <m/>
    <e v="#N/A"/>
    <s v="080510"/>
    <x v="169"/>
    <x v="98"/>
    <x v="12"/>
    <x v="1"/>
    <m/>
    <m/>
    <m/>
    <n v="8200"/>
    <n v="8200"/>
    <m/>
    <m/>
  </r>
  <r>
    <x v="1"/>
    <x v="0"/>
    <s v="OK"/>
    <e v="#N/A"/>
    <n v="153"/>
    <m/>
    <m/>
    <m/>
    <e v="#N/A"/>
    <s v="082421"/>
    <x v="170"/>
    <x v="98"/>
    <x v="12"/>
    <x v="1"/>
    <m/>
    <m/>
    <m/>
    <n v="9616"/>
    <n v="9616"/>
    <m/>
    <m/>
  </r>
  <r>
    <x v="1"/>
    <x v="0"/>
    <s v="OK"/>
    <e v="#N/A"/>
    <n v="153"/>
    <m/>
    <m/>
    <m/>
    <e v="#N/A"/>
    <s v="082720"/>
    <x v="171"/>
    <x v="98"/>
    <x v="12"/>
    <x v="1"/>
    <m/>
    <m/>
    <m/>
    <n v="7111"/>
    <n v="7111"/>
    <m/>
    <m/>
  </r>
  <r>
    <x v="1"/>
    <x v="0"/>
    <s v="OK"/>
    <e v="#N/A"/>
    <n v="153"/>
    <m/>
    <m/>
    <m/>
    <e v="#N/A"/>
    <s v="082790"/>
    <x v="172"/>
    <x v="98"/>
    <x v="12"/>
    <x v="1"/>
    <m/>
    <m/>
    <m/>
    <n v="15937"/>
    <n v="15937"/>
    <m/>
    <m/>
  </r>
  <r>
    <x v="1"/>
    <x v="0"/>
    <s v="No"/>
    <e v="#N/A"/>
    <n v="130"/>
    <m/>
    <m/>
    <m/>
    <e v="#N/A"/>
    <s v="081040"/>
    <x v="173"/>
    <x v="99"/>
    <x v="12"/>
    <x v="1"/>
    <m/>
    <m/>
    <m/>
    <n v="26132"/>
    <n v="26132"/>
    <m/>
    <m/>
  </r>
  <r>
    <x v="1"/>
    <x v="0"/>
    <s v="No"/>
    <e v="#N/A"/>
    <n v="107"/>
    <m/>
    <m/>
    <m/>
    <e v="#N/A"/>
    <s v="082420"/>
    <x v="174"/>
    <x v="99"/>
    <x v="12"/>
    <x v="1"/>
    <m/>
    <m/>
    <m/>
    <n v="27354"/>
    <n v="19688.5"/>
    <m/>
    <m/>
  </r>
  <r>
    <x v="1"/>
    <x v="0"/>
    <s v="OK"/>
    <e v="#N/A"/>
    <n v="322"/>
    <m/>
    <m/>
    <m/>
    <e v="#N/A"/>
    <s v="081200"/>
    <x v="175"/>
    <x v="97"/>
    <x v="12"/>
    <x v="1"/>
    <m/>
    <m/>
    <m/>
    <n v="72485"/>
    <n v="72485"/>
    <m/>
    <m/>
  </r>
  <r>
    <x v="1"/>
    <x v="0"/>
    <s v="OK"/>
    <e v="#N/A"/>
    <n v="153"/>
    <m/>
    <m/>
    <m/>
    <e v="#N/A"/>
    <s v="081210"/>
    <x v="176"/>
    <x v="97"/>
    <x v="12"/>
    <x v="1"/>
    <m/>
    <m/>
    <m/>
    <n v="82670"/>
    <n v="82670"/>
    <m/>
    <m/>
  </r>
  <r>
    <x v="1"/>
    <x v="0"/>
    <s v="OK"/>
    <e v="#N/A"/>
    <n v="153"/>
    <m/>
    <m/>
    <m/>
    <e v="#N/A"/>
    <s v="081220"/>
    <x v="177"/>
    <x v="97"/>
    <x v="12"/>
    <x v="1"/>
    <m/>
    <m/>
    <m/>
    <n v="27607"/>
    <n v="27607"/>
    <m/>
    <m/>
  </r>
  <r>
    <x v="1"/>
    <x v="0"/>
    <s v="No"/>
    <e v="#N/A"/>
    <n v="33"/>
    <m/>
    <m/>
    <m/>
    <e v="#N/A"/>
    <s v="081240"/>
    <x v="178"/>
    <x v="100"/>
    <x v="12"/>
    <x v="1"/>
    <m/>
    <m/>
    <m/>
    <n v="11954"/>
    <n v="11954.25"/>
    <m/>
    <m/>
  </r>
  <r>
    <x v="1"/>
    <x v="0"/>
    <s v="No"/>
    <e v="#N/A"/>
    <n v="144"/>
    <m/>
    <m/>
    <m/>
    <e v="#N/A"/>
    <s v="082560"/>
    <x v="179"/>
    <x v="101"/>
    <x v="12"/>
    <x v="1"/>
    <m/>
    <m/>
    <m/>
    <n v="14683"/>
    <n v="14683.08999998867"/>
    <m/>
    <m/>
  </r>
  <r>
    <x v="1"/>
    <x v="0"/>
    <s v="OK"/>
    <e v="#N/A"/>
    <n v="153"/>
    <m/>
    <m/>
    <m/>
    <e v="#N/A"/>
    <s v="081370"/>
    <x v="180"/>
    <x v="102"/>
    <x v="12"/>
    <x v="1"/>
    <m/>
    <m/>
    <m/>
    <n v="18238"/>
    <n v="18238"/>
    <m/>
    <m/>
  </r>
  <r>
    <x v="1"/>
    <x v="0"/>
    <s v="OK"/>
    <e v="#N/A"/>
    <n v="153"/>
    <m/>
    <m/>
    <m/>
    <e v="#N/A"/>
    <s v="082710"/>
    <x v="181"/>
    <x v="102"/>
    <x v="12"/>
    <x v="1"/>
    <m/>
    <m/>
    <m/>
    <n v="14969"/>
    <n v="14969"/>
    <m/>
    <m/>
  </r>
  <r>
    <x v="1"/>
    <x v="0"/>
    <s v="OK"/>
    <e v="#N/A"/>
    <n v="153"/>
    <m/>
    <m/>
    <m/>
    <e v="#N/A"/>
    <s v="082870"/>
    <x v="182"/>
    <x v="102"/>
    <x v="12"/>
    <x v="1"/>
    <m/>
    <m/>
    <m/>
    <n v="16162"/>
    <n v="16162"/>
    <m/>
    <m/>
  </r>
  <r>
    <x v="1"/>
    <x v="0"/>
    <s v="No"/>
    <e v="#N/A"/>
    <n v="153"/>
    <m/>
    <m/>
    <m/>
    <e v="#N/A"/>
    <s v="081590"/>
    <x v="183"/>
    <x v="97"/>
    <x v="12"/>
    <x v="1"/>
    <m/>
    <m/>
    <m/>
    <n v="45404"/>
    <n v="45404"/>
    <m/>
    <m/>
  </r>
  <r>
    <x v="1"/>
    <x v="0"/>
    <s v="No"/>
    <e v="#N/A"/>
    <n v="103"/>
    <m/>
    <m/>
    <m/>
    <s v="Yes"/>
    <s v="082690"/>
    <x v="184"/>
    <x v="103"/>
    <x v="12"/>
    <x v="1"/>
    <m/>
    <m/>
    <m/>
    <n v="98751"/>
    <n v="98751"/>
    <m/>
    <m/>
  </r>
  <r>
    <x v="1"/>
    <x v="0"/>
    <s v="OK"/>
    <e v="#N/A"/>
    <n v="148"/>
    <m/>
    <m/>
    <m/>
    <e v="#N/A"/>
    <s v="082700"/>
    <x v="185"/>
    <x v="104"/>
    <x v="12"/>
    <x v="1"/>
    <m/>
    <m/>
    <m/>
    <n v="62646"/>
    <n v="62646"/>
    <m/>
    <m/>
  </r>
  <r>
    <x v="1"/>
    <x v="0"/>
    <s v="No"/>
    <e v="#N/A"/>
    <n v="77"/>
    <m/>
    <m/>
    <m/>
    <e v="#N/A"/>
    <s v="122445"/>
    <x v="186"/>
    <x v="105"/>
    <x v="13"/>
    <x v="1"/>
    <m/>
    <m/>
    <m/>
    <n v="38654"/>
    <n v="38654"/>
    <m/>
    <m/>
  </r>
  <r>
    <x v="1"/>
    <x v="0"/>
    <s v="No"/>
    <e v="#N/A"/>
    <n v="61"/>
    <m/>
    <m/>
    <m/>
    <e v="#N/A"/>
    <s v="122440"/>
    <x v="187"/>
    <x v="106"/>
    <x v="13"/>
    <x v="1"/>
    <m/>
    <m/>
    <m/>
    <m/>
    <m/>
    <m/>
    <m/>
  </r>
  <r>
    <x v="1"/>
    <x v="0"/>
    <s v="No"/>
    <e v="#N/A"/>
    <n v="49"/>
    <m/>
    <m/>
    <m/>
    <e v="#N/A"/>
    <s v="121470"/>
    <x v="188"/>
    <x v="107"/>
    <x v="13"/>
    <x v="1"/>
    <m/>
    <m/>
    <m/>
    <n v="55584"/>
    <n v="44500"/>
    <m/>
    <m/>
  </r>
  <r>
    <x v="1"/>
    <x v="0"/>
    <s v="OK"/>
    <e v="#N/A"/>
    <n v="151"/>
    <m/>
    <m/>
    <m/>
    <e v="#N/A"/>
    <s v="122442"/>
    <x v="189"/>
    <x v="108"/>
    <x v="13"/>
    <x v="1"/>
    <m/>
    <m/>
    <m/>
    <n v="22042"/>
    <n v="22041.96"/>
    <m/>
    <m/>
  </r>
  <r>
    <x v="1"/>
    <x v="0"/>
    <s v="OK"/>
    <e v="#N/A"/>
    <n v="152"/>
    <m/>
    <m/>
    <m/>
    <e v="#N/A"/>
    <s v="122441"/>
    <x v="190"/>
    <x v="109"/>
    <x v="13"/>
    <x v="1"/>
    <m/>
    <m/>
    <m/>
    <n v="58070"/>
    <n v="58069.96"/>
    <m/>
    <m/>
  </r>
  <r>
    <x v="1"/>
    <x v="0"/>
    <s v="No"/>
    <e v="#N/A"/>
    <n v="91"/>
    <m/>
    <m/>
    <m/>
    <e v="#N/A"/>
    <s v="122443"/>
    <x v="191"/>
    <x v="110"/>
    <x v="13"/>
    <x v="1"/>
    <m/>
    <m/>
    <m/>
    <n v="51226"/>
    <n v="51226.5"/>
    <m/>
    <m/>
  </r>
  <r>
    <x v="1"/>
    <x v="0"/>
    <s v="OK"/>
    <e v="#N/A"/>
    <n v="139"/>
    <m/>
    <m/>
    <m/>
    <e v="#N/A"/>
    <s v="122444"/>
    <x v="192"/>
    <x v="111"/>
    <x v="13"/>
    <x v="1"/>
    <m/>
    <m/>
    <m/>
    <n v="45343"/>
    <n v="45343"/>
    <m/>
    <m/>
  </r>
  <r>
    <x v="1"/>
    <x v="0"/>
    <s v="No"/>
    <s v="LLF"/>
    <n v="93"/>
    <m/>
    <m/>
    <m/>
    <e v="#N/A"/>
    <s v="122446"/>
    <x v="193"/>
    <x v="112"/>
    <x v="13"/>
    <x v="1"/>
    <m/>
    <m/>
    <m/>
    <n v="66930"/>
    <n v="66930"/>
    <m/>
    <m/>
  </r>
  <r>
    <x v="1"/>
    <x v="0"/>
    <s v="OK"/>
    <e v="#N/A"/>
    <n v="153"/>
    <m/>
    <m/>
    <m/>
    <s v="Yes"/>
    <s v="122447"/>
    <x v="194"/>
    <x v="113"/>
    <x v="13"/>
    <x v="1"/>
    <m/>
    <m/>
    <m/>
    <n v="56456"/>
    <n v="56456"/>
    <m/>
    <m/>
  </r>
  <r>
    <x v="1"/>
    <x v="0"/>
    <s v="OK"/>
    <e v="#N/A"/>
    <n v="153"/>
    <m/>
    <m/>
    <m/>
    <e v="#N/A"/>
    <s v="150050"/>
    <x v="195"/>
    <x v="114"/>
    <x v="14"/>
    <x v="2"/>
    <m/>
    <m/>
    <m/>
    <n v="46611"/>
    <n v="46611"/>
    <m/>
    <m/>
  </r>
  <r>
    <x v="1"/>
    <x v="0"/>
    <s v="No"/>
    <e v="#N/A"/>
    <n v="25"/>
    <m/>
    <m/>
    <m/>
    <e v="#N/A"/>
    <s v="151810"/>
    <x v="196"/>
    <x v="114"/>
    <x v="14"/>
    <x v="2"/>
    <m/>
    <m/>
    <m/>
    <n v="7007"/>
    <n v="3162"/>
    <m/>
    <m/>
  </r>
  <r>
    <x v="1"/>
    <x v="0"/>
    <s v="OK"/>
    <e v="#N/A"/>
    <n v="153"/>
    <m/>
    <m/>
    <m/>
    <e v="#N/A"/>
    <s v="152430"/>
    <x v="197"/>
    <x v="114"/>
    <x v="14"/>
    <x v="2"/>
    <m/>
    <m/>
    <m/>
    <n v="2872"/>
    <n v="2872"/>
    <m/>
    <m/>
  </r>
  <r>
    <x v="1"/>
    <x v="0"/>
    <s v="No"/>
    <e v="#N/A"/>
    <n v="30"/>
    <m/>
    <m/>
    <m/>
    <e v="#N/A"/>
    <s v="150130"/>
    <x v="198"/>
    <x v="115"/>
    <x v="14"/>
    <x v="2"/>
    <m/>
    <m/>
    <m/>
    <n v="30482"/>
    <n v="21766"/>
    <m/>
    <m/>
  </r>
  <r>
    <x v="1"/>
    <x v="0"/>
    <s v="No"/>
    <e v="#N/A"/>
    <n v="1"/>
    <m/>
    <m/>
    <m/>
    <e v="#N/A"/>
    <s v="151380"/>
    <x v="199"/>
    <x v="115"/>
    <x v="14"/>
    <x v="2"/>
    <m/>
    <m/>
    <m/>
    <n v="6394"/>
    <n v="0"/>
    <m/>
    <m/>
  </r>
  <r>
    <x v="1"/>
    <x v="0"/>
    <s v="No"/>
    <e v="#N/A"/>
    <n v="2"/>
    <m/>
    <m/>
    <m/>
    <e v="#N/A"/>
    <s v="152120"/>
    <x v="200"/>
    <x v="115"/>
    <x v="14"/>
    <x v="2"/>
    <m/>
    <m/>
    <m/>
    <n v="4531"/>
    <n v="1500"/>
    <m/>
    <m/>
  </r>
  <r>
    <x v="1"/>
    <x v="0"/>
    <s v="No"/>
    <e v="#N/A"/>
    <n v="43"/>
    <m/>
    <m/>
    <m/>
    <e v="#N/A"/>
    <s v="150200"/>
    <x v="201"/>
    <x v="116"/>
    <x v="14"/>
    <x v="2"/>
    <m/>
    <m/>
    <m/>
    <n v="43203"/>
    <n v="43203"/>
    <m/>
    <m/>
  </r>
  <r>
    <x v="1"/>
    <x v="0"/>
    <s v="OK"/>
    <e v="#N/A"/>
    <n v="153"/>
    <m/>
    <m/>
    <m/>
    <e v="#N/A"/>
    <s v="151260"/>
    <x v="202"/>
    <x v="116"/>
    <x v="14"/>
    <x v="2"/>
    <m/>
    <m/>
    <m/>
    <n v="3367"/>
    <n v="3367"/>
    <m/>
    <m/>
  </r>
  <r>
    <x v="1"/>
    <x v="0"/>
    <s v="No"/>
    <e v="#N/A"/>
    <n v="86"/>
    <m/>
    <m/>
    <m/>
    <e v="#N/A"/>
    <s v="151230"/>
    <x v="203"/>
    <x v="116"/>
    <x v="14"/>
    <x v="2"/>
    <m/>
    <m/>
    <m/>
    <n v="6834"/>
    <n v="6834"/>
    <m/>
    <m/>
  </r>
  <r>
    <x v="1"/>
    <x v="0"/>
    <s v="No"/>
    <e v="#N/A"/>
    <n v="17"/>
    <m/>
    <m/>
    <m/>
    <e v="#N/A"/>
    <s v="150201"/>
    <x v="204"/>
    <x v="117"/>
    <x v="14"/>
    <x v="2"/>
    <m/>
    <m/>
    <m/>
    <n v="4406"/>
    <n v="2074"/>
    <m/>
    <m/>
  </r>
  <r>
    <x v="1"/>
    <x v="0"/>
    <s v="OK"/>
    <e v="#N/A"/>
    <n v="153"/>
    <m/>
    <m/>
    <m/>
    <e v="#N/A"/>
    <s v="150930"/>
    <x v="205"/>
    <x v="117"/>
    <x v="14"/>
    <x v="2"/>
    <m/>
    <m/>
    <m/>
    <n v="12229"/>
    <n v="12229"/>
    <m/>
    <m/>
  </r>
  <r>
    <x v="1"/>
    <x v="0"/>
    <s v="No"/>
    <e v="#N/A"/>
    <n v="9"/>
    <m/>
    <m/>
    <m/>
    <e v="#N/A"/>
    <s v="151820"/>
    <x v="206"/>
    <x v="117"/>
    <x v="14"/>
    <x v="2"/>
    <m/>
    <m/>
    <m/>
    <n v="6156"/>
    <n v="2699"/>
    <m/>
    <m/>
  </r>
  <r>
    <x v="1"/>
    <x v="0"/>
    <s v="OK"/>
    <e v="#N/A"/>
    <n v="153"/>
    <m/>
    <m/>
    <m/>
    <e v="#N/A"/>
    <s v="152930"/>
    <x v="207"/>
    <x v="117"/>
    <x v="14"/>
    <x v="2"/>
    <m/>
    <m/>
    <m/>
    <n v="38241"/>
    <n v="38241"/>
    <m/>
    <m/>
  </r>
  <r>
    <x v="1"/>
    <x v="0"/>
    <s v="No"/>
    <e v="#N/A"/>
    <n v="23"/>
    <m/>
    <m/>
    <m/>
    <e v="#N/A"/>
    <s v="151090"/>
    <x v="208"/>
    <x v="118"/>
    <x v="14"/>
    <x v="2"/>
    <m/>
    <m/>
    <m/>
    <n v="25177"/>
    <n v="12450"/>
    <m/>
    <m/>
  </r>
  <r>
    <x v="1"/>
    <x v="0"/>
    <s v="OK"/>
    <e v="#N/A"/>
    <n v="153"/>
    <m/>
    <m/>
    <m/>
    <e v="#N/A"/>
    <s v="150961"/>
    <x v="209"/>
    <x v="119"/>
    <x v="14"/>
    <x v="2"/>
    <m/>
    <m/>
    <m/>
    <n v="13745"/>
    <n v="13745"/>
    <m/>
    <m/>
  </r>
  <r>
    <x v="1"/>
    <x v="0"/>
    <s v="OK"/>
    <e v="#N/A"/>
    <n v="327"/>
    <m/>
    <m/>
    <m/>
    <e v="#N/A"/>
    <s v="152040"/>
    <x v="210"/>
    <x v="119"/>
    <x v="14"/>
    <x v="2"/>
    <m/>
    <m/>
    <m/>
    <n v="13015"/>
    <n v="13015"/>
    <m/>
    <m/>
  </r>
  <r>
    <x v="1"/>
    <x v="0"/>
    <s v="OK"/>
    <e v="#N/A"/>
    <n v="153"/>
    <m/>
    <m/>
    <m/>
    <e v="#N/A"/>
    <s v="152360"/>
    <x v="211"/>
    <x v="119"/>
    <x v="14"/>
    <x v="2"/>
    <m/>
    <m/>
    <m/>
    <n v="22993"/>
    <n v="22993"/>
    <m/>
    <m/>
  </r>
  <r>
    <x v="1"/>
    <x v="0"/>
    <s v="OK"/>
    <e v="#N/A"/>
    <n v="153"/>
    <m/>
    <m/>
    <m/>
    <e v="#N/A"/>
    <s v="150970"/>
    <x v="212"/>
    <x v="120"/>
    <x v="14"/>
    <x v="2"/>
    <m/>
    <m/>
    <m/>
    <n v="51153"/>
    <n v="51153"/>
    <m/>
    <m/>
  </r>
  <r>
    <x v="1"/>
    <x v="0"/>
    <s v="OK"/>
    <e v="#N/A"/>
    <n v="153"/>
    <m/>
    <m/>
    <m/>
    <e v="#N/A"/>
    <s v="151780"/>
    <x v="213"/>
    <x v="121"/>
    <x v="14"/>
    <x v="2"/>
    <m/>
    <m/>
    <m/>
    <n v="48708"/>
    <n v="48708"/>
    <m/>
    <m/>
  </r>
  <r>
    <x v="1"/>
    <x v="0"/>
    <s v="No"/>
    <e v="#N/A"/>
    <n v="84"/>
    <m/>
    <m/>
    <m/>
    <e v="#N/A"/>
    <s v="152580"/>
    <x v="214"/>
    <x v="118"/>
    <x v="14"/>
    <x v="2"/>
    <m/>
    <m/>
    <m/>
    <n v="7111"/>
    <n v="6000"/>
    <m/>
    <m/>
  </r>
  <r>
    <x v="1"/>
    <x v="0"/>
    <s v="OK"/>
    <e v="#N/A"/>
    <n v="153"/>
    <m/>
    <m/>
    <m/>
    <e v="#N/A"/>
    <s v="152850"/>
    <x v="215"/>
    <x v="118"/>
    <x v="14"/>
    <x v="2"/>
    <m/>
    <m/>
    <m/>
    <n v="31575"/>
    <n v="31575"/>
    <m/>
    <m/>
  </r>
  <r>
    <x v="1"/>
    <x v="0"/>
    <s v="No"/>
    <e v="#N/A"/>
    <n v="153"/>
    <m/>
    <m/>
    <m/>
    <e v="#N/A"/>
    <s v="152940"/>
    <x v="216"/>
    <x v="122"/>
    <x v="14"/>
    <x v="2"/>
    <m/>
    <m/>
    <m/>
    <n v="56263"/>
    <n v="56263"/>
    <m/>
    <m/>
  </r>
  <r>
    <x v="1"/>
    <x v="0"/>
    <s v="No"/>
    <e v="#N/A"/>
    <n v="38"/>
    <m/>
    <m/>
    <m/>
    <e v="#N/A"/>
    <s v="150100"/>
    <x v="217"/>
    <x v="123"/>
    <x v="14"/>
    <x v="2"/>
    <m/>
    <m/>
    <m/>
    <n v="31242"/>
    <n v="22000"/>
    <m/>
    <m/>
  </r>
  <r>
    <x v="1"/>
    <x v="0"/>
    <s v="No"/>
    <e v="#N/A"/>
    <n v="59"/>
    <m/>
    <m/>
    <m/>
    <e v="#N/A"/>
    <s v="150610"/>
    <x v="218"/>
    <x v="124"/>
    <x v="14"/>
    <x v="2"/>
    <m/>
    <m/>
    <m/>
    <n v="19051"/>
    <n v="16000"/>
    <m/>
    <m/>
  </r>
  <r>
    <x v="1"/>
    <x v="0"/>
    <s v="No"/>
    <e v="#N/A"/>
    <n v="98"/>
    <m/>
    <m/>
    <m/>
    <e v="#N/A"/>
    <s v="151790"/>
    <x v="219"/>
    <x v="124"/>
    <x v="14"/>
    <x v="2"/>
    <m/>
    <m/>
    <m/>
    <n v="24741"/>
    <n v="18400"/>
    <m/>
    <m/>
  </r>
  <r>
    <x v="1"/>
    <x v="0"/>
    <s v="No"/>
    <e v="#N/A"/>
    <n v="6"/>
    <m/>
    <m/>
    <m/>
    <e v="#N/A"/>
    <s v="152650"/>
    <x v="220"/>
    <x v="125"/>
    <x v="14"/>
    <x v="2"/>
    <m/>
    <m/>
    <m/>
    <n v="19313"/>
    <n v="8400"/>
    <m/>
    <m/>
  </r>
  <r>
    <x v="1"/>
    <x v="0"/>
    <s v="No"/>
    <e v="#N/A"/>
    <n v="121"/>
    <m/>
    <m/>
    <m/>
    <e v="#N/A"/>
    <s v="150700"/>
    <x v="221"/>
    <x v="126"/>
    <x v="14"/>
    <x v="2"/>
    <m/>
    <m/>
    <m/>
    <n v="40768"/>
    <n v="40768"/>
    <m/>
    <m/>
  </r>
  <r>
    <x v="1"/>
    <x v="0"/>
    <s v="No"/>
    <e v="#N/A"/>
    <n v="111"/>
    <m/>
    <m/>
    <m/>
    <e v="#N/A"/>
    <s v="152370"/>
    <x v="222"/>
    <x v="126"/>
    <x v="14"/>
    <x v="2"/>
    <m/>
    <m/>
    <m/>
    <n v="18673"/>
    <n v="18673"/>
    <m/>
    <m/>
  </r>
  <r>
    <x v="1"/>
    <x v="0"/>
    <s v="No"/>
    <e v="#N/A"/>
    <n v="89"/>
    <m/>
    <m/>
    <m/>
    <e v="#N/A"/>
    <s v="150710"/>
    <x v="223"/>
    <x v="121"/>
    <x v="14"/>
    <x v="2"/>
    <m/>
    <m/>
    <m/>
    <n v="17148"/>
    <n v="17148"/>
    <m/>
    <m/>
  </r>
  <r>
    <x v="1"/>
    <x v="0"/>
    <s v="OK"/>
    <e v="#N/A"/>
    <n v="120"/>
    <m/>
    <m/>
    <m/>
    <e v="#N/A"/>
    <s v="152350"/>
    <x v="224"/>
    <x v="125"/>
    <x v="14"/>
    <x v="2"/>
    <m/>
    <m/>
    <m/>
    <n v="29298"/>
    <n v="29298"/>
    <m/>
    <m/>
  </r>
  <r>
    <x v="1"/>
    <x v="0"/>
    <s v="No"/>
    <e v="#N/A"/>
    <n v="87"/>
    <m/>
    <m/>
    <m/>
    <e v="#N/A"/>
    <s v="151150"/>
    <x v="225"/>
    <x v="126"/>
    <x v="14"/>
    <x v="2"/>
    <m/>
    <m/>
    <m/>
    <n v="20635"/>
    <n v="20635"/>
    <m/>
    <m/>
  </r>
  <r>
    <x v="1"/>
    <x v="0"/>
    <s v="No"/>
    <e v="#N/A"/>
    <n v="52"/>
    <m/>
    <m/>
    <m/>
    <e v="#N/A"/>
    <s v="151190"/>
    <x v="226"/>
    <x v="127"/>
    <x v="14"/>
    <x v="2"/>
    <m/>
    <m/>
    <m/>
    <n v="27792"/>
    <n v="15054"/>
    <m/>
    <m/>
  </r>
  <r>
    <x v="1"/>
    <x v="0"/>
    <s v="OK"/>
    <e v="#N/A"/>
    <n v="153"/>
    <m/>
    <m/>
    <m/>
    <e v="#N/A"/>
    <s v="151490"/>
    <x v="227"/>
    <x v="127"/>
    <x v="14"/>
    <x v="2"/>
    <m/>
    <m/>
    <m/>
    <n v="27356"/>
    <n v="27356"/>
    <m/>
    <m/>
  </r>
  <r>
    <x v="1"/>
    <x v="0"/>
    <s v="No"/>
    <e v="#N/A"/>
    <n v="26"/>
    <m/>
    <m/>
    <m/>
    <e v="#N/A"/>
    <s v="152330"/>
    <x v="228"/>
    <x v="124"/>
    <x v="14"/>
    <x v="2"/>
    <m/>
    <m/>
    <m/>
    <n v="24242"/>
    <n v="16243"/>
    <m/>
    <m/>
  </r>
  <r>
    <x v="1"/>
    <x v="0"/>
    <s v="No"/>
    <e v="#N/A"/>
    <n v="82"/>
    <m/>
    <m/>
    <m/>
    <e v="#N/A"/>
    <s v="160220"/>
    <x v="229"/>
    <x v="128"/>
    <x v="15"/>
    <x v="2"/>
    <m/>
    <m/>
    <m/>
    <n v="22146"/>
    <n v="22145.600000001399"/>
    <m/>
    <m/>
  </r>
  <r>
    <x v="1"/>
    <x v="0"/>
    <s v="OK"/>
    <e v="#N/A"/>
    <n v="153"/>
    <m/>
    <m/>
    <m/>
    <s v="Yes"/>
    <s v="160230"/>
    <x v="230"/>
    <x v="129"/>
    <x v="15"/>
    <x v="2"/>
    <m/>
    <m/>
    <m/>
    <n v="128705"/>
    <n v="128705"/>
    <m/>
    <m/>
  </r>
  <r>
    <x v="1"/>
    <x v="0"/>
    <s v="OK"/>
    <e v="#N/A"/>
    <n v="153"/>
    <m/>
    <m/>
    <m/>
    <e v="#N/A"/>
    <s v="160250"/>
    <x v="231"/>
    <x v="130"/>
    <x v="15"/>
    <x v="2"/>
    <m/>
    <m/>
    <m/>
    <n v="116977"/>
    <n v="116977"/>
    <m/>
    <m/>
  </r>
  <r>
    <x v="1"/>
    <x v="0"/>
    <s v="OK"/>
    <e v="#N/A"/>
    <n v="153"/>
    <m/>
    <m/>
    <m/>
    <e v="#N/A"/>
    <s v="160270"/>
    <x v="232"/>
    <x v="131"/>
    <x v="15"/>
    <x v="2"/>
    <m/>
    <m/>
    <m/>
    <n v="55927"/>
    <n v="55927"/>
    <m/>
    <m/>
  </r>
  <r>
    <x v="1"/>
    <x v="0"/>
    <s v="No"/>
    <e v="#N/A"/>
    <n v="135"/>
    <m/>
    <m/>
    <m/>
    <e v="#N/A"/>
    <s v="160290"/>
    <x v="233"/>
    <x v="132"/>
    <x v="15"/>
    <x v="2"/>
    <m/>
    <m/>
    <m/>
    <n v="21576"/>
    <n v="21576"/>
    <m/>
    <m/>
  </r>
  <r>
    <x v="1"/>
    <x v="0"/>
    <s v="No"/>
    <e v="#N/A"/>
    <n v="78"/>
    <m/>
    <m/>
    <m/>
    <e v="#N/A"/>
    <s v="160320"/>
    <x v="234"/>
    <x v="133"/>
    <x v="15"/>
    <x v="2"/>
    <m/>
    <m/>
    <m/>
    <n v="71491"/>
    <n v="71491"/>
    <m/>
    <m/>
  </r>
  <r>
    <x v="1"/>
    <x v="0"/>
    <s v="No"/>
    <e v="#N/A"/>
    <n v="153"/>
    <m/>
    <m/>
    <m/>
    <e v="#N/A"/>
    <s v="160330"/>
    <x v="235"/>
    <x v="134"/>
    <x v="15"/>
    <x v="2"/>
    <m/>
    <m/>
    <m/>
    <n v="63865"/>
    <n v="63865"/>
    <m/>
    <m/>
  </r>
  <r>
    <x v="1"/>
    <x v="0"/>
    <s v="OK"/>
    <e v="#N/A"/>
    <n v="153"/>
    <m/>
    <m/>
    <m/>
    <e v="#N/A"/>
    <s v="160380"/>
    <x v="236"/>
    <x v="135"/>
    <x v="15"/>
    <x v="2"/>
    <m/>
    <m/>
    <m/>
    <n v="39558"/>
    <n v="39558"/>
    <m/>
    <m/>
  </r>
  <r>
    <x v="1"/>
    <x v="0"/>
    <s v="No"/>
    <e v="#N/A"/>
    <n v="22"/>
    <m/>
    <m/>
    <m/>
    <e v="#N/A"/>
    <s v="161410"/>
    <x v="237"/>
    <x v="136"/>
    <x v="15"/>
    <x v="2"/>
    <m/>
    <m/>
    <m/>
    <n v="29753"/>
    <n v="22000"/>
    <m/>
    <m/>
  </r>
  <r>
    <x v="1"/>
    <x v="0"/>
    <s v="OK"/>
    <e v="#N/A"/>
    <n v="153"/>
    <m/>
    <m/>
    <m/>
    <e v="#N/A"/>
    <s v="161020"/>
    <x v="238"/>
    <x v="137"/>
    <x v="15"/>
    <x v="2"/>
    <m/>
    <m/>
    <m/>
    <n v="53151"/>
    <n v="53151"/>
    <m/>
    <m/>
  </r>
  <r>
    <x v="1"/>
    <x v="0"/>
    <s v="No"/>
    <e v="#N/A"/>
    <n v="67"/>
    <m/>
    <m/>
    <m/>
    <e v="#N/A"/>
    <s v="161411"/>
    <x v="239"/>
    <x v="138"/>
    <x v="15"/>
    <x v="2"/>
    <m/>
    <m/>
    <m/>
    <n v="30959"/>
    <n v="30959"/>
    <m/>
    <m/>
  </r>
  <r>
    <x v="1"/>
    <x v="0"/>
    <s v="OK"/>
    <e v="#N/A"/>
    <n v="153"/>
    <m/>
    <m/>
    <m/>
    <e v="#N/A"/>
    <s v="160280"/>
    <x v="240"/>
    <x v="139"/>
    <x v="15"/>
    <x v="2"/>
    <m/>
    <m/>
    <m/>
    <n v="60596"/>
    <n v="60596"/>
    <m/>
    <m/>
  </r>
  <r>
    <x v="1"/>
    <x v="0"/>
    <s v="OK"/>
    <e v="#N/A"/>
    <n v="324"/>
    <m/>
    <m/>
    <m/>
    <e v="#N/A"/>
    <s v="162090"/>
    <x v="241"/>
    <x v="140"/>
    <x v="15"/>
    <x v="2"/>
    <m/>
    <m/>
    <m/>
    <n v="19325"/>
    <n v="19325"/>
    <m/>
    <m/>
  </r>
  <r>
    <x v="1"/>
    <x v="0"/>
    <s v="No"/>
    <e v="#N/A"/>
    <n v="19"/>
    <m/>
    <m/>
    <m/>
    <e v="#N/A"/>
    <s v="160620"/>
    <x v="242"/>
    <x v="141"/>
    <x v="15"/>
    <x v="2"/>
    <m/>
    <m/>
    <m/>
    <n v="38588"/>
    <n v="23500"/>
    <m/>
    <m/>
  </r>
  <r>
    <x v="1"/>
    <x v="0"/>
    <s v="No"/>
    <s v="LLF"/>
    <n v="101"/>
    <m/>
    <m/>
    <m/>
    <s v="Yes"/>
    <s v="160780"/>
    <x v="243"/>
    <x v="142"/>
    <x v="15"/>
    <x v="2"/>
    <m/>
    <m/>
    <m/>
    <n v="35809"/>
    <n v="27218"/>
    <m/>
    <m/>
  </r>
  <r>
    <x v="1"/>
    <x v="0"/>
    <s v="No"/>
    <e v="#N/A"/>
    <n v="68"/>
    <m/>
    <m/>
    <m/>
    <e v="#N/A"/>
    <s v="160310"/>
    <x v="244"/>
    <x v="141"/>
    <x v="15"/>
    <x v="2"/>
    <m/>
    <m/>
    <m/>
    <n v="2444"/>
    <n v="2444"/>
    <m/>
    <m/>
  </r>
  <r>
    <x v="1"/>
    <x v="0"/>
    <s v="No"/>
    <e v="#N/A"/>
    <n v="76"/>
    <m/>
    <m/>
    <m/>
    <e v="#N/A"/>
    <s v="161330"/>
    <x v="245"/>
    <x v="142"/>
    <x v="15"/>
    <x v="2"/>
    <m/>
    <m/>
    <m/>
    <n v="10121"/>
    <n v="7000"/>
    <m/>
    <m/>
  </r>
  <r>
    <x v="1"/>
    <x v="0"/>
    <s v="No"/>
    <e v="#N/A"/>
    <n v="32"/>
    <m/>
    <m/>
    <m/>
    <e v="#N/A"/>
    <s v="160900"/>
    <x v="246"/>
    <x v="141"/>
    <x v="15"/>
    <x v="2"/>
    <m/>
    <m/>
    <m/>
    <n v="52802"/>
    <n v="37500"/>
    <m/>
    <m/>
  </r>
  <r>
    <x v="1"/>
    <x v="0"/>
    <s v="No"/>
    <e v="#N/A"/>
    <n v="7"/>
    <m/>
    <m/>
    <m/>
    <e v="#N/A"/>
    <s v="161350"/>
    <x v="247"/>
    <x v="141"/>
    <x v="15"/>
    <x v="2"/>
    <m/>
    <m/>
    <m/>
    <n v="19947"/>
    <n v="6000"/>
    <m/>
    <m/>
  </r>
  <r>
    <x v="1"/>
    <x v="0"/>
    <s v="No"/>
    <e v="#N/A"/>
    <n v="50"/>
    <m/>
    <m/>
    <m/>
    <e v="#N/A"/>
    <s v="162920"/>
    <x v="248"/>
    <x v="141"/>
    <x v="15"/>
    <x v="2"/>
    <m/>
    <m/>
    <m/>
    <n v="20601"/>
    <n v="15500"/>
    <m/>
    <m/>
  </r>
  <r>
    <x v="1"/>
    <x v="0"/>
    <s v="OK"/>
    <e v="#N/A"/>
    <n v="153"/>
    <m/>
    <m/>
    <m/>
    <e v="#N/A"/>
    <s v="161770"/>
    <x v="250"/>
    <x v="144"/>
    <x v="15"/>
    <x v="2"/>
    <m/>
    <m/>
    <m/>
    <n v="23798"/>
    <n v="23798"/>
    <m/>
    <m/>
  </r>
  <r>
    <x v="1"/>
    <x v="0"/>
    <s v="OK"/>
    <s v="LLF"/>
    <n v="153"/>
    <m/>
    <m/>
    <m/>
    <e v="#N/A"/>
    <s v="162960"/>
    <x v="251"/>
    <x v="145"/>
    <x v="15"/>
    <x v="2"/>
    <m/>
    <m/>
    <m/>
    <n v="61901"/>
    <n v="61901"/>
    <m/>
    <m/>
  </r>
  <r>
    <x v="1"/>
    <x v="0"/>
    <s v="OK"/>
    <e v="#N/A"/>
    <n v="153"/>
    <m/>
    <m/>
    <m/>
    <e v="#N/A"/>
    <s v="170390"/>
    <x v="252"/>
    <x v="146"/>
    <x v="17"/>
    <x v="2"/>
    <m/>
    <m/>
    <m/>
    <n v="71491"/>
    <n v="71491"/>
    <m/>
    <m/>
  </r>
  <r>
    <x v="1"/>
    <x v="0"/>
    <s v="OK"/>
    <e v="#N/A"/>
    <n v="153"/>
    <m/>
    <m/>
    <m/>
    <e v="#N/A"/>
    <s v="170450"/>
    <x v="253"/>
    <x v="147"/>
    <x v="17"/>
    <x v="2"/>
    <m/>
    <m/>
    <m/>
    <n v="17344"/>
    <n v="17344"/>
    <m/>
    <m/>
  </r>
  <r>
    <x v="1"/>
    <x v="0"/>
    <s v="No"/>
    <e v="#N/A"/>
    <n v="13"/>
    <m/>
    <m/>
    <m/>
    <e v="#N/A"/>
    <s v="172520"/>
    <x v="254"/>
    <x v="147"/>
    <x v="17"/>
    <x v="2"/>
    <m/>
    <m/>
    <m/>
    <n v="4926"/>
    <n v="4926"/>
    <m/>
    <m/>
  </r>
  <r>
    <x v="1"/>
    <x v="0"/>
    <s v="No"/>
    <e v="#N/A"/>
    <n v="27"/>
    <m/>
    <m/>
    <m/>
    <e v="#N/A"/>
    <s v="170600"/>
    <x v="255"/>
    <x v="148"/>
    <x v="17"/>
    <x v="2"/>
    <m/>
    <m/>
    <m/>
    <n v="19959"/>
    <n v="14969.25"/>
    <m/>
    <m/>
  </r>
  <r>
    <x v="1"/>
    <x v="0"/>
    <s v="OK"/>
    <e v="#N/A"/>
    <n v="153"/>
    <m/>
    <m/>
    <m/>
    <e v="#N/A"/>
    <s v="171950"/>
    <x v="256"/>
    <x v="148"/>
    <x v="17"/>
    <x v="2"/>
    <m/>
    <m/>
    <m/>
    <n v="5859"/>
    <n v="5859"/>
    <m/>
    <m/>
  </r>
  <r>
    <x v="1"/>
    <x v="0"/>
    <s v="OK"/>
    <e v="#N/A"/>
    <n v="153"/>
    <m/>
    <m/>
    <m/>
    <e v="#N/A"/>
    <s v="171910"/>
    <x v="257"/>
    <x v="148"/>
    <x v="17"/>
    <x v="2"/>
    <m/>
    <m/>
    <m/>
    <n v="21405"/>
    <n v="21405"/>
    <m/>
    <m/>
  </r>
  <r>
    <x v="1"/>
    <x v="0"/>
    <s v="OK"/>
    <e v="#N/A"/>
    <n v="142"/>
    <m/>
    <m/>
    <m/>
    <e v="#N/A"/>
    <s v="170712"/>
    <x v="258"/>
    <x v="149"/>
    <x v="17"/>
    <x v="2"/>
    <m/>
    <m/>
    <m/>
    <n v="2928"/>
    <n v="2927.91999999992"/>
    <m/>
    <m/>
  </r>
  <r>
    <x v="1"/>
    <x v="0"/>
    <s v="No"/>
    <e v="#N/A"/>
    <n v="137"/>
    <m/>
    <m/>
    <m/>
    <e v="#N/A"/>
    <s v="172030"/>
    <x v="259"/>
    <x v="149"/>
    <x v="17"/>
    <x v="2"/>
    <m/>
    <m/>
    <m/>
    <n v="46278"/>
    <n v="46278"/>
    <m/>
    <m/>
  </r>
  <r>
    <x v="1"/>
    <x v="0"/>
    <s v="OK"/>
    <e v="#N/A"/>
    <n v="153"/>
    <m/>
    <m/>
    <m/>
    <e v="#N/A"/>
    <s v="172510"/>
    <x v="260"/>
    <x v="149"/>
    <x v="17"/>
    <x v="2"/>
    <m/>
    <m/>
    <m/>
    <n v="10526"/>
    <n v="10526"/>
    <m/>
    <m/>
  </r>
  <r>
    <x v="1"/>
    <x v="0"/>
    <s v="OK"/>
    <e v="#N/A"/>
    <n v="133"/>
    <m/>
    <m/>
    <m/>
    <e v="#N/A"/>
    <s v="170760"/>
    <x v="261"/>
    <x v="150"/>
    <x v="17"/>
    <x v="2"/>
    <m/>
    <m/>
    <m/>
    <n v="18891"/>
    <n v="18891"/>
    <m/>
    <m/>
  </r>
  <r>
    <x v="1"/>
    <x v="0"/>
    <s v="OK"/>
    <e v="#N/A"/>
    <n v="153"/>
    <m/>
    <m/>
    <m/>
    <e v="#N/A"/>
    <s v="172910"/>
    <x v="262"/>
    <x v="150"/>
    <x v="17"/>
    <x v="2"/>
    <m/>
    <m/>
    <m/>
    <n v="19545"/>
    <n v="19545"/>
    <m/>
    <m/>
  </r>
  <r>
    <x v="1"/>
    <x v="0"/>
    <s v="No"/>
    <e v="#N/A"/>
    <n v="95"/>
    <m/>
    <m/>
    <m/>
    <e v="#N/A"/>
    <s v="171840"/>
    <x v="263"/>
    <x v="150"/>
    <x v="17"/>
    <x v="2"/>
    <m/>
    <m/>
    <m/>
    <n v="15841"/>
    <n v="15841"/>
    <m/>
    <m/>
  </r>
  <r>
    <x v="1"/>
    <x v="0"/>
    <s v="No"/>
    <e v="#N/A"/>
    <n v="116"/>
    <m/>
    <m/>
    <m/>
    <e v="#N/A"/>
    <s v="170840"/>
    <x v="264"/>
    <x v="151"/>
    <x v="17"/>
    <x v="2"/>
    <m/>
    <m/>
    <m/>
    <n v="18659"/>
    <n v="18659"/>
    <m/>
    <m/>
  </r>
  <r>
    <x v="1"/>
    <x v="0"/>
    <s v="No"/>
    <e v="#N/A"/>
    <n v="90"/>
    <m/>
    <m/>
    <m/>
    <e v="#N/A"/>
    <s v="172980"/>
    <x v="265"/>
    <x v="151"/>
    <x v="17"/>
    <x v="2"/>
    <m/>
    <m/>
    <m/>
    <n v="14763"/>
    <n v="10163"/>
    <m/>
    <m/>
  </r>
  <r>
    <x v="1"/>
    <x v="0"/>
    <s v="No"/>
    <e v="#N/A"/>
    <n v="64"/>
    <m/>
    <m/>
    <m/>
    <e v="#N/A"/>
    <s v="170940"/>
    <x v="266"/>
    <x v="151"/>
    <x v="17"/>
    <x v="2"/>
    <m/>
    <m/>
    <m/>
    <n v="2843"/>
    <n v="2843"/>
    <m/>
    <m/>
  </r>
  <r>
    <x v="1"/>
    <x v="0"/>
    <s v="OK"/>
    <s v="LLF"/>
    <n v="153"/>
    <m/>
    <m/>
    <m/>
    <e v="#N/A"/>
    <s v="170880"/>
    <x v="267"/>
    <x v="152"/>
    <x v="17"/>
    <x v="2"/>
    <m/>
    <m/>
    <m/>
    <n v="72806"/>
    <n v="72806"/>
    <m/>
    <m/>
  </r>
  <r>
    <x v="1"/>
    <x v="0"/>
    <s v="OK"/>
    <e v="#N/A"/>
    <n v="153"/>
    <m/>
    <m/>
    <m/>
    <e v="#N/A"/>
    <s v="171041"/>
    <x v="268"/>
    <x v="147"/>
    <x v="17"/>
    <x v="2"/>
    <m/>
    <m/>
    <m/>
    <n v="17124"/>
    <n v="17124"/>
    <m/>
    <m/>
  </r>
  <r>
    <x v="1"/>
    <x v="0"/>
    <s v="OK"/>
    <e v="#N/A"/>
    <n v="153"/>
    <m/>
    <m/>
    <m/>
    <e v="#N/A"/>
    <s v="172140"/>
    <x v="269"/>
    <x v="147"/>
    <x v="17"/>
    <x v="2"/>
    <m/>
    <m/>
    <m/>
    <n v="11135"/>
    <n v="11135"/>
    <m/>
    <m/>
  </r>
  <r>
    <x v="1"/>
    <x v="0"/>
    <s v="No"/>
    <e v="#N/A"/>
    <n v="153"/>
    <m/>
    <m/>
    <m/>
    <e v="#N/A"/>
    <s v="172290"/>
    <x v="270"/>
    <x v="153"/>
    <x v="17"/>
    <x v="2"/>
    <m/>
    <m/>
    <m/>
    <n v="63640"/>
    <n v="63640"/>
    <m/>
    <m/>
  </r>
  <r>
    <x v="1"/>
    <x v="0"/>
    <s v="OK"/>
    <e v="#N/A"/>
    <n v="153"/>
    <m/>
    <m/>
    <m/>
    <e v="#N/A"/>
    <s v="180400"/>
    <x v="271"/>
    <x v="154"/>
    <x v="18"/>
    <x v="2"/>
    <m/>
    <m/>
    <m/>
    <n v="9667"/>
    <n v="9667"/>
    <m/>
    <m/>
  </r>
  <r>
    <x v="1"/>
    <x v="0"/>
    <s v="No"/>
    <e v="#N/A"/>
    <n v="153"/>
    <m/>
    <m/>
    <m/>
    <e v="#N/A"/>
    <s v="180640"/>
    <x v="272"/>
    <x v="155"/>
    <x v="18"/>
    <x v="2"/>
    <m/>
    <m/>
    <m/>
    <n v="14995"/>
    <n v="14995"/>
    <m/>
    <m/>
  </r>
  <r>
    <x v="1"/>
    <x v="0"/>
    <s v="OK"/>
    <e v="#N/A"/>
    <n v="153"/>
    <m/>
    <m/>
    <m/>
    <e v="#N/A"/>
    <s v="180830"/>
    <x v="273"/>
    <x v="156"/>
    <x v="18"/>
    <x v="2"/>
    <m/>
    <m/>
    <m/>
    <n v="139060"/>
    <n v="139060"/>
    <m/>
    <m/>
  </r>
  <r>
    <x v="1"/>
    <x v="0"/>
    <s v="OK"/>
    <e v="#N/A"/>
    <n v="153"/>
    <m/>
    <m/>
    <m/>
    <e v="#N/A"/>
    <s v="180870"/>
    <x v="274"/>
    <x v="157"/>
    <x v="18"/>
    <x v="2"/>
    <m/>
    <m/>
    <m/>
    <n v="62041"/>
    <n v="62041"/>
    <m/>
    <m/>
  </r>
  <r>
    <x v="1"/>
    <x v="0"/>
    <e v="#REF!"/>
    <e v="#N/A"/>
    <e v="#N/A"/>
    <m/>
    <m/>
    <m/>
    <e v="#N/A"/>
    <m/>
    <x v="275"/>
    <x v="143"/>
    <x v="16"/>
    <x v="3"/>
    <m/>
    <m/>
    <m/>
    <n v="7706"/>
    <n v="7706"/>
    <m/>
    <m/>
  </r>
  <r>
    <x v="1"/>
    <x v="0"/>
    <s v="No"/>
    <e v="#N/A"/>
    <n v="126"/>
    <m/>
    <m/>
    <m/>
    <e v="#N/A"/>
    <s v="181160"/>
    <x v="276"/>
    <x v="154"/>
    <x v="18"/>
    <x v="2"/>
    <m/>
    <m/>
    <m/>
    <n v="41850"/>
    <n v="41850"/>
    <m/>
    <m/>
  </r>
  <r>
    <x v="1"/>
    <x v="0"/>
    <s v="OK"/>
    <e v="#N/A"/>
    <n v="153"/>
    <m/>
    <m/>
    <m/>
    <e v="#N/A"/>
    <s v="181310"/>
    <x v="277"/>
    <x v="154"/>
    <x v="18"/>
    <x v="2"/>
    <m/>
    <m/>
    <m/>
    <n v="8231"/>
    <n v="8231"/>
    <m/>
    <m/>
  </r>
  <r>
    <x v="1"/>
    <x v="0"/>
    <s v="No"/>
    <e v="#N/A"/>
    <n v="21"/>
    <m/>
    <m/>
    <m/>
    <e v="#N/A"/>
    <s v="181360"/>
    <x v="278"/>
    <x v="158"/>
    <x v="18"/>
    <x v="2"/>
    <m/>
    <m/>
    <m/>
    <n v="45779"/>
    <n v="30000"/>
    <m/>
    <m/>
  </r>
  <r>
    <x v="1"/>
    <x v="0"/>
    <s v="OK"/>
    <e v="#N/A"/>
    <n v="153"/>
    <m/>
    <m/>
    <m/>
    <e v="#N/A"/>
    <s v="181420"/>
    <x v="279"/>
    <x v="159"/>
    <x v="18"/>
    <x v="2"/>
    <m/>
    <m/>
    <m/>
    <n v="22596"/>
    <n v="22596"/>
    <m/>
    <m/>
  </r>
  <r>
    <x v="1"/>
    <x v="0"/>
    <s v="No"/>
    <e v="#N/A"/>
    <n v="119"/>
    <m/>
    <m/>
    <m/>
    <e v="#N/A"/>
    <s v="181530"/>
    <x v="280"/>
    <x v="154"/>
    <x v="18"/>
    <x v="2"/>
    <m/>
    <m/>
    <m/>
    <n v="90685"/>
    <n v="90685"/>
    <m/>
    <m/>
  </r>
  <r>
    <x v="1"/>
    <x v="0"/>
    <s v="OK"/>
    <e v="#N/A"/>
    <n v="153"/>
    <m/>
    <m/>
    <m/>
    <e v="#N/A"/>
    <s v="181535"/>
    <x v="281"/>
    <x v="154"/>
    <x v="18"/>
    <x v="2"/>
    <m/>
    <m/>
    <m/>
    <n v="64954"/>
    <n v="64954"/>
    <m/>
    <m/>
  </r>
  <r>
    <x v="1"/>
    <x v="0"/>
    <s v="No"/>
    <e v="#N/A"/>
    <n v="72"/>
    <m/>
    <m/>
    <m/>
    <e v="#N/A"/>
    <s v="181540"/>
    <x v="282"/>
    <x v="154"/>
    <x v="18"/>
    <x v="2"/>
    <m/>
    <m/>
    <m/>
    <n v="9059"/>
    <n v="9059"/>
    <m/>
    <m/>
  </r>
  <r>
    <x v="1"/>
    <x v="0"/>
    <s v="No"/>
    <e v="#N/A"/>
    <n v="37"/>
    <m/>
    <m/>
    <m/>
    <e v="#N/A"/>
    <s v="182390"/>
    <x v="283"/>
    <x v="160"/>
    <x v="18"/>
    <x v="2"/>
    <m/>
    <m/>
    <m/>
    <n v="16347"/>
    <n v="15300"/>
    <m/>
    <m/>
  </r>
  <r>
    <x v="1"/>
    <x v="0"/>
    <s v="OK"/>
    <e v="#N/A"/>
    <n v="153"/>
    <m/>
    <m/>
    <m/>
    <e v="#N/A"/>
    <s v="182490"/>
    <x v="284"/>
    <x v="159"/>
    <x v="18"/>
    <x v="2"/>
    <m/>
    <m/>
    <m/>
    <n v="20852"/>
    <n v="20852"/>
    <m/>
    <m/>
  </r>
  <r>
    <x v="1"/>
    <x v="0"/>
    <s v="No"/>
    <e v="#N/A"/>
    <n v="136"/>
    <m/>
    <m/>
    <m/>
    <e v="#N/A"/>
    <s v="182571"/>
    <x v="285"/>
    <x v="160"/>
    <x v="18"/>
    <x v="2"/>
    <m/>
    <m/>
    <m/>
    <n v="8355"/>
    <n v="8355"/>
    <m/>
    <m/>
  </r>
  <r>
    <x v="1"/>
    <x v="0"/>
    <s v="No"/>
    <e v="#N/A"/>
    <n v="65"/>
    <m/>
    <m/>
    <m/>
    <e v="#N/A"/>
    <s v="182590"/>
    <x v="286"/>
    <x v="155"/>
    <x v="18"/>
    <x v="2"/>
    <m/>
    <m/>
    <m/>
    <n v="23692"/>
    <n v="16000"/>
    <m/>
    <m/>
  </r>
  <r>
    <x v="1"/>
    <x v="0"/>
    <s v="OK"/>
    <e v="#N/A"/>
    <n v="153"/>
    <m/>
    <m/>
    <m/>
    <e v="#N/A"/>
    <s v="182610"/>
    <x v="287"/>
    <x v="160"/>
    <x v="18"/>
    <x v="2"/>
    <m/>
    <m/>
    <m/>
    <n v="26049"/>
    <n v="26049"/>
    <m/>
    <m/>
  </r>
  <r>
    <x v="1"/>
    <x v="0"/>
    <s v="OK"/>
    <e v="#N/A"/>
    <n v="153"/>
    <m/>
    <m/>
    <m/>
    <e v="#N/A"/>
    <s v="182861"/>
    <x v="288"/>
    <x v="159"/>
    <x v="18"/>
    <x v="2"/>
    <m/>
    <m/>
    <m/>
    <n v="19763"/>
    <n v="19763"/>
    <m/>
    <m/>
  </r>
  <r>
    <x v="1"/>
    <x v="0"/>
    <s v="No"/>
    <s v="LLF"/>
    <n v="113"/>
    <m/>
    <m/>
    <m/>
    <e v="#N/A"/>
    <s v="202461"/>
    <x v="289"/>
    <x v="161"/>
    <x v="19"/>
    <x v="2"/>
    <m/>
    <m/>
    <m/>
    <n v="53188"/>
    <n v="53188"/>
    <m/>
    <m/>
  </r>
  <r>
    <x v="1"/>
    <x v="0"/>
    <s v="No"/>
    <e v="#N/A"/>
    <n v="108"/>
    <m/>
    <m/>
    <m/>
    <e v="#N/A"/>
    <s v="200590"/>
    <x v="290"/>
    <x v="162"/>
    <x v="19"/>
    <x v="2"/>
    <m/>
    <m/>
    <m/>
    <n v="30842"/>
    <n v="30842"/>
    <m/>
    <m/>
  </r>
  <r>
    <x v="1"/>
    <x v="0"/>
    <s v="OK"/>
    <e v="#N/A"/>
    <n v="153"/>
    <m/>
    <m/>
    <m/>
    <e v="#N/A"/>
    <s v="202950"/>
    <x v="291"/>
    <x v="163"/>
    <x v="19"/>
    <x v="2"/>
    <m/>
    <m/>
    <m/>
    <n v="33239"/>
    <n v="33239"/>
    <m/>
    <m/>
  </r>
  <r>
    <x v="1"/>
    <x v="0"/>
    <s v="OK"/>
    <e v="#N/A"/>
    <n v="153"/>
    <m/>
    <m/>
    <m/>
    <e v="#N/A"/>
    <s v="200941"/>
    <x v="292"/>
    <x v="164"/>
    <x v="19"/>
    <x v="2"/>
    <m/>
    <m/>
    <m/>
    <n v="18640"/>
    <n v="18640"/>
    <m/>
    <m/>
  </r>
  <r>
    <x v="1"/>
    <x v="0"/>
    <s v="No"/>
    <e v="#N/A"/>
    <n v="54"/>
    <m/>
    <m/>
    <m/>
    <s v="Yes"/>
    <s v="201510"/>
    <x v="293"/>
    <x v="165"/>
    <x v="19"/>
    <x v="2"/>
    <m/>
    <m/>
    <m/>
    <n v="32039"/>
    <n v="22000"/>
    <m/>
    <m/>
  </r>
  <r>
    <x v="1"/>
    <x v="0"/>
    <s v="No"/>
    <e v="#N/A"/>
    <n v="96"/>
    <m/>
    <m/>
    <m/>
    <e v="#N/A"/>
    <s v="201702"/>
    <x v="294"/>
    <x v="166"/>
    <x v="19"/>
    <x v="2"/>
    <m/>
    <m/>
    <m/>
    <n v="52098"/>
    <n v="52098"/>
    <m/>
    <m/>
  </r>
  <r>
    <x v="1"/>
    <x v="0"/>
    <s v="OK"/>
    <e v="#N/A"/>
    <n v="134"/>
    <m/>
    <m/>
    <m/>
    <e v="#N/A"/>
    <s v="201680"/>
    <x v="295"/>
    <x v="167"/>
    <x v="19"/>
    <x v="2"/>
    <m/>
    <m/>
    <m/>
    <n v="31538"/>
    <n v="31538"/>
    <m/>
    <m/>
  </r>
  <r>
    <x v="1"/>
    <x v="0"/>
    <s v="OK"/>
    <s v="LLF"/>
    <n v="153"/>
    <m/>
    <m/>
    <m/>
    <e v="#N/A"/>
    <s v="201712"/>
    <x v="296"/>
    <x v="168"/>
    <x v="19"/>
    <x v="2"/>
    <m/>
    <m/>
    <m/>
    <n v="48176"/>
    <n v="48176"/>
    <m/>
    <m/>
  </r>
  <r>
    <x v="1"/>
    <x v="0"/>
    <s v="No"/>
    <e v="#N/A"/>
    <n v="24"/>
    <m/>
    <m/>
    <m/>
    <e v="#N/A"/>
    <s v="201700"/>
    <x v="297"/>
    <x v="169"/>
    <x v="19"/>
    <x v="2"/>
    <m/>
    <m/>
    <m/>
    <n v="36845"/>
    <n v="22000"/>
    <m/>
    <m/>
  </r>
  <r>
    <x v="1"/>
    <x v="0"/>
    <s v="No"/>
    <e v="#N/A"/>
    <n v="36"/>
    <m/>
    <m/>
    <m/>
    <e v="#N/A"/>
    <s v="201701"/>
    <x v="298"/>
    <x v="170"/>
    <x v="19"/>
    <x v="2"/>
    <m/>
    <m/>
    <m/>
    <n v="22909"/>
    <n v="8462"/>
    <m/>
    <m/>
  </r>
  <r>
    <x v="1"/>
    <x v="0"/>
    <e v="#REF!"/>
    <e v="#N/A"/>
    <e v="#N/A"/>
    <m/>
    <m/>
    <m/>
    <e v="#N/A"/>
    <m/>
    <x v="299"/>
    <x v="143"/>
    <x v="16"/>
    <x v="3"/>
    <m/>
    <m/>
    <m/>
    <n v="25395"/>
    <n v="20644"/>
    <m/>
    <m/>
  </r>
  <r>
    <x v="1"/>
    <x v="0"/>
    <s v="No"/>
    <s v="LLF"/>
    <n v="331"/>
    <m/>
    <m/>
    <m/>
    <e v="#N/A"/>
    <s v="201711"/>
    <x v="300"/>
    <x v="171"/>
    <x v="19"/>
    <x v="2"/>
    <m/>
    <m/>
    <m/>
    <n v="40837"/>
    <n v="40837"/>
    <m/>
    <m/>
  </r>
  <r>
    <x v="1"/>
    <x v="0"/>
    <s v="OK"/>
    <e v="#N/A"/>
    <n v="153"/>
    <m/>
    <m/>
    <m/>
    <e v="#N/A"/>
    <s v="201713"/>
    <x v="301"/>
    <x v="172"/>
    <x v="19"/>
    <x v="2"/>
    <m/>
    <m/>
    <m/>
    <n v="64505"/>
    <n v="64505"/>
    <m/>
    <m/>
  </r>
  <r>
    <x v="1"/>
    <x v="0"/>
    <e v="#REF!"/>
    <e v="#N/A"/>
    <e v="#N/A"/>
    <m/>
    <m/>
    <m/>
    <e v="#N/A"/>
    <m/>
    <x v="302"/>
    <x v="143"/>
    <x v="16"/>
    <x v="3"/>
    <m/>
    <m/>
    <m/>
    <n v="20383"/>
    <n v="7700"/>
    <m/>
    <m/>
  </r>
  <r>
    <x v="1"/>
    <x v="0"/>
    <s v="No"/>
    <e v="#N/A"/>
    <n v="42"/>
    <m/>
    <m/>
    <m/>
    <e v="#N/A"/>
    <s v="201730"/>
    <x v="303"/>
    <x v="173"/>
    <x v="19"/>
    <x v="2"/>
    <m/>
    <m/>
    <m/>
    <n v="22608"/>
    <n v="15756"/>
    <m/>
    <m/>
  </r>
  <r>
    <x v="1"/>
    <x v="0"/>
    <s v="No"/>
    <e v="#N/A"/>
    <n v="15"/>
    <m/>
    <m/>
    <m/>
    <e v="#N/A"/>
    <s v="201740"/>
    <x v="304"/>
    <x v="174"/>
    <x v="19"/>
    <x v="2"/>
    <m/>
    <m/>
    <m/>
    <n v="18243"/>
    <n v="8000"/>
    <m/>
    <m/>
  </r>
  <r>
    <x v="1"/>
    <x v="0"/>
    <s v="No"/>
    <e v="#N/A"/>
    <n v="14"/>
    <m/>
    <m/>
    <m/>
    <e v="#N/A"/>
    <s v="201690"/>
    <x v="305"/>
    <x v="175"/>
    <x v="19"/>
    <x v="2"/>
    <m/>
    <m/>
    <m/>
    <n v="28711"/>
    <n v="16000"/>
    <m/>
    <m/>
  </r>
  <r>
    <x v="1"/>
    <x v="0"/>
    <s v="OK"/>
    <e v="#N/A"/>
    <n v="97"/>
    <m/>
    <m/>
    <m/>
    <e v="#N/A"/>
    <s v="202460"/>
    <x v="306"/>
    <x v="176"/>
    <x v="19"/>
    <x v="2"/>
    <m/>
    <m/>
    <m/>
    <n v="66641"/>
    <n v="66641"/>
    <m/>
    <m/>
  </r>
  <r>
    <x v="1"/>
    <x v="0"/>
    <s v="No"/>
    <e v="#N/A"/>
    <n v="58"/>
    <m/>
    <m/>
    <m/>
    <e v="#N/A"/>
    <s v="202480"/>
    <x v="307"/>
    <x v="177"/>
    <x v="19"/>
    <x v="2"/>
    <m/>
    <m/>
    <m/>
    <n v="56725"/>
    <n v="42000"/>
    <m/>
    <m/>
  </r>
  <r>
    <x v="1"/>
    <x v="0"/>
    <s v="No"/>
    <e v="#N/A"/>
    <n v="46"/>
    <m/>
    <m/>
    <m/>
    <e v="#N/A"/>
    <s v="202491"/>
    <x v="308"/>
    <x v="178"/>
    <x v="19"/>
    <x v="2"/>
    <m/>
    <m/>
    <m/>
    <n v="22780"/>
    <n v="22780"/>
    <m/>
    <m/>
  </r>
  <r>
    <x v="1"/>
    <x v="0"/>
    <s v="No"/>
    <s v="LLF"/>
    <n v="114"/>
    <m/>
    <m/>
    <m/>
    <e v="#N/A"/>
    <s v="210440"/>
    <x v="309"/>
    <x v="179"/>
    <x v="20"/>
    <x v="2"/>
    <m/>
    <m/>
    <m/>
    <n v="13932"/>
    <n v="11610"/>
    <m/>
    <m/>
  </r>
  <r>
    <x v="1"/>
    <x v="0"/>
    <s v="OK"/>
    <s v="LLF"/>
    <n v="153"/>
    <m/>
    <m/>
    <m/>
    <s v="Yes"/>
    <s v="212130"/>
    <x v="310"/>
    <x v="179"/>
    <x v="20"/>
    <x v="2"/>
    <m/>
    <m/>
    <m/>
    <n v="48118"/>
    <n v="48118"/>
    <m/>
    <m/>
  </r>
  <r>
    <x v="1"/>
    <x v="0"/>
    <s v="No"/>
    <e v="#N/A"/>
    <n v="102"/>
    <m/>
    <m/>
    <m/>
    <e v="#N/A"/>
    <s v="210460"/>
    <x v="311"/>
    <x v="180"/>
    <x v="20"/>
    <x v="2"/>
    <m/>
    <m/>
    <m/>
    <n v="1961"/>
    <n v="1000"/>
    <m/>
    <m/>
  </r>
  <r>
    <x v="1"/>
    <x v="0"/>
    <s v="No"/>
    <e v="#N/A"/>
    <n v="53"/>
    <m/>
    <m/>
    <m/>
    <e v="#N/A"/>
    <s v="211430"/>
    <x v="312"/>
    <x v="180"/>
    <x v="20"/>
    <x v="2"/>
    <m/>
    <m/>
    <m/>
    <n v="6319"/>
    <n v="3000"/>
    <m/>
    <m/>
  </r>
  <r>
    <x v="1"/>
    <x v="0"/>
    <s v="OK"/>
    <e v="#N/A"/>
    <n v="153"/>
    <m/>
    <m/>
    <m/>
    <e v="#N/A"/>
    <s v="210630"/>
    <x v="313"/>
    <x v="181"/>
    <x v="20"/>
    <x v="2"/>
    <m/>
    <m/>
    <m/>
    <n v="21393"/>
    <n v="21393"/>
    <m/>
    <m/>
  </r>
  <r>
    <x v="1"/>
    <x v="0"/>
    <s v="No"/>
    <e v="#N/A"/>
    <n v="63"/>
    <m/>
    <m/>
    <m/>
    <e v="#N/A"/>
    <s v="211120"/>
    <x v="314"/>
    <x v="181"/>
    <x v="20"/>
    <x v="2"/>
    <m/>
    <m/>
    <m/>
    <n v="16880"/>
    <n v="13000"/>
    <m/>
    <m/>
  </r>
  <r>
    <x v="1"/>
    <x v="0"/>
    <s v="No"/>
    <e v="#N/A"/>
    <n v="94"/>
    <m/>
    <m/>
    <m/>
    <e v="#N/A"/>
    <s v="210730"/>
    <x v="315"/>
    <x v="182"/>
    <x v="20"/>
    <x v="2"/>
    <m/>
    <m/>
    <m/>
    <n v="14422"/>
    <n v="8650"/>
    <m/>
    <m/>
  </r>
  <r>
    <x v="1"/>
    <x v="0"/>
    <s v="No"/>
    <e v="#N/A"/>
    <n v="18"/>
    <m/>
    <m/>
    <m/>
    <e v="#N/A"/>
    <s v="212070"/>
    <x v="316"/>
    <x v="182"/>
    <x v="20"/>
    <x v="2"/>
    <m/>
    <m/>
    <m/>
    <n v="14204"/>
    <n v="5000"/>
    <m/>
    <m/>
  </r>
  <r>
    <x v="1"/>
    <x v="0"/>
    <s v="No"/>
    <e v="#N/A"/>
    <n v="71"/>
    <m/>
    <m/>
    <m/>
    <e v="#N/A"/>
    <s v="212890"/>
    <x v="317"/>
    <x v="182"/>
    <x v="20"/>
    <x v="2"/>
    <m/>
    <m/>
    <m/>
    <n v="14640"/>
    <n v="9640"/>
    <m/>
    <m/>
  </r>
  <r>
    <x v="1"/>
    <x v="0"/>
    <s v="OK"/>
    <e v="#N/A"/>
    <n v="153"/>
    <m/>
    <m/>
    <m/>
    <e v="#N/A"/>
    <s v="210950"/>
    <x v="318"/>
    <x v="183"/>
    <x v="20"/>
    <x v="2"/>
    <m/>
    <m/>
    <m/>
    <n v="19423"/>
    <n v="19423"/>
    <m/>
    <m/>
  </r>
  <r>
    <x v="1"/>
    <x v="0"/>
    <s v="OK"/>
    <e v="#N/A"/>
    <n v="153"/>
    <m/>
    <m/>
    <m/>
    <e v="#N/A"/>
    <s v="212320"/>
    <x v="319"/>
    <x v="183"/>
    <x v="20"/>
    <x v="2"/>
    <m/>
    <m/>
    <m/>
    <n v="43334"/>
    <n v="43334"/>
    <m/>
    <m/>
  </r>
  <r>
    <x v="1"/>
    <x v="0"/>
    <s v="OK"/>
    <e v="#N/A"/>
    <n v="153"/>
    <m/>
    <m/>
    <m/>
    <e v="#N/A"/>
    <s v="212361"/>
    <x v="320"/>
    <x v="183"/>
    <x v="20"/>
    <x v="2"/>
    <m/>
    <m/>
    <m/>
    <n v="2179"/>
    <n v="2179"/>
    <m/>
    <m/>
  </r>
  <r>
    <x v="1"/>
    <x v="0"/>
    <s v="No"/>
    <e v="#N/A"/>
    <n v="80"/>
    <m/>
    <m/>
    <m/>
    <e v="#N/A"/>
    <s v="211830"/>
    <x v="321"/>
    <x v="184"/>
    <x v="20"/>
    <x v="2"/>
    <m/>
    <m/>
    <m/>
    <n v="20086"/>
    <n v="20086"/>
    <m/>
    <m/>
  </r>
  <r>
    <x v="1"/>
    <x v="0"/>
    <s v="No"/>
    <e v="#N/A"/>
    <n v="66"/>
    <m/>
    <m/>
    <m/>
    <e v="#N/A"/>
    <s v="212570"/>
    <x v="322"/>
    <x v="184"/>
    <x v="20"/>
    <x v="2"/>
    <m/>
    <m/>
    <m/>
    <n v="12903"/>
    <n v="9000"/>
    <m/>
    <m/>
  </r>
  <r>
    <x v="1"/>
    <x v="0"/>
    <s v="OK"/>
    <e v="#N/A"/>
    <n v="153"/>
    <m/>
    <m/>
    <m/>
    <e v="#N/A"/>
    <s v="211930"/>
    <x v="323"/>
    <x v="181"/>
    <x v="20"/>
    <x v="2"/>
    <m/>
    <m/>
    <m/>
    <n v="13148"/>
    <n v="13148"/>
    <m/>
    <m/>
  </r>
  <r>
    <x v="1"/>
    <x v="0"/>
    <s v="OK"/>
    <e v="#N/A"/>
    <n v="153"/>
    <m/>
    <m/>
    <m/>
    <e v="#N/A"/>
    <s v="211970"/>
    <x v="324"/>
    <x v="184"/>
    <x v="20"/>
    <x v="2"/>
    <m/>
    <m/>
    <m/>
    <n v="19045"/>
    <n v="19045"/>
    <m/>
    <m/>
  </r>
  <r>
    <x v="1"/>
    <x v="0"/>
    <s v="No"/>
    <e v="#N/A"/>
    <n v="60"/>
    <m/>
    <m/>
    <m/>
    <e v="#N/A"/>
    <s v="212000"/>
    <x v="325"/>
    <x v="181"/>
    <x v="20"/>
    <x v="2"/>
    <m/>
    <m/>
    <m/>
    <n v="13079"/>
    <n v="13079"/>
    <m/>
    <m/>
  </r>
  <r>
    <x v="1"/>
    <x v="0"/>
    <s v="No"/>
    <e v="#N/A"/>
    <n v="3"/>
    <m/>
    <m/>
    <m/>
    <e v="#N/A"/>
    <s v="213000"/>
    <x v="326"/>
    <x v="181"/>
    <x v="20"/>
    <x v="2"/>
    <m/>
    <m/>
    <m/>
    <n v="9603"/>
    <n v="1600.5"/>
    <m/>
    <m/>
  </r>
  <r>
    <x v="1"/>
    <x v="0"/>
    <s v="No"/>
    <e v="#N/A"/>
    <n v="83"/>
    <m/>
    <m/>
    <m/>
    <e v="#N/A"/>
    <s v="212450"/>
    <x v="327"/>
    <x v="181"/>
    <x v="20"/>
    <x v="2"/>
    <m/>
    <m/>
    <m/>
    <n v="11484"/>
    <n v="8657"/>
    <m/>
    <m/>
  </r>
  <r>
    <x v="1"/>
    <x v="0"/>
    <s v="No"/>
    <e v="#N/A"/>
    <n v="47"/>
    <m/>
    <m/>
    <m/>
    <e v="#N/A"/>
    <s v="212630"/>
    <x v="328"/>
    <x v="181"/>
    <x v="20"/>
    <x v="2"/>
    <m/>
    <m/>
    <m/>
    <n v="21710"/>
    <n v="21710"/>
    <m/>
    <m/>
  </r>
  <r>
    <x v="1"/>
    <x v="0"/>
    <s v="No"/>
    <e v="#N/A"/>
    <n v="153"/>
    <m/>
    <m/>
    <m/>
    <e v="#N/A"/>
    <s v="213020"/>
    <x v="329"/>
    <x v="185"/>
    <x v="20"/>
    <x v="2"/>
    <m/>
    <m/>
    <m/>
    <n v="39486"/>
    <n v="39486"/>
    <m/>
    <m/>
  </r>
  <r>
    <x v="1"/>
    <x v="0"/>
    <s v="No"/>
    <e v="#N/A"/>
    <n v="124"/>
    <m/>
    <m/>
    <m/>
    <e v="#N/A"/>
    <s v="210540"/>
    <x v="330"/>
    <x v="186"/>
    <x v="20"/>
    <x v="2"/>
    <m/>
    <m/>
    <m/>
    <n v="40750"/>
    <n v="30396.75"/>
    <m/>
    <m/>
  </r>
  <r>
    <x v="1"/>
    <x v="0"/>
    <s v="No"/>
    <e v="#N/A"/>
    <n v="128"/>
    <m/>
    <m/>
    <m/>
    <e v="#N/A"/>
    <s v="211921"/>
    <x v="331"/>
    <x v="186"/>
    <x v="20"/>
    <x v="2"/>
    <m/>
    <m/>
    <m/>
    <n v="24247"/>
    <n v="24247"/>
    <m/>
    <m/>
  </r>
  <r>
    <x v="1"/>
    <x v="0"/>
    <s v="OK"/>
    <e v="#N/A"/>
    <n v="153"/>
    <m/>
    <m/>
    <m/>
    <e v="#N/A"/>
    <s v="212380"/>
    <x v="332"/>
    <x v="186"/>
    <x v="20"/>
    <x v="2"/>
    <m/>
    <m/>
    <m/>
    <n v="5359"/>
    <n v="5359"/>
    <m/>
    <m/>
  </r>
  <r>
    <x v="1"/>
    <x v="0"/>
    <s v="OK"/>
    <e v="#N/A"/>
    <n v="153"/>
    <m/>
    <m/>
    <m/>
    <e v="#N/A"/>
    <s v="210690"/>
    <x v="333"/>
    <x v="187"/>
    <x v="20"/>
    <x v="2"/>
    <m/>
    <m/>
    <m/>
    <n v="54059"/>
    <n v="54059"/>
    <m/>
    <m/>
  </r>
  <r>
    <x v="2"/>
    <x v="0"/>
    <s v="OK"/>
    <e v="#N/A"/>
    <n v="153"/>
    <m/>
    <m/>
    <m/>
    <e v="#N/A"/>
    <s v="030480"/>
    <x v="0"/>
    <x v="0"/>
    <x v="0"/>
    <x v="0"/>
    <m/>
    <m/>
    <m/>
    <n v="10778"/>
    <n v="10778"/>
    <m/>
    <m/>
  </r>
  <r>
    <x v="2"/>
    <x v="0"/>
    <s v="OK"/>
    <e v="#N/A"/>
    <n v="153"/>
    <m/>
    <m/>
    <m/>
    <e v="#N/A"/>
    <s v="032500"/>
    <x v="1"/>
    <x v="0"/>
    <x v="0"/>
    <x v="0"/>
    <m/>
    <m/>
    <m/>
    <n v="99022"/>
    <n v="99022"/>
    <m/>
    <m/>
  </r>
  <r>
    <x v="2"/>
    <x v="0"/>
    <s v="OK"/>
    <e v="#N/A"/>
    <n v="153"/>
    <m/>
    <m/>
    <m/>
    <e v="#N/A"/>
    <s v="031050"/>
    <x v="2"/>
    <x v="1"/>
    <x v="0"/>
    <x v="0"/>
    <m/>
    <m/>
    <m/>
    <n v="127678"/>
    <n v="127678"/>
    <m/>
    <m/>
  </r>
  <r>
    <x v="2"/>
    <x v="0"/>
    <s v="OK"/>
    <e v="#N/A"/>
    <n v="328"/>
    <m/>
    <m/>
    <m/>
    <e v="#N/A"/>
    <s v="031060"/>
    <x v="3"/>
    <x v="1"/>
    <x v="0"/>
    <x v="0"/>
    <m/>
    <m/>
    <m/>
    <n v="21467"/>
    <n v="21467"/>
    <m/>
    <m/>
  </r>
  <r>
    <x v="2"/>
    <x v="0"/>
    <s v="OK"/>
    <e v="#N/A"/>
    <n v="153"/>
    <m/>
    <m/>
    <m/>
    <e v="#N/A"/>
    <s v="031620"/>
    <x v="4"/>
    <x v="1"/>
    <x v="0"/>
    <x v="0"/>
    <m/>
    <m/>
    <m/>
    <n v="37364"/>
    <n v="37364"/>
    <m/>
    <m/>
  </r>
  <r>
    <x v="2"/>
    <x v="0"/>
    <s v="OK"/>
    <e v="#N/A"/>
    <n v="153"/>
    <m/>
    <m/>
    <m/>
    <e v="#N/A"/>
    <s v="031851"/>
    <x v="5"/>
    <x v="1"/>
    <x v="0"/>
    <x v="0"/>
    <m/>
    <m/>
    <m/>
    <n v="7190"/>
    <n v="7190"/>
    <m/>
    <m/>
  </r>
  <r>
    <x v="2"/>
    <x v="0"/>
    <s v="OK"/>
    <e v="#N/A"/>
    <n v="153"/>
    <m/>
    <m/>
    <m/>
    <e v="#N/A"/>
    <s v="032020"/>
    <x v="6"/>
    <x v="1"/>
    <x v="0"/>
    <x v="0"/>
    <m/>
    <m/>
    <m/>
    <n v="43738"/>
    <n v="43738"/>
    <m/>
    <m/>
  </r>
  <r>
    <x v="2"/>
    <x v="0"/>
    <s v="OK"/>
    <e v="#N/A"/>
    <n v="153"/>
    <m/>
    <m/>
    <m/>
    <e v="#N/A"/>
    <s v="031901"/>
    <x v="7"/>
    <x v="2"/>
    <x v="0"/>
    <x v="0"/>
    <m/>
    <m/>
    <m/>
    <n v="54564"/>
    <n v="54564"/>
    <m/>
    <m/>
  </r>
  <r>
    <x v="2"/>
    <x v="0"/>
    <s v="No"/>
    <e v="#N/A"/>
    <n v="153"/>
    <m/>
    <m/>
    <m/>
    <e v="#N/A"/>
    <s v="032621"/>
    <x v="8"/>
    <x v="3"/>
    <x v="0"/>
    <x v="0"/>
    <m/>
    <m/>
    <m/>
    <n v="161639"/>
    <n v="161639"/>
    <m/>
    <m/>
  </r>
  <r>
    <x v="2"/>
    <x v="0"/>
    <s v="No"/>
    <e v="#N/A"/>
    <n v="106"/>
    <m/>
    <m/>
    <m/>
    <e v="#N/A"/>
    <s v="032880"/>
    <x v="9"/>
    <x v="2"/>
    <x v="0"/>
    <x v="0"/>
    <m/>
    <m/>
    <m/>
    <n v="32589"/>
    <n v="32589"/>
    <m/>
    <m/>
  </r>
  <r>
    <x v="2"/>
    <x v="0"/>
    <s v="OK"/>
    <e v="#N/A"/>
    <n v="153"/>
    <m/>
    <m/>
    <m/>
    <e v="#N/A"/>
    <s v="091081"/>
    <x v="10"/>
    <x v="4"/>
    <x v="1"/>
    <x v="0"/>
    <m/>
    <m/>
    <m/>
    <n v="5719"/>
    <n v="5719"/>
    <m/>
    <m/>
  </r>
  <r>
    <x v="2"/>
    <x v="0"/>
    <s v="No"/>
    <e v="#N/A"/>
    <n v="16"/>
    <m/>
    <m/>
    <m/>
    <e v="#N/A"/>
    <s v="091670"/>
    <x v="11"/>
    <x v="4"/>
    <x v="1"/>
    <x v="0"/>
    <m/>
    <m/>
    <m/>
    <n v="6109"/>
    <n v="3200"/>
    <m/>
    <m/>
  </r>
  <r>
    <x v="2"/>
    <x v="0"/>
    <s v="No"/>
    <e v="#N/A"/>
    <n v="104"/>
    <m/>
    <m/>
    <m/>
    <e v="#N/A"/>
    <s v="091290"/>
    <x v="12"/>
    <x v="5"/>
    <x v="1"/>
    <x v="0"/>
    <m/>
    <m/>
    <m/>
    <n v="266397"/>
    <n v="266397"/>
    <m/>
    <m/>
  </r>
  <r>
    <x v="2"/>
    <x v="0"/>
    <s v="No"/>
    <e v="#N/A"/>
    <n v="56"/>
    <m/>
    <m/>
    <m/>
    <s v="Yes"/>
    <s v="091340"/>
    <x v="13"/>
    <x v="6"/>
    <x v="1"/>
    <x v="0"/>
    <m/>
    <m/>
    <m/>
    <n v="4607"/>
    <n v="3953.25"/>
    <m/>
    <m/>
  </r>
  <r>
    <x v="2"/>
    <x v="0"/>
    <s v="OK"/>
    <e v="#N/A"/>
    <n v="153"/>
    <m/>
    <m/>
    <m/>
    <e v="#N/A"/>
    <s v="091390"/>
    <x v="14"/>
    <x v="6"/>
    <x v="1"/>
    <x v="0"/>
    <m/>
    <m/>
    <m/>
    <n v="43245"/>
    <n v="43245"/>
    <m/>
    <m/>
  </r>
  <r>
    <x v="2"/>
    <x v="0"/>
    <s v="No"/>
    <e v="#N/A"/>
    <n v="57"/>
    <m/>
    <m/>
    <m/>
    <e v="#N/A"/>
    <s v="091460"/>
    <x v="15"/>
    <x v="7"/>
    <x v="1"/>
    <x v="0"/>
    <m/>
    <m/>
    <m/>
    <n v="19158"/>
    <n v="19158"/>
    <m/>
    <m/>
  </r>
  <r>
    <x v="2"/>
    <x v="0"/>
    <s v="No"/>
    <e v="#N/A"/>
    <n v="51"/>
    <m/>
    <m/>
    <m/>
    <e v="#N/A"/>
    <s v="091940"/>
    <x v="16"/>
    <x v="7"/>
    <x v="1"/>
    <x v="0"/>
    <m/>
    <m/>
    <m/>
    <n v="19125"/>
    <n v="14343.75"/>
    <m/>
    <m/>
  </r>
  <r>
    <x v="2"/>
    <x v="0"/>
    <s v="OK"/>
    <e v="#N/A"/>
    <n v="153"/>
    <m/>
    <m/>
    <m/>
    <e v="#N/A"/>
    <s v="091580"/>
    <x v="17"/>
    <x v="7"/>
    <x v="1"/>
    <x v="0"/>
    <m/>
    <m/>
    <m/>
    <n v="17081"/>
    <n v="17081"/>
    <m/>
    <m/>
  </r>
  <r>
    <x v="2"/>
    <x v="0"/>
    <s v="No"/>
    <e v="#N/A"/>
    <n v="10"/>
    <m/>
    <m/>
    <m/>
    <e v="#N/A"/>
    <s v="091950"/>
    <x v="18"/>
    <x v="8"/>
    <x v="1"/>
    <x v="0"/>
    <m/>
    <m/>
    <m/>
    <n v="49035"/>
    <n v="24000"/>
    <m/>
    <m/>
  </r>
  <r>
    <x v="2"/>
    <x v="0"/>
    <s v="OK"/>
    <e v="#N/A"/>
    <n v="153"/>
    <m/>
    <m/>
    <m/>
    <s v="Yes"/>
    <s v="091551"/>
    <x v="19"/>
    <x v="8"/>
    <x v="1"/>
    <x v="0"/>
    <m/>
    <m/>
    <m/>
    <n v="71884"/>
    <n v="71884"/>
    <m/>
    <m/>
  </r>
  <r>
    <x v="2"/>
    <x v="0"/>
    <s v="OK"/>
    <e v="#N/A"/>
    <n v="153"/>
    <m/>
    <m/>
    <m/>
    <e v="#N/A"/>
    <s v="092900"/>
    <x v="20"/>
    <x v="8"/>
    <x v="1"/>
    <x v="0"/>
    <m/>
    <m/>
    <m/>
    <n v="21532"/>
    <n v="21532"/>
    <m/>
    <m/>
  </r>
  <r>
    <x v="2"/>
    <x v="0"/>
    <s v="OK"/>
    <e v="#N/A"/>
    <n v="153"/>
    <m/>
    <m/>
    <m/>
    <e v="#N/A"/>
    <s v="091920"/>
    <x v="21"/>
    <x v="9"/>
    <x v="1"/>
    <x v="0"/>
    <m/>
    <m/>
    <m/>
    <n v="66884"/>
    <n v="66884"/>
    <m/>
    <m/>
  </r>
  <r>
    <x v="2"/>
    <x v="0"/>
    <s v="OK"/>
    <e v="#N/A"/>
    <n v="153"/>
    <m/>
    <m/>
    <m/>
    <e v="#N/A"/>
    <s v="091990"/>
    <x v="22"/>
    <x v="6"/>
    <x v="1"/>
    <x v="0"/>
    <m/>
    <m/>
    <m/>
    <n v="24762"/>
    <n v="24762"/>
    <m/>
    <m/>
  </r>
  <r>
    <x v="2"/>
    <x v="0"/>
    <s v="OK"/>
    <e v="#N/A"/>
    <n v="330"/>
    <m/>
    <m/>
    <m/>
    <e v="#N/A"/>
    <s v="092061"/>
    <x v="23"/>
    <x v="10"/>
    <x v="1"/>
    <x v="0"/>
    <m/>
    <m/>
    <m/>
    <n v="1574"/>
    <n v="1574"/>
    <m/>
    <m/>
  </r>
  <r>
    <x v="2"/>
    <x v="0"/>
    <s v="OK"/>
    <e v="#N/A"/>
    <n v="153"/>
    <m/>
    <m/>
    <m/>
    <e v="#N/A"/>
    <s v="092250"/>
    <x v="24"/>
    <x v="4"/>
    <x v="1"/>
    <x v="0"/>
    <m/>
    <m/>
    <m/>
    <n v="39963"/>
    <n v="39963"/>
    <m/>
    <m/>
  </r>
  <r>
    <x v="2"/>
    <x v="0"/>
    <s v="OK"/>
    <e v="#N/A"/>
    <n v="153"/>
    <m/>
    <m/>
    <m/>
    <e v="#N/A"/>
    <s v="092260"/>
    <x v="25"/>
    <x v="5"/>
    <x v="1"/>
    <x v="0"/>
    <m/>
    <m/>
    <m/>
    <n v="20021"/>
    <n v="20021"/>
    <m/>
    <m/>
  </r>
  <r>
    <x v="2"/>
    <x v="0"/>
    <s v="OK"/>
    <e v="#N/A"/>
    <n v="323"/>
    <m/>
    <m/>
    <m/>
    <e v="#N/A"/>
    <s v="092470"/>
    <x v="26"/>
    <x v="10"/>
    <x v="1"/>
    <x v="0"/>
    <m/>
    <m/>
    <m/>
    <n v="47510"/>
    <n v="47510"/>
    <m/>
    <m/>
  </r>
  <r>
    <x v="2"/>
    <x v="0"/>
    <s v="OK"/>
    <e v="#N/A"/>
    <n v="329"/>
    <m/>
    <m/>
    <m/>
    <s v="Yes"/>
    <s v="092881"/>
    <x v="27"/>
    <x v="11"/>
    <x v="1"/>
    <x v="0"/>
    <m/>
    <m/>
    <m/>
    <n v="39251"/>
    <n v="39251"/>
    <m/>
    <m/>
  </r>
  <r>
    <x v="2"/>
    <x v="0"/>
    <s v="OK"/>
    <e v="#N/A"/>
    <n v="153"/>
    <m/>
    <m/>
    <m/>
    <e v="#N/A"/>
    <s v="100660"/>
    <x v="28"/>
    <x v="12"/>
    <x v="2"/>
    <x v="0"/>
    <m/>
    <m/>
    <m/>
    <n v="47937"/>
    <n v="47937"/>
    <m/>
    <m/>
  </r>
  <r>
    <x v="2"/>
    <x v="0"/>
    <s v="OK"/>
    <s v="LLF"/>
    <n v="153"/>
    <m/>
    <m/>
    <m/>
    <s v="Yes"/>
    <s v="100680"/>
    <x v="29"/>
    <x v="13"/>
    <x v="2"/>
    <x v="0"/>
    <m/>
    <m/>
    <m/>
    <n v="195233"/>
    <n v="195233"/>
    <m/>
    <m/>
  </r>
  <r>
    <x v="2"/>
    <x v="0"/>
    <s v="OK"/>
    <s v="LLF"/>
    <n v="153"/>
    <m/>
    <m/>
    <m/>
    <s v="Yes"/>
    <s v="100681"/>
    <x v="30"/>
    <x v="14"/>
    <x v="2"/>
    <x v="0"/>
    <m/>
    <m/>
    <m/>
    <n v="152405"/>
    <n v="152405"/>
    <m/>
    <m/>
  </r>
  <r>
    <x v="2"/>
    <x v="0"/>
    <s v="No"/>
    <e v="#N/A"/>
    <n v="109"/>
    <m/>
    <m/>
    <m/>
    <e v="#N/A"/>
    <s v="100790"/>
    <x v="31"/>
    <x v="15"/>
    <x v="2"/>
    <x v="0"/>
    <m/>
    <m/>
    <m/>
    <n v="67197"/>
    <n v="67197"/>
    <m/>
    <m/>
  </r>
  <r>
    <x v="2"/>
    <x v="0"/>
    <s v="OK"/>
    <e v="#N/A"/>
    <n v="153"/>
    <m/>
    <m/>
    <m/>
    <e v="#N/A"/>
    <s v="100791"/>
    <x v="32"/>
    <x v="16"/>
    <x v="2"/>
    <x v="0"/>
    <m/>
    <m/>
    <m/>
    <n v="65403"/>
    <n v="65403"/>
    <m/>
    <m/>
  </r>
  <r>
    <x v="2"/>
    <x v="0"/>
    <s v="OK"/>
    <e v="#N/A"/>
    <n v="153"/>
    <m/>
    <m/>
    <m/>
    <e v="#N/A"/>
    <s v="101800"/>
    <x v="33"/>
    <x v="17"/>
    <x v="2"/>
    <x v="0"/>
    <m/>
    <m/>
    <m/>
    <n v="45781"/>
    <n v="45781"/>
    <m/>
    <m/>
  </r>
  <r>
    <x v="2"/>
    <x v="0"/>
    <s v="OK"/>
    <e v="#N/A"/>
    <n v="153"/>
    <m/>
    <m/>
    <m/>
    <e v="#N/A"/>
    <s v="102100"/>
    <x v="34"/>
    <x v="18"/>
    <x v="2"/>
    <x v="0"/>
    <m/>
    <m/>
    <m/>
    <n v="93626"/>
    <n v="93626"/>
    <m/>
    <m/>
  </r>
  <r>
    <x v="2"/>
    <x v="0"/>
    <s v="OK"/>
    <e v="#N/A"/>
    <n v="153"/>
    <m/>
    <m/>
    <m/>
    <e v="#N/A"/>
    <s v="100490"/>
    <x v="35"/>
    <x v="19"/>
    <x v="2"/>
    <x v="0"/>
    <m/>
    <m/>
    <m/>
    <n v="48509"/>
    <n v="48509"/>
    <m/>
    <m/>
  </r>
  <r>
    <x v="2"/>
    <x v="0"/>
    <s v="No"/>
    <e v="#N/A"/>
    <n v="88"/>
    <m/>
    <m/>
    <m/>
    <e v="#N/A"/>
    <s v="102300"/>
    <x v="36"/>
    <x v="12"/>
    <x v="2"/>
    <x v="0"/>
    <m/>
    <m/>
    <m/>
    <n v="45146"/>
    <n v="42646"/>
    <m/>
    <m/>
  </r>
  <r>
    <x v="2"/>
    <x v="0"/>
    <s v="OK"/>
    <e v="#N/A"/>
    <n v="153"/>
    <m/>
    <m/>
    <m/>
    <e v="#N/A"/>
    <s v="112180"/>
    <x v="37"/>
    <x v="20"/>
    <x v="3"/>
    <x v="0"/>
    <m/>
    <m/>
    <m/>
    <n v="76839"/>
    <n v="76839"/>
    <m/>
    <m/>
  </r>
  <r>
    <x v="2"/>
    <x v="0"/>
    <s v="OK"/>
    <e v="#N/A"/>
    <n v="153"/>
    <m/>
    <m/>
    <m/>
    <e v="#N/A"/>
    <s v="112211"/>
    <x v="38"/>
    <x v="21"/>
    <x v="3"/>
    <x v="0"/>
    <m/>
    <m/>
    <m/>
    <n v="64831"/>
    <n v="64831"/>
    <m/>
    <m/>
  </r>
  <r>
    <x v="2"/>
    <x v="0"/>
    <s v="OK"/>
    <e v="#N/A"/>
    <n v="153"/>
    <m/>
    <m/>
    <m/>
    <e v="#N/A"/>
    <s v="112191"/>
    <x v="39"/>
    <x v="22"/>
    <x v="3"/>
    <x v="0"/>
    <m/>
    <m/>
    <m/>
    <n v="62264"/>
    <n v="62264"/>
    <m/>
    <m/>
  </r>
  <r>
    <x v="2"/>
    <x v="0"/>
    <s v="OK"/>
    <e v="#N/A"/>
    <n v="153"/>
    <m/>
    <m/>
    <m/>
    <e v="#N/A"/>
    <s v="112200"/>
    <x v="40"/>
    <x v="23"/>
    <x v="3"/>
    <x v="0"/>
    <m/>
    <m/>
    <m/>
    <n v="74784"/>
    <n v="74784"/>
    <m/>
    <m/>
  </r>
  <r>
    <x v="2"/>
    <x v="0"/>
    <s v="OK"/>
    <e v="#N/A"/>
    <n v="153"/>
    <m/>
    <m/>
    <m/>
    <s v="Yes"/>
    <s v="112210"/>
    <x v="41"/>
    <x v="24"/>
    <x v="3"/>
    <x v="0"/>
    <m/>
    <m/>
    <m/>
    <n v="167204"/>
    <n v="167204"/>
    <m/>
    <m/>
  </r>
  <r>
    <x v="2"/>
    <x v="0"/>
    <s v="No"/>
    <e v="#N/A"/>
    <n v="138"/>
    <m/>
    <m/>
    <m/>
    <e v="#N/A"/>
    <s v="112220"/>
    <x v="42"/>
    <x v="25"/>
    <x v="3"/>
    <x v="0"/>
    <m/>
    <m/>
    <m/>
    <n v="107968"/>
    <n v="107968"/>
    <m/>
    <m/>
  </r>
  <r>
    <x v="2"/>
    <x v="0"/>
    <s v="OK"/>
    <e v="#N/A"/>
    <n v="153"/>
    <m/>
    <m/>
    <m/>
    <e v="#N/A"/>
    <s v="112230"/>
    <x v="43"/>
    <x v="26"/>
    <x v="3"/>
    <x v="0"/>
    <m/>
    <m/>
    <m/>
    <n v="55762"/>
    <n v="55762"/>
    <m/>
    <m/>
  </r>
  <r>
    <x v="2"/>
    <x v="0"/>
    <s v="OK"/>
    <e v="#N/A"/>
    <n v="153"/>
    <m/>
    <m/>
    <m/>
    <e v="#N/A"/>
    <s v="112240"/>
    <x v="44"/>
    <x v="27"/>
    <x v="3"/>
    <x v="0"/>
    <m/>
    <m/>
    <m/>
    <n v="83743"/>
    <n v="83743"/>
    <m/>
    <m/>
  </r>
  <r>
    <x v="2"/>
    <x v="0"/>
    <s v="OK"/>
    <e v="#N/A"/>
    <n v="153"/>
    <m/>
    <m/>
    <m/>
    <e v="#N/A"/>
    <s v="110040"/>
    <x v="45"/>
    <x v="28"/>
    <x v="3"/>
    <x v="0"/>
    <m/>
    <m/>
    <m/>
    <n v="54490"/>
    <n v="54490"/>
    <m/>
    <m/>
  </r>
  <r>
    <x v="2"/>
    <x v="0"/>
    <s v="OK"/>
    <e v="#N/A"/>
    <n v="153"/>
    <m/>
    <m/>
    <m/>
    <e v="#N/A"/>
    <s v="110531"/>
    <x v="46"/>
    <x v="29"/>
    <x v="3"/>
    <x v="0"/>
    <m/>
    <m/>
    <m/>
    <n v="55762"/>
    <n v="55762"/>
    <m/>
    <m/>
  </r>
  <r>
    <x v="2"/>
    <x v="0"/>
    <s v="OK"/>
    <e v="#N/A"/>
    <n v="153"/>
    <m/>
    <m/>
    <m/>
    <e v="#N/A"/>
    <s v="110750"/>
    <x v="47"/>
    <x v="30"/>
    <x v="3"/>
    <x v="0"/>
    <m/>
    <m/>
    <m/>
    <n v="59803"/>
    <n v="59803"/>
    <m/>
    <m/>
  </r>
  <r>
    <x v="2"/>
    <x v="0"/>
    <s v="No"/>
    <e v="#N/A"/>
    <n v="75"/>
    <m/>
    <m/>
    <m/>
    <e v="#N/A"/>
    <s v="110740"/>
    <x v="48"/>
    <x v="31"/>
    <x v="3"/>
    <x v="0"/>
    <m/>
    <m/>
    <m/>
    <n v="55131"/>
    <n v="55131"/>
    <m/>
    <m/>
  </r>
  <r>
    <x v="2"/>
    <x v="0"/>
    <s v="OK"/>
    <e v="#N/A"/>
    <n v="153"/>
    <m/>
    <m/>
    <m/>
    <e v="#N/A"/>
    <s v="110980"/>
    <x v="49"/>
    <x v="32"/>
    <x v="3"/>
    <x v="0"/>
    <m/>
    <m/>
    <m/>
    <n v="56056"/>
    <n v="56056"/>
    <m/>
    <m/>
  </r>
  <r>
    <x v="2"/>
    <x v="0"/>
    <s v="OK"/>
    <e v="#N/A"/>
    <n v="153"/>
    <m/>
    <m/>
    <m/>
    <e v="#N/A"/>
    <s v="112060"/>
    <x v="50"/>
    <x v="28"/>
    <x v="3"/>
    <x v="0"/>
    <m/>
    <m/>
    <m/>
    <n v="131985"/>
    <n v="131985"/>
    <m/>
    <m/>
  </r>
  <r>
    <x v="2"/>
    <x v="0"/>
    <s v="No"/>
    <e v="#N/A"/>
    <n v="74"/>
    <m/>
    <m/>
    <m/>
    <e v="#N/A"/>
    <s v="112340"/>
    <x v="51"/>
    <x v="28"/>
    <x v="3"/>
    <x v="0"/>
    <m/>
    <m/>
    <m/>
    <n v="37313"/>
    <n v="37313"/>
    <m/>
    <m/>
  </r>
  <r>
    <x v="2"/>
    <x v="0"/>
    <s v="OK"/>
    <e v="#N/A"/>
    <n v="153"/>
    <m/>
    <m/>
    <m/>
    <e v="#N/A"/>
    <s v="130010"/>
    <x v="52"/>
    <x v="33"/>
    <x v="4"/>
    <x v="0"/>
    <m/>
    <m/>
    <m/>
    <n v="102626"/>
    <n v="102626"/>
    <m/>
    <m/>
  </r>
  <r>
    <x v="2"/>
    <x v="0"/>
    <s v="OK"/>
    <e v="#N/A"/>
    <n v="153"/>
    <m/>
    <m/>
    <m/>
    <e v="#N/A"/>
    <s v="131500"/>
    <x v="53"/>
    <x v="34"/>
    <x v="4"/>
    <x v="0"/>
    <m/>
    <m/>
    <m/>
    <n v="39316"/>
    <n v="39316"/>
    <m/>
    <m/>
  </r>
  <r>
    <x v="2"/>
    <x v="0"/>
    <s v="No"/>
    <e v="#N/A"/>
    <n v="112"/>
    <m/>
    <m/>
    <m/>
    <e v="#N/A"/>
    <s v="131520"/>
    <x v="54"/>
    <x v="35"/>
    <x v="4"/>
    <x v="0"/>
    <m/>
    <m/>
    <m/>
    <n v="36950"/>
    <n v="36950"/>
    <m/>
    <m/>
  </r>
  <r>
    <x v="2"/>
    <x v="0"/>
    <s v="OK"/>
    <e v="#N/A"/>
    <n v="153"/>
    <m/>
    <m/>
    <m/>
    <e v="#N/A"/>
    <s v="131951"/>
    <x v="55"/>
    <x v="36"/>
    <x v="4"/>
    <x v="0"/>
    <m/>
    <m/>
    <m/>
    <n v="24241"/>
    <n v="24241"/>
    <m/>
    <m/>
  </r>
  <r>
    <x v="2"/>
    <x v="0"/>
    <s v="OK"/>
    <e v="#N/A"/>
    <n v="153"/>
    <m/>
    <m/>
    <m/>
    <e v="#N/A"/>
    <s v="131960"/>
    <x v="56"/>
    <x v="37"/>
    <x v="4"/>
    <x v="0"/>
    <m/>
    <m/>
    <m/>
    <n v="46568"/>
    <n v="46568"/>
    <m/>
    <m/>
  </r>
  <r>
    <x v="2"/>
    <x v="0"/>
    <s v="No"/>
    <e v="#N/A"/>
    <n v="69"/>
    <m/>
    <m/>
    <m/>
    <s v="Yes"/>
    <s v="132730"/>
    <x v="57"/>
    <x v="38"/>
    <x v="4"/>
    <x v="0"/>
    <m/>
    <m/>
    <m/>
    <n v="53519"/>
    <n v="53519"/>
    <m/>
    <m/>
  </r>
  <r>
    <x v="2"/>
    <x v="0"/>
    <s v="OK"/>
    <e v="#N/A"/>
    <n v="153"/>
    <m/>
    <m/>
    <m/>
    <e v="#N/A"/>
    <s v="132740"/>
    <x v="58"/>
    <x v="39"/>
    <x v="4"/>
    <x v="0"/>
    <m/>
    <m/>
    <m/>
    <n v="34607"/>
    <n v="34607"/>
    <m/>
    <m/>
  </r>
  <r>
    <x v="2"/>
    <x v="0"/>
    <s v="No"/>
    <e v="#N/A"/>
    <n v="131"/>
    <m/>
    <m/>
    <m/>
    <s v="Yes"/>
    <s v="132760"/>
    <x v="59"/>
    <x v="40"/>
    <x v="4"/>
    <x v="0"/>
    <m/>
    <m/>
    <m/>
    <n v="25216"/>
    <n v="25216"/>
    <m/>
    <m/>
  </r>
  <r>
    <x v="2"/>
    <x v="0"/>
    <s v="OK"/>
    <e v="#N/A"/>
    <n v="153"/>
    <m/>
    <m/>
    <m/>
    <e v="#N/A"/>
    <s v="132761"/>
    <x v="60"/>
    <x v="41"/>
    <x v="4"/>
    <x v="0"/>
    <m/>
    <m/>
    <m/>
    <n v="109703"/>
    <n v="109703"/>
    <m/>
    <m/>
  </r>
  <r>
    <x v="2"/>
    <x v="0"/>
    <s v="OK"/>
    <e v="#N/A"/>
    <n v="153"/>
    <m/>
    <m/>
    <m/>
    <e v="#N/A"/>
    <s v="132770"/>
    <x v="61"/>
    <x v="42"/>
    <x v="4"/>
    <x v="0"/>
    <m/>
    <m/>
    <m/>
    <n v="94262"/>
    <n v="94262"/>
    <m/>
    <m/>
  </r>
  <r>
    <x v="2"/>
    <x v="0"/>
    <s v="OK"/>
    <e v="#N/A"/>
    <n v="153"/>
    <m/>
    <m/>
    <m/>
    <e v="#N/A"/>
    <s v="132780"/>
    <x v="62"/>
    <x v="43"/>
    <x v="4"/>
    <x v="0"/>
    <m/>
    <m/>
    <m/>
    <n v="51277"/>
    <n v="51277"/>
    <m/>
    <m/>
  </r>
  <r>
    <x v="2"/>
    <x v="0"/>
    <s v="No"/>
    <e v="#N/A"/>
    <n v="129"/>
    <m/>
    <m/>
    <m/>
    <s v="Yes"/>
    <s v="132781"/>
    <x v="63"/>
    <x v="44"/>
    <x v="4"/>
    <x v="0"/>
    <m/>
    <m/>
    <m/>
    <n v="43698"/>
    <n v="43698"/>
    <m/>
    <m/>
  </r>
  <r>
    <x v="2"/>
    <x v="0"/>
    <s v="OK"/>
    <e v="#N/A"/>
    <n v="321"/>
    <m/>
    <m/>
    <m/>
    <e v="#N/A"/>
    <s v="130570"/>
    <x v="64"/>
    <x v="45"/>
    <x v="4"/>
    <x v="0"/>
    <m/>
    <m/>
    <m/>
    <n v="98174"/>
    <n v="98174"/>
    <m/>
    <m/>
  </r>
  <r>
    <x v="2"/>
    <x v="0"/>
    <s v="No"/>
    <e v="#N/A"/>
    <n v="85"/>
    <m/>
    <m/>
    <m/>
    <e v="#N/A"/>
    <s v="130580"/>
    <x v="65"/>
    <x v="46"/>
    <x v="4"/>
    <x v="0"/>
    <m/>
    <m/>
    <m/>
    <n v="52847"/>
    <n v="46000"/>
    <m/>
    <m/>
  </r>
  <r>
    <x v="2"/>
    <x v="0"/>
    <s v="No"/>
    <e v="#N/A"/>
    <n v="12"/>
    <m/>
    <m/>
    <m/>
    <e v="#N/A"/>
    <s v="140150"/>
    <x v="66"/>
    <x v="47"/>
    <x v="5"/>
    <x v="0"/>
    <m/>
    <m/>
    <m/>
    <n v="5200"/>
    <n v="1200"/>
    <m/>
    <m/>
  </r>
  <r>
    <x v="2"/>
    <x v="0"/>
    <s v="OK"/>
    <e v="#N/A"/>
    <n v="153"/>
    <m/>
    <m/>
    <m/>
    <e v="#N/A"/>
    <s v="141440"/>
    <x v="67"/>
    <x v="47"/>
    <x v="5"/>
    <x v="0"/>
    <m/>
    <m/>
    <m/>
    <n v="37602"/>
    <n v="37602"/>
    <m/>
    <m/>
  </r>
  <r>
    <x v="2"/>
    <x v="0"/>
    <s v="No"/>
    <e v="#N/A"/>
    <n v="117"/>
    <m/>
    <m/>
    <m/>
    <e v="#N/A"/>
    <s v="140960"/>
    <x v="68"/>
    <x v="48"/>
    <x v="5"/>
    <x v="0"/>
    <m/>
    <m/>
    <m/>
    <n v="33710"/>
    <n v="33710"/>
    <m/>
    <m/>
  </r>
  <r>
    <x v="2"/>
    <x v="0"/>
    <s v="OK"/>
    <e v="#N/A"/>
    <n v="153"/>
    <m/>
    <m/>
    <m/>
    <e v="#N/A"/>
    <s v="141100"/>
    <x v="69"/>
    <x v="49"/>
    <x v="5"/>
    <x v="0"/>
    <m/>
    <m/>
    <m/>
    <n v="104834"/>
    <n v="104834"/>
    <m/>
    <m/>
  </r>
  <r>
    <x v="2"/>
    <x v="0"/>
    <s v="OK"/>
    <e v="#N/A"/>
    <n v="153"/>
    <m/>
    <m/>
    <m/>
    <e v="#N/A"/>
    <s v="141110"/>
    <x v="70"/>
    <x v="50"/>
    <x v="5"/>
    <x v="0"/>
    <m/>
    <m/>
    <m/>
    <n v="262349"/>
    <n v="262349"/>
    <m/>
    <m/>
  </r>
  <r>
    <x v="2"/>
    <x v="0"/>
    <s v="OK"/>
    <e v="#N/A"/>
    <n v="149"/>
    <m/>
    <m/>
    <m/>
    <e v="#N/A"/>
    <s v="141760"/>
    <x v="71"/>
    <x v="48"/>
    <x v="5"/>
    <x v="0"/>
    <m/>
    <m/>
    <m/>
    <n v="30841"/>
    <n v="30841"/>
    <m/>
    <m/>
  </r>
  <r>
    <x v="2"/>
    <x v="0"/>
    <s v="OK"/>
    <e v="#N/A"/>
    <n v="153"/>
    <m/>
    <m/>
    <m/>
    <e v="#N/A"/>
    <s v="142080"/>
    <x v="72"/>
    <x v="51"/>
    <x v="5"/>
    <x v="0"/>
    <m/>
    <m/>
    <m/>
    <n v="129845"/>
    <n v="129845"/>
    <m/>
    <m/>
  </r>
  <r>
    <x v="2"/>
    <x v="0"/>
    <s v="OK"/>
    <e v="#N/A"/>
    <n v="153"/>
    <m/>
    <m/>
    <m/>
    <e v="#N/A"/>
    <s v="142280"/>
    <x v="73"/>
    <x v="52"/>
    <x v="5"/>
    <x v="0"/>
    <m/>
    <m/>
    <m/>
    <n v="40033"/>
    <n v="40033"/>
    <m/>
    <m/>
  </r>
  <r>
    <x v="2"/>
    <x v="0"/>
    <s v="OK"/>
    <e v="#N/A"/>
    <n v="153"/>
    <m/>
    <m/>
    <m/>
    <e v="#N/A"/>
    <s v="142860"/>
    <x v="74"/>
    <x v="53"/>
    <x v="5"/>
    <x v="0"/>
    <m/>
    <m/>
    <m/>
    <n v="98800"/>
    <n v="98800"/>
    <m/>
    <m/>
  </r>
  <r>
    <x v="2"/>
    <x v="0"/>
    <s v="OK"/>
    <e v="#N/A"/>
    <n v="153"/>
    <m/>
    <m/>
    <m/>
    <e v="#N/A"/>
    <s v="231171"/>
    <x v="75"/>
    <x v="54"/>
    <x v="6"/>
    <x v="0"/>
    <m/>
    <m/>
    <m/>
    <n v="49483"/>
    <n v="49483"/>
    <m/>
    <m/>
  </r>
  <r>
    <x v="2"/>
    <x v="0"/>
    <s v="No"/>
    <e v="#N/A"/>
    <n v="127"/>
    <m/>
    <m/>
    <m/>
    <e v="#N/A"/>
    <s v="231172"/>
    <x v="76"/>
    <x v="54"/>
    <x v="6"/>
    <x v="0"/>
    <m/>
    <m/>
    <m/>
    <n v="30086"/>
    <n v="28731"/>
    <m/>
    <m/>
  </r>
  <r>
    <x v="2"/>
    <x v="0"/>
    <s v="OK"/>
    <e v="#N/A"/>
    <n v="153"/>
    <m/>
    <m/>
    <m/>
    <e v="#N/A"/>
    <s v="231173"/>
    <x v="77"/>
    <x v="54"/>
    <x v="6"/>
    <x v="0"/>
    <m/>
    <m/>
    <m/>
    <n v="33713"/>
    <n v="33713"/>
    <m/>
    <m/>
  </r>
  <r>
    <x v="2"/>
    <x v="0"/>
    <s v="No"/>
    <e v="#N/A"/>
    <n v="11"/>
    <m/>
    <m/>
    <m/>
    <e v="#N/A"/>
    <s v="231174"/>
    <x v="78"/>
    <x v="54"/>
    <x v="6"/>
    <x v="0"/>
    <m/>
    <m/>
    <m/>
    <n v="30738"/>
    <n v="16100"/>
    <m/>
    <m/>
  </r>
  <r>
    <x v="2"/>
    <x v="0"/>
    <s v="No"/>
    <e v="#N/A"/>
    <n v="99"/>
    <m/>
    <m/>
    <m/>
    <e v="#N/A"/>
    <s v="230500"/>
    <x v="79"/>
    <x v="55"/>
    <x v="6"/>
    <x v="0"/>
    <m/>
    <m/>
    <m/>
    <n v="84463"/>
    <n v="84463"/>
    <m/>
    <m/>
  </r>
  <r>
    <x v="2"/>
    <x v="0"/>
    <s v="OK"/>
    <e v="#N/A"/>
    <n v="153"/>
    <m/>
    <m/>
    <m/>
    <e v="#N/A"/>
    <s v="230501"/>
    <x v="80"/>
    <x v="55"/>
    <x v="6"/>
    <x v="0"/>
    <m/>
    <m/>
    <m/>
    <n v="4036"/>
    <n v="4036"/>
    <m/>
    <m/>
  </r>
  <r>
    <x v="2"/>
    <x v="0"/>
    <s v="OK"/>
    <e v="#N/A"/>
    <n v="153"/>
    <m/>
    <m/>
    <m/>
    <e v="#N/A"/>
    <s v="230641"/>
    <x v="81"/>
    <x v="56"/>
    <x v="6"/>
    <x v="0"/>
    <m/>
    <m/>
    <m/>
    <n v="44782"/>
    <n v="44782"/>
    <m/>
    <m/>
  </r>
  <r>
    <x v="2"/>
    <x v="0"/>
    <s v="No"/>
    <e v="#N/A"/>
    <n v="41"/>
    <m/>
    <m/>
    <m/>
    <e v="#N/A"/>
    <s v="230642"/>
    <x v="82"/>
    <x v="56"/>
    <x v="6"/>
    <x v="0"/>
    <m/>
    <m/>
    <m/>
    <n v="23795"/>
    <n v="18100"/>
    <m/>
    <m/>
  </r>
  <r>
    <x v="2"/>
    <x v="0"/>
    <s v="OK"/>
    <e v="#N/A"/>
    <n v="153"/>
    <m/>
    <m/>
    <m/>
    <e v="#N/A"/>
    <s v="230643"/>
    <x v="83"/>
    <x v="56"/>
    <x v="6"/>
    <x v="0"/>
    <m/>
    <m/>
    <m/>
    <n v="61570"/>
    <n v="61570"/>
    <m/>
    <m/>
  </r>
  <r>
    <x v="2"/>
    <x v="0"/>
    <s v="OK"/>
    <e v="#N/A"/>
    <n v="153"/>
    <m/>
    <m/>
    <m/>
    <e v="#N/A"/>
    <s v="231450"/>
    <x v="84"/>
    <x v="56"/>
    <x v="6"/>
    <x v="0"/>
    <m/>
    <m/>
    <m/>
    <n v="52630"/>
    <n v="52630"/>
    <m/>
    <m/>
  </r>
  <r>
    <x v="2"/>
    <x v="0"/>
    <s v="OK"/>
    <e v="#N/A"/>
    <n v="153"/>
    <m/>
    <m/>
    <m/>
    <e v="#N/A"/>
    <s v="020672"/>
    <x v="85"/>
    <x v="57"/>
    <x v="7"/>
    <x v="1"/>
    <m/>
    <m/>
    <m/>
    <n v="143560"/>
    <n v="143560"/>
    <m/>
    <m/>
  </r>
  <r>
    <x v="2"/>
    <x v="0"/>
    <s v="No"/>
    <e v="#N/A"/>
    <n v="153"/>
    <m/>
    <m/>
    <m/>
    <e v="#N/A"/>
    <s v="020850"/>
    <x v="86"/>
    <x v="58"/>
    <x v="7"/>
    <x v="1"/>
    <m/>
    <m/>
    <m/>
    <n v="65941"/>
    <n v="65941"/>
    <m/>
    <m/>
  </r>
  <r>
    <x v="2"/>
    <x v="0"/>
    <s v="OK"/>
    <e v="#N/A"/>
    <n v="153"/>
    <m/>
    <m/>
    <m/>
    <e v="#N/A"/>
    <s v="021640"/>
    <x v="87"/>
    <x v="59"/>
    <x v="7"/>
    <x v="1"/>
    <m/>
    <m/>
    <m/>
    <n v="88499"/>
    <n v="88499"/>
    <m/>
    <m/>
  </r>
  <r>
    <x v="2"/>
    <x v="0"/>
    <s v="No"/>
    <e v="#N/A"/>
    <n v="8"/>
    <m/>
    <m/>
    <m/>
    <e v="#N/A"/>
    <s v="021750"/>
    <x v="88"/>
    <x v="60"/>
    <x v="7"/>
    <x v="1"/>
    <m/>
    <m/>
    <m/>
    <n v="103074"/>
    <n v="47265"/>
    <m/>
    <m/>
  </r>
  <r>
    <x v="2"/>
    <x v="0"/>
    <s v="OK"/>
    <e v="#N/A"/>
    <n v="140"/>
    <m/>
    <m/>
    <m/>
    <e v="#N/A"/>
    <s v="021860"/>
    <x v="89"/>
    <x v="61"/>
    <x v="7"/>
    <x v="1"/>
    <m/>
    <m/>
    <m/>
    <n v="66076"/>
    <n v="66076"/>
    <m/>
    <m/>
  </r>
  <r>
    <x v="2"/>
    <x v="0"/>
    <s v="OK"/>
    <e v="#N/A"/>
    <n v="153"/>
    <m/>
    <m/>
    <m/>
    <e v="#N/A"/>
    <s v="020201"/>
    <x v="90"/>
    <x v="62"/>
    <x v="7"/>
    <x v="1"/>
    <m/>
    <m/>
    <m/>
    <n v="63610"/>
    <n v="63610"/>
    <m/>
    <m/>
  </r>
  <r>
    <x v="2"/>
    <x v="0"/>
    <s v="OK"/>
    <e v="#N/A"/>
    <n v="115"/>
    <m/>
    <m/>
    <m/>
    <e v="#N/A"/>
    <s v="022110"/>
    <x v="91"/>
    <x v="63"/>
    <x v="7"/>
    <x v="1"/>
    <m/>
    <m/>
    <m/>
    <n v="5157"/>
    <n v="5157"/>
    <m/>
    <m/>
  </r>
  <r>
    <x v="2"/>
    <x v="0"/>
    <s v="OK"/>
    <e v="#N/A"/>
    <n v="153"/>
    <m/>
    <m/>
    <m/>
    <e v="#N/A"/>
    <s v="022363"/>
    <x v="92"/>
    <x v="63"/>
    <x v="7"/>
    <x v="1"/>
    <m/>
    <m/>
    <m/>
    <n v="6503"/>
    <n v="6503"/>
    <m/>
    <m/>
  </r>
  <r>
    <x v="2"/>
    <x v="0"/>
    <s v="OK"/>
    <e v="#N/A"/>
    <n v="153"/>
    <m/>
    <m/>
    <m/>
    <e v="#N/A"/>
    <s v="022362"/>
    <x v="93"/>
    <x v="64"/>
    <x v="7"/>
    <x v="1"/>
    <m/>
    <m/>
    <m/>
    <n v="65403"/>
    <n v="65403"/>
    <m/>
    <m/>
  </r>
  <r>
    <x v="2"/>
    <x v="0"/>
    <s v="No"/>
    <e v="#N/A"/>
    <n v="55"/>
    <m/>
    <m/>
    <m/>
    <e v="#N/A"/>
    <s v="022600"/>
    <x v="94"/>
    <x v="65"/>
    <x v="7"/>
    <x v="1"/>
    <m/>
    <m/>
    <m/>
    <n v="76839"/>
    <n v="48000"/>
    <m/>
    <m/>
  </r>
  <r>
    <x v="2"/>
    <x v="0"/>
    <s v="No"/>
    <e v="#N/A"/>
    <n v="34"/>
    <m/>
    <m/>
    <m/>
    <e v="#N/A"/>
    <s v="020470"/>
    <x v="95"/>
    <x v="66"/>
    <x v="7"/>
    <x v="1"/>
    <m/>
    <m/>
    <m/>
    <n v="120023"/>
    <n v="76500"/>
    <m/>
    <m/>
  </r>
  <r>
    <x v="2"/>
    <x v="0"/>
    <s v="No"/>
    <e v="#N/A"/>
    <n v="5"/>
    <m/>
    <m/>
    <m/>
    <e v="#N/A"/>
    <s v="040020"/>
    <x v="96"/>
    <x v="67"/>
    <x v="8"/>
    <x v="1"/>
    <m/>
    <m/>
    <m/>
    <n v="12132"/>
    <n v="0"/>
    <m/>
    <m/>
  </r>
  <r>
    <x v="2"/>
    <x v="0"/>
    <s v="No"/>
    <e v="#N/A"/>
    <n v="48"/>
    <m/>
    <m/>
    <m/>
    <e v="#N/A"/>
    <s v="041630"/>
    <x v="97"/>
    <x v="67"/>
    <x v="8"/>
    <x v="1"/>
    <m/>
    <m/>
    <m/>
    <n v="16178"/>
    <n v="13005"/>
    <m/>
    <m/>
  </r>
  <r>
    <x v="2"/>
    <x v="0"/>
    <s v="No"/>
    <e v="#N/A"/>
    <n v="39"/>
    <m/>
    <m/>
    <m/>
    <e v="#N/A"/>
    <s v="042550"/>
    <x v="98"/>
    <x v="68"/>
    <x v="8"/>
    <x v="1"/>
    <m/>
    <m/>
    <m/>
    <n v="25205"/>
    <n v="13300"/>
    <m/>
    <m/>
  </r>
  <r>
    <x v="2"/>
    <x v="0"/>
    <s v="OK"/>
    <e v="#N/A"/>
    <n v="153"/>
    <m/>
    <m/>
    <m/>
    <e v="#N/A"/>
    <s v="040430"/>
    <x v="99"/>
    <x v="69"/>
    <x v="8"/>
    <x v="1"/>
    <m/>
    <m/>
    <m/>
    <n v="112523"/>
    <n v="112523"/>
    <m/>
    <m/>
  </r>
  <r>
    <x v="2"/>
    <x v="0"/>
    <s v="No"/>
    <e v="#N/A"/>
    <n v="44"/>
    <m/>
    <m/>
    <m/>
    <e v="#N/A"/>
    <s v="040520"/>
    <x v="100"/>
    <x v="70"/>
    <x v="8"/>
    <x v="1"/>
    <m/>
    <m/>
    <m/>
    <n v="34089"/>
    <n v="29551.039999999106"/>
    <m/>
    <m/>
  </r>
  <r>
    <x v="2"/>
    <x v="0"/>
    <s v="No"/>
    <e v="#N/A"/>
    <n v="29"/>
    <m/>
    <m/>
    <m/>
    <e v="#N/A"/>
    <s v="040990"/>
    <x v="101"/>
    <x v="70"/>
    <x v="8"/>
    <x v="1"/>
    <m/>
    <m/>
    <m/>
    <n v="11049"/>
    <n v="9220"/>
    <m/>
    <m/>
  </r>
  <r>
    <x v="2"/>
    <x v="0"/>
    <s v="No"/>
    <e v="#N/A"/>
    <n v="105"/>
    <m/>
    <m/>
    <m/>
    <e v="#N/A"/>
    <s v="042451"/>
    <x v="102"/>
    <x v="70"/>
    <x v="8"/>
    <x v="1"/>
    <m/>
    <m/>
    <m/>
    <n v="3828"/>
    <n v="3287.5999999996275"/>
    <m/>
    <m/>
  </r>
  <r>
    <x v="2"/>
    <x v="0"/>
    <s v="No"/>
    <e v="#N/A"/>
    <n v="28"/>
    <m/>
    <m/>
    <m/>
    <e v="#N/A"/>
    <s v="041000"/>
    <x v="103"/>
    <x v="71"/>
    <x v="8"/>
    <x v="1"/>
    <m/>
    <m/>
    <m/>
    <n v="10020"/>
    <n v="4000"/>
    <m/>
    <m/>
  </r>
  <r>
    <x v="2"/>
    <x v="0"/>
    <s v="OK"/>
    <e v="#N/A"/>
    <n v="122"/>
    <m/>
    <m/>
    <m/>
    <e v="#N/A"/>
    <s v="041250"/>
    <x v="104"/>
    <x v="71"/>
    <x v="8"/>
    <x v="1"/>
    <m/>
    <m/>
    <m/>
    <n v="34789"/>
    <n v="34789"/>
    <m/>
    <m/>
  </r>
  <r>
    <x v="2"/>
    <x v="0"/>
    <s v="No"/>
    <e v="#N/A"/>
    <n v="100"/>
    <m/>
    <m/>
    <m/>
    <e v="#N/A"/>
    <s v="041300"/>
    <x v="105"/>
    <x v="72"/>
    <x v="8"/>
    <x v="1"/>
    <m/>
    <m/>
    <m/>
    <n v="59882"/>
    <n v="59882"/>
    <m/>
    <m/>
  </r>
  <r>
    <x v="2"/>
    <x v="0"/>
    <s v="No"/>
    <e v="#N/A"/>
    <n v="70"/>
    <m/>
    <m/>
    <m/>
    <e v="#N/A"/>
    <s v="041850"/>
    <x v="106"/>
    <x v="67"/>
    <x v="8"/>
    <x v="1"/>
    <m/>
    <m/>
    <m/>
    <n v="56824"/>
    <n v="50600"/>
    <m/>
    <m/>
  </r>
  <r>
    <x v="2"/>
    <x v="0"/>
    <s v="OK"/>
    <e v="#N/A"/>
    <n v="153"/>
    <m/>
    <m/>
    <m/>
    <e v="#N/A"/>
    <s v="042310"/>
    <x v="107"/>
    <x v="73"/>
    <x v="8"/>
    <x v="1"/>
    <m/>
    <m/>
    <m/>
    <n v="68645"/>
    <n v="68645"/>
    <m/>
    <m/>
  </r>
  <r>
    <x v="2"/>
    <x v="0"/>
    <s v="OK"/>
    <e v="#N/A"/>
    <n v="153"/>
    <m/>
    <m/>
    <m/>
    <e v="#N/A"/>
    <s v="042400"/>
    <x v="108"/>
    <x v="74"/>
    <x v="8"/>
    <x v="1"/>
    <m/>
    <m/>
    <m/>
    <n v="53757"/>
    <n v="53757"/>
    <m/>
    <m/>
  </r>
  <r>
    <x v="2"/>
    <x v="0"/>
    <s v="OK"/>
    <e v="#N/A"/>
    <n v="153"/>
    <m/>
    <m/>
    <m/>
    <e v="#N/A"/>
    <s v="041650"/>
    <x v="109"/>
    <x v="74"/>
    <x v="8"/>
    <x v="1"/>
    <m/>
    <m/>
    <m/>
    <n v="18892"/>
    <n v="18892"/>
    <m/>
    <m/>
  </r>
  <r>
    <x v="2"/>
    <x v="0"/>
    <s v="OK"/>
    <e v="#N/A"/>
    <n v="153"/>
    <m/>
    <m/>
    <m/>
    <e v="#N/A"/>
    <s v="042170"/>
    <x v="110"/>
    <x v="74"/>
    <x v="8"/>
    <x v="1"/>
    <m/>
    <m/>
    <m/>
    <n v="7259"/>
    <n v="7259"/>
    <m/>
    <m/>
  </r>
  <r>
    <x v="2"/>
    <x v="0"/>
    <s v="OK"/>
    <s v="LLF"/>
    <n v="325"/>
    <m/>
    <m/>
    <m/>
    <e v="#N/A"/>
    <s v="042552"/>
    <x v="111"/>
    <x v="75"/>
    <x v="8"/>
    <x v="1"/>
    <m/>
    <m/>
    <m/>
    <n v="94704"/>
    <n v="94704"/>
    <m/>
    <m/>
  </r>
  <r>
    <x v="2"/>
    <x v="0"/>
    <s v="OK"/>
    <e v="#N/A"/>
    <n v="153"/>
    <m/>
    <m/>
    <m/>
    <e v="#N/A"/>
    <s v="050160"/>
    <x v="112"/>
    <x v="76"/>
    <x v="9"/>
    <x v="1"/>
    <m/>
    <m/>
    <m/>
    <n v="58661"/>
    <n v="58661"/>
    <m/>
    <m/>
  </r>
  <r>
    <x v="2"/>
    <x v="0"/>
    <s v="No"/>
    <e v="#N/A"/>
    <n v="153"/>
    <m/>
    <m/>
    <m/>
    <e v="#N/A"/>
    <s v="050581"/>
    <x v="113"/>
    <x v="76"/>
    <x v="9"/>
    <x v="1"/>
    <m/>
    <m/>
    <m/>
    <n v="5396"/>
    <n v="5396"/>
    <m/>
    <m/>
  </r>
  <r>
    <x v="2"/>
    <x v="0"/>
    <s v="OK"/>
    <e v="#N/A"/>
    <n v="153"/>
    <m/>
    <m/>
    <m/>
    <e v="#N/A"/>
    <s v="052840"/>
    <x v="114"/>
    <x v="77"/>
    <x v="9"/>
    <x v="1"/>
    <m/>
    <m/>
    <m/>
    <n v="26337"/>
    <n v="26337"/>
    <m/>
    <m/>
  </r>
  <r>
    <x v="2"/>
    <x v="0"/>
    <s v="OK"/>
    <e v="#N/A"/>
    <n v="153"/>
    <m/>
    <m/>
    <m/>
    <e v="#N/A"/>
    <s v="050060"/>
    <x v="115"/>
    <x v="78"/>
    <x v="9"/>
    <x v="1"/>
    <m/>
    <m/>
    <m/>
    <n v="11580"/>
    <n v="11580"/>
    <m/>
    <m/>
  </r>
  <r>
    <x v="2"/>
    <x v="0"/>
    <s v="No"/>
    <e v="#N/A"/>
    <n v="20"/>
    <m/>
    <m/>
    <m/>
    <e v="#N/A"/>
    <s v="050530"/>
    <x v="116"/>
    <x v="78"/>
    <x v="9"/>
    <x v="1"/>
    <m/>
    <m/>
    <m/>
    <n v="8877"/>
    <n v="0"/>
    <m/>
    <m/>
  </r>
  <r>
    <x v="2"/>
    <x v="0"/>
    <s v="OK"/>
    <e v="#N/A"/>
    <n v="153"/>
    <m/>
    <m/>
    <m/>
    <e v="#N/A"/>
    <s v="051070"/>
    <x v="117"/>
    <x v="78"/>
    <x v="9"/>
    <x v="1"/>
    <m/>
    <m/>
    <m/>
    <n v="31744"/>
    <n v="31744"/>
    <m/>
    <m/>
  </r>
  <r>
    <x v="2"/>
    <x v="0"/>
    <s v="OK"/>
    <e v="#N/A"/>
    <n v="153"/>
    <m/>
    <m/>
    <m/>
    <e v="#N/A"/>
    <s v="051781"/>
    <x v="118"/>
    <x v="78"/>
    <x v="9"/>
    <x v="1"/>
    <m/>
    <m/>
    <m/>
    <n v="4501"/>
    <n v="4501"/>
    <m/>
    <m/>
  </r>
  <r>
    <x v="2"/>
    <x v="0"/>
    <s v="OK"/>
    <e v="#N/A"/>
    <n v="153"/>
    <m/>
    <m/>
    <m/>
    <e v="#N/A"/>
    <s v="050080"/>
    <x v="119"/>
    <x v="79"/>
    <x v="9"/>
    <x v="1"/>
    <m/>
    <m/>
    <m/>
    <n v="14426"/>
    <n v="14426"/>
    <m/>
    <m/>
  </r>
  <r>
    <x v="2"/>
    <x v="0"/>
    <s v="No"/>
    <e v="#N/A"/>
    <n v="31"/>
    <m/>
    <m/>
    <m/>
    <e v="#N/A"/>
    <s v="050770"/>
    <x v="120"/>
    <x v="79"/>
    <x v="9"/>
    <x v="1"/>
    <m/>
    <m/>
    <m/>
    <n v="11502"/>
    <n v="7000"/>
    <m/>
    <m/>
  </r>
  <r>
    <x v="2"/>
    <x v="0"/>
    <s v="No"/>
    <e v="#N/A"/>
    <n v="4"/>
    <m/>
    <m/>
    <m/>
    <e v="#N/A"/>
    <s v="052551"/>
    <x v="121"/>
    <x v="79"/>
    <x v="9"/>
    <x v="1"/>
    <m/>
    <m/>
    <m/>
    <n v="3308"/>
    <n v="0"/>
    <m/>
    <m/>
  </r>
  <r>
    <x v="2"/>
    <x v="0"/>
    <s v="OK"/>
    <e v="#N/A"/>
    <n v="153"/>
    <m/>
    <m/>
    <m/>
    <e v="#N/A"/>
    <s v="050110"/>
    <x v="122"/>
    <x v="80"/>
    <x v="9"/>
    <x v="1"/>
    <m/>
    <m/>
    <m/>
    <n v="70112"/>
    <n v="70112"/>
    <m/>
    <m/>
  </r>
  <r>
    <x v="2"/>
    <x v="0"/>
    <s v="No"/>
    <e v="#N/A"/>
    <n v="73"/>
    <m/>
    <m/>
    <m/>
    <e v="#N/A"/>
    <s v="050120"/>
    <x v="123"/>
    <x v="81"/>
    <x v="9"/>
    <x v="1"/>
    <m/>
    <m/>
    <m/>
    <n v="15978"/>
    <n v="15978"/>
    <m/>
    <m/>
  </r>
  <r>
    <x v="2"/>
    <x v="0"/>
    <s v="OK"/>
    <e v="#N/A"/>
    <n v="146"/>
    <m/>
    <m/>
    <m/>
    <e v="#N/A"/>
    <s v="051501"/>
    <x v="124"/>
    <x v="81"/>
    <x v="9"/>
    <x v="1"/>
    <m/>
    <m/>
    <m/>
    <n v="17772"/>
    <n v="17771.75"/>
    <m/>
    <m/>
  </r>
  <r>
    <x v="2"/>
    <x v="0"/>
    <s v="OK"/>
    <e v="#N/A"/>
    <n v="79"/>
    <m/>
    <m/>
    <m/>
    <e v="#N/A"/>
    <s v="052830"/>
    <x v="125"/>
    <x v="81"/>
    <x v="9"/>
    <x v="1"/>
    <m/>
    <m/>
    <m/>
    <n v="11247"/>
    <n v="11247"/>
    <m/>
    <m/>
  </r>
  <r>
    <x v="2"/>
    <x v="0"/>
    <s v="OK"/>
    <e v="#N/A"/>
    <n v="153"/>
    <m/>
    <m/>
    <m/>
    <e v="#N/A"/>
    <s v="050171"/>
    <x v="126"/>
    <x v="82"/>
    <x v="9"/>
    <x v="1"/>
    <m/>
    <m/>
    <m/>
    <n v="18000"/>
    <n v="18000"/>
    <m/>
    <m/>
  </r>
  <r>
    <x v="2"/>
    <x v="0"/>
    <s v="OK"/>
    <e v="#N/A"/>
    <n v="153"/>
    <m/>
    <m/>
    <m/>
    <e v="#N/A"/>
    <s v="051885"/>
    <x v="127"/>
    <x v="82"/>
    <x v="9"/>
    <x v="1"/>
    <m/>
    <m/>
    <m/>
    <n v="17081"/>
    <n v="17081"/>
    <m/>
    <m/>
  </r>
  <r>
    <x v="2"/>
    <x v="0"/>
    <s v="OK"/>
    <e v="#N/A"/>
    <n v="153"/>
    <m/>
    <m/>
    <m/>
    <e v="#N/A"/>
    <s v="050180"/>
    <x v="128"/>
    <x v="82"/>
    <x v="9"/>
    <x v="1"/>
    <m/>
    <m/>
    <m/>
    <n v="17978"/>
    <n v="17978"/>
    <m/>
    <m/>
  </r>
  <r>
    <x v="2"/>
    <x v="0"/>
    <s v="OK"/>
    <e v="#N/A"/>
    <n v="145"/>
    <m/>
    <m/>
    <m/>
    <e v="#N/A"/>
    <s v="050360"/>
    <x v="129"/>
    <x v="79"/>
    <x v="9"/>
    <x v="1"/>
    <m/>
    <m/>
    <m/>
    <n v="17184"/>
    <n v="17184"/>
    <m/>
    <m/>
  </r>
  <r>
    <x v="2"/>
    <x v="0"/>
    <s v="OK"/>
    <e v="#N/A"/>
    <n v="153"/>
    <m/>
    <m/>
    <m/>
    <e v="#N/A"/>
    <s v="050711"/>
    <x v="130"/>
    <x v="77"/>
    <x v="9"/>
    <x v="1"/>
    <m/>
    <m/>
    <m/>
    <n v="6191"/>
    <n v="6191"/>
    <m/>
    <m/>
  </r>
  <r>
    <x v="2"/>
    <x v="0"/>
    <s v="OK"/>
    <e v="#N/A"/>
    <n v="132"/>
    <m/>
    <m/>
    <m/>
    <e v="#N/A"/>
    <s v="052151"/>
    <x v="131"/>
    <x v="77"/>
    <x v="9"/>
    <x v="1"/>
    <m/>
    <m/>
    <m/>
    <n v="9665"/>
    <n v="9665"/>
    <m/>
    <m/>
  </r>
  <r>
    <x v="2"/>
    <x v="0"/>
    <s v="OK"/>
    <e v="#N/A"/>
    <n v="153"/>
    <m/>
    <m/>
    <m/>
    <e v="#N/A"/>
    <s v="052270"/>
    <x v="132"/>
    <x v="77"/>
    <x v="9"/>
    <x v="1"/>
    <m/>
    <m/>
    <m/>
    <n v="13260"/>
    <n v="13260"/>
    <m/>
    <m/>
  </r>
  <r>
    <x v="2"/>
    <x v="0"/>
    <s v="OK"/>
    <e v="#N/A"/>
    <n v="153"/>
    <m/>
    <m/>
    <m/>
    <e v="#N/A"/>
    <s v="052670"/>
    <x v="133"/>
    <x v="77"/>
    <x v="9"/>
    <x v="1"/>
    <m/>
    <m/>
    <m/>
    <n v="6410"/>
    <n v="6410"/>
    <m/>
    <m/>
  </r>
  <r>
    <x v="2"/>
    <x v="0"/>
    <s v="OK"/>
    <e v="#N/A"/>
    <n v="141"/>
    <m/>
    <m/>
    <m/>
    <e v="#N/A"/>
    <s v="051270"/>
    <x v="134"/>
    <x v="80"/>
    <x v="9"/>
    <x v="1"/>
    <m/>
    <m/>
    <m/>
    <n v="5606"/>
    <n v="5605.8599999998596"/>
    <m/>
    <m/>
  </r>
  <r>
    <x v="2"/>
    <x v="0"/>
    <s v="OK"/>
    <e v="#N/A"/>
    <n v="153"/>
    <m/>
    <m/>
    <m/>
    <e v="#N/A"/>
    <s v="051880"/>
    <x v="135"/>
    <x v="80"/>
    <x v="9"/>
    <x v="1"/>
    <m/>
    <m/>
    <m/>
    <n v="2018"/>
    <n v="2018"/>
    <m/>
    <m/>
  </r>
  <r>
    <x v="2"/>
    <x v="0"/>
    <s v="OK"/>
    <e v="#N/A"/>
    <n v="153"/>
    <m/>
    <m/>
    <m/>
    <e v="#N/A"/>
    <s v="051400"/>
    <x v="136"/>
    <x v="83"/>
    <x v="9"/>
    <x v="1"/>
    <m/>
    <m/>
    <m/>
    <n v="3363"/>
    <n v="3363"/>
    <m/>
    <m/>
  </r>
  <r>
    <x v="2"/>
    <x v="0"/>
    <s v="OK"/>
    <e v="#N/A"/>
    <n v="153"/>
    <m/>
    <m/>
    <m/>
    <e v="#N/A"/>
    <s v="052540"/>
    <x v="137"/>
    <x v="83"/>
    <x v="9"/>
    <x v="1"/>
    <m/>
    <m/>
    <m/>
    <n v="7848"/>
    <n v="7848"/>
    <m/>
    <m/>
  </r>
  <r>
    <x v="2"/>
    <x v="0"/>
    <s v="No"/>
    <e v="#N/A"/>
    <n v="123"/>
    <m/>
    <m/>
    <m/>
    <s v="Yes"/>
    <s v="052150"/>
    <x v="138"/>
    <x v="84"/>
    <x v="9"/>
    <x v="1"/>
    <m/>
    <m/>
    <m/>
    <n v="77995"/>
    <n v="72754"/>
    <m/>
    <m/>
  </r>
  <r>
    <x v="2"/>
    <x v="0"/>
    <s v="No"/>
    <e v="#N/A"/>
    <n v="62"/>
    <m/>
    <m/>
    <m/>
    <e v="#N/A"/>
    <s v="052660"/>
    <x v="139"/>
    <x v="79"/>
    <x v="9"/>
    <x v="1"/>
    <m/>
    <m/>
    <m/>
    <n v="23294"/>
    <n v="14093.6599999964"/>
    <m/>
    <m/>
  </r>
  <r>
    <x v="2"/>
    <x v="0"/>
    <s v="OK"/>
    <e v="#N/A"/>
    <n v="326"/>
    <m/>
    <m/>
    <m/>
    <e v="#N/A"/>
    <s v="060550"/>
    <x v="140"/>
    <x v="85"/>
    <x v="10"/>
    <x v="1"/>
    <m/>
    <m/>
    <m/>
    <n v="115488"/>
    <n v="115488"/>
    <m/>
    <m/>
  </r>
  <r>
    <x v="2"/>
    <x v="0"/>
    <s v="No"/>
    <e v="#N/A"/>
    <n v="92"/>
    <m/>
    <m/>
    <m/>
    <e v="#N/A"/>
    <s v="060650"/>
    <x v="141"/>
    <x v="86"/>
    <x v="10"/>
    <x v="1"/>
    <m/>
    <m/>
    <m/>
    <n v="53814"/>
    <n v="53814"/>
    <m/>
    <m/>
  </r>
  <r>
    <x v="2"/>
    <x v="0"/>
    <s v="No"/>
    <e v="#N/A"/>
    <n v="45"/>
    <m/>
    <m/>
    <m/>
    <e v="#N/A"/>
    <s v="062620"/>
    <x v="142"/>
    <x v="86"/>
    <x v="10"/>
    <x v="1"/>
    <m/>
    <m/>
    <m/>
    <n v="36926"/>
    <n v="29584.179999999702"/>
    <m/>
    <m/>
  </r>
  <r>
    <x v="2"/>
    <x v="0"/>
    <s v="No"/>
    <e v="#N/A"/>
    <n v="40"/>
    <m/>
    <m/>
    <m/>
    <e v="#N/A"/>
    <s v="061010"/>
    <x v="143"/>
    <x v="86"/>
    <x v="10"/>
    <x v="1"/>
    <m/>
    <m/>
    <m/>
    <n v="20689"/>
    <n v="20689"/>
    <m/>
    <m/>
  </r>
  <r>
    <x v="2"/>
    <x v="0"/>
    <s v="OK"/>
    <e v="#N/A"/>
    <n v="153"/>
    <m/>
    <m/>
    <m/>
    <e v="#N/A"/>
    <s v="061320"/>
    <x v="144"/>
    <x v="87"/>
    <x v="10"/>
    <x v="1"/>
    <m/>
    <m/>
    <m/>
    <n v="65528"/>
    <n v="65528"/>
    <m/>
    <m/>
  </r>
  <r>
    <x v="2"/>
    <x v="0"/>
    <s v="OK"/>
    <s v="LLF"/>
    <n v="153"/>
    <m/>
    <m/>
    <m/>
    <e v="#N/A"/>
    <s v="061900"/>
    <x v="145"/>
    <x v="88"/>
    <x v="10"/>
    <x v="1"/>
    <m/>
    <m/>
    <m/>
    <n v="64955"/>
    <n v="64955"/>
    <m/>
    <m/>
  </r>
  <r>
    <x v="2"/>
    <x v="0"/>
    <s v="OK"/>
    <e v="#N/A"/>
    <n v="153"/>
    <m/>
    <m/>
    <m/>
    <e v="#N/A"/>
    <s v="062160"/>
    <x v="146"/>
    <x v="89"/>
    <x v="10"/>
    <x v="1"/>
    <m/>
    <m/>
    <m/>
    <n v="53583"/>
    <n v="53583"/>
    <m/>
    <m/>
  </r>
  <r>
    <x v="2"/>
    <x v="0"/>
    <s v="OK"/>
    <e v="#N/A"/>
    <n v="125"/>
    <m/>
    <m/>
    <m/>
    <e v="#N/A"/>
    <s v="062680"/>
    <x v="147"/>
    <x v="86"/>
    <x v="10"/>
    <x v="1"/>
    <m/>
    <m/>
    <m/>
    <n v="51089"/>
    <n v="51089"/>
    <m/>
    <m/>
  </r>
  <r>
    <x v="2"/>
    <x v="0"/>
    <s v="OK"/>
    <e v="#N/A"/>
    <n v="153"/>
    <m/>
    <m/>
    <m/>
    <e v="#N/A"/>
    <s v="070151"/>
    <x v="148"/>
    <x v="90"/>
    <x v="11"/>
    <x v="1"/>
    <m/>
    <m/>
    <m/>
    <n v="8431"/>
    <n v="8431"/>
    <m/>
    <m/>
  </r>
  <r>
    <x v="2"/>
    <x v="0"/>
    <s v="OK"/>
    <e v="#N/A"/>
    <n v="153"/>
    <m/>
    <m/>
    <m/>
    <e v="#N/A"/>
    <s v="072800"/>
    <x v="149"/>
    <x v="90"/>
    <x v="11"/>
    <x v="1"/>
    <m/>
    <m/>
    <m/>
    <n v="103924"/>
    <n v="103924"/>
    <m/>
    <m/>
  </r>
  <r>
    <x v="2"/>
    <x v="0"/>
    <s v="OK"/>
    <e v="#N/A"/>
    <n v="153"/>
    <m/>
    <m/>
    <m/>
    <e v="#N/A"/>
    <s v="072801"/>
    <x v="150"/>
    <x v="90"/>
    <x v="11"/>
    <x v="1"/>
    <m/>
    <m/>
    <m/>
    <n v="16316"/>
    <n v="16316"/>
    <m/>
    <m/>
  </r>
  <r>
    <x v="2"/>
    <x v="0"/>
    <s v="OK"/>
    <e v="#N/A"/>
    <n v="153"/>
    <m/>
    <m/>
    <m/>
    <e v="#N/A"/>
    <s v="070720"/>
    <x v="151"/>
    <x v="90"/>
    <x v="11"/>
    <x v="1"/>
    <m/>
    <m/>
    <m/>
    <n v="36239"/>
    <n v="36239"/>
    <m/>
    <m/>
  </r>
  <r>
    <x v="2"/>
    <x v="0"/>
    <s v="OK"/>
    <e v="#N/A"/>
    <n v="150"/>
    <m/>
    <m/>
    <m/>
    <e v="#N/A"/>
    <s v="070820"/>
    <x v="152"/>
    <x v="91"/>
    <x v="11"/>
    <x v="1"/>
    <m/>
    <m/>
    <m/>
    <n v="44354"/>
    <n v="44354"/>
    <m/>
    <m/>
  </r>
  <r>
    <x v="2"/>
    <x v="0"/>
    <s v="OK"/>
    <e v="#N/A"/>
    <n v="153"/>
    <m/>
    <m/>
    <m/>
    <e v="#N/A"/>
    <s v="071131"/>
    <x v="153"/>
    <x v="92"/>
    <x v="11"/>
    <x v="1"/>
    <m/>
    <m/>
    <m/>
    <n v="57911"/>
    <n v="57911"/>
    <m/>
    <m/>
  </r>
  <r>
    <x v="2"/>
    <x v="0"/>
    <s v="OK"/>
    <e v="#N/A"/>
    <n v="153"/>
    <m/>
    <m/>
    <m/>
    <s v="Yes"/>
    <s v="071132"/>
    <x v="154"/>
    <x v="92"/>
    <x v="11"/>
    <x v="1"/>
    <m/>
    <m/>
    <m/>
    <n v="23828"/>
    <n v="23828"/>
    <m/>
    <m/>
  </r>
  <r>
    <x v="2"/>
    <x v="0"/>
    <s v="No"/>
    <e v="#N/A"/>
    <n v="81"/>
    <m/>
    <m/>
    <m/>
    <e v="#N/A"/>
    <s v="071133"/>
    <x v="155"/>
    <x v="92"/>
    <x v="11"/>
    <x v="1"/>
    <m/>
    <m/>
    <m/>
    <n v="28105"/>
    <n v="28105"/>
    <m/>
    <m/>
  </r>
  <r>
    <x v="2"/>
    <x v="0"/>
    <s v="No"/>
    <e v="#N/A"/>
    <n v="118"/>
    <m/>
    <m/>
    <m/>
    <e v="#N/A"/>
    <s v="071140"/>
    <x v="156"/>
    <x v="93"/>
    <x v="11"/>
    <x v="1"/>
    <m/>
    <m/>
    <m/>
    <n v="44415"/>
    <n v="44415"/>
    <m/>
    <m/>
  </r>
  <r>
    <x v="2"/>
    <x v="0"/>
    <s v="OK"/>
    <e v="#N/A"/>
    <n v="153"/>
    <m/>
    <m/>
    <m/>
    <e v="#N/A"/>
    <s v="071540"/>
    <x v="157"/>
    <x v="92"/>
    <x v="11"/>
    <x v="1"/>
    <m/>
    <m/>
    <m/>
    <n v="43801"/>
    <n v="43801"/>
    <m/>
    <m/>
  </r>
  <r>
    <x v="2"/>
    <x v="0"/>
    <s v="OK"/>
    <e v="#N/A"/>
    <n v="153"/>
    <m/>
    <m/>
    <m/>
    <s v="Yes"/>
    <s v="071890"/>
    <x v="158"/>
    <x v="92"/>
    <x v="11"/>
    <x v="1"/>
    <m/>
    <m/>
    <m/>
    <n v="66998"/>
    <n v="66998"/>
    <m/>
    <m/>
  </r>
  <r>
    <x v="2"/>
    <x v="0"/>
    <s v="OK"/>
    <e v="#N/A"/>
    <n v="153"/>
    <m/>
    <m/>
    <m/>
    <e v="#N/A"/>
    <s v="070821"/>
    <x v="159"/>
    <x v="94"/>
    <x v="11"/>
    <x v="1"/>
    <m/>
    <m/>
    <m/>
    <n v="13047"/>
    <n v="13047"/>
    <m/>
    <m/>
  </r>
  <r>
    <x v="2"/>
    <x v="0"/>
    <s v="OK"/>
    <e v="#N/A"/>
    <n v="153"/>
    <m/>
    <m/>
    <m/>
    <e v="#N/A"/>
    <s v="072530"/>
    <x v="160"/>
    <x v="90"/>
    <x v="11"/>
    <x v="1"/>
    <m/>
    <m/>
    <m/>
    <n v="37590"/>
    <n v="37590"/>
    <m/>
    <m/>
  </r>
  <r>
    <x v="2"/>
    <x v="0"/>
    <s v="OK"/>
    <e v="#N/A"/>
    <n v="153"/>
    <m/>
    <m/>
    <m/>
    <e v="#N/A"/>
    <s v="070800"/>
    <x v="161"/>
    <x v="90"/>
    <x v="11"/>
    <x v="1"/>
    <m/>
    <m/>
    <m/>
    <n v="37590"/>
    <n v="37590"/>
    <m/>
    <m/>
  </r>
  <r>
    <x v="2"/>
    <x v="0"/>
    <s v="OK"/>
    <e v="#N/A"/>
    <n v="153"/>
    <m/>
    <m/>
    <m/>
    <e v="#N/A"/>
    <s v="072810"/>
    <x v="162"/>
    <x v="95"/>
    <x v="11"/>
    <x v="1"/>
    <m/>
    <m/>
    <m/>
    <n v="99926"/>
    <n v="99926"/>
    <m/>
    <m/>
  </r>
  <r>
    <x v="2"/>
    <x v="0"/>
    <s v="No"/>
    <e v="#N/A"/>
    <n v="143"/>
    <m/>
    <m/>
    <m/>
    <e v="#N/A"/>
    <s v="080210"/>
    <x v="163"/>
    <x v="96"/>
    <x v="12"/>
    <x v="1"/>
    <m/>
    <m/>
    <m/>
    <n v="17168"/>
    <n v="17167.580000000002"/>
    <m/>
    <m/>
  </r>
  <r>
    <x v="2"/>
    <x v="0"/>
    <s v="OK"/>
    <e v="#N/A"/>
    <n v="153"/>
    <m/>
    <m/>
    <m/>
    <e v="#N/A"/>
    <s v="081610"/>
    <x v="164"/>
    <x v="96"/>
    <x v="12"/>
    <x v="1"/>
    <m/>
    <m/>
    <m/>
    <n v="12701"/>
    <n v="12701"/>
    <m/>
    <m/>
  </r>
  <r>
    <x v="2"/>
    <x v="0"/>
    <s v="OK"/>
    <e v="#N/A"/>
    <n v="153"/>
    <m/>
    <m/>
    <m/>
    <e v="#N/A"/>
    <s v="080920"/>
    <x v="165"/>
    <x v="96"/>
    <x v="12"/>
    <x v="1"/>
    <m/>
    <m/>
    <m/>
    <n v="21925"/>
    <n v="21925"/>
    <m/>
    <m/>
  </r>
  <r>
    <x v="2"/>
    <x v="0"/>
    <s v="No"/>
    <e v="#N/A"/>
    <n v="35"/>
    <m/>
    <m/>
    <m/>
    <e v="#N/A"/>
    <s v="082010"/>
    <x v="166"/>
    <x v="96"/>
    <x v="12"/>
    <x v="1"/>
    <m/>
    <m/>
    <m/>
    <n v="12026"/>
    <n v="6000"/>
    <m/>
    <m/>
  </r>
  <r>
    <x v="2"/>
    <x v="0"/>
    <s v="OK"/>
    <e v="#N/A"/>
    <n v="147"/>
    <m/>
    <m/>
    <m/>
    <e v="#N/A"/>
    <s v="080350"/>
    <x v="167"/>
    <x v="97"/>
    <x v="12"/>
    <x v="1"/>
    <m/>
    <m/>
    <m/>
    <n v="70336"/>
    <n v="70336"/>
    <m/>
    <m/>
  </r>
  <r>
    <x v="2"/>
    <x v="0"/>
    <s v="OK"/>
    <e v="#N/A"/>
    <n v="153"/>
    <m/>
    <m/>
    <m/>
    <e v="#N/A"/>
    <s v="080140"/>
    <x v="168"/>
    <x v="98"/>
    <x v="12"/>
    <x v="1"/>
    <m/>
    <m/>
    <m/>
    <n v="14724"/>
    <n v="14724"/>
    <m/>
    <m/>
  </r>
  <r>
    <x v="2"/>
    <x v="0"/>
    <s v="OK"/>
    <e v="#N/A"/>
    <n v="153"/>
    <m/>
    <m/>
    <m/>
    <e v="#N/A"/>
    <s v="080510"/>
    <x v="169"/>
    <x v="98"/>
    <x v="12"/>
    <x v="1"/>
    <m/>
    <m/>
    <m/>
    <n v="8259"/>
    <n v="8259"/>
    <m/>
    <m/>
  </r>
  <r>
    <x v="2"/>
    <x v="0"/>
    <s v="OK"/>
    <e v="#N/A"/>
    <n v="153"/>
    <m/>
    <m/>
    <m/>
    <e v="#N/A"/>
    <s v="082421"/>
    <x v="170"/>
    <x v="98"/>
    <x v="12"/>
    <x v="1"/>
    <m/>
    <m/>
    <m/>
    <n v="9605"/>
    <n v="9605"/>
    <m/>
    <m/>
  </r>
  <r>
    <x v="2"/>
    <x v="0"/>
    <s v="OK"/>
    <e v="#N/A"/>
    <n v="153"/>
    <m/>
    <m/>
    <m/>
    <e v="#N/A"/>
    <s v="082720"/>
    <x v="171"/>
    <x v="98"/>
    <x v="12"/>
    <x v="1"/>
    <m/>
    <m/>
    <m/>
    <n v="7362"/>
    <n v="7362"/>
    <m/>
    <m/>
  </r>
  <r>
    <x v="2"/>
    <x v="0"/>
    <s v="OK"/>
    <e v="#N/A"/>
    <n v="153"/>
    <m/>
    <m/>
    <m/>
    <e v="#N/A"/>
    <s v="082790"/>
    <x v="172"/>
    <x v="98"/>
    <x v="12"/>
    <x v="1"/>
    <m/>
    <m/>
    <m/>
    <n v="19397"/>
    <n v="19397"/>
    <m/>
    <m/>
  </r>
  <r>
    <x v="2"/>
    <x v="0"/>
    <s v="No"/>
    <e v="#N/A"/>
    <n v="130"/>
    <m/>
    <m/>
    <m/>
    <e v="#N/A"/>
    <s v="081040"/>
    <x v="173"/>
    <x v="99"/>
    <x v="12"/>
    <x v="1"/>
    <m/>
    <m/>
    <m/>
    <n v="27231"/>
    <n v="27231"/>
    <m/>
    <m/>
  </r>
  <r>
    <x v="2"/>
    <x v="0"/>
    <s v="No"/>
    <e v="#N/A"/>
    <n v="107"/>
    <m/>
    <m/>
    <m/>
    <e v="#N/A"/>
    <s v="082420"/>
    <x v="174"/>
    <x v="99"/>
    <x v="12"/>
    <x v="1"/>
    <m/>
    <m/>
    <m/>
    <n v="26765"/>
    <n v="23265.5"/>
    <m/>
    <m/>
  </r>
  <r>
    <x v="2"/>
    <x v="0"/>
    <s v="OK"/>
    <e v="#N/A"/>
    <n v="322"/>
    <m/>
    <m/>
    <m/>
    <e v="#N/A"/>
    <s v="081200"/>
    <x v="175"/>
    <x v="97"/>
    <x v="12"/>
    <x v="1"/>
    <m/>
    <m/>
    <m/>
    <n v="75853"/>
    <n v="75853"/>
    <m/>
    <m/>
  </r>
  <r>
    <x v="2"/>
    <x v="0"/>
    <s v="OK"/>
    <e v="#N/A"/>
    <n v="153"/>
    <m/>
    <m/>
    <m/>
    <e v="#N/A"/>
    <s v="081210"/>
    <x v="176"/>
    <x v="97"/>
    <x v="12"/>
    <x v="1"/>
    <m/>
    <m/>
    <m/>
    <n v="81945"/>
    <n v="81945"/>
    <m/>
    <m/>
  </r>
  <r>
    <x v="2"/>
    <x v="0"/>
    <s v="OK"/>
    <e v="#N/A"/>
    <n v="153"/>
    <m/>
    <m/>
    <m/>
    <e v="#N/A"/>
    <s v="081220"/>
    <x v="177"/>
    <x v="97"/>
    <x v="12"/>
    <x v="1"/>
    <m/>
    <m/>
    <m/>
    <n v="28808"/>
    <n v="28808"/>
    <m/>
    <m/>
  </r>
  <r>
    <x v="2"/>
    <x v="0"/>
    <s v="No"/>
    <e v="#N/A"/>
    <n v="33"/>
    <m/>
    <m/>
    <m/>
    <e v="#N/A"/>
    <s v="081240"/>
    <x v="178"/>
    <x v="100"/>
    <x v="12"/>
    <x v="1"/>
    <m/>
    <m/>
    <m/>
    <n v="14520"/>
    <n v="3630"/>
    <m/>
    <m/>
  </r>
  <r>
    <x v="2"/>
    <x v="0"/>
    <s v="No"/>
    <e v="#N/A"/>
    <n v="144"/>
    <m/>
    <m/>
    <m/>
    <e v="#N/A"/>
    <s v="082560"/>
    <x v="179"/>
    <x v="101"/>
    <x v="12"/>
    <x v="1"/>
    <m/>
    <m/>
    <m/>
    <n v="16294"/>
    <n v="16293.8200000002"/>
    <m/>
    <m/>
  </r>
  <r>
    <x v="2"/>
    <x v="0"/>
    <s v="OK"/>
    <e v="#N/A"/>
    <n v="153"/>
    <m/>
    <m/>
    <m/>
    <e v="#N/A"/>
    <s v="081370"/>
    <x v="180"/>
    <x v="102"/>
    <x v="12"/>
    <x v="1"/>
    <m/>
    <m/>
    <m/>
    <n v="18662"/>
    <n v="18662"/>
    <m/>
    <m/>
  </r>
  <r>
    <x v="2"/>
    <x v="0"/>
    <s v="OK"/>
    <e v="#N/A"/>
    <n v="153"/>
    <m/>
    <m/>
    <m/>
    <e v="#N/A"/>
    <s v="082710"/>
    <x v="181"/>
    <x v="102"/>
    <x v="12"/>
    <x v="1"/>
    <m/>
    <m/>
    <m/>
    <n v="15298"/>
    <n v="15298"/>
    <m/>
    <m/>
  </r>
  <r>
    <x v="2"/>
    <x v="0"/>
    <s v="OK"/>
    <e v="#N/A"/>
    <n v="153"/>
    <m/>
    <m/>
    <m/>
    <e v="#N/A"/>
    <s v="082870"/>
    <x v="182"/>
    <x v="102"/>
    <x v="12"/>
    <x v="1"/>
    <m/>
    <m/>
    <m/>
    <n v="16868"/>
    <n v="16868"/>
    <m/>
    <m/>
  </r>
  <r>
    <x v="2"/>
    <x v="0"/>
    <s v="No"/>
    <e v="#N/A"/>
    <n v="153"/>
    <m/>
    <m/>
    <m/>
    <e v="#N/A"/>
    <s v="081590"/>
    <x v="183"/>
    <x v="97"/>
    <x v="12"/>
    <x v="1"/>
    <m/>
    <m/>
    <m/>
    <n v="43063"/>
    <n v="43063"/>
    <m/>
    <m/>
  </r>
  <r>
    <x v="2"/>
    <x v="0"/>
    <s v="No"/>
    <e v="#N/A"/>
    <n v="103"/>
    <m/>
    <m/>
    <m/>
    <s v="Yes"/>
    <s v="082690"/>
    <x v="184"/>
    <x v="103"/>
    <x v="12"/>
    <x v="1"/>
    <m/>
    <m/>
    <m/>
    <n v="105671"/>
    <n v="82462.919999986887"/>
    <m/>
    <m/>
  </r>
  <r>
    <x v="2"/>
    <x v="0"/>
    <s v="OK"/>
    <e v="#N/A"/>
    <n v="148"/>
    <m/>
    <m/>
    <m/>
    <e v="#N/A"/>
    <s v="082700"/>
    <x v="185"/>
    <x v="104"/>
    <x v="12"/>
    <x v="1"/>
    <m/>
    <m/>
    <m/>
    <n v="58080"/>
    <n v="58079.649999998503"/>
    <m/>
    <m/>
  </r>
  <r>
    <x v="2"/>
    <x v="0"/>
    <s v="No"/>
    <e v="#N/A"/>
    <n v="77"/>
    <m/>
    <m/>
    <m/>
    <e v="#N/A"/>
    <s v="122445"/>
    <x v="186"/>
    <x v="105"/>
    <x v="13"/>
    <x v="1"/>
    <m/>
    <m/>
    <m/>
    <n v="41282"/>
    <n v="41282"/>
    <m/>
    <m/>
  </r>
  <r>
    <x v="2"/>
    <x v="0"/>
    <s v="No"/>
    <e v="#N/A"/>
    <n v="61"/>
    <m/>
    <m/>
    <m/>
    <e v="#N/A"/>
    <s v="122440"/>
    <x v="187"/>
    <x v="106"/>
    <x v="13"/>
    <x v="1"/>
    <m/>
    <m/>
    <m/>
    <m/>
    <m/>
    <m/>
    <m/>
  </r>
  <r>
    <x v="2"/>
    <x v="0"/>
    <s v="No"/>
    <e v="#N/A"/>
    <n v="49"/>
    <m/>
    <m/>
    <m/>
    <e v="#N/A"/>
    <s v="121470"/>
    <x v="188"/>
    <x v="107"/>
    <x v="13"/>
    <x v="1"/>
    <m/>
    <m/>
    <m/>
    <n v="57555"/>
    <n v="49500"/>
    <m/>
    <m/>
  </r>
  <r>
    <x v="2"/>
    <x v="0"/>
    <s v="OK"/>
    <e v="#N/A"/>
    <n v="151"/>
    <m/>
    <m/>
    <m/>
    <e v="#N/A"/>
    <s v="122442"/>
    <x v="189"/>
    <x v="108"/>
    <x v="13"/>
    <x v="1"/>
    <m/>
    <m/>
    <m/>
    <n v="23885"/>
    <n v="23885"/>
    <m/>
    <m/>
  </r>
  <r>
    <x v="2"/>
    <x v="0"/>
    <s v="OK"/>
    <e v="#N/A"/>
    <n v="152"/>
    <m/>
    <m/>
    <m/>
    <e v="#N/A"/>
    <s v="122441"/>
    <x v="190"/>
    <x v="109"/>
    <x v="13"/>
    <x v="1"/>
    <m/>
    <m/>
    <m/>
    <n v="64731"/>
    <n v="64731"/>
    <m/>
    <m/>
  </r>
  <r>
    <x v="2"/>
    <x v="0"/>
    <s v="No"/>
    <e v="#N/A"/>
    <n v="91"/>
    <m/>
    <m/>
    <m/>
    <e v="#N/A"/>
    <s v="122443"/>
    <x v="191"/>
    <x v="110"/>
    <x v="13"/>
    <x v="1"/>
    <m/>
    <m/>
    <m/>
    <n v="50240"/>
    <n v="50239.75"/>
    <m/>
    <m/>
  </r>
  <r>
    <x v="2"/>
    <x v="0"/>
    <s v="OK"/>
    <e v="#N/A"/>
    <n v="139"/>
    <m/>
    <m/>
    <m/>
    <e v="#N/A"/>
    <s v="122444"/>
    <x v="192"/>
    <x v="111"/>
    <x v="13"/>
    <x v="1"/>
    <m/>
    <m/>
    <m/>
    <n v="46792"/>
    <n v="46791.959999997103"/>
    <m/>
    <m/>
  </r>
  <r>
    <x v="2"/>
    <x v="0"/>
    <s v="No"/>
    <s v="LLF"/>
    <n v="93"/>
    <m/>
    <m/>
    <m/>
    <e v="#N/A"/>
    <s v="122446"/>
    <x v="193"/>
    <x v="112"/>
    <x v="13"/>
    <x v="1"/>
    <m/>
    <m/>
    <m/>
    <n v="68543"/>
    <n v="28566"/>
    <m/>
    <m/>
  </r>
  <r>
    <x v="2"/>
    <x v="0"/>
    <s v="OK"/>
    <e v="#N/A"/>
    <n v="153"/>
    <m/>
    <m/>
    <m/>
    <s v="Yes"/>
    <s v="122447"/>
    <x v="194"/>
    <x v="113"/>
    <x v="13"/>
    <x v="1"/>
    <m/>
    <m/>
    <m/>
    <n v="50071"/>
    <n v="50071"/>
    <m/>
    <m/>
  </r>
  <r>
    <x v="2"/>
    <x v="0"/>
    <s v="OK"/>
    <e v="#N/A"/>
    <n v="153"/>
    <m/>
    <m/>
    <m/>
    <e v="#N/A"/>
    <s v="150050"/>
    <x v="195"/>
    <x v="114"/>
    <x v="14"/>
    <x v="2"/>
    <m/>
    <m/>
    <m/>
    <n v="46189"/>
    <n v="46189"/>
    <m/>
    <m/>
  </r>
  <r>
    <x v="2"/>
    <x v="0"/>
    <s v="No"/>
    <e v="#N/A"/>
    <n v="25"/>
    <m/>
    <m/>
    <m/>
    <e v="#N/A"/>
    <s v="151810"/>
    <x v="196"/>
    <x v="114"/>
    <x v="14"/>
    <x v="2"/>
    <m/>
    <m/>
    <m/>
    <n v="7237"/>
    <n v="3162"/>
    <m/>
    <m/>
  </r>
  <r>
    <x v="2"/>
    <x v="0"/>
    <s v="OK"/>
    <e v="#N/A"/>
    <n v="153"/>
    <m/>
    <m/>
    <m/>
    <e v="#N/A"/>
    <s v="152430"/>
    <x v="197"/>
    <x v="114"/>
    <x v="14"/>
    <x v="2"/>
    <m/>
    <m/>
    <m/>
    <n v="3408"/>
    <n v="3408"/>
    <m/>
    <m/>
  </r>
  <r>
    <x v="2"/>
    <x v="0"/>
    <s v="No"/>
    <e v="#N/A"/>
    <n v="30"/>
    <m/>
    <m/>
    <m/>
    <e v="#N/A"/>
    <s v="150130"/>
    <x v="198"/>
    <x v="115"/>
    <x v="14"/>
    <x v="2"/>
    <m/>
    <m/>
    <m/>
    <n v="31635"/>
    <n v="9500"/>
    <m/>
    <m/>
  </r>
  <r>
    <x v="2"/>
    <x v="0"/>
    <s v="No"/>
    <e v="#N/A"/>
    <n v="1"/>
    <m/>
    <m/>
    <m/>
    <e v="#N/A"/>
    <s v="151380"/>
    <x v="199"/>
    <x v="115"/>
    <x v="14"/>
    <x v="2"/>
    <m/>
    <m/>
    <m/>
    <n v="6640"/>
    <n v="0"/>
    <m/>
    <m/>
  </r>
  <r>
    <x v="2"/>
    <x v="0"/>
    <s v="No"/>
    <e v="#N/A"/>
    <n v="2"/>
    <m/>
    <m/>
    <m/>
    <e v="#N/A"/>
    <s v="152120"/>
    <x v="200"/>
    <x v="115"/>
    <x v="14"/>
    <x v="2"/>
    <m/>
    <m/>
    <m/>
    <n v="6750"/>
    <n v="0"/>
    <m/>
    <m/>
  </r>
  <r>
    <x v="2"/>
    <x v="0"/>
    <s v="No"/>
    <e v="#N/A"/>
    <n v="43"/>
    <m/>
    <m/>
    <m/>
    <e v="#N/A"/>
    <s v="150200"/>
    <x v="201"/>
    <x v="116"/>
    <x v="14"/>
    <x v="2"/>
    <m/>
    <m/>
    <m/>
    <n v="44743"/>
    <n v="44743"/>
    <m/>
    <m/>
  </r>
  <r>
    <x v="2"/>
    <x v="0"/>
    <s v="OK"/>
    <e v="#N/A"/>
    <n v="153"/>
    <m/>
    <m/>
    <m/>
    <e v="#N/A"/>
    <s v="151260"/>
    <x v="202"/>
    <x v="116"/>
    <x v="14"/>
    <x v="2"/>
    <m/>
    <m/>
    <m/>
    <n v="3483"/>
    <n v="3483"/>
    <m/>
    <m/>
  </r>
  <r>
    <x v="2"/>
    <x v="0"/>
    <s v="No"/>
    <e v="#N/A"/>
    <n v="86"/>
    <m/>
    <m/>
    <m/>
    <e v="#N/A"/>
    <s v="151230"/>
    <x v="203"/>
    <x v="116"/>
    <x v="14"/>
    <x v="2"/>
    <m/>
    <m/>
    <m/>
    <n v="7086"/>
    <n v="7086"/>
    <m/>
    <m/>
  </r>
  <r>
    <x v="2"/>
    <x v="0"/>
    <s v="No"/>
    <e v="#N/A"/>
    <n v="17"/>
    <m/>
    <m/>
    <m/>
    <e v="#N/A"/>
    <s v="150201"/>
    <x v="204"/>
    <x v="117"/>
    <x v="14"/>
    <x v="2"/>
    <m/>
    <m/>
    <m/>
    <n v="4545"/>
    <n v="2272.5"/>
    <m/>
    <m/>
  </r>
  <r>
    <x v="2"/>
    <x v="0"/>
    <s v="OK"/>
    <e v="#N/A"/>
    <n v="153"/>
    <m/>
    <m/>
    <m/>
    <e v="#N/A"/>
    <s v="150930"/>
    <x v="205"/>
    <x v="117"/>
    <x v="14"/>
    <x v="2"/>
    <m/>
    <m/>
    <m/>
    <n v="12672"/>
    <n v="12672"/>
    <m/>
    <m/>
  </r>
  <r>
    <x v="2"/>
    <x v="0"/>
    <s v="No"/>
    <e v="#N/A"/>
    <n v="9"/>
    <m/>
    <m/>
    <m/>
    <e v="#N/A"/>
    <s v="151820"/>
    <x v="206"/>
    <x v="117"/>
    <x v="14"/>
    <x v="2"/>
    <m/>
    <m/>
    <m/>
    <n v="6382"/>
    <n v="3000"/>
    <m/>
    <m/>
  </r>
  <r>
    <x v="2"/>
    <x v="0"/>
    <s v="OK"/>
    <e v="#N/A"/>
    <n v="153"/>
    <m/>
    <m/>
    <m/>
    <e v="#N/A"/>
    <s v="152930"/>
    <x v="207"/>
    <x v="117"/>
    <x v="14"/>
    <x v="2"/>
    <m/>
    <m/>
    <m/>
    <n v="39343"/>
    <n v="39343"/>
    <m/>
    <m/>
  </r>
  <r>
    <x v="2"/>
    <x v="0"/>
    <s v="No"/>
    <e v="#N/A"/>
    <n v="23"/>
    <m/>
    <m/>
    <m/>
    <e v="#N/A"/>
    <s v="151090"/>
    <x v="208"/>
    <x v="118"/>
    <x v="14"/>
    <x v="2"/>
    <m/>
    <m/>
    <m/>
    <n v="23086"/>
    <n v="15000"/>
    <m/>
    <m/>
  </r>
  <r>
    <x v="2"/>
    <x v="0"/>
    <s v="OK"/>
    <e v="#N/A"/>
    <n v="153"/>
    <m/>
    <m/>
    <m/>
    <e v="#N/A"/>
    <s v="150961"/>
    <x v="209"/>
    <x v="119"/>
    <x v="14"/>
    <x v="2"/>
    <m/>
    <m/>
    <m/>
    <n v="14182"/>
    <n v="14182"/>
    <m/>
    <m/>
  </r>
  <r>
    <x v="2"/>
    <x v="0"/>
    <s v="OK"/>
    <e v="#N/A"/>
    <n v="327"/>
    <m/>
    <m/>
    <m/>
    <e v="#N/A"/>
    <s v="152040"/>
    <x v="210"/>
    <x v="119"/>
    <x v="14"/>
    <x v="2"/>
    <m/>
    <m/>
    <m/>
    <n v="12833"/>
    <n v="12833.110000000301"/>
    <m/>
    <m/>
  </r>
  <r>
    <x v="2"/>
    <x v="0"/>
    <s v="OK"/>
    <e v="#N/A"/>
    <n v="153"/>
    <m/>
    <m/>
    <m/>
    <e v="#N/A"/>
    <s v="152360"/>
    <x v="211"/>
    <x v="119"/>
    <x v="14"/>
    <x v="2"/>
    <m/>
    <m/>
    <m/>
    <n v="23858"/>
    <n v="23858"/>
    <m/>
    <m/>
  </r>
  <r>
    <x v="2"/>
    <x v="0"/>
    <s v="OK"/>
    <e v="#N/A"/>
    <n v="153"/>
    <m/>
    <m/>
    <m/>
    <e v="#N/A"/>
    <s v="150970"/>
    <x v="212"/>
    <x v="120"/>
    <x v="14"/>
    <x v="2"/>
    <m/>
    <m/>
    <m/>
    <n v="59059"/>
    <n v="59059"/>
    <m/>
    <m/>
  </r>
  <r>
    <x v="2"/>
    <x v="0"/>
    <s v="OK"/>
    <e v="#N/A"/>
    <n v="153"/>
    <m/>
    <m/>
    <m/>
    <e v="#N/A"/>
    <s v="151780"/>
    <x v="213"/>
    <x v="121"/>
    <x v="14"/>
    <x v="2"/>
    <m/>
    <m/>
    <m/>
    <n v="50660"/>
    <n v="50660"/>
    <m/>
    <m/>
  </r>
  <r>
    <x v="2"/>
    <x v="0"/>
    <s v="No"/>
    <e v="#N/A"/>
    <n v="84"/>
    <m/>
    <m/>
    <m/>
    <e v="#N/A"/>
    <s v="152580"/>
    <x v="214"/>
    <x v="118"/>
    <x v="14"/>
    <x v="2"/>
    <m/>
    <m/>
    <m/>
    <n v="5638"/>
    <n v="5638"/>
    <m/>
    <m/>
  </r>
  <r>
    <x v="2"/>
    <x v="0"/>
    <s v="OK"/>
    <e v="#N/A"/>
    <n v="153"/>
    <m/>
    <m/>
    <m/>
    <e v="#N/A"/>
    <s v="152850"/>
    <x v="215"/>
    <x v="118"/>
    <x v="14"/>
    <x v="2"/>
    <m/>
    <m/>
    <m/>
    <n v="31505"/>
    <n v="31505"/>
    <m/>
    <m/>
  </r>
  <r>
    <x v="2"/>
    <x v="0"/>
    <s v="No"/>
    <e v="#N/A"/>
    <n v="153"/>
    <m/>
    <m/>
    <m/>
    <e v="#N/A"/>
    <s v="152940"/>
    <x v="216"/>
    <x v="122"/>
    <x v="14"/>
    <x v="2"/>
    <m/>
    <m/>
    <m/>
    <n v="58758"/>
    <n v="58758"/>
    <m/>
    <m/>
  </r>
  <r>
    <x v="2"/>
    <x v="0"/>
    <s v="No"/>
    <e v="#N/A"/>
    <n v="38"/>
    <m/>
    <m/>
    <m/>
    <e v="#N/A"/>
    <s v="150100"/>
    <x v="217"/>
    <x v="123"/>
    <x v="14"/>
    <x v="2"/>
    <m/>
    <m/>
    <m/>
    <n v="33038"/>
    <n v="28338"/>
    <m/>
    <m/>
  </r>
  <r>
    <x v="2"/>
    <x v="0"/>
    <s v="No"/>
    <e v="#N/A"/>
    <n v="59"/>
    <m/>
    <m/>
    <m/>
    <e v="#N/A"/>
    <s v="150610"/>
    <x v="218"/>
    <x v="124"/>
    <x v="14"/>
    <x v="2"/>
    <m/>
    <m/>
    <m/>
    <n v="19237"/>
    <n v="19237"/>
    <m/>
    <m/>
  </r>
  <r>
    <x v="2"/>
    <x v="0"/>
    <s v="No"/>
    <e v="#N/A"/>
    <n v="98"/>
    <m/>
    <m/>
    <m/>
    <e v="#N/A"/>
    <s v="151790"/>
    <x v="219"/>
    <x v="124"/>
    <x v="14"/>
    <x v="2"/>
    <m/>
    <m/>
    <m/>
    <n v="25666"/>
    <n v="25666"/>
    <m/>
    <m/>
  </r>
  <r>
    <x v="2"/>
    <x v="0"/>
    <s v="No"/>
    <e v="#N/A"/>
    <n v="6"/>
    <m/>
    <m/>
    <m/>
    <e v="#N/A"/>
    <s v="152650"/>
    <x v="220"/>
    <x v="125"/>
    <x v="14"/>
    <x v="2"/>
    <m/>
    <m/>
    <m/>
    <n v="19344"/>
    <n v="5200"/>
    <m/>
    <m/>
  </r>
  <r>
    <x v="2"/>
    <x v="0"/>
    <s v="No"/>
    <e v="#N/A"/>
    <n v="121"/>
    <m/>
    <m/>
    <m/>
    <e v="#N/A"/>
    <s v="150700"/>
    <x v="221"/>
    <x v="126"/>
    <x v="14"/>
    <x v="2"/>
    <m/>
    <m/>
    <m/>
    <n v="42320"/>
    <n v="42320"/>
    <m/>
    <m/>
  </r>
  <r>
    <x v="2"/>
    <x v="0"/>
    <s v="No"/>
    <e v="#N/A"/>
    <n v="111"/>
    <m/>
    <m/>
    <m/>
    <e v="#N/A"/>
    <s v="152370"/>
    <x v="222"/>
    <x v="126"/>
    <x v="14"/>
    <x v="2"/>
    <m/>
    <m/>
    <m/>
    <n v="19334"/>
    <n v="19334"/>
    <m/>
    <m/>
  </r>
  <r>
    <x v="2"/>
    <x v="0"/>
    <s v="No"/>
    <e v="#N/A"/>
    <n v="89"/>
    <m/>
    <m/>
    <m/>
    <e v="#N/A"/>
    <s v="150710"/>
    <x v="223"/>
    <x v="121"/>
    <x v="14"/>
    <x v="2"/>
    <m/>
    <m/>
    <m/>
    <n v="17464"/>
    <n v="17464"/>
    <m/>
    <m/>
  </r>
  <r>
    <x v="2"/>
    <x v="0"/>
    <s v="OK"/>
    <e v="#N/A"/>
    <n v="120"/>
    <m/>
    <m/>
    <m/>
    <e v="#N/A"/>
    <s v="152350"/>
    <x v="224"/>
    <x v="125"/>
    <x v="14"/>
    <x v="2"/>
    <m/>
    <m/>
    <m/>
    <n v="30138"/>
    <n v="30138"/>
    <m/>
    <m/>
  </r>
  <r>
    <x v="2"/>
    <x v="0"/>
    <s v="No"/>
    <e v="#N/A"/>
    <n v="87"/>
    <m/>
    <m/>
    <m/>
    <e v="#N/A"/>
    <s v="151150"/>
    <x v="225"/>
    <x v="126"/>
    <x v="14"/>
    <x v="2"/>
    <m/>
    <m/>
    <m/>
    <n v="21064"/>
    <n v="21064"/>
    <m/>
    <m/>
  </r>
  <r>
    <x v="2"/>
    <x v="0"/>
    <s v="No"/>
    <e v="#N/A"/>
    <n v="52"/>
    <m/>
    <m/>
    <m/>
    <e v="#N/A"/>
    <s v="151190"/>
    <x v="226"/>
    <x v="127"/>
    <x v="14"/>
    <x v="2"/>
    <m/>
    <m/>
    <m/>
    <n v="28329"/>
    <n v="28329"/>
    <m/>
    <m/>
  </r>
  <r>
    <x v="2"/>
    <x v="0"/>
    <s v="OK"/>
    <e v="#N/A"/>
    <n v="153"/>
    <m/>
    <m/>
    <m/>
    <e v="#N/A"/>
    <s v="151490"/>
    <x v="227"/>
    <x v="127"/>
    <x v="14"/>
    <x v="2"/>
    <m/>
    <m/>
    <m/>
    <n v="28329"/>
    <n v="28329"/>
    <m/>
    <m/>
  </r>
  <r>
    <x v="2"/>
    <x v="0"/>
    <s v="No"/>
    <e v="#N/A"/>
    <n v="26"/>
    <m/>
    <m/>
    <m/>
    <e v="#N/A"/>
    <s v="152330"/>
    <x v="228"/>
    <x v="124"/>
    <x v="14"/>
    <x v="2"/>
    <m/>
    <m/>
    <m/>
    <n v="27466"/>
    <n v="19292.5"/>
    <m/>
    <m/>
  </r>
  <r>
    <x v="2"/>
    <x v="0"/>
    <s v="No"/>
    <e v="#N/A"/>
    <n v="82"/>
    <m/>
    <m/>
    <m/>
    <e v="#N/A"/>
    <s v="160220"/>
    <x v="229"/>
    <x v="128"/>
    <x v="15"/>
    <x v="2"/>
    <m/>
    <m/>
    <m/>
    <n v="25835"/>
    <n v="25835"/>
    <m/>
    <m/>
  </r>
  <r>
    <x v="2"/>
    <x v="0"/>
    <s v="OK"/>
    <e v="#N/A"/>
    <n v="153"/>
    <m/>
    <m/>
    <m/>
    <s v="Yes"/>
    <s v="160230"/>
    <x v="230"/>
    <x v="129"/>
    <x v="15"/>
    <x v="2"/>
    <m/>
    <m/>
    <m/>
    <n v="133445"/>
    <n v="133445"/>
    <m/>
    <m/>
  </r>
  <r>
    <x v="2"/>
    <x v="0"/>
    <s v="OK"/>
    <e v="#N/A"/>
    <n v="153"/>
    <m/>
    <m/>
    <m/>
    <e v="#N/A"/>
    <s v="160250"/>
    <x v="231"/>
    <x v="130"/>
    <x v="15"/>
    <x v="2"/>
    <m/>
    <m/>
    <m/>
    <n v="119096"/>
    <n v="119096"/>
    <m/>
    <m/>
  </r>
  <r>
    <x v="2"/>
    <x v="0"/>
    <s v="OK"/>
    <e v="#N/A"/>
    <n v="153"/>
    <m/>
    <m/>
    <m/>
    <e v="#N/A"/>
    <s v="160270"/>
    <x v="232"/>
    <x v="131"/>
    <x v="15"/>
    <x v="2"/>
    <m/>
    <m/>
    <m/>
    <n v="62937"/>
    <n v="62937"/>
    <m/>
    <m/>
  </r>
  <r>
    <x v="2"/>
    <x v="0"/>
    <s v="No"/>
    <e v="#N/A"/>
    <n v="135"/>
    <m/>
    <m/>
    <m/>
    <e v="#N/A"/>
    <s v="160290"/>
    <x v="233"/>
    <x v="132"/>
    <x v="15"/>
    <x v="2"/>
    <m/>
    <m/>
    <m/>
    <n v="22454"/>
    <n v="22454"/>
    <m/>
    <m/>
  </r>
  <r>
    <x v="2"/>
    <x v="0"/>
    <s v="No"/>
    <e v="#N/A"/>
    <n v="78"/>
    <m/>
    <m/>
    <m/>
    <e v="#N/A"/>
    <s v="160320"/>
    <x v="234"/>
    <x v="133"/>
    <x v="15"/>
    <x v="2"/>
    <m/>
    <m/>
    <m/>
    <n v="73251"/>
    <n v="73251"/>
    <m/>
    <m/>
  </r>
  <r>
    <x v="2"/>
    <x v="0"/>
    <s v="No"/>
    <e v="#N/A"/>
    <n v="153"/>
    <m/>
    <m/>
    <m/>
    <e v="#N/A"/>
    <s v="160330"/>
    <x v="235"/>
    <x v="134"/>
    <x v="15"/>
    <x v="2"/>
    <m/>
    <m/>
    <m/>
    <n v="63161"/>
    <n v="63161"/>
    <m/>
    <m/>
  </r>
  <r>
    <x v="2"/>
    <x v="0"/>
    <s v="OK"/>
    <e v="#N/A"/>
    <n v="153"/>
    <m/>
    <m/>
    <m/>
    <e v="#N/A"/>
    <s v="160380"/>
    <x v="236"/>
    <x v="135"/>
    <x v="15"/>
    <x v="2"/>
    <m/>
    <m/>
    <m/>
    <n v="40963"/>
    <n v="40963"/>
    <m/>
    <m/>
  </r>
  <r>
    <x v="2"/>
    <x v="0"/>
    <s v="No"/>
    <e v="#N/A"/>
    <n v="22"/>
    <m/>
    <m/>
    <m/>
    <e v="#N/A"/>
    <s v="161410"/>
    <x v="237"/>
    <x v="136"/>
    <x v="15"/>
    <x v="2"/>
    <m/>
    <m/>
    <m/>
    <n v="29674"/>
    <n v="29674"/>
    <m/>
    <m/>
  </r>
  <r>
    <x v="2"/>
    <x v="0"/>
    <s v="OK"/>
    <e v="#N/A"/>
    <n v="153"/>
    <m/>
    <m/>
    <m/>
    <e v="#N/A"/>
    <s v="161020"/>
    <x v="238"/>
    <x v="137"/>
    <x v="15"/>
    <x v="2"/>
    <m/>
    <m/>
    <m/>
    <n v="60695"/>
    <n v="60695"/>
    <m/>
    <m/>
  </r>
  <r>
    <x v="2"/>
    <x v="0"/>
    <s v="No"/>
    <e v="#N/A"/>
    <n v="67"/>
    <m/>
    <m/>
    <m/>
    <e v="#N/A"/>
    <s v="161411"/>
    <x v="239"/>
    <x v="138"/>
    <x v="15"/>
    <x v="2"/>
    <m/>
    <m/>
    <m/>
    <n v="44102"/>
    <n v="44102.5"/>
    <m/>
    <m/>
  </r>
  <r>
    <x v="2"/>
    <x v="0"/>
    <s v="OK"/>
    <e v="#N/A"/>
    <n v="153"/>
    <m/>
    <m/>
    <m/>
    <e v="#N/A"/>
    <s v="160280"/>
    <x v="240"/>
    <x v="139"/>
    <x v="15"/>
    <x v="2"/>
    <m/>
    <m/>
    <m/>
    <n v="62713"/>
    <n v="62713"/>
    <m/>
    <m/>
  </r>
  <r>
    <x v="2"/>
    <x v="0"/>
    <s v="OK"/>
    <e v="#N/A"/>
    <n v="324"/>
    <m/>
    <m/>
    <m/>
    <e v="#N/A"/>
    <s v="162090"/>
    <x v="241"/>
    <x v="140"/>
    <x v="15"/>
    <x v="2"/>
    <m/>
    <m/>
    <m/>
    <n v="19501"/>
    <n v="19501"/>
    <m/>
    <m/>
  </r>
  <r>
    <x v="2"/>
    <x v="0"/>
    <s v="No"/>
    <e v="#N/A"/>
    <n v="19"/>
    <m/>
    <m/>
    <m/>
    <e v="#N/A"/>
    <s v="160620"/>
    <x v="242"/>
    <x v="141"/>
    <x v="15"/>
    <x v="2"/>
    <m/>
    <m/>
    <m/>
    <n v="39841"/>
    <n v="21000"/>
    <m/>
    <m/>
  </r>
  <r>
    <x v="2"/>
    <x v="0"/>
    <s v="No"/>
    <s v="LLF"/>
    <n v="101"/>
    <m/>
    <m/>
    <m/>
    <s v="Yes"/>
    <s v="160780"/>
    <x v="243"/>
    <x v="142"/>
    <x v="15"/>
    <x v="2"/>
    <m/>
    <m/>
    <m/>
    <n v="38467"/>
    <n v="38467"/>
    <m/>
    <m/>
  </r>
  <r>
    <x v="2"/>
    <x v="0"/>
    <s v="No"/>
    <e v="#N/A"/>
    <n v="68"/>
    <m/>
    <m/>
    <m/>
    <e v="#N/A"/>
    <s v="160310"/>
    <x v="244"/>
    <x v="141"/>
    <x v="15"/>
    <x v="2"/>
    <m/>
    <m/>
    <m/>
    <n v="2691"/>
    <n v="2691"/>
    <m/>
    <m/>
  </r>
  <r>
    <x v="2"/>
    <x v="0"/>
    <s v="No"/>
    <e v="#N/A"/>
    <n v="76"/>
    <m/>
    <m/>
    <m/>
    <e v="#N/A"/>
    <s v="161330"/>
    <x v="245"/>
    <x v="142"/>
    <x v="15"/>
    <x v="2"/>
    <m/>
    <m/>
    <m/>
    <n v="10123"/>
    <n v="8500"/>
    <m/>
    <m/>
  </r>
  <r>
    <x v="2"/>
    <x v="0"/>
    <s v="No"/>
    <e v="#N/A"/>
    <n v="32"/>
    <m/>
    <m/>
    <m/>
    <e v="#N/A"/>
    <s v="160900"/>
    <x v="246"/>
    <x v="141"/>
    <x v="15"/>
    <x v="2"/>
    <m/>
    <m/>
    <m/>
    <n v="57107"/>
    <n v="38000"/>
    <m/>
    <m/>
  </r>
  <r>
    <x v="2"/>
    <x v="0"/>
    <s v="No"/>
    <e v="#N/A"/>
    <n v="7"/>
    <m/>
    <m/>
    <m/>
    <e v="#N/A"/>
    <s v="161350"/>
    <x v="247"/>
    <x v="141"/>
    <x v="15"/>
    <x v="2"/>
    <m/>
    <m/>
    <m/>
    <n v="20481"/>
    <n v="6000"/>
    <m/>
    <m/>
  </r>
  <r>
    <x v="2"/>
    <x v="0"/>
    <s v="No"/>
    <e v="#N/A"/>
    <n v="50"/>
    <m/>
    <m/>
    <m/>
    <e v="#N/A"/>
    <s v="162920"/>
    <x v="248"/>
    <x v="141"/>
    <x v="15"/>
    <x v="2"/>
    <m/>
    <m/>
    <m/>
    <n v="20929"/>
    <n v="19200"/>
    <m/>
    <m/>
  </r>
  <r>
    <x v="2"/>
    <x v="0"/>
    <s v="OK"/>
    <e v="#N/A"/>
    <n v="153"/>
    <m/>
    <m/>
    <m/>
    <e v="#N/A"/>
    <s v="161770"/>
    <x v="250"/>
    <x v="144"/>
    <x v="15"/>
    <x v="2"/>
    <m/>
    <m/>
    <m/>
    <n v="25216"/>
    <n v="25216"/>
    <m/>
    <m/>
  </r>
  <r>
    <x v="2"/>
    <x v="0"/>
    <s v="OK"/>
    <s v="LLF"/>
    <n v="153"/>
    <m/>
    <m/>
    <m/>
    <e v="#N/A"/>
    <s v="162960"/>
    <x v="251"/>
    <x v="145"/>
    <x v="15"/>
    <x v="2"/>
    <m/>
    <m/>
    <m/>
    <n v="69441"/>
    <n v="69441"/>
    <m/>
    <m/>
  </r>
  <r>
    <x v="2"/>
    <x v="0"/>
    <s v="OK"/>
    <e v="#N/A"/>
    <n v="153"/>
    <m/>
    <m/>
    <m/>
    <e v="#N/A"/>
    <s v="170390"/>
    <x v="252"/>
    <x v="146"/>
    <x v="17"/>
    <x v="2"/>
    <m/>
    <m/>
    <m/>
    <n v="73924"/>
    <n v="73924"/>
    <m/>
    <m/>
  </r>
  <r>
    <x v="2"/>
    <x v="0"/>
    <s v="OK"/>
    <e v="#N/A"/>
    <n v="153"/>
    <m/>
    <m/>
    <m/>
    <e v="#N/A"/>
    <s v="170450"/>
    <x v="253"/>
    <x v="147"/>
    <x v="17"/>
    <x v="2"/>
    <m/>
    <m/>
    <m/>
    <n v="19541"/>
    <n v="19541"/>
    <m/>
    <m/>
  </r>
  <r>
    <x v="2"/>
    <x v="0"/>
    <s v="No"/>
    <e v="#N/A"/>
    <n v="13"/>
    <m/>
    <m/>
    <m/>
    <e v="#N/A"/>
    <s v="172520"/>
    <x v="254"/>
    <x v="147"/>
    <x v="17"/>
    <x v="2"/>
    <m/>
    <m/>
    <m/>
    <n v="5977"/>
    <n v="2988.5"/>
    <m/>
    <m/>
  </r>
  <r>
    <x v="2"/>
    <x v="0"/>
    <s v="No"/>
    <e v="#N/A"/>
    <n v="27"/>
    <m/>
    <m/>
    <m/>
    <e v="#N/A"/>
    <s v="170600"/>
    <x v="255"/>
    <x v="148"/>
    <x v="17"/>
    <x v="2"/>
    <m/>
    <m/>
    <m/>
    <n v="20696"/>
    <m/>
    <m/>
    <m/>
  </r>
  <r>
    <x v="2"/>
    <x v="0"/>
    <s v="OK"/>
    <e v="#N/A"/>
    <n v="153"/>
    <m/>
    <m/>
    <m/>
    <e v="#N/A"/>
    <s v="171950"/>
    <x v="256"/>
    <x v="148"/>
    <x v="17"/>
    <x v="2"/>
    <m/>
    <m/>
    <m/>
    <n v="6072"/>
    <n v="6072"/>
    <m/>
    <m/>
  </r>
  <r>
    <x v="2"/>
    <x v="0"/>
    <s v="OK"/>
    <e v="#N/A"/>
    <n v="153"/>
    <m/>
    <m/>
    <m/>
    <e v="#N/A"/>
    <s v="171910"/>
    <x v="257"/>
    <x v="148"/>
    <x v="17"/>
    <x v="2"/>
    <m/>
    <m/>
    <m/>
    <n v="22290"/>
    <n v="22290"/>
    <m/>
    <m/>
  </r>
  <r>
    <x v="2"/>
    <x v="0"/>
    <s v="OK"/>
    <e v="#N/A"/>
    <n v="142"/>
    <m/>
    <m/>
    <m/>
    <e v="#N/A"/>
    <s v="170712"/>
    <x v="258"/>
    <x v="149"/>
    <x v="17"/>
    <x v="2"/>
    <m/>
    <m/>
    <m/>
    <n v="2839"/>
    <n v="2839.02000000001"/>
    <m/>
    <m/>
  </r>
  <r>
    <x v="2"/>
    <x v="0"/>
    <s v="No"/>
    <e v="#N/A"/>
    <n v="137"/>
    <m/>
    <m/>
    <m/>
    <e v="#N/A"/>
    <s v="172030"/>
    <x v="259"/>
    <x v="149"/>
    <x v="17"/>
    <x v="2"/>
    <m/>
    <m/>
    <m/>
    <n v="46131"/>
    <n v="46131"/>
    <m/>
    <m/>
  </r>
  <r>
    <x v="2"/>
    <x v="0"/>
    <s v="OK"/>
    <e v="#N/A"/>
    <n v="153"/>
    <m/>
    <m/>
    <m/>
    <e v="#N/A"/>
    <s v="172510"/>
    <x v="260"/>
    <x v="149"/>
    <x v="17"/>
    <x v="2"/>
    <m/>
    <m/>
    <m/>
    <n v="8312"/>
    <n v="8312"/>
    <m/>
    <m/>
  </r>
  <r>
    <x v="2"/>
    <x v="0"/>
    <s v="OK"/>
    <e v="#N/A"/>
    <n v="133"/>
    <m/>
    <m/>
    <m/>
    <e v="#N/A"/>
    <s v="170760"/>
    <x v="261"/>
    <x v="150"/>
    <x v="17"/>
    <x v="2"/>
    <m/>
    <m/>
    <m/>
    <n v="18334"/>
    <n v="18334"/>
    <m/>
    <m/>
  </r>
  <r>
    <x v="2"/>
    <x v="0"/>
    <s v="OK"/>
    <e v="#N/A"/>
    <n v="153"/>
    <m/>
    <m/>
    <m/>
    <e v="#N/A"/>
    <s v="172910"/>
    <x v="262"/>
    <x v="150"/>
    <x v="17"/>
    <x v="2"/>
    <m/>
    <m/>
    <m/>
    <n v="20007"/>
    <n v="20007"/>
    <m/>
    <m/>
  </r>
  <r>
    <x v="2"/>
    <x v="0"/>
    <s v="No"/>
    <e v="#N/A"/>
    <n v="95"/>
    <m/>
    <m/>
    <m/>
    <e v="#N/A"/>
    <s v="171840"/>
    <x v="263"/>
    <x v="150"/>
    <x v="17"/>
    <x v="2"/>
    <m/>
    <m/>
    <m/>
    <n v="16419"/>
    <n v="16419.25"/>
    <m/>
    <m/>
  </r>
  <r>
    <x v="2"/>
    <x v="0"/>
    <s v="No"/>
    <e v="#N/A"/>
    <n v="116"/>
    <m/>
    <m/>
    <m/>
    <e v="#N/A"/>
    <s v="170840"/>
    <x v="264"/>
    <x v="151"/>
    <x v="17"/>
    <x v="2"/>
    <m/>
    <m/>
    <m/>
    <n v="18909"/>
    <n v="18909"/>
    <m/>
    <m/>
  </r>
  <r>
    <x v="2"/>
    <x v="0"/>
    <s v="No"/>
    <e v="#N/A"/>
    <n v="90"/>
    <m/>
    <m/>
    <m/>
    <e v="#N/A"/>
    <s v="172980"/>
    <x v="265"/>
    <x v="151"/>
    <x v="17"/>
    <x v="2"/>
    <m/>
    <m/>
    <m/>
    <n v="14244"/>
    <n v="10444"/>
    <m/>
    <m/>
  </r>
  <r>
    <x v="2"/>
    <x v="0"/>
    <s v="No"/>
    <e v="#N/A"/>
    <n v="64"/>
    <m/>
    <m/>
    <m/>
    <e v="#N/A"/>
    <s v="170940"/>
    <x v="266"/>
    <x v="151"/>
    <x v="17"/>
    <x v="2"/>
    <m/>
    <m/>
    <m/>
    <n v="3353"/>
    <n v="3353"/>
    <m/>
    <m/>
  </r>
  <r>
    <x v="2"/>
    <x v="0"/>
    <s v="OK"/>
    <s v="LLF"/>
    <n v="153"/>
    <m/>
    <m/>
    <m/>
    <e v="#N/A"/>
    <s v="170880"/>
    <x v="267"/>
    <x v="152"/>
    <x v="17"/>
    <x v="2"/>
    <m/>
    <m/>
    <m/>
    <n v="74917"/>
    <n v="74917"/>
    <m/>
    <m/>
  </r>
  <r>
    <x v="2"/>
    <x v="0"/>
    <s v="OK"/>
    <e v="#N/A"/>
    <n v="153"/>
    <m/>
    <m/>
    <m/>
    <e v="#N/A"/>
    <s v="171041"/>
    <x v="268"/>
    <x v="147"/>
    <x v="17"/>
    <x v="2"/>
    <m/>
    <m/>
    <m/>
    <n v="19012"/>
    <n v="19012"/>
    <m/>
    <m/>
  </r>
  <r>
    <x v="2"/>
    <x v="0"/>
    <s v="OK"/>
    <e v="#N/A"/>
    <n v="153"/>
    <m/>
    <m/>
    <m/>
    <e v="#N/A"/>
    <s v="172140"/>
    <x v="269"/>
    <x v="147"/>
    <x v="17"/>
    <x v="2"/>
    <m/>
    <m/>
    <m/>
    <n v="12574"/>
    <n v="12574"/>
    <m/>
    <m/>
  </r>
  <r>
    <x v="2"/>
    <x v="0"/>
    <s v="No"/>
    <e v="#N/A"/>
    <n v="153"/>
    <m/>
    <m/>
    <m/>
    <e v="#N/A"/>
    <s v="172290"/>
    <x v="270"/>
    <x v="153"/>
    <x v="17"/>
    <x v="2"/>
    <m/>
    <m/>
    <m/>
    <n v="64831"/>
    <n v="64831"/>
    <m/>
    <m/>
  </r>
  <r>
    <x v="2"/>
    <x v="0"/>
    <s v="OK"/>
    <e v="#N/A"/>
    <n v="153"/>
    <m/>
    <m/>
    <m/>
    <e v="#N/A"/>
    <s v="180400"/>
    <x v="271"/>
    <x v="154"/>
    <x v="18"/>
    <x v="2"/>
    <m/>
    <m/>
    <m/>
    <n v="9553"/>
    <n v="9553"/>
    <m/>
    <m/>
  </r>
  <r>
    <x v="2"/>
    <x v="0"/>
    <s v="No"/>
    <e v="#N/A"/>
    <n v="153"/>
    <m/>
    <m/>
    <m/>
    <e v="#N/A"/>
    <s v="180640"/>
    <x v="272"/>
    <x v="155"/>
    <x v="18"/>
    <x v="2"/>
    <m/>
    <m/>
    <m/>
    <n v="14829"/>
    <n v="14829"/>
    <m/>
    <m/>
  </r>
  <r>
    <x v="2"/>
    <x v="0"/>
    <s v="OK"/>
    <e v="#N/A"/>
    <n v="153"/>
    <m/>
    <m/>
    <m/>
    <e v="#N/A"/>
    <s v="180830"/>
    <x v="273"/>
    <x v="156"/>
    <x v="18"/>
    <x v="2"/>
    <m/>
    <m/>
    <m/>
    <n v="145979"/>
    <n v="145979"/>
    <m/>
    <m/>
  </r>
  <r>
    <x v="2"/>
    <x v="0"/>
    <s v="OK"/>
    <e v="#N/A"/>
    <n v="153"/>
    <m/>
    <m/>
    <m/>
    <e v="#N/A"/>
    <s v="180870"/>
    <x v="274"/>
    <x v="157"/>
    <x v="18"/>
    <x v="2"/>
    <m/>
    <m/>
    <m/>
    <n v="64831"/>
    <n v="64831"/>
    <m/>
    <m/>
  </r>
  <r>
    <x v="2"/>
    <x v="0"/>
    <e v="#REF!"/>
    <e v="#N/A"/>
    <e v="#N/A"/>
    <m/>
    <m/>
    <m/>
    <e v="#N/A"/>
    <m/>
    <x v="275"/>
    <x v="143"/>
    <x v="16"/>
    <x v="3"/>
    <m/>
    <m/>
    <m/>
    <n v="1884"/>
    <n v="1883.75"/>
    <m/>
    <m/>
  </r>
  <r>
    <x v="2"/>
    <x v="0"/>
    <s v="No"/>
    <e v="#N/A"/>
    <n v="126"/>
    <m/>
    <m/>
    <m/>
    <e v="#N/A"/>
    <s v="181160"/>
    <x v="276"/>
    <x v="154"/>
    <x v="18"/>
    <x v="2"/>
    <m/>
    <m/>
    <m/>
    <n v="47714"/>
    <n v="47714"/>
    <m/>
    <m/>
  </r>
  <r>
    <x v="2"/>
    <x v="0"/>
    <s v="OK"/>
    <e v="#N/A"/>
    <n v="153"/>
    <m/>
    <m/>
    <m/>
    <e v="#N/A"/>
    <s v="181310"/>
    <x v="277"/>
    <x v="154"/>
    <x v="18"/>
    <x v="2"/>
    <m/>
    <m/>
    <m/>
    <n v="9104"/>
    <n v="9104"/>
    <m/>
    <m/>
  </r>
  <r>
    <x v="2"/>
    <x v="0"/>
    <s v="No"/>
    <e v="#N/A"/>
    <n v="21"/>
    <m/>
    <m/>
    <m/>
    <e v="#N/A"/>
    <s v="181360"/>
    <x v="278"/>
    <x v="158"/>
    <x v="18"/>
    <x v="2"/>
    <m/>
    <m/>
    <m/>
    <n v="47510"/>
    <n v="27000"/>
    <m/>
    <m/>
  </r>
  <r>
    <x v="2"/>
    <x v="0"/>
    <s v="OK"/>
    <e v="#N/A"/>
    <n v="153"/>
    <m/>
    <m/>
    <m/>
    <e v="#N/A"/>
    <s v="181420"/>
    <x v="279"/>
    <x v="159"/>
    <x v="18"/>
    <x v="2"/>
    <m/>
    <m/>
    <m/>
    <n v="23370"/>
    <n v="23370"/>
    <m/>
    <m/>
  </r>
  <r>
    <x v="2"/>
    <x v="0"/>
    <s v="No"/>
    <e v="#N/A"/>
    <n v="119"/>
    <m/>
    <m/>
    <m/>
    <e v="#N/A"/>
    <s v="181530"/>
    <x v="280"/>
    <x v="154"/>
    <x v="18"/>
    <x v="2"/>
    <m/>
    <m/>
    <m/>
    <n v="89621"/>
    <n v="89621"/>
    <m/>
    <m/>
  </r>
  <r>
    <x v="2"/>
    <x v="0"/>
    <s v="OK"/>
    <e v="#N/A"/>
    <n v="153"/>
    <m/>
    <m/>
    <m/>
    <e v="#N/A"/>
    <s v="181535"/>
    <x v="281"/>
    <x v="154"/>
    <x v="18"/>
    <x v="2"/>
    <m/>
    <m/>
    <m/>
    <n v="66973"/>
    <n v="66973"/>
    <m/>
    <m/>
  </r>
  <r>
    <x v="2"/>
    <x v="0"/>
    <s v="No"/>
    <e v="#N/A"/>
    <n v="72"/>
    <m/>
    <m/>
    <m/>
    <e v="#N/A"/>
    <s v="181540"/>
    <x v="282"/>
    <x v="154"/>
    <x v="18"/>
    <x v="2"/>
    <m/>
    <m/>
    <m/>
    <n v="17996"/>
    <n v="17996"/>
    <m/>
    <m/>
  </r>
  <r>
    <x v="2"/>
    <x v="0"/>
    <s v="No"/>
    <e v="#N/A"/>
    <n v="37"/>
    <m/>
    <m/>
    <m/>
    <e v="#N/A"/>
    <s v="182390"/>
    <x v="283"/>
    <x v="160"/>
    <x v="18"/>
    <x v="2"/>
    <m/>
    <m/>
    <m/>
    <n v="16876"/>
    <n v="7200"/>
    <m/>
    <m/>
  </r>
  <r>
    <x v="2"/>
    <x v="0"/>
    <s v="OK"/>
    <e v="#N/A"/>
    <n v="153"/>
    <m/>
    <m/>
    <m/>
    <e v="#N/A"/>
    <s v="182490"/>
    <x v="284"/>
    <x v="159"/>
    <x v="18"/>
    <x v="2"/>
    <m/>
    <m/>
    <m/>
    <n v="21577"/>
    <n v="21577"/>
    <m/>
    <m/>
  </r>
  <r>
    <x v="2"/>
    <x v="0"/>
    <s v="No"/>
    <e v="#N/A"/>
    <n v="136"/>
    <m/>
    <m/>
    <m/>
    <e v="#N/A"/>
    <s v="182571"/>
    <x v="285"/>
    <x v="160"/>
    <x v="18"/>
    <x v="2"/>
    <m/>
    <m/>
    <m/>
    <n v="8434"/>
    <n v="8434"/>
    <m/>
    <m/>
  </r>
  <r>
    <x v="2"/>
    <x v="0"/>
    <s v="No"/>
    <e v="#N/A"/>
    <n v="65"/>
    <m/>
    <m/>
    <m/>
    <e v="#N/A"/>
    <s v="182590"/>
    <x v="286"/>
    <x v="155"/>
    <x v="18"/>
    <x v="2"/>
    <m/>
    <m/>
    <m/>
    <n v="23366"/>
    <n v="18378.79999999702"/>
    <m/>
    <m/>
  </r>
  <r>
    <x v="2"/>
    <x v="0"/>
    <s v="OK"/>
    <e v="#N/A"/>
    <n v="153"/>
    <m/>
    <m/>
    <m/>
    <e v="#N/A"/>
    <s v="182610"/>
    <x v="287"/>
    <x v="160"/>
    <x v="18"/>
    <x v="2"/>
    <m/>
    <m/>
    <m/>
    <n v="26535"/>
    <n v="26535"/>
    <m/>
    <m/>
  </r>
  <r>
    <x v="2"/>
    <x v="0"/>
    <s v="OK"/>
    <e v="#N/A"/>
    <n v="153"/>
    <m/>
    <m/>
    <m/>
    <e v="#N/A"/>
    <s v="182861"/>
    <x v="288"/>
    <x v="159"/>
    <x v="18"/>
    <x v="2"/>
    <m/>
    <m/>
    <m/>
    <n v="20231"/>
    <n v="20231"/>
    <m/>
    <m/>
  </r>
  <r>
    <x v="2"/>
    <x v="0"/>
    <s v="No"/>
    <s v="LLF"/>
    <n v="113"/>
    <m/>
    <m/>
    <m/>
    <e v="#N/A"/>
    <s v="202461"/>
    <x v="289"/>
    <x v="161"/>
    <x v="19"/>
    <x v="2"/>
    <m/>
    <m/>
    <m/>
    <n v="50534"/>
    <n v="43534"/>
    <m/>
    <m/>
  </r>
  <r>
    <x v="2"/>
    <x v="0"/>
    <s v="No"/>
    <e v="#N/A"/>
    <n v="108"/>
    <m/>
    <m/>
    <m/>
    <e v="#N/A"/>
    <s v="200590"/>
    <x v="290"/>
    <x v="162"/>
    <x v="19"/>
    <x v="2"/>
    <m/>
    <m/>
    <m/>
    <n v="31692"/>
    <n v="31692"/>
    <m/>
    <m/>
  </r>
  <r>
    <x v="2"/>
    <x v="0"/>
    <s v="OK"/>
    <e v="#N/A"/>
    <n v="153"/>
    <m/>
    <m/>
    <m/>
    <e v="#N/A"/>
    <s v="202950"/>
    <x v="291"/>
    <x v="163"/>
    <x v="19"/>
    <x v="2"/>
    <m/>
    <m/>
    <m/>
    <n v="34440"/>
    <n v="34440"/>
    <m/>
    <m/>
  </r>
  <r>
    <x v="2"/>
    <x v="0"/>
    <s v="OK"/>
    <e v="#N/A"/>
    <n v="153"/>
    <m/>
    <m/>
    <m/>
    <e v="#N/A"/>
    <s v="200941"/>
    <x v="292"/>
    <x v="164"/>
    <x v="19"/>
    <x v="2"/>
    <m/>
    <m/>
    <m/>
    <n v="19368"/>
    <n v="19368"/>
    <m/>
    <m/>
  </r>
  <r>
    <x v="2"/>
    <x v="0"/>
    <s v="No"/>
    <e v="#N/A"/>
    <n v="54"/>
    <m/>
    <m/>
    <m/>
    <s v="Yes"/>
    <s v="201510"/>
    <x v="293"/>
    <x v="165"/>
    <x v="19"/>
    <x v="2"/>
    <m/>
    <m/>
    <m/>
    <n v="33636"/>
    <n v="25000"/>
    <m/>
    <m/>
  </r>
  <r>
    <x v="2"/>
    <x v="0"/>
    <s v="No"/>
    <e v="#N/A"/>
    <n v="96"/>
    <m/>
    <m/>
    <m/>
    <e v="#N/A"/>
    <s v="201702"/>
    <x v="294"/>
    <x v="166"/>
    <x v="19"/>
    <x v="2"/>
    <m/>
    <m/>
    <m/>
    <n v="53519"/>
    <n v="53519"/>
    <m/>
    <m/>
  </r>
  <r>
    <x v="2"/>
    <x v="0"/>
    <s v="OK"/>
    <e v="#N/A"/>
    <n v="134"/>
    <m/>
    <m/>
    <m/>
    <e v="#N/A"/>
    <s v="201680"/>
    <x v="295"/>
    <x v="167"/>
    <x v="19"/>
    <x v="2"/>
    <m/>
    <m/>
    <m/>
    <n v="32702"/>
    <n v="32702"/>
    <m/>
    <m/>
  </r>
  <r>
    <x v="2"/>
    <x v="0"/>
    <s v="OK"/>
    <s v="LLF"/>
    <n v="153"/>
    <m/>
    <m/>
    <m/>
    <e v="#N/A"/>
    <s v="201712"/>
    <x v="296"/>
    <x v="168"/>
    <x v="19"/>
    <x v="2"/>
    <m/>
    <m/>
    <m/>
    <n v="49984"/>
    <n v="49984"/>
    <m/>
    <m/>
  </r>
  <r>
    <x v="2"/>
    <x v="0"/>
    <s v="No"/>
    <e v="#N/A"/>
    <n v="24"/>
    <m/>
    <m/>
    <m/>
    <e v="#N/A"/>
    <s v="201700"/>
    <x v="297"/>
    <x v="169"/>
    <x v="19"/>
    <x v="2"/>
    <m/>
    <m/>
    <m/>
    <n v="38047"/>
    <n v="20000"/>
    <m/>
    <m/>
  </r>
  <r>
    <x v="2"/>
    <x v="0"/>
    <s v="No"/>
    <e v="#N/A"/>
    <n v="36"/>
    <m/>
    <m/>
    <m/>
    <e v="#N/A"/>
    <s v="201701"/>
    <x v="298"/>
    <x v="170"/>
    <x v="19"/>
    <x v="2"/>
    <m/>
    <m/>
    <m/>
    <n v="44932"/>
    <n v="44932"/>
    <m/>
    <m/>
  </r>
  <r>
    <x v="2"/>
    <x v="0"/>
    <s v="No"/>
    <s v="LLF"/>
    <n v="331"/>
    <m/>
    <m/>
    <m/>
    <e v="#N/A"/>
    <s v="201711"/>
    <x v="300"/>
    <x v="171"/>
    <x v="19"/>
    <x v="2"/>
    <m/>
    <m/>
    <m/>
    <n v="42709"/>
    <n v="42709"/>
    <m/>
    <m/>
  </r>
  <r>
    <x v="2"/>
    <x v="0"/>
    <s v="OK"/>
    <e v="#N/A"/>
    <n v="153"/>
    <m/>
    <m/>
    <m/>
    <e v="#N/A"/>
    <s v="201713"/>
    <x v="301"/>
    <x v="172"/>
    <x v="19"/>
    <x v="2"/>
    <m/>
    <m/>
    <m/>
    <n v="67245"/>
    <n v="67245"/>
    <m/>
    <m/>
  </r>
  <r>
    <x v="2"/>
    <x v="0"/>
    <e v="#REF!"/>
    <e v="#N/A"/>
    <e v="#N/A"/>
    <m/>
    <m/>
    <m/>
    <e v="#N/A"/>
    <m/>
    <x v="302"/>
    <x v="143"/>
    <x v="16"/>
    <x v="3"/>
    <m/>
    <m/>
    <m/>
    <n v="21167"/>
    <n v="7500"/>
    <m/>
    <m/>
  </r>
  <r>
    <x v="2"/>
    <x v="0"/>
    <s v="No"/>
    <e v="#N/A"/>
    <n v="42"/>
    <m/>
    <m/>
    <m/>
    <e v="#N/A"/>
    <s v="201730"/>
    <x v="303"/>
    <x v="173"/>
    <x v="19"/>
    <x v="2"/>
    <m/>
    <m/>
    <m/>
    <n v="22723"/>
    <n v="18521"/>
    <m/>
    <m/>
  </r>
  <r>
    <x v="2"/>
    <x v="0"/>
    <s v="No"/>
    <e v="#N/A"/>
    <n v="15"/>
    <m/>
    <m/>
    <m/>
    <e v="#N/A"/>
    <s v="201740"/>
    <x v="304"/>
    <x v="174"/>
    <x v="19"/>
    <x v="2"/>
    <m/>
    <m/>
    <m/>
    <n v="19143"/>
    <n v="9000"/>
    <m/>
    <m/>
  </r>
  <r>
    <x v="2"/>
    <x v="0"/>
    <s v="No"/>
    <e v="#N/A"/>
    <n v="14"/>
    <m/>
    <m/>
    <m/>
    <e v="#N/A"/>
    <s v="201690"/>
    <x v="305"/>
    <x v="175"/>
    <x v="19"/>
    <x v="2"/>
    <m/>
    <m/>
    <m/>
    <n v="32375"/>
    <n v="16000"/>
    <m/>
    <m/>
  </r>
  <r>
    <x v="2"/>
    <x v="0"/>
    <s v="OK"/>
    <e v="#N/A"/>
    <n v="97"/>
    <m/>
    <m/>
    <m/>
    <e v="#N/A"/>
    <s v="202460"/>
    <x v="306"/>
    <x v="176"/>
    <x v="19"/>
    <x v="2"/>
    <m/>
    <m/>
    <m/>
    <n v="67374"/>
    <n v="67374"/>
    <m/>
    <m/>
  </r>
  <r>
    <x v="2"/>
    <x v="0"/>
    <s v="No"/>
    <e v="#N/A"/>
    <n v="58"/>
    <m/>
    <m/>
    <m/>
    <e v="#N/A"/>
    <s v="202480"/>
    <x v="307"/>
    <x v="177"/>
    <x v="19"/>
    <x v="2"/>
    <m/>
    <m/>
    <m/>
    <n v="55626"/>
    <n v="42000"/>
    <m/>
    <m/>
  </r>
  <r>
    <x v="2"/>
    <x v="0"/>
    <s v="No"/>
    <e v="#N/A"/>
    <n v="46"/>
    <m/>
    <m/>
    <m/>
    <e v="#N/A"/>
    <s v="202491"/>
    <x v="308"/>
    <x v="178"/>
    <x v="19"/>
    <x v="2"/>
    <m/>
    <m/>
    <m/>
    <n v="23396"/>
    <n v="18396"/>
    <m/>
    <m/>
  </r>
  <r>
    <x v="2"/>
    <x v="0"/>
    <s v="No"/>
    <s v="LLF"/>
    <n v="114"/>
    <m/>
    <m/>
    <m/>
    <e v="#N/A"/>
    <s v="210440"/>
    <x v="309"/>
    <x v="179"/>
    <x v="20"/>
    <x v="2"/>
    <m/>
    <m/>
    <m/>
    <n v="14949"/>
    <n v="12457.5"/>
    <m/>
    <m/>
  </r>
  <r>
    <x v="2"/>
    <x v="0"/>
    <s v="OK"/>
    <s v="LLF"/>
    <n v="153"/>
    <m/>
    <m/>
    <m/>
    <s v="Yes"/>
    <s v="212130"/>
    <x v="310"/>
    <x v="179"/>
    <x v="20"/>
    <x v="2"/>
    <m/>
    <m/>
    <m/>
    <n v="52248"/>
    <n v="52248"/>
    <m/>
    <m/>
  </r>
  <r>
    <x v="2"/>
    <x v="0"/>
    <s v="No"/>
    <e v="#N/A"/>
    <n v="102"/>
    <m/>
    <m/>
    <m/>
    <e v="#N/A"/>
    <s v="210460"/>
    <x v="311"/>
    <x v="180"/>
    <x v="20"/>
    <x v="2"/>
    <m/>
    <m/>
    <m/>
    <n v="1794"/>
    <n v="1794"/>
    <m/>
    <m/>
  </r>
  <r>
    <x v="2"/>
    <x v="0"/>
    <s v="No"/>
    <e v="#N/A"/>
    <n v="53"/>
    <m/>
    <m/>
    <m/>
    <e v="#N/A"/>
    <s v="211430"/>
    <x v="312"/>
    <x v="180"/>
    <x v="20"/>
    <x v="2"/>
    <m/>
    <m/>
    <m/>
    <n v="6278"/>
    <n v="5000"/>
    <m/>
    <m/>
  </r>
  <r>
    <x v="2"/>
    <x v="0"/>
    <s v="OK"/>
    <e v="#N/A"/>
    <n v="153"/>
    <m/>
    <m/>
    <m/>
    <e v="#N/A"/>
    <s v="210630"/>
    <x v="313"/>
    <x v="181"/>
    <x v="20"/>
    <x v="2"/>
    <m/>
    <m/>
    <m/>
    <n v="22249"/>
    <n v="22249"/>
    <m/>
    <m/>
  </r>
  <r>
    <x v="2"/>
    <x v="0"/>
    <s v="No"/>
    <e v="#N/A"/>
    <n v="63"/>
    <m/>
    <m/>
    <m/>
    <e v="#N/A"/>
    <s v="211120"/>
    <x v="314"/>
    <x v="181"/>
    <x v="20"/>
    <x v="2"/>
    <m/>
    <m/>
    <m/>
    <n v="18027"/>
    <n v="13500"/>
    <m/>
    <m/>
  </r>
  <r>
    <x v="2"/>
    <x v="0"/>
    <s v="No"/>
    <e v="#N/A"/>
    <n v="94"/>
    <m/>
    <m/>
    <m/>
    <e v="#N/A"/>
    <s v="210730"/>
    <x v="315"/>
    <x v="182"/>
    <x v="20"/>
    <x v="2"/>
    <m/>
    <m/>
    <m/>
    <n v="13180"/>
    <n v="13180"/>
    <m/>
    <m/>
  </r>
  <r>
    <x v="2"/>
    <x v="0"/>
    <s v="No"/>
    <e v="#N/A"/>
    <n v="18"/>
    <m/>
    <m/>
    <m/>
    <e v="#N/A"/>
    <s v="212070"/>
    <x v="316"/>
    <x v="182"/>
    <x v="20"/>
    <x v="2"/>
    <m/>
    <m/>
    <m/>
    <n v="12942"/>
    <n v="9000"/>
    <m/>
    <m/>
  </r>
  <r>
    <x v="2"/>
    <x v="0"/>
    <s v="No"/>
    <e v="#N/A"/>
    <n v="71"/>
    <m/>
    <m/>
    <m/>
    <e v="#N/A"/>
    <s v="212890"/>
    <x v="317"/>
    <x v="182"/>
    <x v="20"/>
    <x v="2"/>
    <m/>
    <m/>
    <m/>
    <n v="11391"/>
    <n v="11391"/>
    <m/>
    <m/>
  </r>
  <r>
    <x v="2"/>
    <x v="0"/>
    <s v="OK"/>
    <e v="#N/A"/>
    <n v="153"/>
    <m/>
    <m/>
    <m/>
    <e v="#N/A"/>
    <s v="210950"/>
    <x v="318"/>
    <x v="183"/>
    <x v="20"/>
    <x v="2"/>
    <m/>
    <m/>
    <m/>
    <n v="18570"/>
    <n v="18570"/>
    <m/>
    <m/>
  </r>
  <r>
    <x v="2"/>
    <x v="0"/>
    <s v="OK"/>
    <e v="#N/A"/>
    <n v="153"/>
    <m/>
    <m/>
    <m/>
    <e v="#N/A"/>
    <s v="212320"/>
    <x v="319"/>
    <x v="183"/>
    <x v="20"/>
    <x v="2"/>
    <m/>
    <m/>
    <m/>
    <n v="39403"/>
    <n v="39403"/>
    <m/>
    <m/>
  </r>
  <r>
    <x v="2"/>
    <x v="0"/>
    <s v="OK"/>
    <e v="#N/A"/>
    <n v="153"/>
    <m/>
    <m/>
    <m/>
    <e v="#N/A"/>
    <s v="212361"/>
    <x v="320"/>
    <x v="183"/>
    <x v="20"/>
    <x v="2"/>
    <m/>
    <m/>
    <m/>
    <n v="2617"/>
    <n v="2617"/>
    <m/>
    <m/>
  </r>
  <r>
    <x v="2"/>
    <x v="0"/>
    <s v="No"/>
    <e v="#N/A"/>
    <n v="80"/>
    <m/>
    <m/>
    <m/>
    <e v="#N/A"/>
    <s v="211830"/>
    <x v="321"/>
    <x v="184"/>
    <x v="20"/>
    <x v="2"/>
    <m/>
    <m/>
    <m/>
    <n v="20794"/>
    <n v="20794"/>
    <m/>
    <m/>
  </r>
  <r>
    <x v="2"/>
    <x v="0"/>
    <s v="No"/>
    <e v="#N/A"/>
    <n v="66"/>
    <m/>
    <m/>
    <m/>
    <e v="#N/A"/>
    <s v="212570"/>
    <x v="322"/>
    <x v="184"/>
    <x v="20"/>
    <x v="2"/>
    <m/>
    <m/>
    <m/>
    <n v="13164"/>
    <n v="9000"/>
    <m/>
    <m/>
  </r>
  <r>
    <x v="2"/>
    <x v="0"/>
    <s v="OK"/>
    <e v="#N/A"/>
    <n v="153"/>
    <m/>
    <m/>
    <m/>
    <e v="#N/A"/>
    <s v="211930"/>
    <x v="323"/>
    <x v="181"/>
    <x v="20"/>
    <x v="2"/>
    <m/>
    <m/>
    <m/>
    <n v="15232"/>
    <n v="15232"/>
    <m/>
    <m/>
  </r>
  <r>
    <x v="2"/>
    <x v="0"/>
    <s v="OK"/>
    <e v="#N/A"/>
    <n v="153"/>
    <m/>
    <m/>
    <m/>
    <e v="#N/A"/>
    <s v="211970"/>
    <x v="324"/>
    <x v="184"/>
    <x v="20"/>
    <x v="2"/>
    <m/>
    <m/>
    <m/>
    <n v="19559"/>
    <n v="19559"/>
    <m/>
    <m/>
  </r>
  <r>
    <x v="2"/>
    <x v="0"/>
    <s v="No"/>
    <e v="#N/A"/>
    <n v="60"/>
    <m/>
    <m/>
    <m/>
    <e v="#N/A"/>
    <s v="212000"/>
    <x v="325"/>
    <x v="181"/>
    <x v="20"/>
    <x v="2"/>
    <m/>
    <m/>
    <m/>
    <n v="14390"/>
    <n v="14390"/>
    <m/>
    <m/>
  </r>
  <r>
    <x v="2"/>
    <x v="0"/>
    <s v="No"/>
    <e v="#N/A"/>
    <n v="3"/>
    <m/>
    <m/>
    <m/>
    <e v="#N/A"/>
    <s v="213000"/>
    <x v="326"/>
    <x v="181"/>
    <x v="20"/>
    <x v="2"/>
    <m/>
    <m/>
    <m/>
    <n v="11160"/>
    <n v="1500"/>
    <m/>
    <m/>
  </r>
  <r>
    <x v="2"/>
    <x v="0"/>
    <s v="No"/>
    <e v="#N/A"/>
    <n v="83"/>
    <m/>
    <m/>
    <m/>
    <e v="#N/A"/>
    <s v="212450"/>
    <x v="327"/>
    <x v="181"/>
    <x v="20"/>
    <x v="2"/>
    <m/>
    <m/>
    <m/>
    <n v="13483"/>
    <n v="10786"/>
    <m/>
    <m/>
  </r>
  <r>
    <x v="2"/>
    <x v="0"/>
    <s v="No"/>
    <e v="#N/A"/>
    <n v="47"/>
    <m/>
    <m/>
    <m/>
    <e v="#N/A"/>
    <s v="212630"/>
    <x v="328"/>
    <x v="181"/>
    <x v="20"/>
    <x v="2"/>
    <m/>
    <m/>
    <m/>
    <n v="23784"/>
    <n v="18663"/>
    <m/>
    <m/>
  </r>
  <r>
    <x v="2"/>
    <x v="0"/>
    <s v="No"/>
    <e v="#N/A"/>
    <n v="153"/>
    <m/>
    <m/>
    <m/>
    <e v="#N/A"/>
    <s v="213020"/>
    <x v="329"/>
    <x v="185"/>
    <x v="20"/>
    <x v="2"/>
    <m/>
    <m/>
    <m/>
    <n v="42135"/>
    <n v="42135"/>
    <m/>
    <m/>
  </r>
  <r>
    <x v="2"/>
    <x v="0"/>
    <s v="No"/>
    <e v="#N/A"/>
    <n v="124"/>
    <m/>
    <m/>
    <m/>
    <e v="#N/A"/>
    <s v="210540"/>
    <x v="330"/>
    <x v="186"/>
    <x v="20"/>
    <x v="2"/>
    <m/>
    <m/>
    <m/>
    <n v="46083"/>
    <n v="46083"/>
    <m/>
    <m/>
  </r>
  <r>
    <x v="2"/>
    <x v="0"/>
    <s v="No"/>
    <e v="#N/A"/>
    <n v="128"/>
    <m/>
    <m/>
    <m/>
    <e v="#N/A"/>
    <s v="211921"/>
    <x v="331"/>
    <x v="186"/>
    <x v="20"/>
    <x v="2"/>
    <m/>
    <m/>
    <m/>
    <n v="28485"/>
    <n v="27114"/>
    <m/>
    <m/>
  </r>
  <r>
    <x v="2"/>
    <x v="0"/>
    <s v="OK"/>
    <e v="#N/A"/>
    <n v="153"/>
    <m/>
    <m/>
    <m/>
    <e v="#N/A"/>
    <s v="212380"/>
    <x v="332"/>
    <x v="186"/>
    <x v="20"/>
    <x v="2"/>
    <m/>
    <m/>
    <m/>
    <n v="6413"/>
    <n v="6413"/>
    <m/>
    <m/>
  </r>
  <r>
    <x v="2"/>
    <x v="0"/>
    <s v="OK"/>
    <e v="#N/A"/>
    <n v="153"/>
    <m/>
    <m/>
    <m/>
    <e v="#N/A"/>
    <s v="210690"/>
    <x v="333"/>
    <x v="187"/>
    <x v="20"/>
    <x v="2"/>
    <m/>
    <m/>
    <m/>
    <n v="55089"/>
    <n v="55089"/>
    <m/>
    <m/>
  </r>
  <r>
    <x v="3"/>
    <x v="0"/>
    <s v="OK"/>
    <e v="#N/A"/>
    <n v="153"/>
    <m/>
    <m/>
    <m/>
    <e v="#N/A"/>
    <s v="030480"/>
    <x v="0"/>
    <x v="0"/>
    <x v="0"/>
    <x v="0"/>
    <m/>
    <m/>
    <m/>
    <n v="11126"/>
    <n v="11126"/>
    <m/>
    <m/>
  </r>
  <r>
    <x v="3"/>
    <x v="0"/>
    <s v="OK"/>
    <e v="#N/A"/>
    <n v="153"/>
    <m/>
    <m/>
    <m/>
    <e v="#N/A"/>
    <s v="032500"/>
    <x v="1"/>
    <x v="0"/>
    <x v="0"/>
    <x v="0"/>
    <m/>
    <m/>
    <m/>
    <n v="96741"/>
    <n v="96741"/>
    <m/>
    <m/>
  </r>
  <r>
    <x v="3"/>
    <x v="0"/>
    <s v="OK"/>
    <e v="#N/A"/>
    <n v="153"/>
    <m/>
    <m/>
    <m/>
    <e v="#N/A"/>
    <s v="031050"/>
    <x v="2"/>
    <x v="1"/>
    <x v="0"/>
    <x v="0"/>
    <m/>
    <m/>
    <m/>
    <n v="130858"/>
    <n v="130858"/>
    <m/>
    <m/>
  </r>
  <r>
    <x v="3"/>
    <x v="0"/>
    <s v="OK"/>
    <e v="#N/A"/>
    <n v="328"/>
    <m/>
    <m/>
    <m/>
    <e v="#N/A"/>
    <s v="031060"/>
    <x v="3"/>
    <x v="1"/>
    <x v="0"/>
    <x v="0"/>
    <m/>
    <m/>
    <m/>
    <n v="22217"/>
    <n v="22217"/>
    <m/>
    <m/>
  </r>
  <r>
    <x v="3"/>
    <x v="0"/>
    <s v="OK"/>
    <e v="#N/A"/>
    <n v="153"/>
    <m/>
    <m/>
    <m/>
    <e v="#N/A"/>
    <s v="031620"/>
    <x v="4"/>
    <x v="1"/>
    <x v="0"/>
    <x v="0"/>
    <m/>
    <m/>
    <m/>
    <n v="38626"/>
    <n v="38626"/>
    <m/>
    <m/>
  </r>
  <r>
    <x v="3"/>
    <x v="0"/>
    <s v="OK"/>
    <e v="#N/A"/>
    <n v="153"/>
    <m/>
    <m/>
    <m/>
    <e v="#N/A"/>
    <s v="031851"/>
    <x v="5"/>
    <x v="1"/>
    <x v="0"/>
    <x v="0"/>
    <m/>
    <m/>
    <m/>
    <n v="7435"/>
    <n v="7435"/>
    <m/>
    <m/>
  </r>
  <r>
    <x v="3"/>
    <x v="0"/>
    <s v="OK"/>
    <e v="#N/A"/>
    <n v="153"/>
    <m/>
    <m/>
    <m/>
    <e v="#N/A"/>
    <s v="032020"/>
    <x v="6"/>
    <x v="1"/>
    <x v="0"/>
    <x v="0"/>
    <m/>
    <m/>
    <m/>
    <n v="47712"/>
    <n v="47712"/>
    <m/>
    <m/>
  </r>
  <r>
    <x v="3"/>
    <x v="0"/>
    <s v="OK"/>
    <e v="#N/A"/>
    <n v="153"/>
    <m/>
    <m/>
    <m/>
    <e v="#N/A"/>
    <s v="031901"/>
    <x v="7"/>
    <x v="2"/>
    <x v="0"/>
    <x v="0"/>
    <m/>
    <m/>
    <m/>
    <n v="54559"/>
    <n v="54559"/>
    <m/>
    <m/>
  </r>
  <r>
    <x v="3"/>
    <x v="0"/>
    <s v="No"/>
    <e v="#N/A"/>
    <n v="153"/>
    <m/>
    <m/>
    <m/>
    <e v="#N/A"/>
    <s v="032621"/>
    <x v="8"/>
    <x v="3"/>
    <x v="0"/>
    <x v="0"/>
    <m/>
    <m/>
    <m/>
    <n v="163488"/>
    <n v="163488"/>
    <m/>
    <m/>
  </r>
  <r>
    <x v="3"/>
    <x v="0"/>
    <s v="No"/>
    <e v="#N/A"/>
    <n v="106"/>
    <m/>
    <m/>
    <m/>
    <e v="#N/A"/>
    <s v="032880"/>
    <x v="9"/>
    <x v="2"/>
    <x v="0"/>
    <x v="0"/>
    <m/>
    <m/>
    <m/>
    <n v="33521"/>
    <n v="30750"/>
    <m/>
    <m/>
  </r>
  <r>
    <x v="3"/>
    <x v="0"/>
    <s v="OK"/>
    <e v="#N/A"/>
    <n v="153"/>
    <m/>
    <m/>
    <m/>
    <e v="#N/A"/>
    <s v="091081"/>
    <x v="10"/>
    <x v="4"/>
    <x v="1"/>
    <x v="0"/>
    <m/>
    <m/>
    <m/>
    <n v="5459"/>
    <n v="5459"/>
    <m/>
    <m/>
  </r>
  <r>
    <x v="3"/>
    <x v="0"/>
    <s v="No"/>
    <e v="#N/A"/>
    <n v="16"/>
    <m/>
    <m/>
    <m/>
    <e v="#N/A"/>
    <s v="091670"/>
    <x v="11"/>
    <x v="4"/>
    <x v="1"/>
    <x v="0"/>
    <m/>
    <m/>
    <m/>
    <n v="8406"/>
    <n v="2900"/>
    <m/>
    <m/>
  </r>
  <r>
    <x v="3"/>
    <x v="0"/>
    <s v="No"/>
    <e v="#N/A"/>
    <n v="104"/>
    <m/>
    <m/>
    <m/>
    <e v="#N/A"/>
    <s v="091290"/>
    <x v="12"/>
    <x v="5"/>
    <x v="1"/>
    <x v="0"/>
    <m/>
    <m/>
    <m/>
    <n v="277838"/>
    <n v="210000"/>
    <m/>
    <m/>
  </r>
  <r>
    <x v="3"/>
    <x v="0"/>
    <s v="No"/>
    <e v="#N/A"/>
    <n v="56"/>
    <m/>
    <m/>
    <m/>
    <s v="Yes"/>
    <s v="091340"/>
    <x v="13"/>
    <x v="6"/>
    <x v="1"/>
    <x v="0"/>
    <m/>
    <m/>
    <m/>
    <n v="4765"/>
    <n v="2691.25"/>
    <m/>
    <m/>
  </r>
  <r>
    <x v="3"/>
    <x v="0"/>
    <s v="OK"/>
    <e v="#N/A"/>
    <n v="153"/>
    <m/>
    <m/>
    <m/>
    <e v="#N/A"/>
    <s v="091390"/>
    <x v="14"/>
    <x v="6"/>
    <x v="1"/>
    <x v="0"/>
    <m/>
    <m/>
    <m/>
    <n v="43591"/>
    <n v="43591"/>
    <m/>
    <m/>
  </r>
  <r>
    <x v="3"/>
    <x v="0"/>
    <s v="No"/>
    <e v="#N/A"/>
    <n v="57"/>
    <m/>
    <m/>
    <m/>
    <e v="#N/A"/>
    <s v="091460"/>
    <x v="15"/>
    <x v="7"/>
    <x v="1"/>
    <x v="0"/>
    <m/>
    <m/>
    <m/>
    <n v="19835"/>
    <n v="12387"/>
    <m/>
    <m/>
  </r>
  <r>
    <x v="3"/>
    <x v="0"/>
    <s v="No"/>
    <e v="#N/A"/>
    <n v="51"/>
    <m/>
    <m/>
    <m/>
    <e v="#N/A"/>
    <s v="091940"/>
    <x v="16"/>
    <x v="7"/>
    <x v="1"/>
    <x v="0"/>
    <m/>
    <m/>
    <m/>
    <n v="19800"/>
    <n v="11000"/>
    <m/>
    <m/>
  </r>
  <r>
    <x v="3"/>
    <x v="0"/>
    <s v="OK"/>
    <e v="#N/A"/>
    <n v="153"/>
    <m/>
    <m/>
    <m/>
    <e v="#N/A"/>
    <s v="091580"/>
    <x v="17"/>
    <x v="7"/>
    <x v="1"/>
    <x v="0"/>
    <m/>
    <m/>
    <m/>
    <n v="17698"/>
    <n v="17698"/>
    <m/>
    <m/>
  </r>
  <r>
    <x v="3"/>
    <x v="0"/>
    <s v="No"/>
    <e v="#N/A"/>
    <n v="10"/>
    <m/>
    <m/>
    <m/>
    <e v="#N/A"/>
    <s v="091950"/>
    <x v="18"/>
    <x v="8"/>
    <x v="1"/>
    <x v="0"/>
    <m/>
    <m/>
    <m/>
    <n v="49704"/>
    <n v="6000"/>
    <m/>
    <m/>
  </r>
  <r>
    <x v="3"/>
    <x v="0"/>
    <s v="OK"/>
    <e v="#N/A"/>
    <n v="153"/>
    <m/>
    <m/>
    <m/>
    <s v="Yes"/>
    <s v="091551"/>
    <x v="19"/>
    <x v="8"/>
    <x v="1"/>
    <x v="0"/>
    <m/>
    <m/>
    <m/>
    <n v="84212"/>
    <n v="84212"/>
    <m/>
    <m/>
  </r>
  <r>
    <x v="3"/>
    <x v="0"/>
    <s v="OK"/>
    <e v="#N/A"/>
    <n v="153"/>
    <m/>
    <m/>
    <m/>
    <e v="#N/A"/>
    <s v="092900"/>
    <x v="20"/>
    <x v="8"/>
    <x v="1"/>
    <x v="0"/>
    <m/>
    <m/>
    <m/>
    <n v="14796"/>
    <n v="14796"/>
    <m/>
    <m/>
  </r>
  <r>
    <x v="3"/>
    <x v="0"/>
    <s v="OK"/>
    <e v="#N/A"/>
    <n v="153"/>
    <m/>
    <m/>
    <m/>
    <e v="#N/A"/>
    <s v="091920"/>
    <x v="21"/>
    <x v="9"/>
    <x v="1"/>
    <x v="0"/>
    <m/>
    <m/>
    <m/>
    <n v="62472"/>
    <n v="62472"/>
    <m/>
    <m/>
  </r>
  <r>
    <x v="3"/>
    <x v="0"/>
    <s v="OK"/>
    <e v="#N/A"/>
    <n v="153"/>
    <m/>
    <m/>
    <m/>
    <e v="#N/A"/>
    <s v="091990"/>
    <x v="22"/>
    <x v="6"/>
    <x v="1"/>
    <x v="0"/>
    <m/>
    <m/>
    <m/>
    <n v="19626"/>
    <n v="19626"/>
    <m/>
    <m/>
  </r>
  <r>
    <x v="3"/>
    <x v="0"/>
    <s v="OK"/>
    <e v="#N/A"/>
    <n v="330"/>
    <m/>
    <m/>
    <m/>
    <e v="#N/A"/>
    <s v="092061"/>
    <x v="23"/>
    <x v="10"/>
    <x v="1"/>
    <x v="0"/>
    <m/>
    <m/>
    <m/>
    <n v="1619"/>
    <n v="1619"/>
    <m/>
    <m/>
  </r>
  <r>
    <x v="3"/>
    <x v="0"/>
    <s v="OK"/>
    <e v="#N/A"/>
    <n v="153"/>
    <m/>
    <m/>
    <m/>
    <e v="#N/A"/>
    <s v="092250"/>
    <x v="24"/>
    <x v="4"/>
    <x v="1"/>
    <x v="0"/>
    <m/>
    <m/>
    <m/>
    <n v="41396"/>
    <n v="41396"/>
    <m/>
    <m/>
  </r>
  <r>
    <x v="3"/>
    <x v="0"/>
    <s v="OK"/>
    <e v="#N/A"/>
    <n v="153"/>
    <m/>
    <m/>
    <m/>
    <e v="#N/A"/>
    <s v="092260"/>
    <x v="25"/>
    <x v="5"/>
    <x v="1"/>
    <x v="0"/>
    <m/>
    <m/>
    <m/>
    <n v="18726"/>
    <n v="18726"/>
    <m/>
    <m/>
  </r>
  <r>
    <x v="3"/>
    <x v="0"/>
    <s v="OK"/>
    <e v="#N/A"/>
    <n v="323"/>
    <m/>
    <m/>
    <m/>
    <e v="#N/A"/>
    <s v="092470"/>
    <x v="26"/>
    <x v="10"/>
    <x v="1"/>
    <x v="0"/>
    <m/>
    <m/>
    <m/>
    <n v="49255"/>
    <n v="49255"/>
    <m/>
    <m/>
  </r>
  <r>
    <x v="3"/>
    <x v="0"/>
    <s v="OK"/>
    <e v="#N/A"/>
    <n v="329"/>
    <m/>
    <m/>
    <m/>
    <s v="Yes"/>
    <s v="092881"/>
    <x v="27"/>
    <x v="11"/>
    <x v="1"/>
    <x v="0"/>
    <m/>
    <m/>
    <m/>
    <n v="32583"/>
    <n v="32583"/>
    <m/>
    <m/>
  </r>
  <r>
    <x v="3"/>
    <x v="0"/>
    <s v="OK"/>
    <e v="#N/A"/>
    <n v="153"/>
    <m/>
    <m/>
    <m/>
    <e v="#N/A"/>
    <s v="100660"/>
    <x v="28"/>
    <x v="12"/>
    <x v="2"/>
    <x v="0"/>
    <m/>
    <m/>
    <m/>
    <n v="49473"/>
    <n v="49473"/>
    <m/>
    <m/>
  </r>
  <r>
    <x v="3"/>
    <x v="0"/>
    <s v="OK"/>
    <s v="LLF"/>
    <n v="153"/>
    <m/>
    <m/>
    <m/>
    <s v="Yes"/>
    <s v="100680"/>
    <x v="29"/>
    <x v="13"/>
    <x v="2"/>
    <x v="0"/>
    <m/>
    <m/>
    <m/>
    <n v="199047"/>
    <n v="199047"/>
    <m/>
    <m/>
  </r>
  <r>
    <x v="3"/>
    <x v="0"/>
    <s v="OK"/>
    <s v="LLF"/>
    <n v="153"/>
    <m/>
    <m/>
    <m/>
    <s v="Yes"/>
    <s v="100681"/>
    <x v="30"/>
    <x v="14"/>
    <x v="2"/>
    <x v="0"/>
    <m/>
    <m/>
    <m/>
    <n v="157150"/>
    <n v="157150"/>
    <m/>
    <m/>
  </r>
  <r>
    <x v="3"/>
    <x v="0"/>
    <s v="No"/>
    <e v="#N/A"/>
    <n v="109"/>
    <m/>
    <m/>
    <m/>
    <e v="#N/A"/>
    <s v="100790"/>
    <x v="31"/>
    <x v="15"/>
    <x v="2"/>
    <x v="0"/>
    <m/>
    <m/>
    <m/>
    <n v="66349"/>
    <n v="66349"/>
    <m/>
    <m/>
  </r>
  <r>
    <x v="3"/>
    <x v="0"/>
    <s v="OK"/>
    <e v="#N/A"/>
    <n v="153"/>
    <m/>
    <m/>
    <m/>
    <e v="#N/A"/>
    <s v="100791"/>
    <x v="32"/>
    <x v="16"/>
    <x v="2"/>
    <x v="0"/>
    <m/>
    <m/>
    <m/>
    <n v="67505"/>
    <n v="67505"/>
    <m/>
    <m/>
  </r>
  <r>
    <x v="3"/>
    <x v="0"/>
    <s v="OK"/>
    <e v="#N/A"/>
    <n v="153"/>
    <m/>
    <m/>
    <m/>
    <e v="#N/A"/>
    <s v="101800"/>
    <x v="33"/>
    <x v="17"/>
    <x v="2"/>
    <x v="0"/>
    <m/>
    <m/>
    <m/>
    <n v="52387"/>
    <n v="52387"/>
    <m/>
    <m/>
  </r>
  <r>
    <x v="3"/>
    <x v="0"/>
    <s v="OK"/>
    <e v="#N/A"/>
    <n v="153"/>
    <m/>
    <m/>
    <m/>
    <e v="#N/A"/>
    <s v="102100"/>
    <x v="34"/>
    <x v="18"/>
    <x v="2"/>
    <x v="0"/>
    <m/>
    <m/>
    <m/>
    <n v="95940"/>
    <n v="95940"/>
    <m/>
    <m/>
  </r>
  <r>
    <x v="3"/>
    <x v="0"/>
    <s v="OK"/>
    <e v="#N/A"/>
    <n v="153"/>
    <m/>
    <m/>
    <m/>
    <e v="#N/A"/>
    <s v="100490"/>
    <x v="35"/>
    <x v="19"/>
    <x v="2"/>
    <x v="0"/>
    <m/>
    <m/>
    <m/>
    <n v="49473"/>
    <n v="49473"/>
    <m/>
    <m/>
  </r>
  <r>
    <x v="3"/>
    <x v="0"/>
    <s v="No"/>
    <e v="#N/A"/>
    <n v="88"/>
    <m/>
    <m/>
    <m/>
    <e v="#N/A"/>
    <s v="102300"/>
    <x v="36"/>
    <x v="12"/>
    <x v="2"/>
    <x v="0"/>
    <m/>
    <m/>
    <m/>
    <n v="46236"/>
    <n v="44883"/>
    <m/>
    <m/>
  </r>
  <r>
    <x v="3"/>
    <x v="0"/>
    <s v="OK"/>
    <e v="#N/A"/>
    <n v="153"/>
    <m/>
    <m/>
    <m/>
    <e v="#N/A"/>
    <s v="112180"/>
    <x v="37"/>
    <x v="20"/>
    <x v="3"/>
    <x v="0"/>
    <m/>
    <m/>
    <m/>
    <n v="78139"/>
    <n v="78139"/>
    <m/>
    <m/>
  </r>
  <r>
    <x v="3"/>
    <x v="0"/>
    <s v="OK"/>
    <e v="#N/A"/>
    <n v="153"/>
    <m/>
    <m/>
    <m/>
    <e v="#N/A"/>
    <s v="112211"/>
    <x v="38"/>
    <x v="21"/>
    <x v="3"/>
    <x v="0"/>
    <m/>
    <m/>
    <m/>
    <n v="67072"/>
    <n v="67072"/>
    <m/>
    <m/>
  </r>
  <r>
    <x v="3"/>
    <x v="0"/>
    <s v="OK"/>
    <e v="#N/A"/>
    <n v="153"/>
    <m/>
    <m/>
    <m/>
    <e v="#N/A"/>
    <s v="112191"/>
    <x v="39"/>
    <x v="22"/>
    <x v="3"/>
    <x v="0"/>
    <m/>
    <m/>
    <m/>
    <n v="63259"/>
    <n v="63259"/>
    <m/>
    <m/>
  </r>
  <r>
    <x v="3"/>
    <x v="0"/>
    <s v="OK"/>
    <e v="#N/A"/>
    <n v="153"/>
    <m/>
    <m/>
    <m/>
    <e v="#N/A"/>
    <s v="112200"/>
    <x v="40"/>
    <x v="23"/>
    <x v="3"/>
    <x v="0"/>
    <m/>
    <m/>
    <m/>
    <n v="77280"/>
    <n v="77280"/>
    <m/>
    <m/>
  </r>
  <r>
    <x v="3"/>
    <x v="0"/>
    <s v="OK"/>
    <e v="#N/A"/>
    <n v="153"/>
    <m/>
    <m/>
    <m/>
    <s v="Yes"/>
    <s v="112210"/>
    <x v="41"/>
    <x v="24"/>
    <x v="3"/>
    <x v="0"/>
    <m/>
    <m/>
    <m/>
    <n v="170133"/>
    <n v="170133"/>
    <m/>
    <m/>
  </r>
  <r>
    <x v="3"/>
    <x v="0"/>
    <s v="No"/>
    <e v="#N/A"/>
    <n v="138"/>
    <m/>
    <m/>
    <m/>
    <e v="#N/A"/>
    <s v="112220"/>
    <x v="42"/>
    <x v="25"/>
    <x v="3"/>
    <x v="0"/>
    <m/>
    <m/>
    <m/>
    <n v="105311"/>
    <n v="105311"/>
    <m/>
    <m/>
  </r>
  <r>
    <x v="3"/>
    <x v="0"/>
    <s v="OK"/>
    <e v="#N/A"/>
    <n v="153"/>
    <m/>
    <m/>
    <m/>
    <e v="#N/A"/>
    <s v="112230"/>
    <x v="43"/>
    <x v="26"/>
    <x v="3"/>
    <x v="0"/>
    <m/>
    <m/>
    <m/>
    <n v="57743"/>
    <n v="57743"/>
    <m/>
    <m/>
  </r>
  <r>
    <x v="3"/>
    <x v="0"/>
    <s v="OK"/>
    <e v="#N/A"/>
    <n v="153"/>
    <m/>
    <m/>
    <m/>
    <e v="#N/A"/>
    <s v="112240"/>
    <x v="44"/>
    <x v="27"/>
    <x v="3"/>
    <x v="0"/>
    <m/>
    <m/>
    <m/>
    <n v="80967"/>
    <n v="80967"/>
    <m/>
    <m/>
  </r>
  <r>
    <x v="3"/>
    <x v="0"/>
    <s v="OK"/>
    <e v="#N/A"/>
    <n v="153"/>
    <m/>
    <m/>
    <m/>
    <e v="#N/A"/>
    <s v="110040"/>
    <x v="45"/>
    <x v="28"/>
    <x v="3"/>
    <x v="0"/>
    <m/>
    <m/>
    <m/>
    <n v="55021"/>
    <n v="55021"/>
    <m/>
    <m/>
  </r>
  <r>
    <x v="3"/>
    <x v="0"/>
    <s v="OK"/>
    <e v="#N/A"/>
    <n v="153"/>
    <m/>
    <m/>
    <m/>
    <e v="#N/A"/>
    <s v="110531"/>
    <x v="46"/>
    <x v="29"/>
    <x v="3"/>
    <x v="0"/>
    <m/>
    <m/>
    <m/>
    <n v="57102"/>
    <n v="57102"/>
    <m/>
    <m/>
  </r>
  <r>
    <x v="3"/>
    <x v="0"/>
    <s v="OK"/>
    <e v="#N/A"/>
    <n v="153"/>
    <m/>
    <m/>
    <m/>
    <e v="#N/A"/>
    <s v="110750"/>
    <x v="47"/>
    <x v="30"/>
    <x v="3"/>
    <x v="0"/>
    <m/>
    <m/>
    <m/>
    <n v="66580"/>
    <n v="66580"/>
    <m/>
    <m/>
  </r>
  <r>
    <x v="3"/>
    <x v="0"/>
    <s v="No"/>
    <e v="#N/A"/>
    <n v="75"/>
    <m/>
    <m/>
    <m/>
    <e v="#N/A"/>
    <s v="110740"/>
    <x v="48"/>
    <x v="31"/>
    <x v="3"/>
    <x v="0"/>
    <m/>
    <m/>
    <m/>
    <n v="55946"/>
    <n v="43000"/>
    <m/>
    <m/>
  </r>
  <r>
    <x v="3"/>
    <x v="0"/>
    <s v="OK"/>
    <e v="#N/A"/>
    <n v="153"/>
    <m/>
    <m/>
    <m/>
    <e v="#N/A"/>
    <s v="110980"/>
    <x v="49"/>
    <x v="32"/>
    <x v="3"/>
    <x v="0"/>
    <m/>
    <m/>
    <m/>
    <n v="57593"/>
    <n v="57593"/>
    <m/>
    <m/>
  </r>
  <r>
    <x v="3"/>
    <x v="0"/>
    <s v="OK"/>
    <e v="#N/A"/>
    <n v="153"/>
    <m/>
    <m/>
    <m/>
    <e v="#N/A"/>
    <s v="112060"/>
    <x v="50"/>
    <x v="28"/>
    <x v="3"/>
    <x v="0"/>
    <m/>
    <m/>
    <m/>
    <n v="126405"/>
    <n v="126405"/>
    <m/>
    <m/>
  </r>
  <r>
    <x v="3"/>
    <x v="0"/>
    <s v="No"/>
    <e v="#N/A"/>
    <n v="74"/>
    <m/>
    <m/>
    <m/>
    <e v="#N/A"/>
    <s v="112340"/>
    <x v="51"/>
    <x v="28"/>
    <x v="3"/>
    <x v="0"/>
    <m/>
    <m/>
    <m/>
    <n v="38191"/>
    <n v="22749"/>
    <m/>
    <m/>
  </r>
  <r>
    <x v="3"/>
    <x v="0"/>
    <s v="OK"/>
    <e v="#N/A"/>
    <n v="153"/>
    <m/>
    <m/>
    <m/>
    <e v="#N/A"/>
    <s v="130010"/>
    <x v="52"/>
    <x v="33"/>
    <x v="4"/>
    <x v="0"/>
    <m/>
    <m/>
    <m/>
    <n v="101489"/>
    <n v="101489"/>
    <m/>
    <m/>
  </r>
  <r>
    <x v="3"/>
    <x v="0"/>
    <s v="OK"/>
    <e v="#N/A"/>
    <n v="153"/>
    <m/>
    <m/>
    <m/>
    <e v="#N/A"/>
    <s v="131500"/>
    <x v="53"/>
    <x v="34"/>
    <x v="4"/>
    <x v="0"/>
    <m/>
    <m/>
    <m/>
    <n v="40634"/>
    <n v="40634"/>
    <m/>
    <m/>
  </r>
  <r>
    <x v="3"/>
    <x v="0"/>
    <s v="No"/>
    <e v="#N/A"/>
    <n v="112"/>
    <m/>
    <m/>
    <m/>
    <e v="#N/A"/>
    <s v="131520"/>
    <x v="54"/>
    <x v="35"/>
    <x v="4"/>
    <x v="0"/>
    <m/>
    <m/>
    <m/>
    <n v="43172"/>
    <n v="43172"/>
    <m/>
    <m/>
  </r>
  <r>
    <x v="3"/>
    <x v="0"/>
    <s v="OK"/>
    <e v="#N/A"/>
    <n v="153"/>
    <m/>
    <m/>
    <m/>
    <e v="#N/A"/>
    <s v="131951"/>
    <x v="55"/>
    <x v="36"/>
    <x v="4"/>
    <x v="0"/>
    <m/>
    <m/>
    <m/>
    <n v="25767"/>
    <n v="25767"/>
    <m/>
    <m/>
  </r>
  <r>
    <x v="3"/>
    <x v="0"/>
    <s v="OK"/>
    <e v="#N/A"/>
    <n v="153"/>
    <m/>
    <m/>
    <m/>
    <e v="#N/A"/>
    <s v="131960"/>
    <x v="56"/>
    <x v="37"/>
    <x v="4"/>
    <x v="0"/>
    <m/>
    <m/>
    <m/>
    <n v="44685"/>
    <n v="44685"/>
    <m/>
    <m/>
  </r>
  <r>
    <x v="3"/>
    <x v="0"/>
    <s v="No"/>
    <e v="#N/A"/>
    <n v="69"/>
    <m/>
    <m/>
    <m/>
    <s v="Yes"/>
    <s v="132730"/>
    <x v="57"/>
    <x v="38"/>
    <x v="4"/>
    <x v="0"/>
    <m/>
    <m/>
    <m/>
    <n v="53172"/>
    <n v="50173"/>
    <m/>
    <m/>
  </r>
  <r>
    <x v="3"/>
    <x v="0"/>
    <s v="OK"/>
    <e v="#N/A"/>
    <n v="153"/>
    <m/>
    <m/>
    <m/>
    <e v="#N/A"/>
    <s v="132740"/>
    <x v="58"/>
    <x v="39"/>
    <x v="4"/>
    <x v="0"/>
    <m/>
    <m/>
    <m/>
    <n v="34677"/>
    <n v="34677"/>
    <m/>
    <m/>
  </r>
  <r>
    <x v="3"/>
    <x v="0"/>
    <s v="No"/>
    <e v="#N/A"/>
    <n v="131"/>
    <m/>
    <m/>
    <m/>
    <s v="Yes"/>
    <s v="132760"/>
    <x v="59"/>
    <x v="40"/>
    <x v="4"/>
    <x v="0"/>
    <m/>
    <m/>
    <m/>
    <n v="29059"/>
    <n v="29059"/>
    <m/>
    <m/>
  </r>
  <r>
    <x v="3"/>
    <x v="0"/>
    <s v="OK"/>
    <e v="#N/A"/>
    <n v="153"/>
    <m/>
    <m/>
    <m/>
    <e v="#N/A"/>
    <s v="132761"/>
    <x v="60"/>
    <x v="41"/>
    <x v="4"/>
    <x v="0"/>
    <m/>
    <m/>
    <m/>
    <n v="117019"/>
    <n v="117019"/>
    <m/>
    <m/>
  </r>
  <r>
    <x v="3"/>
    <x v="0"/>
    <s v="OK"/>
    <e v="#N/A"/>
    <n v="153"/>
    <m/>
    <m/>
    <m/>
    <e v="#N/A"/>
    <s v="132770"/>
    <x v="61"/>
    <x v="42"/>
    <x v="4"/>
    <x v="0"/>
    <m/>
    <m/>
    <m/>
    <n v="101379"/>
    <n v="101379"/>
    <m/>
    <m/>
  </r>
  <r>
    <x v="3"/>
    <x v="0"/>
    <s v="OK"/>
    <e v="#N/A"/>
    <n v="153"/>
    <m/>
    <m/>
    <m/>
    <e v="#N/A"/>
    <s v="132780"/>
    <x v="62"/>
    <x v="43"/>
    <x v="4"/>
    <x v="0"/>
    <m/>
    <m/>
    <m/>
    <n v="53130"/>
    <n v="53130"/>
    <m/>
    <m/>
  </r>
  <r>
    <x v="3"/>
    <x v="0"/>
    <s v="No"/>
    <e v="#N/A"/>
    <n v="129"/>
    <m/>
    <m/>
    <m/>
    <s v="Yes"/>
    <s v="132781"/>
    <x v="63"/>
    <x v="44"/>
    <x v="4"/>
    <x v="0"/>
    <m/>
    <m/>
    <m/>
    <n v="41075"/>
    <n v="33820"/>
    <m/>
    <m/>
  </r>
  <r>
    <x v="3"/>
    <x v="0"/>
    <s v="OK"/>
    <e v="#N/A"/>
    <n v="321"/>
    <m/>
    <m/>
    <m/>
    <e v="#N/A"/>
    <s v="130570"/>
    <x v="64"/>
    <x v="45"/>
    <x v="4"/>
    <x v="0"/>
    <m/>
    <m/>
    <m/>
    <n v="124338"/>
    <n v="124338"/>
    <m/>
    <m/>
  </r>
  <r>
    <x v="3"/>
    <x v="0"/>
    <s v="No"/>
    <e v="#N/A"/>
    <n v="85"/>
    <m/>
    <m/>
    <m/>
    <e v="#N/A"/>
    <s v="130580"/>
    <x v="65"/>
    <x v="46"/>
    <x v="4"/>
    <x v="0"/>
    <m/>
    <m/>
    <m/>
    <n v="53634"/>
    <n v="38634"/>
    <m/>
    <m/>
  </r>
  <r>
    <x v="3"/>
    <x v="0"/>
    <s v="No"/>
    <e v="#N/A"/>
    <n v="12"/>
    <m/>
    <m/>
    <m/>
    <e v="#N/A"/>
    <s v="140150"/>
    <x v="66"/>
    <x v="47"/>
    <x v="5"/>
    <x v="0"/>
    <m/>
    <m/>
    <m/>
    <n v="5436"/>
    <n v="1210"/>
    <m/>
    <m/>
  </r>
  <r>
    <x v="3"/>
    <x v="0"/>
    <s v="OK"/>
    <e v="#N/A"/>
    <n v="153"/>
    <m/>
    <m/>
    <m/>
    <e v="#N/A"/>
    <s v="141440"/>
    <x v="67"/>
    <x v="47"/>
    <x v="5"/>
    <x v="0"/>
    <m/>
    <m/>
    <m/>
    <n v="39633"/>
    <n v="39633"/>
    <m/>
    <m/>
  </r>
  <r>
    <x v="3"/>
    <x v="0"/>
    <s v="No"/>
    <e v="#N/A"/>
    <n v="117"/>
    <m/>
    <m/>
    <m/>
    <e v="#N/A"/>
    <s v="140960"/>
    <x v="68"/>
    <x v="48"/>
    <x v="5"/>
    <x v="0"/>
    <m/>
    <m/>
    <m/>
    <n v="34868"/>
    <n v="32868"/>
    <m/>
    <m/>
  </r>
  <r>
    <x v="3"/>
    <x v="0"/>
    <s v="OK"/>
    <e v="#N/A"/>
    <n v="153"/>
    <m/>
    <m/>
    <m/>
    <e v="#N/A"/>
    <s v="141100"/>
    <x v="69"/>
    <x v="49"/>
    <x v="5"/>
    <x v="0"/>
    <m/>
    <m/>
    <m/>
    <n v="107731"/>
    <n v="107731"/>
    <m/>
    <m/>
  </r>
  <r>
    <x v="3"/>
    <x v="0"/>
    <s v="OK"/>
    <e v="#N/A"/>
    <n v="153"/>
    <m/>
    <m/>
    <m/>
    <e v="#N/A"/>
    <s v="141110"/>
    <x v="70"/>
    <x v="50"/>
    <x v="5"/>
    <x v="0"/>
    <m/>
    <m/>
    <m/>
    <n v="270103"/>
    <n v="270103"/>
    <m/>
    <m/>
  </r>
  <r>
    <x v="3"/>
    <x v="0"/>
    <s v="OK"/>
    <e v="#N/A"/>
    <n v="149"/>
    <m/>
    <m/>
    <m/>
    <e v="#N/A"/>
    <s v="141760"/>
    <x v="71"/>
    <x v="48"/>
    <x v="5"/>
    <x v="0"/>
    <m/>
    <m/>
    <m/>
    <n v="31210"/>
    <n v="31210"/>
    <m/>
    <m/>
  </r>
  <r>
    <x v="3"/>
    <x v="0"/>
    <s v="OK"/>
    <e v="#N/A"/>
    <n v="153"/>
    <m/>
    <m/>
    <m/>
    <e v="#N/A"/>
    <s v="142080"/>
    <x v="72"/>
    <x v="51"/>
    <x v="5"/>
    <x v="0"/>
    <m/>
    <m/>
    <m/>
    <n v="133160"/>
    <n v="133160"/>
    <m/>
    <m/>
  </r>
  <r>
    <x v="3"/>
    <x v="0"/>
    <s v="OK"/>
    <e v="#N/A"/>
    <n v="153"/>
    <m/>
    <m/>
    <m/>
    <e v="#N/A"/>
    <s v="142280"/>
    <x v="73"/>
    <x v="52"/>
    <x v="5"/>
    <x v="0"/>
    <m/>
    <m/>
    <m/>
    <n v="43520"/>
    <n v="43520"/>
    <m/>
    <m/>
  </r>
  <r>
    <x v="3"/>
    <x v="0"/>
    <s v="OK"/>
    <e v="#N/A"/>
    <n v="153"/>
    <m/>
    <m/>
    <m/>
    <e v="#N/A"/>
    <s v="142860"/>
    <x v="74"/>
    <x v="53"/>
    <x v="5"/>
    <x v="0"/>
    <m/>
    <m/>
    <m/>
    <n v="101951"/>
    <n v="101951"/>
    <m/>
    <m/>
  </r>
  <r>
    <x v="3"/>
    <x v="0"/>
    <s v="OK"/>
    <e v="#N/A"/>
    <n v="153"/>
    <m/>
    <m/>
    <m/>
    <e v="#N/A"/>
    <s v="231171"/>
    <x v="75"/>
    <x v="54"/>
    <x v="6"/>
    <x v="0"/>
    <m/>
    <m/>
    <m/>
    <n v="51091"/>
    <n v="51091"/>
    <m/>
    <m/>
  </r>
  <r>
    <x v="3"/>
    <x v="0"/>
    <s v="No"/>
    <e v="#N/A"/>
    <n v="127"/>
    <m/>
    <m/>
    <m/>
    <e v="#N/A"/>
    <s v="231172"/>
    <x v="76"/>
    <x v="54"/>
    <x v="6"/>
    <x v="0"/>
    <m/>
    <m/>
    <m/>
    <n v="31619"/>
    <n v="27728"/>
    <m/>
    <m/>
  </r>
  <r>
    <x v="3"/>
    <x v="0"/>
    <s v="OK"/>
    <e v="#N/A"/>
    <n v="153"/>
    <m/>
    <m/>
    <m/>
    <e v="#N/A"/>
    <s v="231173"/>
    <x v="77"/>
    <x v="54"/>
    <x v="6"/>
    <x v="0"/>
    <m/>
    <m/>
    <m/>
    <n v="39722"/>
    <n v="39722"/>
    <m/>
    <m/>
  </r>
  <r>
    <x v="3"/>
    <x v="0"/>
    <s v="No"/>
    <e v="#N/A"/>
    <n v="11"/>
    <m/>
    <m/>
    <m/>
    <e v="#N/A"/>
    <s v="231174"/>
    <x v="78"/>
    <x v="54"/>
    <x v="6"/>
    <x v="0"/>
    <m/>
    <m/>
    <m/>
    <n v="32290"/>
    <n v="12600"/>
    <m/>
    <m/>
  </r>
  <r>
    <x v="3"/>
    <x v="0"/>
    <s v="No"/>
    <e v="#N/A"/>
    <n v="99"/>
    <m/>
    <m/>
    <m/>
    <e v="#N/A"/>
    <s v="230500"/>
    <x v="79"/>
    <x v="55"/>
    <x v="6"/>
    <x v="0"/>
    <m/>
    <m/>
    <m/>
    <n v="86000"/>
    <n v="35835"/>
    <m/>
    <m/>
  </r>
  <r>
    <x v="3"/>
    <x v="0"/>
    <s v="OK"/>
    <e v="#N/A"/>
    <n v="153"/>
    <m/>
    <m/>
    <m/>
    <e v="#N/A"/>
    <s v="230501"/>
    <x v="80"/>
    <x v="55"/>
    <x v="6"/>
    <x v="0"/>
    <m/>
    <m/>
    <m/>
    <n v="4151"/>
    <n v="4151"/>
    <m/>
    <m/>
  </r>
  <r>
    <x v="3"/>
    <x v="0"/>
    <s v="OK"/>
    <e v="#N/A"/>
    <n v="153"/>
    <m/>
    <m/>
    <m/>
    <e v="#N/A"/>
    <s v="230641"/>
    <x v="81"/>
    <x v="56"/>
    <x v="6"/>
    <x v="0"/>
    <m/>
    <m/>
    <m/>
    <n v="45543"/>
    <n v="45543"/>
    <m/>
    <m/>
  </r>
  <r>
    <x v="3"/>
    <x v="0"/>
    <s v="No"/>
    <e v="#N/A"/>
    <n v="41"/>
    <m/>
    <m/>
    <m/>
    <e v="#N/A"/>
    <s v="230642"/>
    <x v="82"/>
    <x v="56"/>
    <x v="6"/>
    <x v="0"/>
    <m/>
    <m/>
    <m/>
    <n v="24677"/>
    <n v="7500"/>
    <m/>
    <m/>
  </r>
  <r>
    <x v="3"/>
    <x v="0"/>
    <s v="OK"/>
    <e v="#N/A"/>
    <n v="153"/>
    <m/>
    <m/>
    <m/>
    <e v="#N/A"/>
    <s v="230643"/>
    <x v="83"/>
    <x v="56"/>
    <x v="6"/>
    <x v="0"/>
    <m/>
    <m/>
    <m/>
    <n v="62449"/>
    <n v="62449"/>
    <m/>
    <m/>
  </r>
  <r>
    <x v="3"/>
    <x v="0"/>
    <s v="OK"/>
    <e v="#N/A"/>
    <n v="153"/>
    <m/>
    <m/>
    <m/>
    <e v="#N/A"/>
    <s v="231450"/>
    <x v="84"/>
    <x v="56"/>
    <x v="6"/>
    <x v="0"/>
    <m/>
    <m/>
    <m/>
    <n v="53172"/>
    <n v="53172"/>
    <m/>
    <m/>
  </r>
  <r>
    <x v="3"/>
    <x v="0"/>
    <s v="OK"/>
    <e v="#N/A"/>
    <n v="153"/>
    <m/>
    <m/>
    <m/>
    <e v="#N/A"/>
    <s v="020672"/>
    <x v="85"/>
    <x v="57"/>
    <x v="7"/>
    <x v="1"/>
    <m/>
    <m/>
    <m/>
    <n v="132143"/>
    <n v="132143"/>
    <m/>
    <m/>
  </r>
  <r>
    <x v="3"/>
    <x v="0"/>
    <s v="No"/>
    <e v="#N/A"/>
    <n v="153"/>
    <m/>
    <m/>
    <m/>
    <e v="#N/A"/>
    <s v="020850"/>
    <x v="86"/>
    <x v="58"/>
    <x v="7"/>
    <x v="1"/>
    <m/>
    <m/>
    <m/>
    <n v="71700"/>
    <n v="71700"/>
    <m/>
    <m/>
  </r>
  <r>
    <x v="3"/>
    <x v="0"/>
    <s v="OK"/>
    <e v="#N/A"/>
    <n v="153"/>
    <m/>
    <m/>
    <m/>
    <e v="#N/A"/>
    <s v="021640"/>
    <x v="87"/>
    <x v="59"/>
    <x v="7"/>
    <x v="1"/>
    <m/>
    <m/>
    <m/>
    <n v="65008"/>
    <n v="65008"/>
    <m/>
    <m/>
  </r>
  <r>
    <x v="3"/>
    <x v="0"/>
    <s v="No"/>
    <e v="#N/A"/>
    <n v="8"/>
    <m/>
    <m/>
    <m/>
    <e v="#N/A"/>
    <s v="021750"/>
    <x v="88"/>
    <x v="60"/>
    <x v="7"/>
    <x v="1"/>
    <m/>
    <m/>
    <m/>
    <n v="106409"/>
    <n v="48194"/>
    <m/>
    <m/>
  </r>
  <r>
    <x v="3"/>
    <x v="0"/>
    <s v="OK"/>
    <e v="#N/A"/>
    <n v="140"/>
    <m/>
    <m/>
    <m/>
    <e v="#N/A"/>
    <s v="021860"/>
    <x v="89"/>
    <x v="61"/>
    <x v="7"/>
    <x v="1"/>
    <m/>
    <m/>
    <m/>
    <n v="68199"/>
    <n v="68199"/>
    <m/>
    <m/>
  </r>
  <r>
    <x v="3"/>
    <x v="0"/>
    <s v="OK"/>
    <e v="#N/A"/>
    <n v="153"/>
    <m/>
    <m/>
    <m/>
    <e v="#N/A"/>
    <s v="020201"/>
    <x v="90"/>
    <x v="62"/>
    <x v="7"/>
    <x v="1"/>
    <m/>
    <m/>
    <m/>
    <n v="65816"/>
    <n v="65816"/>
    <m/>
    <m/>
  </r>
  <r>
    <x v="3"/>
    <x v="0"/>
    <s v="OK"/>
    <e v="#N/A"/>
    <n v="115"/>
    <m/>
    <m/>
    <m/>
    <e v="#N/A"/>
    <s v="022110"/>
    <x v="91"/>
    <x v="63"/>
    <x v="7"/>
    <x v="1"/>
    <m/>
    <m/>
    <m/>
    <n v="4855"/>
    <n v="4855"/>
    <m/>
    <m/>
  </r>
  <r>
    <x v="3"/>
    <x v="0"/>
    <s v="OK"/>
    <e v="#N/A"/>
    <n v="153"/>
    <m/>
    <m/>
    <m/>
    <e v="#N/A"/>
    <s v="022363"/>
    <x v="92"/>
    <x v="63"/>
    <x v="7"/>
    <x v="1"/>
    <m/>
    <m/>
    <m/>
    <n v="6689"/>
    <n v="6689"/>
    <m/>
    <m/>
  </r>
  <r>
    <x v="3"/>
    <x v="0"/>
    <s v="OK"/>
    <e v="#N/A"/>
    <n v="153"/>
    <m/>
    <m/>
    <m/>
    <e v="#N/A"/>
    <s v="022362"/>
    <x v="93"/>
    <x v="64"/>
    <x v="7"/>
    <x v="1"/>
    <m/>
    <m/>
    <m/>
    <n v="65887"/>
    <n v="65887"/>
    <m/>
    <m/>
  </r>
  <r>
    <x v="3"/>
    <x v="0"/>
    <s v="No"/>
    <e v="#N/A"/>
    <n v="55"/>
    <m/>
    <m/>
    <m/>
    <e v="#N/A"/>
    <s v="022600"/>
    <x v="94"/>
    <x v="65"/>
    <x v="7"/>
    <x v="1"/>
    <m/>
    <m/>
    <m/>
    <n v="78602"/>
    <n v="70028.9800000041"/>
    <m/>
    <m/>
  </r>
  <r>
    <x v="3"/>
    <x v="0"/>
    <s v="No"/>
    <e v="#N/A"/>
    <n v="34"/>
    <m/>
    <m/>
    <m/>
    <e v="#N/A"/>
    <s v="020470"/>
    <x v="95"/>
    <x v="66"/>
    <x v="7"/>
    <x v="1"/>
    <m/>
    <m/>
    <m/>
    <n v="96428"/>
    <n v="65499.999999970198"/>
    <m/>
    <m/>
  </r>
  <r>
    <x v="3"/>
    <x v="0"/>
    <s v="No"/>
    <e v="#N/A"/>
    <n v="5"/>
    <m/>
    <m/>
    <m/>
    <e v="#N/A"/>
    <s v="040020"/>
    <x v="96"/>
    <x v="67"/>
    <x v="8"/>
    <x v="1"/>
    <m/>
    <m/>
    <m/>
    <n v="11633"/>
    <n v="11633.02"/>
    <m/>
    <m/>
  </r>
  <r>
    <x v="3"/>
    <x v="0"/>
    <s v="No"/>
    <e v="#N/A"/>
    <n v="48"/>
    <m/>
    <m/>
    <m/>
    <e v="#N/A"/>
    <s v="041630"/>
    <x v="97"/>
    <x v="67"/>
    <x v="8"/>
    <x v="1"/>
    <m/>
    <m/>
    <m/>
    <n v="16515"/>
    <n v="13005"/>
    <m/>
    <m/>
  </r>
  <r>
    <x v="3"/>
    <x v="0"/>
    <s v="No"/>
    <e v="#N/A"/>
    <n v="39"/>
    <m/>
    <m/>
    <m/>
    <e v="#N/A"/>
    <s v="042550"/>
    <x v="98"/>
    <x v="68"/>
    <x v="8"/>
    <x v="1"/>
    <m/>
    <m/>
    <m/>
    <n v="32384"/>
    <n v="21000"/>
    <m/>
    <m/>
  </r>
  <r>
    <x v="3"/>
    <x v="0"/>
    <s v="OK"/>
    <e v="#N/A"/>
    <n v="153"/>
    <m/>
    <m/>
    <m/>
    <e v="#N/A"/>
    <s v="040430"/>
    <x v="99"/>
    <x v="69"/>
    <x v="8"/>
    <x v="1"/>
    <m/>
    <m/>
    <m/>
    <n v="116053"/>
    <n v="116053"/>
    <m/>
    <m/>
  </r>
  <r>
    <x v="3"/>
    <x v="0"/>
    <s v="No"/>
    <e v="#N/A"/>
    <n v="44"/>
    <m/>
    <m/>
    <m/>
    <e v="#N/A"/>
    <s v="040520"/>
    <x v="100"/>
    <x v="70"/>
    <x v="8"/>
    <x v="1"/>
    <m/>
    <m/>
    <m/>
    <n v="35243"/>
    <n v="12629.34999999404"/>
    <m/>
    <m/>
  </r>
  <r>
    <x v="3"/>
    <x v="0"/>
    <s v="No"/>
    <e v="#N/A"/>
    <n v="29"/>
    <m/>
    <m/>
    <m/>
    <e v="#N/A"/>
    <s v="040990"/>
    <x v="101"/>
    <x v="70"/>
    <x v="8"/>
    <x v="1"/>
    <m/>
    <m/>
    <m/>
    <n v="11881"/>
    <n v="2415"/>
    <m/>
    <m/>
  </r>
  <r>
    <x v="3"/>
    <x v="0"/>
    <s v="No"/>
    <e v="#N/A"/>
    <n v="105"/>
    <m/>
    <m/>
    <m/>
    <e v="#N/A"/>
    <s v="042451"/>
    <x v="102"/>
    <x v="70"/>
    <x v="8"/>
    <x v="1"/>
    <m/>
    <m/>
    <m/>
    <n v="3942"/>
    <n v="3379.7999999998137"/>
    <m/>
    <m/>
  </r>
  <r>
    <x v="3"/>
    <x v="0"/>
    <s v="No"/>
    <e v="#N/A"/>
    <n v="28"/>
    <m/>
    <m/>
    <m/>
    <e v="#N/A"/>
    <s v="041000"/>
    <x v="103"/>
    <x v="71"/>
    <x v="8"/>
    <x v="1"/>
    <m/>
    <m/>
    <m/>
    <n v="8872"/>
    <n v="3000"/>
    <m/>
    <m/>
  </r>
  <r>
    <x v="3"/>
    <x v="0"/>
    <s v="OK"/>
    <e v="#N/A"/>
    <n v="122"/>
    <m/>
    <m/>
    <m/>
    <e v="#N/A"/>
    <s v="041250"/>
    <x v="104"/>
    <x v="71"/>
    <x v="8"/>
    <x v="1"/>
    <m/>
    <m/>
    <m/>
    <n v="31479"/>
    <n v="31478.9999999926"/>
    <m/>
    <m/>
  </r>
  <r>
    <x v="3"/>
    <x v="0"/>
    <s v="No"/>
    <e v="#N/A"/>
    <n v="100"/>
    <m/>
    <m/>
    <m/>
    <e v="#N/A"/>
    <s v="041300"/>
    <x v="105"/>
    <x v="72"/>
    <x v="8"/>
    <x v="1"/>
    <m/>
    <m/>
    <m/>
    <n v="61726"/>
    <n v="30863"/>
    <m/>
    <m/>
  </r>
  <r>
    <x v="3"/>
    <x v="0"/>
    <s v="No"/>
    <e v="#N/A"/>
    <n v="70"/>
    <m/>
    <m/>
    <m/>
    <e v="#N/A"/>
    <s v="041850"/>
    <x v="106"/>
    <x v="67"/>
    <x v="8"/>
    <x v="1"/>
    <m/>
    <m/>
    <m/>
    <n v="55538"/>
    <n v="39900"/>
    <m/>
    <m/>
  </r>
  <r>
    <x v="3"/>
    <x v="0"/>
    <s v="OK"/>
    <e v="#N/A"/>
    <n v="153"/>
    <m/>
    <m/>
    <m/>
    <e v="#N/A"/>
    <s v="042310"/>
    <x v="107"/>
    <x v="73"/>
    <x v="8"/>
    <x v="1"/>
    <m/>
    <m/>
    <m/>
    <n v="70313"/>
    <n v="70313"/>
    <m/>
    <m/>
  </r>
  <r>
    <x v="3"/>
    <x v="0"/>
    <s v="OK"/>
    <e v="#N/A"/>
    <n v="153"/>
    <m/>
    <m/>
    <m/>
    <e v="#N/A"/>
    <s v="042400"/>
    <x v="108"/>
    <x v="74"/>
    <x v="8"/>
    <x v="1"/>
    <m/>
    <m/>
    <m/>
    <n v="56487"/>
    <n v="56487"/>
    <m/>
    <m/>
  </r>
  <r>
    <x v="3"/>
    <x v="0"/>
    <s v="OK"/>
    <e v="#N/A"/>
    <n v="153"/>
    <m/>
    <m/>
    <m/>
    <e v="#N/A"/>
    <s v="041650"/>
    <x v="109"/>
    <x v="74"/>
    <x v="8"/>
    <x v="1"/>
    <m/>
    <m/>
    <m/>
    <n v="20029"/>
    <n v="20029"/>
    <m/>
    <m/>
  </r>
  <r>
    <x v="3"/>
    <x v="0"/>
    <s v="OK"/>
    <e v="#N/A"/>
    <n v="153"/>
    <m/>
    <m/>
    <m/>
    <e v="#N/A"/>
    <s v="042170"/>
    <x v="110"/>
    <x v="74"/>
    <x v="8"/>
    <x v="1"/>
    <m/>
    <m/>
    <m/>
    <n v="6982"/>
    <n v="6982"/>
    <m/>
    <m/>
  </r>
  <r>
    <x v="3"/>
    <x v="0"/>
    <s v="OK"/>
    <s v="LLF"/>
    <n v="325"/>
    <m/>
    <m/>
    <m/>
    <e v="#N/A"/>
    <s v="042552"/>
    <x v="111"/>
    <x v="75"/>
    <x v="8"/>
    <x v="1"/>
    <m/>
    <m/>
    <m/>
    <n v="87865"/>
    <n v="87865"/>
    <m/>
    <m/>
  </r>
  <r>
    <x v="3"/>
    <x v="0"/>
    <s v="OK"/>
    <e v="#N/A"/>
    <n v="153"/>
    <m/>
    <m/>
    <m/>
    <e v="#N/A"/>
    <s v="050160"/>
    <x v="112"/>
    <x v="76"/>
    <x v="9"/>
    <x v="1"/>
    <m/>
    <m/>
    <m/>
    <n v="60292"/>
    <n v="60292"/>
    <m/>
    <m/>
  </r>
  <r>
    <x v="3"/>
    <x v="0"/>
    <s v="No"/>
    <e v="#N/A"/>
    <n v="153"/>
    <m/>
    <m/>
    <m/>
    <e v="#N/A"/>
    <s v="050581"/>
    <x v="113"/>
    <x v="76"/>
    <x v="9"/>
    <x v="1"/>
    <m/>
    <m/>
    <m/>
    <n v="5590"/>
    <n v="5590"/>
    <m/>
    <m/>
  </r>
  <r>
    <x v="3"/>
    <x v="0"/>
    <s v="OK"/>
    <e v="#N/A"/>
    <n v="153"/>
    <m/>
    <m/>
    <m/>
    <e v="#N/A"/>
    <s v="052840"/>
    <x v="114"/>
    <x v="77"/>
    <x v="9"/>
    <x v="1"/>
    <m/>
    <m/>
    <m/>
    <n v="27237"/>
    <n v="27237"/>
    <m/>
    <m/>
  </r>
  <r>
    <x v="3"/>
    <x v="0"/>
    <s v="OK"/>
    <e v="#N/A"/>
    <n v="153"/>
    <m/>
    <m/>
    <m/>
    <e v="#N/A"/>
    <s v="050060"/>
    <x v="115"/>
    <x v="78"/>
    <x v="9"/>
    <x v="1"/>
    <m/>
    <m/>
    <m/>
    <n v="11771"/>
    <n v="11771"/>
    <m/>
    <m/>
  </r>
  <r>
    <x v="3"/>
    <x v="0"/>
    <s v="No"/>
    <e v="#N/A"/>
    <n v="20"/>
    <m/>
    <m/>
    <m/>
    <e v="#N/A"/>
    <s v="050530"/>
    <x v="116"/>
    <x v="78"/>
    <x v="9"/>
    <x v="1"/>
    <m/>
    <m/>
    <m/>
    <n v="9181"/>
    <n v="765"/>
    <m/>
    <m/>
  </r>
  <r>
    <x v="3"/>
    <x v="0"/>
    <s v="OK"/>
    <e v="#N/A"/>
    <n v="153"/>
    <m/>
    <m/>
    <m/>
    <e v="#N/A"/>
    <s v="051070"/>
    <x v="117"/>
    <x v="78"/>
    <x v="9"/>
    <x v="1"/>
    <m/>
    <m/>
    <m/>
    <n v="32876"/>
    <n v="32876"/>
    <m/>
    <m/>
  </r>
  <r>
    <x v="3"/>
    <x v="0"/>
    <s v="OK"/>
    <e v="#N/A"/>
    <n v="153"/>
    <m/>
    <m/>
    <m/>
    <e v="#N/A"/>
    <s v="051781"/>
    <x v="118"/>
    <x v="78"/>
    <x v="9"/>
    <x v="1"/>
    <m/>
    <m/>
    <m/>
    <n v="4661"/>
    <n v="4661"/>
    <m/>
    <m/>
  </r>
  <r>
    <x v="3"/>
    <x v="0"/>
    <s v="OK"/>
    <e v="#N/A"/>
    <n v="153"/>
    <m/>
    <m/>
    <m/>
    <e v="#N/A"/>
    <s v="050080"/>
    <x v="119"/>
    <x v="79"/>
    <x v="9"/>
    <x v="1"/>
    <m/>
    <m/>
    <m/>
    <n v="13851"/>
    <n v="13851"/>
    <m/>
    <m/>
  </r>
  <r>
    <x v="3"/>
    <x v="0"/>
    <s v="No"/>
    <e v="#N/A"/>
    <n v="31"/>
    <m/>
    <m/>
    <m/>
    <e v="#N/A"/>
    <s v="050770"/>
    <x v="120"/>
    <x v="79"/>
    <x v="9"/>
    <x v="1"/>
    <m/>
    <m/>
    <m/>
    <n v="10508"/>
    <n v="5000"/>
    <m/>
    <m/>
  </r>
  <r>
    <x v="3"/>
    <x v="0"/>
    <s v="No"/>
    <e v="#N/A"/>
    <n v="4"/>
    <m/>
    <m/>
    <m/>
    <e v="#N/A"/>
    <s v="052551"/>
    <x v="121"/>
    <x v="79"/>
    <x v="9"/>
    <x v="1"/>
    <m/>
    <m/>
    <m/>
    <n v="3073"/>
    <n v="1500"/>
    <m/>
    <m/>
  </r>
  <r>
    <x v="3"/>
    <x v="0"/>
    <s v="OK"/>
    <e v="#N/A"/>
    <n v="153"/>
    <m/>
    <m/>
    <m/>
    <e v="#N/A"/>
    <s v="050110"/>
    <x v="122"/>
    <x v="80"/>
    <x v="9"/>
    <x v="1"/>
    <m/>
    <m/>
    <m/>
    <n v="71188"/>
    <n v="71188"/>
    <m/>
    <m/>
  </r>
  <r>
    <x v="3"/>
    <x v="0"/>
    <s v="No"/>
    <e v="#N/A"/>
    <n v="73"/>
    <m/>
    <m/>
    <m/>
    <e v="#N/A"/>
    <s v="050120"/>
    <x v="123"/>
    <x v="81"/>
    <x v="9"/>
    <x v="1"/>
    <m/>
    <m/>
    <m/>
    <n v="16582"/>
    <n v="16582"/>
    <m/>
    <m/>
  </r>
  <r>
    <x v="3"/>
    <x v="0"/>
    <s v="OK"/>
    <e v="#N/A"/>
    <n v="146"/>
    <m/>
    <m/>
    <m/>
    <e v="#N/A"/>
    <s v="051501"/>
    <x v="124"/>
    <x v="81"/>
    <x v="9"/>
    <x v="1"/>
    <m/>
    <m/>
    <m/>
    <n v="18427"/>
    <n v="18427"/>
    <m/>
    <m/>
  </r>
  <r>
    <x v="3"/>
    <x v="0"/>
    <s v="OK"/>
    <e v="#N/A"/>
    <n v="79"/>
    <m/>
    <m/>
    <m/>
    <e v="#N/A"/>
    <s v="052830"/>
    <x v="125"/>
    <x v="81"/>
    <x v="9"/>
    <x v="1"/>
    <m/>
    <m/>
    <m/>
    <n v="11662"/>
    <n v="11662"/>
    <m/>
    <m/>
  </r>
  <r>
    <x v="3"/>
    <x v="0"/>
    <s v="OK"/>
    <e v="#N/A"/>
    <n v="153"/>
    <m/>
    <m/>
    <m/>
    <e v="#N/A"/>
    <s v="050171"/>
    <x v="126"/>
    <x v="82"/>
    <x v="9"/>
    <x v="1"/>
    <m/>
    <m/>
    <m/>
    <n v="18643"/>
    <n v="18643"/>
    <m/>
    <m/>
  </r>
  <r>
    <x v="3"/>
    <x v="0"/>
    <s v="OK"/>
    <e v="#N/A"/>
    <n v="153"/>
    <m/>
    <m/>
    <m/>
    <e v="#N/A"/>
    <s v="051885"/>
    <x v="127"/>
    <x v="82"/>
    <x v="9"/>
    <x v="1"/>
    <m/>
    <m/>
    <m/>
    <n v="17698"/>
    <n v="17698"/>
    <m/>
    <m/>
  </r>
  <r>
    <x v="3"/>
    <x v="0"/>
    <s v="OK"/>
    <e v="#N/A"/>
    <n v="153"/>
    <m/>
    <m/>
    <m/>
    <e v="#N/A"/>
    <s v="050180"/>
    <x v="128"/>
    <x v="82"/>
    <x v="9"/>
    <x v="1"/>
    <m/>
    <m/>
    <m/>
    <n v="18405"/>
    <n v="18405"/>
    <m/>
    <m/>
  </r>
  <r>
    <x v="3"/>
    <x v="0"/>
    <s v="OK"/>
    <e v="#N/A"/>
    <n v="145"/>
    <m/>
    <m/>
    <m/>
    <e v="#N/A"/>
    <s v="050360"/>
    <x v="129"/>
    <x v="79"/>
    <x v="9"/>
    <x v="1"/>
    <m/>
    <m/>
    <m/>
    <n v="16415"/>
    <n v="16415"/>
    <m/>
    <m/>
  </r>
  <r>
    <x v="3"/>
    <x v="0"/>
    <s v="OK"/>
    <e v="#N/A"/>
    <n v="153"/>
    <m/>
    <m/>
    <m/>
    <e v="#N/A"/>
    <s v="050711"/>
    <x v="130"/>
    <x v="77"/>
    <x v="9"/>
    <x v="1"/>
    <m/>
    <m/>
    <m/>
    <n v="6418"/>
    <n v="6418"/>
    <m/>
    <m/>
  </r>
  <r>
    <x v="3"/>
    <x v="0"/>
    <s v="OK"/>
    <e v="#N/A"/>
    <n v="132"/>
    <m/>
    <m/>
    <m/>
    <e v="#N/A"/>
    <s v="052151"/>
    <x v="131"/>
    <x v="77"/>
    <x v="9"/>
    <x v="1"/>
    <m/>
    <m/>
    <m/>
    <n v="9783"/>
    <n v="9783"/>
    <m/>
    <m/>
  </r>
  <r>
    <x v="3"/>
    <x v="0"/>
    <s v="OK"/>
    <e v="#N/A"/>
    <n v="153"/>
    <m/>
    <m/>
    <m/>
    <e v="#N/A"/>
    <s v="052270"/>
    <x v="132"/>
    <x v="77"/>
    <x v="9"/>
    <x v="1"/>
    <m/>
    <m/>
    <m/>
    <n v="13717"/>
    <n v="13717"/>
    <m/>
    <m/>
  </r>
  <r>
    <x v="3"/>
    <x v="0"/>
    <s v="OK"/>
    <e v="#N/A"/>
    <n v="153"/>
    <m/>
    <m/>
    <m/>
    <e v="#N/A"/>
    <s v="052670"/>
    <x v="133"/>
    <x v="77"/>
    <x v="9"/>
    <x v="1"/>
    <m/>
    <m/>
    <m/>
    <n v="6644"/>
    <n v="6644"/>
    <m/>
    <m/>
  </r>
  <r>
    <x v="3"/>
    <x v="0"/>
    <s v="OK"/>
    <e v="#N/A"/>
    <n v="141"/>
    <m/>
    <m/>
    <m/>
    <e v="#N/A"/>
    <s v="051270"/>
    <x v="134"/>
    <x v="80"/>
    <x v="9"/>
    <x v="1"/>
    <m/>
    <m/>
    <m/>
    <n v="5766"/>
    <n v="5766"/>
    <m/>
    <m/>
  </r>
  <r>
    <x v="3"/>
    <x v="0"/>
    <s v="OK"/>
    <e v="#N/A"/>
    <n v="153"/>
    <m/>
    <m/>
    <m/>
    <e v="#N/A"/>
    <s v="051880"/>
    <x v="135"/>
    <x v="80"/>
    <x v="9"/>
    <x v="1"/>
    <m/>
    <m/>
    <m/>
    <n v="2076"/>
    <n v="2076"/>
    <m/>
    <m/>
  </r>
  <r>
    <x v="3"/>
    <x v="0"/>
    <s v="OK"/>
    <e v="#N/A"/>
    <n v="153"/>
    <m/>
    <m/>
    <m/>
    <e v="#N/A"/>
    <s v="051400"/>
    <x v="136"/>
    <x v="83"/>
    <x v="9"/>
    <x v="1"/>
    <m/>
    <m/>
    <m/>
    <n v="3459"/>
    <n v="3459"/>
    <m/>
    <m/>
  </r>
  <r>
    <x v="3"/>
    <x v="0"/>
    <s v="OK"/>
    <e v="#N/A"/>
    <n v="153"/>
    <m/>
    <m/>
    <m/>
    <e v="#N/A"/>
    <s v="052540"/>
    <x v="137"/>
    <x v="83"/>
    <x v="9"/>
    <x v="1"/>
    <m/>
    <m/>
    <m/>
    <n v="8072"/>
    <n v="8072"/>
    <m/>
    <m/>
  </r>
  <r>
    <x v="3"/>
    <x v="0"/>
    <s v="No"/>
    <e v="#N/A"/>
    <n v="123"/>
    <m/>
    <m/>
    <m/>
    <s v="Yes"/>
    <s v="052150"/>
    <x v="138"/>
    <x v="84"/>
    <x v="9"/>
    <x v="1"/>
    <m/>
    <m/>
    <m/>
    <n v="83457"/>
    <n v="78461.960000000894"/>
    <m/>
    <m/>
  </r>
  <r>
    <x v="3"/>
    <x v="0"/>
    <s v="No"/>
    <e v="#N/A"/>
    <n v="62"/>
    <m/>
    <m/>
    <m/>
    <e v="#N/A"/>
    <s v="052660"/>
    <x v="139"/>
    <x v="79"/>
    <x v="9"/>
    <x v="1"/>
    <m/>
    <m/>
    <m/>
    <n v="21266"/>
    <n v="21266"/>
    <m/>
    <m/>
  </r>
  <r>
    <x v="3"/>
    <x v="0"/>
    <s v="OK"/>
    <e v="#N/A"/>
    <n v="326"/>
    <m/>
    <m/>
    <m/>
    <e v="#N/A"/>
    <s v="060550"/>
    <x v="140"/>
    <x v="85"/>
    <x v="10"/>
    <x v="1"/>
    <m/>
    <m/>
    <m/>
    <n v="98282"/>
    <n v="98282.01"/>
    <m/>
    <m/>
  </r>
  <r>
    <x v="3"/>
    <x v="0"/>
    <s v="No"/>
    <e v="#N/A"/>
    <n v="92"/>
    <m/>
    <m/>
    <m/>
    <e v="#N/A"/>
    <s v="060650"/>
    <x v="141"/>
    <x v="86"/>
    <x v="10"/>
    <x v="1"/>
    <m/>
    <m/>
    <m/>
    <n v="53489"/>
    <n v="53489"/>
    <m/>
    <m/>
  </r>
  <r>
    <x v="3"/>
    <x v="0"/>
    <s v="No"/>
    <e v="#N/A"/>
    <n v="45"/>
    <m/>
    <m/>
    <m/>
    <e v="#N/A"/>
    <s v="062620"/>
    <x v="142"/>
    <x v="86"/>
    <x v="10"/>
    <x v="1"/>
    <m/>
    <m/>
    <m/>
    <n v="43360"/>
    <n v="19000"/>
    <m/>
    <m/>
  </r>
  <r>
    <x v="3"/>
    <x v="0"/>
    <s v="No"/>
    <e v="#N/A"/>
    <n v="40"/>
    <m/>
    <m/>
    <m/>
    <e v="#N/A"/>
    <s v="061010"/>
    <x v="143"/>
    <x v="86"/>
    <x v="10"/>
    <x v="1"/>
    <m/>
    <m/>
    <m/>
    <n v="21436"/>
    <n v="10800"/>
    <m/>
    <m/>
  </r>
  <r>
    <x v="3"/>
    <x v="0"/>
    <s v="OK"/>
    <e v="#N/A"/>
    <n v="153"/>
    <m/>
    <m/>
    <m/>
    <e v="#N/A"/>
    <s v="061320"/>
    <x v="144"/>
    <x v="87"/>
    <x v="10"/>
    <x v="1"/>
    <m/>
    <m/>
    <m/>
    <n v="61354"/>
    <n v="61354"/>
    <m/>
    <m/>
  </r>
  <r>
    <x v="3"/>
    <x v="0"/>
    <s v="OK"/>
    <s v="LLF"/>
    <n v="153"/>
    <m/>
    <m/>
    <m/>
    <e v="#N/A"/>
    <s v="061900"/>
    <x v="145"/>
    <x v="88"/>
    <x v="10"/>
    <x v="1"/>
    <m/>
    <m/>
    <m/>
    <n v="64731"/>
    <n v="64731"/>
    <m/>
    <m/>
  </r>
  <r>
    <x v="3"/>
    <x v="0"/>
    <s v="OK"/>
    <e v="#N/A"/>
    <n v="153"/>
    <m/>
    <m/>
    <m/>
    <e v="#N/A"/>
    <s v="062160"/>
    <x v="146"/>
    <x v="89"/>
    <x v="10"/>
    <x v="1"/>
    <m/>
    <m/>
    <m/>
    <n v="55502"/>
    <n v="55502"/>
    <m/>
    <m/>
  </r>
  <r>
    <x v="3"/>
    <x v="0"/>
    <s v="OK"/>
    <e v="#N/A"/>
    <n v="125"/>
    <m/>
    <m/>
    <m/>
    <e v="#N/A"/>
    <s v="062680"/>
    <x v="147"/>
    <x v="86"/>
    <x v="10"/>
    <x v="1"/>
    <m/>
    <m/>
    <m/>
    <n v="46283"/>
    <n v="46283"/>
    <m/>
    <m/>
  </r>
  <r>
    <x v="3"/>
    <x v="0"/>
    <s v="OK"/>
    <e v="#N/A"/>
    <n v="153"/>
    <m/>
    <m/>
    <m/>
    <e v="#N/A"/>
    <s v="070151"/>
    <x v="148"/>
    <x v="90"/>
    <x v="11"/>
    <x v="1"/>
    <m/>
    <m/>
    <m/>
    <n v="8730"/>
    <n v="8730"/>
    <m/>
    <m/>
  </r>
  <r>
    <x v="3"/>
    <x v="0"/>
    <s v="OK"/>
    <e v="#N/A"/>
    <n v="153"/>
    <m/>
    <m/>
    <m/>
    <e v="#N/A"/>
    <s v="072800"/>
    <x v="149"/>
    <x v="90"/>
    <x v="11"/>
    <x v="1"/>
    <m/>
    <m/>
    <m/>
    <n v="105511"/>
    <n v="105511"/>
    <m/>
    <m/>
  </r>
  <r>
    <x v="3"/>
    <x v="0"/>
    <s v="OK"/>
    <e v="#N/A"/>
    <n v="153"/>
    <m/>
    <m/>
    <m/>
    <e v="#N/A"/>
    <s v="072801"/>
    <x v="150"/>
    <x v="90"/>
    <x v="11"/>
    <x v="1"/>
    <m/>
    <m/>
    <m/>
    <n v="16841"/>
    <n v="16841"/>
    <m/>
    <m/>
  </r>
  <r>
    <x v="3"/>
    <x v="0"/>
    <s v="OK"/>
    <e v="#N/A"/>
    <n v="153"/>
    <m/>
    <m/>
    <m/>
    <e v="#N/A"/>
    <s v="070720"/>
    <x v="151"/>
    <x v="90"/>
    <x v="11"/>
    <x v="1"/>
    <m/>
    <m/>
    <m/>
    <n v="37469"/>
    <n v="37469"/>
    <m/>
    <m/>
  </r>
  <r>
    <x v="3"/>
    <x v="0"/>
    <s v="OK"/>
    <e v="#N/A"/>
    <n v="150"/>
    <m/>
    <m/>
    <m/>
    <e v="#N/A"/>
    <s v="070820"/>
    <x v="152"/>
    <x v="91"/>
    <x v="11"/>
    <x v="1"/>
    <m/>
    <m/>
    <m/>
    <n v="45932"/>
    <n v="45932"/>
    <m/>
    <m/>
  </r>
  <r>
    <x v="3"/>
    <x v="0"/>
    <s v="OK"/>
    <e v="#N/A"/>
    <n v="153"/>
    <m/>
    <m/>
    <m/>
    <e v="#N/A"/>
    <s v="071131"/>
    <x v="153"/>
    <x v="92"/>
    <x v="11"/>
    <x v="1"/>
    <m/>
    <m/>
    <m/>
    <n v="60773"/>
    <n v="60773"/>
    <m/>
    <m/>
  </r>
  <r>
    <x v="3"/>
    <x v="0"/>
    <s v="OK"/>
    <e v="#N/A"/>
    <n v="153"/>
    <m/>
    <m/>
    <m/>
    <s v="Yes"/>
    <s v="071132"/>
    <x v="154"/>
    <x v="92"/>
    <x v="11"/>
    <x v="1"/>
    <m/>
    <m/>
    <m/>
    <n v="22191"/>
    <n v="22191"/>
    <m/>
    <m/>
  </r>
  <r>
    <x v="3"/>
    <x v="0"/>
    <s v="No"/>
    <e v="#N/A"/>
    <n v="81"/>
    <m/>
    <m/>
    <m/>
    <e v="#N/A"/>
    <s v="071133"/>
    <x v="155"/>
    <x v="92"/>
    <x v="11"/>
    <x v="1"/>
    <m/>
    <m/>
    <m/>
    <n v="28435"/>
    <n v="14709"/>
    <m/>
    <m/>
  </r>
  <r>
    <x v="3"/>
    <x v="0"/>
    <s v="No"/>
    <e v="#N/A"/>
    <n v="118"/>
    <m/>
    <m/>
    <m/>
    <e v="#N/A"/>
    <s v="071140"/>
    <x v="156"/>
    <x v="93"/>
    <x v="11"/>
    <x v="1"/>
    <m/>
    <m/>
    <m/>
    <n v="40364"/>
    <n v="27446.34999999404"/>
    <m/>
    <m/>
  </r>
  <r>
    <x v="3"/>
    <x v="0"/>
    <s v="OK"/>
    <e v="#N/A"/>
    <n v="153"/>
    <m/>
    <m/>
    <m/>
    <e v="#N/A"/>
    <s v="071540"/>
    <x v="157"/>
    <x v="92"/>
    <x v="11"/>
    <x v="1"/>
    <m/>
    <m/>
    <m/>
    <n v="45248"/>
    <n v="45248"/>
    <m/>
    <m/>
  </r>
  <r>
    <x v="3"/>
    <x v="0"/>
    <s v="OK"/>
    <e v="#N/A"/>
    <n v="153"/>
    <m/>
    <m/>
    <m/>
    <s v="Yes"/>
    <s v="071890"/>
    <x v="158"/>
    <x v="92"/>
    <x v="11"/>
    <x v="1"/>
    <m/>
    <m/>
    <m/>
    <n v="73516"/>
    <n v="73516"/>
    <m/>
    <m/>
  </r>
  <r>
    <x v="3"/>
    <x v="0"/>
    <s v="OK"/>
    <e v="#N/A"/>
    <n v="153"/>
    <m/>
    <m/>
    <m/>
    <e v="#N/A"/>
    <s v="070821"/>
    <x v="159"/>
    <x v="94"/>
    <x v="11"/>
    <x v="1"/>
    <m/>
    <m/>
    <m/>
    <n v="13420"/>
    <n v="13420"/>
    <m/>
    <m/>
  </r>
  <r>
    <x v="3"/>
    <x v="0"/>
    <s v="OK"/>
    <e v="#N/A"/>
    <n v="153"/>
    <m/>
    <m/>
    <m/>
    <e v="#N/A"/>
    <s v="072530"/>
    <x v="160"/>
    <x v="90"/>
    <x v="11"/>
    <x v="1"/>
    <m/>
    <m/>
    <m/>
    <n v="38839"/>
    <n v="38839"/>
    <m/>
    <m/>
  </r>
  <r>
    <x v="3"/>
    <x v="0"/>
    <s v="OK"/>
    <e v="#N/A"/>
    <n v="153"/>
    <m/>
    <m/>
    <m/>
    <e v="#N/A"/>
    <s v="070800"/>
    <x v="161"/>
    <x v="90"/>
    <x v="11"/>
    <x v="1"/>
    <m/>
    <m/>
    <m/>
    <n v="38376"/>
    <n v="38376"/>
    <m/>
    <m/>
  </r>
  <r>
    <x v="3"/>
    <x v="0"/>
    <s v="OK"/>
    <e v="#N/A"/>
    <n v="153"/>
    <m/>
    <m/>
    <m/>
    <e v="#N/A"/>
    <s v="072810"/>
    <x v="162"/>
    <x v="95"/>
    <x v="11"/>
    <x v="1"/>
    <m/>
    <m/>
    <m/>
    <n v="106014"/>
    <n v="106014"/>
    <m/>
    <m/>
  </r>
  <r>
    <x v="3"/>
    <x v="0"/>
    <s v="No"/>
    <e v="#N/A"/>
    <n v="143"/>
    <m/>
    <m/>
    <m/>
    <e v="#N/A"/>
    <s v="080210"/>
    <x v="163"/>
    <x v="96"/>
    <x v="12"/>
    <x v="1"/>
    <m/>
    <m/>
    <m/>
    <n v="18263"/>
    <n v="18263.04"/>
    <m/>
    <m/>
  </r>
  <r>
    <x v="3"/>
    <x v="0"/>
    <s v="OK"/>
    <e v="#N/A"/>
    <n v="153"/>
    <m/>
    <m/>
    <m/>
    <e v="#N/A"/>
    <s v="081610"/>
    <x v="164"/>
    <x v="96"/>
    <x v="12"/>
    <x v="1"/>
    <m/>
    <m/>
    <m/>
    <n v="14338"/>
    <n v="14338"/>
    <m/>
    <m/>
  </r>
  <r>
    <x v="3"/>
    <x v="0"/>
    <s v="OK"/>
    <e v="#N/A"/>
    <n v="153"/>
    <m/>
    <m/>
    <m/>
    <e v="#N/A"/>
    <s v="080920"/>
    <x v="165"/>
    <x v="96"/>
    <x v="12"/>
    <x v="1"/>
    <m/>
    <m/>
    <m/>
    <n v="23826"/>
    <n v="23826"/>
    <m/>
    <m/>
  </r>
  <r>
    <x v="3"/>
    <x v="0"/>
    <s v="No"/>
    <e v="#N/A"/>
    <n v="35"/>
    <m/>
    <m/>
    <m/>
    <e v="#N/A"/>
    <s v="082010"/>
    <x v="166"/>
    <x v="96"/>
    <x v="12"/>
    <x v="1"/>
    <m/>
    <m/>
    <m/>
    <n v="13644"/>
    <n v="5500"/>
    <m/>
    <m/>
  </r>
  <r>
    <x v="3"/>
    <x v="0"/>
    <s v="OK"/>
    <e v="#N/A"/>
    <n v="147"/>
    <m/>
    <m/>
    <m/>
    <e v="#N/A"/>
    <s v="080350"/>
    <x v="167"/>
    <x v="97"/>
    <x v="12"/>
    <x v="1"/>
    <m/>
    <m/>
    <m/>
    <n v="71666"/>
    <n v="71666"/>
    <m/>
    <m/>
  </r>
  <r>
    <x v="3"/>
    <x v="0"/>
    <s v="OK"/>
    <e v="#N/A"/>
    <n v="153"/>
    <m/>
    <m/>
    <m/>
    <e v="#N/A"/>
    <s v="080140"/>
    <x v="168"/>
    <x v="98"/>
    <x v="12"/>
    <x v="1"/>
    <m/>
    <m/>
    <m/>
    <n v="15243"/>
    <n v="15243"/>
    <m/>
    <m/>
  </r>
  <r>
    <x v="3"/>
    <x v="0"/>
    <s v="OK"/>
    <e v="#N/A"/>
    <n v="153"/>
    <m/>
    <m/>
    <m/>
    <e v="#N/A"/>
    <s v="080510"/>
    <x v="169"/>
    <x v="98"/>
    <x v="12"/>
    <x v="1"/>
    <m/>
    <m/>
    <m/>
    <n v="8543"/>
    <n v="8543"/>
    <m/>
    <m/>
  </r>
  <r>
    <x v="3"/>
    <x v="0"/>
    <s v="OK"/>
    <e v="#N/A"/>
    <n v="153"/>
    <m/>
    <m/>
    <m/>
    <e v="#N/A"/>
    <s v="082421"/>
    <x v="170"/>
    <x v="98"/>
    <x v="12"/>
    <x v="1"/>
    <m/>
    <m/>
    <m/>
    <n v="9247"/>
    <n v="9247"/>
    <m/>
    <m/>
  </r>
  <r>
    <x v="3"/>
    <x v="0"/>
    <s v="OK"/>
    <e v="#N/A"/>
    <n v="153"/>
    <m/>
    <m/>
    <m/>
    <e v="#N/A"/>
    <s v="082720"/>
    <x v="171"/>
    <x v="98"/>
    <x v="12"/>
    <x v="1"/>
    <m/>
    <m/>
    <m/>
    <n v="7621"/>
    <n v="7621"/>
    <m/>
    <m/>
  </r>
  <r>
    <x v="3"/>
    <x v="0"/>
    <s v="OK"/>
    <e v="#N/A"/>
    <n v="153"/>
    <m/>
    <m/>
    <m/>
    <e v="#N/A"/>
    <s v="082790"/>
    <x v="172"/>
    <x v="98"/>
    <x v="12"/>
    <x v="1"/>
    <m/>
    <m/>
    <m/>
    <n v="20096"/>
    <n v="20096"/>
    <m/>
    <m/>
  </r>
  <r>
    <x v="3"/>
    <x v="0"/>
    <s v="No"/>
    <e v="#N/A"/>
    <n v="130"/>
    <m/>
    <m/>
    <m/>
    <e v="#N/A"/>
    <s v="081040"/>
    <x v="173"/>
    <x v="99"/>
    <x v="12"/>
    <x v="1"/>
    <m/>
    <m/>
    <m/>
    <n v="26392"/>
    <n v="22405"/>
    <m/>
    <m/>
  </r>
  <r>
    <x v="3"/>
    <x v="0"/>
    <s v="No"/>
    <e v="#N/A"/>
    <n v="107"/>
    <m/>
    <m/>
    <m/>
    <e v="#N/A"/>
    <s v="082420"/>
    <x v="174"/>
    <x v="99"/>
    <x v="12"/>
    <x v="1"/>
    <m/>
    <m/>
    <m/>
    <n v="25311"/>
    <n v="25311"/>
    <m/>
    <m/>
  </r>
  <r>
    <x v="3"/>
    <x v="0"/>
    <s v="OK"/>
    <e v="#N/A"/>
    <n v="322"/>
    <m/>
    <m/>
    <m/>
    <e v="#N/A"/>
    <s v="081200"/>
    <x v="175"/>
    <x v="97"/>
    <x v="12"/>
    <x v="1"/>
    <m/>
    <m/>
    <m/>
    <n v="78371"/>
    <n v="78371.000000003609"/>
    <m/>
    <m/>
  </r>
  <r>
    <x v="3"/>
    <x v="0"/>
    <s v="OK"/>
    <e v="#N/A"/>
    <n v="153"/>
    <m/>
    <m/>
    <m/>
    <e v="#N/A"/>
    <s v="081210"/>
    <x v="176"/>
    <x v="97"/>
    <x v="12"/>
    <x v="1"/>
    <m/>
    <m/>
    <m/>
    <n v="80296"/>
    <n v="80296"/>
    <m/>
    <m/>
  </r>
  <r>
    <x v="3"/>
    <x v="0"/>
    <s v="OK"/>
    <e v="#N/A"/>
    <n v="153"/>
    <m/>
    <m/>
    <m/>
    <e v="#N/A"/>
    <s v="081220"/>
    <x v="177"/>
    <x v="97"/>
    <x v="12"/>
    <x v="1"/>
    <m/>
    <m/>
    <m/>
    <n v="29514"/>
    <n v="29514"/>
    <m/>
    <m/>
  </r>
  <r>
    <x v="3"/>
    <x v="0"/>
    <s v="No"/>
    <e v="#N/A"/>
    <n v="33"/>
    <m/>
    <m/>
    <m/>
    <e v="#N/A"/>
    <s v="081240"/>
    <x v="178"/>
    <x v="100"/>
    <x v="12"/>
    <x v="1"/>
    <m/>
    <m/>
    <m/>
    <n v="15033"/>
    <n v="9000"/>
    <m/>
    <m/>
  </r>
  <r>
    <x v="3"/>
    <x v="0"/>
    <s v="No"/>
    <e v="#N/A"/>
    <n v="144"/>
    <m/>
    <m/>
    <m/>
    <e v="#N/A"/>
    <s v="082560"/>
    <x v="179"/>
    <x v="101"/>
    <x v="12"/>
    <x v="1"/>
    <m/>
    <m/>
    <m/>
    <n v="16857"/>
    <n v="16857"/>
    <m/>
    <m/>
  </r>
  <r>
    <x v="3"/>
    <x v="0"/>
    <s v="OK"/>
    <e v="#N/A"/>
    <n v="153"/>
    <m/>
    <m/>
    <m/>
    <e v="#N/A"/>
    <s v="081370"/>
    <x v="180"/>
    <x v="102"/>
    <x v="12"/>
    <x v="1"/>
    <m/>
    <m/>
    <m/>
    <n v="18880"/>
    <n v="18880"/>
    <m/>
    <m/>
  </r>
  <r>
    <x v="3"/>
    <x v="0"/>
    <s v="OK"/>
    <e v="#N/A"/>
    <n v="153"/>
    <m/>
    <m/>
    <m/>
    <e v="#N/A"/>
    <s v="082710"/>
    <x v="181"/>
    <x v="102"/>
    <x v="12"/>
    <x v="1"/>
    <m/>
    <m/>
    <m/>
    <n v="15643"/>
    <n v="15643"/>
    <m/>
    <m/>
  </r>
  <r>
    <x v="3"/>
    <x v="0"/>
    <s v="OK"/>
    <e v="#N/A"/>
    <n v="153"/>
    <m/>
    <m/>
    <m/>
    <e v="#N/A"/>
    <s v="082870"/>
    <x v="182"/>
    <x v="102"/>
    <x v="12"/>
    <x v="1"/>
    <m/>
    <m/>
    <m/>
    <n v="17261"/>
    <n v="17261"/>
    <m/>
    <m/>
  </r>
  <r>
    <x v="3"/>
    <x v="0"/>
    <s v="No"/>
    <e v="#N/A"/>
    <n v="153"/>
    <m/>
    <m/>
    <m/>
    <e v="#N/A"/>
    <s v="081590"/>
    <x v="183"/>
    <x v="97"/>
    <x v="12"/>
    <x v="1"/>
    <m/>
    <m/>
    <m/>
    <n v="49704"/>
    <n v="49704"/>
    <m/>
    <m/>
  </r>
  <r>
    <x v="3"/>
    <x v="0"/>
    <s v="No"/>
    <e v="#N/A"/>
    <n v="103"/>
    <m/>
    <m/>
    <m/>
    <s v="Yes"/>
    <s v="082690"/>
    <x v="184"/>
    <x v="103"/>
    <x v="12"/>
    <x v="1"/>
    <m/>
    <m/>
    <m/>
    <n v="110805"/>
    <n v="80000"/>
    <m/>
    <m/>
  </r>
  <r>
    <x v="3"/>
    <x v="0"/>
    <s v="OK"/>
    <e v="#N/A"/>
    <n v="148"/>
    <m/>
    <m/>
    <m/>
    <e v="#N/A"/>
    <s v="082700"/>
    <x v="185"/>
    <x v="104"/>
    <x v="12"/>
    <x v="1"/>
    <m/>
    <m/>
    <m/>
    <n v="60469"/>
    <n v="60468.959999999999"/>
    <m/>
    <m/>
  </r>
  <r>
    <x v="3"/>
    <x v="0"/>
    <s v="No"/>
    <e v="#N/A"/>
    <n v="77"/>
    <m/>
    <m/>
    <m/>
    <e v="#N/A"/>
    <s v="122445"/>
    <x v="186"/>
    <x v="105"/>
    <x v="13"/>
    <x v="1"/>
    <m/>
    <m/>
    <m/>
    <n v="44135"/>
    <n v="44135"/>
    <m/>
    <m/>
  </r>
  <r>
    <x v="3"/>
    <x v="0"/>
    <s v="No"/>
    <e v="#N/A"/>
    <n v="61"/>
    <m/>
    <m/>
    <m/>
    <e v="#N/A"/>
    <s v="122440"/>
    <x v="187"/>
    <x v="106"/>
    <x v="13"/>
    <x v="1"/>
    <m/>
    <m/>
    <m/>
    <n v="11713"/>
    <n v="11713"/>
    <m/>
    <m/>
  </r>
  <r>
    <x v="3"/>
    <x v="0"/>
    <s v="No"/>
    <e v="#N/A"/>
    <n v="49"/>
    <m/>
    <m/>
    <m/>
    <e v="#N/A"/>
    <s v="121470"/>
    <x v="188"/>
    <x v="107"/>
    <x v="13"/>
    <x v="1"/>
    <m/>
    <m/>
    <m/>
    <n v="59588"/>
    <n v="29291"/>
    <m/>
    <m/>
  </r>
  <r>
    <x v="3"/>
    <x v="0"/>
    <s v="OK"/>
    <e v="#N/A"/>
    <n v="151"/>
    <m/>
    <m/>
    <m/>
    <e v="#N/A"/>
    <s v="122442"/>
    <x v="189"/>
    <x v="108"/>
    <x v="13"/>
    <x v="1"/>
    <m/>
    <m/>
    <m/>
    <n v="25470"/>
    <n v="25470"/>
    <m/>
    <m/>
  </r>
  <r>
    <x v="3"/>
    <x v="0"/>
    <s v="OK"/>
    <e v="#N/A"/>
    <n v="152"/>
    <m/>
    <m/>
    <m/>
    <e v="#N/A"/>
    <s v="122441"/>
    <x v="190"/>
    <x v="109"/>
    <x v="13"/>
    <x v="1"/>
    <m/>
    <m/>
    <m/>
    <n v="65887"/>
    <n v="65887"/>
    <m/>
    <m/>
  </r>
  <r>
    <x v="3"/>
    <x v="0"/>
    <s v="No"/>
    <e v="#N/A"/>
    <n v="91"/>
    <m/>
    <m/>
    <m/>
    <e v="#N/A"/>
    <s v="122443"/>
    <x v="191"/>
    <x v="110"/>
    <x v="13"/>
    <x v="1"/>
    <m/>
    <m/>
    <m/>
    <n v="46600"/>
    <n v="35600"/>
    <m/>
    <m/>
  </r>
  <r>
    <x v="3"/>
    <x v="0"/>
    <s v="OK"/>
    <e v="#N/A"/>
    <n v="139"/>
    <m/>
    <m/>
    <m/>
    <e v="#N/A"/>
    <s v="122444"/>
    <x v="192"/>
    <x v="111"/>
    <x v="13"/>
    <x v="1"/>
    <m/>
    <m/>
    <m/>
    <n v="48517"/>
    <n v="48517"/>
    <m/>
    <m/>
  </r>
  <r>
    <x v="3"/>
    <x v="0"/>
    <s v="No"/>
    <s v="LLF"/>
    <n v="93"/>
    <m/>
    <m/>
    <m/>
    <e v="#N/A"/>
    <s v="122446"/>
    <x v="193"/>
    <x v="112"/>
    <x v="13"/>
    <x v="1"/>
    <m/>
    <m/>
    <m/>
    <n v="67505"/>
    <n v="67505"/>
    <m/>
    <m/>
  </r>
  <r>
    <x v="3"/>
    <x v="0"/>
    <s v="OK"/>
    <e v="#N/A"/>
    <n v="153"/>
    <m/>
    <m/>
    <m/>
    <s v="Yes"/>
    <s v="122447"/>
    <x v="194"/>
    <x v="113"/>
    <x v="13"/>
    <x v="1"/>
    <m/>
    <m/>
    <m/>
    <n v="40131"/>
    <n v="40131"/>
    <m/>
    <m/>
  </r>
  <r>
    <x v="3"/>
    <x v="0"/>
    <s v="OK"/>
    <e v="#N/A"/>
    <n v="153"/>
    <m/>
    <m/>
    <m/>
    <e v="#N/A"/>
    <s v="150050"/>
    <x v="195"/>
    <x v="114"/>
    <x v="14"/>
    <x v="2"/>
    <m/>
    <m/>
    <m/>
    <n v="44465"/>
    <n v="44465"/>
    <m/>
    <m/>
  </r>
  <r>
    <x v="3"/>
    <x v="0"/>
    <s v="No"/>
    <e v="#N/A"/>
    <n v="25"/>
    <m/>
    <m/>
    <m/>
    <e v="#N/A"/>
    <s v="151810"/>
    <x v="196"/>
    <x v="114"/>
    <x v="14"/>
    <x v="2"/>
    <m/>
    <m/>
    <m/>
    <n v="6889"/>
    <n v="3162"/>
    <m/>
    <m/>
  </r>
  <r>
    <x v="3"/>
    <x v="0"/>
    <s v="OK"/>
    <e v="#N/A"/>
    <n v="153"/>
    <m/>
    <m/>
    <m/>
    <e v="#N/A"/>
    <s v="152430"/>
    <x v="197"/>
    <x v="114"/>
    <x v="14"/>
    <x v="2"/>
    <m/>
    <m/>
    <m/>
    <n v="3281"/>
    <n v="3281"/>
    <m/>
    <m/>
  </r>
  <r>
    <x v="3"/>
    <x v="0"/>
    <s v="No"/>
    <e v="#N/A"/>
    <n v="30"/>
    <m/>
    <m/>
    <m/>
    <e v="#N/A"/>
    <s v="150130"/>
    <x v="198"/>
    <x v="115"/>
    <x v="14"/>
    <x v="2"/>
    <m/>
    <m/>
    <m/>
    <n v="32790"/>
    <n v="0"/>
    <m/>
    <m/>
  </r>
  <r>
    <x v="3"/>
    <x v="0"/>
    <s v="No"/>
    <e v="#N/A"/>
    <n v="1"/>
    <m/>
    <m/>
    <m/>
    <e v="#N/A"/>
    <s v="151380"/>
    <x v="199"/>
    <x v="115"/>
    <x v="14"/>
    <x v="2"/>
    <m/>
    <m/>
    <m/>
    <n v="6667"/>
    <n v="0"/>
    <m/>
    <m/>
  </r>
  <r>
    <x v="3"/>
    <x v="0"/>
    <s v="No"/>
    <e v="#N/A"/>
    <n v="2"/>
    <m/>
    <m/>
    <m/>
    <e v="#N/A"/>
    <s v="152120"/>
    <x v="200"/>
    <x v="115"/>
    <x v="14"/>
    <x v="2"/>
    <m/>
    <m/>
    <m/>
    <n v="7005"/>
    <n v="0"/>
    <m/>
    <m/>
  </r>
  <r>
    <x v="3"/>
    <x v="0"/>
    <s v="No"/>
    <e v="#N/A"/>
    <n v="43"/>
    <m/>
    <m/>
    <m/>
    <e v="#N/A"/>
    <s v="150200"/>
    <x v="201"/>
    <x v="116"/>
    <x v="14"/>
    <x v="2"/>
    <m/>
    <m/>
    <m/>
    <n v="45451"/>
    <n v="29000"/>
    <m/>
    <m/>
  </r>
  <r>
    <x v="3"/>
    <x v="0"/>
    <s v="OK"/>
    <e v="#N/A"/>
    <n v="153"/>
    <m/>
    <m/>
    <m/>
    <e v="#N/A"/>
    <s v="151260"/>
    <x v="202"/>
    <x v="116"/>
    <x v="14"/>
    <x v="2"/>
    <m/>
    <m/>
    <m/>
    <n v="3602"/>
    <n v="3602"/>
    <m/>
    <m/>
  </r>
  <r>
    <x v="3"/>
    <x v="0"/>
    <s v="No"/>
    <e v="#N/A"/>
    <n v="86"/>
    <m/>
    <m/>
    <m/>
    <e v="#N/A"/>
    <s v="151230"/>
    <x v="203"/>
    <x v="116"/>
    <x v="14"/>
    <x v="2"/>
    <m/>
    <m/>
    <m/>
    <n v="7120"/>
    <n v="7120"/>
    <m/>
    <m/>
  </r>
  <r>
    <x v="3"/>
    <x v="0"/>
    <s v="No"/>
    <e v="#N/A"/>
    <n v="17"/>
    <m/>
    <m/>
    <m/>
    <e v="#N/A"/>
    <s v="150201"/>
    <x v="204"/>
    <x v="117"/>
    <x v="14"/>
    <x v="2"/>
    <m/>
    <m/>
    <m/>
    <n v="4688"/>
    <n v="2344"/>
    <m/>
    <m/>
  </r>
  <r>
    <x v="3"/>
    <x v="0"/>
    <s v="OK"/>
    <e v="#N/A"/>
    <n v="153"/>
    <m/>
    <m/>
    <m/>
    <e v="#N/A"/>
    <s v="150930"/>
    <x v="205"/>
    <x v="117"/>
    <x v="14"/>
    <x v="2"/>
    <m/>
    <m/>
    <m/>
    <n v="13131"/>
    <n v="13131"/>
    <m/>
    <m/>
  </r>
  <r>
    <x v="3"/>
    <x v="0"/>
    <s v="No"/>
    <e v="#N/A"/>
    <n v="9"/>
    <m/>
    <m/>
    <m/>
    <e v="#N/A"/>
    <s v="151820"/>
    <x v="206"/>
    <x v="117"/>
    <x v="14"/>
    <x v="2"/>
    <m/>
    <m/>
    <m/>
    <n v="6607"/>
    <n v="3000"/>
    <m/>
    <m/>
  </r>
  <r>
    <x v="3"/>
    <x v="0"/>
    <s v="OK"/>
    <e v="#N/A"/>
    <n v="153"/>
    <m/>
    <m/>
    <m/>
    <e v="#N/A"/>
    <s v="152930"/>
    <x v="207"/>
    <x v="117"/>
    <x v="14"/>
    <x v="2"/>
    <m/>
    <m/>
    <m/>
    <n v="39823"/>
    <n v="39823"/>
    <m/>
    <m/>
  </r>
  <r>
    <x v="3"/>
    <x v="0"/>
    <s v="No"/>
    <e v="#N/A"/>
    <n v="23"/>
    <m/>
    <m/>
    <m/>
    <e v="#N/A"/>
    <s v="151090"/>
    <x v="208"/>
    <x v="118"/>
    <x v="14"/>
    <x v="2"/>
    <m/>
    <m/>
    <m/>
    <n v="27026"/>
    <n v="15000"/>
    <m/>
    <m/>
  </r>
  <r>
    <x v="3"/>
    <x v="0"/>
    <s v="OK"/>
    <e v="#N/A"/>
    <n v="153"/>
    <m/>
    <m/>
    <m/>
    <e v="#N/A"/>
    <s v="150961"/>
    <x v="209"/>
    <x v="119"/>
    <x v="14"/>
    <x v="2"/>
    <m/>
    <m/>
    <m/>
    <n v="13590"/>
    <n v="13590"/>
    <m/>
    <m/>
  </r>
  <r>
    <x v="3"/>
    <x v="0"/>
    <s v="OK"/>
    <e v="#N/A"/>
    <n v="327"/>
    <m/>
    <m/>
    <m/>
    <e v="#N/A"/>
    <s v="152040"/>
    <x v="210"/>
    <x v="119"/>
    <x v="14"/>
    <x v="2"/>
    <m/>
    <m/>
    <m/>
    <n v="12203"/>
    <n v="12203"/>
    <m/>
    <m/>
  </r>
  <r>
    <x v="3"/>
    <x v="0"/>
    <s v="OK"/>
    <e v="#N/A"/>
    <n v="153"/>
    <m/>
    <m/>
    <m/>
    <e v="#N/A"/>
    <s v="152360"/>
    <x v="211"/>
    <x v="119"/>
    <x v="14"/>
    <x v="2"/>
    <m/>
    <m/>
    <m/>
    <n v="23213"/>
    <n v="23213"/>
    <m/>
    <m/>
  </r>
  <r>
    <x v="3"/>
    <x v="0"/>
    <s v="OK"/>
    <e v="#N/A"/>
    <n v="153"/>
    <m/>
    <m/>
    <m/>
    <e v="#N/A"/>
    <s v="150970"/>
    <x v="212"/>
    <x v="120"/>
    <x v="14"/>
    <x v="2"/>
    <m/>
    <m/>
    <m/>
    <n v="61023"/>
    <n v="61023"/>
    <m/>
    <m/>
  </r>
  <r>
    <x v="3"/>
    <x v="0"/>
    <s v="OK"/>
    <e v="#N/A"/>
    <n v="153"/>
    <m/>
    <m/>
    <m/>
    <e v="#N/A"/>
    <s v="151780"/>
    <x v="213"/>
    <x v="121"/>
    <x v="14"/>
    <x v="2"/>
    <m/>
    <m/>
    <m/>
    <n v="52479"/>
    <n v="52479"/>
    <m/>
    <m/>
  </r>
  <r>
    <x v="3"/>
    <x v="0"/>
    <s v="No"/>
    <e v="#N/A"/>
    <n v="84"/>
    <m/>
    <m/>
    <m/>
    <e v="#N/A"/>
    <s v="152580"/>
    <x v="214"/>
    <x v="118"/>
    <x v="14"/>
    <x v="2"/>
    <m/>
    <m/>
    <m/>
    <n v="7166"/>
    <n v="6362"/>
    <m/>
    <m/>
  </r>
  <r>
    <x v="3"/>
    <x v="0"/>
    <s v="OK"/>
    <e v="#N/A"/>
    <n v="153"/>
    <m/>
    <m/>
    <m/>
    <e v="#N/A"/>
    <s v="152850"/>
    <x v="215"/>
    <x v="118"/>
    <x v="14"/>
    <x v="2"/>
    <m/>
    <m/>
    <m/>
    <n v="30978"/>
    <n v="30978"/>
    <m/>
    <m/>
  </r>
  <r>
    <x v="3"/>
    <x v="0"/>
    <s v="No"/>
    <e v="#N/A"/>
    <n v="153"/>
    <m/>
    <m/>
    <m/>
    <e v="#N/A"/>
    <s v="152940"/>
    <x v="216"/>
    <x v="122"/>
    <x v="14"/>
    <x v="2"/>
    <m/>
    <m/>
    <m/>
    <n v="60825"/>
    <n v="60825"/>
    <m/>
    <m/>
  </r>
  <r>
    <x v="3"/>
    <x v="0"/>
    <s v="No"/>
    <e v="#N/A"/>
    <n v="38"/>
    <m/>
    <m/>
    <m/>
    <e v="#N/A"/>
    <s v="150100"/>
    <x v="217"/>
    <x v="123"/>
    <x v="14"/>
    <x v="2"/>
    <m/>
    <m/>
    <m/>
    <n v="33521"/>
    <n v="18400"/>
    <m/>
    <m/>
  </r>
  <r>
    <x v="3"/>
    <x v="0"/>
    <s v="No"/>
    <e v="#N/A"/>
    <n v="59"/>
    <m/>
    <m/>
    <m/>
    <e v="#N/A"/>
    <s v="150610"/>
    <x v="218"/>
    <x v="124"/>
    <x v="14"/>
    <x v="2"/>
    <m/>
    <m/>
    <m/>
    <n v="17460"/>
    <n v="10000"/>
    <m/>
    <m/>
  </r>
  <r>
    <x v="3"/>
    <x v="0"/>
    <s v="No"/>
    <e v="#N/A"/>
    <n v="98"/>
    <m/>
    <m/>
    <m/>
    <e v="#N/A"/>
    <s v="151790"/>
    <x v="219"/>
    <x v="124"/>
    <x v="14"/>
    <x v="2"/>
    <m/>
    <m/>
    <m/>
    <n v="26594"/>
    <n v="26594"/>
    <m/>
    <m/>
  </r>
  <r>
    <x v="3"/>
    <x v="0"/>
    <s v="No"/>
    <e v="#N/A"/>
    <n v="6"/>
    <m/>
    <m/>
    <m/>
    <e v="#N/A"/>
    <s v="152650"/>
    <x v="220"/>
    <x v="125"/>
    <x v="14"/>
    <x v="2"/>
    <m/>
    <m/>
    <m/>
    <n v="20053"/>
    <n v="4200"/>
    <m/>
    <m/>
  </r>
  <r>
    <x v="3"/>
    <x v="0"/>
    <s v="No"/>
    <e v="#N/A"/>
    <n v="121"/>
    <m/>
    <m/>
    <m/>
    <e v="#N/A"/>
    <s v="150700"/>
    <x v="221"/>
    <x v="126"/>
    <x v="14"/>
    <x v="2"/>
    <m/>
    <m/>
    <m/>
    <n v="43788"/>
    <n v="38596"/>
    <m/>
    <m/>
  </r>
  <r>
    <x v="3"/>
    <x v="0"/>
    <s v="No"/>
    <e v="#N/A"/>
    <n v="111"/>
    <m/>
    <m/>
    <m/>
    <e v="#N/A"/>
    <s v="152370"/>
    <x v="222"/>
    <x v="126"/>
    <x v="14"/>
    <x v="2"/>
    <m/>
    <m/>
    <m/>
    <n v="20016"/>
    <n v="13500"/>
    <m/>
    <m/>
  </r>
  <r>
    <x v="3"/>
    <x v="0"/>
    <s v="No"/>
    <e v="#N/A"/>
    <n v="89"/>
    <m/>
    <m/>
    <m/>
    <e v="#N/A"/>
    <s v="150710"/>
    <x v="223"/>
    <x v="121"/>
    <x v="14"/>
    <x v="2"/>
    <m/>
    <m/>
    <m/>
    <n v="16073"/>
    <n v="5367"/>
    <m/>
    <m/>
  </r>
  <r>
    <x v="3"/>
    <x v="0"/>
    <s v="OK"/>
    <e v="#N/A"/>
    <n v="120"/>
    <m/>
    <m/>
    <m/>
    <e v="#N/A"/>
    <s v="152350"/>
    <x v="224"/>
    <x v="125"/>
    <x v="14"/>
    <x v="2"/>
    <m/>
    <m/>
    <m/>
    <n v="31232"/>
    <n v="31232"/>
    <m/>
    <m/>
  </r>
  <r>
    <x v="3"/>
    <x v="0"/>
    <s v="No"/>
    <e v="#N/A"/>
    <n v="87"/>
    <m/>
    <m/>
    <m/>
    <e v="#N/A"/>
    <s v="151150"/>
    <x v="225"/>
    <x v="126"/>
    <x v="14"/>
    <x v="2"/>
    <m/>
    <m/>
    <m/>
    <n v="19772"/>
    <n v="16480"/>
    <m/>
    <m/>
  </r>
  <r>
    <x v="3"/>
    <x v="0"/>
    <s v="No"/>
    <e v="#N/A"/>
    <n v="52"/>
    <m/>
    <m/>
    <m/>
    <e v="#N/A"/>
    <s v="151190"/>
    <x v="226"/>
    <x v="127"/>
    <x v="14"/>
    <x v="2"/>
    <m/>
    <m/>
    <m/>
    <n v="29129"/>
    <n v="18500"/>
    <m/>
    <m/>
  </r>
  <r>
    <x v="3"/>
    <x v="0"/>
    <s v="OK"/>
    <e v="#N/A"/>
    <n v="153"/>
    <m/>
    <m/>
    <m/>
    <e v="#N/A"/>
    <s v="151490"/>
    <x v="227"/>
    <x v="127"/>
    <x v="14"/>
    <x v="2"/>
    <m/>
    <m/>
    <m/>
    <n v="28435"/>
    <n v="28435"/>
    <m/>
    <m/>
  </r>
  <r>
    <x v="3"/>
    <x v="0"/>
    <s v="No"/>
    <e v="#N/A"/>
    <n v="26"/>
    <m/>
    <m/>
    <m/>
    <e v="#N/A"/>
    <s v="152330"/>
    <x v="228"/>
    <x v="124"/>
    <x v="14"/>
    <x v="2"/>
    <m/>
    <m/>
    <m/>
    <n v="28445"/>
    <n v="16610"/>
    <m/>
    <m/>
  </r>
  <r>
    <x v="3"/>
    <x v="0"/>
    <s v="No"/>
    <e v="#N/A"/>
    <n v="82"/>
    <m/>
    <m/>
    <m/>
    <e v="#N/A"/>
    <s v="160220"/>
    <x v="229"/>
    <x v="128"/>
    <x v="15"/>
    <x v="2"/>
    <m/>
    <m/>
    <m/>
    <n v="26817"/>
    <n v="26817"/>
    <m/>
    <m/>
  </r>
  <r>
    <x v="3"/>
    <x v="0"/>
    <s v="OK"/>
    <e v="#N/A"/>
    <n v="153"/>
    <m/>
    <m/>
    <m/>
    <s v="Yes"/>
    <s v="160230"/>
    <x v="230"/>
    <x v="129"/>
    <x v="15"/>
    <x v="2"/>
    <m/>
    <m/>
    <m/>
    <n v="137648"/>
    <n v="137648"/>
    <m/>
    <m/>
  </r>
  <r>
    <x v="3"/>
    <x v="0"/>
    <s v="OK"/>
    <e v="#N/A"/>
    <n v="153"/>
    <m/>
    <m/>
    <m/>
    <e v="#N/A"/>
    <s v="160250"/>
    <x v="231"/>
    <x v="130"/>
    <x v="15"/>
    <x v="2"/>
    <m/>
    <m/>
    <m/>
    <n v="124333"/>
    <n v="124333"/>
    <m/>
    <m/>
  </r>
  <r>
    <x v="3"/>
    <x v="0"/>
    <s v="OK"/>
    <e v="#N/A"/>
    <n v="153"/>
    <m/>
    <m/>
    <m/>
    <e v="#N/A"/>
    <s v="160270"/>
    <x v="232"/>
    <x v="131"/>
    <x v="15"/>
    <x v="2"/>
    <m/>
    <m/>
    <m/>
    <n v="59962"/>
    <n v="59962"/>
    <m/>
    <m/>
  </r>
  <r>
    <x v="3"/>
    <x v="0"/>
    <s v="No"/>
    <e v="#N/A"/>
    <n v="135"/>
    <m/>
    <m/>
    <m/>
    <e v="#N/A"/>
    <s v="160290"/>
    <x v="233"/>
    <x v="132"/>
    <x v="15"/>
    <x v="2"/>
    <m/>
    <m/>
    <m/>
    <n v="20071"/>
    <n v="20071"/>
    <m/>
    <m/>
  </r>
  <r>
    <x v="3"/>
    <x v="0"/>
    <s v="No"/>
    <e v="#N/A"/>
    <n v="78"/>
    <m/>
    <m/>
    <m/>
    <e v="#N/A"/>
    <s v="160320"/>
    <x v="234"/>
    <x v="133"/>
    <x v="15"/>
    <x v="2"/>
    <m/>
    <m/>
    <m/>
    <n v="76308"/>
    <n v="59093"/>
    <m/>
    <m/>
  </r>
  <r>
    <x v="3"/>
    <x v="0"/>
    <s v="No"/>
    <e v="#N/A"/>
    <n v="153"/>
    <m/>
    <m/>
    <m/>
    <e v="#N/A"/>
    <s v="160330"/>
    <x v="235"/>
    <x v="134"/>
    <x v="15"/>
    <x v="2"/>
    <m/>
    <m/>
    <m/>
    <n v="64269"/>
    <n v="64269"/>
    <m/>
    <m/>
  </r>
  <r>
    <x v="3"/>
    <x v="0"/>
    <s v="OK"/>
    <e v="#N/A"/>
    <n v="153"/>
    <m/>
    <m/>
    <m/>
    <e v="#N/A"/>
    <s v="160380"/>
    <x v="236"/>
    <x v="135"/>
    <x v="15"/>
    <x v="2"/>
    <m/>
    <m/>
    <m/>
    <n v="42328"/>
    <n v="42328"/>
    <m/>
    <m/>
  </r>
  <r>
    <x v="3"/>
    <x v="0"/>
    <s v="No"/>
    <e v="#N/A"/>
    <n v="22"/>
    <m/>
    <m/>
    <m/>
    <e v="#N/A"/>
    <s v="161410"/>
    <x v="237"/>
    <x v="136"/>
    <x v="15"/>
    <x v="2"/>
    <m/>
    <m/>
    <m/>
    <n v="30285"/>
    <n v="15000"/>
    <m/>
    <m/>
  </r>
  <r>
    <x v="3"/>
    <x v="0"/>
    <s v="OK"/>
    <e v="#N/A"/>
    <n v="153"/>
    <m/>
    <m/>
    <m/>
    <e v="#N/A"/>
    <s v="161020"/>
    <x v="238"/>
    <x v="137"/>
    <x v="15"/>
    <x v="2"/>
    <m/>
    <m/>
    <m/>
    <n v="58954"/>
    <n v="58954"/>
    <m/>
    <m/>
  </r>
  <r>
    <x v="3"/>
    <x v="0"/>
    <s v="No"/>
    <e v="#N/A"/>
    <n v="67"/>
    <m/>
    <m/>
    <m/>
    <e v="#N/A"/>
    <s v="161411"/>
    <x v="239"/>
    <x v="138"/>
    <x v="15"/>
    <x v="2"/>
    <m/>
    <m/>
    <m/>
    <n v="43794"/>
    <n v="43794"/>
    <m/>
    <m/>
  </r>
  <r>
    <x v="3"/>
    <x v="0"/>
    <s v="OK"/>
    <e v="#N/A"/>
    <n v="153"/>
    <m/>
    <m/>
    <m/>
    <e v="#N/A"/>
    <s v="160280"/>
    <x v="240"/>
    <x v="139"/>
    <x v="15"/>
    <x v="2"/>
    <m/>
    <m/>
    <m/>
    <n v="64893"/>
    <n v="64893"/>
    <m/>
    <m/>
  </r>
  <r>
    <x v="3"/>
    <x v="0"/>
    <s v="OK"/>
    <e v="#N/A"/>
    <n v="324"/>
    <m/>
    <m/>
    <m/>
    <e v="#N/A"/>
    <s v="162090"/>
    <x v="241"/>
    <x v="140"/>
    <x v="15"/>
    <x v="2"/>
    <m/>
    <m/>
    <m/>
    <n v="22421"/>
    <n v="22421"/>
    <m/>
    <m/>
  </r>
  <r>
    <x v="3"/>
    <x v="0"/>
    <s v="No"/>
    <e v="#N/A"/>
    <n v="19"/>
    <m/>
    <m/>
    <m/>
    <e v="#N/A"/>
    <s v="160620"/>
    <x v="242"/>
    <x v="141"/>
    <x v="15"/>
    <x v="2"/>
    <m/>
    <m/>
    <m/>
    <n v="41151"/>
    <n v="20000"/>
    <m/>
    <m/>
  </r>
  <r>
    <x v="3"/>
    <x v="0"/>
    <s v="No"/>
    <s v="LLF"/>
    <n v="101"/>
    <m/>
    <m/>
    <m/>
    <s v="Yes"/>
    <s v="160780"/>
    <x v="243"/>
    <x v="142"/>
    <x v="15"/>
    <x v="2"/>
    <m/>
    <m/>
    <m/>
    <n v="39260"/>
    <n v="39260"/>
    <m/>
    <m/>
  </r>
  <r>
    <x v="3"/>
    <x v="0"/>
    <s v="No"/>
    <e v="#N/A"/>
    <n v="68"/>
    <m/>
    <m/>
    <m/>
    <e v="#N/A"/>
    <s v="160310"/>
    <x v="244"/>
    <x v="141"/>
    <x v="15"/>
    <x v="2"/>
    <m/>
    <m/>
    <m/>
    <n v="2768"/>
    <n v="2768"/>
    <m/>
    <m/>
  </r>
  <r>
    <x v="3"/>
    <x v="0"/>
    <s v="No"/>
    <e v="#N/A"/>
    <n v="76"/>
    <m/>
    <m/>
    <m/>
    <e v="#N/A"/>
    <s v="161330"/>
    <x v="245"/>
    <x v="142"/>
    <x v="15"/>
    <x v="2"/>
    <m/>
    <m/>
    <m/>
    <n v="9453"/>
    <n v="9453"/>
    <m/>
    <m/>
  </r>
  <r>
    <x v="3"/>
    <x v="0"/>
    <s v="No"/>
    <e v="#N/A"/>
    <n v="32"/>
    <m/>
    <m/>
    <m/>
    <e v="#N/A"/>
    <s v="160900"/>
    <x v="246"/>
    <x v="141"/>
    <x v="15"/>
    <x v="2"/>
    <m/>
    <m/>
    <m/>
    <n v="56640"/>
    <n v="21000"/>
    <m/>
    <m/>
  </r>
  <r>
    <x v="3"/>
    <x v="0"/>
    <s v="No"/>
    <e v="#N/A"/>
    <n v="7"/>
    <m/>
    <m/>
    <m/>
    <e v="#N/A"/>
    <s v="161350"/>
    <x v="247"/>
    <x v="141"/>
    <x v="15"/>
    <x v="2"/>
    <m/>
    <m/>
    <m/>
    <n v="21038"/>
    <n v="6000"/>
    <m/>
    <m/>
  </r>
  <r>
    <x v="3"/>
    <x v="0"/>
    <s v="No"/>
    <e v="#N/A"/>
    <n v="50"/>
    <m/>
    <m/>
    <m/>
    <e v="#N/A"/>
    <s v="162920"/>
    <x v="248"/>
    <x v="141"/>
    <x v="15"/>
    <x v="2"/>
    <m/>
    <m/>
    <m/>
    <n v="21500"/>
    <n v="15000"/>
    <m/>
    <m/>
  </r>
  <r>
    <x v="3"/>
    <x v="0"/>
    <s v="OK"/>
    <e v="#N/A"/>
    <n v="153"/>
    <m/>
    <m/>
    <m/>
    <e v="#N/A"/>
    <s v="161770"/>
    <x v="250"/>
    <x v="144"/>
    <x v="15"/>
    <x v="2"/>
    <m/>
    <m/>
    <m/>
    <n v="23489"/>
    <n v="23489"/>
    <m/>
    <m/>
  </r>
  <r>
    <x v="3"/>
    <x v="0"/>
    <s v="OK"/>
    <s v="LLF"/>
    <n v="153"/>
    <m/>
    <m/>
    <m/>
    <e v="#N/A"/>
    <s v="162960"/>
    <x v="251"/>
    <x v="145"/>
    <x v="15"/>
    <x v="2"/>
    <m/>
    <m/>
    <m/>
    <n v="62335"/>
    <n v="62335"/>
    <m/>
    <m/>
  </r>
  <r>
    <x v="3"/>
    <x v="0"/>
    <s v="OK"/>
    <e v="#N/A"/>
    <n v="153"/>
    <m/>
    <m/>
    <m/>
    <e v="#N/A"/>
    <s v="170390"/>
    <x v="252"/>
    <x v="146"/>
    <x v="17"/>
    <x v="2"/>
    <m/>
    <m/>
    <m/>
    <n v="75156"/>
    <n v="75156"/>
    <m/>
    <m/>
  </r>
  <r>
    <x v="3"/>
    <x v="0"/>
    <s v="OK"/>
    <e v="#N/A"/>
    <n v="153"/>
    <m/>
    <m/>
    <m/>
    <e v="#N/A"/>
    <s v="170450"/>
    <x v="253"/>
    <x v="147"/>
    <x v="17"/>
    <x v="2"/>
    <m/>
    <m/>
    <m/>
    <n v="20006"/>
    <n v="20006"/>
    <m/>
    <m/>
  </r>
  <r>
    <x v="3"/>
    <x v="0"/>
    <s v="No"/>
    <e v="#N/A"/>
    <n v="13"/>
    <m/>
    <m/>
    <m/>
    <e v="#N/A"/>
    <s v="172520"/>
    <x v="254"/>
    <x v="147"/>
    <x v="17"/>
    <x v="2"/>
    <m/>
    <m/>
    <m/>
    <n v="6208"/>
    <n v="0"/>
    <m/>
    <m/>
  </r>
  <r>
    <x v="3"/>
    <x v="0"/>
    <s v="No"/>
    <e v="#N/A"/>
    <n v="27"/>
    <m/>
    <m/>
    <m/>
    <e v="#N/A"/>
    <s v="170600"/>
    <x v="255"/>
    <x v="148"/>
    <x v="17"/>
    <x v="2"/>
    <m/>
    <m/>
    <m/>
    <n v="21458"/>
    <n v="16096.5"/>
    <m/>
    <m/>
  </r>
  <r>
    <x v="3"/>
    <x v="0"/>
    <s v="OK"/>
    <e v="#N/A"/>
    <n v="153"/>
    <m/>
    <m/>
    <m/>
    <e v="#N/A"/>
    <s v="171950"/>
    <x v="256"/>
    <x v="148"/>
    <x v="17"/>
    <x v="2"/>
    <m/>
    <m/>
    <m/>
    <n v="6292"/>
    <n v="6292"/>
    <m/>
    <m/>
  </r>
  <r>
    <x v="3"/>
    <x v="0"/>
    <s v="OK"/>
    <e v="#N/A"/>
    <n v="153"/>
    <m/>
    <m/>
    <m/>
    <e v="#N/A"/>
    <s v="171910"/>
    <x v="257"/>
    <x v="148"/>
    <x v="17"/>
    <x v="2"/>
    <m/>
    <m/>
    <m/>
    <n v="23090"/>
    <n v="23090"/>
    <m/>
    <m/>
  </r>
  <r>
    <x v="3"/>
    <x v="0"/>
    <s v="OK"/>
    <e v="#N/A"/>
    <n v="142"/>
    <m/>
    <m/>
    <m/>
    <e v="#N/A"/>
    <s v="170712"/>
    <x v="258"/>
    <x v="149"/>
    <x v="17"/>
    <x v="2"/>
    <m/>
    <m/>
    <m/>
    <n v="2659"/>
    <n v="2659"/>
    <m/>
    <m/>
  </r>
  <r>
    <x v="3"/>
    <x v="0"/>
    <s v="No"/>
    <e v="#N/A"/>
    <n v="137"/>
    <m/>
    <m/>
    <m/>
    <e v="#N/A"/>
    <s v="172030"/>
    <x v="259"/>
    <x v="149"/>
    <x v="17"/>
    <x v="2"/>
    <m/>
    <m/>
    <m/>
    <n v="44767"/>
    <n v="44767"/>
    <m/>
    <m/>
  </r>
  <r>
    <x v="3"/>
    <x v="0"/>
    <s v="OK"/>
    <e v="#N/A"/>
    <n v="153"/>
    <m/>
    <m/>
    <m/>
    <e v="#N/A"/>
    <s v="172510"/>
    <x v="260"/>
    <x v="149"/>
    <x v="17"/>
    <x v="2"/>
    <m/>
    <m/>
    <m/>
    <n v="8101"/>
    <n v="8101"/>
    <m/>
    <m/>
  </r>
  <r>
    <x v="3"/>
    <x v="0"/>
    <s v="OK"/>
    <e v="#N/A"/>
    <n v="133"/>
    <m/>
    <m/>
    <m/>
    <e v="#N/A"/>
    <s v="170760"/>
    <x v="261"/>
    <x v="150"/>
    <x v="17"/>
    <x v="2"/>
    <m/>
    <m/>
    <m/>
    <n v="19573"/>
    <n v="19573"/>
    <m/>
    <m/>
  </r>
  <r>
    <x v="3"/>
    <x v="0"/>
    <s v="OK"/>
    <e v="#N/A"/>
    <n v="153"/>
    <m/>
    <m/>
    <m/>
    <e v="#N/A"/>
    <s v="172910"/>
    <x v="262"/>
    <x v="150"/>
    <x v="17"/>
    <x v="2"/>
    <m/>
    <m/>
    <m/>
    <n v="20498"/>
    <n v="20498"/>
    <m/>
    <m/>
  </r>
  <r>
    <x v="3"/>
    <x v="0"/>
    <s v="No"/>
    <e v="#N/A"/>
    <n v="95"/>
    <m/>
    <m/>
    <m/>
    <e v="#N/A"/>
    <s v="171840"/>
    <x v="263"/>
    <x v="150"/>
    <x v="17"/>
    <x v="2"/>
    <m/>
    <m/>
    <m/>
    <n v="16799"/>
    <n v="16799"/>
    <m/>
    <m/>
  </r>
  <r>
    <x v="3"/>
    <x v="0"/>
    <s v="No"/>
    <e v="#N/A"/>
    <n v="116"/>
    <m/>
    <m/>
    <m/>
    <e v="#N/A"/>
    <s v="170840"/>
    <x v="264"/>
    <x v="151"/>
    <x v="17"/>
    <x v="2"/>
    <m/>
    <m/>
    <m/>
    <n v="13952"/>
    <n v="10000"/>
    <m/>
    <m/>
  </r>
  <r>
    <x v="3"/>
    <x v="0"/>
    <s v="No"/>
    <e v="#N/A"/>
    <n v="90"/>
    <m/>
    <m/>
    <m/>
    <e v="#N/A"/>
    <s v="172980"/>
    <x v="265"/>
    <x v="151"/>
    <x v="17"/>
    <x v="2"/>
    <m/>
    <m/>
    <m/>
    <n v="10696"/>
    <n v="10696"/>
    <m/>
    <m/>
  </r>
  <r>
    <x v="3"/>
    <x v="0"/>
    <s v="No"/>
    <e v="#N/A"/>
    <n v="64"/>
    <m/>
    <m/>
    <m/>
    <e v="#N/A"/>
    <s v="170940"/>
    <x v="266"/>
    <x v="151"/>
    <x v="17"/>
    <x v="2"/>
    <m/>
    <m/>
    <m/>
    <n v="3271"/>
    <n v="1800"/>
    <m/>
    <m/>
  </r>
  <r>
    <x v="3"/>
    <x v="0"/>
    <s v="OK"/>
    <s v="LLF"/>
    <n v="153"/>
    <m/>
    <m/>
    <m/>
    <e v="#N/A"/>
    <s v="170880"/>
    <x v="267"/>
    <x v="152"/>
    <x v="17"/>
    <x v="2"/>
    <m/>
    <m/>
    <m/>
    <n v="75828"/>
    <n v="75828"/>
    <m/>
    <m/>
  </r>
  <r>
    <x v="3"/>
    <x v="0"/>
    <s v="OK"/>
    <e v="#N/A"/>
    <n v="153"/>
    <m/>
    <m/>
    <m/>
    <e v="#N/A"/>
    <s v="171041"/>
    <x v="268"/>
    <x v="147"/>
    <x v="17"/>
    <x v="2"/>
    <m/>
    <m/>
    <m/>
    <n v="19248"/>
    <n v="19248"/>
    <m/>
    <m/>
  </r>
  <r>
    <x v="3"/>
    <x v="0"/>
    <s v="OK"/>
    <e v="#N/A"/>
    <n v="153"/>
    <m/>
    <m/>
    <m/>
    <e v="#N/A"/>
    <s v="172140"/>
    <x v="269"/>
    <x v="147"/>
    <x v="17"/>
    <x v="2"/>
    <m/>
    <m/>
    <m/>
    <n v="12562"/>
    <n v="12562"/>
    <m/>
    <m/>
  </r>
  <r>
    <x v="3"/>
    <x v="0"/>
    <s v="No"/>
    <e v="#N/A"/>
    <n v="153"/>
    <m/>
    <m/>
    <m/>
    <e v="#N/A"/>
    <s v="172290"/>
    <x v="270"/>
    <x v="153"/>
    <x v="17"/>
    <x v="2"/>
    <m/>
    <m/>
    <m/>
    <n v="67072"/>
    <n v="67072"/>
    <m/>
    <m/>
  </r>
  <r>
    <x v="3"/>
    <x v="0"/>
    <s v="OK"/>
    <e v="#N/A"/>
    <n v="153"/>
    <m/>
    <m/>
    <m/>
    <e v="#N/A"/>
    <s v="180400"/>
    <x v="271"/>
    <x v="154"/>
    <x v="18"/>
    <x v="2"/>
    <m/>
    <m/>
    <m/>
    <n v="9884"/>
    <n v="9884"/>
    <m/>
    <m/>
  </r>
  <r>
    <x v="3"/>
    <x v="0"/>
    <s v="No"/>
    <e v="#N/A"/>
    <n v="153"/>
    <m/>
    <m/>
    <m/>
    <e v="#N/A"/>
    <s v="180640"/>
    <x v="272"/>
    <x v="155"/>
    <x v="18"/>
    <x v="2"/>
    <m/>
    <m/>
    <m/>
    <n v="15331"/>
    <n v="15331"/>
    <m/>
    <m/>
  </r>
  <r>
    <x v="3"/>
    <x v="0"/>
    <s v="OK"/>
    <e v="#N/A"/>
    <n v="153"/>
    <m/>
    <m/>
    <m/>
    <e v="#N/A"/>
    <s v="180830"/>
    <x v="273"/>
    <x v="156"/>
    <x v="18"/>
    <x v="2"/>
    <m/>
    <m/>
    <m/>
    <n v="157085"/>
    <n v="157085"/>
    <m/>
    <m/>
  </r>
  <r>
    <x v="3"/>
    <x v="0"/>
    <s v="OK"/>
    <e v="#N/A"/>
    <n v="153"/>
    <m/>
    <m/>
    <m/>
    <e v="#N/A"/>
    <s v="180870"/>
    <x v="274"/>
    <x v="157"/>
    <x v="18"/>
    <x v="2"/>
    <m/>
    <m/>
    <m/>
    <n v="67072"/>
    <n v="67072"/>
    <m/>
    <m/>
  </r>
  <r>
    <x v="3"/>
    <x v="0"/>
    <e v="#REF!"/>
    <e v="#N/A"/>
    <e v="#N/A"/>
    <m/>
    <m/>
    <m/>
    <e v="#N/A"/>
    <m/>
    <x v="275"/>
    <x v="143"/>
    <x v="16"/>
    <x v="3"/>
    <m/>
    <m/>
    <m/>
    <n v="0"/>
    <n v="0"/>
    <m/>
    <m/>
  </r>
  <r>
    <x v="3"/>
    <x v="0"/>
    <s v="No"/>
    <e v="#N/A"/>
    <n v="126"/>
    <m/>
    <m/>
    <m/>
    <e v="#N/A"/>
    <s v="181160"/>
    <x v="276"/>
    <x v="154"/>
    <x v="18"/>
    <x v="2"/>
    <m/>
    <m/>
    <m/>
    <n v="50213"/>
    <n v="50213"/>
    <m/>
    <m/>
  </r>
  <r>
    <x v="3"/>
    <x v="0"/>
    <s v="OK"/>
    <e v="#N/A"/>
    <n v="153"/>
    <m/>
    <m/>
    <m/>
    <e v="#N/A"/>
    <s v="181310"/>
    <x v="277"/>
    <x v="154"/>
    <x v="18"/>
    <x v="2"/>
    <m/>
    <m/>
    <m/>
    <n v="8970"/>
    <n v="8970"/>
    <m/>
    <m/>
  </r>
  <r>
    <x v="3"/>
    <x v="0"/>
    <s v="No"/>
    <e v="#N/A"/>
    <n v="21"/>
    <m/>
    <m/>
    <m/>
    <e v="#N/A"/>
    <s v="181360"/>
    <x v="278"/>
    <x v="158"/>
    <x v="18"/>
    <x v="2"/>
    <m/>
    <m/>
    <m/>
    <n v="49255"/>
    <n v="23500"/>
    <m/>
    <m/>
  </r>
  <r>
    <x v="3"/>
    <x v="0"/>
    <s v="OK"/>
    <e v="#N/A"/>
    <n v="153"/>
    <m/>
    <m/>
    <m/>
    <e v="#N/A"/>
    <s v="181420"/>
    <x v="279"/>
    <x v="159"/>
    <x v="18"/>
    <x v="2"/>
    <m/>
    <m/>
    <m/>
    <n v="23503"/>
    <n v="23503"/>
    <m/>
    <m/>
  </r>
  <r>
    <x v="3"/>
    <x v="0"/>
    <s v="No"/>
    <e v="#N/A"/>
    <n v="119"/>
    <m/>
    <m/>
    <m/>
    <e v="#N/A"/>
    <s v="181530"/>
    <x v="280"/>
    <x v="154"/>
    <x v="18"/>
    <x v="2"/>
    <m/>
    <m/>
    <m/>
    <n v="93166"/>
    <n v="93166"/>
    <m/>
    <m/>
  </r>
  <r>
    <x v="3"/>
    <x v="0"/>
    <s v="OK"/>
    <e v="#N/A"/>
    <n v="153"/>
    <m/>
    <m/>
    <m/>
    <e v="#N/A"/>
    <s v="181535"/>
    <x v="281"/>
    <x v="154"/>
    <x v="18"/>
    <x v="2"/>
    <m/>
    <m/>
    <m/>
    <n v="68199"/>
    <n v="68199"/>
    <m/>
    <m/>
  </r>
  <r>
    <x v="3"/>
    <x v="0"/>
    <s v="No"/>
    <e v="#N/A"/>
    <n v="72"/>
    <m/>
    <m/>
    <m/>
    <e v="#N/A"/>
    <s v="181540"/>
    <x v="282"/>
    <x v="154"/>
    <x v="18"/>
    <x v="2"/>
    <m/>
    <m/>
    <m/>
    <n v="18001"/>
    <n v="18001"/>
    <m/>
    <m/>
  </r>
  <r>
    <x v="3"/>
    <x v="0"/>
    <s v="No"/>
    <e v="#N/A"/>
    <n v="37"/>
    <m/>
    <m/>
    <m/>
    <e v="#N/A"/>
    <s v="182390"/>
    <x v="283"/>
    <x v="160"/>
    <x v="18"/>
    <x v="2"/>
    <m/>
    <m/>
    <m/>
    <n v="14300"/>
    <n v="7200"/>
    <m/>
    <m/>
  </r>
  <r>
    <x v="3"/>
    <x v="0"/>
    <s v="OK"/>
    <e v="#N/A"/>
    <n v="153"/>
    <m/>
    <m/>
    <m/>
    <e v="#N/A"/>
    <s v="182490"/>
    <x v="284"/>
    <x v="159"/>
    <x v="18"/>
    <x v="2"/>
    <m/>
    <m/>
    <m/>
    <n v="22116"/>
    <n v="22116"/>
    <m/>
    <m/>
  </r>
  <r>
    <x v="3"/>
    <x v="0"/>
    <s v="No"/>
    <e v="#N/A"/>
    <n v="136"/>
    <m/>
    <m/>
    <m/>
    <e v="#N/A"/>
    <s v="182571"/>
    <x v="285"/>
    <x v="160"/>
    <x v="18"/>
    <x v="2"/>
    <m/>
    <m/>
    <m/>
    <n v="8741"/>
    <n v="8637"/>
    <m/>
    <m/>
  </r>
  <r>
    <x v="3"/>
    <x v="0"/>
    <s v="No"/>
    <e v="#N/A"/>
    <n v="65"/>
    <m/>
    <m/>
    <m/>
    <e v="#N/A"/>
    <s v="182590"/>
    <x v="286"/>
    <x v="155"/>
    <x v="18"/>
    <x v="2"/>
    <m/>
    <m/>
    <m/>
    <n v="17101"/>
    <n v="17101"/>
    <m/>
    <m/>
  </r>
  <r>
    <x v="3"/>
    <x v="0"/>
    <s v="OK"/>
    <e v="#N/A"/>
    <n v="153"/>
    <m/>
    <m/>
    <m/>
    <e v="#N/A"/>
    <s v="182610"/>
    <x v="287"/>
    <x v="160"/>
    <x v="18"/>
    <x v="2"/>
    <m/>
    <m/>
    <m/>
    <n v="27048"/>
    <n v="27048"/>
    <m/>
    <m/>
  </r>
  <r>
    <x v="3"/>
    <x v="0"/>
    <s v="OK"/>
    <e v="#N/A"/>
    <n v="153"/>
    <m/>
    <m/>
    <m/>
    <e v="#N/A"/>
    <s v="182861"/>
    <x v="288"/>
    <x v="159"/>
    <x v="18"/>
    <x v="2"/>
    <m/>
    <m/>
    <m/>
    <n v="20939"/>
    <n v="20939"/>
    <m/>
    <m/>
  </r>
  <r>
    <x v="3"/>
    <x v="0"/>
    <s v="No"/>
    <s v="LLF"/>
    <n v="113"/>
    <m/>
    <m/>
    <m/>
    <e v="#N/A"/>
    <s v="202461"/>
    <x v="289"/>
    <x v="161"/>
    <x v="19"/>
    <x v="2"/>
    <m/>
    <m/>
    <m/>
    <n v="55715"/>
    <n v="51000"/>
    <m/>
    <m/>
  </r>
  <r>
    <x v="3"/>
    <x v="0"/>
    <s v="No"/>
    <e v="#N/A"/>
    <n v="108"/>
    <m/>
    <m/>
    <m/>
    <e v="#N/A"/>
    <s v="200590"/>
    <x v="290"/>
    <x v="162"/>
    <x v="19"/>
    <x v="2"/>
    <m/>
    <m/>
    <m/>
    <n v="32792"/>
    <n v="32792"/>
    <m/>
    <m/>
  </r>
  <r>
    <x v="3"/>
    <x v="0"/>
    <s v="OK"/>
    <e v="#N/A"/>
    <n v="153"/>
    <m/>
    <m/>
    <m/>
    <e v="#N/A"/>
    <s v="202950"/>
    <x v="291"/>
    <x v="163"/>
    <x v="19"/>
    <x v="2"/>
    <m/>
    <m/>
    <m/>
    <n v="34909"/>
    <n v="34909"/>
    <m/>
    <m/>
  </r>
  <r>
    <x v="3"/>
    <x v="0"/>
    <s v="OK"/>
    <e v="#N/A"/>
    <n v="153"/>
    <m/>
    <m/>
    <m/>
    <e v="#N/A"/>
    <s v="200941"/>
    <x v="292"/>
    <x v="164"/>
    <x v="19"/>
    <x v="2"/>
    <m/>
    <m/>
    <m/>
    <n v="20116"/>
    <n v="20116"/>
    <m/>
    <m/>
  </r>
  <r>
    <x v="3"/>
    <x v="0"/>
    <s v="No"/>
    <e v="#N/A"/>
    <n v="54"/>
    <m/>
    <m/>
    <m/>
    <s v="Yes"/>
    <s v="201510"/>
    <x v="293"/>
    <x v="165"/>
    <x v="19"/>
    <x v="2"/>
    <m/>
    <m/>
    <m/>
    <n v="39394"/>
    <n v="28000"/>
    <m/>
    <m/>
  </r>
  <r>
    <x v="3"/>
    <x v="0"/>
    <s v="No"/>
    <e v="#N/A"/>
    <n v="96"/>
    <m/>
    <m/>
    <m/>
    <e v="#N/A"/>
    <s v="201702"/>
    <x v="294"/>
    <x v="166"/>
    <x v="19"/>
    <x v="2"/>
    <m/>
    <m/>
    <m/>
    <n v="55021"/>
    <n v="42000"/>
    <m/>
    <m/>
  </r>
  <r>
    <x v="3"/>
    <x v="0"/>
    <s v="OK"/>
    <e v="#N/A"/>
    <n v="134"/>
    <m/>
    <m/>
    <m/>
    <e v="#N/A"/>
    <s v="201680"/>
    <x v="295"/>
    <x v="167"/>
    <x v="19"/>
    <x v="2"/>
    <m/>
    <m/>
    <m/>
    <n v="34138"/>
    <n v="34138"/>
    <m/>
    <m/>
  </r>
  <r>
    <x v="3"/>
    <x v="0"/>
    <s v="OK"/>
    <s v="LLF"/>
    <n v="153"/>
    <m/>
    <m/>
    <m/>
    <e v="#N/A"/>
    <s v="201712"/>
    <x v="296"/>
    <x v="168"/>
    <x v="19"/>
    <x v="2"/>
    <m/>
    <m/>
    <m/>
    <n v="39904"/>
    <n v="39904"/>
    <m/>
    <m/>
  </r>
  <r>
    <x v="3"/>
    <x v="0"/>
    <s v="No"/>
    <e v="#N/A"/>
    <n v="24"/>
    <m/>
    <m/>
    <m/>
    <e v="#N/A"/>
    <s v="201700"/>
    <x v="297"/>
    <x v="169"/>
    <x v="19"/>
    <x v="2"/>
    <m/>
    <m/>
    <m/>
    <n v="39301"/>
    <n v="11366"/>
    <m/>
    <m/>
  </r>
  <r>
    <x v="3"/>
    <x v="0"/>
    <s v="No"/>
    <e v="#N/A"/>
    <n v="36"/>
    <m/>
    <m/>
    <m/>
    <e v="#N/A"/>
    <s v="201701"/>
    <x v="298"/>
    <x v="170"/>
    <x v="19"/>
    <x v="2"/>
    <m/>
    <m/>
    <m/>
    <n v="51323"/>
    <n v="31323"/>
    <m/>
    <m/>
  </r>
  <r>
    <x v="3"/>
    <x v="0"/>
    <s v="No"/>
    <s v="LLF"/>
    <n v="331"/>
    <m/>
    <m/>
    <m/>
    <e v="#N/A"/>
    <s v="201711"/>
    <x v="300"/>
    <x v="171"/>
    <x v="19"/>
    <x v="2"/>
    <m/>
    <m/>
    <m/>
    <n v="41048"/>
    <n v="41048"/>
    <m/>
    <m/>
  </r>
  <r>
    <x v="3"/>
    <x v="0"/>
    <s v="OK"/>
    <e v="#N/A"/>
    <n v="153"/>
    <m/>
    <m/>
    <m/>
    <e v="#N/A"/>
    <s v="201713"/>
    <x v="301"/>
    <x v="172"/>
    <x v="19"/>
    <x v="2"/>
    <m/>
    <m/>
    <m/>
    <n v="75597"/>
    <n v="75597"/>
    <m/>
    <m/>
  </r>
  <r>
    <x v="3"/>
    <x v="0"/>
    <e v="#REF!"/>
    <e v="#N/A"/>
    <e v="#N/A"/>
    <m/>
    <m/>
    <m/>
    <e v="#N/A"/>
    <m/>
    <x v="302"/>
    <x v="143"/>
    <x v="16"/>
    <x v="3"/>
    <m/>
    <m/>
    <m/>
    <n v="21500"/>
    <n v="0"/>
    <m/>
    <m/>
  </r>
  <r>
    <x v="3"/>
    <x v="0"/>
    <s v="No"/>
    <e v="#N/A"/>
    <n v="42"/>
    <m/>
    <m/>
    <m/>
    <e v="#N/A"/>
    <s v="201730"/>
    <x v="303"/>
    <x v="173"/>
    <x v="19"/>
    <x v="2"/>
    <m/>
    <m/>
    <m/>
    <n v="23350"/>
    <n v="13500"/>
    <m/>
    <m/>
  </r>
  <r>
    <x v="3"/>
    <x v="0"/>
    <s v="No"/>
    <e v="#N/A"/>
    <n v="15"/>
    <m/>
    <m/>
    <m/>
    <e v="#N/A"/>
    <s v="201740"/>
    <x v="304"/>
    <x v="174"/>
    <x v="19"/>
    <x v="2"/>
    <m/>
    <m/>
    <m/>
    <n v="19884"/>
    <n v="12000"/>
    <m/>
    <m/>
  </r>
  <r>
    <x v="3"/>
    <x v="0"/>
    <s v="No"/>
    <e v="#N/A"/>
    <n v="14"/>
    <m/>
    <m/>
    <m/>
    <e v="#N/A"/>
    <s v="201690"/>
    <x v="305"/>
    <x v="175"/>
    <x v="19"/>
    <x v="2"/>
    <m/>
    <m/>
    <m/>
    <n v="33831"/>
    <n v="10000"/>
    <m/>
    <m/>
  </r>
  <r>
    <x v="3"/>
    <x v="0"/>
    <s v="OK"/>
    <e v="#N/A"/>
    <n v="97"/>
    <m/>
    <m/>
    <m/>
    <e v="#N/A"/>
    <s v="202460"/>
    <x v="306"/>
    <x v="176"/>
    <x v="19"/>
    <x v="2"/>
    <m/>
    <m/>
    <m/>
    <n v="63806"/>
    <n v="63806"/>
    <m/>
    <m/>
  </r>
  <r>
    <x v="3"/>
    <x v="0"/>
    <s v="No"/>
    <e v="#N/A"/>
    <n v="58"/>
    <m/>
    <m/>
    <m/>
    <e v="#N/A"/>
    <s v="202480"/>
    <x v="307"/>
    <x v="177"/>
    <x v="19"/>
    <x v="2"/>
    <m/>
    <m/>
    <m/>
    <n v="59805"/>
    <n v="45983.519999995828"/>
    <m/>
    <m/>
  </r>
  <r>
    <x v="3"/>
    <x v="0"/>
    <s v="No"/>
    <e v="#N/A"/>
    <n v="46"/>
    <m/>
    <m/>
    <m/>
    <e v="#N/A"/>
    <s v="202491"/>
    <x v="308"/>
    <x v="178"/>
    <x v="19"/>
    <x v="2"/>
    <m/>
    <m/>
    <m/>
    <n v="23812"/>
    <n v="9000"/>
    <m/>
    <m/>
  </r>
  <r>
    <x v="3"/>
    <x v="0"/>
    <s v="No"/>
    <s v="LLF"/>
    <n v="114"/>
    <m/>
    <m/>
    <m/>
    <e v="#N/A"/>
    <s v="210440"/>
    <x v="309"/>
    <x v="179"/>
    <x v="20"/>
    <x v="2"/>
    <m/>
    <m/>
    <m/>
    <n v="15474"/>
    <n v="15474.5"/>
    <m/>
    <m/>
  </r>
  <r>
    <x v="3"/>
    <x v="0"/>
    <s v="OK"/>
    <s v="LLF"/>
    <n v="153"/>
    <m/>
    <m/>
    <m/>
    <s v="Yes"/>
    <s v="212130"/>
    <x v="310"/>
    <x v="179"/>
    <x v="20"/>
    <x v="2"/>
    <m/>
    <m/>
    <m/>
    <n v="52478"/>
    <n v="52478"/>
    <m/>
    <m/>
  </r>
  <r>
    <x v="3"/>
    <x v="0"/>
    <s v="No"/>
    <e v="#N/A"/>
    <n v="102"/>
    <m/>
    <m/>
    <m/>
    <e v="#N/A"/>
    <s v="210460"/>
    <x v="311"/>
    <x v="180"/>
    <x v="20"/>
    <x v="2"/>
    <m/>
    <m/>
    <m/>
    <n v="1845"/>
    <n v="1845"/>
    <m/>
    <m/>
  </r>
  <r>
    <x v="3"/>
    <x v="0"/>
    <s v="No"/>
    <e v="#N/A"/>
    <n v="53"/>
    <m/>
    <m/>
    <m/>
    <e v="#N/A"/>
    <s v="211430"/>
    <x v="312"/>
    <x v="180"/>
    <x v="20"/>
    <x v="2"/>
    <m/>
    <m/>
    <m/>
    <n v="5780"/>
    <n v="5780"/>
    <m/>
    <m/>
  </r>
  <r>
    <x v="3"/>
    <x v="0"/>
    <s v="OK"/>
    <e v="#N/A"/>
    <n v="153"/>
    <m/>
    <m/>
    <m/>
    <e v="#N/A"/>
    <s v="210630"/>
    <x v="313"/>
    <x v="181"/>
    <x v="20"/>
    <x v="2"/>
    <m/>
    <m/>
    <m/>
    <n v="23348"/>
    <n v="23348"/>
    <m/>
    <m/>
  </r>
  <r>
    <x v="3"/>
    <x v="0"/>
    <s v="No"/>
    <e v="#N/A"/>
    <n v="63"/>
    <m/>
    <m/>
    <m/>
    <e v="#N/A"/>
    <s v="211120"/>
    <x v="314"/>
    <x v="181"/>
    <x v="20"/>
    <x v="2"/>
    <m/>
    <m/>
    <m/>
    <n v="18494"/>
    <n v="18494"/>
    <m/>
    <m/>
  </r>
  <r>
    <x v="3"/>
    <x v="0"/>
    <s v="No"/>
    <e v="#N/A"/>
    <n v="94"/>
    <m/>
    <m/>
    <m/>
    <e v="#N/A"/>
    <s v="210730"/>
    <x v="315"/>
    <x v="182"/>
    <x v="20"/>
    <x v="2"/>
    <m/>
    <m/>
    <m/>
    <n v="13763"/>
    <n v="13763"/>
    <m/>
    <m/>
  </r>
  <r>
    <x v="3"/>
    <x v="0"/>
    <s v="No"/>
    <e v="#N/A"/>
    <n v="18"/>
    <m/>
    <m/>
    <m/>
    <e v="#N/A"/>
    <s v="212070"/>
    <x v="316"/>
    <x v="182"/>
    <x v="20"/>
    <x v="2"/>
    <m/>
    <m/>
    <m/>
    <n v="13301"/>
    <n v="5500"/>
    <m/>
    <m/>
  </r>
  <r>
    <x v="3"/>
    <x v="0"/>
    <s v="No"/>
    <e v="#N/A"/>
    <n v="71"/>
    <m/>
    <m/>
    <m/>
    <e v="#N/A"/>
    <s v="212890"/>
    <x v="317"/>
    <x v="182"/>
    <x v="20"/>
    <x v="2"/>
    <m/>
    <m/>
    <m/>
    <n v="13532"/>
    <n v="13532"/>
    <m/>
    <m/>
  </r>
  <r>
    <x v="3"/>
    <x v="0"/>
    <s v="OK"/>
    <e v="#N/A"/>
    <n v="153"/>
    <m/>
    <m/>
    <m/>
    <e v="#N/A"/>
    <s v="210950"/>
    <x v="318"/>
    <x v="183"/>
    <x v="20"/>
    <x v="2"/>
    <m/>
    <m/>
    <m/>
    <n v="19872"/>
    <n v="19872"/>
    <m/>
    <m/>
  </r>
  <r>
    <x v="3"/>
    <x v="0"/>
    <s v="OK"/>
    <e v="#N/A"/>
    <n v="153"/>
    <m/>
    <m/>
    <m/>
    <e v="#N/A"/>
    <s v="212320"/>
    <x v="319"/>
    <x v="183"/>
    <x v="20"/>
    <x v="2"/>
    <m/>
    <m/>
    <m/>
    <n v="44017"/>
    <n v="44017"/>
    <m/>
    <m/>
  </r>
  <r>
    <x v="3"/>
    <x v="0"/>
    <s v="OK"/>
    <e v="#N/A"/>
    <n v="153"/>
    <m/>
    <m/>
    <m/>
    <e v="#N/A"/>
    <s v="212361"/>
    <x v="320"/>
    <x v="183"/>
    <x v="20"/>
    <x v="2"/>
    <m/>
    <m/>
    <m/>
    <n v="4765"/>
    <n v="4765"/>
    <m/>
    <m/>
  </r>
  <r>
    <x v="3"/>
    <x v="0"/>
    <s v="No"/>
    <e v="#N/A"/>
    <n v="80"/>
    <m/>
    <m/>
    <m/>
    <e v="#N/A"/>
    <s v="211830"/>
    <x v="321"/>
    <x v="184"/>
    <x v="20"/>
    <x v="2"/>
    <m/>
    <m/>
    <m/>
    <n v="21525"/>
    <n v="21525"/>
    <m/>
    <m/>
  </r>
  <r>
    <x v="3"/>
    <x v="0"/>
    <s v="No"/>
    <e v="#N/A"/>
    <n v="66"/>
    <m/>
    <m/>
    <m/>
    <e v="#N/A"/>
    <s v="212570"/>
    <x v="322"/>
    <x v="184"/>
    <x v="20"/>
    <x v="2"/>
    <m/>
    <m/>
    <m/>
    <n v="13436"/>
    <n v="10480"/>
    <m/>
    <m/>
  </r>
  <r>
    <x v="3"/>
    <x v="0"/>
    <s v="OK"/>
    <e v="#N/A"/>
    <n v="153"/>
    <m/>
    <m/>
    <m/>
    <e v="#N/A"/>
    <s v="211930"/>
    <x v="323"/>
    <x v="181"/>
    <x v="20"/>
    <x v="2"/>
    <m/>
    <m/>
    <m/>
    <n v="17549"/>
    <n v="17549"/>
    <m/>
    <m/>
  </r>
  <r>
    <x v="3"/>
    <x v="0"/>
    <s v="OK"/>
    <e v="#N/A"/>
    <n v="153"/>
    <m/>
    <m/>
    <m/>
    <e v="#N/A"/>
    <s v="211970"/>
    <x v="324"/>
    <x v="184"/>
    <x v="20"/>
    <x v="2"/>
    <m/>
    <m/>
    <m/>
    <n v="20250"/>
    <n v="20250"/>
    <m/>
    <m/>
  </r>
  <r>
    <x v="3"/>
    <x v="0"/>
    <s v="No"/>
    <e v="#N/A"/>
    <n v="60"/>
    <m/>
    <m/>
    <m/>
    <e v="#N/A"/>
    <s v="212000"/>
    <x v="325"/>
    <x v="181"/>
    <x v="20"/>
    <x v="2"/>
    <m/>
    <m/>
    <m/>
    <n v="15719"/>
    <n v="8500"/>
    <m/>
    <m/>
  </r>
  <r>
    <x v="3"/>
    <x v="0"/>
    <s v="No"/>
    <e v="#N/A"/>
    <n v="3"/>
    <m/>
    <m/>
    <m/>
    <e v="#N/A"/>
    <s v="213000"/>
    <x v="326"/>
    <x v="181"/>
    <x v="20"/>
    <x v="2"/>
    <m/>
    <m/>
    <m/>
    <n v="12717"/>
    <n v="500"/>
    <m/>
    <m/>
  </r>
  <r>
    <x v="3"/>
    <x v="0"/>
    <s v="No"/>
    <e v="#N/A"/>
    <n v="83"/>
    <m/>
    <m/>
    <m/>
    <e v="#N/A"/>
    <s v="212450"/>
    <x v="327"/>
    <x v="181"/>
    <x v="20"/>
    <x v="2"/>
    <m/>
    <m/>
    <m/>
    <n v="15488"/>
    <n v="15488"/>
    <m/>
    <m/>
  </r>
  <r>
    <x v="3"/>
    <x v="0"/>
    <s v="No"/>
    <e v="#N/A"/>
    <n v="47"/>
    <m/>
    <m/>
    <m/>
    <e v="#N/A"/>
    <s v="212630"/>
    <x v="328"/>
    <x v="181"/>
    <x v="20"/>
    <x v="2"/>
    <m/>
    <m/>
    <m/>
    <n v="26312"/>
    <n v="15000"/>
    <m/>
    <m/>
  </r>
  <r>
    <x v="3"/>
    <x v="0"/>
    <s v="No"/>
    <e v="#N/A"/>
    <n v="153"/>
    <m/>
    <m/>
    <m/>
    <e v="#N/A"/>
    <s v="213020"/>
    <x v="329"/>
    <x v="185"/>
    <x v="20"/>
    <x v="2"/>
    <m/>
    <m/>
    <m/>
    <n v="41843"/>
    <n v="41843"/>
    <m/>
    <m/>
  </r>
  <r>
    <x v="3"/>
    <x v="0"/>
    <s v="No"/>
    <e v="#N/A"/>
    <n v="124"/>
    <m/>
    <m/>
    <m/>
    <e v="#N/A"/>
    <s v="210540"/>
    <x v="330"/>
    <x v="186"/>
    <x v="20"/>
    <x v="2"/>
    <m/>
    <m/>
    <m/>
    <n v="47604"/>
    <n v="47604"/>
    <m/>
    <m/>
  </r>
  <r>
    <x v="3"/>
    <x v="0"/>
    <s v="No"/>
    <e v="#N/A"/>
    <n v="128"/>
    <m/>
    <m/>
    <m/>
    <e v="#N/A"/>
    <s v="211921"/>
    <x v="331"/>
    <x v="186"/>
    <x v="20"/>
    <x v="2"/>
    <m/>
    <m/>
    <m/>
    <n v="29464"/>
    <n v="25500"/>
    <m/>
    <m/>
  </r>
  <r>
    <x v="3"/>
    <x v="0"/>
    <s v="OK"/>
    <e v="#N/A"/>
    <n v="153"/>
    <m/>
    <m/>
    <m/>
    <e v="#N/A"/>
    <s v="212380"/>
    <x v="332"/>
    <x v="186"/>
    <x v="20"/>
    <x v="2"/>
    <m/>
    <m/>
    <m/>
    <n v="6616"/>
    <n v="6616"/>
    <m/>
    <m/>
  </r>
  <r>
    <x v="3"/>
    <x v="0"/>
    <s v="OK"/>
    <e v="#N/A"/>
    <n v="153"/>
    <m/>
    <m/>
    <m/>
    <e v="#N/A"/>
    <s v="210690"/>
    <x v="333"/>
    <x v="187"/>
    <x v="20"/>
    <x v="2"/>
    <m/>
    <m/>
    <m/>
    <n v="55715"/>
    <n v="55715"/>
    <m/>
    <m/>
  </r>
  <r>
    <x v="4"/>
    <x v="0"/>
    <s v="OK"/>
    <e v="#N/A"/>
    <n v="153"/>
    <m/>
    <m/>
    <m/>
    <e v="#N/A"/>
    <s v="030480"/>
    <x v="0"/>
    <x v="0"/>
    <x v="0"/>
    <x v="0"/>
    <m/>
    <m/>
    <m/>
    <n v="11126"/>
    <n v="11126"/>
    <m/>
    <m/>
  </r>
  <r>
    <x v="4"/>
    <x v="0"/>
    <s v="OK"/>
    <e v="#N/A"/>
    <n v="153"/>
    <m/>
    <m/>
    <m/>
    <e v="#N/A"/>
    <s v="032500"/>
    <x v="1"/>
    <x v="0"/>
    <x v="0"/>
    <x v="0"/>
    <m/>
    <m/>
    <m/>
    <n v="88395"/>
    <n v="88395"/>
    <m/>
    <m/>
  </r>
  <r>
    <x v="4"/>
    <x v="0"/>
    <s v="OK"/>
    <e v="#N/A"/>
    <n v="153"/>
    <m/>
    <m/>
    <m/>
    <e v="#N/A"/>
    <s v="031050"/>
    <x v="2"/>
    <x v="1"/>
    <x v="0"/>
    <x v="0"/>
    <m/>
    <m/>
    <m/>
    <n v="132053"/>
    <n v="132053"/>
    <m/>
    <m/>
  </r>
  <r>
    <x v="4"/>
    <x v="0"/>
    <s v="OK"/>
    <e v="#N/A"/>
    <n v="328"/>
    <m/>
    <m/>
    <m/>
    <e v="#N/A"/>
    <s v="031060"/>
    <x v="3"/>
    <x v="1"/>
    <x v="0"/>
    <x v="0"/>
    <m/>
    <m/>
    <m/>
    <n v="22217"/>
    <n v="22217"/>
    <m/>
    <m/>
  </r>
  <r>
    <x v="4"/>
    <x v="0"/>
    <s v="OK"/>
    <e v="#N/A"/>
    <n v="153"/>
    <m/>
    <m/>
    <m/>
    <e v="#N/A"/>
    <s v="031620"/>
    <x v="4"/>
    <x v="1"/>
    <x v="0"/>
    <x v="0"/>
    <m/>
    <m/>
    <m/>
    <n v="38626"/>
    <n v="38626"/>
    <m/>
    <m/>
  </r>
  <r>
    <x v="4"/>
    <x v="0"/>
    <s v="OK"/>
    <e v="#N/A"/>
    <n v="153"/>
    <m/>
    <m/>
    <m/>
    <e v="#N/A"/>
    <s v="031851"/>
    <x v="5"/>
    <x v="1"/>
    <x v="0"/>
    <x v="0"/>
    <m/>
    <m/>
    <m/>
    <n v="7251"/>
    <n v="7251"/>
    <m/>
    <m/>
  </r>
  <r>
    <x v="4"/>
    <x v="0"/>
    <s v="OK"/>
    <e v="#N/A"/>
    <n v="153"/>
    <m/>
    <m/>
    <m/>
    <e v="#N/A"/>
    <s v="032020"/>
    <x v="6"/>
    <x v="1"/>
    <x v="0"/>
    <x v="0"/>
    <m/>
    <m/>
    <m/>
    <n v="47497"/>
    <n v="47497"/>
    <m/>
    <m/>
  </r>
  <r>
    <x v="4"/>
    <x v="0"/>
    <s v="OK"/>
    <e v="#N/A"/>
    <n v="153"/>
    <m/>
    <m/>
    <m/>
    <e v="#N/A"/>
    <s v="031901"/>
    <x v="7"/>
    <x v="2"/>
    <x v="0"/>
    <x v="0"/>
    <m/>
    <m/>
    <m/>
    <n v="54559"/>
    <n v="54559"/>
    <m/>
    <m/>
  </r>
  <r>
    <x v="4"/>
    <x v="0"/>
    <s v="No"/>
    <e v="#N/A"/>
    <n v="153"/>
    <m/>
    <m/>
    <m/>
    <e v="#N/A"/>
    <s v="032621"/>
    <x v="8"/>
    <x v="3"/>
    <x v="0"/>
    <x v="0"/>
    <m/>
    <m/>
    <m/>
    <n v="163488"/>
    <n v="163488"/>
    <m/>
    <m/>
  </r>
  <r>
    <x v="4"/>
    <x v="0"/>
    <s v="No"/>
    <e v="#N/A"/>
    <n v="106"/>
    <m/>
    <m/>
    <m/>
    <e v="#N/A"/>
    <s v="032880"/>
    <x v="9"/>
    <x v="2"/>
    <x v="0"/>
    <x v="0"/>
    <m/>
    <m/>
    <m/>
    <n v="33521"/>
    <n v="31150"/>
    <m/>
    <m/>
  </r>
  <r>
    <x v="4"/>
    <x v="0"/>
    <s v="OK"/>
    <e v="#N/A"/>
    <n v="153"/>
    <m/>
    <m/>
    <m/>
    <e v="#N/A"/>
    <s v="091081"/>
    <x v="10"/>
    <x v="4"/>
    <x v="1"/>
    <x v="0"/>
    <m/>
    <m/>
    <m/>
    <n v="5460"/>
    <n v="5460"/>
    <m/>
    <m/>
  </r>
  <r>
    <x v="4"/>
    <x v="0"/>
    <s v="No"/>
    <e v="#N/A"/>
    <n v="16"/>
    <m/>
    <m/>
    <m/>
    <e v="#N/A"/>
    <s v="091670"/>
    <x v="11"/>
    <x v="4"/>
    <x v="1"/>
    <x v="0"/>
    <m/>
    <m/>
    <m/>
    <n v="8204"/>
    <n v="2400"/>
    <m/>
    <m/>
  </r>
  <r>
    <x v="4"/>
    <x v="0"/>
    <s v="No"/>
    <e v="#N/A"/>
    <n v="104"/>
    <m/>
    <m/>
    <m/>
    <e v="#N/A"/>
    <s v="091290"/>
    <x v="12"/>
    <x v="5"/>
    <x v="1"/>
    <x v="0"/>
    <m/>
    <m/>
    <m/>
    <n v="284912"/>
    <n v="225000"/>
    <m/>
    <m/>
  </r>
  <r>
    <x v="4"/>
    <x v="0"/>
    <s v="No"/>
    <e v="#N/A"/>
    <n v="56"/>
    <m/>
    <m/>
    <m/>
    <s v="Yes"/>
    <s v="091340"/>
    <x v="13"/>
    <x v="6"/>
    <x v="1"/>
    <x v="0"/>
    <m/>
    <m/>
    <m/>
    <n v="4766"/>
    <n v="2000"/>
    <m/>
    <m/>
  </r>
  <r>
    <x v="4"/>
    <x v="0"/>
    <s v="OK"/>
    <e v="#N/A"/>
    <n v="153"/>
    <m/>
    <m/>
    <m/>
    <e v="#N/A"/>
    <s v="091390"/>
    <x v="14"/>
    <x v="6"/>
    <x v="1"/>
    <x v="0"/>
    <m/>
    <m/>
    <m/>
    <n v="41982"/>
    <n v="41982"/>
    <m/>
    <m/>
  </r>
  <r>
    <x v="4"/>
    <x v="0"/>
    <s v="No"/>
    <e v="#N/A"/>
    <n v="57"/>
    <m/>
    <m/>
    <m/>
    <e v="#N/A"/>
    <s v="091460"/>
    <x v="15"/>
    <x v="7"/>
    <x v="1"/>
    <x v="0"/>
    <m/>
    <m/>
    <m/>
    <n v="19212"/>
    <n v="9900"/>
    <m/>
    <m/>
  </r>
  <r>
    <x v="4"/>
    <x v="0"/>
    <s v="No"/>
    <e v="#N/A"/>
    <n v="51"/>
    <m/>
    <m/>
    <m/>
    <e v="#N/A"/>
    <s v="091940"/>
    <x v="16"/>
    <x v="7"/>
    <x v="1"/>
    <x v="0"/>
    <m/>
    <m/>
    <m/>
    <n v="19644"/>
    <n v="19644"/>
    <m/>
    <m/>
  </r>
  <r>
    <x v="4"/>
    <x v="0"/>
    <s v="OK"/>
    <e v="#N/A"/>
    <n v="153"/>
    <m/>
    <m/>
    <m/>
    <e v="#N/A"/>
    <s v="091580"/>
    <x v="17"/>
    <x v="7"/>
    <x v="1"/>
    <x v="0"/>
    <m/>
    <m/>
    <m/>
    <n v="17542"/>
    <n v="17542"/>
    <m/>
    <m/>
  </r>
  <r>
    <x v="4"/>
    <x v="0"/>
    <s v="No"/>
    <e v="#N/A"/>
    <n v="10"/>
    <m/>
    <m/>
    <m/>
    <e v="#N/A"/>
    <s v="091950"/>
    <x v="18"/>
    <x v="8"/>
    <x v="1"/>
    <x v="0"/>
    <m/>
    <m/>
    <m/>
    <n v="48688"/>
    <n v="0"/>
    <m/>
    <m/>
  </r>
  <r>
    <x v="4"/>
    <x v="0"/>
    <s v="OK"/>
    <e v="#N/A"/>
    <n v="153"/>
    <m/>
    <m/>
    <m/>
    <s v="Yes"/>
    <s v="091551"/>
    <x v="19"/>
    <x v="8"/>
    <x v="1"/>
    <x v="0"/>
    <m/>
    <m/>
    <m/>
    <n v="84212"/>
    <n v="84212"/>
    <m/>
    <m/>
  </r>
  <r>
    <x v="4"/>
    <x v="0"/>
    <s v="OK"/>
    <e v="#N/A"/>
    <n v="153"/>
    <m/>
    <m/>
    <m/>
    <e v="#N/A"/>
    <s v="092900"/>
    <x v="20"/>
    <x v="8"/>
    <x v="1"/>
    <x v="0"/>
    <m/>
    <m/>
    <m/>
    <n v="14482"/>
    <n v="14482"/>
    <m/>
    <m/>
  </r>
  <r>
    <x v="4"/>
    <x v="0"/>
    <s v="OK"/>
    <e v="#N/A"/>
    <n v="153"/>
    <m/>
    <m/>
    <m/>
    <e v="#N/A"/>
    <s v="091920"/>
    <x v="21"/>
    <x v="9"/>
    <x v="1"/>
    <x v="0"/>
    <m/>
    <m/>
    <m/>
    <n v="58893"/>
    <n v="58893"/>
    <m/>
    <m/>
  </r>
  <r>
    <x v="4"/>
    <x v="0"/>
    <s v="OK"/>
    <e v="#N/A"/>
    <n v="153"/>
    <m/>
    <m/>
    <m/>
    <e v="#N/A"/>
    <s v="091990"/>
    <x v="22"/>
    <x v="6"/>
    <x v="1"/>
    <x v="0"/>
    <m/>
    <m/>
    <m/>
    <n v="25626"/>
    <n v="25626"/>
    <m/>
    <m/>
  </r>
  <r>
    <x v="4"/>
    <x v="0"/>
    <s v="OK"/>
    <e v="#N/A"/>
    <n v="330"/>
    <m/>
    <m/>
    <m/>
    <e v="#N/A"/>
    <s v="092061"/>
    <x v="23"/>
    <x v="10"/>
    <x v="1"/>
    <x v="0"/>
    <m/>
    <m/>
    <m/>
    <n v="1619"/>
    <n v="1619"/>
    <m/>
    <m/>
  </r>
  <r>
    <x v="4"/>
    <x v="0"/>
    <s v="OK"/>
    <e v="#N/A"/>
    <n v="153"/>
    <m/>
    <m/>
    <m/>
    <e v="#N/A"/>
    <s v="092250"/>
    <x v="24"/>
    <x v="4"/>
    <x v="1"/>
    <x v="0"/>
    <m/>
    <m/>
    <m/>
    <n v="40837"/>
    <n v="40837"/>
    <m/>
    <m/>
  </r>
  <r>
    <x v="4"/>
    <x v="0"/>
    <s v="OK"/>
    <e v="#N/A"/>
    <n v="153"/>
    <m/>
    <m/>
    <m/>
    <e v="#N/A"/>
    <s v="092260"/>
    <x v="25"/>
    <x v="5"/>
    <x v="1"/>
    <x v="0"/>
    <m/>
    <m/>
    <m/>
    <n v="18726"/>
    <n v="18726"/>
    <m/>
    <m/>
  </r>
  <r>
    <x v="4"/>
    <x v="0"/>
    <s v="OK"/>
    <e v="#N/A"/>
    <n v="323"/>
    <m/>
    <m/>
    <m/>
    <e v="#N/A"/>
    <s v="092470"/>
    <x v="26"/>
    <x v="10"/>
    <x v="1"/>
    <x v="0"/>
    <m/>
    <m/>
    <m/>
    <n v="49255"/>
    <n v="49255"/>
    <m/>
    <m/>
  </r>
  <r>
    <x v="4"/>
    <x v="0"/>
    <s v="OK"/>
    <e v="#N/A"/>
    <n v="329"/>
    <m/>
    <m/>
    <m/>
    <s v="Yes"/>
    <s v="092881"/>
    <x v="27"/>
    <x v="11"/>
    <x v="1"/>
    <x v="0"/>
    <m/>
    <m/>
    <m/>
    <n v="33674"/>
    <n v="33674"/>
    <m/>
    <m/>
  </r>
  <r>
    <x v="4"/>
    <x v="0"/>
    <s v="OK"/>
    <e v="#N/A"/>
    <n v="153"/>
    <m/>
    <m/>
    <m/>
    <e v="#N/A"/>
    <s v="100660"/>
    <x v="28"/>
    <x v="12"/>
    <x v="2"/>
    <x v="0"/>
    <m/>
    <m/>
    <m/>
    <n v="48870"/>
    <n v="48870"/>
    <m/>
    <m/>
  </r>
  <r>
    <x v="4"/>
    <x v="0"/>
    <s v="OK"/>
    <s v="LLF"/>
    <n v="153"/>
    <m/>
    <m/>
    <m/>
    <s v="Yes"/>
    <s v="100680"/>
    <x v="29"/>
    <x v="13"/>
    <x v="2"/>
    <x v="0"/>
    <m/>
    <m/>
    <m/>
    <n v="199047"/>
    <n v="199047"/>
    <m/>
    <m/>
  </r>
  <r>
    <x v="4"/>
    <x v="0"/>
    <s v="OK"/>
    <s v="LLF"/>
    <n v="153"/>
    <m/>
    <m/>
    <m/>
    <s v="Yes"/>
    <s v="100681"/>
    <x v="30"/>
    <x v="14"/>
    <x v="2"/>
    <x v="0"/>
    <m/>
    <m/>
    <m/>
    <n v="157150"/>
    <n v="157150"/>
    <m/>
    <m/>
  </r>
  <r>
    <x v="4"/>
    <x v="0"/>
    <s v="No"/>
    <e v="#N/A"/>
    <n v="109"/>
    <m/>
    <m/>
    <m/>
    <e v="#N/A"/>
    <s v="100790"/>
    <x v="31"/>
    <x v="15"/>
    <x v="2"/>
    <x v="0"/>
    <m/>
    <m/>
    <m/>
    <n v="63870"/>
    <n v="36597"/>
    <m/>
    <m/>
  </r>
  <r>
    <x v="4"/>
    <x v="0"/>
    <s v="OK"/>
    <e v="#N/A"/>
    <n v="153"/>
    <m/>
    <m/>
    <m/>
    <e v="#N/A"/>
    <s v="100791"/>
    <x v="32"/>
    <x v="16"/>
    <x v="2"/>
    <x v="0"/>
    <m/>
    <m/>
    <m/>
    <n v="67140"/>
    <n v="67140"/>
    <m/>
    <m/>
  </r>
  <r>
    <x v="4"/>
    <x v="0"/>
    <s v="OK"/>
    <e v="#N/A"/>
    <n v="153"/>
    <m/>
    <m/>
    <m/>
    <e v="#N/A"/>
    <s v="101800"/>
    <x v="33"/>
    <x v="17"/>
    <x v="2"/>
    <x v="0"/>
    <m/>
    <m/>
    <m/>
    <n v="57422"/>
    <n v="57422"/>
    <m/>
    <m/>
  </r>
  <r>
    <x v="4"/>
    <x v="0"/>
    <s v="OK"/>
    <e v="#N/A"/>
    <n v="153"/>
    <m/>
    <m/>
    <m/>
    <e v="#N/A"/>
    <s v="102100"/>
    <x v="34"/>
    <x v="18"/>
    <x v="2"/>
    <x v="0"/>
    <m/>
    <m/>
    <m/>
    <n v="89097"/>
    <n v="89097"/>
    <m/>
    <m/>
  </r>
  <r>
    <x v="4"/>
    <x v="0"/>
    <s v="OK"/>
    <e v="#N/A"/>
    <n v="153"/>
    <m/>
    <m/>
    <m/>
    <e v="#N/A"/>
    <s v="100490"/>
    <x v="35"/>
    <x v="19"/>
    <x v="2"/>
    <x v="0"/>
    <m/>
    <m/>
    <m/>
    <n v="47702"/>
    <n v="47702"/>
    <m/>
    <m/>
  </r>
  <r>
    <x v="4"/>
    <x v="0"/>
    <s v="No"/>
    <e v="#N/A"/>
    <n v="88"/>
    <m/>
    <m/>
    <m/>
    <e v="#N/A"/>
    <s v="102300"/>
    <x v="36"/>
    <x v="12"/>
    <x v="2"/>
    <x v="0"/>
    <m/>
    <m/>
    <m/>
    <n v="46067"/>
    <n v="31000"/>
    <m/>
    <m/>
  </r>
  <r>
    <x v="4"/>
    <x v="0"/>
    <s v="OK"/>
    <e v="#N/A"/>
    <n v="153"/>
    <m/>
    <m/>
    <m/>
    <e v="#N/A"/>
    <s v="112180"/>
    <x v="37"/>
    <x v="20"/>
    <x v="3"/>
    <x v="0"/>
    <m/>
    <m/>
    <m/>
    <n v="75783"/>
    <n v="75783"/>
    <m/>
    <m/>
  </r>
  <r>
    <x v="4"/>
    <x v="0"/>
    <s v="OK"/>
    <e v="#N/A"/>
    <n v="153"/>
    <m/>
    <m/>
    <m/>
    <e v="#N/A"/>
    <s v="112211"/>
    <x v="38"/>
    <x v="21"/>
    <x v="3"/>
    <x v="0"/>
    <m/>
    <m/>
    <m/>
    <n v="65897"/>
    <n v="65897"/>
    <m/>
    <m/>
  </r>
  <r>
    <x v="4"/>
    <x v="0"/>
    <s v="OK"/>
    <e v="#N/A"/>
    <n v="153"/>
    <m/>
    <m/>
    <m/>
    <e v="#N/A"/>
    <s v="112191"/>
    <x v="39"/>
    <x v="22"/>
    <x v="3"/>
    <x v="0"/>
    <m/>
    <m/>
    <m/>
    <n v="57694"/>
    <n v="57694"/>
    <m/>
    <m/>
  </r>
  <r>
    <x v="4"/>
    <x v="0"/>
    <s v="OK"/>
    <e v="#N/A"/>
    <n v="153"/>
    <m/>
    <m/>
    <m/>
    <e v="#N/A"/>
    <s v="112200"/>
    <x v="40"/>
    <x v="23"/>
    <x v="3"/>
    <x v="0"/>
    <m/>
    <m/>
    <m/>
    <n v="77280"/>
    <n v="77280"/>
    <m/>
    <m/>
  </r>
  <r>
    <x v="4"/>
    <x v="0"/>
    <s v="OK"/>
    <e v="#N/A"/>
    <n v="153"/>
    <m/>
    <m/>
    <m/>
    <s v="Yes"/>
    <s v="112210"/>
    <x v="41"/>
    <x v="24"/>
    <x v="3"/>
    <x v="0"/>
    <m/>
    <m/>
    <m/>
    <n v="163602"/>
    <n v="163602"/>
    <m/>
    <m/>
  </r>
  <r>
    <x v="4"/>
    <x v="0"/>
    <s v="No"/>
    <e v="#N/A"/>
    <n v="138"/>
    <m/>
    <m/>
    <m/>
    <e v="#N/A"/>
    <s v="112220"/>
    <x v="42"/>
    <x v="25"/>
    <x v="3"/>
    <x v="0"/>
    <m/>
    <m/>
    <m/>
    <n v="98612"/>
    <n v="98612"/>
    <m/>
    <m/>
  </r>
  <r>
    <x v="4"/>
    <x v="0"/>
    <s v="OK"/>
    <e v="#N/A"/>
    <n v="153"/>
    <m/>
    <m/>
    <m/>
    <e v="#N/A"/>
    <s v="112230"/>
    <x v="43"/>
    <x v="26"/>
    <x v="3"/>
    <x v="0"/>
    <m/>
    <m/>
    <m/>
    <n v="57743"/>
    <n v="57743"/>
    <m/>
    <m/>
  </r>
  <r>
    <x v="4"/>
    <x v="0"/>
    <s v="OK"/>
    <e v="#N/A"/>
    <n v="153"/>
    <m/>
    <m/>
    <m/>
    <e v="#N/A"/>
    <s v="112240"/>
    <x v="44"/>
    <x v="27"/>
    <x v="3"/>
    <x v="0"/>
    <m/>
    <m/>
    <m/>
    <n v="76393"/>
    <n v="76393"/>
    <m/>
    <m/>
  </r>
  <r>
    <x v="4"/>
    <x v="0"/>
    <s v="OK"/>
    <e v="#N/A"/>
    <n v="153"/>
    <m/>
    <m/>
    <m/>
    <e v="#N/A"/>
    <s v="110040"/>
    <x v="45"/>
    <x v="28"/>
    <x v="3"/>
    <x v="0"/>
    <m/>
    <m/>
    <m/>
    <n v="52282"/>
    <n v="52282"/>
    <m/>
    <m/>
  </r>
  <r>
    <x v="4"/>
    <x v="0"/>
    <s v="OK"/>
    <e v="#N/A"/>
    <n v="153"/>
    <m/>
    <m/>
    <m/>
    <e v="#N/A"/>
    <s v="110531"/>
    <x v="46"/>
    <x v="29"/>
    <x v="3"/>
    <x v="0"/>
    <m/>
    <m/>
    <m/>
    <n v="55929"/>
    <n v="55929"/>
    <m/>
    <m/>
  </r>
  <r>
    <x v="4"/>
    <x v="0"/>
    <s v="OK"/>
    <e v="#N/A"/>
    <n v="153"/>
    <m/>
    <m/>
    <m/>
    <e v="#N/A"/>
    <s v="110750"/>
    <x v="47"/>
    <x v="30"/>
    <x v="3"/>
    <x v="0"/>
    <m/>
    <m/>
    <m/>
    <n v="66580"/>
    <n v="66580"/>
    <m/>
    <m/>
  </r>
  <r>
    <x v="4"/>
    <x v="0"/>
    <s v="No"/>
    <e v="#N/A"/>
    <n v="75"/>
    <m/>
    <m/>
    <m/>
    <e v="#N/A"/>
    <s v="110740"/>
    <x v="48"/>
    <x v="31"/>
    <x v="3"/>
    <x v="0"/>
    <m/>
    <m/>
    <m/>
    <n v="53359"/>
    <n v="24000"/>
    <m/>
    <m/>
  </r>
  <r>
    <x v="4"/>
    <x v="0"/>
    <s v="OK"/>
    <e v="#N/A"/>
    <n v="153"/>
    <m/>
    <m/>
    <m/>
    <e v="#N/A"/>
    <s v="110980"/>
    <x v="49"/>
    <x v="32"/>
    <x v="3"/>
    <x v="0"/>
    <m/>
    <m/>
    <m/>
    <n v="64058"/>
    <n v="64058"/>
    <m/>
    <m/>
  </r>
  <r>
    <x v="4"/>
    <x v="0"/>
    <s v="OK"/>
    <e v="#N/A"/>
    <n v="153"/>
    <m/>
    <m/>
    <m/>
    <e v="#N/A"/>
    <s v="112060"/>
    <x v="50"/>
    <x v="28"/>
    <x v="3"/>
    <x v="0"/>
    <m/>
    <m/>
    <m/>
    <n v="117893"/>
    <n v="117893"/>
    <m/>
    <m/>
  </r>
  <r>
    <x v="4"/>
    <x v="0"/>
    <s v="No"/>
    <e v="#N/A"/>
    <n v="74"/>
    <m/>
    <m/>
    <m/>
    <e v="#N/A"/>
    <s v="112340"/>
    <x v="51"/>
    <x v="28"/>
    <x v="3"/>
    <x v="0"/>
    <m/>
    <m/>
    <m/>
    <n v="36055"/>
    <n v="36055"/>
    <m/>
    <m/>
  </r>
  <r>
    <x v="4"/>
    <x v="0"/>
    <s v="OK"/>
    <e v="#N/A"/>
    <n v="153"/>
    <m/>
    <m/>
    <m/>
    <e v="#N/A"/>
    <s v="130010"/>
    <x v="52"/>
    <x v="33"/>
    <x v="4"/>
    <x v="0"/>
    <m/>
    <m/>
    <m/>
    <n v="108473"/>
    <n v="108473"/>
    <m/>
    <m/>
  </r>
  <r>
    <x v="4"/>
    <x v="0"/>
    <s v="OK"/>
    <e v="#N/A"/>
    <n v="153"/>
    <m/>
    <m/>
    <m/>
    <e v="#N/A"/>
    <s v="131500"/>
    <x v="53"/>
    <x v="34"/>
    <x v="4"/>
    <x v="0"/>
    <m/>
    <m/>
    <m/>
    <n v="39994"/>
    <n v="39994"/>
    <m/>
    <m/>
  </r>
  <r>
    <x v="4"/>
    <x v="0"/>
    <s v="No"/>
    <e v="#N/A"/>
    <n v="112"/>
    <m/>
    <m/>
    <m/>
    <e v="#N/A"/>
    <s v="131520"/>
    <x v="54"/>
    <x v="35"/>
    <x v="4"/>
    <x v="0"/>
    <m/>
    <m/>
    <m/>
    <n v="45392"/>
    <n v="45392"/>
    <m/>
    <m/>
  </r>
  <r>
    <x v="4"/>
    <x v="0"/>
    <s v="OK"/>
    <e v="#N/A"/>
    <n v="153"/>
    <m/>
    <m/>
    <m/>
    <e v="#N/A"/>
    <s v="131951"/>
    <x v="55"/>
    <x v="36"/>
    <x v="4"/>
    <x v="0"/>
    <m/>
    <m/>
    <m/>
    <n v="28327"/>
    <n v="28327"/>
    <m/>
    <m/>
  </r>
  <r>
    <x v="4"/>
    <x v="0"/>
    <s v="OK"/>
    <e v="#N/A"/>
    <n v="153"/>
    <m/>
    <m/>
    <m/>
    <e v="#N/A"/>
    <s v="131960"/>
    <x v="56"/>
    <x v="37"/>
    <x v="4"/>
    <x v="0"/>
    <m/>
    <m/>
    <m/>
    <n v="42050"/>
    <n v="42050"/>
    <m/>
    <m/>
  </r>
  <r>
    <x v="4"/>
    <x v="0"/>
    <s v="No"/>
    <e v="#N/A"/>
    <n v="69"/>
    <m/>
    <m/>
    <m/>
    <s v="Yes"/>
    <s v="132730"/>
    <x v="57"/>
    <x v="38"/>
    <x v="4"/>
    <x v="0"/>
    <m/>
    <m/>
    <m/>
    <n v="50790"/>
    <n v="24539"/>
    <m/>
    <m/>
  </r>
  <r>
    <x v="4"/>
    <x v="0"/>
    <s v="OK"/>
    <e v="#N/A"/>
    <n v="153"/>
    <m/>
    <m/>
    <m/>
    <e v="#N/A"/>
    <s v="132740"/>
    <x v="58"/>
    <x v="39"/>
    <x v="4"/>
    <x v="0"/>
    <m/>
    <m/>
    <m/>
    <n v="32986"/>
    <n v="32986"/>
    <m/>
    <m/>
  </r>
  <r>
    <x v="4"/>
    <x v="0"/>
    <s v="No"/>
    <e v="#N/A"/>
    <n v="131"/>
    <m/>
    <m/>
    <m/>
    <s v="Yes"/>
    <s v="132760"/>
    <x v="59"/>
    <x v="40"/>
    <x v="4"/>
    <x v="0"/>
    <m/>
    <m/>
    <m/>
    <n v="34916"/>
    <n v="32010"/>
    <m/>
    <m/>
  </r>
  <r>
    <x v="4"/>
    <x v="0"/>
    <s v="OK"/>
    <e v="#N/A"/>
    <n v="153"/>
    <m/>
    <m/>
    <m/>
    <e v="#N/A"/>
    <s v="132761"/>
    <x v="60"/>
    <x v="41"/>
    <x v="4"/>
    <x v="0"/>
    <m/>
    <m/>
    <m/>
    <n v="112922"/>
    <n v="112922"/>
    <m/>
    <m/>
  </r>
  <r>
    <x v="4"/>
    <x v="0"/>
    <s v="OK"/>
    <e v="#N/A"/>
    <n v="153"/>
    <m/>
    <m/>
    <m/>
    <e v="#N/A"/>
    <s v="132770"/>
    <x v="61"/>
    <x v="42"/>
    <x v="4"/>
    <x v="0"/>
    <m/>
    <m/>
    <m/>
    <n v="98463"/>
    <n v="98463"/>
    <m/>
    <m/>
  </r>
  <r>
    <x v="4"/>
    <x v="0"/>
    <s v="OK"/>
    <e v="#N/A"/>
    <n v="153"/>
    <m/>
    <m/>
    <m/>
    <e v="#N/A"/>
    <s v="132780"/>
    <x v="62"/>
    <x v="43"/>
    <x v="4"/>
    <x v="0"/>
    <m/>
    <m/>
    <m/>
    <n v="52191"/>
    <n v="52191"/>
    <m/>
    <m/>
  </r>
  <r>
    <x v="4"/>
    <x v="0"/>
    <s v="No"/>
    <e v="#N/A"/>
    <n v="129"/>
    <m/>
    <m/>
    <m/>
    <s v="Yes"/>
    <s v="132781"/>
    <x v="63"/>
    <x v="44"/>
    <x v="4"/>
    <x v="0"/>
    <m/>
    <m/>
    <m/>
    <n v="32053"/>
    <n v="32053"/>
    <m/>
    <m/>
  </r>
  <r>
    <x v="4"/>
    <x v="0"/>
    <s v="OK"/>
    <e v="#N/A"/>
    <n v="321"/>
    <m/>
    <m/>
    <m/>
    <e v="#N/A"/>
    <s v="130570"/>
    <x v="64"/>
    <x v="45"/>
    <x v="4"/>
    <x v="0"/>
    <m/>
    <m/>
    <m/>
    <n v="105682"/>
    <n v="105682"/>
    <m/>
    <m/>
  </r>
  <r>
    <x v="4"/>
    <x v="0"/>
    <s v="No"/>
    <e v="#N/A"/>
    <n v="85"/>
    <m/>
    <m/>
    <m/>
    <e v="#N/A"/>
    <s v="130580"/>
    <x v="65"/>
    <x v="46"/>
    <x v="4"/>
    <x v="0"/>
    <m/>
    <m/>
    <m/>
    <n v="52191"/>
    <n v="44191"/>
    <m/>
    <m/>
  </r>
  <r>
    <x v="4"/>
    <x v="0"/>
    <s v="No"/>
    <e v="#N/A"/>
    <n v="12"/>
    <m/>
    <m/>
    <m/>
    <e v="#N/A"/>
    <s v="140150"/>
    <x v="66"/>
    <x v="47"/>
    <x v="5"/>
    <x v="0"/>
    <m/>
    <m/>
    <m/>
    <n v="4324"/>
    <n v="3270"/>
    <m/>
    <m/>
  </r>
  <r>
    <x v="4"/>
    <x v="0"/>
    <s v="OK"/>
    <e v="#N/A"/>
    <n v="153"/>
    <m/>
    <m/>
    <m/>
    <e v="#N/A"/>
    <s v="141440"/>
    <x v="67"/>
    <x v="47"/>
    <x v="5"/>
    <x v="0"/>
    <m/>
    <m/>
    <m/>
    <n v="39634"/>
    <n v="39634"/>
    <m/>
    <m/>
  </r>
  <r>
    <x v="4"/>
    <x v="0"/>
    <s v="No"/>
    <e v="#N/A"/>
    <n v="117"/>
    <m/>
    <m/>
    <m/>
    <e v="#N/A"/>
    <s v="140960"/>
    <x v="68"/>
    <x v="48"/>
    <x v="5"/>
    <x v="0"/>
    <m/>
    <m/>
    <m/>
    <n v="31104"/>
    <n v="22598.75"/>
    <m/>
    <m/>
  </r>
  <r>
    <x v="4"/>
    <x v="0"/>
    <s v="OK"/>
    <e v="#N/A"/>
    <n v="153"/>
    <m/>
    <m/>
    <m/>
    <e v="#N/A"/>
    <s v="141100"/>
    <x v="69"/>
    <x v="49"/>
    <x v="5"/>
    <x v="0"/>
    <m/>
    <m/>
    <m/>
    <n v="98189"/>
    <n v="98189"/>
    <m/>
    <m/>
  </r>
  <r>
    <x v="4"/>
    <x v="0"/>
    <s v="OK"/>
    <e v="#N/A"/>
    <n v="153"/>
    <m/>
    <m/>
    <m/>
    <e v="#N/A"/>
    <s v="141110"/>
    <x v="70"/>
    <x v="50"/>
    <x v="5"/>
    <x v="0"/>
    <m/>
    <m/>
    <m/>
    <n v="282946"/>
    <n v="282946"/>
    <m/>
    <m/>
  </r>
  <r>
    <x v="4"/>
    <x v="0"/>
    <s v="OK"/>
    <e v="#N/A"/>
    <n v="149"/>
    <m/>
    <m/>
    <m/>
    <e v="#N/A"/>
    <s v="141760"/>
    <x v="71"/>
    <x v="48"/>
    <x v="5"/>
    <x v="0"/>
    <m/>
    <m/>
    <m/>
    <n v="28301"/>
    <n v="28301"/>
    <m/>
    <m/>
  </r>
  <r>
    <x v="4"/>
    <x v="0"/>
    <s v="OK"/>
    <e v="#N/A"/>
    <n v="153"/>
    <m/>
    <m/>
    <m/>
    <e v="#N/A"/>
    <s v="142080"/>
    <x v="72"/>
    <x v="51"/>
    <x v="5"/>
    <x v="0"/>
    <m/>
    <m/>
    <m/>
    <n v="127871"/>
    <n v="127871"/>
    <m/>
    <m/>
  </r>
  <r>
    <x v="4"/>
    <x v="0"/>
    <s v="OK"/>
    <e v="#N/A"/>
    <n v="153"/>
    <m/>
    <m/>
    <m/>
    <e v="#N/A"/>
    <s v="142280"/>
    <x v="73"/>
    <x v="52"/>
    <x v="5"/>
    <x v="0"/>
    <m/>
    <m/>
    <m/>
    <n v="40946"/>
    <n v="40946"/>
    <m/>
    <m/>
  </r>
  <r>
    <x v="4"/>
    <x v="0"/>
    <s v="OK"/>
    <e v="#N/A"/>
    <n v="153"/>
    <m/>
    <m/>
    <m/>
    <e v="#N/A"/>
    <s v="142860"/>
    <x v="74"/>
    <x v="53"/>
    <x v="5"/>
    <x v="0"/>
    <m/>
    <m/>
    <m/>
    <n v="100075"/>
    <n v="100075"/>
    <m/>
    <m/>
  </r>
  <r>
    <x v="4"/>
    <x v="0"/>
    <s v="OK"/>
    <e v="#N/A"/>
    <n v="153"/>
    <m/>
    <m/>
    <m/>
    <e v="#N/A"/>
    <s v="231171"/>
    <x v="75"/>
    <x v="54"/>
    <x v="6"/>
    <x v="0"/>
    <m/>
    <m/>
    <m/>
    <n v="50556"/>
    <n v="50556"/>
    <m/>
    <m/>
  </r>
  <r>
    <x v="4"/>
    <x v="0"/>
    <s v="No"/>
    <e v="#N/A"/>
    <n v="127"/>
    <m/>
    <m/>
    <m/>
    <e v="#N/A"/>
    <s v="231172"/>
    <x v="76"/>
    <x v="54"/>
    <x v="6"/>
    <x v="0"/>
    <m/>
    <m/>
    <m/>
    <n v="29619"/>
    <n v="28862"/>
    <m/>
    <m/>
  </r>
  <r>
    <x v="4"/>
    <x v="0"/>
    <s v="OK"/>
    <e v="#N/A"/>
    <n v="153"/>
    <m/>
    <m/>
    <m/>
    <e v="#N/A"/>
    <s v="231173"/>
    <x v="77"/>
    <x v="54"/>
    <x v="6"/>
    <x v="0"/>
    <m/>
    <m/>
    <m/>
    <n v="54994"/>
    <n v="54994"/>
    <m/>
    <m/>
  </r>
  <r>
    <x v="4"/>
    <x v="0"/>
    <s v="No"/>
    <e v="#N/A"/>
    <n v="11"/>
    <m/>
    <m/>
    <m/>
    <e v="#N/A"/>
    <s v="231174"/>
    <x v="78"/>
    <x v="54"/>
    <x v="6"/>
    <x v="0"/>
    <m/>
    <m/>
    <m/>
    <n v="42290"/>
    <n v="12766.659999996424"/>
    <m/>
    <m/>
  </r>
  <r>
    <x v="4"/>
    <x v="0"/>
    <s v="No"/>
    <e v="#N/A"/>
    <n v="99"/>
    <m/>
    <m/>
    <m/>
    <e v="#N/A"/>
    <s v="230500"/>
    <x v="79"/>
    <x v="55"/>
    <x v="6"/>
    <x v="0"/>
    <m/>
    <m/>
    <m/>
    <n v="84192"/>
    <n v="84192"/>
    <m/>
    <m/>
  </r>
  <r>
    <x v="4"/>
    <x v="0"/>
    <s v="OK"/>
    <e v="#N/A"/>
    <n v="153"/>
    <m/>
    <m/>
    <m/>
    <e v="#N/A"/>
    <s v="230501"/>
    <x v="80"/>
    <x v="55"/>
    <x v="6"/>
    <x v="0"/>
    <m/>
    <m/>
    <m/>
    <n v="4151"/>
    <n v="4151"/>
    <m/>
    <m/>
  </r>
  <r>
    <x v="4"/>
    <x v="0"/>
    <s v="OK"/>
    <e v="#N/A"/>
    <n v="153"/>
    <m/>
    <m/>
    <m/>
    <e v="#N/A"/>
    <s v="230641"/>
    <x v="81"/>
    <x v="56"/>
    <x v="6"/>
    <x v="0"/>
    <m/>
    <m/>
    <m/>
    <n v="42963"/>
    <n v="42963"/>
    <m/>
    <m/>
  </r>
  <r>
    <x v="4"/>
    <x v="0"/>
    <s v="No"/>
    <e v="#N/A"/>
    <n v="41"/>
    <m/>
    <m/>
    <m/>
    <e v="#N/A"/>
    <s v="230642"/>
    <x v="82"/>
    <x v="56"/>
    <x v="6"/>
    <x v="0"/>
    <m/>
    <m/>
    <m/>
    <n v="25653"/>
    <n v="10166.670000001788"/>
    <m/>
    <m/>
  </r>
  <r>
    <x v="4"/>
    <x v="0"/>
    <s v="OK"/>
    <e v="#N/A"/>
    <n v="153"/>
    <m/>
    <m/>
    <m/>
    <e v="#N/A"/>
    <s v="230643"/>
    <x v="83"/>
    <x v="56"/>
    <x v="6"/>
    <x v="0"/>
    <m/>
    <m/>
    <m/>
    <n v="59548"/>
    <n v="59548"/>
    <m/>
    <m/>
  </r>
  <r>
    <x v="4"/>
    <x v="0"/>
    <s v="OK"/>
    <e v="#N/A"/>
    <n v="153"/>
    <m/>
    <m/>
    <m/>
    <e v="#N/A"/>
    <s v="231450"/>
    <x v="84"/>
    <x v="56"/>
    <x v="6"/>
    <x v="0"/>
    <m/>
    <m/>
    <m/>
    <n v="51606"/>
    <n v="51606"/>
    <m/>
    <m/>
  </r>
  <r>
    <x v="4"/>
    <x v="0"/>
    <s v="OK"/>
    <e v="#N/A"/>
    <n v="153"/>
    <m/>
    <m/>
    <m/>
    <e v="#N/A"/>
    <s v="020672"/>
    <x v="85"/>
    <x v="57"/>
    <x v="7"/>
    <x v="1"/>
    <m/>
    <m/>
    <m/>
    <n v="133165"/>
    <n v="133165"/>
    <m/>
    <m/>
  </r>
  <r>
    <x v="4"/>
    <x v="0"/>
    <s v="No"/>
    <e v="#N/A"/>
    <n v="153"/>
    <m/>
    <m/>
    <m/>
    <e v="#N/A"/>
    <s v="020850"/>
    <x v="86"/>
    <x v="58"/>
    <x v="7"/>
    <x v="1"/>
    <m/>
    <m/>
    <m/>
    <n v="68308"/>
    <n v="68308"/>
    <m/>
    <m/>
  </r>
  <r>
    <x v="4"/>
    <x v="0"/>
    <s v="OK"/>
    <e v="#N/A"/>
    <n v="153"/>
    <m/>
    <m/>
    <m/>
    <e v="#N/A"/>
    <s v="021640"/>
    <x v="87"/>
    <x v="59"/>
    <x v="7"/>
    <x v="1"/>
    <m/>
    <m/>
    <m/>
    <n v="84097"/>
    <n v="84097"/>
    <m/>
    <m/>
  </r>
  <r>
    <x v="4"/>
    <x v="0"/>
    <s v="No"/>
    <e v="#N/A"/>
    <n v="8"/>
    <m/>
    <m/>
    <m/>
    <e v="#N/A"/>
    <s v="021750"/>
    <x v="88"/>
    <x v="60"/>
    <x v="7"/>
    <x v="1"/>
    <m/>
    <m/>
    <m/>
    <n v="99614"/>
    <n v="8036.3399999141693"/>
    <m/>
    <m/>
  </r>
  <r>
    <x v="4"/>
    <x v="0"/>
    <s v="OK"/>
    <e v="#N/A"/>
    <n v="140"/>
    <m/>
    <m/>
    <m/>
    <e v="#N/A"/>
    <s v="021860"/>
    <x v="89"/>
    <x v="61"/>
    <x v="7"/>
    <x v="1"/>
    <m/>
    <m/>
    <m/>
    <n v="68199"/>
    <n v="68199"/>
    <m/>
    <m/>
  </r>
  <r>
    <x v="4"/>
    <x v="0"/>
    <s v="OK"/>
    <e v="#N/A"/>
    <n v="153"/>
    <m/>
    <m/>
    <m/>
    <e v="#N/A"/>
    <s v="020201"/>
    <x v="90"/>
    <x v="62"/>
    <x v="7"/>
    <x v="1"/>
    <m/>
    <m/>
    <m/>
    <n v="65816"/>
    <n v="65816"/>
    <m/>
    <m/>
  </r>
  <r>
    <x v="4"/>
    <x v="0"/>
    <s v="OK"/>
    <e v="#N/A"/>
    <n v="115"/>
    <m/>
    <m/>
    <m/>
    <e v="#N/A"/>
    <s v="022110"/>
    <x v="91"/>
    <x v="63"/>
    <x v="7"/>
    <x v="1"/>
    <m/>
    <m/>
    <m/>
    <n v="4204"/>
    <n v="4204"/>
    <m/>
    <m/>
  </r>
  <r>
    <x v="4"/>
    <x v="0"/>
    <s v="OK"/>
    <e v="#N/A"/>
    <n v="153"/>
    <m/>
    <m/>
    <m/>
    <e v="#N/A"/>
    <s v="022363"/>
    <x v="92"/>
    <x v="63"/>
    <x v="7"/>
    <x v="1"/>
    <m/>
    <m/>
    <m/>
    <n v="6689"/>
    <n v="6689"/>
    <m/>
    <m/>
  </r>
  <r>
    <x v="4"/>
    <x v="0"/>
    <s v="OK"/>
    <e v="#N/A"/>
    <n v="153"/>
    <m/>
    <m/>
    <m/>
    <e v="#N/A"/>
    <s v="022362"/>
    <x v="93"/>
    <x v="64"/>
    <x v="7"/>
    <x v="1"/>
    <m/>
    <m/>
    <m/>
    <n v="65038"/>
    <n v="65038"/>
    <m/>
    <m/>
  </r>
  <r>
    <x v="4"/>
    <x v="0"/>
    <s v="No"/>
    <e v="#N/A"/>
    <n v="55"/>
    <m/>
    <m/>
    <m/>
    <e v="#N/A"/>
    <s v="022600"/>
    <x v="94"/>
    <x v="65"/>
    <x v="7"/>
    <x v="1"/>
    <m/>
    <m/>
    <m/>
    <n v="75783"/>
    <n v="48000"/>
    <m/>
    <m/>
  </r>
  <r>
    <x v="4"/>
    <x v="0"/>
    <s v="No"/>
    <e v="#N/A"/>
    <n v="34"/>
    <m/>
    <m/>
    <m/>
    <e v="#N/A"/>
    <s v="020470"/>
    <x v="95"/>
    <x v="66"/>
    <x v="7"/>
    <x v="1"/>
    <m/>
    <m/>
    <m/>
    <n v="87740"/>
    <n v="50000"/>
    <m/>
    <m/>
  </r>
  <r>
    <x v="4"/>
    <x v="0"/>
    <s v="No"/>
    <e v="#N/A"/>
    <n v="5"/>
    <m/>
    <m/>
    <m/>
    <e v="#N/A"/>
    <s v="040020"/>
    <x v="96"/>
    <x v="67"/>
    <x v="8"/>
    <x v="1"/>
    <m/>
    <m/>
    <m/>
    <n v="11633"/>
    <n v="0"/>
    <m/>
    <m/>
  </r>
  <r>
    <x v="4"/>
    <x v="0"/>
    <s v="No"/>
    <e v="#N/A"/>
    <n v="48"/>
    <m/>
    <m/>
    <m/>
    <e v="#N/A"/>
    <s v="041630"/>
    <x v="97"/>
    <x v="67"/>
    <x v="8"/>
    <x v="1"/>
    <m/>
    <m/>
    <m/>
    <n v="15906"/>
    <n v="9000"/>
    <m/>
    <m/>
  </r>
  <r>
    <x v="4"/>
    <x v="0"/>
    <s v="No"/>
    <e v="#N/A"/>
    <n v="39"/>
    <m/>
    <m/>
    <m/>
    <e v="#N/A"/>
    <s v="042550"/>
    <x v="98"/>
    <x v="68"/>
    <x v="8"/>
    <x v="1"/>
    <m/>
    <m/>
    <m/>
    <n v="42478"/>
    <n v="18000"/>
    <m/>
    <m/>
  </r>
  <r>
    <x v="4"/>
    <x v="0"/>
    <s v="OK"/>
    <e v="#N/A"/>
    <n v="153"/>
    <m/>
    <m/>
    <m/>
    <e v="#N/A"/>
    <s v="040430"/>
    <x v="99"/>
    <x v="69"/>
    <x v="8"/>
    <x v="1"/>
    <m/>
    <m/>
    <m/>
    <n v="108718"/>
    <n v="108718"/>
    <m/>
    <m/>
  </r>
  <r>
    <x v="4"/>
    <x v="0"/>
    <s v="No"/>
    <e v="#N/A"/>
    <n v="44"/>
    <m/>
    <m/>
    <m/>
    <e v="#N/A"/>
    <s v="040520"/>
    <x v="100"/>
    <x v="70"/>
    <x v="8"/>
    <x v="1"/>
    <m/>
    <m/>
    <m/>
    <n v="25109"/>
    <n v="20189"/>
    <m/>
    <m/>
  </r>
  <r>
    <x v="4"/>
    <x v="0"/>
    <s v="No"/>
    <e v="#N/A"/>
    <n v="29"/>
    <m/>
    <m/>
    <m/>
    <e v="#N/A"/>
    <s v="040990"/>
    <x v="101"/>
    <x v="70"/>
    <x v="8"/>
    <x v="1"/>
    <m/>
    <m/>
    <m/>
    <n v="9661"/>
    <n v="2415"/>
    <m/>
    <m/>
  </r>
  <r>
    <x v="4"/>
    <x v="0"/>
    <s v="No"/>
    <e v="#N/A"/>
    <n v="105"/>
    <m/>
    <m/>
    <m/>
    <e v="#N/A"/>
    <s v="042451"/>
    <x v="102"/>
    <x v="70"/>
    <x v="8"/>
    <x v="1"/>
    <m/>
    <m/>
    <m/>
    <n v="3380"/>
    <n v="3380"/>
    <m/>
    <m/>
  </r>
  <r>
    <x v="4"/>
    <x v="0"/>
    <s v="No"/>
    <e v="#N/A"/>
    <n v="28"/>
    <m/>
    <m/>
    <m/>
    <e v="#N/A"/>
    <s v="041000"/>
    <x v="103"/>
    <x v="71"/>
    <x v="8"/>
    <x v="1"/>
    <m/>
    <m/>
    <m/>
    <n v="8647"/>
    <n v="8647"/>
    <m/>
    <m/>
  </r>
  <r>
    <x v="4"/>
    <x v="0"/>
    <s v="OK"/>
    <e v="#N/A"/>
    <n v="122"/>
    <m/>
    <m/>
    <m/>
    <e v="#N/A"/>
    <s v="041250"/>
    <x v="104"/>
    <x v="71"/>
    <x v="8"/>
    <x v="1"/>
    <m/>
    <m/>
    <m/>
    <n v="30803"/>
    <n v="30803"/>
    <m/>
    <m/>
  </r>
  <r>
    <x v="4"/>
    <x v="0"/>
    <s v="No"/>
    <e v="#N/A"/>
    <n v="100"/>
    <m/>
    <m/>
    <m/>
    <e v="#N/A"/>
    <s v="041300"/>
    <x v="105"/>
    <x v="72"/>
    <x v="8"/>
    <x v="1"/>
    <m/>
    <m/>
    <m/>
    <n v="60133"/>
    <n v="60133"/>
    <m/>
    <m/>
  </r>
  <r>
    <x v="4"/>
    <x v="0"/>
    <s v="No"/>
    <e v="#N/A"/>
    <n v="70"/>
    <m/>
    <m/>
    <m/>
    <e v="#N/A"/>
    <s v="041850"/>
    <x v="106"/>
    <x v="67"/>
    <x v="8"/>
    <x v="1"/>
    <m/>
    <m/>
    <m/>
    <n v="52386"/>
    <n v="42000"/>
    <m/>
    <m/>
  </r>
  <r>
    <x v="4"/>
    <x v="0"/>
    <s v="OK"/>
    <e v="#N/A"/>
    <n v="153"/>
    <m/>
    <m/>
    <m/>
    <e v="#N/A"/>
    <s v="042310"/>
    <x v="107"/>
    <x v="73"/>
    <x v="8"/>
    <x v="1"/>
    <m/>
    <m/>
    <m/>
    <n v="72980"/>
    <n v="72980"/>
    <m/>
    <m/>
  </r>
  <r>
    <x v="4"/>
    <x v="0"/>
    <s v="OK"/>
    <e v="#N/A"/>
    <n v="153"/>
    <m/>
    <m/>
    <m/>
    <e v="#N/A"/>
    <s v="042400"/>
    <x v="108"/>
    <x v="74"/>
    <x v="8"/>
    <x v="1"/>
    <m/>
    <m/>
    <m/>
    <n v="56487"/>
    <n v="56487"/>
    <m/>
    <m/>
  </r>
  <r>
    <x v="4"/>
    <x v="0"/>
    <s v="OK"/>
    <e v="#N/A"/>
    <n v="153"/>
    <m/>
    <m/>
    <m/>
    <e v="#N/A"/>
    <s v="041650"/>
    <x v="109"/>
    <x v="74"/>
    <x v="8"/>
    <x v="1"/>
    <m/>
    <m/>
    <m/>
    <n v="20029"/>
    <n v="20029"/>
    <m/>
    <m/>
  </r>
  <r>
    <x v="4"/>
    <x v="0"/>
    <s v="OK"/>
    <e v="#N/A"/>
    <n v="153"/>
    <m/>
    <m/>
    <m/>
    <e v="#N/A"/>
    <s v="042170"/>
    <x v="110"/>
    <x v="74"/>
    <x v="8"/>
    <x v="1"/>
    <m/>
    <m/>
    <m/>
    <n v="6982"/>
    <n v="6982"/>
    <m/>
    <m/>
  </r>
  <r>
    <x v="4"/>
    <x v="0"/>
    <s v="OK"/>
    <s v="LLF"/>
    <n v="325"/>
    <m/>
    <m/>
    <m/>
    <e v="#N/A"/>
    <s v="042552"/>
    <x v="111"/>
    <x v="75"/>
    <x v="8"/>
    <x v="1"/>
    <m/>
    <m/>
    <m/>
    <n v="87696"/>
    <n v="87696"/>
    <m/>
    <m/>
  </r>
  <r>
    <x v="4"/>
    <x v="0"/>
    <s v="OK"/>
    <e v="#N/A"/>
    <n v="153"/>
    <m/>
    <m/>
    <m/>
    <e v="#N/A"/>
    <s v="050160"/>
    <x v="112"/>
    <x v="76"/>
    <x v="9"/>
    <x v="1"/>
    <m/>
    <m/>
    <m/>
    <n v="58955"/>
    <n v="58955"/>
    <m/>
    <m/>
  </r>
  <r>
    <x v="4"/>
    <x v="0"/>
    <s v="No"/>
    <e v="#N/A"/>
    <n v="153"/>
    <m/>
    <m/>
    <m/>
    <e v="#N/A"/>
    <s v="050581"/>
    <x v="113"/>
    <x v="76"/>
    <x v="9"/>
    <x v="1"/>
    <m/>
    <m/>
    <m/>
    <n v="5590"/>
    <n v="5590"/>
    <m/>
    <m/>
  </r>
  <r>
    <x v="4"/>
    <x v="0"/>
    <s v="OK"/>
    <e v="#N/A"/>
    <n v="153"/>
    <m/>
    <m/>
    <m/>
    <e v="#N/A"/>
    <s v="052840"/>
    <x v="114"/>
    <x v="77"/>
    <x v="9"/>
    <x v="1"/>
    <m/>
    <m/>
    <m/>
    <n v="27010"/>
    <n v="27010"/>
    <m/>
    <m/>
  </r>
  <r>
    <x v="4"/>
    <x v="0"/>
    <s v="OK"/>
    <e v="#N/A"/>
    <n v="153"/>
    <m/>
    <m/>
    <m/>
    <e v="#N/A"/>
    <s v="050060"/>
    <x v="115"/>
    <x v="78"/>
    <x v="9"/>
    <x v="1"/>
    <m/>
    <m/>
    <m/>
    <n v="11583"/>
    <n v="11583"/>
    <m/>
    <m/>
  </r>
  <r>
    <x v="4"/>
    <x v="0"/>
    <s v="No"/>
    <e v="#N/A"/>
    <n v="20"/>
    <m/>
    <m/>
    <m/>
    <e v="#N/A"/>
    <s v="050530"/>
    <x v="116"/>
    <x v="78"/>
    <x v="9"/>
    <x v="1"/>
    <m/>
    <m/>
    <m/>
    <n v="9006"/>
    <n v="9006"/>
    <m/>
    <m/>
  </r>
  <r>
    <x v="4"/>
    <x v="0"/>
    <s v="OK"/>
    <e v="#N/A"/>
    <n v="153"/>
    <m/>
    <m/>
    <m/>
    <e v="#N/A"/>
    <s v="051070"/>
    <x v="117"/>
    <x v="78"/>
    <x v="9"/>
    <x v="1"/>
    <m/>
    <m/>
    <m/>
    <n v="32060"/>
    <n v="32060"/>
    <m/>
    <m/>
  </r>
  <r>
    <x v="4"/>
    <x v="0"/>
    <s v="OK"/>
    <e v="#N/A"/>
    <n v="153"/>
    <m/>
    <m/>
    <m/>
    <e v="#N/A"/>
    <s v="051781"/>
    <x v="118"/>
    <x v="78"/>
    <x v="9"/>
    <x v="1"/>
    <m/>
    <m/>
    <m/>
    <n v="4661"/>
    <n v="4661"/>
    <m/>
    <m/>
  </r>
  <r>
    <x v="4"/>
    <x v="0"/>
    <s v="OK"/>
    <e v="#N/A"/>
    <n v="153"/>
    <m/>
    <m/>
    <m/>
    <e v="#N/A"/>
    <s v="050080"/>
    <x v="119"/>
    <x v="79"/>
    <x v="9"/>
    <x v="1"/>
    <m/>
    <m/>
    <m/>
    <n v="14254"/>
    <n v="14254"/>
    <m/>
    <m/>
  </r>
  <r>
    <x v="4"/>
    <x v="0"/>
    <s v="No"/>
    <e v="#N/A"/>
    <n v="31"/>
    <m/>
    <m/>
    <m/>
    <e v="#N/A"/>
    <s v="050770"/>
    <x v="120"/>
    <x v="79"/>
    <x v="9"/>
    <x v="1"/>
    <m/>
    <m/>
    <m/>
    <n v="10461"/>
    <n v="0"/>
    <m/>
    <m/>
  </r>
  <r>
    <x v="4"/>
    <x v="0"/>
    <s v="No"/>
    <e v="#N/A"/>
    <n v="4"/>
    <m/>
    <m/>
    <m/>
    <e v="#N/A"/>
    <s v="052551"/>
    <x v="121"/>
    <x v="79"/>
    <x v="9"/>
    <x v="1"/>
    <m/>
    <m/>
    <m/>
    <n v="2288"/>
    <n v="2288"/>
    <m/>
    <m/>
  </r>
  <r>
    <x v="4"/>
    <x v="0"/>
    <s v="OK"/>
    <e v="#N/A"/>
    <n v="153"/>
    <m/>
    <m/>
    <m/>
    <e v="#N/A"/>
    <s v="050110"/>
    <x v="122"/>
    <x v="80"/>
    <x v="9"/>
    <x v="1"/>
    <m/>
    <m/>
    <m/>
    <n v="64725"/>
    <n v="64725"/>
    <m/>
    <m/>
  </r>
  <r>
    <x v="4"/>
    <x v="0"/>
    <s v="No"/>
    <e v="#N/A"/>
    <n v="73"/>
    <m/>
    <m/>
    <m/>
    <e v="#N/A"/>
    <s v="050120"/>
    <x v="123"/>
    <x v="81"/>
    <x v="9"/>
    <x v="1"/>
    <m/>
    <m/>
    <m/>
    <n v="15037"/>
    <n v="8732"/>
    <m/>
    <m/>
  </r>
  <r>
    <x v="4"/>
    <x v="0"/>
    <s v="OK"/>
    <e v="#N/A"/>
    <n v="146"/>
    <m/>
    <m/>
    <m/>
    <e v="#N/A"/>
    <s v="051501"/>
    <x v="124"/>
    <x v="81"/>
    <x v="9"/>
    <x v="1"/>
    <m/>
    <m/>
    <m/>
    <n v="17074"/>
    <n v="17074"/>
    <m/>
    <m/>
  </r>
  <r>
    <x v="4"/>
    <x v="0"/>
    <s v="OK"/>
    <e v="#N/A"/>
    <n v="79"/>
    <m/>
    <m/>
    <m/>
    <e v="#N/A"/>
    <s v="052830"/>
    <x v="125"/>
    <x v="81"/>
    <x v="9"/>
    <x v="1"/>
    <m/>
    <m/>
    <m/>
    <n v="10808"/>
    <n v="10808"/>
    <m/>
    <m/>
  </r>
  <r>
    <x v="4"/>
    <x v="0"/>
    <s v="OK"/>
    <e v="#N/A"/>
    <n v="153"/>
    <m/>
    <m/>
    <m/>
    <e v="#N/A"/>
    <s v="050171"/>
    <x v="126"/>
    <x v="82"/>
    <x v="9"/>
    <x v="1"/>
    <m/>
    <m/>
    <m/>
    <n v="18644"/>
    <n v="18644"/>
    <m/>
    <m/>
  </r>
  <r>
    <x v="4"/>
    <x v="0"/>
    <s v="OK"/>
    <e v="#N/A"/>
    <n v="153"/>
    <m/>
    <m/>
    <m/>
    <e v="#N/A"/>
    <s v="051885"/>
    <x v="127"/>
    <x v="82"/>
    <x v="9"/>
    <x v="1"/>
    <m/>
    <m/>
    <m/>
    <n v="17699"/>
    <n v="17699"/>
    <m/>
    <m/>
  </r>
  <r>
    <x v="4"/>
    <x v="0"/>
    <s v="OK"/>
    <e v="#N/A"/>
    <n v="153"/>
    <m/>
    <m/>
    <m/>
    <e v="#N/A"/>
    <s v="050180"/>
    <x v="128"/>
    <x v="82"/>
    <x v="9"/>
    <x v="1"/>
    <m/>
    <m/>
    <m/>
    <n v="17775"/>
    <n v="17775"/>
    <m/>
    <m/>
  </r>
  <r>
    <x v="4"/>
    <x v="0"/>
    <s v="OK"/>
    <e v="#N/A"/>
    <n v="145"/>
    <m/>
    <m/>
    <m/>
    <e v="#N/A"/>
    <s v="050360"/>
    <x v="129"/>
    <x v="79"/>
    <x v="9"/>
    <x v="1"/>
    <m/>
    <m/>
    <m/>
    <n v="16930"/>
    <n v="16930"/>
    <m/>
    <m/>
  </r>
  <r>
    <x v="4"/>
    <x v="0"/>
    <s v="OK"/>
    <e v="#N/A"/>
    <n v="153"/>
    <m/>
    <m/>
    <m/>
    <e v="#N/A"/>
    <s v="050711"/>
    <x v="130"/>
    <x v="77"/>
    <x v="9"/>
    <x v="1"/>
    <m/>
    <m/>
    <m/>
    <n v="6341"/>
    <n v="6341"/>
    <m/>
    <m/>
  </r>
  <r>
    <x v="4"/>
    <x v="0"/>
    <s v="OK"/>
    <e v="#N/A"/>
    <n v="132"/>
    <m/>
    <m/>
    <m/>
    <e v="#N/A"/>
    <s v="052151"/>
    <x v="131"/>
    <x v="77"/>
    <x v="9"/>
    <x v="1"/>
    <m/>
    <m/>
    <m/>
    <n v="9498"/>
    <n v="9498"/>
    <m/>
    <m/>
  </r>
  <r>
    <x v="4"/>
    <x v="0"/>
    <s v="OK"/>
    <e v="#N/A"/>
    <n v="153"/>
    <m/>
    <m/>
    <m/>
    <e v="#N/A"/>
    <s v="052270"/>
    <x v="132"/>
    <x v="77"/>
    <x v="9"/>
    <x v="1"/>
    <m/>
    <m/>
    <m/>
    <n v="13598"/>
    <n v="13598"/>
    <m/>
    <m/>
  </r>
  <r>
    <x v="4"/>
    <x v="0"/>
    <s v="OK"/>
    <e v="#N/A"/>
    <n v="153"/>
    <m/>
    <m/>
    <m/>
    <e v="#N/A"/>
    <s v="052670"/>
    <x v="133"/>
    <x v="77"/>
    <x v="9"/>
    <x v="1"/>
    <m/>
    <m/>
    <m/>
    <n v="6567"/>
    <n v="6567"/>
    <m/>
    <m/>
  </r>
  <r>
    <x v="4"/>
    <x v="0"/>
    <s v="OK"/>
    <e v="#N/A"/>
    <n v="141"/>
    <m/>
    <m/>
    <m/>
    <e v="#N/A"/>
    <s v="051270"/>
    <x v="134"/>
    <x v="80"/>
    <x v="9"/>
    <x v="1"/>
    <m/>
    <m/>
    <m/>
    <n v="5766"/>
    <n v="5766"/>
    <m/>
    <m/>
  </r>
  <r>
    <x v="4"/>
    <x v="0"/>
    <s v="OK"/>
    <e v="#N/A"/>
    <n v="153"/>
    <m/>
    <m/>
    <m/>
    <e v="#N/A"/>
    <s v="051880"/>
    <x v="135"/>
    <x v="80"/>
    <x v="9"/>
    <x v="1"/>
    <m/>
    <m/>
    <m/>
    <n v="2076"/>
    <n v="2076"/>
    <m/>
    <m/>
  </r>
  <r>
    <x v="4"/>
    <x v="0"/>
    <s v="OK"/>
    <e v="#N/A"/>
    <n v="153"/>
    <m/>
    <m/>
    <m/>
    <e v="#N/A"/>
    <s v="051400"/>
    <x v="136"/>
    <x v="83"/>
    <x v="9"/>
    <x v="1"/>
    <m/>
    <m/>
    <m/>
    <n v="3459"/>
    <n v="3459"/>
    <m/>
    <m/>
  </r>
  <r>
    <x v="4"/>
    <x v="0"/>
    <s v="OK"/>
    <e v="#N/A"/>
    <n v="153"/>
    <m/>
    <m/>
    <m/>
    <e v="#N/A"/>
    <s v="052540"/>
    <x v="137"/>
    <x v="83"/>
    <x v="9"/>
    <x v="1"/>
    <m/>
    <m/>
    <m/>
    <n v="7942"/>
    <n v="7942"/>
    <m/>
    <m/>
  </r>
  <r>
    <x v="4"/>
    <x v="0"/>
    <s v="No"/>
    <e v="#N/A"/>
    <n v="123"/>
    <m/>
    <m/>
    <m/>
    <s v="Yes"/>
    <s v="052150"/>
    <x v="138"/>
    <x v="84"/>
    <x v="9"/>
    <x v="1"/>
    <m/>
    <m/>
    <m/>
    <n v="79754"/>
    <n v="79754"/>
    <m/>
    <m/>
  </r>
  <r>
    <x v="4"/>
    <x v="0"/>
    <s v="No"/>
    <e v="#N/A"/>
    <n v="62"/>
    <m/>
    <m/>
    <m/>
    <e v="#N/A"/>
    <s v="052660"/>
    <x v="139"/>
    <x v="79"/>
    <x v="9"/>
    <x v="1"/>
    <m/>
    <m/>
    <m/>
    <n v="22093"/>
    <n v="22093"/>
    <m/>
    <m/>
  </r>
  <r>
    <x v="4"/>
    <x v="0"/>
    <s v="OK"/>
    <e v="#N/A"/>
    <n v="326"/>
    <m/>
    <m/>
    <m/>
    <e v="#N/A"/>
    <s v="060550"/>
    <x v="140"/>
    <x v="85"/>
    <x v="10"/>
    <x v="1"/>
    <m/>
    <m/>
    <m/>
    <n v="107419"/>
    <n v="107419"/>
    <m/>
    <m/>
  </r>
  <r>
    <x v="4"/>
    <x v="0"/>
    <s v="No"/>
    <e v="#N/A"/>
    <n v="92"/>
    <m/>
    <m/>
    <m/>
    <e v="#N/A"/>
    <s v="060650"/>
    <x v="141"/>
    <x v="86"/>
    <x v="10"/>
    <x v="1"/>
    <m/>
    <m/>
    <m/>
    <n v="47125"/>
    <n v="47125"/>
    <m/>
    <m/>
  </r>
  <r>
    <x v="4"/>
    <x v="0"/>
    <s v="No"/>
    <e v="#N/A"/>
    <n v="45"/>
    <m/>
    <m/>
    <m/>
    <e v="#N/A"/>
    <s v="062620"/>
    <x v="142"/>
    <x v="86"/>
    <x v="10"/>
    <x v="1"/>
    <m/>
    <m/>
    <m/>
    <n v="50323"/>
    <n v="25500"/>
    <m/>
    <m/>
  </r>
  <r>
    <x v="4"/>
    <x v="0"/>
    <s v="No"/>
    <e v="#N/A"/>
    <n v="40"/>
    <m/>
    <m/>
    <m/>
    <e v="#N/A"/>
    <s v="061010"/>
    <x v="143"/>
    <x v="86"/>
    <x v="10"/>
    <x v="1"/>
    <m/>
    <m/>
    <m/>
    <n v="21908"/>
    <n v="10000"/>
    <m/>
    <m/>
  </r>
  <r>
    <x v="4"/>
    <x v="0"/>
    <s v="OK"/>
    <e v="#N/A"/>
    <n v="153"/>
    <m/>
    <m/>
    <m/>
    <e v="#N/A"/>
    <s v="061320"/>
    <x v="144"/>
    <x v="87"/>
    <x v="10"/>
    <x v="1"/>
    <m/>
    <m/>
    <m/>
    <n v="58944"/>
    <n v="58944"/>
    <m/>
    <m/>
  </r>
  <r>
    <x v="4"/>
    <x v="0"/>
    <s v="OK"/>
    <s v="LLF"/>
    <n v="153"/>
    <m/>
    <m/>
    <m/>
    <e v="#N/A"/>
    <s v="061900"/>
    <x v="145"/>
    <x v="88"/>
    <x v="10"/>
    <x v="1"/>
    <m/>
    <m/>
    <m/>
    <n v="62235"/>
    <n v="62235"/>
    <m/>
    <m/>
  </r>
  <r>
    <x v="4"/>
    <x v="0"/>
    <s v="OK"/>
    <e v="#N/A"/>
    <n v="153"/>
    <m/>
    <m/>
    <m/>
    <e v="#N/A"/>
    <s v="062160"/>
    <x v="146"/>
    <x v="89"/>
    <x v="10"/>
    <x v="1"/>
    <m/>
    <m/>
    <m/>
    <n v="55502"/>
    <n v="55502"/>
    <m/>
    <m/>
  </r>
  <r>
    <x v="4"/>
    <x v="0"/>
    <s v="OK"/>
    <e v="#N/A"/>
    <n v="125"/>
    <m/>
    <m/>
    <m/>
    <e v="#N/A"/>
    <s v="062680"/>
    <x v="147"/>
    <x v="86"/>
    <x v="10"/>
    <x v="1"/>
    <m/>
    <m/>
    <m/>
    <n v="41061"/>
    <n v="41061"/>
    <m/>
    <m/>
  </r>
  <r>
    <x v="4"/>
    <x v="0"/>
    <s v="OK"/>
    <e v="#N/A"/>
    <n v="153"/>
    <m/>
    <m/>
    <m/>
    <e v="#N/A"/>
    <s v="070151"/>
    <x v="148"/>
    <x v="90"/>
    <x v="11"/>
    <x v="1"/>
    <m/>
    <m/>
    <m/>
    <n v="8308"/>
    <n v="8308"/>
    <m/>
    <m/>
  </r>
  <r>
    <x v="4"/>
    <x v="0"/>
    <s v="OK"/>
    <e v="#N/A"/>
    <n v="153"/>
    <m/>
    <m/>
    <m/>
    <e v="#N/A"/>
    <s v="072800"/>
    <x v="149"/>
    <x v="90"/>
    <x v="11"/>
    <x v="1"/>
    <m/>
    <m/>
    <m/>
    <n v="103548"/>
    <n v="103548"/>
    <m/>
    <m/>
  </r>
  <r>
    <x v="4"/>
    <x v="0"/>
    <s v="OK"/>
    <e v="#N/A"/>
    <n v="153"/>
    <m/>
    <m/>
    <m/>
    <e v="#N/A"/>
    <s v="072801"/>
    <x v="150"/>
    <x v="90"/>
    <x v="11"/>
    <x v="1"/>
    <m/>
    <m/>
    <m/>
    <n v="16841"/>
    <n v="16841"/>
    <m/>
    <m/>
  </r>
  <r>
    <x v="4"/>
    <x v="0"/>
    <s v="OK"/>
    <e v="#N/A"/>
    <n v="153"/>
    <m/>
    <m/>
    <m/>
    <e v="#N/A"/>
    <s v="070720"/>
    <x v="151"/>
    <x v="90"/>
    <x v="11"/>
    <x v="1"/>
    <m/>
    <m/>
    <m/>
    <n v="37469"/>
    <n v="37469"/>
    <m/>
    <m/>
  </r>
  <r>
    <x v="4"/>
    <x v="0"/>
    <s v="OK"/>
    <e v="#N/A"/>
    <n v="150"/>
    <m/>
    <m/>
    <m/>
    <e v="#N/A"/>
    <s v="070820"/>
    <x v="152"/>
    <x v="91"/>
    <x v="11"/>
    <x v="1"/>
    <m/>
    <m/>
    <m/>
    <n v="45932"/>
    <n v="45932"/>
    <m/>
    <m/>
  </r>
  <r>
    <x v="4"/>
    <x v="0"/>
    <s v="OK"/>
    <e v="#N/A"/>
    <n v="153"/>
    <m/>
    <m/>
    <m/>
    <e v="#N/A"/>
    <s v="071131"/>
    <x v="153"/>
    <x v="92"/>
    <x v="11"/>
    <x v="1"/>
    <m/>
    <m/>
    <m/>
    <n v="60773"/>
    <n v="60773"/>
    <m/>
    <m/>
  </r>
  <r>
    <x v="4"/>
    <x v="0"/>
    <s v="OK"/>
    <e v="#N/A"/>
    <n v="153"/>
    <m/>
    <m/>
    <m/>
    <s v="Yes"/>
    <s v="071132"/>
    <x v="154"/>
    <x v="92"/>
    <x v="11"/>
    <x v="1"/>
    <m/>
    <m/>
    <m/>
    <n v="13700"/>
    <n v="13700"/>
    <m/>
    <m/>
  </r>
  <r>
    <x v="4"/>
    <x v="0"/>
    <s v="No"/>
    <e v="#N/A"/>
    <n v="81"/>
    <m/>
    <m/>
    <m/>
    <e v="#N/A"/>
    <s v="071133"/>
    <x v="155"/>
    <x v="92"/>
    <x v="11"/>
    <x v="1"/>
    <m/>
    <m/>
    <m/>
    <n v="25711"/>
    <n v="20000"/>
    <m/>
    <m/>
  </r>
  <r>
    <x v="4"/>
    <x v="0"/>
    <s v="No"/>
    <e v="#N/A"/>
    <n v="118"/>
    <m/>
    <m/>
    <m/>
    <e v="#N/A"/>
    <s v="071140"/>
    <x v="156"/>
    <x v="93"/>
    <x v="11"/>
    <x v="1"/>
    <m/>
    <m/>
    <m/>
    <n v="45752"/>
    <n v="45752"/>
    <m/>
    <m/>
  </r>
  <r>
    <x v="4"/>
    <x v="0"/>
    <s v="OK"/>
    <e v="#N/A"/>
    <n v="153"/>
    <m/>
    <m/>
    <m/>
    <e v="#N/A"/>
    <s v="071540"/>
    <x v="157"/>
    <x v="92"/>
    <x v="11"/>
    <x v="1"/>
    <m/>
    <m/>
    <m/>
    <n v="42528"/>
    <n v="42528"/>
    <m/>
    <m/>
  </r>
  <r>
    <x v="4"/>
    <x v="0"/>
    <s v="OK"/>
    <e v="#N/A"/>
    <n v="153"/>
    <m/>
    <m/>
    <m/>
    <s v="Yes"/>
    <s v="071890"/>
    <x v="158"/>
    <x v="92"/>
    <x v="11"/>
    <x v="1"/>
    <m/>
    <m/>
    <m/>
    <n v="71578"/>
    <n v="71578"/>
    <m/>
    <m/>
  </r>
  <r>
    <x v="4"/>
    <x v="0"/>
    <s v="OK"/>
    <e v="#N/A"/>
    <n v="153"/>
    <m/>
    <m/>
    <m/>
    <e v="#N/A"/>
    <s v="070821"/>
    <x v="159"/>
    <x v="94"/>
    <x v="11"/>
    <x v="1"/>
    <m/>
    <m/>
    <m/>
    <n v="34793"/>
    <n v="34793"/>
    <m/>
    <m/>
  </r>
  <r>
    <x v="4"/>
    <x v="0"/>
    <s v="OK"/>
    <e v="#N/A"/>
    <n v="153"/>
    <m/>
    <m/>
    <m/>
    <e v="#N/A"/>
    <s v="072530"/>
    <x v="160"/>
    <x v="90"/>
    <x v="11"/>
    <x v="1"/>
    <m/>
    <m/>
    <m/>
    <n v="38592"/>
    <n v="38592"/>
    <m/>
    <m/>
  </r>
  <r>
    <x v="4"/>
    <x v="0"/>
    <s v="OK"/>
    <e v="#N/A"/>
    <n v="153"/>
    <m/>
    <m/>
    <m/>
    <e v="#N/A"/>
    <s v="070800"/>
    <x v="161"/>
    <x v="90"/>
    <x v="11"/>
    <x v="1"/>
    <m/>
    <m/>
    <m/>
    <n v="37658"/>
    <n v="37658"/>
    <m/>
    <m/>
  </r>
  <r>
    <x v="4"/>
    <x v="0"/>
    <s v="OK"/>
    <e v="#N/A"/>
    <n v="153"/>
    <m/>
    <m/>
    <m/>
    <e v="#N/A"/>
    <s v="072810"/>
    <x v="162"/>
    <x v="95"/>
    <x v="11"/>
    <x v="1"/>
    <m/>
    <m/>
    <m/>
    <n v="107575"/>
    <n v="107575"/>
    <m/>
    <m/>
  </r>
  <r>
    <x v="4"/>
    <x v="0"/>
    <s v="No"/>
    <e v="#N/A"/>
    <n v="143"/>
    <m/>
    <m/>
    <m/>
    <e v="#N/A"/>
    <s v="080210"/>
    <x v="163"/>
    <x v="96"/>
    <x v="12"/>
    <x v="1"/>
    <m/>
    <m/>
    <m/>
    <n v="16493"/>
    <n v="16493"/>
    <m/>
    <m/>
  </r>
  <r>
    <x v="4"/>
    <x v="0"/>
    <s v="OK"/>
    <e v="#N/A"/>
    <n v="153"/>
    <m/>
    <m/>
    <m/>
    <e v="#N/A"/>
    <s v="081610"/>
    <x v="164"/>
    <x v="96"/>
    <x v="12"/>
    <x v="1"/>
    <m/>
    <m/>
    <m/>
    <n v="14338"/>
    <n v="14338"/>
    <m/>
    <m/>
  </r>
  <r>
    <x v="4"/>
    <x v="0"/>
    <s v="OK"/>
    <e v="#N/A"/>
    <n v="153"/>
    <m/>
    <m/>
    <m/>
    <e v="#N/A"/>
    <s v="080920"/>
    <x v="165"/>
    <x v="96"/>
    <x v="12"/>
    <x v="1"/>
    <m/>
    <m/>
    <m/>
    <n v="23826"/>
    <n v="23826"/>
    <m/>
    <m/>
  </r>
  <r>
    <x v="4"/>
    <x v="0"/>
    <s v="No"/>
    <e v="#N/A"/>
    <n v="35"/>
    <m/>
    <m/>
    <m/>
    <e v="#N/A"/>
    <s v="082010"/>
    <x v="166"/>
    <x v="96"/>
    <x v="12"/>
    <x v="1"/>
    <m/>
    <m/>
    <m/>
    <n v="13644"/>
    <n v="6000"/>
    <m/>
    <m/>
  </r>
  <r>
    <x v="4"/>
    <x v="0"/>
    <s v="OK"/>
    <e v="#N/A"/>
    <n v="147"/>
    <m/>
    <m/>
    <m/>
    <e v="#N/A"/>
    <s v="080350"/>
    <x v="167"/>
    <x v="97"/>
    <x v="12"/>
    <x v="1"/>
    <m/>
    <m/>
    <m/>
    <n v="69943"/>
    <n v="69943"/>
    <m/>
    <m/>
  </r>
  <r>
    <x v="4"/>
    <x v="0"/>
    <s v="OK"/>
    <e v="#N/A"/>
    <n v="153"/>
    <m/>
    <m/>
    <m/>
    <e v="#N/A"/>
    <s v="080140"/>
    <x v="168"/>
    <x v="98"/>
    <x v="12"/>
    <x v="1"/>
    <m/>
    <m/>
    <m/>
    <n v="15092"/>
    <n v="15092"/>
    <m/>
    <m/>
  </r>
  <r>
    <x v="4"/>
    <x v="0"/>
    <s v="OK"/>
    <e v="#N/A"/>
    <n v="153"/>
    <m/>
    <m/>
    <m/>
    <e v="#N/A"/>
    <s v="080510"/>
    <x v="169"/>
    <x v="98"/>
    <x v="12"/>
    <x v="1"/>
    <m/>
    <m/>
    <m/>
    <n v="8364"/>
    <n v="8364"/>
    <m/>
    <m/>
  </r>
  <r>
    <x v="4"/>
    <x v="0"/>
    <s v="OK"/>
    <e v="#N/A"/>
    <n v="153"/>
    <m/>
    <m/>
    <m/>
    <e v="#N/A"/>
    <s v="082421"/>
    <x v="170"/>
    <x v="98"/>
    <x v="12"/>
    <x v="1"/>
    <m/>
    <m/>
    <m/>
    <n v="8831"/>
    <n v="8831"/>
    <m/>
    <m/>
  </r>
  <r>
    <x v="4"/>
    <x v="0"/>
    <s v="OK"/>
    <e v="#N/A"/>
    <n v="153"/>
    <m/>
    <m/>
    <m/>
    <e v="#N/A"/>
    <s v="082720"/>
    <x v="171"/>
    <x v="98"/>
    <x v="12"/>
    <x v="1"/>
    <m/>
    <m/>
    <m/>
    <n v="7622"/>
    <n v="7622"/>
    <m/>
    <m/>
  </r>
  <r>
    <x v="4"/>
    <x v="0"/>
    <s v="OK"/>
    <e v="#N/A"/>
    <n v="153"/>
    <m/>
    <m/>
    <m/>
    <e v="#N/A"/>
    <s v="082790"/>
    <x v="172"/>
    <x v="98"/>
    <x v="12"/>
    <x v="1"/>
    <m/>
    <m/>
    <m/>
    <n v="19952"/>
    <n v="19952"/>
    <m/>
    <m/>
  </r>
  <r>
    <x v="4"/>
    <x v="0"/>
    <s v="No"/>
    <e v="#N/A"/>
    <n v="130"/>
    <m/>
    <m/>
    <m/>
    <e v="#N/A"/>
    <s v="081040"/>
    <x v="173"/>
    <x v="99"/>
    <x v="12"/>
    <x v="1"/>
    <m/>
    <m/>
    <m/>
    <n v="23081"/>
    <n v="23081"/>
    <m/>
    <m/>
  </r>
  <r>
    <x v="4"/>
    <x v="0"/>
    <s v="No"/>
    <e v="#N/A"/>
    <n v="107"/>
    <m/>
    <m/>
    <m/>
    <e v="#N/A"/>
    <s v="082420"/>
    <x v="174"/>
    <x v="99"/>
    <x v="12"/>
    <x v="1"/>
    <m/>
    <m/>
    <m/>
    <n v="26680"/>
    <n v="26680"/>
    <m/>
    <m/>
  </r>
  <r>
    <x v="4"/>
    <x v="0"/>
    <s v="OK"/>
    <e v="#N/A"/>
    <n v="322"/>
    <m/>
    <m/>
    <m/>
    <e v="#N/A"/>
    <s v="081200"/>
    <x v="175"/>
    <x v="97"/>
    <x v="12"/>
    <x v="1"/>
    <m/>
    <m/>
    <m/>
    <n v="76717"/>
    <n v="76717"/>
    <m/>
    <m/>
  </r>
  <r>
    <x v="4"/>
    <x v="0"/>
    <s v="OK"/>
    <e v="#N/A"/>
    <n v="153"/>
    <m/>
    <m/>
    <m/>
    <e v="#N/A"/>
    <s v="081210"/>
    <x v="176"/>
    <x v="97"/>
    <x v="12"/>
    <x v="1"/>
    <m/>
    <m/>
    <m/>
    <n v="76683"/>
    <n v="76683"/>
    <m/>
    <m/>
  </r>
  <r>
    <x v="4"/>
    <x v="0"/>
    <s v="OK"/>
    <e v="#N/A"/>
    <n v="153"/>
    <m/>
    <m/>
    <m/>
    <e v="#N/A"/>
    <s v="081220"/>
    <x v="177"/>
    <x v="97"/>
    <x v="12"/>
    <x v="1"/>
    <m/>
    <m/>
    <m/>
    <n v="27830"/>
    <n v="27830"/>
    <m/>
    <m/>
  </r>
  <r>
    <x v="4"/>
    <x v="0"/>
    <s v="No"/>
    <e v="#N/A"/>
    <n v="33"/>
    <m/>
    <m/>
    <m/>
    <e v="#N/A"/>
    <s v="081240"/>
    <x v="178"/>
    <x v="100"/>
    <x v="12"/>
    <x v="1"/>
    <m/>
    <m/>
    <m/>
    <n v="14625"/>
    <n v="6000"/>
    <m/>
    <m/>
  </r>
  <r>
    <x v="4"/>
    <x v="0"/>
    <s v="No"/>
    <e v="#N/A"/>
    <n v="144"/>
    <m/>
    <m/>
    <m/>
    <e v="#N/A"/>
    <s v="082560"/>
    <x v="179"/>
    <x v="101"/>
    <x v="12"/>
    <x v="1"/>
    <m/>
    <m/>
    <m/>
    <n v="16727"/>
    <n v="16727"/>
    <m/>
    <m/>
  </r>
  <r>
    <x v="4"/>
    <x v="0"/>
    <s v="OK"/>
    <e v="#N/A"/>
    <n v="153"/>
    <m/>
    <m/>
    <m/>
    <e v="#N/A"/>
    <s v="081370"/>
    <x v="180"/>
    <x v="102"/>
    <x v="12"/>
    <x v="1"/>
    <m/>
    <m/>
    <m/>
    <n v="18253"/>
    <n v="18253"/>
    <m/>
    <m/>
  </r>
  <r>
    <x v="4"/>
    <x v="0"/>
    <s v="OK"/>
    <e v="#N/A"/>
    <n v="153"/>
    <m/>
    <m/>
    <m/>
    <e v="#N/A"/>
    <s v="082710"/>
    <x v="181"/>
    <x v="102"/>
    <x v="12"/>
    <x v="1"/>
    <m/>
    <m/>
    <m/>
    <n v="10983"/>
    <n v="10983"/>
    <m/>
    <m/>
  </r>
  <r>
    <x v="4"/>
    <x v="0"/>
    <s v="OK"/>
    <e v="#N/A"/>
    <n v="153"/>
    <m/>
    <m/>
    <m/>
    <e v="#N/A"/>
    <s v="082870"/>
    <x v="182"/>
    <x v="102"/>
    <x v="12"/>
    <x v="1"/>
    <m/>
    <m/>
    <m/>
    <n v="17085"/>
    <n v="17085"/>
    <m/>
    <m/>
  </r>
  <r>
    <x v="4"/>
    <x v="0"/>
    <s v="No"/>
    <e v="#N/A"/>
    <n v="153"/>
    <m/>
    <m/>
    <m/>
    <e v="#N/A"/>
    <s v="081590"/>
    <x v="183"/>
    <x v="97"/>
    <x v="12"/>
    <x v="1"/>
    <m/>
    <m/>
    <m/>
    <n v="48688"/>
    <n v="48688"/>
    <m/>
    <m/>
  </r>
  <r>
    <x v="4"/>
    <x v="0"/>
    <s v="No"/>
    <e v="#N/A"/>
    <n v="103"/>
    <m/>
    <m/>
    <m/>
    <s v="Yes"/>
    <s v="082690"/>
    <x v="184"/>
    <x v="103"/>
    <x v="12"/>
    <x v="1"/>
    <m/>
    <m/>
    <m/>
    <n v="110805"/>
    <n v="110805"/>
    <m/>
    <m/>
  </r>
  <r>
    <x v="4"/>
    <x v="0"/>
    <s v="OK"/>
    <e v="#N/A"/>
    <n v="148"/>
    <m/>
    <m/>
    <m/>
    <e v="#N/A"/>
    <s v="082700"/>
    <x v="185"/>
    <x v="104"/>
    <x v="12"/>
    <x v="1"/>
    <m/>
    <m/>
    <m/>
    <n v="65631"/>
    <n v="65631"/>
    <m/>
    <m/>
  </r>
  <r>
    <x v="4"/>
    <x v="0"/>
    <s v="No"/>
    <e v="#N/A"/>
    <n v="77"/>
    <m/>
    <m/>
    <m/>
    <e v="#N/A"/>
    <s v="122445"/>
    <x v="186"/>
    <x v="105"/>
    <x v="13"/>
    <x v="1"/>
    <m/>
    <m/>
    <m/>
    <n v="44016"/>
    <n v="35544"/>
    <m/>
    <m/>
  </r>
  <r>
    <x v="4"/>
    <x v="0"/>
    <s v="No"/>
    <e v="#N/A"/>
    <n v="61"/>
    <m/>
    <m/>
    <m/>
    <e v="#N/A"/>
    <s v="122440"/>
    <x v="187"/>
    <x v="106"/>
    <x v="13"/>
    <x v="1"/>
    <m/>
    <m/>
    <m/>
    <n v="35140"/>
    <n v="35140"/>
    <m/>
    <m/>
  </r>
  <r>
    <x v="4"/>
    <x v="0"/>
    <s v="No"/>
    <e v="#N/A"/>
    <n v="49"/>
    <m/>
    <m/>
    <m/>
    <e v="#N/A"/>
    <s v="121470"/>
    <x v="188"/>
    <x v="107"/>
    <x v="13"/>
    <x v="1"/>
    <m/>
    <m/>
    <m/>
    <n v="54323"/>
    <n v="22500"/>
    <m/>
    <m/>
  </r>
  <r>
    <x v="4"/>
    <x v="0"/>
    <s v="OK"/>
    <e v="#N/A"/>
    <n v="151"/>
    <m/>
    <m/>
    <m/>
    <e v="#N/A"/>
    <s v="122442"/>
    <x v="189"/>
    <x v="108"/>
    <x v="13"/>
    <x v="1"/>
    <m/>
    <m/>
    <m/>
    <n v="28470"/>
    <n v="28470"/>
    <m/>
    <m/>
  </r>
  <r>
    <x v="4"/>
    <x v="0"/>
    <s v="OK"/>
    <e v="#N/A"/>
    <n v="152"/>
    <m/>
    <m/>
    <m/>
    <e v="#N/A"/>
    <s v="122441"/>
    <x v="190"/>
    <x v="109"/>
    <x v="13"/>
    <x v="1"/>
    <m/>
    <m/>
    <m/>
    <n v="64805"/>
    <n v="64805"/>
    <m/>
    <m/>
  </r>
  <r>
    <x v="4"/>
    <x v="0"/>
    <s v="No"/>
    <e v="#N/A"/>
    <n v="91"/>
    <m/>
    <m/>
    <m/>
    <e v="#N/A"/>
    <s v="122443"/>
    <x v="191"/>
    <x v="110"/>
    <x v="13"/>
    <x v="1"/>
    <m/>
    <m/>
    <m/>
    <n v="52191"/>
    <n v="52191"/>
    <m/>
    <m/>
  </r>
  <r>
    <x v="4"/>
    <x v="0"/>
    <s v="OK"/>
    <e v="#N/A"/>
    <n v="139"/>
    <m/>
    <m/>
    <m/>
    <e v="#N/A"/>
    <s v="122444"/>
    <x v="192"/>
    <x v="111"/>
    <x v="13"/>
    <x v="1"/>
    <m/>
    <m/>
    <m/>
    <n v="48517"/>
    <n v="48517"/>
    <m/>
    <m/>
  </r>
  <r>
    <x v="4"/>
    <x v="0"/>
    <s v="No"/>
    <s v="LLF"/>
    <n v="93"/>
    <m/>
    <m/>
    <m/>
    <e v="#N/A"/>
    <s v="122446"/>
    <x v="193"/>
    <x v="112"/>
    <x v="13"/>
    <x v="1"/>
    <m/>
    <m/>
    <m/>
    <n v="63170"/>
    <n v="63170"/>
    <m/>
    <m/>
  </r>
  <r>
    <x v="4"/>
    <x v="0"/>
    <s v="OK"/>
    <e v="#N/A"/>
    <n v="153"/>
    <m/>
    <m/>
    <m/>
    <s v="Yes"/>
    <s v="122447"/>
    <x v="194"/>
    <x v="113"/>
    <x v="13"/>
    <x v="1"/>
    <m/>
    <m/>
    <m/>
    <n v="39189"/>
    <n v="39189"/>
    <m/>
    <m/>
  </r>
  <r>
    <x v="4"/>
    <x v="0"/>
    <s v="OK"/>
    <e v="#N/A"/>
    <n v="153"/>
    <m/>
    <m/>
    <m/>
    <e v="#N/A"/>
    <s v="150050"/>
    <x v="195"/>
    <x v="114"/>
    <x v="14"/>
    <x v="2"/>
    <m/>
    <m/>
    <m/>
    <n v="47654"/>
    <n v="47654"/>
    <m/>
    <m/>
  </r>
  <r>
    <x v="4"/>
    <x v="0"/>
    <s v="No"/>
    <e v="#N/A"/>
    <n v="25"/>
    <m/>
    <m/>
    <m/>
    <e v="#N/A"/>
    <s v="151810"/>
    <x v="196"/>
    <x v="114"/>
    <x v="14"/>
    <x v="2"/>
    <m/>
    <m/>
    <m/>
    <n v="6997"/>
    <n v="3162"/>
    <m/>
    <m/>
  </r>
  <r>
    <x v="4"/>
    <x v="0"/>
    <s v="OK"/>
    <e v="#N/A"/>
    <n v="153"/>
    <m/>
    <m/>
    <m/>
    <e v="#N/A"/>
    <s v="152430"/>
    <x v="197"/>
    <x v="114"/>
    <x v="14"/>
    <x v="2"/>
    <m/>
    <m/>
    <m/>
    <n v="4227"/>
    <n v="4227"/>
    <m/>
    <m/>
  </r>
  <r>
    <x v="4"/>
    <x v="0"/>
    <s v="No"/>
    <e v="#N/A"/>
    <n v="30"/>
    <m/>
    <m/>
    <m/>
    <e v="#N/A"/>
    <s v="150130"/>
    <x v="198"/>
    <x v="115"/>
    <x v="14"/>
    <x v="2"/>
    <m/>
    <m/>
    <m/>
    <n v="23555"/>
    <n v="22000"/>
    <m/>
    <m/>
  </r>
  <r>
    <x v="4"/>
    <x v="0"/>
    <s v="No"/>
    <e v="#N/A"/>
    <n v="1"/>
    <m/>
    <m/>
    <m/>
    <e v="#N/A"/>
    <s v="151380"/>
    <x v="199"/>
    <x v="115"/>
    <x v="14"/>
    <x v="2"/>
    <m/>
    <m/>
    <m/>
    <n v="4251"/>
    <m/>
    <m/>
    <m/>
  </r>
  <r>
    <x v="4"/>
    <x v="0"/>
    <s v="No"/>
    <e v="#N/A"/>
    <n v="2"/>
    <m/>
    <m/>
    <m/>
    <e v="#N/A"/>
    <s v="152120"/>
    <x v="200"/>
    <x v="115"/>
    <x v="14"/>
    <x v="2"/>
    <m/>
    <m/>
    <m/>
    <n v="4944"/>
    <n v="0"/>
    <m/>
    <m/>
  </r>
  <r>
    <x v="4"/>
    <x v="0"/>
    <s v="No"/>
    <e v="#N/A"/>
    <n v="43"/>
    <m/>
    <m/>
    <m/>
    <e v="#N/A"/>
    <s v="150200"/>
    <x v="201"/>
    <x v="116"/>
    <x v="14"/>
    <x v="2"/>
    <m/>
    <m/>
    <m/>
    <n v="44229"/>
    <n v="11000"/>
    <m/>
    <m/>
  </r>
  <r>
    <x v="4"/>
    <x v="0"/>
    <s v="OK"/>
    <e v="#N/A"/>
    <n v="153"/>
    <m/>
    <m/>
    <m/>
    <e v="#N/A"/>
    <s v="151260"/>
    <x v="202"/>
    <x v="116"/>
    <x v="14"/>
    <x v="2"/>
    <m/>
    <m/>
    <m/>
    <n v="3602"/>
    <n v="3602"/>
    <m/>
    <m/>
  </r>
  <r>
    <x v="4"/>
    <x v="0"/>
    <s v="No"/>
    <e v="#N/A"/>
    <n v="86"/>
    <m/>
    <m/>
    <m/>
    <e v="#N/A"/>
    <s v="151230"/>
    <x v="203"/>
    <x v="116"/>
    <x v="14"/>
    <x v="2"/>
    <m/>
    <m/>
    <m/>
    <n v="7120"/>
    <n v="4012"/>
    <m/>
    <m/>
  </r>
  <r>
    <x v="4"/>
    <x v="0"/>
    <s v="No"/>
    <e v="#N/A"/>
    <n v="17"/>
    <m/>
    <m/>
    <m/>
    <e v="#N/A"/>
    <s v="150201"/>
    <x v="204"/>
    <x v="117"/>
    <x v="14"/>
    <x v="2"/>
    <m/>
    <m/>
    <m/>
    <n v="4500"/>
    <n v="2250"/>
    <m/>
    <m/>
  </r>
  <r>
    <x v="4"/>
    <x v="0"/>
    <s v="OK"/>
    <e v="#N/A"/>
    <n v="153"/>
    <m/>
    <m/>
    <m/>
    <e v="#N/A"/>
    <s v="150930"/>
    <x v="205"/>
    <x v="117"/>
    <x v="14"/>
    <x v="2"/>
    <m/>
    <m/>
    <m/>
    <n v="13132"/>
    <n v="13132"/>
    <m/>
    <m/>
  </r>
  <r>
    <x v="4"/>
    <x v="0"/>
    <s v="No"/>
    <e v="#N/A"/>
    <n v="9"/>
    <m/>
    <m/>
    <m/>
    <e v="#N/A"/>
    <s v="151820"/>
    <x v="206"/>
    <x v="117"/>
    <x v="14"/>
    <x v="2"/>
    <m/>
    <m/>
    <m/>
    <n v="6607"/>
    <n v="750"/>
    <m/>
    <m/>
  </r>
  <r>
    <x v="4"/>
    <x v="0"/>
    <s v="OK"/>
    <e v="#N/A"/>
    <n v="153"/>
    <m/>
    <m/>
    <m/>
    <e v="#N/A"/>
    <s v="152930"/>
    <x v="207"/>
    <x v="117"/>
    <x v="14"/>
    <x v="2"/>
    <m/>
    <m/>
    <m/>
    <n v="39316"/>
    <n v="39316"/>
    <m/>
    <m/>
  </r>
  <r>
    <x v="4"/>
    <x v="0"/>
    <s v="No"/>
    <e v="#N/A"/>
    <n v="23"/>
    <m/>
    <m/>
    <m/>
    <e v="#N/A"/>
    <s v="151090"/>
    <x v="208"/>
    <x v="118"/>
    <x v="14"/>
    <x v="2"/>
    <m/>
    <m/>
    <m/>
    <n v="27026"/>
    <n v="15000"/>
    <m/>
    <m/>
  </r>
  <r>
    <x v="4"/>
    <x v="0"/>
    <s v="OK"/>
    <e v="#N/A"/>
    <n v="153"/>
    <m/>
    <m/>
    <m/>
    <e v="#N/A"/>
    <s v="150961"/>
    <x v="209"/>
    <x v="119"/>
    <x v="14"/>
    <x v="2"/>
    <m/>
    <m/>
    <m/>
    <n v="15280"/>
    <n v="15280"/>
    <m/>
    <m/>
  </r>
  <r>
    <x v="4"/>
    <x v="0"/>
    <s v="OK"/>
    <e v="#N/A"/>
    <n v="327"/>
    <m/>
    <m/>
    <m/>
    <e v="#N/A"/>
    <s v="152040"/>
    <x v="210"/>
    <x v="119"/>
    <x v="14"/>
    <x v="2"/>
    <m/>
    <m/>
    <m/>
    <n v="13893"/>
    <n v="13893"/>
    <m/>
    <m/>
  </r>
  <r>
    <x v="4"/>
    <x v="0"/>
    <s v="OK"/>
    <e v="#N/A"/>
    <n v="153"/>
    <m/>
    <m/>
    <m/>
    <e v="#N/A"/>
    <s v="152360"/>
    <x v="211"/>
    <x v="119"/>
    <x v="14"/>
    <x v="2"/>
    <m/>
    <m/>
    <m/>
    <n v="25464"/>
    <n v="25464"/>
    <m/>
    <m/>
  </r>
  <r>
    <x v="4"/>
    <x v="0"/>
    <s v="OK"/>
    <e v="#N/A"/>
    <n v="153"/>
    <m/>
    <m/>
    <m/>
    <e v="#N/A"/>
    <s v="150970"/>
    <x v="212"/>
    <x v="120"/>
    <x v="14"/>
    <x v="2"/>
    <m/>
    <m/>
    <m/>
    <n v="56820"/>
    <n v="56820"/>
    <m/>
    <m/>
  </r>
  <r>
    <x v="4"/>
    <x v="0"/>
    <s v="OK"/>
    <e v="#N/A"/>
    <n v="153"/>
    <m/>
    <m/>
    <m/>
    <e v="#N/A"/>
    <s v="151780"/>
    <x v="213"/>
    <x v="121"/>
    <x v="14"/>
    <x v="2"/>
    <m/>
    <m/>
    <m/>
    <n v="48276"/>
    <n v="48276"/>
    <m/>
    <m/>
  </r>
  <r>
    <x v="4"/>
    <x v="0"/>
    <s v="No"/>
    <e v="#N/A"/>
    <n v="84"/>
    <m/>
    <m/>
    <m/>
    <e v="#N/A"/>
    <s v="152580"/>
    <x v="214"/>
    <x v="118"/>
    <x v="14"/>
    <x v="2"/>
    <m/>
    <m/>
    <m/>
    <n v="7167"/>
    <n v="6000"/>
    <m/>
    <m/>
  </r>
  <r>
    <x v="4"/>
    <x v="0"/>
    <s v="OK"/>
    <e v="#N/A"/>
    <n v="153"/>
    <m/>
    <m/>
    <m/>
    <e v="#N/A"/>
    <s v="152850"/>
    <x v="215"/>
    <x v="118"/>
    <x v="14"/>
    <x v="2"/>
    <m/>
    <m/>
    <m/>
    <n v="29996"/>
    <n v="29996"/>
    <m/>
    <m/>
  </r>
  <r>
    <x v="4"/>
    <x v="0"/>
    <s v="No"/>
    <e v="#N/A"/>
    <n v="153"/>
    <m/>
    <m/>
    <m/>
    <e v="#N/A"/>
    <s v="152940"/>
    <x v="216"/>
    <x v="122"/>
    <x v="14"/>
    <x v="2"/>
    <m/>
    <m/>
    <m/>
    <n v="60825"/>
    <n v="60825"/>
    <m/>
    <m/>
  </r>
  <r>
    <x v="4"/>
    <x v="0"/>
    <s v="No"/>
    <e v="#N/A"/>
    <n v="38"/>
    <m/>
    <m/>
    <m/>
    <e v="#N/A"/>
    <s v="150100"/>
    <x v="217"/>
    <x v="123"/>
    <x v="14"/>
    <x v="2"/>
    <m/>
    <m/>
    <m/>
    <n v="31818"/>
    <n v="16000"/>
    <m/>
    <m/>
  </r>
  <r>
    <x v="4"/>
    <x v="0"/>
    <s v="No"/>
    <e v="#N/A"/>
    <n v="59"/>
    <m/>
    <m/>
    <m/>
    <e v="#N/A"/>
    <s v="150610"/>
    <x v="218"/>
    <x v="124"/>
    <x v="14"/>
    <x v="2"/>
    <m/>
    <m/>
    <m/>
    <n v="18096"/>
    <n v="6000"/>
    <m/>
    <m/>
  </r>
  <r>
    <x v="4"/>
    <x v="0"/>
    <s v="No"/>
    <e v="#N/A"/>
    <n v="98"/>
    <m/>
    <m/>
    <m/>
    <e v="#N/A"/>
    <s v="151790"/>
    <x v="219"/>
    <x v="124"/>
    <x v="14"/>
    <x v="2"/>
    <m/>
    <m/>
    <m/>
    <n v="24636"/>
    <n v="24636"/>
    <m/>
    <m/>
  </r>
  <r>
    <x v="4"/>
    <x v="0"/>
    <s v="No"/>
    <e v="#N/A"/>
    <n v="6"/>
    <m/>
    <m/>
    <m/>
    <e v="#N/A"/>
    <s v="152650"/>
    <x v="220"/>
    <x v="125"/>
    <x v="14"/>
    <x v="2"/>
    <m/>
    <m/>
    <m/>
    <n v="19428"/>
    <n v="4200"/>
    <m/>
    <m/>
  </r>
  <r>
    <x v="4"/>
    <x v="0"/>
    <s v="No"/>
    <e v="#N/A"/>
    <n v="121"/>
    <m/>
    <m/>
    <m/>
    <e v="#N/A"/>
    <s v="150700"/>
    <x v="221"/>
    <x v="126"/>
    <x v="14"/>
    <x v="2"/>
    <m/>
    <m/>
    <m/>
    <n v="40971"/>
    <n v="36000"/>
    <m/>
    <m/>
  </r>
  <r>
    <x v="4"/>
    <x v="0"/>
    <s v="No"/>
    <e v="#N/A"/>
    <n v="111"/>
    <m/>
    <m/>
    <m/>
    <e v="#N/A"/>
    <s v="152370"/>
    <x v="222"/>
    <x v="126"/>
    <x v="14"/>
    <x v="2"/>
    <m/>
    <m/>
    <m/>
    <n v="18442"/>
    <n v="18442"/>
    <m/>
    <m/>
  </r>
  <r>
    <x v="4"/>
    <x v="0"/>
    <s v="No"/>
    <e v="#N/A"/>
    <n v="89"/>
    <m/>
    <m/>
    <m/>
    <e v="#N/A"/>
    <s v="150710"/>
    <x v="223"/>
    <x v="121"/>
    <x v="14"/>
    <x v="2"/>
    <m/>
    <m/>
    <m/>
    <n v="12694"/>
    <n v="12694"/>
    <m/>
    <m/>
  </r>
  <r>
    <x v="4"/>
    <x v="0"/>
    <s v="OK"/>
    <e v="#N/A"/>
    <n v="120"/>
    <m/>
    <m/>
    <m/>
    <e v="#N/A"/>
    <s v="152350"/>
    <x v="224"/>
    <x v="125"/>
    <x v="14"/>
    <x v="2"/>
    <m/>
    <m/>
    <m/>
    <n v="31232"/>
    <n v="31232"/>
    <m/>
    <m/>
  </r>
  <r>
    <x v="4"/>
    <x v="0"/>
    <s v="No"/>
    <e v="#N/A"/>
    <n v="87"/>
    <m/>
    <m/>
    <m/>
    <e v="#N/A"/>
    <s v="151150"/>
    <x v="225"/>
    <x v="126"/>
    <x v="14"/>
    <x v="2"/>
    <m/>
    <m/>
    <m/>
    <n v="20198"/>
    <n v="9708"/>
    <m/>
    <m/>
  </r>
  <r>
    <x v="4"/>
    <x v="0"/>
    <s v="No"/>
    <e v="#N/A"/>
    <n v="52"/>
    <m/>
    <m/>
    <m/>
    <e v="#N/A"/>
    <s v="151190"/>
    <x v="226"/>
    <x v="127"/>
    <x v="14"/>
    <x v="2"/>
    <m/>
    <m/>
    <m/>
    <n v="28315"/>
    <n v="18500"/>
    <m/>
    <m/>
  </r>
  <r>
    <x v="4"/>
    <x v="0"/>
    <s v="OK"/>
    <e v="#N/A"/>
    <n v="153"/>
    <m/>
    <m/>
    <m/>
    <e v="#N/A"/>
    <s v="151490"/>
    <x v="227"/>
    <x v="127"/>
    <x v="14"/>
    <x v="2"/>
    <m/>
    <m/>
    <m/>
    <n v="28081"/>
    <n v="28081"/>
    <m/>
    <m/>
  </r>
  <r>
    <x v="4"/>
    <x v="0"/>
    <s v="No"/>
    <e v="#N/A"/>
    <n v="26"/>
    <m/>
    <m/>
    <m/>
    <e v="#N/A"/>
    <s v="152330"/>
    <x v="228"/>
    <x v="124"/>
    <x v="14"/>
    <x v="2"/>
    <m/>
    <m/>
    <m/>
    <n v="26357"/>
    <n v="9800"/>
    <m/>
    <m/>
  </r>
  <r>
    <x v="4"/>
    <x v="0"/>
    <s v="No"/>
    <e v="#N/A"/>
    <n v="82"/>
    <m/>
    <m/>
    <m/>
    <e v="#N/A"/>
    <s v="160220"/>
    <x v="229"/>
    <x v="128"/>
    <x v="15"/>
    <x v="2"/>
    <m/>
    <m/>
    <m/>
    <n v="26446"/>
    <n v="26445.96"/>
    <m/>
    <m/>
  </r>
  <r>
    <x v="4"/>
    <x v="0"/>
    <s v="OK"/>
    <e v="#N/A"/>
    <n v="153"/>
    <m/>
    <m/>
    <m/>
    <s v="Yes"/>
    <s v="160230"/>
    <x v="230"/>
    <x v="129"/>
    <x v="15"/>
    <x v="2"/>
    <m/>
    <m/>
    <m/>
    <n v="137648"/>
    <n v="137648"/>
    <m/>
    <m/>
  </r>
  <r>
    <x v="4"/>
    <x v="0"/>
    <s v="OK"/>
    <e v="#N/A"/>
    <n v="153"/>
    <m/>
    <m/>
    <m/>
    <e v="#N/A"/>
    <s v="160250"/>
    <x v="231"/>
    <x v="130"/>
    <x v="15"/>
    <x v="2"/>
    <m/>
    <m/>
    <m/>
    <n v="123152"/>
    <n v="123152"/>
    <m/>
    <m/>
  </r>
  <r>
    <x v="4"/>
    <x v="0"/>
    <s v="OK"/>
    <e v="#N/A"/>
    <n v="153"/>
    <m/>
    <m/>
    <m/>
    <e v="#N/A"/>
    <s v="160270"/>
    <x v="232"/>
    <x v="131"/>
    <x v="15"/>
    <x v="2"/>
    <m/>
    <m/>
    <m/>
    <n v="60600"/>
    <n v="60600"/>
    <m/>
    <m/>
  </r>
  <r>
    <x v="4"/>
    <x v="0"/>
    <s v="No"/>
    <e v="#N/A"/>
    <n v="135"/>
    <m/>
    <m/>
    <m/>
    <e v="#N/A"/>
    <s v="160290"/>
    <x v="233"/>
    <x v="132"/>
    <x v="15"/>
    <x v="2"/>
    <m/>
    <m/>
    <m/>
    <n v="23143"/>
    <n v="23143"/>
    <m/>
    <m/>
  </r>
  <r>
    <x v="4"/>
    <x v="0"/>
    <s v="No"/>
    <e v="#N/A"/>
    <n v="78"/>
    <m/>
    <m/>
    <m/>
    <e v="#N/A"/>
    <s v="160320"/>
    <x v="234"/>
    <x v="133"/>
    <x v="15"/>
    <x v="2"/>
    <m/>
    <m/>
    <m/>
    <n v="75263"/>
    <n v="56447"/>
    <m/>
    <m/>
  </r>
  <r>
    <x v="4"/>
    <x v="0"/>
    <s v="No"/>
    <e v="#N/A"/>
    <n v="153"/>
    <m/>
    <m/>
    <m/>
    <e v="#N/A"/>
    <s v="160330"/>
    <x v="235"/>
    <x v="134"/>
    <x v="15"/>
    <x v="2"/>
    <m/>
    <m/>
    <m/>
    <n v="59432"/>
    <n v="59432"/>
    <m/>
    <m/>
  </r>
  <r>
    <x v="4"/>
    <x v="0"/>
    <s v="OK"/>
    <e v="#N/A"/>
    <n v="153"/>
    <m/>
    <m/>
    <m/>
    <e v="#N/A"/>
    <s v="160380"/>
    <x v="236"/>
    <x v="135"/>
    <x v="15"/>
    <x v="2"/>
    <m/>
    <m/>
    <m/>
    <n v="42328"/>
    <n v="42328"/>
    <m/>
    <m/>
  </r>
  <r>
    <x v="4"/>
    <x v="0"/>
    <s v="No"/>
    <e v="#N/A"/>
    <n v="22"/>
    <m/>
    <m/>
    <m/>
    <e v="#N/A"/>
    <s v="161410"/>
    <x v="237"/>
    <x v="136"/>
    <x v="15"/>
    <x v="2"/>
    <m/>
    <m/>
    <m/>
    <n v="30183"/>
    <n v="15092"/>
    <m/>
    <m/>
  </r>
  <r>
    <x v="4"/>
    <x v="0"/>
    <s v="OK"/>
    <e v="#N/A"/>
    <n v="153"/>
    <m/>
    <m/>
    <m/>
    <e v="#N/A"/>
    <s v="161020"/>
    <x v="238"/>
    <x v="137"/>
    <x v="15"/>
    <x v="2"/>
    <m/>
    <m/>
    <m/>
    <n v="64033"/>
    <n v="64033"/>
    <m/>
    <m/>
  </r>
  <r>
    <x v="4"/>
    <x v="0"/>
    <s v="No"/>
    <e v="#N/A"/>
    <n v="67"/>
    <m/>
    <m/>
    <m/>
    <e v="#N/A"/>
    <s v="161411"/>
    <x v="239"/>
    <x v="138"/>
    <x v="15"/>
    <x v="2"/>
    <m/>
    <m/>
    <m/>
    <n v="39303"/>
    <n v="19500"/>
    <m/>
    <m/>
  </r>
  <r>
    <x v="4"/>
    <x v="0"/>
    <s v="OK"/>
    <e v="#N/A"/>
    <n v="153"/>
    <m/>
    <m/>
    <m/>
    <e v="#N/A"/>
    <s v="160280"/>
    <x v="240"/>
    <x v="139"/>
    <x v="15"/>
    <x v="2"/>
    <m/>
    <m/>
    <m/>
    <n v="66503"/>
    <n v="66503"/>
    <m/>
    <m/>
  </r>
  <r>
    <x v="4"/>
    <x v="0"/>
    <s v="OK"/>
    <e v="#N/A"/>
    <n v="324"/>
    <m/>
    <m/>
    <m/>
    <e v="#N/A"/>
    <s v="162090"/>
    <x v="241"/>
    <x v="140"/>
    <x v="15"/>
    <x v="2"/>
    <m/>
    <m/>
    <m/>
    <n v="24921"/>
    <n v="24921"/>
    <m/>
    <m/>
  </r>
  <r>
    <x v="4"/>
    <x v="0"/>
    <s v="No"/>
    <e v="#N/A"/>
    <n v="19"/>
    <m/>
    <m/>
    <m/>
    <e v="#N/A"/>
    <s v="160620"/>
    <x v="242"/>
    <x v="141"/>
    <x v="15"/>
    <x v="2"/>
    <m/>
    <m/>
    <m/>
    <n v="40980"/>
    <n v="14000"/>
    <m/>
    <m/>
  </r>
  <r>
    <x v="4"/>
    <x v="0"/>
    <s v="No"/>
    <s v="LLF"/>
    <n v="101"/>
    <m/>
    <m/>
    <m/>
    <s v="Yes"/>
    <s v="160780"/>
    <x v="243"/>
    <x v="142"/>
    <x v="15"/>
    <x v="2"/>
    <m/>
    <m/>
    <m/>
    <n v="43172"/>
    <n v="43172"/>
    <m/>
    <m/>
  </r>
  <r>
    <x v="4"/>
    <x v="0"/>
    <s v="No"/>
    <e v="#N/A"/>
    <n v="68"/>
    <m/>
    <m/>
    <m/>
    <e v="#N/A"/>
    <s v="160310"/>
    <x v="244"/>
    <x v="141"/>
    <x v="15"/>
    <x v="2"/>
    <m/>
    <m/>
    <m/>
    <n v="2569"/>
    <n v="2569"/>
    <m/>
    <m/>
  </r>
  <r>
    <x v="4"/>
    <x v="0"/>
    <s v="No"/>
    <e v="#N/A"/>
    <n v="76"/>
    <m/>
    <m/>
    <m/>
    <e v="#N/A"/>
    <s v="161330"/>
    <x v="245"/>
    <x v="142"/>
    <x v="15"/>
    <x v="2"/>
    <m/>
    <m/>
    <m/>
    <n v="7591"/>
    <n v="7591"/>
    <m/>
    <m/>
  </r>
  <r>
    <x v="4"/>
    <x v="0"/>
    <s v="No"/>
    <e v="#N/A"/>
    <n v="32"/>
    <m/>
    <m/>
    <m/>
    <e v="#N/A"/>
    <s v="160900"/>
    <x v="246"/>
    <x v="141"/>
    <x v="15"/>
    <x v="2"/>
    <m/>
    <m/>
    <m/>
    <n v="56396"/>
    <n v="30000"/>
    <m/>
    <m/>
  </r>
  <r>
    <x v="4"/>
    <x v="0"/>
    <s v="No"/>
    <e v="#N/A"/>
    <n v="7"/>
    <m/>
    <m/>
    <m/>
    <e v="#N/A"/>
    <s v="161350"/>
    <x v="247"/>
    <x v="141"/>
    <x v="15"/>
    <x v="2"/>
    <m/>
    <m/>
    <m/>
    <n v="19218"/>
    <n v="6000"/>
    <m/>
    <m/>
  </r>
  <r>
    <x v="4"/>
    <x v="0"/>
    <s v="No"/>
    <e v="#N/A"/>
    <n v="50"/>
    <m/>
    <m/>
    <m/>
    <e v="#N/A"/>
    <s v="162920"/>
    <x v="248"/>
    <x v="141"/>
    <x v="15"/>
    <x v="2"/>
    <m/>
    <m/>
    <m/>
    <n v="19487"/>
    <n v="10001"/>
    <m/>
    <m/>
  </r>
  <r>
    <x v="4"/>
    <x v="0"/>
    <s v="OK"/>
    <e v="#N/A"/>
    <n v="153"/>
    <m/>
    <m/>
    <m/>
    <e v="#N/A"/>
    <s v="161770"/>
    <x v="250"/>
    <x v="144"/>
    <x v="15"/>
    <x v="2"/>
    <m/>
    <m/>
    <m/>
    <n v="22617"/>
    <n v="22617"/>
    <m/>
    <m/>
  </r>
  <r>
    <x v="4"/>
    <x v="0"/>
    <s v="OK"/>
    <s v="LLF"/>
    <n v="153"/>
    <m/>
    <m/>
    <m/>
    <e v="#N/A"/>
    <s v="162960"/>
    <x v="251"/>
    <x v="145"/>
    <x v="15"/>
    <x v="2"/>
    <m/>
    <m/>
    <m/>
    <n v="62335"/>
    <n v="62335"/>
    <m/>
    <m/>
  </r>
  <r>
    <x v="4"/>
    <x v="0"/>
    <s v="OK"/>
    <e v="#N/A"/>
    <n v="153"/>
    <m/>
    <m/>
    <m/>
    <e v="#N/A"/>
    <s v="170390"/>
    <x v="252"/>
    <x v="146"/>
    <x v="17"/>
    <x v="2"/>
    <m/>
    <m/>
    <m/>
    <n v="70642"/>
    <n v="70642"/>
    <m/>
    <m/>
  </r>
  <r>
    <x v="4"/>
    <x v="0"/>
    <s v="OK"/>
    <e v="#N/A"/>
    <n v="153"/>
    <m/>
    <m/>
    <m/>
    <e v="#N/A"/>
    <s v="170450"/>
    <x v="253"/>
    <x v="147"/>
    <x v="17"/>
    <x v="2"/>
    <m/>
    <m/>
    <m/>
    <n v="19639"/>
    <n v="19639"/>
    <m/>
    <m/>
  </r>
  <r>
    <x v="4"/>
    <x v="0"/>
    <s v="No"/>
    <e v="#N/A"/>
    <n v="13"/>
    <m/>
    <m/>
    <m/>
    <e v="#N/A"/>
    <s v="172520"/>
    <x v="254"/>
    <x v="147"/>
    <x v="17"/>
    <x v="2"/>
    <m/>
    <m/>
    <m/>
    <n v="6209"/>
    <n v="0"/>
    <m/>
    <m/>
  </r>
  <r>
    <x v="4"/>
    <x v="0"/>
    <s v="No"/>
    <e v="#N/A"/>
    <n v="27"/>
    <m/>
    <m/>
    <m/>
    <e v="#N/A"/>
    <s v="170600"/>
    <x v="255"/>
    <x v="148"/>
    <x v="17"/>
    <x v="2"/>
    <m/>
    <m/>
    <m/>
    <n v="21302"/>
    <n v="15976.5"/>
    <m/>
    <m/>
  </r>
  <r>
    <x v="4"/>
    <x v="0"/>
    <s v="OK"/>
    <e v="#N/A"/>
    <n v="153"/>
    <m/>
    <m/>
    <m/>
    <e v="#N/A"/>
    <s v="171950"/>
    <x v="256"/>
    <x v="148"/>
    <x v="17"/>
    <x v="2"/>
    <m/>
    <m/>
    <m/>
    <n v="6293"/>
    <n v="6293"/>
    <m/>
    <m/>
  </r>
  <r>
    <x v="4"/>
    <x v="0"/>
    <s v="OK"/>
    <e v="#N/A"/>
    <n v="153"/>
    <m/>
    <m/>
    <m/>
    <e v="#N/A"/>
    <s v="171910"/>
    <x v="257"/>
    <x v="148"/>
    <x v="17"/>
    <x v="2"/>
    <m/>
    <m/>
    <m/>
    <n v="22937"/>
    <n v="22937"/>
    <m/>
    <m/>
  </r>
  <r>
    <x v="4"/>
    <x v="0"/>
    <s v="OK"/>
    <e v="#N/A"/>
    <n v="142"/>
    <m/>
    <m/>
    <m/>
    <e v="#N/A"/>
    <s v="170712"/>
    <x v="258"/>
    <x v="149"/>
    <x v="17"/>
    <x v="2"/>
    <m/>
    <m/>
    <m/>
    <n v="2761"/>
    <n v="2761"/>
    <m/>
    <m/>
  </r>
  <r>
    <x v="4"/>
    <x v="0"/>
    <s v="No"/>
    <e v="#N/A"/>
    <n v="137"/>
    <m/>
    <m/>
    <m/>
    <e v="#N/A"/>
    <s v="172030"/>
    <x v="259"/>
    <x v="149"/>
    <x v="17"/>
    <x v="2"/>
    <m/>
    <m/>
    <m/>
    <n v="48691"/>
    <n v="48691"/>
    <m/>
    <m/>
  </r>
  <r>
    <x v="4"/>
    <x v="0"/>
    <s v="OK"/>
    <e v="#N/A"/>
    <n v="153"/>
    <m/>
    <m/>
    <m/>
    <e v="#N/A"/>
    <s v="172510"/>
    <x v="260"/>
    <x v="149"/>
    <x v="17"/>
    <x v="2"/>
    <m/>
    <m/>
    <m/>
    <n v="8386"/>
    <n v="8386"/>
    <m/>
    <m/>
  </r>
  <r>
    <x v="4"/>
    <x v="0"/>
    <s v="OK"/>
    <e v="#N/A"/>
    <n v="133"/>
    <m/>
    <m/>
    <m/>
    <e v="#N/A"/>
    <s v="170760"/>
    <x v="261"/>
    <x v="150"/>
    <x v="17"/>
    <x v="2"/>
    <m/>
    <m/>
    <m/>
    <n v="17577"/>
    <n v="17577"/>
    <m/>
    <m/>
  </r>
  <r>
    <x v="4"/>
    <x v="0"/>
    <s v="OK"/>
    <e v="#N/A"/>
    <n v="153"/>
    <m/>
    <m/>
    <m/>
    <e v="#N/A"/>
    <s v="172910"/>
    <x v="262"/>
    <x v="150"/>
    <x v="17"/>
    <x v="2"/>
    <m/>
    <m/>
    <m/>
    <n v="18887"/>
    <n v="18887"/>
    <m/>
    <m/>
  </r>
  <r>
    <x v="4"/>
    <x v="0"/>
    <s v="No"/>
    <e v="#N/A"/>
    <n v="95"/>
    <m/>
    <m/>
    <m/>
    <e v="#N/A"/>
    <s v="171840"/>
    <x v="263"/>
    <x v="150"/>
    <x v="17"/>
    <x v="2"/>
    <m/>
    <m/>
    <m/>
    <n v="14540"/>
    <n v="10600"/>
    <m/>
    <m/>
  </r>
  <r>
    <x v="4"/>
    <x v="0"/>
    <s v="No"/>
    <e v="#N/A"/>
    <n v="116"/>
    <m/>
    <m/>
    <m/>
    <e v="#N/A"/>
    <s v="170840"/>
    <x v="264"/>
    <x v="151"/>
    <x v="17"/>
    <x v="2"/>
    <m/>
    <m/>
    <m/>
    <n v="15157"/>
    <n v="15157"/>
    <m/>
    <m/>
  </r>
  <r>
    <x v="4"/>
    <x v="0"/>
    <s v="No"/>
    <e v="#N/A"/>
    <n v="90"/>
    <m/>
    <m/>
    <m/>
    <e v="#N/A"/>
    <s v="172980"/>
    <x v="265"/>
    <x v="151"/>
    <x v="17"/>
    <x v="2"/>
    <m/>
    <m/>
    <m/>
    <n v="10056"/>
    <n v="10056"/>
    <m/>
    <m/>
  </r>
  <r>
    <x v="4"/>
    <x v="0"/>
    <s v="No"/>
    <e v="#N/A"/>
    <n v="64"/>
    <m/>
    <m/>
    <m/>
    <e v="#N/A"/>
    <s v="170940"/>
    <x v="266"/>
    <x v="151"/>
    <x v="17"/>
    <x v="2"/>
    <m/>
    <m/>
    <m/>
    <n v="952"/>
    <n v="952"/>
    <m/>
    <m/>
  </r>
  <r>
    <x v="4"/>
    <x v="0"/>
    <s v="OK"/>
    <s v="LLF"/>
    <n v="153"/>
    <m/>
    <m/>
    <m/>
    <e v="#N/A"/>
    <s v="170880"/>
    <x v="267"/>
    <x v="152"/>
    <x v="17"/>
    <x v="2"/>
    <m/>
    <m/>
    <m/>
    <n v="74849"/>
    <n v="74849"/>
    <m/>
    <m/>
  </r>
  <r>
    <x v="4"/>
    <x v="0"/>
    <s v="OK"/>
    <e v="#N/A"/>
    <n v="153"/>
    <m/>
    <m/>
    <m/>
    <e v="#N/A"/>
    <s v="171041"/>
    <x v="268"/>
    <x v="147"/>
    <x v="17"/>
    <x v="2"/>
    <m/>
    <m/>
    <m/>
    <n v="18852"/>
    <n v="18852"/>
    <m/>
    <m/>
  </r>
  <r>
    <x v="4"/>
    <x v="0"/>
    <s v="OK"/>
    <e v="#N/A"/>
    <n v="153"/>
    <m/>
    <m/>
    <m/>
    <e v="#N/A"/>
    <s v="172140"/>
    <x v="269"/>
    <x v="147"/>
    <x v="17"/>
    <x v="2"/>
    <m/>
    <m/>
    <m/>
    <n v="12388"/>
    <n v="12388"/>
    <m/>
    <m/>
  </r>
  <r>
    <x v="4"/>
    <x v="0"/>
    <s v="No"/>
    <e v="#N/A"/>
    <n v="153"/>
    <m/>
    <m/>
    <m/>
    <e v="#N/A"/>
    <s v="172290"/>
    <x v="270"/>
    <x v="153"/>
    <x v="17"/>
    <x v="2"/>
    <m/>
    <m/>
    <m/>
    <n v="68308"/>
    <n v="68308"/>
    <m/>
    <m/>
  </r>
  <r>
    <x v="4"/>
    <x v="0"/>
    <s v="OK"/>
    <e v="#N/A"/>
    <n v="153"/>
    <m/>
    <m/>
    <m/>
    <e v="#N/A"/>
    <s v="180400"/>
    <x v="271"/>
    <x v="154"/>
    <x v="18"/>
    <x v="2"/>
    <m/>
    <m/>
    <m/>
    <n v="9475"/>
    <n v="9475"/>
    <m/>
    <m/>
  </r>
  <r>
    <x v="4"/>
    <x v="0"/>
    <s v="No"/>
    <e v="#N/A"/>
    <n v="153"/>
    <m/>
    <m/>
    <m/>
    <e v="#N/A"/>
    <s v="180640"/>
    <x v="272"/>
    <x v="155"/>
    <x v="18"/>
    <x v="2"/>
    <m/>
    <m/>
    <m/>
    <n v="15331"/>
    <n v="15331"/>
    <m/>
    <m/>
  </r>
  <r>
    <x v="4"/>
    <x v="0"/>
    <s v="OK"/>
    <e v="#N/A"/>
    <n v="153"/>
    <m/>
    <m/>
    <m/>
    <e v="#N/A"/>
    <s v="180830"/>
    <x v="273"/>
    <x v="156"/>
    <x v="18"/>
    <x v="2"/>
    <m/>
    <m/>
    <m/>
    <n v="151698"/>
    <n v="151698"/>
    <m/>
    <m/>
  </r>
  <r>
    <x v="4"/>
    <x v="0"/>
    <s v="OK"/>
    <e v="#N/A"/>
    <n v="153"/>
    <m/>
    <m/>
    <m/>
    <e v="#N/A"/>
    <s v="180870"/>
    <x v="274"/>
    <x v="157"/>
    <x v="18"/>
    <x v="2"/>
    <m/>
    <m/>
    <m/>
    <n v="65505"/>
    <n v="65505"/>
    <m/>
    <m/>
  </r>
  <r>
    <x v="4"/>
    <x v="0"/>
    <s v="No"/>
    <e v="#N/A"/>
    <n v="126"/>
    <m/>
    <m/>
    <m/>
    <e v="#N/A"/>
    <s v="181160"/>
    <x v="276"/>
    <x v="154"/>
    <x v="18"/>
    <x v="2"/>
    <m/>
    <m/>
    <m/>
    <n v="48789"/>
    <n v="38871"/>
    <m/>
    <m/>
  </r>
  <r>
    <x v="4"/>
    <x v="0"/>
    <s v="OK"/>
    <e v="#N/A"/>
    <n v="153"/>
    <m/>
    <m/>
    <m/>
    <e v="#N/A"/>
    <s v="181310"/>
    <x v="277"/>
    <x v="154"/>
    <x v="18"/>
    <x v="2"/>
    <m/>
    <m/>
    <m/>
    <n v="8541"/>
    <n v="8541"/>
    <m/>
    <m/>
  </r>
  <r>
    <x v="4"/>
    <x v="0"/>
    <s v="No"/>
    <e v="#N/A"/>
    <n v="21"/>
    <m/>
    <m/>
    <m/>
    <e v="#N/A"/>
    <s v="181360"/>
    <x v="278"/>
    <x v="158"/>
    <x v="18"/>
    <x v="2"/>
    <m/>
    <m/>
    <m/>
    <n v="49255"/>
    <n v="16500"/>
    <m/>
    <m/>
  </r>
  <r>
    <x v="4"/>
    <x v="0"/>
    <s v="OK"/>
    <e v="#N/A"/>
    <n v="153"/>
    <m/>
    <m/>
    <m/>
    <e v="#N/A"/>
    <s v="181420"/>
    <x v="279"/>
    <x v="159"/>
    <x v="18"/>
    <x v="2"/>
    <m/>
    <m/>
    <m/>
    <n v="23503"/>
    <n v="23503"/>
    <m/>
    <m/>
  </r>
  <r>
    <x v="4"/>
    <x v="0"/>
    <s v="No"/>
    <e v="#N/A"/>
    <n v="119"/>
    <m/>
    <m/>
    <m/>
    <e v="#N/A"/>
    <s v="181530"/>
    <x v="280"/>
    <x v="154"/>
    <x v="18"/>
    <x v="2"/>
    <m/>
    <m/>
    <m/>
    <n v="87570"/>
    <n v="87570"/>
    <m/>
    <m/>
  </r>
  <r>
    <x v="4"/>
    <x v="0"/>
    <s v="OK"/>
    <e v="#N/A"/>
    <n v="153"/>
    <m/>
    <m/>
    <m/>
    <e v="#N/A"/>
    <s v="181535"/>
    <x v="281"/>
    <x v="154"/>
    <x v="18"/>
    <x v="2"/>
    <m/>
    <m/>
    <m/>
    <n v="66440"/>
    <n v="66440"/>
    <m/>
    <m/>
  </r>
  <r>
    <x v="4"/>
    <x v="0"/>
    <s v="No"/>
    <e v="#N/A"/>
    <n v="72"/>
    <m/>
    <m/>
    <m/>
    <e v="#N/A"/>
    <s v="181540"/>
    <x v="282"/>
    <x v="154"/>
    <x v="18"/>
    <x v="2"/>
    <m/>
    <m/>
    <m/>
    <n v="13401"/>
    <n v="13401"/>
    <m/>
    <m/>
  </r>
  <r>
    <x v="4"/>
    <x v="0"/>
    <s v="No"/>
    <e v="#N/A"/>
    <n v="37"/>
    <m/>
    <m/>
    <m/>
    <e v="#N/A"/>
    <s v="182390"/>
    <x v="283"/>
    <x v="160"/>
    <x v="18"/>
    <x v="2"/>
    <m/>
    <m/>
    <m/>
    <n v="14669"/>
    <n v="7500"/>
    <m/>
    <m/>
  </r>
  <r>
    <x v="4"/>
    <x v="0"/>
    <s v="OK"/>
    <e v="#N/A"/>
    <n v="153"/>
    <m/>
    <m/>
    <m/>
    <e v="#N/A"/>
    <s v="182490"/>
    <x v="284"/>
    <x v="159"/>
    <x v="18"/>
    <x v="2"/>
    <m/>
    <m/>
    <m/>
    <n v="21991"/>
    <n v="21991"/>
    <m/>
    <m/>
  </r>
  <r>
    <x v="4"/>
    <x v="0"/>
    <s v="No"/>
    <e v="#N/A"/>
    <n v="136"/>
    <m/>
    <m/>
    <m/>
    <e v="#N/A"/>
    <s v="182571"/>
    <x v="285"/>
    <x v="160"/>
    <x v="18"/>
    <x v="2"/>
    <m/>
    <m/>
    <m/>
    <n v="8742"/>
    <n v="8400"/>
    <m/>
    <m/>
  </r>
  <r>
    <x v="4"/>
    <x v="0"/>
    <s v="No"/>
    <e v="#N/A"/>
    <n v="65"/>
    <m/>
    <m/>
    <m/>
    <e v="#N/A"/>
    <s v="182590"/>
    <x v="286"/>
    <x v="155"/>
    <x v="18"/>
    <x v="2"/>
    <m/>
    <m/>
    <m/>
    <n v="13053"/>
    <n v="13053"/>
    <m/>
    <m/>
  </r>
  <r>
    <x v="4"/>
    <x v="0"/>
    <s v="OK"/>
    <e v="#N/A"/>
    <n v="153"/>
    <m/>
    <m/>
    <m/>
    <e v="#N/A"/>
    <s v="182610"/>
    <x v="287"/>
    <x v="160"/>
    <x v="18"/>
    <x v="2"/>
    <m/>
    <m/>
    <m/>
    <n v="26913"/>
    <n v="26913"/>
    <m/>
    <m/>
  </r>
  <r>
    <x v="4"/>
    <x v="0"/>
    <s v="OK"/>
    <e v="#N/A"/>
    <n v="153"/>
    <m/>
    <m/>
    <m/>
    <e v="#N/A"/>
    <s v="182861"/>
    <x v="288"/>
    <x v="159"/>
    <x v="18"/>
    <x v="2"/>
    <m/>
    <m/>
    <m/>
    <n v="20939"/>
    <n v="20939"/>
    <m/>
    <m/>
  </r>
  <r>
    <x v="4"/>
    <x v="0"/>
    <s v="No"/>
    <s v="LLF"/>
    <n v="113"/>
    <m/>
    <m/>
    <m/>
    <e v="#N/A"/>
    <s v="202461"/>
    <x v="289"/>
    <x v="161"/>
    <x v="19"/>
    <x v="2"/>
    <m/>
    <m/>
    <m/>
    <n v="53359"/>
    <n v="48000"/>
    <m/>
    <m/>
  </r>
  <r>
    <x v="4"/>
    <x v="0"/>
    <s v="No"/>
    <e v="#N/A"/>
    <n v="108"/>
    <m/>
    <m/>
    <m/>
    <e v="#N/A"/>
    <s v="200590"/>
    <x v="290"/>
    <x v="162"/>
    <x v="19"/>
    <x v="2"/>
    <m/>
    <m/>
    <m/>
    <n v="32792"/>
    <n v="32792"/>
    <m/>
    <m/>
  </r>
  <r>
    <x v="4"/>
    <x v="0"/>
    <s v="OK"/>
    <e v="#N/A"/>
    <n v="153"/>
    <m/>
    <m/>
    <m/>
    <e v="#N/A"/>
    <s v="202950"/>
    <x v="291"/>
    <x v="163"/>
    <x v="19"/>
    <x v="2"/>
    <m/>
    <m/>
    <m/>
    <n v="33453"/>
    <n v="33453"/>
    <m/>
    <m/>
  </r>
  <r>
    <x v="4"/>
    <x v="0"/>
    <s v="OK"/>
    <e v="#N/A"/>
    <n v="153"/>
    <m/>
    <m/>
    <m/>
    <e v="#N/A"/>
    <s v="200941"/>
    <x v="292"/>
    <x v="164"/>
    <x v="19"/>
    <x v="2"/>
    <m/>
    <m/>
    <m/>
    <n v="20116"/>
    <n v="20116"/>
    <m/>
    <m/>
  </r>
  <r>
    <x v="4"/>
    <x v="0"/>
    <s v="No"/>
    <e v="#N/A"/>
    <n v="54"/>
    <m/>
    <m/>
    <m/>
    <s v="Yes"/>
    <s v="201510"/>
    <x v="293"/>
    <x v="165"/>
    <x v="19"/>
    <x v="2"/>
    <m/>
    <m/>
    <m/>
    <n v="39717"/>
    <n v="31000"/>
    <m/>
    <m/>
  </r>
  <r>
    <x v="4"/>
    <x v="0"/>
    <s v="No"/>
    <e v="#N/A"/>
    <n v="96"/>
    <m/>
    <m/>
    <m/>
    <e v="#N/A"/>
    <s v="201702"/>
    <x v="294"/>
    <x v="166"/>
    <x v="19"/>
    <x v="2"/>
    <m/>
    <m/>
    <m/>
    <n v="54994"/>
    <n v="42000"/>
    <m/>
    <m/>
  </r>
  <r>
    <x v="4"/>
    <x v="0"/>
    <s v="OK"/>
    <e v="#N/A"/>
    <n v="134"/>
    <m/>
    <m/>
    <m/>
    <e v="#N/A"/>
    <s v="201680"/>
    <x v="295"/>
    <x v="167"/>
    <x v="19"/>
    <x v="2"/>
    <m/>
    <m/>
    <m/>
    <n v="33943"/>
    <n v="33943"/>
    <m/>
    <m/>
  </r>
  <r>
    <x v="4"/>
    <x v="0"/>
    <s v="OK"/>
    <s v="LLF"/>
    <n v="153"/>
    <m/>
    <m/>
    <m/>
    <e v="#N/A"/>
    <s v="201712"/>
    <x v="296"/>
    <x v="168"/>
    <x v="19"/>
    <x v="2"/>
    <m/>
    <m/>
    <m/>
    <n v="51011"/>
    <n v="51011"/>
    <m/>
    <m/>
  </r>
  <r>
    <x v="4"/>
    <x v="0"/>
    <s v="No"/>
    <e v="#N/A"/>
    <n v="24"/>
    <m/>
    <m/>
    <m/>
    <e v="#N/A"/>
    <s v="201700"/>
    <x v="297"/>
    <x v="169"/>
    <x v="19"/>
    <x v="2"/>
    <m/>
    <m/>
    <m/>
    <n v="39111"/>
    <n v="22000"/>
    <m/>
    <m/>
  </r>
  <r>
    <x v="4"/>
    <x v="0"/>
    <s v="No"/>
    <e v="#N/A"/>
    <n v="36"/>
    <m/>
    <m/>
    <m/>
    <e v="#N/A"/>
    <s v="201701"/>
    <x v="298"/>
    <x v="170"/>
    <x v="19"/>
    <x v="2"/>
    <m/>
    <m/>
    <m/>
    <n v="49622"/>
    <n v="31200"/>
    <m/>
    <m/>
  </r>
  <r>
    <x v="4"/>
    <x v="0"/>
    <s v="No"/>
    <s v="LLF"/>
    <n v="331"/>
    <m/>
    <m/>
    <m/>
    <e v="#N/A"/>
    <s v="201711"/>
    <x v="300"/>
    <x v="171"/>
    <x v="19"/>
    <x v="2"/>
    <m/>
    <m/>
    <m/>
    <n v="48800"/>
    <n v="48800"/>
    <m/>
    <m/>
  </r>
  <r>
    <x v="4"/>
    <x v="0"/>
    <s v="OK"/>
    <e v="#N/A"/>
    <n v="153"/>
    <m/>
    <m/>
    <m/>
    <e v="#N/A"/>
    <s v="201713"/>
    <x v="301"/>
    <x v="172"/>
    <x v="19"/>
    <x v="2"/>
    <m/>
    <m/>
    <m/>
    <n v="74148"/>
    <n v="74148"/>
    <m/>
    <m/>
  </r>
  <r>
    <x v="4"/>
    <x v="0"/>
    <s v="No"/>
    <e v="#N/A"/>
    <n v="42"/>
    <m/>
    <m/>
    <m/>
    <e v="#N/A"/>
    <s v="201730"/>
    <x v="303"/>
    <x v="173"/>
    <x v="19"/>
    <x v="2"/>
    <m/>
    <m/>
    <m/>
    <n v="22709"/>
    <n v="12500"/>
    <m/>
    <m/>
  </r>
  <r>
    <x v="4"/>
    <x v="0"/>
    <s v="No"/>
    <e v="#N/A"/>
    <n v="15"/>
    <m/>
    <m/>
    <m/>
    <e v="#N/A"/>
    <s v="201740"/>
    <x v="304"/>
    <x v="174"/>
    <x v="19"/>
    <x v="2"/>
    <m/>
    <m/>
    <m/>
    <n v="19884"/>
    <n v="6000"/>
    <m/>
    <m/>
  </r>
  <r>
    <x v="4"/>
    <x v="0"/>
    <s v="No"/>
    <e v="#N/A"/>
    <n v="14"/>
    <m/>
    <m/>
    <m/>
    <e v="#N/A"/>
    <s v="201690"/>
    <x v="305"/>
    <x v="175"/>
    <x v="19"/>
    <x v="2"/>
    <m/>
    <m/>
    <m/>
    <n v="33831"/>
    <n v="9800"/>
    <m/>
    <m/>
  </r>
  <r>
    <x v="4"/>
    <x v="0"/>
    <s v="OK"/>
    <e v="#N/A"/>
    <n v="97"/>
    <m/>
    <m/>
    <m/>
    <e v="#N/A"/>
    <s v="202460"/>
    <x v="306"/>
    <x v="176"/>
    <x v="19"/>
    <x v="2"/>
    <m/>
    <m/>
    <m/>
    <n v="62469"/>
    <n v="62469"/>
    <m/>
    <m/>
  </r>
  <r>
    <x v="4"/>
    <x v="0"/>
    <s v="No"/>
    <e v="#N/A"/>
    <n v="58"/>
    <m/>
    <m/>
    <m/>
    <e v="#N/A"/>
    <s v="202480"/>
    <x v="307"/>
    <x v="177"/>
    <x v="19"/>
    <x v="2"/>
    <m/>
    <m/>
    <m/>
    <n v="59666"/>
    <n v="50000"/>
    <m/>
    <m/>
  </r>
  <r>
    <x v="4"/>
    <x v="0"/>
    <s v="No"/>
    <e v="#N/A"/>
    <n v="46"/>
    <m/>
    <m/>
    <m/>
    <e v="#N/A"/>
    <s v="202491"/>
    <x v="308"/>
    <x v="178"/>
    <x v="19"/>
    <x v="2"/>
    <m/>
    <m/>
    <m/>
    <n v="23643"/>
    <n v="21000"/>
    <m/>
    <m/>
  </r>
  <r>
    <x v="4"/>
    <x v="0"/>
    <s v="No"/>
    <s v="LLF"/>
    <n v="114"/>
    <m/>
    <m/>
    <m/>
    <e v="#N/A"/>
    <s v="210440"/>
    <x v="309"/>
    <x v="179"/>
    <x v="20"/>
    <x v="2"/>
    <m/>
    <m/>
    <m/>
    <n v="15325"/>
    <n v="15325"/>
    <m/>
    <m/>
  </r>
  <r>
    <x v="4"/>
    <x v="0"/>
    <s v="OK"/>
    <s v="LLF"/>
    <n v="153"/>
    <m/>
    <m/>
    <m/>
    <s v="Yes"/>
    <s v="212130"/>
    <x v="310"/>
    <x v="179"/>
    <x v="20"/>
    <x v="2"/>
    <m/>
    <m/>
    <m/>
    <n v="51348"/>
    <n v="51348"/>
    <m/>
    <m/>
  </r>
  <r>
    <x v="4"/>
    <x v="0"/>
    <s v="No"/>
    <e v="#N/A"/>
    <n v="102"/>
    <m/>
    <m/>
    <m/>
    <e v="#N/A"/>
    <s v="210460"/>
    <x v="311"/>
    <x v="180"/>
    <x v="20"/>
    <x v="2"/>
    <m/>
    <m/>
    <m/>
    <n v="1845"/>
    <n v="1845"/>
    <m/>
    <m/>
  </r>
  <r>
    <x v="4"/>
    <x v="0"/>
    <s v="No"/>
    <e v="#N/A"/>
    <n v="53"/>
    <m/>
    <m/>
    <m/>
    <e v="#N/A"/>
    <s v="211430"/>
    <x v="312"/>
    <x v="180"/>
    <x v="20"/>
    <x v="2"/>
    <m/>
    <m/>
    <m/>
    <n v="5372"/>
    <n v="5372"/>
    <m/>
    <m/>
  </r>
  <r>
    <x v="4"/>
    <x v="0"/>
    <s v="OK"/>
    <e v="#N/A"/>
    <n v="153"/>
    <m/>
    <m/>
    <m/>
    <e v="#N/A"/>
    <s v="210630"/>
    <x v="313"/>
    <x v="181"/>
    <x v="20"/>
    <x v="2"/>
    <m/>
    <m/>
    <m/>
    <n v="22800"/>
    <n v="22800"/>
    <m/>
    <m/>
  </r>
  <r>
    <x v="4"/>
    <x v="0"/>
    <s v="No"/>
    <e v="#N/A"/>
    <n v="63"/>
    <m/>
    <m/>
    <m/>
    <e v="#N/A"/>
    <s v="211120"/>
    <x v="314"/>
    <x v="181"/>
    <x v="20"/>
    <x v="2"/>
    <m/>
    <m/>
    <m/>
    <n v="17661"/>
    <n v="11661"/>
    <m/>
    <m/>
  </r>
  <r>
    <x v="4"/>
    <x v="0"/>
    <s v="No"/>
    <e v="#N/A"/>
    <n v="94"/>
    <m/>
    <m/>
    <m/>
    <e v="#N/A"/>
    <s v="210730"/>
    <x v="315"/>
    <x v="182"/>
    <x v="20"/>
    <x v="2"/>
    <m/>
    <m/>
    <m/>
    <n v="13764"/>
    <n v="13764"/>
    <m/>
    <m/>
  </r>
  <r>
    <x v="4"/>
    <x v="0"/>
    <s v="No"/>
    <e v="#N/A"/>
    <n v="18"/>
    <m/>
    <m/>
    <m/>
    <e v="#N/A"/>
    <s v="212070"/>
    <x v="316"/>
    <x v="182"/>
    <x v="20"/>
    <x v="2"/>
    <m/>
    <m/>
    <m/>
    <n v="13302"/>
    <n v="5000"/>
    <m/>
    <m/>
  </r>
  <r>
    <x v="4"/>
    <x v="0"/>
    <s v="No"/>
    <e v="#N/A"/>
    <n v="71"/>
    <m/>
    <m/>
    <m/>
    <e v="#N/A"/>
    <s v="212890"/>
    <x v="317"/>
    <x v="182"/>
    <x v="20"/>
    <x v="2"/>
    <m/>
    <m/>
    <m/>
    <n v="13533"/>
    <n v="9533"/>
    <m/>
    <m/>
  </r>
  <r>
    <x v="4"/>
    <x v="0"/>
    <s v="OK"/>
    <e v="#N/A"/>
    <n v="153"/>
    <m/>
    <m/>
    <m/>
    <e v="#N/A"/>
    <s v="210950"/>
    <x v="318"/>
    <x v="183"/>
    <x v="20"/>
    <x v="2"/>
    <m/>
    <m/>
    <m/>
    <n v="18593"/>
    <n v="18593"/>
    <m/>
    <m/>
  </r>
  <r>
    <x v="4"/>
    <x v="0"/>
    <s v="OK"/>
    <e v="#N/A"/>
    <n v="153"/>
    <m/>
    <m/>
    <m/>
    <e v="#N/A"/>
    <s v="212320"/>
    <x v="319"/>
    <x v="183"/>
    <x v="20"/>
    <x v="2"/>
    <m/>
    <m/>
    <m/>
    <n v="43985"/>
    <n v="43985"/>
    <m/>
    <m/>
  </r>
  <r>
    <x v="4"/>
    <x v="0"/>
    <s v="OK"/>
    <e v="#N/A"/>
    <n v="153"/>
    <m/>
    <m/>
    <m/>
    <e v="#N/A"/>
    <s v="212361"/>
    <x v="320"/>
    <x v="183"/>
    <x v="20"/>
    <x v="2"/>
    <m/>
    <m/>
    <m/>
    <n v="4766"/>
    <n v="4766"/>
    <m/>
    <m/>
  </r>
  <r>
    <x v="4"/>
    <x v="0"/>
    <s v="No"/>
    <e v="#N/A"/>
    <n v="80"/>
    <m/>
    <m/>
    <m/>
    <e v="#N/A"/>
    <s v="211830"/>
    <x v="321"/>
    <x v="184"/>
    <x v="20"/>
    <x v="2"/>
    <m/>
    <m/>
    <m/>
    <n v="21525"/>
    <n v="19000"/>
    <m/>
    <m/>
  </r>
  <r>
    <x v="4"/>
    <x v="0"/>
    <s v="No"/>
    <e v="#N/A"/>
    <n v="66"/>
    <m/>
    <m/>
    <m/>
    <e v="#N/A"/>
    <s v="212570"/>
    <x v="322"/>
    <x v="184"/>
    <x v="20"/>
    <x v="2"/>
    <m/>
    <m/>
    <m/>
    <n v="12995"/>
    <n v="12320"/>
    <m/>
    <m/>
  </r>
  <r>
    <x v="4"/>
    <x v="0"/>
    <s v="OK"/>
    <e v="#N/A"/>
    <n v="153"/>
    <m/>
    <m/>
    <m/>
    <e v="#N/A"/>
    <s v="211930"/>
    <x v="323"/>
    <x v="181"/>
    <x v="20"/>
    <x v="2"/>
    <m/>
    <m/>
    <m/>
    <n v="16960"/>
    <n v="16960"/>
    <m/>
    <m/>
  </r>
  <r>
    <x v="4"/>
    <x v="0"/>
    <s v="OK"/>
    <e v="#N/A"/>
    <n v="153"/>
    <m/>
    <m/>
    <m/>
    <e v="#N/A"/>
    <s v="211970"/>
    <x v="324"/>
    <x v="184"/>
    <x v="20"/>
    <x v="2"/>
    <m/>
    <m/>
    <m/>
    <n v="20123"/>
    <n v="20123"/>
    <m/>
    <m/>
  </r>
  <r>
    <x v="4"/>
    <x v="0"/>
    <s v="No"/>
    <e v="#N/A"/>
    <n v="60"/>
    <m/>
    <m/>
    <m/>
    <e v="#N/A"/>
    <s v="212000"/>
    <x v="325"/>
    <x v="181"/>
    <x v="20"/>
    <x v="2"/>
    <m/>
    <m/>
    <m/>
    <n v="15092"/>
    <n v="11526"/>
    <m/>
    <m/>
  </r>
  <r>
    <x v="4"/>
    <x v="0"/>
    <s v="No"/>
    <e v="#N/A"/>
    <n v="3"/>
    <m/>
    <m/>
    <m/>
    <e v="#N/A"/>
    <s v="213000"/>
    <x v="326"/>
    <x v="181"/>
    <x v="20"/>
    <x v="2"/>
    <m/>
    <m/>
    <m/>
    <n v="12718"/>
    <n v="400"/>
    <m/>
    <m/>
  </r>
  <r>
    <x v="4"/>
    <x v="0"/>
    <s v="No"/>
    <e v="#N/A"/>
    <n v="83"/>
    <m/>
    <m/>
    <m/>
    <e v="#N/A"/>
    <s v="212450"/>
    <x v="327"/>
    <x v="181"/>
    <x v="20"/>
    <x v="2"/>
    <m/>
    <m/>
    <m/>
    <n v="14858"/>
    <n v="14858"/>
    <m/>
    <m/>
  </r>
  <r>
    <x v="4"/>
    <x v="0"/>
    <s v="No"/>
    <e v="#N/A"/>
    <n v="47"/>
    <m/>
    <m/>
    <m/>
    <e v="#N/A"/>
    <s v="212630"/>
    <x v="328"/>
    <x v="181"/>
    <x v="20"/>
    <x v="2"/>
    <m/>
    <m/>
    <m/>
    <n v="26070"/>
    <n v="16000"/>
    <m/>
    <m/>
  </r>
  <r>
    <x v="4"/>
    <x v="0"/>
    <s v="No"/>
    <e v="#N/A"/>
    <n v="153"/>
    <m/>
    <m/>
    <m/>
    <e v="#N/A"/>
    <s v="213020"/>
    <x v="329"/>
    <x v="185"/>
    <x v="20"/>
    <x v="2"/>
    <m/>
    <m/>
    <m/>
    <n v="44483"/>
    <n v="44483"/>
    <m/>
    <m/>
  </r>
  <r>
    <x v="4"/>
    <x v="0"/>
    <s v="No"/>
    <e v="#N/A"/>
    <n v="124"/>
    <m/>
    <m/>
    <m/>
    <e v="#N/A"/>
    <s v="210540"/>
    <x v="330"/>
    <x v="186"/>
    <x v="20"/>
    <x v="2"/>
    <m/>
    <m/>
    <m/>
    <n v="47605"/>
    <n v="47605"/>
    <m/>
    <m/>
  </r>
  <r>
    <x v="4"/>
    <x v="0"/>
    <s v="No"/>
    <e v="#N/A"/>
    <n v="128"/>
    <m/>
    <m/>
    <m/>
    <e v="#N/A"/>
    <s v="211921"/>
    <x v="331"/>
    <x v="186"/>
    <x v="20"/>
    <x v="2"/>
    <m/>
    <m/>
    <m/>
    <n v="29465"/>
    <n v="29465"/>
    <m/>
    <m/>
  </r>
  <r>
    <x v="4"/>
    <x v="0"/>
    <s v="OK"/>
    <e v="#N/A"/>
    <n v="153"/>
    <m/>
    <m/>
    <m/>
    <e v="#N/A"/>
    <s v="212380"/>
    <x v="332"/>
    <x v="186"/>
    <x v="20"/>
    <x v="2"/>
    <m/>
    <m/>
    <m/>
    <n v="6616"/>
    <n v="6616"/>
    <m/>
    <m/>
  </r>
  <r>
    <x v="4"/>
    <x v="0"/>
    <s v="OK"/>
    <e v="#N/A"/>
    <n v="153"/>
    <m/>
    <m/>
    <m/>
    <e v="#N/A"/>
    <s v="210690"/>
    <x v="333"/>
    <x v="187"/>
    <x v="20"/>
    <x v="2"/>
    <m/>
    <m/>
    <m/>
    <n v="55715"/>
    <n v="55715"/>
    <m/>
    <m/>
  </r>
  <r>
    <x v="5"/>
    <x v="1"/>
    <s v="OK"/>
    <e v="#N/A"/>
    <n v="153"/>
    <m/>
    <m/>
    <m/>
    <e v="#N/A"/>
    <s v="030480"/>
    <x v="0"/>
    <x v="0"/>
    <x v="0"/>
    <x v="0"/>
    <m/>
    <m/>
    <m/>
    <n v="11174"/>
    <n v="11174"/>
    <m/>
    <m/>
  </r>
  <r>
    <x v="5"/>
    <x v="1"/>
    <s v="OK"/>
    <e v="#N/A"/>
    <n v="153"/>
    <m/>
    <m/>
    <m/>
    <e v="#N/A"/>
    <s v="032500"/>
    <x v="1"/>
    <x v="0"/>
    <x v="0"/>
    <x v="0"/>
    <m/>
    <m/>
    <m/>
    <n v="86406"/>
    <n v="86406"/>
    <m/>
    <m/>
  </r>
  <r>
    <x v="5"/>
    <x v="1"/>
    <s v="OK"/>
    <e v="#N/A"/>
    <n v="153"/>
    <m/>
    <m/>
    <m/>
    <e v="#N/A"/>
    <s v="031050"/>
    <x v="2"/>
    <x v="1"/>
    <x v="0"/>
    <x v="0"/>
    <m/>
    <m/>
    <m/>
    <n v="131280"/>
    <n v="131280"/>
    <m/>
    <m/>
  </r>
  <r>
    <x v="5"/>
    <x v="1"/>
    <s v="OK"/>
    <e v="#N/A"/>
    <n v="328"/>
    <m/>
    <m/>
    <m/>
    <e v="#N/A"/>
    <s v="031060"/>
    <x v="3"/>
    <x v="1"/>
    <x v="0"/>
    <x v="0"/>
    <m/>
    <m/>
    <m/>
    <n v="22683"/>
    <n v="22683"/>
    <m/>
    <m/>
  </r>
  <r>
    <x v="5"/>
    <x v="1"/>
    <s v="OK"/>
    <e v="#N/A"/>
    <n v="153"/>
    <m/>
    <m/>
    <m/>
    <e v="#N/A"/>
    <s v="031620"/>
    <x v="4"/>
    <x v="1"/>
    <x v="0"/>
    <x v="0"/>
    <m/>
    <m/>
    <m/>
    <n v="39636"/>
    <n v="39636"/>
    <m/>
    <m/>
  </r>
  <r>
    <x v="5"/>
    <x v="1"/>
    <s v="OK"/>
    <e v="#N/A"/>
    <n v="153"/>
    <m/>
    <m/>
    <m/>
    <e v="#N/A"/>
    <s v="031851"/>
    <x v="5"/>
    <x v="1"/>
    <x v="0"/>
    <x v="0"/>
    <m/>
    <m/>
    <m/>
    <n v="7216"/>
    <n v="7216"/>
    <m/>
    <m/>
  </r>
  <r>
    <x v="5"/>
    <x v="1"/>
    <s v="OK"/>
    <e v="#N/A"/>
    <n v="153"/>
    <m/>
    <m/>
    <m/>
    <e v="#N/A"/>
    <s v="032020"/>
    <x v="6"/>
    <x v="1"/>
    <x v="0"/>
    <x v="0"/>
    <m/>
    <m/>
    <m/>
    <n v="48121"/>
    <n v="48121"/>
    <m/>
    <m/>
  </r>
  <r>
    <x v="5"/>
    <x v="1"/>
    <s v="OK"/>
    <e v="#N/A"/>
    <n v="153"/>
    <m/>
    <m/>
    <m/>
    <e v="#N/A"/>
    <s v="031901"/>
    <x v="7"/>
    <x v="2"/>
    <x v="0"/>
    <x v="0"/>
    <m/>
    <m/>
    <m/>
    <n v="55627"/>
    <n v="55627"/>
    <m/>
    <m/>
  </r>
  <r>
    <x v="5"/>
    <x v="1"/>
    <s v="No"/>
    <e v="#N/A"/>
    <n v="153"/>
    <m/>
    <m/>
    <m/>
    <e v="#N/A"/>
    <s v="032621"/>
    <x v="8"/>
    <x v="3"/>
    <x v="0"/>
    <x v="0"/>
    <m/>
    <m/>
    <m/>
    <n v="169000"/>
    <n v="169000"/>
    <m/>
    <m/>
  </r>
  <r>
    <x v="5"/>
    <x v="1"/>
    <s v="No"/>
    <e v="#N/A"/>
    <n v="106"/>
    <m/>
    <m/>
    <m/>
    <e v="#N/A"/>
    <s v="032880"/>
    <x v="9"/>
    <x v="2"/>
    <x v="0"/>
    <x v="0"/>
    <m/>
    <m/>
    <m/>
    <n v="34276"/>
    <n v="30800"/>
    <m/>
    <m/>
  </r>
  <r>
    <x v="5"/>
    <x v="1"/>
    <s v="OK"/>
    <e v="#N/A"/>
    <n v="153"/>
    <m/>
    <m/>
    <m/>
    <e v="#N/A"/>
    <s v="091081"/>
    <x v="10"/>
    <x v="4"/>
    <x v="1"/>
    <x v="0"/>
    <m/>
    <m/>
    <m/>
    <n v="5580"/>
    <n v="5580"/>
    <m/>
    <m/>
  </r>
  <r>
    <x v="5"/>
    <x v="1"/>
    <s v="No"/>
    <e v="#N/A"/>
    <n v="16"/>
    <m/>
    <m/>
    <m/>
    <e v="#N/A"/>
    <s v="091670"/>
    <x v="11"/>
    <x v="4"/>
    <x v="1"/>
    <x v="0"/>
    <m/>
    <m/>
    <m/>
    <n v="8143"/>
    <n v="2600"/>
    <m/>
    <m/>
  </r>
  <r>
    <x v="5"/>
    <x v="1"/>
    <s v="No"/>
    <e v="#N/A"/>
    <n v="104"/>
    <m/>
    <m/>
    <m/>
    <e v="#N/A"/>
    <s v="091290"/>
    <x v="12"/>
    <x v="5"/>
    <x v="1"/>
    <x v="0"/>
    <m/>
    <m/>
    <m/>
    <n v="288903"/>
    <n v="288903"/>
    <m/>
    <m/>
  </r>
  <r>
    <x v="0"/>
    <x v="0"/>
    <m/>
    <e v="#N/A"/>
    <m/>
    <m/>
    <m/>
    <m/>
    <e v="#N/A"/>
    <s v="091291"/>
    <x v="334"/>
    <x v="5"/>
    <x v="1"/>
    <x v="0"/>
    <m/>
    <m/>
    <m/>
    <n v="0"/>
    <n v="0"/>
    <m/>
    <m/>
  </r>
  <r>
    <x v="0"/>
    <x v="0"/>
    <m/>
    <e v="#N/A"/>
    <m/>
    <m/>
    <m/>
    <m/>
    <e v="#N/A"/>
    <s v="091292"/>
    <x v="335"/>
    <x v="5"/>
    <x v="1"/>
    <x v="0"/>
    <m/>
    <m/>
    <m/>
    <n v="0"/>
    <n v="0"/>
    <m/>
    <m/>
  </r>
  <r>
    <x v="0"/>
    <x v="0"/>
    <m/>
    <e v="#N/A"/>
    <m/>
    <m/>
    <m/>
    <m/>
    <e v="#N/A"/>
    <s v="091293"/>
    <x v="336"/>
    <x v="5"/>
    <x v="1"/>
    <x v="0"/>
    <m/>
    <m/>
    <m/>
    <n v="0"/>
    <n v="0"/>
    <m/>
    <m/>
  </r>
  <r>
    <x v="0"/>
    <x v="0"/>
    <m/>
    <e v="#N/A"/>
    <m/>
    <m/>
    <m/>
    <m/>
    <e v="#N/A"/>
    <s v="091294"/>
    <x v="337"/>
    <x v="5"/>
    <x v="1"/>
    <x v="0"/>
    <m/>
    <m/>
    <m/>
    <n v="0"/>
    <n v="0"/>
    <m/>
    <m/>
  </r>
  <r>
    <x v="1"/>
    <x v="0"/>
    <m/>
    <e v="#N/A"/>
    <m/>
    <m/>
    <m/>
    <m/>
    <e v="#N/A"/>
    <s v="091291"/>
    <x v="334"/>
    <x v="5"/>
    <x v="1"/>
    <x v="0"/>
    <m/>
    <m/>
    <m/>
    <n v="0"/>
    <n v="0"/>
    <m/>
    <m/>
  </r>
  <r>
    <x v="1"/>
    <x v="0"/>
    <m/>
    <e v="#N/A"/>
    <m/>
    <m/>
    <m/>
    <m/>
    <e v="#N/A"/>
    <s v="091292"/>
    <x v="335"/>
    <x v="5"/>
    <x v="1"/>
    <x v="0"/>
    <m/>
    <m/>
    <m/>
    <n v="0"/>
    <n v="0"/>
    <m/>
    <m/>
  </r>
  <r>
    <x v="1"/>
    <x v="0"/>
    <m/>
    <e v="#N/A"/>
    <m/>
    <m/>
    <m/>
    <m/>
    <e v="#N/A"/>
    <s v="091293"/>
    <x v="336"/>
    <x v="5"/>
    <x v="1"/>
    <x v="0"/>
    <m/>
    <m/>
    <m/>
    <n v="0"/>
    <n v="0"/>
    <m/>
    <m/>
  </r>
  <r>
    <x v="1"/>
    <x v="0"/>
    <m/>
    <e v="#N/A"/>
    <m/>
    <m/>
    <m/>
    <m/>
    <e v="#N/A"/>
    <s v="091294"/>
    <x v="337"/>
    <x v="5"/>
    <x v="1"/>
    <x v="0"/>
    <m/>
    <m/>
    <m/>
    <n v="0"/>
    <n v="0"/>
    <m/>
    <m/>
  </r>
  <r>
    <x v="2"/>
    <x v="0"/>
    <m/>
    <e v="#N/A"/>
    <m/>
    <m/>
    <m/>
    <m/>
    <e v="#N/A"/>
    <s v="091291"/>
    <x v="334"/>
    <x v="5"/>
    <x v="1"/>
    <x v="0"/>
    <m/>
    <m/>
    <m/>
    <n v="0"/>
    <n v="0"/>
    <m/>
    <m/>
  </r>
  <r>
    <x v="2"/>
    <x v="0"/>
    <m/>
    <e v="#N/A"/>
    <m/>
    <m/>
    <m/>
    <m/>
    <e v="#N/A"/>
    <s v="091292"/>
    <x v="335"/>
    <x v="5"/>
    <x v="1"/>
    <x v="0"/>
    <m/>
    <m/>
    <m/>
    <n v="0"/>
    <n v="0"/>
    <m/>
    <m/>
  </r>
  <r>
    <x v="2"/>
    <x v="0"/>
    <m/>
    <e v="#N/A"/>
    <m/>
    <m/>
    <m/>
    <m/>
    <e v="#N/A"/>
    <s v="091293"/>
    <x v="336"/>
    <x v="5"/>
    <x v="1"/>
    <x v="0"/>
    <m/>
    <m/>
    <m/>
    <n v="0"/>
    <n v="0"/>
    <m/>
    <m/>
  </r>
  <r>
    <x v="2"/>
    <x v="0"/>
    <m/>
    <e v="#N/A"/>
    <m/>
    <m/>
    <m/>
    <m/>
    <e v="#N/A"/>
    <s v="091294"/>
    <x v="337"/>
    <x v="5"/>
    <x v="1"/>
    <x v="0"/>
    <m/>
    <m/>
    <m/>
    <n v="0"/>
    <n v="0"/>
    <m/>
    <m/>
  </r>
  <r>
    <x v="3"/>
    <x v="0"/>
    <m/>
    <e v="#N/A"/>
    <m/>
    <m/>
    <m/>
    <m/>
    <e v="#N/A"/>
    <s v="091291"/>
    <x v="334"/>
    <x v="5"/>
    <x v="1"/>
    <x v="0"/>
    <m/>
    <m/>
    <m/>
    <n v="0"/>
    <n v="0"/>
    <m/>
    <m/>
  </r>
  <r>
    <x v="3"/>
    <x v="0"/>
    <m/>
    <e v="#N/A"/>
    <m/>
    <m/>
    <m/>
    <m/>
    <e v="#N/A"/>
    <s v="091292"/>
    <x v="335"/>
    <x v="5"/>
    <x v="1"/>
    <x v="0"/>
    <m/>
    <m/>
    <m/>
    <n v="0"/>
    <n v="0"/>
    <m/>
    <m/>
  </r>
  <r>
    <x v="3"/>
    <x v="0"/>
    <m/>
    <e v="#N/A"/>
    <m/>
    <m/>
    <m/>
    <m/>
    <e v="#N/A"/>
    <s v="091293"/>
    <x v="336"/>
    <x v="5"/>
    <x v="1"/>
    <x v="0"/>
    <m/>
    <m/>
    <m/>
    <n v="0"/>
    <n v="0"/>
    <m/>
    <m/>
  </r>
  <r>
    <x v="3"/>
    <x v="0"/>
    <m/>
    <e v="#N/A"/>
    <m/>
    <m/>
    <m/>
    <m/>
    <e v="#N/A"/>
    <s v="091294"/>
    <x v="337"/>
    <x v="5"/>
    <x v="1"/>
    <x v="0"/>
    <m/>
    <m/>
    <m/>
    <n v="0"/>
    <n v="0"/>
    <m/>
    <m/>
  </r>
  <r>
    <x v="4"/>
    <x v="0"/>
    <m/>
    <e v="#N/A"/>
    <m/>
    <m/>
    <m/>
    <m/>
    <e v="#N/A"/>
    <s v="091291"/>
    <x v="334"/>
    <x v="5"/>
    <x v="1"/>
    <x v="0"/>
    <m/>
    <m/>
    <m/>
    <n v="0"/>
    <n v="0"/>
    <m/>
    <m/>
  </r>
  <r>
    <x v="4"/>
    <x v="0"/>
    <m/>
    <e v="#N/A"/>
    <m/>
    <m/>
    <m/>
    <m/>
    <e v="#N/A"/>
    <s v="091292"/>
    <x v="335"/>
    <x v="5"/>
    <x v="1"/>
    <x v="0"/>
    <m/>
    <m/>
    <m/>
    <n v="0"/>
    <n v="0"/>
    <m/>
    <m/>
  </r>
  <r>
    <x v="4"/>
    <x v="0"/>
    <m/>
    <e v="#N/A"/>
    <m/>
    <m/>
    <m/>
    <m/>
    <e v="#N/A"/>
    <s v="091293"/>
    <x v="336"/>
    <x v="5"/>
    <x v="1"/>
    <x v="0"/>
    <m/>
    <m/>
    <m/>
    <n v="0"/>
    <n v="0"/>
    <m/>
    <m/>
  </r>
  <r>
    <x v="4"/>
    <x v="0"/>
    <m/>
    <e v="#N/A"/>
    <m/>
    <m/>
    <m/>
    <m/>
    <e v="#N/A"/>
    <s v="091294"/>
    <x v="337"/>
    <x v="5"/>
    <x v="1"/>
    <x v="0"/>
    <m/>
    <m/>
    <m/>
    <n v="0"/>
    <n v="0"/>
    <m/>
    <m/>
  </r>
  <r>
    <x v="5"/>
    <x v="1"/>
    <m/>
    <e v="#N/A"/>
    <m/>
    <m/>
    <m/>
    <m/>
    <e v="#N/A"/>
    <s v="091291"/>
    <x v="334"/>
    <x v="5"/>
    <x v="1"/>
    <x v="0"/>
    <m/>
    <m/>
    <m/>
    <n v="0"/>
    <n v="0"/>
    <m/>
    <m/>
  </r>
  <r>
    <x v="5"/>
    <x v="1"/>
    <m/>
    <e v="#N/A"/>
    <m/>
    <m/>
    <m/>
    <m/>
    <e v="#N/A"/>
    <s v="091292"/>
    <x v="335"/>
    <x v="5"/>
    <x v="1"/>
    <x v="0"/>
    <m/>
    <m/>
    <m/>
    <n v="0"/>
    <n v="0"/>
    <m/>
    <m/>
  </r>
  <r>
    <x v="5"/>
    <x v="1"/>
    <m/>
    <e v="#N/A"/>
    <m/>
    <m/>
    <m/>
    <m/>
    <e v="#N/A"/>
    <s v="091293"/>
    <x v="336"/>
    <x v="5"/>
    <x v="1"/>
    <x v="0"/>
    <m/>
    <m/>
    <m/>
    <n v="0"/>
    <n v="0"/>
    <m/>
    <m/>
  </r>
  <r>
    <x v="5"/>
    <x v="1"/>
    <m/>
    <e v="#N/A"/>
    <m/>
    <m/>
    <m/>
    <m/>
    <e v="#N/A"/>
    <s v="091294"/>
    <x v="337"/>
    <x v="5"/>
    <x v="1"/>
    <x v="0"/>
    <m/>
    <m/>
    <m/>
    <n v="0"/>
    <n v="0"/>
    <m/>
    <m/>
  </r>
  <r>
    <x v="5"/>
    <x v="1"/>
    <s v="No"/>
    <e v="#N/A"/>
    <n v="56"/>
    <m/>
    <m/>
    <m/>
    <s v="Yes"/>
    <s v="091340"/>
    <x v="13"/>
    <x v="6"/>
    <x v="1"/>
    <x v="0"/>
    <m/>
    <m/>
    <m/>
    <n v="4875"/>
    <n v="4875"/>
    <m/>
    <m/>
  </r>
  <r>
    <x v="5"/>
    <x v="1"/>
    <s v="OK"/>
    <e v="#N/A"/>
    <n v="153"/>
    <m/>
    <m/>
    <m/>
    <e v="#N/A"/>
    <s v="091390"/>
    <x v="14"/>
    <x v="6"/>
    <x v="1"/>
    <x v="0"/>
    <m/>
    <m/>
    <m/>
    <n v="42824"/>
    <n v="42824"/>
    <m/>
    <m/>
  </r>
  <r>
    <x v="5"/>
    <x v="1"/>
    <s v="No"/>
    <e v="#N/A"/>
    <n v="57"/>
    <m/>
    <m/>
    <m/>
    <e v="#N/A"/>
    <s v="091460"/>
    <x v="15"/>
    <x v="7"/>
    <x v="1"/>
    <x v="0"/>
    <m/>
    <m/>
    <m/>
    <n v="19034"/>
    <n v="9900"/>
    <m/>
    <m/>
  </r>
  <r>
    <x v="5"/>
    <x v="1"/>
    <s v="No"/>
    <e v="#N/A"/>
    <n v="51"/>
    <m/>
    <m/>
    <m/>
    <e v="#N/A"/>
    <s v="091940"/>
    <x v="16"/>
    <x v="7"/>
    <x v="1"/>
    <x v="0"/>
    <m/>
    <m/>
    <m/>
    <n v="19456"/>
    <n v="9500"/>
    <m/>
    <m/>
  </r>
  <r>
    <x v="5"/>
    <x v="1"/>
    <s v="OK"/>
    <e v="#N/A"/>
    <n v="153"/>
    <m/>
    <m/>
    <m/>
    <e v="#N/A"/>
    <s v="091580"/>
    <x v="17"/>
    <x v="7"/>
    <x v="1"/>
    <x v="0"/>
    <m/>
    <m/>
    <m/>
    <n v="17396"/>
    <n v="17396"/>
    <m/>
    <m/>
  </r>
  <r>
    <x v="5"/>
    <x v="1"/>
    <s v="No"/>
    <e v="#N/A"/>
    <n v="10"/>
    <m/>
    <m/>
    <m/>
    <e v="#N/A"/>
    <s v="091950"/>
    <x v="18"/>
    <x v="8"/>
    <x v="1"/>
    <x v="0"/>
    <m/>
    <m/>
    <m/>
    <n v="2757.97"/>
    <n v="2757.97"/>
    <m/>
    <m/>
  </r>
  <r>
    <x v="5"/>
    <x v="1"/>
    <s v="OK"/>
    <e v="#N/A"/>
    <n v="153"/>
    <m/>
    <m/>
    <m/>
    <s v="Yes"/>
    <s v="091551"/>
    <x v="19"/>
    <x v="8"/>
    <x v="1"/>
    <x v="0"/>
    <m/>
    <m/>
    <m/>
    <n v="86409"/>
    <n v="86409"/>
    <m/>
    <m/>
  </r>
  <r>
    <x v="5"/>
    <x v="1"/>
    <s v="OK"/>
    <e v="#N/A"/>
    <n v="153"/>
    <m/>
    <m/>
    <m/>
    <e v="#N/A"/>
    <s v="092900"/>
    <x v="20"/>
    <x v="8"/>
    <x v="1"/>
    <x v="0"/>
    <m/>
    <m/>
    <m/>
    <n v="14844"/>
    <n v="14844"/>
    <m/>
    <m/>
  </r>
  <r>
    <x v="5"/>
    <x v="1"/>
    <s v="OK"/>
    <e v="#N/A"/>
    <n v="153"/>
    <m/>
    <m/>
    <m/>
    <e v="#N/A"/>
    <s v="091920"/>
    <x v="21"/>
    <x v="9"/>
    <x v="1"/>
    <x v="0"/>
    <m/>
    <m/>
    <m/>
    <n v="65679"/>
    <n v="65679"/>
    <m/>
    <m/>
  </r>
  <r>
    <x v="5"/>
    <x v="1"/>
    <s v="OK"/>
    <e v="#N/A"/>
    <n v="153"/>
    <m/>
    <m/>
    <m/>
    <e v="#N/A"/>
    <s v="091990"/>
    <x v="22"/>
    <x v="6"/>
    <x v="1"/>
    <x v="0"/>
    <m/>
    <m/>
    <m/>
    <n v="26170"/>
    <n v="26170"/>
    <m/>
    <m/>
  </r>
  <r>
    <x v="5"/>
    <x v="1"/>
    <s v="OK"/>
    <e v="#N/A"/>
    <n v="330"/>
    <m/>
    <m/>
    <m/>
    <e v="#N/A"/>
    <s v="092061"/>
    <x v="23"/>
    <x v="10"/>
    <x v="1"/>
    <x v="0"/>
    <m/>
    <m/>
    <m/>
    <n v="1700"/>
    <n v="1700"/>
    <m/>
    <m/>
  </r>
  <r>
    <x v="5"/>
    <x v="1"/>
    <s v="OK"/>
    <e v="#N/A"/>
    <n v="153"/>
    <m/>
    <m/>
    <m/>
    <e v="#N/A"/>
    <s v="092250"/>
    <x v="24"/>
    <x v="4"/>
    <x v="1"/>
    <x v="0"/>
    <m/>
    <m/>
    <m/>
    <n v="41135"/>
    <n v="41135"/>
    <m/>
    <m/>
  </r>
  <r>
    <x v="5"/>
    <x v="1"/>
    <s v="OK"/>
    <e v="#N/A"/>
    <n v="153"/>
    <m/>
    <m/>
    <m/>
    <e v="#N/A"/>
    <s v="092260"/>
    <x v="25"/>
    <x v="5"/>
    <x v="1"/>
    <x v="0"/>
    <m/>
    <m/>
    <m/>
    <n v="19662"/>
    <n v="19662"/>
    <m/>
    <m/>
  </r>
  <r>
    <x v="5"/>
    <x v="1"/>
    <s v="OK"/>
    <e v="#N/A"/>
    <n v="323"/>
    <m/>
    <m/>
    <m/>
    <e v="#N/A"/>
    <s v="092470"/>
    <x v="26"/>
    <x v="10"/>
    <x v="1"/>
    <x v="0"/>
    <m/>
    <m/>
    <m/>
    <n v="49875"/>
    <n v="49875"/>
    <m/>
    <m/>
  </r>
  <r>
    <x v="5"/>
    <x v="1"/>
    <s v="OK"/>
    <e v="#N/A"/>
    <n v="329"/>
    <m/>
    <m/>
    <m/>
    <s v="Yes"/>
    <s v="092881"/>
    <x v="27"/>
    <x v="11"/>
    <x v="1"/>
    <x v="0"/>
    <m/>
    <m/>
    <m/>
    <n v="43960"/>
    <n v="43960"/>
    <m/>
    <m/>
  </r>
  <r>
    <x v="5"/>
    <x v="1"/>
    <s v="OK"/>
    <e v="#N/A"/>
    <n v="153"/>
    <m/>
    <m/>
    <m/>
    <e v="#N/A"/>
    <s v="100660"/>
    <x v="28"/>
    <x v="12"/>
    <x v="2"/>
    <x v="0"/>
    <m/>
    <m/>
    <m/>
    <n v="47815"/>
    <n v="47815"/>
    <m/>
    <m/>
  </r>
  <r>
    <x v="5"/>
    <x v="1"/>
    <s v="OK"/>
    <s v="LLF"/>
    <n v="153"/>
    <m/>
    <m/>
    <m/>
    <s v="Yes"/>
    <s v="100680"/>
    <x v="29"/>
    <x v="13"/>
    <x v="2"/>
    <x v="0"/>
    <m/>
    <m/>
    <m/>
    <n v="207156"/>
    <n v="207156"/>
    <m/>
    <m/>
  </r>
  <r>
    <x v="5"/>
    <x v="1"/>
    <s v="OK"/>
    <s v="LLF"/>
    <n v="153"/>
    <m/>
    <m/>
    <m/>
    <s v="Yes"/>
    <s v="100681"/>
    <x v="30"/>
    <x v="14"/>
    <x v="2"/>
    <x v="0"/>
    <m/>
    <m/>
    <m/>
    <n v="163165"/>
    <n v="163165"/>
    <m/>
    <m/>
  </r>
  <r>
    <x v="5"/>
    <x v="1"/>
    <s v="No"/>
    <e v="#N/A"/>
    <n v="109"/>
    <m/>
    <m/>
    <m/>
    <e v="#N/A"/>
    <s v="100790"/>
    <x v="31"/>
    <x v="15"/>
    <x v="2"/>
    <x v="0"/>
    <m/>
    <m/>
    <m/>
    <n v="63209"/>
    <n v="63209"/>
    <m/>
    <m/>
  </r>
  <r>
    <x v="5"/>
    <x v="1"/>
    <s v="OK"/>
    <e v="#N/A"/>
    <n v="153"/>
    <m/>
    <m/>
    <m/>
    <e v="#N/A"/>
    <s v="100791"/>
    <x v="32"/>
    <x v="16"/>
    <x v="2"/>
    <x v="0"/>
    <m/>
    <m/>
    <m/>
    <n v="67711"/>
    <n v="67711"/>
    <m/>
    <m/>
  </r>
  <r>
    <x v="5"/>
    <x v="1"/>
    <s v="OK"/>
    <e v="#N/A"/>
    <n v="153"/>
    <m/>
    <m/>
    <m/>
    <e v="#N/A"/>
    <s v="101800"/>
    <x v="33"/>
    <x v="17"/>
    <x v="2"/>
    <x v="0"/>
    <m/>
    <m/>
    <m/>
    <n v="60996"/>
    <n v="60996"/>
    <m/>
    <m/>
  </r>
  <r>
    <x v="5"/>
    <x v="1"/>
    <s v="OK"/>
    <e v="#N/A"/>
    <n v="153"/>
    <m/>
    <m/>
    <m/>
    <e v="#N/A"/>
    <s v="102100"/>
    <x v="34"/>
    <x v="18"/>
    <x v="2"/>
    <x v="0"/>
    <m/>
    <m/>
    <m/>
    <n v="90941"/>
    <n v="90941"/>
    <m/>
    <m/>
  </r>
  <r>
    <x v="5"/>
    <x v="1"/>
    <s v="OK"/>
    <e v="#N/A"/>
    <n v="153"/>
    <m/>
    <m/>
    <m/>
    <e v="#N/A"/>
    <s v="100490"/>
    <x v="35"/>
    <x v="19"/>
    <x v="2"/>
    <x v="0"/>
    <m/>
    <m/>
    <m/>
    <n v="47957"/>
    <n v="47957"/>
    <m/>
    <m/>
  </r>
  <r>
    <x v="5"/>
    <x v="1"/>
    <s v="No"/>
    <e v="#N/A"/>
    <n v="88"/>
    <m/>
    <m/>
    <m/>
    <e v="#N/A"/>
    <s v="102300"/>
    <x v="36"/>
    <x v="12"/>
    <x v="2"/>
    <x v="0"/>
    <m/>
    <m/>
    <m/>
    <n v="46331"/>
    <n v="35000"/>
    <m/>
    <m/>
  </r>
  <r>
    <x v="5"/>
    <x v="1"/>
    <s v="OK"/>
    <e v="#N/A"/>
    <n v="153"/>
    <m/>
    <m/>
    <m/>
    <e v="#N/A"/>
    <s v="112180"/>
    <x v="37"/>
    <x v="20"/>
    <x v="3"/>
    <x v="0"/>
    <m/>
    <m/>
    <m/>
    <n v="75380"/>
    <n v="75380"/>
    <m/>
    <m/>
  </r>
  <r>
    <x v="5"/>
    <x v="1"/>
    <s v="OK"/>
    <e v="#N/A"/>
    <n v="153"/>
    <m/>
    <m/>
    <m/>
    <e v="#N/A"/>
    <s v="112211"/>
    <x v="38"/>
    <x v="21"/>
    <x v="3"/>
    <x v="0"/>
    <m/>
    <m/>
    <m/>
    <n v="65145"/>
    <n v="65145"/>
    <m/>
    <m/>
  </r>
  <r>
    <x v="5"/>
    <x v="1"/>
    <s v="OK"/>
    <e v="#N/A"/>
    <n v="153"/>
    <m/>
    <m/>
    <m/>
    <e v="#N/A"/>
    <s v="112191"/>
    <x v="39"/>
    <x v="22"/>
    <x v="3"/>
    <x v="0"/>
    <m/>
    <m/>
    <m/>
    <n v="62021"/>
    <n v="62021"/>
    <m/>
    <m/>
  </r>
  <r>
    <x v="5"/>
    <x v="1"/>
    <s v="OK"/>
    <e v="#N/A"/>
    <n v="153"/>
    <m/>
    <m/>
    <m/>
    <e v="#N/A"/>
    <s v="112200"/>
    <x v="40"/>
    <x v="23"/>
    <x v="3"/>
    <x v="0"/>
    <m/>
    <m/>
    <m/>
    <n v="86742"/>
    <n v="86742"/>
    <m/>
    <m/>
  </r>
  <r>
    <x v="5"/>
    <x v="1"/>
    <s v="OK"/>
    <e v="#N/A"/>
    <n v="153"/>
    <m/>
    <m/>
    <m/>
    <s v="Yes"/>
    <s v="112210"/>
    <x v="41"/>
    <x v="24"/>
    <x v="3"/>
    <x v="0"/>
    <m/>
    <m/>
    <m/>
    <n v="172361"/>
    <n v="172361"/>
    <m/>
    <m/>
  </r>
  <r>
    <x v="5"/>
    <x v="1"/>
    <s v="No"/>
    <e v="#N/A"/>
    <n v="138"/>
    <m/>
    <m/>
    <m/>
    <e v="#N/A"/>
    <s v="112220"/>
    <x v="42"/>
    <x v="25"/>
    <x v="3"/>
    <x v="0"/>
    <m/>
    <m/>
    <m/>
    <n v="99892"/>
    <n v="97599"/>
    <m/>
    <m/>
  </r>
  <r>
    <x v="5"/>
    <x v="1"/>
    <s v="OK"/>
    <e v="#N/A"/>
    <n v="153"/>
    <m/>
    <m/>
    <m/>
    <e v="#N/A"/>
    <s v="112230"/>
    <x v="43"/>
    <x v="26"/>
    <x v="3"/>
    <x v="0"/>
    <m/>
    <m/>
    <m/>
    <n v="58787"/>
    <n v="58787"/>
    <m/>
    <m/>
  </r>
  <r>
    <x v="5"/>
    <x v="1"/>
    <s v="OK"/>
    <e v="#N/A"/>
    <n v="153"/>
    <m/>
    <m/>
    <m/>
    <e v="#N/A"/>
    <s v="112240"/>
    <x v="44"/>
    <x v="27"/>
    <x v="3"/>
    <x v="0"/>
    <m/>
    <m/>
    <m/>
    <n v="79411"/>
    <n v="79411"/>
    <m/>
    <m/>
  </r>
  <r>
    <x v="5"/>
    <x v="1"/>
    <s v="OK"/>
    <e v="#N/A"/>
    <n v="153"/>
    <m/>
    <m/>
    <m/>
    <e v="#N/A"/>
    <s v="110040"/>
    <x v="45"/>
    <x v="28"/>
    <x v="3"/>
    <x v="0"/>
    <m/>
    <m/>
    <m/>
    <n v="45072"/>
    <n v="45072"/>
    <m/>
    <m/>
  </r>
  <r>
    <x v="5"/>
    <x v="1"/>
    <s v="OK"/>
    <e v="#N/A"/>
    <n v="153"/>
    <m/>
    <m/>
    <m/>
    <e v="#N/A"/>
    <s v="110531"/>
    <x v="46"/>
    <x v="29"/>
    <x v="3"/>
    <x v="0"/>
    <m/>
    <m/>
    <m/>
    <n v="56330.04"/>
    <n v="56330.04"/>
    <m/>
    <m/>
  </r>
  <r>
    <x v="5"/>
    <x v="1"/>
    <s v="OK"/>
    <e v="#N/A"/>
    <n v="153"/>
    <m/>
    <m/>
    <m/>
    <e v="#N/A"/>
    <s v="110750"/>
    <x v="47"/>
    <x v="30"/>
    <x v="3"/>
    <x v="0"/>
    <m/>
    <m/>
    <m/>
    <n v="68066"/>
    <n v="68066"/>
    <m/>
    <m/>
  </r>
  <r>
    <x v="5"/>
    <x v="1"/>
    <s v="No"/>
    <e v="#N/A"/>
    <n v="75"/>
    <m/>
    <m/>
    <m/>
    <e v="#N/A"/>
    <s v="110740"/>
    <x v="48"/>
    <x v="31"/>
    <x v="3"/>
    <x v="0"/>
    <m/>
    <m/>
    <m/>
    <n v="49375"/>
    <n v="46375"/>
    <m/>
    <m/>
  </r>
  <r>
    <x v="5"/>
    <x v="1"/>
    <s v="OK"/>
    <e v="#N/A"/>
    <n v="153"/>
    <m/>
    <m/>
    <m/>
    <e v="#N/A"/>
    <s v="110980"/>
    <x v="49"/>
    <x v="32"/>
    <x v="3"/>
    <x v="0"/>
    <m/>
    <m/>
    <m/>
    <n v="59639"/>
    <n v="59639"/>
    <m/>
    <m/>
  </r>
  <r>
    <x v="5"/>
    <x v="1"/>
    <s v="OK"/>
    <e v="#N/A"/>
    <n v="153"/>
    <m/>
    <m/>
    <m/>
    <e v="#N/A"/>
    <s v="112060"/>
    <x v="50"/>
    <x v="28"/>
    <x v="3"/>
    <x v="0"/>
    <m/>
    <m/>
    <m/>
    <n v="119501"/>
    <n v="119501"/>
    <m/>
    <m/>
  </r>
  <r>
    <x v="5"/>
    <x v="1"/>
    <s v="No"/>
    <e v="#N/A"/>
    <n v="74"/>
    <m/>
    <m/>
    <m/>
    <e v="#N/A"/>
    <s v="112340"/>
    <x v="51"/>
    <x v="28"/>
    <x v="3"/>
    <x v="0"/>
    <m/>
    <m/>
    <m/>
    <n v="36062"/>
    <n v="20345"/>
    <m/>
    <m/>
  </r>
  <r>
    <x v="5"/>
    <x v="1"/>
    <s v="OK"/>
    <e v="#N/A"/>
    <n v="153"/>
    <m/>
    <m/>
    <m/>
    <e v="#N/A"/>
    <s v="130010"/>
    <x v="52"/>
    <x v="33"/>
    <x v="4"/>
    <x v="0"/>
    <m/>
    <m/>
    <m/>
    <n v="102008"/>
    <n v="102008"/>
    <m/>
    <m/>
  </r>
  <r>
    <x v="5"/>
    <x v="1"/>
    <s v="OK"/>
    <e v="#N/A"/>
    <n v="153"/>
    <m/>
    <m/>
    <m/>
    <e v="#N/A"/>
    <s v="131500"/>
    <x v="53"/>
    <x v="34"/>
    <x v="4"/>
    <x v="0"/>
    <m/>
    <m/>
    <m/>
    <n v="39793"/>
    <n v="39793"/>
    <m/>
    <m/>
  </r>
  <r>
    <x v="5"/>
    <x v="1"/>
    <s v="No"/>
    <e v="#N/A"/>
    <n v="112"/>
    <m/>
    <m/>
    <m/>
    <e v="#N/A"/>
    <s v="131520"/>
    <x v="54"/>
    <x v="35"/>
    <x v="4"/>
    <x v="0"/>
    <m/>
    <m/>
    <m/>
    <n v="53609"/>
    <n v="53609"/>
    <m/>
    <m/>
  </r>
  <r>
    <x v="5"/>
    <x v="1"/>
    <s v="OK"/>
    <e v="#N/A"/>
    <n v="153"/>
    <m/>
    <m/>
    <m/>
    <e v="#N/A"/>
    <s v="131951"/>
    <x v="55"/>
    <x v="36"/>
    <x v="4"/>
    <x v="0"/>
    <m/>
    <m/>
    <m/>
    <n v="34997"/>
    <n v="34997"/>
    <m/>
    <m/>
  </r>
  <r>
    <x v="5"/>
    <x v="1"/>
    <s v="OK"/>
    <e v="#N/A"/>
    <n v="153"/>
    <m/>
    <m/>
    <m/>
    <e v="#N/A"/>
    <s v="131960"/>
    <x v="56"/>
    <x v="37"/>
    <x v="4"/>
    <x v="0"/>
    <m/>
    <m/>
    <m/>
    <n v="45355"/>
    <n v="45355"/>
    <m/>
    <m/>
  </r>
  <r>
    <x v="5"/>
    <x v="1"/>
    <s v="No"/>
    <e v="#N/A"/>
    <n v="69"/>
    <m/>
    <m/>
    <m/>
    <s v="Yes"/>
    <s v="132730"/>
    <x v="57"/>
    <x v="38"/>
    <x v="4"/>
    <x v="0"/>
    <m/>
    <m/>
    <m/>
    <n v="50393"/>
    <n v="23600"/>
    <m/>
    <m/>
  </r>
  <r>
    <x v="5"/>
    <x v="1"/>
    <s v="OK"/>
    <e v="#N/A"/>
    <n v="153"/>
    <m/>
    <m/>
    <m/>
    <e v="#N/A"/>
    <s v="132740"/>
    <x v="58"/>
    <x v="39"/>
    <x v="4"/>
    <x v="0"/>
    <m/>
    <m/>
    <m/>
    <n v="31639"/>
    <n v="31639"/>
    <m/>
    <m/>
  </r>
  <r>
    <x v="5"/>
    <x v="1"/>
    <s v="No"/>
    <e v="#N/A"/>
    <n v="131"/>
    <m/>
    <m/>
    <m/>
    <s v="Yes"/>
    <s v="132760"/>
    <x v="59"/>
    <x v="40"/>
    <x v="4"/>
    <x v="0"/>
    <m/>
    <m/>
    <m/>
    <n v="35280"/>
    <n v="34920"/>
    <m/>
    <m/>
  </r>
  <r>
    <x v="5"/>
    <x v="1"/>
    <s v="OK"/>
    <e v="#N/A"/>
    <n v="153"/>
    <m/>
    <m/>
    <m/>
    <e v="#N/A"/>
    <s v="132761"/>
    <x v="60"/>
    <x v="41"/>
    <x v="4"/>
    <x v="0"/>
    <m/>
    <m/>
    <m/>
    <n v="112985"/>
    <n v="112985"/>
    <m/>
    <m/>
  </r>
  <r>
    <x v="5"/>
    <x v="1"/>
    <s v="OK"/>
    <e v="#N/A"/>
    <n v="153"/>
    <m/>
    <m/>
    <m/>
    <e v="#N/A"/>
    <s v="132770"/>
    <x v="61"/>
    <x v="42"/>
    <x v="4"/>
    <x v="0"/>
    <m/>
    <m/>
    <m/>
    <n v="100566"/>
    <n v="100566"/>
    <m/>
    <m/>
  </r>
  <r>
    <x v="5"/>
    <x v="1"/>
    <s v="OK"/>
    <e v="#N/A"/>
    <n v="153"/>
    <m/>
    <m/>
    <m/>
    <e v="#N/A"/>
    <s v="132780"/>
    <x v="62"/>
    <x v="43"/>
    <x v="4"/>
    <x v="0"/>
    <m/>
    <m/>
    <m/>
    <n v="51764"/>
    <n v="51764"/>
    <m/>
    <m/>
  </r>
  <r>
    <x v="5"/>
    <x v="1"/>
    <s v="No"/>
    <e v="#N/A"/>
    <n v="129"/>
    <m/>
    <m/>
    <m/>
    <s v="Yes"/>
    <s v="132781"/>
    <x v="63"/>
    <x v="44"/>
    <x v="4"/>
    <x v="0"/>
    <m/>
    <m/>
    <m/>
    <n v="46929"/>
    <n v="46929"/>
    <m/>
    <m/>
  </r>
  <r>
    <x v="5"/>
    <x v="1"/>
    <s v="OK"/>
    <e v="#N/A"/>
    <n v="321"/>
    <m/>
    <m/>
    <m/>
    <e v="#N/A"/>
    <s v="130570"/>
    <x v="64"/>
    <x v="45"/>
    <x v="4"/>
    <x v="0"/>
    <m/>
    <m/>
    <m/>
    <n v="82655.16"/>
    <n v="82655.16000000044"/>
    <m/>
    <m/>
  </r>
  <r>
    <x v="5"/>
    <x v="1"/>
    <s v="No"/>
    <e v="#N/A"/>
    <n v="85"/>
    <m/>
    <m/>
    <m/>
    <e v="#N/A"/>
    <s v="130580"/>
    <x v="65"/>
    <x v="46"/>
    <x v="4"/>
    <x v="0"/>
    <m/>
    <m/>
    <m/>
    <n v="51764"/>
    <n v="46000"/>
    <m/>
    <m/>
  </r>
  <r>
    <x v="5"/>
    <x v="1"/>
    <s v="No"/>
    <e v="#N/A"/>
    <n v="12"/>
    <m/>
    <m/>
    <m/>
    <e v="#N/A"/>
    <s v="140150"/>
    <x v="66"/>
    <x v="47"/>
    <x v="5"/>
    <x v="0"/>
    <m/>
    <m/>
    <m/>
    <n v="4485"/>
    <n v="1640"/>
    <m/>
    <m/>
  </r>
  <r>
    <x v="5"/>
    <x v="1"/>
    <s v="OK"/>
    <e v="#N/A"/>
    <n v="153"/>
    <m/>
    <m/>
    <m/>
    <e v="#N/A"/>
    <s v="141440"/>
    <x v="67"/>
    <x v="47"/>
    <x v="5"/>
    <x v="0"/>
    <m/>
    <m/>
    <m/>
    <n v="40749"/>
    <n v="40749"/>
    <m/>
    <m/>
  </r>
  <r>
    <x v="5"/>
    <x v="1"/>
    <s v="No"/>
    <e v="#N/A"/>
    <n v="117"/>
    <m/>
    <m/>
    <m/>
    <e v="#N/A"/>
    <s v="140960"/>
    <x v="68"/>
    <x v="48"/>
    <x v="5"/>
    <x v="0"/>
    <m/>
    <m/>
    <m/>
    <n v="33855"/>
    <n v="33855"/>
    <m/>
    <m/>
  </r>
  <r>
    <x v="5"/>
    <x v="1"/>
    <s v="OK"/>
    <e v="#N/A"/>
    <n v="153"/>
    <m/>
    <m/>
    <m/>
    <e v="#N/A"/>
    <s v="141100"/>
    <x v="69"/>
    <x v="49"/>
    <x v="5"/>
    <x v="0"/>
    <m/>
    <m/>
    <m/>
    <n v="100862"/>
    <n v="100862"/>
    <m/>
    <m/>
  </r>
  <r>
    <x v="5"/>
    <x v="1"/>
    <s v="OK"/>
    <e v="#N/A"/>
    <n v="153"/>
    <m/>
    <m/>
    <m/>
    <e v="#N/A"/>
    <s v="141110"/>
    <x v="70"/>
    <x v="50"/>
    <x v="5"/>
    <x v="0"/>
    <m/>
    <m/>
    <m/>
    <n v="287417"/>
    <n v="287417"/>
    <m/>
    <m/>
  </r>
  <r>
    <x v="5"/>
    <x v="1"/>
    <s v="OK"/>
    <e v="#N/A"/>
    <n v="149"/>
    <m/>
    <m/>
    <m/>
    <e v="#N/A"/>
    <s v="141760"/>
    <x v="71"/>
    <x v="48"/>
    <x v="5"/>
    <x v="0"/>
    <m/>
    <m/>
    <m/>
    <n v="30345"/>
    <n v="30345"/>
    <m/>
    <m/>
  </r>
  <r>
    <x v="5"/>
    <x v="1"/>
    <s v="OK"/>
    <e v="#N/A"/>
    <n v="153"/>
    <m/>
    <m/>
    <m/>
    <e v="#N/A"/>
    <s v="142080"/>
    <x v="72"/>
    <x v="51"/>
    <x v="5"/>
    <x v="0"/>
    <m/>
    <m/>
    <m/>
    <n v="124669"/>
    <n v="124669"/>
    <m/>
    <m/>
  </r>
  <r>
    <x v="5"/>
    <x v="1"/>
    <s v="OK"/>
    <e v="#N/A"/>
    <n v="153"/>
    <m/>
    <m/>
    <m/>
    <e v="#N/A"/>
    <s v="142280"/>
    <x v="73"/>
    <x v="52"/>
    <x v="5"/>
    <x v="0"/>
    <m/>
    <m/>
    <m/>
    <n v="42762"/>
    <n v="42762"/>
    <m/>
    <m/>
  </r>
  <r>
    <x v="5"/>
    <x v="1"/>
    <s v="OK"/>
    <e v="#N/A"/>
    <n v="153"/>
    <m/>
    <m/>
    <m/>
    <e v="#N/A"/>
    <s v="142860"/>
    <x v="74"/>
    <x v="53"/>
    <x v="5"/>
    <x v="0"/>
    <m/>
    <m/>
    <m/>
    <n v="99625"/>
    <n v="99625"/>
    <m/>
    <m/>
  </r>
  <r>
    <x v="5"/>
    <x v="1"/>
    <s v="OK"/>
    <e v="#N/A"/>
    <n v="153"/>
    <m/>
    <m/>
    <m/>
    <e v="#N/A"/>
    <s v="231171"/>
    <x v="75"/>
    <x v="54"/>
    <x v="6"/>
    <x v="0"/>
    <m/>
    <m/>
    <m/>
    <n v="46954"/>
    <n v="46954"/>
    <m/>
    <m/>
  </r>
  <r>
    <x v="5"/>
    <x v="1"/>
    <s v="No"/>
    <e v="#N/A"/>
    <n v="127"/>
    <m/>
    <m/>
    <m/>
    <e v="#N/A"/>
    <s v="231172"/>
    <x v="76"/>
    <x v="54"/>
    <x v="6"/>
    <x v="0"/>
    <m/>
    <m/>
    <m/>
    <n v="29857"/>
    <n v="29857"/>
    <m/>
    <m/>
  </r>
  <r>
    <x v="5"/>
    <x v="1"/>
    <s v="OK"/>
    <e v="#N/A"/>
    <n v="153"/>
    <m/>
    <m/>
    <m/>
    <e v="#N/A"/>
    <s v="231173"/>
    <x v="77"/>
    <x v="54"/>
    <x v="6"/>
    <x v="0"/>
    <m/>
    <m/>
    <m/>
    <n v="55093"/>
    <n v="55093"/>
    <m/>
    <m/>
  </r>
  <r>
    <x v="5"/>
    <x v="1"/>
    <s v="No"/>
    <e v="#N/A"/>
    <n v="11"/>
    <m/>
    <m/>
    <m/>
    <e v="#N/A"/>
    <s v="231174"/>
    <x v="78"/>
    <x v="54"/>
    <x v="6"/>
    <x v="0"/>
    <m/>
    <m/>
    <m/>
    <n v="40062"/>
    <n v="16900"/>
    <m/>
    <m/>
  </r>
  <r>
    <x v="5"/>
    <x v="1"/>
    <s v="No"/>
    <e v="#N/A"/>
    <n v="99"/>
    <m/>
    <m/>
    <m/>
    <e v="#N/A"/>
    <s v="230500"/>
    <x v="79"/>
    <x v="55"/>
    <x v="6"/>
    <x v="0"/>
    <m/>
    <m/>
    <m/>
    <n v="83792"/>
    <n v="83792"/>
    <m/>
    <m/>
  </r>
  <r>
    <x v="5"/>
    <x v="1"/>
    <s v="OK"/>
    <e v="#N/A"/>
    <n v="153"/>
    <m/>
    <m/>
    <m/>
    <e v="#N/A"/>
    <s v="230501"/>
    <x v="80"/>
    <x v="55"/>
    <x v="6"/>
    <x v="0"/>
    <m/>
    <m/>
    <m/>
    <n v="4359"/>
    <n v="4359"/>
    <m/>
    <m/>
  </r>
  <r>
    <x v="5"/>
    <x v="1"/>
    <s v="OK"/>
    <e v="#N/A"/>
    <n v="153"/>
    <m/>
    <m/>
    <m/>
    <e v="#N/A"/>
    <s v="230641"/>
    <x v="81"/>
    <x v="56"/>
    <x v="6"/>
    <x v="0"/>
    <m/>
    <m/>
    <m/>
    <n v="41810"/>
    <n v="41810"/>
    <m/>
    <m/>
  </r>
  <r>
    <x v="5"/>
    <x v="1"/>
    <s v="No"/>
    <e v="#N/A"/>
    <n v="41"/>
    <m/>
    <m/>
    <m/>
    <e v="#N/A"/>
    <s v="230642"/>
    <x v="82"/>
    <x v="56"/>
    <x v="6"/>
    <x v="0"/>
    <m/>
    <m/>
    <m/>
    <n v="24078"/>
    <n v="9000"/>
    <m/>
    <m/>
  </r>
  <r>
    <x v="5"/>
    <x v="1"/>
    <s v="OK"/>
    <e v="#N/A"/>
    <n v="153"/>
    <m/>
    <m/>
    <m/>
    <e v="#N/A"/>
    <s v="230643"/>
    <x v="83"/>
    <x v="56"/>
    <x v="6"/>
    <x v="0"/>
    <m/>
    <m/>
    <m/>
    <n v="59798"/>
    <n v="59798"/>
    <m/>
    <m/>
  </r>
  <r>
    <x v="5"/>
    <x v="1"/>
    <s v="OK"/>
    <e v="#N/A"/>
    <n v="153"/>
    <m/>
    <m/>
    <m/>
    <e v="#N/A"/>
    <s v="231450"/>
    <x v="84"/>
    <x v="56"/>
    <x v="6"/>
    <x v="0"/>
    <m/>
    <m/>
    <m/>
    <n v="52388"/>
    <n v="52388"/>
    <m/>
    <m/>
  </r>
  <r>
    <x v="5"/>
    <x v="1"/>
    <s v="OK"/>
    <e v="#N/A"/>
    <n v="153"/>
    <m/>
    <m/>
    <m/>
    <e v="#N/A"/>
    <s v="020672"/>
    <x v="85"/>
    <x v="57"/>
    <x v="7"/>
    <x v="1"/>
    <m/>
    <m/>
    <m/>
    <n v="142101"/>
    <n v="142101"/>
    <m/>
    <m/>
  </r>
  <r>
    <x v="5"/>
    <x v="1"/>
    <s v="No"/>
    <e v="#N/A"/>
    <n v="153"/>
    <m/>
    <m/>
    <m/>
    <e v="#N/A"/>
    <s v="020850"/>
    <x v="86"/>
    <x v="58"/>
    <x v="7"/>
    <x v="1"/>
    <m/>
    <m/>
    <m/>
    <n v="67958"/>
    <n v="67958"/>
    <m/>
    <m/>
  </r>
  <r>
    <x v="5"/>
    <x v="1"/>
    <s v="OK"/>
    <e v="#N/A"/>
    <n v="153"/>
    <m/>
    <m/>
    <m/>
    <e v="#N/A"/>
    <s v="021640"/>
    <x v="87"/>
    <x v="59"/>
    <x v="7"/>
    <x v="1"/>
    <m/>
    <m/>
    <m/>
    <n v="88492.08"/>
    <n v="88492.08"/>
    <m/>
    <m/>
  </r>
  <r>
    <x v="5"/>
    <x v="1"/>
    <s v="No"/>
    <e v="#N/A"/>
    <n v="8"/>
    <m/>
    <m/>
    <m/>
    <e v="#N/A"/>
    <s v="021750"/>
    <x v="88"/>
    <x v="60"/>
    <x v="7"/>
    <x v="1"/>
    <m/>
    <m/>
    <m/>
    <n v="99789"/>
    <n v="0"/>
    <m/>
    <m/>
  </r>
  <r>
    <x v="5"/>
    <x v="1"/>
    <s v="OK"/>
    <e v="#N/A"/>
    <n v="140"/>
    <m/>
    <m/>
    <m/>
    <e v="#N/A"/>
    <s v="021860"/>
    <x v="89"/>
    <x v="61"/>
    <x v="7"/>
    <x v="1"/>
    <m/>
    <m/>
    <m/>
    <n v="69766"/>
    <n v="69374.220000000205"/>
    <m/>
    <m/>
  </r>
  <r>
    <x v="5"/>
    <x v="1"/>
    <s v="OK"/>
    <e v="#N/A"/>
    <n v="153"/>
    <m/>
    <m/>
    <m/>
    <e v="#N/A"/>
    <s v="020201"/>
    <x v="90"/>
    <x v="62"/>
    <x v="7"/>
    <x v="1"/>
    <m/>
    <m/>
    <m/>
    <n v="67264"/>
    <n v="67264"/>
    <m/>
    <m/>
  </r>
  <r>
    <x v="5"/>
    <x v="1"/>
    <s v="OK"/>
    <e v="#N/A"/>
    <n v="115"/>
    <m/>
    <m/>
    <m/>
    <e v="#N/A"/>
    <s v="022110"/>
    <x v="91"/>
    <x v="63"/>
    <x v="7"/>
    <x v="1"/>
    <m/>
    <m/>
    <m/>
    <n v="4120"/>
    <n v="2400"/>
    <m/>
    <m/>
  </r>
  <r>
    <x v="5"/>
    <x v="1"/>
    <s v="OK"/>
    <e v="#N/A"/>
    <n v="153"/>
    <m/>
    <m/>
    <m/>
    <e v="#N/A"/>
    <s v="022363"/>
    <x v="92"/>
    <x v="63"/>
    <x v="7"/>
    <x v="1"/>
    <m/>
    <m/>
    <m/>
    <n v="7023"/>
    <n v="7023"/>
    <m/>
    <m/>
  </r>
  <r>
    <x v="5"/>
    <x v="1"/>
    <s v="OK"/>
    <e v="#N/A"/>
    <n v="153"/>
    <m/>
    <m/>
    <m/>
    <e v="#N/A"/>
    <s v="022362"/>
    <x v="93"/>
    <x v="64"/>
    <x v="7"/>
    <x v="1"/>
    <m/>
    <m/>
    <m/>
    <n v="66226"/>
    <n v="66226"/>
    <m/>
    <m/>
  </r>
  <r>
    <x v="5"/>
    <x v="1"/>
    <s v="No"/>
    <e v="#N/A"/>
    <n v="55"/>
    <m/>
    <m/>
    <m/>
    <e v="#N/A"/>
    <s v="022600"/>
    <x v="94"/>
    <x v="65"/>
    <x v="7"/>
    <x v="1"/>
    <m/>
    <m/>
    <m/>
    <n v="54196"/>
    <n v="41000"/>
    <m/>
    <m/>
  </r>
  <r>
    <x v="5"/>
    <x v="1"/>
    <s v="No"/>
    <e v="#N/A"/>
    <n v="34"/>
    <m/>
    <m/>
    <m/>
    <e v="#N/A"/>
    <s v="020470"/>
    <x v="95"/>
    <x v="66"/>
    <x v="7"/>
    <x v="1"/>
    <m/>
    <m/>
    <m/>
    <n v="95343"/>
    <n v="45000"/>
    <m/>
    <m/>
  </r>
  <r>
    <x v="5"/>
    <x v="1"/>
    <s v="No"/>
    <e v="#N/A"/>
    <n v="5"/>
    <m/>
    <m/>
    <m/>
    <e v="#N/A"/>
    <s v="040020"/>
    <x v="96"/>
    <x v="67"/>
    <x v="8"/>
    <x v="1"/>
    <m/>
    <m/>
    <m/>
    <n v="11794"/>
    <n v="0"/>
    <m/>
    <m/>
  </r>
  <r>
    <x v="5"/>
    <x v="1"/>
    <s v="No"/>
    <e v="#N/A"/>
    <n v="48"/>
    <m/>
    <m/>
    <m/>
    <e v="#N/A"/>
    <s v="041630"/>
    <x v="97"/>
    <x v="67"/>
    <x v="8"/>
    <x v="1"/>
    <m/>
    <m/>
    <m/>
    <n v="16296"/>
    <n v="9000"/>
    <m/>
    <m/>
  </r>
  <r>
    <x v="5"/>
    <x v="1"/>
    <s v="No"/>
    <e v="#N/A"/>
    <n v="39"/>
    <m/>
    <m/>
    <m/>
    <e v="#N/A"/>
    <s v="042550"/>
    <x v="98"/>
    <x v="68"/>
    <x v="8"/>
    <x v="1"/>
    <m/>
    <m/>
    <m/>
    <n v="38215"/>
    <n v="28000"/>
    <m/>
    <m/>
  </r>
  <r>
    <x v="5"/>
    <x v="1"/>
    <s v="OK"/>
    <e v="#N/A"/>
    <n v="153"/>
    <m/>
    <m/>
    <m/>
    <e v="#N/A"/>
    <s v="040430"/>
    <x v="99"/>
    <x v="69"/>
    <x v="8"/>
    <x v="1"/>
    <m/>
    <m/>
    <m/>
    <n v="107295"/>
    <n v="107295"/>
    <m/>
    <m/>
  </r>
  <r>
    <x v="5"/>
    <x v="1"/>
    <s v="No"/>
    <e v="#N/A"/>
    <n v="44"/>
    <m/>
    <m/>
    <m/>
    <e v="#N/A"/>
    <s v="040520"/>
    <x v="100"/>
    <x v="70"/>
    <x v="8"/>
    <x v="1"/>
    <m/>
    <m/>
    <m/>
    <n v="22876"/>
    <n v="12298"/>
    <m/>
    <m/>
  </r>
  <r>
    <x v="5"/>
    <x v="1"/>
    <s v="No"/>
    <e v="#N/A"/>
    <n v="29"/>
    <m/>
    <m/>
    <m/>
    <e v="#N/A"/>
    <s v="040990"/>
    <x v="101"/>
    <x v="70"/>
    <x v="8"/>
    <x v="1"/>
    <m/>
    <m/>
    <m/>
    <n v="9044"/>
    <n v="2415"/>
    <m/>
    <m/>
  </r>
  <r>
    <x v="5"/>
    <x v="1"/>
    <s v="No"/>
    <e v="#N/A"/>
    <n v="105"/>
    <m/>
    <m/>
    <m/>
    <e v="#N/A"/>
    <s v="042451"/>
    <x v="102"/>
    <x v="70"/>
    <x v="8"/>
    <x v="1"/>
    <m/>
    <m/>
    <m/>
    <n v="3156"/>
    <n v="3156"/>
    <m/>
    <m/>
  </r>
  <r>
    <x v="5"/>
    <x v="1"/>
    <s v="No"/>
    <e v="#N/A"/>
    <n v="28"/>
    <m/>
    <m/>
    <m/>
    <e v="#N/A"/>
    <s v="041000"/>
    <x v="103"/>
    <x v="71"/>
    <x v="8"/>
    <x v="1"/>
    <m/>
    <m/>
    <m/>
    <n v="9205"/>
    <n v="9205"/>
    <m/>
    <m/>
  </r>
  <r>
    <x v="5"/>
    <x v="1"/>
    <s v="OK"/>
    <e v="#N/A"/>
    <n v="122"/>
    <m/>
    <m/>
    <m/>
    <e v="#N/A"/>
    <s v="041250"/>
    <x v="104"/>
    <x v="71"/>
    <x v="8"/>
    <x v="1"/>
    <m/>
    <m/>
    <m/>
    <n v="32721"/>
    <n v="32721"/>
    <m/>
    <m/>
  </r>
  <r>
    <x v="5"/>
    <x v="1"/>
    <s v="No"/>
    <e v="#N/A"/>
    <n v="100"/>
    <m/>
    <m/>
    <m/>
    <e v="#N/A"/>
    <s v="041300"/>
    <x v="105"/>
    <x v="72"/>
    <x v="8"/>
    <x v="1"/>
    <m/>
    <m/>
    <m/>
    <n v="59794"/>
    <n v="54845.5"/>
    <m/>
    <m/>
  </r>
  <r>
    <x v="5"/>
    <x v="1"/>
    <s v="No"/>
    <e v="#N/A"/>
    <n v="70"/>
    <m/>
    <m/>
    <m/>
    <e v="#N/A"/>
    <s v="041850"/>
    <x v="106"/>
    <x v="67"/>
    <x v="8"/>
    <x v="1"/>
    <m/>
    <m/>
    <m/>
    <n v="51916"/>
    <n v="40000"/>
    <m/>
    <m/>
  </r>
  <r>
    <x v="5"/>
    <x v="1"/>
    <s v="OK"/>
    <e v="#N/A"/>
    <n v="153"/>
    <m/>
    <m/>
    <m/>
    <e v="#N/A"/>
    <s v="042310"/>
    <x v="107"/>
    <x v="73"/>
    <x v="8"/>
    <x v="1"/>
    <m/>
    <m/>
    <m/>
    <n v="72164"/>
    <n v="72164"/>
    <m/>
    <m/>
  </r>
  <r>
    <x v="5"/>
    <x v="1"/>
    <s v="OK"/>
    <e v="#N/A"/>
    <n v="153"/>
    <m/>
    <m/>
    <m/>
    <e v="#N/A"/>
    <s v="042400"/>
    <x v="108"/>
    <x v="74"/>
    <x v="8"/>
    <x v="1"/>
    <m/>
    <m/>
    <m/>
    <n v="58206"/>
    <n v="58206"/>
    <m/>
    <m/>
  </r>
  <r>
    <x v="5"/>
    <x v="1"/>
    <s v="OK"/>
    <e v="#N/A"/>
    <n v="153"/>
    <m/>
    <m/>
    <m/>
    <e v="#N/A"/>
    <s v="041650"/>
    <x v="109"/>
    <x v="74"/>
    <x v="8"/>
    <x v="1"/>
    <m/>
    <m/>
    <m/>
    <n v="20478"/>
    <n v="20478"/>
    <m/>
    <m/>
  </r>
  <r>
    <x v="5"/>
    <x v="1"/>
    <s v="OK"/>
    <e v="#N/A"/>
    <n v="153"/>
    <m/>
    <m/>
    <m/>
    <e v="#N/A"/>
    <s v="042170"/>
    <x v="110"/>
    <x v="74"/>
    <x v="8"/>
    <x v="1"/>
    <m/>
    <m/>
    <m/>
    <n v="7147"/>
    <n v="7147"/>
    <m/>
    <m/>
  </r>
  <r>
    <x v="5"/>
    <x v="1"/>
    <s v="OK"/>
    <s v="LLF"/>
    <n v="325"/>
    <m/>
    <m/>
    <m/>
    <e v="#N/A"/>
    <s v="042552"/>
    <x v="111"/>
    <x v="75"/>
    <x v="8"/>
    <x v="1"/>
    <m/>
    <m/>
    <m/>
    <n v="92604"/>
    <n v="92604"/>
    <m/>
    <m/>
  </r>
  <r>
    <x v="5"/>
    <x v="1"/>
    <s v="OK"/>
    <e v="#N/A"/>
    <n v="153"/>
    <m/>
    <m/>
    <m/>
    <e v="#N/A"/>
    <s v="050160"/>
    <x v="112"/>
    <x v="76"/>
    <x v="9"/>
    <x v="1"/>
    <m/>
    <m/>
    <m/>
    <n v="56994"/>
    <n v="56994"/>
    <m/>
    <m/>
  </r>
  <r>
    <x v="5"/>
    <x v="1"/>
    <s v="No"/>
    <e v="#N/A"/>
    <n v="153"/>
    <m/>
    <m/>
    <m/>
    <e v="#N/A"/>
    <s v="050581"/>
    <x v="113"/>
    <x v="76"/>
    <x v="9"/>
    <x v="1"/>
    <m/>
    <m/>
    <m/>
    <n v="5324"/>
    <n v="5324"/>
    <m/>
    <m/>
  </r>
  <r>
    <x v="5"/>
    <x v="1"/>
    <s v="OK"/>
    <e v="#N/A"/>
    <n v="153"/>
    <m/>
    <m/>
    <m/>
    <e v="#N/A"/>
    <s v="052840"/>
    <x v="114"/>
    <x v="77"/>
    <x v="9"/>
    <x v="1"/>
    <m/>
    <m/>
    <m/>
    <n v="24510"/>
    <n v="24510"/>
    <m/>
    <m/>
  </r>
  <r>
    <x v="5"/>
    <x v="1"/>
    <s v="OK"/>
    <e v="#N/A"/>
    <n v="153"/>
    <m/>
    <m/>
    <m/>
    <e v="#N/A"/>
    <s v="050060"/>
    <x v="115"/>
    <x v="78"/>
    <x v="9"/>
    <x v="1"/>
    <m/>
    <m/>
    <m/>
    <n v="11567"/>
    <n v="11567"/>
    <m/>
    <m/>
  </r>
  <r>
    <x v="5"/>
    <x v="1"/>
    <s v="No"/>
    <e v="#N/A"/>
    <n v="20"/>
    <m/>
    <m/>
    <m/>
    <e v="#N/A"/>
    <s v="050530"/>
    <x v="116"/>
    <x v="78"/>
    <x v="9"/>
    <x v="1"/>
    <m/>
    <m/>
    <m/>
    <n v="9217"/>
    <n v="9217"/>
    <m/>
    <m/>
  </r>
  <r>
    <x v="5"/>
    <x v="1"/>
    <s v="OK"/>
    <e v="#N/A"/>
    <n v="153"/>
    <m/>
    <m/>
    <m/>
    <e v="#N/A"/>
    <s v="051070"/>
    <x v="117"/>
    <x v="78"/>
    <x v="9"/>
    <x v="1"/>
    <m/>
    <m/>
    <m/>
    <n v="32594"/>
    <n v="32594"/>
    <m/>
    <m/>
  </r>
  <r>
    <x v="5"/>
    <x v="1"/>
    <s v="OK"/>
    <e v="#N/A"/>
    <n v="153"/>
    <m/>
    <m/>
    <m/>
    <e v="#N/A"/>
    <s v="051781"/>
    <x v="118"/>
    <x v="78"/>
    <x v="9"/>
    <x v="1"/>
    <m/>
    <m/>
    <m/>
    <n v="4747"/>
    <n v="4747"/>
    <m/>
    <m/>
  </r>
  <r>
    <x v="5"/>
    <x v="1"/>
    <s v="OK"/>
    <e v="#N/A"/>
    <n v="153"/>
    <m/>
    <m/>
    <m/>
    <e v="#N/A"/>
    <s v="050080"/>
    <x v="119"/>
    <x v="79"/>
    <x v="9"/>
    <x v="1"/>
    <m/>
    <m/>
    <m/>
    <n v="15541"/>
    <n v="15541"/>
    <m/>
    <m/>
  </r>
  <r>
    <x v="5"/>
    <x v="1"/>
    <s v="No"/>
    <e v="#N/A"/>
    <n v="31"/>
    <m/>
    <m/>
    <m/>
    <e v="#N/A"/>
    <s v="050770"/>
    <x v="120"/>
    <x v="79"/>
    <x v="9"/>
    <x v="1"/>
    <m/>
    <m/>
    <m/>
    <n v="11103"/>
    <n v="11103"/>
    <m/>
    <m/>
  </r>
  <r>
    <x v="5"/>
    <x v="1"/>
    <s v="No"/>
    <e v="#N/A"/>
    <n v="4"/>
    <m/>
    <m/>
    <m/>
    <e v="#N/A"/>
    <s v="052551"/>
    <x v="121"/>
    <x v="79"/>
    <x v="9"/>
    <x v="1"/>
    <m/>
    <m/>
    <m/>
    <n v="2598"/>
    <n v="920"/>
    <m/>
    <m/>
  </r>
  <r>
    <x v="5"/>
    <x v="1"/>
    <s v="OK"/>
    <e v="#N/A"/>
    <n v="153"/>
    <m/>
    <m/>
    <m/>
    <e v="#N/A"/>
    <s v="050110"/>
    <x v="122"/>
    <x v="80"/>
    <x v="9"/>
    <x v="1"/>
    <m/>
    <m/>
    <m/>
    <n v="69161"/>
    <n v="69161"/>
    <m/>
    <m/>
  </r>
  <r>
    <x v="5"/>
    <x v="1"/>
    <s v="No"/>
    <e v="#N/A"/>
    <n v="73"/>
    <m/>
    <m/>
    <m/>
    <e v="#N/A"/>
    <s v="050120"/>
    <x v="123"/>
    <x v="81"/>
    <x v="9"/>
    <x v="1"/>
    <m/>
    <m/>
    <m/>
    <n v="14917"/>
    <n v="7200"/>
    <m/>
    <m/>
  </r>
  <r>
    <x v="5"/>
    <x v="1"/>
    <s v="OK"/>
    <e v="#N/A"/>
    <n v="146"/>
    <m/>
    <m/>
    <m/>
    <e v="#N/A"/>
    <s v="051501"/>
    <x v="124"/>
    <x v="81"/>
    <x v="9"/>
    <x v="1"/>
    <m/>
    <m/>
    <m/>
    <n v="17269"/>
    <n v="17269"/>
    <m/>
    <m/>
  </r>
  <r>
    <x v="5"/>
    <x v="1"/>
    <s v="OK"/>
    <e v="#N/A"/>
    <n v="79"/>
    <m/>
    <m/>
    <m/>
    <e v="#N/A"/>
    <s v="052830"/>
    <x v="125"/>
    <x v="81"/>
    <x v="9"/>
    <x v="1"/>
    <m/>
    <m/>
    <m/>
    <n v="10932"/>
    <n v="7996.25"/>
    <m/>
    <m/>
  </r>
  <r>
    <x v="5"/>
    <x v="1"/>
    <s v="OK"/>
    <e v="#N/A"/>
    <n v="153"/>
    <m/>
    <m/>
    <m/>
    <e v="#N/A"/>
    <s v="050171"/>
    <x v="126"/>
    <x v="82"/>
    <x v="9"/>
    <x v="1"/>
    <m/>
    <m/>
    <m/>
    <n v="17983"/>
    <n v="17983"/>
    <m/>
    <m/>
  </r>
  <r>
    <x v="5"/>
    <x v="1"/>
    <s v="OK"/>
    <e v="#N/A"/>
    <n v="153"/>
    <m/>
    <m/>
    <m/>
    <e v="#N/A"/>
    <s v="051885"/>
    <x v="127"/>
    <x v="82"/>
    <x v="9"/>
    <x v="1"/>
    <m/>
    <m/>
    <m/>
    <n v="16991"/>
    <n v="16991"/>
    <m/>
    <m/>
  </r>
  <r>
    <x v="5"/>
    <x v="1"/>
    <s v="OK"/>
    <e v="#N/A"/>
    <n v="153"/>
    <m/>
    <m/>
    <m/>
    <e v="#N/A"/>
    <s v="050180"/>
    <x v="128"/>
    <x v="82"/>
    <x v="9"/>
    <x v="1"/>
    <m/>
    <m/>
    <m/>
    <n v="16879"/>
    <n v="16879"/>
    <m/>
    <m/>
  </r>
  <r>
    <x v="5"/>
    <x v="1"/>
    <s v="OK"/>
    <e v="#N/A"/>
    <n v="145"/>
    <m/>
    <m/>
    <m/>
    <e v="#N/A"/>
    <s v="050360"/>
    <x v="129"/>
    <x v="79"/>
    <x v="9"/>
    <x v="1"/>
    <m/>
    <m/>
    <m/>
    <n v="17958"/>
    <n v="17958"/>
    <m/>
    <m/>
  </r>
  <r>
    <x v="5"/>
    <x v="1"/>
    <s v="OK"/>
    <e v="#N/A"/>
    <n v="153"/>
    <m/>
    <m/>
    <m/>
    <e v="#N/A"/>
    <s v="050711"/>
    <x v="130"/>
    <x v="77"/>
    <x v="9"/>
    <x v="1"/>
    <m/>
    <m/>
    <m/>
    <n v="5588"/>
    <n v="5588"/>
    <m/>
    <m/>
  </r>
  <r>
    <x v="5"/>
    <x v="1"/>
    <s v="OK"/>
    <e v="#N/A"/>
    <n v="132"/>
    <m/>
    <m/>
    <m/>
    <e v="#N/A"/>
    <s v="052151"/>
    <x v="131"/>
    <x v="77"/>
    <x v="9"/>
    <x v="1"/>
    <m/>
    <m/>
    <m/>
    <n v="8445"/>
    <n v="8445"/>
    <m/>
    <m/>
  </r>
  <r>
    <x v="5"/>
    <x v="1"/>
    <s v="OK"/>
    <e v="#N/A"/>
    <n v="153"/>
    <m/>
    <m/>
    <m/>
    <e v="#N/A"/>
    <s v="052270"/>
    <x v="132"/>
    <x v="77"/>
    <x v="9"/>
    <x v="1"/>
    <m/>
    <m/>
    <m/>
    <n v="12632"/>
    <n v="12632"/>
    <m/>
    <m/>
  </r>
  <r>
    <x v="5"/>
    <x v="1"/>
    <s v="OK"/>
    <e v="#N/A"/>
    <n v="153"/>
    <m/>
    <m/>
    <m/>
    <e v="#N/A"/>
    <s v="052670"/>
    <x v="133"/>
    <x v="77"/>
    <x v="9"/>
    <x v="1"/>
    <m/>
    <m/>
    <m/>
    <n v="5825"/>
    <n v="5825"/>
    <m/>
    <m/>
  </r>
  <r>
    <x v="5"/>
    <x v="1"/>
    <s v="OK"/>
    <e v="#N/A"/>
    <n v="141"/>
    <m/>
    <m/>
    <m/>
    <e v="#N/A"/>
    <s v="051270"/>
    <x v="134"/>
    <x v="80"/>
    <x v="9"/>
    <x v="1"/>
    <m/>
    <m/>
    <m/>
    <n v="6054"/>
    <n v="6054"/>
    <m/>
    <m/>
  </r>
  <r>
    <x v="5"/>
    <x v="1"/>
    <s v="OK"/>
    <e v="#N/A"/>
    <n v="153"/>
    <m/>
    <m/>
    <m/>
    <e v="#N/A"/>
    <s v="051880"/>
    <x v="135"/>
    <x v="80"/>
    <x v="9"/>
    <x v="1"/>
    <m/>
    <m/>
    <m/>
    <n v="2180"/>
    <n v="2180"/>
    <m/>
    <m/>
  </r>
  <r>
    <x v="5"/>
    <x v="1"/>
    <s v="OK"/>
    <e v="#N/A"/>
    <n v="153"/>
    <m/>
    <m/>
    <m/>
    <e v="#N/A"/>
    <s v="051400"/>
    <x v="136"/>
    <x v="83"/>
    <x v="9"/>
    <x v="1"/>
    <m/>
    <m/>
    <m/>
    <n v="3632"/>
    <n v="3632"/>
    <m/>
    <m/>
  </r>
  <r>
    <x v="5"/>
    <x v="1"/>
    <s v="OK"/>
    <e v="#N/A"/>
    <n v="153"/>
    <m/>
    <m/>
    <m/>
    <e v="#N/A"/>
    <s v="052540"/>
    <x v="137"/>
    <x v="83"/>
    <x v="9"/>
    <x v="1"/>
    <m/>
    <m/>
    <m/>
    <n v="8339"/>
    <n v="8339"/>
    <m/>
    <m/>
  </r>
  <r>
    <x v="5"/>
    <x v="1"/>
    <s v="No"/>
    <e v="#N/A"/>
    <n v="123"/>
    <m/>
    <m/>
    <m/>
    <s v="Yes"/>
    <s v="052150"/>
    <x v="138"/>
    <x v="84"/>
    <x v="9"/>
    <x v="1"/>
    <m/>
    <m/>
    <m/>
    <n v="79338.960000000006"/>
    <n v="79338.960000000006"/>
    <m/>
    <m/>
  </r>
  <r>
    <x v="5"/>
    <x v="1"/>
    <s v="No"/>
    <e v="#N/A"/>
    <n v="62"/>
    <m/>
    <m/>
    <m/>
    <e v="#N/A"/>
    <s v="052660"/>
    <x v="139"/>
    <x v="79"/>
    <x v="9"/>
    <x v="1"/>
    <m/>
    <m/>
    <m/>
    <n v="24378"/>
    <n v="18283.5"/>
    <m/>
    <m/>
  </r>
  <r>
    <x v="5"/>
    <x v="1"/>
    <s v="OK"/>
    <e v="#N/A"/>
    <n v="326"/>
    <m/>
    <m/>
    <m/>
    <e v="#N/A"/>
    <s v="060550"/>
    <x v="140"/>
    <x v="85"/>
    <x v="10"/>
    <x v="1"/>
    <m/>
    <m/>
    <m/>
    <n v="111841.92"/>
    <n v="111841.92"/>
    <m/>
    <m/>
  </r>
  <r>
    <x v="5"/>
    <x v="1"/>
    <s v="No"/>
    <e v="#N/A"/>
    <n v="92"/>
    <m/>
    <m/>
    <m/>
    <e v="#N/A"/>
    <s v="060650"/>
    <x v="141"/>
    <x v="86"/>
    <x v="10"/>
    <x v="1"/>
    <m/>
    <m/>
    <m/>
    <n v="37884"/>
    <n v="37884"/>
    <m/>
    <m/>
  </r>
  <r>
    <x v="5"/>
    <x v="1"/>
    <s v="No"/>
    <e v="#N/A"/>
    <n v="45"/>
    <m/>
    <m/>
    <m/>
    <e v="#N/A"/>
    <s v="062620"/>
    <x v="142"/>
    <x v="86"/>
    <x v="10"/>
    <x v="1"/>
    <m/>
    <m/>
    <m/>
    <n v="40393"/>
    <n v="29000"/>
    <m/>
    <m/>
  </r>
  <r>
    <x v="5"/>
    <x v="1"/>
    <s v="No"/>
    <e v="#N/A"/>
    <n v="40"/>
    <m/>
    <m/>
    <m/>
    <e v="#N/A"/>
    <s v="061010"/>
    <x v="143"/>
    <x v="86"/>
    <x v="10"/>
    <x v="1"/>
    <m/>
    <m/>
    <m/>
    <n v="24454"/>
    <n v="5100"/>
    <m/>
    <m/>
  </r>
  <r>
    <x v="5"/>
    <x v="1"/>
    <s v="OK"/>
    <e v="#N/A"/>
    <n v="153"/>
    <m/>
    <m/>
    <m/>
    <e v="#N/A"/>
    <s v="061320"/>
    <x v="144"/>
    <x v="87"/>
    <x v="10"/>
    <x v="1"/>
    <m/>
    <m/>
    <m/>
    <n v="65296"/>
    <n v="65296"/>
    <m/>
    <m/>
  </r>
  <r>
    <x v="5"/>
    <x v="1"/>
    <s v="OK"/>
    <s v="LLF"/>
    <n v="153"/>
    <m/>
    <m/>
    <m/>
    <e v="#N/A"/>
    <s v="061900"/>
    <x v="145"/>
    <x v="88"/>
    <x v="10"/>
    <x v="1"/>
    <m/>
    <m/>
    <m/>
    <n v="62515"/>
    <n v="62515"/>
    <m/>
    <m/>
  </r>
  <r>
    <x v="5"/>
    <x v="1"/>
    <s v="OK"/>
    <e v="#N/A"/>
    <n v="153"/>
    <m/>
    <m/>
    <m/>
    <e v="#N/A"/>
    <s v="062160"/>
    <x v="146"/>
    <x v="89"/>
    <x v="10"/>
    <x v="1"/>
    <m/>
    <m/>
    <m/>
    <n v="56434"/>
    <n v="56434"/>
    <m/>
    <m/>
  </r>
  <r>
    <x v="5"/>
    <x v="1"/>
    <s v="OK"/>
    <e v="#N/A"/>
    <n v="125"/>
    <m/>
    <m/>
    <m/>
    <e v="#N/A"/>
    <s v="062680"/>
    <x v="147"/>
    <x v="86"/>
    <x v="10"/>
    <x v="1"/>
    <m/>
    <m/>
    <m/>
    <n v="31683"/>
    <n v="31683"/>
    <m/>
    <m/>
  </r>
  <r>
    <x v="5"/>
    <x v="1"/>
    <s v="OK"/>
    <e v="#N/A"/>
    <n v="153"/>
    <m/>
    <m/>
    <m/>
    <e v="#N/A"/>
    <s v="070151"/>
    <x v="148"/>
    <x v="90"/>
    <x v="11"/>
    <x v="1"/>
    <m/>
    <m/>
    <m/>
    <n v="8447"/>
    <n v="8447"/>
    <m/>
    <m/>
  </r>
  <r>
    <x v="5"/>
    <x v="1"/>
    <s v="OK"/>
    <e v="#N/A"/>
    <n v="153"/>
    <m/>
    <m/>
    <m/>
    <e v="#N/A"/>
    <s v="072800"/>
    <x v="149"/>
    <x v="90"/>
    <x v="11"/>
    <x v="1"/>
    <m/>
    <m/>
    <m/>
    <n v="105190"/>
    <n v="105190"/>
    <m/>
    <m/>
  </r>
  <r>
    <x v="5"/>
    <x v="1"/>
    <s v="OK"/>
    <e v="#N/A"/>
    <n v="153"/>
    <m/>
    <m/>
    <m/>
    <e v="#N/A"/>
    <s v="072801"/>
    <x v="150"/>
    <x v="90"/>
    <x v="11"/>
    <x v="1"/>
    <m/>
    <m/>
    <m/>
    <n v="17407"/>
    <n v="17407"/>
    <m/>
    <m/>
  </r>
  <r>
    <x v="5"/>
    <x v="1"/>
    <s v="OK"/>
    <e v="#N/A"/>
    <n v="153"/>
    <m/>
    <m/>
    <m/>
    <e v="#N/A"/>
    <s v="070720"/>
    <x v="151"/>
    <x v="90"/>
    <x v="11"/>
    <x v="1"/>
    <m/>
    <m/>
    <m/>
    <n v="37566"/>
    <n v="37566"/>
    <m/>
    <m/>
  </r>
  <r>
    <x v="5"/>
    <x v="1"/>
    <s v="OK"/>
    <e v="#N/A"/>
    <n v="150"/>
    <m/>
    <m/>
    <m/>
    <e v="#N/A"/>
    <s v="070820"/>
    <x v="152"/>
    <x v="91"/>
    <x v="11"/>
    <x v="1"/>
    <m/>
    <m/>
    <m/>
    <n v="46754.28"/>
    <n v="46754.14"/>
    <m/>
    <m/>
  </r>
  <r>
    <x v="5"/>
    <x v="1"/>
    <s v="OK"/>
    <e v="#N/A"/>
    <n v="153"/>
    <m/>
    <m/>
    <m/>
    <e v="#N/A"/>
    <s v="071131"/>
    <x v="153"/>
    <x v="92"/>
    <x v="11"/>
    <x v="1"/>
    <m/>
    <m/>
    <m/>
    <n v="58092"/>
    <n v="58092"/>
    <m/>
    <m/>
  </r>
  <r>
    <x v="5"/>
    <x v="1"/>
    <s v="OK"/>
    <e v="#N/A"/>
    <n v="153"/>
    <m/>
    <m/>
    <m/>
    <s v="Yes"/>
    <s v="071132"/>
    <x v="154"/>
    <x v="92"/>
    <x v="11"/>
    <x v="1"/>
    <m/>
    <m/>
    <m/>
    <n v="22180"/>
    <n v="22180"/>
    <m/>
    <m/>
  </r>
  <r>
    <x v="5"/>
    <x v="1"/>
    <s v="No"/>
    <e v="#N/A"/>
    <n v="81"/>
    <m/>
    <m/>
    <m/>
    <e v="#N/A"/>
    <s v="071133"/>
    <x v="155"/>
    <x v="92"/>
    <x v="11"/>
    <x v="1"/>
    <m/>
    <m/>
    <m/>
    <n v="24639"/>
    <n v="24639"/>
    <m/>
    <m/>
  </r>
  <r>
    <x v="5"/>
    <x v="1"/>
    <s v="No"/>
    <e v="#N/A"/>
    <n v="118"/>
    <m/>
    <m/>
    <m/>
    <e v="#N/A"/>
    <s v="071140"/>
    <x v="156"/>
    <x v="93"/>
    <x v="11"/>
    <x v="1"/>
    <m/>
    <m/>
    <m/>
    <n v="35812.1"/>
    <n v="35812.1"/>
    <m/>
    <m/>
  </r>
  <r>
    <x v="5"/>
    <x v="1"/>
    <s v="OK"/>
    <e v="#N/A"/>
    <n v="153"/>
    <m/>
    <m/>
    <m/>
    <e v="#N/A"/>
    <s v="071540"/>
    <x v="157"/>
    <x v="92"/>
    <x v="11"/>
    <x v="1"/>
    <m/>
    <m/>
    <m/>
    <n v="41049"/>
    <n v="41049"/>
    <m/>
    <m/>
  </r>
  <r>
    <x v="5"/>
    <x v="1"/>
    <s v="OK"/>
    <e v="#N/A"/>
    <n v="153"/>
    <m/>
    <m/>
    <m/>
    <s v="Yes"/>
    <s v="071890"/>
    <x v="158"/>
    <x v="92"/>
    <x v="11"/>
    <x v="1"/>
    <m/>
    <m/>
    <m/>
    <n v="71422.13"/>
    <n v="71422.13"/>
    <m/>
    <m/>
  </r>
  <r>
    <x v="5"/>
    <x v="1"/>
    <s v="OK"/>
    <e v="#N/A"/>
    <n v="153"/>
    <m/>
    <m/>
    <m/>
    <e v="#N/A"/>
    <s v="070821"/>
    <x v="159"/>
    <x v="94"/>
    <x v="11"/>
    <x v="1"/>
    <m/>
    <m/>
    <m/>
    <n v="49145"/>
    <n v="49145"/>
    <m/>
    <m/>
  </r>
  <r>
    <x v="5"/>
    <x v="1"/>
    <s v="OK"/>
    <e v="#N/A"/>
    <n v="153"/>
    <m/>
    <m/>
    <m/>
    <e v="#N/A"/>
    <s v="072530"/>
    <x v="160"/>
    <x v="90"/>
    <x v="11"/>
    <x v="1"/>
    <m/>
    <m/>
    <m/>
    <n v="39546"/>
    <n v="39546"/>
    <m/>
    <m/>
  </r>
  <r>
    <x v="5"/>
    <x v="1"/>
    <s v="OK"/>
    <e v="#N/A"/>
    <n v="153"/>
    <m/>
    <m/>
    <m/>
    <e v="#N/A"/>
    <s v="070800"/>
    <x v="161"/>
    <x v="90"/>
    <x v="11"/>
    <x v="1"/>
    <m/>
    <m/>
    <m/>
    <n v="38061"/>
    <n v="38061"/>
    <m/>
    <m/>
  </r>
  <r>
    <x v="5"/>
    <x v="1"/>
    <s v="OK"/>
    <e v="#N/A"/>
    <n v="153"/>
    <m/>
    <m/>
    <m/>
    <e v="#N/A"/>
    <s v="072810"/>
    <x v="162"/>
    <x v="95"/>
    <x v="11"/>
    <x v="1"/>
    <m/>
    <m/>
    <m/>
    <n v="108362"/>
    <n v="108362"/>
    <m/>
    <m/>
  </r>
  <r>
    <x v="5"/>
    <x v="1"/>
    <s v="No"/>
    <e v="#N/A"/>
    <n v="143"/>
    <m/>
    <m/>
    <m/>
    <e v="#N/A"/>
    <s v="080210"/>
    <x v="163"/>
    <x v="96"/>
    <x v="12"/>
    <x v="1"/>
    <m/>
    <m/>
    <m/>
    <n v="16433"/>
    <n v="16433.039999999179"/>
    <m/>
    <m/>
  </r>
  <r>
    <x v="5"/>
    <x v="1"/>
    <s v="OK"/>
    <e v="#N/A"/>
    <n v="153"/>
    <m/>
    <m/>
    <m/>
    <e v="#N/A"/>
    <s v="081610"/>
    <x v="164"/>
    <x v="96"/>
    <x v="12"/>
    <x v="1"/>
    <m/>
    <m/>
    <m/>
    <n v="14594"/>
    <n v="14594"/>
    <m/>
    <m/>
  </r>
  <r>
    <x v="5"/>
    <x v="1"/>
    <s v="OK"/>
    <e v="#N/A"/>
    <n v="153"/>
    <m/>
    <m/>
    <m/>
    <e v="#N/A"/>
    <s v="080920"/>
    <x v="165"/>
    <x v="96"/>
    <x v="12"/>
    <x v="1"/>
    <m/>
    <m/>
    <m/>
    <n v="24557"/>
    <n v="24557"/>
    <m/>
    <m/>
  </r>
  <r>
    <x v="5"/>
    <x v="1"/>
    <s v="No"/>
    <e v="#N/A"/>
    <n v="35"/>
    <m/>
    <m/>
    <m/>
    <e v="#N/A"/>
    <s v="082010"/>
    <x v="166"/>
    <x v="96"/>
    <x v="12"/>
    <x v="1"/>
    <m/>
    <m/>
    <m/>
    <n v="13865"/>
    <n v="6000"/>
    <m/>
    <m/>
  </r>
  <r>
    <x v="5"/>
    <x v="1"/>
    <s v="OK"/>
    <e v="#N/A"/>
    <n v="147"/>
    <m/>
    <m/>
    <m/>
    <e v="#N/A"/>
    <s v="080350"/>
    <x v="167"/>
    <x v="97"/>
    <x v="12"/>
    <x v="1"/>
    <m/>
    <m/>
    <m/>
    <n v="69161"/>
    <n v="69161"/>
    <m/>
    <m/>
  </r>
  <r>
    <x v="5"/>
    <x v="1"/>
    <s v="OK"/>
    <e v="#N/A"/>
    <n v="153"/>
    <m/>
    <m/>
    <m/>
    <e v="#N/A"/>
    <s v="080140"/>
    <x v="168"/>
    <x v="98"/>
    <x v="12"/>
    <x v="1"/>
    <m/>
    <m/>
    <m/>
    <n v="14949"/>
    <n v="14949"/>
    <m/>
    <m/>
  </r>
  <r>
    <x v="5"/>
    <x v="1"/>
    <s v="OK"/>
    <e v="#N/A"/>
    <n v="153"/>
    <m/>
    <m/>
    <m/>
    <e v="#N/A"/>
    <s v="080510"/>
    <x v="169"/>
    <x v="98"/>
    <x v="12"/>
    <x v="1"/>
    <m/>
    <m/>
    <m/>
    <n v="8551"/>
    <n v="8551"/>
    <m/>
    <m/>
  </r>
  <r>
    <x v="5"/>
    <x v="1"/>
    <s v="OK"/>
    <e v="#N/A"/>
    <n v="153"/>
    <m/>
    <m/>
    <m/>
    <e v="#N/A"/>
    <s v="082421"/>
    <x v="170"/>
    <x v="98"/>
    <x v="12"/>
    <x v="1"/>
    <m/>
    <m/>
    <m/>
    <n v="9042"/>
    <n v="9042"/>
    <m/>
    <m/>
  </r>
  <r>
    <x v="5"/>
    <x v="1"/>
    <s v="OK"/>
    <e v="#N/A"/>
    <n v="153"/>
    <m/>
    <m/>
    <m/>
    <e v="#N/A"/>
    <s v="082720"/>
    <x v="171"/>
    <x v="98"/>
    <x v="12"/>
    <x v="1"/>
    <m/>
    <m/>
    <m/>
    <n v="7772"/>
    <n v="7772"/>
    <m/>
    <m/>
  </r>
  <r>
    <x v="5"/>
    <x v="1"/>
    <s v="OK"/>
    <e v="#N/A"/>
    <n v="153"/>
    <m/>
    <m/>
    <m/>
    <e v="#N/A"/>
    <s v="082790"/>
    <x v="172"/>
    <x v="98"/>
    <x v="12"/>
    <x v="1"/>
    <m/>
    <m/>
    <m/>
    <n v="20258"/>
    <n v="20258"/>
    <m/>
    <m/>
  </r>
  <r>
    <x v="5"/>
    <x v="1"/>
    <s v="No"/>
    <e v="#N/A"/>
    <n v="130"/>
    <m/>
    <m/>
    <m/>
    <e v="#N/A"/>
    <s v="081040"/>
    <x v="173"/>
    <x v="99"/>
    <x v="12"/>
    <x v="1"/>
    <m/>
    <m/>
    <m/>
    <n v="22828"/>
    <n v="22828"/>
    <m/>
    <m/>
  </r>
  <r>
    <x v="5"/>
    <x v="1"/>
    <s v="No"/>
    <e v="#N/A"/>
    <n v="107"/>
    <m/>
    <m/>
    <m/>
    <e v="#N/A"/>
    <s v="082420"/>
    <x v="174"/>
    <x v="99"/>
    <x v="12"/>
    <x v="1"/>
    <m/>
    <m/>
    <m/>
    <n v="26455"/>
    <n v="26455"/>
    <m/>
    <m/>
  </r>
  <r>
    <x v="5"/>
    <x v="1"/>
    <s v="OK"/>
    <e v="#N/A"/>
    <n v="322"/>
    <m/>
    <m/>
    <m/>
    <e v="#N/A"/>
    <s v="081200"/>
    <x v="175"/>
    <x v="97"/>
    <x v="12"/>
    <x v="1"/>
    <m/>
    <m/>
    <m/>
    <n v="77112"/>
    <n v="77112"/>
    <m/>
    <m/>
  </r>
  <r>
    <x v="5"/>
    <x v="1"/>
    <s v="OK"/>
    <e v="#N/A"/>
    <n v="153"/>
    <m/>
    <m/>
    <m/>
    <e v="#N/A"/>
    <s v="081210"/>
    <x v="176"/>
    <x v="97"/>
    <x v="12"/>
    <x v="1"/>
    <m/>
    <m/>
    <m/>
    <n v="76560"/>
    <n v="76560"/>
    <m/>
    <m/>
  </r>
  <r>
    <x v="5"/>
    <x v="1"/>
    <s v="OK"/>
    <e v="#N/A"/>
    <n v="153"/>
    <m/>
    <m/>
    <m/>
    <e v="#N/A"/>
    <s v="081220"/>
    <x v="177"/>
    <x v="97"/>
    <x v="12"/>
    <x v="1"/>
    <m/>
    <m/>
    <m/>
    <n v="27479"/>
    <n v="27479"/>
    <m/>
    <m/>
  </r>
  <r>
    <x v="5"/>
    <x v="1"/>
    <s v="No"/>
    <e v="#N/A"/>
    <n v="33"/>
    <m/>
    <m/>
    <m/>
    <e v="#N/A"/>
    <s v="081240"/>
    <x v="178"/>
    <x v="100"/>
    <x v="12"/>
    <x v="1"/>
    <m/>
    <m/>
    <m/>
    <n v="14487"/>
    <n v="5000"/>
    <m/>
    <m/>
  </r>
  <r>
    <x v="5"/>
    <x v="1"/>
    <s v="No"/>
    <e v="#N/A"/>
    <n v="144"/>
    <m/>
    <m/>
    <m/>
    <e v="#N/A"/>
    <s v="082560"/>
    <x v="179"/>
    <x v="101"/>
    <x v="12"/>
    <x v="1"/>
    <m/>
    <m/>
    <m/>
    <n v="16928"/>
    <n v="16928"/>
    <m/>
    <m/>
  </r>
  <r>
    <x v="5"/>
    <x v="1"/>
    <s v="OK"/>
    <e v="#N/A"/>
    <n v="153"/>
    <m/>
    <m/>
    <m/>
    <e v="#N/A"/>
    <s v="081370"/>
    <x v="180"/>
    <x v="102"/>
    <x v="12"/>
    <x v="1"/>
    <m/>
    <m/>
    <m/>
    <n v="18552"/>
    <n v="18552"/>
    <m/>
    <m/>
  </r>
  <r>
    <x v="5"/>
    <x v="1"/>
    <s v="OK"/>
    <e v="#N/A"/>
    <n v="153"/>
    <m/>
    <m/>
    <m/>
    <e v="#N/A"/>
    <s v="082710"/>
    <x v="181"/>
    <x v="102"/>
    <x v="12"/>
    <x v="1"/>
    <m/>
    <m/>
    <m/>
    <n v="14901"/>
    <n v="14901"/>
    <m/>
    <m/>
  </r>
  <r>
    <x v="5"/>
    <x v="1"/>
    <s v="OK"/>
    <e v="#N/A"/>
    <n v="153"/>
    <m/>
    <m/>
    <m/>
    <e v="#N/A"/>
    <s v="082870"/>
    <x v="182"/>
    <x v="102"/>
    <x v="12"/>
    <x v="1"/>
    <m/>
    <m/>
    <m/>
    <n v="17325"/>
    <n v="17325"/>
    <m/>
    <m/>
  </r>
  <r>
    <x v="5"/>
    <x v="1"/>
    <s v="No"/>
    <e v="#N/A"/>
    <n v="153"/>
    <m/>
    <m/>
    <m/>
    <e v="#N/A"/>
    <s v="081590"/>
    <x v="183"/>
    <x v="97"/>
    <x v="12"/>
    <x v="1"/>
    <m/>
    <m/>
    <m/>
    <n v="48331"/>
    <n v="48331"/>
    <m/>
    <m/>
  </r>
  <r>
    <x v="5"/>
    <x v="1"/>
    <s v="No"/>
    <e v="#N/A"/>
    <n v="103"/>
    <m/>
    <m/>
    <m/>
    <s v="Yes"/>
    <s v="082690"/>
    <x v="184"/>
    <x v="103"/>
    <x v="12"/>
    <x v="1"/>
    <m/>
    <m/>
    <m/>
    <n v="87622"/>
    <n v="87622"/>
    <m/>
    <m/>
  </r>
  <r>
    <x v="5"/>
    <x v="1"/>
    <s v="OK"/>
    <e v="#N/A"/>
    <n v="148"/>
    <m/>
    <m/>
    <m/>
    <e v="#N/A"/>
    <s v="082700"/>
    <x v="185"/>
    <x v="104"/>
    <x v="12"/>
    <x v="1"/>
    <m/>
    <m/>
    <m/>
    <n v="67853.960000000006"/>
    <n v="67853.960000000006"/>
    <m/>
    <m/>
  </r>
  <r>
    <x v="5"/>
    <x v="1"/>
    <s v="No"/>
    <e v="#N/A"/>
    <n v="77"/>
    <m/>
    <m/>
    <m/>
    <e v="#N/A"/>
    <s v="122445"/>
    <x v="186"/>
    <x v="105"/>
    <x v="13"/>
    <x v="1"/>
    <m/>
    <m/>
    <m/>
    <n v="43960"/>
    <n v="18800"/>
    <m/>
    <m/>
  </r>
  <r>
    <x v="5"/>
    <x v="1"/>
    <s v="No"/>
    <e v="#N/A"/>
    <n v="61"/>
    <m/>
    <m/>
    <m/>
    <e v="#N/A"/>
    <s v="122440"/>
    <x v="187"/>
    <x v="106"/>
    <x v="13"/>
    <x v="1"/>
    <m/>
    <m/>
    <m/>
    <n v="58310"/>
    <n v="36000"/>
    <m/>
    <m/>
  </r>
  <r>
    <x v="5"/>
    <x v="1"/>
    <s v="No"/>
    <e v="#N/A"/>
    <n v="49"/>
    <m/>
    <m/>
    <m/>
    <e v="#N/A"/>
    <s v="121470"/>
    <x v="188"/>
    <x v="107"/>
    <x v="13"/>
    <x v="1"/>
    <m/>
    <m/>
    <m/>
    <n v="35054"/>
    <n v="35054"/>
    <m/>
    <m/>
  </r>
  <r>
    <x v="5"/>
    <x v="1"/>
    <s v="OK"/>
    <e v="#N/A"/>
    <n v="151"/>
    <m/>
    <m/>
    <m/>
    <e v="#N/A"/>
    <s v="122442"/>
    <x v="189"/>
    <x v="108"/>
    <x v="13"/>
    <x v="1"/>
    <m/>
    <m/>
    <m/>
    <n v="33801"/>
    <n v="33801"/>
    <m/>
    <m/>
  </r>
  <r>
    <x v="5"/>
    <x v="1"/>
    <s v="OK"/>
    <e v="#N/A"/>
    <n v="152"/>
    <m/>
    <m/>
    <m/>
    <e v="#N/A"/>
    <s v="122441"/>
    <x v="190"/>
    <x v="109"/>
    <x v="13"/>
    <x v="1"/>
    <m/>
    <m/>
    <m/>
    <n v="64742"/>
    <n v="64742"/>
    <m/>
    <m/>
  </r>
  <r>
    <x v="5"/>
    <x v="1"/>
    <s v="No"/>
    <e v="#N/A"/>
    <n v="91"/>
    <m/>
    <m/>
    <m/>
    <e v="#N/A"/>
    <s v="122443"/>
    <x v="191"/>
    <x v="110"/>
    <x v="13"/>
    <x v="1"/>
    <m/>
    <m/>
    <m/>
    <n v="52958"/>
    <n v="31500"/>
    <m/>
    <m/>
  </r>
  <r>
    <x v="5"/>
    <x v="1"/>
    <s v="OK"/>
    <e v="#N/A"/>
    <n v="139"/>
    <m/>
    <m/>
    <m/>
    <e v="#N/A"/>
    <s v="122444"/>
    <x v="192"/>
    <x v="111"/>
    <x v="13"/>
    <x v="1"/>
    <m/>
    <m/>
    <m/>
    <n v="49100"/>
    <n v="48517.070000000298"/>
    <m/>
    <m/>
  </r>
  <r>
    <x v="5"/>
    <x v="1"/>
    <s v="No"/>
    <s v="LLF"/>
    <n v="93"/>
    <m/>
    <m/>
    <m/>
    <e v="#N/A"/>
    <s v="122446"/>
    <x v="193"/>
    <x v="112"/>
    <x v="13"/>
    <x v="1"/>
    <m/>
    <m/>
    <m/>
    <n v="60718"/>
    <n v="60718"/>
    <m/>
    <m/>
  </r>
  <r>
    <x v="5"/>
    <x v="1"/>
    <s v="OK"/>
    <e v="#N/A"/>
    <n v="153"/>
    <m/>
    <m/>
    <m/>
    <s v="Yes"/>
    <s v="122447"/>
    <x v="194"/>
    <x v="113"/>
    <x v="13"/>
    <x v="1"/>
    <m/>
    <m/>
    <m/>
    <n v="48470"/>
    <n v="48470"/>
    <m/>
    <m/>
  </r>
  <r>
    <x v="5"/>
    <x v="1"/>
    <s v="OK"/>
    <e v="#N/A"/>
    <n v="153"/>
    <m/>
    <m/>
    <m/>
    <e v="#N/A"/>
    <s v="150050"/>
    <x v="195"/>
    <x v="114"/>
    <x v="14"/>
    <x v="2"/>
    <m/>
    <m/>
    <m/>
    <n v="51094"/>
    <n v="51094"/>
    <m/>
    <m/>
  </r>
  <r>
    <x v="5"/>
    <x v="1"/>
    <s v="No"/>
    <e v="#N/A"/>
    <n v="25"/>
    <m/>
    <m/>
    <m/>
    <e v="#N/A"/>
    <s v="151810"/>
    <x v="196"/>
    <x v="114"/>
    <x v="14"/>
    <x v="2"/>
    <m/>
    <m/>
    <m/>
    <n v="5185"/>
    <n v="5185"/>
    <m/>
    <m/>
  </r>
  <r>
    <x v="5"/>
    <x v="1"/>
    <s v="OK"/>
    <e v="#N/A"/>
    <n v="153"/>
    <m/>
    <m/>
    <m/>
    <e v="#N/A"/>
    <s v="152430"/>
    <x v="197"/>
    <x v="114"/>
    <x v="14"/>
    <x v="2"/>
    <m/>
    <m/>
    <m/>
    <n v="4182"/>
    <n v="4182"/>
    <m/>
    <m/>
  </r>
  <r>
    <x v="5"/>
    <x v="1"/>
    <s v="No"/>
    <e v="#N/A"/>
    <n v="30"/>
    <m/>
    <m/>
    <m/>
    <e v="#N/A"/>
    <s v="150130"/>
    <x v="198"/>
    <x v="115"/>
    <x v="14"/>
    <x v="2"/>
    <m/>
    <m/>
    <m/>
    <n v="18300"/>
    <n v="18300"/>
    <m/>
    <m/>
  </r>
  <r>
    <x v="5"/>
    <x v="1"/>
    <s v="No"/>
    <e v="#N/A"/>
    <n v="1"/>
    <m/>
    <m/>
    <m/>
    <e v="#N/A"/>
    <s v="151380"/>
    <x v="199"/>
    <x v="115"/>
    <x v="14"/>
    <x v="2"/>
    <m/>
    <m/>
    <m/>
    <n v="2841"/>
    <n v="0"/>
    <m/>
    <m/>
  </r>
  <r>
    <x v="5"/>
    <x v="1"/>
    <s v="No"/>
    <e v="#N/A"/>
    <n v="2"/>
    <m/>
    <m/>
    <m/>
    <e v="#N/A"/>
    <s v="152120"/>
    <x v="200"/>
    <x v="115"/>
    <x v="14"/>
    <x v="2"/>
    <m/>
    <m/>
    <m/>
    <n v="3696"/>
    <n v="0"/>
    <m/>
    <m/>
  </r>
  <r>
    <x v="5"/>
    <x v="1"/>
    <s v="No"/>
    <e v="#N/A"/>
    <n v="43"/>
    <m/>
    <m/>
    <m/>
    <e v="#N/A"/>
    <s v="150200"/>
    <x v="201"/>
    <x v="116"/>
    <x v="14"/>
    <x v="2"/>
    <m/>
    <m/>
    <m/>
    <n v="43877"/>
    <n v="20000"/>
    <m/>
    <m/>
  </r>
  <r>
    <x v="5"/>
    <x v="1"/>
    <s v="OK"/>
    <e v="#N/A"/>
    <n v="153"/>
    <m/>
    <m/>
    <m/>
    <e v="#N/A"/>
    <s v="151260"/>
    <x v="202"/>
    <x v="116"/>
    <x v="14"/>
    <x v="2"/>
    <m/>
    <m/>
    <m/>
    <n v="3690"/>
    <n v="3690"/>
    <m/>
    <m/>
  </r>
  <r>
    <x v="5"/>
    <x v="1"/>
    <s v="No"/>
    <e v="#N/A"/>
    <n v="86"/>
    <m/>
    <m/>
    <m/>
    <e v="#N/A"/>
    <s v="151230"/>
    <x v="203"/>
    <x v="116"/>
    <x v="14"/>
    <x v="2"/>
    <m/>
    <m/>
    <m/>
    <n v="7200"/>
    <n v="5512"/>
    <m/>
    <m/>
  </r>
  <r>
    <x v="5"/>
    <x v="1"/>
    <s v="No"/>
    <e v="#N/A"/>
    <n v="17"/>
    <m/>
    <m/>
    <m/>
    <e v="#N/A"/>
    <s v="150201"/>
    <x v="204"/>
    <x v="117"/>
    <x v="14"/>
    <x v="2"/>
    <m/>
    <m/>
    <m/>
    <n v="4319"/>
    <n v="1110.75"/>
    <m/>
    <m/>
  </r>
  <r>
    <x v="5"/>
    <x v="1"/>
    <s v="OK"/>
    <e v="#N/A"/>
    <n v="153"/>
    <m/>
    <m/>
    <m/>
    <e v="#N/A"/>
    <s v="150930"/>
    <x v="205"/>
    <x v="117"/>
    <x v="14"/>
    <x v="2"/>
    <m/>
    <m/>
    <m/>
    <n v="12449"/>
    <n v="12449"/>
    <m/>
    <m/>
  </r>
  <r>
    <x v="5"/>
    <x v="1"/>
    <s v="No"/>
    <e v="#N/A"/>
    <n v="9"/>
    <m/>
    <m/>
    <m/>
    <e v="#N/A"/>
    <s v="151820"/>
    <x v="206"/>
    <x v="117"/>
    <x v="14"/>
    <x v="2"/>
    <m/>
    <m/>
    <m/>
    <n v="6352"/>
    <n v="812.49999999254942"/>
    <m/>
    <m/>
  </r>
  <r>
    <x v="5"/>
    <x v="1"/>
    <s v="OK"/>
    <e v="#N/A"/>
    <n v="153"/>
    <m/>
    <m/>
    <m/>
    <e v="#N/A"/>
    <s v="152930"/>
    <x v="207"/>
    <x v="117"/>
    <x v="14"/>
    <x v="2"/>
    <m/>
    <m/>
    <m/>
    <n v="37935"/>
    <n v="37935"/>
    <m/>
    <m/>
  </r>
  <r>
    <x v="5"/>
    <x v="1"/>
    <s v="No"/>
    <e v="#N/A"/>
    <n v="23"/>
    <m/>
    <m/>
    <m/>
    <e v="#N/A"/>
    <s v="151090"/>
    <x v="208"/>
    <x v="118"/>
    <x v="14"/>
    <x v="2"/>
    <m/>
    <m/>
    <m/>
    <n v="22572"/>
    <n v="16250"/>
    <m/>
    <m/>
  </r>
  <r>
    <x v="5"/>
    <x v="1"/>
    <s v="OK"/>
    <e v="#N/A"/>
    <n v="153"/>
    <m/>
    <m/>
    <m/>
    <e v="#N/A"/>
    <s v="150961"/>
    <x v="209"/>
    <x v="119"/>
    <x v="14"/>
    <x v="2"/>
    <m/>
    <m/>
    <m/>
    <n v="14506"/>
    <n v="14506"/>
    <m/>
    <m/>
  </r>
  <r>
    <x v="5"/>
    <x v="1"/>
    <s v="OK"/>
    <e v="#N/A"/>
    <n v="327"/>
    <m/>
    <m/>
    <m/>
    <e v="#N/A"/>
    <s v="152040"/>
    <x v="210"/>
    <x v="119"/>
    <x v="14"/>
    <x v="2"/>
    <m/>
    <m/>
    <m/>
    <n v="13050"/>
    <n v="13049.999999999925"/>
    <m/>
    <m/>
  </r>
  <r>
    <x v="5"/>
    <x v="1"/>
    <s v="OK"/>
    <e v="#N/A"/>
    <n v="153"/>
    <m/>
    <m/>
    <m/>
    <e v="#N/A"/>
    <s v="152360"/>
    <x v="211"/>
    <x v="119"/>
    <x v="14"/>
    <x v="2"/>
    <m/>
    <m/>
    <m/>
    <n v="24687"/>
    <n v="24687"/>
    <m/>
    <m/>
  </r>
  <r>
    <x v="5"/>
    <x v="1"/>
    <s v="OK"/>
    <e v="#N/A"/>
    <n v="153"/>
    <m/>
    <m/>
    <m/>
    <e v="#N/A"/>
    <s v="150970"/>
    <x v="212"/>
    <x v="120"/>
    <x v="14"/>
    <x v="2"/>
    <m/>
    <m/>
    <m/>
    <n v="55754"/>
    <n v="55754"/>
    <m/>
    <m/>
  </r>
  <r>
    <x v="5"/>
    <x v="1"/>
    <s v="OK"/>
    <e v="#N/A"/>
    <n v="153"/>
    <m/>
    <m/>
    <m/>
    <e v="#N/A"/>
    <s v="151780"/>
    <x v="213"/>
    <x v="121"/>
    <x v="14"/>
    <x v="2"/>
    <m/>
    <m/>
    <m/>
    <n v="40192"/>
    <n v="40192"/>
    <m/>
    <m/>
  </r>
  <r>
    <x v="5"/>
    <x v="1"/>
    <s v="No"/>
    <e v="#N/A"/>
    <n v="84"/>
    <m/>
    <m/>
    <m/>
    <e v="#N/A"/>
    <s v="152580"/>
    <x v="214"/>
    <x v="118"/>
    <x v="14"/>
    <x v="2"/>
    <m/>
    <m/>
    <m/>
    <n v="6882"/>
    <n v="6000"/>
    <m/>
    <m/>
  </r>
  <r>
    <x v="5"/>
    <x v="1"/>
    <s v="OK"/>
    <e v="#N/A"/>
    <n v="153"/>
    <m/>
    <m/>
    <m/>
    <e v="#N/A"/>
    <s v="152850"/>
    <x v="215"/>
    <x v="118"/>
    <x v="14"/>
    <x v="2"/>
    <m/>
    <m/>
    <m/>
    <n v="30141"/>
    <n v="30141"/>
    <m/>
    <m/>
  </r>
  <r>
    <x v="5"/>
    <x v="1"/>
    <s v="No"/>
    <e v="#N/A"/>
    <n v="153"/>
    <m/>
    <m/>
    <m/>
    <e v="#N/A"/>
    <s v="152940"/>
    <x v="216"/>
    <x v="122"/>
    <x v="14"/>
    <x v="2"/>
    <m/>
    <m/>
    <m/>
    <n v="61278"/>
    <n v="61278"/>
    <m/>
    <m/>
  </r>
  <r>
    <x v="5"/>
    <x v="1"/>
    <s v="No"/>
    <e v="#N/A"/>
    <n v="38"/>
    <m/>
    <m/>
    <m/>
    <e v="#N/A"/>
    <s v="150100"/>
    <x v="217"/>
    <x v="123"/>
    <x v="14"/>
    <x v="2"/>
    <m/>
    <m/>
    <m/>
    <n v="30021"/>
    <n v="19500"/>
    <m/>
    <m/>
  </r>
  <r>
    <x v="5"/>
    <x v="1"/>
    <s v="No"/>
    <e v="#N/A"/>
    <n v="59"/>
    <m/>
    <m/>
    <m/>
    <e v="#N/A"/>
    <s v="150610"/>
    <x v="218"/>
    <x v="124"/>
    <x v="14"/>
    <x v="2"/>
    <m/>
    <m/>
    <m/>
    <n v="19849"/>
    <n v="19849"/>
    <m/>
    <m/>
  </r>
  <r>
    <x v="5"/>
    <x v="1"/>
    <s v="No"/>
    <e v="#N/A"/>
    <n v="98"/>
    <m/>
    <m/>
    <m/>
    <e v="#N/A"/>
    <s v="151790"/>
    <x v="219"/>
    <x v="124"/>
    <x v="14"/>
    <x v="2"/>
    <m/>
    <m/>
    <m/>
    <n v="21160"/>
    <n v="21160.000000000222"/>
    <m/>
    <m/>
  </r>
  <r>
    <x v="5"/>
    <x v="1"/>
    <s v="No"/>
    <e v="#N/A"/>
    <n v="6"/>
    <m/>
    <m/>
    <m/>
    <e v="#N/A"/>
    <s v="152650"/>
    <x v="220"/>
    <x v="125"/>
    <x v="14"/>
    <x v="2"/>
    <m/>
    <m/>
    <m/>
    <n v="19286"/>
    <n v="4550"/>
    <m/>
    <m/>
  </r>
  <r>
    <x v="5"/>
    <x v="1"/>
    <s v="No"/>
    <e v="#N/A"/>
    <n v="121"/>
    <m/>
    <m/>
    <m/>
    <e v="#N/A"/>
    <s v="150700"/>
    <x v="221"/>
    <x v="126"/>
    <x v="14"/>
    <x v="2"/>
    <m/>
    <m/>
    <m/>
    <n v="35932"/>
    <n v="35932"/>
    <m/>
    <m/>
  </r>
  <r>
    <x v="5"/>
    <x v="1"/>
    <s v="No"/>
    <e v="#N/A"/>
    <n v="111"/>
    <m/>
    <m/>
    <m/>
    <e v="#N/A"/>
    <s v="152370"/>
    <x v="222"/>
    <x v="126"/>
    <x v="14"/>
    <x v="2"/>
    <m/>
    <m/>
    <m/>
    <n v="15846"/>
    <n v="15846"/>
    <m/>
    <m/>
  </r>
  <r>
    <x v="5"/>
    <x v="1"/>
    <s v="No"/>
    <e v="#N/A"/>
    <n v="89"/>
    <m/>
    <m/>
    <m/>
    <e v="#N/A"/>
    <s v="150710"/>
    <x v="223"/>
    <x v="121"/>
    <x v="14"/>
    <x v="2"/>
    <m/>
    <m/>
    <m/>
    <n v="16552"/>
    <n v="16552"/>
    <m/>
    <m/>
  </r>
  <r>
    <x v="5"/>
    <x v="1"/>
    <s v="OK"/>
    <e v="#N/A"/>
    <n v="120"/>
    <m/>
    <m/>
    <m/>
    <e v="#N/A"/>
    <s v="152350"/>
    <x v="224"/>
    <x v="125"/>
    <x v="14"/>
    <x v="2"/>
    <m/>
    <m/>
    <m/>
    <n v="31670"/>
    <n v="31670"/>
    <m/>
    <m/>
  </r>
  <r>
    <x v="5"/>
    <x v="1"/>
    <s v="No"/>
    <e v="#N/A"/>
    <n v="87"/>
    <m/>
    <m/>
    <m/>
    <e v="#N/A"/>
    <s v="151150"/>
    <x v="225"/>
    <x v="126"/>
    <x v="14"/>
    <x v="2"/>
    <m/>
    <m/>
    <m/>
    <n v="20659"/>
    <n v="20659"/>
    <m/>
    <m/>
  </r>
  <r>
    <x v="5"/>
    <x v="1"/>
    <s v="No"/>
    <e v="#N/A"/>
    <n v="52"/>
    <m/>
    <m/>
    <m/>
    <e v="#N/A"/>
    <s v="151190"/>
    <x v="226"/>
    <x v="127"/>
    <x v="14"/>
    <x v="2"/>
    <m/>
    <m/>
    <m/>
    <n v="28413"/>
    <n v="20500"/>
    <m/>
    <m/>
  </r>
  <r>
    <x v="5"/>
    <x v="1"/>
    <s v="OK"/>
    <e v="#N/A"/>
    <n v="153"/>
    <m/>
    <m/>
    <m/>
    <e v="#N/A"/>
    <s v="151490"/>
    <x v="227"/>
    <x v="127"/>
    <x v="14"/>
    <x v="2"/>
    <m/>
    <m/>
    <m/>
    <n v="27828"/>
    <n v="27828"/>
    <m/>
    <m/>
  </r>
  <r>
    <x v="5"/>
    <x v="1"/>
    <s v="No"/>
    <e v="#N/A"/>
    <n v="26"/>
    <m/>
    <m/>
    <m/>
    <e v="#N/A"/>
    <s v="152330"/>
    <x v="228"/>
    <x v="124"/>
    <x v="14"/>
    <x v="2"/>
    <m/>
    <m/>
    <m/>
    <n v="22323"/>
    <n v="5200"/>
    <m/>
    <m/>
  </r>
  <r>
    <x v="5"/>
    <x v="1"/>
    <s v="No"/>
    <e v="#N/A"/>
    <n v="82"/>
    <m/>
    <m/>
    <m/>
    <e v="#N/A"/>
    <s v="160220"/>
    <x v="229"/>
    <x v="128"/>
    <x v="15"/>
    <x v="2"/>
    <m/>
    <m/>
    <m/>
    <n v="26681"/>
    <n v="23104.51000000149"/>
    <m/>
    <m/>
  </r>
  <r>
    <x v="5"/>
    <x v="1"/>
    <s v="OK"/>
    <e v="#N/A"/>
    <n v="153"/>
    <m/>
    <m/>
    <m/>
    <s v="Yes"/>
    <s v="160230"/>
    <x v="230"/>
    <x v="129"/>
    <x v="15"/>
    <x v="2"/>
    <m/>
    <m/>
    <m/>
    <n v="140094"/>
    <n v="140094"/>
    <m/>
    <m/>
  </r>
  <r>
    <x v="5"/>
    <x v="1"/>
    <s v="OK"/>
    <e v="#N/A"/>
    <n v="153"/>
    <m/>
    <m/>
    <m/>
    <e v="#N/A"/>
    <s v="160250"/>
    <x v="231"/>
    <x v="130"/>
    <x v="15"/>
    <x v="2"/>
    <m/>
    <m/>
    <m/>
    <n v="131510"/>
    <n v="131510"/>
    <m/>
    <m/>
  </r>
  <r>
    <x v="5"/>
    <x v="1"/>
    <s v="OK"/>
    <e v="#N/A"/>
    <n v="153"/>
    <m/>
    <m/>
    <m/>
    <e v="#N/A"/>
    <s v="160270"/>
    <x v="232"/>
    <x v="131"/>
    <x v="15"/>
    <x v="2"/>
    <m/>
    <m/>
    <m/>
    <n v="57661"/>
    <n v="57661"/>
    <m/>
    <m/>
  </r>
  <r>
    <x v="5"/>
    <x v="1"/>
    <s v="No"/>
    <e v="#N/A"/>
    <n v="135"/>
    <m/>
    <m/>
    <m/>
    <e v="#N/A"/>
    <s v="160290"/>
    <x v="233"/>
    <x v="132"/>
    <x v="15"/>
    <x v="2"/>
    <m/>
    <m/>
    <m/>
    <n v="23844"/>
    <n v="22344"/>
    <m/>
    <m/>
  </r>
  <r>
    <x v="5"/>
    <x v="1"/>
    <s v="No"/>
    <e v="#N/A"/>
    <n v="78"/>
    <m/>
    <m/>
    <m/>
    <e v="#N/A"/>
    <s v="160320"/>
    <x v="234"/>
    <x v="133"/>
    <x v="15"/>
    <x v="2"/>
    <m/>
    <m/>
    <m/>
    <n v="71680"/>
    <n v="48760"/>
    <m/>
    <m/>
  </r>
  <r>
    <x v="5"/>
    <x v="1"/>
    <s v="No"/>
    <e v="#N/A"/>
    <n v="153"/>
    <m/>
    <m/>
    <m/>
    <e v="#N/A"/>
    <s v="160330"/>
    <x v="235"/>
    <x v="134"/>
    <x v="15"/>
    <x v="2"/>
    <m/>
    <m/>
    <m/>
    <n v="58860"/>
    <n v="58860"/>
    <m/>
    <m/>
  </r>
  <r>
    <x v="5"/>
    <x v="1"/>
    <s v="OK"/>
    <e v="#N/A"/>
    <n v="153"/>
    <m/>
    <m/>
    <m/>
    <e v="#N/A"/>
    <s v="160380"/>
    <x v="236"/>
    <x v="135"/>
    <x v="15"/>
    <x v="2"/>
    <m/>
    <m/>
    <m/>
    <n v="43523"/>
    <n v="43523"/>
    <m/>
    <m/>
  </r>
  <r>
    <x v="5"/>
    <x v="1"/>
    <s v="No"/>
    <e v="#N/A"/>
    <n v="22"/>
    <m/>
    <m/>
    <m/>
    <e v="#N/A"/>
    <s v="161410"/>
    <x v="237"/>
    <x v="136"/>
    <x v="15"/>
    <x v="2"/>
    <m/>
    <m/>
    <m/>
    <n v="30771"/>
    <n v="6500"/>
    <m/>
    <m/>
  </r>
  <r>
    <x v="5"/>
    <x v="1"/>
    <s v="OK"/>
    <e v="#N/A"/>
    <n v="153"/>
    <m/>
    <m/>
    <m/>
    <e v="#N/A"/>
    <s v="161020"/>
    <x v="238"/>
    <x v="137"/>
    <x v="15"/>
    <x v="2"/>
    <m/>
    <m/>
    <m/>
    <n v="64436"/>
    <n v="64436"/>
    <m/>
    <m/>
  </r>
  <r>
    <x v="5"/>
    <x v="1"/>
    <s v="No"/>
    <e v="#N/A"/>
    <n v="67"/>
    <m/>
    <m/>
    <m/>
    <e v="#N/A"/>
    <s v="161411"/>
    <x v="239"/>
    <x v="138"/>
    <x v="15"/>
    <x v="2"/>
    <m/>
    <m/>
    <m/>
    <n v="43203"/>
    <n v="19500"/>
    <m/>
    <m/>
  </r>
  <r>
    <x v="5"/>
    <x v="1"/>
    <s v="OK"/>
    <e v="#N/A"/>
    <n v="153"/>
    <m/>
    <m/>
    <m/>
    <e v="#N/A"/>
    <s v="160280"/>
    <x v="240"/>
    <x v="139"/>
    <x v="15"/>
    <x v="2"/>
    <m/>
    <m/>
    <m/>
    <n v="67985.02"/>
    <n v="67985.02"/>
    <m/>
    <m/>
  </r>
  <r>
    <x v="5"/>
    <x v="1"/>
    <s v="OK"/>
    <e v="#N/A"/>
    <n v="324"/>
    <m/>
    <m/>
    <m/>
    <e v="#N/A"/>
    <s v="162090"/>
    <x v="241"/>
    <x v="140"/>
    <x v="15"/>
    <x v="2"/>
    <m/>
    <m/>
    <m/>
    <n v="27781"/>
    <n v="27781.000000003576"/>
    <m/>
    <m/>
  </r>
  <r>
    <x v="5"/>
    <x v="1"/>
    <s v="No"/>
    <e v="#N/A"/>
    <n v="19"/>
    <m/>
    <m/>
    <m/>
    <e v="#N/A"/>
    <s v="160620"/>
    <x v="242"/>
    <x v="141"/>
    <x v="15"/>
    <x v="2"/>
    <m/>
    <m/>
    <m/>
    <n v="26639"/>
    <n v="6000"/>
    <m/>
    <m/>
  </r>
  <r>
    <x v="5"/>
    <x v="1"/>
    <s v="No"/>
    <s v="LLF"/>
    <n v="101"/>
    <m/>
    <m/>
    <m/>
    <s v="Yes"/>
    <s v="160780"/>
    <x v="243"/>
    <x v="142"/>
    <x v="15"/>
    <x v="2"/>
    <m/>
    <m/>
    <m/>
    <n v="45250"/>
    <n v="45250"/>
    <m/>
    <m/>
  </r>
  <r>
    <x v="5"/>
    <x v="1"/>
    <s v="No"/>
    <e v="#N/A"/>
    <n v="68"/>
    <m/>
    <m/>
    <m/>
    <e v="#N/A"/>
    <s v="160310"/>
    <x v="244"/>
    <x v="141"/>
    <x v="15"/>
    <x v="2"/>
    <m/>
    <m/>
    <m/>
    <n v="6052"/>
    <n v="2520"/>
    <m/>
    <m/>
  </r>
  <r>
    <x v="5"/>
    <x v="1"/>
    <s v="No"/>
    <e v="#N/A"/>
    <n v="76"/>
    <m/>
    <m/>
    <m/>
    <e v="#N/A"/>
    <s v="161330"/>
    <x v="245"/>
    <x v="142"/>
    <x v="15"/>
    <x v="2"/>
    <m/>
    <m/>
    <m/>
    <n v="9431"/>
    <n v="9431"/>
    <m/>
    <m/>
  </r>
  <r>
    <x v="5"/>
    <x v="1"/>
    <s v="No"/>
    <e v="#N/A"/>
    <n v="32"/>
    <m/>
    <m/>
    <m/>
    <e v="#N/A"/>
    <s v="160900"/>
    <x v="246"/>
    <x v="141"/>
    <x v="15"/>
    <x v="2"/>
    <m/>
    <m/>
    <m/>
    <n v="57320"/>
    <n v="27000"/>
    <m/>
    <m/>
  </r>
  <r>
    <x v="5"/>
    <x v="1"/>
    <s v="No"/>
    <e v="#N/A"/>
    <n v="7"/>
    <m/>
    <m/>
    <m/>
    <e v="#N/A"/>
    <s v="161350"/>
    <x v="247"/>
    <x v="141"/>
    <x v="15"/>
    <x v="2"/>
    <m/>
    <m/>
    <m/>
    <n v="12450"/>
    <n v="6000"/>
    <m/>
    <m/>
  </r>
  <r>
    <x v="5"/>
    <x v="1"/>
    <s v="No"/>
    <e v="#N/A"/>
    <n v="50"/>
    <m/>
    <m/>
    <m/>
    <e v="#N/A"/>
    <s v="162920"/>
    <x v="248"/>
    <x v="141"/>
    <x v="15"/>
    <x v="2"/>
    <m/>
    <m/>
    <m/>
    <n v="14410"/>
    <n v="7500"/>
    <m/>
    <m/>
  </r>
  <r>
    <x v="5"/>
    <x v="1"/>
    <s v="OK"/>
    <e v="#N/A"/>
    <n v="153"/>
    <m/>
    <m/>
    <m/>
    <e v="#N/A"/>
    <s v="161770"/>
    <x v="250"/>
    <x v="144"/>
    <x v="15"/>
    <x v="2"/>
    <m/>
    <m/>
    <m/>
    <n v="25690.080000000002"/>
    <n v="25690.080000000002"/>
    <m/>
    <m/>
  </r>
  <r>
    <x v="5"/>
    <x v="1"/>
    <s v="OK"/>
    <s v="LLF"/>
    <n v="153"/>
    <m/>
    <m/>
    <m/>
    <e v="#N/A"/>
    <s v="162960"/>
    <x v="251"/>
    <x v="145"/>
    <x v="15"/>
    <x v="2"/>
    <m/>
    <m/>
    <m/>
    <n v="65863"/>
    <n v="65863"/>
    <m/>
    <m/>
  </r>
  <r>
    <x v="5"/>
    <x v="1"/>
    <s v="OK"/>
    <e v="#N/A"/>
    <n v="153"/>
    <m/>
    <m/>
    <m/>
    <e v="#N/A"/>
    <s v="170390"/>
    <x v="252"/>
    <x v="146"/>
    <x v="17"/>
    <x v="2"/>
    <m/>
    <m/>
    <m/>
    <n v="77112"/>
    <n v="77112"/>
    <m/>
    <m/>
  </r>
  <r>
    <x v="5"/>
    <x v="1"/>
    <s v="OK"/>
    <e v="#N/A"/>
    <n v="153"/>
    <m/>
    <m/>
    <m/>
    <e v="#N/A"/>
    <s v="170450"/>
    <x v="253"/>
    <x v="147"/>
    <x v="17"/>
    <x v="2"/>
    <m/>
    <m/>
    <m/>
    <n v="19672"/>
    <n v="19672"/>
    <m/>
    <m/>
  </r>
  <r>
    <x v="5"/>
    <x v="1"/>
    <s v="No"/>
    <e v="#N/A"/>
    <n v="13"/>
    <m/>
    <m/>
    <m/>
    <e v="#N/A"/>
    <s v="172520"/>
    <x v="254"/>
    <x v="147"/>
    <x v="17"/>
    <x v="2"/>
    <m/>
    <m/>
    <m/>
    <n v="6230"/>
    <n v="3000"/>
    <m/>
    <m/>
  </r>
  <r>
    <x v="5"/>
    <x v="1"/>
    <s v="No"/>
    <e v="#N/A"/>
    <n v="27"/>
    <m/>
    <m/>
    <m/>
    <e v="#N/A"/>
    <s v="170600"/>
    <x v="255"/>
    <x v="148"/>
    <x v="17"/>
    <x v="2"/>
    <m/>
    <m/>
    <m/>
    <n v="21556"/>
    <n v="0"/>
    <m/>
    <m/>
  </r>
  <r>
    <x v="5"/>
    <x v="1"/>
    <s v="OK"/>
    <e v="#N/A"/>
    <n v="153"/>
    <m/>
    <m/>
    <m/>
    <e v="#N/A"/>
    <s v="171950"/>
    <x v="256"/>
    <x v="148"/>
    <x v="17"/>
    <x v="2"/>
    <m/>
    <m/>
    <m/>
    <n v="6386"/>
    <n v="6386"/>
    <m/>
    <m/>
  </r>
  <r>
    <x v="5"/>
    <x v="1"/>
    <s v="OK"/>
    <e v="#N/A"/>
    <n v="153"/>
    <m/>
    <m/>
    <m/>
    <e v="#N/A"/>
    <s v="171910"/>
    <x v="257"/>
    <x v="148"/>
    <x v="17"/>
    <x v="2"/>
    <m/>
    <m/>
    <m/>
    <n v="23273"/>
    <n v="23273"/>
    <m/>
    <m/>
  </r>
  <r>
    <x v="5"/>
    <x v="1"/>
    <s v="OK"/>
    <e v="#N/A"/>
    <n v="142"/>
    <m/>
    <m/>
    <m/>
    <e v="#N/A"/>
    <s v="170712"/>
    <x v="258"/>
    <x v="149"/>
    <x v="17"/>
    <x v="2"/>
    <m/>
    <m/>
    <m/>
    <n v="2944"/>
    <n v="2944"/>
    <m/>
    <m/>
  </r>
  <r>
    <x v="5"/>
    <x v="1"/>
    <s v="No"/>
    <e v="#N/A"/>
    <n v="137"/>
    <m/>
    <m/>
    <m/>
    <e v="#N/A"/>
    <s v="172030"/>
    <x v="259"/>
    <x v="149"/>
    <x v="17"/>
    <x v="2"/>
    <m/>
    <m/>
    <m/>
    <n v="50969"/>
    <n v="49866.779999999329"/>
    <m/>
    <m/>
  </r>
  <r>
    <x v="5"/>
    <x v="1"/>
    <s v="OK"/>
    <e v="#N/A"/>
    <n v="153"/>
    <m/>
    <m/>
    <m/>
    <e v="#N/A"/>
    <s v="172510"/>
    <x v="260"/>
    <x v="149"/>
    <x v="17"/>
    <x v="2"/>
    <m/>
    <m/>
    <m/>
    <n v="10795"/>
    <n v="10795"/>
    <m/>
    <m/>
  </r>
  <r>
    <x v="5"/>
    <x v="1"/>
    <s v="OK"/>
    <e v="#N/A"/>
    <n v="133"/>
    <m/>
    <m/>
    <m/>
    <e v="#N/A"/>
    <s v="170760"/>
    <x v="261"/>
    <x v="150"/>
    <x v="17"/>
    <x v="2"/>
    <m/>
    <m/>
    <m/>
    <n v="19074"/>
    <n v="17176"/>
    <m/>
    <m/>
  </r>
  <r>
    <x v="5"/>
    <x v="1"/>
    <s v="OK"/>
    <e v="#N/A"/>
    <n v="153"/>
    <m/>
    <m/>
    <m/>
    <e v="#N/A"/>
    <s v="172910"/>
    <x v="262"/>
    <x v="150"/>
    <x v="17"/>
    <x v="2"/>
    <m/>
    <m/>
    <m/>
    <n v="20876"/>
    <n v="20876"/>
    <m/>
    <m/>
  </r>
  <r>
    <x v="5"/>
    <x v="1"/>
    <s v="No"/>
    <e v="#N/A"/>
    <n v="95"/>
    <m/>
    <m/>
    <m/>
    <e v="#N/A"/>
    <s v="171840"/>
    <x v="263"/>
    <x v="150"/>
    <x v="17"/>
    <x v="2"/>
    <m/>
    <m/>
    <m/>
    <n v="16105"/>
    <n v="10200"/>
    <m/>
    <m/>
  </r>
  <r>
    <x v="5"/>
    <x v="1"/>
    <s v="No"/>
    <e v="#N/A"/>
    <n v="116"/>
    <m/>
    <m/>
    <m/>
    <e v="#N/A"/>
    <s v="170840"/>
    <x v="264"/>
    <x v="151"/>
    <x v="17"/>
    <x v="2"/>
    <m/>
    <m/>
    <m/>
    <n v="14802"/>
    <n v="13322"/>
    <m/>
    <m/>
  </r>
  <r>
    <x v="5"/>
    <x v="1"/>
    <s v="No"/>
    <e v="#N/A"/>
    <n v="90"/>
    <m/>
    <m/>
    <m/>
    <e v="#N/A"/>
    <s v="172980"/>
    <x v="265"/>
    <x v="151"/>
    <x v="17"/>
    <x v="2"/>
    <m/>
    <m/>
    <m/>
    <n v="11966"/>
    <n v="11966"/>
    <m/>
    <m/>
  </r>
  <r>
    <x v="5"/>
    <x v="1"/>
    <s v="No"/>
    <e v="#N/A"/>
    <n v="64"/>
    <m/>
    <m/>
    <m/>
    <e v="#N/A"/>
    <s v="170940"/>
    <x v="266"/>
    <x v="151"/>
    <x v="17"/>
    <x v="2"/>
    <m/>
    <m/>
    <m/>
    <n v="1303"/>
    <n v="992"/>
    <m/>
    <m/>
  </r>
  <r>
    <x v="5"/>
    <x v="1"/>
    <s v="OK"/>
    <s v="LLF"/>
    <n v="153"/>
    <m/>
    <m/>
    <m/>
    <e v="#N/A"/>
    <s v="170880"/>
    <x v="267"/>
    <x v="152"/>
    <x v="17"/>
    <x v="2"/>
    <m/>
    <m/>
    <m/>
    <n v="76748"/>
    <n v="76748"/>
    <m/>
    <m/>
  </r>
  <r>
    <x v="5"/>
    <x v="1"/>
    <s v="OK"/>
    <e v="#N/A"/>
    <n v="153"/>
    <m/>
    <m/>
    <m/>
    <e v="#N/A"/>
    <s v="171041"/>
    <x v="268"/>
    <x v="147"/>
    <x v="17"/>
    <x v="2"/>
    <m/>
    <m/>
    <m/>
    <n v="19137"/>
    <n v="19137"/>
    <m/>
    <m/>
  </r>
  <r>
    <x v="5"/>
    <x v="1"/>
    <s v="OK"/>
    <e v="#N/A"/>
    <n v="153"/>
    <m/>
    <m/>
    <m/>
    <e v="#N/A"/>
    <s v="172140"/>
    <x v="269"/>
    <x v="147"/>
    <x v="17"/>
    <x v="2"/>
    <m/>
    <m/>
    <m/>
    <n v="12652"/>
    <n v="12652"/>
    <m/>
    <m/>
  </r>
  <r>
    <x v="5"/>
    <x v="1"/>
    <s v="No"/>
    <e v="#N/A"/>
    <n v="153"/>
    <m/>
    <m/>
    <m/>
    <e v="#N/A"/>
    <s v="172290"/>
    <x v="270"/>
    <x v="153"/>
    <x v="17"/>
    <x v="2"/>
    <m/>
    <m/>
    <m/>
    <n v="70983"/>
    <n v="70983"/>
    <m/>
    <m/>
  </r>
  <r>
    <x v="5"/>
    <x v="1"/>
    <s v="OK"/>
    <e v="#N/A"/>
    <n v="153"/>
    <m/>
    <m/>
    <m/>
    <e v="#N/A"/>
    <s v="180400"/>
    <x v="271"/>
    <x v="154"/>
    <x v="18"/>
    <x v="2"/>
    <m/>
    <m/>
    <m/>
    <n v="9464"/>
    <n v="9464"/>
    <m/>
    <m/>
  </r>
  <r>
    <x v="5"/>
    <x v="1"/>
    <s v="No"/>
    <e v="#N/A"/>
    <n v="153"/>
    <m/>
    <m/>
    <m/>
    <e v="#N/A"/>
    <s v="180640"/>
    <x v="272"/>
    <x v="155"/>
    <x v="18"/>
    <x v="2"/>
    <m/>
    <m/>
    <m/>
    <n v="15729"/>
    <n v="15729"/>
    <m/>
    <m/>
  </r>
  <r>
    <x v="5"/>
    <x v="1"/>
    <s v="OK"/>
    <e v="#N/A"/>
    <n v="153"/>
    <m/>
    <m/>
    <m/>
    <e v="#N/A"/>
    <s v="180830"/>
    <x v="273"/>
    <x v="156"/>
    <x v="18"/>
    <x v="2"/>
    <m/>
    <m/>
    <m/>
    <n v="146948"/>
    <n v="146948"/>
    <m/>
    <m/>
  </r>
  <r>
    <x v="5"/>
    <x v="1"/>
    <s v="OK"/>
    <e v="#N/A"/>
    <n v="153"/>
    <m/>
    <m/>
    <m/>
    <e v="#N/A"/>
    <s v="180870"/>
    <x v="274"/>
    <x v="157"/>
    <x v="18"/>
    <x v="2"/>
    <m/>
    <m/>
    <m/>
    <n v="64989"/>
    <n v="64989"/>
    <m/>
    <m/>
  </r>
  <r>
    <x v="5"/>
    <x v="1"/>
    <s v="No"/>
    <e v="#N/A"/>
    <n v="126"/>
    <m/>
    <m/>
    <m/>
    <e v="#N/A"/>
    <s v="181160"/>
    <x v="276"/>
    <x v="154"/>
    <x v="18"/>
    <x v="2"/>
    <m/>
    <m/>
    <m/>
    <n v="48351"/>
    <n v="48351"/>
    <m/>
    <m/>
  </r>
  <r>
    <x v="5"/>
    <x v="1"/>
    <s v="OK"/>
    <e v="#N/A"/>
    <n v="153"/>
    <m/>
    <m/>
    <m/>
    <e v="#N/A"/>
    <s v="181310"/>
    <x v="277"/>
    <x v="154"/>
    <x v="18"/>
    <x v="2"/>
    <m/>
    <m/>
    <m/>
    <n v="8474"/>
    <n v="8474"/>
    <m/>
    <m/>
  </r>
  <r>
    <x v="5"/>
    <x v="1"/>
    <s v="No"/>
    <e v="#N/A"/>
    <n v="21"/>
    <m/>
    <m/>
    <m/>
    <e v="#N/A"/>
    <s v="181360"/>
    <x v="278"/>
    <x v="158"/>
    <x v="18"/>
    <x v="2"/>
    <m/>
    <m/>
    <m/>
    <n v="49875"/>
    <n v="22400"/>
    <m/>
    <m/>
  </r>
  <r>
    <x v="5"/>
    <x v="1"/>
    <s v="OK"/>
    <e v="#N/A"/>
    <n v="153"/>
    <m/>
    <m/>
    <m/>
    <e v="#N/A"/>
    <s v="181420"/>
    <x v="279"/>
    <x v="159"/>
    <x v="18"/>
    <x v="2"/>
    <m/>
    <m/>
    <m/>
    <n v="24055.439999999999"/>
    <n v="24055.439999999999"/>
    <m/>
    <m/>
  </r>
  <r>
    <x v="5"/>
    <x v="1"/>
    <s v="No"/>
    <e v="#N/A"/>
    <n v="119"/>
    <m/>
    <m/>
    <m/>
    <e v="#N/A"/>
    <s v="181530"/>
    <x v="280"/>
    <x v="154"/>
    <x v="18"/>
    <x v="2"/>
    <m/>
    <m/>
    <m/>
    <n v="86662"/>
    <n v="61700"/>
    <m/>
    <m/>
  </r>
  <r>
    <x v="5"/>
    <x v="1"/>
    <s v="OK"/>
    <e v="#N/A"/>
    <n v="153"/>
    <m/>
    <m/>
    <m/>
    <e v="#N/A"/>
    <s v="181535"/>
    <x v="281"/>
    <x v="154"/>
    <x v="18"/>
    <x v="2"/>
    <m/>
    <m/>
    <m/>
    <n v="65979"/>
    <n v="65979"/>
    <m/>
    <m/>
  </r>
  <r>
    <x v="5"/>
    <x v="1"/>
    <s v="No"/>
    <e v="#N/A"/>
    <n v="72"/>
    <m/>
    <m/>
    <m/>
    <e v="#N/A"/>
    <s v="181540"/>
    <x v="282"/>
    <x v="154"/>
    <x v="18"/>
    <x v="2"/>
    <m/>
    <m/>
    <m/>
    <n v="34744"/>
    <n v="22175.519999995828"/>
    <m/>
    <m/>
  </r>
  <r>
    <x v="5"/>
    <x v="1"/>
    <s v="No"/>
    <e v="#N/A"/>
    <n v="37"/>
    <m/>
    <m/>
    <m/>
    <e v="#N/A"/>
    <s v="182390"/>
    <x v="283"/>
    <x v="160"/>
    <x v="18"/>
    <x v="2"/>
    <m/>
    <m/>
    <m/>
    <n v="17944"/>
    <n v="7800"/>
    <m/>
    <m/>
  </r>
  <r>
    <x v="5"/>
    <x v="1"/>
    <s v="OK"/>
    <e v="#N/A"/>
    <n v="153"/>
    <m/>
    <m/>
    <m/>
    <e v="#N/A"/>
    <s v="182490"/>
    <x v="284"/>
    <x v="159"/>
    <x v="18"/>
    <x v="2"/>
    <m/>
    <m/>
    <m/>
    <n v="21828"/>
    <n v="21828"/>
    <m/>
    <m/>
  </r>
  <r>
    <x v="5"/>
    <x v="1"/>
    <s v="No"/>
    <e v="#N/A"/>
    <n v="136"/>
    <m/>
    <m/>
    <m/>
    <e v="#N/A"/>
    <s v="182571"/>
    <x v="285"/>
    <x v="160"/>
    <x v="18"/>
    <x v="2"/>
    <m/>
    <m/>
    <m/>
    <n v="8866"/>
    <n v="8866"/>
    <m/>
    <m/>
  </r>
  <r>
    <x v="5"/>
    <x v="1"/>
    <s v="No"/>
    <e v="#N/A"/>
    <n v="65"/>
    <m/>
    <m/>
    <m/>
    <e v="#N/A"/>
    <s v="182590"/>
    <x v="286"/>
    <x v="155"/>
    <x v="18"/>
    <x v="2"/>
    <m/>
    <m/>
    <m/>
    <n v="20817"/>
    <n v="20817"/>
    <m/>
    <m/>
  </r>
  <r>
    <x v="5"/>
    <x v="1"/>
    <s v="OK"/>
    <e v="#N/A"/>
    <n v="153"/>
    <m/>
    <m/>
    <m/>
    <e v="#N/A"/>
    <s v="182610"/>
    <x v="287"/>
    <x v="160"/>
    <x v="18"/>
    <x v="2"/>
    <m/>
    <m/>
    <m/>
    <n v="26928"/>
    <n v="26928"/>
    <m/>
    <m/>
  </r>
  <r>
    <x v="5"/>
    <x v="1"/>
    <s v="OK"/>
    <e v="#N/A"/>
    <n v="153"/>
    <m/>
    <m/>
    <m/>
    <e v="#N/A"/>
    <s v="182861"/>
    <x v="288"/>
    <x v="159"/>
    <x v="18"/>
    <x v="2"/>
    <m/>
    <m/>
    <m/>
    <n v="21372"/>
    <n v="21372"/>
    <m/>
    <m/>
  </r>
  <r>
    <x v="5"/>
    <x v="1"/>
    <s v="No"/>
    <s v="LLF"/>
    <n v="113"/>
    <m/>
    <m/>
    <m/>
    <e v="#N/A"/>
    <s v="202461"/>
    <x v="289"/>
    <x v="161"/>
    <x v="19"/>
    <x v="2"/>
    <m/>
    <m/>
    <m/>
    <n v="52909"/>
    <n v="52909"/>
    <m/>
    <m/>
  </r>
  <r>
    <x v="5"/>
    <x v="1"/>
    <s v="No"/>
    <e v="#N/A"/>
    <n v="108"/>
    <m/>
    <m/>
    <m/>
    <e v="#N/A"/>
    <s v="200590"/>
    <x v="290"/>
    <x v="162"/>
    <x v="19"/>
    <x v="2"/>
    <m/>
    <m/>
    <m/>
    <n v="33361"/>
    <n v="20000"/>
    <m/>
    <m/>
  </r>
  <r>
    <x v="5"/>
    <x v="1"/>
    <s v="OK"/>
    <e v="#N/A"/>
    <n v="153"/>
    <m/>
    <m/>
    <m/>
    <e v="#N/A"/>
    <s v="202950"/>
    <x v="291"/>
    <x v="163"/>
    <x v="19"/>
    <x v="2"/>
    <m/>
    <m/>
    <m/>
    <n v="33092"/>
    <n v="33092"/>
    <m/>
    <m/>
  </r>
  <r>
    <x v="5"/>
    <x v="1"/>
    <s v="OK"/>
    <e v="#N/A"/>
    <n v="153"/>
    <m/>
    <m/>
    <m/>
    <e v="#N/A"/>
    <s v="200941"/>
    <x v="292"/>
    <x v="164"/>
    <x v="19"/>
    <x v="2"/>
    <m/>
    <m/>
    <m/>
    <n v="20200"/>
    <n v="20200"/>
    <m/>
    <m/>
  </r>
  <r>
    <x v="5"/>
    <x v="1"/>
    <s v="No"/>
    <e v="#N/A"/>
    <n v="54"/>
    <m/>
    <m/>
    <m/>
    <s v="Yes"/>
    <s v="201510"/>
    <x v="293"/>
    <x v="165"/>
    <x v="19"/>
    <x v="2"/>
    <m/>
    <m/>
    <m/>
    <n v="44703"/>
    <n v="36500"/>
    <m/>
    <m/>
  </r>
  <r>
    <x v="5"/>
    <x v="1"/>
    <s v="No"/>
    <e v="#N/A"/>
    <n v="96"/>
    <m/>
    <m/>
    <m/>
    <e v="#N/A"/>
    <s v="201702"/>
    <x v="294"/>
    <x v="166"/>
    <x v="19"/>
    <x v="2"/>
    <m/>
    <m/>
    <m/>
    <n v="55588"/>
    <n v="49200"/>
    <m/>
    <m/>
  </r>
  <r>
    <x v="5"/>
    <x v="1"/>
    <s v="OK"/>
    <e v="#N/A"/>
    <n v="134"/>
    <m/>
    <m/>
    <m/>
    <e v="#N/A"/>
    <s v="201680"/>
    <x v="295"/>
    <x v="167"/>
    <x v="19"/>
    <x v="2"/>
    <m/>
    <m/>
    <m/>
    <n v="33801"/>
    <n v="33801"/>
    <m/>
    <m/>
  </r>
  <r>
    <x v="5"/>
    <x v="1"/>
    <s v="OK"/>
    <s v="LLF"/>
    <n v="153"/>
    <m/>
    <m/>
    <m/>
    <e v="#N/A"/>
    <s v="201712"/>
    <x v="296"/>
    <x v="168"/>
    <x v="19"/>
    <x v="2"/>
    <m/>
    <m/>
    <m/>
    <n v="52547"/>
    <n v="52547"/>
    <m/>
    <m/>
  </r>
  <r>
    <x v="5"/>
    <x v="1"/>
    <s v="No"/>
    <e v="#N/A"/>
    <n v="24"/>
    <m/>
    <m/>
    <m/>
    <e v="#N/A"/>
    <s v="201700"/>
    <x v="297"/>
    <x v="169"/>
    <x v="19"/>
    <x v="2"/>
    <m/>
    <m/>
    <m/>
    <n v="34518"/>
    <n v="15000"/>
    <m/>
    <m/>
  </r>
  <r>
    <x v="5"/>
    <x v="1"/>
    <s v="No"/>
    <e v="#N/A"/>
    <n v="36"/>
    <m/>
    <m/>
    <m/>
    <e v="#N/A"/>
    <s v="201701"/>
    <x v="298"/>
    <x v="170"/>
    <x v="19"/>
    <x v="2"/>
    <m/>
    <m/>
    <m/>
    <n v="49246"/>
    <n v="18000"/>
    <m/>
    <m/>
  </r>
  <r>
    <x v="5"/>
    <x v="1"/>
    <s v="No"/>
    <s v="LLF"/>
    <n v="331"/>
    <m/>
    <m/>
    <m/>
    <e v="#N/A"/>
    <s v="201711"/>
    <x v="300"/>
    <x v="171"/>
    <x v="19"/>
    <x v="2"/>
    <m/>
    <m/>
    <m/>
    <n v="54734"/>
    <n v="54734"/>
    <m/>
    <m/>
  </r>
  <r>
    <x v="5"/>
    <x v="1"/>
    <s v="OK"/>
    <e v="#N/A"/>
    <n v="153"/>
    <m/>
    <m/>
    <m/>
    <e v="#N/A"/>
    <s v="201713"/>
    <x v="301"/>
    <x v="172"/>
    <x v="19"/>
    <x v="2"/>
    <m/>
    <m/>
    <m/>
    <n v="74391"/>
    <n v="74391"/>
    <m/>
    <m/>
  </r>
  <r>
    <x v="5"/>
    <x v="1"/>
    <s v="No"/>
    <e v="#N/A"/>
    <n v="42"/>
    <m/>
    <m/>
    <m/>
    <e v="#N/A"/>
    <s v="201730"/>
    <x v="303"/>
    <x v="173"/>
    <x v="19"/>
    <x v="2"/>
    <m/>
    <m/>
    <m/>
    <n v="21185"/>
    <n v="15900"/>
    <m/>
    <m/>
  </r>
  <r>
    <x v="5"/>
    <x v="1"/>
    <s v="No"/>
    <e v="#N/A"/>
    <n v="15"/>
    <m/>
    <m/>
    <m/>
    <e v="#N/A"/>
    <s v="201740"/>
    <x v="304"/>
    <x v="174"/>
    <x v="19"/>
    <x v="2"/>
    <m/>
    <m/>
    <m/>
    <n v="19957"/>
    <n v="10000"/>
    <m/>
    <m/>
  </r>
  <r>
    <x v="5"/>
    <x v="1"/>
    <s v="No"/>
    <e v="#N/A"/>
    <n v="14"/>
    <m/>
    <m/>
    <m/>
    <e v="#N/A"/>
    <s v="201690"/>
    <x v="305"/>
    <x v="175"/>
    <x v="19"/>
    <x v="2"/>
    <m/>
    <m/>
    <m/>
    <n v="33930"/>
    <n v="12000"/>
    <m/>
    <m/>
  </r>
  <r>
    <x v="5"/>
    <x v="1"/>
    <s v="OK"/>
    <e v="#N/A"/>
    <n v="97"/>
    <m/>
    <m/>
    <m/>
    <e v="#N/A"/>
    <s v="202460"/>
    <x v="306"/>
    <x v="176"/>
    <x v="19"/>
    <x v="2"/>
    <m/>
    <m/>
    <m/>
    <n v="62268"/>
    <n v="62268"/>
    <m/>
    <m/>
  </r>
  <r>
    <x v="5"/>
    <x v="1"/>
    <s v="No"/>
    <e v="#N/A"/>
    <n v="58"/>
    <m/>
    <m/>
    <m/>
    <e v="#N/A"/>
    <s v="202480"/>
    <x v="307"/>
    <x v="177"/>
    <x v="19"/>
    <x v="2"/>
    <m/>
    <m/>
    <m/>
    <n v="59089"/>
    <n v="49500"/>
    <m/>
    <m/>
  </r>
  <r>
    <x v="5"/>
    <x v="1"/>
    <s v="No"/>
    <e v="#N/A"/>
    <n v="46"/>
    <m/>
    <m/>
    <m/>
    <e v="#N/A"/>
    <s v="202491"/>
    <x v="308"/>
    <x v="178"/>
    <x v="19"/>
    <x v="2"/>
    <m/>
    <m/>
    <m/>
    <n v="23712"/>
    <n v="9000"/>
    <m/>
    <m/>
  </r>
  <r>
    <x v="5"/>
    <x v="1"/>
    <s v="No"/>
    <s v="LLF"/>
    <n v="114"/>
    <m/>
    <m/>
    <m/>
    <e v="#N/A"/>
    <s v="210440"/>
    <x v="309"/>
    <x v="179"/>
    <x v="20"/>
    <x v="2"/>
    <m/>
    <m/>
    <m/>
    <n v="15631"/>
    <n v="15631"/>
    <m/>
    <m/>
  </r>
  <r>
    <x v="5"/>
    <x v="1"/>
    <s v="OK"/>
    <s v="LLF"/>
    <n v="153"/>
    <m/>
    <m/>
    <m/>
    <s v="Yes"/>
    <s v="212130"/>
    <x v="310"/>
    <x v="179"/>
    <x v="20"/>
    <x v="2"/>
    <m/>
    <m/>
    <m/>
    <n v="51278"/>
    <n v="51278"/>
    <m/>
    <m/>
  </r>
  <r>
    <x v="5"/>
    <x v="1"/>
    <s v="No"/>
    <e v="#N/A"/>
    <n v="102"/>
    <m/>
    <m/>
    <m/>
    <e v="#N/A"/>
    <s v="210460"/>
    <x v="311"/>
    <x v="180"/>
    <x v="20"/>
    <x v="2"/>
    <m/>
    <m/>
    <m/>
    <n v="1937"/>
    <n v="1937"/>
    <m/>
    <m/>
  </r>
  <r>
    <x v="5"/>
    <x v="1"/>
    <s v="No"/>
    <e v="#N/A"/>
    <n v="53"/>
    <m/>
    <m/>
    <m/>
    <e v="#N/A"/>
    <s v="211430"/>
    <x v="312"/>
    <x v="180"/>
    <x v="20"/>
    <x v="2"/>
    <m/>
    <m/>
    <m/>
    <n v="5265"/>
    <n v="5265"/>
    <m/>
    <m/>
  </r>
  <r>
    <x v="5"/>
    <x v="1"/>
    <s v="OK"/>
    <e v="#N/A"/>
    <n v="153"/>
    <m/>
    <m/>
    <m/>
    <e v="#N/A"/>
    <s v="210630"/>
    <x v="313"/>
    <x v="181"/>
    <x v="20"/>
    <x v="2"/>
    <m/>
    <m/>
    <m/>
    <n v="22866"/>
    <n v="22866"/>
    <m/>
    <m/>
  </r>
  <r>
    <x v="5"/>
    <x v="1"/>
    <s v="No"/>
    <e v="#N/A"/>
    <n v="63"/>
    <m/>
    <m/>
    <m/>
    <e v="#N/A"/>
    <s v="211120"/>
    <x v="314"/>
    <x v="181"/>
    <x v="20"/>
    <x v="2"/>
    <m/>
    <m/>
    <m/>
    <n v="17462"/>
    <n v="12500"/>
    <m/>
    <m/>
  </r>
  <r>
    <x v="5"/>
    <x v="1"/>
    <s v="No"/>
    <e v="#N/A"/>
    <n v="94"/>
    <m/>
    <m/>
    <m/>
    <e v="#N/A"/>
    <s v="210730"/>
    <x v="315"/>
    <x v="182"/>
    <x v="20"/>
    <x v="2"/>
    <m/>
    <m/>
    <m/>
    <n v="13961"/>
    <n v="13961"/>
    <m/>
    <m/>
  </r>
  <r>
    <x v="5"/>
    <x v="1"/>
    <s v="No"/>
    <e v="#N/A"/>
    <n v="18"/>
    <m/>
    <m/>
    <m/>
    <e v="#N/A"/>
    <s v="212070"/>
    <x v="316"/>
    <x v="182"/>
    <x v="20"/>
    <x v="2"/>
    <m/>
    <m/>
    <m/>
    <n v="13475"/>
    <n v="5000"/>
    <m/>
    <m/>
  </r>
  <r>
    <x v="5"/>
    <x v="1"/>
    <s v="No"/>
    <e v="#N/A"/>
    <n v="71"/>
    <m/>
    <m/>
    <m/>
    <e v="#N/A"/>
    <s v="212890"/>
    <x v="317"/>
    <x v="182"/>
    <x v="20"/>
    <x v="2"/>
    <m/>
    <m/>
    <m/>
    <n v="13718"/>
    <n v="13718"/>
    <m/>
    <m/>
  </r>
  <r>
    <x v="5"/>
    <x v="1"/>
    <s v="OK"/>
    <e v="#N/A"/>
    <n v="153"/>
    <m/>
    <m/>
    <m/>
    <e v="#N/A"/>
    <s v="210950"/>
    <x v="318"/>
    <x v="183"/>
    <x v="20"/>
    <x v="2"/>
    <m/>
    <m/>
    <m/>
    <n v="18363"/>
    <n v="18363"/>
    <m/>
    <m/>
  </r>
  <r>
    <x v="5"/>
    <x v="1"/>
    <s v="OK"/>
    <e v="#N/A"/>
    <n v="153"/>
    <m/>
    <m/>
    <m/>
    <e v="#N/A"/>
    <s v="212320"/>
    <x v="319"/>
    <x v="183"/>
    <x v="20"/>
    <x v="2"/>
    <m/>
    <m/>
    <m/>
    <n v="35144"/>
    <n v="35144"/>
    <m/>
    <m/>
  </r>
  <r>
    <x v="5"/>
    <x v="1"/>
    <s v="OK"/>
    <e v="#N/A"/>
    <n v="153"/>
    <m/>
    <m/>
    <m/>
    <e v="#N/A"/>
    <s v="212361"/>
    <x v="320"/>
    <x v="183"/>
    <x v="20"/>
    <x v="2"/>
    <m/>
    <m/>
    <m/>
    <n v="4875"/>
    <n v="4875"/>
    <m/>
    <m/>
  </r>
  <r>
    <x v="5"/>
    <x v="1"/>
    <s v="No"/>
    <e v="#N/A"/>
    <n v="80"/>
    <m/>
    <m/>
    <m/>
    <e v="#N/A"/>
    <s v="211830"/>
    <x v="321"/>
    <x v="184"/>
    <x v="20"/>
    <x v="2"/>
    <m/>
    <m/>
    <m/>
    <n v="21304"/>
    <n v="8050"/>
    <m/>
    <m/>
  </r>
  <r>
    <x v="5"/>
    <x v="1"/>
    <s v="No"/>
    <e v="#N/A"/>
    <n v="66"/>
    <m/>
    <m/>
    <m/>
    <e v="#N/A"/>
    <s v="212570"/>
    <x v="322"/>
    <x v="184"/>
    <x v="20"/>
    <x v="2"/>
    <m/>
    <m/>
    <m/>
    <n v="12349"/>
    <n v="12349"/>
    <m/>
    <m/>
  </r>
  <r>
    <x v="5"/>
    <x v="1"/>
    <s v="OK"/>
    <e v="#N/A"/>
    <n v="153"/>
    <m/>
    <m/>
    <m/>
    <e v="#N/A"/>
    <s v="211930"/>
    <x v="323"/>
    <x v="181"/>
    <x v="20"/>
    <x v="2"/>
    <m/>
    <m/>
    <m/>
    <n v="16928"/>
    <n v="16928"/>
    <m/>
    <m/>
  </r>
  <r>
    <x v="5"/>
    <x v="1"/>
    <s v="OK"/>
    <e v="#N/A"/>
    <n v="153"/>
    <m/>
    <m/>
    <m/>
    <e v="#N/A"/>
    <s v="211970"/>
    <x v="324"/>
    <x v="184"/>
    <x v="20"/>
    <x v="2"/>
    <m/>
    <m/>
    <m/>
    <n v="19869"/>
    <n v="19869"/>
    <m/>
    <m/>
  </r>
  <r>
    <x v="5"/>
    <x v="1"/>
    <s v="No"/>
    <e v="#N/A"/>
    <n v="60"/>
    <m/>
    <m/>
    <m/>
    <e v="#N/A"/>
    <s v="212000"/>
    <x v="325"/>
    <x v="181"/>
    <x v="20"/>
    <x v="2"/>
    <m/>
    <m/>
    <m/>
    <n v="14944"/>
    <n v="7500"/>
    <m/>
    <m/>
  </r>
  <r>
    <x v="5"/>
    <x v="1"/>
    <s v="No"/>
    <e v="#N/A"/>
    <n v="3"/>
    <m/>
    <m/>
    <m/>
    <e v="#N/A"/>
    <s v="213000"/>
    <x v="326"/>
    <x v="181"/>
    <x v="20"/>
    <x v="2"/>
    <m/>
    <m/>
    <m/>
    <n v="12722"/>
    <n v="750"/>
    <m/>
    <m/>
  </r>
  <r>
    <x v="5"/>
    <x v="1"/>
    <s v="No"/>
    <e v="#N/A"/>
    <n v="83"/>
    <m/>
    <m/>
    <m/>
    <e v="#N/A"/>
    <s v="212450"/>
    <x v="327"/>
    <x v="181"/>
    <x v="20"/>
    <x v="2"/>
    <m/>
    <m/>
    <m/>
    <n v="14715"/>
    <n v="11037"/>
    <m/>
    <m/>
  </r>
  <r>
    <x v="5"/>
    <x v="1"/>
    <s v="No"/>
    <e v="#N/A"/>
    <n v="47"/>
    <m/>
    <m/>
    <m/>
    <e v="#N/A"/>
    <s v="212630"/>
    <x v="328"/>
    <x v="181"/>
    <x v="20"/>
    <x v="2"/>
    <m/>
    <m/>
    <m/>
    <n v="26082"/>
    <n v="15500"/>
    <m/>
    <m/>
  </r>
  <r>
    <x v="5"/>
    <x v="1"/>
    <s v="No"/>
    <e v="#N/A"/>
    <n v="153"/>
    <m/>
    <m/>
    <m/>
    <e v="#N/A"/>
    <s v="213020"/>
    <x v="329"/>
    <x v="185"/>
    <x v="20"/>
    <x v="2"/>
    <m/>
    <m/>
    <m/>
    <n v="39864"/>
    <n v="39864"/>
    <m/>
    <m/>
  </r>
  <r>
    <x v="5"/>
    <x v="1"/>
    <s v="No"/>
    <e v="#N/A"/>
    <n v="124"/>
    <m/>
    <m/>
    <m/>
    <e v="#N/A"/>
    <s v="210540"/>
    <x v="330"/>
    <x v="186"/>
    <x v="20"/>
    <x v="2"/>
    <m/>
    <m/>
    <m/>
    <n v="48586"/>
    <n v="48586"/>
    <m/>
    <m/>
  </r>
  <r>
    <x v="5"/>
    <x v="1"/>
    <s v="No"/>
    <e v="#N/A"/>
    <n v="128"/>
    <m/>
    <m/>
    <m/>
    <e v="#N/A"/>
    <s v="211921"/>
    <x v="331"/>
    <x v="186"/>
    <x v="20"/>
    <x v="2"/>
    <m/>
    <m/>
    <m/>
    <n v="30154"/>
    <n v="30154"/>
    <m/>
    <m/>
  </r>
  <r>
    <x v="5"/>
    <x v="1"/>
    <s v="OK"/>
    <e v="#N/A"/>
    <n v="153"/>
    <m/>
    <m/>
    <m/>
    <e v="#N/A"/>
    <s v="212380"/>
    <x v="332"/>
    <x v="186"/>
    <x v="20"/>
    <x v="2"/>
    <m/>
    <m/>
    <m/>
    <n v="6855"/>
    <n v="6855"/>
    <m/>
    <m/>
  </r>
  <r>
    <x v="5"/>
    <x v="1"/>
    <s v="OK"/>
    <e v="#N/A"/>
    <n v="153"/>
    <m/>
    <m/>
    <m/>
    <e v="#N/A"/>
    <s v="210690"/>
    <x v="333"/>
    <x v="187"/>
    <x v="20"/>
    <x v="2"/>
    <m/>
    <m/>
    <m/>
    <n v="56658"/>
    <n v="56658"/>
    <m/>
    <m/>
  </r>
  <r>
    <x v="6"/>
    <x v="0"/>
    <s v="OK"/>
    <e v="#N/A"/>
    <m/>
    <n v="1"/>
    <m/>
    <m/>
    <e v="#N/A"/>
    <s v="030480"/>
    <x v="0"/>
    <x v="0"/>
    <x v="0"/>
    <x v="0"/>
    <m/>
    <m/>
    <m/>
    <m/>
    <n v="956"/>
    <m/>
    <m/>
  </r>
  <r>
    <x v="6"/>
    <x v="0"/>
    <s v="OK"/>
    <e v="#N/A"/>
    <m/>
    <n v="1"/>
    <m/>
    <m/>
    <e v="#N/A"/>
    <s v="032500"/>
    <x v="1"/>
    <x v="0"/>
    <x v="0"/>
    <x v="0"/>
    <m/>
    <m/>
    <m/>
    <m/>
    <n v="7163"/>
    <m/>
    <m/>
  </r>
  <r>
    <x v="6"/>
    <x v="0"/>
    <s v="OK"/>
    <e v="#N/A"/>
    <m/>
    <n v="1"/>
    <m/>
    <m/>
    <e v="#N/A"/>
    <s v="031050"/>
    <x v="2"/>
    <x v="1"/>
    <x v="0"/>
    <x v="0"/>
    <m/>
    <m/>
    <m/>
    <m/>
    <n v="11000"/>
    <m/>
    <m/>
  </r>
  <r>
    <x v="6"/>
    <x v="0"/>
    <s v="OK"/>
    <e v="#N/A"/>
    <m/>
    <n v="1"/>
    <m/>
    <m/>
    <e v="#N/A"/>
    <s v="031060"/>
    <x v="3"/>
    <x v="1"/>
    <x v="0"/>
    <x v="0"/>
    <m/>
    <m/>
    <m/>
    <m/>
    <n v="0"/>
    <m/>
    <m/>
  </r>
  <r>
    <x v="6"/>
    <x v="0"/>
    <s v="OK"/>
    <e v="#N/A"/>
    <m/>
    <n v="1"/>
    <m/>
    <m/>
    <e v="#N/A"/>
    <s v="031620"/>
    <x v="4"/>
    <x v="1"/>
    <x v="0"/>
    <x v="0"/>
    <m/>
    <m/>
    <m/>
    <m/>
    <n v="3338"/>
    <m/>
    <m/>
  </r>
  <r>
    <x v="6"/>
    <x v="0"/>
    <s v="OK"/>
    <e v="#N/A"/>
    <m/>
    <n v="1"/>
    <m/>
    <m/>
    <e v="#N/A"/>
    <s v="031851"/>
    <x v="5"/>
    <x v="1"/>
    <x v="0"/>
    <x v="0"/>
    <m/>
    <m/>
    <m/>
    <m/>
    <n v="617.75"/>
    <m/>
    <m/>
  </r>
  <r>
    <x v="6"/>
    <x v="0"/>
    <s v="OK"/>
    <e v="#N/A"/>
    <m/>
    <n v="1"/>
    <m/>
    <m/>
    <e v="#N/A"/>
    <s v="032020"/>
    <x v="6"/>
    <x v="1"/>
    <x v="0"/>
    <x v="0"/>
    <m/>
    <m/>
    <m/>
    <m/>
    <n v="4098"/>
    <m/>
    <m/>
  </r>
  <r>
    <x v="6"/>
    <x v="0"/>
    <s v="OK"/>
    <e v="#N/A"/>
    <m/>
    <n v="1"/>
    <m/>
    <m/>
    <e v="#N/A"/>
    <s v="031901"/>
    <x v="7"/>
    <x v="2"/>
    <x v="0"/>
    <x v="0"/>
    <m/>
    <m/>
    <m/>
    <m/>
    <n v="4800"/>
    <m/>
    <m/>
  </r>
  <r>
    <x v="6"/>
    <x v="0"/>
    <s v="No"/>
    <e v="#N/A"/>
    <m/>
    <n v="1"/>
    <m/>
    <m/>
    <e v="#N/A"/>
    <s v="032621"/>
    <x v="8"/>
    <x v="3"/>
    <x v="0"/>
    <x v="0"/>
    <m/>
    <m/>
    <m/>
    <m/>
    <n v="13500"/>
    <m/>
    <m/>
  </r>
  <r>
    <x v="6"/>
    <x v="0"/>
    <s v="No"/>
    <e v="#N/A"/>
    <m/>
    <n v="1"/>
    <m/>
    <m/>
    <e v="#N/A"/>
    <s v="032880"/>
    <x v="9"/>
    <x v="2"/>
    <x v="0"/>
    <x v="0"/>
    <m/>
    <m/>
    <m/>
    <m/>
    <n v="2250"/>
    <m/>
    <m/>
  </r>
  <r>
    <x v="6"/>
    <x v="0"/>
    <s v="OK"/>
    <e v="#N/A"/>
    <m/>
    <n v="1"/>
    <m/>
    <m/>
    <e v="#N/A"/>
    <s v="091081"/>
    <x v="10"/>
    <x v="4"/>
    <x v="1"/>
    <x v="0"/>
    <m/>
    <m/>
    <m/>
    <m/>
    <n v="350"/>
    <m/>
    <m/>
  </r>
  <r>
    <x v="6"/>
    <x v="0"/>
    <s v="No"/>
    <e v="#N/A"/>
    <m/>
    <n v="1"/>
    <m/>
    <m/>
    <e v="#N/A"/>
    <s v="091670"/>
    <x v="11"/>
    <x v="4"/>
    <x v="1"/>
    <x v="0"/>
    <m/>
    <m/>
    <m/>
    <m/>
    <n v="200"/>
    <m/>
    <m/>
  </r>
  <r>
    <x v="6"/>
    <x v="0"/>
    <s v="No"/>
    <e v="#N/A"/>
    <m/>
    <n v="1"/>
    <m/>
    <m/>
    <e v="#N/A"/>
    <s v="091290"/>
    <x v="12"/>
    <x v="5"/>
    <x v="1"/>
    <x v="0"/>
    <m/>
    <m/>
    <m/>
    <m/>
    <n v="10000"/>
    <m/>
    <m/>
  </r>
  <r>
    <x v="6"/>
    <x v="0"/>
    <s v="OK"/>
    <e v="#N/A"/>
    <m/>
    <n v="1"/>
    <m/>
    <m/>
    <e v="#N/A"/>
    <s v="091291"/>
    <x v="334"/>
    <x v="5"/>
    <x v="1"/>
    <x v="0"/>
    <m/>
    <m/>
    <m/>
    <m/>
    <n v="0"/>
    <m/>
    <m/>
  </r>
  <r>
    <x v="6"/>
    <x v="0"/>
    <s v="OK"/>
    <e v="#N/A"/>
    <m/>
    <n v="1"/>
    <m/>
    <m/>
    <e v="#N/A"/>
    <s v="091292"/>
    <x v="335"/>
    <x v="5"/>
    <x v="1"/>
    <x v="0"/>
    <m/>
    <m/>
    <m/>
    <m/>
    <n v="0"/>
    <m/>
    <m/>
  </r>
  <r>
    <x v="6"/>
    <x v="0"/>
    <s v="No"/>
    <e v="#N/A"/>
    <m/>
    <n v="1"/>
    <m/>
    <m/>
    <e v="#N/A"/>
    <s v="091293"/>
    <x v="336"/>
    <x v="5"/>
    <x v="1"/>
    <x v="0"/>
    <m/>
    <m/>
    <m/>
    <m/>
    <n v="0"/>
    <m/>
    <m/>
  </r>
  <r>
    <x v="6"/>
    <x v="0"/>
    <s v="OK"/>
    <e v="#N/A"/>
    <m/>
    <n v="1"/>
    <m/>
    <m/>
    <e v="#N/A"/>
    <s v="091294"/>
    <x v="337"/>
    <x v="5"/>
    <x v="1"/>
    <x v="0"/>
    <m/>
    <m/>
    <m/>
    <m/>
    <n v="0"/>
    <m/>
    <m/>
  </r>
  <r>
    <x v="6"/>
    <x v="0"/>
    <s v="No"/>
    <e v="#N/A"/>
    <m/>
    <n v="1"/>
    <m/>
    <m/>
    <s v="Yes"/>
    <s v="091340"/>
    <x v="13"/>
    <x v="6"/>
    <x v="1"/>
    <x v="0"/>
    <m/>
    <m/>
    <m/>
    <m/>
    <n v="0"/>
    <m/>
    <m/>
  </r>
  <r>
    <x v="6"/>
    <x v="0"/>
    <s v="OK"/>
    <e v="#N/A"/>
    <m/>
    <n v="1"/>
    <m/>
    <m/>
    <e v="#N/A"/>
    <s v="091390"/>
    <x v="14"/>
    <x v="6"/>
    <x v="1"/>
    <x v="0"/>
    <m/>
    <m/>
    <m/>
    <m/>
    <n v="3605"/>
    <m/>
    <m/>
  </r>
  <r>
    <x v="6"/>
    <x v="0"/>
    <s v="No"/>
    <e v="#N/A"/>
    <m/>
    <n v="1"/>
    <m/>
    <m/>
    <e v="#N/A"/>
    <s v="091460"/>
    <x v="15"/>
    <x v="7"/>
    <x v="1"/>
    <x v="0"/>
    <m/>
    <m/>
    <m/>
    <m/>
    <n v="825"/>
    <m/>
    <m/>
  </r>
  <r>
    <x v="6"/>
    <x v="0"/>
    <s v="No"/>
    <e v="#N/A"/>
    <m/>
    <n v="1"/>
    <m/>
    <m/>
    <e v="#N/A"/>
    <s v="091940"/>
    <x v="16"/>
    <x v="7"/>
    <x v="1"/>
    <x v="0"/>
    <m/>
    <m/>
    <m/>
    <m/>
    <n v="0"/>
    <m/>
    <m/>
  </r>
  <r>
    <x v="6"/>
    <x v="0"/>
    <s v="OK"/>
    <e v="#N/A"/>
    <m/>
    <n v="1"/>
    <m/>
    <m/>
    <e v="#N/A"/>
    <s v="091580"/>
    <x v="17"/>
    <x v="7"/>
    <x v="1"/>
    <x v="0"/>
    <m/>
    <m/>
    <m/>
    <m/>
    <n v="500"/>
    <m/>
    <m/>
  </r>
  <r>
    <x v="6"/>
    <x v="0"/>
    <s v="No"/>
    <e v="#N/A"/>
    <m/>
    <n v="1"/>
    <m/>
    <m/>
    <e v="#N/A"/>
    <s v="091950"/>
    <x v="18"/>
    <x v="8"/>
    <x v="1"/>
    <x v="0"/>
    <m/>
    <m/>
    <m/>
    <m/>
    <n v="0"/>
    <m/>
    <m/>
  </r>
  <r>
    <x v="6"/>
    <x v="0"/>
    <s v="OK"/>
    <e v="#N/A"/>
    <m/>
    <n v="1"/>
    <m/>
    <m/>
    <s v="Yes"/>
    <s v="091551"/>
    <x v="19"/>
    <x v="8"/>
    <x v="1"/>
    <x v="0"/>
    <m/>
    <m/>
    <m/>
    <m/>
    <n v="7526"/>
    <m/>
    <m/>
  </r>
  <r>
    <x v="6"/>
    <x v="0"/>
    <s v="OK"/>
    <e v="#N/A"/>
    <m/>
    <n v="1"/>
    <m/>
    <m/>
    <e v="#N/A"/>
    <s v="092900"/>
    <x v="20"/>
    <x v="8"/>
    <x v="1"/>
    <x v="0"/>
    <m/>
    <m/>
    <m/>
    <m/>
    <n v="1267"/>
    <m/>
    <m/>
  </r>
  <r>
    <x v="6"/>
    <x v="0"/>
    <s v="OK"/>
    <e v="#N/A"/>
    <m/>
    <n v="1"/>
    <m/>
    <m/>
    <e v="#N/A"/>
    <s v="091920"/>
    <x v="21"/>
    <x v="9"/>
    <x v="1"/>
    <x v="0"/>
    <m/>
    <m/>
    <m/>
    <m/>
    <n v="5663.11"/>
    <m/>
    <m/>
  </r>
  <r>
    <x v="6"/>
    <x v="0"/>
    <s v="OK"/>
    <e v="#N/A"/>
    <m/>
    <n v="1"/>
    <m/>
    <m/>
    <e v="#N/A"/>
    <s v="091990"/>
    <x v="22"/>
    <x v="6"/>
    <x v="1"/>
    <x v="0"/>
    <m/>
    <m/>
    <m/>
    <m/>
    <n v="2211"/>
    <m/>
    <m/>
  </r>
  <r>
    <x v="6"/>
    <x v="0"/>
    <s v="OK"/>
    <e v="#N/A"/>
    <m/>
    <n v="1"/>
    <m/>
    <m/>
    <e v="#N/A"/>
    <s v="092061"/>
    <x v="23"/>
    <x v="10"/>
    <x v="1"/>
    <x v="0"/>
    <m/>
    <m/>
    <m/>
    <m/>
    <n v="0"/>
    <m/>
    <m/>
  </r>
  <r>
    <x v="6"/>
    <x v="0"/>
    <s v="OK"/>
    <e v="#N/A"/>
    <m/>
    <n v="1"/>
    <m/>
    <m/>
    <e v="#N/A"/>
    <s v="092250"/>
    <x v="24"/>
    <x v="4"/>
    <x v="1"/>
    <x v="0"/>
    <m/>
    <m/>
    <m/>
    <m/>
    <n v="3488"/>
    <m/>
    <m/>
  </r>
  <r>
    <x v="6"/>
    <x v="0"/>
    <s v="OK"/>
    <e v="#N/A"/>
    <m/>
    <n v="1"/>
    <m/>
    <m/>
    <e v="#N/A"/>
    <s v="092260"/>
    <x v="25"/>
    <x v="5"/>
    <x v="1"/>
    <x v="0"/>
    <m/>
    <m/>
    <m/>
    <m/>
    <n v="1696"/>
    <m/>
    <m/>
  </r>
  <r>
    <x v="6"/>
    <x v="0"/>
    <s v="OK"/>
    <e v="#N/A"/>
    <m/>
    <n v="1"/>
    <m/>
    <m/>
    <e v="#N/A"/>
    <s v="092470"/>
    <x v="26"/>
    <x v="10"/>
    <x v="1"/>
    <x v="0"/>
    <m/>
    <m/>
    <m/>
    <m/>
    <n v="4427"/>
    <m/>
    <m/>
  </r>
  <r>
    <x v="6"/>
    <x v="0"/>
    <s v="OK"/>
    <e v="#N/A"/>
    <m/>
    <n v="1"/>
    <m/>
    <m/>
    <s v="Yes"/>
    <s v="092881"/>
    <x v="27"/>
    <x v="11"/>
    <x v="1"/>
    <x v="0"/>
    <m/>
    <m/>
    <m/>
    <m/>
    <n v="3270"/>
    <m/>
    <m/>
  </r>
  <r>
    <x v="6"/>
    <x v="0"/>
    <s v="OK"/>
    <e v="#N/A"/>
    <m/>
    <n v="1"/>
    <m/>
    <m/>
    <e v="#N/A"/>
    <s v="100660"/>
    <x v="28"/>
    <x v="12"/>
    <x v="2"/>
    <x v="0"/>
    <m/>
    <m/>
    <m/>
    <m/>
    <n v="3788"/>
    <m/>
    <m/>
  </r>
  <r>
    <x v="6"/>
    <x v="0"/>
    <s v="OK"/>
    <s v="LLF"/>
    <m/>
    <n v="1"/>
    <m/>
    <m/>
    <s v="Yes"/>
    <s v="100680"/>
    <x v="29"/>
    <x v="13"/>
    <x v="2"/>
    <x v="0"/>
    <m/>
    <m/>
    <m/>
    <m/>
    <n v="17853"/>
    <m/>
    <m/>
  </r>
  <r>
    <x v="6"/>
    <x v="0"/>
    <s v="OK"/>
    <s v="LLF"/>
    <m/>
    <n v="1"/>
    <m/>
    <m/>
    <s v="Yes"/>
    <s v="100681"/>
    <x v="30"/>
    <x v="14"/>
    <x v="2"/>
    <x v="0"/>
    <m/>
    <m/>
    <m/>
    <m/>
    <n v="11342"/>
    <m/>
    <m/>
  </r>
  <r>
    <x v="6"/>
    <x v="0"/>
    <s v="No"/>
    <e v="#N/A"/>
    <m/>
    <n v="1"/>
    <m/>
    <m/>
    <e v="#N/A"/>
    <s v="100790"/>
    <x v="31"/>
    <x v="15"/>
    <x v="2"/>
    <x v="0"/>
    <m/>
    <m/>
    <m/>
    <m/>
    <n v="5342"/>
    <m/>
    <m/>
  </r>
  <r>
    <x v="6"/>
    <x v="0"/>
    <s v="OK"/>
    <e v="#N/A"/>
    <m/>
    <n v="1"/>
    <m/>
    <m/>
    <e v="#N/A"/>
    <s v="100791"/>
    <x v="32"/>
    <x v="16"/>
    <x v="2"/>
    <x v="0"/>
    <m/>
    <m/>
    <m/>
    <m/>
    <n v="6036.45"/>
    <m/>
    <m/>
  </r>
  <r>
    <x v="6"/>
    <x v="0"/>
    <s v="OK"/>
    <e v="#N/A"/>
    <m/>
    <n v="1"/>
    <m/>
    <m/>
    <e v="#N/A"/>
    <s v="101800"/>
    <x v="33"/>
    <x v="17"/>
    <x v="2"/>
    <x v="0"/>
    <m/>
    <m/>
    <m/>
    <m/>
    <n v="4325"/>
    <m/>
    <m/>
  </r>
  <r>
    <x v="6"/>
    <x v="0"/>
    <s v="OK"/>
    <e v="#N/A"/>
    <m/>
    <n v="1"/>
    <m/>
    <m/>
    <e v="#N/A"/>
    <s v="102100"/>
    <x v="34"/>
    <x v="18"/>
    <x v="2"/>
    <x v="0"/>
    <m/>
    <m/>
    <m/>
    <m/>
    <n v="7105"/>
    <m/>
    <m/>
  </r>
  <r>
    <x v="6"/>
    <x v="0"/>
    <s v="OK"/>
    <e v="#N/A"/>
    <m/>
    <n v="1"/>
    <m/>
    <m/>
    <e v="#N/A"/>
    <s v="100490"/>
    <x v="35"/>
    <x v="19"/>
    <x v="2"/>
    <x v="0"/>
    <m/>
    <m/>
    <m/>
    <m/>
    <n v="4028"/>
    <m/>
    <m/>
  </r>
  <r>
    <x v="6"/>
    <x v="0"/>
    <s v="No"/>
    <e v="#N/A"/>
    <m/>
    <n v="1"/>
    <m/>
    <m/>
    <e v="#N/A"/>
    <s v="102300"/>
    <x v="36"/>
    <x v="12"/>
    <x v="2"/>
    <x v="0"/>
    <m/>
    <m/>
    <m/>
    <m/>
    <n v="2917"/>
    <m/>
    <m/>
  </r>
  <r>
    <x v="6"/>
    <x v="0"/>
    <s v="OK"/>
    <e v="#N/A"/>
    <m/>
    <n v="1"/>
    <m/>
    <m/>
    <e v="#N/A"/>
    <s v="112180"/>
    <x v="37"/>
    <x v="20"/>
    <x v="3"/>
    <x v="0"/>
    <m/>
    <m/>
    <m/>
    <m/>
    <n v="6353"/>
    <m/>
    <m/>
  </r>
  <r>
    <x v="6"/>
    <x v="0"/>
    <s v="OK"/>
    <e v="#N/A"/>
    <m/>
    <n v="1"/>
    <m/>
    <m/>
    <e v="#N/A"/>
    <s v="112211"/>
    <x v="38"/>
    <x v="21"/>
    <x v="3"/>
    <x v="0"/>
    <m/>
    <m/>
    <m/>
    <m/>
    <n v="5861"/>
    <m/>
    <m/>
  </r>
  <r>
    <x v="6"/>
    <x v="0"/>
    <s v="OK"/>
    <e v="#N/A"/>
    <m/>
    <n v="1"/>
    <m/>
    <m/>
    <e v="#N/A"/>
    <s v="112191"/>
    <x v="39"/>
    <x v="22"/>
    <x v="3"/>
    <x v="0"/>
    <m/>
    <m/>
    <m/>
    <m/>
    <n v="5079"/>
    <m/>
    <m/>
  </r>
  <r>
    <x v="6"/>
    <x v="0"/>
    <s v="OK"/>
    <e v="#N/A"/>
    <m/>
    <n v="1"/>
    <m/>
    <m/>
    <e v="#N/A"/>
    <s v="112200"/>
    <x v="40"/>
    <x v="23"/>
    <x v="3"/>
    <x v="0"/>
    <m/>
    <m/>
    <m/>
    <m/>
    <n v="7589"/>
    <m/>
    <m/>
  </r>
  <r>
    <x v="6"/>
    <x v="0"/>
    <s v="OK"/>
    <e v="#N/A"/>
    <m/>
    <n v="1"/>
    <m/>
    <m/>
    <s v="Yes"/>
    <s v="112210"/>
    <x v="41"/>
    <x v="24"/>
    <x v="3"/>
    <x v="0"/>
    <m/>
    <m/>
    <m/>
    <m/>
    <n v="10000"/>
    <m/>
    <m/>
  </r>
  <r>
    <x v="6"/>
    <x v="0"/>
    <s v="No"/>
    <e v="#N/A"/>
    <m/>
    <n v="1"/>
    <m/>
    <m/>
    <e v="#N/A"/>
    <s v="112220"/>
    <x v="42"/>
    <x v="25"/>
    <x v="3"/>
    <x v="0"/>
    <m/>
    <m/>
    <m/>
    <m/>
    <n v="0"/>
    <m/>
    <m/>
  </r>
  <r>
    <x v="6"/>
    <x v="0"/>
    <s v="OK"/>
    <e v="#N/A"/>
    <m/>
    <n v="1"/>
    <m/>
    <m/>
    <e v="#N/A"/>
    <s v="112230"/>
    <x v="43"/>
    <x v="26"/>
    <x v="3"/>
    <x v="0"/>
    <m/>
    <m/>
    <m/>
    <m/>
    <n v="5569"/>
    <m/>
    <m/>
  </r>
  <r>
    <x v="6"/>
    <x v="0"/>
    <s v="OK"/>
    <e v="#N/A"/>
    <m/>
    <n v="1"/>
    <m/>
    <m/>
    <e v="#N/A"/>
    <s v="112240"/>
    <x v="44"/>
    <x v="27"/>
    <x v="3"/>
    <x v="0"/>
    <m/>
    <m/>
    <m/>
    <m/>
    <n v="7052"/>
    <m/>
    <m/>
  </r>
  <r>
    <x v="6"/>
    <x v="0"/>
    <s v="OK"/>
    <e v="#N/A"/>
    <m/>
    <n v="1"/>
    <m/>
    <m/>
    <e v="#N/A"/>
    <s v="110040"/>
    <x v="45"/>
    <x v="28"/>
    <x v="3"/>
    <x v="0"/>
    <m/>
    <m/>
    <m/>
    <m/>
    <n v="2583"/>
    <m/>
    <m/>
  </r>
  <r>
    <x v="6"/>
    <x v="0"/>
    <s v="OK"/>
    <e v="#N/A"/>
    <m/>
    <n v="1"/>
    <m/>
    <m/>
    <e v="#N/A"/>
    <s v="110531"/>
    <x v="46"/>
    <x v="29"/>
    <x v="3"/>
    <x v="0"/>
    <m/>
    <m/>
    <m/>
    <m/>
    <n v="4694.17"/>
    <m/>
    <m/>
  </r>
  <r>
    <x v="6"/>
    <x v="0"/>
    <s v="OK"/>
    <e v="#N/A"/>
    <m/>
    <n v="1"/>
    <m/>
    <m/>
    <e v="#N/A"/>
    <s v="110750"/>
    <x v="47"/>
    <x v="30"/>
    <x v="3"/>
    <x v="0"/>
    <m/>
    <m/>
    <m/>
    <m/>
    <n v="5800"/>
    <m/>
    <m/>
  </r>
  <r>
    <x v="6"/>
    <x v="0"/>
    <s v="No"/>
    <e v="#N/A"/>
    <m/>
    <n v="1"/>
    <m/>
    <m/>
    <e v="#N/A"/>
    <s v="110740"/>
    <x v="48"/>
    <x v="31"/>
    <x v="3"/>
    <x v="0"/>
    <m/>
    <m/>
    <m/>
    <m/>
    <n v="2000"/>
    <m/>
    <m/>
  </r>
  <r>
    <x v="6"/>
    <x v="0"/>
    <s v="OK"/>
    <e v="#N/A"/>
    <m/>
    <n v="1"/>
    <m/>
    <m/>
    <e v="#N/A"/>
    <s v="110980"/>
    <x v="49"/>
    <x v="32"/>
    <x v="3"/>
    <x v="0"/>
    <m/>
    <m/>
    <m/>
    <m/>
    <n v="5045"/>
    <m/>
    <m/>
  </r>
  <r>
    <x v="6"/>
    <x v="0"/>
    <s v="OK"/>
    <e v="#N/A"/>
    <m/>
    <n v="1"/>
    <m/>
    <m/>
    <e v="#N/A"/>
    <s v="112060"/>
    <x v="50"/>
    <x v="28"/>
    <x v="3"/>
    <x v="0"/>
    <m/>
    <m/>
    <m/>
    <m/>
    <n v="9649"/>
    <m/>
    <m/>
  </r>
  <r>
    <x v="6"/>
    <x v="0"/>
    <s v="No"/>
    <e v="#N/A"/>
    <m/>
    <n v="1"/>
    <m/>
    <m/>
    <e v="#N/A"/>
    <s v="112340"/>
    <x v="51"/>
    <x v="28"/>
    <x v="3"/>
    <x v="0"/>
    <m/>
    <m/>
    <m/>
    <m/>
    <n v="0"/>
    <m/>
    <m/>
  </r>
  <r>
    <x v="6"/>
    <x v="0"/>
    <s v="OK"/>
    <e v="#N/A"/>
    <m/>
    <n v="1"/>
    <m/>
    <m/>
    <e v="#N/A"/>
    <s v="130010"/>
    <x v="52"/>
    <x v="33"/>
    <x v="4"/>
    <x v="0"/>
    <m/>
    <m/>
    <m/>
    <m/>
    <n v="7951"/>
    <m/>
    <m/>
  </r>
  <r>
    <x v="6"/>
    <x v="0"/>
    <s v="OK"/>
    <e v="#N/A"/>
    <m/>
    <n v="1"/>
    <m/>
    <m/>
    <e v="#N/A"/>
    <s v="131500"/>
    <x v="53"/>
    <x v="34"/>
    <x v="4"/>
    <x v="0"/>
    <m/>
    <m/>
    <m/>
    <m/>
    <n v="3351"/>
    <m/>
    <m/>
  </r>
  <r>
    <x v="6"/>
    <x v="0"/>
    <s v="No"/>
    <e v="#N/A"/>
    <m/>
    <n v="1"/>
    <m/>
    <m/>
    <e v="#N/A"/>
    <s v="131520"/>
    <x v="54"/>
    <x v="35"/>
    <x v="4"/>
    <x v="0"/>
    <m/>
    <m/>
    <m/>
    <m/>
    <n v="1500"/>
    <m/>
    <m/>
  </r>
  <r>
    <x v="6"/>
    <x v="0"/>
    <s v="OK"/>
    <e v="#N/A"/>
    <m/>
    <n v="1"/>
    <m/>
    <m/>
    <e v="#N/A"/>
    <s v="131951"/>
    <x v="55"/>
    <x v="36"/>
    <x v="4"/>
    <x v="0"/>
    <m/>
    <m/>
    <m/>
    <m/>
    <n v="0"/>
    <m/>
    <m/>
  </r>
  <r>
    <x v="6"/>
    <x v="0"/>
    <s v="OK"/>
    <e v="#N/A"/>
    <m/>
    <n v="1"/>
    <m/>
    <m/>
    <e v="#N/A"/>
    <s v="131960"/>
    <x v="56"/>
    <x v="37"/>
    <x v="4"/>
    <x v="0"/>
    <m/>
    <m/>
    <m/>
    <m/>
    <n v="3863"/>
    <m/>
    <m/>
  </r>
  <r>
    <x v="6"/>
    <x v="0"/>
    <s v="No"/>
    <e v="#N/A"/>
    <m/>
    <n v="1"/>
    <m/>
    <m/>
    <s v="Yes"/>
    <s v="132730"/>
    <x v="57"/>
    <x v="38"/>
    <x v="4"/>
    <x v="0"/>
    <m/>
    <m/>
    <m/>
    <m/>
    <n v="0"/>
    <m/>
    <m/>
  </r>
  <r>
    <x v="6"/>
    <x v="0"/>
    <s v="OK"/>
    <e v="#N/A"/>
    <m/>
    <n v="1"/>
    <m/>
    <m/>
    <e v="#N/A"/>
    <s v="132740"/>
    <x v="58"/>
    <x v="39"/>
    <x v="4"/>
    <x v="0"/>
    <m/>
    <m/>
    <m/>
    <m/>
    <n v="2615"/>
    <m/>
    <m/>
  </r>
  <r>
    <x v="6"/>
    <x v="0"/>
    <s v="No"/>
    <e v="#N/A"/>
    <m/>
    <n v="1"/>
    <m/>
    <m/>
    <s v="Yes"/>
    <s v="132760"/>
    <x v="59"/>
    <x v="40"/>
    <x v="4"/>
    <x v="0"/>
    <m/>
    <m/>
    <m/>
    <m/>
    <n v="5816"/>
    <m/>
    <m/>
  </r>
  <r>
    <x v="6"/>
    <x v="0"/>
    <s v="OK"/>
    <e v="#N/A"/>
    <m/>
    <n v="1"/>
    <m/>
    <m/>
    <e v="#N/A"/>
    <s v="132761"/>
    <x v="60"/>
    <x v="41"/>
    <x v="4"/>
    <x v="0"/>
    <m/>
    <m/>
    <m/>
    <m/>
    <n v="9620"/>
    <m/>
    <m/>
  </r>
  <r>
    <x v="6"/>
    <x v="0"/>
    <s v="OK"/>
    <e v="#N/A"/>
    <m/>
    <n v="1"/>
    <m/>
    <m/>
    <e v="#N/A"/>
    <s v="132770"/>
    <x v="61"/>
    <x v="42"/>
    <x v="4"/>
    <x v="0"/>
    <m/>
    <m/>
    <m/>
    <m/>
    <n v="8166.74"/>
    <m/>
    <m/>
  </r>
  <r>
    <x v="6"/>
    <x v="0"/>
    <s v="OK"/>
    <e v="#N/A"/>
    <m/>
    <n v="1"/>
    <m/>
    <m/>
    <e v="#N/A"/>
    <s v="132780"/>
    <x v="62"/>
    <x v="43"/>
    <x v="4"/>
    <x v="0"/>
    <m/>
    <m/>
    <m/>
    <m/>
    <n v="4395"/>
    <m/>
    <m/>
  </r>
  <r>
    <x v="6"/>
    <x v="0"/>
    <s v="No"/>
    <e v="#N/A"/>
    <m/>
    <n v="1"/>
    <m/>
    <m/>
    <s v="Yes"/>
    <s v="132781"/>
    <x v="63"/>
    <x v="44"/>
    <x v="4"/>
    <x v="0"/>
    <m/>
    <m/>
    <m/>
    <m/>
    <n v="4002"/>
    <m/>
    <m/>
  </r>
  <r>
    <x v="6"/>
    <x v="0"/>
    <s v="OK"/>
    <e v="#N/A"/>
    <m/>
    <n v="1"/>
    <m/>
    <m/>
    <e v="#N/A"/>
    <s v="130570"/>
    <x v="64"/>
    <x v="45"/>
    <x v="4"/>
    <x v="0"/>
    <m/>
    <m/>
    <m/>
    <m/>
    <n v="0.16"/>
    <m/>
    <m/>
  </r>
  <r>
    <x v="6"/>
    <x v="0"/>
    <s v="No"/>
    <e v="#N/A"/>
    <m/>
    <n v="1"/>
    <m/>
    <m/>
    <e v="#N/A"/>
    <s v="130580"/>
    <x v="65"/>
    <x v="46"/>
    <x v="4"/>
    <x v="0"/>
    <m/>
    <m/>
    <m/>
    <m/>
    <n v="3500"/>
    <m/>
    <m/>
  </r>
  <r>
    <x v="6"/>
    <x v="0"/>
    <s v="No"/>
    <e v="#N/A"/>
    <m/>
    <n v="1"/>
    <m/>
    <m/>
    <e v="#N/A"/>
    <s v="140150"/>
    <x v="66"/>
    <x v="47"/>
    <x v="5"/>
    <x v="0"/>
    <m/>
    <m/>
    <m/>
    <m/>
    <n v="130"/>
    <m/>
    <m/>
  </r>
  <r>
    <x v="6"/>
    <x v="0"/>
    <s v="OK"/>
    <e v="#N/A"/>
    <m/>
    <n v="1"/>
    <m/>
    <m/>
    <e v="#N/A"/>
    <s v="141440"/>
    <x v="67"/>
    <x v="47"/>
    <x v="5"/>
    <x v="0"/>
    <m/>
    <m/>
    <m/>
    <m/>
    <n v="3508"/>
    <m/>
    <m/>
  </r>
  <r>
    <x v="6"/>
    <x v="0"/>
    <s v="No"/>
    <e v="#N/A"/>
    <m/>
    <n v="1"/>
    <m/>
    <m/>
    <e v="#N/A"/>
    <s v="140960"/>
    <x v="68"/>
    <x v="48"/>
    <x v="5"/>
    <x v="0"/>
    <m/>
    <m/>
    <m/>
    <m/>
    <n v="0"/>
    <m/>
    <m/>
  </r>
  <r>
    <x v="6"/>
    <x v="0"/>
    <s v="OK"/>
    <e v="#N/A"/>
    <m/>
    <n v="1"/>
    <m/>
    <m/>
    <e v="#N/A"/>
    <s v="141100"/>
    <x v="69"/>
    <x v="49"/>
    <x v="5"/>
    <x v="0"/>
    <m/>
    <m/>
    <m/>
    <m/>
    <n v="7943"/>
    <m/>
    <m/>
  </r>
  <r>
    <x v="6"/>
    <x v="0"/>
    <s v="OK"/>
    <e v="#N/A"/>
    <m/>
    <n v="1"/>
    <m/>
    <m/>
    <e v="#N/A"/>
    <s v="141110"/>
    <x v="70"/>
    <x v="50"/>
    <x v="5"/>
    <x v="0"/>
    <m/>
    <m/>
    <m/>
    <m/>
    <n v="24220"/>
    <m/>
    <m/>
  </r>
  <r>
    <x v="6"/>
    <x v="0"/>
    <s v="OK"/>
    <e v="#N/A"/>
    <m/>
    <n v="1"/>
    <m/>
    <m/>
    <e v="#N/A"/>
    <s v="141760"/>
    <x v="71"/>
    <x v="48"/>
    <x v="5"/>
    <x v="0"/>
    <m/>
    <m/>
    <m/>
    <m/>
    <n v="2286.16"/>
    <m/>
    <m/>
  </r>
  <r>
    <x v="6"/>
    <x v="0"/>
    <s v="OK"/>
    <e v="#N/A"/>
    <m/>
    <n v="1"/>
    <m/>
    <m/>
    <e v="#N/A"/>
    <s v="142080"/>
    <x v="72"/>
    <x v="51"/>
    <x v="5"/>
    <x v="0"/>
    <m/>
    <m/>
    <m/>
    <m/>
    <n v="10017.92"/>
    <m/>
    <m/>
  </r>
  <r>
    <x v="6"/>
    <x v="0"/>
    <s v="OK"/>
    <e v="#N/A"/>
    <m/>
    <n v="1"/>
    <m/>
    <m/>
    <e v="#N/A"/>
    <s v="142280"/>
    <x v="73"/>
    <x v="52"/>
    <x v="5"/>
    <x v="0"/>
    <m/>
    <m/>
    <m/>
    <m/>
    <n v="3597"/>
    <m/>
    <m/>
  </r>
  <r>
    <x v="6"/>
    <x v="0"/>
    <s v="OK"/>
    <e v="#N/A"/>
    <m/>
    <n v="1"/>
    <m/>
    <m/>
    <e v="#N/A"/>
    <s v="142860"/>
    <x v="74"/>
    <x v="53"/>
    <x v="5"/>
    <x v="0"/>
    <m/>
    <m/>
    <m/>
    <m/>
    <n v="8363"/>
    <m/>
    <m/>
  </r>
  <r>
    <x v="6"/>
    <x v="0"/>
    <s v="OK"/>
    <e v="#N/A"/>
    <m/>
    <n v="1"/>
    <m/>
    <m/>
    <e v="#N/A"/>
    <s v="231171"/>
    <x v="75"/>
    <x v="54"/>
    <x v="6"/>
    <x v="0"/>
    <m/>
    <m/>
    <m/>
    <m/>
    <n v="3701"/>
    <m/>
    <m/>
  </r>
  <r>
    <x v="6"/>
    <x v="0"/>
    <s v="No"/>
    <e v="#N/A"/>
    <m/>
    <n v="1"/>
    <m/>
    <m/>
    <e v="#N/A"/>
    <s v="231172"/>
    <x v="76"/>
    <x v="54"/>
    <x v="6"/>
    <x v="0"/>
    <m/>
    <m/>
    <m/>
    <m/>
    <n v="1840"/>
    <m/>
    <m/>
  </r>
  <r>
    <x v="6"/>
    <x v="0"/>
    <s v="OK"/>
    <e v="#N/A"/>
    <m/>
    <n v="1"/>
    <m/>
    <m/>
    <e v="#N/A"/>
    <s v="231173"/>
    <x v="77"/>
    <x v="54"/>
    <x v="6"/>
    <x v="0"/>
    <m/>
    <m/>
    <m/>
    <m/>
    <n v="4678"/>
    <m/>
    <m/>
  </r>
  <r>
    <x v="6"/>
    <x v="0"/>
    <s v="No"/>
    <e v="#N/A"/>
    <m/>
    <n v="1"/>
    <m/>
    <m/>
    <e v="#N/A"/>
    <s v="231174"/>
    <x v="78"/>
    <x v="54"/>
    <x v="6"/>
    <x v="0"/>
    <m/>
    <m/>
    <m/>
    <m/>
    <n v="800"/>
    <m/>
    <m/>
  </r>
  <r>
    <x v="6"/>
    <x v="0"/>
    <s v="No"/>
    <e v="#N/A"/>
    <m/>
    <n v="1"/>
    <m/>
    <m/>
    <e v="#N/A"/>
    <s v="230500"/>
    <x v="79"/>
    <x v="55"/>
    <x v="6"/>
    <x v="0"/>
    <m/>
    <m/>
    <m/>
    <m/>
    <n v="0"/>
    <m/>
    <m/>
  </r>
  <r>
    <x v="6"/>
    <x v="0"/>
    <s v="OK"/>
    <e v="#N/A"/>
    <m/>
    <n v="1"/>
    <m/>
    <m/>
    <e v="#N/A"/>
    <s v="230501"/>
    <x v="80"/>
    <x v="55"/>
    <x v="6"/>
    <x v="0"/>
    <m/>
    <m/>
    <m/>
    <m/>
    <n v="6"/>
    <m/>
    <m/>
  </r>
  <r>
    <x v="6"/>
    <x v="0"/>
    <s v="OK"/>
    <e v="#N/A"/>
    <m/>
    <n v="1"/>
    <m/>
    <m/>
    <e v="#N/A"/>
    <s v="230641"/>
    <x v="81"/>
    <x v="56"/>
    <x v="6"/>
    <x v="0"/>
    <m/>
    <m/>
    <m/>
    <m/>
    <n v="1000"/>
    <m/>
    <m/>
  </r>
  <r>
    <x v="6"/>
    <x v="0"/>
    <s v="No"/>
    <e v="#N/A"/>
    <m/>
    <n v="1"/>
    <m/>
    <m/>
    <e v="#N/A"/>
    <s v="230642"/>
    <x v="82"/>
    <x v="56"/>
    <x v="6"/>
    <x v="0"/>
    <m/>
    <m/>
    <m/>
    <m/>
    <n v="0"/>
    <m/>
    <m/>
  </r>
  <r>
    <x v="6"/>
    <x v="0"/>
    <s v="OK"/>
    <e v="#N/A"/>
    <m/>
    <n v="1"/>
    <m/>
    <m/>
    <e v="#N/A"/>
    <s v="230643"/>
    <x v="83"/>
    <x v="56"/>
    <x v="6"/>
    <x v="0"/>
    <m/>
    <m/>
    <m/>
    <m/>
    <n v="0"/>
    <m/>
    <m/>
  </r>
  <r>
    <x v="6"/>
    <x v="0"/>
    <s v="OK"/>
    <e v="#N/A"/>
    <m/>
    <n v="1"/>
    <m/>
    <m/>
    <e v="#N/A"/>
    <s v="231450"/>
    <x v="84"/>
    <x v="56"/>
    <x v="6"/>
    <x v="0"/>
    <m/>
    <m/>
    <m/>
    <m/>
    <n v="0"/>
    <m/>
    <m/>
  </r>
  <r>
    <x v="6"/>
    <x v="0"/>
    <s v="OK"/>
    <e v="#N/A"/>
    <m/>
    <n v="1"/>
    <m/>
    <m/>
    <e v="#N/A"/>
    <s v="020672"/>
    <x v="85"/>
    <x v="57"/>
    <x v="7"/>
    <x v="1"/>
    <m/>
    <m/>
    <m/>
    <m/>
    <n v="10000"/>
    <m/>
    <m/>
  </r>
  <r>
    <x v="6"/>
    <x v="0"/>
    <s v="No"/>
    <e v="#N/A"/>
    <m/>
    <n v="1"/>
    <m/>
    <m/>
    <e v="#N/A"/>
    <s v="020850"/>
    <x v="86"/>
    <x v="58"/>
    <x v="7"/>
    <x v="1"/>
    <m/>
    <m/>
    <m/>
    <m/>
    <n v="5275"/>
    <m/>
    <m/>
  </r>
  <r>
    <x v="6"/>
    <x v="0"/>
    <s v="OK"/>
    <e v="#N/A"/>
    <m/>
    <n v="1"/>
    <m/>
    <m/>
    <e v="#N/A"/>
    <s v="021640"/>
    <x v="87"/>
    <x v="59"/>
    <x v="7"/>
    <x v="1"/>
    <m/>
    <m/>
    <m/>
    <m/>
    <n v="7444.5"/>
    <m/>
    <m/>
  </r>
  <r>
    <x v="6"/>
    <x v="0"/>
    <s v="No"/>
    <e v="#N/A"/>
    <m/>
    <n v="1"/>
    <m/>
    <m/>
    <e v="#N/A"/>
    <s v="021750"/>
    <x v="88"/>
    <x v="60"/>
    <x v="7"/>
    <x v="1"/>
    <m/>
    <m/>
    <m/>
    <m/>
    <n v="0"/>
    <m/>
    <m/>
  </r>
  <r>
    <x v="6"/>
    <x v="0"/>
    <s v="OK"/>
    <e v="#N/A"/>
    <m/>
    <n v="1"/>
    <m/>
    <m/>
    <e v="#N/A"/>
    <s v="021860"/>
    <x v="89"/>
    <x v="61"/>
    <x v="7"/>
    <x v="1"/>
    <m/>
    <m/>
    <m/>
    <m/>
    <n v="5813.83"/>
    <m/>
    <m/>
  </r>
  <r>
    <x v="6"/>
    <x v="0"/>
    <s v="OK"/>
    <e v="#N/A"/>
    <m/>
    <n v="1"/>
    <m/>
    <m/>
    <e v="#N/A"/>
    <s v="020201"/>
    <x v="90"/>
    <x v="62"/>
    <x v="7"/>
    <x v="1"/>
    <m/>
    <m/>
    <m/>
    <m/>
    <n v="5000"/>
    <m/>
    <m/>
  </r>
  <r>
    <x v="6"/>
    <x v="0"/>
    <s v="OK"/>
    <e v="#N/A"/>
    <m/>
    <n v="1"/>
    <m/>
    <m/>
    <e v="#N/A"/>
    <s v="022110"/>
    <x v="91"/>
    <x v="63"/>
    <x v="7"/>
    <x v="1"/>
    <m/>
    <m/>
    <m/>
    <m/>
    <n v="200"/>
    <m/>
    <m/>
  </r>
  <r>
    <x v="6"/>
    <x v="0"/>
    <s v="OK"/>
    <e v="#N/A"/>
    <m/>
    <n v="1"/>
    <m/>
    <m/>
    <e v="#N/A"/>
    <s v="022363"/>
    <x v="92"/>
    <x v="63"/>
    <x v="7"/>
    <x v="1"/>
    <m/>
    <m/>
    <m/>
    <m/>
    <n v="656"/>
    <m/>
    <m/>
  </r>
  <r>
    <x v="6"/>
    <x v="0"/>
    <s v="OK"/>
    <e v="#N/A"/>
    <m/>
    <n v="1"/>
    <m/>
    <m/>
    <e v="#N/A"/>
    <s v="022362"/>
    <x v="93"/>
    <x v="64"/>
    <x v="7"/>
    <x v="1"/>
    <m/>
    <m/>
    <m/>
    <m/>
    <n v="5698"/>
    <m/>
    <m/>
  </r>
  <r>
    <x v="6"/>
    <x v="0"/>
    <s v="No"/>
    <e v="#N/A"/>
    <m/>
    <n v="1"/>
    <m/>
    <m/>
    <e v="#N/A"/>
    <s v="022600"/>
    <x v="94"/>
    <x v="65"/>
    <x v="7"/>
    <x v="1"/>
    <m/>
    <m/>
    <m/>
    <m/>
    <n v="3000"/>
    <m/>
    <m/>
  </r>
  <r>
    <x v="6"/>
    <x v="0"/>
    <s v="No"/>
    <e v="#N/A"/>
    <m/>
    <n v="1"/>
    <m/>
    <m/>
    <e v="#N/A"/>
    <s v="020470"/>
    <x v="95"/>
    <x v="66"/>
    <x v="7"/>
    <x v="1"/>
    <m/>
    <m/>
    <m/>
    <m/>
    <n v="0"/>
    <m/>
    <m/>
  </r>
  <r>
    <x v="6"/>
    <x v="0"/>
    <s v="No"/>
    <e v="#N/A"/>
    <m/>
    <n v="1"/>
    <m/>
    <m/>
    <e v="#N/A"/>
    <s v="040020"/>
    <x v="96"/>
    <x v="67"/>
    <x v="8"/>
    <x v="1"/>
    <m/>
    <m/>
    <m/>
    <m/>
    <n v="0"/>
    <m/>
    <m/>
  </r>
  <r>
    <x v="6"/>
    <x v="0"/>
    <s v="No"/>
    <e v="#N/A"/>
    <m/>
    <n v="1"/>
    <m/>
    <m/>
    <e v="#N/A"/>
    <s v="041630"/>
    <x v="97"/>
    <x v="67"/>
    <x v="8"/>
    <x v="1"/>
    <m/>
    <m/>
    <m/>
    <m/>
    <n v="750"/>
    <m/>
    <m/>
  </r>
  <r>
    <x v="6"/>
    <x v="0"/>
    <s v="No"/>
    <e v="#N/A"/>
    <m/>
    <n v="1"/>
    <m/>
    <m/>
    <e v="#N/A"/>
    <s v="042550"/>
    <x v="98"/>
    <x v="68"/>
    <x v="8"/>
    <x v="1"/>
    <m/>
    <m/>
    <m/>
    <m/>
    <n v="1500"/>
    <m/>
    <m/>
  </r>
  <r>
    <x v="6"/>
    <x v="0"/>
    <s v="OK"/>
    <e v="#N/A"/>
    <m/>
    <n v="1"/>
    <m/>
    <m/>
    <e v="#N/A"/>
    <s v="040430"/>
    <x v="99"/>
    <x v="69"/>
    <x v="8"/>
    <x v="1"/>
    <m/>
    <m/>
    <m/>
    <m/>
    <n v="8999"/>
    <m/>
    <m/>
  </r>
  <r>
    <x v="6"/>
    <x v="0"/>
    <s v="No"/>
    <e v="#N/A"/>
    <m/>
    <n v="1"/>
    <m/>
    <m/>
    <e v="#N/A"/>
    <s v="040520"/>
    <x v="100"/>
    <x v="70"/>
    <x v="8"/>
    <x v="1"/>
    <m/>
    <m/>
    <m/>
    <m/>
    <n v="0"/>
    <m/>
    <m/>
  </r>
  <r>
    <x v="6"/>
    <x v="0"/>
    <s v="No"/>
    <e v="#N/A"/>
    <m/>
    <n v="1"/>
    <m/>
    <m/>
    <e v="#N/A"/>
    <s v="040990"/>
    <x v="101"/>
    <x v="70"/>
    <x v="8"/>
    <x v="1"/>
    <m/>
    <m/>
    <m/>
    <m/>
    <n v="0"/>
    <m/>
    <m/>
  </r>
  <r>
    <x v="6"/>
    <x v="0"/>
    <s v="No"/>
    <e v="#N/A"/>
    <m/>
    <n v="1"/>
    <m/>
    <m/>
    <e v="#N/A"/>
    <s v="042451"/>
    <x v="102"/>
    <x v="70"/>
    <x v="8"/>
    <x v="1"/>
    <m/>
    <m/>
    <m/>
    <m/>
    <n v="0"/>
    <m/>
    <m/>
  </r>
  <r>
    <x v="6"/>
    <x v="0"/>
    <s v="No"/>
    <e v="#N/A"/>
    <m/>
    <n v="1"/>
    <m/>
    <m/>
    <e v="#N/A"/>
    <s v="041000"/>
    <x v="103"/>
    <x v="71"/>
    <x v="8"/>
    <x v="1"/>
    <m/>
    <m/>
    <m/>
    <m/>
    <n v="0"/>
    <m/>
    <m/>
  </r>
  <r>
    <x v="6"/>
    <x v="0"/>
    <s v="OK"/>
    <e v="#N/A"/>
    <m/>
    <n v="1"/>
    <m/>
    <m/>
    <e v="#N/A"/>
    <s v="041250"/>
    <x v="104"/>
    <x v="71"/>
    <x v="8"/>
    <x v="1"/>
    <m/>
    <m/>
    <m/>
    <m/>
    <n v="3137"/>
    <m/>
    <m/>
  </r>
  <r>
    <x v="6"/>
    <x v="0"/>
    <s v="No"/>
    <e v="#N/A"/>
    <m/>
    <n v="1"/>
    <m/>
    <m/>
    <e v="#N/A"/>
    <s v="041300"/>
    <x v="105"/>
    <x v="72"/>
    <x v="8"/>
    <x v="1"/>
    <m/>
    <m/>
    <m/>
    <m/>
    <n v="0"/>
    <m/>
    <m/>
  </r>
  <r>
    <x v="6"/>
    <x v="0"/>
    <s v="No"/>
    <e v="#N/A"/>
    <m/>
    <n v="1"/>
    <m/>
    <m/>
    <e v="#N/A"/>
    <s v="041850"/>
    <x v="106"/>
    <x v="67"/>
    <x v="8"/>
    <x v="1"/>
    <m/>
    <m/>
    <m/>
    <m/>
    <n v="2000"/>
    <m/>
    <m/>
  </r>
  <r>
    <x v="6"/>
    <x v="0"/>
    <s v="OK"/>
    <e v="#N/A"/>
    <m/>
    <n v="1"/>
    <m/>
    <m/>
    <e v="#N/A"/>
    <s v="042310"/>
    <x v="107"/>
    <x v="73"/>
    <x v="8"/>
    <x v="1"/>
    <m/>
    <m/>
    <m/>
    <m/>
    <n v="0"/>
    <m/>
    <m/>
  </r>
  <r>
    <x v="6"/>
    <x v="0"/>
    <s v="OK"/>
    <e v="#N/A"/>
    <m/>
    <n v="1"/>
    <m/>
    <m/>
    <e v="#N/A"/>
    <s v="042400"/>
    <x v="108"/>
    <x v="74"/>
    <x v="8"/>
    <x v="1"/>
    <m/>
    <m/>
    <m/>
    <m/>
    <n v="5012"/>
    <m/>
    <m/>
  </r>
  <r>
    <x v="6"/>
    <x v="0"/>
    <s v="OK"/>
    <e v="#N/A"/>
    <m/>
    <n v="1"/>
    <m/>
    <m/>
    <e v="#N/A"/>
    <s v="041650"/>
    <x v="109"/>
    <x v="74"/>
    <x v="8"/>
    <x v="1"/>
    <m/>
    <m/>
    <m/>
    <m/>
    <n v="0"/>
    <m/>
    <m/>
  </r>
  <r>
    <x v="6"/>
    <x v="0"/>
    <s v="OK"/>
    <e v="#N/A"/>
    <m/>
    <n v="1"/>
    <m/>
    <m/>
    <e v="#N/A"/>
    <s v="042170"/>
    <x v="110"/>
    <x v="74"/>
    <x v="8"/>
    <x v="1"/>
    <m/>
    <m/>
    <m/>
    <m/>
    <n v="615"/>
    <m/>
    <m/>
  </r>
  <r>
    <x v="6"/>
    <x v="0"/>
    <s v="OK"/>
    <s v="LLF"/>
    <m/>
    <n v="1"/>
    <m/>
    <m/>
    <e v="#N/A"/>
    <s v="042552"/>
    <x v="111"/>
    <x v="75"/>
    <x v="8"/>
    <x v="1"/>
    <m/>
    <m/>
    <m/>
    <m/>
    <n v="7781.83"/>
    <m/>
    <m/>
  </r>
  <r>
    <x v="6"/>
    <x v="0"/>
    <s v="OK"/>
    <e v="#N/A"/>
    <m/>
    <n v="1"/>
    <m/>
    <m/>
    <e v="#N/A"/>
    <s v="050160"/>
    <x v="112"/>
    <x v="76"/>
    <x v="9"/>
    <x v="1"/>
    <m/>
    <m/>
    <m/>
    <m/>
    <n v="4000"/>
    <m/>
    <m/>
  </r>
  <r>
    <x v="6"/>
    <x v="0"/>
    <s v="No"/>
    <e v="#N/A"/>
    <m/>
    <n v="1"/>
    <m/>
    <m/>
    <e v="#N/A"/>
    <s v="050581"/>
    <x v="113"/>
    <x v="76"/>
    <x v="9"/>
    <x v="1"/>
    <m/>
    <m/>
    <m/>
    <m/>
    <n v="361"/>
    <m/>
    <m/>
  </r>
  <r>
    <x v="6"/>
    <x v="0"/>
    <s v="OK"/>
    <e v="#N/A"/>
    <m/>
    <n v="1"/>
    <m/>
    <m/>
    <e v="#N/A"/>
    <s v="052840"/>
    <x v="114"/>
    <x v="77"/>
    <x v="9"/>
    <x v="1"/>
    <m/>
    <m/>
    <m/>
    <m/>
    <n v="2064"/>
    <m/>
    <m/>
  </r>
  <r>
    <x v="6"/>
    <x v="0"/>
    <s v="OK"/>
    <e v="#N/A"/>
    <m/>
    <n v="1"/>
    <m/>
    <m/>
    <e v="#N/A"/>
    <s v="050060"/>
    <x v="115"/>
    <x v="78"/>
    <x v="9"/>
    <x v="1"/>
    <m/>
    <m/>
    <m/>
    <m/>
    <n v="928"/>
    <m/>
    <m/>
  </r>
  <r>
    <x v="6"/>
    <x v="0"/>
    <s v="No"/>
    <e v="#N/A"/>
    <m/>
    <n v="1"/>
    <m/>
    <m/>
    <e v="#N/A"/>
    <s v="050530"/>
    <x v="116"/>
    <x v="78"/>
    <x v="9"/>
    <x v="1"/>
    <m/>
    <m/>
    <m/>
    <m/>
    <n v="902"/>
    <m/>
    <m/>
  </r>
  <r>
    <x v="6"/>
    <x v="0"/>
    <s v="OK"/>
    <e v="#N/A"/>
    <m/>
    <n v="1"/>
    <m/>
    <m/>
    <e v="#N/A"/>
    <s v="051070"/>
    <x v="117"/>
    <x v="78"/>
    <x v="9"/>
    <x v="1"/>
    <m/>
    <m/>
    <m/>
    <m/>
    <n v="2654"/>
    <m/>
    <m/>
  </r>
  <r>
    <x v="6"/>
    <x v="0"/>
    <s v="OK"/>
    <e v="#N/A"/>
    <m/>
    <n v="1"/>
    <m/>
    <m/>
    <e v="#N/A"/>
    <s v="051781"/>
    <x v="118"/>
    <x v="78"/>
    <x v="9"/>
    <x v="1"/>
    <m/>
    <m/>
    <m/>
    <m/>
    <n v="0"/>
    <m/>
    <m/>
  </r>
  <r>
    <x v="6"/>
    <x v="0"/>
    <s v="OK"/>
    <e v="#N/A"/>
    <m/>
    <n v="1"/>
    <m/>
    <m/>
    <e v="#N/A"/>
    <s v="050080"/>
    <x v="119"/>
    <x v="79"/>
    <x v="9"/>
    <x v="1"/>
    <m/>
    <m/>
    <m/>
    <m/>
    <n v="1338"/>
    <m/>
    <m/>
  </r>
  <r>
    <x v="6"/>
    <x v="0"/>
    <s v="No"/>
    <e v="#N/A"/>
    <m/>
    <n v="1"/>
    <m/>
    <m/>
    <e v="#N/A"/>
    <s v="050770"/>
    <x v="120"/>
    <x v="79"/>
    <x v="9"/>
    <x v="1"/>
    <m/>
    <m/>
    <m/>
    <m/>
    <n v="0"/>
    <m/>
    <m/>
  </r>
  <r>
    <x v="6"/>
    <x v="0"/>
    <s v="No"/>
    <e v="#N/A"/>
    <m/>
    <n v="1"/>
    <m/>
    <m/>
    <e v="#N/A"/>
    <s v="052551"/>
    <x v="121"/>
    <x v="79"/>
    <x v="9"/>
    <x v="1"/>
    <m/>
    <m/>
    <m/>
    <m/>
    <n v="0"/>
    <m/>
    <m/>
  </r>
  <r>
    <x v="6"/>
    <x v="0"/>
    <s v="OK"/>
    <e v="#N/A"/>
    <m/>
    <n v="1"/>
    <m/>
    <m/>
    <e v="#N/A"/>
    <s v="050110"/>
    <x v="122"/>
    <x v="80"/>
    <x v="9"/>
    <x v="1"/>
    <m/>
    <m/>
    <m/>
    <m/>
    <n v="5837"/>
    <m/>
    <m/>
  </r>
  <r>
    <x v="6"/>
    <x v="0"/>
    <s v="No"/>
    <e v="#N/A"/>
    <m/>
    <n v="1"/>
    <m/>
    <m/>
    <e v="#N/A"/>
    <s v="050120"/>
    <x v="123"/>
    <x v="81"/>
    <x v="9"/>
    <x v="1"/>
    <m/>
    <m/>
    <m/>
    <m/>
    <n v="600"/>
    <m/>
    <m/>
  </r>
  <r>
    <x v="6"/>
    <x v="0"/>
    <s v="OK"/>
    <e v="#N/A"/>
    <m/>
    <n v="1"/>
    <m/>
    <m/>
    <e v="#N/A"/>
    <s v="051501"/>
    <x v="124"/>
    <x v="81"/>
    <x v="9"/>
    <x v="1"/>
    <m/>
    <m/>
    <m/>
    <m/>
    <n v="0"/>
    <m/>
    <m/>
  </r>
  <r>
    <x v="6"/>
    <x v="0"/>
    <s v="OK"/>
    <e v="#N/A"/>
    <m/>
    <n v="1"/>
    <m/>
    <m/>
    <e v="#N/A"/>
    <s v="052830"/>
    <x v="125"/>
    <x v="81"/>
    <x v="9"/>
    <x v="1"/>
    <m/>
    <m/>
    <m/>
    <m/>
    <n v="0"/>
    <m/>
    <m/>
  </r>
  <r>
    <x v="6"/>
    <x v="0"/>
    <s v="OK"/>
    <e v="#N/A"/>
    <m/>
    <n v="1"/>
    <m/>
    <m/>
    <e v="#N/A"/>
    <s v="050171"/>
    <x v="126"/>
    <x v="82"/>
    <x v="9"/>
    <x v="1"/>
    <m/>
    <m/>
    <m/>
    <m/>
    <n v="1431"/>
    <m/>
    <m/>
  </r>
  <r>
    <x v="6"/>
    <x v="0"/>
    <s v="OK"/>
    <e v="#N/A"/>
    <m/>
    <n v="1"/>
    <m/>
    <m/>
    <e v="#N/A"/>
    <s v="051885"/>
    <x v="127"/>
    <x v="82"/>
    <x v="9"/>
    <x v="1"/>
    <m/>
    <m/>
    <m/>
    <m/>
    <n v="1345.62"/>
    <m/>
    <m/>
  </r>
  <r>
    <x v="6"/>
    <x v="0"/>
    <s v="OK"/>
    <e v="#N/A"/>
    <m/>
    <n v="1"/>
    <m/>
    <m/>
    <e v="#N/A"/>
    <s v="050180"/>
    <x v="128"/>
    <x v="82"/>
    <x v="9"/>
    <x v="1"/>
    <m/>
    <m/>
    <m/>
    <m/>
    <n v="0"/>
    <m/>
    <m/>
  </r>
  <r>
    <x v="6"/>
    <x v="0"/>
    <s v="OK"/>
    <e v="#N/A"/>
    <m/>
    <n v="1"/>
    <m/>
    <m/>
    <e v="#N/A"/>
    <s v="050360"/>
    <x v="129"/>
    <x v="79"/>
    <x v="9"/>
    <x v="1"/>
    <m/>
    <m/>
    <m/>
    <m/>
    <n v="1500"/>
    <m/>
    <m/>
  </r>
  <r>
    <x v="6"/>
    <x v="0"/>
    <s v="OK"/>
    <e v="#N/A"/>
    <m/>
    <n v="1"/>
    <m/>
    <m/>
    <e v="#N/A"/>
    <s v="050711"/>
    <x v="130"/>
    <x v="77"/>
    <x v="9"/>
    <x v="1"/>
    <m/>
    <m/>
    <m/>
    <m/>
    <n v="481"/>
    <m/>
    <m/>
  </r>
  <r>
    <x v="6"/>
    <x v="0"/>
    <s v="OK"/>
    <e v="#N/A"/>
    <m/>
    <n v="1"/>
    <m/>
    <m/>
    <e v="#N/A"/>
    <s v="052151"/>
    <x v="131"/>
    <x v="77"/>
    <x v="9"/>
    <x v="1"/>
    <m/>
    <m/>
    <m/>
    <m/>
    <n v="2169.25"/>
    <m/>
    <m/>
  </r>
  <r>
    <x v="6"/>
    <x v="0"/>
    <s v="OK"/>
    <e v="#N/A"/>
    <m/>
    <n v="1"/>
    <m/>
    <m/>
    <e v="#N/A"/>
    <s v="052270"/>
    <x v="132"/>
    <x v="77"/>
    <x v="9"/>
    <x v="1"/>
    <m/>
    <m/>
    <m/>
    <m/>
    <n v="1087"/>
    <m/>
    <m/>
  </r>
  <r>
    <x v="6"/>
    <x v="0"/>
    <s v="OK"/>
    <e v="#N/A"/>
    <m/>
    <n v="1"/>
    <m/>
    <m/>
    <e v="#N/A"/>
    <s v="052670"/>
    <x v="133"/>
    <x v="77"/>
    <x v="9"/>
    <x v="1"/>
    <m/>
    <m/>
    <m/>
    <m/>
    <n v="501"/>
    <m/>
    <m/>
  </r>
  <r>
    <x v="6"/>
    <x v="0"/>
    <s v="OK"/>
    <e v="#N/A"/>
    <m/>
    <n v="1"/>
    <m/>
    <m/>
    <e v="#N/A"/>
    <s v="051270"/>
    <x v="134"/>
    <x v="80"/>
    <x v="9"/>
    <x v="1"/>
    <m/>
    <m/>
    <m/>
    <m/>
    <n v="522.16999999999996"/>
    <m/>
    <m/>
  </r>
  <r>
    <x v="6"/>
    <x v="0"/>
    <s v="OK"/>
    <e v="#N/A"/>
    <m/>
    <n v="1"/>
    <m/>
    <m/>
    <e v="#N/A"/>
    <s v="051880"/>
    <x v="135"/>
    <x v="80"/>
    <x v="9"/>
    <x v="1"/>
    <m/>
    <m/>
    <m/>
    <m/>
    <n v="188"/>
    <m/>
    <m/>
  </r>
  <r>
    <x v="6"/>
    <x v="0"/>
    <s v="OK"/>
    <e v="#N/A"/>
    <m/>
    <n v="1"/>
    <m/>
    <m/>
    <e v="#N/A"/>
    <s v="051400"/>
    <x v="136"/>
    <x v="83"/>
    <x v="9"/>
    <x v="1"/>
    <m/>
    <m/>
    <m/>
    <m/>
    <n v="908"/>
    <m/>
    <m/>
  </r>
  <r>
    <x v="6"/>
    <x v="0"/>
    <s v="OK"/>
    <e v="#N/A"/>
    <m/>
    <n v="1"/>
    <m/>
    <m/>
    <e v="#N/A"/>
    <s v="052540"/>
    <x v="137"/>
    <x v="83"/>
    <x v="9"/>
    <x v="1"/>
    <m/>
    <m/>
    <m/>
    <m/>
    <n v="713.01"/>
    <m/>
    <m/>
  </r>
  <r>
    <x v="6"/>
    <x v="0"/>
    <s v="No"/>
    <e v="#N/A"/>
    <m/>
    <n v="1"/>
    <m/>
    <m/>
    <s v="Yes"/>
    <s v="052150"/>
    <x v="138"/>
    <x v="84"/>
    <x v="9"/>
    <x v="1"/>
    <m/>
    <m/>
    <m/>
    <m/>
    <n v="6014.25"/>
    <m/>
    <m/>
  </r>
  <r>
    <x v="6"/>
    <x v="0"/>
    <s v="No"/>
    <e v="#N/A"/>
    <m/>
    <n v="1"/>
    <m/>
    <m/>
    <e v="#N/A"/>
    <s v="052660"/>
    <x v="139"/>
    <x v="79"/>
    <x v="9"/>
    <x v="1"/>
    <m/>
    <m/>
    <m/>
    <m/>
    <n v="0"/>
    <m/>
    <m/>
  </r>
  <r>
    <x v="6"/>
    <x v="0"/>
    <s v="OK"/>
    <e v="#N/A"/>
    <m/>
    <n v="1"/>
    <m/>
    <m/>
    <e v="#N/A"/>
    <s v="060550"/>
    <x v="140"/>
    <x v="85"/>
    <x v="10"/>
    <x v="1"/>
    <m/>
    <m/>
    <m/>
    <m/>
    <n v="9380"/>
    <m/>
    <m/>
  </r>
  <r>
    <x v="6"/>
    <x v="0"/>
    <s v="No"/>
    <e v="#N/A"/>
    <m/>
    <n v="1"/>
    <m/>
    <m/>
    <e v="#N/A"/>
    <s v="060650"/>
    <x v="141"/>
    <x v="86"/>
    <x v="10"/>
    <x v="1"/>
    <m/>
    <m/>
    <m/>
    <m/>
    <n v="3236.5"/>
    <m/>
    <m/>
  </r>
  <r>
    <x v="6"/>
    <x v="0"/>
    <s v="No"/>
    <e v="#N/A"/>
    <m/>
    <n v="1"/>
    <m/>
    <m/>
    <e v="#N/A"/>
    <s v="062620"/>
    <x v="142"/>
    <x v="86"/>
    <x v="10"/>
    <x v="1"/>
    <m/>
    <m/>
    <m/>
    <m/>
    <n v="1000"/>
    <m/>
    <m/>
  </r>
  <r>
    <x v="6"/>
    <x v="0"/>
    <s v="No"/>
    <e v="#N/A"/>
    <m/>
    <n v="1"/>
    <m/>
    <m/>
    <e v="#N/A"/>
    <s v="061010"/>
    <x v="143"/>
    <x v="86"/>
    <x v="10"/>
    <x v="1"/>
    <m/>
    <m/>
    <m/>
    <m/>
    <n v="400"/>
    <m/>
    <m/>
  </r>
  <r>
    <x v="6"/>
    <x v="0"/>
    <s v="OK"/>
    <e v="#N/A"/>
    <m/>
    <n v="1"/>
    <m/>
    <m/>
    <e v="#N/A"/>
    <s v="061320"/>
    <x v="144"/>
    <x v="87"/>
    <x v="10"/>
    <x v="1"/>
    <m/>
    <m/>
    <m/>
    <m/>
    <n v="5894"/>
    <m/>
    <m/>
  </r>
  <r>
    <x v="6"/>
    <x v="0"/>
    <s v="OK"/>
    <s v="LLF"/>
    <m/>
    <n v="1"/>
    <m/>
    <m/>
    <e v="#N/A"/>
    <s v="061900"/>
    <x v="145"/>
    <x v="88"/>
    <x v="10"/>
    <x v="1"/>
    <m/>
    <m/>
    <m/>
    <m/>
    <n v="5286"/>
    <m/>
    <m/>
  </r>
  <r>
    <x v="6"/>
    <x v="0"/>
    <s v="OK"/>
    <e v="#N/A"/>
    <m/>
    <n v="1"/>
    <m/>
    <m/>
    <e v="#N/A"/>
    <s v="062160"/>
    <x v="146"/>
    <x v="89"/>
    <x v="10"/>
    <x v="1"/>
    <m/>
    <m/>
    <m/>
    <m/>
    <n v="4826"/>
    <m/>
    <m/>
  </r>
  <r>
    <x v="6"/>
    <x v="0"/>
    <s v="OK"/>
    <e v="#N/A"/>
    <m/>
    <n v="1"/>
    <m/>
    <m/>
    <e v="#N/A"/>
    <s v="062680"/>
    <x v="147"/>
    <x v="86"/>
    <x v="10"/>
    <x v="1"/>
    <m/>
    <m/>
    <m/>
    <m/>
    <n v="2697.12"/>
    <m/>
    <m/>
  </r>
  <r>
    <x v="6"/>
    <x v="0"/>
    <s v="OK"/>
    <e v="#N/A"/>
    <m/>
    <n v="1"/>
    <m/>
    <m/>
    <e v="#N/A"/>
    <s v="070151"/>
    <x v="148"/>
    <x v="90"/>
    <x v="11"/>
    <x v="1"/>
    <m/>
    <m/>
    <m/>
    <m/>
    <n v="726"/>
    <m/>
    <m/>
  </r>
  <r>
    <x v="6"/>
    <x v="0"/>
    <s v="OK"/>
    <e v="#N/A"/>
    <m/>
    <n v="1"/>
    <m/>
    <m/>
    <e v="#N/A"/>
    <s v="072800"/>
    <x v="149"/>
    <x v="90"/>
    <x v="11"/>
    <x v="1"/>
    <m/>
    <m/>
    <m/>
    <m/>
    <n v="8794"/>
    <m/>
    <m/>
  </r>
  <r>
    <x v="6"/>
    <x v="0"/>
    <s v="OK"/>
    <e v="#N/A"/>
    <m/>
    <n v="1"/>
    <m/>
    <m/>
    <e v="#N/A"/>
    <s v="072801"/>
    <x v="150"/>
    <x v="90"/>
    <x v="11"/>
    <x v="1"/>
    <m/>
    <m/>
    <m/>
    <m/>
    <n v="1499"/>
    <m/>
    <m/>
  </r>
  <r>
    <x v="6"/>
    <x v="0"/>
    <s v="OK"/>
    <e v="#N/A"/>
    <m/>
    <n v="1"/>
    <m/>
    <m/>
    <e v="#N/A"/>
    <s v="070720"/>
    <x v="151"/>
    <x v="90"/>
    <x v="11"/>
    <x v="1"/>
    <m/>
    <m/>
    <m/>
    <m/>
    <n v="3020"/>
    <m/>
    <m/>
  </r>
  <r>
    <x v="6"/>
    <x v="0"/>
    <s v="OK"/>
    <e v="#N/A"/>
    <m/>
    <n v="1"/>
    <m/>
    <m/>
    <e v="#N/A"/>
    <s v="070820"/>
    <x v="152"/>
    <x v="91"/>
    <x v="11"/>
    <x v="1"/>
    <m/>
    <m/>
    <m/>
    <m/>
    <n v="4021.25"/>
    <m/>
    <m/>
  </r>
  <r>
    <x v="6"/>
    <x v="0"/>
    <s v="OK"/>
    <e v="#N/A"/>
    <m/>
    <n v="1"/>
    <m/>
    <m/>
    <e v="#N/A"/>
    <s v="071131"/>
    <x v="153"/>
    <x v="92"/>
    <x v="11"/>
    <x v="1"/>
    <m/>
    <m/>
    <m/>
    <m/>
    <n v="4950"/>
    <m/>
    <m/>
  </r>
  <r>
    <x v="6"/>
    <x v="0"/>
    <s v="OK"/>
    <e v="#N/A"/>
    <m/>
    <n v="1"/>
    <m/>
    <m/>
    <s v="Yes"/>
    <s v="071132"/>
    <x v="154"/>
    <x v="92"/>
    <x v="11"/>
    <x v="1"/>
    <m/>
    <m/>
    <m/>
    <m/>
    <n v="750"/>
    <m/>
    <m/>
  </r>
  <r>
    <x v="6"/>
    <x v="0"/>
    <s v="No"/>
    <e v="#N/A"/>
    <m/>
    <n v="1"/>
    <m/>
    <m/>
    <e v="#N/A"/>
    <s v="071133"/>
    <x v="155"/>
    <x v="92"/>
    <x v="11"/>
    <x v="1"/>
    <m/>
    <m/>
    <m/>
    <m/>
    <n v="0"/>
    <m/>
    <m/>
  </r>
  <r>
    <x v="6"/>
    <x v="0"/>
    <s v="No"/>
    <e v="#N/A"/>
    <m/>
    <n v="1"/>
    <m/>
    <m/>
    <e v="#N/A"/>
    <s v="071140"/>
    <x v="156"/>
    <x v="93"/>
    <x v="11"/>
    <x v="1"/>
    <m/>
    <m/>
    <m/>
    <m/>
    <n v="2392.8000000000002"/>
    <m/>
    <m/>
  </r>
  <r>
    <x v="6"/>
    <x v="0"/>
    <s v="OK"/>
    <e v="#N/A"/>
    <m/>
    <n v="1"/>
    <m/>
    <m/>
    <e v="#N/A"/>
    <s v="071540"/>
    <x v="157"/>
    <x v="92"/>
    <x v="11"/>
    <x v="1"/>
    <m/>
    <m/>
    <m/>
    <m/>
    <n v="2812"/>
    <m/>
    <m/>
  </r>
  <r>
    <x v="6"/>
    <x v="0"/>
    <s v="OK"/>
    <e v="#N/A"/>
    <m/>
    <n v="1"/>
    <m/>
    <m/>
    <s v="Yes"/>
    <s v="071890"/>
    <x v="158"/>
    <x v="92"/>
    <x v="11"/>
    <x v="1"/>
    <m/>
    <m/>
    <m/>
    <m/>
    <n v="6024.33"/>
    <m/>
    <m/>
  </r>
  <r>
    <x v="6"/>
    <x v="0"/>
    <s v="OK"/>
    <e v="#N/A"/>
    <m/>
    <n v="1"/>
    <m/>
    <m/>
    <e v="#N/A"/>
    <s v="070821"/>
    <x v="159"/>
    <x v="94"/>
    <x v="11"/>
    <x v="1"/>
    <m/>
    <m/>
    <m/>
    <m/>
    <n v="4225"/>
    <m/>
    <m/>
  </r>
  <r>
    <x v="6"/>
    <x v="0"/>
    <s v="OK"/>
    <e v="#N/A"/>
    <m/>
    <n v="1"/>
    <m/>
    <m/>
    <e v="#N/A"/>
    <s v="072530"/>
    <x v="160"/>
    <x v="90"/>
    <x v="11"/>
    <x v="1"/>
    <m/>
    <m/>
    <m/>
    <m/>
    <n v="3342"/>
    <m/>
    <m/>
  </r>
  <r>
    <x v="6"/>
    <x v="0"/>
    <s v="OK"/>
    <e v="#N/A"/>
    <m/>
    <n v="1"/>
    <m/>
    <m/>
    <e v="#N/A"/>
    <s v="070800"/>
    <x v="161"/>
    <x v="90"/>
    <x v="11"/>
    <x v="1"/>
    <m/>
    <m/>
    <m/>
    <m/>
    <n v="3258"/>
    <m/>
    <m/>
  </r>
  <r>
    <x v="6"/>
    <x v="0"/>
    <s v="OK"/>
    <e v="#N/A"/>
    <m/>
    <n v="1"/>
    <m/>
    <m/>
    <e v="#N/A"/>
    <s v="072810"/>
    <x v="162"/>
    <x v="95"/>
    <x v="11"/>
    <x v="1"/>
    <m/>
    <m/>
    <m/>
    <m/>
    <n v="9126"/>
    <m/>
    <m/>
  </r>
  <r>
    <x v="6"/>
    <x v="0"/>
    <s v="No"/>
    <e v="#N/A"/>
    <m/>
    <n v="1"/>
    <m/>
    <m/>
    <e v="#N/A"/>
    <s v="080210"/>
    <x v="163"/>
    <x v="96"/>
    <x v="12"/>
    <x v="1"/>
    <m/>
    <m/>
    <m/>
    <m/>
    <n v="1369.42"/>
    <m/>
    <m/>
  </r>
  <r>
    <x v="6"/>
    <x v="0"/>
    <s v="OK"/>
    <e v="#N/A"/>
    <m/>
    <n v="1"/>
    <m/>
    <m/>
    <e v="#N/A"/>
    <s v="081610"/>
    <x v="164"/>
    <x v="96"/>
    <x v="12"/>
    <x v="1"/>
    <m/>
    <m/>
    <m/>
    <m/>
    <n v="0"/>
    <m/>
    <m/>
  </r>
  <r>
    <x v="6"/>
    <x v="0"/>
    <s v="OK"/>
    <e v="#N/A"/>
    <m/>
    <n v="1"/>
    <m/>
    <m/>
    <e v="#N/A"/>
    <s v="080920"/>
    <x v="165"/>
    <x v="96"/>
    <x v="12"/>
    <x v="1"/>
    <m/>
    <m/>
    <m/>
    <m/>
    <n v="2115"/>
    <m/>
    <m/>
  </r>
  <r>
    <x v="6"/>
    <x v="0"/>
    <s v="No"/>
    <e v="#N/A"/>
    <m/>
    <n v="1"/>
    <m/>
    <m/>
    <e v="#N/A"/>
    <s v="082010"/>
    <x v="166"/>
    <x v="96"/>
    <x v="12"/>
    <x v="1"/>
    <m/>
    <m/>
    <m/>
    <m/>
    <n v="500"/>
    <m/>
    <m/>
  </r>
  <r>
    <x v="6"/>
    <x v="0"/>
    <s v="OK"/>
    <e v="#N/A"/>
    <m/>
    <n v="1"/>
    <m/>
    <m/>
    <e v="#N/A"/>
    <s v="080350"/>
    <x v="167"/>
    <x v="97"/>
    <x v="12"/>
    <x v="1"/>
    <m/>
    <m/>
    <m/>
    <m/>
    <n v="5837.25"/>
    <m/>
    <m/>
  </r>
  <r>
    <x v="6"/>
    <x v="0"/>
    <s v="OK"/>
    <e v="#N/A"/>
    <m/>
    <n v="1"/>
    <m/>
    <m/>
    <e v="#N/A"/>
    <s v="080140"/>
    <x v="168"/>
    <x v="98"/>
    <x v="12"/>
    <x v="1"/>
    <m/>
    <m/>
    <m/>
    <m/>
    <n v="1928"/>
    <m/>
    <m/>
  </r>
  <r>
    <x v="6"/>
    <x v="0"/>
    <s v="OK"/>
    <e v="#N/A"/>
    <m/>
    <n v="1"/>
    <m/>
    <m/>
    <e v="#N/A"/>
    <s v="080510"/>
    <x v="169"/>
    <x v="98"/>
    <x v="12"/>
    <x v="1"/>
    <m/>
    <m/>
    <m/>
    <m/>
    <n v="736"/>
    <m/>
    <m/>
  </r>
  <r>
    <x v="6"/>
    <x v="0"/>
    <s v="OK"/>
    <e v="#N/A"/>
    <m/>
    <n v="1"/>
    <m/>
    <m/>
    <e v="#N/A"/>
    <s v="082421"/>
    <x v="170"/>
    <x v="98"/>
    <x v="12"/>
    <x v="1"/>
    <m/>
    <m/>
    <m/>
    <m/>
    <n v="763"/>
    <m/>
    <m/>
  </r>
  <r>
    <x v="6"/>
    <x v="0"/>
    <s v="OK"/>
    <e v="#N/A"/>
    <m/>
    <n v="1"/>
    <m/>
    <m/>
    <e v="#N/A"/>
    <s v="082720"/>
    <x v="171"/>
    <x v="98"/>
    <x v="12"/>
    <x v="1"/>
    <m/>
    <m/>
    <m/>
    <m/>
    <n v="0"/>
    <m/>
    <m/>
  </r>
  <r>
    <x v="6"/>
    <x v="0"/>
    <s v="OK"/>
    <e v="#N/A"/>
    <m/>
    <n v="1"/>
    <m/>
    <m/>
    <e v="#N/A"/>
    <s v="082790"/>
    <x v="172"/>
    <x v="98"/>
    <x v="12"/>
    <x v="1"/>
    <m/>
    <m/>
    <m/>
    <m/>
    <n v="5162.75"/>
    <m/>
    <m/>
  </r>
  <r>
    <x v="6"/>
    <x v="0"/>
    <s v="No"/>
    <e v="#N/A"/>
    <m/>
    <n v="1"/>
    <m/>
    <m/>
    <e v="#N/A"/>
    <s v="081040"/>
    <x v="173"/>
    <x v="99"/>
    <x v="12"/>
    <x v="1"/>
    <m/>
    <m/>
    <m/>
    <m/>
    <n v="2358"/>
    <m/>
    <m/>
  </r>
  <r>
    <x v="6"/>
    <x v="0"/>
    <s v="No"/>
    <e v="#N/A"/>
    <m/>
    <n v="1"/>
    <m/>
    <m/>
    <e v="#N/A"/>
    <s v="082420"/>
    <x v="174"/>
    <x v="99"/>
    <x v="12"/>
    <x v="1"/>
    <m/>
    <m/>
    <m/>
    <m/>
    <n v="0"/>
    <m/>
    <m/>
  </r>
  <r>
    <x v="6"/>
    <x v="0"/>
    <s v="OK"/>
    <e v="#N/A"/>
    <m/>
    <n v="1"/>
    <m/>
    <m/>
    <e v="#N/A"/>
    <s v="081200"/>
    <x v="175"/>
    <x v="97"/>
    <x v="12"/>
    <x v="1"/>
    <m/>
    <m/>
    <m/>
    <m/>
    <n v="5000"/>
    <m/>
    <m/>
  </r>
  <r>
    <x v="6"/>
    <x v="0"/>
    <s v="OK"/>
    <e v="#N/A"/>
    <m/>
    <n v="1"/>
    <m/>
    <m/>
    <e v="#N/A"/>
    <s v="081210"/>
    <x v="176"/>
    <x v="97"/>
    <x v="12"/>
    <x v="1"/>
    <m/>
    <m/>
    <m/>
    <m/>
    <n v="6417"/>
    <m/>
    <m/>
  </r>
  <r>
    <x v="6"/>
    <x v="0"/>
    <s v="OK"/>
    <e v="#N/A"/>
    <m/>
    <n v="1"/>
    <m/>
    <m/>
    <e v="#N/A"/>
    <s v="081220"/>
    <x v="177"/>
    <x v="97"/>
    <x v="12"/>
    <x v="1"/>
    <m/>
    <m/>
    <m/>
    <m/>
    <n v="2313"/>
    <m/>
    <m/>
  </r>
  <r>
    <x v="6"/>
    <x v="0"/>
    <s v="No"/>
    <e v="#N/A"/>
    <m/>
    <n v="1"/>
    <m/>
    <m/>
    <e v="#N/A"/>
    <s v="081240"/>
    <x v="178"/>
    <x v="100"/>
    <x v="12"/>
    <x v="1"/>
    <m/>
    <m/>
    <m/>
    <m/>
    <n v="0"/>
    <m/>
    <m/>
  </r>
  <r>
    <x v="6"/>
    <x v="0"/>
    <s v="No"/>
    <e v="#N/A"/>
    <m/>
    <n v="1"/>
    <m/>
    <m/>
    <e v="#N/A"/>
    <s v="082560"/>
    <x v="179"/>
    <x v="101"/>
    <x v="12"/>
    <x v="1"/>
    <m/>
    <m/>
    <m/>
    <m/>
    <n v="0"/>
    <m/>
    <m/>
  </r>
  <r>
    <x v="6"/>
    <x v="0"/>
    <s v="OK"/>
    <e v="#N/A"/>
    <m/>
    <n v="1"/>
    <m/>
    <m/>
    <e v="#N/A"/>
    <s v="081370"/>
    <x v="180"/>
    <x v="102"/>
    <x v="12"/>
    <x v="1"/>
    <m/>
    <m/>
    <m/>
    <m/>
    <n v="1573"/>
    <m/>
    <m/>
  </r>
  <r>
    <x v="6"/>
    <x v="0"/>
    <s v="OK"/>
    <e v="#N/A"/>
    <m/>
    <n v="1"/>
    <m/>
    <m/>
    <e v="#N/A"/>
    <s v="082710"/>
    <x v="181"/>
    <x v="102"/>
    <x v="12"/>
    <x v="1"/>
    <m/>
    <m/>
    <m/>
    <m/>
    <n v="1278"/>
    <m/>
    <m/>
  </r>
  <r>
    <x v="6"/>
    <x v="0"/>
    <s v="OK"/>
    <e v="#N/A"/>
    <m/>
    <n v="1"/>
    <m/>
    <m/>
    <e v="#N/A"/>
    <s v="082870"/>
    <x v="182"/>
    <x v="102"/>
    <x v="12"/>
    <x v="1"/>
    <m/>
    <m/>
    <m/>
    <m/>
    <n v="1489"/>
    <m/>
    <m/>
  </r>
  <r>
    <x v="6"/>
    <x v="0"/>
    <s v="No"/>
    <e v="#N/A"/>
    <m/>
    <n v="1"/>
    <m/>
    <m/>
    <e v="#N/A"/>
    <s v="081590"/>
    <x v="183"/>
    <x v="97"/>
    <x v="12"/>
    <x v="1"/>
    <m/>
    <m/>
    <m/>
    <m/>
    <n v="4110"/>
    <m/>
    <m/>
  </r>
  <r>
    <x v="6"/>
    <x v="0"/>
    <s v="No"/>
    <e v="#N/A"/>
    <m/>
    <n v="1"/>
    <m/>
    <m/>
    <s v="Yes"/>
    <s v="082690"/>
    <x v="184"/>
    <x v="103"/>
    <x v="12"/>
    <x v="1"/>
    <m/>
    <m/>
    <m/>
    <m/>
    <n v="9705"/>
    <m/>
    <m/>
  </r>
  <r>
    <x v="6"/>
    <x v="0"/>
    <s v="OK"/>
    <e v="#N/A"/>
    <m/>
    <n v="1"/>
    <m/>
    <m/>
    <e v="#N/A"/>
    <s v="082700"/>
    <x v="185"/>
    <x v="104"/>
    <x v="12"/>
    <x v="1"/>
    <m/>
    <m/>
    <m/>
    <m/>
    <n v="0"/>
    <m/>
    <m/>
  </r>
  <r>
    <x v="6"/>
    <x v="0"/>
    <s v="No"/>
    <e v="#N/A"/>
    <m/>
    <n v="1"/>
    <m/>
    <m/>
    <e v="#N/A"/>
    <s v="122445"/>
    <x v="186"/>
    <x v="105"/>
    <x v="13"/>
    <x v="1"/>
    <m/>
    <m/>
    <m/>
    <m/>
    <n v="0"/>
    <m/>
    <m/>
  </r>
  <r>
    <x v="6"/>
    <x v="0"/>
    <s v="No"/>
    <e v="#N/A"/>
    <m/>
    <n v="1"/>
    <m/>
    <m/>
    <e v="#N/A"/>
    <s v="121470"/>
    <x v="188"/>
    <x v="107"/>
    <x v="13"/>
    <x v="1"/>
    <m/>
    <m/>
    <m/>
    <m/>
    <n v="2500"/>
    <m/>
    <m/>
  </r>
  <r>
    <x v="6"/>
    <x v="0"/>
    <s v="No"/>
    <e v="#N/A"/>
    <m/>
    <n v="1"/>
    <m/>
    <m/>
    <e v="#N/A"/>
    <s v="122440"/>
    <x v="187"/>
    <x v="106"/>
    <x v="13"/>
    <x v="1"/>
    <m/>
    <m/>
    <m/>
    <m/>
    <n v="3009.25"/>
    <m/>
    <m/>
  </r>
  <r>
    <x v="6"/>
    <x v="0"/>
    <s v="OK"/>
    <e v="#N/A"/>
    <m/>
    <n v="1"/>
    <m/>
    <m/>
    <e v="#N/A"/>
    <s v="122442"/>
    <x v="189"/>
    <x v="108"/>
    <x v="13"/>
    <x v="1"/>
    <m/>
    <m/>
    <m/>
    <m/>
    <n v="2816.75"/>
    <m/>
    <m/>
  </r>
  <r>
    <x v="6"/>
    <x v="0"/>
    <s v="OK"/>
    <e v="#N/A"/>
    <m/>
    <n v="1"/>
    <m/>
    <m/>
    <e v="#N/A"/>
    <s v="122441"/>
    <x v="190"/>
    <x v="109"/>
    <x v="13"/>
    <x v="1"/>
    <m/>
    <m/>
    <m/>
    <m/>
    <n v="5490"/>
    <m/>
    <m/>
  </r>
  <r>
    <x v="6"/>
    <x v="0"/>
    <s v="No"/>
    <e v="#N/A"/>
    <m/>
    <n v="1"/>
    <m/>
    <m/>
    <e v="#N/A"/>
    <s v="122443"/>
    <x v="191"/>
    <x v="110"/>
    <x v="13"/>
    <x v="1"/>
    <m/>
    <m/>
    <m/>
    <m/>
    <n v="1500"/>
    <m/>
    <m/>
  </r>
  <r>
    <x v="6"/>
    <x v="0"/>
    <s v="OK"/>
    <e v="#N/A"/>
    <m/>
    <n v="1"/>
    <m/>
    <m/>
    <e v="#N/A"/>
    <s v="122444"/>
    <x v="192"/>
    <x v="111"/>
    <x v="13"/>
    <x v="1"/>
    <m/>
    <m/>
    <m/>
    <m/>
    <n v="0"/>
    <m/>
    <m/>
  </r>
  <r>
    <x v="6"/>
    <x v="0"/>
    <s v="No"/>
    <s v="LLF"/>
    <m/>
    <n v="1"/>
    <m/>
    <m/>
    <e v="#N/A"/>
    <s v="122446"/>
    <x v="193"/>
    <x v="112"/>
    <x v="13"/>
    <x v="1"/>
    <m/>
    <m/>
    <m/>
    <m/>
    <n v="4985.08"/>
    <m/>
    <m/>
  </r>
  <r>
    <x v="6"/>
    <x v="0"/>
    <s v="OK"/>
    <e v="#N/A"/>
    <m/>
    <n v="1"/>
    <m/>
    <m/>
    <s v="Yes"/>
    <s v="122447"/>
    <x v="194"/>
    <x v="113"/>
    <x v="13"/>
    <x v="1"/>
    <m/>
    <m/>
    <m/>
    <m/>
    <n v="4762"/>
    <m/>
    <m/>
  </r>
  <r>
    <x v="6"/>
    <x v="0"/>
    <s v="OK"/>
    <e v="#N/A"/>
    <m/>
    <n v="1"/>
    <m/>
    <m/>
    <e v="#N/A"/>
    <s v="150050"/>
    <x v="195"/>
    <x v="114"/>
    <x v="14"/>
    <x v="2"/>
    <m/>
    <m/>
    <m/>
    <m/>
    <n v="4369"/>
    <m/>
    <m/>
  </r>
  <r>
    <x v="6"/>
    <x v="0"/>
    <s v="No"/>
    <e v="#N/A"/>
    <m/>
    <n v="1"/>
    <m/>
    <m/>
    <e v="#N/A"/>
    <s v="151810"/>
    <x v="196"/>
    <x v="114"/>
    <x v="14"/>
    <x v="2"/>
    <m/>
    <m/>
    <m/>
    <m/>
    <n v="0"/>
    <m/>
    <m/>
  </r>
  <r>
    <x v="6"/>
    <x v="0"/>
    <s v="OK"/>
    <e v="#N/A"/>
    <m/>
    <n v="1"/>
    <m/>
    <m/>
    <e v="#N/A"/>
    <s v="152430"/>
    <x v="197"/>
    <x v="114"/>
    <x v="14"/>
    <x v="2"/>
    <m/>
    <m/>
    <m/>
    <m/>
    <n v="0"/>
    <m/>
    <m/>
  </r>
  <r>
    <x v="6"/>
    <x v="0"/>
    <s v="No"/>
    <e v="#N/A"/>
    <m/>
    <n v="1"/>
    <m/>
    <m/>
    <e v="#N/A"/>
    <s v="150130"/>
    <x v="198"/>
    <x v="115"/>
    <x v="14"/>
    <x v="2"/>
    <m/>
    <m/>
    <m/>
    <m/>
    <n v="500"/>
    <m/>
    <m/>
  </r>
  <r>
    <x v="6"/>
    <x v="0"/>
    <s v="No"/>
    <e v="#N/A"/>
    <m/>
    <n v="1"/>
    <m/>
    <m/>
    <e v="#N/A"/>
    <s v="151380"/>
    <x v="199"/>
    <x v="115"/>
    <x v="14"/>
    <x v="2"/>
    <m/>
    <m/>
    <m/>
    <m/>
    <n v="0"/>
    <m/>
    <m/>
  </r>
  <r>
    <x v="6"/>
    <x v="0"/>
    <s v="No"/>
    <e v="#N/A"/>
    <m/>
    <n v="1"/>
    <m/>
    <m/>
    <e v="#N/A"/>
    <s v="152120"/>
    <x v="200"/>
    <x v="115"/>
    <x v="14"/>
    <x v="2"/>
    <m/>
    <m/>
    <m/>
    <m/>
    <n v="0"/>
    <m/>
    <m/>
  </r>
  <r>
    <x v="6"/>
    <x v="0"/>
    <s v="No"/>
    <e v="#N/A"/>
    <m/>
    <n v="1"/>
    <m/>
    <m/>
    <e v="#N/A"/>
    <s v="150200"/>
    <x v="201"/>
    <x v="116"/>
    <x v="14"/>
    <x v="2"/>
    <m/>
    <m/>
    <m/>
    <m/>
    <n v="0"/>
    <m/>
    <m/>
  </r>
  <r>
    <x v="6"/>
    <x v="0"/>
    <s v="OK"/>
    <e v="#N/A"/>
    <m/>
    <n v="1"/>
    <m/>
    <m/>
    <e v="#N/A"/>
    <s v="151260"/>
    <x v="202"/>
    <x v="116"/>
    <x v="14"/>
    <x v="2"/>
    <m/>
    <m/>
    <m/>
    <m/>
    <n v="0"/>
    <m/>
    <m/>
  </r>
  <r>
    <x v="6"/>
    <x v="0"/>
    <s v="No"/>
    <e v="#N/A"/>
    <m/>
    <n v="1"/>
    <m/>
    <m/>
    <e v="#N/A"/>
    <s v="151230"/>
    <x v="203"/>
    <x v="116"/>
    <x v="14"/>
    <x v="2"/>
    <m/>
    <m/>
    <m/>
    <m/>
    <n v="126"/>
    <m/>
    <m/>
  </r>
  <r>
    <x v="6"/>
    <x v="0"/>
    <s v="No"/>
    <e v="#N/A"/>
    <m/>
    <n v="1"/>
    <m/>
    <m/>
    <e v="#N/A"/>
    <s v="150201"/>
    <x v="204"/>
    <x v="117"/>
    <x v="14"/>
    <x v="2"/>
    <m/>
    <m/>
    <m/>
    <m/>
    <n v="0"/>
    <m/>
    <m/>
  </r>
  <r>
    <x v="6"/>
    <x v="0"/>
    <s v="OK"/>
    <e v="#N/A"/>
    <m/>
    <n v="1"/>
    <m/>
    <m/>
    <e v="#N/A"/>
    <s v="150930"/>
    <x v="205"/>
    <x v="117"/>
    <x v="14"/>
    <x v="2"/>
    <m/>
    <m/>
    <m/>
    <m/>
    <n v="1117"/>
    <m/>
    <m/>
  </r>
  <r>
    <x v="6"/>
    <x v="0"/>
    <s v="No"/>
    <e v="#N/A"/>
    <m/>
    <n v="1"/>
    <m/>
    <m/>
    <e v="#N/A"/>
    <s v="151820"/>
    <x v="206"/>
    <x v="117"/>
    <x v="14"/>
    <x v="2"/>
    <m/>
    <m/>
    <m/>
    <m/>
    <n v="62.5"/>
    <m/>
    <m/>
  </r>
  <r>
    <x v="6"/>
    <x v="0"/>
    <s v="OK"/>
    <e v="#N/A"/>
    <m/>
    <n v="1"/>
    <m/>
    <m/>
    <e v="#N/A"/>
    <s v="152930"/>
    <x v="207"/>
    <x v="117"/>
    <x v="14"/>
    <x v="2"/>
    <m/>
    <m/>
    <m/>
    <m/>
    <n v="3094"/>
    <m/>
    <m/>
  </r>
  <r>
    <x v="6"/>
    <x v="0"/>
    <s v="No"/>
    <e v="#N/A"/>
    <m/>
    <n v="1"/>
    <m/>
    <m/>
    <e v="#N/A"/>
    <s v="151090"/>
    <x v="208"/>
    <x v="118"/>
    <x v="14"/>
    <x v="2"/>
    <m/>
    <m/>
    <m/>
    <m/>
    <n v="1250"/>
    <m/>
    <m/>
  </r>
  <r>
    <x v="6"/>
    <x v="0"/>
    <s v="OK"/>
    <e v="#N/A"/>
    <m/>
    <n v="1"/>
    <m/>
    <m/>
    <e v="#N/A"/>
    <s v="150961"/>
    <x v="209"/>
    <x v="119"/>
    <x v="14"/>
    <x v="2"/>
    <m/>
    <m/>
    <m/>
    <m/>
    <n v="450"/>
    <m/>
    <m/>
  </r>
  <r>
    <x v="6"/>
    <x v="0"/>
    <s v="OK"/>
    <e v="#N/A"/>
    <m/>
    <n v="1"/>
    <m/>
    <m/>
    <e v="#N/A"/>
    <s v="152040"/>
    <x v="210"/>
    <x v="119"/>
    <x v="14"/>
    <x v="2"/>
    <m/>
    <m/>
    <m/>
    <m/>
    <n v="1000"/>
    <m/>
    <m/>
  </r>
  <r>
    <x v="6"/>
    <x v="0"/>
    <s v="OK"/>
    <e v="#N/A"/>
    <m/>
    <n v="1"/>
    <m/>
    <m/>
    <e v="#N/A"/>
    <s v="152360"/>
    <x v="211"/>
    <x v="119"/>
    <x v="14"/>
    <x v="2"/>
    <m/>
    <m/>
    <m/>
    <m/>
    <n v="1600"/>
    <m/>
    <m/>
  </r>
  <r>
    <x v="6"/>
    <x v="0"/>
    <s v="OK"/>
    <e v="#N/A"/>
    <m/>
    <n v="1"/>
    <m/>
    <m/>
    <e v="#N/A"/>
    <s v="150970"/>
    <x v="212"/>
    <x v="120"/>
    <x v="14"/>
    <x v="2"/>
    <m/>
    <m/>
    <m/>
    <m/>
    <n v="5000"/>
    <m/>
    <m/>
  </r>
  <r>
    <x v="6"/>
    <x v="0"/>
    <s v="OK"/>
    <e v="#N/A"/>
    <m/>
    <n v="1"/>
    <m/>
    <m/>
    <e v="#N/A"/>
    <s v="151780"/>
    <x v="213"/>
    <x v="121"/>
    <x v="14"/>
    <x v="2"/>
    <m/>
    <m/>
    <m/>
    <m/>
    <n v="3421"/>
    <m/>
    <m/>
  </r>
  <r>
    <x v="6"/>
    <x v="0"/>
    <s v="No"/>
    <e v="#N/A"/>
    <m/>
    <n v="1"/>
    <m/>
    <m/>
    <e v="#N/A"/>
    <s v="152580"/>
    <x v="214"/>
    <x v="118"/>
    <x v="14"/>
    <x v="2"/>
    <m/>
    <m/>
    <m/>
    <m/>
    <n v="500"/>
    <m/>
    <m/>
  </r>
  <r>
    <x v="6"/>
    <x v="0"/>
    <s v="OK"/>
    <e v="#N/A"/>
    <m/>
    <n v="1"/>
    <m/>
    <m/>
    <e v="#N/A"/>
    <s v="152850"/>
    <x v="215"/>
    <x v="118"/>
    <x v="14"/>
    <x v="2"/>
    <m/>
    <m/>
    <m/>
    <m/>
    <n v="2423"/>
    <m/>
    <m/>
  </r>
  <r>
    <x v="6"/>
    <x v="0"/>
    <s v="No"/>
    <e v="#N/A"/>
    <m/>
    <n v="1"/>
    <m/>
    <m/>
    <e v="#N/A"/>
    <s v="152940"/>
    <x v="216"/>
    <x v="122"/>
    <x v="14"/>
    <x v="2"/>
    <m/>
    <m/>
    <m/>
    <m/>
    <n v="5183.49"/>
    <m/>
    <m/>
  </r>
  <r>
    <x v="6"/>
    <x v="0"/>
    <s v="No"/>
    <e v="#N/A"/>
    <m/>
    <n v="1"/>
    <m/>
    <m/>
    <e v="#N/A"/>
    <s v="150100"/>
    <x v="217"/>
    <x v="123"/>
    <x v="14"/>
    <x v="2"/>
    <m/>
    <m/>
    <m/>
    <m/>
    <n v="1000"/>
    <m/>
    <m/>
  </r>
  <r>
    <x v="6"/>
    <x v="0"/>
    <s v="No"/>
    <e v="#N/A"/>
    <m/>
    <n v="1"/>
    <m/>
    <m/>
    <e v="#N/A"/>
    <s v="150610"/>
    <x v="218"/>
    <x v="124"/>
    <x v="14"/>
    <x v="2"/>
    <m/>
    <m/>
    <m/>
    <m/>
    <n v="1300"/>
    <m/>
    <m/>
  </r>
  <r>
    <x v="6"/>
    <x v="0"/>
    <s v="No"/>
    <e v="#N/A"/>
    <m/>
    <n v="1"/>
    <m/>
    <m/>
    <e v="#N/A"/>
    <s v="151790"/>
    <x v="219"/>
    <x v="124"/>
    <x v="14"/>
    <x v="2"/>
    <m/>
    <m/>
    <m/>
    <m/>
    <n v="2462.9899999999998"/>
    <m/>
    <m/>
  </r>
  <r>
    <x v="6"/>
    <x v="0"/>
    <s v="No"/>
    <e v="#N/A"/>
    <m/>
    <n v="1"/>
    <m/>
    <m/>
    <e v="#N/A"/>
    <s v="152650"/>
    <x v="220"/>
    <x v="125"/>
    <x v="14"/>
    <x v="2"/>
    <m/>
    <m/>
    <m/>
    <m/>
    <n v="350"/>
    <m/>
    <m/>
  </r>
  <r>
    <x v="6"/>
    <x v="0"/>
    <s v="No"/>
    <e v="#N/A"/>
    <m/>
    <n v="1"/>
    <m/>
    <m/>
    <e v="#N/A"/>
    <s v="150700"/>
    <x v="221"/>
    <x v="126"/>
    <x v="14"/>
    <x v="2"/>
    <m/>
    <m/>
    <m/>
    <m/>
    <n v="3028"/>
    <m/>
    <m/>
  </r>
  <r>
    <x v="6"/>
    <x v="0"/>
    <s v="No"/>
    <e v="#N/A"/>
    <m/>
    <n v="1"/>
    <m/>
    <m/>
    <e v="#N/A"/>
    <s v="152370"/>
    <x v="222"/>
    <x v="126"/>
    <x v="14"/>
    <x v="2"/>
    <m/>
    <m/>
    <m/>
    <m/>
    <n v="0"/>
    <m/>
    <m/>
  </r>
  <r>
    <x v="6"/>
    <x v="0"/>
    <s v="No"/>
    <e v="#N/A"/>
    <m/>
    <n v="1"/>
    <m/>
    <m/>
    <e v="#N/A"/>
    <s v="150710"/>
    <x v="223"/>
    <x v="121"/>
    <x v="14"/>
    <x v="2"/>
    <m/>
    <m/>
    <m/>
    <m/>
    <n v="1594"/>
    <m/>
    <m/>
  </r>
  <r>
    <x v="6"/>
    <x v="0"/>
    <s v="OK"/>
    <e v="#N/A"/>
    <m/>
    <n v="1"/>
    <m/>
    <m/>
    <e v="#N/A"/>
    <s v="152350"/>
    <x v="224"/>
    <x v="125"/>
    <x v="14"/>
    <x v="2"/>
    <m/>
    <m/>
    <m/>
    <m/>
    <n v="0"/>
    <m/>
    <m/>
  </r>
  <r>
    <x v="6"/>
    <x v="0"/>
    <s v="No"/>
    <e v="#N/A"/>
    <m/>
    <n v="1"/>
    <m/>
    <m/>
    <e v="#N/A"/>
    <s v="151150"/>
    <x v="225"/>
    <x v="126"/>
    <x v="14"/>
    <x v="2"/>
    <m/>
    <m/>
    <m/>
    <m/>
    <n v="4146"/>
    <m/>
    <m/>
  </r>
  <r>
    <x v="6"/>
    <x v="0"/>
    <s v="No"/>
    <e v="#N/A"/>
    <m/>
    <n v="1"/>
    <m/>
    <m/>
    <e v="#N/A"/>
    <s v="151190"/>
    <x v="226"/>
    <x v="127"/>
    <x v="14"/>
    <x v="2"/>
    <m/>
    <m/>
    <m/>
    <m/>
    <n v="500"/>
    <m/>
    <m/>
  </r>
  <r>
    <x v="6"/>
    <x v="0"/>
    <s v="OK"/>
    <e v="#N/A"/>
    <m/>
    <n v="1"/>
    <m/>
    <m/>
    <e v="#N/A"/>
    <s v="151490"/>
    <x v="227"/>
    <x v="127"/>
    <x v="14"/>
    <x v="2"/>
    <m/>
    <m/>
    <m/>
    <m/>
    <n v="2359"/>
    <m/>
    <m/>
  </r>
  <r>
    <x v="6"/>
    <x v="0"/>
    <s v="No"/>
    <e v="#N/A"/>
    <m/>
    <n v="1"/>
    <m/>
    <m/>
    <e v="#N/A"/>
    <s v="152330"/>
    <x v="228"/>
    <x v="124"/>
    <x v="14"/>
    <x v="2"/>
    <m/>
    <m/>
    <m/>
    <m/>
    <n v="400"/>
    <m/>
    <m/>
  </r>
  <r>
    <x v="6"/>
    <x v="0"/>
    <s v="No"/>
    <e v="#N/A"/>
    <m/>
    <n v="1"/>
    <m/>
    <m/>
    <e v="#N/A"/>
    <s v="160220"/>
    <x v="229"/>
    <x v="128"/>
    <x v="15"/>
    <x v="2"/>
    <m/>
    <m/>
    <m/>
    <m/>
    <n v="2100.41"/>
    <m/>
    <m/>
  </r>
  <r>
    <x v="6"/>
    <x v="0"/>
    <s v="OK"/>
    <e v="#N/A"/>
    <m/>
    <n v="1"/>
    <m/>
    <m/>
    <s v="Yes"/>
    <s v="160230"/>
    <x v="230"/>
    <x v="129"/>
    <x v="15"/>
    <x v="2"/>
    <m/>
    <m/>
    <m/>
    <m/>
    <n v="12293"/>
    <m/>
    <m/>
  </r>
  <r>
    <x v="6"/>
    <x v="0"/>
    <s v="OK"/>
    <e v="#N/A"/>
    <m/>
    <n v="1"/>
    <m/>
    <m/>
    <e v="#N/A"/>
    <s v="160250"/>
    <x v="231"/>
    <x v="130"/>
    <x v="15"/>
    <x v="2"/>
    <m/>
    <m/>
    <m/>
    <m/>
    <n v="11120"/>
    <m/>
    <m/>
  </r>
  <r>
    <x v="6"/>
    <x v="0"/>
    <s v="OK"/>
    <e v="#N/A"/>
    <m/>
    <n v="1"/>
    <m/>
    <m/>
    <e v="#N/A"/>
    <s v="160270"/>
    <x v="232"/>
    <x v="131"/>
    <x v="15"/>
    <x v="2"/>
    <m/>
    <m/>
    <m/>
    <m/>
    <n v="4476"/>
    <m/>
    <m/>
  </r>
  <r>
    <x v="6"/>
    <x v="0"/>
    <s v="No"/>
    <e v="#N/A"/>
    <m/>
    <n v="1"/>
    <m/>
    <m/>
    <e v="#N/A"/>
    <s v="160290"/>
    <x v="233"/>
    <x v="132"/>
    <x v="15"/>
    <x v="2"/>
    <m/>
    <m/>
    <m/>
    <m/>
    <n v="900"/>
    <m/>
    <m/>
  </r>
  <r>
    <x v="6"/>
    <x v="0"/>
    <s v="No"/>
    <e v="#N/A"/>
    <m/>
    <n v="1"/>
    <m/>
    <m/>
    <e v="#N/A"/>
    <s v="160320"/>
    <x v="234"/>
    <x v="133"/>
    <x v="15"/>
    <x v="2"/>
    <m/>
    <m/>
    <m/>
    <m/>
    <n v="3480"/>
    <m/>
    <m/>
  </r>
  <r>
    <x v="6"/>
    <x v="0"/>
    <s v="No"/>
    <e v="#N/A"/>
    <m/>
    <n v="1"/>
    <m/>
    <m/>
    <e v="#N/A"/>
    <s v="160330"/>
    <x v="235"/>
    <x v="134"/>
    <x v="15"/>
    <x v="2"/>
    <m/>
    <m/>
    <m/>
    <m/>
    <n v="4983"/>
    <m/>
    <m/>
  </r>
  <r>
    <x v="6"/>
    <x v="0"/>
    <s v="OK"/>
    <e v="#N/A"/>
    <m/>
    <n v="1"/>
    <m/>
    <m/>
    <e v="#N/A"/>
    <s v="160380"/>
    <x v="236"/>
    <x v="135"/>
    <x v="15"/>
    <x v="2"/>
    <m/>
    <m/>
    <m/>
    <m/>
    <n v="0"/>
    <m/>
    <m/>
  </r>
  <r>
    <x v="6"/>
    <x v="0"/>
    <s v="No"/>
    <e v="#N/A"/>
    <m/>
    <n v="1"/>
    <m/>
    <m/>
    <e v="#N/A"/>
    <s v="161410"/>
    <x v="237"/>
    <x v="136"/>
    <x v="15"/>
    <x v="2"/>
    <m/>
    <m/>
    <m/>
    <m/>
    <n v="500"/>
    <m/>
    <m/>
  </r>
  <r>
    <x v="6"/>
    <x v="0"/>
    <s v="OK"/>
    <e v="#N/A"/>
    <m/>
    <n v="1"/>
    <m/>
    <m/>
    <e v="#N/A"/>
    <s v="161020"/>
    <x v="238"/>
    <x v="137"/>
    <x v="15"/>
    <x v="2"/>
    <m/>
    <m/>
    <m/>
    <m/>
    <n v="5489"/>
    <m/>
    <m/>
  </r>
  <r>
    <x v="6"/>
    <x v="0"/>
    <s v="No"/>
    <e v="#N/A"/>
    <m/>
    <n v="1"/>
    <m/>
    <m/>
    <e v="#N/A"/>
    <s v="161411"/>
    <x v="239"/>
    <x v="138"/>
    <x v="15"/>
    <x v="2"/>
    <m/>
    <m/>
    <m/>
    <m/>
    <n v="1500"/>
    <m/>
    <m/>
  </r>
  <r>
    <x v="6"/>
    <x v="0"/>
    <s v="OK"/>
    <e v="#N/A"/>
    <m/>
    <n v="1"/>
    <m/>
    <m/>
    <e v="#N/A"/>
    <s v="160280"/>
    <x v="240"/>
    <x v="139"/>
    <x v="15"/>
    <x v="2"/>
    <m/>
    <m/>
    <m/>
    <m/>
    <n v="5849.16"/>
    <m/>
    <m/>
  </r>
  <r>
    <x v="6"/>
    <x v="0"/>
    <s v="OK"/>
    <e v="#N/A"/>
    <m/>
    <n v="1"/>
    <m/>
    <m/>
    <e v="#N/A"/>
    <s v="162090"/>
    <x v="241"/>
    <x v="140"/>
    <x v="15"/>
    <x v="2"/>
    <m/>
    <m/>
    <m/>
    <m/>
    <n v="0"/>
    <m/>
    <m/>
  </r>
  <r>
    <x v="6"/>
    <x v="0"/>
    <s v="No"/>
    <e v="#N/A"/>
    <m/>
    <n v="1"/>
    <m/>
    <m/>
    <e v="#N/A"/>
    <s v="160620"/>
    <x v="242"/>
    <x v="141"/>
    <x v="15"/>
    <x v="2"/>
    <m/>
    <m/>
    <m/>
    <m/>
    <n v="500"/>
    <m/>
    <m/>
  </r>
  <r>
    <x v="6"/>
    <x v="0"/>
    <s v="No"/>
    <s v="LLF"/>
    <m/>
    <n v="1"/>
    <m/>
    <m/>
    <s v="Yes"/>
    <s v="160780"/>
    <x v="243"/>
    <x v="142"/>
    <x v="15"/>
    <x v="2"/>
    <m/>
    <m/>
    <m/>
    <m/>
    <n v="4000"/>
    <m/>
    <m/>
  </r>
  <r>
    <x v="6"/>
    <x v="0"/>
    <s v="No"/>
    <e v="#N/A"/>
    <m/>
    <n v="1"/>
    <m/>
    <m/>
    <e v="#N/A"/>
    <s v="160310"/>
    <x v="244"/>
    <x v="141"/>
    <x v="15"/>
    <x v="2"/>
    <m/>
    <m/>
    <m/>
    <m/>
    <n v="250"/>
    <m/>
    <m/>
  </r>
  <r>
    <x v="6"/>
    <x v="0"/>
    <s v="No"/>
    <e v="#N/A"/>
    <m/>
    <n v="1"/>
    <m/>
    <m/>
    <e v="#N/A"/>
    <s v="161330"/>
    <x v="245"/>
    <x v="142"/>
    <x v="15"/>
    <x v="2"/>
    <m/>
    <m/>
    <m/>
    <m/>
    <n v="500"/>
    <m/>
    <m/>
  </r>
  <r>
    <x v="6"/>
    <x v="0"/>
    <s v="No"/>
    <e v="#N/A"/>
    <m/>
    <n v="1"/>
    <m/>
    <m/>
    <e v="#N/A"/>
    <s v="160900"/>
    <x v="246"/>
    <x v="141"/>
    <x v="15"/>
    <x v="2"/>
    <m/>
    <m/>
    <m/>
    <m/>
    <n v="1000"/>
    <m/>
    <m/>
  </r>
  <r>
    <x v="6"/>
    <x v="0"/>
    <s v="No"/>
    <e v="#N/A"/>
    <m/>
    <n v="1"/>
    <m/>
    <m/>
    <e v="#N/A"/>
    <s v="161350"/>
    <x v="247"/>
    <x v="141"/>
    <x v="15"/>
    <x v="2"/>
    <m/>
    <m/>
    <m/>
    <m/>
    <n v="500"/>
    <m/>
    <m/>
  </r>
  <r>
    <x v="6"/>
    <x v="0"/>
    <s v="No"/>
    <e v="#N/A"/>
    <m/>
    <n v="1"/>
    <m/>
    <m/>
    <e v="#N/A"/>
    <s v="162920"/>
    <x v="248"/>
    <x v="141"/>
    <x v="15"/>
    <x v="2"/>
    <m/>
    <m/>
    <m/>
    <m/>
    <n v="0"/>
    <m/>
    <m/>
  </r>
  <r>
    <x v="6"/>
    <x v="0"/>
    <s v="OK"/>
    <e v="#N/A"/>
    <m/>
    <n v="1"/>
    <m/>
    <m/>
    <e v="#N/A"/>
    <s v="161770"/>
    <x v="250"/>
    <x v="144"/>
    <x v="15"/>
    <x v="2"/>
    <m/>
    <m/>
    <m/>
    <m/>
    <n v="2279.75"/>
    <m/>
    <m/>
  </r>
  <r>
    <x v="6"/>
    <x v="0"/>
    <s v="OK"/>
    <s v="LLF"/>
    <m/>
    <n v="1"/>
    <m/>
    <m/>
    <e v="#N/A"/>
    <s v="162960"/>
    <x v="251"/>
    <x v="145"/>
    <x v="15"/>
    <x v="2"/>
    <m/>
    <m/>
    <m/>
    <m/>
    <n v="5000"/>
    <m/>
    <m/>
  </r>
  <r>
    <x v="6"/>
    <x v="0"/>
    <s v="OK"/>
    <e v="#N/A"/>
    <m/>
    <n v="1"/>
    <m/>
    <m/>
    <e v="#N/A"/>
    <s v="170390"/>
    <x v="252"/>
    <x v="146"/>
    <x v="17"/>
    <x v="2"/>
    <m/>
    <m/>
    <m/>
    <m/>
    <n v="6497"/>
    <m/>
    <m/>
  </r>
  <r>
    <x v="6"/>
    <x v="0"/>
    <s v="OK"/>
    <e v="#N/A"/>
    <m/>
    <n v="1"/>
    <m/>
    <m/>
    <e v="#N/A"/>
    <s v="170450"/>
    <x v="253"/>
    <x v="147"/>
    <x v="17"/>
    <x v="2"/>
    <m/>
    <m/>
    <m/>
    <m/>
    <n v="1200"/>
    <m/>
    <m/>
  </r>
  <r>
    <x v="6"/>
    <x v="0"/>
    <s v="No"/>
    <e v="#N/A"/>
    <m/>
    <n v="1"/>
    <m/>
    <m/>
    <e v="#N/A"/>
    <s v="172520"/>
    <x v="254"/>
    <x v="147"/>
    <x v="17"/>
    <x v="2"/>
    <m/>
    <m/>
    <m/>
    <m/>
    <n v="0"/>
    <m/>
    <m/>
  </r>
  <r>
    <x v="6"/>
    <x v="0"/>
    <s v="No"/>
    <e v="#N/A"/>
    <m/>
    <n v="1"/>
    <m/>
    <m/>
    <e v="#N/A"/>
    <s v="170600"/>
    <x v="255"/>
    <x v="148"/>
    <x v="17"/>
    <x v="2"/>
    <m/>
    <m/>
    <m/>
    <m/>
    <n v="0"/>
    <m/>
    <m/>
  </r>
  <r>
    <x v="6"/>
    <x v="0"/>
    <s v="OK"/>
    <e v="#N/A"/>
    <m/>
    <n v="1"/>
    <m/>
    <m/>
    <e v="#N/A"/>
    <s v="171950"/>
    <x v="256"/>
    <x v="148"/>
    <x v="17"/>
    <x v="2"/>
    <m/>
    <m/>
    <m/>
    <m/>
    <n v="549"/>
    <m/>
    <m/>
  </r>
  <r>
    <x v="6"/>
    <x v="0"/>
    <s v="OK"/>
    <e v="#N/A"/>
    <m/>
    <n v="1"/>
    <m/>
    <m/>
    <e v="#N/A"/>
    <s v="171910"/>
    <x v="257"/>
    <x v="148"/>
    <x v="17"/>
    <x v="2"/>
    <m/>
    <m/>
    <m/>
    <m/>
    <n v="0"/>
    <m/>
    <m/>
  </r>
  <r>
    <x v="6"/>
    <x v="0"/>
    <s v="OK"/>
    <e v="#N/A"/>
    <m/>
    <n v="1"/>
    <m/>
    <m/>
    <e v="#N/A"/>
    <s v="170712"/>
    <x v="258"/>
    <x v="149"/>
    <x v="17"/>
    <x v="2"/>
    <m/>
    <m/>
    <m/>
    <m/>
    <n v="250"/>
    <m/>
    <m/>
  </r>
  <r>
    <x v="6"/>
    <x v="0"/>
    <s v="No"/>
    <e v="#N/A"/>
    <m/>
    <n v="1"/>
    <m/>
    <m/>
    <e v="#N/A"/>
    <s v="172030"/>
    <x v="259"/>
    <x v="149"/>
    <x v="17"/>
    <x v="2"/>
    <m/>
    <m/>
    <m/>
    <m/>
    <n v="4299.75"/>
    <m/>
    <m/>
  </r>
  <r>
    <x v="6"/>
    <x v="0"/>
    <s v="OK"/>
    <e v="#N/A"/>
    <m/>
    <n v="1"/>
    <m/>
    <m/>
    <e v="#N/A"/>
    <s v="172510"/>
    <x v="260"/>
    <x v="149"/>
    <x v="17"/>
    <x v="2"/>
    <m/>
    <m/>
    <m/>
    <m/>
    <n v="0"/>
    <m/>
    <m/>
  </r>
  <r>
    <x v="6"/>
    <x v="0"/>
    <s v="OK"/>
    <e v="#N/A"/>
    <m/>
    <n v="1"/>
    <m/>
    <m/>
    <e v="#N/A"/>
    <s v="170760"/>
    <x v="261"/>
    <x v="150"/>
    <x v="17"/>
    <x v="2"/>
    <m/>
    <m/>
    <m/>
    <m/>
    <n v="500"/>
    <m/>
    <m/>
  </r>
  <r>
    <x v="6"/>
    <x v="0"/>
    <s v="OK"/>
    <e v="#N/A"/>
    <m/>
    <n v="1"/>
    <m/>
    <m/>
    <e v="#N/A"/>
    <s v="172910"/>
    <x v="262"/>
    <x v="150"/>
    <x v="17"/>
    <x v="2"/>
    <m/>
    <m/>
    <m/>
    <m/>
    <n v="1627"/>
    <m/>
    <m/>
  </r>
  <r>
    <x v="6"/>
    <x v="0"/>
    <s v="No"/>
    <e v="#N/A"/>
    <m/>
    <n v="1"/>
    <m/>
    <m/>
    <e v="#N/A"/>
    <s v="171840"/>
    <x v="263"/>
    <x v="150"/>
    <x v="17"/>
    <x v="2"/>
    <m/>
    <m/>
    <m/>
    <m/>
    <n v="800"/>
    <m/>
    <m/>
  </r>
  <r>
    <x v="6"/>
    <x v="0"/>
    <s v="No"/>
    <e v="#N/A"/>
    <m/>
    <n v="1"/>
    <m/>
    <m/>
    <e v="#N/A"/>
    <s v="170840"/>
    <x v="264"/>
    <x v="151"/>
    <x v="17"/>
    <x v="2"/>
    <m/>
    <m/>
    <m/>
    <m/>
    <n v="500"/>
    <m/>
    <m/>
  </r>
  <r>
    <x v="6"/>
    <x v="0"/>
    <s v="No"/>
    <e v="#N/A"/>
    <m/>
    <n v="1"/>
    <m/>
    <m/>
    <e v="#N/A"/>
    <s v="172980"/>
    <x v="265"/>
    <x v="151"/>
    <x v="17"/>
    <x v="2"/>
    <m/>
    <m/>
    <m/>
    <m/>
    <n v="200"/>
    <m/>
    <m/>
  </r>
  <r>
    <x v="6"/>
    <x v="0"/>
    <s v="No"/>
    <e v="#N/A"/>
    <m/>
    <n v="1"/>
    <m/>
    <m/>
    <e v="#N/A"/>
    <s v="170940"/>
    <x v="266"/>
    <x v="151"/>
    <x v="17"/>
    <x v="2"/>
    <m/>
    <m/>
    <m/>
    <m/>
    <n v="100"/>
    <m/>
    <m/>
  </r>
  <r>
    <x v="6"/>
    <x v="0"/>
    <s v="OK"/>
    <s v="LLF"/>
    <m/>
    <n v="1"/>
    <m/>
    <m/>
    <e v="#N/A"/>
    <s v="170880"/>
    <x v="267"/>
    <x v="152"/>
    <x v="17"/>
    <x v="2"/>
    <m/>
    <m/>
    <m/>
    <m/>
    <n v="6600"/>
    <m/>
    <m/>
  </r>
  <r>
    <x v="6"/>
    <x v="0"/>
    <s v="OK"/>
    <e v="#N/A"/>
    <m/>
    <n v="1"/>
    <m/>
    <m/>
    <e v="#N/A"/>
    <s v="171041"/>
    <x v="268"/>
    <x v="147"/>
    <x v="17"/>
    <x v="2"/>
    <m/>
    <m/>
    <m/>
    <m/>
    <n v="1645"/>
    <m/>
    <m/>
  </r>
  <r>
    <x v="6"/>
    <x v="0"/>
    <s v="OK"/>
    <e v="#N/A"/>
    <m/>
    <n v="1"/>
    <m/>
    <m/>
    <e v="#N/A"/>
    <s v="172140"/>
    <x v="269"/>
    <x v="147"/>
    <x v="17"/>
    <x v="2"/>
    <m/>
    <m/>
    <m/>
    <m/>
    <n v="1088"/>
    <m/>
    <m/>
  </r>
  <r>
    <x v="6"/>
    <x v="0"/>
    <s v="No"/>
    <e v="#N/A"/>
    <m/>
    <n v="1"/>
    <m/>
    <m/>
    <e v="#N/A"/>
    <s v="172290"/>
    <x v="270"/>
    <x v="153"/>
    <x v="17"/>
    <x v="2"/>
    <m/>
    <m/>
    <m/>
    <m/>
    <n v="8"/>
    <m/>
    <m/>
  </r>
  <r>
    <x v="6"/>
    <x v="0"/>
    <s v="OK"/>
    <e v="#N/A"/>
    <m/>
    <n v="1"/>
    <m/>
    <m/>
    <e v="#N/A"/>
    <s v="180400"/>
    <x v="271"/>
    <x v="154"/>
    <x v="18"/>
    <x v="2"/>
    <m/>
    <m/>
    <m/>
    <m/>
    <n v="310"/>
    <m/>
    <m/>
  </r>
  <r>
    <x v="6"/>
    <x v="0"/>
    <s v="OK"/>
    <e v="#N/A"/>
    <m/>
    <n v="1"/>
    <m/>
    <m/>
    <e v="#N/A"/>
    <s v="181310"/>
    <x v="277"/>
    <x v="154"/>
    <x v="18"/>
    <x v="2"/>
    <m/>
    <m/>
    <m/>
    <m/>
    <n v="0"/>
    <m/>
    <m/>
  </r>
  <r>
    <x v="6"/>
    <x v="0"/>
    <s v="No"/>
    <e v="#N/A"/>
    <m/>
    <n v="1"/>
    <m/>
    <m/>
    <e v="#N/A"/>
    <s v="181530"/>
    <x v="280"/>
    <x v="154"/>
    <x v="18"/>
    <x v="2"/>
    <m/>
    <m/>
    <m/>
    <m/>
    <n v="5000"/>
    <m/>
    <m/>
  </r>
  <r>
    <x v="6"/>
    <x v="0"/>
    <s v="OK"/>
    <e v="#N/A"/>
    <m/>
    <n v="1"/>
    <m/>
    <m/>
    <e v="#N/A"/>
    <s v="181535"/>
    <x v="281"/>
    <x v="154"/>
    <x v="18"/>
    <x v="2"/>
    <m/>
    <m/>
    <m/>
    <m/>
    <n v="0"/>
    <m/>
    <m/>
  </r>
  <r>
    <x v="6"/>
    <x v="0"/>
    <s v="No"/>
    <e v="#N/A"/>
    <m/>
    <n v="1"/>
    <m/>
    <m/>
    <e v="#N/A"/>
    <s v="181540"/>
    <x v="282"/>
    <x v="154"/>
    <x v="18"/>
    <x v="2"/>
    <m/>
    <m/>
    <m/>
    <m/>
    <n v="1750"/>
    <m/>
    <m/>
  </r>
  <r>
    <x v="6"/>
    <x v="0"/>
    <s v="No"/>
    <e v="#N/A"/>
    <m/>
    <n v="1"/>
    <m/>
    <m/>
    <e v="#N/A"/>
    <s v="180640"/>
    <x v="272"/>
    <x v="155"/>
    <x v="18"/>
    <x v="2"/>
    <m/>
    <m/>
    <m/>
    <m/>
    <n v="0"/>
    <m/>
    <m/>
  </r>
  <r>
    <x v="6"/>
    <x v="0"/>
    <s v="No"/>
    <e v="#N/A"/>
    <m/>
    <n v="1"/>
    <m/>
    <m/>
    <e v="#N/A"/>
    <s v="182590"/>
    <x v="286"/>
    <x v="155"/>
    <x v="18"/>
    <x v="2"/>
    <m/>
    <m/>
    <m/>
    <m/>
    <n v="1841"/>
    <m/>
    <m/>
  </r>
  <r>
    <x v="6"/>
    <x v="0"/>
    <s v="OK"/>
    <e v="#N/A"/>
    <m/>
    <n v="1"/>
    <m/>
    <m/>
    <e v="#N/A"/>
    <s v="180830"/>
    <x v="273"/>
    <x v="156"/>
    <x v="18"/>
    <x v="2"/>
    <m/>
    <m/>
    <m/>
    <m/>
    <n v="0"/>
    <m/>
    <m/>
  </r>
  <r>
    <x v="6"/>
    <x v="0"/>
    <s v="OK"/>
    <e v="#N/A"/>
    <m/>
    <n v="1"/>
    <m/>
    <m/>
    <e v="#N/A"/>
    <s v="180870"/>
    <x v="274"/>
    <x v="157"/>
    <x v="18"/>
    <x v="2"/>
    <m/>
    <m/>
    <m/>
    <m/>
    <n v="5523"/>
    <m/>
    <m/>
  </r>
  <r>
    <x v="6"/>
    <x v="0"/>
    <s v="No"/>
    <e v="#N/A"/>
    <m/>
    <n v="1"/>
    <m/>
    <m/>
    <e v="#N/A"/>
    <s v="181160"/>
    <x v="276"/>
    <x v="154"/>
    <x v="18"/>
    <x v="2"/>
    <m/>
    <m/>
    <m/>
    <m/>
    <n v="3700"/>
    <m/>
    <m/>
  </r>
  <r>
    <x v="6"/>
    <x v="0"/>
    <s v="No"/>
    <e v="#N/A"/>
    <m/>
    <n v="1"/>
    <m/>
    <m/>
    <e v="#N/A"/>
    <s v="181360"/>
    <x v="278"/>
    <x v="158"/>
    <x v="18"/>
    <x v="2"/>
    <m/>
    <m/>
    <m/>
    <m/>
    <n v="1700"/>
    <m/>
    <m/>
  </r>
  <r>
    <x v="6"/>
    <x v="0"/>
    <s v="OK"/>
    <e v="#N/A"/>
    <m/>
    <n v="1"/>
    <m/>
    <m/>
    <e v="#N/A"/>
    <s v="181420"/>
    <x v="279"/>
    <x v="159"/>
    <x v="18"/>
    <x v="2"/>
    <m/>
    <m/>
    <m/>
    <m/>
    <n v="2004.62"/>
    <m/>
    <m/>
  </r>
  <r>
    <x v="6"/>
    <x v="0"/>
    <s v="OK"/>
    <e v="#N/A"/>
    <m/>
    <n v="1"/>
    <m/>
    <m/>
    <e v="#N/A"/>
    <s v="182490"/>
    <x v="284"/>
    <x v="159"/>
    <x v="18"/>
    <x v="2"/>
    <m/>
    <m/>
    <m/>
    <m/>
    <n v="1848"/>
    <m/>
    <m/>
  </r>
  <r>
    <x v="6"/>
    <x v="0"/>
    <s v="OK"/>
    <e v="#N/A"/>
    <m/>
    <n v="1"/>
    <m/>
    <m/>
    <e v="#N/A"/>
    <s v="182861"/>
    <x v="288"/>
    <x v="159"/>
    <x v="18"/>
    <x v="2"/>
    <m/>
    <m/>
    <m/>
    <m/>
    <n v="1839"/>
    <m/>
    <m/>
  </r>
  <r>
    <x v="6"/>
    <x v="0"/>
    <s v="No"/>
    <e v="#N/A"/>
    <m/>
    <n v="1"/>
    <m/>
    <m/>
    <e v="#N/A"/>
    <s v="182390"/>
    <x v="283"/>
    <x v="160"/>
    <x v="18"/>
    <x v="2"/>
    <m/>
    <m/>
    <m/>
    <m/>
    <n v="600"/>
    <m/>
    <m/>
  </r>
  <r>
    <x v="6"/>
    <x v="0"/>
    <s v="No"/>
    <e v="#N/A"/>
    <m/>
    <n v="1"/>
    <m/>
    <m/>
    <e v="#N/A"/>
    <s v="182571"/>
    <x v="285"/>
    <x v="160"/>
    <x v="18"/>
    <x v="2"/>
    <m/>
    <m/>
    <m/>
    <m/>
    <n v="934"/>
    <m/>
    <m/>
  </r>
  <r>
    <x v="6"/>
    <x v="0"/>
    <s v="OK"/>
    <e v="#N/A"/>
    <m/>
    <n v="1"/>
    <m/>
    <m/>
    <e v="#N/A"/>
    <s v="182610"/>
    <x v="287"/>
    <x v="160"/>
    <x v="18"/>
    <x v="2"/>
    <m/>
    <m/>
    <m/>
    <m/>
    <n v="400"/>
    <m/>
    <m/>
  </r>
  <r>
    <x v="6"/>
    <x v="0"/>
    <s v="No"/>
    <s v="LLF"/>
    <m/>
    <n v="1"/>
    <m/>
    <m/>
    <e v="#N/A"/>
    <s v="202461"/>
    <x v="289"/>
    <x v="161"/>
    <x v="19"/>
    <x v="2"/>
    <m/>
    <m/>
    <m/>
    <m/>
    <n v="9359"/>
    <m/>
    <m/>
  </r>
  <r>
    <x v="6"/>
    <x v="0"/>
    <s v="No"/>
    <e v="#N/A"/>
    <m/>
    <n v="1"/>
    <m/>
    <m/>
    <e v="#N/A"/>
    <s v="200590"/>
    <x v="290"/>
    <x v="162"/>
    <x v="19"/>
    <x v="2"/>
    <m/>
    <m/>
    <m/>
    <m/>
    <n v="1000"/>
    <m/>
    <m/>
  </r>
  <r>
    <x v="6"/>
    <x v="0"/>
    <s v="OK"/>
    <e v="#N/A"/>
    <m/>
    <n v="1"/>
    <m/>
    <m/>
    <e v="#N/A"/>
    <s v="202950"/>
    <x v="291"/>
    <x v="163"/>
    <x v="19"/>
    <x v="2"/>
    <m/>
    <m/>
    <m/>
    <m/>
    <n v="2500"/>
    <m/>
    <m/>
  </r>
  <r>
    <x v="6"/>
    <x v="0"/>
    <s v="OK"/>
    <e v="#N/A"/>
    <m/>
    <n v="1"/>
    <m/>
    <m/>
    <e v="#N/A"/>
    <s v="200941"/>
    <x v="292"/>
    <x v="164"/>
    <x v="19"/>
    <x v="2"/>
    <m/>
    <m/>
    <m/>
    <m/>
    <n v="0"/>
    <m/>
    <m/>
  </r>
  <r>
    <x v="6"/>
    <x v="0"/>
    <s v="No"/>
    <e v="#N/A"/>
    <m/>
    <n v="1"/>
    <m/>
    <m/>
    <s v="Yes"/>
    <s v="201510"/>
    <x v="293"/>
    <x v="165"/>
    <x v="19"/>
    <x v="2"/>
    <m/>
    <m/>
    <m/>
    <m/>
    <n v="2500"/>
    <m/>
    <m/>
  </r>
  <r>
    <x v="6"/>
    <x v="0"/>
    <s v="No"/>
    <e v="#N/A"/>
    <m/>
    <n v="1"/>
    <m/>
    <m/>
    <e v="#N/A"/>
    <s v="201702"/>
    <x v="294"/>
    <x v="166"/>
    <x v="19"/>
    <x v="2"/>
    <m/>
    <m/>
    <m/>
    <m/>
    <n v="7600"/>
    <m/>
    <m/>
  </r>
  <r>
    <x v="6"/>
    <x v="0"/>
    <s v="OK"/>
    <e v="#N/A"/>
    <m/>
    <n v="1"/>
    <m/>
    <m/>
    <e v="#N/A"/>
    <s v="201680"/>
    <x v="295"/>
    <x v="167"/>
    <x v="19"/>
    <x v="2"/>
    <m/>
    <m/>
    <m/>
    <m/>
    <n v="2250"/>
    <m/>
    <m/>
  </r>
  <r>
    <x v="6"/>
    <x v="0"/>
    <s v="OK"/>
    <s v="LLF"/>
    <m/>
    <n v="1"/>
    <m/>
    <m/>
    <e v="#N/A"/>
    <s v="201712"/>
    <x v="296"/>
    <x v="168"/>
    <x v="19"/>
    <x v="2"/>
    <m/>
    <m/>
    <m/>
    <m/>
    <n v="3841"/>
    <m/>
    <m/>
  </r>
  <r>
    <x v="6"/>
    <x v="0"/>
    <s v="No"/>
    <e v="#N/A"/>
    <m/>
    <n v="1"/>
    <m/>
    <m/>
    <e v="#N/A"/>
    <s v="201700"/>
    <x v="297"/>
    <x v="169"/>
    <x v="19"/>
    <x v="2"/>
    <m/>
    <m/>
    <m/>
    <m/>
    <n v="0"/>
    <m/>
    <m/>
  </r>
  <r>
    <x v="6"/>
    <x v="0"/>
    <s v="No"/>
    <e v="#N/A"/>
    <m/>
    <n v="1"/>
    <m/>
    <m/>
    <e v="#N/A"/>
    <s v="201701"/>
    <x v="298"/>
    <x v="170"/>
    <x v="19"/>
    <x v="2"/>
    <m/>
    <m/>
    <m/>
    <m/>
    <n v="1500"/>
    <m/>
    <m/>
  </r>
  <r>
    <x v="6"/>
    <x v="0"/>
    <s v="No"/>
    <s v="LLF"/>
    <m/>
    <n v="1"/>
    <m/>
    <m/>
    <e v="#N/A"/>
    <s v="201711"/>
    <x v="300"/>
    <x v="171"/>
    <x v="19"/>
    <x v="2"/>
    <m/>
    <m/>
    <m/>
    <m/>
    <n v="4707"/>
    <m/>
    <m/>
  </r>
  <r>
    <x v="6"/>
    <x v="0"/>
    <s v="OK"/>
    <e v="#N/A"/>
    <m/>
    <n v="1"/>
    <m/>
    <m/>
    <e v="#N/A"/>
    <s v="201713"/>
    <x v="301"/>
    <x v="172"/>
    <x v="19"/>
    <x v="2"/>
    <m/>
    <m/>
    <m/>
    <m/>
    <n v="4000"/>
    <m/>
    <m/>
  </r>
  <r>
    <x v="6"/>
    <x v="0"/>
    <s v="No"/>
    <e v="#N/A"/>
    <m/>
    <n v="1"/>
    <m/>
    <m/>
    <e v="#N/A"/>
    <s v="201730"/>
    <x v="303"/>
    <x v="173"/>
    <x v="19"/>
    <x v="2"/>
    <m/>
    <m/>
    <m/>
    <m/>
    <n v="1100"/>
    <m/>
    <m/>
  </r>
  <r>
    <x v="6"/>
    <x v="0"/>
    <s v="No"/>
    <e v="#N/A"/>
    <m/>
    <n v="1"/>
    <m/>
    <m/>
    <e v="#N/A"/>
    <s v="201740"/>
    <x v="304"/>
    <x v="174"/>
    <x v="19"/>
    <x v="2"/>
    <m/>
    <m/>
    <m/>
    <m/>
    <n v="3000"/>
    <m/>
    <m/>
  </r>
  <r>
    <x v="6"/>
    <x v="0"/>
    <s v="No"/>
    <e v="#N/A"/>
    <m/>
    <n v="1"/>
    <m/>
    <m/>
    <e v="#N/A"/>
    <s v="201690"/>
    <x v="305"/>
    <x v="175"/>
    <x v="19"/>
    <x v="2"/>
    <m/>
    <m/>
    <m/>
    <m/>
    <n v="500"/>
    <m/>
    <m/>
  </r>
  <r>
    <x v="6"/>
    <x v="0"/>
    <s v="OK"/>
    <e v="#N/A"/>
    <m/>
    <n v="1"/>
    <m/>
    <m/>
    <e v="#N/A"/>
    <s v="202460"/>
    <x v="306"/>
    <x v="176"/>
    <x v="19"/>
    <x v="2"/>
    <m/>
    <m/>
    <m/>
    <m/>
    <n v="0"/>
    <m/>
    <m/>
  </r>
  <r>
    <x v="6"/>
    <x v="0"/>
    <s v="No"/>
    <e v="#N/A"/>
    <m/>
    <n v="1"/>
    <m/>
    <m/>
    <e v="#N/A"/>
    <s v="202480"/>
    <x v="307"/>
    <x v="177"/>
    <x v="19"/>
    <x v="2"/>
    <m/>
    <m/>
    <m/>
    <m/>
    <n v="3500"/>
    <m/>
    <m/>
  </r>
  <r>
    <x v="6"/>
    <x v="0"/>
    <s v="No"/>
    <e v="#N/A"/>
    <m/>
    <n v="1"/>
    <m/>
    <m/>
    <e v="#N/A"/>
    <s v="202491"/>
    <x v="308"/>
    <x v="178"/>
    <x v="19"/>
    <x v="2"/>
    <m/>
    <m/>
    <m/>
    <m/>
    <n v="750"/>
    <m/>
    <m/>
  </r>
  <r>
    <x v="6"/>
    <x v="0"/>
    <s v="No"/>
    <s v="LLF"/>
    <m/>
    <n v="1"/>
    <m/>
    <m/>
    <e v="#N/A"/>
    <s v="210440"/>
    <x v="309"/>
    <x v="179"/>
    <x v="20"/>
    <x v="2"/>
    <m/>
    <m/>
    <m/>
    <m/>
    <n v="1344.5"/>
    <m/>
    <m/>
  </r>
  <r>
    <x v="6"/>
    <x v="0"/>
    <s v="OK"/>
    <s v="LLF"/>
    <m/>
    <n v="1"/>
    <m/>
    <m/>
    <s v="Yes"/>
    <s v="212130"/>
    <x v="310"/>
    <x v="179"/>
    <x v="20"/>
    <x v="2"/>
    <m/>
    <m/>
    <m/>
    <m/>
    <n v="4348"/>
    <m/>
    <m/>
  </r>
  <r>
    <x v="6"/>
    <x v="0"/>
    <s v="No"/>
    <e v="#N/A"/>
    <m/>
    <n v="1"/>
    <m/>
    <m/>
    <e v="#N/A"/>
    <s v="210460"/>
    <x v="311"/>
    <x v="180"/>
    <x v="20"/>
    <x v="2"/>
    <m/>
    <m/>
    <m/>
    <m/>
    <n v="0"/>
    <m/>
    <m/>
  </r>
  <r>
    <x v="6"/>
    <x v="0"/>
    <s v="No"/>
    <e v="#N/A"/>
    <m/>
    <n v="1"/>
    <m/>
    <m/>
    <e v="#N/A"/>
    <s v="211430"/>
    <x v="312"/>
    <x v="180"/>
    <x v="20"/>
    <x v="2"/>
    <m/>
    <m/>
    <m/>
    <m/>
    <n v="100"/>
    <m/>
    <m/>
  </r>
  <r>
    <x v="6"/>
    <x v="0"/>
    <s v="OK"/>
    <e v="#N/A"/>
    <m/>
    <n v="1"/>
    <m/>
    <m/>
    <e v="#N/A"/>
    <s v="210630"/>
    <x v="313"/>
    <x v="181"/>
    <x v="20"/>
    <x v="2"/>
    <m/>
    <m/>
    <m/>
    <m/>
    <n v="1922"/>
    <m/>
    <m/>
  </r>
  <r>
    <x v="6"/>
    <x v="0"/>
    <s v="No"/>
    <e v="#N/A"/>
    <m/>
    <n v="1"/>
    <m/>
    <m/>
    <e v="#N/A"/>
    <s v="211120"/>
    <x v="314"/>
    <x v="181"/>
    <x v="20"/>
    <x v="2"/>
    <m/>
    <m/>
    <m/>
    <m/>
    <n v="500"/>
    <m/>
    <m/>
  </r>
  <r>
    <x v="6"/>
    <x v="0"/>
    <s v="No"/>
    <e v="#N/A"/>
    <m/>
    <n v="1"/>
    <m/>
    <m/>
    <e v="#N/A"/>
    <s v="210730"/>
    <x v="315"/>
    <x v="182"/>
    <x v="20"/>
    <x v="2"/>
    <m/>
    <m/>
    <m/>
    <m/>
    <n v="0"/>
    <m/>
    <m/>
  </r>
  <r>
    <x v="6"/>
    <x v="0"/>
    <s v="No"/>
    <e v="#N/A"/>
    <m/>
    <n v="1"/>
    <m/>
    <m/>
    <e v="#N/A"/>
    <s v="212070"/>
    <x v="316"/>
    <x v="182"/>
    <x v="20"/>
    <x v="2"/>
    <m/>
    <m/>
    <m/>
    <m/>
    <n v="0"/>
    <m/>
    <m/>
  </r>
  <r>
    <x v="6"/>
    <x v="0"/>
    <s v="No"/>
    <e v="#N/A"/>
    <m/>
    <n v="1"/>
    <m/>
    <m/>
    <e v="#N/A"/>
    <s v="212890"/>
    <x v="317"/>
    <x v="182"/>
    <x v="20"/>
    <x v="2"/>
    <m/>
    <m/>
    <m/>
    <m/>
    <n v="100"/>
    <m/>
    <m/>
  </r>
  <r>
    <x v="6"/>
    <x v="0"/>
    <s v="OK"/>
    <e v="#N/A"/>
    <m/>
    <n v="1"/>
    <m/>
    <m/>
    <e v="#N/A"/>
    <s v="210950"/>
    <x v="318"/>
    <x v="183"/>
    <x v="20"/>
    <x v="2"/>
    <m/>
    <m/>
    <m/>
    <m/>
    <n v="4638.75"/>
    <m/>
    <m/>
  </r>
  <r>
    <x v="6"/>
    <x v="0"/>
    <s v="OK"/>
    <e v="#N/A"/>
    <m/>
    <n v="1"/>
    <m/>
    <m/>
    <e v="#N/A"/>
    <s v="212320"/>
    <x v="319"/>
    <x v="183"/>
    <x v="20"/>
    <x v="2"/>
    <m/>
    <m/>
    <m/>
    <m/>
    <n v="0"/>
    <m/>
    <m/>
  </r>
  <r>
    <x v="6"/>
    <x v="0"/>
    <s v="OK"/>
    <e v="#N/A"/>
    <m/>
    <n v="1"/>
    <m/>
    <m/>
    <e v="#N/A"/>
    <s v="212361"/>
    <x v="320"/>
    <x v="183"/>
    <x v="20"/>
    <x v="2"/>
    <m/>
    <m/>
    <m/>
    <m/>
    <n v="420"/>
    <m/>
    <m/>
  </r>
  <r>
    <x v="6"/>
    <x v="0"/>
    <s v="No"/>
    <e v="#N/A"/>
    <m/>
    <n v="1"/>
    <m/>
    <m/>
    <e v="#N/A"/>
    <s v="211830"/>
    <x v="321"/>
    <x v="184"/>
    <x v="20"/>
    <x v="2"/>
    <m/>
    <m/>
    <m/>
    <m/>
    <n v="500"/>
    <m/>
    <m/>
  </r>
  <r>
    <x v="6"/>
    <x v="0"/>
    <s v="No"/>
    <e v="#N/A"/>
    <m/>
    <n v="1"/>
    <m/>
    <m/>
    <e v="#N/A"/>
    <s v="212570"/>
    <x v="322"/>
    <x v="184"/>
    <x v="20"/>
    <x v="2"/>
    <m/>
    <m/>
    <m/>
    <m/>
    <n v="1029.08"/>
    <m/>
    <m/>
  </r>
  <r>
    <x v="6"/>
    <x v="0"/>
    <s v="OK"/>
    <e v="#N/A"/>
    <m/>
    <n v="1"/>
    <m/>
    <m/>
    <e v="#N/A"/>
    <s v="211930"/>
    <x v="323"/>
    <x v="181"/>
    <x v="20"/>
    <x v="2"/>
    <m/>
    <m/>
    <m/>
    <m/>
    <n v="1000"/>
    <m/>
    <m/>
  </r>
  <r>
    <x v="6"/>
    <x v="0"/>
    <s v="OK"/>
    <e v="#N/A"/>
    <m/>
    <n v="1"/>
    <m/>
    <m/>
    <e v="#N/A"/>
    <s v="211970"/>
    <x v="324"/>
    <x v="184"/>
    <x v="20"/>
    <x v="2"/>
    <m/>
    <m/>
    <m/>
    <m/>
    <n v="1565.75"/>
    <m/>
    <m/>
  </r>
  <r>
    <x v="6"/>
    <x v="0"/>
    <s v="No"/>
    <e v="#N/A"/>
    <m/>
    <n v="1"/>
    <m/>
    <m/>
    <e v="#N/A"/>
    <s v="212000"/>
    <x v="325"/>
    <x v="181"/>
    <x v="20"/>
    <x v="2"/>
    <m/>
    <m/>
    <m/>
    <m/>
    <n v="0"/>
    <m/>
    <m/>
  </r>
  <r>
    <x v="6"/>
    <x v="0"/>
    <s v="No"/>
    <e v="#N/A"/>
    <m/>
    <n v="1"/>
    <m/>
    <m/>
    <e v="#N/A"/>
    <s v="213000"/>
    <x v="326"/>
    <x v="181"/>
    <x v="20"/>
    <x v="2"/>
    <m/>
    <m/>
    <m/>
    <m/>
    <n v="0"/>
    <m/>
    <m/>
  </r>
  <r>
    <x v="6"/>
    <x v="0"/>
    <s v="No"/>
    <e v="#N/A"/>
    <m/>
    <n v="1"/>
    <m/>
    <m/>
    <e v="#N/A"/>
    <s v="212450"/>
    <x v="327"/>
    <x v="181"/>
    <x v="20"/>
    <x v="2"/>
    <m/>
    <m/>
    <m/>
    <m/>
    <n v="800"/>
    <m/>
    <m/>
  </r>
  <r>
    <x v="6"/>
    <x v="0"/>
    <s v="No"/>
    <e v="#N/A"/>
    <m/>
    <n v="1"/>
    <m/>
    <m/>
    <e v="#N/A"/>
    <s v="212630"/>
    <x v="328"/>
    <x v="181"/>
    <x v="20"/>
    <x v="2"/>
    <m/>
    <m/>
    <m/>
    <m/>
    <n v="1000"/>
    <m/>
    <m/>
  </r>
  <r>
    <x v="6"/>
    <x v="0"/>
    <s v="No"/>
    <e v="#N/A"/>
    <m/>
    <n v="1"/>
    <m/>
    <m/>
    <e v="#N/A"/>
    <s v="213020"/>
    <x v="329"/>
    <x v="185"/>
    <x v="20"/>
    <x v="2"/>
    <m/>
    <m/>
    <m/>
    <m/>
    <n v="0"/>
    <m/>
    <m/>
  </r>
  <r>
    <x v="6"/>
    <x v="0"/>
    <s v="No"/>
    <e v="#N/A"/>
    <m/>
    <n v="1"/>
    <m/>
    <m/>
    <e v="#N/A"/>
    <s v="210540"/>
    <x v="330"/>
    <x v="186"/>
    <x v="20"/>
    <x v="2"/>
    <m/>
    <m/>
    <m/>
    <m/>
    <n v="1500"/>
    <m/>
    <m/>
  </r>
  <r>
    <x v="6"/>
    <x v="0"/>
    <s v="No"/>
    <e v="#N/A"/>
    <m/>
    <n v="1"/>
    <m/>
    <m/>
    <e v="#N/A"/>
    <s v="211921"/>
    <x v="331"/>
    <x v="186"/>
    <x v="20"/>
    <x v="2"/>
    <m/>
    <m/>
    <m/>
    <m/>
    <n v="2588.42"/>
    <m/>
    <m/>
  </r>
  <r>
    <x v="6"/>
    <x v="0"/>
    <s v="OK"/>
    <e v="#N/A"/>
    <m/>
    <n v="1"/>
    <m/>
    <m/>
    <e v="#N/A"/>
    <s v="212380"/>
    <x v="332"/>
    <x v="186"/>
    <x v="20"/>
    <x v="2"/>
    <m/>
    <m/>
    <m/>
    <m/>
    <n v="250"/>
    <m/>
    <m/>
  </r>
  <r>
    <x v="6"/>
    <x v="0"/>
    <s v="OK"/>
    <e v="#N/A"/>
    <m/>
    <n v="1"/>
    <m/>
    <m/>
    <e v="#N/A"/>
    <s v="210690"/>
    <x v="333"/>
    <x v="187"/>
    <x v="20"/>
    <x v="2"/>
    <m/>
    <m/>
    <m/>
    <m/>
    <n v="4873"/>
    <m/>
    <m/>
  </r>
  <r>
    <x v="6"/>
    <x v="0"/>
    <s v="OK"/>
    <e v="#N/A"/>
    <m/>
    <n v="2"/>
    <m/>
    <m/>
    <e v="#N/A"/>
    <s v="030480"/>
    <x v="0"/>
    <x v="0"/>
    <x v="0"/>
    <x v="0"/>
    <m/>
    <m/>
    <m/>
    <m/>
    <n v="956"/>
    <m/>
    <m/>
  </r>
  <r>
    <x v="6"/>
    <x v="0"/>
    <s v="OK"/>
    <e v="#N/A"/>
    <m/>
    <n v="2"/>
    <m/>
    <m/>
    <e v="#N/A"/>
    <s v="032500"/>
    <x v="1"/>
    <x v="0"/>
    <x v="0"/>
    <x v="0"/>
    <m/>
    <m/>
    <m/>
    <m/>
    <n v="7163"/>
    <m/>
    <m/>
  </r>
  <r>
    <x v="6"/>
    <x v="0"/>
    <s v="OK"/>
    <e v="#N/A"/>
    <m/>
    <n v="2"/>
    <m/>
    <m/>
    <e v="#N/A"/>
    <s v="031050"/>
    <x v="2"/>
    <x v="1"/>
    <x v="0"/>
    <x v="0"/>
    <m/>
    <m/>
    <m/>
    <m/>
    <n v="11000"/>
    <m/>
    <m/>
  </r>
  <r>
    <x v="6"/>
    <x v="0"/>
    <s v="OK"/>
    <e v="#N/A"/>
    <m/>
    <n v="2"/>
    <m/>
    <m/>
    <e v="#N/A"/>
    <s v="031060"/>
    <x v="3"/>
    <x v="1"/>
    <x v="0"/>
    <x v="0"/>
    <m/>
    <m/>
    <m/>
    <m/>
    <n v="0"/>
    <m/>
    <m/>
  </r>
  <r>
    <x v="6"/>
    <x v="0"/>
    <s v="OK"/>
    <e v="#N/A"/>
    <m/>
    <n v="2"/>
    <m/>
    <m/>
    <e v="#N/A"/>
    <s v="031620"/>
    <x v="4"/>
    <x v="1"/>
    <x v="0"/>
    <x v="0"/>
    <m/>
    <m/>
    <m/>
    <m/>
    <n v="3338"/>
    <m/>
    <m/>
  </r>
  <r>
    <x v="6"/>
    <x v="0"/>
    <s v="OK"/>
    <e v="#N/A"/>
    <m/>
    <n v="2"/>
    <m/>
    <m/>
    <e v="#N/A"/>
    <s v="031851"/>
    <x v="5"/>
    <x v="1"/>
    <x v="0"/>
    <x v="0"/>
    <m/>
    <m/>
    <m/>
    <m/>
    <n v="617.75"/>
    <m/>
    <m/>
  </r>
  <r>
    <x v="6"/>
    <x v="0"/>
    <s v="OK"/>
    <e v="#N/A"/>
    <m/>
    <n v="2"/>
    <m/>
    <m/>
    <e v="#N/A"/>
    <s v="032020"/>
    <x v="6"/>
    <x v="1"/>
    <x v="0"/>
    <x v="0"/>
    <m/>
    <m/>
    <m/>
    <m/>
    <n v="4098"/>
    <m/>
    <m/>
  </r>
  <r>
    <x v="6"/>
    <x v="0"/>
    <s v="OK"/>
    <e v="#N/A"/>
    <m/>
    <n v="2"/>
    <m/>
    <m/>
    <e v="#N/A"/>
    <s v="031901"/>
    <x v="7"/>
    <x v="2"/>
    <x v="0"/>
    <x v="0"/>
    <m/>
    <m/>
    <m/>
    <m/>
    <n v="4800"/>
    <m/>
    <m/>
  </r>
  <r>
    <x v="6"/>
    <x v="0"/>
    <s v="No"/>
    <e v="#N/A"/>
    <m/>
    <n v="2"/>
    <m/>
    <m/>
    <e v="#N/A"/>
    <s v="032621"/>
    <x v="8"/>
    <x v="3"/>
    <x v="0"/>
    <x v="0"/>
    <m/>
    <m/>
    <m/>
    <m/>
    <n v="13500"/>
    <m/>
    <m/>
  </r>
  <r>
    <x v="6"/>
    <x v="0"/>
    <s v="No"/>
    <e v="#N/A"/>
    <m/>
    <n v="2"/>
    <m/>
    <m/>
    <e v="#N/A"/>
    <s v="032880"/>
    <x v="9"/>
    <x v="2"/>
    <x v="0"/>
    <x v="0"/>
    <m/>
    <m/>
    <m/>
    <m/>
    <n v="2250"/>
    <m/>
    <m/>
  </r>
  <r>
    <x v="6"/>
    <x v="0"/>
    <s v="OK"/>
    <e v="#N/A"/>
    <m/>
    <n v="2"/>
    <m/>
    <m/>
    <e v="#N/A"/>
    <s v="091081"/>
    <x v="10"/>
    <x v="4"/>
    <x v="1"/>
    <x v="0"/>
    <m/>
    <m/>
    <m/>
    <m/>
    <n v="350"/>
    <m/>
    <m/>
  </r>
  <r>
    <x v="6"/>
    <x v="0"/>
    <s v="No"/>
    <e v="#N/A"/>
    <m/>
    <n v="2"/>
    <m/>
    <m/>
    <e v="#N/A"/>
    <s v="091670"/>
    <x v="11"/>
    <x v="4"/>
    <x v="1"/>
    <x v="0"/>
    <m/>
    <m/>
    <m/>
    <m/>
    <n v="200"/>
    <m/>
    <m/>
  </r>
  <r>
    <x v="6"/>
    <x v="0"/>
    <s v="No"/>
    <e v="#N/A"/>
    <m/>
    <n v="2"/>
    <m/>
    <m/>
    <e v="#N/A"/>
    <s v="091290"/>
    <x v="12"/>
    <x v="5"/>
    <x v="1"/>
    <x v="0"/>
    <m/>
    <m/>
    <m/>
    <m/>
    <n v="10000"/>
    <m/>
    <m/>
  </r>
  <r>
    <x v="6"/>
    <x v="0"/>
    <s v="OK"/>
    <e v="#N/A"/>
    <m/>
    <n v="2"/>
    <m/>
    <m/>
    <e v="#N/A"/>
    <s v="091291"/>
    <x v="334"/>
    <x v="5"/>
    <x v="1"/>
    <x v="0"/>
    <m/>
    <m/>
    <m/>
    <m/>
    <n v="0"/>
    <m/>
    <m/>
  </r>
  <r>
    <x v="6"/>
    <x v="0"/>
    <s v="OK"/>
    <e v="#N/A"/>
    <m/>
    <n v="2"/>
    <m/>
    <m/>
    <e v="#N/A"/>
    <s v="091292"/>
    <x v="335"/>
    <x v="5"/>
    <x v="1"/>
    <x v="0"/>
    <m/>
    <m/>
    <m/>
    <m/>
    <n v="0"/>
    <m/>
    <m/>
  </r>
  <r>
    <x v="6"/>
    <x v="0"/>
    <s v="No"/>
    <e v="#N/A"/>
    <m/>
    <n v="2"/>
    <m/>
    <m/>
    <e v="#N/A"/>
    <s v="091293"/>
    <x v="336"/>
    <x v="5"/>
    <x v="1"/>
    <x v="0"/>
    <m/>
    <m/>
    <m/>
    <m/>
    <n v="0"/>
    <m/>
    <m/>
  </r>
  <r>
    <x v="6"/>
    <x v="0"/>
    <s v="OK"/>
    <e v="#N/A"/>
    <m/>
    <n v="2"/>
    <m/>
    <m/>
    <e v="#N/A"/>
    <s v="091294"/>
    <x v="337"/>
    <x v="5"/>
    <x v="1"/>
    <x v="0"/>
    <m/>
    <m/>
    <m/>
    <m/>
    <n v="0"/>
    <m/>
    <m/>
  </r>
  <r>
    <x v="6"/>
    <x v="0"/>
    <s v="No"/>
    <e v="#N/A"/>
    <m/>
    <n v="2"/>
    <m/>
    <m/>
    <s v="Yes"/>
    <s v="091340"/>
    <x v="13"/>
    <x v="6"/>
    <x v="1"/>
    <x v="0"/>
    <m/>
    <m/>
    <m/>
    <m/>
    <n v="0"/>
    <m/>
    <m/>
  </r>
  <r>
    <x v="6"/>
    <x v="0"/>
    <s v="OK"/>
    <e v="#N/A"/>
    <m/>
    <n v="2"/>
    <m/>
    <m/>
    <e v="#N/A"/>
    <s v="091390"/>
    <x v="14"/>
    <x v="6"/>
    <x v="1"/>
    <x v="0"/>
    <m/>
    <m/>
    <m/>
    <m/>
    <n v="3605"/>
    <m/>
    <m/>
  </r>
  <r>
    <x v="6"/>
    <x v="0"/>
    <s v="No"/>
    <e v="#N/A"/>
    <m/>
    <n v="2"/>
    <m/>
    <m/>
    <e v="#N/A"/>
    <s v="091460"/>
    <x v="15"/>
    <x v="7"/>
    <x v="1"/>
    <x v="0"/>
    <m/>
    <m/>
    <m/>
    <m/>
    <n v="825"/>
    <m/>
    <m/>
  </r>
  <r>
    <x v="6"/>
    <x v="0"/>
    <s v="No"/>
    <e v="#N/A"/>
    <m/>
    <n v="2"/>
    <m/>
    <m/>
    <e v="#N/A"/>
    <s v="091940"/>
    <x v="16"/>
    <x v="7"/>
    <x v="1"/>
    <x v="0"/>
    <m/>
    <m/>
    <m/>
    <m/>
    <n v="0"/>
    <m/>
    <m/>
  </r>
  <r>
    <x v="6"/>
    <x v="0"/>
    <s v="OK"/>
    <e v="#N/A"/>
    <m/>
    <n v="2"/>
    <m/>
    <m/>
    <e v="#N/A"/>
    <s v="091580"/>
    <x v="17"/>
    <x v="7"/>
    <x v="1"/>
    <x v="0"/>
    <m/>
    <m/>
    <m/>
    <m/>
    <n v="500"/>
    <m/>
    <m/>
  </r>
  <r>
    <x v="6"/>
    <x v="0"/>
    <s v="No"/>
    <e v="#N/A"/>
    <m/>
    <n v="2"/>
    <m/>
    <m/>
    <e v="#N/A"/>
    <s v="091950"/>
    <x v="18"/>
    <x v="8"/>
    <x v="1"/>
    <x v="0"/>
    <m/>
    <m/>
    <m/>
    <m/>
    <n v="0"/>
    <m/>
    <m/>
  </r>
  <r>
    <x v="6"/>
    <x v="0"/>
    <s v="OK"/>
    <e v="#N/A"/>
    <m/>
    <n v="2"/>
    <m/>
    <m/>
    <s v="Yes"/>
    <s v="091551"/>
    <x v="19"/>
    <x v="8"/>
    <x v="1"/>
    <x v="0"/>
    <m/>
    <m/>
    <m/>
    <m/>
    <n v="7526"/>
    <m/>
    <m/>
  </r>
  <r>
    <x v="6"/>
    <x v="0"/>
    <s v="OK"/>
    <e v="#N/A"/>
    <m/>
    <n v="2"/>
    <m/>
    <m/>
    <e v="#N/A"/>
    <s v="092900"/>
    <x v="20"/>
    <x v="8"/>
    <x v="1"/>
    <x v="0"/>
    <m/>
    <m/>
    <m/>
    <m/>
    <n v="1267"/>
    <m/>
    <m/>
  </r>
  <r>
    <x v="6"/>
    <x v="0"/>
    <s v="OK"/>
    <e v="#N/A"/>
    <m/>
    <n v="2"/>
    <m/>
    <m/>
    <e v="#N/A"/>
    <s v="091920"/>
    <x v="21"/>
    <x v="9"/>
    <x v="1"/>
    <x v="0"/>
    <m/>
    <m/>
    <m/>
    <m/>
    <n v="5663.11"/>
    <m/>
    <m/>
  </r>
  <r>
    <x v="6"/>
    <x v="0"/>
    <s v="OK"/>
    <e v="#N/A"/>
    <m/>
    <n v="2"/>
    <m/>
    <m/>
    <e v="#N/A"/>
    <s v="091990"/>
    <x v="22"/>
    <x v="6"/>
    <x v="1"/>
    <x v="0"/>
    <m/>
    <m/>
    <m/>
    <m/>
    <n v="2211"/>
    <m/>
    <m/>
  </r>
  <r>
    <x v="6"/>
    <x v="0"/>
    <s v="OK"/>
    <e v="#N/A"/>
    <m/>
    <n v="2"/>
    <m/>
    <m/>
    <e v="#N/A"/>
    <s v="092061"/>
    <x v="23"/>
    <x v="10"/>
    <x v="1"/>
    <x v="0"/>
    <m/>
    <m/>
    <m/>
    <m/>
    <n v="0"/>
    <m/>
    <m/>
  </r>
  <r>
    <x v="6"/>
    <x v="0"/>
    <s v="OK"/>
    <e v="#N/A"/>
    <m/>
    <n v="2"/>
    <m/>
    <m/>
    <e v="#N/A"/>
    <s v="092250"/>
    <x v="24"/>
    <x v="4"/>
    <x v="1"/>
    <x v="0"/>
    <m/>
    <m/>
    <m/>
    <m/>
    <n v="3488"/>
    <m/>
    <m/>
  </r>
  <r>
    <x v="6"/>
    <x v="0"/>
    <s v="OK"/>
    <e v="#N/A"/>
    <m/>
    <n v="2"/>
    <m/>
    <m/>
    <e v="#N/A"/>
    <s v="092260"/>
    <x v="25"/>
    <x v="5"/>
    <x v="1"/>
    <x v="0"/>
    <m/>
    <m/>
    <m/>
    <m/>
    <n v="1696"/>
    <m/>
    <m/>
  </r>
  <r>
    <x v="6"/>
    <x v="0"/>
    <s v="OK"/>
    <e v="#N/A"/>
    <m/>
    <n v="2"/>
    <m/>
    <m/>
    <e v="#N/A"/>
    <s v="092470"/>
    <x v="26"/>
    <x v="10"/>
    <x v="1"/>
    <x v="0"/>
    <m/>
    <m/>
    <m/>
    <m/>
    <n v="4427"/>
    <m/>
    <m/>
  </r>
  <r>
    <x v="6"/>
    <x v="0"/>
    <s v="OK"/>
    <e v="#N/A"/>
    <m/>
    <n v="2"/>
    <m/>
    <m/>
    <s v="Yes"/>
    <s v="092881"/>
    <x v="27"/>
    <x v="11"/>
    <x v="1"/>
    <x v="0"/>
    <m/>
    <m/>
    <m/>
    <m/>
    <n v="3250"/>
    <m/>
    <m/>
  </r>
  <r>
    <x v="6"/>
    <x v="0"/>
    <s v="OK"/>
    <e v="#N/A"/>
    <m/>
    <n v="2"/>
    <m/>
    <m/>
    <e v="#N/A"/>
    <s v="100660"/>
    <x v="28"/>
    <x v="12"/>
    <x v="2"/>
    <x v="0"/>
    <m/>
    <m/>
    <m/>
    <m/>
    <n v="3788"/>
    <m/>
    <m/>
  </r>
  <r>
    <x v="6"/>
    <x v="0"/>
    <s v="OK"/>
    <s v="LLF"/>
    <m/>
    <n v="2"/>
    <m/>
    <m/>
    <s v="Yes"/>
    <s v="100680"/>
    <x v="29"/>
    <x v="13"/>
    <x v="2"/>
    <x v="0"/>
    <m/>
    <m/>
    <m/>
    <m/>
    <n v="17853"/>
    <m/>
    <m/>
  </r>
  <r>
    <x v="6"/>
    <x v="0"/>
    <s v="OK"/>
    <s v="LLF"/>
    <m/>
    <n v="2"/>
    <m/>
    <m/>
    <s v="Yes"/>
    <s v="100681"/>
    <x v="30"/>
    <x v="14"/>
    <x v="2"/>
    <x v="0"/>
    <m/>
    <m/>
    <m/>
    <m/>
    <n v="11342"/>
    <m/>
    <m/>
  </r>
  <r>
    <x v="6"/>
    <x v="0"/>
    <s v="No"/>
    <e v="#N/A"/>
    <m/>
    <n v="2"/>
    <m/>
    <m/>
    <e v="#N/A"/>
    <s v="100790"/>
    <x v="31"/>
    <x v="15"/>
    <x v="2"/>
    <x v="0"/>
    <m/>
    <m/>
    <m/>
    <m/>
    <n v="5344"/>
    <m/>
    <m/>
  </r>
  <r>
    <x v="6"/>
    <x v="0"/>
    <s v="OK"/>
    <e v="#N/A"/>
    <m/>
    <n v="2"/>
    <m/>
    <m/>
    <e v="#N/A"/>
    <s v="100791"/>
    <x v="32"/>
    <x v="16"/>
    <x v="2"/>
    <x v="0"/>
    <m/>
    <m/>
    <m/>
    <m/>
    <n v="5706.25"/>
    <m/>
    <m/>
  </r>
  <r>
    <x v="6"/>
    <x v="0"/>
    <s v="OK"/>
    <e v="#N/A"/>
    <m/>
    <n v="2"/>
    <m/>
    <m/>
    <e v="#N/A"/>
    <s v="101800"/>
    <x v="33"/>
    <x v="17"/>
    <x v="2"/>
    <x v="0"/>
    <m/>
    <m/>
    <m/>
    <m/>
    <n v="4320"/>
    <m/>
    <m/>
  </r>
  <r>
    <x v="6"/>
    <x v="0"/>
    <s v="OK"/>
    <e v="#N/A"/>
    <m/>
    <n v="2"/>
    <m/>
    <m/>
    <e v="#N/A"/>
    <s v="102100"/>
    <x v="34"/>
    <x v="18"/>
    <x v="2"/>
    <x v="0"/>
    <m/>
    <m/>
    <m/>
    <m/>
    <n v="7105"/>
    <m/>
    <m/>
  </r>
  <r>
    <x v="6"/>
    <x v="0"/>
    <s v="OK"/>
    <e v="#N/A"/>
    <m/>
    <n v="2"/>
    <m/>
    <m/>
    <e v="#N/A"/>
    <s v="100490"/>
    <x v="35"/>
    <x v="19"/>
    <x v="2"/>
    <x v="0"/>
    <m/>
    <m/>
    <m/>
    <m/>
    <n v="4028"/>
    <m/>
    <m/>
  </r>
  <r>
    <x v="6"/>
    <x v="0"/>
    <s v="No"/>
    <e v="#N/A"/>
    <m/>
    <n v="2"/>
    <m/>
    <m/>
    <e v="#N/A"/>
    <s v="102300"/>
    <x v="36"/>
    <x v="12"/>
    <x v="2"/>
    <x v="0"/>
    <m/>
    <m/>
    <m/>
    <m/>
    <n v="2917"/>
    <m/>
    <m/>
  </r>
  <r>
    <x v="6"/>
    <x v="0"/>
    <s v="OK"/>
    <e v="#N/A"/>
    <m/>
    <n v="2"/>
    <m/>
    <m/>
    <e v="#N/A"/>
    <s v="112180"/>
    <x v="37"/>
    <x v="20"/>
    <x v="3"/>
    <x v="0"/>
    <m/>
    <m/>
    <m/>
    <m/>
    <n v="6353"/>
    <m/>
    <m/>
  </r>
  <r>
    <x v="6"/>
    <x v="0"/>
    <s v="OK"/>
    <e v="#N/A"/>
    <m/>
    <n v="2"/>
    <m/>
    <m/>
    <e v="#N/A"/>
    <s v="112211"/>
    <x v="38"/>
    <x v="21"/>
    <x v="3"/>
    <x v="0"/>
    <m/>
    <m/>
    <m/>
    <m/>
    <n v="5861"/>
    <m/>
    <m/>
  </r>
  <r>
    <x v="6"/>
    <x v="0"/>
    <s v="OK"/>
    <e v="#N/A"/>
    <m/>
    <n v="2"/>
    <m/>
    <m/>
    <e v="#N/A"/>
    <s v="112191"/>
    <x v="39"/>
    <x v="22"/>
    <x v="3"/>
    <x v="0"/>
    <m/>
    <m/>
    <m/>
    <m/>
    <n v="5079"/>
    <m/>
    <m/>
  </r>
  <r>
    <x v="6"/>
    <x v="0"/>
    <s v="OK"/>
    <e v="#N/A"/>
    <m/>
    <n v="2"/>
    <m/>
    <m/>
    <e v="#N/A"/>
    <s v="112200"/>
    <x v="40"/>
    <x v="23"/>
    <x v="3"/>
    <x v="0"/>
    <m/>
    <m/>
    <m/>
    <m/>
    <n v="7589"/>
    <m/>
    <m/>
  </r>
  <r>
    <x v="6"/>
    <x v="0"/>
    <s v="OK"/>
    <e v="#N/A"/>
    <m/>
    <n v="2"/>
    <m/>
    <m/>
    <s v="Yes"/>
    <s v="112210"/>
    <x v="41"/>
    <x v="24"/>
    <x v="3"/>
    <x v="0"/>
    <m/>
    <m/>
    <m/>
    <m/>
    <n v="10000"/>
    <m/>
    <m/>
  </r>
  <r>
    <x v="6"/>
    <x v="0"/>
    <s v="No"/>
    <e v="#N/A"/>
    <m/>
    <n v="2"/>
    <m/>
    <m/>
    <e v="#N/A"/>
    <s v="112220"/>
    <x v="42"/>
    <x v="25"/>
    <x v="3"/>
    <x v="0"/>
    <m/>
    <m/>
    <m/>
    <m/>
    <n v="16767.34"/>
    <m/>
    <m/>
  </r>
  <r>
    <x v="6"/>
    <x v="0"/>
    <s v="OK"/>
    <e v="#N/A"/>
    <m/>
    <n v="2"/>
    <m/>
    <m/>
    <e v="#N/A"/>
    <s v="112230"/>
    <x v="43"/>
    <x v="26"/>
    <x v="3"/>
    <x v="0"/>
    <m/>
    <m/>
    <m/>
    <m/>
    <n v="5569"/>
    <m/>
    <m/>
  </r>
  <r>
    <x v="6"/>
    <x v="0"/>
    <s v="OK"/>
    <e v="#N/A"/>
    <m/>
    <n v="2"/>
    <m/>
    <m/>
    <e v="#N/A"/>
    <s v="112240"/>
    <x v="44"/>
    <x v="27"/>
    <x v="3"/>
    <x v="0"/>
    <m/>
    <m/>
    <m/>
    <m/>
    <n v="7052"/>
    <m/>
    <m/>
  </r>
  <r>
    <x v="6"/>
    <x v="0"/>
    <s v="OK"/>
    <e v="#N/A"/>
    <m/>
    <n v="2"/>
    <m/>
    <m/>
    <e v="#N/A"/>
    <s v="110040"/>
    <x v="45"/>
    <x v="28"/>
    <x v="3"/>
    <x v="0"/>
    <m/>
    <m/>
    <m/>
    <m/>
    <n v="2583"/>
    <m/>
    <m/>
  </r>
  <r>
    <x v="6"/>
    <x v="0"/>
    <s v="OK"/>
    <e v="#N/A"/>
    <m/>
    <n v="2"/>
    <m/>
    <m/>
    <e v="#N/A"/>
    <s v="110531"/>
    <x v="46"/>
    <x v="29"/>
    <x v="3"/>
    <x v="0"/>
    <m/>
    <m/>
    <m/>
    <m/>
    <n v="4694.17"/>
    <m/>
    <m/>
  </r>
  <r>
    <x v="6"/>
    <x v="0"/>
    <s v="OK"/>
    <e v="#N/A"/>
    <m/>
    <n v="2"/>
    <m/>
    <m/>
    <e v="#N/A"/>
    <s v="110750"/>
    <x v="47"/>
    <x v="30"/>
    <x v="3"/>
    <x v="0"/>
    <m/>
    <m/>
    <m/>
    <m/>
    <n v="5800"/>
    <m/>
    <m/>
  </r>
  <r>
    <x v="6"/>
    <x v="0"/>
    <s v="No"/>
    <e v="#N/A"/>
    <m/>
    <n v="2"/>
    <m/>
    <m/>
    <e v="#N/A"/>
    <s v="110740"/>
    <x v="48"/>
    <x v="31"/>
    <x v="3"/>
    <x v="0"/>
    <m/>
    <m/>
    <m/>
    <m/>
    <n v="2000"/>
    <m/>
    <m/>
  </r>
  <r>
    <x v="6"/>
    <x v="0"/>
    <s v="OK"/>
    <e v="#N/A"/>
    <m/>
    <n v="2"/>
    <m/>
    <m/>
    <e v="#N/A"/>
    <s v="110980"/>
    <x v="49"/>
    <x v="32"/>
    <x v="3"/>
    <x v="0"/>
    <m/>
    <m/>
    <m/>
    <m/>
    <n v="5045"/>
    <m/>
    <m/>
  </r>
  <r>
    <x v="6"/>
    <x v="0"/>
    <s v="OK"/>
    <e v="#N/A"/>
    <m/>
    <n v="2"/>
    <m/>
    <m/>
    <e v="#N/A"/>
    <s v="112060"/>
    <x v="50"/>
    <x v="28"/>
    <x v="3"/>
    <x v="0"/>
    <m/>
    <m/>
    <m/>
    <m/>
    <n v="9649"/>
    <m/>
    <m/>
  </r>
  <r>
    <x v="6"/>
    <x v="0"/>
    <s v="No"/>
    <e v="#N/A"/>
    <m/>
    <n v="2"/>
    <m/>
    <m/>
    <e v="#N/A"/>
    <s v="112340"/>
    <x v="51"/>
    <x v="28"/>
    <x v="3"/>
    <x v="0"/>
    <m/>
    <m/>
    <m/>
    <m/>
    <n v="0"/>
    <m/>
    <m/>
  </r>
  <r>
    <x v="6"/>
    <x v="0"/>
    <s v="OK"/>
    <e v="#N/A"/>
    <m/>
    <n v="2"/>
    <m/>
    <m/>
    <e v="#N/A"/>
    <s v="130010"/>
    <x v="52"/>
    <x v="33"/>
    <x v="4"/>
    <x v="0"/>
    <m/>
    <m/>
    <m/>
    <m/>
    <n v="7951"/>
    <m/>
    <m/>
  </r>
  <r>
    <x v="6"/>
    <x v="0"/>
    <s v="OK"/>
    <e v="#N/A"/>
    <m/>
    <n v="2"/>
    <m/>
    <m/>
    <e v="#N/A"/>
    <s v="131500"/>
    <x v="53"/>
    <x v="34"/>
    <x v="4"/>
    <x v="0"/>
    <m/>
    <m/>
    <m/>
    <m/>
    <n v="3351"/>
    <m/>
    <m/>
  </r>
  <r>
    <x v="6"/>
    <x v="0"/>
    <s v="No"/>
    <e v="#N/A"/>
    <m/>
    <n v="2"/>
    <m/>
    <m/>
    <e v="#N/A"/>
    <s v="131520"/>
    <x v="54"/>
    <x v="35"/>
    <x v="4"/>
    <x v="0"/>
    <m/>
    <m/>
    <m/>
    <m/>
    <n v="1500"/>
    <m/>
    <m/>
  </r>
  <r>
    <x v="6"/>
    <x v="0"/>
    <s v="OK"/>
    <e v="#N/A"/>
    <m/>
    <n v="2"/>
    <m/>
    <m/>
    <e v="#N/A"/>
    <s v="131951"/>
    <x v="55"/>
    <x v="36"/>
    <x v="4"/>
    <x v="0"/>
    <m/>
    <m/>
    <m/>
    <m/>
    <n v="4696"/>
    <m/>
    <m/>
  </r>
  <r>
    <x v="6"/>
    <x v="0"/>
    <s v="OK"/>
    <e v="#N/A"/>
    <m/>
    <n v="2"/>
    <m/>
    <m/>
    <e v="#N/A"/>
    <s v="131960"/>
    <x v="56"/>
    <x v="37"/>
    <x v="4"/>
    <x v="0"/>
    <m/>
    <m/>
    <m/>
    <m/>
    <n v="3863"/>
    <m/>
    <m/>
  </r>
  <r>
    <x v="6"/>
    <x v="0"/>
    <s v="No"/>
    <e v="#N/A"/>
    <m/>
    <n v="2"/>
    <m/>
    <m/>
    <s v="Yes"/>
    <s v="132730"/>
    <x v="57"/>
    <x v="38"/>
    <x v="4"/>
    <x v="0"/>
    <m/>
    <m/>
    <m/>
    <m/>
    <n v="0"/>
    <m/>
    <m/>
  </r>
  <r>
    <x v="6"/>
    <x v="0"/>
    <s v="OK"/>
    <e v="#N/A"/>
    <m/>
    <n v="2"/>
    <m/>
    <m/>
    <e v="#N/A"/>
    <s v="132740"/>
    <x v="58"/>
    <x v="39"/>
    <x v="4"/>
    <x v="0"/>
    <m/>
    <m/>
    <m/>
    <m/>
    <n v="2615"/>
    <m/>
    <m/>
  </r>
  <r>
    <x v="6"/>
    <x v="0"/>
    <s v="No"/>
    <e v="#N/A"/>
    <m/>
    <n v="2"/>
    <m/>
    <m/>
    <s v="Yes"/>
    <s v="132760"/>
    <x v="59"/>
    <x v="40"/>
    <x v="4"/>
    <x v="0"/>
    <m/>
    <m/>
    <m/>
    <m/>
    <n v="2910"/>
    <m/>
    <m/>
  </r>
  <r>
    <x v="6"/>
    <x v="0"/>
    <s v="OK"/>
    <e v="#N/A"/>
    <m/>
    <n v="2"/>
    <m/>
    <m/>
    <e v="#N/A"/>
    <s v="132761"/>
    <x v="60"/>
    <x v="41"/>
    <x v="4"/>
    <x v="0"/>
    <m/>
    <m/>
    <m/>
    <m/>
    <n v="9620"/>
    <m/>
    <m/>
  </r>
  <r>
    <x v="6"/>
    <x v="0"/>
    <s v="OK"/>
    <e v="#N/A"/>
    <m/>
    <n v="2"/>
    <m/>
    <m/>
    <e v="#N/A"/>
    <s v="132770"/>
    <x v="61"/>
    <x v="42"/>
    <x v="4"/>
    <x v="0"/>
    <m/>
    <m/>
    <m/>
    <m/>
    <n v="8166.74"/>
    <m/>
    <m/>
  </r>
  <r>
    <x v="6"/>
    <x v="0"/>
    <s v="OK"/>
    <e v="#N/A"/>
    <m/>
    <n v="2"/>
    <m/>
    <m/>
    <e v="#N/A"/>
    <s v="132780"/>
    <x v="62"/>
    <x v="43"/>
    <x v="4"/>
    <x v="0"/>
    <m/>
    <m/>
    <m/>
    <m/>
    <n v="4395"/>
    <m/>
    <m/>
  </r>
  <r>
    <x v="6"/>
    <x v="0"/>
    <s v="No"/>
    <e v="#N/A"/>
    <m/>
    <n v="2"/>
    <m/>
    <m/>
    <s v="Yes"/>
    <s v="132781"/>
    <x v="63"/>
    <x v="44"/>
    <x v="4"/>
    <x v="0"/>
    <m/>
    <m/>
    <m/>
    <m/>
    <n v="4002"/>
    <m/>
    <m/>
  </r>
  <r>
    <x v="6"/>
    <x v="0"/>
    <s v="OK"/>
    <e v="#N/A"/>
    <m/>
    <n v="2"/>
    <m/>
    <m/>
    <e v="#N/A"/>
    <s v="130570"/>
    <x v="64"/>
    <x v="45"/>
    <x v="4"/>
    <x v="0"/>
    <m/>
    <m/>
    <m/>
    <m/>
    <n v="0"/>
    <m/>
    <m/>
  </r>
  <r>
    <x v="6"/>
    <x v="0"/>
    <s v="No"/>
    <e v="#N/A"/>
    <m/>
    <n v="2"/>
    <m/>
    <m/>
    <e v="#N/A"/>
    <s v="130580"/>
    <x v="65"/>
    <x v="46"/>
    <x v="4"/>
    <x v="0"/>
    <m/>
    <m/>
    <m/>
    <m/>
    <n v="3500"/>
    <m/>
    <m/>
  </r>
  <r>
    <x v="6"/>
    <x v="0"/>
    <s v="No"/>
    <e v="#N/A"/>
    <m/>
    <n v="2"/>
    <m/>
    <m/>
    <e v="#N/A"/>
    <s v="140150"/>
    <x v="66"/>
    <x v="47"/>
    <x v="5"/>
    <x v="0"/>
    <m/>
    <m/>
    <m/>
    <m/>
    <n v="130"/>
    <m/>
    <m/>
  </r>
  <r>
    <x v="6"/>
    <x v="0"/>
    <s v="OK"/>
    <e v="#N/A"/>
    <m/>
    <n v="2"/>
    <m/>
    <m/>
    <e v="#N/A"/>
    <s v="141440"/>
    <x v="67"/>
    <x v="47"/>
    <x v="5"/>
    <x v="0"/>
    <m/>
    <m/>
    <m/>
    <m/>
    <n v="3508"/>
    <m/>
    <m/>
  </r>
  <r>
    <x v="6"/>
    <x v="0"/>
    <s v="No"/>
    <e v="#N/A"/>
    <m/>
    <n v="2"/>
    <m/>
    <m/>
    <e v="#N/A"/>
    <s v="140960"/>
    <x v="68"/>
    <x v="48"/>
    <x v="5"/>
    <x v="0"/>
    <m/>
    <m/>
    <m/>
    <m/>
    <n v="0"/>
    <m/>
    <m/>
  </r>
  <r>
    <x v="6"/>
    <x v="0"/>
    <s v="OK"/>
    <e v="#N/A"/>
    <m/>
    <n v="2"/>
    <m/>
    <m/>
    <e v="#N/A"/>
    <s v="141100"/>
    <x v="69"/>
    <x v="49"/>
    <x v="5"/>
    <x v="0"/>
    <m/>
    <m/>
    <m/>
    <m/>
    <n v="7943"/>
    <m/>
    <m/>
  </r>
  <r>
    <x v="6"/>
    <x v="0"/>
    <s v="OK"/>
    <e v="#N/A"/>
    <m/>
    <n v="2"/>
    <m/>
    <m/>
    <e v="#N/A"/>
    <s v="141110"/>
    <x v="70"/>
    <x v="50"/>
    <x v="5"/>
    <x v="0"/>
    <m/>
    <m/>
    <m/>
    <m/>
    <n v="24220"/>
    <m/>
    <m/>
  </r>
  <r>
    <x v="6"/>
    <x v="0"/>
    <s v="OK"/>
    <e v="#N/A"/>
    <m/>
    <n v="2"/>
    <m/>
    <m/>
    <e v="#N/A"/>
    <s v="141760"/>
    <x v="71"/>
    <x v="48"/>
    <x v="5"/>
    <x v="0"/>
    <m/>
    <m/>
    <m/>
    <m/>
    <n v="2286.16"/>
    <m/>
    <m/>
  </r>
  <r>
    <x v="6"/>
    <x v="0"/>
    <s v="OK"/>
    <e v="#N/A"/>
    <m/>
    <n v="2"/>
    <m/>
    <m/>
    <e v="#N/A"/>
    <s v="142080"/>
    <x v="72"/>
    <x v="51"/>
    <x v="5"/>
    <x v="0"/>
    <m/>
    <m/>
    <m/>
    <m/>
    <n v="10017.92"/>
    <m/>
    <m/>
  </r>
  <r>
    <x v="6"/>
    <x v="0"/>
    <s v="OK"/>
    <e v="#N/A"/>
    <m/>
    <n v="2"/>
    <m/>
    <m/>
    <e v="#N/A"/>
    <s v="142280"/>
    <x v="73"/>
    <x v="52"/>
    <x v="5"/>
    <x v="0"/>
    <m/>
    <m/>
    <m/>
    <m/>
    <n v="3597"/>
    <m/>
    <m/>
  </r>
  <r>
    <x v="6"/>
    <x v="0"/>
    <s v="OK"/>
    <e v="#N/A"/>
    <m/>
    <n v="2"/>
    <m/>
    <m/>
    <e v="#N/A"/>
    <s v="142860"/>
    <x v="74"/>
    <x v="53"/>
    <x v="5"/>
    <x v="0"/>
    <m/>
    <m/>
    <m/>
    <m/>
    <n v="8363"/>
    <m/>
    <m/>
  </r>
  <r>
    <x v="6"/>
    <x v="0"/>
    <s v="OK"/>
    <e v="#N/A"/>
    <m/>
    <n v="2"/>
    <m/>
    <m/>
    <e v="#N/A"/>
    <s v="231171"/>
    <x v="75"/>
    <x v="54"/>
    <x v="6"/>
    <x v="0"/>
    <m/>
    <m/>
    <m/>
    <m/>
    <n v="3696"/>
    <m/>
    <m/>
  </r>
  <r>
    <x v="6"/>
    <x v="0"/>
    <s v="No"/>
    <e v="#N/A"/>
    <m/>
    <n v="2"/>
    <m/>
    <m/>
    <e v="#N/A"/>
    <s v="231172"/>
    <x v="76"/>
    <x v="54"/>
    <x v="6"/>
    <x v="0"/>
    <m/>
    <m/>
    <m/>
    <m/>
    <n v="1840"/>
    <m/>
    <m/>
  </r>
  <r>
    <x v="6"/>
    <x v="0"/>
    <s v="OK"/>
    <e v="#N/A"/>
    <m/>
    <n v="2"/>
    <m/>
    <m/>
    <e v="#N/A"/>
    <s v="231173"/>
    <x v="77"/>
    <x v="54"/>
    <x v="6"/>
    <x v="0"/>
    <m/>
    <m/>
    <m/>
    <m/>
    <n v="4678"/>
    <m/>
    <m/>
  </r>
  <r>
    <x v="6"/>
    <x v="0"/>
    <s v="No"/>
    <e v="#N/A"/>
    <m/>
    <n v="2"/>
    <m/>
    <m/>
    <e v="#N/A"/>
    <s v="231174"/>
    <x v="78"/>
    <x v="54"/>
    <x v="6"/>
    <x v="0"/>
    <m/>
    <m/>
    <m/>
    <m/>
    <n v="800"/>
    <m/>
    <m/>
  </r>
  <r>
    <x v="6"/>
    <x v="0"/>
    <s v="No"/>
    <e v="#N/A"/>
    <m/>
    <n v="2"/>
    <m/>
    <m/>
    <e v="#N/A"/>
    <s v="230500"/>
    <x v="79"/>
    <x v="55"/>
    <x v="6"/>
    <x v="0"/>
    <m/>
    <m/>
    <m/>
    <m/>
    <n v="0"/>
    <m/>
    <m/>
  </r>
  <r>
    <x v="6"/>
    <x v="0"/>
    <s v="OK"/>
    <e v="#N/A"/>
    <m/>
    <n v="2"/>
    <m/>
    <m/>
    <e v="#N/A"/>
    <s v="230501"/>
    <x v="80"/>
    <x v="55"/>
    <x v="6"/>
    <x v="0"/>
    <m/>
    <m/>
    <m/>
    <m/>
    <n v="0"/>
    <m/>
    <m/>
  </r>
  <r>
    <x v="6"/>
    <x v="0"/>
    <s v="OK"/>
    <e v="#N/A"/>
    <m/>
    <n v="2"/>
    <m/>
    <m/>
    <e v="#N/A"/>
    <s v="230641"/>
    <x v="81"/>
    <x v="56"/>
    <x v="6"/>
    <x v="0"/>
    <m/>
    <m/>
    <m/>
    <m/>
    <n v="1000"/>
    <m/>
    <m/>
  </r>
  <r>
    <x v="6"/>
    <x v="0"/>
    <s v="No"/>
    <e v="#N/A"/>
    <m/>
    <n v="2"/>
    <m/>
    <m/>
    <e v="#N/A"/>
    <s v="230642"/>
    <x v="82"/>
    <x v="56"/>
    <x v="6"/>
    <x v="0"/>
    <m/>
    <m/>
    <m/>
    <m/>
    <n v="0"/>
    <m/>
    <m/>
  </r>
  <r>
    <x v="6"/>
    <x v="0"/>
    <s v="OK"/>
    <e v="#N/A"/>
    <m/>
    <n v="2"/>
    <m/>
    <m/>
    <e v="#N/A"/>
    <s v="230643"/>
    <x v="83"/>
    <x v="56"/>
    <x v="6"/>
    <x v="0"/>
    <m/>
    <m/>
    <m/>
    <m/>
    <n v="11000"/>
    <m/>
    <m/>
  </r>
  <r>
    <x v="6"/>
    <x v="0"/>
    <s v="OK"/>
    <e v="#N/A"/>
    <m/>
    <n v="2"/>
    <m/>
    <m/>
    <e v="#N/A"/>
    <s v="231450"/>
    <x v="84"/>
    <x v="56"/>
    <x v="6"/>
    <x v="0"/>
    <m/>
    <m/>
    <m/>
    <m/>
    <n v="0"/>
    <m/>
    <m/>
  </r>
  <r>
    <x v="6"/>
    <x v="0"/>
    <s v="OK"/>
    <e v="#N/A"/>
    <m/>
    <n v="2"/>
    <m/>
    <m/>
    <e v="#N/A"/>
    <s v="020672"/>
    <x v="85"/>
    <x v="57"/>
    <x v="7"/>
    <x v="1"/>
    <m/>
    <m/>
    <m/>
    <m/>
    <n v="10000"/>
    <m/>
    <m/>
  </r>
  <r>
    <x v="6"/>
    <x v="0"/>
    <s v="No"/>
    <e v="#N/A"/>
    <m/>
    <n v="2"/>
    <m/>
    <m/>
    <e v="#N/A"/>
    <s v="020850"/>
    <x v="86"/>
    <x v="58"/>
    <x v="7"/>
    <x v="1"/>
    <m/>
    <m/>
    <m/>
    <m/>
    <n v="6235"/>
    <m/>
    <m/>
  </r>
  <r>
    <x v="6"/>
    <x v="0"/>
    <s v="OK"/>
    <e v="#N/A"/>
    <m/>
    <n v="2"/>
    <m/>
    <m/>
    <e v="#N/A"/>
    <s v="021640"/>
    <x v="87"/>
    <x v="59"/>
    <x v="7"/>
    <x v="1"/>
    <m/>
    <m/>
    <m/>
    <m/>
    <n v="7445.5"/>
    <m/>
    <m/>
  </r>
  <r>
    <x v="6"/>
    <x v="0"/>
    <s v="No"/>
    <e v="#N/A"/>
    <m/>
    <n v="2"/>
    <m/>
    <m/>
    <e v="#N/A"/>
    <s v="021750"/>
    <x v="88"/>
    <x v="60"/>
    <x v="7"/>
    <x v="1"/>
    <m/>
    <m/>
    <m/>
    <m/>
    <n v="0"/>
    <m/>
    <m/>
  </r>
  <r>
    <x v="6"/>
    <x v="0"/>
    <s v="OK"/>
    <e v="#N/A"/>
    <m/>
    <n v="2"/>
    <m/>
    <m/>
    <e v="#N/A"/>
    <s v="021860"/>
    <x v="89"/>
    <x v="61"/>
    <x v="7"/>
    <x v="1"/>
    <m/>
    <m/>
    <m/>
    <m/>
    <n v="5813.83"/>
    <m/>
    <m/>
  </r>
  <r>
    <x v="6"/>
    <x v="0"/>
    <s v="OK"/>
    <e v="#N/A"/>
    <m/>
    <n v="2"/>
    <m/>
    <m/>
    <e v="#N/A"/>
    <s v="020201"/>
    <x v="90"/>
    <x v="62"/>
    <x v="7"/>
    <x v="1"/>
    <m/>
    <m/>
    <m/>
    <m/>
    <n v="5000"/>
    <m/>
    <m/>
  </r>
  <r>
    <x v="6"/>
    <x v="0"/>
    <s v="OK"/>
    <e v="#N/A"/>
    <m/>
    <n v="2"/>
    <m/>
    <m/>
    <e v="#N/A"/>
    <s v="022110"/>
    <x v="91"/>
    <x v="63"/>
    <x v="7"/>
    <x v="1"/>
    <m/>
    <m/>
    <m/>
    <m/>
    <n v="4199"/>
    <m/>
    <m/>
  </r>
  <r>
    <x v="6"/>
    <x v="0"/>
    <s v="OK"/>
    <e v="#N/A"/>
    <m/>
    <n v="2"/>
    <m/>
    <m/>
    <e v="#N/A"/>
    <s v="022363"/>
    <x v="92"/>
    <x v="63"/>
    <x v="7"/>
    <x v="1"/>
    <m/>
    <m/>
    <m/>
    <m/>
    <n v="656"/>
    <m/>
    <m/>
  </r>
  <r>
    <x v="6"/>
    <x v="0"/>
    <s v="OK"/>
    <e v="#N/A"/>
    <m/>
    <n v="2"/>
    <m/>
    <m/>
    <e v="#N/A"/>
    <s v="022362"/>
    <x v="93"/>
    <x v="64"/>
    <x v="7"/>
    <x v="1"/>
    <m/>
    <m/>
    <m/>
    <m/>
    <n v="5698"/>
    <m/>
    <m/>
  </r>
  <r>
    <x v="6"/>
    <x v="0"/>
    <s v="No"/>
    <e v="#N/A"/>
    <m/>
    <n v="2"/>
    <m/>
    <m/>
    <e v="#N/A"/>
    <s v="022600"/>
    <x v="94"/>
    <x v="65"/>
    <x v="7"/>
    <x v="1"/>
    <m/>
    <m/>
    <m/>
    <m/>
    <n v="3000"/>
    <m/>
    <m/>
  </r>
  <r>
    <x v="6"/>
    <x v="0"/>
    <s v="No"/>
    <e v="#N/A"/>
    <m/>
    <n v="2"/>
    <m/>
    <m/>
    <e v="#N/A"/>
    <s v="020470"/>
    <x v="95"/>
    <x v="66"/>
    <x v="7"/>
    <x v="1"/>
    <m/>
    <m/>
    <m/>
    <m/>
    <n v="0"/>
    <m/>
    <m/>
  </r>
  <r>
    <x v="6"/>
    <x v="0"/>
    <s v="No"/>
    <e v="#N/A"/>
    <m/>
    <n v="2"/>
    <m/>
    <m/>
    <e v="#N/A"/>
    <s v="040020"/>
    <x v="96"/>
    <x v="67"/>
    <x v="8"/>
    <x v="1"/>
    <m/>
    <m/>
    <m/>
    <m/>
    <n v="0"/>
    <m/>
    <m/>
  </r>
  <r>
    <x v="6"/>
    <x v="0"/>
    <s v="No"/>
    <e v="#N/A"/>
    <m/>
    <n v="2"/>
    <m/>
    <m/>
    <e v="#N/A"/>
    <s v="041630"/>
    <x v="97"/>
    <x v="67"/>
    <x v="8"/>
    <x v="1"/>
    <m/>
    <m/>
    <m/>
    <m/>
    <n v="750"/>
    <m/>
    <m/>
  </r>
  <r>
    <x v="6"/>
    <x v="0"/>
    <s v="No"/>
    <e v="#N/A"/>
    <m/>
    <n v="2"/>
    <m/>
    <m/>
    <e v="#N/A"/>
    <s v="042550"/>
    <x v="98"/>
    <x v="68"/>
    <x v="8"/>
    <x v="1"/>
    <m/>
    <m/>
    <m/>
    <m/>
    <n v="1500"/>
    <m/>
    <m/>
  </r>
  <r>
    <x v="6"/>
    <x v="0"/>
    <s v="OK"/>
    <e v="#N/A"/>
    <m/>
    <n v="2"/>
    <m/>
    <m/>
    <e v="#N/A"/>
    <s v="040430"/>
    <x v="99"/>
    <x v="69"/>
    <x v="8"/>
    <x v="1"/>
    <m/>
    <m/>
    <m/>
    <m/>
    <n v="8999"/>
    <m/>
    <m/>
  </r>
  <r>
    <x v="6"/>
    <x v="0"/>
    <s v="No"/>
    <e v="#N/A"/>
    <m/>
    <n v="2"/>
    <m/>
    <m/>
    <e v="#N/A"/>
    <s v="040520"/>
    <x v="100"/>
    <x v="70"/>
    <x v="8"/>
    <x v="1"/>
    <m/>
    <m/>
    <m/>
    <m/>
    <n v="0"/>
    <m/>
    <m/>
  </r>
  <r>
    <x v="6"/>
    <x v="0"/>
    <s v="No"/>
    <e v="#N/A"/>
    <m/>
    <n v="2"/>
    <m/>
    <m/>
    <e v="#N/A"/>
    <s v="040990"/>
    <x v="101"/>
    <x v="70"/>
    <x v="8"/>
    <x v="1"/>
    <m/>
    <m/>
    <m/>
    <m/>
    <n v="0"/>
    <m/>
    <m/>
  </r>
  <r>
    <x v="6"/>
    <x v="0"/>
    <s v="No"/>
    <e v="#N/A"/>
    <m/>
    <n v="2"/>
    <m/>
    <m/>
    <e v="#N/A"/>
    <s v="042451"/>
    <x v="102"/>
    <x v="70"/>
    <x v="8"/>
    <x v="1"/>
    <m/>
    <m/>
    <m/>
    <m/>
    <n v="213.25"/>
    <m/>
    <m/>
  </r>
  <r>
    <x v="6"/>
    <x v="0"/>
    <s v="No"/>
    <e v="#N/A"/>
    <m/>
    <n v="2"/>
    <m/>
    <m/>
    <e v="#N/A"/>
    <s v="041000"/>
    <x v="103"/>
    <x v="71"/>
    <x v="8"/>
    <x v="1"/>
    <m/>
    <m/>
    <m/>
    <m/>
    <n v="0"/>
    <m/>
    <m/>
  </r>
  <r>
    <x v="6"/>
    <x v="0"/>
    <s v="OK"/>
    <e v="#N/A"/>
    <m/>
    <n v="2"/>
    <m/>
    <m/>
    <e v="#N/A"/>
    <s v="041250"/>
    <x v="104"/>
    <x v="71"/>
    <x v="8"/>
    <x v="1"/>
    <m/>
    <m/>
    <m/>
    <m/>
    <n v="3137"/>
    <m/>
    <m/>
  </r>
  <r>
    <x v="6"/>
    <x v="0"/>
    <s v="No"/>
    <e v="#N/A"/>
    <m/>
    <n v="2"/>
    <m/>
    <m/>
    <e v="#N/A"/>
    <s v="041300"/>
    <x v="105"/>
    <x v="72"/>
    <x v="8"/>
    <x v="1"/>
    <m/>
    <m/>
    <m/>
    <m/>
    <n v="15181.75"/>
    <m/>
    <m/>
  </r>
  <r>
    <x v="6"/>
    <x v="0"/>
    <s v="No"/>
    <e v="#N/A"/>
    <m/>
    <n v="2"/>
    <m/>
    <m/>
    <e v="#N/A"/>
    <s v="041850"/>
    <x v="106"/>
    <x v="67"/>
    <x v="8"/>
    <x v="1"/>
    <m/>
    <m/>
    <m/>
    <m/>
    <n v="2000"/>
    <m/>
    <m/>
  </r>
  <r>
    <x v="6"/>
    <x v="0"/>
    <s v="OK"/>
    <e v="#N/A"/>
    <m/>
    <n v="2"/>
    <m/>
    <m/>
    <e v="#N/A"/>
    <s v="042310"/>
    <x v="107"/>
    <x v="73"/>
    <x v="8"/>
    <x v="1"/>
    <m/>
    <m/>
    <m/>
    <m/>
    <n v="6000"/>
    <m/>
    <m/>
  </r>
  <r>
    <x v="6"/>
    <x v="0"/>
    <s v="OK"/>
    <e v="#N/A"/>
    <m/>
    <n v="2"/>
    <m/>
    <m/>
    <e v="#N/A"/>
    <s v="042400"/>
    <x v="108"/>
    <x v="74"/>
    <x v="8"/>
    <x v="1"/>
    <m/>
    <m/>
    <m/>
    <m/>
    <n v="5012"/>
    <m/>
    <m/>
  </r>
  <r>
    <x v="6"/>
    <x v="0"/>
    <s v="OK"/>
    <e v="#N/A"/>
    <m/>
    <n v="2"/>
    <m/>
    <m/>
    <e v="#N/A"/>
    <s v="041650"/>
    <x v="109"/>
    <x v="74"/>
    <x v="8"/>
    <x v="1"/>
    <m/>
    <m/>
    <m/>
    <m/>
    <n v="1761"/>
    <m/>
    <m/>
  </r>
  <r>
    <x v="6"/>
    <x v="0"/>
    <s v="OK"/>
    <e v="#N/A"/>
    <m/>
    <n v="2"/>
    <m/>
    <m/>
    <e v="#N/A"/>
    <s v="042170"/>
    <x v="110"/>
    <x v="74"/>
    <x v="8"/>
    <x v="1"/>
    <m/>
    <m/>
    <m/>
    <m/>
    <n v="615"/>
    <m/>
    <m/>
  </r>
  <r>
    <x v="6"/>
    <x v="0"/>
    <s v="OK"/>
    <s v="LLF"/>
    <m/>
    <n v="2"/>
    <m/>
    <m/>
    <e v="#N/A"/>
    <s v="042552"/>
    <x v="111"/>
    <x v="75"/>
    <x v="8"/>
    <x v="1"/>
    <m/>
    <m/>
    <m/>
    <m/>
    <n v="7781.83"/>
    <m/>
    <m/>
  </r>
  <r>
    <x v="6"/>
    <x v="0"/>
    <s v="OK"/>
    <e v="#N/A"/>
    <m/>
    <n v="2"/>
    <m/>
    <m/>
    <e v="#N/A"/>
    <s v="050160"/>
    <x v="112"/>
    <x v="76"/>
    <x v="9"/>
    <x v="1"/>
    <m/>
    <m/>
    <m/>
    <m/>
    <n v="4000"/>
    <m/>
    <m/>
  </r>
  <r>
    <x v="6"/>
    <x v="0"/>
    <s v="No"/>
    <e v="#N/A"/>
    <m/>
    <n v="2"/>
    <m/>
    <m/>
    <e v="#N/A"/>
    <s v="050581"/>
    <x v="113"/>
    <x v="76"/>
    <x v="9"/>
    <x v="1"/>
    <m/>
    <m/>
    <m/>
    <m/>
    <n v="1196"/>
    <m/>
    <m/>
  </r>
  <r>
    <x v="6"/>
    <x v="0"/>
    <s v="OK"/>
    <e v="#N/A"/>
    <m/>
    <n v="2"/>
    <m/>
    <m/>
    <e v="#N/A"/>
    <s v="052840"/>
    <x v="114"/>
    <x v="77"/>
    <x v="9"/>
    <x v="1"/>
    <m/>
    <m/>
    <m/>
    <m/>
    <n v="2064"/>
    <m/>
    <m/>
  </r>
  <r>
    <x v="6"/>
    <x v="0"/>
    <s v="OK"/>
    <e v="#N/A"/>
    <m/>
    <n v="2"/>
    <m/>
    <m/>
    <e v="#N/A"/>
    <s v="050060"/>
    <x v="115"/>
    <x v="78"/>
    <x v="9"/>
    <x v="1"/>
    <m/>
    <m/>
    <m/>
    <m/>
    <n v="928"/>
    <m/>
    <m/>
  </r>
  <r>
    <x v="6"/>
    <x v="0"/>
    <s v="No"/>
    <e v="#N/A"/>
    <m/>
    <n v="2"/>
    <m/>
    <m/>
    <e v="#N/A"/>
    <s v="050530"/>
    <x v="116"/>
    <x v="78"/>
    <x v="9"/>
    <x v="1"/>
    <m/>
    <m/>
    <m/>
    <m/>
    <n v="765"/>
    <m/>
    <m/>
  </r>
  <r>
    <x v="6"/>
    <x v="0"/>
    <s v="OK"/>
    <e v="#N/A"/>
    <m/>
    <n v="2"/>
    <m/>
    <m/>
    <e v="#N/A"/>
    <s v="051070"/>
    <x v="117"/>
    <x v="78"/>
    <x v="9"/>
    <x v="1"/>
    <m/>
    <m/>
    <m/>
    <m/>
    <n v="2654"/>
    <m/>
    <m/>
  </r>
  <r>
    <x v="6"/>
    <x v="0"/>
    <s v="OK"/>
    <e v="#N/A"/>
    <m/>
    <n v="2"/>
    <m/>
    <m/>
    <e v="#N/A"/>
    <s v="051781"/>
    <x v="118"/>
    <x v="78"/>
    <x v="9"/>
    <x v="1"/>
    <m/>
    <m/>
    <m/>
    <m/>
    <n v="0"/>
    <m/>
    <m/>
  </r>
  <r>
    <x v="6"/>
    <x v="0"/>
    <s v="OK"/>
    <e v="#N/A"/>
    <m/>
    <n v="2"/>
    <m/>
    <m/>
    <e v="#N/A"/>
    <s v="050080"/>
    <x v="119"/>
    <x v="79"/>
    <x v="9"/>
    <x v="1"/>
    <m/>
    <m/>
    <m/>
    <m/>
    <n v="1338"/>
    <m/>
    <m/>
  </r>
  <r>
    <x v="6"/>
    <x v="0"/>
    <s v="No"/>
    <e v="#N/A"/>
    <m/>
    <n v="2"/>
    <m/>
    <m/>
    <e v="#N/A"/>
    <s v="050770"/>
    <x v="120"/>
    <x v="79"/>
    <x v="9"/>
    <x v="1"/>
    <m/>
    <m/>
    <m/>
    <m/>
    <n v="900"/>
    <m/>
    <m/>
  </r>
  <r>
    <x v="6"/>
    <x v="0"/>
    <s v="No"/>
    <e v="#N/A"/>
    <m/>
    <n v="2"/>
    <m/>
    <m/>
    <e v="#N/A"/>
    <s v="052551"/>
    <x v="121"/>
    <x v="79"/>
    <x v="9"/>
    <x v="1"/>
    <m/>
    <m/>
    <m/>
    <m/>
    <n v="0"/>
    <m/>
    <m/>
  </r>
  <r>
    <x v="6"/>
    <x v="0"/>
    <s v="OK"/>
    <e v="#N/A"/>
    <m/>
    <n v="2"/>
    <m/>
    <m/>
    <e v="#N/A"/>
    <s v="050110"/>
    <x v="122"/>
    <x v="80"/>
    <x v="9"/>
    <x v="1"/>
    <m/>
    <m/>
    <m/>
    <m/>
    <n v="5837"/>
    <m/>
    <m/>
  </r>
  <r>
    <x v="6"/>
    <x v="0"/>
    <s v="No"/>
    <e v="#N/A"/>
    <m/>
    <n v="2"/>
    <m/>
    <m/>
    <e v="#N/A"/>
    <s v="050120"/>
    <x v="123"/>
    <x v="81"/>
    <x v="9"/>
    <x v="1"/>
    <m/>
    <m/>
    <m/>
    <m/>
    <n v="600"/>
    <m/>
    <m/>
  </r>
  <r>
    <x v="6"/>
    <x v="0"/>
    <s v="OK"/>
    <e v="#N/A"/>
    <m/>
    <n v="2"/>
    <m/>
    <m/>
    <e v="#N/A"/>
    <s v="051501"/>
    <x v="124"/>
    <x v="81"/>
    <x v="9"/>
    <x v="1"/>
    <m/>
    <m/>
    <m/>
    <m/>
    <n v="0"/>
    <m/>
    <m/>
  </r>
  <r>
    <x v="6"/>
    <x v="0"/>
    <s v="OK"/>
    <e v="#N/A"/>
    <m/>
    <n v="2"/>
    <m/>
    <m/>
    <e v="#N/A"/>
    <s v="052830"/>
    <x v="125"/>
    <x v="81"/>
    <x v="9"/>
    <x v="1"/>
    <m/>
    <m/>
    <m/>
    <m/>
    <n v="0.25"/>
    <m/>
    <m/>
  </r>
  <r>
    <x v="6"/>
    <x v="0"/>
    <s v="OK"/>
    <e v="#N/A"/>
    <m/>
    <n v="2"/>
    <m/>
    <m/>
    <e v="#N/A"/>
    <s v="050171"/>
    <x v="126"/>
    <x v="82"/>
    <x v="9"/>
    <x v="1"/>
    <m/>
    <m/>
    <m/>
    <m/>
    <n v="1431"/>
    <m/>
    <m/>
  </r>
  <r>
    <x v="6"/>
    <x v="0"/>
    <s v="OK"/>
    <e v="#N/A"/>
    <m/>
    <n v="2"/>
    <m/>
    <m/>
    <e v="#N/A"/>
    <s v="051885"/>
    <x v="127"/>
    <x v="82"/>
    <x v="9"/>
    <x v="1"/>
    <m/>
    <m/>
    <m/>
    <m/>
    <n v="1345.58"/>
    <m/>
    <m/>
  </r>
  <r>
    <x v="6"/>
    <x v="0"/>
    <s v="OK"/>
    <e v="#N/A"/>
    <m/>
    <n v="2"/>
    <m/>
    <m/>
    <e v="#N/A"/>
    <s v="050180"/>
    <x v="128"/>
    <x v="82"/>
    <x v="9"/>
    <x v="1"/>
    <m/>
    <m/>
    <m/>
    <m/>
    <n v="0"/>
    <m/>
    <m/>
  </r>
  <r>
    <x v="6"/>
    <x v="0"/>
    <s v="OK"/>
    <e v="#N/A"/>
    <m/>
    <n v="2"/>
    <m/>
    <m/>
    <e v="#N/A"/>
    <s v="050360"/>
    <x v="129"/>
    <x v="79"/>
    <x v="9"/>
    <x v="1"/>
    <m/>
    <m/>
    <m/>
    <m/>
    <n v="1500"/>
    <m/>
    <m/>
  </r>
  <r>
    <x v="6"/>
    <x v="0"/>
    <s v="OK"/>
    <e v="#N/A"/>
    <m/>
    <n v="2"/>
    <m/>
    <m/>
    <e v="#N/A"/>
    <s v="050711"/>
    <x v="130"/>
    <x v="77"/>
    <x v="9"/>
    <x v="1"/>
    <m/>
    <m/>
    <m/>
    <m/>
    <n v="481"/>
    <m/>
    <m/>
  </r>
  <r>
    <x v="6"/>
    <x v="0"/>
    <s v="OK"/>
    <e v="#N/A"/>
    <m/>
    <n v="2"/>
    <m/>
    <m/>
    <e v="#N/A"/>
    <s v="052151"/>
    <x v="131"/>
    <x v="77"/>
    <x v="9"/>
    <x v="1"/>
    <m/>
    <m/>
    <m/>
    <m/>
    <n v="0"/>
    <m/>
    <m/>
  </r>
  <r>
    <x v="6"/>
    <x v="0"/>
    <s v="OK"/>
    <e v="#N/A"/>
    <m/>
    <n v="2"/>
    <m/>
    <m/>
    <e v="#N/A"/>
    <s v="052270"/>
    <x v="132"/>
    <x v="77"/>
    <x v="9"/>
    <x v="1"/>
    <m/>
    <m/>
    <m/>
    <m/>
    <n v="1087"/>
    <m/>
    <m/>
  </r>
  <r>
    <x v="6"/>
    <x v="0"/>
    <s v="OK"/>
    <e v="#N/A"/>
    <m/>
    <n v="2"/>
    <m/>
    <m/>
    <e v="#N/A"/>
    <s v="052670"/>
    <x v="133"/>
    <x v="77"/>
    <x v="9"/>
    <x v="1"/>
    <m/>
    <m/>
    <m/>
    <m/>
    <n v="501"/>
    <m/>
    <m/>
  </r>
  <r>
    <x v="6"/>
    <x v="0"/>
    <s v="OK"/>
    <e v="#N/A"/>
    <m/>
    <n v="2"/>
    <m/>
    <m/>
    <e v="#N/A"/>
    <s v="051270"/>
    <x v="134"/>
    <x v="80"/>
    <x v="9"/>
    <x v="1"/>
    <m/>
    <m/>
    <m/>
    <m/>
    <n v="522.16999999999996"/>
    <m/>
    <m/>
  </r>
  <r>
    <x v="6"/>
    <x v="0"/>
    <s v="OK"/>
    <e v="#N/A"/>
    <m/>
    <n v="2"/>
    <m/>
    <m/>
    <e v="#N/A"/>
    <s v="051880"/>
    <x v="135"/>
    <x v="80"/>
    <x v="9"/>
    <x v="1"/>
    <m/>
    <m/>
    <m/>
    <m/>
    <n v="188"/>
    <m/>
    <m/>
  </r>
  <r>
    <x v="6"/>
    <x v="0"/>
    <s v="OK"/>
    <e v="#N/A"/>
    <m/>
    <n v="2"/>
    <m/>
    <m/>
    <e v="#N/A"/>
    <s v="051400"/>
    <x v="136"/>
    <x v="83"/>
    <x v="9"/>
    <x v="1"/>
    <m/>
    <m/>
    <m/>
    <m/>
    <n v="0"/>
    <m/>
    <m/>
  </r>
  <r>
    <x v="6"/>
    <x v="0"/>
    <s v="OK"/>
    <e v="#N/A"/>
    <m/>
    <n v="2"/>
    <m/>
    <m/>
    <e v="#N/A"/>
    <s v="052540"/>
    <x v="137"/>
    <x v="83"/>
    <x v="9"/>
    <x v="1"/>
    <m/>
    <m/>
    <m/>
    <m/>
    <n v="0"/>
    <m/>
    <m/>
  </r>
  <r>
    <x v="6"/>
    <x v="0"/>
    <s v="No"/>
    <e v="#N/A"/>
    <m/>
    <n v="2"/>
    <m/>
    <m/>
    <s v="Yes"/>
    <s v="052150"/>
    <x v="138"/>
    <x v="84"/>
    <x v="9"/>
    <x v="1"/>
    <m/>
    <m/>
    <m/>
    <m/>
    <n v="6014.25"/>
    <m/>
    <m/>
  </r>
  <r>
    <x v="6"/>
    <x v="0"/>
    <s v="No"/>
    <e v="#N/A"/>
    <m/>
    <n v="2"/>
    <m/>
    <m/>
    <e v="#N/A"/>
    <s v="052660"/>
    <x v="139"/>
    <x v="79"/>
    <x v="9"/>
    <x v="1"/>
    <m/>
    <m/>
    <m/>
    <m/>
    <n v="0"/>
    <m/>
    <m/>
  </r>
  <r>
    <x v="6"/>
    <x v="0"/>
    <s v="OK"/>
    <e v="#N/A"/>
    <m/>
    <n v="2"/>
    <m/>
    <m/>
    <e v="#N/A"/>
    <s v="060550"/>
    <x v="140"/>
    <x v="85"/>
    <x v="10"/>
    <x v="1"/>
    <m/>
    <m/>
    <m/>
    <m/>
    <n v="9380"/>
    <m/>
    <m/>
  </r>
  <r>
    <x v="6"/>
    <x v="0"/>
    <s v="No"/>
    <e v="#N/A"/>
    <m/>
    <n v="2"/>
    <m/>
    <m/>
    <e v="#N/A"/>
    <s v="060650"/>
    <x v="141"/>
    <x v="86"/>
    <x v="10"/>
    <x v="1"/>
    <m/>
    <m/>
    <m/>
    <m/>
    <n v="3236.5"/>
    <m/>
    <m/>
  </r>
  <r>
    <x v="6"/>
    <x v="0"/>
    <s v="No"/>
    <e v="#N/A"/>
    <m/>
    <n v="2"/>
    <m/>
    <m/>
    <e v="#N/A"/>
    <s v="062620"/>
    <x v="142"/>
    <x v="86"/>
    <x v="10"/>
    <x v="1"/>
    <m/>
    <m/>
    <m/>
    <m/>
    <n v="2500"/>
    <m/>
    <m/>
  </r>
  <r>
    <x v="6"/>
    <x v="0"/>
    <s v="No"/>
    <e v="#N/A"/>
    <m/>
    <n v="2"/>
    <m/>
    <m/>
    <e v="#N/A"/>
    <s v="061010"/>
    <x v="143"/>
    <x v="86"/>
    <x v="10"/>
    <x v="1"/>
    <m/>
    <m/>
    <m/>
    <m/>
    <n v="400"/>
    <m/>
    <m/>
  </r>
  <r>
    <x v="6"/>
    <x v="0"/>
    <s v="OK"/>
    <e v="#N/A"/>
    <m/>
    <n v="2"/>
    <m/>
    <m/>
    <e v="#N/A"/>
    <s v="061320"/>
    <x v="144"/>
    <x v="87"/>
    <x v="10"/>
    <x v="1"/>
    <m/>
    <m/>
    <m/>
    <m/>
    <n v="5894"/>
    <m/>
    <m/>
  </r>
  <r>
    <x v="6"/>
    <x v="0"/>
    <s v="OK"/>
    <s v="LLF"/>
    <m/>
    <n v="2"/>
    <m/>
    <m/>
    <e v="#N/A"/>
    <s v="061900"/>
    <x v="145"/>
    <x v="88"/>
    <x v="10"/>
    <x v="1"/>
    <m/>
    <m/>
    <m/>
    <m/>
    <n v="5286"/>
    <m/>
    <m/>
  </r>
  <r>
    <x v="6"/>
    <x v="0"/>
    <s v="OK"/>
    <e v="#N/A"/>
    <m/>
    <n v="2"/>
    <m/>
    <m/>
    <e v="#N/A"/>
    <s v="062160"/>
    <x v="146"/>
    <x v="89"/>
    <x v="10"/>
    <x v="1"/>
    <m/>
    <m/>
    <m/>
    <m/>
    <n v="4826"/>
    <m/>
    <m/>
  </r>
  <r>
    <x v="6"/>
    <x v="0"/>
    <s v="OK"/>
    <e v="#N/A"/>
    <m/>
    <n v="2"/>
    <m/>
    <m/>
    <e v="#N/A"/>
    <s v="062680"/>
    <x v="147"/>
    <x v="86"/>
    <x v="10"/>
    <x v="1"/>
    <m/>
    <m/>
    <m/>
    <m/>
    <n v="3697.08"/>
    <m/>
    <m/>
  </r>
  <r>
    <x v="6"/>
    <x v="0"/>
    <s v="OK"/>
    <e v="#N/A"/>
    <m/>
    <n v="2"/>
    <m/>
    <m/>
    <e v="#N/A"/>
    <s v="070151"/>
    <x v="148"/>
    <x v="90"/>
    <x v="11"/>
    <x v="1"/>
    <m/>
    <m/>
    <m/>
    <m/>
    <n v="726"/>
    <m/>
    <m/>
  </r>
  <r>
    <x v="6"/>
    <x v="0"/>
    <s v="OK"/>
    <e v="#N/A"/>
    <m/>
    <n v="2"/>
    <m/>
    <m/>
    <e v="#N/A"/>
    <s v="072800"/>
    <x v="149"/>
    <x v="90"/>
    <x v="11"/>
    <x v="1"/>
    <m/>
    <m/>
    <m/>
    <m/>
    <n v="8794"/>
    <m/>
    <m/>
  </r>
  <r>
    <x v="6"/>
    <x v="0"/>
    <s v="OK"/>
    <e v="#N/A"/>
    <m/>
    <n v="2"/>
    <m/>
    <m/>
    <e v="#N/A"/>
    <s v="072801"/>
    <x v="150"/>
    <x v="90"/>
    <x v="11"/>
    <x v="1"/>
    <m/>
    <m/>
    <m/>
    <m/>
    <n v="1499"/>
    <m/>
    <m/>
  </r>
  <r>
    <x v="6"/>
    <x v="0"/>
    <s v="OK"/>
    <e v="#N/A"/>
    <m/>
    <n v="2"/>
    <m/>
    <m/>
    <e v="#N/A"/>
    <s v="070720"/>
    <x v="151"/>
    <x v="90"/>
    <x v="11"/>
    <x v="1"/>
    <m/>
    <m/>
    <m/>
    <m/>
    <n v="3020"/>
    <m/>
    <m/>
  </r>
  <r>
    <x v="6"/>
    <x v="0"/>
    <s v="OK"/>
    <e v="#N/A"/>
    <m/>
    <n v="2"/>
    <m/>
    <m/>
    <e v="#N/A"/>
    <s v="070820"/>
    <x v="152"/>
    <x v="91"/>
    <x v="11"/>
    <x v="1"/>
    <m/>
    <m/>
    <m/>
    <m/>
    <n v="4021.25"/>
    <m/>
    <m/>
  </r>
  <r>
    <x v="6"/>
    <x v="0"/>
    <s v="OK"/>
    <e v="#N/A"/>
    <m/>
    <n v="2"/>
    <m/>
    <m/>
    <e v="#N/A"/>
    <s v="071131"/>
    <x v="153"/>
    <x v="92"/>
    <x v="11"/>
    <x v="1"/>
    <m/>
    <m/>
    <m/>
    <m/>
    <n v="4950"/>
    <m/>
    <m/>
  </r>
  <r>
    <x v="6"/>
    <x v="0"/>
    <s v="OK"/>
    <e v="#N/A"/>
    <m/>
    <n v="2"/>
    <m/>
    <m/>
    <s v="Yes"/>
    <s v="071132"/>
    <x v="154"/>
    <x v="92"/>
    <x v="11"/>
    <x v="1"/>
    <m/>
    <m/>
    <m/>
    <m/>
    <n v="750"/>
    <m/>
    <m/>
  </r>
  <r>
    <x v="6"/>
    <x v="0"/>
    <s v="No"/>
    <e v="#N/A"/>
    <m/>
    <n v="2"/>
    <m/>
    <m/>
    <e v="#N/A"/>
    <s v="071133"/>
    <x v="155"/>
    <x v="92"/>
    <x v="11"/>
    <x v="1"/>
    <m/>
    <m/>
    <m/>
    <m/>
    <n v="0"/>
    <m/>
    <m/>
  </r>
  <r>
    <x v="6"/>
    <x v="0"/>
    <s v="No"/>
    <e v="#N/A"/>
    <m/>
    <n v="2"/>
    <m/>
    <m/>
    <e v="#N/A"/>
    <s v="071140"/>
    <x v="156"/>
    <x v="93"/>
    <x v="11"/>
    <x v="1"/>
    <m/>
    <m/>
    <m/>
    <m/>
    <n v="3901.33"/>
    <m/>
    <m/>
  </r>
  <r>
    <x v="6"/>
    <x v="0"/>
    <s v="OK"/>
    <e v="#N/A"/>
    <m/>
    <n v="2"/>
    <m/>
    <m/>
    <e v="#N/A"/>
    <s v="071540"/>
    <x v="157"/>
    <x v="92"/>
    <x v="11"/>
    <x v="1"/>
    <m/>
    <m/>
    <m/>
    <m/>
    <n v="2812"/>
    <m/>
    <m/>
  </r>
  <r>
    <x v="6"/>
    <x v="0"/>
    <s v="OK"/>
    <e v="#N/A"/>
    <m/>
    <n v="2"/>
    <m/>
    <m/>
    <s v="Yes"/>
    <s v="071890"/>
    <x v="158"/>
    <x v="92"/>
    <x v="11"/>
    <x v="1"/>
    <m/>
    <m/>
    <m/>
    <m/>
    <n v="6024.33"/>
    <m/>
    <m/>
  </r>
  <r>
    <x v="6"/>
    <x v="0"/>
    <s v="OK"/>
    <e v="#N/A"/>
    <m/>
    <n v="2"/>
    <m/>
    <m/>
    <e v="#N/A"/>
    <s v="070821"/>
    <x v="159"/>
    <x v="94"/>
    <x v="11"/>
    <x v="1"/>
    <m/>
    <m/>
    <m/>
    <m/>
    <n v="4225"/>
    <m/>
    <m/>
  </r>
  <r>
    <x v="6"/>
    <x v="0"/>
    <s v="OK"/>
    <e v="#N/A"/>
    <m/>
    <n v="2"/>
    <m/>
    <m/>
    <e v="#N/A"/>
    <s v="072530"/>
    <x v="160"/>
    <x v="90"/>
    <x v="11"/>
    <x v="1"/>
    <m/>
    <m/>
    <m/>
    <m/>
    <n v="3342"/>
    <m/>
    <m/>
  </r>
  <r>
    <x v="6"/>
    <x v="0"/>
    <s v="OK"/>
    <e v="#N/A"/>
    <m/>
    <n v="2"/>
    <m/>
    <m/>
    <e v="#N/A"/>
    <s v="070800"/>
    <x v="161"/>
    <x v="90"/>
    <x v="11"/>
    <x v="1"/>
    <m/>
    <m/>
    <m/>
    <m/>
    <n v="3258"/>
    <m/>
    <m/>
  </r>
  <r>
    <x v="6"/>
    <x v="0"/>
    <s v="OK"/>
    <e v="#N/A"/>
    <m/>
    <n v="2"/>
    <m/>
    <m/>
    <e v="#N/A"/>
    <s v="072810"/>
    <x v="162"/>
    <x v="95"/>
    <x v="11"/>
    <x v="1"/>
    <m/>
    <m/>
    <m/>
    <m/>
    <n v="9126"/>
    <m/>
    <m/>
  </r>
  <r>
    <x v="6"/>
    <x v="0"/>
    <s v="No"/>
    <e v="#N/A"/>
    <m/>
    <n v="2"/>
    <m/>
    <m/>
    <e v="#N/A"/>
    <s v="080210"/>
    <x v="163"/>
    <x v="96"/>
    <x v="12"/>
    <x v="1"/>
    <m/>
    <m/>
    <m/>
    <m/>
    <n v="1369.42"/>
    <m/>
    <m/>
  </r>
  <r>
    <x v="6"/>
    <x v="0"/>
    <s v="OK"/>
    <e v="#N/A"/>
    <m/>
    <n v="2"/>
    <m/>
    <m/>
    <e v="#N/A"/>
    <s v="081610"/>
    <x v="164"/>
    <x v="96"/>
    <x v="12"/>
    <x v="1"/>
    <m/>
    <m/>
    <m/>
    <m/>
    <n v="0"/>
    <m/>
    <m/>
  </r>
  <r>
    <x v="6"/>
    <x v="0"/>
    <s v="OK"/>
    <e v="#N/A"/>
    <m/>
    <n v="2"/>
    <m/>
    <m/>
    <e v="#N/A"/>
    <s v="080920"/>
    <x v="165"/>
    <x v="96"/>
    <x v="12"/>
    <x v="1"/>
    <m/>
    <m/>
    <m/>
    <m/>
    <n v="2115"/>
    <m/>
    <m/>
  </r>
  <r>
    <x v="6"/>
    <x v="0"/>
    <s v="No"/>
    <e v="#N/A"/>
    <m/>
    <n v="2"/>
    <m/>
    <m/>
    <e v="#N/A"/>
    <s v="082010"/>
    <x v="166"/>
    <x v="96"/>
    <x v="12"/>
    <x v="1"/>
    <m/>
    <m/>
    <m/>
    <m/>
    <n v="500"/>
    <m/>
    <m/>
  </r>
  <r>
    <x v="6"/>
    <x v="0"/>
    <s v="OK"/>
    <e v="#N/A"/>
    <m/>
    <n v="2"/>
    <m/>
    <m/>
    <e v="#N/A"/>
    <s v="080350"/>
    <x v="167"/>
    <x v="97"/>
    <x v="12"/>
    <x v="1"/>
    <m/>
    <m/>
    <m/>
    <m/>
    <n v="5837.25"/>
    <m/>
    <m/>
  </r>
  <r>
    <x v="6"/>
    <x v="0"/>
    <s v="OK"/>
    <e v="#N/A"/>
    <m/>
    <n v="2"/>
    <m/>
    <m/>
    <e v="#N/A"/>
    <s v="080140"/>
    <x v="168"/>
    <x v="98"/>
    <x v="12"/>
    <x v="1"/>
    <m/>
    <m/>
    <m/>
    <m/>
    <n v="1264"/>
    <m/>
    <m/>
  </r>
  <r>
    <x v="6"/>
    <x v="0"/>
    <s v="OK"/>
    <e v="#N/A"/>
    <m/>
    <n v="2"/>
    <m/>
    <m/>
    <e v="#N/A"/>
    <s v="080510"/>
    <x v="169"/>
    <x v="98"/>
    <x v="12"/>
    <x v="1"/>
    <m/>
    <m/>
    <m/>
    <m/>
    <n v="736"/>
    <m/>
    <m/>
  </r>
  <r>
    <x v="6"/>
    <x v="0"/>
    <s v="OK"/>
    <e v="#N/A"/>
    <m/>
    <n v="2"/>
    <m/>
    <m/>
    <e v="#N/A"/>
    <s v="082421"/>
    <x v="170"/>
    <x v="98"/>
    <x v="12"/>
    <x v="1"/>
    <m/>
    <m/>
    <m/>
    <m/>
    <n v="763"/>
    <m/>
    <m/>
  </r>
  <r>
    <x v="6"/>
    <x v="0"/>
    <s v="OK"/>
    <e v="#N/A"/>
    <m/>
    <n v="2"/>
    <m/>
    <m/>
    <e v="#N/A"/>
    <s v="082720"/>
    <x v="171"/>
    <x v="98"/>
    <x v="12"/>
    <x v="1"/>
    <m/>
    <m/>
    <m/>
    <m/>
    <n v="1314.5"/>
    <m/>
    <m/>
  </r>
  <r>
    <x v="6"/>
    <x v="0"/>
    <s v="OK"/>
    <e v="#N/A"/>
    <m/>
    <n v="2"/>
    <m/>
    <m/>
    <e v="#N/A"/>
    <s v="082790"/>
    <x v="172"/>
    <x v="98"/>
    <x v="12"/>
    <x v="1"/>
    <m/>
    <m/>
    <m/>
    <m/>
    <n v="0"/>
    <m/>
    <m/>
  </r>
  <r>
    <x v="6"/>
    <x v="0"/>
    <s v="No"/>
    <e v="#N/A"/>
    <m/>
    <n v="2"/>
    <m/>
    <m/>
    <e v="#N/A"/>
    <s v="081040"/>
    <x v="173"/>
    <x v="99"/>
    <x v="12"/>
    <x v="1"/>
    <m/>
    <m/>
    <m/>
    <m/>
    <n v="3537"/>
    <m/>
    <m/>
  </r>
  <r>
    <x v="6"/>
    <x v="0"/>
    <s v="No"/>
    <e v="#N/A"/>
    <m/>
    <n v="2"/>
    <m/>
    <m/>
    <e v="#N/A"/>
    <s v="082420"/>
    <x v="174"/>
    <x v="99"/>
    <x v="12"/>
    <x v="1"/>
    <m/>
    <m/>
    <m/>
    <m/>
    <n v="0"/>
    <m/>
    <m/>
  </r>
  <r>
    <x v="6"/>
    <x v="0"/>
    <s v="OK"/>
    <e v="#N/A"/>
    <m/>
    <n v="2"/>
    <m/>
    <m/>
    <e v="#N/A"/>
    <s v="081200"/>
    <x v="175"/>
    <x v="97"/>
    <x v="12"/>
    <x v="1"/>
    <m/>
    <m/>
    <m/>
    <m/>
    <n v="9489.75"/>
    <m/>
    <m/>
  </r>
  <r>
    <x v="6"/>
    <x v="0"/>
    <s v="OK"/>
    <e v="#N/A"/>
    <m/>
    <n v="2"/>
    <m/>
    <m/>
    <e v="#N/A"/>
    <s v="081210"/>
    <x v="176"/>
    <x v="97"/>
    <x v="12"/>
    <x v="1"/>
    <m/>
    <m/>
    <m/>
    <m/>
    <n v="6417"/>
    <m/>
    <m/>
  </r>
  <r>
    <x v="6"/>
    <x v="0"/>
    <s v="OK"/>
    <e v="#N/A"/>
    <m/>
    <n v="2"/>
    <m/>
    <m/>
    <e v="#N/A"/>
    <s v="081220"/>
    <x v="177"/>
    <x v="97"/>
    <x v="12"/>
    <x v="1"/>
    <m/>
    <m/>
    <m/>
    <m/>
    <n v="2313"/>
    <m/>
    <m/>
  </r>
  <r>
    <x v="6"/>
    <x v="0"/>
    <s v="No"/>
    <e v="#N/A"/>
    <m/>
    <n v="2"/>
    <m/>
    <m/>
    <e v="#N/A"/>
    <s v="081240"/>
    <x v="178"/>
    <x v="100"/>
    <x v="12"/>
    <x v="1"/>
    <m/>
    <m/>
    <m/>
    <m/>
    <n v="5000"/>
    <m/>
    <m/>
  </r>
  <r>
    <x v="6"/>
    <x v="0"/>
    <s v="No"/>
    <e v="#N/A"/>
    <m/>
    <n v="2"/>
    <m/>
    <m/>
    <e v="#N/A"/>
    <s v="082560"/>
    <x v="179"/>
    <x v="101"/>
    <x v="12"/>
    <x v="1"/>
    <m/>
    <m/>
    <m/>
    <m/>
    <n v="0"/>
    <m/>
    <m/>
  </r>
  <r>
    <x v="6"/>
    <x v="0"/>
    <s v="OK"/>
    <e v="#N/A"/>
    <m/>
    <n v="2"/>
    <m/>
    <m/>
    <e v="#N/A"/>
    <s v="081370"/>
    <x v="180"/>
    <x v="102"/>
    <x v="12"/>
    <x v="1"/>
    <m/>
    <m/>
    <m/>
    <m/>
    <n v="1573"/>
    <m/>
    <m/>
  </r>
  <r>
    <x v="6"/>
    <x v="0"/>
    <s v="OK"/>
    <e v="#N/A"/>
    <m/>
    <n v="2"/>
    <m/>
    <m/>
    <e v="#N/A"/>
    <s v="082710"/>
    <x v="181"/>
    <x v="102"/>
    <x v="12"/>
    <x v="1"/>
    <m/>
    <m/>
    <m/>
    <m/>
    <n v="1278"/>
    <m/>
    <m/>
  </r>
  <r>
    <x v="6"/>
    <x v="0"/>
    <s v="OK"/>
    <e v="#N/A"/>
    <m/>
    <n v="2"/>
    <m/>
    <m/>
    <e v="#N/A"/>
    <s v="082870"/>
    <x v="182"/>
    <x v="102"/>
    <x v="12"/>
    <x v="1"/>
    <m/>
    <m/>
    <m/>
    <m/>
    <n v="1489"/>
    <m/>
    <m/>
  </r>
  <r>
    <x v="6"/>
    <x v="0"/>
    <s v="No"/>
    <e v="#N/A"/>
    <m/>
    <n v="2"/>
    <m/>
    <m/>
    <e v="#N/A"/>
    <s v="081590"/>
    <x v="183"/>
    <x v="97"/>
    <x v="12"/>
    <x v="1"/>
    <m/>
    <m/>
    <m/>
    <m/>
    <n v="4110"/>
    <m/>
    <m/>
  </r>
  <r>
    <x v="6"/>
    <x v="0"/>
    <s v="No"/>
    <e v="#N/A"/>
    <m/>
    <n v="2"/>
    <m/>
    <m/>
    <s v="Yes"/>
    <s v="082690"/>
    <x v="184"/>
    <x v="103"/>
    <x v="12"/>
    <x v="1"/>
    <m/>
    <m/>
    <m/>
    <m/>
    <n v="9705"/>
    <m/>
    <m/>
  </r>
  <r>
    <x v="6"/>
    <x v="0"/>
    <s v="OK"/>
    <e v="#N/A"/>
    <m/>
    <n v="2"/>
    <m/>
    <m/>
    <e v="#N/A"/>
    <s v="082700"/>
    <x v="185"/>
    <x v="104"/>
    <x v="12"/>
    <x v="1"/>
    <m/>
    <m/>
    <m/>
    <m/>
    <n v="5856"/>
    <m/>
    <m/>
  </r>
  <r>
    <x v="6"/>
    <x v="0"/>
    <s v="No"/>
    <e v="#N/A"/>
    <m/>
    <n v="2"/>
    <m/>
    <m/>
    <e v="#N/A"/>
    <s v="122445"/>
    <x v="186"/>
    <x v="105"/>
    <x v="13"/>
    <x v="1"/>
    <m/>
    <m/>
    <m/>
    <m/>
    <n v="0"/>
    <m/>
    <m/>
  </r>
  <r>
    <x v="6"/>
    <x v="0"/>
    <s v="No"/>
    <e v="#N/A"/>
    <m/>
    <n v="2"/>
    <m/>
    <m/>
    <e v="#N/A"/>
    <s v="121470"/>
    <x v="188"/>
    <x v="107"/>
    <x v="13"/>
    <x v="1"/>
    <m/>
    <m/>
    <m/>
    <m/>
    <n v="2500"/>
    <m/>
    <m/>
  </r>
  <r>
    <x v="6"/>
    <x v="0"/>
    <s v="No"/>
    <e v="#N/A"/>
    <m/>
    <n v="2"/>
    <m/>
    <m/>
    <e v="#N/A"/>
    <s v="122440"/>
    <x v="187"/>
    <x v="106"/>
    <x v="13"/>
    <x v="1"/>
    <m/>
    <m/>
    <m/>
    <m/>
    <n v="3009.25"/>
    <m/>
    <m/>
  </r>
  <r>
    <x v="6"/>
    <x v="0"/>
    <s v="OK"/>
    <e v="#N/A"/>
    <m/>
    <n v="2"/>
    <m/>
    <m/>
    <e v="#N/A"/>
    <s v="122442"/>
    <x v="189"/>
    <x v="108"/>
    <x v="13"/>
    <x v="1"/>
    <m/>
    <m/>
    <m/>
    <m/>
    <n v="3395.2"/>
    <m/>
    <m/>
  </r>
  <r>
    <x v="6"/>
    <x v="0"/>
    <s v="OK"/>
    <e v="#N/A"/>
    <m/>
    <n v="2"/>
    <m/>
    <m/>
    <e v="#N/A"/>
    <s v="122441"/>
    <x v="190"/>
    <x v="109"/>
    <x v="13"/>
    <x v="1"/>
    <m/>
    <m/>
    <m/>
    <m/>
    <n v="5490"/>
    <m/>
    <m/>
  </r>
  <r>
    <x v="6"/>
    <x v="0"/>
    <s v="No"/>
    <e v="#N/A"/>
    <m/>
    <n v="2"/>
    <m/>
    <m/>
    <e v="#N/A"/>
    <s v="122443"/>
    <x v="191"/>
    <x v="110"/>
    <x v="13"/>
    <x v="1"/>
    <m/>
    <m/>
    <m/>
    <m/>
    <n v="1500"/>
    <m/>
    <m/>
  </r>
  <r>
    <x v="6"/>
    <x v="0"/>
    <s v="OK"/>
    <e v="#N/A"/>
    <m/>
    <n v="2"/>
    <m/>
    <m/>
    <e v="#N/A"/>
    <s v="122444"/>
    <x v="192"/>
    <x v="111"/>
    <x v="13"/>
    <x v="1"/>
    <m/>
    <m/>
    <m/>
    <m/>
    <n v="8441.33"/>
    <m/>
    <m/>
  </r>
  <r>
    <x v="6"/>
    <x v="0"/>
    <s v="No"/>
    <s v="LLF"/>
    <m/>
    <n v="2"/>
    <m/>
    <m/>
    <e v="#N/A"/>
    <s v="122446"/>
    <x v="193"/>
    <x v="112"/>
    <x v="13"/>
    <x v="1"/>
    <m/>
    <m/>
    <m/>
    <m/>
    <n v="4985.08"/>
    <m/>
    <m/>
  </r>
  <r>
    <x v="6"/>
    <x v="0"/>
    <s v="OK"/>
    <e v="#N/A"/>
    <m/>
    <n v="2"/>
    <m/>
    <m/>
    <s v="Yes"/>
    <s v="122447"/>
    <x v="194"/>
    <x v="113"/>
    <x v="13"/>
    <x v="1"/>
    <m/>
    <m/>
    <m/>
    <m/>
    <n v="4762"/>
    <m/>
    <m/>
  </r>
  <r>
    <x v="6"/>
    <x v="0"/>
    <s v="OK"/>
    <e v="#N/A"/>
    <m/>
    <n v="2"/>
    <m/>
    <m/>
    <e v="#N/A"/>
    <s v="150050"/>
    <x v="195"/>
    <x v="114"/>
    <x v="14"/>
    <x v="2"/>
    <m/>
    <m/>
    <m/>
    <m/>
    <n v="4325"/>
    <m/>
    <m/>
  </r>
  <r>
    <x v="6"/>
    <x v="0"/>
    <s v="No"/>
    <e v="#N/A"/>
    <m/>
    <n v="2"/>
    <m/>
    <m/>
    <e v="#N/A"/>
    <s v="151810"/>
    <x v="196"/>
    <x v="114"/>
    <x v="14"/>
    <x v="2"/>
    <m/>
    <m/>
    <m/>
    <m/>
    <n v="0"/>
    <m/>
    <m/>
  </r>
  <r>
    <x v="6"/>
    <x v="0"/>
    <s v="OK"/>
    <e v="#N/A"/>
    <m/>
    <n v="2"/>
    <m/>
    <m/>
    <e v="#N/A"/>
    <s v="152430"/>
    <x v="197"/>
    <x v="114"/>
    <x v="14"/>
    <x v="2"/>
    <m/>
    <m/>
    <m/>
    <m/>
    <n v="0"/>
    <m/>
    <m/>
  </r>
  <r>
    <x v="6"/>
    <x v="0"/>
    <s v="No"/>
    <e v="#N/A"/>
    <m/>
    <n v="2"/>
    <m/>
    <m/>
    <e v="#N/A"/>
    <s v="150130"/>
    <x v="198"/>
    <x v="115"/>
    <x v="14"/>
    <x v="2"/>
    <m/>
    <m/>
    <m/>
    <m/>
    <n v="500"/>
    <m/>
    <m/>
  </r>
  <r>
    <x v="6"/>
    <x v="0"/>
    <s v="No"/>
    <e v="#N/A"/>
    <m/>
    <n v="2"/>
    <m/>
    <m/>
    <e v="#N/A"/>
    <s v="151380"/>
    <x v="199"/>
    <x v="115"/>
    <x v="14"/>
    <x v="2"/>
    <m/>
    <m/>
    <m/>
    <m/>
    <n v="0"/>
    <m/>
    <m/>
  </r>
  <r>
    <x v="6"/>
    <x v="0"/>
    <s v="No"/>
    <e v="#N/A"/>
    <m/>
    <n v="2"/>
    <m/>
    <m/>
    <e v="#N/A"/>
    <s v="152120"/>
    <x v="200"/>
    <x v="115"/>
    <x v="14"/>
    <x v="2"/>
    <m/>
    <m/>
    <m/>
    <m/>
    <n v="0"/>
    <m/>
    <m/>
  </r>
  <r>
    <x v="6"/>
    <x v="0"/>
    <s v="No"/>
    <e v="#N/A"/>
    <m/>
    <n v="2"/>
    <m/>
    <m/>
    <e v="#N/A"/>
    <s v="150200"/>
    <x v="201"/>
    <x v="116"/>
    <x v="14"/>
    <x v="2"/>
    <m/>
    <m/>
    <m/>
    <m/>
    <n v="0"/>
    <m/>
    <m/>
  </r>
  <r>
    <x v="6"/>
    <x v="0"/>
    <s v="OK"/>
    <e v="#N/A"/>
    <m/>
    <n v="2"/>
    <m/>
    <m/>
    <e v="#N/A"/>
    <s v="151260"/>
    <x v="202"/>
    <x v="116"/>
    <x v="14"/>
    <x v="2"/>
    <m/>
    <m/>
    <m/>
    <m/>
    <n v="0"/>
    <m/>
    <m/>
  </r>
  <r>
    <x v="6"/>
    <x v="0"/>
    <s v="No"/>
    <e v="#N/A"/>
    <m/>
    <n v="2"/>
    <m/>
    <m/>
    <e v="#N/A"/>
    <s v="151230"/>
    <x v="203"/>
    <x v="116"/>
    <x v="14"/>
    <x v="2"/>
    <m/>
    <m/>
    <m/>
    <m/>
    <n v="126"/>
    <m/>
    <m/>
  </r>
  <r>
    <x v="6"/>
    <x v="0"/>
    <s v="No"/>
    <e v="#N/A"/>
    <m/>
    <n v="2"/>
    <m/>
    <m/>
    <e v="#N/A"/>
    <s v="150201"/>
    <x v="204"/>
    <x v="117"/>
    <x v="14"/>
    <x v="2"/>
    <m/>
    <m/>
    <m/>
    <m/>
    <n v="0"/>
    <m/>
    <m/>
  </r>
  <r>
    <x v="6"/>
    <x v="0"/>
    <s v="OK"/>
    <e v="#N/A"/>
    <m/>
    <n v="2"/>
    <m/>
    <m/>
    <e v="#N/A"/>
    <s v="150930"/>
    <x v="205"/>
    <x v="117"/>
    <x v="14"/>
    <x v="2"/>
    <m/>
    <m/>
    <m/>
    <m/>
    <n v="1117"/>
    <m/>
    <m/>
  </r>
  <r>
    <x v="6"/>
    <x v="0"/>
    <s v="No"/>
    <e v="#N/A"/>
    <m/>
    <n v="2"/>
    <m/>
    <m/>
    <e v="#N/A"/>
    <s v="151820"/>
    <x v="206"/>
    <x v="117"/>
    <x v="14"/>
    <x v="2"/>
    <m/>
    <m/>
    <m/>
    <m/>
    <n v="62.5"/>
    <m/>
    <m/>
  </r>
  <r>
    <x v="6"/>
    <x v="0"/>
    <s v="OK"/>
    <e v="#N/A"/>
    <m/>
    <n v="2"/>
    <m/>
    <m/>
    <e v="#N/A"/>
    <s v="152930"/>
    <x v="207"/>
    <x v="117"/>
    <x v="14"/>
    <x v="2"/>
    <m/>
    <m/>
    <m/>
    <m/>
    <n v="2950"/>
    <m/>
    <m/>
  </r>
  <r>
    <x v="6"/>
    <x v="0"/>
    <s v="No"/>
    <e v="#N/A"/>
    <m/>
    <n v="2"/>
    <m/>
    <m/>
    <e v="#N/A"/>
    <s v="151090"/>
    <x v="208"/>
    <x v="118"/>
    <x v="14"/>
    <x v="2"/>
    <m/>
    <m/>
    <m/>
    <m/>
    <n v="1250"/>
    <m/>
    <m/>
  </r>
  <r>
    <x v="6"/>
    <x v="0"/>
    <s v="OK"/>
    <e v="#N/A"/>
    <m/>
    <n v="2"/>
    <m/>
    <m/>
    <e v="#N/A"/>
    <s v="150961"/>
    <x v="209"/>
    <x v="119"/>
    <x v="14"/>
    <x v="2"/>
    <m/>
    <m/>
    <m/>
    <m/>
    <n v="450"/>
    <m/>
    <m/>
  </r>
  <r>
    <x v="6"/>
    <x v="0"/>
    <s v="OK"/>
    <e v="#N/A"/>
    <m/>
    <n v="2"/>
    <m/>
    <m/>
    <e v="#N/A"/>
    <s v="152040"/>
    <x v="210"/>
    <x v="119"/>
    <x v="14"/>
    <x v="2"/>
    <m/>
    <m/>
    <m/>
    <m/>
    <n v="1000"/>
    <m/>
    <m/>
  </r>
  <r>
    <x v="6"/>
    <x v="0"/>
    <s v="OK"/>
    <e v="#N/A"/>
    <m/>
    <n v="2"/>
    <m/>
    <m/>
    <e v="#N/A"/>
    <s v="152360"/>
    <x v="211"/>
    <x v="119"/>
    <x v="14"/>
    <x v="2"/>
    <m/>
    <m/>
    <m/>
    <m/>
    <n v="1600"/>
    <m/>
    <m/>
  </r>
  <r>
    <x v="6"/>
    <x v="0"/>
    <s v="OK"/>
    <e v="#N/A"/>
    <m/>
    <n v="2"/>
    <m/>
    <m/>
    <e v="#N/A"/>
    <s v="150970"/>
    <x v="212"/>
    <x v="120"/>
    <x v="14"/>
    <x v="2"/>
    <m/>
    <m/>
    <m/>
    <m/>
    <n v="5000"/>
    <m/>
    <m/>
  </r>
  <r>
    <x v="6"/>
    <x v="0"/>
    <s v="OK"/>
    <e v="#N/A"/>
    <m/>
    <n v="2"/>
    <m/>
    <m/>
    <e v="#N/A"/>
    <s v="151780"/>
    <x v="213"/>
    <x v="121"/>
    <x v="14"/>
    <x v="2"/>
    <m/>
    <m/>
    <m/>
    <m/>
    <n v="3421"/>
    <m/>
    <m/>
  </r>
  <r>
    <x v="6"/>
    <x v="0"/>
    <s v="No"/>
    <e v="#N/A"/>
    <m/>
    <n v="2"/>
    <m/>
    <m/>
    <e v="#N/A"/>
    <s v="152580"/>
    <x v="214"/>
    <x v="118"/>
    <x v="14"/>
    <x v="2"/>
    <m/>
    <m/>
    <m/>
    <m/>
    <n v="500"/>
    <m/>
    <m/>
  </r>
  <r>
    <x v="6"/>
    <x v="0"/>
    <s v="OK"/>
    <e v="#N/A"/>
    <m/>
    <n v="2"/>
    <m/>
    <m/>
    <e v="#N/A"/>
    <s v="152850"/>
    <x v="215"/>
    <x v="118"/>
    <x v="14"/>
    <x v="2"/>
    <m/>
    <m/>
    <m/>
    <m/>
    <n v="2423"/>
    <m/>
    <m/>
  </r>
  <r>
    <x v="6"/>
    <x v="0"/>
    <s v="No"/>
    <e v="#N/A"/>
    <m/>
    <n v="2"/>
    <m/>
    <m/>
    <e v="#N/A"/>
    <s v="152940"/>
    <x v="216"/>
    <x v="122"/>
    <x v="14"/>
    <x v="2"/>
    <m/>
    <m/>
    <m/>
    <m/>
    <n v="2500"/>
    <m/>
    <m/>
  </r>
  <r>
    <x v="6"/>
    <x v="0"/>
    <s v="No"/>
    <e v="#N/A"/>
    <m/>
    <n v="2"/>
    <m/>
    <m/>
    <e v="#N/A"/>
    <s v="150100"/>
    <x v="217"/>
    <x v="123"/>
    <x v="14"/>
    <x v="2"/>
    <m/>
    <m/>
    <m/>
    <m/>
    <n v="1000"/>
    <m/>
    <m/>
  </r>
  <r>
    <x v="6"/>
    <x v="0"/>
    <s v="No"/>
    <e v="#N/A"/>
    <m/>
    <n v="2"/>
    <m/>
    <m/>
    <e v="#N/A"/>
    <s v="150610"/>
    <x v="218"/>
    <x v="124"/>
    <x v="14"/>
    <x v="2"/>
    <m/>
    <m/>
    <m/>
    <m/>
    <n v="600"/>
    <m/>
    <m/>
  </r>
  <r>
    <x v="6"/>
    <x v="0"/>
    <s v="No"/>
    <e v="#N/A"/>
    <m/>
    <n v="2"/>
    <m/>
    <m/>
    <e v="#N/A"/>
    <s v="151790"/>
    <x v="219"/>
    <x v="124"/>
    <x v="14"/>
    <x v="2"/>
    <m/>
    <m/>
    <m/>
    <m/>
    <n v="875"/>
    <m/>
    <m/>
  </r>
  <r>
    <x v="6"/>
    <x v="0"/>
    <s v="No"/>
    <e v="#N/A"/>
    <m/>
    <n v="2"/>
    <m/>
    <m/>
    <e v="#N/A"/>
    <s v="152650"/>
    <x v="220"/>
    <x v="125"/>
    <x v="14"/>
    <x v="2"/>
    <m/>
    <m/>
    <m/>
    <m/>
    <n v="350"/>
    <m/>
    <m/>
  </r>
  <r>
    <x v="6"/>
    <x v="0"/>
    <s v="No"/>
    <e v="#N/A"/>
    <m/>
    <n v="2"/>
    <m/>
    <m/>
    <e v="#N/A"/>
    <s v="150700"/>
    <x v="221"/>
    <x v="126"/>
    <x v="14"/>
    <x v="2"/>
    <m/>
    <m/>
    <m/>
    <m/>
    <n v="3028"/>
    <m/>
    <m/>
  </r>
  <r>
    <x v="6"/>
    <x v="0"/>
    <s v="No"/>
    <e v="#N/A"/>
    <m/>
    <n v="2"/>
    <m/>
    <m/>
    <e v="#N/A"/>
    <s v="152370"/>
    <x v="222"/>
    <x v="126"/>
    <x v="14"/>
    <x v="2"/>
    <m/>
    <m/>
    <m/>
    <m/>
    <n v="0"/>
    <m/>
    <m/>
  </r>
  <r>
    <x v="6"/>
    <x v="0"/>
    <s v="No"/>
    <e v="#N/A"/>
    <m/>
    <n v="2"/>
    <m/>
    <m/>
    <e v="#N/A"/>
    <s v="150710"/>
    <x v="223"/>
    <x v="121"/>
    <x v="14"/>
    <x v="2"/>
    <m/>
    <m/>
    <m/>
    <m/>
    <n v="1594"/>
    <m/>
    <m/>
  </r>
  <r>
    <x v="6"/>
    <x v="0"/>
    <s v="OK"/>
    <e v="#N/A"/>
    <m/>
    <n v="2"/>
    <m/>
    <m/>
    <e v="#N/A"/>
    <s v="152350"/>
    <x v="224"/>
    <x v="125"/>
    <x v="14"/>
    <x v="2"/>
    <m/>
    <m/>
    <m/>
    <m/>
    <n v="0"/>
    <m/>
    <m/>
  </r>
  <r>
    <x v="6"/>
    <x v="0"/>
    <s v="No"/>
    <e v="#N/A"/>
    <m/>
    <n v="2"/>
    <m/>
    <m/>
    <e v="#N/A"/>
    <s v="151150"/>
    <x v="225"/>
    <x v="126"/>
    <x v="14"/>
    <x v="2"/>
    <m/>
    <m/>
    <m/>
    <m/>
    <n v="1311"/>
    <m/>
    <m/>
  </r>
  <r>
    <x v="6"/>
    <x v="0"/>
    <s v="No"/>
    <e v="#N/A"/>
    <m/>
    <n v="2"/>
    <m/>
    <m/>
    <e v="#N/A"/>
    <s v="151190"/>
    <x v="226"/>
    <x v="127"/>
    <x v="14"/>
    <x v="2"/>
    <m/>
    <m/>
    <m/>
    <m/>
    <n v="500"/>
    <m/>
    <m/>
  </r>
  <r>
    <x v="6"/>
    <x v="0"/>
    <s v="OK"/>
    <e v="#N/A"/>
    <m/>
    <n v="2"/>
    <m/>
    <m/>
    <e v="#N/A"/>
    <s v="151490"/>
    <x v="227"/>
    <x v="127"/>
    <x v="14"/>
    <x v="2"/>
    <m/>
    <m/>
    <m/>
    <m/>
    <n v="2359"/>
    <m/>
    <m/>
  </r>
  <r>
    <x v="6"/>
    <x v="0"/>
    <s v="No"/>
    <e v="#N/A"/>
    <m/>
    <n v="2"/>
    <m/>
    <m/>
    <e v="#N/A"/>
    <s v="152330"/>
    <x v="228"/>
    <x v="124"/>
    <x v="14"/>
    <x v="2"/>
    <m/>
    <m/>
    <m/>
    <m/>
    <n v="400"/>
    <m/>
    <m/>
  </r>
  <r>
    <x v="6"/>
    <x v="0"/>
    <s v="No"/>
    <e v="#N/A"/>
    <m/>
    <n v="2"/>
    <m/>
    <m/>
    <e v="#N/A"/>
    <s v="160220"/>
    <x v="229"/>
    <x v="128"/>
    <x v="15"/>
    <x v="2"/>
    <m/>
    <m/>
    <m/>
    <m/>
    <n v="2100.41"/>
    <m/>
    <m/>
  </r>
  <r>
    <x v="6"/>
    <x v="0"/>
    <s v="OK"/>
    <e v="#N/A"/>
    <m/>
    <n v="2"/>
    <m/>
    <m/>
    <s v="Yes"/>
    <s v="160230"/>
    <x v="230"/>
    <x v="129"/>
    <x v="15"/>
    <x v="2"/>
    <m/>
    <m/>
    <m/>
    <m/>
    <n v="12293"/>
    <m/>
    <m/>
  </r>
  <r>
    <x v="6"/>
    <x v="0"/>
    <s v="OK"/>
    <e v="#N/A"/>
    <m/>
    <n v="2"/>
    <m/>
    <m/>
    <e v="#N/A"/>
    <s v="160250"/>
    <x v="231"/>
    <x v="130"/>
    <x v="15"/>
    <x v="2"/>
    <m/>
    <m/>
    <m/>
    <m/>
    <n v="11120"/>
    <m/>
    <m/>
  </r>
  <r>
    <x v="6"/>
    <x v="0"/>
    <s v="OK"/>
    <e v="#N/A"/>
    <m/>
    <n v="2"/>
    <m/>
    <m/>
    <e v="#N/A"/>
    <s v="160270"/>
    <x v="232"/>
    <x v="131"/>
    <x v="15"/>
    <x v="2"/>
    <m/>
    <m/>
    <m/>
    <m/>
    <n v="4476"/>
    <m/>
    <m/>
  </r>
  <r>
    <x v="6"/>
    <x v="0"/>
    <s v="No"/>
    <e v="#N/A"/>
    <m/>
    <n v="2"/>
    <m/>
    <m/>
    <e v="#N/A"/>
    <s v="160290"/>
    <x v="233"/>
    <x v="132"/>
    <x v="15"/>
    <x v="2"/>
    <m/>
    <m/>
    <m/>
    <m/>
    <n v="900"/>
    <m/>
    <m/>
  </r>
  <r>
    <x v="6"/>
    <x v="0"/>
    <s v="No"/>
    <e v="#N/A"/>
    <m/>
    <n v="2"/>
    <m/>
    <m/>
    <e v="#N/A"/>
    <s v="160320"/>
    <x v="234"/>
    <x v="133"/>
    <x v="15"/>
    <x v="2"/>
    <m/>
    <m/>
    <m/>
    <m/>
    <n v="3480"/>
    <m/>
    <m/>
  </r>
  <r>
    <x v="6"/>
    <x v="0"/>
    <s v="No"/>
    <e v="#N/A"/>
    <m/>
    <n v="2"/>
    <m/>
    <m/>
    <e v="#N/A"/>
    <s v="160330"/>
    <x v="235"/>
    <x v="134"/>
    <x v="15"/>
    <x v="2"/>
    <m/>
    <m/>
    <m/>
    <m/>
    <n v="4983"/>
    <m/>
    <m/>
  </r>
  <r>
    <x v="6"/>
    <x v="0"/>
    <s v="OK"/>
    <e v="#N/A"/>
    <m/>
    <n v="2"/>
    <m/>
    <m/>
    <e v="#N/A"/>
    <s v="160380"/>
    <x v="236"/>
    <x v="135"/>
    <x v="15"/>
    <x v="2"/>
    <m/>
    <m/>
    <m/>
    <m/>
    <n v="8000"/>
    <m/>
    <m/>
  </r>
  <r>
    <x v="6"/>
    <x v="0"/>
    <s v="No"/>
    <e v="#N/A"/>
    <m/>
    <n v="2"/>
    <m/>
    <m/>
    <e v="#N/A"/>
    <s v="161410"/>
    <x v="237"/>
    <x v="136"/>
    <x v="15"/>
    <x v="2"/>
    <m/>
    <m/>
    <m/>
    <m/>
    <n v="500"/>
    <m/>
    <m/>
  </r>
  <r>
    <x v="6"/>
    <x v="0"/>
    <s v="OK"/>
    <e v="#N/A"/>
    <m/>
    <n v="2"/>
    <m/>
    <m/>
    <e v="#N/A"/>
    <s v="161020"/>
    <x v="238"/>
    <x v="137"/>
    <x v="15"/>
    <x v="2"/>
    <m/>
    <m/>
    <m/>
    <m/>
    <n v="5489"/>
    <m/>
    <m/>
  </r>
  <r>
    <x v="6"/>
    <x v="0"/>
    <s v="No"/>
    <e v="#N/A"/>
    <m/>
    <n v="2"/>
    <m/>
    <m/>
    <e v="#N/A"/>
    <s v="161411"/>
    <x v="239"/>
    <x v="138"/>
    <x v="15"/>
    <x v="2"/>
    <m/>
    <m/>
    <m/>
    <m/>
    <n v="1500"/>
    <m/>
    <m/>
  </r>
  <r>
    <x v="6"/>
    <x v="0"/>
    <s v="OK"/>
    <e v="#N/A"/>
    <m/>
    <n v="2"/>
    <m/>
    <m/>
    <e v="#N/A"/>
    <s v="160280"/>
    <x v="240"/>
    <x v="139"/>
    <x v="15"/>
    <x v="2"/>
    <m/>
    <m/>
    <m/>
    <m/>
    <n v="5849.16"/>
    <m/>
    <m/>
  </r>
  <r>
    <x v="6"/>
    <x v="0"/>
    <s v="OK"/>
    <e v="#N/A"/>
    <m/>
    <n v="2"/>
    <m/>
    <m/>
    <e v="#N/A"/>
    <s v="162090"/>
    <x v="241"/>
    <x v="140"/>
    <x v="15"/>
    <x v="2"/>
    <m/>
    <m/>
    <m/>
    <m/>
    <n v="0"/>
    <m/>
    <m/>
  </r>
  <r>
    <x v="6"/>
    <x v="0"/>
    <s v="No"/>
    <e v="#N/A"/>
    <m/>
    <n v="2"/>
    <m/>
    <m/>
    <e v="#N/A"/>
    <s v="160620"/>
    <x v="242"/>
    <x v="141"/>
    <x v="15"/>
    <x v="2"/>
    <m/>
    <m/>
    <m/>
    <m/>
    <n v="500"/>
    <m/>
    <m/>
  </r>
  <r>
    <x v="6"/>
    <x v="0"/>
    <s v="No"/>
    <s v="LLF"/>
    <m/>
    <n v="2"/>
    <m/>
    <m/>
    <s v="Yes"/>
    <s v="160780"/>
    <x v="243"/>
    <x v="142"/>
    <x v="15"/>
    <x v="2"/>
    <m/>
    <m/>
    <m/>
    <m/>
    <n v="4000"/>
    <m/>
    <m/>
  </r>
  <r>
    <x v="6"/>
    <x v="0"/>
    <s v="No"/>
    <e v="#N/A"/>
    <m/>
    <n v="2"/>
    <m/>
    <m/>
    <e v="#N/A"/>
    <s v="160310"/>
    <x v="244"/>
    <x v="141"/>
    <x v="15"/>
    <x v="2"/>
    <m/>
    <m/>
    <m/>
    <m/>
    <n v="250"/>
    <m/>
    <m/>
  </r>
  <r>
    <x v="6"/>
    <x v="0"/>
    <s v="No"/>
    <e v="#N/A"/>
    <m/>
    <n v="2"/>
    <m/>
    <m/>
    <e v="#N/A"/>
    <s v="161330"/>
    <x v="245"/>
    <x v="142"/>
    <x v="15"/>
    <x v="2"/>
    <m/>
    <m/>
    <m/>
    <m/>
    <n v="500"/>
    <m/>
    <m/>
  </r>
  <r>
    <x v="6"/>
    <x v="0"/>
    <s v="No"/>
    <e v="#N/A"/>
    <m/>
    <n v="2"/>
    <m/>
    <m/>
    <e v="#N/A"/>
    <s v="160900"/>
    <x v="246"/>
    <x v="141"/>
    <x v="15"/>
    <x v="2"/>
    <m/>
    <m/>
    <m/>
    <m/>
    <n v="1000"/>
    <m/>
    <m/>
  </r>
  <r>
    <x v="6"/>
    <x v="0"/>
    <s v="No"/>
    <e v="#N/A"/>
    <m/>
    <n v="2"/>
    <m/>
    <m/>
    <e v="#N/A"/>
    <s v="161350"/>
    <x v="247"/>
    <x v="141"/>
    <x v="15"/>
    <x v="2"/>
    <m/>
    <m/>
    <m/>
    <m/>
    <n v="500"/>
    <m/>
    <m/>
  </r>
  <r>
    <x v="6"/>
    <x v="0"/>
    <s v="No"/>
    <e v="#N/A"/>
    <m/>
    <n v="2"/>
    <m/>
    <m/>
    <e v="#N/A"/>
    <s v="162920"/>
    <x v="248"/>
    <x v="141"/>
    <x v="15"/>
    <x v="2"/>
    <m/>
    <m/>
    <m/>
    <m/>
    <n v="0"/>
    <m/>
    <m/>
  </r>
  <r>
    <x v="6"/>
    <x v="0"/>
    <s v="OK"/>
    <e v="#N/A"/>
    <m/>
    <n v="2"/>
    <m/>
    <m/>
    <e v="#N/A"/>
    <s v="161770"/>
    <x v="250"/>
    <x v="144"/>
    <x v="15"/>
    <x v="2"/>
    <m/>
    <m/>
    <m/>
    <m/>
    <n v="2279.75"/>
    <m/>
    <m/>
  </r>
  <r>
    <x v="6"/>
    <x v="0"/>
    <s v="OK"/>
    <s v="LLF"/>
    <m/>
    <n v="2"/>
    <m/>
    <m/>
    <e v="#N/A"/>
    <s v="162960"/>
    <x v="251"/>
    <x v="145"/>
    <x v="15"/>
    <x v="2"/>
    <m/>
    <m/>
    <m/>
    <m/>
    <n v="5000"/>
    <m/>
    <m/>
  </r>
  <r>
    <x v="6"/>
    <x v="0"/>
    <s v="OK"/>
    <e v="#N/A"/>
    <m/>
    <n v="2"/>
    <m/>
    <m/>
    <e v="#N/A"/>
    <s v="170390"/>
    <x v="252"/>
    <x v="146"/>
    <x v="17"/>
    <x v="2"/>
    <m/>
    <m/>
    <m/>
    <m/>
    <n v="6497"/>
    <m/>
    <m/>
  </r>
  <r>
    <x v="6"/>
    <x v="0"/>
    <s v="OK"/>
    <e v="#N/A"/>
    <m/>
    <n v="2"/>
    <m/>
    <m/>
    <e v="#N/A"/>
    <s v="170450"/>
    <x v="253"/>
    <x v="147"/>
    <x v="17"/>
    <x v="2"/>
    <m/>
    <m/>
    <m/>
    <m/>
    <n v="1200"/>
    <m/>
    <m/>
  </r>
  <r>
    <x v="6"/>
    <x v="0"/>
    <s v="No"/>
    <e v="#N/A"/>
    <m/>
    <n v="2"/>
    <m/>
    <m/>
    <e v="#N/A"/>
    <s v="172520"/>
    <x v="254"/>
    <x v="147"/>
    <x v="17"/>
    <x v="2"/>
    <m/>
    <m/>
    <m/>
    <m/>
    <n v="0"/>
    <m/>
    <m/>
  </r>
  <r>
    <x v="6"/>
    <x v="0"/>
    <s v="No"/>
    <e v="#N/A"/>
    <m/>
    <n v="2"/>
    <m/>
    <m/>
    <e v="#N/A"/>
    <s v="170600"/>
    <x v="255"/>
    <x v="148"/>
    <x v="17"/>
    <x v="2"/>
    <m/>
    <m/>
    <m/>
    <m/>
    <n v="0"/>
    <m/>
    <m/>
  </r>
  <r>
    <x v="6"/>
    <x v="0"/>
    <s v="OK"/>
    <e v="#N/A"/>
    <m/>
    <n v="2"/>
    <m/>
    <m/>
    <e v="#N/A"/>
    <s v="171950"/>
    <x v="256"/>
    <x v="148"/>
    <x v="17"/>
    <x v="2"/>
    <m/>
    <m/>
    <m/>
    <m/>
    <n v="549"/>
    <m/>
    <m/>
  </r>
  <r>
    <x v="6"/>
    <x v="0"/>
    <s v="OK"/>
    <e v="#N/A"/>
    <m/>
    <n v="2"/>
    <m/>
    <m/>
    <e v="#N/A"/>
    <s v="171910"/>
    <x v="257"/>
    <x v="148"/>
    <x v="17"/>
    <x v="2"/>
    <m/>
    <m/>
    <m/>
    <m/>
    <n v="0"/>
    <m/>
    <m/>
  </r>
  <r>
    <x v="6"/>
    <x v="0"/>
    <s v="OK"/>
    <e v="#N/A"/>
    <m/>
    <n v="2"/>
    <m/>
    <m/>
    <e v="#N/A"/>
    <s v="170712"/>
    <x v="258"/>
    <x v="149"/>
    <x v="17"/>
    <x v="2"/>
    <m/>
    <m/>
    <m/>
    <m/>
    <n v="250"/>
    <m/>
    <m/>
  </r>
  <r>
    <x v="6"/>
    <x v="0"/>
    <s v="No"/>
    <e v="#N/A"/>
    <m/>
    <n v="2"/>
    <m/>
    <m/>
    <e v="#N/A"/>
    <s v="172030"/>
    <x v="259"/>
    <x v="149"/>
    <x v="17"/>
    <x v="2"/>
    <m/>
    <m/>
    <m/>
    <m/>
    <n v="0"/>
    <m/>
    <m/>
  </r>
  <r>
    <x v="6"/>
    <x v="0"/>
    <s v="OK"/>
    <e v="#N/A"/>
    <m/>
    <n v="2"/>
    <m/>
    <m/>
    <e v="#N/A"/>
    <s v="172510"/>
    <x v="260"/>
    <x v="149"/>
    <x v="17"/>
    <x v="2"/>
    <m/>
    <m/>
    <m/>
    <m/>
    <n v="0"/>
    <m/>
    <m/>
  </r>
  <r>
    <x v="6"/>
    <x v="0"/>
    <s v="OK"/>
    <e v="#N/A"/>
    <m/>
    <n v="2"/>
    <m/>
    <m/>
    <e v="#N/A"/>
    <s v="170760"/>
    <x v="261"/>
    <x v="150"/>
    <x v="17"/>
    <x v="2"/>
    <m/>
    <m/>
    <m/>
    <m/>
    <n v="500"/>
    <m/>
    <m/>
  </r>
  <r>
    <x v="6"/>
    <x v="0"/>
    <s v="OK"/>
    <e v="#N/A"/>
    <m/>
    <n v="2"/>
    <m/>
    <m/>
    <e v="#N/A"/>
    <s v="172910"/>
    <x v="262"/>
    <x v="150"/>
    <x v="17"/>
    <x v="2"/>
    <m/>
    <m/>
    <m/>
    <m/>
    <n v="1500"/>
    <m/>
    <m/>
  </r>
  <r>
    <x v="6"/>
    <x v="0"/>
    <s v="No"/>
    <e v="#N/A"/>
    <m/>
    <n v="2"/>
    <m/>
    <m/>
    <e v="#N/A"/>
    <s v="171840"/>
    <x v="263"/>
    <x v="150"/>
    <x v="17"/>
    <x v="2"/>
    <m/>
    <m/>
    <m/>
    <m/>
    <n v="800"/>
    <m/>
    <m/>
  </r>
  <r>
    <x v="6"/>
    <x v="0"/>
    <s v="No"/>
    <e v="#N/A"/>
    <m/>
    <n v="2"/>
    <m/>
    <m/>
    <e v="#N/A"/>
    <s v="170840"/>
    <x v="264"/>
    <x v="151"/>
    <x v="17"/>
    <x v="2"/>
    <m/>
    <m/>
    <m/>
    <m/>
    <n v="500"/>
    <m/>
    <m/>
  </r>
  <r>
    <x v="6"/>
    <x v="0"/>
    <s v="No"/>
    <e v="#N/A"/>
    <m/>
    <n v="2"/>
    <m/>
    <m/>
    <e v="#N/A"/>
    <s v="172980"/>
    <x v="265"/>
    <x v="151"/>
    <x v="17"/>
    <x v="2"/>
    <m/>
    <m/>
    <m/>
    <m/>
    <n v="2200"/>
    <m/>
    <m/>
  </r>
  <r>
    <x v="6"/>
    <x v="0"/>
    <s v="No"/>
    <e v="#N/A"/>
    <m/>
    <n v="2"/>
    <m/>
    <m/>
    <e v="#N/A"/>
    <s v="170940"/>
    <x v="266"/>
    <x v="151"/>
    <x v="17"/>
    <x v="2"/>
    <m/>
    <m/>
    <m/>
    <m/>
    <n v="100"/>
    <m/>
    <m/>
  </r>
  <r>
    <x v="6"/>
    <x v="0"/>
    <s v="OK"/>
    <s v="LLF"/>
    <m/>
    <n v="2"/>
    <m/>
    <m/>
    <e v="#N/A"/>
    <s v="170880"/>
    <x v="267"/>
    <x v="152"/>
    <x v="17"/>
    <x v="2"/>
    <m/>
    <m/>
    <m/>
    <m/>
    <n v="6600"/>
    <m/>
    <m/>
  </r>
  <r>
    <x v="6"/>
    <x v="0"/>
    <s v="OK"/>
    <e v="#N/A"/>
    <m/>
    <n v="2"/>
    <m/>
    <m/>
    <e v="#N/A"/>
    <s v="171041"/>
    <x v="268"/>
    <x v="147"/>
    <x v="17"/>
    <x v="2"/>
    <m/>
    <m/>
    <m/>
    <m/>
    <n v="1645"/>
    <m/>
    <m/>
  </r>
  <r>
    <x v="6"/>
    <x v="0"/>
    <s v="OK"/>
    <e v="#N/A"/>
    <m/>
    <n v="2"/>
    <m/>
    <m/>
    <e v="#N/A"/>
    <s v="172140"/>
    <x v="269"/>
    <x v="147"/>
    <x v="17"/>
    <x v="2"/>
    <m/>
    <m/>
    <m/>
    <m/>
    <n v="1088"/>
    <m/>
    <m/>
  </r>
  <r>
    <x v="6"/>
    <x v="0"/>
    <s v="No"/>
    <e v="#N/A"/>
    <m/>
    <n v="2"/>
    <m/>
    <m/>
    <e v="#N/A"/>
    <s v="172290"/>
    <x v="270"/>
    <x v="153"/>
    <x v="17"/>
    <x v="2"/>
    <m/>
    <m/>
    <m/>
    <m/>
    <n v="6101.12"/>
    <m/>
    <m/>
  </r>
  <r>
    <x v="6"/>
    <x v="0"/>
    <s v="OK"/>
    <e v="#N/A"/>
    <m/>
    <n v="2"/>
    <m/>
    <m/>
    <e v="#N/A"/>
    <s v="180400"/>
    <x v="271"/>
    <x v="154"/>
    <x v="18"/>
    <x v="2"/>
    <m/>
    <m/>
    <m/>
    <m/>
    <n v="310"/>
    <m/>
    <m/>
  </r>
  <r>
    <x v="6"/>
    <x v="0"/>
    <s v="OK"/>
    <e v="#N/A"/>
    <m/>
    <n v="2"/>
    <m/>
    <m/>
    <e v="#N/A"/>
    <s v="181310"/>
    <x v="277"/>
    <x v="154"/>
    <x v="18"/>
    <x v="2"/>
    <m/>
    <m/>
    <m/>
    <m/>
    <n v="0"/>
    <m/>
    <m/>
  </r>
  <r>
    <x v="6"/>
    <x v="0"/>
    <s v="No"/>
    <e v="#N/A"/>
    <m/>
    <n v="2"/>
    <m/>
    <m/>
    <e v="#N/A"/>
    <s v="181530"/>
    <x v="280"/>
    <x v="154"/>
    <x v="18"/>
    <x v="2"/>
    <m/>
    <m/>
    <m/>
    <m/>
    <n v="5000"/>
    <m/>
    <m/>
  </r>
  <r>
    <x v="6"/>
    <x v="0"/>
    <s v="OK"/>
    <e v="#N/A"/>
    <m/>
    <n v="2"/>
    <m/>
    <m/>
    <e v="#N/A"/>
    <s v="181535"/>
    <x v="281"/>
    <x v="154"/>
    <x v="18"/>
    <x v="2"/>
    <m/>
    <m/>
    <m/>
    <m/>
    <n v="0"/>
    <m/>
    <m/>
  </r>
  <r>
    <x v="6"/>
    <x v="0"/>
    <s v="No"/>
    <e v="#N/A"/>
    <m/>
    <n v="2"/>
    <m/>
    <m/>
    <e v="#N/A"/>
    <s v="181540"/>
    <x v="282"/>
    <x v="154"/>
    <x v="18"/>
    <x v="2"/>
    <m/>
    <m/>
    <m/>
    <m/>
    <n v="1750"/>
    <m/>
    <m/>
  </r>
  <r>
    <x v="6"/>
    <x v="0"/>
    <s v="No"/>
    <e v="#N/A"/>
    <m/>
    <n v="2"/>
    <m/>
    <m/>
    <e v="#N/A"/>
    <s v="180640"/>
    <x v="272"/>
    <x v="155"/>
    <x v="18"/>
    <x v="2"/>
    <m/>
    <m/>
    <m/>
    <m/>
    <n v="0"/>
    <m/>
    <m/>
  </r>
  <r>
    <x v="6"/>
    <x v="0"/>
    <s v="No"/>
    <e v="#N/A"/>
    <m/>
    <n v="2"/>
    <m/>
    <m/>
    <e v="#N/A"/>
    <s v="182590"/>
    <x v="286"/>
    <x v="155"/>
    <x v="18"/>
    <x v="2"/>
    <m/>
    <m/>
    <m/>
    <m/>
    <n v="1841"/>
    <m/>
    <m/>
  </r>
  <r>
    <x v="6"/>
    <x v="0"/>
    <s v="OK"/>
    <e v="#N/A"/>
    <m/>
    <n v="2"/>
    <m/>
    <m/>
    <e v="#N/A"/>
    <s v="180830"/>
    <x v="273"/>
    <x v="156"/>
    <x v="18"/>
    <x v="2"/>
    <m/>
    <m/>
    <m/>
    <m/>
    <n v="0"/>
    <m/>
    <m/>
  </r>
  <r>
    <x v="6"/>
    <x v="0"/>
    <s v="OK"/>
    <e v="#N/A"/>
    <m/>
    <n v="2"/>
    <m/>
    <m/>
    <e v="#N/A"/>
    <s v="180870"/>
    <x v="274"/>
    <x v="157"/>
    <x v="18"/>
    <x v="2"/>
    <m/>
    <m/>
    <m/>
    <m/>
    <n v="5523"/>
    <m/>
    <m/>
  </r>
  <r>
    <x v="6"/>
    <x v="0"/>
    <s v="No"/>
    <e v="#N/A"/>
    <m/>
    <n v="2"/>
    <m/>
    <m/>
    <e v="#N/A"/>
    <s v="181160"/>
    <x v="276"/>
    <x v="154"/>
    <x v="18"/>
    <x v="2"/>
    <m/>
    <m/>
    <m/>
    <m/>
    <n v="0"/>
    <m/>
    <m/>
  </r>
  <r>
    <x v="6"/>
    <x v="0"/>
    <s v="No"/>
    <e v="#N/A"/>
    <m/>
    <n v="2"/>
    <m/>
    <m/>
    <e v="#N/A"/>
    <s v="181360"/>
    <x v="278"/>
    <x v="158"/>
    <x v="18"/>
    <x v="2"/>
    <m/>
    <m/>
    <m/>
    <m/>
    <n v="1700"/>
    <m/>
    <m/>
  </r>
  <r>
    <x v="6"/>
    <x v="0"/>
    <s v="OK"/>
    <e v="#N/A"/>
    <m/>
    <n v="2"/>
    <m/>
    <m/>
    <e v="#N/A"/>
    <s v="181420"/>
    <x v="279"/>
    <x v="159"/>
    <x v="18"/>
    <x v="2"/>
    <m/>
    <m/>
    <m/>
    <m/>
    <n v="2066.2800000000002"/>
    <m/>
    <m/>
  </r>
  <r>
    <x v="6"/>
    <x v="0"/>
    <s v="OK"/>
    <e v="#N/A"/>
    <m/>
    <n v="2"/>
    <m/>
    <m/>
    <e v="#N/A"/>
    <s v="182490"/>
    <x v="284"/>
    <x v="159"/>
    <x v="18"/>
    <x v="2"/>
    <m/>
    <m/>
    <m/>
    <m/>
    <n v="1848"/>
    <m/>
    <m/>
  </r>
  <r>
    <x v="6"/>
    <x v="0"/>
    <s v="OK"/>
    <e v="#N/A"/>
    <m/>
    <n v="2"/>
    <m/>
    <m/>
    <e v="#N/A"/>
    <s v="182861"/>
    <x v="288"/>
    <x v="159"/>
    <x v="18"/>
    <x v="2"/>
    <m/>
    <m/>
    <m/>
    <m/>
    <n v="1839"/>
    <m/>
    <m/>
  </r>
  <r>
    <x v="6"/>
    <x v="0"/>
    <s v="No"/>
    <e v="#N/A"/>
    <m/>
    <n v="2"/>
    <m/>
    <m/>
    <e v="#N/A"/>
    <s v="182390"/>
    <x v="283"/>
    <x v="160"/>
    <x v="18"/>
    <x v="2"/>
    <m/>
    <m/>
    <m/>
    <m/>
    <n v="600"/>
    <m/>
    <m/>
  </r>
  <r>
    <x v="6"/>
    <x v="0"/>
    <s v="No"/>
    <e v="#N/A"/>
    <m/>
    <n v="2"/>
    <m/>
    <m/>
    <e v="#N/A"/>
    <s v="182571"/>
    <x v="285"/>
    <x v="160"/>
    <x v="18"/>
    <x v="2"/>
    <m/>
    <m/>
    <m/>
    <m/>
    <n v="700"/>
    <m/>
    <m/>
  </r>
  <r>
    <x v="6"/>
    <x v="0"/>
    <s v="OK"/>
    <e v="#N/A"/>
    <m/>
    <n v="2"/>
    <m/>
    <m/>
    <e v="#N/A"/>
    <s v="182610"/>
    <x v="287"/>
    <x v="160"/>
    <x v="18"/>
    <x v="2"/>
    <m/>
    <m/>
    <m/>
    <m/>
    <n v="400"/>
    <m/>
    <m/>
  </r>
  <r>
    <x v="6"/>
    <x v="0"/>
    <s v="No"/>
    <s v="LLF"/>
    <m/>
    <n v="2"/>
    <m/>
    <m/>
    <e v="#N/A"/>
    <s v="202461"/>
    <x v="289"/>
    <x v="161"/>
    <x v="19"/>
    <x v="2"/>
    <m/>
    <m/>
    <m/>
    <m/>
    <n v="4000"/>
    <m/>
    <m/>
  </r>
  <r>
    <x v="6"/>
    <x v="0"/>
    <s v="No"/>
    <e v="#N/A"/>
    <m/>
    <n v="2"/>
    <m/>
    <m/>
    <e v="#N/A"/>
    <s v="200590"/>
    <x v="290"/>
    <x v="162"/>
    <x v="19"/>
    <x v="2"/>
    <m/>
    <m/>
    <m/>
    <m/>
    <n v="1000"/>
    <m/>
    <m/>
  </r>
  <r>
    <x v="6"/>
    <x v="0"/>
    <s v="OK"/>
    <e v="#N/A"/>
    <m/>
    <n v="2"/>
    <m/>
    <m/>
    <e v="#N/A"/>
    <s v="202950"/>
    <x v="291"/>
    <x v="163"/>
    <x v="19"/>
    <x v="2"/>
    <m/>
    <m/>
    <m/>
    <m/>
    <n v="2000"/>
    <m/>
    <m/>
  </r>
  <r>
    <x v="6"/>
    <x v="0"/>
    <s v="OK"/>
    <e v="#N/A"/>
    <m/>
    <n v="2"/>
    <m/>
    <m/>
    <e v="#N/A"/>
    <s v="200941"/>
    <x v="292"/>
    <x v="164"/>
    <x v="19"/>
    <x v="2"/>
    <m/>
    <m/>
    <m/>
    <m/>
    <n v="0"/>
    <m/>
    <m/>
  </r>
  <r>
    <x v="6"/>
    <x v="0"/>
    <s v="No"/>
    <e v="#N/A"/>
    <m/>
    <n v="2"/>
    <m/>
    <m/>
    <s v="Yes"/>
    <s v="201510"/>
    <x v="293"/>
    <x v="165"/>
    <x v="19"/>
    <x v="2"/>
    <m/>
    <m/>
    <m/>
    <m/>
    <n v="2500"/>
    <m/>
    <m/>
  </r>
  <r>
    <x v="6"/>
    <x v="0"/>
    <s v="No"/>
    <e v="#N/A"/>
    <m/>
    <n v="2"/>
    <m/>
    <m/>
    <e v="#N/A"/>
    <s v="201702"/>
    <x v="294"/>
    <x v="166"/>
    <x v="19"/>
    <x v="2"/>
    <m/>
    <m/>
    <m/>
    <m/>
    <n v="4100"/>
    <m/>
    <m/>
  </r>
  <r>
    <x v="6"/>
    <x v="0"/>
    <s v="OK"/>
    <e v="#N/A"/>
    <m/>
    <n v="2"/>
    <m/>
    <m/>
    <e v="#N/A"/>
    <s v="201680"/>
    <x v="295"/>
    <x v="167"/>
    <x v="19"/>
    <x v="2"/>
    <m/>
    <m/>
    <m/>
    <m/>
    <n v="2250"/>
    <m/>
    <m/>
  </r>
  <r>
    <x v="6"/>
    <x v="0"/>
    <s v="OK"/>
    <s v="LLF"/>
    <m/>
    <n v="2"/>
    <m/>
    <m/>
    <e v="#N/A"/>
    <s v="201712"/>
    <x v="296"/>
    <x v="168"/>
    <x v="19"/>
    <x v="2"/>
    <m/>
    <m/>
    <m/>
    <m/>
    <n v="3841"/>
    <m/>
    <m/>
  </r>
  <r>
    <x v="6"/>
    <x v="0"/>
    <s v="No"/>
    <e v="#N/A"/>
    <m/>
    <n v="2"/>
    <m/>
    <m/>
    <e v="#N/A"/>
    <s v="201700"/>
    <x v="297"/>
    <x v="169"/>
    <x v="19"/>
    <x v="2"/>
    <m/>
    <m/>
    <m/>
    <m/>
    <n v="0"/>
    <m/>
    <m/>
  </r>
  <r>
    <x v="6"/>
    <x v="0"/>
    <s v="No"/>
    <e v="#N/A"/>
    <m/>
    <n v="2"/>
    <m/>
    <m/>
    <e v="#N/A"/>
    <s v="201701"/>
    <x v="298"/>
    <x v="170"/>
    <x v="19"/>
    <x v="2"/>
    <m/>
    <m/>
    <m/>
    <m/>
    <n v="1500"/>
    <m/>
    <m/>
  </r>
  <r>
    <x v="6"/>
    <x v="0"/>
    <s v="No"/>
    <s v="LLF"/>
    <m/>
    <n v="2"/>
    <m/>
    <m/>
    <e v="#N/A"/>
    <s v="201711"/>
    <x v="300"/>
    <x v="171"/>
    <x v="19"/>
    <x v="2"/>
    <m/>
    <m/>
    <m/>
    <m/>
    <n v="4707"/>
    <m/>
    <m/>
  </r>
  <r>
    <x v="6"/>
    <x v="0"/>
    <s v="OK"/>
    <e v="#N/A"/>
    <m/>
    <n v="2"/>
    <m/>
    <m/>
    <e v="#N/A"/>
    <s v="201713"/>
    <x v="301"/>
    <x v="172"/>
    <x v="19"/>
    <x v="2"/>
    <m/>
    <m/>
    <m/>
    <m/>
    <n v="4000"/>
    <m/>
    <m/>
  </r>
  <r>
    <x v="6"/>
    <x v="0"/>
    <s v="No"/>
    <e v="#N/A"/>
    <m/>
    <n v="2"/>
    <m/>
    <m/>
    <e v="#N/A"/>
    <s v="201730"/>
    <x v="303"/>
    <x v="173"/>
    <x v="19"/>
    <x v="2"/>
    <m/>
    <m/>
    <m/>
    <m/>
    <n v="1250"/>
    <m/>
    <m/>
  </r>
  <r>
    <x v="6"/>
    <x v="0"/>
    <s v="No"/>
    <e v="#N/A"/>
    <m/>
    <n v="2"/>
    <m/>
    <m/>
    <e v="#N/A"/>
    <s v="201740"/>
    <x v="304"/>
    <x v="174"/>
    <x v="19"/>
    <x v="2"/>
    <m/>
    <m/>
    <m/>
    <m/>
    <n v="0"/>
    <m/>
    <m/>
  </r>
  <r>
    <x v="6"/>
    <x v="0"/>
    <s v="No"/>
    <e v="#N/A"/>
    <m/>
    <n v="2"/>
    <m/>
    <m/>
    <e v="#N/A"/>
    <s v="201690"/>
    <x v="305"/>
    <x v="175"/>
    <x v="19"/>
    <x v="2"/>
    <m/>
    <m/>
    <m/>
    <m/>
    <n v="500"/>
    <m/>
    <m/>
  </r>
  <r>
    <x v="6"/>
    <x v="0"/>
    <s v="OK"/>
    <e v="#N/A"/>
    <m/>
    <n v="2"/>
    <m/>
    <m/>
    <e v="#N/A"/>
    <s v="202460"/>
    <x v="306"/>
    <x v="176"/>
    <x v="19"/>
    <x v="2"/>
    <m/>
    <m/>
    <m/>
    <m/>
    <n v="0"/>
    <m/>
    <m/>
  </r>
  <r>
    <x v="6"/>
    <x v="0"/>
    <s v="No"/>
    <e v="#N/A"/>
    <m/>
    <n v="2"/>
    <m/>
    <m/>
    <e v="#N/A"/>
    <s v="202480"/>
    <x v="307"/>
    <x v="177"/>
    <x v="19"/>
    <x v="2"/>
    <m/>
    <m/>
    <m/>
    <m/>
    <n v="0"/>
    <m/>
    <m/>
  </r>
  <r>
    <x v="6"/>
    <x v="0"/>
    <s v="No"/>
    <e v="#N/A"/>
    <m/>
    <n v="2"/>
    <m/>
    <m/>
    <e v="#N/A"/>
    <s v="202491"/>
    <x v="308"/>
    <x v="178"/>
    <x v="19"/>
    <x v="2"/>
    <m/>
    <m/>
    <m/>
    <m/>
    <n v="750"/>
    <m/>
    <m/>
  </r>
  <r>
    <x v="6"/>
    <x v="0"/>
    <s v="No"/>
    <s v="LLF"/>
    <m/>
    <n v="2"/>
    <m/>
    <m/>
    <e v="#N/A"/>
    <s v="210440"/>
    <x v="309"/>
    <x v="179"/>
    <x v="20"/>
    <x v="2"/>
    <m/>
    <m/>
    <m/>
    <m/>
    <n v="0"/>
    <m/>
    <m/>
  </r>
  <r>
    <x v="6"/>
    <x v="0"/>
    <s v="OK"/>
    <s v="LLF"/>
    <m/>
    <n v="2"/>
    <m/>
    <m/>
    <s v="Yes"/>
    <s v="212130"/>
    <x v="310"/>
    <x v="179"/>
    <x v="20"/>
    <x v="2"/>
    <m/>
    <m/>
    <m/>
    <m/>
    <n v="4348"/>
    <m/>
    <m/>
  </r>
  <r>
    <x v="6"/>
    <x v="0"/>
    <s v="No"/>
    <e v="#N/A"/>
    <m/>
    <n v="2"/>
    <m/>
    <m/>
    <e v="#N/A"/>
    <s v="210460"/>
    <x v="311"/>
    <x v="180"/>
    <x v="20"/>
    <x v="2"/>
    <m/>
    <m/>
    <m/>
    <m/>
    <n v="0"/>
    <m/>
    <m/>
  </r>
  <r>
    <x v="6"/>
    <x v="0"/>
    <s v="No"/>
    <e v="#N/A"/>
    <m/>
    <n v="2"/>
    <m/>
    <m/>
    <e v="#N/A"/>
    <s v="211430"/>
    <x v="312"/>
    <x v="180"/>
    <x v="20"/>
    <x v="2"/>
    <m/>
    <m/>
    <m/>
    <m/>
    <n v="1600"/>
    <m/>
    <m/>
  </r>
  <r>
    <x v="6"/>
    <x v="0"/>
    <s v="OK"/>
    <e v="#N/A"/>
    <m/>
    <n v="2"/>
    <m/>
    <m/>
    <e v="#N/A"/>
    <s v="210630"/>
    <x v="313"/>
    <x v="181"/>
    <x v="20"/>
    <x v="2"/>
    <m/>
    <m/>
    <m/>
    <m/>
    <n v="1922"/>
    <m/>
    <m/>
  </r>
  <r>
    <x v="6"/>
    <x v="0"/>
    <s v="No"/>
    <e v="#N/A"/>
    <m/>
    <n v="2"/>
    <m/>
    <m/>
    <e v="#N/A"/>
    <s v="211120"/>
    <x v="314"/>
    <x v="181"/>
    <x v="20"/>
    <x v="2"/>
    <m/>
    <m/>
    <m/>
    <m/>
    <n v="500"/>
    <m/>
    <m/>
  </r>
  <r>
    <x v="6"/>
    <x v="0"/>
    <s v="No"/>
    <e v="#N/A"/>
    <m/>
    <n v="2"/>
    <m/>
    <m/>
    <e v="#N/A"/>
    <s v="210730"/>
    <x v="315"/>
    <x v="182"/>
    <x v="20"/>
    <x v="2"/>
    <m/>
    <m/>
    <m/>
    <m/>
    <n v="0"/>
    <m/>
    <m/>
  </r>
  <r>
    <x v="6"/>
    <x v="0"/>
    <s v="No"/>
    <e v="#N/A"/>
    <m/>
    <n v="2"/>
    <m/>
    <m/>
    <e v="#N/A"/>
    <s v="212070"/>
    <x v="316"/>
    <x v="182"/>
    <x v="20"/>
    <x v="2"/>
    <m/>
    <m/>
    <m/>
    <m/>
    <n v="0"/>
    <m/>
    <m/>
  </r>
  <r>
    <x v="6"/>
    <x v="0"/>
    <s v="No"/>
    <e v="#N/A"/>
    <m/>
    <n v="2"/>
    <m/>
    <m/>
    <e v="#N/A"/>
    <s v="212890"/>
    <x v="317"/>
    <x v="182"/>
    <x v="20"/>
    <x v="2"/>
    <m/>
    <m/>
    <m/>
    <m/>
    <n v="2100"/>
    <m/>
    <m/>
  </r>
  <r>
    <x v="6"/>
    <x v="0"/>
    <s v="OK"/>
    <e v="#N/A"/>
    <m/>
    <n v="2"/>
    <m/>
    <m/>
    <e v="#N/A"/>
    <s v="210950"/>
    <x v="318"/>
    <x v="183"/>
    <x v="20"/>
    <x v="2"/>
    <m/>
    <m/>
    <m/>
    <m/>
    <n v="0"/>
    <m/>
    <m/>
  </r>
  <r>
    <x v="6"/>
    <x v="0"/>
    <s v="OK"/>
    <e v="#N/A"/>
    <m/>
    <n v="2"/>
    <m/>
    <m/>
    <e v="#N/A"/>
    <s v="212320"/>
    <x v="319"/>
    <x v="183"/>
    <x v="20"/>
    <x v="2"/>
    <m/>
    <m/>
    <m/>
    <m/>
    <n v="0"/>
    <m/>
    <m/>
  </r>
  <r>
    <x v="6"/>
    <x v="0"/>
    <s v="OK"/>
    <e v="#N/A"/>
    <m/>
    <n v="2"/>
    <m/>
    <m/>
    <e v="#N/A"/>
    <s v="212361"/>
    <x v="320"/>
    <x v="183"/>
    <x v="20"/>
    <x v="2"/>
    <m/>
    <m/>
    <m/>
    <m/>
    <n v="420"/>
    <m/>
    <m/>
  </r>
  <r>
    <x v="6"/>
    <x v="0"/>
    <s v="No"/>
    <e v="#N/A"/>
    <m/>
    <n v="2"/>
    <m/>
    <m/>
    <e v="#N/A"/>
    <s v="211830"/>
    <x v="321"/>
    <x v="184"/>
    <x v="20"/>
    <x v="2"/>
    <m/>
    <m/>
    <m/>
    <m/>
    <n v="500"/>
    <m/>
    <m/>
  </r>
  <r>
    <x v="6"/>
    <x v="0"/>
    <s v="No"/>
    <e v="#N/A"/>
    <m/>
    <n v="2"/>
    <m/>
    <m/>
    <e v="#N/A"/>
    <s v="212570"/>
    <x v="322"/>
    <x v="184"/>
    <x v="20"/>
    <x v="2"/>
    <m/>
    <m/>
    <m/>
    <m/>
    <n v="1029.08"/>
    <m/>
    <m/>
  </r>
  <r>
    <x v="6"/>
    <x v="0"/>
    <s v="OK"/>
    <e v="#N/A"/>
    <m/>
    <n v="2"/>
    <m/>
    <m/>
    <e v="#N/A"/>
    <s v="211930"/>
    <x v="323"/>
    <x v="181"/>
    <x v="20"/>
    <x v="2"/>
    <m/>
    <m/>
    <m/>
    <m/>
    <n v="1000"/>
    <m/>
    <m/>
  </r>
  <r>
    <x v="6"/>
    <x v="0"/>
    <s v="OK"/>
    <e v="#N/A"/>
    <m/>
    <n v="2"/>
    <m/>
    <m/>
    <e v="#N/A"/>
    <s v="211970"/>
    <x v="324"/>
    <x v="184"/>
    <x v="20"/>
    <x v="2"/>
    <m/>
    <m/>
    <m/>
    <m/>
    <n v="1558.75"/>
    <m/>
    <m/>
  </r>
  <r>
    <x v="6"/>
    <x v="0"/>
    <s v="No"/>
    <e v="#N/A"/>
    <m/>
    <n v="2"/>
    <m/>
    <m/>
    <e v="#N/A"/>
    <s v="212000"/>
    <x v="325"/>
    <x v="181"/>
    <x v="20"/>
    <x v="2"/>
    <m/>
    <m/>
    <m/>
    <m/>
    <n v="0"/>
    <m/>
    <m/>
  </r>
  <r>
    <x v="6"/>
    <x v="0"/>
    <s v="No"/>
    <e v="#N/A"/>
    <m/>
    <n v="2"/>
    <m/>
    <m/>
    <e v="#N/A"/>
    <s v="213000"/>
    <x v="326"/>
    <x v="181"/>
    <x v="20"/>
    <x v="2"/>
    <m/>
    <m/>
    <m/>
    <m/>
    <n v="0"/>
    <m/>
    <m/>
  </r>
  <r>
    <x v="6"/>
    <x v="0"/>
    <s v="No"/>
    <e v="#N/A"/>
    <m/>
    <n v="2"/>
    <m/>
    <m/>
    <e v="#N/A"/>
    <s v="212450"/>
    <x v="327"/>
    <x v="181"/>
    <x v="20"/>
    <x v="2"/>
    <m/>
    <m/>
    <m/>
    <m/>
    <n v="800"/>
    <m/>
    <m/>
  </r>
  <r>
    <x v="6"/>
    <x v="0"/>
    <s v="No"/>
    <e v="#N/A"/>
    <m/>
    <n v="2"/>
    <m/>
    <m/>
    <e v="#N/A"/>
    <s v="212630"/>
    <x v="328"/>
    <x v="181"/>
    <x v="20"/>
    <x v="2"/>
    <m/>
    <m/>
    <m/>
    <m/>
    <n v="0"/>
    <m/>
    <m/>
  </r>
  <r>
    <x v="6"/>
    <x v="0"/>
    <s v="No"/>
    <e v="#N/A"/>
    <m/>
    <n v="2"/>
    <m/>
    <m/>
    <e v="#N/A"/>
    <s v="213020"/>
    <x v="329"/>
    <x v="185"/>
    <x v="20"/>
    <x v="2"/>
    <m/>
    <m/>
    <m/>
    <m/>
    <n v="0"/>
    <m/>
    <m/>
  </r>
  <r>
    <x v="6"/>
    <x v="0"/>
    <s v="No"/>
    <e v="#N/A"/>
    <m/>
    <n v="2"/>
    <m/>
    <m/>
    <e v="#N/A"/>
    <s v="210540"/>
    <x v="330"/>
    <x v="186"/>
    <x v="20"/>
    <x v="2"/>
    <m/>
    <m/>
    <m/>
    <m/>
    <n v="1500"/>
    <m/>
    <m/>
  </r>
  <r>
    <x v="6"/>
    <x v="0"/>
    <s v="No"/>
    <e v="#N/A"/>
    <m/>
    <n v="2"/>
    <m/>
    <m/>
    <e v="#N/A"/>
    <s v="211921"/>
    <x v="331"/>
    <x v="186"/>
    <x v="20"/>
    <x v="2"/>
    <m/>
    <m/>
    <m/>
    <m/>
    <n v="2588.42"/>
    <m/>
    <m/>
  </r>
  <r>
    <x v="6"/>
    <x v="0"/>
    <s v="OK"/>
    <e v="#N/A"/>
    <m/>
    <n v="2"/>
    <m/>
    <m/>
    <e v="#N/A"/>
    <s v="212380"/>
    <x v="332"/>
    <x v="186"/>
    <x v="20"/>
    <x v="2"/>
    <m/>
    <m/>
    <m/>
    <m/>
    <n v="250"/>
    <m/>
    <m/>
  </r>
  <r>
    <x v="6"/>
    <x v="0"/>
    <s v="OK"/>
    <e v="#N/A"/>
    <m/>
    <n v="2"/>
    <m/>
    <m/>
    <e v="#N/A"/>
    <s v="210690"/>
    <x v="333"/>
    <x v="187"/>
    <x v="20"/>
    <x v="2"/>
    <m/>
    <m/>
    <m/>
    <m/>
    <n v="4873"/>
    <m/>
    <m/>
  </r>
  <r>
    <x v="6"/>
    <x v="0"/>
    <s v="OK"/>
    <e v="#N/A"/>
    <m/>
    <n v="3"/>
    <m/>
    <m/>
    <e v="#N/A"/>
    <s v="030480"/>
    <x v="0"/>
    <x v="0"/>
    <x v="0"/>
    <x v="0"/>
    <m/>
    <m/>
    <m/>
    <m/>
    <n v="956"/>
    <m/>
    <m/>
  </r>
  <r>
    <x v="6"/>
    <x v="0"/>
    <s v="OK"/>
    <e v="#N/A"/>
    <m/>
    <n v="3"/>
    <m/>
    <m/>
    <e v="#N/A"/>
    <s v="032500"/>
    <x v="1"/>
    <x v="0"/>
    <x v="0"/>
    <x v="0"/>
    <m/>
    <m/>
    <m/>
    <m/>
    <n v="2138"/>
    <m/>
    <m/>
  </r>
  <r>
    <x v="6"/>
    <x v="0"/>
    <s v="OK"/>
    <e v="#N/A"/>
    <m/>
    <n v="3"/>
    <m/>
    <m/>
    <e v="#N/A"/>
    <s v="031050"/>
    <x v="2"/>
    <x v="1"/>
    <x v="0"/>
    <x v="0"/>
    <m/>
    <m/>
    <m/>
    <m/>
    <n v="11000"/>
    <m/>
    <m/>
  </r>
  <r>
    <x v="6"/>
    <x v="0"/>
    <s v="OK"/>
    <e v="#N/A"/>
    <m/>
    <n v="3"/>
    <m/>
    <m/>
    <e v="#N/A"/>
    <s v="031060"/>
    <x v="3"/>
    <x v="1"/>
    <x v="0"/>
    <x v="0"/>
    <m/>
    <m/>
    <m/>
    <m/>
    <n v="5854.25"/>
    <m/>
    <m/>
  </r>
  <r>
    <x v="6"/>
    <x v="0"/>
    <s v="OK"/>
    <e v="#N/A"/>
    <m/>
    <n v="3"/>
    <m/>
    <m/>
    <e v="#N/A"/>
    <s v="031620"/>
    <x v="4"/>
    <x v="1"/>
    <x v="0"/>
    <x v="0"/>
    <m/>
    <m/>
    <m/>
    <m/>
    <n v="3338"/>
    <m/>
    <m/>
  </r>
  <r>
    <x v="6"/>
    <x v="0"/>
    <s v="OK"/>
    <e v="#N/A"/>
    <m/>
    <n v="3"/>
    <m/>
    <m/>
    <e v="#N/A"/>
    <s v="031851"/>
    <x v="5"/>
    <x v="1"/>
    <x v="0"/>
    <x v="0"/>
    <m/>
    <m/>
    <m/>
    <m/>
    <n v="617.75"/>
    <m/>
    <m/>
  </r>
  <r>
    <x v="6"/>
    <x v="0"/>
    <s v="OK"/>
    <e v="#N/A"/>
    <m/>
    <n v="3"/>
    <m/>
    <m/>
    <e v="#N/A"/>
    <s v="032020"/>
    <x v="6"/>
    <x v="1"/>
    <x v="0"/>
    <x v="0"/>
    <m/>
    <m/>
    <m/>
    <m/>
    <n v="4098"/>
    <m/>
    <m/>
  </r>
  <r>
    <x v="6"/>
    <x v="0"/>
    <s v="OK"/>
    <e v="#N/A"/>
    <m/>
    <n v="3"/>
    <m/>
    <m/>
    <e v="#N/A"/>
    <s v="031901"/>
    <x v="7"/>
    <x v="2"/>
    <x v="0"/>
    <x v="0"/>
    <m/>
    <m/>
    <m/>
    <m/>
    <n v="4800"/>
    <m/>
    <m/>
  </r>
  <r>
    <x v="6"/>
    <x v="0"/>
    <s v="No"/>
    <e v="#N/A"/>
    <m/>
    <n v="3"/>
    <m/>
    <m/>
    <e v="#N/A"/>
    <s v="032621"/>
    <x v="8"/>
    <x v="3"/>
    <x v="0"/>
    <x v="0"/>
    <m/>
    <m/>
    <m/>
    <m/>
    <n v="13500"/>
    <m/>
    <m/>
  </r>
  <r>
    <x v="6"/>
    <x v="0"/>
    <s v="No"/>
    <e v="#N/A"/>
    <m/>
    <n v="3"/>
    <m/>
    <m/>
    <e v="#N/A"/>
    <s v="032880"/>
    <x v="9"/>
    <x v="2"/>
    <x v="0"/>
    <x v="0"/>
    <m/>
    <m/>
    <m/>
    <m/>
    <n v="2250"/>
    <m/>
    <m/>
  </r>
  <r>
    <x v="6"/>
    <x v="0"/>
    <s v="OK"/>
    <e v="#N/A"/>
    <m/>
    <n v="3"/>
    <m/>
    <m/>
    <e v="#N/A"/>
    <s v="091081"/>
    <x v="10"/>
    <x v="4"/>
    <x v="1"/>
    <x v="0"/>
    <m/>
    <m/>
    <m/>
    <m/>
    <n v="350"/>
    <m/>
    <m/>
  </r>
  <r>
    <x v="6"/>
    <x v="0"/>
    <s v="No"/>
    <e v="#N/A"/>
    <m/>
    <n v="3"/>
    <m/>
    <m/>
    <e v="#N/A"/>
    <s v="091670"/>
    <x v="11"/>
    <x v="4"/>
    <x v="1"/>
    <x v="0"/>
    <m/>
    <m/>
    <m/>
    <m/>
    <n v="200"/>
    <m/>
    <m/>
  </r>
  <r>
    <x v="6"/>
    <x v="0"/>
    <s v="No"/>
    <e v="#N/A"/>
    <m/>
    <n v="3"/>
    <m/>
    <m/>
    <e v="#N/A"/>
    <s v="091290"/>
    <x v="12"/>
    <x v="5"/>
    <x v="1"/>
    <x v="0"/>
    <m/>
    <m/>
    <m/>
    <m/>
    <n v="10000"/>
    <m/>
    <m/>
  </r>
  <r>
    <x v="6"/>
    <x v="0"/>
    <s v="OK"/>
    <e v="#N/A"/>
    <m/>
    <n v="3"/>
    <m/>
    <m/>
    <e v="#N/A"/>
    <s v="091291"/>
    <x v="334"/>
    <x v="5"/>
    <x v="1"/>
    <x v="0"/>
    <m/>
    <m/>
    <m/>
    <m/>
    <n v="0"/>
    <m/>
    <m/>
  </r>
  <r>
    <x v="6"/>
    <x v="0"/>
    <s v="OK"/>
    <e v="#N/A"/>
    <m/>
    <n v="3"/>
    <m/>
    <m/>
    <e v="#N/A"/>
    <s v="091292"/>
    <x v="335"/>
    <x v="5"/>
    <x v="1"/>
    <x v="0"/>
    <m/>
    <m/>
    <m/>
    <m/>
    <n v="0"/>
    <m/>
    <m/>
  </r>
  <r>
    <x v="6"/>
    <x v="0"/>
    <s v="No"/>
    <e v="#N/A"/>
    <m/>
    <n v="3"/>
    <m/>
    <m/>
    <e v="#N/A"/>
    <s v="091293"/>
    <x v="336"/>
    <x v="5"/>
    <x v="1"/>
    <x v="0"/>
    <m/>
    <m/>
    <m/>
    <m/>
    <n v="0"/>
    <m/>
    <m/>
  </r>
  <r>
    <x v="6"/>
    <x v="0"/>
    <s v="OK"/>
    <e v="#N/A"/>
    <m/>
    <n v="3"/>
    <m/>
    <m/>
    <e v="#N/A"/>
    <s v="091294"/>
    <x v="337"/>
    <x v="5"/>
    <x v="1"/>
    <x v="0"/>
    <m/>
    <m/>
    <m/>
    <m/>
    <n v="0"/>
    <m/>
    <m/>
  </r>
  <r>
    <x v="6"/>
    <x v="0"/>
    <s v="No"/>
    <e v="#N/A"/>
    <m/>
    <n v="3"/>
    <m/>
    <m/>
    <s v="Yes"/>
    <s v="091340"/>
    <x v="13"/>
    <x v="6"/>
    <x v="1"/>
    <x v="0"/>
    <m/>
    <m/>
    <m/>
    <m/>
    <n v="200"/>
    <m/>
    <m/>
  </r>
  <r>
    <x v="6"/>
    <x v="0"/>
    <s v="OK"/>
    <e v="#N/A"/>
    <m/>
    <n v="3"/>
    <m/>
    <m/>
    <e v="#N/A"/>
    <s v="091390"/>
    <x v="14"/>
    <x v="6"/>
    <x v="1"/>
    <x v="0"/>
    <m/>
    <m/>
    <m/>
    <m/>
    <n v="3605"/>
    <m/>
    <m/>
  </r>
  <r>
    <x v="6"/>
    <x v="0"/>
    <s v="No"/>
    <e v="#N/A"/>
    <m/>
    <n v="3"/>
    <m/>
    <m/>
    <e v="#N/A"/>
    <s v="091460"/>
    <x v="15"/>
    <x v="7"/>
    <x v="1"/>
    <x v="0"/>
    <m/>
    <m/>
    <m/>
    <m/>
    <n v="825"/>
    <m/>
    <m/>
  </r>
  <r>
    <x v="6"/>
    <x v="0"/>
    <s v="No"/>
    <e v="#N/A"/>
    <m/>
    <n v="3"/>
    <m/>
    <m/>
    <e v="#N/A"/>
    <s v="091940"/>
    <x v="16"/>
    <x v="7"/>
    <x v="1"/>
    <x v="0"/>
    <m/>
    <m/>
    <m/>
    <m/>
    <n v="0"/>
    <m/>
    <m/>
  </r>
  <r>
    <x v="6"/>
    <x v="0"/>
    <s v="OK"/>
    <e v="#N/A"/>
    <m/>
    <n v="3"/>
    <m/>
    <m/>
    <e v="#N/A"/>
    <s v="091580"/>
    <x v="17"/>
    <x v="7"/>
    <x v="1"/>
    <x v="0"/>
    <m/>
    <m/>
    <m/>
    <m/>
    <n v="500"/>
    <m/>
    <m/>
  </r>
  <r>
    <x v="6"/>
    <x v="0"/>
    <s v="No"/>
    <e v="#N/A"/>
    <m/>
    <n v="3"/>
    <m/>
    <m/>
    <e v="#N/A"/>
    <s v="091950"/>
    <x v="18"/>
    <x v="8"/>
    <x v="1"/>
    <x v="0"/>
    <m/>
    <m/>
    <m/>
    <m/>
    <n v="1520.75"/>
    <m/>
    <m/>
  </r>
  <r>
    <x v="6"/>
    <x v="0"/>
    <s v="OK"/>
    <e v="#N/A"/>
    <m/>
    <n v="3"/>
    <m/>
    <m/>
    <s v="Yes"/>
    <s v="091551"/>
    <x v="19"/>
    <x v="8"/>
    <x v="1"/>
    <x v="0"/>
    <m/>
    <m/>
    <m/>
    <m/>
    <n v="7526"/>
    <m/>
    <m/>
  </r>
  <r>
    <x v="6"/>
    <x v="0"/>
    <s v="OK"/>
    <e v="#N/A"/>
    <m/>
    <n v="3"/>
    <m/>
    <m/>
    <e v="#N/A"/>
    <s v="092900"/>
    <x v="20"/>
    <x v="8"/>
    <x v="1"/>
    <x v="0"/>
    <m/>
    <m/>
    <m/>
    <m/>
    <n v="1267"/>
    <m/>
    <m/>
  </r>
  <r>
    <x v="6"/>
    <x v="0"/>
    <s v="OK"/>
    <e v="#N/A"/>
    <m/>
    <n v="3"/>
    <m/>
    <m/>
    <e v="#N/A"/>
    <s v="091920"/>
    <x v="21"/>
    <x v="9"/>
    <x v="1"/>
    <x v="0"/>
    <m/>
    <m/>
    <m/>
    <m/>
    <n v="6445.31"/>
    <m/>
    <m/>
  </r>
  <r>
    <x v="6"/>
    <x v="0"/>
    <s v="OK"/>
    <e v="#N/A"/>
    <m/>
    <n v="3"/>
    <m/>
    <m/>
    <e v="#N/A"/>
    <s v="091990"/>
    <x v="22"/>
    <x v="6"/>
    <x v="1"/>
    <x v="0"/>
    <m/>
    <m/>
    <m/>
    <m/>
    <n v="2211"/>
    <m/>
    <m/>
  </r>
  <r>
    <x v="6"/>
    <x v="0"/>
    <s v="OK"/>
    <e v="#N/A"/>
    <m/>
    <n v="3"/>
    <m/>
    <m/>
    <e v="#N/A"/>
    <s v="092061"/>
    <x v="23"/>
    <x v="10"/>
    <x v="1"/>
    <x v="0"/>
    <m/>
    <m/>
    <m/>
    <m/>
    <n v="0"/>
    <m/>
    <m/>
  </r>
  <r>
    <x v="6"/>
    <x v="0"/>
    <s v="OK"/>
    <e v="#N/A"/>
    <m/>
    <n v="3"/>
    <m/>
    <m/>
    <e v="#N/A"/>
    <s v="092250"/>
    <x v="24"/>
    <x v="4"/>
    <x v="1"/>
    <x v="0"/>
    <m/>
    <m/>
    <m/>
    <m/>
    <n v="3488"/>
    <m/>
    <m/>
  </r>
  <r>
    <x v="6"/>
    <x v="0"/>
    <s v="OK"/>
    <e v="#N/A"/>
    <m/>
    <n v="3"/>
    <m/>
    <m/>
    <e v="#N/A"/>
    <s v="092260"/>
    <x v="25"/>
    <x v="5"/>
    <x v="1"/>
    <x v="0"/>
    <m/>
    <m/>
    <m/>
    <m/>
    <n v="1696"/>
    <m/>
    <m/>
  </r>
  <r>
    <x v="6"/>
    <x v="0"/>
    <s v="OK"/>
    <e v="#N/A"/>
    <m/>
    <n v="3"/>
    <m/>
    <m/>
    <e v="#N/A"/>
    <s v="092470"/>
    <x v="26"/>
    <x v="10"/>
    <x v="1"/>
    <x v="0"/>
    <m/>
    <m/>
    <m/>
    <m/>
    <n v="4427"/>
    <m/>
    <m/>
  </r>
  <r>
    <x v="6"/>
    <x v="0"/>
    <s v="OK"/>
    <e v="#N/A"/>
    <m/>
    <n v="3"/>
    <m/>
    <m/>
    <s v="Yes"/>
    <s v="092881"/>
    <x v="27"/>
    <x v="11"/>
    <x v="1"/>
    <x v="0"/>
    <m/>
    <m/>
    <m/>
    <m/>
    <n v="3250"/>
    <m/>
    <m/>
  </r>
  <r>
    <x v="6"/>
    <x v="0"/>
    <s v="OK"/>
    <e v="#N/A"/>
    <m/>
    <n v="3"/>
    <m/>
    <m/>
    <e v="#N/A"/>
    <s v="100660"/>
    <x v="28"/>
    <x v="12"/>
    <x v="2"/>
    <x v="0"/>
    <m/>
    <m/>
    <m/>
    <m/>
    <n v="0"/>
    <m/>
    <m/>
  </r>
  <r>
    <x v="6"/>
    <x v="0"/>
    <s v="OK"/>
    <s v="LLF"/>
    <m/>
    <n v="3"/>
    <m/>
    <m/>
    <s v="Yes"/>
    <s v="100680"/>
    <x v="29"/>
    <x v="13"/>
    <x v="2"/>
    <x v="0"/>
    <m/>
    <m/>
    <m/>
    <m/>
    <n v="0"/>
    <m/>
    <m/>
  </r>
  <r>
    <x v="6"/>
    <x v="0"/>
    <s v="OK"/>
    <s v="LLF"/>
    <m/>
    <n v="3"/>
    <m/>
    <m/>
    <s v="Yes"/>
    <s v="100681"/>
    <x v="30"/>
    <x v="14"/>
    <x v="2"/>
    <x v="0"/>
    <m/>
    <m/>
    <m/>
    <m/>
    <n v="11342"/>
    <m/>
    <m/>
  </r>
  <r>
    <x v="6"/>
    <x v="0"/>
    <s v="No"/>
    <e v="#N/A"/>
    <m/>
    <n v="3"/>
    <m/>
    <m/>
    <e v="#N/A"/>
    <s v="100790"/>
    <x v="31"/>
    <x v="15"/>
    <x v="2"/>
    <x v="0"/>
    <m/>
    <m/>
    <m/>
    <m/>
    <n v="5344"/>
    <m/>
    <m/>
  </r>
  <r>
    <x v="6"/>
    <x v="0"/>
    <s v="OK"/>
    <e v="#N/A"/>
    <m/>
    <n v="3"/>
    <m/>
    <m/>
    <e v="#N/A"/>
    <s v="100791"/>
    <x v="32"/>
    <x v="16"/>
    <x v="2"/>
    <x v="0"/>
    <m/>
    <m/>
    <m/>
    <m/>
    <n v="5706.25"/>
    <m/>
    <m/>
  </r>
  <r>
    <x v="6"/>
    <x v="0"/>
    <s v="OK"/>
    <e v="#N/A"/>
    <m/>
    <n v="3"/>
    <m/>
    <m/>
    <e v="#N/A"/>
    <s v="101800"/>
    <x v="33"/>
    <x v="17"/>
    <x v="2"/>
    <x v="0"/>
    <m/>
    <m/>
    <m/>
    <m/>
    <n v="4320"/>
    <m/>
    <m/>
  </r>
  <r>
    <x v="6"/>
    <x v="0"/>
    <s v="OK"/>
    <e v="#N/A"/>
    <m/>
    <n v="3"/>
    <m/>
    <m/>
    <e v="#N/A"/>
    <s v="102100"/>
    <x v="34"/>
    <x v="18"/>
    <x v="2"/>
    <x v="0"/>
    <m/>
    <m/>
    <m/>
    <m/>
    <n v="7105"/>
    <m/>
    <m/>
  </r>
  <r>
    <x v="6"/>
    <x v="0"/>
    <s v="OK"/>
    <e v="#N/A"/>
    <m/>
    <n v="3"/>
    <m/>
    <m/>
    <e v="#N/A"/>
    <s v="100490"/>
    <x v="35"/>
    <x v="19"/>
    <x v="2"/>
    <x v="0"/>
    <m/>
    <m/>
    <m/>
    <m/>
    <n v="4028"/>
    <m/>
    <m/>
  </r>
  <r>
    <x v="6"/>
    <x v="0"/>
    <s v="No"/>
    <e v="#N/A"/>
    <m/>
    <n v="3"/>
    <m/>
    <m/>
    <e v="#N/A"/>
    <s v="102300"/>
    <x v="36"/>
    <x v="12"/>
    <x v="2"/>
    <x v="0"/>
    <m/>
    <m/>
    <m/>
    <m/>
    <n v="1917"/>
    <m/>
    <m/>
  </r>
  <r>
    <x v="6"/>
    <x v="0"/>
    <s v="OK"/>
    <e v="#N/A"/>
    <m/>
    <n v="3"/>
    <m/>
    <m/>
    <e v="#N/A"/>
    <s v="112180"/>
    <x v="37"/>
    <x v="20"/>
    <x v="3"/>
    <x v="0"/>
    <m/>
    <m/>
    <m/>
    <m/>
    <n v="6353"/>
    <m/>
    <m/>
  </r>
  <r>
    <x v="6"/>
    <x v="0"/>
    <s v="OK"/>
    <e v="#N/A"/>
    <m/>
    <n v="3"/>
    <m/>
    <m/>
    <e v="#N/A"/>
    <s v="112211"/>
    <x v="38"/>
    <x v="21"/>
    <x v="3"/>
    <x v="0"/>
    <m/>
    <m/>
    <m/>
    <m/>
    <n v="5861"/>
    <m/>
    <m/>
  </r>
  <r>
    <x v="6"/>
    <x v="0"/>
    <s v="OK"/>
    <e v="#N/A"/>
    <m/>
    <n v="3"/>
    <m/>
    <m/>
    <e v="#N/A"/>
    <s v="112191"/>
    <x v="39"/>
    <x v="22"/>
    <x v="3"/>
    <x v="0"/>
    <m/>
    <m/>
    <m/>
    <m/>
    <n v="5079"/>
    <m/>
    <m/>
  </r>
  <r>
    <x v="6"/>
    <x v="0"/>
    <s v="OK"/>
    <e v="#N/A"/>
    <m/>
    <n v="3"/>
    <m/>
    <m/>
    <e v="#N/A"/>
    <s v="112200"/>
    <x v="40"/>
    <x v="23"/>
    <x v="3"/>
    <x v="0"/>
    <m/>
    <m/>
    <m/>
    <m/>
    <n v="7589"/>
    <m/>
    <m/>
  </r>
  <r>
    <x v="6"/>
    <x v="0"/>
    <s v="OK"/>
    <e v="#N/A"/>
    <m/>
    <n v="3"/>
    <m/>
    <m/>
    <s v="Yes"/>
    <s v="112210"/>
    <x v="41"/>
    <x v="24"/>
    <x v="3"/>
    <x v="0"/>
    <m/>
    <m/>
    <m/>
    <m/>
    <n v="0"/>
    <m/>
    <m/>
  </r>
  <r>
    <x v="6"/>
    <x v="0"/>
    <s v="No"/>
    <e v="#N/A"/>
    <m/>
    <n v="3"/>
    <m/>
    <m/>
    <e v="#N/A"/>
    <s v="112220"/>
    <x v="42"/>
    <x v="25"/>
    <x v="3"/>
    <x v="0"/>
    <m/>
    <m/>
    <m/>
    <m/>
    <n v="8383.67"/>
    <m/>
    <m/>
  </r>
  <r>
    <x v="6"/>
    <x v="0"/>
    <s v="OK"/>
    <e v="#N/A"/>
    <m/>
    <n v="3"/>
    <m/>
    <m/>
    <e v="#N/A"/>
    <s v="112230"/>
    <x v="43"/>
    <x v="26"/>
    <x v="3"/>
    <x v="0"/>
    <m/>
    <m/>
    <m/>
    <m/>
    <n v="5569"/>
    <m/>
    <m/>
  </r>
  <r>
    <x v="6"/>
    <x v="0"/>
    <s v="OK"/>
    <e v="#N/A"/>
    <m/>
    <n v="3"/>
    <m/>
    <m/>
    <e v="#N/A"/>
    <s v="112240"/>
    <x v="44"/>
    <x v="27"/>
    <x v="3"/>
    <x v="0"/>
    <m/>
    <m/>
    <m/>
    <m/>
    <n v="7052"/>
    <m/>
    <m/>
  </r>
  <r>
    <x v="6"/>
    <x v="0"/>
    <s v="OK"/>
    <e v="#N/A"/>
    <m/>
    <n v="3"/>
    <m/>
    <m/>
    <e v="#N/A"/>
    <s v="110040"/>
    <x v="45"/>
    <x v="28"/>
    <x v="3"/>
    <x v="0"/>
    <m/>
    <m/>
    <m/>
    <m/>
    <n v="2583"/>
    <m/>
    <m/>
  </r>
  <r>
    <x v="6"/>
    <x v="0"/>
    <s v="OK"/>
    <e v="#N/A"/>
    <m/>
    <n v="3"/>
    <m/>
    <m/>
    <e v="#N/A"/>
    <s v="110531"/>
    <x v="46"/>
    <x v="29"/>
    <x v="3"/>
    <x v="0"/>
    <m/>
    <m/>
    <m/>
    <m/>
    <n v="4931.92"/>
    <m/>
    <m/>
  </r>
  <r>
    <x v="6"/>
    <x v="0"/>
    <s v="OK"/>
    <e v="#N/A"/>
    <m/>
    <n v="3"/>
    <m/>
    <m/>
    <e v="#N/A"/>
    <s v="110750"/>
    <x v="47"/>
    <x v="30"/>
    <x v="3"/>
    <x v="0"/>
    <m/>
    <m/>
    <m/>
    <m/>
    <n v="6273"/>
    <m/>
    <m/>
  </r>
  <r>
    <x v="6"/>
    <x v="0"/>
    <s v="No"/>
    <e v="#N/A"/>
    <m/>
    <n v="3"/>
    <m/>
    <m/>
    <e v="#N/A"/>
    <s v="110740"/>
    <x v="48"/>
    <x v="31"/>
    <x v="3"/>
    <x v="0"/>
    <m/>
    <m/>
    <m/>
    <m/>
    <n v="2000"/>
    <m/>
    <m/>
  </r>
  <r>
    <x v="6"/>
    <x v="0"/>
    <s v="OK"/>
    <e v="#N/A"/>
    <m/>
    <n v="3"/>
    <m/>
    <m/>
    <e v="#N/A"/>
    <s v="110980"/>
    <x v="49"/>
    <x v="32"/>
    <x v="3"/>
    <x v="0"/>
    <m/>
    <m/>
    <m/>
    <m/>
    <n v="5045"/>
    <m/>
    <m/>
  </r>
  <r>
    <x v="6"/>
    <x v="0"/>
    <s v="OK"/>
    <e v="#N/A"/>
    <m/>
    <n v="3"/>
    <m/>
    <m/>
    <e v="#N/A"/>
    <s v="112060"/>
    <x v="50"/>
    <x v="28"/>
    <x v="3"/>
    <x v="0"/>
    <m/>
    <m/>
    <m/>
    <m/>
    <n v="9649"/>
    <m/>
    <m/>
  </r>
  <r>
    <x v="6"/>
    <x v="0"/>
    <s v="No"/>
    <e v="#N/A"/>
    <m/>
    <n v="3"/>
    <m/>
    <m/>
    <e v="#N/A"/>
    <s v="112340"/>
    <x v="51"/>
    <x v="28"/>
    <x v="3"/>
    <x v="0"/>
    <m/>
    <m/>
    <m/>
    <m/>
    <n v="0"/>
    <m/>
    <m/>
  </r>
  <r>
    <x v="6"/>
    <x v="0"/>
    <s v="OK"/>
    <e v="#N/A"/>
    <m/>
    <n v="3"/>
    <m/>
    <m/>
    <e v="#N/A"/>
    <s v="130010"/>
    <x v="52"/>
    <x v="33"/>
    <x v="4"/>
    <x v="0"/>
    <m/>
    <m/>
    <m/>
    <m/>
    <n v="7951"/>
    <m/>
    <m/>
  </r>
  <r>
    <x v="6"/>
    <x v="0"/>
    <s v="OK"/>
    <e v="#N/A"/>
    <m/>
    <n v="3"/>
    <m/>
    <m/>
    <e v="#N/A"/>
    <s v="131500"/>
    <x v="53"/>
    <x v="34"/>
    <x v="4"/>
    <x v="0"/>
    <m/>
    <m/>
    <m/>
    <m/>
    <n v="3351"/>
    <m/>
    <m/>
  </r>
  <r>
    <x v="6"/>
    <x v="0"/>
    <s v="No"/>
    <e v="#N/A"/>
    <m/>
    <n v="3"/>
    <m/>
    <m/>
    <e v="#N/A"/>
    <s v="131520"/>
    <x v="54"/>
    <x v="35"/>
    <x v="4"/>
    <x v="0"/>
    <m/>
    <m/>
    <m/>
    <m/>
    <n v="1500"/>
    <m/>
    <m/>
  </r>
  <r>
    <x v="6"/>
    <x v="0"/>
    <s v="OK"/>
    <e v="#N/A"/>
    <m/>
    <n v="3"/>
    <m/>
    <m/>
    <e v="#N/A"/>
    <s v="131951"/>
    <x v="55"/>
    <x v="36"/>
    <x v="4"/>
    <x v="0"/>
    <m/>
    <m/>
    <m/>
    <m/>
    <n v="5870.25"/>
    <m/>
    <m/>
  </r>
  <r>
    <x v="6"/>
    <x v="0"/>
    <s v="OK"/>
    <e v="#N/A"/>
    <m/>
    <n v="3"/>
    <m/>
    <m/>
    <e v="#N/A"/>
    <s v="131960"/>
    <x v="56"/>
    <x v="37"/>
    <x v="4"/>
    <x v="0"/>
    <m/>
    <m/>
    <m/>
    <m/>
    <n v="3863"/>
    <m/>
    <m/>
  </r>
  <r>
    <x v="6"/>
    <x v="0"/>
    <s v="No"/>
    <e v="#N/A"/>
    <m/>
    <n v="3"/>
    <m/>
    <m/>
    <s v="Yes"/>
    <s v="132730"/>
    <x v="57"/>
    <x v="38"/>
    <x v="4"/>
    <x v="0"/>
    <m/>
    <m/>
    <m/>
    <m/>
    <n v="0"/>
    <m/>
    <m/>
  </r>
  <r>
    <x v="6"/>
    <x v="0"/>
    <s v="OK"/>
    <e v="#N/A"/>
    <m/>
    <n v="3"/>
    <m/>
    <m/>
    <e v="#N/A"/>
    <s v="132740"/>
    <x v="58"/>
    <x v="39"/>
    <x v="4"/>
    <x v="0"/>
    <m/>
    <m/>
    <m/>
    <m/>
    <n v="2615"/>
    <m/>
    <m/>
  </r>
  <r>
    <x v="6"/>
    <x v="0"/>
    <s v="No"/>
    <e v="#N/A"/>
    <m/>
    <n v="3"/>
    <m/>
    <m/>
    <s v="Yes"/>
    <s v="132760"/>
    <x v="59"/>
    <x v="40"/>
    <x v="4"/>
    <x v="0"/>
    <m/>
    <m/>
    <m/>
    <m/>
    <n v="2910"/>
    <m/>
    <m/>
  </r>
  <r>
    <x v="6"/>
    <x v="0"/>
    <s v="OK"/>
    <e v="#N/A"/>
    <m/>
    <n v="3"/>
    <m/>
    <m/>
    <e v="#N/A"/>
    <s v="132761"/>
    <x v="60"/>
    <x v="41"/>
    <x v="4"/>
    <x v="0"/>
    <m/>
    <m/>
    <m/>
    <m/>
    <n v="9620"/>
    <m/>
    <m/>
  </r>
  <r>
    <x v="6"/>
    <x v="0"/>
    <s v="OK"/>
    <e v="#N/A"/>
    <m/>
    <n v="3"/>
    <m/>
    <m/>
    <e v="#N/A"/>
    <s v="132770"/>
    <x v="61"/>
    <x v="42"/>
    <x v="4"/>
    <x v="0"/>
    <m/>
    <m/>
    <m/>
    <m/>
    <n v="7215.65"/>
    <m/>
    <m/>
  </r>
  <r>
    <x v="6"/>
    <x v="0"/>
    <s v="OK"/>
    <e v="#N/A"/>
    <m/>
    <n v="3"/>
    <m/>
    <m/>
    <e v="#N/A"/>
    <s v="132780"/>
    <x v="62"/>
    <x v="43"/>
    <x v="4"/>
    <x v="0"/>
    <m/>
    <m/>
    <m/>
    <m/>
    <n v="4395"/>
    <m/>
    <m/>
  </r>
  <r>
    <x v="6"/>
    <x v="0"/>
    <s v="No"/>
    <e v="#N/A"/>
    <m/>
    <n v="3"/>
    <m/>
    <m/>
    <s v="Yes"/>
    <s v="132781"/>
    <x v="63"/>
    <x v="44"/>
    <x v="4"/>
    <x v="0"/>
    <m/>
    <m/>
    <m/>
    <m/>
    <n v="4002"/>
    <m/>
    <m/>
  </r>
  <r>
    <x v="6"/>
    <x v="0"/>
    <s v="OK"/>
    <e v="#N/A"/>
    <m/>
    <n v="3"/>
    <m/>
    <m/>
    <e v="#N/A"/>
    <s v="130570"/>
    <x v="64"/>
    <x v="45"/>
    <x v="4"/>
    <x v="0"/>
    <m/>
    <m/>
    <m/>
    <m/>
    <n v="6170"/>
    <m/>
    <m/>
  </r>
  <r>
    <x v="6"/>
    <x v="0"/>
    <s v="No"/>
    <e v="#N/A"/>
    <m/>
    <n v="3"/>
    <m/>
    <m/>
    <e v="#N/A"/>
    <s v="130580"/>
    <x v="65"/>
    <x v="46"/>
    <x v="4"/>
    <x v="0"/>
    <m/>
    <m/>
    <m/>
    <m/>
    <n v="3500"/>
    <m/>
    <m/>
  </r>
  <r>
    <x v="6"/>
    <x v="0"/>
    <s v="No"/>
    <e v="#N/A"/>
    <m/>
    <n v="3"/>
    <m/>
    <m/>
    <e v="#N/A"/>
    <s v="140150"/>
    <x v="66"/>
    <x v="47"/>
    <x v="5"/>
    <x v="0"/>
    <m/>
    <m/>
    <m/>
    <m/>
    <n v="130"/>
    <m/>
    <m/>
  </r>
  <r>
    <x v="6"/>
    <x v="0"/>
    <s v="OK"/>
    <e v="#N/A"/>
    <m/>
    <n v="3"/>
    <m/>
    <m/>
    <e v="#N/A"/>
    <s v="141440"/>
    <x v="67"/>
    <x v="47"/>
    <x v="5"/>
    <x v="0"/>
    <m/>
    <m/>
    <m/>
    <m/>
    <n v="3508"/>
    <m/>
    <m/>
  </r>
  <r>
    <x v="6"/>
    <x v="0"/>
    <s v="No"/>
    <e v="#N/A"/>
    <m/>
    <n v="3"/>
    <m/>
    <m/>
    <e v="#N/A"/>
    <s v="140960"/>
    <x v="68"/>
    <x v="48"/>
    <x v="5"/>
    <x v="0"/>
    <m/>
    <m/>
    <m/>
    <m/>
    <n v="2858.5"/>
    <m/>
    <m/>
  </r>
  <r>
    <x v="6"/>
    <x v="0"/>
    <s v="OK"/>
    <e v="#N/A"/>
    <m/>
    <n v="3"/>
    <m/>
    <m/>
    <e v="#N/A"/>
    <s v="141100"/>
    <x v="69"/>
    <x v="49"/>
    <x v="5"/>
    <x v="0"/>
    <m/>
    <m/>
    <m/>
    <m/>
    <n v="7943"/>
    <m/>
    <m/>
  </r>
  <r>
    <x v="6"/>
    <x v="0"/>
    <s v="OK"/>
    <e v="#N/A"/>
    <m/>
    <n v="3"/>
    <m/>
    <m/>
    <e v="#N/A"/>
    <s v="141110"/>
    <x v="70"/>
    <x v="50"/>
    <x v="5"/>
    <x v="0"/>
    <m/>
    <m/>
    <m/>
    <m/>
    <n v="24220"/>
    <m/>
    <m/>
  </r>
  <r>
    <x v="6"/>
    <x v="0"/>
    <s v="OK"/>
    <e v="#N/A"/>
    <m/>
    <n v="3"/>
    <m/>
    <m/>
    <e v="#N/A"/>
    <s v="141760"/>
    <x v="71"/>
    <x v="48"/>
    <x v="5"/>
    <x v="0"/>
    <m/>
    <m/>
    <m/>
    <m/>
    <n v="2286.16"/>
    <m/>
    <m/>
  </r>
  <r>
    <x v="6"/>
    <x v="0"/>
    <s v="OK"/>
    <e v="#N/A"/>
    <m/>
    <n v="3"/>
    <m/>
    <m/>
    <e v="#N/A"/>
    <s v="142080"/>
    <x v="72"/>
    <x v="51"/>
    <x v="5"/>
    <x v="0"/>
    <m/>
    <m/>
    <m/>
    <m/>
    <n v="10071.92"/>
    <m/>
    <m/>
  </r>
  <r>
    <x v="6"/>
    <x v="0"/>
    <s v="OK"/>
    <e v="#N/A"/>
    <m/>
    <n v="3"/>
    <m/>
    <m/>
    <e v="#N/A"/>
    <s v="142280"/>
    <x v="73"/>
    <x v="52"/>
    <x v="5"/>
    <x v="0"/>
    <m/>
    <m/>
    <m/>
    <m/>
    <n v="3597"/>
    <m/>
    <m/>
  </r>
  <r>
    <x v="6"/>
    <x v="0"/>
    <s v="OK"/>
    <e v="#N/A"/>
    <m/>
    <n v="3"/>
    <m/>
    <m/>
    <e v="#N/A"/>
    <s v="142860"/>
    <x v="74"/>
    <x v="53"/>
    <x v="5"/>
    <x v="0"/>
    <m/>
    <m/>
    <m/>
    <m/>
    <n v="8363"/>
    <m/>
    <m/>
  </r>
  <r>
    <x v="6"/>
    <x v="0"/>
    <s v="OK"/>
    <e v="#N/A"/>
    <m/>
    <n v="3"/>
    <m/>
    <m/>
    <e v="#N/A"/>
    <s v="231171"/>
    <x v="75"/>
    <x v="54"/>
    <x v="6"/>
    <x v="0"/>
    <m/>
    <m/>
    <m/>
    <m/>
    <n v="3696"/>
    <m/>
    <m/>
  </r>
  <r>
    <x v="6"/>
    <x v="0"/>
    <s v="No"/>
    <e v="#N/A"/>
    <m/>
    <n v="3"/>
    <m/>
    <m/>
    <e v="#N/A"/>
    <s v="231172"/>
    <x v="76"/>
    <x v="54"/>
    <x v="6"/>
    <x v="0"/>
    <m/>
    <m/>
    <m/>
    <m/>
    <n v="1840"/>
    <m/>
    <m/>
  </r>
  <r>
    <x v="6"/>
    <x v="0"/>
    <s v="OK"/>
    <e v="#N/A"/>
    <m/>
    <n v="3"/>
    <m/>
    <m/>
    <e v="#N/A"/>
    <s v="231173"/>
    <x v="77"/>
    <x v="54"/>
    <x v="6"/>
    <x v="0"/>
    <m/>
    <m/>
    <m/>
    <m/>
    <n v="4678"/>
    <m/>
    <m/>
  </r>
  <r>
    <x v="6"/>
    <x v="0"/>
    <s v="No"/>
    <e v="#N/A"/>
    <m/>
    <n v="3"/>
    <m/>
    <m/>
    <e v="#N/A"/>
    <s v="231174"/>
    <x v="78"/>
    <x v="54"/>
    <x v="6"/>
    <x v="0"/>
    <m/>
    <m/>
    <m/>
    <m/>
    <n v="800"/>
    <m/>
    <m/>
  </r>
  <r>
    <x v="6"/>
    <x v="0"/>
    <s v="No"/>
    <e v="#N/A"/>
    <m/>
    <n v="3"/>
    <m/>
    <m/>
    <e v="#N/A"/>
    <s v="230500"/>
    <x v="79"/>
    <x v="55"/>
    <x v="6"/>
    <x v="0"/>
    <m/>
    <m/>
    <m/>
    <m/>
    <n v="0"/>
    <m/>
    <m/>
  </r>
  <r>
    <x v="6"/>
    <x v="0"/>
    <s v="OK"/>
    <e v="#N/A"/>
    <m/>
    <n v="3"/>
    <m/>
    <m/>
    <e v="#N/A"/>
    <s v="230501"/>
    <x v="80"/>
    <x v="55"/>
    <x v="6"/>
    <x v="0"/>
    <m/>
    <m/>
    <m/>
    <m/>
    <n v="1128"/>
    <m/>
    <m/>
  </r>
  <r>
    <x v="6"/>
    <x v="0"/>
    <s v="OK"/>
    <e v="#N/A"/>
    <m/>
    <n v="3"/>
    <m/>
    <m/>
    <e v="#N/A"/>
    <s v="230641"/>
    <x v="81"/>
    <x v="56"/>
    <x v="6"/>
    <x v="0"/>
    <m/>
    <m/>
    <m/>
    <m/>
    <n v="1000"/>
    <m/>
    <m/>
  </r>
  <r>
    <x v="6"/>
    <x v="0"/>
    <s v="No"/>
    <e v="#N/A"/>
    <m/>
    <n v="3"/>
    <m/>
    <m/>
    <e v="#N/A"/>
    <s v="230642"/>
    <x v="82"/>
    <x v="56"/>
    <x v="6"/>
    <x v="0"/>
    <m/>
    <m/>
    <m/>
    <m/>
    <n v="2000"/>
    <m/>
    <m/>
  </r>
  <r>
    <x v="6"/>
    <x v="0"/>
    <s v="OK"/>
    <e v="#N/A"/>
    <m/>
    <n v="3"/>
    <m/>
    <m/>
    <e v="#N/A"/>
    <s v="230643"/>
    <x v="83"/>
    <x v="56"/>
    <x v="6"/>
    <x v="0"/>
    <m/>
    <m/>
    <m/>
    <m/>
    <n v="5500"/>
    <m/>
    <m/>
  </r>
  <r>
    <x v="6"/>
    <x v="0"/>
    <s v="OK"/>
    <e v="#N/A"/>
    <m/>
    <n v="3"/>
    <m/>
    <m/>
    <e v="#N/A"/>
    <s v="231450"/>
    <x v="84"/>
    <x v="56"/>
    <x v="6"/>
    <x v="0"/>
    <m/>
    <m/>
    <m/>
    <m/>
    <n v="14934"/>
    <m/>
    <m/>
  </r>
  <r>
    <x v="6"/>
    <x v="0"/>
    <s v="OK"/>
    <e v="#N/A"/>
    <m/>
    <n v="3"/>
    <m/>
    <m/>
    <e v="#N/A"/>
    <s v="020672"/>
    <x v="85"/>
    <x v="57"/>
    <x v="7"/>
    <x v="1"/>
    <m/>
    <m/>
    <m/>
    <m/>
    <n v="10000"/>
    <m/>
    <m/>
  </r>
  <r>
    <x v="6"/>
    <x v="0"/>
    <s v="No"/>
    <e v="#N/A"/>
    <m/>
    <n v="3"/>
    <m/>
    <m/>
    <e v="#N/A"/>
    <s v="020850"/>
    <x v="86"/>
    <x v="58"/>
    <x v="7"/>
    <x v="1"/>
    <m/>
    <m/>
    <m/>
    <m/>
    <n v="0"/>
    <m/>
    <m/>
  </r>
  <r>
    <x v="6"/>
    <x v="0"/>
    <s v="OK"/>
    <e v="#N/A"/>
    <m/>
    <n v="3"/>
    <m/>
    <m/>
    <e v="#N/A"/>
    <s v="021640"/>
    <x v="87"/>
    <x v="59"/>
    <x v="7"/>
    <x v="1"/>
    <m/>
    <m/>
    <m/>
    <m/>
    <n v="7445.5"/>
    <m/>
    <m/>
  </r>
  <r>
    <x v="6"/>
    <x v="0"/>
    <s v="No"/>
    <e v="#N/A"/>
    <m/>
    <n v="3"/>
    <m/>
    <m/>
    <e v="#N/A"/>
    <s v="021750"/>
    <x v="88"/>
    <x v="60"/>
    <x v="7"/>
    <x v="1"/>
    <m/>
    <m/>
    <m/>
    <m/>
    <n v="0"/>
    <m/>
    <m/>
  </r>
  <r>
    <x v="6"/>
    <x v="0"/>
    <s v="OK"/>
    <e v="#N/A"/>
    <m/>
    <n v="3"/>
    <m/>
    <m/>
    <e v="#N/A"/>
    <s v="021860"/>
    <x v="89"/>
    <x v="61"/>
    <x v="7"/>
    <x v="1"/>
    <m/>
    <m/>
    <m/>
    <m/>
    <n v="5813.83"/>
    <m/>
    <m/>
  </r>
  <r>
    <x v="6"/>
    <x v="0"/>
    <s v="OK"/>
    <e v="#N/A"/>
    <m/>
    <n v="3"/>
    <m/>
    <m/>
    <e v="#N/A"/>
    <s v="020201"/>
    <x v="90"/>
    <x v="62"/>
    <x v="7"/>
    <x v="1"/>
    <m/>
    <m/>
    <m/>
    <m/>
    <n v="5000"/>
    <m/>
    <m/>
  </r>
  <r>
    <x v="6"/>
    <x v="0"/>
    <s v="OK"/>
    <e v="#N/A"/>
    <m/>
    <n v="3"/>
    <m/>
    <m/>
    <e v="#N/A"/>
    <s v="022110"/>
    <x v="91"/>
    <x v="63"/>
    <x v="7"/>
    <x v="1"/>
    <m/>
    <m/>
    <m/>
    <m/>
    <n v="0"/>
    <m/>
    <m/>
  </r>
  <r>
    <x v="6"/>
    <x v="0"/>
    <s v="OK"/>
    <e v="#N/A"/>
    <m/>
    <n v="3"/>
    <m/>
    <m/>
    <e v="#N/A"/>
    <s v="022363"/>
    <x v="92"/>
    <x v="63"/>
    <x v="7"/>
    <x v="1"/>
    <m/>
    <m/>
    <m/>
    <m/>
    <n v="656"/>
    <m/>
    <m/>
  </r>
  <r>
    <x v="6"/>
    <x v="0"/>
    <s v="OK"/>
    <e v="#N/A"/>
    <m/>
    <n v="3"/>
    <m/>
    <m/>
    <e v="#N/A"/>
    <s v="022362"/>
    <x v="93"/>
    <x v="64"/>
    <x v="7"/>
    <x v="1"/>
    <m/>
    <m/>
    <m/>
    <m/>
    <n v="5698"/>
    <m/>
    <m/>
  </r>
  <r>
    <x v="6"/>
    <x v="0"/>
    <s v="No"/>
    <e v="#N/A"/>
    <m/>
    <n v="3"/>
    <m/>
    <m/>
    <e v="#N/A"/>
    <s v="022600"/>
    <x v="94"/>
    <x v="65"/>
    <x v="7"/>
    <x v="1"/>
    <m/>
    <m/>
    <m/>
    <m/>
    <n v="3000"/>
    <m/>
    <m/>
  </r>
  <r>
    <x v="6"/>
    <x v="0"/>
    <s v="No"/>
    <e v="#N/A"/>
    <m/>
    <n v="3"/>
    <m/>
    <m/>
    <e v="#N/A"/>
    <s v="020470"/>
    <x v="95"/>
    <x v="66"/>
    <x v="7"/>
    <x v="1"/>
    <m/>
    <m/>
    <m/>
    <m/>
    <n v="0"/>
    <m/>
    <m/>
  </r>
  <r>
    <x v="6"/>
    <x v="0"/>
    <s v="No"/>
    <e v="#N/A"/>
    <m/>
    <n v="3"/>
    <m/>
    <m/>
    <e v="#N/A"/>
    <s v="040020"/>
    <x v="96"/>
    <x v="67"/>
    <x v="8"/>
    <x v="1"/>
    <m/>
    <m/>
    <m/>
    <m/>
    <n v="0"/>
    <m/>
    <m/>
  </r>
  <r>
    <x v="6"/>
    <x v="0"/>
    <s v="No"/>
    <e v="#N/A"/>
    <m/>
    <n v="3"/>
    <m/>
    <m/>
    <e v="#N/A"/>
    <s v="041630"/>
    <x v="97"/>
    <x v="67"/>
    <x v="8"/>
    <x v="1"/>
    <m/>
    <m/>
    <m/>
    <m/>
    <n v="750"/>
    <m/>
    <m/>
  </r>
  <r>
    <x v="6"/>
    <x v="0"/>
    <s v="No"/>
    <e v="#N/A"/>
    <m/>
    <n v="3"/>
    <m/>
    <m/>
    <e v="#N/A"/>
    <s v="042550"/>
    <x v="98"/>
    <x v="68"/>
    <x v="8"/>
    <x v="1"/>
    <m/>
    <m/>
    <m/>
    <m/>
    <n v="1500"/>
    <m/>
    <m/>
  </r>
  <r>
    <x v="6"/>
    <x v="0"/>
    <s v="OK"/>
    <e v="#N/A"/>
    <m/>
    <n v="3"/>
    <m/>
    <m/>
    <e v="#N/A"/>
    <s v="040430"/>
    <x v="99"/>
    <x v="69"/>
    <x v="8"/>
    <x v="1"/>
    <m/>
    <m/>
    <m/>
    <m/>
    <n v="8999"/>
    <m/>
    <m/>
  </r>
  <r>
    <x v="6"/>
    <x v="0"/>
    <s v="No"/>
    <e v="#N/A"/>
    <m/>
    <n v="3"/>
    <m/>
    <m/>
    <e v="#N/A"/>
    <s v="040520"/>
    <x v="100"/>
    <x v="70"/>
    <x v="8"/>
    <x v="1"/>
    <m/>
    <m/>
    <m/>
    <m/>
    <n v="0"/>
    <m/>
    <m/>
  </r>
  <r>
    <x v="6"/>
    <x v="0"/>
    <s v="No"/>
    <e v="#N/A"/>
    <m/>
    <n v="3"/>
    <m/>
    <m/>
    <e v="#N/A"/>
    <s v="040990"/>
    <x v="101"/>
    <x v="70"/>
    <x v="8"/>
    <x v="1"/>
    <m/>
    <m/>
    <m/>
    <m/>
    <n v="2716.75"/>
    <m/>
    <m/>
  </r>
  <r>
    <x v="6"/>
    <x v="0"/>
    <s v="No"/>
    <e v="#N/A"/>
    <m/>
    <n v="3"/>
    <m/>
    <m/>
    <e v="#N/A"/>
    <s v="042451"/>
    <x v="102"/>
    <x v="70"/>
    <x v="8"/>
    <x v="1"/>
    <m/>
    <m/>
    <m/>
    <m/>
    <n v="0"/>
    <m/>
    <m/>
  </r>
  <r>
    <x v="6"/>
    <x v="0"/>
    <s v="No"/>
    <e v="#N/A"/>
    <m/>
    <n v="3"/>
    <m/>
    <m/>
    <e v="#N/A"/>
    <s v="041000"/>
    <x v="103"/>
    <x v="71"/>
    <x v="8"/>
    <x v="1"/>
    <m/>
    <m/>
    <m/>
    <m/>
    <n v="0"/>
    <m/>
    <m/>
  </r>
  <r>
    <x v="6"/>
    <x v="0"/>
    <s v="OK"/>
    <e v="#N/A"/>
    <m/>
    <n v="3"/>
    <m/>
    <m/>
    <e v="#N/A"/>
    <s v="041250"/>
    <x v="104"/>
    <x v="71"/>
    <x v="8"/>
    <x v="1"/>
    <m/>
    <m/>
    <m/>
    <m/>
    <n v="3137"/>
    <m/>
    <m/>
  </r>
  <r>
    <x v="6"/>
    <x v="0"/>
    <s v="No"/>
    <e v="#N/A"/>
    <m/>
    <n v="3"/>
    <m/>
    <m/>
    <e v="#N/A"/>
    <s v="041300"/>
    <x v="105"/>
    <x v="72"/>
    <x v="8"/>
    <x v="1"/>
    <m/>
    <m/>
    <m/>
    <m/>
    <n v="0"/>
    <m/>
    <m/>
  </r>
  <r>
    <x v="6"/>
    <x v="0"/>
    <s v="No"/>
    <e v="#N/A"/>
    <m/>
    <n v="3"/>
    <m/>
    <m/>
    <e v="#N/A"/>
    <s v="041850"/>
    <x v="106"/>
    <x v="67"/>
    <x v="8"/>
    <x v="1"/>
    <m/>
    <m/>
    <m/>
    <m/>
    <n v="2000"/>
    <m/>
    <m/>
  </r>
  <r>
    <x v="6"/>
    <x v="0"/>
    <s v="OK"/>
    <e v="#N/A"/>
    <m/>
    <n v="3"/>
    <m/>
    <m/>
    <e v="#N/A"/>
    <s v="042310"/>
    <x v="107"/>
    <x v="73"/>
    <x v="8"/>
    <x v="1"/>
    <m/>
    <m/>
    <m/>
    <m/>
    <n v="0"/>
    <m/>
    <m/>
  </r>
  <r>
    <x v="6"/>
    <x v="0"/>
    <s v="OK"/>
    <e v="#N/A"/>
    <m/>
    <n v="3"/>
    <m/>
    <m/>
    <e v="#N/A"/>
    <s v="042400"/>
    <x v="108"/>
    <x v="74"/>
    <x v="8"/>
    <x v="1"/>
    <m/>
    <m/>
    <m/>
    <m/>
    <n v="5012"/>
    <m/>
    <m/>
  </r>
  <r>
    <x v="6"/>
    <x v="0"/>
    <s v="OK"/>
    <e v="#N/A"/>
    <m/>
    <n v="3"/>
    <m/>
    <m/>
    <e v="#N/A"/>
    <s v="041650"/>
    <x v="109"/>
    <x v="74"/>
    <x v="8"/>
    <x v="1"/>
    <m/>
    <m/>
    <m/>
    <m/>
    <n v="761"/>
    <m/>
    <m/>
  </r>
  <r>
    <x v="6"/>
    <x v="0"/>
    <s v="OK"/>
    <e v="#N/A"/>
    <m/>
    <n v="3"/>
    <m/>
    <m/>
    <e v="#N/A"/>
    <s v="042170"/>
    <x v="110"/>
    <x v="74"/>
    <x v="8"/>
    <x v="1"/>
    <m/>
    <m/>
    <m/>
    <m/>
    <n v="615"/>
    <m/>
    <m/>
  </r>
  <r>
    <x v="6"/>
    <x v="0"/>
    <s v="OK"/>
    <s v="LLF"/>
    <m/>
    <n v="3"/>
    <m/>
    <m/>
    <e v="#N/A"/>
    <s v="042552"/>
    <x v="111"/>
    <x v="75"/>
    <x v="8"/>
    <x v="1"/>
    <m/>
    <m/>
    <m/>
    <m/>
    <n v="7781.83"/>
    <m/>
    <m/>
  </r>
  <r>
    <x v="6"/>
    <x v="0"/>
    <s v="OK"/>
    <e v="#N/A"/>
    <m/>
    <n v="3"/>
    <m/>
    <m/>
    <e v="#N/A"/>
    <s v="050160"/>
    <x v="112"/>
    <x v="76"/>
    <x v="9"/>
    <x v="1"/>
    <m/>
    <m/>
    <m/>
    <m/>
    <n v="4000"/>
    <m/>
    <m/>
  </r>
  <r>
    <x v="6"/>
    <x v="0"/>
    <s v="No"/>
    <e v="#N/A"/>
    <m/>
    <n v="3"/>
    <m/>
    <m/>
    <e v="#N/A"/>
    <s v="050581"/>
    <x v="113"/>
    <x v="76"/>
    <x v="9"/>
    <x v="1"/>
    <m/>
    <m/>
    <m/>
    <m/>
    <n v="0"/>
    <m/>
    <m/>
  </r>
  <r>
    <x v="6"/>
    <x v="0"/>
    <s v="OK"/>
    <e v="#N/A"/>
    <m/>
    <n v="3"/>
    <m/>
    <m/>
    <e v="#N/A"/>
    <s v="052840"/>
    <x v="114"/>
    <x v="77"/>
    <x v="9"/>
    <x v="1"/>
    <m/>
    <m/>
    <m/>
    <m/>
    <n v="2064"/>
    <m/>
    <m/>
  </r>
  <r>
    <x v="6"/>
    <x v="0"/>
    <s v="OK"/>
    <e v="#N/A"/>
    <m/>
    <n v="3"/>
    <m/>
    <m/>
    <e v="#N/A"/>
    <s v="050060"/>
    <x v="115"/>
    <x v="78"/>
    <x v="9"/>
    <x v="1"/>
    <m/>
    <m/>
    <m/>
    <m/>
    <n v="928"/>
    <m/>
    <m/>
  </r>
  <r>
    <x v="6"/>
    <x v="0"/>
    <s v="No"/>
    <e v="#N/A"/>
    <m/>
    <n v="3"/>
    <m/>
    <m/>
    <e v="#N/A"/>
    <s v="050530"/>
    <x v="116"/>
    <x v="78"/>
    <x v="9"/>
    <x v="1"/>
    <m/>
    <m/>
    <m/>
    <m/>
    <n v="765"/>
    <m/>
    <m/>
  </r>
  <r>
    <x v="6"/>
    <x v="0"/>
    <s v="OK"/>
    <e v="#N/A"/>
    <m/>
    <n v="3"/>
    <m/>
    <m/>
    <e v="#N/A"/>
    <s v="051070"/>
    <x v="117"/>
    <x v="78"/>
    <x v="9"/>
    <x v="1"/>
    <m/>
    <m/>
    <m/>
    <m/>
    <n v="2654"/>
    <m/>
    <m/>
  </r>
  <r>
    <x v="6"/>
    <x v="0"/>
    <s v="OK"/>
    <e v="#N/A"/>
    <m/>
    <n v="3"/>
    <m/>
    <m/>
    <e v="#N/A"/>
    <s v="051781"/>
    <x v="118"/>
    <x v="78"/>
    <x v="9"/>
    <x v="1"/>
    <m/>
    <m/>
    <m/>
    <m/>
    <n v="722.25"/>
    <m/>
    <m/>
  </r>
  <r>
    <x v="6"/>
    <x v="0"/>
    <s v="OK"/>
    <e v="#N/A"/>
    <m/>
    <n v="3"/>
    <m/>
    <m/>
    <e v="#N/A"/>
    <s v="050080"/>
    <x v="119"/>
    <x v="79"/>
    <x v="9"/>
    <x v="1"/>
    <m/>
    <m/>
    <m/>
    <m/>
    <n v="1338"/>
    <m/>
    <m/>
  </r>
  <r>
    <x v="6"/>
    <x v="0"/>
    <s v="No"/>
    <e v="#N/A"/>
    <m/>
    <n v="3"/>
    <m/>
    <m/>
    <e v="#N/A"/>
    <s v="050770"/>
    <x v="120"/>
    <x v="79"/>
    <x v="9"/>
    <x v="1"/>
    <m/>
    <m/>
    <m/>
    <m/>
    <n v="900"/>
    <m/>
    <m/>
  </r>
  <r>
    <x v="6"/>
    <x v="0"/>
    <s v="No"/>
    <e v="#N/A"/>
    <m/>
    <n v="3"/>
    <m/>
    <m/>
    <e v="#N/A"/>
    <s v="052551"/>
    <x v="121"/>
    <x v="79"/>
    <x v="9"/>
    <x v="1"/>
    <m/>
    <m/>
    <m/>
    <m/>
    <n v="0"/>
    <m/>
    <m/>
  </r>
  <r>
    <x v="6"/>
    <x v="0"/>
    <s v="OK"/>
    <e v="#N/A"/>
    <m/>
    <n v="3"/>
    <m/>
    <m/>
    <e v="#N/A"/>
    <s v="050110"/>
    <x v="122"/>
    <x v="80"/>
    <x v="9"/>
    <x v="1"/>
    <m/>
    <m/>
    <m/>
    <m/>
    <n v="5837"/>
    <m/>
    <m/>
  </r>
  <r>
    <x v="6"/>
    <x v="0"/>
    <s v="No"/>
    <e v="#N/A"/>
    <m/>
    <n v="3"/>
    <m/>
    <m/>
    <e v="#N/A"/>
    <s v="050120"/>
    <x v="123"/>
    <x v="81"/>
    <x v="9"/>
    <x v="1"/>
    <m/>
    <m/>
    <m/>
    <m/>
    <n v="600"/>
    <m/>
    <m/>
  </r>
  <r>
    <x v="6"/>
    <x v="0"/>
    <s v="OK"/>
    <e v="#N/A"/>
    <m/>
    <n v="3"/>
    <m/>
    <m/>
    <e v="#N/A"/>
    <s v="051501"/>
    <x v="124"/>
    <x v="81"/>
    <x v="9"/>
    <x v="1"/>
    <m/>
    <m/>
    <m/>
    <m/>
    <n v="4809"/>
    <m/>
    <m/>
  </r>
  <r>
    <x v="6"/>
    <x v="0"/>
    <s v="OK"/>
    <e v="#N/A"/>
    <m/>
    <n v="3"/>
    <m/>
    <m/>
    <e v="#N/A"/>
    <s v="052830"/>
    <x v="125"/>
    <x v="81"/>
    <x v="9"/>
    <x v="1"/>
    <m/>
    <m/>
    <m/>
    <m/>
    <n v="0"/>
    <m/>
    <m/>
  </r>
  <r>
    <x v="6"/>
    <x v="0"/>
    <s v="OK"/>
    <e v="#N/A"/>
    <m/>
    <n v="3"/>
    <m/>
    <m/>
    <e v="#N/A"/>
    <s v="050171"/>
    <x v="126"/>
    <x v="82"/>
    <x v="9"/>
    <x v="1"/>
    <m/>
    <m/>
    <m/>
    <m/>
    <n v="1431"/>
    <m/>
    <m/>
  </r>
  <r>
    <x v="6"/>
    <x v="0"/>
    <s v="OK"/>
    <e v="#N/A"/>
    <m/>
    <n v="3"/>
    <m/>
    <m/>
    <e v="#N/A"/>
    <s v="051885"/>
    <x v="127"/>
    <x v="82"/>
    <x v="9"/>
    <x v="1"/>
    <m/>
    <m/>
    <m/>
    <m/>
    <n v="1345.58"/>
    <m/>
    <m/>
  </r>
  <r>
    <x v="6"/>
    <x v="0"/>
    <s v="OK"/>
    <e v="#N/A"/>
    <m/>
    <n v="3"/>
    <m/>
    <m/>
    <e v="#N/A"/>
    <s v="050180"/>
    <x v="128"/>
    <x v="82"/>
    <x v="9"/>
    <x v="1"/>
    <m/>
    <m/>
    <m/>
    <m/>
    <n v="3945.99"/>
    <m/>
    <m/>
  </r>
  <r>
    <x v="6"/>
    <x v="0"/>
    <s v="OK"/>
    <e v="#N/A"/>
    <m/>
    <n v="3"/>
    <m/>
    <m/>
    <e v="#N/A"/>
    <s v="050360"/>
    <x v="129"/>
    <x v="79"/>
    <x v="9"/>
    <x v="1"/>
    <m/>
    <m/>
    <m/>
    <m/>
    <n v="1500"/>
    <m/>
    <m/>
  </r>
  <r>
    <x v="6"/>
    <x v="0"/>
    <s v="OK"/>
    <e v="#N/A"/>
    <m/>
    <n v="3"/>
    <m/>
    <m/>
    <e v="#N/A"/>
    <s v="050711"/>
    <x v="130"/>
    <x v="77"/>
    <x v="9"/>
    <x v="1"/>
    <m/>
    <m/>
    <m/>
    <m/>
    <n v="481"/>
    <m/>
    <m/>
  </r>
  <r>
    <x v="6"/>
    <x v="0"/>
    <s v="OK"/>
    <e v="#N/A"/>
    <m/>
    <n v="3"/>
    <m/>
    <m/>
    <e v="#N/A"/>
    <s v="052151"/>
    <x v="131"/>
    <x v="77"/>
    <x v="9"/>
    <x v="1"/>
    <m/>
    <m/>
    <m/>
    <m/>
    <n v="0"/>
    <m/>
    <m/>
  </r>
  <r>
    <x v="6"/>
    <x v="0"/>
    <s v="OK"/>
    <e v="#N/A"/>
    <m/>
    <n v="3"/>
    <m/>
    <m/>
    <e v="#N/A"/>
    <s v="052270"/>
    <x v="132"/>
    <x v="77"/>
    <x v="9"/>
    <x v="1"/>
    <m/>
    <m/>
    <m/>
    <m/>
    <n v="1087"/>
    <m/>
    <m/>
  </r>
  <r>
    <x v="6"/>
    <x v="0"/>
    <s v="OK"/>
    <e v="#N/A"/>
    <m/>
    <n v="3"/>
    <m/>
    <m/>
    <e v="#N/A"/>
    <s v="052670"/>
    <x v="133"/>
    <x v="77"/>
    <x v="9"/>
    <x v="1"/>
    <m/>
    <m/>
    <m/>
    <m/>
    <n v="501"/>
    <m/>
    <m/>
  </r>
  <r>
    <x v="6"/>
    <x v="0"/>
    <s v="OK"/>
    <e v="#N/A"/>
    <m/>
    <n v="3"/>
    <m/>
    <m/>
    <e v="#N/A"/>
    <s v="051270"/>
    <x v="134"/>
    <x v="80"/>
    <x v="9"/>
    <x v="1"/>
    <m/>
    <m/>
    <m/>
    <m/>
    <n v="522.16999999999996"/>
    <m/>
    <m/>
  </r>
  <r>
    <x v="6"/>
    <x v="0"/>
    <s v="OK"/>
    <e v="#N/A"/>
    <m/>
    <n v="3"/>
    <m/>
    <m/>
    <e v="#N/A"/>
    <s v="051880"/>
    <x v="135"/>
    <x v="80"/>
    <x v="9"/>
    <x v="1"/>
    <m/>
    <m/>
    <m/>
    <m/>
    <n v="188"/>
    <m/>
    <m/>
  </r>
  <r>
    <x v="6"/>
    <x v="0"/>
    <s v="OK"/>
    <e v="#N/A"/>
    <m/>
    <n v="3"/>
    <m/>
    <m/>
    <e v="#N/A"/>
    <s v="051400"/>
    <x v="136"/>
    <x v="83"/>
    <x v="9"/>
    <x v="1"/>
    <m/>
    <m/>
    <m/>
    <m/>
    <n v="950.33"/>
    <m/>
    <m/>
  </r>
  <r>
    <x v="6"/>
    <x v="0"/>
    <s v="OK"/>
    <e v="#N/A"/>
    <m/>
    <n v="3"/>
    <m/>
    <m/>
    <e v="#N/A"/>
    <s v="052540"/>
    <x v="137"/>
    <x v="83"/>
    <x v="9"/>
    <x v="1"/>
    <m/>
    <m/>
    <m/>
    <m/>
    <n v="1394"/>
    <m/>
    <m/>
  </r>
  <r>
    <x v="6"/>
    <x v="0"/>
    <s v="No"/>
    <e v="#N/A"/>
    <m/>
    <n v="3"/>
    <m/>
    <m/>
    <s v="Yes"/>
    <s v="052150"/>
    <x v="138"/>
    <x v="84"/>
    <x v="9"/>
    <x v="1"/>
    <m/>
    <m/>
    <m/>
    <m/>
    <n v="6014.25"/>
    <m/>
    <m/>
  </r>
  <r>
    <x v="6"/>
    <x v="0"/>
    <s v="No"/>
    <e v="#N/A"/>
    <m/>
    <n v="3"/>
    <m/>
    <m/>
    <e v="#N/A"/>
    <s v="052660"/>
    <x v="139"/>
    <x v="79"/>
    <x v="9"/>
    <x v="1"/>
    <m/>
    <m/>
    <m/>
    <m/>
    <n v="0"/>
    <m/>
    <m/>
  </r>
  <r>
    <x v="6"/>
    <x v="0"/>
    <s v="OK"/>
    <e v="#N/A"/>
    <m/>
    <n v="3"/>
    <m/>
    <m/>
    <e v="#N/A"/>
    <s v="060550"/>
    <x v="140"/>
    <x v="85"/>
    <x v="10"/>
    <x v="1"/>
    <m/>
    <m/>
    <m/>
    <m/>
    <n v="9380"/>
    <m/>
    <m/>
  </r>
  <r>
    <x v="6"/>
    <x v="0"/>
    <s v="No"/>
    <e v="#N/A"/>
    <m/>
    <n v="3"/>
    <m/>
    <m/>
    <e v="#N/A"/>
    <s v="060650"/>
    <x v="141"/>
    <x v="86"/>
    <x v="10"/>
    <x v="1"/>
    <m/>
    <m/>
    <m/>
    <m/>
    <n v="3236.5"/>
    <m/>
    <m/>
  </r>
  <r>
    <x v="6"/>
    <x v="0"/>
    <s v="No"/>
    <e v="#N/A"/>
    <m/>
    <n v="3"/>
    <m/>
    <m/>
    <e v="#N/A"/>
    <s v="062620"/>
    <x v="142"/>
    <x v="86"/>
    <x v="10"/>
    <x v="1"/>
    <m/>
    <m/>
    <m/>
    <m/>
    <n v="1750"/>
    <m/>
    <m/>
  </r>
  <r>
    <x v="6"/>
    <x v="0"/>
    <s v="No"/>
    <e v="#N/A"/>
    <m/>
    <n v="3"/>
    <m/>
    <m/>
    <e v="#N/A"/>
    <s v="061010"/>
    <x v="143"/>
    <x v="86"/>
    <x v="10"/>
    <x v="1"/>
    <m/>
    <m/>
    <m/>
    <m/>
    <n v="400"/>
    <m/>
    <m/>
  </r>
  <r>
    <x v="6"/>
    <x v="0"/>
    <s v="OK"/>
    <e v="#N/A"/>
    <m/>
    <n v="3"/>
    <m/>
    <m/>
    <e v="#N/A"/>
    <s v="061320"/>
    <x v="144"/>
    <x v="87"/>
    <x v="10"/>
    <x v="1"/>
    <m/>
    <m/>
    <m/>
    <m/>
    <n v="5894"/>
    <m/>
    <m/>
  </r>
  <r>
    <x v="6"/>
    <x v="0"/>
    <s v="OK"/>
    <s v="LLF"/>
    <m/>
    <n v="3"/>
    <m/>
    <m/>
    <e v="#N/A"/>
    <s v="061900"/>
    <x v="145"/>
    <x v="88"/>
    <x v="10"/>
    <x v="1"/>
    <m/>
    <m/>
    <m/>
    <m/>
    <n v="5286"/>
    <m/>
    <m/>
  </r>
  <r>
    <x v="6"/>
    <x v="0"/>
    <s v="OK"/>
    <e v="#N/A"/>
    <m/>
    <n v="3"/>
    <m/>
    <m/>
    <e v="#N/A"/>
    <s v="062160"/>
    <x v="146"/>
    <x v="89"/>
    <x v="10"/>
    <x v="1"/>
    <m/>
    <m/>
    <m/>
    <m/>
    <n v="4826"/>
    <m/>
    <m/>
  </r>
  <r>
    <x v="6"/>
    <x v="0"/>
    <s v="OK"/>
    <e v="#N/A"/>
    <m/>
    <n v="3"/>
    <m/>
    <m/>
    <e v="#N/A"/>
    <s v="062680"/>
    <x v="147"/>
    <x v="86"/>
    <x v="10"/>
    <x v="1"/>
    <m/>
    <m/>
    <m/>
    <m/>
    <n v="2697.08"/>
    <m/>
    <m/>
  </r>
  <r>
    <x v="6"/>
    <x v="0"/>
    <s v="OK"/>
    <e v="#N/A"/>
    <m/>
    <n v="3"/>
    <m/>
    <m/>
    <e v="#N/A"/>
    <s v="070151"/>
    <x v="148"/>
    <x v="90"/>
    <x v="11"/>
    <x v="1"/>
    <m/>
    <m/>
    <m/>
    <m/>
    <n v="726"/>
    <m/>
    <m/>
  </r>
  <r>
    <x v="6"/>
    <x v="0"/>
    <s v="OK"/>
    <e v="#N/A"/>
    <m/>
    <n v="3"/>
    <m/>
    <m/>
    <e v="#N/A"/>
    <s v="072800"/>
    <x v="149"/>
    <x v="90"/>
    <x v="11"/>
    <x v="1"/>
    <m/>
    <m/>
    <m/>
    <m/>
    <n v="8794"/>
    <m/>
    <m/>
  </r>
  <r>
    <x v="6"/>
    <x v="0"/>
    <s v="OK"/>
    <e v="#N/A"/>
    <m/>
    <n v="3"/>
    <m/>
    <m/>
    <e v="#N/A"/>
    <s v="072801"/>
    <x v="150"/>
    <x v="90"/>
    <x v="11"/>
    <x v="1"/>
    <m/>
    <m/>
    <m/>
    <m/>
    <n v="1499"/>
    <m/>
    <m/>
  </r>
  <r>
    <x v="6"/>
    <x v="0"/>
    <s v="OK"/>
    <e v="#N/A"/>
    <m/>
    <n v="3"/>
    <m/>
    <m/>
    <e v="#N/A"/>
    <s v="070720"/>
    <x v="151"/>
    <x v="90"/>
    <x v="11"/>
    <x v="1"/>
    <m/>
    <m/>
    <m/>
    <m/>
    <n v="3457.76"/>
    <m/>
    <m/>
  </r>
  <r>
    <x v="6"/>
    <x v="0"/>
    <s v="OK"/>
    <e v="#N/A"/>
    <m/>
    <n v="3"/>
    <m/>
    <m/>
    <e v="#N/A"/>
    <s v="070820"/>
    <x v="152"/>
    <x v="91"/>
    <x v="11"/>
    <x v="1"/>
    <m/>
    <m/>
    <m/>
    <m/>
    <n v="4021.25"/>
    <m/>
    <m/>
  </r>
  <r>
    <x v="6"/>
    <x v="0"/>
    <s v="OK"/>
    <e v="#N/A"/>
    <m/>
    <n v="3"/>
    <m/>
    <m/>
    <e v="#N/A"/>
    <s v="071131"/>
    <x v="153"/>
    <x v="92"/>
    <x v="11"/>
    <x v="1"/>
    <m/>
    <m/>
    <m/>
    <m/>
    <n v="4950"/>
    <m/>
    <m/>
  </r>
  <r>
    <x v="6"/>
    <x v="0"/>
    <s v="OK"/>
    <e v="#N/A"/>
    <m/>
    <n v="3"/>
    <m/>
    <m/>
    <s v="Yes"/>
    <s v="071132"/>
    <x v="154"/>
    <x v="92"/>
    <x v="11"/>
    <x v="1"/>
    <m/>
    <m/>
    <m/>
    <m/>
    <n v="750"/>
    <m/>
    <m/>
  </r>
  <r>
    <x v="6"/>
    <x v="0"/>
    <s v="No"/>
    <e v="#N/A"/>
    <m/>
    <n v="3"/>
    <m/>
    <m/>
    <e v="#N/A"/>
    <s v="071133"/>
    <x v="155"/>
    <x v="92"/>
    <x v="11"/>
    <x v="1"/>
    <m/>
    <m/>
    <m/>
    <m/>
    <n v="7000"/>
    <m/>
    <m/>
  </r>
  <r>
    <x v="6"/>
    <x v="0"/>
    <s v="No"/>
    <e v="#N/A"/>
    <m/>
    <n v="3"/>
    <m/>
    <m/>
    <e v="#N/A"/>
    <s v="071140"/>
    <x v="156"/>
    <x v="93"/>
    <x v="11"/>
    <x v="1"/>
    <m/>
    <m/>
    <m/>
    <m/>
    <n v="3901.33"/>
    <m/>
    <m/>
  </r>
  <r>
    <x v="6"/>
    <x v="0"/>
    <s v="OK"/>
    <e v="#N/A"/>
    <m/>
    <n v="3"/>
    <m/>
    <m/>
    <e v="#N/A"/>
    <s v="071540"/>
    <x v="157"/>
    <x v="92"/>
    <x v="11"/>
    <x v="1"/>
    <m/>
    <m/>
    <m/>
    <m/>
    <n v="2812"/>
    <m/>
    <m/>
  </r>
  <r>
    <x v="6"/>
    <x v="0"/>
    <s v="OK"/>
    <e v="#N/A"/>
    <m/>
    <n v="3"/>
    <m/>
    <m/>
    <s v="Yes"/>
    <s v="071890"/>
    <x v="158"/>
    <x v="92"/>
    <x v="11"/>
    <x v="1"/>
    <m/>
    <m/>
    <m/>
    <m/>
    <n v="6024.33"/>
    <m/>
    <m/>
  </r>
  <r>
    <x v="6"/>
    <x v="0"/>
    <s v="OK"/>
    <e v="#N/A"/>
    <m/>
    <n v="3"/>
    <m/>
    <m/>
    <e v="#N/A"/>
    <s v="070821"/>
    <x v="159"/>
    <x v="94"/>
    <x v="11"/>
    <x v="1"/>
    <m/>
    <m/>
    <m/>
    <m/>
    <n v="4225"/>
    <m/>
    <m/>
  </r>
  <r>
    <x v="6"/>
    <x v="0"/>
    <s v="OK"/>
    <e v="#N/A"/>
    <m/>
    <n v="3"/>
    <m/>
    <m/>
    <e v="#N/A"/>
    <s v="072530"/>
    <x v="160"/>
    <x v="90"/>
    <x v="11"/>
    <x v="1"/>
    <m/>
    <m/>
    <m/>
    <m/>
    <n v="3342"/>
    <m/>
    <m/>
  </r>
  <r>
    <x v="6"/>
    <x v="0"/>
    <s v="OK"/>
    <e v="#N/A"/>
    <m/>
    <n v="3"/>
    <m/>
    <m/>
    <e v="#N/A"/>
    <s v="070800"/>
    <x v="161"/>
    <x v="90"/>
    <x v="11"/>
    <x v="1"/>
    <m/>
    <m/>
    <m/>
    <m/>
    <n v="3258"/>
    <m/>
    <m/>
  </r>
  <r>
    <x v="6"/>
    <x v="0"/>
    <s v="OK"/>
    <e v="#N/A"/>
    <m/>
    <n v="3"/>
    <m/>
    <m/>
    <e v="#N/A"/>
    <s v="072810"/>
    <x v="162"/>
    <x v="95"/>
    <x v="11"/>
    <x v="1"/>
    <m/>
    <m/>
    <m/>
    <m/>
    <n v="9126"/>
    <m/>
    <m/>
  </r>
  <r>
    <x v="6"/>
    <x v="0"/>
    <s v="No"/>
    <e v="#N/A"/>
    <m/>
    <n v="3"/>
    <m/>
    <m/>
    <e v="#N/A"/>
    <s v="080210"/>
    <x v="163"/>
    <x v="96"/>
    <x v="12"/>
    <x v="1"/>
    <m/>
    <m/>
    <m/>
    <m/>
    <n v="1369.42"/>
    <m/>
    <m/>
  </r>
  <r>
    <x v="6"/>
    <x v="0"/>
    <s v="OK"/>
    <e v="#N/A"/>
    <m/>
    <n v="3"/>
    <m/>
    <m/>
    <e v="#N/A"/>
    <s v="081610"/>
    <x v="164"/>
    <x v="96"/>
    <x v="12"/>
    <x v="1"/>
    <m/>
    <m/>
    <m/>
    <m/>
    <n v="3765.5"/>
    <m/>
    <m/>
  </r>
  <r>
    <x v="6"/>
    <x v="0"/>
    <s v="OK"/>
    <e v="#N/A"/>
    <m/>
    <n v="3"/>
    <m/>
    <m/>
    <e v="#N/A"/>
    <s v="080920"/>
    <x v="165"/>
    <x v="96"/>
    <x v="12"/>
    <x v="1"/>
    <m/>
    <m/>
    <m/>
    <m/>
    <n v="2115"/>
    <m/>
    <m/>
  </r>
  <r>
    <x v="6"/>
    <x v="0"/>
    <s v="No"/>
    <e v="#N/A"/>
    <m/>
    <n v="3"/>
    <m/>
    <m/>
    <e v="#N/A"/>
    <s v="082010"/>
    <x v="166"/>
    <x v="96"/>
    <x v="12"/>
    <x v="1"/>
    <m/>
    <m/>
    <m/>
    <m/>
    <n v="500"/>
    <m/>
    <m/>
  </r>
  <r>
    <x v="6"/>
    <x v="0"/>
    <s v="OK"/>
    <e v="#N/A"/>
    <m/>
    <n v="3"/>
    <m/>
    <m/>
    <e v="#N/A"/>
    <s v="080350"/>
    <x v="167"/>
    <x v="97"/>
    <x v="12"/>
    <x v="1"/>
    <m/>
    <m/>
    <m/>
    <m/>
    <n v="5837.25"/>
    <m/>
    <m/>
  </r>
  <r>
    <x v="6"/>
    <x v="0"/>
    <s v="OK"/>
    <e v="#N/A"/>
    <m/>
    <n v="3"/>
    <m/>
    <m/>
    <e v="#N/A"/>
    <s v="080140"/>
    <x v="168"/>
    <x v="98"/>
    <x v="12"/>
    <x v="1"/>
    <m/>
    <m/>
    <m/>
    <m/>
    <n v="1264"/>
    <m/>
    <m/>
  </r>
  <r>
    <x v="6"/>
    <x v="0"/>
    <s v="OK"/>
    <e v="#N/A"/>
    <m/>
    <n v="3"/>
    <m/>
    <m/>
    <e v="#N/A"/>
    <s v="080510"/>
    <x v="169"/>
    <x v="98"/>
    <x v="12"/>
    <x v="1"/>
    <m/>
    <m/>
    <m/>
    <m/>
    <n v="736"/>
    <m/>
    <m/>
  </r>
  <r>
    <x v="6"/>
    <x v="0"/>
    <s v="OK"/>
    <e v="#N/A"/>
    <m/>
    <n v="3"/>
    <m/>
    <m/>
    <e v="#N/A"/>
    <s v="082421"/>
    <x v="170"/>
    <x v="98"/>
    <x v="12"/>
    <x v="1"/>
    <m/>
    <m/>
    <m/>
    <m/>
    <n v="763"/>
    <m/>
    <m/>
  </r>
  <r>
    <x v="6"/>
    <x v="0"/>
    <s v="OK"/>
    <e v="#N/A"/>
    <m/>
    <n v="3"/>
    <m/>
    <m/>
    <e v="#N/A"/>
    <s v="082720"/>
    <x v="171"/>
    <x v="98"/>
    <x v="12"/>
    <x v="1"/>
    <m/>
    <m/>
    <m/>
    <m/>
    <n v="0"/>
    <m/>
    <m/>
  </r>
  <r>
    <x v="6"/>
    <x v="0"/>
    <s v="OK"/>
    <e v="#N/A"/>
    <m/>
    <n v="3"/>
    <m/>
    <m/>
    <e v="#N/A"/>
    <s v="082790"/>
    <x v="172"/>
    <x v="98"/>
    <x v="12"/>
    <x v="1"/>
    <m/>
    <m/>
    <m/>
    <m/>
    <n v="0"/>
    <m/>
    <m/>
  </r>
  <r>
    <x v="6"/>
    <x v="0"/>
    <s v="No"/>
    <e v="#N/A"/>
    <m/>
    <n v="3"/>
    <m/>
    <m/>
    <e v="#N/A"/>
    <s v="081040"/>
    <x v="173"/>
    <x v="99"/>
    <x v="12"/>
    <x v="1"/>
    <m/>
    <m/>
    <m/>
    <m/>
    <n v="2358"/>
    <m/>
    <m/>
  </r>
  <r>
    <x v="6"/>
    <x v="0"/>
    <s v="No"/>
    <e v="#N/A"/>
    <m/>
    <n v="3"/>
    <m/>
    <m/>
    <e v="#N/A"/>
    <s v="082420"/>
    <x v="174"/>
    <x v="99"/>
    <x v="12"/>
    <x v="1"/>
    <m/>
    <m/>
    <m/>
    <m/>
    <n v="0"/>
    <m/>
    <m/>
  </r>
  <r>
    <x v="6"/>
    <x v="0"/>
    <s v="OK"/>
    <e v="#N/A"/>
    <m/>
    <n v="3"/>
    <m/>
    <m/>
    <e v="#N/A"/>
    <s v="081200"/>
    <x v="175"/>
    <x v="97"/>
    <x v="12"/>
    <x v="1"/>
    <m/>
    <m/>
    <m/>
    <m/>
    <n v="5000"/>
    <m/>
    <m/>
  </r>
  <r>
    <x v="6"/>
    <x v="0"/>
    <s v="OK"/>
    <e v="#N/A"/>
    <m/>
    <n v="3"/>
    <m/>
    <m/>
    <e v="#N/A"/>
    <s v="081210"/>
    <x v="176"/>
    <x v="97"/>
    <x v="12"/>
    <x v="1"/>
    <m/>
    <m/>
    <m/>
    <m/>
    <n v="6417"/>
    <m/>
    <m/>
  </r>
  <r>
    <x v="6"/>
    <x v="0"/>
    <s v="OK"/>
    <e v="#N/A"/>
    <m/>
    <n v="3"/>
    <m/>
    <m/>
    <e v="#N/A"/>
    <s v="081220"/>
    <x v="177"/>
    <x v="97"/>
    <x v="12"/>
    <x v="1"/>
    <m/>
    <m/>
    <m/>
    <m/>
    <n v="2313"/>
    <m/>
    <m/>
  </r>
  <r>
    <x v="6"/>
    <x v="0"/>
    <s v="No"/>
    <e v="#N/A"/>
    <m/>
    <n v="3"/>
    <m/>
    <m/>
    <e v="#N/A"/>
    <s v="081240"/>
    <x v="178"/>
    <x v="100"/>
    <x v="12"/>
    <x v="1"/>
    <m/>
    <m/>
    <m/>
    <m/>
    <n v="0"/>
    <m/>
    <m/>
  </r>
  <r>
    <x v="6"/>
    <x v="0"/>
    <s v="No"/>
    <e v="#N/A"/>
    <m/>
    <n v="3"/>
    <m/>
    <m/>
    <e v="#N/A"/>
    <s v="082560"/>
    <x v="179"/>
    <x v="101"/>
    <x v="12"/>
    <x v="1"/>
    <m/>
    <m/>
    <m/>
    <m/>
    <n v="0"/>
    <m/>
    <m/>
  </r>
  <r>
    <x v="6"/>
    <x v="0"/>
    <s v="OK"/>
    <e v="#N/A"/>
    <m/>
    <n v="3"/>
    <m/>
    <m/>
    <e v="#N/A"/>
    <s v="081370"/>
    <x v="180"/>
    <x v="102"/>
    <x v="12"/>
    <x v="1"/>
    <m/>
    <m/>
    <m/>
    <m/>
    <n v="1573"/>
    <m/>
    <m/>
  </r>
  <r>
    <x v="6"/>
    <x v="0"/>
    <s v="OK"/>
    <e v="#N/A"/>
    <m/>
    <n v="3"/>
    <m/>
    <m/>
    <e v="#N/A"/>
    <s v="082710"/>
    <x v="181"/>
    <x v="102"/>
    <x v="12"/>
    <x v="1"/>
    <m/>
    <m/>
    <m/>
    <m/>
    <n v="1278"/>
    <m/>
    <m/>
  </r>
  <r>
    <x v="6"/>
    <x v="0"/>
    <s v="OK"/>
    <e v="#N/A"/>
    <m/>
    <n v="3"/>
    <m/>
    <m/>
    <e v="#N/A"/>
    <s v="082870"/>
    <x v="182"/>
    <x v="102"/>
    <x v="12"/>
    <x v="1"/>
    <m/>
    <m/>
    <m/>
    <m/>
    <n v="1489"/>
    <m/>
    <m/>
  </r>
  <r>
    <x v="6"/>
    <x v="0"/>
    <s v="No"/>
    <e v="#N/A"/>
    <m/>
    <n v="3"/>
    <m/>
    <m/>
    <e v="#N/A"/>
    <s v="081590"/>
    <x v="183"/>
    <x v="97"/>
    <x v="12"/>
    <x v="1"/>
    <m/>
    <m/>
    <m/>
    <m/>
    <n v="4110"/>
    <m/>
    <m/>
  </r>
  <r>
    <x v="6"/>
    <x v="0"/>
    <s v="No"/>
    <e v="#N/A"/>
    <m/>
    <n v="3"/>
    <m/>
    <m/>
    <s v="Yes"/>
    <s v="082690"/>
    <x v="184"/>
    <x v="103"/>
    <x v="12"/>
    <x v="1"/>
    <m/>
    <m/>
    <m/>
    <m/>
    <n v="9705"/>
    <m/>
    <m/>
  </r>
  <r>
    <x v="6"/>
    <x v="0"/>
    <s v="OK"/>
    <e v="#N/A"/>
    <m/>
    <n v="3"/>
    <m/>
    <m/>
    <e v="#N/A"/>
    <s v="082700"/>
    <x v="185"/>
    <x v="104"/>
    <x v="12"/>
    <x v="1"/>
    <m/>
    <m/>
    <m/>
    <m/>
    <n v="5856"/>
    <m/>
    <m/>
  </r>
  <r>
    <x v="6"/>
    <x v="0"/>
    <s v="No"/>
    <e v="#N/A"/>
    <m/>
    <n v="3"/>
    <m/>
    <m/>
    <e v="#N/A"/>
    <s v="122445"/>
    <x v="186"/>
    <x v="105"/>
    <x v="13"/>
    <x v="1"/>
    <m/>
    <m/>
    <m/>
    <m/>
    <n v="7500"/>
    <m/>
    <m/>
  </r>
  <r>
    <x v="6"/>
    <x v="0"/>
    <s v="No"/>
    <e v="#N/A"/>
    <m/>
    <n v="3"/>
    <m/>
    <m/>
    <e v="#N/A"/>
    <s v="121470"/>
    <x v="188"/>
    <x v="107"/>
    <x v="13"/>
    <x v="1"/>
    <m/>
    <m/>
    <m/>
    <m/>
    <n v="2500"/>
    <m/>
    <m/>
  </r>
  <r>
    <x v="6"/>
    <x v="0"/>
    <s v="No"/>
    <e v="#N/A"/>
    <m/>
    <n v="3"/>
    <m/>
    <m/>
    <e v="#N/A"/>
    <s v="122440"/>
    <x v="187"/>
    <x v="106"/>
    <x v="13"/>
    <x v="1"/>
    <m/>
    <m/>
    <m/>
    <m/>
    <n v="3009.25"/>
    <m/>
    <m/>
  </r>
  <r>
    <x v="6"/>
    <x v="0"/>
    <s v="OK"/>
    <e v="#N/A"/>
    <m/>
    <n v="3"/>
    <m/>
    <m/>
    <e v="#N/A"/>
    <s v="122442"/>
    <x v="189"/>
    <x v="108"/>
    <x v="13"/>
    <x v="1"/>
    <m/>
    <m/>
    <m/>
    <m/>
    <n v="3395.2"/>
    <m/>
    <m/>
  </r>
  <r>
    <x v="6"/>
    <x v="0"/>
    <s v="OK"/>
    <e v="#N/A"/>
    <m/>
    <n v="3"/>
    <m/>
    <m/>
    <e v="#N/A"/>
    <s v="122441"/>
    <x v="190"/>
    <x v="109"/>
    <x v="13"/>
    <x v="1"/>
    <m/>
    <m/>
    <m/>
    <m/>
    <n v="5490"/>
    <m/>
    <m/>
  </r>
  <r>
    <x v="6"/>
    <x v="0"/>
    <s v="No"/>
    <e v="#N/A"/>
    <m/>
    <n v="3"/>
    <m/>
    <m/>
    <e v="#N/A"/>
    <s v="122443"/>
    <x v="191"/>
    <x v="110"/>
    <x v="13"/>
    <x v="1"/>
    <m/>
    <m/>
    <m/>
    <m/>
    <n v="1500"/>
    <m/>
    <m/>
  </r>
  <r>
    <x v="6"/>
    <x v="0"/>
    <s v="OK"/>
    <e v="#N/A"/>
    <m/>
    <n v="3"/>
    <m/>
    <m/>
    <e v="#N/A"/>
    <s v="122444"/>
    <x v="192"/>
    <x v="111"/>
    <x v="13"/>
    <x v="1"/>
    <m/>
    <m/>
    <m/>
    <m/>
    <n v="4220.67"/>
    <m/>
    <m/>
  </r>
  <r>
    <x v="6"/>
    <x v="0"/>
    <s v="No"/>
    <s v="LLF"/>
    <m/>
    <n v="3"/>
    <m/>
    <m/>
    <e v="#N/A"/>
    <s v="122446"/>
    <x v="193"/>
    <x v="112"/>
    <x v="13"/>
    <x v="1"/>
    <m/>
    <m/>
    <m/>
    <m/>
    <n v="4985.08"/>
    <m/>
    <m/>
  </r>
  <r>
    <x v="6"/>
    <x v="0"/>
    <s v="OK"/>
    <e v="#N/A"/>
    <m/>
    <n v="3"/>
    <m/>
    <m/>
    <s v="Yes"/>
    <s v="122447"/>
    <x v="194"/>
    <x v="113"/>
    <x v="13"/>
    <x v="1"/>
    <m/>
    <m/>
    <m/>
    <m/>
    <n v="4762"/>
    <m/>
    <m/>
  </r>
  <r>
    <x v="6"/>
    <x v="0"/>
    <s v="OK"/>
    <e v="#N/A"/>
    <m/>
    <n v="3"/>
    <m/>
    <m/>
    <e v="#N/A"/>
    <s v="150050"/>
    <x v="195"/>
    <x v="114"/>
    <x v="14"/>
    <x v="2"/>
    <m/>
    <m/>
    <m/>
    <m/>
    <n v="4325"/>
    <m/>
    <m/>
  </r>
  <r>
    <x v="6"/>
    <x v="0"/>
    <s v="No"/>
    <e v="#N/A"/>
    <m/>
    <n v="3"/>
    <m/>
    <m/>
    <e v="#N/A"/>
    <s v="151810"/>
    <x v="196"/>
    <x v="114"/>
    <x v="14"/>
    <x v="2"/>
    <m/>
    <m/>
    <m/>
    <m/>
    <n v="1305.5"/>
    <m/>
    <m/>
  </r>
  <r>
    <x v="6"/>
    <x v="0"/>
    <s v="OK"/>
    <e v="#N/A"/>
    <m/>
    <n v="3"/>
    <m/>
    <m/>
    <e v="#N/A"/>
    <s v="152430"/>
    <x v="197"/>
    <x v="114"/>
    <x v="14"/>
    <x v="2"/>
    <m/>
    <m/>
    <m/>
    <m/>
    <n v="1080"/>
    <m/>
    <m/>
  </r>
  <r>
    <x v="6"/>
    <x v="0"/>
    <s v="No"/>
    <e v="#N/A"/>
    <m/>
    <n v="3"/>
    <m/>
    <m/>
    <e v="#N/A"/>
    <s v="150130"/>
    <x v="198"/>
    <x v="115"/>
    <x v="14"/>
    <x v="2"/>
    <m/>
    <m/>
    <m/>
    <m/>
    <n v="500"/>
    <m/>
    <m/>
  </r>
  <r>
    <x v="6"/>
    <x v="0"/>
    <s v="No"/>
    <e v="#N/A"/>
    <m/>
    <n v="3"/>
    <m/>
    <m/>
    <e v="#N/A"/>
    <s v="151380"/>
    <x v="199"/>
    <x v="115"/>
    <x v="14"/>
    <x v="2"/>
    <m/>
    <m/>
    <m/>
    <m/>
    <n v="0"/>
    <m/>
    <m/>
  </r>
  <r>
    <x v="6"/>
    <x v="0"/>
    <s v="No"/>
    <e v="#N/A"/>
    <m/>
    <n v="3"/>
    <m/>
    <m/>
    <e v="#N/A"/>
    <s v="152120"/>
    <x v="200"/>
    <x v="115"/>
    <x v="14"/>
    <x v="2"/>
    <m/>
    <m/>
    <m/>
    <m/>
    <n v="0"/>
    <m/>
    <m/>
  </r>
  <r>
    <x v="6"/>
    <x v="0"/>
    <s v="No"/>
    <e v="#N/A"/>
    <m/>
    <n v="3"/>
    <m/>
    <m/>
    <e v="#N/A"/>
    <s v="150200"/>
    <x v="201"/>
    <x v="116"/>
    <x v="14"/>
    <x v="2"/>
    <m/>
    <m/>
    <m/>
    <m/>
    <n v="0"/>
    <m/>
    <m/>
  </r>
  <r>
    <x v="6"/>
    <x v="0"/>
    <s v="OK"/>
    <e v="#N/A"/>
    <m/>
    <n v="3"/>
    <m/>
    <m/>
    <e v="#N/A"/>
    <s v="151260"/>
    <x v="202"/>
    <x v="116"/>
    <x v="14"/>
    <x v="2"/>
    <m/>
    <m/>
    <m/>
    <m/>
    <n v="0"/>
    <m/>
    <m/>
  </r>
  <r>
    <x v="6"/>
    <x v="0"/>
    <s v="No"/>
    <e v="#N/A"/>
    <m/>
    <n v="3"/>
    <m/>
    <m/>
    <e v="#N/A"/>
    <s v="151230"/>
    <x v="203"/>
    <x v="116"/>
    <x v="14"/>
    <x v="2"/>
    <m/>
    <m/>
    <m/>
    <m/>
    <n v="126"/>
    <m/>
    <m/>
  </r>
  <r>
    <x v="6"/>
    <x v="0"/>
    <s v="No"/>
    <e v="#N/A"/>
    <m/>
    <n v="3"/>
    <m/>
    <m/>
    <e v="#N/A"/>
    <s v="150201"/>
    <x v="204"/>
    <x v="117"/>
    <x v="14"/>
    <x v="2"/>
    <m/>
    <m/>
    <m/>
    <m/>
    <n v="2500"/>
    <m/>
    <m/>
  </r>
  <r>
    <x v="6"/>
    <x v="0"/>
    <s v="OK"/>
    <e v="#N/A"/>
    <m/>
    <n v="3"/>
    <m/>
    <m/>
    <e v="#N/A"/>
    <s v="150930"/>
    <x v="205"/>
    <x v="117"/>
    <x v="14"/>
    <x v="2"/>
    <m/>
    <m/>
    <m/>
    <m/>
    <n v="1117"/>
    <m/>
    <m/>
  </r>
  <r>
    <x v="6"/>
    <x v="0"/>
    <s v="No"/>
    <e v="#N/A"/>
    <m/>
    <n v="3"/>
    <m/>
    <m/>
    <e v="#N/A"/>
    <s v="151820"/>
    <x v="206"/>
    <x v="117"/>
    <x v="14"/>
    <x v="2"/>
    <m/>
    <m/>
    <m/>
    <m/>
    <n v="62.5"/>
    <m/>
    <m/>
  </r>
  <r>
    <x v="6"/>
    <x v="0"/>
    <s v="OK"/>
    <e v="#N/A"/>
    <m/>
    <n v="3"/>
    <m/>
    <m/>
    <e v="#N/A"/>
    <s v="152930"/>
    <x v="207"/>
    <x v="117"/>
    <x v="14"/>
    <x v="2"/>
    <m/>
    <m/>
    <m/>
    <m/>
    <n v="3311"/>
    <m/>
    <m/>
  </r>
  <r>
    <x v="6"/>
    <x v="0"/>
    <s v="No"/>
    <e v="#N/A"/>
    <m/>
    <n v="3"/>
    <m/>
    <m/>
    <e v="#N/A"/>
    <s v="151090"/>
    <x v="208"/>
    <x v="118"/>
    <x v="14"/>
    <x v="2"/>
    <m/>
    <m/>
    <m/>
    <m/>
    <n v="1250"/>
    <m/>
    <m/>
  </r>
  <r>
    <x v="6"/>
    <x v="0"/>
    <s v="OK"/>
    <e v="#N/A"/>
    <m/>
    <n v="3"/>
    <m/>
    <m/>
    <e v="#N/A"/>
    <s v="150961"/>
    <x v="209"/>
    <x v="119"/>
    <x v="14"/>
    <x v="2"/>
    <m/>
    <m/>
    <m/>
    <m/>
    <n v="0"/>
    <m/>
    <m/>
  </r>
  <r>
    <x v="6"/>
    <x v="0"/>
    <s v="OK"/>
    <e v="#N/A"/>
    <m/>
    <n v="3"/>
    <m/>
    <m/>
    <e v="#N/A"/>
    <s v="152040"/>
    <x v="210"/>
    <x v="119"/>
    <x v="14"/>
    <x v="2"/>
    <m/>
    <m/>
    <m/>
    <m/>
    <n v="1000"/>
    <m/>
    <m/>
  </r>
  <r>
    <x v="6"/>
    <x v="0"/>
    <s v="OK"/>
    <e v="#N/A"/>
    <m/>
    <n v="3"/>
    <m/>
    <m/>
    <e v="#N/A"/>
    <s v="152360"/>
    <x v="211"/>
    <x v="119"/>
    <x v="14"/>
    <x v="2"/>
    <m/>
    <m/>
    <m/>
    <m/>
    <n v="6600"/>
    <m/>
    <m/>
  </r>
  <r>
    <x v="6"/>
    <x v="0"/>
    <s v="OK"/>
    <e v="#N/A"/>
    <m/>
    <n v="3"/>
    <m/>
    <m/>
    <e v="#N/A"/>
    <s v="150970"/>
    <x v="212"/>
    <x v="120"/>
    <x v="14"/>
    <x v="2"/>
    <m/>
    <m/>
    <m/>
    <m/>
    <n v="5000"/>
    <m/>
    <m/>
  </r>
  <r>
    <x v="6"/>
    <x v="0"/>
    <s v="OK"/>
    <e v="#N/A"/>
    <m/>
    <n v="3"/>
    <m/>
    <m/>
    <e v="#N/A"/>
    <s v="151780"/>
    <x v="213"/>
    <x v="121"/>
    <x v="14"/>
    <x v="2"/>
    <m/>
    <m/>
    <m/>
    <m/>
    <n v="3421"/>
    <m/>
    <m/>
  </r>
  <r>
    <x v="6"/>
    <x v="0"/>
    <s v="No"/>
    <e v="#N/A"/>
    <m/>
    <n v="3"/>
    <m/>
    <m/>
    <e v="#N/A"/>
    <s v="152580"/>
    <x v="214"/>
    <x v="118"/>
    <x v="14"/>
    <x v="2"/>
    <m/>
    <m/>
    <m/>
    <m/>
    <n v="500"/>
    <m/>
    <m/>
  </r>
  <r>
    <x v="6"/>
    <x v="0"/>
    <s v="OK"/>
    <e v="#N/A"/>
    <m/>
    <n v="3"/>
    <m/>
    <m/>
    <e v="#N/A"/>
    <s v="152850"/>
    <x v="215"/>
    <x v="118"/>
    <x v="14"/>
    <x v="2"/>
    <m/>
    <m/>
    <m/>
    <m/>
    <n v="2423"/>
    <m/>
    <m/>
  </r>
  <r>
    <x v="6"/>
    <x v="0"/>
    <s v="No"/>
    <e v="#N/A"/>
    <m/>
    <n v="3"/>
    <m/>
    <m/>
    <e v="#N/A"/>
    <s v="152940"/>
    <x v="216"/>
    <x v="122"/>
    <x v="14"/>
    <x v="2"/>
    <m/>
    <m/>
    <m/>
    <m/>
    <n v="2500"/>
    <m/>
    <m/>
  </r>
  <r>
    <x v="6"/>
    <x v="0"/>
    <s v="No"/>
    <e v="#N/A"/>
    <m/>
    <n v="3"/>
    <m/>
    <m/>
    <e v="#N/A"/>
    <s v="150100"/>
    <x v="217"/>
    <x v="123"/>
    <x v="14"/>
    <x v="2"/>
    <m/>
    <m/>
    <m/>
    <m/>
    <n v="1000"/>
    <m/>
    <m/>
  </r>
  <r>
    <x v="6"/>
    <x v="0"/>
    <s v="No"/>
    <e v="#N/A"/>
    <m/>
    <n v="3"/>
    <m/>
    <m/>
    <e v="#N/A"/>
    <s v="150610"/>
    <x v="218"/>
    <x v="124"/>
    <x v="14"/>
    <x v="2"/>
    <m/>
    <m/>
    <m/>
    <m/>
    <n v="600"/>
    <m/>
    <m/>
  </r>
  <r>
    <x v="6"/>
    <x v="0"/>
    <s v="No"/>
    <e v="#N/A"/>
    <m/>
    <n v="3"/>
    <m/>
    <m/>
    <e v="#N/A"/>
    <s v="151790"/>
    <x v="219"/>
    <x v="124"/>
    <x v="14"/>
    <x v="2"/>
    <m/>
    <m/>
    <m/>
    <m/>
    <n v="875"/>
    <m/>
    <m/>
  </r>
  <r>
    <x v="6"/>
    <x v="0"/>
    <s v="No"/>
    <e v="#N/A"/>
    <m/>
    <n v="3"/>
    <m/>
    <m/>
    <e v="#N/A"/>
    <s v="152650"/>
    <x v="220"/>
    <x v="125"/>
    <x v="14"/>
    <x v="2"/>
    <m/>
    <m/>
    <m/>
    <m/>
    <n v="350"/>
    <m/>
    <m/>
  </r>
  <r>
    <x v="6"/>
    <x v="0"/>
    <s v="No"/>
    <e v="#N/A"/>
    <m/>
    <n v="3"/>
    <m/>
    <m/>
    <e v="#N/A"/>
    <s v="150700"/>
    <x v="221"/>
    <x v="126"/>
    <x v="14"/>
    <x v="2"/>
    <m/>
    <m/>
    <m/>
    <m/>
    <n v="3028"/>
    <m/>
    <m/>
  </r>
  <r>
    <x v="6"/>
    <x v="0"/>
    <s v="No"/>
    <e v="#N/A"/>
    <m/>
    <n v="3"/>
    <m/>
    <m/>
    <e v="#N/A"/>
    <s v="152370"/>
    <x v="222"/>
    <x v="126"/>
    <x v="14"/>
    <x v="2"/>
    <m/>
    <m/>
    <m/>
    <m/>
    <n v="1000"/>
    <m/>
    <m/>
  </r>
  <r>
    <x v="6"/>
    <x v="0"/>
    <s v="No"/>
    <e v="#N/A"/>
    <m/>
    <n v="3"/>
    <m/>
    <m/>
    <e v="#N/A"/>
    <s v="150710"/>
    <x v="223"/>
    <x v="121"/>
    <x v="14"/>
    <x v="2"/>
    <m/>
    <m/>
    <m/>
    <m/>
    <n v="1594"/>
    <m/>
    <m/>
  </r>
  <r>
    <x v="6"/>
    <x v="0"/>
    <s v="OK"/>
    <e v="#N/A"/>
    <m/>
    <n v="3"/>
    <m/>
    <m/>
    <e v="#N/A"/>
    <s v="152350"/>
    <x v="224"/>
    <x v="125"/>
    <x v="14"/>
    <x v="2"/>
    <m/>
    <m/>
    <m/>
    <m/>
    <n v="0"/>
    <m/>
    <m/>
  </r>
  <r>
    <x v="6"/>
    <x v="0"/>
    <s v="No"/>
    <e v="#N/A"/>
    <m/>
    <n v="3"/>
    <m/>
    <m/>
    <e v="#N/A"/>
    <s v="151150"/>
    <x v="225"/>
    <x v="126"/>
    <x v="14"/>
    <x v="2"/>
    <m/>
    <m/>
    <m/>
    <m/>
    <n v="1311"/>
    <m/>
    <m/>
  </r>
  <r>
    <x v="6"/>
    <x v="0"/>
    <s v="No"/>
    <e v="#N/A"/>
    <m/>
    <n v="3"/>
    <m/>
    <m/>
    <e v="#N/A"/>
    <s v="151190"/>
    <x v="226"/>
    <x v="127"/>
    <x v="14"/>
    <x v="2"/>
    <m/>
    <m/>
    <m/>
    <m/>
    <n v="500"/>
    <m/>
    <m/>
  </r>
  <r>
    <x v="6"/>
    <x v="0"/>
    <s v="OK"/>
    <e v="#N/A"/>
    <m/>
    <n v="3"/>
    <m/>
    <m/>
    <e v="#N/A"/>
    <s v="151490"/>
    <x v="227"/>
    <x v="127"/>
    <x v="14"/>
    <x v="2"/>
    <m/>
    <m/>
    <m/>
    <m/>
    <n v="2359"/>
    <m/>
    <m/>
  </r>
  <r>
    <x v="6"/>
    <x v="0"/>
    <s v="No"/>
    <e v="#N/A"/>
    <m/>
    <n v="3"/>
    <m/>
    <m/>
    <e v="#N/A"/>
    <s v="152330"/>
    <x v="228"/>
    <x v="124"/>
    <x v="14"/>
    <x v="2"/>
    <m/>
    <m/>
    <m/>
    <m/>
    <n v="400"/>
    <m/>
    <m/>
  </r>
  <r>
    <x v="6"/>
    <x v="0"/>
    <s v="No"/>
    <e v="#N/A"/>
    <m/>
    <n v="3"/>
    <m/>
    <m/>
    <e v="#N/A"/>
    <s v="160220"/>
    <x v="229"/>
    <x v="128"/>
    <x v="15"/>
    <x v="2"/>
    <m/>
    <m/>
    <m/>
    <m/>
    <n v="2100.41"/>
    <m/>
    <m/>
  </r>
  <r>
    <x v="6"/>
    <x v="0"/>
    <s v="OK"/>
    <e v="#N/A"/>
    <m/>
    <n v="3"/>
    <m/>
    <m/>
    <s v="Yes"/>
    <s v="160230"/>
    <x v="230"/>
    <x v="129"/>
    <x v="15"/>
    <x v="2"/>
    <m/>
    <m/>
    <m/>
    <m/>
    <n v="12293"/>
    <m/>
    <m/>
  </r>
  <r>
    <x v="6"/>
    <x v="0"/>
    <s v="OK"/>
    <e v="#N/A"/>
    <m/>
    <n v="3"/>
    <m/>
    <m/>
    <e v="#N/A"/>
    <s v="160250"/>
    <x v="231"/>
    <x v="130"/>
    <x v="15"/>
    <x v="2"/>
    <m/>
    <m/>
    <m/>
    <m/>
    <n v="11120"/>
    <m/>
    <m/>
  </r>
  <r>
    <x v="6"/>
    <x v="0"/>
    <s v="OK"/>
    <e v="#N/A"/>
    <m/>
    <n v="3"/>
    <m/>
    <m/>
    <e v="#N/A"/>
    <s v="160270"/>
    <x v="232"/>
    <x v="131"/>
    <x v="15"/>
    <x v="2"/>
    <m/>
    <m/>
    <m/>
    <m/>
    <n v="4476"/>
    <m/>
    <m/>
  </r>
  <r>
    <x v="6"/>
    <x v="0"/>
    <s v="No"/>
    <e v="#N/A"/>
    <m/>
    <n v="3"/>
    <m/>
    <m/>
    <e v="#N/A"/>
    <s v="160290"/>
    <x v="233"/>
    <x v="132"/>
    <x v="15"/>
    <x v="2"/>
    <m/>
    <m/>
    <m/>
    <m/>
    <n v="900"/>
    <m/>
    <m/>
  </r>
  <r>
    <x v="6"/>
    <x v="0"/>
    <s v="No"/>
    <e v="#N/A"/>
    <m/>
    <n v="3"/>
    <m/>
    <m/>
    <e v="#N/A"/>
    <s v="160320"/>
    <x v="234"/>
    <x v="133"/>
    <x v="15"/>
    <x v="2"/>
    <m/>
    <m/>
    <m/>
    <m/>
    <n v="3480"/>
    <m/>
    <m/>
  </r>
  <r>
    <x v="6"/>
    <x v="0"/>
    <s v="No"/>
    <e v="#N/A"/>
    <m/>
    <n v="3"/>
    <m/>
    <m/>
    <e v="#N/A"/>
    <s v="160330"/>
    <x v="235"/>
    <x v="134"/>
    <x v="15"/>
    <x v="2"/>
    <m/>
    <m/>
    <m/>
    <m/>
    <n v="4983"/>
    <m/>
    <m/>
  </r>
  <r>
    <x v="6"/>
    <x v="0"/>
    <s v="OK"/>
    <e v="#N/A"/>
    <m/>
    <n v="3"/>
    <m/>
    <m/>
    <e v="#N/A"/>
    <s v="160380"/>
    <x v="236"/>
    <x v="135"/>
    <x v="15"/>
    <x v="2"/>
    <m/>
    <m/>
    <m/>
    <m/>
    <n v="0"/>
    <m/>
    <m/>
  </r>
  <r>
    <x v="6"/>
    <x v="0"/>
    <s v="No"/>
    <e v="#N/A"/>
    <m/>
    <n v="3"/>
    <m/>
    <m/>
    <e v="#N/A"/>
    <s v="161410"/>
    <x v="237"/>
    <x v="136"/>
    <x v="15"/>
    <x v="2"/>
    <m/>
    <m/>
    <m/>
    <m/>
    <n v="500"/>
    <m/>
    <m/>
  </r>
  <r>
    <x v="6"/>
    <x v="0"/>
    <s v="OK"/>
    <e v="#N/A"/>
    <m/>
    <n v="3"/>
    <m/>
    <m/>
    <e v="#N/A"/>
    <s v="161020"/>
    <x v="238"/>
    <x v="137"/>
    <x v="15"/>
    <x v="2"/>
    <m/>
    <m/>
    <m/>
    <m/>
    <n v="5489"/>
    <m/>
    <m/>
  </r>
  <r>
    <x v="6"/>
    <x v="0"/>
    <s v="No"/>
    <e v="#N/A"/>
    <m/>
    <n v="3"/>
    <m/>
    <m/>
    <e v="#N/A"/>
    <s v="161411"/>
    <x v="239"/>
    <x v="138"/>
    <x v="15"/>
    <x v="2"/>
    <m/>
    <m/>
    <m/>
    <m/>
    <n v="1500"/>
    <m/>
    <m/>
  </r>
  <r>
    <x v="6"/>
    <x v="0"/>
    <s v="OK"/>
    <e v="#N/A"/>
    <m/>
    <n v="3"/>
    <m/>
    <m/>
    <e v="#N/A"/>
    <s v="160280"/>
    <x v="240"/>
    <x v="139"/>
    <x v="15"/>
    <x v="2"/>
    <m/>
    <m/>
    <m/>
    <m/>
    <n v="5849.16"/>
    <m/>
    <m/>
  </r>
  <r>
    <x v="6"/>
    <x v="0"/>
    <s v="OK"/>
    <e v="#N/A"/>
    <m/>
    <n v="3"/>
    <m/>
    <m/>
    <e v="#N/A"/>
    <s v="162090"/>
    <x v="241"/>
    <x v="140"/>
    <x v="15"/>
    <x v="2"/>
    <m/>
    <m/>
    <m/>
    <m/>
    <n v="7465.75"/>
    <m/>
    <m/>
  </r>
  <r>
    <x v="6"/>
    <x v="0"/>
    <s v="No"/>
    <e v="#N/A"/>
    <m/>
    <n v="3"/>
    <m/>
    <m/>
    <e v="#N/A"/>
    <s v="160620"/>
    <x v="242"/>
    <x v="141"/>
    <x v="15"/>
    <x v="2"/>
    <m/>
    <m/>
    <m/>
    <m/>
    <n v="500"/>
    <m/>
    <m/>
  </r>
  <r>
    <x v="6"/>
    <x v="0"/>
    <s v="No"/>
    <s v="LLF"/>
    <m/>
    <n v="3"/>
    <m/>
    <m/>
    <s v="Yes"/>
    <s v="160780"/>
    <x v="243"/>
    <x v="142"/>
    <x v="15"/>
    <x v="2"/>
    <m/>
    <m/>
    <m/>
    <m/>
    <n v="4000"/>
    <m/>
    <m/>
  </r>
  <r>
    <x v="6"/>
    <x v="0"/>
    <s v="No"/>
    <e v="#N/A"/>
    <m/>
    <n v="3"/>
    <m/>
    <m/>
    <e v="#N/A"/>
    <s v="160310"/>
    <x v="244"/>
    <x v="141"/>
    <x v="15"/>
    <x v="2"/>
    <m/>
    <m/>
    <m/>
    <m/>
    <n v="250"/>
    <m/>
    <m/>
  </r>
  <r>
    <x v="6"/>
    <x v="0"/>
    <s v="No"/>
    <e v="#N/A"/>
    <m/>
    <n v="3"/>
    <m/>
    <m/>
    <e v="#N/A"/>
    <s v="161330"/>
    <x v="245"/>
    <x v="142"/>
    <x v="15"/>
    <x v="2"/>
    <m/>
    <m/>
    <m/>
    <m/>
    <n v="500"/>
    <m/>
    <m/>
  </r>
  <r>
    <x v="6"/>
    <x v="0"/>
    <s v="No"/>
    <e v="#N/A"/>
    <m/>
    <n v="3"/>
    <m/>
    <m/>
    <e v="#N/A"/>
    <s v="160900"/>
    <x v="246"/>
    <x v="141"/>
    <x v="15"/>
    <x v="2"/>
    <m/>
    <m/>
    <m/>
    <m/>
    <n v="1000"/>
    <m/>
    <m/>
  </r>
  <r>
    <x v="6"/>
    <x v="0"/>
    <s v="No"/>
    <e v="#N/A"/>
    <m/>
    <n v="3"/>
    <m/>
    <m/>
    <e v="#N/A"/>
    <s v="161350"/>
    <x v="247"/>
    <x v="141"/>
    <x v="15"/>
    <x v="2"/>
    <m/>
    <m/>
    <m/>
    <m/>
    <n v="500"/>
    <m/>
    <m/>
  </r>
  <r>
    <x v="6"/>
    <x v="0"/>
    <s v="No"/>
    <e v="#N/A"/>
    <m/>
    <n v="3"/>
    <m/>
    <m/>
    <e v="#N/A"/>
    <s v="162920"/>
    <x v="248"/>
    <x v="141"/>
    <x v="15"/>
    <x v="2"/>
    <m/>
    <m/>
    <m/>
    <m/>
    <n v="0"/>
    <m/>
    <m/>
  </r>
  <r>
    <x v="6"/>
    <x v="0"/>
    <s v="OK"/>
    <e v="#N/A"/>
    <m/>
    <n v="3"/>
    <m/>
    <m/>
    <e v="#N/A"/>
    <s v="161770"/>
    <x v="250"/>
    <x v="144"/>
    <x v="15"/>
    <x v="2"/>
    <m/>
    <m/>
    <m/>
    <m/>
    <n v="2279.75"/>
    <m/>
    <m/>
  </r>
  <r>
    <x v="6"/>
    <x v="0"/>
    <s v="OK"/>
    <s v="LLF"/>
    <m/>
    <n v="3"/>
    <m/>
    <m/>
    <e v="#N/A"/>
    <s v="162960"/>
    <x v="251"/>
    <x v="145"/>
    <x v="15"/>
    <x v="2"/>
    <m/>
    <m/>
    <m/>
    <m/>
    <n v="5000"/>
    <m/>
    <m/>
  </r>
  <r>
    <x v="6"/>
    <x v="0"/>
    <s v="OK"/>
    <e v="#N/A"/>
    <m/>
    <n v="3"/>
    <m/>
    <m/>
    <e v="#N/A"/>
    <s v="170390"/>
    <x v="252"/>
    <x v="146"/>
    <x v="17"/>
    <x v="2"/>
    <m/>
    <m/>
    <m/>
    <m/>
    <n v="6497"/>
    <m/>
    <m/>
  </r>
  <r>
    <x v="6"/>
    <x v="0"/>
    <s v="OK"/>
    <e v="#N/A"/>
    <m/>
    <n v="3"/>
    <m/>
    <m/>
    <e v="#N/A"/>
    <s v="170450"/>
    <x v="253"/>
    <x v="147"/>
    <x v="17"/>
    <x v="2"/>
    <m/>
    <m/>
    <m/>
    <m/>
    <n v="1200"/>
    <m/>
    <m/>
  </r>
  <r>
    <x v="6"/>
    <x v="0"/>
    <s v="No"/>
    <e v="#N/A"/>
    <m/>
    <n v="3"/>
    <m/>
    <m/>
    <e v="#N/A"/>
    <s v="172520"/>
    <x v="254"/>
    <x v="147"/>
    <x v="17"/>
    <x v="2"/>
    <m/>
    <m/>
    <m/>
    <m/>
    <n v="0"/>
    <m/>
    <m/>
  </r>
  <r>
    <x v="6"/>
    <x v="0"/>
    <s v="No"/>
    <e v="#N/A"/>
    <m/>
    <n v="3"/>
    <m/>
    <m/>
    <e v="#N/A"/>
    <s v="170600"/>
    <x v="255"/>
    <x v="148"/>
    <x v="17"/>
    <x v="2"/>
    <m/>
    <m/>
    <m/>
    <m/>
    <n v="0"/>
    <m/>
    <m/>
  </r>
  <r>
    <x v="6"/>
    <x v="0"/>
    <s v="OK"/>
    <e v="#N/A"/>
    <m/>
    <n v="3"/>
    <m/>
    <m/>
    <e v="#N/A"/>
    <s v="171950"/>
    <x v="256"/>
    <x v="148"/>
    <x v="17"/>
    <x v="2"/>
    <m/>
    <m/>
    <m/>
    <m/>
    <n v="549"/>
    <m/>
    <m/>
  </r>
  <r>
    <x v="6"/>
    <x v="0"/>
    <s v="OK"/>
    <e v="#N/A"/>
    <m/>
    <n v="3"/>
    <m/>
    <m/>
    <e v="#N/A"/>
    <s v="171910"/>
    <x v="257"/>
    <x v="148"/>
    <x v="17"/>
    <x v="2"/>
    <m/>
    <m/>
    <m/>
    <m/>
    <n v="5470.75"/>
    <m/>
    <m/>
  </r>
  <r>
    <x v="6"/>
    <x v="0"/>
    <s v="OK"/>
    <e v="#N/A"/>
    <m/>
    <n v="3"/>
    <m/>
    <m/>
    <e v="#N/A"/>
    <s v="170712"/>
    <x v="258"/>
    <x v="149"/>
    <x v="17"/>
    <x v="2"/>
    <m/>
    <m/>
    <m/>
    <m/>
    <n v="250"/>
    <m/>
    <m/>
  </r>
  <r>
    <x v="6"/>
    <x v="0"/>
    <s v="No"/>
    <e v="#N/A"/>
    <m/>
    <n v="3"/>
    <m/>
    <m/>
    <e v="#N/A"/>
    <s v="172030"/>
    <x v="259"/>
    <x v="149"/>
    <x v="17"/>
    <x v="2"/>
    <m/>
    <m/>
    <m/>
    <m/>
    <n v="0"/>
    <m/>
    <m/>
  </r>
  <r>
    <x v="6"/>
    <x v="0"/>
    <s v="OK"/>
    <e v="#N/A"/>
    <m/>
    <n v="3"/>
    <m/>
    <m/>
    <e v="#N/A"/>
    <s v="172510"/>
    <x v="260"/>
    <x v="149"/>
    <x v="17"/>
    <x v="2"/>
    <m/>
    <m/>
    <m/>
    <m/>
    <n v="2750"/>
    <m/>
    <m/>
  </r>
  <r>
    <x v="6"/>
    <x v="0"/>
    <s v="OK"/>
    <e v="#N/A"/>
    <m/>
    <n v="3"/>
    <m/>
    <m/>
    <e v="#N/A"/>
    <s v="170760"/>
    <x v="261"/>
    <x v="150"/>
    <x v="17"/>
    <x v="2"/>
    <m/>
    <m/>
    <m/>
    <m/>
    <n v="500"/>
    <m/>
    <m/>
  </r>
  <r>
    <x v="6"/>
    <x v="0"/>
    <s v="OK"/>
    <e v="#N/A"/>
    <m/>
    <n v="3"/>
    <m/>
    <m/>
    <e v="#N/A"/>
    <s v="172910"/>
    <x v="262"/>
    <x v="150"/>
    <x v="17"/>
    <x v="2"/>
    <m/>
    <m/>
    <m/>
    <m/>
    <n v="1500"/>
    <m/>
    <m/>
  </r>
  <r>
    <x v="6"/>
    <x v="0"/>
    <s v="No"/>
    <e v="#N/A"/>
    <m/>
    <n v="3"/>
    <m/>
    <m/>
    <e v="#N/A"/>
    <s v="171840"/>
    <x v="263"/>
    <x v="150"/>
    <x v="17"/>
    <x v="2"/>
    <m/>
    <m/>
    <m/>
    <m/>
    <n v="800"/>
    <m/>
    <m/>
  </r>
  <r>
    <x v="6"/>
    <x v="0"/>
    <s v="No"/>
    <e v="#N/A"/>
    <m/>
    <n v="3"/>
    <m/>
    <m/>
    <e v="#N/A"/>
    <s v="170840"/>
    <x v="264"/>
    <x v="151"/>
    <x v="17"/>
    <x v="2"/>
    <m/>
    <m/>
    <m/>
    <m/>
    <n v="500"/>
    <m/>
    <m/>
  </r>
  <r>
    <x v="6"/>
    <x v="0"/>
    <s v="No"/>
    <e v="#N/A"/>
    <m/>
    <n v="3"/>
    <m/>
    <m/>
    <e v="#N/A"/>
    <s v="172980"/>
    <x v="265"/>
    <x v="151"/>
    <x v="17"/>
    <x v="2"/>
    <m/>
    <m/>
    <m/>
    <m/>
    <n v="200"/>
    <m/>
    <m/>
  </r>
  <r>
    <x v="6"/>
    <x v="0"/>
    <s v="No"/>
    <e v="#N/A"/>
    <m/>
    <n v="3"/>
    <m/>
    <m/>
    <e v="#N/A"/>
    <s v="170940"/>
    <x v="266"/>
    <x v="151"/>
    <x v="17"/>
    <x v="2"/>
    <m/>
    <m/>
    <m/>
    <m/>
    <n v="100"/>
    <m/>
    <m/>
  </r>
  <r>
    <x v="6"/>
    <x v="0"/>
    <s v="OK"/>
    <s v="LLF"/>
    <m/>
    <n v="3"/>
    <m/>
    <m/>
    <e v="#N/A"/>
    <s v="170880"/>
    <x v="267"/>
    <x v="152"/>
    <x v="17"/>
    <x v="2"/>
    <m/>
    <m/>
    <m/>
    <m/>
    <n v="6600"/>
    <m/>
    <m/>
  </r>
  <r>
    <x v="6"/>
    <x v="0"/>
    <s v="OK"/>
    <e v="#N/A"/>
    <m/>
    <n v="3"/>
    <m/>
    <m/>
    <e v="#N/A"/>
    <s v="171041"/>
    <x v="268"/>
    <x v="147"/>
    <x v="17"/>
    <x v="2"/>
    <m/>
    <m/>
    <m/>
    <m/>
    <n v="1645"/>
    <m/>
    <m/>
  </r>
  <r>
    <x v="6"/>
    <x v="0"/>
    <s v="OK"/>
    <e v="#N/A"/>
    <m/>
    <n v="3"/>
    <m/>
    <m/>
    <e v="#N/A"/>
    <s v="172140"/>
    <x v="269"/>
    <x v="147"/>
    <x v="17"/>
    <x v="2"/>
    <m/>
    <m/>
    <m/>
    <m/>
    <n v="1088"/>
    <m/>
    <m/>
  </r>
  <r>
    <x v="6"/>
    <x v="0"/>
    <s v="No"/>
    <e v="#N/A"/>
    <m/>
    <n v="3"/>
    <m/>
    <m/>
    <e v="#N/A"/>
    <s v="172290"/>
    <x v="270"/>
    <x v="153"/>
    <x v="17"/>
    <x v="2"/>
    <m/>
    <m/>
    <m/>
    <m/>
    <n v="4593.08"/>
    <m/>
    <m/>
  </r>
  <r>
    <x v="6"/>
    <x v="0"/>
    <s v="OK"/>
    <e v="#N/A"/>
    <m/>
    <n v="3"/>
    <m/>
    <m/>
    <e v="#N/A"/>
    <s v="180400"/>
    <x v="271"/>
    <x v="154"/>
    <x v="18"/>
    <x v="2"/>
    <m/>
    <m/>
    <m/>
    <m/>
    <n v="310"/>
    <m/>
    <m/>
  </r>
  <r>
    <x v="6"/>
    <x v="0"/>
    <s v="OK"/>
    <e v="#N/A"/>
    <m/>
    <n v="3"/>
    <m/>
    <m/>
    <e v="#N/A"/>
    <s v="181310"/>
    <x v="277"/>
    <x v="154"/>
    <x v="18"/>
    <x v="2"/>
    <m/>
    <m/>
    <m/>
    <m/>
    <n v="0"/>
    <m/>
    <m/>
  </r>
  <r>
    <x v="6"/>
    <x v="0"/>
    <s v="No"/>
    <e v="#N/A"/>
    <m/>
    <n v="3"/>
    <m/>
    <m/>
    <e v="#N/A"/>
    <s v="181530"/>
    <x v="280"/>
    <x v="154"/>
    <x v="18"/>
    <x v="2"/>
    <m/>
    <m/>
    <m/>
    <m/>
    <n v="5000"/>
    <m/>
    <m/>
  </r>
  <r>
    <x v="6"/>
    <x v="0"/>
    <s v="OK"/>
    <e v="#N/A"/>
    <m/>
    <n v="3"/>
    <m/>
    <m/>
    <e v="#N/A"/>
    <s v="181535"/>
    <x v="281"/>
    <x v="154"/>
    <x v="18"/>
    <x v="2"/>
    <m/>
    <m/>
    <m/>
    <m/>
    <n v="16720.25"/>
    <m/>
    <m/>
  </r>
  <r>
    <x v="6"/>
    <x v="0"/>
    <s v="No"/>
    <e v="#N/A"/>
    <m/>
    <n v="3"/>
    <m/>
    <m/>
    <e v="#N/A"/>
    <s v="181540"/>
    <x v="282"/>
    <x v="154"/>
    <x v="18"/>
    <x v="2"/>
    <m/>
    <m/>
    <m/>
    <m/>
    <n v="1750"/>
    <m/>
    <m/>
  </r>
  <r>
    <x v="6"/>
    <x v="0"/>
    <s v="No"/>
    <e v="#N/A"/>
    <m/>
    <n v="3"/>
    <m/>
    <m/>
    <e v="#N/A"/>
    <s v="180640"/>
    <x v="272"/>
    <x v="155"/>
    <x v="18"/>
    <x v="2"/>
    <m/>
    <m/>
    <m/>
    <m/>
    <n v="0"/>
    <m/>
    <m/>
  </r>
  <r>
    <x v="6"/>
    <x v="0"/>
    <s v="No"/>
    <e v="#N/A"/>
    <m/>
    <n v="3"/>
    <m/>
    <m/>
    <e v="#N/A"/>
    <s v="182590"/>
    <x v="286"/>
    <x v="155"/>
    <x v="18"/>
    <x v="2"/>
    <m/>
    <m/>
    <m/>
    <m/>
    <n v="1841"/>
    <m/>
    <m/>
  </r>
  <r>
    <x v="6"/>
    <x v="0"/>
    <s v="OK"/>
    <e v="#N/A"/>
    <m/>
    <n v="3"/>
    <m/>
    <m/>
    <e v="#N/A"/>
    <s v="180830"/>
    <x v="273"/>
    <x v="156"/>
    <x v="18"/>
    <x v="2"/>
    <m/>
    <m/>
    <m/>
    <m/>
    <n v="0"/>
    <m/>
    <m/>
  </r>
  <r>
    <x v="6"/>
    <x v="0"/>
    <s v="OK"/>
    <e v="#N/A"/>
    <m/>
    <n v="3"/>
    <m/>
    <m/>
    <e v="#N/A"/>
    <s v="180870"/>
    <x v="274"/>
    <x v="157"/>
    <x v="18"/>
    <x v="2"/>
    <m/>
    <m/>
    <m/>
    <m/>
    <n v="5523"/>
    <m/>
    <m/>
  </r>
  <r>
    <x v="6"/>
    <x v="0"/>
    <s v="No"/>
    <e v="#N/A"/>
    <m/>
    <n v="3"/>
    <m/>
    <m/>
    <e v="#N/A"/>
    <s v="181160"/>
    <x v="276"/>
    <x v="154"/>
    <x v="18"/>
    <x v="2"/>
    <m/>
    <m/>
    <m/>
    <m/>
    <n v="7400"/>
    <m/>
    <m/>
  </r>
  <r>
    <x v="6"/>
    <x v="0"/>
    <s v="No"/>
    <e v="#N/A"/>
    <m/>
    <n v="3"/>
    <m/>
    <m/>
    <e v="#N/A"/>
    <s v="181360"/>
    <x v="278"/>
    <x v="158"/>
    <x v="18"/>
    <x v="2"/>
    <m/>
    <m/>
    <m/>
    <m/>
    <n v="1700"/>
    <m/>
    <m/>
  </r>
  <r>
    <x v="6"/>
    <x v="0"/>
    <s v="OK"/>
    <e v="#N/A"/>
    <m/>
    <n v="3"/>
    <m/>
    <m/>
    <e v="#N/A"/>
    <s v="181420"/>
    <x v="279"/>
    <x v="159"/>
    <x v="18"/>
    <x v="2"/>
    <m/>
    <m/>
    <m/>
    <m/>
    <n v="2066.2800000000002"/>
    <m/>
    <m/>
  </r>
  <r>
    <x v="6"/>
    <x v="0"/>
    <s v="OK"/>
    <e v="#N/A"/>
    <m/>
    <n v="3"/>
    <m/>
    <m/>
    <e v="#N/A"/>
    <s v="182490"/>
    <x v="284"/>
    <x v="159"/>
    <x v="18"/>
    <x v="2"/>
    <m/>
    <m/>
    <m/>
    <m/>
    <n v="1848"/>
    <m/>
    <m/>
  </r>
  <r>
    <x v="6"/>
    <x v="0"/>
    <s v="OK"/>
    <e v="#N/A"/>
    <m/>
    <n v="3"/>
    <m/>
    <m/>
    <e v="#N/A"/>
    <s v="182861"/>
    <x v="288"/>
    <x v="159"/>
    <x v="18"/>
    <x v="2"/>
    <m/>
    <m/>
    <m/>
    <m/>
    <n v="1839"/>
    <m/>
    <m/>
  </r>
  <r>
    <x v="6"/>
    <x v="0"/>
    <s v="No"/>
    <e v="#N/A"/>
    <m/>
    <n v="3"/>
    <m/>
    <m/>
    <e v="#N/A"/>
    <s v="182390"/>
    <x v="283"/>
    <x v="160"/>
    <x v="18"/>
    <x v="2"/>
    <m/>
    <m/>
    <m/>
    <m/>
    <n v="600"/>
    <m/>
    <m/>
  </r>
  <r>
    <x v="6"/>
    <x v="0"/>
    <s v="No"/>
    <e v="#N/A"/>
    <m/>
    <n v="3"/>
    <m/>
    <m/>
    <e v="#N/A"/>
    <s v="182571"/>
    <x v="285"/>
    <x v="160"/>
    <x v="18"/>
    <x v="2"/>
    <m/>
    <m/>
    <m/>
    <m/>
    <n v="700"/>
    <m/>
    <m/>
  </r>
  <r>
    <x v="6"/>
    <x v="0"/>
    <s v="OK"/>
    <e v="#N/A"/>
    <m/>
    <n v="3"/>
    <m/>
    <m/>
    <e v="#N/A"/>
    <s v="182610"/>
    <x v="287"/>
    <x v="160"/>
    <x v="18"/>
    <x v="2"/>
    <m/>
    <m/>
    <m/>
    <m/>
    <n v="6052.25"/>
    <m/>
    <m/>
  </r>
  <r>
    <x v="6"/>
    <x v="0"/>
    <s v="No"/>
    <s v="LLF"/>
    <m/>
    <n v="3"/>
    <m/>
    <m/>
    <e v="#N/A"/>
    <s v="202461"/>
    <x v="289"/>
    <x v="161"/>
    <x v="19"/>
    <x v="2"/>
    <m/>
    <m/>
    <m/>
    <m/>
    <n v="4000"/>
    <m/>
    <m/>
  </r>
  <r>
    <x v="6"/>
    <x v="0"/>
    <s v="No"/>
    <e v="#N/A"/>
    <m/>
    <n v="3"/>
    <m/>
    <m/>
    <e v="#N/A"/>
    <s v="200590"/>
    <x v="290"/>
    <x v="162"/>
    <x v="19"/>
    <x v="2"/>
    <m/>
    <m/>
    <m/>
    <m/>
    <n v="1000"/>
    <m/>
    <m/>
  </r>
  <r>
    <x v="6"/>
    <x v="0"/>
    <s v="OK"/>
    <e v="#N/A"/>
    <m/>
    <n v="3"/>
    <m/>
    <m/>
    <e v="#N/A"/>
    <s v="202950"/>
    <x v="291"/>
    <x v="163"/>
    <x v="19"/>
    <x v="2"/>
    <m/>
    <m/>
    <m/>
    <m/>
    <n v="2000"/>
    <m/>
    <m/>
  </r>
  <r>
    <x v="6"/>
    <x v="0"/>
    <s v="OK"/>
    <e v="#N/A"/>
    <m/>
    <n v="3"/>
    <m/>
    <m/>
    <e v="#N/A"/>
    <s v="200941"/>
    <x v="292"/>
    <x v="164"/>
    <x v="19"/>
    <x v="2"/>
    <m/>
    <m/>
    <m/>
    <m/>
    <n v="5222"/>
    <m/>
    <m/>
  </r>
  <r>
    <x v="6"/>
    <x v="0"/>
    <s v="No"/>
    <e v="#N/A"/>
    <m/>
    <n v="3"/>
    <m/>
    <m/>
    <s v="Yes"/>
    <s v="201510"/>
    <x v="293"/>
    <x v="165"/>
    <x v="19"/>
    <x v="2"/>
    <m/>
    <m/>
    <m/>
    <m/>
    <n v="2500"/>
    <m/>
    <m/>
  </r>
  <r>
    <x v="6"/>
    <x v="0"/>
    <s v="No"/>
    <e v="#N/A"/>
    <m/>
    <n v="3"/>
    <m/>
    <m/>
    <e v="#N/A"/>
    <s v="201702"/>
    <x v="294"/>
    <x v="166"/>
    <x v="19"/>
    <x v="2"/>
    <m/>
    <m/>
    <m/>
    <m/>
    <n v="4100"/>
    <m/>
    <m/>
  </r>
  <r>
    <x v="6"/>
    <x v="0"/>
    <s v="OK"/>
    <e v="#N/A"/>
    <m/>
    <n v="3"/>
    <m/>
    <m/>
    <e v="#N/A"/>
    <s v="201680"/>
    <x v="295"/>
    <x v="167"/>
    <x v="19"/>
    <x v="2"/>
    <m/>
    <m/>
    <m/>
    <m/>
    <n v="2250"/>
    <m/>
    <m/>
  </r>
  <r>
    <x v="6"/>
    <x v="0"/>
    <s v="OK"/>
    <s v="LLF"/>
    <m/>
    <n v="3"/>
    <m/>
    <m/>
    <e v="#N/A"/>
    <s v="201712"/>
    <x v="296"/>
    <x v="168"/>
    <x v="19"/>
    <x v="2"/>
    <m/>
    <m/>
    <m/>
    <m/>
    <n v="3841"/>
    <m/>
    <m/>
  </r>
  <r>
    <x v="6"/>
    <x v="0"/>
    <s v="No"/>
    <e v="#N/A"/>
    <m/>
    <n v="3"/>
    <m/>
    <m/>
    <e v="#N/A"/>
    <s v="201700"/>
    <x v="297"/>
    <x v="169"/>
    <x v="19"/>
    <x v="2"/>
    <m/>
    <m/>
    <m/>
    <m/>
    <n v="4000"/>
    <m/>
    <m/>
  </r>
  <r>
    <x v="6"/>
    <x v="0"/>
    <s v="No"/>
    <e v="#N/A"/>
    <m/>
    <n v="3"/>
    <m/>
    <m/>
    <e v="#N/A"/>
    <s v="201701"/>
    <x v="298"/>
    <x v="170"/>
    <x v="19"/>
    <x v="2"/>
    <m/>
    <m/>
    <m/>
    <m/>
    <n v="1500"/>
    <m/>
    <m/>
  </r>
  <r>
    <x v="6"/>
    <x v="0"/>
    <s v="No"/>
    <s v="LLF"/>
    <m/>
    <n v="3"/>
    <m/>
    <m/>
    <e v="#N/A"/>
    <s v="201711"/>
    <x v="300"/>
    <x v="171"/>
    <x v="19"/>
    <x v="2"/>
    <m/>
    <m/>
    <m/>
    <m/>
    <n v="4707"/>
    <m/>
    <m/>
  </r>
  <r>
    <x v="6"/>
    <x v="0"/>
    <s v="OK"/>
    <e v="#N/A"/>
    <m/>
    <n v="3"/>
    <m/>
    <m/>
    <e v="#N/A"/>
    <s v="201713"/>
    <x v="301"/>
    <x v="172"/>
    <x v="19"/>
    <x v="2"/>
    <m/>
    <m/>
    <m/>
    <m/>
    <n v="4000"/>
    <m/>
    <m/>
  </r>
  <r>
    <x v="6"/>
    <x v="0"/>
    <s v="No"/>
    <e v="#N/A"/>
    <m/>
    <n v="3"/>
    <m/>
    <m/>
    <e v="#N/A"/>
    <s v="201730"/>
    <x v="303"/>
    <x v="173"/>
    <x v="19"/>
    <x v="2"/>
    <m/>
    <m/>
    <m/>
    <m/>
    <n v="1250"/>
    <m/>
    <m/>
  </r>
  <r>
    <x v="6"/>
    <x v="0"/>
    <s v="No"/>
    <e v="#N/A"/>
    <m/>
    <n v="3"/>
    <m/>
    <m/>
    <e v="#N/A"/>
    <s v="201740"/>
    <x v="304"/>
    <x v="174"/>
    <x v="19"/>
    <x v="2"/>
    <m/>
    <m/>
    <m/>
    <m/>
    <n v="0"/>
    <m/>
    <m/>
  </r>
  <r>
    <x v="6"/>
    <x v="0"/>
    <s v="No"/>
    <e v="#N/A"/>
    <m/>
    <n v="3"/>
    <m/>
    <m/>
    <e v="#N/A"/>
    <s v="201690"/>
    <x v="305"/>
    <x v="175"/>
    <x v="19"/>
    <x v="2"/>
    <m/>
    <m/>
    <m/>
    <m/>
    <n v="500"/>
    <m/>
    <m/>
  </r>
  <r>
    <x v="6"/>
    <x v="0"/>
    <s v="OK"/>
    <e v="#N/A"/>
    <m/>
    <n v="3"/>
    <m/>
    <m/>
    <e v="#N/A"/>
    <s v="202460"/>
    <x v="306"/>
    <x v="176"/>
    <x v="19"/>
    <x v="2"/>
    <m/>
    <m/>
    <m/>
    <m/>
    <n v="63230"/>
    <m/>
    <m/>
  </r>
  <r>
    <x v="6"/>
    <x v="0"/>
    <s v="No"/>
    <e v="#N/A"/>
    <m/>
    <n v="3"/>
    <m/>
    <m/>
    <e v="#N/A"/>
    <s v="202480"/>
    <x v="307"/>
    <x v="177"/>
    <x v="19"/>
    <x v="2"/>
    <m/>
    <m/>
    <m/>
    <m/>
    <n v="0"/>
    <m/>
    <m/>
  </r>
  <r>
    <x v="6"/>
    <x v="0"/>
    <s v="No"/>
    <e v="#N/A"/>
    <m/>
    <n v="3"/>
    <m/>
    <m/>
    <e v="#N/A"/>
    <s v="202491"/>
    <x v="308"/>
    <x v="178"/>
    <x v="19"/>
    <x v="2"/>
    <m/>
    <m/>
    <m/>
    <m/>
    <n v="750"/>
    <m/>
    <m/>
  </r>
  <r>
    <x v="6"/>
    <x v="0"/>
    <s v="No"/>
    <s v="LLF"/>
    <m/>
    <n v="3"/>
    <m/>
    <m/>
    <e v="#N/A"/>
    <s v="210440"/>
    <x v="309"/>
    <x v="179"/>
    <x v="20"/>
    <x v="2"/>
    <m/>
    <m/>
    <m/>
    <m/>
    <n v="0"/>
    <m/>
    <m/>
  </r>
  <r>
    <x v="6"/>
    <x v="0"/>
    <s v="OK"/>
    <s v="LLF"/>
    <m/>
    <n v="3"/>
    <m/>
    <m/>
    <s v="Yes"/>
    <s v="212130"/>
    <x v="310"/>
    <x v="179"/>
    <x v="20"/>
    <x v="2"/>
    <m/>
    <m/>
    <m/>
    <m/>
    <n v="4348"/>
    <m/>
    <m/>
  </r>
  <r>
    <x v="6"/>
    <x v="0"/>
    <s v="No"/>
    <e v="#N/A"/>
    <m/>
    <n v="3"/>
    <m/>
    <m/>
    <e v="#N/A"/>
    <s v="210460"/>
    <x v="311"/>
    <x v="180"/>
    <x v="20"/>
    <x v="2"/>
    <m/>
    <m/>
    <m/>
    <m/>
    <n v="0"/>
    <m/>
    <m/>
  </r>
  <r>
    <x v="6"/>
    <x v="0"/>
    <s v="No"/>
    <e v="#N/A"/>
    <m/>
    <n v="3"/>
    <m/>
    <m/>
    <e v="#N/A"/>
    <s v="211430"/>
    <x v="312"/>
    <x v="180"/>
    <x v="20"/>
    <x v="2"/>
    <m/>
    <m/>
    <m/>
    <m/>
    <n v="100"/>
    <m/>
    <m/>
  </r>
  <r>
    <x v="6"/>
    <x v="0"/>
    <s v="OK"/>
    <e v="#N/A"/>
    <m/>
    <n v="3"/>
    <m/>
    <m/>
    <e v="#N/A"/>
    <s v="210630"/>
    <x v="313"/>
    <x v="181"/>
    <x v="20"/>
    <x v="2"/>
    <m/>
    <m/>
    <m/>
    <m/>
    <n v="1922"/>
    <m/>
    <m/>
  </r>
  <r>
    <x v="6"/>
    <x v="0"/>
    <s v="No"/>
    <e v="#N/A"/>
    <m/>
    <n v="3"/>
    <m/>
    <m/>
    <e v="#N/A"/>
    <s v="211120"/>
    <x v="314"/>
    <x v="181"/>
    <x v="20"/>
    <x v="2"/>
    <m/>
    <m/>
    <m/>
    <m/>
    <n v="500"/>
    <m/>
    <m/>
  </r>
  <r>
    <x v="6"/>
    <x v="0"/>
    <s v="No"/>
    <e v="#N/A"/>
    <m/>
    <n v="3"/>
    <m/>
    <m/>
    <e v="#N/A"/>
    <s v="210730"/>
    <x v="315"/>
    <x v="182"/>
    <x v="20"/>
    <x v="2"/>
    <m/>
    <m/>
    <m/>
    <m/>
    <n v="0"/>
    <m/>
    <m/>
  </r>
  <r>
    <x v="6"/>
    <x v="0"/>
    <s v="No"/>
    <e v="#N/A"/>
    <m/>
    <n v="3"/>
    <m/>
    <m/>
    <e v="#N/A"/>
    <s v="212070"/>
    <x v="316"/>
    <x v="182"/>
    <x v="20"/>
    <x v="2"/>
    <m/>
    <m/>
    <m/>
    <m/>
    <n v="0"/>
    <m/>
    <m/>
  </r>
  <r>
    <x v="6"/>
    <x v="0"/>
    <s v="No"/>
    <e v="#N/A"/>
    <m/>
    <n v="3"/>
    <m/>
    <m/>
    <e v="#N/A"/>
    <s v="212890"/>
    <x v="317"/>
    <x v="182"/>
    <x v="20"/>
    <x v="2"/>
    <m/>
    <m/>
    <m/>
    <m/>
    <n v="100"/>
    <m/>
    <m/>
  </r>
  <r>
    <x v="6"/>
    <x v="0"/>
    <s v="OK"/>
    <e v="#N/A"/>
    <m/>
    <n v="3"/>
    <m/>
    <m/>
    <e v="#N/A"/>
    <s v="210950"/>
    <x v="318"/>
    <x v="183"/>
    <x v="20"/>
    <x v="2"/>
    <m/>
    <m/>
    <m/>
    <m/>
    <n v="0"/>
    <m/>
    <m/>
  </r>
  <r>
    <x v="6"/>
    <x v="0"/>
    <s v="OK"/>
    <e v="#N/A"/>
    <m/>
    <n v="3"/>
    <m/>
    <m/>
    <e v="#N/A"/>
    <s v="212320"/>
    <x v="319"/>
    <x v="183"/>
    <x v="20"/>
    <x v="2"/>
    <m/>
    <m/>
    <m/>
    <m/>
    <n v="6000"/>
    <m/>
    <m/>
  </r>
  <r>
    <x v="6"/>
    <x v="0"/>
    <s v="OK"/>
    <e v="#N/A"/>
    <m/>
    <n v="3"/>
    <m/>
    <m/>
    <e v="#N/A"/>
    <s v="212361"/>
    <x v="320"/>
    <x v="183"/>
    <x v="20"/>
    <x v="2"/>
    <m/>
    <m/>
    <m/>
    <m/>
    <n v="420"/>
    <m/>
    <m/>
  </r>
  <r>
    <x v="6"/>
    <x v="0"/>
    <s v="No"/>
    <e v="#N/A"/>
    <m/>
    <n v="3"/>
    <m/>
    <m/>
    <e v="#N/A"/>
    <s v="211830"/>
    <x v="321"/>
    <x v="184"/>
    <x v="20"/>
    <x v="2"/>
    <m/>
    <m/>
    <m/>
    <m/>
    <n v="500"/>
    <m/>
    <m/>
  </r>
  <r>
    <x v="6"/>
    <x v="0"/>
    <s v="No"/>
    <e v="#N/A"/>
    <m/>
    <n v="3"/>
    <m/>
    <m/>
    <e v="#N/A"/>
    <s v="212570"/>
    <x v="322"/>
    <x v="184"/>
    <x v="20"/>
    <x v="2"/>
    <m/>
    <m/>
    <m/>
    <m/>
    <n v="0"/>
    <m/>
    <m/>
  </r>
  <r>
    <x v="6"/>
    <x v="0"/>
    <s v="OK"/>
    <e v="#N/A"/>
    <m/>
    <n v="3"/>
    <m/>
    <m/>
    <e v="#N/A"/>
    <s v="211930"/>
    <x v="323"/>
    <x v="181"/>
    <x v="20"/>
    <x v="2"/>
    <m/>
    <m/>
    <m/>
    <m/>
    <n v="1000"/>
    <m/>
    <m/>
  </r>
  <r>
    <x v="6"/>
    <x v="0"/>
    <s v="OK"/>
    <e v="#N/A"/>
    <m/>
    <n v="3"/>
    <m/>
    <m/>
    <e v="#N/A"/>
    <s v="211970"/>
    <x v="324"/>
    <x v="184"/>
    <x v="20"/>
    <x v="2"/>
    <m/>
    <m/>
    <m/>
    <m/>
    <n v="1558.75"/>
    <m/>
    <m/>
  </r>
  <r>
    <x v="6"/>
    <x v="0"/>
    <s v="No"/>
    <e v="#N/A"/>
    <m/>
    <n v="3"/>
    <m/>
    <m/>
    <e v="#N/A"/>
    <s v="212000"/>
    <x v="325"/>
    <x v="181"/>
    <x v="20"/>
    <x v="2"/>
    <m/>
    <m/>
    <m/>
    <m/>
    <n v="0"/>
    <m/>
    <m/>
  </r>
  <r>
    <x v="6"/>
    <x v="0"/>
    <s v="No"/>
    <e v="#N/A"/>
    <m/>
    <n v="3"/>
    <m/>
    <m/>
    <e v="#N/A"/>
    <s v="213000"/>
    <x v="326"/>
    <x v="181"/>
    <x v="20"/>
    <x v="2"/>
    <m/>
    <m/>
    <m/>
    <m/>
    <n v="0"/>
    <m/>
    <m/>
  </r>
  <r>
    <x v="6"/>
    <x v="0"/>
    <s v="No"/>
    <e v="#N/A"/>
    <m/>
    <n v="3"/>
    <m/>
    <m/>
    <e v="#N/A"/>
    <s v="212450"/>
    <x v="327"/>
    <x v="181"/>
    <x v="20"/>
    <x v="2"/>
    <m/>
    <m/>
    <m/>
    <m/>
    <n v="800"/>
    <m/>
    <m/>
  </r>
  <r>
    <x v="6"/>
    <x v="0"/>
    <s v="No"/>
    <e v="#N/A"/>
    <m/>
    <n v="3"/>
    <m/>
    <m/>
    <e v="#N/A"/>
    <s v="212630"/>
    <x v="328"/>
    <x v="181"/>
    <x v="20"/>
    <x v="2"/>
    <m/>
    <m/>
    <m/>
    <m/>
    <n v="0"/>
    <m/>
    <m/>
  </r>
  <r>
    <x v="6"/>
    <x v="0"/>
    <s v="No"/>
    <e v="#N/A"/>
    <m/>
    <n v="3"/>
    <m/>
    <m/>
    <e v="#N/A"/>
    <s v="213020"/>
    <x v="329"/>
    <x v="185"/>
    <x v="20"/>
    <x v="2"/>
    <m/>
    <m/>
    <m/>
    <m/>
    <n v="6000"/>
    <m/>
    <m/>
  </r>
  <r>
    <x v="6"/>
    <x v="0"/>
    <s v="No"/>
    <e v="#N/A"/>
    <m/>
    <n v="3"/>
    <m/>
    <m/>
    <e v="#N/A"/>
    <s v="210540"/>
    <x v="330"/>
    <x v="186"/>
    <x v="20"/>
    <x v="2"/>
    <m/>
    <m/>
    <m/>
    <m/>
    <n v="4500"/>
    <m/>
    <m/>
  </r>
  <r>
    <x v="6"/>
    <x v="0"/>
    <s v="No"/>
    <e v="#N/A"/>
    <m/>
    <n v="3"/>
    <m/>
    <m/>
    <e v="#N/A"/>
    <s v="211921"/>
    <x v="331"/>
    <x v="186"/>
    <x v="20"/>
    <x v="2"/>
    <m/>
    <m/>
    <m/>
    <m/>
    <n v="1588.42"/>
    <m/>
    <m/>
  </r>
  <r>
    <x v="6"/>
    <x v="0"/>
    <s v="OK"/>
    <e v="#N/A"/>
    <m/>
    <n v="3"/>
    <m/>
    <m/>
    <e v="#N/A"/>
    <s v="212380"/>
    <x v="332"/>
    <x v="186"/>
    <x v="20"/>
    <x v="2"/>
    <m/>
    <m/>
    <m/>
    <m/>
    <n v="250"/>
    <m/>
    <m/>
  </r>
  <r>
    <x v="6"/>
    <x v="0"/>
    <s v="OK"/>
    <e v="#N/A"/>
    <m/>
    <n v="3"/>
    <m/>
    <m/>
    <e v="#N/A"/>
    <s v="210690"/>
    <x v="333"/>
    <x v="187"/>
    <x v="20"/>
    <x v="2"/>
    <m/>
    <m/>
    <m/>
    <m/>
    <n v="4873"/>
    <m/>
    <m/>
  </r>
  <r>
    <x v="6"/>
    <x v="0"/>
    <s v="OK"/>
    <e v="#N/A"/>
    <m/>
    <n v="4"/>
    <m/>
    <m/>
    <e v="#N/A"/>
    <s v="030480"/>
    <x v="0"/>
    <x v="0"/>
    <x v="0"/>
    <x v="0"/>
    <m/>
    <m/>
    <m/>
    <m/>
    <n v="956"/>
    <m/>
    <m/>
  </r>
  <r>
    <x v="6"/>
    <x v="0"/>
    <s v="OK"/>
    <e v="#N/A"/>
    <m/>
    <n v="4"/>
    <m/>
    <m/>
    <e v="#N/A"/>
    <s v="032500"/>
    <x v="1"/>
    <x v="0"/>
    <x v="0"/>
    <x v="0"/>
    <m/>
    <m/>
    <m/>
    <m/>
    <n v="5488"/>
    <m/>
    <m/>
  </r>
  <r>
    <x v="6"/>
    <x v="0"/>
    <s v="OK"/>
    <e v="#N/A"/>
    <m/>
    <n v="4"/>
    <m/>
    <m/>
    <e v="#N/A"/>
    <s v="031050"/>
    <x v="2"/>
    <x v="1"/>
    <x v="0"/>
    <x v="0"/>
    <m/>
    <m/>
    <m/>
    <m/>
    <n v="11000"/>
    <m/>
    <m/>
  </r>
  <r>
    <x v="6"/>
    <x v="0"/>
    <s v="OK"/>
    <e v="#N/A"/>
    <m/>
    <n v="4"/>
    <m/>
    <m/>
    <e v="#N/A"/>
    <s v="031060"/>
    <x v="3"/>
    <x v="1"/>
    <x v="0"/>
    <x v="0"/>
    <m/>
    <m/>
    <m/>
    <m/>
    <n v="0"/>
    <m/>
    <m/>
  </r>
  <r>
    <x v="6"/>
    <x v="0"/>
    <s v="OK"/>
    <e v="#N/A"/>
    <m/>
    <n v="4"/>
    <m/>
    <m/>
    <e v="#N/A"/>
    <s v="031620"/>
    <x v="4"/>
    <x v="1"/>
    <x v="0"/>
    <x v="0"/>
    <m/>
    <m/>
    <m/>
    <m/>
    <n v="3338"/>
    <m/>
    <m/>
  </r>
  <r>
    <x v="6"/>
    <x v="0"/>
    <s v="OK"/>
    <e v="#N/A"/>
    <m/>
    <n v="4"/>
    <m/>
    <m/>
    <e v="#N/A"/>
    <s v="031851"/>
    <x v="5"/>
    <x v="1"/>
    <x v="0"/>
    <x v="0"/>
    <m/>
    <m/>
    <m/>
    <m/>
    <n v="617.75"/>
    <m/>
    <m/>
  </r>
  <r>
    <x v="6"/>
    <x v="0"/>
    <s v="OK"/>
    <e v="#N/A"/>
    <m/>
    <n v="4"/>
    <m/>
    <m/>
    <e v="#N/A"/>
    <s v="032020"/>
    <x v="6"/>
    <x v="1"/>
    <x v="0"/>
    <x v="0"/>
    <m/>
    <m/>
    <m/>
    <m/>
    <n v="4098"/>
    <m/>
    <m/>
  </r>
  <r>
    <x v="6"/>
    <x v="0"/>
    <s v="OK"/>
    <e v="#N/A"/>
    <m/>
    <n v="4"/>
    <m/>
    <m/>
    <e v="#N/A"/>
    <s v="031901"/>
    <x v="7"/>
    <x v="2"/>
    <x v="0"/>
    <x v="0"/>
    <m/>
    <m/>
    <m/>
    <m/>
    <n v="4800"/>
    <m/>
    <m/>
  </r>
  <r>
    <x v="6"/>
    <x v="0"/>
    <s v="No"/>
    <e v="#N/A"/>
    <m/>
    <n v="4"/>
    <m/>
    <m/>
    <e v="#N/A"/>
    <s v="032621"/>
    <x v="8"/>
    <x v="3"/>
    <x v="0"/>
    <x v="0"/>
    <m/>
    <m/>
    <m/>
    <m/>
    <n v="13500"/>
    <m/>
    <m/>
  </r>
  <r>
    <x v="6"/>
    <x v="0"/>
    <s v="No"/>
    <e v="#N/A"/>
    <m/>
    <n v="4"/>
    <m/>
    <m/>
    <e v="#N/A"/>
    <s v="032880"/>
    <x v="9"/>
    <x v="2"/>
    <x v="0"/>
    <x v="0"/>
    <m/>
    <m/>
    <m/>
    <m/>
    <n v="2250"/>
    <m/>
    <m/>
  </r>
  <r>
    <x v="6"/>
    <x v="0"/>
    <s v="OK"/>
    <e v="#N/A"/>
    <m/>
    <n v="4"/>
    <m/>
    <m/>
    <e v="#N/A"/>
    <s v="091081"/>
    <x v="10"/>
    <x v="4"/>
    <x v="1"/>
    <x v="0"/>
    <m/>
    <m/>
    <m/>
    <m/>
    <n v="350"/>
    <m/>
    <m/>
  </r>
  <r>
    <x v="6"/>
    <x v="0"/>
    <s v="No"/>
    <e v="#N/A"/>
    <m/>
    <n v="4"/>
    <m/>
    <m/>
    <e v="#N/A"/>
    <s v="091670"/>
    <x v="11"/>
    <x v="4"/>
    <x v="1"/>
    <x v="0"/>
    <m/>
    <m/>
    <m/>
    <m/>
    <n v="200"/>
    <m/>
    <m/>
  </r>
  <r>
    <x v="6"/>
    <x v="0"/>
    <s v="No"/>
    <e v="#N/A"/>
    <m/>
    <n v="4"/>
    <m/>
    <m/>
    <e v="#N/A"/>
    <s v="091290"/>
    <x v="12"/>
    <x v="5"/>
    <x v="1"/>
    <x v="0"/>
    <m/>
    <m/>
    <m/>
    <m/>
    <n v="0"/>
    <m/>
    <m/>
  </r>
  <r>
    <x v="6"/>
    <x v="0"/>
    <s v="OK"/>
    <e v="#N/A"/>
    <m/>
    <n v="4"/>
    <m/>
    <m/>
    <e v="#N/A"/>
    <s v="091291"/>
    <x v="334"/>
    <x v="5"/>
    <x v="1"/>
    <x v="0"/>
    <m/>
    <m/>
    <m/>
    <m/>
    <n v="0"/>
    <m/>
    <m/>
  </r>
  <r>
    <x v="6"/>
    <x v="0"/>
    <s v="OK"/>
    <e v="#N/A"/>
    <m/>
    <n v="4"/>
    <m/>
    <m/>
    <e v="#N/A"/>
    <s v="091292"/>
    <x v="335"/>
    <x v="5"/>
    <x v="1"/>
    <x v="0"/>
    <m/>
    <m/>
    <m/>
    <m/>
    <n v="0"/>
    <m/>
    <m/>
  </r>
  <r>
    <x v="6"/>
    <x v="0"/>
    <s v="No"/>
    <e v="#N/A"/>
    <m/>
    <n v="4"/>
    <m/>
    <m/>
    <e v="#N/A"/>
    <s v="091293"/>
    <x v="336"/>
    <x v="5"/>
    <x v="1"/>
    <x v="0"/>
    <m/>
    <m/>
    <m/>
    <m/>
    <n v="0"/>
    <m/>
    <m/>
  </r>
  <r>
    <x v="6"/>
    <x v="0"/>
    <s v="OK"/>
    <e v="#N/A"/>
    <m/>
    <n v="4"/>
    <m/>
    <m/>
    <e v="#N/A"/>
    <s v="091294"/>
    <x v="337"/>
    <x v="5"/>
    <x v="1"/>
    <x v="0"/>
    <m/>
    <m/>
    <m/>
    <m/>
    <n v="0"/>
    <m/>
    <m/>
  </r>
  <r>
    <x v="6"/>
    <x v="0"/>
    <s v="No"/>
    <e v="#N/A"/>
    <m/>
    <n v="4"/>
    <m/>
    <m/>
    <s v="Yes"/>
    <s v="091340"/>
    <x v="13"/>
    <x v="6"/>
    <x v="1"/>
    <x v="0"/>
    <m/>
    <m/>
    <m/>
    <m/>
    <n v="0"/>
    <m/>
    <m/>
  </r>
  <r>
    <x v="6"/>
    <x v="0"/>
    <s v="OK"/>
    <e v="#N/A"/>
    <m/>
    <n v="4"/>
    <m/>
    <m/>
    <e v="#N/A"/>
    <s v="091390"/>
    <x v="14"/>
    <x v="6"/>
    <x v="1"/>
    <x v="0"/>
    <m/>
    <m/>
    <m/>
    <m/>
    <n v="3605"/>
    <m/>
    <m/>
  </r>
  <r>
    <x v="6"/>
    <x v="0"/>
    <s v="No"/>
    <e v="#N/A"/>
    <m/>
    <n v="4"/>
    <m/>
    <m/>
    <e v="#N/A"/>
    <s v="091460"/>
    <x v="15"/>
    <x v="7"/>
    <x v="1"/>
    <x v="0"/>
    <m/>
    <m/>
    <m/>
    <m/>
    <n v="825"/>
    <m/>
    <m/>
  </r>
  <r>
    <x v="6"/>
    <x v="0"/>
    <s v="No"/>
    <e v="#N/A"/>
    <m/>
    <n v="4"/>
    <m/>
    <m/>
    <e v="#N/A"/>
    <s v="091940"/>
    <x v="16"/>
    <x v="7"/>
    <x v="1"/>
    <x v="0"/>
    <m/>
    <m/>
    <m/>
    <m/>
    <n v="0"/>
    <m/>
    <m/>
  </r>
  <r>
    <x v="6"/>
    <x v="0"/>
    <s v="OK"/>
    <e v="#N/A"/>
    <m/>
    <n v="4"/>
    <m/>
    <m/>
    <e v="#N/A"/>
    <s v="091580"/>
    <x v="17"/>
    <x v="7"/>
    <x v="1"/>
    <x v="0"/>
    <m/>
    <m/>
    <m/>
    <m/>
    <n v="500"/>
    <m/>
    <m/>
  </r>
  <r>
    <x v="6"/>
    <x v="0"/>
    <s v="No"/>
    <e v="#N/A"/>
    <m/>
    <n v="4"/>
    <m/>
    <m/>
    <e v="#N/A"/>
    <s v="091950"/>
    <x v="18"/>
    <x v="8"/>
    <x v="1"/>
    <x v="0"/>
    <m/>
    <m/>
    <m/>
    <m/>
    <n v="506.92"/>
    <m/>
    <m/>
  </r>
  <r>
    <x v="6"/>
    <x v="0"/>
    <s v="OK"/>
    <e v="#N/A"/>
    <m/>
    <n v="4"/>
    <m/>
    <m/>
    <s v="Yes"/>
    <s v="091551"/>
    <x v="19"/>
    <x v="8"/>
    <x v="1"/>
    <x v="0"/>
    <m/>
    <m/>
    <m/>
    <m/>
    <n v="7526"/>
    <m/>
    <m/>
  </r>
  <r>
    <x v="6"/>
    <x v="0"/>
    <s v="OK"/>
    <e v="#N/A"/>
    <m/>
    <n v="4"/>
    <m/>
    <m/>
    <e v="#N/A"/>
    <s v="092900"/>
    <x v="20"/>
    <x v="8"/>
    <x v="1"/>
    <x v="0"/>
    <m/>
    <m/>
    <m/>
    <m/>
    <n v="1267"/>
    <m/>
    <m/>
  </r>
  <r>
    <x v="6"/>
    <x v="0"/>
    <s v="OK"/>
    <e v="#N/A"/>
    <m/>
    <n v="4"/>
    <m/>
    <m/>
    <e v="#N/A"/>
    <s v="091920"/>
    <x v="21"/>
    <x v="9"/>
    <x v="1"/>
    <x v="0"/>
    <m/>
    <m/>
    <m/>
    <m/>
    <n v="5923.83"/>
    <m/>
    <m/>
  </r>
  <r>
    <x v="6"/>
    <x v="0"/>
    <s v="OK"/>
    <e v="#N/A"/>
    <m/>
    <n v="4"/>
    <m/>
    <m/>
    <e v="#N/A"/>
    <s v="091990"/>
    <x v="22"/>
    <x v="6"/>
    <x v="1"/>
    <x v="0"/>
    <m/>
    <m/>
    <m/>
    <m/>
    <n v="2211"/>
    <m/>
    <m/>
  </r>
  <r>
    <x v="6"/>
    <x v="0"/>
    <s v="OK"/>
    <e v="#N/A"/>
    <m/>
    <n v="4"/>
    <m/>
    <m/>
    <e v="#N/A"/>
    <s v="092061"/>
    <x v="23"/>
    <x v="10"/>
    <x v="1"/>
    <x v="0"/>
    <m/>
    <m/>
    <m/>
    <m/>
    <n v="0"/>
    <m/>
    <m/>
  </r>
  <r>
    <x v="6"/>
    <x v="0"/>
    <s v="OK"/>
    <e v="#N/A"/>
    <m/>
    <n v="4"/>
    <m/>
    <m/>
    <e v="#N/A"/>
    <s v="092250"/>
    <x v="24"/>
    <x v="4"/>
    <x v="1"/>
    <x v="0"/>
    <m/>
    <m/>
    <m/>
    <m/>
    <n v="3488"/>
    <m/>
    <m/>
  </r>
  <r>
    <x v="6"/>
    <x v="0"/>
    <s v="OK"/>
    <e v="#N/A"/>
    <m/>
    <n v="4"/>
    <m/>
    <m/>
    <e v="#N/A"/>
    <s v="092260"/>
    <x v="25"/>
    <x v="5"/>
    <x v="1"/>
    <x v="0"/>
    <m/>
    <m/>
    <m/>
    <m/>
    <n v="1696"/>
    <m/>
    <m/>
  </r>
  <r>
    <x v="6"/>
    <x v="0"/>
    <s v="OK"/>
    <e v="#N/A"/>
    <m/>
    <n v="4"/>
    <m/>
    <m/>
    <e v="#N/A"/>
    <s v="092470"/>
    <x v="26"/>
    <x v="10"/>
    <x v="1"/>
    <x v="0"/>
    <m/>
    <m/>
    <m/>
    <m/>
    <n v="4427"/>
    <m/>
    <m/>
  </r>
  <r>
    <x v="6"/>
    <x v="0"/>
    <s v="OK"/>
    <e v="#N/A"/>
    <m/>
    <n v="4"/>
    <m/>
    <m/>
    <s v="Yes"/>
    <s v="092881"/>
    <x v="27"/>
    <x v="11"/>
    <x v="1"/>
    <x v="0"/>
    <m/>
    <m/>
    <m/>
    <m/>
    <n v="3250"/>
    <m/>
    <m/>
  </r>
  <r>
    <x v="6"/>
    <x v="0"/>
    <s v="OK"/>
    <e v="#N/A"/>
    <m/>
    <n v="4"/>
    <m/>
    <m/>
    <e v="#N/A"/>
    <s v="100660"/>
    <x v="28"/>
    <x v="12"/>
    <x v="2"/>
    <x v="0"/>
    <m/>
    <m/>
    <m/>
    <m/>
    <n v="7576"/>
    <m/>
    <m/>
  </r>
  <r>
    <x v="6"/>
    <x v="0"/>
    <s v="OK"/>
    <s v="LLF"/>
    <m/>
    <n v="4"/>
    <m/>
    <m/>
    <s v="Yes"/>
    <s v="100680"/>
    <x v="29"/>
    <x v="13"/>
    <x v="2"/>
    <x v="0"/>
    <m/>
    <m/>
    <m/>
    <m/>
    <n v="35706"/>
    <m/>
    <m/>
  </r>
  <r>
    <x v="6"/>
    <x v="0"/>
    <s v="OK"/>
    <s v="LLF"/>
    <m/>
    <n v="4"/>
    <m/>
    <m/>
    <s v="Yes"/>
    <s v="100681"/>
    <x v="30"/>
    <x v="14"/>
    <x v="2"/>
    <x v="0"/>
    <m/>
    <m/>
    <m/>
    <m/>
    <n v="11342"/>
    <m/>
    <m/>
  </r>
  <r>
    <x v="6"/>
    <x v="0"/>
    <s v="No"/>
    <e v="#N/A"/>
    <m/>
    <n v="4"/>
    <m/>
    <m/>
    <e v="#N/A"/>
    <s v="100790"/>
    <x v="31"/>
    <x v="15"/>
    <x v="2"/>
    <x v="0"/>
    <m/>
    <m/>
    <m/>
    <m/>
    <n v="5344"/>
    <m/>
    <m/>
  </r>
  <r>
    <x v="6"/>
    <x v="0"/>
    <s v="OK"/>
    <e v="#N/A"/>
    <m/>
    <n v="4"/>
    <m/>
    <m/>
    <e v="#N/A"/>
    <s v="100791"/>
    <x v="32"/>
    <x v="16"/>
    <x v="2"/>
    <x v="0"/>
    <m/>
    <m/>
    <m/>
    <m/>
    <n v="5706.25"/>
    <m/>
    <m/>
  </r>
  <r>
    <x v="6"/>
    <x v="0"/>
    <s v="OK"/>
    <e v="#N/A"/>
    <m/>
    <n v="4"/>
    <m/>
    <m/>
    <e v="#N/A"/>
    <s v="101800"/>
    <x v="33"/>
    <x v="17"/>
    <x v="2"/>
    <x v="0"/>
    <m/>
    <m/>
    <m/>
    <m/>
    <n v="4320"/>
    <m/>
    <m/>
  </r>
  <r>
    <x v="6"/>
    <x v="0"/>
    <s v="OK"/>
    <e v="#N/A"/>
    <m/>
    <n v="4"/>
    <m/>
    <m/>
    <e v="#N/A"/>
    <s v="102100"/>
    <x v="34"/>
    <x v="18"/>
    <x v="2"/>
    <x v="0"/>
    <m/>
    <m/>
    <m/>
    <m/>
    <n v="7105"/>
    <m/>
    <m/>
  </r>
  <r>
    <x v="6"/>
    <x v="0"/>
    <s v="OK"/>
    <e v="#N/A"/>
    <m/>
    <n v="4"/>
    <m/>
    <m/>
    <e v="#N/A"/>
    <s v="100490"/>
    <x v="35"/>
    <x v="19"/>
    <x v="2"/>
    <x v="0"/>
    <m/>
    <m/>
    <m/>
    <m/>
    <n v="4028"/>
    <m/>
    <m/>
  </r>
  <r>
    <x v="6"/>
    <x v="0"/>
    <s v="No"/>
    <e v="#N/A"/>
    <m/>
    <n v="4"/>
    <m/>
    <m/>
    <e v="#N/A"/>
    <s v="102300"/>
    <x v="36"/>
    <x v="12"/>
    <x v="2"/>
    <x v="0"/>
    <m/>
    <m/>
    <m/>
    <m/>
    <n v="1917"/>
    <m/>
    <m/>
  </r>
  <r>
    <x v="6"/>
    <x v="0"/>
    <s v="OK"/>
    <e v="#N/A"/>
    <m/>
    <n v="4"/>
    <m/>
    <m/>
    <e v="#N/A"/>
    <s v="112180"/>
    <x v="37"/>
    <x v="20"/>
    <x v="3"/>
    <x v="0"/>
    <m/>
    <m/>
    <m/>
    <m/>
    <n v="6353"/>
    <m/>
    <m/>
  </r>
  <r>
    <x v="6"/>
    <x v="0"/>
    <s v="OK"/>
    <e v="#N/A"/>
    <m/>
    <n v="4"/>
    <m/>
    <m/>
    <e v="#N/A"/>
    <s v="112211"/>
    <x v="38"/>
    <x v="21"/>
    <x v="3"/>
    <x v="0"/>
    <m/>
    <m/>
    <m/>
    <m/>
    <n v="5861"/>
    <m/>
    <m/>
  </r>
  <r>
    <x v="6"/>
    <x v="0"/>
    <s v="OK"/>
    <e v="#N/A"/>
    <m/>
    <n v="4"/>
    <m/>
    <m/>
    <e v="#N/A"/>
    <s v="112191"/>
    <x v="39"/>
    <x v="22"/>
    <x v="3"/>
    <x v="0"/>
    <m/>
    <m/>
    <m/>
    <m/>
    <n v="5079"/>
    <m/>
    <m/>
  </r>
  <r>
    <x v="6"/>
    <x v="0"/>
    <s v="OK"/>
    <e v="#N/A"/>
    <m/>
    <n v="4"/>
    <m/>
    <m/>
    <e v="#N/A"/>
    <s v="112200"/>
    <x v="40"/>
    <x v="23"/>
    <x v="3"/>
    <x v="0"/>
    <m/>
    <m/>
    <m/>
    <m/>
    <n v="7589"/>
    <m/>
    <m/>
  </r>
  <r>
    <x v="6"/>
    <x v="0"/>
    <s v="OK"/>
    <e v="#N/A"/>
    <m/>
    <n v="4"/>
    <m/>
    <m/>
    <s v="Yes"/>
    <s v="112210"/>
    <x v="41"/>
    <x v="24"/>
    <x v="3"/>
    <x v="0"/>
    <m/>
    <m/>
    <m/>
    <m/>
    <n v="20000"/>
    <m/>
    <m/>
  </r>
  <r>
    <x v="6"/>
    <x v="0"/>
    <s v="No"/>
    <e v="#N/A"/>
    <m/>
    <n v="4"/>
    <m/>
    <m/>
    <e v="#N/A"/>
    <s v="112220"/>
    <x v="42"/>
    <x v="25"/>
    <x v="3"/>
    <x v="0"/>
    <m/>
    <m/>
    <m/>
    <m/>
    <n v="8383.67"/>
    <m/>
    <m/>
  </r>
  <r>
    <x v="6"/>
    <x v="0"/>
    <s v="OK"/>
    <e v="#N/A"/>
    <m/>
    <n v="4"/>
    <m/>
    <m/>
    <e v="#N/A"/>
    <s v="112230"/>
    <x v="43"/>
    <x v="26"/>
    <x v="3"/>
    <x v="0"/>
    <m/>
    <m/>
    <m/>
    <m/>
    <n v="5569"/>
    <m/>
    <m/>
  </r>
  <r>
    <x v="6"/>
    <x v="0"/>
    <s v="OK"/>
    <e v="#N/A"/>
    <m/>
    <n v="4"/>
    <m/>
    <m/>
    <e v="#N/A"/>
    <s v="112240"/>
    <x v="44"/>
    <x v="27"/>
    <x v="3"/>
    <x v="0"/>
    <m/>
    <m/>
    <m/>
    <m/>
    <n v="7052"/>
    <m/>
    <m/>
  </r>
  <r>
    <x v="6"/>
    <x v="0"/>
    <s v="OK"/>
    <e v="#N/A"/>
    <m/>
    <n v="4"/>
    <m/>
    <m/>
    <e v="#N/A"/>
    <s v="110040"/>
    <x v="45"/>
    <x v="28"/>
    <x v="3"/>
    <x v="0"/>
    <m/>
    <m/>
    <m/>
    <m/>
    <n v="2583"/>
    <m/>
    <m/>
  </r>
  <r>
    <x v="6"/>
    <x v="0"/>
    <s v="OK"/>
    <e v="#N/A"/>
    <m/>
    <n v="4"/>
    <m/>
    <m/>
    <e v="#N/A"/>
    <s v="110531"/>
    <x v="46"/>
    <x v="29"/>
    <x v="3"/>
    <x v="0"/>
    <m/>
    <m/>
    <m/>
    <m/>
    <n v="4773.42"/>
    <m/>
    <m/>
  </r>
  <r>
    <x v="6"/>
    <x v="0"/>
    <s v="OK"/>
    <e v="#N/A"/>
    <m/>
    <n v="4"/>
    <m/>
    <m/>
    <e v="#N/A"/>
    <s v="110750"/>
    <x v="47"/>
    <x v="30"/>
    <x v="3"/>
    <x v="0"/>
    <m/>
    <m/>
    <m/>
    <m/>
    <n v="5800"/>
    <m/>
    <m/>
  </r>
  <r>
    <x v="6"/>
    <x v="0"/>
    <s v="No"/>
    <e v="#N/A"/>
    <m/>
    <n v="4"/>
    <m/>
    <m/>
    <e v="#N/A"/>
    <s v="110740"/>
    <x v="48"/>
    <x v="31"/>
    <x v="3"/>
    <x v="0"/>
    <m/>
    <m/>
    <m/>
    <m/>
    <n v="2000"/>
    <m/>
    <m/>
  </r>
  <r>
    <x v="6"/>
    <x v="0"/>
    <s v="OK"/>
    <e v="#N/A"/>
    <m/>
    <n v="4"/>
    <m/>
    <m/>
    <e v="#N/A"/>
    <s v="110980"/>
    <x v="49"/>
    <x v="32"/>
    <x v="3"/>
    <x v="0"/>
    <m/>
    <m/>
    <m/>
    <m/>
    <n v="5045"/>
    <m/>
    <m/>
  </r>
  <r>
    <x v="6"/>
    <x v="0"/>
    <s v="OK"/>
    <e v="#N/A"/>
    <m/>
    <n v="4"/>
    <m/>
    <m/>
    <e v="#N/A"/>
    <s v="112060"/>
    <x v="50"/>
    <x v="28"/>
    <x v="3"/>
    <x v="0"/>
    <m/>
    <m/>
    <m/>
    <m/>
    <n v="9649"/>
    <m/>
    <m/>
  </r>
  <r>
    <x v="6"/>
    <x v="0"/>
    <s v="No"/>
    <e v="#N/A"/>
    <m/>
    <n v="4"/>
    <m/>
    <m/>
    <e v="#N/A"/>
    <s v="112340"/>
    <x v="51"/>
    <x v="28"/>
    <x v="3"/>
    <x v="0"/>
    <m/>
    <m/>
    <m/>
    <m/>
    <n v="6000"/>
    <m/>
    <m/>
  </r>
  <r>
    <x v="6"/>
    <x v="0"/>
    <s v="OK"/>
    <e v="#N/A"/>
    <m/>
    <n v="4"/>
    <m/>
    <m/>
    <e v="#N/A"/>
    <s v="130010"/>
    <x v="52"/>
    <x v="33"/>
    <x v="4"/>
    <x v="0"/>
    <m/>
    <m/>
    <m/>
    <m/>
    <n v="7951"/>
    <m/>
    <m/>
  </r>
  <r>
    <x v="6"/>
    <x v="0"/>
    <s v="OK"/>
    <e v="#N/A"/>
    <m/>
    <n v="4"/>
    <m/>
    <m/>
    <e v="#N/A"/>
    <s v="131500"/>
    <x v="53"/>
    <x v="34"/>
    <x v="4"/>
    <x v="0"/>
    <m/>
    <m/>
    <m/>
    <m/>
    <n v="3351"/>
    <m/>
    <m/>
  </r>
  <r>
    <x v="6"/>
    <x v="0"/>
    <s v="No"/>
    <e v="#N/A"/>
    <m/>
    <n v="4"/>
    <m/>
    <m/>
    <e v="#N/A"/>
    <s v="131520"/>
    <x v="54"/>
    <x v="35"/>
    <x v="4"/>
    <x v="0"/>
    <m/>
    <m/>
    <m/>
    <m/>
    <n v="1500"/>
    <m/>
    <m/>
  </r>
  <r>
    <x v="6"/>
    <x v="0"/>
    <s v="OK"/>
    <e v="#N/A"/>
    <m/>
    <n v="4"/>
    <m/>
    <m/>
    <e v="#N/A"/>
    <s v="131951"/>
    <x v="55"/>
    <x v="36"/>
    <x v="4"/>
    <x v="0"/>
    <m/>
    <m/>
    <m/>
    <m/>
    <n v="3522"/>
    <m/>
    <m/>
  </r>
  <r>
    <x v="6"/>
    <x v="0"/>
    <s v="OK"/>
    <e v="#N/A"/>
    <m/>
    <n v="4"/>
    <m/>
    <m/>
    <e v="#N/A"/>
    <s v="131960"/>
    <x v="56"/>
    <x v="37"/>
    <x v="4"/>
    <x v="0"/>
    <m/>
    <m/>
    <m/>
    <m/>
    <n v="3863"/>
    <m/>
    <m/>
  </r>
  <r>
    <x v="6"/>
    <x v="0"/>
    <s v="No"/>
    <e v="#N/A"/>
    <m/>
    <n v="4"/>
    <m/>
    <m/>
    <s v="Yes"/>
    <s v="132730"/>
    <x v="57"/>
    <x v="38"/>
    <x v="4"/>
    <x v="0"/>
    <m/>
    <m/>
    <m/>
    <m/>
    <n v="0"/>
    <m/>
    <m/>
  </r>
  <r>
    <x v="6"/>
    <x v="0"/>
    <s v="OK"/>
    <e v="#N/A"/>
    <m/>
    <n v="4"/>
    <m/>
    <m/>
    <e v="#N/A"/>
    <s v="132740"/>
    <x v="58"/>
    <x v="39"/>
    <x v="4"/>
    <x v="0"/>
    <m/>
    <m/>
    <m/>
    <m/>
    <n v="2615"/>
    <m/>
    <m/>
  </r>
  <r>
    <x v="6"/>
    <x v="0"/>
    <s v="No"/>
    <e v="#N/A"/>
    <m/>
    <n v="4"/>
    <m/>
    <m/>
    <s v="Yes"/>
    <s v="132760"/>
    <x v="59"/>
    <x v="40"/>
    <x v="4"/>
    <x v="0"/>
    <m/>
    <m/>
    <m/>
    <m/>
    <n v="2910"/>
    <m/>
    <m/>
  </r>
  <r>
    <x v="6"/>
    <x v="0"/>
    <s v="OK"/>
    <e v="#N/A"/>
    <m/>
    <n v="4"/>
    <m/>
    <m/>
    <e v="#N/A"/>
    <s v="132761"/>
    <x v="60"/>
    <x v="41"/>
    <x v="4"/>
    <x v="0"/>
    <m/>
    <m/>
    <m/>
    <m/>
    <n v="9620"/>
    <m/>
    <m/>
  </r>
  <r>
    <x v="6"/>
    <x v="0"/>
    <s v="OK"/>
    <e v="#N/A"/>
    <m/>
    <n v="4"/>
    <m/>
    <m/>
    <e v="#N/A"/>
    <s v="132770"/>
    <x v="61"/>
    <x v="42"/>
    <x v="4"/>
    <x v="0"/>
    <m/>
    <m/>
    <m/>
    <m/>
    <n v="7215.65"/>
    <m/>
    <m/>
  </r>
  <r>
    <x v="6"/>
    <x v="0"/>
    <s v="OK"/>
    <e v="#N/A"/>
    <m/>
    <n v="4"/>
    <m/>
    <m/>
    <e v="#N/A"/>
    <s v="132780"/>
    <x v="62"/>
    <x v="43"/>
    <x v="4"/>
    <x v="0"/>
    <m/>
    <m/>
    <m/>
    <m/>
    <n v="4395"/>
    <m/>
    <m/>
  </r>
  <r>
    <x v="6"/>
    <x v="0"/>
    <s v="No"/>
    <e v="#N/A"/>
    <m/>
    <n v="4"/>
    <m/>
    <m/>
    <s v="Yes"/>
    <s v="132781"/>
    <x v="63"/>
    <x v="44"/>
    <x v="4"/>
    <x v="0"/>
    <m/>
    <m/>
    <m/>
    <m/>
    <n v="4002"/>
    <m/>
    <m/>
  </r>
  <r>
    <x v="6"/>
    <x v="0"/>
    <s v="OK"/>
    <e v="#N/A"/>
    <m/>
    <n v="4"/>
    <m/>
    <m/>
    <e v="#N/A"/>
    <s v="130570"/>
    <x v="64"/>
    <x v="45"/>
    <x v="4"/>
    <x v="0"/>
    <m/>
    <m/>
    <m/>
    <m/>
    <n v="0"/>
    <m/>
    <m/>
  </r>
  <r>
    <x v="6"/>
    <x v="0"/>
    <s v="No"/>
    <e v="#N/A"/>
    <m/>
    <n v="4"/>
    <m/>
    <m/>
    <e v="#N/A"/>
    <s v="130580"/>
    <x v="65"/>
    <x v="46"/>
    <x v="4"/>
    <x v="0"/>
    <m/>
    <m/>
    <m/>
    <m/>
    <n v="3500"/>
    <m/>
    <m/>
  </r>
  <r>
    <x v="6"/>
    <x v="0"/>
    <s v="No"/>
    <e v="#N/A"/>
    <m/>
    <n v="4"/>
    <m/>
    <m/>
    <e v="#N/A"/>
    <s v="140150"/>
    <x v="66"/>
    <x v="47"/>
    <x v="5"/>
    <x v="0"/>
    <m/>
    <m/>
    <m/>
    <m/>
    <n v="130"/>
    <m/>
    <m/>
  </r>
  <r>
    <x v="6"/>
    <x v="0"/>
    <s v="OK"/>
    <e v="#N/A"/>
    <m/>
    <n v="4"/>
    <m/>
    <m/>
    <e v="#N/A"/>
    <s v="141440"/>
    <x v="67"/>
    <x v="47"/>
    <x v="5"/>
    <x v="0"/>
    <m/>
    <m/>
    <m/>
    <m/>
    <n v="3508"/>
    <m/>
    <m/>
  </r>
  <r>
    <x v="6"/>
    <x v="0"/>
    <s v="No"/>
    <e v="#N/A"/>
    <m/>
    <n v="4"/>
    <m/>
    <m/>
    <e v="#N/A"/>
    <s v="140960"/>
    <x v="68"/>
    <x v="48"/>
    <x v="5"/>
    <x v="0"/>
    <m/>
    <m/>
    <m/>
    <m/>
    <n v="0"/>
    <m/>
    <m/>
  </r>
  <r>
    <x v="6"/>
    <x v="0"/>
    <s v="OK"/>
    <e v="#N/A"/>
    <m/>
    <n v="4"/>
    <m/>
    <m/>
    <e v="#N/A"/>
    <s v="141100"/>
    <x v="69"/>
    <x v="49"/>
    <x v="5"/>
    <x v="0"/>
    <m/>
    <m/>
    <m/>
    <m/>
    <n v="7943"/>
    <m/>
    <m/>
  </r>
  <r>
    <x v="6"/>
    <x v="0"/>
    <s v="OK"/>
    <e v="#N/A"/>
    <m/>
    <n v="4"/>
    <m/>
    <m/>
    <e v="#N/A"/>
    <s v="141110"/>
    <x v="70"/>
    <x v="50"/>
    <x v="5"/>
    <x v="0"/>
    <m/>
    <m/>
    <m/>
    <m/>
    <n v="24220"/>
    <m/>
    <m/>
  </r>
  <r>
    <x v="6"/>
    <x v="0"/>
    <s v="OK"/>
    <e v="#N/A"/>
    <m/>
    <n v="4"/>
    <m/>
    <m/>
    <e v="#N/A"/>
    <s v="141760"/>
    <x v="71"/>
    <x v="48"/>
    <x v="5"/>
    <x v="0"/>
    <m/>
    <m/>
    <m/>
    <m/>
    <n v="2286.16"/>
    <m/>
    <m/>
  </r>
  <r>
    <x v="6"/>
    <x v="0"/>
    <s v="OK"/>
    <e v="#N/A"/>
    <m/>
    <n v="4"/>
    <m/>
    <m/>
    <e v="#N/A"/>
    <s v="142080"/>
    <x v="72"/>
    <x v="51"/>
    <x v="5"/>
    <x v="0"/>
    <m/>
    <m/>
    <m/>
    <m/>
    <n v="10071.92"/>
    <m/>
    <m/>
  </r>
  <r>
    <x v="6"/>
    <x v="0"/>
    <s v="OK"/>
    <e v="#N/A"/>
    <m/>
    <n v="4"/>
    <m/>
    <m/>
    <e v="#N/A"/>
    <s v="142280"/>
    <x v="73"/>
    <x v="52"/>
    <x v="5"/>
    <x v="0"/>
    <m/>
    <m/>
    <m/>
    <m/>
    <n v="3597"/>
    <m/>
    <m/>
  </r>
  <r>
    <x v="6"/>
    <x v="0"/>
    <s v="OK"/>
    <e v="#N/A"/>
    <m/>
    <n v="4"/>
    <m/>
    <m/>
    <e v="#N/A"/>
    <s v="142860"/>
    <x v="74"/>
    <x v="53"/>
    <x v="5"/>
    <x v="0"/>
    <m/>
    <m/>
    <m/>
    <m/>
    <n v="8363"/>
    <m/>
    <m/>
  </r>
  <r>
    <x v="6"/>
    <x v="0"/>
    <s v="OK"/>
    <e v="#N/A"/>
    <m/>
    <n v="4"/>
    <m/>
    <m/>
    <e v="#N/A"/>
    <s v="231171"/>
    <x v="75"/>
    <x v="54"/>
    <x v="6"/>
    <x v="0"/>
    <m/>
    <m/>
    <m/>
    <m/>
    <n v="3696"/>
    <m/>
    <m/>
  </r>
  <r>
    <x v="6"/>
    <x v="0"/>
    <s v="No"/>
    <e v="#N/A"/>
    <m/>
    <n v="4"/>
    <m/>
    <m/>
    <e v="#N/A"/>
    <s v="231172"/>
    <x v="76"/>
    <x v="54"/>
    <x v="6"/>
    <x v="0"/>
    <m/>
    <m/>
    <m/>
    <m/>
    <n v="1840"/>
    <m/>
    <m/>
  </r>
  <r>
    <x v="6"/>
    <x v="0"/>
    <s v="OK"/>
    <e v="#N/A"/>
    <m/>
    <n v="4"/>
    <m/>
    <m/>
    <e v="#N/A"/>
    <s v="231173"/>
    <x v="77"/>
    <x v="54"/>
    <x v="6"/>
    <x v="0"/>
    <m/>
    <m/>
    <m/>
    <m/>
    <n v="4678"/>
    <m/>
    <m/>
  </r>
  <r>
    <x v="6"/>
    <x v="0"/>
    <s v="No"/>
    <e v="#N/A"/>
    <m/>
    <n v="4"/>
    <m/>
    <m/>
    <e v="#N/A"/>
    <s v="231174"/>
    <x v="78"/>
    <x v="54"/>
    <x v="6"/>
    <x v="0"/>
    <m/>
    <m/>
    <m/>
    <m/>
    <n v="800"/>
    <m/>
    <m/>
  </r>
  <r>
    <x v="6"/>
    <x v="0"/>
    <s v="No"/>
    <e v="#N/A"/>
    <m/>
    <n v="4"/>
    <m/>
    <m/>
    <e v="#N/A"/>
    <s v="230500"/>
    <x v="79"/>
    <x v="55"/>
    <x v="6"/>
    <x v="0"/>
    <m/>
    <m/>
    <m/>
    <m/>
    <n v="21256.5"/>
    <m/>
    <m/>
  </r>
  <r>
    <x v="6"/>
    <x v="0"/>
    <s v="OK"/>
    <e v="#N/A"/>
    <m/>
    <n v="4"/>
    <m/>
    <m/>
    <e v="#N/A"/>
    <s v="230501"/>
    <x v="80"/>
    <x v="55"/>
    <x v="6"/>
    <x v="0"/>
    <m/>
    <m/>
    <m/>
    <m/>
    <n v="376"/>
    <m/>
    <m/>
  </r>
  <r>
    <x v="6"/>
    <x v="0"/>
    <s v="OK"/>
    <e v="#N/A"/>
    <m/>
    <n v="4"/>
    <m/>
    <m/>
    <e v="#N/A"/>
    <s v="230641"/>
    <x v="81"/>
    <x v="56"/>
    <x v="6"/>
    <x v="0"/>
    <m/>
    <m/>
    <m/>
    <m/>
    <n v="1000"/>
    <m/>
    <m/>
  </r>
  <r>
    <x v="6"/>
    <x v="0"/>
    <s v="No"/>
    <e v="#N/A"/>
    <m/>
    <n v="4"/>
    <m/>
    <m/>
    <e v="#N/A"/>
    <s v="230642"/>
    <x v="82"/>
    <x v="56"/>
    <x v="6"/>
    <x v="0"/>
    <m/>
    <m/>
    <m/>
    <m/>
    <n v="0"/>
    <m/>
    <m/>
  </r>
  <r>
    <x v="6"/>
    <x v="0"/>
    <s v="OK"/>
    <e v="#N/A"/>
    <m/>
    <n v="4"/>
    <m/>
    <m/>
    <e v="#N/A"/>
    <s v="230643"/>
    <x v="83"/>
    <x v="56"/>
    <x v="6"/>
    <x v="0"/>
    <m/>
    <m/>
    <m/>
    <m/>
    <n v="5500"/>
    <m/>
    <m/>
  </r>
  <r>
    <x v="6"/>
    <x v="0"/>
    <s v="OK"/>
    <e v="#N/A"/>
    <m/>
    <n v="4"/>
    <m/>
    <m/>
    <e v="#N/A"/>
    <s v="231450"/>
    <x v="84"/>
    <x v="56"/>
    <x v="6"/>
    <x v="0"/>
    <m/>
    <m/>
    <m/>
    <m/>
    <n v="0"/>
    <m/>
    <m/>
  </r>
  <r>
    <x v="6"/>
    <x v="0"/>
    <s v="OK"/>
    <e v="#N/A"/>
    <m/>
    <n v="4"/>
    <m/>
    <m/>
    <e v="#N/A"/>
    <s v="020672"/>
    <x v="85"/>
    <x v="57"/>
    <x v="7"/>
    <x v="1"/>
    <m/>
    <m/>
    <m/>
    <m/>
    <n v="10000"/>
    <m/>
    <m/>
  </r>
  <r>
    <x v="6"/>
    <x v="0"/>
    <s v="No"/>
    <e v="#N/A"/>
    <m/>
    <n v="4"/>
    <m/>
    <m/>
    <e v="#N/A"/>
    <s v="020850"/>
    <x v="86"/>
    <x v="58"/>
    <x v="7"/>
    <x v="1"/>
    <m/>
    <m/>
    <m/>
    <m/>
    <n v="0"/>
    <m/>
    <m/>
  </r>
  <r>
    <x v="6"/>
    <x v="0"/>
    <s v="OK"/>
    <e v="#N/A"/>
    <m/>
    <n v="4"/>
    <m/>
    <m/>
    <e v="#N/A"/>
    <s v="021640"/>
    <x v="87"/>
    <x v="59"/>
    <x v="7"/>
    <x v="1"/>
    <m/>
    <m/>
    <m/>
    <m/>
    <n v="7442.5"/>
    <m/>
    <m/>
  </r>
  <r>
    <x v="6"/>
    <x v="0"/>
    <s v="No"/>
    <e v="#N/A"/>
    <m/>
    <n v="4"/>
    <m/>
    <m/>
    <e v="#N/A"/>
    <s v="021750"/>
    <x v="88"/>
    <x v="60"/>
    <x v="7"/>
    <x v="1"/>
    <m/>
    <m/>
    <m/>
    <m/>
    <n v="0"/>
    <m/>
    <m/>
  </r>
  <r>
    <x v="6"/>
    <x v="0"/>
    <s v="OK"/>
    <e v="#N/A"/>
    <m/>
    <n v="4"/>
    <m/>
    <m/>
    <e v="#N/A"/>
    <s v="021860"/>
    <x v="89"/>
    <x v="61"/>
    <x v="7"/>
    <x v="1"/>
    <m/>
    <m/>
    <m/>
    <m/>
    <n v="5813.83"/>
    <m/>
    <m/>
  </r>
  <r>
    <x v="6"/>
    <x v="0"/>
    <s v="OK"/>
    <e v="#N/A"/>
    <m/>
    <n v="4"/>
    <m/>
    <m/>
    <e v="#N/A"/>
    <s v="020201"/>
    <x v="90"/>
    <x v="62"/>
    <x v="7"/>
    <x v="1"/>
    <m/>
    <m/>
    <m/>
    <m/>
    <n v="15679"/>
    <m/>
    <m/>
  </r>
  <r>
    <x v="6"/>
    <x v="0"/>
    <s v="OK"/>
    <e v="#N/A"/>
    <m/>
    <n v="4"/>
    <m/>
    <m/>
    <e v="#N/A"/>
    <s v="022110"/>
    <x v="91"/>
    <x v="63"/>
    <x v="7"/>
    <x v="1"/>
    <m/>
    <m/>
    <m/>
    <m/>
    <n v="-300"/>
    <m/>
    <m/>
  </r>
  <r>
    <x v="6"/>
    <x v="0"/>
    <s v="OK"/>
    <e v="#N/A"/>
    <m/>
    <n v="4"/>
    <m/>
    <m/>
    <e v="#N/A"/>
    <s v="022363"/>
    <x v="92"/>
    <x v="63"/>
    <x v="7"/>
    <x v="1"/>
    <m/>
    <m/>
    <m/>
    <m/>
    <n v="656"/>
    <m/>
    <m/>
  </r>
  <r>
    <x v="6"/>
    <x v="0"/>
    <s v="OK"/>
    <e v="#N/A"/>
    <m/>
    <n v="4"/>
    <m/>
    <m/>
    <e v="#N/A"/>
    <s v="022362"/>
    <x v="93"/>
    <x v="64"/>
    <x v="7"/>
    <x v="1"/>
    <m/>
    <m/>
    <m/>
    <m/>
    <n v="5698"/>
    <m/>
    <m/>
  </r>
  <r>
    <x v="6"/>
    <x v="0"/>
    <s v="No"/>
    <e v="#N/A"/>
    <m/>
    <n v="4"/>
    <m/>
    <m/>
    <e v="#N/A"/>
    <s v="022600"/>
    <x v="94"/>
    <x v="65"/>
    <x v="7"/>
    <x v="1"/>
    <m/>
    <m/>
    <m/>
    <m/>
    <n v="3000"/>
    <m/>
    <m/>
  </r>
  <r>
    <x v="6"/>
    <x v="0"/>
    <s v="No"/>
    <e v="#N/A"/>
    <m/>
    <n v="4"/>
    <m/>
    <m/>
    <e v="#N/A"/>
    <s v="020470"/>
    <x v="95"/>
    <x v="66"/>
    <x v="7"/>
    <x v="1"/>
    <m/>
    <m/>
    <m/>
    <m/>
    <n v="0"/>
    <m/>
    <m/>
  </r>
  <r>
    <x v="6"/>
    <x v="0"/>
    <s v="No"/>
    <e v="#N/A"/>
    <m/>
    <n v="4"/>
    <m/>
    <m/>
    <e v="#N/A"/>
    <s v="040020"/>
    <x v="96"/>
    <x v="67"/>
    <x v="8"/>
    <x v="1"/>
    <m/>
    <m/>
    <m/>
    <m/>
    <n v="0"/>
    <m/>
    <m/>
  </r>
  <r>
    <x v="6"/>
    <x v="0"/>
    <s v="No"/>
    <e v="#N/A"/>
    <m/>
    <n v="4"/>
    <m/>
    <m/>
    <e v="#N/A"/>
    <s v="041630"/>
    <x v="97"/>
    <x v="67"/>
    <x v="8"/>
    <x v="1"/>
    <m/>
    <m/>
    <m/>
    <m/>
    <n v="0"/>
    <m/>
    <m/>
  </r>
  <r>
    <x v="6"/>
    <x v="0"/>
    <s v="No"/>
    <e v="#N/A"/>
    <m/>
    <n v="4"/>
    <m/>
    <m/>
    <e v="#N/A"/>
    <s v="042550"/>
    <x v="98"/>
    <x v="68"/>
    <x v="8"/>
    <x v="1"/>
    <m/>
    <m/>
    <m/>
    <m/>
    <n v="1500"/>
    <m/>
    <m/>
  </r>
  <r>
    <x v="6"/>
    <x v="0"/>
    <s v="OK"/>
    <e v="#N/A"/>
    <m/>
    <n v="4"/>
    <m/>
    <m/>
    <e v="#N/A"/>
    <s v="040430"/>
    <x v="99"/>
    <x v="69"/>
    <x v="8"/>
    <x v="1"/>
    <m/>
    <m/>
    <m/>
    <m/>
    <n v="8999"/>
    <m/>
    <m/>
  </r>
  <r>
    <x v="6"/>
    <x v="0"/>
    <s v="No"/>
    <e v="#N/A"/>
    <m/>
    <n v="4"/>
    <m/>
    <m/>
    <e v="#N/A"/>
    <s v="040520"/>
    <x v="100"/>
    <x v="70"/>
    <x v="8"/>
    <x v="1"/>
    <m/>
    <m/>
    <m/>
    <m/>
    <n v="0"/>
    <m/>
    <m/>
  </r>
  <r>
    <x v="6"/>
    <x v="0"/>
    <s v="No"/>
    <e v="#N/A"/>
    <m/>
    <n v="4"/>
    <m/>
    <m/>
    <e v="#N/A"/>
    <s v="040990"/>
    <x v="101"/>
    <x v="70"/>
    <x v="8"/>
    <x v="1"/>
    <m/>
    <m/>
    <m/>
    <m/>
    <n v="0"/>
    <m/>
    <m/>
  </r>
  <r>
    <x v="6"/>
    <x v="0"/>
    <s v="No"/>
    <e v="#N/A"/>
    <m/>
    <n v="4"/>
    <m/>
    <m/>
    <e v="#N/A"/>
    <s v="042451"/>
    <x v="102"/>
    <x v="70"/>
    <x v="8"/>
    <x v="1"/>
    <m/>
    <m/>
    <m/>
    <m/>
    <n v="269.25"/>
    <m/>
    <m/>
  </r>
  <r>
    <x v="6"/>
    <x v="0"/>
    <s v="No"/>
    <e v="#N/A"/>
    <m/>
    <n v="4"/>
    <m/>
    <m/>
    <e v="#N/A"/>
    <s v="041000"/>
    <x v="103"/>
    <x v="71"/>
    <x v="8"/>
    <x v="1"/>
    <m/>
    <m/>
    <m/>
    <m/>
    <n v="2696.75"/>
    <m/>
    <m/>
  </r>
  <r>
    <x v="6"/>
    <x v="0"/>
    <s v="OK"/>
    <e v="#N/A"/>
    <m/>
    <n v="4"/>
    <m/>
    <m/>
    <e v="#N/A"/>
    <s v="041250"/>
    <x v="104"/>
    <x v="71"/>
    <x v="8"/>
    <x v="1"/>
    <m/>
    <m/>
    <m/>
    <m/>
    <n v="3137"/>
    <m/>
    <m/>
  </r>
  <r>
    <x v="6"/>
    <x v="0"/>
    <s v="No"/>
    <e v="#N/A"/>
    <m/>
    <n v="4"/>
    <m/>
    <m/>
    <e v="#N/A"/>
    <s v="041300"/>
    <x v="105"/>
    <x v="72"/>
    <x v="8"/>
    <x v="1"/>
    <m/>
    <m/>
    <m/>
    <m/>
    <n v="0"/>
    <m/>
    <m/>
  </r>
  <r>
    <x v="6"/>
    <x v="0"/>
    <s v="No"/>
    <e v="#N/A"/>
    <m/>
    <n v="4"/>
    <m/>
    <m/>
    <e v="#N/A"/>
    <s v="041850"/>
    <x v="106"/>
    <x v="67"/>
    <x v="8"/>
    <x v="1"/>
    <m/>
    <m/>
    <m/>
    <m/>
    <n v="2000"/>
    <m/>
    <m/>
  </r>
  <r>
    <x v="6"/>
    <x v="0"/>
    <s v="OK"/>
    <e v="#N/A"/>
    <m/>
    <n v="4"/>
    <m/>
    <m/>
    <e v="#N/A"/>
    <s v="042310"/>
    <x v="107"/>
    <x v="73"/>
    <x v="8"/>
    <x v="1"/>
    <m/>
    <m/>
    <m/>
    <m/>
    <n v="12300"/>
    <m/>
    <m/>
  </r>
  <r>
    <x v="6"/>
    <x v="0"/>
    <s v="OK"/>
    <e v="#N/A"/>
    <m/>
    <n v="4"/>
    <m/>
    <m/>
    <e v="#N/A"/>
    <s v="042400"/>
    <x v="108"/>
    <x v="74"/>
    <x v="8"/>
    <x v="1"/>
    <m/>
    <m/>
    <m/>
    <m/>
    <n v="5012"/>
    <m/>
    <m/>
  </r>
  <r>
    <x v="6"/>
    <x v="0"/>
    <s v="OK"/>
    <e v="#N/A"/>
    <m/>
    <n v="4"/>
    <m/>
    <m/>
    <e v="#N/A"/>
    <s v="041650"/>
    <x v="109"/>
    <x v="74"/>
    <x v="8"/>
    <x v="1"/>
    <m/>
    <m/>
    <m/>
    <m/>
    <n v="2764"/>
    <m/>
    <m/>
  </r>
  <r>
    <x v="6"/>
    <x v="0"/>
    <s v="OK"/>
    <e v="#N/A"/>
    <m/>
    <n v="4"/>
    <m/>
    <m/>
    <e v="#N/A"/>
    <s v="042170"/>
    <x v="110"/>
    <x v="74"/>
    <x v="8"/>
    <x v="1"/>
    <m/>
    <m/>
    <m/>
    <m/>
    <n v="615"/>
    <m/>
    <m/>
  </r>
  <r>
    <x v="6"/>
    <x v="0"/>
    <s v="OK"/>
    <s v="LLF"/>
    <m/>
    <n v="4"/>
    <m/>
    <m/>
    <e v="#N/A"/>
    <s v="042552"/>
    <x v="111"/>
    <x v="75"/>
    <x v="8"/>
    <x v="1"/>
    <m/>
    <m/>
    <m/>
    <m/>
    <n v="7781.83"/>
    <m/>
    <m/>
  </r>
  <r>
    <x v="6"/>
    <x v="0"/>
    <s v="OK"/>
    <e v="#N/A"/>
    <m/>
    <n v="4"/>
    <m/>
    <m/>
    <e v="#N/A"/>
    <s v="050160"/>
    <x v="112"/>
    <x v="76"/>
    <x v="9"/>
    <x v="1"/>
    <m/>
    <m/>
    <m/>
    <m/>
    <n v="4000"/>
    <m/>
    <m/>
  </r>
  <r>
    <x v="6"/>
    <x v="0"/>
    <s v="No"/>
    <e v="#N/A"/>
    <m/>
    <n v="4"/>
    <m/>
    <m/>
    <e v="#N/A"/>
    <s v="050581"/>
    <x v="113"/>
    <x v="76"/>
    <x v="9"/>
    <x v="1"/>
    <m/>
    <m/>
    <m/>
    <m/>
    <n v="1196"/>
    <m/>
    <m/>
  </r>
  <r>
    <x v="6"/>
    <x v="0"/>
    <s v="OK"/>
    <e v="#N/A"/>
    <m/>
    <n v="4"/>
    <m/>
    <m/>
    <e v="#N/A"/>
    <s v="052840"/>
    <x v="114"/>
    <x v="77"/>
    <x v="9"/>
    <x v="1"/>
    <m/>
    <m/>
    <m/>
    <m/>
    <n v="2064"/>
    <m/>
    <m/>
  </r>
  <r>
    <x v="6"/>
    <x v="0"/>
    <s v="OK"/>
    <e v="#N/A"/>
    <m/>
    <n v="4"/>
    <m/>
    <m/>
    <e v="#N/A"/>
    <s v="050060"/>
    <x v="115"/>
    <x v="78"/>
    <x v="9"/>
    <x v="1"/>
    <m/>
    <m/>
    <m/>
    <m/>
    <n v="928"/>
    <m/>
    <m/>
  </r>
  <r>
    <x v="6"/>
    <x v="0"/>
    <s v="No"/>
    <e v="#N/A"/>
    <m/>
    <n v="4"/>
    <m/>
    <m/>
    <e v="#N/A"/>
    <s v="050530"/>
    <x v="116"/>
    <x v="78"/>
    <x v="9"/>
    <x v="1"/>
    <m/>
    <m/>
    <m/>
    <m/>
    <n v="765"/>
    <m/>
    <m/>
  </r>
  <r>
    <x v="6"/>
    <x v="0"/>
    <s v="OK"/>
    <e v="#N/A"/>
    <m/>
    <n v="4"/>
    <m/>
    <m/>
    <e v="#N/A"/>
    <s v="051070"/>
    <x v="117"/>
    <x v="78"/>
    <x v="9"/>
    <x v="1"/>
    <m/>
    <m/>
    <m/>
    <m/>
    <n v="2654"/>
    <m/>
    <m/>
  </r>
  <r>
    <x v="6"/>
    <x v="0"/>
    <s v="OK"/>
    <e v="#N/A"/>
    <m/>
    <n v="4"/>
    <m/>
    <m/>
    <e v="#N/A"/>
    <s v="051781"/>
    <x v="118"/>
    <x v="78"/>
    <x v="9"/>
    <x v="1"/>
    <m/>
    <m/>
    <m/>
    <m/>
    <n v="0"/>
    <m/>
    <m/>
  </r>
  <r>
    <x v="6"/>
    <x v="0"/>
    <s v="OK"/>
    <e v="#N/A"/>
    <m/>
    <n v="4"/>
    <m/>
    <m/>
    <e v="#N/A"/>
    <s v="050080"/>
    <x v="119"/>
    <x v="79"/>
    <x v="9"/>
    <x v="1"/>
    <m/>
    <m/>
    <m/>
    <m/>
    <n v="1338"/>
    <m/>
    <m/>
  </r>
  <r>
    <x v="6"/>
    <x v="0"/>
    <s v="No"/>
    <e v="#N/A"/>
    <m/>
    <n v="4"/>
    <m/>
    <m/>
    <e v="#N/A"/>
    <s v="050770"/>
    <x v="120"/>
    <x v="79"/>
    <x v="9"/>
    <x v="1"/>
    <m/>
    <m/>
    <m/>
    <m/>
    <n v="900"/>
    <m/>
    <m/>
  </r>
  <r>
    <x v="6"/>
    <x v="0"/>
    <s v="No"/>
    <e v="#N/A"/>
    <m/>
    <n v="4"/>
    <m/>
    <m/>
    <e v="#N/A"/>
    <s v="052551"/>
    <x v="121"/>
    <x v="79"/>
    <x v="9"/>
    <x v="1"/>
    <m/>
    <m/>
    <m/>
    <m/>
    <n v="0"/>
    <m/>
    <m/>
  </r>
  <r>
    <x v="6"/>
    <x v="0"/>
    <s v="OK"/>
    <e v="#N/A"/>
    <m/>
    <n v="4"/>
    <m/>
    <m/>
    <e v="#N/A"/>
    <s v="050110"/>
    <x v="122"/>
    <x v="80"/>
    <x v="9"/>
    <x v="1"/>
    <m/>
    <m/>
    <m/>
    <m/>
    <n v="5837"/>
    <m/>
    <m/>
  </r>
  <r>
    <x v="6"/>
    <x v="0"/>
    <s v="No"/>
    <e v="#N/A"/>
    <m/>
    <n v="4"/>
    <m/>
    <m/>
    <e v="#N/A"/>
    <s v="050120"/>
    <x v="123"/>
    <x v="81"/>
    <x v="9"/>
    <x v="1"/>
    <m/>
    <m/>
    <m/>
    <m/>
    <n v="600"/>
    <m/>
    <m/>
  </r>
  <r>
    <x v="6"/>
    <x v="0"/>
    <s v="OK"/>
    <e v="#N/A"/>
    <m/>
    <n v="4"/>
    <m/>
    <m/>
    <e v="#N/A"/>
    <s v="051501"/>
    <x v="124"/>
    <x v="81"/>
    <x v="9"/>
    <x v="1"/>
    <m/>
    <m/>
    <m/>
    <m/>
    <n v="0"/>
    <m/>
    <m/>
  </r>
  <r>
    <x v="6"/>
    <x v="0"/>
    <s v="OK"/>
    <e v="#N/A"/>
    <m/>
    <n v="4"/>
    <m/>
    <m/>
    <e v="#N/A"/>
    <s v="052830"/>
    <x v="125"/>
    <x v="81"/>
    <x v="9"/>
    <x v="1"/>
    <m/>
    <m/>
    <m/>
    <m/>
    <n v="3000"/>
    <m/>
    <m/>
  </r>
  <r>
    <x v="6"/>
    <x v="0"/>
    <s v="OK"/>
    <e v="#N/A"/>
    <m/>
    <n v="4"/>
    <m/>
    <m/>
    <e v="#N/A"/>
    <s v="050171"/>
    <x v="126"/>
    <x v="82"/>
    <x v="9"/>
    <x v="1"/>
    <m/>
    <m/>
    <m/>
    <m/>
    <n v="1431"/>
    <m/>
    <m/>
  </r>
  <r>
    <x v="6"/>
    <x v="0"/>
    <s v="OK"/>
    <e v="#N/A"/>
    <m/>
    <n v="4"/>
    <m/>
    <m/>
    <e v="#N/A"/>
    <s v="051885"/>
    <x v="127"/>
    <x v="82"/>
    <x v="9"/>
    <x v="1"/>
    <m/>
    <m/>
    <m/>
    <m/>
    <n v="1345.58"/>
    <m/>
    <m/>
  </r>
  <r>
    <x v="6"/>
    <x v="0"/>
    <s v="OK"/>
    <e v="#N/A"/>
    <m/>
    <n v="4"/>
    <m/>
    <m/>
    <e v="#N/A"/>
    <s v="050180"/>
    <x v="128"/>
    <x v="82"/>
    <x v="9"/>
    <x v="1"/>
    <m/>
    <m/>
    <m/>
    <m/>
    <n v="0"/>
    <m/>
    <m/>
  </r>
  <r>
    <x v="6"/>
    <x v="0"/>
    <s v="OK"/>
    <e v="#N/A"/>
    <m/>
    <n v="4"/>
    <m/>
    <m/>
    <e v="#N/A"/>
    <s v="050360"/>
    <x v="129"/>
    <x v="79"/>
    <x v="9"/>
    <x v="1"/>
    <m/>
    <m/>
    <m/>
    <m/>
    <n v="1500"/>
    <m/>
    <m/>
  </r>
  <r>
    <x v="6"/>
    <x v="0"/>
    <s v="OK"/>
    <e v="#N/A"/>
    <m/>
    <n v="4"/>
    <m/>
    <m/>
    <e v="#N/A"/>
    <s v="050711"/>
    <x v="130"/>
    <x v="77"/>
    <x v="9"/>
    <x v="1"/>
    <m/>
    <m/>
    <m/>
    <m/>
    <n v="481"/>
    <m/>
    <m/>
  </r>
  <r>
    <x v="6"/>
    <x v="0"/>
    <s v="OK"/>
    <e v="#N/A"/>
    <m/>
    <n v="4"/>
    <m/>
    <m/>
    <e v="#N/A"/>
    <s v="052151"/>
    <x v="131"/>
    <x v="77"/>
    <x v="9"/>
    <x v="1"/>
    <m/>
    <m/>
    <m/>
    <m/>
    <n v="2169.25"/>
    <m/>
    <m/>
  </r>
  <r>
    <x v="6"/>
    <x v="0"/>
    <s v="OK"/>
    <e v="#N/A"/>
    <m/>
    <n v="4"/>
    <m/>
    <m/>
    <e v="#N/A"/>
    <s v="052270"/>
    <x v="132"/>
    <x v="77"/>
    <x v="9"/>
    <x v="1"/>
    <m/>
    <m/>
    <m/>
    <m/>
    <n v="1087"/>
    <m/>
    <m/>
  </r>
  <r>
    <x v="6"/>
    <x v="0"/>
    <s v="OK"/>
    <e v="#N/A"/>
    <m/>
    <n v="4"/>
    <m/>
    <m/>
    <e v="#N/A"/>
    <s v="052670"/>
    <x v="133"/>
    <x v="77"/>
    <x v="9"/>
    <x v="1"/>
    <m/>
    <m/>
    <m/>
    <m/>
    <n v="501"/>
    <m/>
    <m/>
  </r>
  <r>
    <x v="6"/>
    <x v="0"/>
    <s v="OK"/>
    <e v="#N/A"/>
    <m/>
    <n v="4"/>
    <m/>
    <m/>
    <e v="#N/A"/>
    <s v="051270"/>
    <x v="134"/>
    <x v="80"/>
    <x v="9"/>
    <x v="1"/>
    <m/>
    <m/>
    <m/>
    <m/>
    <n v="522.16999999999996"/>
    <m/>
    <m/>
  </r>
  <r>
    <x v="6"/>
    <x v="0"/>
    <s v="OK"/>
    <e v="#N/A"/>
    <m/>
    <n v="4"/>
    <m/>
    <m/>
    <e v="#N/A"/>
    <s v="051880"/>
    <x v="135"/>
    <x v="80"/>
    <x v="9"/>
    <x v="1"/>
    <m/>
    <m/>
    <m/>
    <m/>
    <n v="188"/>
    <m/>
    <m/>
  </r>
  <r>
    <x v="6"/>
    <x v="0"/>
    <s v="OK"/>
    <e v="#N/A"/>
    <m/>
    <n v="4"/>
    <m/>
    <m/>
    <e v="#N/A"/>
    <s v="051400"/>
    <x v="136"/>
    <x v="83"/>
    <x v="9"/>
    <x v="1"/>
    <m/>
    <m/>
    <m/>
    <m/>
    <n v="0"/>
    <m/>
    <m/>
  </r>
  <r>
    <x v="6"/>
    <x v="0"/>
    <s v="OK"/>
    <e v="#N/A"/>
    <m/>
    <n v="4"/>
    <m/>
    <m/>
    <e v="#N/A"/>
    <s v="052540"/>
    <x v="137"/>
    <x v="83"/>
    <x v="9"/>
    <x v="1"/>
    <m/>
    <m/>
    <m/>
    <m/>
    <n v="697"/>
    <m/>
    <m/>
  </r>
  <r>
    <x v="6"/>
    <x v="0"/>
    <s v="No"/>
    <e v="#N/A"/>
    <m/>
    <n v="4"/>
    <m/>
    <m/>
    <s v="Yes"/>
    <s v="052150"/>
    <x v="138"/>
    <x v="84"/>
    <x v="9"/>
    <x v="1"/>
    <m/>
    <m/>
    <m/>
    <m/>
    <n v="6014.25"/>
    <m/>
    <m/>
  </r>
  <r>
    <x v="6"/>
    <x v="0"/>
    <s v="No"/>
    <e v="#N/A"/>
    <m/>
    <n v="4"/>
    <m/>
    <m/>
    <e v="#N/A"/>
    <s v="052660"/>
    <x v="139"/>
    <x v="79"/>
    <x v="9"/>
    <x v="1"/>
    <m/>
    <m/>
    <m/>
    <m/>
    <n v="6292.25"/>
    <m/>
    <m/>
  </r>
  <r>
    <x v="6"/>
    <x v="0"/>
    <s v="OK"/>
    <e v="#N/A"/>
    <m/>
    <n v="4"/>
    <m/>
    <m/>
    <e v="#N/A"/>
    <s v="060550"/>
    <x v="140"/>
    <x v="85"/>
    <x v="10"/>
    <x v="1"/>
    <m/>
    <m/>
    <m/>
    <m/>
    <n v="9380"/>
    <m/>
    <m/>
  </r>
  <r>
    <x v="6"/>
    <x v="0"/>
    <s v="No"/>
    <e v="#N/A"/>
    <m/>
    <n v="4"/>
    <m/>
    <m/>
    <e v="#N/A"/>
    <s v="060650"/>
    <x v="141"/>
    <x v="86"/>
    <x v="10"/>
    <x v="1"/>
    <m/>
    <m/>
    <m/>
    <m/>
    <n v="3236.5"/>
    <m/>
    <m/>
  </r>
  <r>
    <x v="6"/>
    <x v="0"/>
    <s v="No"/>
    <e v="#N/A"/>
    <m/>
    <n v="4"/>
    <m/>
    <m/>
    <e v="#N/A"/>
    <s v="062620"/>
    <x v="142"/>
    <x v="86"/>
    <x v="10"/>
    <x v="1"/>
    <m/>
    <m/>
    <m/>
    <m/>
    <n v="1750"/>
    <m/>
    <m/>
  </r>
  <r>
    <x v="6"/>
    <x v="0"/>
    <s v="No"/>
    <e v="#N/A"/>
    <m/>
    <n v="4"/>
    <m/>
    <m/>
    <e v="#N/A"/>
    <s v="061010"/>
    <x v="143"/>
    <x v="86"/>
    <x v="10"/>
    <x v="1"/>
    <m/>
    <m/>
    <m/>
    <m/>
    <n v="400"/>
    <m/>
    <m/>
  </r>
  <r>
    <x v="6"/>
    <x v="0"/>
    <s v="OK"/>
    <e v="#N/A"/>
    <m/>
    <n v="4"/>
    <m/>
    <m/>
    <e v="#N/A"/>
    <s v="061320"/>
    <x v="144"/>
    <x v="87"/>
    <x v="10"/>
    <x v="1"/>
    <m/>
    <m/>
    <m/>
    <m/>
    <n v="5894"/>
    <m/>
    <m/>
  </r>
  <r>
    <x v="6"/>
    <x v="0"/>
    <s v="OK"/>
    <s v="LLF"/>
    <m/>
    <n v="4"/>
    <m/>
    <m/>
    <e v="#N/A"/>
    <s v="061900"/>
    <x v="145"/>
    <x v="88"/>
    <x v="10"/>
    <x v="1"/>
    <m/>
    <m/>
    <m/>
    <m/>
    <n v="0"/>
    <m/>
    <m/>
  </r>
  <r>
    <x v="6"/>
    <x v="0"/>
    <s v="OK"/>
    <e v="#N/A"/>
    <m/>
    <n v="4"/>
    <m/>
    <m/>
    <e v="#N/A"/>
    <s v="062160"/>
    <x v="146"/>
    <x v="89"/>
    <x v="10"/>
    <x v="1"/>
    <m/>
    <m/>
    <m/>
    <m/>
    <n v="4826"/>
    <m/>
    <m/>
  </r>
  <r>
    <x v="6"/>
    <x v="0"/>
    <s v="OK"/>
    <e v="#N/A"/>
    <m/>
    <n v="4"/>
    <m/>
    <m/>
    <e v="#N/A"/>
    <s v="062680"/>
    <x v="147"/>
    <x v="86"/>
    <x v="10"/>
    <x v="1"/>
    <m/>
    <m/>
    <m/>
    <m/>
    <n v="2697.08"/>
    <m/>
    <m/>
  </r>
  <r>
    <x v="6"/>
    <x v="0"/>
    <s v="OK"/>
    <e v="#N/A"/>
    <m/>
    <n v="4"/>
    <m/>
    <m/>
    <e v="#N/A"/>
    <s v="070151"/>
    <x v="148"/>
    <x v="90"/>
    <x v="11"/>
    <x v="1"/>
    <m/>
    <m/>
    <m/>
    <m/>
    <n v="726"/>
    <m/>
    <m/>
  </r>
  <r>
    <x v="6"/>
    <x v="0"/>
    <s v="OK"/>
    <e v="#N/A"/>
    <m/>
    <n v="4"/>
    <m/>
    <m/>
    <e v="#N/A"/>
    <s v="072800"/>
    <x v="149"/>
    <x v="90"/>
    <x v="11"/>
    <x v="1"/>
    <m/>
    <m/>
    <m/>
    <m/>
    <n v="8794"/>
    <m/>
    <m/>
  </r>
  <r>
    <x v="6"/>
    <x v="0"/>
    <s v="OK"/>
    <e v="#N/A"/>
    <m/>
    <n v="4"/>
    <m/>
    <m/>
    <e v="#N/A"/>
    <s v="072801"/>
    <x v="150"/>
    <x v="90"/>
    <x v="11"/>
    <x v="1"/>
    <m/>
    <m/>
    <m/>
    <m/>
    <n v="1499"/>
    <m/>
    <m/>
  </r>
  <r>
    <x v="6"/>
    <x v="0"/>
    <s v="OK"/>
    <e v="#N/A"/>
    <m/>
    <n v="4"/>
    <m/>
    <m/>
    <e v="#N/A"/>
    <s v="070720"/>
    <x v="151"/>
    <x v="90"/>
    <x v="11"/>
    <x v="1"/>
    <m/>
    <m/>
    <m/>
    <m/>
    <n v="3020"/>
    <m/>
    <m/>
  </r>
  <r>
    <x v="6"/>
    <x v="0"/>
    <s v="OK"/>
    <e v="#N/A"/>
    <m/>
    <n v="4"/>
    <m/>
    <m/>
    <e v="#N/A"/>
    <s v="070820"/>
    <x v="152"/>
    <x v="91"/>
    <x v="11"/>
    <x v="1"/>
    <m/>
    <m/>
    <m/>
    <m/>
    <n v="4021.25"/>
    <m/>
    <m/>
  </r>
  <r>
    <x v="6"/>
    <x v="0"/>
    <s v="OK"/>
    <e v="#N/A"/>
    <m/>
    <n v="4"/>
    <m/>
    <m/>
    <e v="#N/A"/>
    <s v="071131"/>
    <x v="153"/>
    <x v="92"/>
    <x v="11"/>
    <x v="1"/>
    <m/>
    <m/>
    <m/>
    <m/>
    <n v="4950"/>
    <m/>
    <m/>
  </r>
  <r>
    <x v="6"/>
    <x v="0"/>
    <s v="OK"/>
    <e v="#N/A"/>
    <m/>
    <n v="4"/>
    <m/>
    <m/>
    <s v="Yes"/>
    <s v="071132"/>
    <x v="154"/>
    <x v="92"/>
    <x v="11"/>
    <x v="1"/>
    <m/>
    <m/>
    <m/>
    <m/>
    <n v="750"/>
    <m/>
    <m/>
  </r>
  <r>
    <x v="6"/>
    <x v="0"/>
    <s v="No"/>
    <e v="#N/A"/>
    <m/>
    <n v="4"/>
    <m/>
    <m/>
    <e v="#N/A"/>
    <s v="071133"/>
    <x v="155"/>
    <x v="92"/>
    <x v="11"/>
    <x v="1"/>
    <m/>
    <m/>
    <m/>
    <m/>
    <n v="0"/>
    <m/>
    <m/>
  </r>
  <r>
    <x v="6"/>
    <x v="0"/>
    <s v="No"/>
    <e v="#N/A"/>
    <m/>
    <n v="4"/>
    <m/>
    <m/>
    <e v="#N/A"/>
    <s v="071140"/>
    <x v="156"/>
    <x v="93"/>
    <x v="11"/>
    <x v="1"/>
    <m/>
    <m/>
    <m/>
    <m/>
    <n v="3901.33"/>
    <m/>
    <m/>
  </r>
  <r>
    <x v="6"/>
    <x v="0"/>
    <s v="OK"/>
    <e v="#N/A"/>
    <m/>
    <n v="4"/>
    <m/>
    <m/>
    <e v="#N/A"/>
    <s v="071540"/>
    <x v="157"/>
    <x v="92"/>
    <x v="11"/>
    <x v="1"/>
    <m/>
    <m/>
    <m/>
    <m/>
    <n v="2812"/>
    <m/>
    <m/>
  </r>
  <r>
    <x v="6"/>
    <x v="0"/>
    <s v="OK"/>
    <e v="#N/A"/>
    <m/>
    <n v="4"/>
    <m/>
    <m/>
    <s v="Yes"/>
    <s v="071890"/>
    <x v="158"/>
    <x v="92"/>
    <x v="11"/>
    <x v="1"/>
    <m/>
    <m/>
    <m/>
    <m/>
    <n v="6024.33"/>
    <m/>
    <m/>
  </r>
  <r>
    <x v="6"/>
    <x v="0"/>
    <s v="OK"/>
    <e v="#N/A"/>
    <m/>
    <n v="4"/>
    <m/>
    <m/>
    <e v="#N/A"/>
    <s v="070821"/>
    <x v="159"/>
    <x v="94"/>
    <x v="11"/>
    <x v="1"/>
    <m/>
    <m/>
    <m/>
    <m/>
    <n v="4225"/>
    <m/>
    <m/>
  </r>
  <r>
    <x v="6"/>
    <x v="0"/>
    <s v="OK"/>
    <e v="#N/A"/>
    <m/>
    <n v="4"/>
    <m/>
    <m/>
    <e v="#N/A"/>
    <s v="072530"/>
    <x v="160"/>
    <x v="90"/>
    <x v="11"/>
    <x v="1"/>
    <m/>
    <m/>
    <m/>
    <m/>
    <n v="3342"/>
    <m/>
    <m/>
  </r>
  <r>
    <x v="6"/>
    <x v="0"/>
    <s v="OK"/>
    <e v="#N/A"/>
    <m/>
    <n v="4"/>
    <m/>
    <m/>
    <e v="#N/A"/>
    <s v="070800"/>
    <x v="161"/>
    <x v="90"/>
    <x v="11"/>
    <x v="1"/>
    <m/>
    <m/>
    <m/>
    <m/>
    <n v="3258"/>
    <m/>
    <m/>
  </r>
  <r>
    <x v="6"/>
    <x v="0"/>
    <s v="OK"/>
    <e v="#N/A"/>
    <m/>
    <n v="4"/>
    <m/>
    <m/>
    <e v="#N/A"/>
    <s v="072810"/>
    <x v="162"/>
    <x v="95"/>
    <x v="11"/>
    <x v="1"/>
    <m/>
    <m/>
    <m/>
    <m/>
    <n v="9126"/>
    <m/>
    <m/>
  </r>
  <r>
    <x v="6"/>
    <x v="0"/>
    <s v="No"/>
    <e v="#N/A"/>
    <m/>
    <n v="4"/>
    <m/>
    <m/>
    <e v="#N/A"/>
    <s v="080210"/>
    <x v="163"/>
    <x v="96"/>
    <x v="12"/>
    <x v="1"/>
    <m/>
    <m/>
    <m/>
    <m/>
    <n v="0"/>
    <m/>
    <m/>
  </r>
  <r>
    <x v="6"/>
    <x v="0"/>
    <s v="OK"/>
    <e v="#N/A"/>
    <m/>
    <n v="4"/>
    <m/>
    <m/>
    <e v="#N/A"/>
    <s v="081610"/>
    <x v="164"/>
    <x v="96"/>
    <x v="12"/>
    <x v="1"/>
    <m/>
    <m/>
    <m/>
    <m/>
    <n v="0"/>
    <m/>
    <m/>
  </r>
  <r>
    <x v="6"/>
    <x v="0"/>
    <s v="OK"/>
    <e v="#N/A"/>
    <m/>
    <n v="4"/>
    <m/>
    <m/>
    <e v="#N/A"/>
    <s v="080920"/>
    <x v="165"/>
    <x v="96"/>
    <x v="12"/>
    <x v="1"/>
    <m/>
    <m/>
    <m/>
    <m/>
    <n v="2115"/>
    <m/>
    <m/>
  </r>
  <r>
    <x v="6"/>
    <x v="0"/>
    <s v="No"/>
    <e v="#N/A"/>
    <m/>
    <n v="4"/>
    <m/>
    <m/>
    <e v="#N/A"/>
    <s v="082010"/>
    <x v="166"/>
    <x v="96"/>
    <x v="12"/>
    <x v="1"/>
    <m/>
    <m/>
    <m/>
    <m/>
    <n v="500"/>
    <m/>
    <m/>
  </r>
  <r>
    <x v="6"/>
    <x v="0"/>
    <s v="OK"/>
    <e v="#N/A"/>
    <m/>
    <n v="4"/>
    <m/>
    <m/>
    <e v="#N/A"/>
    <s v="080350"/>
    <x v="167"/>
    <x v="97"/>
    <x v="12"/>
    <x v="1"/>
    <m/>
    <m/>
    <m/>
    <m/>
    <n v="0"/>
    <m/>
    <m/>
  </r>
  <r>
    <x v="6"/>
    <x v="0"/>
    <s v="OK"/>
    <e v="#N/A"/>
    <m/>
    <n v="4"/>
    <m/>
    <m/>
    <e v="#N/A"/>
    <s v="080140"/>
    <x v="168"/>
    <x v="98"/>
    <x v="12"/>
    <x v="1"/>
    <m/>
    <m/>
    <m/>
    <m/>
    <n v="1264"/>
    <m/>
    <m/>
  </r>
  <r>
    <x v="6"/>
    <x v="0"/>
    <s v="OK"/>
    <e v="#N/A"/>
    <m/>
    <n v="4"/>
    <m/>
    <m/>
    <e v="#N/A"/>
    <s v="080510"/>
    <x v="169"/>
    <x v="98"/>
    <x v="12"/>
    <x v="1"/>
    <m/>
    <m/>
    <m/>
    <m/>
    <n v="736"/>
    <m/>
    <m/>
  </r>
  <r>
    <x v="6"/>
    <x v="0"/>
    <s v="OK"/>
    <e v="#N/A"/>
    <m/>
    <n v="4"/>
    <m/>
    <m/>
    <e v="#N/A"/>
    <s v="082421"/>
    <x v="170"/>
    <x v="98"/>
    <x v="12"/>
    <x v="1"/>
    <m/>
    <m/>
    <m/>
    <m/>
    <n v="763"/>
    <m/>
    <m/>
  </r>
  <r>
    <x v="6"/>
    <x v="0"/>
    <s v="OK"/>
    <e v="#N/A"/>
    <m/>
    <n v="4"/>
    <m/>
    <m/>
    <e v="#N/A"/>
    <s v="082720"/>
    <x v="171"/>
    <x v="98"/>
    <x v="12"/>
    <x v="1"/>
    <m/>
    <m/>
    <m/>
    <m/>
    <n v="1314"/>
    <m/>
    <m/>
  </r>
  <r>
    <x v="6"/>
    <x v="0"/>
    <s v="OK"/>
    <e v="#N/A"/>
    <m/>
    <n v="4"/>
    <m/>
    <m/>
    <e v="#N/A"/>
    <s v="082790"/>
    <x v="172"/>
    <x v="98"/>
    <x v="12"/>
    <x v="1"/>
    <m/>
    <m/>
    <m/>
    <m/>
    <n v="5162.75"/>
    <m/>
    <m/>
  </r>
  <r>
    <x v="6"/>
    <x v="0"/>
    <s v="No"/>
    <e v="#N/A"/>
    <m/>
    <n v="4"/>
    <m/>
    <m/>
    <e v="#N/A"/>
    <s v="081040"/>
    <x v="173"/>
    <x v="99"/>
    <x v="12"/>
    <x v="1"/>
    <m/>
    <m/>
    <m/>
    <m/>
    <n v="1179"/>
    <m/>
    <m/>
  </r>
  <r>
    <x v="6"/>
    <x v="0"/>
    <s v="No"/>
    <e v="#N/A"/>
    <m/>
    <n v="4"/>
    <m/>
    <m/>
    <e v="#N/A"/>
    <s v="082420"/>
    <x v="174"/>
    <x v="99"/>
    <x v="12"/>
    <x v="1"/>
    <m/>
    <m/>
    <m/>
    <m/>
    <n v="0"/>
    <m/>
    <m/>
  </r>
  <r>
    <x v="6"/>
    <x v="0"/>
    <s v="OK"/>
    <e v="#N/A"/>
    <m/>
    <n v="4"/>
    <m/>
    <m/>
    <e v="#N/A"/>
    <s v="081200"/>
    <x v="175"/>
    <x v="97"/>
    <x v="12"/>
    <x v="1"/>
    <m/>
    <m/>
    <m/>
    <m/>
    <n v="5000"/>
    <m/>
    <m/>
  </r>
  <r>
    <x v="6"/>
    <x v="0"/>
    <s v="OK"/>
    <e v="#N/A"/>
    <m/>
    <n v="4"/>
    <m/>
    <m/>
    <e v="#N/A"/>
    <s v="081210"/>
    <x v="176"/>
    <x v="97"/>
    <x v="12"/>
    <x v="1"/>
    <m/>
    <m/>
    <m/>
    <m/>
    <n v="6417"/>
    <m/>
    <m/>
  </r>
  <r>
    <x v="6"/>
    <x v="0"/>
    <s v="OK"/>
    <e v="#N/A"/>
    <m/>
    <n v="4"/>
    <m/>
    <m/>
    <e v="#N/A"/>
    <s v="081220"/>
    <x v="177"/>
    <x v="97"/>
    <x v="12"/>
    <x v="1"/>
    <m/>
    <m/>
    <m/>
    <m/>
    <n v="2313"/>
    <m/>
    <m/>
  </r>
  <r>
    <x v="6"/>
    <x v="0"/>
    <s v="No"/>
    <e v="#N/A"/>
    <m/>
    <n v="4"/>
    <m/>
    <m/>
    <e v="#N/A"/>
    <s v="081240"/>
    <x v="178"/>
    <x v="100"/>
    <x v="12"/>
    <x v="1"/>
    <m/>
    <m/>
    <m/>
    <m/>
    <n v="0"/>
    <m/>
    <m/>
  </r>
  <r>
    <x v="6"/>
    <x v="0"/>
    <s v="No"/>
    <e v="#N/A"/>
    <m/>
    <n v="4"/>
    <m/>
    <m/>
    <e v="#N/A"/>
    <s v="082560"/>
    <x v="179"/>
    <x v="101"/>
    <x v="12"/>
    <x v="1"/>
    <m/>
    <m/>
    <m/>
    <m/>
    <n v="0"/>
    <m/>
    <m/>
  </r>
  <r>
    <x v="6"/>
    <x v="0"/>
    <s v="OK"/>
    <e v="#N/A"/>
    <m/>
    <n v="4"/>
    <m/>
    <m/>
    <e v="#N/A"/>
    <s v="081370"/>
    <x v="180"/>
    <x v="102"/>
    <x v="12"/>
    <x v="1"/>
    <m/>
    <m/>
    <m/>
    <m/>
    <n v="1573"/>
    <m/>
    <m/>
  </r>
  <r>
    <x v="6"/>
    <x v="0"/>
    <s v="OK"/>
    <e v="#N/A"/>
    <m/>
    <n v="4"/>
    <m/>
    <m/>
    <e v="#N/A"/>
    <s v="082710"/>
    <x v="181"/>
    <x v="102"/>
    <x v="12"/>
    <x v="1"/>
    <m/>
    <m/>
    <m/>
    <m/>
    <n v="1278"/>
    <m/>
    <m/>
  </r>
  <r>
    <x v="6"/>
    <x v="0"/>
    <s v="OK"/>
    <e v="#N/A"/>
    <m/>
    <n v="4"/>
    <m/>
    <m/>
    <e v="#N/A"/>
    <s v="082870"/>
    <x v="182"/>
    <x v="102"/>
    <x v="12"/>
    <x v="1"/>
    <m/>
    <m/>
    <m/>
    <m/>
    <n v="1489"/>
    <m/>
    <m/>
  </r>
  <r>
    <x v="6"/>
    <x v="0"/>
    <s v="No"/>
    <e v="#N/A"/>
    <m/>
    <n v="4"/>
    <m/>
    <m/>
    <e v="#N/A"/>
    <s v="081590"/>
    <x v="183"/>
    <x v="97"/>
    <x v="12"/>
    <x v="1"/>
    <m/>
    <m/>
    <m/>
    <m/>
    <n v="4110"/>
    <m/>
    <m/>
  </r>
  <r>
    <x v="6"/>
    <x v="0"/>
    <s v="No"/>
    <e v="#N/A"/>
    <m/>
    <n v="4"/>
    <m/>
    <m/>
    <s v="Yes"/>
    <s v="082690"/>
    <x v="184"/>
    <x v="103"/>
    <x v="12"/>
    <x v="1"/>
    <m/>
    <m/>
    <m/>
    <m/>
    <n v="9705"/>
    <m/>
    <m/>
  </r>
  <r>
    <x v="6"/>
    <x v="0"/>
    <s v="OK"/>
    <e v="#N/A"/>
    <m/>
    <n v="4"/>
    <m/>
    <m/>
    <e v="#N/A"/>
    <s v="082700"/>
    <x v="185"/>
    <x v="104"/>
    <x v="12"/>
    <x v="1"/>
    <m/>
    <m/>
    <m/>
    <m/>
    <n v="5856"/>
    <m/>
    <m/>
  </r>
  <r>
    <x v="6"/>
    <x v="0"/>
    <s v="No"/>
    <e v="#N/A"/>
    <m/>
    <n v="4"/>
    <m/>
    <m/>
    <e v="#N/A"/>
    <s v="122445"/>
    <x v="186"/>
    <x v="105"/>
    <x v="13"/>
    <x v="1"/>
    <m/>
    <m/>
    <m/>
    <m/>
    <n v="3750"/>
    <m/>
    <m/>
  </r>
  <r>
    <x v="6"/>
    <x v="0"/>
    <s v="No"/>
    <e v="#N/A"/>
    <m/>
    <n v="4"/>
    <m/>
    <m/>
    <e v="#N/A"/>
    <s v="121470"/>
    <x v="188"/>
    <x v="107"/>
    <x v="13"/>
    <x v="1"/>
    <m/>
    <m/>
    <m/>
    <m/>
    <n v="2500"/>
    <m/>
    <m/>
  </r>
  <r>
    <x v="6"/>
    <x v="0"/>
    <s v="No"/>
    <e v="#N/A"/>
    <m/>
    <n v="4"/>
    <m/>
    <m/>
    <e v="#N/A"/>
    <s v="122440"/>
    <x v="187"/>
    <x v="106"/>
    <x v="13"/>
    <x v="1"/>
    <m/>
    <m/>
    <m/>
    <m/>
    <n v="3009.25"/>
    <m/>
    <m/>
  </r>
  <r>
    <x v="6"/>
    <x v="0"/>
    <s v="OK"/>
    <e v="#N/A"/>
    <m/>
    <n v="4"/>
    <m/>
    <m/>
    <e v="#N/A"/>
    <s v="122442"/>
    <x v="189"/>
    <x v="108"/>
    <x v="13"/>
    <x v="1"/>
    <m/>
    <m/>
    <m/>
    <m/>
    <n v="3395.2"/>
    <m/>
    <m/>
  </r>
  <r>
    <x v="6"/>
    <x v="0"/>
    <s v="OK"/>
    <e v="#N/A"/>
    <m/>
    <n v="4"/>
    <m/>
    <m/>
    <e v="#N/A"/>
    <s v="122441"/>
    <x v="190"/>
    <x v="109"/>
    <x v="13"/>
    <x v="1"/>
    <m/>
    <m/>
    <m/>
    <m/>
    <n v="5490"/>
    <m/>
    <m/>
  </r>
  <r>
    <x v="6"/>
    <x v="0"/>
    <s v="No"/>
    <e v="#N/A"/>
    <m/>
    <n v="4"/>
    <m/>
    <m/>
    <e v="#N/A"/>
    <s v="122443"/>
    <x v="191"/>
    <x v="110"/>
    <x v="13"/>
    <x v="1"/>
    <m/>
    <m/>
    <m/>
    <m/>
    <n v="1500"/>
    <m/>
    <m/>
  </r>
  <r>
    <x v="6"/>
    <x v="0"/>
    <s v="OK"/>
    <e v="#N/A"/>
    <m/>
    <n v="4"/>
    <m/>
    <m/>
    <e v="#N/A"/>
    <s v="122444"/>
    <x v="192"/>
    <x v="111"/>
    <x v="13"/>
    <x v="1"/>
    <m/>
    <m/>
    <m/>
    <m/>
    <n v="4220.67"/>
    <m/>
    <m/>
  </r>
  <r>
    <x v="6"/>
    <x v="0"/>
    <s v="No"/>
    <s v="LLF"/>
    <m/>
    <n v="4"/>
    <m/>
    <m/>
    <e v="#N/A"/>
    <s v="122446"/>
    <x v="193"/>
    <x v="112"/>
    <x v="13"/>
    <x v="1"/>
    <m/>
    <m/>
    <m/>
    <m/>
    <n v="4985.08"/>
    <m/>
    <m/>
  </r>
  <r>
    <x v="6"/>
    <x v="0"/>
    <s v="OK"/>
    <e v="#N/A"/>
    <m/>
    <n v="4"/>
    <m/>
    <m/>
    <s v="Yes"/>
    <s v="122447"/>
    <x v="194"/>
    <x v="113"/>
    <x v="13"/>
    <x v="1"/>
    <m/>
    <m/>
    <m/>
    <m/>
    <n v="4762"/>
    <m/>
    <m/>
  </r>
  <r>
    <x v="6"/>
    <x v="0"/>
    <s v="OK"/>
    <e v="#N/A"/>
    <m/>
    <n v="4"/>
    <m/>
    <m/>
    <e v="#N/A"/>
    <s v="150050"/>
    <x v="195"/>
    <x v="114"/>
    <x v="14"/>
    <x v="2"/>
    <m/>
    <m/>
    <m/>
    <m/>
    <n v="4325"/>
    <m/>
    <m/>
  </r>
  <r>
    <x v="6"/>
    <x v="0"/>
    <s v="No"/>
    <e v="#N/A"/>
    <m/>
    <n v="4"/>
    <m/>
    <m/>
    <e v="#N/A"/>
    <s v="151810"/>
    <x v="196"/>
    <x v="114"/>
    <x v="14"/>
    <x v="2"/>
    <m/>
    <m/>
    <m/>
    <m/>
    <n v="0"/>
    <m/>
    <m/>
  </r>
  <r>
    <x v="6"/>
    <x v="0"/>
    <s v="OK"/>
    <e v="#N/A"/>
    <m/>
    <n v="4"/>
    <m/>
    <m/>
    <e v="#N/A"/>
    <s v="152430"/>
    <x v="197"/>
    <x v="114"/>
    <x v="14"/>
    <x v="2"/>
    <m/>
    <m/>
    <m/>
    <m/>
    <n v="0"/>
    <m/>
    <m/>
  </r>
  <r>
    <x v="6"/>
    <x v="0"/>
    <s v="No"/>
    <e v="#N/A"/>
    <m/>
    <n v="4"/>
    <m/>
    <m/>
    <e v="#N/A"/>
    <s v="150130"/>
    <x v="198"/>
    <x v="115"/>
    <x v="14"/>
    <x v="2"/>
    <m/>
    <m/>
    <m/>
    <m/>
    <n v="500"/>
    <m/>
    <m/>
  </r>
  <r>
    <x v="6"/>
    <x v="0"/>
    <s v="No"/>
    <e v="#N/A"/>
    <m/>
    <n v="4"/>
    <m/>
    <m/>
    <e v="#N/A"/>
    <s v="151380"/>
    <x v="199"/>
    <x v="115"/>
    <x v="14"/>
    <x v="2"/>
    <m/>
    <m/>
    <m/>
    <m/>
    <n v="0"/>
    <m/>
    <m/>
  </r>
  <r>
    <x v="6"/>
    <x v="0"/>
    <s v="No"/>
    <e v="#N/A"/>
    <m/>
    <n v="4"/>
    <m/>
    <m/>
    <e v="#N/A"/>
    <s v="152120"/>
    <x v="200"/>
    <x v="115"/>
    <x v="14"/>
    <x v="2"/>
    <m/>
    <m/>
    <m/>
    <m/>
    <n v="0"/>
    <m/>
    <m/>
  </r>
  <r>
    <x v="6"/>
    <x v="0"/>
    <s v="No"/>
    <e v="#N/A"/>
    <m/>
    <n v="4"/>
    <m/>
    <m/>
    <e v="#N/A"/>
    <s v="150200"/>
    <x v="201"/>
    <x v="116"/>
    <x v="14"/>
    <x v="2"/>
    <m/>
    <m/>
    <m/>
    <m/>
    <n v="0"/>
    <m/>
    <m/>
  </r>
  <r>
    <x v="6"/>
    <x v="0"/>
    <s v="OK"/>
    <e v="#N/A"/>
    <m/>
    <n v="4"/>
    <m/>
    <m/>
    <e v="#N/A"/>
    <s v="151260"/>
    <x v="202"/>
    <x v="116"/>
    <x v="14"/>
    <x v="2"/>
    <m/>
    <m/>
    <m/>
    <m/>
    <n v="0"/>
    <m/>
    <m/>
  </r>
  <r>
    <x v="6"/>
    <x v="0"/>
    <s v="No"/>
    <e v="#N/A"/>
    <m/>
    <n v="4"/>
    <m/>
    <m/>
    <e v="#N/A"/>
    <s v="151230"/>
    <x v="203"/>
    <x v="116"/>
    <x v="14"/>
    <x v="2"/>
    <m/>
    <m/>
    <m/>
    <m/>
    <n v="126"/>
    <m/>
    <m/>
  </r>
  <r>
    <x v="6"/>
    <x v="0"/>
    <s v="No"/>
    <e v="#N/A"/>
    <m/>
    <n v="4"/>
    <m/>
    <m/>
    <e v="#N/A"/>
    <s v="150201"/>
    <x v="204"/>
    <x v="117"/>
    <x v="14"/>
    <x v="2"/>
    <m/>
    <m/>
    <m/>
    <m/>
    <n v="0"/>
    <m/>
    <m/>
  </r>
  <r>
    <x v="6"/>
    <x v="0"/>
    <s v="OK"/>
    <e v="#N/A"/>
    <m/>
    <n v="4"/>
    <m/>
    <m/>
    <e v="#N/A"/>
    <s v="150930"/>
    <x v="205"/>
    <x v="117"/>
    <x v="14"/>
    <x v="2"/>
    <m/>
    <m/>
    <m/>
    <m/>
    <n v="1117"/>
    <m/>
    <m/>
  </r>
  <r>
    <x v="6"/>
    <x v="0"/>
    <s v="No"/>
    <e v="#N/A"/>
    <m/>
    <n v="4"/>
    <m/>
    <m/>
    <e v="#N/A"/>
    <s v="151820"/>
    <x v="206"/>
    <x v="117"/>
    <x v="14"/>
    <x v="2"/>
    <m/>
    <m/>
    <m/>
    <m/>
    <n v="62.5"/>
    <m/>
    <m/>
  </r>
  <r>
    <x v="6"/>
    <x v="0"/>
    <s v="OK"/>
    <e v="#N/A"/>
    <m/>
    <n v="4"/>
    <m/>
    <m/>
    <e v="#N/A"/>
    <s v="152930"/>
    <x v="207"/>
    <x v="117"/>
    <x v="14"/>
    <x v="2"/>
    <m/>
    <m/>
    <m/>
    <m/>
    <n v="3440"/>
    <m/>
    <m/>
  </r>
  <r>
    <x v="6"/>
    <x v="0"/>
    <s v="No"/>
    <e v="#N/A"/>
    <m/>
    <n v="4"/>
    <m/>
    <m/>
    <e v="#N/A"/>
    <s v="151090"/>
    <x v="208"/>
    <x v="118"/>
    <x v="14"/>
    <x v="2"/>
    <m/>
    <m/>
    <m/>
    <m/>
    <n v="1250"/>
    <m/>
    <m/>
  </r>
  <r>
    <x v="6"/>
    <x v="0"/>
    <s v="OK"/>
    <e v="#N/A"/>
    <m/>
    <n v="4"/>
    <m/>
    <m/>
    <e v="#N/A"/>
    <s v="150961"/>
    <x v="209"/>
    <x v="119"/>
    <x v="14"/>
    <x v="2"/>
    <m/>
    <m/>
    <m/>
    <m/>
    <n v="750"/>
    <m/>
    <m/>
  </r>
  <r>
    <x v="6"/>
    <x v="0"/>
    <s v="OK"/>
    <e v="#N/A"/>
    <m/>
    <n v="4"/>
    <m/>
    <m/>
    <e v="#N/A"/>
    <s v="152040"/>
    <x v="210"/>
    <x v="119"/>
    <x v="14"/>
    <x v="2"/>
    <m/>
    <m/>
    <m/>
    <m/>
    <n v="1652"/>
    <m/>
    <m/>
  </r>
  <r>
    <x v="6"/>
    <x v="0"/>
    <s v="OK"/>
    <e v="#N/A"/>
    <m/>
    <n v="4"/>
    <m/>
    <m/>
    <e v="#N/A"/>
    <s v="152360"/>
    <x v="211"/>
    <x v="119"/>
    <x v="14"/>
    <x v="2"/>
    <m/>
    <m/>
    <m/>
    <m/>
    <n v="1600"/>
    <m/>
    <m/>
  </r>
  <r>
    <x v="6"/>
    <x v="0"/>
    <s v="OK"/>
    <e v="#N/A"/>
    <m/>
    <n v="4"/>
    <m/>
    <m/>
    <e v="#N/A"/>
    <s v="150970"/>
    <x v="212"/>
    <x v="120"/>
    <x v="14"/>
    <x v="2"/>
    <m/>
    <m/>
    <m/>
    <m/>
    <n v="5000"/>
    <m/>
    <m/>
  </r>
  <r>
    <x v="6"/>
    <x v="0"/>
    <s v="OK"/>
    <e v="#N/A"/>
    <m/>
    <n v="4"/>
    <m/>
    <m/>
    <e v="#N/A"/>
    <s v="151780"/>
    <x v="213"/>
    <x v="121"/>
    <x v="14"/>
    <x v="2"/>
    <m/>
    <m/>
    <m/>
    <m/>
    <n v="3421"/>
    <m/>
    <m/>
  </r>
  <r>
    <x v="6"/>
    <x v="0"/>
    <s v="No"/>
    <e v="#N/A"/>
    <m/>
    <n v="4"/>
    <m/>
    <m/>
    <e v="#N/A"/>
    <s v="152580"/>
    <x v="214"/>
    <x v="118"/>
    <x v="14"/>
    <x v="2"/>
    <m/>
    <m/>
    <m/>
    <m/>
    <n v="0"/>
    <m/>
    <m/>
  </r>
  <r>
    <x v="6"/>
    <x v="0"/>
    <s v="OK"/>
    <e v="#N/A"/>
    <m/>
    <n v="4"/>
    <m/>
    <m/>
    <e v="#N/A"/>
    <s v="152850"/>
    <x v="215"/>
    <x v="118"/>
    <x v="14"/>
    <x v="2"/>
    <m/>
    <m/>
    <m/>
    <m/>
    <n v="2423"/>
    <m/>
    <m/>
  </r>
  <r>
    <x v="6"/>
    <x v="0"/>
    <s v="No"/>
    <e v="#N/A"/>
    <m/>
    <n v="4"/>
    <m/>
    <m/>
    <e v="#N/A"/>
    <s v="152940"/>
    <x v="216"/>
    <x v="122"/>
    <x v="14"/>
    <x v="2"/>
    <m/>
    <m/>
    <m/>
    <m/>
    <n v="3000"/>
    <m/>
    <m/>
  </r>
  <r>
    <x v="6"/>
    <x v="0"/>
    <s v="No"/>
    <e v="#N/A"/>
    <m/>
    <n v="4"/>
    <m/>
    <m/>
    <e v="#N/A"/>
    <s v="150100"/>
    <x v="217"/>
    <x v="123"/>
    <x v="14"/>
    <x v="2"/>
    <m/>
    <m/>
    <m/>
    <m/>
    <n v="1000"/>
    <m/>
    <m/>
  </r>
  <r>
    <x v="6"/>
    <x v="0"/>
    <s v="No"/>
    <e v="#N/A"/>
    <m/>
    <n v="4"/>
    <m/>
    <m/>
    <e v="#N/A"/>
    <s v="150610"/>
    <x v="218"/>
    <x v="124"/>
    <x v="14"/>
    <x v="2"/>
    <m/>
    <m/>
    <m/>
    <m/>
    <n v="600"/>
    <m/>
    <m/>
  </r>
  <r>
    <x v="6"/>
    <x v="0"/>
    <s v="No"/>
    <e v="#N/A"/>
    <m/>
    <n v="4"/>
    <m/>
    <m/>
    <e v="#N/A"/>
    <s v="151790"/>
    <x v="219"/>
    <x v="124"/>
    <x v="14"/>
    <x v="2"/>
    <m/>
    <m/>
    <m/>
    <m/>
    <n v="875"/>
    <m/>
    <m/>
  </r>
  <r>
    <x v="6"/>
    <x v="0"/>
    <s v="No"/>
    <e v="#N/A"/>
    <m/>
    <n v="4"/>
    <m/>
    <m/>
    <e v="#N/A"/>
    <s v="152650"/>
    <x v="220"/>
    <x v="125"/>
    <x v="14"/>
    <x v="2"/>
    <m/>
    <m/>
    <m/>
    <m/>
    <n v="350"/>
    <m/>
    <m/>
  </r>
  <r>
    <x v="6"/>
    <x v="0"/>
    <s v="No"/>
    <e v="#N/A"/>
    <m/>
    <n v="4"/>
    <m/>
    <m/>
    <e v="#N/A"/>
    <s v="150700"/>
    <x v="221"/>
    <x v="126"/>
    <x v="14"/>
    <x v="2"/>
    <m/>
    <m/>
    <m/>
    <m/>
    <n v="3028"/>
    <m/>
    <m/>
  </r>
  <r>
    <x v="6"/>
    <x v="0"/>
    <s v="No"/>
    <e v="#N/A"/>
    <m/>
    <n v="4"/>
    <m/>
    <m/>
    <e v="#N/A"/>
    <s v="152370"/>
    <x v="222"/>
    <x v="126"/>
    <x v="14"/>
    <x v="2"/>
    <m/>
    <m/>
    <m/>
    <m/>
    <n v="0"/>
    <m/>
    <m/>
  </r>
  <r>
    <x v="6"/>
    <x v="0"/>
    <s v="No"/>
    <e v="#N/A"/>
    <m/>
    <n v="4"/>
    <m/>
    <m/>
    <e v="#N/A"/>
    <s v="150710"/>
    <x v="223"/>
    <x v="121"/>
    <x v="14"/>
    <x v="2"/>
    <m/>
    <m/>
    <m/>
    <m/>
    <n v="1594"/>
    <m/>
    <m/>
  </r>
  <r>
    <x v="6"/>
    <x v="0"/>
    <s v="OK"/>
    <e v="#N/A"/>
    <m/>
    <n v="4"/>
    <m/>
    <m/>
    <e v="#N/A"/>
    <s v="152350"/>
    <x v="224"/>
    <x v="125"/>
    <x v="14"/>
    <x v="2"/>
    <m/>
    <m/>
    <m/>
    <m/>
    <n v="7000"/>
    <m/>
    <m/>
  </r>
  <r>
    <x v="6"/>
    <x v="0"/>
    <s v="No"/>
    <e v="#N/A"/>
    <m/>
    <n v="4"/>
    <m/>
    <m/>
    <e v="#N/A"/>
    <s v="151150"/>
    <x v="225"/>
    <x v="126"/>
    <x v="14"/>
    <x v="2"/>
    <m/>
    <m/>
    <m/>
    <m/>
    <n v="1311"/>
    <m/>
    <m/>
  </r>
  <r>
    <x v="6"/>
    <x v="0"/>
    <s v="No"/>
    <e v="#N/A"/>
    <m/>
    <n v="4"/>
    <m/>
    <m/>
    <e v="#N/A"/>
    <s v="151190"/>
    <x v="226"/>
    <x v="127"/>
    <x v="14"/>
    <x v="2"/>
    <m/>
    <m/>
    <m/>
    <m/>
    <n v="500"/>
    <m/>
    <m/>
  </r>
  <r>
    <x v="6"/>
    <x v="0"/>
    <s v="OK"/>
    <e v="#N/A"/>
    <m/>
    <n v="4"/>
    <m/>
    <m/>
    <e v="#N/A"/>
    <s v="151490"/>
    <x v="227"/>
    <x v="127"/>
    <x v="14"/>
    <x v="2"/>
    <m/>
    <m/>
    <m/>
    <m/>
    <n v="2359"/>
    <m/>
    <m/>
  </r>
  <r>
    <x v="6"/>
    <x v="0"/>
    <s v="No"/>
    <e v="#N/A"/>
    <m/>
    <n v="4"/>
    <m/>
    <m/>
    <e v="#N/A"/>
    <s v="152330"/>
    <x v="228"/>
    <x v="124"/>
    <x v="14"/>
    <x v="2"/>
    <m/>
    <m/>
    <m/>
    <m/>
    <n v="400"/>
    <m/>
    <m/>
  </r>
  <r>
    <x v="6"/>
    <x v="0"/>
    <s v="No"/>
    <e v="#N/A"/>
    <m/>
    <n v="4"/>
    <m/>
    <m/>
    <e v="#N/A"/>
    <s v="160220"/>
    <x v="229"/>
    <x v="128"/>
    <x v="15"/>
    <x v="2"/>
    <m/>
    <m/>
    <m/>
    <m/>
    <n v="2100.41"/>
    <m/>
    <m/>
  </r>
  <r>
    <x v="6"/>
    <x v="0"/>
    <s v="OK"/>
    <e v="#N/A"/>
    <m/>
    <n v="4"/>
    <m/>
    <m/>
    <s v="Yes"/>
    <s v="160230"/>
    <x v="230"/>
    <x v="129"/>
    <x v="15"/>
    <x v="2"/>
    <m/>
    <m/>
    <m/>
    <m/>
    <n v="12293"/>
    <m/>
    <m/>
  </r>
  <r>
    <x v="6"/>
    <x v="0"/>
    <s v="OK"/>
    <e v="#N/A"/>
    <m/>
    <n v="4"/>
    <m/>
    <m/>
    <e v="#N/A"/>
    <s v="160250"/>
    <x v="231"/>
    <x v="130"/>
    <x v="15"/>
    <x v="2"/>
    <m/>
    <m/>
    <m/>
    <m/>
    <n v="11120"/>
    <m/>
    <m/>
  </r>
  <r>
    <x v="6"/>
    <x v="0"/>
    <s v="OK"/>
    <e v="#N/A"/>
    <m/>
    <n v="4"/>
    <m/>
    <m/>
    <e v="#N/A"/>
    <s v="160270"/>
    <x v="232"/>
    <x v="131"/>
    <x v="15"/>
    <x v="2"/>
    <m/>
    <m/>
    <m/>
    <m/>
    <n v="4476"/>
    <m/>
    <m/>
  </r>
  <r>
    <x v="6"/>
    <x v="0"/>
    <s v="No"/>
    <e v="#N/A"/>
    <m/>
    <n v="4"/>
    <m/>
    <m/>
    <e v="#N/A"/>
    <s v="160290"/>
    <x v="233"/>
    <x v="132"/>
    <x v="15"/>
    <x v="2"/>
    <m/>
    <m/>
    <m/>
    <m/>
    <n v="900"/>
    <m/>
    <m/>
  </r>
  <r>
    <x v="6"/>
    <x v="0"/>
    <s v="No"/>
    <e v="#N/A"/>
    <m/>
    <n v="4"/>
    <m/>
    <m/>
    <e v="#N/A"/>
    <s v="160320"/>
    <x v="234"/>
    <x v="133"/>
    <x v="15"/>
    <x v="2"/>
    <m/>
    <m/>
    <m/>
    <m/>
    <n v="3480"/>
    <m/>
    <m/>
  </r>
  <r>
    <x v="6"/>
    <x v="0"/>
    <s v="No"/>
    <e v="#N/A"/>
    <m/>
    <n v="4"/>
    <m/>
    <m/>
    <e v="#N/A"/>
    <s v="160330"/>
    <x v="235"/>
    <x v="134"/>
    <x v="15"/>
    <x v="2"/>
    <m/>
    <m/>
    <m/>
    <m/>
    <n v="4983"/>
    <m/>
    <m/>
  </r>
  <r>
    <x v="6"/>
    <x v="0"/>
    <s v="OK"/>
    <e v="#N/A"/>
    <m/>
    <n v="4"/>
    <m/>
    <m/>
    <e v="#N/A"/>
    <s v="160380"/>
    <x v="236"/>
    <x v="135"/>
    <x v="15"/>
    <x v="2"/>
    <m/>
    <m/>
    <m/>
    <m/>
    <n v="8000"/>
    <m/>
    <m/>
  </r>
  <r>
    <x v="6"/>
    <x v="0"/>
    <s v="No"/>
    <e v="#N/A"/>
    <m/>
    <n v="4"/>
    <m/>
    <m/>
    <e v="#N/A"/>
    <s v="161410"/>
    <x v="237"/>
    <x v="136"/>
    <x v="15"/>
    <x v="2"/>
    <m/>
    <m/>
    <m/>
    <m/>
    <n v="500"/>
    <m/>
    <m/>
  </r>
  <r>
    <x v="6"/>
    <x v="0"/>
    <s v="OK"/>
    <e v="#N/A"/>
    <m/>
    <n v="4"/>
    <m/>
    <m/>
    <e v="#N/A"/>
    <s v="161020"/>
    <x v="238"/>
    <x v="137"/>
    <x v="15"/>
    <x v="2"/>
    <m/>
    <m/>
    <m/>
    <m/>
    <n v="5489"/>
    <m/>
    <m/>
  </r>
  <r>
    <x v="6"/>
    <x v="0"/>
    <s v="No"/>
    <e v="#N/A"/>
    <m/>
    <n v="4"/>
    <m/>
    <m/>
    <e v="#N/A"/>
    <s v="161411"/>
    <x v="239"/>
    <x v="138"/>
    <x v="15"/>
    <x v="2"/>
    <m/>
    <m/>
    <m/>
    <m/>
    <n v="1500"/>
    <m/>
    <m/>
  </r>
  <r>
    <x v="6"/>
    <x v="0"/>
    <s v="OK"/>
    <e v="#N/A"/>
    <m/>
    <n v="4"/>
    <m/>
    <m/>
    <e v="#N/A"/>
    <s v="160280"/>
    <x v="240"/>
    <x v="139"/>
    <x v="15"/>
    <x v="2"/>
    <m/>
    <m/>
    <m/>
    <m/>
    <n v="5849.16"/>
    <m/>
    <m/>
  </r>
  <r>
    <x v="6"/>
    <x v="0"/>
    <s v="OK"/>
    <e v="#N/A"/>
    <m/>
    <n v="4"/>
    <m/>
    <m/>
    <e v="#N/A"/>
    <s v="162090"/>
    <x v="241"/>
    <x v="140"/>
    <x v="15"/>
    <x v="2"/>
    <m/>
    <m/>
    <m/>
    <m/>
    <n v="0"/>
    <m/>
    <m/>
  </r>
  <r>
    <x v="6"/>
    <x v="0"/>
    <s v="No"/>
    <e v="#N/A"/>
    <m/>
    <n v="4"/>
    <m/>
    <m/>
    <e v="#N/A"/>
    <s v="160620"/>
    <x v="242"/>
    <x v="141"/>
    <x v="15"/>
    <x v="2"/>
    <m/>
    <m/>
    <m/>
    <m/>
    <n v="500"/>
    <m/>
    <m/>
  </r>
  <r>
    <x v="6"/>
    <x v="0"/>
    <s v="No"/>
    <s v="LLF"/>
    <m/>
    <n v="4"/>
    <m/>
    <m/>
    <s v="Yes"/>
    <s v="160780"/>
    <x v="243"/>
    <x v="142"/>
    <x v="15"/>
    <x v="2"/>
    <m/>
    <m/>
    <m/>
    <m/>
    <n v="4000"/>
    <m/>
    <m/>
  </r>
  <r>
    <x v="6"/>
    <x v="0"/>
    <s v="No"/>
    <e v="#N/A"/>
    <m/>
    <n v="4"/>
    <m/>
    <m/>
    <e v="#N/A"/>
    <s v="160310"/>
    <x v="244"/>
    <x v="141"/>
    <x v="15"/>
    <x v="2"/>
    <m/>
    <m/>
    <m/>
    <m/>
    <n v="250"/>
    <m/>
    <m/>
  </r>
  <r>
    <x v="6"/>
    <x v="0"/>
    <s v="No"/>
    <e v="#N/A"/>
    <m/>
    <n v="4"/>
    <m/>
    <m/>
    <e v="#N/A"/>
    <s v="161330"/>
    <x v="245"/>
    <x v="142"/>
    <x v="15"/>
    <x v="2"/>
    <m/>
    <m/>
    <m/>
    <m/>
    <n v="500"/>
    <m/>
    <m/>
  </r>
  <r>
    <x v="6"/>
    <x v="0"/>
    <s v="No"/>
    <e v="#N/A"/>
    <m/>
    <n v="4"/>
    <m/>
    <m/>
    <e v="#N/A"/>
    <s v="160900"/>
    <x v="246"/>
    <x v="141"/>
    <x v="15"/>
    <x v="2"/>
    <m/>
    <m/>
    <m/>
    <m/>
    <n v="3000"/>
    <m/>
    <m/>
  </r>
  <r>
    <x v="6"/>
    <x v="0"/>
    <s v="No"/>
    <e v="#N/A"/>
    <m/>
    <n v="4"/>
    <m/>
    <m/>
    <e v="#N/A"/>
    <s v="161350"/>
    <x v="247"/>
    <x v="141"/>
    <x v="15"/>
    <x v="2"/>
    <m/>
    <m/>
    <m/>
    <m/>
    <n v="500"/>
    <m/>
    <m/>
  </r>
  <r>
    <x v="6"/>
    <x v="0"/>
    <s v="No"/>
    <e v="#N/A"/>
    <m/>
    <n v="4"/>
    <m/>
    <m/>
    <e v="#N/A"/>
    <s v="162920"/>
    <x v="248"/>
    <x v="141"/>
    <x v="15"/>
    <x v="2"/>
    <m/>
    <m/>
    <m/>
    <m/>
    <n v="4000"/>
    <m/>
    <m/>
  </r>
  <r>
    <x v="6"/>
    <x v="0"/>
    <s v="OK"/>
    <e v="#N/A"/>
    <m/>
    <n v="4"/>
    <m/>
    <m/>
    <e v="#N/A"/>
    <s v="161770"/>
    <x v="250"/>
    <x v="144"/>
    <x v="15"/>
    <x v="2"/>
    <m/>
    <m/>
    <m/>
    <m/>
    <n v="2279.75"/>
    <m/>
    <m/>
  </r>
  <r>
    <x v="6"/>
    <x v="0"/>
    <s v="OK"/>
    <s v="LLF"/>
    <m/>
    <n v="4"/>
    <m/>
    <m/>
    <e v="#N/A"/>
    <s v="162960"/>
    <x v="251"/>
    <x v="145"/>
    <x v="15"/>
    <x v="2"/>
    <m/>
    <m/>
    <m/>
    <m/>
    <n v="5000"/>
    <m/>
    <m/>
  </r>
  <r>
    <x v="6"/>
    <x v="0"/>
    <s v="OK"/>
    <e v="#N/A"/>
    <m/>
    <n v="4"/>
    <m/>
    <m/>
    <e v="#N/A"/>
    <s v="170390"/>
    <x v="252"/>
    <x v="146"/>
    <x v="17"/>
    <x v="2"/>
    <m/>
    <m/>
    <m/>
    <m/>
    <n v="6497"/>
    <m/>
    <m/>
  </r>
  <r>
    <x v="6"/>
    <x v="0"/>
    <s v="OK"/>
    <e v="#N/A"/>
    <m/>
    <n v="4"/>
    <m/>
    <m/>
    <e v="#N/A"/>
    <s v="170450"/>
    <x v="253"/>
    <x v="147"/>
    <x v="17"/>
    <x v="2"/>
    <m/>
    <m/>
    <m/>
    <m/>
    <n v="1200"/>
    <m/>
    <m/>
  </r>
  <r>
    <x v="6"/>
    <x v="0"/>
    <s v="No"/>
    <e v="#N/A"/>
    <m/>
    <n v="4"/>
    <m/>
    <m/>
    <e v="#N/A"/>
    <s v="172520"/>
    <x v="254"/>
    <x v="147"/>
    <x v="17"/>
    <x v="2"/>
    <m/>
    <m/>
    <m/>
    <m/>
    <n v="0"/>
    <m/>
    <m/>
  </r>
  <r>
    <x v="6"/>
    <x v="0"/>
    <s v="No"/>
    <e v="#N/A"/>
    <m/>
    <n v="4"/>
    <m/>
    <m/>
    <e v="#N/A"/>
    <s v="170600"/>
    <x v="255"/>
    <x v="148"/>
    <x v="17"/>
    <x v="2"/>
    <m/>
    <m/>
    <m/>
    <m/>
    <n v="0"/>
    <m/>
    <m/>
  </r>
  <r>
    <x v="6"/>
    <x v="0"/>
    <s v="OK"/>
    <e v="#N/A"/>
    <m/>
    <n v="4"/>
    <m/>
    <m/>
    <e v="#N/A"/>
    <s v="171950"/>
    <x v="256"/>
    <x v="148"/>
    <x v="17"/>
    <x v="2"/>
    <m/>
    <m/>
    <m/>
    <m/>
    <n v="549"/>
    <m/>
    <m/>
  </r>
  <r>
    <x v="6"/>
    <x v="0"/>
    <s v="OK"/>
    <e v="#N/A"/>
    <m/>
    <n v="4"/>
    <m/>
    <m/>
    <e v="#N/A"/>
    <s v="171910"/>
    <x v="257"/>
    <x v="148"/>
    <x v="17"/>
    <x v="2"/>
    <m/>
    <m/>
    <m/>
    <m/>
    <n v="0"/>
    <m/>
    <m/>
  </r>
  <r>
    <x v="6"/>
    <x v="0"/>
    <s v="OK"/>
    <e v="#N/A"/>
    <m/>
    <n v="4"/>
    <m/>
    <m/>
    <e v="#N/A"/>
    <s v="170712"/>
    <x v="258"/>
    <x v="149"/>
    <x v="17"/>
    <x v="2"/>
    <m/>
    <m/>
    <m/>
    <m/>
    <n v="250"/>
    <m/>
    <m/>
  </r>
  <r>
    <x v="6"/>
    <x v="0"/>
    <s v="No"/>
    <e v="#N/A"/>
    <m/>
    <n v="4"/>
    <m/>
    <m/>
    <e v="#N/A"/>
    <s v="172030"/>
    <x v="259"/>
    <x v="149"/>
    <x v="17"/>
    <x v="2"/>
    <m/>
    <m/>
    <m/>
    <m/>
    <n v="0"/>
    <m/>
    <m/>
  </r>
  <r>
    <x v="6"/>
    <x v="0"/>
    <s v="OK"/>
    <e v="#N/A"/>
    <m/>
    <n v="4"/>
    <m/>
    <m/>
    <e v="#N/A"/>
    <s v="172510"/>
    <x v="260"/>
    <x v="149"/>
    <x v="17"/>
    <x v="2"/>
    <m/>
    <m/>
    <m/>
    <m/>
    <n v="0"/>
    <m/>
    <m/>
  </r>
  <r>
    <x v="6"/>
    <x v="0"/>
    <s v="OK"/>
    <e v="#N/A"/>
    <m/>
    <n v="4"/>
    <m/>
    <m/>
    <e v="#N/A"/>
    <s v="170760"/>
    <x v="261"/>
    <x v="150"/>
    <x v="17"/>
    <x v="2"/>
    <m/>
    <m/>
    <m/>
    <m/>
    <n v="500"/>
    <m/>
    <m/>
  </r>
  <r>
    <x v="6"/>
    <x v="0"/>
    <s v="OK"/>
    <e v="#N/A"/>
    <m/>
    <n v="4"/>
    <m/>
    <m/>
    <e v="#N/A"/>
    <s v="172910"/>
    <x v="262"/>
    <x v="150"/>
    <x v="17"/>
    <x v="2"/>
    <m/>
    <m/>
    <m/>
    <m/>
    <n v="1500"/>
    <m/>
    <m/>
  </r>
  <r>
    <x v="6"/>
    <x v="0"/>
    <s v="No"/>
    <e v="#N/A"/>
    <m/>
    <n v="4"/>
    <m/>
    <m/>
    <e v="#N/A"/>
    <s v="171840"/>
    <x v="263"/>
    <x v="150"/>
    <x v="17"/>
    <x v="2"/>
    <m/>
    <m/>
    <m/>
    <m/>
    <n v="800"/>
    <m/>
    <m/>
  </r>
  <r>
    <x v="6"/>
    <x v="0"/>
    <s v="No"/>
    <e v="#N/A"/>
    <m/>
    <n v="4"/>
    <m/>
    <m/>
    <e v="#N/A"/>
    <s v="170840"/>
    <x v="264"/>
    <x v="151"/>
    <x v="17"/>
    <x v="2"/>
    <m/>
    <m/>
    <m/>
    <m/>
    <n v="500"/>
    <m/>
    <m/>
  </r>
  <r>
    <x v="6"/>
    <x v="0"/>
    <s v="No"/>
    <e v="#N/A"/>
    <m/>
    <n v="4"/>
    <m/>
    <m/>
    <e v="#N/A"/>
    <s v="172980"/>
    <x v="265"/>
    <x v="151"/>
    <x v="17"/>
    <x v="2"/>
    <m/>
    <m/>
    <m/>
    <m/>
    <n v="0"/>
    <m/>
    <m/>
  </r>
  <r>
    <x v="6"/>
    <x v="0"/>
    <s v="No"/>
    <e v="#N/A"/>
    <m/>
    <n v="4"/>
    <m/>
    <m/>
    <e v="#N/A"/>
    <s v="170940"/>
    <x v="266"/>
    <x v="151"/>
    <x v="17"/>
    <x v="2"/>
    <m/>
    <m/>
    <m/>
    <m/>
    <n v="100"/>
    <m/>
    <m/>
  </r>
  <r>
    <x v="6"/>
    <x v="0"/>
    <s v="OK"/>
    <s v="LLF"/>
    <m/>
    <n v="4"/>
    <m/>
    <m/>
    <e v="#N/A"/>
    <s v="170880"/>
    <x v="267"/>
    <x v="152"/>
    <x v="17"/>
    <x v="2"/>
    <m/>
    <m/>
    <m/>
    <m/>
    <n v="6600"/>
    <m/>
    <m/>
  </r>
  <r>
    <x v="6"/>
    <x v="0"/>
    <s v="OK"/>
    <e v="#N/A"/>
    <m/>
    <n v="4"/>
    <m/>
    <m/>
    <e v="#N/A"/>
    <s v="171041"/>
    <x v="268"/>
    <x v="147"/>
    <x v="17"/>
    <x v="2"/>
    <m/>
    <m/>
    <m/>
    <m/>
    <n v="1645"/>
    <m/>
    <m/>
  </r>
  <r>
    <x v="6"/>
    <x v="0"/>
    <s v="OK"/>
    <e v="#N/A"/>
    <m/>
    <n v="4"/>
    <m/>
    <m/>
    <e v="#N/A"/>
    <s v="172140"/>
    <x v="269"/>
    <x v="147"/>
    <x v="17"/>
    <x v="2"/>
    <m/>
    <m/>
    <m/>
    <m/>
    <n v="1088"/>
    <m/>
    <m/>
  </r>
  <r>
    <x v="6"/>
    <x v="0"/>
    <s v="No"/>
    <e v="#N/A"/>
    <m/>
    <n v="4"/>
    <m/>
    <m/>
    <e v="#N/A"/>
    <s v="172290"/>
    <x v="270"/>
    <x v="153"/>
    <x v="17"/>
    <x v="2"/>
    <m/>
    <m/>
    <m/>
    <m/>
    <n v="0"/>
    <m/>
    <m/>
  </r>
  <r>
    <x v="6"/>
    <x v="0"/>
    <s v="OK"/>
    <e v="#N/A"/>
    <m/>
    <n v="4"/>
    <m/>
    <m/>
    <e v="#N/A"/>
    <s v="180400"/>
    <x v="271"/>
    <x v="154"/>
    <x v="18"/>
    <x v="2"/>
    <m/>
    <m/>
    <m/>
    <m/>
    <n v="310"/>
    <m/>
    <m/>
  </r>
  <r>
    <x v="6"/>
    <x v="0"/>
    <s v="OK"/>
    <e v="#N/A"/>
    <m/>
    <n v="4"/>
    <m/>
    <m/>
    <e v="#N/A"/>
    <s v="181310"/>
    <x v="277"/>
    <x v="154"/>
    <x v="18"/>
    <x v="2"/>
    <m/>
    <m/>
    <m/>
    <m/>
    <n v="2155"/>
    <m/>
    <m/>
  </r>
  <r>
    <x v="6"/>
    <x v="0"/>
    <s v="No"/>
    <e v="#N/A"/>
    <m/>
    <n v="4"/>
    <m/>
    <m/>
    <e v="#N/A"/>
    <s v="181530"/>
    <x v="280"/>
    <x v="154"/>
    <x v="18"/>
    <x v="2"/>
    <m/>
    <m/>
    <m/>
    <m/>
    <n v="5000"/>
    <m/>
    <m/>
  </r>
  <r>
    <x v="6"/>
    <x v="0"/>
    <s v="OK"/>
    <e v="#N/A"/>
    <m/>
    <n v="4"/>
    <m/>
    <m/>
    <e v="#N/A"/>
    <s v="181535"/>
    <x v="281"/>
    <x v="154"/>
    <x v="18"/>
    <x v="2"/>
    <m/>
    <m/>
    <m/>
    <m/>
    <n v="0"/>
    <m/>
    <m/>
  </r>
  <r>
    <x v="6"/>
    <x v="0"/>
    <s v="No"/>
    <e v="#N/A"/>
    <m/>
    <n v="4"/>
    <m/>
    <m/>
    <e v="#N/A"/>
    <s v="181540"/>
    <x v="282"/>
    <x v="154"/>
    <x v="18"/>
    <x v="2"/>
    <m/>
    <m/>
    <m/>
    <m/>
    <n v="1750"/>
    <m/>
    <m/>
  </r>
  <r>
    <x v="6"/>
    <x v="0"/>
    <s v="No"/>
    <e v="#N/A"/>
    <m/>
    <n v="4"/>
    <m/>
    <m/>
    <e v="#N/A"/>
    <s v="180640"/>
    <x v="272"/>
    <x v="155"/>
    <x v="18"/>
    <x v="2"/>
    <m/>
    <m/>
    <m/>
    <m/>
    <n v="0"/>
    <m/>
    <m/>
  </r>
  <r>
    <x v="6"/>
    <x v="0"/>
    <s v="No"/>
    <e v="#N/A"/>
    <m/>
    <n v="4"/>
    <m/>
    <m/>
    <e v="#N/A"/>
    <s v="182590"/>
    <x v="286"/>
    <x v="155"/>
    <x v="18"/>
    <x v="2"/>
    <m/>
    <m/>
    <m/>
    <m/>
    <n v="1841"/>
    <m/>
    <m/>
  </r>
  <r>
    <x v="6"/>
    <x v="0"/>
    <s v="OK"/>
    <e v="#N/A"/>
    <m/>
    <n v="4"/>
    <m/>
    <m/>
    <e v="#N/A"/>
    <s v="180830"/>
    <x v="273"/>
    <x v="156"/>
    <x v="18"/>
    <x v="2"/>
    <m/>
    <m/>
    <m/>
    <m/>
    <n v="37467"/>
    <m/>
    <m/>
  </r>
  <r>
    <x v="6"/>
    <x v="0"/>
    <s v="OK"/>
    <e v="#N/A"/>
    <m/>
    <n v="4"/>
    <m/>
    <m/>
    <e v="#N/A"/>
    <s v="180870"/>
    <x v="274"/>
    <x v="157"/>
    <x v="18"/>
    <x v="2"/>
    <m/>
    <m/>
    <m/>
    <m/>
    <n v="5523"/>
    <m/>
    <m/>
  </r>
  <r>
    <x v="6"/>
    <x v="0"/>
    <s v="No"/>
    <e v="#N/A"/>
    <m/>
    <n v="4"/>
    <m/>
    <m/>
    <e v="#N/A"/>
    <s v="181160"/>
    <x v="276"/>
    <x v="154"/>
    <x v="18"/>
    <x v="2"/>
    <m/>
    <m/>
    <m/>
    <m/>
    <n v="5054.1499999999996"/>
    <m/>
    <m/>
  </r>
  <r>
    <x v="6"/>
    <x v="0"/>
    <s v="No"/>
    <e v="#N/A"/>
    <m/>
    <n v="4"/>
    <m/>
    <m/>
    <e v="#N/A"/>
    <s v="181360"/>
    <x v="278"/>
    <x v="158"/>
    <x v="18"/>
    <x v="2"/>
    <m/>
    <m/>
    <m/>
    <m/>
    <n v="1700"/>
    <m/>
    <m/>
  </r>
  <r>
    <x v="6"/>
    <x v="0"/>
    <s v="OK"/>
    <e v="#N/A"/>
    <m/>
    <n v="4"/>
    <m/>
    <m/>
    <e v="#N/A"/>
    <s v="181420"/>
    <x v="279"/>
    <x v="159"/>
    <x v="18"/>
    <x v="2"/>
    <m/>
    <m/>
    <m/>
    <m/>
    <n v="2066.2800000000002"/>
    <m/>
    <m/>
  </r>
  <r>
    <x v="6"/>
    <x v="0"/>
    <s v="OK"/>
    <e v="#N/A"/>
    <m/>
    <n v="4"/>
    <m/>
    <m/>
    <e v="#N/A"/>
    <s v="182490"/>
    <x v="284"/>
    <x v="159"/>
    <x v="18"/>
    <x v="2"/>
    <m/>
    <m/>
    <m/>
    <m/>
    <n v="1848"/>
    <m/>
    <m/>
  </r>
  <r>
    <x v="6"/>
    <x v="0"/>
    <s v="OK"/>
    <e v="#N/A"/>
    <m/>
    <n v="4"/>
    <m/>
    <m/>
    <e v="#N/A"/>
    <s v="182861"/>
    <x v="288"/>
    <x v="159"/>
    <x v="18"/>
    <x v="2"/>
    <m/>
    <m/>
    <m/>
    <m/>
    <n v="1839"/>
    <m/>
    <m/>
  </r>
  <r>
    <x v="6"/>
    <x v="0"/>
    <s v="No"/>
    <e v="#N/A"/>
    <m/>
    <n v="4"/>
    <m/>
    <m/>
    <e v="#N/A"/>
    <s v="182390"/>
    <x v="283"/>
    <x v="160"/>
    <x v="18"/>
    <x v="2"/>
    <m/>
    <m/>
    <m/>
    <m/>
    <n v="600"/>
    <m/>
    <m/>
  </r>
  <r>
    <x v="6"/>
    <x v="0"/>
    <s v="No"/>
    <e v="#N/A"/>
    <m/>
    <n v="4"/>
    <m/>
    <m/>
    <e v="#N/A"/>
    <s v="182571"/>
    <x v="285"/>
    <x v="160"/>
    <x v="18"/>
    <x v="2"/>
    <m/>
    <m/>
    <m/>
    <m/>
    <n v="700"/>
    <m/>
    <m/>
  </r>
  <r>
    <x v="6"/>
    <x v="0"/>
    <s v="OK"/>
    <e v="#N/A"/>
    <m/>
    <n v="4"/>
    <m/>
    <m/>
    <e v="#N/A"/>
    <s v="182610"/>
    <x v="287"/>
    <x v="160"/>
    <x v="18"/>
    <x v="2"/>
    <m/>
    <m/>
    <m/>
    <m/>
    <n v="400"/>
    <m/>
    <m/>
  </r>
  <r>
    <x v="6"/>
    <x v="0"/>
    <s v="No"/>
    <s v="LLF"/>
    <m/>
    <n v="4"/>
    <m/>
    <m/>
    <e v="#N/A"/>
    <s v="202461"/>
    <x v="289"/>
    <x v="161"/>
    <x v="19"/>
    <x v="2"/>
    <m/>
    <m/>
    <m/>
    <m/>
    <n v="4000"/>
    <m/>
    <m/>
  </r>
  <r>
    <x v="6"/>
    <x v="0"/>
    <s v="No"/>
    <e v="#N/A"/>
    <m/>
    <n v="4"/>
    <m/>
    <m/>
    <e v="#N/A"/>
    <s v="200590"/>
    <x v="290"/>
    <x v="162"/>
    <x v="19"/>
    <x v="2"/>
    <m/>
    <m/>
    <m/>
    <m/>
    <n v="1000"/>
    <m/>
    <m/>
  </r>
  <r>
    <x v="6"/>
    <x v="0"/>
    <s v="OK"/>
    <e v="#N/A"/>
    <m/>
    <n v="4"/>
    <m/>
    <m/>
    <e v="#N/A"/>
    <s v="202950"/>
    <x v="291"/>
    <x v="163"/>
    <x v="19"/>
    <x v="2"/>
    <m/>
    <m/>
    <m/>
    <m/>
    <n v="2000"/>
    <m/>
    <m/>
  </r>
  <r>
    <x v="6"/>
    <x v="0"/>
    <s v="OK"/>
    <e v="#N/A"/>
    <m/>
    <n v="4"/>
    <m/>
    <m/>
    <e v="#N/A"/>
    <s v="200941"/>
    <x v="292"/>
    <x v="164"/>
    <x v="19"/>
    <x v="2"/>
    <m/>
    <m/>
    <m/>
    <m/>
    <n v="0"/>
    <m/>
    <m/>
  </r>
  <r>
    <x v="6"/>
    <x v="0"/>
    <s v="No"/>
    <e v="#N/A"/>
    <m/>
    <n v="4"/>
    <m/>
    <m/>
    <s v="Yes"/>
    <s v="201510"/>
    <x v="293"/>
    <x v="165"/>
    <x v="19"/>
    <x v="2"/>
    <m/>
    <m/>
    <m/>
    <m/>
    <n v="3000"/>
    <m/>
    <m/>
  </r>
  <r>
    <x v="6"/>
    <x v="0"/>
    <s v="No"/>
    <e v="#N/A"/>
    <m/>
    <n v="4"/>
    <m/>
    <m/>
    <e v="#N/A"/>
    <s v="201702"/>
    <x v="294"/>
    <x v="166"/>
    <x v="19"/>
    <x v="2"/>
    <m/>
    <m/>
    <m/>
    <m/>
    <n v="4100"/>
    <m/>
    <m/>
  </r>
  <r>
    <x v="6"/>
    <x v="0"/>
    <s v="OK"/>
    <e v="#N/A"/>
    <m/>
    <n v="4"/>
    <m/>
    <m/>
    <e v="#N/A"/>
    <s v="201680"/>
    <x v="295"/>
    <x v="167"/>
    <x v="19"/>
    <x v="2"/>
    <m/>
    <m/>
    <m/>
    <m/>
    <n v="2250"/>
    <m/>
    <m/>
  </r>
  <r>
    <x v="6"/>
    <x v="0"/>
    <s v="OK"/>
    <s v="LLF"/>
    <m/>
    <n v="4"/>
    <m/>
    <m/>
    <e v="#N/A"/>
    <s v="201712"/>
    <x v="296"/>
    <x v="168"/>
    <x v="19"/>
    <x v="2"/>
    <m/>
    <m/>
    <m/>
    <m/>
    <n v="3841"/>
    <m/>
    <m/>
  </r>
  <r>
    <x v="6"/>
    <x v="0"/>
    <s v="No"/>
    <e v="#N/A"/>
    <m/>
    <n v="4"/>
    <m/>
    <m/>
    <e v="#N/A"/>
    <s v="201700"/>
    <x v="297"/>
    <x v="169"/>
    <x v="19"/>
    <x v="2"/>
    <m/>
    <m/>
    <m/>
    <m/>
    <n v="0"/>
    <m/>
    <m/>
  </r>
  <r>
    <x v="6"/>
    <x v="0"/>
    <s v="No"/>
    <e v="#N/A"/>
    <m/>
    <n v="4"/>
    <m/>
    <m/>
    <e v="#N/A"/>
    <s v="201701"/>
    <x v="298"/>
    <x v="170"/>
    <x v="19"/>
    <x v="2"/>
    <m/>
    <m/>
    <m/>
    <m/>
    <n v="1500"/>
    <m/>
    <m/>
  </r>
  <r>
    <x v="6"/>
    <x v="0"/>
    <s v="No"/>
    <s v="LLF"/>
    <m/>
    <n v="4"/>
    <m/>
    <m/>
    <e v="#N/A"/>
    <s v="201711"/>
    <x v="300"/>
    <x v="171"/>
    <x v="19"/>
    <x v="2"/>
    <m/>
    <m/>
    <m/>
    <m/>
    <n v="0"/>
    <m/>
    <m/>
  </r>
  <r>
    <x v="6"/>
    <x v="0"/>
    <s v="OK"/>
    <e v="#N/A"/>
    <m/>
    <n v="4"/>
    <m/>
    <m/>
    <e v="#N/A"/>
    <s v="201713"/>
    <x v="301"/>
    <x v="172"/>
    <x v="19"/>
    <x v="2"/>
    <m/>
    <m/>
    <m/>
    <m/>
    <n v="4000"/>
    <m/>
    <m/>
  </r>
  <r>
    <x v="6"/>
    <x v="0"/>
    <s v="No"/>
    <e v="#N/A"/>
    <m/>
    <n v="4"/>
    <m/>
    <m/>
    <e v="#N/A"/>
    <s v="201730"/>
    <x v="303"/>
    <x v="173"/>
    <x v="19"/>
    <x v="2"/>
    <m/>
    <m/>
    <m/>
    <m/>
    <n v="1250"/>
    <m/>
    <m/>
  </r>
  <r>
    <x v="6"/>
    <x v="0"/>
    <s v="No"/>
    <e v="#N/A"/>
    <m/>
    <n v="4"/>
    <m/>
    <m/>
    <e v="#N/A"/>
    <s v="201740"/>
    <x v="304"/>
    <x v="174"/>
    <x v="19"/>
    <x v="2"/>
    <m/>
    <m/>
    <m/>
    <m/>
    <n v="0"/>
    <m/>
    <m/>
  </r>
  <r>
    <x v="6"/>
    <x v="0"/>
    <s v="No"/>
    <e v="#N/A"/>
    <m/>
    <n v="4"/>
    <m/>
    <m/>
    <e v="#N/A"/>
    <s v="201690"/>
    <x v="305"/>
    <x v="175"/>
    <x v="19"/>
    <x v="2"/>
    <m/>
    <m/>
    <m/>
    <m/>
    <n v="500"/>
    <m/>
    <m/>
  </r>
  <r>
    <x v="6"/>
    <x v="0"/>
    <s v="OK"/>
    <e v="#N/A"/>
    <m/>
    <n v="4"/>
    <m/>
    <m/>
    <e v="#N/A"/>
    <s v="202460"/>
    <x v="306"/>
    <x v="176"/>
    <x v="19"/>
    <x v="2"/>
    <m/>
    <m/>
    <m/>
    <m/>
    <n v="0"/>
    <m/>
    <m/>
  </r>
  <r>
    <x v="6"/>
    <x v="0"/>
    <s v="No"/>
    <e v="#N/A"/>
    <m/>
    <n v="4"/>
    <m/>
    <m/>
    <e v="#N/A"/>
    <s v="202480"/>
    <x v="307"/>
    <x v="177"/>
    <x v="19"/>
    <x v="2"/>
    <m/>
    <m/>
    <m/>
    <m/>
    <n v="7000"/>
    <m/>
    <m/>
  </r>
  <r>
    <x v="6"/>
    <x v="0"/>
    <s v="No"/>
    <e v="#N/A"/>
    <m/>
    <n v="4"/>
    <m/>
    <m/>
    <e v="#N/A"/>
    <s v="202491"/>
    <x v="308"/>
    <x v="178"/>
    <x v="19"/>
    <x v="2"/>
    <m/>
    <m/>
    <m/>
    <m/>
    <n v="750"/>
    <m/>
    <m/>
  </r>
  <r>
    <x v="6"/>
    <x v="0"/>
    <s v="No"/>
    <s v="LLF"/>
    <m/>
    <n v="4"/>
    <m/>
    <m/>
    <e v="#N/A"/>
    <s v="210440"/>
    <x v="309"/>
    <x v="179"/>
    <x v="20"/>
    <x v="2"/>
    <m/>
    <m/>
    <m/>
    <m/>
    <n v="0"/>
    <m/>
    <m/>
  </r>
  <r>
    <x v="6"/>
    <x v="0"/>
    <s v="OK"/>
    <s v="LLF"/>
    <m/>
    <n v="4"/>
    <m/>
    <m/>
    <s v="Yes"/>
    <s v="212130"/>
    <x v="310"/>
    <x v="179"/>
    <x v="20"/>
    <x v="2"/>
    <m/>
    <m/>
    <m/>
    <m/>
    <n v="4348"/>
    <m/>
    <m/>
  </r>
  <r>
    <x v="6"/>
    <x v="0"/>
    <s v="No"/>
    <e v="#N/A"/>
    <m/>
    <n v="4"/>
    <m/>
    <m/>
    <e v="#N/A"/>
    <s v="210460"/>
    <x v="311"/>
    <x v="180"/>
    <x v="20"/>
    <x v="2"/>
    <m/>
    <m/>
    <m/>
    <m/>
    <n v="770.75"/>
    <m/>
    <m/>
  </r>
  <r>
    <x v="6"/>
    <x v="0"/>
    <s v="No"/>
    <e v="#N/A"/>
    <m/>
    <n v="4"/>
    <m/>
    <m/>
    <e v="#N/A"/>
    <s v="211430"/>
    <x v="312"/>
    <x v="180"/>
    <x v="20"/>
    <x v="2"/>
    <m/>
    <m/>
    <m/>
    <m/>
    <n v="100"/>
    <m/>
    <m/>
  </r>
  <r>
    <x v="6"/>
    <x v="0"/>
    <s v="OK"/>
    <e v="#N/A"/>
    <m/>
    <n v="4"/>
    <m/>
    <m/>
    <e v="#N/A"/>
    <s v="210630"/>
    <x v="313"/>
    <x v="181"/>
    <x v="20"/>
    <x v="2"/>
    <m/>
    <m/>
    <m/>
    <m/>
    <n v="1922"/>
    <m/>
    <m/>
  </r>
  <r>
    <x v="6"/>
    <x v="0"/>
    <s v="No"/>
    <e v="#N/A"/>
    <m/>
    <n v="4"/>
    <m/>
    <m/>
    <e v="#N/A"/>
    <s v="211120"/>
    <x v="314"/>
    <x v="181"/>
    <x v="20"/>
    <x v="2"/>
    <m/>
    <m/>
    <m/>
    <m/>
    <n v="500"/>
    <m/>
    <m/>
  </r>
  <r>
    <x v="6"/>
    <x v="0"/>
    <s v="No"/>
    <e v="#N/A"/>
    <m/>
    <n v="4"/>
    <m/>
    <m/>
    <e v="#N/A"/>
    <s v="210730"/>
    <x v="315"/>
    <x v="182"/>
    <x v="20"/>
    <x v="2"/>
    <m/>
    <m/>
    <m/>
    <m/>
    <n v="0"/>
    <m/>
    <m/>
  </r>
  <r>
    <x v="6"/>
    <x v="0"/>
    <s v="No"/>
    <e v="#N/A"/>
    <m/>
    <n v="4"/>
    <m/>
    <m/>
    <e v="#N/A"/>
    <s v="212070"/>
    <x v="316"/>
    <x v="182"/>
    <x v="20"/>
    <x v="2"/>
    <m/>
    <m/>
    <m/>
    <m/>
    <n v="0"/>
    <m/>
    <m/>
  </r>
  <r>
    <x v="6"/>
    <x v="0"/>
    <s v="No"/>
    <e v="#N/A"/>
    <m/>
    <n v="4"/>
    <m/>
    <m/>
    <e v="#N/A"/>
    <s v="212890"/>
    <x v="317"/>
    <x v="182"/>
    <x v="20"/>
    <x v="2"/>
    <m/>
    <m/>
    <m/>
    <m/>
    <n v="100"/>
    <m/>
    <m/>
  </r>
  <r>
    <x v="6"/>
    <x v="0"/>
    <s v="OK"/>
    <e v="#N/A"/>
    <m/>
    <n v="4"/>
    <m/>
    <m/>
    <e v="#N/A"/>
    <s v="210950"/>
    <x v="318"/>
    <x v="183"/>
    <x v="20"/>
    <x v="2"/>
    <m/>
    <m/>
    <m/>
    <m/>
    <n v="1550"/>
    <m/>
    <m/>
  </r>
  <r>
    <x v="6"/>
    <x v="0"/>
    <s v="OK"/>
    <e v="#N/A"/>
    <m/>
    <n v="4"/>
    <m/>
    <m/>
    <e v="#N/A"/>
    <s v="212320"/>
    <x v="319"/>
    <x v="183"/>
    <x v="20"/>
    <x v="2"/>
    <m/>
    <m/>
    <m/>
    <m/>
    <n v="0"/>
    <m/>
    <m/>
  </r>
  <r>
    <x v="6"/>
    <x v="0"/>
    <s v="OK"/>
    <e v="#N/A"/>
    <m/>
    <n v="4"/>
    <m/>
    <m/>
    <e v="#N/A"/>
    <s v="212361"/>
    <x v="320"/>
    <x v="183"/>
    <x v="20"/>
    <x v="2"/>
    <m/>
    <m/>
    <m/>
    <m/>
    <n v="420"/>
    <m/>
    <m/>
  </r>
  <r>
    <x v="6"/>
    <x v="0"/>
    <s v="No"/>
    <e v="#N/A"/>
    <m/>
    <n v="4"/>
    <m/>
    <m/>
    <e v="#N/A"/>
    <s v="211830"/>
    <x v="321"/>
    <x v="184"/>
    <x v="20"/>
    <x v="2"/>
    <m/>
    <m/>
    <m/>
    <m/>
    <n v="500"/>
    <m/>
    <m/>
  </r>
  <r>
    <x v="6"/>
    <x v="0"/>
    <s v="No"/>
    <e v="#N/A"/>
    <m/>
    <n v="4"/>
    <m/>
    <m/>
    <e v="#N/A"/>
    <s v="212570"/>
    <x v="322"/>
    <x v="184"/>
    <x v="20"/>
    <x v="2"/>
    <m/>
    <m/>
    <m/>
    <m/>
    <n v="0.01"/>
    <m/>
    <m/>
  </r>
  <r>
    <x v="6"/>
    <x v="0"/>
    <s v="OK"/>
    <e v="#N/A"/>
    <m/>
    <n v="4"/>
    <m/>
    <m/>
    <e v="#N/A"/>
    <s v="211930"/>
    <x v="323"/>
    <x v="181"/>
    <x v="20"/>
    <x v="2"/>
    <m/>
    <m/>
    <m/>
    <m/>
    <n v="1000"/>
    <m/>
    <m/>
  </r>
  <r>
    <x v="6"/>
    <x v="0"/>
    <s v="OK"/>
    <e v="#N/A"/>
    <m/>
    <n v="4"/>
    <m/>
    <m/>
    <e v="#N/A"/>
    <s v="211970"/>
    <x v="324"/>
    <x v="184"/>
    <x v="20"/>
    <x v="2"/>
    <m/>
    <m/>
    <m/>
    <m/>
    <n v="1558.75"/>
    <m/>
    <m/>
  </r>
  <r>
    <x v="6"/>
    <x v="0"/>
    <s v="No"/>
    <e v="#N/A"/>
    <m/>
    <n v="4"/>
    <m/>
    <m/>
    <e v="#N/A"/>
    <s v="212000"/>
    <x v="325"/>
    <x v="181"/>
    <x v="20"/>
    <x v="2"/>
    <m/>
    <m/>
    <m/>
    <m/>
    <n v="0"/>
    <m/>
    <m/>
  </r>
  <r>
    <x v="6"/>
    <x v="0"/>
    <s v="No"/>
    <e v="#N/A"/>
    <m/>
    <n v="4"/>
    <m/>
    <m/>
    <e v="#N/A"/>
    <s v="213000"/>
    <x v="326"/>
    <x v="181"/>
    <x v="20"/>
    <x v="2"/>
    <m/>
    <m/>
    <m/>
    <m/>
    <n v="0"/>
    <m/>
    <m/>
  </r>
  <r>
    <x v="6"/>
    <x v="0"/>
    <s v="No"/>
    <e v="#N/A"/>
    <m/>
    <n v="4"/>
    <m/>
    <m/>
    <e v="#N/A"/>
    <s v="212450"/>
    <x v="327"/>
    <x v="181"/>
    <x v="20"/>
    <x v="2"/>
    <m/>
    <m/>
    <m/>
    <m/>
    <n v="800"/>
    <m/>
    <m/>
  </r>
  <r>
    <x v="6"/>
    <x v="0"/>
    <s v="No"/>
    <e v="#N/A"/>
    <m/>
    <n v="4"/>
    <m/>
    <m/>
    <e v="#N/A"/>
    <s v="212630"/>
    <x v="328"/>
    <x v="181"/>
    <x v="20"/>
    <x v="2"/>
    <m/>
    <m/>
    <m/>
    <m/>
    <n v="0"/>
    <m/>
    <m/>
  </r>
  <r>
    <x v="6"/>
    <x v="0"/>
    <s v="No"/>
    <e v="#N/A"/>
    <m/>
    <n v="4"/>
    <m/>
    <m/>
    <e v="#N/A"/>
    <s v="213020"/>
    <x v="329"/>
    <x v="185"/>
    <x v="20"/>
    <x v="2"/>
    <m/>
    <m/>
    <m/>
    <m/>
    <n v="2000"/>
    <m/>
    <m/>
  </r>
  <r>
    <x v="6"/>
    <x v="0"/>
    <s v="No"/>
    <e v="#N/A"/>
    <m/>
    <n v="4"/>
    <m/>
    <m/>
    <e v="#N/A"/>
    <s v="210540"/>
    <x v="330"/>
    <x v="186"/>
    <x v="20"/>
    <x v="2"/>
    <m/>
    <m/>
    <m/>
    <m/>
    <n v="1500"/>
    <m/>
    <m/>
  </r>
  <r>
    <x v="6"/>
    <x v="0"/>
    <s v="No"/>
    <e v="#N/A"/>
    <m/>
    <n v="4"/>
    <m/>
    <m/>
    <e v="#N/A"/>
    <s v="211921"/>
    <x v="331"/>
    <x v="186"/>
    <x v="20"/>
    <x v="2"/>
    <m/>
    <m/>
    <m/>
    <m/>
    <n v="1588.42"/>
    <m/>
    <m/>
  </r>
  <r>
    <x v="6"/>
    <x v="0"/>
    <s v="OK"/>
    <e v="#N/A"/>
    <m/>
    <n v="4"/>
    <m/>
    <m/>
    <e v="#N/A"/>
    <s v="212380"/>
    <x v="332"/>
    <x v="186"/>
    <x v="20"/>
    <x v="2"/>
    <m/>
    <m/>
    <m/>
    <m/>
    <n v="1612"/>
    <m/>
    <m/>
  </r>
  <r>
    <x v="6"/>
    <x v="0"/>
    <s v="OK"/>
    <e v="#N/A"/>
    <m/>
    <n v="4"/>
    <m/>
    <m/>
    <e v="#N/A"/>
    <s v="210690"/>
    <x v="333"/>
    <x v="187"/>
    <x v="20"/>
    <x v="2"/>
    <m/>
    <m/>
    <m/>
    <m/>
    <n v="4873"/>
    <m/>
    <m/>
  </r>
  <r>
    <x v="6"/>
    <x v="0"/>
    <s v="OK"/>
    <e v="#N/A"/>
    <m/>
    <n v="5"/>
    <m/>
    <m/>
    <e v="#N/A"/>
    <s v="030480"/>
    <x v="0"/>
    <x v="0"/>
    <x v="0"/>
    <x v="0"/>
    <m/>
    <m/>
    <m/>
    <m/>
    <n v="956"/>
    <m/>
    <m/>
  </r>
  <r>
    <x v="6"/>
    <x v="0"/>
    <s v="OK"/>
    <e v="#N/A"/>
    <m/>
    <n v="5"/>
    <m/>
    <m/>
    <e v="#N/A"/>
    <s v="032500"/>
    <x v="1"/>
    <x v="0"/>
    <x v="0"/>
    <x v="0"/>
    <m/>
    <m/>
    <m/>
    <m/>
    <n v="5488"/>
    <m/>
    <m/>
  </r>
  <r>
    <x v="6"/>
    <x v="0"/>
    <s v="OK"/>
    <e v="#N/A"/>
    <m/>
    <n v="5"/>
    <m/>
    <m/>
    <e v="#N/A"/>
    <s v="031050"/>
    <x v="2"/>
    <x v="1"/>
    <x v="0"/>
    <x v="0"/>
    <m/>
    <m/>
    <m/>
    <m/>
    <n v="11000"/>
    <m/>
    <m/>
  </r>
  <r>
    <x v="6"/>
    <x v="0"/>
    <s v="OK"/>
    <e v="#N/A"/>
    <m/>
    <n v="5"/>
    <m/>
    <m/>
    <e v="#N/A"/>
    <s v="031060"/>
    <x v="3"/>
    <x v="1"/>
    <x v="0"/>
    <x v="0"/>
    <m/>
    <m/>
    <m/>
    <m/>
    <n v="0"/>
    <m/>
    <m/>
  </r>
  <r>
    <x v="6"/>
    <x v="0"/>
    <s v="OK"/>
    <e v="#N/A"/>
    <m/>
    <n v="5"/>
    <m/>
    <m/>
    <e v="#N/A"/>
    <s v="031620"/>
    <x v="4"/>
    <x v="1"/>
    <x v="0"/>
    <x v="0"/>
    <m/>
    <m/>
    <m/>
    <m/>
    <n v="3338"/>
    <m/>
    <m/>
  </r>
  <r>
    <x v="6"/>
    <x v="0"/>
    <s v="OK"/>
    <e v="#N/A"/>
    <m/>
    <n v="5"/>
    <m/>
    <m/>
    <e v="#N/A"/>
    <s v="031851"/>
    <x v="5"/>
    <x v="1"/>
    <x v="0"/>
    <x v="0"/>
    <m/>
    <m/>
    <m/>
    <m/>
    <n v="617.75"/>
    <m/>
    <m/>
  </r>
  <r>
    <x v="6"/>
    <x v="0"/>
    <s v="OK"/>
    <e v="#N/A"/>
    <m/>
    <n v="5"/>
    <m/>
    <m/>
    <e v="#N/A"/>
    <s v="032020"/>
    <x v="6"/>
    <x v="1"/>
    <x v="0"/>
    <x v="0"/>
    <m/>
    <m/>
    <m/>
    <m/>
    <n v="4098"/>
    <m/>
    <m/>
  </r>
  <r>
    <x v="6"/>
    <x v="0"/>
    <s v="OK"/>
    <e v="#N/A"/>
    <m/>
    <n v="5"/>
    <m/>
    <m/>
    <e v="#N/A"/>
    <s v="031901"/>
    <x v="7"/>
    <x v="2"/>
    <x v="0"/>
    <x v="0"/>
    <m/>
    <m/>
    <m/>
    <m/>
    <n v="4800"/>
    <m/>
    <m/>
  </r>
  <r>
    <x v="6"/>
    <x v="0"/>
    <s v="No"/>
    <e v="#N/A"/>
    <m/>
    <n v="5"/>
    <m/>
    <m/>
    <e v="#N/A"/>
    <s v="032621"/>
    <x v="8"/>
    <x v="3"/>
    <x v="0"/>
    <x v="0"/>
    <m/>
    <m/>
    <m/>
    <m/>
    <n v="15000"/>
    <m/>
    <m/>
  </r>
  <r>
    <x v="6"/>
    <x v="0"/>
    <s v="No"/>
    <e v="#N/A"/>
    <m/>
    <n v="5"/>
    <m/>
    <m/>
    <e v="#N/A"/>
    <s v="032880"/>
    <x v="9"/>
    <x v="2"/>
    <x v="0"/>
    <x v="0"/>
    <m/>
    <m/>
    <m/>
    <m/>
    <n v="2250"/>
    <m/>
    <m/>
  </r>
  <r>
    <x v="6"/>
    <x v="0"/>
    <s v="OK"/>
    <e v="#N/A"/>
    <m/>
    <n v="5"/>
    <m/>
    <m/>
    <e v="#N/A"/>
    <s v="091081"/>
    <x v="10"/>
    <x v="4"/>
    <x v="1"/>
    <x v="0"/>
    <m/>
    <m/>
    <m/>
    <m/>
    <n v="350"/>
    <m/>
    <m/>
  </r>
  <r>
    <x v="6"/>
    <x v="0"/>
    <s v="No"/>
    <e v="#N/A"/>
    <m/>
    <n v="5"/>
    <m/>
    <m/>
    <e v="#N/A"/>
    <s v="091670"/>
    <x v="11"/>
    <x v="4"/>
    <x v="1"/>
    <x v="0"/>
    <m/>
    <m/>
    <m/>
    <m/>
    <n v="200"/>
    <m/>
    <m/>
  </r>
  <r>
    <x v="6"/>
    <x v="0"/>
    <s v="No"/>
    <e v="#N/A"/>
    <m/>
    <n v="5"/>
    <m/>
    <m/>
    <e v="#N/A"/>
    <s v="091290"/>
    <x v="12"/>
    <x v="5"/>
    <x v="1"/>
    <x v="0"/>
    <m/>
    <m/>
    <m/>
    <m/>
    <n v="10000"/>
    <m/>
    <m/>
  </r>
  <r>
    <x v="6"/>
    <x v="0"/>
    <s v="OK"/>
    <e v="#N/A"/>
    <m/>
    <n v="5"/>
    <m/>
    <m/>
    <e v="#N/A"/>
    <s v="091291"/>
    <x v="334"/>
    <x v="5"/>
    <x v="1"/>
    <x v="0"/>
    <m/>
    <m/>
    <m/>
    <m/>
    <n v="0"/>
    <m/>
    <m/>
  </r>
  <r>
    <x v="6"/>
    <x v="0"/>
    <s v="OK"/>
    <e v="#N/A"/>
    <m/>
    <n v="5"/>
    <m/>
    <m/>
    <e v="#N/A"/>
    <s v="091292"/>
    <x v="335"/>
    <x v="5"/>
    <x v="1"/>
    <x v="0"/>
    <m/>
    <m/>
    <m/>
    <m/>
    <n v="0"/>
    <m/>
    <m/>
  </r>
  <r>
    <x v="6"/>
    <x v="0"/>
    <s v="No"/>
    <e v="#N/A"/>
    <m/>
    <n v="5"/>
    <m/>
    <m/>
    <e v="#N/A"/>
    <s v="091293"/>
    <x v="336"/>
    <x v="5"/>
    <x v="1"/>
    <x v="0"/>
    <m/>
    <m/>
    <m/>
    <m/>
    <n v="0"/>
    <m/>
    <m/>
  </r>
  <r>
    <x v="6"/>
    <x v="0"/>
    <s v="OK"/>
    <e v="#N/A"/>
    <m/>
    <n v="5"/>
    <m/>
    <m/>
    <e v="#N/A"/>
    <s v="091294"/>
    <x v="337"/>
    <x v="5"/>
    <x v="1"/>
    <x v="0"/>
    <m/>
    <m/>
    <m/>
    <m/>
    <n v="11282.44"/>
    <m/>
    <m/>
  </r>
  <r>
    <x v="6"/>
    <x v="0"/>
    <s v="No"/>
    <e v="#N/A"/>
    <m/>
    <n v="5"/>
    <m/>
    <m/>
    <s v="Yes"/>
    <s v="091340"/>
    <x v="13"/>
    <x v="6"/>
    <x v="1"/>
    <x v="0"/>
    <m/>
    <m/>
    <m/>
    <m/>
    <n v="0"/>
    <m/>
    <m/>
  </r>
  <r>
    <x v="6"/>
    <x v="0"/>
    <s v="OK"/>
    <e v="#N/A"/>
    <m/>
    <n v="5"/>
    <m/>
    <m/>
    <e v="#N/A"/>
    <s v="091390"/>
    <x v="14"/>
    <x v="6"/>
    <x v="1"/>
    <x v="0"/>
    <m/>
    <m/>
    <m/>
    <m/>
    <n v="3605"/>
    <m/>
    <m/>
  </r>
  <r>
    <x v="6"/>
    <x v="0"/>
    <s v="No"/>
    <e v="#N/A"/>
    <m/>
    <n v="5"/>
    <m/>
    <m/>
    <e v="#N/A"/>
    <s v="091460"/>
    <x v="15"/>
    <x v="7"/>
    <x v="1"/>
    <x v="0"/>
    <m/>
    <m/>
    <m/>
    <m/>
    <n v="825"/>
    <m/>
    <m/>
  </r>
  <r>
    <x v="6"/>
    <x v="0"/>
    <s v="No"/>
    <e v="#N/A"/>
    <m/>
    <n v="5"/>
    <m/>
    <m/>
    <e v="#N/A"/>
    <s v="091940"/>
    <x v="16"/>
    <x v="7"/>
    <x v="1"/>
    <x v="0"/>
    <m/>
    <m/>
    <m/>
    <m/>
    <n v="0"/>
    <m/>
    <m/>
  </r>
  <r>
    <x v="6"/>
    <x v="0"/>
    <s v="OK"/>
    <e v="#N/A"/>
    <m/>
    <n v="5"/>
    <m/>
    <m/>
    <e v="#N/A"/>
    <s v="091580"/>
    <x v="17"/>
    <x v="7"/>
    <x v="1"/>
    <x v="0"/>
    <m/>
    <m/>
    <m/>
    <m/>
    <n v="5500"/>
    <m/>
    <m/>
  </r>
  <r>
    <x v="6"/>
    <x v="0"/>
    <s v="No"/>
    <e v="#N/A"/>
    <m/>
    <n v="5"/>
    <m/>
    <m/>
    <e v="#N/A"/>
    <s v="091950"/>
    <x v="18"/>
    <x v="8"/>
    <x v="1"/>
    <x v="0"/>
    <m/>
    <m/>
    <m/>
    <m/>
    <n v="506.92"/>
    <m/>
    <m/>
  </r>
  <r>
    <x v="6"/>
    <x v="0"/>
    <s v="OK"/>
    <e v="#N/A"/>
    <m/>
    <n v="5"/>
    <m/>
    <m/>
    <s v="Yes"/>
    <s v="091551"/>
    <x v="19"/>
    <x v="8"/>
    <x v="1"/>
    <x v="0"/>
    <m/>
    <m/>
    <m/>
    <m/>
    <n v="7526"/>
    <m/>
    <m/>
  </r>
  <r>
    <x v="6"/>
    <x v="0"/>
    <s v="OK"/>
    <e v="#N/A"/>
    <m/>
    <n v="5"/>
    <m/>
    <m/>
    <e v="#N/A"/>
    <s v="092900"/>
    <x v="20"/>
    <x v="8"/>
    <x v="1"/>
    <x v="0"/>
    <m/>
    <m/>
    <m/>
    <m/>
    <n v="1267"/>
    <m/>
    <m/>
  </r>
  <r>
    <x v="6"/>
    <x v="0"/>
    <s v="OK"/>
    <e v="#N/A"/>
    <m/>
    <n v="5"/>
    <m/>
    <m/>
    <e v="#N/A"/>
    <s v="091920"/>
    <x v="21"/>
    <x v="9"/>
    <x v="1"/>
    <x v="0"/>
    <m/>
    <m/>
    <m/>
    <m/>
    <n v="5923.83"/>
    <m/>
    <m/>
  </r>
  <r>
    <x v="6"/>
    <x v="0"/>
    <s v="OK"/>
    <e v="#N/A"/>
    <m/>
    <n v="5"/>
    <m/>
    <m/>
    <e v="#N/A"/>
    <s v="091990"/>
    <x v="22"/>
    <x v="6"/>
    <x v="1"/>
    <x v="0"/>
    <m/>
    <m/>
    <m/>
    <m/>
    <n v="2211"/>
    <m/>
    <m/>
  </r>
  <r>
    <x v="6"/>
    <x v="0"/>
    <s v="OK"/>
    <e v="#N/A"/>
    <m/>
    <n v="5"/>
    <m/>
    <m/>
    <e v="#N/A"/>
    <s v="092061"/>
    <x v="23"/>
    <x v="10"/>
    <x v="1"/>
    <x v="0"/>
    <m/>
    <m/>
    <m/>
    <m/>
    <n v="0"/>
    <m/>
    <m/>
  </r>
  <r>
    <x v="6"/>
    <x v="0"/>
    <s v="OK"/>
    <e v="#N/A"/>
    <m/>
    <n v="5"/>
    <m/>
    <m/>
    <e v="#N/A"/>
    <s v="092250"/>
    <x v="24"/>
    <x v="4"/>
    <x v="1"/>
    <x v="0"/>
    <m/>
    <m/>
    <m/>
    <m/>
    <n v="3488"/>
    <m/>
    <m/>
  </r>
  <r>
    <x v="6"/>
    <x v="0"/>
    <s v="OK"/>
    <e v="#N/A"/>
    <m/>
    <n v="5"/>
    <m/>
    <m/>
    <e v="#N/A"/>
    <s v="092260"/>
    <x v="25"/>
    <x v="5"/>
    <x v="1"/>
    <x v="0"/>
    <m/>
    <m/>
    <m/>
    <m/>
    <n v="1696"/>
    <m/>
    <m/>
  </r>
  <r>
    <x v="6"/>
    <x v="0"/>
    <s v="OK"/>
    <e v="#N/A"/>
    <m/>
    <n v="5"/>
    <m/>
    <m/>
    <e v="#N/A"/>
    <s v="092470"/>
    <x v="26"/>
    <x v="10"/>
    <x v="1"/>
    <x v="0"/>
    <m/>
    <m/>
    <m/>
    <m/>
    <n v="4427"/>
    <m/>
    <m/>
  </r>
  <r>
    <x v="6"/>
    <x v="0"/>
    <s v="OK"/>
    <e v="#N/A"/>
    <m/>
    <n v="5"/>
    <m/>
    <m/>
    <s v="Yes"/>
    <s v="092881"/>
    <x v="27"/>
    <x v="11"/>
    <x v="1"/>
    <x v="0"/>
    <m/>
    <m/>
    <m/>
    <m/>
    <n v="3250"/>
    <m/>
    <m/>
  </r>
  <r>
    <x v="6"/>
    <x v="0"/>
    <s v="OK"/>
    <e v="#N/A"/>
    <m/>
    <n v="5"/>
    <m/>
    <m/>
    <e v="#N/A"/>
    <s v="100660"/>
    <x v="28"/>
    <x v="12"/>
    <x v="2"/>
    <x v="0"/>
    <m/>
    <m/>
    <m/>
    <m/>
    <n v="3788"/>
    <m/>
    <m/>
  </r>
  <r>
    <x v="6"/>
    <x v="0"/>
    <s v="OK"/>
    <s v="LLF"/>
    <m/>
    <n v="5"/>
    <m/>
    <m/>
    <s v="Yes"/>
    <s v="100680"/>
    <x v="29"/>
    <x v="13"/>
    <x v="2"/>
    <x v="0"/>
    <m/>
    <m/>
    <m/>
    <m/>
    <n v="17853"/>
    <m/>
    <m/>
  </r>
  <r>
    <x v="6"/>
    <x v="0"/>
    <s v="OK"/>
    <s v="LLF"/>
    <m/>
    <n v="5"/>
    <m/>
    <m/>
    <s v="Yes"/>
    <s v="100681"/>
    <x v="30"/>
    <x v="14"/>
    <x v="2"/>
    <x v="0"/>
    <m/>
    <m/>
    <m/>
    <m/>
    <n v="11342"/>
    <m/>
    <m/>
  </r>
  <r>
    <x v="6"/>
    <x v="0"/>
    <s v="No"/>
    <e v="#N/A"/>
    <m/>
    <n v="5"/>
    <m/>
    <m/>
    <e v="#N/A"/>
    <s v="100790"/>
    <x v="31"/>
    <x v="15"/>
    <x v="2"/>
    <x v="0"/>
    <m/>
    <m/>
    <m/>
    <m/>
    <n v="5344"/>
    <m/>
    <m/>
  </r>
  <r>
    <x v="6"/>
    <x v="0"/>
    <s v="OK"/>
    <e v="#N/A"/>
    <m/>
    <n v="5"/>
    <m/>
    <m/>
    <e v="#N/A"/>
    <s v="100791"/>
    <x v="32"/>
    <x v="16"/>
    <x v="2"/>
    <x v="0"/>
    <m/>
    <m/>
    <m/>
    <m/>
    <n v="5706.25"/>
    <m/>
    <m/>
  </r>
  <r>
    <x v="6"/>
    <x v="0"/>
    <s v="OK"/>
    <e v="#N/A"/>
    <m/>
    <n v="5"/>
    <m/>
    <m/>
    <e v="#N/A"/>
    <s v="101800"/>
    <x v="33"/>
    <x v="17"/>
    <x v="2"/>
    <x v="0"/>
    <m/>
    <m/>
    <m/>
    <m/>
    <n v="4320"/>
    <m/>
    <m/>
  </r>
  <r>
    <x v="6"/>
    <x v="0"/>
    <s v="OK"/>
    <e v="#N/A"/>
    <m/>
    <n v="5"/>
    <m/>
    <m/>
    <e v="#N/A"/>
    <s v="102100"/>
    <x v="34"/>
    <x v="18"/>
    <x v="2"/>
    <x v="0"/>
    <m/>
    <m/>
    <m/>
    <m/>
    <n v="7105"/>
    <m/>
    <m/>
  </r>
  <r>
    <x v="6"/>
    <x v="0"/>
    <s v="OK"/>
    <e v="#N/A"/>
    <m/>
    <n v="5"/>
    <m/>
    <m/>
    <e v="#N/A"/>
    <s v="100490"/>
    <x v="35"/>
    <x v="19"/>
    <x v="2"/>
    <x v="0"/>
    <m/>
    <m/>
    <m/>
    <m/>
    <n v="4028"/>
    <m/>
    <m/>
  </r>
  <r>
    <x v="6"/>
    <x v="0"/>
    <s v="No"/>
    <e v="#N/A"/>
    <m/>
    <n v="5"/>
    <m/>
    <m/>
    <e v="#N/A"/>
    <s v="102300"/>
    <x v="36"/>
    <x v="12"/>
    <x v="2"/>
    <x v="0"/>
    <m/>
    <m/>
    <m/>
    <m/>
    <n v="1917"/>
    <m/>
    <m/>
  </r>
  <r>
    <x v="6"/>
    <x v="0"/>
    <s v="OK"/>
    <e v="#N/A"/>
    <m/>
    <n v="5"/>
    <m/>
    <m/>
    <e v="#N/A"/>
    <s v="112180"/>
    <x v="37"/>
    <x v="20"/>
    <x v="3"/>
    <x v="0"/>
    <m/>
    <m/>
    <m/>
    <m/>
    <n v="6353"/>
    <m/>
    <m/>
  </r>
  <r>
    <x v="6"/>
    <x v="0"/>
    <s v="OK"/>
    <e v="#N/A"/>
    <m/>
    <n v="5"/>
    <m/>
    <m/>
    <e v="#N/A"/>
    <s v="112211"/>
    <x v="38"/>
    <x v="21"/>
    <x v="3"/>
    <x v="0"/>
    <m/>
    <m/>
    <m/>
    <m/>
    <n v="5861"/>
    <m/>
    <m/>
  </r>
  <r>
    <x v="6"/>
    <x v="0"/>
    <s v="OK"/>
    <e v="#N/A"/>
    <m/>
    <n v="5"/>
    <m/>
    <m/>
    <e v="#N/A"/>
    <s v="112191"/>
    <x v="39"/>
    <x v="22"/>
    <x v="3"/>
    <x v="0"/>
    <m/>
    <m/>
    <m/>
    <m/>
    <n v="5079"/>
    <m/>
    <m/>
  </r>
  <r>
    <x v="6"/>
    <x v="0"/>
    <s v="OK"/>
    <e v="#N/A"/>
    <m/>
    <n v="5"/>
    <m/>
    <m/>
    <e v="#N/A"/>
    <s v="112200"/>
    <x v="40"/>
    <x v="23"/>
    <x v="3"/>
    <x v="0"/>
    <m/>
    <m/>
    <m/>
    <m/>
    <n v="7589"/>
    <m/>
    <m/>
  </r>
  <r>
    <x v="6"/>
    <x v="0"/>
    <s v="OK"/>
    <e v="#N/A"/>
    <m/>
    <n v="5"/>
    <m/>
    <m/>
    <s v="Yes"/>
    <s v="112210"/>
    <x v="41"/>
    <x v="24"/>
    <x v="3"/>
    <x v="0"/>
    <m/>
    <m/>
    <m/>
    <m/>
    <n v="10000"/>
    <m/>
    <m/>
  </r>
  <r>
    <x v="6"/>
    <x v="0"/>
    <s v="No"/>
    <e v="#N/A"/>
    <m/>
    <n v="5"/>
    <m/>
    <m/>
    <e v="#N/A"/>
    <s v="112220"/>
    <x v="42"/>
    <x v="25"/>
    <x v="3"/>
    <x v="0"/>
    <m/>
    <m/>
    <m/>
    <m/>
    <n v="8383.67"/>
    <m/>
    <m/>
  </r>
  <r>
    <x v="6"/>
    <x v="0"/>
    <s v="OK"/>
    <e v="#N/A"/>
    <m/>
    <n v="5"/>
    <m/>
    <m/>
    <e v="#N/A"/>
    <s v="112230"/>
    <x v="43"/>
    <x v="26"/>
    <x v="3"/>
    <x v="0"/>
    <m/>
    <m/>
    <m/>
    <m/>
    <n v="5569"/>
    <m/>
    <m/>
  </r>
  <r>
    <x v="6"/>
    <x v="0"/>
    <s v="OK"/>
    <e v="#N/A"/>
    <m/>
    <n v="5"/>
    <m/>
    <m/>
    <e v="#N/A"/>
    <s v="112240"/>
    <x v="44"/>
    <x v="27"/>
    <x v="3"/>
    <x v="0"/>
    <m/>
    <m/>
    <m/>
    <m/>
    <n v="7052"/>
    <m/>
    <m/>
  </r>
  <r>
    <x v="6"/>
    <x v="0"/>
    <s v="OK"/>
    <e v="#N/A"/>
    <m/>
    <n v="5"/>
    <m/>
    <m/>
    <e v="#N/A"/>
    <s v="110040"/>
    <x v="45"/>
    <x v="28"/>
    <x v="3"/>
    <x v="0"/>
    <m/>
    <m/>
    <m/>
    <m/>
    <n v="2583"/>
    <m/>
    <m/>
  </r>
  <r>
    <x v="6"/>
    <x v="0"/>
    <s v="OK"/>
    <e v="#N/A"/>
    <m/>
    <n v="5"/>
    <m/>
    <m/>
    <e v="#N/A"/>
    <s v="110531"/>
    <x v="46"/>
    <x v="29"/>
    <x v="3"/>
    <x v="0"/>
    <m/>
    <m/>
    <m/>
    <m/>
    <n v="4773.42"/>
    <m/>
    <m/>
  </r>
  <r>
    <x v="6"/>
    <x v="0"/>
    <s v="OK"/>
    <e v="#N/A"/>
    <m/>
    <n v="5"/>
    <m/>
    <m/>
    <e v="#N/A"/>
    <s v="110750"/>
    <x v="47"/>
    <x v="30"/>
    <x v="3"/>
    <x v="0"/>
    <m/>
    <m/>
    <m/>
    <m/>
    <n v="5800"/>
    <m/>
    <m/>
  </r>
  <r>
    <x v="6"/>
    <x v="0"/>
    <s v="No"/>
    <e v="#N/A"/>
    <m/>
    <n v="5"/>
    <m/>
    <m/>
    <e v="#N/A"/>
    <s v="110740"/>
    <x v="48"/>
    <x v="31"/>
    <x v="3"/>
    <x v="0"/>
    <m/>
    <m/>
    <m/>
    <m/>
    <n v="2000"/>
    <m/>
    <m/>
  </r>
  <r>
    <x v="6"/>
    <x v="0"/>
    <s v="OK"/>
    <e v="#N/A"/>
    <m/>
    <n v="5"/>
    <m/>
    <m/>
    <e v="#N/A"/>
    <s v="110980"/>
    <x v="49"/>
    <x v="32"/>
    <x v="3"/>
    <x v="0"/>
    <m/>
    <m/>
    <m/>
    <m/>
    <n v="5045"/>
    <m/>
    <m/>
  </r>
  <r>
    <x v="6"/>
    <x v="0"/>
    <s v="OK"/>
    <e v="#N/A"/>
    <m/>
    <n v="5"/>
    <m/>
    <m/>
    <e v="#N/A"/>
    <s v="112060"/>
    <x v="50"/>
    <x v="28"/>
    <x v="3"/>
    <x v="0"/>
    <m/>
    <m/>
    <m/>
    <m/>
    <n v="9649"/>
    <m/>
    <m/>
  </r>
  <r>
    <x v="6"/>
    <x v="0"/>
    <s v="No"/>
    <e v="#N/A"/>
    <m/>
    <n v="5"/>
    <m/>
    <m/>
    <e v="#N/A"/>
    <s v="112340"/>
    <x v="51"/>
    <x v="28"/>
    <x v="3"/>
    <x v="0"/>
    <m/>
    <m/>
    <m/>
    <m/>
    <n v="0"/>
    <m/>
    <m/>
  </r>
  <r>
    <x v="6"/>
    <x v="0"/>
    <s v="OK"/>
    <e v="#N/A"/>
    <m/>
    <n v="5"/>
    <m/>
    <m/>
    <e v="#N/A"/>
    <s v="130010"/>
    <x v="52"/>
    <x v="33"/>
    <x v="4"/>
    <x v="0"/>
    <m/>
    <m/>
    <m/>
    <m/>
    <n v="7951"/>
    <m/>
    <m/>
  </r>
  <r>
    <x v="6"/>
    <x v="0"/>
    <s v="OK"/>
    <e v="#N/A"/>
    <m/>
    <n v="5"/>
    <m/>
    <m/>
    <e v="#N/A"/>
    <s v="131500"/>
    <x v="53"/>
    <x v="34"/>
    <x v="4"/>
    <x v="0"/>
    <m/>
    <m/>
    <m/>
    <m/>
    <n v="3351"/>
    <m/>
    <m/>
  </r>
  <r>
    <x v="6"/>
    <x v="0"/>
    <s v="No"/>
    <e v="#N/A"/>
    <m/>
    <n v="5"/>
    <m/>
    <m/>
    <e v="#N/A"/>
    <s v="131520"/>
    <x v="54"/>
    <x v="35"/>
    <x v="4"/>
    <x v="0"/>
    <m/>
    <m/>
    <m/>
    <m/>
    <n v="2476"/>
    <m/>
    <m/>
  </r>
  <r>
    <x v="6"/>
    <x v="0"/>
    <s v="OK"/>
    <e v="#N/A"/>
    <m/>
    <n v="5"/>
    <m/>
    <m/>
    <e v="#N/A"/>
    <s v="131951"/>
    <x v="55"/>
    <x v="36"/>
    <x v="4"/>
    <x v="0"/>
    <m/>
    <m/>
    <m/>
    <m/>
    <n v="0"/>
    <m/>
    <m/>
  </r>
  <r>
    <x v="6"/>
    <x v="0"/>
    <s v="OK"/>
    <e v="#N/A"/>
    <m/>
    <n v="5"/>
    <m/>
    <m/>
    <e v="#N/A"/>
    <s v="131960"/>
    <x v="56"/>
    <x v="37"/>
    <x v="4"/>
    <x v="0"/>
    <m/>
    <m/>
    <m/>
    <m/>
    <n v="3863"/>
    <m/>
    <m/>
  </r>
  <r>
    <x v="6"/>
    <x v="0"/>
    <s v="No"/>
    <e v="#N/A"/>
    <m/>
    <n v="5"/>
    <m/>
    <m/>
    <s v="Yes"/>
    <s v="132730"/>
    <x v="57"/>
    <x v="38"/>
    <x v="4"/>
    <x v="0"/>
    <m/>
    <m/>
    <m/>
    <m/>
    <n v="0"/>
    <m/>
    <m/>
  </r>
  <r>
    <x v="6"/>
    <x v="0"/>
    <s v="OK"/>
    <e v="#N/A"/>
    <m/>
    <n v="5"/>
    <m/>
    <m/>
    <e v="#N/A"/>
    <s v="132740"/>
    <x v="58"/>
    <x v="39"/>
    <x v="4"/>
    <x v="0"/>
    <m/>
    <m/>
    <m/>
    <m/>
    <n v="2615"/>
    <m/>
    <m/>
  </r>
  <r>
    <x v="6"/>
    <x v="0"/>
    <s v="No"/>
    <e v="#N/A"/>
    <m/>
    <n v="5"/>
    <m/>
    <m/>
    <s v="Yes"/>
    <s v="132760"/>
    <x v="59"/>
    <x v="40"/>
    <x v="4"/>
    <x v="0"/>
    <m/>
    <m/>
    <m/>
    <m/>
    <n v="2910"/>
    <m/>
    <m/>
  </r>
  <r>
    <x v="6"/>
    <x v="0"/>
    <s v="OK"/>
    <e v="#N/A"/>
    <m/>
    <n v="5"/>
    <m/>
    <m/>
    <e v="#N/A"/>
    <s v="132761"/>
    <x v="60"/>
    <x v="41"/>
    <x v="4"/>
    <x v="0"/>
    <m/>
    <m/>
    <m/>
    <m/>
    <n v="9620"/>
    <m/>
    <m/>
  </r>
  <r>
    <x v="6"/>
    <x v="0"/>
    <s v="OK"/>
    <e v="#N/A"/>
    <m/>
    <n v="5"/>
    <m/>
    <m/>
    <e v="#N/A"/>
    <s v="132770"/>
    <x v="61"/>
    <x v="42"/>
    <x v="4"/>
    <x v="0"/>
    <m/>
    <m/>
    <m/>
    <m/>
    <n v="7215.65"/>
    <m/>
    <m/>
  </r>
  <r>
    <x v="6"/>
    <x v="0"/>
    <s v="OK"/>
    <e v="#N/A"/>
    <m/>
    <n v="5"/>
    <m/>
    <m/>
    <e v="#N/A"/>
    <s v="132780"/>
    <x v="62"/>
    <x v="43"/>
    <x v="4"/>
    <x v="0"/>
    <m/>
    <m/>
    <m/>
    <m/>
    <n v="4395"/>
    <m/>
    <m/>
  </r>
  <r>
    <x v="6"/>
    <x v="0"/>
    <s v="No"/>
    <e v="#N/A"/>
    <m/>
    <n v="5"/>
    <m/>
    <m/>
    <s v="Yes"/>
    <s v="132781"/>
    <x v="63"/>
    <x v="44"/>
    <x v="4"/>
    <x v="0"/>
    <m/>
    <m/>
    <m/>
    <m/>
    <n v="4002"/>
    <m/>
    <m/>
  </r>
  <r>
    <x v="6"/>
    <x v="0"/>
    <s v="OK"/>
    <e v="#N/A"/>
    <m/>
    <n v="5"/>
    <m/>
    <m/>
    <e v="#N/A"/>
    <s v="130570"/>
    <x v="64"/>
    <x v="45"/>
    <x v="4"/>
    <x v="0"/>
    <m/>
    <m/>
    <m/>
    <m/>
    <n v="6170"/>
    <m/>
    <m/>
  </r>
  <r>
    <x v="6"/>
    <x v="0"/>
    <s v="No"/>
    <e v="#N/A"/>
    <m/>
    <n v="5"/>
    <m/>
    <m/>
    <e v="#N/A"/>
    <s v="130580"/>
    <x v="65"/>
    <x v="46"/>
    <x v="4"/>
    <x v="0"/>
    <m/>
    <m/>
    <m/>
    <m/>
    <n v="3500"/>
    <m/>
    <m/>
  </r>
  <r>
    <x v="6"/>
    <x v="0"/>
    <s v="No"/>
    <e v="#N/A"/>
    <m/>
    <n v="5"/>
    <m/>
    <m/>
    <e v="#N/A"/>
    <s v="140150"/>
    <x v="66"/>
    <x v="47"/>
    <x v="5"/>
    <x v="0"/>
    <m/>
    <m/>
    <m/>
    <m/>
    <n v="130"/>
    <m/>
    <m/>
  </r>
  <r>
    <x v="6"/>
    <x v="0"/>
    <s v="OK"/>
    <e v="#N/A"/>
    <m/>
    <n v="5"/>
    <m/>
    <m/>
    <e v="#N/A"/>
    <s v="141440"/>
    <x v="67"/>
    <x v="47"/>
    <x v="5"/>
    <x v="0"/>
    <m/>
    <m/>
    <m/>
    <m/>
    <n v="3508"/>
    <m/>
    <m/>
  </r>
  <r>
    <x v="6"/>
    <x v="0"/>
    <s v="No"/>
    <e v="#N/A"/>
    <m/>
    <n v="5"/>
    <m/>
    <m/>
    <e v="#N/A"/>
    <s v="140960"/>
    <x v="68"/>
    <x v="48"/>
    <x v="5"/>
    <x v="0"/>
    <m/>
    <m/>
    <m/>
    <m/>
    <n v="5717"/>
    <m/>
    <m/>
  </r>
  <r>
    <x v="6"/>
    <x v="0"/>
    <s v="OK"/>
    <e v="#N/A"/>
    <m/>
    <n v="5"/>
    <m/>
    <m/>
    <e v="#N/A"/>
    <s v="141100"/>
    <x v="69"/>
    <x v="49"/>
    <x v="5"/>
    <x v="0"/>
    <m/>
    <m/>
    <m/>
    <m/>
    <n v="7943"/>
    <m/>
    <m/>
  </r>
  <r>
    <x v="6"/>
    <x v="0"/>
    <s v="OK"/>
    <e v="#N/A"/>
    <m/>
    <n v="5"/>
    <m/>
    <m/>
    <e v="#N/A"/>
    <s v="141110"/>
    <x v="70"/>
    <x v="50"/>
    <x v="5"/>
    <x v="0"/>
    <m/>
    <m/>
    <m/>
    <m/>
    <n v="24220"/>
    <m/>
    <m/>
  </r>
  <r>
    <x v="6"/>
    <x v="0"/>
    <s v="OK"/>
    <e v="#N/A"/>
    <m/>
    <n v="5"/>
    <m/>
    <m/>
    <e v="#N/A"/>
    <s v="141760"/>
    <x v="71"/>
    <x v="48"/>
    <x v="5"/>
    <x v="0"/>
    <m/>
    <m/>
    <m/>
    <m/>
    <n v="2286.16"/>
    <m/>
    <m/>
  </r>
  <r>
    <x v="6"/>
    <x v="0"/>
    <s v="OK"/>
    <e v="#N/A"/>
    <m/>
    <n v="5"/>
    <m/>
    <m/>
    <e v="#N/A"/>
    <s v="142080"/>
    <x v="72"/>
    <x v="51"/>
    <x v="5"/>
    <x v="0"/>
    <m/>
    <m/>
    <m/>
    <m/>
    <n v="10071.93"/>
    <m/>
    <m/>
  </r>
  <r>
    <x v="6"/>
    <x v="0"/>
    <s v="OK"/>
    <e v="#N/A"/>
    <m/>
    <n v="5"/>
    <m/>
    <m/>
    <e v="#N/A"/>
    <s v="142280"/>
    <x v="73"/>
    <x v="52"/>
    <x v="5"/>
    <x v="0"/>
    <m/>
    <m/>
    <m/>
    <m/>
    <n v="3597"/>
    <m/>
    <m/>
  </r>
  <r>
    <x v="6"/>
    <x v="0"/>
    <s v="OK"/>
    <e v="#N/A"/>
    <m/>
    <n v="5"/>
    <m/>
    <m/>
    <e v="#N/A"/>
    <s v="142860"/>
    <x v="74"/>
    <x v="53"/>
    <x v="5"/>
    <x v="0"/>
    <m/>
    <m/>
    <m/>
    <m/>
    <n v="8363"/>
    <m/>
    <m/>
  </r>
  <r>
    <x v="6"/>
    <x v="0"/>
    <s v="OK"/>
    <e v="#N/A"/>
    <m/>
    <n v="5"/>
    <m/>
    <m/>
    <e v="#N/A"/>
    <s v="231171"/>
    <x v="75"/>
    <x v="54"/>
    <x v="6"/>
    <x v="0"/>
    <m/>
    <m/>
    <m/>
    <m/>
    <n v="3696"/>
    <m/>
    <m/>
  </r>
  <r>
    <x v="6"/>
    <x v="0"/>
    <s v="No"/>
    <e v="#N/A"/>
    <m/>
    <n v="5"/>
    <m/>
    <m/>
    <e v="#N/A"/>
    <s v="231172"/>
    <x v="76"/>
    <x v="54"/>
    <x v="6"/>
    <x v="0"/>
    <m/>
    <m/>
    <m/>
    <m/>
    <n v="1840"/>
    <m/>
    <m/>
  </r>
  <r>
    <x v="6"/>
    <x v="0"/>
    <s v="OK"/>
    <e v="#N/A"/>
    <m/>
    <n v="5"/>
    <m/>
    <m/>
    <e v="#N/A"/>
    <s v="231173"/>
    <x v="77"/>
    <x v="54"/>
    <x v="6"/>
    <x v="0"/>
    <m/>
    <m/>
    <m/>
    <m/>
    <n v="4678"/>
    <m/>
    <m/>
  </r>
  <r>
    <x v="6"/>
    <x v="0"/>
    <s v="No"/>
    <e v="#N/A"/>
    <m/>
    <n v="5"/>
    <m/>
    <m/>
    <e v="#N/A"/>
    <s v="231174"/>
    <x v="78"/>
    <x v="54"/>
    <x v="6"/>
    <x v="0"/>
    <m/>
    <m/>
    <m/>
    <m/>
    <n v="800"/>
    <m/>
    <m/>
  </r>
  <r>
    <x v="6"/>
    <x v="0"/>
    <s v="No"/>
    <e v="#N/A"/>
    <m/>
    <n v="5"/>
    <m/>
    <m/>
    <e v="#N/A"/>
    <s v="230500"/>
    <x v="79"/>
    <x v="55"/>
    <x v="6"/>
    <x v="0"/>
    <m/>
    <m/>
    <m/>
    <m/>
    <n v="0"/>
    <m/>
    <m/>
  </r>
  <r>
    <x v="6"/>
    <x v="0"/>
    <s v="OK"/>
    <e v="#N/A"/>
    <m/>
    <n v="5"/>
    <m/>
    <m/>
    <e v="#N/A"/>
    <s v="230501"/>
    <x v="80"/>
    <x v="55"/>
    <x v="6"/>
    <x v="0"/>
    <m/>
    <m/>
    <m/>
    <m/>
    <n v="376"/>
    <m/>
    <m/>
  </r>
  <r>
    <x v="6"/>
    <x v="0"/>
    <s v="OK"/>
    <e v="#N/A"/>
    <m/>
    <n v="5"/>
    <m/>
    <m/>
    <e v="#N/A"/>
    <s v="230641"/>
    <x v="81"/>
    <x v="56"/>
    <x v="6"/>
    <x v="0"/>
    <m/>
    <m/>
    <m/>
    <m/>
    <n v="11000"/>
    <m/>
    <m/>
  </r>
  <r>
    <x v="6"/>
    <x v="0"/>
    <s v="No"/>
    <e v="#N/A"/>
    <m/>
    <n v="5"/>
    <m/>
    <m/>
    <e v="#N/A"/>
    <s v="230642"/>
    <x v="82"/>
    <x v="56"/>
    <x v="6"/>
    <x v="0"/>
    <m/>
    <m/>
    <m/>
    <m/>
    <n v="0"/>
    <m/>
    <m/>
  </r>
  <r>
    <x v="6"/>
    <x v="0"/>
    <s v="OK"/>
    <e v="#N/A"/>
    <m/>
    <n v="5"/>
    <m/>
    <m/>
    <e v="#N/A"/>
    <s v="230643"/>
    <x v="83"/>
    <x v="56"/>
    <x v="6"/>
    <x v="0"/>
    <m/>
    <m/>
    <m/>
    <m/>
    <n v="5500"/>
    <m/>
    <m/>
  </r>
  <r>
    <x v="6"/>
    <x v="0"/>
    <s v="OK"/>
    <e v="#N/A"/>
    <m/>
    <n v="5"/>
    <m/>
    <m/>
    <e v="#N/A"/>
    <s v="231450"/>
    <x v="84"/>
    <x v="56"/>
    <x v="6"/>
    <x v="0"/>
    <m/>
    <m/>
    <m/>
    <m/>
    <n v="0"/>
    <m/>
    <m/>
  </r>
  <r>
    <x v="6"/>
    <x v="0"/>
    <s v="OK"/>
    <e v="#N/A"/>
    <m/>
    <n v="5"/>
    <m/>
    <m/>
    <e v="#N/A"/>
    <s v="020672"/>
    <x v="85"/>
    <x v="57"/>
    <x v="7"/>
    <x v="1"/>
    <m/>
    <m/>
    <m/>
    <m/>
    <n v="10000"/>
    <m/>
    <m/>
  </r>
  <r>
    <x v="6"/>
    <x v="0"/>
    <s v="No"/>
    <e v="#N/A"/>
    <m/>
    <n v="5"/>
    <m/>
    <m/>
    <e v="#N/A"/>
    <s v="020850"/>
    <x v="86"/>
    <x v="58"/>
    <x v="7"/>
    <x v="1"/>
    <m/>
    <m/>
    <m/>
    <m/>
    <n v="0"/>
    <m/>
    <m/>
  </r>
  <r>
    <x v="6"/>
    <x v="0"/>
    <s v="OK"/>
    <e v="#N/A"/>
    <m/>
    <n v="5"/>
    <m/>
    <m/>
    <e v="#N/A"/>
    <s v="021640"/>
    <x v="87"/>
    <x v="59"/>
    <x v="7"/>
    <x v="1"/>
    <m/>
    <m/>
    <m/>
    <m/>
    <n v="7444.5"/>
    <m/>
    <m/>
  </r>
  <r>
    <x v="6"/>
    <x v="0"/>
    <s v="No"/>
    <e v="#N/A"/>
    <m/>
    <n v="5"/>
    <m/>
    <m/>
    <e v="#N/A"/>
    <s v="021750"/>
    <x v="88"/>
    <x v="60"/>
    <x v="7"/>
    <x v="1"/>
    <m/>
    <m/>
    <m/>
    <m/>
    <n v="0"/>
    <m/>
    <m/>
  </r>
  <r>
    <x v="6"/>
    <x v="0"/>
    <s v="OK"/>
    <e v="#N/A"/>
    <m/>
    <n v="5"/>
    <m/>
    <m/>
    <e v="#N/A"/>
    <s v="021860"/>
    <x v="89"/>
    <x v="61"/>
    <x v="7"/>
    <x v="1"/>
    <m/>
    <m/>
    <m/>
    <m/>
    <n v="5813.83"/>
    <m/>
    <m/>
  </r>
  <r>
    <x v="6"/>
    <x v="0"/>
    <s v="OK"/>
    <e v="#N/A"/>
    <m/>
    <n v="5"/>
    <m/>
    <m/>
    <e v="#N/A"/>
    <s v="020201"/>
    <x v="90"/>
    <x v="62"/>
    <x v="7"/>
    <x v="1"/>
    <m/>
    <m/>
    <m/>
    <m/>
    <n v="5000"/>
    <m/>
    <m/>
  </r>
  <r>
    <x v="6"/>
    <x v="0"/>
    <s v="OK"/>
    <e v="#N/A"/>
    <m/>
    <n v="5"/>
    <m/>
    <m/>
    <e v="#N/A"/>
    <s v="022110"/>
    <x v="91"/>
    <x v="63"/>
    <x v="7"/>
    <x v="1"/>
    <m/>
    <m/>
    <m/>
    <m/>
    <n v="0"/>
    <m/>
    <m/>
  </r>
  <r>
    <x v="6"/>
    <x v="0"/>
    <s v="OK"/>
    <e v="#N/A"/>
    <m/>
    <n v="5"/>
    <m/>
    <m/>
    <e v="#N/A"/>
    <s v="022363"/>
    <x v="92"/>
    <x v="63"/>
    <x v="7"/>
    <x v="1"/>
    <m/>
    <m/>
    <m/>
    <m/>
    <n v="656"/>
    <m/>
    <m/>
  </r>
  <r>
    <x v="6"/>
    <x v="0"/>
    <s v="OK"/>
    <e v="#N/A"/>
    <m/>
    <n v="5"/>
    <m/>
    <m/>
    <e v="#N/A"/>
    <s v="022362"/>
    <x v="93"/>
    <x v="64"/>
    <x v="7"/>
    <x v="1"/>
    <m/>
    <m/>
    <m/>
    <m/>
    <n v="5698"/>
    <m/>
    <m/>
  </r>
  <r>
    <x v="6"/>
    <x v="0"/>
    <s v="No"/>
    <e v="#N/A"/>
    <m/>
    <n v="5"/>
    <m/>
    <m/>
    <e v="#N/A"/>
    <s v="022600"/>
    <x v="94"/>
    <x v="65"/>
    <x v="7"/>
    <x v="1"/>
    <m/>
    <m/>
    <m/>
    <m/>
    <n v="3000"/>
    <m/>
    <m/>
  </r>
  <r>
    <x v="6"/>
    <x v="0"/>
    <s v="No"/>
    <e v="#N/A"/>
    <m/>
    <n v="5"/>
    <m/>
    <m/>
    <e v="#N/A"/>
    <s v="020470"/>
    <x v="95"/>
    <x v="66"/>
    <x v="7"/>
    <x v="1"/>
    <m/>
    <m/>
    <m/>
    <m/>
    <n v="10000"/>
    <m/>
    <m/>
  </r>
  <r>
    <x v="6"/>
    <x v="0"/>
    <s v="No"/>
    <e v="#N/A"/>
    <m/>
    <n v="5"/>
    <m/>
    <m/>
    <e v="#N/A"/>
    <s v="040020"/>
    <x v="96"/>
    <x v="67"/>
    <x v="8"/>
    <x v="1"/>
    <m/>
    <m/>
    <m/>
    <m/>
    <n v="0"/>
    <m/>
    <m/>
  </r>
  <r>
    <x v="6"/>
    <x v="0"/>
    <s v="No"/>
    <e v="#N/A"/>
    <m/>
    <n v="5"/>
    <m/>
    <m/>
    <e v="#N/A"/>
    <s v="041630"/>
    <x v="97"/>
    <x v="67"/>
    <x v="8"/>
    <x v="1"/>
    <m/>
    <m/>
    <m/>
    <m/>
    <n v="1500"/>
    <m/>
    <m/>
  </r>
  <r>
    <x v="6"/>
    <x v="0"/>
    <s v="No"/>
    <e v="#N/A"/>
    <m/>
    <n v="5"/>
    <m/>
    <m/>
    <e v="#N/A"/>
    <s v="042550"/>
    <x v="98"/>
    <x v="68"/>
    <x v="8"/>
    <x v="1"/>
    <m/>
    <m/>
    <m/>
    <m/>
    <n v="1500"/>
    <m/>
    <m/>
  </r>
  <r>
    <x v="6"/>
    <x v="0"/>
    <s v="OK"/>
    <e v="#N/A"/>
    <m/>
    <n v="5"/>
    <m/>
    <m/>
    <e v="#N/A"/>
    <s v="040430"/>
    <x v="99"/>
    <x v="69"/>
    <x v="8"/>
    <x v="1"/>
    <m/>
    <m/>
    <m/>
    <m/>
    <n v="8999"/>
    <m/>
    <m/>
  </r>
  <r>
    <x v="6"/>
    <x v="0"/>
    <s v="No"/>
    <e v="#N/A"/>
    <m/>
    <n v="5"/>
    <m/>
    <m/>
    <e v="#N/A"/>
    <s v="040520"/>
    <x v="100"/>
    <x v="70"/>
    <x v="8"/>
    <x v="1"/>
    <m/>
    <m/>
    <m/>
    <m/>
    <n v="0"/>
    <m/>
    <m/>
  </r>
  <r>
    <x v="6"/>
    <x v="0"/>
    <s v="No"/>
    <e v="#N/A"/>
    <m/>
    <n v="5"/>
    <m/>
    <m/>
    <e v="#N/A"/>
    <s v="040990"/>
    <x v="101"/>
    <x v="70"/>
    <x v="8"/>
    <x v="1"/>
    <m/>
    <m/>
    <m/>
    <m/>
    <n v="0"/>
    <m/>
    <m/>
  </r>
  <r>
    <x v="6"/>
    <x v="0"/>
    <s v="No"/>
    <e v="#N/A"/>
    <m/>
    <n v="5"/>
    <m/>
    <m/>
    <e v="#N/A"/>
    <s v="042451"/>
    <x v="102"/>
    <x v="70"/>
    <x v="8"/>
    <x v="1"/>
    <m/>
    <m/>
    <m/>
    <m/>
    <n v="0"/>
    <m/>
    <m/>
  </r>
  <r>
    <x v="6"/>
    <x v="0"/>
    <s v="No"/>
    <e v="#N/A"/>
    <m/>
    <n v="5"/>
    <m/>
    <m/>
    <e v="#N/A"/>
    <s v="041000"/>
    <x v="103"/>
    <x v="71"/>
    <x v="8"/>
    <x v="1"/>
    <m/>
    <m/>
    <m/>
    <m/>
    <n v="0"/>
    <m/>
    <m/>
  </r>
  <r>
    <x v="6"/>
    <x v="0"/>
    <s v="OK"/>
    <e v="#N/A"/>
    <m/>
    <n v="5"/>
    <m/>
    <m/>
    <e v="#N/A"/>
    <s v="041250"/>
    <x v="104"/>
    <x v="71"/>
    <x v="8"/>
    <x v="1"/>
    <m/>
    <m/>
    <m/>
    <m/>
    <n v="3137"/>
    <m/>
    <m/>
  </r>
  <r>
    <x v="6"/>
    <x v="0"/>
    <s v="No"/>
    <e v="#N/A"/>
    <m/>
    <n v="5"/>
    <m/>
    <m/>
    <e v="#N/A"/>
    <s v="041300"/>
    <x v="105"/>
    <x v="72"/>
    <x v="8"/>
    <x v="1"/>
    <m/>
    <m/>
    <m/>
    <m/>
    <n v="10000"/>
    <m/>
    <m/>
  </r>
  <r>
    <x v="6"/>
    <x v="0"/>
    <s v="No"/>
    <e v="#N/A"/>
    <m/>
    <n v="5"/>
    <m/>
    <m/>
    <e v="#N/A"/>
    <s v="041850"/>
    <x v="106"/>
    <x v="67"/>
    <x v="8"/>
    <x v="1"/>
    <m/>
    <m/>
    <m/>
    <m/>
    <n v="2000"/>
    <m/>
    <m/>
  </r>
  <r>
    <x v="6"/>
    <x v="0"/>
    <s v="OK"/>
    <e v="#N/A"/>
    <m/>
    <n v="5"/>
    <m/>
    <m/>
    <e v="#N/A"/>
    <s v="042310"/>
    <x v="107"/>
    <x v="73"/>
    <x v="8"/>
    <x v="1"/>
    <m/>
    <m/>
    <m/>
    <m/>
    <n v="0"/>
    <m/>
    <m/>
  </r>
  <r>
    <x v="6"/>
    <x v="0"/>
    <s v="OK"/>
    <e v="#N/A"/>
    <m/>
    <n v="5"/>
    <m/>
    <m/>
    <e v="#N/A"/>
    <s v="042400"/>
    <x v="108"/>
    <x v="74"/>
    <x v="8"/>
    <x v="1"/>
    <m/>
    <m/>
    <m/>
    <m/>
    <n v="5012"/>
    <m/>
    <m/>
  </r>
  <r>
    <x v="6"/>
    <x v="0"/>
    <s v="OK"/>
    <e v="#N/A"/>
    <m/>
    <n v="5"/>
    <m/>
    <m/>
    <e v="#N/A"/>
    <s v="041650"/>
    <x v="109"/>
    <x v="74"/>
    <x v="8"/>
    <x v="1"/>
    <m/>
    <m/>
    <m/>
    <m/>
    <n v="0"/>
    <m/>
    <m/>
  </r>
  <r>
    <x v="6"/>
    <x v="0"/>
    <s v="OK"/>
    <e v="#N/A"/>
    <m/>
    <n v="5"/>
    <m/>
    <m/>
    <e v="#N/A"/>
    <s v="042170"/>
    <x v="110"/>
    <x v="74"/>
    <x v="8"/>
    <x v="1"/>
    <m/>
    <m/>
    <m/>
    <m/>
    <n v="615"/>
    <m/>
    <m/>
  </r>
  <r>
    <x v="6"/>
    <x v="0"/>
    <s v="OK"/>
    <s v="LLF"/>
    <m/>
    <n v="5"/>
    <m/>
    <m/>
    <e v="#N/A"/>
    <s v="042552"/>
    <x v="111"/>
    <x v="75"/>
    <x v="8"/>
    <x v="1"/>
    <m/>
    <m/>
    <m/>
    <m/>
    <n v="7781.83"/>
    <m/>
    <m/>
  </r>
  <r>
    <x v="6"/>
    <x v="0"/>
    <s v="OK"/>
    <e v="#N/A"/>
    <m/>
    <n v="5"/>
    <m/>
    <m/>
    <e v="#N/A"/>
    <s v="050160"/>
    <x v="112"/>
    <x v="76"/>
    <x v="9"/>
    <x v="1"/>
    <m/>
    <m/>
    <m/>
    <m/>
    <n v="4000"/>
    <m/>
    <m/>
  </r>
  <r>
    <x v="6"/>
    <x v="0"/>
    <s v="No"/>
    <e v="#N/A"/>
    <m/>
    <n v="5"/>
    <m/>
    <m/>
    <e v="#N/A"/>
    <s v="050581"/>
    <x v="113"/>
    <x v="76"/>
    <x v="9"/>
    <x v="1"/>
    <m/>
    <m/>
    <m/>
    <m/>
    <n v="0"/>
    <m/>
    <m/>
  </r>
  <r>
    <x v="6"/>
    <x v="0"/>
    <s v="OK"/>
    <e v="#N/A"/>
    <m/>
    <n v="5"/>
    <m/>
    <m/>
    <e v="#N/A"/>
    <s v="052840"/>
    <x v="114"/>
    <x v="77"/>
    <x v="9"/>
    <x v="1"/>
    <m/>
    <m/>
    <m/>
    <m/>
    <n v="2064"/>
    <m/>
    <m/>
  </r>
  <r>
    <x v="6"/>
    <x v="0"/>
    <s v="OK"/>
    <e v="#N/A"/>
    <m/>
    <n v="5"/>
    <m/>
    <m/>
    <e v="#N/A"/>
    <s v="050060"/>
    <x v="115"/>
    <x v="78"/>
    <x v="9"/>
    <x v="1"/>
    <m/>
    <m/>
    <m/>
    <m/>
    <n v="928"/>
    <m/>
    <m/>
  </r>
  <r>
    <x v="6"/>
    <x v="0"/>
    <s v="No"/>
    <e v="#N/A"/>
    <m/>
    <n v="5"/>
    <m/>
    <m/>
    <e v="#N/A"/>
    <s v="050530"/>
    <x v="116"/>
    <x v="78"/>
    <x v="9"/>
    <x v="1"/>
    <m/>
    <m/>
    <m/>
    <m/>
    <n v="765"/>
    <m/>
    <m/>
  </r>
  <r>
    <x v="6"/>
    <x v="0"/>
    <s v="OK"/>
    <e v="#N/A"/>
    <m/>
    <n v="5"/>
    <m/>
    <m/>
    <e v="#N/A"/>
    <s v="051070"/>
    <x v="117"/>
    <x v="78"/>
    <x v="9"/>
    <x v="1"/>
    <m/>
    <m/>
    <m/>
    <m/>
    <n v="2654"/>
    <m/>
    <m/>
  </r>
  <r>
    <x v="6"/>
    <x v="0"/>
    <s v="OK"/>
    <e v="#N/A"/>
    <m/>
    <n v="5"/>
    <m/>
    <m/>
    <e v="#N/A"/>
    <s v="051781"/>
    <x v="118"/>
    <x v="78"/>
    <x v="9"/>
    <x v="1"/>
    <m/>
    <m/>
    <m/>
    <m/>
    <n v="0"/>
    <m/>
    <m/>
  </r>
  <r>
    <x v="6"/>
    <x v="0"/>
    <s v="OK"/>
    <e v="#N/A"/>
    <m/>
    <n v="5"/>
    <m/>
    <m/>
    <e v="#N/A"/>
    <s v="050080"/>
    <x v="119"/>
    <x v="79"/>
    <x v="9"/>
    <x v="1"/>
    <m/>
    <m/>
    <m/>
    <m/>
    <n v="1338"/>
    <m/>
    <m/>
  </r>
  <r>
    <x v="6"/>
    <x v="0"/>
    <s v="No"/>
    <e v="#N/A"/>
    <m/>
    <n v="5"/>
    <m/>
    <m/>
    <e v="#N/A"/>
    <s v="050770"/>
    <x v="120"/>
    <x v="79"/>
    <x v="9"/>
    <x v="1"/>
    <m/>
    <m/>
    <m/>
    <m/>
    <n v="900"/>
    <m/>
    <m/>
  </r>
  <r>
    <x v="6"/>
    <x v="0"/>
    <s v="No"/>
    <e v="#N/A"/>
    <m/>
    <n v="5"/>
    <m/>
    <m/>
    <e v="#N/A"/>
    <s v="052551"/>
    <x v="121"/>
    <x v="79"/>
    <x v="9"/>
    <x v="1"/>
    <m/>
    <m/>
    <m/>
    <m/>
    <n v="0"/>
    <m/>
    <m/>
  </r>
  <r>
    <x v="6"/>
    <x v="0"/>
    <s v="OK"/>
    <e v="#N/A"/>
    <m/>
    <n v="5"/>
    <m/>
    <m/>
    <e v="#N/A"/>
    <s v="050110"/>
    <x v="122"/>
    <x v="80"/>
    <x v="9"/>
    <x v="1"/>
    <m/>
    <m/>
    <m/>
    <m/>
    <n v="5837"/>
    <m/>
    <m/>
  </r>
  <r>
    <x v="6"/>
    <x v="0"/>
    <s v="No"/>
    <e v="#N/A"/>
    <m/>
    <n v="5"/>
    <m/>
    <m/>
    <e v="#N/A"/>
    <s v="050120"/>
    <x v="123"/>
    <x v="81"/>
    <x v="9"/>
    <x v="1"/>
    <m/>
    <m/>
    <m/>
    <m/>
    <n v="600"/>
    <m/>
    <m/>
  </r>
  <r>
    <x v="6"/>
    <x v="0"/>
    <s v="OK"/>
    <e v="#N/A"/>
    <m/>
    <n v="5"/>
    <m/>
    <m/>
    <e v="#N/A"/>
    <s v="051501"/>
    <x v="124"/>
    <x v="81"/>
    <x v="9"/>
    <x v="1"/>
    <m/>
    <m/>
    <m/>
    <m/>
    <n v="0"/>
    <m/>
    <m/>
  </r>
  <r>
    <x v="6"/>
    <x v="0"/>
    <s v="OK"/>
    <e v="#N/A"/>
    <m/>
    <n v="5"/>
    <m/>
    <m/>
    <e v="#N/A"/>
    <s v="052830"/>
    <x v="125"/>
    <x v="81"/>
    <x v="9"/>
    <x v="1"/>
    <m/>
    <m/>
    <m/>
    <m/>
    <n v="0"/>
    <m/>
    <m/>
  </r>
  <r>
    <x v="6"/>
    <x v="0"/>
    <s v="OK"/>
    <e v="#N/A"/>
    <m/>
    <n v="5"/>
    <m/>
    <m/>
    <e v="#N/A"/>
    <s v="050171"/>
    <x v="126"/>
    <x v="82"/>
    <x v="9"/>
    <x v="1"/>
    <m/>
    <m/>
    <m/>
    <m/>
    <n v="1431"/>
    <m/>
    <m/>
  </r>
  <r>
    <x v="6"/>
    <x v="0"/>
    <s v="OK"/>
    <e v="#N/A"/>
    <m/>
    <n v="5"/>
    <m/>
    <m/>
    <e v="#N/A"/>
    <s v="051885"/>
    <x v="127"/>
    <x v="82"/>
    <x v="9"/>
    <x v="1"/>
    <m/>
    <m/>
    <m/>
    <m/>
    <n v="1345.58"/>
    <m/>
    <m/>
  </r>
  <r>
    <x v="6"/>
    <x v="0"/>
    <s v="OK"/>
    <e v="#N/A"/>
    <m/>
    <n v="5"/>
    <m/>
    <m/>
    <e v="#N/A"/>
    <s v="050180"/>
    <x v="128"/>
    <x v="82"/>
    <x v="9"/>
    <x v="1"/>
    <m/>
    <m/>
    <m/>
    <m/>
    <n v="0"/>
    <m/>
    <m/>
  </r>
  <r>
    <x v="6"/>
    <x v="0"/>
    <s v="OK"/>
    <e v="#N/A"/>
    <m/>
    <n v="5"/>
    <m/>
    <m/>
    <e v="#N/A"/>
    <s v="050360"/>
    <x v="129"/>
    <x v="79"/>
    <x v="9"/>
    <x v="1"/>
    <m/>
    <m/>
    <m/>
    <m/>
    <n v="1500"/>
    <m/>
    <m/>
  </r>
  <r>
    <x v="6"/>
    <x v="0"/>
    <s v="OK"/>
    <e v="#N/A"/>
    <m/>
    <n v="5"/>
    <m/>
    <m/>
    <e v="#N/A"/>
    <s v="050711"/>
    <x v="130"/>
    <x v="77"/>
    <x v="9"/>
    <x v="1"/>
    <m/>
    <m/>
    <m/>
    <m/>
    <n v="481"/>
    <m/>
    <m/>
  </r>
  <r>
    <x v="6"/>
    <x v="0"/>
    <s v="OK"/>
    <e v="#N/A"/>
    <m/>
    <n v="5"/>
    <m/>
    <m/>
    <e v="#N/A"/>
    <s v="052151"/>
    <x v="131"/>
    <x v="77"/>
    <x v="9"/>
    <x v="1"/>
    <m/>
    <m/>
    <m/>
    <m/>
    <n v="0"/>
    <m/>
    <m/>
  </r>
  <r>
    <x v="6"/>
    <x v="0"/>
    <s v="OK"/>
    <e v="#N/A"/>
    <m/>
    <n v="5"/>
    <m/>
    <m/>
    <e v="#N/A"/>
    <s v="052270"/>
    <x v="132"/>
    <x v="77"/>
    <x v="9"/>
    <x v="1"/>
    <m/>
    <m/>
    <m/>
    <m/>
    <n v="1087"/>
    <m/>
    <m/>
  </r>
  <r>
    <x v="6"/>
    <x v="0"/>
    <s v="OK"/>
    <e v="#N/A"/>
    <m/>
    <n v="5"/>
    <m/>
    <m/>
    <e v="#N/A"/>
    <s v="052670"/>
    <x v="133"/>
    <x v="77"/>
    <x v="9"/>
    <x v="1"/>
    <m/>
    <m/>
    <m/>
    <m/>
    <n v="501"/>
    <m/>
    <m/>
  </r>
  <r>
    <x v="6"/>
    <x v="0"/>
    <s v="OK"/>
    <e v="#N/A"/>
    <m/>
    <n v="5"/>
    <m/>
    <m/>
    <e v="#N/A"/>
    <s v="051270"/>
    <x v="134"/>
    <x v="80"/>
    <x v="9"/>
    <x v="1"/>
    <m/>
    <m/>
    <m/>
    <m/>
    <n v="522.16999999999996"/>
    <m/>
    <m/>
  </r>
  <r>
    <x v="6"/>
    <x v="0"/>
    <s v="OK"/>
    <e v="#N/A"/>
    <m/>
    <n v="5"/>
    <m/>
    <m/>
    <e v="#N/A"/>
    <s v="051880"/>
    <x v="135"/>
    <x v="80"/>
    <x v="9"/>
    <x v="1"/>
    <m/>
    <m/>
    <m/>
    <m/>
    <n v="188"/>
    <m/>
    <m/>
  </r>
  <r>
    <x v="6"/>
    <x v="0"/>
    <s v="OK"/>
    <e v="#N/A"/>
    <m/>
    <n v="5"/>
    <m/>
    <m/>
    <e v="#N/A"/>
    <s v="051400"/>
    <x v="136"/>
    <x v="83"/>
    <x v="9"/>
    <x v="1"/>
    <m/>
    <m/>
    <m/>
    <m/>
    <n v="0"/>
    <m/>
    <m/>
  </r>
  <r>
    <x v="6"/>
    <x v="0"/>
    <s v="OK"/>
    <e v="#N/A"/>
    <m/>
    <n v="5"/>
    <m/>
    <m/>
    <e v="#N/A"/>
    <s v="052540"/>
    <x v="137"/>
    <x v="83"/>
    <x v="9"/>
    <x v="1"/>
    <m/>
    <m/>
    <m/>
    <m/>
    <n v="0"/>
    <m/>
    <m/>
  </r>
  <r>
    <x v="6"/>
    <x v="0"/>
    <s v="No"/>
    <e v="#N/A"/>
    <m/>
    <n v="5"/>
    <m/>
    <m/>
    <s v="Yes"/>
    <s v="052150"/>
    <x v="138"/>
    <x v="84"/>
    <x v="9"/>
    <x v="1"/>
    <m/>
    <m/>
    <m/>
    <m/>
    <n v="6014.25"/>
    <m/>
    <m/>
  </r>
  <r>
    <x v="6"/>
    <x v="0"/>
    <s v="No"/>
    <e v="#N/A"/>
    <m/>
    <n v="5"/>
    <m/>
    <m/>
    <e v="#N/A"/>
    <s v="052660"/>
    <x v="139"/>
    <x v="79"/>
    <x v="9"/>
    <x v="1"/>
    <m/>
    <m/>
    <m/>
    <m/>
    <n v="0"/>
    <m/>
    <m/>
  </r>
  <r>
    <x v="6"/>
    <x v="0"/>
    <s v="OK"/>
    <e v="#N/A"/>
    <m/>
    <n v="5"/>
    <m/>
    <m/>
    <e v="#N/A"/>
    <s v="060550"/>
    <x v="140"/>
    <x v="85"/>
    <x v="10"/>
    <x v="1"/>
    <m/>
    <m/>
    <m/>
    <m/>
    <n v="8821"/>
    <m/>
    <m/>
  </r>
  <r>
    <x v="6"/>
    <x v="0"/>
    <s v="No"/>
    <e v="#N/A"/>
    <m/>
    <n v="5"/>
    <m/>
    <m/>
    <e v="#N/A"/>
    <s v="060650"/>
    <x v="141"/>
    <x v="86"/>
    <x v="10"/>
    <x v="1"/>
    <m/>
    <m/>
    <m/>
    <m/>
    <n v="3236.5"/>
    <m/>
    <m/>
  </r>
  <r>
    <x v="6"/>
    <x v="0"/>
    <s v="No"/>
    <e v="#N/A"/>
    <m/>
    <n v="5"/>
    <m/>
    <m/>
    <e v="#N/A"/>
    <s v="062620"/>
    <x v="142"/>
    <x v="86"/>
    <x v="10"/>
    <x v="1"/>
    <m/>
    <m/>
    <m/>
    <m/>
    <n v="1750"/>
    <m/>
    <m/>
  </r>
  <r>
    <x v="6"/>
    <x v="0"/>
    <s v="No"/>
    <e v="#N/A"/>
    <m/>
    <n v="5"/>
    <m/>
    <m/>
    <e v="#N/A"/>
    <s v="061010"/>
    <x v="143"/>
    <x v="86"/>
    <x v="10"/>
    <x v="1"/>
    <m/>
    <m/>
    <m/>
    <m/>
    <n v="400"/>
    <m/>
    <m/>
  </r>
  <r>
    <x v="6"/>
    <x v="0"/>
    <s v="OK"/>
    <e v="#N/A"/>
    <m/>
    <n v="5"/>
    <m/>
    <m/>
    <e v="#N/A"/>
    <s v="061320"/>
    <x v="144"/>
    <x v="87"/>
    <x v="10"/>
    <x v="1"/>
    <m/>
    <m/>
    <m/>
    <m/>
    <n v="5894"/>
    <m/>
    <m/>
  </r>
  <r>
    <x v="6"/>
    <x v="0"/>
    <s v="OK"/>
    <s v="LLF"/>
    <m/>
    <n v="5"/>
    <m/>
    <m/>
    <e v="#N/A"/>
    <s v="061900"/>
    <x v="145"/>
    <x v="88"/>
    <x v="10"/>
    <x v="1"/>
    <m/>
    <m/>
    <m/>
    <m/>
    <n v="0"/>
    <m/>
    <m/>
  </r>
  <r>
    <x v="6"/>
    <x v="0"/>
    <s v="OK"/>
    <e v="#N/A"/>
    <m/>
    <n v="5"/>
    <m/>
    <m/>
    <e v="#N/A"/>
    <s v="062160"/>
    <x v="146"/>
    <x v="89"/>
    <x v="10"/>
    <x v="1"/>
    <m/>
    <m/>
    <m/>
    <m/>
    <n v="4826"/>
    <m/>
    <m/>
  </r>
  <r>
    <x v="6"/>
    <x v="0"/>
    <s v="OK"/>
    <e v="#N/A"/>
    <m/>
    <n v="5"/>
    <m/>
    <m/>
    <e v="#N/A"/>
    <s v="062680"/>
    <x v="147"/>
    <x v="86"/>
    <x v="10"/>
    <x v="1"/>
    <m/>
    <m/>
    <m/>
    <m/>
    <n v="2697.08"/>
    <m/>
    <m/>
  </r>
  <r>
    <x v="6"/>
    <x v="0"/>
    <s v="OK"/>
    <e v="#N/A"/>
    <m/>
    <n v="5"/>
    <m/>
    <m/>
    <e v="#N/A"/>
    <s v="070151"/>
    <x v="148"/>
    <x v="90"/>
    <x v="11"/>
    <x v="1"/>
    <m/>
    <m/>
    <m/>
    <m/>
    <n v="726"/>
    <m/>
    <m/>
  </r>
  <r>
    <x v="6"/>
    <x v="0"/>
    <s v="OK"/>
    <e v="#N/A"/>
    <m/>
    <n v="5"/>
    <m/>
    <m/>
    <e v="#N/A"/>
    <s v="072800"/>
    <x v="149"/>
    <x v="90"/>
    <x v="11"/>
    <x v="1"/>
    <m/>
    <m/>
    <m/>
    <m/>
    <n v="8794"/>
    <m/>
    <m/>
  </r>
  <r>
    <x v="6"/>
    <x v="0"/>
    <s v="OK"/>
    <e v="#N/A"/>
    <m/>
    <n v="5"/>
    <m/>
    <m/>
    <e v="#N/A"/>
    <s v="072801"/>
    <x v="150"/>
    <x v="90"/>
    <x v="11"/>
    <x v="1"/>
    <m/>
    <m/>
    <m/>
    <m/>
    <n v="1499"/>
    <m/>
    <m/>
  </r>
  <r>
    <x v="6"/>
    <x v="0"/>
    <s v="OK"/>
    <e v="#N/A"/>
    <m/>
    <n v="5"/>
    <m/>
    <m/>
    <e v="#N/A"/>
    <s v="070720"/>
    <x v="151"/>
    <x v="90"/>
    <x v="11"/>
    <x v="1"/>
    <m/>
    <m/>
    <m/>
    <m/>
    <n v="3020"/>
    <m/>
    <m/>
  </r>
  <r>
    <x v="6"/>
    <x v="0"/>
    <s v="OK"/>
    <e v="#N/A"/>
    <m/>
    <n v="5"/>
    <m/>
    <m/>
    <e v="#N/A"/>
    <s v="070820"/>
    <x v="152"/>
    <x v="91"/>
    <x v="11"/>
    <x v="1"/>
    <m/>
    <m/>
    <m/>
    <m/>
    <n v="4021.25"/>
    <m/>
    <m/>
  </r>
  <r>
    <x v="6"/>
    <x v="0"/>
    <s v="OK"/>
    <e v="#N/A"/>
    <m/>
    <n v="5"/>
    <m/>
    <m/>
    <e v="#N/A"/>
    <s v="071131"/>
    <x v="153"/>
    <x v="92"/>
    <x v="11"/>
    <x v="1"/>
    <m/>
    <m/>
    <m/>
    <m/>
    <n v="4950"/>
    <m/>
    <m/>
  </r>
  <r>
    <x v="6"/>
    <x v="0"/>
    <s v="OK"/>
    <e v="#N/A"/>
    <m/>
    <n v="5"/>
    <m/>
    <m/>
    <s v="Yes"/>
    <s v="071132"/>
    <x v="154"/>
    <x v="92"/>
    <x v="11"/>
    <x v="1"/>
    <m/>
    <m/>
    <m/>
    <m/>
    <n v="750"/>
    <m/>
    <m/>
  </r>
  <r>
    <x v="6"/>
    <x v="0"/>
    <s v="No"/>
    <e v="#N/A"/>
    <m/>
    <n v="5"/>
    <m/>
    <m/>
    <e v="#N/A"/>
    <s v="071133"/>
    <x v="155"/>
    <x v="92"/>
    <x v="11"/>
    <x v="1"/>
    <m/>
    <m/>
    <m/>
    <m/>
    <n v="0"/>
    <m/>
    <m/>
  </r>
  <r>
    <x v="6"/>
    <x v="0"/>
    <s v="No"/>
    <e v="#N/A"/>
    <m/>
    <n v="5"/>
    <m/>
    <m/>
    <e v="#N/A"/>
    <s v="071140"/>
    <x v="156"/>
    <x v="93"/>
    <x v="11"/>
    <x v="1"/>
    <m/>
    <m/>
    <m/>
    <m/>
    <n v="3901.33"/>
    <m/>
    <m/>
  </r>
  <r>
    <x v="6"/>
    <x v="0"/>
    <s v="OK"/>
    <e v="#N/A"/>
    <m/>
    <n v="5"/>
    <m/>
    <m/>
    <e v="#N/A"/>
    <s v="071540"/>
    <x v="157"/>
    <x v="92"/>
    <x v="11"/>
    <x v="1"/>
    <m/>
    <m/>
    <m/>
    <m/>
    <n v="2812"/>
    <m/>
    <m/>
  </r>
  <r>
    <x v="6"/>
    <x v="0"/>
    <s v="OK"/>
    <e v="#N/A"/>
    <m/>
    <n v="5"/>
    <m/>
    <m/>
    <s v="Yes"/>
    <s v="071890"/>
    <x v="158"/>
    <x v="92"/>
    <x v="11"/>
    <x v="1"/>
    <m/>
    <m/>
    <m/>
    <m/>
    <n v="6024.33"/>
    <m/>
    <m/>
  </r>
  <r>
    <x v="6"/>
    <x v="0"/>
    <s v="OK"/>
    <e v="#N/A"/>
    <m/>
    <n v="5"/>
    <m/>
    <m/>
    <e v="#N/A"/>
    <s v="070821"/>
    <x v="159"/>
    <x v="94"/>
    <x v="11"/>
    <x v="1"/>
    <m/>
    <m/>
    <m/>
    <m/>
    <n v="4225"/>
    <m/>
    <m/>
  </r>
  <r>
    <x v="6"/>
    <x v="0"/>
    <s v="OK"/>
    <e v="#N/A"/>
    <m/>
    <n v="5"/>
    <m/>
    <m/>
    <e v="#N/A"/>
    <s v="072530"/>
    <x v="160"/>
    <x v="90"/>
    <x v="11"/>
    <x v="1"/>
    <m/>
    <m/>
    <m/>
    <m/>
    <n v="3342"/>
    <m/>
    <m/>
  </r>
  <r>
    <x v="6"/>
    <x v="0"/>
    <s v="OK"/>
    <e v="#N/A"/>
    <m/>
    <n v="5"/>
    <m/>
    <m/>
    <e v="#N/A"/>
    <s v="070800"/>
    <x v="161"/>
    <x v="90"/>
    <x v="11"/>
    <x v="1"/>
    <m/>
    <m/>
    <m/>
    <m/>
    <n v="3258"/>
    <m/>
    <m/>
  </r>
  <r>
    <x v="6"/>
    <x v="0"/>
    <s v="OK"/>
    <e v="#N/A"/>
    <m/>
    <n v="5"/>
    <m/>
    <m/>
    <e v="#N/A"/>
    <s v="072810"/>
    <x v="162"/>
    <x v="95"/>
    <x v="11"/>
    <x v="1"/>
    <m/>
    <m/>
    <m/>
    <m/>
    <n v="9126"/>
    <m/>
    <m/>
  </r>
  <r>
    <x v="6"/>
    <x v="0"/>
    <s v="No"/>
    <e v="#N/A"/>
    <m/>
    <n v="5"/>
    <m/>
    <m/>
    <e v="#N/A"/>
    <s v="080210"/>
    <x v="163"/>
    <x v="96"/>
    <x v="12"/>
    <x v="1"/>
    <m/>
    <m/>
    <m/>
    <m/>
    <n v="2738.84"/>
    <m/>
    <m/>
  </r>
  <r>
    <x v="6"/>
    <x v="0"/>
    <s v="OK"/>
    <e v="#N/A"/>
    <m/>
    <n v="5"/>
    <m/>
    <m/>
    <e v="#N/A"/>
    <s v="081610"/>
    <x v="164"/>
    <x v="96"/>
    <x v="12"/>
    <x v="1"/>
    <m/>
    <m/>
    <m/>
    <m/>
    <n v="3765.5"/>
    <m/>
    <m/>
  </r>
  <r>
    <x v="6"/>
    <x v="0"/>
    <s v="OK"/>
    <e v="#N/A"/>
    <m/>
    <n v="5"/>
    <m/>
    <m/>
    <e v="#N/A"/>
    <s v="080920"/>
    <x v="165"/>
    <x v="96"/>
    <x v="12"/>
    <x v="1"/>
    <m/>
    <m/>
    <m/>
    <m/>
    <n v="2115"/>
    <m/>
    <m/>
  </r>
  <r>
    <x v="6"/>
    <x v="0"/>
    <s v="No"/>
    <e v="#N/A"/>
    <m/>
    <n v="5"/>
    <m/>
    <m/>
    <e v="#N/A"/>
    <s v="082010"/>
    <x v="166"/>
    <x v="96"/>
    <x v="12"/>
    <x v="1"/>
    <m/>
    <m/>
    <m/>
    <m/>
    <n v="500"/>
    <m/>
    <m/>
  </r>
  <r>
    <x v="6"/>
    <x v="0"/>
    <s v="OK"/>
    <e v="#N/A"/>
    <m/>
    <n v="5"/>
    <m/>
    <m/>
    <e v="#N/A"/>
    <s v="080350"/>
    <x v="167"/>
    <x v="97"/>
    <x v="12"/>
    <x v="1"/>
    <m/>
    <m/>
    <m/>
    <m/>
    <n v="11674.5"/>
    <m/>
    <m/>
  </r>
  <r>
    <x v="6"/>
    <x v="0"/>
    <s v="OK"/>
    <e v="#N/A"/>
    <m/>
    <n v="5"/>
    <m/>
    <m/>
    <e v="#N/A"/>
    <s v="080140"/>
    <x v="168"/>
    <x v="98"/>
    <x v="12"/>
    <x v="1"/>
    <m/>
    <m/>
    <m/>
    <m/>
    <n v="1264"/>
    <m/>
    <m/>
  </r>
  <r>
    <x v="6"/>
    <x v="0"/>
    <s v="OK"/>
    <e v="#N/A"/>
    <m/>
    <n v="5"/>
    <m/>
    <m/>
    <e v="#N/A"/>
    <s v="080510"/>
    <x v="169"/>
    <x v="98"/>
    <x v="12"/>
    <x v="1"/>
    <m/>
    <m/>
    <m/>
    <m/>
    <n v="736"/>
    <m/>
    <m/>
  </r>
  <r>
    <x v="6"/>
    <x v="0"/>
    <s v="OK"/>
    <e v="#N/A"/>
    <m/>
    <n v="5"/>
    <m/>
    <m/>
    <e v="#N/A"/>
    <s v="082421"/>
    <x v="170"/>
    <x v="98"/>
    <x v="12"/>
    <x v="1"/>
    <m/>
    <m/>
    <m/>
    <m/>
    <n v="763"/>
    <m/>
    <m/>
  </r>
  <r>
    <x v="6"/>
    <x v="0"/>
    <s v="OK"/>
    <e v="#N/A"/>
    <m/>
    <n v="5"/>
    <m/>
    <m/>
    <e v="#N/A"/>
    <s v="082720"/>
    <x v="171"/>
    <x v="98"/>
    <x v="12"/>
    <x v="1"/>
    <m/>
    <m/>
    <m/>
    <m/>
    <n v="657"/>
    <m/>
    <m/>
  </r>
  <r>
    <x v="6"/>
    <x v="0"/>
    <s v="OK"/>
    <e v="#N/A"/>
    <m/>
    <n v="5"/>
    <m/>
    <m/>
    <e v="#N/A"/>
    <s v="082790"/>
    <x v="172"/>
    <x v="98"/>
    <x v="12"/>
    <x v="1"/>
    <m/>
    <m/>
    <m/>
    <m/>
    <n v="0"/>
    <m/>
    <m/>
  </r>
  <r>
    <x v="6"/>
    <x v="0"/>
    <s v="No"/>
    <e v="#N/A"/>
    <m/>
    <n v="5"/>
    <m/>
    <m/>
    <e v="#N/A"/>
    <s v="081040"/>
    <x v="173"/>
    <x v="99"/>
    <x v="12"/>
    <x v="1"/>
    <m/>
    <m/>
    <m/>
    <m/>
    <n v="2358"/>
    <m/>
    <m/>
  </r>
  <r>
    <x v="6"/>
    <x v="0"/>
    <s v="No"/>
    <e v="#N/A"/>
    <m/>
    <n v="5"/>
    <m/>
    <m/>
    <e v="#N/A"/>
    <s v="082420"/>
    <x v="174"/>
    <x v="99"/>
    <x v="12"/>
    <x v="1"/>
    <m/>
    <m/>
    <m/>
    <m/>
    <n v="6735"/>
    <m/>
    <m/>
  </r>
  <r>
    <x v="6"/>
    <x v="0"/>
    <s v="OK"/>
    <e v="#N/A"/>
    <m/>
    <n v="5"/>
    <m/>
    <m/>
    <e v="#N/A"/>
    <s v="081200"/>
    <x v="175"/>
    <x v="97"/>
    <x v="12"/>
    <x v="1"/>
    <m/>
    <m/>
    <m/>
    <m/>
    <n v="9489.75"/>
    <m/>
    <m/>
  </r>
  <r>
    <x v="6"/>
    <x v="0"/>
    <s v="OK"/>
    <e v="#N/A"/>
    <m/>
    <n v="5"/>
    <m/>
    <m/>
    <e v="#N/A"/>
    <s v="081210"/>
    <x v="176"/>
    <x v="97"/>
    <x v="12"/>
    <x v="1"/>
    <m/>
    <m/>
    <m/>
    <m/>
    <n v="6417"/>
    <m/>
    <m/>
  </r>
  <r>
    <x v="6"/>
    <x v="0"/>
    <s v="OK"/>
    <e v="#N/A"/>
    <m/>
    <n v="5"/>
    <m/>
    <m/>
    <e v="#N/A"/>
    <s v="081220"/>
    <x v="177"/>
    <x v="97"/>
    <x v="12"/>
    <x v="1"/>
    <m/>
    <m/>
    <m/>
    <m/>
    <n v="2313"/>
    <m/>
    <m/>
  </r>
  <r>
    <x v="6"/>
    <x v="0"/>
    <s v="No"/>
    <e v="#N/A"/>
    <m/>
    <n v="5"/>
    <m/>
    <m/>
    <e v="#N/A"/>
    <s v="081240"/>
    <x v="178"/>
    <x v="100"/>
    <x v="12"/>
    <x v="1"/>
    <m/>
    <m/>
    <m/>
    <m/>
    <n v="0"/>
    <m/>
    <m/>
  </r>
  <r>
    <x v="6"/>
    <x v="0"/>
    <s v="No"/>
    <e v="#N/A"/>
    <m/>
    <n v="5"/>
    <m/>
    <m/>
    <e v="#N/A"/>
    <s v="082560"/>
    <x v="179"/>
    <x v="101"/>
    <x v="12"/>
    <x v="1"/>
    <m/>
    <m/>
    <m/>
    <m/>
    <n v="0"/>
    <m/>
    <m/>
  </r>
  <r>
    <x v="6"/>
    <x v="0"/>
    <s v="OK"/>
    <e v="#N/A"/>
    <m/>
    <n v="5"/>
    <m/>
    <m/>
    <e v="#N/A"/>
    <s v="081370"/>
    <x v="180"/>
    <x v="102"/>
    <x v="12"/>
    <x v="1"/>
    <m/>
    <m/>
    <m/>
    <m/>
    <n v="1573"/>
    <m/>
    <m/>
  </r>
  <r>
    <x v="6"/>
    <x v="0"/>
    <s v="OK"/>
    <e v="#N/A"/>
    <m/>
    <n v="5"/>
    <m/>
    <m/>
    <e v="#N/A"/>
    <s v="082710"/>
    <x v="181"/>
    <x v="102"/>
    <x v="12"/>
    <x v="1"/>
    <m/>
    <m/>
    <m/>
    <m/>
    <n v="1278"/>
    <m/>
    <m/>
  </r>
  <r>
    <x v="6"/>
    <x v="0"/>
    <s v="OK"/>
    <e v="#N/A"/>
    <m/>
    <n v="5"/>
    <m/>
    <m/>
    <e v="#N/A"/>
    <s v="082870"/>
    <x v="182"/>
    <x v="102"/>
    <x v="12"/>
    <x v="1"/>
    <m/>
    <m/>
    <m/>
    <m/>
    <n v="1489"/>
    <m/>
    <m/>
  </r>
  <r>
    <x v="6"/>
    <x v="0"/>
    <s v="No"/>
    <e v="#N/A"/>
    <m/>
    <n v="5"/>
    <m/>
    <m/>
    <e v="#N/A"/>
    <s v="081590"/>
    <x v="183"/>
    <x v="97"/>
    <x v="12"/>
    <x v="1"/>
    <m/>
    <m/>
    <m/>
    <m/>
    <n v="4110"/>
    <m/>
    <m/>
  </r>
  <r>
    <x v="6"/>
    <x v="0"/>
    <s v="No"/>
    <e v="#N/A"/>
    <m/>
    <n v="5"/>
    <m/>
    <m/>
    <s v="Yes"/>
    <s v="082690"/>
    <x v="184"/>
    <x v="103"/>
    <x v="12"/>
    <x v="1"/>
    <m/>
    <m/>
    <m/>
    <m/>
    <n v="9705"/>
    <m/>
    <m/>
  </r>
  <r>
    <x v="6"/>
    <x v="0"/>
    <s v="OK"/>
    <e v="#N/A"/>
    <m/>
    <n v="5"/>
    <m/>
    <m/>
    <e v="#N/A"/>
    <s v="082700"/>
    <x v="185"/>
    <x v="104"/>
    <x v="12"/>
    <x v="1"/>
    <m/>
    <m/>
    <m/>
    <m/>
    <n v="5856"/>
    <m/>
    <m/>
  </r>
  <r>
    <x v="6"/>
    <x v="0"/>
    <s v="No"/>
    <e v="#N/A"/>
    <m/>
    <n v="5"/>
    <m/>
    <m/>
    <e v="#N/A"/>
    <s v="122445"/>
    <x v="186"/>
    <x v="105"/>
    <x v="13"/>
    <x v="1"/>
    <m/>
    <m/>
    <m/>
    <m/>
    <n v="3750"/>
    <m/>
    <m/>
  </r>
  <r>
    <x v="6"/>
    <x v="0"/>
    <s v="No"/>
    <e v="#N/A"/>
    <m/>
    <n v="5"/>
    <m/>
    <m/>
    <e v="#N/A"/>
    <s v="121470"/>
    <x v="188"/>
    <x v="107"/>
    <x v="13"/>
    <x v="1"/>
    <m/>
    <m/>
    <m/>
    <m/>
    <n v="2500"/>
    <m/>
    <m/>
  </r>
  <r>
    <x v="6"/>
    <x v="0"/>
    <s v="No"/>
    <e v="#N/A"/>
    <m/>
    <n v="5"/>
    <m/>
    <m/>
    <e v="#N/A"/>
    <s v="122440"/>
    <x v="187"/>
    <x v="106"/>
    <x v="13"/>
    <x v="1"/>
    <m/>
    <m/>
    <m/>
    <m/>
    <n v="3009.25"/>
    <m/>
    <m/>
  </r>
  <r>
    <x v="6"/>
    <x v="0"/>
    <s v="OK"/>
    <e v="#N/A"/>
    <m/>
    <n v="5"/>
    <m/>
    <m/>
    <e v="#N/A"/>
    <s v="122442"/>
    <x v="189"/>
    <x v="108"/>
    <x v="13"/>
    <x v="1"/>
    <m/>
    <m/>
    <m/>
    <m/>
    <n v="3395.2"/>
    <m/>
    <m/>
  </r>
  <r>
    <x v="6"/>
    <x v="0"/>
    <s v="OK"/>
    <e v="#N/A"/>
    <m/>
    <n v="5"/>
    <m/>
    <m/>
    <e v="#N/A"/>
    <s v="122441"/>
    <x v="190"/>
    <x v="109"/>
    <x v="13"/>
    <x v="1"/>
    <m/>
    <m/>
    <m/>
    <m/>
    <n v="5490"/>
    <m/>
    <m/>
  </r>
  <r>
    <x v="6"/>
    <x v="0"/>
    <s v="No"/>
    <e v="#N/A"/>
    <m/>
    <n v="5"/>
    <m/>
    <m/>
    <e v="#N/A"/>
    <s v="122443"/>
    <x v="191"/>
    <x v="110"/>
    <x v="13"/>
    <x v="1"/>
    <m/>
    <m/>
    <m/>
    <m/>
    <n v="1500"/>
    <m/>
    <m/>
  </r>
  <r>
    <x v="6"/>
    <x v="0"/>
    <s v="OK"/>
    <e v="#N/A"/>
    <m/>
    <n v="5"/>
    <m/>
    <m/>
    <e v="#N/A"/>
    <s v="122444"/>
    <x v="192"/>
    <x v="111"/>
    <x v="13"/>
    <x v="1"/>
    <m/>
    <m/>
    <m/>
    <m/>
    <n v="4220.67"/>
    <m/>
    <m/>
  </r>
  <r>
    <x v="6"/>
    <x v="0"/>
    <s v="No"/>
    <s v="LLF"/>
    <m/>
    <n v="5"/>
    <m/>
    <m/>
    <e v="#N/A"/>
    <s v="122446"/>
    <x v="193"/>
    <x v="112"/>
    <x v="13"/>
    <x v="1"/>
    <m/>
    <m/>
    <m/>
    <m/>
    <n v="4985.08"/>
    <m/>
    <m/>
  </r>
  <r>
    <x v="6"/>
    <x v="0"/>
    <s v="OK"/>
    <e v="#N/A"/>
    <m/>
    <n v="5"/>
    <m/>
    <m/>
    <s v="Yes"/>
    <s v="122447"/>
    <x v="194"/>
    <x v="113"/>
    <x v="13"/>
    <x v="1"/>
    <m/>
    <m/>
    <m/>
    <m/>
    <n v="0"/>
    <m/>
    <m/>
  </r>
  <r>
    <x v="6"/>
    <x v="0"/>
    <s v="OK"/>
    <e v="#N/A"/>
    <m/>
    <n v="5"/>
    <m/>
    <m/>
    <e v="#N/A"/>
    <s v="150050"/>
    <x v="195"/>
    <x v="114"/>
    <x v="14"/>
    <x v="2"/>
    <m/>
    <m/>
    <m/>
    <m/>
    <n v="4325"/>
    <m/>
    <m/>
  </r>
  <r>
    <x v="6"/>
    <x v="0"/>
    <s v="No"/>
    <e v="#N/A"/>
    <m/>
    <n v="5"/>
    <m/>
    <m/>
    <e v="#N/A"/>
    <s v="151810"/>
    <x v="196"/>
    <x v="114"/>
    <x v="14"/>
    <x v="2"/>
    <m/>
    <m/>
    <m/>
    <m/>
    <n v="0"/>
    <m/>
    <m/>
  </r>
  <r>
    <x v="6"/>
    <x v="0"/>
    <s v="OK"/>
    <e v="#N/A"/>
    <m/>
    <n v="5"/>
    <m/>
    <m/>
    <e v="#N/A"/>
    <s v="152430"/>
    <x v="197"/>
    <x v="114"/>
    <x v="14"/>
    <x v="2"/>
    <m/>
    <m/>
    <m/>
    <m/>
    <n v="0"/>
    <m/>
    <m/>
  </r>
  <r>
    <x v="6"/>
    <x v="0"/>
    <s v="No"/>
    <e v="#N/A"/>
    <m/>
    <n v="5"/>
    <m/>
    <m/>
    <e v="#N/A"/>
    <s v="150130"/>
    <x v="198"/>
    <x v="115"/>
    <x v="14"/>
    <x v="2"/>
    <m/>
    <m/>
    <m/>
    <m/>
    <n v="500"/>
    <m/>
    <m/>
  </r>
  <r>
    <x v="6"/>
    <x v="0"/>
    <s v="No"/>
    <e v="#N/A"/>
    <m/>
    <n v="5"/>
    <m/>
    <m/>
    <e v="#N/A"/>
    <s v="151380"/>
    <x v="199"/>
    <x v="115"/>
    <x v="14"/>
    <x v="2"/>
    <m/>
    <m/>
    <m/>
    <m/>
    <n v="0"/>
    <m/>
    <m/>
  </r>
  <r>
    <x v="6"/>
    <x v="0"/>
    <s v="No"/>
    <e v="#N/A"/>
    <m/>
    <n v="5"/>
    <m/>
    <m/>
    <e v="#N/A"/>
    <s v="152120"/>
    <x v="200"/>
    <x v="115"/>
    <x v="14"/>
    <x v="2"/>
    <m/>
    <m/>
    <m/>
    <m/>
    <n v="0"/>
    <m/>
    <m/>
  </r>
  <r>
    <x v="6"/>
    <x v="0"/>
    <s v="No"/>
    <e v="#N/A"/>
    <m/>
    <n v="5"/>
    <m/>
    <m/>
    <e v="#N/A"/>
    <s v="150200"/>
    <x v="201"/>
    <x v="116"/>
    <x v="14"/>
    <x v="2"/>
    <m/>
    <m/>
    <m/>
    <m/>
    <n v="8000"/>
    <m/>
    <m/>
  </r>
  <r>
    <x v="6"/>
    <x v="0"/>
    <s v="OK"/>
    <e v="#N/A"/>
    <m/>
    <n v="5"/>
    <m/>
    <m/>
    <e v="#N/A"/>
    <s v="151260"/>
    <x v="202"/>
    <x v="116"/>
    <x v="14"/>
    <x v="2"/>
    <m/>
    <m/>
    <m/>
    <m/>
    <n v="0"/>
    <m/>
    <m/>
  </r>
  <r>
    <x v="6"/>
    <x v="0"/>
    <s v="No"/>
    <e v="#N/A"/>
    <m/>
    <n v="5"/>
    <m/>
    <m/>
    <e v="#N/A"/>
    <s v="151230"/>
    <x v="203"/>
    <x v="116"/>
    <x v="14"/>
    <x v="2"/>
    <m/>
    <m/>
    <m/>
    <m/>
    <n v="126"/>
    <m/>
    <m/>
  </r>
  <r>
    <x v="6"/>
    <x v="0"/>
    <s v="No"/>
    <e v="#N/A"/>
    <m/>
    <n v="5"/>
    <m/>
    <m/>
    <e v="#N/A"/>
    <s v="150201"/>
    <x v="204"/>
    <x v="117"/>
    <x v="14"/>
    <x v="2"/>
    <m/>
    <m/>
    <m/>
    <m/>
    <n v="0"/>
    <m/>
    <m/>
  </r>
  <r>
    <x v="6"/>
    <x v="0"/>
    <s v="OK"/>
    <e v="#N/A"/>
    <m/>
    <n v="5"/>
    <m/>
    <m/>
    <e v="#N/A"/>
    <s v="150930"/>
    <x v="205"/>
    <x v="117"/>
    <x v="14"/>
    <x v="2"/>
    <m/>
    <m/>
    <m/>
    <m/>
    <n v="1117"/>
    <m/>
    <m/>
  </r>
  <r>
    <x v="6"/>
    <x v="0"/>
    <s v="No"/>
    <e v="#N/A"/>
    <m/>
    <n v="5"/>
    <m/>
    <m/>
    <e v="#N/A"/>
    <s v="151820"/>
    <x v="206"/>
    <x v="117"/>
    <x v="14"/>
    <x v="2"/>
    <m/>
    <m/>
    <m/>
    <m/>
    <n v="62.5"/>
    <m/>
    <m/>
  </r>
  <r>
    <x v="6"/>
    <x v="0"/>
    <s v="OK"/>
    <e v="#N/A"/>
    <m/>
    <n v="5"/>
    <m/>
    <m/>
    <e v="#N/A"/>
    <s v="152930"/>
    <x v="207"/>
    <x v="117"/>
    <x v="14"/>
    <x v="2"/>
    <m/>
    <m/>
    <m/>
    <m/>
    <n v="3440"/>
    <m/>
    <m/>
  </r>
  <r>
    <x v="6"/>
    <x v="0"/>
    <s v="No"/>
    <e v="#N/A"/>
    <m/>
    <n v="5"/>
    <m/>
    <m/>
    <e v="#N/A"/>
    <s v="151090"/>
    <x v="208"/>
    <x v="118"/>
    <x v="14"/>
    <x v="2"/>
    <m/>
    <m/>
    <m/>
    <m/>
    <n v="1250"/>
    <m/>
    <m/>
  </r>
  <r>
    <x v="6"/>
    <x v="0"/>
    <s v="OK"/>
    <e v="#N/A"/>
    <m/>
    <n v="5"/>
    <m/>
    <m/>
    <e v="#N/A"/>
    <s v="150961"/>
    <x v="209"/>
    <x v="119"/>
    <x v="14"/>
    <x v="2"/>
    <m/>
    <m/>
    <m/>
    <m/>
    <n v="750"/>
    <m/>
    <m/>
  </r>
  <r>
    <x v="6"/>
    <x v="0"/>
    <s v="OK"/>
    <e v="#N/A"/>
    <m/>
    <n v="5"/>
    <m/>
    <m/>
    <e v="#N/A"/>
    <s v="152040"/>
    <x v="210"/>
    <x v="119"/>
    <x v="14"/>
    <x v="2"/>
    <m/>
    <m/>
    <m/>
    <m/>
    <n v="1000"/>
    <m/>
    <m/>
  </r>
  <r>
    <x v="6"/>
    <x v="0"/>
    <s v="OK"/>
    <e v="#N/A"/>
    <m/>
    <n v="5"/>
    <m/>
    <m/>
    <e v="#N/A"/>
    <s v="152360"/>
    <x v="211"/>
    <x v="119"/>
    <x v="14"/>
    <x v="2"/>
    <m/>
    <m/>
    <m/>
    <m/>
    <n v="1600"/>
    <m/>
    <m/>
  </r>
  <r>
    <x v="6"/>
    <x v="0"/>
    <s v="OK"/>
    <e v="#N/A"/>
    <m/>
    <n v="5"/>
    <m/>
    <m/>
    <e v="#N/A"/>
    <s v="150970"/>
    <x v="212"/>
    <x v="120"/>
    <x v="14"/>
    <x v="2"/>
    <m/>
    <m/>
    <m/>
    <m/>
    <n v="5000"/>
    <m/>
    <m/>
  </r>
  <r>
    <x v="6"/>
    <x v="0"/>
    <s v="OK"/>
    <e v="#N/A"/>
    <m/>
    <n v="5"/>
    <m/>
    <m/>
    <e v="#N/A"/>
    <s v="151780"/>
    <x v="213"/>
    <x v="121"/>
    <x v="14"/>
    <x v="2"/>
    <m/>
    <m/>
    <m/>
    <m/>
    <n v="3421"/>
    <m/>
    <m/>
  </r>
  <r>
    <x v="6"/>
    <x v="0"/>
    <s v="No"/>
    <e v="#N/A"/>
    <m/>
    <n v="5"/>
    <m/>
    <m/>
    <e v="#N/A"/>
    <s v="152580"/>
    <x v="214"/>
    <x v="118"/>
    <x v="14"/>
    <x v="2"/>
    <m/>
    <m/>
    <m/>
    <m/>
    <n v="1000"/>
    <m/>
    <m/>
  </r>
  <r>
    <x v="6"/>
    <x v="0"/>
    <s v="OK"/>
    <e v="#N/A"/>
    <m/>
    <n v="5"/>
    <m/>
    <m/>
    <e v="#N/A"/>
    <s v="152850"/>
    <x v="215"/>
    <x v="118"/>
    <x v="14"/>
    <x v="2"/>
    <m/>
    <m/>
    <m/>
    <m/>
    <n v="2423"/>
    <m/>
    <m/>
  </r>
  <r>
    <x v="6"/>
    <x v="0"/>
    <s v="No"/>
    <e v="#N/A"/>
    <m/>
    <n v="5"/>
    <m/>
    <m/>
    <e v="#N/A"/>
    <s v="152940"/>
    <x v="216"/>
    <x v="122"/>
    <x v="14"/>
    <x v="2"/>
    <m/>
    <m/>
    <m/>
    <m/>
    <n v="3000"/>
    <m/>
    <m/>
  </r>
  <r>
    <x v="6"/>
    <x v="0"/>
    <s v="No"/>
    <e v="#N/A"/>
    <m/>
    <n v="5"/>
    <m/>
    <m/>
    <e v="#N/A"/>
    <s v="150100"/>
    <x v="217"/>
    <x v="123"/>
    <x v="14"/>
    <x v="2"/>
    <m/>
    <m/>
    <m/>
    <m/>
    <n v="1000"/>
    <m/>
    <m/>
  </r>
  <r>
    <x v="6"/>
    <x v="0"/>
    <s v="No"/>
    <e v="#N/A"/>
    <m/>
    <n v="5"/>
    <m/>
    <m/>
    <e v="#N/A"/>
    <s v="150610"/>
    <x v="218"/>
    <x v="124"/>
    <x v="14"/>
    <x v="2"/>
    <m/>
    <m/>
    <m/>
    <m/>
    <n v="600"/>
    <m/>
    <m/>
  </r>
  <r>
    <x v="6"/>
    <x v="0"/>
    <s v="No"/>
    <e v="#N/A"/>
    <m/>
    <n v="5"/>
    <m/>
    <m/>
    <e v="#N/A"/>
    <s v="151790"/>
    <x v="219"/>
    <x v="124"/>
    <x v="14"/>
    <x v="2"/>
    <m/>
    <m/>
    <m/>
    <m/>
    <n v="875"/>
    <m/>
    <m/>
  </r>
  <r>
    <x v="6"/>
    <x v="0"/>
    <s v="No"/>
    <e v="#N/A"/>
    <m/>
    <n v="5"/>
    <m/>
    <m/>
    <e v="#N/A"/>
    <s v="152650"/>
    <x v="220"/>
    <x v="125"/>
    <x v="14"/>
    <x v="2"/>
    <m/>
    <m/>
    <m/>
    <m/>
    <n v="350"/>
    <m/>
    <m/>
  </r>
  <r>
    <x v="6"/>
    <x v="0"/>
    <s v="No"/>
    <e v="#N/A"/>
    <m/>
    <n v="5"/>
    <m/>
    <m/>
    <e v="#N/A"/>
    <s v="150700"/>
    <x v="221"/>
    <x v="126"/>
    <x v="14"/>
    <x v="2"/>
    <m/>
    <m/>
    <m/>
    <m/>
    <n v="3028"/>
    <m/>
    <m/>
  </r>
  <r>
    <x v="6"/>
    <x v="0"/>
    <s v="No"/>
    <e v="#N/A"/>
    <m/>
    <n v="5"/>
    <m/>
    <m/>
    <e v="#N/A"/>
    <s v="152370"/>
    <x v="222"/>
    <x v="126"/>
    <x v="14"/>
    <x v="2"/>
    <m/>
    <m/>
    <m/>
    <m/>
    <n v="0"/>
    <m/>
    <m/>
  </r>
  <r>
    <x v="6"/>
    <x v="0"/>
    <s v="No"/>
    <e v="#N/A"/>
    <m/>
    <n v="5"/>
    <m/>
    <m/>
    <e v="#N/A"/>
    <s v="150710"/>
    <x v="223"/>
    <x v="121"/>
    <x v="14"/>
    <x v="2"/>
    <m/>
    <m/>
    <m/>
    <m/>
    <n v="1594"/>
    <m/>
    <m/>
  </r>
  <r>
    <x v="6"/>
    <x v="0"/>
    <s v="OK"/>
    <e v="#N/A"/>
    <m/>
    <n v="5"/>
    <m/>
    <m/>
    <e v="#N/A"/>
    <s v="152350"/>
    <x v="224"/>
    <x v="125"/>
    <x v="14"/>
    <x v="2"/>
    <m/>
    <m/>
    <m/>
    <m/>
    <n v="0"/>
    <m/>
    <m/>
  </r>
  <r>
    <x v="6"/>
    <x v="0"/>
    <s v="No"/>
    <e v="#N/A"/>
    <m/>
    <n v="5"/>
    <m/>
    <m/>
    <e v="#N/A"/>
    <s v="151150"/>
    <x v="225"/>
    <x v="126"/>
    <x v="14"/>
    <x v="2"/>
    <m/>
    <m/>
    <m/>
    <m/>
    <n v="1311"/>
    <m/>
    <m/>
  </r>
  <r>
    <x v="6"/>
    <x v="0"/>
    <s v="No"/>
    <e v="#N/A"/>
    <m/>
    <n v="5"/>
    <m/>
    <m/>
    <e v="#N/A"/>
    <s v="151190"/>
    <x v="226"/>
    <x v="127"/>
    <x v="14"/>
    <x v="2"/>
    <m/>
    <m/>
    <m/>
    <m/>
    <n v="500"/>
    <m/>
    <m/>
  </r>
  <r>
    <x v="6"/>
    <x v="0"/>
    <s v="OK"/>
    <e v="#N/A"/>
    <m/>
    <n v="5"/>
    <m/>
    <m/>
    <e v="#N/A"/>
    <s v="151490"/>
    <x v="227"/>
    <x v="127"/>
    <x v="14"/>
    <x v="2"/>
    <m/>
    <m/>
    <m/>
    <m/>
    <n v="2359"/>
    <m/>
    <m/>
  </r>
  <r>
    <x v="6"/>
    <x v="0"/>
    <s v="No"/>
    <e v="#N/A"/>
    <m/>
    <n v="5"/>
    <m/>
    <m/>
    <e v="#N/A"/>
    <s v="152330"/>
    <x v="228"/>
    <x v="124"/>
    <x v="14"/>
    <x v="2"/>
    <m/>
    <m/>
    <m/>
    <m/>
    <n v="400"/>
    <m/>
    <m/>
  </r>
  <r>
    <x v="6"/>
    <x v="0"/>
    <s v="No"/>
    <e v="#N/A"/>
    <m/>
    <n v="5"/>
    <m/>
    <m/>
    <e v="#N/A"/>
    <s v="160220"/>
    <x v="229"/>
    <x v="128"/>
    <x v="15"/>
    <x v="2"/>
    <m/>
    <m/>
    <m/>
    <m/>
    <n v="2100.41"/>
    <m/>
    <m/>
  </r>
  <r>
    <x v="6"/>
    <x v="0"/>
    <s v="OK"/>
    <e v="#N/A"/>
    <m/>
    <n v="5"/>
    <m/>
    <m/>
    <s v="Yes"/>
    <s v="160230"/>
    <x v="230"/>
    <x v="129"/>
    <x v="15"/>
    <x v="2"/>
    <m/>
    <m/>
    <m/>
    <m/>
    <n v="12293"/>
    <m/>
    <m/>
  </r>
  <r>
    <x v="6"/>
    <x v="0"/>
    <s v="OK"/>
    <e v="#N/A"/>
    <m/>
    <n v="5"/>
    <m/>
    <m/>
    <e v="#N/A"/>
    <s v="160250"/>
    <x v="231"/>
    <x v="130"/>
    <x v="15"/>
    <x v="2"/>
    <m/>
    <m/>
    <m/>
    <m/>
    <n v="11120"/>
    <m/>
    <m/>
  </r>
  <r>
    <x v="6"/>
    <x v="0"/>
    <s v="OK"/>
    <e v="#N/A"/>
    <m/>
    <n v="5"/>
    <m/>
    <m/>
    <e v="#N/A"/>
    <s v="160270"/>
    <x v="232"/>
    <x v="131"/>
    <x v="15"/>
    <x v="2"/>
    <m/>
    <m/>
    <m/>
    <m/>
    <n v="4476"/>
    <m/>
    <m/>
  </r>
  <r>
    <x v="6"/>
    <x v="0"/>
    <s v="No"/>
    <e v="#N/A"/>
    <m/>
    <n v="5"/>
    <m/>
    <m/>
    <e v="#N/A"/>
    <s v="160290"/>
    <x v="233"/>
    <x v="132"/>
    <x v="15"/>
    <x v="2"/>
    <m/>
    <m/>
    <m/>
    <m/>
    <n v="900"/>
    <m/>
    <m/>
  </r>
  <r>
    <x v="6"/>
    <x v="0"/>
    <s v="No"/>
    <e v="#N/A"/>
    <m/>
    <n v="5"/>
    <m/>
    <m/>
    <e v="#N/A"/>
    <s v="160320"/>
    <x v="234"/>
    <x v="133"/>
    <x v="15"/>
    <x v="2"/>
    <m/>
    <m/>
    <m/>
    <m/>
    <n v="3480"/>
    <m/>
    <m/>
  </r>
  <r>
    <x v="6"/>
    <x v="0"/>
    <s v="No"/>
    <e v="#N/A"/>
    <m/>
    <n v="5"/>
    <m/>
    <m/>
    <e v="#N/A"/>
    <s v="160330"/>
    <x v="235"/>
    <x v="134"/>
    <x v="15"/>
    <x v="2"/>
    <m/>
    <m/>
    <m/>
    <m/>
    <n v="0"/>
    <m/>
    <m/>
  </r>
  <r>
    <x v="6"/>
    <x v="0"/>
    <s v="OK"/>
    <e v="#N/A"/>
    <m/>
    <n v="5"/>
    <m/>
    <m/>
    <e v="#N/A"/>
    <s v="160380"/>
    <x v="236"/>
    <x v="135"/>
    <x v="15"/>
    <x v="2"/>
    <m/>
    <m/>
    <m/>
    <m/>
    <n v="0"/>
    <m/>
    <m/>
  </r>
  <r>
    <x v="6"/>
    <x v="0"/>
    <s v="No"/>
    <e v="#N/A"/>
    <m/>
    <n v="5"/>
    <m/>
    <m/>
    <e v="#N/A"/>
    <s v="161410"/>
    <x v="237"/>
    <x v="136"/>
    <x v="15"/>
    <x v="2"/>
    <m/>
    <m/>
    <m/>
    <m/>
    <n v="500"/>
    <m/>
    <m/>
  </r>
  <r>
    <x v="6"/>
    <x v="0"/>
    <s v="OK"/>
    <e v="#N/A"/>
    <m/>
    <n v="5"/>
    <m/>
    <m/>
    <e v="#N/A"/>
    <s v="161020"/>
    <x v="238"/>
    <x v="137"/>
    <x v="15"/>
    <x v="2"/>
    <m/>
    <m/>
    <m/>
    <m/>
    <n v="5489"/>
    <m/>
    <m/>
  </r>
  <r>
    <x v="6"/>
    <x v="0"/>
    <s v="No"/>
    <e v="#N/A"/>
    <m/>
    <n v="5"/>
    <m/>
    <m/>
    <e v="#N/A"/>
    <s v="161411"/>
    <x v="239"/>
    <x v="138"/>
    <x v="15"/>
    <x v="2"/>
    <m/>
    <m/>
    <m/>
    <m/>
    <n v="1500"/>
    <m/>
    <m/>
  </r>
  <r>
    <x v="6"/>
    <x v="0"/>
    <s v="OK"/>
    <e v="#N/A"/>
    <m/>
    <n v="5"/>
    <m/>
    <m/>
    <e v="#N/A"/>
    <s v="160280"/>
    <x v="240"/>
    <x v="139"/>
    <x v="15"/>
    <x v="2"/>
    <m/>
    <m/>
    <m/>
    <m/>
    <n v="5849.16"/>
    <m/>
    <m/>
  </r>
  <r>
    <x v="6"/>
    <x v="0"/>
    <s v="OK"/>
    <e v="#N/A"/>
    <m/>
    <n v="5"/>
    <m/>
    <m/>
    <e v="#N/A"/>
    <s v="162090"/>
    <x v="241"/>
    <x v="140"/>
    <x v="15"/>
    <x v="2"/>
    <m/>
    <m/>
    <m/>
    <m/>
    <n v="0"/>
    <m/>
    <m/>
  </r>
  <r>
    <x v="6"/>
    <x v="0"/>
    <s v="No"/>
    <e v="#N/A"/>
    <m/>
    <n v="5"/>
    <m/>
    <m/>
    <e v="#N/A"/>
    <s v="160620"/>
    <x v="242"/>
    <x v="141"/>
    <x v="15"/>
    <x v="2"/>
    <m/>
    <m/>
    <m/>
    <m/>
    <n v="0"/>
    <m/>
    <m/>
  </r>
  <r>
    <x v="6"/>
    <x v="0"/>
    <s v="No"/>
    <s v="LLF"/>
    <m/>
    <n v="5"/>
    <m/>
    <m/>
    <s v="Yes"/>
    <s v="160780"/>
    <x v="243"/>
    <x v="142"/>
    <x v="15"/>
    <x v="2"/>
    <m/>
    <m/>
    <m/>
    <m/>
    <n v="4000"/>
    <m/>
    <m/>
  </r>
  <r>
    <x v="6"/>
    <x v="0"/>
    <s v="No"/>
    <e v="#N/A"/>
    <m/>
    <n v="5"/>
    <m/>
    <m/>
    <e v="#N/A"/>
    <s v="160310"/>
    <x v="244"/>
    <x v="141"/>
    <x v="15"/>
    <x v="2"/>
    <m/>
    <m/>
    <m/>
    <m/>
    <n v="250"/>
    <m/>
    <m/>
  </r>
  <r>
    <x v="6"/>
    <x v="0"/>
    <s v="No"/>
    <e v="#N/A"/>
    <m/>
    <n v="5"/>
    <m/>
    <m/>
    <e v="#N/A"/>
    <s v="161330"/>
    <x v="245"/>
    <x v="142"/>
    <x v="15"/>
    <x v="2"/>
    <m/>
    <m/>
    <m/>
    <m/>
    <n v="500"/>
    <m/>
    <m/>
  </r>
  <r>
    <x v="6"/>
    <x v="0"/>
    <s v="No"/>
    <e v="#N/A"/>
    <m/>
    <n v="5"/>
    <m/>
    <m/>
    <e v="#N/A"/>
    <s v="160900"/>
    <x v="246"/>
    <x v="141"/>
    <x v="15"/>
    <x v="2"/>
    <m/>
    <m/>
    <m/>
    <m/>
    <n v="2000"/>
    <m/>
    <m/>
  </r>
  <r>
    <x v="6"/>
    <x v="0"/>
    <s v="No"/>
    <e v="#N/A"/>
    <m/>
    <n v="5"/>
    <m/>
    <m/>
    <e v="#N/A"/>
    <s v="161350"/>
    <x v="247"/>
    <x v="141"/>
    <x v="15"/>
    <x v="2"/>
    <m/>
    <m/>
    <m/>
    <m/>
    <n v="500"/>
    <m/>
    <m/>
  </r>
  <r>
    <x v="6"/>
    <x v="0"/>
    <s v="No"/>
    <e v="#N/A"/>
    <m/>
    <n v="5"/>
    <m/>
    <m/>
    <e v="#N/A"/>
    <s v="162920"/>
    <x v="248"/>
    <x v="141"/>
    <x v="15"/>
    <x v="2"/>
    <m/>
    <m/>
    <m/>
    <m/>
    <n v="0"/>
    <m/>
    <m/>
  </r>
  <r>
    <x v="6"/>
    <x v="0"/>
    <s v="OK"/>
    <e v="#N/A"/>
    <m/>
    <n v="5"/>
    <m/>
    <m/>
    <e v="#N/A"/>
    <s v="161770"/>
    <x v="250"/>
    <x v="144"/>
    <x v="15"/>
    <x v="2"/>
    <m/>
    <m/>
    <m/>
    <m/>
    <n v="2279.75"/>
    <m/>
    <m/>
  </r>
  <r>
    <x v="6"/>
    <x v="0"/>
    <s v="OK"/>
    <s v="LLF"/>
    <m/>
    <n v="5"/>
    <m/>
    <m/>
    <e v="#N/A"/>
    <s v="162960"/>
    <x v="251"/>
    <x v="145"/>
    <x v="15"/>
    <x v="2"/>
    <m/>
    <m/>
    <m/>
    <m/>
    <n v="5000"/>
    <m/>
    <m/>
  </r>
  <r>
    <x v="6"/>
    <x v="0"/>
    <s v="OK"/>
    <e v="#N/A"/>
    <m/>
    <n v="5"/>
    <m/>
    <m/>
    <e v="#N/A"/>
    <s v="170390"/>
    <x v="252"/>
    <x v="146"/>
    <x v="17"/>
    <x v="2"/>
    <m/>
    <m/>
    <m/>
    <m/>
    <n v="6497"/>
    <m/>
    <m/>
  </r>
  <r>
    <x v="6"/>
    <x v="0"/>
    <s v="OK"/>
    <e v="#N/A"/>
    <m/>
    <n v="5"/>
    <m/>
    <m/>
    <e v="#N/A"/>
    <s v="170450"/>
    <x v="253"/>
    <x v="147"/>
    <x v="17"/>
    <x v="2"/>
    <m/>
    <m/>
    <m/>
    <m/>
    <n v="1200"/>
    <m/>
    <m/>
  </r>
  <r>
    <x v="6"/>
    <x v="0"/>
    <s v="No"/>
    <e v="#N/A"/>
    <m/>
    <n v="5"/>
    <m/>
    <m/>
    <e v="#N/A"/>
    <s v="172520"/>
    <x v="254"/>
    <x v="147"/>
    <x v="17"/>
    <x v="2"/>
    <m/>
    <m/>
    <m/>
    <m/>
    <n v="0"/>
    <m/>
    <m/>
  </r>
  <r>
    <x v="6"/>
    <x v="0"/>
    <s v="No"/>
    <e v="#N/A"/>
    <m/>
    <n v="5"/>
    <m/>
    <m/>
    <e v="#N/A"/>
    <s v="170600"/>
    <x v="255"/>
    <x v="148"/>
    <x v="17"/>
    <x v="2"/>
    <m/>
    <m/>
    <m/>
    <m/>
    <n v="0"/>
    <m/>
    <m/>
  </r>
  <r>
    <x v="6"/>
    <x v="0"/>
    <s v="OK"/>
    <e v="#N/A"/>
    <m/>
    <n v="5"/>
    <m/>
    <m/>
    <e v="#N/A"/>
    <s v="171950"/>
    <x v="256"/>
    <x v="148"/>
    <x v="17"/>
    <x v="2"/>
    <m/>
    <m/>
    <m/>
    <m/>
    <n v="549"/>
    <m/>
    <m/>
  </r>
  <r>
    <x v="6"/>
    <x v="0"/>
    <s v="OK"/>
    <e v="#N/A"/>
    <m/>
    <n v="5"/>
    <m/>
    <m/>
    <e v="#N/A"/>
    <s v="171910"/>
    <x v="257"/>
    <x v="148"/>
    <x v="17"/>
    <x v="2"/>
    <m/>
    <m/>
    <m/>
    <m/>
    <n v="0"/>
    <m/>
    <m/>
  </r>
  <r>
    <x v="6"/>
    <x v="0"/>
    <s v="OK"/>
    <e v="#N/A"/>
    <m/>
    <n v="5"/>
    <m/>
    <m/>
    <e v="#N/A"/>
    <s v="170712"/>
    <x v="258"/>
    <x v="149"/>
    <x v="17"/>
    <x v="2"/>
    <m/>
    <m/>
    <m/>
    <m/>
    <n v="250"/>
    <m/>
    <m/>
  </r>
  <r>
    <x v="6"/>
    <x v="0"/>
    <s v="No"/>
    <e v="#N/A"/>
    <m/>
    <n v="5"/>
    <m/>
    <m/>
    <e v="#N/A"/>
    <s v="172030"/>
    <x v="259"/>
    <x v="149"/>
    <x v="17"/>
    <x v="2"/>
    <m/>
    <m/>
    <m/>
    <m/>
    <n v="0"/>
    <m/>
    <m/>
  </r>
  <r>
    <x v="6"/>
    <x v="0"/>
    <s v="OK"/>
    <e v="#N/A"/>
    <m/>
    <n v="5"/>
    <m/>
    <m/>
    <e v="#N/A"/>
    <s v="172510"/>
    <x v="260"/>
    <x v="149"/>
    <x v="17"/>
    <x v="2"/>
    <m/>
    <m/>
    <m/>
    <m/>
    <n v="0"/>
    <m/>
    <m/>
  </r>
  <r>
    <x v="6"/>
    <x v="0"/>
    <s v="OK"/>
    <e v="#N/A"/>
    <m/>
    <n v="5"/>
    <m/>
    <m/>
    <e v="#N/A"/>
    <s v="170760"/>
    <x v="261"/>
    <x v="150"/>
    <x v="17"/>
    <x v="2"/>
    <m/>
    <m/>
    <m/>
    <m/>
    <n v="3855.5"/>
    <m/>
    <m/>
  </r>
  <r>
    <x v="6"/>
    <x v="0"/>
    <s v="OK"/>
    <e v="#N/A"/>
    <m/>
    <n v="5"/>
    <m/>
    <m/>
    <e v="#N/A"/>
    <s v="172910"/>
    <x v="262"/>
    <x v="150"/>
    <x v="17"/>
    <x v="2"/>
    <m/>
    <m/>
    <m/>
    <m/>
    <n v="1500"/>
    <m/>
    <m/>
  </r>
  <r>
    <x v="6"/>
    <x v="0"/>
    <s v="No"/>
    <e v="#N/A"/>
    <m/>
    <n v="5"/>
    <m/>
    <m/>
    <e v="#N/A"/>
    <s v="171840"/>
    <x v="263"/>
    <x v="150"/>
    <x v="17"/>
    <x v="2"/>
    <m/>
    <m/>
    <m/>
    <m/>
    <n v="800"/>
    <m/>
    <m/>
  </r>
  <r>
    <x v="6"/>
    <x v="0"/>
    <s v="No"/>
    <e v="#N/A"/>
    <m/>
    <n v="5"/>
    <m/>
    <m/>
    <e v="#N/A"/>
    <s v="170840"/>
    <x v="264"/>
    <x v="151"/>
    <x v="17"/>
    <x v="2"/>
    <m/>
    <m/>
    <m/>
    <m/>
    <n v="500"/>
    <m/>
    <m/>
  </r>
  <r>
    <x v="6"/>
    <x v="0"/>
    <s v="No"/>
    <e v="#N/A"/>
    <m/>
    <n v="5"/>
    <m/>
    <m/>
    <e v="#N/A"/>
    <s v="172980"/>
    <x v="265"/>
    <x v="151"/>
    <x v="17"/>
    <x v="2"/>
    <m/>
    <m/>
    <m/>
    <m/>
    <n v="2400"/>
    <m/>
    <m/>
  </r>
  <r>
    <x v="6"/>
    <x v="0"/>
    <s v="No"/>
    <e v="#N/A"/>
    <m/>
    <n v="5"/>
    <m/>
    <m/>
    <e v="#N/A"/>
    <s v="170940"/>
    <x v="266"/>
    <x v="151"/>
    <x v="17"/>
    <x v="2"/>
    <m/>
    <m/>
    <m/>
    <m/>
    <n v="100"/>
    <m/>
    <m/>
  </r>
  <r>
    <x v="6"/>
    <x v="0"/>
    <s v="OK"/>
    <s v="LLF"/>
    <m/>
    <n v="5"/>
    <m/>
    <m/>
    <e v="#N/A"/>
    <s v="170880"/>
    <x v="267"/>
    <x v="152"/>
    <x v="17"/>
    <x v="2"/>
    <m/>
    <m/>
    <m/>
    <m/>
    <n v="6600"/>
    <m/>
    <m/>
  </r>
  <r>
    <x v="6"/>
    <x v="0"/>
    <s v="OK"/>
    <e v="#N/A"/>
    <m/>
    <n v="5"/>
    <m/>
    <m/>
    <e v="#N/A"/>
    <s v="171041"/>
    <x v="268"/>
    <x v="147"/>
    <x v="17"/>
    <x v="2"/>
    <m/>
    <m/>
    <m/>
    <m/>
    <n v="1645"/>
    <m/>
    <m/>
  </r>
  <r>
    <x v="6"/>
    <x v="0"/>
    <s v="OK"/>
    <e v="#N/A"/>
    <m/>
    <n v="5"/>
    <m/>
    <m/>
    <e v="#N/A"/>
    <s v="172140"/>
    <x v="269"/>
    <x v="147"/>
    <x v="17"/>
    <x v="2"/>
    <m/>
    <m/>
    <m/>
    <m/>
    <n v="1088"/>
    <m/>
    <m/>
  </r>
  <r>
    <x v="6"/>
    <x v="0"/>
    <s v="No"/>
    <e v="#N/A"/>
    <m/>
    <n v="5"/>
    <m/>
    <m/>
    <e v="#N/A"/>
    <s v="172290"/>
    <x v="270"/>
    <x v="153"/>
    <x v="17"/>
    <x v="2"/>
    <m/>
    <m/>
    <m/>
    <m/>
    <n v="10600"/>
    <m/>
    <m/>
  </r>
  <r>
    <x v="6"/>
    <x v="0"/>
    <s v="OK"/>
    <e v="#N/A"/>
    <m/>
    <n v="5"/>
    <m/>
    <m/>
    <e v="#N/A"/>
    <s v="180400"/>
    <x v="271"/>
    <x v="154"/>
    <x v="18"/>
    <x v="2"/>
    <m/>
    <m/>
    <m/>
    <m/>
    <n v="2270"/>
    <m/>
    <m/>
  </r>
  <r>
    <x v="6"/>
    <x v="0"/>
    <s v="OK"/>
    <e v="#N/A"/>
    <m/>
    <n v="5"/>
    <m/>
    <m/>
    <e v="#N/A"/>
    <s v="181310"/>
    <x v="277"/>
    <x v="154"/>
    <x v="18"/>
    <x v="2"/>
    <m/>
    <m/>
    <m/>
    <m/>
    <n v="2155"/>
    <m/>
    <m/>
  </r>
  <r>
    <x v="6"/>
    <x v="0"/>
    <s v="No"/>
    <e v="#N/A"/>
    <m/>
    <n v="5"/>
    <m/>
    <m/>
    <e v="#N/A"/>
    <s v="181530"/>
    <x v="280"/>
    <x v="154"/>
    <x v="18"/>
    <x v="2"/>
    <m/>
    <m/>
    <m/>
    <m/>
    <n v="5000"/>
    <m/>
    <m/>
  </r>
  <r>
    <x v="6"/>
    <x v="0"/>
    <s v="OK"/>
    <e v="#N/A"/>
    <m/>
    <n v="5"/>
    <m/>
    <m/>
    <e v="#N/A"/>
    <s v="181535"/>
    <x v="281"/>
    <x v="154"/>
    <x v="18"/>
    <x v="2"/>
    <m/>
    <m/>
    <m/>
    <m/>
    <n v="16720.25"/>
    <m/>
    <m/>
  </r>
  <r>
    <x v="6"/>
    <x v="0"/>
    <s v="No"/>
    <e v="#N/A"/>
    <m/>
    <n v="5"/>
    <m/>
    <m/>
    <e v="#N/A"/>
    <s v="181540"/>
    <x v="282"/>
    <x v="154"/>
    <x v="18"/>
    <x v="2"/>
    <m/>
    <m/>
    <m/>
    <m/>
    <n v="1750"/>
    <m/>
    <m/>
  </r>
  <r>
    <x v="6"/>
    <x v="0"/>
    <s v="No"/>
    <e v="#N/A"/>
    <m/>
    <n v="5"/>
    <m/>
    <m/>
    <e v="#N/A"/>
    <s v="180640"/>
    <x v="272"/>
    <x v="155"/>
    <x v="18"/>
    <x v="2"/>
    <m/>
    <m/>
    <m/>
    <m/>
    <n v="3974.25"/>
    <m/>
    <m/>
  </r>
  <r>
    <x v="6"/>
    <x v="0"/>
    <s v="No"/>
    <e v="#N/A"/>
    <m/>
    <n v="5"/>
    <m/>
    <m/>
    <e v="#N/A"/>
    <s v="182590"/>
    <x v="286"/>
    <x v="155"/>
    <x v="18"/>
    <x v="2"/>
    <m/>
    <m/>
    <m/>
    <m/>
    <n v="1841"/>
    <m/>
    <m/>
  </r>
  <r>
    <x v="6"/>
    <x v="0"/>
    <s v="OK"/>
    <e v="#N/A"/>
    <m/>
    <n v="5"/>
    <m/>
    <m/>
    <e v="#N/A"/>
    <s v="180830"/>
    <x v="273"/>
    <x v="156"/>
    <x v="18"/>
    <x v="2"/>
    <m/>
    <m/>
    <m/>
    <m/>
    <n v="24980.5"/>
    <m/>
    <m/>
  </r>
  <r>
    <x v="6"/>
    <x v="0"/>
    <s v="OK"/>
    <e v="#N/A"/>
    <m/>
    <n v="5"/>
    <m/>
    <m/>
    <e v="#N/A"/>
    <s v="180870"/>
    <x v="274"/>
    <x v="157"/>
    <x v="18"/>
    <x v="2"/>
    <m/>
    <m/>
    <m/>
    <m/>
    <n v="5523"/>
    <m/>
    <m/>
  </r>
  <r>
    <x v="6"/>
    <x v="0"/>
    <s v="No"/>
    <e v="#N/A"/>
    <m/>
    <n v="5"/>
    <m/>
    <m/>
    <e v="#N/A"/>
    <s v="181160"/>
    <x v="276"/>
    <x v="154"/>
    <x v="18"/>
    <x v="2"/>
    <m/>
    <m/>
    <m/>
    <m/>
    <n v="3700"/>
    <m/>
    <m/>
  </r>
  <r>
    <x v="6"/>
    <x v="0"/>
    <s v="No"/>
    <e v="#N/A"/>
    <m/>
    <n v="5"/>
    <m/>
    <m/>
    <e v="#N/A"/>
    <s v="181360"/>
    <x v="278"/>
    <x v="158"/>
    <x v="18"/>
    <x v="2"/>
    <m/>
    <m/>
    <m/>
    <m/>
    <n v="1700"/>
    <m/>
    <m/>
  </r>
  <r>
    <x v="6"/>
    <x v="0"/>
    <s v="OK"/>
    <e v="#N/A"/>
    <m/>
    <n v="5"/>
    <m/>
    <m/>
    <e v="#N/A"/>
    <s v="181420"/>
    <x v="279"/>
    <x v="159"/>
    <x v="18"/>
    <x v="2"/>
    <m/>
    <m/>
    <m/>
    <m/>
    <n v="2066.2800000000002"/>
    <m/>
    <m/>
  </r>
  <r>
    <x v="6"/>
    <x v="0"/>
    <s v="OK"/>
    <e v="#N/A"/>
    <m/>
    <n v="5"/>
    <m/>
    <m/>
    <e v="#N/A"/>
    <s v="182490"/>
    <x v="284"/>
    <x v="159"/>
    <x v="18"/>
    <x v="2"/>
    <m/>
    <m/>
    <m/>
    <m/>
    <n v="1848"/>
    <m/>
    <m/>
  </r>
  <r>
    <x v="6"/>
    <x v="0"/>
    <s v="OK"/>
    <e v="#N/A"/>
    <m/>
    <n v="5"/>
    <m/>
    <m/>
    <e v="#N/A"/>
    <s v="182861"/>
    <x v="288"/>
    <x v="159"/>
    <x v="18"/>
    <x v="2"/>
    <m/>
    <m/>
    <m/>
    <m/>
    <n v="1839"/>
    <m/>
    <m/>
  </r>
  <r>
    <x v="6"/>
    <x v="0"/>
    <s v="No"/>
    <e v="#N/A"/>
    <m/>
    <n v="5"/>
    <m/>
    <m/>
    <e v="#N/A"/>
    <s v="182390"/>
    <x v="283"/>
    <x v="160"/>
    <x v="18"/>
    <x v="2"/>
    <m/>
    <m/>
    <m/>
    <m/>
    <n v="600"/>
    <m/>
    <m/>
  </r>
  <r>
    <x v="6"/>
    <x v="0"/>
    <s v="No"/>
    <e v="#N/A"/>
    <m/>
    <n v="5"/>
    <m/>
    <m/>
    <e v="#N/A"/>
    <s v="182571"/>
    <x v="285"/>
    <x v="160"/>
    <x v="18"/>
    <x v="2"/>
    <m/>
    <m/>
    <m/>
    <m/>
    <n v="700"/>
    <m/>
    <m/>
  </r>
  <r>
    <x v="6"/>
    <x v="0"/>
    <s v="OK"/>
    <e v="#N/A"/>
    <m/>
    <n v="5"/>
    <m/>
    <m/>
    <e v="#N/A"/>
    <s v="182610"/>
    <x v="287"/>
    <x v="160"/>
    <x v="18"/>
    <x v="2"/>
    <m/>
    <m/>
    <m/>
    <m/>
    <n v="6052.25"/>
    <m/>
    <m/>
  </r>
  <r>
    <x v="6"/>
    <x v="0"/>
    <s v="No"/>
    <s v="LLF"/>
    <m/>
    <n v="5"/>
    <m/>
    <m/>
    <e v="#N/A"/>
    <s v="202461"/>
    <x v="289"/>
    <x v="161"/>
    <x v="19"/>
    <x v="2"/>
    <m/>
    <m/>
    <m/>
    <m/>
    <n v="4000"/>
    <m/>
    <m/>
  </r>
  <r>
    <x v="6"/>
    <x v="0"/>
    <s v="No"/>
    <e v="#N/A"/>
    <m/>
    <n v="5"/>
    <m/>
    <m/>
    <e v="#N/A"/>
    <s v="200590"/>
    <x v="290"/>
    <x v="162"/>
    <x v="19"/>
    <x v="2"/>
    <m/>
    <m/>
    <m/>
    <m/>
    <n v="1000"/>
    <m/>
    <m/>
  </r>
  <r>
    <x v="6"/>
    <x v="0"/>
    <s v="OK"/>
    <e v="#N/A"/>
    <m/>
    <n v="5"/>
    <m/>
    <m/>
    <e v="#N/A"/>
    <s v="202950"/>
    <x v="291"/>
    <x v="163"/>
    <x v="19"/>
    <x v="2"/>
    <m/>
    <m/>
    <m/>
    <m/>
    <n v="2000"/>
    <m/>
    <m/>
  </r>
  <r>
    <x v="6"/>
    <x v="0"/>
    <s v="OK"/>
    <e v="#N/A"/>
    <m/>
    <n v="5"/>
    <m/>
    <m/>
    <e v="#N/A"/>
    <s v="200941"/>
    <x v="292"/>
    <x v="164"/>
    <x v="19"/>
    <x v="2"/>
    <m/>
    <m/>
    <m/>
    <m/>
    <n v="0"/>
    <m/>
    <m/>
  </r>
  <r>
    <x v="6"/>
    <x v="0"/>
    <s v="No"/>
    <e v="#N/A"/>
    <m/>
    <n v="5"/>
    <m/>
    <m/>
    <s v="Yes"/>
    <s v="201510"/>
    <x v="293"/>
    <x v="165"/>
    <x v="19"/>
    <x v="2"/>
    <m/>
    <m/>
    <m/>
    <m/>
    <n v="3000"/>
    <m/>
    <m/>
  </r>
  <r>
    <x v="6"/>
    <x v="0"/>
    <s v="No"/>
    <e v="#N/A"/>
    <m/>
    <n v="5"/>
    <m/>
    <m/>
    <e v="#N/A"/>
    <s v="201702"/>
    <x v="294"/>
    <x v="166"/>
    <x v="19"/>
    <x v="2"/>
    <m/>
    <m/>
    <m/>
    <m/>
    <n v="4100"/>
    <m/>
    <m/>
  </r>
  <r>
    <x v="6"/>
    <x v="0"/>
    <s v="OK"/>
    <e v="#N/A"/>
    <m/>
    <n v="5"/>
    <m/>
    <m/>
    <e v="#N/A"/>
    <s v="201680"/>
    <x v="295"/>
    <x v="167"/>
    <x v="19"/>
    <x v="2"/>
    <m/>
    <m/>
    <m/>
    <m/>
    <n v="2250"/>
    <m/>
    <m/>
  </r>
  <r>
    <x v="6"/>
    <x v="0"/>
    <s v="OK"/>
    <s v="LLF"/>
    <m/>
    <n v="5"/>
    <m/>
    <m/>
    <e v="#N/A"/>
    <s v="201712"/>
    <x v="296"/>
    <x v="168"/>
    <x v="19"/>
    <x v="2"/>
    <m/>
    <m/>
    <m/>
    <m/>
    <n v="3841"/>
    <m/>
    <m/>
  </r>
  <r>
    <x v="6"/>
    <x v="0"/>
    <s v="No"/>
    <e v="#N/A"/>
    <m/>
    <n v="5"/>
    <m/>
    <m/>
    <e v="#N/A"/>
    <s v="201700"/>
    <x v="297"/>
    <x v="169"/>
    <x v="19"/>
    <x v="2"/>
    <m/>
    <m/>
    <m/>
    <m/>
    <n v="4000"/>
    <m/>
    <m/>
  </r>
  <r>
    <x v="6"/>
    <x v="0"/>
    <s v="No"/>
    <e v="#N/A"/>
    <m/>
    <n v="5"/>
    <m/>
    <m/>
    <e v="#N/A"/>
    <s v="201701"/>
    <x v="298"/>
    <x v="170"/>
    <x v="19"/>
    <x v="2"/>
    <m/>
    <m/>
    <m/>
    <m/>
    <n v="1500"/>
    <m/>
    <m/>
  </r>
  <r>
    <x v="6"/>
    <x v="0"/>
    <s v="No"/>
    <s v="LLF"/>
    <m/>
    <n v="5"/>
    <m/>
    <m/>
    <e v="#N/A"/>
    <s v="201711"/>
    <x v="300"/>
    <x v="171"/>
    <x v="19"/>
    <x v="2"/>
    <m/>
    <m/>
    <m/>
    <m/>
    <n v="0"/>
    <m/>
    <m/>
  </r>
  <r>
    <x v="6"/>
    <x v="0"/>
    <s v="OK"/>
    <e v="#N/A"/>
    <m/>
    <n v="5"/>
    <m/>
    <m/>
    <e v="#N/A"/>
    <s v="201713"/>
    <x v="301"/>
    <x v="172"/>
    <x v="19"/>
    <x v="2"/>
    <m/>
    <m/>
    <m/>
    <m/>
    <n v="4000"/>
    <m/>
    <m/>
  </r>
  <r>
    <x v="6"/>
    <x v="0"/>
    <s v="No"/>
    <e v="#N/A"/>
    <m/>
    <n v="5"/>
    <m/>
    <m/>
    <e v="#N/A"/>
    <s v="201730"/>
    <x v="303"/>
    <x v="173"/>
    <x v="19"/>
    <x v="2"/>
    <m/>
    <m/>
    <m/>
    <m/>
    <n v="1250"/>
    <m/>
    <m/>
  </r>
  <r>
    <x v="6"/>
    <x v="0"/>
    <s v="No"/>
    <e v="#N/A"/>
    <m/>
    <n v="5"/>
    <m/>
    <m/>
    <e v="#N/A"/>
    <s v="201740"/>
    <x v="304"/>
    <x v="174"/>
    <x v="19"/>
    <x v="2"/>
    <m/>
    <m/>
    <m/>
    <m/>
    <n v="0"/>
    <m/>
    <m/>
  </r>
  <r>
    <x v="6"/>
    <x v="0"/>
    <s v="No"/>
    <e v="#N/A"/>
    <m/>
    <n v="5"/>
    <m/>
    <m/>
    <e v="#N/A"/>
    <s v="201690"/>
    <x v="305"/>
    <x v="175"/>
    <x v="19"/>
    <x v="2"/>
    <m/>
    <m/>
    <m/>
    <m/>
    <n v="500"/>
    <m/>
    <m/>
  </r>
  <r>
    <x v="6"/>
    <x v="0"/>
    <s v="OK"/>
    <e v="#N/A"/>
    <m/>
    <n v="5"/>
    <m/>
    <m/>
    <e v="#N/A"/>
    <s v="202460"/>
    <x v="306"/>
    <x v="176"/>
    <x v="19"/>
    <x v="2"/>
    <m/>
    <m/>
    <m/>
    <m/>
    <n v="0"/>
    <m/>
    <m/>
  </r>
  <r>
    <x v="6"/>
    <x v="0"/>
    <s v="No"/>
    <e v="#N/A"/>
    <m/>
    <n v="5"/>
    <m/>
    <m/>
    <e v="#N/A"/>
    <s v="202480"/>
    <x v="307"/>
    <x v="177"/>
    <x v="19"/>
    <x v="2"/>
    <m/>
    <m/>
    <m/>
    <m/>
    <n v="3500"/>
    <m/>
    <m/>
  </r>
  <r>
    <x v="6"/>
    <x v="0"/>
    <s v="No"/>
    <e v="#N/A"/>
    <m/>
    <n v="5"/>
    <m/>
    <m/>
    <e v="#N/A"/>
    <s v="202491"/>
    <x v="308"/>
    <x v="178"/>
    <x v="19"/>
    <x v="2"/>
    <m/>
    <m/>
    <m/>
    <m/>
    <n v="750"/>
    <m/>
    <m/>
  </r>
  <r>
    <x v="6"/>
    <x v="0"/>
    <s v="No"/>
    <s v="LLF"/>
    <m/>
    <n v="5"/>
    <m/>
    <m/>
    <e v="#N/A"/>
    <s v="210440"/>
    <x v="309"/>
    <x v="179"/>
    <x v="20"/>
    <x v="2"/>
    <m/>
    <m/>
    <m/>
    <m/>
    <n v="0"/>
    <m/>
    <m/>
  </r>
  <r>
    <x v="6"/>
    <x v="0"/>
    <s v="OK"/>
    <s v="LLF"/>
    <m/>
    <n v="5"/>
    <m/>
    <m/>
    <s v="Yes"/>
    <s v="212130"/>
    <x v="310"/>
    <x v="179"/>
    <x v="20"/>
    <x v="2"/>
    <m/>
    <m/>
    <m/>
    <m/>
    <n v="4348"/>
    <m/>
    <m/>
  </r>
  <r>
    <x v="6"/>
    <x v="0"/>
    <s v="No"/>
    <e v="#N/A"/>
    <m/>
    <n v="5"/>
    <m/>
    <m/>
    <e v="#N/A"/>
    <s v="210460"/>
    <x v="311"/>
    <x v="180"/>
    <x v="20"/>
    <x v="2"/>
    <m/>
    <m/>
    <m/>
    <m/>
    <n v="0"/>
    <m/>
    <m/>
  </r>
  <r>
    <x v="6"/>
    <x v="0"/>
    <s v="No"/>
    <e v="#N/A"/>
    <m/>
    <n v="5"/>
    <m/>
    <m/>
    <e v="#N/A"/>
    <s v="211430"/>
    <x v="312"/>
    <x v="180"/>
    <x v="20"/>
    <x v="2"/>
    <m/>
    <m/>
    <m/>
    <m/>
    <n v="100"/>
    <m/>
    <m/>
  </r>
  <r>
    <x v="6"/>
    <x v="0"/>
    <s v="OK"/>
    <e v="#N/A"/>
    <m/>
    <n v="5"/>
    <m/>
    <m/>
    <e v="#N/A"/>
    <s v="210630"/>
    <x v="313"/>
    <x v="181"/>
    <x v="20"/>
    <x v="2"/>
    <m/>
    <m/>
    <m/>
    <m/>
    <n v="1922"/>
    <m/>
    <m/>
  </r>
  <r>
    <x v="6"/>
    <x v="0"/>
    <s v="No"/>
    <e v="#N/A"/>
    <m/>
    <n v="5"/>
    <m/>
    <m/>
    <e v="#N/A"/>
    <s v="211120"/>
    <x v="314"/>
    <x v="181"/>
    <x v="20"/>
    <x v="2"/>
    <m/>
    <m/>
    <m/>
    <m/>
    <n v="2500"/>
    <m/>
    <m/>
  </r>
  <r>
    <x v="6"/>
    <x v="0"/>
    <s v="No"/>
    <e v="#N/A"/>
    <m/>
    <n v="5"/>
    <m/>
    <m/>
    <e v="#N/A"/>
    <s v="210730"/>
    <x v="315"/>
    <x v="182"/>
    <x v="20"/>
    <x v="2"/>
    <m/>
    <m/>
    <m/>
    <m/>
    <n v="6000"/>
    <m/>
    <m/>
  </r>
  <r>
    <x v="6"/>
    <x v="0"/>
    <s v="No"/>
    <e v="#N/A"/>
    <m/>
    <n v="5"/>
    <m/>
    <m/>
    <e v="#N/A"/>
    <s v="212070"/>
    <x v="316"/>
    <x v="182"/>
    <x v="20"/>
    <x v="2"/>
    <m/>
    <m/>
    <m/>
    <m/>
    <n v="5000"/>
    <m/>
    <m/>
  </r>
  <r>
    <x v="6"/>
    <x v="0"/>
    <s v="No"/>
    <e v="#N/A"/>
    <m/>
    <n v="5"/>
    <m/>
    <m/>
    <e v="#N/A"/>
    <s v="212890"/>
    <x v="317"/>
    <x v="182"/>
    <x v="20"/>
    <x v="2"/>
    <m/>
    <m/>
    <m/>
    <m/>
    <n v="100"/>
    <m/>
    <m/>
  </r>
  <r>
    <x v="6"/>
    <x v="0"/>
    <s v="OK"/>
    <e v="#N/A"/>
    <m/>
    <n v="5"/>
    <m/>
    <m/>
    <e v="#N/A"/>
    <s v="210950"/>
    <x v="318"/>
    <x v="183"/>
    <x v="20"/>
    <x v="2"/>
    <m/>
    <m/>
    <m/>
    <m/>
    <n v="3088.75"/>
    <m/>
    <m/>
  </r>
  <r>
    <x v="6"/>
    <x v="0"/>
    <s v="OK"/>
    <e v="#N/A"/>
    <m/>
    <n v="5"/>
    <m/>
    <m/>
    <e v="#N/A"/>
    <s v="212320"/>
    <x v="319"/>
    <x v="183"/>
    <x v="20"/>
    <x v="2"/>
    <m/>
    <m/>
    <m/>
    <m/>
    <n v="3141"/>
    <m/>
    <m/>
  </r>
  <r>
    <x v="6"/>
    <x v="0"/>
    <s v="OK"/>
    <e v="#N/A"/>
    <m/>
    <n v="5"/>
    <m/>
    <m/>
    <e v="#N/A"/>
    <s v="212361"/>
    <x v="320"/>
    <x v="183"/>
    <x v="20"/>
    <x v="2"/>
    <m/>
    <m/>
    <m/>
    <m/>
    <n v="420"/>
    <m/>
    <m/>
  </r>
  <r>
    <x v="6"/>
    <x v="0"/>
    <s v="No"/>
    <e v="#N/A"/>
    <m/>
    <n v="5"/>
    <m/>
    <m/>
    <e v="#N/A"/>
    <s v="211830"/>
    <x v="321"/>
    <x v="184"/>
    <x v="20"/>
    <x v="2"/>
    <m/>
    <m/>
    <m/>
    <m/>
    <n v="500"/>
    <m/>
    <m/>
  </r>
  <r>
    <x v="6"/>
    <x v="0"/>
    <s v="No"/>
    <e v="#N/A"/>
    <m/>
    <n v="5"/>
    <m/>
    <m/>
    <e v="#N/A"/>
    <s v="212570"/>
    <x v="322"/>
    <x v="184"/>
    <x v="20"/>
    <x v="2"/>
    <m/>
    <m/>
    <m/>
    <m/>
    <n v="0.01"/>
    <m/>
    <m/>
  </r>
  <r>
    <x v="6"/>
    <x v="0"/>
    <s v="OK"/>
    <e v="#N/A"/>
    <m/>
    <n v="5"/>
    <m/>
    <m/>
    <e v="#N/A"/>
    <s v="211930"/>
    <x v="323"/>
    <x v="181"/>
    <x v="20"/>
    <x v="2"/>
    <m/>
    <m/>
    <m/>
    <m/>
    <n v="2000"/>
    <m/>
    <m/>
  </r>
  <r>
    <x v="6"/>
    <x v="0"/>
    <s v="OK"/>
    <e v="#N/A"/>
    <m/>
    <n v="5"/>
    <m/>
    <m/>
    <e v="#N/A"/>
    <s v="211970"/>
    <x v="324"/>
    <x v="184"/>
    <x v="20"/>
    <x v="2"/>
    <m/>
    <m/>
    <m/>
    <m/>
    <n v="1558.75"/>
    <m/>
    <m/>
  </r>
  <r>
    <x v="6"/>
    <x v="0"/>
    <s v="No"/>
    <e v="#N/A"/>
    <m/>
    <n v="5"/>
    <m/>
    <m/>
    <e v="#N/A"/>
    <s v="212000"/>
    <x v="325"/>
    <x v="181"/>
    <x v="20"/>
    <x v="2"/>
    <m/>
    <m/>
    <m/>
    <m/>
    <n v="0"/>
    <m/>
    <m/>
  </r>
  <r>
    <x v="6"/>
    <x v="0"/>
    <s v="No"/>
    <e v="#N/A"/>
    <m/>
    <n v="5"/>
    <m/>
    <m/>
    <e v="#N/A"/>
    <s v="213000"/>
    <x v="326"/>
    <x v="181"/>
    <x v="20"/>
    <x v="2"/>
    <m/>
    <m/>
    <m/>
    <m/>
    <n v="0"/>
    <m/>
    <m/>
  </r>
  <r>
    <x v="6"/>
    <x v="0"/>
    <s v="No"/>
    <e v="#N/A"/>
    <m/>
    <n v="5"/>
    <m/>
    <m/>
    <e v="#N/A"/>
    <s v="212450"/>
    <x v="327"/>
    <x v="181"/>
    <x v="20"/>
    <x v="2"/>
    <m/>
    <m/>
    <m/>
    <m/>
    <n v="800"/>
    <m/>
    <m/>
  </r>
  <r>
    <x v="6"/>
    <x v="0"/>
    <s v="No"/>
    <e v="#N/A"/>
    <m/>
    <n v="5"/>
    <m/>
    <m/>
    <e v="#N/A"/>
    <s v="212630"/>
    <x v="328"/>
    <x v="181"/>
    <x v="20"/>
    <x v="2"/>
    <m/>
    <m/>
    <m/>
    <m/>
    <n v="0"/>
    <m/>
    <m/>
  </r>
  <r>
    <x v="6"/>
    <x v="0"/>
    <s v="No"/>
    <e v="#N/A"/>
    <m/>
    <n v="5"/>
    <m/>
    <m/>
    <e v="#N/A"/>
    <s v="213020"/>
    <x v="329"/>
    <x v="185"/>
    <x v="20"/>
    <x v="2"/>
    <m/>
    <m/>
    <m/>
    <m/>
    <n v="2000"/>
    <m/>
    <m/>
  </r>
  <r>
    <x v="6"/>
    <x v="0"/>
    <s v="No"/>
    <e v="#N/A"/>
    <m/>
    <n v="5"/>
    <m/>
    <m/>
    <e v="#N/A"/>
    <s v="210540"/>
    <x v="330"/>
    <x v="186"/>
    <x v="20"/>
    <x v="2"/>
    <m/>
    <m/>
    <m/>
    <m/>
    <n v="4000"/>
    <m/>
    <m/>
  </r>
  <r>
    <x v="6"/>
    <x v="0"/>
    <s v="No"/>
    <e v="#N/A"/>
    <m/>
    <n v="5"/>
    <m/>
    <m/>
    <e v="#N/A"/>
    <s v="211921"/>
    <x v="331"/>
    <x v="186"/>
    <x v="20"/>
    <x v="2"/>
    <m/>
    <m/>
    <m/>
    <m/>
    <n v="1588.42"/>
    <m/>
    <m/>
  </r>
  <r>
    <x v="6"/>
    <x v="0"/>
    <s v="OK"/>
    <e v="#N/A"/>
    <m/>
    <n v="5"/>
    <m/>
    <m/>
    <e v="#N/A"/>
    <s v="212380"/>
    <x v="332"/>
    <x v="186"/>
    <x v="20"/>
    <x v="2"/>
    <m/>
    <m/>
    <m/>
    <m/>
    <n v="590.5"/>
    <m/>
    <m/>
  </r>
  <r>
    <x v="6"/>
    <x v="0"/>
    <s v="OK"/>
    <e v="#N/A"/>
    <m/>
    <n v="5"/>
    <m/>
    <m/>
    <e v="#N/A"/>
    <s v="210690"/>
    <x v="333"/>
    <x v="187"/>
    <x v="20"/>
    <x v="2"/>
    <m/>
    <m/>
    <m/>
    <m/>
    <n v="4873"/>
    <m/>
    <m/>
  </r>
  <r>
    <x v="6"/>
    <x v="0"/>
    <s v="OK"/>
    <e v="#N/A"/>
    <m/>
    <n v="6"/>
    <m/>
    <m/>
    <e v="#N/A"/>
    <s v="030480"/>
    <x v="0"/>
    <x v="0"/>
    <x v="0"/>
    <x v="0"/>
    <m/>
    <m/>
    <m/>
    <m/>
    <n v="956"/>
    <m/>
    <m/>
  </r>
  <r>
    <x v="6"/>
    <x v="0"/>
    <s v="OK"/>
    <e v="#N/A"/>
    <m/>
    <n v="6"/>
    <m/>
    <m/>
    <e v="#N/A"/>
    <s v="032500"/>
    <x v="1"/>
    <x v="0"/>
    <x v="0"/>
    <x v="0"/>
    <m/>
    <m/>
    <m/>
    <m/>
    <n v="5488"/>
    <m/>
    <m/>
  </r>
  <r>
    <x v="6"/>
    <x v="0"/>
    <s v="OK"/>
    <e v="#N/A"/>
    <m/>
    <n v="6"/>
    <m/>
    <m/>
    <e v="#N/A"/>
    <s v="031050"/>
    <x v="2"/>
    <x v="1"/>
    <x v="0"/>
    <x v="0"/>
    <m/>
    <m/>
    <m/>
    <m/>
    <n v="11000"/>
    <m/>
    <m/>
  </r>
  <r>
    <x v="6"/>
    <x v="0"/>
    <s v="OK"/>
    <e v="#N/A"/>
    <m/>
    <n v="6"/>
    <m/>
    <m/>
    <e v="#N/A"/>
    <s v="031060"/>
    <x v="3"/>
    <x v="1"/>
    <x v="0"/>
    <x v="0"/>
    <m/>
    <m/>
    <m/>
    <m/>
    <n v="5854.25"/>
    <m/>
    <m/>
  </r>
  <r>
    <x v="6"/>
    <x v="0"/>
    <s v="OK"/>
    <e v="#N/A"/>
    <m/>
    <n v="6"/>
    <m/>
    <m/>
    <e v="#N/A"/>
    <s v="031620"/>
    <x v="4"/>
    <x v="1"/>
    <x v="0"/>
    <x v="0"/>
    <m/>
    <m/>
    <m/>
    <m/>
    <n v="3338"/>
    <m/>
    <m/>
  </r>
  <r>
    <x v="6"/>
    <x v="0"/>
    <s v="OK"/>
    <e v="#N/A"/>
    <m/>
    <n v="6"/>
    <m/>
    <m/>
    <e v="#N/A"/>
    <s v="031851"/>
    <x v="5"/>
    <x v="1"/>
    <x v="0"/>
    <x v="0"/>
    <m/>
    <m/>
    <m/>
    <m/>
    <n v="617.75"/>
    <m/>
    <m/>
  </r>
  <r>
    <x v="6"/>
    <x v="0"/>
    <s v="OK"/>
    <e v="#N/A"/>
    <m/>
    <n v="6"/>
    <m/>
    <m/>
    <e v="#N/A"/>
    <s v="032020"/>
    <x v="6"/>
    <x v="1"/>
    <x v="0"/>
    <x v="0"/>
    <m/>
    <m/>
    <m/>
    <m/>
    <n v="4098"/>
    <m/>
    <m/>
  </r>
  <r>
    <x v="6"/>
    <x v="0"/>
    <s v="OK"/>
    <e v="#N/A"/>
    <m/>
    <n v="6"/>
    <m/>
    <m/>
    <e v="#N/A"/>
    <s v="031901"/>
    <x v="7"/>
    <x v="2"/>
    <x v="0"/>
    <x v="0"/>
    <m/>
    <m/>
    <m/>
    <m/>
    <n v="4800"/>
    <m/>
    <m/>
  </r>
  <r>
    <x v="6"/>
    <x v="0"/>
    <s v="No"/>
    <e v="#N/A"/>
    <m/>
    <n v="6"/>
    <m/>
    <m/>
    <e v="#N/A"/>
    <s v="032621"/>
    <x v="8"/>
    <x v="3"/>
    <x v="0"/>
    <x v="0"/>
    <m/>
    <m/>
    <m/>
    <m/>
    <n v="15000"/>
    <m/>
    <m/>
  </r>
  <r>
    <x v="6"/>
    <x v="0"/>
    <s v="No"/>
    <e v="#N/A"/>
    <m/>
    <n v="6"/>
    <m/>
    <m/>
    <e v="#N/A"/>
    <s v="032880"/>
    <x v="9"/>
    <x v="2"/>
    <x v="0"/>
    <x v="0"/>
    <m/>
    <m/>
    <m/>
    <m/>
    <n v="2250"/>
    <m/>
    <m/>
  </r>
  <r>
    <x v="6"/>
    <x v="0"/>
    <s v="OK"/>
    <e v="#N/A"/>
    <m/>
    <n v="6"/>
    <m/>
    <m/>
    <e v="#N/A"/>
    <s v="091081"/>
    <x v="10"/>
    <x v="4"/>
    <x v="1"/>
    <x v="0"/>
    <m/>
    <m/>
    <m/>
    <m/>
    <n v="350"/>
    <m/>
    <m/>
  </r>
  <r>
    <x v="6"/>
    <x v="0"/>
    <s v="No"/>
    <e v="#N/A"/>
    <m/>
    <n v="6"/>
    <m/>
    <m/>
    <e v="#N/A"/>
    <s v="091670"/>
    <x v="11"/>
    <x v="4"/>
    <x v="1"/>
    <x v="0"/>
    <m/>
    <m/>
    <m/>
    <m/>
    <n v="200"/>
    <m/>
    <m/>
  </r>
  <r>
    <x v="6"/>
    <x v="0"/>
    <s v="No"/>
    <e v="#N/A"/>
    <m/>
    <n v="6"/>
    <m/>
    <m/>
    <e v="#N/A"/>
    <s v="091290"/>
    <x v="12"/>
    <x v="5"/>
    <x v="1"/>
    <x v="0"/>
    <m/>
    <m/>
    <m/>
    <m/>
    <n v="0"/>
    <m/>
    <m/>
  </r>
  <r>
    <x v="6"/>
    <x v="0"/>
    <s v="OK"/>
    <e v="#N/A"/>
    <m/>
    <n v="6"/>
    <m/>
    <m/>
    <e v="#N/A"/>
    <s v="091291"/>
    <x v="334"/>
    <x v="5"/>
    <x v="1"/>
    <x v="0"/>
    <m/>
    <m/>
    <m/>
    <m/>
    <n v="0"/>
    <m/>
    <m/>
  </r>
  <r>
    <x v="6"/>
    <x v="0"/>
    <s v="OK"/>
    <e v="#N/A"/>
    <m/>
    <n v="6"/>
    <m/>
    <m/>
    <e v="#N/A"/>
    <s v="091292"/>
    <x v="335"/>
    <x v="5"/>
    <x v="1"/>
    <x v="0"/>
    <m/>
    <m/>
    <m/>
    <m/>
    <n v="0"/>
    <m/>
    <m/>
  </r>
  <r>
    <x v="6"/>
    <x v="0"/>
    <s v="No"/>
    <e v="#N/A"/>
    <m/>
    <n v="6"/>
    <m/>
    <m/>
    <e v="#N/A"/>
    <s v="091293"/>
    <x v="336"/>
    <x v="5"/>
    <x v="1"/>
    <x v="0"/>
    <m/>
    <m/>
    <m/>
    <m/>
    <n v="0"/>
    <m/>
    <m/>
  </r>
  <r>
    <x v="6"/>
    <x v="0"/>
    <s v="OK"/>
    <e v="#N/A"/>
    <m/>
    <n v="6"/>
    <m/>
    <m/>
    <e v="#N/A"/>
    <s v="091294"/>
    <x v="337"/>
    <x v="5"/>
    <x v="1"/>
    <x v="0"/>
    <m/>
    <m/>
    <m/>
    <m/>
    <n v="5641.22"/>
    <m/>
    <m/>
  </r>
  <r>
    <x v="6"/>
    <x v="0"/>
    <s v="No"/>
    <e v="#N/A"/>
    <m/>
    <n v="6"/>
    <m/>
    <m/>
    <s v="Yes"/>
    <s v="091340"/>
    <x v="13"/>
    <x v="6"/>
    <x v="1"/>
    <x v="0"/>
    <m/>
    <m/>
    <m/>
    <m/>
    <n v="0"/>
    <m/>
    <m/>
  </r>
  <r>
    <x v="6"/>
    <x v="0"/>
    <s v="OK"/>
    <e v="#N/A"/>
    <m/>
    <n v="6"/>
    <m/>
    <m/>
    <e v="#N/A"/>
    <s v="091390"/>
    <x v="14"/>
    <x v="6"/>
    <x v="1"/>
    <x v="0"/>
    <m/>
    <m/>
    <m/>
    <m/>
    <n v="3605"/>
    <m/>
    <m/>
  </r>
  <r>
    <x v="6"/>
    <x v="0"/>
    <s v="No"/>
    <e v="#N/A"/>
    <m/>
    <n v="6"/>
    <m/>
    <m/>
    <e v="#N/A"/>
    <s v="091460"/>
    <x v="15"/>
    <x v="7"/>
    <x v="1"/>
    <x v="0"/>
    <m/>
    <m/>
    <m/>
    <m/>
    <n v="825"/>
    <m/>
    <m/>
  </r>
  <r>
    <x v="6"/>
    <x v="0"/>
    <s v="No"/>
    <e v="#N/A"/>
    <m/>
    <n v="6"/>
    <m/>
    <m/>
    <e v="#N/A"/>
    <s v="091940"/>
    <x v="16"/>
    <x v="7"/>
    <x v="1"/>
    <x v="0"/>
    <m/>
    <m/>
    <m/>
    <m/>
    <n v="0"/>
    <m/>
    <m/>
  </r>
  <r>
    <x v="6"/>
    <x v="0"/>
    <s v="OK"/>
    <e v="#N/A"/>
    <m/>
    <n v="6"/>
    <m/>
    <m/>
    <e v="#N/A"/>
    <s v="091580"/>
    <x v="17"/>
    <x v="7"/>
    <x v="1"/>
    <x v="0"/>
    <m/>
    <m/>
    <m/>
    <m/>
    <n v="500"/>
    <m/>
    <m/>
  </r>
  <r>
    <x v="6"/>
    <x v="0"/>
    <s v="No"/>
    <e v="#N/A"/>
    <m/>
    <n v="6"/>
    <m/>
    <m/>
    <e v="#N/A"/>
    <s v="091950"/>
    <x v="18"/>
    <x v="8"/>
    <x v="1"/>
    <x v="0"/>
    <m/>
    <m/>
    <m/>
    <m/>
    <n v="506.92"/>
    <m/>
    <m/>
  </r>
  <r>
    <x v="6"/>
    <x v="0"/>
    <s v="OK"/>
    <e v="#N/A"/>
    <m/>
    <n v="6"/>
    <m/>
    <m/>
    <s v="Yes"/>
    <s v="091551"/>
    <x v="19"/>
    <x v="8"/>
    <x v="1"/>
    <x v="0"/>
    <m/>
    <m/>
    <m/>
    <m/>
    <n v="7526"/>
    <m/>
    <m/>
  </r>
  <r>
    <x v="6"/>
    <x v="0"/>
    <s v="OK"/>
    <e v="#N/A"/>
    <m/>
    <n v="6"/>
    <m/>
    <m/>
    <e v="#N/A"/>
    <s v="092900"/>
    <x v="20"/>
    <x v="8"/>
    <x v="1"/>
    <x v="0"/>
    <m/>
    <m/>
    <m/>
    <m/>
    <n v="1267"/>
    <m/>
    <m/>
  </r>
  <r>
    <x v="6"/>
    <x v="0"/>
    <s v="OK"/>
    <e v="#N/A"/>
    <m/>
    <n v="6"/>
    <m/>
    <m/>
    <e v="#N/A"/>
    <s v="091920"/>
    <x v="21"/>
    <x v="9"/>
    <x v="1"/>
    <x v="0"/>
    <m/>
    <m/>
    <m/>
    <m/>
    <n v="4424.97"/>
    <m/>
    <m/>
  </r>
  <r>
    <x v="6"/>
    <x v="0"/>
    <s v="OK"/>
    <e v="#N/A"/>
    <m/>
    <n v="6"/>
    <m/>
    <m/>
    <e v="#N/A"/>
    <s v="091990"/>
    <x v="22"/>
    <x v="6"/>
    <x v="1"/>
    <x v="0"/>
    <m/>
    <m/>
    <m/>
    <m/>
    <n v="2211"/>
    <m/>
    <m/>
  </r>
  <r>
    <x v="6"/>
    <x v="0"/>
    <s v="OK"/>
    <e v="#N/A"/>
    <m/>
    <n v="6"/>
    <m/>
    <m/>
    <e v="#N/A"/>
    <s v="092061"/>
    <x v="23"/>
    <x v="10"/>
    <x v="1"/>
    <x v="0"/>
    <m/>
    <m/>
    <m/>
    <m/>
    <n v="439.75"/>
    <m/>
    <m/>
  </r>
  <r>
    <x v="6"/>
    <x v="0"/>
    <s v="OK"/>
    <e v="#N/A"/>
    <m/>
    <n v="6"/>
    <m/>
    <m/>
    <e v="#N/A"/>
    <s v="092250"/>
    <x v="24"/>
    <x v="4"/>
    <x v="1"/>
    <x v="0"/>
    <m/>
    <m/>
    <m/>
    <m/>
    <n v="3488"/>
    <m/>
    <m/>
  </r>
  <r>
    <x v="6"/>
    <x v="0"/>
    <s v="OK"/>
    <e v="#N/A"/>
    <m/>
    <n v="6"/>
    <m/>
    <m/>
    <e v="#N/A"/>
    <s v="092260"/>
    <x v="25"/>
    <x v="5"/>
    <x v="1"/>
    <x v="0"/>
    <m/>
    <m/>
    <m/>
    <m/>
    <n v="1696"/>
    <m/>
    <m/>
  </r>
  <r>
    <x v="6"/>
    <x v="0"/>
    <s v="OK"/>
    <e v="#N/A"/>
    <m/>
    <n v="6"/>
    <m/>
    <m/>
    <e v="#N/A"/>
    <s v="092470"/>
    <x v="26"/>
    <x v="10"/>
    <x v="1"/>
    <x v="0"/>
    <m/>
    <m/>
    <m/>
    <m/>
    <n v="4427"/>
    <m/>
    <m/>
  </r>
  <r>
    <x v="6"/>
    <x v="0"/>
    <s v="OK"/>
    <e v="#N/A"/>
    <m/>
    <n v="6"/>
    <m/>
    <m/>
    <s v="Yes"/>
    <s v="092881"/>
    <x v="27"/>
    <x v="11"/>
    <x v="1"/>
    <x v="0"/>
    <m/>
    <m/>
    <m/>
    <m/>
    <n v="3250"/>
    <m/>
    <m/>
  </r>
  <r>
    <x v="6"/>
    <x v="0"/>
    <s v="OK"/>
    <e v="#N/A"/>
    <m/>
    <n v="6"/>
    <m/>
    <m/>
    <e v="#N/A"/>
    <s v="100660"/>
    <x v="28"/>
    <x v="12"/>
    <x v="2"/>
    <x v="0"/>
    <m/>
    <m/>
    <m/>
    <m/>
    <n v="3788"/>
    <m/>
    <m/>
  </r>
  <r>
    <x v="6"/>
    <x v="0"/>
    <s v="OK"/>
    <s v="LLF"/>
    <m/>
    <n v="6"/>
    <m/>
    <m/>
    <s v="Yes"/>
    <s v="100680"/>
    <x v="29"/>
    <x v="13"/>
    <x v="2"/>
    <x v="0"/>
    <m/>
    <m/>
    <m/>
    <m/>
    <n v="0"/>
    <m/>
    <m/>
  </r>
  <r>
    <x v="6"/>
    <x v="0"/>
    <s v="OK"/>
    <s v="LLF"/>
    <m/>
    <n v="6"/>
    <m/>
    <m/>
    <s v="Yes"/>
    <s v="100681"/>
    <x v="30"/>
    <x v="14"/>
    <x v="2"/>
    <x v="0"/>
    <m/>
    <m/>
    <m/>
    <m/>
    <n v="11342"/>
    <m/>
    <m/>
  </r>
  <r>
    <x v="6"/>
    <x v="0"/>
    <s v="No"/>
    <e v="#N/A"/>
    <m/>
    <n v="6"/>
    <m/>
    <m/>
    <e v="#N/A"/>
    <s v="100790"/>
    <x v="31"/>
    <x v="15"/>
    <x v="2"/>
    <x v="0"/>
    <m/>
    <m/>
    <m/>
    <m/>
    <n v="5344"/>
    <m/>
    <m/>
  </r>
  <r>
    <x v="6"/>
    <x v="0"/>
    <s v="OK"/>
    <e v="#N/A"/>
    <m/>
    <n v="6"/>
    <m/>
    <m/>
    <e v="#N/A"/>
    <s v="100791"/>
    <x v="32"/>
    <x v="16"/>
    <x v="2"/>
    <x v="0"/>
    <m/>
    <m/>
    <m/>
    <m/>
    <n v="5706.25"/>
    <m/>
    <m/>
  </r>
  <r>
    <x v="6"/>
    <x v="0"/>
    <s v="OK"/>
    <e v="#N/A"/>
    <m/>
    <n v="6"/>
    <m/>
    <m/>
    <e v="#N/A"/>
    <s v="101800"/>
    <x v="33"/>
    <x v="17"/>
    <x v="2"/>
    <x v="0"/>
    <m/>
    <m/>
    <m/>
    <m/>
    <n v="4320"/>
    <m/>
    <m/>
  </r>
  <r>
    <x v="6"/>
    <x v="0"/>
    <s v="OK"/>
    <e v="#N/A"/>
    <m/>
    <n v="6"/>
    <m/>
    <m/>
    <e v="#N/A"/>
    <s v="102100"/>
    <x v="34"/>
    <x v="18"/>
    <x v="2"/>
    <x v="0"/>
    <m/>
    <m/>
    <m/>
    <m/>
    <n v="7105"/>
    <m/>
    <m/>
  </r>
  <r>
    <x v="6"/>
    <x v="0"/>
    <s v="OK"/>
    <e v="#N/A"/>
    <m/>
    <n v="6"/>
    <m/>
    <m/>
    <e v="#N/A"/>
    <s v="100490"/>
    <x v="35"/>
    <x v="19"/>
    <x v="2"/>
    <x v="0"/>
    <m/>
    <m/>
    <m/>
    <m/>
    <n v="4028"/>
    <m/>
    <m/>
  </r>
  <r>
    <x v="6"/>
    <x v="0"/>
    <s v="No"/>
    <e v="#N/A"/>
    <m/>
    <n v="6"/>
    <m/>
    <m/>
    <e v="#N/A"/>
    <s v="102300"/>
    <x v="36"/>
    <x v="12"/>
    <x v="2"/>
    <x v="0"/>
    <m/>
    <m/>
    <m/>
    <m/>
    <n v="1917"/>
    <m/>
    <m/>
  </r>
  <r>
    <x v="6"/>
    <x v="0"/>
    <s v="OK"/>
    <e v="#N/A"/>
    <m/>
    <n v="6"/>
    <m/>
    <m/>
    <e v="#N/A"/>
    <s v="112180"/>
    <x v="37"/>
    <x v="20"/>
    <x v="3"/>
    <x v="0"/>
    <m/>
    <m/>
    <m/>
    <m/>
    <n v="6353"/>
    <m/>
    <m/>
  </r>
  <r>
    <x v="6"/>
    <x v="0"/>
    <s v="OK"/>
    <e v="#N/A"/>
    <m/>
    <n v="6"/>
    <m/>
    <m/>
    <e v="#N/A"/>
    <s v="112211"/>
    <x v="38"/>
    <x v="21"/>
    <x v="3"/>
    <x v="0"/>
    <m/>
    <m/>
    <m/>
    <m/>
    <n v="5861"/>
    <m/>
    <m/>
  </r>
  <r>
    <x v="6"/>
    <x v="0"/>
    <s v="OK"/>
    <e v="#N/A"/>
    <m/>
    <n v="6"/>
    <m/>
    <m/>
    <e v="#N/A"/>
    <s v="112191"/>
    <x v="39"/>
    <x v="22"/>
    <x v="3"/>
    <x v="0"/>
    <m/>
    <m/>
    <m/>
    <m/>
    <n v="5079"/>
    <m/>
    <m/>
  </r>
  <r>
    <x v="6"/>
    <x v="0"/>
    <s v="OK"/>
    <e v="#N/A"/>
    <m/>
    <n v="6"/>
    <m/>
    <m/>
    <e v="#N/A"/>
    <s v="112200"/>
    <x v="40"/>
    <x v="23"/>
    <x v="3"/>
    <x v="0"/>
    <m/>
    <m/>
    <m/>
    <m/>
    <n v="7589"/>
    <m/>
    <m/>
  </r>
  <r>
    <x v="6"/>
    <x v="0"/>
    <s v="OK"/>
    <e v="#N/A"/>
    <m/>
    <n v="6"/>
    <m/>
    <m/>
    <s v="Yes"/>
    <s v="112210"/>
    <x v="41"/>
    <x v="24"/>
    <x v="3"/>
    <x v="0"/>
    <m/>
    <m/>
    <m/>
    <m/>
    <n v="10000"/>
    <m/>
    <m/>
  </r>
  <r>
    <x v="6"/>
    <x v="0"/>
    <s v="No"/>
    <e v="#N/A"/>
    <m/>
    <n v="6"/>
    <m/>
    <m/>
    <e v="#N/A"/>
    <s v="112220"/>
    <x v="42"/>
    <x v="25"/>
    <x v="3"/>
    <x v="0"/>
    <m/>
    <m/>
    <m/>
    <m/>
    <n v="8383.67"/>
    <m/>
    <m/>
  </r>
  <r>
    <x v="6"/>
    <x v="0"/>
    <s v="OK"/>
    <e v="#N/A"/>
    <m/>
    <n v="6"/>
    <m/>
    <m/>
    <e v="#N/A"/>
    <s v="112230"/>
    <x v="43"/>
    <x v="26"/>
    <x v="3"/>
    <x v="0"/>
    <m/>
    <m/>
    <m/>
    <m/>
    <n v="5569"/>
    <m/>
    <m/>
  </r>
  <r>
    <x v="6"/>
    <x v="0"/>
    <s v="OK"/>
    <e v="#N/A"/>
    <m/>
    <n v="6"/>
    <m/>
    <m/>
    <e v="#N/A"/>
    <s v="112240"/>
    <x v="44"/>
    <x v="27"/>
    <x v="3"/>
    <x v="0"/>
    <m/>
    <m/>
    <m/>
    <m/>
    <n v="7052"/>
    <m/>
    <m/>
  </r>
  <r>
    <x v="6"/>
    <x v="0"/>
    <s v="OK"/>
    <e v="#N/A"/>
    <m/>
    <n v="6"/>
    <m/>
    <m/>
    <e v="#N/A"/>
    <s v="110040"/>
    <x v="45"/>
    <x v="28"/>
    <x v="3"/>
    <x v="0"/>
    <m/>
    <m/>
    <m/>
    <m/>
    <n v="2583"/>
    <m/>
    <m/>
  </r>
  <r>
    <x v="6"/>
    <x v="0"/>
    <s v="OK"/>
    <e v="#N/A"/>
    <m/>
    <n v="6"/>
    <m/>
    <m/>
    <e v="#N/A"/>
    <s v="110531"/>
    <x v="46"/>
    <x v="29"/>
    <x v="3"/>
    <x v="0"/>
    <m/>
    <m/>
    <m/>
    <m/>
    <n v="4773.42"/>
    <m/>
    <m/>
  </r>
  <r>
    <x v="6"/>
    <x v="0"/>
    <s v="OK"/>
    <e v="#N/A"/>
    <m/>
    <n v="6"/>
    <m/>
    <m/>
    <e v="#N/A"/>
    <s v="110750"/>
    <x v="47"/>
    <x v="30"/>
    <x v="3"/>
    <x v="0"/>
    <m/>
    <m/>
    <m/>
    <m/>
    <n v="5800"/>
    <m/>
    <m/>
  </r>
  <r>
    <x v="6"/>
    <x v="0"/>
    <s v="No"/>
    <e v="#N/A"/>
    <m/>
    <n v="6"/>
    <m/>
    <m/>
    <e v="#N/A"/>
    <s v="110740"/>
    <x v="48"/>
    <x v="31"/>
    <x v="3"/>
    <x v="0"/>
    <m/>
    <m/>
    <m/>
    <m/>
    <n v="2000"/>
    <m/>
    <m/>
  </r>
  <r>
    <x v="6"/>
    <x v="0"/>
    <s v="OK"/>
    <e v="#N/A"/>
    <m/>
    <n v="6"/>
    <m/>
    <m/>
    <e v="#N/A"/>
    <s v="110980"/>
    <x v="49"/>
    <x v="32"/>
    <x v="3"/>
    <x v="0"/>
    <m/>
    <m/>
    <m/>
    <m/>
    <n v="5045"/>
    <m/>
    <m/>
  </r>
  <r>
    <x v="6"/>
    <x v="0"/>
    <s v="OK"/>
    <e v="#N/A"/>
    <m/>
    <n v="6"/>
    <m/>
    <m/>
    <e v="#N/A"/>
    <s v="112060"/>
    <x v="50"/>
    <x v="28"/>
    <x v="3"/>
    <x v="0"/>
    <m/>
    <m/>
    <m/>
    <m/>
    <n v="9649"/>
    <m/>
    <m/>
  </r>
  <r>
    <x v="6"/>
    <x v="0"/>
    <s v="No"/>
    <e v="#N/A"/>
    <m/>
    <n v="6"/>
    <m/>
    <m/>
    <e v="#N/A"/>
    <s v="112340"/>
    <x v="51"/>
    <x v="28"/>
    <x v="3"/>
    <x v="0"/>
    <m/>
    <m/>
    <m/>
    <m/>
    <n v="0"/>
    <m/>
    <m/>
  </r>
  <r>
    <x v="6"/>
    <x v="0"/>
    <s v="OK"/>
    <e v="#N/A"/>
    <m/>
    <n v="6"/>
    <m/>
    <m/>
    <e v="#N/A"/>
    <s v="130010"/>
    <x v="52"/>
    <x v="33"/>
    <x v="4"/>
    <x v="0"/>
    <m/>
    <m/>
    <m/>
    <m/>
    <n v="7951"/>
    <m/>
    <m/>
  </r>
  <r>
    <x v="6"/>
    <x v="0"/>
    <s v="OK"/>
    <e v="#N/A"/>
    <m/>
    <n v="6"/>
    <m/>
    <m/>
    <e v="#N/A"/>
    <s v="131500"/>
    <x v="53"/>
    <x v="34"/>
    <x v="4"/>
    <x v="0"/>
    <m/>
    <m/>
    <m/>
    <m/>
    <n v="3351"/>
    <m/>
    <m/>
  </r>
  <r>
    <x v="6"/>
    <x v="0"/>
    <s v="No"/>
    <e v="#N/A"/>
    <m/>
    <n v="6"/>
    <m/>
    <m/>
    <e v="#N/A"/>
    <s v="131520"/>
    <x v="54"/>
    <x v="35"/>
    <x v="4"/>
    <x v="0"/>
    <m/>
    <m/>
    <m/>
    <m/>
    <n v="5013.7299999999996"/>
    <m/>
    <m/>
  </r>
  <r>
    <x v="6"/>
    <x v="0"/>
    <s v="OK"/>
    <e v="#N/A"/>
    <m/>
    <n v="6"/>
    <m/>
    <m/>
    <e v="#N/A"/>
    <s v="131951"/>
    <x v="55"/>
    <x v="36"/>
    <x v="4"/>
    <x v="0"/>
    <m/>
    <m/>
    <m/>
    <m/>
    <n v="7044.25"/>
    <m/>
    <m/>
  </r>
  <r>
    <x v="6"/>
    <x v="0"/>
    <s v="OK"/>
    <e v="#N/A"/>
    <m/>
    <n v="6"/>
    <m/>
    <m/>
    <e v="#N/A"/>
    <s v="131960"/>
    <x v="56"/>
    <x v="37"/>
    <x v="4"/>
    <x v="0"/>
    <m/>
    <m/>
    <m/>
    <m/>
    <n v="3863"/>
    <m/>
    <m/>
  </r>
  <r>
    <x v="6"/>
    <x v="0"/>
    <s v="No"/>
    <e v="#N/A"/>
    <m/>
    <n v="6"/>
    <m/>
    <m/>
    <s v="Yes"/>
    <s v="132730"/>
    <x v="57"/>
    <x v="38"/>
    <x v="4"/>
    <x v="0"/>
    <m/>
    <m/>
    <m/>
    <m/>
    <n v="3000"/>
    <m/>
    <m/>
  </r>
  <r>
    <x v="6"/>
    <x v="0"/>
    <s v="OK"/>
    <e v="#N/A"/>
    <m/>
    <n v="6"/>
    <m/>
    <m/>
    <e v="#N/A"/>
    <s v="132740"/>
    <x v="58"/>
    <x v="39"/>
    <x v="4"/>
    <x v="0"/>
    <m/>
    <m/>
    <m/>
    <m/>
    <n v="2615"/>
    <m/>
    <m/>
  </r>
  <r>
    <x v="6"/>
    <x v="0"/>
    <s v="No"/>
    <e v="#N/A"/>
    <m/>
    <n v="6"/>
    <m/>
    <m/>
    <s v="Yes"/>
    <s v="132760"/>
    <x v="59"/>
    <x v="40"/>
    <x v="4"/>
    <x v="0"/>
    <m/>
    <m/>
    <m/>
    <m/>
    <n v="2910"/>
    <m/>
    <m/>
  </r>
  <r>
    <x v="6"/>
    <x v="0"/>
    <s v="OK"/>
    <e v="#N/A"/>
    <m/>
    <n v="6"/>
    <m/>
    <m/>
    <e v="#N/A"/>
    <s v="132761"/>
    <x v="60"/>
    <x v="41"/>
    <x v="4"/>
    <x v="0"/>
    <m/>
    <m/>
    <m/>
    <m/>
    <n v="9620"/>
    <m/>
    <m/>
  </r>
  <r>
    <x v="6"/>
    <x v="0"/>
    <s v="OK"/>
    <e v="#N/A"/>
    <m/>
    <n v="6"/>
    <m/>
    <m/>
    <e v="#N/A"/>
    <s v="132770"/>
    <x v="61"/>
    <x v="42"/>
    <x v="4"/>
    <x v="0"/>
    <m/>
    <m/>
    <m/>
    <m/>
    <n v="7215.65"/>
    <m/>
    <m/>
  </r>
  <r>
    <x v="6"/>
    <x v="0"/>
    <s v="OK"/>
    <e v="#N/A"/>
    <m/>
    <n v="6"/>
    <m/>
    <m/>
    <e v="#N/A"/>
    <s v="132780"/>
    <x v="62"/>
    <x v="43"/>
    <x v="4"/>
    <x v="0"/>
    <m/>
    <m/>
    <m/>
    <m/>
    <n v="4395"/>
    <m/>
    <m/>
  </r>
  <r>
    <x v="6"/>
    <x v="0"/>
    <s v="No"/>
    <e v="#N/A"/>
    <m/>
    <n v="6"/>
    <m/>
    <m/>
    <s v="Yes"/>
    <s v="132781"/>
    <x v="63"/>
    <x v="44"/>
    <x v="4"/>
    <x v="0"/>
    <m/>
    <m/>
    <m/>
    <m/>
    <n v="4002"/>
    <m/>
    <m/>
  </r>
  <r>
    <x v="6"/>
    <x v="0"/>
    <s v="OK"/>
    <e v="#N/A"/>
    <m/>
    <n v="6"/>
    <m/>
    <m/>
    <e v="#N/A"/>
    <s v="130570"/>
    <x v="64"/>
    <x v="45"/>
    <x v="4"/>
    <x v="0"/>
    <m/>
    <m/>
    <m/>
    <m/>
    <n v="6170"/>
    <m/>
    <m/>
  </r>
  <r>
    <x v="6"/>
    <x v="0"/>
    <s v="No"/>
    <e v="#N/A"/>
    <m/>
    <n v="6"/>
    <m/>
    <m/>
    <e v="#N/A"/>
    <s v="130580"/>
    <x v="65"/>
    <x v="46"/>
    <x v="4"/>
    <x v="0"/>
    <m/>
    <m/>
    <m/>
    <m/>
    <n v="3500"/>
    <m/>
    <m/>
  </r>
  <r>
    <x v="6"/>
    <x v="0"/>
    <s v="No"/>
    <e v="#N/A"/>
    <m/>
    <n v="6"/>
    <m/>
    <m/>
    <e v="#N/A"/>
    <s v="140150"/>
    <x v="66"/>
    <x v="47"/>
    <x v="5"/>
    <x v="0"/>
    <m/>
    <m/>
    <m/>
    <m/>
    <n v="130"/>
    <m/>
    <m/>
  </r>
  <r>
    <x v="6"/>
    <x v="0"/>
    <s v="OK"/>
    <e v="#N/A"/>
    <m/>
    <n v="6"/>
    <m/>
    <m/>
    <e v="#N/A"/>
    <s v="141440"/>
    <x v="67"/>
    <x v="47"/>
    <x v="5"/>
    <x v="0"/>
    <m/>
    <m/>
    <m/>
    <m/>
    <n v="3508"/>
    <m/>
    <m/>
  </r>
  <r>
    <x v="6"/>
    <x v="0"/>
    <s v="No"/>
    <e v="#N/A"/>
    <m/>
    <n v="6"/>
    <m/>
    <m/>
    <e v="#N/A"/>
    <s v="140960"/>
    <x v="68"/>
    <x v="48"/>
    <x v="5"/>
    <x v="0"/>
    <m/>
    <m/>
    <m/>
    <m/>
    <n v="0"/>
    <m/>
    <m/>
  </r>
  <r>
    <x v="6"/>
    <x v="0"/>
    <s v="OK"/>
    <e v="#N/A"/>
    <m/>
    <n v="6"/>
    <m/>
    <m/>
    <e v="#N/A"/>
    <s v="141100"/>
    <x v="69"/>
    <x v="49"/>
    <x v="5"/>
    <x v="0"/>
    <m/>
    <m/>
    <m/>
    <m/>
    <n v="7943"/>
    <m/>
    <m/>
  </r>
  <r>
    <x v="6"/>
    <x v="0"/>
    <s v="OK"/>
    <e v="#N/A"/>
    <m/>
    <n v="6"/>
    <m/>
    <m/>
    <e v="#N/A"/>
    <s v="141110"/>
    <x v="70"/>
    <x v="50"/>
    <x v="5"/>
    <x v="0"/>
    <m/>
    <m/>
    <m/>
    <m/>
    <n v="24220"/>
    <m/>
    <m/>
  </r>
  <r>
    <x v="6"/>
    <x v="0"/>
    <s v="OK"/>
    <e v="#N/A"/>
    <m/>
    <n v="6"/>
    <m/>
    <m/>
    <e v="#N/A"/>
    <s v="141760"/>
    <x v="71"/>
    <x v="48"/>
    <x v="5"/>
    <x v="0"/>
    <m/>
    <m/>
    <m/>
    <m/>
    <n v="2286.16"/>
    <m/>
    <m/>
  </r>
  <r>
    <x v="6"/>
    <x v="0"/>
    <s v="OK"/>
    <e v="#N/A"/>
    <m/>
    <n v="6"/>
    <m/>
    <m/>
    <e v="#N/A"/>
    <s v="142080"/>
    <x v="72"/>
    <x v="51"/>
    <x v="5"/>
    <x v="0"/>
    <m/>
    <m/>
    <m/>
    <m/>
    <n v="10071.93"/>
    <m/>
    <m/>
  </r>
  <r>
    <x v="6"/>
    <x v="0"/>
    <s v="OK"/>
    <e v="#N/A"/>
    <m/>
    <n v="6"/>
    <m/>
    <m/>
    <e v="#N/A"/>
    <s v="142280"/>
    <x v="73"/>
    <x v="52"/>
    <x v="5"/>
    <x v="0"/>
    <m/>
    <m/>
    <m/>
    <m/>
    <n v="3597"/>
    <m/>
    <m/>
  </r>
  <r>
    <x v="6"/>
    <x v="0"/>
    <s v="OK"/>
    <e v="#N/A"/>
    <m/>
    <n v="6"/>
    <m/>
    <m/>
    <e v="#N/A"/>
    <s v="142860"/>
    <x v="74"/>
    <x v="53"/>
    <x v="5"/>
    <x v="0"/>
    <m/>
    <m/>
    <m/>
    <m/>
    <n v="8363"/>
    <m/>
    <m/>
  </r>
  <r>
    <x v="6"/>
    <x v="0"/>
    <s v="OK"/>
    <e v="#N/A"/>
    <m/>
    <n v="6"/>
    <m/>
    <m/>
    <e v="#N/A"/>
    <s v="231171"/>
    <x v="75"/>
    <x v="54"/>
    <x v="6"/>
    <x v="0"/>
    <m/>
    <m/>
    <m/>
    <m/>
    <n v="3696"/>
    <m/>
    <m/>
  </r>
  <r>
    <x v="6"/>
    <x v="0"/>
    <s v="No"/>
    <e v="#N/A"/>
    <m/>
    <n v="6"/>
    <m/>
    <m/>
    <e v="#N/A"/>
    <s v="231172"/>
    <x v="76"/>
    <x v="54"/>
    <x v="6"/>
    <x v="0"/>
    <m/>
    <m/>
    <m/>
    <m/>
    <n v="1840"/>
    <m/>
    <m/>
  </r>
  <r>
    <x v="6"/>
    <x v="0"/>
    <s v="OK"/>
    <e v="#N/A"/>
    <m/>
    <n v="6"/>
    <m/>
    <m/>
    <e v="#N/A"/>
    <s v="231173"/>
    <x v="77"/>
    <x v="54"/>
    <x v="6"/>
    <x v="0"/>
    <m/>
    <m/>
    <m/>
    <m/>
    <n v="4678"/>
    <m/>
    <m/>
  </r>
  <r>
    <x v="6"/>
    <x v="0"/>
    <s v="No"/>
    <e v="#N/A"/>
    <m/>
    <n v="6"/>
    <m/>
    <m/>
    <e v="#N/A"/>
    <s v="231174"/>
    <x v="78"/>
    <x v="54"/>
    <x v="6"/>
    <x v="0"/>
    <m/>
    <m/>
    <m/>
    <m/>
    <n v="800"/>
    <m/>
    <m/>
  </r>
  <r>
    <x v="6"/>
    <x v="0"/>
    <s v="No"/>
    <e v="#N/A"/>
    <m/>
    <n v="6"/>
    <m/>
    <m/>
    <e v="#N/A"/>
    <s v="230500"/>
    <x v="79"/>
    <x v="55"/>
    <x v="6"/>
    <x v="0"/>
    <m/>
    <m/>
    <m/>
    <m/>
    <n v="21256.5"/>
    <m/>
    <m/>
  </r>
  <r>
    <x v="6"/>
    <x v="0"/>
    <s v="OK"/>
    <e v="#N/A"/>
    <m/>
    <n v="6"/>
    <m/>
    <m/>
    <e v="#N/A"/>
    <s v="230501"/>
    <x v="80"/>
    <x v="55"/>
    <x v="6"/>
    <x v="0"/>
    <m/>
    <m/>
    <m/>
    <m/>
    <n v="376"/>
    <m/>
    <m/>
  </r>
  <r>
    <x v="6"/>
    <x v="0"/>
    <s v="OK"/>
    <e v="#N/A"/>
    <m/>
    <n v="6"/>
    <m/>
    <m/>
    <e v="#N/A"/>
    <s v="230641"/>
    <x v="81"/>
    <x v="56"/>
    <x v="6"/>
    <x v="0"/>
    <m/>
    <m/>
    <m/>
    <m/>
    <n v="1000"/>
    <m/>
    <m/>
  </r>
  <r>
    <x v="6"/>
    <x v="0"/>
    <s v="No"/>
    <e v="#N/A"/>
    <m/>
    <n v="6"/>
    <m/>
    <m/>
    <e v="#N/A"/>
    <s v="230642"/>
    <x v="82"/>
    <x v="56"/>
    <x v="6"/>
    <x v="0"/>
    <m/>
    <m/>
    <m/>
    <m/>
    <n v="0"/>
    <m/>
    <m/>
  </r>
  <r>
    <x v="6"/>
    <x v="0"/>
    <s v="OK"/>
    <e v="#N/A"/>
    <m/>
    <n v="6"/>
    <m/>
    <m/>
    <e v="#N/A"/>
    <s v="230643"/>
    <x v="83"/>
    <x v="56"/>
    <x v="6"/>
    <x v="0"/>
    <m/>
    <m/>
    <m/>
    <m/>
    <n v="5500"/>
    <m/>
    <m/>
  </r>
  <r>
    <x v="6"/>
    <x v="0"/>
    <s v="OK"/>
    <e v="#N/A"/>
    <m/>
    <n v="6"/>
    <m/>
    <m/>
    <e v="#N/A"/>
    <s v="231450"/>
    <x v="84"/>
    <x v="56"/>
    <x v="6"/>
    <x v="0"/>
    <m/>
    <m/>
    <m/>
    <m/>
    <n v="14934"/>
    <m/>
    <m/>
  </r>
  <r>
    <x v="6"/>
    <x v="0"/>
    <s v="OK"/>
    <e v="#N/A"/>
    <m/>
    <n v="6"/>
    <m/>
    <m/>
    <e v="#N/A"/>
    <s v="020672"/>
    <x v="85"/>
    <x v="57"/>
    <x v="7"/>
    <x v="1"/>
    <m/>
    <m/>
    <m/>
    <m/>
    <n v="10000"/>
    <m/>
    <m/>
  </r>
  <r>
    <x v="6"/>
    <x v="0"/>
    <s v="No"/>
    <e v="#N/A"/>
    <m/>
    <n v="6"/>
    <m/>
    <m/>
    <e v="#N/A"/>
    <s v="020850"/>
    <x v="86"/>
    <x v="58"/>
    <x v="7"/>
    <x v="1"/>
    <m/>
    <m/>
    <m/>
    <m/>
    <n v="0"/>
    <m/>
    <m/>
  </r>
  <r>
    <x v="6"/>
    <x v="0"/>
    <s v="OK"/>
    <e v="#N/A"/>
    <m/>
    <n v="6"/>
    <m/>
    <m/>
    <e v="#N/A"/>
    <s v="021640"/>
    <x v="87"/>
    <x v="59"/>
    <x v="7"/>
    <x v="1"/>
    <m/>
    <m/>
    <m/>
    <m/>
    <n v="7444.5"/>
    <m/>
    <m/>
  </r>
  <r>
    <x v="6"/>
    <x v="0"/>
    <s v="No"/>
    <e v="#N/A"/>
    <m/>
    <n v="6"/>
    <m/>
    <m/>
    <e v="#N/A"/>
    <s v="021750"/>
    <x v="88"/>
    <x v="60"/>
    <x v="7"/>
    <x v="1"/>
    <m/>
    <m/>
    <m/>
    <m/>
    <n v="0"/>
    <m/>
    <m/>
  </r>
  <r>
    <x v="6"/>
    <x v="0"/>
    <s v="OK"/>
    <e v="#N/A"/>
    <m/>
    <n v="6"/>
    <m/>
    <m/>
    <e v="#N/A"/>
    <s v="021860"/>
    <x v="89"/>
    <x v="61"/>
    <x v="7"/>
    <x v="1"/>
    <m/>
    <m/>
    <m/>
    <m/>
    <n v="6949.83"/>
    <m/>
    <m/>
  </r>
  <r>
    <x v="6"/>
    <x v="0"/>
    <s v="OK"/>
    <e v="#N/A"/>
    <m/>
    <n v="6"/>
    <m/>
    <m/>
    <e v="#N/A"/>
    <s v="020201"/>
    <x v="90"/>
    <x v="62"/>
    <x v="7"/>
    <x v="1"/>
    <m/>
    <m/>
    <m/>
    <m/>
    <n v="5000"/>
    <m/>
    <m/>
  </r>
  <r>
    <x v="6"/>
    <x v="0"/>
    <s v="OK"/>
    <e v="#N/A"/>
    <m/>
    <n v="6"/>
    <m/>
    <m/>
    <e v="#N/A"/>
    <s v="022110"/>
    <x v="91"/>
    <x v="63"/>
    <x v="7"/>
    <x v="1"/>
    <m/>
    <m/>
    <m/>
    <m/>
    <n v="0"/>
    <m/>
    <m/>
  </r>
  <r>
    <x v="6"/>
    <x v="0"/>
    <s v="OK"/>
    <e v="#N/A"/>
    <m/>
    <n v="6"/>
    <m/>
    <m/>
    <e v="#N/A"/>
    <s v="022363"/>
    <x v="92"/>
    <x v="63"/>
    <x v="7"/>
    <x v="1"/>
    <m/>
    <m/>
    <m/>
    <m/>
    <n v="656"/>
    <m/>
    <m/>
  </r>
  <r>
    <x v="6"/>
    <x v="0"/>
    <s v="OK"/>
    <e v="#N/A"/>
    <m/>
    <n v="6"/>
    <m/>
    <m/>
    <e v="#N/A"/>
    <s v="022362"/>
    <x v="93"/>
    <x v="64"/>
    <x v="7"/>
    <x v="1"/>
    <m/>
    <m/>
    <m/>
    <m/>
    <n v="5698"/>
    <m/>
    <m/>
  </r>
  <r>
    <x v="6"/>
    <x v="0"/>
    <s v="No"/>
    <e v="#N/A"/>
    <m/>
    <n v="6"/>
    <m/>
    <m/>
    <e v="#N/A"/>
    <s v="022600"/>
    <x v="94"/>
    <x v="65"/>
    <x v="7"/>
    <x v="1"/>
    <m/>
    <m/>
    <m/>
    <m/>
    <n v="3000"/>
    <m/>
    <m/>
  </r>
  <r>
    <x v="6"/>
    <x v="0"/>
    <s v="No"/>
    <e v="#N/A"/>
    <m/>
    <n v="6"/>
    <m/>
    <m/>
    <e v="#N/A"/>
    <s v="020470"/>
    <x v="95"/>
    <x v="66"/>
    <x v="7"/>
    <x v="1"/>
    <m/>
    <m/>
    <m/>
    <m/>
    <n v="0"/>
    <m/>
    <m/>
  </r>
  <r>
    <x v="6"/>
    <x v="0"/>
    <s v="No"/>
    <e v="#N/A"/>
    <m/>
    <n v="6"/>
    <m/>
    <m/>
    <e v="#N/A"/>
    <s v="040020"/>
    <x v="96"/>
    <x v="67"/>
    <x v="8"/>
    <x v="1"/>
    <m/>
    <m/>
    <m/>
    <m/>
    <n v="0"/>
    <m/>
    <m/>
  </r>
  <r>
    <x v="6"/>
    <x v="0"/>
    <s v="No"/>
    <e v="#N/A"/>
    <m/>
    <n v="6"/>
    <m/>
    <m/>
    <e v="#N/A"/>
    <s v="041630"/>
    <x v="97"/>
    <x v="67"/>
    <x v="8"/>
    <x v="1"/>
    <m/>
    <m/>
    <m/>
    <m/>
    <n v="750"/>
    <m/>
    <m/>
  </r>
  <r>
    <x v="6"/>
    <x v="0"/>
    <s v="No"/>
    <e v="#N/A"/>
    <m/>
    <n v="6"/>
    <m/>
    <m/>
    <e v="#N/A"/>
    <s v="042550"/>
    <x v="98"/>
    <x v="68"/>
    <x v="8"/>
    <x v="1"/>
    <m/>
    <m/>
    <m/>
    <m/>
    <n v="1500"/>
    <m/>
    <m/>
  </r>
  <r>
    <x v="6"/>
    <x v="0"/>
    <s v="OK"/>
    <e v="#N/A"/>
    <m/>
    <n v="6"/>
    <m/>
    <m/>
    <e v="#N/A"/>
    <s v="040430"/>
    <x v="99"/>
    <x v="69"/>
    <x v="8"/>
    <x v="1"/>
    <m/>
    <m/>
    <m/>
    <m/>
    <n v="8999"/>
    <m/>
    <m/>
  </r>
  <r>
    <x v="6"/>
    <x v="0"/>
    <s v="No"/>
    <e v="#N/A"/>
    <m/>
    <n v="6"/>
    <m/>
    <m/>
    <e v="#N/A"/>
    <s v="040520"/>
    <x v="100"/>
    <x v="70"/>
    <x v="8"/>
    <x v="1"/>
    <m/>
    <m/>
    <m/>
    <m/>
    <n v="0"/>
    <m/>
    <m/>
  </r>
  <r>
    <x v="6"/>
    <x v="0"/>
    <s v="No"/>
    <e v="#N/A"/>
    <m/>
    <n v="6"/>
    <m/>
    <m/>
    <e v="#N/A"/>
    <s v="040990"/>
    <x v="101"/>
    <x v="70"/>
    <x v="8"/>
    <x v="1"/>
    <m/>
    <m/>
    <m/>
    <m/>
    <n v="0"/>
    <m/>
    <m/>
  </r>
  <r>
    <x v="6"/>
    <x v="0"/>
    <s v="No"/>
    <e v="#N/A"/>
    <m/>
    <n v="6"/>
    <m/>
    <m/>
    <e v="#N/A"/>
    <s v="042451"/>
    <x v="102"/>
    <x v="70"/>
    <x v="8"/>
    <x v="1"/>
    <m/>
    <m/>
    <m/>
    <m/>
    <n v="0"/>
    <m/>
    <m/>
  </r>
  <r>
    <x v="6"/>
    <x v="0"/>
    <s v="No"/>
    <e v="#N/A"/>
    <m/>
    <n v="6"/>
    <m/>
    <m/>
    <e v="#N/A"/>
    <s v="041000"/>
    <x v="103"/>
    <x v="71"/>
    <x v="8"/>
    <x v="1"/>
    <m/>
    <m/>
    <m/>
    <m/>
    <n v="0"/>
    <m/>
    <m/>
  </r>
  <r>
    <x v="6"/>
    <x v="0"/>
    <s v="OK"/>
    <e v="#N/A"/>
    <m/>
    <n v="6"/>
    <m/>
    <m/>
    <e v="#N/A"/>
    <s v="041250"/>
    <x v="104"/>
    <x v="71"/>
    <x v="8"/>
    <x v="1"/>
    <m/>
    <m/>
    <m/>
    <m/>
    <n v="3137"/>
    <m/>
    <m/>
  </r>
  <r>
    <x v="6"/>
    <x v="0"/>
    <s v="No"/>
    <e v="#N/A"/>
    <m/>
    <n v="6"/>
    <m/>
    <m/>
    <e v="#N/A"/>
    <s v="041300"/>
    <x v="105"/>
    <x v="72"/>
    <x v="8"/>
    <x v="1"/>
    <m/>
    <m/>
    <m/>
    <m/>
    <n v="0"/>
    <m/>
    <m/>
  </r>
  <r>
    <x v="6"/>
    <x v="0"/>
    <s v="No"/>
    <e v="#N/A"/>
    <m/>
    <n v="6"/>
    <m/>
    <m/>
    <e v="#N/A"/>
    <s v="041850"/>
    <x v="106"/>
    <x v="67"/>
    <x v="8"/>
    <x v="1"/>
    <m/>
    <m/>
    <m/>
    <m/>
    <n v="8000"/>
    <m/>
    <m/>
  </r>
  <r>
    <x v="6"/>
    <x v="0"/>
    <s v="OK"/>
    <e v="#N/A"/>
    <m/>
    <n v="6"/>
    <m/>
    <m/>
    <e v="#N/A"/>
    <s v="042310"/>
    <x v="107"/>
    <x v="73"/>
    <x v="8"/>
    <x v="1"/>
    <m/>
    <m/>
    <m/>
    <m/>
    <n v="0"/>
    <m/>
    <m/>
  </r>
  <r>
    <x v="6"/>
    <x v="0"/>
    <s v="OK"/>
    <e v="#N/A"/>
    <m/>
    <n v="6"/>
    <m/>
    <m/>
    <e v="#N/A"/>
    <s v="042400"/>
    <x v="108"/>
    <x v="74"/>
    <x v="8"/>
    <x v="1"/>
    <m/>
    <m/>
    <m/>
    <m/>
    <n v="5012"/>
    <m/>
    <m/>
  </r>
  <r>
    <x v="6"/>
    <x v="0"/>
    <s v="OK"/>
    <e v="#N/A"/>
    <m/>
    <n v="6"/>
    <m/>
    <m/>
    <e v="#N/A"/>
    <s v="041650"/>
    <x v="109"/>
    <x v="74"/>
    <x v="8"/>
    <x v="1"/>
    <m/>
    <m/>
    <m/>
    <m/>
    <n v="4300"/>
    <m/>
    <m/>
  </r>
  <r>
    <x v="6"/>
    <x v="0"/>
    <s v="OK"/>
    <e v="#N/A"/>
    <m/>
    <n v="6"/>
    <m/>
    <m/>
    <e v="#N/A"/>
    <s v="042170"/>
    <x v="110"/>
    <x v="74"/>
    <x v="8"/>
    <x v="1"/>
    <m/>
    <m/>
    <m/>
    <m/>
    <n v="615"/>
    <m/>
    <m/>
  </r>
  <r>
    <x v="6"/>
    <x v="0"/>
    <s v="OK"/>
    <s v="LLF"/>
    <m/>
    <n v="6"/>
    <m/>
    <m/>
    <e v="#N/A"/>
    <s v="042552"/>
    <x v="111"/>
    <x v="75"/>
    <x v="8"/>
    <x v="1"/>
    <m/>
    <m/>
    <m/>
    <m/>
    <n v="7781.83"/>
    <m/>
    <m/>
  </r>
  <r>
    <x v="6"/>
    <x v="0"/>
    <s v="OK"/>
    <e v="#N/A"/>
    <m/>
    <n v="6"/>
    <m/>
    <m/>
    <e v="#N/A"/>
    <s v="050160"/>
    <x v="112"/>
    <x v="76"/>
    <x v="9"/>
    <x v="1"/>
    <m/>
    <m/>
    <m/>
    <m/>
    <n v="4000"/>
    <m/>
    <m/>
  </r>
  <r>
    <x v="6"/>
    <x v="0"/>
    <s v="No"/>
    <e v="#N/A"/>
    <m/>
    <n v="6"/>
    <m/>
    <m/>
    <e v="#N/A"/>
    <s v="050581"/>
    <x v="113"/>
    <x v="76"/>
    <x v="9"/>
    <x v="1"/>
    <m/>
    <m/>
    <m/>
    <m/>
    <n v="0"/>
    <m/>
    <m/>
  </r>
  <r>
    <x v="6"/>
    <x v="0"/>
    <s v="OK"/>
    <e v="#N/A"/>
    <m/>
    <n v="6"/>
    <m/>
    <m/>
    <e v="#N/A"/>
    <s v="052840"/>
    <x v="114"/>
    <x v="77"/>
    <x v="9"/>
    <x v="1"/>
    <m/>
    <m/>
    <m/>
    <m/>
    <n v="2064"/>
    <m/>
    <m/>
  </r>
  <r>
    <x v="6"/>
    <x v="0"/>
    <s v="OK"/>
    <e v="#N/A"/>
    <m/>
    <n v="6"/>
    <m/>
    <m/>
    <e v="#N/A"/>
    <s v="050060"/>
    <x v="115"/>
    <x v="78"/>
    <x v="9"/>
    <x v="1"/>
    <m/>
    <m/>
    <m/>
    <m/>
    <n v="928"/>
    <m/>
    <m/>
  </r>
  <r>
    <x v="6"/>
    <x v="0"/>
    <s v="No"/>
    <e v="#N/A"/>
    <m/>
    <n v="6"/>
    <m/>
    <m/>
    <e v="#N/A"/>
    <s v="050530"/>
    <x v="116"/>
    <x v="78"/>
    <x v="9"/>
    <x v="1"/>
    <m/>
    <m/>
    <m/>
    <m/>
    <n v="765"/>
    <m/>
    <m/>
  </r>
  <r>
    <x v="6"/>
    <x v="0"/>
    <s v="OK"/>
    <e v="#N/A"/>
    <m/>
    <n v="6"/>
    <m/>
    <m/>
    <e v="#N/A"/>
    <s v="051070"/>
    <x v="117"/>
    <x v="78"/>
    <x v="9"/>
    <x v="1"/>
    <m/>
    <m/>
    <m/>
    <m/>
    <n v="2654"/>
    <m/>
    <m/>
  </r>
  <r>
    <x v="6"/>
    <x v="0"/>
    <s v="OK"/>
    <e v="#N/A"/>
    <m/>
    <n v="6"/>
    <m/>
    <m/>
    <e v="#N/A"/>
    <s v="051781"/>
    <x v="118"/>
    <x v="78"/>
    <x v="9"/>
    <x v="1"/>
    <m/>
    <m/>
    <m/>
    <m/>
    <n v="722.25"/>
    <m/>
    <m/>
  </r>
  <r>
    <x v="6"/>
    <x v="0"/>
    <s v="OK"/>
    <e v="#N/A"/>
    <m/>
    <n v="6"/>
    <m/>
    <m/>
    <e v="#N/A"/>
    <s v="050080"/>
    <x v="119"/>
    <x v="79"/>
    <x v="9"/>
    <x v="1"/>
    <m/>
    <m/>
    <m/>
    <m/>
    <n v="1338"/>
    <m/>
    <m/>
  </r>
  <r>
    <x v="6"/>
    <x v="0"/>
    <s v="No"/>
    <e v="#N/A"/>
    <m/>
    <n v="6"/>
    <m/>
    <m/>
    <e v="#N/A"/>
    <s v="050770"/>
    <x v="120"/>
    <x v="79"/>
    <x v="9"/>
    <x v="1"/>
    <m/>
    <m/>
    <m/>
    <m/>
    <n v="900"/>
    <m/>
    <m/>
  </r>
  <r>
    <x v="6"/>
    <x v="0"/>
    <s v="No"/>
    <e v="#N/A"/>
    <m/>
    <n v="6"/>
    <m/>
    <m/>
    <e v="#N/A"/>
    <s v="052551"/>
    <x v="121"/>
    <x v="79"/>
    <x v="9"/>
    <x v="1"/>
    <m/>
    <m/>
    <m/>
    <m/>
    <n v="0"/>
    <m/>
    <m/>
  </r>
  <r>
    <x v="6"/>
    <x v="0"/>
    <s v="OK"/>
    <e v="#N/A"/>
    <m/>
    <n v="6"/>
    <m/>
    <m/>
    <e v="#N/A"/>
    <s v="050110"/>
    <x v="122"/>
    <x v="80"/>
    <x v="9"/>
    <x v="1"/>
    <m/>
    <m/>
    <m/>
    <m/>
    <n v="5837"/>
    <m/>
    <m/>
  </r>
  <r>
    <x v="6"/>
    <x v="0"/>
    <s v="No"/>
    <e v="#N/A"/>
    <m/>
    <n v="6"/>
    <m/>
    <m/>
    <e v="#N/A"/>
    <s v="050120"/>
    <x v="123"/>
    <x v="81"/>
    <x v="9"/>
    <x v="1"/>
    <m/>
    <m/>
    <m/>
    <m/>
    <n v="600"/>
    <m/>
    <m/>
  </r>
  <r>
    <x v="6"/>
    <x v="0"/>
    <s v="OK"/>
    <e v="#N/A"/>
    <m/>
    <n v="6"/>
    <m/>
    <m/>
    <e v="#N/A"/>
    <s v="051501"/>
    <x v="124"/>
    <x v="81"/>
    <x v="9"/>
    <x v="1"/>
    <m/>
    <m/>
    <m/>
    <m/>
    <n v="4809"/>
    <m/>
    <m/>
  </r>
  <r>
    <x v="6"/>
    <x v="0"/>
    <s v="OK"/>
    <e v="#N/A"/>
    <m/>
    <n v="6"/>
    <m/>
    <m/>
    <e v="#N/A"/>
    <s v="052830"/>
    <x v="125"/>
    <x v="81"/>
    <x v="9"/>
    <x v="1"/>
    <m/>
    <m/>
    <m/>
    <m/>
    <n v="0"/>
    <m/>
    <m/>
  </r>
  <r>
    <x v="6"/>
    <x v="0"/>
    <s v="OK"/>
    <e v="#N/A"/>
    <m/>
    <n v="6"/>
    <m/>
    <m/>
    <e v="#N/A"/>
    <s v="050171"/>
    <x v="126"/>
    <x v="82"/>
    <x v="9"/>
    <x v="1"/>
    <m/>
    <m/>
    <m/>
    <m/>
    <n v="1431"/>
    <m/>
    <m/>
  </r>
  <r>
    <x v="6"/>
    <x v="0"/>
    <s v="OK"/>
    <e v="#N/A"/>
    <m/>
    <n v="6"/>
    <m/>
    <m/>
    <e v="#N/A"/>
    <s v="051885"/>
    <x v="127"/>
    <x v="82"/>
    <x v="9"/>
    <x v="1"/>
    <m/>
    <m/>
    <m/>
    <m/>
    <n v="1345.58"/>
    <m/>
    <m/>
  </r>
  <r>
    <x v="6"/>
    <x v="0"/>
    <s v="OK"/>
    <e v="#N/A"/>
    <m/>
    <n v="6"/>
    <m/>
    <m/>
    <e v="#N/A"/>
    <s v="050180"/>
    <x v="128"/>
    <x v="82"/>
    <x v="9"/>
    <x v="1"/>
    <m/>
    <m/>
    <m/>
    <m/>
    <n v="0"/>
    <m/>
    <m/>
  </r>
  <r>
    <x v="6"/>
    <x v="0"/>
    <s v="OK"/>
    <e v="#N/A"/>
    <m/>
    <n v="6"/>
    <m/>
    <m/>
    <e v="#N/A"/>
    <s v="050360"/>
    <x v="129"/>
    <x v="79"/>
    <x v="9"/>
    <x v="1"/>
    <m/>
    <m/>
    <m/>
    <m/>
    <n v="1500"/>
    <m/>
    <m/>
  </r>
  <r>
    <x v="6"/>
    <x v="0"/>
    <s v="OK"/>
    <e v="#N/A"/>
    <m/>
    <n v="6"/>
    <m/>
    <m/>
    <e v="#N/A"/>
    <s v="050711"/>
    <x v="130"/>
    <x v="77"/>
    <x v="9"/>
    <x v="1"/>
    <m/>
    <m/>
    <m/>
    <m/>
    <n v="481"/>
    <m/>
    <m/>
  </r>
  <r>
    <x v="6"/>
    <x v="0"/>
    <s v="OK"/>
    <e v="#N/A"/>
    <m/>
    <n v="6"/>
    <m/>
    <m/>
    <e v="#N/A"/>
    <s v="052151"/>
    <x v="131"/>
    <x v="77"/>
    <x v="9"/>
    <x v="1"/>
    <m/>
    <m/>
    <m/>
    <m/>
    <n v="0"/>
    <m/>
    <m/>
  </r>
  <r>
    <x v="6"/>
    <x v="0"/>
    <s v="OK"/>
    <e v="#N/A"/>
    <m/>
    <n v="6"/>
    <m/>
    <m/>
    <e v="#N/A"/>
    <s v="052270"/>
    <x v="132"/>
    <x v="77"/>
    <x v="9"/>
    <x v="1"/>
    <m/>
    <m/>
    <m/>
    <m/>
    <n v="1087"/>
    <m/>
    <m/>
  </r>
  <r>
    <x v="6"/>
    <x v="0"/>
    <s v="OK"/>
    <e v="#N/A"/>
    <m/>
    <n v="6"/>
    <m/>
    <m/>
    <e v="#N/A"/>
    <s v="052670"/>
    <x v="133"/>
    <x v="77"/>
    <x v="9"/>
    <x v="1"/>
    <m/>
    <m/>
    <m/>
    <m/>
    <n v="501"/>
    <m/>
    <m/>
  </r>
  <r>
    <x v="6"/>
    <x v="0"/>
    <s v="OK"/>
    <e v="#N/A"/>
    <m/>
    <n v="6"/>
    <m/>
    <m/>
    <e v="#N/A"/>
    <s v="051270"/>
    <x v="134"/>
    <x v="80"/>
    <x v="9"/>
    <x v="1"/>
    <m/>
    <m/>
    <m/>
    <m/>
    <n v="522.16999999999996"/>
    <m/>
    <m/>
  </r>
  <r>
    <x v="6"/>
    <x v="0"/>
    <s v="OK"/>
    <e v="#N/A"/>
    <m/>
    <n v="6"/>
    <m/>
    <m/>
    <e v="#N/A"/>
    <s v="051880"/>
    <x v="135"/>
    <x v="80"/>
    <x v="9"/>
    <x v="1"/>
    <m/>
    <m/>
    <m/>
    <m/>
    <n v="188"/>
    <m/>
    <m/>
  </r>
  <r>
    <x v="6"/>
    <x v="0"/>
    <s v="OK"/>
    <e v="#N/A"/>
    <m/>
    <n v="6"/>
    <m/>
    <m/>
    <e v="#N/A"/>
    <s v="051400"/>
    <x v="136"/>
    <x v="83"/>
    <x v="9"/>
    <x v="1"/>
    <m/>
    <m/>
    <m/>
    <m/>
    <n v="950.33"/>
    <m/>
    <m/>
  </r>
  <r>
    <x v="6"/>
    <x v="0"/>
    <s v="OK"/>
    <e v="#N/A"/>
    <m/>
    <n v="6"/>
    <m/>
    <m/>
    <e v="#N/A"/>
    <s v="052540"/>
    <x v="137"/>
    <x v="83"/>
    <x v="9"/>
    <x v="1"/>
    <m/>
    <m/>
    <m/>
    <m/>
    <n v="1394"/>
    <m/>
    <m/>
  </r>
  <r>
    <x v="6"/>
    <x v="0"/>
    <s v="No"/>
    <e v="#N/A"/>
    <m/>
    <n v="6"/>
    <m/>
    <m/>
    <s v="Yes"/>
    <s v="052150"/>
    <x v="138"/>
    <x v="84"/>
    <x v="9"/>
    <x v="1"/>
    <m/>
    <m/>
    <m/>
    <m/>
    <n v="6014.25"/>
    <m/>
    <m/>
  </r>
  <r>
    <x v="6"/>
    <x v="0"/>
    <s v="No"/>
    <e v="#N/A"/>
    <m/>
    <n v="6"/>
    <m/>
    <m/>
    <e v="#N/A"/>
    <s v="052660"/>
    <x v="139"/>
    <x v="79"/>
    <x v="9"/>
    <x v="1"/>
    <m/>
    <m/>
    <m/>
    <m/>
    <n v="6292.25"/>
    <m/>
    <m/>
  </r>
  <r>
    <x v="6"/>
    <x v="0"/>
    <s v="OK"/>
    <e v="#N/A"/>
    <m/>
    <n v="6"/>
    <m/>
    <m/>
    <e v="#N/A"/>
    <s v="060550"/>
    <x v="140"/>
    <x v="85"/>
    <x v="10"/>
    <x v="1"/>
    <m/>
    <m/>
    <m/>
    <m/>
    <n v="8821"/>
    <m/>
    <m/>
  </r>
  <r>
    <x v="6"/>
    <x v="0"/>
    <s v="No"/>
    <e v="#N/A"/>
    <m/>
    <n v="6"/>
    <m/>
    <m/>
    <e v="#N/A"/>
    <s v="060650"/>
    <x v="141"/>
    <x v="86"/>
    <x v="10"/>
    <x v="1"/>
    <m/>
    <m/>
    <m/>
    <m/>
    <n v="3236.5"/>
    <m/>
    <m/>
  </r>
  <r>
    <x v="6"/>
    <x v="0"/>
    <s v="No"/>
    <e v="#N/A"/>
    <m/>
    <n v="6"/>
    <m/>
    <m/>
    <e v="#N/A"/>
    <s v="062620"/>
    <x v="142"/>
    <x v="86"/>
    <x v="10"/>
    <x v="1"/>
    <m/>
    <m/>
    <m/>
    <m/>
    <n v="1750"/>
    <m/>
    <m/>
  </r>
  <r>
    <x v="6"/>
    <x v="0"/>
    <s v="No"/>
    <e v="#N/A"/>
    <m/>
    <n v="6"/>
    <m/>
    <m/>
    <e v="#N/A"/>
    <s v="061010"/>
    <x v="143"/>
    <x v="86"/>
    <x v="10"/>
    <x v="1"/>
    <m/>
    <m/>
    <m/>
    <m/>
    <n v="400"/>
    <m/>
    <m/>
  </r>
  <r>
    <x v="6"/>
    <x v="0"/>
    <s v="OK"/>
    <e v="#N/A"/>
    <m/>
    <n v="6"/>
    <m/>
    <m/>
    <e v="#N/A"/>
    <s v="061320"/>
    <x v="144"/>
    <x v="87"/>
    <x v="10"/>
    <x v="1"/>
    <m/>
    <m/>
    <m/>
    <m/>
    <n v="5894"/>
    <m/>
    <m/>
  </r>
  <r>
    <x v="6"/>
    <x v="0"/>
    <s v="OK"/>
    <s v="LLF"/>
    <m/>
    <n v="6"/>
    <m/>
    <m/>
    <e v="#N/A"/>
    <s v="061900"/>
    <x v="145"/>
    <x v="88"/>
    <x v="10"/>
    <x v="1"/>
    <m/>
    <m/>
    <m/>
    <m/>
    <n v="0"/>
    <m/>
    <m/>
  </r>
  <r>
    <x v="6"/>
    <x v="0"/>
    <s v="OK"/>
    <e v="#N/A"/>
    <m/>
    <n v="6"/>
    <m/>
    <m/>
    <e v="#N/A"/>
    <s v="062160"/>
    <x v="146"/>
    <x v="89"/>
    <x v="10"/>
    <x v="1"/>
    <m/>
    <m/>
    <m/>
    <m/>
    <n v="4826"/>
    <m/>
    <m/>
  </r>
  <r>
    <x v="6"/>
    <x v="0"/>
    <s v="OK"/>
    <e v="#N/A"/>
    <m/>
    <n v="6"/>
    <m/>
    <m/>
    <e v="#N/A"/>
    <s v="062680"/>
    <x v="147"/>
    <x v="86"/>
    <x v="10"/>
    <x v="1"/>
    <m/>
    <m/>
    <m/>
    <m/>
    <n v="2697.08"/>
    <m/>
    <m/>
  </r>
  <r>
    <x v="6"/>
    <x v="0"/>
    <s v="OK"/>
    <e v="#N/A"/>
    <m/>
    <n v="6"/>
    <m/>
    <m/>
    <e v="#N/A"/>
    <s v="070151"/>
    <x v="148"/>
    <x v="90"/>
    <x v="11"/>
    <x v="1"/>
    <m/>
    <m/>
    <m/>
    <m/>
    <n v="726"/>
    <m/>
    <m/>
  </r>
  <r>
    <x v="6"/>
    <x v="0"/>
    <s v="OK"/>
    <e v="#N/A"/>
    <m/>
    <n v="6"/>
    <m/>
    <m/>
    <e v="#N/A"/>
    <s v="072800"/>
    <x v="149"/>
    <x v="90"/>
    <x v="11"/>
    <x v="1"/>
    <m/>
    <m/>
    <m/>
    <m/>
    <n v="8794"/>
    <m/>
    <m/>
  </r>
  <r>
    <x v="6"/>
    <x v="0"/>
    <s v="OK"/>
    <e v="#N/A"/>
    <m/>
    <n v="6"/>
    <m/>
    <m/>
    <e v="#N/A"/>
    <s v="072801"/>
    <x v="150"/>
    <x v="90"/>
    <x v="11"/>
    <x v="1"/>
    <m/>
    <m/>
    <m/>
    <m/>
    <n v="1499"/>
    <m/>
    <m/>
  </r>
  <r>
    <x v="6"/>
    <x v="0"/>
    <s v="OK"/>
    <e v="#N/A"/>
    <m/>
    <n v="6"/>
    <m/>
    <m/>
    <e v="#N/A"/>
    <s v="070720"/>
    <x v="151"/>
    <x v="90"/>
    <x v="11"/>
    <x v="1"/>
    <m/>
    <m/>
    <m/>
    <m/>
    <n v="3020"/>
    <m/>
    <m/>
  </r>
  <r>
    <x v="6"/>
    <x v="0"/>
    <s v="OK"/>
    <e v="#N/A"/>
    <m/>
    <n v="6"/>
    <m/>
    <m/>
    <e v="#N/A"/>
    <s v="070820"/>
    <x v="152"/>
    <x v="91"/>
    <x v="11"/>
    <x v="1"/>
    <m/>
    <m/>
    <m/>
    <m/>
    <n v="4021.25"/>
    <m/>
    <m/>
  </r>
  <r>
    <x v="6"/>
    <x v="0"/>
    <s v="OK"/>
    <e v="#N/A"/>
    <m/>
    <n v="6"/>
    <m/>
    <m/>
    <e v="#N/A"/>
    <s v="071131"/>
    <x v="153"/>
    <x v="92"/>
    <x v="11"/>
    <x v="1"/>
    <m/>
    <m/>
    <m/>
    <m/>
    <n v="4950"/>
    <m/>
    <m/>
  </r>
  <r>
    <x v="6"/>
    <x v="0"/>
    <s v="OK"/>
    <e v="#N/A"/>
    <m/>
    <n v="6"/>
    <m/>
    <m/>
    <s v="Yes"/>
    <s v="071132"/>
    <x v="154"/>
    <x v="92"/>
    <x v="11"/>
    <x v="1"/>
    <m/>
    <m/>
    <m/>
    <m/>
    <n v="750"/>
    <m/>
    <m/>
  </r>
  <r>
    <x v="6"/>
    <x v="0"/>
    <s v="No"/>
    <e v="#N/A"/>
    <m/>
    <n v="6"/>
    <m/>
    <m/>
    <e v="#N/A"/>
    <s v="071133"/>
    <x v="155"/>
    <x v="92"/>
    <x v="11"/>
    <x v="1"/>
    <m/>
    <m/>
    <m/>
    <m/>
    <n v="7000"/>
    <m/>
    <m/>
  </r>
  <r>
    <x v="6"/>
    <x v="0"/>
    <s v="No"/>
    <e v="#N/A"/>
    <m/>
    <n v="6"/>
    <m/>
    <m/>
    <e v="#N/A"/>
    <s v="071140"/>
    <x v="156"/>
    <x v="93"/>
    <x v="11"/>
    <x v="1"/>
    <m/>
    <m/>
    <m/>
    <m/>
    <n v="3901.33"/>
    <m/>
    <m/>
  </r>
  <r>
    <x v="6"/>
    <x v="0"/>
    <s v="OK"/>
    <e v="#N/A"/>
    <m/>
    <n v="6"/>
    <m/>
    <m/>
    <e v="#N/A"/>
    <s v="071540"/>
    <x v="157"/>
    <x v="92"/>
    <x v="11"/>
    <x v="1"/>
    <m/>
    <m/>
    <m/>
    <m/>
    <n v="2812"/>
    <m/>
    <m/>
  </r>
  <r>
    <x v="6"/>
    <x v="0"/>
    <s v="OK"/>
    <e v="#N/A"/>
    <m/>
    <n v="6"/>
    <m/>
    <m/>
    <s v="Yes"/>
    <s v="071890"/>
    <x v="158"/>
    <x v="92"/>
    <x v="11"/>
    <x v="1"/>
    <m/>
    <m/>
    <m/>
    <m/>
    <n v="6024.33"/>
    <m/>
    <m/>
  </r>
  <r>
    <x v="6"/>
    <x v="0"/>
    <s v="OK"/>
    <e v="#N/A"/>
    <m/>
    <n v="6"/>
    <m/>
    <m/>
    <e v="#N/A"/>
    <s v="070821"/>
    <x v="159"/>
    <x v="94"/>
    <x v="11"/>
    <x v="1"/>
    <m/>
    <m/>
    <m/>
    <m/>
    <n v="4225"/>
    <m/>
    <m/>
  </r>
  <r>
    <x v="6"/>
    <x v="0"/>
    <s v="OK"/>
    <e v="#N/A"/>
    <m/>
    <n v="6"/>
    <m/>
    <m/>
    <e v="#N/A"/>
    <s v="072530"/>
    <x v="160"/>
    <x v="90"/>
    <x v="11"/>
    <x v="1"/>
    <m/>
    <m/>
    <m/>
    <m/>
    <n v="3342"/>
    <m/>
    <m/>
  </r>
  <r>
    <x v="6"/>
    <x v="0"/>
    <s v="OK"/>
    <e v="#N/A"/>
    <m/>
    <n v="6"/>
    <m/>
    <m/>
    <e v="#N/A"/>
    <s v="070800"/>
    <x v="161"/>
    <x v="90"/>
    <x v="11"/>
    <x v="1"/>
    <m/>
    <m/>
    <m/>
    <m/>
    <n v="3258"/>
    <m/>
    <m/>
  </r>
  <r>
    <x v="6"/>
    <x v="0"/>
    <s v="OK"/>
    <e v="#N/A"/>
    <m/>
    <n v="6"/>
    <m/>
    <m/>
    <e v="#N/A"/>
    <s v="072810"/>
    <x v="162"/>
    <x v="95"/>
    <x v="11"/>
    <x v="1"/>
    <m/>
    <m/>
    <m/>
    <m/>
    <n v="8777"/>
    <m/>
    <m/>
  </r>
  <r>
    <x v="6"/>
    <x v="0"/>
    <s v="No"/>
    <e v="#N/A"/>
    <m/>
    <n v="6"/>
    <m/>
    <m/>
    <e v="#N/A"/>
    <s v="080210"/>
    <x v="163"/>
    <x v="96"/>
    <x v="12"/>
    <x v="1"/>
    <m/>
    <m/>
    <m/>
    <m/>
    <n v="1369.42"/>
    <m/>
    <m/>
  </r>
  <r>
    <x v="6"/>
    <x v="0"/>
    <s v="OK"/>
    <e v="#N/A"/>
    <m/>
    <n v="6"/>
    <m/>
    <m/>
    <e v="#N/A"/>
    <s v="081610"/>
    <x v="164"/>
    <x v="96"/>
    <x v="12"/>
    <x v="1"/>
    <m/>
    <m/>
    <m/>
    <m/>
    <n v="0"/>
    <m/>
    <m/>
  </r>
  <r>
    <x v="6"/>
    <x v="0"/>
    <s v="OK"/>
    <e v="#N/A"/>
    <m/>
    <n v="6"/>
    <m/>
    <m/>
    <e v="#N/A"/>
    <s v="080920"/>
    <x v="165"/>
    <x v="96"/>
    <x v="12"/>
    <x v="1"/>
    <m/>
    <m/>
    <m/>
    <m/>
    <n v="2115"/>
    <m/>
    <m/>
  </r>
  <r>
    <x v="6"/>
    <x v="0"/>
    <s v="No"/>
    <e v="#N/A"/>
    <m/>
    <n v="6"/>
    <m/>
    <m/>
    <e v="#N/A"/>
    <s v="082010"/>
    <x v="166"/>
    <x v="96"/>
    <x v="12"/>
    <x v="1"/>
    <m/>
    <m/>
    <m/>
    <m/>
    <n v="500"/>
    <m/>
    <m/>
  </r>
  <r>
    <x v="6"/>
    <x v="0"/>
    <s v="OK"/>
    <e v="#N/A"/>
    <m/>
    <n v="6"/>
    <m/>
    <m/>
    <e v="#N/A"/>
    <s v="080350"/>
    <x v="167"/>
    <x v="97"/>
    <x v="12"/>
    <x v="1"/>
    <m/>
    <m/>
    <m/>
    <m/>
    <n v="5837.25"/>
    <m/>
    <m/>
  </r>
  <r>
    <x v="6"/>
    <x v="0"/>
    <s v="OK"/>
    <e v="#N/A"/>
    <m/>
    <n v="6"/>
    <m/>
    <m/>
    <e v="#N/A"/>
    <s v="080140"/>
    <x v="168"/>
    <x v="98"/>
    <x v="12"/>
    <x v="1"/>
    <m/>
    <m/>
    <m/>
    <m/>
    <n v="1264"/>
    <m/>
    <m/>
  </r>
  <r>
    <x v="6"/>
    <x v="0"/>
    <s v="OK"/>
    <e v="#N/A"/>
    <m/>
    <n v="6"/>
    <m/>
    <m/>
    <e v="#N/A"/>
    <s v="080510"/>
    <x v="169"/>
    <x v="98"/>
    <x v="12"/>
    <x v="1"/>
    <m/>
    <m/>
    <m/>
    <m/>
    <n v="736"/>
    <m/>
    <m/>
  </r>
  <r>
    <x v="6"/>
    <x v="0"/>
    <s v="OK"/>
    <e v="#N/A"/>
    <m/>
    <n v="6"/>
    <m/>
    <m/>
    <e v="#N/A"/>
    <s v="082421"/>
    <x v="170"/>
    <x v="98"/>
    <x v="12"/>
    <x v="1"/>
    <m/>
    <m/>
    <m/>
    <m/>
    <n v="763"/>
    <m/>
    <m/>
  </r>
  <r>
    <x v="6"/>
    <x v="0"/>
    <s v="OK"/>
    <e v="#N/A"/>
    <m/>
    <n v="6"/>
    <m/>
    <m/>
    <e v="#N/A"/>
    <s v="082720"/>
    <x v="171"/>
    <x v="98"/>
    <x v="12"/>
    <x v="1"/>
    <m/>
    <m/>
    <m/>
    <m/>
    <n v="657"/>
    <m/>
    <m/>
  </r>
  <r>
    <x v="6"/>
    <x v="0"/>
    <s v="OK"/>
    <e v="#N/A"/>
    <m/>
    <n v="6"/>
    <m/>
    <m/>
    <e v="#N/A"/>
    <s v="082790"/>
    <x v="172"/>
    <x v="98"/>
    <x v="12"/>
    <x v="1"/>
    <m/>
    <m/>
    <m/>
    <m/>
    <n v="0"/>
    <m/>
    <m/>
  </r>
  <r>
    <x v="6"/>
    <x v="0"/>
    <s v="No"/>
    <e v="#N/A"/>
    <m/>
    <n v="6"/>
    <m/>
    <m/>
    <e v="#N/A"/>
    <s v="081040"/>
    <x v="173"/>
    <x v="99"/>
    <x v="12"/>
    <x v="1"/>
    <m/>
    <m/>
    <m/>
    <m/>
    <n v="2947.5"/>
    <m/>
    <m/>
  </r>
  <r>
    <x v="6"/>
    <x v="0"/>
    <s v="No"/>
    <e v="#N/A"/>
    <m/>
    <n v="6"/>
    <m/>
    <m/>
    <e v="#N/A"/>
    <s v="082420"/>
    <x v="174"/>
    <x v="99"/>
    <x v="12"/>
    <x v="1"/>
    <m/>
    <m/>
    <m/>
    <m/>
    <n v="0"/>
    <m/>
    <m/>
  </r>
  <r>
    <x v="6"/>
    <x v="0"/>
    <s v="OK"/>
    <e v="#N/A"/>
    <m/>
    <n v="6"/>
    <m/>
    <m/>
    <e v="#N/A"/>
    <s v="081200"/>
    <x v="175"/>
    <x v="97"/>
    <x v="12"/>
    <x v="1"/>
    <m/>
    <m/>
    <m/>
    <m/>
    <n v="5000"/>
    <m/>
    <m/>
  </r>
  <r>
    <x v="6"/>
    <x v="0"/>
    <s v="OK"/>
    <e v="#N/A"/>
    <m/>
    <n v="6"/>
    <m/>
    <m/>
    <e v="#N/A"/>
    <s v="081210"/>
    <x v="176"/>
    <x v="97"/>
    <x v="12"/>
    <x v="1"/>
    <m/>
    <m/>
    <m/>
    <m/>
    <n v="6417"/>
    <m/>
    <m/>
  </r>
  <r>
    <x v="6"/>
    <x v="0"/>
    <s v="OK"/>
    <e v="#N/A"/>
    <m/>
    <n v="6"/>
    <m/>
    <m/>
    <e v="#N/A"/>
    <s v="081220"/>
    <x v="177"/>
    <x v="97"/>
    <x v="12"/>
    <x v="1"/>
    <m/>
    <m/>
    <m/>
    <m/>
    <n v="2313"/>
    <m/>
    <m/>
  </r>
  <r>
    <x v="6"/>
    <x v="0"/>
    <s v="No"/>
    <e v="#N/A"/>
    <m/>
    <n v="6"/>
    <m/>
    <m/>
    <e v="#N/A"/>
    <s v="081240"/>
    <x v="178"/>
    <x v="100"/>
    <x v="12"/>
    <x v="1"/>
    <m/>
    <m/>
    <m/>
    <m/>
    <n v="0"/>
    <m/>
    <m/>
  </r>
  <r>
    <x v="6"/>
    <x v="0"/>
    <s v="No"/>
    <e v="#N/A"/>
    <m/>
    <n v="6"/>
    <m/>
    <m/>
    <e v="#N/A"/>
    <s v="082560"/>
    <x v="179"/>
    <x v="101"/>
    <x v="12"/>
    <x v="1"/>
    <m/>
    <m/>
    <m/>
    <m/>
    <n v="0"/>
    <m/>
    <m/>
  </r>
  <r>
    <x v="6"/>
    <x v="0"/>
    <s v="OK"/>
    <e v="#N/A"/>
    <m/>
    <n v="6"/>
    <m/>
    <m/>
    <e v="#N/A"/>
    <s v="081370"/>
    <x v="180"/>
    <x v="102"/>
    <x v="12"/>
    <x v="1"/>
    <m/>
    <m/>
    <m/>
    <m/>
    <n v="1573"/>
    <m/>
    <m/>
  </r>
  <r>
    <x v="6"/>
    <x v="0"/>
    <s v="OK"/>
    <e v="#N/A"/>
    <m/>
    <n v="6"/>
    <m/>
    <m/>
    <e v="#N/A"/>
    <s v="082710"/>
    <x v="181"/>
    <x v="102"/>
    <x v="12"/>
    <x v="1"/>
    <m/>
    <m/>
    <m/>
    <m/>
    <n v="1278"/>
    <m/>
    <m/>
  </r>
  <r>
    <x v="6"/>
    <x v="0"/>
    <s v="OK"/>
    <e v="#N/A"/>
    <m/>
    <n v="6"/>
    <m/>
    <m/>
    <e v="#N/A"/>
    <s v="082870"/>
    <x v="182"/>
    <x v="102"/>
    <x v="12"/>
    <x v="1"/>
    <m/>
    <m/>
    <m/>
    <m/>
    <n v="1489"/>
    <m/>
    <m/>
  </r>
  <r>
    <x v="6"/>
    <x v="0"/>
    <s v="No"/>
    <e v="#N/A"/>
    <m/>
    <n v="6"/>
    <m/>
    <m/>
    <e v="#N/A"/>
    <s v="081590"/>
    <x v="183"/>
    <x v="97"/>
    <x v="12"/>
    <x v="1"/>
    <m/>
    <m/>
    <m/>
    <m/>
    <n v="4110"/>
    <m/>
    <m/>
  </r>
  <r>
    <x v="6"/>
    <x v="0"/>
    <s v="No"/>
    <e v="#N/A"/>
    <m/>
    <n v="6"/>
    <m/>
    <m/>
    <s v="Yes"/>
    <s v="082690"/>
    <x v="184"/>
    <x v="103"/>
    <x v="12"/>
    <x v="1"/>
    <m/>
    <m/>
    <m/>
    <m/>
    <n v="9705"/>
    <m/>
    <m/>
  </r>
  <r>
    <x v="6"/>
    <x v="0"/>
    <s v="OK"/>
    <e v="#N/A"/>
    <m/>
    <n v="6"/>
    <m/>
    <m/>
    <e v="#N/A"/>
    <s v="082700"/>
    <x v="185"/>
    <x v="104"/>
    <x v="12"/>
    <x v="1"/>
    <m/>
    <m/>
    <m/>
    <m/>
    <n v="0"/>
    <m/>
    <m/>
  </r>
  <r>
    <x v="6"/>
    <x v="0"/>
    <s v="No"/>
    <e v="#N/A"/>
    <m/>
    <n v="6"/>
    <m/>
    <m/>
    <e v="#N/A"/>
    <s v="122445"/>
    <x v="186"/>
    <x v="105"/>
    <x v="13"/>
    <x v="1"/>
    <m/>
    <m/>
    <m/>
    <m/>
    <n v="3750"/>
    <m/>
    <m/>
  </r>
  <r>
    <x v="6"/>
    <x v="0"/>
    <s v="No"/>
    <e v="#N/A"/>
    <m/>
    <n v="6"/>
    <m/>
    <m/>
    <e v="#N/A"/>
    <s v="121470"/>
    <x v="188"/>
    <x v="107"/>
    <x v="13"/>
    <x v="1"/>
    <m/>
    <m/>
    <m/>
    <m/>
    <n v="2500"/>
    <m/>
    <m/>
  </r>
  <r>
    <x v="6"/>
    <x v="0"/>
    <s v="No"/>
    <e v="#N/A"/>
    <m/>
    <n v="6"/>
    <m/>
    <m/>
    <e v="#N/A"/>
    <s v="122440"/>
    <x v="187"/>
    <x v="106"/>
    <x v="13"/>
    <x v="1"/>
    <m/>
    <m/>
    <m/>
    <m/>
    <n v="3009.25"/>
    <m/>
    <m/>
  </r>
  <r>
    <x v="6"/>
    <x v="0"/>
    <s v="OK"/>
    <e v="#N/A"/>
    <m/>
    <n v="6"/>
    <m/>
    <m/>
    <e v="#N/A"/>
    <s v="122442"/>
    <x v="189"/>
    <x v="108"/>
    <x v="13"/>
    <x v="1"/>
    <m/>
    <m/>
    <m/>
    <m/>
    <n v="3395.2"/>
    <m/>
    <m/>
  </r>
  <r>
    <x v="6"/>
    <x v="0"/>
    <s v="OK"/>
    <e v="#N/A"/>
    <m/>
    <n v="6"/>
    <m/>
    <m/>
    <e v="#N/A"/>
    <s v="122441"/>
    <x v="190"/>
    <x v="109"/>
    <x v="13"/>
    <x v="1"/>
    <m/>
    <m/>
    <m/>
    <m/>
    <n v="5490"/>
    <m/>
    <m/>
  </r>
  <r>
    <x v="6"/>
    <x v="0"/>
    <s v="No"/>
    <e v="#N/A"/>
    <m/>
    <n v="6"/>
    <m/>
    <m/>
    <e v="#N/A"/>
    <s v="122443"/>
    <x v="191"/>
    <x v="110"/>
    <x v="13"/>
    <x v="1"/>
    <m/>
    <m/>
    <m/>
    <m/>
    <n v="9500"/>
    <m/>
    <m/>
  </r>
  <r>
    <x v="6"/>
    <x v="0"/>
    <s v="OK"/>
    <e v="#N/A"/>
    <m/>
    <n v="6"/>
    <m/>
    <m/>
    <e v="#N/A"/>
    <s v="122444"/>
    <x v="192"/>
    <x v="111"/>
    <x v="13"/>
    <x v="1"/>
    <m/>
    <m/>
    <m/>
    <m/>
    <n v="4220.67"/>
    <m/>
    <m/>
  </r>
  <r>
    <x v="6"/>
    <x v="0"/>
    <s v="No"/>
    <s v="LLF"/>
    <m/>
    <n v="6"/>
    <m/>
    <m/>
    <e v="#N/A"/>
    <s v="122446"/>
    <x v="193"/>
    <x v="112"/>
    <x v="13"/>
    <x v="1"/>
    <m/>
    <m/>
    <m/>
    <m/>
    <n v="4985.08"/>
    <m/>
    <m/>
  </r>
  <r>
    <x v="6"/>
    <x v="0"/>
    <s v="OK"/>
    <e v="#N/A"/>
    <m/>
    <n v="6"/>
    <m/>
    <m/>
    <s v="Yes"/>
    <s v="122447"/>
    <x v="194"/>
    <x v="113"/>
    <x v="13"/>
    <x v="1"/>
    <m/>
    <m/>
    <m/>
    <m/>
    <n v="9524"/>
    <m/>
    <m/>
  </r>
  <r>
    <x v="6"/>
    <x v="0"/>
    <s v="OK"/>
    <e v="#N/A"/>
    <m/>
    <n v="6"/>
    <m/>
    <m/>
    <e v="#N/A"/>
    <s v="150050"/>
    <x v="195"/>
    <x v="114"/>
    <x v="14"/>
    <x v="2"/>
    <m/>
    <m/>
    <m/>
    <m/>
    <n v="4325"/>
    <m/>
    <m/>
  </r>
  <r>
    <x v="6"/>
    <x v="0"/>
    <s v="No"/>
    <e v="#N/A"/>
    <m/>
    <n v="6"/>
    <m/>
    <m/>
    <e v="#N/A"/>
    <s v="151810"/>
    <x v="196"/>
    <x v="114"/>
    <x v="14"/>
    <x v="2"/>
    <m/>
    <m/>
    <m/>
    <m/>
    <n v="0"/>
    <m/>
    <m/>
  </r>
  <r>
    <x v="6"/>
    <x v="0"/>
    <s v="OK"/>
    <e v="#N/A"/>
    <m/>
    <n v="6"/>
    <m/>
    <m/>
    <e v="#N/A"/>
    <s v="152430"/>
    <x v="197"/>
    <x v="114"/>
    <x v="14"/>
    <x v="2"/>
    <m/>
    <m/>
    <m/>
    <m/>
    <n v="0"/>
    <m/>
    <m/>
  </r>
  <r>
    <x v="6"/>
    <x v="0"/>
    <s v="No"/>
    <e v="#N/A"/>
    <m/>
    <n v="6"/>
    <m/>
    <m/>
    <e v="#N/A"/>
    <s v="150130"/>
    <x v="198"/>
    <x v="115"/>
    <x v="14"/>
    <x v="2"/>
    <m/>
    <m/>
    <m/>
    <m/>
    <n v="500"/>
    <m/>
    <m/>
  </r>
  <r>
    <x v="6"/>
    <x v="0"/>
    <s v="No"/>
    <e v="#N/A"/>
    <m/>
    <n v="6"/>
    <m/>
    <m/>
    <e v="#N/A"/>
    <s v="151380"/>
    <x v="199"/>
    <x v="115"/>
    <x v="14"/>
    <x v="2"/>
    <m/>
    <m/>
    <m/>
    <m/>
    <n v="0"/>
    <m/>
    <m/>
  </r>
  <r>
    <x v="6"/>
    <x v="0"/>
    <s v="No"/>
    <e v="#N/A"/>
    <m/>
    <n v="6"/>
    <m/>
    <m/>
    <e v="#N/A"/>
    <s v="152120"/>
    <x v="200"/>
    <x v="115"/>
    <x v="14"/>
    <x v="2"/>
    <m/>
    <m/>
    <m/>
    <m/>
    <n v="0"/>
    <m/>
    <m/>
  </r>
  <r>
    <x v="6"/>
    <x v="0"/>
    <s v="No"/>
    <e v="#N/A"/>
    <m/>
    <n v="6"/>
    <m/>
    <m/>
    <e v="#N/A"/>
    <s v="150200"/>
    <x v="201"/>
    <x v="116"/>
    <x v="14"/>
    <x v="2"/>
    <m/>
    <m/>
    <m/>
    <m/>
    <n v="0"/>
    <m/>
    <m/>
  </r>
  <r>
    <x v="6"/>
    <x v="0"/>
    <s v="OK"/>
    <e v="#N/A"/>
    <m/>
    <n v="6"/>
    <m/>
    <m/>
    <e v="#N/A"/>
    <s v="151260"/>
    <x v="202"/>
    <x v="116"/>
    <x v="14"/>
    <x v="2"/>
    <m/>
    <m/>
    <m/>
    <m/>
    <n v="0"/>
    <m/>
    <m/>
  </r>
  <r>
    <x v="6"/>
    <x v="0"/>
    <s v="No"/>
    <e v="#N/A"/>
    <m/>
    <n v="6"/>
    <m/>
    <m/>
    <e v="#N/A"/>
    <s v="151230"/>
    <x v="203"/>
    <x v="116"/>
    <x v="14"/>
    <x v="2"/>
    <m/>
    <m/>
    <m/>
    <m/>
    <n v="126"/>
    <m/>
    <m/>
  </r>
  <r>
    <x v="6"/>
    <x v="0"/>
    <s v="No"/>
    <e v="#N/A"/>
    <m/>
    <n v="6"/>
    <m/>
    <m/>
    <e v="#N/A"/>
    <s v="150201"/>
    <x v="204"/>
    <x v="117"/>
    <x v="14"/>
    <x v="2"/>
    <m/>
    <m/>
    <m/>
    <m/>
    <n v="0"/>
    <m/>
    <m/>
  </r>
  <r>
    <x v="6"/>
    <x v="0"/>
    <s v="OK"/>
    <e v="#N/A"/>
    <m/>
    <n v="6"/>
    <m/>
    <m/>
    <e v="#N/A"/>
    <s v="150930"/>
    <x v="205"/>
    <x v="117"/>
    <x v="14"/>
    <x v="2"/>
    <m/>
    <m/>
    <m/>
    <m/>
    <n v="1117"/>
    <m/>
    <m/>
  </r>
  <r>
    <x v="6"/>
    <x v="0"/>
    <s v="No"/>
    <e v="#N/A"/>
    <m/>
    <n v="6"/>
    <m/>
    <m/>
    <e v="#N/A"/>
    <s v="151820"/>
    <x v="206"/>
    <x v="117"/>
    <x v="14"/>
    <x v="2"/>
    <m/>
    <m/>
    <m/>
    <m/>
    <n v="62.5"/>
    <m/>
    <m/>
  </r>
  <r>
    <x v="6"/>
    <x v="0"/>
    <s v="OK"/>
    <e v="#N/A"/>
    <m/>
    <n v="6"/>
    <m/>
    <m/>
    <e v="#N/A"/>
    <s v="152930"/>
    <x v="207"/>
    <x v="117"/>
    <x v="14"/>
    <x v="2"/>
    <m/>
    <m/>
    <m/>
    <m/>
    <n v="3440"/>
    <m/>
    <m/>
  </r>
  <r>
    <x v="6"/>
    <x v="0"/>
    <s v="No"/>
    <e v="#N/A"/>
    <m/>
    <n v="6"/>
    <m/>
    <m/>
    <e v="#N/A"/>
    <s v="151090"/>
    <x v="208"/>
    <x v="118"/>
    <x v="14"/>
    <x v="2"/>
    <m/>
    <m/>
    <m/>
    <m/>
    <n v="1250"/>
    <m/>
    <m/>
  </r>
  <r>
    <x v="6"/>
    <x v="0"/>
    <s v="OK"/>
    <e v="#N/A"/>
    <m/>
    <n v="6"/>
    <m/>
    <m/>
    <e v="#N/A"/>
    <s v="150961"/>
    <x v="209"/>
    <x v="119"/>
    <x v="14"/>
    <x v="2"/>
    <m/>
    <m/>
    <m/>
    <m/>
    <n v="750"/>
    <m/>
    <m/>
  </r>
  <r>
    <x v="6"/>
    <x v="0"/>
    <s v="OK"/>
    <e v="#N/A"/>
    <m/>
    <n v="6"/>
    <m/>
    <m/>
    <e v="#N/A"/>
    <s v="152040"/>
    <x v="210"/>
    <x v="119"/>
    <x v="14"/>
    <x v="2"/>
    <m/>
    <m/>
    <m/>
    <m/>
    <n v="1000"/>
    <m/>
    <m/>
  </r>
  <r>
    <x v="6"/>
    <x v="0"/>
    <s v="OK"/>
    <e v="#N/A"/>
    <m/>
    <n v="6"/>
    <m/>
    <m/>
    <e v="#N/A"/>
    <s v="152360"/>
    <x v="211"/>
    <x v="119"/>
    <x v="14"/>
    <x v="2"/>
    <m/>
    <m/>
    <m/>
    <m/>
    <n v="4418"/>
    <m/>
    <m/>
  </r>
  <r>
    <x v="6"/>
    <x v="0"/>
    <s v="OK"/>
    <e v="#N/A"/>
    <m/>
    <n v="6"/>
    <m/>
    <m/>
    <e v="#N/A"/>
    <s v="150970"/>
    <x v="212"/>
    <x v="120"/>
    <x v="14"/>
    <x v="2"/>
    <m/>
    <m/>
    <m/>
    <m/>
    <n v="5000"/>
    <m/>
    <m/>
  </r>
  <r>
    <x v="6"/>
    <x v="0"/>
    <s v="OK"/>
    <e v="#N/A"/>
    <m/>
    <n v="6"/>
    <m/>
    <m/>
    <e v="#N/A"/>
    <s v="151780"/>
    <x v="213"/>
    <x v="121"/>
    <x v="14"/>
    <x v="2"/>
    <m/>
    <m/>
    <m/>
    <m/>
    <n v="3421"/>
    <m/>
    <m/>
  </r>
  <r>
    <x v="6"/>
    <x v="0"/>
    <s v="No"/>
    <e v="#N/A"/>
    <m/>
    <n v="6"/>
    <m/>
    <m/>
    <e v="#N/A"/>
    <s v="152580"/>
    <x v="214"/>
    <x v="118"/>
    <x v="14"/>
    <x v="2"/>
    <m/>
    <m/>
    <m/>
    <m/>
    <n v="500"/>
    <m/>
    <m/>
  </r>
  <r>
    <x v="6"/>
    <x v="0"/>
    <s v="OK"/>
    <e v="#N/A"/>
    <m/>
    <n v="6"/>
    <m/>
    <m/>
    <e v="#N/A"/>
    <s v="152850"/>
    <x v="215"/>
    <x v="118"/>
    <x v="14"/>
    <x v="2"/>
    <m/>
    <m/>
    <m/>
    <m/>
    <n v="2423"/>
    <m/>
    <m/>
  </r>
  <r>
    <x v="6"/>
    <x v="0"/>
    <s v="No"/>
    <e v="#N/A"/>
    <m/>
    <n v="6"/>
    <m/>
    <m/>
    <e v="#N/A"/>
    <s v="152940"/>
    <x v="216"/>
    <x v="122"/>
    <x v="14"/>
    <x v="2"/>
    <m/>
    <m/>
    <m/>
    <m/>
    <n v="6000"/>
    <m/>
    <m/>
  </r>
  <r>
    <x v="6"/>
    <x v="0"/>
    <s v="No"/>
    <e v="#N/A"/>
    <m/>
    <n v="6"/>
    <m/>
    <m/>
    <e v="#N/A"/>
    <s v="150100"/>
    <x v="217"/>
    <x v="123"/>
    <x v="14"/>
    <x v="2"/>
    <m/>
    <m/>
    <m/>
    <m/>
    <n v="1000"/>
    <m/>
    <m/>
  </r>
  <r>
    <x v="6"/>
    <x v="0"/>
    <s v="No"/>
    <e v="#N/A"/>
    <m/>
    <n v="6"/>
    <m/>
    <m/>
    <e v="#N/A"/>
    <s v="150610"/>
    <x v="218"/>
    <x v="124"/>
    <x v="14"/>
    <x v="2"/>
    <m/>
    <m/>
    <m/>
    <m/>
    <n v="600"/>
    <m/>
    <m/>
  </r>
  <r>
    <x v="6"/>
    <x v="0"/>
    <s v="No"/>
    <e v="#N/A"/>
    <m/>
    <n v="6"/>
    <m/>
    <m/>
    <e v="#N/A"/>
    <s v="151790"/>
    <x v="219"/>
    <x v="124"/>
    <x v="14"/>
    <x v="2"/>
    <m/>
    <m/>
    <m/>
    <m/>
    <n v="875"/>
    <m/>
    <m/>
  </r>
  <r>
    <x v="6"/>
    <x v="0"/>
    <s v="No"/>
    <e v="#N/A"/>
    <m/>
    <n v="6"/>
    <m/>
    <m/>
    <e v="#N/A"/>
    <s v="152650"/>
    <x v="220"/>
    <x v="125"/>
    <x v="14"/>
    <x v="2"/>
    <m/>
    <m/>
    <m/>
    <m/>
    <n v="350"/>
    <m/>
    <m/>
  </r>
  <r>
    <x v="6"/>
    <x v="0"/>
    <s v="No"/>
    <e v="#N/A"/>
    <m/>
    <n v="6"/>
    <m/>
    <m/>
    <e v="#N/A"/>
    <s v="150700"/>
    <x v="221"/>
    <x v="126"/>
    <x v="14"/>
    <x v="2"/>
    <m/>
    <m/>
    <m/>
    <m/>
    <n v="3028"/>
    <m/>
    <m/>
  </r>
  <r>
    <x v="6"/>
    <x v="0"/>
    <s v="No"/>
    <e v="#N/A"/>
    <m/>
    <n v="6"/>
    <m/>
    <m/>
    <e v="#N/A"/>
    <s v="152370"/>
    <x v="222"/>
    <x v="126"/>
    <x v="14"/>
    <x v="2"/>
    <m/>
    <m/>
    <m/>
    <m/>
    <n v="2550"/>
    <m/>
    <m/>
  </r>
  <r>
    <x v="6"/>
    <x v="0"/>
    <s v="No"/>
    <e v="#N/A"/>
    <m/>
    <n v="6"/>
    <m/>
    <m/>
    <e v="#N/A"/>
    <s v="150710"/>
    <x v="223"/>
    <x v="121"/>
    <x v="14"/>
    <x v="2"/>
    <m/>
    <m/>
    <m/>
    <m/>
    <n v="1594"/>
    <m/>
    <m/>
  </r>
  <r>
    <x v="6"/>
    <x v="0"/>
    <s v="OK"/>
    <e v="#N/A"/>
    <m/>
    <n v="6"/>
    <m/>
    <m/>
    <e v="#N/A"/>
    <s v="152350"/>
    <x v="224"/>
    <x v="125"/>
    <x v="14"/>
    <x v="2"/>
    <m/>
    <m/>
    <m/>
    <m/>
    <n v="0"/>
    <m/>
    <m/>
  </r>
  <r>
    <x v="6"/>
    <x v="0"/>
    <s v="No"/>
    <e v="#N/A"/>
    <m/>
    <n v="6"/>
    <m/>
    <m/>
    <e v="#N/A"/>
    <s v="151150"/>
    <x v="225"/>
    <x v="126"/>
    <x v="14"/>
    <x v="2"/>
    <m/>
    <m/>
    <m/>
    <m/>
    <n v="1311"/>
    <m/>
    <m/>
  </r>
  <r>
    <x v="6"/>
    <x v="0"/>
    <s v="No"/>
    <e v="#N/A"/>
    <m/>
    <n v="6"/>
    <m/>
    <m/>
    <e v="#N/A"/>
    <s v="151190"/>
    <x v="226"/>
    <x v="127"/>
    <x v="14"/>
    <x v="2"/>
    <m/>
    <m/>
    <m/>
    <m/>
    <n v="500"/>
    <m/>
    <m/>
  </r>
  <r>
    <x v="6"/>
    <x v="0"/>
    <s v="OK"/>
    <e v="#N/A"/>
    <m/>
    <n v="6"/>
    <m/>
    <m/>
    <e v="#N/A"/>
    <s v="151490"/>
    <x v="227"/>
    <x v="127"/>
    <x v="14"/>
    <x v="2"/>
    <m/>
    <m/>
    <m/>
    <m/>
    <n v="2359"/>
    <m/>
    <m/>
  </r>
  <r>
    <x v="6"/>
    <x v="0"/>
    <s v="No"/>
    <e v="#N/A"/>
    <m/>
    <n v="6"/>
    <m/>
    <m/>
    <e v="#N/A"/>
    <s v="152330"/>
    <x v="228"/>
    <x v="124"/>
    <x v="14"/>
    <x v="2"/>
    <m/>
    <m/>
    <m/>
    <m/>
    <n v="400"/>
    <m/>
    <m/>
  </r>
  <r>
    <x v="6"/>
    <x v="0"/>
    <s v="No"/>
    <e v="#N/A"/>
    <m/>
    <n v="6"/>
    <m/>
    <m/>
    <e v="#N/A"/>
    <s v="160220"/>
    <x v="229"/>
    <x v="128"/>
    <x v="15"/>
    <x v="2"/>
    <m/>
    <m/>
    <m/>
    <m/>
    <n v="2100.41"/>
    <m/>
    <m/>
  </r>
  <r>
    <x v="6"/>
    <x v="0"/>
    <s v="OK"/>
    <e v="#N/A"/>
    <m/>
    <n v="6"/>
    <m/>
    <m/>
    <s v="Yes"/>
    <s v="160230"/>
    <x v="230"/>
    <x v="129"/>
    <x v="15"/>
    <x v="2"/>
    <m/>
    <m/>
    <m/>
    <m/>
    <n v="12293"/>
    <m/>
    <m/>
  </r>
  <r>
    <x v="6"/>
    <x v="0"/>
    <s v="OK"/>
    <e v="#N/A"/>
    <m/>
    <n v="6"/>
    <m/>
    <m/>
    <e v="#N/A"/>
    <s v="160250"/>
    <x v="231"/>
    <x v="130"/>
    <x v="15"/>
    <x v="2"/>
    <m/>
    <m/>
    <m/>
    <m/>
    <n v="11120"/>
    <m/>
    <m/>
  </r>
  <r>
    <x v="6"/>
    <x v="0"/>
    <s v="OK"/>
    <e v="#N/A"/>
    <m/>
    <n v="6"/>
    <m/>
    <m/>
    <e v="#N/A"/>
    <s v="160270"/>
    <x v="232"/>
    <x v="131"/>
    <x v="15"/>
    <x v="2"/>
    <m/>
    <m/>
    <m/>
    <m/>
    <n v="4476"/>
    <m/>
    <m/>
  </r>
  <r>
    <x v="6"/>
    <x v="0"/>
    <s v="No"/>
    <e v="#N/A"/>
    <m/>
    <n v="6"/>
    <m/>
    <m/>
    <e v="#N/A"/>
    <s v="160290"/>
    <x v="233"/>
    <x v="132"/>
    <x v="15"/>
    <x v="2"/>
    <m/>
    <m/>
    <m/>
    <m/>
    <n v="900"/>
    <m/>
    <m/>
  </r>
  <r>
    <x v="6"/>
    <x v="0"/>
    <s v="No"/>
    <e v="#N/A"/>
    <m/>
    <n v="6"/>
    <m/>
    <m/>
    <e v="#N/A"/>
    <s v="160320"/>
    <x v="234"/>
    <x v="133"/>
    <x v="15"/>
    <x v="2"/>
    <m/>
    <m/>
    <m/>
    <m/>
    <n v="3480"/>
    <m/>
    <m/>
  </r>
  <r>
    <x v="6"/>
    <x v="0"/>
    <s v="No"/>
    <e v="#N/A"/>
    <m/>
    <n v="6"/>
    <m/>
    <m/>
    <e v="#N/A"/>
    <s v="160330"/>
    <x v="235"/>
    <x v="134"/>
    <x v="15"/>
    <x v="2"/>
    <m/>
    <m/>
    <m/>
    <m/>
    <n v="2000"/>
    <m/>
    <m/>
  </r>
  <r>
    <x v="6"/>
    <x v="0"/>
    <s v="OK"/>
    <e v="#N/A"/>
    <m/>
    <n v="6"/>
    <m/>
    <m/>
    <e v="#N/A"/>
    <s v="160380"/>
    <x v="236"/>
    <x v="135"/>
    <x v="15"/>
    <x v="2"/>
    <m/>
    <m/>
    <m/>
    <m/>
    <n v="0"/>
    <m/>
    <m/>
  </r>
  <r>
    <x v="6"/>
    <x v="0"/>
    <s v="No"/>
    <e v="#N/A"/>
    <m/>
    <n v="6"/>
    <m/>
    <m/>
    <e v="#N/A"/>
    <s v="161410"/>
    <x v="237"/>
    <x v="136"/>
    <x v="15"/>
    <x v="2"/>
    <m/>
    <m/>
    <m/>
    <m/>
    <n v="500"/>
    <m/>
    <m/>
  </r>
  <r>
    <x v="6"/>
    <x v="0"/>
    <s v="OK"/>
    <e v="#N/A"/>
    <m/>
    <n v="6"/>
    <m/>
    <m/>
    <e v="#N/A"/>
    <s v="161020"/>
    <x v="238"/>
    <x v="137"/>
    <x v="15"/>
    <x v="2"/>
    <m/>
    <m/>
    <m/>
    <m/>
    <n v="5489"/>
    <m/>
    <m/>
  </r>
  <r>
    <x v="6"/>
    <x v="0"/>
    <s v="No"/>
    <e v="#N/A"/>
    <m/>
    <n v="6"/>
    <m/>
    <m/>
    <e v="#N/A"/>
    <s v="161411"/>
    <x v="239"/>
    <x v="138"/>
    <x v="15"/>
    <x v="2"/>
    <m/>
    <m/>
    <m/>
    <m/>
    <n v="1500"/>
    <m/>
    <m/>
  </r>
  <r>
    <x v="6"/>
    <x v="0"/>
    <s v="OK"/>
    <e v="#N/A"/>
    <m/>
    <n v="6"/>
    <m/>
    <m/>
    <e v="#N/A"/>
    <s v="160280"/>
    <x v="240"/>
    <x v="139"/>
    <x v="15"/>
    <x v="2"/>
    <m/>
    <m/>
    <m/>
    <m/>
    <n v="5849.16"/>
    <m/>
    <m/>
  </r>
  <r>
    <x v="6"/>
    <x v="0"/>
    <s v="OK"/>
    <e v="#N/A"/>
    <m/>
    <n v="6"/>
    <m/>
    <m/>
    <e v="#N/A"/>
    <s v="162090"/>
    <x v="241"/>
    <x v="140"/>
    <x v="15"/>
    <x v="2"/>
    <m/>
    <m/>
    <m/>
    <m/>
    <n v="7465.75"/>
    <m/>
    <m/>
  </r>
  <r>
    <x v="6"/>
    <x v="0"/>
    <s v="No"/>
    <e v="#N/A"/>
    <m/>
    <n v="6"/>
    <m/>
    <m/>
    <e v="#N/A"/>
    <s v="160620"/>
    <x v="242"/>
    <x v="141"/>
    <x v="15"/>
    <x v="2"/>
    <m/>
    <m/>
    <m/>
    <m/>
    <n v="0"/>
    <m/>
    <m/>
  </r>
  <r>
    <x v="6"/>
    <x v="0"/>
    <s v="No"/>
    <s v="LLF"/>
    <m/>
    <n v="6"/>
    <m/>
    <m/>
    <s v="Yes"/>
    <s v="160780"/>
    <x v="243"/>
    <x v="142"/>
    <x v="15"/>
    <x v="2"/>
    <m/>
    <m/>
    <m/>
    <m/>
    <n v="4000"/>
    <m/>
    <m/>
  </r>
  <r>
    <x v="6"/>
    <x v="0"/>
    <s v="No"/>
    <e v="#N/A"/>
    <m/>
    <n v="6"/>
    <m/>
    <m/>
    <e v="#N/A"/>
    <s v="160310"/>
    <x v="244"/>
    <x v="141"/>
    <x v="15"/>
    <x v="2"/>
    <m/>
    <m/>
    <m/>
    <m/>
    <n v="250"/>
    <m/>
    <m/>
  </r>
  <r>
    <x v="6"/>
    <x v="0"/>
    <s v="No"/>
    <e v="#N/A"/>
    <m/>
    <n v="6"/>
    <m/>
    <m/>
    <e v="#N/A"/>
    <s v="161330"/>
    <x v="245"/>
    <x v="142"/>
    <x v="15"/>
    <x v="2"/>
    <m/>
    <m/>
    <m/>
    <m/>
    <n v="500"/>
    <m/>
    <m/>
  </r>
  <r>
    <x v="6"/>
    <x v="0"/>
    <s v="No"/>
    <e v="#N/A"/>
    <m/>
    <n v="6"/>
    <m/>
    <m/>
    <e v="#N/A"/>
    <s v="160900"/>
    <x v="246"/>
    <x v="141"/>
    <x v="15"/>
    <x v="2"/>
    <m/>
    <m/>
    <m/>
    <m/>
    <n v="1000"/>
    <m/>
    <m/>
  </r>
  <r>
    <x v="6"/>
    <x v="0"/>
    <s v="No"/>
    <e v="#N/A"/>
    <m/>
    <n v="6"/>
    <m/>
    <m/>
    <e v="#N/A"/>
    <s v="161350"/>
    <x v="247"/>
    <x v="141"/>
    <x v="15"/>
    <x v="2"/>
    <m/>
    <m/>
    <m/>
    <m/>
    <n v="500"/>
    <m/>
    <m/>
  </r>
  <r>
    <x v="6"/>
    <x v="0"/>
    <s v="No"/>
    <e v="#N/A"/>
    <m/>
    <n v="6"/>
    <m/>
    <m/>
    <e v="#N/A"/>
    <s v="162920"/>
    <x v="248"/>
    <x v="141"/>
    <x v="15"/>
    <x v="2"/>
    <m/>
    <m/>
    <m/>
    <m/>
    <n v="0"/>
    <m/>
    <m/>
  </r>
  <r>
    <x v="6"/>
    <x v="0"/>
    <s v="OK"/>
    <e v="#N/A"/>
    <m/>
    <n v="6"/>
    <m/>
    <m/>
    <e v="#N/A"/>
    <s v="161770"/>
    <x v="250"/>
    <x v="144"/>
    <x v="15"/>
    <x v="2"/>
    <m/>
    <m/>
    <m/>
    <m/>
    <n v="2279.75"/>
    <m/>
    <m/>
  </r>
  <r>
    <x v="6"/>
    <x v="0"/>
    <s v="OK"/>
    <s v="LLF"/>
    <m/>
    <n v="6"/>
    <m/>
    <m/>
    <e v="#N/A"/>
    <s v="162960"/>
    <x v="251"/>
    <x v="145"/>
    <x v="15"/>
    <x v="2"/>
    <m/>
    <m/>
    <m/>
    <m/>
    <n v="13281"/>
    <m/>
    <m/>
  </r>
  <r>
    <x v="6"/>
    <x v="0"/>
    <s v="OK"/>
    <e v="#N/A"/>
    <m/>
    <n v="6"/>
    <m/>
    <m/>
    <e v="#N/A"/>
    <s v="170390"/>
    <x v="252"/>
    <x v="146"/>
    <x v="17"/>
    <x v="2"/>
    <m/>
    <m/>
    <m/>
    <m/>
    <n v="6497"/>
    <m/>
    <m/>
  </r>
  <r>
    <x v="6"/>
    <x v="0"/>
    <s v="OK"/>
    <e v="#N/A"/>
    <m/>
    <n v="6"/>
    <m/>
    <m/>
    <e v="#N/A"/>
    <s v="170450"/>
    <x v="253"/>
    <x v="147"/>
    <x v="17"/>
    <x v="2"/>
    <m/>
    <m/>
    <m/>
    <m/>
    <n v="1200"/>
    <m/>
    <m/>
  </r>
  <r>
    <x v="6"/>
    <x v="0"/>
    <s v="No"/>
    <e v="#N/A"/>
    <m/>
    <n v="6"/>
    <m/>
    <m/>
    <e v="#N/A"/>
    <s v="172520"/>
    <x v="254"/>
    <x v="147"/>
    <x v="17"/>
    <x v="2"/>
    <m/>
    <m/>
    <m/>
    <m/>
    <n v="0"/>
    <m/>
    <m/>
  </r>
  <r>
    <x v="6"/>
    <x v="0"/>
    <s v="No"/>
    <e v="#N/A"/>
    <m/>
    <n v="6"/>
    <m/>
    <m/>
    <e v="#N/A"/>
    <s v="170600"/>
    <x v="255"/>
    <x v="148"/>
    <x v="17"/>
    <x v="2"/>
    <m/>
    <m/>
    <m/>
    <m/>
    <n v="0"/>
    <m/>
    <m/>
  </r>
  <r>
    <x v="6"/>
    <x v="0"/>
    <s v="OK"/>
    <e v="#N/A"/>
    <m/>
    <n v="6"/>
    <m/>
    <m/>
    <e v="#N/A"/>
    <s v="171950"/>
    <x v="256"/>
    <x v="148"/>
    <x v="17"/>
    <x v="2"/>
    <m/>
    <m/>
    <m/>
    <m/>
    <n v="549"/>
    <m/>
    <m/>
  </r>
  <r>
    <x v="6"/>
    <x v="0"/>
    <s v="OK"/>
    <e v="#N/A"/>
    <m/>
    <n v="6"/>
    <m/>
    <m/>
    <e v="#N/A"/>
    <s v="171910"/>
    <x v="257"/>
    <x v="148"/>
    <x v="17"/>
    <x v="2"/>
    <m/>
    <m/>
    <m/>
    <m/>
    <n v="5470.75"/>
    <m/>
    <m/>
  </r>
  <r>
    <x v="6"/>
    <x v="0"/>
    <s v="OK"/>
    <e v="#N/A"/>
    <m/>
    <n v="6"/>
    <m/>
    <m/>
    <e v="#N/A"/>
    <s v="170712"/>
    <x v="258"/>
    <x v="149"/>
    <x v="17"/>
    <x v="2"/>
    <m/>
    <m/>
    <m/>
    <m/>
    <n v="250"/>
    <m/>
    <m/>
  </r>
  <r>
    <x v="6"/>
    <x v="0"/>
    <s v="No"/>
    <e v="#N/A"/>
    <m/>
    <n v="6"/>
    <m/>
    <m/>
    <e v="#N/A"/>
    <s v="172030"/>
    <x v="259"/>
    <x v="149"/>
    <x v="17"/>
    <x v="2"/>
    <m/>
    <m/>
    <m/>
    <m/>
    <n v="0"/>
    <m/>
    <m/>
  </r>
  <r>
    <x v="6"/>
    <x v="0"/>
    <s v="OK"/>
    <e v="#N/A"/>
    <m/>
    <n v="6"/>
    <m/>
    <m/>
    <e v="#N/A"/>
    <s v="172510"/>
    <x v="260"/>
    <x v="149"/>
    <x v="17"/>
    <x v="2"/>
    <m/>
    <m/>
    <m/>
    <m/>
    <n v="2750"/>
    <m/>
    <m/>
  </r>
  <r>
    <x v="6"/>
    <x v="0"/>
    <s v="OK"/>
    <e v="#N/A"/>
    <m/>
    <n v="6"/>
    <m/>
    <m/>
    <e v="#N/A"/>
    <s v="170760"/>
    <x v="261"/>
    <x v="150"/>
    <x v="17"/>
    <x v="2"/>
    <m/>
    <m/>
    <m/>
    <m/>
    <n v="500"/>
    <m/>
    <m/>
  </r>
  <r>
    <x v="6"/>
    <x v="0"/>
    <s v="OK"/>
    <e v="#N/A"/>
    <m/>
    <n v="6"/>
    <m/>
    <m/>
    <e v="#N/A"/>
    <s v="172910"/>
    <x v="262"/>
    <x v="150"/>
    <x v="17"/>
    <x v="2"/>
    <m/>
    <m/>
    <m/>
    <m/>
    <n v="2500"/>
    <m/>
    <m/>
  </r>
  <r>
    <x v="6"/>
    <x v="0"/>
    <s v="No"/>
    <e v="#N/A"/>
    <m/>
    <n v="6"/>
    <m/>
    <m/>
    <e v="#N/A"/>
    <s v="171840"/>
    <x v="263"/>
    <x v="150"/>
    <x v="17"/>
    <x v="2"/>
    <m/>
    <m/>
    <m/>
    <m/>
    <n v="800"/>
    <m/>
    <m/>
  </r>
  <r>
    <x v="6"/>
    <x v="0"/>
    <s v="No"/>
    <e v="#N/A"/>
    <m/>
    <n v="6"/>
    <m/>
    <m/>
    <e v="#N/A"/>
    <s v="170840"/>
    <x v="264"/>
    <x v="151"/>
    <x v="17"/>
    <x v="2"/>
    <m/>
    <m/>
    <m/>
    <m/>
    <n v="500"/>
    <m/>
    <m/>
  </r>
  <r>
    <x v="6"/>
    <x v="0"/>
    <s v="No"/>
    <e v="#N/A"/>
    <m/>
    <n v="6"/>
    <m/>
    <m/>
    <e v="#N/A"/>
    <s v="172980"/>
    <x v="265"/>
    <x v="151"/>
    <x v="17"/>
    <x v="2"/>
    <m/>
    <m/>
    <m/>
    <m/>
    <n v="200"/>
    <m/>
    <m/>
  </r>
  <r>
    <x v="6"/>
    <x v="0"/>
    <s v="No"/>
    <e v="#N/A"/>
    <m/>
    <n v="6"/>
    <m/>
    <m/>
    <e v="#N/A"/>
    <s v="170940"/>
    <x v="266"/>
    <x v="151"/>
    <x v="17"/>
    <x v="2"/>
    <m/>
    <m/>
    <m/>
    <m/>
    <n v="100"/>
    <m/>
    <m/>
  </r>
  <r>
    <x v="6"/>
    <x v="0"/>
    <s v="OK"/>
    <s v="LLF"/>
    <m/>
    <n v="6"/>
    <m/>
    <m/>
    <e v="#N/A"/>
    <s v="170880"/>
    <x v="267"/>
    <x v="152"/>
    <x v="17"/>
    <x v="2"/>
    <m/>
    <m/>
    <m/>
    <m/>
    <n v="6600"/>
    <m/>
    <m/>
  </r>
  <r>
    <x v="6"/>
    <x v="0"/>
    <s v="OK"/>
    <e v="#N/A"/>
    <m/>
    <n v="6"/>
    <m/>
    <m/>
    <e v="#N/A"/>
    <s v="171041"/>
    <x v="268"/>
    <x v="147"/>
    <x v="17"/>
    <x v="2"/>
    <m/>
    <m/>
    <m/>
    <m/>
    <n v="1645"/>
    <m/>
    <m/>
  </r>
  <r>
    <x v="6"/>
    <x v="0"/>
    <s v="OK"/>
    <e v="#N/A"/>
    <m/>
    <n v="6"/>
    <m/>
    <m/>
    <e v="#N/A"/>
    <s v="172140"/>
    <x v="269"/>
    <x v="147"/>
    <x v="17"/>
    <x v="2"/>
    <m/>
    <m/>
    <m/>
    <m/>
    <n v="1088"/>
    <m/>
    <m/>
  </r>
  <r>
    <x v="6"/>
    <x v="0"/>
    <s v="No"/>
    <e v="#N/A"/>
    <m/>
    <n v="6"/>
    <m/>
    <m/>
    <e v="#N/A"/>
    <s v="172290"/>
    <x v="270"/>
    <x v="153"/>
    <x v="17"/>
    <x v="2"/>
    <m/>
    <m/>
    <m/>
    <m/>
    <n v="0"/>
    <m/>
    <m/>
  </r>
  <r>
    <x v="6"/>
    <x v="0"/>
    <s v="OK"/>
    <e v="#N/A"/>
    <m/>
    <n v="6"/>
    <m/>
    <m/>
    <e v="#N/A"/>
    <s v="180400"/>
    <x v="271"/>
    <x v="154"/>
    <x v="18"/>
    <x v="2"/>
    <m/>
    <m/>
    <m/>
    <m/>
    <n v="310"/>
    <m/>
    <m/>
  </r>
  <r>
    <x v="6"/>
    <x v="0"/>
    <s v="OK"/>
    <e v="#N/A"/>
    <m/>
    <n v="6"/>
    <m/>
    <m/>
    <e v="#N/A"/>
    <s v="181310"/>
    <x v="277"/>
    <x v="154"/>
    <x v="18"/>
    <x v="2"/>
    <m/>
    <m/>
    <m/>
    <m/>
    <n v="0"/>
    <m/>
    <m/>
  </r>
  <r>
    <x v="6"/>
    <x v="0"/>
    <s v="No"/>
    <e v="#N/A"/>
    <m/>
    <n v="6"/>
    <m/>
    <m/>
    <e v="#N/A"/>
    <s v="181530"/>
    <x v="280"/>
    <x v="154"/>
    <x v="18"/>
    <x v="2"/>
    <m/>
    <m/>
    <m/>
    <m/>
    <n v="5000"/>
    <m/>
    <m/>
  </r>
  <r>
    <x v="6"/>
    <x v="0"/>
    <s v="OK"/>
    <e v="#N/A"/>
    <m/>
    <n v="6"/>
    <m/>
    <m/>
    <e v="#N/A"/>
    <s v="181535"/>
    <x v="281"/>
    <x v="154"/>
    <x v="18"/>
    <x v="2"/>
    <m/>
    <m/>
    <m/>
    <m/>
    <n v="0"/>
    <m/>
    <m/>
  </r>
  <r>
    <x v="6"/>
    <x v="0"/>
    <s v="No"/>
    <e v="#N/A"/>
    <m/>
    <n v="6"/>
    <m/>
    <m/>
    <e v="#N/A"/>
    <s v="181540"/>
    <x v="282"/>
    <x v="154"/>
    <x v="18"/>
    <x v="2"/>
    <m/>
    <m/>
    <m/>
    <m/>
    <n v="1750"/>
    <m/>
    <m/>
  </r>
  <r>
    <x v="6"/>
    <x v="0"/>
    <s v="No"/>
    <e v="#N/A"/>
    <m/>
    <n v="6"/>
    <m/>
    <m/>
    <e v="#N/A"/>
    <s v="180640"/>
    <x v="272"/>
    <x v="155"/>
    <x v="18"/>
    <x v="2"/>
    <m/>
    <m/>
    <m/>
    <m/>
    <n v="0"/>
    <m/>
    <m/>
  </r>
  <r>
    <x v="6"/>
    <x v="0"/>
    <s v="No"/>
    <e v="#N/A"/>
    <m/>
    <n v="6"/>
    <m/>
    <m/>
    <e v="#N/A"/>
    <s v="182590"/>
    <x v="286"/>
    <x v="155"/>
    <x v="18"/>
    <x v="2"/>
    <m/>
    <m/>
    <m/>
    <m/>
    <n v="1841"/>
    <m/>
    <m/>
  </r>
  <r>
    <x v="6"/>
    <x v="0"/>
    <s v="OK"/>
    <e v="#N/A"/>
    <m/>
    <n v="6"/>
    <m/>
    <m/>
    <e v="#N/A"/>
    <s v="180830"/>
    <x v="273"/>
    <x v="156"/>
    <x v="18"/>
    <x v="2"/>
    <m/>
    <m/>
    <m/>
    <m/>
    <n v="12489.5"/>
    <m/>
    <m/>
  </r>
  <r>
    <x v="6"/>
    <x v="0"/>
    <s v="OK"/>
    <e v="#N/A"/>
    <m/>
    <n v="6"/>
    <m/>
    <m/>
    <e v="#N/A"/>
    <s v="180870"/>
    <x v="274"/>
    <x v="157"/>
    <x v="18"/>
    <x v="2"/>
    <m/>
    <m/>
    <m/>
    <m/>
    <n v="5523"/>
    <m/>
    <m/>
  </r>
  <r>
    <x v="6"/>
    <x v="0"/>
    <s v="No"/>
    <e v="#N/A"/>
    <m/>
    <n v="6"/>
    <m/>
    <m/>
    <e v="#N/A"/>
    <s v="181160"/>
    <x v="276"/>
    <x v="154"/>
    <x v="18"/>
    <x v="2"/>
    <m/>
    <m/>
    <m/>
    <m/>
    <n v="0"/>
    <m/>
    <m/>
  </r>
  <r>
    <x v="6"/>
    <x v="0"/>
    <s v="No"/>
    <e v="#N/A"/>
    <m/>
    <n v="6"/>
    <m/>
    <m/>
    <e v="#N/A"/>
    <s v="181360"/>
    <x v="278"/>
    <x v="158"/>
    <x v="18"/>
    <x v="2"/>
    <m/>
    <m/>
    <m/>
    <m/>
    <n v="1700"/>
    <m/>
    <m/>
  </r>
  <r>
    <x v="6"/>
    <x v="0"/>
    <s v="OK"/>
    <e v="#N/A"/>
    <m/>
    <n v="6"/>
    <m/>
    <m/>
    <e v="#N/A"/>
    <s v="181420"/>
    <x v="279"/>
    <x v="159"/>
    <x v="18"/>
    <x v="2"/>
    <m/>
    <m/>
    <m/>
    <m/>
    <n v="2066.2800000000002"/>
    <m/>
    <m/>
  </r>
  <r>
    <x v="6"/>
    <x v="0"/>
    <s v="OK"/>
    <e v="#N/A"/>
    <m/>
    <n v="6"/>
    <m/>
    <m/>
    <e v="#N/A"/>
    <s v="182490"/>
    <x v="284"/>
    <x v="159"/>
    <x v="18"/>
    <x v="2"/>
    <m/>
    <m/>
    <m/>
    <m/>
    <n v="1848"/>
    <m/>
    <m/>
  </r>
  <r>
    <x v="6"/>
    <x v="0"/>
    <s v="OK"/>
    <e v="#N/A"/>
    <m/>
    <n v="6"/>
    <m/>
    <m/>
    <e v="#N/A"/>
    <s v="182861"/>
    <x v="288"/>
    <x v="159"/>
    <x v="18"/>
    <x v="2"/>
    <m/>
    <m/>
    <m/>
    <m/>
    <n v="1839"/>
    <m/>
    <m/>
  </r>
  <r>
    <x v="6"/>
    <x v="0"/>
    <s v="No"/>
    <e v="#N/A"/>
    <m/>
    <n v="6"/>
    <m/>
    <m/>
    <e v="#N/A"/>
    <s v="182390"/>
    <x v="283"/>
    <x v="160"/>
    <x v="18"/>
    <x v="2"/>
    <m/>
    <m/>
    <m/>
    <m/>
    <n v="600"/>
    <m/>
    <m/>
  </r>
  <r>
    <x v="6"/>
    <x v="0"/>
    <s v="No"/>
    <e v="#N/A"/>
    <m/>
    <n v="6"/>
    <m/>
    <m/>
    <e v="#N/A"/>
    <s v="182571"/>
    <x v="285"/>
    <x v="160"/>
    <x v="18"/>
    <x v="2"/>
    <m/>
    <m/>
    <m/>
    <m/>
    <n v="937"/>
    <m/>
    <m/>
  </r>
  <r>
    <x v="6"/>
    <x v="0"/>
    <s v="OK"/>
    <e v="#N/A"/>
    <m/>
    <n v="6"/>
    <m/>
    <m/>
    <e v="#N/A"/>
    <s v="182610"/>
    <x v="287"/>
    <x v="160"/>
    <x v="18"/>
    <x v="2"/>
    <m/>
    <m/>
    <m/>
    <m/>
    <n v="400"/>
    <m/>
    <m/>
  </r>
  <r>
    <x v="6"/>
    <x v="0"/>
    <s v="No"/>
    <s v="LLF"/>
    <m/>
    <n v="6"/>
    <m/>
    <m/>
    <e v="#N/A"/>
    <s v="202461"/>
    <x v="289"/>
    <x v="161"/>
    <x v="19"/>
    <x v="2"/>
    <m/>
    <m/>
    <m/>
    <m/>
    <n v="-1359"/>
    <m/>
    <m/>
  </r>
  <r>
    <x v="6"/>
    <x v="0"/>
    <s v="No"/>
    <e v="#N/A"/>
    <m/>
    <n v="6"/>
    <m/>
    <m/>
    <e v="#N/A"/>
    <s v="200590"/>
    <x v="290"/>
    <x v="162"/>
    <x v="19"/>
    <x v="2"/>
    <m/>
    <m/>
    <m/>
    <m/>
    <n v="1000"/>
    <m/>
    <m/>
  </r>
  <r>
    <x v="6"/>
    <x v="0"/>
    <s v="OK"/>
    <e v="#N/A"/>
    <m/>
    <n v="6"/>
    <m/>
    <m/>
    <e v="#N/A"/>
    <s v="202950"/>
    <x v="291"/>
    <x v="163"/>
    <x v="19"/>
    <x v="2"/>
    <m/>
    <m/>
    <m/>
    <m/>
    <n v="0"/>
    <m/>
    <m/>
  </r>
  <r>
    <x v="6"/>
    <x v="0"/>
    <s v="OK"/>
    <e v="#N/A"/>
    <m/>
    <n v="6"/>
    <m/>
    <m/>
    <e v="#N/A"/>
    <s v="200941"/>
    <x v="292"/>
    <x v="164"/>
    <x v="19"/>
    <x v="2"/>
    <m/>
    <m/>
    <m/>
    <m/>
    <n v="0"/>
    <m/>
    <m/>
  </r>
  <r>
    <x v="6"/>
    <x v="0"/>
    <s v="No"/>
    <e v="#N/A"/>
    <m/>
    <n v="6"/>
    <m/>
    <m/>
    <s v="Yes"/>
    <s v="201510"/>
    <x v="293"/>
    <x v="165"/>
    <x v="19"/>
    <x v="2"/>
    <m/>
    <m/>
    <m/>
    <m/>
    <n v="3000"/>
    <m/>
    <m/>
  </r>
  <r>
    <x v="6"/>
    <x v="0"/>
    <s v="No"/>
    <e v="#N/A"/>
    <m/>
    <n v="6"/>
    <m/>
    <m/>
    <e v="#N/A"/>
    <s v="201702"/>
    <x v="294"/>
    <x v="166"/>
    <x v="19"/>
    <x v="2"/>
    <m/>
    <m/>
    <m/>
    <m/>
    <n v="4100"/>
    <m/>
    <m/>
  </r>
  <r>
    <x v="6"/>
    <x v="0"/>
    <s v="OK"/>
    <e v="#N/A"/>
    <m/>
    <n v="6"/>
    <m/>
    <m/>
    <e v="#N/A"/>
    <s v="201680"/>
    <x v="295"/>
    <x v="167"/>
    <x v="19"/>
    <x v="2"/>
    <m/>
    <m/>
    <m/>
    <m/>
    <n v="2250"/>
    <m/>
    <m/>
  </r>
  <r>
    <x v="6"/>
    <x v="0"/>
    <s v="OK"/>
    <s v="LLF"/>
    <m/>
    <n v="6"/>
    <m/>
    <m/>
    <e v="#N/A"/>
    <s v="201712"/>
    <x v="296"/>
    <x v="168"/>
    <x v="19"/>
    <x v="2"/>
    <m/>
    <m/>
    <m/>
    <m/>
    <n v="3841"/>
    <m/>
    <m/>
  </r>
  <r>
    <x v="6"/>
    <x v="0"/>
    <s v="No"/>
    <e v="#N/A"/>
    <m/>
    <n v="6"/>
    <m/>
    <m/>
    <e v="#N/A"/>
    <s v="201700"/>
    <x v="297"/>
    <x v="169"/>
    <x v="19"/>
    <x v="2"/>
    <m/>
    <m/>
    <m/>
    <m/>
    <n v="0"/>
    <m/>
    <m/>
  </r>
  <r>
    <x v="6"/>
    <x v="0"/>
    <s v="No"/>
    <e v="#N/A"/>
    <m/>
    <n v="6"/>
    <m/>
    <m/>
    <e v="#N/A"/>
    <s v="201701"/>
    <x v="298"/>
    <x v="170"/>
    <x v="19"/>
    <x v="2"/>
    <m/>
    <m/>
    <m/>
    <m/>
    <n v="1500"/>
    <m/>
    <m/>
  </r>
  <r>
    <x v="6"/>
    <x v="0"/>
    <s v="No"/>
    <s v="LLF"/>
    <m/>
    <n v="6"/>
    <m/>
    <m/>
    <e v="#N/A"/>
    <s v="201711"/>
    <x v="300"/>
    <x v="171"/>
    <x v="19"/>
    <x v="2"/>
    <m/>
    <m/>
    <m/>
    <m/>
    <n v="4707"/>
    <m/>
    <m/>
  </r>
  <r>
    <x v="6"/>
    <x v="0"/>
    <s v="OK"/>
    <e v="#N/A"/>
    <m/>
    <n v="6"/>
    <m/>
    <m/>
    <e v="#N/A"/>
    <s v="201713"/>
    <x v="301"/>
    <x v="172"/>
    <x v="19"/>
    <x v="2"/>
    <m/>
    <m/>
    <m/>
    <m/>
    <n v="10812.75"/>
    <m/>
    <m/>
  </r>
  <r>
    <x v="6"/>
    <x v="0"/>
    <s v="No"/>
    <e v="#N/A"/>
    <m/>
    <n v="6"/>
    <m/>
    <m/>
    <e v="#N/A"/>
    <s v="201730"/>
    <x v="303"/>
    <x v="173"/>
    <x v="19"/>
    <x v="2"/>
    <m/>
    <m/>
    <m/>
    <m/>
    <n v="1250"/>
    <m/>
    <m/>
  </r>
  <r>
    <x v="6"/>
    <x v="0"/>
    <s v="No"/>
    <e v="#N/A"/>
    <m/>
    <n v="6"/>
    <m/>
    <m/>
    <e v="#N/A"/>
    <s v="201740"/>
    <x v="304"/>
    <x v="174"/>
    <x v="19"/>
    <x v="2"/>
    <m/>
    <m/>
    <m/>
    <m/>
    <n v="0"/>
    <m/>
    <m/>
  </r>
  <r>
    <x v="6"/>
    <x v="0"/>
    <s v="No"/>
    <e v="#N/A"/>
    <m/>
    <n v="6"/>
    <m/>
    <m/>
    <e v="#N/A"/>
    <s v="201690"/>
    <x v="305"/>
    <x v="175"/>
    <x v="19"/>
    <x v="2"/>
    <m/>
    <m/>
    <m/>
    <m/>
    <n v="500"/>
    <m/>
    <m/>
  </r>
  <r>
    <x v="6"/>
    <x v="0"/>
    <s v="OK"/>
    <e v="#N/A"/>
    <m/>
    <n v="6"/>
    <m/>
    <m/>
    <e v="#N/A"/>
    <s v="202460"/>
    <x v="306"/>
    <x v="176"/>
    <x v="19"/>
    <x v="2"/>
    <m/>
    <m/>
    <m/>
    <m/>
    <n v="0"/>
    <m/>
    <m/>
  </r>
  <r>
    <x v="6"/>
    <x v="0"/>
    <s v="No"/>
    <e v="#N/A"/>
    <m/>
    <n v="6"/>
    <m/>
    <m/>
    <e v="#N/A"/>
    <s v="202480"/>
    <x v="307"/>
    <x v="177"/>
    <x v="19"/>
    <x v="2"/>
    <m/>
    <m/>
    <m/>
    <m/>
    <n v="3500"/>
    <m/>
    <m/>
  </r>
  <r>
    <x v="6"/>
    <x v="0"/>
    <s v="No"/>
    <e v="#N/A"/>
    <m/>
    <n v="6"/>
    <m/>
    <m/>
    <e v="#N/A"/>
    <s v="202491"/>
    <x v="308"/>
    <x v="178"/>
    <x v="19"/>
    <x v="2"/>
    <m/>
    <m/>
    <m/>
    <m/>
    <n v="750"/>
    <m/>
    <m/>
  </r>
  <r>
    <x v="6"/>
    <x v="0"/>
    <s v="No"/>
    <s v="LLF"/>
    <m/>
    <n v="6"/>
    <m/>
    <m/>
    <e v="#N/A"/>
    <s v="210440"/>
    <x v="309"/>
    <x v="179"/>
    <x v="20"/>
    <x v="2"/>
    <m/>
    <m/>
    <m/>
    <m/>
    <n v="6722.5"/>
    <m/>
    <m/>
  </r>
  <r>
    <x v="6"/>
    <x v="0"/>
    <s v="OK"/>
    <s v="LLF"/>
    <m/>
    <n v="6"/>
    <m/>
    <m/>
    <s v="Yes"/>
    <s v="212130"/>
    <x v="310"/>
    <x v="179"/>
    <x v="20"/>
    <x v="2"/>
    <m/>
    <m/>
    <m/>
    <m/>
    <n v="4348"/>
    <m/>
    <m/>
  </r>
  <r>
    <x v="6"/>
    <x v="0"/>
    <s v="No"/>
    <e v="#N/A"/>
    <m/>
    <n v="6"/>
    <m/>
    <m/>
    <e v="#N/A"/>
    <s v="210460"/>
    <x v="311"/>
    <x v="180"/>
    <x v="20"/>
    <x v="2"/>
    <m/>
    <m/>
    <m/>
    <m/>
    <n v="770.75"/>
    <m/>
    <m/>
  </r>
  <r>
    <x v="6"/>
    <x v="0"/>
    <s v="No"/>
    <e v="#N/A"/>
    <m/>
    <n v="6"/>
    <m/>
    <m/>
    <e v="#N/A"/>
    <s v="211430"/>
    <x v="312"/>
    <x v="180"/>
    <x v="20"/>
    <x v="2"/>
    <m/>
    <m/>
    <m/>
    <m/>
    <n v="100"/>
    <m/>
    <m/>
  </r>
  <r>
    <x v="6"/>
    <x v="0"/>
    <s v="OK"/>
    <e v="#N/A"/>
    <m/>
    <n v="6"/>
    <m/>
    <m/>
    <e v="#N/A"/>
    <s v="210630"/>
    <x v="313"/>
    <x v="181"/>
    <x v="20"/>
    <x v="2"/>
    <m/>
    <m/>
    <m/>
    <m/>
    <n v="1922"/>
    <m/>
    <m/>
  </r>
  <r>
    <x v="6"/>
    <x v="0"/>
    <s v="No"/>
    <e v="#N/A"/>
    <m/>
    <n v="6"/>
    <m/>
    <m/>
    <e v="#N/A"/>
    <s v="211120"/>
    <x v="314"/>
    <x v="181"/>
    <x v="20"/>
    <x v="2"/>
    <m/>
    <m/>
    <m/>
    <m/>
    <n v="500"/>
    <m/>
    <m/>
  </r>
  <r>
    <x v="6"/>
    <x v="0"/>
    <s v="No"/>
    <e v="#N/A"/>
    <m/>
    <n v="6"/>
    <m/>
    <m/>
    <e v="#N/A"/>
    <s v="210730"/>
    <x v="315"/>
    <x v="182"/>
    <x v="20"/>
    <x v="2"/>
    <m/>
    <m/>
    <m/>
    <m/>
    <n v="0"/>
    <m/>
    <m/>
  </r>
  <r>
    <x v="6"/>
    <x v="0"/>
    <s v="No"/>
    <e v="#N/A"/>
    <m/>
    <n v="6"/>
    <m/>
    <m/>
    <e v="#N/A"/>
    <s v="212070"/>
    <x v="316"/>
    <x v="182"/>
    <x v="20"/>
    <x v="2"/>
    <m/>
    <m/>
    <m/>
    <m/>
    <n v="0"/>
    <m/>
    <m/>
  </r>
  <r>
    <x v="6"/>
    <x v="0"/>
    <s v="No"/>
    <e v="#N/A"/>
    <m/>
    <n v="6"/>
    <m/>
    <m/>
    <e v="#N/A"/>
    <s v="212890"/>
    <x v="317"/>
    <x v="182"/>
    <x v="20"/>
    <x v="2"/>
    <m/>
    <m/>
    <m/>
    <m/>
    <n v="100"/>
    <m/>
    <m/>
  </r>
  <r>
    <x v="6"/>
    <x v="0"/>
    <s v="OK"/>
    <e v="#N/A"/>
    <m/>
    <n v="6"/>
    <m/>
    <m/>
    <e v="#N/A"/>
    <s v="210950"/>
    <x v="318"/>
    <x v="183"/>
    <x v="20"/>
    <x v="2"/>
    <m/>
    <m/>
    <m/>
    <m/>
    <n v="0"/>
    <m/>
    <m/>
  </r>
  <r>
    <x v="6"/>
    <x v="0"/>
    <s v="OK"/>
    <e v="#N/A"/>
    <m/>
    <n v="6"/>
    <m/>
    <m/>
    <e v="#N/A"/>
    <s v="212320"/>
    <x v="319"/>
    <x v="183"/>
    <x v="20"/>
    <x v="2"/>
    <m/>
    <m/>
    <m/>
    <m/>
    <n v="4000"/>
    <m/>
    <m/>
  </r>
  <r>
    <x v="6"/>
    <x v="0"/>
    <s v="OK"/>
    <e v="#N/A"/>
    <m/>
    <n v="6"/>
    <m/>
    <m/>
    <e v="#N/A"/>
    <s v="212361"/>
    <x v="320"/>
    <x v="183"/>
    <x v="20"/>
    <x v="2"/>
    <m/>
    <m/>
    <m/>
    <m/>
    <n v="420"/>
    <m/>
    <m/>
  </r>
  <r>
    <x v="6"/>
    <x v="0"/>
    <s v="No"/>
    <e v="#N/A"/>
    <m/>
    <n v="6"/>
    <m/>
    <m/>
    <e v="#N/A"/>
    <s v="211830"/>
    <x v="321"/>
    <x v="184"/>
    <x v="20"/>
    <x v="2"/>
    <m/>
    <m/>
    <m/>
    <m/>
    <n v="500"/>
    <m/>
    <m/>
  </r>
  <r>
    <x v="6"/>
    <x v="0"/>
    <s v="No"/>
    <e v="#N/A"/>
    <m/>
    <n v="6"/>
    <m/>
    <m/>
    <e v="#N/A"/>
    <s v="212570"/>
    <x v="322"/>
    <x v="184"/>
    <x v="20"/>
    <x v="2"/>
    <m/>
    <m/>
    <m/>
    <m/>
    <n v="0.01"/>
    <m/>
    <m/>
  </r>
  <r>
    <x v="6"/>
    <x v="0"/>
    <s v="OK"/>
    <e v="#N/A"/>
    <m/>
    <n v="6"/>
    <m/>
    <m/>
    <e v="#N/A"/>
    <s v="211930"/>
    <x v="323"/>
    <x v="181"/>
    <x v="20"/>
    <x v="2"/>
    <m/>
    <m/>
    <m/>
    <m/>
    <n v="2000"/>
    <m/>
    <m/>
  </r>
  <r>
    <x v="6"/>
    <x v="0"/>
    <s v="OK"/>
    <e v="#N/A"/>
    <m/>
    <n v="6"/>
    <m/>
    <m/>
    <e v="#N/A"/>
    <s v="211970"/>
    <x v="324"/>
    <x v="184"/>
    <x v="20"/>
    <x v="2"/>
    <m/>
    <m/>
    <m/>
    <m/>
    <n v="1558.75"/>
    <m/>
    <m/>
  </r>
  <r>
    <x v="6"/>
    <x v="0"/>
    <s v="No"/>
    <e v="#N/A"/>
    <m/>
    <n v="6"/>
    <m/>
    <m/>
    <e v="#N/A"/>
    <s v="212000"/>
    <x v="325"/>
    <x v="181"/>
    <x v="20"/>
    <x v="2"/>
    <m/>
    <m/>
    <m/>
    <m/>
    <n v="3000"/>
    <m/>
    <m/>
  </r>
  <r>
    <x v="6"/>
    <x v="0"/>
    <s v="No"/>
    <e v="#N/A"/>
    <m/>
    <n v="6"/>
    <m/>
    <m/>
    <e v="#N/A"/>
    <s v="213000"/>
    <x v="326"/>
    <x v="181"/>
    <x v="20"/>
    <x v="2"/>
    <m/>
    <m/>
    <m/>
    <m/>
    <n v="0"/>
    <m/>
    <m/>
  </r>
  <r>
    <x v="6"/>
    <x v="0"/>
    <s v="No"/>
    <e v="#N/A"/>
    <m/>
    <n v="6"/>
    <m/>
    <m/>
    <e v="#N/A"/>
    <s v="212450"/>
    <x v="327"/>
    <x v="181"/>
    <x v="20"/>
    <x v="2"/>
    <m/>
    <m/>
    <m/>
    <m/>
    <n v="800"/>
    <m/>
    <m/>
  </r>
  <r>
    <x v="6"/>
    <x v="0"/>
    <s v="No"/>
    <e v="#N/A"/>
    <m/>
    <n v="6"/>
    <m/>
    <m/>
    <e v="#N/A"/>
    <s v="212630"/>
    <x v="328"/>
    <x v="181"/>
    <x v="20"/>
    <x v="2"/>
    <m/>
    <m/>
    <m/>
    <m/>
    <n v="0"/>
    <m/>
    <m/>
  </r>
  <r>
    <x v="6"/>
    <x v="0"/>
    <s v="No"/>
    <e v="#N/A"/>
    <m/>
    <n v="6"/>
    <m/>
    <m/>
    <e v="#N/A"/>
    <s v="213020"/>
    <x v="329"/>
    <x v="185"/>
    <x v="20"/>
    <x v="2"/>
    <m/>
    <m/>
    <m/>
    <m/>
    <n v="2000"/>
    <m/>
    <m/>
  </r>
  <r>
    <x v="6"/>
    <x v="0"/>
    <s v="No"/>
    <e v="#N/A"/>
    <m/>
    <n v="6"/>
    <m/>
    <m/>
    <e v="#N/A"/>
    <s v="210540"/>
    <x v="330"/>
    <x v="186"/>
    <x v="20"/>
    <x v="2"/>
    <m/>
    <m/>
    <m/>
    <m/>
    <n v="1500"/>
    <m/>
    <m/>
  </r>
  <r>
    <x v="6"/>
    <x v="0"/>
    <s v="No"/>
    <e v="#N/A"/>
    <m/>
    <n v="6"/>
    <m/>
    <m/>
    <e v="#N/A"/>
    <s v="211921"/>
    <x v="331"/>
    <x v="186"/>
    <x v="20"/>
    <x v="2"/>
    <m/>
    <m/>
    <m/>
    <m/>
    <n v="1588.42"/>
    <m/>
    <m/>
  </r>
  <r>
    <x v="6"/>
    <x v="0"/>
    <s v="OK"/>
    <e v="#N/A"/>
    <m/>
    <n v="6"/>
    <m/>
    <m/>
    <e v="#N/A"/>
    <s v="212380"/>
    <x v="332"/>
    <x v="186"/>
    <x v="20"/>
    <x v="2"/>
    <m/>
    <m/>
    <m/>
    <m/>
    <n v="590.5"/>
    <m/>
    <m/>
  </r>
  <r>
    <x v="6"/>
    <x v="0"/>
    <s v="OK"/>
    <e v="#N/A"/>
    <m/>
    <n v="6"/>
    <m/>
    <m/>
    <e v="#N/A"/>
    <s v="210690"/>
    <x v="333"/>
    <x v="187"/>
    <x v="20"/>
    <x v="2"/>
    <m/>
    <m/>
    <m/>
    <m/>
    <n v="4873"/>
    <m/>
    <m/>
  </r>
  <r>
    <x v="6"/>
    <x v="0"/>
    <s v="OK"/>
    <e v="#N/A"/>
    <m/>
    <n v="7"/>
    <m/>
    <m/>
    <e v="#N/A"/>
    <s v="030480"/>
    <x v="0"/>
    <x v="0"/>
    <x v="0"/>
    <x v="0"/>
    <m/>
    <m/>
    <m/>
    <m/>
    <n v="956"/>
    <m/>
    <m/>
  </r>
  <r>
    <x v="6"/>
    <x v="0"/>
    <s v="OK"/>
    <e v="#N/A"/>
    <m/>
    <n v="7"/>
    <m/>
    <m/>
    <e v="#N/A"/>
    <s v="032500"/>
    <x v="1"/>
    <x v="0"/>
    <x v="0"/>
    <x v="0"/>
    <m/>
    <m/>
    <m/>
    <m/>
    <n v="5488"/>
    <m/>
    <m/>
  </r>
  <r>
    <x v="6"/>
    <x v="0"/>
    <s v="OK"/>
    <e v="#N/A"/>
    <m/>
    <n v="7"/>
    <m/>
    <m/>
    <e v="#N/A"/>
    <s v="031050"/>
    <x v="2"/>
    <x v="1"/>
    <x v="0"/>
    <x v="0"/>
    <m/>
    <m/>
    <m/>
    <m/>
    <n v="11000"/>
    <m/>
    <m/>
  </r>
  <r>
    <x v="6"/>
    <x v="0"/>
    <s v="OK"/>
    <e v="#N/A"/>
    <m/>
    <n v="7"/>
    <m/>
    <m/>
    <e v="#N/A"/>
    <s v="031060"/>
    <x v="3"/>
    <x v="1"/>
    <x v="0"/>
    <x v="0"/>
    <m/>
    <m/>
    <m/>
    <m/>
    <n v="0"/>
    <m/>
    <m/>
  </r>
  <r>
    <x v="6"/>
    <x v="0"/>
    <s v="OK"/>
    <e v="#N/A"/>
    <m/>
    <n v="7"/>
    <m/>
    <m/>
    <e v="#N/A"/>
    <s v="031620"/>
    <x v="4"/>
    <x v="1"/>
    <x v="0"/>
    <x v="0"/>
    <m/>
    <m/>
    <m/>
    <m/>
    <n v="3338"/>
    <m/>
    <m/>
  </r>
  <r>
    <x v="6"/>
    <x v="0"/>
    <s v="OK"/>
    <e v="#N/A"/>
    <m/>
    <n v="7"/>
    <m/>
    <m/>
    <e v="#N/A"/>
    <s v="031851"/>
    <x v="5"/>
    <x v="1"/>
    <x v="0"/>
    <x v="0"/>
    <m/>
    <m/>
    <m/>
    <m/>
    <n v="617.75"/>
    <m/>
    <m/>
  </r>
  <r>
    <x v="6"/>
    <x v="0"/>
    <s v="OK"/>
    <e v="#N/A"/>
    <m/>
    <n v="7"/>
    <m/>
    <m/>
    <e v="#N/A"/>
    <s v="032020"/>
    <x v="6"/>
    <x v="1"/>
    <x v="0"/>
    <x v="0"/>
    <m/>
    <m/>
    <m/>
    <m/>
    <n v="4098"/>
    <m/>
    <m/>
  </r>
  <r>
    <x v="6"/>
    <x v="0"/>
    <s v="OK"/>
    <e v="#N/A"/>
    <m/>
    <n v="7"/>
    <m/>
    <m/>
    <e v="#N/A"/>
    <s v="031901"/>
    <x v="7"/>
    <x v="2"/>
    <x v="0"/>
    <x v="0"/>
    <m/>
    <m/>
    <m/>
    <m/>
    <n v="4800"/>
    <m/>
    <m/>
  </r>
  <r>
    <x v="6"/>
    <x v="0"/>
    <s v="No"/>
    <e v="#N/A"/>
    <m/>
    <n v="7"/>
    <m/>
    <m/>
    <e v="#N/A"/>
    <s v="032621"/>
    <x v="8"/>
    <x v="3"/>
    <x v="0"/>
    <x v="0"/>
    <m/>
    <m/>
    <m/>
    <m/>
    <n v="15000"/>
    <m/>
    <m/>
  </r>
  <r>
    <x v="6"/>
    <x v="0"/>
    <s v="No"/>
    <e v="#N/A"/>
    <m/>
    <n v="7"/>
    <m/>
    <m/>
    <e v="#N/A"/>
    <s v="032880"/>
    <x v="9"/>
    <x v="2"/>
    <x v="0"/>
    <x v="0"/>
    <m/>
    <m/>
    <m/>
    <m/>
    <n v="2250"/>
    <m/>
    <m/>
  </r>
  <r>
    <x v="6"/>
    <x v="0"/>
    <s v="OK"/>
    <e v="#N/A"/>
    <m/>
    <n v="7"/>
    <m/>
    <m/>
    <e v="#N/A"/>
    <s v="091081"/>
    <x v="10"/>
    <x v="4"/>
    <x v="1"/>
    <x v="0"/>
    <m/>
    <m/>
    <m/>
    <m/>
    <n v="610.16999999999996"/>
    <m/>
    <m/>
  </r>
  <r>
    <x v="6"/>
    <x v="0"/>
    <s v="No"/>
    <e v="#N/A"/>
    <m/>
    <n v="7"/>
    <m/>
    <m/>
    <e v="#N/A"/>
    <s v="091670"/>
    <x v="11"/>
    <x v="4"/>
    <x v="1"/>
    <x v="0"/>
    <m/>
    <m/>
    <m/>
    <m/>
    <n v="200"/>
    <m/>
    <m/>
  </r>
  <r>
    <x v="6"/>
    <x v="0"/>
    <s v="No"/>
    <e v="#N/A"/>
    <m/>
    <n v="7"/>
    <m/>
    <m/>
    <e v="#N/A"/>
    <s v="091290"/>
    <x v="12"/>
    <x v="5"/>
    <x v="1"/>
    <x v="0"/>
    <m/>
    <m/>
    <m/>
    <m/>
    <n v="0"/>
    <m/>
    <m/>
  </r>
  <r>
    <x v="6"/>
    <x v="0"/>
    <s v="OK"/>
    <e v="#N/A"/>
    <m/>
    <n v="7"/>
    <m/>
    <m/>
    <e v="#N/A"/>
    <s v="091291"/>
    <x v="334"/>
    <x v="5"/>
    <x v="1"/>
    <x v="0"/>
    <m/>
    <m/>
    <m/>
    <m/>
    <n v="25000"/>
    <m/>
    <m/>
  </r>
  <r>
    <x v="6"/>
    <x v="0"/>
    <s v="OK"/>
    <e v="#N/A"/>
    <m/>
    <n v="7"/>
    <m/>
    <m/>
    <e v="#N/A"/>
    <s v="091292"/>
    <x v="335"/>
    <x v="5"/>
    <x v="1"/>
    <x v="0"/>
    <m/>
    <m/>
    <m/>
    <m/>
    <n v="0"/>
    <m/>
    <m/>
  </r>
  <r>
    <x v="6"/>
    <x v="0"/>
    <s v="No"/>
    <e v="#N/A"/>
    <m/>
    <n v="7"/>
    <m/>
    <m/>
    <e v="#N/A"/>
    <s v="091293"/>
    <x v="336"/>
    <x v="5"/>
    <x v="1"/>
    <x v="0"/>
    <m/>
    <m/>
    <m/>
    <m/>
    <n v="0"/>
    <m/>
    <m/>
  </r>
  <r>
    <x v="6"/>
    <x v="0"/>
    <s v="OK"/>
    <e v="#N/A"/>
    <m/>
    <n v="7"/>
    <m/>
    <m/>
    <e v="#N/A"/>
    <s v="091294"/>
    <x v="337"/>
    <x v="5"/>
    <x v="1"/>
    <x v="0"/>
    <m/>
    <m/>
    <m/>
    <m/>
    <n v="5641.22"/>
    <m/>
    <m/>
  </r>
  <r>
    <x v="6"/>
    <x v="0"/>
    <s v="No"/>
    <e v="#N/A"/>
    <m/>
    <n v="7"/>
    <m/>
    <m/>
    <s v="Yes"/>
    <s v="091340"/>
    <x v="13"/>
    <x v="6"/>
    <x v="1"/>
    <x v="0"/>
    <m/>
    <m/>
    <m/>
    <m/>
    <n v="200"/>
    <m/>
    <m/>
  </r>
  <r>
    <x v="6"/>
    <x v="0"/>
    <s v="OK"/>
    <e v="#N/A"/>
    <m/>
    <n v="7"/>
    <m/>
    <m/>
    <e v="#N/A"/>
    <s v="091390"/>
    <x v="14"/>
    <x v="6"/>
    <x v="1"/>
    <x v="0"/>
    <m/>
    <m/>
    <m/>
    <m/>
    <n v="3605"/>
    <m/>
    <m/>
  </r>
  <r>
    <x v="6"/>
    <x v="0"/>
    <s v="No"/>
    <e v="#N/A"/>
    <m/>
    <n v="7"/>
    <m/>
    <m/>
    <e v="#N/A"/>
    <s v="091460"/>
    <x v="15"/>
    <x v="7"/>
    <x v="1"/>
    <x v="0"/>
    <m/>
    <m/>
    <m/>
    <m/>
    <n v="825"/>
    <m/>
    <m/>
  </r>
  <r>
    <x v="6"/>
    <x v="0"/>
    <s v="No"/>
    <e v="#N/A"/>
    <m/>
    <n v="7"/>
    <m/>
    <m/>
    <e v="#N/A"/>
    <s v="091940"/>
    <x v="16"/>
    <x v="7"/>
    <x v="1"/>
    <x v="0"/>
    <m/>
    <m/>
    <m/>
    <m/>
    <n v="12400"/>
    <m/>
    <m/>
  </r>
  <r>
    <x v="6"/>
    <x v="0"/>
    <s v="OK"/>
    <e v="#N/A"/>
    <m/>
    <n v="7"/>
    <m/>
    <m/>
    <e v="#N/A"/>
    <s v="091580"/>
    <x v="17"/>
    <x v="7"/>
    <x v="1"/>
    <x v="0"/>
    <m/>
    <m/>
    <m/>
    <m/>
    <n v="500"/>
    <m/>
    <m/>
  </r>
  <r>
    <x v="6"/>
    <x v="0"/>
    <s v="No"/>
    <e v="#N/A"/>
    <m/>
    <n v="7"/>
    <m/>
    <m/>
    <e v="#N/A"/>
    <s v="091950"/>
    <x v="18"/>
    <x v="8"/>
    <x v="1"/>
    <x v="0"/>
    <m/>
    <m/>
    <m/>
    <m/>
    <n v="506.92"/>
    <m/>
    <m/>
  </r>
  <r>
    <x v="6"/>
    <x v="0"/>
    <s v="OK"/>
    <e v="#N/A"/>
    <m/>
    <n v="7"/>
    <m/>
    <m/>
    <s v="Yes"/>
    <s v="091551"/>
    <x v="19"/>
    <x v="8"/>
    <x v="1"/>
    <x v="0"/>
    <m/>
    <m/>
    <m/>
    <m/>
    <n v="7526"/>
    <m/>
    <m/>
  </r>
  <r>
    <x v="6"/>
    <x v="0"/>
    <s v="OK"/>
    <e v="#N/A"/>
    <m/>
    <n v="7"/>
    <m/>
    <m/>
    <e v="#N/A"/>
    <s v="092900"/>
    <x v="20"/>
    <x v="8"/>
    <x v="1"/>
    <x v="0"/>
    <m/>
    <m/>
    <m/>
    <m/>
    <n v="1267"/>
    <m/>
    <m/>
  </r>
  <r>
    <x v="6"/>
    <x v="0"/>
    <s v="OK"/>
    <e v="#N/A"/>
    <m/>
    <n v="7"/>
    <m/>
    <m/>
    <e v="#N/A"/>
    <s v="091920"/>
    <x v="21"/>
    <x v="9"/>
    <x v="1"/>
    <x v="0"/>
    <m/>
    <m/>
    <m/>
    <m/>
    <n v="4424.97"/>
    <m/>
    <m/>
  </r>
  <r>
    <x v="6"/>
    <x v="0"/>
    <s v="OK"/>
    <e v="#N/A"/>
    <m/>
    <n v="7"/>
    <m/>
    <m/>
    <e v="#N/A"/>
    <s v="091990"/>
    <x v="22"/>
    <x v="6"/>
    <x v="1"/>
    <x v="0"/>
    <m/>
    <m/>
    <m/>
    <m/>
    <n v="2211"/>
    <m/>
    <m/>
  </r>
  <r>
    <x v="6"/>
    <x v="0"/>
    <s v="OK"/>
    <e v="#N/A"/>
    <m/>
    <n v="7"/>
    <m/>
    <m/>
    <e v="#N/A"/>
    <s v="092061"/>
    <x v="23"/>
    <x v="10"/>
    <x v="1"/>
    <x v="0"/>
    <m/>
    <m/>
    <m/>
    <m/>
    <n v="0"/>
    <m/>
    <m/>
  </r>
  <r>
    <x v="6"/>
    <x v="0"/>
    <s v="OK"/>
    <e v="#N/A"/>
    <m/>
    <n v="7"/>
    <m/>
    <m/>
    <e v="#N/A"/>
    <s v="092250"/>
    <x v="24"/>
    <x v="4"/>
    <x v="1"/>
    <x v="0"/>
    <m/>
    <m/>
    <m/>
    <m/>
    <n v="3488"/>
    <m/>
    <m/>
  </r>
  <r>
    <x v="6"/>
    <x v="0"/>
    <s v="OK"/>
    <e v="#N/A"/>
    <m/>
    <n v="7"/>
    <m/>
    <m/>
    <e v="#N/A"/>
    <s v="092260"/>
    <x v="25"/>
    <x v="5"/>
    <x v="1"/>
    <x v="0"/>
    <m/>
    <m/>
    <m/>
    <m/>
    <n v="1696"/>
    <m/>
    <m/>
  </r>
  <r>
    <x v="6"/>
    <x v="0"/>
    <s v="OK"/>
    <e v="#N/A"/>
    <m/>
    <n v="7"/>
    <m/>
    <m/>
    <e v="#N/A"/>
    <s v="092470"/>
    <x v="26"/>
    <x v="10"/>
    <x v="1"/>
    <x v="0"/>
    <m/>
    <m/>
    <m/>
    <m/>
    <n v="4427"/>
    <m/>
    <m/>
  </r>
  <r>
    <x v="6"/>
    <x v="0"/>
    <s v="OK"/>
    <e v="#N/A"/>
    <m/>
    <n v="7"/>
    <m/>
    <m/>
    <s v="Yes"/>
    <s v="092881"/>
    <x v="27"/>
    <x v="11"/>
    <x v="1"/>
    <x v="0"/>
    <m/>
    <m/>
    <m/>
    <m/>
    <n v="3250"/>
    <m/>
    <m/>
  </r>
  <r>
    <x v="6"/>
    <x v="0"/>
    <s v="OK"/>
    <e v="#N/A"/>
    <m/>
    <n v="7"/>
    <m/>
    <m/>
    <e v="#N/A"/>
    <s v="100660"/>
    <x v="28"/>
    <x v="12"/>
    <x v="2"/>
    <x v="0"/>
    <m/>
    <m/>
    <m/>
    <m/>
    <n v="4054"/>
    <m/>
    <m/>
  </r>
  <r>
    <x v="6"/>
    <x v="0"/>
    <s v="OK"/>
    <s v="LLF"/>
    <m/>
    <n v="7"/>
    <m/>
    <m/>
    <s v="Yes"/>
    <s v="100680"/>
    <x v="29"/>
    <x v="13"/>
    <x v="2"/>
    <x v="0"/>
    <m/>
    <m/>
    <m/>
    <m/>
    <n v="35706"/>
    <m/>
    <m/>
  </r>
  <r>
    <x v="6"/>
    <x v="0"/>
    <s v="OK"/>
    <s v="LLF"/>
    <m/>
    <n v="7"/>
    <m/>
    <m/>
    <s v="Yes"/>
    <s v="100681"/>
    <x v="30"/>
    <x v="14"/>
    <x v="2"/>
    <x v="0"/>
    <m/>
    <m/>
    <m/>
    <m/>
    <n v="11342"/>
    <m/>
    <m/>
  </r>
  <r>
    <x v="6"/>
    <x v="0"/>
    <s v="No"/>
    <e v="#N/A"/>
    <m/>
    <n v="7"/>
    <m/>
    <m/>
    <e v="#N/A"/>
    <s v="100790"/>
    <x v="31"/>
    <x v="15"/>
    <x v="2"/>
    <x v="0"/>
    <m/>
    <m/>
    <m/>
    <m/>
    <n v="5344"/>
    <m/>
    <m/>
  </r>
  <r>
    <x v="6"/>
    <x v="0"/>
    <s v="OK"/>
    <e v="#N/A"/>
    <m/>
    <n v="7"/>
    <m/>
    <m/>
    <e v="#N/A"/>
    <s v="100791"/>
    <x v="32"/>
    <x v="16"/>
    <x v="2"/>
    <x v="0"/>
    <m/>
    <m/>
    <m/>
    <m/>
    <n v="5706.25"/>
    <m/>
    <m/>
  </r>
  <r>
    <x v="6"/>
    <x v="0"/>
    <s v="OK"/>
    <e v="#N/A"/>
    <m/>
    <n v="7"/>
    <m/>
    <m/>
    <e v="#N/A"/>
    <s v="101800"/>
    <x v="33"/>
    <x v="17"/>
    <x v="2"/>
    <x v="0"/>
    <m/>
    <m/>
    <m/>
    <m/>
    <n v="4320"/>
    <m/>
    <m/>
  </r>
  <r>
    <x v="6"/>
    <x v="0"/>
    <s v="OK"/>
    <e v="#N/A"/>
    <m/>
    <n v="7"/>
    <m/>
    <m/>
    <e v="#N/A"/>
    <s v="102100"/>
    <x v="34"/>
    <x v="18"/>
    <x v="2"/>
    <x v="0"/>
    <m/>
    <m/>
    <m/>
    <m/>
    <n v="7105"/>
    <m/>
    <m/>
  </r>
  <r>
    <x v="6"/>
    <x v="0"/>
    <s v="OK"/>
    <e v="#N/A"/>
    <m/>
    <n v="7"/>
    <m/>
    <m/>
    <e v="#N/A"/>
    <s v="100490"/>
    <x v="35"/>
    <x v="19"/>
    <x v="2"/>
    <x v="0"/>
    <m/>
    <m/>
    <m/>
    <m/>
    <n v="4028"/>
    <m/>
    <m/>
  </r>
  <r>
    <x v="6"/>
    <x v="0"/>
    <s v="No"/>
    <e v="#N/A"/>
    <m/>
    <n v="7"/>
    <m/>
    <m/>
    <e v="#N/A"/>
    <s v="102300"/>
    <x v="36"/>
    <x v="12"/>
    <x v="2"/>
    <x v="0"/>
    <m/>
    <m/>
    <m/>
    <m/>
    <n v="1917"/>
    <m/>
    <m/>
  </r>
  <r>
    <x v="6"/>
    <x v="0"/>
    <s v="OK"/>
    <e v="#N/A"/>
    <m/>
    <n v="7"/>
    <m/>
    <m/>
    <e v="#N/A"/>
    <s v="112180"/>
    <x v="37"/>
    <x v="20"/>
    <x v="3"/>
    <x v="0"/>
    <m/>
    <m/>
    <m/>
    <m/>
    <n v="6353"/>
    <m/>
    <m/>
  </r>
  <r>
    <x v="6"/>
    <x v="0"/>
    <s v="OK"/>
    <e v="#N/A"/>
    <m/>
    <n v="7"/>
    <m/>
    <m/>
    <e v="#N/A"/>
    <s v="112211"/>
    <x v="38"/>
    <x v="21"/>
    <x v="3"/>
    <x v="0"/>
    <m/>
    <m/>
    <m/>
    <m/>
    <n v="5861"/>
    <m/>
    <m/>
  </r>
  <r>
    <x v="6"/>
    <x v="0"/>
    <s v="OK"/>
    <e v="#N/A"/>
    <m/>
    <n v="7"/>
    <m/>
    <m/>
    <e v="#N/A"/>
    <s v="112191"/>
    <x v="39"/>
    <x v="22"/>
    <x v="3"/>
    <x v="0"/>
    <m/>
    <m/>
    <m/>
    <m/>
    <n v="5079"/>
    <m/>
    <m/>
  </r>
  <r>
    <x v="6"/>
    <x v="0"/>
    <s v="OK"/>
    <e v="#N/A"/>
    <m/>
    <n v="7"/>
    <m/>
    <m/>
    <e v="#N/A"/>
    <s v="112200"/>
    <x v="40"/>
    <x v="23"/>
    <x v="3"/>
    <x v="0"/>
    <m/>
    <m/>
    <m/>
    <m/>
    <n v="7589"/>
    <m/>
    <m/>
  </r>
  <r>
    <x v="6"/>
    <x v="0"/>
    <s v="OK"/>
    <e v="#N/A"/>
    <m/>
    <n v="7"/>
    <m/>
    <m/>
    <s v="Yes"/>
    <s v="112210"/>
    <x v="41"/>
    <x v="24"/>
    <x v="3"/>
    <x v="0"/>
    <m/>
    <m/>
    <m/>
    <m/>
    <n v="10000"/>
    <m/>
    <m/>
  </r>
  <r>
    <x v="6"/>
    <x v="0"/>
    <s v="No"/>
    <e v="#N/A"/>
    <m/>
    <n v="7"/>
    <m/>
    <m/>
    <e v="#N/A"/>
    <s v="112220"/>
    <x v="42"/>
    <x v="25"/>
    <x v="3"/>
    <x v="0"/>
    <m/>
    <m/>
    <m/>
    <m/>
    <n v="8383.67"/>
    <m/>
    <m/>
  </r>
  <r>
    <x v="6"/>
    <x v="0"/>
    <s v="OK"/>
    <e v="#N/A"/>
    <m/>
    <n v="7"/>
    <m/>
    <m/>
    <e v="#N/A"/>
    <s v="112230"/>
    <x v="43"/>
    <x v="26"/>
    <x v="3"/>
    <x v="0"/>
    <m/>
    <m/>
    <m/>
    <m/>
    <n v="5569"/>
    <m/>
    <m/>
  </r>
  <r>
    <x v="6"/>
    <x v="0"/>
    <s v="OK"/>
    <e v="#N/A"/>
    <m/>
    <n v="7"/>
    <m/>
    <m/>
    <e v="#N/A"/>
    <s v="112240"/>
    <x v="44"/>
    <x v="27"/>
    <x v="3"/>
    <x v="0"/>
    <m/>
    <m/>
    <m/>
    <m/>
    <n v="7052"/>
    <m/>
    <m/>
  </r>
  <r>
    <x v="6"/>
    <x v="0"/>
    <s v="OK"/>
    <e v="#N/A"/>
    <m/>
    <n v="7"/>
    <m/>
    <m/>
    <e v="#N/A"/>
    <s v="110040"/>
    <x v="45"/>
    <x v="28"/>
    <x v="3"/>
    <x v="0"/>
    <m/>
    <m/>
    <m/>
    <m/>
    <n v="2583"/>
    <m/>
    <m/>
  </r>
  <r>
    <x v="6"/>
    <x v="0"/>
    <s v="OK"/>
    <e v="#N/A"/>
    <m/>
    <n v="7"/>
    <m/>
    <m/>
    <e v="#N/A"/>
    <s v="110531"/>
    <x v="46"/>
    <x v="29"/>
    <x v="3"/>
    <x v="0"/>
    <m/>
    <m/>
    <m/>
    <m/>
    <n v="4773.42"/>
    <m/>
    <m/>
  </r>
  <r>
    <x v="6"/>
    <x v="0"/>
    <s v="OK"/>
    <e v="#N/A"/>
    <m/>
    <n v="7"/>
    <m/>
    <m/>
    <e v="#N/A"/>
    <s v="110750"/>
    <x v="47"/>
    <x v="30"/>
    <x v="3"/>
    <x v="0"/>
    <m/>
    <m/>
    <m/>
    <m/>
    <n v="5800"/>
    <m/>
    <m/>
  </r>
  <r>
    <x v="6"/>
    <x v="0"/>
    <s v="No"/>
    <e v="#N/A"/>
    <m/>
    <n v="7"/>
    <m/>
    <m/>
    <e v="#N/A"/>
    <s v="110740"/>
    <x v="48"/>
    <x v="31"/>
    <x v="3"/>
    <x v="0"/>
    <m/>
    <m/>
    <m/>
    <m/>
    <n v="2000"/>
    <m/>
    <m/>
  </r>
  <r>
    <x v="6"/>
    <x v="0"/>
    <s v="OK"/>
    <e v="#N/A"/>
    <m/>
    <n v="7"/>
    <m/>
    <m/>
    <e v="#N/A"/>
    <s v="110980"/>
    <x v="49"/>
    <x v="32"/>
    <x v="3"/>
    <x v="0"/>
    <m/>
    <m/>
    <m/>
    <m/>
    <n v="5045"/>
    <m/>
    <m/>
  </r>
  <r>
    <x v="6"/>
    <x v="0"/>
    <s v="OK"/>
    <e v="#N/A"/>
    <m/>
    <n v="7"/>
    <m/>
    <m/>
    <e v="#N/A"/>
    <s v="112060"/>
    <x v="50"/>
    <x v="28"/>
    <x v="3"/>
    <x v="0"/>
    <m/>
    <m/>
    <m/>
    <m/>
    <n v="9649"/>
    <m/>
    <m/>
  </r>
  <r>
    <x v="6"/>
    <x v="0"/>
    <s v="No"/>
    <e v="#N/A"/>
    <m/>
    <n v="7"/>
    <m/>
    <m/>
    <e v="#N/A"/>
    <s v="112340"/>
    <x v="51"/>
    <x v="28"/>
    <x v="3"/>
    <x v="0"/>
    <m/>
    <m/>
    <m/>
    <m/>
    <n v="6000"/>
    <m/>
    <m/>
  </r>
  <r>
    <x v="6"/>
    <x v="0"/>
    <s v="OK"/>
    <e v="#N/A"/>
    <m/>
    <n v="7"/>
    <m/>
    <m/>
    <e v="#N/A"/>
    <s v="130010"/>
    <x v="52"/>
    <x v="33"/>
    <x v="4"/>
    <x v="0"/>
    <m/>
    <m/>
    <m/>
    <m/>
    <n v="7951"/>
    <m/>
    <m/>
  </r>
  <r>
    <x v="6"/>
    <x v="0"/>
    <s v="OK"/>
    <e v="#N/A"/>
    <m/>
    <n v="7"/>
    <m/>
    <m/>
    <e v="#N/A"/>
    <s v="131500"/>
    <x v="53"/>
    <x v="34"/>
    <x v="4"/>
    <x v="0"/>
    <m/>
    <m/>
    <m/>
    <m/>
    <n v="3351"/>
    <m/>
    <m/>
  </r>
  <r>
    <x v="6"/>
    <x v="0"/>
    <s v="No"/>
    <e v="#N/A"/>
    <m/>
    <n v="7"/>
    <m/>
    <m/>
    <e v="#N/A"/>
    <s v="131520"/>
    <x v="54"/>
    <x v="35"/>
    <x v="4"/>
    <x v="0"/>
    <m/>
    <m/>
    <m/>
    <m/>
    <n v="1500"/>
    <m/>
    <m/>
  </r>
  <r>
    <x v="6"/>
    <x v="0"/>
    <s v="OK"/>
    <e v="#N/A"/>
    <m/>
    <n v="7"/>
    <m/>
    <m/>
    <e v="#N/A"/>
    <s v="131951"/>
    <x v="55"/>
    <x v="36"/>
    <x v="4"/>
    <x v="0"/>
    <m/>
    <m/>
    <m/>
    <m/>
    <n v="0"/>
    <m/>
    <m/>
  </r>
  <r>
    <x v="6"/>
    <x v="0"/>
    <s v="OK"/>
    <e v="#N/A"/>
    <m/>
    <n v="7"/>
    <m/>
    <m/>
    <e v="#N/A"/>
    <s v="131960"/>
    <x v="56"/>
    <x v="37"/>
    <x v="4"/>
    <x v="0"/>
    <m/>
    <m/>
    <m/>
    <m/>
    <n v="3863"/>
    <m/>
    <m/>
  </r>
  <r>
    <x v="6"/>
    <x v="0"/>
    <s v="No"/>
    <e v="#N/A"/>
    <m/>
    <n v="7"/>
    <m/>
    <m/>
    <s v="Yes"/>
    <s v="132730"/>
    <x v="57"/>
    <x v="38"/>
    <x v="4"/>
    <x v="0"/>
    <m/>
    <m/>
    <m/>
    <m/>
    <n v="0"/>
    <m/>
    <m/>
  </r>
  <r>
    <x v="6"/>
    <x v="0"/>
    <s v="OK"/>
    <e v="#N/A"/>
    <m/>
    <n v="7"/>
    <m/>
    <m/>
    <e v="#N/A"/>
    <s v="132740"/>
    <x v="58"/>
    <x v="39"/>
    <x v="4"/>
    <x v="0"/>
    <m/>
    <m/>
    <m/>
    <m/>
    <n v="2615"/>
    <m/>
    <m/>
  </r>
  <r>
    <x v="6"/>
    <x v="0"/>
    <s v="No"/>
    <e v="#N/A"/>
    <m/>
    <n v="7"/>
    <m/>
    <m/>
    <s v="Yes"/>
    <s v="132760"/>
    <x v="59"/>
    <x v="40"/>
    <x v="4"/>
    <x v="0"/>
    <m/>
    <m/>
    <m/>
    <m/>
    <n v="2910"/>
    <m/>
    <m/>
  </r>
  <r>
    <x v="6"/>
    <x v="0"/>
    <s v="OK"/>
    <e v="#N/A"/>
    <m/>
    <n v="7"/>
    <m/>
    <m/>
    <e v="#N/A"/>
    <s v="132761"/>
    <x v="60"/>
    <x v="41"/>
    <x v="4"/>
    <x v="0"/>
    <m/>
    <m/>
    <m/>
    <m/>
    <n v="9620"/>
    <m/>
    <m/>
  </r>
  <r>
    <x v="6"/>
    <x v="0"/>
    <s v="OK"/>
    <e v="#N/A"/>
    <m/>
    <n v="7"/>
    <m/>
    <m/>
    <e v="#N/A"/>
    <s v="132770"/>
    <x v="61"/>
    <x v="42"/>
    <x v="4"/>
    <x v="0"/>
    <m/>
    <m/>
    <m/>
    <m/>
    <n v="7215.65"/>
    <m/>
    <m/>
  </r>
  <r>
    <x v="6"/>
    <x v="0"/>
    <s v="OK"/>
    <e v="#N/A"/>
    <m/>
    <n v="7"/>
    <m/>
    <m/>
    <e v="#N/A"/>
    <s v="132780"/>
    <x v="62"/>
    <x v="43"/>
    <x v="4"/>
    <x v="0"/>
    <m/>
    <m/>
    <m/>
    <m/>
    <n v="4395"/>
    <m/>
    <m/>
  </r>
  <r>
    <x v="6"/>
    <x v="0"/>
    <s v="No"/>
    <e v="#N/A"/>
    <m/>
    <n v="7"/>
    <m/>
    <m/>
    <s v="Yes"/>
    <s v="132781"/>
    <x v="63"/>
    <x v="44"/>
    <x v="4"/>
    <x v="0"/>
    <m/>
    <m/>
    <m/>
    <m/>
    <n v="4002"/>
    <m/>
    <m/>
  </r>
  <r>
    <x v="6"/>
    <x v="0"/>
    <s v="OK"/>
    <e v="#N/A"/>
    <m/>
    <n v="7"/>
    <m/>
    <m/>
    <e v="#N/A"/>
    <s v="130570"/>
    <x v="64"/>
    <x v="45"/>
    <x v="4"/>
    <x v="0"/>
    <m/>
    <m/>
    <m/>
    <m/>
    <n v="0"/>
    <m/>
    <m/>
  </r>
  <r>
    <x v="6"/>
    <x v="0"/>
    <s v="No"/>
    <e v="#N/A"/>
    <m/>
    <n v="7"/>
    <m/>
    <m/>
    <e v="#N/A"/>
    <s v="130580"/>
    <x v="65"/>
    <x v="46"/>
    <x v="4"/>
    <x v="0"/>
    <m/>
    <m/>
    <m/>
    <m/>
    <n v="3500"/>
    <m/>
    <m/>
  </r>
  <r>
    <x v="6"/>
    <x v="0"/>
    <s v="No"/>
    <e v="#N/A"/>
    <m/>
    <n v="7"/>
    <m/>
    <m/>
    <e v="#N/A"/>
    <s v="140150"/>
    <x v="66"/>
    <x v="47"/>
    <x v="5"/>
    <x v="0"/>
    <m/>
    <m/>
    <m/>
    <m/>
    <n v="140"/>
    <m/>
    <m/>
  </r>
  <r>
    <x v="6"/>
    <x v="0"/>
    <s v="OK"/>
    <e v="#N/A"/>
    <m/>
    <n v="7"/>
    <m/>
    <m/>
    <e v="#N/A"/>
    <s v="141440"/>
    <x v="67"/>
    <x v="47"/>
    <x v="5"/>
    <x v="0"/>
    <m/>
    <m/>
    <m/>
    <m/>
    <n v="3508"/>
    <m/>
    <m/>
  </r>
  <r>
    <x v="6"/>
    <x v="0"/>
    <s v="No"/>
    <e v="#N/A"/>
    <m/>
    <n v="7"/>
    <m/>
    <m/>
    <e v="#N/A"/>
    <s v="140960"/>
    <x v="68"/>
    <x v="48"/>
    <x v="5"/>
    <x v="0"/>
    <m/>
    <m/>
    <m/>
    <m/>
    <n v="0"/>
    <m/>
    <m/>
  </r>
  <r>
    <x v="6"/>
    <x v="0"/>
    <s v="OK"/>
    <e v="#N/A"/>
    <m/>
    <n v="7"/>
    <m/>
    <m/>
    <e v="#N/A"/>
    <s v="141100"/>
    <x v="69"/>
    <x v="49"/>
    <x v="5"/>
    <x v="0"/>
    <m/>
    <m/>
    <m/>
    <m/>
    <n v="7943"/>
    <m/>
    <m/>
  </r>
  <r>
    <x v="6"/>
    <x v="0"/>
    <s v="OK"/>
    <e v="#N/A"/>
    <m/>
    <n v="7"/>
    <m/>
    <m/>
    <e v="#N/A"/>
    <s v="141110"/>
    <x v="70"/>
    <x v="50"/>
    <x v="5"/>
    <x v="0"/>
    <m/>
    <m/>
    <m/>
    <m/>
    <n v="24220"/>
    <m/>
    <m/>
  </r>
  <r>
    <x v="6"/>
    <x v="0"/>
    <s v="OK"/>
    <e v="#N/A"/>
    <m/>
    <n v="7"/>
    <m/>
    <m/>
    <e v="#N/A"/>
    <s v="141760"/>
    <x v="71"/>
    <x v="48"/>
    <x v="5"/>
    <x v="0"/>
    <m/>
    <m/>
    <m/>
    <m/>
    <n v="2286.16"/>
    <m/>
    <m/>
  </r>
  <r>
    <x v="6"/>
    <x v="0"/>
    <s v="OK"/>
    <e v="#N/A"/>
    <m/>
    <n v="7"/>
    <m/>
    <m/>
    <e v="#N/A"/>
    <s v="142080"/>
    <x v="72"/>
    <x v="51"/>
    <x v="5"/>
    <x v="0"/>
    <m/>
    <m/>
    <m/>
    <m/>
    <n v="10071.93"/>
    <m/>
    <m/>
  </r>
  <r>
    <x v="6"/>
    <x v="0"/>
    <s v="OK"/>
    <e v="#N/A"/>
    <m/>
    <n v="7"/>
    <m/>
    <m/>
    <e v="#N/A"/>
    <s v="142280"/>
    <x v="73"/>
    <x v="52"/>
    <x v="5"/>
    <x v="0"/>
    <m/>
    <m/>
    <m/>
    <m/>
    <n v="3597"/>
    <m/>
    <m/>
  </r>
  <r>
    <x v="6"/>
    <x v="0"/>
    <s v="OK"/>
    <e v="#N/A"/>
    <m/>
    <n v="7"/>
    <m/>
    <m/>
    <e v="#N/A"/>
    <s v="142860"/>
    <x v="74"/>
    <x v="53"/>
    <x v="5"/>
    <x v="0"/>
    <m/>
    <m/>
    <m/>
    <m/>
    <n v="8363"/>
    <m/>
    <m/>
  </r>
  <r>
    <x v="6"/>
    <x v="0"/>
    <s v="OK"/>
    <e v="#N/A"/>
    <m/>
    <n v="7"/>
    <m/>
    <m/>
    <e v="#N/A"/>
    <s v="231171"/>
    <x v="75"/>
    <x v="54"/>
    <x v="6"/>
    <x v="0"/>
    <m/>
    <m/>
    <m/>
    <m/>
    <n v="4281"/>
    <m/>
    <m/>
  </r>
  <r>
    <x v="6"/>
    <x v="0"/>
    <s v="No"/>
    <e v="#N/A"/>
    <m/>
    <n v="7"/>
    <m/>
    <m/>
    <e v="#N/A"/>
    <s v="231172"/>
    <x v="76"/>
    <x v="54"/>
    <x v="6"/>
    <x v="0"/>
    <m/>
    <m/>
    <m/>
    <m/>
    <n v="1840"/>
    <m/>
    <m/>
  </r>
  <r>
    <x v="6"/>
    <x v="0"/>
    <s v="OK"/>
    <e v="#N/A"/>
    <m/>
    <n v="7"/>
    <m/>
    <m/>
    <e v="#N/A"/>
    <s v="231173"/>
    <x v="77"/>
    <x v="54"/>
    <x v="6"/>
    <x v="0"/>
    <m/>
    <m/>
    <m/>
    <m/>
    <n v="4678"/>
    <m/>
    <m/>
  </r>
  <r>
    <x v="6"/>
    <x v="0"/>
    <s v="No"/>
    <e v="#N/A"/>
    <m/>
    <n v="7"/>
    <m/>
    <m/>
    <e v="#N/A"/>
    <s v="231174"/>
    <x v="78"/>
    <x v="54"/>
    <x v="6"/>
    <x v="0"/>
    <m/>
    <m/>
    <m/>
    <m/>
    <n v="800"/>
    <m/>
    <m/>
  </r>
  <r>
    <x v="6"/>
    <x v="0"/>
    <s v="No"/>
    <e v="#N/A"/>
    <m/>
    <n v="7"/>
    <m/>
    <m/>
    <e v="#N/A"/>
    <s v="230500"/>
    <x v="79"/>
    <x v="55"/>
    <x v="6"/>
    <x v="0"/>
    <m/>
    <m/>
    <m/>
    <m/>
    <n v="0"/>
    <m/>
    <m/>
  </r>
  <r>
    <x v="6"/>
    <x v="0"/>
    <s v="OK"/>
    <e v="#N/A"/>
    <m/>
    <n v="7"/>
    <m/>
    <m/>
    <e v="#N/A"/>
    <s v="230501"/>
    <x v="80"/>
    <x v="55"/>
    <x v="6"/>
    <x v="0"/>
    <m/>
    <m/>
    <m/>
    <m/>
    <n v="376"/>
    <m/>
    <m/>
  </r>
  <r>
    <x v="6"/>
    <x v="0"/>
    <s v="OK"/>
    <e v="#N/A"/>
    <m/>
    <n v="7"/>
    <m/>
    <m/>
    <e v="#N/A"/>
    <s v="230641"/>
    <x v="81"/>
    <x v="56"/>
    <x v="6"/>
    <x v="0"/>
    <m/>
    <m/>
    <m/>
    <m/>
    <n v="1000"/>
    <m/>
    <m/>
  </r>
  <r>
    <x v="6"/>
    <x v="0"/>
    <s v="No"/>
    <e v="#N/A"/>
    <m/>
    <n v="7"/>
    <m/>
    <m/>
    <e v="#N/A"/>
    <s v="230642"/>
    <x v="82"/>
    <x v="56"/>
    <x v="6"/>
    <x v="0"/>
    <m/>
    <m/>
    <m/>
    <m/>
    <n v="0"/>
    <m/>
    <m/>
  </r>
  <r>
    <x v="6"/>
    <x v="0"/>
    <s v="OK"/>
    <e v="#N/A"/>
    <m/>
    <n v="7"/>
    <m/>
    <m/>
    <e v="#N/A"/>
    <s v="230643"/>
    <x v="83"/>
    <x v="56"/>
    <x v="6"/>
    <x v="0"/>
    <m/>
    <m/>
    <m/>
    <m/>
    <n v="5500"/>
    <m/>
    <m/>
  </r>
  <r>
    <x v="6"/>
    <x v="0"/>
    <s v="OK"/>
    <e v="#N/A"/>
    <m/>
    <n v="7"/>
    <m/>
    <m/>
    <e v="#N/A"/>
    <s v="231450"/>
    <x v="84"/>
    <x v="56"/>
    <x v="6"/>
    <x v="0"/>
    <m/>
    <m/>
    <m/>
    <m/>
    <n v="0"/>
    <m/>
    <m/>
  </r>
  <r>
    <x v="6"/>
    <x v="0"/>
    <s v="OK"/>
    <e v="#N/A"/>
    <m/>
    <n v="7"/>
    <m/>
    <m/>
    <e v="#N/A"/>
    <s v="020672"/>
    <x v="85"/>
    <x v="57"/>
    <x v="7"/>
    <x v="1"/>
    <m/>
    <m/>
    <m/>
    <m/>
    <n v="10000"/>
    <m/>
    <m/>
  </r>
  <r>
    <x v="6"/>
    <x v="0"/>
    <s v="No"/>
    <e v="#N/A"/>
    <m/>
    <n v="7"/>
    <m/>
    <m/>
    <e v="#N/A"/>
    <s v="020850"/>
    <x v="86"/>
    <x v="58"/>
    <x v="7"/>
    <x v="1"/>
    <m/>
    <m/>
    <m/>
    <m/>
    <n v="0"/>
    <m/>
    <m/>
  </r>
  <r>
    <x v="6"/>
    <x v="0"/>
    <s v="OK"/>
    <e v="#N/A"/>
    <m/>
    <n v="7"/>
    <m/>
    <m/>
    <e v="#N/A"/>
    <s v="021640"/>
    <x v="87"/>
    <x v="59"/>
    <x v="7"/>
    <x v="1"/>
    <m/>
    <m/>
    <m/>
    <m/>
    <n v="7444.5"/>
    <m/>
    <m/>
  </r>
  <r>
    <x v="6"/>
    <x v="0"/>
    <s v="No"/>
    <e v="#N/A"/>
    <m/>
    <n v="7"/>
    <m/>
    <m/>
    <e v="#N/A"/>
    <s v="021750"/>
    <x v="88"/>
    <x v="60"/>
    <x v="7"/>
    <x v="1"/>
    <m/>
    <m/>
    <m/>
    <m/>
    <n v="7000"/>
    <m/>
    <m/>
  </r>
  <r>
    <x v="6"/>
    <x v="0"/>
    <s v="OK"/>
    <e v="#N/A"/>
    <m/>
    <n v="7"/>
    <m/>
    <m/>
    <e v="#N/A"/>
    <s v="021860"/>
    <x v="89"/>
    <x v="61"/>
    <x v="7"/>
    <x v="1"/>
    <m/>
    <m/>
    <m/>
    <m/>
    <n v="6003.17"/>
    <m/>
    <m/>
  </r>
  <r>
    <x v="6"/>
    <x v="0"/>
    <s v="OK"/>
    <e v="#N/A"/>
    <m/>
    <n v="7"/>
    <m/>
    <m/>
    <e v="#N/A"/>
    <s v="020201"/>
    <x v="90"/>
    <x v="62"/>
    <x v="7"/>
    <x v="1"/>
    <m/>
    <m/>
    <m/>
    <m/>
    <n v="5000"/>
    <m/>
    <m/>
  </r>
  <r>
    <x v="6"/>
    <x v="0"/>
    <s v="OK"/>
    <e v="#N/A"/>
    <m/>
    <n v="7"/>
    <m/>
    <m/>
    <e v="#N/A"/>
    <s v="022110"/>
    <x v="91"/>
    <x v="63"/>
    <x v="7"/>
    <x v="1"/>
    <m/>
    <m/>
    <m/>
    <m/>
    <n v="0"/>
    <m/>
    <m/>
  </r>
  <r>
    <x v="6"/>
    <x v="0"/>
    <s v="OK"/>
    <e v="#N/A"/>
    <m/>
    <n v="7"/>
    <m/>
    <m/>
    <e v="#N/A"/>
    <s v="022363"/>
    <x v="92"/>
    <x v="63"/>
    <x v="7"/>
    <x v="1"/>
    <m/>
    <m/>
    <m/>
    <m/>
    <n v="656"/>
    <m/>
    <m/>
  </r>
  <r>
    <x v="6"/>
    <x v="0"/>
    <s v="OK"/>
    <e v="#N/A"/>
    <m/>
    <n v="7"/>
    <m/>
    <m/>
    <e v="#N/A"/>
    <s v="022362"/>
    <x v="93"/>
    <x v="64"/>
    <x v="7"/>
    <x v="1"/>
    <m/>
    <m/>
    <m/>
    <m/>
    <n v="5698"/>
    <m/>
    <m/>
  </r>
  <r>
    <x v="6"/>
    <x v="0"/>
    <s v="No"/>
    <e v="#N/A"/>
    <m/>
    <n v="7"/>
    <m/>
    <m/>
    <e v="#N/A"/>
    <s v="022600"/>
    <x v="94"/>
    <x v="65"/>
    <x v="7"/>
    <x v="1"/>
    <m/>
    <m/>
    <m/>
    <m/>
    <n v="3000"/>
    <m/>
    <m/>
  </r>
  <r>
    <x v="6"/>
    <x v="0"/>
    <s v="No"/>
    <e v="#N/A"/>
    <m/>
    <n v="7"/>
    <m/>
    <m/>
    <e v="#N/A"/>
    <s v="020470"/>
    <x v="95"/>
    <x v="66"/>
    <x v="7"/>
    <x v="1"/>
    <m/>
    <m/>
    <m/>
    <m/>
    <n v="5000"/>
    <m/>
    <m/>
  </r>
  <r>
    <x v="6"/>
    <x v="0"/>
    <s v="No"/>
    <e v="#N/A"/>
    <m/>
    <n v="7"/>
    <m/>
    <m/>
    <e v="#N/A"/>
    <s v="040020"/>
    <x v="96"/>
    <x v="67"/>
    <x v="8"/>
    <x v="1"/>
    <m/>
    <m/>
    <m/>
    <m/>
    <n v="0"/>
    <m/>
    <m/>
  </r>
  <r>
    <x v="6"/>
    <x v="0"/>
    <s v="No"/>
    <e v="#N/A"/>
    <m/>
    <n v="7"/>
    <m/>
    <m/>
    <e v="#N/A"/>
    <s v="041630"/>
    <x v="97"/>
    <x v="67"/>
    <x v="8"/>
    <x v="1"/>
    <m/>
    <m/>
    <m/>
    <m/>
    <n v="750"/>
    <m/>
    <m/>
  </r>
  <r>
    <x v="6"/>
    <x v="0"/>
    <s v="No"/>
    <e v="#N/A"/>
    <m/>
    <n v="7"/>
    <m/>
    <m/>
    <e v="#N/A"/>
    <s v="042550"/>
    <x v="98"/>
    <x v="68"/>
    <x v="8"/>
    <x v="1"/>
    <m/>
    <m/>
    <m/>
    <m/>
    <n v="1500"/>
    <m/>
    <m/>
  </r>
  <r>
    <x v="6"/>
    <x v="0"/>
    <s v="OK"/>
    <e v="#N/A"/>
    <m/>
    <n v="7"/>
    <m/>
    <m/>
    <e v="#N/A"/>
    <s v="040430"/>
    <x v="99"/>
    <x v="69"/>
    <x v="8"/>
    <x v="1"/>
    <m/>
    <m/>
    <m/>
    <m/>
    <n v="8999"/>
    <m/>
    <m/>
  </r>
  <r>
    <x v="6"/>
    <x v="0"/>
    <s v="No"/>
    <e v="#N/A"/>
    <m/>
    <n v="7"/>
    <m/>
    <m/>
    <e v="#N/A"/>
    <s v="040520"/>
    <x v="100"/>
    <x v="70"/>
    <x v="8"/>
    <x v="1"/>
    <m/>
    <m/>
    <m/>
    <m/>
    <n v="0"/>
    <m/>
    <m/>
  </r>
  <r>
    <x v="6"/>
    <x v="0"/>
    <s v="No"/>
    <e v="#N/A"/>
    <m/>
    <n v="7"/>
    <m/>
    <m/>
    <e v="#N/A"/>
    <s v="040990"/>
    <x v="101"/>
    <x v="70"/>
    <x v="8"/>
    <x v="1"/>
    <m/>
    <m/>
    <m/>
    <m/>
    <n v="0"/>
    <m/>
    <m/>
  </r>
  <r>
    <x v="6"/>
    <x v="0"/>
    <s v="No"/>
    <e v="#N/A"/>
    <m/>
    <n v="7"/>
    <m/>
    <m/>
    <e v="#N/A"/>
    <s v="042451"/>
    <x v="102"/>
    <x v="70"/>
    <x v="8"/>
    <x v="1"/>
    <m/>
    <m/>
    <m/>
    <m/>
    <n v="213.25"/>
    <m/>
    <m/>
  </r>
  <r>
    <x v="6"/>
    <x v="0"/>
    <s v="No"/>
    <e v="#N/A"/>
    <m/>
    <n v="7"/>
    <m/>
    <m/>
    <e v="#N/A"/>
    <s v="041000"/>
    <x v="103"/>
    <x v="71"/>
    <x v="8"/>
    <x v="1"/>
    <m/>
    <m/>
    <m/>
    <m/>
    <n v="0"/>
    <m/>
    <m/>
  </r>
  <r>
    <x v="6"/>
    <x v="0"/>
    <s v="OK"/>
    <e v="#N/A"/>
    <m/>
    <n v="7"/>
    <m/>
    <m/>
    <e v="#N/A"/>
    <s v="041250"/>
    <x v="104"/>
    <x v="71"/>
    <x v="8"/>
    <x v="1"/>
    <m/>
    <m/>
    <m/>
    <m/>
    <n v="3137"/>
    <m/>
    <m/>
  </r>
  <r>
    <x v="6"/>
    <x v="0"/>
    <s v="No"/>
    <e v="#N/A"/>
    <m/>
    <n v="7"/>
    <m/>
    <m/>
    <e v="#N/A"/>
    <s v="041300"/>
    <x v="105"/>
    <x v="72"/>
    <x v="8"/>
    <x v="1"/>
    <m/>
    <m/>
    <m/>
    <m/>
    <n v="5000"/>
    <m/>
    <m/>
  </r>
  <r>
    <x v="6"/>
    <x v="0"/>
    <s v="No"/>
    <e v="#N/A"/>
    <m/>
    <n v="7"/>
    <m/>
    <m/>
    <e v="#N/A"/>
    <s v="041850"/>
    <x v="106"/>
    <x v="67"/>
    <x v="8"/>
    <x v="1"/>
    <m/>
    <m/>
    <m/>
    <m/>
    <n v="2000"/>
    <m/>
    <m/>
  </r>
  <r>
    <x v="6"/>
    <x v="0"/>
    <s v="OK"/>
    <e v="#N/A"/>
    <m/>
    <n v="7"/>
    <m/>
    <m/>
    <e v="#N/A"/>
    <s v="042310"/>
    <x v="107"/>
    <x v="73"/>
    <x v="8"/>
    <x v="1"/>
    <m/>
    <m/>
    <m/>
    <m/>
    <n v="18300"/>
    <m/>
    <m/>
  </r>
  <r>
    <x v="6"/>
    <x v="0"/>
    <s v="OK"/>
    <e v="#N/A"/>
    <m/>
    <n v="7"/>
    <m/>
    <m/>
    <e v="#N/A"/>
    <s v="042400"/>
    <x v="108"/>
    <x v="74"/>
    <x v="8"/>
    <x v="1"/>
    <m/>
    <m/>
    <m/>
    <m/>
    <n v="5012"/>
    <m/>
    <m/>
  </r>
  <r>
    <x v="6"/>
    <x v="0"/>
    <s v="OK"/>
    <e v="#N/A"/>
    <m/>
    <n v="7"/>
    <m/>
    <m/>
    <e v="#N/A"/>
    <s v="041650"/>
    <x v="109"/>
    <x v="74"/>
    <x v="8"/>
    <x v="1"/>
    <m/>
    <m/>
    <m/>
    <m/>
    <n v="2748"/>
    <m/>
    <m/>
  </r>
  <r>
    <x v="6"/>
    <x v="0"/>
    <s v="OK"/>
    <e v="#N/A"/>
    <m/>
    <n v="7"/>
    <m/>
    <m/>
    <e v="#N/A"/>
    <s v="042170"/>
    <x v="110"/>
    <x v="74"/>
    <x v="8"/>
    <x v="1"/>
    <m/>
    <m/>
    <m/>
    <m/>
    <n v="615"/>
    <m/>
    <m/>
  </r>
  <r>
    <x v="6"/>
    <x v="0"/>
    <s v="OK"/>
    <s v="LLF"/>
    <m/>
    <n v="7"/>
    <m/>
    <m/>
    <e v="#N/A"/>
    <s v="042552"/>
    <x v="111"/>
    <x v="75"/>
    <x v="8"/>
    <x v="1"/>
    <m/>
    <m/>
    <m/>
    <m/>
    <n v="7781.83"/>
    <m/>
    <m/>
  </r>
  <r>
    <x v="6"/>
    <x v="0"/>
    <s v="OK"/>
    <e v="#N/A"/>
    <m/>
    <n v="7"/>
    <m/>
    <m/>
    <e v="#N/A"/>
    <s v="050160"/>
    <x v="112"/>
    <x v="76"/>
    <x v="9"/>
    <x v="1"/>
    <m/>
    <m/>
    <m/>
    <m/>
    <n v="4000"/>
    <m/>
    <m/>
  </r>
  <r>
    <x v="6"/>
    <x v="0"/>
    <s v="No"/>
    <e v="#N/A"/>
    <m/>
    <n v="7"/>
    <m/>
    <m/>
    <e v="#N/A"/>
    <s v="050581"/>
    <x v="113"/>
    <x v="76"/>
    <x v="9"/>
    <x v="1"/>
    <m/>
    <m/>
    <m/>
    <m/>
    <n v="0"/>
    <m/>
    <m/>
  </r>
  <r>
    <x v="6"/>
    <x v="0"/>
    <s v="OK"/>
    <e v="#N/A"/>
    <m/>
    <n v="7"/>
    <m/>
    <m/>
    <e v="#N/A"/>
    <s v="052840"/>
    <x v="114"/>
    <x v="77"/>
    <x v="9"/>
    <x v="1"/>
    <m/>
    <m/>
    <m/>
    <m/>
    <n v="2064"/>
    <m/>
    <m/>
  </r>
  <r>
    <x v="6"/>
    <x v="0"/>
    <s v="OK"/>
    <e v="#N/A"/>
    <m/>
    <n v="7"/>
    <m/>
    <m/>
    <e v="#N/A"/>
    <s v="050060"/>
    <x v="115"/>
    <x v="78"/>
    <x v="9"/>
    <x v="1"/>
    <m/>
    <m/>
    <m/>
    <m/>
    <n v="928"/>
    <m/>
    <m/>
  </r>
  <r>
    <x v="6"/>
    <x v="0"/>
    <s v="No"/>
    <e v="#N/A"/>
    <m/>
    <n v="7"/>
    <m/>
    <m/>
    <e v="#N/A"/>
    <s v="050530"/>
    <x v="116"/>
    <x v="78"/>
    <x v="9"/>
    <x v="1"/>
    <m/>
    <m/>
    <m/>
    <m/>
    <n v="765"/>
    <m/>
    <m/>
  </r>
  <r>
    <x v="6"/>
    <x v="0"/>
    <s v="OK"/>
    <e v="#N/A"/>
    <m/>
    <n v="7"/>
    <m/>
    <m/>
    <e v="#N/A"/>
    <s v="051070"/>
    <x v="117"/>
    <x v="78"/>
    <x v="9"/>
    <x v="1"/>
    <m/>
    <m/>
    <m/>
    <m/>
    <n v="2654"/>
    <m/>
    <m/>
  </r>
  <r>
    <x v="6"/>
    <x v="0"/>
    <s v="OK"/>
    <e v="#N/A"/>
    <m/>
    <n v="7"/>
    <m/>
    <m/>
    <e v="#N/A"/>
    <s v="051781"/>
    <x v="118"/>
    <x v="78"/>
    <x v="9"/>
    <x v="1"/>
    <m/>
    <m/>
    <m/>
    <m/>
    <n v="0"/>
    <m/>
    <m/>
  </r>
  <r>
    <x v="6"/>
    <x v="0"/>
    <s v="OK"/>
    <e v="#N/A"/>
    <m/>
    <n v="7"/>
    <m/>
    <m/>
    <e v="#N/A"/>
    <s v="050080"/>
    <x v="119"/>
    <x v="79"/>
    <x v="9"/>
    <x v="1"/>
    <m/>
    <m/>
    <m/>
    <m/>
    <n v="1338"/>
    <m/>
    <m/>
  </r>
  <r>
    <x v="6"/>
    <x v="0"/>
    <s v="No"/>
    <e v="#N/A"/>
    <m/>
    <n v="7"/>
    <m/>
    <m/>
    <e v="#N/A"/>
    <s v="050770"/>
    <x v="120"/>
    <x v="79"/>
    <x v="9"/>
    <x v="1"/>
    <m/>
    <m/>
    <m/>
    <m/>
    <n v="900"/>
    <m/>
    <m/>
  </r>
  <r>
    <x v="6"/>
    <x v="0"/>
    <s v="No"/>
    <e v="#N/A"/>
    <m/>
    <n v="7"/>
    <m/>
    <m/>
    <e v="#N/A"/>
    <s v="052551"/>
    <x v="121"/>
    <x v="79"/>
    <x v="9"/>
    <x v="1"/>
    <m/>
    <m/>
    <m/>
    <m/>
    <n v="250"/>
    <m/>
    <m/>
  </r>
  <r>
    <x v="6"/>
    <x v="0"/>
    <s v="OK"/>
    <e v="#N/A"/>
    <m/>
    <n v="7"/>
    <m/>
    <m/>
    <e v="#N/A"/>
    <s v="050110"/>
    <x v="122"/>
    <x v="80"/>
    <x v="9"/>
    <x v="1"/>
    <m/>
    <m/>
    <m/>
    <m/>
    <n v="5837"/>
    <m/>
    <m/>
  </r>
  <r>
    <x v="6"/>
    <x v="0"/>
    <s v="No"/>
    <e v="#N/A"/>
    <m/>
    <n v="7"/>
    <m/>
    <m/>
    <e v="#N/A"/>
    <s v="050120"/>
    <x v="123"/>
    <x v="81"/>
    <x v="9"/>
    <x v="1"/>
    <m/>
    <m/>
    <m/>
    <m/>
    <n v="600"/>
    <m/>
    <m/>
  </r>
  <r>
    <x v="6"/>
    <x v="0"/>
    <s v="OK"/>
    <e v="#N/A"/>
    <m/>
    <n v="7"/>
    <m/>
    <m/>
    <e v="#N/A"/>
    <s v="051501"/>
    <x v="124"/>
    <x v="81"/>
    <x v="9"/>
    <x v="1"/>
    <m/>
    <m/>
    <m/>
    <m/>
    <n v="0"/>
    <m/>
    <m/>
  </r>
  <r>
    <x v="6"/>
    <x v="0"/>
    <s v="OK"/>
    <e v="#N/A"/>
    <m/>
    <n v="7"/>
    <m/>
    <m/>
    <e v="#N/A"/>
    <s v="052830"/>
    <x v="125"/>
    <x v="81"/>
    <x v="9"/>
    <x v="1"/>
    <m/>
    <m/>
    <m/>
    <m/>
    <n v="0"/>
    <m/>
    <m/>
  </r>
  <r>
    <x v="6"/>
    <x v="0"/>
    <s v="OK"/>
    <e v="#N/A"/>
    <m/>
    <n v="7"/>
    <m/>
    <m/>
    <e v="#N/A"/>
    <s v="050171"/>
    <x v="126"/>
    <x v="82"/>
    <x v="9"/>
    <x v="1"/>
    <m/>
    <m/>
    <m/>
    <m/>
    <n v="1431"/>
    <m/>
    <m/>
  </r>
  <r>
    <x v="6"/>
    <x v="0"/>
    <s v="OK"/>
    <e v="#N/A"/>
    <m/>
    <n v="7"/>
    <m/>
    <m/>
    <e v="#N/A"/>
    <s v="051885"/>
    <x v="127"/>
    <x v="82"/>
    <x v="9"/>
    <x v="1"/>
    <m/>
    <m/>
    <m/>
    <m/>
    <n v="1345.58"/>
    <m/>
    <m/>
  </r>
  <r>
    <x v="6"/>
    <x v="0"/>
    <s v="OK"/>
    <e v="#N/A"/>
    <m/>
    <n v="7"/>
    <m/>
    <m/>
    <e v="#N/A"/>
    <s v="050180"/>
    <x v="128"/>
    <x v="82"/>
    <x v="9"/>
    <x v="1"/>
    <m/>
    <m/>
    <m/>
    <m/>
    <n v="3946.01"/>
    <m/>
    <m/>
  </r>
  <r>
    <x v="6"/>
    <x v="0"/>
    <s v="OK"/>
    <e v="#N/A"/>
    <m/>
    <n v="7"/>
    <m/>
    <m/>
    <e v="#N/A"/>
    <s v="050360"/>
    <x v="129"/>
    <x v="79"/>
    <x v="9"/>
    <x v="1"/>
    <m/>
    <m/>
    <m/>
    <m/>
    <n v="1500"/>
    <m/>
    <m/>
  </r>
  <r>
    <x v="6"/>
    <x v="0"/>
    <s v="OK"/>
    <e v="#N/A"/>
    <m/>
    <n v="7"/>
    <m/>
    <m/>
    <e v="#N/A"/>
    <s v="050711"/>
    <x v="130"/>
    <x v="77"/>
    <x v="9"/>
    <x v="1"/>
    <m/>
    <m/>
    <m/>
    <m/>
    <n v="481"/>
    <m/>
    <m/>
  </r>
  <r>
    <x v="6"/>
    <x v="0"/>
    <s v="OK"/>
    <e v="#N/A"/>
    <m/>
    <n v="7"/>
    <m/>
    <m/>
    <e v="#N/A"/>
    <s v="052151"/>
    <x v="131"/>
    <x v="77"/>
    <x v="9"/>
    <x v="1"/>
    <m/>
    <m/>
    <m/>
    <m/>
    <n v="2169.25"/>
    <m/>
    <m/>
  </r>
  <r>
    <x v="6"/>
    <x v="0"/>
    <s v="OK"/>
    <e v="#N/A"/>
    <m/>
    <n v="7"/>
    <m/>
    <m/>
    <e v="#N/A"/>
    <s v="052270"/>
    <x v="132"/>
    <x v="77"/>
    <x v="9"/>
    <x v="1"/>
    <m/>
    <m/>
    <m/>
    <m/>
    <n v="1087"/>
    <m/>
    <m/>
  </r>
  <r>
    <x v="6"/>
    <x v="0"/>
    <s v="OK"/>
    <e v="#N/A"/>
    <m/>
    <n v="7"/>
    <m/>
    <m/>
    <e v="#N/A"/>
    <s v="052670"/>
    <x v="133"/>
    <x v="77"/>
    <x v="9"/>
    <x v="1"/>
    <m/>
    <m/>
    <m/>
    <m/>
    <n v="501"/>
    <m/>
    <m/>
  </r>
  <r>
    <x v="6"/>
    <x v="0"/>
    <s v="OK"/>
    <e v="#N/A"/>
    <m/>
    <n v="7"/>
    <m/>
    <m/>
    <e v="#N/A"/>
    <s v="051270"/>
    <x v="134"/>
    <x v="80"/>
    <x v="9"/>
    <x v="1"/>
    <m/>
    <m/>
    <m/>
    <m/>
    <n v="522.16999999999996"/>
    <m/>
    <m/>
  </r>
  <r>
    <x v="6"/>
    <x v="0"/>
    <s v="OK"/>
    <e v="#N/A"/>
    <m/>
    <n v="7"/>
    <m/>
    <m/>
    <e v="#N/A"/>
    <s v="051880"/>
    <x v="135"/>
    <x v="80"/>
    <x v="9"/>
    <x v="1"/>
    <m/>
    <m/>
    <m/>
    <m/>
    <n v="188"/>
    <m/>
    <m/>
  </r>
  <r>
    <x v="6"/>
    <x v="0"/>
    <s v="OK"/>
    <e v="#N/A"/>
    <m/>
    <n v="7"/>
    <m/>
    <m/>
    <e v="#N/A"/>
    <s v="051400"/>
    <x v="136"/>
    <x v="83"/>
    <x v="9"/>
    <x v="1"/>
    <m/>
    <m/>
    <m/>
    <m/>
    <n v="0"/>
    <m/>
    <m/>
  </r>
  <r>
    <x v="6"/>
    <x v="0"/>
    <s v="OK"/>
    <e v="#N/A"/>
    <m/>
    <n v="7"/>
    <m/>
    <m/>
    <e v="#N/A"/>
    <s v="052540"/>
    <x v="137"/>
    <x v="83"/>
    <x v="9"/>
    <x v="1"/>
    <m/>
    <m/>
    <m/>
    <m/>
    <n v="697"/>
    <m/>
    <m/>
  </r>
  <r>
    <x v="6"/>
    <x v="0"/>
    <s v="No"/>
    <e v="#N/A"/>
    <m/>
    <n v="7"/>
    <m/>
    <m/>
    <s v="Yes"/>
    <s v="052150"/>
    <x v="138"/>
    <x v="84"/>
    <x v="9"/>
    <x v="1"/>
    <m/>
    <m/>
    <m/>
    <m/>
    <n v="6014.25"/>
    <m/>
    <m/>
  </r>
  <r>
    <x v="6"/>
    <x v="0"/>
    <s v="No"/>
    <e v="#N/A"/>
    <m/>
    <n v="7"/>
    <m/>
    <m/>
    <e v="#N/A"/>
    <s v="052660"/>
    <x v="139"/>
    <x v="79"/>
    <x v="9"/>
    <x v="1"/>
    <m/>
    <m/>
    <m/>
    <m/>
    <n v="0"/>
    <m/>
    <m/>
  </r>
  <r>
    <x v="6"/>
    <x v="0"/>
    <s v="OK"/>
    <e v="#N/A"/>
    <m/>
    <n v="7"/>
    <m/>
    <m/>
    <e v="#N/A"/>
    <s v="060550"/>
    <x v="140"/>
    <x v="85"/>
    <x v="10"/>
    <x v="1"/>
    <m/>
    <m/>
    <m/>
    <m/>
    <n v="8821"/>
    <m/>
    <m/>
  </r>
  <r>
    <x v="6"/>
    <x v="0"/>
    <s v="No"/>
    <e v="#N/A"/>
    <m/>
    <n v="7"/>
    <m/>
    <m/>
    <e v="#N/A"/>
    <s v="060650"/>
    <x v="141"/>
    <x v="86"/>
    <x v="10"/>
    <x v="1"/>
    <m/>
    <m/>
    <m/>
    <m/>
    <n v="3236.5"/>
    <m/>
    <m/>
  </r>
  <r>
    <x v="6"/>
    <x v="0"/>
    <s v="No"/>
    <e v="#N/A"/>
    <m/>
    <n v="7"/>
    <m/>
    <m/>
    <e v="#N/A"/>
    <s v="062620"/>
    <x v="142"/>
    <x v="86"/>
    <x v="10"/>
    <x v="1"/>
    <m/>
    <m/>
    <m/>
    <m/>
    <n v="1750"/>
    <m/>
    <m/>
  </r>
  <r>
    <x v="6"/>
    <x v="0"/>
    <s v="No"/>
    <e v="#N/A"/>
    <m/>
    <n v="7"/>
    <m/>
    <m/>
    <e v="#N/A"/>
    <s v="061010"/>
    <x v="143"/>
    <x v="86"/>
    <x v="10"/>
    <x v="1"/>
    <m/>
    <m/>
    <m/>
    <m/>
    <n v="400"/>
    <m/>
    <m/>
  </r>
  <r>
    <x v="6"/>
    <x v="0"/>
    <s v="OK"/>
    <e v="#N/A"/>
    <m/>
    <n v="7"/>
    <m/>
    <m/>
    <e v="#N/A"/>
    <s v="061320"/>
    <x v="144"/>
    <x v="87"/>
    <x v="10"/>
    <x v="1"/>
    <m/>
    <m/>
    <m/>
    <m/>
    <n v="5894"/>
    <m/>
    <m/>
  </r>
  <r>
    <x v="6"/>
    <x v="0"/>
    <s v="OK"/>
    <s v="LLF"/>
    <m/>
    <n v="7"/>
    <m/>
    <m/>
    <e v="#N/A"/>
    <s v="061900"/>
    <x v="145"/>
    <x v="88"/>
    <x v="10"/>
    <x v="1"/>
    <m/>
    <m/>
    <m/>
    <m/>
    <n v="0"/>
    <m/>
    <m/>
  </r>
  <r>
    <x v="6"/>
    <x v="0"/>
    <s v="OK"/>
    <e v="#N/A"/>
    <m/>
    <n v="7"/>
    <m/>
    <m/>
    <e v="#N/A"/>
    <s v="062160"/>
    <x v="146"/>
    <x v="89"/>
    <x v="10"/>
    <x v="1"/>
    <m/>
    <m/>
    <m/>
    <m/>
    <n v="4826"/>
    <m/>
    <m/>
  </r>
  <r>
    <x v="6"/>
    <x v="0"/>
    <s v="OK"/>
    <e v="#N/A"/>
    <m/>
    <n v="7"/>
    <m/>
    <m/>
    <e v="#N/A"/>
    <s v="062680"/>
    <x v="147"/>
    <x v="86"/>
    <x v="10"/>
    <x v="1"/>
    <m/>
    <m/>
    <m/>
    <m/>
    <n v="2697.08"/>
    <m/>
    <m/>
  </r>
  <r>
    <x v="6"/>
    <x v="0"/>
    <s v="OK"/>
    <e v="#N/A"/>
    <m/>
    <n v="7"/>
    <m/>
    <m/>
    <e v="#N/A"/>
    <s v="070151"/>
    <x v="148"/>
    <x v="90"/>
    <x v="11"/>
    <x v="1"/>
    <m/>
    <m/>
    <m/>
    <m/>
    <n v="726"/>
    <m/>
    <m/>
  </r>
  <r>
    <x v="6"/>
    <x v="0"/>
    <s v="OK"/>
    <e v="#N/A"/>
    <m/>
    <n v="7"/>
    <m/>
    <m/>
    <e v="#N/A"/>
    <s v="072800"/>
    <x v="149"/>
    <x v="90"/>
    <x v="11"/>
    <x v="1"/>
    <m/>
    <m/>
    <m/>
    <m/>
    <n v="8794"/>
    <m/>
    <m/>
  </r>
  <r>
    <x v="6"/>
    <x v="0"/>
    <s v="OK"/>
    <e v="#N/A"/>
    <m/>
    <n v="7"/>
    <m/>
    <m/>
    <e v="#N/A"/>
    <s v="072801"/>
    <x v="150"/>
    <x v="90"/>
    <x v="11"/>
    <x v="1"/>
    <m/>
    <m/>
    <m/>
    <m/>
    <n v="1499"/>
    <m/>
    <m/>
  </r>
  <r>
    <x v="6"/>
    <x v="0"/>
    <s v="OK"/>
    <e v="#N/A"/>
    <m/>
    <n v="7"/>
    <m/>
    <m/>
    <e v="#N/A"/>
    <s v="070720"/>
    <x v="151"/>
    <x v="90"/>
    <x v="11"/>
    <x v="1"/>
    <m/>
    <m/>
    <m/>
    <m/>
    <n v="3457.76"/>
    <m/>
    <m/>
  </r>
  <r>
    <x v="6"/>
    <x v="0"/>
    <s v="OK"/>
    <e v="#N/A"/>
    <m/>
    <n v="7"/>
    <m/>
    <m/>
    <e v="#N/A"/>
    <s v="070820"/>
    <x v="152"/>
    <x v="91"/>
    <x v="11"/>
    <x v="1"/>
    <m/>
    <m/>
    <m/>
    <m/>
    <n v="4021.25"/>
    <m/>
    <m/>
  </r>
  <r>
    <x v="6"/>
    <x v="0"/>
    <s v="OK"/>
    <e v="#N/A"/>
    <m/>
    <n v="7"/>
    <m/>
    <m/>
    <e v="#N/A"/>
    <s v="071131"/>
    <x v="153"/>
    <x v="92"/>
    <x v="11"/>
    <x v="1"/>
    <m/>
    <m/>
    <m/>
    <m/>
    <n v="4950"/>
    <m/>
    <m/>
  </r>
  <r>
    <x v="6"/>
    <x v="0"/>
    <s v="OK"/>
    <e v="#N/A"/>
    <m/>
    <n v="7"/>
    <m/>
    <m/>
    <s v="Yes"/>
    <s v="071132"/>
    <x v="154"/>
    <x v="92"/>
    <x v="11"/>
    <x v="1"/>
    <m/>
    <m/>
    <m/>
    <m/>
    <n v="750"/>
    <m/>
    <m/>
  </r>
  <r>
    <x v="6"/>
    <x v="0"/>
    <s v="No"/>
    <e v="#N/A"/>
    <m/>
    <n v="7"/>
    <m/>
    <m/>
    <e v="#N/A"/>
    <s v="071133"/>
    <x v="155"/>
    <x v="92"/>
    <x v="11"/>
    <x v="1"/>
    <m/>
    <m/>
    <m/>
    <m/>
    <n v="0"/>
    <m/>
    <m/>
  </r>
  <r>
    <x v="6"/>
    <x v="0"/>
    <s v="No"/>
    <e v="#N/A"/>
    <m/>
    <n v="7"/>
    <m/>
    <m/>
    <e v="#N/A"/>
    <s v="071140"/>
    <x v="156"/>
    <x v="93"/>
    <x v="11"/>
    <x v="1"/>
    <m/>
    <m/>
    <m/>
    <m/>
    <n v="4486.09"/>
    <m/>
    <m/>
  </r>
  <r>
    <x v="6"/>
    <x v="0"/>
    <s v="OK"/>
    <e v="#N/A"/>
    <m/>
    <n v="7"/>
    <m/>
    <m/>
    <e v="#N/A"/>
    <s v="071540"/>
    <x v="157"/>
    <x v="92"/>
    <x v="11"/>
    <x v="1"/>
    <m/>
    <m/>
    <m/>
    <m/>
    <n v="2812"/>
    <m/>
    <m/>
  </r>
  <r>
    <x v="6"/>
    <x v="0"/>
    <s v="OK"/>
    <e v="#N/A"/>
    <m/>
    <n v="7"/>
    <m/>
    <m/>
    <s v="Yes"/>
    <s v="071890"/>
    <x v="158"/>
    <x v="92"/>
    <x v="11"/>
    <x v="1"/>
    <m/>
    <m/>
    <m/>
    <m/>
    <n v="6024.33"/>
    <m/>
    <m/>
  </r>
  <r>
    <x v="6"/>
    <x v="0"/>
    <s v="OK"/>
    <e v="#N/A"/>
    <m/>
    <n v="7"/>
    <m/>
    <m/>
    <e v="#N/A"/>
    <s v="070821"/>
    <x v="159"/>
    <x v="94"/>
    <x v="11"/>
    <x v="1"/>
    <m/>
    <m/>
    <m/>
    <m/>
    <n v="4225"/>
    <m/>
    <m/>
  </r>
  <r>
    <x v="6"/>
    <x v="0"/>
    <s v="OK"/>
    <e v="#N/A"/>
    <m/>
    <n v="7"/>
    <m/>
    <m/>
    <e v="#N/A"/>
    <s v="072530"/>
    <x v="160"/>
    <x v="90"/>
    <x v="11"/>
    <x v="1"/>
    <m/>
    <m/>
    <m/>
    <m/>
    <n v="3342"/>
    <m/>
    <m/>
  </r>
  <r>
    <x v="6"/>
    <x v="0"/>
    <s v="OK"/>
    <e v="#N/A"/>
    <m/>
    <n v="7"/>
    <m/>
    <m/>
    <e v="#N/A"/>
    <s v="070800"/>
    <x v="161"/>
    <x v="90"/>
    <x v="11"/>
    <x v="1"/>
    <m/>
    <m/>
    <m/>
    <m/>
    <n v="3258"/>
    <m/>
    <m/>
  </r>
  <r>
    <x v="6"/>
    <x v="0"/>
    <s v="OK"/>
    <e v="#N/A"/>
    <m/>
    <n v="7"/>
    <m/>
    <m/>
    <e v="#N/A"/>
    <s v="072810"/>
    <x v="162"/>
    <x v="95"/>
    <x v="11"/>
    <x v="1"/>
    <m/>
    <m/>
    <m/>
    <m/>
    <n v="8777"/>
    <m/>
    <m/>
  </r>
  <r>
    <x v="6"/>
    <x v="0"/>
    <s v="No"/>
    <e v="#N/A"/>
    <m/>
    <n v="7"/>
    <m/>
    <m/>
    <e v="#N/A"/>
    <s v="080210"/>
    <x v="163"/>
    <x v="96"/>
    <x v="12"/>
    <x v="1"/>
    <m/>
    <m/>
    <m/>
    <m/>
    <n v="1369.42"/>
    <m/>
    <m/>
  </r>
  <r>
    <x v="6"/>
    <x v="0"/>
    <s v="OK"/>
    <e v="#N/A"/>
    <m/>
    <n v="7"/>
    <m/>
    <m/>
    <e v="#N/A"/>
    <s v="081610"/>
    <x v="164"/>
    <x v="96"/>
    <x v="12"/>
    <x v="1"/>
    <m/>
    <m/>
    <m/>
    <m/>
    <n v="0"/>
    <m/>
    <m/>
  </r>
  <r>
    <x v="6"/>
    <x v="0"/>
    <s v="OK"/>
    <e v="#N/A"/>
    <m/>
    <n v="7"/>
    <m/>
    <m/>
    <e v="#N/A"/>
    <s v="080920"/>
    <x v="165"/>
    <x v="96"/>
    <x v="12"/>
    <x v="1"/>
    <m/>
    <m/>
    <m/>
    <m/>
    <n v="2115"/>
    <m/>
    <m/>
  </r>
  <r>
    <x v="6"/>
    <x v="0"/>
    <s v="No"/>
    <e v="#N/A"/>
    <m/>
    <n v="7"/>
    <m/>
    <m/>
    <e v="#N/A"/>
    <s v="082010"/>
    <x v="166"/>
    <x v="96"/>
    <x v="12"/>
    <x v="1"/>
    <m/>
    <m/>
    <m/>
    <m/>
    <n v="500"/>
    <m/>
    <m/>
  </r>
  <r>
    <x v="6"/>
    <x v="0"/>
    <s v="OK"/>
    <e v="#N/A"/>
    <m/>
    <n v="7"/>
    <m/>
    <m/>
    <e v="#N/A"/>
    <s v="080350"/>
    <x v="167"/>
    <x v="97"/>
    <x v="12"/>
    <x v="1"/>
    <m/>
    <m/>
    <m/>
    <m/>
    <n v="5837.25"/>
    <m/>
    <m/>
  </r>
  <r>
    <x v="6"/>
    <x v="0"/>
    <s v="OK"/>
    <e v="#N/A"/>
    <m/>
    <n v="7"/>
    <m/>
    <m/>
    <e v="#N/A"/>
    <s v="080140"/>
    <x v="168"/>
    <x v="98"/>
    <x v="12"/>
    <x v="1"/>
    <m/>
    <m/>
    <m/>
    <m/>
    <n v="1264"/>
    <m/>
    <m/>
  </r>
  <r>
    <x v="6"/>
    <x v="0"/>
    <s v="OK"/>
    <e v="#N/A"/>
    <m/>
    <n v="7"/>
    <m/>
    <m/>
    <e v="#N/A"/>
    <s v="080510"/>
    <x v="169"/>
    <x v="98"/>
    <x v="12"/>
    <x v="1"/>
    <m/>
    <m/>
    <m/>
    <m/>
    <n v="736"/>
    <m/>
    <m/>
  </r>
  <r>
    <x v="6"/>
    <x v="0"/>
    <s v="OK"/>
    <e v="#N/A"/>
    <m/>
    <n v="7"/>
    <m/>
    <m/>
    <e v="#N/A"/>
    <s v="082421"/>
    <x v="170"/>
    <x v="98"/>
    <x v="12"/>
    <x v="1"/>
    <m/>
    <m/>
    <m/>
    <m/>
    <n v="763"/>
    <m/>
    <m/>
  </r>
  <r>
    <x v="6"/>
    <x v="0"/>
    <s v="OK"/>
    <e v="#N/A"/>
    <m/>
    <n v="7"/>
    <m/>
    <m/>
    <e v="#N/A"/>
    <s v="082720"/>
    <x v="171"/>
    <x v="98"/>
    <x v="12"/>
    <x v="1"/>
    <m/>
    <m/>
    <m/>
    <m/>
    <n v="657"/>
    <m/>
    <m/>
  </r>
  <r>
    <x v="6"/>
    <x v="0"/>
    <s v="OK"/>
    <e v="#N/A"/>
    <m/>
    <n v="7"/>
    <m/>
    <m/>
    <e v="#N/A"/>
    <s v="082790"/>
    <x v="172"/>
    <x v="98"/>
    <x v="12"/>
    <x v="1"/>
    <m/>
    <m/>
    <m/>
    <m/>
    <n v="5814.75"/>
    <m/>
    <m/>
  </r>
  <r>
    <x v="6"/>
    <x v="0"/>
    <s v="No"/>
    <e v="#N/A"/>
    <m/>
    <n v="7"/>
    <m/>
    <m/>
    <e v="#N/A"/>
    <s v="081040"/>
    <x v="173"/>
    <x v="99"/>
    <x v="12"/>
    <x v="1"/>
    <m/>
    <m/>
    <m/>
    <m/>
    <n v="2358"/>
    <m/>
    <m/>
  </r>
  <r>
    <x v="6"/>
    <x v="0"/>
    <s v="No"/>
    <e v="#N/A"/>
    <m/>
    <n v="7"/>
    <m/>
    <m/>
    <e v="#N/A"/>
    <s v="082420"/>
    <x v="174"/>
    <x v="99"/>
    <x v="12"/>
    <x v="1"/>
    <m/>
    <m/>
    <m/>
    <m/>
    <n v="0"/>
    <m/>
    <m/>
  </r>
  <r>
    <x v="6"/>
    <x v="0"/>
    <s v="OK"/>
    <e v="#N/A"/>
    <m/>
    <n v="7"/>
    <m/>
    <m/>
    <e v="#N/A"/>
    <s v="081200"/>
    <x v="175"/>
    <x v="97"/>
    <x v="12"/>
    <x v="1"/>
    <m/>
    <m/>
    <m/>
    <m/>
    <n v="5000"/>
    <m/>
    <m/>
  </r>
  <r>
    <x v="6"/>
    <x v="0"/>
    <s v="OK"/>
    <e v="#N/A"/>
    <m/>
    <n v="7"/>
    <m/>
    <m/>
    <e v="#N/A"/>
    <s v="081210"/>
    <x v="176"/>
    <x v="97"/>
    <x v="12"/>
    <x v="1"/>
    <m/>
    <m/>
    <m/>
    <m/>
    <n v="6417"/>
    <m/>
    <m/>
  </r>
  <r>
    <x v="6"/>
    <x v="0"/>
    <s v="OK"/>
    <e v="#N/A"/>
    <m/>
    <n v="7"/>
    <m/>
    <m/>
    <e v="#N/A"/>
    <s v="081220"/>
    <x v="177"/>
    <x v="97"/>
    <x v="12"/>
    <x v="1"/>
    <m/>
    <m/>
    <m/>
    <m/>
    <n v="2313"/>
    <m/>
    <m/>
  </r>
  <r>
    <x v="6"/>
    <x v="0"/>
    <s v="No"/>
    <e v="#N/A"/>
    <m/>
    <n v="7"/>
    <m/>
    <m/>
    <e v="#N/A"/>
    <s v="081240"/>
    <x v="178"/>
    <x v="100"/>
    <x v="12"/>
    <x v="1"/>
    <m/>
    <m/>
    <m/>
    <m/>
    <n v="0"/>
    <m/>
    <m/>
  </r>
  <r>
    <x v="6"/>
    <x v="0"/>
    <s v="No"/>
    <e v="#N/A"/>
    <m/>
    <n v="7"/>
    <m/>
    <m/>
    <e v="#N/A"/>
    <s v="082560"/>
    <x v="179"/>
    <x v="101"/>
    <x v="12"/>
    <x v="1"/>
    <m/>
    <m/>
    <m/>
    <m/>
    <n v="0"/>
    <m/>
    <m/>
  </r>
  <r>
    <x v="6"/>
    <x v="0"/>
    <s v="OK"/>
    <e v="#N/A"/>
    <m/>
    <n v="7"/>
    <m/>
    <m/>
    <e v="#N/A"/>
    <s v="081370"/>
    <x v="180"/>
    <x v="102"/>
    <x v="12"/>
    <x v="1"/>
    <m/>
    <m/>
    <m/>
    <m/>
    <n v="1573"/>
    <m/>
    <m/>
  </r>
  <r>
    <x v="6"/>
    <x v="0"/>
    <s v="OK"/>
    <e v="#N/A"/>
    <m/>
    <n v="7"/>
    <m/>
    <m/>
    <e v="#N/A"/>
    <s v="082710"/>
    <x v="181"/>
    <x v="102"/>
    <x v="12"/>
    <x v="1"/>
    <m/>
    <m/>
    <m/>
    <m/>
    <n v="1278"/>
    <m/>
    <m/>
  </r>
  <r>
    <x v="6"/>
    <x v="0"/>
    <s v="OK"/>
    <e v="#N/A"/>
    <m/>
    <n v="7"/>
    <m/>
    <m/>
    <e v="#N/A"/>
    <s v="082870"/>
    <x v="182"/>
    <x v="102"/>
    <x v="12"/>
    <x v="1"/>
    <m/>
    <m/>
    <m/>
    <m/>
    <n v="1489"/>
    <m/>
    <m/>
  </r>
  <r>
    <x v="6"/>
    <x v="0"/>
    <s v="No"/>
    <e v="#N/A"/>
    <m/>
    <n v="7"/>
    <m/>
    <m/>
    <e v="#N/A"/>
    <s v="081590"/>
    <x v="183"/>
    <x v="97"/>
    <x v="12"/>
    <x v="1"/>
    <m/>
    <m/>
    <m/>
    <m/>
    <n v="4110"/>
    <m/>
    <m/>
  </r>
  <r>
    <x v="6"/>
    <x v="0"/>
    <s v="No"/>
    <e v="#N/A"/>
    <m/>
    <n v="7"/>
    <m/>
    <m/>
    <s v="Yes"/>
    <s v="082690"/>
    <x v="184"/>
    <x v="103"/>
    <x v="12"/>
    <x v="1"/>
    <m/>
    <m/>
    <m/>
    <m/>
    <n v="9393.33"/>
    <m/>
    <m/>
  </r>
  <r>
    <x v="6"/>
    <x v="0"/>
    <s v="OK"/>
    <e v="#N/A"/>
    <m/>
    <n v="7"/>
    <m/>
    <m/>
    <e v="#N/A"/>
    <s v="082700"/>
    <x v="185"/>
    <x v="104"/>
    <x v="12"/>
    <x v="1"/>
    <m/>
    <m/>
    <m/>
    <m/>
    <n v="5856"/>
    <m/>
    <m/>
  </r>
  <r>
    <x v="6"/>
    <x v="0"/>
    <s v="No"/>
    <e v="#N/A"/>
    <m/>
    <n v="7"/>
    <m/>
    <m/>
    <e v="#N/A"/>
    <s v="122445"/>
    <x v="186"/>
    <x v="105"/>
    <x v="13"/>
    <x v="1"/>
    <m/>
    <m/>
    <m/>
    <m/>
    <n v="3750"/>
    <m/>
    <m/>
  </r>
  <r>
    <x v="6"/>
    <x v="0"/>
    <s v="No"/>
    <e v="#N/A"/>
    <m/>
    <n v="7"/>
    <m/>
    <m/>
    <e v="#N/A"/>
    <s v="121470"/>
    <x v="188"/>
    <x v="107"/>
    <x v="13"/>
    <x v="1"/>
    <m/>
    <m/>
    <m/>
    <m/>
    <n v="6500"/>
    <m/>
    <m/>
  </r>
  <r>
    <x v="6"/>
    <x v="0"/>
    <s v="No"/>
    <e v="#N/A"/>
    <m/>
    <n v="7"/>
    <m/>
    <m/>
    <e v="#N/A"/>
    <s v="122440"/>
    <x v="187"/>
    <x v="106"/>
    <x v="13"/>
    <x v="1"/>
    <m/>
    <m/>
    <m/>
    <m/>
    <n v="3009.25"/>
    <m/>
    <m/>
  </r>
  <r>
    <x v="6"/>
    <x v="0"/>
    <s v="OK"/>
    <e v="#N/A"/>
    <m/>
    <n v="7"/>
    <m/>
    <m/>
    <e v="#N/A"/>
    <s v="122442"/>
    <x v="189"/>
    <x v="108"/>
    <x v="13"/>
    <x v="1"/>
    <m/>
    <m/>
    <m/>
    <m/>
    <n v="3395.2"/>
    <m/>
    <m/>
  </r>
  <r>
    <x v="6"/>
    <x v="0"/>
    <s v="OK"/>
    <e v="#N/A"/>
    <m/>
    <n v="7"/>
    <m/>
    <m/>
    <e v="#N/A"/>
    <s v="122441"/>
    <x v="190"/>
    <x v="109"/>
    <x v="13"/>
    <x v="1"/>
    <m/>
    <m/>
    <m/>
    <m/>
    <n v="5490"/>
    <m/>
    <m/>
  </r>
  <r>
    <x v="6"/>
    <x v="0"/>
    <s v="No"/>
    <e v="#N/A"/>
    <m/>
    <n v="7"/>
    <m/>
    <m/>
    <e v="#N/A"/>
    <s v="122443"/>
    <x v="191"/>
    <x v="110"/>
    <x v="13"/>
    <x v="1"/>
    <m/>
    <m/>
    <m/>
    <m/>
    <n v="8500"/>
    <m/>
    <m/>
  </r>
  <r>
    <x v="6"/>
    <x v="0"/>
    <s v="OK"/>
    <e v="#N/A"/>
    <m/>
    <n v="7"/>
    <m/>
    <m/>
    <e v="#N/A"/>
    <s v="122444"/>
    <x v="192"/>
    <x v="111"/>
    <x v="13"/>
    <x v="1"/>
    <m/>
    <m/>
    <m/>
    <m/>
    <n v="4220.67"/>
    <m/>
    <m/>
  </r>
  <r>
    <x v="6"/>
    <x v="0"/>
    <s v="No"/>
    <s v="LLF"/>
    <m/>
    <n v="7"/>
    <m/>
    <m/>
    <e v="#N/A"/>
    <s v="122446"/>
    <x v="193"/>
    <x v="112"/>
    <x v="13"/>
    <x v="1"/>
    <m/>
    <m/>
    <m/>
    <m/>
    <n v="5631.41"/>
    <m/>
    <m/>
  </r>
  <r>
    <x v="6"/>
    <x v="0"/>
    <s v="OK"/>
    <e v="#N/A"/>
    <m/>
    <n v="7"/>
    <m/>
    <m/>
    <s v="Yes"/>
    <s v="122447"/>
    <x v="194"/>
    <x v="113"/>
    <x v="13"/>
    <x v="1"/>
    <m/>
    <m/>
    <m/>
    <m/>
    <n v="0"/>
    <m/>
    <m/>
  </r>
  <r>
    <x v="6"/>
    <x v="0"/>
    <s v="OK"/>
    <e v="#N/A"/>
    <m/>
    <n v="7"/>
    <m/>
    <m/>
    <e v="#N/A"/>
    <s v="150050"/>
    <x v="195"/>
    <x v="114"/>
    <x v="14"/>
    <x v="2"/>
    <m/>
    <m/>
    <m/>
    <m/>
    <n v="4325"/>
    <m/>
    <m/>
  </r>
  <r>
    <x v="6"/>
    <x v="0"/>
    <s v="No"/>
    <e v="#N/A"/>
    <m/>
    <n v="7"/>
    <m/>
    <m/>
    <e v="#N/A"/>
    <s v="151810"/>
    <x v="196"/>
    <x v="114"/>
    <x v="14"/>
    <x v="2"/>
    <m/>
    <m/>
    <m/>
    <m/>
    <n v="1305.5"/>
    <m/>
    <m/>
  </r>
  <r>
    <x v="6"/>
    <x v="0"/>
    <s v="OK"/>
    <e v="#N/A"/>
    <m/>
    <n v="7"/>
    <m/>
    <m/>
    <e v="#N/A"/>
    <s v="152430"/>
    <x v="197"/>
    <x v="114"/>
    <x v="14"/>
    <x v="2"/>
    <m/>
    <m/>
    <m/>
    <m/>
    <n v="0"/>
    <m/>
    <m/>
  </r>
  <r>
    <x v="6"/>
    <x v="0"/>
    <s v="No"/>
    <e v="#N/A"/>
    <m/>
    <n v="7"/>
    <m/>
    <m/>
    <e v="#N/A"/>
    <s v="150130"/>
    <x v="198"/>
    <x v="115"/>
    <x v="14"/>
    <x v="2"/>
    <m/>
    <m/>
    <m/>
    <m/>
    <n v="500"/>
    <m/>
    <m/>
  </r>
  <r>
    <x v="6"/>
    <x v="0"/>
    <s v="No"/>
    <e v="#N/A"/>
    <m/>
    <n v="7"/>
    <m/>
    <m/>
    <e v="#N/A"/>
    <s v="151380"/>
    <x v="199"/>
    <x v="115"/>
    <x v="14"/>
    <x v="2"/>
    <m/>
    <m/>
    <m/>
    <m/>
    <n v="0"/>
    <m/>
    <m/>
  </r>
  <r>
    <x v="6"/>
    <x v="0"/>
    <s v="No"/>
    <e v="#N/A"/>
    <m/>
    <n v="7"/>
    <m/>
    <m/>
    <e v="#N/A"/>
    <s v="152120"/>
    <x v="200"/>
    <x v="115"/>
    <x v="14"/>
    <x v="2"/>
    <m/>
    <m/>
    <m/>
    <m/>
    <n v="0"/>
    <m/>
    <m/>
  </r>
  <r>
    <x v="6"/>
    <x v="0"/>
    <s v="No"/>
    <e v="#N/A"/>
    <m/>
    <n v="7"/>
    <m/>
    <m/>
    <e v="#N/A"/>
    <s v="150200"/>
    <x v="201"/>
    <x v="116"/>
    <x v="14"/>
    <x v="2"/>
    <m/>
    <m/>
    <m/>
    <m/>
    <n v="0"/>
    <m/>
    <m/>
  </r>
  <r>
    <x v="6"/>
    <x v="0"/>
    <s v="OK"/>
    <e v="#N/A"/>
    <m/>
    <n v="7"/>
    <m/>
    <m/>
    <e v="#N/A"/>
    <s v="151260"/>
    <x v="202"/>
    <x v="116"/>
    <x v="14"/>
    <x v="2"/>
    <m/>
    <m/>
    <m/>
    <m/>
    <n v="0"/>
    <m/>
    <m/>
  </r>
  <r>
    <x v="6"/>
    <x v="0"/>
    <s v="No"/>
    <e v="#N/A"/>
    <m/>
    <n v="7"/>
    <m/>
    <m/>
    <e v="#N/A"/>
    <s v="151230"/>
    <x v="203"/>
    <x v="116"/>
    <x v="14"/>
    <x v="2"/>
    <m/>
    <m/>
    <m/>
    <m/>
    <n v="126"/>
    <m/>
    <m/>
  </r>
  <r>
    <x v="6"/>
    <x v="0"/>
    <s v="No"/>
    <e v="#N/A"/>
    <m/>
    <n v="7"/>
    <m/>
    <m/>
    <e v="#N/A"/>
    <s v="150201"/>
    <x v="204"/>
    <x v="117"/>
    <x v="14"/>
    <x v="2"/>
    <m/>
    <m/>
    <m/>
    <m/>
    <n v="0"/>
    <m/>
    <m/>
  </r>
  <r>
    <x v="6"/>
    <x v="0"/>
    <s v="OK"/>
    <e v="#N/A"/>
    <m/>
    <n v="7"/>
    <m/>
    <m/>
    <e v="#N/A"/>
    <s v="150930"/>
    <x v="205"/>
    <x v="117"/>
    <x v="14"/>
    <x v="2"/>
    <m/>
    <m/>
    <m/>
    <m/>
    <n v="1117"/>
    <m/>
    <m/>
  </r>
  <r>
    <x v="6"/>
    <x v="0"/>
    <s v="No"/>
    <e v="#N/A"/>
    <m/>
    <n v="7"/>
    <m/>
    <m/>
    <e v="#N/A"/>
    <s v="151820"/>
    <x v="206"/>
    <x v="117"/>
    <x v="14"/>
    <x v="2"/>
    <m/>
    <m/>
    <m/>
    <m/>
    <n v="62.5"/>
    <m/>
    <m/>
  </r>
  <r>
    <x v="6"/>
    <x v="0"/>
    <s v="OK"/>
    <e v="#N/A"/>
    <m/>
    <n v="7"/>
    <m/>
    <m/>
    <e v="#N/A"/>
    <s v="152930"/>
    <x v="207"/>
    <x v="117"/>
    <x v="14"/>
    <x v="2"/>
    <m/>
    <m/>
    <m/>
    <m/>
    <n v="3440"/>
    <m/>
    <m/>
  </r>
  <r>
    <x v="6"/>
    <x v="0"/>
    <s v="No"/>
    <e v="#N/A"/>
    <m/>
    <n v="7"/>
    <m/>
    <m/>
    <e v="#N/A"/>
    <s v="151090"/>
    <x v="208"/>
    <x v="118"/>
    <x v="14"/>
    <x v="2"/>
    <m/>
    <m/>
    <m/>
    <m/>
    <n v="1250"/>
    <m/>
    <m/>
  </r>
  <r>
    <x v="6"/>
    <x v="0"/>
    <s v="OK"/>
    <e v="#N/A"/>
    <m/>
    <n v="7"/>
    <m/>
    <m/>
    <e v="#N/A"/>
    <s v="150961"/>
    <x v="209"/>
    <x v="119"/>
    <x v="14"/>
    <x v="2"/>
    <m/>
    <m/>
    <m/>
    <m/>
    <n v="750"/>
    <m/>
    <m/>
  </r>
  <r>
    <x v="6"/>
    <x v="0"/>
    <s v="OK"/>
    <e v="#N/A"/>
    <m/>
    <n v="7"/>
    <m/>
    <m/>
    <e v="#N/A"/>
    <s v="152040"/>
    <x v="210"/>
    <x v="119"/>
    <x v="14"/>
    <x v="2"/>
    <m/>
    <m/>
    <m/>
    <m/>
    <n v="1000"/>
    <m/>
    <m/>
  </r>
  <r>
    <x v="6"/>
    <x v="0"/>
    <s v="OK"/>
    <e v="#N/A"/>
    <m/>
    <n v="7"/>
    <m/>
    <m/>
    <e v="#N/A"/>
    <s v="152360"/>
    <x v="211"/>
    <x v="119"/>
    <x v="14"/>
    <x v="2"/>
    <m/>
    <m/>
    <m/>
    <m/>
    <n v="1600"/>
    <m/>
    <m/>
  </r>
  <r>
    <x v="6"/>
    <x v="0"/>
    <s v="OK"/>
    <e v="#N/A"/>
    <m/>
    <n v="7"/>
    <m/>
    <m/>
    <e v="#N/A"/>
    <s v="150970"/>
    <x v="212"/>
    <x v="120"/>
    <x v="14"/>
    <x v="2"/>
    <m/>
    <m/>
    <m/>
    <m/>
    <n v="5334"/>
    <m/>
    <m/>
  </r>
  <r>
    <x v="6"/>
    <x v="0"/>
    <s v="OK"/>
    <e v="#N/A"/>
    <m/>
    <n v="7"/>
    <m/>
    <m/>
    <e v="#N/A"/>
    <s v="151780"/>
    <x v="213"/>
    <x v="121"/>
    <x v="14"/>
    <x v="2"/>
    <m/>
    <m/>
    <m/>
    <m/>
    <n v="3421"/>
    <m/>
    <m/>
  </r>
  <r>
    <x v="6"/>
    <x v="0"/>
    <s v="No"/>
    <e v="#N/A"/>
    <m/>
    <n v="7"/>
    <m/>
    <m/>
    <e v="#N/A"/>
    <s v="152580"/>
    <x v="214"/>
    <x v="118"/>
    <x v="14"/>
    <x v="2"/>
    <m/>
    <m/>
    <m/>
    <m/>
    <n v="500"/>
    <m/>
    <m/>
  </r>
  <r>
    <x v="6"/>
    <x v="0"/>
    <s v="OK"/>
    <e v="#N/A"/>
    <m/>
    <n v="7"/>
    <m/>
    <m/>
    <e v="#N/A"/>
    <s v="152850"/>
    <x v="215"/>
    <x v="118"/>
    <x v="14"/>
    <x v="2"/>
    <m/>
    <m/>
    <m/>
    <m/>
    <n v="2423"/>
    <m/>
    <m/>
  </r>
  <r>
    <x v="6"/>
    <x v="0"/>
    <s v="No"/>
    <e v="#N/A"/>
    <m/>
    <n v="7"/>
    <m/>
    <m/>
    <e v="#N/A"/>
    <s v="152940"/>
    <x v="216"/>
    <x v="122"/>
    <x v="14"/>
    <x v="2"/>
    <m/>
    <m/>
    <m/>
    <m/>
    <n v="6000"/>
    <m/>
    <m/>
  </r>
  <r>
    <x v="6"/>
    <x v="0"/>
    <s v="No"/>
    <e v="#N/A"/>
    <m/>
    <n v="7"/>
    <m/>
    <m/>
    <e v="#N/A"/>
    <s v="150100"/>
    <x v="217"/>
    <x v="123"/>
    <x v="14"/>
    <x v="2"/>
    <m/>
    <m/>
    <m/>
    <m/>
    <n v="1000"/>
    <m/>
    <m/>
  </r>
  <r>
    <x v="6"/>
    <x v="0"/>
    <s v="No"/>
    <e v="#N/A"/>
    <m/>
    <n v="7"/>
    <m/>
    <m/>
    <e v="#N/A"/>
    <s v="150610"/>
    <x v="218"/>
    <x v="124"/>
    <x v="14"/>
    <x v="2"/>
    <m/>
    <m/>
    <m/>
    <m/>
    <n v="600"/>
    <m/>
    <m/>
  </r>
  <r>
    <x v="6"/>
    <x v="0"/>
    <s v="No"/>
    <e v="#N/A"/>
    <m/>
    <n v="7"/>
    <m/>
    <m/>
    <e v="#N/A"/>
    <s v="151790"/>
    <x v="219"/>
    <x v="124"/>
    <x v="14"/>
    <x v="2"/>
    <m/>
    <m/>
    <m/>
    <m/>
    <n v="875"/>
    <m/>
    <m/>
  </r>
  <r>
    <x v="6"/>
    <x v="0"/>
    <s v="No"/>
    <e v="#N/A"/>
    <m/>
    <n v="7"/>
    <m/>
    <m/>
    <e v="#N/A"/>
    <s v="152650"/>
    <x v="220"/>
    <x v="125"/>
    <x v="14"/>
    <x v="2"/>
    <m/>
    <m/>
    <m/>
    <m/>
    <n v="350"/>
    <m/>
    <m/>
  </r>
  <r>
    <x v="6"/>
    <x v="0"/>
    <s v="No"/>
    <e v="#N/A"/>
    <m/>
    <n v="7"/>
    <m/>
    <m/>
    <e v="#N/A"/>
    <s v="150700"/>
    <x v="221"/>
    <x v="126"/>
    <x v="14"/>
    <x v="2"/>
    <m/>
    <m/>
    <m/>
    <m/>
    <n v="3028"/>
    <m/>
    <m/>
  </r>
  <r>
    <x v="6"/>
    <x v="0"/>
    <s v="No"/>
    <e v="#N/A"/>
    <m/>
    <n v="7"/>
    <m/>
    <m/>
    <e v="#N/A"/>
    <s v="152370"/>
    <x v="222"/>
    <x v="126"/>
    <x v="14"/>
    <x v="2"/>
    <m/>
    <m/>
    <m/>
    <m/>
    <n v="0"/>
    <m/>
    <m/>
  </r>
  <r>
    <x v="6"/>
    <x v="0"/>
    <s v="No"/>
    <e v="#N/A"/>
    <m/>
    <n v="7"/>
    <m/>
    <m/>
    <e v="#N/A"/>
    <s v="150710"/>
    <x v="223"/>
    <x v="121"/>
    <x v="14"/>
    <x v="2"/>
    <m/>
    <m/>
    <m/>
    <m/>
    <n v="1594"/>
    <m/>
    <m/>
  </r>
  <r>
    <x v="6"/>
    <x v="0"/>
    <s v="OK"/>
    <e v="#N/A"/>
    <m/>
    <n v="7"/>
    <m/>
    <m/>
    <e v="#N/A"/>
    <s v="152350"/>
    <x v="224"/>
    <x v="125"/>
    <x v="14"/>
    <x v="2"/>
    <m/>
    <m/>
    <m/>
    <m/>
    <n v="6000"/>
    <m/>
    <m/>
  </r>
  <r>
    <x v="6"/>
    <x v="0"/>
    <s v="No"/>
    <e v="#N/A"/>
    <m/>
    <n v="7"/>
    <m/>
    <m/>
    <e v="#N/A"/>
    <s v="151150"/>
    <x v="225"/>
    <x v="126"/>
    <x v="14"/>
    <x v="2"/>
    <m/>
    <m/>
    <m/>
    <m/>
    <n v="1311"/>
    <m/>
    <m/>
  </r>
  <r>
    <x v="6"/>
    <x v="0"/>
    <s v="No"/>
    <e v="#N/A"/>
    <m/>
    <n v="7"/>
    <m/>
    <m/>
    <e v="#N/A"/>
    <s v="151190"/>
    <x v="226"/>
    <x v="127"/>
    <x v="14"/>
    <x v="2"/>
    <m/>
    <m/>
    <m/>
    <m/>
    <n v="500"/>
    <m/>
    <m/>
  </r>
  <r>
    <x v="6"/>
    <x v="0"/>
    <s v="OK"/>
    <e v="#N/A"/>
    <m/>
    <n v="7"/>
    <m/>
    <m/>
    <e v="#N/A"/>
    <s v="151490"/>
    <x v="227"/>
    <x v="127"/>
    <x v="14"/>
    <x v="2"/>
    <m/>
    <m/>
    <m/>
    <m/>
    <n v="2359"/>
    <m/>
    <m/>
  </r>
  <r>
    <x v="6"/>
    <x v="0"/>
    <s v="No"/>
    <e v="#N/A"/>
    <m/>
    <n v="7"/>
    <m/>
    <m/>
    <e v="#N/A"/>
    <s v="152330"/>
    <x v="228"/>
    <x v="124"/>
    <x v="14"/>
    <x v="2"/>
    <m/>
    <m/>
    <m/>
    <m/>
    <n v="400"/>
    <m/>
    <m/>
  </r>
  <r>
    <x v="6"/>
    <x v="0"/>
    <s v="No"/>
    <e v="#N/A"/>
    <m/>
    <n v="7"/>
    <m/>
    <m/>
    <e v="#N/A"/>
    <s v="160220"/>
    <x v="229"/>
    <x v="128"/>
    <x v="15"/>
    <x v="2"/>
    <m/>
    <m/>
    <m/>
    <m/>
    <n v="2100.41"/>
    <m/>
    <m/>
  </r>
  <r>
    <x v="6"/>
    <x v="0"/>
    <s v="OK"/>
    <e v="#N/A"/>
    <m/>
    <n v="7"/>
    <m/>
    <m/>
    <s v="Yes"/>
    <s v="160230"/>
    <x v="230"/>
    <x v="129"/>
    <x v="15"/>
    <x v="2"/>
    <m/>
    <m/>
    <m/>
    <m/>
    <n v="12293"/>
    <m/>
    <m/>
  </r>
  <r>
    <x v="6"/>
    <x v="0"/>
    <s v="OK"/>
    <e v="#N/A"/>
    <m/>
    <n v="7"/>
    <m/>
    <m/>
    <e v="#N/A"/>
    <s v="160250"/>
    <x v="231"/>
    <x v="130"/>
    <x v="15"/>
    <x v="2"/>
    <m/>
    <m/>
    <m/>
    <m/>
    <n v="10818"/>
    <m/>
    <m/>
  </r>
  <r>
    <x v="6"/>
    <x v="0"/>
    <s v="OK"/>
    <e v="#N/A"/>
    <m/>
    <n v="7"/>
    <m/>
    <m/>
    <e v="#N/A"/>
    <s v="160270"/>
    <x v="232"/>
    <x v="131"/>
    <x v="15"/>
    <x v="2"/>
    <m/>
    <m/>
    <m/>
    <m/>
    <n v="4834"/>
    <m/>
    <m/>
  </r>
  <r>
    <x v="6"/>
    <x v="0"/>
    <s v="No"/>
    <e v="#N/A"/>
    <m/>
    <n v="7"/>
    <m/>
    <m/>
    <e v="#N/A"/>
    <s v="160290"/>
    <x v="233"/>
    <x v="132"/>
    <x v="15"/>
    <x v="2"/>
    <m/>
    <m/>
    <m/>
    <m/>
    <n v="900"/>
    <m/>
    <m/>
  </r>
  <r>
    <x v="6"/>
    <x v="0"/>
    <s v="No"/>
    <e v="#N/A"/>
    <m/>
    <n v="7"/>
    <m/>
    <m/>
    <e v="#N/A"/>
    <s v="160320"/>
    <x v="234"/>
    <x v="133"/>
    <x v="15"/>
    <x v="2"/>
    <m/>
    <m/>
    <m/>
    <m/>
    <n v="3480"/>
    <m/>
    <m/>
  </r>
  <r>
    <x v="6"/>
    <x v="0"/>
    <s v="No"/>
    <e v="#N/A"/>
    <m/>
    <n v="7"/>
    <m/>
    <m/>
    <e v="#N/A"/>
    <s v="160330"/>
    <x v="235"/>
    <x v="134"/>
    <x v="15"/>
    <x v="2"/>
    <m/>
    <m/>
    <m/>
    <m/>
    <n v="0"/>
    <m/>
    <m/>
  </r>
  <r>
    <x v="6"/>
    <x v="0"/>
    <s v="OK"/>
    <e v="#N/A"/>
    <m/>
    <n v="7"/>
    <m/>
    <m/>
    <e v="#N/A"/>
    <s v="160380"/>
    <x v="236"/>
    <x v="135"/>
    <x v="15"/>
    <x v="2"/>
    <m/>
    <m/>
    <m/>
    <m/>
    <n v="8000"/>
    <m/>
    <m/>
  </r>
  <r>
    <x v="6"/>
    <x v="0"/>
    <s v="No"/>
    <e v="#N/A"/>
    <m/>
    <n v="7"/>
    <m/>
    <m/>
    <e v="#N/A"/>
    <s v="161410"/>
    <x v="237"/>
    <x v="136"/>
    <x v="15"/>
    <x v="2"/>
    <m/>
    <m/>
    <m/>
    <m/>
    <n v="500"/>
    <m/>
    <m/>
  </r>
  <r>
    <x v="6"/>
    <x v="0"/>
    <s v="OK"/>
    <e v="#N/A"/>
    <m/>
    <n v="7"/>
    <m/>
    <m/>
    <e v="#N/A"/>
    <s v="161020"/>
    <x v="238"/>
    <x v="137"/>
    <x v="15"/>
    <x v="2"/>
    <m/>
    <m/>
    <m/>
    <m/>
    <n v="5489"/>
    <m/>
    <m/>
  </r>
  <r>
    <x v="6"/>
    <x v="0"/>
    <s v="No"/>
    <e v="#N/A"/>
    <m/>
    <n v="7"/>
    <m/>
    <m/>
    <e v="#N/A"/>
    <s v="161411"/>
    <x v="239"/>
    <x v="138"/>
    <x v="15"/>
    <x v="2"/>
    <m/>
    <m/>
    <m/>
    <m/>
    <n v="1500"/>
    <m/>
    <m/>
  </r>
  <r>
    <x v="6"/>
    <x v="0"/>
    <s v="OK"/>
    <e v="#N/A"/>
    <m/>
    <n v="7"/>
    <m/>
    <m/>
    <e v="#N/A"/>
    <s v="160280"/>
    <x v="240"/>
    <x v="139"/>
    <x v="15"/>
    <x v="2"/>
    <m/>
    <m/>
    <m/>
    <m/>
    <n v="5849.16"/>
    <m/>
    <m/>
  </r>
  <r>
    <x v="6"/>
    <x v="0"/>
    <s v="OK"/>
    <e v="#N/A"/>
    <m/>
    <n v="7"/>
    <m/>
    <m/>
    <e v="#N/A"/>
    <s v="162090"/>
    <x v="241"/>
    <x v="140"/>
    <x v="15"/>
    <x v="2"/>
    <m/>
    <m/>
    <m/>
    <m/>
    <n v="0"/>
    <m/>
    <m/>
  </r>
  <r>
    <x v="6"/>
    <x v="0"/>
    <s v="No"/>
    <e v="#N/A"/>
    <m/>
    <n v="7"/>
    <m/>
    <m/>
    <e v="#N/A"/>
    <s v="160620"/>
    <x v="242"/>
    <x v="141"/>
    <x v="15"/>
    <x v="2"/>
    <m/>
    <m/>
    <m/>
    <m/>
    <n v="0"/>
    <m/>
    <m/>
  </r>
  <r>
    <x v="6"/>
    <x v="0"/>
    <s v="No"/>
    <s v="LLF"/>
    <m/>
    <n v="7"/>
    <m/>
    <m/>
    <s v="Yes"/>
    <s v="160780"/>
    <x v="243"/>
    <x v="142"/>
    <x v="15"/>
    <x v="2"/>
    <m/>
    <m/>
    <m/>
    <m/>
    <n v="4000"/>
    <m/>
    <m/>
  </r>
  <r>
    <x v="6"/>
    <x v="0"/>
    <s v="No"/>
    <e v="#N/A"/>
    <m/>
    <n v="7"/>
    <m/>
    <m/>
    <e v="#N/A"/>
    <s v="160310"/>
    <x v="244"/>
    <x v="141"/>
    <x v="15"/>
    <x v="2"/>
    <m/>
    <m/>
    <m/>
    <m/>
    <n v="250"/>
    <m/>
    <m/>
  </r>
  <r>
    <x v="6"/>
    <x v="0"/>
    <s v="No"/>
    <e v="#N/A"/>
    <m/>
    <n v="7"/>
    <m/>
    <m/>
    <e v="#N/A"/>
    <s v="161330"/>
    <x v="245"/>
    <x v="142"/>
    <x v="15"/>
    <x v="2"/>
    <m/>
    <m/>
    <m/>
    <m/>
    <n v="500"/>
    <m/>
    <m/>
  </r>
  <r>
    <x v="6"/>
    <x v="0"/>
    <s v="No"/>
    <e v="#N/A"/>
    <m/>
    <n v="7"/>
    <m/>
    <m/>
    <e v="#N/A"/>
    <s v="160900"/>
    <x v="246"/>
    <x v="141"/>
    <x v="15"/>
    <x v="2"/>
    <m/>
    <m/>
    <m/>
    <m/>
    <n v="1000"/>
    <m/>
    <m/>
  </r>
  <r>
    <x v="6"/>
    <x v="0"/>
    <s v="No"/>
    <e v="#N/A"/>
    <m/>
    <n v="7"/>
    <m/>
    <m/>
    <e v="#N/A"/>
    <s v="161350"/>
    <x v="247"/>
    <x v="141"/>
    <x v="15"/>
    <x v="2"/>
    <m/>
    <m/>
    <m/>
    <m/>
    <n v="500"/>
    <m/>
    <m/>
  </r>
  <r>
    <x v="6"/>
    <x v="0"/>
    <s v="No"/>
    <e v="#N/A"/>
    <m/>
    <n v="7"/>
    <m/>
    <m/>
    <e v="#N/A"/>
    <s v="162920"/>
    <x v="248"/>
    <x v="141"/>
    <x v="15"/>
    <x v="2"/>
    <m/>
    <m/>
    <m/>
    <m/>
    <n v="1064"/>
    <m/>
    <m/>
  </r>
  <r>
    <x v="6"/>
    <x v="0"/>
    <s v="OK"/>
    <e v="#N/A"/>
    <m/>
    <n v="7"/>
    <m/>
    <m/>
    <e v="#N/A"/>
    <s v="161770"/>
    <x v="250"/>
    <x v="144"/>
    <x v="15"/>
    <x v="2"/>
    <m/>
    <m/>
    <m/>
    <m/>
    <n v="2279.75"/>
    <m/>
    <m/>
  </r>
  <r>
    <x v="6"/>
    <x v="0"/>
    <s v="OK"/>
    <s v="LLF"/>
    <m/>
    <n v="7"/>
    <m/>
    <m/>
    <e v="#N/A"/>
    <s v="162960"/>
    <x v="251"/>
    <x v="145"/>
    <x v="15"/>
    <x v="2"/>
    <m/>
    <m/>
    <m/>
    <m/>
    <n v="5000"/>
    <m/>
    <m/>
  </r>
  <r>
    <x v="6"/>
    <x v="0"/>
    <s v="OK"/>
    <e v="#N/A"/>
    <m/>
    <n v="7"/>
    <m/>
    <m/>
    <e v="#N/A"/>
    <s v="170390"/>
    <x v="252"/>
    <x v="146"/>
    <x v="17"/>
    <x v="2"/>
    <m/>
    <m/>
    <m/>
    <m/>
    <n v="6497"/>
    <m/>
    <m/>
  </r>
  <r>
    <x v="6"/>
    <x v="0"/>
    <s v="OK"/>
    <e v="#N/A"/>
    <m/>
    <n v="7"/>
    <m/>
    <m/>
    <e v="#N/A"/>
    <s v="170450"/>
    <x v="253"/>
    <x v="147"/>
    <x v="17"/>
    <x v="2"/>
    <m/>
    <m/>
    <m/>
    <m/>
    <n v="1200"/>
    <m/>
    <m/>
  </r>
  <r>
    <x v="6"/>
    <x v="0"/>
    <s v="No"/>
    <e v="#N/A"/>
    <m/>
    <n v="7"/>
    <m/>
    <m/>
    <e v="#N/A"/>
    <s v="172520"/>
    <x v="254"/>
    <x v="147"/>
    <x v="17"/>
    <x v="2"/>
    <m/>
    <m/>
    <m/>
    <m/>
    <n v="1000"/>
    <m/>
    <m/>
  </r>
  <r>
    <x v="6"/>
    <x v="0"/>
    <s v="No"/>
    <e v="#N/A"/>
    <m/>
    <n v="7"/>
    <m/>
    <m/>
    <e v="#N/A"/>
    <s v="170600"/>
    <x v="255"/>
    <x v="148"/>
    <x v="17"/>
    <x v="2"/>
    <m/>
    <m/>
    <m/>
    <m/>
    <n v="2000"/>
    <m/>
    <m/>
  </r>
  <r>
    <x v="6"/>
    <x v="0"/>
    <s v="OK"/>
    <e v="#N/A"/>
    <m/>
    <n v="7"/>
    <m/>
    <m/>
    <e v="#N/A"/>
    <s v="171950"/>
    <x v="256"/>
    <x v="148"/>
    <x v="17"/>
    <x v="2"/>
    <m/>
    <m/>
    <m/>
    <m/>
    <n v="549"/>
    <m/>
    <m/>
  </r>
  <r>
    <x v="6"/>
    <x v="0"/>
    <s v="OK"/>
    <e v="#N/A"/>
    <m/>
    <n v="7"/>
    <m/>
    <m/>
    <e v="#N/A"/>
    <s v="171910"/>
    <x v="257"/>
    <x v="148"/>
    <x v="17"/>
    <x v="2"/>
    <m/>
    <m/>
    <m/>
    <m/>
    <n v="0"/>
    <m/>
    <m/>
  </r>
  <r>
    <x v="6"/>
    <x v="0"/>
    <s v="OK"/>
    <e v="#N/A"/>
    <m/>
    <n v="7"/>
    <m/>
    <m/>
    <e v="#N/A"/>
    <s v="170712"/>
    <x v="258"/>
    <x v="149"/>
    <x v="17"/>
    <x v="2"/>
    <m/>
    <m/>
    <m/>
    <m/>
    <n v="250"/>
    <m/>
    <m/>
  </r>
  <r>
    <x v="6"/>
    <x v="0"/>
    <s v="No"/>
    <e v="#N/A"/>
    <m/>
    <n v="7"/>
    <m/>
    <m/>
    <e v="#N/A"/>
    <s v="172030"/>
    <x v="259"/>
    <x v="149"/>
    <x v="17"/>
    <x v="2"/>
    <m/>
    <m/>
    <m/>
    <m/>
    <n v="4300.08"/>
    <m/>
    <m/>
  </r>
  <r>
    <x v="6"/>
    <x v="0"/>
    <s v="OK"/>
    <e v="#N/A"/>
    <m/>
    <n v="7"/>
    <m/>
    <m/>
    <e v="#N/A"/>
    <s v="172510"/>
    <x v="260"/>
    <x v="149"/>
    <x v="17"/>
    <x v="2"/>
    <m/>
    <m/>
    <m/>
    <m/>
    <n v="0"/>
    <m/>
    <m/>
  </r>
  <r>
    <x v="6"/>
    <x v="0"/>
    <s v="OK"/>
    <e v="#N/A"/>
    <m/>
    <n v="7"/>
    <m/>
    <m/>
    <e v="#N/A"/>
    <s v="170760"/>
    <x v="261"/>
    <x v="150"/>
    <x v="17"/>
    <x v="2"/>
    <m/>
    <m/>
    <m/>
    <m/>
    <n v="3855.5"/>
    <m/>
    <m/>
  </r>
  <r>
    <x v="6"/>
    <x v="0"/>
    <s v="OK"/>
    <e v="#N/A"/>
    <m/>
    <n v="7"/>
    <m/>
    <m/>
    <e v="#N/A"/>
    <s v="172910"/>
    <x v="262"/>
    <x v="150"/>
    <x v="17"/>
    <x v="2"/>
    <m/>
    <m/>
    <m/>
    <m/>
    <n v="1500"/>
    <m/>
    <m/>
  </r>
  <r>
    <x v="6"/>
    <x v="0"/>
    <s v="No"/>
    <e v="#N/A"/>
    <m/>
    <n v="7"/>
    <m/>
    <m/>
    <e v="#N/A"/>
    <s v="171840"/>
    <x v="263"/>
    <x v="150"/>
    <x v="17"/>
    <x v="2"/>
    <m/>
    <m/>
    <m/>
    <m/>
    <n v="800"/>
    <m/>
    <m/>
  </r>
  <r>
    <x v="6"/>
    <x v="0"/>
    <s v="No"/>
    <e v="#N/A"/>
    <m/>
    <n v="7"/>
    <m/>
    <m/>
    <e v="#N/A"/>
    <s v="170840"/>
    <x v="264"/>
    <x v="151"/>
    <x v="17"/>
    <x v="2"/>
    <m/>
    <m/>
    <m/>
    <m/>
    <n v="500"/>
    <m/>
    <m/>
  </r>
  <r>
    <x v="6"/>
    <x v="0"/>
    <s v="No"/>
    <e v="#N/A"/>
    <m/>
    <n v="7"/>
    <m/>
    <m/>
    <e v="#N/A"/>
    <s v="172980"/>
    <x v="265"/>
    <x v="151"/>
    <x v="17"/>
    <x v="2"/>
    <m/>
    <m/>
    <m/>
    <m/>
    <n v="200"/>
    <m/>
    <m/>
  </r>
  <r>
    <x v="6"/>
    <x v="0"/>
    <s v="No"/>
    <e v="#N/A"/>
    <m/>
    <n v="7"/>
    <m/>
    <m/>
    <e v="#N/A"/>
    <s v="170940"/>
    <x v="266"/>
    <x v="151"/>
    <x v="17"/>
    <x v="2"/>
    <m/>
    <m/>
    <m/>
    <m/>
    <n v="100"/>
    <m/>
    <m/>
  </r>
  <r>
    <x v="6"/>
    <x v="0"/>
    <s v="OK"/>
    <s v="LLF"/>
    <m/>
    <n v="7"/>
    <m/>
    <m/>
    <e v="#N/A"/>
    <s v="170880"/>
    <x v="267"/>
    <x v="152"/>
    <x v="17"/>
    <x v="2"/>
    <m/>
    <m/>
    <m/>
    <m/>
    <n v="6600"/>
    <m/>
    <m/>
  </r>
  <r>
    <x v="6"/>
    <x v="0"/>
    <s v="OK"/>
    <e v="#N/A"/>
    <m/>
    <n v="7"/>
    <m/>
    <m/>
    <e v="#N/A"/>
    <s v="171041"/>
    <x v="268"/>
    <x v="147"/>
    <x v="17"/>
    <x v="2"/>
    <m/>
    <m/>
    <m/>
    <m/>
    <n v="1645"/>
    <m/>
    <m/>
  </r>
  <r>
    <x v="6"/>
    <x v="0"/>
    <s v="OK"/>
    <e v="#N/A"/>
    <m/>
    <n v="7"/>
    <m/>
    <m/>
    <e v="#N/A"/>
    <s v="172140"/>
    <x v="269"/>
    <x v="147"/>
    <x v="17"/>
    <x v="2"/>
    <m/>
    <m/>
    <m/>
    <m/>
    <n v="0"/>
    <m/>
    <m/>
  </r>
  <r>
    <x v="6"/>
    <x v="0"/>
    <s v="No"/>
    <e v="#N/A"/>
    <m/>
    <n v="7"/>
    <m/>
    <m/>
    <e v="#N/A"/>
    <s v="172290"/>
    <x v="270"/>
    <x v="153"/>
    <x v="17"/>
    <x v="2"/>
    <m/>
    <m/>
    <m/>
    <m/>
    <n v="9700"/>
    <m/>
    <m/>
  </r>
  <r>
    <x v="6"/>
    <x v="0"/>
    <s v="OK"/>
    <e v="#N/A"/>
    <m/>
    <n v="7"/>
    <m/>
    <m/>
    <e v="#N/A"/>
    <s v="180400"/>
    <x v="271"/>
    <x v="154"/>
    <x v="18"/>
    <x v="2"/>
    <m/>
    <m/>
    <m/>
    <m/>
    <n v="310"/>
    <m/>
    <m/>
  </r>
  <r>
    <x v="6"/>
    <x v="0"/>
    <s v="OK"/>
    <e v="#N/A"/>
    <m/>
    <n v="7"/>
    <m/>
    <m/>
    <e v="#N/A"/>
    <s v="181310"/>
    <x v="277"/>
    <x v="154"/>
    <x v="18"/>
    <x v="2"/>
    <m/>
    <m/>
    <m/>
    <m/>
    <n v="0"/>
    <m/>
    <m/>
  </r>
  <r>
    <x v="6"/>
    <x v="0"/>
    <s v="No"/>
    <e v="#N/A"/>
    <m/>
    <n v="7"/>
    <m/>
    <m/>
    <e v="#N/A"/>
    <s v="181530"/>
    <x v="280"/>
    <x v="154"/>
    <x v="18"/>
    <x v="2"/>
    <m/>
    <m/>
    <m/>
    <m/>
    <n v="12133"/>
    <m/>
    <m/>
  </r>
  <r>
    <x v="6"/>
    <x v="0"/>
    <s v="OK"/>
    <e v="#N/A"/>
    <m/>
    <n v="7"/>
    <m/>
    <m/>
    <e v="#N/A"/>
    <s v="181535"/>
    <x v="281"/>
    <x v="154"/>
    <x v="18"/>
    <x v="2"/>
    <m/>
    <m/>
    <m/>
    <m/>
    <n v="0"/>
    <m/>
    <m/>
  </r>
  <r>
    <x v="6"/>
    <x v="0"/>
    <s v="No"/>
    <e v="#N/A"/>
    <m/>
    <n v="7"/>
    <m/>
    <m/>
    <e v="#N/A"/>
    <s v="181540"/>
    <x v="282"/>
    <x v="154"/>
    <x v="18"/>
    <x v="2"/>
    <m/>
    <m/>
    <m/>
    <m/>
    <n v="1750"/>
    <m/>
    <m/>
  </r>
  <r>
    <x v="6"/>
    <x v="0"/>
    <s v="No"/>
    <e v="#N/A"/>
    <m/>
    <n v="7"/>
    <m/>
    <m/>
    <e v="#N/A"/>
    <s v="180640"/>
    <x v="272"/>
    <x v="155"/>
    <x v="18"/>
    <x v="2"/>
    <m/>
    <m/>
    <m/>
    <m/>
    <n v="0"/>
    <m/>
    <m/>
  </r>
  <r>
    <x v="6"/>
    <x v="0"/>
    <s v="No"/>
    <e v="#N/A"/>
    <m/>
    <n v="7"/>
    <m/>
    <m/>
    <e v="#N/A"/>
    <s v="182590"/>
    <x v="286"/>
    <x v="155"/>
    <x v="18"/>
    <x v="2"/>
    <m/>
    <m/>
    <m/>
    <m/>
    <n v="1841"/>
    <m/>
    <m/>
  </r>
  <r>
    <x v="6"/>
    <x v="0"/>
    <s v="OK"/>
    <e v="#N/A"/>
    <m/>
    <n v="7"/>
    <m/>
    <m/>
    <e v="#N/A"/>
    <s v="180830"/>
    <x v="273"/>
    <x v="156"/>
    <x v="18"/>
    <x v="2"/>
    <m/>
    <m/>
    <m/>
    <m/>
    <n v="12489.5"/>
    <m/>
    <m/>
  </r>
  <r>
    <x v="6"/>
    <x v="0"/>
    <s v="OK"/>
    <e v="#N/A"/>
    <m/>
    <n v="7"/>
    <m/>
    <m/>
    <e v="#N/A"/>
    <s v="180870"/>
    <x v="274"/>
    <x v="157"/>
    <x v="18"/>
    <x v="2"/>
    <m/>
    <m/>
    <m/>
    <m/>
    <n v="5523"/>
    <m/>
    <m/>
  </r>
  <r>
    <x v="6"/>
    <x v="0"/>
    <s v="No"/>
    <e v="#N/A"/>
    <m/>
    <n v="7"/>
    <m/>
    <m/>
    <e v="#N/A"/>
    <s v="181160"/>
    <x v="276"/>
    <x v="154"/>
    <x v="18"/>
    <x v="2"/>
    <m/>
    <m/>
    <m/>
    <m/>
    <n v="5054.1499999999996"/>
    <m/>
    <m/>
  </r>
  <r>
    <x v="6"/>
    <x v="0"/>
    <s v="No"/>
    <e v="#N/A"/>
    <m/>
    <n v="7"/>
    <m/>
    <m/>
    <e v="#N/A"/>
    <s v="181360"/>
    <x v="278"/>
    <x v="158"/>
    <x v="18"/>
    <x v="2"/>
    <m/>
    <m/>
    <m/>
    <m/>
    <n v="1700"/>
    <m/>
    <m/>
  </r>
  <r>
    <x v="6"/>
    <x v="0"/>
    <s v="OK"/>
    <e v="#N/A"/>
    <m/>
    <n v="7"/>
    <m/>
    <m/>
    <e v="#N/A"/>
    <s v="181420"/>
    <x v="279"/>
    <x v="159"/>
    <x v="18"/>
    <x v="2"/>
    <m/>
    <m/>
    <m/>
    <m/>
    <n v="2066.2800000000002"/>
    <m/>
    <m/>
  </r>
  <r>
    <x v="6"/>
    <x v="0"/>
    <s v="OK"/>
    <e v="#N/A"/>
    <m/>
    <n v="7"/>
    <m/>
    <m/>
    <e v="#N/A"/>
    <s v="182490"/>
    <x v="284"/>
    <x v="159"/>
    <x v="18"/>
    <x v="2"/>
    <m/>
    <m/>
    <m/>
    <m/>
    <n v="1848"/>
    <m/>
    <m/>
  </r>
  <r>
    <x v="6"/>
    <x v="0"/>
    <s v="OK"/>
    <e v="#N/A"/>
    <m/>
    <n v="7"/>
    <m/>
    <m/>
    <e v="#N/A"/>
    <s v="182861"/>
    <x v="288"/>
    <x v="159"/>
    <x v="18"/>
    <x v="2"/>
    <m/>
    <m/>
    <m/>
    <m/>
    <n v="1839"/>
    <m/>
    <m/>
  </r>
  <r>
    <x v="6"/>
    <x v="0"/>
    <s v="No"/>
    <e v="#N/A"/>
    <m/>
    <n v="7"/>
    <m/>
    <m/>
    <e v="#N/A"/>
    <s v="182390"/>
    <x v="283"/>
    <x v="160"/>
    <x v="18"/>
    <x v="2"/>
    <m/>
    <m/>
    <m/>
    <m/>
    <n v="600"/>
    <m/>
    <m/>
  </r>
  <r>
    <x v="6"/>
    <x v="0"/>
    <s v="No"/>
    <e v="#N/A"/>
    <m/>
    <n v="7"/>
    <m/>
    <m/>
    <e v="#N/A"/>
    <s v="182571"/>
    <x v="285"/>
    <x v="160"/>
    <x v="18"/>
    <x v="2"/>
    <m/>
    <m/>
    <m/>
    <m/>
    <n v="937"/>
    <m/>
    <m/>
  </r>
  <r>
    <x v="6"/>
    <x v="0"/>
    <s v="OK"/>
    <e v="#N/A"/>
    <m/>
    <n v="7"/>
    <m/>
    <m/>
    <e v="#N/A"/>
    <s v="182610"/>
    <x v="287"/>
    <x v="160"/>
    <x v="18"/>
    <x v="2"/>
    <m/>
    <m/>
    <m/>
    <m/>
    <n v="400"/>
    <m/>
    <m/>
  </r>
  <r>
    <x v="6"/>
    <x v="0"/>
    <s v="No"/>
    <s v="LLF"/>
    <m/>
    <n v="7"/>
    <m/>
    <m/>
    <e v="#N/A"/>
    <s v="202461"/>
    <x v="289"/>
    <x v="161"/>
    <x v="19"/>
    <x v="2"/>
    <m/>
    <m/>
    <m/>
    <m/>
    <n v="4000"/>
    <m/>
    <m/>
  </r>
  <r>
    <x v="6"/>
    <x v="0"/>
    <s v="No"/>
    <e v="#N/A"/>
    <m/>
    <n v="7"/>
    <m/>
    <m/>
    <e v="#N/A"/>
    <s v="200590"/>
    <x v="290"/>
    <x v="162"/>
    <x v="19"/>
    <x v="2"/>
    <m/>
    <m/>
    <m/>
    <m/>
    <n v="1000"/>
    <m/>
    <m/>
  </r>
  <r>
    <x v="6"/>
    <x v="0"/>
    <s v="OK"/>
    <e v="#N/A"/>
    <m/>
    <n v="7"/>
    <m/>
    <m/>
    <e v="#N/A"/>
    <s v="202950"/>
    <x v="291"/>
    <x v="163"/>
    <x v="19"/>
    <x v="2"/>
    <m/>
    <m/>
    <m/>
    <m/>
    <n v="4000"/>
    <m/>
    <m/>
  </r>
  <r>
    <x v="6"/>
    <x v="0"/>
    <s v="OK"/>
    <e v="#N/A"/>
    <m/>
    <n v="7"/>
    <m/>
    <m/>
    <e v="#N/A"/>
    <s v="200941"/>
    <x v="292"/>
    <x v="164"/>
    <x v="19"/>
    <x v="2"/>
    <m/>
    <m/>
    <m/>
    <m/>
    <n v="0"/>
    <m/>
    <m/>
  </r>
  <r>
    <x v="6"/>
    <x v="0"/>
    <s v="No"/>
    <e v="#N/A"/>
    <m/>
    <n v="7"/>
    <m/>
    <m/>
    <s v="Yes"/>
    <s v="201510"/>
    <x v="293"/>
    <x v="165"/>
    <x v="19"/>
    <x v="2"/>
    <m/>
    <m/>
    <m/>
    <m/>
    <n v="3000"/>
    <m/>
    <m/>
  </r>
  <r>
    <x v="6"/>
    <x v="0"/>
    <s v="No"/>
    <e v="#N/A"/>
    <m/>
    <n v="7"/>
    <m/>
    <m/>
    <e v="#N/A"/>
    <s v="201702"/>
    <x v="294"/>
    <x v="166"/>
    <x v="19"/>
    <x v="2"/>
    <m/>
    <m/>
    <m/>
    <m/>
    <n v="4100"/>
    <m/>
    <m/>
  </r>
  <r>
    <x v="6"/>
    <x v="0"/>
    <s v="OK"/>
    <e v="#N/A"/>
    <m/>
    <n v="7"/>
    <m/>
    <m/>
    <e v="#N/A"/>
    <s v="201680"/>
    <x v="295"/>
    <x v="167"/>
    <x v="19"/>
    <x v="2"/>
    <m/>
    <m/>
    <m/>
    <m/>
    <n v="2250"/>
    <m/>
    <m/>
  </r>
  <r>
    <x v="6"/>
    <x v="0"/>
    <s v="OK"/>
    <s v="LLF"/>
    <m/>
    <n v="7"/>
    <m/>
    <m/>
    <e v="#N/A"/>
    <s v="201712"/>
    <x v="296"/>
    <x v="168"/>
    <x v="19"/>
    <x v="2"/>
    <m/>
    <m/>
    <m/>
    <m/>
    <n v="3841"/>
    <m/>
    <m/>
  </r>
  <r>
    <x v="6"/>
    <x v="0"/>
    <s v="No"/>
    <e v="#N/A"/>
    <m/>
    <n v="7"/>
    <m/>
    <m/>
    <e v="#N/A"/>
    <s v="201700"/>
    <x v="297"/>
    <x v="169"/>
    <x v="19"/>
    <x v="2"/>
    <m/>
    <m/>
    <m/>
    <m/>
    <n v="2000"/>
    <m/>
    <m/>
  </r>
  <r>
    <x v="6"/>
    <x v="0"/>
    <s v="No"/>
    <e v="#N/A"/>
    <m/>
    <n v="7"/>
    <m/>
    <m/>
    <e v="#N/A"/>
    <s v="201701"/>
    <x v="298"/>
    <x v="170"/>
    <x v="19"/>
    <x v="2"/>
    <m/>
    <m/>
    <m/>
    <m/>
    <n v="1500"/>
    <m/>
    <m/>
  </r>
  <r>
    <x v="6"/>
    <x v="0"/>
    <s v="No"/>
    <s v="LLF"/>
    <m/>
    <n v="7"/>
    <m/>
    <m/>
    <e v="#N/A"/>
    <s v="201711"/>
    <x v="300"/>
    <x v="171"/>
    <x v="19"/>
    <x v="2"/>
    <m/>
    <m/>
    <m/>
    <m/>
    <n v="0"/>
    <m/>
    <m/>
  </r>
  <r>
    <x v="6"/>
    <x v="0"/>
    <s v="OK"/>
    <e v="#N/A"/>
    <m/>
    <n v="7"/>
    <m/>
    <m/>
    <e v="#N/A"/>
    <s v="201713"/>
    <x v="301"/>
    <x v="172"/>
    <x v="19"/>
    <x v="2"/>
    <m/>
    <m/>
    <m/>
    <m/>
    <n v="4000"/>
    <m/>
    <m/>
  </r>
  <r>
    <x v="6"/>
    <x v="0"/>
    <s v="No"/>
    <e v="#N/A"/>
    <m/>
    <n v="7"/>
    <m/>
    <m/>
    <e v="#N/A"/>
    <s v="201730"/>
    <x v="303"/>
    <x v="173"/>
    <x v="19"/>
    <x v="2"/>
    <m/>
    <m/>
    <m/>
    <m/>
    <n v="1250"/>
    <m/>
    <m/>
  </r>
  <r>
    <x v="6"/>
    <x v="0"/>
    <s v="No"/>
    <e v="#N/A"/>
    <m/>
    <n v="7"/>
    <m/>
    <m/>
    <e v="#N/A"/>
    <s v="201740"/>
    <x v="304"/>
    <x v="174"/>
    <x v="19"/>
    <x v="2"/>
    <m/>
    <m/>
    <m/>
    <m/>
    <n v="0"/>
    <m/>
    <m/>
  </r>
  <r>
    <x v="6"/>
    <x v="0"/>
    <s v="No"/>
    <e v="#N/A"/>
    <m/>
    <n v="7"/>
    <m/>
    <m/>
    <e v="#N/A"/>
    <s v="201690"/>
    <x v="305"/>
    <x v="175"/>
    <x v="19"/>
    <x v="2"/>
    <m/>
    <m/>
    <m/>
    <m/>
    <n v="500"/>
    <m/>
    <m/>
  </r>
  <r>
    <x v="6"/>
    <x v="0"/>
    <s v="OK"/>
    <e v="#N/A"/>
    <m/>
    <n v="7"/>
    <m/>
    <m/>
    <e v="#N/A"/>
    <s v="202460"/>
    <x v="306"/>
    <x v="176"/>
    <x v="19"/>
    <x v="2"/>
    <m/>
    <m/>
    <m/>
    <m/>
    <n v="0"/>
    <m/>
    <m/>
  </r>
  <r>
    <x v="6"/>
    <x v="0"/>
    <s v="No"/>
    <e v="#N/A"/>
    <m/>
    <n v="7"/>
    <m/>
    <m/>
    <e v="#N/A"/>
    <s v="202480"/>
    <x v="307"/>
    <x v="177"/>
    <x v="19"/>
    <x v="2"/>
    <m/>
    <m/>
    <m/>
    <m/>
    <n v="3500"/>
    <m/>
    <m/>
  </r>
  <r>
    <x v="6"/>
    <x v="0"/>
    <s v="No"/>
    <e v="#N/A"/>
    <m/>
    <n v="7"/>
    <m/>
    <m/>
    <e v="#N/A"/>
    <s v="202491"/>
    <x v="308"/>
    <x v="178"/>
    <x v="19"/>
    <x v="2"/>
    <m/>
    <m/>
    <m/>
    <m/>
    <n v="750"/>
    <m/>
    <m/>
  </r>
  <r>
    <x v="6"/>
    <x v="0"/>
    <s v="No"/>
    <s v="LLF"/>
    <m/>
    <n v="7"/>
    <m/>
    <m/>
    <e v="#N/A"/>
    <s v="210440"/>
    <x v="309"/>
    <x v="179"/>
    <x v="20"/>
    <x v="2"/>
    <m/>
    <m/>
    <m/>
    <m/>
    <n v="0"/>
    <m/>
    <m/>
  </r>
  <r>
    <x v="6"/>
    <x v="0"/>
    <s v="OK"/>
    <s v="LLF"/>
    <m/>
    <n v="7"/>
    <m/>
    <m/>
    <s v="Yes"/>
    <s v="212130"/>
    <x v="310"/>
    <x v="179"/>
    <x v="20"/>
    <x v="2"/>
    <m/>
    <m/>
    <m/>
    <m/>
    <n v="4348"/>
    <m/>
    <m/>
  </r>
  <r>
    <x v="6"/>
    <x v="0"/>
    <s v="No"/>
    <e v="#N/A"/>
    <m/>
    <n v="7"/>
    <m/>
    <m/>
    <e v="#N/A"/>
    <s v="210460"/>
    <x v="311"/>
    <x v="180"/>
    <x v="20"/>
    <x v="2"/>
    <m/>
    <m/>
    <m/>
    <m/>
    <n v="0"/>
    <m/>
    <m/>
  </r>
  <r>
    <x v="6"/>
    <x v="0"/>
    <s v="No"/>
    <e v="#N/A"/>
    <m/>
    <n v="7"/>
    <m/>
    <m/>
    <e v="#N/A"/>
    <s v="211430"/>
    <x v="312"/>
    <x v="180"/>
    <x v="20"/>
    <x v="2"/>
    <m/>
    <m/>
    <m/>
    <m/>
    <n v="2428"/>
    <m/>
    <m/>
  </r>
  <r>
    <x v="6"/>
    <x v="0"/>
    <s v="OK"/>
    <e v="#N/A"/>
    <m/>
    <n v="7"/>
    <m/>
    <m/>
    <e v="#N/A"/>
    <s v="210630"/>
    <x v="313"/>
    <x v="181"/>
    <x v="20"/>
    <x v="2"/>
    <m/>
    <m/>
    <m/>
    <m/>
    <n v="1922"/>
    <m/>
    <m/>
  </r>
  <r>
    <x v="6"/>
    <x v="0"/>
    <s v="No"/>
    <e v="#N/A"/>
    <m/>
    <n v="7"/>
    <m/>
    <m/>
    <e v="#N/A"/>
    <s v="211120"/>
    <x v="314"/>
    <x v="181"/>
    <x v="20"/>
    <x v="2"/>
    <m/>
    <m/>
    <m/>
    <m/>
    <n v="500"/>
    <m/>
    <m/>
  </r>
  <r>
    <x v="6"/>
    <x v="0"/>
    <s v="No"/>
    <e v="#N/A"/>
    <m/>
    <n v="7"/>
    <m/>
    <m/>
    <e v="#N/A"/>
    <s v="210730"/>
    <x v="315"/>
    <x v="182"/>
    <x v="20"/>
    <x v="2"/>
    <m/>
    <m/>
    <m/>
    <m/>
    <n v="0"/>
    <m/>
    <m/>
  </r>
  <r>
    <x v="6"/>
    <x v="0"/>
    <s v="No"/>
    <e v="#N/A"/>
    <m/>
    <n v="7"/>
    <m/>
    <m/>
    <e v="#N/A"/>
    <s v="212070"/>
    <x v="316"/>
    <x v="182"/>
    <x v="20"/>
    <x v="2"/>
    <m/>
    <m/>
    <m/>
    <m/>
    <n v="0"/>
    <m/>
    <m/>
  </r>
  <r>
    <x v="6"/>
    <x v="0"/>
    <s v="No"/>
    <e v="#N/A"/>
    <m/>
    <n v="7"/>
    <m/>
    <m/>
    <e v="#N/A"/>
    <s v="212890"/>
    <x v="317"/>
    <x v="182"/>
    <x v="20"/>
    <x v="2"/>
    <m/>
    <m/>
    <m/>
    <m/>
    <n v="100"/>
    <m/>
    <m/>
  </r>
  <r>
    <x v="6"/>
    <x v="0"/>
    <s v="OK"/>
    <e v="#N/A"/>
    <m/>
    <n v="7"/>
    <m/>
    <m/>
    <e v="#N/A"/>
    <s v="210950"/>
    <x v="318"/>
    <x v="183"/>
    <x v="20"/>
    <x v="2"/>
    <m/>
    <m/>
    <m/>
    <m/>
    <n v="4638.75"/>
    <m/>
    <m/>
  </r>
  <r>
    <x v="6"/>
    <x v="0"/>
    <s v="OK"/>
    <e v="#N/A"/>
    <m/>
    <n v="7"/>
    <m/>
    <m/>
    <e v="#N/A"/>
    <s v="212320"/>
    <x v="319"/>
    <x v="183"/>
    <x v="20"/>
    <x v="2"/>
    <m/>
    <m/>
    <m/>
    <m/>
    <n v="0"/>
    <m/>
    <m/>
  </r>
  <r>
    <x v="6"/>
    <x v="0"/>
    <s v="OK"/>
    <e v="#N/A"/>
    <m/>
    <n v="7"/>
    <m/>
    <m/>
    <e v="#N/A"/>
    <s v="212361"/>
    <x v="320"/>
    <x v="183"/>
    <x v="20"/>
    <x v="2"/>
    <m/>
    <m/>
    <m/>
    <m/>
    <n v="420"/>
    <m/>
    <m/>
  </r>
  <r>
    <x v="6"/>
    <x v="0"/>
    <s v="No"/>
    <e v="#N/A"/>
    <m/>
    <n v="7"/>
    <m/>
    <m/>
    <e v="#N/A"/>
    <s v="211830"/>
    <x v="321"/>
    <x v="184"/>
    <x v="20"/>
    <x v="2"/>
    <m/>
    <m/>
    <m/>
    <m/>
    <n v="500"/>
    <m/>
    <m/>
  </r>
  <r>
    <x v="6"/>
    <x v="0"/>
    <s v="No"/>
    <e v="#N/A"/>
    <m/>
    <n v="7"/>
    <m/>
    <m/>
    <e v="#N/A"/>
    <s v="212570"/>
    <x v="322"/>
    <x v="184"/>
    <x v="20"/>
    <x v="2"/>
    <m/>
    <m/>
    <m/>
    <m/>
    <n v="0.01"/>
    <m/>
    <m/>
  </r>
  <r>
    <x v="6"/>
    <x v="0"/>
    <s v="OK"/>
    <e v="#N/A"/>
    <m/>
    <n v="7"/>
    <m/>
    <m/>
    <e v="#N/A"/>
    <s v="211930"/>
    <x v="323"/>
    <x v="181"/>
    <x v="20"/>
    <x v="2"/>
    <m/>
    <m/>
    <m/>
    <m/>
    <n v="0"/>
    <m/>
    <m/>
  </r>
  <r>
    <x v="6"/>
    <x v="0"/>
    <s v="OK"/>
    <e v="#N/A"/>
    <m/>
    <n v="7"/>
    <m/>
    <m/>
    <e v="#N/A"/>
    <s v="211970"/>
    <x v="324"/>
    <x v="184"/>
    <x v="20"/>
    <x v="2"/>
    <m/>
    <m/>
    <m/>
    <m/>
    <n v="1558.75"/>
    <m/>
    <m/>
  </r>
  <r>
    <x v="6"/>
    <x v="0"/>
    <s v="No"/>
    <e v="#N/A"/>
    <m/>
    <n v="7"/>
    <m/>
    <m/>
    <e v="#N/A"/>
    <s v="212000"/>
    <x v="325"/>
    <x v="181"/>
    <x v="20"/>
    <x v="2"/>
    <m/>
    <m/>
    <m/>
    <m/>
    <n v="0"/>
    <m/>
    <m/>
  </r>
  <r>
    <x v="6"/>
    <x v="0"/>
    <s v="No"/>
    <e v="#N/A"/>
    <m/>
    <n v="7"/>
    <m/>
    <m/>
    <e v="#N/A"/>
    <s v="213000"/>
    <x v="326"/>
    <x v="181"/>
    <x v="20"/>
    <x v="2"/>
    <m/>
    <m/>
    <m/>
    <m/>
    <n v="0"/>
    <m/>
    <m/>
  </r>
  <r>
    <x v="6"/>
    <x v="0"/>
    <s v="No"/>
    <e v="#N/A"/>
    <m/>
    <n v="7"/>
    <m/>
    <m/>
    <e v="#N/A"/>
    <s v="212450"/>
    <x v="327"/>
    <x v="181"/>
    <x v="20"/>
    <x v="2"/>
    <m/>
    <m/>
    <m/>
    <m/>
    <n v="800"/>
    <m/>
    <m/>
  </r>
  <r>
    <x v="6"/>
    <x v="0"/>
    <s v="No"/>
    <e v="#N/A"/>
    <m/>
    <n v="7"/>
    <m/>
    <m/>
    <e v="#N/A"/>
    <s v="212630"/>
    <x v="328"/>
    <x v="181"/>
    <x v="20"/>
    <x v="2"/>
    <m/>
    <m/>
    <m/>
    <m/>
    <n v="0"/>
    <m/>
    <m/>
  </r>
  <r>
    <x v="6"/>
    <x v="0"/>
    <s v="No"/>
    <e v="#N/A"/>
    <m/>
    <n v="7"/>
    <m/>
    <m/>
    <e v="#N/A"/>
    <s v="213020"/>
    <x v="329"/>
    <x v="185"/>
    <x v="20"/>
    <x v="2"/>
    <m/>
    <m/>
    <m/>
    <m/>
    <n v="2000"/>
    <m/>
    <m/>
  </r>
  <r>
    <x v="6"/>
    <x v="0"/>
    <s v="No"/>
    <e v="#N/A"/>
    <m/>
    <n v="7"/>
    <m/>
    <m/>
    <e v="#N/A"/>
    <s v="210540"/>
    <x v="330"/>
    <x v="186"/>
    <x v="20"/>
    <x v="2"/>
    <m/>
    <m/>
    <m/>
    <m/>
    <n v="1500"/>
    <m/>
    <m/>
  </r>
  <r>
    <x v="6"/>
    <x v="0"/>
    <s v="No"/>
    <e v="#N/A"/>
    <m/>
    <n v="7"/>
    <m/>
    <m/>
    <e v="#N/A"/>
    <s v="211921"/>
    <x v="331"/>
    <x v="186"/>
    <x v="20"/>
    <x v="2"/>
    <m/>
    <m/>
    <m/>
    <m/>
    <n v="1588.42"/>
    <m/>
    <m/>
  </r>
  <r>
    <x v="6"/>
    <x v="0"/>
    <s v="OK"/>
    <e v="#N/A"/>
    <m/>
    <n v="7"/>
    <m/>
    <m/>
    <e v="#N/A"/>
    <s v="212380"/>
    <x v="332"/>
    <x v="186"/>
    <x v="20"/>
    <x v="2"/>
    <m/>
    <m/>
    <m/>
    <m/>
    <n v="590.5"/>
    <m/>
    <m/>
  </r>
  <r>
    <x v="6"/>
    <x v="0"/>
    <s v="OK"/>
    <e v="#N/A"/>
    <m/>
    <n v="7"/>
    <m/>
    <m/>
    <e v="#N/A"/>
    <s v="210690"/>
    <x v="333"/>
    <x v="187"/>
    <x v="20"/>
    <x v="2"/>
    <m/>
    <m/>
    <m/>
    <m/>
    <n v="4873"/>
    <m/>
    <m/>
  </r>
  <r>
    <x v="6"/>
    <x v="0"/>
    <s v="OK"/>
    <e v="#N/A"/>
    <m/>
    <n v="8"/>
    <m/>
    <m/>
    <e v="#N/A"/>
    <s v="030480"/>
    <x v="0"/>
    <x v="0"/>
    <x v="0"/>
    <x v="0"/>
    <m/>
    <m/>
    <m/>
    <m/>
    <n v="956"/>
    <m/>
    <m/>
  </r>
  <r>
    <x v="6"/>
    <x v="0"/>
    <s v="OK"/>
    <e v="#N/A"/>
    <m/>
    <n v="8"/>
    <m/>
    <m/>
    <e v="#N/A"/>
    <s v="032500"/>
    <x v="1"/>
    <x v="0"/>
    <x v="0"/>
    <x v="0"/>
    <m/>
    <m/>
    <m/>
    <m/>
    <n v="5488"/>
    <m/>
    <m/>
  </r>
  <r>
    <x v="6"/>
    <x v="0"/>
    <s v="OK"/>
    <e v="#N/A"/>
    <m/>
    <n v="8"/>
    <m/>
    <m/>
    <e v="#N/A"/>
    <s v="031050"/>
    <x v="2"/>
    <x v="1"/>
    <x v="0"/>
    <x v="0"/>
    <m/>
    <m/>
    <m/>
    <m/>
    <n v="11000"/>
    <m/>
    <m/>
  </r>
  <r>
    <x v="6"/>
    <x v="0"/>
    <s v="OK"/>
    <e v="#N/A"/>
    <m/>
    <n v="8"/>
    <m/>
    <m/>
    <e v="#N/A"/>
    <s v="031060"/>
    <x v="3"/>
    <x v="1"/>
    <x v="0"/>
    <x v="0"/>
    <m/>
    <m/>
    <m/>
    <m/>
    <n v="0"/>
    <m/>
    <m/>
  </r>
  <r>
    <x v="6"/>
    <x v="0"/>
    <s v="OK"/>
    <e v="#N/A"/>
    <m/>
    <n v="8"/>
    <m/>
    <m/>
    <e v="#N/A"/>
    <s v="031620"/>
    <x v="4"/>
    <x v="1"/>
    <x v="0"/>
    <x v="0"/>
    <m/>
    <m/>
    <m/>
    <m/>
    <n v="3338"/>
    <m/>
    <m/>
  </r>
  <r>
    <x v="6"/>
    <x v="0"/>
    <s v="OK"/>
    <e v="#N/A"/>
    <m/>
    <n v="8"/>
    <m/>
    <m/>
    <e v="#N/A"/>
    <s v="031851"/>
    <x v="5"/>
    <x v="1"/>
    <x v="0"/>
    <x v="0"/>
    <m/>
    <m/>
    <m/>
    <m/>
    <n v="617.75"/>
    <m/>
    <m/>
  </r>
  <r>
    <x v="6"/>
    <x v="0"/>
    <s v="OK"/>
    <e v="#N/A"/>
    <m/>
    <n v="8"/>
    <m/>
    <m/>
    <e v="#N/A"/>
    <s v="032020"/>
    <x v="6"/>
    <x v="1"/>
    <x v="0"/>
    <x v="0"/>
    <m/>
    <m/>
    <m/>
    <m/>
    <n v="4098"/>
    <m/>
    <m/>
  </r>
  <r>
    <x v="6"/>
    <x v="0"/>
    <s v="OK"/>
    <e v="#N/A"/>
    <m/>
    <n v="8"/>
    <m/>
    <m/>
    <e v="#N/A"/>
    <s v="031901"/>
    <x v="7"/>
    <x v="2"/>
    <x v="0"/>
    <x v="0"/>
    <m/>
    <m/>
    <m/>
    <m/>
    <n v="4800"/>
    <m/>
    <m/>
  </r>
  <r>
    <x v="6"/>
    <x v="0"/>
    <s v="No"/>
    <e v="#N/A"/>
    <m/>
    <n v="8"/>
    <m/>
    <m/>
    <e v="#N/A"/>
    <s v="032621"/>
    <x v="8"/>
    <x v="3"/>
    <x v="0"/>
    <x v="0"/>
    <m/>
    <m/>
    <m/>
    <m/>
    <n v="15000"/>
    <m/>
    <m/>
  </r>
  <r>
    <x v="6"/>
    <x v="0"/>
    <s v="No"/>
    <e v="#N/A"/>
    <m/>
    <n v="8"/>
    <m/>
    <m/>
    <e v="#N/A"/>
    <s v="032880"/>
    <x v="9"/>
    <x v="2"/>
    <x v="0"/>
    <x v="0"/>
    <m/>
    <m/>
    <m/>
    <m/>
    <n v="2250"/>
    <m/>
    <m/>
  </r>
  <r>
    <x v="6"/>
    <x v="0"/>
    <s v="OK"/>
    <e v="#N/A"/>
    <m/>
    <n v="8"/>
    <m/>
    <m/>
    <e v="#N/A"/>
    <s v="091081"/>
    <x v="10"/>
    <x v="4"/>
    <x v="1"/>
    <x v="0"/>
    <m/>
    <m/>
    <m/>
    <m/>
    <n v="610.16999999999996"/>
    <m/>
    <m/>
  </r>
  <r>
    <x v="6"/>
    <x v="0"/>
    <s v="No"/>
    <e v="#N/A"/>
    <m/>
    <n v="8"/>
    <m/>
    <m/>
    <e v="#N/A"/>
    <s v="091670"/>
    <x v="11"/>
    <x v="4"/>
    <x v="1"/>
    <x v="0"/>
    <m/>
    <m/>
    <m/>
    <m/>
    <n v="200"/>
    <m/>
    <m/>
  </r>
  <r>
    <x v="6"/>
    <x v="0"/>
    <s v="No"/>
    <e v="#N/A"/>
    <m/>
    <n v="8"/>
    <m/>
    <m/>
    <e v="#N/A"/>
    <s v="091290"/>
    <x v="12"/>
    <x v="5"/>
    <x v="1"/>
    <x v="0"/>
    <m/>
    <m/>
    <m/>
    <m/>
    <n v="0"/>
    <m/>
    <m/>
  </r>
  <r>
    <x v="6"/>
    <x v="0"/>
    <s v="OK"/>
    <e v="#N/A"/>
    <m/>
    <n v="8"/>
    <m/>
    <m/>
    <e v="#N/A"/>
    <s v="091291"/>
    <x v="334"/>
    <x v="5"/>
    <x v="1"/>
    <x v="0"/>
    <m/>
    <m/>
    <m/>
    <m/>
    <n v="5000"/>
    <m/>
    <m/>
  </r>
  <r>
    <x v="6"/>
    <x v="0"/>
    <s v="OK"/>
    <e v="#N/A"/>
    <m/>
    <n v="8"/>
    <m/>
    <m/>
    <e v="#N/A"/>
    <s v="091292"/>
    <x v="335"/>
    <x v="5"/>
    <x v="1"/>
    <x v="0"/>
    <m/>
    <m/>
    <m/>
    <m/>
    <n v="0"/>
    <m/>
    <m/>
  </r>
  <r>
    <x v="6"/>
    <x v="0"/>
    <s v="No"/>
    <e v="#N/A"/>
    <m/>
    <n v="8"/>
    <m/>
    <m/>
    <e v="#N/A"/>
    <s v="091293"/>
    <x v="336"/>
    <x v="5"/>
    <x v="1"/>
    <x v="0"/>
    <m/>
    <m/>
    <m/>
    <m/>
    <n v="0"/>
    <m/>
    <m/>
  </r>
  <r>
    <x v="6"/>
    <x v="0"/>
    <s v="OK"/>
    <e v="#N/A"/>
    <m/>
    <n v="8"/>
    <m/>
    <m/>
    <e v="#N/A"/>
    <s v="091294"/>
    <x v="337"/>
    <x v="5"/>
    <x v="1"/>
    <x v="0"/>
    <m/>
    <m/>
    <m/>
    <m/>
    <n v="5641.22"/>
    <m/>
    <m/>
  </r>
  <r>
    <x v="6"/>
    <x v="0"/>
    <s v="No"/>
    <e v="#N/A"/>
    <m/>
    <n v="8"/>
    <m/>
    <m/>
    <s v="Yes"/>
    <s v="091340"/>
    <x v="13"/>
    <x v="6"/>
    <x v="1"/>
    <x v="0"/>
    <m/>
    <m/>
    <m/>
    <m/>
    <n v="0"/>
    <m/>
    <m/>
  </r>
  <r>
    <x v="6"/>
    <x v="0"/>
    <s v="OK"/>
    <e v="#N/A"/>
    <m/>
    <n v="8"/>
    <m/>
    <m/>
    <e v="#N/A"/>
    <s v="091390"/>
    <x v="14"/>
    <x v="6"/>
    <x v="1"/>
    <x v="0"/>
    <m/>
    <m/>
    <m/>
    <m/>
    <n v="3605"/>
    <m/>
    <m/>
  </r>
  <r>
    <x v="6"/>
    <x v="0"/>
    <s v="No"/>
    <e v="#N/A"/>
    <m/>
    <n v="8"/>
    <m/>
    <m/>
    <e v="#N/A"/>
    <s v="091460"/>
    <x v="15"/>
    <x v="7"/>
    <x v="1"/>
    <x v="0"/>
    <m/>
    <m/>
    <m/>
    <m/>
    <n v="825"/>
    <m/>
    <m/>
  </r>
  <r>
    <x v="6"/>
    <x v="0"/>
    <s v="No"/>
    <e v="#N/A"/>
    <m/>
    <n v="8"/>
    <m/>
    <m/>
    <e v="#N/A"/>
    <s v="091940"/>
    <x v="16"/>
    <x v="7"/>
    <x v="1"/>
    <x v="0"/>
    <m/>
    <m/>
    <m/>
    <m/>
    <n v="0"/>
    <m/>
    <m/>
  </r>
  <r>
    <x v="6"/>
    <x v="0"/>
    <s v="OK"/>
    <e v="#N/A"/>
    <m/>
    <n v="8"/>
    <m/>
    <m/>
    <e v="#N/A"/>
    <s v="091580"/>
    <x v="17"/>
    <x v="7"/>
    <x v="1"/>
    <x v="0"/>
    <m/>
    <m/>
    <m/>
    <m/>
    <n v="4500"/>
    <m/>
    <m/>
  </r>
  <r>
    <x v="6"/>
    <x v="0"/>
    <s v="No"/>
    <e v="#N/A"/>
    <m/>
    <n v="8"/>
    <m/>
    <m/>
    <e v="#N/A"/>
    <s v="091950"/>
    <x v="18"/>
    <x v="8"/>
    <x v="1"/>
    <x v="0"/>
    <m/>
    <m/>
    <m/>
    <m/>
    <n v="506.92"/>
    <m/>
    <m/>
  </r>
  <r>
    <x v="6"/>
    <x v="0"/>
    <s v="OK"/>
    <e v="#N/A"/>
    <m/>
    <n v="8"/>
    <m/>
    <m/>
    <s v="Yes"/>
    <s v="091551"/>
    <x v="19"/>
    <x v="8"/>
    <x v="1"/>
    <x v="0"/>
    <m/>
    <m/>
    <m/>
    <m/>
    <n v="7526"/>
    <m/>
    <m/>
  </r>
  <r>
    <x v="6"/>
    <x v="0"/>
    <s v="OK"/>
    <e v="#N/A"/>
    <m/>
    <n v="8"/>
    <m/>
    <m/>
    <e v="#N/A"/>
    <s v="092900"/>
    <x v="20"/>
    <x v="8"/>
    <x v="1"/>
    <x v="0"/>
    <m/>
    <m/>
    <m/>
    <m/>
    <n v="1267"/>
    <m/>
    <m/>
  </r>
  <r>
    <x v="6"/>
    <x v="0"/>
    <s v="OK"/>
    <e v="#N/A"/>
    <m/>
    <n v="8"/>
    <m/>
    <m/>
    <e v="#N/A"/>
    <s v="091920"/>
    <x v="21"/>
    <x v="9"/>
    <x v="1"/>
    <x v="0"/>
    <m/>
    <m/>
    <m/>
    <m/>
    <n v="4424.97"/>
    <m/>
    <m/>
  </r>
  <r>
    <x v="6"/>
    <x v="0"/>
    <s v="OK"/>
    <e v="#N/A"/>
    <m/>
    <n v="8"/>
    <m/>
    <m/>
    <e v="#N/A"/>
    <s v="091990"/>
    <x v="22"/>
    <x v="6"/>
    <x v="1"/>
    <x v="0"/>
    <m/>
    <m/>
    <m/>
    <m/>
    <n v="2211"/>
    <m/>
    <m/>
  </r>
  <r>
    <x v="6"/>
    <x v="0"/>
    <s v="OK"/>
    <e v="#N/A"/>
    <m/>
    <n v="8"/>
    <m/>
    <m/>
    <e v="#N/A"/>
    <s v="092061"/>
    <x v="23"/>
    <x v="10"/>
    <x v="1"/>
    <x v="0"/>
    <m/>
    <m/>
    <m/>
    <m/>
    <n v="439.75"/>
    <m/>
    <m/>
  </r>
  <r>
    <x v="6"/>
    <x v="0"/>
    <s v="OK"/>
    <e v="#N/A"/>
    <m/>
    <n v="8"/>
    <m/>
    <m/>
    <e v="#N/A"/>
    <s v="092250"/>
    <x v="24"/>
    <x v="4"/>
    <x v="1"/>
    <x v="0"/>
    <m/>
    <m/>
    <m/>
    <m/>
    <n v="3488"/>
    <m/>
    <m/>
  </r>
  <r>
    <x v="6"/>
    <x v="0"/>
    <s v="OK"/>
    <e v="#N/A"/>
    <m/>
    <n v="8"/>
    <m/>
    <m/>
    <e v="#N/A"/>
    <s v="092260"/>
    <x v="25"/>
    <x v="5"/>
    <x v="1"/>
    <x v="0"/>
    <m/>
    <m/>
    <m/>
    <m/>
    <n v="1696"/>
    <m/>
    <m/>
  </r>
  <r>
    <x v="6"/>
    <x v="0"/>
    <s v="OK"/>
    <e v="#N/A"/>
    <m/>
    <n v="8"/>
    <m/>
    <m/>
    <e v="#N/A"/>
    <s v="092470"/>
    <x v="26"/>
    <x v="10"/>
    <x v="1"/>
    <x v="0"/>
    <m/>
    <m/>
    <m/>
    <m/>
    <n v="4427"/>
    <m/>
    <m/>
  </r>
  <r>
    <x v="6"/>
    <x v="0"/>
    <s v="OK"/>
    <e v="#N/A"/>
    <m/>
    <n v="8"/>
    <m/>
    <m/>
    <s v="Yes"/>
    <s v="092881"/>
    <x v="27"/>
    <x v="11"/>
    <x v="1"/>
    <x v="0"/>
    <m/>
    <m/>
    <m/>
    <m/>
    <n v="3250"/>
    <m/>
    <m/>
  </r>
  <r>
    <x v="6"/>
    <x v="0"/>
    <s v="OK"/>
    <e v="#N/A"/>
    <m/>
    <n v="8"/>
    <m/>
    <m/>
    <e v="#N/A"/>
    <s v="100660"/>
    <x v="28"/>
    <x v="12"/>
    <x v="2"/>
    <x v="0"/>
    <m/>
    <m/>
    <m/>
    <m/>
    <n v="4054"/>
    <m/>
    <m/>
  </r>
  <r>
    <x v="6"/>
    <x v="0"/>
    <s v="OK"/>
    <s v="LLF"/>
    <m/>
    <n v="8"/>
    <m/>
    <m/>
    <s v="Yes"/>
    <s v="100680"/>
    <x v="29"/>
    <x v="13"/>
    <x v="2"/>
    <x v="0"/>
    <m/>
    <m/>
    <m/>
    <m/>
    <n v="17853"/>
    <m/>
    <m/>
  </r>
  <r>
    <x v="6"/>
    <x v="0"/>
    <s v="OK"/>
    <s v="LLF"/>
    <m/>
    <n v="8"/>
    <m/>
    <m/>
    <s v="Yes"/>
    <s v="100681"/>
    <x v="30"/>
    <x v="14"/>
    <x v="2"/>
    <x v="0"/>
    <m/>
    <m/>
    <m/>
    <m/>
    <n v="11342"/>
    <m/>
    <m/>
  </r>
  <r>
    <x v="6"/>
    <x v="0"/>
    <s v="No"/>
    <e v="#N/A"/>
    <m/>
    <n v="8"/>
    <m/>
    <m/>
    <e v="#N/A"/>
    <s v="100790"/>
    <x v="31"/>
    <x v="15"/>
    <x v="2"/>
    <x v="0"/>
    <m/>
    <m/>
    <m/>
    <m/>
    <n v="5344"/>
    <m/>
    <m/>
  </r>
  <r>
    <x v="6"/>
    <x v="0"/>
    <s v="OK"/>
    <e v="#N/A"/>
    <m/>
    <n v="8"/>
    <m/>
    <m/>
    <e v="#N/A"/>
    <s v="100791"/>
    <x v="32"/>
    <x v="16"/>
    <x v="2"/>
    <x v="0"/>
    <m/>
    <m/>
    <m/>
    <m/>
    <n v="5706.25"/>
    <m/>
    <m/>
  </r>
  <r>
    <x v="6"/>
    <x v="0"/>
    <s v="OK"/>
    <e v="#N/A"/>
    <m/>
    <n v="8"/>
    <m/>
    <m/>
    <e v="#N/A"/>
    <s v="101800"/>
    <x v="33"/>
    <x v="17"/>
    <x v="2"/>
    <x v="0"/>
    <m/>
    <m/>
    <m/>
    <m/>
    <n v="4320"/>
    <m/>
    <m/>
  </r>
  <r>
    <x v="6"/>
    <x v="0"/>
    <s v="OK"/>
    <e v="#N/A"/>
    <m/>
    <n v="8"/>
    <m/>
    <m/>
    <e v="#N/A"/>
    <s v="102100"/>
    <x v="34"/>
    <x v="18"/>
    <x v="2"/>
    <x v="0"/>
    <m/>
    <m/>
    <m/>
    <m/>
    <n v="7105"/>
    <m/>
    <m/>
  </r>
  <r>
    <x v="6"/>
    <x v="0"/>
    <s v="OK"/>
    <e v="#N/A"/>
    <m/>
    <n v="8"/>
    <m/>
    <m/>
    <e v="#N/A"/>
    <s v="100490"/>
    <x v="35"/>
    <x v="19"/>
    <x v="2"/>
    <x v="0"/>
    <m/>
    <m/>
    <m/>
    <m/>
    <n v="4028"/>
    <m/>
    <m/>
  </r>
  <r>
    <x v="6"/>
    <x v="0"/>
    <s v="No"/>
    <e v="#N/A"/>
    <m/>
    <n v="8"/>
    <m/>
    <m/>
    <e v="#N/A"/>
    <s v="102300"/>
    <x v="36"/>
    <x v="12"/>
    <x v="2"/>
    <x v="0"/>
    <m/>
    <m/>
    <m/>
    <m/>
    <n v="1917"/>
    <m/>
    <m/>
  </r>
  <r>
    <x v="6"/>
    <x v="0"/>
    <s v="OK"/>
    <e v="#N/A"/>
    <m/>
    <n v="8"/>
    <m/>
    <m/>
    <e v="#N/A"/>
    <s v="112180"/>
    <x v="37"/>
    <x v="20"/>
    <x v="3"/>
    <x v="0"/>
    <m/>
    <m/>
    <m/>
    <m/>
    <n v="6353"/>
    <m/>
    <m/>
  </r>
  <r>
    <x v="6"/>
    <x v="0"/>
    <s v="OK"/>
    <e v="#N/A"/>
    <m/>
    <n v="8"/>
    <m/>
    <m/>
    <e v="#N/A"/>
    <s v="112211"/>
    <x v="38"/>
    <x v="21"/>
    <x v="3"/>
    <x v="0"/>
    <m/>
    <m/>
    <m/>
    <m/>
    <n v="5861"/>
    <m/>
    <m/>
  </r>
  <r>
    <x v="6"/>
    <x v="0"/>
    <s v="OK"/>
    <e v="#N/A"/>
    <m/>
    <n v="8"/>
    <m/>
    <m/>
    <e v="#N/A"/>
    <s v="112191"/>
    <x v="39"/>
    <x v="22"/>
    <x v="3"/>
    <x v="0"/>
    <m/>
    <m/>
    <m/>
    <m/>
    <n v="5079"/>
    <m/>
    <m/>
  </r>
  <r>
    <x v="6"/>
    <x v="0"/>
    <s v="OK"/>
    <e v="#N/A"/>
    <m/>
    <n v="8"/>
    <m/>
    <m/>
    <e v="#N/A"/>
    <s v="112200"/>
    <x v="40"/>
    <x v="23"/>
    <x v="3"/>
    <x v="0"/>
    <m/>
    <m/>
    <m/>
    <m/>
    <n v="7589"/>
    <m/>
    <m/>
  </r>
  <r>
    <x v="6"/>
    <x v="0"/>
    <s v="OK"/>
    <e v="#N/A"/>
    <m/>
    <n v="8"/>
    <m/>
    <m/>
    <s v="Yes"/>
    <s v="112210"/>
    <x v="41"/>
    <x v="24"/>
    <x v="3"/>
    <x v="0"/>
    <m/>
    <m/>
    <m/>
    <m/>
    <n v="10000"/>
    <m/>
    <m/>
  </r>
  <r>
    <x v="6"/>
    <x v="0"/>
    <s v="No"/>
    <e v="#N/A"/>
    <m/>
    <n v="8"/>
    <m/>
    <m/>
    <e v="#N/A"/>
    <s v="112220"/>
    <x v="42"/>
    <x v="25"/>
    <x v="3"/>
    <x v="0"/>
    <m/>
    <m/>
    <m/>
    <m/>
    <n v="8383.67"/>
    <m/>
    <m/>
  </r>
  <r>
    <x v="6"/>
    <x v="0"/>
    <s v="OK"/>
    <e v="#N/A"/>
    <m/>
    <n v="8"/>
    <m/>
    <m/>
    <e v="#N/A"/>
    <s v="112230"/>
    <x v="43"/>
    <x v="26"/>
    <x v="3"/>
    <x v="0"/>
    <m/>
    <m/>
    <m/>
    <m/>
    <n v="5569"/>
    <m/>
    <m/>
  </r>
  <r>
    <x v="6"/>
    <x v="0"/>
    <s v="OK"/>
    <e v="#N/A"/>
    <m/>
    <n v="8"/>
    <m/>
    <m/>
    <e v="#N/A"/>
    <s v="112240"/>
    <x v="44"/>
    <x v="27"/>
    <x v="3"/>
    <x v="0"/>
    <m/>
    <m/>
    <m/>
    <m/>
    <n v="7052"/>
    <m/>
    <m/>
  </r>
  <r>
    <x v="6"/>
    <x v="0"/>
    <s v="OK"/>
    <e v="#N/A"/>
    <m/>
    <n v="8"/>
    <m/>
    <m/>
    <e v="#N/A"/>
    <s v="110040"/>
    <x v="45"/>
    <x v="28"/>
    <x v="3"/>
    <x v="0"/>
    <m/>
    <m/>
    <m/>
    <m/>
    <n v="2583"/>
    <m/>
    <m/>
  </r>
  <r>
    <x v="6"/>
    <x v="0"/>
    <s v="OK"/>
    <e v="#N/A"/>
    <m/>
    <n v="8"/>
    <m/>
    <m/>
    <e v="#N/A"/>
    <s v="110531"/>
    <x v="46"/>
    <x v="29"/>
    <x v="3"/>
    <x v="0"/>
    <m/>
    <m/>
    <m/>
    <m/>
    <n v="4773.42"/>
    <m/>
    <m/>
  </r>
  <r>
    <x v="6"/>
    <x v="0"/>
    <s v="OK"/>
    <e v="#N/A"/>
    <m/>
    <n v="8"/>
    <m/>
    <m/>
    <e v="#N/A"/>
    <s v="110750"/>
    <x v="47"/>
    <x v="30"/>
    <x v="3"/>
    <x v="0"/>
    <m/>
    <m/>
    <m/>
    <m/>
    <n v="5800"/>
    <m/>
    <m/>
  </r>
  <r>
    <x v="6"/>
    <x v="0"/>
    <s v="No"/>
    <e v="#N/A"/>
    <m/>
    <n v="8"/>
    <m/>
    <m/>
    <e v="#N/A"/>
    <s v="110740"/>
    <x v="48"/>
    <x v="31"/>
    <x v="3"/>
    <x v="0"/>
    <m/>
    <m/>
    <m/>
    <m/>
    <n v="2000"/>
    <m/>
    <m/>
  </r>
  <r>
    <x v="6"/>
    <x v="0"/>
    <s v="OK"/>
    <e v="#N/A"/>
    <m/>
    <n v="8"/>
    <m/>
    <m/>
    <e v="#N/A"/>
    <s v="110980"/>
    <x v="49"/>
    <x v="32"/>
    <x v="3"/>
    <x v="0"/>
    <m/>
    <m/>
    <m/>
    <m/>
    <n v="5045"/>
    <m/>
    <m/>
  </r>
  <r>
    <x v="6"/>
    <x v="0"/>
    <s v="OK"/>
    <e v="#N/A"/>
    <m/>
    <n v="8"/>
    <m/>
    <m/>
    <e v="#N/A"/>
    <s v="112060"/>
    <x v="50"/>
    <x v="28"/>
    <x v="3"/>
    <x v="0"/>
    <m/>
    <m/>
    <m/>
    <m/>
    <n v="9649"/>
    <m/>
    <m/>
  </r>
  <r>
    <x v="6"/>
    <x v="0"/>
    <s v="No"/>
    <e v="#N/A"/>
    <m/>
    <n v="8"/>
    <m/>
    <m/>
    <e v="#N/A"/>
    <s v="112340"/>
    <x v="51"/>
    <x v="28"/>
    <x v="3"/>
    <x v="0"/>
    <m/>
    <m/>
    <m/>
    <m/>
    <n v="0"/>
    <m/>
    <m/>
  </r>
  <r>
    <x v="6"/>
    <x v="0"/>
    <s v="OK"/>
    <e v="#N/A"/>
    <m/>
    <n v="8"/>
    <m/>
    <m/>
    <e v="#N/A"/>
    <s v="130010"/>
    <x v="52"/>
    <x v="33"/>
    <x v="4"/>
    <x v="0"/>
    <m/>
    <m/>
    <m/>
    <m/>
    <n v="7951"/>
    <m/>
    <m/>
  </r>
  <r>
    <x v="6"/>
    <x v="0"/>
    <s v="OK"/>
    <e v="#N/A"/>
    <m/>
    <n v="8"/>
    <m/>
    <m/>
    <e v="#N/A"/>
    <s v="131500"/>
    <x v="53"/>
    <x v="34"/>
    <x v="4"/>
    <x v="0"/>
    <m/>
    <m/>
    <m/>
    <m/>
    <n v="3351"/>
    <m/>
    <m/>
  </r>
  <r>
    <x v="6"/>
    <x v="0"/>
    <s v="No"/>
    <e v="#N/A"/>
    <m/>
    <n v="8"/>
    <m/>
    <m/>
    <e v="#N/A"/>
    <s v="131520"/>
    <x v="54"/>
    <x v="35"/>
    <x v="4"/>
    <x v="0"/>
    <m/>
    <m/>
    <m/>
    <m/>
    <n v="1500"/>
    <m/>
    <m/>
  </r>
  <r>
    <x v="6"/>
    <x v="0"/>
    <s v="OK"/>
    <e v="#N/A"/>
    <m/>
    <n v="8"/>
    <m/>
    <m/>
    <e v="#N/A"/>
    <s v="131951"/>
    <x v="55"/>
    <x v="36"/>
    <x v="4"/>
    <x v="0"/>
    <m/>
    <m/>
    <m/>
    <m/>
    <n v="7044"/>
    <m/>
    <m/>
  </r>
  <r>
    <x v="6"/>
    <x v="0"/>
    <s v="OK"/>
    <e v="#N/A"/>
    <m/>
    <n v="8"/>
    <m/>
    <m/>
    <e v="#N/A"/>
    <s v="131960"/>
    <x v="56"/>
    <x v="37"/>
    <x v="4"/>
    <x v="0"/>
    <m/>
    <m/>
    <m/>
    <m/>
    <n v="3863"/>
    <m/>
    <m/>
  </r>
  <r>
    <x v="6"/>
    <x v="0"/>
    <s v="No"/>
    <e v="#N/A"/>
    <m/>
    <n v="8"/>
    <m/>
    <m/>
    <s v="Yes"/>
    <s v="132730"/>
    <x v="57"/>
    <x v="38"/>
    <x v="4"/>
    <x v="0"/>
    <m/>
    <m/>
    <m/>
    <m/>
    <n v="6600"/>
    <m/>
    <m/>
  </r>
  <r>
    <x v="6"/>
    <x v="0"/>
    <s v="OK"/>
    <e v="#N/A"/>
    <m/>
    <n v="8"/>
    <m/>
    <m/>
    <e v="#N/A"/>
    <s v="132740"/>
    <x v="58"/>
    <x v="39"/>
    <x v="4"/>
    <x v="0"/>
    <m/>
    <m/>
    <m/>
    <m/>
    <n v="2615"/>
    <m/>
    <m/>
  </r>
  <r>
    <x v="6"/>
    <x v="0"/>
    <s v="No"/>
    <e v="#N/A"/>
    <m/>
    <n v="8"/>
    <m/>
    <m/>
    <s v="Yes"/>
    <s v="132760"/>
    <x v="59"/>
    <x v="40"/>
    <x v="4"/>
    <x v="0"/>
    <m/>
    <m/>
    <m/>
    <m/>
    <n v="2910"/>
    <m/>
    <m/>
  </r>
  <r>
    <x v="6"/>
    <x v="0"/>
    <s v="OK"/>
    <e v="#N/A"/>
    <m/>
    <n v="8"/>
    <m/>
    <m/>
    <e v="#N/A"/>
    <s v="132761"/>
    <x v="60"/>
    <x v="41"/>
    <x v="4"/>
    <x v="0"/>
    <m/>
    <m/>
    <m/>
    <m/>
    <n v="9620"/>
    <m/>
    <m/>
  </r>
  <r>
    <x v="6"/>
    <x v="0"/>
    <s v="OK"/>
    <e v="#N/A"/>
    <m/>
    <n v="8"/>
    <m/>
    <m/>
    <e v="#N/A"/>
    <s v="132770"/>
    <x v="61"/>
    <x v="42"/>
    <x v="4"/>
    <x v="0"/>
    <m/>
    <m/>
    <m/>
    <m/>
    <n v="7215.65"/>
    <m/>
    <m/>
  </r>
  <r>
    <x v="6"/>
    <x v="0"/>
    <s v="OK"/>
    <e v="#N/A"/>
    <m/>
    <n v="8"/>
    <m/>
    <m/>
    <e v="#N/A"/>
    <s v="132780"/>
    <x v="62"/>
    <x v="43"/>
    <x v="4"/>
    <x v="0"/>
    <m/>
    <m/>
    <m/>
    <m/>
    <n v="4395"/>
    <m/>
    <m/>
  </r>
  <r>
    <x v="6"/>
    <x v="0"/>
    <s v="No"/>
    <e v="#N/A"/>
    <m/>
    <n v="8"/>
    <m/>
    <m/>
    <s v="Yes"/>
    <s v="132781"/>
    <x v="63"/>
    <x v="44"/>
    <x v="4"/>
    <x v="0"/>
    <m/>
    <m/>
    <m/>
    <m/>
    <n v="4002"/>
    <m/>
    <m/>
  </r>
  <r>
    <x v="6"/>
    <x v="0"/>
    <s v="OK"/>
    <e v="#N/A"/>
    <m/>
    <n v="8"/>
    <m/>
    <m/>
    <e v="#N/A"/>
    <s v="130570"/>
    <x v="64"/>
    <x v="45"/>
    <x v="4"/>
    <x v="0"/>
    <m/>
    <m/>
    <m/>
    <m/>
    <n v="0"/>
    <m/>
    <m/>
  </r>
  <r>
    <x v="6"/>
    <x v="0"/>
    <s v="No"/>
    <e v="#N/A"/>
    <m/>
    <n v="8"/>
    <m/>
    <m/>
    <e v="#N/A"/>
    <s v="130580"/>
    <x v="65"/>
    <x v="46"/>
    <x v="4"/>
    <x v="0"/>
    <m/>
    <m/>
    <m/>
    <m/>
    <n v="2500"/>
    <m/>
    <m/>
  </r>
  <r>
    <x v="6"/>
    <x v="0"/>
    <s v="No"/>
    <e v="#N/A"/>
    <m/>
    <n v="8"/>
    <m/>
    <m/>
    <e v="#N/A"/>
    <s v="140150"/>
    <x v="66"/>
    <x v="47"/>
    <x v="5"/>
    <x v="0"/>
    <m/>
    <m/>
    <m/>
    <m/>
    <n v="140"/>
    <m/>
    <m/>
  </r>
  <r>
    <x v="6"/>
    <x v="0"/>
    <s v="OK"/>
    <e v="#N/A"/>
    <m/>
    <n v="8"/>
    <m/>
    <m/>
    <e v="#N/A"/>
    <s v="141440"/>
    <x v="67"/>
    <x v="47"/>
    <x v="5"/>
    <x v="0"/>
    <m/>
    <m/>
    <m/>
    <m/>
    <n v="3508"/>
    <m/>
    <m/>
  </r>
  <r>
    <x v="6"/>
    <x v="0"/>
    <s v="No"/>
    <e v="#N/A"/>
    <m/>
    <n v="8"/>
    <m/>
    <m/>
    <e v="#N/A"/>
    <s v="140960"/>
    <x v="68"/>
    <x v="48"/>
    <x v="5"/>
    <x v="0"/>
    <m/>
    <m/>
    <m/>
    <m/>
    <n v="3733.5"/>
    <m/>
    <m/>
  </r>
  <r>
    <x v="6"/>
    <x v="0"/>
    <s v="OK"/>
    <e v="#N/A"/>
    <m/>
    <n v="8"/>
    <m/>
    <m/>
    <e v="#N/A"/>
    <s v="141100"/>
    <x v="69"/>
    <x v="49"/>
    <x v="5"/>
    <x v="0"/>
    <m/>
    <m/>
    <m/>
    <m/>
    <n v="7943"/>
    <m/>
    <m/>
  </r>
  <r>
    <x v="6"/>
    <x v="0"/>
    <s v="OK"/>
    <e v="#N/A"/>
    <m/>
    <n v="8"/>
    <m/>
    <m/>
    <e v="#N/A"/>
    <s v="141110"/>
    <x v="70"/>
    <x v="50"/>
    <x v="5"/>
    <x v="0"/>
    <m/>
    <m/>
    <m/>
    <m/>
    <n v="24220"/>
    <m/>
    <m/>
  </r>
  <r>
    <x v="6"/>
    <x v="0"/>
    <s v="OK"/>
    <e v="#N/A"/>
    <m/>
    <n v="8"/>
    <m/>
    <m/>
    <e v="#N/A"/>
    <s v="141760"/>
    <x v="71"/>
    <x v="48"/>
    <x v="5"/>
    <x v="0"/>
    <m/>
    <m/>
    <m/>
    <m/>
    <n v="2286.16"/>
    <m/>
    <m/>
  </r>
  <r>
    <x v="6"/>
    <x v="0"/>
    <s v="OK"/>
    <e v="#N/A"/>
    <m/>
    <n v="8"/>
    <m/>
    <m/>
    <e v="#N/A"/>
    <s v="142080"/>
    <x v="72"/>
    <x v="51"/>
    <x v="5"/>
    <x v="0"/>
    <m/>
    <m/>
    <m/>
    <m/>
    <n v="10071.93"/>
    <m/>
    <m/>
  </r>
  <r>
    <x v="6"/>
    <x v="0"/>
    <s v="OK"/>
    <e v="#N/A"/>
    <m/>
    <n v="8"/>
    <m/>
    <m/>
    <e v="#N/A"/>
    <s v="142280"/>
    <x v="73"/>
    <x v="52"/>
    <x v="5"/>
    <x v="0"/>
    <m/>
    <m/>
    <m/>
    <m/>
    <n v="3597"/>
    <m/>
    <m/>
  </r>
  <r>
    <x v="6"/>
    <x v="0"/>
    <s v="OK"/>
    <e v="#N/A"/>
    <m/>
    <n v="8"/>
    <m/>
    <m/>
    <e v="#N/A"/>
    <s v="142860"/>
    <x v="74"/>
    <x v="53"/>
    <x v="5"/>
    <x v="0"/>
    <m/>
    <m/>
    <m/>
    <m/>
    <n v="8363"/>
    <m/>
    <m/>
  </r>
  <r>
    <x v="6"/>
    <x v="0"/>
    <s v="OK"/>
    <e v="#N/A"/>
    <m/>
    <n v="8"/>
    <m/>
    <m/>
    <e v="#N/A"/>
    <s v="231171"/>
    <x v="75"/>
    <x v="54"/>
    <x v="6"/>
    <x v="0"/>
    <m/>
    <m/>
    <m/>
    <m/>
    <n v="4281"/>
    <m/>
    <m/>
  </r>
  <r>
    <x v="6"/>
    <x v="0"/>
    <s v="No"/>
    <e v="#N/A"/>
    <m/>
    <n v="8"/>
    <m/>
    <m/>
    <e v="#N/A"/>
    <s v="231172"/>
    <x v="76"/>
    <x v="54"/>
    <x v="6"/>
    <x v="0"/>
    <m/>
    <m/>
    <m/>
    <m/>
    <n v="1840"/>
    <m/>
    <m/>
  </r>
  <r>
    <x v="6"/>
    <x v="0"/>
    <s v="OK"/>
    <e v="#N/A"/>
    <m/>
    <n v="8"/>
    <m/>
    <m/>
    <e v="#N/A"/>
    <s v="231173"/>
    <x v="77"/>
    <x v="54"/>
    <x v="6"/>
    <x v="0"/>
    <m/>
    <m/>
    <m/>
    <m/>
    <n v="4678"/>
    <m/>
    <m/>
  </r>
  <r>
    <x v="6"/>
    <x v="0"/>
    <s v="No"/>
    <e v="#N/A"/>
    <m/>
    <n v="8"/>
    <m/>
    <m/>
    <e v="#N/A"/>
    <s v="231174"/>
    <x v="78"/>
    <x v="54"/>
    <x v="6"/>
    <x v="0"/>
    <m/>
    <m/>
    <m/>
    <m/>
    <n v="800"/>
    <m/>
    <m/>
  </r>
  <r>
    <x v="6"/>
    <x v="0"/>
    <s v="No"/>
    <e v="#N/A"/>
    <m/>
    <n v="8"/>
    <m/>
    <m/>
    <e v="#N/A"/>
    <s v="230500"/>
    <x v="79"/>
    <x v="55"/>
    <x v="6"/>
    <x v="0"/>
    <m/>
    <m/>
    <m/>
    <m/>
    <n v="0"/>
    <m/>
    <m/>
  </r>
  <r>
    <x v="6"/>
    <x v="0"/>
    <s v="OK"/>
    <e v="#N/A"/>
    <m/>
    <n v="8"/>
    <m/>
    <m/>
    <e v="#N/A"/>
    <s v="230501"/>
    <x v="80"/>
    <x v="55"/>
    <x v="6"/>
    <x v="0"/>
    <m/>
    <m/>
    <m/>
    <m/>
    <n v="376"/>
    <m/>
    <m/>
  </r>
  <r>
    <x v="6"/>
    <x v="0"/>
    <s v="OK"/>
    <e v="#N/A"/>
    <m/>
    <n v="8"/>
    <m/>
    <m/>
    <e v="#N/A"/>
    <s v="230641"/>
    <x v="81"/>
    <x v="56"/>
    <x v="6"/>
    <x v="0"/>
    <m/>
    <m/>
    <m/>
    <m/>
    <n v="1000"/>
    <m/>
    <m/>
  </r>
  <r>
    <x v="6"/>
    <x v="0"/>
    <s v="No"/>
    <e v="#N/A"/>
    <m/>
    <n v="8"/>
    <m/>
    <m/>
    <e v="#N/A"/>
    <s v="230642"/>
    <x v="82"/>
    <x v="56"/>
    <x v="6"/>
    <x v="0"/>
    <m/>
    <m/>
    <m/>
    <m/>
    <n v="0"/>
    <m/>
    <m/>
  </r>
  <r>
    <x v="6"/>
    <x v="0"/>
    <s v="OK"/>
    <e v="#N/A"/>
    <m/>
    <n v="8"/>
    <m/>
    <m/>
    <e v="#N/A"/>
    <s v="230643"/>
    <x v="83"/>
    <x v="56"/>
    <x v="6"/>
    <x v="0"/>
    <m/>
    <m/>
    <m/>
    <m/>
    <n v="5500"/>
    <m/>
    <m/>
  </r>
  <r>
    <x v="6"/>
    <x v="0"/>
    <s v="OK"/>
    <e v="#N/A"/>
    <m/>
    <n v="8"/>
    <m/>
    <m/>
    <e v="#N/A"/>
    <s v="231450"/>
    <x v="84"/>
    <x v="56"/>
    <x v="6"/>
    <x v="0"/>
    <m/>
    <m/>
    <m/>
    <m/>
    <n v="0"/>
    <m/>
    <m/>
  </r>
  <r>
    <x v="6"/>
    <x v="0"/>
    <s v="OK"/>
    <e v="#N/A"/>
    <m/>
    <n v="8"/>
    <m/>
    <m/>
    <e v="#N/A"/>
    <s v="020672"/>
    <x v="85"/>
    <x v="57"/>
    <x v="7"/>
    <x v="1"/>
    <m/>
    <m/>
    <m/>
    <m/>
    <n v="10000"/>
    <m/>
    <m/>
  </r>
  <r>
    <x v="6"/>
    <x v="0"/>
    <s v="No"/>
    <e v="#N/A"/>
    <m/>
    <n v="8"/>
    <m/>
    <m/>
    <e v="#N/A"/>
    <s v="020850"/>
    <x v="86"/>
    <x v="58"/>
    <x v="7"/>
    <x v="1"/>
    <m/>
    <m/>
    <m/>
    <m/>
    <n v="0"/>
    <m/>
    <m/>
  </r>
  <r>
    <x v="6"/>
    <x v="0"/>
    <s v="OK"/>
    <e v="#N/A"/>
    <m/>
    <n v="8"/>
    <m/>
    <m/>
    <e v="#N/A"/>
    <s v="021640"/>
    <x v="87"/>
    <x v="59"/>
    <x v="7"/>
    <x v="1"/>
    <m/>
    <m/>
    <m/>
    <m/>
    <n v="7444.5"/>
    <m/>
    <m/>
  </r>
  <r>
    <x v="6"/>
    <x v="0"/>
    <s v="No"/>
    <e v="#N/A"/>
    <m/>
    <n v="8"/>
    <m/>
    <m/>
    <e v="#N/A"/>
    <s v="021750"/>
    <x v="88"/>
    <x v="60"/>
    <x v="7"/>
    <x v="1"/>
    <m/>
    <m/>
    <m/>
    <m/>
    <n v="17889"/>
    <m/>
    <m/>
  </r>
  <r>
    <x v="6"/>
    <x v="0"/>
    <s v="OK"/>
    <e v="#N/A"/>
    <m/>
    <n v="8"/>
    <m/>
    <m/>
    <e v="#N/A"/>
    <s v="021860"/>
    <x v="89"/>
    <x v="61"/>
    <x v="7"/>
    <x v="1"/>
    <m/>
    <m/>
    <m/>
    <m/>
    <n v="6003.17"/>
    <m/>
    <m/>
  </r>
  <r>
    <x v="6"/>
    <x v="0"/>
    <s v="OK"/>
    <e v="#N/A"/>
    <m/>
    <n v="8"/>
    <m/>
    <m/>
    <e v="#N/A"/>
    <s v="020201"/>
    <x v="90"/>
    <x v="62"/>
    <x v="7"/>
    <x v="1"/>
    <m/>
    <m/>
    <m/>
    <m/>
    <n v="5000"/>
    <m/>
    <m/>
  </r>
  <r>
    <x v="6"/>
    <x v="0"/>
    <s v="OK"/>
    <e v="#N/A"/>
    <m/>
    <n v="8"/>
    <m/>
    <m/>
    <e v="#N/A"/>
    <s v="022110"/>
    <x v="91"/>
    <x v="63"/>
    <x v="7"/>
    <x v="1"/>
    <m/>
    <m/>
    <m/>
    <m/>
    <n v="0"/>
    <m/>
    <m/>
  </r>
  <r>
    <x v="6"/>
    <x v="0"/>
    <s v="OK"/>
    <e v="#N/A"/>
    <m/>
    <n v="8"/>
    <m/>
    <m/>
    <e v="#N/A"/>
    <s v="022363"/>
    <x v="92"/>
    <x v="63"/>
    <x v="7"/>
    <x v="1"/>
    <m/>
    <m/>
    <m/>
    <m/>
    <n v="656"/>
    <m/>
    <m/>
  </r>
  <r>
    <x v="6"/>
    <x v="0"/>
    <s v="OK"/>
    <e v="#N/A"/>
    <m/>
    <n v="8"/>
    <m/>
    <m/>
    <e v="#N/A"/>
    <s v="022362"/>
    <x v="93"/>
    <x v="64"/>
    <x v="7"/>
    <x v="1"/>
    <m/>
    <m/>
    <m/>
    <m/>
    <n v="5698"/>
    <m/>
    <m/>
  </r>
  <r>
    <x v="6"/>
    <x v="0"/>
    <s v="No"/>
    <e v="#N/A"/>
    <m/>
    <n v="8"/>
    <m/>
    <m/>
    <e v="#N/A"/>
    <s v="022600"/>
    <x v="94"/>
    <x v="65"/>
    <x v="7"/>
    <x v="1"/>
    <m/>
    <m/>
    <m/>
    <m/>
    <n v="3000"/>
    <m/>
    <m/>
  </r>
  <r>
    <x v="6"/>
    <x v="0"/>
    <s v="No"/>
    <e v="#N/A"/>
    <m/>
    <n v="8"/>
    <m/>
    <m/>
    <e v="#N/A"/>
    <s v="020470"/>
    <x v="95"/>
    <x v="66"/>
    <x v="7"/>
    <x v="1"/>
    <m/>
    <m/>
    <m/>
    <m/>
    <n v="2500"/>
    <m/>
    <m/>
  </r>
  <r>
    <x v="6"/>
    <x v="0"/>
    <s v="No"/>
    <e v="#N/A"/>
    <m/>
    <n v="8"/>
    <m/>
    <m/>
    <e v="#N/A"/>
    <s v="040020"/>
    <x v="96"/>
    <x v="67"/>
    <x v="8"/>
    <x v="1"/>
    <m/>
    <m/>
    <m/>
    <m/>
    <n v="0"/>
    <m/>
    <m/>
  </r>
  <r>
    <x v="6"/>
    <x v="0"/>
    <s v="No"/>
    <e v="#N/A"/>
    <m/>
    <n v="8"/>
    <m/>
    <m/>
    <e v="#N/A"/>
    <s v="041630"/>
    <x v="97"/>
    <x v="67"/>
    <x v="8"/>
    <x v="1"/>
    <m/>
    <m/>
    <m/>
    <m/>
    <n v="750"/>
    <m/>
    <m/>
  </r>
  <r>
    <x v="6"/>
    <x v="0"/>
    <s v="No"/>
    <e v="#N/A"/>
    <m/>
    <n v="8"/>
    <m/>
    <m/>
    <e v="#N/A"/>
    <s v="042550"/>
    <x v="98"/>
    <x v="68"/>
    <x v="8"/>
    <x v="1"/>
    <m/>
    <m/>
    <m/>
    <m/>
    <n v="1500"/>
    <m/>
    <m/>
  </r>
  <r>
    <x v="6"/>
    <x v="0"/>
    <s v="OK"/>
    <e v="#N/A"/>
    <m/>
    <n v="8"/>
    <m/>
    <m/>
    <e v="#N/A"/>
    <s v="040430"/>
    <x v="99"/>
    <x v="69"/>
    <x v="8"/>
    <x v="1"/>
    <m/>
    <m/>
    <m/>
    <m/>
    <n v="8999"/>
    <m/>
    <m/>
  </r>
  <r>
    <x v="6"/>
    <x v="0"/>
    <s v="No"/>
    <e v="#N/A"/>
    <m/>
    <n v="8"/>
    <m/>
    <m/>
    <e v="#N/A"/>
    <s v="040520"/>
    <x v="100"/>
    <x v="70"/>
    <x v="8"/>
    <x v="1"/>
    <m/>
    <m/>
    <m/>
    <m/>
    <n v="0"/>
    <m/>
    <m/>
  </r>
  <r>
    <x v="6"/>
    <x v="0"/>
    <s v="No"/>
    <e v="#N/A"/>
    <m/>
    <n v="8"/>
    <m/>
    <m/>
    <e v="#N/A"/>
    <s v="040990"/>
    <x v="101"/>
    <x v="70"/>
    <x v="8"/>
    <x v="1"/>
    <m/>
    <m/>
    <m/>
    <m/>
    <n v="0"/>
    <m/>
    <m/>
  </r>
  <r>
    <x v="6"/>
    <x v="0"/>
    <s v="No"/>
    <e v="#N/A"/>
    <m/>
    <n v="8"/>
    <m/>
    <m/>
    <e v="#N/A"/>
    <s v="042451"/>
    <x v="102"/>
    <x v="70"/>
    <x v="8"/>
    <x v="1"/>
    <m/>
    <m/>
    <m/>
    <m/>
    <n v="0"/>
    <m/>
    <m/>
  </r>
  <r>
    <x v="6"/>
    <x v="0"/>
    <s v="No"/>
    <e v="#N/A"/>
    <m/>
    <n v="8"/>
    <m/>
    <m/>
    <e v="#N/A"/>
    <s v="041000"/>
    <x v="103"/>
    <x v="71"/>
    <x v="8"/>
    <x v="1"/>
    <m/>
    <m/>
    <m/>
    <m/>
    <n v="2696.75"/>
    <m/>
    <m/>
  </r>
  <r>
    <x v="6"/>
    <x v="0"/>
    <s v="OK"/>
    <e v="#N/A"/>
    <m/>
    <n v="8"/>
    <m/>
    <m/>
    <e v="#N/A"/>
    <s v="041250"/>
    <x v="104"/>
    <x v="71"/>
    <x v="8"/>
    <x v="1"/>
    <m/>
    <m/>
    <m/>
    <m/>
    <n v="3137"/>
    <m/>
    <m/>
  </r>
  <r>
    <x v="6"/>
    <x v="0"/>
    <s v="No"/>
    <e v="#N/A"/>
    <m/>
    <n v="8"/>
    <m/>
    <m/>
    <e v="#N/A"/>
    <s v="041300"/>
    <x v="105"/>
    <x v="72"/>
    <x v="8"/>
    <x v="1"/>
    <m/>
    <m/>
    <m/>
    <m/>
    <n v="10000"/>
    <m/>
    <m/>
  </r>
  <r>
    <x v="6"/>
    <x v="0"/>
    <s v="No"/>
    <e v="#N/A"/>
    <m/>
    <n v="8"/>
    <m/>
    <m/>
    <e v="#N/A"/>
    <s v="041850"/>
    <x v="106"/>
    <x v="67"/>
    <x v="8"/>
    <x v="1"/>
    <m/>
    <m/>
    <m/>
    <m/>
    <n v="2000"/>
    <m/>
    <m/>
  </r>
  <r>
    <x v="6"/>
    <x v="0"/>
    <s v="OK"/>
    <e v="#N/A"/>
    <m/>
    <n v="8"/>
    <m/>
    <m/>
    <e v="#N/A"/>
    <s v="042310"/>
    <x v="107"/>
    <x v="73"/>
    <x v="8"/>
    <x v="1"/>
    <m/>
    <m/>
    <m/>
    <m/>
    <n v="12000"/>
    <m/>
    <m/>
  </r>
  <r>
    <x v="6"/>
    <x v="0"/>
    <s v="OK"/>
    <e v="#N/A"/>
    <m/>
    <n v="8"/>
    <m/>
    <m/>
    <e v="#N/A"/>
    <s v="042400"/>
    <x v="108"/>
    <x v="74"/>
    <x v="8"/>
    <x v="1"/>
    <m/>
    <m/>
    <m/>
    <m/>
    <n v="5012"/>
    <m/>
    <m/>
  </r>
  <r>
    <x v="6"/>
    <x v="0"/>
    <s v="OK"/>
    <e v="#N/A"/>
    <m/>
    <n v="8"/>
    <m/>
    <m/>
    <e v="#N/A"/>
    <s v="041650"/>
    <x v="109"/>
    <x v="74"/>
    <x v="8"/>
    <x v="1"/>
    <m/>
    <m/>
    <m/>
    <m/>
    <n v="0"/>
    <m/>
    <m/>
  </r>
  <r>
    <x v="6"/>
    <x v="0"/>
    <s v="OK"/>
    <e v="#N/A"/>
    <m/>
    <n v="8"/>
    <m/>
    <m/>
    <e v="#N/A"/>
    <s v="042170"/>
    <x v="110"/>
    <x v="74"/>
    <x v="8"/>
    <x v="1"/>
    <m/>
    <m/>
    <m/>
    <m/>
    <n v="615"/>
    <m/>
    <m/>
  </r>
  <r>
    <x v="6"/>
    <x v="0"/>
    <s v="OK"/>
    <s v="LLF"/>
    <m/>
    <n v="8"/>
    <m/>
    <m/>
    <e v="#N/A"/>
    <s v="042552"/>
    <x v="111"/>
    <x v="75"/>
    <x v="8"/>
    <x v="1"/>
    <m/>
    <m/>
    <m/>
    <m/>
    <n v="7781.83"/>
    <m/>
    <m/>
  </r>
  <r>
    <x v="6"/>
    <x v="0"/>
    <s v="OK"/>
    <e v="#N/A"/>
    <m/>
    <n v="8"/>
    <m/>
    <m/>
    <e v="#N/A"/>
    <s v="050160"/>
    <x v="112"/>
    <x v="76"/>
    <x v="9"/>
    <x v="1"/>
    <m/>
    <m/>
    <m/>
    <m/>
    <n v="4000"/>
    <m/>
    <m/>
  </r>
  <r>
    <x v="6"/>
    <x v="0"/>
    <s v="No"/>
    <e v="#N/A"/>
    <m/>
    <n v="8"/>
    <m/>
    <m/>
    <e v="#N/A"/>
    <s v="050581"/>
    <x v="113"/>
    <x v="76"/>
    <x v="9"/>
    <x v="1"/>
    <m/>
    <m/>
    <m/>
    <m/>
    <n v="1196"/>
    <m/>
    <m/>
  </r>
  <r>
    <x v="6"/>
    <x v="0"/>
    <s v="OK"/>
    <e v="#N/A"/>
    <m/>
    <n v="8"/>
    <m/>
    <m/>
    <e v="#N/A"/>
    <s v="052840"/>
    <x v="114"/>
    <x v="77"/>
    <x v="9"/>
    <x v="1"/>
    <m/>
    <m/>
    <m/>
    <m/>
    <n v="2064"/>
    <m/>
    <m/>
  </r>
  <r>
    <x v="6"/>
    <x v="0"/>
    <s v="OK"/>
    <e v="#N/A"/>
    <m/>
    <n v="8"/>
    <m/>
    <m/>
    <e v="#N/A"/>
    <s v="050060"/>
    <x v="115"/>
    <x v="78"/>
    <x v="9"/>
    <x v="1"/>
    <m/>
    <m/>
    <m/>
    <m/>
    <n v="928"/>
    <m/>
    <m/>
  </r>
  <r>
    <x v="6"/>
    <x v="0"/>
    <s v="No"/>
    <e v="#N/A"/>
    <m/>
    <n v="8"/>
    <m/>
    <m/>
    <e v="#N/A"/>
    <s v="050530"/>
    <x v="116"/>
    <x v="78"/>
    <x v="9"/>
    <x v="1"/>
    <m/>
    <m/>
    <m/>
    <m/>
    <n v="765"/>
    <m/>
    <m/>
  </r>
  <r>
    <x v="6"/>
    <x v="0"/>
    <s v="OK"/>
    <e v="#N/A"/>
    <m/>
    <n v="8"/>
    <m/>
    <m/>
    <e v="#N/A"/>
    <s v="051070"/>
    <x v="117"/>
    <x v="78"/>
    <x v="9"/>
    <x v="1"/>
    <m/>
    <m/>
    <m/>
    <m/>
    <n v="2654"/>
    <m/>
    <m/>
  </r>
  <r>
    <x v="6"/>
    <x v="0"/>
    <s v="OK"/>
    <e v="#N/A"/>
    <m/>
    <n v="8"/>
    <m/>
    <m/>
    <e v="#N/A"/>
    <s v="051781"/>
    <x v="118"/>
    <x v="78"/>
    <x v="9"/>
    <x v="1"/>
    <m/>
    <m/>
    <m/>
    <m/>
    <n v="0"/>
    <m/>
    <m/>
  </r>
  <r>
    <x v="6"/>
    <x v="0"/>
    <s v="OK"/>
    <e v="#N/A"/>
    <m/>
    <n v="8"/>
    <m/>
    <m/>
    <e v="#N/A"/>
    <s v="050080"/>
    <x v="119"/>
    <x v="79"/>
    <x v="9"/>
    <x v="1"/>
    <m/>
    <m/>
    <m/>
    <m/>
    <n v="1338"/>
    <m/>
    <m/>
  </r>
  <r>
    <x v="6"/>
    <x v="0"/>
    <s v="No"/>
    <e v="#N/A"/>
    <m/>
    <n v="8"/>
    <m/>
    <m/>
    <e v="#N/A"/>
    <s v="050770"/>
    <x v="120"/>
    <x v="79"/>
    <x v="9"/>
    <x v="1"/>
    <m/>
    <m/>
    <m/>
    <m/>
    <n v="900"/>
    <m/>
    <m/>
  </r>
  <r>
    <x v="6"/>
    <x v="0"/>
    <s v="No"/>
    <e v="#N/A"/>
    <m/>
    <n v="8"/>
    <m/>
    <m/>
    <e v="#N/A"/>
    <s v="052551"/>
    <x v="121"/>
    <x v="79"/>
    <x v="9"/>
    <x v="1"/>
    <m/>
    <m/>
    <m/>
    <m/>
    <n v="0"/>
    <m/>
    <m/>
  </r>
  <r>
    <x v="6"/>
    <x v="0"/>
    <s v="OK"/>
    <e v="#N/A"/>
    <m/>
    <n v="8"/>
    <m/>
    <m/>
    <e v="#N/A"/>
    <s v="050110"/>
    <x v="122"/>
    <x v="80"/>
    <x v="9"/>
    <x v="1"/>
    <m/>
    <m/>
    <m/>
    <m/>
    <n v="5837"/>
    <m/>
    <m/>
  </r>
  <r>
    <x v="6"/>
    <x v="0"/>
    <s v="No"/>
    <e v="#N/A"/>
    <m/>
    <n v="8"/>
    <m/>
    <m/>
    <e v="#N/A"/>
    <s v="050120"/>
    <x v="123"/>
    <x v="81"/>
    <x v="9"/>
    <x v="1"/>
    <m/>
    <m/>
    <m/>
    <m/>
    <n v="600"/>
    <m/>
    <m/>
  </r>
  <r>
    <x v="6"/>
    <x v="0"/>
    <s v="OK"/>
    <e v="#N/A"/>
    <m/>
    <n v="8"/>
    <m/>
    <m/>
    <e v="#N/A"/>
    <s v="051501"/>
    <x v="124"/>
    <x v="81"/>
    <x v="9"/>
    <x v="1"/>
    <m/>
    <m/>
    <m/>
    <m/>
    <n v="0"/>
    <m/>
    <m/>
  </r>
  <r>
    <x v="6"/>
    <x v="0"/>
    <s v="OK"/>
    <e v="#N/A"/>
    <m/>
    <n v="8"/>
    <m/>
    <m/>
    <e v="#N/A"/>
    <s v="052830"/>
    <x v="125"/>
    <x v="81"/>
    <x v="9"/>
    <x v="1"/>
    <m/>
    <m/>
    <m/>
    <m/>
    <n v="3000"/>
    <m/>
    <m/>
  </r>
  <r>
    <x v="6"/>
    <x v="0"/>
    <s v="OK"/>
    <e v="#N/A"/>
    <m/>
    <n v="8"/>
    <m/>
    <m/>
    <e v="#N/A"/>
    <s v="050171"/>
    <x v="126"/>
    <x v="82"/>
    <x v="9"/>
    <x v="1"/>
    <m/>
    <m/>
    <m/>
    <m/>
    <n v="1431"/>
    <m/>
    <m/>
  </r>
  <r>
    <x v="6"/>
    <x v="0"/>
    <s v="OK"/>
    <e v="#N/A"/>
    <m/>
    <n v="8"/>
    <m/>
    <m/>
    <e v="#N/A"/>
    <s v="051885"/>
    <x v="127"/>
    <x v="82"/>
    <x v="9"/>
    <x v="1"/>
    <m/>
    <m/>
    <m/>
    <m/>
    <n v="1345.58"/>
    <m/>
    <m/>
  </r>
  <r>
    <x v="6"/>
    <x v="0"/>
    <s v="OK"/>
    <e v="#N/A"/>
    <m/>
    <n v="8"/>
    <m/>
    <m/>
    <e v="#N/A"/>
    <s v="050180"/>
    <x v="128"/>
    <x v="82"/>
    <x v="9"/>
    <x v="1"/>
    <m/>
    <m/>
    <m/>
    <m/>
    <n v="0"/>
    <m/>
    <m/>
  </r>
  <r>
    <x v="6"/>
    <x v="0"/>
    <s v="OK"/>
    <e v="#N/A"/>
    <m/>
    <n v="8"/>
    <m/>
    <m/>
    <e v="#N/A"/>
    <s v="050360"/>
    <x v="129"/>
    <x v="79"/>
    <x v="9"/>
    <x v="1"/>
    <m/>
    <m/>
    <m/>
    <m/>
    <n v="1500"/>
    <m/>
    <m/>
  </r>
  <r>
    <x v="6"/>
    <x v="0"/>
    <s v="OK"/>
    <e v="#N/A"/>
    <m/>
    <n v="8"/>
    <m/>
    <m/>
    <e v="#N/A"/>
    <s v="050711"/>
    <x v="130"/>
    <x v="77"/>
    <x v="9"/>
    <x v="1"/>
    <m/>
    <m/>
    <m/>
    <m/>
    <n v="481"/>
    <m/>
    <m/>
  </r>
  <r>
    <x v="6"/>
    <x v="0"/>
    <s v="OK"/>
    <e v="#N/A"/>
    <m/>
    <n v="8"/>
    <m/>
    <m/>
    <e v="#N/A"/>
    <s v="052151"/>
    <x v="131"/>
    <x v="77"/>
    <x v="9"/>
    <x v="1"/>
    <m/>
    <m/>
    <m/>
    <m/>
    <n v="0"/>
    <m/>
    <m/>
  </r>
  <r>
    <x v="6"/>
    <x v="0"/>
    <s v="OK"/>
    <e v="#N/A"/>
    <m/>
    <n v="8"/>
    <m/>
    <m/>
    <e v="#N/A"/>
    <s v="052270"/>
    <x v="132"/>
    <x v="77"/>
    <x v="9"/>
    <x v="1"/>
    <m/>
    <m/>
    <m/>
    <m/>
    <n v="1087"/>
    <m/>
    <m/>
  </r>
  <r>
    <x v="6"/>
    <x v="0"/>
    <s v="OK"/>
    <e v="#N/A"/>
    <m/>
    <n v="8"/>
    <m/>
    <m/>
    <e v="#N/A"/>
    <s v="052670"/>
    <x v="133"/>
    <x v="77"/>
    <x v="9"/>
    <x v="1"/>
    <m/>
    <m/>
    <m/>
    <m/>
    <n v="501"/>
    <m/>
    <m/>
  </r>
  <r>
    <x v="6"/>
    <x v="0"/>
    <s v="OK"/>
    <e v="#N/A"/>
    <m/>
    <n v="8"/>
    <m/>
    <m/>
    <e v="#N/A"/>
    <s v="051270"/>
    <x v="134"/>
    <x v="80"/>
    <x v="9"/>
    <x v="1"/>
    <m/>
    <m/>
    <m/>
    <m/>
    <n v="522.16999999999996"/>
    <m/>
    <m/>
  </r>
  <r>
    <x v="6"/>
    <x v="0"/>
    <s v="OK"/>
    <e v="#N/A"/>
    <m/>
    <n v="8"/>
    <m/>
    <m/>
    <e v="#N/A"/>
    <s v="051880"/>
    <x v="135"/>
    <x v="80"/>
    <x v="9"/>
    <x v="1"/>
    <m/>
    <m/>
    <m/>
    <m/>
    <n v="188"/>
    <m/>
    <m/>
  </r>
  <r>
    <x v="6"/>
    <x v="0"/>
    <s v="OK"/>
    <e v="#N/A"/>
    <m/>
    <n v="8"/>
    <m/>
    <m/>
    <e v="#N/A"/>
    <s v="051400"/>
    <x v="136"/>
    <x v="83"/>
    <x v="9"/>
    <x v="1"/>
    <m/>
    <m/>
    <m/>
    <m/>
    <n v="950.34"/>
    <m/>
    <m/>
  </r>
  <r>
    <x v="6"/>
    <x v="0"/>
    <s v="OK"/>
    <e v="#N/A"/>
    <m/>
    <n v="8"/>
    <m/>
    <m/>
    <e v="#N/A"/>
    <s v="052540"/>
    <x v="137"/>
    <x v="83"/>
    <x v="9"/>
    <x v="1"/>
    <m/>
    <m/>
    <m/>
    <m/>
    <n v="697"/>
    <m/>
    <m/>
  </r>
  <r>
    <x v="6"/>
    <x v="0"/>
    <s v="No"/>
    <e v="#N/A"/>
    <m/>
    <n v="8"/>
    <m/>
    <m/>
    <s v="Yes"/>
    <s v="052150"/>
    <x v="138"/>
    <x v="84"/>
    <x v="9"/>
    <x v="1"/>
    <m/>
    <m/>
    <m/>
    <m/>
    <n v="6014.25"/>
    <m/>
    <m/>
  </r>
  <r>
    <x v="6"/>
    <x v="0"/>
    <s v="No"/>
    <e v="#N/A"/>
    <m/>
    <n v="8"/>
    <m/>
    <m/>
    <e v="#N/A"/>
    <s v="052660"/>
    <x v="139"/>
    <x v="79"/>
    <x v="9"/>
    <x v="1"/>
    <m/>
    <m/>
    <m/>
    <m/>
    <n v="0"/>
    <m/>
    <m/>
  </r>
  <r>
    <x v="6"/>
    <x v="0"/>
    <s v="OK"/>
    <e v="#N/A"/>
    <m/>
    <n v="8"/>
    <m/>
    <m/>
    <e v="#N/A"/>
    <s v="060550"/>
    <x v="140"/>
    <x v="85"/>
    <x v="10"/>
    <x v="1"/>
    <m/>
    <m/>
    <m/>
    <m/>
    <n v="8821"/>
    <m/>
    <m/>
  </r>
  <r>
    <x v="6"/>
    <x v="0"/>
    <s v="No"/>
    <e v="#N/A"/>
    <m/>
    <n v="8"/>
    <m/>
    <m/>
    <e v="#N/A"/>
    <s v="060650"/>
    <x v="141"/>
    <x v="86"/>
    <x v="10"/>
    <x v="1"/>
    <m/>
    <m/>
    <m/>
    <m/>
    <n v="3236.5"/>
    <m/>
    <m/>
  </r>
  <r>
    <x v="6"/>
    <x v="0"/>
    <s v="No"/>
    <e v="#N/A"/>
    <m/>
    <n v="8"/>
    <m/>
    <m/>
    <e v="#N/A"/>
    <s v="062620"/>
    <x v="142"/>
    <x v="86"/>
    <x v="10"/>
    <x v="1"/>
    <m/>
    <m/>
    <m/>
    <m/>
    <n v="0"/>
    <m/>
    <m/>
  </r>
  <r>
    <x v="6"/>
    <x v="0"/>
    <s v="No"/>
    <e v="#N/A"/>
    <m/>
    <n v="8"/>
    <m/>
    <m/>
    <e v="#N/A"/>
    <s v="061010"/>
    <x v="143"/>
    <x v="86"/>
    <x v="10"/>
    <x v="1"/>
    <m/>
    <m/>
    <m/>
    <m/>
    <n v="400"/>
    <m/>
    <m/>
  </r>
  <r>
    <x v="6"/>
    <x v="0"/>
    <s v="OK"/>
    <e v="#N/A"/>
    <m/>
    <n v="8"/>
    <m/>
    <m/>
    <e v="#N/A"/>
    <s v="061320"/>
    <x v="144"/>
    <x v="87"/>
    <x v="10"/>
    <x v="1"/>
    <m/>
    <m/>
    <m/>
    <m/>
    <n v="5894"/>
    <m/>
    <m/>
  </r>
  <r>
    <x v="6"/>
    <x v="0"/>
    <s v="OK"/>
    <s v="LLF"/>
    <m/>
    <n v="8"/>
    <m/>
    <m/>
    <e v="#N/A"/>
    <s v="061900"/>
    <x v="145"/>
    <x v="88"/>
    <x v="10"/>
    <x v="1"/>
    <m/>
    <m/>
    <m/>
    <m/>
    <n v="0"/>
    <m/>
    <m/>
  </r>
  <r>
    <x v="6"/>
    <x v="0"/>
    <s v="OK"/>
    <e v="#N/A"/>
    <m/>
    <n v="8"/>
    <m/>
    <m/>
    <e v="#N/A"/>
    <s v="062160"/>
    <x v="146"/>
    <x v="89"/>
    <x v="10"/>
    <x v="1"/>
    <m/>
    <m/>
    <m/>
    <m/>
    <n v="4826"/>
    <m/>
    <m/>
  </r>
  <r>
    <x v="6"/>
    <x v="0"/>
    <s v="OK"/>
    <e v="#N/A"/>
    <m/>
    <n v="8"/>
    <m/>
    <m/>
    <e v="#N/A"/>
    <s v="062680"/>
    <x v="147"/>
    <x v="86"/>
    <x v="10"/>
    <x v="1"/>
    <m/>
    <m/>
    <m/>
    <m/>
    <n v="4113.4799999999996"/>
    <m/>
    <m/>
  </r>
  <r>
    <x v="6"/>
    <x v="0"/>
    <s v="OK"/>
    <e v="#N/A"/>
    <m/>
    <n v="8"/>
    <m/>
    <m/>
    <e v="#N/A"/>
    <s v="070151"/>
    <x v="148"/>
    <x v="90"/>
    <x v="11"/>
    <x v="1"/>
    <m/>
    <m/>
    <m/>
    <m/>
    <n v="726"/>
    <m/>
    <m/>
  </r>
  <r>
    <x v="6"/>
    <x v="0"/>
    <s v="OK"/>
    <e v="#N/A"/>
    <m/>
    <n v="8"/>
    <m/>
    <m/>
    <e v="#N/A"/>
    <s v="072800"/>
    <x v="149"/>
    <x v="90"/>
    <x v="11"/>
    <x v="1"/>
    <m/>
    <m/>
    <m/>
    <m/>
    <n v="8794"/>
    <m/>
    <m/>
  </r>
  <r>
    <x v="6"/>
    <x v="0"/>
    <s v="OK"/>
    <e v="#N/A"/>
    <m/>
    <n v="8"/>
    <m/>
    <m/>
    <e v="#N/A"/>
    <s v="072801"/>
    <x v="150"/>
    <x v="90"/>
    <x v="11"/>
    <x v="1"/>
    <m/>
    <m/>
    <m/>
    <m/>
    <n v="1499"/>
    <m/>
    <m/>
  </r>
  <r>
    <x v="6"/>
    <x v="0"/>
    <s v="OK"/>
    <e v="#N/A"/>
    <m/>
    <n v="8"/>
    <m/>
    <m/>
    <e v="#N/A"/>
    <s v="070720"/>
    <x v="151"/>
    <x v="90"/>
    <x v="11"/>
    <x v="1"/>
    <m/>
    <m/>
    <m/>
    <m/>
    <n v="3020"/>
    <m/>
    <m/>
  </r>
  <r>
    <x v="6"/>
    <x v="0"/>
    <s v="OK"/>
    <e v="#N/A"/>
    <m/>
    <n v="8"/>
    <m/>
    <m/>
    <e v="#N/A"/>
    <s v="070820"/>
    <x v="152"/>
    <x v="91"/>
    <x v="11"/>
    <x v="1"/>
    <m/>
    <m/>
    <m/>
    <m/>
    <n v="4021.25"/>
    <m/>
    <m/>
  </r>
  <r>
    <x v="6"/>
    <x v="0"/>
    <s v="OK"/>
    <e v="#N/A"/>
    <m/>
    <n v="8"/>
    <m/>
    <m/>
    <e v="#N/A"/>
    <s v="071131"/>
    <x v="153"/>
    <x v="92"/>
    <x v="11"/>
    <x v="1"/>
    <m/>
    <m/>
    <m/>
    <m/>
    <n v="4950"/>
    <m/>
    <m/>
  </r>
  <r>
    <x v="6"/>
    <x v="0"/>
    <s v="OK"/>
    <e v="#N/A"/>
    <m/>
    <n v="8"/>
    <m/>
    <m/>
    <s v="Yes"/>
    <s v="071132"/>
    <x v="154"/>
    <x v="92"/>
    <x v="11"/>
    <x v="1"/>
    <m/>
    <m/>
    <m/>
    <m/>
    <n v="750"/>
    <m/>
    <m/>
  </r>
  <r>
    <x v="6"/>
    <x v="0"/>
    <s v="No"/>
    <e v="#N/A"/>
    <m/>
    <n v="8"/>
    <m/>
    <m/>
    <e v="#N/A"/>
    <s v="071133"/>
    <x v="155"/>
    <x v="92"/>
    <x v="11"/>
    <x v="1"/>
    <m/>
    <m/>
    <m/>
    <m/>
    <n v="0"/>
    <m/>
    <m/>
  </r>
  <r>
    <x v="6"/>
    <x v="0"/>
    <s v="No"/>
    <e v="#N/A"/>
    <m/>
    <n v="8"/>
    <m/>
    <m/>
    <e v="#N/A"/>
    <s v="071140"/>
    <x v="156"/>
    <x v="93"/>
    <x v="11"/>
    <x v="1"/>
    <m/>
    <m/>
    <m/>
    <m/>
    <n v="4486.09"/>
    <m/>
    <m/>
  </r>
  <r>
    <x v="6"/>
    <x v="0"/>
    <s v="OK"/>
    <e v="#N/A"/>
    <m/>
    <n v="8"/>
    <m/>
    <m/>
    <e v="#N/A"/>
    <s v="071540"/>
    <x v="157"/>
    <x v="92"/>
    <x v="11"/>
    <x v="1"/>
    <m/>
    <m/>
    <m/>
    <m/>
    <n v="2812"/>
    <m/>
    <m/>
  </r>
  <r>
    <x v="6"/>
    <x v="0"/>
    <s v="OK"/>
    <e v="#N/A"/>
    <m/>
    <n v="8"/>
    <m/>
    <m/>
    <s v="Yes"/>
    <s v="071890"/>
    <x v="158"/>
    <x v="92"/>
    <x v="11"/>
    <x v="1"/>
    <m/>
    <m/>
    <m/>
    <m/>
    <n v="6029.37"/>
    <m/>
    <m/>
  </r>
  <r>
    <x v="6"/>
    <x v="0"/>
    <s v="OK"/>
    <e v="#N/A"/>
    <m/>
    <n v="8"/>
    <m/>
    <m/>
    <e v="#N/A"/>
    <s v="070821"/>
    <x v="159"/>
    <x v="94"/>
    <x v="11"/>
    <x v="1"/>
    <m/>
    <m/>
    <m/>
    <m/>
    <n v="4225"/>
    <m/>
    <m/>
  </r>
  <r>
    <x v="6"/>
    <x v="0"/>
    <s v="OK"/>
    <e v="#N/A"/>
    <m/>
    <n v="8"/>
    <m/>
    <m/>
    <e v="#N/A"/>
    <s v="072530"/>
    <x v="160"/>
    <x v="90"/>
    <x v="11"/>
    <x v="1"/>
    <m/>
    <m/>
    <m/>
    <m/>
    <n v="3342"/>
    <m/>
    <m/>
  </r>
  <r>
    <x v="6"/>
    <x v="0"/>
    <s v="OK"/>
    <e v="#N/A"/>
    <m/>
    <n v="8"/>
    <m/>
    <m/>
    <e v="#N/A"/>
    <s v="070800"/>
    <x v="161"/>
    <x v="90"/>
    <x v="11"/>
    <x v="1"/>
    <m/>
    <m/>
    <m/>
    <m/>
    <n v="3258"/>
    <m/>
    <m/>
  </r>
  <r>
    <x v="6"/>
    <x v="0"/>
    <s v="OK"/>
    <e v="#N/A"/>
    <m/>
    <n v="8"/>
    <m/>
    <m/>
    <e v="#N/A"/>
    <s v="072810"/>
    <x v="162"/>
    <x v="95"/>
    <x v="11"/>
    <x v="1"/>
    <m/>
    <m/>
    <m/>
    <m/>
    <n v="8777"/>
    <m/>
    <m/>
  </r>
  <r>
    <x v="6"/>
    <x v="0"/>
    <s v="No"/>
    <e v="#N/A"/>
    <m/>
    <n v="8"/>
    <m/>
    <m/>
    <e v="#N/A"/>
    <s v="080210"/>
    <x v="163"/>
    <x v="96"/>
    <x v="12"/>
    <x v="1"/>
    <m/>
    <m/>
    <m/>
    <m/>
    <n v="1369.42"/>
    <m/>
    <m/>
  </r>
  <r>
    <x v="6"/>
    <x v="0"/>
    <s v="OK"/>
    <e v="#N/A"/>
    <m/>
    <n v="8"/>
    <m/>
    <m/>
    <e v="#N/A"/>
    <s v="081610"/>
    <x v="164"/>
    <x v="96"/>
    <x v="12"/>
    <x v="1"/>
    <m/>
    <m/>
    <m/>
    <m/>
    <n v="3765.5"/>
    <m/>
    <m/>
  </r>
  <r>
    <x v="6"/>
    <x v="0"/>
    <s v="OK"/>
    <e v="#N/A"/>
    <m/>
    <n v="8"/>
    <m/>
    <m/>
    <e v="#N/A"/>
    <s v="080920"/>
    <x v="165"/>
    <x v="96"/>
    <x v="12"/>
    <x v="1"/>
    <m/>
    <m/>
    <m/>
    <m/>
    <n v="2115"/>
    <m/>
    <m/>
  </r>
  <r>
    <x v="6"/>
    <x v="0"/>
    <s v="No"/>
    <e v="#N/A"/>
    <m/>
    <n v="8"/>
    <m/>
    <m/>
    <e v="#N/A"/>
    <s v="082010"/>
    <x v="166"/>
    <x v="96"/>
    <x v="12"/>
    <x v="1"/>
    <m/>
    <m/>
    <m/>
    <m/>
    <n v="500"/>
    <m/>
    <m/>
  </r>
  <r>
    <x v="6"/>
    <x v="0"/>
    <s v="OK"/>
    <e v="#N/A"/>
    <m/>
    <n v="8"/>
    <m/>
    <m/>
    <e v="#N/A"/>
    <s v="080350"/>
    <x v="167"/>
    <x v="97"/>
    <x v="12"/>
    <x v="1"/>
    <m/>
    <m/>
    <m/>
    <m/>
    <n v="5837.25"/>
    <m/>
    <m/>
  </r>
  <r>
    <x v="6"/>
    <x v="0"/>
    <s v="OK"/>
    <e v="#N/A"/>
    <m/>
    <n v="8"/>
    <m/>
    <m/>
    <e v="#N/A"/>
    <s v="080140"/>
    <x v="168"/>
    <x v="98"/>
    <x v="12"/>
    <x v="1"/>
    <m/>
    <m/>
    <m/>
    <m/>
    <n v="1264"/>
    <m/>
    <m/>
  </r>
  <r>
    <x v="6"/>
    <x v="0"/>
    <s v="OK"/>
    <e v="#N/A"/>
    <m/>
    <n v="8"/>
    <m/>
    <m/>
    <e v="#N/A"/>
    <s v="080510"/>
    <x v="169"/>
    <x v="98"/>
    <x v="12"/>
    <x v="1"/>
    <m/>
    <m/>
    <m/>
    <m/>
    <n v="736"/>
    <m/>
    <m/>
  </r>
  <r>
    <x v="6"/>
    <x v="0"/>
    <s v="OK"/>
    <e v="#N/A"/>
    <m/>
    <n v="8"/>
    <m/>
    <m/>
    <e v="#N/A"/>
    <s v="082421"/>
    <x v="170"/>
    <x v="98"/>
    <x v="12"/>
    <x v="1"/>
    <m/>
    <m/>
    <m/>
    <m/>
    <n v="763"/>
    <m/>
    <m/>
  </r>
  <r>
    <x v="6"/>
    <x v="0"/>
    <s v="OK"/>
    <e v="#N/A"/>
    <m/>
    <n v="8"/>
    <m/>
    <m/>
    <e v="#N/A"/>
    <s v="082720"/>
    <x v="171"/>
    <x v="98"/>
    <x v="12"/>
    <x v="1"/>
    <m/>
    <m/>
    <m/>
    <m/>
    <n v="657"/>
    <m/>
    <m/>
  </r>
  <r>
    <x v="6"/>
    <x v="0"/>
    <s v="OK"/>
    <e v="#N/A"/>
    <m/>
    <n v="8"/>
    <m/>
    <m/>
    <e v="#N/A"/>
    <s v="082790"/>
    <x v="172"/>
    <x v="98"/>
    <x v="12"/>
    <x v="1"/>
    <m/>
    <m/>
    <m/>
    <m/>
    <n v="0"/>
    <m/>
    <m/>
  </r>
  <r>
    <x v="6"/>
    <x v="0"/>
    <s v="No"/>
    <e v="#N/A"/>
    <m/>
    <n v="8"/>
    <m/>
    <m/>
    <e v="#N/A"/>
    <s v="081040"/>
    <x v="173"/>
    <x v="99"/>
    <x v="12"/>
    <x v="1"/>
    <m/>
    <m/>
    <m/>
    <m/>
    <n v="2358"/>
    <m/>
    <m/>
  </r>
  <r>
    <x v="6"/>
    <x v="0"/>
    <s v="No"/>
    <e v="#N/A"/>
    <m/>
    <n v="8"/>
    <m/>
    <m/>
    <e v="#N/A"/>
    <s v="082420"/>
    <x v="174"/>
    <x v="99"/>
    <x v="12"/>
    <x v="1"/>
    <m/>
    <m/>
    <m/>
    <m/>
    <n v="0"/>
    <m/>
    <m/>
  </r>
  <r>
    <x v="6"/>
    <x v="0"/>
    <s v="OK"/>
    <e v="#N/A"/>
    <m/>
    <n v="8"/>
    <m/>
    <m/>
    <e v="#N/A"/>
    <s v="081200"/>
    <x v="175"/>
    <x v="97"/>
    <x v="12"/>
    <x v="1"/>
    <m/>
    <m/>
    <m/>
    <m/>
    <n v="5000"/>
    <m/>
    <m/>
  </r>
  <r>
    <x v="6"/>
    <x v="0"/>
    <s v="OK"/>
    <e v="#N/A"/>
    <m/>
    <n v="8"/>
    <m/>
    <m/>
    <e v="#N/A"/>
    <s v="081210"/>
    <x v="176"/>
    <x v="97"/>
    <x v="12"/>
    <x v="1"/>
    <m/>
    <m/>
    <m/>
    <m/>
    <n v="6417"/>
    <m/>
    <m/>
  </r>
  <r>
    <x v="6"/>
    <x v="0"/>
    <s v="OK"/>
    <e v="#N/A"/>
    <m/>
    <n v="8"/>
    <m/>
    <m/>
    <e v="#N/A"/>
    <s v="081220"/>
    <x v="177"/>
    <x v="97"/>
    <x v="12"/>
    <x v="1"/>
    <m/>
    <m/>
    <m/>
    <m/>
    <n v="2313"/>
    <m/>
    <m/>
  </r>
  <r>
    <x v="6"/>
    <x v="0"/>
    <s v="No"/>
    <e v="#N/A"/>
    <m/>
    <n v="8"/>
    <m/>
    <m/>
    <e v="#N/A"/>
    <s v="081240"/>
    <x v="178"/>
    <x v="100"/>
    <x v="12"/>
    <x v="1"/>
    <m/>
    <m/>
    <m/>
    <m/>
    <n v="0"/>
    <m/>
    <m/>
  </r>
  <r>
    <x v="6"/>
    <x v="0"/>
    <s v="No"/>
    <e v="#N/A"/>
    <m/>
    <n v="8"/>
    <m/>
    <m/>
    <e v="#N/A"/>
    <s v="082560"/>
    <x v="179"/>
    <x v="101"/>
    <x v="12"/>
    <x v="1"/>
    <m/>
    <m/>
    <m/>
    <m/>
    <n v="0"/>
    <m/>
    <m/>
  </r>
  <r>
    <x v="6"/>
    <x v="0"/>
    <s v="OK"/>
    <e v="#N/A"/>
    <m/>
    <n v="8"/>
    <m/>
    <m/>
    <e v="#N/A"/>
    <s v="081370"/>
    <x v="180"/>
    <x v="102"/>
    <x v="12"/>
    <x v="1"/>
    <m/>
    <m/>
    <m/>
    <m/>
    <n v="1573"/>
    <m/>
    <m/>
  </r>
  <r>
    <x v="6"/>
    <x v="0"/>
    <s v="OK"/>
    <e v="#N/A"/>
    <m/>
    <n v="8"/>
    <m/>
    <m/>
    <e v="#N/A"/>
    <s v="082710"/>
    <x v="181"/>
    <x v="102"/>
    <x v="12"/>
    <x v="1"/>
    <m/>
    <m/>
    <m/>
    <m/>
    <n v="1278"/>
    <m/>
    <m/>
  </r>
  <r>
    <x v="6"/>
    <x v="0"/>
    <s v="OK"/>
    <e v="#N/A"/>
    <m/>
    <n v="8"/>
    <m/>
    <m/>
    <e v="#N/A"/>
    <s v="082870"/>
    <x v="182"/>
    <x v="102"/>
    <x v="12"/>
    <x v="1"/>
    <m/>
    <m/>
    <m/>
    <m/>
    <n v="1489"/>
    <m/>
    <m/>
  </r>
  <r>
    <x v="6"/>
    <x v="0"/>
    <s v="No"/>
    <e v="#N/A"/>
    <m/>
    <n v="8"/>
    <m/>
    <m/>
    <e v="#N/A"/>
    <s v="081590"/>
    <x v="183"/>
    <x v="97"/>
    <x v="12"/>
    <x v="1"/>
    <m/>
    <m/>
    <m/>
    <m/>
    <n v="4110"/>
    <m/>
    <m/>
  </r>
  <r>
    <x v="6"/>
    <x v="0"/>
    <s v="No"/>
    <e v="#N/A"/>
    <m/>
    <n v="8"/>
    <m/>
    <m/>
    <s v="Yes"/>
    <s v="082690"/>
    <x v="184"/>
    <x v="103"/>
    <x v="12"/>
    <x v="1"/>
    <m/>
    <m/>
    <m/>
    <m/>
    <n v="9393.33"/>
    <m/>
    <m/>
  </r>
  <r>
    <x v="6"/>
    <x v="0"/>
    <s v="OK"/>
    <e v="#N/A"/>
    <m/>
    <n v="8"/>
    <m/>
    <m/>
    <e v="#N/A"/>
    <s v="082700"/>
    <x v="185"/>
    <x v="104"/>
    <x v="12"/>
    <x v="1"/>
    <m/>
    <m/>
    <m/>
    <m/>
    <n v="0"/>
    <m/>
    <m/>
  </r>
  <r>
    <x v="6"/>
    <x v="0"/>
    <s v="No"/>
    <e v="#N/A"/>
    <m/>
    <n v="8"/>
    <m/>
    <m/>
    <e v="#N/A"/>
    <s v="122445"/>
    <x v="186"/>
    <x v="105"/>
    <x v="13"/>
    <x v="1"/>
    <m/>
    <m/>
    <m/>
    <m/>
    <n v="3750"/>
    <m/>
    <m/>
  </r>
  <r>
    <x v="6"/>
    <x v="0"/>
    <s v="No"/>
    <e v="#N/A"/>
    <m/>
    <n v="8"/>
    <m/>
    <m/>
    <e v="#N/A"/>
    <s v="121470"/>
    <x v="188"/>
    <x v="107"/>
    <x v="13"/>
    <x v="1"/>
    <m/>
    <m/>
    <m/>
    <m/>
    <n v="2500"/>
    <m/>
    <m/>
  </r>
  <r>
    <x v="6"/>
    <x v="0"/>
    <s v="No"/>
    <e v="#N/A"/>
    <m/>
    <n v="8"/>
    <m/>
    <m/>
    <e v="#N/A"/>
    <s v="122440"/>
    <x v="187"/>
    <x v="106"/>
    <x v="13"/>
    <x v="1"/>
    <m/>
    <m/>
    <m/>
    <m/>
    <n v="3009.25"/>
    <m/>
    <m/>
  </r>
  <r>
    <x v="6"/>
    <x v="0"/>
    <s v="OK"/>
    <e v="#N/A"/>
    <m/>
    <n v="8"/>
    <m/>
    <m/>
    <e v="#N/A"/>
    <s v="122442"/>
    <x v="189"/>
    <x v="108"/>
    <x v="13"/>
    <x v="1"/>
    <m/>
    <m/>
    <m/>
    <m/>
    <n v="3395.2"/>
    <m/>
    <m/>
  </r>
  <r>
    <x v="6"/>
    <x v="0"/>
    <s v="OK"/>
    <e v="#N/A"/>
    <m/>
    <n v="8"/>
    <m/>
    <m/>
    <e v="#N/A"/>
    <s v="122441"/>
    <x v="190"/>
    <x v="109"/>
    <x v="13"/>
    <x v="1"/>
    <m/>
    <m/>
    <m/>
    <m/>
    <n v="5490"/>
    <m/>
    <m/>
  </r>
  <r>
    <x v="6"/>
    <x v="0"/>
    <s v="No"/>
    <e v="#N/A"/>
    <m/>
    <n v="8"/>
    <m/>
    <m/>
    <e v="#N/A"/>
    <s v="122443"/>
    <x v="191"/>
    <x v="110"/>
    <x v="13"/>
    <x v="1"/>
    <m/>
    <m/>
    <m/>
    <m/>
    <n v="1500"/>
    <m/>
    <m/>
  </r>
  <r>
    <x v="6"/>
    <x v="0"/>
    <s v="OK"/>
    <e v="#N/A"/>
    <m/>
    <n v="8"/>
    <m/>
    <m/>
    <e v="#N/A"/>
    <s v="122444"/>
    <x v="192"/>
    <x v="111"/>
    <x v="13"/>
    <x v="1"/>
    <m/>
    <m/>
    <m/>
    <m/>
    <n v="4220.67"/>
    <m/>
    <m/>
  </r>
  <r>
    <x v="6"/>
    <x v="0"/>
    <s v="No"/>
    <s v="LLF"/>
    <m/>
    <n v="8"/>
    <m/>
    <m/>
    <e v="#N/A"/>
    <s v="122446"/>
    <x v="193"/>
    <x v="112"/>
    <x v="13"/>
    <x v="1"/>
    <m/>
    <m/>
    <m/>
    <m/>
    <n v="5631.41"/>
    <m/>
    <m/>
  </r>
  <r>
    <x v="6"/>
    <x v="0"/>
    <s v="OK"/>
    <e v="#N/A"/>
    <m/>
    <n v="8"/>
    <m/>
    <m/>
    <s v="Yes"/>
    <s v="122447"/>
    <x v="194"/>
    <x v="113"/>
    <x v="13"/>
    <x v="1"/>
    <m/>
    <m/>
    <m/>
    <m/>
    <n v="9524"/>
    <m/>
    <m/>
  </r>
  <r>
    <x v="6"/>
    <x v="0"/>
    <s v="OK"/>
    <e v="#N/A"/>
    <m/>
    <n v="8"/>
    <m/>
    <m/>
    <e v="#N/A"/>
    <s v="150050"/>
    <x v="195"/>
    <x v="114"/>
    <x v="14"/>
    <x v="2"/>
    <m/>
    <m/>
    <m/>
    <m/>
    <n v="4325"/>
    <m/>
    <m/>
  </r>
  <r>
    <x v="6"/>
    <x v="0"/>
    <s v="No"/>
    <e v="#N/A"/>
    <m/>
    <n v="8"/>
    <m/>
    <m/>
    <e v="#N/A"/>
    <s v="151810"/>
    <x v="196"/>
    <x v="114"/>
    <x v="14"/>
    <x v="2"/>
    <m/>
    <m/>
    <m/>
    <m/>
    <n v="0"/>
    <m/>
    <m/>
  </r>
  <r>
    <x v="6"/>
    <x v="0"/>
    <s v="OK"/>
    <e v="#N/A"/>
    <m/>
    <n v="8"/>
    <m/>
    <m/>
    <e v="#N/A"/>
    <s v="152430"/>
    <x v="197"/>
    <x v="114"/>
    <x v="14"/>
    <x v="2"/>
    <m/>
    <m/>
    <m/>
    <m/>
    <n v="0"/>
    <m/>
    <m/>
  </r>
  <r>
    <x v="6"/>
    <x v="0"/>
    <s v="No"/>
    <e v="#N/A"/>
    <m/>
    <n v="8"/>
    <m/>
    <m/>
    <e v="#N/A"/>
    <s v="150130"/>
    <x v="198"/>
    <x v="115"/>
    <x v="14"/>
    <x v="2"/>
    <m/>
    <m/>
    <m/>
    <m/>
    <n v="500"/>
    <m/>
    <m/>
  </r>
  <r>
    <x v="6"/>
    <x v="0"/>
    <s v="No"/>
    <e v="#N/A"/>
    <m/>
    <n v="8"/>
    <m/>
    <m/>
    <e v="#N/A"/>
    <s v="151380"/>
    <x v="199"/>
    <x v="115"/>
    <x v="14"/>
    <x v="2"/>
    <m/>
    <m/>
    <m/>
    <m/>
    <n v="0"/>
    <m/>
    <m/>
  </r>
  <r>
    <x v="6"/>
    <x v="0"/>
    <s v="No"/>
    <e v="#N/A"/>
    <m/>
    <n v="8"/>
    <m/>
    <m/>
    <e v="#N/A"/>
    <s v="152120"/>
    <x v="200"/>
    <x v="115"/>
    <x v="14"/>
    <x v="2"/>
    <m/>
    <m/>
    <m/>
    <m/>
    <n v="0"/>
    <m/>
    <m/>
  </r>
  <r>
    <x v="6"/>
    <x v="0"/>
    <s v="No"/>
    <e v="#N/A"/>
    <m/>
    <n v="8"/>
    <m/>
    <m/>
    <e v="#N/A"/>
    <s v="150200"/>
    <x v="201"/>
    <x v="116"/>
    <x v="14"/>
    <x v="2"/>
    <m/>
    <m/>
    <m/>
    <m/>
    <n v="0"/>
    <m/>
    <m/>
  </r>
  <r>
    <x v="6"/>
    <x v="0"/>
    <s v="OK"/>
    <e v="#N/A"/>
    <m/>
    <n v="8"/>
    <m/>
    <m/>
    <e v="#N/A"/>
    <s v="151260"/>
    <x v="202"/>
    <x v="116"/>
    <x v="14"/>
    <x v="2"/>
    <m/>
    <m/>
    <m/>
    <m/>
    <n v="0"/>
    <m/>
    <m/>
  </r>
  <r>
    <x v="6"/>
    <x v="0"/>
    <s v="No"/>
    <e v="#N/A"/>
    <m/>
    <n v="8"/>
    <m/>
    <m/>
    <e v="#N/A"/>
    <s v="151230"/>
    <x v="203"/>
    <x v="116"/>
    <x v="14"/>
    <x v="2"/>
    <m/>
    <m/>
    <m/>
    <m/>
    <n v="126"/>
    <m/>
    <m/>
  </r>
  <r>
    <x v="6"/>
    <x v="0"/>
    <s v="No"/>
    <e v="#N/A"/>
    <m/>
    <n v="8"/>
    <m/>
    <m/>
    <e v="#N/A"/>
    <s v="150201"/>
    <x v="204"/>
    <x v="117"/>
    <x v="14"/>
    <x v="2"/>
    <m/>
    <m/>
    <m/>
    <m/>
    <n v="0"/>
    <m/>
    <m/>
  </r>
  <r>
    <x v="6"/>
    <x v="0"/>
    <s v="OK"/>
    <e v="#N/A"/>
    <m/>
    <n v="8"/>
    <m/>
    <m/>
    <e v="#N/A"/>
    <s v="150930"/>
    <x v="205"/>
    <x v="117"/>
    <x v="14"/>
    <x v="2"/>
    <m/>
    <m/>
    <m/>
    <m/>
    <n v="1117"/>
    <m/>
    <m/>
  </r>
  <r>
    <x v="6"/>
    <x v="0"/>
    <s v="No"/>
    <e v="#N/A"/>
    <m/>
    <n v="8"/>
    <m/>
    <m/>
    <e v="#N/A"/>
    <s v="151820"/>
    <x v="206"/>
    <x v="117"/>
    <x v="14"/>
    <x v="2"/>
    <m/>
    <m/>
    <m/>
    <m/>
    <n v="62.5"/>
    <m/>
    <m/>
  </r>
  <r>
    <x v="6"/>
    <x v="0"/>
    <s v="OK"/>
    <e v="#N/A"/>
    <m/>
    <n v="8"/>
    <m/>
    <m/>
    <e v="#N/A"/>
    <s v="152930"/>
    <x v="207"/>
    <x v="117"/>
    <x v="14"/>
    <x v="2"/>
    <m/>
    <m/>
    <m/>
    <m/>
    <n v="3440"/>
    <m/>
    <m/>
  </r>
  <r>
    <x v="6"/>
    <x v="0"/>
    <s v="No"/>
    <e v="#N/A"/>
    <m/>
    <n v="8"/>
    <m/>
    <m/>
    <e v="#N/A"/>
    <s v="151090"/>
    <x v="208"/>
    <x v="118"/>
    <x v="14"/>
    <x v="2"/>
    <m/>
    <m/>
    <m/>
    <m/>
    <n v="1250"/>
    <m/>
    <m/>
  </r>
  <r>
    <x v="6"/>
    <x v="0"/>
    <s v="OK"/>
    <e v="#N/A"/>
    <m/>
    <n v="8"/>
    <m/>
    <m/>
    <e v="#N/A"/>
    <s v="150961"/>
    <x v="209"/>
    <x v="119"/>
    <x v="14"/>
    <x v="2"/>
    <m/>
    <m/>
    <m/>
    <m/>
    <n v="750"/>
    <m/>
    <m/>
  </r>
  <r>
    <x v="6"/>
    <x v="0"/>
    <s v="OK"/>
    <e v="#N/A"/>
    <m/>
    <n v="8"/>
    <m/>
    <m/>
    <e v="#N/A"/>
    <s v="152040"/>
    <x v="210"/>
    <x v="119"/>
    <x v="14"/>
    <x v="2"/>
    <m/>
    <m/>
    <m/>
    <m/>
    <n v="1000"/>
    <m/>
    <m/>
  </r>
  <r>
    <x v="6"/>
    <x v="0"/>
    <s v="OK"/>
    <e v="#N/A"/>
    <m/>
    <n v="8"/>
    <m/>
    <m/>
    <e v="#N/A"/>
    <s v="152360"/>
    <x v="211"/>
    <x v="119"/>
    <x v="14"/>
    <x v="2"/>
    <m/>
    <m/>
    <m/>
    <m/>
    <n v="1600"/>
    <m/>
    <m/>
  </r>
  <r>
    <x v="6"/>
    <x v="0"/>
    <s v="OK"/>
    <e v="#N/A"/>
    <m/>
    <n v="8"/>
    <m/>
    <m/>
    <e v="#N/A"/>
    <s v="150970"/>
    <x v="212"/>
    <x v="120"/>
    <x v="14"/>
    <x v="2"/>
    <m/>
    <m/>
    <m/>
    <m/>
    <n v="5334"/>
    <m/>
    <m/>
  </r>
  <r>
    <x v="6"/>
    <x v="0"/>
    <s v="OK"/>
    <e v="#N/A"/>
    <m/>
    <n v="8"/>
    <m/>
    <m/>
    <e v="#N/A"/>
    <s v="151780"/>
    <x v="213"/>
    <x v="121"/>
    <x v="14"/>
    <x v="2"/>
    <m/>
    <m/>
    <m/>
    <m/>
    <n v="3421"/>
    <m/>
    <m/>
  </r>
  <r>
    <x v="6"/>
    <x v="0"/>
    <s v="No"/>
    <e v="#N/A"/>
    <m/>
    <n v="8"/>
    <m/>
    <m/>
    <e v="#N/A"/>
    <s v="152580"/>
    <x v="214"/>
    <x v="118"/>
    <x v="14"/>
    <x v="2"/>
    <m/>
    <m/>
    <m/>
    <m/>
    <n v="500"/>
    <m/>
    <m/>
  </r>
  <r>
    <x v="6"/>
    <x v="0"/>
    <s v="OK"/>
    <e v="#N/A"/>
    <m/>
    <n v="8"/>
    <m/>
    <m/>
    <e v="#N/A"/>
    <s v="152850"/>
    <x v="215"/>
    <x v="118"/>
    <x v="14"/>
    <x v="2"/>
    <m/>
    <m/>
    <m/>
    <m/>
    <n v="2423"/>
    <m/>
    <m/>
  </r>
  <r>
    <x v="6"/>
    <x v="0"/>
    <s v="No"/>
    <e v="#N/A"/>
    <m/>
    <n v="8"/>
    <m/>
    <m/>
    <e v="#N/A"/>
    <s v="152940"/>
    <x v="216"/>
    <x v="122"/>
    <x v="14"/>
    <x v="2"/>
    <m/>
    <m/>
    <m/>
    <m/>
    <n v="6000"/>
    <m/>
    <m/>
  </r>
  <r>
    <x v="6"/>
    <x v="0"/>
    <s v="No"/>
    <e v="#N/A"/>
    <m/>
    <n v="8"/>
    <m/>
    <m/>
    <e v="#N/A"/>
    <s v="150100"/>
    <x v="217"/>
    <x v="123"/>
    <x v="14"/>
    <x v="2"/>
    <m/>
    <m/>
    <m/>
    <m/>
    <n v="1000"/>
    <m/>
    <m/>
  </r>
  <r>
    <x v="6"/>
    <x v="0"/>
    <s v="No"/>
    <e v="#N/A"/>
    <m/>
    <n v="8"/>
    <m/>
    <m/>
    <e v="#N/A"/>
    <s v="150610"/>
    <x v="218"/>
    <x v="124"/>
    <x v="14"/>
    <x v="2"/>
    <m/>
    <m/>
    <m/>
    <m/>
    <n v="600"/>
    <m/>
    <m/>
  </r>
  <r>
    <x v="6"/>
    <x v="0"/>
    <s v="No"/>
    <e v="#N/A"/>
    <m/>
    <n v="8"/>
    <m/>
    <m/>
    <e v="#N/A"/>
    <s v="151790"/>
    <x v="219"/>
    <x v="124"/>
    <x v="14"/>
    <x v="2"/>
    <m/>
    <m/>
    <m/>
    <m/>
    <n v="875"/>
    <m/>
    <m/>
  </r>
  <r>
    <x v="6"/>
    <x v="0"/>
    <s v="No"/>
    <e v="#N/A"/>
    <m/>
    <n v="8"/>
    <m/>
    <m/>
    <e v="#N/A"/>
    <s v="152650"/>
    <x v="220"/>
    <x v="125"/>
    <x v="14"/>
    <x v="2"/>
    <m/>
    <m/>
    <m/>
    <m/>
    <n v="200"/>
    <m/>
    <m/>
  </r>
  <r>
    <x v="6"/>
    <x v="0"/>
    <s v="No"/>
    <e v="#N/A"/>
    <m/>
    <n v="8"/>
    <m/>
    <m/>
    <e v="#N/A"/>
    <s v="150700"/>
    <x v="221"/>
    <x v="126"/>
    <x v="14"/>
    <x v="2"/>
    <m/>
    <m/>
    <m/>
    <m/>
    <n v="3028"/>
    <m/>
    <m/>
  </r>
  <r>
    <x v="6"/>
    <x v="0"/>
    <s v="No"/>
    <e v="#N/A"/>
    <m/>
    <n v="8"/>
    <m/>
    <m/>
    <e v="#N/A"/>
    <s v="152370"/>
    <x v="222"/>
    <x v="126"/>
    <x v="14"/>
    <x v="2"/>
    <m/>
    <m/>
    <m/>
    <m/>
    <n v="1000"/>
    <m/>
    <m/>
  </r>
  <r>
    <x v="6"/>
    <x v="0"/>
    <s v="No"/>
    <e v="#N/A"/>
    <m/>
    <n v="8"/>
    <m/>
    <m/>
    <e v="#N/A"/>
    <s v="150710"/>
    <x v="223"/>
    <x v="121"/>
    <x v="14"/>
    <x v="2"/>
    <m/>
    <m/>
    <m/>
    <m/>
    <n v="1594"/>
    <m/>
    <m/>
  </r>
  <r>
    <x v="6"/>
    <x v="0"/>
    <s v="OK"/>
    <e v="#N/A"/>
    <m/>
    <n v="8"/>
    <m/>
    <m/>
    <e v="#N/A"/>
    <s v="152350"/>
    <x v="224"/>
    <x v="125"/>
    <x v="14"/>
    <x v="2"/>
    <m/>
    <m/>
    <m/>
    <m/>
    <n v="0"/>
    <m/>
    <m/>
  </r>
  <r>
    <x v="6"/>
    <x v="0"/>
    <s v="No"/>
    <e v="#N/A"/>
    <m/>
    <n v="8"/>
    <m/>
    <m/>
    <e v="#N/A"/>
    <s v="151150"/>
    <x v="225"/>
    <x v="126"/>
    <x v="14"/>
    <x v="2"/>
    <m/>
    <m/>
    <m/>
    <m/>
    <n v="1311"/>
    <m/>
    <m/>
  </r>
  <r>
    <x v="6"/>
    <x v="0"/>
    <s v="No"/>
    <e v="#N/A"/>
    <m/>
    <n v="8"/>
    <m/>
    <m/>
    <e v="#N/A"/>
    <s v="151190"/>
    <x v="226"/>
    <x v="127"/>
    <x v="14"/>
    <x v="2"/>
    <m/>
    <m/>
    <m/>
    <m/>
    <n v="500"/>
    <m/>
    <m/>
  </r>
  <r>
    <x v="6"/>
    <x v="0"/>
    <s v="OK"/>
    <e v="#N/A"/>
    <m/>
    <n v="8"/>
    <m/>
    <m/>
    <e v="#N/A"/>
    <s v="151490"/>
    <x v="227"/>
    <x v="127"/>
    <x v="14"/>
    <x v="2"/>
    <m/>
    <m/>
    <m/>
    <m/>
    <n v="2359"/>
    <m/>
    <m/>
  </r>
  <r>
    <x v="6"/>
    <x v="0"/>
    <s v="No"/>
    <e v="#N/A"/>
    <m/>
    <n v="8"/>
    <m/>
    <m/>
    <e v="#N/A"/>
    <s v="152330"/>
    <x v="228"/>
    <x v="124"/>
    <x v="14"/>
    <x v="2"/>
    <m/>
    <m/>
    <m/>
    <m/>
    <n v="400"/>
    <m/>
    <m/>
  </r>
  <r>
    <x v="6"/>
    <x v="0"/>
    <s v="No"/>
    <e v="#N/A"/>
    <m/>
    <n v="8"/>
    <m/>
    <m/>
    <e v="#N/A"/>
    <s v="160220"/>
    <x v="229"/>
    <x v="128"/>
    <x v="15"/>
    <x v="2"/>
    <m/>
    <m/>
    <m/>
    <m/>
    <n v="2100.41"/>
    <m/>
    <m/>
  </r>
  <r>
    <x v="6"/>
    <x v="0"/>
    <s v="OK"/>
    <e v="#N/A"/>
    <m/>
    <n v="8"/>
    <m/>
    <m/>
    <s v="Yes"/>
    <s v="160230"/>
    <x v="230"/>
    <x v="129"/>
    <x v="15"/>
    <x v="2"/>
    <m/>
    <m/>
    <m/>
    <m/>
    <n v="12293"/>
    <m/>
    <m/>
  </r>
  <r>
    <x v="6"/>
    <x v="0"/>
    <s v="OK"/>
    <e v="#N/A"/>
    <m/>
    <n v="8"/>
    <m/>
    <m/>
    <e v="#N/A"/>
    <s v="160250"/>
    <x v="231"/>
    <x v="130"/>
    <x v="15"/>
    <x v="2"/>
    <m/>
    <m/>
    <m/>
    <m/>
    <n v="10818"/>
    <m/>
    <m/>
  </r>
  <r>
    <x v="6"/>
    <x v="0"/>
    <s v="OK"/>
    <e v="#N/A"/>
    <m/>
    <n v="8"/>
    <m/>
    <m/>
    <e v="#N/A"/>
    <s v="160270"/>
    <x v="232"/>
    <x v="131"/>
    <x v="15"/>
    <x v="2"/>
    <m/>
    <m/>
    <m/>
    <m/>
    <n v="5192"/>
    <m/>
    <m/>
  </r>
  <r>
    <x v="6"/>
    <x v="0"/>
    <s v="No"/>
    <e v="#N/A"/>
    <m/>
    <n v="8"/>
    <m/>
    <m/>
    <e v="#N/A"/>
    <s v="160290"/>
    <x v="233"/>
    <x v="132"/>
    <x v="15"/>
    <x v="2"/>
    <m/>
    <m/>
    <m/>
    <m/>
    <n v="900"/>
    <m/>
    <m/>
  </r>
  <r>
    <x v="6"/>
    <x v="0"/>
    <s v="No"/>
    <e v="#N/A"/>
    <m/>
    <n v="8"/>
    <m/>
    <m/>
    <e v="#N/A"/>
    <s v="160320"/>
    <x v="234"/>
    <x v="133"/>
    <x v="15"/>
    <x v="2"/>
    <m/>
    <m/>
    <m/>
    <m/>
    <n v="3480"/>
    <m/>
    <m/>
  </r>
  <r>
    <x v="6"/>
    <x v="0"/>
    <s v="No"/>
    <e v="#N/A"/>
    <m/>
    <n v="8"/>
    <m/>
    <m/>
    <e v="#N/A"/>
    <s v="160330"/>
    <x v="235"/>
    <x v="134"/>
    <x v="15"/>
    <x v="2"/>
    <m/>
    <m/>
    <m/>
    <m/>
    <n v="0"/>
    <m/>
    <m/>
  </r>
  <r>
    <x v="6"/>
    <x v="0"/>
    <s v="OK"/>
    <e v="#N/A"/>
    <m/>
    <n v="8"/>
    <m/>
    <m/>
    <e v="#N/A"/>
    <s v="160380"/>
    <x v="236"/>
    <x v="135"/>
    <x v="15"/>
    <x v="2"/>
    <m/>
    <m/>
    <m/>
    <m/>
    <n v="0"/>
    <m/>
    <m/>
  </r>
  <r>
    <x v="6"/>
    <x v="0"/>
    <s v="No"/>
    <e v="#N/A"/>
    <m/>
    <n v="8"/>
    <m/>
    <m/>
    <e v="#N/A"/>
    <s v="161410"/>
    <x v="237"/>
    <x v="136"/>
    <x v="15"/>
    <x v="2"/>
    <m/>
    <m/>
    <m/>
    <m/>
    <n v="500"/>
    <m/>
    <m/>
  </r>
  <r>
    <x v="6"/>
    <x v="0"/>
    <s v="OK"/>
    <e v="#N/A"/>
    <m/>
    <n v="8"/>
    <m/>
    <m/>
    <e v="#N/A"/>
    <s v="161020"/>
    <x v="238"/>
    <x v="137"/>
    <x v="15"/>
    <x v="2"/>
    <m/>
    <m/>
    <m/>
    <m/>
    <n v="5489"/>
    <m/>
    <m/>
  </r>
  <r>
    <x v="6"/>
    <x v="0"/>
    <s v="No"/>
    <e v="#N/A"/>
    <m/>
    <n v="8"/>
    <m/>
    <m/>
    <e v="#N/A"/>
    <s v="161411"/>
    <x v="239"/>
    <x v="138"/>
    <x v="15"/>
    <x v="2"/>
    <m/>
    <m/>
    <m/>
    <m/>
    <n v="1500"/>
    <m/>
    <m/>
  </r>
  <r>
    <x v="6"/>
    <x v="0"/>
    <s v="OK"/>
    <e v="#N/A"/>
    <m/>
    <n v="8"/>
    <m/>
    <m/>
    <e v="#N/A"/>
    <s v="160280"/>
    <x v="240"/>
    <x v="139"/>
    <x v="15"/>
    <x v="2"/>
    <m/>
    <m/>
    <m/>
    <m/>
    <n v="29250.880000000001"/>
    <m/>
    <m/>
  </r>
  <r>
    <x v="6"/>
    <x v="0"/>
    <s v="OK"/>
    <e v="#N/A"/>
    <m/>
    <n v="8"/>
    <m/>
    <m/>
    <e v="#N/A"/>
    <s v="162090"/>
    <x v="241"/>
    <x v="140"/>
    <x v="15"/>
    <x v="2"/>
    <m/>
    <m/>
    <m/>
    <m/>
    <n v="0"/>
    <m/>
    <m/>
  </r>
  <r>
    <x v="6"/>
    <x v="0"/>
    <s v="No"/>
    <e v="#N/A"/>
    <m/>
    <n v="8"/>
    <m/>
    <m/>
    <e v="#N/A"/>
    <s v="160620"/>
    <x v="242"/>
    <x v="141"/>
    <x v="15"/>
    <x v="2"/>
    <m/>
    <m/>
    <m/>
    <m/>
    <n v="0"/>
    <m/>
    <m/>
  </r>
  <r>
    <x v="6"/>
    <x v="0"/>
    <s v="No"/>
    <s v="LLF"/>
    <m/>
    <n v="8"/>
    <m/>
    <m/>
    <s v="Yes"/>
    <s v="160780"/>
    <x v="243"/>
    <x v="142"/>
    <x v="15"/>
    <x v="2"/>
    <m/>
    <m/>
    <m/>
    <m/>
    <n v="4000"/>
    <m/>
    <m/>
  </r>
  <r>
    <x v="6"/>
    <x v="0"/>
    <s v="No"/>
    <e v="#N/A"/>
    <m/>
    <n v="8"/>
    <m/>
    <m/>
    <e v="#N/A"/>
    <s v="160310"/>
    <x v="244"/>
    <x v="141"/>
    <x v="15"/>
    <x v="2"/>
    <m/>
    <m/>
    <m/>
    <m/>
    <n v="250"/>
    <m/>
    <m/>
  </r>
  <r>
    <x v="6"/>
    <x v="0"/>
    <s v="No"/>
    <e v="#N/A"/>
    <m/>
    <n v="8"/>
    <m/>
    <m/>
    <e v="#N/A"/>
    <s v="161330"/>
    <x v="245"/>
    <x v="142"/>
    <x v="15"/>
    <x v="2"/>
    <m/>
    <m/>
    <m/>
    <m/>
    <n v="500"/>
    <m/>
    <m/>
  </r>
  <r>
    <x v="6"/>
    <x v="0"/>
    <s v="No"/>
    <e v="#N/A"/>
    <m/>
    <n v="8"/>
    <m/>
    <m/>
    <e v="#N/A"/>
    <s v="160900"/>
    <x v="246"/>
    <x v="141"/>
    <x v="15"/>
    <x v="2"/>
    <m/>
    <m/>
    <m/>
    <m/>
    <n v="1000"/>
    <m/>
    <m/>
  </r>
  <r>
    <x v="6"/>
    <x v="0"/>
    <s v="No"/>
    <e v="#N/A"/>
    <m/>
    <n v="8"/>
    <m/>
    <m/>
    <e v="#N/A"/>
    <s v="161350"/>
    <x v="247"/>
    <x v="141"/>
    <x v="15"/>
    <x v="2"/>
    <m/>
    <m/>
    <m/>
    <m/>
    <n v="500"/>
    <m/>
    <m/>
  </r>
  <r>
    <x v="6"/>
    <x v="0"/>
    <s v="No"/>
    <e v="#N/A"/>
    <m/>
    <n v="8"/>
    <m/>
    <m/>
    <e v="#N/A"/>
    <s v="162920"/>
    <x v="248"/>
    <x v="141"/>
    <x v="15"/>
    <x v="2"/>
    <m/>
    <m/>
    <m/>
    <m/>
    <n v="0"/>
    <m/>
    <m/>
  </r>
  <r>
    <x v="6"/>
    <x v="0"/>
    <s v="OK"/>
    <e v="#N/A"/>
    <m/>
    <n v="8"/>
    <m/>
    <m/>
    <e v="#N/A"/>
    <s v="161770"/>
    <x v="250"/>
    <x v="144"/>
    <x v="15"/>
    <x v="2"/>
    <m/>
    <m/>
    <m/>
    <m/>
    <n v="2279.75"/>
    <m/>
    <m/>
  </r>
  <r>
    <x v="6"/>
    <x v="0"/>
    <s v="OK"/>
    <s v="LLF"/>
    <m/>
    <n v="8"/>
    <m/>
    <m/>
    <e v="#N/A"/>
    <s v="162960"/>
    <x v="251"/>
    <x v="145"/>
    <x v="15"/>
    <x v="2"/>
    <m/>
    <m/>
    <m/>
    <m/>
    <n v="5000"/>
    <m/>
    <m/>
  </r>
  <r>
    <x v="6"/>
    <x v="0"/>
    <s v="OK"/>
    <e v="#N/A"/>
    <m/>
    <n v="8"/>
    <m/>
    <m/>
    <e v="#N/A"/>
    <s v="170390"/>
    <x v="252"/>
    <x v="146"/>
    <x v="17"/>
    <x v="2"/>
    <m/>
    <m/>
    <m/>
    <m/>
    <n v="6497"/>
    <m/>
    <m/>
  </r>
  <r>
    <x v="6"/>
    <x v="0"/>
    <s v="OK"/>
    <e v="#N/A"/>
    <m/>
    <n v="8"/>
    <m/>
    <m/>
    <e v="#N/A"/>
    <s v="170450"/>
    <x v="253"/>
    <x v="147"/>
    <x v="17"/>
    <x v="2"/>
    <m/>
    <m/>
    <m/>
    <m/>
    <n v="1200"/>
    <m/>
    <m/>
  </r>
  <r>
    <x v="6"/>
    <x v="0"/>
    <s v="No"/>
    <e v="#N/A"/>
    <m/>
    <n v="8"/>
    <m/>
    <m/>
    <e v="#N/A"/>
    <s v="172520"/>
    <x v="254"/>
    <x v="147"/>
    <x v="17"/>
    <x v="2"/>
    <m/>
    <m/>
    <m/>
    <m/>
    <n v="0"/>
    <m/>
    <m/>
  </r>
  <r>
    <x v="6"/>
    <x v="0"/>
    <s v="No"/>
    <e v="#N/A"/>
    <m/>
    <n v="8"/>
    <m/>
    <m/>
    <e v="#N/A"/>
    <s v="170600"/>
    <x v="255"/>
    <x v="148"/>
    <x v="17"/>
    <x v="2"/>
    <m/>
    <m/>
    <m/>
    <m/>
    <n v="0"/>
    <m/>
    <m/>
  </r>
  <r>
    <x v="6"/>
    <x v="0"/>
    <s v="OK"/>
    <e v="#N/A"/>
    <m/>
    <n v="8"/>
    <m/>
    <m/>
    <e v="#N/A"/>
    <s v="171950"/>
    <x v="256"/>
    <x v="148"/>
    <x v="17"/>
    <x v="2"/>
    <m/>
    <m/>
    <m/>
    <m/>
    <n v="334"/>
    <m/>
    <m/>
  </r>
  <r>
    <x v="6"/>
    <x v="0"/>
    <s v="OK"/>
    <e v="#N/A"/>
    <m/>
    <n v="8"/>
    <m/>
    <m/>
    <e v="#N/A"/>
    <s v="171910"/>
    <x v="257"/>
    <x v="148"/>
    <x v="17"/>
    <x v="2"/>
    <m/>
    <m/>
    <m/>
    <m/>
    <n v="0"/>
    <m/>
    <m/>
  </r>
  <r>
    <x v="6"/>
    <x v="0"/>
    <s v="OK"/>
    <e v="#N/A"/>
    <m/>
    <n v="8"/>
    <m/>
    <m/>
    <e v="#N/A"/>
    <s v="170712"/>
    <x v="258"/>
    <x v="149"/>
    <x v="17"/>
    <x v="2"/>
    <m/>
    <m/>
    <m/>
    <m/>
    <n v="250"/>
    <m/>
    <m/>
  </r>
  <r>
    <x v="6"/>
    <x v="0"/>
    <s v="No"/>
    <e v="#N/A"/>
    <m/>
    <n v="8"/>
    <m/>
    <m/>
    <e v="#N/A"/>
    <s v="172030"/>
    <x v="259"/>
    <x v="149"/>
    <x v="17"/>
    <x v="2"/>
    <m/>
    <m/>
    <m/>
    <m/>
    <n v="11319"/>
    <m/>
    <m/>
  </r>
  <r>
    <x v="6"/>
    <x v="0"/>
    <s v="OK"/>
    <e v="#N/A"/>
    <m/>
    <n v="8"/>
    <m/>
    <m/>
    <e v="#N/A"/>
    <s v="172510"/>
    <x v="260"/>
    <x v="149"/>
    <x v="17"/>
    <x v="2"/>
    <m/>
    <m/>
    <m/>
    <m/>
    <n v="0"/>
    <m/>
    <m/>
  </r>
  <r>
    <x v="6"/>
    <x v="0"/>
    <s v="OK"/>
    <e v="#N/A"/>
    <m/>
    <n v="8"/>
    <m/>
    <m/>
    <e v="#N/A"/>
    <s v="170760"/>
    <x v="261"/>
    <x v="150"/>
    <x v="17"/>
    <x v="2"/>
    <m/>
    <m/>
    <m/>
    <m/>
    <n v="500"/>
    <m/>
    <m/>
  </r>
  <r>
    <x v="6"/>
    <x v="0"/>
    <s v="OK"/>
    <e v="#N/A"/>
    <m/>
    <n v="8"/>
    <m/>
    <m/>
    <e v="#N/A"/>
    <s v="172910"/>
    <x v="262"/>
    <x v="150"/>
    <x v="17"/>
    <x v="2"/>
    <m/>
    <m/>
    <m/>
    <m/>
    <n v="1800"/>
    <m/>
    <m/>
  </r>
  <r>
    <x v="6"/>
    <x v="0"/>
    <s v="No"/>
    <e v="#N/A"/>
    <m/>
    <n v="8"/>
    <m/>
    <m/>
    <e v="#N/A"/>
    <s v="171840"/>
    <x v="263"/>
    <x v="150"/>
    <x v="17"/>
    <x v="2"/>
    <m/>
    <m/>
    <m/>
    <m/>
    <n v="800"/>
    <m/>
    <m/>
  </r>
  <r>
    <x v="6"/>
    <x v="0"/>
    <s v="No"/>
    <e v="#N/A"/>
    <m/>
    <n v="8"/>
    <m/>
    <m/>
    <e v="#N/A"/>
    <s v="170840"/>
    <x v="264"/>
    <x v="151"/>
    <x v="17"/>
    <x v="2"/>
    <m/>
    <m/>
    <m/>
    <m/>
    <n v="2500"/>
    <m/>
    <m/>
  </r>
  <r>
    <x v="6"/>
    <x v="0"/>
    <s v="No"/>
    <e v="#N/A"/>
    <m/>
    <n v="8"/>
    <m/>
    <m/>
    <e v="#N/A"/>
    <s v="172980"/>
    <x v="265"/>
    <x v="151"/>
    <x v="17"/>
    <x v="2"/>
    <m/>
    <m/>
    <m/>
    <m/>
    <n v="200"/>
    <m/>
    <m/>
  </r>
  <r>
    <x v="6"/>
    <x v="0"/>
    <s v="No"/>
    <e v="#N/A"/>
    <m/>
    <n v="8"/>
    <m/>
    <m/>
    <e v="#N/A"/>
    <s v="170940"/>
    <x v="266"/>
    <x v="151"/>
    <x v="17"/>
    <x v="2"/>
    <m/>
    <m/>
    <m/>
    <m/>
    <n v="100"/>
    <m/>
    <m/>
  </r>
  <r>
    <x v="6"/>
    <x v="0"/>
    <s v="OK"/>
    <s v="LLF"/>
    <m/>
    <n v="8"/>
    <m/>
    <m/>
    <e v="#N/A"/>
    <s v="170880"/>
    <x v="267"/>
    <x v="152"/>
    <x v="17"/>
    <x v="2"/>
    <m/>
    <m/>
    <m/>
    <m/>
    <n v="6600"/>
    <m/>
    <m/>
  </r>
  <r>
    <x v="6"/>
    <x v="0"/>
    <s v="OK"/>
    <e v="#N/A"/>
    <m/>
    <n v="8"/>
    <m/>
    <m/>
    <e v="#N/A"/>
    <s v="171041"/>
    <x v="268"/>
    <x v="147"/>
    <x v="17"/>
    <x v="2"/>
    <m/>
    <m/>
    <m/>
    <m/>
    <n v="1645"/>
    <m/>
    <m/>
  </r>
  <r>
    <x v="6"/>
    <x v="0"/>
    <s v="OK"/>
    <e v="#N/A"/>
    <m/>
    <n v="8"/>
    <m/>
    <m/>
    <e v="#N/A"/>
    <s v="172140"/>
    <x v="269"/>
    <x v="147"/>
    <x v="17"/>
    <x v="2"/>
    <m/>
    <m/>
    <m/>
    <m/>
    <n v="2176"/>
    <m/>
    <m/>
  </r>
  <r>
    <x v="6"/>
    <x v="0"/>
    <s v="No"/>
    <e v="#N/A"/>
    <m/>
    <n v="8"/>
    <m/>
    <m/>
    <e v="#N/A"/>
    <s v="172290"/>
    <x v="270"/>
    <x v="153"/>
    <x v="17"/>
    <x v="2"/>
    <m/>
    <m/>
    <m/>
    <m/>
    <n v="0"/>
    <m/>
    <m/>
  </r>
  <r>
    <x v="6"/>
    <x v="0"/>
    <s v="OK"/>
    <e v="#N/A"/>
    <m/>
    <n v="8"/>
    <m/>
    <m/>
    <e v="#N/A"/>
    <s v="180400"/>
    <x v="271"/>
    <x v="154"/>
    <x v="18"/>
    <x v="2"/>
    <m/>
    <m/>
    <m/>
    <m/>
    <n v="310"/>
    <m/>
    <m/>
  </r>
  <r>
    <x v="6"/>
    <x v="0"/>
    <s v="OK"/>
    <e v="#N/A"/>
    <m/>
    <n v="8"/>
    <m/>
    <m/>
    <e v="#N/A"/>
    <s v="181310"/>
    <x v="277"/>
    <x v="154"/>
    <x v="18"/>
    <x v="2"/>
    <m/>
    <m/>
    <m/>
    <m/>
    <n v="0"/>
    <m/>
    <m/>
  </r>
  <r>
    <x v="6"/>
    <x v="0"/>
    <s v="No"/>
    <e v="#N/A"/>
    <m/>
    <n v="8"/>
    <m/>
    <m/>
    <e v="#N/A"/>
    <s v="181530"/>
    <x v="280"/>
    <x v="154"/>
    <x v="18"/>
    <x v="2"/>
    <m/>
    <m/>
    <m/>
    <m/>
    <n v="5000"/>
    <m/>
    <m/>
  </r>
  <r>
    <x v="6"/>
    <x v="0"/>
    <s v="OK"/>
    <e v="#N/A"/>
    <m/>
    <n v="8"/>
    <m/>
    <m/>
    <e v="#N/A"/>
    <s v="181535"/>
    <x v="281"/>
    <x v="154"/>
    <x v="18"/>
    <x v="2"/>
    <m/>
    <m/>
    <m/>
    <m/>
    <n v="16720.25"/>
    <m/>
    <m/>
  </r>
  <r>
    <x v="6"/>
    <x v="0"/>
    <s v="No"/>
    <e v="#N/A"/>
    <m/>
    <n v="8"/>
    <m/>
    <m/>
    <e v="#N/A"/>
    <s v="181540"/>
    <x v="282"/>
    <x v="154"/>
    <x v="18"/>
    <x v="2"/>
    <m/>
    <m/>
    <m/>
    <m/>
    <n v="1750"/>
    <m/>
    <m/>
  </r>
  <r>
    <x v="6"/>
    <x v="0"/>
    <s v="No"/>
    <e v="#N/A"/>
    <m/>
    <n v="8"/>
    <m/>
    <m/>
    <e v="#N/A"/>
    <s v="180640"/>
    <x v="272"/>
    <x v="155"/>
    <x v="18"/>
    <x v="2"/>
    <m/>
    <m/>
    <m/>
    <m/>
    <n v="3974.25"/>
    <m/>
    <m/>
  </r>
  <r>
    <x v="6"/>
    <x v="0"/>
    <s v="No"/>
    <e v="#N/A"/>
    <m/>
    <n v="8"/>
    <m/>
    <m/>
    <e v="#N/A"/>
    <s v="182590"/>
    <x v="286"/>
    <x v="155"/>
    <x v="18"/>
    <x v="2"/>
    <m/>
    <m/>
    <m/>
    <m/>
    <n v="1651.2"/>
    <m/>
    <m/>
  </r>
  <r>
    <x v="6"/>
    <x v="0"/>
    <s v="OK"/>
    <e v="#N/A"/>
    <m/>
    <n v="8"/>
    <m/>
    <m/>
    <e v="#N/A"/>
    <s v="180830"/>
    <x v="273"/>
    <x v="156"/>
    <x v="18"/>
    <x v="2"/>
    <m/>
    <m/>
    <m/>
    <m/>
    <n v="12745.5"/>
    <m/>
    <m/>
  </r>
  <r>
    <x v="6"/>
    <x v="0"/>
    <s v="OK"/>
    <e v="#N/A"/>
    <m/>
    <n v="8"/>
    <m/>
    <m/>
    <e v="#N/A"/>
    <s v="180870"/>
    <x v="274"/>
    <x v="157"/>
    <x v="18"/>
    <x v="2"/>
    <m/>
    <m/>
    <m/>
    <m/>
    <n v="5523"/>
    <m/>
    <m/>
  </r>
  <r>
    <x v="6"/>
    <x v="0"/>
    <s v="No"/>
    <e v="#N/A"/>
    <m/>
    <n v="8"/>
    <m/>
    <m/>
    <e v="#N/A"/>
    <s v="181160"/>
    <x v="276"/>
    <x v="154"/>
    <x v="18"/>
    <x v="2"/>
    <m/>
    <m/>
    <m/>
    <m/>
    <n v="3700"/>
    <m/>
    <m/>
  </r>
  <r>
    <x v="6"/>
    <x v="0"/>
    <s v="No"/>
    <e v="#N/A"/>
    <m/>
    <n v="8"/>
    <m/>
    <m/>
    <e v="#N/A"/>
    <s v="181360"/>
    <x v="278"/>
    <x v="158"/>
    <x v="18"/>
    <x v="2"/>
    <m/>
    <m/>
    <m/>
    <m/>
    <n v="1500"/>
    <m/>
    <m/>
  </r>
  <r>
    <x v="6"/>
    <x v="0"/>
    <s v="OK"/>
    <e v="#N/A"/>
    <m/>
    <n v="8"/>
    <m/>
    <m/>
    <e v="#N/A"/>
    <s v="181420"/>
    <x v="279"/>
    <x v="159"/>
    <x v="18"/>
    <x v="2"/>
    <m/>
    <m/>
    <m/>
    <m/>
    <n v="2066.2800000000002"/>
    <m/>
    <m/>
  </r>
  <r>
    <x v="6"/>
    <x v="0"/>
    <s v="OK"/>
    <e v="#N/A"/>
    <m/>
    <n v="8"/>
    <m/>
    <m/>
    <e v="#N/A"/>
    <s v="182490"/>
    <x v="284"/>
    <x v="159"/>
    <x v="18"/>
    <x v="2"/>
    <m/>
    <m/>
    <m/>
    <m/>
    <n v="1848"/>
    <m/>
    <m/>
  </r>
  <r>
    <x v="6"/>
    <x v="0"/>
    <s v="OK"/>
    <e v="#N/A"/>
    <m/>
    <n v="8"/>
    <m/>
    <m/>
    <e v="#N/A"/>
    <s v="182861"/>
    <x v="288"/>
    <x v="159"/>
    <x v="18"/>
    <x v="2"/>
    <m/>
    <m/>
    <m/>
    <m/>
    <n v="1839"/>
    <m/>
    <m/>
  </r>
  <r>
    <x v="6"/>
    <x v="0"/>
    <s v="No"/>
    <e v="#N/A"/>
    <m/>
    <n v="8"/>
    <m/>
    <m/>
    <e v="#N/A"/>
    <s v="182390"/>
    <x v="283"/>
    <x v="160"/>
    <x v="18"/>
    <x v="2"/>
    <m/>
    <m/>
    <m/>
    <m/>
    <n v="600"/>
    <m/>
    <m/>
  </r>
  <r>
    <x v="6"/>
    <x v="0"/>
    <s v="No"/>
    <e v="#N/A"/>
    <m/>
    <n v="8"/>
    <m/>
    <m/>
    <e v="#N/A"/>
    <s v="182571"/>
    <x v="285"/>
    <x v="160"/>
    <x v="18"/>
    <x v="2"/>
    <m/>
    <m/>
    <m/>
    <m/>
    <n v="937"/>
    <m/>
    <m/>
  </r>
  <r>
    <x v="6"/>
    <x v="0"/>
    <s v="OK"/>
    <e v="#N/A"/>
    <m/>
    <n v="8"/>
    <m/>
    <m/>
    <e v="#N/A"/>
    <s v="182610"/>
    <x v="287"/>
    <x v="160"/>
    <x v="18"/>
    <x v="2"/>
    <m/>
    <m/>
    <m/>
    <m/>
    <n v="6052.25"/>
    <m/>
    <m/>
  </r>
  <r>
    <x v="6"/>
    <x v="0"/>
    <s v="No"/>
    <s v="LLF"/>
    <m/>
    <n v="8"/>
    <m/>
    <m/>
    <e v="#N/A"/>
    <s v="202461"/>
    <x v="289"/>
    <x v="161"/>
    <x v="19"/>
    <x v="2"/>
    <m/>
    <m/>
    <m/>
    <m/>
    <n v="4000"/>
    <m/>
    <m/>
  </r>
  <r>
    <x v="6"/>
    <x v="0"/>
    <s v="No"/>
    <e v="#N/A"/>
    <m/>
    <n v="8"/>
    <m/>
    <m/>
    <e v="#N/A"/>
    <s v="200590"/>
    <x v="290"/>
    <x v="162"/>
    <x v="19"/>
    <x v="2"/>
    <m/>
    <m/>
    <m/>
    <m/>
    <n v="1000"/>
    <m/>
    <m/>
  </r>
  <r>
    <x v="6"/>
    <x v="0"/>
    <s v="OK"/>
    <e v="#N/A"/>
    <m/>
    <n v="8"/>
    <m/>
    <m/>
    <e v="#N/A"/>
    <s v="202950"/>
    <x v="291"/>
    <x v="163"/>
    <x v="19"/>
    <x v="2"/>
    <m/>
    <m/>
    <m/>
    <m/>
    <n v="4000"/>
    <m/>
    <m/>
  </r>
  <r>
    <x v="6"/>
    <x v="0"/>
    <s v="OK"/>
    <e v="#N/A"/>
    <m/>
    <n v="8"/>
    <m/>
    <m/>
    <e v="#N/A"/>
    <s v="200941"/>
    <x v="292"/>
    <x v="164"/>
    <x v="19"/>
    <x v="2"/>
    <m/>
    <m/>
    <m/>
    <m/>
    <n v="0"/>
    <m/>
    <m/>
  </r>
  <r>
    <x v="6"/>
    <x v="0"/>
    <s v="No"/>
    <e v="#N/A"/>
    <m/>
    <n v="8"/>
    <m/>
    <m/>
    <s v="Yes"/>
    <s v="201510"/>
    <x v="293"/>
    <x v="165"/>
    <x v="19"/>
    <x v="2"/>
    <m/>
    <m/>
    <m/>
    <m/>
    <n v="3000"/>
    <m/>
    <m/>
  </r>
  <r>
    <x v="6"/>
    <x v="0"/>
    <s v="No"/>
    <e v="#N/A"/>
    <m/>
    <n v="8"/>
    <m/>
    <m/>
    <e v="#N/A"/>
    <s v="201702"/>
    <x v="294"/>
    <x v="166"/>
    <x v="19"/>
    <x v="2"/>
    <m/>
    <m/>
    <m/>
    <m/>
    <n v="4100"/>
    <m/>
    <m/>
  </r>
  <r>
    <x v="6"/>
    <x v="0"/>
    <s v="OK"/>
    <e v="#N/A"/>
    <m/>
    <n v="8"/>
    <m/>
    <m/>
    <e v="#N/A"/>
    <s v="201680"/>
    <x v="295"/>
    <x v="167"/>
    <x v="19"/>
    <x v="2"/>
    <m/>
    <m/>
    <m/>
    <m/>
    <n v="2250"/>
    <m/>
    <m/>
  </r>
  <r>
    <x v="6"/>
    <x v="0"/>
    <s v="OK"/>
    <s v="LLF"/>
    <m/>
    <n v="8"/>
    <m/>
    <m/>
    <e v="#N/A"/>
    <s v="201712"/>
    <x v="296"/>
    <x v="168"/>
    <x v="19"/>
    <x v="2"/>
    <m/>
    <m/>
    <m/>
    <m/>
    <n v="3841"/>
    <m/>
    <m/>
  </r>
  <r>
    <x v="6"/>
    <x v="0"/>
    <s v="No"/>
    <e v="#N/A"/>
    <m/>
    <n v="8"/>
    <m/>
    <m/>
    <e v="#N/A"/>
    <s v="201700"/>
    <x v="297"/>
    <x v="169"/>
    <x v="19"/>
    <x v="2"/>
    <m/>
    <m/>
    <m/>
    <m/>
    <n v="2000"/>
    <m/>
    <m/>
  </r>
  <r>
    <x v="6"/>
    <x v="0"/>
    <s v="No"/>
    <e v="#N/A"/>
    <m/>
    <n v="8"/>
    <m/>
    <m/>
    <e v="#N/A"/>
    <s v="201701"/>
    <x v="298"/>
    <x v="170"/>
    <x v="19"/>
    <x v="2"/>
    <m/>
    <m/>
    <m/>
    <m/>
    <n v="1500"/>
    <m/>
    <m/>
  </r>
  <r>
    <x v="6"/>
    <x v="0"/>
    <s v="No"/>
    <s v="LLF"/>
    <m/>
    <n v="8"/>
    <m/>
    <m/>
    <e v="#N/A"/>
    <s v="201711"/>
    <x v="300"/>
    <x v="171"/>
    <x v="19"/>
    <x v="2"/>
    <m/>
    <m/>
    <m/>
    <m/>
    <n v="8214"/>
    <m/>
    <m/>
  </r>
  <r>
    <x v="6"/>
    <x v="0"/>
    <s v="OK"/>
    <e v="#N/A"/>
    <m/>
    <n v="8"/>
    <m/>
    <m/>
    <e v="#N/A"/>
    <s v="201713"/>
    <x v="301"/>
    <x v="172"/>
    <x v="19"/>
    <x v="2"/>
    <m/>
    <m/>
    <m/>
    <m/>
    <n v="4000"/>
    <m/>
    <m/>
  </r>
  <r>
    <x v="6"/>
    <x v="0"/>
    <s v="No"/>
    <e v="#N/A"/>
    <m/>
    <n v="8"/>
    <m/>
    <m/>
    <e v="#N/A"/>
    <s v="201730"/>
    <x v="303"/>
    <x v="173"/>
    <x v="19"/>
    <x v="2"/>
    <m/>
    <m/>
    <m/>
    <m/>
    <n v="1250"/>
    <m/>
    <m/>
  </r>
  <r>
    <x v="6"/>
    <x v="0"/>
    <s v="No"/>
    <e v="#N/A"/>
    <m/>
    <n v="8"/>
    <m/>
    <m/>
    <e v="#N/A"/>
    <s v="201740"/>
    <x v="304"/>
    <x v="174"/>
    <x v="19"/>
    <x v="2"/>
    <m/>
    <m/>
    <m/>
    <m/>
    <n v="3000"/>
    <m/>
    <m/>
  </r>
  <r>
    <x v="6"/>
    <x v="0"/>
    <s v="No"/>
    <e v="#N/A"/>
    <m/>
    <n v="8"/>
    <m/>
    <m/>
    <e v="#N/A"/>
    <s v="201690"/>
    <x v="305"/>
    <x v="175"/>
    <x v="19"/>
    <x v="2"/>
    <m/>
    <m/>
    <m/>
    <m/>
    <n v="500"/>
    <m/>
    <m/>
  </r>
  <r>
    <x v="6"/>
    <x v="0"/>
    <s v="OK"/>
    <e v="#N/A"/>
    <m/>
    <n v="8"/>
    <m/>
    <m/>
    <e v="#N/A"/>
    <s v="202460"/>
    <x v="306"/>
    <x v="176"/>
    <x v="19"/>
    <x v="2"/>
    <m/>
    <m/>
    <m/>
    <m/>
    <n v="0"/>
    <m/>
    <m/>
  </r>
  <r>
    <x v="6"/>
    <x v="0"/>
    <s v="No"/>
    <e v="#N/A"/>
    <m/>
    <n v="8"/>
    <m/>
    <m/>
    <e v="#N/A"/>
    <s v="202480"/>
    <x v="307"/>
    <x v="177"/>
    <x v="19"/>
    <x v="2"/>
    <m/>
    <m/>
    <m/>
    <m/>
    <n v="3500"/>
    <m/>
    <m/>
  </r>
  <r>
    <x v="6"/>
    <x v="0"/>
    <s v="No"/>
    <e v="#N/A"/>
    <m/>
    <n v="8"/>
    <m/>
    <m/>
    <e v="#N/A"/>
    <s v="202491"/>
    <x v="308"/>
    <x v="178"/>
    <x v="19"/>
    <x v="2"/>
    <m/>
    <m/>
    <m/>
    <m/>
    <n v="750"/>
    <m/>
    <m/>
  </r>
  <r>
    <x v="6"/>
    <x v="0"/>
    <s v="No"/>
    <s v="LLF"/>
    <m/>
    <n v="8"/>
    <m/>
    <m/>
    <e v="#N/A"/>
    <s v="210440"/>
    <x v="309"/>
    <x v="179"/>
    <x v="20"/>
    <x v="2"/>
    <m/>
    <m/>
    <m/>
    <m/>
    <n v="1344.5"/>
    <m/>
    <m/>
  </r>
  <r>
    <x v="6"/>
    <x v="0"/>
    <s v="OK"/>
    <s v="LLF"/>
    <m/>
    <n v="8"/>
    <m/>
    <m/>
    <s v="Yes"/>
    <s v="212130"/>
    <x v="310"/>
    <x v="179"/>
    <x v="20"/>
    <x v="2"/>
    <m/>
    <m/>
    <m/>
    <m/>
    <n v="4348"/>
    <m/>
    <m/>
  </r>
  <r>
    <x v="6"/>
    <x v="0"/>
    <s v="No"/>
    <e v="#N/A"/>
    <m/>
    <n v="8"/>
    <m/>
    <m/>
    <e v="#N/A"/>
    <s v="210460"/>
    <x v="311"/>
    <x v="180"/>
    <x v="20"/>
    <x v="2"/>
    <m/>
    <m/>
    <m/>
    <m/>
    <n v="0"/>
    <m/>
    <m/>
  </r>
  <r>
    <x v="6"/>
    <x v="0"/>
    <s v="No"/>
    <e v="#N/A"/>
    <m/>
    <n v="8"/>
    <m/>
    <m/>
    <e v="#N/A"/>
    <s v="211430"/>
    <x v="312"/>
    <x v="180"/>
    <x v="20"/>
    <x v="2"/>
    <m/>
    <m/>
    <m/>
    <m/>
    <n v="100"/>
    <m/>
    <m/>
  </r>
  <r>
    <x v="6"/>
    <x v="0"/>
    <s v="OK"/>
    <e v="#N/A"/>
    <m/>
    <n v="8"/>
    <m/>
    <m/>
    <e v="#N/A"/>
    <s v="210630"/>
    <x v="313"/>
    <x v="181"/>
    <x v="20"/>
    <x v="2"/>
    <m/>
    <m/>
    <m/>
    <m/>
    <n v="1922"/>
    <m/>
    <m/>
  </r>
  <r>
    <x v="6"/>
    <x v="0"/>
    <s v="No"/>
    <e v="#N/A"/>
    <m/>
    <n v="8"/>
    <m/>
    <m/>
    <e v="#N/A"/>
    <s v="211120"/>
    <x v="314"/>
    <x v="181"/>
    <x v="20"/>
    <x v="2"/>
    <m/>
    <m/>
    <m/>
    <m/>
    <n v="500"/>
    <m/>
    <m/>
  </r>
  <r>
    <x v="6"/>
    <x v="0"/>
    <s v="No"/>
    <e v="#N/A"/>
    <m/>
    <n v="8"/>
    <m/>
    <m/>
    <e v="#N/A"/>
    <s v="210730"/>
    <x v="315"/>
    <x v="182"/>
    <x v="20"/>
    <x v="2"/>
    <m/>
    <m/>
    <m/>
    <m/>
    <n v="2000"/>
    <m/>
    <m/>
  </r>
  <r>
    <x v="6"/>
    <x v="0"/>
    <s v="No"/>
    <e v="#N/A"/>
    <m/>
    <n v="8"/>
    <m/>
    <m/>
    <e v="#N/A"/>
    <s v="212070"/>
    <x v="316"/>
    <x v="182"/>
    <x v="20"/>
    <x v="2"/>
    <m/>
    <m/>
    <m/>
    <m/>
    <n v="0"/>
    <m/>
    <m/>
  </r>
  <r>
    <x v="6"/>
    <x v="0"/>
    <s v="No"/>
    <e v="#N/A"/>
    <m/>
    <n v="8"/>
    <m/>
    <m/>
    <e v="#N/A"/>
    <s v="212890"/>
    <x v="317"/>
    <x v="182"/>
    <x v="20"/>
    <x v="2"/>
    <m/>
    <m/>
    <m/>
    <m/>
    <n v="100"/>
    <m/>
    <m/>
  </r>
  <r>
    <x v="6"/>
    <x v="0"/>
    <s v="OK"/>
    <e v="#N/A"/>
    <m/>
    <n v="8"/>
    <m/>
    <m/>
    <e v="#N/A"/>
    <s v="210950"/>
    <x v="318"/>
    <x v="183"/>
    <x v="20"/>
    <x v="2"/>
    <m/>
    <m/>
    <m/>
    <m/>
    <n v="0"/>
    <m/>
    <m/>
  </r>
  <r>
    <x v="6"/>
    <x v="0"/>
    <s v="OK"/>
    <e v="#N/A"/>
    <m/>
    <n v="8"/>
    <m/>
    <m/>
    <e v="#N/A"/>
    <s v="212320"/>
    <x v="319"/>
    <x v="183"/>
    <x v="20"/>
    <x v="2"/>
    <m/>
    <m/>
    <m/>
    <m/>
    <n v="5141"/>
    <m/>
    <m/>
  </r>
  <r>
    <x v="6"/>
    <x v="0"/>
    <s v="OK"/>
    <e v="#N/A"/>
    <m/>
    <n v="8"/>
    <m/>
    <m/>
    <e v="#N/A"/>
    <s v="212361"/>
    <x v="320"/>
    <x v="183"/>
    <x v="20"/>
    <x v="2"/>
    <m/>
    <m/>
    <m/>
    <m/>
    <n v="420"/>
    <m/>
    <m/>
  </r>
  <r>
    <x v="6"/>
    <x v="0"/>
    <s v="No"/>
    <e v="#N/A"/>
    <m/>
    <n v="8"/>
    <m/>
    <m/>
    <e v="#N/A"/>
    <s v="211830"/>
    <x v="321"/>
    <x v="184"/>
    <x v="20"/>
    <x v="2"/>
    <m/>
    <m/>
    <m/>
    <m/>
    <n v="500"/>
    <m/>
    <m/>
  </r>
  <r>
    <x v="6"/>
    <x v="0"/>
    <s v="No"/>
    <e v="#N/A"/>
    <m/>
    <n v="8"/>
    <m/>
    <m/>
    <e v="#N/A"/>
    <s v="212570"/>
    <x v="322"/>
    <x v="184"/>
    <x v="20"/>
    <x v="2"/>
    <m/>
    <m/>
    <m/>
    <m/>
    <n v="0.01"/>
    <m/>
    <m/>
  </r>
  <r>
    <x v="6"/>
    <x v="0"/>
    <s v="OK"/>
    <e v="#N/A"/>
    <m/>
    <n v="8"/>
    <m/>
    <m/>
    <e v="#N/A"/>
    <s v="211930"/>
    <x v="323"/>
    <x v="181"/>
    <x v="20"/>
    <x v="2"/>
    <m/>
    <m/>
    <m/>
    <m/>
    <n v="4000"/>
    <m/>
    <m/>
  </r>
  <r>
    <x v="6"/>
    <x v="0"/>
    <s v="OK"/>
    <e v="#N/A"/>
    <m/>
    <n v="8"/>
    <m/>
    <m/>
    <e v="#N/A"/>
    <s v="211970"/>
    <x v="324"/>
    <x v="184"/>
    <x v="20"/>
    <x v="2"/>
    <m/>
    <m/>
    <m/>
    <m/>
    <n v="1657.35"/>
    <m/>
    <m/>
  </r>
  <r>
    <x v="6"/>
    <x v="0"/>
    <s v="No"/>
    <e v="#N/A"/>
    <m/>
    <n v="8"/>
    <m/>
    <m/>
    <e v="#N/A"/>
    <s v="212000"/>
    <x v="325"/>
    <x v="181"/>
    <x v="20"/>
    <x v="2"/>
    <m/>
    <m/>
    <m/>
    <m/>
    <n v="5000"/>
    <m/>
    <m/>
  </r>
  <r>
    <x v="6"/>
    <x v="0"/>
    <s v="No"/>
    <e v="#N/A"/>
    <m/>
    <n v="8"/>
    <m/>
    <m/>
    <e v="#N/A"/>
    <s v="213000"/>
    <x v="326"/>
    <x v="181"/>
    <x v="20"/>
    <x v="2"/>
    <m/>
    <m/>
    <m/>
    <m/>
    <n v="0"/>
    <m/>
    <m/>
  </r>
  <r>
    <x v="6"/>
    <x v="0"/>
    <s v="No"/>
    <e v="#N/A"/>
    <m/>
    <n v="8"/>
    <m/>
    <m/>
    <e v="#N/A"/>
    <s v="212450"/>
    <x v="327"/>
    <x v="181"/>
    <x v="20"/>
    <x v="2"/>
    <m/>
    <m/>
    <m/>
    <m/>
    <n v="800"/>
    <m/>
    <m/>
  </r>
  <r>
    <x v="6"/>
    <x v="0"/>
    <s v="No"/>
    <e v="#N/A"/>
    <m/>
    <n v="8"/>
    <m/>
    <m/>
    <e v="#N/A"/>
    <s v="212630"/>
    <x v="328"/>
    <x v="181"/>
    <x v="20"/>
    <x v="2"/>
    <m/>
    <m/>
    <m/>
    <m/>
    <n v="1000"/>
    <m/>
    <m/>
  </r>
  <r>
    <x v="6"/>
    <x v="0"/>
    <s v="No"/>
    <e v="#N/A"/>
    <m/>
    <n v="8"/>
    <m/>
    <m/>
    <e v="#N/A"/>
    <s v="213020"/>
    <x v="329"/>
    <x v="185"/>
    <x v="20"/>
    <x v="2"/>
    <m/>
    <m/>
    <m/>
    <m/>
    <n v="2000"/>
    <m/>
    <m/>
  </r>
  <r>
    <x v="6"/>
    <x v="0"/>
    <s v="No"/>
    <e v="#N/A"/>
    <m/>
    <n v="8"/>
    <m/>
    <m/>
    <e v="#N/A"/>
    <s v="210540"/>
    <x v="330"/>
    <x v="186"/>
    <x v="20"/>
    <x v="2"/>
    <m/>
    <m/>
    <m/>
    <m/>
    <n v="1500"/>
    <m/>
    <m/>
  </r>
  <r>
    <x v="6"/>
    <x v="0"/>
    <s v="No"/>
    <e v="#N/A"/>
    <m/>
    <n v="8"/>
    <m/>
    <m/>
    <e v="#N/A"/>
    <s v="211921"/>
    <x v="331"/>
    <x v="186"/>
    <x v="20"/>
    <x v="2"/>
    <m/>
    <m/>
    <m/>
    <m/>
    <n v="1588.42"/>
    <m/>
    <m/>
  </r>
  <r>
    <x v="6"/>
    <x v="0"/>
    <s v="OK"/>
    <e v="#N/A"/>
    <m/>
    <n v="8"/>
    <m/>
    <m/>
    <e v="#N/A"/>
    <s v="212380"/>
    <x v="332"/>
    <x v="186"/>
    <x v="20"/>
    <x v="2"/>
    <m/>
    <m/>
    <m/>
    <m/>
    <n v="590.5"/>
    <m/>
    <m/>
  </r>
  <r>
    <x v="6"/>
    <x v="0"/>
    <s v="OK"/>
    <e v="#N/A"/>
    <m/>
    <n v="8"/>
    <m/>
    <m/>
    <e v="#N/A"/>
    <s v="210690"/>
    <x v="333"/>
    <x v="187"/>
    <x v="20"/>
    <x v="2"/>
    <m/>
    <m/>
    <m/>
    <m/>
    <n v="4873"/>
    <m/>
    <m/>
  </r>
  <r>
    <x v="6"/>
    <x v="0"/>
    <s v="OK"/>
    <e v="#N/A"/>
    <m/>
    <n v="9"/>
    <m/>
    <m/>
    <e v="#N/A"/>
    <s v="030480"/>
    <x v="0"/>
    <x v="0"/>
    <x v="0"/>
    <x v="0"/>
    <m/>
    <m/>
    <m/>
    <m/>
    <n v="956"/>
    <m/>
    <m/>
  </r>
  <r>
    <x v="6"/>
    <x v="0"/>
    <s v="OK"/>
    <e v="#N/A"/>
    <m/>
    <n v="9"/>
    <m/>
    <m/>
    <e v="#N/A"/>
    <s v="032500"/>
    <x v="1"/>
    <x v="0"/>
    <x v="0"/>
    <x v="0"/>
    <m/>
    <m/>
    <m/>
    <m/>
    <n v="5488"/>
    <m/>
    <m/>
  </r>
  <r>
    <x v="6"/>
    <x v="0"/>
    <s v="OK"/>
    <e v="#N/A"/>
    <m/>
    <n v="9"/>
    <m/>
    <m/>
    <e v="#N/A"/>
    <s v="031050"/>
    <x v="2"/>
    <x v="1"/>
    <x v="0"/>
    <x v="0"/>
    <m/>
    <m/>
    <m/>
    <m/>
    <n v="10654"/>
    <m/>
    <m/>
  </r>
  <r>
    <x v="6"/>
    <x v="0"/>
    <s v="OK"/>
    <e v="#N/A"/>
    <m/>
    <n v="9"/>
    <m/>
    <m/>
    <e v="#N/A"/>
    <s v="031060"/>
    <x v="3"/>
    <x v="1"/>
    <x v="0"/>
    <x v="0"/>
    <m/>
    <m/>
    <m/>
    <m/>
    <n v="5854.25"/>
    <m/>
    <m/>
  </r>
  <r>
    <x v="6"/>
    <x v="0"/>
    <s v="OK"/>
    <e v="#N/A"/>
    <m/>
    <n v="9"/>
    <m/>
    <m/>
    <e v="#N/A"/>
    <s v="031620"/>
    <x v="4"/>
    <x v="1"/>
    <x v="0"/>
    <x v="0"/>
    <m/>
    <m/>
    <m/>
    <m/>
    <n v="3338"/>
    <m/>
    <m/>
  </r>
  <r>
    <x v="6"/>
    <x v="0"/>
    <s v="OK"/>
    <e v="#N/A"/>
    <m/>
    <n v="9"/>
    <m/>
    <m/>
    <e v="#N/A"/>
    <s v="031851"/>
    <x v="5"/>
    <x v="1"/>
    <x v="0"/>
    <x v="0"/>
    <m/>
    <m/>
    <m/>
    <m/>
    <n v="617.75"/>
    <m/>
    <m/>
  </r>
  <r>
    <x v="6"/>
    <x v="0"/>
    <s v="OK"/>
    <e v="#N/A"/>
    <m/>
    <n v="9"/>
    <m/>
    <m/>
    <e v="#N/A"/>
    <s v="032020"/>
    <x v="6"/>
    <x v="1"/>
    <x v="0"/>
    <x v="0"/>
    <m/>
    <m/>
    <m/>
    <m/>
    <n v="3699"/>
    <m/>
    <m/>
  </r>
  <r>
    <x v="6"/>
    <x v="0"/>
    <s v="OK"/>
    <e v="#N/A"/>
    <m/>
    <n v="9"/>
    <m/>
    <m/>
    <e v="#N/A"/>
    <s v="031901"/>
    <x v="7"/>
    <x v="2"/>
    <x v="0"/>
    <x v="0"/>
    <m/>
    <m/>
    <m/>
    <m/>
    <n v="4800"/>
    <m/>
    <m/>
  </r>
  <r>
    <x v="6"/>
    <x v="0"/>
    <s v="No"/>
    <e v="#N/A"/>
    <m/>
    <n v="9"/>
    <m/>
    <m/>
    <e v="#N/A"/>
    <s v="032621"/>
    <x v="8"/>
    <x v="3"/>
    <x v="0"/>
    <x v="0"/>
    <m/>
    <m/>
    <m/>
    <m/>
    <n v="15000"/>
    <m/>
    <m/>
  </r>
  <r>
    <x v="6"/>
    <x v="0"/>
    <s v="No"/>
    <e v="#N/A"/>
    <m/>
    <n v="9"/>
    <m/>
    <m/>
    <e v="#N/A"/>
    <s v="032880"/>
    <x v="9"/>
    <x v="2"/>
    <x v="0"/>
    <x v="0"/>
    <m/>
    <m/>
    <m/>
    <m/>
    <n v="2250"/>
    <m/>
    <m/>
  </r>
  <r>
    <x v="6"/>
    <x v="0"/>
    <s v="OK"/>
    <e v="#N/A"/>
    <m/>
    <n v="9"/>
    <m/>
    <m/>
    <e v="#N/A"/>
    <s v="091081"/>
    <x v="10"/>
    <x v="4"/>
    <x v="1"/>
    <x v="0"/>
    <m/>
    <m/>
    <m/>
    <m/>
    <n v="610.16999999999996"/>
    <m/>
    <m/>
  </r>
  <r>
    <x v="6"/>
    <x v="0"/>
    <s v="No"/>
    <e v="#N/A"/>
    <m/>
    <n v="9"/>
    <m/>
    <m/>
    <e v="#N/A"/>
    <s v="091670"/>
    <x v="11"/>
    <x v="4"/>
    <x v="1"/>
    <x v="0"/>
    <m/>
    <m/>
    <m/>
    <m/>
    <n v="200"/>
    <m/>
    <m/>
  </r>
  <r>
    <x v="6"/>
    <x v="0"/>
    <s v="No"/>
    <e v="#N/A"/>
    <m/>
    <n v="9"/>
    <m/>
    <m/>
    <e v="#N/A"/>
    <s v="091290"/>
    <x v="12"/>
    <x v="5"/>
    <x v="1"/>
    <x v="0"/>
    <m/>
    <m/>
    <m/>
    <m/>
    <n v="30631"/>
    <m/>
    <m/>
  </r>
  <r>
    <x v="6"/>
    <x v="0"/>
    <s v="OK"/>
    <e v="#N/A"/>
    <m/>
    <n v="9"/>
    <m/>
    <m/>
    <e v="#N/A"/>
    <s v="091291"/>
    <x v="334"/>
    <x v="5"/>
    <x v="1"/>
    <x v="0"/>
    <m/>
    <m/>
    <m/>
    <m/>
    <n v="35000"/>
    <m/>
    <m/>
  </r>
  <r>
    <x v="6"/>
    <x v="0"/>
    <s v="OK"/>
    <e v="#N/A"/>
    <m/>
    <n v="9"/>
    <m/>
    <m/>
    <e v="#N/A"/>
    <s v="091292"/>
    <x v="335"/>
    <x v="5"/>
    <x v="1"/>
    <x v="0"/>
    <m/>
    <m/>
    <m/>
    <m/>
    <n v="28088"/>
    <m/>
    <m/>
  </r>
  <r>
    <x v="6"/>
    <x v="0"/>
    <s v="No"/>
    <e v="#N/A"/>
    <m/>
    <n v="9"/>
    <m/>
    <m/>
    <e v="#N/A"/>
    <s v="091293"/>
    <x v="336"/>
    <x v="5"/>
    <x v="1"/>
    <x v="0"/>
    <m/>
    <m/>
    <m/>
    <m/>
    <n v="1800"/>
    <m/>
    <m/>
  </r>
  <r>
    <x v="6"/>
    <x v="0"/>
    <s v="OK"/>
    <e v="#N/A"/>
    <m/>
    <n v="9"/>
    <m/>
    <m/>
    <e v="#N/A"/>
    <s v="091294"/>
    <x v="337"/>
    <x v="5"/>
    <x v="1"/>
    <x v="0"/>
    <m/>
    <m/>
    <m/>
    <m/>
    <n v="0"/>
    <m/>
    <m/>
  </r>
  <r>
    <x v="6"/>
    <x v="0"/>
    <s v="No"/>
    <e v="#N/A"/>
    <m/>
    <n v="9"/>
    <m/>
    <m/>
    <s v="Yes"/>
    <s v="091340"/>
    <x v="13"/>
    <x v="6"/>
    <x v="1"/>
    <x v="0"/>
    <m/>
    <m/>
    <m/>
    <m/>
    <n v="0"/>
    <m/>
    <m/>
  </r>
  <r>
    <x v="6"/>
    <x v="0"/>
    <s v="OK"/>
    <e v="#N/A"/>
    <m/>
    <n v="9"/>
    <m/>
    <m/>
    <e v="#N/A"/>
    <s v="091390"/>
    <x v="14"/>
    <x v="6"/>
    <x v="1"/>
    <x v="0"/>
    <m/>
    <m/>
    <m/>
    <m/>
    <n v="3605"/>
    <m/>
    <m/>
  </r>
  <r>
    <x v="6"/>
    <x v="0"/>
    <s v="No"/>
    <e v="#N/A"/>
    <m/>
    <n v="9"/>
    <m/>
    <m/>
    <e v="#N/A"/>
    <s v="091460"/>
    <x v="15"/>
    <x v="7"/>
    <x v="1"/>
    <x v="0"/>
    <m/>
    <m/>
    <m/>
    <m/>
    <n v="1000"/>
    <m/>
    <m/>
  </r>
  <r>
    <x v="6"/>
    <x v="0"/>
    <s v="No"/>
    <e v="#N/A"/>
    <m/>
    <n v="9"/>
    <m/>
    <m/>
    <e v="#N/A"/>
    <s v="091940"/>
    <x v="16"/>
    <x v="7"/>
    <x v="1"/>
    <x v="0"/>
    <m/>
    <m/>
    <m/>
    <m/>
    <n v="0"/>
    <m/>
    <m/>
  </r>
  <r>
    <x v="6"/>
    <x v="0"/>
    <s v="OK"/>
    <e v="#N/A"/>
    <m/>
    <n v="9"/>
    <m/>
    <m/>
    <e v="#N/A"/>
    <s v="091580"/>
    <x v="17"/>
    <x v="7"/>
    <x v="1"/>
    <x v="0"/>
    <m/>
    <m/>
    <m/>
    <m/>
    <n v="500"/>
    <m/>
    <m/>
  </r>
  <r>
    <x v="6"/>
    <x v="0"/>
    <s v="No"/>
    <e v="#N/A"/>
    <m/>
    <n v="9"/>
    <m/>
    <m/>
    <e v="#N/A"/>
    <s v="091950"/>
    <x v="18"/>
    <x v="8"/>
    <x v="1"/>
    <x v="0"/>
    <m/>
    <m/>
    <m/>
    <m/>
    <n v="506.92"/>
    <m/>
    <m/>
  </r>
  <r>
    <x v="6"/>
    <x v="0"/>
    <s v="OK"/>
    <e v="#N/A"/>
    <m/>
    <n v="9"/>
    <m/>
    <m/>
    <s v="Yes"/>
    <s v="091551"/>
    <x v="19"/>
    <x v="8"/>
    <x v="1"/>
    <x v="0"/>
    <m/>
    <m/>
    <m/>
    <m/>
    <n v="7526"/>
    <m/>
    <m/>
  </r>
  <r>
    <x v="6"/>
    <x v="0"/>
    <s v="OK"/>
    <e v="#N/A"/>
    <m/>
    <n v="9"/>
    <m/>
    <m/>
    <e v="#N/A"/>
    <s v="092900"/>
    <x v="20"/>
    <x v="8"/>
    <x v="1"/>
    <x v="0"/>
    <m/>
    <m/>
    <m/>
    <m/>
    <n v="1267"/>
    <m/>
    <m/>
  </r>
  <r>
    <x v="6"/>
    <x v="0"/>
    <s v="OK"/>
    <e v="#N/A"/>
    <m/>
    <n v="9"/>
    <m/>
    <m/>
    <e v="#N/A"/>
    <s v="091920"/>
    <x v="21"/>
    <x v="9"/>
    <x v="1"/>
    <x v="0"/>
    <m/>
    <m/>
    <m/>
    <m/>
    <n v="4424.97"/>
    <m/>
    <m/>
  </r>
  <r>
    <x v="6"/>
    <x v="0"/>
    <s v="OK"/>
    <e v="#N/A"/>
    <m/>
    <n v="9"/>
    <m/>
    <m/>
    <e v="#N/A"/>
    <s v="091990"/>
    <x v="22"/>
    <x v="6"/>
    <x v="1"/>
    <x v="0"/>
    <m/>
    <m/>
    <m/>
    <m/>
    <n v="2211"/>
    <m/>
    <m/>
  </r>
  <r>
    <x v="6"/>
    <x v="0"/>
    <s v="OK"/>
    <e v="#N/A"/>
    <m/>
    <n v="9"/>
    <m/>
    <m/>
    <e v="#N/A"/>
    <s v="092061"/>
    <x v="23"/>
    <x v="10"/>
    <x v="1"/>
    <x v="0"/>
    <m/>
    <m/>
    <m/>
    <m/>
    <n v="439.75"/>
    <m/>
    <m/>
  </r>
  <r>
    <x v="6"/>
    <x v="0"/>
    <s v="OK"/>
    <e v="#N/A"/>
    <m/>
    <n v="9"/>
    <m/>
    <m/>
    <e v="#N/A"/>
    <s v="092250"/>
    <x v="24"/>
    <x v="4"/>
    <x v="1"/>
    <x v="0"/>
    <m/>
    <m/>
    <m/>
    <m/>
    <n v="3488"/>
    <m/>
    <m/>
  </r>
  <r>
    <x v="6"/>
    <x v="0"/>
    <s v="OK"/>
    <e v="#N/A"/>
    <m/>
    <n v="9"/>
    <m/>
    <m/>
    <e v="#N/A"/>
    <s v="092260"/>
    <x v="25"/>
    <x v="5"/>
    <x v="1"/>
    <x v="0"/>
    <m/>
    <m/>
    <m/>
    <m/>
    <n v="1696"/>
    <m/>
    <m/>
  </r>
  <r>
    <x v="6"/>
    <x v="0"/>
    <s v="OK"/>
    <e v="#N/A"/>
    <m/>
    <n v="9"/>
    <m/>
    <m/>
    <e v="#N/A"/>
    <s v="092470"/>
    <x v="26"/>
    <x v="10"/>
    <x v="1"/>
    <x v="0"/>
    <m/>
    <m/>
    <m/>
    <m/>
    <n v="4427"/>
    <m/>
    <m/>
  </r>
  <r>
    <x v="6"/>
    <x v="0"/>
    <s v="OK"/>
    <e v="#N/A"/>
    <m/>
    <n v="9"/>
    <m/>
    <m/>
    <s v="Yes"/>
    <s v="092881"/>
    <x v="27"/>
    <x v="11"/>
    <x v="1"/>
    <x v="0"/>
    <m/>
    <m/>
    <m/>
    <m/>
    <n v="3250"/>
    <m/>
    <m/>
  </r>
  <r>
    <x v="6"/>
    <x v="0"/>
    <s v="OK"/>
    <e v="#N/A"/>
    <m/>
    <n v="9"/>
    <m/>
    <m/>
    <e v="#N/A"/>
    <s v="100660"/>
    <x v="28"/>
    <x v="12"/>
    <x v="2"/>
    <x v="0"/>
    <m/>
    <m/>
    <m/>
    <m/>
    <n v="4054"/>
    <m/>
    <m/>
  </r>
  <r>
    <x v="6"/>
    <x v="0"/>
    <s v="OK"/>
    <s v="LLF"/>
    <m/>
    <n v="9"/>
    <m/>
    <m/>
    <s v="Yes"/>
    <s v="100680"/>
    <x v="29"/>
    <x v="13"/>
    <x v="2"/>
    <x v="0"/>
    <m/>
    <m/>
    <m/>
    <m/>
    <n v="17853"/>
    <m/>
    <m/>
  </r>
  <r>
    <x v="6"/>
    <x v="0"/>
    <s v="OK"/>
    <s v="LLF"/>
    <m/>
    <n v="9"/>
    <m/>
    <m/>
    <s v="Yes"/>
    <s v="100681"/>
    <x v="30"/>
    <x v="14"/>
    <x v="2"/>
    <x v="0"/>
    <m/>
    <m/>
    <m/>
    <m/>
    <n v="11342"/>
    <m/>
    <m/>
  </r>
  <r>
    <x v="6"/>
    <x v="0"/>
    <s v="No"/>
    <e v="#N/A"/>
    <m/>
    <n v="9"/>
    <m/>
    <m/>
    <e v="#N/A"/>
    <s v="100790"/>
    <x v="31"/>
    <x v="15"/>
    <x v="2"/>
    <x v="0"/>
    <m/>
    <m/>
    <m/>
    <m/>
    <n v="5344"/>
    <m/>
    <m/>
  </r>
  <r>
    <x v="6"/>
    <x v="0"/>
    <s v="OK"/>
    <e v="#N/A"/>
    <m/>
    <n v="9"/>
    <m/>
    <m/>
    <e v="#N/A"/>
    <s v="100791"/>
    <x v="32"/>
    <x v="16"/>
    <x v="2"/>
    <x v="0"/>
    <m/>
    <m/>
    <m/>
    <m/>
    <n v="5706.25"/>
    <m/>
    <m/>
  </r>
  <r>
    <x v="6"/>
    <x v="0"/>
    <s v="OK"/>
    <e v="#N/A"/>
    <m/>
    <n v="9"/>
    <m/>
    <m/>
    <e v="#N/A"/>
    <s v="101800"/>
    <x v="33"/>
    <x v="17"/>
    <x v="2"/>
    <x v="0"/>
    <m/>
    <m/>
    <m/>
    <m/>
    <n v="4320"/>
    <m/>
    <m/>
  </r>
  <r>
    <x v="6"/>
    <x v="0"/>
    <s v="OK"/>
    <e v="#N/A"/>
    <m/>
    <n v="9"/>
    <m/>
    <m/>
    <e v="#N/A"/>
    <s v="102100"/>
    <x v="34"/>
    <x v="18"/>
    <x v="2"/>
    <x v="0"/>
    <m/>
    <m/>
    <m/>
    <m/>
    <n v="7105"/>
    <m/>
    <m/>
  </r>
  <r>
    <x v="6"/>
    <x v="0"/>
    <s v="OK"/>
    <e v="#N/A"/>
    <m/>
    <n v="9"/>
    <m/>
    <m/>
    <e v="#N/A"/>
    <s v="100490"/>
    <x v="35"/>
    <x v="19"/>
    <x v="2"/>
    <x v="0"/>
    <m/>
    <m/>
    <m/>
    <m/>
    <n v="4028"/>
    <m/>
    <m/>
  </r>
  <r>
    <x v="6"/>
    <x v="0"/>
    <s v="No"/>
    <e v="#N/A"/>
    <m/>
    <n v="9"/>
    <m/>
    <m/>
    <e v="#N/A"/>
    <s v="102300"/>
    <x v="36"/>
    <x v="12"/>
    <x v="2"/>
    <x v="0"/>
    <m/>
    <m/>
    <m/>
    <m/>
    <n v="1917"/>
    <m/>
    <m/>
  </r>
  <r>
    <x v="6"/>
    <x v="0"/>
    <s v="OK"/>
    <e v="#N/A"/>
    <m/>
    <n v="9"/>
    <m/>
    <m/>
    <e v="#N/A"/>
    <s v="112180"/>
    <x v="37"/>
    <x v="20"/>
    <x v="3"/>
    <x v="0"/>
    <m/>
    <m/>
    <m/>
    <m/>
    <n v="6353"/>
    <m/>
    <m/>
  </r>
  <r>
    <x v="6"/>
    <x v="0"/>
    <s v="OK"/>
    <e v="#N/A"/>
    <m/>
    <n v="9"/>
    <m/>
    <m/>
    <e v="#N/A"/>
    <s v="112211"/>
    <x v="38"/>
    <x v="21"/>
    <x v="3"/>
    <x v="0"/>
    <m/>
    <m/>
    <m/>
    <m/>
    <n v="5861"/>
    <m/>
    <m/>
  </r>
  <r>
    <x v="6"/>
    <x v="0"/>
    <s v="OK"/>
    <e v="#N/A"/>
    <m/>
    <n v="9"/>
    <m/>
    <m/>
    <e v="#N/A"/>
    <s v="112191"/>
    <x v="39"/>
    <x v="22"/>
    <x v="3"/>
    <x v="0"/>
    <m/>
    <m/>
    <m/>
    <m/>
    <n v="5079"/>
    <m/>
    <m/>
  </r>
  <r>
    <x v="6"/>
    <x v="0"/>
    <s v="OK"/>
    <e v="#N/A"/>
    <m/>
    <n v="9"/>
    <m/>
    <m/>
    <e v="#N/A"/>
    <s v="112200"/>
    <x v="40"/>
    <x v="23"/>
    <x v="3"/>
    <x v="0"/>
    <m/>
    <m/>
    <m/>
    <m/>
    <n v="7589"/>
    <m/>
    <m/>
  </r>
  <r>
    <x v="6"/>
    <x v="0"/>
    <s v="OK"/>
    <e v="#N/A"/>
    <m/>
    <n v="9"/>
    <m/>
    <m/>
    <s v="Yes"/>
    <s v="112210"/>
    <x v="41"/>
    <x v="24"/>
    <x v="3"/>
    <x v="0"/>
    <m/>
    <m/>
    <m/>
    <m/>
    <n v="10000"/>
    <m/>
    <m/>
  </r>
  <r>
    <x v="6"/>
    <x v="0"/>
    <s v="No"/>
    <e v="#N/A"/>
    <m/>
    <n v="9"/>
    <m/>
    <m/>
    <e v="#N/A"/>
    <s v="112220"/>
    <x v="42"/>
    <x v="25"/>
    <x v="3"/>
    <x v="0"/>
    <m/>
    <m/>
    <m/>
    <m/>
    <n v="8383.67"/>
    <m/>
    <m/>
  </r>
  <r>
    <x v="6"/>
    <x v="0"/>
    <s v="OK"/>
    <e v="#N/A"/>
    <m/>
    <n v="9"/>
    <m/>
    <m/>
    <e v="#N/A"/>
    <s v="112230"/>
    <x v="43"/>
    <x v="26"/>
    <x v="3"/>
    <x v="0"/>
    <m/>
    <m/>
    <m/>
    <m/>
    <n v="5569"/>
    <m/>
    <m/>
  </r>
  <r>
    <x v="6"/>
    <x v="0"/>
    <s v="OK"/>
    <e v="#N/A"/>
    <m/>
    <n v="9"/>
    <m/>
    <m/>
    <e v="#N/A"/>
    <s v="112240"/>
    <x v="44"/>
    <x v="27"/>
    <x v="3"/>
    <x v="0"/>
    <m/>
    <m/>
    <m/>
    <m/>
    <n v="7052"/>
    <m/>
    <m/>
  </r>
  <r>
    <x v="6"/>
    <x v="0"/>
    <s v="OK"/>
    <e v="#N/A"/>
    <m/>
    <n v="9"/>
    <m/>
    <m/>
    <e v="#N/A"/>
    <s v="110040"/>
    <x v="45"/>
    <x v="28"/>
    <x v="3"/>
    <x v="0"/>
    <m/>
    <m/>
    <m/>
    <m/>
    <n v="2583"/>
    <m/>
    <m/>
  </r>
  <r>
    <x v="6"/>
    <x v="0"/>
    <s v="OK"/>
    <e v="#N/A"/>
    <m/>
    <n v="9"/>
    <m/>
    <m/>
    <e v="#N/A"/>
    <s v="110531"/>
    <x v="46"/>
    <x v="29"/>
    <x v="3"/>
    <x v="0"/>
    <m/>
    <m/>
    <m/>
    <m/>
    <n v="4773.42"/>
    <m/>
    <m/>
  </r>
  <r>
    <x v="6"/>
    <x v="0"/>
    <s v="OK"/>
    <e v="#N/A"/>
    <m/>
    <n v="9"/>
    <m/>
    <m/>
    <e v="#N/A"/>
    <s v="110750"/>
    <x v="47"/>
    <x v="30"/>
    <x v="3"/>
    <x v="0"/>
    <m/>
    <m/>
    <m/>
    <m/>
    <n v="5800"/>
    <m/>
    <m/>
  </r>
  <r>
    <x v="6"/>
    <x v="0"/>
    <s v="No"/>
    <e v="#N/A"/>
    <m/>
    <n v="9"/>
    <m/>
    <m/>
    <e v="#N/A"/>
    <s v="110740"/>
    <x v="48"/>
    <x v="31"/>
    <x v="3"/>
    <x v="0"/>
    <m/>
    <m/>
    <m/>
    <m/>
    <n v="2000"/>
    <m/>
    <m/>
  </r>
  <r>
    <x v="6"/>
    <x v="0"/>
    <s v="OK"/>
    <e v="#N/A"/>
    <m/>
    <n v="9"/>
    <m/>
    <m/>
    <e v="#N/A"/>
    <s v="110980"/>
    <x v="49"/>
    <x v="32"/>
    <x v="3"/>
    <x v="0"/>
    <m/>
    <m/>
    <m/>
    <m/>
    <n v="5045"/>
    <m/>
    <m/>
  </r>
  <r>
    <x v="6"/>
    <x v="0"/>
    <s v="OK"/>
    <e v="#N/A"/>
    <m/>
    <n v="9"/>
    <m/>
    <m/>
    <e v="#N/A"/>
    <s v="112060"/>
    <x v="50"/>
    <x v="28"/>
    <x v="3"/>
    <x v="0"/>
    <m/>
    <m/>
    <m/>
    <m/>
    <n v="9649"/>
    <m/>
    <m/>
  </r>
  <r>
    <x v="6"/>
    <x v="0"/>
    <s v="No"/>
    <e v="#N/A"/>
    <m/>
    <n v="9"/>
    <m/>
    <m/>
    <e v="#N/A"/>
    <s v="112340"/>
    <x v="51"/>
    <x v="28"/>
    <x v="3"/>
    <x v="0"/>
    <m/>
    <m/>
    <m/>
    <m/>
    <n v="0"/>
    <m/>
    <m/>
  </r>
  <r>
    <x v="6"/>
    <x v="0"/>
    <s v="OK"/>
    <e v="#N/A"/>
    <m/>
    <n v="9"/>
    <m/>
    <m/>
    <e v="#N/A"/>
    <s v="130010"/>
    <x v="52"/>
    <x v="33"/>
    <x v="4"/>
    <x v="0"/>
    <m/>
    <m/>
    <m/>
    <m/>
    <n v="7951"/>
    <m/>
    <m/>
  </r>
  <r>
    <x v="6"/>
    <x v="0"/>
    <s v="OK"/>
    <e v="#N/A"/>
    <m/>
    <n v="9"/>
    <m/>
    <m/>
    <e v="#N/A"/>
    <s v="131500"/>
    <x v="53"/>
    <x v="34"/>
    <x v="4"/>
    <x v="0"/>
    <m/>
    <m/>
    <m/>
    <m/>
    <n v="3351"/>
    <m/>
    <m/>
  </r>
  <r>
    <x v="6"/>
    <x v="0"/>
    <s v="No"/>
    <e v="#N/A"/>
    <m/>
    <n v="9"/>
    <m/>
    <m/>
    <e v="#N/A"/>
    <s v="131520"/>
    <x v="54"/>
    <x v="35"/>
    <x v="4"/>
    <x v="0"/>
    <m/>
    <m/>
    <m/>
    <m/>
    <n v="1500"/>
    <m/>
    <m/>
  </r>
  <r>
    <x v="6"/>
    <x v="0"/>
    <s v="OK"/>
    <e v="#N/A"/>
    <m/>
    <n v="9"/>
    <m/>
    <m/>
    <e v="#N/A"/>
    <s v="131951"/>
    <x v="55"/>
    <x v="36"/>
    <x v="4"/>
    <x v="0"/>
    <m/>
    <m/>
    <m/>
    <m/>
    <n v="0"/>
    <m/>
    <m/>
  </r>
  <r>
    <x v="6"/>
    <x v="0"/>
    <s v="OK"/>
    <e v="#N/A"/>
    <m/>
    <n v="9"/>
    <m/>
    <m/>
    <e v="#N/A"/>
    <s v="131960"/>
    <x v="56"/>
    <x v="37"/>
    <x v="4"/>
    <x v="0"/>
    <m/>
    <m/>
    <m/>
    <m/>
    <n v="3863"/>
    <m/>
    <m/>
  </r>
  <r>
    <x v="6"/>
    <x v="0"/>
    <s v="No"/>
    <e v="#N/A"/>
    <m/>
    <n v="9"/>
    <m/>
    <m/>
    <s v="Yes"/>
    <s v="132730"/>
    <x v="57"/>
    <x v="38"/>
    <x v="4"/>
    <x v="0"/>
    <m/>
    <m/>
    <m/>
    <m/>
    <n v="0"/>
    <m/>
    <m/>
  </r>
  <r>
    <x v="6"/>
    <x v="0"/>
    <s v="OK"/>
    <e v="#N/A"/>
    <m/>
    <n v="9"/>
    <m/>
    <m/>
    <e v="#N/A"/>
    <s v="132740"/>
    <x v="58"/>
    <x v="39"/>
    <x v="4"/>
    <x v="0"/>
    <m/>
    <m/>
    <m/>
    <m/>
    <n v="2615"/>
    <m/>
    <m/>
  </r>
  <r>
    <x v="6"/>
    <x v="0"/>
    <s v="No"/>
    <e v="#N/A"/>
    <m/>
    <n v="9"/>
    <m/>
    <m/>
    <s v="Yes"/>
    <s v="132760"/>
    <x v="59"/>
    <x v="40"/>
    <x v="4"/>
    <x v="0"/>
    <m/>
    <m/>
    <m/>
    <m/>
    <n v="2910"/>
    <m/>
    <m/>
  </r>
  <r>
    <x v="6"/>
    <x v="0"/>
    <s v="OK"/>
    <e v="#N/A"/>
    <m/>
    <n v="9"/>
    <m/>
    <m/>
    <e v="#N/A"/>
    <s v="132761"/>
    <x v="60"/>
    <x v="41"/>
    <x v="4"/>
    <x v="0"/>
    <m/>
    <m/>
    <m/>
    <m/>
    <n v="9620"/>
    <m/>
    <m/>
  </r>
  <r>
    <x v="6"/>
    <x v="0"/>
    <s v="OK"/>
    <e v="#N/A"/>
    <m/>
    <n v="9"/>
    <m/>
    <m/>
    <e v="#N/A"/>
    <s v="132770"/>
    <x v="61"/>
    <x v="42"/>
    <x v="4"/>
    <x v="0"/>
    <m/>
    <m/>
    <m/>
    <m/>
    <n v="7215.65"/>
    <m/>
    <m/>
  </r>
  <r>
    <x v="6"/>
    <x v="0"/>
    <s v="OK"/>
    <e v="#N/A"/>
    <m/>
    <n v="9"/>
    <m/>
    <m/>
    <e v="#N/A"/>
    <s v="132780"/>
    <x v="62"/>
    <x v="43"/>
    <x v="4"/>
    <x v="0"/>
    <m/>
    <m/>
    <m/>
    <m/>
    <n v="4395"/>
    <m/>
    <m/>
  </r>
  <r>
    <x v="6"/>
    <x v="0"/>
    <s v="No"/>
    <e v="#N/A"/>
    <m/>
    <n v="9"/>
    <m/>
    <m/>
    <s v="Yes"/>
    <s v="132781"/>
    <x v="63"/>
    <x v="44"/>
    <x v="4"/>
    <x v="0"/>
    <m/>
    <m/>
    <m/>
    <m/>
    <n v="4002"/>
    <m/>
    <m/>
  </r>
  <r>
    <x v="6"/>
    <x v="0"/>
    <s v="OK"/>
    <e v="#N/A"/>
    <m/>
    <n v="9"/>
    <m/>
    <m/>
    <e v="#N/A"/>
    <s v="130570"/>
    <x v="64"/>
    <x v="45"/>
    <x v="4"/>
    <x v="0"/>
    <m/>
    <m/>
    <m/>
    <m/>
    <n v="22593"/>
    <m/>
    <m/>
  </r>
  <r>
    <x v="6"/>
    <x v="0"/>
    <s v="No"/>
    <e v="#N/A"/>
    <m/>
    <n v="9"/>
    <m/>
    <m/>
    <e v="#N/A"/>
    <s v="130580"/>
    <x v="65"/>
    <x v="46"/>
    <x v="4"/>
    <x v="0"/>
    <m/>
    <m/>
    <m/>
    <m/>
    <n v="2500"/>
    <m/>
    <m/>
  </r>
  <r>
    <x v="6"/>
    <x v="0"/>
    <s v="No"/>
    <e v="#N/A"/>
    <m/>
    <n v="9"/>
    <m/>
    <m/>
    <e v="#N/A"/>
    <s v="140150"/>
    <x v="66"/>
    <x v="47"/>
    <x v="5"/>
    <x v="0"/>
    <m/>
    <m/>
    <m/>
    <m/>
    <n v="140"/>
    <m/>
    <m/>
  </r>
  <r>
    <x v="6"/>
    <x v="0"/>
    <s v="OK"/>
    <e v="#N/A"/>
    <m/>
    <n v="9"/>
    <m/>
    <m/>
    <e v="#N/A"/>
    <s v="141440"/>
    <x v="67"/>
    <x v="47"/>
    <x v="5"/>
    <x v="0"/>
    <m/>
    <m/>
    <m/>
    <m/>
    <n v="3236"/>
    <m/>
    <m/>
  </r>
  <r>
    <x v="6"/>
    <x v="0"/>
    <s v="No"/>
    <e v="#N/A"/>
    <m/>
    <n v="9"/>
    <m/>
    <m/>
    <e v="#N/A"/>
    <s v="140960"/>
    <x v="68"/>
    <x v="48"/>
    <x v="5"/>
    <x v="0"/>
    <m/>
    <m/>
    <m/>
    <m/>
    <n v="5717"/>
    <m/>
    <m/>
  </r>
  <r>
    <x v="6"/>
    <x v="0"/>
    <s v="OK"/>
    <e v="#N/A"/>
    <m/>
    <n v="9"/>
    <m/>
    <m/>
    <e v="#N/A"/>
    <s v="141100"/>
    <x v="69"/>
    <x v="49"/>
    <x v="5"/>
    <x v="0"/>
    <m/>
    <m/>
    <m/>
    <m/>
    <n v="7943"/>
    <m/>
    <m/>
  </r>
  <r>
    <x v="6"/>
    <x v="0"/>
    <s v="OK"/>
    <e v="#N/A"/>
    <m/>
    <n v="9"/>
    <m/>
    <m/>
    <e v="#N/A"/>
    <s v="141110"/>
    <x v="70"/>
    <x v="50"/>
    <x v="5"/>
    <x v="0"/>
    <m/>
    <m/>
    <m/>
    <m/>
    <n v="24220"/>
    <m/>
    <m/>
  </r>
  <r>
    <x v="6"/>
    <x v="0"/>
    <s v="OK"/>
    <e v="#N/A"/>
    <m/>
    <n v="9"/>
    <m/>
    <m/>
    <e v="#N/A"/>
    <s v="141760"/>
    <x v="71"/>
    <x v="48"/>
    <x v="5"/>
    <x v="0"/>
    <m/>
    <m/>
    <m/>
    <m/>
    <n v="5662.24"/>
    <m/>
    <m/>
  </r>
  <r>
    <x v="6"/>
    <x v="0"/>
    <s v="OK"/>
    <e v="#N/A"/>
    <m/>
    <n v="9"/>
    <m/>
    <m/>
    <e v="#N/A"/>
    <s v="142080"/>
    <x v="72"/>
    <x v="51"/>
    <x v="5"/>
    <x v="0"/>
    <m/>
    <m/>
    <m/>
    <m/>
    <n v="10606.68"/>
    <m/>
    <m/>
  </r>
  <r>
    <x v="6"/>
    <x v="0"/>
    <s v="OK"/>
    <e v="#N/A"/>
    <m/>
    <n v="9"/>
    <m/>
    <m/>
    <e v="#N/A"/>
    <s v="142280"/>
    <x v="73"/>
    <x v="52"/>
    <x v="5"/>
    <x v="0"/>
    <m/>
    <m/>
    <m/>
    <m/>
    <n v="3597"/>
    <m/>
    <m/>
  </r>
  <r>
    <x v="6"/>
    <x v="0"/>
    <s v="OK"/>
    <e v="#N/A"/>
    <m/>
    <n v="9"/>
    <m/>
    <m/>
    <e v="#N/A"/>
    <s v="142860"/>
    <x v="74"/>
    <x v="53"/>
    <x v="5"/>
    <x v="0"/>
    <m/>
    <m/>
    <m/>
    <m/>
    <n v="8363"/>
    <m/>
    <m/>
  </r>
  <r>
    <x v="6"/>
    <x v="0"/>
    <s v="OK"/>
    <e v="#N/A"/>
    <m/>
    <n v="9"/>
    <m/>
    <m/>
    <e v="#N/A"/>
    <s v="231171"/>
    <x v="75"/>
    <x v="54"/>
    <x v="6"/>
    <x v="0"/>
    <m/>
    <m/>
    <m/>
    <m/>
    <n v="4281"/>
    <m/>
    <m/>
  </r>
  <r>
    <x v="6"/>
    <x v="0"/>
    <s v="No"/>
    <e v="#N/A"/>
    <m/>
    <n v="9"/>
    <m/>
    <m/>
    <e v="#N/A"/>
    <s v="231172"/>
    <x v="76"/>
    <x v="54"/>
    <x v="6"/>
    <x v="0"/>
    <m/>
    <m/>
    <m/>
    <m/>
    <n v="1840"/>
    <m/>
    <m/>
  </r>
  <r>
    <x v="6"/>
    <x v="0"/>
    <s v="OK"/>
    <e v="#N/A"/>
    <m/>
    <n v="9"/>
    <m/>
    <m/>
    <e v="#N/A"/>
    <s v="231173"/>
    <x v="77"/>
    <x v="54"/>
    <x v="6"/>
    <x v="0"/>
    <m/>
    <m/>
    <m/>
    <m/>
    <n v="4678"/>
    <m/>
    <m/>
  </r>
  <r>
    <x v="6"/>
    <x v="0"/>
    <s v="No"/>
    <e v="#N/A"/>
    <m/>
    <n v="9"/>
    <m/>
    <m/>
    <e v="#N/A"/>
    <s v="231174"/>
    <x v="78"/>
    <x v="54"/>
    <x v="6"/>
    <x v="0"/>
    <m/>
    <m/>
    <m/>
    <m/>
    <n v="800"/>
    <m/>
    <m/>
  </r>
  <r>
    <x v="6"/>
    <x v="0"/>
    <s v="No"/>
    <e v="#N/A"/>
    <m/>
    <n v="9"/>
    <m/>
    <m/>
    <e v="#N/A"/>
    <s v="230500"/>
    <x v="79"/>
    <x v="55"/>
    <x v="6"/>
    <x v="0"/>
    <m/>
    <m/>
    <m/>
    <m/>
    <n v="0"/>
    <m/>
    <m/>
  </r>
  <r>
    <x v="6"/>
    <x v="0"/>
    <s v="OK"/>
    <e v="#N/A"/>
    <m/>
    <n v="9"/>
    <m/>
    <m/>
    <e v="#N/A"/>
    <s v="230501"/>
    <x v="80"/>
    <x v="55"/>
    <x v="6"/>
    <x v="0"/>
    <m/>
    <m/>
    <m/>
    <m/>
    <n v="376"/>
    <m/>
    <m/>
  </r>
  <r>
    <x v="6"/>
    <x v="0"/>
    <s v="OK"/>
    <e v="#N/A"/>
    <m/>
    <n v="9"/>
    <m/>
    <m/>
    <e v="#N/A"/>
    <s v="230641"/>
    <x v="81"/>
    <x v="56"/>
    <x v="6"/>
    <x v="0"/>
    <m/>
    <m/>
    <m/>
    <m/>
    <n v="7000"/>
    <m/>
    <m/>
  </r>
  <r>
    <x v="6"/>
    <x v="0"/>
    <s v="No"/>
    <e v="#N/A"/>
    <m/>
    <n v="9"/>
    <m/>
    <m/>
    <e v="#N/A"/>
    <s v="230642"/>
    <x v="82"/>
    <x v="56"/>
    <x v="6"/>
    <x v="0"/>
    <m/>
    <m/>
    <m/>
    <m/>
    <n v="0"/>
    <m/>
    <m/>
  </r>
  <r>
    <x v="6"/>
    <x v="0"/>
    <s v="OK"/>
    <e v="#N/A"/>
    <m/>
    <n v="9"/>
    <m/>
    <m/>
    <e v="#N/A"/>
    <s v="230643"/>
    <x v="83"/>
    <x v="56"/>
    <x v="6"/>
    <x v="0"/>
    <m/>
    <m/>
    <m/>
    <m/>
    <n v="5500"/>
    <m/>
    <m/>
  </r>
  <r>
    <x v="6"/>
    <x v="0"/>
    <s v="OK"/>
    <e v="#N/A"/>
    <m/>
    <n v="9"/>
    <m/>
    <m/>
    <e v="#N/A"/>
    <s v="231450"/>
    <x v="84"/>
    <x v="56"/>
    <x v="6"/>
    <x v="0"/>
    <m/>
    <m/>
    <m/>
    <m/>
    <n v="14934"/>
    <m/>
    <m/>
  </r>
  <r>
    <x v="6"/>
    <x v="0"/>
    <s v="OK"/>
    <e v="#N/A"/>
    <m/>
    <n v="9"/>
    <m/>
    <m/>
    <e v="#N/A"/>
    <s v="020672"/>
    <x v="85"/>
    <x v="57"/>
    <x v="7"/>
    <x v="1"/>
    <m/>
    <m/>
    <m/>
    <m/>
    <n v="10000"/>
    <m/>
    <m/>
  </r>
  <r>
    <x v="6"/>
    <x v="0"/>
    <s v="No"/>
    <e v="#N/A"/>
    <m/>
    <n v="9"/>
    <m/>
    <m/>
    <e v="#N/A"/>
    <s v="020850"/>
    <x v="86"/>
    <x v="58"/>
    <x v="7"/>
    <x v="1"/>
    <m/>
    <m/>
    <m/>
    <m/>
    <n v="3000"/>
    <m/>
    <m/>
  </r>
  <r>
    <x v="6"/>
    <x v="0"/>
    <s v="OK"/>
    <e v="#N/A"/>
    <m/>
    <n v="9"/>
    <m/>
    <m/>
    <e v="#N/A"/>
    <s v="021640"/>
    <x v="87"/>
    <x v="59"/>
    <x v="7"/>
    <x v="1"/>
    <m/>
    <m/>
    <m/>
    <m/>
    <n v="7444.5"/>
    <m/>
    <m/>
  </r>
  <r>
    <x v="6"/>
    <x v="0"/>
    <s v="No"/>
    <e v="#N/A"/>
    <m/>
    <n v="9"/>
    <m/>
    <m/>
    <e v="#N/A"/>
    <s v="021750"/>
    <x v="88"/>
    <x v="60"/>
    <x v="7"/>
    <x v="1"/>
    <m/>
    <m/>
    <m/>
    <m/>
    <n v="1000"/>
    <m/>
    <m/>
  </r>
  <r>
    <x v="6"/>
    <x v="0"/>
    <s v="OK"/>
    <e v="#N/A"/>
    <m/>
    <n v="9"/>
    <m/>
    <m/>
    <e v="#N/A"/>
    <s v="021860"/>
    <x v="89"/>
    <x v="61"/>
    <x v="7"/>
    <x v="1"/>
    <m/>
    <m/>
    <m/>
    <m/>
    <n v="6003.17"/>
    <m/>
    <m/>
  </r>
  <r>
    <x v="6"/>
    <x v="0"/>
    <s v="OK"/>
    <e v="#N/A"/>
    <m/>
    <n v="9"/>
    <m/>
    <m/>
    <e v="#N/A"/>
    <s v="020201"/>
    <x v="90"/>
    <x v="62"/>
    <x v="7"/>
    <x v="1"/>
    <m/>
    <m/>
    <m/>
    <m/>
    <n v="5000"/>
    <m/>
    <m/>
  </r>
  <r>
    <x v="6"/>
    <x v="0"/>
    <s v="OK"/>
    <e v="#N/A"/>
    <m/>
    <n v="9"/>
    <m/>
    <m/>
    <e v="#N/A"/>
    <s v="022110"/>
    <x v="91"/>
    <x v="63"/>
    <x v="7"/>
    <x v="1"/>
    <m/>
    <m/>
    <m/>
    <m/>
    <n v="0"/>
    <m/>
    <m/>
  </r>
  <r>
    <x v="6"/>
    <x v="0"/>
    <s v="OK"/>
    <e v="#N/A"/>
    <m/>
    <n v="9"/>
    <m/>
    <m/>
    <e v="#N/A"/>
    <s v="022363"/>
    <x v="92"/>
    <x v="63"/>
    <x v="7"/>
    <x v="1"/>
    <m/>
    <m/>
    <m/>
    <m/>
    <n v="656"/>
    <m/>
    <m/>
  </r>
  <r>
    <x v="6"/>
    <x v="0"/>
    <s v="OK"/>
    <e v="#N/A"/>
    <m/>
    <n v="9"/>
    <m/>
    <m/>
    <e v="#N/A"/>
    <s v="022362"/>
    <x v="93"/>
    <x v="64"/>
    <x v="7"/>
    <x v="1"/>
    <m/>
    <m/>
    <m/>
    <m/>
    <n v="5698"/>
    <m/>
    <m/>
  </r>
  <r>
    <x v="6"/>
    <x v="0"/>
    <s v="No"/>
    <e v="#N/A"/>
    <m/>
    <n v="9"/>
    <m/>
    <m/>
    <e v="#N/A"/>
    <s v="022600"/>
    <x v="94"/>
    <x v="65"/>
    <x v="7"/>
    <x v="1"/>
    <m/>
    <m/>
    <m/>
    <m/>
    <n v="3000"/>
    <m/>
    <m/>
  </r>
  <r>
    <x v="6"/>
    <x v="0"/>
    <s v="No"/>
    <e v="#N/A"/>
    <m/>
    <n v="9"/>
    <m/>
    <m/>
    <e v="#N/A"/>
    <s v="020470"/>
    <x v="95"/>
    <x v="66"/>
    <x v="7"/>
    <x v="1"/>
    <m/>
    <m/>
    <m/>
    <m/>
    <n v="5000"/>
    <m/>
    <m/>
  </r>
  <r>
    <x v="6"/>
    <x v="0"/>
    <s v="No"/>
    <e v="#N/A"/>
    <m/>
    <n v="9"/>
    <m/>
    <m/>
    <e v="#N/A"/>
    <s v="040020"/>
    <x v="96"/>
    <x v="67"/>
    <x v="8"/>
    <x v="1"/>
    <m/>
    <m/>
    <m/>
    <m/>
    <n v="0"/>
    <m/>
    <m/>
  </r>
  <r>
    <x v="6"/>
    <x v="0"/>
    <s v="No"/>
    <e v="#N/A"/>
    <m/>
    <n v="9"/>
    <m/>
    <m/>
    <e v="#N/A"/>
    <s v="041630"/>
    <x v="97"/>
    <x v="67"/>
    <x v="8"/>
    <x v="1"/>
    <m/>
    <m/>
    <m/>
    <m/>
    <n v="0"/>
    <m/>
    <m/>
  </r>
  <r>
    <x v="6"/>
    <x v="0"/>
    <s v="No"/>
    <e v="#N/A"/>
    <m/>
    <n v="9"/>
    <m/>
    <m/>
    <e v="#N/A"/>
    <s v="042550"/>
    <x v="98"/>
    <x v="68"/>
    <x v="8"/>
    <x v="1"/>
    <m/>
    <m/>
    <m/>
    <m/>
    <n v="1500"/>
    <m/>
    <m/>
  </r>
  <r>
    <x v="6"/>
    <x v="0"/>
    <s v="OK"/>
    <e v="#N/A"/>
    <m/>
    <n v="9"/>
    <m/>
    <m/>
    <e v="#N/A"/>
    <s v="040430"/>
    <x v="99"/>
    <x v="69"/>
    <x v="8"/>
    <x v="1"/>
    <m/>
    <m/>
    <m/>
    <m/>
    <n v="8999"/>
    <m/>
    <m/>
  </r>
  <r>
    <x v="6"/>
    <x v="0"/>
    <s v="No"/>
    <e v="#N/A"/>
    <m/>
    <n v="9"/>
    <m/>
    <m/>
    <e v="#N/A"/>
    <s v="040520"/>
    <x v="100"/>
    <x v="70"/>
    <x v="8"/>
    <x v="1"/>
    <m/>
    <m/>
    <m/>
    <m/>
    <n v="0"/>
    <m/>
    <m/>
  </r>
  <r>
    <x v="6"/>
    <x v="0"/>
    <s v="No"/>
    <e v="#N/A"/>
    <m/>
    <n v="9"/>
    <m/>
    <m/>
    <e v="#N/A"/>
    <s v="040990"/>
    <x v="101"/>
    <x v="70"/>
    <x v="8"/>
    <x v="1"/>
    <m/>
    <m/>
    <m/>
    <m/>
    <n v="0"/>
    <m/>
    <m/>
  </r>
  <r>
    <x v="6"/>
    <x v="0"/>
    <s v="No"/>
    <e v="#N/A"/>
    <m/>
    <n v="9"/>
    <m/>
    <m/>
    <e v="#N/A"/>
    <s v="042451"/>
    <x v="102"/>
    <x v="70"/>
    <x v="8"/>
    <x v="1"/>
    <m/>
    <m/>
    <m/>
    <m/>
    <n v="0"/>
    <m/>
    <m/>
  </r>
  <r>
    <x v="6"/>
    <x v="0"/>
    <s v="No"/>
    <e v="#N/A"/>
    <m/>
    <n v="9"/>
    <m/>
    <m/>
    <e v="#N/A"/>
    <s v="041000"/>
    <x v="103"/>
    <x v="71"/>
    <x v="8"/>
    <x v="1"/>
    <m/>
    <m/>
    <m/>
    <m/>
    <n v="0"/>
    <m/>
    <m/>
  </r>
  <r>
    <x v="6"/>
    <x v="0"/>
    <s v="OK"/>
    <e v="#N/A"/>
    <m/>
    <n v="9"/>
    <m/>
    <m/>
    <e v="#N/A"/>
    <s v="041250"/>
    <x v="104"/>
    <x v="71"/>
    <x v="8"/>
    <x v="1"/>
    <m/>
    <m/>
    <m/>
    <m/>
    <n v="3137"/>
    <m/>
    <m/>
  </r>
  <r>
    <x v="6"/>
    <x v="0"/>
    <s v="No"/>
    <e v="#N/A"/>
    <m/>
    <n v="9"/>
    <m/>
    <m/>
    <e v="#N/A"/>
    <s v="041300"/>
    <x v="105"/>
    <x v="72"/>
    <x v="8"/>
    <x v="1"/>
    <m/>
    <m/>
    <m/>
    <m/>
    <n v="0"/>
    <m/>
    <m/>
  </r>
  <r>
    <x v="6"/>
    <x v="0"/>
    <s v="No"/>
    <e v="#N/A"/>
    <m/>
    <n v="9"/>
    <m/>
    <m/>
    <e v="#N/A"/>
    <s v="041850"/>
    <x v="106"/>
    <x v="67"/>
    <x v="8"/>
    <x v="1"/>
    <m/>
    <m/>
    <m/>
    <m/>
    <n v="2000"/>
    <m/>
    <m/>
  </r>
  <r>
    <x v="6"/>
    <x v="0"/>
    <s v="OK"/>
    <e v="#N/A"/>
    <m/>
    <n v="9"/>
    <m/>
    <m/>
    <e v="#N/A"/>
    <s v="042310"/>
    <x v="107"/>
    <x v="73"/>
    <x v="8"/>
    <x v="1"/>
    <m/>
    <m/>
    <m/>
    <m/>
    <n v="12000"/>
    <m/>
    <m/>
  </r>
  <r>
    <x v="6"/>
    <x v="0"/>
    <s v="OK"/>
    <e v="#N/A"/>
    <m/>
    <n v="9"/>
    <m/>
    <m/>
    <e v="#N/A"/>
    <s v="042400"/>
    <x v="108"/>
    <x v="74"/>
    <x v="8"/>
    <x v="1"/>
    <m/>
    <m/>
    <m/>
    <m/>
    <n v="5012"/>
    <m/>
    <m/>
  </r>
  <r>
    <x v="6"/>
    <x v="0"/>
    <s v="OK"/>
    <e v="#N/A"/>
    <m/>
    <n v="9"/>
    <m/>
    <m/>
    <e v="#N/A"/>
    <s v="041650"/>
    <x v="109"/>
    <x v="74"/>
    <x v="8"/>
    <x v="1"/>
    <m/>
    <m/>
    <m/>
    <m/>
    <n v="5286"/>
    <m/>
    <m/>
  </r>
  <r>
    <x v="6"/>
    <x v="0"/>
    <s v="OK"/>
    <e v="#N/A"/>
    <m/>
    <n v="9"/>
    <m/>
    <m/>
    <e v="#N/A"/>
    <s v="042170"/>
    <x v="110"/>
    <x v="74"/>
    <x v="8"/>
    <x v="1"/>
    <m/>
    <m/>
    <m/>
    <m/>
    <n v="615"/>
    <m/>
    <m/>
  </r>
  <r>
    <x v="6"/>
    <x v="0"/>
    <s v="OK"/>
    <s v="LLF"/>
    <m/>
    <n v="9"/>
    <m/>
    <m/>
    <e v="#N/A"/>
    <s v="042552"/>
    <x v="111"/>
    <x v="75"/>
    <x v="8"/>
    <x v="1"/>
    <m/>
    <m/>
    <m/>
    <m/>
    <n v="7781.83"/>
    <m/>
    <m/>
  </r>
  <r>
    <x v="6"/>
    <x v="0"/>
    <s v="OK"/>
    <e v="#N/A"/>
    <m/>
    <n v="9"/>
    <m/>
    <m/>
    <e v="#N/A"/>
    <s v="050160"/>
    <x v="112"/>
    <x v="76"/>
    <x v="9"/>
    <x v="1"/>
    <m/>
    <m/>
    <m/>
    <m/>
    <n v="4000"/>
    <m/>
    <m/>
  </r>
  <r>
    <x v="6"/>
    <x v="0"/>
    <s v="No"/>
    <e v="#N/A"/>
    <m/>
    <n v="9"/>
    <m/>
    <m/>
    <e v="#N/A"/>
    <s v="050581"/>
    <x v="113"/>
    <x v="76"/>
    <x v="9"/>
    <x v="1"/>
    <m/>
    <m/>
    <m/>
    <m/>
    <n v="1196"/>
    <m/>
    <m/>
  </r>
  <r>
    <x v="6"/>
    <x v="0"/>
    <s v="OK"/>
    <e v="#N/A"/>
    <m/>
    <n v="9"/>
    <m/>
    <m/>
    <e v="#N/A"/>
    <s v="052840"/>
    <x v="114"/>
    <x v="77"/>
    <x v="9"/>
    <x v="1"/>
    <m/>
    <m/>
    <m/>
    <m/>
    <n v="2064"/>
    <m/>
    <m/>
  </r>
  <r>
    <x v="6"/>
    <x v="0"/>
    <s v="OK"/>
    <e v="#N/A"/>
    <m/>
    <n v="9"/>
    <m/>
    <m/>
    <e v="#N/A"/>
    <s v="050060"/>
    <x v="115"/>
    <x v="78"/>
    <x v="9"/>
    <x v="1"/>
    <m/>
    <m/>
    <m/>
    <m/>
    <n v="928"/>
    <m/>
    <m/>
  </r>
  <r>
    <x v="6"/>
    <x v="0"/>
    <s v="No"/>
    <e v="#N/A"/>
    <m/>
    <n v="9"/>
    <m/>
    <m/>
    <e v="#N/A"/>
    <s v="050530"/>
    <x v="116"/>
    <x v="78"/>
    <x v="9"/>
    <x v="1"/>
    <m/>
    <m/>
    <m/>
    <m/>
    <n v="765"/>
    <m/>
    <m/>
  </r>
  <r>
    <x v="6"/>
    <x v="0"/>
    <s v="OK"/>
    <e v="#N/A"/>
    <m/>
    <n v="9"/>
    <m/>
    <m/>
    <e v="#N/A"/>
    <s v="051070"/>
    <x v="117"/>
    <x v="78"/>
    <x v="9"/>
    <x v="1"/>
    <m/>
    <m/>
    <m/>
    <m/>
    <n v="2654"/>
    <m/>
    <m/>
  </r>
  <r>
    <x v="6"/>
    <x v="0"/>
    <s v="OK"/>
    <e v="#N/A"/>
    <m/>
    <n v="9"/>
    <m/>
    <m/>
    <e v="#N/A"/>
    <s v="051781"/>
    <x v="118"/>
    <x v="78"/>
    <x v="9"/>
    <x v="1"/>
    <m/>
    <m/>
    <m/>
    <m/>
    <n v="722.25"/>
    <m/>
    <m/>
  </r>
  <r>
    <x v="6"/>
    <x v="0"/>
    <s v="OK"/>
    <e v="#N/A"/>
    <m/>
    <n v="9"/>
    <m/>
    <m/>
    <e v="#N/A"/>
    <s v="050080"/>
    <x v="119"/>
    <x v="79"/>
    <x v="9"/>
    <x v="1"/>
    <m/>
    <m/>
    <m/>
    <m/>
    <n v="1338"/>
    <m/>
    <m/>
  </r>
  <r>
    <x v="6"/>
    <x v="0"/>
    <s v="No"/>
    <e v="#N/A"/>
    <m/>
    <n v="9"/>
    <m/>
    <m/>
    <e v="#N/A"/>
    <s v="050770"/>
    <x v="120"/>
    <x v="79"/>
    <x v="9"/>
    <x v="1"/>
    <m/>
    <m/>
    <m/>
    <m/>
    <n v="900"/>
    <m/>
    <m/>
  </r>
  <r>
    <x v="6"/>
    <x v="0"/>
    <s v="No"/>
    <e v="#N/A"/>
    <m/>
    <n v="9"/>
    <m/>
    <m/>
    <e v="#N/A"/>
    <s v="052551"/>
    <x v="121"/>
    <x v="79"/>
    <x v="9"/>
    <x v="1"/>
    <m/>
    <m/>
    <m/>
    <m/>
    <n v="0"/>
    <m/>
    <m/>
  </r>
  <r>
    <x v="6"/>
    <x v="0"/>
    <s v="OK"/>
    <e v="#N/A"/>
    <m/>
    <n v="9"/>
    <m/>
    <m/>
    <e v="#N/A"/>
    <s v="050110"/>
    <x v="122"/>
    <x v="80"/>
    <x v="9"/>
    <x v="1"/>
    <m/>
    <m/>
    <m/>
    <m/>
    <n v="5837"/>
    <m/>
    <m/>
  </r>
  <r>
    <x v="6"/>
    <x v="0"/>
    <s v="No"/>
    <e v="#N/A"/>
    <m/>
    <n v="9"/>
    <m/>
    <m/>
    <e v="#N/A"/>
    <s v="050120"/>
    <x v="123"/>
    <x v="81"/>
    <x v="9"/>
    <x v="1"/>
    <m/>
    <m/>
    <m/>
    <m/>
    <n v="600"/>
    <m/>
    <m/>
  </r>
  <r>
    <x v="6"/>
    <x v="0"/>
    <s v="OK"/>
    <e v="#N/A"/>
    <m/>
    <n v="9"/>
    <m/>
    <m/>
    <e v="#N/A"/>
    <s v="051501"/>
    <x v="124"/>
    <x v="81"/>
    <x v="9"/>
    <x v="1"/>
    <m/>
    <m/>
    <m/>
    <m/>
    <n v="4809"/>
    <m/>
    <m/>
  </r>
  <r>
    <x v="6"/>
    <x v="0"/>
    <s v="OK"/>
    <e v="#N/A"/>
    <m/>
    <n v="9"/>
    <m/>
    <m/>
    <e v="#N/A"/>
    <s v="052830"/>
    <x v="125"/>
    <x v="81"/>
    <x v="9"/>
    <x v="1"/>
    <m/>
    <m/>
    <m/>
    <m/>
    <n v="0"/>
    <m/>
    <m/>
  </r>
  <r>
    <x v="6"/>
    <x v="0"/>
    <s v="OK"/>
    <e v="#N/A"/>
    <m/>
    <n v="9"/>
    <m/>
    <m/>
    <e v="#N/A"/>
    <s v="050171"/>
    <x v="126"/>
    <x v="82"/>
    <x v="9"/>
    <x v="1"/>
    <m/>
    <m/>
    <m/>
    <m/>
    <n v="1431"/>
    <m/>
    <m/>
  </r>
  <r>
    <x v="6"/>
    <x v="0"/>
    <s v="OK"/>
    <e v="#N/A"/>
    <m/>
    <n v="9"/>
    <m/>
    <m/>
    <e v="#N/A"/>
    <s v="051885"/>
    <x v="127"/>
    <x v="82"/>
    <x v="9"/>
    <x v="1"/>
    <m/>
    <m/>
    <m/>
    <m/>
    <n v="1345.58"/>
    <m/>
    <m/>
  </r>
  <r>
    <x v="6"/>
    <x v="0"/>
    <s v="OK"/>
    <e v="#N/A"/>
    <m/>
    <n v="9"/>
    <m/>
    <m/>
    <e v="#N/A"/>
    <s v="050180"/>
    <x v="128"/>
    <x v="82"/>
    <x v="9"/>
    <x v="1"/>
    <m/>
    <m/>
    <m/>
    <m/>
    <n v="3946"/>
    <m/>
    <m/>
  </r>
  <r>
    <x v="6"/>
    <x v="0"/>
    <s v="OK"/>
    <e v="#N/A"/>
    <m/>
    <n v="9"/>
    <m/>
    <m/>
    <e v="#N/A"/>
    <s v="050360"/>
    <x v="129"/>
    <x v="79"/>
    <x v="9"/>
    <x v="1"/>
    <m/>
    <m/>
    <m/>
    <m/>
    <n v="1500"/>
    <m/>
    <m/>
  </r>
  <r>
    <x v="6"/>
    <x v="0"/>
    <s v="OK"/>
    <e v="#N/A"/>
    <m/>
    <n v="9"/>
    <m/>
    <m/>
    <e v="#N/A"/>
    <s v="050711"/>
    <x v="130"/>
    <x v="77"/>
    <x v="9"/>
    <x v="1"/>
    <m/>
    <m/>
    <m/>
    <m/>
    <n v="481"/>
    <m/>
    <m/>
  </r>
  <r>
    <x v="6"/>
    <x v="0"/>
    <s v="OK"/>
    <e v="#N/A"/>
    <m/>
    <n v="9"/>
    <m/>
    <m/>
    <e v="#N/A"/>
    <s v="052151"/>
    <x v="131"/>
    <x v="77"/>
    <x v="9"/>
    <x v="1"/>
    <m/>
    <m/>
    <m/>
    <m/>
    <n v="2169.25"/>
    <m/>
    <m/>
  </r>
  <r>
    <x v="6"/>
    <x v="0"/>
    <s v="OK"/>
    <e v="#N/A"/>
    <m/>
    <n v="9"/>
    <m/>
    <m/>
    <e v="#N/A"/>
    <s v="052270"/>
    <x v="132"/>
    <x v="77"/>
    <x v="9"/>
    <x v="1"/>
    <m/>
    <m/>
    <m/>
    <m/>
    <n v="1087"/>
    <m/>
    <m/>
  </r>
  <r>
    <x v="6"/>
    <x v="0"/>
    <s v="OK"/>
    <e v="#N/A"/>
    <m/>
    <n v="9"/>
    <m/>
    <m/>
    <e v="#N/A"/>
    <s v="052670"/>
    <x v="133"/>
    <x v="77"/>
    <x v="9"/>
    <x v="1"/>
    <m/>
    <m/>
    <m/>
    <m/>
    <n v="501"/>
    <m/>
    <m/>
  </r>
  <r>
    <x v="6"/>
    <x v="0"/>
    <s v="OK"/>
    <e v="#N/A"/>
    <m/>
    <n v="9"/>
    <m/>
    <m/>
    <e v="#N/A"/>
    <s v="051270"/>
    <x v="134"/>
    <x v="80"/>
    <x v="9"/>
    <x v="1"/>
    <m/>
    <m/>
    <m/>
    <m/>
    <n v="522.16999999999996"/>
    <m/>
    <m/>
  </r>
  <r>
    <x v="6"/>
    <x v="0"/>
    <s v="OK"/>
    <e v="#N/A"/>
    <m/>
    <n v="9"/>
    <m/>
    <m/>
    <e v="#N/A"/>
    <s v="051880"/>
    <x v="135"/>
    <x v="80"/>
    <x v="9"/>
    <x v="1"/>
    <m/>
    <m/>
    <m/>
    <m/>
    <n v="188"/>
    <m/>
    <m/>
  </r>
  <r>
    <x v="6"/>
    <x v="0"/>
    <s v="OK"/>
    <e v="#N/A"/>
    <m/>
    <n v="9"/>
    <m/>
    <m/>
    <e v="#N/A"/>
    <s v="051400"/>
    <x v="136"/>
    <x v="83"/>
    <x v="9"/>
    <x v="1"/>
    <m/>
    <m/>
    <m/>
    <m/>
    <n v="0"/>
    <m/>
    <m/>
  </r>
  <r>
    <x v="6"/>
    <x v="0"/>
    <s v="OK"/>
    <e v="#N/A"/>
    <m/>
    <n v="9"/>
    <m/>
    <m/>
    <e v="#N/A"/>
    <s v="052540"/>
    <x v="137"/>
    <x v="83"/>
    <x v="9"/>
    <x v="1"/>
    <m/>
    <m/>
    <m/>
    <m/>
    <n v="697"/>
    <m/>
    <m/>
  </r>
  <r>
    <x v="6"/>
    <x v="0"/>
    <s v="No"/>
    <e v="#N/A"/>
    <m/>
    <n v="9"/>
    <m/>
    <m/>
    <s v="Yes"/>
    <s v="052150"/>
    <x v="138"/>
    <x v="84"/>
    <x v="9"/>
    <x v="1"/>
    <m/>
    <m/>
    <m/>
    <m/>
    <n v="6014.25"/>
    <m/>
    <m/>
  </r>
  <r>
    <x v="6"/>
    <x v="0"/>
    <s v="No"/>
    <e v="#N/A"/>
    <m/>
    <n v="9"/>
    <m/>
    <m/>
    <e v="#N/A"/>
    <s v="052660"/>
    <x v="139"/>
    <x v="79"/>
    <x v="9"/>
    <x v="1"/>
    <m/>
    <m/>
    <m/>
    <m/>
    <n v="0"/>
    <m/>
    <m/>
  </r>
  <r>
    <x v="6"/>
    <x v="0"/>
    <s v="OK"/>
    <e v="#N/A"/>
    <m/>
    <n v="9"/>
    <m/>
    <m/>
    <e v="#N/A"/>
    <s v="060550"/>
    <x v="140"/>
    <x v="85"/>
    <x v="10"/>
    <x v="1"/>
    <m/>
    <m/>
    <m/>
    <m/>
    <n v="8821"/>
    <m/>
    <m/>
  </r>
  <r>
    <x v="6"/>
    <x v="0"/>
    <s v="No"/>
    <e v="#N/A"/>
    <m/>
    <n v="9"/>
    <m/>
    <m/>
    <e v="#N/A"/>
    <s v="060650"/>
    <x v="141"/>
    <x v="86"/>
    <x v="10"/>
    <x v="1"/>
    <m/>
    <m/>
    <m/>
    <m/>
    <n v="3236.5"/>
    <m/>
    <m/>
  </r>
  <r>
    <x v="6"/>
    <x v="0"/>
    <s v="No"/>
    <e v="#N/A"/>
    <m/>
    <n v="9"/>
    <m/>
    <m/>
    <e v="#N/A"/>
    <s v="062620"/>
    <x v="142"/>
    <x v="86"/>
    <x v="10"/>
    <x v="1"/>
    <m/>
    <m/>
    <m/>
    <m/>
    <n v="1500"/>
    <m/>
    <m/>
  </r>
  <r>
    <x v="6"/>
    <x v="0"/>
    <s v="No"/>
    <e v="#N/A"/>
    <m/>
    <n v="9"/>
    <m/>
    <m/>
    <e v="#N/A"/>
    <s v="061010"/>
    <x v="143"/>
    <x v="86"/>
    <x v="10"/>
    <x v="1"/>
    <m/>
    <m/>
    <m/>
    <m/>
    <n v="400"/>
    <m/>
    <m/>
  </r>
  <r>
    <x v="6"/>
    <x v="0"/>
    <s v="OK"/>
    <e v="#N/A"/>
    <m/>
    <n v="9"/>
    <m/>
    <m/>
    <e v="#N/A"/>
    <s v="061320"/>
    <x v="144"/>
    <x v="87"/>
    <x v="10"/>
    <x v="1"/>
    <m/>
    <m/>
    <m/>
    <m/>
    <n v="5316"/>
    <m/>
    <m/>
  </r>
  <r>
    <x v="6"/>
    <x v="0"/>
    <s v="OK"/>
    <s v="LLF"/>
    <m/>
    <n v="9"/>
    <m/>
    <m/>
    <e v="#N/A"/>
    <s v="061900"/>
    <x v="145"/>
    <x v="88"/>
    <x v="10"/>
    <x v="1"/>
    <m/>
    <m/>
    <m/>
    <m/>
    <n v="0"/>
    <m/>
    <m/>
  </r>
  <r>
    <x v="6"/>
    <x v="0"/>
    <s v="OK"/>
    <e v="#N/A"/>
    <m/>
    <n v="9"/>
    <m/>
    <m/>
    <e v="#N/A"/>
    <s v="062160"/>
    <x v="146"/>
    <x v="89"/>
    <x v="10"/>
    <x v="1"/>
    <m/>
    <m/>
    <m/>
    <m/>
    <n v="4826"/>
    <m/>
    <m/>
  </r>
  <r>
    <x v="6"/>
    <x v="0"/>
    <s v="OK"/>
    <e v="#N/A"/>
    <m/>
    <n v="9"/>
    <m/>
    <m/>
    <e v="#N/A"/>
    <s v="062680"/>
    <x v="147"/>
    <x v="86"/>
    <x v="10"/>
    <x v="1"/>
    <m/>
    <m/>
    <m/>
    <m/>
    <n v="4113.4799999999996"/>
    <m/>
    <m/>
  </r>
  <r>
    <x v="6"/>
    <x v="0"/>
    <s v="OK"/>
    <e v="#N/A"/>
    <m/>
    <n v="9"/>
    <m/>
    <m/>
    <e v="#N/A"/>
    <s v="070151"/>
    <x v="148"/>
    <x v="90"/>
    <x v="11"/>
    <x v="1"/>
    <m/>
    <m/>
    <m/>
    <m/>
    <n v="726"/>
    <m/>
    <m/>
  </r>
  <r>
    <x v="6"/>
    <x v="0"/>
    <s v="OK"/>
    <e v="#N/A"/>
    <m/>
    <n v="9"/>
    <m/>
    <m/>
    <e v="#N/A"/>
    <s v="072800"/>
    <x v="149"/>
    <x v="90"/>
    <x v="11"/>
    <x v="1"/>
    <m/>
    <m/>
    <m/>
    <m/>
    <n v="8794"/>
    <m/>
    <m/>
  </r>
  <r>
    <x v="6"/>
    <x v="0"/>
    <s v="OK"/>
    <e v="#N/A"/>
    <m/>
    <n v="9"/>
    <m/>
    <m/>
    <e v="#N/A"/>
    <s v="072801"/>
    <x v="150"/>
    <x v="90"/>
    <x v="11"/>
    <x v="1"/>
    <m/>
    <m/>
    <m/>
    <m/>
    <n v="1499"/>
    <m/>
    <m/>
  </r>
  <r>
    <x v="6"/>
    <x v="0"/>
    <s v="OK"/>
    <e v="#N/A"/>
    <m/>
    <n v="9"/>
    <m/>
    <m/>
    <e v="#N/A"/>
    <s v="070720"/>
    <x v="151"/>
    <x v="90"/>
    <x v="11"/>
    <x v="1"/>
    <m/>
    <m/>
    <m/>
    <m/>
    <n v="3020"/>
    <m/>
    <m/>
  </r>
  <r>
    <x v="6"/>
    <x v="0"/>
    <s v="OK"/>
    <e v="#N/A"/>
    <m/>
    <n v="9"/>
    <m/>
    <m/>
    <e v="#N/A"/>
    <s v="070820"/>
    <x v="152"/>
    <x v="91"/>
    <x v="11"/>
    <x v="1"/>
    <m/>
    <m/>
    <m/>
    <m/>
    <n v="4021.25"/>
    <m/>
    <m/>
  </r>
  <r>
    <x v="6"/>
    <x v="0"/>
    <s v="OK"/>
    <e v="#N/A"/>
    <m/>
    <n v="9"/>
    <m/>
    <m/>
    <e v="#N/A"/>
    <s v="071131"/>
    <x v="153"/>
    <x v="92"/>
    <x v="11"/>
    <x v="1"/>
    <m/>
    <m/>
    <m/>
    <m/>
    <n v="4950"/>
    <m/>
    <m/>
  </r>
  <r>
    <x v="6"/>
    <x v="0"/>
    <s v="OK"/>
    <e v="#N/A"/>
    <m/>
    <n v="9"/>
    <m/>
    <m/>
    <s v="Yes"/>
    <s v="071132"/>
    <x v="154"/>
    <x v="92"/>
    <x v="11"/>
    <x v="1"/>
    <m/>
    <m/>
    <m/>
    <m/>
    <n v="750"/>
    <m/>
    <m/>
  </r>
  <r>
    <x v="6"/>
    <x v="0"/>
    <s v="No"/>
    <e v="#N/A"/>
    <m/>
    <n v="9"/>
    <m/>
    <m/>
    <e v="#N/A"/>
    <s v="071133"/>
    <x v="155"/>
    <x v="92"/>
    <x v="11"/>
    <x v="1"/>
    <m/>
    <m/>
    <m/>
    <m/>
    <n v="7000"/>
    <m/>
    <m/>
  </r>
  <r>
    <x v="6"/>
    <x v="0"/>
    <s v="No"/>
    <e v="#N/A"/>
    <m/>
    <n v="9"/>
    <m/>
    <m/>
    <e v="#N/A"/>
    <s v="071140"/>
    <x v="156"/>
    <x v="93"/>
    <x v="11"/>
    <x v="1"/>
    <m/>
    <m/>
    <m/>
    <m/>
    <n v="4486.09"/>
    <m/>
    <m/>
  </r>
  <r>
    <x v="6"/>
    <x v="0"/>
    <s v="OK"/>
    <e v="#N/A"/>
    <m/>
    <n v="9"/>
    <m/>
    <m/>
    <e v="#N/A"/>
    <s v="071540"/>
    <x v="157"/>
    <x v="92"/>
    <x v="11"/>
    <x v="1"/>
    <m/>
    <m/>
    <m/>
    <m/>
    <n v="2812"/>
    <m/>
    <m/>
  </r>
  <r>
    <x v="6"/>
    <x v="0"/>
    <s v="OK"/>
    <e v="#N/A"/>
    <m/>
    <n v="9"/>
    <m/>
    <m/>
    <s v="Yes"/>
    <s v="071890"/>
    <x v="158"/>
    <x v="92"/>
    <x v="11"/>
    <x v="1"/>
    <m/>
    <m/>
    <m/>
    <m/>
    <n v="6024.33"/>
    <m/>
    <m/>
  </r>
  <r>
    <x v="6"/>
    <x v="0"/>
    <s v="OK"/>
    <e v="#N/A"/>
    <m/>
    <n v="9"/>
    <m/>
    <m/>
    <e v="#N/A"/>
    <s v="070821"/>
    <x v="159"/>
    <x v="94"/>
    <x v="11"/>
    <x v="1"/>
    <m/>
    <m/>
    <m/>
    <m/>
    <n v="4225"/>
    <m/>
    <m/>
  </r>
  <r>
    <x v="6"/>
    <x v="0"/>
    <s v="OK"/>
    <e v="#N/A"/>
    <m/>
    <n v="9"/>
    <m/>
    <m/>
    <e v="#N/A"/>
    <s v="072530"/>
    <x v="160"/>
    <x v="90"/>
    <x v="11"/>
    <x v="1"/>
    <m/>
    <m/>
    <m/>
    <m/>
    <n v="3342"/>
    <m/>
    <m/>
  </r>
  <r>
    <x v="6"/>
    <x v="0"/>
    <s v="OK"/>
    <e v="#N/A"/>
    <m/>
    <n v="9"/>
    <m/>
    <m/>
    <e v="#N/A"/>
    <s v="070800"/>
    <x v="161"/>
    <x v="90"/>
    <x v="11"/>
    <x v="1"/>
    <m/>
    <m/>
    <m/>
    <m/>
    <n v="3258"/>
    <m/>
    <m/>
  </r>
  <r>
    <x v="6"/>
    <x v="0"/>
    <s v="OK"/>
    <e v="#N/A"/>
    <m/>
    <n v="9"/>
    <m/>
    <m/>
    <e v="#N/A"/>
    <s v="072810"/>
    <x v="162"/>
    <x v="95"/>
    <x v="11"/>
    <x v="1"/>
    <m/>
    <m/>
    <m/>
    <m/>
    <n v="8777"/>
    <m/>
    <m/>
  </r>
  <r>
    <x v="6"/>
    <x v="0"/>
    <s v="No"/>
    <e v="#N/A"/>
    <m/>
    <n v="9"/>
    <m/>
    <m/>
    <e v="#N/A"/>
    <s v="080210"/>
    <x v="163"/>
    <x v="96"/>
    <x v="12"/>
    <x v="1"/>
    <m/>
    <m/>
    <m/>
    <m/>
    <n v="0"/>
    <m/>
    <m/>
  </r>
  <r>
    <x v="6"/>
    <x v="0"/>
    <s v="OK"/>
    <e v="#N/A"/>
    <m/>
    <n v="9"/>
    <m/>
    <m/>
    <e v="#N/A"/>
    <s v="081610"/>
    <x v="164"/>
    <x v="96"/>
    <x v="12"/>
    <x v="1"/>
    <m/>
    <m/>
    <m/>
    <m/>
    <n v="0"/>
    <m/>
    <m/>
  </r>
  <r>
    <x v="6"/>
    <x v="0"/>
    <s v="OK"/>
    <e v="#N/A"/>
    <m/>
    <n v="9"/>
    <m/>
    <m/>
    <e v="#N/A"/>
    <s v="080920"/>
    <x v="165"/>
    <x v="96"/>
    <x v="12"/>
    <x v="1"/>
    <m/>
    <m/>
    <m/>
    <m/>
    <n v="2115"/>
    <m/>
    <m/>
  </r>
  <r>
    <x v="6"/>
    <x v="0"/>
    <s v="No"/>
    <e v="#N/A"/>
    <m/>
    <n v="9"/>
    <m/>
    <m/>
    <e v="#N/A"/>
    <s v="082010"/>
    <x v="166"/>
    <x v="96"/>
    <x v="12"/>
    <x v="1"/>
    <m/>
    <m/>
    <m/>
    <m/>
    <n v="500"/>
    <m/>
    <m/>
  </r>
  <r>
    <x v="6"/>
    <x v="0"/>
    <s v="OK"/>
    <e v="#N/A"/>
    <m/>
    <n v="9"/>
    <m/>
    <m/>
    <e v="#N/A"/>
    <s v="080350"/>
    <x v="167"/>
    <x v="97"/>
    <x v="12"/>
    <x v="1"/>
    <m/>
    <m/>
    <m/>
    <m/>
    <n v="5837.25"/>
    <m/>
    <m/>
  </r>
  <r>
    <x v="6"/>
    <x v="0"/>
    <s v="OK"/>
    <e v="#N/A"/>
    <m/>
    <n v="9"/>
    <m/>
    <m/>
    <e v="#N/A"/>
    <s v="080140"/>
    <x v="168"/>
    <x v="98"/>
    <x v="12"/>
    <x v="1"/>
    <m/>
    <m/>
    <m/>
    <m/>
    <n v="1264"/>
    <m/>
    <m/>
  </r>
  <r>
    <x v="6"/>
    <x v="0"/>
    <s v="OK"/>
    <e v="#N/A"/>
    <m/>
    <n v="9"/>
    <m/>
    <m/>
    <e v="#N/A"/>
    <s v="080510"/>
    <x v="169"/>
    <x v="98"/>
    <x v="12"/>
    <x v="1"/>
    <m/>
    <m/>
    <m/>
    <m/>
    <n v="736"/>
    <m/>
    <m/>
  </r>
  <r>
    <x v="6"/>
    <x v="0"/>
    <s v="OK"/>
    <e v="#N/A"/>
    <m/>
    <n v="9"/>
    <m/>
    <m/>
    <e v="#N/A"/>
    <s v="082421"/>
    <x v="170"/>
    <x v="98"/>
    <x v="12"/>
    <x v="1"/>
    <m/>
    <m/>
    <m/>
    <m/>
    <n v="763"/>
    <m/>
    <m/>
  </r>
  <r>
    <x v="6"/>
    <x v="0"/>
    <s v="OK"/>
    <e v="#N/A"/>
    <m/>
    <n v="9"/>
    <m/>
    <m/>
    <e v="#N/A"/>
    <s v="082720"/>
    <x v="171"/>
    <x v="98"/>
    <x v="12"/>
    <x v="1"/>
    <m/>
    <m/>
    <m/>
    <m/>
    <n v="657"/>
    <m/>
    <m/>
  </r>
  <r>
    <x v="6"/>
    <x v="0"/>
    <s v="OK"/>
    <e v="#N/A"/>
    <m/>
    <n v="9"/>
    <m/>
    <m/>
    <e v="#N/A"/>
    <s v="082790"/>
    <x v="172"/>
    <x v="98"/>
    <x v="12"/>
    <x v="1"/>
    <m/>
    <m/>
    <m/>
    <m/>
    <n v="-652"/>
    <m/>
    <m/>
  </r>
  <r>
    <x v="6"/>
    <x v="0"/>
    <s v="No"/>
    <e v="#N/A"/>
    <m/>
    <n v="9"/>
    <m/>
    <m/>
    <e v="#N/A"/>
    <s v="081040"/>
    <x v="173"/>
    <x v="99"/>
    <x v="12"/>
    <x v="1"/>
    <m/>
    <m/>
    <m/>
    <m/>
    <n v="2358"/>
    <m/>
    <m/>
  </r>
  <r>
    <x v="6"/>
    <x v="0"/>
    <s v="No"/>
    <e v="#N/A"/>
    <m/>
    <n v="9"/>
    <m/>
    <m/>
    <e v="#N/A"/>
    <s v="082420"/>
    <x v="174"/>
    <x v="99"/>
    <x v="12"/>
    <x v="1"/>
    <m/>
    <m/>
    <m/>
    <m/>
    <n v="20204"/>
    <m/>
    <m/>
  </r>
  <r>
    <x v="6"/>
    <x v="0"/>
    <s v="OK"/>
    <e v="#N/A"/>
    <m/>
    <n v="9"/>
    <m/>
    <m/>
    <e v="#N/A"/>
    <s v="081200"/>
    <x v="175"/>
    <x v="97"/>
    <x v="12"/>
    <x v="1"/>
    <m/>
    <m/>
    <m/>
    <m/>
    <n v="5000"/>
    <m/>
    <m/>
  </r>
  <r>
    <x v="6"/>
    <x v="0"/>
    <s v="OK"/>
    <e v="#N/A"/>
    <m/>
    <n v="9"/>
    <m/>
    <m/>
    <e v="#N/A"/>
    <s v="081210"/>
    <x v="176"/>
    <x v="97"/>
    <x v="12"/>
    <x v="1"/>
    <m/>
    <m/>
    <m/>
    <m/>
    <n v="6417"/>
    <m/>
    <m/>
  </r>
  <r>
    <x v="6"/>
    <x v="0"/>
    <s v="OK"/>
    <e v="#N/A"/>
    <m/>
    <n v="9"/>
    <m/>
    <m/>
    <e v="#N/A"/>
    <s v="081220"/>
    <x v="177"/>
    <x v="97"/>
    <x v="12"/>
    <x v="1"/>
    <m/>
    <m/>
    <m/>
    <m/>
    <n v="2313"/>
    <m/>
    <m/>
  </r>
  <r>
    <x v="6"/>
    <x v="0"/>
    <s v="No"/>
    <e v="#N/A"/>
    <m/>
    <n v="9"/>
    <m/>
    <m/>
    <e v="#N/A"/>
    <s v="081240"/>
    <x v="178"/>
    <x v="100"/>
    <x v="12"/>
    <x v="1"/>
    <m/>
    <m/>
    <m/>
    <m/>
    <n v="0"/>
    <m/>
    <m/>
  </r>
  <r>
    <x v="6"/>
    <x v="0"/>
    <s v="No"/>
    <e v="#N/A"/>
    <m/>
    <n v="9"/>
    <m/>
    <m/>
    <e v="#N/A"/>
    <s v="082560"/>
    <x v="179"/>
    <x v="101"/>
    <x v="12"/>
    <x v="1"/>
    <m/>
    <m/>
    <m/>
    <m/>
    <n v="0"/>
    <m/>
    <m/>
  </r>
  <r>
    <x v="6"/>
    <x v="0"/>
    <s v="OK"/>
    <e v="#N/A"/>
    <m/>
    <n v="9"/>
    <m/>
    <m/>
    <e v="#N/A"/>
    <s v="081370"/>
    <x v="180"/>
    <x v="102"/>
    <x v="12"/>
    <x v="1"/>
    <m/>
    <m/>
    <m/>
    <m/>
    <n v="1573"/>
    <m/>
    <m/>
  </r>
  <r>
    <x v="6"/>
    <x v="0"/>
    <s v="OK"/>
    <e v="#N/A"/>
    <m/>
    <n v="9"/>
    <m/>
    <m/>
    <e v="#N/A"/>
    <s v="082710"/>
    <x v="181"/>
    <x v="102"/>
    <x v="12"/>
    <x v="1"/>
    <m/>
    <m/>
    <m/>
    <m/>
    <n v="1278"/>
    <m/>
    <m/>
  </r>
  <r>
    <x v="6"/>
    <x v="0"/>
    <s v="OK"/>
    <e v="#N/A"/>
    <m/>
    <n v="9"/>
    <m/>
    <m/>
    <e v="#N/A"/>
    <s v="082870"/>
    <x v="182"/>
    <x v="102"/>
    <x v="12"/>
    <x v="1"/>
    <m/>
    <m/>
    <m/>
    <m/>
    <n v="1489"/>
    <m/>
    <m/>
  </r>
  <r>
    <x v="6"/>
    <x v="0"/>
    <s v="No"/>
    <e v="#N/A"/>
    <m/>
    <n v="9"/>
    <m/>
    <m/>
    <e v="#N/A"/>
    <s v="081590"/>
    <x v="183"/>
    <x v="97"/>
    <x v="12"/>
    <x v="1"/>
    <m/>
    <m/>
    <m/>
    <m/>
    <n v="1335.75"/>
    <m/>
    <m/>
  </r>
  <r>
    <x v="6"/>
    <x v="0"/>
    <s v="No"/>
    <e v="#N/A"/>
    <m/>
    <n v="9"/>
    <m/>
    <m/>
    <s v="Yes"/>
    <s v="082690"/>
    <x v="184"/>
    <x v="103"/>
    <x v="12"/>
    <x v="1"/>
    <m/>
    <m/>
    <m/>
    <m/>
    <n v="9393.33"/>
    <m/>
    <m/>
  </r>
  <r>
    <x v="6"/>
    <x v="0"/>
    <s v="OK"/>
    <e v="#N/A"/>
    <m/>
    <n v="9"/>
    <m/>
    <m/>
    <e v="#N/A"/>
    <s v="082700"/>
    <x v="185"/>
    <x v="104"/>
    <x v="12"/>
    <x v="1"/>
    <m/>
    <m/>
    <m/>
    <m/>
    <n v="5856"/>
    <m/>
    <m/>
  </r>
  <r>
    <x v="6"/>
    <x v="0"/>
    <s v="No"/>
    <e v="#N/A"/>
    <m/>
    <n v="9"/>
    <m/>
    <m/>
    <e v="#N/A"/>
    <s v="122445"/>
    <x v="186"/>
    <x v="105"/>
    <x v="13"/>
    <x v="1"/>
    <m/>
    <m/>
    <m/>
    <m/>
    <n v="3750"/>
    <m/>
    <m/>
  </r>
  <r>
    <x v="6"/>
    <x v="0"/>
    <s v="No"/>
    <e v="#N/A"/>
    <m/>
    <n v="9"/>
    <m/>
    <m/>
    <e v="#N/A"/>
    <s v="121470"/>
    <x v="188"/>
    <x v="107"/>
    <x v="13"/>
    <x v="1"/>
    <m/>
    <m/>
    <m/>
    <m/>
    <n v="2500"/>
    <m/>
    <m/>
  </r>
  <r>
    <x v="6"/>
    <x v="0"/>
    <s v="No"/>
    <e v="#N/A"/>
    <m/>
    <n v="9"/>
    <m/>
    <m/>
    <e v="#N/A"/>
    <s v="122440"/>
    <x v="187"/>
    <x v="106"/>
    <x v="13"/>
    <x v="1"/>
    <m/>
    <m/>
    <m/>
    <m/>
    <n v="3009.25"/>
    <m/>
    <m/>
  </r>
  <r>
    <x v="6"/>
    <x v="0"/>
    <s v="OK"/>
    <e v="#N/A"/>
    <m/>
    <n v="9"/>
    <m/>
    <m/>
    <e v="#N/A"/>
    <s v="122442"/>
    <x v="189"/>
    <x v="108"/>
    <x v="13"/>
    <x v="1"/>
    <m/>
    <m/>
    <m/>
    <m/>
    <n v="3395.2"/>
    <m/>
    <m/>
  </r>
  <r>
    <x v="6"/>
    <x v="0"/>
    <s v="OK"/>
    <e v="#N/A"/>
    <m/>
    <n v="9"/>
    <m/>
    <m/>
    <e v="#N/A"/>
    <s v="122441"/>
    <x v="190"/>
    <x v="109"/>
    <x v="13"/>
    <x v="1"/>
    <m/>
    <m/>
    <m/>
    <m/>
    <n v="5490"/>
    <m/>
    <m/>
  </r>
  <r>
    <x v="6"/>
    <x v="0"/>
    <s v="No"/>
    <e v="#N/A"/>
    <m/>
    <n v="9"/>
    <m/>
    <m/>
    <e v="#N/A"/>
    <s v="122443"/>
    <x v="191"/>
    <x v="110"/>
    <x v="13"/>
    <x v="1"/>
    <m/>
    <m/>
    <m/>
    <m/>
    <n v="1500"/>
    <m/>
    <m/>
  </r>
  <r>
    <x v="6"/>
    <x v="0"/>
    <s v="OK"/>
    <e v="#N/A"/>
    <m/>
    <n v="9"/>
    <m/>
    <m/>
    <e v="#N/A"/>
    <s v="122444"/>
    <x v="192"/>
    <x v="111"/>
    <x v="13"/>
    <x v="1"/>
    <m/>
    <m/>
    <m/>
    <m/>
    <n v="4220.67"/>
    <m/>
    <m/>
  </r>
  <r>
    <x v="6"/>
    <x v="0"/>
    <s v="No"/>
    <s v="LLF"/>
    <m/>
    <n v="9"/>
    <m/>
    <m/>
    <e v="#N/A"/>
    <s v="122446"/>
    <x v="193"/>
    <x v="112"/>
    <x v="13"/>
    <x v="1"/>
    <m/>
    <m/>
    <m/>
    <m/>
    <n v="5631.41"/>
    <m/>
    <m/>
  </r>
  <r>
    <x v="6"/>
    <x v="0"/>
    <s v="OK"/>
    <e v="#N/A"/>
    <m/>
    <n v="9"/>
    <m/>
    <m/>
    <s v="Yes"/>
    <s v="122447"/>
    <x v="194"/>
    <x v="113"/>
    <x v="13"/>
    <x v="1"/>
    <m/>
    <m/>
    <m/>
    <m/>
    <n v="4762"/>
    <m/>
    <m/>
  </r>
  <r>
    <x v="6"/>
    <x v="0"/>
    <s v="OK"/>
    <e v="#N/A"/>
    <m/>
    <n v="9"/>
    <m/>
    <m/>
    <e v="#N/A"/>
    <s v="150050"/>
    <x v="195"/>
    <x v="114"/>
    <x v="14"/>
    <x v="2"/>
    <m/>
    <m/>
    <m/>
    <m/>
    <n v="4325"/>
    <m/>
    <m/>
  </r>
  <r>
    <x v="6"/>
    <x v="0"/>
    <s v="No"/>
    <e v="#N/A"/>
    <m/>
    <n v="9"/>
    <m/>
    <m/>
    <e v="#N/A"/>
    <s v="151810"/>
    <x v="196"/>
    <x v="114"/>
    <x v="14"/>
    <x v="2"/>
    <m/>
    <m/>
    <m/>
    <m/>
    <n v="0"/>
    <m/>
    <m/>
  </r>
  <r>
    <x v="6"/>
    <x v="0"/>
    <s v="OK"/>
    <e v="#N/A"/>
    <m/>
    <n v="9"/>
    <m/>
    <m/>
    <e v="#N/A"/>
    <s v="152430"/>
    <x v="197"/>
    <x v="114"/>
    <x v="14"/>
    <x v="2"/>
    <m/>
    <m/>
    <m/>
    <m/>
    <n v="0"/>
    <m/>
    <m/>
  </r>
  <r>
    <x v="6"/>
    <x v="0"/>
    <s v="No"/>
    <e v="#N/A"/>
    <m/>
    <n v="9"/>
    <m/>
    <m/>
    <e v="#N/A"/>
    <s v="150130"/>
    <x v="198"/>
    <x v="115"/>
    <x v="14"/>
    <x v="2"/>
    <m/>
    <m/>
    <m/>
    <m/>
    <n v="500"/>
    <m/>
    <m/>
  </r>
  <r>
    <x v="6"/>
    <x v="0"/>
    <s v="No"/>
    <e v="#N/A"/>
    <m/>
    <n v="9"/>
    <m/>
    <m/>
    <e v="#N/A"/>
    <s v="151380"/>
    <x v="199"/>
    <x v="115"/>
    <x v="14"/>
    <x v="2"/>
    <m/>
    <m/>
    <m/>
    <m/>
    <n v="0"/>
    <m/>
    <m/>
  </r>
  <r>
    <x v="6"/>
    <x v="0"/>
    <s v="No"/>
    <e v="#N/A"/>
    <m/>
    <n v="9"/>
    <m/>
    <m/>
    <e v="#N/A"/>
    <s v="152120"/>
    <x v="200"/>
    <x v="115"/>
    <x v="14"/>
    <x v="2"/>
    <m/>
    <m/>
    <m/>
    <m/>
    <n v="0"/>
    <m/>
    <m/>
  </r>
  <r>
    <x v="6"/>
    <x v="0"/>
    <s v="No"/>
    <e v="#N/A"/>
    <m/>
    <n v="9"/>
    <m/>
    <m/>
    <e v="#N/A"/>
    <s v="150200"/>
    <x v="201"/>
    <x v="116"/>
    <x v="14"/>
    <x v="2"/>
    <m/>
    <m/>
    <m/>
    <m/>
    <n v="5000"/>
    <m/>
    <m/>
  </r>
  <r>
    <x v="6"/>
    <x v="0"/>
    <s v="OK"/>
    <e v="#N/A"/>
    <m/>
    <n v="9"/>
    <m/>
    <m/>
    <e v="#N/A"/>
    <s v="151260"/>
    <x v="202"/>
    <x v="116"/>
    <x v="14"/>
    <x v="2"/>
    <m/>
    <m/>
    <m/>
    <m/>
    <n v="0"/>
    <m/>
    <m/>
  </r>
  <r>
    <x v="6"/>
    <x v="0"/>
    <s v="No"/>
    <e v="#N/A"/>
    <m/>
    <n v="9"/>
    <m/>
    <m/>
    <e v="#N/A"/>
    <s v="151230"/>
    <x v="203"/>
    <x v="116"/>
    <x v="14"/>
    <x v="2"/>
    <m/>
    <m/>
    <m/>
    <m/>
    <n v="126"/>
    <m/>
    <m/>
  </r>
  <r>
    <x v="6"/>
    <x v="0"/>
    <s v="No"/>
    <e v="#N/A"/>
    <m/>
    <n v="9"/>
    <m/>
    <m/>
    <e v="#N/A"/>
    <s v="150201"/>
    <x v="204"/>
    <x v="117"/>
    <x v="14"/>
    <x v="2"/>
    <m/>
    <m/>
    <m/>
    <m/>
    <n v="0"/>
    <m/>
    <m/>
  </r>
  <r>
    <x v="6"/>
    <x v="0"/>
    <s v="OK"/>
    <e v="#N/A"/>
    <m/>
    <n v="9"/>
    <m/>
    <m/>
    <e v="#N/A"/>
    <s v="150930"/>
    <x v="205"/>
    <x v="117"/>
    <x v="14"/>
    <x v="2"/>
    <m/>
    <m/>
    <m/>
    <m/>
    <n v="1117"/>
    <m/>
    <m/>
  </r>
  <r>
    <x v="6"/>
    <x v="0"/>
    <s v="No"/>
    <e v="#N/A"/>
    <m/>
    <n v="9"/>
    <m/>
    <m/>
    <e v="#N/A"/>
    <s v="151820"/>
    <x v="206"/>
    <x v="117"/>
    <x v="14"/>
    <x v="2"/>
    <m/>
    <m/>
    <m/>
    <m/>
    <n v="62.5"/>
    <m/>
    <m/>
  </r>
  <r>
    <x v="6"/>
    <x v="0"/>
    <s v="OK"/>
    <e v="#N/A"/>
    <m/>
    <n v="9"/>
    <m/>
    <m/>
    <e v="#N/A"/>
    <s v="152930"/>
    <x v="207"/>
    <x v="117"/>
    <x v="14"/>
    <x v="2"/>
    <m/>
    <m/>
    <m/>
    <m/>
    <n v="3440"/>
    <m/>
    <m/>
  </r>
  <r>
    <x v="6"/>
    <x v="0"/>
    <s v="No"/>
    <e v="#N/A"/>
    <m/>
    <n v="9"/>
    <m/>
    <m/>
    <e v="#N/A"/>
    <s v="151090"/>
    <x v="208"/>
    <x v="118"/>
    <x v="14"/>
    <x v="2"/>
    <m/>
    <m/>
    <m/>
    <m/>
    <n v="1250"/>
    <m/>
    <m/>
  </r>
  <r>
    <x v="6"/>
    <x v="0"/>
    <s v="OK"/>
    <e v="#N/A"/>
    <m/>
    <n v="9"/>
    <m/>
    <m/>
    <e v="#N/A"/>
    <s v="150961"/>
    <x v="209"/>
    <x v="119"/>
    <x v="14"/>
    <x v="2"/>
    <m/>
    <m/>
    <m/>
    <m/>
    <n v="750"/>
    <m/>
    <m/>
  </r>
  <r>
    <x v="6"/>
    <x v="0"/>
    <s v="OK"/>
    <e v="#N/A"/>
    <m/>
    <n v="9"/>
    <m/>
    <m/>
    <e v="#N/A"/>
    <s v="152040"/>
    <x v="210"/>
    <x v="119"/>
    <x v="14"/>
    <x v="2"/>
    <m/>
    <m/>
    <m/>
    <m/>
    <n v="2304"/>
    <m/>
    <m/>
  </r>
  <r>
    <x v="6"/>
    <x v="0"/>
    <s v="OK"/>
    <e v="#N/A"/>
    <m/>
    <n v="9"/>
    <m/>
    <m/>
    <e v="#N/A"/>
    <s v="152360"/>
    <x v="211"/>
    <x v="119"/>
    <x v="14"/>
    <x v="2"/>
    <m/>
    <m/>
    <m/>
    <m/>
    <n v="1600"/>
    <m/>
    <m/>
  </r>
  <r>
    <x v="6"/>
    <x v="0"/>
    <s v="OK"/>
    <e v="#N/A"/>
    <m/>
    <n v="9"/>
    <m/>
    <m/>
    <e v="#N/A"/>
    <s v="150970"/>
    <x v="212"/>
    <x v="120"/>
    <x v="14"/>
    <x v="2"/>
    <m/>
    <m/>
    <m/>
    <m/>
    <n v="5334"/>
    <m/>
    <m/>
  </r>
  <r>
    <x v="6"/>
    <x v="0"/>
    <s v="OK"/>
    <e v="#N/A"/>
    <m/>
    <n v="9"/>
    <m/>
    <m/>
    <e v="#N/A"/>
    <s v="151780"/>
    <x v="213"/>
    <x v="121"/>
    <x v="14"/>
    <x v="2"/>
    <m/>
    <m/>
    <m/>
    <m/>
    <n v="3421"/>
    <m/>
    <m/>
  </r>
  <r>
    <x v="6"/>
    <x v="0"/>
    <s v="No"/>
    <e v="#N/A"/>
    <m/>
    <n v="9"/>
    <m/>
    <m/>
    <e v="#N/A"/>
    <s v="152580"/>
    <x v="214"/>
    <x v="118"/>
    <x v="14"/>
    <x v="2"/>
    <m/>
    <m/>
    <m/>
    <m/>
    <n v="500"/>
    <m/>
    <m/>
  </r>
  <r>
    <x v="6"/>
    <x v="0"/>
    <s v="OK"/>
    <e v="#N/A"/>
    <m/>
    <n v="9"/>
    <m/>
    <m/>
    <e v="#N/A"/>
    <s v="152850"/>
    <x v="215"/>
    <x v="118"/>
    <x v="14"/>
    <x v="2"/>
    <m/>
    <m/>
    <m/>
    <m/>
    <n v="2423"/>
    <m/>
    <m/>
  </r>
  <r>
    <x v="6"/>
    <x v="0"/>
    <s v="No"/>
    <e v="#N/A"/>
    <m/>
    <n v="9"/>
    <m/>
    <m/>
    <e v="#N/A"/>
    <s v="152940"/>
    <x v="216"/>
    <x v="122"/>
    <x v="14"/>
    <x v="2"/>
    <m/>
    <m/>
    <m/>
    <m/>
    <n v="5184.51"/>
    <m/>
    <m/>
  </r>
  <r>
    <x v="6"/>
    <x v="0"/>
    <s v="No"/>
    <e v="#N/A"/>
    <m/>
    <n v="9"/>
    <m/>
    <m/>
    <e v="#N/A"/>
    <s v="150100"/>
    <x v="217"/>
    <x v="123"/>
    <x v="14"/>
    <x v="2"/>
    <m/>
    <m/>
    <m/>
    <m/>
    <n v="0"/>
    <m/>
    <m/>
  </r>
  <r>
    <x v="6"/>
    <x v="0"/>
    <s v="No"/>
    <e v="#N/A"/>
    <m/>
    <n v="9"/>
    <m/>
    <m/>
    <e v="#N/A"/>
    <s v="150610"/>
    <x v="218"/>
    <x v="124"/>
    <x v="14"/>
    <x v="2"/>
    <m/>
    <m/>
    <m/>
    <m/>
    <n v="600"/>
    <m/>
    <m/>
  </r>
  <r>
    <x v="6"/>
    <x v="0"/>
    <s v="No"/>
    <e v="#N/A"/>
    <m/>
    <n v="9"/>
    <m/>
    <m/>
    <e v="#N/A"/>
    <s v="151790"/>
    <x v="219"/>
    <x v="124"/>
    <x v="14"/>
    <x v="2"/>
    <m/>
    <m/>
    <m/>
    <m/>
    <n v="875"/>
    <m/>
    <m/>
  </r>
  <r>
    <x v="6"/>
    <x v="0"/>
    <s v="No"/>
    <e v="#N/A"/>
    <m/>
    <n v="9"/>
    <m/>
    <m/>
    <e v="#N/A"/>
    <s v="152650"/>
    <x v="220"/>
    <x v="125"/>
    <x v="14"/>
    <x v="2"/>
    <m/>
    <m/>
    <m/>
    <m/>
    <n v="200"/>
    <m/>
    <m/>
  </r>
  <r>
    <x v="6"/>
    <x v="0"/>
    <s v="No"/>
    <e v="#N/A"/>
    <m/>
    <n v="9"/>
    <m/>
    <m/>
    <e v="#N/A"/>
    <s v="150700"/>
    <x v="221"/>
    <x v="126"/>
    <x v="14"/>
    <x v="2"/>
    <m/>
    <m/>
    <m/>
    <m/>
    <n v="3028"/>
    <m/>
    <m/>
  </r>
  <r>
    <x v="6"/>
    <x v="0"/>
    <s v="No"/>
    <e v="#N/A"/>
    <m/>
    <n v="9"/>
    <m/>
    <m/>
    <e v="#N/A"/>
    <s v="152370"/>
    <x v="222"/>
    <x v="126"/>
    <x v="14"/>
    <x v="2"/>
    <m/>
    <m/>
    <m/>
    <m/>
    <n v="0"/>
    <m/>
    <m/>
  </r>
  <r>
    <x v="6"/>
    <x v="0"/>
    <s v="No"/>
    <e v="#N/A"/>
    <m/>
    <n v="9"/>
    <m/>
    <m/>
    <e v="#N/A"/>
    <s v="150710"/>
    <x v="223"/>
    <x v="121"/>
    <x v="14"/>
    <x v="2"/>
    <m/>
    <m/>
    <m/>
    <m/>
    <n v="1594"/>
    <m/>
    <m/>
  </r>
  <r>
    <x v="6"/>
    <x v="0"/>
    <s v="OK"/>
    <e v="#N/A"/>
    <m/>
    <n v="9"/>
    <m/>
    <m/>
    <e v="#N/A"/>
    <s v="152350"/>
    <x v="224"/>
    <x v="125"/>
    <x v="14"/>
    <x v="2"/>
    <m/>
    <m/>
    <m/>
    <m/>
    <n v="0"/>
    <m/>
    <m/>
  </r>
  <r>
    <x v="6"/>
    <x v="0"/>
    <s v="No"/>
    <e v="#N/A"/>
    <m/>
    <n v="9"/>
    <m/>
    <m/>
    <e v="#N/A"/>
    <s v="151150"/>
    <x v="225"/>
    <x v="126"/>
    <x v="14"/>
    <x v="2"/>
    <m/>
    <m/>
    <m/>
    <m/>
    <n v="1311"/>
    <m/>
    <m/>
  </r>
  <r>
    <x v="6"/>
    <x v="0"/>
    <s v="No"/>
    <e v="#N/A"/>
    <m/>
    <n v="9"/>
    <m/>
    <m/>
    <e v="#N/A"/>
    <s v="151190"/>
    <x v="226"/>
    <x v="127"/>
    <x v="14"/>
    <x v="2"/>
    <m/>
    <m/>
    <m/>
    <m/>
    <n v="500"/>
    <m/>
    <m/>
  </r>
  <r>
    <x v="6"/>
    <x v="0"/>
    <s v="OK"/>
    <e v="#N/A"/>
    <m/>
    <n v="9"/>
    <m/>
    <m/>
    <e v="#N/A"/>
    <s v="151490"/>
    <x v="227"/>
    <x v="127"/>
    <x v="14"/>
    <x v="2"/>
    <m/>
    <m/>
    <m/>
    <m/>
    <n v="2359"/>
    <m/>
    <m/>
  </r>
  <r>
    <x v="6"/>
    <x v="0"/>
    <s v="No"/>
    <e v="#N/A"/>
    <m/>
    <n v="9"/>
    <m/>
    <m/>
    <e v="#N/A"/>
    <s v="152330"/>
    <x v="228"/>
    <x v="124"/>
    <x v="14"/>
    <x v="2"/>
    <m/>
    <m/>
    <m/>
    <m/>
    <n v="400"/>
    <m/>
    <m/>
  </r>
  <r>
    <x v="6"/>
    <x v="0"/>
    <s v="No"/>
    <e v="#N/A"/>
    <m/>
    <n v="9"/>
    <m/>
    <m/>
    <e v="#N/A"/>
    <s v="160220"/>
    <x v="229"/>
    <x v="128"/>
    <x v="15"/>
    <x v="2"/>
    <m/>
    <m/>
    <m/>
    <m/>
    <n v="2100.41"/>
    <m/>
    <m/>
  </r>
  <r>
    <x v="6"/>
    <x v="0"/>
    <s v="OK"/>
    <e v="#N/A"/>
    <m/>
    <n v="9"/>
    <m/>
    <m/>
    <s v="Yes"/>
    <s v="160230"/>
    <x v="230"/>
    <x v="129"/>
    <x v="15"/>
    <x v="2"/>
    <m/>
    <m/>
    <m/>
    <m/>
    <n v="12293"/>
    <m/>
    <m/>
  </r>
  <r>
    <x v="6"/>
    <x v="0"/>
    <s v="OK"/>
    <e v="#N/A"/>
    <m/>
    <n v="9"/>
    <m/>
    <m/>
    <e v="#N/A"/>
    <s v="160250"/>
    <x v="231"/>
    <x v="130"/>
    <x v="15"/>
    <x v="2"/>
    <m/>
    <m/>
    <m/>
    <m/>
    <n v="10818"/>
    <m/>
    <m/>
  </r>
  <r>
    <x v="6"/>
    <x v="0"/>
    <s v="OK"/>
    <e v="#N/A"/>
    <m/>
    <n v="9"/>
    <m/>
    <m/>
    <e v="#N/A"/>
    <s v="160270"/>
    <x v="232"/>
    <x v="131"/>
    <x v="15"/>
    <x v="2"/>
    <m/>
    <m/>
    <m/>
    <m/>
    <n v="5192"/>
    <m/>
    <m/>
  </r>
  <r>
    <x v="6"/>
    <x v="0"/>
    <s v="No"/>
    <e v="#N/A"/>
    <m/>
    <n v="9"/>
    <m/>
    <m/>
    <e v="#N/A"/>
    <s v="160290"/>
    <x v="233"/>
    <x v="132"/>
    <x v="15"/>
    <x v="2"/>
    <m/>
    <m/>
    <m/>
    <m/>
    <n v="900"/>
    <m/>
    <m/>
  </r>
  <r>
    <x v="6"/>
    <x v="0"/>
    <s v="No"/>
    <e v="#N/A"/>
    <m/>
    <n v="9"/>
    <m/>
    <m/>
    <e v="#N/A"/>
    <s v="160320"/>
    <x v="234"/>
    <x v="133"/>
    <x v="15"/>
    <x v="2"/>
    <m/>
    <m/>
    <m/>
    <m/>
    <n v="0"/>
    <m/>
    <m/>
  </r>
  <r>
    <x v="6"/>
    <x v="0"/>
    <s v="No"/>
    <e v="#N/A"/>
    <m/>
    <n v="9"/>
    <m/>
    <m/>
    <e v="#N/A"/>
    <s v="160330"/>
    <x v="235"/>
    <x v="134"/>
    <x v="15"/>
    <x v="2"/>
    <m/>
    <m/>
    <m/>
    <m/>
    <n v="2000"/>
    <m/>
    <m/>
  </r>
  <r>
    <x v="6"/>
    <x v="0"/>
    <s v="OK"/>
    <e v="#N/A"/>
    <m/>
    <n v="9"/>
    <m/>
    <m/>
    <e v="#N/A"/>
    <s v="160380"/>
    <x v="236"/>
    <x v="135"/>
    <x v="15"/>
    <x v="2"/>
    <m/>
    <m/>
    <m/>
    <m/>
    <n v="8000"/>
    <m/>
    <m/>
  </r>
  <r>
    <x v="6"/>
    <x v="0"/>
    <s v="No"/>
    <e v="#N/A"/>
    <m/>
    <n v="9"/>
    <m/>
    <m/>
    <e v="#N/A"/>
    <s v="161410"/>
    <x v="237"/>
    <x v="136"/>
    <x v="15"/>
    <x v="2"/>
    <m/>
    <m/>
    <m/>
    <m/>
    <n v="500"/>
    <m/>
    <m/>
  </r>
  <r>
    <x v="6"/>
    <x v="0"/>
    <s v="OK"/>
    <e v="#N/A"/>
    <m/>
    <n v="9"/>
    <m/>
    <m/>
    <e v="#N/A"/>
    <s v="161020"/>
    <x v="238"/>
    <x v="137"/>
    <x v="15"/>
    <x v="2"/>
    <m/>
    <m/>
    <m/>
    <m/>
    <n v="5162"/>
    <m/>
    <m/>
  </r>
  <r>
    <x v="6"/>
    <x v="0"/>
    <s v="No"/>
    <e v="#N/A"/>
    <m/>
    <n v="9"/>
    <m/>
    <m/>
    <e v="#N/A"/>
    <s v="161411"/>
    <x v="239"/>
    <x v="138"/>
    <x v="15"/>
    <x v="2"/>
    <m/>
    <m/>
    <m/>
    <m/>
    <n v="1500"/>
    <m/>
    <m/>
  </r>
  <r>
    <x v="6"/>
    <x v="0"/>
    <s v="OK"/>
    <e v="#N/A"/>
    <m/>
    <n v="9"/>
    <m/>
    <m/>
    <e v="#N/A"/>
    <s v="160280"/>
    <x v="240"/>
    <x v="139"/>
    <x v="15"/>
    <x v="2"/>
    <m/>
    <m/>
    <m/>
    <m/>
    <n v="0"/>
    <m/>
    <m/>
  </r>
  <r>
    <x v="6"/>
    <x v="0"/>
    <s v="OK"/>
    <e v="#N/A"/>
    <m/>
    <n v="9"/>
    <m/>
    <m/>
    <e v="#N/A"/>
    <s v="162090"/>
    <x v="241"/>
    <x v="140"/>
    <x v="15"/>
    <x v="2"/>
    <m/>
    <m/>
    <m/>
    <m/>
    <n v="7465.75"/>
    <m/>
    <m/>
  </r>
  <r>
    <x v="6"/>
    <x v="0"/>
    <s v="No"/>
    <e v="#N/A"/>
    <m/>
    <n v="9"/>
    <m/>
    <m/>
    <e v="#N/A"/>
    <s v="160620"/>
    <x v="242"/>
    <x v="141"/>
    <x v="15"/>
    <x v="2"/>
    <m/>
    <m/>
    <m/>
    <m/>
    <n v="0"/>
    <m/>
    <m/>
  </r>
  <r>
    <x v="6"/>
    <x v="0"/>
    <s v="No"/>
    <s v="LLF"/>
    <m/>
    <n v="9"/>
    <m/>
    <m/>
    <s v="Yes"/>
    <s v="160780"/>
    <x v="243"/>
    <x v="142"/>
    <x v="15"/>
    <x v="2"/>
    <m/>
    <m/>
    <m/>
    <m/>
    <n v="4000"/>
    <m/>
    <m/>
  </r>
  <r>
    <x v="6"/>
    <x v="0"/>
    <s v="No"/>
    <e v="#N/A"/>
    <m/>
    <n v="9"/>
    <m/>
    <m/>
    <e v="#N/A"/>
    <s v="160310"/>
    <x v="244"/>
    <x v="141"/>
    <x v="15"/>
    <x v="2"/>
    <m/>
    <m/>
    <m/>
    <m/>
    <n v="250"/>
    <m/>
    <m/>
  </r>
  <r>
    <x v="6"/>
    <x v="0"/>
    <s v="No"/>
    <e v="#N/A"/>
    <m/>
    <n v="9"/>
    <m/>
    <m/>
    <e v="#N/A"/>
    <s v="161330"/>
    <x v="245"/>
    <x v="142"/>
    <x v="15"/>
    <x v="2"/>
    <m/>
    <m/>
    <m/>
    <m/>
    <n v="500"/>
    <m/>
    <m/>
  </r>
  <r>
    <x v="6"/>
    <x v="0"/>
    <s v="No"/>
    <e v="#N/A"/>
    <m/>
    <n v="9"/>
    <m/>
    <m/>
    <e v="#N/A"/>
    <s v="160900"/>
    <x v="246"/>
    <x v="141"/>
    <x v="15"/>
    <x v="2"/>
    <m/>
    <m/>
    <m/>
    <m/>
    <n v="3000"/>
    <m/>
    <m/>
  </r>
  <r>
    <x v="6"/>
    <x v="0"/>
    <s v="No"/>
    <e v="#N/A"/>
    <m/>
    <n v="9"/>
    <m/>
    <m/>
    <e v="#N/A"/>
    <s v="161350"/>
    <x v="247"/>
    <x v="141"/>
    <x v="15"/>
    <x v="2"/>
    <m/>
    <m/>
    <m/>
    <m/>
    <n v="500"/>
    <m/>
    <m/>
  </r>
  <r>
    <x v="6"/>
    <x v="0"/>
    <s v="No"/>
    <e v="#N/A"/>
    <m/>
    <n v="9"/>
    <m/>
    <m/>
    <e v="#N/A"/>
    <s v="162920"/>
    <x v="248"/>
    <x v="141"/>
    <x v="15"/>
    <x v="2"/>
    <m/>
    <m/>
    <m/>
    <m/>
    <n v="0"/>
    <m/>
    <m/>
  </r>
  <r>
    <x v="6"/>
    <x v="0"/>
    <s v="OK"/>
    <e v="#N/A"/>
    <m/>
    <n v="9"/>
    <m/>
    <m/>
    <e v="#N/A"/>
    <s v="161770"/>
    <x v="250"/>
    <x v="144"/>
    <x v="15"/>
    <x v="2"/>
    <m/>
    <m/>
    <m/>
    <m/>
    <n v="2279.75"/>
    <m/>
    <m/>
  </r>
  <r>
    <x v="6"/>
    <x v="0"/>
    <s v="OK"/>
    <s v="LLF"/>
    <m/>
    <n v="9"/>
    <m/>
    <m/>
    <e v="#N/A"/>
    <s v="162960"/>
    <x v="251"/>
    <x v="145"/>
    <x v="15"/>
    <x v="2"/>
    <m/>
    <m/>
    <m/>
    <m/>
    <n v="5000"/>
    <m/>
    <m/>
  </r>
  <r>
    <x v="6"/>
    <x v="0"/>
    <s v="OK"/>
    <e v="#N/A"/>
    <m/>
    <n v="9"/>
    <m/>
    <m/>
    <e v="#N/A"/>
    <s v="170390"/>
    <x v="252"/>
    <x v="146"/>
    <x v="17"/>
    <x v="2"/>
    <m/>
    <m/>
    <m/>
    <m/>
    <n v="6497"/>
    <m/>
    <m/>
  </r>
  <r>
    <x v="6"/>
    <x v="0"/>
    <s v="OK"/>
    <e v="#N/A"/>
    <m/>
    <n v="9"/>
    <m/>
    <m/>
    <e v="#N/A"/>
    <s v="170450"/>
    <x v="253"/>
    <x v="147"/>
    <x v="17"/>
    <x v="2"/>
    <m/>
    <m/>
    <m/>
    <m/>
    <n v="1200"/>
    <m/>
    <m/>
  </r>
  <r>
    <x v="6"/>
    <x v="0"/>
    <s v="No"/>
    <e v="#N/A"/>
    <m/>
    <n v="9"/>
    <m/>
    <m/>
    <e v="#N/A"/>
    <s v="172520"/>
    <x v="254"/>
    <x v="147"/>
    <x v="17"/>
    <x v="2"/>
    <m/>
    <m/>
    <m/>
    <m/>
    <n v="0"/>
    <m/>
    <m/>
  </r>
  <r>
    <x v="6"/>
    <x v="0"/>
    <s v="No"/>
    <e v="#N/A"/>
    <m/>
    <n v="9"/>
    <m/>
    <m/>
    <e v="#N/A"/>
    <s v="170600"/>
    <x v="255"/>
    <x v="148"/>
    <x v="17"/>
    <x v="2"/>
    <m/>
    <m/>
    <m/>
    <m/>
    <n v="2000"/>
    <m/>
    <m/>
  </r>
  <r>
    <x v="6"/>
    <x v="0"/>
    <s v="OK"/>
    <e v="#N/A"/>
    <m/>
    <n v="9"/>
    <m/>
    <m/>
    <e v="#N/A"/>
    <s v="171950"/>
    <x v="256"/>
    <x v="148"/>
    <x v="17"/>
    <x v="2"/>
    <m/>
    <m/>
    <m/>
    <m/>
    <n v="476"/>
    <m/>
    <m/>
  </r>
  <r>
    <x v="6"/>
    <x v="0"/>
    <s v="OK"/>
    <e v="#N/A"/>
    <m/>
    <n v="9"/>
    <m/>
    <m/>
    <e v="#N/A"/>
    <s v="171910"/>
    <x v="257"/>
    <x v="148"/>
    <x v="17"/>
    <x v="2"/>
    <m/>
    <m/>
    <m/>
    <m/>
    <n v="5470.75"/>
    <m/>
    <m/>
  </r>
  <r>
    <x v="6"/>
    <x v="0"/>
    <s v="OK"/>
    <e v="#N/A"/>
    <m/>
    <n v="9"/>
    <m/>
    <m/>
    <e v="#N/A"/>
    <s v="170712"/>
    <x v="258"/>
    <x v="149"/>
    <x v="17"/>
    <x v="2"/>
    <m/>
    <m/>
    <m/>
    <m/>
    <n v="250"/>
    <m/>
    <m/>
  </r>
  <r>
    <x v="6"/>
    <x v="0"/>
    <s v="No"/>
    <e v="#N/A"/>
    <m/>
    <n v="9"/>
    <m/>
    <m/>
    <e v="#N/A"/>
    <s v="172030"/>
    <x v="259"/>
    <x v="149"/>
    <x v="17"/>
    <x v="2"/>
    <m/>
    <m/>
    <m/>
    <m/>
    <n v="0"/>
    <m/>
    <m/>
  </r>
  <r>
    <x v="6"/>
    <x v="0"/>
    <s v="OK"/>
    <e v="#N/A"/>
    <m/>
    <n v="9"/>
    <m/>
    <m/>
    <e v="#N/A"/>
    <s v="172510"/>
    <x v="260"/>
    <x v="149"/>
    <x v="17"/>
    <x v="2"/>
    <m/>
    <m/>
    <m/>
    <m/>
    <n v="2750"/>
    <m/>
    <m/>
  </r>
  <r>
    <x v="6"/>
    <x v="0"/>
    <s v="OK"/>
    <e v="#N/A"/>
    <m/>
    <n v="9"/>
    <m/>
    <m/>
    <e v="#N/A"/>
    <s v="170760"/>
    <x v="261"/>
    <x v="150"/>
    <x v="17"/>
    <x v="2"/>
    <m/>
    <m/>
    <m/>
    <m/>
    <n v="500"/>
    <m/>
    <m/>
  </r>
  <r>
    <x v="6"/>
    <x v="0"/>
    <s v="OK"/>
    <e v="#N/A"/>
    <m/>
    <n v="9"/>
    <m/>
    <m/>
    <e v="#N/A"/>
    <s v="172910"/>
    <x v="262"/>
    <x v="150"/>
    <x v="17"/>
    <x v="2"/>
    <m/>
    <m/>
    <m/>
    <m/>
    <n v="1800"/>
    <m/>
    <m/>
  </r>
  <r>
    <x v="6"/>
    <x v="0"/>
    <s v="No"/>
    <e v="#N/A"/>
    <m/>
    <n v="9"/>
    <m/>
    <m/>
    <e v="#N/A"/>
    <s v="171840"/>
    <x v="263"/>
    <x v="150"/>
    <x v="17"/>
    <x v="2"/>
    <m/>
    <m/>
    <m/>
    <m/>
    <n v="2800"/>
    <m/>
    <m/>
  </r>
  <r>
    <x v="6"/>
    <x v="0"/>
    <s v="No"/>
    <e v="#N/A"/>
    <m/>
    <n v="9"/>
    <m/>
    <m/>
    <e v="#N/A"/>
    <s v="170840"/>
    <x v="264"/>
    <x v="151"/>
    <x v="17"/>
    <x v="2"/>
    <m/>
    <m/>
    <m/>
    <m/>
    <n v="500"/>
    <m/>
    <m/>
  </r>
  <r>
    <x v="6"/>
    <x v="0"/>
    <s v="No"/>
    <e v="#N/A"/>
    <m/>
    <n v="9"/>
    <m/>
    <m/>
    <e v="#N/A"/>
    <s v="172980"/>
    <x v="265"/>
    <x v="151"/>
    <x v="17"/>
    <x v="2"/>
    <m/>
    <m/>
    <m/>
    <m/>
    <n v="4000"/>
    <m/>
    <m/>
  </r>
  <r>
    <x v="6"/>
    <x v="0"/>
    <s v="No"/>
    <e v="#N/A"/>
    <m/>
    <n v="9"/>
    <m/>
    <m/>
    <e v="#N/A"/>
    <s v="170940"/>
    <x v="266"/>
    <x v="151"/>
    <x v="17"/>
    <x v="2"/>
    <m/>
    <m/>
    <m/>
    <m/>
    <n v="100"/>
    <m/>
    <m/>
  </r>
  <r>
    <x v="6"/>
    <x v="0"/>
    <s v="OK"/>
    <s v="LLF"/>
    <m/>
    <n v="9"/>
    <m/>
    <m/>
    <e v="#N/A"/>
    <s v="170880"/>
    <x v="267"/>
    <x v="152"/>
    <x v="17"/>
    <x v="2"/>
    <m/>
    <m/>
    <m/>
    <m/>
    <n v="6600"/>
    <m/>
    <m/>
  </r>
  <r>
    <x v="6"/>
    <x v="0"/>
    <s v="OK"/>
    <e v="#N/A"/>
    <m/>
    <n v="9"/>
    <m/>
    <m/>
    <e v="#N/A"/>
    <s v="171041"/>
    <x v="268"/>
    <x v="147"/>
    <x v="17"/>
    <x v="2"/>
    <m/>
    <m/>
    <m/>
    <m/>
    <n v="1645"/>
    <m/>
    <m/>
  </r>
  <r>
    <x v="6"/>
    <x v="0"/>
    <s v="OK"/>
    <e v="#N/A"/>
    <m/>
    <n v="9"/>
    <m/>
    <m/>
    <e v="#N/A"/>
    <s v="172140"/>
    <x v="269"/>
    <x v="147"/>
    <x v="17"/>
    <x v="2"/>
    <m/>
    <m/>
    <m/>
    <m/>
    <n v="1088"/>
    <m/>
    <m/>
  </r>
  <r>
    <x v="6"/>
    <x v="0"/>
    <s v="No"/>
    <e v="#N/A"/>
    <m/>
    <n v="9"/>
    <m/>
    <m/>
    <e v="#N/A"/>
    <s v="172290"/>
    <x v="270"/>
    <x v="153"/>
    <x v="17"/>
    <x v="2"/>
    <m/>
    <m/>
    <m/>
    <m/>
    <n v="0"/>
    <m/>
    <m/>
  </r>
  <r>
    <x v="6"/>
    <x v="0"/>
    <s v="OK"/>
    <e v="#N/A"/>
    <m/>
    <n v="9"/>
    <m/>
    <m/>
    <e v="#N/A"/>
    <s v="180400"/>
    <x v="271"/>
    <x v="154"/>
    <x v="18"/>
    <x v="2"/>
    <m/>
    <m/>
    <m/>
    <m/>
    <n v="2272"/>
    <m/>
    <m/>
  </r>
  <r>
    <x v="6"/>
    <x v="0"/>
    <s v="OK"/>
    <e v="#N/A"/>
    <m/>
    <n v="9"/>
    <m/>
    <m/>
    <e v="#N/A"/>
    <s v="181310"/>
    <x v="277"/>
    <x v="154"/>
    <x v="18"/>
    <x v="2"/>
    <m/>
    <m/>
    <m/>
    <m/>
    <n v="0"/>
    <m/>
    <m/>
  </r>
  <r>
    <x v="6"/>
    <x v="0"/>
    <s v="No"/>
    <e v="#N/A"/>
    <m/>
    <n v="9"/>
    <m/>
    <m/>
    <e v="#N/A"/>
    <s v="181530"/>
    <x v="280"/>
    <x v="154"/>
    <x v="18"/>
    <x v="2"/>
    <m/>
    <m/>
    <m/>
    <m/>
    <n v="5000"/>
    <m/>
    <m/>
  </r>
  <r>
    <x v="6"/>
    <x v="0"/>
    <s v="OK"/>
    <e v="#N/A"/>
    <m/>
    <n v="9"/>
    <m/>
    <m/>
    <e v="#N/A"/>
    <s v="181535"/>
    <x v="281"/>
    <x v="154"/>
    <x v="18"/>
    <x v="2"/>
    <m/>
    <m/>
    <m/>
    <m/>
    <n v="0"/>
    <m/>
    <m/>
  </r>
  <r>
    <x v="6"/>
    <x v="0"/>
    <s v="No"/>
    <e v="#N/A"/>
    <m/>
    <n v="9"/>
    <m/>
    <m/>
    <e v="#N/A"/>
    <s v="181540"/>
    <x v="282"/>
    <x v="154"/>
    <x v="18"/>
    <x v="2"/>
    <m/>
    <m/>
    <m/>
    <m/>
    <n v="1750"/>
    <m/>
    <m/>
  </r>
  <r>
    <x v="6"/>
    <x v="0"/>
    <s v="No"/>
    <e v="#N/A"/>
    <m/>
    <n v="9"/>
    <m/>
    <m/>
    <e v="#N/A"/>
    <s v="180640"/>
    <x v="272"/>
    <x v="155"/>
    <x v="18"/>
    <x v="2"/>
    <m/>
    <m/>
    <m/>
    <m/>
    <n v="0"/>
    <m/>
    <m/>
  </r>
  <r>
    <x v="6"/>
    <x v="0"/>
    <s v="No"/>
    <e v="#N/A"/>
    <m/>
    <n v="9"/>
    <m/>
    <m/>
    <e v="#N/A"/>
    <s v="182590"/>
    <x v="286"/>
    <x v="155"/>
    <x v="18"/>
    <x v="2"/>
    <m/>
    <m/>
    <m/>
    <m/>
    <n v="1651.2"/>
    <m/>
    <m/>
  </r>
  <r>
    <x v="6"/>
    <x v="0"/>
    <s v="OK"/>
    <e v="#N/A"/>
    <m/>
    <n v="9"/>
    <m/>
    <m/>
    <e v="#N/A"/>
    <s v="180830"/>
    <x v="273"/>
    <x v="156"/>
    <x v="18"/>
    <x v="2"/>
    <m/>
    <m/>
    <m/>
    <m/>
    <n v="12489.5"/>
    <m/>
    <m/>
  </r>
  <r>
    <x v="6"/>
    <x v="0"/>
    <s v="OK"/>
    <e v="#N/A"/>
    <m/>
    <n v="9"/>
    <m/>
    <m/>
    <e v="#N/A"/>
    <s v="180870"/>
    <x v="274"/>
    <x v="157"/>
    <x v="18"/>
    <x v="2"/>
    <m/>
    <m/>
    <m/>
    <m/>
    <n v="5523"/>
    <m/>
    <m/>
  </r>
  <r>
    <x v="6"/>
    <x v="0"/>
    <s v="No"/>
    <e v="#N/A"/>
    <m/>
    <n v="9"/>
    <m/>
    <m/>
    <e v="#N/A"/>
    <s v="181160"/>
    <x v="276"/>
    <x v="154"/>
    <x v="18"/>
    <x v="2"/>
    <m/>
    <m/>
    <m/>
    <m/>
    <n v="1354.15"/>
    <m/>
    <m/>
  </r>
  <r>
    <x v="6"/>
    <x v="0"/>
    <s v="No"/>
    <e v="#N/A"/>
    <m/>
    <n v="9"/>
    <m/>
    <m/>
    <e v="#N/A"/>
    <s v="181360"/>
    <x v="278"/>
    <x v="158"/>
    <x v="18"/>
    <x v="2"/>
    <m/>
    <m/>
    <m/>
    <m/>
    <n v="1500"/>
    <m/>
    <m/>
  </r>
  <r>
    <x v="6"/>
    <x v="0"/>
    <s v="OK"/>
    <e v="#N/A"/>
    <m/>
    <n v="9"/>
    <m/>
    <m/>
    <e v="#N/A"/>
    <s v="181420"/>
    <x v="279"/>
    <x v="159"/>
    <x v="18"/>
    <x v="2"/>
    <m/>
    <m/>
    <m/>
    <m/>
    <n v="2066.2800000000002"/>
    <m/>
    <m/>
  </r>
  <r>
    <x v="6"/>
    <x v="0"/>
    <s v="OK"/>
    <e v="#N/A"/>
    <m/>
    <n v="9"/>
    <m/>
    <m/>
    <e v="#N/A"/>
    <s v="182490"/>
    <x v="284"/>
    <x v="159"/>
    <x v="18"/>
    <x v="2"/>
    <m/>
    <m/>
    <m/>
    <m/>
    <n v="1848"/>
    <m/>
    <m/>
  </r>
  <r>
    <x v="6"/>
    <x v="0"/>
    <s v="OK"/>
    <e v="#N/A"/>
    <m/>
    <n v="9"/>
    <m/>
    <m/>
    <e v="#N/A"/>
    <s v="182861"/>
    <x v="288"/>
    <x v="159"/>
    <x v="18"/>
    <x v="2"/>
    <m/>
    <m/>
    <m/>
    <m/>
    <n v="1839"/>
    <m/>
    <m/>
  </r>
  <r>
    <x v="6"/>
    <x v="0"/>
    <s v="No"/>
    <e v="#N/A"/>
    <m/>
    <n v="9"/>
    <m/>
    <m/>
    <e v="#N/A"/>
    <s v="182390"/>
    <x v="283"/>
    <x v="160"/>
    <x v="18"/>
    <x v="2"/>
    <m/>
    <m/>
    <m/>
    <m/>
    <n v="600"/>
    <m/>
    <m/>
  </r>
  <r>
    <x v="6"/>
    <x v="0"/>
    <s v="No"/>
    <e v="#N/A"/>
    <m/>
    <n v="9"/>
    <m/>
    <m/>
    <e v="#N/A"/>
    <s v="182571"/>
    <x v="285"/>
    <x v="160"/>
    <x v="18"/>
    <x v="2"/>
    <m/>
    <m/>
    <m/>
    <m/>
    <n v="937"/>
    <m/>
    <m/>
  </r>
  <r>
    <x v="6"/>
    <x v="0"/>
    <s v="OK"/>
    <e v="#N/A"/>
    <m/>
    <n v="9"/>
    <m/>
    <m/>
    <e v="#N/A"/>
    <s v="182610"/>
    <x v="287"/>
    <x v="160"/>
    <x v="18"/>
    <x v="2"/>
    <m/>
    <m/>
    <m/>
    <m/>
    <n v="400"/>
    <m/>
    <m/>
  </r>
  <r>
    <x v="6"/>
    <x v="0"/>
    <s v="No"/>
    <s v="LLF"/>
    <m/>
    <n v="9"/>
    <m/>
    <m/>
    <e v="#N/A"/>
    <s v="202461"/>
    <x v="289"/>
    <x v="161"/>
    <x v="19"/>
    <x v="2"/>
    <m/>
    <m/>
    <m/>
    <m/>
    <n v="4000"/>
    <m/>
    <m/>
  </r>
  <r>
    <x v="6"/>
    <x v="0"/>
    <s v="No"/>
    <e v="#N/A"/>
    <m/>
    <n v="9"/>
    <m/>
    <m/>
    <e v="#N/A"/>
    <s v="200590"/>
    <x v="290"/>
    <x v="162"/>
    <x v="19"/>
    <x v="2"/>
    <m/>
    <m/>
    <m/>
    <m/>
    <n v="1000"/>
    <m/>
    <m/>
  </r>
  <r>
    <x v="6"/>
    <x v="0"/>
    <s v="OK"/>
    <e v="#N/A"/>
    <m/>
    <n v="9"/>
    <m/>
    <m/>
    <e v="#N/A"/>
    <s v="202950"/>
    <x v="291"/>
    <x v="163"/>
    <x v="19"/>
    <x v="2"/>
    <m/>
    <m/>
    <m/>
    <m/>
    <n v="3000"/>
    <m/>
    <m/>
  </r>
  <r>
    <x v="6"/>
    <x v="0"/>
    <s v="OK"/>
    <e v="#N/A"/>
    <m/>
    <n v="9"/>
    <m/>
    <m/>
    <e v="#N/A"/>
    <s v="200941"/>
    <x v="292"/>
    <x v="164"/>
    <x v="19"/>
    <x v="2"/>
    <m/>
    <m/>
    <m/>
    <m/>
    <n v="0"/>
    <m/>
    <m/>
  </r>
  <r>
    <x v="6"/>
    <x v="0"/>
    <s v="No"/>
    <e v="#N/A"/>
    <m/>
    <n v="9"/>
    <m/>
    <m/>
    <s v="Yes"/>
    <s v="201510"/>
    <x v="293"/>
    <x v="165"/>
    <x v="19"/>
    <x v="2"/>
    <m/>
    <m/>
    <m/>
    <m/>
    <n v="3000"/>
    <m/>
    <m/>
  </r>
  <r>
    <x v="6"/>
    <x v="0"/>
    <s v="No"/>
    <e v="#N/A"/>
    <m/>
    <n v="9"/>
    <m/>
    <m/>
    <e v="#N/A"/>
    <s v="201702"/>
    <x v="294"/>
    <x v="166"/>
    <x v="19"/>
    <x v="2"/>
    <m/>
    <m/>
    <m/>
    <m/>
    <n v="4100"/>
    <m/>
    <m/>
  </r>
  <r>
    <x v="6"/>
    <x v="0"/>
    <s v="OK"/>
    <e v="#N/A"/>
    <m/>
    <n v="9"/>
    <m/>
    <m/>
    <e v="#N/A"/>
    <s v="201680"/>
    <x v="295"/>
    <x v="167"/>
    <x v="19"/>
    <x v="2"/>
    <m/>
    <m/>
    <m/>
    <m/>
    <n v="2250"/>
    <m/>
    <m/>
  </r>
  <r>
    <x v="6"/>
    <x v="0"/>
    <s v="OK"/>
    <s v="LLF"/>
    <m/>
    <n v="9"/>
    <m/>
    <m/>
    <e v="#N/A"/>
    <s v="201712"/>
    <x v="296"/>
    <x v="168"/>
    <x v="19"/>
    <x v="2"/>
    <m/>
    <m/>
    <m/>
    <m/>
    <n v="3841"/>
    <m/>
    <m/>
  </r>
  <r>
    <x v="6"/>
    <x v="0"/>
    <s v="No"/>
    <e v="#N/A"/>
    <m/>
    <n v="9"/>
    <m/>
    <m/>
    <e v="#N/A"/>
    <s v="201700"/>
    <x v="297"/>
    <x v="169"/>
    <x v="19"/>
    <x v="2"/>
    <m/>
    <m/>
    <m/>
    <m/>
    <n v="0"/>
    <m/>
    <m/>
  </r>
  <r>
    <x v="6"/>
    <x v="0"/>
    <s v="No"/>
    <e v="#N/A"/>
    <m/>
    <n v="9"/>
    <m/>
    <m/>
    <e v="#N/A"/>
    <s v="201701"/>
    <x v="298"/>
    <x v="170"/>
    <x v="19"/>
    <x v="2"/>
    <m/>
    <m/>
    <m/>
    <m/>
    <n v="1500"/>
    <m/>
    <m/>
  </r>
  <r>
    <x v="6"/>
    <x v="0"/>
    <s v="No"/>
    <s v="LLF"/>
    <m/>
    <n v="9"/>
    <m/>
    <m/>
    <e v="#N/A"/>
    <s v="201711"/>
    <x v="300"/>
    <x v="171"/>
    <x v="19"/>
    <x v="2"/>
    <m/>
    <m/>
    <m/>
    <m/>
    <n v="0"/>
    <m/>
    <m/>
  </r>
  <r>
    <x v="6"/>
    <x v="0"/>
    <s v="OK"/>
    <e v="#N/A"/>
    <m/>
    <n v="9"/>
    <m/>
    <m/>
    <e v="#N/A"/>
    <s v="201713"/>
    <x v="301"/>
    <x v="172"/>
    <x v="19"/>
    <x v="2"/>
    <m/>
    <m/>
    <m/>
    <m/>
    <n v="4000"/>
    <m/>
    <m/>
  </r>
  <r>
    <x v="6"/>
    <x v="0"/>
    <s v="No"/>
    <e v="#N/A"/>
    <m/>
    <n v="9"/>
    <m/>
    <m/>
    <e v="#N/A"/>
    <s v="201730"/>
    <x v="303"/>
    <x v="173"/>
    <x v="19"/>
    <x v="2"/>
    <m/>
    <m/>
    <m/>
    <m/>
    <n v="1250"/>
    <m/>
    <m/>
  </r>
  <r>
    <x v="6"/>
    <x v="0"/>
    <s v="No"/>
    <e v="#N/A"/>
    <m/>
    <n v="9"/>
    <m/>
    <m/>
    <e v="#N/A"/>
    <s v="201740"/>
    <x v="304"/>
    <x v="174"/>
    <x v="19"/>
    <x v="2"/>
    <m/>
    <m/>
    <m/>
    <m/>
    <n v="0"/>
    <m/>
    <m/>
  </r>
  <r>
    <x v="6"/>
    <x v="0"/>
    <s v="No"/>
    <e v="#N/A"/>
    <m/>
    <n v="9"/>
    <m/>
    <m/>
    <e v="#N/A"/>
    <s v="201690"/>
    <x v="305"/>
    <x v="175"/>
    <x v="19"/>
    <x v="2"/>
    <m/>
    <m/>
    <m/>
    <m/>
    <n v="500"/>
    <m/>
    <m/>
  </r>
  <r>
    <x v="6"/>
    <x v="0"/>
    <s v="OK"/>
    <e v="#N/A"/>
    <m/>
    <n v="9"/>
    <m/>
    <m/>
    <e v="#N/A"/>
    <s v="202460"/>
    <x v="306"/>
    <x v="176"/>
    <x v="19"/>
    <x v="2"/>
    <m/>
    <m/>
    <m/>
    <m/>
    <n v="0"/>
    <m/>
    <m/>
  </r>
  <r>
    <x v="6"/>
    <x v="0"/>
    <s v="No"/>
    <e v="#N/A"/>
    <m/>
    <n v="9"/>
    <m/>
    <m/>
    <e v="#N/A"/>
    <s v="202480"/>
    <x v="307"/>
    <x v="177"/>
    <x v="19"/>
    <x v="2"/>
    <m/>
    <m/>
    <m/>
    <m/>
    <n v="3500"/>
    <m/>
    <m/>
  </r>
  <r>
    <x v="6"/>
    <x v="0"/>
    <s v="No"/>
    <e v="#N/A"/>
    <m/>
    <n v="9"/>
    <m/>
    <m/>
    <e v="#N/A"/>
    <s v="202491"/>
    <x v="308"/>
    <x v="178"/>
    <x v="19"/>
    <x v="2"/>
    <m/>
    <m/>
    <m/>
    <m/>
    <n v="750"/>
    <m/>
    <m/>
  </r>
  <r>
    <x v="6"/>
    <x v="0"/>
    <s v="No"/>
    <s v="LLF"/>
    <m/>
    <n v="9"/>
    <m/>
    <m/>
    <e v="#N/A"/>
    <s v="210440"/>
    <x v="309"/>
    <x v="179"/>
    <x v="20"/>
    <x v="2"/>
    <m/>
    <m/>
    <m/>
    <m/>
    <n v="2689"/>
    <m/>
    <m/>
  </r>
  <r>
    <x v="6"/>
    <x v="0"/>
    <s v="OK"/>
    <s v="LLF"/>
    <m/>
    <n v="9"/>
    <m/>
    <m/>
    <s v="Yes"/>
    <s v="212130"/>
    <x v="310"/>
    <x v="179"/>
    <x v="20"/>
    <x v="2"/>
    <m/>
    <m/>
    <m/>
    <m/>
    <n v="4348"/>
    <m/>
    <m/>
  </r>
  <r>
    <x v="6"/>
    <x v="0"/>
    <s v="No"/>
    <e v="#N/A"/>
    <m/>
    <n v="9"/>
    <m/>
    <m/>
    <e v="#N/A"/>
    <s v="210460"/>
    <x v="311"/>
    <x v="180"/>
    <x v="20"/>
    <x v="2"/>
    <m/>
    <m/>
    <m/>
    <m/>
    <n v="770.75"/>
    <m/>
    <m/>
  </r>
  <r>
    <x v="6"/>
    <x v="0"/>
    <s v="No"/>
    <e v="#N/A"/>
    <m/>
    <n v="9"/>
    <m/>
    <m/>
    <e v="#N/A"/>
    <s v="211430"/>
    <x v="312"/>
    <x v="180"/>
    <x v="20"/>
    <x v="2"/>
    <m/>
    <m/>
    <m/>
    <m/>
    <n v="100"/>
    <m/>
    <m/>
  </r>
  <r>
    <x v="6"/>
    <x v="0"/>
    <s v="OK"/>
    <e v="#N/A"/>
    <m/>
    <n v="9"/>
    <m/>
    <m/>
    <e v="#N/A"/>
    <s v="210630"/>
    <x v="313"/>
    <x v="181"/>
    <x v="20"/>
    <x v="2"/>
    <m/>
    <m/>
    <m/>
    <m/>
    <n v="1922"/>
    <m/>
    <m/>
  </r>
  <r>
    <x v="6"/>
    <x v="0"/>
    <s v="No"/>
    <e v="#N/A"/>
    <m/>
    <n v="9"/>
    <m/>
    <m/>
    <e v="#N/A"/>
    <s v="211120"/>
    <x v="314"/>
    <x v="181"/>
    <x v="20"/>
    <x v="2"/>
    <m/>
    <m/>
    <m/>
    <m/>
    <n v="2500"/>
    <m/>
    <m/>
  </r>
  <r>
    <x v="6"/>
    <x v="0"/>
    <s v="No"/>
    <e v="#N/A"/>
    <m/>
    <n v="9"/>
    <m/>
    <m/>
    <e v="#N/A"/>
    <s v="210730"/>
    <x v="315"/>
    <x v="182"/>
    <x v="20"/>
    <x v="2"/>
    <m/>
    <m/>
    <m/>
    <m/>
    <n v="0"/>
    <m/>
    <m/>
  </r>
  <r>
    <x v="6"/>
    <x v="0"/>
    <s v="No"/>
    <e v="#N/A"/>
    <m/>
    <n v="9"/>
    <m/>
    <m/>
    <e v="#N/A"/>
    <s v="212070"/>
    <x v="316"/>
    <x v="182"/>
    <x v="20"/>
    <x v="2"/>
    <m/>
    <m/>
    <m/>
    <m/>
    <n v="0"/>
    <m/>
    <m/>
  </r>
  <r>
    <x v="6"/>
    <x v="0"/>
    <s v="No"/>
    <e v="#N/A"/>
    <m/>
    <n v="9"/>
    <m/>
    <m/>
    <e v="#N/A"/>
    <s v="212890"/>
    <x v="317"/>
    <x v="182"/>
    <x v="20"/>
    <x v="2"/>
    <m/>
    <m/>
    <m/>
    <m/>
    <n v="100"/>
    <m/>
    <m/>
  </r>
  <r>
    <x v="6"/>
    <x v="0"/>
    <s v="OK"/>
    <e v="#N/A"/>
    <m/>
    <n v="9"/>
    <m/>
    <m/>
    <e v="#N/A"/>
    <s v="210950"/>
    <x v="318"/>
    <x v="183"/>
    <x v="20"/>
    <x v="2"/>
    <m/>
    <m/>
    <m/>
    <m/>
    <n v="0"/>
    <m/>
    <m/>
  </r>
  <r>
    <x v="6"/>
    <x v="0"/>
    <s v="OK"/>
    <e v="#N/A"/>
    <m/>
    <n v="9"/>
    <m/>
    <m/>
    <e v="#N/A"/>
    <s v="212320"/>
    <x v="319"/>
    <x v="183"/>
    <x v="20"/>
    <x v="2"/>
    <m/>
    <m/>
    <m/>
    <m/>
    <n v="0"/>
    <m/>
    <m/>
  </r>
  <r>
    <x v="6"/>
    <x v="0"/>
    <s v="OK"/>
    <e v="#N/A"/>
    <m/>
    <n v="9"/>
    <m/>
    <m/>
    <e v="#N/A"/>
    <s v="212361"/>
    <x v="320"/>
    <x v="183"/>
    <x v="20"/>
    <x v="2"/>
    <m/>
    <m/>
    <m/>
    <m/>
    <n v="420"/>
    <m/>
    <m/>
  </r>
  <r>
    <x v="6"/>
    <x v="0"/>
    <s v="No"/>
    <e v="#N/A"/>
    <m/>
    <n v="9"/>
    <m/>
    <m/>
    <e v="#N/A"/>
    <s v="211830"/>
    <x v="321"/>
    <x v="184"/>
    <x v="20"/>
    <x v="2"/>
    <m/>
    <m/>
    <m/>
    <m/>
    <n v="500"/>
    <m/>
    <m/>
  </r>
  <r>
    <x v="6"/>
    <x v="0"/>
    <s v="No"/>
    <e v="#N/A"/>
    <m/>
    <n v="9"/>
    <m/>
    <m/>
    <e v="#N/A"/>
    <s v="212570"/>
    <x v="322"/>
    <x v="184"/>
    <x v="20"/>
    <x v="2"/>
    <m/>
    <m/>
    <m/>
    <m/>
    <n v="0.01"/>
    <m/>
    <m/>
  </r>
  <r>
    <x v="6"/>
    <x v="0"/>
    <s v="OK"/>
    <e v="#N/A"/>
    <m/>
    <n v="9"/>
    <m/>
    <m/>
    <e v="#N/A"/>
    <s v="211930"/>
    <x v="323"/>
    <x v="181"/>
    <x v="20"/>
    <x v="2"/>
    <m/>
    <m/>
    <m/>
    <m/>
    <n v="2000"/>
    <m/>
    <m/>
  </r>
  <r>
    <x v="6"/>
    <x v="0"/>
    <s v="OK"/>
    <e v="#N/A"/>
    <m/>
    <n v="9"/>
    <m/>
    <m/>
    <e v="#N/A"/>
    <s v="211970"/>
    <x v="324"/>
    <x v="184"/>
    <x v="20"/>
    <x v="2"/>
    <m/>
    <m/>
    <m/>
    <m/>
    <n v="1657.35"/>
    <m/>
    <m/>
  </r>
  <r>
    <x v="6"/>
    <x v="0"/>
    <s v="No"/>
    <e v="#N/A"/>
    <m/>
    <n v="9"/>
    <m/>
    <m/>
    <e v="#N/A"/>
    <s v="212000"/>
    <x v="325"/>
    <x v="181"/>
    <x v="20"/>
    <x v="2"/>
    <m/>
    <m/>
    <m/>
    <m/>
    <n v="0"/>
    <m/>
    <m/>
  </r>
  <r>
    <x v="6"/>
    <x v="0"/>
    <s v="No"/>
    <e v="#N/A"/>
    <m/>
    <n v="9"/>
    <m/>
    <m/>
    <e v="#N/A"/>
    <s v="213000"/>
    <x v="326"/>
    <x v="181"/>
    <x v="20"/>
    <x v="2"/>
    <m/>
    <m/>
    <m/>
    <m/>
    <n v="500"/>
    <m/>
    <m/>
  </r>
  <r>
    <x v="6"/>
    <x v="0"/>
    <s v="No"/>
    <e v="#N/A"/>
    <m/>
    <n v="9"/>
    <m/>
    <m/>
    <e v="#N/A"/>
    <s v="212450"/>
    <x v="327"/>
    <x v="181"/>
    <x v="20"/>
    <x v="2"/>
    <m/>
    <m/>
    <m/>
    <m/>
    <n v="800"/>
    <m/>
    <m/>
  </r>
  <r>
    <x v="6"/>
    <x v="0"/>
    <s v="No"/>
    <e v="#N/A"/>
    <m/>
    <n v="9"/>
    <m/>
    <m/>
    <e v="#N/A"/>
    <s v="212630"/>
    <x v="328"/>
    <x v="181"/>
    <x v="20"/>
    <x v="2"/>
    <m/>
    <m/>
    <m/>
    <m/>
    <n v="0"/>
    <m/>
    <m/>
  </r>
  <r>
    <x v="6"/>
    <x v="0"/>
    <s v="No"/>
    <e v="#N/A"/>
    <m/>
    <n v="9"/>
    <m/>
    <m/>
    <e v="#N/A"/>
    <s v="213020"/>
    <x v="329"/>
    <x v="185"/>
    <x v="20"/>
    <x v="2"/>
    <m/>
    <m/>
    <m/>
    <m/>
    <n v="2000"/>
    <m/>
    <m/>
  </r>
  <r>
    <x v="6"/>
    <x v="0"/>
    <s v="No"/>
    <e v="#N/A"/>
    <m/>
    <n v="9"/>
    <m/>
    <m/>
    <e v="#N/A"/>
    <s v="210540"/>
    <x v="330"/>
    <x v="186"/>
    <x v="20"/>
    <x v="2"/>
    <m/>
    <m/>
    <m/>
    <m/>
    <n v="10500"/>
    <m/>
    <m/>
  </r>
  <r>
    <x v="6"/>
    <x v="0"/>
    <s v="No"/>
    <e v="#N/A"/>
    <m/>
    <n v="9"/>
    <m/>
    <m/>
    <e v="#N/A"/>
    <s v="211921"/>
    <x v="331"/>
    <x v="186"/>
    <x v="20"/>
    <x v="2"/>
    <m/>
    <m/>
    <m/>
    <m/>
    <n v="1588.42"/>
    <m/>
    <m/>
  </r>
  <r>
    <x v="6"/>
    <x v="0"/>
    <s v="OK"/>
    <e v="#N/A"/>
    <m/>
    <n v="9"/>
    <m/>
    <m/>
    <e v="#N/A"/>
    <s v="212380"/>
    <x v="332"/>
    <x v="186"/>
    <x v="20"/>
    <x v="2"/>
    <m/>
    <m/>
    <m/>
    <m/>
    <n v="590.5"/>
    <m/>
    <m/>
  </r>
  <r>
    <x v="6"/>
    <x v="0"/>
    <s v="OK"/>
    <e v="#N/A"/>
    <m/>
    <n v="9"/>
    <m/>
    <m/>
    <e v="#N/A"/>
    <s v="210690"/>
    <x v="333"/>
    <x v="187"/>
    <x v="20"/>
    <x v="2"/>
    <m/>
    <m/>
    <m/>
    <m/>
    <n v="4873"/>
    <m/>
    <m/>
  </r>
  <r>
    <x v="5"/>
    <x v="1"/>
    <s v="No"/>
    <e v="#N/A"/>
    <m/>
    <m/>
    <s v="historical"/>
    <d v="2023-01-01T00:00:00"/>
    <e v="#N/A"/>
    <s v="041300"/>
    <x v="105"/>
    <x v="72"/>
    <x v="8"/>
    <x v="1"/>
    <m/>
    <m/>
    <m/>
    <m/>
    <n v="4948.5"/>
    <m/>
    <m/>
  </r>
  <r>
    <x v="5"/>
    <x v="1"/>
    <s v="No"/>
    <e v="#N/A"/>
    <m/>
    <m/>
    <s v="historical"/>
    <d v="2023-01-01T00:00:00"/>
    <e v="#N/A"/>
    <s v="122443"/>
    <x v="191"/>
    <x v="110"/>
    <x v="13"/>
    <x v="1"/>
    <m/>
    <m/>
    <m/>
    <m/>
    <n v="2500"/>
    <m/>
    <m/>
  </r>
  <r>
    <x v="5"/>
    <x v="1"/>
    <s v="No"/>
    <e v="#N/A"/>
    <m/>
    <m/>
    <s v="historical"/>
    <d v="2023-02-01T00:00:00"/>
    <e v="#N/A"/>
    <s v="112340"/>
    <x v="51"/>
    <x v="28"/>
    <x v="3"/>
    <x v="0"/>
    <m/>
    <m/>
    <m/>
    <m/>
    <n v="6000"/>
    <m/>
    <m/>
  </r>
  <r>
    <x v="5"/>
    <x v="1"/>
    <s v="OK"/>
    <e v="#N/A"/>
    <m/>
    <m/>
    <s v="historical"/>
    <d v="2023-02-01T00:00:00"/>
    <e v="#N/A"/>
    <s v="022110"/>
    <x v="91"/>
    <x v="63"/>
    <x v="7"/>
    <x v="1"/>
    <m/>
    <m/>
    <m/>
    <m/>
    <n v="1001"/>
    <m/>
    <m/>
  </r>
  <r>
    <x v="5"/>
    <x v="1"/>
    <s v="OK"/>
    <e v="#N/A"/>
    <m/>
    <m/>
    <s v="historical"/>
    <d v="2023-02-01T00:00:00"/>
    <e v="#N/A"/>
    <s v="052830"/>
    <x v="125"/>
    <x v="81"/>
    <x v="9"/>
    <x v="1"/>
    <m/>
    <m/>
    <m/>
    <m/>
    <n v="2935.75"/>
    <m/>
    <m/>
  </r>
  <r>
    <x v="5"/>
    <x v="1"/>
    <s v="No"/>
    <e v="#N/A"/>
    <m/>
    <m/>
    <s v="historical"/>
    <d v="2023-02-01T00:00:00"/>
    <e v="#N/A"/>
    <s v="052660"/>
    <x v="139"/>
    <x v="79"/>
    <x v="9"/>
    <x v="1"/>
    <m/>
    <m/>
    <m/>
    <m/>
    <n v="6094.5"/>
    <m/>
    <m/>
  </r>
  <r>
    <x v="5"/>
    <x v="1"/>
    <s v="No"/>
    <e v="#N/A"/>
    <m/>
    <m/>
    <s v="historical"/>
    <d v="2023-02-01T00:00:00"/>
    <e v="#N/A"/>
    <s v="150201"/>
    <x v="204"/>
    <x v="117"/>
    <x v="14"/>
    <x v="2"/>
    <m/>
    <m/>
    <m/>
    <m/>
    <n v="1189.25"/>
    <m/>
    <m/>
  </r>
  <r>
    <x v="5"/>
    <x v="1"/>
    <s v="No"/>
    <e v="#N/A"/>
    <m/>
    <m/>
    <s v="historical"/>
    <d v="2023-02-01T00:00:00"/>
    <e v="#N/A"/>
    <s v="160220"/>
    <x v="229"/>
    <x v="128"/>
    <x v="15"/>
    <x v="2"/>
    <m/>
    <m/>
    <m/>
    <m/>
    <n v="3576"/>
    <m/>
    <m/>
  </r>
  <r>
    <x v="5"/>
    <x v="1"/>
    <s v="No"/>
    <e v="#N/A"/>
    <m/>
    <m/>
    <s v="historical"/>
    <d v="2023-03-01T00:00:00"/>
    <e v="#N/A"/>
    <s v="122445"/>
    <x v="186"/>
    <x v="105"/>
    <x v="13"/>
    <x v="1"/>
    <m/>
    <m/>
    <m/>
    <m/>
    <n v="700"/>
    <m/>
    <m/>
  </r>
  <r>
    <x v="5"/>
    <x v="1"/>
    <s v="OK"/>
    <e v="#N/A"/>
    <m/>
    <m/>
    <s v="historical"/>
    <d v="2023-04-01T00:00:00"/>
    <e v="#N/A"/>
    <s v="022110"/>
    <x v="91"/>
    <x v="63"/>
    <x v="7"/>
    <x v="1"/>
    <m/>
    <m/>
    <m/>
    <m/>
    <n v="719"/>
    <m/>
    <m/>
  </r>
  <r>
    <x v="5"/>
    <x v="1"/>
    <s v="No"/>
    <e v="#N/A"/>
    <m/>
    <m/>
    <s v="historical"/>
    <d v="2023-04-01T00:00:00"/>
    <e v="#N/A"/>
    <s v="211830"/>
    <x v="321"/>
    <x v="184"/>
    <x v="20"/>
    <x v="2"/>
    <m/>
    <m/>
    <m/>
    <m/>
    <n v="1000"/>
    <m/>
    <m/>
  </r>
  <r>
    <x v="4"/>
    <x v="0"/>
    <s v="No"/>
    <s v="LLF"/>
    <m/>
    <m/>
    <s v="historical"/>
    <d v="2023-06-01T00:00:00"/>
    <e v="#N/A"/>
    <s v="202461"/>
    <x v="289"/>
    <x v="161"/>
    <x v="19"/>
    <x v="2"/>
    <m/>
    <m/>
    <m/>
    <m/>
    <n v="5359"/>
    <m/>
    <m/>
  </r>
  <r>
    <x v="7"/>
    <x v="2"/>
    <s v="OK"/>
    <e v="#N/A"/>
    <m/>
    <m/>
    <s v="historical"/>
    <d v="2023-10-01T00:00:00"/>
    <e v="#N/A"/>
    <s v="092061"/>
    <x v="23"/>
    <x v="10"/>
    <x v="1"/>
    <x v="0"/>
    <m/>
    <m/>
    <m/>
    <m/>
    <n v="2583"/>
    <m/>
    <n v="-2583"/>
  </r>
  <r>
    <x v="7"/>
    <x v="2"/>
    <s v="No"/>
    <e v="#N/A"/>
    <m/>
    <m/>
    <s v="Debt"/>
    <m/>
    <e v="#N/A"/>
    <s v="032880"/>
    <x v="9"/>
    <x v="2"/>
    <x v="0"/>
    <x v="0"/>
    <m/>
    <m/>
    <m/>
    <m/>
    <m/>
    <m/>
    <n v="2771"/>
  </r>
  <r>
    <x v="7"/>
    <x v="2"/>
    <s v="No"/>
    <e v="#N/A"/>
    <m/>
    <m/>
    <s v="Debt"/>
    <m/>
    <e v="#N/A"/>
    <s v="091670"/>
    <x v="11"/>
    <x v="4"/>
    <x v="1"/>
    <x v="0"/>
    <m/>
    <m/>
    <m/>
    <m/>
    <m/>
    <m/>
    <n v="28030.5"/>
  </r>
  <r>
    <x v="7"/>
    <x v="2"/>
    <s v="No"/>
    <e v="#N/A"/>
    <m/>
    <m/>
    <s v="Debt"/>
    <m/>
    <e v="#N/A"/>
    <s v="091290"/>
    <x v="12"/>
    <x v="5"/>
    <x v="1"/>
    <x v="0"/>
    <m/>
    <m/>
    <m/>
    <m/>
    <m/>
    <m/>
    <n v="67838"/>
  </r>
  <r>
    <x v="7"/>
    <x v="2"/>
    <s v="No"/>
    <e v="#N/A"/>
    <m/>
    <m/>
    <s v="Debt"/>
    <m/>
    <s v="Yes"/>
    <s v="091340"/>
    <x v="13"/>
    <x v="6"/>
    <x v="1"/>
    <x v="0"/>
    <m/>
    <m/>
    <m/>
    <m/>
    <m/>
    <m/>
    <n v="2727.5"/>
  </r>
  <r>
    <x v="7"/>
    <x v="2"/>
    <s v="No"/>
    <e v="#N/A"/>
    <m/>
    <m/>
    <s v="Debt"/>
    <m/>
    <e v="#N/A"/>
    <s v="091460"/>
    <x v="15"/>
    <x v="7"/>
    <x v="1"/>
    <x v="0"/>
    <m/>
    <m/>
    <m/>
    <m/>
    <m/>
    <m/>
    <n v="7448"/>
  </r>
  <r>
    <x v="7"/>
    <x v="2"/>
    <s v="No"/>
    <e v="#N/A"/>
    <m/>
    <m/>
    <s v="Debt"/>
    <m/>
    <e v="#N/A"/>
    <s v="091940"/>
    <x v="16"/>
    <x v="7"/>
    <x v="1"/>
    <x v="0"/>
    <m/>
    <m/>
    <m/>
    <m/>
    <m/>
    <m/>
    <n v="13581.25"/>
  </r>
  <r>
    <x v="7"/>
    <x v="2"/>
    <s v="OK"/>
    <e v="#N/A"/>
    <m/>
    <m/>
    <s v="Debt"/>
    <m/>
    <e v="#N/A"/>
    <s v="092061"/>
    <x v="23"/>
    <x v="10"/>
    <x v="1"/>
    <x v="0"/>
    <m/>
    <m/>
    <m/>
    <m/>
    <m/>
    <m/>
    <n v="2589"/>
  </r>
  <r>
    <x v="7"/>
    <x v="2"/>
    <s v="No"/>
    <e v="#N/A"/>
    <m/>
    <m/>
    <s v="Debt"/>
    <m/>
    <e v="#N/A"/>
    <s v="102300"/>
    <x v="36"/>
    <x v="12"/>
    <x v="2"/>
    <x v="0"/>
    <m/>
    <m/>
    <m/>
    <m/>
    <m/>
    <m/>
    <n v="3853"/>
  </r>
  <r>
    <x v="7"/>
    <x v="2"/>
    <s v="No"/>
    <e v="#N/A"/>
    <m/>
    <m/>
    <s v="Debt"/>
    <m/>
    <e v="#N/A"/>
    <s v="110740"/>
    <x v="48"/>
    <x v="31"/>
    <x v="3"/>
    <x v="0"/>
    <m/>
    <m/>
    <m/>
    <m/>
    <m/>
    <m/>
    <n v="12946"/>
  </r>
  <r>
    <x v="7"/>
    <x v="2"/>
    <s v="No"/>
    <e v="#N/A"/>
    <m/>
    <m/>
    <s v="Debt"/>
    <m/>
    <e v="#N/A"/>
    <s v="112340"/>
    <x v="51"/>
    <x v="28"/>
    <x v="3"/>
    <x v="0"/>
    <m/>
    <m/>
    <m/>
    <m/>
    <m/>
    <m/>
    <n v="15442"/>
  </r>
  <r>
    <x v="7"/>
    <x v="2"/>
    <s v="No"/>
    <e v="#N/A"/>
    <m/>
    <m/>
    <s v="Debt"/>
    <m/>
    <e v="#N/A"/>
    <s v="131520"/>
    <x v="54"/>
    <x v="35"/>
    <x v="4"/>
    <x v="0"/>
    <m/>
    <m/>
    <m/>
    <m/>
    <m/>
    <m/>
    <n v="15000"/>
  </r>
  <r>
    <x v="7"/>
    <x v="2"/>
    <s v="No"/>
    <e v="#N/A"/>
    <m/>
    <m/>
    <s v="Debt"/>
    <m/>
    <s v="Yes"/>
    <s v="132730"/>
    <x v="57"/>
    <x v="38"/>
    <x v="4"/>
    <x v="0"/>
    <m/>
    <m/>
    <m/>
    <m/>
    <m/>
    <m/>
    <n v="2999"/>
  </r>
  <r>
    <x v="7"/>
    <x v="2"/>
    <s v="No"/>
    <e v="#N/A"/>
    <m/>
    <m/>
    <s v="Debt"/>
    <m/>
    <s v="Yes"/>
    <s v="132781"/>
    <x v="63"/>
    <x v="44"/>
    <x v="4"/>
    <x v="0"/>
    <m/>
    <m/>
    <m/>
    <m/>
    <m/>
    <m/>
    <n v="7255"/>
  </r>
  <r>
    <x v="7"/>
    <x v="2"/>
    <s v="No"/>
    <e v="#N/A"/>
    <m/>
    <m/>
    <s v="Debt"/>
    <m/>
    <e v="#N/A"/>
    <s v="130580"/>
    <x v="65"/>
    <x v="46"/>
    <x v="4"/>
    <x v="0"/>
    <m/>
    <m/>
    <m/>
    <m/>
    <m/>
    <m/>
    <n v="15000"/>
  </r>
  <r>
    <x v="7"/>
    <x v="2"/>
    <s v="No"/>
    <e v="#N/A"/>
    <m/>
    <m/>
    <s v="Debt"/>
    <m/>
    <e v="#N/A"/>
    <s v="140150"/>
    <x v="66"/>
    <x v="47"/>
    <x v="5"/>
    <x v="0"/>
    <m/>
    <m/>
    <m/>
    <m/>
    <m/>
    <m/>
    <n v="11722"/>
  </r>
  <r>
    <x v="7"/>
    <x v="2"/>
    <s v="No"/>
    <e v="#N/A"/>
    <m/>
    <m/>
    <s v="Debt"/>
    <m/>
    <e v="#N/A"/>
    <s v="140960"/>
    <x v="68"/>
    <x v="48"/>
    <x v="5"/>
    <x v="0"/>
    <m/>
    <m/>
    <m/>
    <m/>
    <m/>
    <m/>
    <n v="2000"/>
  </r>
  <r>
    <x v="7"/>
    <x v="2"/>
    <s v="No"/>
    <e v="#N/A"/>
    <m/>
    <m/>
    <s v="Debt"/>
    <m/>
    <e v="#N/A"/>
    <s v="231172"/>
    <x v="76"/>
    <x v="54"/>
    <x v="6"/>
    <x v="0"/>
    <m/>
    <m/>
    <m/>
    <m/>
    <m/>
    <m/>
    <n v="7086"/>
  </r>
  <r>
    <x v="7"/>
    <x v="2"/>
    <s v="No"/>
    <e v="#N/A"/>
    <m/>
    <m/>
    <s v="Debt"/>
    <m/>
    <e v="#N/A"/>
    <s v="231174"/>
    <x v="78"/>
    <x v="54"/>
    <x v="6"/>
    <x v="0"/>
    <m/>
    <m/>
    <m/>
    <m/>
    <m/>
    <m/>
    <n v="50706"/>
  </r>
  <r>
    <x v="7"/>
    <x v="2"/>
    <s v="No"/>
    <e v="#N/A"/>
    <m/>
    <m/>
    <s v="Debt"/>
    <m/>
    <e v="#N/A"/>
    <s v="230500"/>
    <x v="79"/>
    <x v="55"/>
    <x v="6"/>
    <x v="0"/>
    <m/>
    <m/>
    <m/>
    <m/>
    <m/>
    <m/>
    <n v="50165"/>
  </r>
  <r>
    <x v="7"/>
    <x v="2"/>
    <s v="No"/>
    <e v="#N/A"/>
    <m/>
    <m/>
    <s v="Debt"/>
    <m/>
    <e v="#N/A"/>
    <s v="230642"/>
    <x v="82"/>
    <x v="56"/>
    <x v="6"/>
    <x v="0"/>
    <m/>
    <m/>
    <m/>
    <m/>
    <m/>
    <m/>
    <n v="22872"/>
  </r>
  <r>
    <x v="7"/>
    <x v="2"/>
    <s v="No"/>
    <e v="#N/A"/>
    <m/>
    <m/>
    <s v="Debt"/>
    <m/>
    <e v="#N/A"/>
    <s v="021750"/>
    <x v="88"/>
    <x v="60"/>
    <x v="7"/>
    <x v="1"/>
    <m/>
    <m/>
    <m/>
    <m/>
    <m/>
    <m/>
    <n v="657574"/>
  </r>
  <r>
    <x v="7"/>
    <x v="2"/>
    <s v="No"/>
    <e v="#N/A"/>
    <m/>
    <m/>
    <s v="Debt"/>
    <m/>
    <e v="#N/A"/>
    <s v="022600"/>
    <x v="94"/>
    <x v="65"/>
    <x v="7"/>
    <x v="1"/>
    <m/>
    <m/>
    <m/>
    <m/>
    <m/>
    <m/>
    <n v="86129.370000004768"/>
  </r>
  <r>
    <x v="7"/>
    <x v="2"/>
    <s v="No"/>
    <e v="#N/A"/>
    <m/>
    <m/>
    <s v="Debt"/>
    <m/>
    <e v="#N/A"/>
    <s v="020470"/>
    <x v="95"/>
    <x v="66"/>
    <x v="7"/>
    <x v="1"/>
    <m/>
    <m/>
    <m/>
    <m/>
    <m/>
    <m/>
    <n v="179059.0000000298"/>
  </r>
  <r>
    <x v="7"/>
    <x v="2"/>
    <s v="No"/>
    <e v="#N/A"/>
    <m/>
    <m/>
    <s v="Debt"/>
    <m/>
    <e v="#N/A"/>
    <s v="040020"/>
    <x v="96"/>
    <x v="67"/>
    <x v="8"/>
    <x v="1"/>
    <m/>
    <m/>
    <m/>
    <m/>
    <m/>
    <m/>
    <n v="26435"/>
  </r>
  <r>
    <x v="7"/>
    <x v="2"/>
    <s v="No"/>
    <e v="#N/A"/>
    <m/>
    <m/>
    <s v="Debt"/>
    <m/>
    <e v="#N/A"/>
    <s v="041630"/>
    <x v="97"/>
    <x v="67"/>
    <x v="8"/>
    <x v="1"/>
    <m/>
    <m/>
    <m/>
    <m/>
    <m/>
    <m/>
    <n v="10313.75"/>
  </r>
  <r>
    <x v="7"/>
    <x v="2"/>
    <s v="No"/>
    <e v="#N/A"/>
    <m/>
    <m/>
    <s v="Debt"/>
    <m/>
    <e v="#N/A"/>
    <s v="042550"/>
    <x v="98"/>
    <x v="68"/>
    <x v="8"/>
    <x v="1"/>
    <m/>
    <m/>
    <m/>
    <m/>
    <m/>
    <m/>
    <n v="29887"/>
  </r>
  <r>
    <x v="7"/>
    <x v="2"/>
    <s v="No"/>
    <e v="#N/A"/>
    <m/>
    <m/>
    <s v="Debt"/>
    <m/>
    <e v="#N/A"/>
    <s v="040520"/>
    <x v="100"/>
    <x v="70"/>
    <x v="8"/>
    <x v="1"/>
    <m/>
    <m/>
    <m/>
    <m/>
    <m/>
    <m/>
    <n v="34730.130000010133"/>
  </r>
  <r>
    <x v="7"/>
    <x v="2"/>
    <s v="No"/>
    <e v="#N/A"/>
    <m/>
    <m/>
    <s v="Debt"/>
    <m/>
    <e v="#N/A"/>
    <s v="040990"/>
    <x v="101"/>
    <x v="70"/>
    <x v="8"/>
    <x v="1"/>
    <m/>
    <m/>
    <m/>
    <m/>
    <m/>
    <m/>
    <n v="12724"/>
  </r>
  <r>
    <x v="7"/>
    <x v="2"/>
    <s v="No"/>
    <e v="#N/A"/>
    <m/>
    <m/>
    <s v="Debt"/>
    <m/>
    <e v="#N/A"/>
    <s v="042451"/>
    <x v="102"/>
    <x v="70"/>
    <x v="8"/>
    <x v="1"/>
    <m/>
    <m/>
    <m/>
    <m/>
    <m/>
    <m/>
    <n v="1621.6000000005588"/>
  </r>
  <r>
    <x v="7"/>
    <x v="2"/>
    <s v="No"/>
    <e v="#N/A"/>
    <m/>
    <m/>
    <s v="Debt"/>
    <m/>
    <e v="#N/A"/>
    <s v="041000"/>
    <x v="103"/>
    <x v="71"/>
    <x v="8"/>
    <x v="1"/>
    <m/>
    <m/>
    <m/>
    <m/>
    <m/>
    <m/>
    <n v="60147.5"/>
  </r>
  <r>
    <x v="7"/>
    <x v="2"/>
    <s v="OK"/>
    <e v="#N/A"/>
    <m/>
    <m/>
    <s v="Debt"/>
    <m/>
    <e v="#N/A"/>
    <s v="041250"/>
    <x v="104"/>
    <x v="71"/>
    <x v="8"/>
    <x v="1"/>
    <m/>
    <m/>
    <m/>
    <m/>
    <m/>
    <m/>
    <n v="7792"/>
  </r>
  <r>
    <x v="7"/>
    <x v="2"/>
    <s v="No"/>
    <e v="#N/A"/>
    <m/>
    <m/>
    <s v="Debt"/>
    <m/>
    <e v="#N/A"/>
    <s v="041300"/>
    <x v="105"/>
    <x v="72"/>
    <x v="8"/>
    <x v="1"/>
    <m/>
    <m/>
    <m/>
    <m/>
    <m/>
    <m/>
    <n v="20863"/>
  </r>
  <r>
    <x v="7"/>
    <x v="2"/>
    <s v="No"/>
    <e v="#N/A"/>
    <m/>
    <m/>
    <s v="Debt"/>
    <m/>
    <e v="#N/A"/>
    <s v="041850"/>
    <x v="106"/>
    <x v="67"/>
    <x v="8"/>
    <x v="1"/>
    <m/>
    <m/>
    <m/>
    <m/>
    <m/>
    <m/>
    <n v="37638"/>
  </r>
  <r>
    <x v="7"/>
    <x v="2"/>
    <s v="No"/>
    <e v="#N/A"/>
    <m/>
    <m/>
    <s v="Debt"/>
    <m/>
    <e v="#N/A"/>
    <s v="050530"/>
    <x v="116"/>
    <x v="78"/>
    <x v="9"/>
    <x v="1"/>
    <m/>
    <m/>
    <m/>
    <m/>
    <m/>
    <m/>
    <n v="8416"/>
  </r>
  <r>
    <x v="7"/>
    <x v="2"/>
    <s v="No"/>
    <e v="#N/A"/>
    <m/>
    <m/>
    <s v="Debt"/>
    <m/>
    <e v="#N/A"/>
    <s v="050770"/>
    <x v="120"/>
    <x v="79"/>
    <x v="9"/>
    <x v="1"/>
    <m/>
    <m/>
    <m/>
    <m/>
    <m/>
    <m/>
    <n v="5508"/>
  </r>
  <r>
    <x v="7"/>
    <x v="2"/>
    <s v="No"/>
    <e v="#N/A"/>
    <m/>
    <m/>
    <s v="Debt"/>
    <m/>
    <e v="#N/A"/>
    <s v="052551"/>
    <x v="121"/>
    <x v="79"/>
    <x v="9"/>
    <x v="1"/>
    <m/>
    <m/>
    <m/>
    <m/>
    <m/>
    <m/>
    <n v="1573"/>
  </r>
  <r>
    <x v="7"/>
    <x v="2"/>
    <s v="No"/>
    <e v="#N/A"/>
    <m/>
    <m/>
    <s v="Debt"/>
    <m/>
    <s v="Yes"/>
    <s v="052150"/>
    <x v="138"/>
    <x v="84"/>
    <x v="9"/>
    <x v="1"/>
    <m/>
    <m/>
    <m/>
    <m/>
    <m/>
    <m/>
    <n v="20144.000000007451"/>
  </r>
  <r>
    <x v="7"/>
    <x v="2"/>
    <s v="No"/>
    <e v="#N/A"/>
    <m/>
    <m/>
    <s v="Debt"/>
    <m/>
    <e v="#N/A"/>
    <s v="060650"/>
    <x v="141"/>
    <x v="86"/>
    <x v="10"/>
    <x v="1"/>
    <m/>
    <m/>
    <m/>
    <m/>
    <m/>
    <m/>
    <n v="89018"/>
  </r>
  <r>
    <x v="7"/>
    <x v="2"/>
    <s v="No"/>
    <e v="#N/A"/>
    <m/>
    <m/>
    <s v="Debt"/>
    <m/>
    <e v="#N/A"/>
    <s v="062620"/>
    <x v="142"/>
    <x v="86"/>
    <x v="10"/>
    <x v="1"/>
    <m/>
    <m/>
    <m/>
    <m/>
    <m/>
    <m/>
    <n v="31701.820000000298"/>
  </r>
  <r>
    <x v="7"/>
    <x v="2"/>
    <s v="No"/>
    <e v="#N/A"/>
    <m/>
    <m/>
    <s v="Debt"/>
    <m/>
    <e v="#N/A"/>
    <s v="061010"/>
    <x v="143"/>
    <x v="86"/>
    <x v="10"/>
    <x v="1"/>
    <m/>
    <m/>
    <m/>
    <m/>
    <m/>
    <m/>
    <n v="82460"/>
  </r>
  <r>
    <x v="7"/>
    <x v="2"/>
    <s v="OK"/>
    <e v="#N/A"/>
    <m/>
    <m/>
    <s v="Debt"/>
    <m/>
    <e v="#N/A"/>
    <s v="062680"/>
    <x v="147"/>
    <x v="86"/>
    <x v="10"/>
    <x v="1"/>
    <m/>
    <m/>
    <m/>
    <m/>
    <m/>
    <m/>
    <n v="70743"/>
  </r>
  <r>
    <x v="7"/>
    <x v="2"/>
    <s v="No"/>
    <e v="#N/A"/>
    <m/>
    <m/>
    <s v="Debt"/>
    <m/>
    <e v="#N/A"/>
    <s v="071133"/>
    <x v="155"/>
    <x v="92"/>
    <x v="11"/>
    <x v="1"/>
    <m/>
    <m/>
    <m/>
    <m/>
    <m/>
    <m/>
    <n v="13726.25"/>
  </r>
  <r>
    <x v="7"/>
    <x v="2"/>
    <s v="No"/>
    <e v="#N/A"/>
    <m/>
    <m/>
    <s v="Debt"/>
    <m/>
    <e v="#N/A"/>
    <s v="071140"/>
    <x v="156"/>
    <x v="93"/>
    <x v="11"/>
    <x v="1"/>
    <m/>
    <m/>
    <m/>
    <m/>
    <m/>
    <m/>
    <n v="12917.65000000596"/>
  </r>
  <r>
    <x v="7"/>
    <x v="2"/>
    <s v="No"/>
    <e v="#N/A"/>
    <m/>
    <m/>
    <s v="Debt"/>
    <m/>
    <e v="#N/A"/>
    <s v="082010"/>
    <x v="166"/>
    <x v="96"/>
    <x v="12"/>
    <x v="1"/>
    <m/>
    <m/>
    <m/>
    <m/>
    <m/>
    <m/>
    <n v="14170"/>
  </r>
  <r>
    <x v="7"/>
    <x v="2"/>
    <s v="No"/>
    <e v="#N/A"/>
    <m/>
    <m/>
    <s v="Debt"/>
    <m/>
    <e v="#N/A"/>
    <s v="081040"/>
    <x v="173"/>
    <x v="99"/>
    <x v="12"/>
    <x v="1"/>
    <m/>
    <m/>
    <m/>
    <m/>
    <m/>
    <m/>
    <n v="3986.6999999992549"/>
  </r>
  <r>
    <x v="7"/>
    <x v="2"/>
    <s v="No"/>
    <e v="#N/A"/>
    <m/>
    <m/>
    <s v="Debt"/>
    <m/>
    <e v="#N/A"/>
    <s v="082420"/>
    <x v="174"/>
    <x v="99"/>
    <x v="12"/>
    <x v="1"/>
    <m/>
    <m/>
    <m/>
    <m/>
    <m/>
    <m/>
    <n v="11165.5"/>
  </r>
  <r>
    <x v="7"/>
    <x v="2"/>
    <s v="No"/>
    <e v="#N/A"/>
    <m/>
    <m/>
    <s v="Debt"/>
    <m/>
    <e v="#N/A"/>
    <s v="081240"/>
    <x v="178"/>
    <x v="100"/>
    <x v="12"/>
    <x v="1"/>
    <m/>
    <m/>
    <m/>
    <m/>
    <m/>
    <m/>
    <n v="53373.25"/>
  </r>
  <r>
    <x v="7"/>
    <x v="2"/>
    <s v="No"/>
    <e v="#N/A"/>
    <m/>
    <m/>
    <s v="Debt"/>
    <m/>
    <s v="Yes"/>
    <s v="082690"/>
    <x v="184"/>
    <x v="103"/>
    <x v="12"/>
    <x v="1"/>
    <m/>
    <m/>
    <m/>
    <m/>
    <m/>
    <m/>
    <n v="54013.080000013113"/>
  </r>
  <r>
    <x v="7"/>
    <x v="2"/>
    <s v="No"/>
    <e v="#N/A"/>
    <m/>
    <m/>
    <s v="Debt"/>
    <m/>
    <e v="#N/A"/>
    <s v="121470"/>
    <x v="188"/>
    <x v="107"/>
    <x v="13"/>
    <x v="1"/>
    <m/>
    <m/>
    <m/>
    <m/>
    <m/>
    <m/>
    <n v="30297"/>
  </r>
  <r>
    <x v="7"/>
    <x v="2"/>
    <s v="No"/>
    <e v="#N/A"/>
    <m/>
    <m/>
    <s v="Debt"/>
    <m/>
    <e v="#N/A"/>
    <s v="122443"/>
    <x v="191"/>
    <x v="110"/>
    <x v="13"/>
    <x v="1"/>
    <m/>
    <m/>
    <m/>
    <m/>
    <m/>
    <m/>
    <n v="11000"/>
  </r>
  <r>
    <x v="7"/>
    <x v="2"/>
    <s v="No"/>
    <s v="LLF"/>
    <m/>
    <m/>
    <s v="Debt"/>
    <m/>
    <e v="#N/A"/>
    <s v="122446"/>
    <x v="193"/>
    <x v="112"/>
    <x v="13"/>
    <x v="1"/>
    <m/>
    <m/>
    <m/>
    <m/>
    <m/>
    <m/>
    <n v="32776.959999978542"/>
  </r>
  <r>
    <x v="7"/>
    <x v="2"/>
    <s v="No"/>
    <e v="#N/A"/>
    <m/>
    <m/>
    <s v="Debt"/>
    <m/>
    <e v="#N/A"/>
    <s v="151810"/>
    <x v="196"/>
    <x v="114"/>
    <x v="14"/>
    <x v="2"/>
    <m/>
    <m/>
    <m/>
    <m/>
    <m/>
    <m/>
    <n v="23223.5"/>
  </r>
  <r>
    <x v="7"/>
    <x v="2"/>
    <s v="No"/>
    <e v="#N/A"/>
    <m/>
    <m/>
    <s v="Debt"/>
    <m/>
    <e v="#N/A"/>
    <s v="150130"/>
    <x v="198"/>
    <x v="115"/>
    <x v="14"/>
    <x v="2"/>
    <m/>
    <m/>
    <m/>
    <m/>
    <m/>
    <m/>
    <n v="120933"/>
  </r>
  <r>
    <x v="7"/>
    <x v="2"/>
    <s v="No"/>
    <e v="#N/A"/>
    <m/>
    <m/>
    <s v="Debt"/>
    <m/>
    <e v="#N/A"/>
    <s v="151380"/>
    <x v="199"/>
    <x v="115"/>
    <x v="14"/>
    <x v="2"/>
    <m/>
    <m/>
    <m/>
    <m/>
    <m/>
    <m/>
    <n v="56538"/>
  </r>
  <r>
    <x v="7"/>
    <x v="2"/>
    <s v="No"/>
    <e v="#N/A"/>
    <m/>
    <m/>
    <s v="Debt"/>
    <m/>
    <e v="#N/A"/>
    <s v="152120"/>
    <x v="200"/>
    <x v="115"/>
    <x v="14"/>
    <x v="2"/>
    <m/>
    <m/>
    <m/>
    <m/>
    <m/>
    <m/>
    <n v="35922"/>
  </r>
  <r>
    <x v="7"/>
    <x v="2"/>
    <s v="No"/>
    <e v="#N/A"/>
    <m/>
    <m/>
    <s v="Debt"/>
    <m/>
    <e v="#N/A"/>
    <s v="150200"/>
    <x v="201"/>
    <x v="116"/>
    <x v="14"/>
    <x v="2"/>
    <m/>
    <m/>
    <m/>
    <m/>
    <m/>
    <m/>
    <n v="16451"/>
  </r>
  <r>
    <x v="7"/>
    <x v="2"/>
    <s v="No"/>
    <e v="#N/A"/>
    <m/>
    <m/>
    <s v="Debt"/>
    <m/>
    <e v="#N/A"/>
    <s v="150201"/>
    <x v="204"/>
    <x v="117"/>
    <x v="14"/>
    <x v="2"/>
    <m/>
    <m/>
    <m/>
    <m/>
    <m/>
    <m/>
    <n v="12445.670000001788"/>
  </r>
  <r>
    <x v="7"/>
    <x v="2"/>
    <s v="OK"/>
    <e v="#N/A"/>
    <m/>
    <m/>
    <s v="Debt"/>
    <m/>
    <e v="#N/A"/>
    <s v="150930"/>
    <x v="205"/>
    <x v="117"/>
    <x v="14"/>
    <x v="2"/>
    <m/>
    <m/>
    <m/>
    <m/>
    <m/>
    <m/>
    <n v="2498"/>
  </r>
  <r>
    <x v="7"/>
    <x v="2"/>
    <s v="No"/>
    <e v="#N/A"/>
    <m/>
    <m/>
    <s v="Debt"/>
    <m/>
    <e v="#N/A"/>
    <s v="151820"/>
    <x v="206"/>
    <x v="117"/>
    <x v="14"/>
    <x v="2"/>
    <m/>
    <m/>
    <m/>
    <m/>
    <m/>
    <m/>
    <n v="32932"/>
  </r>
  <r>
    <x v="7"/>
    <x v="2"/>
    <s v="No"/>
    <e v="#N/A"/>
    <m/>
    <m/>
    <s v="Debt"/>
    <m/>
    <e v="#N/A"/>
    <s v="151090"/>
    <x v="208"/>
    <x v="118"/>
    <x v="14"/>
    <x v="2"/>
    <m/>
    <m/>
    <m/>
    <m/>
    <m/>
    <m/>
    <n v="20112"/>
  </r>
  <r>
    <x v="7"/>
    <x v="2"/>
    <s v="No"/>
    <e v="#N/A"/>
    <m/>
    <m/>
    <s v="Debt"/>
    <m/>
    <e v="#N/A"/>
    <s v="152580"/>
    <x v="214"/>
    <x v="118"/>
    <x v="14"/>
    <x v="2"/>
    <m/>
    <m/>
    <m/>
    <m/>
    <m/>
    <m/>
    <n v="4680"/>
  </r>
  <r>
    <x v="7"/>
    <x v="2"/>
    <s v="No"/>
    <e v="#N/A"/>
    <m/>
    <m/>
    <s v="Debt"/>
    <m/>
    <e v="#N/A"/>
    <s v="150100"/>
    <x v="217"/>
    <x v="123"/>
    <x v="14"/>
    <x v="2"/>
    <m/>
    <m/>
    <m/>
    <m/>
    <m/>
    <m/>
    <n v="37970"/>
  </r>
  <r>
    <x v="7"/>
    <x v="2"/>
    <s v="No"/>
    <e v="#N/A"/>
    <m/>
    <m/>
    <s v="Debt"/>
    <m/>
    <e v="#N/A"/>
    <s v="150610"/>
    <x v="218"/>
    <x v="124"/>
    <x v="14"/>
    <x v="2"/>
    <m/>
    <m/>
    <m/>
    <m/>
    <m/>
    <m/>
    <n v="15386"/>
  </r>
  <r>
    <x v="7"/>
    <x v="2"/>
    <s v="No"/>
    <e v="#N/A"/>
    <m/>
    <m/>
    <s v="Debt"/>
    <m/>
    <e v="#N/A"/>
    <s v="151790"/>
    <x v="219"/>
    <x v="124"/>
    <x v="14"/>
    <x v="2"/>
    <m/>
    <m/>
    <m/>
    <m/>
    <m/>
    <m/>
    <n v="31467"/>
  </r>
  <r>
    <x v="7"/>
    <x v="2"/>
    <s v="No"/>
    <e v="#N/A"/>
    <m/>
    <m/>
    <s v="Debt"/>
    <m/>
    <e v="#N/A"/>
    <s v="152650"/>
    <x v="220"/>
    <x v="125"/>
    <x v="14"/>
    <x v="2"/>
    <m/>
    <m/>
    <m/>
    <m/>
    <m/>
    <m/>
    <n v="68316"/>
  </r>
  <r>
    <x v="7"/>
    <x v="2"/>
    <s v="No"/>
    <e v="#N/A"/>
    <m/>
    <m/>
    <s v="Debt"/>
    <m/>
    <e v="#N/A"/>
    <s v="150700"/>
    <x v="221"/>
    <x v="126"/>
    <x v="14"/>
    <x v="2"/>
    <m/>
    <m/>
    <m/>
    <m/>
    <m/>
    <m/>
    <n v="5192"/>
  </r>
  <r>
    <x v="7"/>
    <x v="2"/>
    <s v="No"/>
    <e v="#N/A"/>
    <m/>
    <m/>
    <s v="Debt"/>
    <m/>
    <e v="#N/A"/>
    <s v="150710"/>
    <x v="223"/>
    <x v="121"/>
    <x v="14"/>
    <x v="2"/>
    <m/>
    <m/>
    <m/>
    <m/>
    <m/>
    <m/>
    <n v="10706"/>
  </r>
  <r>
    <x v="7"/>
    <x v="2"/>
    <s v="No"/>
    <e v="#N/A"/>
    <m/>
    <m/>
    <s v="Debt"/>
    <m/>
    <e v="#N/A"/>
    <s v="151150"/>
    <x v="225"/>
    <x v="126"/>
    <x v="14"/>
    <x v="2"/>
    <m/>
    <m/>
    <m/>
    <m/>
    <m/>
    <m/>
    <n v="3292"/>
  </r>
  <r>
    <x v="7"/>
    <x v="2"/>
    <s v="No"/>
    <e v="#N/A"/>
    <m/>
    <m/>
    <s v="Debt"/>
    <m/>
    <e v="#N/A"/>
    <s v="151190"/>
    <x v="226"/>
    <x v="127"/>
    <x v="14"/>
    <x v="2"/>
    <m/>
    <m/>
    <m/>
    <m/>
    <m/>
    <m/>
    <n v="23367"/>
  </r>
  <r>
    <x v="7"/>
    <x v="2"/>
    <s v="No"/>
    <e v="#N/A"/>
    <m/>
    <m/>
    <s v="Debt"/>
    <m/>
    <e v="#N/A"/>
    <s v="152330"/>
    <x v="228"/>
    <x v="124"/>
    <x v="14"/>
    <x v="2"/>
    <m/>
    <m/>
    <m/>
    <m/>
    <m/>
    <m/>
    <n v="59059.5"/>
  </r>
  <r>
    <x v="7"/>
    <x v="2"/>
    <s v="No"/>
    <e v="#N/A"/>
    <m/>
    <m/>
    <s v="Debt"/>
    <m/>
    <e v="#N/A"/>
    <s v="160320"/>
    <x v="234"/>
    <x v="133"/>
    <x v="15"/>
    <x v="2"/>
    <m/>
    <m/>
    <m/>
    <m/>
    <m/>
    <m/>
    <n v="17215"/>
  </r>
  <r>
    <x v="7"/>
    <x v="2"/>
    <s v="No"/>
    <e v="#N/A"/>
    <m/>
    <m/>
    <s v="Debt"/>
    <m/>
    <e v="#N/A"/>
    <s v="161410"/>
    <x v="237"/>
    <x v="136"/>
    <x v="15"/>
    <x v="2"/>
    <m/>
    <m/>
    <m/>
    <m/>
    <m/>
    <m/>
    <n v="88573"/>
  </r>
  <r>
    <x v="7"/>
    <x v="2"/>
    <s v="No"/>
    <e v="#N/A"/>
    <m/>
    <m/>
    <s v="Debt"/>
    <m/>
    <e v="#N/A"/>
    <s v="160620"/>
    <x v="242"/>
    <x v="141"/>
    <x v="15"/>
    <x v="2"/>
    <m/>
    <m/>
    <m/>
    <m/>
    <m/>
    <m/>
    <n v="39992"/>
  </r>
  <r>
    <x v="7"/>
    <x v="2"/>
    <s v="No"/>
    <s v="LLF"/>
    <m/>
    <m/>
    <s v="Debt"/>
    <m/>
    <s v="Yes"/>
    <s v="160780"/>
    <x v="243"/>
    <x v="142"/>
    <x v="15"/>
    <x v="2"/>
    <m/>
    <m/>
    <m/>
    <m/>
    <m/>
    <m/>
    <n v="8591"/>
  </r>
  <r>
    <x v="7"/>
    <x v="2"/>
    <s v="No"/>
    <e v="#N/A"/>
    <m/>
    <m/>
    <s v="Debt"/>
    <m/>
    <e v="#N/A"/>
    <s v="160900"/>
    <x v="246"/>
    <x v="141"/>
    <x v="15"/>
    <x v="2"/>
    <m/>
    <m/>
    <m/>
    <m/>
    <m/>
    <m/>
    <n v="193235"/>
  </r>
  <r>
    <x v="7"/>
    <x v="2"/>
    <s v="No"/>
    <e v="#N/A"/>
    <m/>
    <m/>
    <s v="Debt"/>
    <m/>
    <e v="#N/A"/>
    <s v="161350"/>
    <x v="247"/>
    <x v="141"/>
    <x v="15"/>
    <x v="2"/>
    <m/>
    <m/>
    <m/>
    <m/>
    <m/>
    <m/>
    <n v="130716"/>
  </r>
  <r>
    <x v="7"/>
    <x v="2"/>
    <s v="No"/>
    <e v="#N/A"/>
    <m/>
    <m/>
    <s v="Debt"/>
    <m/>
    <e v="#N/A"/>
    <s v="162920"/>
    <x v="248"/>
    <x v="141"/>
    <x v="15"/>
    <x v="2"/>
    <m/>
    <m/>
    <m/>
    <m/>
    <m/>
    <m/>
    <n v="8229"/>
  </r>
  <r>
    <x v="7"/>
    <x v="2"/>
    <s v="No"/>
    <e v="#N/A"/>
    <m/>
    <m/>
    <s v="Debt"/>
    <m/>
    <e v="#N/A"/>
    <s v="172520"/>
    <x v="254"/>
    <x v="147"/>
    <x v="17"/>
    <x v="2"/>
    <m/>
    <m/>
    <m/>
    <m/>
    <m/>
    <m/>
    <n v="15556"/>
  </r>
  <r>
    <x v="7"/>
    <x v="2"/>
    <s v="No"/>
    <e v="#N/A"/>
    <m/>
    <m/>
    <s v="Debt"/>
    <m/>
    <e v="#N/A"/>
    <s v="170600"/>
    <x v="255"/>
    <x v="148"/>
    <x v="17"/>
    <x v="2"/>
    <m/>
    <m/>
    <m/>
    <m/>
    <m/>
    <m/>
    <n v="39635.75"/>
  </r>
  <r>
    <x v="7"/>
    <x v="2"/>
    <s v="No"/>
    <e v="#N/A"/>
    <m/>
    <m/>
    <s v="Debt"/>
    <m/>
    <e v="#N/A"/>
    <s v="170840"/>
    <x v="264"/>
    <x v="151"/>
    <x v="17"/>
    <x v="2"/>
    <m/>
    <m/>
    <m/>
    <m/>
    <m/>
    <m/>
    <n v="3952"/>
  </r>
  <r>
    <x v="7"/>
    <x v="2"/>
    <s v="No"/>
    <e v="#N/A"/>
    <m/>
    <m/>
    <s v="Debt"/>
    <m/>
    <e v="#N/A"/>
    <s v="172980"/>
    <x v="265"/>
    <x v="151"/>
    <x v="17"/>
    <x v="2"/>
    <m/>
    <m/>
    <m/>
    <m/>
    <m/>
    <m/>
    <n v="10400"/>
  </r>
  <r>
    <x v="7"/>
    <x v="2"/>
    <s v="No"/>
    <e v="#N/A"/>
    <m/>
    <m/>
    <s v="Debt"/>
    <m/>
    <e v="#N/A"/>
    <s v="170940"/>
    <x v="266"/>
    <x v="151"/>
    <x v="17"/>
    <x v="2"/>
    <m/>
    <m/>
    <m/>
    <m/>
    <m/>
    <m/>
    <n v="2702"/>
  </r>
  <r>
    <x v="7"/>
    <x v="2"/>
    <s v="No"/>
    <e v="#N/A"/>
    <m/>
    <m/>
    <s v="Debt"/>
    <m/>
    <e v="#N/A"/>
    <s v="181540"/>
    <x v="282"/>
    <x v="154"/>
    <x v="18"/>
    <x v="2"/>
    <m/>
    <m/>
    <m/>
    <m/>
    <m/>
    <m/>
    <n v="4303"/>
  </r>
  <r>
    <x v="7"/>
    <x v="2"/>
    <s v="No"/>
    <e v="#N/A"/>
    <m/>
    <m/>
    <s v="Debt"/>
    <m/>
    <e v="#N/A"/>
    <s v="182590"/>
    <x v="286"/>
    <x v="155"/>
    <x v="18"/>
    <x v="2"/>
    <m/>
    <m/>
    <m/>
    <m/>
    <m/>
    <m/>
    <n v="4987.2000000029802"/>
  </r>
  <r>
    <x v="7"/>
    <x v="2"/>
    <s v="No"/>
    <e v="#N/A"/>
    <m/>
    <m/>
    <s v="Debt"/>
    <m/>
    <e v="#N/A"/>
    <s v="181360"/>
    <x v="278"/>
    <x v="158"/>
    <x v="18"/>
    <x v="2"/>
    <m/>
    <m/>
    <m/>
    <m/>
    <m/>
    <m/>
    <n v="46265"/>
  </r>
  <r>
    <x v="7"/>
    <x v="2"/>
    <s v="No"/>
    <e v="#N/A"/>
    <m/>
    <m/>
    <s v="Debt"/>
    <m/>
    <e v="#N/A"/>
    <s v="182390"/>
    <x v="283"/>
    <x v="160"/>
    <x v="18"/>
    <x v="2"/>
    <m/>
    <m/>
    <m/>
    <m/>
    <m/>
    <m/>
    <n v="17823"/>
  </r>
  <r>
    <x v="7"/>
    <x v="2"/>
    <s v="No"/>
    <e v="#N/A"/>
    <m/>
    <m/>
    <s v="Debt"/>
    <m/>
    <e v="#N/A"/>
    <s v="182571"/>
    <x v="285"/>
    <x v="160"/>
    <x v="18"/>
    <x v="2"/>
    <m/>
    <m/>
    <m/>
    <m/>
    <m/>
    <m/>
    <n v="104"/>
  </r>
  <r>
    <x v="7"/>
    <x v="2"/>
    <s v="No"/>
    <s v="LLF"/>
    <m/>
    <m/>
    <s v="Debt"/>
    <m/>
    <e v="#N/A"/>
    <s v="202461"/>
    <x v="289"/>
    <x v="161"/>
    <x v="19"/>
    <x v="2"/>
    <m/>
    <m/>
    <m/>
    <m/>
    <m/>
    <m/>
    <n v="11715"/>
  </r>
  <r>
    <x v="7"/>
    <x v="2"/>
    <s v="No"/>
    <e v="#N/A"/>
    <m/>
    <m/>
    <s v="Debt"/>
    <m/>
    <s v="Yes"/>
    <s v="201510"/>
    <x v="293"/>
    <x v="165"/>
    <x v="19"/>
    <x v="2"/>
    <m/>
    <m/>
    <m/>
    <m/>
    <m/>
    <m/>
    <n v="20030"/>
  </r>
  <r>
    <x v="7"/>
    <x v="2"/>
    <s v="No"/>
    <e v="#N/A"/>
    <m/>
    <m/>
    <s v="Debt"/>
    <m/>
    <e v="#N/A"/>
    <s v="201702"/>
    <x v="294"/>
    <x v="166"/>
    <x v="19"/>
    <x v="2"/>
    <m/>
    <m/>
    <m/>
    <m/>
    <m/>
    <m/>
    <n v="13021"/>
  </r>
  <r>
    <x v="7"/>
    <x v="2"/>
    <s v="No"/>
    <e v="#N/A"/>
    <m/>
    <m/>
    <s v="Debt"/>
    <m/>
    <e v="#N/A"/>
    <s v="201700"/>
    <x v="297"/>
    <x v="169"/>
    <x v="19"/>
    <x v="2"/>
    <m/>
    <m/>
    <m/>
    <m/>
    <m/>
    <m/>
    <n v="60827"/>
  </r>
  <r>
    <x v="7"/>
    <x v="2"/>
    <s v="No"/>
    <e v="#N/A"/>
    <m/>
    <m/>
    <s v="Debt"/>
    <m/>
    <e v="#N/A"/>
    <s v="201701"/>
    <x v="298"/>
    <x v="170"/>
    <x v="19"/>
    <x v="2"/>
    <m/>
    <m/>
    <m/>
    <m/>
    <m/>
    <m/>
    <n v="20000"/>
  </r>
  <r>
    <x v="7"/>
    <x v="2"/>
    <s v="No"/>
    <e v="#N/A"/>
    <m/>
    <m/>
    <s v="Debt"/>
    <m/>
    <e v="#N/A"/>
    <s v="201730"/>
    <x v="303"/>
    <x v="173"/>
    <x v="19"/>
    <x v="2"/>
    <m/>
    <m/>
    <m/>
    <m/>
    <m/>
    <m/>
    <n v="14052"/>
  </r>
  <r>
    <x v="7"/>
    <x v="2"/>
    <s v="No"/>
    <e v="#N/A"/>
    <m/>
    <m/>
    <s v="Debt"/>
    <m/>
    <e v="#N/A"/>
    <s v="201740"/>
    <x v="304"/>
    <x v="174"/>
    <x v="19"/>
    <x v="2"/>
    <m/>
    <m/>
    <m/>
    <m/>
    <m/>
    <m/>
    <n v="28270"/>
  </r>
  <r>
    <x v="7"/>
    <x v="2"/>
    <s v="No"/>
    <e v="#N/A"/>
    <m/>
    <m/>
    <s v="Debt"/>
    <m/>
    <e v="#N/A"/>
    <s v="201690"/>
    <x v="305"/>
    <x v="175"/>
    <x v="19"/>
    <x v="2"/>
    <m/>
    <m/>
    <m/>
    <m/>
    <m/>
    <m/>
    <n v="40206"/>
  </r>
  <r>
    <x v="7"/>
    <x v="2"/>
    <s v="No"/>
    <e v="#N/A"/>
    <m/>
    <m/>
    <s v="Debt"/>
    <m/>
    <e v="#N/A"/>
    <s v="202480"/>
    <x v="307"/>
    <x v="177"/>
    <x v="19"/>
    <x v="2"/>
    <m/>
    <m/>
    <m/>
    <m/>
    <m/>
    <m/>
    <n v="42172.480000004172"/>
  </r>
  <r>
    <x v="7"/>
    <x v="2"/>
    <s v="No"/>
    <e v="#N/A"/>
    <m/>
    <m/>
    <s v="Debt"/>
    <m/>
    <e v="#N/A"/>
    <s v="202491"/>
    <x v="308"/>
    <x v="178"/>
    <x v="19"/>
    <x v="2"/>
    <m/>
    <m/>
    <m/>
    <m/>
    <m/>
    <m/>
    <n v="19812"/>
  </r>
  <r>
    <x v="7"/>
    <x v="2"/>
    <s v="No"/>
    <s v="LLF"/>
    <m/>
    <m/>
    <s v="Debt"/>
    <m/>
    <e v="#N/A"/>
    <s v="210440"/>
    <x v="309"/>
    <x v="179"/>
    <x v="20"/>
    <x v="2"/>
    <m/>
    <m/>
    <m/>
    <m/>
    <m/>
    <m/>
    <n v="4813.5"/>
  </r>
  <r>
    <x v="7"/>
    <x v="2"/>
    <s v="No"/>
    <e v="#N/A"/>
    <m/>
    <m/>
    <s v="Debt"/>
    <m/>
    <e v="#N/A"/>
    <s v="211430"/>
    <x v="312"/>
    <x v="180"/>
    <x v="20"/>
    <x v="2"/>
    <m/>
    <m/>
    <m/>
    <m/>
    <m/>
    <m/>
    <n v="22289"/>
  </r>
  <r>
    <x v="7"/>
    <x v="2"/>
    <s v="No"/>
    <e v="#N/A"/>
    <m/>
    <m/>
    <s v="Debt"/>
    <m/>
    <e v="#N/A"/>
    <s v="211120"/>
    <x v="314"/>
    <x v="181"/>
    <x v="20"/>
    <x v="2"/>
    <m/>
    <m/>
    <m/>
    <m/>
    <m/>
    <m/>
    <n v="20486"/>
  </r>
  <r>
    <x v="7"/>
    <x v="2"/>
    <s v="No"/>
    <e v="#N/A"/>
    <m/>
    <m/>
    <s v="Debt"/>
    <m/>
    <e v="#N/A"/>
    <s v="210730"/>
    <x v="315"/>
    <x v="182"/>
    <x v="20"/>
    <x v="2"/>
    <m/>
    <m/>
    <m/>
    <m/>
    <m/>
    <m/>
    <n v="35095.5"/>
  </r>
  <r>
    <x v="7"/>
    <x v="2"/>
    <s v="No"/>
    <e v="#N/A"/>
    <m/>
    <m/>
    <s v="Debt"/>
    <m/>
    <e v="#N/A"/>
    <s v="212070"/>
    <x v="316"/>
    <x v="182"/>
    <x v="20"/>
    <x v="2"/>
    <m/>
    <m/>
    <m/>
    <m/>
    <m/>
    <m/>
    <n v="107580.99999988079"/>
  </r>
  <r>
    <x v="7"/>
    <x v="2"/>
    <s v="No"/>
    <e v="#N/A"/>
    <m/>
    <m/>
    <s v="Debt"/>
    <m/>
    <e v="#N/A"/>
    <s v="212890"/>
    <x v="317"/>
    <x v="182"/>
    <x v="20"/>
    <x v="2"/>
    <m/>
    <m/>
    <m/>
    <m/>
    <m/>
    <m/>
    <n v="17000"/>
  </r>
  <r>
    <x v="7"/>
    <x v="2"/>
    <s v="No"/>
    <e v="#N/A"/>
    <m/>
    <m/>
    <s v="Debt"/>
    <m/>
    <e v="#N/A"/>
    <s v="212570"/>
    <x v="322"/>
    <x v="184"/>
    <x v="20"/>
    <x v="2"/>
    <m/>
    <m/>
    <m/>
    <m/>
    <m/>
    <m/>
    <n v="26775"/>
  </r>
  <r>
    <x v="7"/>
    <x v="2"/>
    <s v="No"/>
    <e v="#N/A"/>
    <m/>
    <m/>
    <s v="Debt"/>
    <m/>
    <e v="#N/A"/>
    <s v="212000"/>
    <x v="325"/>
    <x v="181"/>
    <x v="20"/>
    <x v="2"/>
    <m/>
    <m/>
    <m/>
    <m/>
    <m/>
    <m/>
    <n v="7219"/>
  </r>
  <r>
    <x v="7"/>
    <x v="2"/>
    <s v="No"/>
    <e v="#N/A"/>
    <m/>
    <m/>
    <s v="Debt"/>
    <m/>
    <e v="#N/A"/>
    <s v="213000"/>
    <x v="326"/>
    <x v="181"/>
    <x v="20"/>
    <x v="2"/>
    <m/>
    <m/>
    <m/>
    <m/>
    <m/>
    <m/>
    <n v="49849.25"/>
  </r>
  <r>
    <x v="7"/>
    <x v="2"/>
    <s v="No"/>
    <e v="#N/A"/>
    <m/>
    <m/>
    <s v="Debt"/>
    <m/>
    <e v="#N/A"/>
    <s v="212630"/>
    <x v="328"/>
    <x v="181"/>
    <x v="20"/>
    <x v="2"/>
    <m/>
    <m/>
    <m/>
    <m/>
    <m/>
    <m/>
    <n v="23468"/>
  </r>
  <r>
    <x v="7"/>
    <x v="2"/>
    <s v="No"/>
    <e v="#N/A"/>
    <m/>
    <m/>
    <s v="Debt"/>
    <m/>
    <e v="#N/A"/>
    <s v="210540"/>
    <x v="330"/>
    <x v="186"/>
    <x v="20"/>
    <x v="2"/>
    <m/>
    <m/>
    <m/>
    <m/>
    <m/>
    <m/>
    <n v="10353.25"/>
  </r>
  <r>
    <x v="7"/>
    <x v="2"/>
    <s v="No"/>
    <e v="#N/A"/>
    <m/>
    <m/>
    <s v="Debt"/>
    <m/>
    <e v="#N/A"/>
    <s v="211921"/>
    <x v="331"/>
    <x v="186"/>
    <x v="20"/>
    <x v="2"/>
    <m/>
    <m/>
    <m/>
    <m/>
    <m/>
    <m/>
    <n v="5335"/>
  </r>
  <r>
    <x v="4"/>
    <x v="2"/>
    <s v="No"/>
    <e v="#N/A"/>
    <m/>
    <m/>
    <s v="Debt"/>
    <m/>
    <e v="#N/A"/>
    <s v="032880"/>
    <x v="9"/>
    <x v="2"/>
    <x v="0"/>
    <x v="0"/>
    <m/>
    <m/>
    <m/>
    <m/>
    <m/>
    <m/>
    <n v="2371"/>
  </r>
  <r>
    <x v="4"/>
    <x v="2"/>
    <s v="No"/>
    <e v="#N/A"/>
    <m/>
    <m/>
    <s v="Debt"/>
    <m/>
    <e v="#N/A"/>
    <s v="091670"/>
    <x v="11"/>
    <x v="4"/>
    <x v="1"/>
    <x v="0"/>
    <m/>
    <m/>
    <m/>
    <m/>
    <m/>
    <m/>
    <n v="5804"/>
  </r>
  <r>
    <x v="4"/>
    <x v="2"/>
    <s v="No"/>
    <e v="#N/A"/>
    <m/>
    <m/>
    <s v="Debt"/>
    <m/>
    <e v="#N/A"/>
    <s v="091290"/>
    <x v="12"/>
    <x v="5"/>
    <x v="1"/>
    <x v="0"/>
    <m/>
    <m/>
    <m/>
    <m/>
    <m/>
    <m/>
    <n v="59912"/>
  </r>
  <r>
    <x v="4"/>
    <x v="2"/>
    <s v="No"/>
    <e v="#N/A"/>
    <m/>
    <m/>
    <s v="Debt"/>
    <m/>
    <s v="Yes"/>
    <s v="091340"/>
    <x v="13"/>
    <x v="6"/>
    <x v="1"/>
    <x v="0"/>
    <m/>
    <m/>
    <m/>
    <m/>
    <m/>
    <m/>
    <n v="2766"/>
  </r>
  <r>
    <x v="4"/>
    <x v="2"/>
    <s v="No"/>
    <e v="#N/A"/>
    <m/>
    <m/>
    <s v="Debt"/>
    <m/>
    <e v="#N/A"/>
    <s v="091460"/>
    <x v="15"/>
    <x v="7"/>
    <x v="1"/>
    <x v="0"/>
    <m/>
    <m/>
    <m/>
    <m/>
    <m/>
    <m/>
    <n v="9312"/>
  </r>
  <r>
    <x v="4"/>
    <x v="2"/>
    <s v="No"/>
    <e v="#N/A"/>
    <m/>
    <m/>
    <s v="Debt"/>
    <m/>
    <e v="#N/A"/>
    <s v="100790"/>
    <x v="31"/>
    <x v="15"/>
    <x v="2"/>
    <x v="0"/>
    <m/>
    <m/>
    <m/>
    <m/>
    <m/>
    <m/>
    <n v="27273"/>
  </r>
  <r>
    <x v="4"/>
    <x v="2"/>
    <s v="No"/>
    <e v="#N/A"/>
    <m/>
    <m/>
    <s v="Debt"/>
    <m/>
    <e v="#N/A"/>
    <s v="102300"/>
    <x v="36"/>
    <x v="12"/>
    <x v="2"/>
    <x v="0"/>
    <m/>
    <m/>
    <m/>
    <m/>
    <m/>
    <m/>
    <n v="15067"/>
  </r>
  <r>
    <x v="4"/>
    <x v="2"/>
    <s v="No"/>
    <e v="#N/A"/>
    <m/>
    <m/>
    <s v="Debt"/>
    <m/>
    <e v="#N/A"/>
    <s v="110740"/>
    <x v="48"/>
    <x v="31"/>
    <x v="3"/>
    <x v="0"/>
    <m/>
    <m/>
    <m/>
    <m/>
    <m/>
    <m/>
    <n v="29359"/>
  </r>
  <r>
    <x v="4"/>
    <x v="2"/>
    <s v="No"/>
    <e v="#N/A"/>
    <m/>
    <m/>
    <s v="Debt"/>
    <m/>
    <s v="Yes"/>
    <s v="132730"/>
    <x v="57"/>
    <x v="38"/>
    <x v="4"/>
    <x v="0"/>
    <m/>
    <m/>
    <m/>
    <m/>
    <m/>
    <m/>
    <n v="26251"/>
  </r>
  <r>
    <x v="4"/>
    <x v="2"/>
    <s v="No"/>
    <e v="#N/A"/>
    <m/>
    <m/>
    <s v="Debt"/>
    <m/>
    <s v="Yes"/>
    <s v="132760"/>
    <x v="59"/>
    <x v="40"/>
    <x v="4"/>
    <x v="0"/>
    <m/>
    <m/>
    <m/>
    <m/>
    <m/>
    <m/>
    <n v="2906"/>
  </r>
  <r>
    <x v="4"/>
    <x v="2"/>
    <s v="No"/>
    <e v="#N/A"/>
    <m/>
    <m/>
    <s v="Debt"/>
    <m/>
    <e v="#N/A"/>
    <s v="130580"/>
    <x v="65"/>
    <x v="46"/>
    <x v="4"/>
    <x v="0"/>
    <m/>
    <m/>
    <m/>
    <m/>
    <m/>
    <m/>
    <n v="8000"/>
  </r>
  <r>
    <x v="4"/>
    <x v="2"/>
    <s v="No"/>
    <e v="#N/A"/>
    <m/>
    <m/>
    <s v="Debt"/>
    <m/>
    <e v="#N/A"/>
    <s v="140150"/>
    <x v="66"/>
    <x v="47"/>
    <x v="5"/>
    <x v="0"/>
    <m/>
    <m/>
    <m/>
    <m/>
    <m/>
    <m/>
    <n v="1054"/>
  </r>
  <r>
    <x v="4"/>
    <x v="2"/>
    <s v="No"/>
    <e v="#N/A"/>
    <m/>
    <m/>
    <s v="Debt"/>
    <m/>
    <e v="#N/A"/>
    <s v="140960"/>
    <x v="68"/>
    <x v="48"/>
    <x v="5"/>
    <x v="0"/>
    <m/>
    <m/>
    <m/>
    <m/>
    <m/>
    <m/>
    <n v="8505.25"/>
  </r>
  <r>
    <x v="4"/>
    <x v="2"/>
    <s v="No"/>
    <e v="#N/A"/>
    <m/>
    <m/>
    <s v="Debt"/>
    <m/>
    <e v="#N/A"/>
    <s v="231172"/>
    <x v="76"/>
    <x v="54"/>
    <x v="6"/>
    <x v="0"/>
    <m/>
    <m/>
    <m/>
    <m/>
    <m/>
    <m/>
    <n v="757"/>
  </r>
  <r>
    <x v="4"/>
    <x v="2"/>
    <s v="No"/>
    <e v="#N/A"/>
    <m/>
    <m/>
    <s v="Debt"/>
    <m/>
    <e v="#N/A"/>
    <s v="231174"/>
    <x v="78"/>
    <x v="54"/>
    <x v="6"/>
    <x v="0"/>
    <m/>
    <m/>
    <m/>
    <m/>
    <m/>
    <m/>
    <n v="29523.340000003576"/>
  </r>
  <r>
    <x v="4"/>
    <x v="2"/>
    <s v="No"/>
    <e v="#N/A"/>
    <m/>
    <m/>
    <s v="Debt"/>
    <m/>
    <e v="#N/A"/>
    <s v="230642"/>
    <x v="82"/>
    <x v="56"/>
    <x v="6"/>
    <x v="0"/>
    <m/>
    <m/>
    <m/>
    <m/>
    <m/>
    <m/>
    <n v="15486.329999998212"/>
  </r>
  <r>
    <x v="4"/>
    <x v="2"/>
    <s v="No"/>
    <e v="#N/A"/>
    <m/>
    <m/>
    <s v="Debt"/>
    <m/>
    <e v="#N/A"/>
    <s v="021750"/>
    <x v="88"/>
    <x v="60"/>
    <x v="7"/>
    <x v="1"/>
    <m/>
    <m/>
    <m/>
    <m/>
    <m/>
    <m/>
    <n v="91577.660000085831"/>
  </r>
  <r>
    <x v="4"/>
    <x v="2"/>
    <s v="No"/>
    <e v="#N/A"/>
    <m/>
    <m/>
    <s v="Debt"/>
    <m/>
    <e v="#N/A"/>
    <s v="022600"/>
    <x v="94"/>
    <x v="65"/>
    <x v="7"/>
    <x v="1"/>
    <m/>
    <m/>
    <m/>
    <m/>
    <m/>
    <m/>
    <n v="17783"/>
  </r>
  <r>
    <x v="4"/>
    <x v="2"/>
    <s v="No"/>
    <e v="#N/A"/>
    <m/>
    <m/>
    <s v="Debt"/>
    <m/>
    <e v="#N/A"/>
    <s v="020470"/>
    <x v="95"/>
    <x v="66"/>
    <x v="7"/>
    <x v="1"/>
    <m/>
    <m/>
    <m/>
    <m/>
    <m/>
    <m/>
    <n v="37740"/>
  </r>
  <r>
    <x v="4"/>
    <x v="2"/>
    <s v="No"/>
    <e v="#N/A"/>
    <m/>
    <m/>
    <s v="Debt"/>
    <m/>
    <e v="#N/A"/>
    <s v="040020"/>
    <x v="96"/>
    <x v="67"/>
    <x v="8"/>
    <x v="1"/>
    <m/>
    <m/>
    <m/>
    <m/>
    <m/>
    <m/>
    <n v="11633"/>
  </r>
  <r>
    <x v="4"/>
    <x v="2"/>
    <s v="No"/>
    <e v="#N/A"/>
    <m/>
    <m/>
    <s v="Debt"/>
    <m/>
    <e v="#N/A"/>
    <s v="041630"/>
    <x v="97"/>
    <x v="67"/>
    <x v="8"/>
    <x v="1"/>
    <m/>
    <m/>
    <m/>
    <m/>
    <m/>
    <m/>
    <n v="6906"/>
  </r>
  <r>
    <x v="4"/>
    <x v="2"/>
    <s v="No"/>
    <e v="#N/A"/>
    <m/>
    <m/>
    <s v="Debt"/>
    <m/>
    <e v="#N/A"/>
    <s v="042550"/>
    <x v="98"/>
    <x v="68"/>
    <x v="8"/>
    <x v="1"/>
    <m/>
    <m/>
    <m/>
    <m/>
    <m/>
    <m/>
    <n v="24478"/>
  </r>
  <r>
    <x v="4"/>
    <x v="2"/>
    <s v="No"/>
    <e v="#N/A"/>
    <m/>
    <m/>
    <s v="Debt"/>
    <m/>
    <e v="#N/A"/>
    <s v="040520"/>
    <x v="100"/>
    <x v="70"/>
    <x v="8"/>
    <x v="1"/>
    <m/>
    <m/>
    <m/>
    <m/>
    <m/>
    <m/>
    <n v="4919.6000000014901"/>
  </r>
  <r>
    <x v="4"/>
    <x v="2"/>
    <s v="No"/>
    <e v="#N/A"/>
    <m/>
    <m/>
    <s v="Debt"/>
    <m/>
    <e v="#N/A"/>
    <s v="040990"/>
    <x v="101"/>
    <x v="70"/>
    <x v="8"/>
    <x v="1"/>
    <m/>
    <m/>
    <m/>
    <m/>
    <m/>
    <m/>
    <n v="7246"/>
  </r>
  <r>
    <x v="4"/>
    <x v="2"/>
    <s v="No"/>
    <e v="#N/A"/>
    <m/>
    <m/>
    <s v="Debt"/>
    <m/>
    <e v="#N/A"/>
    <s v="041850"/>
    <x v="106"/>
    <x v="67"/>
    <x v="8"/>
    <x v="1"/>
    <m/>
    <m/>
    <m/>
    <m/>
    <m/>
    <m/>
    <n v="10386"/>
  </r>
  <r>
    <x v="4"/>
    <x v="2"/>
    <s v="No"/>
    <e v="#N/A"/>
    <m/>
    <m/>
    <s v="Debt"/>
    <m/>
    <e v="#N/A"/>
    <s v="050770"/>
    <x v="120"/>
    <x v="79"/>
    <x v="9"/>
    <x v="1"/>
    <m/>
    <m/>
    <m/>
    <m/>
    <m/>
    <m/>
    <n v="10461"/>
  </r>
  <r>
    <x v="4"/>
    <x v="2"/>
    <s v="No"/>
    <e v="#N/A"/>
    <m/>
    <m/>
    <s v="Debt"/>
    <m/>
    <e v="#N/A"/>
    <s v="050120"/>
    <x v="123"/>
    <x v="81"/>
    <x v="9"/>
    <x v="1"/>
    <m/>
    <m/>
    <m/>
    <m/>
    <m/>
    <m/>
    <n v="6305"/>
  </r>
  <r>
    <x v="4"/>
    <x v="2"/>
    <s v="No"/>
    <e v="#N/A"/>
    <m/>
    <m/>
    <s v="Debt"/>
    <m/>
    <e v="#N/A"/>
    <s v="062620"/>
    <x v="142"/>
    <x v="86"/>
    <x v="10"/>
    <x v="1"/>
    <m/>
    <m/>
    <m/>
    <m/>
    <m/>
    <m/>
    <n v="24823"/>
  </r>
  <r>
    <x v="4"/>
    <x v="2"/>
    <s v="No"/>
    <e v="#N/A"/>
    <m/>
    <m/>
    <s v="Debt"/>
    <m/>
    <e v="#N/A"/>
    <s v="061010"/>
    <x v="143"/>
    <x v="86"/>
    <x v="10"/>
    <x v="1"/>
    <m/>
    <m/>
    <m/>
    <m/>
    <m/>
    <m/>
    <n v="11908"/>
  </r>
  <r>
    <x v="4"/>
    <x v="2"/>
    <s v="No"/>
    <e v="#N/A"/>
    <m/>
    <m/>
    <s v="Debt"/>
    <m/>
    <e v="#N/A"/>
    <s v="071133"/>
    <x v="155"/>
    <x v="92"/>
    <x v="11"/>
    <x v="1"/>
    <m/>
    <m/>
    <m/>
    <m/>
    <m/>
    <m/>
    <n v="5711"/>
  </r>
  <r>
    <x v="4"/>
    <x v="2"/>
    <s v="No"/>
    <e v="#N/A"/>
    <m/>
    <m/>
    <s v="Debt"/>
    <m/>
    <e v="#N/A"/>
    <s v="082010"/>
    <x v="166"/>
    <x v="96"/>
    <x v="12"/>
    <x v="1"/>
    <m/>
    <m/>
    <m/>
    <m/>
    <m/>
    <m/>
    <n v="7644"/>
  </r>
  <r>
    <x v="4"/>
    <x v="2"/>
    <s v="No"/>
    <e v="#N/A"/>
    <m/>
    <m/>
    <s v="Debt"/>
    <m/>
    <e v="#N/A"/>
    <s v="081240"/>
    <x v="178"/>
    <x v="100"/>
    <x v="12"/>
    <x v="1"/>
    <m/>
    <m/>
    <m/>
    <m/>
    <m/>
    <m/>
    <n v="8625"/>
  </r>
  <r>
    <x v="4"/>
    <x v="2"/>
    <s v="No"/>
    <e v="#N/A"/>
    <m/>
    <m/>
    <s v="Debt"/>
    <m/>
    <e v="#N/A"/>
    <s v="122445"/>
    <x v="186"/>
    <x v="105"/>
    <x v="13"/>
    <x v="1"/>
    <m/>
    <m/>
    <m/>
    <m/>
    <m/>
    <m/>
    <n v="8472"/>
  </r>
  <r>
    <x v="4"/>
    <x v="2"/>
    <s v="No"/>
    <e v="#N/A"/>
    <m/>
    <m/>
    <s v="Debt"/>
    <m/>
    <e v="#N/A"/>
    <s v="121470"/>
    <x v="188"/>
    <x v="107"/>
    <x v="13"/>
    <x v="1"/>
    <m/>
    <m/>
    <m/>
    <m/>
    <m/>
    <m/>
    <n v="25023"/>
  </r>
  <r>
    <x v="4"/>
    <x v="2"/>
    <s v="No"/>
    <e v="#N/A"/>
    <m/>
    <m/>
    <s v="Debt"/>
    <m/>
    <e v="#N/A"/>
    <s v="151810"/>
    <x v="196"/>
    <x v="114"/>
    <x v="14"/>
    <x v="2"/>
    <m/>
    <m/>
    <m/>
    <m/>
    <m/>
    <m/>
    <n v="3835"/>
  </r>
  <r>
    <x v="4"/>
    <x v="2"/>
    <s v="No"/>
    <e v="#N/A"/>
    <m/>
    <m/>
    <s v="Debt"/>
    <m/>
    <e v="#N/A"/>
    <s v="151380"/>
    <x v="199"/>
    <x v="115"/>
    <x v="14"/>
    <x v="2"/>
    <m/>
    <m/>
    <m/>
    <m/>
    <m/>
    <m/>
    <n v="4251.0000000074506"/>
  </r>
  <r>
    <x v="4"/>
    <x v="2"/>
    <s v="No"/>
    <e v="#N/A"/>
    <m/>
    <m/>
    <s v="Debt"/>
    <m/>
    <e v="#N/A"/>
    <s v="152120"/>
    <x v="200"/>
    <x v="115"/>
    <x v="14"/>
    <x v="2"/>
    <m/>
    <m/>
    <m/>
    <m/>
    <m/>
    <m/>
    <n v="4944"/>
  </r>
  <r>
    <x v="4"/>
    <x v="2"/>
    <s v="No"/>
    <e v="#N/A"/>
    <m/>
    <m/>
    <s v="Debt"/>
    <m/>
    <e v="#N/A"/>
    <s v="150200"/>
    <x v="201"/>
    <x v="116"/>
    <x v="14"/>
    <x v="2"/>
    <m/>
    <m/>
    <m/>
    <m/>
    <m/>
    <m/>
    <n v="33229"/>
  </r>
  <r>
    <x v="4"/>
    <x v="2"/>
    <s v="No"/>
    <e v="#N/A"/>
    <m/>
    <m/>
    <s v="Debt"/>
    <m/>
    <e v="#N/A"/>
    <s v="151230"/>
    <x v="203"/>
    <x v="116"/>
    <x v="14"/>
    <x v="2"/>
    <m/>
    <m/>
    <m/>
    <m/>
    <m/>
    <m/>
    <n v="3108"/>
  </r>
  <r>
    <x v="4"/>
    <x v="2"/>
    <s v="No"/>
    <e v="#N/A"/>
    <m/>
    <m/>
    <s v="Debt"/>
    <m/>
    <e v="#N/A"/>
    <s v="150201"/>
    <x v="204"/>
    <x v="117"/>
    <x v="14"/>
    <x v="2"/>
    <m/>
    <m/>
    <m/>
    <m/>
    <m/>
    <m/>
    <n v="2250"/>
  </r>
  <r>
    <x v="4"/>
    <x v="2"/>
    <s v="No"/>
    <e v="#N/A"/>
    <m/>
    <m/>
    <s v="Debt"/>
    <m/>
    <e v="#N/A"/>
    <s v="151820"/>
    <x v="206"/>
    <x v="117"/>
    <x v="14"/>
    <x v="2"/>
    <m/>
    <m/>
    <m/>
    <m/>
    <m/>
    <m/>
    <n v="5857"/>
  </r>
  <r>
    <x v="4"/>
    <x v="2"/>
    <s v="No"/>
    <e v="#N/A"/>
    <m/>
    <m/>
    <s v="Debt"/>
    <m/>
    <e v="#N/A"/>
    <s v="151090"/>
    <x v="208"/>
    <x v="118"/>
    <x v="14"/>
    <x v="2"/>
    <m/>
    <m/>
    <m/>
    <m/>
    <m/>
    <m/>
    <n v="12026"/>
  </r>
  <r>
    <x v="4"/>
    <x v="2"/>
    <s v="No"/>
    <e v="#N/A"/>
    <m/>
    <m/>
    <s v="Debt"/>
    <m/>
    <e v="#N/A"/>
    <s v="152580"/>
    <x v="214"/>
    <x v="118"/>
    <x v="14"/>
    <x v="2"/>
    <m/>
    <m/>
    <m/>
    <m/>
    <m/>
    <m/>
    <n v="1167"/>
  </r>
  <r>
    <x v="4"/>
    <x v="2"/>
    <s v="No"/>
    <e v="#N/A"/>
    <m/>
    <m/>
    <s v="Debt"/>
    <m/>
    <e v="#N/A"/>
    <s v="150100"/>
    <x v="217"/>
    <x v="123"/>
    <x v="14"/>
    <x v="2"/>
    <m/>
    <m/>
    <m/>
    <m/>
    <m/>
    <m/>
    <n v="15818"/>
  </r>
  <r>
    <x v="4"/>
    <x v="2"/>
    <s v="No"/>
    <e v="#N/A"/>
    <m/>
    <m/>
    <s v="Debt"/>
    <m/>
    <e v="#N/A"/>
    <s v="150610"/>
    <x v="218"/>
    <x v="124"/>
    <x v="14"/>
    <x v="2"/>
    <m/>
    <m/>
    <m/>
    <m/>
    <m/>
    <m/>
    <n v="12096"/>
  </r>
  <r>
    <x v="4"/>
    <x v="2"/>
    <s v="No"/>
    <e v="#N/A"/>
    <m/>
    <m/>
    <s v="Debt"/>
    <m/>
    <e v="#N/A"/>
    <s v="152650"/>
    <x v="220"/>
    <x v="125"/>
    <x v="14"/>
    <x v="2"/>
    <m/>
    <m/>
    <m/>
    <m/>
    <m/>
    <m/>
    <n v="15228"/>
  </r>
  <r>
    <x v="4"/>
    <x v="2"/>
    <s v="No"/>
    <e v="#N/A"/>
    <m/>
    <m/>
    <s v="Debt"/>
    <m/>
    <e v="#N/A"/>
    <s v="150700"/>
    <x v="221"/>
    <x v="126"/>
    <x v="14"/>
    <x v="2"/>
    <m/>
    <m/>
    <m/>
    <m/>
    <m/>
    <m/>
    <n v="4971"/>
  </r>
  <r>
    <x v="4"/>
    <x v="2"/>
    <s v="No"/>
    <e v="#N/A"/>
    <m/>
    <m/>
    <s v="Debt"/>
    <m/>
    <e v="#N/A"/>
    <s v="151150"/>
    <x v="225"/>
    <x v="126"/>
    <x v="14"/>
    <x v="2"/>
    <m/>
    <m/>
    <m/>
    <m/>
    <m/>
    <m/>
    <n v="10490"/>
  </r>
  <r>
    <x v="4"/>
    <x v="2"/>
    <s v="No"/>
    <e v="#N/A"/>
    <m/>
    <m/>
    <s v="Debt"/>
    <m/>
    <e v="#N/A"/>
    <s v="151190"/>
    <x v="226"/>
    <x v="127"/>
    <x v="14"/>
    <x v="2"/>
    <m/>
    <m/>
    <m/>
    <m/>
    <m/>
    <m/>
    <n v="9815"/>
  </r>
  <r>
    <x v="4"/>
    <x v="2"/>
    <s v="No"/>
    <e v="#N/A"/>
    <m/>
    <m/>
    <s v="Debt"/>
    <m/>
    <e v="#N/A"/>
    <s v="152330"/>
    <x v="228"/>
    <x v="124"/>
    <x v="14"/>
    <x v="2"/>
    <m/>
    <m/>
    <m/>
    <m/>
    <m/>
    <m/>
    <n v="16557"/>
  </r>
  <r>
    <x v="4"/>
    <x v="2"/>
    <s v="No"/>
    <e v="#N/A"/>
    <m/>
    <m/>
    <s v="Debt"/>
    <m/>
    <e v="#N/A"/>
    <s v="160320"/>
    <x v="234"/>
    <x v="133"/>
    <x v="15"/>
    <x v="2"/>
    <m/>
    <m/>
    <m/>
    <m/>
    <m/>
    <m/>
    <n v="18816"/>
  </r>
  <r>
    <x v="4"/>
    <x v="2"/>
    <s v="No"/>
    <e v="#N/A"/>
    <m/>
    <m/>
    <s v="Debt"/>
    <m/>
    <e v="#N/A"/>
    <s v="161410"/>
    <x v="237"/>
    <x v="136"/>
    <x v="15"/>
    <x v="2"/>
    <m/>
    <m/>
    <m/>
    <m/>
    <m/>
    <m/>
    <n v="15091"/>
  </r>
  <r>
    <x v="4"/>
    <x v="2"/>
    <s v="No"/>
    <e v="#N/A"/>
    <m/>
    <m/>
    <s v="Debt"/>
    <m/>
    <e v="#N/A"/>
    <s v="161411"/>
    <x v="239"/>
    <x v="138"/>
    <x v="15"/>
    <x v="2"/>
    <m/>
    <m/>
    <m/>
    <m/>
    <m/>
    <m/>
    <n v="19803"/>
  </r>
  <r>
    <x v="4"/>
    <x v="2"/>
    <s v="No"/>
    <e v="#N/A"/>
    <m/>
    <m/>
    <s v="Debt"/>
    <m/>
    <e v="#N/A"/>
    <s v="160620"/>
    <x v="242"/>
    <x v="141"/>
    <x v="15"/>
    <x v="2"/>
    <m/>
    <m/>
    <m/>
    <m/>
    <m/>
    <m/>
    <n v="26980"/>
  </r>
  <r>
    <x v="4"/>
    <x v="2"/>
    <s v="No"/>
    <e v="#N/A"/>
    <m/>
    <m/>
    <s v="Debt"/>
    <m/>
    <e v="#N/A"/>
    <s v="160900"/>
    <x v="246"/>
    <x v="141"/>
    <x v="15"/>
    <x v="2"/>
    <m/>
    <m/>
    <m/>
    <m/>
    <m/>
    <m/>
    <n v="26396"/>
  </r>
  <r>
    <x v="4"/>
    <x v="2"/>
    <s v="No"/>
    <e v="#N/A"/>
    <m/>
    <m/>
    <s v="Debt"/>
    <m/>
    <e v="#N/A"/>
    <s v="161350"/>
    <x v="247"/>
    <x v="141"/>
    <x v="15"/>
    <x v="2"/>
    <m/>
    <m/>
    <m/>
    <m/>
    <m/>
    <m/>
    <n v="13218"/>
  </r>
  <r>
    <x v="4"/>
    <x v="2"/>
    <s v="No"/>
    <e v="#N/A"/>
    <m/>
    <m/>
    <s v="Debt"/>
    <m/>
    <e v="#N/A"/>
    <s v="162920"/>
    <x v="248"/>
    <x v="141"/>
    <x v="15"/>
    <x v="2"/>
    <m/>
    <m/>
    <m/>
    <m/>
    <m/>
    <m/>
    <n v="9486"/>
  </r>
  <r>
    <x v="4"/>
    <x v="2"/>
    <s v="No"/>
    <e v="#N/A"/>
    <m/>
    <m/>
    <s v="Debt"/>
    <m/>
    <e v="#N/A"/>
    <s v="172520"/>
    <x v="254"/>
    <x v="147"/>
    <x v="17"/>
    <x v="2"/>
    <m/>
    <m/>
    <m/>
    <m/>
    <m/>
    <m/>
    <n v="6209"/>
  </r>
  <r>
    <x v="4"/>
    <x v="2"/>
    <s v="No"/>
    <e v="#N/A"/>
    <m/>
    <m/>
    <s v="Debt"/>
    <m/>
    <e v="#N/A"/>
    <s v="170600"/>
    <x v="255"/>
    <x v="148"/>
    <x v="17"/>
    <x v="2"/>
    <m/>
    <m/>
    <m/>
    <m/>
    <m/>
    <m/>
    <n v="5325.5"/>
  </r>
  <r>
    <x v="4"/>
    <x v="2"/>
    <s v="No"/>
    <e v="#N/A"/>
    <m/>
    <m/>
    <s v="Debt"/>
    <m/>
    <e v="#N/A"/>
    <s v="171840"/>
    <x v="263"/>
    <x v="150"/>
    <x v="17"/>
    <x v="2"/>
    <m/>
    <m/>
    <m/>
    <m/>
    <m/>
    <m/>
    <n v="3940"/>
  </r>
  <r>
    <x v="4"/>
    <x v="2"/>
    <s v="No"/>
    <e v="#N/A"/>
    <m/>
    <m/>
    <s v="Debt"/>
    <m/>
    <e v="#N/A"/>
    <s v="181160"/>
    <x v="276"/>
    <x v="154"/>
    <x v="18"/>
    <x v="2"/>
    <m/>
    <m/>
    <m/>
    <m/>
    <m/>
    <m/>
    <n v="4918"/>
  </r>
  <r>
    <x v="4"/>
    <x v="2"/>
    <s v="No"/>
    <e v="#N/A"/>
    <m/>
    <m/>
    <s v="Debt"/>
    <m/>
    <e v="#N/A"/>
    <s v="181360"/>
    <x v="278"/>
    <x v="158"/>
    <x v="18"/>
    <x v="2"/>
    <m/>
    <m/>
    <m/>
    <m/>
    <m/>
    <m/>
    <n v="32755"/>
  </r>
  <r>
    <x v="4"/>
    <x v="2"/>
    <s v="No"/>
    <e v="#N/A"/>
    <m/>
    <m/>
    <s v="Debt"/>
    <m/>
    <e v="#N/A"/>
    <s v="182390"/>
    <x v="283"/>
    <x v="160"/>
    <x v="18"/>
    <x v="2"/>
    <m/>
    <m/>
    <m/>
    <m/>
    <m/>
    <m/>
    <n v="7169"/>
  </r>
  <r>
    <x v="4"/>
    <x v="2"/>
    <s v="No"/>
    <e v="#N/A"/>
    <m/>
    <m/>
    <s v="Debt"/>
    <m/>
    <e v="#N/A"/>
    <s v="182571"/>
    <x v="285"/>
    <x v="160"/>
    <x v="18"/>
    <x v="2"/>
    <m/>
    <m/>
    <m/>
    <m/>
    <m/>
    <m/>
    <n v="342"/>
  </r>
  <r>
    <x v="4"/>
    <x v="2"/>
    <s v="No"/>
    <e v="#N/A"/>
    <m/>
    <m/>
    <s v="Debt"/>
    <m/>
    <s v="Yes"/>
    <s v="201510"/>
    <x v="293"/>
    <x v="165"/>
    <x v="19"/>
    <x v="2"/>
    <m/>
    <m/>
    <m/>
    <m/>
    <m/>
    <m/>
    <n v="8717"/>
  </r>
  <r>
    <x v="4"/>
    <x v="2"/>
    <s v="No"/>
    <e v="#N/A"/>
    <m/>
    <m/>
    <s v="Debt"/>
    <m/>
    <e v="#N/A"/>
    <s v="201702"/>
    <x v="294"/>
    <x v="166"/>
    <x v="19"/>
    <x v="2"/>
    <m/>
    <m/>
    <m/>
    <m/>
    <m/>
    <m/>
    <n v="12994"/>
  </r>
  <r>
    <x v="4"/>
    <x v="2"/>
    <s v="No"/>
    <e v="#N/A"/>
    <m/>
    <m/>
    <s v="Debt"/>
    <m/>
    <e v="#N/A"/>
    <s v="201700"/>
    <x v="297"/>
    <x v="169"/>
    <x v="19"/>
    <x v="2"/>
    <m/>
    <m/>
    <m/>
    <m/>
    <m/>
    <m/>
    <n v="17111"/>
  </r>
  <r>
    <x v="4"/>
    <x v="2"/>
    <s v="No"/>
    <e v="#N/A"/>
    <m/>
    <m/>
    <s v="Debt"/>
    <m/>
    <e v="#N/A"/>
    <s v="201701"/>
    <x v="298"/>
    <x v="170"/>
    <x v="19"/>
    <x v="2"/>
    <m/>
    <m/>
    <m/>
    <m/>
    <m/>
    <m/>
    <n v="18422"/>
  </r>
  <r>
    <x v="4"/>
    <x v="2"/>
    <s v="No"/>
    <e v="#N/A"/>
    <m/>
    <m/>
    <s v="Debt"/>
    <m/>
    <e v="#N/A"/>
    <s v="201730"/>
    <x v="303"/>
    <x v="173"/>
    <x v="19"/>
    <x v="2"/>
    <m/>
    <m/>
    <m/>
    <m/>
    <m/>
    <m/>
    <n v="10209"/>
  </r>
  <r>
    <x v="4"/>
    <x v="2"/>
    <s v="No"/>
    <e v="#N/A"/>
    <m/>
    <m/>
    <s v="Debt"/>
    <m/>
    <e v="#N/A"/>
    <s v="201740"/>
    <x v="304"/>
    <x v="174"/>
    <x v="19"/>
    <x v="2"/>
    <m/>
    <m/>
    <m/>
    <m/>
    <m/>
    <m/>
    <n v="13884"/>
  </r>
  <r>
    <x v="4"/>
    <x v="2"/>
    <s v="No"/>
    <e v="#N/A"/>
    <m/>
    <m/>
    <s v="Debt"/>
    <m/>
    <e v="#N/A"/>
    <s v="201690"/>
    <x v="305"/>
    <x v="175"/>
    <x v="19"/>
    <x v="2"/>
    <m/>
    <m/>
    <m/>
    <m/>
    <m/>
    <m/>
    <n v="24031"/>
  </r>
  <r>
    <x v="4"/>
    <x v="2"/>
    <s v="No"/>
    <e v="#N/A"/>
    <m/>
    <m/>
    <s v="Debt"/>
    <m/>
    <e v="#N/A"/>
    <s v="202480"/>
    <x v="307"/>
    <x v="177"/>
    <x v="19"/>
    <x v="2"/>
    <m/>
    <m/>
    <m/>
    <m/>
    <m/>
    <m/>
    <n v="9666"/>
  </r>
  <r>
    <x v="4"/>
    <x v="2"/>
    <s v="No"/>
    <e v="#N/A"/>
    <m/>
    <m/>
    <s v="Debt"/>
    <m/>
    <e v="#N/A"/>
    <s v="202491"/>
    <x v="308"/>
    <x v="178"/>
    <x v="19"/>
    <x v="2"/>
    <m/>
    <m/>
    <m/>
    <m/>
    <m/>
    <m/>
    <n v="2643"/>
  </r>
  <r>
    <x v="4"/>
    <x v="2"/>
    <s v="No"/>
    <e v="#N/A"/>
    <m/>
    <m/>
    <s v="Debt"/>
    <m/>
    <e v="#N/A"/>
    <s v="211120"/>
    <x v="314"/>
    <x v="181"/>
    <x v="20"/>
    <x v="2"/>
    <m/>
    <m/>
    <m/>
    <m/>
    <m/>
    <m/>
    <n v="6000"/>
  </r>
  <r>
    <x v="4"/>
    <x v="2"/>
    <s v="No"/>
    <e v="#N/A"/>
    <m/>
    <m/>
    <s v="Debt"/>
    <m/>
    <e v="#N/A"/>
    <s v="212070"/>
    <x v="316"/>
    <x v="182"/>
    <x v="20"/>
    <x v="2"/>
    <m/>
    <m/>
    <m/>
    <m/>
    <m/>
    <m/>
    <n v="8302"/>
  </r>
  <r>
    <x v="4"/>
    <x v="2"/>
    <s v="No"/>
    <e v="#N/A"/>
    <m/>
    <m/>
    <s v="Debt"/>
    <m/>
    <e v="#N/A"/>
    <s v="212890"/>
    <x v="317"/>
    <x v="182"/>
    <x v="20"/>
    <x v="2"/>
    <m/>
    <m/>
    <m/>
    <m/>
    <m/>
    <m/>
    <n v="4000"/>
  </r>
  <r>
    <x v="4"/>
    <x v="2"/>
    <s v="No"/>
    <e v="#N/A"/>
    <m/>
    <m/>
    <s v="Debt"/>
    <m/>
    <e v="#N/A"/>
    <s v="212570"/>
    <x v="322"/>
    <x v="184"/>
    <x v="20"/>
    <x v="2"/>
    <m/>
    <m/>
    <m/>
    <m/>
    <m/>
    <m/>
    <n v="38.599999999976703"/>
  </r>
  <r>
    <x v="4"/>
    <x v="2"/>
    <s v="No"/>
    <e v="#N/A"/>
    <m/>
    <m/>
    <s v="Debt"/>
    <m/>
    <e v="#N/A"/>
    <s v="212000"/>
    <x v="325"/>
    <x v="181"/>
    <x v="20"/>
    <x v="2"/>
    <m/>
    <m/>
    <m/>
    <m/>
    <m/>
    <m/>
    <n v="3566"/>
  </r>
  <r>
    <x v="4"/>
    <x v="2"/>
    <s v="No"/>
    <e v="#N/A"/>
    <m/>
    <m/>
    <s v="Debt"/>
    <m/>
    <e v="#N/A"/>
    <s v="213000"/>
    <x v="326"/>
    <x v="181"/>
    <x v="20"/>
    <x v="2"/>
    <m/>
    <m/>
    <m/>
    <m/>
    <m/>
    <m/>
    <n v="12318"/>
  </r>
  <r>
    <x v="4"/>
    <x v="2"/>
    <s v="No"/>
    <e v="#N/A"/>
    <m/>
    <m/>
    <s v="Debt"/>
    <m/>
    <e v="#N/A"/>
    <s v="212630"/>
    <x v="328"/>
    <x v="181"/>
    <x v="20"/>
    <x v="2"/>
    <m/>
    <m/>
    <m/>
    <m/>
    <m/>
    <m/>
    <n v="10070"/>
  </r>
  <r>
    <x v="5"/>
    <x v="1"/>
    <s v="No"/>
    <e v="#N/A"/>
    <m/>
    <m/>
    <s v="Debt"/>
    <m/>
    <e v="#N/A"/>
    <s v="032880"/>
    <x v="9"/>
    <x v="2"/>
    <x v="0"/>
    <x v="0"/>
    <m/>
    <m/>
    <m/>
    <m/>
    <m/>
    <m/>
    <n v="3476"/>
  </r>
  <r>
    <x v="5"/>
    <x v="1"/>
    <s v="No"/>
    <e v="#N/A"/>
    <m/>
    <m/>
    <s v="Debt"/>
    <m/>
    <e v="#N/A"/>
    <s v="091670"/>
    <x v="11"/>
    <x v="4"/>
    <x v="1"/>
    <x v="0"/>
    <m/>
    <m/>
    <m/>
    <m/>
    <m/>
    <m/>
    <n v="5743"/>
  </r>
  <r>
    <x v="5"/>
    <x v="1"/>
    <s v="No"/>
    <e v="#N/A"/>
    <m/>
    <m/>
    <s v="Debt"/>
    <m/>
    <e v="#N/A"/>
    <s v="091460"/>
    <x v="15"/>
    <x v="7"/>
    <x v="1"/>
    <x v="0"/>
    <m/>
    <m/>
    <m/>
    <m/>
    <m/>
    <m/>
    <n v="9134"/>
  </r>
  <r>
    <x v="5"/>
    <x v="1"/>
    <s v="No"/>
    <e v="#N/A"/>
    <m/>
    <m/>
    <s v="Debt"/>
    <m/>
    <e v="#N/A"/>
    <s v="091940"/>
    <x v="16"/>
    <x v="7"/>
    <x v="1"/>
    <x v="0"/>
    <m/>
    <m/>
    <m/>
    <m/>
    <m/>
    <m/>
    <n v="9956"/>
  </r>
  <r>
    <x v="5"/>
    <x v="1"/>
    <s v="No"/>
    <e v="#N/A"/>
    <m/>
    <m/>
    <s v="Debt"/>
    <m/>
    <e v="#N/A"/>
    <s v="102300"/>
    <x v="36"/>
    <x v="12"/>
    <x v="2"/>
    <x v="0"/>
    <m/>
    <m/>
    <m/>
    <m/>
    <m/>
    <m/>
    <n v="11331"/>
  </r>
  <r>
    <x v="5"/>
    <x v="1"/>
    <s v="No"/>
    <e v="#N/A"/>
    <m/>
    <m/>
    <s v="Debt"/>
    <m/>
    <e v="#N/A"/>
    <s v="112220"/>
    <x v="42"/>
    <x v="25"/>
    <x v="3"/>
    <x v="0"/>
    <m/>
    <m/>
    <m/>
    <m/>
    <m/>
    <m/>
    <n v="2293"/>
  </r>
  <r>
    <x v="5"/>
    <x v="1"/>
    <s v="No"/>
    <e v="#N/A"/>
    <m/>
    <m/>
    <s v="Debt"/>
    <m/>
    <e v="#N/A"/>
    <s v="112340"/>
    <x v="51"/>
    <x v="28"/>
    <x v="3"/>
    <x v="0"/>
    <m/>
    <m/>
    <m/>
    <m/>
    <m/>
    <m/>
    <n v="9717"/>
  </r>
  <r>
    <x v="5"/>
    <x v="1"/>
    <s v="No"/>
    <e v="#N/A"/>
    <m/>
    <m/>
    <s v="Debt"/>
    <m/>
    <s v="Yes"/>
    <s v="132730"/>
    <x v="57"/>
    <x v="38"/>
    <x v="4"/>
    <x v="0"/>
    <m/>
    <m/>
    <m/>
    <m/>
    <m/>
    <m/>
    <n v="26793"/>
  </r>
  <r>
    <x v="5"/>
    <x v="1"/>
    <s v="No"/>
    <e v="#N/A"/>
    <m/>
    <m/>
    <s v="Debt"/>
    <m/>
    <s v="Yes"/>
    <s v="132760"/>
    <x v="59"/>
    <x v="40"/>
    <x v="4"/>
    <x v="0"/>
    <m/>
    <m/>
    <m/>
    <m/>
    <m/>
    <m/>
    <n v="360"/>
  </r>
  <r>
    <x v="5"/>
    <x v="1"/>
    <s v="No"/>
    <e v="#N/A"/>
    <m/>
    <m/>
    <s v="Debt"/>
    <m/>
    <e v="#N/A"/>
    <s v="130580"/>
    <x v="65"/>
    <x v="46"/>
    <x v="4"/>
    <x v="0"/>
    <m/>
    <m/>
    <m/>
    <m/>
    <m/>
    <m/>
    <n v="5764"/>
  </r>
  <r>
    <x v="5"/>
    <x v="1"/>
    <s v="No"/>
    <e v="#N/A"/>
    <m/>
    <m/>
    <s v="Debt"/>
    <m/>
    <e v="#N/A"/>
    <s v="140150"/>
    <x v="66"/>
    <x v="47"/>
    <x v="5"/>
    <x v="0"/>
    <m/>
    <m/>
    <m/>
    <m/>
    <m/>
    <m/>
    <n v="2975"/>
  </r>
  <r>
    <x v="5"/>
    <x v="1"/>
    <s v="No"/>
    <e v="#N/A"/>
    <m/>
    <m/>
    <s v="Debt"/>
    <m/>
    <e v="#N/A"/>
    <s v="231174"/>
    <x v="78"/>
    <x v="54"/>
    <x v="6"/>
    <x v="0"/>
    <m/>
    <m/>
    <m/>
    <m/>
    <m/>
    <m/>
    <n v="23962"/>
  </r>
  <r>
    <x v="5"/>
    <x v="1"/>
    <s v="No"/>
    <e v="#N/A"/>
    <m/>
    <m/>
    <s v="Debt"/>
    <m/>
    <e v="#N/A"/>
    <s v="230642"/>
    <x v="82"/>
    <x v="56"/>
    <x v="6"/>
    <x v="0"/>
    <m/>
    <m/>
    <m/>
    <m/>
    <m/>
    <m/>
    <n v="15078"/>
  </r>
  <r>
    <x v="5"/>
    <x v="1"/>
    <s v="No"/>
    <e v="#N/A"/>
    <m/>
    <m/>
    <s v="Debt"/>
    <m/>
    <e v="#N/A"/>
    <s v="021750"/>
    <x v="88"/>
    <x v="60"/>
    <x v="7"/>
    <x v="1"/>
    <m/>
    <m/>
    <m/>
    <m/>
    <m/>
    <m/>
    <n v="99789"/>
  </r>
  <r>
    <x v="5"/>
    <x v="1"/>
    <s v="OK"/>
    <e v="#N/A"/>
    <m/>
    <m/>
    <s v="Debt"/>
    <m/>
    <e v="#N/A"/>
    <s v="021860"/>
    <x v="89"/>
    <x v="61"/>
    <x v="7"/>
    <x v="1"/>
    <m/>
    <m/>
    <m/>
    <m/>
    <m/>
    <m/>
    <n v="391.78"/>
  </r>
  <r>
    <x v="5"/>
    <x v="1"/>
    <s v="No"/>
    <e v="#N/A"/>
    <m/>
    <m/>
    <s v="Debt"/>
    <m/>
    <e v="#N/A"/>
    <s v="022600"/>
    <x v="94"/>
    <x v="65"/>
    <x v="7"/>
    <x v="1"/>
    <m/>
    <m/>
    <m/>
    <m/>
    <m/>
    <m/>
    <n v="13196"/>
  </r>
  <r>
    <x v="5"/>
    <x v="1"/>
    <s v="No"/>
    <e v="#N/A"/>
    <m/>
    <m/>
    <s v="Debt"/>
    <m/>
    <e v="#N/A"/>
    <s v="020470"/>
    <x v="95"/>
    <x v="66"/>
    <x v="7"/>
    <x v="1"/>
    <m/>
    <m/>
    <m/>
    <m/>
    <m/>
    <m/>
    <n v="50343"/>
  </r>
  <r>
    <x v="5"/>
    <x v="1"/>
    <s v="No"/>
    <e v="#N/A"/>
    <m/>
    <m/>
    <s v="Debt"/>
    <m/>
    <e v="#N/A"/>
    <s v="040020"/>
    <x v="96"/>
    <x v="67"/>
    <x v="8"/>
    <x v="1"/>
    <m/>
    <m/>
    <m/>
    <m/>
    <m/>
    <m/>
    <n v="11794"/>
  </r>
  <r>
    <x v="5"/>
    <x v="1"/>
    <s v="No"/>
    <e v="#N/A"/>
    <m/>
    <m/>
    <s v="Debt"/>
    <m/>
    <e v="#N/A"/>
    <s v="041630"/>
    <x v="97"/>
    <x v="67"/>
    <x v="8"/>
    <x v="1"/>
    <m/>
    <m/>
    <m/>
    <m/>
    <m/>
    <m/>
    <n v="7296"/>
  </r>
  <r>
    <x v="5"/>
    <x v="1"/>
    <s v="No"/>
    <e v="#N/A"/>
    <m/>
    <m/>
    <s v="Debt"/>
    <m/>
    <e v="#N/A"/>
    <s v="042550"/>
    <x v="98"/>
    <x v="68"/>
    <x v="8"/>
    <x v="1"/>
    <m/>
    <m/>
    <m/>
    <m/>
    <m/>
    <m/>
    <n v="10215"/>
  </r>
  <r>
    <x v="5"/>
    <x v="1"/>
    <s v="No"/>
    <e v="#N/A"/>
    <m/>
    <m/>
    <s v="Debt"/>
    <m/>
    <e v="#N/A"/>
    <s v="040520"/>
    <x v="100"/>
    <x v="70"/>
    <x v="8"/>
    <x v="1"/>
    <m/>
    <m/>
    <m/>
    <m/>
    <m/>
    <m/>
    <n v="10578"/>
  </r>
  <r>
    <x v="5"/>
    <x v="1"/>
    <s v="No"/>
    <e v="#N/A"/>
    <m/>
    <m/>
    <s v="Debt"/>
    <m/>
    <e v="#N/A"/>
    <s v="040990"/>
    <x v="101"/>
    <x v="70"/>
    <x v="8"/>
    <x v="1"/>
    <m/>
    <m/>
    <m/>
    <m/>
    <m/>
    <m/>
    <n v="6629"/>
  </r>
  <r>
    <x v="5"/>
    <x v="1"/>
    <s v="No"/>
    <e v="#N/A"/>
    <m/>
    <m/>
    <s v="Debt"/>
    <m/>
    <e v="#N/A"/>
    <s v="041850"/>
    <x v="106"/>
    <x v="67"/>
    <x v="8"/>
    <x v="1"/>
    <m/>
    <m/>
    <m/>
    <m/>
    <m/>
    <m/>
    <n v="11916"/>
  </r>
  <r>
    <x v="5"/>
    <x v="1"/>
    <s v="No"/>
    <e v="#N/A"/>
    <m/>
    <m/>
    <s v="Debt"/>
    <m/>
    <e v="#N/A"/>
    <s v="052551"/>
    <x v="121"/>
    <x v="79"/>
    <x v="9"/>
    <x v="1"/>
    <m/>
    <m/>
    <m/>
    <m/>
    <m/>
    <m/>
    <n v="1678"/>
  </r>
  <r>
    <x v="5"/>
    <x v="1"/>
    <s v="No"/>
    <e v="#N/A"/>
    <m/>
    <m/>
    <s v="Debt"/>
    <m/>
    <e v="#N/A"/>
    <s v="050120"/>
    <x v="123"/>
    <x v="81"/>
    <x v="9"/>
    <x v="1"/>
    <m/>
    <m/>
    <m/>
    <m/>
    <m/>
    <m/>
    <n v="7717"/>
  </r>
  <r>
    <x v="5"/>
    <x v="1"/>
    <s v="No"/>
    <e v="#N/A"/>
    <m/>
    <m/>
    <s v="Debt"/>
    <m/>
    <e v="#N/A"/>
    <s v="062620"/>
    <x v="142"/>
    <x v="86"/>
    <x v="10"/>
    <x v="1"/>
    <m/>
    <m/>
    <m/>
    <m/>
    <m/>
    <m/>
    <n v="11393"/>
  </r>
  <r>
    <x v="5"/>
    <x v="1"/>
    <s v="No"/>
    <e v="#N/A"/>
    <m/>
    <m/>
    <s v="Debt"/>
    <m/>
    <e v="#N/A"/>
    <s v="061010"/>
    <x v="143"/>
    <x v="86"/>
    <x v="10"/>
    <x v="1"/>
    <m/>
    <m/>
    <m/>
    <m/>
    <m/>
    <m/>
    <n v="14454"/>
  </r>
  <r>
    <x v="5"/>
    <x v="1"/>
    <s v="No"/>
    <e v="#N/A"/>
    <m/>
    <m/>
    <s v="Debt"/>
    <m/>
    <e v="#N/A"/>
    <s v="082010"/>
    <x v="166"/>
    <x v="96"/>
    <x v="12"/>
    <x v="1"/>
    <m/>
    <m/>
    <m/>
    <m/>
    <m/>
    <m/>
    <n v="7865"/>
  </r>
  <r>
    <x v="5"/>
    <x v="1"/>
    <s v="No"/>
    <e v="#N/A"/>
    <m/>
    <m/>
    <s v="Debt"/>
    <m/>
    <e v="#N/A"/>
    <s v="081240"/>
    <x v="178"/>
    <x v="100"/>
    <x v="12"/>
    <x v="1"/>
    <m/>
    <m/>
    <m/>
    <m/>
    <m/>
    <m/>
    <n v="9487"/>
  </r>
  <r>
    <x v="5"/>
    <x v="1"/>
    <s v="No"/>
    <e v="#N/A"/>
    <m/>
    <m/>
    <s v="Debt"/>
    <m/>
    <e v="#N/A"/>
    <s v="122445"/>
    <x v="186"/>
    <x v="105"/>
    <x v="13"/>
    <x v="1"/>
    <m/>
    <m/>
    <m/>
    <m/>
    <m/>
    <m/>
    <n v="24460"/>
  </r>
  <r>
    <x v="5"/>
    <x v="1"/>
    <s v="No"/>
    <e v="#N/A"/>
    <m/>
    <m/>
    <s v="Debt"/>
    <m/>
    <e v="#N/A"/>
    <s v="121470"/>
    <x v="188"/>
    <x v="107"/>
    <x v="13"/>
    <x v="1"/>
    <m/>
    <m/>
    <m/>
    <m/>
    <m/>
    <m/>
    <n v="22310"/>
  </r>
  <r>
    <x v="5"/>
    <x v="1"/>
    <s v="No"/>
    <e v="#N/A"/>
    <m/>
    <m/>
    <s v="Debt"/>
    <m/>
    <e v="#N/A"/>
    <s v="122443"/>
    <x v="191"/>
    <x v="110"/>
    <x v="13"/>
    <x v="1"/>
    <m/>
    <m/>
    <m/>
    <m/>
    <m/>
    <m/>
    <n v="20458"/>
  </r>
  <r>
    <x v="5"/>
    <x v="1"/>
    <s v="OK"/>
    <e v="#N/A"/>
    <m/>
    <m/>
    <s v="Debt"/>
    <m/>
    <e v="#N/A"/>
    <s v="122444"/>
    <x v="192"/>
    <x v="111"/>
    <x v="13"/>
    <x v="1"/>
    <m/>
    <m/>
    <m/>
    <m/>
    <m/>
    <m/>
    <n v="582.92999999999995"/>
  </r>
  <r>
    <x v="5"/>
    <x v="1"/>
    <s v="No"/>
    <e v="#N/A"/>
    <m/>
    <m/>
    <s v="Debt"/>
    <m/>
    <e v="#N/A"/>
    <s v="151380"/>
    <x v="199"/>
    <x v="115"/>
    <x v="14"/>
    <x v="2"/>
    <m/>
    <m/>
    <m/>
    <m/>
    <m/>
    <m/>
    <n v="2841"/>
  </r>
  <r>
    <x v="5"/>
    <x v="1"/>
    <s v="No"/>
    <e v="#N/A"/>
    <m/>
    <m/>
    <s v="Debt"/>
    <m/>
    <e v="#N/A"/>
    <s v="152120"/>
    <x v="200"/>
    <x v="115"/>
    <x v="14"/>
    <x v="2"/>
    <m/>
    <m/>
    <m/>
    <m/>
    <m/>
    <m/>
    <n v="3696"/>
  </r>
  <r>
    <x v="5"/>
    <x v="1"/>
    <s v="No"/>
    <e v="#N/A"/>
    <m/>
    <m/>
    <s v="Debt"/>
    <m/>
    <e v="#N/A"/>
    <s v="150200"/>
    <x v="201"/>
    <x v="116"/>
    <x v="14"/>
    <x v="2"/>
    <m/>
    <m/>
    <m/>
    <m/>
    <m/>
    <m/>
    <n v="23877"/>
  </r>
  <r>
    <x v="5"/>
    <x v="1"/>
    <s v="No"/>
    <e v="#N/A"/>
    <m/>
    <m/>
    <s v="Debt"/>
    <m/>
    <e v="#N/A"/>
    <s v="151230"/>
    <x v="203"/>
    <x v="116"/>
    <x v="14"/>
    <x v="2"/>
    <m/>
    <m/>
    <m/>
    <m/>
    <m/>
    <m/>
    <n v="1688"/>
  </r>
  <r>
    <x v="5"/>
    <x v="1"/>
    <s v="No"/>
    <e v="#N/A"/>
    <m/>
    <m/>
    <s v="Debt"/>
    <m/>
    <e v="#N/A"/>
    <s v="150201"/>
    <x v="204"/>
    <x v="117"/>
    <x v="14"/>
    <x v="2"/>
    <m/>
    <m/>
    <m/>
    <m/>
    <m/>
    <m/>
    <n v="2019"/>
  </r>
  <r>
    <x v="5"/>
    <x v="1"/>
    <s v="No"/>
    <e v="#N/A"/>
    <m/>
    <m/>
    <s v="Debt"/>
    <m/>
    <e v="#N/A"/>
    <s v="151820"/>
    <x v="206"/>
    <x v="117"/>
    <x v="14"/>
    <x v="2"/>
    <m/>
    <m/>
    <m/>
    <m/>
    <m/>
    <m/>
    <n v="5602"/>
  </r>
  <r>
    <x v="5"/>
    <x v="1"/>
    <s v="No"/>
    <e v="#N/A"/>
    <m/>
    <m/>
    <s v="Debt"/>
    <m/>
    <e v="#N/A"/>
    <s v="151090"/>
    <x v="208"/>
    <x v="118"/>
    <x v="14"/>
    <x v="2"/>
    <m/>
    <m/>
    <m/>
    <m/>
    <m/>
    <m/>
    <n v="7572"/>
  </r>
  <r>
    <x v="5"/>
    <x v="1"/>
    <s v="No"/>
    <e v="#N/A"/>
    <m/>
    <m/>
    <s v="Debt"/>
    <m/>
    <e v="#N/A"/>
    <s v="152580"/>
    <x v="214"/>
    <x v="118"/>
    <x v="14"/>
    <x v="2"/>
    <m/>
    <m/>
    <m/>
    <m/>
    <m/>
    <m/>
    <n v="882"/>
  </r>
  <r>
    <x v="5"/>
    <x v="1"/>
    <s v="No"/>
    <e v="#N/A"/>
    <m/>
    <m/>
    <s v="Debt"/>
    <m/>
    <e v="#N/A"/>
    <s v="150100"/>
    <x v="217"/>
    <x v="123"/>
    <x v="14"/>
    <x v="2"/>
    <m/>
    <m/>
    <m/>
    <m/>
    <m/>
    <m/>
    <n v="11521"/>
  </r>
  <r>
    <x v="5"/>
    <x v="1"/>
    <s v="No"/>
    <e v="#N/A"/>
    <m/>
    <m/>
    <s v="Debt"/>
    <m/>
    <e v="#N/A"/>
    <s v="152650"/>
    <x v="220"/>
    <x v="125"/>
    <x v="14"/>
    <x v="2"/>
    <m/>
    <m/>
    <m/>
    <m/>
    <m/>
    <m/>
    <n v="15086"/>
  </r>
  <r>
    <x v="5"/>
    <x v="1"/>
    <s v="No"/>
    <e v="#N/A"/>
    <m/>
    <m/>
    <s v="Debt"/>
    <m/>
    <e v="#N/A"/>
    <s v="151190"/>
    <x v="226"/>
    <x v="127"/>
    <x v="14"/>
    <x v="2"/>
    <m/>
    <m/>
    <m/>
    <m/>
    <m/>
    <m/>
    <n v="8413"/>
  </r>
  <r>
    <x v="5"/>
    <x v="1"/>
    <s v="No"/>
    <e v="#N/A"/>
    <m/>
    <m/>
    <s v="Debt"/>
    <m/>
    <e v="#N/A"/>
    <s v="152330"/>
    <x v="228"/>
    <x v="124"/>
    <x v="14"/>
    <x v="2"/>
    <m/>
    <m/>
    <m/>
    <m/>
    <m/>
    <m/>
    <n v="17523"/>
  </r>
  <r>
    <x v="5"/>
    <x v="1"/>
    <s v="No"/>
    <e v="#N/A"/>
    <m/>
    <m/>
    <s v="Debt"/>
    <m/>
    <e v="#N/A"/>
    <s v="160220"/>
    <x v="229"/>
    <x v="128"/>
    <x v="15"/>
    <x v="2"/>
    <m/>
    <m/>
    <m/>
    <m/>
    <m/>
    <m/>
    <n v="2100.94"/>
  </r>
  <r>
    <x v="5"/>
    <x v="1"/>
    <s v="No"/>
    <e v="#N/A"/>
    <m/>
    <m/>
    <s v="Debt"/>
    <m/>
    <e v="#N/A"/>
    <s v="160290"/>
    <x v="233"/>
    <x v="132"/>
    <x v="15"/>
    <x v="2"/>
    <m/>
    <m/>
    <m/>
    <m/>
    <m/>
    <m/>
    <n v="1500"/>
  </r>
  <r>
    <x v="5"/>
    <x v="1"/>
    <s v="No"/>
    <e v="#N/A"/>
    <m/>
    <m/>
    <s v="Debt"/>
    <m/>
    <e v="#N/A"/>
    <s v="160320"/>
    <x v="234"/>
    <x v="133"/>
    <x v="15"/>
    <x v="2"/>
    <m/>
    <m/>
    <m/>
    <m/>
    <m/>
    <m/>
    <n v="22920"/>
  </r>
  <r>
    <x v="5"/>
    <x v="1"/>
    <s v="No"/>
    <e v="#N/A"/>
    <m/>
    <m/>
    <s v="Debt"/>
    <m/>
    <e v="#N/A"/>
    <s v="161410"/>
    <x v="237"/>
    <x v="136"/>
    <x v="15"/>
    <x v="2"/>
    <m/>
    <m/>
    <m/>
    <m/>
    <m/>
    <m/>
    <n v="24771"/>
  </r>
  <r>
    <x v="5"/>
    <x v="1"/>
    <s v="No"/>
    <e v="#N/A"/>
    <m/>
    <m/>
    <s v="Debt"/>
    <m/>
    <e v="#N/A"/>
    <s v="161411"/>
    <x v="239"/>
    <x v="138"/>
    <x v="15"/>
    <x v="2"/>
    <m/>
    <m/>
    <m/>
    <m/>
    <m/>
    <m/>
    <n v="25203"/>
  </r>
  <r>
    <x v="5"/>
    <x v="1"/>
    <s v="No"/>
    <e v="#N/A"/>
    <m/>
    <m/>
    <s v="Debt"/>
    <m/>
    <e v="#N/A"/>
    <s v="160620"/>
    <x v="242"/>
    <x v="141"/>
    <x v="15"/>
    <x v="2"/>
    <m/>
    <m/>
    <m/>
    <m/>
    <m/>
    <m/>
    <n v="20639"/>
  </r>
  <r>
    <x v="5"/>
    <x v="1"/>
    <s v="No"/>
    <e v="#N/A"/>
    <m/>
    <m/>
    <s v="Debt"/>
    <m/>
    <e v="#N/A"/>
    <s v="160310"/>
    <x v="244"/>
    <x v="141"/>
    <x v="15"/>
    <x v="2"/>
    <m/>
    <m/>
    <m/>
    <m/>
    <m/>
    <m/>
    <n v="3532"/>
  </r>
  <r>
    <x v="5"/>
    <x v="1"/>
    <s v="No"/>
    <e v="#N/A"/>
    <m/>
    <m/>
    <s v="Debt"/>
    <m/>
    <e v="#N/A"/>
    <s v="160900"/>
    <x v="246"/>
    <x v="141"/>
    <x v="15"/>
    <x v="2"/>
    <m/>
    <m/>
    <m/>
    <m/>
    <m/>
    <m/>
    <n v="30320"/>
  </r>
  <r>
    <x v="5"/>
    <x v="1"/>
    <s v="No"/>
    <e v="#N/A"/>
    <m/>
    <m/>
    <s v="Debt"/>
    <m/>
    <e v="#N/A"/>
    <s v="161350"/>
    <x v="247"/>
    <x v="141"/>
    <x v="15"/>
    <x v="2"/>
    <m/>
    <m/>
    <m/>
    <m/>
    <m/>
    <m/>
    <n v="6450"/>
  </r>
  <r>
    <x v="5"/>
    <x v="1"/>
    <s v="No"/>
    <e v="#N/A"/>
    <m/>
    <m/>
    <s v="Debt"/>
    <m/>
    <e v="#N/A"/>
    <s v="162920"/>
    <x v="248"/>
    <x v="141"/>
    <x v="15"/>
    <x v="2"/>
    <m/>
    <m/>
    <m/>
    <m/>
    <m/>
    <m/>
    <n v="6910"/>
  </r>
  <r>
    <x v="5"/>
    <x v="1"/>
    <s v="No"/>
    <e v="#N/A"/>
    <m/>
    <m/>
    <s v="Debt"/>
    <m/>
    <e v="#N/A"/>
    <s v="172520"/>
    <x v="254"/>
    <x v="147"/>
    <x v="17"/>
    <x v="2"/>
    <m/>
    <m/>
    <m/>
    <m/>
    <m/>
    <m/>
    <n v="3230"/>
  </r>
  <r>
    <x v="5"/>
    <x v="1"/>
    <s v="No"/>
    <e v="#N/A"/>
    <m/>
    <m/>
    <s v="Debt"/>
    <m/>
    <e v="#N/A"/>
    <s v="170600"/>
    <x v="255"/>
    <x v="148"/>
    <x v="17"/>
    <x v="2"/>
    <m/>
    <m/>
    <m/>
    <m/>
    <m/>
    <m/>
    <n v="21556"/>
  </r>
  <r>
    <x v="5"/>
    <x v="1"/>
    <s v="No"/>
    <e v="#N/A"/>
    <m/>
    <m/>
    <s v="Debt"/>
    <m/>
    <e v="#N/A"/>
    <s v="172030"/>
    <x v="259"/>
    <x v="149"/>
    <x v="17"/>
    <x v="2"/>
    <m/>
    <m/>
    <m/>
    <m/>
    <m/>
    <m/>
    <n v="1102.22"/>
  </r>
  <r>
    <x v="5"/>
    <x v="1"/>
    <s v="No"/>
    <e v="#N/A"/>
    <m/>
    <m/>
    <s v="Debt"/>
    <m/>
    <e v="#N/A"/>
    <s v="171840"/>
    <x v="263"/>
    <x v="150"/>
    <x v="17"/>
    <x v="2"/>
    <m/>
    <m/>
    <m/>
    <m/>
    <m/>
    <m/>
    <n v="5905"/>
  </r>
  <r>
    <x v="5"/>
    <x v="1"/>
    <s v="No"/>
    <e v="#N/A"/>
    <m/>
    <m/>
    <s v="Debt"/>
    <m/>
    <e v="#N/A"/>
    <s v="170840"/>
    <x v="264"/>
    <x v="151"/>
    <x v="17"/>
    <x v="2"/>
    <m/>
    <m/>
    <m/>
    <m/>
    <m/>
    <m/>
    <n v="1480"/>
  </r>
  <r>
    <x v="5"/>
    <x v="1"/>
    <s v="No"/>
    <e v="#N/A"/>
    <m/>
    <m/>
    <s v="Debt"/>
    <m/>
    <e v="#N/A"/>
    <s v="170940"/>
    <x v="266"/>
    <x v="151"/>
    <x v="17"/>
    <x v="2"/>
    <m/>
    <m/>
    <m/>
    <m/>
    <m/>
    <m/>
    <n v="411"/>
  </r>
  <r>
    <x v="5"/>
    <x v="1"/>
    <s v="No"/>
    <e v="#N/A"/>
    <m/>
    <m/>
    <s v="Debt"/>
    <m/>
    <e v="#N/A"/>
    <s v="181530"/>
    <x v="280"/>
    <x v="154"/>
    <x v="18"/>
    <x v="2"/>
    <m/>
    <m/>
    <m/>
    <m/>
    <m/>
    <m/>
    <n v="18662"/>
  </r>
  <r>
    <x v="5"/>
    <x v="1"/>
    <s v="No"/>
    <e v="#N/A"/>
    <m/>
    <m/>
    <s v="Debt"/>
    <m/>
    <e v="#N/A"/>
    <s v="181540"/>
    <x v="282"/>
    <x v="154"/>
    <x v="18"/>
    <x v="2"/>
    <m/>
    <m/>
    <m/>
    <m/>
    <m/>
    <m/>
    <n v="14318.48"/>
  </r>
  <r>
    <x v="5"/>
    <x v="1"/>
    <s v="No"/>
    <e v="#N/A"/>
    <m/>
    <m/>
    <s v="Debt"/>
    <m/>
    <e v="#N/A"/>
    <s v="182590"/>
    <x v="286"/>
    <x v="155"/>
    <x v="18"/>
    <x v="2"/>
    <m/>
    <m/>
    <m/>
    <m/>
    <m/>
    <m/>
    <n v="60"/>
  </r>
  <r>
    <x v="5"/>
    <x v="1"/>
    <s v="No"/>
    <e v="#N/A"/>
    <m/>
    <m/>
    <s v="Debt"/>
    <m/>
    <e v="#N/A"/>
    <s v="181360"/>
    <x v="278"/>
    <x v="158"/>
    <x v="18"/>
    <x v="2"/>
    <m/>
    <m/>
    <m/>
    <m/>
    <m/>
    <m/>
    <n v="29175"/>
  </r>
  <r>
    <x v="5"/>
    <x v="1"/>
    <s v="No"/>
    <e v="#N/A"/>
    <m/>
    <m/>
    <s v="Debt"/>
    <m/>
    <e v="#N/A"/>
    <s v="182390"/>
    <x v="283"/>
    <x v="160"/>
    <x v="18"/>
    <x v="2"/>
    <m/>
    <m/>
    <m/>
    <m/>
    <m/>
    <m/>
    <n v="10744"/>
  </r>
  <r>
    <x v="5"/>
    <x v="1"/>
    <s v="No"/>
    <e v="#N/A"/>
    <m/>
    <m/>
    <s v="Debt"/>
    <m/>
    <e v="#N/A"/>
    <s v="182571"/>
    <x v="285"/>
    <x v="160"/>
    <x v="18"/>
    <x v="2"/>
    <m/>
    <m/>
    <m/>
    <m/>
    <m/>
    <m/>
    <n v="466"/>
  </r>
  <r>
    <x v="5"/>
    <x v="1"/>
    <s v="No"/>
    <e v="#N/A"/>
    <m/>
    <m/>
    <s v="Debt"/>
    <m/>
    <e v="#N/A"/>
    <s v="200590"/>
    <x v="290"/>
    <x v="162"/>
    <x v="19"/>
    <x v="2"/>
    <m/>
    <m/>
    <m/>
    <m/>
    <m/>
    <m/>
    <n v="13361"/>
  </r>
  <r>
    <x v="5"/>
    <x v="1"/>
    <s v="No"/>
    <e v="#N/A"/>
    <m/>
    <m/>
    <s v="Debt"/>
    <m/>
    <s v="Yes"/>
    <s v="201510"/>
    <x v="293"/>
    <x v="165"/>
    <x v="19"/>
    <x v="2"/>
    <m/>
    <m/>
    <m/>
    <m/>
    <m/>
    <m/>
    <n v="10703"/>
  </r>
  <r>
    <x v="5"/>
    <x v="1"/>
    <s v="No"/>
    <e v="#N/A"/>
    <m/>
    <m/>
    <s v="Debt"/>
    <m/>
    <e v="#N/A"/>
    <s v="201702"/>
    <x v="294"/>
    <x v="166"/>
    <x v="19"/>
    <x v="2"/>
    <m/>
    <m/>
    <m/>
    <m/>
    <m/>
    <m/>
    <n v="9888"/>
  </r>
  <r>
    <x v="5"/>
    <x v="1"/>
    <s v="No"/>
    <e v="#N/A"/>
    <m/>
    <m/>
    <s v="Debt"/>
    <m/>
    <e v="#N/A"/>
    <s v="201700"/>
    <x v="297"/>
    <x v="169"/>
    <x v="19"/>
    <x v="2"/>
    <m/>
    <m/>
    <m/>
    <m/>
    <m/>
    <m/>
    <n v="19518"/>
  </r>
  <r>
    <x v="5"/>
    <x v="1"/>
    <s v="No"/>
    <e v="#N/A"/>
    <m/>
    <m/>
    <s v="Debt"/>
    <m/>
    <e v="#N/A"/>
    <s v="201701"/>
    <x v="298"/>
    <x v="170"/>
    <x v="19"/>
    <x v="2"/>
    <m/>
    <m/>
    <m/>
    <m/>
    <m/>
    <m/>
    <n v="31246"/>
  </r>
  <r>
    <x v="5"/>
    <x v="1"/>
    <s v="No"/>
    <e v="#N/A"/>
    <m/>
    <m/>
    <s v="Debt"/>
    <m/>
    <e v="#N/A"/>
    <s v="201730"/>
    <x v="303"/>
    <x v="173"/>
    <x v="19"/>
    <x v="2"/>
    <m/>
    <m/>
    <m/>
    <m/>
    <m/>
    <m/>
    <n v="6485"/>
  </r>
  <r>
    <x v="5"/>
    <x v="1"/>
    <s v="No"/>
    <e v="#N/A"/>
    <m/>
    <m/>
    <s v="Debt"/>
    <m/>
    <e v="#N/A"/>
    <s v="201740"/>
    <x v="304"/>
    <x v="174"/>
    <x v="19"/>
    <x v="2"/>
    <m/>
    <m/>
    <m/>
    <m/>
    <m/>
    <m/>
    <n v="9957"/>
  </r>
  <r>
    <x v="5"/>
    <x v="1"/>
    <s v="No"/>
    <e v="#N/A"/>
    <m/>
    <m/>
    <s v="Debt"/>
    <m/>
    <e v="#N/A"/>
    <s v="201690"/>
    <x v="305"/>
    <x v="175"/>
    <x v="19"/>
    <x v="2"/>
    <m/>
    <m/>
    <m/>
    <m/>
    <m/>
    <m/>
    <n v="21930"/>
  </r>
  <r>
    <x v="5"/>
    <x v="1"/>
    <s v="No"/>
    <e v="#N/A"/>
    <m/>
    <m/>
    <s v="Debt"/>
    <m/>
    <e v="#N/A"/>
    <s v="202480"/>
    <x v="307"/>
    <x v="177"/>
    <x v="19"/>
    <x v="2"/>
    <m/>
    <m/>
    <m/>
    <m/>
    <m/>
    <m/>
    <n v="13089"/>
  </r>
  <r>
    <x v="5"/>
    <x v="1"/>
    <s v="No"/>
    <e v="#N/A"/>
    <m/>
    <m/>
    <s v="Debt"/>
    <m/>
    <e v="#N/A"/>
    <s v="202491"/>
    <x v="308"/>
    <x v="178"/>
    <x v="19"/>
    <x v="2"/>
    <m/>
    <m/>
    <m/>
    <m/>
    <m/>
    <m/>
    <n v="14712"/>
  </r>
  <r>
    <x v="5"/>
    <x v="1"/>
    <s v="No"/>
    <e v="#N/A"/>
    <m/>
    <m/>
    <s v="Debt"/>
    <m/>
    <e v="#N/A"/>
    <s v="211120"/>
    <x v="314"/>
    <x v="181"/>
    <x v="20"/>
    <x v="2"/>
    <m/>
    <m/>
    <m/>
    <m/>
    <m/>
    <m/>
    <n v="5462"/>
  </r>
  <r>
    <x v="5"/>
    <x v="1"/>
    <s v="No"/>
    <e v="#N/A"/>
    <m/>
    <m/>
    <s v="Debt"/>
    <m/>
    <e v="#N/A"/>
    <s v="212070"/>
    <x v="316"/>
    <x v="182"/>
    <x v="20"/>
    <x v="2"/>
    <m/>
    <m/>
    <m/>
    <m/>
    <m/>
    <m/>
    <n v="8475"/>
  </r>
  <r>
    <x v="5"/>
    <x v="1"/>
    <s v="No"/>
    <e v="#N/A"/>
    <m/>
    <m/>
    <s v="Debt"/>
    <m/>
    <e v="#N/A"/>
    <s v="211830"/>
    <x v="321"/>
    <x v="184"/>
    <x v="20"/>
    <x v="2"/>
    <m/>
    <m/>
    <m/>
    <m/>
    <m/>
    <m/>
    <n v="12254"/>
  </r>
  <r>
    <x v="5"/>
    <x v="1"/>
    <s v="No"/>
    <e v="#N/A"/>
    <m/>
    <m/>
    <s v="Debt"/>
    <m/>
    <e v="#N/A"/>
    <s v="212000"/>
    <x v="325"/>
    <x v="181"/>
    <x v="20"/>
    <x v="2"/>
    <m/>
    <m/>
    <m/>
    <m/>
    <m/>
    <m/>
    <n v="7444"/>
  </r>
  <r>
    <x v="5"/>
    <x v="1"/>
    <s v="No"/>
    <e v="#N/A"/>
    <m/>
    <m/>
    <s v="Debt"/>
    <m/>
    <e v="#N/A"/>
    <s v="213000"/>
    <x v="326"/>
    <x v="181"/>
    <x v="20"/>
    <x v="2"/>
    <m/>
    <m/>
    <m/>
    <m/>
    <m/>
    <m/>
    <n v="11972"/>
  </r>
  <r>
    <x v="5"/>
    <x v="1"/>
    <s v="No"/>
    <e v="#N/A"/>
    <m/>
    <m/>
    <s v="Debt"/>
    <m/>
    <e v="#N/A"/>
    <s v="212450"/>
    <x v="327"/>
    <x v="181"/>
    <x v="20"/>
    <x v="2"/>
    <m/>
    <m/>
    <m/>
    <m/>
    <m/>
    <m/>
    <n v="3678"/>
  </r>
  <r>
    <x v="5"/>
    <x v="1"/>
    <s v="No"/>
    <e v="#N/A"/>
    <m/>
    <m/>
    <s v="Debt"/>
    <m/>
    <e v="#N/A"/>
    <s v="212630"/>
    <x v="328"/>
    <x v="181"/>
    <x v="20"/>
    <x v="2"/>
    <m/>
    <m/>
    <m/>
    <m/>
    <m/>
    <m/>
    <n v="10582"/>
  </r>
  <r>
    <x v="5"/>
    <x v="1"/>
    <s v="No"/>
    <e v="#N/A"/>
    <m/>
    <m/>
    <s v="historical"/>
    <m/>
    <e v="#N/A"/>
    <s v="110740"/>
    <x v="48"/>
    <x v="31"/>
    <x v="3"/>
    <x v="0"/>
    <m/>
    <m/>
    <m/>
    <m/>
    <n v="3000"/>
    <m/>
    <m/>
  </r>
  <r>
    <x v="5"/>
    <x v="1"/>
    <s v="OK"/>
    <e v="#N/A"/>
    <m/>
    <m/>
    <s v="historical"/>
    <m/>
    <e v="#N/A"/>
    <s v="170760"/>
    <x v="261"/>
    <x v="150"/>
    <x v="17"/>
    <x v="2"/>
    <m/>
    <m/>
    <m/>
    <m/>
    <n v="2398"/>
    <m/>
    <m/>
  </r>
  <r>
    <x v="6"/>
    <x v="0"/>
    <s v="OK"/>
    <e v="#N/A"/>
    <m/>
    <n v="10"/>
    <m/>
    <m/>
    <e v="#N/A"/>
    <s v="030480"/>
    <x v="0"/>
    <x v="0"/>
    <x v="0"/>
    <x v="0"/>
    <m/>
    <m/>
    <m/>
    <m/>
    <n v="956"/>
    <m/>
    <m/>
  </r>
  <r>
    <x v="6"/>
    <x v="0"/>
    <s v="OK"/>
    <e v="#N/A"/>
    <m/>
    <n v="10"/>
    <m/>
    <m/>
    <e v="#N/A"/>
    <s v="032500"/>
    <x v="1"/>
    <x v="0"/>
    <x v="0"/>
    <x v="0"/>
    <m/>
    <m/>
    <m/>
    <m/>
    <n v="7163"/>
    <m/>
    <m/>
  </r>
  <r>
    <x v="6"/>
    <x v="0"/>
    <s v="OK"/>
    <e v="#N/A"/>
    <m/>
    <n v="10"/>
    <m/>
    <m/>
    <e v="#N/A"/>
    <s v="031050"/>
    <x v="2"/>
    <x v="1"/>
    <x v="0"/>
    <x v="0"/>
    <m/>
    <m/>
    <m/>
    <m/>
    <n v="10654"/>
    <m/>
    <m/>
  </r>
  <r>
    <x v="6"/>
    <x v="0"/>
    <s v="OK"/>
    <e v="#N/A"/>
    <m/>
    <n v="10"/>
    <m/>
    <m/>
    <e v="#N/A"/>
    <s v="031060"/>
    <x v="3"/>
    <x v="1"/>
    <x v="0"/>
    <x v="0"/>
    <m/>
    <m/>
    <m/>
    <m/>
    <n v="0"/>
    <m/>
    <m/>
  </r>
  <r>
    <x v="6"/>
    <x v="0"/>
    <s v="OK"/>
    <e v="#N/A"/>
    <m/>
    <n v="10"/>
    <m/>
    <m/>
    <e v="#N/A"/>
    <s v="031620"/>
    <x v="4"/>
    <x v="1"/>
    <x v="0"/>
    <x v="0"/>
    <m/>
    <m/>
    <m/>
    <m/>
    <n v="3338"/>
    <m/>
    <m/>
  </r>
  <r>
    <x v="6"/>
    <x v="0"/>
    <s v="OK"/>
    <e v="#N/A"/>
    <m/>
    <n v="10"/>
    <m/>
    <m/>
    <e v="#N/A"/>
    <s v="031851"/>
    <x v="5"/>
    <x v="1"/>
    <x v="0"/>
    <x v="0"/>
    <m/>
    <m/>
    <m/>
    <m/>
    <n v="617.75"/>
    <m/>
    <m/>
  </r>
  <r>
    <x v="6"/>
    <x v="0"/>
    <s v="OK"/>
    <e v="#N/A"/>
    <m/>
    <n v="10"/>
    <m/>
    <m/>
    <e v="#N/A"/>
    <s v="032020"/>
    <x v="6"/>
    <x v="1"/>
    <x v="0"/>
    <x v="0"/>
    <m/>
    <m/>
    <m/>
    <m/>
    <n v="3699"/>
    <m/>
    <m/>
  </r>
  <r>
    <x v="6"/>
    <x v="0"/>
    <s v="OK"/>
    <e v="#N/A"/>
    <m/>
    <n v="10"/>
    <m/>
    <m/>
    <e v="#N/A"/>
    <s v="031901"/>
    <x v="7"/>
    <x v="2"/>
    <x v="0"/>
    <x v="0"/>
    <m/>
    <m/>
    <m/>
    <m/>
    <n v="4800"/>
    <m/>
    <m/>
  </r>
  <r>
    <x v="6"/>
    <x v="0"/>
    <s v="No"/>
    <e v="#N/A"/>
    <m/>
    <n v="10"/>
    <m/>
    <m/>
    <e v="#N/A"/>
    <s v="032621"/>
    <x v="8"/>
    <x v="3"/>
    <x v="0"/>
    <x v="0"/>
    <m/>
    <m/>
    <m/>
    <m/>
    <n v="15000"/>
    <m/>
    <m/>
  </r>
  <r>
    <x v="6"/>
    <x v="0"/>
    <s v="No"/>
    <e v="#N/A"/>
    <m/>
    <n v="10"/>
    <m/>
    <m/>
    <e v="#N/A"/>
    <s v="032880"/>
    <x v="9"/>
    <x v="2"/>
    <x v="0"/>
    <x v="0"/>
    <m/>
    <m/>
    <m/>
    <m/>
    <n v="2250"/>
    <m/>
    <m/>
  </r>
  <r>
    <x v="6"/>
    <x v="0"/>
    <s v="OK"/>
    <e v="#N/A"/>
    <m/>
    <n v="10"/>
    <m/>
    <m/>
    <e v="#N/A"/>
    <s v="091081"/>
    <x v="10"/>
    <x v="4"/>
    <x v="1"/>
    <x v="0"/>
    <m/>
    <m/>
    <m/>
    <m/>
    <n v="122.09"/>
    <m/>
    <m/>
  </r>
  <r>
    <x v="6"/>
    <x v="0"/>
    <s v="No"/>
    <e v="#N/A"/>
    <m/>
    <n v="10"/>
    <m/>
    <m/>
    <e v="#N/A"/>
    <s v="091670"/>
    <x v="11"/>
    <x v="4"/>
    <x v="1"/>
    <x v="0"/>
    <m/>
    <m/>
    <m/>
    <m/>
    <n v="200"/>
    <m/>
    <m/>
  </r>
  <r>
    <x v="6"/>
    <x v="0"/>
    <s v="No"/>
    <e v="#N/A"/>
    <m/>
    <n v="10"/>
    <m/>
    <m/>
    <e v="#N/A"/>
    <s v="091290"/>
    <x v="12"/>
    <x v="5"/>
    <x v="1"/>
    <x v="0"/>
    <m/>
    <m/>
    <m/>
    <m/>
    <n v="0"/>
    <m/>
    <m/>
  </r>
  <r>
    <x v="6"/>
    <x v="0"/>
    <s v="OK"/>
    <e v="#N/A"/>
    <m/>
    <n v="10"/>
    <m/>
    <m/>
    <e v="#N/A"/>
    <s v="091291"/>
    <x v="334"/>
    <x v="5"/>
    <x v="1"/>
    <x v="0"/>
    <m/>
    <m/>
    <m/>
    <m/>
    <n v="5000"/>
    <m/>
    <m/>
  </r>
  <r>
    <x v="6"/>
    <x v="0"/>
    <s v="OK"/>
    <e v="#N/A"/>
    <m/>
    <n v="10"/>
    <m/>
    <m/>
    <e v="#N/A"/>
    <s v="091292"/>
    <x v="335"/>
    <x v="5"/>
    <x v="1"/>
    <x v="0"/>
    <m/>
    <m/>
    <m/>
    <m/>
    <n v="0"/>
    <m/>
    <m/>
  </r>
  <r>
    <x v="6"/>
    <x v="0"/>
    <s v="No"/>
    <e v="#N/A"/>
    <m/>
    <n v="10"/>
    <m/>
    <m/>
    <e v="#N/A"/>
    <s v="091293"/>
    <x v="336"/>
    <x v="5"/>
    <x v="1"/>
    <x v="0"/>
    <m/>
    <m/>
    <m/>
    <m/>
    <n v="0"/>
    <m/>
    <m/>
  </r>
  <r>
    <x v="6"/>
    <x v="0"/>
    <s v="OK"/>
    <e v="#N/A"/>
    <m/>
    <n v="10"/>
    <m/>
    <m/>
    <e v="#N/A"/>
    <s v="091294"/>
    <x v="337"/>
    <x v="5"/>
    <x v="1"/>
    <x v="0"/>
    <m/>
    <m/>
    <m/>
    <m/>
    <n v="11282.44"/>
    <m/>
    <m/>
  </r>
  <r>
    <x v="6"/>
    <x v="0"/>
    <s v="No"/>
    <e v="#N/A"/>
    <m/>
    <n v="10"/>
    <m/>
    <m/>
    <s v="Yes"/>
    <s v="091340"/>
    <x v="13"/>
    <x v="6"/>
    <x v="1"/>
    <x v="0"/>
    <m/>
    <m/>
    <m/>
    <m/>
    <n v="0"/>
    <m/>
    <m/>
  </r>
  <r>
    <x v="6"/>
    <x v="0"/>
    <s v="OK"/>
    <e v="#N/A"/>
    <m/>
    <n v="10"/>
    <m/>
    <m/>
    <e v="#N/A"/>
    <s v="091390"/>
    <x v="14"/>
    <x v="6"/>
    <x v="1"/>
    <x v="0"/>
    <m/>
    <m/>
    <m/>
    <m/>
    <n v="3605"/>
    <m/>
    <m/>
  </r>
  <r>
    <x v="6"/>
    <x v="0"/>
    <s v="No"/>
    <e v="#N/A"/>
    <m/>
    <n v="10"/>
    <m/>
    <m/>
    <e v="#N/A"/>
    <s v="091460"/>
    <x v="15"/>
    <x v="7"/>
    <x v="1"/>
    <x v="0"/>
    <m/>
    <m/>
    <m/>
    <m/>
    <n v="1000"/>
    <m/>
    <m/>
  </r>
  <r>
    <x v="6"/>
    <x v="0"/>
    <s v="No"/>
    <e v="#N/A"/>
    <m/>
    <n v="10"/>
    <m/>
    <m/>
    <e v="#N/A"/>
    <s v="091940"/>
    <x v="16"/>
    <x v="7"/>
    <x v="1"/>
    <x v="0"/>
    <m/>
    <m/>
    <m/>
    <m/>
    <n v="0"/>
    <m/>
    <m/>
  </r>
  <r>
    <x v="6"/>
    <x v="0"/>
    <s v="OK"/>
    <e v="#N/A"/>
    <m/>
    <n v="10"/>
    <m/>
    <m/>
    <e v="#N/A"/>
    <s v="091580"/>
    <x v="17"/>
    <x v="7"/>
    <x v="1"/>
    <x v="0"/>
    <m/>
    <m/>
    <m/>
    <m/>
    <n v="500"/>
    <m/>
    <m/>
  </r>
  <r>
    <x v="6"/>
    <x v="0"/>
    <s v="No"/>
    <e v="#N/A"/>
    <m/>
    <n v="10"/>
    <m/>
    <m/>
    <e v="#N/A"/>
    <s v="091950"/>
    <x v="18"/>
    <x v="8"/>
    <x v="1"/>
    <x v="0"/>
    <m/>
    <m/>
    <m/>
    <m/>
    <n v="2113.54"/>
    <m/>
    <m/>
  </r>
  <r>
    <x v="6"/>
    <x v="0"/>
    <s v="OK"/>
    <e v="#N/A"/>
    <m/>
    <n v="10"/>
    <m/>
    <m/>
    <s v="Yes"/>
    <s v="091551"/>
    <x v="19"/>
    <x v="8"/>
    <x v="1"/>
    <x v="0"/>
    <m/>
    <m/>
    <m/>
    <m/>
    <n v="7526"/>
    <m/>
    <m/>
  </r>
  <r>
    <x v="6"/>
    <x v="0"/>
    <s v="OK"/>
    <e v="#N/A"/>
    <m/>
    <n v="10"/>
    <m/>
    <m/>
    <e v="#N/A"/>
    <s v="092900"/>
    <x v="20"/>
    <x v="8"/>
    <x v="1"/>
    <x v="0"/>
    <m/>
    <m/>
    <m/>
    <m/>
    <n v="1267"/>
    <m/>
    <m/>
  </r>
  <r>
    <x v="6"/>
    <x v="0"/>
    <s v="OK"/>
    <e v="#N/A"/>
    <m/>
    <n v="10"/>
    <m/>
    <m/>
    <e v="#N/A"/>
    <s v="091920"/>
    <x v="21"/>
    <x v="9"/>
    <x v="1"/>
    <x v="0"/>
    <m/>
    <m/>
    <m/>
    <m/>
    <n v="7681.93"/>
    <m/>
    <m/>
  </r>
  <r>
    <x v="6"/>
    <x v="0"/>
    <s v="OK"/>
    <e v="#N/A"/>
    <m/>
    <n v="10"/>
    <m/>
    <m/>
    <e v="#N/A"/>
    <s v="091990"/>
    <x v="22"/>
    <x v="6"/>
    <x v="1"/>
    <x v="0"/>
    <m/>
    <m/>
    <m/>
    <m/>
    <n v="2211"/>
    <m/>
    <m/>
  </r>
  <r>
    <x v="6"/>
    <x v="0"/>
    <s v="OK"/>
    <e v="#N/A"/>
    <m/>
    <n v="10"/>
    <m/>
    <m/>
    <e v="#N/A"/>
    <s v="092061"/>
    <x v="23"/>
    <x v="10"/>
    <x v="1"/>
    <x v="0"/>
    <m/>
    <m/>
    <m/>
    <m/>
    <m/>
    <m/>
    <m/>
  </r>
  <r>
    <x v="6"/>
    <x v="0"/>
    <s v="OK"/>
    <e v="#N/A"/>
    <m/>
    <n v="10"/>
    <m/>
    <m/>
    <e v="#N/A"/>
    <s v="092250"/>
    <x v="24"/>
    <x v="4"/>
    <x v="1"/>
    <x v="0"/>
    <m/>
    <m/>
    <m/>
    <m/>
    <n v="3488"/>
    <m/>
    <m/>
  </r>
  <r>
    <x v="6"/>
    <x v="0"/>
    <s v="OK"/>
    <e v="#N/A"/>
    <m/>
    <n v="10"/>
    <m/>
    <m/>
    <e v="#N/A"/>
    <s v="092260"/>
    <x v="25"/>
    <x v="5"/>
    <x v="1"/>
    <x v="0"/>
    <m/>
    <m/>
    <m/>
    <m/>
    <n v="1696"/>
    <m/>
    <m/>
  </r>
  <r>
    <x v="6"/>
    <x v="0"/>
    <s v="OK"/>
    <e v="#N/A"/>
    <m/>
    <n v="10"/>
    <m/>
    <m/>
    <e v="#N/A"/>
    <s v="092470"/>
    <x v="26"/>
    <x v="10"/>
    <x v="1"/>
    <x v="0"/>
    <m/>
    <m/>
    <m/>
    <m/>
    <n v="4427"/>
    <m/>
    <m/>
  </r>
  <r>
    <x v="6"/>
    <x v="0"/>
    <s v="OK"/>
    <e v="#N/A"/>
    <m/>
    <n v="10"/>
    <m/>
    <m/>
    <s v="Yes"/>
    <s v="092881"/>
    <x v="27"/>
    <x v="11"/>
    <x v="1"/>
    <x v="0"/>
    <m/>
    <m/>
    <m/>
    <m/>
    <n v="3250"/>
    <m/>
    <m/>
  </r>
  <r>
    <x v="6"/>
    <x v="0"/>
    <s v="OK"/>
    <e v="#N/A"/>
    <m/>
    <n v="10"/>
    <m/>
    <m/>
    <e v="#N/A"/>
    <s v="100660"/>
    <x v="28"/>
    <x v="12"/>
    <x v="2"/>
    <x v="0"/>
    <m/>
    <m/>
    <m/>
    <m/>
    <n v="4054"/>
    <m/>
    <m/>
  </r>
  <r>
    <x v="6"/>
    <x v="0"/>
    <s v="OK"/>
    <s v="LLF"/>
    <m/>
    <n v="10"/>
    <m/>
    <m/>
    <s v="Yes"/>
    <s v="100680"/>
    <x v="29"/>
    <x v="13"/>
    <x v="2"/>
    <x v="0"/>
    <m/>
    <m/>
    <m/>
    <m/>
    <n v="17853"/>
    <m/>
    <m/>
  </r>
  <r>
    <x v="6"/>
    <x v="0"/>
    <s v="OK"/>
    <s v="LLF"/>
    <m/>
    <n v="10"/>
    <m/>
    <m/>
    <s v="Yes"/>
    <s v="100681"/>
    <x v="30"/>
    <x v="14"/>
    <x v="2"/>
    <x v="0"/>
    <m/>
    <m/>
    <m/>
    <m/>
    <n v="11342"/>
    <m/>
    <m/>
  </r>
  <r>
    <x v="6"/>
    <x v="0"/>
    <s v="No"/>
    <e v="#N/A"/>
    <m/>
    <n v="10"/>
    <m/>
    <m/>
    <e v="#N/A"/>
    <s v="100790"/>
    <x v="31"/>
    <x v="15"/>
    <x v="2"/>
    <x v="0"/>
    <m/>
    <m/>
    <m/>
    <m/>
    <n v="5344"/>
    <m/>
    <m/>
  </r>
  <r>
    <x v="6"/>
    <x v="0"/>
    <s v="OK"/>
    <e v="#N/A"/>
    <m/>
    <n v="10"/>
    <m/>
    <m/>
    <e v="#N/A"/>
    <s v="100791"/>
    <x v="32"/>
    <x v="16"/>
    <x v="2"/>
    <x v="0"/>
    <m/>
    <m/>
    <m/>
    <m/>
    <n v="5706.25"/>
    <m/>
    <m/>
  </r>
  <r>
    <x v="6"/>
    <x v="0"/>
    <s v="OK"/>
    <e v="#N/A"/>
    <m/>
    <n v="10"/>
    <m/>
    <m/>
    <e v="#N/A"/>
    <s v="101800"/>
    <x v="33"/>
    <x v="17"/>
    <x v="2"/>
    <x v="0"/>
    <m/>
    <m/>
    <m/>
    <m/>
    <n v="4320"/>
    <m/>
    <m/>
  </r>
  <r>
    <x v="6"/>
    <x v="0"/>
    <s v="OK"/>
    <e v="#N/A"/>
    <m/>
    <n v="10"/>
    <m/>
    <m/>
    <e v="#N/A"/>
    <s v="102100"/>
    <x v="34"/>
    <x v="18"/>
    <x v="2"/>
    <x v="0"/>
    <m/>
    <m/>
    <m/>
    <m/>
    <n v="7705"/>
    <m/>
    <m/>
  </r>
  <r>
    <x v="6"/>
    <x v="0"/>
    <s v="OK"/>
    <e v="#N/A"/>
    <m/>
    <n v="10"/>
    <m/>
    <m/>
    <e v="#N/A"/>
    <s v="100490"/>
    <x v="35"/>
    <x v="19"/>
    <x v="2"/>
    <x v="0"/>
    <m/>
    <m/>
    <m/>
    <m/>
    <n v="4028"/>
    <m/>
    <m/>
  </r>
  <r>
    <x v="6"/>
    <x v="0"/>
    <s v="No"/>
    <e v="#N/A"/>
    <m/>
    <n v="10"/>
    <m/>
    <m/>
    <e v="#N/A"/>
    <s v="102300"/>
    <x v="36"/>
    <x v="12"/>
    <x v="2"/>
    <x v="0"/>
    <m/>
    <m/>
    <m/>
    <m/>
    <n v="1917"/>
    <m/>
    <m/>
  </r>
  <r>
    <x v="6"/>
    <x v="0"/>
    <s v="OK"/>
    <e v="#N/A"/>
    <m/>
    <n v="10"/>
    <m/>
    <m/>
    <e v="#N/A"/>
    <s v="112180"/>
    <x v="37"/>
    <x v="20"/>
    <x v="3"/>
    <x v="0"/>
    <m/>
    <m/>
    <m/>
    <m/>
    <n v="6353"/>
    <m/>
    <m/>
  </r>
  <r>
    <x v="6"/>
    <x v="0"/>
    <s v="OK"/>
    <e v="#N/A"/>
    <m/>
    <n v="10"/>
    <m/>
    <m/>
    <e v="#N/A"/>
    <s v="112211"/>
    <x v="38"/>
    <x v="21"/>
    <x v="3"/>
    <x v="0"/>
    <m/>
    <m/>
    <m/>
    <m/>
    <n v="5861"/>
    <m/>
    <m/>
  </r>
  <r>
    <x v="6"/>
    <x v="0"/>
    <s v="OK"/>
    <e v="#N/A"/>
    <m/>
    <n v="10"/>
    <m/>
    <m/>
    <e v="#N/A"/>
    <s v="112191"/>
    <x v="39"/>
    <x v="22"/>
    <x v="3"/>
    <x v="0"/>
    <m/>
    <m/>
    <m/>
    <m/>
    <n v="5079"/>
    <m/>
    <m/>
  </r>
  <r>
    <x v="6"/>
    <x v="0"/>
    <s v="OK"/>
    <e v="#N/A"/>
    <m/>
    <n v="10"/>
    <m/>
    <m/>
    <e v="#N/A"/>
    <s v="112200"/>
    <x v="40"/>
    <x v="23"/>
    <x v="3"/>
    <x v="0"/>
    <m/>
    <m/>
    <m/>
    <m/>
    <n v="7589"/>
    <m/>
    <m/>
  </r>
  <r>
    <x v="6"/>
    <x v="0"/>
    <s v="OK"/>
    <e v="#N/A"/>
    <m/>
    <n v="10"/>
    <m/>
    <m/>
    <s v="Yes"/>
    <s v="112210"/>
    <x v="41"/>
    <x v="24"/>
    <x v="3"/>
    <x v="0"/>
    <m/>
    <m/>
    <m/>
    <m/>
    <n v="10000"/>
    <m/>
    <m/>
  </r>
  <r>
    <x v="6"/>
    <x v="0"/>
    <s v="No"/>
    <e v="#N/A"/>
    <m/>
    <n v="10"/>
    <m/>
    <m/>
    <e v="#N/A"/>
    <s v="112220"/>
    <x v="42"/>
    <x v="25"/>
    <x v="3"/>
    <x v="0"/>
    <m/>
    <m/>
    <m/>
    <m/>
    <n v="8383.67"/>
    <m/>
    <m/>
  </r>
  <r>
    <x v="6"/>
    <x v="0"/>
    <s v="OK"/>
    <e v="#N/A"/>
    <m/>
    <n v="10"/>
    <m/>
    <m/>
    <e v="#N/A"/>
    <s v="112230"/>
    <x v="43"/>
    <x v="26"/>
    <x v="3"/>
    <x v="0"/>
    <m/>
    <m/>
    <m/>
    <m/>
    <n v="5569"/>
    <m/>
    <m/>
  </r>
  <r>
    <x v="6"/>
    <x v="0"/>
    <s v="OK"/>
    <e v="#N/A"/>
    <m/>
    <n v="10"/>
    <m/>
    <m/>
    <e v="#N/A"/>
    <s v="112240"/>
    <x v="44"/>
    <x v="27"/>
    <x v="3"/>
    <x v="0"/>
    <m/>
    <m/>
    <m/>
    <m/>
    <n v="7052"/>
    <m/>
    <m/>
  </r>
  <r>
    <x v="6"/>
    <x v="0"/>
    <s v="OK"/>
    <e v="#N/A"/>
    <m/>
    <n v="10"/>
    <m/>
    <m/>
    <e v="#N/A"/>
    <s v="110040"/>
    <x v="45"/>
    <x v="28"/>
    <x v="3"/>
    <x v="0"/>
    <m/>
    <m/>
    <m/>
    <m/>
    <n v="2583"/>
    <m/>
    <m/>
  </r>
  <r>
    <x v="6"/>
    <x v="0"/>
    <s v="OK"/>
    <e v="#N/A"/>
    <m/>
    <n v="10"/>
    <m/>
    <m/>
    <e v="#N/A"/>
    <s v="110531"/>
    <x v="46"/>
    <x v="29"/>
    <x v="3"/>
    <x v="0"/>
    <m/>
    <m/>
    <m/>
    <m/>
    <n v="4773.42"/>
    <m/>
    <m/>
  </r>
  <r>
    <x v="6"/>
    <x v="0"/>
    <s v="OK"/>
    <e v="#N/A"/>
    <m/>
    <n v="10"/>
    <m/>
    <m/>
    <e v="#N/A"/>
    <s v="110750"/>
    <x v="47"/>
    <x v="30"/>
    <x v="3"/>
    <x v="0"/>
    <m/>
    <m/>
    <m/>
    <m/>
    <n v="5800"/>
    <m/>
    <m/>
  </r>
  <r>
    <x v="6"/>
    <x v="0"/>
    <s v="No"/>
    <e v="#N/A"/>
    <m/>
    <n v="10"/>
    <m/>
    <m/>
    <e v="#N/A"/>
    <s v="110740"/>
    <x v="48"/>
    <x v="31"/>
    <x v="3"/>
    <x v="0"/>
    <m/>
    <m/>
    <m/>
    <m/>
    <n v="2000"/>
    <m/>
    <m/>
  </r>
  <r>
    <x v="6"/>
    <x v="0"/>
    <s v="OK"/>
    <e v="#N/A"/>
    <m/>
    <n v="10"/>
    <m/>
    <m/>
    <e v="#N/A"/>
    <s v="110980"/>
    <x v="49"/>
    <x v="32"/>
    <x v="3"/>
    <x v="0"/>
    <m/>
    <m/>
    <m/>
    <m/>
    <n v="5045"/>
    <m/>
    <m/>
  </r>
  <r>
    <x v="6"/>
    <x v="0"/>
    <s v="OK"/>
    <e v="#N/A"/>
    <m/>
    <n v="10"/>
    <m/>
    <m/>
    <e v="#N/A"/>
    <s v="112060"/>
    <x v="50"/>
    <x v="28"/>
    <x v="3"/>
    <x v="0"/>
    <m/>
    <m/>
    <m/>
    <m/>
    <n v="9649"/>
    <m/>
    <m/>
  </r>
  <r>
    <x v="6"/>
    <x v="0"/>
    <s v="No"/>
    <e v="#N/A"/>
    <m/>
    <n v="10"/>
    <m/>
    <m/>
    <e v="#N/A"/>
    <s v="112340"/>
    <x v="51"/>
    <x v="28"/>
    <x v="3"/>
    <x v="0"/>
    <m/>
    <m/>
    <m/>
    <m/>
    <n v="0"/>
    <m/>
    <m/>
  </r>
  <r>
    <x v="6"/>
    <x v="0"/>
    <s v="OK"/>
    <e v="#N/A"/>
    <m/>
    <n v="10"/>
    <m/>
    <m/>
    <e v="#N/A"/>
    <s v="130010"/>
    <x v="52"/>
    <x v="33"/>
    <x v="4"/>
    <x v="0"/>
    <m/>
    <m/>
    <m/>
    <m/>
    <n v="7951"/>
    <m/>
    <m/>
  </r>
  <r>
    <x v="6"/>
    <x v="0"/>
    <s v="OK"/>
    <e v="#N/A"/>
    <m/>
    <n v="10"/>
    <m/>
    <m/>
    <e v="#N/A"/>
    <s v="131500"/>
    <x v="53"/>
    <x v="34"/>
    <x v="4"/>
    <x v="0"/>
    <m/>
    <m/>
    <m/>
    <m/>
    <n v="3351"/>
    <m/>
    <m/>
  </r>
  <r>
    <x v="6"/>
    <x v="0"/>
    <s v="No"/>
    <e v="#N/A"/>
    <m/>
    <n v="10"/>
    <m/>
    <m/>
    <e v="#N/A"/>
    <s v="131520"/>
    <x v="54"/>
    <x v="35"/>
    <x v="4"/>
    <x v="0"/>
    <m/>
    <m/>
    <m/>
    <m/>
    <n v="734.45"/>
    <m/>
    <m/>
  </r>
  <r>
    <x v="6"/>
    <x v="0"/>
    <s v="OK"/>
    <e v="#N/A"/>
    <m/>
    <n v="10"/>
    <m/>
    <m/>
    <e v="#N/A"/>
    <s v="131951"/>
    <x v="55"/>
    <x v="36"/>
    <x v="4"/>
    <x v="0"/>
    <m/>
    <m/>
    <m/>
    <m/>
    <n v="3522.25"/>
    <m/>
    <m/>
  </r>
  <r>
    <x v="6"/>
    <x v="0"/>
    <s v="OK"/>
    <e v="#N/A"/>
    <m/>
    <n v="10"/>
    <m/>
    <m/>
    <e v="#N/A"/>
    <s v="131960"/>
    <x v="56"/>
    <x v="37"/>
    <x v="4"/>
    <x v="0"/>
    <m/>
    <m/>
    <m/>
    <m/>
    <n v="3863"/>
    <m/>
    <m/>
  </r>
  <r>
    <x v="6"/>
    <x v="0"/>
    <s v="No"/>
    <e v="#N/A"/>
    <m/>
    <n v="10"/>
    <m/>
    <m/>
    <s v="Yes"/>
    <s v="132730"/>
    <x v="57"/>
    <x v="38"/>
    <x v="4"/>
    <x v="0"/>
    <m/>
    <m/>
    <m/>
    <m/>
    <n v="14000"/>
    <m/>
    <m/>
  </r>
  <r>
    <x v="6"/>
    <x v="0"/>
    <s v="OK"/>
    <e v="#N/A"/>
    <m/>
    <n v="10"/>
    <m/>
    <m/>
    <e v="#N/A"/>
    <s v="132740"/>
    <x v="58"/>
    <x v="39"/>
    <x v="4"/>
    <x v="0"/>
    <m/>
    <m/>
    <m/>
    <m/>
    <n v="2615"/>
    <m/>
    <m/>
  </r>
  <r>
    <x v="6"/>
    <x v="0"/>
    <s v="No"/>
    <e v="#N/A"/>
    <m/>
    <n v="10"/>
    <m/>
    <m/>
    <s v="Yes"/>
    <s v="132760"/>
    <x v="59"/>
    <x v="40"/>
    <x v="4"/>
    <x v="0"/>
    <m/>
    <m/>
    <m/>
    <m/>
    <n v="2910"/>
    <m/>
    <m/>
  </r>
  <r>
    <x v="6"/>
    <x v="0"/>
    <s v="OK"/>
    <e v="#N/A"/>
    <m/>
    <n v="10"/>
    <m/>
    <m/>
    <e v="#N/A"/>
    <s v="132761"/>
    <x v="60"/>
    <x v="41"/>
    <x v="4"/>
    <x v="0"/>
    <m/>
    <m/>
    <m/>
    <m/>
    <n v="9620"/>
    <m/>
    <m/>
  </r>
  <r>
    <x v="6"/>
    <x v="0"/>
    <s v="OK"/>
    <e v="#N/A"/>
    <m/>
    <n v="10"/>
    <m/>
    <m/>
    <e v="#N/A"/>
    <s v="132770"/>
    <x v="61"/>
    <x v="42"/>
    <x v="4"/>
    <x v="0"/>
    <m/>
    <m/>
    <m/>
    <m/>
    <n v="7215.65"/>
    <m/>
    <m/>
  </r>
  <r>
    <x v="6"/>
    <x v="0"/>
    <s v="OK"/>
    <e v="#N/A"/>
    <m/>
    <n v="10"/>
    <m/>
    <m/>
    <e v="#N/A"/>
    <s v="132780"/>
    <x v="62"/>
    <x v="43"/>
    <x v="4"/>
    <x v="0"/>
    <m/>
    <m/>
    <m/>
    <m/>
    <n v="4395"/>
    <m/>
    <m/>
  </r>
  <r>
    <x v="6"/>
    <x v="0"/>
    <s v="No"/>
    <e v="#N/A"/>
    <m/>
    <n v="10"/>
    <m/>
    <m/>
    <s v="Yes"/>
    <s v="132781"/>
    <x v="63"/>
    <x v="44"/>
    <x v="4"/>
    <x v="0"/>
    <m/>
    <m/>
    <m/>
    <m/>
    <n v="4002"/>
    <m/>
    <m/>
  </r>
  <r>
    <x v="6"/>
    <x v="0"/>
    <s v="OK"/>
    <e v="#N/A"/>
    <m/>
    <n v="10"/>
    <m/>
    <m/>
    <e v="#N/A"/>
    <s v="130570"/>
    <x v="64"/>
    <x v="45"/>
    <x v="4"/>
    <x v="0"/>
    <m/>
    <m/>
    <m/>
    <m/>
    <n v="6750"/>
    <m/>
    <m/>
  </r>
  <r>
    <x v="6"/>
    <x v="0"/>
    <s v="No"/>
    <e v="#N/A"/>
    <m/>
    <n v="10"/>
    <m/>
    <m/>
    <e v="#N/A"/>
    <s v="130580"/>
    <x v="65"/>
    <x v="46"/>
    <x v="4"/>
    <x v="0"/>
    <m/>
    <m/>
    <m/>
    <m/>
    <n v="2500"/>
    <m/>
    <m/>
  </r>
  <r>
    <x v="6"/>
    <x v="0"/>
    <s v="No"/>
    <e v="#N/A"/>
    <m/>
    <n v="10"/>
    <m/>
    <m/>
    <e v="#N/A"/>
    <s v="140150"/>
    <x v="66"/>
    <x v="47"/>
    <x v="5"/>
    <x v="0"/>
    <m/>
    <m/>
    <m/>
    <m/>
    <n v="140"/>
    <m/>
    <m/>
  </r>
  <r>
    <x v="6"/>
    <x v="0"/>
    <s v="OK"/>
    <e v="#N/A"/>
    <m/>
    <n v="10"/>
    <m/>
    <m/>
    <e v="#N/A"/>
    <s v="141440"/>
    <x v="67"/>
    <x v="47"/>
    <x v="5"/>
    <x v="0"/>
    <m/>
    <m/>
    <m/>
    <m/>
    <n v="3236"/>
    <m/>
    <m/>
  </r>
  <r>
    <x v="6"/>
    <x v="0"/>
    <s v="No"/>
    <e v="#N/A"/>
    <m/>
    <n v="10"/>
    <m/>
    <m/>
    <e v="#N/A"/>
    <s v="140960"/>
    <x v="68"/>
    <x v="48"/>
    <x v="5"/>
    <x v="0"/>
    <m/>
    <m/>
    <m/>
    <m/>
    <n v="11434"/>
    <m/>
    <m/>
  </r>
  <r>
    <x v="6"/>
    <x v="0"/>
    <s v="OK"/>
    <e v="#N/A"/>
    <m/>
    <n v="10"/>
    <m/>
    <m/>
    <e v="#N/A"/>
    <s v="141100"/>
    <x v="69"/>
    <x v="49"/>
    <x v="5"/>
    <x v="0"/>
    <m/>
    <m/>
    <m/>
    <m/>
    <n v="7943"/>
    <m/>
    <m/>
  </r>
  <r>
    <x v="6"/>
    <x v="0"/>
    <s v="OK"/>
    <e v="#N/A"/>
    <m/>
    <n v="10"/>
    <m/>
    <m/>
    <e v="#N/A"/>
    <s v="141110"/>
    <x v="70"/>
    <x v="50"/>
    <x v="5"/>
    <x v="0"/>
    <m/>
    <m/>
    <m/>
    <m/>
    <n v="24220"/>
    <m/>
    <m/>
  </r>
  <r>
    <x v="6"/>
    <x v="0"/>
    <s v="OK"/>
    <e v="#N/A"/>
    <m/>
    <n v="10"/>
    <m/>
    <m/>
    <e v="#N/A"/>
    <s v="141760"/>
    <x v="71"/>
    <x v="48"/>
    <x v="5"/>
    <x v="0"/>
    <m/>
    <m/>
    <m/>
    <m/>
    <n v="2286.16"/>
    <m/>
    <m/>
  </r>
  <r>
    <x v="6"/>
    <x v="0"/>
    <s v="OK"/>
    <e v="#N/A"/>
    <m/>
    <n v="10"/>
    <m/>
    <m/>
    <e v="#N/A"/>
    <s v="142080"/>
    <x v="72"/>
    <x v="51"/>
    <x v="5"/>
    <x v="0"/>
    <m/>
    <m/>
    <m/>
    <m/>
    <n v="10606.68"/>
    <m/>
    <m/>
  </r>
  <r>
    <x v="6"/>
    <x v="0"/>
    <s v="OK"/>
    <e v="#N/A"/>
    <m/>
    <n v="10"/>
    <m/>
    <m/>
    <e v="#N/A"/>
    <s v="142280"/>
    <x v="73"/>
    <x v="52"/>
    <x v="5"/>
    <x v="0"/>
    <m/>
    <m/>
    <m/>
    <m/>
    <n v="3597"/>
    <m/>
    <m/>
  </r>
  <r>
    <x v="6"/>
    <x v="0"/>
    <s v="OK"/>
    <e v="#N/A"/>
    <m/>
    <n v="10"/>
    <m/>
    <m/>
    <e v="#N/A"/>
    <s v="142860"/>
    <x v="74"/>
    <x v="53"/>
    <x v="5"/>
    <x v="0"/>
    <m/>
    <m/>
    <m/>
    <m/>
    <n v="8363"/>
    <m/>
    <m/>
  </r>
  <r>
    <x v="6"/>
    <x v="0"/>
    <s v="OK"/>
    <e v="#N/A"/>
    <m/>
    <n v="10"/>
    <m/>
    <m/>
    <e v="#N/A"/>
    <s v="231171"/>
    <x v="75"/>
    <x v="54"/>
    <x v="6"/>
    <x v="0"/>
    <m/>
    <m/>
    <m/>
    <m/>
    <n v="4281"/>
    <m/>
    <m/>
  </r>
  <r>
    <x v="6"/>
    <x v="0"/>
    <s v="No"/>
    <e v="#N/A"/>
    <m/>
    <n v="10"/>
    <m/>
    <m/>
    <e v="#N/A"/>
    <s v="231172"/>
    <x v="76"/>
    <x v="54"/>
    <x v="6"/>
    <x v="0"/>
    <m/>
    <m/>
    <m/>
    <m/>
    <n v="1840"/>
    <m/>
    <m/>
  </r>
  <r>
    <x v="6"/>
    <x v="0"/>
    <s v="OK"/>
    <e v="#N/A"/>
    <m/>
    <n v="10"/>
    <m/>
    <m/>
    <e v="#N/A"/>
    <s v="231173"/>
    <x v="77"/>
    <x v="54"/>
    <x v="6"/>
    <x v="0"/>
    <m/>
    <m/>
    <m/>
    <m/>
    <n v="4678"/>
    <m/>
    <m/>
  </r>
  <r>
    <x v="6"/>
    <x v="0"/>
    <s v="No"/>
    <e v="#N/A"/>
    <m/>
    <n v="10"/>
    <m/>
    <m/>
    <e v="#N/A"/>
    <s v="231174"/>
    <x v="78"/>
    <x v="54"/>
    <x v="6"/>
    <x v="0"/>
    <m/>
    <m/>
    <m/>
    <m/>
    <n v="800"/>
    <m/>
    <m/>
  </r>
  <r>
    <x v="6"/>
    <x v="0"/>
    <s v="No"/>
    <e v="#N/A"/>
    <m/>
    <n v="10"/>
    <m/>
    <m/>
    <e v="#N/A"/>
    <s v="230500"/>
    <x v="79"/>
    <x v="55"/>
    <x v="6"/>
    <x v="0"/>
    <m/>
    <m/>
    <m/>
    <m/>
    <n v="0"/>
    <m/>
    <m/>
  </r>
  <r>
    <x v="6"/>
    <x v="0"/>
    <s v="OK"/>
    <e v="#N/A"/>
    <m/>
    <n v="10"/>
    <m/>
    <m/>
    <e v="#N/A"/>
    <s v="230501"/>
    <x v="80"/>
    <x v="55"/>
    <x v="6"/>
    <x v="0"/>
    <m/>
    <m/>
    <m/>
    <m/>
    <n v="376"/>
    <m/>
    <m/>
  </r>
  <r>
    <x v="6"/>
    <x v="0"/>
    <s v="OK"/>
    <e v="#N/A"/>
    <m/>
    <n v="10"/>
    <m/>
    <m/>
    <e v="#N/A"/>
    <s v="230641"/>
    <x v="81"/>
    <x v="56"/>
    <x v="6"/>
    <x v="0"/>
    <m/>
    <m/>
    <m/>
    <m/>
    <n v="1000"/>
    <m/>
    <m/>
  </r>
  <r>
    <x v="6"/>
    <x v="0"/>
    <s v="No"/>
    <e v="#N/A"/>
    <m/>
    <n v="10"/>
    <m/>
    <m/>
    <e v="#N/A"/>
    <s v="230642"/>
    <x v="82"/>
    <x v="56"/>
    <x v="6"/>
    <x v="0"/>
    <m/>
    <m/>
    <m/>
    <m/>
    <n v="0"/>
    <m/>
    <m/>
  </r>
  <r>
    <x v="6"/>
    <x v="0"/>
    <s v="OK"/>
    <e v="#N/A"/>
    <m/>
    <n v="10"/>
    <m/>
    <m/>
    <e v="#N/A"/>
    <s v="230643"/>
    <x v="83"/>
    <x v="56"/>
    <x v="6"/>
    <x v="0"/>
    <m/>
    <m/>
    <m/>
    <m/>
    <n v="5500"/>
    <m/>
    <m/>
  </r>
  <r>
    <x v="6"/>
    <x v="0"/>
    <s v="OK"/>
    <e v="#N/A"/>
    <m/>
    <n v="10"/>
    <m/>
    <m/>
    <e v="#N/A"/>
    <s v="231450"/>
    <x v="84"/>
    <x v="56"/>
    <x v="6"/>
    <x v="0"/>
    <m/>
    <m/>
    <m/>
    <m/>
    <n v="0"/>
    <m/>
    <m/>
  </r>
  <r>
    <x v="6"/>
    <x v="0"/>
    <s v="OK"/>
    <e v="#N/A"/>
    <m/>
    <n v="10"/>
    <m/>
    <m/>
    <e v="#N/A"/>
    <s v="020672"/>
    <x v="85"/>
    <x v="57"/>
    <x v="7"/>
    <x v="1"/>
    <m/>
    <m/>
    <m/>
    <m/>
    <n v="10000"/>
    <m/>
    <m/>
  </r>
  <r>
    <x v="6"/>
    <x v="0"/>
    <s v="No"/>
    <e v="#N/A"/>
    <m/>
    <n v="10"/>
    <m/>
    <m/>
    <e v="#N/A"/>
    <s v="020850"/>
    <x v="86"/>
    <x v="58"/>
    <x v="7"/>
    <x v="1"/>
    <m/>
    <m/>
    <m/>
    <m/>
    <n v="3000"/>
    <m/>
    <m/>
  </r>
  <r>
    <x v="6"/>
    <x v="0"/>
    <s v="OK"/>
    <e v="#N/A"/>
    <m/>
    <n v="10"/>
    <m/>
    <m/>
    <e v="#N/A"/>
    <s v="021640"/>
    <x v="87"/>
    <x v="59"/>
    <x v="7"/>
    <x v="1"/>
    <m/>
    <m/>
    <m/>
    <m/>
    <n v="7444.5"/>
    <m/>
    <m/>
  </r>
  <r>
    <x v="6"/>
    <x v="0"/>
    <s v="No"/>
    <e v="#N/A"/>
    <m/>
    <n v="10"/>
    <m/>
    <m/>
    <e v="#N/A"/>
    <s v="021750"/>
    <x v="88"/>
    <x v="60"/>
    <x v="7"/>
    <x v="1"/>
    <m/>
    <m/>
    <m/>
    <m/>
    <n v="1000"/>
    <m/>
    <m/>
  </r>
  <r>
    <x v="6"/>
    <x v="0"/>
    <s v="OK"/>
    <e v="#N/A"/>
    <m/>
    <n v="10"/>
    <m/>
    <m/>
    <e v="#N/A"/>
    <s v="021860"/>
    <x v="89"/>
    <x v="61"/>
    <x v="7"/>
    <x v="1"/>
    <m/>
    <m/>
    <m/>
    <m/>
    <n v="6003.17"/>
    <m/>
    <m/>
  </r>
  <r>
    <x v="6"/>
    <x v="0"/>
    <s v="OK"/>
    <e v="#N/A"/>
    <m/>
    <n v="10"/>
    <m/>
    <m/>
    <e v="#N/A"/>
    <s v="020201"/>
    <x v="90"/>
    <x v="62"/>
    <x v="7"/>
    <x v="1"/>
    <m/>
    <m/>
    <m/>
    <m/>
    <n v="5000"/>
    <m/>
    <m/>
  </r>
  <r>
    <x v="6"/>
    <x v="0"/>
    <s v="OK"/>
    <e v="#N/A"/>
    <m/>
    <n v="10"/>
    <m/>
    <m/>
    <e v="#N/A"/>
    <s v="022110"/>
    <x v="91"/>
    <x v="63"/>
    <x v="7"/>
    <x v="1"/>
    <m/>
    <m/>
    <m/>
    <m/>
    <n v="0"/>
    <m/>
    <m/>
  </r>
  <r>
    <x v="6"/>
    <x v="0"/>
    <s v="OK"/>
    <e v="#N/A"/>
    <m/>
    <n v="10"/>
    <m/>
    <m/>
    <e v="#N/A"/>
    <s v="022363"/>
    <x v="92"/>
    <x v="63"/>
    <x v="7"/>
    <x v="1"/>
    <m/>
    <m/>
    <m/>
    <m/>
    <n v="656"/>
    <m/>
    <m/>
  </r>
  <r>
    <x v="6"/>
    <x v="0"/>
    <s v="OK"/>
    <e v="#N/A"/>
    <m/>
    <n v="10"/>
    <m/>
    <m/>
    <e v="#N/A"/>
    <s v="022362"/>
    <x v="93"/>
    <x v="64"/>
    <x v="7"/>
    <x v="1"/>
    <m/>
    <m/>
    <m/>
    <m/>
    <n v="5698"/>
    <m/>
    <m/>
  </r>
  <r>
    <x v="6"/>
    <x v="0"/>
    <s v="No"/>
    <e v="#N/A"/>
    <m/>
    <n v="10"/>
    <m/>
    <m/>
    <e v="#N/A"/>
    <s v="022600"/>
    <x v="94"/>
    <x v="65"/>
    <x v="7"/>
    <x v="1"/>
    <m/>
    <m/>
    <m/>
    <m/>
    <n v="3000"/>
    <m/>
    <m/>
  </r>
  <r>
    <x v="6"/>
    <x v="0"/>
    <s v="No"/>
    <e v="#N/A"/>
    <m/>
    <n v="10"/>
    <m/>
    <m/>
    <e v="#N/A"/>
    <s v="020470"/>
    <x v="95"/>
    <x v="66"/>
    <x v="7"/>
    <x v="1"/>
    <m/>
    <m/>
    <m/>
    <m/>
    <n v="0"/>
    <m/>
    <m/>
  </r>
  <r>
    <x v="6"/>
    <x v="0"/>
    <s v="No"/>
    <e v="#N/A"/>
    <m/>
    <n v="10"/>
    <m/>
    <m/>
    <e v="#N/A"/>
    <s v="040020"/>
    <x v="96"/>
    <x v="67"/>
    <x v="8"/>
    <x v="1"/>
    <m/>
    <m/>
    <m/>
    <m/>
    <n v="0"/>
    <m/>
    <m/>
  </r>
  <r>
    <x v="6"/>
    <x v="0"/>
    <s v="No"/>
    <e v="#N/A"/>
    <m/>
    <n v="10"/>
    <m/>
    <m/>
    <e v="#N/A"/>
    <s v="041630"/>
    <x v="97"/>
    <x v="67"/>
    <x v="8"/>
    <x v="1"/>
    <m/>
    <m/>
    <m/>
    <m/>
    <n v="1500"/>
    <m/>
    <m/>
  </r>
  <r>
    <x v="6"/>
    <x v="0"/>
    <s v="No"/>
    <e v="#N/A"/>
    <m/>
    <n v="10"/>
    <m/>
    <m/>
    <e v="#N/A"/>
    <s v="042550"/>
    <x v="98"/>
    <x v="68"/>
    <x v="8"/>
    <x v="1"/>
    <m/>
    <m/>
    <m/>
    <m/>
    <n v="1500"/>
    <m/>
    <m/>
  </r>
  <r>
    <x v="6"/>
    <x v="0"/>
    <s v="OK"/>
    <e v="#N/A"/>
    <m/>
    <n v="10"/>
    <m/>
    <m/>
    <e v="#N/A"/>
    <s v="040430"/>
    <x v="99"/>
    <x v="69"/>
    <x v="8"/>
    <x v="1"/>
    <m/>
    <m/>
    <m/>
    <m/>
    <n v="8999"/>
    <m/>
    <m/>
  </r>
  <r>
    <x v="6"/>
    <x v="0"/>
    <s v="No"/>
    <e v="#N/A"/>
    <m/>
    <n v="10"/>
    <m/>
    <m/>
    <e v="#N/A"/>
    <s v="040520"/>
    <x v="100"/>
    <x v="70"/>
    <x v="8"/>
    <x v="1"/>
    <m/>
    <m/>
    <m/>
    <m/>
    <n v="13288"/>
    <m/>
    <m/>
  </r>
  <r>
    <x v="6"/>
    <x v="0"/>
    <s v="No"/>
    <e v="#N/A"/>
    <m/>
    <n v="10"/>
    <m/>
    <m/>
    <e v="#N/A"/>
    <s v="040990"/>
    <x v="101"/>
    <x v="70"/>
    <x v="8"/>
    <x v="1"/>
    <m/>
    <m/>
    <m/>
    <m/>
    <n v="0"/>
    <m/>
    <m/>
  </r>
  <r>
    <x v="6"/>
    <x v="0"/>
    <s v="No"/>
    <e v="#N/A"/>
    <m/>
    <n v="10"/>
    <m/>
    <m/>
    <e v="#N/A"/>
    <s v="042451"/>
    <x v="102"/>
    <x v="70"/>
    <x v="8"/>
    <x v="1"/>
    <m/>
    <m/>
    <m/>
    <m/>
    <n v="213.25"/>
    <m/>
    <m/>
  </r>
  <r>
    <x v="6"/>
    <x v="0"/>
    <s v="No"/>
    <e v="#N/A"/>
    <m/>
    <n v="10"/>
    <m/>
    <m/>
    <e v="#N/A"/>
    <s v="041000"/>
    <x v="103"/>
    <x v="71"/>
    <x v="8"/>
    <x v="1"/>
    <m/>
    <m/>
    <m/>
    <m/>
    <n v="0"/>
    <m/>
    <m/>
  </r>
  <r>
    <x v="6"/>
    <x v="0"/>
    <s v="OK"/>
    <e v="#N/A"/>
    <m/>
    <n v="10"/>
    <m/>
    <m/>
    <e v="#N/A"/>
    <s v="041250"/>
    <x v="104"/>
    <x v="71"/>
    <x v="8"/>
    <x v="1"/>
    <m/>
    <m/>
    <m/>
    <m/>
    <n v="3137"/>
    <m/>
    <m/>
  </r>
  <r>
    <x v="6"/>
    <x v="0"/>
    <s v="No"/>
    <e v="#N/A"/>
    <m/>
    <n v="10"/>
    <m/>
    <m/>
    <e v="#N/A"/>
    <s v="041300"/>
    <x v="105"/>
    <x v="72"/>
    <x v="8"/>
    <x v="1"/>
    <m/>
    <m/>
    <m/>
    <m/>
    <n v="5000"/>
    <m/>
    <m/>
  </r>
  <r>
    <x v="6"/>
    <x v="0"/>
    <s v="No"/>
    <e v="#N/A"/>
    <m/>
    <n v="10"/>
    <m/>
    <m/>
    <e v="#N/A"/>
    <s v="041850"/>
    <x v="106"/>
    <x v="67"/>
    <x v="8"/>
    <x v="1"/>
    <m/>
    <m/>
    <m/>
    <m/>
    <n v="2000"/>
    <m/>
    <m/>
  </r>
  <r>
    <x v="6"/>
    <x v="0"/>
    <s v="OK"/>
    <e v="#N/A"/>
    <m/>
    <n v="10"/>
    <m/>
    <m/>
    <e v="#N/A"/>
    <s v="042310"/>
    <x v="107"/>
    <x v="73"/>
    <x v="8"/>
    <x v="1"/>
    <m/>
    <m/>
    <m/>
    <m/>
    <n v="6000"/>
    <m/>
    <m/>
  </r>
  <r>
    <x v="6"/>
    <x v="0"/>
    <s v="OK"/>
    <e v="#N/A"/>
    <m/>
    <n v="10"/>
    <m/>
    <m/>
    <e v="#N/A"/>
    <s v="042400"/>
    <x v="108"/>
    <x v="74"/>
    <x v="8"/>
    <x v="1"/>
    <m/>
    <m/>
    <m/>
    <m/>
    <n v="5012"/>
    <m/>
    <m/>
  </r>
  <r>
    <x v="6"/>
    <x v="0"/>
    <s v="OK"/>
    <e v="#N/A"/>
    <m/>
    <n v="10"/>
    <m/>
    <m/>
    <e v="#N/A"/>
    <s v="041650"/>
    <x v="109"/>
    <x v="74"/>
    <x v="8"/>
    <x v="1"/>
    <m/>
    <m/>
    <m/>
    <m/>
    <n v="0"/>
    <m/>
    <m/>
  </r>
  <r>
    <x v="6"/>
    <x v="0"/>
    <s v="OK"/>
    <e v="#N/A"/>
    <m/>
    <n v="10"/>
    <m/>
    <m/>
    <e v="#N/A"/>
    <s v="042170"/>
    <x v="110"/>
    <x v="74"/>
    <x v="8"/>
    <x v="1"/>
    <m/>
    <m/>
    <m/>
    <m/>
    <n v="615"/>
    <m/>
    <m/>
  </r>
  <r>
    <x v="6"/>
    <x v="0"/>
    <s v="OK"/>
    <s v="LLF"/>
    <m/>
    <n v="10"/>
    <m/>
    <m/>
    <e v="#N/A"/>
    <s v="042552"/>
    <x v="111"/>
    <x v="75"/>
    <x v="8"/>
    <x v="1"/>
    <m/>
    <m/>
    <m/>
    <m/>
    <n v="7781.83"/>
    <m/>
    <m/>
  </r>
  <r>
    <x v="6"/>
    <x v="0"/>
    <s v="OK"/>
    <e v="#N/A"/>
    <m/>
    <n v="10"/>
    <m/>
    <m/>
    <e v="#N/A"/>
    <s v="050160"/>
    <x v="112"/>
    <x v="76"/>
    <x v="9"/>
    <x v="1"/>
    <m/>
    <m/>
    <m/>
    <m/>
    <n v="4000"/>
    <m/>
    <m/>
  </r>
  <r>
    <x v="6"/>
    <x v="0"/>
    <s v="No"/>
    <e v="#N/A"/>
    <m/>
    <n v="10"/>
    <m/>
    <m/>
    <e v="#N/A"/>
    <s v="050581"/>
    <x v="113"/>
    <x v="76"/>
    <x v="9"/>
    <x v="1"/>
    <m/>
    <m/>
    <m/>
    <m/>
    <n v="0"/>
    <m/>
    <m/>
  </r>
  <r>
    <x v="6"/>
    <x v="0"/>
    <s v="OK"/>
    <e v="#N/A"/>
    <m/>
    <n v="10"/>
    <m/>
    <m/>
    <e v="#N/A"/>
    <s v="052840"/>
    <x v="114"/>
    <x v="77"/>
    <x v="9"/>
    <x v="1"/>
    <m/>
    <m/>
    <m/>
    <m/>
    <n v="2064"/>
    <m/>
    <m/>
  </r>
  <r>
    <x v="6"/>
    <x v="0"/>
    <s v="OK"/>
    <e v="#N/A"/>
    <m/>
    <n v="10"/>
    <m/>
    <m/>
    <e v="#N/A"/>
    <s v="050060"/>
    <x v="115"/>
    <x v="78"/>
    <x v="9"/>
    <x v="1"/>
    <m/>
    <m/>
    <m/>
    <m/>
    <n v="928"/>
    <m/>
    <m/>
  </r>
  <r>
    <x v="6"/>
    <x v="0"/>
    <s v="No"/>
    <e v="#N/A"/>
    <m/>
    <n v="10"/>
    <m/>
    <m/>
    <e v="#N/A"/>
    <s v="050530"/>
    <x v="116"/>
    <x v="78"/>
    <x v="9"/>
    <x v="1"/>
    <m/>
    <m/>
    <m/>
    <m/>
    <n v="765"/>
    <m/>
    <m/>
  </r>
  <r>
    <x v="6"/>
    <x v="0"/>
    <s v="OK"/>
    <e v="#N/A"/>
    <m/>
    <n v="10"/>
    <m/>
    <m/>
    <e v="#N/A"/>
    <s v="051070"/>
    <x v="117"/>
    <x v="78"/>
    <x v="9"/>
    <x v="1"/>
    <m/>
    <m/>
    <m/>
    <m/>
    <n v="2654"/>
    <m/>
    <m/>
  </r>
  <r>
    <x v="6"/>
    <x v="0"/>
    <s v="OK"/>
    <e v="#N/A"/>
    <m/>
    <n v="10"/>
    <m/>
    <m/>
    <e v="#N/A"/>
    <s v="051781"/>
    <x v="118"/>
    <x v="78"/>
    <x v="9"/>
    <x v="1"/>
    <m/>
    <m/>
    <m/>
    <m/>
    <n v="0"/>
    <m/>
    <m/>
  </r>
  <r>
    <x v="6"/>
    <x v="0"/>
    <s v="OK"/>
    <e v="#N/A"/>
    <m/>
    <n v="10"/>
    <m/>
    <m/>
    <e v="#N/A"/>
    <s v="050080"/>
    <x v="119"/>
    <x v="79"/>
    <x v="9"/>
    <x v="1"/>
    <m/>
    <m/>
    <m/>
    <m/>
    <n v="1338"/>
    <m/>
    <m/>
  </r>
  <r>
    <x v="6"/>
    <x v="0"/>
    <s v="No"/>
    <e v="#N/A"/>
    <m/>
    <n v="10"/>
    <m/>
    <m/>
    <e v="#N/A"/>
    <s v="050770"/>
    <x v="120"/>
    <x v="79"/>
    <x v="9"/>
    <x v="1"/>
    <m/>
    <m/>
    <m/>
    <m/>
    <n v="900"/>
    <m/>
    <m/>
  </r>
  <r>
    <x v="6"/>
    <x v="0"/>
    <s v="No"/>
    <e v="#N/A"/>
    <m/>
    <n v="10"/>
    <m/>
    <m/>
    <e v="#N/A"/>
    <s v="052551"/>
    <x v="121"/>
    <x v="79"/>
    <x v="9"/>
    <x v="1"/>
    <m/>
    <m/>
    <m/>
    <m/>
    <n v="0"/>
    <m/>
    <m/>
  </r>
  <r>
    <x v="6"/>
    <x v="0"/>
    <s v="OK"/>
    <e v="#N/A"/>
    <m/>
    <n v="10"/>
    <m/>
    <m/>
    <e v="#N/A"/>
    <s v="050110"/>
    <x v="122"/>
    <x v="80"/>
    <x v="9"/>
    <x v="1"/>
    <m/>
    <m/>
    <m/>
    <m/>
    <n v="5837"/>
    <m/>
    <m/>
  </r>
  <r>
    <x v="6"/>
    <x v="0"/>
    <s v="No"/>
    <e v="#N/A"/>
    <m/>
    <n v="10"/>
    <m/>
    <m/>
    <e v="#N/A"/>
    <s v="050120"/>
    <x v="123"/>
    <x v="81"/>
    <x v="9"/>
    <x v="1"/>
    <m/>
    <m/>
    <m/>
    <m/>
    <n v="600"/>
    <m/>
    <m/>
  </r>
  <r>
    <x v="6"/>
    <x v="0"/>
    <s v="OK"/>
    <e v="#N/A"/>
    <m/>
    <n v="10"/>
    <m/>
    <m/>
    <e v="#N/A"/>
    <s v="051501"/>
    <x v="124"/>
    <x v="81"/>
    <x v="9"/>
    <x v="1"/>
    <m/>
    <m/>
    <m/>
    <m/>
    <n v="0"/>
    <m/>
    <m/>
  </r>
  <r>
    <x v="6"/>
    <x v="0"/>
    <s v="OK"/>
    <e v="#N/A"/>
    <m/>
    <n v="10"/>
    <m/>
    <m/>
    <e v="#N/A"/>
    <s v="052830"/>
    <x v="125"/>
    <x v="81"/>
    <x v="9"/>
    <x v="1"/>
    <m/>
    <m/>
    <m/>
    <m/>
    <n v="3000"/>
    <m/>
    <m/>
  </r>
  <r>
    <x v="6"/>
    <x v="0"/>
    <s v="OK"/>
    <e v="#N/A"/>
    <m/>
    <n v="10"/>
    <m/>
    <m/>
    <e v="#N/A"/>
    <s v="050171"/>
    <x v="126"/>
    <x v="82"/>
    <x v="9"/>
    <x v="1"/>
    <m/>
    <m/>
    <m/>
    <m/>
    <n v="1431"/>
    <m/>
    <m/>
  </r>
  <r>
    <x v="6"/>
    <x v="0"/>
    <s v="OK"/>
    <e v="#N/A"/>
    <m/>
    <n v="10"/>
    <m/>
    <m/>
    <e v="#N/A"/>
    <s v="051885"/>
    <x v="127"/>
    <x v="82"/>
    <x v="9"/>
    <x v="1"/>
    <m/>
    <m/>
    <m/>
    <m/>
    <n v="1345.58"/>
    <m/>
    <m/>
  </r>
  <r>
    <x v="6"/>
    <x v="0"/>
    <s v="OK"/>
    <e v="#N/A"/>
    <m/>
    <n v="10"/>
    <m/>
    <m/>
    <e v="#N/A"/>
    <s v="050180"/>
    <x v="128"/>
    <x v="82"/>
    <x v="9"/>
    <x v="1"/>
    <m/>
    <m/>
    <m/>
    <m/>
    <n v="0"/>
    <m/>
    <m/>
  </r>
  <r>
    <x v="6"/>
    <x v="0"/>
    <s v="OK"/>
    <e v="#N/A"/>
    <m/>
    <n v="10"/>
    <m/>
    <m/>
    <e v="#N/A"/>
    <s v="050360"/>
    <x v="129"/>
    <x v="79"/>
    <x v="9"/>
    <x v="1"/>
    <m/>
    <m/>
    <m/>
    <m/>
    <n v="1500"/>
    <m/>
    <m/>
  </r>
  <r>
    <x v="6"/>
    <x v="0"/>
    <s v="OK"/>
    <e v="#N/A"/>
    <m/>
    <n v="10"/>
    <m/>
    <m/>
    <e v="#N/A"/>
    <s v="050711"/>
    <x v="130"/>
    <x v="77"/>
    <x v="9"/>
    <x v="1"/>
    <m/>
    <m/>
    <m/>
    <m/>
    <n v="481"/>
    <m/>
    <m/>
  </r>
  <r>
    <x v="6"/>
    <x v="0"/>
    <s v="OK"/>
    <e v="#N/A"/>
    <m/>
    <n v="10"/>
    <m/>
    <m/>
    <e v="#N/A"/>
    <s v="052151"/>
    <x v="131"/>
    <x v="77"/>
    <x v="9"/>
    <x v="1"/>
    <m/>
    <m/>
    <m/>
    <m/>
    <n v="0"/>
    <m/>
    <m/>
  </r>
  <r>
    <x v="6"/>
    <x v="0"/>
    <s v="OK"/>
    <e v="#N/A"/>
    <m/>
    <n v="10"/>
    <m/>
    <m/>
    <e v="#N/A"/>
    <s v="052270"/>
    <x v="132"/>
    <x v="77"/>
    <x v="9"/>
    <x v="1"/>
    <m/>
    <m/>
    <m/>
    <m/>
    <n v="1087"/>
    <m/>
    <m/>
  </r>
  <r>
    <x v="6"/>
    <x v="0"/>
    <s v="OK"/>
    <e v="#N/A"/>
    <m/>
    <n v="10"/>
    <m/>
    <m/>
    <e v="#N/A"/>
    <s v="052670"/>
    <x v="133"/>
    <x v="77"/>
    <x v="9"/>
    <x v="1"/>
    <m/>
    <m/>
    <m/>
    <m/>
    <n v="501"/>
    <m/>
    <m/>
  </r>
  <r>
    <x v="6"/>
    <x v="0"/>
    <s v="OK"/>
    <e v="#N/A"/>
    <m/>
    <n v="10"/>
    <m/>
    <m/>
    <e v="#N/A"/>
    <s v="051270"/>
    <x v="134"/>
    <x v="80"/>
    <x v="9"/>
    <x v="1"/>
    <m/>
    <m/>
    <m/>
    <m/>
    <n v="522.16999999999996"/>
    <m/>
    <m/>
  </r>
  <r>
    <x v="6"/>
    <x v="0"/>
    <s v="OK"/>
    <e v="#N/A"/>
    <m/>
    <n v="10"/>
    <m/>
    <m/>
    <e v="#N/A"/>
    <s v="051880"/>
    <x v="135"/>
    <x v="80"/>
    <x v="9"/>
    <x v="1"/>
    <m/>
    <m/>
    <m/>
    <m/>
    <n v="188"/>
    <m/>
    <m/>
  </r>
  <r>
    <x v="6"/>
    <x v="0"/>
    <s v="OK"/>
    <e v="#N/A"/>
    <m/>
    <n v="10"/>
    <m/>
    <m/>
    <e v="#N/A"/>
    <s v="051400"/>
    <x v="136"/>
    <x v="83"/>
    <x v="9"/>
    <x v="1"/>
    <m/>
    <m/>
    <m/>
    <m/>
    <n v="0"/>
    <m/>
    <m/>
  </r>
  <r>
    <x v="6"/>
    <x v="0"/>
    <s v="OK"/>
    <e v="#N/A"/>
    <m/>
    <n v="10"/>
    <m/>
    <m/>
    <e v="#N/A"/>
    <s v="052540"/>
    <x v="137"/>
    <x v="83"/>
    <x v="9"/>
    <x v="1"/>
    <m/>
    <m/>
    <m/>
    <m/>
    <n v="697"/>
    <m/>
    <m/>
  </r>
  <r>
    <x v="6"/>
    <x v="0"/>
    <s v="No"/>
    <e v="#N/A"/>
    <m/>
    <n v="10"/>
    <m/>
    <m/>
    <s v="Yes"/>
    <s v="052150"/>
    <x v="138"/>
    <x v="84"/>
    <x v="9"/>
    <x v="1"/>
    <m/>
    <m/>
    <m/>
    <m/>
    <n v="6594.58"/>
    <m/>
    <m/>
  </r>
  <r>
    <x v="6"/>
    <x v="0"/>
    <s v="No"/>
    <e v="#N/A"/>
    <m/>
    <n v="10"/>
    <m/>
    <m/>
    <e v="#N/A"/>
    <s v="052660"/>
    <x v="139"/>
    <x v="79"/>
    <x v="9"/>
    <x v="1"/>
    <m/>
    <m/>
    <m/>
    <m/>
    <n v="0"/>
    <m/>
    <m/>
  </r>
  <r>
    <x v="6"/>
    <x v="0"/>
    <s v="OK"/>
    <e v="#N/A"/>
    <m/>
    <n v="10"/>
    <m/>
    <m/>
    <e v="#N/A"/>
    <s v="060550"/>
    <x v="140"/>
    <x v="85"/>
    <x v="10"/>
    <x v="1"/>
    <m/>
    <m/>
    <m/>
    <m/>
    <n v="8821"/>
    <m/>
    <m/>
  </r>
  <r>
    <x v="6"/>
    <x v="0"/>
    <s v="No"/>
    <e v="#N/A"/>
    <m/>
    <n v="10"/>
    <m/>
    <m/>
    <e v="#N/A"/>
    <s v="060650"/>
    <x v="141"/>
    <x v="86"/>
    <x v="10"/>
    <x v="1"/>
    <m/>
    <m/>
    <m/>
    <m/>
    <n v="3236.5"/>
    <m/>
    <m/>
  </r>
  <r>
    <x v="6"/>
    <x v="0"/>
    <s v="No"/>
    <e v="#N/A"/>
    <m/>
    <n v="10"/>
    <m/>
    <m/>
    <e v="#N/A"/>
    <s v="062620"/>
    <x v="142"/>
    <x v="86"/>
    <x v="10"/>
    <x v="1"/>
    <m/>
    <m/>
    <m/>
    <m/>
    <n v="3000"/>
    <m/>
    <m/>
  </r>
  <r>
    <x v="6"/>
    <x v="0"/>
    <s v="No"/>
    <e v="#N/A"/>
    <m/>
    <n v="10"/>
    <m/>
    <m/>
    <e v="#N/A"/>
    <s v="061010"/>
    <x v="143"/>
    <x v="86"/>
    <x v="10"/>
    <x v="1"/>
    <m/>
    <m/>
    <m/>
    <m/>
    <n v="400"/>
    <m/>
    <m/>
  </r>
  <r>
    <x v="6"/>
    <x v="0"/>
    <s v="OK"/>
    <e v="#N/A"/>
    <m/>
    <n v="10"/>
    <m/>
    <m/>
    <e v="#N/A"/>
    <s v="061320"/>
    <x v="144"/>
    <x v="87"/>
    <x v="10"/>
    <x v="1"/>
    <m/>
    <m/>
    <m/>
    <m/>
    <n v="5316"/>
    <m/>
    <m/>
  </r>
  <r>
    <x v="6"/>
    <x v="0"/>
    <s v="OK"/>
    <s v="LLF"/>
    <m/>
    <n v="10"/>
    <m/>
    <m/>
    <e v="#N/A"/>
    <s v="061900"/>
    <x v="145"/>
    <x v="88"/>
    <x v="10"/>
    <x v="1"/>
    <m/>
    <m/>
    <m/>
    <m/>
    <n v="0"/>
    <m/>
    <m/>
  </r>
  <r>
    <x v="6"/>
    <x v="0"/>
    <s v="OK"/>
    <e v="#N/A"/>
    <m/>
    <n v="10"/>
    <m/>
    <m/>
    <e v="#N/A"/>
    <s v="062160"/>
    <x v="146"/>
    <x v="89"/>
    <x v="10"/>
    <x v="1"/>
    <m/>
    <m/>
    <m/>
    <m/>
    <n v="4826"/>
    <m/>
    <m/>
  </r>
  <r>
    <x v="6"/>
    <x v="0"/>
    <s v="OK"/>
    <e v="#N/A"/>
    <m/>
    <n v="10"/>
    <m/>
    <m/>
    <e v="#N/A"/>
    <s v="062680"/>
    <x v="147"/>
    <x v="86"/>
    <x v="10"/>
    <x v="1"/>
    <m/>
    <m/>
    <m/>
    <m/>
    <n v="4113.4799999999996"/>
    <m/>
    <m/>
  </r>
  <r>
    <x v="6"/>
    <x v="0"/>
    <s v="OK"/>
    <e v="#N/A"/>
    <m/>
    <n v="10"/>
    <m/>
    <m/>
    <e v="#N/A"/>
    <s v="070151"/>
    <x v="148"/>
    <x v="90"/>
    <x v="11"/>
    <x v="1"/>
    <m/>
    <m/>
    <m/>
    <m/>
    <n v="726"/>
    <m/>
    <m/>
  </r>
  <r>
    <x v="6"/>
    <x v="0"/>
    <s v="OK"/>
    <e v="#N/A"/>
    <m/>
    <n v="10"/>
    <m/>
    <m/>
    <e v="#N/A"/>
    <s v="072800"/>
    <x v="149"/>
    <x v="90"/>
    <x v="11"/>
    <x v="1"/>
    <m/>
    <m/>
    <m/>
    <m/>
    <n v="0"/>
    <m/>
    <m/>
  </r>
  <r>
    <x v="6"/>
    <x v="0"/>
    <s v="OK"/>
    <e v="#N/A"/>
    <m/>
    <n v="10"/>
    <m/>
    <m/>
    <e v="#N/A"/>
    <s v="072801"/>
    <x v="150"/>
    <x v="90"/>
    <x v="11"/>
    <x v="1"/>
    <m/>
    <m/>
    <m/>
    <m/>
    <n v="10293"/>
    <m/>
    <m/>
  </r>
  <r>
    <x v="6"/>
    <x v="0"/>
    <s v="OK"/>
    <e v="#N/A"/>
    <m/>
    <n v="10"/>
    <m/>
    <m/>
    <e v="#N/A"/>
    <s v="070720"/>
    <x v="151"/>
    <x v="90"/>
    <x v="11"/>
    <x v="1"/>
    <m/>
    <m/>
    <m/>
    <m/>
    <n v="3020"/>
    <m/>
    <m/>
  </r>
  <r>
    <x v="6"/>
    <x v="0"/>
    <s v="OK"/>
    <e v="#N/A"/>
    <m/>
    <n v="10"/>
    <m/>
    <m/>
    <e v="#N/A"/>
    <s v="070820"/>
    <x v="152"/>
    <x v="91"/>
    <x v="11"/>
    <x v="1"/>
    <m/>
    <m/>
    <m/>
    <m/>
    <n v="4021.25"/>
    <m/>
    <m/>
  </r>
  <r>
    <x v="6"/>
    <x v="0"/>
    <s v="OK"/>
    <e v="#N/A"/>
    <m/>
    <n v="10"/>
    <m/>
    <m/>
    <e v="#N/A"/>
    <s v="071131"/>
    <x v="153"/>
    <x v="92"/>
    <x v="11"/>
    <x v="1"/>
    <m/>
    <m/>
    <m/>
    <m/>
    <n v="4950"/>
    <m/>
    <m/>
  </r>
  <r>
    <x v="6"/>
    <x v="0"/>
    <s v="OK"/>
    <e v="#N/A"/>
    <m/>
    <n v="10"/>
    <m/>
    <m/>
    <s v="Yes"/>
    <s v="071132"/>
    <x v="154"/>
    <x v="92"/>
    <x v="11"/>
    <x v="1"/>
    <m/>
    <m/>
    <m/>
    <m/>
    <n v="16750"/>
    <m/>
    <m/>
  </r>
  <r>
    <x v="6"/>
    <x v="0"/>
    <s v="No"/>
    <e v="#N/A"/>
    <m/>
    <n v="10"/>
    <m/>
    <m/>
    <e v="#N/A"/>
    <s v="071133"/>
    <x v="155"/>
    <x v="92"/>
    <x v="11"/>
    <x v="1"/>
    <m/>
    <m/>
    <m/>
    <m/>
    <n v="0"/>
    <m/>
    <m/>
  </r>
  <r>
    <x v="6"/>
    <x v="0"/>
    <s v="No"/>
    <e v="#N/A"/>
    <m/>
    <n v="10"/>
    <m/>
    <m/>
    <e v="#N/A"/>
    <s v="071140"/>
    <x v="156"/>
    <x v="93"/>
    <x v="11"/>
    <x v="1"/>
    <m/>
    <m/>
    <m/>
    <m/>
    <n v="4486.09"/>
    <m/>
    <m/>
  </r>
  <r>
    <x v="6"/>
    <x v="0"/>
    <s v="OK"/>
    <e v="#N/A"/>
    <m/>
    <n v="10"/>
    <m/>
    <m/>
    <e v="#N/A"/>
    <s v="071540"/>
    <x v="157"/>
    <x v="92"/>
    <x v="11"/>
    <x v="1"/>
    <m/>
    <m/>
    <m/>
    <m/>
    <n v="2812"/>
    <m/>
    <m/>
  </r>
  <r>
    <x v="6"/>
    <x v="0"/>
    <s v="OK"/>
    <e v="#N/A"/>
    <m/>
    <n v="10"/>
    <m/>
    <m/>
    <s v="Yes"/>
    <s v="071890"/>
    <x v="158"/>
    <x v="92"/>
    <x v="11"/>
    <x v="1"/>
    <m/>
    <m/>
    <m/>
    <m/>
    <n v="6024.33"/>
    <m/>
    <m/>
  </r>
  <r>
    <x v="6"/>
    <x v="0"/>
    <s v="OK"/>
    <e v="#N/A"/>
    <m/>
    <n v="10"/>
    <m/>
    <m/>
    <e v="#N/A"/>
    <s v="070821"/>
    <x v="159"/>
    <x v="94"/>
    <x v="11"/>
    <x v="1"/>
    <m/>
    <m/>
    <m/>
    <m/>
    <n v="4225"/>
    <m/>
    <m/>
  </r>
  <r>
    <x v="6"/>
    <x v="0"/>
    <s v="OK"/>
    <e v="#N/A"/>
    <m/>
    <n v="10"/>
    <m/>
    <m/>
    <e v="#N/A"/>
    <s v="072530"/>
    <x v="160"/>
    <x v="90"/>
    <x v="11"/>
    <x v="1"/>
    <m/>
    <m/>
    <m/>
    <m/>
    <n v="3342"/>
    <m/>
    <m/>
  </r>
  <r>
    <x v="6"/>
    <x v="0"/>
    <s v="OK"/>
    <e v="#N/A"/>
    <m/>
    <n v="10"/>
    <m/>
    <m/>
    <e v="#N/A"/>
    <s v="070800"/>
    <x v="161"/>
    <x v="90"/>
    <x v="11"/>
    <x v="1"/>
    <m/>
    <m/>
    <m/>
    <m/>
    <n v="3258"/>
    <m/>
    <m/>
  </r>
  <r>
    <x v="6"/>
    <x v="0"/>
    <s v="OK"/>
    <e v="#N/A"/>
    <m/>
    <n v="10"/>
    <m/>
    <m/>
    <e v="#N/A"/>
    <s v="072810"/>
    <x v="162"/>
    <x v="95"/>
    <x v="11"/>
    <x v="1"/>
    <m/>
    <m/>
    <m/>
    <m/>
    <n v="8777"/>
    <m/>
    <m/>
  </r>
  <r>
    <x v="6"/>
    <x v="0"/>
    <s v="No"/>
    <e v="#N/A"/>
    <m/>
    <n v="10"/>
    <m/>
    <m/>
    <e v="#N/A"/>
    <s v="080210"/>
    <x v="163"/>
    <x v="96"/>
    <x v="12"/>
    <x v="1"/>
    <m/>
    <m/>
    <m/>
    <m/>
    <n v="2054.13"/>
    <m/>
    <m/>
  </r>
  <r>
    <x v="6"/>
    <x v="0"/>
    <s v="OK"/>
    <e v="#N/A"/>
    <m/>
    <n v="10"/>
    <m/>
    <m/>
    <e v="#N/A"/>
    <s v="081610"/>
    <x v="164"/>
    <x v="96"/>
    <x v="12"/>
    <x v="1"/>
    <m/>
    <m/>
    <m/>
    <m/>
    <n v="0"/>
    <m/>
    <m/>
  </r>
  <r>
    <x v="6"/>
    <x v="0"/>
    <s v="OK"/>
    <e v="#N/A"/>
    <m/>
    <n v="10"/>
    <m/>
    <m/>
    <e v="#N/A"/>
    <s v="080920"/>
    <x v="165"/>
    <x v="96"/>
    <x v="12"/>
    <x v="1"/>
    <m/>
    <m/>
    <m/>
    <m/>
    <n v="2115"/>
    <m/>
    <m/>
  </r>
  <r>
    <x v="6"/>
    <x v="0"/>
    <s v="No"/>
    <e v="#N/A"/>
    <m/>
    <n v="10"/>
    <m/>
    <m/>
    <e v="#N/A"/>
    <s v="082010"/>
    <x v="166"/>
    <x v="96"/>
    <x v="12"/>
    <x v="1"/>
    <m/>
    <m/>
    <m/>
    <m/>
    <n v="500"/>
    <m/>
    <m/>
  </r>
  <r>
    <x v="6"/>
    <x v="0"/>
    <s v="OK"/>
    <e v="#N/A"/>
    <m/>
    <n v="10"/>
    <m/>
    <m/>
    <e v="#N/A"/>
    <s v="080350"/>
    <x v="167"/>
    <x v="97"/>
    <x v="12"/>
    <x v="1"/>
    <m/>
    <m/>
    <m/>
    <m/>
    <n v="0"/>
    <m/>
    <m/>
  </r>
  <r>
    <x v="6"/>
    <x v="0"/>
    <s v="OK"/>
    <e v="#N/A"/>
    <m/>
    <n v="10"/>
    <m/>
    <m/>
    <e v="#N/A"/>
    <s v="080140"/>
    <x v="168"/>
    <x v="98"/>
    <x v="12"/>
    <x v="1"/>
    <m/>
    <m/>
    <m/>
    <m/>
    <n v="1264"/>
    <m/>
    <m/>
  </r>
  <r>
    <x v="6"/>
    <x v="0"/>
    <s v="OK"/>
    <e v="#N/A"/>
    <m/>
    <n v="10"/>
    <m/>
    <m/>
    <e v="#N/A"/>
    <s v="080510"/>
    <x v="169"/>
    <x v="98"/>
    <x v="12"/>
    <x v="1"/>
    <m/>
    <m/>
    <m/>
    <m/>
    <n v="736"/>
    <m/>
    <m/>
  </r>
  <r>
    <x v="6"/>
    <x v="0"/>
    <s v="OK"/>
    <e v="#N/A"/>
    <m/>
    <n v="10"/>
    <m/>
    <m/>
    <e v="#N/A"/>
    <s v="082421"/>
    <x v="170"/>
    <x v="98"/>
    <x v="12"/>
    <x v="1"/>
    <m/>
    <m/>
    <m/>
    <m/>
    <n v="0"/>
    <m/>
    <m/>
  </r>
  <r>
    <x v="6"/>
    <x v="0"/>
    <s v="OK"/>
    <e v="#N/A"/>
    <m/>
    <n v="10"/>
    <m/>
    <m/>
    <e v="#N/A"/>
    <s v="082720"/>
    <x v="171"/>
    <x v="98"/>
    <x v="12"/>
    <x v="1"/>
    <m/>
    <m/>
    <m/>
    <m/>
    <n v="657"/>
    <m/>
    <m/>
  </r>
  <r>
    <x v="6"/>
    <x v="0"/>
    <s v="OK"/>
    <e v="#N/A"/>
    <m/>
    <n v="10"/>
    <m/>
    <m/>
    <e v="#N/A"/>
    <s v="082790"/>
    <x v="172"/>
    <x v="98"/>
    <x v="12"/>
    <x v="1"/>
    <m/>
    <m/>
    <m/>
    <m/>
    <n v="5162.75"/>
    <m/>
    <m/>
  </r>
  <r>
    <x v="6"/>
    <x v="0"/>
    <s v="No"/>
    <e v="#N/A"/>
    <m/>
    <n v="10"/>
    <m/>
    <m/>
    <e v="#N/A"/>
    <s v="081040"/>
    <x v="173"/>
    <x v="99"/>
    <x v="12"/>
    <x v="1"/>
    <m/>
    <m/>
    <m/>
    <m/>
    <n v="2358"/>
    <m/>
    <m/>
  </r>
  <r>
    <x v="6"/>
    <x v="0"/>
    <s v="No"/>
    <e v="#N/A"/>
    <m/>
    <n v="10"/>
    <m/>
    <m/>
    <e v="#N/A"/>
    <s v="082420"/>
    <x v="174"/>
    <x v="99"/>
    <x v="12"/>
    <x v="1"/>
    <m/>
    <m/>
    <m/>
    <m/>
    <n v="0"/>
    <m/>
    <m/>
  </r>
  <r>
    <x v="6"/>
    <x v="0"/>
    <s v="OK"/>
    <e v="#N/A"/>
    <m/>
    <n v="10"/>
    <m/>
    <m/>
    <e v="#N/A"/>
    <s v="081200"/>
    <x v="175"/>
    <x v="97"/>
    <x v="12"/>
    <x v="1"/>
    <m/>
    <m/>
    <m/>
    <m/>
    <n v="5000"/>
    <m/>
    <m/>
  </r>
  <r>
    <x v="6"/>
    <x v="0"/>
    <s v="OK"/>
    <e v="#N/A"/>
    <m/>
    <n v="10"/>
    <m/>
    <m/>
    <e v="#N/A"/>
    <s v="081210"/>
    <x v="176"/>
    <x v="97"/>
    <x v="12"/>
    <x v="1"/>
    <m/>
    <m/>
    <m/>
    <m/>
    <n v="6417"/>
    <m/>
    <m/>
  </r>
  <r>
    <x v="6"/>
    <x v="0"/>
    <s v="OK"/>
    <e v="#N/A"/>
    <m/>
    <n v="10"/>
    <m/>
    <m/>
    <e v="#N/A"/>
    <s v="081220"/>
    <x v="177"/>
    <x v="97"/>
    <x v="12"/>
    <x v="1"/>
    <m/>
    <m/>
    <m/>
    <m/>
    <n v="2313"/>
    <m/>
    <m/>
  </r>
  <r>
    <x v="6"/>
    <x v="0"/>
    <s v="No"/>
    <e v="#N/A"/>
    <m/>
    <n v="10"/>
    <m/>
    <m/>
    <e v="#N/A"/>
    <s v="081240"/>
    <x v="178"/>
    <x v="100"/>
    <x v="12"/>
    <x v="1"/>
    <m/>
    <m/>
    <m/>
    <m/>
    <n v="5000"/>
    <m/>
    <m/>
  </r>
  <r>
    <x v="6"/>
    <x v="0"/>
    <s v="No"/>
    <e v="#N/A"/>
    <m/>
    <n v="10"/>
    <m/>
    <m/>
    <e v="#N/A"/>
    <s v="082560"/>
    <x v="179"/>
    <x v="101"/>
    <x v="12"/>
    <x v="1"/>
    <m/>
    <m/>
    <m/>
    <m/>
    <n v="0"/>
    <m/>
    <m/>
  </r>
  <r>
    <x v="6"/>
    <x v="0"/>
    <s v="OK"/>
    <e v="#N/A"/>
    <m/>
    <n v="10"/>
    <m/>
    <m/>
    <e v="#N/A"/>
    <s v="081370"/>
    <x v="180"/>
    <x v="102"/>
    <x v="12"/>
    <x v="1"/>
    <m/>
    <m/>
    <m/>
    <m/>
    <n v="1573"/>
    <m/>
    <m/>
  </r>
  <r>
    <x v="6"/>
    <x v="0"/>
    <s v="OK"/>
    <e v="#N/A"/>
    <m/>
    <n v="10"/>
    <m/>
    <m/>
    <e v="#N/A"/>
    <s v="082710"/>
    <x v="181"/>
    <x v="102"/>
    <x v="12"/>
    <x v="1"/>
    <m/>
    <m/>
    <m/>
    <m/>
    <n v="1278"/>
    <m/>
    <m/>
  </r>
  <r>
    <x v="6"/>
    <x v="0"/>
    <s v="OK"/>
    <e v="#N/A"/>
    <m/>
    <n v="10"/>
    <m/>
    <m/>
    <e v="#N/A"/>
    <s v="082870"/>
    <x v="182"/>
    <x v="102"/>
    <x v="12"/>
    <x v="1"/>
    <m/>
    <m/>
    <m/>
    <m/>
    <n v="1489"/>
    <m/>
    <m/>
  </r>
  <r>
    <x v="6"/>
    <x v="0"/>
    <s v="No"/>
    <e v="#N/A"/>
    <m/>
    <n v="10"/>
    <m/>
    <m/>
    <e v="#N/A"/>
    <s v="081590"/>
    <x v="183"/>
    <x v="97"/>
    <x v="12"/>
    <x v="1"/>
    <m/>
    <m/>
    <m/>
    <m/>
    <n v="1335.75"/>
    <m/>
    <m/>
  </r>
  <r>
    <x v="6"/>
    <x v="0"/>
    <s v="No"/>
    <e v="#N/A"/>
    <m/>
    <n v="10"/>
    <m/>
    <m/>
    <s v="Yes"/>
    <s v="082690"/>
    <x v="184"/>
    <x v="103"/>
    <x v="12"/>
    <x v="1"/>
    <m/>
    <m/>
    <m/>
    <m/>
    <n v="9393.33"/>
    <m/>
    <m/>
  </r>
  <r>
    <x v="6"/>
    <x v="0"/>
    <s v="OK"/>
    <e v="#N/A"/>
    <m/>
    <n v="10"/>
    <m/>
    <m/>
    <e v="#N/A"/>
    <s v="082700"/>
    <x v="185"/>
    <x v="104"/>
    <x v="12"/>
    <x v="1"/>
    <m/>
    <m/>
    <m/>
    <m/>
    <n v="11712"/>
    <m/>
    <m/>
  </r>
  <r>
    <x v="6"/>
    <x v="0"/>
    <s v="No"/>
    <e v="#N/A"/>
    <m/>
    <n v="10"/>
    <m/>
    <m/>
    <e v="#N/A"/>
    <s v="122445"/>
    <x v="186"/>
    <x v="105"/>
    <x v="13"/>
    <x v="1"/>
    <m/>
    <m/>
    <m/>
    <m/>
    <n v="2500"/>
    <m/>
    <m/>
  </r>
  <r>
    <x v="6"/>
    <x v="0"/>
    <s v="No"/>
    <e v="#N/A"/>
    <m/>
    <n v="10"/>
    <m/>
    <m/>
    <e v="#N/A"/>
    <s v="121470"/>
    <x v="188"/>
    <x v="107"/>
    <x v="13"/>
    <x v="1"/>
    <m/>
    <m/>
    <m/>
    <m/>
    <n v="2500"/>
    <m/>
    <m/>
  </r>
  <r>
    <x v="6"/>
    <x v="0"/>
    <s v="No"/>
    <e v="#N/A"/>
    <m/>
    <n v="10"/>
    <m/>
    <m/>
    <e v="#N/A"/>
    <s v="122440"/>
    <x v="187"/>
    <x v="106"/>
    <x v="13"/>
    <x v="1"/>
    <m/>
    <m/>
    <m/>
    <m/>
    <n v="3009.25"/>
    <m/>
    <m/>
  </r>
  <r>
    <x v="6"/>
    <x v="0"/>
    <s v="OK"/>
    <e v="#N/A"/>
    <m/>
    <n v="10"/>
    <m/>
    <m/>
    <e v="#N/A"/>
    <s v="122442"/>
    <x v="189"/>
    <x v="108"/>
    <x v="13"/>
    <x v="1"/>
    <m/>
    <m/>
    <m/>
    <m/>
    <n v="3395.2"/>
    <m/>
    <m/>
  </r>
  <r>
    <x v="6"/>
    <x v="0"/>
    <s v="OK"/>
    <e v="#N/A"/>
    <m/>
    <n v="10"/>
    <m/>
    <m/>
    <e v="#N/A"/>
    <s v="122441"/>
    <x v="190"/>
    <x v="109"/>
    <x v="13"/>
    <x v="1"/>
    <m/>
    <m/>
    <m/>
    <m/>
    <n v="5490"/>
    <m/>
    <m/>
  </r>
  <r>
    <x v="6"/>
    <x v="0"/>
    <s v="No"/>
    <e v="#N/A"/>
    <m/>
    <n v="10"/>
    <m/>
    <m/>
    <e v="#N/A"/>
    <s v="122443"/>
    <x v="191"/>
    <x v="110"/>
    <x v="13"/>
    <x v="1"/>
    <m/>
    <m/>
    <m/>
    <m/>
    <n v="1500"/>
    <m/>
    <m/>
  </r>
  <r>
    <x v="6"/>
    <x v="0"/>
    <s v="OK"/>
    <e v="#N/A"/>
    <m/>
    <n v="10"/>
    <m/>
    <m/>
    <e v="#N/A"/>
    <s v="122444"/>
    <x v="192"/>
    <x v="111"/>
    <x v="13"/>
    <x v="1"/>
    <m/>
    <m/>
    <m/>
    <m/>
    <n v="4220.67"/>
    <m/>
    <m/>
  </r>
  <r>
    <x v="6"/>
    <x v="0"/>
    <s v="No"/>
    <s v="LLF"/>
    <m/>
    <n v="10"/>
    <m/>
    <m/>
    <e v="#N/A"/>
    <s v="122446"/>
    <x v="193"/>
    <x v="112"/>
    <x v="13"/>
    <x v="1"/>
    <m/>
    <m/>
    <m/>
    <m/>
    <n v="5631.41"/>
    <m/>
    <m/>
  </r>
  <r>
    <x v="6"/>
    <x v="0"/>
    <s v="OK"/>
    <e v="#N/A"/>
    <m/>
    <n v="10"/>
    <m/>
    <m/>
    <s v="Yes"/>
    <s v="122447"/>
    <x v="194"/>
    <x v="113"/>
    <x v="13"/>
    <x v="1"/>
    <m/>
    <m/>
    <m/>
    <m/>
    <n v="4762"/>
    <m/>
    <m/>
  </r>
  <r>
    <x v="6"/>
    <x v="0"/>
    <s v="OK"/>
    <e v="#N/A"/>
    <m/>
    <n v="10"/>
    <m/>
    <m/>
    <e v="#N/A"/>
    <s v="150050"/>
    <x v="195"/>
    <x v="114"/>
    <x v="14"/>
    <x v="2"/>
    <m/>
    <m/>
    <m/>
    <m/>
    <n v="4326"/>
    <m/>
    <m/>
  </r>
  <r>
    <x v="6"/>
    <x v="0"/>
    <s v="No"/>
    <e v="#N/A"/>
    <m/>
    <n v="10"/>
    <m/>
    <m/>
    <e v="#N/A"/>
    <s v="151810"/>
    <x v="196"/>
    <x v="114"/>
    <x v="14"/>
    <x v="2"/>
    <m/>
    <m/>
    <m/>
    <m/>
    <n v="1305.5"/>
    <m/>
    <m/>
  </r>
  <r>
    <x v="6"/>
    <x v="0"/>
    <s v="OK"/>
    <e v="#N/A"/>
    <m/>
    <n v="10"/>
    <m/>
    <m/>
    <e v="#N/A"/>
    <s v="152430"/>
    <x v="197"/>
    <x v="114"/>
    <x v="14"/>
    <x v="2"/>
    <m/>
    <m/>
    <m/>
    <m/>
    <n v="0"/>
    <m/>
    <m/>
  </r>
  <r>
    <x v="6"/>
    <x v="0"/>
    <s v="No"/>
    <e v="#N/A"/>
    <m/>
    <n v="10"/>
    <m/>
    <m/>
    <e v="#N/A"/>
    <s v="150130"/>
    <x v="198"/>
    <x v="115"/>
    <x v="14"/>
    <x v="2"/>
    <m/>
    <m/>
    <m/>
    <m/>
    <n v="500"/>
    <m/>
    <m/>
  </r>
  <r>
    <x v="6"/>
    <x v="0"/>
    <s v="No"/>
    <e v="#N/A"/>
    <m/>
    <n v="10"/>
    <m/>
    <m/>
    <e v="#N/A"/>
    <s v="151380"/>
    <x v="199"/>
    <x v="115"/>
    <x v="14"/>
    <x v="2"/>
    <m/>
    <m/>
    <m/>
    <m/>
    <n v="0"/>
    <m/>
    <m/>
  </r>
  <r>
    <x v="6"/>
    <x v="0"/>
    <s v="No"/>
    <e v="#N/A"/>
    <m/>
    <n v="10"/>
    <m/>
    <m/>
    <e v="#N/A"/>
    <s v="152120"/>
    <x v="200"/>
    <x v="115"/>
    <x v="14"/>
    <x v="2"/>
    <m/>
    <m/>
    <m/>
    <m/>
    <n v="0"/>
    <m/>
    <m/>
  </r>
  <r>
    <x v="6"/>
    <x v="0"/>
    <s v="No"/>
    <e v="#N/A"/>
    <m/>
    <n v="10"/>
    <m/>
    <m/>
    <e v="#N/A"/>
    <s v="150200"/>
    <x v="201"/>
    <x v="116"/>
    <x v="14"/>
    <x v="2"/>
    <m/>
    <m/>
    <m/>
    <m/>
    <n v="0"/>
    <m/>
    <m/>
  </r>
  <r>
    <x v="6"/>
    <x v="0"/>
    <s v="OK"/>
    <e v="#N/A"/>
    <m/>
    <n v="10"/>
    <m/>
    <m/>
    <e v="#N/A"/>
    <s v="151260"/>
    <x v="202"/>
    <x v="116"/>
    <x v="14"/>
    <x v="2"/>
    <m/>
    <m/>
    <m/>
    <m/>
    <n v="0"/>
    <m/>
    <m/>
  </r>
  <r>
    <x v="6"/>
    <x v="0"/>
    <s v="No"/>
    <e v="#N/A"/>
    <m/>
    <n v="10"/>
    <m/>
    <m/>
    <e v="#N/A"/>
    <s v="151230"/>
    <x v="203"/>
    <x v="116"/>
    <x v="14"/>
    <x v="2"/>
    <m/>
    <m/>
    <m/>
    <m/>
    <n v="126"/>
    <m/>
    <m/>
  </r>
  <r>
    <x v="6"/>
    <x v="0"/>
    <s v="No"/>
    <e v="#N/A"/>
    <m/>
    <n v="10"/>
    <m/>
    <m/>
    <e v="#N/A"/>
    <s v="150201"/>
    <x v="204"/>
    <x v="117"/>
    <x v="14"/>
    <x v="2"/>
    <m/>
    <m/>
    <m/>
    <m/>
    <n v="0"/>
    <m/>
    <m/>
  </r>
  <r>
    <x v="6"/>
    <x v="0"/>
    <s v="OK"/>
    <e v="#N/A"/>
    <m/>
    <n v="10"/>
    <m/>
    <m/>
    <e v="#N/A"/>
    <s v="150930"/>
    <x v="205"/>
    <x v="117"/>
    <x v="14"/>
    <x v="2"/>
    <m/>
    <m/>
    <m/>
    <m/>
    <n v="1117"/>
    <m/>
    <m/>
  </r>
  <r>
    <x v="6"/>
    <x v="0"/>
    <s v="No"/>
    <e v="#N/A"/>
    <m/>
    <n v="10"/>
    <m/>
    <m/>
    <e v="#N/A"/>
    <s v="151820"/>
    <x v="206"/>
    <x v="117"/>
    <x v="14"/>
    <x v="2"/>
    <m/>
    <m/>
    <m/>
    <m/>
    <n v="62.5"/>
    <m/>
    <m/>
  </r>
  <r>
    <x v="6"/>
    <x v="0"/>
    <s v="OK"/>
    <e v="#N/A"/>
    <m/>
    <n v="10"/>
    <m/>
    <m/>
    <e v="#N/A"/>
    <s v="152930"/>
    <x v="207"/>
    <x v="117"/>
    <x v="14"/>
    <x v="2"/>
    <m/>
    <m/>
    <m/>
    <m/>
    <n v="3440"/>
    <m/>
    <m/>
  </r>
  <r>
    <x v="6"/>
    <x v="0"/>
    <s v="No"/>
    <e v="#N/A"/>
    <m/>
    <n v="10"/>
    <m/>
    <m/>
    <e v="#N/A"/>
    <s v="151090"/>
    <x v="208"/>
    <x v="118"/>
    <x v="14"/>
    <x v="2"/>
    <m/>
    <m/>
    <m/>
    <m/>
    <n v="1250"/>
    <m/>
    <m/>
  </r>
  <r>
    <x v="6"/>
    <x v="0"/>
    <s v="OK"/>
    <e v="#N/A"/>
    <m/>
    <n v="10"/>
    <m/>
    <m/>
    <e v="#N/A"/>
    <s v="150961"/>
    <x v="209"/>
    <x v="119"/>
    <x v="14"/>
    <x v="2"/>
    <m/>
    <m/>
    <m/>
    <m/>
    <n v="1250"/>
    <m/>
    <m/>
  </r>
  <r>
    <x v="6"/>
    <x v="0"/>
    <s v="OK"/>
    <e v="#N/A"/>
    <m/>
    <n v="10"/>
    <m/>
    <m/>
    <e v="#N/A"/>
    <s v="152040"/>
    <x v="210"/>
    <x v="119"/>
    <x v="14"/>
    <x v="2"/>
    <m/>
    <m/>
    <m/>
    <m/>
    <n v="1000"/>
    <m/>
    <m/>
  </r>
  <r>
    <x v="6"/>
    <x v="0"/>
    <s v="OK"/>
    <e v="#N/A"/>
    <m/>
    <n v="10"/>
    <m/>
    <m/>
    <e v="#N/A"/>
    <s v="152360"/>
    <x v="211"/>
    <x v="119"/>
    <x v="14"/>
    <x v="2"/>
    <m/>
    <m/>
    <m/>
    <m/>
    <n v="1600"/>
    <m/>
    <m/>
  </r>
  <r>
    <x v="6"/>
    <x v="0"/>
    <s v="OK"/>
    <e v="#N/A"/>
    <m/>
    <n v="10"/>
    <m/>
    <m/>
    <e v="#N/A"/>
    <s v="150970"/>
    <x v="212"/>
    <x v="120"/>
    <x v="14"/>
    <x v="2"/>
    <m/>
    <m/>
    <m/>
    <m/>
    <n v="5334"/>
    <m/>
    <m/>
  </r>
  <r>
    <x v="6"/>
    <x v="0"/>
    <s v="OK"/>
    <e v="#N/A"/>
    <m/>
    <n v="10"/>
    <m/>
    <m/>
    <e v="#N/A"/>
    <s v="151780"/>
    <x v="213"/>
    <x v="121"/>
    <x v="14"/>
    <x v="2"/>
    <m/>
    <m/>
    <m/>
    <m/>
    <n v="3421"/>
    <m/>
    <m/>
  </r>
  <r>
    <x v="6"/>
    <x v="0"/>
    <s v="No"/>
    <e v="#N/A"/>
    <m/>
    <n v="10"/>
    <m/>
    <m/>
    <e v="#N/A"/>
    <s v="152580"/>
    <x v="214"/>
    <x v="118"/>
    <x v="14"/>
    <x v="2"/>
    <m/>
    <m/>
    <m/>
    <m/>
    <n v="500"/>
    <m/>
    <m/>
  </r>
  <r>
    <x v="6"/>
    <x v="0"/>
    <s v="OK"/>
    <e v="#N/A"/>
    <m/>
    <n v="10"/>
    <m/>
    <m/>
    <e v="#N/A"/>
    <s v="152850"/>
    <x v="215"/>
    <x v="118"/>
    <x v="14"/>
    <x v="2"/>
    <m/>
    <m/>
    <m/>
    <m/>
    <n v="2423"/>
    <m/>
    <m/>
  </r>
  <r>
    <x v="6"/>
    <x v="0"/>
    <s v="No"/>
    <e v="#N/A"/>
    <m/>
    <n v="10"/>
    <m/>
    <m/>
    <e v="#N/A"/>
    <s v="152940"/>
    <x v="216"/>
    <x v="122"/>
    <x v="14"/>
    <x v="2"/>
    <m/>
    <m/>
    <m/>
    <m/>
    <n v="5184.51"/>
    <m/>
    <m/>
  </r>
  <r>
    <x v="6"/>
    <x v="0"/>
    <s v="No"/>
    <e v="#N/A"/>
    <m/>
    <n v="10"/>
    <m/>
    <m/>
    <e v="#N/A"/>
    <s v="150100"/>
    <x v="217"/>
    <x v="123"/>
    <x v="14"/>
    <x v="2"/>
    <m/>
    <m/>
    <m/>
    <m/>
    <n v="2000"/>
    <m/>
    <m/>
  </r>
  <r>
    <x v="6"/>
    <x v="0"/>
    <s v="No"/>
    <e v="#N/A"/>
    <m/>
    <n v="10"/>
    <m/>
    <m/>
    <e v="#N/A"/>
    <s v="150610"/>
    <x v="218"/>
    <x v="124"/>
    <x v="14"/>
    <x v="2"/>
    <m/>
    <m/>
    <m/>
    <m/>
    <n v="600"/>
    <m/>
    <m/>
  </r>
  <r>
    <x v="6"/>
    <x v="0"/>
    <s v="No"/>
    <e v="#N/A"/>
    <m/>
    <n v="10"/>
    <m/>
    <m/>
    <e v="#N/A"/>
    <s v="151790"/>
    <x v="219"/>
    <x v="124"/>
    <x v="14"/>
    <x v="2"/>
    <m/>
    <m/>
    <m/>
    <m/>
    <n v="875"/>
    <m/>
    <m/>
  </r>
  <r>
    <x v="6"/>
    <x v="0"/>
    <s v="No"/>
    <e v="#N/A"/>
    <m/>
    <n v="10"/>
    <m/>
    <m/>
    <e v="#N/A"/>
    <s v="152650"/>
    <x v="220"/>
    <x v="125"/>
    <x v="14"/>
    <x v="2"/>
    <m/>
    <m/>
    <m/>
    <m/>
    <n v="200"/>
    <m/>
    <m/>
  </r>
  <r>
    <x v="6"/>
    <x v="0"/>
    <s v="No"/>
    <e v="#N/A"/>
    <m/>
    <n v="10"/>
    <m/>
    <m/>
    <e v="#N/A"/>
    <s v="150700"/>
    <x v="221"/>
    <x v="126"/>
    <x v="14"/>
    <x v="2"/>
    <m/>
    <m/>
    <m/>
    <m/>
    <n v="3028"/>
    <m/>
    <m/>
  </r>
  <r>
    <x v="6"/>
    <x v="0"/>
    <s v="No"/>
    <e v="#N/A"/>
    <m/>
    <n v="10"/>
    <m/>
    <m/>
    <e v="#N/A"/>
    <s v="152370"/>
    <x v="222"/>
    <x v="126"/>
    <x v="14"/>
    <x v="2"/>
    <m/>
    <m/>
    <m/>
    <m/>
    <n v="2500"/>
    <m/>
    <m/>
  </r>
  <r>
    <x v="6"/>
    <x v="0"/>
    <s v="No"/>
    <e v="#N/A"/>
    <m/>
    <n v="10"/>
    <m/>
    <m/>
    <e v="#N/A"/>
    <s v="150710"/>
    <x v="223"/>
    <x v="121"/>
    <x v="14"/>
    <x v="2"/>
    <m/>
    <m/>
    <m/>
    <m/>
    <n v="1594"/>
    <m/>
    <m/>
  </r>
  <r>
    <x v="6"/>
    <x v="0"/>
    <s v="OK"/>
    <e v="#N/A"/>
    <m/>
    <n v="10"/>
    <m/>
    <m/>
    <e v="#N/A"/>
    <s v="152350"/>
    <x v="224"/>
    <x v="125"/>
    <x v="14"/>
    <x v="2"/>
    <m/>
    <m/>
    <m/>
    <m/>
    <n v="7700"/>
    <m/>
    <m/>
  </r>
  <r>
    <x v="6"/>
    <x v="0"/>
    <s v="No"/>
    <e v="#N/A"/>
    <m/>
    <n v="10"/>
    <m/>
    <m/>
    <e v="#N/A"/>
    <s v="151150"/>
    <x v="225"/>
    <x v="126"/>
    <x v="14"/>
    <x v="2"/>
    <m/>
    <m/>
    <m/>
    <m/>
    <n v="1311"/>
    <m/>
    <m/>
  </r>
  <r>
    <x v="6"/>
    <x v="0"/>
    <s v="No"/>
    <e v="#N/A"/>
    <m/>
    <n v="10"/>
    <m/>
    <m/>
    <e v="#N/A"/>
    <s v="151190"/>
    <x v="226"/>
    <x v="127"/>
    <x v="14"/>
    <x v="2"/>
    <m/>
    <m/>
    <m/>
    <m/>
    <n v="500"/>
    <m/>
    <m/>
  </r>
  <r>
    <x v="6"/>
    <x v="0"/>
    <s v="OK"/>
    <e v="#N/A"/>
    <m/>
    <n v="10"/>
    <m/>
    <m/>
    <e v="#N/A"/>
    <s v="151490"/>
    <x v="227"/>
    <x v="127"/>
    <x v="14"/>
    <x v="2"/>
    <m/>
    <m/>
    <m/>
    <m/>
    <n v="2359"/>
    <m/>
    <m/>
  </r>
  <r>
    <x v="6"/>
    <x v="0"/>
    <s v="No"/>
    <e v="#N/A"/>
    <m/>
    <n v="10"/>
    <m/>
    <m/>
    <e v="#N/A"/>
    <s v="152330"/>
    <x v="228"/>
    <x v="124"/>
    <x v="14"/>
    <x v="2"/>
    <m/>
    <m/>
    <m/>
    <m/>
    <n v="400"/>
    <m/>
    <m/>
  </r>
  <r>
    <x v="6"/>
    <x v="0"/>
    <s v="No"/>
    <e v="#N/A"/>
    <m/>
    <n v="10"/>
    <m/>
    <m/>
    <e v="#N/A"/>
    <s v="160220"/>
    <x v="229"/>
    <x v="128"/>
    <x v="15"/>
    <x v="2"/>
    <m/>
    <m/>
    <m/>
    <m/>
    <n v="2100.41"/>
    <m/>
    <m/>
  </r>
  <r>
    <x v="6"/>
    <x v="0"/>
    <s v="OK"/>
    <e v="#N/A"/>
    <m/>
    <n v="10"/>
    <m/>
    <m/>
    <s v="Yes"/>
    <s v="160230"/>
    <x v="230"/>
    <x v="129"/>
    <x v="15"/>
    <x v="2"/>
    <m/>
    <m/>
    <m/>
    <m/>
    <n v="12293"/>
    <m/>
    <m/>
  </r>
  <r>
    <x v="6"/>
    <x v="0"/>
    <s v="OK"/>
    <e v="#N/A"/>
    <m/>
    <n v="10"/>
    <m/>
    <m/>
    <e v="#N/A"/>
    <s v="160250"/>
    <x v="231"/>
    <x v="130"/>
    <x v="15"/>
    <x v="2"/>
    <m/>
    <m/>
    <m/>
    <m/>
    <n v="10818"/>
    <m/>
    <m/>
  </r>
  <r>
    <x v="6"/>
    <x v="0"/>
    <s v="OK"/>
    <e v="#N/A"/>
    <m/>
    <n v="10"/>
    <m/>
    <m/>
    <e v="#N/A"/>
    <s v="160270"/>
    <x v="232"/>
    <x v="131"/>
    <x v="15"/>
    <x v="2"/>
    <m/>
    <m/>
    <m/>
    <m/>
    <n v="5192"/>
    <m/>
    <m/>
  </r>
  <r>
    <x v="6"/>
    <x v="0"/>
    <s v="No"/>
    <e v="#N/A"/>
    <m/>
    <n v="10"/>
    <m/>
    <m/>
    <e v="#N/A"/>
    <s v="160290"/>
    <x v="233"/>
    <x v="132"/>
    <x v="15"/>
    <x v="2"/>
    <m/>
    <m/>
    <m/>
    <m/>
    <n v="900"/>
    <m/>
    <m/>
  </r>
  <r>
    <x v="6"/>
    <x v="0"/>
    <s v="No"/>
    <e v="#N/A"/>
    <m/>
    <n v="10"/>
    <m/>
    <m/>
    <e v="#N/A"/>
    <s v="160320"/>
    <x v="234"/>
    <x v="133"/>
    <x v="15"/>
    <x v="2"/>
    <m/>
    <m/>
    <m/>
    <m/>
    <n v="0"/>
    <m/>
    <m/>
  </r>
  <r>
    <x v="6"/>
    <x v="0"/>
    <s v="No"/>
    <e v="#N/A"/>
    <m/>
    <n v="10"/>
    <m/>
    <m/>
    <e v="#N/A"/>
    <s v="160330"/>
    <x v="235"/>
    <x v="134"/>
    <x v="15"/>
    <x v="2"/>
    <m/>
    <m/>
    <m/>
    <m/>
    <n v="0"/>
    <m/>
    <m/>
  </r>
  <r>
    <x v="6"/>
    <x v="0"/>
    <s v="OK"/>
    <e v="#N/A"/>
    <m/>
    <n v="10"/>
    <m/>
    <m/>
    <e v="#N/A"/>
    <s v="160380"/>
    <x v="236"/>
    <x v="135"/>
    <x v="15"/>
    <x v="2"/>
    <m/>
    <m/>
    <m/>
    <m/>
    <n v="0"/>
    <m/>
    <m/>
  </r>
  <r>
    <x v="6"/>
    <x v="0"/>
    <s v="No"/>
    <e v="#N/A"/>
    <m/>
    <n v="10"/>
    <m/>
    <m/>
    <e v="#N/A"/>
    <s v="161410"/>
    <x v="237"/>
    <x v="136"/>
    <x v="15"/>
    <x v="2"/>
    <m/>
    <m/>
    <m/>
    <m/>
    <n v="500"/>
    <m/>
    <m/>
  </r>
  <r>
    <x v="6"/>
    <x v="0"/>
    <s v="OK"/>
    <e v="#N/A"/>
    <m/>
    <n v="10"/>
    <m/>
    <m/>
    <e v="#N/A"/>
    <s v="161020"/>
    <x v="238"/>
    <x v="137"/>
    <x v="15"/>
    <x v="2"/>
    <m/>
    <m/>
    <m/>
    <m/>
    <n v="5162"/>
    <m/>
    <m/>
  </r>
  <r>
    <x v="6"/>
    <x v="0"/>
    <s v="No"/>
    <e v="#N/A"/>
    <m/>
    <n v="10"/>
    <m/>
    <m/>
    <e v="#N/A"/>
    <s v="161411"/>
    <x v="239"/>
    <x v="138"/>
    <x v="15"/>
    <x v="2"/>
    <m/>
    <m/>
    <m/>
    <m/>
    <n v="1500"/>
    <m/>
    <m/>
  </r>
  <r>
    <x v="6"/>
    <x v="0"/>
    <s v="OK"/>
    <e v="#N/A"/>
    <m/>
    <n v="10"/>
    <m/>
    <m/>
    <e v="#N/A"/>
    <s v="160280"/>
    <x v="240"/>
    <x v="139"/>
    <x v="15"/>
    <x v="2"/>
    <m/>
    <m/>
    <m/>
    <m/>
    <n v="0"/>
    <m/>
    <m/>
  </r>
  <r>
    <x v="6"/>
    <x v="0"/>
    <s v="OK"/>
    <e v="#N/A"/>
    <m/>
    <n v="10"/>
    <m/>
    <m/>
    <e v="#N/A"/>
    <s v="162090"/>
    <x v="241"/>
    <x v="140"/>
    <x v="15"/>
    <x v="2"/>
    <m/>
    <m/>
    <m/>
    <m/>
    <n v="0"/>
    <m/>
    <m/>
  </r>
  <r>
    <x v="6"/>
    <x v="0"/>
    <s v="No"/>
    <e v="#N/A"/>
    <m/>
    <n v="10"/>
    <m/>
    <m/>
    <e v="#N/A"/>
    <s v="160620"/>
    <x v="242"/>
    <x v="141"/>
    <x v="15"/>
    <x v="2"/>
    <m/>
    <m/>
    <m/>
    <m/>
    <n v="0"/>
    <m/>
    <m/>
  </r>
  <r>
    <x v="6"/>
    <x v="0"/>
    <s v="No"/>
    <s v="LLF"/>
    <m/>
    <n v="10"/>
    <m/>
    <m/>
    <s v="Yes"/>
    <s v="160780"/>
    <x v="243"/>
    <x v="142"/>
    <x v="15"/>
    <x v="2"/>
    <m/>
    <m/>
    <m/>
    <m/>
    <n v="4000"/>
    <m/>
    <m/>
  </r>
  <r>
    <x v="6"/>
    <x v="0"/>
    <s v="No"/>
    <e v="#N/A"/>
    <m/>
    <n v="10"/>
    <m/>
    <m/>
    <e v="#N/A"/>
    <s v="160310"/>
    <x v="244"/>
    <x v="141"/>
    <x v="15"/>
    <x v="2"/>
    <m/>
    <m/>
    <m/>
    <m/>
    <n v="250"/>
    <m/>
    <m/>
  </r>
  <r>
    <x v="6"/>
    <x v="0"/>
    <s v="No"/>
    <e v="#N/A"/>
    <m/>
    <n v="10"/>
    <m/>
    <m/>
    <e v="#N/A"/>
    <s v="161330"/>
    <x v="245"/>
    <x v="142"/>
    <x v="15"/>
    <x v="2"/>
    <m/>
    <m/>
    <m/>
    <m/>
    <n v="500"/>
    <m/>
    <m/>
  </r>
  <r>
    <x v="6"/>
    <x v="0"/>
    <s v="No"/>
    <e v="#N/A"/>
    <m/>
    <n v="10"/>
    <m/>
    <m/>
    <e v="#N/A"/>
    <s v="160900"/>
    <x v="246"/>
    <x v="141"/>
    <x v="15"/>
    <x v="2"/>
    <m/>
    <m/>
    <m/>
    <m/>
    <n v="2000"/>
    <m/>
    <m/>
  </r>
  <r>
    <x v="6"/>
    <x v="0"/>
    <s v="No"/>
    <e v="#N/A"/>
    <m/>
    <n v="10"/>
    <m/>
    <m/>
    <e v="#N/A"/>
    <s v="161350"/>
    <x v="247"/>
    <x v="141"/>
    <x v="15"/>
    <x v="2"/>
    <m/>
    <m/>
    <m/>
    <m/>
    <n v="500"/>
    <m/>
    <m/>
  </r>
  <r>
    <x v="6"/>
    <x v="0"/>
    <s v="No"/>
    <e v="#N/A"/>
    <m/>
    <n v="10"/>
    <m/>
    <m/>
    <e v="#N/A"/>
    <s v="162920"/>
    <x v="248"/>
    <x v="141"/>
    <x v="15"/>
    <x v="2"/>
    <m/>
    <m/>
    <m/>
    <m/>
    <n v="0"/>
    <m/>
    <m/>
  </r>
  <r>
    <x v="6"/>
    <x v="0"/>
    <s v="OK"/>
    <e v="#N/A"/>
    <m/>
    <n v="10"/>
    <m/>
    <m/>
    <e v="#N/A"/>
    <s v="161770"/>
    <x v="250"/>
    <x v="144"/>
    <x v="15"/>
    <x v="2"/>
    <m/>
    <m/>
    <m/>
    <m/>
    <n v="2279.75"/>
    <m/>
    <m/>
  </r>
  <r>
    <x v="6"/>
    <x v="0"/>
    <s v="OK"/>
    <s v="LLF"/>
    <m/>
    <n v="10"/>
    <m/>
    <m/>
    <e v="#N/A"/>
    <s v="162960"/>
    <x v="251"/>
    <x v="145"/>
    <x v="15"/>
    <x v="2"/>
    <m/>
    <m/>
    <m/>
    <m/>
    <n v="5000"/>
    <m/>
    <m/>
  </r>
  <r>
    <x v="6"/>
    <x v="0"/>
    <s v="OK"/>
    <e v="#N/A"/>
    <m/>
    <n v="10"/>
    <m/>
    <m/>
    <e v="#N/A"/>
    <s v="170390"/>
    <x v="252"/>
    <x v="146"/>
    <x v="17"/>
    <x v="2"/>
    <m/>
    <m/>
    <m/>
    <m/>
    <n v="6497"/>
    <m/>
    <m/>
  </r>
  <r>
    <x v="6"/>
    <x v="0"/>
    <s v="OK"/>
    <e v="#N/A"/>
    <m/>
    <n v="10"/>
    <m/>
    <m/>
    <e v="#N/A"/>
    <s v="170450"/>
    <x v="253"/>
    <x v="147"/>
    <x v="17"/>
    <x v="2"/>
    <m/>
    <m/>
    <m/>
    <m/>
    <n v="1200"/>
    <m/>
    <m/>
  </r>
  <r>
    <x v="6"/>
    <x v="0"/>
    <s v="No"/>
    <e v="#N/A"/>
    <m/>
    <n v="10"/>
    <m/>
    <m/>
    <e v="#N/A"/>
    <s v="172520"/>
    <x v="254"/>
    <x v="147"/>
    <x v="17"/>
    <x v="2"/>
    <m/>
    <m/>
    <m/>
    <m/>
    <n v="1000"/>
    <m/>
    <m/>
  </r>
  <r>
    <x v="6"/>
    <x v="0"/>
    <s v="No"/>
    <e v="#N/A"/>
    <m/>
    <n v="10"/>
    <m/>
    <m/>
    <e v="#N/A"/>
    <s v="170600"/>
    <x v="255"/>
    <x v="148"/>
    <x v="17"/>
    <x v="2"/>
    <m/>
    <m/>
    <m/>
    <m/>
    <n v="6000"/>
    <m/>
    <m/>
  </r>
  <r>
    <x v="6"/>
    <x v="0"/>
    <s v="OK"/>
    <e v="#N/A"/>
    <m/>
    <n v="10"/>
    <m/>
    <m/>
    <e v="#N/A"/>
    <s v="171950"/>
    <x v="256"/>
    <x v="148"/>
    <x v="17"/>
    <x v="2"/>
    <m/>
    <m/>
    <m/>
    <m/>
    <n v="476"/>
    <m/>
    <m/>
  </r>
  <r>
    <x v="6"/>
    <x v="0"/>
    <s v="OK"/>
    <e v="#N/A"/>
    <m/>
    <n v="10"/>
    <m/>
    <m/>
    <e v="#N/A"/>
    <s v="171910"/>
    <x v="257"/>
    <x v="148"/>
    <x v="17"/>
    <x v="2"/>
    <m/>
    <m/>
    <m/>
    <m/>
    <n v="0"/>
    <m/>
    <m/>
  </r>
  <r>
    <x v="6"/>
    <x v="0"/>
    <s v="OK"/>
    <e v="#N/A"/>
    <m/>
    <n v="10"/>
    <m/>
    <m/>
    <e v="#N/A"/>
    <s v="170712"/>
    <x v="258"/>
    <x v="149"/>
    <x v="17"/>
    <x v="2"/>
    <m/>
    <m/>
    <m/>
    <m/>
    <n v="250"/>
    <m/>
    <m/>
  </r>
  <r>
    <x v="6"/>
    <x v="0"/>
    <s v="No"/>
    <e v="#N/A"/>
    <m/>
    <n v="10"/>
    <m/>
    <m/>
    <e v="#N/A"/>
    <s v="172030"/>
    <x v="259"/>
    <x v="149"/>
    <x v="17"/>
    <x v="2"/>
    <m/>
    <m/>
    <m/>
    <m/>
    <n v="5000"/>
    <m/>
    <m/>
  </r>
  <r>
    <x v="6"/>
    <x v="0"/>
    <s v="OK"/>
    <e v="#N/A"/>
    <m/>
    <n v="10"/>
    <m/>
    <m/>
    <e v="#N/A"/>
    <s v="172510"/>
    <x v="260"/>
    <x v="149"/>
    <x v="17"/>
    <x v="2"/>
    <m/>
    <m/>
    <m/>
    <m/>
    <n v="0"/>
    <m/>
    <m/>
  </r>
  <r>
    <x v="6"/>
    <x v="0"/>
    <s v="OK"/>
    <e v="#N/A"/>
    <m/>
    <n v="10"/>
    <m/>
    <m/>
    <e v="#N/A"/>
    <s v="170760"/>
    <x v="261"/>
    <x v="150"/>
    <x v="17"/>
    <x v="2"/>
    <m/>
    <m/>
    <m/>
    <m/>
    <n v="500"/>
    <m/>
    <m/>
  </r>
  <r>
    <x v="6"/>
    <x v="0"/>
    <s v="OK"/>
    <e v="#N/A"/>
    <m/>
    <n v="10"/>
    <m/>
    <m/>
    <e v="#N/A"/>
    <s v="172910"/>
    <x v="262"/>
    <x v="150"/>
    <x v="17"/>
    <x v="2"/>
    <m/>
    <m/>
    <m/>
    <m/>
    <n v="1800"/>
    <m/>
    <m/>
  </r>
  <r>
    <x v="6"/>
    <x v="0"/>
    <s v="No"/>
    <e v="#N/A"/>
    <m/>
    <n v="10"/>
    <m/>
    <m/>
    <e v="#N/A"/>
    <s v="171840"/>
    <x v="263"/>
    <x v="150"/>
    <x v="17"/>
    <x v="2"/>
    <m/>
    <m/>
    <m/>
    <m/>
    <n v="800"/>
    <m/>
    <m/>
  </r>
  <r>
    <x v="6"/>
    <x v="0"/>
    <s v="No"/>
    <e v="#N/A"/>
    <m/>
    <n v="10"/>
    <m/>
    <m/>
    <e v="#N/A"/>
    <s v="170840"/>
    <x v="264"/>
    <x v="151"/>
    <x v="17"/>
    <x v="2"/>
    <m/>
    <m/>
    <m/>
    <m/>
    <n v="500"/>
    <m/>
    <m/>
  </r>
  <r>
    <x v="6"/>
    <x v="0"/>
    <s v="No"/>
    <e v="#N/A"/>
    <m/>
    <n v="10"/>
    <m/>
    <m/>
    <e v="#N/A"/>
    <s v="172980"/>
    <x v="265"/>
    <x v="151"/>
    <x v="17"/>
    <x v="2"/>
    <m/>
    <m/>
    <m/>
    <m/>
    <n v="400"/>
    <m/>
    <m/>
  </r>
  <r>
    <x v="6"/>
    <x v="0"/>
    <s v="No"/>
    <e v="#N/A"/>
    <m/>
    <n v="10"/>
    <m/>
    <m/>
    <e v="#N/A"/>
    <s v="170940"/>
    <x v="266"/>
    <x v="151"/>
    <x v="17"/>
    <x v="2"/>
    <m/>
    <m/>
    <m/>
    <m/>
    <n v="100"/>
    <m/>
    <m/>
  </r>
  <r>
    <x v="6"/>
    <x v="0"/>
    <s v="OK"/>
    <s v="LLF"/>
    <m/>
    <n v="10"/>
    <m/>
    <m/>
    <e v="#N/A"/>
    <s v="170880"/>
    <x v="267"/>
    <x v="152"/>
    <x v="17"/>
    <x v="2"/>
    <m/>
    <m/>
    <m/>
    <m/>
    <n v="6600"/>
    <m/>
    <m/>
  </r>
  <r>
    <x v="6"/>
    <x v="0"/>
    <s v="OK"/>
    <e v="#N/A"/>
    <m/>
    <n v="10"/>
    <m/>
    <m/>
    <e v="#N/A"/>
    <s v="171041"/>
    <x v="268"/>
    <x v="147"/>
    <x v="17"/>
    <x v="2"/>
    <m/>
    <m/>
    <m/>
    <m/>
    <n v="1645"/>
    <m/>
    <m/>
  </r>
  <r>
    <x v="6"/>
    <x v="0"/>
    <s v="OK"/>
    <e v="#N/A"/>
    <m/>
    <n v="10"/>
    <m/>
    <m/>
    <e v="#N/A"/>
    <s v="172140"/>
    <x v="269"/>
    <x v="147"/>
    <x v="17"/>
    <x v="2"/>
    <m/>
    <m/>
    <m/>
    <m/>
    <n v="1088"/>
    <m/>
    <m/>
  </r>
  <r>
    <x v="6"/>
    <x v="0"/>
    <s v="No"/>
    <e v="#N/A"/>
    <m/>
    <n v="10"/>
    <m/>
    <m/>
    <e v="#N/A"/>
    <s v="172290"/>
    <x v="270"/>
    <x v="153"/>
    <x v="17"/>
    <x v="2"/>
    <m/>
    <m/>
    <m/>
    <m/>
    <n v="12000"/>
    <m/>
    <m/>
  </r>
  <r>
    <x v="6"/>
    <x v="0"/>
    <s v="OK"/>
    <e v="#N/A"/>
    <m/>
    <n v="10"/>
    <m/>
    <m/>
    <e v="#N/A"/>
    <s v="180400"/>
    <x v="271"/>
    <x v="154"/>
    <x v="18"/>
    <x v="2"/>
    <m/>
    <m/>
    <m/>
    <m/>
    <n v="310"/>
    <m/>
    <m/>
  </r>
  <r>
    <x v="6"/>
    <x v="0"/>
    <s v="OK"/>
    <e v="#N/A"/>
    <m/>
    <n v="10"/>
    <m/>
    <m/>
    <e v="#N/A"/>
    <s v="181310"/>
    <x v="277"/>
    <x v="154"/>
    <x v="18"/>
    <x v="2"/>
    <m/>
    <m/>
    <m/>
    <m/>
    <n v="2155"/>
    <m/>
    <m/>
  </r>
  <r>
    <x v="6"/>
    <x v="0"/>
    <s v="No"/>
    <e v="#N/A"/>
    <m/>
    <n v="10"/>
    <m/>
    <m/>
    <e v="#N/A"/>
    <s v="181530"/>
    <x v="280"/>
    <x v="154"/>
    <x v="18"/>
    <x v="2"/>
    <m/>
    <m/>
    <m/>
    <m/>
    <n v="12133"/>
    <m/>
    <m/>
  </r>
  <r>
    <x v="6"/>
    <x v="0"/>
    <s v="OK"/>
    <e v="#N/A"/>
    <m/>
    <n v="10"/>
    <m/>
    <m/>
    <e v="#N/A"/>
    <s v="181535"/>
    <x v="281"/>
    <x v="154"/>
    <x v="18"/>
    <x v="2"/>
    <m/>
    <m/>
    <m/>
    <m/>
    <n v="0"/>
    <m/>
    <m/>
  </r>
  <r>
    <x v="6"/>
    <x v="0"/>
    <s v="No"/>
    <e v="#N/A"/>
    <m/>
    <n v="10"/>
    <m/>
    <m/>
    <e v="#N/A"/>
    <s v="181540"/>
    <x v="282"/>
    <x v="154"/>
    <x v="18"/>
    <x v="2"/>
    <m/>
    <m/>
    <m/>
    <m/>
    <n v="1750"/>
    <m/>
    <m/>
  </r>
  <r>
    <x v="6"/>
    <x v="0"/>
    <s v="No"/>
    <e v="#N/A"/>
    <m/>
    <n v="10"/>
    <m/>
    <m/>
    <e v="#N/A"/>
    <s v="180640"/>
    <x v="272"/>
    <x v="155"/>
    <x v="18"/>
    <x v="2"/>
    <m/>
    <m/>
    <m/>
    <m/>
    <n v="0"/>
    <m/>
    <m/>
  </r>
  <r>
    <x v="6"/>
    <x v="0"/>
    <s v="No"/>
    <e v="#N/A"/>
    <m/>
    <n v="10"/>
    <m/>
    <m/>
    <e v="#N/A"/>
    <s v="182590"/>
    <x v="286"/>
    <x v="155"/>
    <x v="18"/>
    <x v="2"/>
    <m/>
    <m/>
    <m/>
    <m/>
    <n v="1651.2"/>
    <m/>
    <m/>
  </r>
  <r>
    <x v="6"/>
    <x v="0"/>
    <s v="OK"/>
    <e v="#N/A"/>
    <m/>
    <n v="10"/>
    <m/>
    <m/>
    <e v="#N/A"/>
    <s v="180830"/>
    <x v="273"/>
    <x v="156"/>
    <x v="18"/>
    <x v="2"/>
    <m/>
    <m/>
    <m/>
    <m/>
    <n v="12489.5"/>
    <m/>
    <m/>
  </r>
  <r>
    <x v="6"/>
    <x v="0"/>
    <s v="OK"/>
    <e v="#N/A"/>
    <m/>
    <n v="10"/>
    <m/>
    <m/>
    <e v="#N/A"/>
    <s v="180870"/>
    <x v="274"/>
    <x v="157"/>
    <x v="18"/>
    <x v="2"/>
    <m/>
    <m/>
    <m/>
    <m/>
    <n v="5523"/>
    <m/>
    <m/>
  </r>
  <r>
    <x v="6"/>
    <x v="0"/>
    <s v="No"/>
    <e v="#N/A"/>
    <m/>
    <n v="10"/>
    <m/>
    <m/>
    <e v="#N/A"/>
    <s v="181160"/>
    <x v="276"/>
    <x v="154"/>
    <x v="18"/>
    <x v="2"/>
    <m/>
    <m/>
    <m/>
    <m/>
    <n v="3700"/>
    <m/>
    <m/>
  </r>
  <r>
    <x v="6"/>
    <x v="0"/>
    <s v="No"/>
    <e v="#N/A"/>
    <m/>
    <n v="10"/>
    <m/>
    <m/>
    <e v="#N/A"/>
    <s v="181360"/>
    <x v="278"/>
    <x v="158"/>
    <x v="18"/>
    <x v="2"/>
    <m/>
    <m/>
    <m/>
    <m/>
    <n v="1500"/>
    <m/>
    <m/>
  </r>
  <r>
    <x v="6"/>
    <x v="0"/>
    <s v="OK"/>
    <e v="#N/A"/>
    <m/>
    <n v="10"/>
    <m/>
    <m/>
    <e v="#N/A"/>
    <s v="181420"/>
    <x v="279"/>
    <x v="159"/>
    <x v="18"/>
    <x v="2"/>
    <m/>
    <m/>
    <m/>
    <m/>
    <n v="2066.2800000000002"/>
    <m/>
    <m/>
  </r>
  <r>
    <x v="6"/>
    <x v="0"/>
    <s v="OK"/>
    <e v="#N/A"/>
    <m/>
    <n v="10"/>
    <m/>
    <m/>
    <e v="#N/A"/>
    <s v="182490"/>
    <x v="284"/>
    <x v="159"/>
    <x v="18"/>
    <x v="2"/>
    <m/>
    <m/>
    <m/>
    <m/>
    <n v="1848"/>
    <m/>
    <m/>
  </r>
  <r>
    <x v="6"/>
    <x v="0"/>
    <s v="OK"/>
    <e v="#N/A"/>
    <m/>
    <n v="10"/>
    <m/>
    <m/>
    <e v="#N/A"/>
    <s v="182861"/>
    <x v="288"/>
    <x v="159"/>
    <x v="18"/>
    <x v="2"/>
    <m/>
    <m/>
    <m/>
    <m/>
    <n v="1839"/>
    <m/>
    <m/>
  </r>
  <r>
    <x v="6"/>
    <x v="0"/>
    <s v="No"/>
    <e v="#N/A"/>
    <m/>
    <n v="10"/>
    <m/>
    <m/>
    <e v="#N/A"/>
    <s v="182390"/>
    <x v="283"/>
    <x v="160"/>
    <x v="18"/>
    <x v="2"/>
    <m/>
    <m/>
    <m/>
    <m/>
    <n v="600"/>
    <m/>
    <m/>
  </r>
  <r>
    <x v="6"/>
    <x v="0"/>
    <s v="No"/>
    <e v="#N/A"/>
    <m/>
    <n v="10"/>
    <m/>
    <m/>
    <e v="#N/A"/>
    <s v="182571"/>
    <x v="285"/>
    <x v="160"/>
    <x v="18"/>
    <x v="2"/>
    <m/>
    <m/>
    <m/>
    <m/>
    <n v="937"/>
    <m/>
    <m/>
  </r>
  <r>
    <x v="6"/>
    <x v="0"/>
    <s v="OK"/>
    <e v="#N/A"/>
    <m/>
    <n v="10"/>
    <m/>
    <m/>
    <e v="#N/A"/>
    <s v="182610"/>
    <x v="287"/>
    <x v="160"/>
    <x v="18"/>
    <x v="2"/>
    <m/>
    <m/>
    <m/>
    <m/>
    <n v="400"/>
    <m/>
    <m/>
  </r>
  <r>
    <x v="6"/>
    <x v="0"/>
    <s v="No"/>
    <s v="LLF"/>
    <m/>
    <n v="10"/>
    <m/>
    <m/>
    <e v="#N/A"/>
    <s v="202461"/>
    <x v="289"/>
    <x v="161"/>
    <x v="19"/>
    <x v="2"/>
    <m/>
    <m/>
    <m/>
    <m/>
    <n v="4000"/>
    <m/>
    <m/>
  </r>
  <r>
    <x v="6"/>
    <x v="0"/>
    <s v="No"/>
    <e v="#N/A"/>
    <m/>
    <n v="10"/>
    <m/>
    <m/>
    <e v="#N/A"/>
    <s v="200590"/>
    <x v="290"/>
    <x v="162"/>
    <x v="19"/>
    <x v="2"/>
    <m/>
    <m/>
    <m/>
    <m/>
    <n v="1000"/>
    <m/>
    <m/>
  </r>
  <r>
    <x v="6"/>
    <x v="0"/>
    <s v="OK"/>
    <e v="#N/A"/>
    <m/>
    <n v="10"/>
    <m/>
    <m/>
    <e v="#N/A"/>
    <s v="202950"/>
    <x v="291"/>
    <x v="163"/>
    <x v="19"/>
    <x v="2"/>
    <m/>
    <m/>
    <m/>
    <m/>
    <n v="3284"/>
    <m/>
    <m/>
  </r>
  <r>
    <x v="6"/>
    <x v="0"/>
    <s v="OK"/>
    <e v="#N/A"/>
    <m/>
    <n v="10"/>
    <m/>
    <m/>
    <e v="#N/A"/>
    <s v="200941"/>
    <x v="292"/>
    <x v="164"/>
    <x v="19"/>
    <x v="2"/>
    <m/>
    <m/>
    <m/>
    <m/>
    <n v="0"/>
    <m/>
    <m/>
  </r>
  <r>
    <x v="6"/>
    <x v="0"/>
    <s v="No"/>
    <e v="#N/A"/>
    <m/>
    <n v="10"/>
    <m/>
    <m/>
    <s v="Yes"/>
    <s v="201510"/>
    <x v="293"/>
    <x v="165"/>
    <x v="19"/>
    <x v="2"/>
    <m/>
    <m/>
    <m/>
    <m/>
    <n v="3000"/>
    <m/>
    <m/>
  </r>
  <r>
    <x v="6"/>
    <x v="0"/>
    <s v="No"/>
    <e v="#N/A"/>
    <m/>
    <n v="10"/>
    <m/>
    <m/>
    <e v="#N/A"/>
    <s v="201702"/>
    <x v="294"/>
    <x v="166"/>
    <x v="19"/>
    <x v="2"/>
    <m/>
    <m/>
    <m/>
    <m/>
    <n v="4100"/>
    <m/>
    <m/>
  </r>
  <r>
    <x v="6"/>
    <x v="0"/>
    <s v="OK"/>
    <e v="#N/A"/>
    <m/>
    <n v="10"/>
    <m/>
    <m/>
    <e v="#N/A"/>
    <s v="201680"/>
    <x v="295"/>
    <x v="167"/>
    <x v="19"/>
    <x v="2"/>
    <m/>
    <m/>
    <m/>
    <m/>
    <n v="2250"/>
    <m/>
    <m/>
  </r>
  <r>
    <x v="6"/>
    <x v="0"/>
    <s v="OK"/>
    <s v="LLF"/>
    <m/>
    <n v="10"/>
    <m/>
    <m/>
    <e v="#N/A"/>
    <s v="201712"/>
    <x v="296"/>
    <x v="168"/>
    <x v="19"/>
    <x v="2"/>
    <m/>
    <m/>
    <m/>
    <m/>
    <n v="3841"/>
    <m/>
    <m/>
  </r>
  <r>
    <x v="6"/>
    <x v="0"/>
    <s v="No"/>
    <e v="#N/A"/>
    <m/>
    <n v="10"/>
    <m/>
    <m/>
    <e v="#N/A"/>
    <s v="201700"/>
    <x v="297"/>
    <x v="169"/>
    <x v="19"/>
    <x v="2"/>
    <m/>
    <m/>
    <m/>
    <m/>
    <n v="0"/>
    <m/>
    <m/>
  </r>
  <r>
    <x v="6"/>
    <x v="0"/>
    <s v="No"/>
    <e v="#N/A"/>
    <m/>
    <n v="10"/>
    <m/>
    <m/>
    <e v="#N/A"/>
    <s v="201701"/>
    <x v="298"/>
    <x v="170"/>
    <x v="19"/>
    <x v="2"/>
    <m/>
    <m/>
    <m/>
    <m/>
    <n v="1500"/>
    <m/>
    <m/>
  </r>
  <r>
    <x v="6"/>
    <x v="0"/>
    <s v="No"/>
    <s v="LLF"/>
    <m/>
    <n v="10"/>
    <m/>
    <m/>
    <e v="#N/A"/>
    <s v="201711"/>
    <x v="300"/>
    <x v="171"/>
    <x v="19"/>
    <x v="2"/>
    <m/>
    <m/>
    <m/>
    <m/>
    <n v="0"/>
    <m/>
    <m/>
  </r>
  <r>
    <x v="6"/>
    <x v="0"/>
    <s v="OK"/>
    <e v="#N/A"/>
    <m/>
    <n v="10"/>
    <m/>
    <m/>
    <e v="#N/A"/>
    <s v="201713"/>
    <x v="301"/>
    <x v="172"/>
    <x v="19"/>
    <x v="2"/>
    <m/>
    <m/>
    <m/>
    <m/>
    <n v="10812.75"/>
    <m/>
    <m/>
  </r>
  <r>
    <x v="6"/>
    <x v="0"/>
    <s v="No"/>
    <e v="#N/A"/>
    <m/>
    <n v="10"/>
    <m/>
    <m/>
    <e v="#N/A"/>
    <s v="201730"/>
    <x v="303"/>
    <x v="173"/>
    <x v="19"/>
    <x v="2"/>
    <m/>
    <m/>
    <m/>
    <m/>
    <n v="1250"/>
    <m/>
    <m/>
  </r>
  <r>
    <x v="6"/>
    <x v="0"/>
    <s v="No"/>
    <e v="#N/A"/>
    <m/>
    <n v="10"/>
    <m/>
    <m/>
    <e v="#N/A"/>
    <s v="201740"/>
    <x v="304"/>
    <x v="174"/>
    <x v="19"/>
    <x v="2"/>
    <m/>
    <m/>
    <m/>
    <m/>
    <n v="0"/>
    <m/>
    <m/>
  </r>
  <r>
    <x v="6"/>
    <x v="0"/>
    <s v="No"/>
    <e v="#N/A"/>
    <m/>
    <n v="10"/>
    <m/>
    <m/>
    <e v="#N/A"/>
    <s v="201690"/>
    <x v="305"/>
    <x v="175"/>
    <x v="19"/>
    <x v="2"/>
    <m/>
    <m/>
    <m/>
    <m/>
    <n v="500"/>
    <m/>
    <m/>
  </r>
  <r>
    <x v="6"/>
    <x v="0"/>
    <s v="OK"/>
    <e v="#N/A"/>
    <m/>
    <n v="10"/>
    <m/>
    <m/>
    <e v="#N/A"/>
    <s v="202460"/>
    <x v="306"/>
    <x v="176"/>
    <x v="19"/>
    <x v="2"/>
    <m/>
    <m/>
    <m/>
    <m/>
    <n v="0"/>
    <m/>
    <m/>
  </r>
  <r>
    <x v="6"/>
    <x v="0"/>
    <s v="No"/>
    <e v="#N/A"/>
    <m/>
    <n v="10"/>
    <m/>
    <m/>
    <e v="#N/A"/>
    <s v="202480"/>
    <x v="307"/>
    <x v="177"/>
    <x v="19"/>
    <x v="2"/>
    <m/>
    <m/>
    <m/>
    <m/>
    <n v="10500"/>
    <m/>
    <m/>
  </r>
  <r>
    <x v="6"/>
    <x v="0"/>
    <s v="No"/>
    <e v="#N/A"/>
    <m/>
    <n v="10"/>
    <m/>
    <m/>
    <e v="#N/A"/>
    <s v="202491"/>
    <x v="308"/>
    <x v="178"/>
    <x v="19"/>
    <x v="2"/>
    <m/>
    <m/>
    <m/>
    <m/>
    <n v="750"/>
    <m/>
    <m/>
  </r>
  <r>
    <x v="6"/>
    <x v="0"/>
    <s v="No"/>
    <s v="LLF"/>
    <m/>
    <n v="10"/>
    <m/>
    <m/>
    <e v="#N/A"/>
    <s v="210440"/>
    <x v="309"/>
    <x v="179"/>
    <x v="20"/>
    <x v="2"/>
    <m/>
    <m/>
    <m/>
    <m/>
    <n v="0"/>
    <m/>
    <m/>
  </r>
  <r>
    <x v="6"/>
    <x v="0"/>
    <s v="OK"/>
    <s v="LLF"/>
    <m/>
    <n v="10"/>
    <m/>
    <m/>
    <s v="Yes"/>
    <s v="212130"/>
    <x v="310"/>
    <x v="179"/>
    <x v="20"/>
    <x v="2"/>
    <m/>
    <m/>
    <m/>
    <m/>
    <n v="4348"/>
    <m/>
    <m/>
  </r>
  <r>
    <x v="6"/>
    <x v="0"/>
    <s v="No"/>
    <e v="#N/A"/>
    <m/>
    <n v="10"/>
    <m/>
    <m/>
    <e v="#N/A"/>
    <s v="210460"/>
    <x v="311"/>
    <x v="180"/>
    <x v="20"/>
    <x v="2"/>
    <m/>
    <m/>
    <m/>
    <m/>
    <n v="0"/>
    <m/>
    <m/>
  </r>
  <r>
    <x v="6"/>
    <x v="0"/>
    <s v="No"/>
    <e v="#N/A"/>
    <m/>
    <n v="10"/>
    <m/>
    <m/>
    <e v="#N/A"/>
    <s v="211430"/>
    <x v="312"/>
    <x v="180"/>
    <x v="20"/>
    <x v="2"/>
    <m/>
    <m/>
    <m/>
    <m/>
    <n v="2429"/>
    <m/>
    <m/>
  </r>
  <r>
    <x v="6"/>
    <x v="0"/>
    <s v="OK"/>
    <e v="#N/A"/>
    <m/>
    <n v="10"/>
    <m/>
    <m/>
    <e v="#N/A"/>
    <s v="210630"/>
    <x v="313"/>
    <x v="181"/>
    <x v="20"/>
    <x v="2"/>
    <m/>
    <m/>
    <m/>
    <m/>
    <n v="1922"/>
    <m/>
    <m/>
  </r>
  <r>
    <x v="6"/>
    <x v="0"/>
    <s v="No"/>
    <e v="#N/A"/>
    <m/>
    <n v="10"/>
    <m/>
    <m/>
    <e v="#N/A"/>
    <s v="211120"/>
    <x v="314"/>
    <x v="181"/>
    <x v="20"/>
    <x v="2"/>
    <m/>
    <m/>
    <m/>
    <m/>
    <n v="500"/>
    <m/>
    <m/>
  </r>
  <r>
    <x v="6"/>
    <x v="0"/>
    <s v="No"/>
    <e v="#N/A"/>
    <m/>
    <n v="10"/>
    <m/>
    <m/>
    <e v="#N/A"/>
    <s v="210730"/>
    <x v="315"/>
    <x v="182"/>
    <x v="20"/>
    <x v="2"/>
    <m/>
    <m/>
    <m/>
    <m/>
    <n v="0"/>
    <m/>
    <m/>
  </r>
  <r>
    <x v="6"/>
    <x v="0"/>
    <s v="No"/>
    <e v="#N/A"/>
    <m/>
    <n v="10"/>
    <m/>
    <m/>
    <e v="#N/A"/>
    <s v="212070"/>
    <x v="316"/>
    <x v="182"/>
    <x v="20"/>
    <x v="2"/>
    <m/>
    <m/>
    <m/>
    <m/>
    <n v="0"/>
    <m/>
    <m/>
  </r>
  <r>
    <x v="6"/>
    <x v="0"/>
    <s v="No"/>
    <e v="#N/A"/>
    <m/>
    <n v="10"/>
    <m/>
    <m/>
    <e v="#N/A"/>
    <s v="212890"/>
    <x v="317"/>
    <x v="182"/>
    <x v="20"/>
    <x v="2"/>
    <m/>
    <m/>
    <m/>
    <m/>
    <n v="100"/>
    <m/>
    <m/>
  </r>
  <r>
    <x v="6"/>
    <x v="0"/>
    <s v="OK"/>
    <e v="#N/A"/>
    <m/>
    <n v="10"/>
    <m/>
    <m/>
    <e v="#N/A"/>
    <s v="210950"/>
    <x v="318"/>
    <x v="183"/>
    <x v="20"/>
    <x v="2"/>
    <m/>
    <m/>
    <m/>
    <m/>
    <n v="4638.75"/>
    <m/>
    <m/>
  </r>
  <r>
    <x v="6"/>
    <x v="0"/>
    <s v="OK"/>
    <e v="#N/A"/>
    <m/>
    <n v="10"/>
    <m/>
    <m/>
    <e v="#N/A"/>
    <s v="212320"/>
    <x v="319"/>
    <x v="183"/>
    <x v="20"/>
    <x v="2"/>
    <m/>
    <m/>
    <m/>
    <m/>
    <n v="2000"/>
    <m/>
    <m/>
  </r>
  <r>
    <x v="6"/>
    <x v="0"/>
    <s v="OK"/>
    <e v="#N/A"/>
    <m/>
    <n v="10"/>
    <m/>
    <m/>
    <e v="#N/A"/>
    <s v="212361"/>
    <x v="320"/>
    <x v="183"/>
    <x v="20"/>
    <x v="2"/>
    <m/>
    <m/>
    <m/>
    <m/>
    <n v="420"/>
    <m/>
    <m/>
  </r>
  <r>
    <x v="6"/>
    <x v="0"/>
    <s v="No"/>
    <e v="#N/A"/>
    <m/>
    <n v="10"/>
    <m/>
    <m/>
    <e v="#N/A"/>
    <s v="211830"/>
    <x v="321"/>
    <x v="184"/>
    <x v="20"/>
    <x v="2"/>
    <m/>
    <m/>
    <m/>
    <m/>
    <n v="500"/>
    <m/>
    <m/>
  </r>
  <r>
    <x v="6"/>
    <x v="0"/>
    <s v="No"/>
    <e v="#N/A"/>
    <m/>
    <n v="10"/>
    <m/>
    <m/>
    <e v="#N/A"/>
    <s v="212570"/>
    <x v="322"/>
    <x v="184"/>
    <x v="20"/>
    <x v="2"/>
    <m/>
    <m/>
    <m/>
    <m/>
    <n v="0.01"/>
    <m/>
    <m/>
  </r>
  <r>
    <x v="6"/>
    <x v="0"/>
    <s v="OK"/>
    <e v="#N/A"/>
    <m/>
    <n v="10"/>
    <m/>
    <m/>
    <e v="#N/A"/>
    <s v="211930"/>
    <x v="323"/>
    <x v="181"/>
    <x v="20"/>
    <x v="2"/>
    <m/>
    <m/>
    <m/>
    <m/>
    <n v="0"/>
    <m/>
    <m/>
  </r>
  <r>
    <x v="6"/>
    <x v="0"/>
    <s v="OK"/>
    <e v="#N/A"/>
    <m/>
    <n v="10"/>
    <m/>
    <m/>
    <e v="#N/A"/>
    <s v="211970"/>
    <x v="324"/>
    <x v="184"/>
    <x v="20"/>
    <x v="2"/>
    <m/>
    <m/>
    <m/>
    <m/>
    <n v="1657.35"/>
    <m/>
    <m/>
  </r>
  <r>
    <x v="6"/>
    <x v="0"/>
    <s v="No"/>
    <e v="#N/A"/>
    <m/>
    <n v="10"/>
    <m/>
    <m/>
    <e v="#N/A"/>
    <s v="212000"/>
    <x v="325"/>
    <x v="181"/>
    <x v="20"/>
    <x v="2"/>
    <m/>
    <m/>
    <m/>
    <m/>
    <n v="0"/>
    <m/>
    <m/>
  </r>
  <r>
    <x v="6"/>
    <x v="0"/>
    <s v="No"/>
    <e v="#N/A"/>
    <m/>
    <n v="10"/>
    <m/>
    <m/>
    <e v="#N/A"/>
    <s v="213000"/>
    <x v="326"/>
    <x v="181"/>
    <x v="20"/>
    <x v="2"/>
    <m/>
    <m/>
    <m/>
    <m/>
    <n v="0"/>
    <m/>
    <m/>
  </r>
  <r>
    <x v="6"/>
    <x v="0"/>
    <s v="No"/>
    <e v="#N/A"/>
    <m/>
    <n v="10"/>
    <m/>
    <m/>
    <e v="#N/A"/>
    <s v="212450"/>
    <x v="327"/>
    <x v="181"/>
    <x v="20"/>
    <x v="2"/>
    <m/>
    <m/>
    <m/>
    <m/>
    <n v="1800"/>
    <m/>
    <m/>
  </r>
  <r>
    <x v="6"/>
    <x v="0"/>
    <s v="No"/>
    <e v="#N/A"/>
    <m/>
    <n v="10"/>
    <m/>
    <m/>
    <e v="#N/A"/>
    <s v="212630"/>
    <x v="328"/>
    <x v="181"/>
    <x v="20"/>
    <x v="2"/>
    <m/>
    <m/>
    <m/>
    <m/>
    <n v="0"/>
    <m/>
    <m/>
  </r>
  <r>
    <x v="6"/>
    <x v="0"/>
    <s v="No"/>
    <e v="#N/A"/>
    <m/>
    <n v="10"/>
    <m/>
    <m/>
    <e v="#N/A"/>
    <s v="213020"/>
    <x v="329"/>
    <x v="185"/>
    <x v="20"/>
    <x v="2"/>
    <m/>
    <m/>
    <m/>
    <m/>
    <n v="4000"/>
    <m/>
    <m/>
  </r>
  <r>
    <x v="6"/>
    <x v="0"/>
    <s v="No"/>
    <e v="#N/A"/>
    <m/>
    <n v="10"/>
    <m/>
    <m/>
    <e v="#N/A"/>
    <s v="210540"/>
    <x v="330"/>
    <x v="186"/>
    <x v="20"/>
    <x v="2"/>
    <m/>
    <m/>
    <m/>
    <m/>
    <n v="1500"/>
    <m/>
    <m/>
  </r>
  <r>
    <x v="6"/>
    <x v="0"/>
    <s v="No"/>
    <e v="#N/A"/>
    <m/>
    <n v="10"/>
    <m/>
    <m/>
    <e v="#N/A"/>
    <s v="211921"/>
    <x v="331"/>
    <x v="186"/>
    <x v="20"/>
    <x v="2"/>
    <m/>
    <m/>
    <m/>
    <m/>
    <n v="1588.42"/>
    <m/>
    <m/>
  </r>
  <r>
    <x v="6"/>
    <x v="0"/>
    <s v="OK"/>
    <e v="#N/A"/>
    <m/>
    <n v="10"/>
    <m/>
    <m/>
    <e v="#N/A"/>
    <s v="212380"/>
    <x v="332"/>
    <x v="186"/>
    <x v="20"/>
    <x v="2"/>
    <m/>
    <m/>
    <m/>
    <m/>
    <n v="590.5"/>
    <m/>
    <m/>
  </r>
  <r>
    <x v="6"/>
    <x v="0"/>
    <s v="OK"/>
    <e v="#N/A"/>
    <m/>
    <n v="10"/>
    <m/>
    <m/>
    <e v="#N/A"/>
    <s v="210690"/>
    <x v="333"/>
    <x v="187"/>
    <x v="20"/>
    <x v="2"/>
    <m/>
    <m/>
    <m/>
    <m/>
    <n v="4873"/>
    <m/>
    <m/>
  </r>
  <r>
    <x v="6"/>
    <x v="0"/>
    <s v="OK"/>
    <e v="#N/A"/>
    <m/>
    <n v="10"/>
    <m/>
    <m/>
    <e v="#N/A"/>
    <s v="072800"/>
    <x v="149"/>
    <x v="90"/>
    <x v="11"/>
    <x v="1"/>
    <m/>
    <m/>
    <m/>
    <m/>
    <n v="8794"/>
    <m/>
    <m/>
  </r>
  <r>
    <x v="6"/>
    <x v="0"/>
    <s v="OK"/>
    <e v="#N/A"/>
    <m/>
    <n v="10"/>
    <m/>
    <m/>
    <e v="#N/A"/>
    <s v="072801"/>
    <x v="150"/>
    <x v="90"/>
    <x v="11"/>
    <x v="1"/>
    <m/>
    <m/>
    <m/>
    <m/>
    <n v="-8794"/>
    <m/>
    <m/>
  </r>
  <r>
    <x v="6"/>
    <x v="0"/>
    <s v="OK"/>
    <e v="#N/A"/>
    <m/>
    <n v="10"/>
    <m/>
    <m/>
    <e v="#N/A"/>
    <s v="091081"/>
    <x v="10"/>
    <x v="4"/>
    <x v="1"/>
    <x v="0"/>
    <m/>
    <m/>
    <m/>
    <m/>
    <n v="488.07999999999993"/>
    <m/>
    <m/>
  </r>
  <r>
    <x v="6"/>
    <x v="0"/>
    <s v="No"/>
    <e v="#N/A"/>
    <m/>
    <n v="10"/>
    <m/>
    <m/>
    <e v="#N/A"/>
    <s v="091950"/>
    <x v="18"/>
    <x v="8"/>
    <x v="1"/>
    <x v="0"/>
    <m/>
    <m/>
    <m/>
    <m/>
    <n v="-1606.62"/>
    <m/>
    <m/>
  </r>
  <r>
    <x v="6"/>
    <x v="0"/>
    <s v="No"/>
    <e v="#N/A"/>
    <m/>
    <n v="10"/>
    <m/>
    <m/>
    <e v="#N/A"/>
    <s v="131520"/>
    <x v="54"/>
    <x v="35"/>
    <x v="4"/>
    <x v="0"/>
    <m/>
    <m/>
    <m/>
    <m/>
    <n v="513.93999999999869"/>
    <m/>
    <m/>
  </r>
  <r>
    <x v="6"/>
    <x v="0"/>
    <s v="OK"/>
    <e v="#N/A"/>
    <m/>
    <n v="10"/>
    <m/>
    <m/>
    <e v="#N/A"/>
    <s v="202950"/>
    <x v="291"/>
    <x v="163"/>
    <x v="19"/>
    <x v="2"/>
    <m/>
    <m/>
    <m/>
    <m/>
    <n v="-284"/>
    <m/>
    <m/>
  </r>
  <r>
    <x v="6"/>
    <x v="0"/>
    <s v="OK"/>
    <e v="#N/A"/>
    <m/>
    <n v="11"/>
    <m/>
    <m/>
    <e v="#N/A"/>
    <s v="030480"/>
    <x v="0"/>
    <x v="0"/>
    <x v="0"/>
    <x v="0"/>
    <m/>
    <m/>
    <m/>
    <m/>
    <n v="956"/>
    <m/>
    <m/>
  </r>
  <r>
    <x v="6"/>
    <x v="0"/>
    <s v="OK"/>
    <e v="#N/A"/>
    <m/>
    <n v="11"/>
    <m/>
    <m/>
    <e v="#N/A"/>
    <s v="032500"/>
    <x v="1"/>
    <x v="0"/>
    <x v="0"/>
    <x v="0"/>
    <m/>
    <m/>
    <m/>
    <m/>
    <n v="7731"/>
    <m/>
    <m/>
  </r>
  <r>
    <x v="6"/>
    <x v="0"/>
    <s v="OK"/>
    <e v="#N/A"/>
    <m/>
    <n v="11"/>
    <m/>
    <m/>
    <e v="#N/A"/>
    <s v="031050"/>
    <x v="2"/>
    <x v="1"/>
    <x v="0"/>
    <x v="0"/>
    <m/>
    <m/>
    <m/>
    <m/>
    <n v="10654"/>
    <m/>
    <m/>
  </r>
  <r>
    <x v="6"/>
    <x v="0"/>
    <s v="OK"/>
    <e v="#N/A"/>
    <m/>
    <n v="11"/>
    <m/>
    <m/>
    <e v="#N/A"/>
    <s v="031060"/>
    <x v="3"/>
    <x v="1"/>
    <x v="0"/>
    <x v="0"/>
    <m/>
    <m/>
    <m/>
    <m/>
    <n v="0"/>
    <m/>
    <m/>
  </r>
  <r>
    <x v="6"/>
    <x v="0"/>
    <s v="OK"/>
    <e v="#N/A"/>
    <m/>
    <n v="11"/>
    <m/>
    <m/>
    <e v="#N/A"/>
    <s v="031620"/>
    <x v="4"/>
    <x v="1"/>
    <x v="0"/>
    <x v="0"/>
    <m/>
    <m/>
    <m/>
    <m/>
    <n v="3338"/>
    <m/>
    <m/>
  </r>
  <r>
    <x v="6"/>
    <x v="0"/>
    <s v="OK"/>
    <e v="#N/A"/>
    <m/>
    <n v="11"/>
    <m/>
    <m/>
    <e v="#N/A"/>
    <s v="031851"/>
    <x v="5"/>
    <x v="1"/>
    <x v="0"/>
    <x v="0"/>
    <m/>
    <m/>
    <m/>
    <m/>
    <n v="617.75"/>
    <m/>
    <m/>
  </r>
  <r>
    <x v="6"/>
    <x v="0"/>
    <s v="OK"/>
    <e v="#N/A"/>
    <m/>
    <n v="11"/>
    <m/>
    <m/>
    <e v="#N/A"/>
    <s v="032020"/>
    <x v="6"/>
    <x v="1"/>
    <x v="0"/>
    <x v="0"/>
    <m/>
    <m/>
    <m/>
    <m/>
    <n v="3699"/>
    <m/>
    <m/>
  </r>
  <r>
    <x v="6"/>
    <x v="0"/>
    <s v="OK"/>
    <e v="#N/A"/>
    <m/>
    <n v="11"/>
    <m/>
    <m/>
    <e v="#N/A"/>
    <s v="031901"/>
    <x v="7"/>
    <x v="2"/>
    <x v="0"/>
    <x v="0"/>
    <m/>
    <m/>
    <m/>
    <m/>
    <n v="4800"/>
    <m/>
    <m/>
  </r>
  <r>
    <x v="6"/>
    <x v="0"/>
    <s v="No"/>
    <e v="#N/A"/>
    <m/>
    <n v="11"/>
    <m/>
    <m/>
    <e v="#N/A"/>
    <s v="032621"/>
    <x v="8"/>
    <x v="3"/>
    <x v="0"/>
    <x v="0"/>
    <m/>
    <m/>
    <m/>
    <m/>
    <n v="15000"/>
    <m/>
    <m/>
  </r>
  <r>
    <x v="6"/>
    <x v="0"/>
    <s v="No"/>
    <e v="#N/A"/>
    <m/>
    <n v="11"/>
    <m/>
    <m/>
    <e v="#N/A"/>
    <s v="032880"/>
    <x v="9"/>
    <x v="2"/>
    <x v="0"/>
    <x v="0"/>
    <m/>
    <m/>
    <m/>
    <m/>
    <n v="2250"/>
    <m/>
    <m/>
  </r>
  <r>
    <x v="6"/>
    <x v="0"/>
    <s v="OK"/>
    <e v="#N/A"/>
    <m/>
    <n v="11"/>
    <m/>
    <m/>
    <e v="#N/A"/>
    <s v="091081"/>
    <x v="10"/>
    <x v="4"/>
    <x v="1"/>
    <x v="0"/>
    <m/>
    <m/>
    <m/>
    <m/>
    <n v="610.16999999999996"/>
    <m/>
    <m/>
  </r>
  <r>
    <x v="6"/>
    <x v="0"/>
    <s v="No"/>
    <e v="#N/A"/>
    <m/>
    <n v="11"/>
    <m/>
    <m/>
    <e v="#N/A"/>
    <s v="091670"/>
    <x v="11"/>
    <x v="4"/>
    <x v="1"/>
    <x v="0"/>
    <m/>
    <m/>
    <m/>
    <m/>
    <n v="200"/>
    <m/>
    <m/>
  </r>
  <r>
    <x v="6"/>
    <x v="0"/>
    <s v="No"/>
    <e v="#N/A"/>
    <m/>
    <n v="11"/>
    <m/>
    <m/>
    <e v="#N/A"/>
    <s v="091290"/>
    <x v="12"/>
    <x v="5"/>
    <x v="1"/>
    <x v="0"/>
    <m/>
    <m/>
    <m/>
    <m/>
    <n v="0"/>
    <m/>
    <m/>
  </r>
  <r>
    <x v="6"/>
    <x v="0"/>
    <s v="OK"/>
    <e v="#N/A"/>
    <m/>
    <n v="11"/>
    <m/>
    <m/>
    <e v="#N/A"/>
    <s v="091291"/>
    <x v="334"/>
    <x v="5"/>
    <x v="1"/>
    <x v="0"/>
    <m/>
    <m/>
    <m/>
    <m/>
    <n v="5000"/>
    <m/>
    <m/>
  </r>
  <r>
    <x v="6"/>
    <x v="0"/>
    <s v="OK"/>
    <e v="#N/A"/>
    <m/>
    <n v="11"/>
    <m/>
    <m/>
    <e v="#N/A"/>
    <s v="091292"/>
    <x v="335"/>
    <x v="5"/>
    <x v="1"/>
    <x v="0"/>
    <m/>
    <m/>
    <m/>
    <m/>
    <n v="0"/>
    <m/>
    <m/>
  </r>
  <r>
    <x v="6"/>
    <x v="0"/>
    <s v="No"/>
    <e v="#N/A"/>
    <m/>
    <n v="11"/>
    <m/>
    <m/>
    <e v="#N/A"/>
    <s v="091293"/>
    <x v="336"/>
    <x v="5"/>
    <x v="1"/>
    <x v="0"/>
    <m/>
    <m/>
    <m/>
    <m/>
    <n v="15000"/>
    <m/>
    <m/>
  </r>
  <r>
    <x v="6"/>
    <x v="0"/>
    <s v="OK"/>
    <e v="#N/A"/>
    <m/>
    <n v="11"/>
    <m/>
    <m/>
    <e v="#N/A"/>
    <s v="091294"/>
    <x v="337"/>
    <x v="5"/>
    <x v="1"/>
    <x v="0"/>
    <m/>
    <m/>
    <m/>
    <m/>
    <n v="5641.22"/>
    <m/>
    <m/>
  </r>
  <r>
    <x v="6"/>
    <x v="0"/>
    <s v="No"/>
    <e v="#N/A"/>
    <m/>
    <n v="11"/>
    <m/>
    <m/>
    <s v="Yes"/>
    <s v="091340"/>
    <x v="13"/>
    <x v="6"/>
    <x v="1"/>
    <x v="0"/>
    <m/>
    <m/>
    <m/>
    <m/>
    <n v="200"/>
    <m/>
    <m/>
  </r>
  <r>
    <x v="6"/>
    <x v="0"/>
    <s v="OK"/>
    <e v="#N/A"/>
    <m/>
    <n v="11"/>
    <m/>
    <m/>
    <e v="#N/A"/>
    <s v="091390"/>
    <x v="14"/>
    <x v="6"/>
    <x v="1"/>
    <x v="0"/>
    <m/>
    <m/>
    <m/>
    <m/>
    <n v="3605"/>
    <m/>
    <m/>
  </r>
  <r>
    <x v="6"/>
    <x v="0"/>
    <s v="No"/>
    <e v="#N/A"/>
    <m/>
    <n v="11"/>
    <m/>
    <m/>
    <e v="#N/A"/>
    <s v="091460"/>
    <x v="15"/>
    <x v="7"/>
    <x v="1"/>
    <x v="0"/>
    <m/>
    <m/>
    <m/>
    <m/>
    <n v="1000"/>
    <m/>
    <m/>
  </r>
  <r>
    <x v="6"/>
    <x v="0"/>
    <s v="No"/>
    <e v="#N/A"/>
    <m/>
    <n v="11"/>
    <m/>
    <m/>
    <e v="#N/A"/>
    <s v="091940"/>
    <x v="16"/>
    <x v="7"/>
    <x v="1"/>
    <x v="0"/>
    <m/>
    <m/>
    <m/>
    <m/>
    <n v="0"/>
    <m/>
    <m/>
  </r>
  <r>
    <x v="6"/>
    <x v="0"/>
    <s v="OK"/>
    <e v="#N/A"/>
    <m/>
    <n v="11"/>
    <m/>
    <m/>
    <e v="#N/A"/>
    <s v="091580"/>
    <x v="17"/>
    <x v="7"/>
    <x v="1"/>
    <x v="0"/>
    <m/>
    <m/>
    <m/>
    <m/>
    <n v="2500"/>
    <m/>
    <m/>
  </r>
  <r>
    <x v="6"/>
    <x v="0"/>
    <s v="No"/>
    <e v="#N/A"/>
    <m/>
    <n v="11"/>
    <m/>
    <m/>
    <e v="#N/A"/>
    <s v="091950"/>
    <x v="18"/>
    <x v="8"/>
    <x v="1"/>
    <x v="0"/>
    <m/>
    <m/>
    <m/>
    <m/>
    <n v="506.92"/>
    <m/>
    <m/>
  </r>
  <r>
    <x v="6"/>
    <x v="0"/>
    <s v="OK"/>
    <e v="#N/A"/>
    <m/>
    <n v="11"/>
    <m/>
    <m/>
    <s v="Yes"/>
    <s v="091551"/>
    <x v="19"/>
    <x v="8"/>
    <x v="1"/>
    <x v="0"/>
    <m/>
    <m/>
    <m/>
    <m/>
    <n v="7526"/>
    <m/>
    <m/>
  </r>
  <r>
    <x v="6"/>
    <x v="0"/>
    <s v="OK"/>
    <e v="#N/A"/>
    <m/>
    <n v="11"/>
    <m/>
    <m/>
    <e v="#N/A"/>
    <s v="092900"/>
    <x v="20"/>
    <x v="8"/>
    <x v="1"/>
    <x v="0"/>
    <m/>
    <m/>
    <m/>
    <m/>
    <n v="1267"/>
    <m/>
    <m/>
  </r>
  <r>
    <x v="6"/>
    <x v="0"/>
    <s v="OK"/>
    <e v="#N/A"/>
    <m/>
    <n v="11"/>
    <m/>
    <m/>
    <e v="#N/A"/>
    <s v="091920"/>
    <x v="21"/>
    <x v="9"/>
    <x v="1"/>
    <x v="0"/>
    <m/>
    <m/>
    <m/>
    <m/>
    <n v="5500"/>
    <m/>
    <m/>
  </r>
  <r>
    <x v="6"/>
    <x v="0"/>
    <s v="OK"/>
    <e v="#N/A"/>
    <m/>
    <n v="11"/>
    <m/>
    <m/>
    <e v="#N/A"/>
    <s v="091990"/>
    <x v="22"/>
    <x v="6"/>
    <x v="1"/>
    <x v="0"/>
    <m/>
    <m/>
    <m/>
    <m/>
    <n v="2211"/>
    <m/>
    <m/>
  </r>
  <r>
    <x v="6"/>
    <x v="0"/>
    <s v="OK"/>
    <e v="#N/A"/>
    <m/>
    <n v="11"/>
    <m/>
    <m/>
    <e v="#N/A"/>
    <s v="092061"/>
    <x v="23"/>
    <x v="10"/>
    <x v="1"/>
    <x v="0"/>
    <m/>
    <m/>
    <m/>
    <m/>
    <n v="0"/>
    <m/>
    <m/>
  </r>
  <r>
    <x v="6"/>
    <x v="0"/>
    <s v="OK"/>
    <e v="#N/A"/>
    <m/>
    <n v="11"/>
    <m/>
    <m/>
    <e v="#N/A"/>
    <s v="092250"/>
    <x v="24"/>
    <x v="4"/>
    <x v="1"/>
    <x v="0"/>
    <m/>
    <m/>
    <m/>
    <m/>
    <n v="3488"/>
    <m/>
    <m/>
  </r>
  <r>
    <x v="6"/>
    <x v="0"/>
    <s v="OK"/>
    <e v="#N/A"/>
    <m/>
    <n v="11"/>
    <m/>
    <m/>
    <e v="#N/A"/>
    <s v="092260"/>
    <x v="25"/>
    <x v="5"/>
    <x v="1"/>
    <x v="0"/>
    <m/>
    <m/>
    <m/>
    <m/>
    <n v="1696"/>
    <m/>
    <m/>
  </r>
  <r>
    <x v="6"/>
    <x v="0"/>
    <s v="OK"/>
    <e v="#N/A"/>
    <m/>
    <n v="11"/>
    <m/>
    <m/>
    <e v="#N/A"/>
    <s v="092470"/>
    <x v="26"/>
    <x v="10"/>
    <x v="1"/>
    <x v="0"/>
    <m/>
    <m/>
    <m/>
    <m/>
    <n v="4427"/>
    <m/>
    <m/>
  </r>
  <r>
    <x v="6"/>
    <x v="0"/>
    <s v="OK"/>
    <e v="#N/A"/>
    <m/>
    <n v="11"/>
    <m/>
    <m/>
    <s v="Yes"/>
    <s v="092881"/>
    <x v="27"/>
    <x v="11"/>
    <x v="1"/>
    <x v="0"/>
    <m/>
    <m/>
    <m/>
    <m/>
    <n v="3250"/>
    <m/>
    <m/>
  </r>
  <r>
    <x v="6"/>
    <x v="0"/>
    <s v="OK"/>
    <e v="#N/A"/>
    <m/>
    <n v="11"/>
    <m/>
    <m/>
    <e v="#N/A"/>
    <s v="100660"/>
    <x v="28"/>
    <x v="12"/>
    <x v="2"/>
    <x v="0"/>
    <m/>
    <m/>
    <m/>
    <m/>
    <n v="4054"/>
    <m/>
    <m/>
  </r>
  <r>
    <x v="6"/>
    <x v="0"/>
    <s v="OK"/>
    <s v="LLF"/>
    <m/>
    <n v="11"/>
    <m/>
    <m/>
    <s v="Yes"/>
    <s v="100680"/>
    <x v="29"/>
    <x v="13"/>
    <x v="2"/>
    <x v="0"/>
    <m/>
    <m/>
    <m/>
    <m/>
    <n v="17853"/>
    <m/>
    <m/>
  </r>
  <r>
    <x v="6"/>
    <x v="0"/>
    <s v="OK"/>
    <s v="LLF"/>
    <m/>
    <n v="11"/>
    <m/>
    <m/>
    <s v="Yes"/>
    <s v="100681"/>
    <x v="30"/>
    <x v="14"/>
    <x v="2"/>
    <x v="0"/>
    <m/>
    <m/>
    <m/>
    <m/>
    <n v="11342"/>
    <m/>
    <m/>
  </r>
  <r>
    <x v="6"/>
    <x v="0"/>
    <s v="No"/>
    <e v="#N/A"/>
    <m/>
    <n v="11"/>
    <m/>
    <m/>
    <e v="#N/A"/>
    <s v="100790"/>
    <x v="31"/>
    <x v="15"/>
    <x v="2"/>
    <x v="0"/>
    <m/>
    <m/>
    <m/>
    <m/>
    <n v="5344"/>
    <m/>
    <m/>
  </r>
  <r>
    <x v="6"/>
    <x v="0"/>
    <s v="OK"/>
    <e v="#N/A"/>
    <m/>
    <n v="11"/>
    <m/>
    <m/>
    <e v="#N/A"/>
    <s v="100791"/>
    <x v="32"/>
    <x v="16"/>
    <x v="2"/>
    <x v="0"/>
    <m/>
    <m/>
    <m/>
    <m/>
    <n v="5706.25"/>
    <m/>
    <m/>
  </r>
  <r>
    <x v="6"/>
    <x v="0"/>
    <s v="OK"/>
    <e v="#N/A"/>
    <m/>
    <n v="11"/>
    <m/>
    <m/>
    <e v="#N/A"/>
    <s v="101800"/>
    <x v="33"/>
    <x v="17"/>
    <x v="2"/>
    <x v="0"/>
    <m/>
    <m/>
    <m/>
    <m/>
    <n v="4320"/>
    <m/>
    <m/>
  </r>
  <r>
    <x v="6"/>
    <x v="0"/>
    <s v="OK"/>
    <e v="#N/A"/>
    <m/>
    <n v="11"/>
    <m/>
    <m/>
    <e v="#N/A"/>
    <s v="102100"/>
    <x v="34"/>
    <x v="18"/>
    <x v="2"/>
    <x v="0"/>
    <m/>
    <m/>
    <m/>
    <m/>
    <n v="7705"/>
    <m/>
    <m/>
  </r>
  <r>
    <x v="6"/>
    <x v="0"/>
    <s v="OK"/>
    <e v="#N/A"/>
    <m/>
    <n v="11"/>
    <m/>
    <m/>
    <e v="#N/A"/>
    <s v="100490"/>
    <x v="35"/>
    <x v="19"/>
    <x v="2"/>
    <x v="0"/>
    <m/>
    <m/>
    <m/>
    <m/>
    <n v="4028"/>
    <m/>
    <m/>
  </r>
  <r>
    <x v="6"/>
    <x v="0"/>
    <s v="No"/>
    <e v="#N/A"/>
    <m/>
    <n v="11"/>
    <m/>
    <m/>
    <e v="#N/A"/>
    <s v="102300"/>
    <x v="36"/>
    <x v="12"/>
    <x v="2"/>
    <x v="0"/>
    <m/>
    <m/>
    <m/>
    <m/>
    <n v="1917"/>
    <m/>
    <m/>
  </r>
  <r>
    <x v="6"/>
    <x v="0"/>
    <s v="OK"/>
    <e v="#N/A"/>
    <m/>
    <n v="11"/>
    <m/>
    <m/>
    <e v="#N/A"/>
    <s v="112180"/>
    <x v="37"/>
    <x v="20"/>
    <x v="3"/>
    <x v="0"/>
    <m/>
    <m/>
    <m/>
    <m/>
    <n v="6353"/>
    <m/>
    <m/>
  </r>
  <r>
    <x v="6"/>
    <x v="0"/>
    <s v="OK"/>
    <e v="#N/A"/>
    <m/>
    <n v="11"/>
    <m/>
    <m/>
    <e v="#N/A"/>
    <s v="112211"/>
    <x v="38"/>
    <x v="21"/>
    <x v="3"/>
    <x v="0"/>
    <m/>
    <m/>
    <m/>
    <m/>
    <n v="5861"/>
    <m/>
    <m/>
  </r>
  <r>
    <x v="6"/>
    <x v="0"/>
    <s v="OK"/>
    <e v="#N/A"/>
    <m/>
    <n v="11"/>
    <m/>
    <m/>
    <e v="#N/A"/>
    <s v="112191"/>
    <x v="39"/>
    <x v="22"/>
    <x v="3"/>
    <x v="0"/>
    <m/>
    <m/>
    <m/>
    <m/>
    <n v="5079"/>
    <m/>
    <m/>
  </r>
  <r>
    <x v="6"/>
    <x v="0"/>
    <s v="OK"/>
    <e v="#N/A"/>
    <m/>
    <n v="11"/>
    <m/>
    <m/>
    <e v="#N/A"/>
    <s v="112200"/>
    <x v="40"/>
    <x v="23"/>
    <x v="3"/>
    <x v="0"/>
    <m/>
    <m/>
    <m/>
    <m/>
    <n v="7589"/>
    <m/>
    <m/>
  </r>
  <r>
    <x v="6"/>
    <x v="0"/>
    <s v="OK"/>
    <e v="#N/A"/>
    <m/>
    <n v="11"/>
    <m/>
    <m/>
    <s v="Yes"/>
    <s v="112210"/>
    <x v="41"/>
    <x v="24"/>
    <x v="3"/>
    <x v="0"/>
    <m/>
    <m/>
    <m/>
    <m/>
    <n v="10000"/>
    <m/>
    <m/>
  </r>
  <r>
    <x v="6"/>
    <x v="0"/>
    <s v="No"/>
    <e v="#N/A"/>
    <m/>
    <n v="11"/>
    <m/>
    <m/>
    <e v="#N/A"/>
    <s v="112220"/>
    <x v="42"/>
    <x v="25"/>
    <x v="3"/>
    <x v="0"/>
    <m/>
    <m/>
    <m/>
    <m/>
    <n v="8383.67"/>
    <m/>
    <m/>
  </r>
  <r>
    <x v="6"/>
    <x v="0"/>
    <s v="OK"/>
    <e v="#N/A"/>
    <m/>
    <n v="11"/>
    <m/>
    <m/>
    <e v="#N/A"/>
    <s v="112230"/>
    <x v="43"/>
    <x v="26"/>
    <x v="3"/>
    <x v="0"/>
    <m/>
    <m/>
    <m/>
    <m/>
    <n v="5569"/>
    <m/>
    <m/>
  </r>
  <r>
    <x v="6"/>
    <x v="0"/>
    <s v="OK"/>
    <e v="#N/A"/>
    <m/>
    <n v="11"/>
    <m/>
    <m/>
    <e v="#N/A"/>
    <s v="112240"/>
    <x v="44"/>
    <x v="27"/>
    <x v="3"/>
    <x v="0"/>
    <m/>
    <m/>
    <m/>
    <m/>
    <n v="0"/>
    <m/>
    <m/>
  </r>
  <r>
    <x v="6"/>
    <x v="0"/>
    <s v="OK"/>
    <e v="#N/A"/>
    <m/>
    <n v="11"/>
    <m/>
    <m/>
    <e v="#N/A"/>
    <s v="110040"/>
    <x v="45"/>
    <x v="28"/>
    <x v="3"/>
    <x v="0"/>
    <m/>
    <m/>
    <m/>
    <m/>
    <n v="2583"/>
    <m/>
    <m/>
  </r>
  <r>
    <x v="6"/>
    <x v="0"/>
    <s v="OK"/>
    <e v="#N/A"/>
    <m/>
    <n v="11"/>
    <m/>
    <m/>
    <e v="#N/A"/>
    <s v="110531"/>
    <x v="46"/>
    <x v="29"/>
    <x v="3"/>
    <x v="0"/>
    <m/>
    <m/>
    <m/>
    <m/>
    <n v="4773.42"/>
    <m/>
    <m/>
  </r>
  <r>
    <x v="6"/>
    <x v="0"/>
    <s v="OK"/>
    <e v="#N/A"/>
    <m/>
    <n v="11"/>
    <m/>
    <m/>
    <e v="#N/A"/>
    <s v="110750"/>
    <x v="47"/>
    <x v="30"/>
    <x v="3"/>
    <x v="0"/>
    <m/>
    <m/>
    <m/>
    <m/>
    <n v="5800"/>
    <m/>
    <m/>
  </r>
  <r>
    <x v="6"/>
    <x v="0"/>
    <s v="No"/>
    <e v="#N/A"/>
    <m/>
    <n v="11"/>
    <m/>
    <m/>
    <e v="#N/A"/>
    <s v="110740"/>
    <x v="48"/>
    <x v="31"/>
    <x v="3"/>
    <x v="0"/>
    <m/>
    <m/>
    <m/>
    <m/>
    <n v="2000"/>
    <m/>
    <m/>
  </r>
  <r>
    <x v="6"/>
    <x v="0"/>
    <s v="OK"/>
    <e v="#N/A"/>
    <m/>
    <n v="11"/>
    <m/>
    <m/>
    <e v="#N/A"/>
    <s v="110980"/>
    <x v="49"/>
    <x v="32"/>
    <x v="3"/>
    <x v="0"/>
    <m/>
    <m/>
    <m/>
    <m/>
    <n v="5045"/>
    <m/>
    <m/>
  </r>
  <r>
    <x v="6"/>
    <x v="0"/>
    <s v="OK"/>
    <e v="#N/A"/>
    <m/>
    <n v="11"/>
    <m/>
    <m/>
    <e v="#N/A"/>
    <s v="112060"/>
    <x v="50"/>
    <x v="28"/>
    <x v="3"/>
    <x v="0"/>
    <m/>
    <m/>
    <m/>
    <m/>
    <n v="9649"/>
    <m/>
    <m/>
  </r>
  <r>
    <x v="6"/>
    <x v="0"/>
    <s v="No"/>
    <e v="#N/A"/>
    <m/>
    <n v="11"/>
    <m/>
    <m/>
    <e v="#N/A"/>
    <s v="112340"/>
    <x v="51"/>
    <x v="28"/>
    <x v="3"/>
    <x v="0"/>
    <m/>
    <m/>
    <m/>
    <m/>
    <n v="0"/>
    <m/>
    <m/>
  </r>
  <r>
    <x v="6"/>
    <x v="0"/>
    <s v="OK"/>
    <e v="#N/A"/>
    <m/>
    <n v="11"/>
    <m/>
    <m/>
    <e v="#N/A"/>
    <s v="130010"/>
    <x v="52"/>
    <x v="33"/>
    <x v="4"/>
    <x v="0"/>
    <m/>
    <m/>
    <m/>
    <m/>
    <n v="7951"/>
    <m/>
    <m/>
  </r>
  <r>
    <x v="6"/>
    <x v="0"/>
    <s v="OK"/>
    <e v="#N/A"/>
    <m/>
    <n v="11"/>
    <m/>
    <m/>
    <e v="#N/A"/>
    <s v="131500"/>
    <x v="53"/>
    <x v="34"/>
    <x v="4"/>
    <x v="0"/>
    <m/>
    <m/>
    <m/>
    <m/>
    <n v="3351"/>
    <m/>
    <m/>
  </r>
  <r>
    <x v="6"/>
    <x v="0"/>
    <s v="No"/>
    <e v="#N/A"/>
    <m/>
    <n v="11"/>
    <m/>
    <m/>
    <e v="#N/A"/>
    <s v="131520"/>
    <x v="54"/>
    <x v="35"/>
    <x v="4"/>
    <x v="0"/>
    <m/>
    <m/>
    <m/>
    <m/>
    <n v="1566.96"/>
    <m/>
    <m/>
  </r>
  <r>
    <x v="6"/>
    <x v="0"/>
    <s v="OK"/>
    <e v="#N/A"/>
    <m/>
    <n v="11"/>
    <m/>
    <m/>
    <e v="#N/A"/>
    <s v="131951"/>
    <x v="55"/>
    <x v="36"/>
    <x v="4"/>
    <x v="0"/>
    <m/>
    <m/>
    <m/>
    <m/>
    <n v="3522"/>
    <m/>
    <m/>
  </r>
  <r>
    <x v="6"/>
    <x v="0"/>
    <s v="OK"/>
    <e v="#N/A"/>
    <m/>
    <n v="11"/>
    <m/>
    <m/>
    <e v="#N/A"/>
    <s v="131960"/>
    <x v="56"/>
    <x v="37"/>
    <x v="4"/>
    <x v="0"/>
    <m/>
    <m/>
    <m/>
    <m/>
    <n v="3863"/>
    <m/>
    <m/>
  </r>
  <r>
    <x v="6"/>
    <x v="0"/>
    <s v="No"/>
    <e v="#N/A"/>
    <m/>
    <n v="11"/>
    <m/>
    <m/>
    <s v="Yes"/>
    <s v="132730"/>
    <x v="57"/>
    <x v="38"/>
    <x v="4"/>
    <x v="0"/>
    <m/>
    <m/>
    <m/>
    <m/>
    <n v="0"/>
    <m/>
    <m/>
  </r>
  <r>
    <x v="6"/>
    <x v="0"/>
    <s v="OK"/>
    <e v="#N/A"/>
    <m/>
    <n v="11"/>
    <m/>
    <m/>
    <e v="#N/A"/>
    <s v="132740"/>
    <x v="58"/>
    <x v="39"/>
    <x v="4"/>
    <x v="0"/>
    <m/>
    <m/>
    <m/>
    <m/>
    <n v="2615"/>
    <m/>
    <m/>
  </r>
  <r>
    <x v="6"/>
    <x v="0"/>
    <s v="No"/>
    <e v="#N/A"/>
    <m/>
    <n v="11"/>
    <m/>
    <m/>
    <s v="Yes"/>
    <s v="132760"/>
    <x v="59"/>
    <x v="40"/>
    <x v="4"/>
    <x v="0"/>
    <m/>
    <m/>
    <m/>
    <m/>
    <n v="2910"/>
    <m/>
    <m/>
  </r>
  <r>
    <x v="6"/>
    <x v="0"/>
    <s v="OK"/>
    <e v="#N/A"/>
    <m/>
    <n v="11"/>
    <m/>
    <m/>
    <e v="#N/A"/>
    <s v="132761"/>
    <x v="60"/>
    <x v="41"/>
    <x v="4"/>
    <x v="0"/>
    <m/>
    <m/>
    <m/>
    <m/>
    <n v="9620"/>
    <m/>
    <m/>
  </r>
  <r>
    <x v="6"/>
    <x v="0"/>
    <s v="OK"/>
    <e v="#N/A"/>
    <m/>
    <n v="11"/>
    <m/>
    <m/>
    <e v="#N/A"/>
    <s v="132770"/>
    <x v="61"/>
    <x v="42"/>
    <x v="4"/>
    <x v="0"/>
    <m/>
    <m/>
    <m/>
    <m/>
    <n v="7215.65"/>
    <m/>
    <m/>
  </r>
  <r>
    <x v="6"/>
    <x v="0"/>
    <s v="OK"/>
    <e v="#N/A"/>
    <m/>
    <n v="11"/>
    <m/>
    <m/>
    <e v="#N/A"/>
    <s v="132780"/>
    <x v="62"/>
    <x v="43"/>
    <x v="4"/>
    <x v="0"/>
    <m/>
    <m/>
    <m/>
    <m/>
    <n v="4395"/>
    <m/>
    <m/>
  </r>
  <r>
    <x v="6"/>
    <x v="0"/>
    <s v="No"/>
    <e v="#N/A"/>
    <m/>
    <n v="11"/>
    <m/>
    <m/>
    <s v="Yes"/>
    <s v="132781"/>
    <x v="63"/>
    <x v="44"/>
    <x v="4"/>
    <x v="0"/>
    <m/>
    <m/>
    <m/>
    <m/>
    <n v="4002"/>
    <m/>
    <m/>
  </r>
  <r>
    <x v="6"/>
    <x v="0"/>
    <s v="OK"/>
    <e v="#N/A"/>
    <m/>
    <n v="11"/>
    <m/>
    <m/>
    <e v="#N/A"/>
    <s v="130570"/>
    <x v="64"/>
    <x v="45"/>
    <x v="4"/>
    <x v="0"/>
    <m/>
    <m/>
    <m/>
    <m/>
    <n v="6750"/>
    <m/>
    <m/>
  </r>
  <r>
    <x v="6"/>
    <x v="0"/>
    <s v="No"/>
    <e v="#N/A"/>
    <m/>
    <n v="11"/>
    <m/>
    <m/>
    <e v="#N/A"/>
    <s v="130580"/>
    <x v="65"/>
    <x v="46"/>
    <x v="4"/>
    <x v="0"/>
    <m/>
    <m/>
    <m/>
    <m/>
    <n v="2500"/>
    <m/>
    <m/>
  </r>
  <r>
    <x v="6"/>
    <x v="0"/>
    <s v="No"/>
    <e v="#N/A"/>
    <m/>
    <n v="11"/>
    <m/>
    <m/>
    <e v="#N/A"/>
    <s v="140150"/>
    <x v="66"/>
    <x v="47"/>
    <x v="5"/>
    <x v="0"/>
    <m/>
    <m/>
    <m/>
    <m/>
    <n v="140"/>
    <m/>
    <m/>
  </r>
  <r>
    <x v="6"/>
    <x v="0"/>
    <s v="OK"/>
    <e v="#N/A"/>
    <m/>
    <n v="11"/>
    <m/>
    <m/>
    <e v="#N/A"/>
    <s v="141440"/>
    <x v="67"/>
    <x v="47"/>
    <x v="5"/>
    <x v="0"/>
    <m/>
    <m/>
    <m/>
    <m/>
    <n v="3236"/>
    <m/>
    <m/>
  </r>
  <r>
    <x v="6"/>
    <x v="0"/>
    <s v="No"/>
    <e v="#N/A"/>
    <m/>
    <n v="11"/>
    <m/>
    <m/>
    <e v="#N/A"/>
    <s v="140960"/>
    <x v="68"/>
    <x v="48"/>
    <x v="5"/>
    <x v="0"/>
    <m/>
    <m/>
    <m/>
    <m/>
    <n v="0"/>
    <m/>
    <m/>
  </r>
  <r>
    <x v="6"/>
    <x v="0"/>
    <s v="OK"/>
    <e v="#N/A"/>
    <m/>
    <n v="11"/>
    <m/>
    <m/>
    <e v="#N/A"/>
    <s v="141100"/>
    <x v="69"/>
    <x v="49"/>
    <x v="5"/>
    <x v="0"/>
    <m/>
    <m/>
    <m/>
    <m/>
    <n v="7943"/>
    <m/>
    <m/>
  </r>
  <r>
    <x v="6"/>
    <x v="0"/>
    <s v="OK"/>
    <e v="#N/A"/>
    <m/>
    <n v="11"/>
    <m/>
    <m/>
    <e v="#N/A"/>
    <s v="141110"/>
    <x v="70"/>
    <x v="50"/>
    <x v="5"/>
    <x v="0"/>
    <m/>
    <m/>
    <m/>
    <m/>
    <n v="24220"/>
    <m/>
    <m/>
  </r>
  <r>
    <x v="6"/>
    <x v="0"/>
    <s v="OK"/>
    <e v="#N/A"/>
    <m/>
    <n v="11"/>
    <m/>
    <m/>
    <e v="#N/A"/>
    <s v="141760"/>
    <x v="71"/>
    <x v="48"/>
    <x v="5"/>
    <x v="0"/>
    <m/>
    <m/>
    <m/>
    <m/>
    <n v="2286.16"/>
    <m/>
    <m/>
  </r>
  <r>
    <x v="6"/>
    <x v="0"/>
    <s v="OK"/>
    <e v="#N/A"/>
    <m/>
    <n v="11"/>
    <m/>
    <m/>
    <e v="#N/A"/>
    <s v="142080"/>
    <x v="72"/>
    <x v="51"/>
    <x v="5"/>
    <x v="0"/>
    <m/>
    <m/>
    <m/>
    <m/>
    <n v="10606.68"/>
    <m/>
    <m/>
  </r>
  <r>
    <x v="6"/>
    <x v="0"/>
    <s v="OK"/>
    <e v="#N/A"/>
    <m/>
    <n v="11"/>
    <m/>
    <m/>
    <e v="#N/A"/>
    <s v="142280"/>
    <x v="73"/>
    <x v="52"/>
    <x v="5"/>
    <x v="0"/>
    <m/>
    <m/>
    <m/>
    <m/>
    <n v="3597"/>
    <m/>
    <m/>
  </r>
  <r>
    <x v="6"/>
    <x v="0"/>
    <s v="OK"/>
    <e v="#N/A"/>
    <m/>
    <n v="11"/>
    <m/>
    <m/>
    <e v="#N/A"/>
    <s v="142860"/>
    <x v="74"/>
    <x v="53"/>
    <x v="5"/>
    <x v="0"/>
    <m/>
    <m/>
    <m/>
    <m/>
    <n v="8363"/>
    <m/>
    <m/>
  </r>
  <r>
    <x v="6"/>
    <x v="0"/>
    <s v="OK"/>
    <e v="#N/A"/>
    <m/>
    <n v="11"/>
    <m/>
    <m/>
    <e v="#N/A"/>
    <s v="231171"/>
    <x v="75"/>
    <x v="54"/>
    <x v="6"/>
    <x v="0"/>
    <m/>
    <m/>
    <m/>
    <m/>
    <n v="4281"/>
    <m/>
    <m/>
  </r>
  <r>
    <x v="6"/>
    <x v="0"/>
    <s v="No"/>
    <e v="#N/A"/>
    <m/>
    <n v="11"/>
    <m/>
    <m/>
    <e v="#N/A"/>
    <s v="231172"/>
    <x v="76"/>
    <x v="54"/>
    <x v="6"/>
    <x v="0"/>
    <m/>
    <m/>
    <m/>
    <m/>
    <n v="1840"/>
    <m/>
    <m/>
  </r>
  <r>
    <x v="6"/>
    <x v="0"/>
    <s v="OK"/>
    <e v="#N/A"/>
    <m/>
    <n v="11"/>
    <m/>
    <m/>
    <e v="#N/A"/>
    <s v="231173"/>
    <x v="77"/>
    <x v="54"/>
    <x v="6"/>
    <x v="0"/>
    <m/>
    <m/>
    <m/>
    <m/>
    <n v="4678"/>
    <m/>
    <m/>
  </r>
  <r>
    <x v="6"/>
    <x v="0"/>
    <s v="No"/>
    <e v="#N/A"/>
    <m/>
    <n v="11"/>
    <m/>
    <m/>
    <e v="#N/A"/>
    <s v="231174"/>
    <x v="78"/>
    <x v="54"/>
    <x v="6"/>
    <x v="0"/>
    <m/>
    <m/>
    <m/>
    <m/>
    <n v="800"/>
    <m/>
    <m/>
  </r>
  <r>
    <x v="6"/>
    <x v="0"/>
    <s v="No"/>
    <e v="#N/A"/>
    <m/>
    <n v="11"/>
    <m/>
    <m/>
    <e v="#N/A"/>
    <s v="230500"/>
    <x v="79"/>
    <x v="55"/>
    <x v="6"/>
    <x v="0"/>
    <m/>
    <m/>
    <m/>
    <m/>
    <n v="42513"/>
    <m/>
    <m/>
  </r>
  <r>
    <x v="6"/>
    <x v="0"/>
    <s v="OK"/>
    <e v="#N/A"/>
    <m/>
    <n v="11"/>
    <m/>
    <m/>
    <e v="#N/A"/>
    <s v="230501"/>
    <x v="80"/>
    <x v="55"/>
    <x v="6"/>
    <x v="0"/>
    <m/>
    <m/>
    <m/>
    <m/>
    <n v="376"/>
    <m/>
    <m/>
  </r>
  <r>
    <x v="6"/>
    <x v="0"/>
    <s v="OK"/>
    <e v="#N/A"/>
    <m/>
    <n v="11"/>
    <m/>
    <m/>
    <e v="#N/A"/>
    <s v="230641"/>
    <x v="81"/>
    <x v="56"/>
    <x v="6"/>
    <x v="0"/>
    <m/>
    <m/>
    <m/>
    <m/>
    <n v="1000"/>
    <m/>
    <m/>
  </r>
  <r>
    <x v="6"/>
    <x v="0"/>
    <s v="No"/>
    <e v="#N/A"/>
    <m/>
    <n v="11"/>
    <m/>
    <m/>
    <e v="#N/A"/>
    <s v="230642"/>
    <x v="82"/>
    <x v="56"/>
    <x v="6"/>
    <x v="0"/>
    <m/>
    <m/>
    <m/>
    <m/>
    <n v="0"/>
    <m/>
    <m/>
  </r>
  <r>
    <x v="6"/>
    <x v="0"/>
    <s v="OK"/>
    <e v="#N/A"/>
    <m/>
    <n v="11"/>
    <m/>
    <m/>
    <e v="#N/A"/>
    <s v="230643"/>
    <x v="83"/>
    <x v="56"/>
    <x v="6"/>
    <x v="0"/>
    <m/>
    <m/>
    <m/>
    <m/>
    <n v="5500"/>
    <m/>
    <m/>
  </r>
  <r>
    <x v="6"/>
    <x v="0"/>
    <s v="OK"/>
    <e v="#N/A"/>
    <m/>
    <n v="11"/>
    <m/>
    <m/>
    <e v="#N/A"/>
    <s v="231450"/>
    <x v="84"/>
    <x v="56"/>
    <x v="6"/>
    <x v="0"/>
    <m/>
    <m/>
    <m/>
    <m/>
    <n v="0"/>
    <m/>
    <m/>
  </r>
  <r>
    <x v="6"/>
    <x v="0"/>
    <s v="OK"/>
    <e v="#N/A"/>
    <m/>
    <n v="11"/>
    <m/>
    <m/>
    <e v="#N/A"/>
    <s v="020672"/>
    <x v="85"/>
    <x v="57"/>
    <x v="7"/>
    <x v="1"/>
    <m/>
    <m/>
    <m/>
    <m/>
    <n v="10000"/>
    <m/>
    <m/>
  </r>
  <r>
    <x v="6"/>
    <x v="0"/>
    <s v="No"/>
    <e v="#N/A"/>
    <m/>
    <n v="11"/>
    <m/>
    <m/>
    <e v="#N/A"/>
    <s v="020850"/>
    <x v="86"/>
    <x v="58"/>
    <x v="7"/>
    <x v="1"/>
    <m/>
    <m/>
    <m/>
    <m/>
    <n v="3000"/>
    <m/>
    <m/>
  </r>
  <r>
    <x v="6"/>
    <x v="0"/>
    <s v="OK"/>
    <e v="#N/A"/>
    <m/>
    <n v="11"/>
    <m/>
    <m/>
    <e v="#N/A"/>
    <s v="021640"/>
    <x v="87"/>
    <x v="59"/>
    <x v="7"/>
    <x v="1"/>
    <m/>
    <m/>
    <m/>
    <m/>
    <n v="7444.5"/>
    <m/>
    <m/>
  </r>
  <r>
    <x v="6"/>
    <x v="0"/>
    <s v="No"/>
    <e v="#N/A"/>
    <m/>
    <n v="11"/>
    <m/>
    <m/>
    <e v="#N/A"/>
    <s v="021750"/>
    <x v="88"/>
    <x v="60"/>
    <x v="7"/>
    <x v="1"/>
    <m/>
    <m/>
    <m/>
    <m/>
    <n v="1000"/>
    <m/>
    <m/>
  </r>
  <r>
    <x v="6"/>
    <x v="0"/>
    <s v="OK"/>
    <e v="#N/A"/>
    <m/>
    <n v="11"/>
    <m/>
    <m/>
    <e v="#N/A"/>
    <s v="021860"/>
    <x v="89"/>
    <x v="61"/>
    <x v="7"/>
    <x v="1"/>
    <m/>
    <m/>
    <m/>
    <m/>
    <n v="6003.17"/>
    <m/>
    <m/>
  </r>
  <r>
    <x v="6"/>
    <x v="0"/>
    <s v="OK"/>
    <e v="#N/A"/>
    <m/>
    <n v="11"/>
    <m/>
    <m/>
    <e v="#N/A"/>
    <s v="020201"/>
    <x v="90"/>
    <x v="62"/>
    <x v="7"/>
    <x v="1"/>
    <m/>
    <m/>
    <m/>
    <m/>
    <n v="5000"/>
    <m/>
    <m/>
  </r>
  <r>
    <x v="6"/>
    <x v="0"/>
    <s v="OK"/>
    <e v="#N/A"/>
    <m/>
    <n v="11"/>
    <m/>
    <m/>
    <e v="#N/A"/>
    <s v="022110"/>
    <x v="91"/>
    <x v="63"/>
    <x v="7"/>
    <x v="1"/>
    <m/>
    <m/>
    <m/>
    <m/>
    <n v="0"/>
    <m/>
    <m/>
  </r>
  <r>
    <x v="6"/>
    <x v="0"/>
    <s v="OK"/>
    <e v="#N/A"/>
    <m/>
    <n v="11"/>
    <m/>
    <m/>
    <e v="#N/A"/>
    <s v="022363"/>
    <x v="92"/>
    <x v="63"/>
    <x v="7"/>
    <x v="1"/>
    <m/>
    <m/>
    <m/>
    <m/>
    <n v="656"/>
    <m/>
    <m/>
  </r>
  <r>
    <x v="6"/>
    <x v="0"/>
    <s v="OK"/>
    <e v="#N/A"/>
    <m/>
    <n v="11"/>
    <m/>
    <m/>
    <e v="#N/A"/>
    <s v="022362"/>
    <x v="93"/>
    <x v="64"/>
    <x v="7"/>
    <x v="1"/>
    <m/>
    <m/>
    <m/>
    <m/>
    <n v="5698"/>
    <m/>
    <m/>
  </r>
  <r>
    <x v="6"/>
    <x v="0"/>
    <s v="No"/>
    <e v="#N/A"/>
    <m/>
    <n v="11"/>
    <m/>
    <m/>
    <e v="#N/A"/>
    <s v="022600"/>
    <x v="94"/>
    <x v="65"/>
    <x v="7"/>
    <x v="1"/>
    <m/>
    <m/>
    <m/>
    <m/>
    <n v="3000"/>
    <m/>
    <m/>
  </r>
  <r>
    <x v="6"/>
    <x v="0"/>
    <s v="No"/>
    <e v="#N/A"/>
    <m/>
    <n v="11"/>
    <m/>
    <m/>
    <e v="#N/A"/>
    <s v="020470"/>
    <x v="95"/>
    <x v="66"/>
    <x v="7"/>
    <x v="1"/>
    <m/>
    <m/>
    <m/>
    <m/>
    <n v="5000"/>
    <m/>
    <m/>
  </r>
  <r>
    <x v="6"/>
    <x v="0"/>
    <s v="No"/>
    <e v="#N/A"/>
    <m/>
    <n v="11"/>
    <m/>
    <m/>
    <e v="#N/A"/>
    <s v="040020"/>
    <x v="96"/>
    <x v="67"/>
    <x v="8"/>
    <x v="1"/>
    <m/>
    <m/>
    <m/>
    <m/>
    <n v="0"/>
    <m/>
    <m/>
  </r>
  <r>
    <x v="6"/>
    <x v="0"/>
    <s v="No"/>
    <e v="#N/A"/>
    <m/>
    <n v="11"/>
    <m/>
    <m/>
    <e v="#N/A"/>
    <s v="041630"/>
    <x v="97"/>
    <x v="67"/>
    <x v="8"/>
    <x v="1"/>
    <m/>
    <m/>
    <m/>
    <m/>
    <n v="750"/>
    <m/>
    <m/>
  </r>
  <r>
    <x v="6"/>
    <x v="0"/>
    <s v="No"/>
    <e v="#N/A"/>
    <m/>
    <n v="11"/>
    <m/>
    <m/>
    <e v="#N/A"/>
    <s v="042550"/>
    <x v="98"/>
    <x v="68"/>
    <x v="8"/>
    <x v="1"/>
    <m/>
    <m/>
    <m/>
    <m/>
    <n v="1500"/>
    <m/>
    <m/>
  </r>
  <r>
    <x v="6"/>
    <x v="0"/>
    <s v="OK"/>
    <e v="#N/A"/>
    <m/>
    <n v="11"/>
    <m/>
    <m/>
    <e v="#N/A"/>
    <s v="040430"/>
    <x v="99"/>
    <x v="69"/>
    <x v="8"/>
    <x v="1"/>
    <m/>
    <m/>
    <m/>
    <m/>
    <n v="8999"/>
    <m/>
    <m/>
  </r>
  <r>
    <x v="6"/>
    <x v="0"/>
    <s v="No"/>
    <e v="#N/A"/>
    <m/>
    <n v="11"/>
    <m/>
    <m/>
    <e v="#N/A"/>
    <s v="040520"/>
    <x v="100"/>
    <x v="70"/>
    <x v="8"/>
    <x v="1"/>
    <m/>
    <m/>
    <m/>
    <m/>
    <n v="0"/>
    <m/>
    <m/>
  </r>
  <r>
    <x v="6"/>
    <x v="0"/>
    <s v="No"/>
    <e v="#N/A"/>
    <m/>
    <n v="11"/>
    <m/>
    <m/>
    <e v="#N/A"/>
    <s v="040990"/>
    <x v="101"/>
    <x v="70"/>
    <x v="8"/>
    <x v="1"/>
    <m/>
    <m/>
    <m/>
    <m/>
    <n v="0"/>
    <m/>
    <m/>
  </r>
  <r>
    <x v="6"/>
    <x v="0"/>
    <s v="No"/>
    <e v="#N/A"/>
    <m/>
    <n v="11"/>
    <m/>
    <m/>
    <e v="#N/A"/>
    <s v="042451"/>
    <x v="102"/>
    <x v="70"/>
    <x v="8"/>
    <x v="1"/>
    <m/>
    <m/>
    <m/>
    <m/>
    <n v="0"/>
    <m/>
    <m/>
  </r>
  <r>
    <x v="6"/>
    <x v="0"/>
    <s v="No"/>
    <e v="#N/A"/>
    <m/>
    <n v="11"/>
    <m/>
    <m/>
    <e v="#N/A"/>
    <s v="041000"/>
    <x v="103"/>
    <x v="71"/>
    <x v="8"/>
    <x v="1"/>
    <m/>
    <m/>
    <m/>
    <m/>
    <n v="2696.75"/>
    <m/>
    <m/>
  </r>
  <r>
    <x v="6"/>
    <x v="0"/>
    <s v="OK"/>
    <e v="#N/A"/>
    <m/>
    <n v="11"/>
    <m/>
    <m/>
    <e v="#N/A"/>
    <s v="041250"/>
    <x v="104"/>
    <x v="71"/>
    <x v="8"/>
    <x v="1"/>
    <m/>
    <m/>
    <m/>
    <m/>
    <n v="3137"/>
    <m/>
    <m/>
  </r>
  <r>
    <x v="6"/>
    <x v="0"/>
    <s v="No"/>
    <e v="#N/A"/>
    <m/>
    <n v="11"/>
    <m/>
    <m/>
    <e v="#N/A"/>
    <s v="041300"/>
    <x v="105"/>
    <x v="72"/>
    <x v="8"/>
    <x v="1"/>
    <m/>
    <m/>
    <m/>
    <m/>
    <n v="5000"/>
    <m/>
    <m/>
  </r>
  <r>
    <x v="6"/>
    <x v="0"/>
    <s v="No"/>
    <e v="#N/A"/>
    <m/>
    <n v="11"/>
    <m/>
    <m/>
    <e v="#N/A"/>
    <s v="041850"/>
    <x v="106"/>
    <x v="67"/>
    <x v="8"/>
    <x v="1"/>
    <m/>
    <m/>
    <m/>
    <m/>
    <n v="2000"/>
    <m/>
    <m/>
  </r>
  <r>
    <x v="6"/>
    <x v="0"/>
    <s v="OK"/>
    <e v="#N/A"/>
    <m/>
    <n v="11"/>
    <m/>
    <m/>
    <e v="#N/A"/>
    <s v="042310"/>
    <x v="107"/>
    <x v="73"/>
    <x v="8"/>
    <x v="1"/>
    <m/>
    <m/>
    <m/>
    <m/>
    <n v="0"/>
    <m/>
    <m/>
  </r>
  <r>
    <x v="6"/>
    <x v="0"/>
    <s v="OK"/>
    <e v="#N/A"/>
    <m/>
    <n v="11"/>
    <m/>
    <m/>
    <e v="#N/A"/>
    <s v="042400"/>
    <x v="108"/>
    <x v="74"/>
    <x v="8"/>
    <x v="1"/>
    <m/>
    <m/>
    <m/>
    <m/>
    <n v="5012"/>
    <m/>
    <m/>
  </r>
  <r>
    <x v="6"/>
    <x v="0"/>
    <s v="OK"/>
    <e v="#N/A"/>
    <m/>
    <n v="11"/>
    <m/>
    <m/>
    <e v="#N/A"/>
    <s v="041650"/>
    <x v="109"/>
    <x v="74"/>
    <x v="8"/>
    <x v="1"/>
    <m/>
    <m/>
    <m/>
    <m/>
    <n v="2000"/>
    <m/>
    <m/>
  </r>
  <r>
    <x v="6"/>
    <x v="0"/>
    <s v="OK"/>
    <e v="#N/A"/>
    <m/>
    <n v="11"/>
    <m/>
    <m/>
    <e v="#N/A"/>
    <s v="042170"/>
    <x v="110"/>
    <x v="74"/>
    <x v="8"/>
    <x v="1"/>
    <m/>
    <m/>
    <m/>
    <m/>
    <n v="615"/>
    <m/>
    <m/>
  </r>
  <r>
    <x v="6"/>
    <x v="0"/>
    <s v="OK"/>
    <s v="LLF"/>
    <m/>
    <n v="11"/>
    <m/>
    <m/>
    <e v="#N/A"/>
    <s v="042552"/>
    <x v="111"/>
    <x v="75"/>
    <x v="8"/>
    <x v="1"/>
    <m/>
    <m/>
    <m/>
    <m/>
    <n v="7785.35"/>
    <m/>
    <m/>
  </r>
  <r>
    <x v="6"/>
    <x v="0"/>
    <s v="OK"/>
    <e v="#N/A"/>
    <m/>
    <n v="11"/>
    <m/>
    <m/>
    <e v="#N/A"/>
    <s v="050160"/>
    <x v="112"/>
    <x v="76"/>
    <x v="9"/>
    <x v="1"/>
    <m/>
    <m/>
    <m/>
    <m/>
    <n v="4000"/>
    <m/>
    <m/>
  </r>
  <r>
    <x v="6"/>
    <x v="0"/>
    <s v="No"/>
    <e v="#N/A"/>
    <m/>
    <n v="11"/>
    <m/>
    <m/>
    <e v="#N/A"/>
    <s v="050581"/>
    <x v="113"/>
    <x v="76"/>
    <x v="9"/>
    <x v="1"/>
    <m/>
    <m/>
    <m/>
    <m/>
    <n v="0"/>
    <m/>
    <m/>
  </r>
  <r>
    <x v="6"/>
    <x v="0"/>
    <s v="OK"/>
    <e v="#N/A"/>
    <m/>
    <n v="11"/>
    <m/>
    <m/>
    <e v="#N/A"/>
    <s v="052840"/>
    <x v="114"/>
    <x v="77"/>
    <x v="9"/>
    <x v="1"/>
    <m/>
    <m/>
    <m/>
    <m/>
    <n v="2064"/>
    <m/>
    <m/>
  </r>
  <r>
    <x v="6"/>
    <x v="0"/>
    <s v="OK"/>
    <e v="#N/A"/>
    <m/>
    <n v="11"/>
    <m/>
    <m/>
    <e v="#N/A"/>
    <s v="050060"/>
    <x v="115"/>
    <x v="78"/>
    <x v="9"/>
    <x v="1"/>
    <m/>
    <m/>
    <m/>
    <m/>
    <n v="928"/>
    <m/>
    <m/>
  </r>
  <r>
    <x v="6"/>
    <x v="0"/>
    <s v="No"/>
    <e v="#N/A"/>
    <m/>
    <n v="11"/>
    <m/>
    <m/>
    <e v="#N/A"/>
    <s v="050530"/>
    <x v="116"/>
    <x v="78"/>
    <x v="9"/>
    <x v="1"/>
    <m/>
    <m/>
    <m/>
    <m/>
    <n v="765"/>
    <m/>
    <m/>
  </r>
  <r>
    <x v="6"/>
    <x v="0"/>
    <s v="OK"/>
    <e v="#N/A"/>
    <m/>
    <n v="11"/>
    <m/>
    <m/>
    <e v="#N/A"/>
    <s v="051070"/>
    <x v="117"/>
    <x v="78"/>
    <x v="9"/>
    <x v="1"/>
    <m/>
    <m/>
    <m/>
    <m/>
    <n v="2654"/>
    <m/>
    <m/>
  </r>
  <r>
    <x v="6"/>
    <x v="0"/>
    <s v="OK"/>
    <e v="#N/A"/>
    <m/>
    <n v="11"/>
    <m/>
    <m/>
    <e v="#N/A"/>
    <s v="051781"/>
    <x v="118"/>
    <x v="78"/>
    <x v="9"/>
    <x v="1"/>
    <m/>
    <m/>
    <m/>
    <m/>
    <n v="0"/>
    <m/>
    <m/>
  </r>
  <r>
    <x v="6"/>
    <x v="0"/>
    <s v="OK"/>
    <e v="#N/A"/>
    <m/>
    <n v="11"/>
    <m/>
    <m/>
    <e v="#N/A"/>
    <s v="050080"/>
    <x v="119"/>
    <x v="79"/>
    <x v="9"/>
    <x v="1"/>
    <m/>
    <m/>
    <m/>
    <m/>
    <n v="1338"/>
    <m/>
    <m/>
  </r>
  <r>
    <x v="6"/>
    <x v="0"/>
    <s v="No"/>
    <e v="#N/A"/>
    <m/>
    <n v="11"/>
    <m/>
    <m/>
    <e v="#N/A"/>
    <s v="050770"/>
    <x v="120"/>
    <x v="79"/>
    <x v="9"/>
    <x v="1"/>
    <m/>
    <m/>
    <m/>
    <m/>
    <n v="900"/>
    <m/>
    <m/>
  </r>
  <r>
    <x v="6"/>
    <x v="0"/>
    <s v="No"/>
    <e v="#N/A"/>
    <m/>
    <n v="11"/>
    <m/>
    <m/>
    <e v="#N/A"/>
    <s v="052551"/>
    <x v="121"/>
    <x v="79"/>
    <x v="9"/>
    <x v="1"/>
    <m/>
    <m/>
    <m/>
    <m/>
    <n v="0"/>
    <m/>
    <m/>
  </r>
  <r>
    <x v="6"/>
    <x v="0"/>
    <s v="OK"/>
    <e v="#N/A"/>
    <m/>
    <n v="11"/>
    <m/>
    <m/>
    <e v="#N/A"/>
    <s v="050110"/>
    <x v="122"/>
    <x v="80"/>
    <x v="9"/>
    <x v="1"/>
    <m/>
    <m/>
    <m/>
    <m/>
    <n v="5837"/>
    <m/>
    <m/>
  </r>
  <r>
    <x v="6"/>
    <x v="0"/>
    <s v="No"/>
    <e v="#N/A"/>
    <m/>
    <n v="11"/>
    <m/>
    <m/>
    <e v="#N/A"/>
    <s v="050120"/>
    <x v="123"/>
    <x v="81"/>
    <x v="9"/>
    <x v="1"/>
    <m/>
    <m/>
    <m/>
    <m/>
    <n v="600"/>
    <m/>
    <m/>
  </r>
  <r>
    <x v="6"/>
    <x v="0"/>
    <s v="OK"/>
    <e v="#N/A"/>
    <m/>
    <n v="11"/>
    <m/>
    <m/>
    <e v="#N/A"/>
    <s v="051501"/>
    <x v="124"/>
    <x v="81"/>
    <x v="9"/>
    <x v="1"/>
    <m/>
    <m/>
    <m/>
    <m/>
    <n v="0"/>
    <m/>
    <m/>
  </r>
  <r>
    <x v="6"/>
    <x v="0"/>
    <s v="OK"/>
    <e v="#N/A"/>
    <m/>
    <n v="11"/>
    <m/>
    <m/>
    <e v="#N/A"/>
    <s v="052830"/>
    <x v="125"/>
    <x v="81"/>
    <x v="9"/>
    <x v="1"/>
    <m/>
    <m/>
    <m/>
    <m/>
    <n v="0"/>
    <m/>
    <m/>
  </r>
  <r>
    <x v="6"/>
    <x v="0"/>
    <s v="OK"/>
    <e v="#N/A"/>
    <m/>
    <n v="11"/>
    <m/>
    <m/>
    <e v="#N/A"/>
    <s v="050171"/>
    <x v="126"/>
    <x v="82"/>
    <x v="9"/>
    <x v="1"/>
    <m/>
    <m/>
    <m/>
    <m/>
    <n v="1431"/>
    <m/>
    <m/>
  </r>
  <r>
    <x v="6"/>
    <x v="0"/>
    <s v="OK"/>
    <e v="#N/A"/>
    <m/>
    <n v="11"/>
    <m/>
    <m/>
    <e v="#N/A"/>
    <s v="051885"/>
    <x v="127"/>
    <x v="82"/>
    <x v="9"/>
    <x v="1"/>
    <m/>
    <m/>
    <m/>
    <m/>
    <n v="1345.58"/>
    <m/>
    <m/>
  </r>
  <r>
    <x v="6"/>
    <x v="0"/>
    <s v="OK"/>
    <e v="#N/A"/>
    <m/>
    <n v="11"/>
    <m/>
    <m/>
    <e v="#N/A"/>
    <s v="050180"/>
    <x v="128"/>
    <x v="82"/>
    <x v="9"/>
    <x v="1"/>
    <m/>
    <m/>
    <m/>
    <m/>
    <n v="0"/>
    <m/>
    <m/>
  </r>
  <r>
    <x v="6"/>
    <x v="0"/>
    <s v="OK"/>
    <e v="#N/A"/>
    <m/>
    <n v="11"/>
    <m/>
    <m/>
    <e v="#N/A"/>
    <s v="050360"/>
    <x v="129"/>
    <x v="79"/>
    <x v="9"/>
    <x v="1"/>
    <m/>
    <m/>
    <m/>
    <m/>
    <n v="1500"/>
    <m/>
    <m/>
  </r>
  <r>
    <x v="6"/>
    <x v="0"/>
    <s v="OK"/>
    <e v="#N/A"/>
    <m/>
    <n v="11"/>
    <m/>
    <m/>
    <e v="#N/A"/>
    <s v="050711"/>
    <x v="130"/>
    <x v="77"/>
    <x v="9"/>
    <x v="1"/>
    <m/>
    <m/>
    <m/>
    <m/>
    <n v="481"/>
    <m/>
    <m/>
  </r>
  <r>
    <x v="6"/>
    <x v="0"/>
    <s v="OK"/>
    <e v="#N/A"/>
    <m/>
    <n v="11"/>
    <m/>
    <m/>
    <e v="#N/A"/>
    <s v="052151"/>
    <x v="131"/>
    <x v="77"/>
    <x v="9"/>
    <x v="1"/>
    <m/>
    <m/>
    <m/>
    <m/>
    <n v="0"/>
    <m/>
    <m/>
  </r>
  <r>
    <x v="6"/>
    <x v="0"/>
    <s v="OK"/>
    <e v="#N/A"/>
    <m/>
    <n v="11"/>
    <m/>
    <m/>
    <e v="#N/A"/>
    <s v="052270"/>
    <x v="132"/>
    <x v="77"/>
    <x v="9"/>
    <x v="1"/>
    <m/>
    <m/>
    <m/>
    <m/>
    <n v="1087"/>
    <m/>
    <m/>
  </r>
  <r>
    <x v="6"/>
    <x v="0"/>
    <s v="OK"/>
    <e v="#N/A"/>
    <m/>
    <n v="11"/>
    <m/>
    <m/>
    <e v="#N/A"/>
    <s v="052670"/>
    <x v="133"/>
    <x v="77"/>
    <x v="9"/>
    <x v="1"/>
    <m/>
    <m/>
    <m/>
    <m/>
    <n v="501"/>
    <m/>
    <m/>
  </r>
  <r>
    <x v="6"/>
    <x v="0"/>
    <s v="OK"/>
    <e v="#N/A"/>
    <m/>
    <n v="11"/>
    <m/>
    <m/>
    <e v="#N/A"/>
    <s v="051270"/>
    <x v="134"/>
    <x v="80"/>
    <x v="9"/>
    <x v="1"/>
    <m/>
    <m/>
    <m/>
    <m/>
    <n v="522.16999999999996"/>
    <m/>
    <m/>
  </r>
  <r>
    <x v="6"/>
    <x v="0"/>
    <s v="OK"/>
    <e v="#N/A"/>
    <m/>
    <n v="11"/>
    <m/>
    <m/>
    <e v="#N/A"/>
    <s v="051880"/>
    <x v="135"/>
    <x v="80"/>
    <x v="9"/>
    <x v="1"/>
    <m/>
    <m/>
    <m/>
    <m/>
    <n v="188"/>
    <m/>
    <m/>
  </r>
  <r>
    <x v="6"/>
    <x v="0"/>
    <s v="OK"/>
    <e v="#N/A"/>
    <m/>
    <n v="11"/>
    <m/>
    <m/>
    <e v="#N/A"/>
    <s v="051400"/>
    <x v="136"/>
    <x v="83"/>
    <x v="9"/>
    <x v="1"/>
    <m/>
    <m/>
    <m/>
    <m/>
    <n v="0"/>
    <m/>
    <m/>
  </r>
  <r>
    <x v="6"/>
    <x v="0"/>
    <s v="OK"/>
    <e v="#N/A"/>
    <m/>
    <n v="11"/>
    <m/>
    <m/>
    <e v="#N/A"/>
    <s v="052540"/>
    <x v="137"/>
    <x v="83"/>
    <x v="9"/>
    <x v="1"/>
    <m/>
    <m/>
    <m/>
    <m/>
    <n v="697"/>
    <m/>
    <m/>
  </r>
  <r>
    <x v="6"/>
    <x v="0"/>
    <s v="No"/>
    <e v="#N/A"/>
    <m/>
    <n v="11"/>
    <m/>
    <m/>
    <s v="Yes"/>
    <s v="052150"/>
    <x v="138"/>
    <x v="84"/>
    <x v="9"/>
    <x v="1"/>
    <m/>
    <m/>
    <m/>
    <m/>
    <n v="6594.58"/>
    <m/>
    <m/>
  </r>
  <r>
    <x v="6"/>
    <x v="0"/>
    <s v="No"/>
    <e v="#N/A"/>
    <m/>
    <n v="11"/>
    <m/>
    <m/>
    <e v="#N/A"/>
    <s v="052660"/>
    <x v="139"/>
    <x v="79"/>
    <x v="9"/>
    <x v="1"/>
    <m/>
    <m/>
    <m/>
    <m/>
    <n v="0"/>
    <m/>
    <m/>
  </r>
  <r>
    <x v="6"/>
    <x v="0"/>
    <s v="OK"/>
    <e v="#N/A"/>
    <m/>
    <n v="11"/>
    <m/>
    <m/>
    <e v="#N/A"/>
    <s v="060550"/>
    <x v="140"/>
    <x v="85"/>
    <x v="10"/>
    <x v="1"/>
    <m/>
    <m/>
    <m/>
    <m/>
    <n v="8821"/>
    <m/>
    <m/>
  </r>
  <r>
    <x v="6"/>
    <x v="0"/>
    <s v="No"/>
    <e v="#N/A"/>
    <m/>
    <n v="11"/>
    <m/>
    <m/>
    <e v="#N/A"/>
    <s v="060650"/>
    <x v="141"/>
    <x v="86"/>
    <x v="10"/>
    <x v="1"/>
    <m/>
    <m/>
    <m/>
    <m/>
    <n v="3236.5"/>
    <m/>
    <m/>
  </r>
  <r>
    <x v="6"/>
    <x v="0"/>
    <s v="No"/>
    <e v="#N/A"/>
    <m/>
    <n v="11"/>
    <m/>
    <m/>
    <e v="#N/A"/>
    <s v="062620"/>
    <x v="142"/>
    <x v="86"/>
    <x v="10"/>
    <x v="1"/>
    <m/>
    <m/>
    <m/>
    <m/>
    <n v="1500"/>
    <m/>
    <m/>
  </r>
  <r>
    <x v="6"/>
    <x v="0"/>
    <s v="No"/>
    <e v="#N/A"/>
    <m/>
    <n v="11"/>
    <m/>
    <m/>
    <e v="#N/A"/>
    <s v="061010"/>
    <x v="143"/>
    <x v="86"/>
    <x v="10"/>
    <x v="1"/>
    <m/>
    <m/>
    <m/>
    <m/>
    <n v="400"/>
    <m/>
    <m/>
  </r>
  <r>
    <x v="6"/>
    <x v="0"/>
    <s v="OK"/>
    <e v="#N/A"/>
    <m/>
    <n v="11"/>
    <m/>
    <m/>
    <e v="#N/A"/>
    <s v="061320"/>
    <x v="144"/>
    <x v="87"/>
    <x v="10"/>
    <x v="1"/>
    <m/>
    <m/>
    <m/>
    <m/>
    <n v="5316"/>
    <m/>
    <m/>
  </r>
  <r>
    <x v="6"/>
    <x v="0"/>
    <s v="OK"/>
    <s v="LLF"/>
    <m/>
    <n v="11"/>
    <m/>
    <m/>
    <e v="#N/A"/>
    <s v="061900"/>
    <x v="145"/>
    <x v="88"/>
    <x v="10"/>
    <x v="1"/>
    <m/>
    <m/>
    <m/>
    <m/>
    <n v="0"/>
    <m/>
    <m/>
  </r>
  <r>
    <x v="6"/>
    <x v="0"/>
    <s v="OK"/>
    <e v="#N/A"/>
    <m/>
    <n v="11"/>
    <m/>
    <m/>
    <e v="#N/A"/>
    <s v="062160"/>
    <x v="146"/>
    <x v="89"/>
    <x v="10"/>
    <x v="1"/>
    <m/>
    <m/>
    <m/>
    <m/>
    <n v="4826"/>
    <m/>
    <m/>
  </r>
  <r>
    <x v="6"/>
    <x v="0"/>
    <s v="OK"/>
    <e v="#N/A"/>
    <m/>
    <n v="11"/>
    <m/>
    <m/>
    <e v="#N/A"/>
    <s v="062680"/>
    <x v="147"/>
    <x v="86"/>
    <x v="10"/>
    <x v="1"/>
    <m/>
    <m/>
    <m/>
    <m/>
    <n v="4113.4799999999996"/>
    <m/>
    <m/>
  </r>
  <r>
    <x v="6"/>
    <x v="0"/>
    <s v="OK"/>
    <e v="#N/A"/>
    <m/>
    <n v="11"/>
    <m/>
    <m/>
    <e v="#N/A"/>
    <s v="070151"/>
    <x v="148"/>
    <x v="90"/>
    <x v="11"/>
    <x v="1"/>
    <m/>
    <m/>
    <m/>
    <m/>
    <n v="726"/>
    <m/>
    <m/>
  </r>
  <r>
    <x v="6"/>
    <x v="0"/>
    <s v="OK"/>
    <e v="#N/A"/>
    <m/>
    <n v="11"/>
    <m/>
    <m/>
    <e v="#N/A"/>
    <s v="072800"/>
    <x v="149"/>
    <x v="90"/>
    <x v="11"/>
    <x v="1"/>
    <m/>
    <m/>
    <m/>
    <m/>
    <n v="8794"/>
    <m/>
    <m/>
  </r>
  <r>
    <x v="6"/>
    <x v="0"/>
    <s v="OK"/>
    <e v="#N/A"/>
    <m/>
    <n v="11"/>
    <m/>
    <m/>
    <e v="#N/A"/>
    <s v="072801"/>
    <x v="150"/>
    <x v="90"/>
    <x v="11"/>
    <x v="1"/>
    <m/>
    <m/>
    <m/>
    <m/>
    <n v="1499"/>
    <m/>
    <m/>
  </r>
  <r>
    <x v="6"/>
    <x v="0"/>
    <s v="OK"/>
    <e v="#N/A"/>
    <m/>
    <n v="11"/>
    <m/>
    <m/>
    <e v="#N/A"/>
    <s v="070720"/>
    <x v="151"/>
    <x v="90"/>
    <x v="11"/>
    <x v="1"/>
    <m/>
    <m/>
    <m/>
    <m/>
    <n v="3020"/>
    <m/>
    <m/>
  </r>
  <r>
    <x v="6"/>
    <x v="0"/>
    <s v="OK"/>
    <e v="#N/A"/>
    <m/>
    <n v="11"/>
    <m/>
    <m/>
    <e v="#N/A"/>
    <s v="070820"/>
    <x v="152"/>
    <x v="91"/>
    <x v="11"/>
    <x v="1"/>
    <m/>
    <m/>
    <m/>
    <m/>
    <n v="4021.25"/>
    <m/>
    <m/>
  </r>
  <r>
    <x v="6"/>
    <x v="0"/>
    <s v="OK"/>
    <e v="#N/A"/>
    <m/>
    <n v="11"/>
    <m/>
    <m/>
    <e v="#N/A"/>
    <s v="071131"/>
    <x v="153"/>
    <x v="92"/>
    <x v="11"/>
    <x v="1"/>
    <m/>
    <m/>
    <m/>
    <m/>
    <n v="9206"/>
    <m/>
    <m/>
  </r>
  <r>
    <x v="6"/>
    <x v="0"/>
    <s v="OK"/>
    <e v="#N/A"/>
    <m/>
    <n v="11"/>
    <m/>
    <m/>
    <s v="Yes"/>
    <s v="071132"/>
    <x v="154"/>
    <x v="92"/>
    <x v="11"/>
    <x v="1"/>
    <m/>
    <m/>
    <m/>
    <m/>
    <n v="750"/>
    <m/>
    <m/>
  </r>
  <r>
    <x v="6"/>
    <x v="0"/>
    <s v="No"/>
    <e v="#N/A"/>
    <m/>
    <n v="11"/>
    <m/>
    <m/>
    <e v="#N/A"/>
    <s v="071133"/>
    <x v="155"/>
    <x v="92"/>
    <x v="11"/>
    <x v="1"/>
    <m/>
    <m/>
    <m/>
    <m/>
    <n v="0"/>
    <m/>
    <m/>
  </r>
  <r>
    <x v="6"/>
    <x v="0"/>
    <s v="No"/>
    <e v="#N/A"/>
    <m/>
    <n v="11"/>
    <m/>
    <m/>
    <e v="#N/A"/>
    <s v="071140"/>
    <x v="156"/>
    <x v="93"/>
    <x v="11"/>
    <x v="1"/>
    <m/>
    <m/>
    <m/>
    <m/>
    <n v="4486.09"/>
    <m/>
    <m/>
  </r>
  <r>
    <x v="6"/>
    <x v="0"/>
    <s v="OK"/>
    <e v="#N/A"/>
    <m/>
    <n v="11"/>
    <m/>
    <m/>
    <e v="#N/A"/>
    <s v="071540"/>
    <x v="157"/>
    <x v="92"/>
    <x v="11"/>
    <x v="1"/>
    <m/>
    <m/>
    <m/>
    <m/>
    <n v="2812"/>
    <m/>
    <m/>
  </r>
  <r>
    <x v="6"/>
    <x v="0"/>
    <s v="OK"/>
    <e v="#N/A"/>
    <m/>
    <n v="11"/>
    <m/>
    <m/>
    <s v="Yes"/>
    <s v="071890"/>
    <x v="158"/>
    <x v="92"/>
    <x v="11"/>
    <x v="1"/>
    <m/>
    <m/>
    <m/>
    <m/>
    <n v="6024.33"/>
    <m/>
    <m/>
  </r>
  <r>
    <x v="6"/>
    <x v="0"/>
    <s v="OK"/>
    <e v="#N/A"/>
    <m/>
    <n v="11"/>
    <m/>
    <m/>
    <e v="#N/A"/>
    <s v="070821"/>
    <x v="159"/>
    <x v="94"/>
    <x v="11"/>
    <x v="1"/>
    <m/>
    <m/>
    <m/>
    <m/>
    <n v="4225"/>
    <m/>
    <m/>
  </r>
  <r>
    <x v="6"/>
    <x v="0"/>
    <s v="OK"/>
    <e v="#N/A"/>
    <m/>
    <n v="11"/>
    <m/>
    <m/>
    <e v="#N/A"/>
    <s v="072530"/>
    <x v="160"/>
    <x v="90"/>
    <x v="11"/>
    <x v="1"/>
    <m/>
    <m/>
    <m/>
    <m/>
    <n v="3342"/>
    <m/>
    <m/>
  </r>
  <r>
    <x v="6"/>
    <x v="0"/>
    <s v="OK"/>
    <e v="#N/A"/>
    <m/>
    <n v="11"/>
    <m/>
    <m/>
    <e v="#N/A"/>
    <s v="070800"/>
    <x v="161"/>
    <x v="90"/>
    <x v="11"/>
    <x v="1"/>
    <m/>
    <m/>
    <m/>
    <m/>
    <n v="3258"/>
    <m/>
    <m/>
  </r>
  <r>
    <x v="6"/>
    <x v="0"/>
    <s v="OK"/>
    <e v="#N/A"/>
    <m/>
    <n v="11"/>
    <m/>
    <m/>
    <e v="#N/A"/>
    <s v="072810"/>
    <x v="162"/>
    <x v="95"/>
    <x v="11"/>
    <x v="1"/>
    <m/>
    <m/>
    <m/>
    <m/>
    <n v="8777"/>
    <m/>
    <m/>
  </r>
  <r>
    <x v="6"/>
    <x v="0"/>
    <s v="No"/>
    <e v="#N/A"/>
    <m/>
    <n v="11"/>
    <m/>
    <m/>
    <e v="#N/A"/>
    <s v="080210"/>
    <x v="163"/>
    <x v="96"/>
    <x v="12"/>
    <x v="1"/>
    <m/>
    <m/>
    <m/>
    <m/>
    <n v="684.71"/>
    <m/>
    <m/>
  </r>
  <r>
    <x v="6"/>
    <x v="0"/>
    <s v="OK"/>
    <e v="#N/A"/>
    <m/>
    <n v="11"/>
    <m/>
    <m/>
    <e v="#N/A"/>
    <s v="081610"/>
    <x v="164"/>
    <x v="96"/>
    <x v="12"/>
    <x v="1"/>
    <m/>
    <m/>
    <m/>
    <m/>
    <n v="3765.5"/>
    <m/>
    <m/>
  </r>
  <r>
    <x v="6"/>
    <x v="0"/>
    <s v="OK"/>
    <e v="#N/A"/>
    <m/>
    <n v="11"/>
    <m/>
    <m/>
    <e v="#N/A"/>
    <s v="080920"/>
    <x v="165"/>
    <x v="96"/>
    <x v="12"/>
    <x v="1"/>
    <m/>
    <m/>
    <m/>
    <m/>
    <n v="2115"/>
    <m/>
    <m/>
  </r>
  <r>
    <x v="6"/>
    <x v="0"/>
    <s v="No"/>
    <e v="#N/A"/>
    <m/>
    <n v="11"/>
    <m/>
    <m/>
    <e v="#N/A"/>
    <s v="082010"/>
    <x v="166"/>
    <x v="96"/>
    <x v="12"/>
    <x v="1"/>
    <m/>
    <m/>
    <m/>
    <m/>
    <n v="500"/>
    <m/>
    <m/>
  </r>
  <r>
    <x v="6"/>
    <x v="0"/>
    <s v="OK"/>
    <e v="#N/A"/>
    <m/>
    <n v="11"/>
    <m/>
    <m/>
    <e v="#N/A"/>
    <s v="080350"/>
    <x v="167"/>
    <x v="97"/>
    <x v="12"/>
    <x v="1"/>
    <m/>
    <m/>
    <m/>
    <m/>
    <n v="11674.5"/>
    <m/>
    <m/>
  </r>
  <r>
    <x v="6"/>
    <x v="0"/>
    <s v="OK"/>
    <e v="#N/A"/>
    <m/>
    <n v="11"/>
    <m/>
    <m/>
    <e v="#N/A"/>
    <s v="080140"/>
    <x v="168"/>
    <x v="98"/>
    <x v="12"/>
    <x v="1"/>
    <m/>
    <m/>
    <m/>
    <m/>
    <n v="1264"/>
    <m/>
    <m/>
  </r>
  <r>
    <x v="6"/>
    <x v="0"/>
    <s v="OK"/>
    <e v="#N/A"/>
    <m/>
    <n v="11"/>
    <m/>
    <m/>
    <e v="#N/A"/>
    <s v="080510"/>
    <x v="169"/>
    <x v="98"/>
    <x v="12"/>
    <x v="1"/>
    <m/>
    <m/>
    <m/>
    <m/>
    <n v="736"/>
    <m/>
    <m/>
  </r>
  <r>
    <x v="6"/>
    <x v="0"/>
    <s v="OK"/>
    <e v="#N/A"/>
    <m/>
    <n v="11"/>
    <m/>
    <m/>
    <e v="#N/A"/>
    <s v="082421"/>
    <x v="170"/>
    <x v="98"/>
    <x v="12"/>
    <x v="1"/>
    <m/>
    <m/>
    <m/>
    <m/>
    <n v="1526"/>
    <m/>
    <m/>
  </r>
  <r>
    <x v="6"/>
    <x v="0"/>
    <s v="OK"/>
    <e v="#N/A"/>
    <m/>
    <n v="11"/>
    <m/>
    <m/>
    <e v="#N/A"/>
    <s v="082720"/>
    <x v="171"/>
    <x v="98"/>
    <x v="12"/>
    <x v="1"/>
    <m/>
    <m/>
    <m/>
    <m/>
    <n v="657"/>
    <m/>
    <m/>
  </r>
  <r>
    <x v="6"/>
    <x v="0"/>
    <s v="OK"/>
    <e v="#N/A"/>
    <m/>
    <n v="11"/>
    <m/>
    <m/>
    <e v="#N/A"/>
    <s v="082790"/>
    <x v="172"/>
    <x v="98"/>
    <x v="12"/>
    <x v="1"/>
    <m/>
    <m/>
    <m/>
    <m/>
    <n v="0"/>
    <m/>
    <m/>
  </r>
  <r>
    <x v="6"/>
    <x v="0"/>
    <s v="No"/>
    <e v="#N/A"/>
    <m/>
    <n v="11"/>
    <m/>
    <m/>
    <e v="#N/A"/>
    <s v="081040"/>
    <x v="173"/>
    <x v="99"/>
    <x v="12"/>
    <x v="1"/>
    <m/>
    <m/>
    <m/>
    <m/>
    <n v="2358"/>
    <m/>
    <m/>
  </r>
  <r>
    <x v="6"/>
    <x v="0"/>
    <s v="No"/>
    <e v="#N/A"/>
    <m/>
    <n v="11"/>
    <m/>
    <m/>
    <e v="#N/A"/>
    <s v="082420"/>
    <x v="174"/>
    <x v="99"/>
    <x v="12"/>
    <x v="1"/>
    <m/>
    <m/>
    <m/>
    <m/>
    <n v="0"/>
    <m/>
    <m/>
  </r>
  <r>
    <x v="6"/>
    <x v="0"/>
    <s v="OK"/>
    <e v="#N/A"/>
    <m/>
    <n v="11"/>
    <m/>
    <m/>
    <e v="#N/A"/>
    <s v="081200"/>
    <x v="175"/>
    <x v="97"/>
    <x v="12"/>
    <x v="1"/>
    <m/>
    <m/>
    <m/>
    <m/>
    <n v="12772.5"/>
    <m/>
    <m/>
  </r>
  <r>
    <x v="6"/>
    <x v="0"/>
    <s v="OK"/>
    <e v="#N/A"/>
    <m/>
    <n v="11"/>
    <m/>
    <m/>
    <e v="#N/A"/>
    <s v="081210"/>
    <x v="176"/>
    <x v="97"/>
    <x v="12"/>
    <x v="1"/>
    <m/>
    <m/>
    <m/>
    <m/>
    <n v="6417"/>
    <m/>
    <m/>
  </r>
  <r>
    <x v="6"/>
    <x v="0"/>
    <s v="OK"/>
    <e v="#N/A"/>
    <m/>
    <n v="11"/>
    <m/>
    <m/>
    <e v="#N/A"/>
    <s v="081220"/>
    <x v="177"/>
    <x v="97"/>
    <x v="12"/>
    <x v="1"/>
    <m/>
    <m/>
    <m/>
    <m/>
    <n v="2313"/>
    <m/>
    <m/>
  </r>
  <r>
    <x v="6"/>
    <x v="0"/>
    <s v="No"/>
    <e v="#N/A"/>
    <m/>
    <n v="11"/>
    <m/>
    <m/>
    <e v="#N/A"/>
    <s v="081240"/>
    <x v="178"/>
    <x v="100"/>
    <x v="12"/>
    <x v="1"/>
    <m/>
    <m/>
    <m/>
    <m/>
    <n v="4722"/>
    <m/>
    <m/>
  </r>
  <r>
    <x v="6"/>
    <x v="0"/>
    <s v="No"/>
    <e v="#N/A"/>
    <m/>
    <n v="11"/>
    <m/>
    <m/>
    <e v="#N/A"/>
    <s v="082560"/>
    <x v="179"/>
    <x v="101"/>
    <x v="12"/>
    <x v="1"/>
    <m/>
    <m/>
    <m/>
    <m/>
    <n v="0"/>
    <m/>
    <m/>
  </r>
  <r>
    <x v="6"/>
    <x v="0"/>
    <s v="OK"/>
    <e v="#N/A"/>
    <m/>
    <n v="11"/>
    <m/>
    <m/>
    <e v="#N/A"/>
    <s v="081370"/>
    <x v="180"/>
    <x v="102"/>
    <x v="12"/>
    <x v="1"/>
    <m/>
    <m/>
    <m/>
    <m/>
    <n v="1573"/>
    <m/>
    <m/>
  </r>
  <r>
    <x v="6"/>
    <x v="0"/>
    <s v="OK"/>
    <e v="#N/A"/>
    <m/>
    <n v="11"/>
    <m/>
    <m/>
    <e v="#N/A"/>
    <s v="082710"/>
    <x v="181"/>
    <x v="102"/>
    <x v="12"/>
    <x v="1"/>
    <m/>
    <m/>
    <m/>
    <m/>
    <n v="1278"/>
    <m/>
    <m/>
  </r>
  <r>
    <x v="6"/>
    <x v="0"/>
    <s v="OK"/>
    <e v="#N/A"/>
    <m/>
    <n v="11"/>
    <m/>
    <m/>
    <e v="#N/A"/>
    <s v="082870"/>
    <x v="182"/>
    <x v="102"/>
    <x v="12"/>
    <x v="1"/>
    <m/>
    <m/>
    <m/>
    <m/>
    <n v="1489"/>
    <m/>
    <m/>
  </r>
  <r>
    <x v="6"/>
    <x v="0"/>
    <s v="No"/>
    <e v="#N/A"/>
    <m/>
    <n v="11"/>
    <m/>
    <m/>
    <e v="#N/A"/>
    <s v="081590"/>
    <x v="183"/>
    <x v="97"/>
    <x v="12"/>
    <x v="1"/>
    <m/>
    <m/>
    <m/>
    <m/>
    <n v="1335.75"/>
    <m/>
    <m/>
  </r>
  <r>
    <x v="6"/>
    <x v="0"/>
    <s v="No"/>
    <e v="#N/A"/>
    <m/>
    <n v="11"/>
    <m/>
    <m/>
    <s v="Yes"/>
    <s v="082690"/>
    <x v="184"/>
    <x v="103"/>
    <x v="12"/>
    <x v="1"/>
    <m/>
    <m/>
    <m/>
    <m/>
    <n v="9393.33"/>
    <m/>
    <m/>
  </r>
  <r>
    <x v="6"/>
    <x v="0"/>
    <s v="OK"/>
    <e v="#N/A"/>
    <m/>
    <n v="11"/>
    <m/>
    <m/>
    <e v="#N/A"/>
    <s v="082700"/>
    <x v="185"/>
    <x v="104"/>
    <x v="12"/>
    <x v="1"/>
    <m/>
    <m/>
    <m/>
    <m/>
    <n v="5856"/>
    <m/>
    <m/>
  </r>
  <r>
    <x v="6"/>
    <x v="0"/>
    <s v="No"/>
    <e v="#N/A"/>
    <m/>
    <n v="11"/>
    <m/>
    <m/>
    <e v="#N/A"/>
    <s v="122445"/>
    <x v="186"/>
    <x v="105"/>
    <x v="13"/>
    <x v="1"/>
    <m/>
    <m/>
    <m/>
    <m/>
    <n v="5000"/>
    <m/>
    <m/>
  </r>
  <r>
    <x v="6"/>
    <x v="0"/>
    <s v="No"/>
    <e v="#N/A"/>
    <m/>
    <n v="11"/>
    <m/>
    <m/>
    <e v="#N/A"/>
    <s v="121470"/>
    <x v="188"/>
    <x v="107"/>
    <x v="13"/>
    <x v="1"/>
    <m/>
    <m/>
    <m/>
    <m/>
    <n v="2500"/>
    <m/>
    <m/>
  </r>
  <r>
    <x v="6"/>
    <x v="0"/>
    <s v="No"/>
    <e v="#N/A"/>
    <m/>
    <n v="11"/>
    <m/>
    <m/>
    <e v="#N/A"/>
    <s v="122440"/>
    <x v="187"/>
    <x v="106"/>
    <x v="13"/>
    <x v="1"/>
    <m/>
    <m/>
    <m/>
    <m/>
    <n v="3009.25"/>
    <m/>
    <m/>
  </r>
  <r>
    <x v="6"/>
    <x v="0"/>
    <s v="OK"/>
    <e v="#N/A"/>
    <m/>
    <n v="11"/>
    <m/>
    <m/>
    <e v="#N/A"/>
    <s v="122442"/>
    <x v="189"/>
    <x v="108"/>
    <x v="13"/>
    <x v="1"/>
    <m/>
    <m/>
    <m/>
    <m/>
    <n v="3395.2"/>
    <m/>
    <m/>
  </r>
  <r>
    <x v="6"/>
    <x v="0"/>
    <s v="OK"/>
    <e v="#N/A"/>
    <m/>
    <n v="11"/>
    <m/>
    <m/>
    <e v="#N/A"/>
    <s v="122441"/>
    <x v="190"/>
    <x v="109"/>
    <x v="13"/>
    <x v="1"/>
    <m/>
    <m/>
    <m/>
    <m/>
    <n v="5490"/>
    <m/>
    <m/>
  </r>
  <r>
    <x v="6"/>
    <x v="0"/>
    <s v="No"/>
    <e v="#N/A"/>
    <m/>
    <n v="11"/>
    <m/>
    <m/>
    <e v="#N/A"/>
    <s v="122443"/>
    <x v="191"/>
    <x v="110"/>
    <x v="13"/>
    <x v="1"/>
    <m/>
    <m/>
    <m/>
    <m/>
    <n v="0"/>
    <m/>
    <m/>
  </r>
  <r>
    <x v="6"/>
    <x v="0"/>
    <s v="OK"/>
    <e v="#N/A"/>
    <m/>
    <n v="11"/>
    <m/>
    <m/>
    <e v="#N/A"/>
    <s v="122444"/>
    <x v="192"/>
    <x v="111"/>
    <x v="13"/>
    <x v="1"/>
    <m/>
    <m/>
    <m/>
    <m/>
    <n v="4220.67"/>
    <m/>
    <m/>
  </r>
  <r>
    <x v="6"/>
    <x v="0"/>
    <s v="No"/>
    <s v="LLF"/>
    <m/>
    <n v="11"/>
    <m/>
    <m/>
    <e v="#N/A"/>
    <s v="122446"/>
    <x v="193"/>
    <x v="112"/>
    <x v="13"/>
    <x v="1"/>
    <m/>
    <m/>
    <m/>
    <m/>
    <n v="5631.41"/>
    <m/>
    <m/>
  </r>
  <r>
    <x v="6"/>
    <x v="0"/>
    <s v="OK"/>
    <e v="#N/A"/>
    <m/>
    <n v="11"/>
    <m/>
    <m/>
    <s v="Yes"/>
    <s v="122447"/>
    <x v="194"/>
    <x v="113"/>
    <x v="13"/>
    <x v="1"/>
    <m/>
    <m/>
    <m/>
    <m/>
    <n v="4762"/>
    <m/>
    <m/>
  </r>
  <r>
    <x v="6"/>
    <x v="0"/>
    <s v="OK"/>
    <e v="#N/A"/>
    <m/>
    <n v="11"/>
    <m/>
    <m/>
    <e v="#N/A"/>
    <s v="150050"/>
    <x v="195"/>
    <x v="114"/>
    <x v="14"/>
    <x v="2"/>
    <m/>
    <m/>
    <m/>
    <m/>
    <n v="0"/>
    <m/>
    <m/>
  </r>
  <r>
    <x v="6"/>
    <x v="0"/>
    <s v="No"/>
    <e v="#N/A"/>
    <m/>
    <n v="11"/>
    <m/>
    <m/>
    <e v="#N/A"/>
    <s v="151810"/>
    <x v="196"/>
    <x v="114"/>
    <x v="14"/>
    <x v="2"/>
    <m/>
    <m/>
    <m/>
    <m/>
    <n v="0"/>
    <m/>
    <m/>
  </r>
  <r>
    <x v="6"/>
    <x v="0"/>
    <s v="OK"/>
    <e v="#N/A"/>
    <m/>
    <n v="11"/>
    <m/>
    <m/>
    <e v="#N/A"/>
    <s v="152430"/>
    <x v="197"/>
    <x v="114"/>
    <x v="14"/>
    <x v="2"/>
    <m/>
    <m/>
    <m/>
    <m/>
    <n v="3240"/>
    <m/>
    <m/>
  </r>
  <r>
    <x v="6"/>
    <x v="0"/>
    <s v="No"/>
    <e v="#N/A"/>
    <m/>
    <n v="11"/>
    <m/>
    <m/>
    <e v="#N/A"/>
    <s v="150130"/>
    <x v="198"/>
    <x v="115"/>
    <x v="14"/>
    <x v="2"/>
    <m/>
    <m/>
    <m/>
    <m/>
    <n v="500"/>
    <m/>
    <m/>
  </r>
  <r>
    <x v="6"/>
    <x v="0"/>
    <s v="No"/>
    <e v="#N/A"/>
    <m/>
    <n v="11"/>
    <m/>
    <m/>
    <e v="#N/A"/>
    <s v="151380"/>
    <x v="199"/>
    <x v="115"/>
    <x v="14"/>
    <x v="2"/>
    <m/>
    <m/>
    <m/>
    <m/>
    <n v="0"/>
    <m/>
    <m/>
  </r>
  <r>
    <x v="6"/>
    <x v="0"/>
    <s v="No"/>
    <e v="#N/A"/>
    <m/>
    <n v="11"/>
    <m/>
    <m/>
    <e v="#N/A"/>
    <s v="152120"/>
    <x v="200"/>
    <x v="115"/>
    <x v="14"/>
    <x v="2"/>
    <m/>
    <m/>
    <m/>
    <m/>
    <n v="0"/>
    <m/>
    <m/>
  </r>
  <r>
    <x v="6"/>
    <x v="0"/>
    <s v="No"/>
    <e v="#N/A"/>
    <m/>
    <n v="11"/>
    <m/>
    <m/>
    <e v="#N/A"/>
    <s v="150200"/>
    <x v="201"/>
    <x v="116"/>
    <x v="14"/>
    <x v="2"/>
    <m/>
    <m/>
    <m/>
    <m/>
    <n v="0"/>
    <m/>
    <m/>
  </r>
  <r>
    <x v="6"/>
    <x v="0"/>
    <s v="OK"/>
    <e v="#N/A"/>
    <m/>
    <n v="11"/>
    <m/>
    <m/>
    <e v="#N/A"/>
    <s v="151260"/>
    <x v="202"/>
    <x v="116"/>
    <x v="14"/>
    <x v="2"/>
    <m/>
    <m/>
    <m/>
    <m/>
    <n v="3811"/>
    <m/>
    <m/>
  </r>
  <r>
    <x v="6"/>
    <x v="0"/>
    <s v="No"/>
    <e v="#N/A"/>
    <m/>
    <n v="11"/>
    <m/>
    <m/>
    <e v="#N/A"/>
    <s v="151230"/>
    <x v="203"/>
    <x v="116"/>
    <x v="14"/>
    <x v="2"/>
    <m/>
    <m/>
    <m/>
    <m/>
    <n v="126"/>
    <m/>
    <m/>
  </r>
  <r>
    <x v="6"/>
    <x v="0"/>
    <s v="No"/>
    <e v="#N/A"/>
    <m/>
    <n v="11"/>
    <m/>
    <m/>
    <e v="#N/A"/>
    <s v="150201"/>
    <x v="204"/>
    <x v="117"/>
    <x v="14"/>
    <x v="2"/>
    <m/>
    <m/>
    <m/>
    <m/>
    <n v="1914"/>
    <m/>
    <m/>
  </r>
  <r>
    <x v="6"/>
    <x v="0"/>
    <s v="OK"/>
    <e v="#N/A"/>
    <m/>
    <n v="11"/>
    <m/>
    <m/>
    <e v="#N/A"/>
    <s v="150930"/>
    <x v="205"/>
    <x v="117"/>
    <x v="14"/>
    <x v="2"/>
    <m/>
    <m/>
    <m/>
    <m/>
    <n v="1168"/>
    <m/>
    <m/>
  </r>
  <r>
    <x v="6"/>
    <x v="0"/>
    <s v="No"/>
    <e v="#N/A"/>
    <m/>
    <n v="11"/>
    <m/>
    <m/>
    <e v="#N/A"/>
    <s v="151820"/>
    <x v="206"/>
    <x v="117"/>
    <x v="14"/>
    <x v="2"/>
    <m/>
    <m/>
    <m/>
    <m/>
    <n v="62.5"/>
    <m/>
    <m/>
  </r>
  <r>
    <x v="6"/>
    <x v="0"/>
    <s v="OK"/>
    <e v="#N/A"/>
    <m/>
    <n v="11"/>
    <m/>
    <m/>
    <e v="#N/A"/>
    <s v="152930"/>
    <x v="207"/>
    <x v="117"/>
    <x v="14"/>
    <x v="2"/>
    <m/>
    <m/>
    <m/>
    <m/>
    <n v="4775"/>
    <m/>
    <m/>
  </r>
  <r>
    <x v="6"/>
    <x v="0"/>
    <s v="No"/>
    <e v="#N/A"/>
    <m/>
    <n v="11"/>
    <m/>
    <m/>
    <e v="#N/A"/>
    <s v="151090"/>
    <x v="208"/>
    <x v="118"/>
    <x v="14"/>
    <x v="2"/>
    <m/>
    <m/>
    <m/>
    <m/>
    <n v="1250"/>
    <m/>
    <m/>
  </r>
  <r>
    <x v="6"/>
    <x v="0"/>
    <s v="OK"/>
    <e v="#N/A"/>
    <m/>
    <n v="11"/>
    <m/>
    <m/>
    <e v="#N/A"/>
    <s v="150961"/>
    <x v="209"/>
    <x v="119"/>
    <x v="14"/>
    <x v="2"/>
    <m/>
    <m/>
    <m/>
    <m/>
    <n v="8214"/>
    <m/>
    <m/>
  </r>
  <r>
    <x v="6"/>
    <x v="0"/>
    <s v="OK"/>
    <e v="#N/A"/>
    <m/>
    <n v="11"/>
    <m/>
    <m/>
    <e v="#N/A"/>
    <s v="152040"/>
    <x v="210"/>
    <x v="119"/>
    <x v="14"/>
    <x v="2"/>
    <m/>
    <m/>
    <m/>
    <m/>
    <n v="1650"/>
    <m/>
    <m/>
  </r>
  <r>
    <x v="6"/>
    <x v="0"/>
    <s v="OK"/>
    <e v="#N/A"/>
    <m/>
    <n v="11"/>
    <m/>
    <m/>
    <e v="#N/A"/>
    <s v="152360"/>
    <x v="211"/>
    <x v="119"/>
    <x v="14"/>
    <x v="2"/>
    <m/>
    <m/>
    <m/>
    <m/>
    <n v="1600"/>
    <m/>
    <m/>
  </r>
  <r>
    <x v="6"/>
    <x v="0"/>
    <s v="OK"/>
    <e v="#N/A"/>
    <m/>
    <n v="11"/>
    <m/>
    <m/>
    <e v="#N/A"/>
    <s v="150970"/>
    <x v="212"/>
    <x v="120"/>
    <x v="14"/>
    <x v="2"/>
    <m/>
    <m/>
    <m/>
    <m/>
    <n v="5334"/>
    <m/>
    <m/>
  </r>
  <r>
    <x v="6"/>
    <x v="0"/>
    <s v="OK"/>
    <e v="#N/A"/>
    <m/>
    <n v="11"/>
    <m/>
    <m/>
    <e v="#N/A"/>
    <s v="151780"/>
    <x v="213"/>
    <x v="121"/>
    <x v="14"/>
    <x v="2"/>
    <m/>
    <m/>
    <m/>
    <m/>
    <n v="3421"/>
    <m/>
    <m/>
  </r>
  <r>
    <x v="6"/>
    <x v="0"/>
    <s v="No"/>
    <e v="#N/A"/>
    <m/>
    <n v="11"/>
    <m/>
    <m/>
    <e v="#N/A"/>
    <s v="152580"/>
    <x v="214"/>
    <x v="118"/>
    <x v="14"/>
    <x v="2"/>
    <m/>
    <m/>
    <m/>
    <m/>
    <n v="500"/>
    <m/>
    <m/>
  </r>
  <r>
    <x v="6"/>
    <x v="0"/>
    <s v="OK"/>
    <e v="#N/A"/>
    <m/>
    <n v="11"/>
    <m/>
    <m/>
    <e v="#N/A"/>
    <s v="152850"/>
    <x v="215"/>
    <x v="118"/>
    <x v="14"/>
    <x v="2"/>
    <m/>
    <m/>
    <m/>
    <m/>
    <n v="2423"/>
    <m/>
    <m/>
  </r>
  <r>
    <x v="6"/>
    <x v="0"/>
    <s v="No"/>
    <e v="#N/A"/>
    <m/>
    <n v="11"/>
    <m/>
    <m/>
    <e v="#N/A"/>
    <s v="152940"/>
    <x v="216"/>
    <x v="122"/>
    <x v="14"/>
    <x v="2"/>
    <m/>
    <m/>
    <m/>
    <m/>
    <n v="5183.49"/>
    <m/>
    <m/>
  </r>
  <r>
    <x v="6"/>
    <x v="0"/>
    <s v="No"/>
    <e v="#N/A"/>
    <m/>
    <n v="11"/>
    <m/>
    <m/>
    <e v="#N/A"/>
    <s v="150100"/>
    <x v="217"/>
    <x v="123"/>
    <x v="14"/>
    <x v="2"/>
    <m/>
    <m/>
    <m/>
    <m/>
    <n v="1000"/>
    <m/>
    <m/>
  </r>
  <r>
    <x v="6"/>
    <x v="0"/>
    <s v="No"/>
    <e v="#N/A"/>
    <m/>
    <n v="11"/>
    <m/>
    <m/>
    <e v="#N/A"/>
    <s v="150610"/>
    <x v="218"/>
    <x v="124"/>
    <x v="14"/>
    <x v="2"/>
    <m/>
    <m/>
    <m/>
    <m/>
    <n v="600"/>
    <m/>
    <m/>
  </r>
  <r>
    <x v="6"/>
    <x v="0"/>
    <s v="No"/>
    <e v="#N/A"/>
    <m/>
    <n v="11"/>
    <m/>
    <m/>
    <e v="#N/A"/>
    <s v="151790"/>
    <x v="219"/>
    <x v="124"/>
    <x v="14"/>
    <x v="2"/>
    <m/>
    <m/>
    <m/>
    <m/>
    <n v="875"/>
    <m/>
    <m/>
  </r>
  <r>
    <x v="6"/>
    <x v="0"/>
    <s v="No"/>
    <e v="#N/A"/>
    <m/>
    <n v="11"/>
    <m/>
    <m/>
    <e v="#N/A"/>
    <s v="152650"/>
    <x v="220"/>
    <x v="125"/>
    <x v="14"/>
    <x v="2"/>
    <m/>
    <m/>
    <m/>
    <m/>
    <n v="750"/>
    <m/>
    <m/>
  </r>
  <r>
    <x v="6"/>
    <x v="0"/>
    <s v="No"/>
    <e v="#N/A"/>
    <m/>
    <n v="11"/>
    <m/>
    <m/>
    <e v="#N/A"/>
    <s v="150700"/>
    <x v="221"/>
    <x v="126"/>
    <x v="14"/>
    <x v="2"/>
    <m/>
    <m/>
    <m/>
    <m/>
    <n v="3028"/>
    <m/>
    <m/>
  </r>
  <r>
    <x v="6"/>
    <x v="0"/>
    <s v="No"/>
    <e v="#N/A"/>
    <m/>
    <n v="11"/>
    <m/>
    <m/>
    <e v="#N/A"/>
    <s v="152370"/>
    <x v="222"/>
    <x v="126"/>
    <x v="14"/>
    <x v="2"/>
    <m/>
    <m/>
    <m/>
    <m/>
    <n v="0"/>
    <m/>
    <m/>
  </r>
  <r>
    <x v="6"/>
    <x v="0"/>
    <s v="No"/>
    <e v="#N/A"/>
    <m/>
    <n v="11"/>
    <m/>
    <m/>
    <e v="#N/A"/>
    <s v="150710"/>
    <x v="223"/>
    <x v="121"/>
    <x v="14"/>
    <x v="2"/>
    <m/>
    <m/>
    <m/>
    <m/>
    <n v="1594"/>
    <m/>
    <m/>
  </r>
  <r>
    <x v="6"/>
    <x v="0"/>
    <s v="OK"/>
    <e v="#N/A"/>
    <m/>
    <n v="11"/>
    <m/>
    <m/>
    <e v="#N/A"/>
    <s v="152350"/>
    <x v="224"/>
    <x v="125"/>
    <x v="14"/>
    <x v="2"/>
    <m/>
    <m/>
    <m/>
    <m/>
    <n v="0"/>
    <m/>
    <m/>
  </r>
  <r>
    <x v="6"/>
    <x v="0"/>
    <s v="No"/>
    <e v="#N/A"/>
    <m/>
    <n v="11"/>
    <m/>
    <m/>
    <e v="#N/A"/>
    <s v="151150"/>
    <x v="225"/>
    <x v="126"/>
    <x v="14"/>
    <x v="2"/>
    <m/>
    <m/>
    <m/>
    <m/>
    <n v="1311"/>
    <m/>
    <m/>
  </r>
  <r>
    <x v="6"/>
    <x v="0"/>
    <s v="No"/>
    <e v="#N/A"/>
    <m/>
    <n v="11"/>
    <m/>
    <m/>
    <e v="#N/A"/>
    <s v="151190"/>
    <x v="226"/>
    <x v="127"/>
    <x v="14"/>
    <x v="2"/>
    <m/>
    <m/>
    <m/>
    <m/>
    <n v="1000"/>
    <m/>
    <m/>
  </r>
  <r>
    <x v="6"/>
    <x v="0"/>
    <s v="OK"/>
    <e v="#N/A"/>
    <m/>
    <n v="11"/>
    <m/>
    <m/>
    <e v="#N/A"/>
    <s v="151490"/>
    <x v="227"/>
    <x v="127"/>
    <x v="14"/>
    <x v="2"/>
    <m/>
    <m/>
    <m/>
    <m/>
    <n v="2359"/>
    <m/>
    <m/>
  </r>
  <r>
    <x v="6"/>
    <x v="0"/>
    <s v="No"/>
    <e v="#N/A"/>
    <m/>
    <n v="11"/>
    <m/>
    <m/>
    <e v="#N/A"/>
    <s v="152330"/>
    <x v="228"/>
    <x v="124"/>
    <x v="14"/>
    <x v="2"/>
    <m/>
    <m/>
    <m/>
    <m/>
    <n v="400"/>
    <m/>
    <m/>
  </r>
  <r>
    <x v="6"/>
    <x v="0"/>
    <s v="No"/>
    <e v="#N/A"/>
    <m/>
    <n v="11"/>
    <m/>
    <m/>
    <e v="#N/A"/>
    <s v="160220"/>
    <x v="229"/>
    <x v="128"/>
    <x v="15"/>
    <x v="2"/>
    <m/>
    <m/>
    <m/>
    <m/>
    <n v="2100.41"/>
    <m/>
    <m/>
  </r>
  <r>
    <x v="6"/>
    <x v="0"/>
    <s v="OK"/>
    <e v="#N/A"/>
    <m/>
    <n v="11"/>
    <m/>
    <m/>
    <s v="Yes"/>
    <s v="160230"/>
    <x v="230"/>
    <x v="129"/>
    <x v="15"/>
    <x v="2"/>
    <m/>
    <m/>
    <m/>
    <m/>
    <n v="12293"/>
    <m/>
    <m/>
  </r>
  <r>
    <x v="6"/>
    <x v="0"/>
    <s v="OK"/>
    <e v="#N/A"/>
    <m/>
    <n v="11"/>
    <m/>
    <m/>
    <e v="#N/A"/>
    <s v="160250"/>
    <x v="231"/>
    <x v="130"/>
    <x v="15"/>
    <x v="2"/>
    <m/>
    <m/>
    <m/>
    <m/>
    <n v="10818"/>
    <m/>
    <m/>
  </r>
  <r>
    <x v="6"/>
    <x v="0"/>
    <s v="OK"/>
    <e v="#N/A"/>
    <m/>
    <n v="11"/>
    <m/>
    <m/>
    <e v="#N/A"/>
    <s v="160270"/>
    <x v="232"/>
    <x v="131"/>
    <x v="15"/>
    <x v="2"/>
    <m/>
    <m/>
    <m/>
    <m/>
    <n v="5192"/>
    <m/>
    <m/>
  </r>
  <r>
    <x v="6"/>
    <x v="0"/>
    <s v="No"/>
    <e v="#N/A"/>
    <m/>
    <n v="11"/>
    <m/>
    <m/>
    <e v="#N/A"/>
    <s v="160290"/>
    <x v="233"/>
    <x v="132"/>
    <x v="15"/>
    <x v="2"/>
    <m/>
    <m/>
    <m/>
    <m/>
    <n v="2400"/>
    <m/>
    <m/>
  </r>
  <r>
    <x v="6"/>
    <x v="0"/>
    <s v="No"/>
    <e v="#N/A"/>
    <m/>
    <n v="11"/>
    <m/>
    <m/>
    <e v="#N/A"/>
    <s v="160320"/>
    <x v="234"/>
    <x v="133"/>
    <x v="15"/>
    <x v="2"/>
    <m/>
    <m/>
    <m/>
    <m/>
    <n v="1444"/>
    <m/>
    <m/>
  </r>
  <r>
    <x v="6"/>
    <x v="0"/>
    <s v="No"/>
    <e v="#N/A"/>
    <m/>
    <n v="11"/>
    <m/>
    <m/>
    <e v="#N/A"/>
    <s v="160330"/>
    <x v="235"/>
    <x v="134"/>
    <x v="15"/>
    <x v="2"/>
    <m/>
    <m/>
    <m/>
    <m/>
    <n v="2000"/>
    <m/>
    <m/>
  </r>
  <r>
    <x v="6"/>
    <x v="0"/>
    <s v="OK"/>
    <e v="#N/A"/>
    <m/>
    <n v="11"/>
    <m/>
    <m/>
    <e v="#N/A"/>
    <s v="160380"/>
    <x v="236"/>
    <x v="135"/>
    <x v="15"/>
    <x v="2"/>
    <m/>
    <m/>
    <m/>
    <m/>
    <n v="0"/>
    <m/>
    <m/>
  </r>
  <r>
    <x v="6"/>
    <x v="0"/>
    <s v="No"/>
    <e v="#N/A"/>
    <m/>
    <n v="11"/>
    <m/>
    <m/>
    <e v="#N/A"/>
    <s v="161410"/>
    <x v="237"/>
    <x v="136"/>
    <x v="15"/>
    <x v="2"/>
    <m/>
    <m/>
    <m/>
    <m/>
    <n v="500"/>
    <m/>
    <m/>
  </r>
  <r>
    <x v="6"/>
    <x v="0"/>
    <s v="OK"/>
    <e v="#N/A"/>
    <m/>
    <n v="11"/>
    <m/>
    <m/>
    <e v="#N/A"/>
    <s v="161020"/>
    <x v="238"/>
    <x v="137"/>
    <x v="15"/>
    <x v="2"/>
    <m/>
    <m/>
    <m/>
    <m/>
    <n v="5162"/>
    <m/>
    <m/>
  </r>
  <r>
    <x v="6"/>
    <x v="0"/>
    <s v="No"/>
    <e v="#N/A"/>
    <m/>
    <n v="11"/>
    <m/>
    <m/>
    <e v="#N/A"/>
    <s v="161411"/>
    <x v="239"/>
    <x v="138"/>
    <x v="15"/>
    <x v="2"/>
    <m/>
    <m/>
    <m/>
    <m/>
    <n v="1500"/>
    <m/>
    <m/>
  </r>
  <r>
    <x v="6"/>
    <x v="0"/>
    <s v="OK"/>
    <e v="#N/A"/>
    <m/>
    <n v="11"/>
    <m/>
    <m/>
    <e v="#N/A"/>
    <s v="160280"/>
    <x v="240"/>
    <x v="139"/>
    <x v="15"/>
    <x v="2"/>
    <m/>
    <m/>
    <m/>
    <m/>
    <n v="0"/>
    <m/>
    <m/>
  </r>
  <r>
    <x v="6"/>
    <x v="0"/>
    <s v="OK"/>
    <e v="#N/A"/>
    <m/>
    <n v="11"/>
    <m/>
    <m/>
    <e v="#N/A"/>
    <s v="162090"/>
    <x v="241"/>
    <x v="140"/>
    <x v="15"/>
    <x v="2"/>
    <m/>
    <m/>
    <m/>
    <m/>
    <n v="0"/>
    <m/>
    <m/>
  </r>
  <r>
    <x v="6"/>
    <x v="0"/>
    <s v="No"/>
    <e v="#N/A"/>
    <m/>
    <n v="11"/>
    <m/>
    <m/>
    <e v="#N/A"/>
    <s v="160620"/>
    <x v="242"/>
    <x v="141"/>
    <x v="15"/>
    <x v="2"/>
    <m/>
    <m/>
    <m/>
    <m/>
    <n v="0"/>
    <m/>
    <m/>
  </r>
  <r>
    <x v="6"/>
    <x v="0"/>
    <s v="No"/>
    <s v="LLF"/>
    <m/>
    <n v="11"/>
    <m/>
    <m/>
    <s v="Yes"/>
    <s v="160780"/>
    <x v="243"/>
    <x v="142"/>
    <x v="15"/>
    <x v="2"/>
    <m/>
    <m/>
    <m/>
    <m/>
    <n v="4000"/>
    <m/>
    <m/>
  </r>
  <r>
    <x v="6"/>
    <x v="0"/>
    <s v="No"/>
    <e v="#N/A"/>
    <m/>
    <n v="11"/>
    <m/>
    <m/>
    <e v="#N/A"/>
    <s v="160310"/>
    <x v="244"/>
    <x v="141"/>
    <x v="15"/>
    <x v="2"/>
    <m/>
    <m/>
    <m/>
    <m/>
    <n v="250"/>
    <m/>
    <m/>
  </r>
  <r>
    <x v="6"/>
    <x v="0"/>
    <s v="No"/>
    <e v="#N/A"/>
    <m/>
    <n v="11"/>
    <m/>
    <m/>
    <e v="#N/A"/>
    <s v="161330"/>
    <x v="245"/>
    <x v="142"/>
    <x v="15"/>
    <x v="2"/>
    <m/>
    <m/>
    <m/>
    <m/>
    <n v="500"/>
    <m/>
    <m/>
  </r>
  <r>
    <x v="6"/>
    <x v="0"/>
    <s v="No"/>
    <e v="#N/A"/>
    <m/>
    <n v="11"/>
    <m/>
    <m/>
    <e v="#N/A"/>
    <s v="160900"/>
    <x v="246"/>
    <x v="141"/>
    <x v="15"/>
    <x v="2"/>
    <m/>
    <m/>
    <m/>
    <m/>
    <n v="2000"/>
    <m/>
    <m/>
  </r>
  <r>
    <x v="6"/>
    <x v="0"/>
    <s v="No"/>
    <e v="#N/A"/>
    <m/>
    <n v="11"/>
    <m/>
    <m/>
    <e v="#N/A"/>
    <s v="161350"/>
    <x v="247"/>
    <x v="141"/>
    <x v="15"/>
    <x v="2"/>
    <m/>
    <m/>
    <m/>
    <m/>
    <n v="500"/>
    <m/>
    <m/>
  </r>
  <r>
    <x v="6"/>
    <x v="0"/>
    <s v="No"/>
    <e v="#N/A"/>
    <m/>
    <n v="11"/>
    <m/>
    <m/>
    <e v="#N/A"/>
    <s v="162920"/>
    <x v="248"/>
    <x v="141"/>
    <x v="15"/>
    <x v="2"/>
    <m/>
    <m/>
    <m/>
    <m/>
    <n v="1500"/>
    <m/>
    <m/>
  </r>
  <r>
    <x v="6"/>
    <x v="0"/>
    <s v="OK"/>
    <e v="#N/A"/>
    <m/>
    <n v="11"/>
    <m/>
    <m/>
    <e v="#N/A"/>
    <s v="161770"/>
    <x v="250"/>
    <x v="144"/>
    <x v="15"/>
    <x v="2"/>
    <m/>
    <m/>
    <m/>
    <m/>
    <n v="2279.75"/>
    <m/>
    <m/>
  </r>
  <r>
    <x v="6"/>
    <x v="0"/>
    <s v="OK"/>
    <s v="LLF"/>
    <m/>
    <n v="11"/>
    <m/>
    <m/>
    <e v="#N/A"/>
    <s v="162960"/>
    <x v="251"/>
    <x v="145"/>
    <x v="15"/>
    <x v="2"/>
    <m/>
    <m/>
    <m/>
    <m/>
    <n v="5000"/>
    <m/>
    <m/>
  </r>
  <r>
    <x v="6"/>
    <x v="0"/>
    <s v="OK"/>
    <e v="#N/A"/>
    <m/>
    <n v="11"/>
    <m/>
    <m/>
    <e v="#N/A"/>
    <s v="170390"/>
    <x v="252"/>
    <x v="146"/>
    <x v="17"/>
    <x v="2"/>
    <m/>
    <m/>
    <m/>
    <m/>
    <n v="6497"/>
    <m/>
    <m/>
  </r>
  <r>
    <x v="6"/>
    <x v="0"/>
    <s v="OK"/>
    <e v="#N/A"/>
    <m/>
    <n v="11"/>
    <m/>
    <m/>
    <e v="#N/A"/>
    <s v="170450"/>
    <x v="253"/>
    <x v="147"/>
    <x v="17"/>
    <x v="2"/>
    <m/>
    <m/>
    <m/>
    <m/>
    <n v="1200"/>
    <m/>
    <m/>
  </r>
  <r>
    <x v="6"/>
    <x v="0"/>
    <s v="No"/>
    <e v="#N/A"/>
    <m/>
    <n v="11"/>
    <m/>
    <m/>
    <e v="#N/A"/>
    <s v="172520"/>
    <x v="254"/>
    <x v="147"/>
    <x v="17"/>
    <x v="2"/>
    <m/>
    <m/>
    <m/>
    <m/>
    <n v="1000"/>
    <m/>
    <m/>
  </r>
  <r>
    <x v="6"/>
    <x v="0"/>
    <s v="No"/>
    <e v="#N/A"/>
    <m/>
    <n v="11"/>
    <m/>
    <m/>
    <e v="#N/A"/>
    <s v="170600"/>
    <x v="255"/>
    <x v="148"/>
    <x v="17"/>
    <x v="2"/>
    <m/>
    <m/>
    <m/>
    <m/>
    <n v="0"/>
    <m/>
    <m/>
  </r>
  <r>
    <x v="6"/>
    <x v="0"/>
    <s v="OK"/>
    <e v="#N/A"/>
    <m/>
    <n v="11"/>
    <m/>
    <m/>
    <e v="#N/A"/>
    <s v="171950"/>
    <x v="256"/>
    <x v="148"/>
    <x v="17"/>
    <x v="2"/>
    <m/>
    <m/>
    <m/>
    <m/>
    <n v="476"/>
    <m/>
    <m/>
  </r>
  <r>
    <x v="6"/>
    <x v="0"/>
    <s v="OK"/>
    <e v="#N/A"/>
    <m/>
    <n v="11"/>
    <m/>
    <m/>
    <e v="#N/A"/>
    <s v="171910"/>
    <x v="257"/>
    <x v="148"/>
    <x v="17"/>
    <x v="2"/>
    <m/>
    <m/>
    <m/>
    <m/>
    <n v="0"/>
    <m/>
    <m/>
  </r>
  <r>
    <x v="6"/>
    <x v="0"/>
    <s v="OK"/>
    <e v="#N/A"/>
    <m/>
    <n v="11"/>
    <m/>
    <m/>
    <e v="#N/A"/>
    <s v="170712"/>
    <x v="258"/>
    <x v="149"/>
    <x v="17"/>
    <x v="2"/>
    <m/>
    <m/>
    <m/>
    <m/>
    <n v="285"/>
    <m/>
    <m/>
  </r>
  <r>
    <x v="6"/>
    <x v="0"/>
    <s v="No"/>
    <e v="#N/A"/>
    <m/>
    <n v="11"/>
    <m/>
    <m/>
    <e v="#N/A"/>
    <s v="172030"/>
    <x v="259"/>
    <x v="149"/>
    <x v="17"/>
    <x v="2"/>
    <m/>
    <m/>
    <m/>
    <m/>
    <n v="0"/>
    <m/>
    <m/>
  </r>
  <r>
    <x v="6"/>
    <x v="0"/>
    <s v="OK"/>
    <e v="#N/A"/>
    <m/>
    <n v="11"/>
    <m/>
    <m/>
    <e v="#N/A"/>
    <s v="172510"/>
    <x v="260"/>
    <x v="149"/>
    <x v="17"/>
    <x v="2"/>
    <m/>
    <m/>
    <m/>
    <m/>
    <n v="0"/>
    <m/>
    <m/>
  </r>
  <r>
    <x v="6"/>
    <x v="0"/>
    <s v="OK"/>
    <e v="#N/A"/>
    <m/>
    <n v="11"/>
    <m/>
    <m/>
    <e v="#N/A"/>
    <s v="170760"/>
    <x v="261"/>
    <x v="150"/>
    <x v="17"/>
    <x v="2"/>
    <m/>
    <m/>
    <m/>
    <m/>
    <n v="3855.5"/>
    <m/>
    <m/>
  </r>
  <r>
    <x v="6"/>
    <x v="0"/>
    <s v="OK"/>
    <e v="#N/A"/>
    <m/>
    <n v="11"/>
    <m/>
    <m/>
    <e v="#N/A"/>
    <s v="172910"/>
    <x v="262"/>
    <x v="150"/>
    <x v="17"/>
    <x v="2"/>
    <m/>
    <m/>
    <m/>
    <m/>
    <n v="1800"/>
    <m/>
    <m/>
  </r>
  <r>
    <x v="6"/>
    <x v="0"/>
    <s v="No"/>
    <e v="#N/A"/>
    <m/>
    <n v="11"/>
    <m/>
    <m/>
    <e v="#N/A"/>
    <s v="171840"/>
    <x v="263"/>
    <x v="150"/>
    <x v="17"/>
    <x v="2"/>
    <m/>
    <m/>
    <m/>
    <m/>
    <n v="800"/>
    <m/>
    <m/>
  </r>
  <r>
    <x v="6"/>
    <x v="0"/>
    <s v="No"/>
    <e v="#N/A"/>
    <m/>
    <n v="11"/>
    <m/>
    <m/>
    <e v="#N/A"/>
    <s v="170840"/>
    <x v="264"/>
    <x v="151"/>
    <x v="17"/>
    <x v="2"/>
    <m/>
    <m/>
    <m/>
    <m/>
    <n v="2500"/>
    <m/>
    <m/>
  </r>
  <r>
    <x v="6"/>
    <x v="0"/>
    <s v="No"/>
    <e v="#N/A"/>
    <m/>
    <n v="11"/>
    <m/>
    <m/>
    <e v="#N/A"/>
    <s v="172980"/>
    <x v="265"/>
    <x v="151"/>
    <x v="17"/>
    <x v="2"/>
    <m/>
    <m/>
    <m/>
    <m/>
    <n v="2536"/>
    <m/>
    <m/>
  </r>
  <r>
    <x v="6"/>
    <x v="0"/>
    <s v="No"/>
    <e v="#N/A"/>
    <m/>
    <n v="11"/>
    <m/>
    <m/>
    <e v="#N/A"/>
    <s v="170940"/>
    <x v="266"/>
    <x v="151"/>
    <x v="17"/>
    <x v="2"/>
    <m/>
    <m/>
    <m/>
    <m/>
    <n v="100"/>
    <m/>
    <m/>
  </r>
  <r>
    <x v="6"/>
    <x v="0"/>
    <s v="OK"/>
    <s v="LLF"/>
    <m/>
    <n v="11"/>
    <m/>
    <m/>
    <e v="#N/A"/>
    <s v="170880"/>
    <x v="267"/>
    <x v="152"/>
    <x v="17"/>
    <x v="2"/>
    <m/>
    <m/>
    <m/>
    <m/>
    <n v="6600"/>
    <m/>
    <m/>
  </r>
  <r>
    <x v="6"/>
    <x v="0"/>
    <s v="OK"/>
    <e v="#N/A"/>
    <m/>
    <n v="11"/>
    <m/>
    <m/>
    <e v="#N/A"/>
    <s v="171041"/>
    <x v="268"/>
    <x v="147"/>
    <x v="17"/>
    <x v="2"/>
    <m/>
    <m/>
    <m/>
    <m/>
    <n v="1645"/>
    <m/>
    <m/>
  </r>
  <r>
    <x v="6"/>
    <x v="0"/>
    <s v="OK"/>
    <e v="#N/A"/>
    <m/>
    <n v="11"/>
    <m/>
    <m/>
    <e v="#N/A"/>
    <s v="172140"/>
    <x v="269"/>
    <x v="147"/>
    <x v="17"/>
    <x v="2"/>
    <m/>
    <m/>
    <m/>
    <m/>
    <n v="1088"/>
    <m/>
    <m/>
  </r>
  <r>
    <x v="6"/>
    <x v="0"/>
    <s v="No"/>
    <e v="#N/A"/>
    <m/>
    <n v="11"/>
    <m/>
    <m/>
    <e v="#N/A"/>
    <s v="172290"/>
    <x v="270"/>
    <x v="153"/>
    <x v="17"/>
    <x v="2"/>
    <m/>
    <m/>
    <m/>
    <m/>
    <n v="0"/>
    <m/>
    <m/>
  </r>
  <r>
    <x v="6"/>
    <x v="0"/>
    <s v="OK"/>
    <e v="#N/A"/>
    <m/>
    <n v="11"/>
    <m/>
    <m/>
    <e v="#N/A"/>
    <s v="180400"/>
    <x v="271"/>
    <x v="154"/>
    <x v="18"/>
    <x v="2"/>
    <m/>
    <m/>
    <m/>
    <m/>
    <n v="310"/>
    <m/>
    <m/>
  </r>
  <r>
    <x v="6"/>
    <x v="0"/>
    <s v="OK"/>
    <e v="#N/A"/>
    <m/>
    <n v="11"/>
    <m/>
    <m/>
    <e v="#N/A"/>
    <s v="181310"/>
    <x v="277"/>
    <x v="154"/>
    <x v="18"/>
    <x v="2"/>
    <m/>
    <m/>
    <m/>
    <m/>
    <n v="0"/>
    <m/>
    <m/>
  </r>
  <r>
    <x v="6"/>
    <x v="0"/>
    <s v="No"/>
    <e v="#N/A"/>
    <m/>
    <n v="11"/>
    <m/>
    <m/>
    <e v="#N/A"/>
    <s v="181530"/>
    <x v="280"/>
    <x v="154"/>
    <x v="18"/>
    <x v="2"/>
    <m/>
    <m/>
    <m/>
    <m/>
    <n v="5000"/>
    <m/>
    <m/>
  </r>
  <r>
    <x v="6"/>
    <x v="0"/>
    <s v="OK"/>
    <e v="#N/A"/>
    <m/>
    <n v="11"/>
    <m/>
    <m/>
    <e v="#N/A"/>
    <s v="181535"/>
    <x v="281"/>
    <x v="154"/>
    <x v="18"/>
    <x v="2"/>
    <m/>
    <m/>
    <m/>
    <m/>
    <n v="16720.25"/>
    <m/>
    <m/>
  </r>
  <r>
    <x v="6"/>
    <x v="0"/>
    <s v="No"/>
    <e v="#N/A"/>
    <m/>
    <n v="11"/>
    <m/>
    <m/>
    <e v="#N/A"/>
    <s v="181540"/>
    <x v="282"/>
    <x v="154"/>
    <x v="18"/>
    <x v="2"/>
    <m/>
    <m/>
    <m/>
    <m/>
    <n v="1750"/>
    <m/>
    <m/>
  </r>
  <r>
    <x v="6"/>
    <x v="0"/>
    <s v="No"/>
    <e v="#N/A"/>
    <m/>
    <n v="11"/>
    <m/>
    <m/>
    <e v="#N/A"/>
    <s v="180640"/>
    <x v="272"/>
    <x v="155"/>
    <x v="18"/>
    <x v="2"/>
    <m/>
    <m/>
    <m/>
    <m/>
    <n v="3974.25"/>
    <m/>
    <m/>
  </r>
  <r>
    <x v="6"/>
    <x v="0"/>
    <s v="No"/>
    <e v="#N/A"/>
    <m/>
    <n v="11"/>
    <m/>
    <m/>
    <e v="#N/A"/>
    <s v="182590"/>
    <x v="286"/>
    <x v="155"/>
    <x v="18"/>
    <x v="2"/>
    <m/>
    <m/>
    <m/>
    <m/>
    <n v="1651.2"/>
    <m/>
    <m/>
  </r>
  <r>
    <x v="6"/>
    <x v="0"/>
    <s v="OK"/>
    <e v="#N/A"/>
    <m/>
    <n v="11"/>
    <m/>
    <m/>
    <e v="#N/A"/>
    <s v="180830"/>
    <x v="273"/>
    <x v="156"/>
    <x v="18"/>
    <x v="2"/>
    <m/>
    <m/>
    <m/>
    <m/>
    <n v="12489.5"/>
    <m/>
    <m/>
  </r>
  <r>
    <x v="6"/>
    <x v="0"/>
    <s v="OK"/>
    <e v="#N/A"/>
    <m/>
    <n v="11"/>
    <m/>
    <m/>
    <e v="#N/A"/>
    <s v="180870"/>
    <x v="274"/>
    <x v="157"/>
    <x v="18"/>
    <x v="2"/>
    <m/>
    <m/>
    <m/>
    <m/>
    <n v="5523"/>
    <m/>
    <m/>
  </r>
  <r>
    <x v="6"/>
    <x v="0"/>
    <s v="No"/>
    <e v="#N/A"/>
    <m/>
    <n v="11"/>
    <m/>
    <m/>
    <e v="#N/A"/>
    <s v="181160"/>
    <x v="276"/>
    <x v="154"/>
    <x v="18"/>
    <x v="2"/>
    <m/>
    <m/>
    <m/>
    <m/>
    <n v="0"/>
    <m/>
    <m/>
  </r>
  <r>
    <x v="6"/>
    <x v="0"/>
    <s v="No"/>
    <e v="#N/A"/>
    <m/>
    <n v="11"/>
    <m/>
    <m/>
    <e v="#N/A"/>
    <s v="181360"/>
    <x v="278"/>
    <x v="158"/>
    <x v="18"/>
    <x v="2"/>
    <m/>
    <m/>
    <m/>
    <m/>
    <n v="1500"/>
    <m/>
    <m/>
  </r>
  <r>
    <x v="6"/>
    <x v="0"/>
    <s v="OK"/>
    <e v="#N/A"/>
    <m/>
    <n v="11"/>
    <m/>
    <m/>
    <e v="#N/A"/>
    <s v="181420"/>
    <x v="279"/>
    <x v="159"/>
    <x v="18"/>
    <x v="2"/>
    <m/>
    <m/>
    <m/>
    <m/>
    <n v="2066.2800000000002"/>
    <m/>
    <m/>
  </r>
  <r>
    <x v="6"/>
    <x v="0"/>
    <s v="OK"/>
    <e v="#N/A"/>
    <m/>
    <n v="11"/>
    <m/>
    <m/>
    <e v="#N/A"/>
    <s v="182490"/>
    <x v="284"/>
    <x v="159"/>
    <x v="18"/>
    <x v="2"/>
    <m/>
    <m/>
    <m/>
    <m/>
    <n v="1848"/>
    <m/>
    <m/>
  </r>
  <r>
    <x v="6"/>
    <x v="0"/>
    <s v="OK"/>
    <e v="#N/A"/>
    <m/>
    <n v="11"/>
    <m/>
    <m/>
    <e v="#N/A"/>
    <s v="182861"/>
    <x v="288"/>
    <x v="159"/>
    <x v="18"/>
    <x v="2"/>
    <m/>
    <m/>
    <m/>
    <m/>
    <n v="1839"/>
    <m/>
    <m/>
  </r>
  <r>
    <x v="6"/>
    <x v="0"/>
    <s v="No"/>
    <e v="#N/A"/>
    <m/>
    <n v="11"/>
    <m/>
    <m/>
    <e v="#N/A"/>
    <s v="182390"/>
    <x v="283"/>
    <x v="160"/>
    <x v="18"/>
    <x v="2"/>
    <m/>
    <m/>
    <m/>
    <m/>
    <n v="600"/>
    <m/>
    <m/>
  </r>
  <r>
    <x v="6"/>
    <x v="0"/>
    <s v="No"/>
    <e v="#N/A"/>
    <m/>
    <n v="11"/>
    <m/>
    <m/>
    <e v="#N/A"/>
    <s v="182571"/>
    <x v="285"/>
    <x v="160"/>
    <x v="18"/>
    <x v="2"/>
    <m/>
    <m/>
    <m/>
    <m/>
    <n v="937"/>
    <m/>
    <m/>
  </r>
  <r>
    <x v="6"/>
    <x v="0"/>
    <s v="OK"/>
    <e v="#N/A"/>
    <m/>
    <n v="11"/>
    <m/>
    <m/>
    <e v="#N/A"/>
    <s v="182610"/>
    <x v="287"/>
    <x v="160"/>
    <x v="18"/>
    <x v="2"/>
    <m/>
    <m/>
    <m/>
    <m/>
    <n v="6052.25"/>
    <m/>
    <m/>
  </r>
  <r>
    <x v="6"/>
    <x v="0"/>
    <s v="No"/>
    <s v="LLF"/>
    <m/>
    <n v="11"/>
    <m/>
    <m/>
    <e v="#N/A"/>
    <s v="202461"/>
    <x v="289"/>
    <x v="161"/>
    <x v="19"/>
    <x v="2"/>
    <m/>
    <m/>
    <m/>
    <m/>
    <n v="4000"/>
    <m/>
    <m/>
  </r>
  <r>
    <x v="6"/>
    <x v="0"/>
    <s v="No"/>
    <e v="#N/A"/>
    <m/>
    <n v="11"/>
    <m/>
    <m/>
    <e v="#N/A"/>
    <s v="200590"/>
    <x v="290"/>
    <x v="162"/>
    <x v="19"/>
    <x v="2"/>
    <m/>
    <m/>
    <m/>
    <m/>
    <n v="1000"/>
    <m/>
    <m/>
  </r>
  <r>
    <x v="6"/>
    <x v="0"/>
    <s v="OK"/>
    <e v="#N/A"/>
    <m/>
    <n v="11"/>
    <m/>
    <m/>
    <e v="#N/A"/>
    <s v="202950"/>
    <x v="291"/>
    <x v="163"/>
    <x v="19"/>
    <x v="2"/>
    <m/>
    <m/>
    <m/>
    <m/>
    <n v="3000"/>
    <m/>
    <m/>
  </r>
  <r>
    <x v="6"/>
    <x v="0"/>
    <s v="OK"/>
    <e v="#N/A"/>
    <m/>
    <n v="11"/>
    <m/>
    <m/>
    <e v="#N/A"/>
    <s v="200941"/>
    <x v="292"/>
    <x v="164"/>
    <x v="19"/>
    <x v="2"/>
    <m/>
    <m/>
    <m/>
    <m/>
    <n v="0"/>
    <m/>
    <m/>
  </r>
  <r>
    <x v="6"/>
    <x v="0"/>
    <s v="No"/>
    <e v="#N/A"/>
    <m/>
    <n v="11"/>
    <m/>
    <m/>
    <s v="Yes"/>
    <s v="201510"/>
    <x v="293"/>
    <x v="165"/>
    <x v="19"/>
    <x v="2"/>
    <m/>
    <m/>
    <m/>
    <m/>
    <n v="3000"/>
    <m/>
    <m/>
  </r>
  <r>
    <x v="6"/>
    <x v="0"/>
    <s v="No"/>
    <e v="#N/A"/>
    <m/>
    <n v="11"/>
    <m/>
    <m/>
    <e v="#N/A"/>
    <s v="201702"/>
    <x v="294"/>
    <x v="166"/>
    <x v="19"/>
    <x v="2"/>
    <m/>
    <m/>
    <m/>
    <m/>
    <n v="4100"/>
    <m/>
    <m/>
  </r>
  <r>
    <x v="6"/>
    <x v="0"/>
    <s v="OK"/>
    <e v="#N/A"/>
    <m/>
    <n v="11"/>
    <m/>
    <m/>
    <e v="#N/A"/>
    <s v="201680"/>
    <x v="295"/>
    <x v="167"/>
    <x v="19"/>
    <x v="2"/>
    <m/>
    <m/>
    <m/>
    <m/>
    <n v="2250"/>
    <m/>
    <m/>
  </r>
  <r>
    <x v="6"/>
    <x v="0"/>
    <s v="OK"/>
    <s v="LLF"/>
    <m/>
    <n v="11"/>
    <m/>
    <m/>
    <e v="#N/A"/>
    <s v="201712"/>
    <x v="296"/>
    <x v="168"/>
    <x v="19"/>
    <x v="2"/>
    <m/>
    <m/>
    <m/>
    <m/>
    <n v="3841"/>
    <m/>
    <m/>
  </r>
  <r>
    <x v="6"/>
    <x v="0"/>
    <s v="No"/>
    <e v="#N/A"/>
    <m/>
    <n v="11"/>
    <m/>
    <m/>
    <e v="#N/A"/>
    <s v="201700"/>
    <x v="297"/>
    <x v="169"/>
    <x v="19"/>
    <x v="2"/>
    <m/>
    <m/>
    <m/>
    <m/>
    <n v="2000"/>
    <m/>
    <m/>
  </r>
  <r>
    <x v="6"/>
    <x v="0"/>
    <s v="No"/>
    <e v="#N/A"/>
    <m/>
    <n v="11"/>
    <m/>
    <m/>
    <e v="#N/A"/>
    <s v="201701"/>
    <x v="298"/>
    <x v="170"/>
    <x v="19"/>
    <x v="2"/>
    <m/>
    <m/>
    <m/>
    <m/>
    <n v="14000"/>
    <m/>
    <m/>
  </r>
  <r>
    <x v="6"/>
    <x v="0"/>
    <s v="No"/>
    <s v="LLF"/>
    <m/>
    <n v="11"/>
    <m/>
    <m/>
    <e v="#N/A"/>
    <s v="201711"/>
    <x v="300"/>
    <x v="171"/>
    <x v="19"/>
    <x v="2"/>
    <m/>
    <m/>
    <m/>
    <m/>
    <n v="0"/>
    <m/>
    <m/>
  </r>
  <r>
    <x v="6"/>
    <x v="0"/>
    <s v="OK"/>
    <e v="#N/A"/>
    <m/>
    <n v="11"/>
    <m/>
    <m/>
    <e v="#N/A"/>
    <s v="201713"/>
    <x v="301"/>
    <x v="172"/>
    <x v="19"/>
    <x v="2"/>
    <m/>
    <m/>
    <m/>
    <m/>
    <n v="4000"/>
    <m/>
    <m/>
  </r>
  <r>
    <x v="6"/>
    <x v="0"/>
    <s v="No"/>
    <e v="#N/A"/>
    <m/>
    <n v="11"/>
    <m/>
    <m/>
    <e v="#N/A"/>
    <s v="201730"/>
    <x v="303"/>
    <x v="173"/>
    <x v="19"/>
    <x v="2"/>
    <m/>
    <m/>
    <m/>
    <m/>
    <n v="1250"/>
    <m/>
    <m/>
  </r>
  <r>
    <x v="6"/>
    <x v="0"/>
    <s v="No"/>
    <e v="#N/A"/>
    <m/>
    <n v="11"/>
    <m/>
    <m/>
    <e v="#N/A"/>
    <s v="201740"/>
    <x v="304"/>
    <x v="174"/>
    <x v="19"/>
    <x v="2"/>
    <m/>
    <m/>
    <m/>
    <m/>
    <n v="0"/>
    <m/>
    <m/>
  </r>
  <r>
    <x v="6"/>
    <x v="0"/>
    <s v="No"/>
    <e v="#N/A"/>
    <m/>
    <n v="11"/>
    <m/>
    <m/>
    <e v="#N/A"/>
    <s v="201690"/>
    <x v="305"/>
    <x v="175"/>
    <x v="19"/>
    <x v="2"/>
    <m/>
    <m/>
    <m/>
    <m/>
    <n v="500"/>
    <m/>
    <m/>
  </r>
  <r>
    <x v="6"/>
    <x v="0"/>
    <s v="OK"/>
    <e v="#N/A"/>
    <m/>
    <n v="11"/>
    <m/>
    <m/>
    <e v="#N/A"/>
    <s v="202460"/>
    <x v="306"/>
    <x v="176"/>
    <x v="19"/>
    <x v="2"/>
    <m/>
    <m/>
    <m/>
    <m/>
    <n v="0"/>
    <m/>
    <m/>
  </r>
  <r>
    <x v="6"/>
    <x v="0"/>
    <s v="No"/>
    <e v="#N/A"/>
    <m/>
    <n v="11"/>
    <m/>
    <m/>
    <e v="#N/A"/>
    <s v="202480"/>
    <x v="307"/>
    <x v="177"/>
    <x v="19"/>
    <x v="2"/>
    <m/>
    <m/>
    <m/>
    <m/>
    <n v="3500"/>
    <m/>
    <m/>
  </r>
  <r>
    <x v="6"/>
    <x v="0"/>
    <s v="No"/>
    <e v="#N/A"/>
    <m/>
    <n v="11"/>
    <m/>
    <m/>
    <e v="#N/A"/>
    <s v="202491"/>
    <x v="308"/>
    <x v="178"/>
    <x v="19"/>
    <x v="2"/>
    <m/>
    <m/>
    <m/>
    <m/>
    <n v="750"/>
    <m/>
    <m/>
  </r>
  <r>
    <x v="6"/>
    <x v="0"/>
    <s v="No"/>
    <s v="LLF"/>
    <m/>
    <n v="11"/>
    <m/>
    <m/>
    <e v="#N/A"/>
    <s v="210440"/>
    <x v="309"/>
    <x v="179"/>
    <x v="20"/>
    <x v="2"/>
    <m/>
    <m/>
    <m/>
    <m/>
    <n v="1344.5"/>
    <m/>
    <m/>
  </r>
  <r>
    <x v="6"/>
    <x v="0"/>
    <s v="OK"/>
    <s v="LLF"/>
    <m/>
    <n v="11"/>
    <m/>
    <m/>
    <s v="Yes"/>
    <s v="212130"/>
    <x v="310"/>
    <x v="179"/>
    <x v="20"/>
    <x v="2"/>
    <m/>
    <m/>
    <m/>
    <m/>
    <n v="4348"/>
    <m/>
    <m/>
  </r>
  <r>
    <x v="6"/>
    <x v="0"/>
    <s v="No"/>
    <e v="#N/A"/>
    <m/>
    <n v="11"/>
    <m/>
    <m/>
    <e v="#N/A"/>
    <s v="210460"/>
    <x v="311"/>
    <x v="180"/>
    <x v="20"/>
    <x v="2"/>
    <m/>
    <m/>
    <m/>
    <m/>
    <n v="476.75"/>
    <m/>
    <m/>
  </r>
  <r>
    <x v="6"/>
    <x v="0"/>
    <s v="No"/>
    <e v="#N/A"/>
    <m/>
    <n v="11"/>
    <m/>
    <m/>
    <e v="#N/A"/>
    <s v="211430"/>
    <x v="312"/>
    <x v="180"/>
    <x v="20"/>
    <x v="2"/>
    <m/>
    <m/>
    <m/>
    <m/>
    <n v="100"/>
    <m/>
    <m/>
  </r>
  <r>
    <x v="6"/>
    <x v="0"/>
    <s v="OK"/>
    <e v="#N/A"/>
    <m/>
    <n v="11"/>
    <m/>
    <m/>
    <e v="#N/A"/>
    <s v="210630"/>
    <x v="313"/>
    <x v="181"/>
    <x v="20"/>
    <x v="2"/>
    <m/>
    <m/>
    <m/>
    <m/>
    <n v="1922"/>
    <m/>
    <m/>
  </r>
  <r>
    <x v="6"/>
    <x v="0"/>
    <s v="No"/>
    <e v="#N/A"/>
    <m/>
    <n v="11"/>
    <m/>
    <m/>
    <e v="#N/A"/>
    <s v="211120"/>
    <x v="314"/>
    <x v="181"/>
    <x v="20"/>
    <x v="2"/>
    <m/>
    <m/>
    <m/>
    <m/>
    <n v="500"/>
    <m/>
    <m/>
  </r>
  <r>
    <x v="6"/>
    <x v="0"/>
    <s v="No"/>
    <e v="#N/A"/>
    <m/>
    <n v="11"/>
    <m/>
    <m/>
    <e v="#N/A"/>
    <s v="210730"/>
    <x v="315"/>
    <x v="182"/>
    <x v="20"/>
    <x v="2"/>
    <m/>
    <m/>
    <m/>
    <m/>
    <n v="0"/>
    <m/>
    <m/>
  </r>
  <r>
    <x v="6"/>
    <x v="0"/>
    <s v="No"/>
    <e v="#N/A"/>
    <m/>
    <n v="11"/>
    <m/>
    <m/>
    <e v="#N/A"/>
    <s v="212070"/>
    <x v="316"/>
    <x v="182"/>
    <x v="20"/>
    <x v="2"/>
    <m/>
    <m/>
    <m/>
    <m/>
    <n v="2500"/>
    <m/>
    <m/>
  </r>
  <r>
    <x v="6"/>
    <x v="0"/>
    <s v="No"/>
    <e v="#N/A"/>
    <m/>
    <n v="11"/>
    <m/>
    <m/>
    <e v="#N/A"/>
    <s v="212890"/>
    <x v="317"/>
    <x v="182"/>
    <x v="20"/>
    <x v="2"/>
    <m/>
    <m/>
    <m/>
    <m/>
    <n v="6651"/>
    <m/>
    <m/>
  </r>
  <r>
    <x v="6"/>
    <x v="0"/>
    <s v="OK"/>
    <e v="#N/A"/>
    <m/>
    <n v="11"/>
    <m/>
    <m/>
    <e v="#N/A"/>
    <s v="210950"/>
    <x v="318"/>
    <x v="183"/>
    <x v="20"/>
    <x v="2"/>
    <m/>
    <m/>
    <m/>
    <m/>
    <n v="0"/>
    <m/>
    <m/>
  </r>
  <r>
    <x v="6"/>
    <x v="0"/>
    <s v="OK"/>
    <e v="#N/A"/>
    <m/>
    <n v="11"/>
    <m/>
    <m/>
    <e v="#N/A"/>
    <s v="212320"/>
    <x v="319"/>
    <x v="183"/>
    <x v="20"/>
    <x v="2"/>
    <m/>
    <m/>
    <m/>
    <m/>
    <n v="0"/>
    <m/>
    <m/>
  </r>
  <r>
    <x v="6"/>
    <x v="0"/>
    <s v="OK"/>
    <e v="#N/A"/>
    <m/>
    <n v="11"/>
    <m/>
    <m/>
    <e v="#N/A"/>
    <s v="212361"/>
    <x v="320"/>
    <x v="183"/>
    <x v="20"/>
    <x v="2"/>
    <m/>
    <m/>
    <m/>
    <m/>
    <n v="420"/>
    <m/>
    <m/>
  </r>
  <r>
    <x v="6"/>
    <x v="0"/>
    <s v="No"/>
    <e v="#N/A"/>
    <m/>
    <n v="11"/>
    <m/>
    <m/>
    <e v="#N/A"/>
    <s v="211830"/>
    <x v="321"/>
    <x v="184"/>
    <x v="20"/>
    <x v="2"/>
    <m/>
    <m/>
    <m/>
    <m/>
    <n v="500"/>
    <m/>
    <m/>
  </r>
  <r>
    <x v="6"/>
    <x v="0"/>
    <s v="No"/>
    <e v="#N/A"/>
    <m/>
    <n v="11"/>
    <m/>
    <m/>
    <e v="#N/A"/>
    <s v="212570"/>
    <x v="322"/>
    <x v="184"/>
    <x v="20"/>
    <x v="2"/>
    <m/>
    <m/>
    <m/>
    <m/>
    <n v="0.01"/>
    <m/>
    <m/>
  </r>
  <r>
    <x v="6"/>
    <x v="0"/>
    <s v="OK"/>
    <e v="#N/A"/>
    <m/>
    <n v="11"/>
    <m/>
    <m/>
    <e v="#N/A"/>
    <s v="211930"/>
    <x v="323"/>
    <x v="181"/>
    <x v="20"/>
    <x v="2"/>
    <m/>
    <m/>
    <m/>
    <m/>
    <n v="1500"/>
    <m/>
    <m/>
  </r>
  <r>
    <x v="6"/>
    <x v="0"/>
    <s v="OK"/>
    <e v="#N/A"/>
    <m/>
    <n v="11"/>
    <m/>
    <m/>
    <e v="#N/A"/>
    <s v="211970"/>
    <x v="324"/>
    <x v="184"/>
    <x v="20"/>
    <x v="2"/>
    <m/>
    <m/>
    <m/>
    <m/>
    <n v="1657.35"/>
    <m/>
    <m/>
  </r>
  <r>
    <x v="6"/>
    <x v="0"/>
    <s v="No"/>
    <e v="#N/A"/>
    <m/>
    <n v="11"/>
    <m/>
    <m/>
    <e v="#N/A"/>
    <s v="212000"/>
    <x v="325"/>
    <x v="181"/>
    <x v="20"/>
    <x v="2"/>
    <m/>
    <m/>
    <m/>
    <m/>
    <n v="6000"/>
    <m/>
    <m/>
  </r>
  <r>
    <x v="6"/>
    <x v="0"/>
    <s v="No"/>
    <e v="#N/A"/>
    <m/>
    <n v="11"/>
    <m/>
    <m/>
    <e v="#N/A"/>
    <s v="213000"/>
    <x v="326"/>
    <x v="181"/>
    <x v="20"/>
    <x v="2"/>
    <m/>
    <m/>
    <m/>
    <m/>
    <n v="0"/>
    <m/>
    <m/>
  </r>
  <r>
    <x v="6"/>
    <x v="0"/>
    <s v="No"/>
    <e v="#N/A"/>
    <m/>
    <n v="11"/>
    <m/>
    <m/>
    <e v="#N/A"/>
    <s v="212450"/>
    <x v="327"/>
    <x v="181"/>
    <x v="20"/>
    <x v="2"/>
    <m/>
    <m/>
    <m/>
    <m/>
    <n v="800"/>
    <m/>
    <m/>
  </r>
  <r>
    <x v="6"/>
    <x v="0"/>
    <s v="No"/>
    <e v="#N/A"/>
    <m/>
    <n v="11"/>
    <m/>
    <m/>
    <e v="#N/A"/>
    <s v="212630"/>
    <x v="328"/>
    <x v="181"/>
    <x v="20"/>
    <x v="2"/>
    <m/>
    <m/>
    <m/>
    <m/>
    <n v="0"/>
    <m/>
    <m/>
  </r>
  <r>
    <x v="6"/>
    <x v="0"/>
    <s v="No"/>
    <e v="#N/A"/>
    <m/>
    <n v="11"/>
    <m/>
    <m/>
    <e v="#N/A"/>
    <s v="213020"/>
    <x v="329"/>
    <x v="185"/>
    <x v="20"/>
    <x v="2"/>
    <m/>
    <m/>
    <m/>
    <m/>
    <n v="4000"/>
    <m/>
    <m/>
  </r>
  <r>
    <x v="6"/>
    <x v="0"/>
    <s v="No"/>
    <e v="#N/A"/>
    <m/>
    <n v="11"/>
    <m/>
    <m/>
    <e v="#N/A"/>
    <s v="210540"/>
    <x v="330"/>
    <x v="186"/>
    <x v="20"/>
    <x v="2"/>
    <m/>
    <m/>
    <m/>
    <m/>
    <n v="7100"/>
    <m/>
    <m/>
  </r>
  <r>
    <x v="6"/>
    <x v="0"/>
    <s v="No"/>
    <e v="#N/A"/>
    <m/>
    <n v="11"/>
    <m/>
    <m/>
    <e v="#N/A"/>
    <s v="211921"/>
    <x v="331"/>
    <x v="186"/>
    <x v="20"/>
    <x v="2"/>
    <m/>
    <m/>
    <m/>
    <m/>
    <n v="1588.42"/>
    <m/>
    <m/>
  </r>
  <r>
    <x v="6"/>
    <x v="0"/>
    <s v="OK"/>
    <e v="#N/A"/>
    <m/>
    <n v="11"/>
    <m/>
    <m/>
    <e v="#N/A"/>
    <s v="212380"/>
    <x v="332"/>
    <x v="186"/>
    <x v="20"/>
    <x v="2"/>
    <m/>
    <m/>
    <m/>
    <m/>
    <n v="590.5"/>
    <m/>
    <m/>
  </r>
  <r>
    <x v="6"/>
    <x v="0"/>
    <s v="OK"/>
    <e v="#N/A"/>
    <m/>
    <n v="11"/>
    <m/>
    <m/>
    <e v="#N/A"/>
    <s v="210690"/>
    <x v="333"/>
    <x v="187"/>
    <x v="20"/>
    <x v="2"/>
    <m/>
    <m/>
    <m/>
    <m/>
    <n v="4873"/>
    <m/>
    <m/>
  </r>
  <r>
    <x v="5"/>
    <x v="1"/>
    <s v="No"/>
    <e v="#N/A"/>
    <m/>
    <m/>
    <s v="Debt"/>
    <m/>
    <s v="Yes"/>
    <s v="132730"/>
    <x v="57"/>
    <x v="38"/>
    <x v="4"/>
    <x v="0"/>
    <m/>
    <m/>
    <m/>
    <m/>
    <m/>
    <m/>
    <n v="-3899"/>
  </r>
  <r>
    <x v="5"/>
    <x v="1"/>
    <s v="OK"/>
    <e v="#N/A"/>
    <m/>
    <m/>
    <s v="historical"/>
    <d v="2023-10-01T00:00:00"/>
    <e v="#N/A"/>
    <s v="021860"/>
    <x v="89"/>
    <x v="61"/>
    <x v="7"/>
    <x v="1"/>
    <m/>
    <m/>
    <m/>
    <m/>
    <n v="391.78"/>
    <m/>
    <m/>
  </r>
  <r>
    <x v="5"/>
    <x v="1"/>
    <s v="OK"/>
    <e v="#N/A"/>
    <m/>
    <m/>
    <s v="Debt"/>
    <m/>
    <e v="#N/A"/>
    <s v="021860"/>
    <x v="89"/>
    <x v="61"/>
    <x v="7"/>
    <x v="1"/>
    <m/>
    <m/>
    <m/>
    <m/>
    <m/>
    <m/>
    <n v="-391.78"/>
  </r>
  <r>
    <x v="5"/>
    <x v="1"/>
    <s v="OK"/>
    <e v="#N/A"/>
    <m/>
    <m/>
    <s v="historical"/>
    <d v="2023-11-01T00:00:00"/>
    <e v="#N/A"/>
    <s v="122444"/>
    <x v="192"/>
    <x v="111"/>
    <x v="13"/>
    <x v="1"/>
    <m/>
    <m/>
    <m/>
    <m/>
    <n v="582.92999999999995"/>
    <m/>
    <m/>
  </r>
  <r>
    <x v="5"/>
    <x v="1"/>
    <s v="OK"/>
    <e v="#N/A"/>
    <m/>
    <m/>
    <s v="Debt"/>
    <m/>
    <e v="#N/A"/>
    <s v="122444"/>
    <x v="192"/>
    <x v="111"/>
    <x v="13"/>
    <x v="1"/>
    <m/>
    <m/>
    <m/>
    <m/>
    <m/>
    <m/>
    <n v="-582.92999999999995"/>
  </r>
  <r>
    <x v="6"/>
    <x v="0"/>
    <s v="OK"/>
    <e v="#N/A"/>
    <m/>
    <n v="12"/>
    <m/>
    <m/>
    <e v="#N/A"/>
    <s v="030480"/>
    <x v="0"/>
    <x v="0"/>
    <x v="0"/>
    <x v="0"/>
    <m/>
    <m/>
    <n v="11174"/>
    <n v="11468"/>
    <n v="952"/>
    <n v="11468"/>
    <m/>
  </r>
  <r>
    <x v="6"/>
    <x v="0"/>
    <s v="OK"/>
    <e v="#N/A"/>
    <m/>
    <n v="12"/>
    <m/>
    <m/>
    <e v="#N/A"/>
    <s v="032500"/>
    <x v="1"/>
    <x v="0"/>
    <x v="0"/>
    <x v="0"/>
    <m/>
    <m/>
    <n v="86406"/>
    <n v="72017"/>
    <n v="7731"/>
    <n v="72017"/>
    <m/>
  </r>
  <r>
    <x v="6"/>
    <x v="0"/>
    <s v="OK"/>
    <e v="#N/A"/>
    <m/>
    <n v="12"/>
    <m/>
    <m/>
    <e v="#N/A"/>
    <s v="031050"/>
    <x v="2"/>
    <x v="1"/>
    <x v="0"/>
    <x v="0"/>
    <m/>
    <m/>
    <n v="131280"/>
    <n v="130617"/>
    <n v="10655"/>
    <n v="130617"/>
    <m/>
  </r>
  <r>
    <x v="6"/>
    <x v="0"/>
    <s v="OK"/>
    <e v="#N/A"/>
    <m/>
    <n v="12"/>
    <m/>
    <m/>
    <e v="#N/A"/>
    <s v="031060"/>
    <x v="3"/>
    <x v="1"/>
    <x v="0"/>
    <x v="0"/>
    <m/>
    <m/>
    <n v="22683"/>
    <n v="23417"/>
    <n v="5854.25"/>
    <n v="23417"/>
    <m/>
  </r>
  <r>
    <x v="6"/>
    <x v="0"/>
    <s v="OK"/>
    <e v="#N/A"/>
    <m/>
    <n v="12"/>
    <m/>
    <m/>
    <e v="#N/A"/>
    <s v="031620"/>
    <x v="4"/>
    <x v="1"/>
    <x v="0"/>
    <x v="0"/>
    <m/>
    <m/>
    <n v="39636"/>
    <n v="40054"/>
    <n v="3336"/>
    <n v="40054"/>
    <m/>
  </r>
  <r>
    <x v="6"/>
    <x v="0"/>
    <s v="OK"/>
    <e v="#N/A"/>
    <m/>
    <n v="12"/>
    <m/>
    <m/>
    <e v="#N/A"/>
    <s v="031851"/>
    <x v="5"/>
    <x v="1"/>
    <x v="0"/>
    <x v="0"/>
    <m/>
    <m/>
    <n v="7216"/>
    <n v="7413"/>
    <n v="617.75"/>
    <n v="7413"/>
    <m/>
  </r>
  <r>
    <x v="6"/>
    <x v="0"/>
    <s v="OK"/>
    <e v="#N/A"/>
    <m/>
    <n v="12"/>
    <m/>
    <m/>
    <e v="#N/A"/>
    <s v="032020"/>
    <x v="6"/>
    <x v="1"/>
    <x v="0"/>
    <x v="0"/>
    <m/>
    <m/>
    <n v="48121"/>
    <n v="47580"/>
    <n v="3699"/>
    <n v="47580"/>
    <m/>
  </r>
  <r>
    <x v="6"/>
    <x v="0"/>
    <s v="OK"/>
    <e v="#N/A"/>
    <m/>
    <n v="12"/>
    <m/>
    <m/>
    <e v="#N/A"/>
    <s v="031901"/>
    <x v="7"/>
    <x v="2"/>
    <x v="0"/>
    <x v="0"/>
    <m/>
    <m/>
    <n v="55627"/>
    <n v="57340"/>
    <n v="4540"/>
    <n v="57340"/>
    <m/>
  </r>
  <r>
    <x v="6"/>
    <x v="0"/>
    <s v="No"/>
    <e v="#N/A"/>
    <m/>
    <n v="12"/>
    <m/>
    <m/>
    <e v="#N/A"/>
    <s v="032621"/>
    <x v="8"/>
    <x v="3"/>
    <x v="0"/>
    <x v="0"/>
    <m/>
    <m/>
    <n v="169000"/>
    <n v="177204"/>
    <n v="15000"/>
    <n v="177204"/>
    <m/>
  </r>
  <r>
    <x v="6"/>
    <x v="0"/>
    <s v="No"/>
    <e v="#N/A"/>
    <m/>
    <n v="12"/>
    <m/>
    <m/>
    <e v="#N/A"/>
    <s v="032880"/>
    <x v="9"/>
    <x v="2"/>
    <x v="0"/>
    <x v="0"/>
    <m/>
    <m/>
    <n v="30800"/>
    <n v="35390"/>
    <n v="8250"/>
    <n v="35390"/>
    <m/>
  </r>
  <r>
    <x v="6"/>
    <x v="0"/>
    <s v="OK"/>
    <e v="#N/A"/>
    <m/>
    <n v="12"/>
    <m/>
    <m/>
    <e v="#N/A"/>
    <s v="091081"/>
    <x v="10"/>
    <x v="4"/>
    <x v="1"/>
    <x v="0"/>
    <m/>
    <m/>
    <n v="5580"/>
    <n v="5761"/>
    <n v="610.16999999999996"/>
    <n v="5761"/>
    <m/>
  </r>
  <r>
    <x v="6"/>
    <x v="0"/>
    <s v="No"/>
    <e v="#N/A"/>
    <m/>
    <n v="12"/>
    <m/>
    <m/>
    <e v="#N/A"/>
    <s v="091670"/>
    <x v="11"/>
    <x v="4"/>
    <x v="1"/>
    <x v="0"/>
    <m/>
    <m/>
    <n v="2400"/>
    <n v="7953"/>
    <n v="200"/>
    <n v="7953"/>
    <m/>
  </r>
  <r>
    <x v="6"/>
    <x v="0"/>
    <s v="No"/>
    <e v="#N/A"/>
    <m/>
    <n v="12"/>
    <m/>
    <m/>
    <e v="#N/A"/>
    <s v="091290"/>
    <x v="12"/>
    <x v="5"/>
    <x v="1"/>
    <x v="0"/>
    <m/>
    <m/>
    <n v="288903"/>
    <n v="70631"/>
    <m/>
    <n v="70631"/>
    <m/>
  </r>
  <r>
    <x v="6"/>
    <x v="0"/>
    <s v="OK"/>
    <e v="#N/A"/>
    <m/>
    <n v="12"/>
    <m/>
    <m/>
    <e v="#N/A"/>
    <s v="091291"/>
    <x v="334"/>
    <x v="5"/>
    <x v="1"/>
    <x v="0"/>
    <m/>
    <m/>
    <m/>
    <n v="84117"/>
    <n v="9117"/>
    <n v="84117"/>
    <m/>
  </r>
  <r>
    <x v="6"/>
    <x v="0"/>
    <s v="OK"/>
    <e v="#N/A"/>
    <m/>
    <n v="12"/>
    <m/>
    <m/>
    <e v="#N/A"/>
    <s v="091292"/>
    <x v="335"/>
    <x v="5"/>
    <x v="1"/>
    <x v="0"/>
    <m/>
    <m/>
    <m/>
    <n v="42132"/>
    <n v="14044"/>
    <n v="42132"/>
    <m/>
  </r>
  <r>
    <x v="6"/>
    <x v="0"/>
    <s v="No"/>
    <e v="#N/A"/>
    <m/>
    <n v="12"/>
    <m/>
    <m/>
    <e v="#N/A"/>
    <s v="091293"/>
    <x v="336"/>
    <x v="5"/>
    <x v="1"/>
    <x v="0"/>
    <m/>
    <m/>
    <m/>
    <n v="42165"/>
    <n v="10000"/>
    <n v="42165"/>
    <m/>
  </r>
  <r>
    <x v="6"/>
    <x v="0"/>
    <s v="OK"/>
    <e v="#N/A"/>
    <m/>
    <n v="12"/>
    <m/>
    <m/>
    <e v="#N/A"/>
    <s v="091294"/>
    <x v="337"/>
    <x v="5"/>
    <x v="1"/>
    <x v="0"/>
    <m/>
    <m/>
    <m/>
    <n v="50771"/>
    <m/>
    <n v="50771"/>
    <m/>
  </r>
  <r>
    <x v="6"/>
    <x v="0"/>
    <s v="No"/>
    <e v="#N/A"/>
    <m/>
    <n v="12"/>
    <m/>
    <m/>
    <s v="Yes"/>
    <s v="091340"/>
    <x v="13"/>
    <x v="6"/>
    <x v="1"/>
    <x v="0"/>
    <m/>
    <m/>
    <n v="4875"/>
    <n v="4711"/>
    <n v="1000"/>
    <n v="4711"/>
    <m/>
  </r>
  <r>
    <x v="6"/>
    <x v="0"/>
    <s v="OK"/>
    <e v="#N/A"/>
    <m/>
    <n v="12"/>
    <m/>
    <m/>
    <e v="#N/A"/>
    <s v="091390"/>
    <x v="14"/>
    <x v="6"/>
    <x v="1"/>
    <x v="0"/>
    <m/>
    <m/>
    <n v="42824"/>
    <n v="43263"/>
    <n v="3608"/>
    <n v="43263"/>
    <m/>
  </r>
  <r>
    <x v="6"/>
    <x v="0"/>
    <s v="No"/>
    <e v="#N/A"/>
    <m/>
    <n v="12"/>
    <m/>
    <m/>
    <e v="#N/A"/>
    <s v="091460"/>
    <x v="15"/>
    <x v="7"/>
    <x v="1"/>
    <x v="0"/>
    <m/>
    <m/>
    <n v="9900"/>
    <n v="18495"/>
    <n v="1000"/>
    <n v="18495"/>
    <m/>
  </r>
  <r>
    <x v="6"/>
    <x v="0"/>
    <s v="No"/>
    <e v="#N/A"/>
    <m/>
    <n v="12"/>
    <m/>
    <m/>
    <e v="#N/A"/>
    <s v="091940"/>
    <x v="16"/>
    <x v="7"/>
    <x v="1"/>
    <x v="0"/>
    <m/>
    <m/>
    <n v="9500"/>
    <n v="18892"/>
    <n v="6492"/>
    <n v="18892"/>
    <m/>
  </r>
  <r>
    <x v="6"/>
    <x v="0"/>
    <s v="OK"/>
    <e v="#N/A"/>
    <m/>
    <n v="12"/>
    <m/>
    <m/>
    <e v="#N/A"/>
    <s v="091580"/>
    <x v="17"/>
    <x v="7"/>
    <x v="1"/>
    <x v="0"/>
    <m/>
    <m/>
    <n v="17396"/>
    <n v="17397"/>
    <n v="897"/>
    <n v="17397"/>
    <m/>
  </r>
  <r>
    <x v="6"/>
    <x v="0"/>
    <s v="No"/>
    <e v="#N/A"/>
    <m/>
    <n v="12"/>
    <m/>
    <m/>
    <e v="#N/A"/>
    <s v="091950"/>
    <x v="18"/>
    <x v="8"/>
    <x v="1"/>
    <x v="0"/>
    <m/>
    <m/>
    <n v="2757.97"/>
    <n v="6083"/>
    <m/>
    <n v="6083"/>
    <m/>
  </r>
  <r>
    <x v="6"/>
    <x v="0"/>
    <s v="OK"/>
    <e v="#N/A"/>
    <m/>
    <n v="12"/>
    <m/>
    <m/>
    <s v="Yes"/>
    <s v="091551"/>
    <x v="19"/>
    <x v="8"/>
    <x v="1"/>
    <x v="0"/>
    <m/>
    <m/>
    <n v="86409"/>
    <n v="90313"/>
    <n v="7527"/>
    <n v="90313"/>
    <m/>
  </r>
  <r>
    <x v="6"/>
    <x v="0"/>
    <s v="OK"/>
    <e v="#N/A"/>
    <m/>
    <n v="12"/>
    <m/>
    <m/>
    <e v="#N/A"/>
    <s v="092900"/>
    <x v="20"/>
    <x v="8"/>
    <x v="1"/>
    <x v="0"/>
    <m/>
    <m/>
    <n v="14844"/>
    <n v="15207"/>
    <n v="1270"/>
    <n v="15207"/>
    <m/>
  </r>
  <r>
    <x v="6"/>
    <x v="0"/>
    <s v="OK"/>
    <e v="#N/A"/>
    <m/>
    <n v="12"/>
    <m/>
    <m/>
    <e v="#N/A"/>
    <s v="091920"/>
    <x v="21"/>
    <x v="9"/>
    <x v="1"/>
    <x v="0"/>
    <m/>
    <m/>
    <n v="65679"/>
    <n v="66001"/>
    <n v="5500"/>
    <n v="66001"/>
    <m/>
  </r>
  <r>
    <x v="6"/>
    <x v="0"/>
    <s v="OK"/>
    <e v="#N/A"/>
    <m/>
    <n v="12"/>
    <m/>
    <m/>
    <e v="#N/A"/>
    <s v="091990"/>
    <x v="22"/>
    <x v="6"/>
    <x v="1"/>
    <x v="0"/>
    <m/>
    <m/>
    <n v="26170"/>
    <n v="26532"/>
    <n v="2211"/>
    <n v="26532"/>
    <m/>
  </r>
  <r>
    <x v="6"/>
    <x v="0"/>
    <s v="OK"/>
    <e v="#N/A"/>
    <m/>
    <n v="12"/>
    <m/>
    <m/>
    <e v="#N/A"/>
    <s v="092061"/>
    <x v="23"/>
    <x v="10"/>
    <x v="1"/>
    <x v="0"/>
    <m/>
    <m/>
    <n v="1700"/>
    <n v="1759"/>
    <n v="439.75"/>
    <n v="1759"/>
    <m/>
  </r>
  <r>
    <x v="6"/>
    <x v="0"/>
    <s v="OK"/>
    <e v="#N/A"/>
    <m/>
    <n v="12"/>
    <m/>
    <m/>
    <e v="#N/A"/>
    <s v="092250"/>
    <x v="24"/>
    <x v="4"/>
    <x v="1"/>
    <x v="0"/>
    <m/>
    <m/>
    <n v="41135"/>
    <n v="41853"/>
    <n v="3485"/>
    <n v="41853"/>
    <m/>
  </r>
  <r>
    <x v="6"/>
    <x v="0"/>
    <s v="OK"/>
    <e v="#N/A"/>
    <m/>
    <n v="12"/>
    <m/>
    <m/>
    <e v="#N/A"/>
    <s v="092260"/>
    <x v="25"/>
    <x v="5"/>
    <x v="1"/>
    <x v="0"/>
    <m/>
    <m/>
    <n v="19662"/>
    <n v="20350"/>
    <n v="1694"/>
    <n v="20350"/>
    <m/>
  </r>
  <r>
    <x v="6"/>
    <x v="0"/>
    <s v="OK"/>
    <e v="#N/A"/>
    <m/>
    <n v="12"/>
    <m/>
    <m/>
    <e v="#N/A"/>
    <s v="092470"/>
    <x v="26"/>
    <x v="10"/>
    <x v="1"/>
    <x v="0"/>
    <m/>
    <m/>
    <n v="49875"/>
    <n v="53125"/>
    <n v="4428"/>
    <n v="53125"/>
    <m/>
  </r>
  <r>
    <x v="6"/>
    <x v="0"/>
    <s v="OK"/>
    <e v="#N/A"/>
    <m/>
    <n v="12"/>
    <m/>
    <m/>
    <s v="Yes"/>
    <s v="092881"/>
    <x v="27"/>
    <x v="11"/>
    <x v="1"/>
    <x v="0"/>
    <m/>
    <m/>
    <n v="43960"/>
    <n v="38982"/>
    <n v="3213"/>
    <n v="38982"/>
    <m/>
  </r>
  <r>
    <x v="6"/>
    <x v="0"/>
    <s v="OK"/>
    <e v="#N/A"/>
    <m/>
    <n v="12"/>
    <m/>
    <m/>
    <e v="#N/A"/>
    <s v="100660"/>
    <x v="28"/>
    <x v="12"/>
    <x v="2"/>
    <x v="0"/>
    <m/>
    <m/>
    <n v="47815"/>
    <n v="47053"/>
    <n v="4055"/>
    <n v="47053"/>
    <m/>
  </r>
  <r>
    <x v="6"/>
    <x v="0"/>
    <s v="OK"/>
    <s v="LLF"/>
    <m/>
    <n v="12"/>
    <m/>
    <m/>
    <s v="Yes"/>
    <s v="100680"/>
    <x v="29"/>
    <x v="13"/>
    <x v="2"/>
    <x v="0"/>
    <m/>
    <m/>
    <n v="207156"/>
    <n v="214237"/>
    <n v="17854"/>
    <n v="214237"/>
    <m/>
  </r>
  <r>
    <x v="6"/>
    <x v="0"/>
    <s v="OK"/>
    <s v="LLF"/>
    <m/>
    <n v="12"/>
    <m/>
    <m/>
    <s v="Yes"/>
    <s v="100681"/>
    <x v="30"/>
    <x v="14"/>
    <x v="2"/>
    <x v="0"/>
    <m/>
    <m/>
    <n v="163165"/>
    <n v="168705"/>
    <n v="43943"/>
    <n v="168705"/>
    <m/>
  </r>
  <r>
    <x v="6"/>
    <x v="0"/>
    <s v="No"/>
    <e v="#N/A"/>
    <m/>
    <n v="12"/>
    <m/>
    <m/>
    <e v="#N/A"/>
    <s v="100790"/>
    <x v="31"/>
    <x v="15"/>
    <x v="2"/>
    <x v="0"/>
    <m/>
    <m/>
    <n v="63209"/>
    <n v="64126"/>
    <n v="5344"/>
    <n v="64126"/>
    <m/>
  </r>
  <r>
    <x v="6"/>
    <x v="0"/>
    <s v="OK"/>
    <e v="#N/A"/>
    <m/>
    <n v="12"/>
    <m/>
    <m/>
    <e v="#N/A"/>
    <s v="100791"/>
    <x v="32"/>
    <x v="16"/>
    <x v="2"/>
    <x v="0"/>
    <m/>
    <m/>
    <n v="67711"/>
    <n v="68805"/>
    <n v="5706.25"/>
    <n v="68805"/>
    <m/>
  </r>
  <r>
    <x v="6"/>
    <x v="0"/>
    <s v="OK"/>
    <e v="#N/A"/>
    <m/>
    <n v="12"/>
    <m/>
    <m/>
    <e v="#N/A"/>
    <s v="101800"/>
    <x v="33"/>
    <x v="17"/>
    <x v="2"/>
    <x v="0"/>
    <m/>
    <m/>
    <n v="60996"/>
    <n v="51788"/>
    <n v="4263"/>
    <n v="51788"/>
    <m/>
  </r>
  <r>
    <x v="6"/>
    <x v="0"/>
    <s v="OK"/>
    <e v="#N/A"/>
    <m/>
    <n v="12"/>
    <m/>
    <m/>
    <e v="#N/A"/>
    <s v="102100"/>
    <x v="34"/>
    <x v="18"/>
    <x v="2"/>
    <x v="0"/>
    <m/>
    <m/>
    <n v="90941"/>
    <n v="87061"/>
    <n v="7706"/>
    <n v="87061"/>
    <m/>
  </r>
  <r>
    <x v="6"/>
    <x v="0"/>
    <s v="OK"/>
    <e v="#N/A"/>
    <m/>
    <n v="12"/>
    <m/>
    <m/>
    <e v="#N/A"/>
    <s v="100490"/>
    <x v="35"/>
    <x v="19"/>
    <x v="2"/>
    <x v="0"/>
    <m/>
    <m/>
    <n v="47957"/>
    <n v="48333"/>
    <n v="4025"/>
    <n v="48333"/>
    <m/>
  </r>
  <r>
    <x v="6"/>
    <x v="0"/>
    <s v="No"/>
    <e v="#N/A"/>
    <m/>
    <n v="12"/>
    <m/>
    <m/>
    <e v="#N/A"/>
    <s v="102300"/>
    <x v="36"/>
    <x v="12"/>
    <x v="2"/>
    <x v="0"/>
    <m/>
    <m/>
    <n v="35000"/>
    <n v="45943"/>
    <n v="1913"/>
    <n v="45943"/>
    <m/>
  </r>
  <r>
    <x v="6"/>
    <x v="0"/>
    <s v="OK"/>
    <e v="#N/A"/>
    <m/>
    <n v="12"/>
    <m/>
    <m/>
    <e v="#N/A"/>
    <s v="112180"/>
    <x v="37"/>
    <x v="20"/>
    <x v="3"/>
    <x v="0"/>
    <m/>
    <m/>
    <n v="75380"/>
    <n v="76235"/>
    <n v="6352"/>
    <n v="76235"/>
    <m/>
  </r>
  <r>
    <x v="6"/>
    <x v="0"/>
    <s v="OK"/>
    <e v="#N/A"/>
    <m/>
    <n v="12"/>
    <m/>
    <m/>
    <e v="#N/A"/>
    <s v="112211"/>
    <x v="38"/>
    <x v="21"/>
    <x v="3"/>
    <x v="0"/>
    <m/>
    <m/>
    <n v="65145"/>
    <n v="70326"/>
    <n v="5855"/>
    <n v="70326"/>
    <m/>
  </r>
  <r>
    <x v="6"/>
    <x v="0"/>
    <s v="OK"/>
    <e v="#N/A"/>
    <m/>
    <n v="12"/>
    <m/>
    <m/>
    <e v="#N/A"/>
    <s v="112191"/>
    <x v="39"/>
    <x v="22"/>
    <x v="3"/>
    <x v="0"/>
    <m/>
    <m/>
    <n v="62021"/>
    <n v="60943"/>
    <n v="5074"/>
    <n v="60943"/>
    <m/>
  </r>
  <r>
    <x v="6"/>
    <x v="0"/>
    <s v="OK"/>
    <e v="#N/A"/>
    <m/>
    <n v="12"/>
    <m/>
    <m/>
    <e v="#N/A"/>
    <s v="112200"/>
    <x v="40"/>
    <x v="23"/>
    <x v="3"/>
    <x v="0"/>
    <m/>
    <m/>
    <n v="86742"/>
    <n v="91071"/>
    <n v="7592"/>
    <n v="91071"/>
    <m/>
  </r>
  <r>
    <x v="6"/>
    <x v="0"/>
    <s v="OK"/>
    <e v="#N/A"/>
    <m/>
    <n v="12"/>
    <m/>
    <m/>
    <s v="Yes"/>
    <s v="112210"/>
    <x v="41"/>
    <x v="24"/>
    <x v="3"/>
    <x v="0"/>
    <m/>
    <m/>
    <n v="172361"/>
    <n v="162980"/>
    <n v="52980"/>
    <n v="162980"/>
    <m/>
  </r>
  <r>
    <x v="6"/>
    <x v="0"/>
    <s v="No"/>
    <e v="#N/A"/>
    <m/>
    <n v="12"/>
    <m/>
    <m/>
    <e v="#N/A"/>
    <s v="112220"/>
    <x v="42"/>
    <x v="25"/>
    <x v="3"/>
    <x v="0"/>
    <m/>
    <m/>
    <n v="97599"/>
    <n v="102821"/>
    <n v="8383.6299999999992"/>
    <n v="102821"/>
    <m/>
  </r>
  <r>
    <x v="6"/>
    <x v="0"/>
    <s v="OK"/>
    <e v="#N/A"/>
    <m/>
    <n v="12"/>
    <m/>
    <m/>
    <e v="#N/A"/>
    <s v="112230"/>
    <x v="43"/>
    <x v="26"/>
    <x v="3"/>
    <x v="0"/>
    <m/>
    <m/>
    <n v="58787"/>
    <n v="66831"/>
    <n v="5572"/>
    <n v="66831"/>
    <m/>
  </r>
  <r>
    <x v="6"/>
    <x v="0"/>
    <s v="OK"/>
    <e v="#N/A"/>
    <m/>
    <n v="12"/>
    <m/>
    <m/>
    <e v="#N/A"/>
    <s v="112240"/>
    <x v="44"/>
    <x v="27"/>
    <x v="3"/>
    <x v="0"/>
    <m/>
    <m/>
    <n v="79411"/>
    <n v="84625"/>
    <m/>
    <n v="84625"/>
    <m/>
  </r>
  <r>
    <x v="6"/>
    <x v="0"/>
    <s v="OK"/>
    <e v="#N/A"/>
    <m/>
    <n v="12"/>
    <m/>
    <m/>
    <e v="#N/A"/>
    <s v="110040"/>
    <x v="45"/>
    <x v="28"/>
    <x v="3"/>
    <x v="0"/>
    <m/>
    <m/>
    <n v="45072"/>
    <n v="31006"/>
    <n v="2583"/>
    <n v="31006"/>
    <m/>
  </r>
  <r>
    <x v="6"/>
    <x v="0"/>
    <s v="OK"/>
    <e v="#N/A"/>
    <m/>
    <n v="12"/>
    <m/>
    <m/>
    <e v="#N/A"/>
    <s v="110531"/>
    <x v="46"/>
    <x v="29"/>
    <x v="3"/>
    <x v="0"/>
    <m/>
    <m/>
    <n v="56330.04"/>
    <n v="57281"/>
    <n v="4773.42"/>
    <n v="57281"/>
    <m/>
  </r>
  <r>
    <x v="6"/>
    <x v="0"/>
    <s v="OK"/>
    <e v="#N/A"/>
    <m/>
    <n v="12"/>
    <m/>
    <m/>
    <e v="#N/A"/>
    <s v="110750"/>
    <x v="47"/>
    <x v="30"/>
    <x v="3"/>
    <x v="0"/>
    <m/>
    <m/>
    <n v="68066"/>
    <n v="70073"/>
    <n v="5800"/>
    <n v="70073"/>
    <m/>
  </r>
  <r>
    <x v="6"/>
    <x v="0"/>
    <s v="No"/>
    <e v="#N/A"/>
    <m/>
    <n v="12"/>
    <m/>
    <m/>
    <e v="#N/A"/>
    <s v="110740"/>
    <x v="48"/>
    <x v="31"/>
    <x v="3"/>
    <x v="0"/>
    <m/>
    <m/>
    <n v="46375"/>
    <n v="28141"/>
    <n v="2000"/>
    <n v="28141"/>
    <m/>
  </r>
  <r>
    <x v="6"/>
    <x v="0"/>
    <s v="OK"/>
    <e v="#N/A"/>
    <m/>
    <n v="12"/>
    <m/>
    <m/>
    <e v="#N/A"/>
    <s v="110980"/>
    <x v="49"/>
    <x v="32"/>
    <x v="3"/>
    <x v="0"/>
    <m/>
    <m/>
    <n v="59639"/>
    <n v="60542"/>
    <n v="5047"/>
    <n v="60542"/>
    <m/>
  </r>
  <r>
    <x v="6"/>
    <x v="0"/>
    <s v="OK"/>
    <e v="#N/A"/>
    <m/>
    <n v="12"/>
    <m/>
    <m/>
    <e v="#N/A"/>
    <s v="112060"/>
    <x v="50"/>
    <x v="28"/>
    <x v="3"/>
    <x v="0"/>
    <m/>
    <m/>
    <n v="119501"/>
    <n v="115789"/>
    <n v="9650"/>
    <n v="115789"/>
    <m/>
  </r>
  <r>
    <x v="6"/>
    <x v="0"/>
    <s v="No"/>
    <e v="#N/A"/>
    <m/>
    <n v="12"/>
    <m/>
    <m/>
    <e v="#N/A"/>
    <s v="112340"/>
    <x v="51"/>
    <x v="28"/>
    <x v="3"/>
    <x v="0"/>
    <m/>
    <m/>
    <n v="20345"/>
    <n v="39408"/>
    <m/>
    <n v="39408"/>
    <m/>
  </r>
  <r>
    <x v="6"/>
    <x v="0"/>
    <s v="OK"/>
    <e v="#N/A"/>
    <m/>
    <n v="12"/>
    <m/>
    <m/>
    <e v="#N/A"/>
    <s v="130010"/>
    <x v="52"/>
    <x v="33"/>
    <x v="4"/>
    <x v="0"/>
    <m/>
    <m/>
    <n v="102008"/>
    <n v="95410"/>
    <n v="7949"/>
    <n v="95410"/>
    <m/>
  </r>
  <r>
    <x v="6"/>
    <x v="0"/>
    <s v="OK"/>
    <e v="#N/A"/>
    <m/>
    <n v="12"/>
    <m/>
    <m/>
    <e v="#N/A"/>
    <s v="131500"/>
    <x v="53"/>
    <x v="34"/>
    <x v="4"/>
    <x v="0"/>
    <m/>
    <m/>
    <n v="39793"/>
    <n v="40210"/>
    <n v="3349"/>
    <n v="40210"/>
    <m/>
  </r>
  <r>
    <x v="6"/>
    <x v="0"/>
    <s v="No"/>
    <e v="#N/A"/>
    <m/>
    <n v="12"/>
    <m/>
    <m/>
    <e v="#N/A"/>
    <s v="131520"/>
    <x v="54"/>
    <x v="35"/>
    <x v="4"/>
    <x v="0"/>
    <m/>
    <m/>
    <n v="53609"/>
    <n v="54866"/>
    <n v="916.42"/>
    <n v="54866"/>
    <m/>
  </r>
  <r>
    <x v="6"/>
    <x v="0"/>
    <s v="OK"/>
    <e v="#N/A"/>
    <m/>
    <n v="12"/>
    <m/>
    <m/>
    <e v="#N/A"/>
    <s v="131951"/>
    <x v="55"/>
    <x v="36"/>
    <x v="4"/>
    <x v="0"/>
    <m/>
    <m/>
    <n v="34997"/>
    <n v="42265"/>
    <n v="3522"/>
    <n v="42265"/>
    <m/>
  </r>
  <r>
    <x v="6"/>
    <x v="0"/>
    <s v="OK"/>
    <e v="#N/A"/>
    <m/>
    <n v="12"/>
    <m/>
    <m/>
    <e v="#N/A"/>
    <s v="131960"/>
    <x v="56"/>
    <x v="37"/>
    <x v="4"/>
    <x v="0"/>
    <m/>
    <m/>
    <n v="45355"/>
    <n v="46360"/>
    <n v="3867"/>
    <n v="46360"/>
    <m/>
  </r>
  <r>
    <x v="6"/>
    <x v="0"/>
    <s v="No"/>
    <e v="#N/A"/>
    <m/>
    <n v="12"/>
    <m/>
    <m/>
    <s v="Yes"/>
    <s v="132730"/>
    <x v="57"/>
    <x v="38"/>
    <x v="4"/>
    <x v="0"/>
    <m/>
    <m/>
    <n v="23600"/>
    <n v="43132"/>
    <n v="19532"/>
    <n v="43132"/>
    <m/>
  </r>
  <r>
    <x v="6"/>
    <x v="0"/>
    <s v="OK"/>
    <e v="#N/A"/>
    <m/>
    <n v="12"/>
    <m/>
    <m/>
    <e v="#N/A"/>
    <s v="132740"/>
    <x v="58"/>
    <x v="39"/>
    <x v="4"/>
    <x v="0"/>
    <m/>
    <m/>
    <n v="31639"/>
    <n v="31376"/>
    <n v="2611"/>
    <n v="31376"/>
    <m/>
  </r>
  <r>
    <x v="6"/>
    <x v="0"/>
    <s v="No"/>
    <e v="#N/A"/>
    <m/>
    <n v="12"/>
    <m/>
    <m/>
    <s v="Yes"/>
    <s v="132760"/>
    <x v="59"/>
    <x v="40"/>
    <x v="4"/>
    <x v="0"/>
    <m/>
    <m/>
    <n v="34920"/>
    <n v="35174"/>
    <n v="4"/>
    <n v="35174"/>
    <m/>
  </r>
  <r>
    <x v="6"/>
    <x v="0"/>
    <s v="OK"/>
    <e v="#N/A"/>
    <m/>
    <n v="12"/>
    <m/>
    <m/>
    <e v="#N/A"/>
    <s v="132761"/>
    <x v="60"/>
    <x v="41"/>
    <x v="4"/>
    <x v="0"/>
    <m/>
    <m/>
    <n v="112985"/>
    <n v="115439"/>
    <n v="9619"/>
    <n v="115439"/>
    <m/>
  </r>
  <r>
    <x v="6"/>
    <x v="0"/>
    <s v="OK"/>
    <e v="#N/A"/>
    <m/>
    <n v="12"/>
    <m/>
    <m/>
    <e v="#N/A"/>
    <s v="132770"/>
    <x v="61"/>
    <x v="42"/>
    <x v="4"/>
    <x v="0"/>
    <m/>
    <m/>
    <n v="100566"/>
    <n v="88490"/>
    <n v="7215.65"/>
    <n v="88490"/>
    <m/>
  </r>
  <r>
    <x v="6"/>
    <x v="0"/>
    <s v="OK"/>
    <e v="#N/A"/>
    <m/>
    <n v="12"/>
    <m/>
    <m/>
    <e v="#N/A"/>
    <s v="132780"/>
    <x v="62"/>
    <x v="43"/>
    <x v="4"/>
    <x v="0"/>
    <m/>
    <m/>
    <n v="51764"/>
    <n v="52737"/>
    <n v="4392"/>
    <n v="52737"/>
    <m/>
  </r>
  <r>
    <x v="6"/>
    <x v="0"/>
    <s v="No"/>
    <e v="#N/A"/>
    <m/>
    <n v="12"/>
    <m/>
    <m/>
    <s v="Yes"/>
    <s v="132781"/>
    <x v="63"/>
    <x v="44"/>
    <x v="4"/>
    <x v="0"/>
    <m/>
    <m/>
    <n v="46929"/>
    <n v="48023"/>
    <n v="4001"/>
    <n v="48023"/>
    <m/>
  </r>
  <r>
    <x v="6"/>
    <x v="0"/>
    <s v="OK"/>
    <e v="#N/A"/>
    <m/>
    <n v="12"/>
    <m/>
    <m/>
    <e v="#N/A"/>
    <s v="130570"/>
    <x v="64"/>
    <x v="45"/>
    <x v="4"/>
    <x v="0"/>
    <m/>
    <m/>
    <n v="82655.16000000044"/>
    <n v="81606"/>
    <n v="27002.84"/>
    <n v="81606"/>
    <m/>
  </r>
  <r>
    <x v="6"/>
    <x v="0"/>
    <s v="No"/>
    <e v="#N/A"/>
    <m/>
    <n v="12"/>
    <m/>
    <m/>
    <e v="#N/A"/>
    <s v="130580"/>
    <x v="65"/>
    <x v="46"/>
    <x v="4"/>
    <x v="0"/>
    <m/>
    <m/>
    <n v="46000"/>
    <n v="47167"/>
    <n v="12667"/>
    <n v="47167"/>
    <m/>
  </r>
  <r>
    <x v="6"/>
    <x v="0"/>
    <s v="No"/>
    <e v="#N/A"/>
    <m/>
    <n v="12"/>
    <m/>
    <m/>
    <e v="#N/A"/>
    <s v="140150"/>
    <x v="66"/>
    <x v="47"/>
    <x v="5"/>
    <x v="0"/>
    <m/>
    <m/>
    <n v="1510"/>
    <n v="4562"/>
    <n v="140"/>
    <n v="4562"/>
    <m/>
  </r>
  <r>
    <x v="6"/>
    <x v="0"/>
    <s v="OK"/>
    <e v="#N/A"/>
    <m/>
    <n v="12"/>
    <m/>
    <m/>
    <e v="#N/A"/>
    <s v="141440"/>
    <x v="67"/>
    <x v="47"/>
    <x v="5"/>
    <x v="0"/>
    <m/>
    <m/>
    <n v="40749"/>
    <n v="41008"/>
    <n v="3236"/>
    <n v="41008"/>
    <m/>
  </r>
  <r>
    <x v="6"/>
    <x v="0"/>
    <s v="No"/>
    <e v="#N/A"/>
    <m/>
    <n v="12"/>
    <m/>
    <m/>
    <e v="#N/A"/>
    <s v="140960"/>
    <x v="68"/>
    <x v="48"/>
    <x v="5"/>
    <x v="0"/>
    <m/>
    <m/>
    <n v="33855"/>
    <n v="34302"/>
    <n v="4842"/>
    <n v="34302"/>
    <m/>
  </r>
  <r>
    <x v="6"/>
    <x v="0"/>
    <s v="OK"/>
    <e v="#N/A"/>
    <m/>
    <n v="12"/>
    <m/>
    <m/>
    <e v="#N/A"/>
    <s v="141100"/>
    <x v="69"/>
    <x v="49"/>
    <x v="5"/>
    <x v="0"/>
    <m/>
    <m/>
    <n v="100862"/>
    <n v="95319"/>
    <n v="7946"/>
    <n v="95319"/>
    <m/>
  </r>
  <r>
    <x v="6"/>
    <x v="0"/>
    <s v="OK"/>
    <e v="#N/A"/>
    <m/>
    <n v="12"/>
    <m/>
    <m/>
    <e v="#N/A"/>
    <s v="141110"/>
    <x v="70"/>
    <x v="50"/>
    <x v="5"/>
    <x v="0"/>
    <m/>
    <m/>
    <n v="287417"/>
    <n v="290639"/>
    <n v="24219"/>
    <n v="290639"/>
    <m/>
  </r>
  <r>
    <x v="6"/>
    <x v="0"/>
    <s v="OK"/>
    <e v="#N/A"/>
    <m/>
    <n v="12"/>
    <m/>
    <m/>
    <e v="#N/A"/>
    <s v="141760"/>
    <x v="71"/>
    <x v="48"/>
    <x v="5"/>
    <x v="0"/>
    <m/>
    <m/>
    <n v="30345"/>
    <n v="30810"/>
    <n v="2286.16"/>
    <n v="30810"/>
    <m/>
  </r>
  <r>
    <x v="6"/>
    <x v="0"/>
    <s v="OK"/>
    <e v="#N/A"/>
    <m/>
    <n v="12"/>
    <m/>
    <m/>
    <e v="#N/A"/>
    <s v="142080"/>
    <x v="72"/>
    <x v="51"/>
    <x v="5"/>
    <x v="0"/>
    <m/>
    <m/>
    <n v="124669"/>
    <n v="122570"/>
    <n v="10282.56"/>
    <n v="122570"/>
    <m/>
  </r>
  <r>
    <x v="6"/>
    <x v="0"/>
    <s v="OK"/>
    <e v="#N/A"/>
    <m/>
    <n v="12"/>
    <m/>
    <m/>
    <e v="#N/A"/>
    <s v="142280"/>
    <x v="73"/>
    <x v="52"/>
    <x v="5"/>
    <x v="0"/>
    <m/>
    <m/>
    <n v="42762"/>
    <n v="43164"/>
    <n v="3597"/>
    <n v="43164"/>
    <m/>
  </r>
  <r>
    <x v="6"/>
    <x v="0"/>
    <s v="OK"/>
    <e v="#N/A"/>
    <m/>
    <n v="12"/>
    <m/>
    <m/>
    <e v="#N/A"/>
    <s v="142860"/>
    <x v="74"/>
    <x v="53"/>
    <x v="5"/>
    <x v="0"/>
    <m/>
    <m/>
    <n v="99625"/>
    <n v="100359"/>
    <n v="8366"/>
    <n v="100359"/>
    <m/>
  </r>
  <r>
    <x v="6"/>
    <x v="0"/>
    <s v="OK"/>
    <e v="#N/A"/>
    <m/>
    <n v="12"/>
    <m/>
    <m/>
    <e v="#N/A"/>
    <s v="231171"/>
    <x v="75"/>
    <x v="54"/>
    <x v="6"/>
    <x v="0"/>
    <m/>
    <m/>
    <n v="46954"/>
    <n v="48049"/>
    <n v="4463"/>
    <n v="48049"/>
    <m/>
  </r>
  <r>
    <x v="6"/>
    <x v="0"/>
    <s v="No"/>
    <e v="#N/A"/>
    <m/>
    <n v="12"/>
    <m/>
    <m/>
    <e v="#N/A"/>
    <s v="231172"/>
    <x v="76"/>
    <x v="54"/>
    <x v="6"/>
    <x v="0"/>
    <m/>
    <m/>
    <n v="29857"/>
    <n v="30954"/>
    <n v="10714"/>
    <n v="30954"/>
    <m/>
  </r>
  <r>
    <x v="6"/>
    <x v="0"/>
    <s v="OK"/>
    <e v="#N/A"/>
    <m/>
    <n v="12"/>
    <m/>
    <m/>
    <e v="#N/A"/>
    <s v="231173"/>
    <x v="77"/>
    <x v="54"/>
    <x v="6"/>
    <x v="0"/>
    <m/>
    <m/>
    <n v="55093"/>
    <n v="56133"/>
    <n v="4675"/>
    <n v="56133"/>
    <m/>
  </r>
  <r>
    <x v="6"/>
    <x v="0"/>
    <s v="No"/>
    <e v="#N/A"/>
    <m/>
    <n v="12"/>
    <m/>
    <m/>
    <e v="#N/A"/>
    <s v="231174"/>
    <x v="78"/>
    <x v="54"/>
    <x v="6"/>
    <x v="0"/>
    <m/>
    <m/>
    <n v="16100"/>
    <n v="43714"/>
    <n v="800"/>
    <n v="43714"/>
    <m/>
  </r>
  <r>
    <x v="6"/>
    <x v="0"/>
    <s v="No"/>
    <e v="#N/A"/>
    <m/>
    <n v="12"/>
    <m/>
    <m/>
    <e v="#N/A"/>
    <s v="230500"/>
    <x v="79"/>
    <x v="55"/>
    <x v="6"/>
    <x v="0"/>
    <m/>
    <m/>
    <n v="83792"/>
    <n v="85026"/>
    <m/>
    <n v="85026"/>
    <m/>
  </r>
  <r>
    <x v="6"/>
    <x v="0"/>
    <s v="OK"/>
    <e v="#N/A"/>
    <m/>
    <n v="12"/>
    <m/>
    <m/>
    <e v="#N/A"/>
    <s v="230501"/>
    <x v="80"/>
    <x v="55"/>
    <x v="6"/>
    <x v="0"/>
    <m/>
    <m/>
    <n v="4359"/>
    <n v="4511"/>
    <n v="369"/>
    <n v="4511"/>
    <m/>
  </r>
  <r>
    <x v="6"/>
    <x v="0"/>
    <s v="OK"/>
    <e v="#N/A"/>
    <m/>
    <n v="12"/>
    <m/>
    <m/>
    <e v="#N/A"/>
    <s v="230641"/>
    <x v="81"/>
    <x v="56"/>
    <x v="6"/>
    <x v="0"/>
    <m/>
    <m/>
    <n v="41810"/>
    <n v="43710"/>
    <n v="16710"/>
    <n v="43710"/>
    <m/>
  </r>
  <r>
    <x v="6"/>
    <x v="0"/>
    <s v="No"/>
    <e v="#N/A"/>
    <m/>
    <n v="12"/>
    <m/>
    <m/>
    <e v="#N/A"/>
    <s v="230642"/>
    <x v="82"/>
    <x v="56"/>
    <x v="6"/>
    <x v="0"/>
    <m/>
    <m/>
    <n v="9000"/>
    <n v="16088"/>
    <m/>
    <n v="16088"/>
    <m/>
  </r>
  <r>
    <x v="6"/>
    <x v="0"/>
    <s v="OK"/>
    <e v="#N/A"/>
    <m/>
    <n v="12"/>
    <m/>
    <m/>
    <e v="#N/A"/>
    <s v="230643"/>
    <x v="83"/>
    <x v="56"/>
    <x v="6"/>
    <x v="0"/>
    <m/>
    <m/>
    <n v="59798"/>
    <n v="66579"/>
    <n v="6079"/>
    <n v="66579"/>
    <m/>
  </r>
  <r>
    <x v="6"/>
    <x v="0"/>
    <s v="OK"/>
    <e v="#N/A"/>
    <m/>
    <n v="12"/>
    <m/>
    <m/>
    <e v="#N/A"/>
    <s v="231450"/>
    <x v="84"/>
    <x v="56"/>
    <x v="6"/>
    <x v="0"/>
    <m/>
    <m/>
    <n v="52388"/>
    <n v="59736"/>
    <n v="14934"/>
    <n v="59736"/>
    <m/>
  </r>
  <r>
    <x v="6"/>
    <x v="0"/>
    <s v="OK"/>
    <e v="#N/A"/>
    <m/>
    <n v="12"/>
    <m/>
    <m/>
    <e v="#N/A"/>
    <s v="020672"/>
    <x v="85"/>
    <x v="57"/>
    <x v="7"/>
    <x v="1"/>
    <m/>
    <m/>
    <n v="142101"/>
    <n v="143947"/>
    <n v="33643"/>
    <n v="143947"/>
    <m/>
  </r>
  <r>
    <x v="6"/>
    <x v="0"/>
    <s v="No"/>
    <e v="#N/A"/>
    <m/>
    <n v="12"/>
    <m/>
    <m/>
    <e v="#N/A"/>
    <s v="020850"/>
    <x v="86"/>
    <x v="58"/>
    <x v="7"/>
    <x v="1"/>
    <m/>
    <m/>
    <n v="67958"/>
    <n v="69059"/>
    <n v="3000"/>
    <n v="69059"/>
    <m/>
  </r>
  <r>
    <x v="6"/>
    <x v="0"/>
    <s v="OK"/>
    <e v="#N/A"/>
    <m/>
    <n v="12"/>
    <m/>
    <m/>
    <e v="#N/A"/>
    <s v="021640"/>
    <x v="87"/>
    <x v="59"/>
    <x v="7"/>
    <x v="1"/>
    <m/>
    <m/>
    <n v="88492.08"/>
    <n v="89334"/>
    <n v="7444.5"/>
    <n v="89334"/>
    <m/>
  </r>
  <r>
    <x v="6"/>
    <x v="0"/>
    <s v="No"/>
    <e v="#N/A"/>
    <m/>
    <n v="12"/>
    <m/>
    <m/>
    <e v="#N/A"/>
    <s v="021750"/>
    <x v="88"/>
    <x v="60"/>
    <x v="7"/>
    <x v="1"/>
    <m/>
    <m/>
    <m/>
    <n v="28889"/>
    <n v="1000"/>
    <n v="28889"/>
    <m/>
  </r>
  <r>
    <x v="6"/>
    <x v="0"/>
    <s v="OK"/>
    <e v="#N/A"/>
    <m/>
    <n v="12"/>
    <m/>
    <m/>
    <e v="#N/A"/>
    <s v="021860"/>
    <x v="89"/>
    <x v="61"/>
    <x v="7"/>
    <x v="1"/>
    <m/>
    <m/>
    <n v="69374.220000000205"/>
    <n v="72038"/>
    <n v="6003.17"/>
    <n v="72038"/>
    <m/>
  </r>
  <r>
    <x v="6"/>
    <x v="0"/>
    <s v="OK"/>
    <e v="#N/A"/>
    <m/>
    <n v="12"/>
    <m/>
    <m/>
    <e v="#N/A"/>
    <s v="020201"/>
    <x v="90"/>
    <x v="62"/>
    <x v="7"/>
    <x v="1"/>
    <m/>
    <m/>
    <n v="67264"/>
    <n v="70679"/>
    <n v="5000"/>
    <n v="70679"/>
    <m/>
  </r>
  <r>
    <x v="6"/>
    <x v="0"/>
    <s v="OK"/>
    <e v="#N/A"/>
    <m/>
    <n v="12"/>
    <m/>
    <m/>
    <e v="#N/A"/>
    <s v="022110"/>
    <x v="91"/>
    <x v="63"/>
    <x v="7"/>
    <x v="1"/>
    <m/>
    <m/>
    <n v="2400"/>
    <n v="4099"/>
    <m/>
    <n v="4099"/>
    <m/>
  </r>
  <r>
    <x v="6"/>
    <x v="0"/>
    <s v="OK"/>
    <e v="#N/A"/>
    <m/>
    <n v="12"/>
    <m/>
    <m/>
    <e v="#N/A"/>
    <s v="022363"/>
    <x v="92"/>
    <x v="63"/>
    <x v="7"/>
    <x v="1"/>
    <m/>
    <m/>
    <n v="7023"/>
    <n v="7871"/>
    <n v="655"/>
    <n v="7871"/>
    <m/>
  </r>
  <r>
    <x v="6"/>
    <x v="0"/>
    <s v="OK"/>
    <e v="#N/A"/>
    <m/>
    <n v="12"/>
    <m/>
    <m/>
    <e v="#N/A"/>
    <s v="022362"/>
    <x v="93"/>
    <x v="64"/>
    <x v="7"/>
    <x v="1"/>
    <m/>
    <m/>
    <n v="66226"/>
    <n v="68374"/>
    <n v="5696"/>
    <n v="68374"/>
    <m/>
  </r>
  <r>
    <x v="6"/>
    <x v="0"/>
    <s v="No"/>
    <e v="#N/A"/>
    <m/>
    <n v="12"/>
    <m/>
    <m/>
    <e v="#N/A"/>
    <s v="022600"/>
    <x v="94"/>
    <x v="65"/>
    <x v="7"/>
    <x v="1"/>
    <m/>
    <m/>
    <n v="41000"/>
    <n v="53266"/>
    <n v="3000"/>
    <n v="53266"/>
    <m/>
  </r>
  <r>
    <x v="6"/>
    <x v="0"/>
    <s v="No"/>
    <e v="#N/A"/>
    <m/>
    <n v="12"/>
    <m/>
    <m/>
    <e v="#N/A"/>
    <s v="020470"/>
    <x v="95"/>
    <x v="66"/>
    <x v="7"/>
    <x v="1"/>
    <m/>
    <m/>
    <n v="45000"/>
    <n v="89331"/>
    <n v="36281"/>
    <n v="89331"/>
    <m/>
  </r>
  <r>
    <x v="6"/>
    <x v="0"/>
    <s v="No"/>
    <e v="#N/A"/>
    <m/>
    <n v="12"/>
    <m/>
    <m/>
    <e v="#N/A"/>
    <s v="040020"/>
    <x v="96"/>
    <x v="67"/>
    <x v="8"/>
    <x v="1"/>
    <m/>
    <m/>
    <n v="0"/>
    <n v="11622"/>
    <m/>
    <n v="11622"/>
    <m/>
  </r>
  <r>
    <x v="6"/>
    <x v="0"/>
    <s v="No"/>
    <e v="#N/A"/>
    <m/>
    <n v="12"/>
    <m/>
    <m/>
    <e v="#N/A"/>
    <s v="041630"/>
    <x v="97"/>
    <x v="67"/>
    <x v="8"/>
    <x v="1"/>
    <m/>
    <m/>
    <n v="9000"/>
    <n v="16059"/>
    <m/>
    <n v="16059"/>
    <m/>
  </r>
  <r>
    <x v="6"/>
    <x v="0"/>
    <s v="No"/>
    <e v="#N/A"/>
    <m/>
    <n v="12"/>
    <m/>
    <m/>
    <e v="#N/A"/>
    <s v="042550"/>
    <x v="98"/>
    <x v="68"/>
    <x v="8"/>
    <x v="1"/>
    <m/>
    <m/>
    <n v="28000"/>
    <n v="39416"/>
    <n v="1500"/>
    <n v="39416"/>
    <m/>
  </r>
  <r>
    <x v="6"/>
    <x v="0"/>
    <s v="OK"/>
    <e v="#N/A"/>
    <m/>
    <n v="12"/>
    <m/>
    <m/>
    <e v="#N/A"/>
    <s v="040430"/>
    <x v="99"/>
    <x v="69"/>
    <x v="8"/>
    <x v="1"/>
    <m/>
    <m/>
    <n v="107295"/>
    <n v="107991"/>
    <n v="9002"/>
    <n v="107991"/>
    <m/>
  </r>
  <r>
    <x v="6"/>
    <x v="0"/>
    <s v="No"/>
    <e v="#N/A"/>
    <m/>
    <n v="12"/>
    <m/>
    <m/>
    <e v="#N/A"/>
    <s v="040520"/>
    <x v="100"/>
    <x v="70"/>
    <x v="8"/>
    <x v="1"/>
    <m/>
    <m/>
    <n v="12298"/>
    <n v="20471"/>
    <m/>
    <n v="20471"/>
    <m/>
  </r>
  <r>
    <x v="6"/>
    <x v="0"/>
    <s v="No"/>
    <e v="#N/A"/>
    <m/>
    <n v="12"/>
    <m/>
    <m/>
    <e v="#N/A"/>
    <s v="040990"/>
    <x v="101"/>
    <x v="70"/>
    <x v="8"/>
    <x v="1"/>
    <m/>
    <m/>
    <n v="2415"/>
    <n v="10867"/>
    <m/>
    <n v="10867"/>
    <m/>
  </r>
  <r>
    <x v="6"/>
    <x v="0"/>
    <s v="No"/>
    <e v="#N/A"/>
    <m/>
    <n v="12"/>
    <m/>
    <m/>
    <e v="#N/A"/>
    <s v="042451"/>
    <x v="102"/>
    <x v="70"/>
    <x v="8"/>
    <x v="1"/>
    <m/>
    <m/>
    <n v="3156"/>
    <n v="3156"/>
    <m/>
    <n v="3156"/>
    <m/>
  </r>
  <r>
    <x v="6"/>
    <x v="0"/>
    <s v="No"/>
    <e v="#N/A"/>
    <m/>
    <n v="12"/>
    <m/>
    <m/>
    <e v="#N/A"/>
    <s v="041000"/>
    <x v="103"/>
    <x v="71"/>
    <x v="8"/>
    <x v="1"/>
    <m/>
    <m/>
    <n v="9205"/>
    <n v="10787"/>
    <m/>
    <n v="10787"/>
    <m/>
  </r>
  <r>
    <x v="6"/>
    <x v="0"/>
    <s v="OK"/>
    <e v="#N/A"/>
    <m/>
    <n v="12"/>
    <m/>
    <m/>
    <e v="#N/A"/>
    <s v="041250"/>
    <x v="104"/>
    <x v="71"/>
    <x v="8"/>
    <x v="1"/>
    <m/>
    <m/>
    <n v="32721"/>
    <n v="37645"/>
    <n v="3138"/>
    <n v="37645"/>
    <m/>
  </r>
  <r>
    <x v="6"/>
    <x v="0"/>
    <s v="No"/>
    <e v="#N/A"/>
    <m/>
    <n v="12"/>
    <m/>
    <m/>
    <e v="#N/A"/>
    <s v="041300"/>
    <x v="105"/>
    <x v="72"/>
    <x v="8"/>
    <x v="1"/>
    <m/>
    <m/>
    <n v="54845.5"/>
    <n v="58927"/>
    <n v="5000"/>
    <n v="58927"/>
    <m/>
  </r>
  <r>
    <x v="6"/>
    <x v="0"/>
    <s v="No"/>
    <e v="#N/A"/>
    <m/>
    <n v="12"/>
    <m/>
    <m/>
    <e v="#N/A"/>
    <s v="041850"/>
    <x v="106"/>
    <x v="67"/>
    <x v="8"/>
    <x v="1"/>
    <m/>
    <m/>
    <n v="40000"/>
    <n v="51219"/>
    <n v="8000"/>
    <n v="51219"/>
    <m/>
  </r>
  <r>
    <x v="6"/>
    <x v="0"/>
    <s v="OK"/>
    <e v="#N/A"/>
    <m/>
    <n v="12"/>
    <m/>
    <m/>
    <e v="#N/A"/>
    <s v="042310"/>
    <x v="107"/>
    <x v="73"/>
    <x v="8"/>
    <x v="1"/>
    <m/>
    <m/>
    <n v="72164"/>
    <n v="73035"/>
    <n v="6435"/>
    <n v="73035"/>
    <m/>
  </r>
  <r>
    <x v="6"/>
    <x v="0"/>
    <s v="OK"/>
    <e v="#N/A"/>
    <m/>
    <n v="12"/>
    <m/>
    <m/>
    <e v="#N/A"/>
    <s v="042400"/>
    <x v="108"/>
    <x v="74"/>
    <x v="8"/>
    <x v="1"/>
    <m/>
    <m/>
    <n v="58206"/>
    <n v="60141"/>
    <n v="5009"/>
    <n v="60141"/>
    <m/>
  </r>
  <r>
    <x v="6"/>
    <x v="0"/>
    <s v="OK"/>
    <e v="#N/A"/>
    <m/>
    <n v="12"/>
    <m/>
    <m/>
    <e v="#N/A"/>
    <s v="041650"/>
    <x v="109"/>
    <x v="74"/>
    <x v="8"/>
    <x v="1"/>
    <m/>
    <m/>
    <n v="20478"/>
    <n v="21143"/>
    <n v="1523"/>
    <n v="21143"/>
    <m/>
  </r>
  <r>
    <x v="6"/>
    <x v="0"/>
    <s v="OK"/>
    <e v="#N/A"/>
    <m/>
    <n v="12"/>
    <m/>
    <m/>
    <e v="#N/A"/>
    <s v="042170"/>
    <x v="110"/>
    <x v="74"/>
    <x v="8"/>
    <x v="1"/>
    <m/>
    <m/>
    <n v="7147"/>
    <n v="7380"/>
    <n v="615"/>
    <n v="7380"/>
    <m/>
  </r>
  <r>
    <x v="6"/>
    <x v="0"/>
    <s v="OK"/>
    <s v="LLF"/>
    <m/>
    <n v="12"/>
    <m/>
    <m/>
    <e v="#N/A"/>
    <s v="042552"/>
    <x v="111"/>
    <x v="75"/>
    <x v="8"/>
    <x v="1"/>
    <m/>
    <m/>
    <n v="92604"/>
    <n v="93389"/>
    <n v="7785.35"/>
    <n v="93389"/>
    <m/>
  </r>
  <r>
    <x v="6"/>
    <x v="0"/>
    <s v="OK"/>
    <e v="#N/A"/>
    <m/>
    <n v="12"/>
    <m/>
    <m/>
    <e v="#N/A"/>
    <s v="050160"/>
    <x v="112"/>
    <x v="76"/>
    <x v="9"/>
    <x v="1"/>
    <m/>
    <m/>
    <n v="56994"/>
    <n v="56511"/>
    <n v="12511"/>
    <n v="56511"/>
    <m/>
  </r>
  <r>
    <x v="6"/>
    <x v="0"/>
    <s v="No"/>
    <e v="#N/A"/>
    <m/>
    <n v="12"/>
    <m/>
    <m/>
    <e v="#N/A"/>
    <s v="050581"/>
    <x v="113"/>
    <x v="76"/>
    <x v="9"/>
    <x v="1"/>
    <m/>
    <m/>
    <n v="5324"/>
    <n v="5363"/>
    <m/>
    <n v="5363"/>
    <m/>
  </r>
  <r>
    <x v="6"/>
    <x v="0"/>
    <s v="OK"/>
    <e v="#N/A"/>
    <m/>
    <n v="12"/>
    <m/>
    <m/>
    <e v="#N/A"/>
    <s v="052840"/>
    <x v="114"/>
    <x v="77"/>
    <x v="9"/>
    <x v="1"/>
    <m/>
    <m/>
    <n v="24510"/>
    <n v="24762"/>
    <n v="2058"/>
    <n v="24762"/>
    <m/>
  </r>
  <r>
    <x v="6"/>
    <x v="0"/>
    <s v="OK"/>
    <e v="#N/A"/>
    <m/>
    <n v="12"/>
    <m/>
    <m/>
    <e v="#N/A"/>
    <s v="050060"/>
    <x v="115"/>
    <x v="78"/>
    <x v="9"/>
    <x v="1"/>
    <m/>
    <m/>
    <n v="11567"/>
    <n v="11131"/>
    <n v="923"/>
    <n v="11131"/>
    <m/>
  </r>
  <r>
    <x v="6"/>
    <x v="0"/>
    <s v="No"/>
    <e v="#N/A"/>
    <m/>
    <n v="12"/>
    <m/>
    <m/>
    <e v="#N/A"/>
    <s v="050530"/>
    <x v="116"/>
    <x v="78"/>
    <x v="9"/>
    <x v="1"/>
    <m/>
    <m/>
    <n v="9217"/>
    <n v="8242"/>
    <n v="765"/>
    <n v="8242"/>
    <m/>
  </r>
  <r>
    <x v="6"/>
    <x v="0"/>
    <s v="OK"/>
    <e v="#N/A"/>
    <m/>
    <n v="12"/>
    <m/>
    <m/>
    <e v="#N/A"/>
    <s v="051070"/>
    <x v="117"/>
    <x v="78"/>
    <x v="9"/>
    <x v="1"/>
    <m/>
    <m/>
    <n v="32594"/>
    <n v="31842"/>
    <n v="2648"/>
    <n v="31842"/>
    <m/>
  </r>
  <r>
    <x v="6"/>
    <x v="0"/>
    <s v="OK"/>
    <e v="#N/A"/>
    <m/>
    <n v="12"/>
    <m/>
    <m/>
    <e v="#N/A"/>
    <s v="051781"/>
    <x v="118"/>
    <x v="78"/>
    <x v="9"/>
    <x v="1"/>
    <m/>
    <m/>
    <n v="4747"/>
    <n v="2889"/>
    <n v="722.25"/>
    <n v="2889"/>
    <m/>
  </r>
  <r>
    <x v="6"/>
    <x v="0"/>
    <s v="OK"/>
    <e v="#N/A"/>
    <m/>
    <n v="12"/>
    <m/>
    <m/>
    <e v="#N/A"/>
    <s v="050080"/>
    <x v="119"/>
    <x v="79"/>
    <x v="9"/>
    <x v="1"/>
    <m/>
    <m/>
    <n v="15541"/>
    <n v="16055"/>
    <n v="1337"/>
    <n v="16055"/>
    <m/>
  </r>
  <r>
    <x v="6"/>
    <x v="0"/>
    <s v="No"/>
    <e v="#N/A"/>
    <m/>
    <n v="12"/>
    <m/>
    <m/>
    <e v="#N/A"/>
    <s v="050770"/>
    <x v="120"/>
    <x v="79"/>
    <x v="9"/>
    <x v="1"/>
    <m/>
    <m/>
    <n v="11103"/>
    <n v="11244"/>
    <n v="2244"/>
    <n v="11244"/>
    <m/>
  </r>
  <r>
    <x v="6"/>
    <x v="0"/>
    <s v="No"/>
    <e v="#N/A"/>
    <m/>
    <n v="12"/>
    <m/>
    <m/>
    <e v="#N/A"/>
    <s v="052551"/>
    <x v="121"/>
    <x v="79"/>
    <x v="9"/>
    <x v="1"/>
    <m/>
    <m/>
    <n v="920"/>
    <n v="2674"/>
    <m/>
    <n v="2674"/>
    <m/>
  </r>
  <r>
    <x v="6"/>
    <x v="0"/>
    <s v="OK"/>
    <e v="#N/A"/>
    <m/>
    <n v="12"/>
    <m/>
    <m/>
    <e v="#N/A"/>
    <s v="050110"/>
    <x v="122"/>
    <x v="80"/>
    <x v="9"/>
    <x v="1"/>
    <m/>
    <m/>
    <n v="69161"/>
    <n v="70047"/>
    <n v="5840"/>
    <n v="70047"/>
    <m/>
  </r>
  <r>
    <x v="6"/>
    <x v="0"/>
    <s v="No"/>
    <e v="#N/A"/>
    <m/>
    <n v="12"/>
    <m/>
    <m/>
    <e v="#N/A"/>
    <s v="050120"/>
    <x v="123"/>
    <x v="81"/>
    <x v="9"/>
    <x v="1"/>
    <m/>
    <m/>
    <n v="7200"/>
    <n v="16683"/>
    <n v="600"/>
    <n v="16683"/>
    <m/>
  </r>
  <r>
    <x v="6"/>
    <x v="0"/>
    <s v="OK"/>
    <e v="#N/A"/>
    <m/>
    <n v="12"/>
    <m/>
    <m/>
    <e v="#N/A"/>
    <s v="051501"/>
    <x v="124"/>
    <x v="81"/>
    <x v="9"/>
    <x v="1"/>
    <m/>
    <m/>
    <n v="17269"/>
    <n v="19236"/>
    <n v="4809"/>
    <n v="19236"/>
    <m/>
  </r>
  <r>
    <x v="6"/>
    <x v="0"/>
    <s v="OK"/>
    <e v="#N/A"/>
    <m/>
    <n v="12"/>
    <m/>
    <m/>
    <e v="#N/A"/>
    <s v="052830"/>
    <x v="125"/>
    <x v="81"/>
    <x v="9"/>
    <x v="1"/>
    <m/>
    <m/>
    <n v="7996.25"/>
    <n v="12176"/>
    <m/>
    <n v="12176"/>
    <m/>
  </r>
  <r>
    <x v="6"/>
    <x v="0"/>
    <s v="OK"/>
    <e v="#N/A"/>
    <m/>
    <n v="12"/>
    <m/>
    <m/>
    <e v="#N/A"/>
    <s v="050171"/>
    <x v="126"/>
    <x v="82"/>
    <x v="9"/>
    <x v="1"/>
    <m/>
    <m/>
    <n v="17983"/>
    <n v="17174"/>
    <n v="1433"/>
    <n v="17174"/>
    <m/>
  </r>
  <r>
    <x v="6"/>
    <x v="0"/>
    <s v="OK"/>
    <e v="#N/A"/>
    <m/>
    <n v="12"/>
    <m/>
    <m/>
    <e v="#N/A"/>
    <s v="051885"/>
    <x v="127"/>
    <x v="82"/>
    <x v="9"/>
    <x v="1"/>
    <m/>
    <m/>
    <n v="16991"/>
    <n v="16147"/>
    <n v="1345.58"/>
    <n v="16147"/>
    <m/>
  </r>
  <r>
    <x v="6"/>
    <x v="0"/>
    <s v="OK"/>
    <e v="#N/A"/>
    <m/>
    <n v="12"/>
    <m/>
    <m/>
    <e v="#N/A"/>
    <s v="050180"/>
    <x v="128"/>
    <x v="82"/>
    <x v="9"/>
    <x v="1"/>
    <m/>
    <m/>
    <n v="16879"/>
    <n v="15784"/>
    <n v="3946"/>
    <n v="15784"/>
    <m/>
  </r>
  <r>
    <x v="6"/>
    <x v="0"/>
    <s v="OK"/>
    <e v="#N/A"/>
    <m/>
    <n v="12"/>
    <m/>
    <m/>
    <e v="#N/A"/>
    <s v="050360"/>
    <x v="129"/>
    <x v="79"/>
    <x v="9"/>
    <x v="1"/>
    <m/>
    <m/>
    <n v="17958"/>
    <n v="18152"/>
    <n v="1500"/>
    <n v="18152"/>
    <m/>
  </r>
  <r>
    <x v="6"/>
    <x v="0"/>
    <s v="OK"/>
    <e v="#N/A"/>
    <m/>
    <n v="12"/>
    <m/>
    <m/>
    <e v="#N/A"/>
    <s v="050711"/>
    <x v="130"/>
    <x v="77"/>
    <x v="9"/>
    <x v="1"/>
    <m/>
    <m/>
    <n v="5588"/>
    <n v="5766"/>
    <n v="475"/>
    <n v="5766"/>
    <m/>
  </r>
  <r>
    <x v="6"/>
    <x v="0"/>
    <s v="OK"/>
    <e v="#N/A"/>
    <m/>
    <n v="12"/>
    <m/>
    <m/>
    <e v="#N/A"/>
    <s v="052151"/>
    <x v="131"/>
    <x v="77"/>
    <x v="9"/>
    <x v="1"/>
    <m/>
    <m/>
    <n v="8445"/>
    <n v="8677"/>
    <m/>
    <n v="8677"/>
    <m/>
  </r>
  <r>
    <x v="6"/>
    <x v="0"/>
    <s v="OK"/>
    <e v="#N/A"/>
    <m/>
    <n v="12"/>
    <m/>
    <m/>
    <e v="#N/A"/>
    <s v="052270"/>
    <x v="132"/>
    <x v="77"/>
    <x v="9"/>
    <x v="1"/>
    <m/>
    <m/>
    <n v="12632"/>
    <n v="13047"/>
    <n v="1090"/>
    <n v="13047"/>
    <m/>
  </r>
  <r>
    <x v="6"/>
    <x v="0"/>
    <s v="OK"/>
    <e v="#N/A"/>
    <m/>
    <n v="12"/>
    <m/>
    <m/>
    <e v="#N/A"/>
    <s v="052670"/>
    <x v="133"/>
    <x v="77"/>
    <x v="9"/>
    <x v="1"/>
    <m/>
    <m/>
    <n v="5825"/>
    <n v="6012"/>
    <n v="501"/>
    <n v="6012"/>
    <m/>
  </r>
  <r>
    <x v="6"/>
    <x v="0"/>
    <s v="OK"/>
    <e v="#N/A"/>
    <m/>
    <n v="12"/>
    <m/>
    <m/>
    <e v="#N/A"/>
    <s v="051270"/>
    <x v="134"/>
    <x v="80"/>
    <x v="9"/>
    <x v="1"/>
    <m/>
    <m/>
    <n v="6054"/>
    <n v="6266"/>
    <n v="522.16999999999996"/>
    <n v="6266"/>
    <m/>
  </r>
  <r>
    <x v="6"/>
    <x v="0"/>
    <s v="OK"/>
    <e v="#N/A"/>
    <m/>
    <n v="12"/>
    <m/>
    <m/>
    <e v="#N/A"/>
    <s v="051880"/>
    <x v="135"/>
    <x v="80"/>
    <x v="9"/>
    <x v="1"/>
    <m/>
    <m/>
    <n v="2180"/>
    <n v="2256"/>
    <n v="188"/>
    <n v="2256"/>
    <m/>
  </r>
  <r>
    <x v="6"/>
    <x v="0"/>
    <s v="OK"/>
    <e v="#N/A"/>
    <m/>
    <n v="12"/>
    <m/>
    <m/>
    <e v="#N/A"/>
    <s v="051400"/>
    <x v="136"/>
    <x v="83"/>
    <x v="9"/>
    <x v="1"/>
    <m/>
    <m/>
    <n v="3632"/>
    <n v="3759"/>
    <m/>
    <n v="3759"/>
    <m/>
  </r>
  <r>
    <x v="6"/>
    <x v="0"/>
    <s v="OK"/>
    <e v="#N/A"/>
    <m/>
    <n v="12"/>
    <m/>
    <m/>
    <e v="#N/A"/>
    <s v="052540"/>
    <x v="137"/>
    <x v="83"/>
    <x v="9"/>
    <x v="1"/>
    <m/>
    <m/>
    <n v="8339"/>
    <n v="8364"/>
    <n v="680.99"/>
    <n v="8364"/>
    <m/>
  </r>
  <r>
    <x v="6"/>
    <x v="0"/>
    <s v="No"/>
    <e v="#N/A"/>
    <m/>
    <n v="12"/>
    <m/>
    <m/>
    <s v="Yes"/>
    <s v="052150"/>
    <x v="138"/>
    <x v="84"/>
    <x v="9"/>
    <x v="1"/>
    <m/>
    <m/>
    <n v="79338.960000000006"/>
    <n v="76158"/>
    <n v="6594.58"/>
    <n v="76158"/>
    <m/>
  </r>
  <r>
    <x v="6"/>
    <x v="0"/>
    <s v="No"/>
    <e v="#N/A"/>
    <m/>
    <n v="12"/>
    <m/>
    <m/>
    <e v="#N/A"/>
    <s v="052660"/>
    <x v="139"/>
    <x v="79"/>
    <x v="9"/>
    <x v="1"/>
    <m/>
    <m/>
    <n v="18283.5"/>
    <n v="25169"/>
    <m/>
    <n v="25169"/>
    <m/>
  </r>
  <r>
    <x v="6"/>
    <x v="0"/>
    <s v="OK"/>
    <e v="#N/A"/>
    <m/>
    <n v="12"/>
    <m/>
    <m/>
    <e v="#N/A"/>
    <s v="060550"/>
    <x v="140"/>
    <x v="85"/>
    <x v="10"/>
    <x v="1"/>
    <m/>
    <m/>
    <n v="111841.92"/>
    <n v="108088"/>
    <n v="8821"/>
    <n v="108088"/>
    <m/>
  </r>
  <r>
    <x v="6"/>
    <x v="0"/>
    <s v="No"/>
    <e v="#N/A"/>
    <m/>
    <n v="12"/>
    <m/>
    <m/>
    <e v="#N/A"/>
    <s v="060650"/>
    <x v="141"/>
    <x v="86"/>
    <x v="10"/>
    <x v="1"/>
    <m/>
    <m/>
    <n v="37884"/>
    <n v="38838"/>
    <n v="3236.5"/>
    <n v="38838"/>
    <m/>
  </r>
  <r>
    <x v="6"/>
    <x v="0"/>
    <s v="No"/>
    <e v="#N/A"/>
    <m/>
    <n v="12"/>
    <m/>
    <m/>
    <e v="#N/A"/>
    <s v="062620"/>
    <x v="142"/>
    <x v="86"/>
    <x v="10"/>
    <x v="1"/>
    <m/>
    <m/>
    <n v="29000"/>
    <n v="41373"/>
    <n v="8500"/>
    <n v="41373"/>
    <m/>
  </r>
  <r>
    <x v="6"/>
    <x v="0"/>
    <s v="No"/>
    <e v="#N/A"/>
    <m/>
    <n v="12"/>
    <m/>
    <m/>
    <e v="#N/A"/>
    <s v="061010"/>
    <x v="143"/>
    <x v="86"/>
    <x v="10"/>
    <x v="1"/>
    <m/>
    <m/>
    <n v="10000"/>
    <n v="24948"/>
    <n v="400"/>
    <n v="24948"/>
    <m/>
  </r>
  <r>
    <x v="6"/>
    <x v="0"/>
    <s v="OK"/>
    <e v="#N/A"/>
    <m/>
    <n v="12"/>
    <m/>
    <m/>
    <e v="#N/A"/>
    <s v="061320"/>
    <x v="144"/>
    <x v="87"/>
    <x v="10"/>
    <x v="1"/>
    <m/>
    <m/>
    <n v="65296"/>
    <n v="68416"/>
    <n v="5316"/>
    <n v="68416"/>
    <m/>
  </r>
  <r>
    <x v="6"/>
    <x v="0"/>
    <s v="OK"/>
    <s v="LLF"/>
    <m/>
    <n v="12"/>
    <m/>
    <m/>
    <e v="#N/A"/>
    <s v="061900"/>
    <x v="145"/>
    <x v="88"/>
    <x v="10"/>
    <x v="1"/>
    <m/>
    <m/>
    <n v="62515"/>
    <n v="63435"/>
    <n v="47577"/>
    <n v="63435"/>
    <m/>
  </r>
  <r>
    <x v="6"/>
    <x v="0"/>
    <s v="OK"/>
    <e v="#N/A"/>
    <m/>
    <n v="12"/>
    <m/>
    <m/>
    <e v="#N/A"/>
    <s v="062160"/>
    <x v="146"/>
    <x v="89"/>
    <x v="10"/>
    <x v="1"/>
    <m/>
    <m/>
    <n v="56434"/>
    <n v="57907"/>
    <n v="4821"/>
    <n v="57907"/>
    <m/>
  </r>
  <r>
    <x v="6"/>
    <x v="0"/>
    <s v="OK"/>
    <e v="#N/A"/>
    <m/>
    <n v="12"/>
    <m/>
    <m/>
    <e v="#N/A"/>
    <s v="062680"/>
    <x v="147"/>
    <x v="86"/>
    <x v="10"/>
    <x v="1"/>
    <m/>
    <m/>
    <n v="31683"/>
    <n v="40447"/>
    <n v="4113.4799999999996"/>
    <n v="40447"/>
    <m/>
  </r>
  <r>
    <x v="6"/>
    <x v="0"/>
    <s v="OK"/>
    <e v="#N/A"/>
    <m/>
    <n v="12"/>
    <m/>
    <m/>
    <e v="#N/A"/>
    <s v="070151"/>
    <x v="148"/>
    <x v="90"/>
    <x v="11"/>
    <x v="1"/>
    <m/>
    <m/>
    <n v="8447"/>
    <n v="8712"/>
    <n v="726"/>
    <n v="8712"/>
    <m/>
  </r>
  <r>
    <x v="6"/>
    <x v="0"/>
    <s v="OK"/>
    <e v="#N/A"/>
    <m/>
    <n v="12"/>
    <m/>
    <m/>
    <e v="#N/A"/>
    <s v="072800"/>
    <x v="149"/>
    <x v="90"/>
    <x v="11"/>
    <x v="1"/>
    <m/>
    <m/>
    <n v="105190"/>
    <n v="105526"/>
    <n v="8792"/>
    <n v="105526"/>
    <m/>
  </r>
  <r>
    <x v="6"/>
    <x v="0"/>
    <s v="OK"/>
    <e v="#N/A"/>
    <m/>
    <n v="12"/>
    <m/>
    <m/>
    <e v="#N/A"/>
    <s v="072801"/>
    <x v="150"/>
    <x v="90"/>
    <x v="11"/>
    <x v="1"/>
    <m/>
    <m/>
    <n v="17407"/>
    <n v="17990"/>
    <n v="1501"/>
    <n v="17990"/>
    <m/>
  </r>
  <r>
    <x v="6"/>
    <x v="0"/>
    <s v="OK"/>
    <e v="#N/A"/>
    <m/>
    <n v="12"/>
    <m/>
    <m/>
    <e v="#N/A"/>
    <s v="070720"/>
    <x v="151"/>
    <x v="90"/>
    <x v="11"/>
    <x v="1"/>
    <m/>
    <m/>
    <n v="37566"/>
    <n v="37084"/>
    <n v="2988.48"/>
    <n v="37084"/>
    <m/>
  </r>
  <r>
    <x v="6"/>
    <x v="0"/>
    <s v="OK"/>
    <e v="#N/A"/>
    <m/>
    <n v="12"/>
    <m/>
    <m/>
    <e v="#N/A"/>
    <s v="070820"/>
    <x v="152"/>
    <x v="91"/>
    <x v="11"/>
    <x v="1"/>
    <m/>
    <m/>
    <n v="46754.139999999898"/>
    <n v="48255"/>
    <n v="4021.25"/>
    <n v="48255"/>
    <m/>
  </r>
  <r>
    <x v="6"/>
    <x v="0"/>
    <s v="OK"/>
    <e v="#N/A"/>
    <m/>
    <n v="12"/>
    <m/>
    <m/>
    <e v="#N/A"/>
    <s v="071131"/>
    <x v="153"/>
    <x v="92"/>
    <x v="11"/>
    <x v="1"/>
    <m/>
    <m/>
    <n v="58092"/>
    <n v="63656"/>
    <n v="4950"/>
    <n v="63656"/>
    <m/>
  </r>
  <r>
    <x v="6"/>
    <x v="0"/>
    <s v="OK"/>
    <e v="#N/A"/>
    <m/>
    <n v="12"/>
    <m/>
    <m/>
    <s v="Yes"/>
    <s v="071132"/>
    <x v="154"/>
    <x v="92"/>
    <x v="11"/>
    <x v="1"/>
    <m/>
    <m/>
    <n v="22180"/>
    <n v="33379"/>
    <n v="750"/>
    <n v="33379"/>
    <m/>
  </r>
  <r>
    <x v="6"/>
    <x v="0"/>
    <s v="No"/>
    <e v="#N/A"/>
    <m/>
    <n v="12"/>
    <m/>
    <m/>
    <e v="#N/A"/>
    <s v="071133"/>
    <x v="155"/>
    <x v="92"/>
    <x v="11"/>
    <x v="1"/>
    <m/>
    <m/>
    <n v="24639"/>
    <n v="27420"/>
    <n v="6420"/>
    <n v="27420"/>
    <m/>
  </r>
  <r>
    <x v="6"/>
    <x v="0"/>
    <s v="No"/>
    <e v="#N/A"/>
    <m/>
    <n v="12"/>
    <m/>
    <m/>
    <e v="#N/A"/>
    <s v="071140"/>
    <x v="156"/>
    <x v="93"/>
    <x v="11"/>
    <x v="1"/>
    <m/>
    <m/>
    <n v="35812.1"/>
    <n v="46816"/>
    <n v="4486.09"/>
    <n v="46816"/>
    <m/>
  </r>
  <r>
    <x v="6"/>
    <x v="0"/>
    <s v="OK"/>
    <e v="#N/A"/>
    <m/>
    <n v="12"/>
    <m/>
    <m/>
    <e v="#N/A"/>
    <s v="071540"/>
    <x v="157"/>
    <x v="92"/>
    <x v="11"/>
    <x v="1"/>
    <m/>
    <m/>
    <n v="41049"/>
    <n v="33748"/>
    <n v="2816"/>
    <n v="33748"/>
    <m/>
  </r>
  <r>
    <x v="6"/>
    <x v="0"/>
    <s v="OK"/>
    <e v="#N/A"/>
    <m/>
    <n v="12"/>
    <m/>
    <m/>
    <s v="Yes"/>
    <s v="071890"/>
    <x v="158"/>
    <x v="92"/>
    <x v="11"/>
    <x v="1"/>
    <m/>
    <m/>
    <n v="71422.13"/>
    <n v="72297"/>
    <n v="6024.33"/>
    <n v="72297"/>
    <m/>
  </r>
  <r>
    <x v="6"/>
    <x v="0"/>
    <s v="OK"/>
    <e v="#N/A"/>
    <m/>
    <n v="12"/>
    <m/>
    <m/>
    <e v="#N/A"/>
    <s v="070821"/>
    <x v="159"/>
    <x v="94"/>
    <x v="11"/>
    <x v="1"/>
    <m/>
    <m/>
    <n v="49145"/>
    <n v="50695"/>
    <n v="4220"/>
    <n v="50695"/>
    <m/>
  </r>
  <r>
    <x v="6"/>
    <x v="0"/>
    <s v="OK"/>
    <e v="#N/A"/>
    <m/>
    <n v="12"/>
    <m/>
    <m/>
    <e v="#N/A"/>
    <s v="072530"/>
    <x v="160"/>
    <x v="90"/>
    <x v="11"/>
    <x v="1"/>
    <m/>
    <m/>
    <n v="39546"/>
    <n v="40106"/>
    <n v="3344"/>
    <n v="40106"/>
    <m/>
  </r>
  <r>
    <x v="6"/>
    <x v="0"/>
    <s v="OK"/>
    <e v="#N/A"/>
    <m/>
    <n v="12"/>
    <m/>
    <m/>
    <e v="#N/A"/>
    <s v="070800"/>
    <x v="161"/>
    <x v="90"/>
    <x v="11"/>
    <x v="1"/>
    <m/>
    <m/>
    <n v="38061"/>
    <n v="39092"/>
    <n v="3254"/>
    <n v="39092"/>
    <m/>
  </r>
  <r>
    <x v="6"/>
    <x v="0"/>
    <s v="OK"/>
    <e v="#N/A"/>
    <m/>
    <n v="12"/>
    <m/>
    <m/>
    <e v="#N/A"/>
    <s v="072810"/>
    <x v="162"/>
    <x v="95"/>
    <x v="11"/>
    <x v="1"/>
    <m/>
    <m/>
    <n v="108362"/>
    <n v="107062"/>
    <n v="8770"/>
    <n v="107062"/>
    <m/>
  </r>
  <r>
    <x v="6"/>
    <x v="0"/>
    <s v="No"/>
    <e v="#N/A"/>
    <m/>
    <n v="12"/>
    <m/>
    <m/>
    <e v="#N/A"/>
    <s v="080210"/>
    <x v="163"/>
    <x v="96"/>
    <x v="12"/>
    <x v="1"/>
    <m/>
    <m/>
    <n v="16433.039999999179"/>
    <n v="16658"/>
    <m/>
    <n v="16658"/>
    <m/>
  </r>
  <r>
    <x v="6"/>
    <x v="0"/>
    <s v="OK"/>
    <e v="#N/A"/>
    <m/>
    <n v="12"/>
    <m/>
    <m/>
    <e v="#N/A"/>
    <s v="081610"/>
    <x v="164"/>
    <x v="96"/>
    <x v="12"/>
    <x v="1"/>
    <m/>
    <m/>
    <n v="14594"/>
    <n v="15062"/>
    <m/>
    <n v="15062"/>
    <m/>
  </r>
  <r>
    <x v="6"/>
    <x v="0"/>
    <s v="OK"/>
    <e v="#N/A"/>
    <m/>
    <n v="12"/>
    <m/>
    <m/>
    <e v="#N/A"/>
    <s v="080920"/>
    <x v="165"/>
    <x v="96"/>
    <x v="12"/>
    <x v="1"/>
    <m/>
    <m/>
    <n v="24557"/>
    <n v="25374"/>
    <n v="2109"/>
    <n v="25374"/>
    <m/>
  </r>
  <r>
    <x v="6"/>
    <x v="0"/>
    <s v="No"/>
    <e v="#N/A"/>
    <m/>
    <n v="12"/>
    <m/>
    <m/>
    <e v="#N/A"/>
    <s v="082010"/>
    <x v="166"/>
    <x v="96"/>
    <x v="12"/>
    <x v="1"/>
    <m/>
    <m/>
    <n v="6000"/>
    <n v="14104"/>
    <n v="500"/>
    <n v="14104"/>
    <m/>
  </r>
  <r>
    <x v="6"/>
    <x v="0"/>
    <s v="OK"/>
    <e v="#N/A"/>
    <m/>
    <n v="12"/>
    <m/>
    <m/>
    <e v="#N/A"/>
    <s v="080350"/>
    <x v="167"/>
    <x v="97"/>
    <x v="12"/>
    <x v="1"/>
    <m/>
    <m/>
    <n v="69161"/>
    <n v="70047"/>
    <n v="5837.25"/>
    <n v="70047"/>
    <m/>
  </r>
  <r>
    <x v="6"/>
    <x v="0"/>
    <s v="OK"/>
    <e v="#N/A"/>
    <m/>
    <n v="12"/>
    <m/>
    <m/>
    <e v="#N/A"/>
    <s v="080140"/>
    <x v="168"/>
    <x v="98"/>
    <x v="12"/>
    <x v="1"/>
    <m/>
    <m/>
    <n v="14949"/>
    <n v="15182"/>
    <n v="1264"/>
    <n v="15182"/>
    <m/>
  </r>
  <r>
    <x v="6"/>
    <x v="0"/>
    <s v="OK"/>
    <e v="#N/A"/>
    <m/>
    <n v="12"/>
    <m/>
    <m/>
    <e v="#N/A"/>
    <s v="080510"/>
    <x v="169"/>
    <x v="98"/>
    <x v="12"/>
    <x v="1"/>
    <m/>
    <m/>
    <n v="8551"/>
    <n v="8829"/>
    <n v="733"/>
    <n v="8829"/>
    <m/>
  </r>
  <r>
    <x v="6"/>
    <x v="0"/>
    <s v="OK"/>
    <e v="#N/A"/>
    <m/>
    <n v="12"/>
    <m/>
    <m/>
    <e v="#N/A"/>
    <s v="082421"/>
    <x v="170"/>
    <x v="98"/>
    <x v="12"/>
    <x v="1"/>
    <m/>
    <m/>
    <n v="9042"/>
    <n v="9150"/>
    <n v="757"/>
    <n v="9150"/>
    <m/>
  </r>
  <r>
    <x v="6"/>
    <x v="0"/>
    <s v="OK"/>
    <e v="#N/A"/>
    <m/>
    <n v="12"/>
    <m/>
    <m/>
    <e v="#N/A"/>
    <s v="082720"/>
    <x v="171"/>
    <x v="98"/>
    <x v="12"/>
    <x v="1"/>
    <m/>
    <m/>
    <n v="7772"/>
    <n v="7887"/>
    <n v="659.5"/>
    <n v="7887"/>
    <m/>
  </r>
  <r>
    <x v="6"/>
    <x v="0"/>
    <s v="OK"/>
    <e v="#N/A"/>
    <m/>
    <n v="12"/>
    <m/>
    <m/>
    <e v="#N/A"/>
    <s v="082790"/>
    <x v="172"/>
    <x v="98"/>
    <x v="12"/>
    <x v="1"/>
    <m/>
    <m/>
    <n v="20258"/>
    <n v="20638"/>
    <m/>
    <n v="20638"/>
    <m/>
  </r>
  <r>
    <x v="6"/>
    <x v="0"/>
    <s v="No"/>
    <e v="#N/A"/>
    <m/>
    <n v="12"/>
    <m/>
    <m/>
    <e v="#N/A"/>
    <s v="081040"/>
    <x v="173"/>
    <x v="99"/>
    <x v="12"/>
    <x v="1"/>
    <m/>
    <m/>
    <n v="22828"/>
    <n v="28305"/>
    <n v="1777.5"/>
    <n v="28305"/>
    <m/>
  </r>
  <r>
    <x v="6"/>
    <x v="0"/>
    <s v="No"/>
    <e v="#N/A"/>
    <m/>
    <n v="12"/>
    <m/>
    <m/>
    <e v="#N/A"/>
    <s v="082420"/>
    <x v="174"/>
    <x v="99"/>
    <x v="12"/>
    <x v="1"/>
    <m/>
    <m/>
    <n v="26455"/>
    <n v="26939"/>
    <m/>
    <n v="26939"/>
    <m/>
  </r>
  <r>
    <x v="6"/>
    <x v="0"/>
    <s v="OK"/>
    <e v="#N/A"/>
    <m/>
    <n v="12"/>
    <m/>
    <m/>
    <e v="#N/A"/>
    <s v="081200"/>
    <x v="175"/>
    <x v="97"/>
    <x v="12"/>
    <x v="1"/>
    <m/>
    <m/>
    <n v="77112"/>
    <n v="76752"/>
    <n v="5000"/>
    <n v="76752"/>
    <m/>
  </r>
  <r>
    <x v="6"/>
    <x v="0"/>
    <s v="OK"/>
    <e v="#N/A"/>
    <m/>
    <n v="12"/>
    <m/>
    <m/>
    <e v="#N/A"/>
    <s v="081210"/>
    <x v="176"/>
    <x v="97"/>
    <x v="12"/>
    <x v="1"/>
    <m/>
    <m/>
    <n v="76560"/>
    <n v="76999"/>
    <n v="6412"/>
    <n v="76999"/>
    <m/>
  </r>
  <r>
    <x v="6"/>
    <x v="0"/>
    <s v="OK"/>
    <e v="#N/A"/>
    <m/>
    <n v="12"/>
    <m/>
    <m/>
    <e v="#N/A"/>
    <s v="081220"/>
    <x v="177"/>
    <x v="97"/>
    <x v="12"/>
    <x v="1"/>
    <m/>
    <m/>
    <n v="27479"/>
    <n v="27753"/>
    <n v="2310"/>
    <n v="27753"/>
    <m/>
  </r>
  <r>
    <x v="6"/>
    <x v="0"/>
    <s v="No"/>
    <e v="#N/A"/>
    <m/>
    <n v="12"/>
    <m/>
    <m/>
    <e v="#N/A"/>
    <s v="081240"/>
    <x v="178"/>
    <x v="100"/>
    <x v="12"/>
    <x v="1"/>
    <m/>
    <m/>
    <n v="5000"/>
    <n v="14722"/>
    <m/>
    <n v="14722"/>
    <m/>
  </r>
  <r>
    <x v="6"/>
    <x v="0"/>
    <s v="No"/>
    <e v="#N/A"/>
    <m/>
    <n v="12"/>
    <m/>
    <m/>
    <e v="#N/A"/>
    <s v="082560"/>
    <x v="179"/>
    <x v="101"/>
    <x v="12"/>
    <x v="1"/>
    <m/>
    <m/>
    <n v="16928"/>
    <n v="17151"/>
    <m/>
    <n v="17151"/>
    <m/>
  </r>
  <r>
    <x v="6"/>
    <x v="0"/>
    <s v="OK"/>
    <e v="#N/A"/>
    <m/>
    <n v="12"/>
    <m/>
    <m/>
    <e v="#N/A"/>
    <s v="081370"/>
    <x v="180"/>
    <x v="102"/>
    <x v="12"/>
    <x v="1"/>
    <m/>
    <m/>
    <n v="18552"/>
    <n v="18880"/>
    <n v="1577"/>
    <n v="18880"/>
    <m/>
  </r>
  <r>
    <x v="6"/>
    <x v="0"/>
    <s v="OK"/>
    <e v="#N/A"/>
    <m/>
    <n v="12"/>
    <m/>
    <m/>
    <e v="#N/A"/>
    <s v="082710"/>
    <x v="181"/>
    <x v="102"/>
    <x v="12"/>
    <x v="1"/>
    <m/>
    <m/>
    <n v="14901"/>
    <n v="15332"/>
    <n v="1274"/>
    <n v="15332"/>
    <m/>
  </r>
  <r>
    <x v="6"/>
    <x v="0"/>
    <s v="OK"/>
    <e v="#N/A"/>
    <m/>
    <n v="12"/>
    <m/>
    <m/>
    <e v="#N/A"/>
    <s v="082870"/>
    <x v="182"/>
    <x v="102"/>
    <x v="12"/>
    <x v="1"/>
    <m/>
    <m/>
    <n v="17325"/>
    <n v="17866"/>
    <n v="1487"/>
    <n v="17866"/>
    <m/>
  </r>
  <r>
    <x v="6"/>
    <x v="0"/>
    <s v="No"/>
    <e v="#N/A"/>
    <m/>
    <n v="12"/>
    <m/>
    <m/>
    <e v="#N/A"/>
    <s v="081590"/>
    <x v="183"/>
    <x v="97"/>
    <x v="12"/>
    <x v="1"/>
    <m/>
    <m/>
    <n v="48331"/>
    <n v="49322"/>
    <n v="1335.75"/>
    <n v="49322"/>
    <m/>
  </r>
  <r>
    <x v="6"/>
    <x v="0"/>
    <s v="No"/>
    <e v="#N/A"/>
    <m/>
    <n v="12"/>
    <m/>
    <m/>
    <s v="Yes"/>
    <s v="082690"/>
    <x v="184"/>
    <x v="103"/>
    <x v="12"/>
    <x v="1"/>
    <m/>
    <m/>
    <n v="87622"/>
    <n v="114590"/>
    <n v="9393.35"/>
    <n v="114590"/>
    <m/>
  </r>
  <r>
    <x v="6"/>
    <x v="0"/>
    <s v="OK"/>
    <e v="#N/A"/>
    <m/>
    <n v="12"/>
    <m/>
    <m/>
    <e v="#N/A"/>
    <s v="082700"/>
    <x v="185"/>
    <x v="104"/>
    <x v="12"/>
    <x v="1"/>
    <m/>
    <m/>
    <n v="67853.960000000006"/>
    <n v="70280"/>
    <n v="17576"/>
    <n v="70280"/>
    <m/>
  </r>
  <r>
    <x v="6"/>
    <x v="0"/>
    <s v="No"/>
    <e v="#N/A"/>
    <m/>
    <n v="12"/>
    <m/>
    <m/>
    <e v="#N/A"/>
    <s v="122445"/>
    <x v="186"/>
    <x v="105"/>
    <x v="13"/>
    <x v="1"/>
    <m/>
    <m/>
    <n v="18800"/>
    <n v="44972"/>
    <n v="3150"/>
    <n v="44972"/>
    <m/>
  </r>
  <r>
    <x v="6"/>
    <x v="0"/>
    <s v="No"/>
    <e v="#N/A"/>
    <m/>
    <n v="12"/>
    <m/>
    <m/>
    <e v="#N/A"/>
    <s v="121470"/>
    <x v="188"/>
    <x v="107"/>
    <x v="13"/>
    <x v="1"/>
    <m/>
    <m/>
    <n v="36000"/>
    <n v="59251"/>
    <n v="14500"/>
    <n v="59251"/>
    <m/>
  </r>
  <r>
    <x v="6"/>
    <x v="0"/>
    <s v="No"/>
    <e v="#N/A"/>
    <m/>
    <n v="12"/>
    <m/>
    <m/>
    <e v="#N/A"/>
    <s v="122440"/>
    <x v="187"/>
    <x v="106"/>
    <x v="13"/>
    <x v="1"/>
    <m/>
    <m/>
    <n v="35054"/>
    <n v="36111"/>
    <n v="3009.25"/>
    <n v="36111"/>
    <m/>
  </r>
  <r>
    <x v="6"/>
    <x v="0"/>
    <s v="OK"/>
    <e v="#N/A"/>
    <m/>
    <n v="12"/>
    <m/>
    <m/>
    <e v="#N/A"/>
    <s v="122442"/>
    <x v="189"/>
    <x v="108"/>
    <x v="13"/>
    <x v="1"/>
    <m/>
    <m/>
    <n v="33801"/>
    <n v="40164"/>
    <n v="3395.2"/>
    <n v="40164"/>
    <m/>
  </r>
  <r>
    <x v="6"/>
    <x v="0"/>
    <s v="OK"/>
    <e v="#N/A"/>
    <m/>
    <n v="12"/>
    <m/>
    <m/>
    <e v="#N/A"/>
    <s v="122441"/>
    <x v="190"/>
    <x v="109"/>
    <x v="13"/>
    <x v="1"/>
    <m/>
    <m/>
    <n v="64742"/>
    <n v="65764"/>
    <n v="5374"/>
    <n v="65764"/>
    <m/>
  </r>
  <r>
    <x v="6"/>
    <x v="0"/>
    <s v="No"/>
    <e v="#N/A"/>
    <m/>
    <n v="12"/>
    <m/>
    <m/>
    <e v="#N/A"/>
    <s v="122443"/>
    <x v="191"/>
    <x v="110"/>
    <x v="13"/>
    <x v="1"/>
    <m/>
    <m/>
    <n v="30000"/>
    <n v="54359"/>
    <m/>
    <n v="54359"/>
    <m/>
  </r>
  <r>
    <x v="6"/>
    <x v="0"/>
    <s v="OK"/>
    <e v="#N/A"/>
    <m/>
    <n v="12"/>
    <m/>
    <m/>
    <e v="#N/A"/>
    <s v="122444"/>
    <x v="192"/>
    <x v="111"/>
    <x v="13"/>
    <x v="1"/>
    <m/>
    <m/>
    <n v="48517.070000000298"/>
    <n v="50648"/>
    <n v="4220.67"/>
    <n v="50648"/>
    <m/>
  </r>
  <r>
    <x v="6"/>
    <x v="0"/>
    <s v="No"/>
    <s v="LLF"/>
    <m/>
    <n v="12"/>
    <m/>
    <m/>
    <e v="#N/A"/>
    <s v="122446"/>
    <x v="193"/>
    <x v="112"/>
    <x v="13"/>
    <x v="1"/>
    <m/>
    <m/>
    <n v="60718"/>
    <n v="60099"/>
    <n v="5631.41"/>
    <n v="60099"/>
    <m/>
  </r>
  <r>
    <x v="6"/>
    <x v="0"/>
    <s v="OK"/>
    <e v="#N/A"/>
    <m/>
    <n v="12"/>
    <m/>
    <m/>
    <s v="Yes"/>
    <s v="122447"/>
    <x v="194"/>
    <x v="113"/>
    <x v="13"/>
    <x v="1"/>
    <m/>
    <m/>
    <n v="48470"/>
    <n v="57147"/>
    <n v="4765"/>
    <n v="57147"/>
    <m/>
  </r>
  <r>
    <x v="6"/>
    <x v="0"/>
    <s v="OK"/>
    <e v="#N/A"/>
    <m/>
    <n v="12"/>
    <m/>
    <m/>
    <e v="#N/A"/>
    <s v="150050"/>
    <x v="195"/>
    <x v="114"/>
    <x v="14"/>
    <x v="2"/>
    <m/>
    <m/>
    <n v="51094"/>
    <n v="51947"/>
    <n v="4326"/>
    <n v="51947"/>
    <m/>
  </r>
  <r>
    <x v="6"/>
    <x v="0"/>
    <s v="No"/>
    <e v="#N/A"/>
    <m/>
    <n v="12"/>
    <m/>
    <m/>
    <e v="#N/A"/>
    <s v="151810"/>
    <x v="196"/>
    <x v="114"/>
    <x v="14"/>
    <x v="2"/>
    <m/>
    <m/>
    <n v="5185"/>
    <n v="5222"/>
    <n v="1305.5"/>
    <n v="5222"/>
    <m/>
  </r>
  <r>
    <x v="6"/>
    <x v="0"/>
    <s v="OK"/>
    <e v="#N/A"/>
    <m/>
    <n v="12"/>
    <m/>
    <m/>
    <e v="#N/A"/>
    <s v="152430"/>
    <x v="197"/>
    <x v="114"/>
    <x v="14"/>
    <x v="2"/>
    <m/>
    <m/>
    <n v="4182"/>
    <n v="4320"/>
    <m/>
    <n v="4320"/>
    <m/>
  </r>
  <r>
    <x v="6"/>
    <x v="0"/>
    <s v="No"/>
    <e v="#N/A"/>
    <m/>
    <n v="12"/>
    <m/>
    <m/>
    <e v="#N/A"/>
    <s v="150130"/>
    <x v="198"/>
    <x v="115"/>
    <x v="14"/>
    <x v="2"/>
    <m/>
    <m/>
    <n v="18300"/>
    <n v="19756"/>
    <n v="14256"/>
    <n v="19756"/>
    <m/>
  </r>
  <r>
    <x v="6"/>
    <x v="0"/>
    <s v="No"/>
    <e v="#N/A"/>
    <m/>
    <n v="12"/>
    <m/>
    <m/>
    <e v="#N/A"/>
    <s v="151380"/>
    <x v="199"/>
    <x v="115"/>
    <x v="14"/>
    <x v="2"/>
    <m/>
    <m/>
    <n v="0"/>
    <n v="3153"/>
    <m/>
    <n v="3153"/>
    <m/>
  </r>
  <r>
    <x v="6"/>
    <x v="0"/>
    <s v="No"/>
    <e v="#N/A"/>
    <m/>
    <n v="12"/>
    <m/>
    <m/>
    <e v="#N/A"/>
    <s v="152120"/>
    <x v="200"/>
    <x v="115"/>
    <x v="14"/>
    <x v="2"/>
    <m/>
    <m/>
    <n v="0"/>
    <n v="4042"/>
    <m/>
    <n v="4042"/>
    <m/>
  </r>
  <r>
    <x v="6"/>
    <x v="0"/>
    <s v="No"/>
    <e v="#N/A"/>
    <m/>
    <n v="12"/>
    <m/>
    <m/>
    <e v="#N/A"/>
    <s v="150200"/>
    <x v="201"/>
    <x v="116"/>
    <x v="14"/>
    <x v="2"/>
    <m/>
    <m/>
    <n v="20000"/>
    <n v="44644"/>
    <m/>
    <n v="44644"/>
    <m/>
  </r>
  <r>
    <x v="6"/>
    <x v="0"/>
    <s v="OK"/>
    <e v="#N/A"/>
    <m/>
    <n v="12"/>
    <m/>
    <m/>
    <e v="#N/A"/>
    <s v="151260"/>
    <x v="202"/>
    <x v="116"/>
    <x v="14"/>
    <x v="2"/>
    <m/>
    <m/>
    <n v="3690"/>
    <n v="3811"/>
    <m/>
    <n v="3811"/>
    <m/>
  </r>
  <r>
    <x v="6"/>
    <x v="0"/>
    <s v="No"/>
    <e v="#N/A"/>
    <m/>
    <n v="12"/>
    <m/>
    <m/>
    <e v="#N/A"/>
    <s v="151230"/>
    <x v="203"/>
    <x v="116"/>
    <x v="14"/>
    <x v="2"/>
    <m/>
    <m/>
    <n v="5512"/>
    <n v="7426"/>
    <n v="126"/>
    <n v="7426"/>
    <m/>
  </r>
  <r>
    <x v="6"/>
    <x v="0"/>
    <s v="No"/>
    <e v="#N/A"/>
    <m/>
    <n v="12"/>
    <m/>
    <m/>
    <e v="#N/A"/>
    <s v="150201"/>
    <x v="204"/>
    <x v="117"/>
    <x v="14"/>
    <x v="2"/>
    <m/>
    <m/>
    <n v="1110.75"/>
    <n v="4220"/>
    <m/>
    <n v="4220"/>
    <m/>
  </r>
  <r>
    <x v="6"/>
    <x v="0"/>
    <s v="OK"/>
    <e v="#N/A"/>
    <m/>
    <n v="12"/>
    <m/>
    <m/>
    <e v="#N/A"/>
    <s v="150930"/>
    <x v="205"/>
    <x v="117"/>
    <x v="14"/>
    <x v="2"/>
    <m/>
    <m/>
    <n v="12449"/>
    <n v="13505"/>
    <n v="1167"/>
    <n v="13505"/>
    <m/>
  </r>
  <r>
    <x v="6"/>
    <x v="0"/>
    <s v="No"/>
    <e v="#N/A"/>
    <m/>
    <n v="12"/>
    <m/>
    <m/>
    <e v="#N/A"/>
    <s v="151820"/>
    <x v="206"/>
    <x v="117"/>
    <x v="14"/>
    <x v="2"/>
    <m/>
    <m/>
    <n v="749.99999999254942"/>
    <n v="220"/>
    <n v="62.5"/>
    <n v="220"/>
    <m/>
  </r>
  <r>
    <x v="6"/>
    <x v="0"/>
    <s v="OK"/>
    <e v="#N/A"/>
    <m/>
    <n v="12"/>
    <m/>
    <m/>
    <e v="#N/A"/>
    <s v="152930"/>
    <x v="207"/>
    <x v="117"/>
    <x v="14"/>
    <x v="2"/>
    <m/>
    <m/>
    <n v="37935"/>
    <n v="42984"/>
    <n v="4774"/>
    <n v="42984"/>
    <m/>
  </r>
  <r>
    <x v="6"/>
    <x v="0"/>
    <s v="No"/>
    <e v="#N/A"/>
    <m/>
    <n v="12"/>
    <m/>
    <m/>
    <e v="#N/A"/>
    <s v="151090"/>
    <x v="208"/>
    <x v="118"/>
    <x v="14"/>
    <x v="2"/>
    <m/>
    <m/>
    <n v="15000"/>
    <n v="24721"/>
    <n v="1250"/>
    <n v="24721"/>
    <m/>
  </r>
  <r>
    <x v="6"/>
    <x v="0"/>
    <s v="OK"/>
    <e v="#N/A"/>
    <m/>
    <n v="12"/>
    <m/>
    <m/>
    <e v="#N/A"/>
    <s v="150961"/>
    <x v="209"/>
    <x v="119"/>
    <x v="14"/>
    <x v="2"/>
    <m/>
    <m/>
    <n v="14506"/>
    <n v="16114"/>
    <n v="1250"/>
    <n v="16114"/>
    <m/>
  </r>
  <r>
    <x v="6"/>
    <x v="0"/>
    <s v="OK"/>
    <e v="#N/A"/>
    <m/>
    <n v="12"/>
    <m/>
    <m/>
    <e v="#N/A"/>
    <s v="152040"/>
    <x v="210"/>
    <x v="119"/>
    <x v="14"/>
    <x v="2"/>
    <m/>
    <m/>
    <n v="13049.999999999925"/>
    <n v="14606"/>
    <n v="1000"/>
    <n v="14606"/>
    <m/>
  </r>
  <r>
    <x v="6"/>
    <x v="0"/>
    <s v="OK"/>
    <e v="#N/A"/>
    <m/>
    <n v="12"/>
    <m/>
    <m/>
    <e v="#N/A"/>
    <s v="152360"/>
    <x v="211"/>
    <x v="119"/>
    <x v="14"/>
    <x v="2"/>
    <m/>
    <m/>
    <n v="24687"/>
    <n v="27018"/>
    <n v="1600"/>
    <n v="27018"/>
    <m/>
  </r>
  <r>
    <x v="6"/>
    <x v="0"/>
    <s v="OK"/>
    <e v="#N/A"/>
    <m/>
    <n v="12"/>
    <m/>
    <m/>
    <e v="#N/A"/>
    <s v="150970"/>
    <x v="212"/>
    <x v="120"/>
    <x v="14"/>
    <x v="2"/>
    <m/>
    <m/>
    <n v="55754"/>
    <n v="62001"/>
    <n v="5331"/>
    <n v="62001"/>
    <m/>
  </r>
  <r>
    <x v="6"/>
    <x v="0"/>
    <s v="OK"/>
    <e v="#N/A"/>
    <m/>
    <n v="12"/>
    <m/>
    <m/>
    <e v="#N/A"/>
    <s v="151780"/>
    <x v="213"/>
    <x v="121"/>
    <x v="14"/>
    <x v="2"/>
    <m/>
    <m/>
    <n v="40192"/>
    <n v="41055"/>
    <n v="3424"/>
    <n v="41055"/>
    <m/>
  </r>
  <r>
    <x v="6"/>
    <x v="0"/>
    <s v="No"/>
    <e v="#N/A"/>
    <m/>
    <n v="12"/>
    <m/>
    <m/>
    <e v="#N/A"/>
    <s v="152580"/>
    <x v="214"/>
    <x v="118"/>
    <x v="14"/>
    <x v="2"/>
    <m/>
    <m/>
    <n v="6000"/>
    <n v="6399"/>
    <n v="500"/>
    <n v="6399"/>
    <m/>
  </r>
  <r>
    <x v="6"/>
    <x v="0"/>
    <s v="OK"/>
    <e v="#N/A"/>
    <m/>
    <n v="12"/>
    <m/>
    <m/>
    <e v="#N/A"/>
    <s v="152850"/>
    <x v="215"/>
    <x v="118"/>
    <x v="14"/>
    <x v="2"/>
    <m/>
    <m/>
    <n v="30141"/>
    <n v="29081"/>
    <n v="2428"/>
    <n v="29081"/>
    <m/>
  </r>
  <r>
    <x v="6"/>
    <x v="0"/>
    <s v="No"/>
    <e v="#N/A"/>
    <m/>
    <n v="12"/>
    <m/>
    <m/>
    <e v="#N/A"/>
    <s v="152940"/>
    <x v="216"/>
    <x v="122"/>
    <x v="14"/>
    <x v="2"/>
    <m/>
    <m/>
    <n v="61278"/>
    <n v="62204"/>
    <n v="5184"/>
    <n v="62204"/>
    <m/>
  </r>
  <r>
    <x v="6"/>
    <x v="0"/>
    <s v="No"/>
    <e v="#N/A"/>
    <m/>
    <n v="12"/>
    <m/>
    <m/>
    <e v="#N/A"/>
    <s v="150100"/>
    <x v="217"/>
    <x v="123"/>
    <x v="14"/>
    <x v="2"/>
    <m/>
    <m/>
    <n v="18500"/>
    <n v="25916"/>
    <n v="1000"/>
    <n v="25916"/>
    <m/>
  </r>
  <r>
    <x v="6"/>
    <x v="0"/>
    <s v="No"/>
    <e v="#N/A"/>
    <m/>
    <n v="12"/>
    <m/>
    <m/>
    <e v="#N/A"/>
    <s v="150610"/>
    <x v="218"/>
    <x v="124"/>
    <x v="14"/>
    <x v="2"/>
    <m/>
    <m/>
    <n v="19849"/>
    <n v="20401"/>
    <n v="8800"/>
    <n v="20401"/>
    <m/>
  </r>
  <r>
    <x v="6"/>
    <x v="0"/>
    <s v="No"/>
    <e v="#N/A"/>
    <m/>
    <n v="12"/>
    <m/>
    <m/>
    <e v="#N/A"/>
    <s v="151790"/>
    <x v="219"/>
    <x v="124"/>
    <x v="14"/>
    <x v="2"/>
    <m/>
    <m/>
    <n v="21160.000000000222"/>
    <n v="21844"/>
    <n v="5854.33"/>
    <n v="21844"/>
    <m/>
  </r>
  <r>
    <x v="6"/>
    <x v="0"/>
    <s v="No"/>
    <e v="#N/A"/>
    <m/>
    <n v="12"/>
    <m/>
    <m/>
    <e v="#N/A"/>
    <s v="152650"/>
    <x v="220"/>
    <x v="125"/>
    <x v="14"/>
    <x v="2"/>
    <m/>
    <m/>
    <n v="4200"/>
    <n v="12187"/>
    <n v="200"/>
    <n v="12187"/>
    <m/>
  </r>
  <r>
    <x v="6"/>
    <x v="0"/>
    <s v="No"/>
    <e v="#N/A"/>
    <m/>
    <n v="12"/>
    <m/>
    <m/>
    <e v="#N/A"/>
    <s v="150700"/>
    <x v="221"/>
    <x v="126"/>
    <x v="14"/>
    <x v="2"/>
    <m/>
    <m/>
    <n v="35932"/>
    <n v="36332"/>
    <n v="3024"/>
    <n v="36332"/>
    <m/>
  </r>
  <r>
    <x v="6"/>
    <x v="0"/>
    <s v="No"/>
    <e v="#N/A"/>
    <m/>
    <n v="12"/>
    <m/>
    <m/>
    <e v="#N/A"/>
    <s v="152370"/>
    <x v="222"/>
    <x v="126"/>
    <x v="14"/>
    <x v="2"/>
    <m/>
    <m/>
    <n v="15846"/>
    <n v="16050"/>
    <n v="9000"/>
    <n v="16050"/>
    <m/>
  </r>
  <r>
    <x v="6"/>
    <x v="0"/>
    <s v="No"/>
    <e v="#N/A"/>
    <m/>
    <n v="12"/>
    <m/>
    <m/>
    <e v="#N/A"/>
    <s v="150710"/>
    <x v="223"/>
    <x v="121"/>
    <x v="14"/>
    <x v="2"/>
    <m/>
    <m/>
    <n v="16552"/>
    <n v="19133"/>
    <n v="1599"/>
    <n v="19133"/>
    <m/>
  </r>
  <r>
    <x v="6"/>
    <x v="0"/>
    <s v="OK"/>
    <e v="#N/A"/>
    <m/>
    <n v="12"/>
    <m/>
    <m/>
    <e v="#N/A"/>
    <s v="152350"/>
    <x v="224"/>
    <x v="125"/>
    <x v="14"/>
    <x v="2"/>
    <m/>
    <m/>
    <n v="31670"/>
    <n v="28274"/>
    <n v="7574"/>
    <n v="28274"/>
    <m/>
  </r>
  <r>
    <x v="6"/>
    <x v="0"/>
    <s v="No"/>
    <e v="#N/A"/>
    <m/>
    <n v="12"/>
    <m/>
    <m/>
    <e v="#N/A"/>
    <s v="151150"/>
    <x v="225"/>
    <x v="126"/>
    <x v="14"/>
    <x v="2"/>
    <m/>
    <m/>
    <n v="20659"/>
    <n v="20971"/>
    <n v="1307"/>
    <n v="20971"/>
    <m/>
  </r>
  <r>
    <x v="6"/>
    <x v="0"/>
    <s v="No"/>
    <e v="#N/A"/>
    <m/>
    <n v="12"/>
    <m/>
    <m/>
    <e v="#N/A"/>
    <s v="151190"/>
    <x v="226"/>
    <x v="127"/>
    <x v="14"/>
    <x v="2"/>
    <m/>
    <m/>
    <n v="20000"/>
    <n v="22899"/>
    <n v="11000"/>
    <n v="22899"/>
    <m/>
  </r>
  <r>
    <x v="6"/>
    <x v="0"/>
    <s v="OK"/>
    <e v="#N/A"/>
    <m/>
    <n v="12"/>
    <m/>
    <m/>
    <e v="#N/A"/>
    <s v="151490"/>
    <x v="227"/>
    <x v="127"/>
    <x v="14"/>
    <x v="2"/>
    <m/>
    <m/>
    <n v="27828"/>
    <n v="28305"/>
    <n v="2356"/>
    <n v="28305"/>
    <m/>
  </r>
  <r>
    <x v="6"/>
    <x v="0"/>
    <s v="No"/>
    <e v="#N/A"/>
    <m/>
    <n v="12"/>
    <m/>
    <m/>
    <e v="#N/A"/>
    <s v="152330"/>
    <x v="228"/>
    <x v="124"/>
    <x v="14"/>
    <x v="2"/>
    <m/>
    <m/>
    <n v="4800"/>
    <n v="22622"/>
    <n v="400"/>
    <n v="22622"/>
    <m/>
  </r>
  <r>
    <x v="6"/>
    <x v="0"/>
    <s v="No"/>
    <e v="#N/A"/>
    <m/>
    <n v="12"/>
    <m/>
    <m/>
    <e v="#N/A"/>
    <s v="160220"/>
    <x v="229"/>
    <x v="128"/>
    <x v="15"/>
    <x v="2"/>
    <m/>
    <m/>
    <n v="21004.10000000149"/>
    <n v="27180"/>
    <n v="2100.41"/>
    <n v="27180"/>
    <m/>
  </r>
  <r>
    <x v="6"/>
    <x v="0"/>
    <s v="OK"/>
    <e v="#N/A"/>
    <m/>
    <n v="12"/>
    <m/>
    <m/>
    <s v="Yes"/>
    <s v="160230"/>
    <x v="230"/>
    <x v="129"/>
    <x v="15"/>
    <x v="2"/>
    <m/>
    <m/>
    <n v="140094"/>
    <n v="147512"/>
    <n v="12289"/>
    <n v="147512"/>
    <m/>
  </r>
  <r>
    <x v="6"/>
    <x v="0"/>
    <s v="OK"/>
    <e v="#N/A"/>
    <m/>
    <n v="12"/>
    <m/>
    <m/>
    <e v="#N/A"/>
    <s v="160250"/>
    <x v="231"/>
    <x v="130"/>
    <x v="15"/>
    <x v="2"/>
    <m/>
    <m/>
    <n v="131510"/>
    <n v="131629"/>
    <n v="10819"/>
    <n v="131629"/>
    <m/>
  </r>
  <r>
    <x v="6"/>
    <x v="0"/>
    <s v="OK"/>
    <e v="#N/A"/>
    <m/>
    <n v="12"/>
    <m/>
    <m/>
    <e v="#N/A"/>
    <s v="160270"/>
    <x v="232"/>
    <x v="131"/>
    <x v="15"/>
    <x v="2"/>
    <m/>
    <m/>
    <n v="57661"/>
    <n v="57652"/>
    <n v="5194"/>
    <n v="57652"/>
    <m/>
  </r>
  <r>
    <x v="6"/>
    <x v="0"/>
    <s v="No"/>
    <e v="#N/A"/>
    <m/>
    <n v="12"/>
    <m/>
    <m/>
    <e v="#N/A"/>
    <s v="160290"/>
    <x v="233"/>
    <x v="132"/>
    <x v="15"/>
    <x v="2"/>
    <m/>
    <m/>
    <n v="22344"/>
    <n v="24593"/>
    <n v="900"/>
    <n v="24593"/>
    <m/>
  </r>
  <r>
    <x v="6"/>
    <x v="0"/>
    <s v="No"/>
    <e v="#N/A"/>
    <m/>
    <n v="12"/>
    <m/>
    <m/>
    <e v="#N/A"/>
    <s v="160320"/>
    <x v="234"/>
    <x v="133"/>
    <x v="15"/>
    <x v="2"/>
    <m/>
    <m/>
    <n v="48760"/>
    <n v="74045"/>
    <n v="-1444"/>
    <n v="74045"/>
    <m/>
  </r>
  <r>
    <x v="6"/>
    <x v="0"/>
    <s v="No"/>
    <e v="#N/A"/>
    <m/>
    <n v="12"/>
    <m/>
    <m/>
    <e v="#N/A"/>
    <s v="160330"/>
    <x v="235"/>
    <x v="134"/>
    <x v="15"/>
    <x v="2"/>
    <m/>
    <m/>
    <n v="58860"/>
    <n v="59798"/>
    <n v="4000"/>
    <n v="59798"/>
    <m/>
  </r>
  <r>
    <x v="6"/>
    <x v="0"/>
    <s v="OK"/>
    <e v="#N/A"/>
    <m/>
    <n v="12"/>
    <m/>
    <m/>
    <e v="#N/A"/>
    <s v="160380"/>
    <x v="236"/>
    <x v="135"/>
    <x v="15"/>
    <x v="2"/>
    <m/>
    <m/>
    <n v="43523"/>
    <n v="44961"/>
    <n v="12961"/>
    <n v="44961"/>
    <m/>
  </r>
  <r>
    <x v="6"/>
    <x v="0"/>
    <s v="No"/>
    <e v="#N/A"/>
    <m/>
    <n v="12"/>
    <m/>
    <m/>
    <e v="#N/A"/>
    <s v="161410"/>
    <x v="237"/>
    <x v="136"/>
    <x v="15"/>
    <x v="2"/>
    <m/>
    <m/>
    <n v="6000"/>
    <n v="31489"/>
    <n v="500"/>
    <n v="31489"/>
    <m/>
  </r>
  <r>
    <x v="6"/>
    <x v="0"/>
    <s v="OK"/>
    <e v="#N/A"/>
    <m/>
    <n v="12"/>
    <m/>
    <m/>
    <e v="#N/A"/>
    <s v="161020"/>
    <x v="238"/>
    <x v="137"/>
    <x v="15"/>
    <x v="2"/>
    <m/>
    <m/>
    <n v="64436"/>
    <n v="64558"/>
    <n v="5160"/>
    <n v="64558"/>
    <m/>
  </r>
  <r>
    <x v="6"/>
    <x v="0"/>
    <s v="No"/>
    <e v="#N/A"/>
    <m/>
    <n v="12"/>
    <m/>
    <m/>
    <e v="#N/A"/>
    <s v="161411"/>
    <x v="239"/>
    <x v="138"/>
    <x v="15"/>
    <x v="2"/>
    <m/>
    <m/>
    <n v="18000"/>
    <n v="40742"/>
    <n v="1500"/>
    <n v="40742"/>
    <m/>
  </r>
  <r>
    <x v="6"/>
    <x v="0"/>
    <s v="OK"/>
    <e v="#N/A"/>
    <m/>
    <n v="12"/>
    <m/>
    <m/>
    <e v="#N/A"/>
    <s v="160280"/>
    <x v="240"/>
    <x v="139"/>
    <x v="15"/>
    <x v="2"/>
    <m/>
    <m/>
    <n v="67985.02"/>
    <n v="70195"/>
    <m/>
    <n v="70195"/>
    <m/>
  </r>
  <r>
    <x v="6"/>
    <x v="0"/>
    <s v="OK"/>
    <e v="#N/A"/>
    <m/>
    <n v="12"/>
    <m/>
    <m/>
    <e v="#N/A"/>
    <s v="162090"/>
    <x v="241"/>
    <x v="140"/>
    <x v="15"/>
    <x v="2"/>
    <m/>
    <m/>
    <n v="27781.000000003576"/>
    <n v="29863"/>
    <n v="7465.75"/>
    <n v="29863"/>
    <m/>
  </r>
  <r>
    <x v="6"/>
    <x v="0"/>
    <s v="No"/>
    <e v="#N/A"/>
    <m/>
    <n v="12"/>
    <m/>
    <m/>
    <e v="#N/A"/>
    <s v="160620"/>
    <x v="242"/>
    <x v="141"/>
    <x v="15"/>
    <x v="2"/>
    <m/>
    <m/>
    <n v="6000"/>
    <n v="13980"/>
    <m/>
    <n v="13980"/>
    <m/>
  </r>
  <r>
    <x v="6"/>
    <x v="0"/>
    <s v="No"/>
    <s v="LLF"/>
    <m/>
    <n v="12"/>
    <m/>
    <m/>
    <s v="Yes"/>
    <s v="160780"/>
    <x v="243"/>
    <x v="142"/>
    <x v="15"/>
    <x v="2"/>
    <m/>
    <m/>
    <n v="45250"/>
    <n v="48251"/>
    <n v="4000"/>
    <n v="48251"/>
    <m/>
  </r>
  <r>
    <x v="6"/>
    <x v="0"/>
    <s v="No"/>
    <e v="#N/A"/>
    <m/>
    <n v="12"/>
    <m/>
    <m/>
    <e v="#N/A"/>
    <s v="160310"/>
    <x v="244"/>
    <x v="141"/>
    <x v="15"/>
    <x v="2"/>
    <m/>
    <m/>
    <n v="2520"/>
    <n v="10820"/>
    <n v="250"/>
    <n v="10820"/>
    <m/>
  </r>
  <r>
    <x v="6"/>
    <x v="0"/>
    <s v="No"/>
    <e v="#N/A"/>
    <m/>
    <n v="12"/>
    <m/>
    <m/>
    <e v="#N/A"/>
    <s v="161330"/>
    <x v="245"/>
    <x v="142"/>
    <x v="15"/>
    <x v="2"/>
    <m/>
    <m/>
    <n v="9431"/>
    <n v="9728"/>
    <n v="4228"/>
    <n v="9728"/>
    <m/>
  </r>
  <r>
    <x v="6"/>
    <x v="0"/>
    <s v="No"/>
    <e v="#N/A"/>
    <m/>
    <n v="12"/>
    <m/>
    <m/>
    <e v="#N/A"/>
    <s v="160900"/>
    <x v="246"/>
    <x v="141"/>
    <x v="15"/>
    <x v="2"/>
    <m/>
    <m/>
    <n v="27000"/>
    <n v="59156"/>
    <n v="2000"/>
    <n v="59156"/>
    <m/>
  </r>
  <r>
    <x v="6"/>
    <x v="0"/>
    <s v="No"/>
    <e v="#N/A"/>
    <m/>
    <n v="12"/>
    <m/>
    <m/>
    <e v="#N/A"/>
    <s v="161350"/>
    <x v="247"/>
    <x v="141"/>
    <x v="15"/>
    <x v="2"/>
    <m/>
    <m/>
    <n v="6000"/>
    <n v="11732"/>
    <n v="500"/>
    <n v="11732"/>
    <m/>
  </r>
  <r>
    <x v="6"/>
    <x v="0"/>
    <s v="No"/>
    <e v="#N/A"/>
    <m/>
    <n v="12"/>
    <m/>
    <m/>
    <e v="#N/A"/>
    <s v="162920"/>
    <x v="248"/>
    <x v="141"/>
    <x v="15"/>
    <x v="2"/>
    <m/>
    <m/>
    <n v="7500"/>
    <n v="12341"/>
    <m/>
    <n v="12341"/>
    <m/>
  </r>
  <r>
    <x v="6"/>
    <x v="0"/>
    <s v="OK"/>
    <e v="#N/A"/>
    <m/>
    <n v="12"/>
    <m/>
    <m/>
    <e v="#N/A"/>
    <s v="161770"/>
    <x v="250"/>
    <x v="144"/>
    <x v="15"/>
    <x v="2"/>
    <m/>
    <m/>
    <n v="25690.080000000002"/>
    <n v="27359"/>
    <n v="2279.75"/>
    <n v="27359"/>
    <m/>
  </r>
  <r>
    <x v="6"/>
    <x v="0"/>
    <s v="OK"/>
    <s v="LLF"/>
    <m/>
    <n v="12"/>
    <m/>
    <m/>
    <e v="#N/A"/>
    <s v="162960"/>
    <x v="251"/>
    <x v="145"/>
    <x v="15"/>
    <x v="2"/>
    <m/>
    <m/>
    <n v="65863"/>
    <n v="76568"/>
    <n v="13287"/>
    <n v="76568"/>
    <m/>
  </r>
  <r>
    <x v="6"/>
    <x v="0"/>
    <s v="OK"/>
    <e v="#N/A"/>
    <m/>
    <n v="12"/>
    <m/>
    <m/>
    <e v="#N/A"/>
    <s v="170390"/>
    <x v="252"/>
    <x v="146"/>
    <x v="17"/>
    <x v="2"/>
    <m/>
    <m/>
    <n v="77112"/>
    <n v="77959"/>
    <n v="6492"/>
    <n v="77959"/>
    <m/>
  </r>
  <r>
    <x v="6"/>
    <x v="0"/>
    <s v="OK"/>
    <e v="#N/A"/>
    <m/>
    <n v="12"/>
    <m/>
    <m/>
    <e v="#N/A"/>
    <s v="170450"/>
    <x v="253"/>
    <x v="147"/>
    <x v="17"/>
    <x v="2"/>
    <m/>
    <m/>
    <n v="19672"/>
    <n v="19935"/>
    <n v="6735"/>
    <n v="19935"/>
    <m/>
  </r>
  <r>
    <x v="6"/>
    <x v="0"/>
    <s v="No"/>
    <e v="#N/A"/>
    <m/>
    <n v="12"/>
    <m/>
    <m/>
    <e v="#N/A"/>
    <s v="172520"/>
    <x v="254"/>
    <x v="147"/>
    <x v="17"/>
    <x v="2"/>
    <m/>
    <m/>
    <n v="3000"/>
    <n v="6421"/>
    <m/>
    <n v="6421"/>
    <m/>
  </r>
  <r>
    <x v="6"/>
    <x v="0"/>
    <s v="No"/>
    <e v="#N/A"/>
    <m/>
    <n v="12"/>
    <m/>
    <m/>
    <e v="#N/A"/>
    <s v="170600"/>
    <x v="255"/>
    <x v="148"/>
    <x v="17"/>
    <x v="2"/>
    <m/>
    <m/>
    <n v="0"/>
    <n v="20127"/>
    <m/>
    <n v="20127"/>
    <m/>
  </r>
  <r>
    <x v="6"/>
    <x v="0"/>
    <s v="OK"/>
    <e v="#N/A"/>
    <m/>
    <n v="12"/>
    <m/>
    <m/>
    <e v="#N/A"/>
    <s v="171950"/>
    <x v="256"/>
    <x v="148"/>
    <x v="17"/>
    <x v="2"/>
    <m/>
    <m/>
    <n v="6386"/>
    <n v="6081"/>
    <n v="476"/>
    <n v="6081"/>
    <m/>
  </r>
  <r>
    <x v="6"/>
    <x v="0"/>
    <s v="OK"/>
    <e v="#N/A"/>
    <m/>
    <n v="12"/>
    <m/>
    <m/>
    <e v="#N/A"/>
    <s v="171910"/>
    <x v="257"/>
    <x v="148"/>
    <x v="17"/>
    <x v="2"/>
    <m/>
    <m/>
    <n v="23273"/>
    <n v="21883"/>
    <n v="5470.75"/>
    <n v="21883"/>
    <m/>
  </r>
  <r>
    <x v="6"/>
    <x v="0"/>
    <s v="OK"/>
    <e v="#N/A"/>
    <m/>
    <n v="12"/>
    <m/>
    <m/>
    <e v="#N/A"/>
    <s v="170712"/>
    <x v="258"/>
    <x v="149"/>
    <x v="17"/>
    <x v="2"/>
    <m/>
    <m/>
    <n v="2944"/>
    <n v="3035"/>
    <n v="250"/>
    <n v="3035"/>
    <m/>
  </r>
  <r>
    <x v="6"/>
    <x v="0"/>
    <s v="No"/>
    <e v="#N/A"/>
    <m/>
    <n v="12"/>
    <m/>
    <m/>
    <e v="#N/A"/>
    <s v="172030"/>
    <x v="259"/>
    <x v="149"/>
    <x v="17"/>
    <x v="2"/>
    <m/>
    <m/>
    <n v="49866.779999999329"/>
    <n v="51601"/>
    <m/>
    <n v="51601"/>
    <m/>
  </r>
  <r>
    <x v="6"/>
    <x v="0"/>
    <s v="OK"/>
    <e v="#N/A"/>
    <m/>
    <n v="12"/>
    <m/>
    <m/>
    <e v="#N/A"/>
    <s v="172510"/>
    <x v="260"/>
    <x v="149"/>
    <x v="17"/>
    <x v="2"/>
    <m/>
    <m/>
    <n v="10795"/>
    <n v="11000"/>
    <n v="2750"/>
    <n v="11000"/>
    <m/>
  </r>
  <r>
    <x v="6"/>
    <x v="0"/>
    <s v="OK"/>
    <e v="#N/A"/>
    <m/>
    <n v="12"/>
    <m/>
    <m/>
    <e v="#N/A"/>
    <s v="170760"/>
    <x v="261"/>
    <x v="150"/>
    <x v="17"/>
    <x v="2"/>
    <m/>
    <m/>
    <n v="16676"/>
    <n v="19422"/>
    <n v="500"/>
    <n v="19422"/>
    <m/>
  </r>
  <r>
    <x v="6"/>
    <x v="0"/>
    <s v="OK"/>
    <e v="#N/A"/>
    <m/>
    <n v="12"/>
    <m/>
    <m/>
    <e v="#N/A"/>
    <s v="172910"/>
    <x v="262"/>
    <x v="150"/>
    <x v="17"/>
    <x v="2"/>
    <m/>
    <m/>
    <n v="20876"/>
    <n v="21414"/>
    <n v="2587"/>
    <n v="21414"/>
    <m/>
  </r>
  <r>
    <x v="6"/>
    <x v="0"/>
    <s v="No"/>
    <e v="#N/A"/>
    <m/>
    <n v="12"/>
    <m/>
    <m/>
    <e v="#N/A"/>
    <s v="171840"/>
    <x v="263"/>
    <x v="150"/>
    <x v="17"/>
    <x v="2"/>
    <m/>
    <m/>
    <n v="10200"/>
    <n v="16468"/>
    <n v="800"/>
    <n v="16468"/>
    <m/>
  </r>
  <r>
    <x v="6"/>
    <x v="0"/>
    <s v="No"/>
    <e v="#N/A"/>
    <m/>
    <n v="12"/>
    <m/>
    <m/>
    <e v="#N/A"/>
    <s v="170840"/>
    <x v="264"/>
    <x v="151"/>
    <x v="17"/>
    <x v="2"/>
    <m/>
    <m/>
    <n v="13322"/>
    <n v="15345"/>
    <n v="2900"/>
    <n v="15345"/>
    <m/>
  </r>
  <r>
    <x v="6"/>
    <x v="0"/>
    <s v="No"/>
    <e v="#N/A"/>
    <m/>
    <n v="12"/>
    <m/>
    <m/>
    <e v="#N/A"/>
    <s v="172980"/>
    <x v="265"/>
    <x v="151"/>
    <x v="17"/>
    <x v="2"/>
    <m/>
    <m/>
    <n v="11966"/>
    <n v="12736"/>
    <m/>
    <n v="12736"/>
    <m/>
  </r>
  <r>
    <x v="6"/>
    <x v="0"/>
    <s v="No"/>
    <e v="#N/A"/>
    <m/>
    <n v="12"/>
    <m/>
    <m/>
    <e v="#N/A"/>
    <s v="170940"/>
    <x v="266"/>
    <x v="151"/>
    <x v="17"/>
    <x v="2"/>
    <m/>
    <m/>
    <n v="892"/>
    <n v="1612"/>
    <n v="512"/>
    <n v="1612"/>
    <m/>
  </r>
  <r>
    <x v="6"/>
    <x v="0"/>
    <s v="OK"/>
    <s v="LLF"/>
    <m/>
    <n v="12"/>
    <m/>
    <m/>
    <e v="#N/A"/>
    <s v="170880"/>
    <x v="267"/>
    <x v="152"/>
    <x v="17"/>
    <x v="2"/>
    <m/>
    <m/>
    <n v="76748"/>
    <n v="79197"/>
    <n v="6597"/>
    <n v="79197"/>
    <m/>
  </r>
  <r>
    <x v="6"/>
    <x v="0"/>
    <s v="OK"/>
    <e v="#N/A"/>
    <m/>
    <n v="12"/>
    <m/>
    <m/>
    <e v="#N/A"/>
    <s v="171041"/>
    <x v="268"/>
    <x v="147"/>
    <x v="17"/>
    <x v="2"/>
    <m/>
    <m/>
    <n v="19137"/>
    <n v="19735"/>
    <n v="1640"/>
    <n v="19735"/>
    <m/>
  </r>
  <r>
    <x v="6"/>
    <x v="0"/>
    <s v="OK"/>
    <e v="#N/A"/>
    <m/>
    <n v="12"/>
    <m/>
    <m/>
    <e v="#N/A"/>
    <s v="172140"/>
    <x v="269"/>
    <x v="147"/>
    <x v="17"/>
    <x v="2"/>
    <m/>
    <m/>
    <n v="12652"/>
    <n v="13052"/>
    <n v="1084"/>
    <n v="13052"/>
    <m/>
  </r>
  <r>
    <x v="6"/>
    <x v="0"/>
    <s v="No"/>
    <e v="#N/A"/>
    <m/>
    <n v="12"/>
    <m/>
    <m/>
    <e v="#N/A"/>
    <s v="172290"/>
    <x v="270"/>
    <x v="153"/>
    <x v="17"/>
    <x v="2"/>
    <m/>
    <m/>
    <n v="70983"/>
    <n v="68979"/>
    <n v="10000"/>
    <n v="68979"/>
    <m/>
  </r>
  <r>
    <x v="6"/>
    <x v="0"/>
    <s v="OK"/>
    <e v="#N/A"/>
    <m/>
    <n v="12"/>
    <m/>
    <m/>
    <e v="#N/A"/>
    <s v="180400"/>
    <x v="271"/>
    <x v="154"/>
    <x v="18"/>
    <x v="2"/>
    <m/>
    <m/>
    <n v="9464"/>
    <n v="9602"/>
    <n v="2270"/>
    <n v="9602"/>
    <m/>
  </r>
  <r>
    <x v="6"/>
    <x v="0"/>
    <s v="OK"/>
    <e v="#N/A"/>
    <m/>
    <n v="12"/>
    <m/>
    <m/>
    <e v="#N/A"/>
    <s v="181310"/>
    <x v="277"/>
    <x v="154"/>
    <x v="18"/>
    <x v="2"/>
    <m/>
    <m/>
    <n v="8474"/>
    <n v="8617"/>
    <n v="2152"/>
    <n v="8617"/>
    <m/>
  </r>
  <r>
    <x v="6"/>
    <x v="0"/>
    <s v="No"/>
    <e v="#N/A"/>
    <m/>
    <n v="12"/>
    <m/>
    <m/>
    <e v="#N/A"/>
    <s v="181530"/>
    <x v="280"/>
    <x v="154"/>
    <x v="18"/>
    <x v="2"/>
    <m/>
    <m/>
    <n v="68000"/>
    <n v="86089"/>
    <n v="12133"/>
    <n v="86089"/>
    <m/>
  </r>
  <r>
    <x v="6"/>
    <x v="0"/>
    <s v="OK"/>
    <e v="#N/A"/>
    <m/>
    <n v="12"/>
    <m/>
    <m/>
    <e v="#N/A"/>
    <s v="181535"/>
    <x v="281"/>
    <x v="154"/>
    <x v="18"/>
    <x v="2"/>
    <m/>
    <m/>
    <n v="65979"/>
    <n v="66881"/>
    <m/>
    <n v="66881"/>
    <m/>
  </r>
  <r>
    <x v="6"/>
    <x v="0"/>
    <s v="No"/>
    <e v="#N/A"/>
    <m/>
    <n v="12"/>
    <m/>
    <m/>
    <e v="#N/A"/>
    <s v="181540"/>
    <x v="282"/>
    <x v="154"/>
    <x v="18"/>
    <x v="2"/>
    <m/>
    <m/>
    <n v="20425.519999995828"/>
    <n v="35618"/>
    <n v="1750"/>
    <n v="35618"/>
    <m/>
  </r>
  <r>
    <x v="6"/>
    <x v="0"/>
    <s v="No"/>
    <e v="#N/A"/>
    <m/>
    <n v="12"/>
    <m/>
    <m/>
    <e v="#N/A"/>
    <s v="180640"/>
    <x v="272"/>
    <x v="155"/>
    <x v="18"/>
    <x v="2"/>
    <m/>
    <m/>
    <n v="15729"/>
    <n v="15897"/>
    <m/>
    <n v="15897"/>
    <m/>
  </r>
  <r>
    <x v="6"/>
    <x v="0"/>
    <s v="No"/>
    <e v="#N/A"/>
    <m/>
    <n v="12"/>
    <m/>
    <m/>
    <e v="#N/A"/>
    <s v="182590"/>
    <x v="286"/>
    <x v="155"/>
    <x v="18"/>
    <x v="2"/>
    <m/>
    <m/>
    <n v="20757"/>
    <n v="21083"/>
    <n v="1591.2"/>
    <n v="21083"/>
    <m/>
  </r>
  <r>
    <x v="6"/>
    <x v="0"/>
    <s v="OK"/>
    <e v="#N/A"/>
    <m/>
    <n v="12"/>
    <m/>
    <m/>
    <e v="#N/A"/>
    <s v="180830"/>
    <x v="273"/>
    <x v="156"/>
    <x v="18"/>
    <x v="2"/>
    <m/>
    <m/>
    <n v="146948"/>
    <n v="149874"/>
    <n v="12233.5"/>
    <n v="149874"/>
    <m/>
  </r>
  <r>
    <x v="6"/>
    <x v="0"/>
    <s v="OK"/>
    <e v="#N/A"/>
    <m/>
    <n v="12"/>
    <m/>
    <m/>
    <e v="#N/A"/>
    <s v="180870"/>
    <x v="274"/>
    <x v="157"/>
    <x v="18"/>
    <x v="2"/>
    <m/>
    <m/>
    <n v="64989"/>
    <n v="66271"/>
    <n v="5518"/>
    <n v="66271"/>
    <m/>
  </r>
  <r>
    <x v="6"/>
    <x v="0"/>
    <s v="No"/>
    <e v="#N/A"/>
    <m/>
    <n v="12"/>
    <m/>
    <m/>
    <e v="#N/A"/>
    <s v="181160"/>
    <x v="276"/>
    <x v="154"/>
    <x v="18"/>
    <x v="2"/>
    <m/>
    <m/>
    <n v="48351"/>
    <n v="49702"/>
    <n v="8754.15"/>
    <n v="49702"/>
    <m/>
  </r>
  <r>
    <x v="6"/>
    <x v="0"/>
    <s v="No"/>
    <e v="#N/A"/>
    <m/>
    <n v="12"/>
    <m/>
    <m/>
    <e v="#N/A"/>
    <s v="181360"/>
    <x v="278"/>
    <x v="158"/>
    <x v="18"/>
    <x v="2"/>
    <m/>
    <m/>
    <n v="20700"/>
    <n v="51450"/>
    <n v="1500"/>
    <n v="51450"/>
    <m/>
  </r>
  <r>
    <x v="6"/>
    <x v="0"/>
    <s v="OK"/>
    <e v="#N/A"/>
    <m/>
    <n v="12"/>
    <m/>
    <m/>
    <e v="#N/A"/>
    <s v="181420"/>
    <x v="279"/>
    <x v="159"/>
    <x v="18"/>
    <x v="2"/>
    <m/>
    <m/>
    <n v="24055.439999999999"/>
    <n v="24709"/>
    <n v="2041.58"/>
    <n v="24709"/>
    <m/>
  </r>
  <r>
    <x v="6"/>
    <x v="0"/>
    <s v="OK"/>
    <e v="#N/A"/>
    <m/>
    <n v="12"/>
    <m/>
    <m/>
    <e v="#N/A"/>
    <s v="182490"/>
    <x v="284"/>
    <x v="159"/>
    <x v="18"/>
    <x v="2"/>
    <m/>
    <m/>
    <n v="21828"/>
    <n v="22175"/>
    <n v="1847"/>
    <n v="22175"/>
    <m/>
  </r>
  <r>
    <x v="6"/>
    <x v="0"/>
    <s v="OK"/>
    <e v="#N/A"/>
    <m/>
    <n v="12"/>
    <m/>
    <m/>
    <e v="#N/A"/>
    <s v="182861"/>
    <x v="288"/>
    <x v="159"/>
    <x v="18"/>
    <x v="2"/>
    <m/>
    <m/>
    <n v="21372"/>
    <n v="22063"/>
    <n v="1834"/>
    <n v="22063"/>
    <m/>
  </r>
  <r>
    <x v="6"/>
    <x v="0"/>
    <s v="No"/>
    <e v="#N/A"/>
    <m/>
    <n v="12"/>
    <m/>
    <m/>
    <e v="#N/A"/>
    <s v="182390"/>
    <x v="283"/>
    <x v="160"/>
    <x v="18"/>
    <x v="2"/>
    <m/>
    <m/>
    <n v="7200"/>
    <n v="18516"/>
    <n v="600"/>
    <n v="18516"/>
    <m/>
  </r>
  <r>
    <x v="6"/>
    <x v="0"/>
    <s v="No"/>
    <e v="#N/A"/>
    <m/>
    <n v="12"/>
    <m/>
    <m/>
    <e v="#N/A"/>
    <s v="182571"/>
    <x v="285"/>
    <x v="160"/>
    <x v="18"/>
    <x v="2"/>
    <m/>
    <m/>
    <n v="8166"/>
    <n v="9147"/>
    <n v="25"/>
    <n v="9147"/>
    <m/>
  </r>
  <r>
    <x v="6"/>
    <x v="0"/>
    <s v="OK"/>
    <e v="#N/A"/>
    <m/>
    <n v="12"/>
    <m/>
    <m/>
    <e v="#N/A"/>
    <s v="182610"/>
    <x v="287"/>
    <x v="160"/>
    <x v="18"/>
    <x v="2"/>
    <m/>
    <m/>
    <n v="26928"/>
    <n v="27409"/>
    <n v="400"/>
    <n v="27409"/>
    <m/>
  </r>
  <r>
    <x v="6"/>
    <x v="0"/>
    <s v="No"/>
    <s v="LLF"/>
    <m/>
    <n v="12"/>
    <m/>
    <m/>
    <e v="#N/A"/>
    <s v="202461"/>
    <x v="289"/>
    <x v="161"/>
    <x v="19"/>
    <x v="2"/>
    <m/>
    <m/>
    <n v="52909"/>
    <n v="53876"/>
    <m/>
    <n v="53876"/>
    <m/>
  </r>
  <r>
    <x v="6"/>
    <x v="0"/>
    <s v="No"/>
    <e v="#N/A"/>
    <m/>
    <n v="12"/>
    <m/>
    <m/>
    <e v="#N/A"/>
    <s v="200590"/>
    <x v="290"/>
    <x v="162"/>
    <x v="19"/>
    <x v="2"/>
    <m/>
    <m/>
    <n v="20000"/>
    <n v="33810"/>
    <n v="1000"/>
    <n v="33810"/>
    <m/>
  </r>
  <r>
    <x v="6"/>
    <x v="0"/>
    <s v="OK"/>
    <e v="#N/A"/>
    <m/>
    <n v="12"/>
    <m/>
    <m/>
    <e v="#N/A"/>
    <s v="202950"/>
    <x v="291"/>
    <x v="163"/>
    <x v="19"/>
    <x v="2"/>
    <m/>
    <m/>
    <n v="33092"/>
    <n v="33543"/>
    <n v="6043"/>
    <n v="33543"/>
    <m/>
  </r>
  <r>
    <x v="6"/>
    <x v="0"/>
    <s v="OK"/>
    <e v="#N/A"/>
    <m/>
    <n v="12"/>
    <m/>
    <m/>
    <e v="#N/A"/>
    <s v="200941"/>
    <x v="292"/>
    <x v="164"/>
    <x v="19"/>
    <x v="2"/>
    <m/>
    <m/>
    <n v="20200"/>
    <n v="20822"/>
    <m/>
    <n v="20822"/>
    <m/>
  </r>
  <r>
    <x v="6"/>
    <x v="0"/>
    <s v="No"/>
    <e v="#N/A"/>
    <m/>
    <n v="12"/>
    <m/>
    <m/>
    <s v="Yes"/>
    <s v="201510"/>
    <x v="293"/>
    <x v="165"/>
    <x v="19"/>
    <x v="2"/>
    <m/>
    <m/>
    <n v="34000"/>
    <n v="45742"/>
    <n v="3000"/>
    <n v="45742"/>
    <m/>
  </r>
  <r>
    <x v="6"/>
    <x v="0"/>
    <s v="No"/>
    <e v="#N/A"/>
    <m/>
    <n v="12"/>
    <m/>
    <m/>
    <e v="#N/A"/>
    <s v="201702"/>
    <x v="294"/>
    <x v="166"/>
    <x v="19"/>
    <x v="2"/>
    <m/>
    <m/>
    <n v="49200"/>
    <n v="56893"/>
    <n v="4100"/>
    <n v="56893"/>
    <m/>
  </r>
  <r>
    <x v="6"/>
    <x v="0"/>
    <s v="OK"/>
    <e v="#N/A"/>
    <m/>
    <n v="12"/>
    <m/>
    <m/>
    <e v="#N/A"/>
    <s v="201680"/>
    <x v="295"/>
    <x v="167"/>
    <x v="19"/>
    <x v="2"/>
    <m/>
    <m/>
    <n v="33801"/>
    <n v="34844"/>
    <n v="10094"/>
    <n v="34844"/>
    <m/>
  </r>
  <r>
    <x v="6"/>
    <x v="0"/>
    <s v="OK"/>
    <s v="LLF"/>
    <m/>
    <n v="12"/>
    <m/>
    <m/>
    <e v="#N/A"/>
    <s v="201712"/>
    <x v="296"/>
    <x v="168"/>
    <x v="19"/>
    <x v="2"/>
    <m/>
    <m/>
    <n v="52547"/>
    <n v="46094"/>
    <n v="3843"/>
    <n v="46094"/>
    <m/>
  </r>
  <r>
    <x v="6"/>
    <x v="0"/>
    <s v="No"/>
    <e v="#N/A"/>
    <m/>
    <n v="12"/>
    <m/>
    <m/>
    <e v="#N/A"/>
    <s v="201700"/>
    <x v="297"/>
    <x v="169"/>
    <x v="19"/>
    <x v="2"/>
    <m/>
    <m/>
    <n v="15000"/>
    <n v="20406"/>
    <m/>
    <n v="20406"/>
    <m/>
  </r>
  <r>
    <x v="6"/>
    <x v="0"/>
    <s v="No"/>
    <e v="#N/A"/>
    <m/>
    <n v="12"/>
    <m/>
    <m/>
    <e v="#N/A"/>
    <s v="201701"/>
    <x v="298"/>
    <x v="170"/>
    <x v="19"/>
    <x v="2"/>
    <m/>
    <m/>
    <n v="18000"/>
    <n v="50232"/>
    <n v="1500"/>
    <n v="50232"/>
    <m/>
  </r>
  <r>
    <x v="6"/>
    <x v="0"/>
    <s v="No"/>
    <s v="LLF"/>
    <m/>
    <n v="12"/>
    <m/>
    <m/>
    <e v="#N/A"/>
    <s v="201711"/>
    <x v="300"/>
    <x v="171"/>
    <x v="19"/>
    <x v="2"/>
    <m/>
    <m/>
    <n v="54734"/>
    <n v="49221"/>
    <m/>
    <n v="49221"/>
    <m/>
  </r>
  <r>
    <x v="6"/>
    <x v="0"/>
    <s v="OK"/>
    <e v="#N/A"/>
    <m/>
    <n v="12"/>
    <m/>
    <m/>
    <e v="#N/A"/>
    <s v="201713"/>
    <x v="301"/>
    <x v="172"/>
    <x v="19"/>
    <x v="2"/>
    <m/>
    <m/>
    <n v="74391"/>
    <n v="75251"/>
    <n v="17625.5"/>
    <n v="75251"/>
    <m/>
  </r>
  <r>
    <x v="6"/>
    <x v="0"/>
    <s v="No"/>
    <e v="#N/A"/>
    <m/>
    <n v="12"/>
    <m/>
    <m/>
    <e v="#N/A"/>
    <s v="201730"/>
    <x v="303"/>
    <x v="173"/>
    <x v="19"/>
    <x v="2"/>
    <m/>
    <m/>
    <n v="14700"/>
    <n v="23225"/>
    <n v="1250"/>
    <n v="23225"/>
    <m/>
  </r>
  <r>
    <x v="6"/>
    <x v="0"/>
    <s v="No"/>
    <e v="#N/A"/>
    <m/>
    <n v="12"/>
    <m/>
    <m/>
    <e v="#N/A"/>
    <s v="201740"/>
    <x v="304"/>
    <x v="174"/>
    <x v="19"/>
    <x v="2"/>
    <m/>
    <m/>
    <n v="10000"/>
    <n v="20570"/>
    <m/>
    <n v="20570"/>
    <m/>
  </r>
  <r>
    <x v="6"/>
    <x v="0"/>
    <s v="No"/>
    <e v="#N/A"/>
    <m/>
    <n v="12"/>
    <m/>
    <m/>
    <e v="#N/A"/>
    <s v="201690"/>
    <x v="305"/>
    <x v="175"/>
    <x v="19"/>
    <x v="2"/>
    <m/>
    <m/>
    <n v="12000"/>
    <n v="35122"/>
    <n v="6500"/>
    <n v="35122"/>
    <m/>
  </r>
  <r>
    <x v="6"/>
    <x v="0"/>
    <s v="OK"/>
    <e v="#N/A"/>
    <m/>
    <n v="12"/>
    <m/>
    <m/>
    <e v="#N/A"/>
    <s v="202460"/>
    <x v="306"/>
    <x v="176"/>
    <x v="19"/>
    <x v="2"/>
    <m/>
    <m/>
    <n v="62268"/>
    <n v="63230"/>
    <m/>
    <n v="63230"/>
    <m/>
  </r>
  <r>
    <x v="6"/>
    <x v="0"/>
    <s v="No"/>
    <e v="#N/A"/>
    <m/>
    <n v="12"/>
    <m/>
    <m/>
    <e v="#N/A"/>
    <s v="202480"/>
    <x v="307"/>
    <x v="177"/>
    <x v="19"/>
    <x v="2"/>
    <m/>
    <m/>
    <n v="46000"/>
    <n v="60026"/>
    <n v="7000"/>
    <n v="60026"/>
    <m/>
  </r>
  <r>
    <x v="6"/>
    <x v="0"/>
    <s v="No"/>
    <e v="#N/A"/>
    <m/>
    <n v="12"/>
    <m/>
    <m/>
    <e v="#N/A"/>
    <s v="202491"/>
    <x v="308"/>
    <x v="178"/>
    <x v="19"/>
    <x v="2"/>
    <m/>
    <m/>
    <n v="9000"/>
    <n v="24210"/>
    <n v="6750"/>
    <n v="24210"/>
    <m/>
  </r>
  <r>
    <x v="6"/>
    <x v="0"/>
    <s v="No"/>
    <s v="LLF"/>
    <m/>
    <n v="12"/>
    <m/>
    <m/>
    <e v="#N/A"/>
    <s v="210440"/>
    <x v="309"/>
    <x v="179"/>
    <x v="20"/>
    <x v="2"/>
    <m/>
    <m/>
    <n v="15631"/>
    <n v="16135"/>
    <n v="1344.5"/>
    <n v="16135"/>
    <m/>
  </r>
  <r>
    <x v="6"/>
    <x v="0"/>
    <s v="OK"/>
    <s v="LLF"/>
    <m/>
    <n v="12"/>
    <m/>
    <m/>
    <s v="Yes"/>
    <s v="212130"/>
    <x v="310"/>
    <x v="179"/>
    <x v="20"/>
    <x v="2"/>
    <m/>
    <m/>
    <n v="51278"/>
    <n v="52174"/>
    <n v="4346"/>
    <n v="52174"/>
    <m/>
  </r>
  <r>
    <x v="6"/>
    <x v="0"/>
    <s v="No"/>
    <e v="#N/A"/>
    <m/>
    <n v="12"/>
    <m/>
    <m/>
    <e v="#N/A"/>
    <s v="210460"/>
    <x v="311"/>
    <x v="180"/>
    <x v="20"/>
    <x v="2"/>
    <m/>
    <m/>
    <n v="1937"/>
    <n v="2789"/>
    <m/>
    <n v="2789"/>
    <m/>
  </r>
  <r>
    <x v="6"/>
    <x v="0"/>
    <s v="No"/>
    <e v="#N/A"/>
    <m/>
    <n v="12"/>
    <m/>
    <m/>
    <e v="#N/A"/>
    <s v="211430"/>
    <x v="312"/>
    <x v="180"/>
    <x v="20"/>
    <x v="2"/>
    <m/>
    <m/>
    <n v="5265"/>
    <n v="6850"/>
    <n v="100"/>
    <n v="6850"/>
    <m/>
  </r>
  <r>
    <x v="6"/>
    <x v="0"/>
    <s v="OK"/>
    <e v="#N/A"/>
    <m/>
    <n v="12"/>
    <m/>
    <m/>
    <e v="#N/A"/>
    <s v="210630"/>
    <x v="313"/>
    <x v="181"/>
    <x v="20"/>
    <x v="2"/>
    <m/>
    <m/>
    <n v="22866"/>
    <n v="23059"/>
    <n v="1917"/>
    <n v="23059"/>
    <m/>
  </r>
  <r>
    <x v="6"/>
    <x v="0"/>
    <s v="No"/>
    <e v="#N/A"/>
    <m/>
    <n v="12"/>
    <m/>
    <m/>
    <e v="#N/A"/>
    <s v="211120"/>
    <x v="314"/>
    <x v="181"/>
    <x v="20"/>
    <x v="2"/>
    <m/>
    <m/>
    <n v="12000"/>
    <n v="17683"/>
    <n v="2500"/>
    <n v="17683"/>
    <m/>
  </r>
  <r>
    <x v="6"/>
    <x v="0"/>
    <s v="No"/>
    <e v="#N/A"/>
    <m/>
    <n v="12"/>
    <m/>
    <m/>
    <e v="#N/A"/>
    <s v="210730"/>
    <x v="315"/>
    <x v="182"/>
    <x v="20"/>
    <x v="2"/>
    <m/>
    <m/>
    <n v="13961"/>
    <n v="13972"/>
    <n v="5972"/>
    <n v="13972"/>
    <m/>
  </r>
  <r>
    <x v="6"/>
    <x v="0"/>
    <s v="No"/>
    <e v="#N/A"/>
    <m/>
    <n v="12"/>
    <m/>
    <m/>
    <e v="#N/A"/>
    <s v="212070"/>
    <x v="316"/>
    <x v="182"/>
    <x v="20"/>
    <x v="2"/>
    <m/>
    <m/>
    <n v="5000"/>
    <n v="12169"/>
    <m/>
    <n v="12169"/>
    <m/>
  </r>
  <r>
    <x v="6"/>
    <x v="0"/>
    <s v="No"/>
    <e v="#N/A"/>
    <m/>
    <n v="12"/>
    <m/>
    <m/>
    <e v="#N/A"/>
    <s v="212890"/>
    <x v="317"/>
    <x v="182"/>
    <x v="20"/>
    <x v="2"/>
    <m/>
    <m/>
    <n v="13718"/>
    <n v="11251"/>
    <n v="100"/>
    <n v="11251"/>
    <m/>
  </r>
  <r>
    <x v="6"/>
    <x v="0"/>
    <s v="OK"/>
    <e v="#N/A"/>
    <m/>
    <n v="12"/>
    <m/>
    <m/>
    <e v="#N/A"/>
    <s v="210950"/>
    <x v="318"/>
    <x v="183"/>
    <x v="20"/>
    <x v="2"/>
    <m/>
    <m/>
    <n v="18363"/>
    <n v="18555"/>
    <m/>
    <n v="18555"/>
    <m/>
  </r>
  <r>
    <x v="6"/>
    <x v="0"/>
    <s v="OK"/>
    <e v="#N/A"/>
    <m/>
    <n v="12"/>
    <m/>
    <m/>
    <e v="#N/A"/>
    <s v="212320"/>
    <x v="319"/>
    <x v="183"/>
    <x v="20"/>
    <x v="2"/>
    <m/>
    <m/>
    <n v="35144"/>
    <n v="36564"/>
    <n v="16282"/>
    <n v="36564"/>
    <m/>
  </r>
  <r>
    <x v="6"/>
    <x v="0"/>
    <s v="OK"/>
    <e v="#N/A"/>
    <m/>
    <n v="12"/>
    <m/>
    <m/>
    <e v="#N/A"/>
    <s v="212361"/>
    <x v="320"/>
    <x v="183"/>
    <x v="20"/>
    <x v="2"/>
    <m/>
    <m/>
    <n v="4875"/>
    <n v="5034"/>
    <n v="414"/>
    <n v="5034"/>
    <m/>
  </r>
  <r>
    <x v="6"/>
    <x v="0"/>
    <s v="No"/>
    <e v="#N/A"/>
    <m/>
    <n v="12"/>
    <m/>
    <m/>
    <e v="#N/A"/>
    <s v="211830"/>
    <x v="321"/>
    <x v="184"/>
    <x v="20"/>
    <x v="2"/>
    <m/>
    <m/>
    <n v="8050"/>
    <n v="20657"/>
    <n v="5000"/>
    <n v="20657"/>
    <m/>
  </r>
  <r>
    <x v="6"/>
    <x v="0"/>
    <s v="No"/>
    <e v="#N/A"/>
    <m/>
    <n v="12"/>
    <m/>
    <m/>
    <e v="#N/A"/>
    <s v="212570"/>
    <x v="322"/>
    <x v="184"/>
    <x v="20"/>
    <x v="2"/>
    <m/>
    <m/>
    <n v="12349"/>
    <n v="11465"/>
    <n v="636.41"/>
    <n v="11465"/>
    <m/>
  </r>
  <r>
    <x v="6"/>
    <x v="0"/>
    <s v="OK"/>
    <e v="#N/A"/>
    <m/>
    <n v="12"/>
    <m/>
    <m/>
    <e v="#N/A"/>
    <s v="211930"/>
    <x v="323"/>
    <x v="181"/>
    <x v="20"/>
    <x v="2"/>
    <m/>
    <m/>
    <n v="16928"/>
    <n v="17392"/>
    <n v="1892"/>
    <n v="17392"/>
    <m/>
  </r>
  <r>
    <x v="6"/>
    <x v="0"/>
    <s v="OK"/>
    <e v="#N/A"/>
    <m/>
    <n v="12"/>
    <m/>
    <m/>
    <e v="#N/A"/>
    <s v="211970"/>
    <x v="324"/>
    <x v="184"/>
    <x v="20"/>
    <x v="2"/>
    <m/>
    <m/>
    <n v="19869"/>
    <n v="19198"/>
    <n v="1650.35"/>
    <n v="19198"/>
    <m/>
  </r>
  <r>
    <x v="6"/>
    <x v="0"/>
    <s v="No"/>
    <e v="#N/A"/>
    <m/>
    <n v="12"/>
    <m/>
    <m/>
    <e v="#N/A"/>
    <s v="212000"/>
    <x v="325"/>
    <x v="181"/>
    <x v="20"/>
    <x v="2"/>
    <m/>
    <m/>
    <n v="7500"/>
    <n v="15178"/>
    <m/>
    <n v="15178"/>
    <m/>
  </r>
  <r>
    <x v="6"/>
    <x v="0"/>
    <s v="No"/>
    <e v="#N/A"/>
    <m/>
    <n v="12"/>
    <m/>
    <m/>
    <e v="#N/A"/>
    <s v="213000"/>
    <x v="326"/>
    <x v="181"/>
    <x v="20"/>
    <x v="2"/>
    <m/>
    <m/>
    <n v="750"/>
    <n v="12966"/>
    <m/>
    <n v="12966"/>
    <m/>
  </r>
  <r>
    <x v="6"/>
    <x v="0"/>
    <s v="No"/>
    <e v="#N/A"/>
    <m/>
    <n v="12"/>
    <m/>
    <m/>
    <e v="#N/A"/>
    <s v="212450"/>
    <x v="327"/>
    <x v="181"/>
    <x v="20"/>
    <x v="2"/>
    <m/>
    <m/>
    <n v="11037"/>
    <n v="14950"/>
    <n v="800"/>
    <n v="14950"/>
    <m/>
  </r>
  <r>
    <x v="6"/>
    <x v="0"/>
    <s v="No"/>
    <e v="#N/A"/>
    <m/>
    <n v="12"/>
    <m/>
    <m/>
    <e v="#N/A"/>
    <s v="212630"/>
    <x v="328"/>
    <x v="181"/>
    <x v="20"/>
    <x v="2"/>
    <m/>
    <m/>
    <n v="15500"/>
    <n v="26259"/>
    <m/>
    <n v="26259"/>
    <m/>
  </r>
  <r>
    <x v="6"/>
    <x v="0"/>
    <s v="No"/>
    <e v="#N/A"/>
    <m/>
    <n v="12"/>
    <m/>
    <m/>
    <e v="#N/A"/>
    <s v="213020"/>
    <x v="329"/>
    <x v="185"/>
    <x v="20"/>
    <x v="2"/>
    <m/>
    <m/>
    <n v="39864"/>
    <n v="35995"/>
    <n v="3000"/>
    <n v="35995"/>
    <m/>
  </r>
  <r>
    <x v="6"/>
    <x v="0"/>
    <s v="No"/>
    <e v="#N/A"/>
    <m/>
    <n v="12"/>
    <m/>
    <m/>
    <e v="#N/A"/>
    <s v="210540"/>
    <x v="330"/>
    <x v="186"/>
    <x v="20"/>
    <x v="2"/>
    <m/>
    <m/>
    <n v="48586"/>
    <n v="48990"/>
    <n v="8640"/>
    <n v="48990"/>
    <m/>
  </r>
  <r>
    <x v="6"/>
    <x v="0"/>
    <s v="No"/>
    <e v="#N/A"/>
    <m/>
    <n v="12"/>
    <m/>
    <m/>
    <e v="#N/A"/>
    <s v="211921"/>
    <x v="331"/>
    <x v="186"/>
    <x v="20"/>
    <x v="2"/>
    <m/>
    <m/>
    <n v="30154"/>
    <n v="31061"/>
    <n v="1588.42"/>
    <n v="31061"/>
    <m/>
  </r>
  <r>
    <x v="6"/>
    <x v="0"/>
    <s v="OK"/>
    <e v="#N/A"/>
    <m/>
    <n v="12"/>
    <m/>
    <m/>
    <e v="#N/A"/>
    <s v="212380"/>
    <x v="332"/>
    <x v="186"/>
    <x v="20"/>
    <x v="2"/>
    <m/>
    <m/>
    <n v="6855"/>
    <n v="7086"/>
    <n v="590.5"/>
    <n v="7086"/>
    <m/>
  </r>
  <r>
    <x v="6"/>
    <x v="0"/>
    <s v="OK"/>
    <e v="#N/A"/>
    <m/>
    <n v="12"/>
    <m/>
    <m/>
    <e v="#N/A"/>
    <s v="210690"/>
    <x v="333"/>
    <x v="187"/>
    <x v="20"/>
    <x v="2"/>
    <m/>
    <m/>
    <n v="56658"/>
    <n v="58471"/>
    <n v="4868"/>
    <n v="58471"/>
    <m/>
  </r>
  <r>
    <x v="8"/>
    <x v="0"/>
    <s v="No"/>
    <e v="#N/A"/>
    <m/>
    <m/>
    <s v="historical"/>
    <m/>
    <e v="#N/A"/>
    <s v="231172"/>
    <x v="76"/>
    <x v="54"/>
    <x v="6"/>
    <x v="0"/>
    <m/>
    <m/>
    <m/>
    <m/>
    <n v="757"/>
    <m/>
    <m/>
  </r>
  <r>
    <x v="8"/>
    <x v="0"/>
    <s v="No"/>
    <e v="#N/A"/>
    <m/>
    <m/>
    <s v="historical"/>
    <m/>
    <e v="#N/A"/>
    <s v="091940"/>
    <x v="16"/>
    <x v="7"/>
    <x v="1"/>
    <x v="0"/>
    <m/>
    <m/>
    <m/>
    <m/>
    <n v="2008"/>
    <m/>
    <m/>
  </r>
  <r>
    <x v="8"/>
    <x v="0"/>
    <s v="No"/>
    <e v="#N/A"/>
    <m/>
    <m/>
    <s v="historical"/>
    <m/>
    <e v="#N/A"/>
    <s v="081040"/>
    <x v="173"/>
    <x v="99"/>
    <x v="12"/>
    <x v="1"/>
    <m/>
    <m/>
    <m/>
    <m/>
    <n v="3406.2"/>
    <m/>
    <m/>
  </r>
  <r>
    <x v="8"/>
    <x v="0"/>
    <s v="No"/>
    <e v="#N/A"/>
    <m/>
    <m/>
    <s v="historical"/>
    <m/>
    <e v="#N/A"/>
    <s v="182571"/>
    <x v="285"/>
    <x v="160"/>
    <x v="18"/>
    <x v="2"/>
    <m/>
    <m/>
    <m/>
    <m/>
    <n v="912"/>
    <m/>
    <m/>
  </r>
  <r>
    <x v="8"/>
    <x v="0"/>
    <s v="No"/>
    <e v="#N/A"/>
    <m/>
    <m/>
    <s v="historical"/>
    <m/>
    <s v="Yes"/>
    <s v="132760"/>
    <x v="59"/>
    <x v="40"/>
    <x v="4"/>
    <x v="0"/>
    <m/>
    <m/>
    <m/>
    <m/>
    <n v="2906"/>
    <m/>
    <m/>
  </r>
  <r>
    <x v="8"/>
    <x v="0"/>
    <s v="No"/>
    <e v="#N/A"/>
    <m/>
    <m/>
    <s v="historical"/>
    <m/>
    <e v="#N/A"/>
    <s v="212570"/>
    <x v="322"/>
    <x v="184"/>
    <x v="20"/>
    <x v="2"/>
    <m/>
    <m/>
    <m/>
    <m/>
    <n v="-636.4"/>
    <m/>
    <m/>
  </r>
  <r>
    <x v="8"/>
    <x v="0"/>
    <s v="No"/>
    <e v="#N/A"/>
    <m/>
    <m/>
    <s v="historical"/>
    <m/>
    <e v="#N/A"/>
    <s v="182590"/>
    <x v="286"/>
    <x v="155"/>
    <x v="18"/>
    <x v="2"/>
    <m/>
    <m/>
    <m/>
    <m/>
    <n v="60"/>
    <m/>
    <m/>
  </r>
  <r>
    <x v="4"/>
    <x v="2"/>
    <s v="No"/>
    <e v="#N/A"/>
    <m/>
    <m/>
    <s v="Debt"/>
    <m/>
    <e v="#N/A"/>
    <s v="231172"/>
    <x v="76"/>
    <x v="54"/>
    <x v="6"/>
    <x v="0"/>
    <m/>
    <m/>
    <m/>
    <m/>
    <m/>
    <m/>
    <n v="-757"/>
  </r>
  <r>
    <x v="5"/>
    <x v="1"/>
    <s v="No"/>
    <e v="#N/A"/>
    <m/>
    <m/>
    <s v="Debt"/>
    <m/>
    <e v="#N/A"/>
    <s v="091940"/>
    <x v="16"/>
    <x v="7"/>
    <x v="1"/>
    <x v="0"/>
    <m/>
    <m/>
    <m/>
    <m/>
    <m/>
    <m/>
    <n v="-2008"/>
  </r>
  <r>
    <x v="7"/>
    <x v="2"/>
    <s v="No"/>
    <e v="#N/A"/>
    <m/>
    <m/>
    <s v="Debt"/>
    <m/>
    <e v="#N/A"/>
    <s v="081040"/>
    <x v="173"/>
    <x v="99"/>
    <x v="12"/>
    <x v="1"/>
    <m/>
    <m/>
    <m/>
    <m/>
    <m/>
    <m/>
    <n v="-3406.2"/>
  </r>
  <r>
    <x v="5"/>
    <x v="1"/>
    <s v="No"/>
    <e v="#N/A"/>
    <m/>
    <m/>
    <s v="Debt"/>
    <m/>
    <e v="#N/A"/>
    <s v="182571"/>
    <x v="285"/>
    <x v="160"/>
    <x v="18"/>
    <x v="2"/>
    <m/>
    <m/>
    <m/>
    <m/>
    <m/>
    <m/>
    <n v="-466"/>
  </r>
  <r>
    <x v="4"/>
    <x v="2"/>
    <s v="No"/>
    <e v="#N/A"/>
    <m/>
    <m/>
    <s v="Debt"/>
    <m/>
    <e v="#N/A"/>
    <s v="182571"/>
    <x v="285"/>
    <x v="160"/>
    <x v="18"/>
    <x v="2"/>
    <m/>
    <m/>
    <m/>
    <m/>
    <m/>
    <m/>
    <n v="-342"/>
  </r>
  <r>
    <x v="7"/>
    <x v="2"/>
    <s v="No"/>
    <e v="#N/A"/>
    <m/>
    <m/>
    <s v="Debt"/>
    <m/>
    <e v="#N/A"/>
    <s v="182571"/>
    <x v="285"/>
    <x v="160"/>
    <x v="18"/>
    <x v="2"/>
    <m/>
    <m/>
    <m/>
    <m/>
    <m/>
    <m/>
    <n v="-104"/>
  </r>
  <r>
    <x v="4"/>
    <x v="2"/>
    <s v="No"/>
    <e v="#N/A"/>
    <m/>
    <m/>
    <s v="Debt"/>
    <m/>
    <s v="Yes"/>
    <s v="132760"/>
    <x v="59"/>
    <x v="40"/>
    <x v="4"/>
    <x v="0"/>
    <m/>
    <m/>
    <m/>
    <m/>
    <m/>
    <m/>
    <n v="-2906"/>
  </r>
  <r>
    <x v="4"/>
    <x v="2"/>
    <s v="No"/>
    <e v="#N/A"/>
    <m/>
    <m/>
    <s v="Debt"/>
    <m/>
    <e v="#N/A"/>
    <s v="212570"/>
    <x v="322"/>
    <x v="184"/>
    <x v="20"/>
    <x v="2"/>
    <m/>
    <m/>
    <m/>
    <m/>
    <m/>
    <m/>
    <n v="636.4"/>
  </r>
  <r>
    <x v="5"/>
    <x v="1"/>
    <s v="No"/>
    <e v="#N/A"/>
    <m/>
    <m/>
    <s v="Debt"/>
    <m/>
    <e v="#N/A"/>
    <s v="182590"/>
    <x v="286"/>
    <x v="155"/>
    <x v="18"/>
    <x v="2"/>
    <m/>
    <m/>
    <m/>
    <m/>
    <m/>
    <m/>
    <n v="-60"/>
  </r>
  <r>
    <x v="6"/>
    <x v="0"/>
    <s v="No"/>
    <e v="#N/A"/>
    <m/>
    <n v="12"/>
    <m/>
    <m/>
    <e v="#N/A"/>
    <s v="151790"/>
    <x v="219"/>
    <x v="124"/>
    <x v="14"/>
    <x v="2"/>
    <m/>
    <m/>
    <m/>
    <m/>
    <n v="-4979.33"/>
    <m/>
    <m/>
  </r>
  <r>
    <x v="6"/>
    <x v="0"/>
    <s v="No"/>
    <s v="LLF"/>
    <m/>
    <n v="13"/>
    <m/>
    <m/>
    <e v="#N/A"/>
    <s v="122446"/>
    <x v="193"/>
    <x v="112"/>
    <x v="13"/>
    <x v="1"/>
    <m/>
    <m/>
    <m/>
    <m/>
    <n v="-3599.94"/>
    <m/>
    <m/>
  </r>
  <r>
    <x v="6"/>
    <x v="0"/>
    <s v="No"/>
    <e v="#N/A"/>
    <m/>
    <n v="13"/>
    <m/>
    <m/>
    <e v="#N/A"/>
    <s v="071140"/>
    <x v="156"/>
    <x v="93"/>
    <x v="11"/>
    <x v="1"/>
    <m/>
    <m/>
    <m/>
    <m/>
    <n v="-1999.99"/>
    <m/>
    <m/>
  </r>
  <r>
    <x v="6"/>
    <x v="0"/>
    <s v="No"/>
    <e v="#N/A"/>
    <m/>
    <n v="13"/>
    <m/>
    <m/>
    <e v="#N/A"/>
    <s v="050530"/>
    <x v="116"/>
    <x v="78"/>
    <x v="9"/>
    <x v="1"/>
    <m/>
    <m/>
    <m/>
    <m/>
    <n v="-1075"/>
    <m/>
    <m/>
  </r>
  <r>
    <x v="6"/>
    <x v="0"/>
    <s v="OK"/>
    <e v="#N/A"/>
    <m/>
    <n v="13"/>
    <m/>
    <m/>
    <e v="#N/A"/>
    <s v="080140"/>
    <x v="168"/>
    <x v="98"/>
    <x v="12"/>
    <x v="1"/>
    <m/>
    <m/>
    <m/>
    <m/>
    <n v="-650"/>
    <m/>
    <m/>
  </r>
  <r>
    <x v="6"/>
    <x v="0"/>
    <s v="No"/>
    <e v="#N/A"/>
    <m/>
    <n v="13"/>
    <m/>
    <m/>
    <e v="#N/A"/>
    <s v="211430"/>
    <x v="312"/>
    <x v="180"/>
    <x v="20"/>
    <x v="2"/>
    <m/>
    <m/>
    <m/>
    <m/>
    <n v="-507"/>
    <m/>
    <m/>
  </r>
  <r>
    <x v="6"/>
    <x v="0"/>
    <s v="OK"/>
    <e v="#N/A"/>
    <m/>
    <n v="13"/>
    <m/>
    <m/>
    <e v="#N/A"/>
    <s v="082790"/>
    <x v="172"/>
    <x v="98"/>
    <x v="12"/>
    <x v="1"/>
    <m/>
    <m/>
    <m/>
    <m/>
    <n v="-13"/>
    <m/>
    <m/>
  </r>
  <r>
    <x v="6"/>
    <x v="0"/>
    <s v="No"/>
    <e v="#N/A"/>
    <m/>
    <n v="12"/>
    <m/>
    <m/>
    <e v="#N/A"/>
    <s v="202480"/>
    <x v="307"/>
    <x v="177"/>
    <x v="19"/>
    <x v="2"/>
    <m/>
    <m/>
    <m/>
    <m/>
    <n v="3500"/>
    <m/>
    <m/>
  </r>
  <r>
    <x v="7"/>
    <x v="2"/>
    <s v="OK"/>
    <e v="#N/A"/>
    <m/>
    <m/>
    <s v="historical"/>
    <d v="2023-10-01T00:00:00"/>
    <e v="#N/A"/>
    <s v="092061"/>
    <x v="23"/>
    <x v="10"/>
    <x v="1"/>
    <x v="0"/>
    <m/>
    <m/>
    <m/>
    <m/>
    <n v="-2583"/>
    <m/>
    <n v="2583"/>
  </r>
  <r>
    <x v="6"/>
    <x v="0"/>
    <s v="No"/>
    <e v="#N/A"/>
    <m/>
    <n v="13"/>
    <m/>
    <m/>
    <e v="#N/A"/>
    <s v="160900"/>
    <x v="246"/>
    <x v="141"/>
    <x v="15"/>
    <x v="2"/>
    <m/>
    <m/>
    <m/>
    <m/>
    <n v="1000"/>
    <m/>
    <m/>
  </r>
  <r>
    <x v="6"/>
    <x v="0"/>
    <s v="No"/>
    <e v="#N/A"/>
    <m/>
    <n v="13"/>
    <m/>
    <m/>
    <e v="#N/A"/>
    <s v="150200"/>
    <x v="201"/>
    <x v="116"/>
    <x v="14"/>
    <x v="2"/>
    <m/>
    <m/>
    <m/>
    <m/>
    <n v="5000"/>
    <m/>
    <m/>
  </r>
  <r>
    <x v="6"/>
    <x v="0"/>
    <s v="OK"/>
    <e v="#N/A"/>
    <m/>
    <n v="13"/>
    <m/>
    <m/>
    <e v="#N/A"/>
    <s v="052830"/>
    <x v="125"/>
    <x v="81"/>
    <x v="9"/>
    <x v="1"/>
    <m/>
    <m/>
    <m/>
    <m/>
    <n v="3176"/>
    <m/>
    <m/>
  </r>
  <r>
    <x v="6"/>
    <x v="0"/>
    <s v="No"/>
    <e v="#N/A"/>
    <m/>
    <n v="13"/>
    <m/>
    <m/>
    <e v="#N/A"/>
    <s v="041850"/>
    <x v="106"/>
    <x v="67"/>
    <x v="8"/>
    <x v="1"/>
    <m/>
    <m/>
    <m/>
    <m/>
    <n v="8000"/>
    <m/>
    <m/>
  </r>
  <r>
    <x v="6"/>
    <x v="0"/>
    <s v="No"/>
    <e v="#N/A"/>
    <m/>
    <n v="13"/>
    <m/>
    <m/>
    <e v="#N/A"/>
    <s v="041300"/>
    <x v="105"/>
    <x v="72"/>
    <x v="8"/>
    <x v="1"/>
    <m/>
    <m/>
    <m/>
    <m/>
    <n v="3745.25"/>
    <m/>
    <m/>
  </r>
  <r>
    <x v="6"/>
    <x v="0"/>
    <s v="No"/>
    <e v="#N/A"/>
    <m/>
    <n v="13"/>
    <m/>
    <m/>
    <e v="#N/A"/>
    <s v="122445"/>
    <x v="186"/>
    <x v="105"/>
    <x v="13"/>
    <x v="1"/>
    <m/>
    <m/>
    <m/>
    <m/>
    <n v="1922"/>
    <m/>
    <m/>
  </r>
  <r>
    <x v="6"/>
    <x v="0"/>
    <s v="No"/>
    <e v="#N/A"/>
    <m/>
    <n v="13"/>
    <m/>
    <m/>
    <e v="#N/A"/>
    <s v="210540"/>
    <x v="330"/>
    <x v="186"/>
    <x v="20"/>
    <x v="2"/>
    <m/>
    <m/>
    <m/>
    <m/>
    <n v="3750"/>
    <m/>
    <m/>
  </r>
  <r>
    <x v="6"/>
    <x v="0"/>
    <s v="OK"/>
    <e v="#N/A"/>
    <m/>
    <n v="13"/>
    <m/>
    <m/>
    <e v="#N/A"/>
    <s v="150050"/>
    <x v="195"/>
    <x v="114"/>
    <x v="14"/>
    <x v="2"/>
    <m/>
    <m/>
    <m/>
    <m/>
    <n v="4326"/>
    <m/>
    <m/>
  </r>
  <r>
    <x v="6"/>
    <x v="0"/>
    <s v="OK"/>
    <e v="#N/A"/>
    <m/>
    <n v="13"/>
    <m/>
    <m/>
    <e v="#N/A"/>
    <s v="170760"/>
    <x v="261"/>
    <x v="150"/>
    <x v="17"/>
    <x v="2"/>
    <m/>
    <m/>
    <m/>
    <m/>
    <n v="3355.5"/>
    <m/>
    <m/>
  </r>
  <r>
    <x v="6"/>
    <x v="0"/>
    <s v="No"/>
    <e v="#N/A"/>
    <m/>
    <n v="13"/>
    <m/>
    <m/>
    <e v="#N/A"/>
    <s v="080210"/>
    <x v="163"/>
    <x v="96"/>
    <x v="12"/>
    <x v="1"/>
    <m/>
    <m/>
    <m/>
    <m/>
    <n v="684.71"/>
    <m/>
    <m/>
  </r>
  <r>
    <x v="6"/>
    <x v="0"/>
    <s v="No"/>
    <e v="#N/A"/>
    <m/>
    <n v="13"/>
    <m/>
    <m/>
    <e v="#N/A"/>
    <s v="041630"/>
    <x v="97"/>
    <x v="67"/>
    <x v="8"/>
    <x v="1"/>
    <m/>
    <m/>
    <m/>
    <m/>
    <n v="750"/>
    <m/>
    <m/>
  </r>
  <r>
    <x v="6"/>
    <x v="0"/>
    <s v="No"/>
    <e v="#N/A"/>
    <m/>
    <n v="13"/>
    <m/>
    <m/>
    <e v="#N/A"/>
    <s v="172980"/>
    <x v="265"/>
    <x v="151"/>
    <x v="17"/>
    <x v="2"/>
    <m/>
    <m/>
    <m/>
    <m/>
    <n v="200"/>
    <m/>
    <m/>
  </r>
  <r>
    <x v="6"/>
    <x v="0"/>
    <s v="No"/>
    <e v="#N/A"/>
    <m/>
    <n v="13"/>
    <m/>
    <m/>
    <e v="#N/A"/>
    <s v="213000"/>
    <x v="326"/>
    <x v="181"/>
    <x v="20"/>
    <x v="2"/>
    <m/>
    <m/>
    <m/>
    <m/>
    <n v="500"/>
    <m/>
    <m/>
  </r>
  <r>
    <x v="6"/>
    <x v="0"/>
    <s v="OK"/>
    <e v="#N/A"/>
    <m/>
    <n v="13"/>
    <m/>
    <m/>
    <s v="Yes"/>
    <s v="071132"/>
    <x v="154"/>
    <x v="92"/>
    <x v="11"/>
    <x v="1"/>
    <m/>
    <m/>
    <m/>
    <m/>
    <n v="9629"/>
    <m/>
    <m/>
  </r>
  <r>
    <x v="6"/>
    <x v="0"/>
    <s v="OK"/>
    <e v="#N/A"/>
    <m/>
    <n v="13"/>
    <m/>
    <m/>
    <e v="#N/A"/>
    <s v="091294"/>
    <x v="337"/>
    <x v="5"/>
    <x v="1"/>
    <x v="0"/>
    <m/>
    <m/>
    <m/>
    <m/>
    <n v="5641.22"/>
    <m/>
    <m/>
  </r>
  <r>
    <x v="6"/>
    <x v="0"/>
    <s v="OK"/>
    <e v="#N/A"/>
    <m/>
    <n v="13"/>
    <m/>
    <m/>
    <e v="#N/A"/>
    <s v="131951"/>
    <x v="55"/>
    <x v="36"/>
    <x v="4"/>
    <x v="0"/>
    <m/>
    <m/>
    <m/>
    <m/>
    <n v="3522.25"/>
    <m/>
    <m/>
  </r>
  <r>
    <x v="6"/>
    <x v="0"/>
    <s v="No"/>
    <e v="#N/A"/>
    <m/>
    <n v="13"/>
    <m/>
    <m/>
    <e v="#N/A"/>
    <s v="102300"/>
    <x v="36"/>
    <x v="12"/>
    <x v="2"/>
    <x v="0"/>
    <m/>
    <m/>
    <m/>
    <m/>
    <n v="7500"/>
    <m/>
    <m/>
  </r>
  <r>
    <x v="6"/>
    <x v="0"/>
    <s v="No"/>
    <e v="#N/A"/>
    <m/>
    <n v="13"/>
    <m/>
    <m/>
    <e v="#N/A"/>
    <s v="091950"/>
    <x v="18"/>
    <x v="8"/>
    <x v="1"/>
    <x v="0"/>
    <m/>
    <m/>
    <m/>
    <m/>
    <n v="506.89"/>
    <m/>
    <m/>
  </r>
  <r>
    <x v="6"/>
    <x v="0"/>
    <s v="OK"/>
    <e v="#N/A"/>
    <m/>
    <n v="13"/>
    <m/>
    <m/>
    <e v="#N/A"/>
    <s v="112240"/>
    <x v="44"/>
    <x v="27"/>
    <x v="3"/>
    <x v="0"/>
    <m/>
    <m/>
    <m/>
    <m/>
    <n v="14104"/>
    <m/>
    <m/>
  </r>
  <r>
    <x v="6"/>
    <x v="0"/>
    <s v="OK"/>
    <e v="#N/A"/>
    <m/>
    <n v="13"/>
    <m/>
    <m/>
    <e v="#N/A"/>
    <s v="050360"/>
    <x v="129"/>
    <x v="79"/>
    <x v="9"/>
    <x v="1"/>
    <m/>
    <m/>
    <m/>
    <m/>
    <n v="152"/>
    <m/>
    <m/>
  </r>
  <r>
    <x v="6"/>
    <x v="0"/>
    <s v="No"/>
    <s v="LLF"/>
    <m/>
    <n v="13"/>
    <m/>
    <m/>
    <s v="Yes"/>
    <s v="160780"/>
    <x v="243"/>
    <x v="142"/>
    <x v="15"/>
    <x v="2"/>
    <m/>
    <m/>
    <m/>
    <m/>
    <n v="251"/>
    <m/>
    <m/>
  </r>
  <r>
    <x v="6"/>
    <x v="0"/>
    <s v="No"/>
    <e v="#N/A"/>
    <m/>
    <n v="13"/>
    <m/>
    <m/>
    <e v="#N/A"/>
    <s v="122445"/>
    <x v="186"/>
    <x v="105"/>
    <x v="13"/>
    <x v="1"/>
    <m/>
    <m/>
    <m/>
    <m/>
    <n v="2400"/>
    <m/>
    <m/>
  </r>
  <r>
    <x v="6"/>
    <x v="0"/>
    <s v="No"/>
    <e v="#N/A"/>
    <m/>
    <n v="13"/>
    <m/>
    <m/>
    <e v="#N/A"/>
    <s v="201700"/>
    <x v="297"/>
    <x v="169"/>
    <x v="19"/>
    <x v="2"/>
    <m/>
    <m/>
    <m/>
    <m/>
    <n v="2000"/>
    <m/>
    <m/>
  </r>
  <r>
    <x v="6"/>
    <x v="0"/>
    <s v="OK"/>
    <e v="#N/A"/>
    <m/>
    <n v="13"/>
    <m/>
    <m/>
    <s v="Yes"/>
    <s v="071132"/>
    <x v="154"/>
    <x v="92"/>
    <x v="11"/>
    <x v="1"/>
    <m/>
    <m/>
    <m/>
    <m/>
    <n v="-1250"/>
    <m/>
    <m/>
  </r>
  <r>
    <x v="6"/>
    <x v="0"/>
    <s v="No"/>
    <e v="#N/A"/>
    <m/>
    <n v="13"/>
    <m/>
    <m/>
    <e v="#N/A"/>
    <s v="150201"/>
    <x v="204"/>
    <x v="117"/>
    <x v="14"/>
    <x v="2"/>
    <m/>
    <m/>
    <m/>
    <m/>
    <n v="-194"/>
    <m/>
    <m/>
  </r>
  <r>
    <x v="6"/>
    <x v="0"/>
    <s v="No"/>
    <e v="#N/A"/>
    <m/>
    <n v="13"/>
    <m/>
    <m/>
    <e v="#N/A"/>
    <s v="151820"/>
    <x v="206"/>
    <x v="117"/>
    <x v="14"/>
    <x v="2"/>
    <m/>
    <m/>
    <m/>
    <m/>
    <n v="-530"/>
    <m/>
    <m/>
  </r>
  <r>
    <x v="7"/>
    <x v="2"/>
    <s v="No"/>
    <e v="#N/A"/>
    <m/>
    <m/>
    <s v="Debt"/>
    <m/>
    <e v="#N/A"/>
    <s v="230500"/>
    <x v="79"/>
    <x v="55"/>
    <x v="6"/>
    <x v="0"/>
    <m/>
    <m/>
    <m/>
    <m/>
    <m/>
    <m/>
    <n v="-50165"/>
  </r>
  <r>
    <x v="7"/>
    <x v="2"/>
    <s v="No"/>
    <e v="#N/A"/>
    <m/>
    <m/>
    <s v="Debt"/>
    <m/>
    <e v="#N/A"/>
    <s v="230642"/>
    <x v="82"/>
    <x v="56"/>
    <x v="6"/>
    <x v="0"/>
    <m/>
    <m/>
    <m/>
    <m/>
    <m/>
    <m/>
    <n v="-17177"/>
  </r>
  <r>
    <x v="7"/>
    <x v="2"/>
    <s v="No"/>
    <e v="#N/A"/>
    <m/>
    <m/>
    <s v="Debt"/>
    <m/>
    <e v="#N/A"/>
    <s v="230642"/>
    <x v="82"/>
    <x v="56"/>
    <x v="6"/>
    <x v="0"/>
    <m/>
    <m/>
    <m/>
    <m/>
    <m/>
    <m/>
    <n v="-5695"/>
  </r>
  <r>
    <x v="7"/>
    <x v="2"/>
    <s v="No"/>
    <e v="#N/A"/>
    <m/>
    <m/>
    <s v="Debt"/>
    <m/>
    <e v="#N/A"/>
    <s v="131520"/>
    <x v="54"/>
    <x v="35"/>
    <x v="4"/>
    <x v="0"/>
    <m/>
    <m/>
    <m/>
    <m/>
    <m/>
    <m/>
    <n v="-15000"/>
  </r>
  <r>
    <x v="7"/>
    <x v="2"/>
    <s v="No"/>
    <e v="#N/A"/>
    <m/>
    <m/>
    <s v="Debt"/>
    <m/>
    <e v="#N/A"/>
    <s v="110740"/>
    <x v="48"/>
    <x v="31"/>
    <x v="3"/>
    <x v="0"/>
    <m/>
    <m/>
    <m/>
    <m/>
    <m/>
    <m/>
    <n v="-12946"/>
  </r>
  <r>
    <x v="7"/>
    <x v="2"/>
    <s v="No"/>
    <e v="#N/A"/>
    <m/>
    <m/>
    <s v="Debt"/>
    <m/>
    <e v="#N/A"/>
    <s v="150710"/>
    <x v="223"/>
    <x v="121"/>
    <x v="14"/>
    <x v="2"/>
    <m/>
    <m/>
    <m/>
    <m/>
    <m/>
    <m/>
    <n v="-10706"/>
  </r>
  <r>
    <x v="7"/>
    <x v="2"/>
    <s v="No"/>
    <e v="#N/A"/>
    <m/>
    <m/>
    <s v="Debt"/>
    <m/>
    <e v="#N/A"/>
    <s v="150201"/>
    <x v="204"/>
    <x v="117"/>
    <x v="14"/>
    <x v="2"/>
    <m/>
    <m/>
    <m/>
    <m/>
    <m/>
    <m/>
    <n v="-10101.67"/>
  </r>
  <r>
    <x v="7"/>
    <x v="2"/>
    <s v="No"/>
    <e v="#N/A"/>
    <m/>
    <m/>
    <s v="Debt"/>
    <m/>
    <e v="#N/A"/>
    <s v="150201"/>
    <x v="204"/>
    <x v="117"/>
    <x v="14"/>
    <x v="2"/>
    <m/>
    <m/>
    <m/>
    <m/>
    <m/>
    <m/>
    <n v="-2344"/>
  </r>
  <r>
    <x v="7"/>
    <x v="2"/>
    <s v="No"/>
    <e v="#N/A"/>
    <m/>
    <m/>
    <s v="Debt"/>
    <m/>
    <e v="#N/A"/>
    <s v="160900"/>
    <x v="246"/>
    <x v="141"/>
    <x v="15"/>
    <x v="2"/>
    <m/>
    <m/>
    <m/>
    <m/>
    <m/>
    <m/>
    <n v="-157595"/>
  </r>
  <r>
    <x v="7"/>
    <x v="2"/>
    <s v="No"/>
    <e v="#N/A"/>
    <m/>
    <m/>
    <s v="Debt"/>
    <m/>
    <e v="#N/A"/>
    <s v="160900"/>
    <x v="246"/>
    <x v="141"/>
    <x v="15"/>
    <x v="2"/>
    <m/>
    <m/>
    <m/>
    <m/>
    <m/>
    <m/>
    <n v="-35640"/>
  </r>
  <r>
    <x v="7"/>
    <x v="2"/>
    <s v="No"/>
    <e v="#N/A"/>
    <m/>
    <m/>
    <s v="Debt"/>
    <m/>
    <e v="#N/A"/>
    <s v="201701"/>
    <x v="298"/>
    <x v="170"/>
    <x v="19"/>
    <x v="2"/>
    <m/>
    <m/>
    <m/>
    <m/>
    <m/>
    <m/>
    <n v="-20000"/>
  </r>
  <r>
    <x v="7"/>
    <x v="2"/>
    <s v="No"/>
    <e v="#N/A"/>
    <m/>
    <m/>
    <s v="Debt"/>
    <m/>
    <e v="#N/A"/>
    <s v="211921"/>
    <x v="331"/>
    <x v="186"/>
    <x v="20"/>
    <x v="2"/>
    <m/>
    <m/>
    <m/>
    <m/>
    <m/>
    <m/>
    <n v="-1371"/>
  </r>
  <r>
    <x v="7"/>
    <x v="2"/>
    <s v="No"/>
    <e v="#N/A"/>
    <m/>
    <m/>
    <s v="Debt"/>
    <m/>
    <e v="#N/A"/>
    <s v="211921"/>
    <x v="331"/>
    <x v="186"/>
    <x v="20"/>
    <x v="2"/>
    <m/>
    <m/>
    <m/>
    <m/>
    <m/>
    <m/>
    <n v="-3964"/>
  </r>
  <r>
    <x v="7"/>
    <x v="2"/>
    <s v="No"/>
    <e v="#N/A"/>
    <m/>
    <m/>
    <s v="Debt"/>
    <m/>
    <e v="#N/A"/>
    <s v="210540"/>
    <x v="330"/>
    <x v="186"/>
    <x v="20"/>
    <x v="2"/>
    <m/>
    <m/>
    <m/>
    <m/>
    <m/>
    <m/>
    <n v="-10353.25"/>
  </r>
  <r>
    <x v="7"/>
    <x v="2"/>
    <s v="No"/>
    <e v="#N/A"/>
    <m/>
    <m/>
    <s v="Debt"/>
    <m/>
    <e v="#N/A"/>
    <s v="021750"/>
    <x v="88"/>
    <x v="60"/>
    <x v="7"/>
    <x v="1"/>
    <m/>
    <m/>
    <m/>
    <m/>
    <m/>
    <m/>
    <n v="-599359"/>
  </r>
  <r>
    <x v="7"/>
    <x v="2"/>
    <s v="No"/>
    <e v="#N/A"/>
    <m/>
    <m/>
    <s v="Debt"/>
    <m/>
    <e v="#N/A"/>
    <s v="021750"/>
    <x v="88"/>
    <x v="60"/>
    <x v="7"/>
    <x v="1"/>
    <m/>
    <m/>
    <m/>
    <m/>
    <m/>
    <m/>
    <n v="-58215"/>
  </r>
  <r>
    <x v="7"/>
    <x v="2"/>
    <s v="No"/>
    <e v="#N/A"/>
    <m/>
    <m/>
    <s v="Debt"/>
    <m/>
    <e v="#N/A"/>
    <s v="050530"/>
    <x v="116"/>
    <x v="78"/>
    <x v="9"/>
    <x v="1"/>
    <m/>
    <m/>
    <m/>
    <m/>
    <m/>
    <m/>
    <n v="-8416"/>
  </r>
  <r>
    <x v="7"/>
    <x v="2"/>
    <s v="No"/>
    <e v="#N/A"/>
    <m/>
    <m/>
    <s v="Debt"/>
    <m/>
    <e v="#N/A"/>
    <s v="050770"/>
    <x v="120"/>
    <x v="79"/>
    <x v="9"/>
    <x v="1"/>
    <m/>
    <m/>
    <m/>
    <m/>
    <m/>
    <m/>
    <n v="-5508"/>
  </r>
  <r>
    <x v="7"/>
    <x v="2"/>
    <s v="No"/>
    <e v="#N/A"/>
    <m/>
    <m/>
    <s v="Debt"/>
    <m/>
    <e v="#N/A"/>
    <s v="052551"/>
    <x v="121"/>
    <x v="79"/>
    <x v="9"/>
    <x v="1"/>
    <m/>
    <m/>
    <m/>
    <m/>
    <m/>
    <m/>
    <n v="-1573"/>
  </r>
  <r>
    <x v="7"/>
    <x v="2"/>
    <s v="No"/>
    <e v="#N/A"/>
    <m/>
    <m/>
    <s v="Debt"/>
    <m/>
    <e v="#N/A"/>
    <s v="121470"/>
    <x v="188"/>
    <x v="107"/>
    <x v="13"/>
    <x v="1"/>
    <m/>
    <m/>
    <m/>
    <m/>
    <m/>
    <m/>
    <n v="-30297"/>
  </r>
  <r>
    <x v="7"/>
    <x v="2"/>
    <s v="No"/>
    <e v="#N/A"/>
    <m/>
    <m/>
    <s v="Debt"/>
    <m/>
    <e v="#N/A"/>
    <s v="122443"/>
    <x v="191"/>
    <x v="110"/>
    <x v="13"/>
    <x v="1"/>
    <m/>
    <m/>
    <m/>
    <m/>
    <m/>
    <m/>
    <n v="-11000"/>
  </r>
  <r>
    <x v="7"/>
    <x v="2"/>
    <s v="No"/>
    <e v="#N/A"/>
    <m/>
    <m/>
    <s v="Debt"/>
    <m/>
    <e v="#N/A"/>
    <s v="071133"/>
    <x v="155"/>
    <x v="92"/>
    <x v="11"/>
    <x v="1"/>
    <m/>
    <m/>
    <m/>
    <m/>
    <m/>
    <m/>
    <n v="-13726.25"/>
  </r>
  <r>
    <x v="7"/>
    <x v="2"/>
    <s v="No"/>
    <e v="#N/A"/>
    <m/>
    <m/>
    <s v="Debt"/>
    <m/>
    <e v="#N/A"/>
    <s v="071140"/>
    <x v="156"/>
    <x v="93"/>
    <x v="11"/>
    <x v="1"/>
    <m/>
    <m/>
    <m/>
    <m/>
    <m/>
    <m/>
    <n v="-12917.65"/>
  </r>
  <r>
    <x v="7"/>
    <x v="2"/>
    <s v="No"/>
    <s v="LLF"/>
    <m/>
    <n v="12"/>
    <s v="historical"/>
    <m/>
    <e v="#N/A"/>
    <s v="122446"/>
    <x v="193"/>
    <x v="112"/>
    <x v="13"/>
    <x v="1"/>
    <m/>
    <m/>
    <m/>
    <m/>
    <m/>
    <m/>
    <n v="-3599.94"/>
  </r>
  <r>
    <x v="6"/>
    <x v="0"/>
    <s v="OK"/>
    <e v="#N/A"/>
    <m/>
    <n v="12"/>
    <m/>
    <m/>
    <e v="#N/A"/>
    <s v="200941"/>
    <x v="292"/>
    <x v="164"/>
    <x v="19"/>
    <x v="2"/>
    <m/>
    <m/>
    <m/>
    <m/>
    <n v="15600"/>
    <m/>
    <m/>
  </r>
  <r>
    <x v="6"/>
    <x v="0"/>
    <s v="OK"/>
    <s v="LLF"/>
    <m/>
    <n v="12"/>
    <m/>
    <m/>
    <e v="#N/A"/>
    <s v="162960"/>
    <x v="251"/>
    <x v="145"/>
    <x v="15"/>
    <x v="2"/>
    <m/>
    <m/>
    <m/>
    <m/>
    <n v="-6"/>
    <m/>
    <m/>
  </r>
  <r>
    <x v="6"/>
    <x v="0"/>
    <s v="OK"/>
    <e v="#N/A"/>
    <m/>
    <n v="12"/>
    <m/>
    <m/>
    <e v="#N/A"/>
    <s v="082700"/>
    <x v="185"/>
    <x v="104"/>
    <x v="12"/>
    <x v="1"/>
    <m/>
    <m/>
    <m/>
    <m/>
    <n v="-8"/>
    <m/>
    <m/>
  </r>
  <r>
    <x v="7"/>
    <x v="2"/>
    <s v="No"/>
    <e v="#N/A"/>
    <m/>
    <m/>
    <s v="Debt"/>
    <m/>
    <e v="#N/A"/>
    <s v="091290"/>
    <x v="12"/>
    <x v="5"/>
    <x v="1"/>
    <x v="0"/>
    <m/>
    <m/>
    <m/>
    <m/>
    <m/>
    <m/>
    <n v="-67838"/>
  </r>
  <r>
    <x v="4"/>
    <x v="2"/>
    <s v="No"/>
    <e v="#N/A"/>
    <m/>
    <m/>
    <s v="Debt"/>
    <m/>
    <e v="#N/A"/>
    <s v="091290"/>
    <x v="12"/>
    <x v="5"/>
    <x v="1"/>
    <x v="0"/>
    <m/>
    <m/>
    <m/>
    <m/>
    <m/>
    <m/>
    <n v="-59912"/>
  </r>
  <r>
    <x v="8"/>
    <x v="3"/>
    <s v="OK"/>
    <e v="#N/A"/>
    <m/>
    <m/>
    <m/>
    <m/>
    <e v="#N/A"/>
    <s v="020201"/>
    <x v="90"/>
    <x v="62"/>
    <x v="7"/>
    <x v="1"/>
    <m/>
    <m/>
    <m/>
    <m/>
    <m/>
    <m/>
    <m/>
  </r>
  <r>
    <x v="8"/>
    <x v="3"/>
    <s v="No"/>
    <e v="#N/A"/>
    <m/>
    <m/>
    <m/>
    <m/>
    <e v="#N/A"/>
    <s v="020470"/>
    <x v="95"/>
    <x v="66"/>
    <x v="7"/>
    <x v="1"/>
    <m/>
    <m/>
    <m/>
    <m/>
    <m/>
    <m/>
    <n v="25550"/>
  </r>
  <r>
    <x v="8"/>
    <x v="3"/>
    <s v="OK"/>
    <e v="#N/A"/>
    <m/>
    <m/>
    <m/>
    <m/>
    <e v="#N/A"/>
    <s v="020672"/>
    <x v="85"/>
    <x v="57"/>
    <x v="7"/>
    <x v="1"/>
    <m/>
    <m/>
    <m/>
    <m/>
    <m/>
    <m/>
    <n v="304"/>
  </r>
  <r>
    <x v="8"/>
    <x v="3"/>
    <s v="No"/>
    <e v="#N/A"/>
    <m/>
    <m/>
    <m/>
    <m/>
    <e v="#N/A"/>
    <s v="020850"/>
    <x v="86"/>
    <x v="58"/>
    <x v="7"/>
    <x v="1"/>
    <m/>
    <m/>
    <m/>
    <m/>
    <m/>
    <m/>
    <n v="45549"/>
  </r>
  <r>
    <x v="8"/>
    <x v="3"/>
    <s v="OK"/>
    <e v="#N/A"/>
    <m/>
    <m/>
    <m/>
    <m/>
    <e v="#N/A"/>
    <s v="021640"/>
    <x v="87"/>
    <x v="59"/>
    <x v="7"/>
    <x v="1"/>
    <m/>
    <m/>
    <m/>
    <m/>
    <m/>
    <m/>
    <m/>
  </r>
  <r>
    <x v="8"/>
    <x v="3"/>
    <s v="No"/>
    <e v="#N/A"/>
    <m/>
    <m/>
    <m/>
    <m/>
    <e v="#N/A"/>
    <s v="021750"/>
    <x v="88"/>
    <x v="60"/>
    <x v="7"/>
    <x v="1"/>
    <m/>
    <m/>
    <m/>
    <m/>
    <m/>
    <m/>
    <m/>
  </r>
  <r>
    <x v="8"/>
    <x v="3"/>
    <s v="OK"/>
    <e v="#N/A"/>
    <m/>
    <m/>
    <m/>
    <m/>
    <e v="#N/A"/>
    <s v="021860"/>
    <x v="89"/>
    <x v="61"/>
    <x v="7"/>
    <x v="1"/>
    <m/>
    <m/>
    <m/>
    <m/>
    <m/>
    <m/>
    <m/>
  </r>
  <r>
    <x v="8"/>
    <x v="3"/>
    <s v="OK"/>
    <e v="#N/A"/>
    <m/>
    <m/>
    <m/>
    <m/>
    <e v="#N/A"/>
    <s v="022110"/>
    <x v="91"/>
    <x v="63"/>
    <x v="7"/>
    <x v="1"/>
    <m/>
    <m/>
    <m/>
    <m/>
    <m/>
    <m/>
    <m/>
  </r>
  <r>
    <x v="8"/>
    <x v="3"/>
    <s v="OK"/>
    <e v="#N/A"/>
    <m/>
    <m/>
    <m/>
    <m/>
    <e v="#N/A"/>
    <s v="022362"/>
    <x v="93"/>
    <x v="64"/>
    <x v="7"/>
    <x v="1"/>
    <m/>
    <m/>
    <m/>
    <m/>
    <m/>
    <m/>
    <m/>
  </r>
  <r>
    <x v="8"/>
    <x v="3"/>
    <s v="OK"/>
    <e v="#N/A"/>
    <m/>
    <m/>
    <m/>
    <m/>
    <e v="#N/A"/>
    <s v="022363"/>
    <x v="92"/>
    <x v="63"/>
    <x v="7"/>
    <x v="1"/>
    <m/>
    <m/>
    <m/>
    <m/>
    <m/>
    <m/>
    <m/>
  </r>
  <r>
    <x v="8"/>
    <x v="3"/>
    <s v="No"/>
    <e v="#N/A"/>
    <m/>
    <m/>
    <m/>
    <m/>
    <e v="#N/A"/>
    <s v="022600"/>
    <x v="94"/>
    <x v="65"/>
    <x v="7"/>
    <x v="1"/>
    <m/>
    <m/>
    <m/>
    <m/>
    <m/>
    <m/>
    <n v="17266"/>
  </r>
  <r>
    <x v="8"/>
    <x v="3"/>
    <s v="OK"/>
    <e v="#N/A"/>
    <m/>
    <m/>
    <m/>
    <m/>
    <e v="#N/A"/>
    <s v="030480"/>
    <x v="0"/>
    <x v="0"/>
    <x v="0"/>
    <x v="0"/>
    <m/>
    <m/>
    <m/>
    <m/>
    <m/>
    <m/>
    <m/>
  </r>
  <r>
    <x v="8"/>
    <x v="3"/>
    <s v="OK"/>
    <e v="#N/A"/>
    <m/>
    <m/>
    <m/>
    <m/>
    <e v="#N/A"/>
    <s v="031050"/>
    <x v="2"/>
    <x v="1"/>
    <x v="0"/>
    <x v="0"/>
    <m/>
    <m/>
    <m/>
    <m/>
    <m/>
    <m/>
    <m/>
  </r>
  <r>
    <x v="8"/>
    <x v="3"/>
    <s v="OK"/>
    <e v="#N/A"/>
    <m/>
    <m/>
    <m/>
    <m/>
    <e v="#N/A"/>
    <s v="031060"/>
    <x v="3"/>
    <x v="1"/>
    <x v="0"/>
    <x v="0"/>
    <m/>
    <m/>
    <m/>
    <m/>
    <m/>
    <m/>
    <m/>
  </r>
  <r>
    <x v="8"/>
    <x v="3"/>
    <s v="OK"/>
    <e v="#N/A"/>
    <m/>
    <m/>
    <m/>
    <m/>
    <e v="#N/A"/>
    <s v="031620"/>
    <x v="4"/>
    <x v="1"/>
    <x v="0"/>
    <x v="0"/>
    <m/>
    <m/>
    <m/>
    <m/>
    <m/>
    <m/>
    <m/>
  </r>
  <r>
    <x v="8"/>
    <x v="3"/>
    <s v="OK"/>
    <e v="#N/A"/>
    <m/>
    <m/>
    <m/>
    <m/>
    <e v="#N/A"/>
    <s v="031851"/>
    <x v="5"/>
    <x v="1"/>
    <x v="0"/>
    <x v="0"/>
    <m/>
    <m/>
    <m/>
    <m/>
    <m/>
    <m/>
    <m/>
  </r>
  <r>
    <x v="8"/>
    <x v="3"/>
    <s v="OK"/>
    <e v="#N/A"/>
    <m/>
    <m/>
    <m/>
    <m/>
    <e v="#N/A"/>
    <s v="031901"/>
    <x v="7"/>
    <x v="2"/>
    <x v="0"/>
    <x v="0"/>
    <m/>
    <m/>
    <m/>
    <m/>
    <m/>
    <m/>
    <m/>
  </r>
  <r>
    <x v="8"/>
    <x v="3"/>
    <s v="OK"/>
    <e v="#N/A"/>
    <m/>
    <m/>
    <m/>
    <m/>
    <e v="#N/A"/>
    <s v="032020"/>
    <x v="6"/>
    <x v="1"/>
    <x v="0"/>
    <x v="0"/>
    <m/>
    <m/>
    <m/>
    <m/>
    <m/>
    <m/>
    <m/>
  </r>
  <r>
    <x v="8"/>
    <x v="3"/>
    <s v="OK"/>
    <e v="#N/A"/>
    <m/>
    <m/>
    <m/>
    <m/>
    <e v="#N/A"/>
    <s v="032500"/>
    <x v="1"/>
    <x v="0"/>
    <x v="0"/>
    <x v="0"/>
    <m/>
    <m/>
    <m/>
    <m/>
    <m/>
    <m/>
    <m/>
  </r>
  <r>
    <x v="8"/>
    <x v="3"/>
    <s v="No"/>
    <e v="#N/A"/>
    <m/>
    <m/>
    <m/>
    <m/>
    <e v="#N/A"/>
    <s v="032621"/>
    <x v="8"/>
    <x v="3"/>
    <x v="0"/>
    <x v="0"/>
    <m/>
    <m/>
    <m/>
    <m/>
    <m/>
    <m/>
    <n v="3204"/>
  </r>
  <r>
    <x v="8"/>
    <x v="3"/>
    <s v="No"/>
    <e v="#N/A"/>
    <m/>
    <m/>
    <m/>
    <m/>
    <e v="#N/A"/>
    <s v="032880"/>
    <x v="9"/>
    <x v="2"/>
    <x v="0"/>
    <x v="0"/>
    <m/>
    <m/>
    <m/>
    <m/>
    <m/>
    <m/>
    <n v="2390"/>
  </r>
  <r>
    <x v="8"/>
    <x v="3"/>
    <s v="No"/>
    <e v="#N/A"/>
    <m/>
    <m/>
    <m/>
    <m/>
    <e v="#N/A"/>
    <s v="040020"/>
    <x v="96"/>
    <x v="67"/>
    <x v="8"/>
    <x v="1"/>
    <m/>
    <m/>
    <m/>
    <m/>
    <m/>
    <m/>
    <n v="11622"/>
  </r>
  <r>
    <x v="8"/>
    <x v="3"/>
    <s v="OK"/>
    <e v="#N/A"/>
    <m/>
    <m/>
    <m/>
    <m/>
    <e v="#N/A"/>
    <s v="040430"/>
    <x v="99"/>
    <x v="69"/>
    <x v="8"/>
    <x v="1"/>
    <m/>
    <m/>
    <m/>
    <m/>
    <m/>
    <m/>
    <m/>
  </r>
  <r>
    <x v="8"/>
    <x v="3"/>
    <s v="No"/>
    <e v="#N/A"/>
    <m/>
    <m/>
    <m/>
    <m/>
    <e v="#N/A"/>
    <s v="040520"/>
    <x v="100"/>
    <x v="70"/>
    <x v="8"/>
    <x v="1"/>
    <m/>
    <m/>
    <m/>
    <m/>
    <m/>
    <m/>
    <n v="7183"/>
  </r>
  <r>
    <x v="8"/>
    <x v="3"/>
    <s v="No"/>
    <e v="#N/A"/>
    <m/>
    <m/>
    <m/>
    <m/>
    <e v="#N/A"/>
    <s v="040990"/>
    <x v="101"/>
    <x v="70"/>
    <x v="8"/>
    <x v="1"/>
    <m/>
    <m/>
    <m/>
    <m/>
    <m/>
    <m/>
    <n v="8150.25"/>
  </r>
  <r>
    <x v="8"/>
    <x v="3"/>
    <s v="No"/>
    <e v="#N/A"/>
    <m/>
    <m/>
    <m/>
    <m/>
    <e v="#N/A"/>
    <s v="041000"/>
    <x v="103"/>
    <x v="71"/>
    <x v="8"/>
    <x v="1"/>
    <m/>
    <m/>
    <m/>
    <m/>
    <m/>
    <m/>
    <n v="2696.75"/>
  </r>
  <r>
    <x v="8"/>
    <x v="3"/>
    <s v="OK"/>
    <e v="#N/A"/>
    <m/>
    <m/>
    <m/>
    <m/>
    <e v="#N/A"/>
    <s v="041250"/>
    <x v="104"/>
    <x v="71"/>
    <x v="8"/>
    <x v="1"/>
    <m/>
    <m/>
    <m/>
    <m/>
    <m/>
    <m/>
    <m/>
  </r>
  <r>
    <x v="8"/>
    <x v="3"/>
    <s v="No"/>
    <e v="#N/A"/>
    <m/>
    <m/>
    <m/>
    <m/>
    <e v="#N/A"/>
    <s v="041300"/>
    <x v="105"/>
    <x v="72"/>
    <x v="8"/>
    <x v="1"/>
    <m/>
    <m/>
    <m/>
    <m/>
    <m/>
    <m/>
    <m/>
  </r>
  <r>
    <x v="8"/>
    <x v="3"/>
    <s v="No"/>
    <e v="#N/A"/>
    <m/>
    <m/>
    <m/>
    <m/>
    <e v="#N/A"/>
    <s v="041630"/>
    <x v="97"/>
    <x v="67"/>
    <x v="8"/>
    <x v="1"/>
    <m/>
    <m/>
    <m/>
    <m/>
    <m/>
    <m/>
    <n v="7059"/>
  </r>
  <r>
    <x v="8"/>
    <x v="3"/>
    <s v="OK"/>
    <e v="#N/A"/>
    <m/>
    <m/>
    <m/>
    <m/>
    <e v="#N/A"/>
    <s v="041650"/>
    <x v="109"/>
    <x v="74"/>
    <x v="8"/>
    <x v="1"/>
    <m/>
    <m/>
    <m/>
    <m/>
    <m/>
    <m/>
    <m/>
  </r>
  <r>
    <x v="8"/>
    <x v="3"/>
    <s v="No"/>
    <e v="#N/A"/>
    <m/>
    <m/>
    <m/>
    <m/>
    <e v="#N/A"/>
    <s v="041850"/>
    <x v="106"/>
    <x v="67"/>
    <x v="8"/>
    <x v="1"/>
    <m/>
    <m/>
    <m/>
    <m/>
    <m/>
    <m/>
    <n v="7219"/>
  </r>
  <r>
    <x v="8"/>
    <x v="3"/>
    <s v="OK"/>
    <e v="#N/A"/>
    <m/>
    <m/>
    <m/>
    <m/>
    <e v="#N/A"/>
    <s v="042170"/>
    <x v="110"/>
    <x v="74"/>
    <x v="8"/>
    <x v="1"/>
    <m/>
    <m/>
    <m/>
    <m/>
    <m/>
    <m/>
    <m/>
  </r>
  <r>
    <x v="8"/>
    <x v="3"/>
    <s v="OK"/>
    <e v="#N/A"/>
    <m/>
    <m/>
    <m/>
    <m/>
    <e v="#N/A"/>
    <s v="042310"/>
    <x v="107"/>
    <x v="73"/>
    <x v="8"/>
    <x v="1"/>
    <m/>
    <m/>
    <m/>
    <m/>
    <m/>
    <m/>
    <m/>
  </r>
  <r>
    <x v="8"/>
    <x v="3"/>
    <s v="OK"/>
    <e v="#N/A"/>
    <m/>
    <m/>
    <m/>
    <m/>
    <e v="#N/A"/>
    <s v="042400"/>
    <x v="108"/>
    <x v="74"/>
    <x v="8"/>
    <x v="1"/>
    <m/>
    <m/>
    <m/>
    <m/>
    <m/>
    <m/>
    <m/>
  </r>
  <r>
    <x v="8"/>
    <x v="3"/>
    <s v="No"/>
    <e v="#N/A"/>
    <m/>
    <m/>
    <m/>
    <m/>
    <e v="#N/A"/>
    <s v="042451"/>
    <x v="102"/>
    <x v="70"/>
    <x v="8"/>
    <x v="1"/>
    <m/>
    <m/>
    <m/>
    <m/>
    <m/>
    <m/>
    <n v="2247"/>
  </r>
  <r>
    <x v="8"/>
    <x v="3"/>
    <s v="No"/>
    <e v="#N/A"/>
    <m/>
    <m/>
    <m/>
    <m/>
    <e v="#N/A"/>
    <s v="042550"/>
    <x v="98"/>
    <x v="68"/>
    <x v="8"/>
    <x v="1"/>
    <m/>
    <m/>
    <m/>
    <m/>
    <m/>
    <m/>
    <n v="21416"/>
  </r>
  <r>
    <x v="8"/>
    <x v="3"/>
    <s v="OK"/>
    <s v="LLF"/>
    <m/>
    <m/>
    <m/>
    <m/>
    <e v="#N/A"/>
    <s v="042552"/>
    <x v="111"/>
    <x v="75"/>
    <x v="8"/>
    <x v="1"/>
    <m/>
    <m/>
    <m/>
    <m/>
    <m/>
    <m/>
    <m/>
  </r>
  <r>
    <x v="8"/>
    <x v="3"/>
    <s v="OK"/>
    <e v="#N/A"/>
    <m/>
    <m/>
    <m/>
    <m/>
    <e v="#N/A"/>
    <s v="050060"/>
    <x v="115"/>
    <x v="78"/>
    <x v="9"/>
    <x v="1"/>
    <m/>
    <m/>
    <m/>
    <m/>
    <m/>
    <m/>
    <m/>
  </r>
  <r>
    <x v="8"/>
    <x v="3"/>
    <s v="OK"/>
    <e v="#N/A"/>
    <m/>
    <m/>
    <m/>
    <m/>
    <e v="#N/A"/>
    <s v="050080"/>
    <x v="119"/>
    <x v="79"/>
    <x v="9"/>
    <x v="1"/>
    <m/>
    <m/>
    <m/>
    <m/>
    <m/>
    <m/>
    <m/>
  </r>
  <r>
    <x v="8"/>
    <x v="3"/>
    <s v="OK"/>
    <e v="#N/A"/>
    <m/>
    <m/>
    <m/>
    <m/>
    <e v="#N/A"/>
    <s v="050110"/>
    <x v="122"/>
    <x v="80"/>
    <x v="9"/>
    <x v="1"/>
    <m/>
    <m/>
    <m/>
    <m/>
    <m/>
    <m/>
    <m/>
  </r>
  <r>
    <x v="8"/>
    <x v="3"/>
    <s v="No"/>
    <e v="#N/A"/>
    <m/>
    <m/>
    <m/>
    <m/>
    <e v="#N/A"/>
    <s v="050120"/>
    <x v="123"/>
    <x v="81"/>
    <x v="9"/>
    <x v="1"/>
    <m/>
    <m/>
    <m/>
    <m/>
    <m/>
    <m/>
    <n v="9483"/>
  </r>
  <r>
    <x v="8"/>
    <x v="3"/>
    <s v="OK"/>
    <e v="#N/A"/>
    <m/>
    <m/>
    <m/>
    <m/>
    <e v="#N/A"/>
    <s v="050160"/>
    <x v="112"/>
    <x v="76"/>
    <x v="9"/>
    <x v="1"/>
    <m/>
    <m/>
    <m/>
    <m/>
    <m/>
    <m/>
    <m/>
  </r>
  <r>
    <x v="8"/>
    <x v="3"/>
    <s v="OK"/>
    <e v="#N/A"/>
    <m/>
    <m/>
    <m/>
    <m/>
    <e v="#N/A"/>
    <s v="050171"/>
    <x v="126"/>
    <x v="82"/>
    <x v="9"/>
    <x v="1"/>
    <m/>
    <m/>
    <m/>
    <m/>
    <m/>
    <m/>
    <m/>
  </r>
  <r>
    <x v="8"/>
    <x v="3"/>
    <s v="OK"/>
    <e v="#N/A"/>
    <m/>
    <m/>
    <m/>
    <m/>
    <e v="#N/A"/>
    <s v="050180"/>
    <x v="128"/>
    <x v="82"/>
    <x v="9"/>
    <x v="1"/>
    <m/>
    <m/>
    <m/>
    <m/>
    <m/>
    <m/>
    <m/>
  </r>
  <r>
    <x v="8"/>
    <x v="3"/>
    <s v="OK"/>
    <e v="#N/A"/>
    <m/>
    <m/>
    <m/>
    <m/>
    <e v="#N/A"/>
    <s v="050360"/>
    <x v="129"/>
    <x v="79"/>
    <x v="9"/>
    <x v="1"/>
    <m/>
    <m/>
    <m/>
    <m/>
    <m/>
    <m/>
    <m/>
  </r>
  <r>
    <x v="8"/>
    <x v="3"/>
    <s v="No"/>
    <e v="#N/A"/>
    <m/>
    <m/>
    <m/>
    <m/>
    <e v="#N/A"/>
    <s v="050530"/>
    <x v="116"/>
    <x v="78"/>
    <x v="9"/>
    <x v="1"/>
    <m/>
    <m/>
    <m/>
    <m/>
    <m/>
    <m/>
    <m/>
  </r>
  <r>
    <x v="8"/>
    <x v="3"/>
    <s v="No"/>
    <e v="#N/A"/>
    <m/>
    <m/>
    <m/>
    <m/>
    <e v="#N/A"/>
    <s v="050581"/>
    <x v="113"/>
    <x v="76"/>
    <x v="9"/>
    <x v="1"/>
    <m/>
    <m/>
    <m/>
    <m/>
    <m/>
    <m/>
    <n v="218"/>
  </r>
  <r>
    <x v="8"/>
    <x v="3"/>
    <s v="OK"/>
    <e v="#N/A"/>
    <m/>
    <m/>
    <m/>
    <m/>
    <e v="#N/A"/>
    <s v="050711"/>
    <x v="130"/>
    <x v="77"/>
    <x v="9"/>
    <x v="1"/>
    <m/>
    <m/>
    <m/>
    <m/>
    <m/>
    <m/>
    <m/>
  </r>
  <r>
    <x v="8"/>
    <x v="3"/>
    <s v="No"/>
    <e v="#N/A"/>
    <m/>
    <m/>
    <m/>
    <m/>
    <e v="#N/A"/>
    <s v="050770"/>
    <x v="120"/>
    <x v="79"/>
    <x v="9"/>
    <x v="1"/>
    <m/>
    <m/>
    <m/>
    <m/>
    <m/>
    <m/>
    <m/>
  </r>
  <r>
    <x v="8"/>
    <x v="3"/>
    <s v="OK"/>
    <e v="#N/A"/>
    <m/>
    <m/>
    <m/>
    <m/>
    <e v="#N/A"/>
    <s v="051070"/>
    <x v="117"/>
    <x v="78"/>
    <x v="9"/>
    <x v="1"/>
    <m/>
    <m/>
    <m/>
    <m/>
    <m/>
    <m/>
    <m/>
  </r>
  <r>
    <x v="8"/>
    <x v="3"/>
    <s v="OK"/>
    <e v="#N/A"/>
    <m/>
    <m/>
    <m/>
    <m/>
    <e v="#N/A"/>
    <s v="051270"/>
    <x v="134"/>
    <x v="80"/>
    <x v="9"/>
    <x v="1"/>
    <m/>
    <m/>
    <m/>
    <m/>
    <m/>
    <m/>
    <n v="-3.999999999996362E-2"/>
  </r>
  <r>
    <x v="8"/>
    <x v="3"/>
    <s v="OK"/>
    <e v="#N/A"/>
    <m/>
    <m/>
    <m/>
    <m/>
    <e v="#N/A"/>
    <s v="051400"/>
    <x v="136"/>
    <x v="83"/>
    <x v="9"/>
    <x v="1"/>
    <m/>
    <m/>
    <m/>
    <m/>
    <m/>
    <m/>
    <m/>
  </r>
  <r>
    <x v="8"/>
    <x v="3"/>
    <s v="OK"/>
    <e v="#N/A"/>
    <m/>
    <m/>
    <m/>
    <m/>
    <e v="#N/A"/>
    <s v="051501"/>
    <x v="124"/>
    <x v="81"/>
    <x v="9"/>
    <x v="1"/>
    <m/>
    <m/>
    <m/>
    <m/>
    <m/>
    <m/>
    <m/>
  </r>
  <r>
    <x v="8"/>
    <x v="3"/>
    <s v="OK"/>
    <e v="#N/A"/>
    <m/>
    <m/>
    <m/>
    <m/>
    <e v="#N/A"/>
    <s v="051781"/>
    <x v="118"/>
    <x v="78"/>
    <x v="9"/>
    <x v="1"/>
    <m/>
    <m/>
    <m/>
    <m/>
    <m/>
    <m/>
    <m/>
  </r>
  <r>
    <x v="8"/>
    <x v="3"/>
    <s v="OK"/>
    <e v="#N/A"/>
    <m/>
    <m/>
    <m/>
    <m/>
    <e v="#N/A"/>
    <s v="051880"/>
    <x v="135"/>
    <x v="80"/>
    <x v="9"/>
    <x v="1"/>
    <m/>
    <m/>
    <m/>
    <m/>
    <m/>
    <m/>
    <m/>
  </r>
  <r>
    <x v="8"/>
    <x v="3"/>
    <s v="OK"/>
    <e v="#N/A"/>
    <m/>
    <m/>
    <m/>
    <m/>
    <e v="#N/A"/>
    <s v="051885"/>
    <x v="127"/>
    <x v="82"/>
    <x v="9"/>
    <x v="1"/>
    <m/>
    <m/>
    <m/>
    <m/>
    <m/>
    <m/>
    <m/>
  </r>
  <r>
    <x v="8"/>
    <x v="3"/>
    <s v="No"/>
    <e v="#N/A"/>
    <m/>
    <m/>
    <m/>
    <m/>
    <s v="Yes"/>
    <s v="052150"/>
    <x v="138"/>
    <x v="84"/>
    <x v="9"/>
    <x v="1"/>
    <m/>
    <m/>
    <m/>
    <m/>
    <m/>
    <m/>
    <n v="2246.0100000000093"/>
  </r>
  <r>
    <x v="8"/>
    <x v="3"/>
    <s v="OK"/>
    <e v="#N/A"/>
    <m/>
    <m/>
    <m/>
    <m/>
    <e v="#N/A"/>
    <s v="052151"/>
    <x v="131"/>
    <x v="77"/>
    <x v="9"/>
    <x v="1"/>
    <m/>
    <m/>
    <m/>
    <m/>
    <m/>
    <m/>
    <m/>
  </r>
  <r>
    <x v="8"/>
    <x v="3"/>
    <s v="OK"/>
    <e v="#N/A"/>
    <m/>
    <m/>
    <m/>
    <m/>
    <e v="#N/A"/>
    <s v="052270"/>
    <x v="132"/>
    <x v="77"/>
    <x v="9"/>
    <x v="1"/>
    <m/>
    <m/>
    <m/>
    <m/>
    <m/>
    <m/>
    <m/>
  </r>
  <r>
    <x v="8"/>
    <x v="3"/>
    <s v="OK"/>
    <e v="#N/A"/>
    <m/>
    <m/>
    <m/>
    <m/>
    <e v="#N/A"/>
    <s v="052540"/>
    <x v="137"/>
    <x v="83"/>
    <x v="9"/>
    <x v="1"/>
    <m/>
    <m/>
    <m/>
    <m/>
    <m/>
    <m/>
    <m/>
  </r>
  <r>
    <x v="8"/>
    <x v="3"/>
    <s v="No"/>
    <e v="#N/A"/>
    <m/>
    <m/>
    <m/>
    <m/>
    <e v="#N/A"/>
    <s v="052551"/>
    <x v="121"/>
    <x v="79"/>
    <x v="9"/>
    <x v="1"/>
    <m/>
    <m/>
    <m/>
    <m/>
    <m/>
    <m/>
    <n v="2424"/>
  </r>
  <r>
    <x v="8"/>
    <x v="3"/>
    <s v="No"/>
    <e v="#N/A"/>
    <m/>
    <m/>
    <m/>
    <m/>
    <e v="#N/A"/>
    <s v="052660"/>
    <x v="139"/>
    <x v="79"/>
    <x v="9"/>
    <x v="1"/>
    <m/>
    <m/>
    <m/>
    <m/>
    <m/>
    <m/>
    <n v="12584.5"/>
  </r>
  <r>
    <x v="8"/>
    <x v="3"/>
    <s v="OK"/>
    <e v="#N/A"/>
    <m/>
    <m/>
    <m/>
    <m/>
    <e v="#N/A"/>
    <s v="052670"/>
    <x v="133"/>
    <x v="77"/>
    <x v="9"/>
    <x v="1"/>
    <m/>
    <m/>
    <m/>
    <m/>
    <m/>
    <m/>
    <m/>
  </r>
  <r>
    <x v="8"/>
    <x v="3"/>
    <s v="OK"/>
    <e v="#N/A"/>
    <m/>
    <m/>
    <m/>
    <m/>
    <e v="#N/A"/>
    <s v="052830"/>
    <x v="125"/>
    <x v="81"/>
    <x v="9"/>
    <x v="1"/>
    <m/>
    <m/>
    <m/>
    <m/>
    <m/>
    <m/>
    <n v="-0.25"/>
  </r>
  <r>
    <x v="8"/>
    <x v="3"/>
    <s v="OK"/>
    <e v="#N/A"/>
    <m/>
    <m/>
    <m/>
    <m/>
    <e v="#N/A"/>
    <s v="052840"/>
    <x v="114"/>
    <x v="77"/>
    <x v="9"/>
    <x v="1"/>
    <m/>
    <m/>
    <m/>
    <m/>
    <m/>
    <m/>
    <m/>
  </r>
  <r>
    <x v="8"/>
    <x v="3"/>
    <s v="OK"/>
    <e v="#N/A"/>
    <m/>
    <m/>
    <m/>
    <m/>
    <e v="#N/A"/>
    <s v="060550"/>
    <x v="140"/>
    <x v="85"/>
    <x v="10"/>
    <x v="1"/>
    <m/>
    <m/>
    <m/>
    <m/>
    <m/>
    <m/>
    <m/>
  </r>
  <r>
    <x v="8"/>
    <x v="3"/>
    <s v="No"/>
    <e v="#N/A"/>
    <m/>
    <m/>
    <m/>
    <m/>
    <e v="#N/A"/>
    <s v="060650"/>
    <x v="141"/>
    <x v="86"/>
    <x v="10"/>
    <x v="1"/>
    <m/>
    <m/>
    <m/>
    <m/>
    <m/>
    <m/>
    <m/>
  </r>
  <r>
    <x v="8"/>
    <x v="3"/>
    <s v="No"/>
    <e v="#N/A"/>
    <m/>
    <m/>
    <m/>
    <m/>
    <e v="#N/A"/>
    <s v="061010"/>
    <x v="143"/>
    <x v="86"/>
    <x v="10"/>
    <x v="1"/>
    <m/>
    <m/>
    <m/>
    <m/>
    <m/>
    <m/>
    <n v="20148"/>
  </r>
  <r>
    <x v="8"/>
    <x v="3"/>
    <s v="OK"/>
    <e v="#N/A"/>
    <m/>
    <m/>
    <m/>
    <m/>
    <e v="#N/A"/>
    <s v="061320"/>
    <x v="144"/>
    <x v="87"/>
    <x v="10"/>
    <x v="1"/>
    <m/>
    <m/>
    <m/>
    <m/>
    <m/>
    <m/>
    <m/>
  </r>
  <r>
    <x v="8"/>
    <x v="3"/>
    <s v="OK"/>
    <s v="LLF"/>
    <m/>
    <m/>
    <m/>
    <m/>
    <e v="#N/A"/>
    <s v="061900"/>
    <x v="145"/>
    <x v="88"/>
    <x v="10"/>
    <x v="1"/>
    <m/>
    <m/>
    <m/>
    <m/>
    <m/>
    <m/>
    <m/>
  </r>
  <r>
    <x v="8"/>
    <x v="3"/>
    <s v="OK"/>
    <e v="#N/A"/>
    <m/>
    <m/>
    <m/>
    <m/>
    <e v="#N/A"/>
    <s v="062160"/>
    <x v="146"/>
    <x v="89"/>
    <x v="10"/>
    <x v="1"/>
    <m/>
    <m/>
    <m/>
    <m/>
    <m/>
    <m/>
    <m/>
  </r>
  <r>
    <x v="8"/>
    <x v="3"/>
    <s v="No"/>
    <e v="#N/A"/>
    <m/>
    <m/>
    <m/>
    <m/>
    <e v="#N/A"/>
    <s v="062620"/>
    <x v="142"/>
    <x v="86"/>
    <x v="10"/>
    <x v="1"/>
    <m/>
    <m/>
    <m/>
    <m/>
    <m/>
    <m/>
    <n v="14623"/>
  </r>
  <r>
    <x v="8"/>
    <x v="3"/>
    <s v="OK"/>
    <e v="#N/A"/>
    <m/>
    <m/>
    <m/>
    <m/>
    <e v="#N/A"/>
    <s v="062680"/>
    <x v="147"/>
    <x v="86"/>
    <x v="10"/>
    <x v="1"/>
    <m/>
    <m/>
    <m/>
    <m/>
    <m/>
    <m/>
    <m/>
  </r>
  <r>
    <x v="8"/>
    <x v="3"/>
    <s v="OK"/>
    <e v="#N/A"/>
    <m/>
    <m/>
    <m/>
    <m/>
    <e v="#N/A"/>
    <s v="070151"/>
    <x v="148"/>
    <x v="90"/>
    <x v="11"/>
    <x v="1"/>
    <m/>
    <m/>
    <m/>
    <m/>
    <m/>
    <m/>
    <m/>
  </r>
  <r>
    <x v="8"/>
    <x v="3"/>
    <s v="OK"/>
    <e v="#N/A"/>
    <m/>
    <m/>
    <m/>
    <m/>
    <e v="#N/A"/>
    <s v="070720"/>
    <x v="151"/>
    <x v="90"/>
    <x v="11"/>
    <x v="1"/>
    <m/>
    <m/>
    <m/>
    <m/>
    <m/>
    <m/>
    <m/>
  </r>
  <r>
    <x v="8"/>
    <x v="3"/>
    <s v="OK"/>
    <e v="#N/A"/>
    <m/>
    <m/>
    <m/>
    <m/>
    <e v="#N/A"/>
    <s v="070800"/>
    <x v="161"/>
    <x v="90"/>
    <x v="11"/>
    <x v="1"/>
    <m/>
    <m/>
    <m/>
    <m/>
    <m/>
    <m/>
    <m/>
  </r>
  <r>
    <x v="8"/>
    <x v="3"/>
    <s v="OK"/>
    <e v="#N/A"/>
    <m/>
    <m/>
    <m/>
    <m/>
    <e v="#N/A"/>
    <s v="070820"/>
    <x v="152"/>
    <x v="91"/>
    <x v="11"/>
    <x v="1"/>
    <m/>
    <m/>
    <m/>
    <m/>
    <m/>
    <m/>
    <m/>
  </r>
  <r>
    <x v="8"/>
    <x v="3"/>
    <s v="OK"/>
    <e v="#N/A"/>
    <m/>
    <m/>
    <m/>
    <m/>
    <e v="#N/A"/>
    <s v="070821"/>
    <x v="159"/>
    <x v="94"/>
    <x v="11"/>
    <x v="1"/>
    <m/>
    <m/>
    <m/>
    <m/>
    <m/>
    <m/>
    <m/>
  </r>
  <r>
    <x v="8"/>
    <x v="3"/>
    <s v="OK"/>
    <e v="#N/A"/>
    <m/>
    <m/>
    <m/>
    <m/>
    <e v="#N/A"/>
    <s v="071131"/>
    <x v="153"/>
    <x v="92"/>
    <x v="11"/>
    <x v="1"/>
    <m/>
    <m/>
    <m/>
    <m/>
    <m/>
    <m/>
    <m/>
  </r>
  <r>
    <x v="8"/>
    <x v="3"/>
    <s v="OK"/>
    <e v="#N/A"/>
    <m/>
    <m/>
    <m/>
    <m/>
    <s v="Yes"/>
    <s v="071132"/>
    <x v="154"/>
    <x v="92"/>
    <x v="11"/>
    <x v="1"/>
    <m/>
    <m/>
    <m/>
    <m/>
    <m/>
    <m/>
    <m/>
  </r>
  <r>
    <x v="8"/>
    <x v="3"/>
    <s v="No"/>
    <e v="#N/A"/>
    <m/>
    <m/>
    <m/>
    <m/>
    <e v="#N/A"/>
    <s v="071133"/>
    <x v="155"/>
    <x v="92"/>
    <x v="11"/>
    <x v="1"/>
    <m/>
    <m/>
    <m/>
    <m/>
    <m/>
    <m/>
    <m/>
  </r>
  <r>
    <x v="8"/>
    <x v="3"/>
    <s v="No"/>
    <e v="#N/A"/>
    <m/>
    <m/>
    <m/>
    <m/>
    <e v="#N/A"/>
    <s v="071140"/>
    <x v="156"/>
    <x v="93"/>
    <x v="11"/>
    <x v="1"/>
    <m/>
    <m/>
    <m/>
    <m/>
    <m/>
    <m/>
    <m/>
  </r>
  <r>
    <x v="8"/>
    <x v="3"/>
    <s v="OK"/>
    <e v="#N/A"/>
    <m/>
    <m/>
    <m/>
    <m/>
    <e v="#N/A"/>
    <s v="071540"/>
    <x v="157"/>
    <x v="92"/>
    <x v="11"/>
    <x v="1"/>
    <m/>
    <m/>
    <m/>
    <m/>
    <m/>
    <m/>
    <m/>
  </r>
  <r>
    <x v="8"/>
    <x v="3"/>
    <s v="OK"/>
    <e v="#N/A"/>
    <m/>
    <m/>
    <m/>
    <m/>
    <s v="Yes"/>
    <s v="071890"/>
    <x v="158"/>
    <x v="92"/>
    <x v="11"/>
    <x v="1"/>
    <m/>
    <m/>
    <m/>
    <m/>
    <m/>
    <m/>
    <m/>
  </r>
  <r>
    <x v="8"/>
    <x v="3"/>
    <s v="OK"/>
    <e v="#N/A"/>
    <m/>
    <m/>
    <m/>
    <m/>
    <e v="#N/A"/>
    <s v="072530"/>
    <x v="160"/>
    <x v="90"/>
    <x v="11"/>
    <x v="1"/>
    <m/>
    <m/>
    <m/>
    <m/>
    <m/>
    <m/>
    <m/>
  </r>
  <r>
    <x v="8"/>
    <x v="3"/>
    <s v="OK"/>
    <e v="#N/A"/>
    <m/>
    <m/>
    <m/>
    <m/>
    <e v="#N/A"/>
    <s v="072800"/>
    <x v="149"/>
    <x v="90"/>
    <x v="11"/>
    <x v="1"/>
    <m/>
    <m/>
    <m/>
    <m/>
    <m/>
    <m/>
    <m/>
  </r>
  <r>
    <x v="8"/>
    <x v="3"/>
    <s v="OK"/>
    <e v="#N/A"/>
    <m/>
    <m/>
    <m/>
    <m/>
    <e v="#N/A"/>
    <s v="072801"/>
    <x v="150"/>
    <x v="90"/>
    <x v="11"/>
    <x v="1"/>
    <m/>
    <m/>
    <m/>
    <m/>
    <m/>
    <m/>
    <m/>
  </r>
  <r>
    <x v="8"/>
    <x v="3"/>
    <s v="OK"/>
    <e v="#N/A"/>
    <m/>
    <m/>
    <m/>
    <m/>
    <e v="#N/A"/>
    <s v="072810"/>
    <x v="162"/>
    <x v="95"/>
    <x v="11"/>
    <x v="1"/>
    <m/>
    <m/>
    <m/>
    <m/>
    <m/>
    <m/>
    <m/>
  </r>
  <r>
    <x v="8"/>
    <x v="3"/>
    <s v="OK"/>
    <e v="#N/A"/>
    <m/>
    <m/>
    <m/>
    <m/>
    <e v="#N/A"/>
    <s v="080140"/>
    <x v="168"/>
    <x v="98"/>
    <x v="12"/>
    <x v="1"/>
    <m/>
    <m/>
    <m/>
    <m/>
    <m/>
    <m/>
    <m/>
  </r>
  <r>
    <x v="8"/>
    <x v="3"/>
    <s v="No"/>
    <e v="#N/A"/>
    <m/>
    <m/>
    <m/>
    <m/>
    <e v="#N/A"/>
    <s v="080210"/>
    <x v="163"/>
    <x v="96"/>
    <x v="12"/>
    <x v="1"/>
    <m/>
    <m/>
    <m/>
    <m/>
    <m/>
    <m/>
    <n v="2279.09"/>
  </r>
  <r>
    <x v="8"/>
    <x v="3"/>
    <s v="OK"/>
    <e v="#N/A"/>
    <m/>
    <m/>
    <m/>
    <m/>
    <e v="#N/A"/>
    <s v="080350"/>
    <x v="167"/>
    <x v="97"/>
    <x v="12"/>
    <x v="1"/>
    <m/>
    <m/>
    <m/>
    <m/>
    <m/>
    <m/>
    <m/>
  </r>
  <r>
    <x v="8"/>
    <x v="3"/>
    <s v="OK"/>
    <e v="#N/A"/>
    <m/>
    <m/>
    <m/>
    <m/>
    <e v="#N/A"/>
    <s v="080510"/>
    <x v="169"/>
    <x v="98"/>
    <x v="12"/>
    <x v="1"/>
    <m/>
    <m/>
    <m/>
    <m/>
    <m/>
    <m/>
    <m/>
  </r>
  <r>
    <x v="8"/>
    <x v="3"/>
    <s v="OK"/>
    <e v="#N/A"/>
    <m/>
    <m/>
    <m/>
    <m/>
    <e v="#N/A"/>
    <s v="080920"/>
    <x v="165"/>
    <x v="96"/>
    <x v="12"/>
    <x v="1"/>
    <m/>
    <m/>
    <m/>
    <m/>
    <m/>
    <m/>
    <m/>
  </r>
  <r>
    <x v="8"/>
    <x v="3"/>
    <s v="No"/>
    <e v="#N/A"/>
    <m/>
    <m/>
    <m/>
    <m/>
    <e v="#N/A"/>
    <s v="081040"/>
    <x v="173"/>
    <x v="99"/>
    <x v="12"/>
    <x v="1"/>
    <m/>
    <m/>
    <m/>
    <m/>
    <m/>
    <m/>
    <m/>
  </r>
  <r>
    <x v="8"/>
    <x v="3"/>
    <s v="OK"/>
    <e v="#N/A"/>
    <m/>
    <m/>
    <m/>
    <m/>
    <e v="#N/A"/>
    <s v="081200"/>
    <x v="175"/>
    <x v="97"/>
    <x v="12"/>
    <x v="1"/>
    <m/>
    <m/>
    <m/>
    <m/>
    <m/>
    <m/>
    <m/>
  </r>
  <r>
    <x v="8"/>
    <x v="3"/>
    <s v="OK"/>
    <e v="#N/A"/>
    <m/>
    <m/>
    <m/>
    <m/>
    <e v="#N/A"/>
    <s v="081210"/>
    <x v="176"/>
    <x v="97"/>
    <x v="12"/>
    <x v="1"/>
    <m/>
    <m/>
    <m/>
    <m/>
    <m/>
    <m/>
    <m/>
  </r>
  <r>
    <x v="8"/>
    <x v="3"/>
    <s v="OK"/>
    <e v="#N/A"/>
    <m/>
    <m/>
    <m/>
    <m/>
    <e v="#N/A"/>
    <s v="081220"/>
    <x v="177"/>
    <x v="97"/>
    <x v="12"/>
    <x v="1"/>
    <m/>
    <m/>
    <m/>
    <m/>
    <m/>
    <m/>
    <m/>
  </r>
  <r>
    <x v="8"/>
    <x v="3"/>
    <s v="No"/>
    <e v="#N/A"/>
    <m/>
    <m/>
    <m/>
    <m/>
    <e v="#N/A"/>
    <s v="081240"/>
    <x v="178"/>
    <x v="100"/>
    <x v="12"/>
    <x v="1"/>
    <m/>
    <m/>
    <m/>
    <m/>
    <m/>
    <m/>
    <m/>
  </r>
  <r>
    <x v="8"/>
    <x v="3"/>
    <s v="OK"/>
    <e v="#N/A"/>
    <m/>
    <m/>
    <m/>
    <m/>
    <e v="#N/A"/>
    <s v="081370"/>
    <x v="180"/>
    <x v="102"/>
    <x v="12"/>
    <x v="1"/>
    <m/>
    <m/>
    <m/>
    <m/>
    <m/>
    <m/>
    <m/>
  </r>
  <r>
    <x v="8"/>
    <x v="3"/>
    <s v="No"/>
    <e v="#N/A"/>
    <m/>
    <m/>
    <m/>
    <m/>
    <e v="#N/A"/>
    <s v="081590"/>
    <x v="183"/>
    <x v="97"/>
    <x v="12"/>
    <x v="1"/>
    <m/>
    <m/>
    <m/>
    <m/>
    <m/>
    <m/>
    <n v="11099"/>
  </r>
  <r>
    <x v="8"/>
    <x v="3"/>
    <s v="OK"/>
    <e v="#N/A"/>
    <m/>
    <m/>
    <m/>
    <m/>
    <e v="#N/A"/>
    <s v="081610"/>
    <x v="164"/>
    <x v="96"/>
    <x v="12"/>
    <x v="1"/>
    <m/>
    <m/>
    <m/>
    <m/>
    <m/>
    <m/>
    <m/>
  </r>
  <r>
    <x v="8"/>
    <x v="3"/>
    <s v="No"/>
    <e v="#N/A"/>
    <m/>
    <m/>
    <m/>
    <m/>
    <e v="#N/A"/>
    <s v="082010"/>
    <x v="166"/>
    <x v="96"/>
    <x v="12"/>
    <x v="1"/>
    <m/>
    <m/>
    <m/>
    <m/>
    <m/>
    <m/>
    <n v="8104"/>
  </r>
  <r>
    <x v="8"/>
    <x v="3"/>
    <s v="No"/>
    <e v="#N/A"/>
    <m/>
    <m/>
    <m/>
    <m/>
    <e v="#N/A"/>
    <s v="082420"/>
    <x v="174"/>
    <x v="99"/>
    <x v="12"/>
    <x v="1"/>
    <m/>
    <m/>
    <m/>
    <m/>
    <m/>
    <m/>
    <m/>
  </r>
  <r>
    <x v="8"/>
    <x v="3"/>
    <s v="OK"/>
    <e v="#N/A"/>
    <m/>
    <m/>
    <m/>
    <m/>
    <e v="#N/A"/>
    <s v="082421"/>
    <x v="170"/>
    <x v="98"/>
    <x v="12"/>
    <x v="1"/>
    <m/>
    <m/>
    <m/>
    <m/>
    <m/>
    <m/>
    <m/>
  </r>
  <r>
    <x v="8"/>
    <x v="3"/>
    <s v="No"/>
    <e v="#N/A"/>
    <m/>
    <m/>
    <m/>
    <m/>
    <e v="#N/A"/>
    <s v="082560"/>
    <x v="179"/>
    <x v="101"/>
    <x v="12"/>
    <x v="1"/>
    <m/>
    <m/>
    <m/>
    <m/>
    <m/>
    <m/>
    <n v="17151"/>
  </r>
  <r>
    <x v="8"/>
    <x v="3"/>
    <s v="No"/>
    <e v="#N/A"/>
    <m/>
    <m/>
    <m/>
    <m/>
    <s v="Yes"/>
    <s v="082690"/>
    <x v="184"/>
    <x v="103"/>
    <x v="12"/>
    <x v="1"/>
    <m/>
    <m/>
    <m/>
    <m/>
    <m/>
    <m/>
    <m/>
  </r>
  <r>
    <x v="8"/>
    <x v="3"/>
    <s v="OK"/>
    <e v="#N/A"/>
    <m/>
    <m/>
    <m/>
    <m/>
    <e v="#N/A"/>
    <s v="082700"/>
    <x v="185"/>
    <x v="104"/>
    <x v="12"/>
    <x v="1"/>
    <m/>
    <m/>
    <m/>
    <m/>
    <m/>
    <m/>
    <n v="8"/>
  </r>
  <r>
    <x v="8"/>
    <x v="3"/>
    <s v="OK"/>
    <e v="#N/A"/>
    <m/>
    <m/>
    <m/>
    <m/>
    <e v="#N/A"/>
    <s v="082710"/>
    <x v="181"/>
    <x v="102"/>
    <x v="12"/>
    <x v="1"/>
    <m/>
    <m/>
    <m/>
    <m/>
    <m/>
    <m/>
    <m/>
  </r>
  <r>
    <x v="8"/>
    <x v="3"/>
    <s v="OK"/>
    <e v="#N/A"/>
    <m/>
    <m/>
    <m/>
    <m/>
    <e v="#N/A"/>
    <s v="082720"/>
    <x v="171"/>
    <x v="98"/>
    <x v="12"/>
    <x v="1"/>
    <m/>
    <m/>
    <m/>
    <m/>
    <m/>
    <m/>
    <m/>
  </r>
  <r>
    <x v="8"/>
    <x v="3"/>
    <s v="OK"/>
    <e v="#N/A"/>
    <m/>
    <m/>
    <m/>
    <m/>
    <e v="#N/A"/>
    <s v="082790"/>
    <x v="172"/>
    <x v="98"/>
    <x v="12"/>
    <x v="1"/>
    <m/>
    <m/>
    <m/>
    <m/>
    <m/>
    <m/>
    <m/>
  </r>
  <r>
    <x v="8"/>
    <x v="3"/>
    <s v="OK"/>
    <e v="#N/A"/>
    <m/>
    <m/>
    <m/>
    <m/>
    <e v="#N/A"/>
    <s v="082870"/>
    <x v="182"/>
    <x v="102"/>
    <x v="12"/>
    <x v="1"/>
    <m/>
    <m/>
    <m/>
    <m/>
    <m/>
    <m/>
    <m/>
  </r>
  <r>
    <x v="8"/>
    <x v="3"/>
    <s v="OK"/>
    <e v="#N/A"/>
    <m/>
    <m/>
    <m/>
    <m/>
    <e v="#N/A"/>
    <s v="091081"/>
    <x v="10"/>
    <x v="4"/>
    <x v="1"/>
    <x v="0"/>
    <m/>
    <m/>
    <m/>
    <m/>
    <m/>
    <m/>
    <n v="-2.0000000000436557E-2"/>
  </r>
  <r>
    <x v="8"/>
    <x v="3"/>
    <s v="No"/>
    <e v="#N/A"/>
    <m/>
    <m/>
    <m/>
    <m/>
    <e v="#N/A"/>
    <s v="091290"/>
    <x v="12"/>
    <x v="5"/>
    <x v="1"/>
    <x v="0"/>
    <m/>
    <m/>
    <m/>
    <m/>
    <m/>
    <m/>
    <m/>
  </r>
  <r>
    <x v="8"/>
    <x v="3"/>
    <s v="OK"/>
    <e v="#N/A"/>
    <m/>
    <m/>
    <m/>
    <m/>
    <e v="#N/A"/>
    <s v="091292"/>
    <x v="335"/>
    <x v="5"/>
    <x v="1"/>
    <x v="0"/>
    <m/>
    <m/>
    <m/>
    <m/>
    <m/>
    <m/>
    <m/>
  </r>
  <r>
    <x v="8"/>
    <x v="3"/>
    <s v="No"/>
    <e v="#N/A"/>
    <m/>
    <m/>
    <m/>
    <m/>
    <e v="#N/A"/>
    <s v="091293"/>
    <x v="336"/>
    <x v="5"/>
    <x v="1"/>
    <x v="0"/>
    <m/>
    <m/>
    <m/>
    <m/>
    <m/>
    <m/>
    <n v="15365"/>
  </r>
  <r>
    <x v="8"/>
    <x v="3"/>
    <s v="OK"/>
    <e v="#N/A"/>
    <m/>
    <m/>
    <m/>
    <m/>
    <e v="#N/A"/>
    <s v="091294"/>
    <x v="337"/>
    <x v="5"/>
    <x v="1"/>
    <x v="0"/>
    <m/>
    <m/>
    <m/>
    <m/>
    <m/>
    <m/>
    <n v="1.9999999996798579E-2"/>
  </r>
  <r>
    <x v="8"/>
    <x v="3"/>
    <s v="OK"/>
    <e v="#N/A"/>
    <m/>
    <m/>
    <m/>
    <m/>
    <e v="#N/A"/>
    <s v="091291"/>
    <x v="334"/>
    <x v="5"/>
    <x v="1"/>
    <x v="0"/>
    <m/>
    <m/>
    <m/>
    <m/>
    <m/>
    <m/>
    <m/>
  </r>
  <r>
    <x v="8"/>
    <x v="3"/>
    <s v="No"/>
    <e v="#N/A"/>
    <m/>
    <m/>
    <m/>
    <m/>
    <s v="Yes"/>
    <s v="091340"/>
    <x v="13"/>
    <x v="6"/>
    <x v="1"/>
    <x v="0"/>
    <m/>
    <m/>
    <m/>
    <m/>
    <m/>
    <m/>
    <n v="3111"/>
  </r>
  <r>
    <x v="8"/>
    <x v="3"/>
    <s v="OK"/>
    <e v="#N/A"/>
    <m/>
    <m/>
    <m/>
    <m/>
    <e v="#N/A"/>
    <s v="091390"/>
    <x v="14"/>
    <x v="6"/>
    <x v="1"/>
    <x v="0"/>
    <m/>
    <m/>
    <m/>
    <m/>
    <m/>
    <m/>
    <m/>
  </r>
  <r>
    <x v="8"/>
    <x v="3"/>
    <s v="No"/>
    <e v="#N/A"/>
    <m/>
    <m/>
    <m/>
    <m/>
    <e v="#N/A"/>
    <s v="091460"/>
    <x v="15"/>
    <x v="7"/>
    <x v="1"/>
    <x v="0"/>
    <m/>
    <m/>
    <m/>
    <m/>
    <m/>
    <m/>
    <n v="7895"/>
  </r>
  <r>
    <x v="8"/>
    <x v="3"/>
    <s v="No"/>
    <e v="#N/A"/>
    <m/>
    <m/>
    <m/>
    <m/>
    <e v="#N/A"/>
    <s v="091950"/>
    <x v="18"/>
    <x v="8"/>
    <x v="1"/>
    <x v="0"/>
    <m/>
    <m/>
    <m/>
    <m/>
    <m/>
    <m/>
    <m/>
  </r>
  <r>
    <x v="8"/>
    <x v="3"/>
    <s v="OK"/>
    <e v="#N/A"/>
    <m/>
    <m/>
    <m/>
    <m/>
    <s v="Yes"/>
    <s v="091551"/>
    <x v="19"/>
    <x v="8"/>
    <x v="1"/>
    <x v="0"/>
    <m/>
    <m/>
    <m/>
    <m/>
    <m/>
    <m/>
    <m/>
  </r>
  <r>
    <x v="8"/>
    <x v="3"/>
    <s v="OK"/>
    <e v="#N/A"/>
    <m/>
    <m/>
    <m/>
    <m/>
    <e v="#N/A"/>
    <s v="091580"/>
    <x v="17"/>
    <x v="7"/>
    <x v="1"/>
    <x v="0"/>
    <m/>
    <m/>
    <m/>
    <m/>
    <m/>
    <m/>
    <m/>
  </r>
  <r>
    <x v="8"/>
    <x v="3"/>
    <s v="No"/>
    <e v="#N/A"/>
    <m/>
    <m/>
    <m/>
    <m/>
    <e v="#N/A"/>
    <s v="091670"/>
    <x v="11"/>
    <x v="4"/>
    <x v="1"/>
    <x v="0"/>
    <m/>
    <m/>
    <m/>
    <m/>
    <m/>
    <m/>
    <n v="5553"/>
  </r>
  <r>
    <x v="8"/>
    <x v="3"/>
    <s v="OK"/>
    <e v="#N/A"/>
    <m/>
    <m/>
    <m/>
    <m/>
    <e v="#N/A"/>
    <s v="091920"/>
    <x v="21"/>
    <x v="9"/>
    <x v="1"/>
    <x v="0"/>
    <m/>
    <m/>
    <m/>
    <m/>
    <m/>
    <m/>
    <m/>
  </r>
  <r>
    <x v="8"/>
    <x v="3"/>
    <s v="No"/>
    <e v="#N/A"/>
    <m/>
    <m/>
    <m/>
    <m/>
    <e v="#N/A"/>
    <s v="091940"/>
    <x v="16"/>
    <x v="7"/>
    <x v="1"/>
    <x v="0"/>
    <m/>
    <m/>
    <m/>
    <m/>
    <m/>
    <m/>
    <m/>
  </r>
  <r>
    <x v="8"/>
    <x v="3"/>
    <s v="OK"/>
    <e v="#N/A"/>
    <m/>
    <m/>
    <m/>
    <m/>
    <e v="#N/A"/>
    <s v="091990"/>
    <x v="22"/>
    <x v="6"/>
    <x v="1"/>
    <x v="0"/>
    <m/>
    <m/>
    <m/>
    <m/>
    <m/>
    <m/>
    <m/>
  </r>
  <r>
    <x v="8"/>
    <x v="3"/>
    <s v="OK"/>
    <e v="#N/A"/>
    <m/>
    <m/>
    <m/>
    <m/>
    <e v="#N/A"/>
    <s v="092061"/>
    <x v="23"/>
    <x v="10"/>
    <x v="1"/>
    <x v="0"/>
    <m/>
    <m/>
    <m/>
    <m/>
    <m/>
    <m/>
    <m/>
  </r>
  <r>
    <x v="8"/>
    <x v="3"/>
    <s v="OK"/>
    <e v="#N/A"/>
    <m/>
    <m/>
    <m/>
    <m/>
    <e v="#N/A"/>
    <s v="092250"/>
    <x v="24"/>
    <x v="4"/>
    <x v="1"/>
    <x v="0"/>
    <m/>
    <m/>
    <m/>
    <m/>
    <m/>
    <m/>
    <m/>
  </r>
  <r>
    <x v="8"/>
    <x v="3"/>
    <s v="OK"/>
    <e v="#N/A"/>
    <m/>
    <m/>
    <m/>
    <m/>
    <e v="#N/A"/>
    <s v="092260"/>
    <x v="25"/>
    <x v="5"/>
    <x v="1"/>
    <x v="0"/>
    <m/>
    <m/>
    <m/>
    <m/>
    <m/>
    <m/>
    <m/>
  </r>
  <r>
    <x v="8"/>
    <x v="3"/>
    <s v="OK"/>
    <e v="#N/A"/>
    <m/>
    <m/>
    <m/>
    <m/>
    <e v="#N/A"/>
    <s v="092470"/>
    <x v="26"/>
    <x v="10"/>
    <x v="1"/>
    <x v="0"/>
    <m/>
    <m/>
    <m/>
    <m/>
    <m/>
    <m/>
    <m/>
  </r>
  <r>
    <x v="8"/>
    <x v="3"/>
    <s v="OK"/>
    <e v="#N/A"/>
    <m/>
    <m/>
    <m/>
    <m/>
    <s v="Yes"/>
    <s v="092881"/>
    <x v="27"/>
    <x v="11"/>
    <x v="1"/>
    <x v="0"/>
    <m/>
    <m/>
    <m/>
    <m/>
    <m/>
    <m/>
    <n v="0"/>
  </r>
  <r>
    <x v="8"/>
    <x v="3"/>
    <s v="OK"/>
    <e v="#N/A"/>
    <m/>
    <m/>
    <m/>
    <m/>
    <e v="#N/A"/>
    <s v="092900"/>
    <x v="20"/>
    <x v="8"/>
    <x v="1"/>
    <x v="0"/>
    <m/>
    <m/>
    <m/>
    <m/>
    <m/>
    <m/>
    <m/>
  </r>
  <r>
    <x v="8"/>
    <x v="3"/>
    <s v="OK"/>
    <e v="#N/A"/>
    <m/>
    <m/>
    <m/>
    <m/>
    <e v="#N/A"/>
    <s v="100490"/>
    <x v="35"/>
    <x v="19"/>
    <x v="2"/>
    <x v="0"/>
    <m/>
    <m/>
    <m/>
    <m/>
    <m/>
    <m/>
    <m/>
  </r>
  <r>
    <x v="8"/>
    <x v="3"/>
    <s v="OK"/>
    <e v="#N/A"/>
    <m/>
    <m/>
    <m/>
    <m/>
    <e v="#N/A"/>
    <s v="100660"/>
    <x v="28"/>
    <x v="12"/>
    <x v="2"/>
    <x v="0"/>
    <m/>
    <m/>
    <m/>
    <m/>
    <m/>
    <m/>
    <m/>
  </r>
  <r>
    <x v="8"/>
    <x v="3"/>
    <s v="OK"/>
    <s v="LLF"/>
    <m/>
    <m/>
    <m/>
    <m/>
    <s v="Yes"/>
    <s v="100680"/>
    <x v="29"/>
    <x v="13"/>
    <x v="2"/>
    <x v="0"/>
    <m/>
    <m/>
    <m/>
    <m/>
    <m/>
    <m/>
    <m/>
  </r>
  <r>
    <x v="8"/>
    <x v="3"/>
    <s v="OK"/>
    <s v="LLF"/>
    <m/>
    <m/>
    <m/>
    <m/>
    <s v="Yes"/>
    <s v="100681"/>
    <x v="30"/>
    <x v="14"/>
    <x v="2"/>
    <x v="0"/>
    <m/>
    <m/>
    <m/>
    <m/>
    <m/>
    <m/>
    <m/>
  </r>
  <r>
    <x v="8"/>
    <x v="3"/>
    <s v="No"/>
    <e v="#N/A"/>
    <m/>
    <m/>
    <m/>
    <m/>
    <e v="#N/A"/>
    <s v="100790"/>
    <x v="31"/>
    <x v="15"/>
    <x v="2"/>
    <x v="0"/>
    <m/>
    <m/>
    <m/>
    <m/>
    <m/>
    <m/>
    <m/>
  </r>
  <r>
    <x v="8"/>
    <x v="3"/>
    <s v="OK"/>
    <e v="#N/A"/>
    <m/>
    <m/>
    <m/>
    <m/>
    <e v="#N/A"/>
    <s v="100791"/>
    <x v="32"/>
    <x v="16"/>
    <x v="2"/>
    <x v="0"/>
    <m/>
    <m/>
    <m/>
    <m/>
    <m/>
    <m/>
    <n v="-0.19999999999708962"/>
  </r>
  <r>
    <x v="8"/>
    <x v="3"/>
    <s v="OK"/>
    <e v="#N/A"/>
    <m/>
    <m/>
    <m/>
    <m/>
    <e v="#N/A"/>
    <s v="101800"/>
    <x v="33"/>
    <x v="17"/>
    <x v="2"/>
    <x v="0"/>
    <m/>
    <m/>
    <m/>
    <m/>
    <m/>
    <m/>
    <m/>
  </r>
  <r>
    <x v="8"/>
    <x v="3"/>
    <s v="OK"/>
    <e v="#N/A"/>
    <m/>
    <m/>
    <m/>
    <m/>
    <e v="#N/A"/>
    <s v="102100"/>
    <x v="34"/>
    <x v="18"/>
    <x v="2"/>
    <x v="0"/>
    <m/>
    <m/>
    <m/>
    <m/>
    <m/>
    <m/>
    <m/>
  </r>
  <r>
    <x v="8"/>
    <x v="3"/>
    <s v="No"/>
    <e v="#N/A"/>
    <m/>
    <m/>
    <m/>
    <m/>
    <e v="#N/A"/>
    <s v="102300"/>
    <x v="36"/>
    <x v="12"/>
    <x v="2"/>
    <x v="0"/>
    <m/>
    <m/>
    <m/>
    <m/>
    <m/>
    <m/>
    <n v="13443"/>
  </r>
  <r>
    <x v="8"/>
    <x v="3"/>
    <s v="OK"/>
    <e v="#N/A"/>
    <m/>
    <m/>
    <m/>
    <m/>
    <e v="#N/A"/>
    <s v="110040"/>
    <x v="45"/>
    <x v="28"/>
    <x v="3"/>
    <x v="0"/>
    <m/>
    <m/>
    <m/>
    <m/>
    <m/>
    <m/>
    <n v="10"/>
  </r>
  <r>
    <x v="8"/>
    <x v="3"/>
    <s v="OK"/>
    <e v="#N/A"/>
    <m/>
    <m/>
    <m/>
    <m/>
    <e v="#N/A"/>
    <s v="110531"/>
    <x v="46"/>
    <x v="29"/>
    <x v="3"/>
    <x v="0"/>
    <m/>
    <m/>
    <m/>
    <m/>
    <m/>
    <m/>
    <n v="-3.99999999863212E-2"/>
  </r>
  <r>
    <x v="8"/>
    <x v="3"/>
    <s v="No"/>
    <e v="#N/A"/>
    <m/>
    <m/>
    <m/>
    <m/>
    <e v="#N/A"/>
    <s v="110740"/>
    <x v="48"/>
    <x v="31"/>
    <x v="3"/>
    <x v="0"/>
    <m/>
    <m/>
    <m/>
    <m/>
    <m/>
    <m/>
    <n v="4141"/>
  </r>
  <r>
    <x v="8"/>
    <x v="3"/>
    <s v="OK"/>
    <e v="#N/A"/>
    <m/>
    <m/>
    <m/>
    <m/>
    <e v="#N/A"/>
    <s v="110750"/>
    <x v="47"/>
    <x v="30"/>
    <x v="3"/>
    <x v="0"/>
    <m/>
    <m/>
    <m/>
    <m/>
    <m/>
    <m/>
    <m/>
  </r>
  <r>
    <x v="8"/>
    <x v="3"/>
    <s v="OK"/>
    <e v="#N/A"/>
    <m/>
    <m/>
    <m/>
    <m/>
    <e v="#N/A"/>
    <s v="110980"/>
    <x v="49"/>
    <x v="32"/>
    <x v="3"/>
    <x v="0"/>
    <m/>
    <m/>
    <m/>
    <m/>
    <m/>
    <m/>
    <m/>
  </r>
  <r>
    <x v="8"/>
    <x v="3"/>
    <s v="OK"/>
    <e v="#N/A"/>
    <m/>
    <m/>
    <m/>
    <m/>
    <e v="#N/A"/>
    <s v="112060"/>
    <x v="50"/>
    <x v="28"/>
    <x v="3"/>
    <x v="0"/>
    <m/>
    <m/>
    <m/>
    <m/>
    <m/>
    <m/>
    <m/>
  </r>
  <r>
    <x v="8"/>
    <x v="3"/>
    <s v="OK"/>
    <e v="#N/A"/>
    <m/>
    <m/>
    <m/>
    <m/>
    <e v="#N/A"/>
    <s v="112180"/>
    <x v="37"/>
    <x v="20"/>
    <x v="3"/>
    <x v="0"/>
    <m/>
    <m/>
    <m/>
    <m/>
    <m/>
    <m/>
    <m/>
  </r>
  <r>
    <x v="8"/>
    <x v="3"/>
    <s v="OK"/>
    <e v="#N/A"/>
    <m/>
    <m/>
    <m/>
    <m/>
    <e v="#N/A"/>
    <s v="112191"/>
    <x v="39"/>
    <x v="22"/>
    <x v="3"/>
    <x v="0"/>
    <m/>
    <m/>
    <m/>
    <m/>
    <m/>
    <m/>
    <m/>
  </r>
  <r>
    <x v="8"/>
    <x v="3"/>
    <s v="OK"/>
    <e v="#N/A"/>
    <m/>
    <m/>
    <m/>
    <m/>
    <e v="#N/A"/>
    <s v="112200"/>
    <x v="40"/>
    <x v="23"/>
    <x v="3"/>
    <x v="0"/>
    <m/>
    <m/>
    <m/>
    <m/>
    <m/>
    <m/>
    <m/>
  </r>
  <r>
    <x v="8"/>
    <x v="3"/>
    <s v="OK"/>
    <e v="#N/A"/>
    <m/>
    <m/>
    <m/>
    <m/>
    <s v="Yes"/>
    <s v="112210"/>
    <x v="41"/>
    <x v="24"/>
    <x v="3"/>
    <x v="0"/>
    <m/>
    <m/>
    <m/>
    <m/>
    <m/>
    <m/>
    <m/>
  </r>
  <r>
    <x v="8"/>
    <x v="3"/>
    <s v="OK"/>
    <e v="#N/A"/>
    <m/>
    <m/>
    <m/>
    <m/>
    <e v="#N/A"/>
    <s v="112211"/>
    <x v="38"/>
    <x v="21"/>
    <x v="3"/>
    <x v="0"/>
    <m/>
    <m/>
    <m/>
    <m/>
    <m/>
    <m/>
    <m/>
  </r>
  <r>
    <x v="8"/>
    <x v="3"/>
    <s v="No"/>
    <e v="#N/A"/>
    <m/>
    <m/>
    <m/>
    <m/>
    <e v="#N/A"/>
    <s v="112220"/>
    <x v="42"/>
    <x v="25"/>
    <x v="3"/>
    <x v="0"/>
    <m/>
    <m/>
    <m/>
    <m/>
    <m/>
    <m/>
    <n v="2217.0000000000146"/>
  </r>
  <r>
    <x v="8"/>
    <x v="3"/>
    <s v="OK"/>
    <e v="#N/A"/>
    <m/>
    <m/>
    <m/>
    <m/>
    <e v="#N/A"/>
    <s v="112230"/>
    <x v="43"/>
    <x v="26"/>
    <x v="3"/>
    <x v="0"/>
    <m/>
    <m/>
    <m/>
    <m/>
    <m/>
    <m/>
    <m/>
  </r>
  <r>
    <x v="8"/>
    <x v="3"/>
    <s v="OK"/>
    <e v="#N/A"/>
    <m/>
    <m/>
    <m/>
    <m/>
    <e v="#N/A"/>
    <s v="112240"/>
    <x v="44"/>
    <x v="27"/>
    <x v="3"/>
    <x v="0"/>
    <m/>
    <m/>
    <m/>
    <m/>
    <m/>
    <m/>
    <n v="1"/>
  </r>
  <r>
    <x v="8"/>
    <x v="3"/>
    <s v="No"/>
    <e v="#N/A"/>
    <m/>
    <m/>
    <m/>
    <m/>
    <e v="#N/A"/>
    <s v="112340"/>
    <x v="51"/>
    <x v="28"/>
    <x v="3"/>
    <x v="0"/>
    <m/>
    <m/>
    <m/>
    <m/>
    <m/>
    <m/>
    <n v="27408"/>
  </r>
  <r>
    <x v="8"/>
    <x v="3"/>
    <s v="No"/>
    <e v="#N/A"/>
    <m/>
    <m/>
    <m/>
    <m/>
    <e v="#N/A"/>
    <s v="121470"/>
    <x v="188"/>
    <x v="107"/>
    <x v="13"/>
    <x v="1"/>
    <m/>
    <m/>
    <m/>
    <m/>
    <m/>
    <m/>
    <n v="13251"/>
  </r>
  <r>
    <x v="8"/>
    <x v="3"/>
    <s v="No"/>
    <e v="#N/A"/>
    <m/>
    <m/>
    <m/>
    <m/>
    <e v="#N/A"/>
    <s v="122440"/>
    <x v="187"/>
    <x v="106"/>
    <x v="13"/>
    <x v="1"/>
    <m/>
    <m/>
    <m/>
    <m/>
    <m/>
    <m/>
    <m/>
  </r>
  <r>
    <x v="8"/>
    <x v="3"/>
    <s v="OK"/>
    <e v="#N/A"/>
    <m/>
    <m/>
    <m/>
    <m/>
    <e v="#N/A"/>
    <s v="122441"/>
    <x v="190"/>
    <x v="109"/>
    <x v="13"/>
    <x v="1"/>
    <m/>
    <m/>
    <m/>
    <m/>
    <m/>
    <m/>
    <m/>
  </r>
  <r>
    <x v="8"/>
    <x v="3"/>
    <s v="OK"/>
    <e v="#N/A"/>
    <m/>
    <m/>
    <m/>
    <m/>
    <e v="#N/A"/>
    <s v="122442"/>
    <x v="189"/>
    <x v="108"/>
    <x v="13"/>
    <x v="1"/>
    <m/>
    <m/>
    <m/>
    <m/>
    <m/>
    <m/>
    <n v="5.0000000002910383E-2"/>
  </r>
  <r>
    <x v="8"/>
    <x v="3"/>
    <s v="No"/>
    <e v="#N/A"/>
    <m/>
    <m/>
    <m/>
    <m/>
    <e v="#N/A"/>
    <s v="122443"/>
    <x v="191"/>
    <x v="110"/>
    <x v="13"/>
    <x v="1"/>
    <m/>
    <m/>
    <m/>
    <m/>
    <m/>
    <m/>
    <n v="24359"/>
  </r>
  <r>
    <x v="8"/>
    <x v="3"/>
    <s v="OK"/>
    <e v="#N/A"/>
    <m/>
    <m/>
    <m/>
    <m/>
    <e v="#N/A"/>
    <s v="122444"/>
    <x v="192"/>
    <x v="111"/>
    <x v="13"/>
    <x v="1"/>
    <m/>
    <m/>
    <m/>
    <m/>
    <m/>
    <m/>
    <n v="-2.9999999991559889E-2"/>
  </r>
  <r>
    <x v="8"/>
    <x v="3"/>
    <s v="No"/>
    <e v="#N/A"/>
    <m/>
    <m/>
    <m/>
    <m/>
    <e v="#N/A"/>
    <s v="122445"/>
    <x v="186"/>
    <x v="105"/>
    <x v="13"/>
    <x v="1"/>
    <m/>
    <m/>
    <m/>
    <m/>
    <m/>
    <m/>
    <m/>
  </r>
  <r>
    <x v="8"/>
    <x v="3"/>
    <s v="No"/>
    <s v="LLF"/>
    <m/>
    <m/>
    <m/>
    <m/>
    <e v="#N/A"/>
    <s v="122446"/>
    <x v="193"/>
    <x v="112"/>
    <x v="13"/>
    <x v="1"/>
    <m/>
    <m/>
    <m/>
    <m/>
    <m/>
    <m/>
    <m/>
  </r>
  <r>
    <x v="8"/>
    <x v="3"/>
    <s v="OK"/>
    <e v="#N/A"/>
    <m/>
    <m/>
    <m/>
    <m/>
    <s v="Yes"/>
    <s v="122447"/>
    <x v="194"/>
    <x v="113"/>
    <x v="13"/>
    <x v="1"/>
    <m/>
    <m/>
    <m/>
    <m/>
    <m/>
    <m/>
    <m/>
  </r>
  <r>
    <x v="8"/>
    <x v="3"/>
    <s v="OK"/>
    <e v="#N/A"/>
    <m/>
    <m/>
    <m/>
    <m/>
    <e v="#N/A"/>
    <s v="130010"/>
    <x v="52"/>
    <x v="33"/>
    <x v="4"/>
    <x v="0"/>
    <m/>
    <m/>
    <m/>
    <m/>
    <m/>
    <m/>
    <m/>
  </r>
  <r>
    <x v="8"/>
    <x v="3"/>
    <s v="OK"/>
    <e v="#N/A"/>
    <m/>
    <m/>
    <m/>
    <m/>
    <e v="#N/A"/>
    <s v="130570"/>
    <x v="64"/>
    <x v="45"/>
    <x v="4"/>
    <x v="0"/>
    <m/>
    <m/>
    <m/>
    <m/>
    <m/>
    <m/>
    <m/>
  </r>
  <r>
    <x v="8"/>
    <x v="3"/>
    <s v="No"/>
    <e v="#N/A"/>
    <m/>
    <m/>
    <m/>
    <m/>
    <e v="#N/A"/>
    <s v="130580"/>
    <x v="65"/>
    <x v="46"/>
    <x v="4"/>
    <x v="0"/>
    <m/>
    <m/>
    <m/>
    <m/>
    <m/>
    <m/>
    <m/>
  </r>
  <r>
    <x v="8"/>
    <x v="3"/>
    <s v="OK"/>
    <e v="#N/A"/>
    <m/>
    <m/>
    <m/>
    <m/>
    <e v="#N/A"/>
    <s v="131500"/>
    <x v="53"/>
    <x v="34"/>
    <x v="4"/>
    <x v="0"/>
    <m/>
    <m/>
    <m/>
    <m/>
    <m/>
    <m/>
    <m/>
  </r>
  <r>
    <x v="8"/>
    <x v="3"/>
    <s v="No"/>
    <e v="#N/A"/>
    <m/>
    <m/>
    <m/>
    <m/>
    <e v="#N/A"/>
    <s v="131520"/>
    <x v="54"/>
    <x v="35"/>
    <x v="4"/>
    <x v="0"/>
    <m/>
    <m/>
    <m/>
    <m/>
    <m/>
    <m/>
    <n v="33144.5"/>
  </r>
  <r>
    <x v="8"/>
    <x v="3"/>
    <s v="OK"/>
    <e v="#N/A"/>
    <m/>
    <m/>
    <m/>
    <m/>
    <e v="#N/A"/>
    <s v="131951"/>
    <x v="55"/>
    <x v="36"/>
    <x v="4"/>
    <x v="0"/>
    <m/>
    <m/>
    <m/>
    <m/>
    <m/>
    <m/>
    <m/>
  </r>
  <r>
    <x v="8"/>
    <x v="3"/>
    <s v="OK"/>
    <e v="#N/A"/>
    <m/>
    <m/>
    <m/>
    <m/>
    <e v="#N/A"/>
    <s v="131960"/>
    <x v="56"/>
    <x v="37"/>
    <x v="4"/>
    <x v="0"/>
    <m/>
    <m/>
    <m/>
    <m/>
    <m/>
    <m/>
    <m/>
  </r>
  <r>
    <x v="8"/>
    <x v="3"/>
    <s v="No"/>
    <e v="#N/A"/>
    <m/>
    <m/>
    <m/>
    <m/>
    <s v="Yes"/>
    <s v="132730"/>
    <x v="57"/>
    <x v="38"/>
    <x v="4"/>
    <x v="0"/>
    <m/>
    <m/>
    <m/>
    <m/>
    <m/>
    <m/>
    <m/>
  </r>
  <r>
    <x v="8"/>
    <x v="3"/>
    <s v="OK"/>
    <e v="#N/A"/>
    <m/>
    <m/>
    <m/>
    <m/>
    <e v="#N/A"/>
    <s v="132740"/>
    <x v="58"/>
    <x v="39"/>
    <x v="4"/>
    <x v="0"/>
    <m/>
    <m/>
    <m/>
    <m/>
    <m/>
    <m/>
    <m/>
  </r>
  <r>
    <x v="8"/>
    <x v="3"/>
    <s v="No"/>
    <e v="#N/A"/>
    <m/>
    <m/>
    <m/>
    <m/>
    <s v="Yes"/>
    <s v="132760"/>
    <x v="59"/>
    <x v="40"/>
    <x v="4"/>
    <x v="0"/>
    <m/>
    <m/>
    <m/>
    <m/>
    <m/>
    <m/>
    <n v="254"/>
  </r>
  <r>
    <x v="8"/>
    <x v="3"/>
    <s v="OK"/>
    <e v="#N/A"/>
    <m/>
    <m/>
    <m/>
    <m/>
    <e v="#N/A"/>
    <s v="132761"/>
    <x v="60"/>
    <x v="41"/>
    <x v="4"/>
    <x v="0"/>
    <m/>
    <m/>
    <m/>
    <m/>
    <m/>
    <m/>
    <m/>
  </r>
  <r>
    <x v="8"/>
    <x v="3"/>
    <s v="OK"/>
    <e v="#N/A"/>
    <m/>
    <m/>
    <m/>
    <m/>
    <e v="#N/A"/>
    <s v="132770"/>
    <x v="61"/>
    <x v="42"/>
    <x v="4"/>
    <x v="0"/>
    <m/>
    <m/>
    <m/>
    <m/>
    <m/>
    <m/>
    <n v="2.0000000018626451E-2"/>
  </r>
  <r>
    <x v="8"/>
    <x v="3"/>
    <s v="OK"/>
    <e v="#N/A"/>
    <m/>
    <m/>
    <m/>
    <m/>
    <e v="#N/A"/>
    <s v="132780"/>
    <x v="62"/>
    <x v="43"/>
    <x v="4"/>
    <x v="0"/>
    <m/>
    <m/>
    <m/>
    <m/>
    <m/>
    <m/>
    <m/>
  </r>
  <r>
    <x v="8"/>
    <x v="3"/>
    <s v="No"/>
    <e v="#N/A"/>
    <m/>
    <m/>
    <m/>
    <m/>
    <s v="Yes"/>
    <s v="132781"/>
    <x v="63"/>
    <x v="44"/>
    <x v="4"/>
    <x v="0"/>
    <m/>
    <m/>
    <m/>
    <m/>
    <m/>
    <m/>
    <m/>
  </r>
  <r>
    <x v="8"/>
    <x v="3"/>
    <s v="No"/>
    <e v="#N/A"/>
    <m/>
    <m/>
    <m/>
    <m/>
    <e v="#N/A"/>
    <s v="140150"/>
    <x v="66"/>
    <x v="47"/>
    <x v="5"/>
    <x v="0"/>
    <m/>
    <m/>
    <m/>
    <m/>
    <m/>
    <m/>
    <n v="2942"/>
  </r>
  <r>
    <x v="8"/>
    <x v="3"/>
    <s v="No"/>
    <e v="#N/A"/>
    <m/>
    <m/>
    <m/>
    <m/>
    <e v="#N/A"/>
    <s v="140960"/>
    <x v="68"/>
    <x v="48"/>
    <x v="5"/>
    <x v="0"/>
    <m/>
    <m/>
    <m/>
    <m/>
    <m/>
    <m/>
    <m/>
  </r>
  <r>
    <x v="8"/>
    <x v="3"/>
    <s v="OK"/>
    <e v="#N/A"/>
    <m/>
    <m/>
    <m/>
    <m/>
    <e v="#N/A"/>
    <s v="141100"/>
    <x v="69"/>
    <x v="49"/>
    <x v="5"/>
    <x v="0"/>
    <m/>
    <m/>
    <m/>
    <m/>
    <m/>
    <m/>
    <m/>
  </r>
  <r>
    <x v="8"/>
    <x v="3"/>
    <s v="OK"/>
    <e v="#N/A"/>
    <m/>
    <m/>
    <m/>
    <m/>
    <e v="#N/A"/>
    <s v="141110"/>
    <x v="70"/>
    <x v="50"/>
    <x v="5"/>
    <x v="0"/>
    <m/>
    <m/>
    <m/>
    <m/>
    <m/>
    <m/>
    <m/>
  </r>
  <r>
    <x v="8"/>
    <x v="3"/>
    <s v="OK"/>
    <e v="#N/A"/>
    <m/>
    <m/>
    <m/>
    <m/>
    <e v="#N/A"/>
    <s v="141440"/>
    <x v="67"/>
    <x v="47"/>
    <x v="5"/>
    <x v="0"/>
    <m/>
    <m/>
    <m/>
    <m/>
    <m/>
    <m/>
    <m/>
  </r>
  <r>
    <x v="8"/>
    <x v="3"/>
    <s v="OK"/>
    <e v="#N/A"/>
    <m/>
    <m/>
    <m/>
    <m/>
    <e v="#N/A"/>
    <s v="141760"/>
    <x v="71"/>
    <x v="48"/>
    <x v="5"/>
    <x v="0"/>
    <m/>
    <m/>
    <m/>
    <m/>
    <m/>
    <m/>
    <m/>
  </r>
  <r>
    <x v="8"/>
    <x v="3"/>
    <s v="OK"/>
    <e v="#N/A"/>
    <m/>
    <m/>
    <m/>
    <m/>
    <e v="#N/A"/>
    <s v="142080"/>
    <x v="72"/>
    <x v="51"/>
    <x v="5"/>
    <x v="0"/>
    <m/>
    <m/>
    <m/>
    <m/>
    <m/>
    <m/>
    <m/>
  </r>
  <r>
    <x v="8"/>
    <x v="3"/>
    <s v="OK"/>
    <e v="#N/A"/>
    <m/>
    <m/>
    <m/>
    <m/>
    <e v="#N/A"/>
    <s v="142280"/>
    <x v="73"/>
    <x v="52"/>
    <x v="5"/>
    <x v="0"/>
    <m/>
    <m/>
    <m/>
    <m/>
    <m/>
    <m/>
    <m/>
  </r>
  <r>
    <x v="8"/>
    <x v="3"/>
    <s v="OK"/>
    <e v="#N/A"/>
    <m/>
    <m/>
    <m/>
    <m/>
    <e v="#N/A"/>
    <s v="142860"/>
    <x v="74"/>
    <x v="53"/>
    <x v="5"/>
    <x v="0"/>
    <m/>
    <m/>
    <m/>
    <m/>
    <m/>
    <m/>
    <m/>
  </r>
  <r>
    <x v="8"/>
    <x v="3"/>
    <s v="OK"/>
    <e v="#N/A"/>
    <m/>
    <m/>
    <m/>
    <m/>
    <e v="#N/A"/>
    <s v="150050"/>
    <x v="195"/>
    <x v="114"/>
    <x v="14"/>
    <x v="2"/>
    <m/>
    <m/>
    <m/>
    <m/>
    <m/>
    <m/>
    <m/>
  </r>
  <r>
    <x v="8"/>
    <x v="3"/>
    <s v="No"/>
    <e v="#N/A"/>
    <m/>
    <m/>
    <m/>
    <m/>
    <e v="#N/A"/>
    <s v="150100"/>
    <x v="217"/>
    <x v="123"/>
    <x v="14"/>
    <x v="2"/>
    <m/>
    <m/>
    <m/>
    <m/>
    <m/>
    <m/>
    <n v="13916"/>
  </r>
  <r>
    <x v="8"/>
    <x v="3"/>
    <s v="No"/>
    <e v="#N/A"/>
    <m/>
    <m/>
    <m/>
    <m/>
    <e v="#N/A"/>
    <s v="150130"/>
    <x v="198"/>
    <x v="115"/>
    <x v="14"/>
    <x v="2"/>
    <m/>
    <m/>
    <m/>
    <m/>
    <m/>
    <m/>
    <m/>
  </r>
  <r>
    <x v="8"/>
    <x v="3"/>
    <s v="No"/>
    <e v="#N/A"/>
    <m/>
    <m/>
    <m/>
    <m/>
    <e v="#N/A"/>
    <s v="150200"/>
    <x v="201"/>
    <x v="116"/>
    <x v="14"/>
    <x v="2"/>
    <m/>
    <m/>
    <m/>
    <m/>
    <m/>
    <m/>
    <n v="26644"/>
  </r>
  <r>
    <x v="8"/>
    <x v="3"/>
    <s v="No"/>
    <e v="#N/A"/>
    <m/>
    <m/>
    <m/>
    <m/>
    <e v="#N/A"/>
    <s v="150201"/>
    <x v="204"/>
    <x v="117"/>
    <x v="14"/>
    <x v="2"/>
    <m/>
    <m/>
    <m/>
    <m/>
    <m/>
    <m/>
    <m/>
  </r>
  <r>
    <x v="8"/>
    <x v="3"/>
    <s v="No"/>
    <e v="#N/A"/>
    <m/>
    <m/>
    <m/>
    <m/>
    <e v="#N/A"/>
    <s v="150610"/>
    <x v="218"/>
    <x v="124"/>
    <x v="14"/>
    <x v="2"/>
    <m/>
    <m/>
    <m/>
    <m/>
    <m/>
    <m/>
    <n v="4301"/>
  </r>
  <r>
    <x v="8"/>
    <x v="3"/>
    <s v="No"/>
    <e v="#N/A"/>
    <m/>
    <m/>
    <m/>
    <m/>
    <e v="#N/A"/>
    <s v="150700"/>
    <x v="221"/>
    <x v="126"/>
    <x v="14"/>
    <x v="2"/>
    <m/>
    <m/>
    <m/>
    <m/>
    <m/>
    <m/>
    <m/>
  </r>
  <r>
    <x v="8"/>
    <x v="3"/>
    <s v="No"/>
    <e v="#N/A"/>
    <m/>
    <m/>
    <m/>
    <m/>
    <e v="#N/A"/>
    <s v="150710"/>
    <x v="223"/>
    <x v="121"/>
    <x v="14"/>
    <x v="2"/>
    <m/>
    <m/>
    <m/>
    <m/>
    <m/>
    <m/>
    <m/>
  </r>
  <r>
    <x v="8"/>
    <x v="3"/>
    <s v="OK"/>
    <e v="#N/A"/>
    <m/>
    <m/>
    <m/>
    <m/>
    <e v="#N/A"/>
    <s v="150930"/>
    <x v="205"/>
    <x v="117"/>
    <x v="14"/>
    <x v="2"/>
    <m/>
    <m/>
    <m/>
    <m/>
    <m/>
    <m/>
    <m/>
  </r>
  <r>
    <x v="8"/>
    <x v="3"/>
    <s v="OK"/>
    <e v="#N/A"/>
    <m/>
    <m/>
    <m/>
    <m/>
    <e v="#N/A"/>
    <s v="150961"/>
    <x v="209"/>
    <x v="119"/>
    <x v="14"/>
    <x v="2"/>
    <m/>
    <m/>
    <m/>
    <m/>
    <m/>
    <m/>
    <m/>
  </r>
  <r>
    <x v="8"/>
    <x v="3"/>
    <s v="OK"/>
    <e v="#N/A"/>
    <m/>
    <m/>
    <m/>
    <m/>
    <e v="#N/A"/>
    <s v="150970"/>
    <x v="212"/>
    <x v="120"/>
    <x v="14"/>
    <x v="2"/>
    <m/>
    <m/>
    <m/>
    <m/>
    <m/>
    <m/>
    <m/>
  </r>
  <r>
    <x v="8"/>
    <x v="3"/>
    <s v="No"/>
    <e v="#N/A"/>
    <m/>
    <m/>
    <m/>
    <m/>
    <e v="#N/A"/>
    <s v="151090"/>
    <x v="208"/>
    <x v="118"/>
    <x v="14"/>
    <x v="2"/>
    <m/>
    <m/>
    <m/>
    <m/>
    <m/>
    <m/>
    <n v="9721"/>
  </r>
  <r>
    <x v="8"/>
    <x v="3"/>
    <s v="No"/>
    <e v="#N/A"/>
    <m/>
    <m/>
    <m/>
    <m/>
    <e v="#N/A"/>
    <s v="151150"/>
    <x v="225"/>
    <x v="126"/>
    <x v="14"/>
    <x v="2"/>
    <m/>
    <m/>
    <m/>
    <m/>
    <m/>
    <m/>
    <n v="2408"/>
  </r>
  <r>
    <x v="8"/>
    <x v="3"/>
    <s v="No"/>
    <e v="#N/A"/>
    <m/>
    <m/>
    <m/>
    <m/>
    <e v="#N/A"/>
    <s v="151190"/>
    <x v="226"/>
    <x v="127"/>
    <x v="14"/>
    <x v="2"/>
    <m/>
    <m/>
    <m/>
    <m/>
    <m/>
    <m/>
    <n v="5899"/>
  </r>
  <r>
    <x v="8"/>
    <x v="3"/>
    <s v="No"/>
    <e v="#N/A"/>
    <m/>
    <m/>
    <m/>
    <m/>
    <e v="#N/A"/>
    <s v="151230"/>
    <x v="203"/>
    <x v="116"/>
    <x v="14"/>
    <x v="2"/>
    <m/>
    <m/>
    <m/>
    <m/>
    <m/>
    <m/>
    <n v="5914"/>
  </r>
  <r>
    <x v="8"/>
    <x v="3"/>
    <s v="OK"/>
    <e v="#N/A"/>
    <m/>
    <m/>
    <m/>
    <m/>
    <e v="#N/A"/>
    <s v="151260"/>
    <x v="202"/>
    <x v="116"/>
    <x v="14"/>
    <x v="2"/>
    <m/>
    <m/>
    <m/>
    <m/>
    <m/>
    <m/>
    <m/>
  </r>
  <r>
    <x v="8"/>
    <x v="3"/>
    <s v="No"/>
    <e v="#N/A"/>
    <m/>
    <m/>
    <m/>
    <m/>
    <e v="#N/A"/>
    <s v="151380"/>
    <x v="199"/>
    <x v="115"/>
    <x v="14"/>
    <x v="2"/>
    <m/>
    <m/>
    <m/>
    <m/>
    <m/>
    <m/>
    <n v="3153"/>
  </r>
  <r>
    <x v="8"/>
    <x v="3"/>
    <s v="OK"/>
    <e v="#N/A"/>
    <m/>
    <m/>
    <m/>
    <m/>
    <e v="#N/A"/>
    <s v="151490"/>
    <x v="227"/>
    <x v="127"/>
    <x v="14"/>
    <x v="2"/>
    <m/>
    <m/>
    <m/>
    <m/>
    <m/>
    <m/>
    <m/>
  </r>
  <r>
    <x v="8"/>
    <x v="3"/>
    <s v="OK"/>
    <e v="#N/A"/>
    <m/>
    <m/>
    <m/>
    <m/>
    <e v="#N/A"/>
    <s v="151780"/>
    <x v="213"/>
    <x v="121"/>
    <x v="14"/>
    <x v="2"/>
    <m/>
    <m/>
    <m/>
    <m/>
    <m/>
    <m/>
    <m/>
  </r>
  <r>
    <x v="8"/>
    <x v="3"/>
    <s v="No"/>
    <e v="#N/A"/>
    <m/>
    <m/>
    <m/>
    <m/>
    <e v="#N/A"/>
    <s v="151790"/>
    <x v="219"/>
    <x v="124"/>
    <x v="14"/>
    <x v="2"/>
    <m/>
    <m/>
    <m/>
    <m/>
    <m/>
    <m/>
    <n v="9756.01"/>
  </r>
  <r>
    <x v="8"/>
    <x v="3"/>
    <s v="No"/>
    <e v="#N/A"/>
    <m/>
    <m/>
    <m/>
    <m/>
    <e v="#N/A"/>
    <s v="151810"/>
    <x v="196"/>
    <x v="114"/>
    <x v="14"/>
    <x v="2"/>
    <m/>
    <m/>
    <m/>
    <m/>
    <m/>
    <m/>
    <m/>
  </r>
  <r>
    <x v="8"/>
    <x v="3"/>
    <s v="No"/>
    <e v="#N/A"/>
    <m/>
    <m/>
    <m/>
    <m/>
    <e v="#N/A"/>
    <s v="151820"/>
    <x v="206"/>
    <x v="117"/>
    <x v="14"/>
    <x v="2"/>
    <m/>
    <m/>
    <m/>
    <m/>
    <m/>
    <m/>
    <m/>
  </r>
  <r>
    <x v="8"/>
    <x v="3"/>
    <s v="OK"/>
    <e v="#N/A"/>
    <m/>
    <m/>
    <m/>
    <m/>
    <e v="#N/A"/>
    <s v="152040"/>
    <x v="210"/>
    <x v="119"/>
    <x v="14"/>
    <x v="2"/>
    <m/>
    <m/>
    <m/>
    <m/>
    <m/>
    <m/>
    <m/>
  </r>
  <r>
    <x v="8"/>
    <x v="3"/>
    <s v="No"/>
    <e v="#N/A"/>
    <m/>
    <m/>
    <m/>
    <m/>
    <e v="#N/A"/>
    <s v="152120"/>
    <x v="200"/>
    <x v="115"/>
    <x v="14"/>
    <x v="2"/>
    <m/>
    <m/>
    <m/>
    <m/>
    <m/>
    <m/>
    <n v="4042"/>
  </r>
  <r>
    <x v="8"/>
    <x v="3"/>
    <s v="No"/>
    <e v="#N/A"/>
    <m/>
    <m/>
    <m/>
    <m/>
    <e v="#N/A"/>
    <s v="152330"/>
    <x v="228"/>
    <x v="124"/>
    <x v="14"/>
    <x v="2"/>
    <m/>
    <m/>
    <m/>
    <m/>
    <m/>
    <m/>
    <n v="17822"/>
  </r>
  <r>
    <x v="8"/>
    <x v="3"/>
    <s v="OK"/>
    <e v="#N/A"/>
    <m/>
    <m/>
    <m/>
    <m/>
    <e v="#N/A"/>
    <s v="152350"/>
    <x v="224"/>
    <x v="125"/>
    <x v="14"/>
    <x v="2"/>
    <m/>
    <m/>
    <m/>
    <m/>
    <m/>
    <m/>
    <m/>
  </r>
  <r>
    <x v="8"/>
    <x v="3"/>
    <s v="OK"/>
    <e v="#N/A"/>
    <m/>
    <m/>
    <m/>
    <m/>
    <e v="#N/A"/>
    <s v="152360"/>
    <x v="211"/>
    <x v="119"/>
    <x v="14"/>
    <x v="2"/>
    <m/>
    <m/>
    <m/>
    <m/>
    <m/>
    <m/>
    <m/>
  </r>
  <r>
    <x v="8"/>
    <x v="3"/>
    <s v="No"/>
    <e v="#N/A"/>
    <m/>
    <m/>
    <m/>
    <m/>
    <e v="#N/A"/>
    <s v="152370"/>
    <x v="222"/>
    <x v="126"/>
    <x v="14"/>
    <x v="2"/>
    <m/>
    <m/>
    <m/>
    <m/>
    <m/>
    <m/>
    <m/>
  </r>
  <r>
    <x v="8"/>
    <x v="3"/>
    <s v="OK"/>
    <e v="#N/A"/>
    <m/>
    <m/>
    <m/>
    <m/>
    <e v="#N/A"/>
    <s v="152430"/>
    <x v="197"/>
    <x v="114"/>
    <x v="14"/>
    <x v="2"/>
    <m/>
    <m/>
    <m/>
    <m/>
    <m/>
    <m/>
    <m/>
  </r>
  <r>
    <x v="8"/>
    <x v="3"/>
    <s v="No"/>
    <e v="#N/A"/>
    <m/>
    <m/>
    <m/>
    <m/>
    <e v="#N/A"/>
    <s v="152580"/>
    <x v="214"/>
    <x v="118"/>
    <x v="14"/>
    <x v="2"/>
    <m/>
    <m/>
    <m/>
    <m/>
    <m/>
    <m/>
    <n v="399"/>
  </r>
  <r>
    <x v="8"/>
    <x v="3"/>
    <s v="No"/>
    <e v="#N/A"/>
    <m/>
    <m/>
    <m/>
    <m/>
    <e v="#N/A"/>
    <s v="152650"/>
    <x v="220"/>
    <x v="125"/>
    <x v="14"/>
    <x v="2"/>
    <m/>
    <m/>
    <m/>
    <m/>
    <m/>
    <m/>
    <n v="8187"/>
  </r>
  <r>
    <x v="8"/>
    <x v="3"/>
    <s v="OK"/>
    <e v="#N/A"/>
    <m/>
    <m/>
    <m/>
    <m/>
    <e v="#N/A"/>
    <s v="152850"/>
    <x v="215"/>
    <x v="118"/>
    <x v="14"/>
    <x v="2"/>
    <m/>
    <m/>
    <m/>
    <m/>
    <m/>
    <m/>
    <m/>
  </r>
  <r>
    <x v="8"/>
    <x v="3"/>
    <s v="OK"/>
    <e v="#N/A"/>
    <m/>
    <m/>
    <m/>
    <m/>
    <e v="#N/A"/>
    <s v="152930"/>
    <x v="207"/>
    <x v="117"/>
    <x v="14"/>
    <x v="2"/>
    <m/>
    <m/>
    <m/>
    <m/>
    <m/>
    <m/>
    <m/>
  </r>
  <r>
    <x v="8"/>
    <x v="3"/>
    <s v="No"/>
    <e v="#N/A"/>
    <m/>
    <m/>
    <m/>
    <m/>
    <e v="#N/A"/>
    <s v="152940"/>
    <x v="216"/>
    <x v="122"/>
    <x v="14"/>
    <x v="2"/>
    <m/>
    <m/>
    <m/>
    <m/>
    <m/>
    <m/>
    <n v="7284"/>
  </r>
  <r>
    <x v="8"/>
    <x v="3"/>
    <s v="No"/>
    <e v="#N/A"/>
    <m/>
    <m/>
    <m/>
    <m/>
    <e v="#N/A"/>
    <s v="160220"/>
    <x v="229"/>
    <x v="128"/>
    <x v="15"/>
    <x v="2"/>
    <m/>
    <m/>
    <m/>
    <m/>
    <m/>
    <m/>
    <n v="1975.0800000000017"/>
  </r>
  <r>
    <x v="8"/>
    <x v="3"/>
    <s v="OK"/>
    <e v="#N/A"/>
    <m/>
    <m/>
    <m/>
    <m/>
    <s v="Yes"/>
    <s v="160230"/>
    <x v="230"/>
    <x v="129"/>
    <x v="15"/>
    <x v="2"/>
    <m/>
    <m/>
    <m/>
    <m/>
    <m/>
    <m/>
    <m/>
  </r>
  <r>
    <x v="8"/>
    <x v="3"/>
    <s v="OK"/>
    <e v="#N/A"/>
    <m/>
    <m/>
    <m/>
    <m/>
    <e v="#N/A"/>
    <s v="160250"/>
    <x v="231"/>
    <x v="130"/>
    <x v="15"/>
    <x v="2"/>
    <m/>
    <m/>
    <m/>
    <m/>
    <m/>
    <m/>
    <m/>
  </r>
  <r>
    <x v="8"/>
    <x v="3"/>
    <s v="OK"/>
    <e v="#N/A"/>
    <m/>
    <m/>
    <m/>
    <m/>
    <e v="#N/A"/>
    <s v="160270"/>
    <x v="232"/>
    <x v="131"/>
    <x v="15"/>
    <x v="2"/>
    <m/>
    <m/>
    <m/>
    <m/>
    <m/>
    <m/>
    <m/>
  </r>
  <r>
    <x v="8"/>
    <x v="3"/>
    <s v="OK"/>
    <e v="#N/A"/>
    <m/>
    <m/>
    <m/>
    <m/>
    <e v="#N/A"/>
    <s v="160280"/>
    <x v="240"/>
    <x v="139"/>
    <x v="15"/>
    <x v="2"/>
    <m/>
    <m/>
    <m/>
    <m/>
    <m/>
    <m/>
    <m/>
  </r>
  <r>
    <x v="8"/>
    <x v="3"/>
    <s v="No"/>
    <e v="#N/A"/>
    <m/>
    <m/>
    <m/>
    <m/>
    <e v="#N/A"/>
    <s v="160290"/>
    <x v="233"/>
    <x v="132"/>
    <x v="15"/>
    <x v="2"/>
    <m/>
    <m/>
    <m/>
    <m/>
    <m/>
    <m/>
    <n v="12293"/>
  </r>
  <r>
    <x v="8"/>
    <x v="3"/>
    <s v="No"/>
    <e v="#N/A"/>
    <m/>
    <m/>
    <m/>
    <m/>
    <e v="#N/A"/>
    <s v="160310"/>
    <x v="244"/>
    <x v="141"/>
    <x v="15"/>
    <x v="2"/>
    <m/>
    <m/>
    <m/>
    <m/>
    <m/>
    <m/>
    <n v="7820"/>
  </r>
  <r>
    <x v="8"/>
    <x v="3"/>
    <s v="No"/>
    <e v="#N/A"/>
    <m/>
    <m/>
    <m/>
    <m/>
    <e v="#N/A"/>
    <s v="160320"/>
    <x v="234"/>
    <x v="133"/>
    <x v="15"/>
    <x v="2"/>
    <m/>
    <m/>
    <m/>
    <m/>
    <m/>
    <m/>
    <n v="46205"/>
  </r>
  <r>
    <x v="8"/>
    <x v="3"/>
    <s v="No"/>
    <e v="#N/A"/>
    <m/>
    <m/>
    <m/>
    <m/>
    <e v="#N/A"/>
    <s v="160330"/>
    <x v="235"/>
    <x v="134"/>
    <x v="15"/>
    <x v="2"/>
    <m/>
    <m/>
    <m/>
    <m/>
    <m/>
    <m/>
    <n v="29866"/>
  </r>
  <r>
    <x v="8"/>
    <x v="3"/>
    <s v="OK"/>
    <e v="#N/A"/>
    <m/>
    <m/>
    <m/>
    <m/>
    <e v="#N/A"/>
    <s v="160380"/>
    <x v="236"/>
    <x v="135"/>
    <x v="15"/>
    <x v="2"/>
    <m/>
    <m/>
    <m/>
    <m/>
    <m/>
    <m/>
    <m/>
  </r>
  <r>
    <x v="8"/>
    <x v="3"/>
    <s v="No"/>
    <e v="#N/A"/>
    <m/>
    <m/>
    <m/>
    <m/>
    <e v="#N/A"/>
    <s v="160620"/>
    <x v="242"/>
    <x v="141"/>
    <x v="15"/>
    <x v="2"/>
    <m/>
    <m/>
    <m/>
    <m/>
    <m/>
    <m/>
    <n v="11980"/>
  </r>
  <r>
    <x v="8"/>
    <x v="3"/>
    <s v="No"/>
    <s v="LLF"/>
    <m/>
    <m/>
    <m/>
    <m/>
    <s v="Yes"/>
    <s v="160780"/>
    <x v="243"/>
    <x v="142"/>
    <x v="15"/>
    <x v="2"/>
    <m/>
    <m/>
    <m/>
    <m/>
    <m/>
    <m/>
    <m/>
  </r>
  <r>
    <x v="8"/>
    <x v="3"/>
    <s v="No"/>
    <e v="#N/A"/>
    <m/>
    <m/>
    <m/>
    <m/>
    <e v="#N/A"/>
    <s v="160900"/>
    <x v="246"/>
    <x v="141"/>
    <x v="15"/>
    <x v="2"/>
    <m/>
    <m/>
    <m/>
    <m/>
    <m/>
    <m/>
    <n v="38156"/>
  </r>
  <r>
    <x v="8"/>
    <x v="3"/>
    <s v="OK"/>
    <e v="#N/A"/>
    <m/>
    <m/>
    <m/>
    <m/>
    <e v="#N/A"/>
    <s v="161020"/>
    <x v="238"/>
    <x v="137"/>
    <x v="15"/>
    <x v="2"/>
    <m/>
    <m/>
    <m/>
    <m/>
    <m/>
    <m/>
    <m/>
  </r>
  <r>
    <x v="8"/>
    <x v="3"/>
    <s v="No"/>
    <e v="#N/A"/>
    <m/>
    <m/>
    <m/>
    <m/>
    <e v="#N/A"/>
    <s v="161330"/>
    <x v="245"/>
    <x v="142"/>
    <x v="15"/>
    <x v="2"/>
    <m/>
    <m/>
    <m/>
    <m/>
    <m/>
    <m/>
    <m/>
  </r>
  <r>
    <x v="8"/>
    <x v="3"/>
    <s v="No"/>
    <e v="#N/A"/>
    <m/>
    <m/>
    <m/>
    <m/>
    <e v="#N/A"/>
    <s v="161350"/>
    <x v="247"/>
    <x v="141"/>
    <x v="15"/>
    <x v="2"/>
    <m/>
    <m/>
    <m/>
    <m/>
    <m/>
    <m/>
    <n v="5732"/>
  </r>
  <r>
    <x v="8"/>
    <x v="3"/>
    <s v="No"/>
    <e v="#N/A"/>
    <m/>
    <m/>
    <m/>
    <m/>
    <e v="#N/A"/>
    <s v="161410"/>
    <x v="237"/>
    <x v="136"/>
    <x v="15"/>
    <x v="2"/>
    <m/>
    <m/>
    <m/>
    <m/>
    <m/>
    <m/>
    <n v="25489"/>
  </r>
  <r>
    <x v="8"/>
    <x v="3"/>
    <s v="No"/>
    <e v="#N/A"/>
    <m/>
    <m/>
    <m/>
    <m/>
    <e v="#N/A"/>
    <s v="161411"/>
    <x v="239"/>
    <x v="138"/>
    <x v="15"/>
    <x v="2"/>
    <m/>
    <m/>
    <m/>
    <m/>
    <m/>
    <m/>
    <n v="22742"/>
  </r>
  <r>
    <x v="8"/>
    <x v="3"/>
    <s v="OK"/>
    <e v="#N/A"/>
    <m/>
    <m/>
    <m/>
    <m/>
    <e v="#N/A"/>
    <s v="161770"/>
    <x v="250"/>
    <x v="144"/>
    <x v="15"/>
    <x v="2"/>
    <m/>
    <m/>
    <m/>
    <m/>
    <m/>
    <m/>
    <n v="2"/>
  </r>
  <r>
    <x v="8"/>
    <x v="3"/>
    <s v="OK"/>
    <e v="#N/A"/>
    <m/>
    <m/>
    <m/>
    <m/>
    <e v="#N/A"/>
    <s v="162090"/>
    <x v="241"/>
    <x v="140"/>
    <x v="15"/>
    <x v="2"/>
    <m/>
    <m/>
    <m/>
    <m/>
    <m/>
    <m/>
    <m/>
  </r>
  <r>
    <x v="8"/>
    <x v="3"/>
    <s v="No"/>
    <e v="#N/A"/>
    <m/>
    <m/>
    <m/>
    <m/>
    <e v="#N/A"/>
    <s v="162920"/>
    <x v="248"/>
    <x v="141"/>
    <x v="15"/>
    <x v="2"/>
    <m/>
    <m/>
    <m/>
    <m/>
    <m/>
    <m/>
    <n v="5777"/>
  </r>
  <r>
    <x v="8"/>
    <x v="3"/>
    <s v="OK"/>
    <s v="LLF"/>
    <m/>
    <m/>
    <m/>
    <m/>
    <e v="#N/A"/>
    <s v="162960"/>
    <x v="251"/>
    <x v="145"/>
    <x v="15"/>
    <x v="2"/>
    <m/>
    <m/>
    <m/>
    <m/>
    <m/>
    <m/>
    <n v="0"/>
  </r>
  <r>
    <x v="8"/>
    <x v="3"/>
    <s v="OK"/>
    <e v="#N/A"/>
    <m/>
    <m/>
    <m/>
    <m/>
    <e v="#N/A"/>
    <s v="170390"/>
    <x v="252"/>
    <x v="146"/>
    <x v="17"/>
    <x v="2"/>
    <m/>
    <m/>
    <m/>
    <m/>
    <m/>
    <m/>
    <m/>
  </r>
  <r>
    <x v="8"/>
    <x v="3"/>
    <s v="OK"/>
    <e v="#N/A"/>
    <m/>
    <m/>
    <m/>
    <m/>
    <e v="#N/A"/>
    <s v="170450"/>
    <x v="253"/>
    <x v="147"/>
    <x v="17"/>
    <x v="2"/>
    <m/>
    <m/>
    <m/>
    <m/>
    <m/>
    <m/>
    <m/>
  </r>
  <r>
    <x v="8"/>
    <x v="3"/>
    <s v="No"/>
    <e v="#N/A"/>
    <m/>
    <m/>
    <m/>
    <m/>
    <e v="#N/A"/>
    <s v="170600"/>
    <x v="255"/>
    <x v="148"/>
    <x v="17"/>
    <x v="2"/>
    <m/>
    <m/>
    <m/>
    <m/>
    <m/>
    <m/>
    <n v="10127"/>
  </r>
  <r>
    <x v="8"/>
    <x v="3"/>
    <s v="OK"/>
    <e v="#N/A"/>
    <m/>
    <m/>
    <m/>
    <m/>
    <e v="#N/A"/>
    <s v="170712"/>
    <x v="258"/>
    <x v="149"/>
    <x v="17"/>
    <x v="2"/>
    <m/>
    <m/>
    <m/>
    <m/>
    <m/>
    <m/>
    <m/>
  </r>
  <r>
    <x v="8"/>
    <x v="3"/>
    <s v="OK"/>
    <e v="#N/A"/>
    <m/>
    <m/>
    <m/>
    <m/>
    <e v="#N/A"/>
    <s v="170760"/>
    <x v="261"/>
    <x v="150"/>
    <x v="17"/>
    <x v="2"/>
    <m/>
    <m/>
    <m/>
    <m/>
    <m/>
    <m/>
    <m/>
  </r>
  <r>
    <x v="8"/>
    <x v="3"/>
    <s v="No"/>
    <e v="#N/A"/>
    <m/>
    <m/>
    <m/>
    <m/>
    <e v="#N/A"/>
    <s v="170840"/>
    <x v="264"/>
    <x v="151"/>
    <x v="17"/>
    <x v="2"/>
    <m/>
    <m/>
    <m/>
    <m/>
    <m/>
    <m/>
    <n v="2945"/>
  </r>
  <r>
    <x v="8"/>
    <x v="3"/>
    <s v="OK"/>
    <s v="LLF"/>
    <m/>
    <m/>
    <m/>
    <m/>
    <e v="#N/A"/>
    <s v="170880"/>
    <x v="267"/>
    <x v="152"/>
    <x v="17"/>
    <x v="2"/>
    <m/>
    <m/>
    <m/>
    <m/>
    <m/>
    <m/>
    <m/>
  </r>
  <r>
    <x v="8"/>
    <x v="3"/>
    <s v="No"/>
    <e v="#N/A"/>
    <m/>
    <m/>
    <m/>
    <m/>
    <e v="#N/A"/>
    <s v="170940"/>
    <x v="266"/>
    <x v="151"/>
    <x v="17"/>
    <x v="2"/>
    <m/>
    <m/>
    <m/>
    <m/>
    <m/>
    <m/>
    <m/>
  </r>
  <r>
    <x v="8"/>
    <x v="3"/>
    <s v="OK"/>
    <e v="#N/A"/>
    <m/>
    <m/>
    <m/>
    <m/>
    <e v="#N/A"/>
    <s v="171041"/>
    <x v="268"/>
    <x v="147"/>
    <x v="17"/>
    <x v="2"/>
    <m/>
    <m/>
    <m/>
    <m/>
    <m/>
    <m/>
    <m/>
  </r>
  <r>
    <x v="8"/>
    <x v="3"/>
    <s v="No"/>
    <e v="#N/A"/>
    <m/>
    <m/>
    <m/>
    <m/>
    <e v="#N/A"/>
    <s v="171840"/>
    <x v="263"/>
    <x v="150"/>
    <x v="17"/>
    <x v="2"/>
    <m/>
    <m/>
    <m/>
    <m/>
    <m/>
    <m/>
    <n v="4868"/>
  </r>
  <r>
    <x v="8"/>
    <x v="3"/>
    <s v="OK"/>
    <e v="#N/A"/>
    <m/>
    <m/>
    <m/>
    <m/>
    <e v="#N/A"/>
    <s v="171910"/>
    <x v="257"/>
    <x v="148"/>
    <x v="17"/>
    <x v="2"/>
    <m/>
    <m/>
    <m/>
    <m/>
    <m/>
    <m/>
    <m/>
  </r>
  <r>
    <x v="8"/>
    <x v="3"/>
    <s v="OK"/>
    <e v="#N/A"/>
    <m/>
    <m/>
    <m/>
    <m/>
    <e v="#N/A"/>
    <s v="171950"/>
    <x v="256"/>
    <x v="148"/>
    <x v="17"/>
    <x v="2"/>
    <m/>
    <m/>
    <m/>
    <m/>
    <m/>
    <m/>
    <m/>
  </r>
  <r>
    <x v="8"/>
    <x v="3"/>
    <s v="No"/>
    <e v="#N/A"/>
    <m/>
    <m/>
    <m/>
    <m/>
    <e v="#N/A"/>
    <s v="172030"/>
    <x v="259"/>
    <x v="149"/>
    <x v="17"/>
    <x v="2"/>
    <m/>
    <m/>
    <m/>
    <m/>
    <m/>
    <m/>
    <n v="26682.17"/>
  </r>
  <r>
    <x v="8"/>
    <x v="3"/>
    <s v="OK"/>
    <e v="#N/A"/>
    <m/>
    <m/>
    <m/>
    <m/>
    <e v="#N/A"/>
    <s v="172140"/>
    <x v="269"/>
    <x v="147"/>
    <x v="17"/>
    <x v="2"/>
    <m/>
    <m/>
    <m/>
    <m/>
    <m/>
    <m/>
    <m/>
  </r>
  <r>
    <x v="8"/>
    <x v="3"/>
    <s v="No"/>
    <e v="#N/A"/>
    <m/>
    <m/>
    <m/>
    <m/>
    <e v="#N/A"/>
    <s v="172290"/>
    <x v="270"/>
    <x v="153"/>
    <x v="17"/>
    <x v="2"/>
    <m/>
    <m/>
    <m/>
    <m/>
    <m/>
    <m/>
    <n v="15976.799999999996"/>
  </r>
  <r>
    <x v="8"/>
    <x v="3"/>
    <s v="OK"/>
    <e v="#N/A"/>
    <m/>
    <m/>
    <m/>
    <m/>
    <e v="#N/A"/>
    <s v="172510"/>
    <x v="260"/>
    <x v="149"/>
    <x v="17"/>
    <x v="2"/>
    <m/>
    <m/>
    <m/>
    <m/>
    <m/>
    <m/>
    <m/>
  </r>
  <r>
    <x v="8"/>
    <x v="3"/>
    <s v="No"/>
    <e v="#N/A"/>
    <m/>
    <m/>
    <m/>
    <m/>
    <e v="#N/A"/>
    <s v="172520"/>
    <x v="254"/>
    <x v="147"/>
    <x v="17"/>
    <x v="2"/>
    <m/>
    <m/>
    <m/>
    <m/>
    <m/>
    <m/>
    <n v="3421"/>
  </r>
  <r>
    <x v="8"/>
    <x v="3"/>
    <s v="OK"/>
    <e v="#N/A"/>
    <m/>
    <m/>
    <m/>
    <m/>
    <e v="#N/A"/>
    <s v="172910"/>
    <x v="262"/>
    <x v="150"/>
    <x v="17"/>
    <x v="2"/>
    <m/>
    <m/>
    <m/>
    <m/>
    <m/>
    <m/>
    <m/>
  </r>
  <r>
    <x v="8"/>
    <x v="3"/>
    <s v="No"/>
    <e v="#N/A"/>
    <m/>
    <m/>
    <m/>
    <m/>
    <e v="#N/A"/>
    <s v="172980"/>
    <x v="265"/>
    <x v="151"/>
    <x v="17"/>
    <x v="2"/>
    <m/>
    <m/>
    <m/>
    <m/>
    <m/>
    <m/>
    <m/>
  </r>
  <r>
    <x v="8"/>
    <x v="3"/>
    <s v="OK"/>
    <e v="#N/A"/>
    <m/>
    <m/>
    <m/>
    <m/>
    <e v="#N/A"/>
    <s v="180400"/>
    <x v="271"/>
    <x v="154"/>
    <x v="18"/>
    <x v="2"/>
    <m/>
    <m/>
    <m/>
    <m/>
    <m/>
    <m/>
    <m/>
  </r>
  <r>
    <x v="8"/>
    <x v="3"/>
    <s v="No"/>
    <e v="#N/A"/>
    <m/>
    <m/>
    <m/>
    <m/>
    <e v="#N/A"/>
    <s v="180640"/>
    <x v="272"/>
    <x v="155"/>
    <x v="18"/>
    <x v="2"/>
    <m/>
    <m/>
    <m/>
    <m/>
    <m/>
    <m/>
    <n v="3974.25"/>
  </r>
  <r>
    <x v="8"/>
    <x v="3"/>
    <s v="OK"/>
    <e v="#N/A"/>
    <m/>
    <m/>
    <m/>
    <m/>
    <e v="#N/A"/>
    <s v="180830"/>
    <x v="273"/>
    <x v="156"/>
    <x v="18"/>
    <x v="2"/>
    <m/>
    <m/>
    <m/>
    <m/>
    <m/>
    <m/>
    <m/>
  </r>
  <r>
    <x v="8"/>
    <x v="3"/>
    <s v="OK"/>
    <e v="#N/A"/>
    <m/>
    <m/>
    <m/>
    <m/>
    <e v="#N/A"/>
    <s v="180870"/>
    <x v="274"/>
    <x v="157"/>
    <x v="18"/>
    <x v="2"/>
    <m/>
    <m/>
    <m/>
    <m/>
    <m/>
    <m/>
    <m/>
  </r>
  <r>
    <x v="8"/>
    <x v="3"/>
    <s v="No"/>
    <e v="#N/A"/>
    <m/>
    <m/>
    <m/>
    <m/>
    <e v="#N/A"/>
    <s v="181160"/>
    <x v="276"/>
    <x v="154"/>
    <x v="18"/>
    <x v="2"/>
    <m/>
    <m/>
    <m/>
    <m/>
    <m/>
    <m/>
    <n v="7285.4000000000015"/>
  </r>
  <r>
    <x v="8"/>
    <x v="3"/>
    <s v="OK"/>
    <e v="#N/A"/>
    <m/>
    <m/>
    <m/>
    <m/>
    <e v="#N/A"/>
    <s v="181310"/>
    <x v="277"/>
    <x v="154"/>
    <x v="18"/>
    <x v="2"/>
    <m/>
    <m/>
    <m/>
    <m/>
    <m/>
    <m/>
    <m/>
  </r>
  <r>
    <x v="8"/>
    <x v="3"/>
    <s v="No"/>
    <e v="#N/A"/>
    <m/>
    <m/>
    <m/>
    <m/>
    <e v="#N/A"/>
    <s v="181360"/>
    <x v="278"/>
    <x v="158"/>
    <x v="18"/>
    <x v="2"/>
    <m/>
    <m/>
    <m/>
    <m/>
    <m/>
    <m/>
    <n v="32050"/>
  </r>
  <r>
    <x v="8"/>
    <x v="3"/>
    <s v="OK"/>
    <e v="#N/A"/>
    <m/>
    <m/>
    <m/>
    <m/>
    <e v="#N/A"/>
    <s v="181420"/>
    <x v="279"/>
    <x v="159"/>
    <x v="18"/>
    <x v="2"/>
    <m/>
    <m/>
    <m/>
    <m/>
    <m/>
    <m/>
    <m/>
  </r>
  <r>
    <x v="8"/>
    <x v="3"/>
    <s v="No"/>
    <e v="#N/A"/>
    <m/>
    <m/>
    <m/>
    <m/>
    <e v="#N/A"/>
    <s v="181530"/>
    <x v="280"/>
    <x v="154"/>
    <x v="18"/>
    <x v="2"/>
    <m/>
    <m/>
    <m/>
    <m/>
    <m/>
    <m/>
    <n v="4690"/>
  </r>
  <r>
    <x v="8"/>
    <x v="3"/>
    <s v="OK"/>
    <e v="#N/A"/>
    <m/>
    <m/>
    <m/>
    <m/>
    <e v="#N/A"/>
    <s v="181535"/>
    <x v="281"/>
    <x v="154"/>
    <x v="18"/>
    <x v="2"/>
    <m/>
    <m/>
    <m/>
    <m/>
    <m/>
    <m/>
    <m/>
  </r>
  <r>
    <x v="8"/>
    <x v="3"/>
    <s v="No"/>
    <e v="#N/A"/>
    <m/>
    <m/>
    <m/>
    <m/>
    <e v="#N/A"/>
    <s v="181540"/>
    <x v="282"/>
    <x v="154"/>
    <x v="18"/>
    <x v="2"/>
    <m/>
    <m/>
    <m/>
    <m/>
    <m/>
    <m/>
    <n v="14618"/>
  </r>
  <r>
    <x v="8"/>
    <x v="3"/>
    <s v="No"/>
    <e v="#N/A"/>
    <m/>
    <m/>
    <m/>
    <m/>
    <e v="#N/A"/>
    <s v="182390"/>
    <x v="283"/>
    <x v="160"/>
    <x v="18"/>
    <x v="2"/>
    <m/>
    <m/>
    <m/>
    <m/>
    <m/>
    <m/>
    <n v="11316"/>
  </r>
  <r>
    <x v="8"/>
    <x v="3"/>
    <s v="OK"/>
    <e v="#N/A"/>
    <m/>
    <m/>
    <m/>
    <m/>
    <e v="#N/A"/>
    <s v="182490"/>
    <x v="284"/>
    <x v="159"/>
    <x v="18"/>
    <x v="2"/>
    <m/>
    <m/>
    <m/>
    <m/>
    <m/>
    <m/>
    <m/>
  </r>
  <r>
    <x v="8"/>
    <x v="3"/>
    <s v="No"/>
    <e v="#N/A"/>
    <m/>
    <m/>
    <m/>
    <m/>
    <e v="#N/A"/>
    <s v="182571"/>
    <x v="285"/>
    <x v="160"/>
    <x v="18"/>
    <x v="2"/>
    <m/>
    <m/>
    <m/>
    <m/>
    <m/>
    <m/>
    <m/>
  </r>
  <r>
    <x v="8"/>
    <x v="3"/>
    <s v="No"/>
    <e v="#N/A"/>
    <m/>
    <m/>
    <m/>
    <m/>
    <e v="#N/A"/>
    <s v="182590"/>
    <x v="286"/>
    <x v="155"/>
    <x v="18"/>
    <x v="2"/>
    <m/>
    <m/>
    <m/>
    <m/>
    <m/>
    <m/>
    <m/>
  </r>
  <r>
    <x v="8"/>
    <x v="3"/>
    <s v="OK"/>
    <e v="#N/A"/>
    <m/>
    <m/>
    <m/>
    <m/>
    <e v="#N/A"/>
    <s v="182610"/>
    <x v="287"/>
    <x v="160"/>
    <x v="18"/>
    <x v="2"/>
    <m/>
    <m/>
    <m/>
    <m/>
    <m/>
    <m/>
    <m/>
  </r>
  <r>
    <x v="8"/>
    <x v="3"/>
    <s v="OK"/>
    <e v="#N/A"/>
    <m/>
    <m/>
    <m/>
    <m/>
    <e v="#N/A"/>
    <s v="182861"/>
    <x v="288"/>
    <x v="159"/>
    <x v="18"/>
    <x v="2"/>
    <m/>
    <m/>
    <m/>
    <m/>
    <m/>
    <m/>
    <m/>
  </r>
  <r>
    <x v="8"/>
    <x v="3"/>
    <s v="No"/>
    <e v="#N/A"/>
    <m/>
    <m/>
    <m/>
    <m/>
    <e v="#N/A"/>
    <s v="200590"/>
    <x v="290"/>
    <x v="162"/>
    <x v="19"/>
    <x v="2"/>
    <m/>
    <m/>
    <m/>
    <m/>
    <m/>
    <m/>
    <n v="21810"/>
  </r>
  <r>
    <x v="8"/>
    <x v="3"/>
    <s v="OK"/>
    <e v="#N/A"/>
    <m/>
    <m/>
    <m/>
    <m/>
    <e v="#N/A"/>
    <s v="200941"/>
    <x v="292"/>
    <x v="164"/>
    <x v="19"/>
    <x v="2"/>
    <m/>
    <m/>
    <m/>
    <m/>
    <m/>
    <m/>
    <m/>
  </r>
  <r>
    <x v="8"/>
    <x v="3"/>
    <s v="No"/>
    <e v="#N/A"/>
    <m/>
    <m/>
    <m/>
    <m/>
    <s v="Yes"/>
    <s v="201510"/>
    <x v="293"/>
    <x v="165"/>
    <x v="19"/>
    <x v="2"/>
    <m/>
    <m/>
    <m/>
    <m/>
    <m/>
    <m/>
    <n v="11242"/>
  </r>
  <r>
    <x v="8"/>
    <x v="3"/>
    <s v="OK"/>
    <e v="#N/A"/>
    <m/>
    <m/>
    <m/>
    <m/>
    <e v="#N/A"/>
    <s v="201680"/>
    <x v="295"/>
    <x v="167"/>
    <x v="19"/>
    <x v="2"/>
    <m/>
    <m/>
    <m/>
    <m/>
    <m/>
    <m/>
    <m/>
  </r>
  <r>
    <x v="8"/>
    <x v="3"/>
    <s v="No"/>
    <e v="#N/A"/>
    <m/>
    <m/>
    <m/>
    <m/>
    <e v="#N/A"/>
    <s v="201690"/>
    <x v="305"/>
    <x v="175"/>
    <x v="19"/>
    <x v="2"/>
    <m/>
    <m/>
    <m/>
    <m/>
    <m/>
    <m/>
    <n v="23122"/>
  </r>
  <r>
    <x v="8"/>
    <x v="3"/>
    <s v="No"/>
    <e v="#N/A"/>
    <m/>
    <m/>
    <m/>
    <m/>
    <e v="#N/A"/>
    <s v="201700"/>
    <x v="297"/>
    <x v="169"/>
    <x v="19"/>
    <x v="2"/>
    <m/>
    <m/>
    <m/>
    <m/>
    <m/>
    <m/>
    <n v="4406"/>
  </r>
  <r>
    <x v="8"/>
    <x v="3"/>
    <s v="No"/>
    <e v="#N/A"/>
    <m/>
    <m/>
    <m/>
    <m/>
    <e v="#N/A"/>
    <s v="201701"/>
    <x v="298"/>
    <x v="170"/>
    <x v="19"/>
    <x v="2"/>
    <m/>
    <m/>
    <m/>
    <m/>
    <m/>
    <m/>
    <n v="19732"/>
  </r>
  <r>
    <x v="8"/>
    <x v="3"/>
    <s v="No"/>
    <e v="#N/A"/>
    <m/>
    <m/>
    <m/>
    <m/>
    <e v="#N/A"/>
    <s v="201702"/>
    <x v="294"/>
    <x v="166"/>
    <x v="19"/>
    <x v="2"/>
    <m/>
    <m/>
    <m/>
    <m/>
    <m/>
    <m/>
    <n v="4193"/>
  </r>
  <r>
    <x v="8"/>
    <x v="3"/>
    <s v="No"/>
    <s v="LLF"/>
    <m/>
    <m/>
    <m/>
    <m/>
    <e v="#N/A"/>
    <s v="201711"/>
    <x v="300"/>
    <x v="171"/>
    <x v="19"/>
    <x v="2"/>
    <m/>
    <m/>
    <m/>
    <m/>
    <m/>
    <m/>
    <n v="22179"/>
  </r>
  <r>
    <x v="8"/>
    <x v="3"/>
    <s v="OK"/>
    <s v="LLF"/>
    <m/>
    <m/>
    <m/>
    <m/>
    <e v="#N/A"/>
    <s v="201712"/>
    <x v="296"/>
    <x v="168"/>
    <x v="19"/>
    <x v="2"/>
    <m/>
    <m/>
    <m/>
    <m/>
    <m/>
    <m/>
    <m/>
  </r>
  <r>
    <x v="8"/>
    <x v="3"/>
    <s v="OK"/>
    <e v="#N/A"/>
    <m/>
    <m/>
    <m/>
    <m/>
    <e v="#N/A"/>
    <s v="201713"/>
    <x v="301"/>
    <x v="172"/>
    <x v="19"/>
    <x v="2"/>
    <m/>
    <m/>
    <m/>
    <m/>
    <m/>
    <m/>
    <m/>
  </r>
  <r>
    <x v="8"/>
    <x v="3"/>
    <s v="No"/>
    <e v="#N/A"/>
    <m/>
    <m/>
    <m/>
    <m/>
    <e v="#N/A"/>
    <s v="201730"/>
    <x v="303"/>
    <x v="173"/>
    <x v="19"/>
    <x v="2"/>
    <m/>
    <m/>
    <m/>
    <m/>
    <m/>
    <m/>
    <n v="8375"/>
  </r>
  <r>
    <x v="8"/>
    <x v="3"/>
    <s v="No"/>
    <e v="#N/A"/>
    <m/>
    <m/>
    <m/>
    <m/>
    <e v="#N/A"/>
    <s v="201740"/>
    <x v="304"/>
    <x v="174"/>
    <x v="19"/>
    <x v="2"/>
    <m/>
    <m/>
    <m/>
    <m/>
    <m/>
    <m/>
    <n v="14570"/>
  </r>
  <r>
    <x v="8"/>
    <x v="3"/>
    <s v="OK"/>
    <e v="#N/A"/>
    <m/>
    <m/>
    <m/>
    <m/>
    <e v="#N/A"/>
    <s v="202460"/>
    <x v="306"/>
    <x v="176"/>
    <x v="19"/>
    <x v="2"/>
    <m/>
    <m/>
    <m/>
    <m/>
    <m/>
    <m/>
    <m/>
  </r>
  <r>
    <x v="8"/>
    <x v="3"/>
    <s v="No"/>
    <s v="LLF"/>
    <m/>
    <m/>
    <m/>
    <m/>
    <e v="#N/A"/>
    <s v="202461"/>
    <x v="289"/>
    <x v="161"/>
    <x v="19"/>
    <x v="2"/>
    <m/>
    <m/>
    <m/>
    <m/>
    <m/>
    <m/>
    <n v="9876"/>
  </r>
  <r>
    <x v="8"/>
    <x v="3"/>
    <s v="No"/>
    <e v="#N/A"/>
    <m/>
    <m/>
    <m/>
    <m/>
    <e v="#N/A"/>
    <s v="202480"/>
    <x v="307"/>
    <x v="177"/>
    <x v="19"/>
    <x v="2"/>
    <m/>
    <m/>
    <m/>
    <m/>
    <m/>
    <m/>
    <n v="7526"/>
  </r>
  <r>
    <x v="8"/>
    <x v="3"/>
    <s v="No"/>
    <e v="#N/A"/>
    <m/>
    <m/>
    <m/>
    <m/>
    <e v="#N/A"/>
    <s v="202491"/>
    <x v="308"/>
    <x v="178"/>
    <x v="19"/>
    <x v="2"/>
    <m/>
    <m/>
    <m/>
    <m/>
    <m/>
    <m/>
    <n v="9210"/>
  </r>
  <r>
    <x v="8"/>
    <x v="3"/>
    <s v="OK"/>
    <e v="#N/A"/>
    <m/>
    <m/>
    <m/>
    <m/>
    <e v="#N/A"/>
    <s v="202950"/>
    <x v="291"/>
    <x v="163"/>
    <x v="19"/>
    <x v="2"/>
    <m/>
    <m/>
    <m/>
    <m/>
    <m/>
    <m/>
    <m/>
  </r>
  <r>
    <x v="8"/>
    <x v="3"/>
    <s v="No"/>
    <s v="LLF"/>
    <m/>
    <m/>
    <m/>
    <m/>
    <e v="#N/A"/>
    <s v="210440"/>
    <x v="309"/>
    <x v="179"/>
    <x v="20"/>
    <x v="2"/>
    <m/>
    <m/>
    <m/>
    <m/>
    <m/>
    <m/>
    <n v="1345.5"/>
  </r>
  <r>
    <x v="8"/>
    <x v="3"/>
    <s v="No"/>
    <e v="#N/A"/>
    <m/>
    <m/>
    <m/>
    <m/>
    <e v="#N/A"/>
    <s v="210460"/>
    <x v="311"/>
    <x v="180"/>
    <x v="20"/>
    <x v="2"/>
    <m/>
    <m/>
    <m/>
    <m/>
    <m/>
    <m/>
    <m/>
  </r>
  <r>
    <x v="8"/>
    <x v="3"/>
    <s v="No"/>
    <e v="#N/A"/>
    <m/>
    <m/>
    <m/>
    <m/>
    <e v="#N/A"/>
    <s v="210540"/>
    <x v="330"/>
    <x v="186"/>
    <x v="20"/>
    <x v="2"/>
    <m/>
    <m/>
    <m/>
    <m/>
    <m/>
    <m/>
    <m/>
  </r>
  <r>
    <x v="8"/>
    <x v="3"/>
    <s v="OK"/>
    <e v="#N/A"/>
    <m/>
    <m/>
    <m/>
    <m/>
    <e v="#N/A"/>
    <s v="210630"/>
    <x v="313"/>
    <x v="181"/>
    <x v="20"/>
    <x v="2"/>
    <m/>
    <m/>
    <m/>
    <m/>
    <m/>
    <m/>
    <m/>
  </r>
  <r>
    <x v="8"/>
    <x v="3"/>
    <s v="OK"/>
    <e v="#N/A"/>
    <m/>
    <m/>
    <m/>
    <m/>
    <e v="#N/A"/>
    <s v="210690"/>
    <x v="333"/>
    <x v="187"/>
    <x v="20"/>
    <x v="2"/>
    <m/>
    <m/>
    <m/>
    <m/>
    <m/>
    <m/>
    <m/>
  </r>
  <r>
    <x v="8"/>
    <x v="3"/>
    <s v="No"/>
    <e v="#N/A"/>
    <m/>
    <m/>
    <m/>
    <m/>
    <e v="#N/A"/>
    <s v="210730"/>
    <x v="315"/>
    <x v="182"/>
    <x v="20"/>
    <x v="2"/>
    <m/>
    <m/>
    <m/>
    <m/>
    <m/>
    <m/>
    <m/>
  </r>
  <r>
    <x v="8"/>
    <x v="3"/>
    <s v="OK"/>
    <e v="#N/A"/>
    <m/>
    <m/>
    <m/>
    <m/>
    <e v="#N/A"/>
    <s v="210950"/>
    <x v="318"/>
    <x v="183"/>
    <x v="20"/>
    <x v="2"/>
    <m/>
    <m/>
    <m/>
    <m/>
    <m/>
    <m/>
    <m/>
  </r>
  <r>
    <x v="8"/>
    <x v="3"/>
    <s v="No"/>
    <e v="#N/A"/>
    <m/>
    <m/>
    <m/>
    <m/>
    <e v="#N/A"/>
    <s v="211120"/>
    <x v="314"/>
    <x v="181"/>
    <x v="20"/>
    <x v="2"/>
    <m/>
    <m/>
    <m/>
    <m/>
    <m/>
    <m/>
    <n v="5683"/>
  </r>
  <r>
    <x v="8"/>
    <x v="3"/>
    <s v="No"/>
    <e v="#N/A"/>
    <m/>
    <m/>
    <m/>
    <m/>
    <e v="#N/A"/>
    <s v="211430"/>
    <x v="312"/>
    <x v="180"/>
    <x v="20"/>
    <x v="2"/>
    <m/>
    <m/>
    <m/>
    <m/>
    <m/>
    <m/>
    <m/>
  </r>
  <r>
    <x v="8"/>
    <x v="3"/>
    <s v="No"/>
    <e v="#N/A"/>
    <m/>
    <m/>
    <m/>
    <m/>
    <e v="#N/A"/>
    <s v="211830"/>
    <x v="321"/>
    <x v="184"/>
    <x v="20"/>
    <x v="2"/>
    <m/>
    <m/>
    <m/>
    <m/>
    <m/>
    <m/>
    <n v="10157"/>
  </r>
  <r>
    <x v="8"/>
    <x v="3"/>
    <s v="No"/>
    <e v="#N/A"/>
    <m/>
    <m/>
    <m/>
    <m/>
    <e v="#N/A"/>
    <s v="211921"/>
    <x v="331"/>
    <x v="186"/>
    <x v="20"/>
    <x v="2"/>
    <m/>
    <m/>
    <m/>
    <m/>
    <m/>
    <m/>
    <n v="9999.9599999999991"/>
  </r>
  <r>
    <x v="8"/>
    <x v="3"/>
    <s v="OK"/>
    <e v="#N/A"/>
    <m/>
    <m/>
    <m/>
    <m/>
    <e v="#N/A"/>
    <s v="211930"/>
    <x v="323"/>
    <x v="181"/>
    <x v="20"/>
    <x v="2"/>
    <m/>
    <m/>
    <m/>
    <m/>
    <m/>
    <m/>
    <m/>
  </r>
  <r>
    <x v="8"/>
    <x v="3"/>
    <s v="OK"/>
    <e v="#N/A"/>
    <m/>
    <m/>
    <m/>
    <m/>
    <e v="#N/A"/>
    <s v="211970"/>
    <x v="324"/>
    <x v="184"/>
    <x v="20"/>
    <x v="2"/>
    <m/>
    <m/>
    <m/>
    <m/>
    <m/>
    <m/>
    <m/>
  </r>
  <r>
    <x v="8"/>
    <x v="3"/>
    <s v="No"/>
    <e v="#N/A"/>
    <m/>
    <m/>
    <m/>
    <m/>
    <e v="#N/A"/>
    <s v="212000"/>
    <x v="325"/>
    <x v="181"/>
    <x v="20"/>
    <x v="2"/>
    <m/>
    <m/>
    <m/>
    <m/>
    <m/>
    <m/>
    <n v="1178"/>
  </r>
  <r>
    <x v="8"/>
    <x v="3"/>
    <s v="No"/>
    <e v="#N/A"/>
    <m/>
    <m/>
    <m/>
    <m/>
    <e v="#N/A"/>
    <s v="212070"/>
    <x v="316"/>
    <x v="182"/>
    <x v="20"/>
    <x v="2"/>
    <m/>
    <m/>
    <m/>
    <m/>
    <m/>
    <m/>
    <n v="4669"/>
  </r>
  <r>
    <x v="8"/>
    <x v="3"/>
    <s v="OK"/>
    <s v="LLF"/>
    <m/>
    <m/>
    <m/>
    <m/>
    <s v="Yes"/>
    <s v="212130"/>
    <x v="310"/>
    <x v="179"/>
    <x v="20"/>
    <x v="2"/>
    <m/>
    <m/>
    <m/>
    <m/>
    <m/>
    <m/>
    <m/>
  </r>
  <r>
    <x v="8"/>
    <x v="3"/>
    <s v="OK"/>
    <e v="#N/A"/>
    <m/>
    <m/>
    <m/>
    <m/>
    <e v="#N/A"/>
    <s v="212320"/>
    <x v="319"/>
    <x v="183"/>
    <x v="20"/>
    <x v="2"/>
    <m/>
    <m/>
    <m/>
    <m/>
    <m/>
    <m/>
    <m/>
  </r>
  <r>
    <x v="8"/>
    <x v="3"/>
    <s v="OK"/>
    <e v="#N/A"/>
    <m/>
    <m/>
    <m/>
    <m/>
    <e v="#N/A"/>
    <s v="212361"/>
    <x v="320"/>
    <x v="183"/>
    <x v="20"/>
    <x v="2"/>
    <m/>
    <m/>
    <m/>
    <m/>
    <m/>
    <m/>
    <m/>
  </r>
  <r>
    <x v="8"/>
    <x v="3"/>
    <s v="OK"/>
    <e v="#N/A"/>
    <m/>
    <m/>
    <m/>
    <m/>
    <e v="#N/A"/>
    <s v="212380"/>
    <x v="332"/>
    <x v="186"/>
    <x v="20"/>
    <x v="2"/>
    <m/>
    <m/>
    <m/>
    <m/>
    <m/>
    <m/>
    <m/>
  </r>
  <r>
    <x v="8"/>
    <x v="3"/>
    <s v="No"/>
    <e v="#N/A"/>
    <m/>
    <m/>
    <m/>
    <m/>
    <e v="#N/A"/>
    <s v="212450"/>
    <x v="327"/>
    <x v="181"/>
    <x v="20"/>
    <x v="2"/>
    <m/>
    <m/>
    <m/>
    <m/>
    <m/>
    <m/>
    <n v="4350"/>
  </r>
  <r>
    <x v="8"/>
    <x v="3"/>
    <s v="No"/>
    <e v="#N/A"/>
    <m/>
    <m/>
    <m/>
    <m/>
    <e v="#N/A"/>
    <s v="212570"/>
    <x v="322"/>
    <x v="184"/>
    <x v="20"/>
    <x v="2"/>
    <m/>
    <m/>
    <m/>
    <m/>
    <m/>
    <m/>
    <n v="8770.3499999999985"/>
  </r>
  <r>
    <x v="8"/>
    <x v="3"/>
    <s v="No"/>
    <e v="#N/A"/>
    <m/>
    <m/>
    <m/>
    <m/>
    <e v="#N/A"/>
    <s v="212630"/>
    <x v="328"/>
    <x v="181"/>
    <x v="20"/>
    <x v="2"/>
    <m/>
    <m/>
    <m/>
    <m/>
    <m/>
    <m/>
    <n v="24259"/>
  </r>
  <r>
    <x v="8"/>
    <x v="3"/>
    <s v="No"/>
    <e v="#N/A"/>
    <m/>
    <m/>
    <m/>
    <m/>
    <e v="#N/A"/>
    <s v="212890"/>
    <x v="317"/>
    <x v="182"/>
    <x v="20"/>
    <x v="2"/>
    <m/>
    <m/>
    <m/>
    <m/>
    <m/>
    <m/>
    <n v="1500"/>
  </r>
  <r>
    <x v="8"/>
    <x v="3"/>
    <s v="No"/>
    <e v="#N/A"/>
    <m/>
    <m/>
    <m/>
    <m/>
    <e v="#N/A"/>
    <s v="213000"/>
    <x v="326"/>
    <x v="181"/>
    <x v="20"/>
    <x v="2"/>
    <m/>
    <m/>
    <m/>
    <m/>
    <m/>
    <m/>
    <n v="11966"/>
  </r>
  <r>
    <x v="8"/>
    <x v="3"/>
    <s v="No"/>
    <e v="#N/A"/>
    <m/>
    <m/>
    <m/>
    <m/>
    <e v="#N/A"/>
    <s v="213020"/>
    <x v="329"/>
    <x v="185"/>
    <x v="20"/>
    <x v="2"/>
    <m/>
    <m/>
    <m/>
    <m/>
    <m/>
    <m/>
    <n v="6995"/>
  </r>
  <r>
    <x v="8"/>
    <x v="3"/>
    <s v="No"/>
    <e v="#N/A"/>
    <m/>
    <m/>
    <m/>
    <m/>
    <e v="#N/A"/>
    <s v="230500"/>
    <x v="79"/>
    <x v="55"/>
    <x v="6"/>
    <x v="0"/>
    <m/>
    <m/>
    <m/>
    <m/>
    <m/>
    <m/>
    <m/>
  </r>
  <r>
    <x v="8"/>
    <x v="3"/>
    <s v="OK"/>
    <e v="#N/A"/>
    <m/>
    <m/>
    <m/>
    <m/>
    <e v="#N/A"/>
    <s v="230501"/>
    <x v="80"/>
    <x v="55"/>
    <x v="6"/>
    <x v="0"/>
    <m/>
    <m/>
    <m/>
    <m/>
    <m/>
    <m/>
    <m/>
  </r>
  <r>
    <x v="8"/>
    <x v="3"/>
    <s v="OK"/>
    <e v="#N/A"/>
    <m/>
    <m/>
    <m/>
    <m/>
    <e v="#N/A"/>
    <s v="230641"/>
    <x v="81"/>
    <x v="56"/>
    <x v="6"/>
    <x v="0"/>
    <m/>
    <m/>
    <m/>
    <m/>
    <m/>
    <m/>
    <m/>
  </r>
  <r>
    <x v="8"/>
    <x v="3"/>
    <s v="No"/>
    <e v="#N/A"/>
    <m/>
    <m/>
    <m/>
    <m/>
    <e v="#N/A"/>
    <s v="230642"/>
    <x v="82"/>
    <x v="56"/>
    <x v="6"/>
    <x v="0"/>
    <m/>
    <m/>
    <m/>
    <m/>
    <m/>
    <m/>
    <n v="14088"/>
  </r>
  <r>
    <x v="8"/>
    <x v="3"/>
    <s v="OK"/>
    <e v="#N/A"/>
    <m/>
    <m/>
    <m/>
    <m/>
    <e v="#N/A"/>
    <s v="230643"/>
    <x v="83"/>
    <x v="56"/>
    <x v="6"/>
    <x v="0"/>
    <m/>
    <m/>
    <m/>
    <m/>
    <m/>
    <m/>
    <m/>
  </r>
  <r>
    <x v="8"/>
    <x v="3"/>
    <s v="OK"/>
    <e v="#N/A"/>
    <m/>
    <m/>
    <m/>
    <m/>
    <e v="#N/A"/>
    <s v="231171"/>
    <x v="75"/>
    <x v="54"/>
    <x v="6"/>
    <x v="0"/>
    <m/>
    <m/>
    <m/>
    <m/>
    <m/>
    <m/>
    <m/>
  </r>
  <r>
    <x v="8"/>
    <x v="3"/>
    <s v="No"/>
    <e v="#N/A"/>
    <m/>
    <m/>
    <m/>
    <m/>
    <e v="#N/A"/>
    <s v="231172"/>
    <x v="76"/>
    <x v="54"/>
    <x v="6"/>
    <x v="0"/>
    <m/>
    <m/>
    <m/>
    <m/>
    <m/>
    <m/>
    <m/>
  </r>
  <r>
    <x v="8"/>
    <x v="3"/>
    <s v="OK"/>
    <e v="#N/A"/>
    <m/>
    <m/>
    <m/>
    <m/>
    <e v="#N/A"/>
    <s v="231173"/>
    <x v="77"/>
    <x v="54"/>
    <x v="6"/>
    <x v="0"/>
    <m/>
    <m/>
    <m/>
    <m/>
    <m/>
    <m/>
    <m/>
  </r>
  <r>
    <x v="8"/>
    <x v="3"/>
    <s v="No"/>
    <e v="#N/A"/>
    <m/>
    <m/>
    <m/>
    <m/>
    <e v="#N/A"/>
    <s v="231174"/>
    <x v="78"/>
    <x v="54"/>
    <x v="6"/>
    <x v="0"/>
    <m/>
    <m/>
    <m/>
    <m/>
    <m/>
    <m/>
    <n v="34114"/>
  </r>
  <r>
    <x v="8"/>
    <x v="3"/>
    <s v="OK"/>
    <e v="#N/A"/>
    <m/>
    <m/>
    <m/>
    <m/>
    <e v="#N/A"/>
    <s v="231450"/>
    <x v="84"/>
    <x v="56"/>
    <x v="6"/>
    <x v="0"/>
    <m/>
    <m/>
    <m/>
    <m/>
    <m/>
    <m/>
    <m/>
  </r>
  <r>
    <x v="8"/>
    <x v="3"/>
    <e v="#REF!"/>
    <e v="#N/A"/>
    <m/>
    <m/>
    <m/>
    <m/>
    <e v="#N/A"/>
    <s v="091280"/>
    <x v="338"/>
    <x v="5"/>
    <x v="1"/>
    <x v="0"/>
    <m/>
    <m/>
    <m/>
    <m/>
    <m/>
    <m/>
    <m/>
  </r>
  <r>
    <x v="9"/>
    <x v="0"/>
    <s v="OK"/>
    <e v="#N/A"/>
    <m/>
    <n v="1"/>
    <m/>
    <m/>
    <e v="#N/A"/>
    <s v="020201"/>
    <x v="90"/>
    <x v="62"/>
    <x v="7"/>
    <x v="1"/>
    <m/>
    <m/>
    <m/>
    <m/>
    <n v="5000"/>
    <m/>
    <m/>
  </r>
  <r>
    <x v="9"/>
    <x v="0"/>
    <s v="No"/>
    <e v="#N/A"/>
    <m/>
    <n v="1"/>
    <m/>
    <m/>
    <e v="#N/A"/>
    <s v="020470"/>
    <x v="95"/>
    <x v="66"/>
    <x v="7"/>
    <x v="1"/>
    <m/>
    <m/>
    <m/>
    <m/>
    <n v="0"/>
    <m/>
    <m/>
  </r>
  <r>
    <x v="9"/>
    <x v="0"/>
    <s v="OK"/>
    <e v="#N/A"/>
    <m/>
    <n v="1"/>
    <m/>
    <m/>
    <e v="#N/A"/>
    <s v="020672"/>
    <x v="85"/>
    <x v="57"/>
    <x v="7"/>
    <x v="1"/>
    <m/>
    <m/>
    <m/>
    <m/>
    <n v="10000"/>
    <m/>
    <m/>
  </r>
  <r>
    <x v="9"/>
    <x v="0"/>
    <s v="No"/>
    <e v="#N/A"/>
    <m/>
    <n v="1"/>
    <m/>
    <m/>
    <e v="#N/A"/>
    <s v="020850"/>
    <x v="86"/>
    <x v="58"/>
    <x v="7"/>
    <x v="1"/>
    <m/>
    <m/>
    <m/>
    <m/>
    <n v="3000"/>
    <m/>
    <m/>
  </r>
  <r>
    <x v="9"/>
    <x v="0"/>
    <s v="OK"/>
    <e v="#N/A"/>
    <m/>
    <n v="1"/>
    <m/>
    <m/>
    <e v="#N/A"/>
    <s v="021640"/>
    <x v="87"/>
    <x v="59"/>
    <x v="7"/>
    <x v="1"/>
    <m/>
    <m/>
    <m/>
    <m/>
    <n v="7304.5"/>
    <m/>
    <m/>
  </r>
  <r>
    <x v="9"/>
    <x v="0"/>
    <s v="No"/>
    <e v="#N/A"/>
    <m/>
    <n v="1"/>
    <m/>
    <m/>
    <e v="#N/A"/>
    <s v="021750"/>
    <x v="88"/>
    <x v="60"/>
    <x v="7"/>
    <x v="1"/>
    <m/>
    <m/>
    <m/>
    <m/>
    <n v="2000"/>
    <m/>
    <m/>
  </r>
  <r>
    <x v="9"/>
    <x v="0"/>
    <s v="OK"/>
    <e v="#N/A"/>
    <m/>
    <n v="1"/>
    <m/>
    <m/>
    <e v="#N/A"/>
    <s v="021860"/>
    <x v="89"/>
    <x v="61"/>
    <x v="7"/>
    <x v="1"/>
    <m/>
    <m/>
    <m/>
    <m/>
    <n v="6003.17"/>
    <m/>
    <m/>
  </r>
  <r>
    <x v="9"/>
    <x v="0"/>
    <s v="OK"/>
    <e v="#N/A"/>
    <m/>
    <n v="1"/>
    <m/>
    <m/>
    <e v="#N/A"/>
    <s v="022110"/>
    <x v="91"/>
    <x v="63"/>
    <x v="7"/>
    <x v="1"/>
    <m/>
    <m/>
    <m/>
    <m/>
    <n v="0"/>
    <m/>
    <m/>
  </r>
  <r>
    <x v="9"/>
    <x v="0"/>
    <s v="OK"/>
    <e v="#N/A"/>
    <m/>
    <n v="1"/>
    <m/>
    <m/>
    <e v="#N/A"/>
    <s v="022362"/>
    <x v="93"/>
    <x v="64"/>
    <x v="7"/>
    <x v="1"/>
    <m/>
    <m/>
    <m/>
    <m/>
    <n v="5783"/>
    <m/>
    <m/>
  </r>
  <r>
    <x v="9"/>
    <x v="0"/>
    <s v="OK"/>
    <e v="#N/A"/>
    <m/>
    <n v="1"/>
    <m/>
    <m/>
    <e v="#N/A"/>
    <s v="022363"/>
    <x v="92"/>
    <x v="63"/>
    <x v="7"/>
    <x v="1"/>
    <m/>
    <m/>
    <m/>
    <m/>
    <n v="689"/>
    <m/>
    <m/>
  </r>
  <r>
    <x v="9"/>
    <x v="0"/>
    <s v="No"/>
    <e v="#N/A"/>
    <m/>
    <n v="1"/>
    <m/>
    <m/>
    <e v="#N/A"/>
    <s v="022600"/>
    <x v="94"/>
    <x v="65"/>
    <x v="7"/>
    <x v="1"/>
    <m/>
    <m/>
    <m/>
    <m/>
    <n v="3000"/>
    <m/>
    <m/>
  </r>
  <r>
    <x v="9"/>
    <x v="0"/>
    <s v="OK"/>
    <e v="#N/A"/>
    <m/>
    <n v="1"/>
    <m/>
    <m/>
    <e v="#N/A"/>
    <s v="030480"/>
    <x v="0"/>
    <x v="0"/>
    <x v="0"/>
    <x v="0"/>
    <m/>
    <m/>
    <m/>
    <m/>
    <n v="977"/>
    <m/>
    <m/>
  </r>
  <r>
    <x v="9"/>
    <x v="0"/>
    <s v="OK"/>
    <e v="#N/A"/>
    <m/>
    <n v="1"/>
    <m/>
    <m/>
    <e v="#N/A"/>
    <s v="031050"/>
    <x v="2"/>
    <x v="1"/>
    <x v="0"/>
    <x v="0"/>
    <m/>
    <m/>
    <m/>
    <m/>
    <n v="10544"/>
    <m/>
    <m/>
  </r>
  <r>
    <x v="9"/>
    <x v="0"/>
    <s v="OK"/>
    <e v="#N/A"/>
    <m/>
    <n v="1"/>
    <m/>
    <m/>
    <e v="#N/A"/>
    <s v="031060"/>
    <x v="3"/>
    <x v="1"/>
    <x v="0"/>
    <x v="0"/>
    <m/>
    <m/>
    <m/>
    <m/>
    <n v="0"/>
    <m/>
    <m/>
  </r>
  <r>
    <x v="9"/>
    <x v="0"/>
    <s v="OK"/>
    <e v="#N/A"/>
    <m/>
    <n v="1"/>
    <m/>
    <m/>
    <e v="#N/A"/>
    <s v="031620"/>
    <x v="4"/>
    <x v="1"/>
    <x v="0"/>
    <x v="0"/>
    <m/>
    <m/>
    <m/>
    <m/>
    <n v="3459"/>
    <m/>
    <m/>
  </r>
  <r>
    <x v="9"/>
    <x v="0"/>
    <s v="OK"/>
    <e v="#N/A"/>
    <m/>
    <n v="1"/>
    <m/>
    <m/>
    <e v="#N/A"/>
    <s v="031851"/>
    <x v="5"/>
    <x v="1"/>
    <x v="0"/>
    <x v="0"/>
    <m/>
    <m/>
    <m/>
    <m/>
    <n v="641.75"/>
    <m/>
    <m/>
  </r>
  <r>
    <x v="9"/>
    <x v="0"/>
    <s v="OK"/>
    <e v="#N/A"/>
    <m/>
    <n v="1"/>
    <m/>
    <m/>
    <e v="#N/A"/>
    <s v="031901"/>
    <x v="7"/>
    <x v="2"/>
    <x v="0"/>
    <x v="0"/>
    <m/>
    <m/>
    <m/>
    <m/>
    <n v="4540"/>
    <m/>
    <m/>
  </r>
  <r>
    <x v="9"/>
    <x v="0"/>
    <s v="OK"/>
    <e v="#N/A"/>
    <m/>
    <n v="1"/>
    <m/>
    <m/>
    <e v="#N/A"/>
    <s v="032020"/>
    <x v="6"/>
    <x v="1"/>
    <x v="0"/>
    <x v="0"/>
    <m/>
    <m/>
    <m/>
    <m/>
    <n v="3830"/>
    <m/>
    <m/>
  </r>
  <r>
    <x v="9"/>
    <x v="0"/>
    <s v="OK"/>
    <e v="#N/A"/>
    <m/>
    <n v="1"/>
    <m/>
    <m/>
    <e v="#N/A"/>
    <s v="032500"/>
    <x v="1"/>
    <x v="0"/>
    <x v="0"/>
    <x v="0"/>
    <m/>
    <m/>
    <m/>
    <m/>
    <n v="7560"/>
    <m/>
    <m/>
  </r>
  <r>
    <x v="9"/>
    <x v="0"/>
    <s v="No"/>
    <e v="#N/A"/>
    <m/>
    <n v="1"/>
    <m/>
    <m/>
    <e v="#N/A"/>
    <s v="032621"/>
    <x v="8"/>
    <x v="3"/>
    <x v="0"/>
    <x v="0"/>
    <m/>
    <m/>
    <m/>
    <m/>
    <n v="15000"/>
    <m/>
    <m/>
  </r>
  <r>
    <x v="9"/>
    <x v="0"/>
    <s v="No"/>
    <e v="#N/A"/>
    <m/>
    <n v="1"/>
    <m/>
    <m/>
    <e v="#N/A"/>
    <s v="032880"/>
    <x v="9"/>
    <x v="2"/>
    <x v="0"/>
    <x v="0"/>
    <m/>
    <m/>
    <m/>
    <m/>
    <n v="2250"/>
    <m/>
    <m/>
  </r>
  <r>
    <x v="9"/>
    <x v="0"/>
    <s v="No"/>
    <e v="#N/A"/>
    <m/>
    <n v="1"/>
    <m/>
    <m/>
    <e v="#N/A"/>
    <s v="040020"/>
    <x v="96"/>
    <x v="67"/>
    <x v="8"/>
    <x v="1"/>
    <m/>
    <m/>
    <m/>
    <m/>
    <n v="0"/>
    <m/>
    <m/>
  </r>
  <r>
    <x v="9"/>
    <x v="0"/>
    <s v="OK"/>
    <e v="#N/A"/>
    <m/>
    <n v="1"/>
    <m/>
    <m/>
    <e v="#N/A"/>
    <s v="040430"/>
    <x v="99"/>
    <x v="69"/>
    <x v="8"/>
    <x v="1"/>
    <m/>
    <m/>
    <m/>
    <m/>
    <n v="8832"/>
    <m/>
    <m/>
  </r>
  <r>
    <x v="9"/>
    <x v="0"/>
    <s v="No"/>
    <e v="#N/A"/>
    <m/>
    <n v="1"/>
    <m/>
    <m/>
    <e v="#N/A"/>
    <s v="040520"/>
    <x v="100"/>
    <x v="70"/>
    <x v="8"/>
    <x v="1"/>
    <m/>
    <m/>
    <m/>
    <m/>
    <n v="0"/>
    <m/>
    <m/>
  </r>
  <r>
    <x v="9"/>
    <x v="0"/>
    <s v="No"/>
    <e v="#N/A"/>
    <m/>
    <n v="1"/>
    <m/>
    <m/>
    <e v="#N/A"/>
    <s v="040990"/>
    <x v="101"/>
    <x v="70"/>
    <x v="8"/>
    <x v="1"/>
    <m/>
    <m/>
    <m/>
    <m/>
    <n v="0"/>
    <m/>
    <m/>
  </r>
  <r>
    <x v="9"/>
    <x v="0"/>
    <s v="No"/>
    <e v="#N/A"/>
    <m/>
    <n v="1"/>
    <m/>
    <m/>
    <e v="#N/A"/>
    <s v="041000"/>
    <x v="103"/>
    <x v="71"/>
    <x v="8"/>
    <x v="1"/>
    <m/>
    <m/>
    <m/>
    <m/>
    <n v="0"/>
    <m/>
    <m/>
  </r>
  <r>
    <x v="9"/>
    <x v="0"/>
    <s v="OK"/>
    <e v="#N/A"/>
    <m/>
    <n v="1"/>
    <m/>
    <m/>
    <e v="#N/A"/>
    <s v="041250"/>
    <x v="104"/>
    <x v="71"/>
    <x v="8"/>
    <x v="1"/>
    <m/>
    <m/>
    <m/>
    <m/>
    <n v="3242"/>
    <m/>
    <m/>
  </r>
  <r>
    <x v="9"/>
    <x v="0"/>
    <s v="No"/>
    <e v="#N/A"/>
    <m/>
    <n v="1"/>
    <m/>
    <m/>
    <e v="#N/A"/>
    <s v="041300"/>
    <x v="105"/>
    <x v="72"/>
    <x v="8"/>
    <x v="1"/>
    <m/>
    <m/>
    <m/>
    <m/>
    <n v="0"/>
    <m/>
    <m/>
  </r>
  <r>
    <x v="9"/>
    <x v="0"/>
    <s v="No"/>
    <e v="#N/A"/>
    <m/>
    <n v="1"/>
    <m/>
    <m/>
    <e v="#N/A"/>
    <s v="041630"/>
    <x v="97"/>
    <x v="67"/>
    <x v="8"/>
    <x v="1"/>
    <m/>
    <m/>
    <m/>
    <m/>
    <n v="750"/>
    <m/>
    <m/>
  </r>
  <r>
    <x v="9"/>
    <x v="0"/>
    <s v="OK"/>
    <e v="#N/A"/>
    <m/>
    <n v="1"/>
    <m/>
    <m/>
    <e v="#N/A"/>
    <s v="041650"/>
    <x v="109"/>
    <x v="74"/>
    <x v="8"/>
    <x v="1"/>
    <m/>
    <m/>
    <m/>
    <m/>
    <n v="0"/>
    <m/>
    <m/>
  </r>
  <r>
    <x v="9"/>
    <x v="0"/>
    <s v="No"/>
    <e v="#N/A"/>
    <m/>
    <n v="1"/>
    <m/>
    <m/>
    <e v="#N/A"/>
    <s v="041850"/>
    <x v="106"/>
    <x v="67"/>
    <x v="8"/>
    <x v="1"/>
    <m/>
    <m/>
    <m/>
    <m/>
    <n v="2000"/>
    <m/>
    <m/>
  </r>
  <r>
    <x v="9"/>
    <x v="0"/>
    <s v="OK"/>
    <e v="#N/A"/>
    <m/>
    <n v="1"/>
    <m/>
    <m/>
    <e v="#N/A"/>
    <s v="042170"/>
    <x v="110"/>
    <x v="74"/>
    <x v="8"/>
    <x v="1"/>
    <m/>
    <m/>
    <m/>
    <m/>
    <n v="639"/>
    <m/>
    <m/>
  </r>
  <r>
    <x v="9"/>
    <x v="0"/>
    <s v="OK"/>
    <e v="#N/A"/>
    <m/>
    <n v="1"/>
    <m/>
    <m/>
    <e v="#N/A"/>
    <s v="042310"/>
    <x v="107"/>
    <x v="73"/>
    <x v="8"/>
    <x v="1"/>
    <m/>
    <m/>
    <m/>
    <m/>
    <n v="0"/>
    <m/>
    <m/>
  </r>
  <r>
    <x v="9"/>
    <x v="0"/>
    <s v="OK"/>
    <e v="#N/A"/>
    <m/>
    <n v="1"/>
    <m/>
    <m/>
    <e v="#N/A"/>
    <s v="042400"/>
    <x v="108"/>
    <x v="74"/>
    <x v="8"/>
    <x v="1"/>
    <m/>
    <m/>
    <m/>
    <m/>
    <n v="5221"/>
    <m/>
    <m/>
  </r>
  <r>
    <x v="9"/>
    <x v="0"/>
    <s v="No"/>
    <e v="#N/A"/>
    <m/>
    <n v="1"/>
    <m/>
    <m/>
    <e v="#N/A"/>
    <s v="042451"/>
    <x v="102"/>
    <x v="70"/>
    <x v="8"/>
    <x v="1"/>
    <m/>
    <m/>
    <m/>
    <m/>
    <n v="0"/>
    <m/>
    <m/>
  </r>
  <r>
    <x v="9"/>
    <x v="0"/>
    <s v="No"/>
    <e v="#N/A"/>
    <m/>
    <n v="1"/>
    <m/>
    <m/>
    <e v="#N/A"/>
    <s v="042550"/>
    <x v="98"/>
    <x v="68"/>
    <x v="8"/>
    <x v="1"/>
    <m/>
    <m/>
    <m/>
    <m/>
    <n v="1500"/>
    <m/>
    <m/>
  </r>
  <r>
    <x v="9"/>
    <x v="0"/>
    <s v="OK"/>
    <s v="LLF"/>
    <m/>
    <n v="1"/>
    <m/>
    <m/>
    <e v="#N/A"/>
    <s v="042552"/>
    <x v="111"/>
    <x v="75"/>
    <x v="8"/>
    <x v="1"/>
    <m/>
    <m/>
    <m/>
    <m/>
    <n v="8193.5"/>
    <m/>
    <m/>
  </r>
  <r>
    <x v="9"/>
    <x v="0"/>
    <s v="OK"/>
    <e v="#N/A"/>
    <m/>
    <n v="1"/>
    <m/>
    <m/>
    <e v="#N/A"/>
    <s v="050060"/>
    <x v="115"/>
    <x v="78"/>
    <x v="9"/>
    <x v="1"/>
    <m/>
    <m/>
    <m/>
    <m/>
    <n v="983"/>
    <m/>
    <m/>
  </r>
  <r>
    <x v="9"/>
    <x v="0"/>
    <s v="OK"/>
    <e v="#N/A"/>
    <m/>
    <n v="1"/>
    <m/>
    <m/>
    <e v="#N/A"/>
    <s v="050080"/>
    <x v="119"/>
    <x v="79"/>
    <x v="9"/>
    <x v="1"/>
    <m/>
    <m/>
    <m/>
    <m/>
    <n v="1392"/>
    <m/>
    <m/>
  </r>
  <r>
    <x v="9"/>
    <x v="0"/>
    <s v="OK"/>
    <e v="#N/A"/>
    <m/>
    <n v="1"/>
    <m/>
    <m/>
    <e v="#N/A"/>
    <s v="050110"/>
    <x v="122"/>
    <x v="80"/>
    <x v="9"/>
    <x v="1"/>
    <m/>
    <m/>
    <m/>
    <m/>
    <n v="5778"/>
    <m/>
    <m/>
  </r>
  <r>
    <x v="9"/>
    <x v="0"/>
    <s v="No"/>
    <e v="#N/A"/>
    <m/>
    <n v="1"/>
    <m/>
    <m/>
    <e v="#N/A"/>
    <s v="050120"/>
    <x v="123"/>
    <x v="81"/>
    <x v="9"/>
    <x v="1"/>
    <m/>
    <m/>
    <m/>
    <m/>
    <n v="600"/>
    <m/>
    <m/>
  </r>
  <r>
    <x v="9"/>
    <x v="0"/>
    <s v="OK"/>
    <e v="#N/A"/>
    <m/>
    <n v="1"/>
    <m/>
    <m/>
    <e v="#N/A"/>
    <s v="050160"/>
    <x v="112"/>
    <x v="76"/>
    <x v="9"/>
    <x v="1"/>
    <m/>
    <m/>
    <m/>
    <m/>
    <n v="4000"/>
    <m/>
    <m/>
  </r>
  <r>
    <x v="9"/>
    <x v="0"/>
    <s v="OK"/>
    <e v="#N/A"/>
    <m/>
    <n v="1"/>
    <m/>
    <m/>
    <e v="#N/A"/>
    <s v="050171"/>
    <x v="126"/>
    <x v="82"/>
    <x v="9"/>
    <x v="1"/>
    <m/>
    <m/>
    <m/>
    <m/>
    <n v="1484"/>
    <m/>
    <m/>
  </r>
  <r>
    <x v="9"/>
    <x v="0"/>
    <s v="OK"/>
    <e v="#N/A"/>
    <m/>
    <n v="1"/>
    <m/>
    <m/>
    <e v="#N/A"/>
    <s v="050180"/>
    <x v="128"/>
    <x v="82"/>
    <x v="9"/>
    <x v="1"/>
    <m/>
    <m/>
    <m/>
    <m/>
    <n v="0"/>
    <m/>
    <m/>
  </r>
  <r>
    <x v="9"/>
    <x v="0"/>
    <s v="OK"/>
    <e v="#N/A"/>
    <m/>
    <n v="1"/>
    <m/>
    <m/>
    <e v="#N/A"/>
    <s v="050360"/>
    <x v="129"/>
    <x v="79"/>
    <x v="9"/>
    <x v="1"/>
    <m/>
    <m/>
    <m/>
    <m/>
    <n v="1500"/>
    <m/>
    <m/>
  </r>
  <r>
    <x v="9"/>
    <x v="0"/>
    <s v="No"/>
    <e v="#N/A"/>
    <m/>
    <n v="1"/>
    <m/>
    <m/>
    <e v="#N/A"/>
    <s v="050530"/>
    <x v="116"/>
    <x v="78"/>
    <x v="9"/>
    <x v="1"/>
    <m/>
    <m/>
    <m/>
    <m/>
    <n v="1840"/>
    <m/>
    <m/>
  </r>
  <r>
    <x v="9"/>
    <x v="0"/>
    <s v="No"/>
    <e v="#N/A"/>
    <m/>
    <n v="1"/>
    <m/>
    <m/>
    <e v="#N/A"/>
    <s v="050581"/>
    <x v="113"/>
    <x v="76"/>
    <x v="9"/>
    <x v="1"/>
    <m/>
    <m/>
    <m/>
    <m/>
    <n v="0"/>
    <m/>
    <m/>
  </r>
  <r>
    <x v="9"/>
    <x v="0"/>
    <s v="OK"/>
    <e v="#N/A"/>
    <m/>
    <n v="1"/>
    <m/>
    <m/>
    <e v="#N/A"/>
    <s v="050711"/>
    <x v="130"/>
    <x v="77"/>
    <x v="9"/>
    <x v="1"/>
    <m/>
    <m/>
    <m/>
    <m/>
    <n v="578"/>
    <m/>
    <m/>
  </r>
  <r>
    <x v="9"/>
    <x v="0"/>
    <s v="No"/>
    <e v="#N/A"/>
    <m/>
    <n v="1"/>
    <m/>
    <m/>
    <e v="#N/A"/>
    <s v="050770"/>
    <x v="120"/>
    <x v="79"/>
    <x v="9"/>
    <x v="1"/>
    <m/>
    <m/>
    <m/>
    <m/>
    <n v="900"/>
    <m/>
    <m/>
  </r>
  <r>
    <x v="9"/>
    <x v="0"/>
    <s v="OK"/>
    <e v="#N/A"/>
    <m/>
    <n v="1"/>
    <m/>
    <m/>
    <e v="#N/A"/>
    <s v="051070"/>
    <x v="117"/>
    <x v="78"/>
    <x v="9"/>
    <x v="1"/>
    <m/>
    <m/>
    <m/>
    <m/>
    <n v="2750"/>
    <m/>
    <m/>
  </r>
  <r>
    <x v="9"/>
    <x v="0"/>
    <s v="OK"/>
    <e v="#N/A"/>
    <m/>
    <n v="1"/>
    <m/>
    <m/>
    <e v="#N/A"/>
    <s v="051270"/>
    <x v="134"/>
    <x v="80"/>
    <x v="9"/>
    <x v="1"/>
    <m/>
    <m/>
    <m/>
    <m/>
    <n v="548.33000000000004"/>
    <m/>
    <m/>
  </r>
  <r>
    <x v="9"/>
    <x v="0"/>
    <s v="OK"/>
    <e v="#N/A"/>
    <m/>
    <n v="1"/>
    <m/>
    <m/>
    <e v="#N/A"/>
    <s v="051400"/>
    <x v="136"/>
    <x v="83"/>
    <x v="9"/>
    <x v="1"/>
    <m/>
    <m/>
    <m/>
    <m/>
    <n v="0"/>
    <m/>
    <m/>
  </r>
  <r>
    <x v="9"/>
    <x v="0"/>
    <s v="OK"/>
    <e v="#N/A"/>
    <m/>
    <n v="1"/>
    <m/>
    <m/>
    <e v="#N/A"/>
    <s v="051501"/>
    <x v="124"/>
    <x v="81"/>
    <x v="9"/>
    <x v="1"/>
    <m/>
    <m/>
    <m/>
    <m/>
    <n v="0"/>
    <m/>
    <m/>
  </r>
  <r>
    <x v="9"/>
    <x v="0"/>
    <s v="OK"/>
    <e v="#N/A"/>
    <m/>
    <n v="1"/>
    <m/>
    <m/>
    <e v="#N/A"/>
    <s v="051781"/>
    <x v="118"/>
    <x v="78"/>
    <x v="9"/>
    <x v="1"/>
    <m/>
    <m/>
    <m/>
    <m/>
    <n v="0"/>
    <m/>
    <m/>
  </r>
  <r>
    <x v="9"/>
    <x v="0"/>
    <s v="OK"/>
    <e v="#N/A"/>
    <m/>
    <n v="1"/>
    <m/>
    <m/>
    <e v="#N/A"/>
    <s v="051880"/>
    <x v="135"/>
    <x v="80"/>
    <x v="9"/>
    <x v="1"/>
    <m/>
    <m/>
    <m/>
    <m/>
    <n v="179"/>
    <m/>
    <m/>
  </r>
  <r>
    <x v="9"/>
    <x v="0"/>
    <s v="OK"/>
    <e v="#N/A"/>
    <m/>
    <n v="1"/>
    <m/>
    <m/>
    <e v="#N/A"/>
    <s v="051885"/>
    <x v="127"/>
    <x v="82"/>
    <x v="9"/>
    <x v="1"/>
    <m/>
    <m/>
    <m/>
    <m/>
    <n v="1394.5"/>
    <m/>
    <m/>
  </r>
  <r>
    <x v="9"/>
    <x v="0"/>
    <s v="No"/>
    <e v="#N/A"/>
    <m/>
    <n v="1"/>
    <m/>
    <m/>
    <s v="Yes"/>
    <s v="052150"/>
    <x v="138"/>
    <x v="84"/>
    <x v="9"/>
    <x v="1"/>
    <m/>
    <m/>
    <m/>
    <m/>
    <n v="6717.75"/>
    <m/>
    <m/>
  </r>
  <r>
    <x v="9"/>
    <x v="0"/>
    <s v="OK"/>
    <e v="#N/A"/>
    <m/>
    <n v="1"/>
    <m/>
    <m/>
    <e v="#N/A"/>
    <s v="052151"/>
    <x v="131"/>
    <x v="77"/>
    <x v="9"/>
    <x v="1"/>
    <m/>
    <m/>
    <m/>
    <m/>
    <n v="0"/>
    <m/>
    <m/>
  </r>
  <r>
    <x v="9"/>
    <x v="0"/>
    <s v="OK"/>
    <e v="#N/A"/>
    <m/>
    <n v="1"/>
    <m/>
    <m/>
    <e v="#N/A"/>
    <s v="052270"/>
    <x v="132"/>
    <x v="77"/>
    <x v="9"/>
    <x v="1"/>
    <m/>
    <m/>
    <m/>
    <m/>
    <n v="1241"/>
    <m/>
    <m/>
  </r>
  <r>
    <x v="9"/>
    <x v="0"/>
    <s v="OK"/>
    <e v="#N/A"/>
    <m/>
    <n v="1"/>
    <m/>
    <m/>
    <e v="#N/A"/>
    <s v="052540"/>
    <x v="137"/>
    <x v="83"/>
    <x v="9"/>
    <x v="1"/>
    <m/>
    <m/>
    <m/>
    <m/>
    <n v="731.8"/>
    <m/>
    <m/>
  </r>
  <r>
    <x v="9"/>
    <x v="0"/>
    <s v="No"/>
    <e v="#N/A"/>
    <m/>
    <n v="1"/>
    <m/>
    <m/>
    <e v="#N/A"/>
    <s v="052551"/>
    <x v="121"/>
    <x v="79"/>
    <x v="9"/>
    <x v="1"/>
    <m/>
    <m/>
    <m/>
    <m/>
    <n v="0"/>
    <m/>
    <m/>
  </r>
  <r>
    <x v="9"/>
    <x v="0"/>
    <s v="No"/>
    <e v="#N/A"/>
    <m/>
    <n v="1"/>
    <m/>
    <m/>
    <e v="#N/A"/>
    <s v="052660"/>
    <x v="139"/>
    <x v="79"/>
    <x v="9"/>
    <x v="1"/>
    <m/>
    <m/>
    <m/>
    <m/>
    <n v="0"/>
    <m/>
    <m/>
  </r>
  <r>
    <x v="9"/>
    <x v="0"/>
    <s v="OK"/>
    <e v="#N/A"/>
    <m/>
    <n v="1"/>
    <m/>
    <m/>
    <e v="#N/A"/>
    <s v="052670"/>
    <x v="133"/>
    <x v="77"/>
    <x v="9"/>
    <x v="1"/>
    <m/>
    <m/>
    <m/>
    <m/>
    <n v="580"/>
    <m/>
    <m/>
  </r>
  <r>
    <x v="9"/>
    <x v="0"/>
    <s v="OK"/>
    <e v="#N/A"/>
    <m/>
    <n v="1"/>
    <m/>
    <m/>
    <e v="#N/A"/>
    <s v="052830"/>
    <x v="125"/>
    <x v="81"/>
    <x v="9"/>
    <x v="1"/>
    <m/>
    <m/>
    <m/>
    <m/>
    <n v="0"/>
    <m/>
    <m/>
  </r>
  <r>
    <x v="9"/>
    <x v="0"/>
    <s v="OK"/>
    <e v="#N/A"/>
    <m/>
    <n v="1"/>
    <m/>
    <m/>
    <e v="#N/A"/>
    <s v="052840"/>
    <x v="114"/>
    <x v="77"/>
    <x v="9"/>
    <x v="1"/>
    <m/>
    <m/>
    <m/>
    <m/>
    <n v="2354"/>
    <m/>
    <m/>
  </r>
  <r>
    <x v="9"/>
    <x v="0"/>
    <s v="OK"/>
    <e v="#N/A"/>
    <m/>
    <n v="1"/>
    <m/>
    <m/>
    <e v="#N/A"/>
    <s v="060550"/>
    <x v="140"/>
    <x v="85"/>
    <x v="10"/>
    <x v="1"/>
    <m/>
    <m/>
    <m/>
    <m/>
    <n v="8821"/>
    <m/>
    <m/>
  </r>
  <r>
    <x v="9"/>
    <x v="0"/>
    <s v="No"/>
    <e v="#N/A"/>
    <m/>
    <n v="1"/>
    <m/>
    <m/>
    <e v="#N/A"/>
    <s v="060650"/>
    <x v="141"/>
    <x v="86"/>
    <x v="10"/>
    <x v="1"/>
    <m/>
    <m/>
    <m/>
    <m/>
    <n v="3393.25"/>
    <m/>
    <m/>
  </r>
  <r>
    <x v="9"/>
    <x v="0"/>
    <s v="No"/>
    <e v="#N/A"/>
    <m/>
    <n v="1"/>
    <m/>
    <m/>
    <e v="#N/A"/>
    <s v="061010"/>
    <x v="143"/>
    <x v="86"/>
    <x v="10"/>
    <x v="1"/>
    <m/>
    <m/>
    <m/>
    <m/>
    <n v="400"/>
    <m/>
    <m/>
  </r>
  <r>
    <x v="9"/>
    <x v="0"/>
    <s v="OK"/>
    <e v="#N/A"/>
    <m/>
    <n v="1"/>
    <m/>
    <m/>
    <e v="#N/A"/>
    <s v="061320"/>
    <x v="144"/>
    <x v="87"/>
    <x v="10"/>
    <x v="1"/>
    <m/>
    <m/>
    <m/>
    <m/>
    <n v="5214"/>
    <m/>
    <m/>
  </r>
  <r>
    <x v="9"/>
    <x v="0"/>
    <s v="OK"/>
    <s v="LLF"/>
    <m/>
    <n v="1"/>
    <m/>
    <m/>
    <e v="#N/A"/>
    <s v="061900"/>
    <x v="145"/>
    <x v="88"/>
    <x v="10"/>
    <x v="1"/>
    <m/>
    <m/>
    <m/>
    <m/>
    <n v="0"/>
    <m/>
    <m/>
  </r>
  <r>
    <x v="9"/>
    <x v="0"/>
    <s v="OK"/>
    <e v="#N/A"/>
    <m/>
    <n v="1"/>
    <m/>
    <m/>
    <e v="#N/A"/>
    <s v="062160"/>
    <x v="146"/>
    <x v="89"/>
    <x v="10"/>
    <x v="1"/>
    <m/>
    <m/>
    <m/>
    <m/>
    <n v="4827"/>
    <m/>
    <m/>
  </r>
  <r>
    <x v="9"/>
    <x v="0"/>
    <s v="No"/>
    <e v="#N/A"/>
    <m/>
    <n v="1"/>
    <m/>
    <m/>
    <e v="#N/A"/>
    <s v="062620"/>
    <x v="142"/>
    <x v="86"/>
    <x v="10"/>
    <x v="1"/>
    <m/>
    <m/>
    <m/>
    <m/>
    <n v="1500"/>
    <m/>
    <m/>
  </r>
  <r>
    <x v="9"/>
    <x v="0"/>
    <s v="OK"/>
    <e v="#N/A"/>
    <m/>
    <n v="1"/>
    <m/>
    <m/>
    <e v="#N/A"/>
    <s v="062680"/>
    <x v="147"/>
    <x v="86"/>
    <x v="10"/>
    <x v="1"/>
    <m/>
    <m/>
    <m/>
    <m/>
    <n v="4059.92"/>
    <m/>
    <m/>
  </r>
  <r>
    <x v="9"/>
    <x v="0"/>
    <s v="OK"/>
    <e v="#N/A"/>
    <m/>
    <n v="1"/>
    <m/>
    <m/>
    <e v="#N/A"/>
    <s v="070151"/>
    <x v="148"/>
    <x v="90"/>
    <x v="11"/>
    <x v="1"/>
    <m/>
    <m/>
    <m/>
    <m/>
    <n v="752"/>
    <m/>
    <m/>
  </r>
  <r>
    <x v="9"/>
    <x v="0"/>
    <s v="OK"/>
    <e v="#N/A"/>
    <m/>
    <n v="1"/>
    <m/>
    <m/>
    <e v="#N/A"/>
    <s v="070720"/>
    <x v="151"/>
    <x v="90"/>
    <x v="11"/>
    <x v="1"/>
    <m/>
    <m/>
    <m/>
    <m/>
    <n v="2500"/>
    <m/>
    <m/>
  </r>
  <r>
    <x v="9"/>
    <x v="0"/>
    <s v="OK"/>
    <e v="#N/A"/>
    <m/>
    <n v="1"/>
    <m/>
    <m/>
    <e v="#N/A"/>
    <s v="070800"/>
    <x v="161"/>
    <x v="90"/>
    <x v="11"/>
    <x v="1"/>
    <m/>
    <m/>
    <m/>
    <m/>
    <n v="3370"/>
    <m/>
    <m/>
  </r>
  <r>
    <x v="9"/>
    <x v="0"/>
    <s v="OK"/>
    <e v="#N/A"/>
    <m/>
    <n v="1"/>
    <m/>
    <m/>
    <e v="#N/A"/>
    <s v="070820"/>
    <x v="152"/>
    <x v="91"/>
    <x v="11"/>
    <x v="1"/>
    <m/>
    <m/>
    <m/>
    <m/>
    <n v="4021.25"/>
    <m/>
    <m/>
  </r>
  <r>
    <x v="9"/>
    <x v="0"/>
    <s v="OK"/>
    <e v="#N/A"/>
    <m/>
    <n v="1"/>
    <m/>
    <m/>
    <e v="#N/A"/>
    <s v="070821"/>
    <x v="159"/>
    <x v="94"/>
    <x v="11"/>
    <x v="1"/>
    <m/>
    <m/>
    <m/>
    <m/>
    <n v="4367"/>
    <m/>
    <m/>
  </r>
  <r>
    <x v="9"/>
    <x v="0"/>
    <s v="OK"/>
    <e v="#N/A"/>
    <m/>
    <n v="1"/>
    <m/>
    <m/>
    <e v="#N/A"/>
    <s v="071131"/>
    <x v="153"/>
    <x v="92"/>
    <x v="11"/>
    <x v="1"/>
    <m/>
    <m/>
    <m/>
    <m/>
    <n v="4950"/>
    <m/>
    <m/>
  </r>
  <r>
    <x v="9"/>
    <x v="0"/>
    <s v="OK"/>
    <e v="#N/A"/>
    <m/>
    <n v="1"/>
    <m/>
    <m/>
    <s v="Yes"/>
    <s v="071132"/>
    <x v="154"/>
    <x v="92"/>
    <x v="11"/>
    <x v="1"/>
    <m/>
    <m/>
    <m/>
    <m/>
    <n v="2000"/>
    <m/>
    <m/>
  </r>
  <r>
    <x v="9"/>
    <x v="0"/>
    <s v="No"/>
    <e v="#N/A"/>
    <m/>
    <n v="1"/>
    <m/>
    <m/>
    <e v="#N/A"/>
    <s v="071133"/>
    <x v="155"/>
    <x v="92"/>
    <x v="11"/>
    <x v="1"/>
    <m/>
    <m/>
    <m/>
    <m/>
    <n v="0"/>
    <m/>
    <m/>
  </r>
  <r>
    <x v="9"/>
    <x v="0"/>
    <s v="No"/>
    <e v="#N/A"/>
    <m/>
    <n v="1"/>
    <m/>
    <m/>
    <e v="#N/A"/>
    <s v="071140"/>
    <x v="156"/>
    <x v="93"/>
    <x v="11"/>
    <x v="1"/>
    <m/>
    <m/>
    <m/>
    <m/>
    <n v="6486.08"/>
    <m/>
    <m/>
  </r>
  <r>
    <x v="9"/>
    <x v="0"/>
    <s v="OK"/>
    <e v="#N/A"/>
    <m/>
    <n v="1"/>
    <m/>
    <m/>
    <e v="#N/A"/>
    <s v="071540"/>
    <x v="157"/>
    <x v="92"/>
    <x v="11"/>
    <x v="1"/>
    <m/>
    <m/>
    <m/>
    <m/>
    <n v="3564"/>
    <m/>
    <m/>
  </r>
  <r>
    <x v="9"/>
    <x v="0"/>
    <s v="OK"/>
    <e v="#N/A"/>
    <m/>
    <n v="1"/>
    <m/>
    <m/>
    <s v="Yes"/>
    <s v="071890"/>
    <x v="158"/>
    <x v="92"/>
    <x v="11"/>
    <x v="1"/>
    <m/>
    <m/>
    <m/>
    <m/>
    <n v="6072.5"/>
    <m/>
    <m/>
  </r>
  <r>
    <x v="9"/>
    <x v="0"/>
    <s v="OK"/>
    <e v="#N/A"/>
    <m/>
    <n v="1"/>
    <m/>
    <m/>
    <e v="#N/A"/>
    <s v="072530"/>
    <x v="160"/>
    <x v="90"/>
    <x v="11"/>
    <x v="1"/>
    <m/>
    <m/>
    <m/>
    <m/>
    <n v="3437"/>
    <m/>
    <m/>
  </r>
  <r>
    <x v="9"/>
    <x v="0"/>
    <s v="OK"/>
    <e v="#N/A"/>
    <m/>
    <n v="1"/>
    <m/>
    <m/>
    <e v="#N/A"/>
    <s v="072800"/>
    <x v="149"/>
    <x v="90"/>
    <x v="11"/>
    <x v="1"/>
    <m/>
    <m/>
    <m/>
    <m/>
    <n v="8994"/>
    <m/>
    <m/>
  </r>
  <r>
    <x v="9"/>
    <x v="0"/>
    <s v="OK"/>
    <e v="#N/A"/>
    <m/>
    <n v="1"/>
    <m/>
    <m/>
    <e v="#N/A"/>
    <s v="072801"/>
    <x v="150"/>
    <x v="90"/>
    <x v="11"/>
    <x v="1"/>
    <m/>
    <m/>
    <m/>
    <m/>
    <n v="1564"/>
    <m/>
    <m/>
  </r>
  <r>
    <x v="9"/>
    <x v="0"/>
    <s v="OK"/>
    <e v="#N/A"/>
    <m/>
    <n v="1"/>
    <m/>
    <m/>
    <e v="#N/A"/>
    <s v="072810"/>
    <x v="162"/>
    <x v="95"/>
    <x v="11"/>
    <x v="1"/>
    <m/>
    <m/>
    <m/>
    <m/>
    <n v="8809"/>
    <m/>
    <m/>
  </r>
  <r>
    <x v="9"/>
    <x v="0"/>
    <s v="OK"/>
    <e v="#N/A"/>
    <m/>
    <n v="1"/>
    <m/>
    <m/>
    <e v="#N/A"/>
    <s v="080140"/>
    <x v="168"/>
    <x v="98"/>
    <x v="12"/>
    <x v="1"/>
    <m/>
    <m/>
    <m/>
    <m/>
    <n v="1914"/>
    <m/>
    <m/>
  </r>
  <r>
    <x v="9"/>
    <x v="0"/>
    <s v="No"/>
    <e v="#N/A"/>
    <m/>
    <n v="1"/>
    <m/>
    <m/>
    <e v="#N/A"/>
    <s v="080210"/>
    <x v="163"/>
    <x v="96"/>
    <x v="12"/>
    <x v="1"/>
    <m/>
    <m/>
    <m/>
    <m/>
    <n v="684.71"/>
    <m/>
    <m/>
  </r>
  <r>
    <x v="9"/>
    <x v="0"/>
    <s v="OK"/>
    <e v="#N/A"/>
    <m/>
    <n v="1"/>
    <m/>
    <m/>
    <e v="#N/A"/>
    <s v="080350"/>
    <x v="167"/>
    <x v="97"/>
    <x v="12"/>
    <x v="1"/>
    <m/>
    <m/>
    <m/>
    <m/>
    <n v="5777.5"/>
    <m/>
    <m/>
  </r>
  <r>
    <x v="9"/>
    <x v="0"/>
    <s v="OK"/>
    <e v="#N/A"/>
    <m/>
    <n v="1"/>
    <m/>
    <m/>
    <e v="#N/A"/>
    <s v="080510"/>
    <x v="169"/>
    <x v="98"/>
    <x v="12"/>
    <x v="1"/>
    <m/>
    <m/>
    <m/>
    <m/>
    <n v="764"/>
    <m/>
    <m/>
  </r>
  <r>
    <x v="9"/>
    <x v="0"/>
    <s v="OK"/>
    <e v="#N/A"/>
    <m/>
    <n v="1"/>
    <m/>
    <m/>
    <e v="#N/A"/>
    <s v="080920"/>
    <x v="165"/>
    <x v="96"/>
    <x v="12"/>
    <x v="1"/>
    <m/>
    <m/>
    <m/>
    <m/>
    <n v="2203"/>
    <m/>
    <m/>
  </r>
  <r>
    <x v="9"/>
    <x v="0"/>
    <s v="No"/>
    <e v="#N/A"/>
    <m/>
    <n v="1"/>
    <m/>
    <m/>
    <e v="#N/A"/>
    <s v="081040"/>
    <x v="173"/>
    <x v="99"/>
    <x v="12"/>
    <x v="1"/>
    <m/>
    <m/>
    <m/>
    <m/>
    <n v="2937.5"/>
    <m/>
    <m/>
  </r>
  <r>
    <x v="9"/>
    <x v="0"/>
    <s v="OK"/>
    <e v="#N/A"/>
    <m/>
    <n v="1"/>
    <m/>
    <m/>
    <e v="#N/A"/>
    <s v="081200"/>
    <x v="175"/>
    <x v="97"/>
    <x v="12"/>
    <x v="1"/>
    <m/>
    <m/>
    <m/>
    <m/>
    <n v="5000"/>
    <m/>
    <m/>
  </r>
  <r>
    <x v="9"/>
    <x v="0"/>
    <s v="OK"/>
    <e v="#N/A"/>
    <m/>
    <n v="1"/>
    <m/>
    <m/>
    <e v="#N/A"/>
    <s v="081210"/>
    <x v="176"/>
    <x v="97"/>
    <x v="12"/>
    <x v="1"/>
    <m/>
    <m/>
    <m/>
    <m/>
    <n v="6692"/>
    <m/>
    <m/>
  </r>
  <r>
    <x v="9"/>
    <x v="0"/>
    <s v="OK"/>
    <e v="#N/A"/>
    <m/>
    <n v="1"/>
    <m/>
    <m/>
    <e v="#N/A"/>
    <s v="081220"/>
    <x v="177"/>
    <x v="97"/>
    <x v="12"/>
    <x v="1"/>
    <m/>
    <m/>
    <m/>
    <m/>
    <n v="2275"/>
    <m/>
    <m/>
  </r>
  <r>
    <x v="9"/>
    <x v="0"/>
    <s v="No"/>
    <e v="#N/A"/>
    <m/>
    <n v="1"/>
    <m/>
    <m/>
    <e v="#N/A"/>
    <s v="081240"/>
    <x v="178"/>
    <x v="100"/>
    <x v="12"/>
    <x v="1"/>
    <m/>
    <m/>
    <m/>
    <m/>
    <n v="0"/>
    <m/>
    <m/>
  </r>
  <r>
    <x v="9"/>
    <x v="0"/>
    <s v="OK"/>
    <e v="#N/A"/>
    <m/>
    <n v="1"/>
    <m/>
    <m/>
    <e v="#N/A"/>
    <s v="081370"/>
    <x v="180"/>
    <x v="102"/>
    <x v="12"/>
    <x v="1"/>
    <m/>
    <m/>
    <m/>
    <m/>
    <n v="1587"/>
    <m/>
    <m/>
  </r>
  <r>
    <x v="9"/>
    <x v="0"/>
    <s v="No"/>
    <e v="#N/A"/>
    <m/>
    <n v="1"/>
    <m/>
    <m/>
    <e v="#N/A"/>
    <s v="081590"/>
    <x v="183"/>
    <x v="97"/>
    <x v="12"/>
    <x v="1"/>
    <m/>
    <m/>
    <m/>
    <m/>
    <n v="3135.94"/>
    <m/>
    <m/>
  </r>
  <r>
    <x v="9"/>
    <x v="0"/>
    <s v="OK"/>
    <e v="#N/A"/>
    <m/>
    <n v="1"/>
    <m/>
    <m/>
    <e v="#N/A"/>
    <s v="081610"/>
    <x v="164"/>
    <x v="96"/>
    <x v="12"/>
    <x v="1"/>
    <m/>
    <m/>
    <m/>
    <m/>
    <n v="0"/>
    <m/>
    <m/>
  </r>
  <r>
    <x v="9"/>
    <x v="0"/>
    <s v="No"/>
    <e v="#N/A"/>
    <m/>
    <n v="1"/>
    <m/>
    <m/>
    <e v="#N/A"/>
    <s v="082010"/>
    <x v="166"/>
    <x v="96"/>
    <x v="12"/>
    <x v="1"/>
    <m/>
    <m/>
    <m/>
    <m/>
    <n v="500"/>
    <m/>
    <m/>
  </r>
  <r>
    <x v="9"/>
    <x v="0"/>
    <s v="No"/>
    <e v="#N/A"/>
    <m/>
    <n v="1"/>
    <m/>
    <m/>
    <e v="#N/A"/>
    <s v="082420"/>
    <x v="174"/>
    <x v="99"/>
    <x v="12"/>
    <x v="1"/>
    <m/>
    <m/>
    <m/>
    <m/>
    <n v="0"/>
    <m/>
    <m/>
  </r>
  <r>
    <x v="9"/>
    <x v="0"/>
    <s v="OK"/>
    <e v="#N/A"/>
    <m/>
    <n v="1"/>
    <m/>
    <m/>
    <e v="#N/A"/>
    <s v="082421"/>
    <x v="170"/>
    <x v="98"/>
    <x v="12"/>
    <x v="1"/>
    <m/>
    <m/>
    <m/>
    <m/>
    <n v="787"/>
    <m/>
    <m/>
  </r>
  <r>
    <x v="9"/>
    <x v="0"/>
    <s v="No"/>
    <e v="#N/A"/>
    <m/>
    <n v="1"/>
    <m/>
    <m/>
    <e v="#N/A"/>
    <s v="082560"/>
    <x v="179"/>
    <x v="101"/>
    <x v="12"/>
    <x v="1"/>
    <m/>
    <m/>
    <m/>
    <m/>
    <n v="5000"/>
    <m/>
    <m/>
  </r>
  <r>
    <x v="9"/>
    <x v="0"/>
    <s v="No"/>
    <e v="#N/A"/>
    <m/>
    <n v="1"/>
    <m/>
    <m/>
    <s v="Yes"/>
    <s v="082690"/>
    <x v="184"/>
    <x v="103"/>
    <x v="12"/>
    <x v="1"/>
    <m/>
    <m/>
    <m/>
    <m/>
    <n v="9973.5"/>
    <m/>
    <m/>
  </r>
  <r>
    <x v="9"/>
    <x v="0"/>
    <s v="OK"/>
    <e v="#N/A"/>
    <m/>
    <n v="1"/>
    <m/>
    <m/>
    <e v="#N/A"/>
    <s v="082700"/>
    <x v="185"/>
    <x v="104"/>
    <x v="12"/>
    <x v="1"/>
    <m/>
    <m/>
    <m/>
    <m/>
    <n v="0"/>
    <m/>
    <m/>
  </r>
  <r>
    <x v="9"/>
    <x v="0"/>
    <s v="OK"/>
    <e v="#N/A"/>
    <m/>
    <n v="1"/>
    <m/>
    <m/>
    <e v="#N/A"/>
    <s v="082710"/>
    <x v="181"/>
    <x v="102"/>
    <x v="12"/>
    <x v="1"/>
    <m/>
    <m/>
    <m/>
    <m/>
    <n v="1297"/>
    <m/>
    <m/>
  </r>
  <r>
    <x v="9"/>
    <x v="0"/>
    <s v="OK"/>
    <e v="#N/A"/>
    <m/>
    <n v="1"/>
    <m/>
    <m/>
    <e v="#N/A"/>
    <s v="082720"/>
    <x v="171"/>
    <x v="98"/>
    <x v="12"/>
    <x v="1"/>
    <m/>
    <m/>
    <m/>
    <m/>
    <n v="676"/>
    <m/>
    <m/>
  </r>
  <r>
    <x v="9"/>
    <x v="0"/>
    <s v="OK"/>
    <e v="#N/A"/>
    <m/>
    <n v="1"/>
    <m/>
    <m/>
    <e v="#N/A"/>
    <s v="082790"/>
    <x v="172"/>
    <x v="98"/>
    <x v="12"/>
    <x v="1"/>
    <m/>
    <m/>
    <m/>
    <m/>
    <n v="5226"/>
    <m/>
    <m/>
  </r>
  <r>
    <x v="9"/>
    <x v="0"/>
    <s v="OK"/>
    <e v="#N/A"/>
    <m/>
    <n v="1"/>
    <m/>
    <m/>
    <e v="#N/A"/>
    <s v="082870"/>
    <x v="182"/>
    <x v="102"/>
    <x v="12"/>
    <x v="1"/>
    <m/>
    <m/>
    <m/>
    <m/>
    <n v="1540"/>
    <m/>
    <m/>
  </r>
  <r>
    <x v="9"/>
    <x v="0"/>
    <s v="OK"/>
    <e v="#N/A"/>
    <m/>
    <n v="1"/>
    <m/>
    <m/>
    <e v="#N/A"/>
    <s v="091081"/>
    <x v="10"/>
    <x v="4"/>
    <x v="1"/>
    <x v="0"/>
    <m/>
    <m/>
    <m/>
    <m/>
    <n v="488.08"/>
    <m/>
    <m/>
  </r>
  <r>
    <x v="9"/>
    <x v="0"/>
    <s v="No"/>
    <e v="#N/A"/>
    <m/>
    <n v="1"/>
    <m/>
    <m/>
    <e v="#N/A"/>
    <s v="091290"/>
    <x v="12"/>
    <x v="5"/>
    <x v="1"/>
    <x v="0"/>
    <m/>
    <m/>
    <m/>
    <m/>
    <n v="0"/>
    <m/>
    <m/>
  </r>
  <r>
    <x v="9"/>
    <x v="0"/>
    <s v="OK"/>
    <e v="#N/A"/>
    <m/>
    <n v="1"/>
    <m/>
    <m/>
    <e v="#N/A"/>
    <s v="091292"/>
    <x v="335"/>
    <x v="5"/>
    <x v="1"/>
    <x v="0"/>
    <m/>
    <m/>
    <m/>
    <m/>
    <n v="0"/>
    <m/>
    <m/>
  </r>
  <r>
    <x v="9"/>
    <x v="0"/>
    <s v="No"/>
    <e v="#N/A"/>
    <m/>
    <n v="1"/>
    <m/>
    <m/>
    <e v="#N/A"/>
    <s v="091293"/>
    <x v="336"/>
    <x v="5"/>
    <x v="1"/>
    <x v="0"/>
    <m/>
    <m/>
    <m/>
    <m/>
    <n v="0"/>
    <m/>
    <m/>
  </r>
  <r>
    <x v="9"/>
    <x v="0"/>
    <s v="OK"/>
    <e v="#N/A"/>
    <m/>
    <n v="1"/>
    <m/>
    <m/>
    <e v="#N/A"/>
    <s v="091294"/>
    <x v="337"/>
    <x v="5"/>
    <x v="1"/>
    <x v="0"/>
    <m/>
    <m/>
    <m/>
    <m/>
    <n v="5939"/>
    <m/>
    <m/>
  </r>
  <r>
    <x v="9"/>
    <x v="0"/>
    <s v="OK"/>
    <e v="#N/A"/>
    <m/>
    <n v="1"/>
    <m/>
    <m/>
    <e v="#N/A"/>
    <s v="091291"/>
    <x v="334"/>
    <x v="5"/>
    <x v="1"/>
    <x v="0"/>
    <m/>
    <m/>
    <m/>
    <m/>
    <n v="5000"/>
    <m/>
    <m/>
  </r>
  <r>
    <x v="9"/>
    <x v="0"/>
    <s v="No"/>
    <e v="#N/A"/>
    <m/>
    <n v="1"/>
    <m/>
    <m/>
    <s v="Yes"/>
    <s v="091340"/>
    <x v="13"/>
    <x v="6"/>
    <x v="1"/>
    <x v="0"/>
    <m/>
    <m/>
    <m/>
    <m/>
    <n v="0"/>
    <m/>
    <m/>
  </r>
  <r>
    <x v="9"/>
    <x v="0"/>
    <s v="OK"/>
    <e v="#N/A"/>
    <m/>
    <n v="1"/>
    <m/>
    <m/>
    <e v="#N/A"/>
    <s v="091390"/>
    <x v="14"/>
    <x v="6"/>
    <x v="1"/>
    <x v="0"/>
    <m/>
    <m/>
    <m/>
    <m/>
    <n v="2619"/>
    <m/>
    <m/>
  </r>
  <r>
    <x v="9"/>
    <x v="0"/>
    <s v="No"/>
    <e v="#N/A"/>
    <m/>
    <n v="1"/>
    <m/>
    <m/>
    <e v="#N/A"/>
    <s v="091460"/>
    <x v="15"/>
    <x v="7"/>
    <x v="1"/>
    <x v="0"/>
    <m/>
    <m/>
    <m/>
    <m/>
    <n v="1600"/>
    <m/>
    <m/>
  </r>
  <r>
    <x v="9"/>
    <x v="0"/>
    <s v="No"/>
    <e v="#N/A"/>
    <m/>
    <n v="1"/>
    <m/>
    <m/>
    <e v="#N/A"/>
    <s v="091950"/>
    <x v="18"/>
    <x v="8"/>
    <x v="1"/>
    <x v="0"/>
    <m/>
    <m/>
    <m/>
    <m/>
    <n v="0"/>
    <m/>
    <m/>
  </r>
  <r>
    <x v="9"/>
    <x v="0"/>
    <s v="OK"/>
    <e v="#N/A"/>
    <m/>
    <n v="1"/>
    <m/>
    <m/>
    <s v="Yes"/>
    <s v="091551"/>
    <x v="19"/>
    <x v="8"/>
    <x v="1"/>
    <x v="0"/>
    <m/>
    <m/>
    <m/>
    <m/>
    <n v="8082"/>
    <m/>
    <m/>
  </r>
  <r>
    <x v="9"/>
    <x v="0"/>
    <s v="OK"/>
    <e v="#N/A"/>
    <m/>
    <n v="1"/>
    <m/>
    <m/>
    <e v="#N/A"/>
    <s v="091580"/>
    <x v="17"/>
    <x v="7"/>
    <x v="1"/>
    <x v="0"/>
    <m/>
    <m/>
    <m/>
    <m/>
    <n v="500"/>
    <m/>
    <m/>
  </r>
  <r>
    <x v="9"/>
    <x v="0"/>
    <s v="No"/>
    <e v="#N/A"/>
    <m/>
    <n v="1"/>
    <m/>
    <m/>
    <e v="#N/A"/>
    <s v="091670"/>
    <x v="11"/>
    <x v="4"/>
    <x v="1"/>
    <x v="0"/>
    <m/>
    <m/>
    <m/>
    <m/>
    <n v="200"/>
    <m/>
    <m/>
  </r>
  <r>
    <x v="9"/>
    <x v="0"/>
    <s v="OK"/>
    <e v="#N/A"/>
    <m/>
    <n v="1"/>
    <m/>
    <m/>
    <e v="#N/A"/>
    <s v="091920"/>
    <x v="21"/>
    <x v="9"/>
    <x v="1"/>
    <x v="0"/>
    <m/>
    <m/>
    <m/>
    <m/>
    <n v="5500"/>
    <m/>
    <m/>
  </r>
  <r>
    <x v="9"/>
    <x v="0"/>
    <s v="No"/>
    <e v="#N/A"/>
    <m/>
    <n v="1"/>
    <m/>
    <m/>
    <e v="#N/A"/>
    <s v="091940"/>
    <x v="16"/>
    <x v="7"/>
    <x v="1"/>
    <x v="0"/>
    <m/>
    <m/>
    <m/>
    <m/>
    <n v="0"/>
    <m/>
    <m/>
  </r>
  <r>
    <x v="9"/>
    <x v="0"/>
    <s v="OK"/>
    <e v="#N/A"/>
    <m/>
    <n v="1"/>
    <m/>
    <m/>
    <e v="#N/A"/>
    <s v="091990"/>
    <x v="22"/>
    <x v="6"/>
    <x v="1"/>
    <x v="0"/>
    <m/>
    <m/>
    <m/>
    <m/>
    <n v="2260"/>
    <m/>
    <m/>
  </r>
  <r>
    <x v="9"/>
    <x v="0"/>
    <s v="OK"/>
    <e v="#N/A"/>
    <m/>
    <n v="1"/>
    <m/>
    <m/>
    <e v="#N/A"/>
    <s v="092061"/>
    <x v="23"/>
    <x v="10"/>
    <x v="1"/>
    <x v="0"/>
    <m/>
    <m/>
    <m/>
    <m/>
    <n v="0"/>
    <m/>
    <m/>
  </r>
  <r>
    <x v="9"/>
    <x v="0"/>
    <s v="OK"/>
    <e v="#N/A"/>
    <m/>
    <n v="1"/>
    <m/>
    <m/>
    <e v="#N/A"/>
    <s v="092250"/>
    <x v="24"/>
    <x v="4"/>
    <x v="1"/>
    <x v="0"/>
    <m/>
    <m/>
    <m/>
    <m/>
    <n v="3542"/>
    <m/>
    <m/>
  </r>
  <r>
    <x v="9"/>
    <x v="0"/>
    <s v="OK"/>
    <e v="#N/A"/>
    <m/>
    <n v="1"/>
    <m/>
    <m/>
    <e v="#N/A"/>
    <s v="092260"/>
    <x v="25"/>
    <x v="5"/>
    <x v="1"/>
    <x v="0"/>
    <m/>
    <m/>
    <m/>
    <m/>
    <n v="1781"/>
    <m/>
    <m/>
  </r>
  <r>
    <x v="9"/>
    <x v="0"/>
    <s v="OK"/>
    <e v="#N/A"/>
    <m/>
    <n v="1"/>
    <m/>
    <m/>
    <e v="#N/A"/>
    <s v="092470"/>
    <x v="26"/>
    <x v="10"/>
    <x v="1"/>
    <x v="0"/>
    <m/>
    <m/>
    <m/>
    <m/>
    <n v="4580"/>
    <m/>
    <m/>
  </r>
  <r>
    <x v="9"/>
    <x v="0"/>
    <s v="OK"/>
    <e v="#N/A"/>
    <m/>
    <n v="1"/>
    <m/>
    <m/>
    <s v="Yes"/>
    <s v="092881"/>
    <x v="27"/>
    <x v="11"/>
    <x v="1"/>
    <x v="0"/>
    <m/>
    <m/>
    <m/>
    <m/>
    <n v="3370"/>
    <m/>
    <m/>
  </r>
  <r>
    <x v="9"/>
    <x v="0"/>
    <s v="OK"/>
    <e v="#N/A"/>
    <m/>
    <n v="1"/>
    <m/>
    <m/>
    <e v="#N/A"/>
    <s v="092900"/>
    <x v="20"/>
    <x v="8"/>
    <x v="1"/>
    <x v="0"/>
    <m/>
    <m/>
    <m/>
    <m/>
    <n v="1291"/>
    <m/>
    <m/>
  </r>
  <r>
    <x v="9"/>
    <x v="0"/>
    <s v="OK"/>
    <e v="#N/A"/>
    <m/>
    <n v="1"/>
    <m/>
    <m/>
    <e v="#N/A"/>
    <s v="100490"/>
    <x v="35"/>
    <x v="19"/>
    <x v="2"/>
    <x v="0"/>
    <m/>
    <m/>
    <m/>
    <m/>
    <n v="4082"/>
    <m/>
    <m/>
  </r>
  <r>
    <x v="9"/>
    <x v="0"/>
    <s v="OK"/>
    <e v="#N/A"/>
    <m/>
    <n v="1"/>
    <m/>
    <m/>
    <e v="#N/A"/>
    <s v="100660"/>
    <x v="28"/>
    <x v="12"/>
    <x v="2"/>
    <x v="0"/>
    <m/>
    <m/>
    <m/>
    <m/>
    <n v="4216"/>
    <m/>
    <m/>
  </r>
  <r>
    <x v="9"/>
    <x v="0"/>
    <s v="OK"/>
    <s v="LLF"/>
    <m/>
    <n v="1"/>
    <m/>
    <m/>
    <s v="Yes"/>
    <s v="100680"/>
    <x v="29"/>
    <x v="13"/>
    <x v="2"/>
    <x v="0"/>
    <m/>
    <m/>
    <m/>
    <m/>
    <n v="0"/>
    <m/>
    <m/>
  </r>
  <r>
    <x v="9"/>
    <x v="0"/>
    <s v="OK"/>
    <s v="LLF"/>
    <m/>
    <n v="1"/>
    <m/>
    <m/>
    <s v="Yes"/>
    <s v="100681"/>
    <x v="30"/>
    <x v="14"/>
    <x v="2"/>
    <x v="0"/>
    <m/>
    <m/>
    <m/>
    <m/>
    <n v="11424"/>
    <m/>
    <m/>
  </r>
  <r>
    <x v="9"/>
    <x v="0"/>
    <s v="No"/>
    <e v="#N/A"/>
    <m/>
    <n v="1"/>
    <m/>
    <m/>
    <e v="#N/A"/>
    <s v="100790"/>
    <x v="31"/>
    <x v="15"/>
    <x v="2"/>
    <x v="0"/>
    <m/>
    <m/>
    <m/>
    <m/>
    <n v="0"/>
    <m/>
    <m/>
  </r>
  <r>
    <x v="9"/>
    <x v="0"/>
    <s v="OK"/>
    <e v="#N/A"/>
    <m/>
    <n v="1"/>
    <m/>
    <m/>
    <e v="#N/A"/>
    <s v="100791"/>
    <x v="32"/>
    <x v="16"/>
    <x v="2"/>
    <x v="0"/>
    <m/>
    <m/>
    <m/>
    <m/>
    <n v="5850"/>
    <m/>
    <m/>
  </r>
  <r>
    <x v="9"/>
    <x v="0"/>
    <s v="OK"/>
    <e v="#N/A"/>
    <m/>
    <n v="1"/>
    <m/>
    <m/>
    <e v="#N/A"/>
    <s v="101800"/>
    <x v="33"/>
    <x v="17"/>
    <x v="2"/>
    <x v="0"/>
    <m/>
    <m/>
    <m/>
    <m/>
    <n v="5667"/>
    <m/>
    <m/>
  </r>
  <r>
    <x v="9"/>
    <x v="0"/>
    <s v="OK"/>
    <e v="#N/A"/>
    <m/>
    <n v="1"/>
    <m/>
    <m/>
    <e v="#N/A"/>
    <s v="102100"/>
    <x v="34"/>
    <x v="18"/>
    <x v="2"/>
    <x v="0"/>
    <m/>
    <m/>
    <m/>
    <m/>
    <n v="7786"/>
    <m/>
    <m/>
  </r>
  <r>
    <x v="9"/>
    <x v="0"/>
    <s v="No"/>
    <e v="#N/A"/>
    <m/>
    <n v="1"/>
    <m/>
    <m/>
    <e v="#N/A"/>
    <s v="102300"/>
    <x v="36"/>
    <x v="12"/>
    <x v="2"/>
    <x v="0"/>
    <m/>
    <m/>
    <m/>
    <m/>
    <n v="2300"/>
    <m/>
    <m/>
  </r>
  <r>
    <x v="9"/>
    <x v="0"/>
    <s v="OK"/>
    <e v="#N/A"/>
    <m/>
    <n v="1"/>
    <m/>
    <m/>
    <e v="#N/A"/>
    <s v="110040"/>
    <x v="45"/>
    <x v="28"/>
    <x v="3"/>
    <x v="0"/>
    <m/>
    <m/>
    <m/>
    <m/>
    <n v="2867"/>
    <m/>
    <m/>
  </r>
  <r>
    <x v="9"/>
    <x v="0"/>
    <s v="OK"/>
    <e v="#N/A"/>
    <m/>
    <n v="1"/>
    <m/>
    <m/>
    <e v="#N/A"/>
    <s v="110531"/>
    <x v="46"/>
    <x v="29"/>
    <x v="3"/>
    <x v="0"/>
    <m/>
    <m/>
    <m/>
    <m/>
    <n v="4773.42"/>
    <m/>
    <m/>
  </r>
  <r>
    <x v="9"/>
    <x v="0"/>
    <s v="No"/>
    <e v="#N/A"/>
    <m/>
    <n v="1"/>
    <m/>
    <m/>
    <e v="#N/A"/>
    <s v="110740"/>
    <x v="48"/>
    <x v="31"/>
    <x v="3"/>
    <x v="0"/>
    <m/>
    <m/>
    <m/>
    <m/>
    <n v="2000"/>
    <m/>
    <m/>
  </r>
  <r>
    <x v="9"/>
    <x v="0"/>
    <s v="OK"/>
    <e v="#N/A"/>
    <m/>
    <n v="1"/>
    <m/>
    <m/>
    <e v="#N/A"/>
    <s v="110750"/>
    <x v="47"/>
    <x v="30"/>
    <x v="3"/>
    <x v="0"/>
    <m/>
    <m/>
    <m/>
    <m/>
    <n v="5800"/>
    <m/>
    <m/>
  </r>
  <r>
    <x v="9"/>
    <x v="0"/>
    <s v="OK"/>
    <e v="#N/A"/>
    <m/>
    <n v="1"/>
    <m/>
    <m/>
    <e v="#N/A"/>
    <s v="110980"/>
    <x v="49"/>
    <x v="32"/>
    <x v="3"/>
    <x v="0"/>
    <m/>
    <m/>
    <m/>
    <m/>
    <n v="4578"/>
    <m/>
    <m/>
  </r>
  <r>
    <x v="9"/>
    <x v="0"/>
    <s v="OK"/>
    <e v="#N/A"/>
    <m/>
    <n v="1"/>
    <m/>
    <m/>
    <e v="#N/A"/>
    <s v="112060"/>
    <x v="50"/>
    <x v="28"/>
    <x v="3"/>
    <x v="0"/>
    <m/>
    <m/>
    <m/>
    <m/>
    <n v="9712"/>
    <m/>
    <m/>
  </r>
  <r>
    <x v="9"/>
    <x v="0"/>
    <s v="OK"/>
    <e v="#N/A"/>
    <m/>
    <n v="1"/>
    <m/>
    <m/>
    <e v="#N/A"/>
    <s v="112180"/>
    <x v="37"/>
    <x v="20"/>
    <x v="3"/>
    <x v="0"/>
    <m/>
    <m/>
    <m/>
    <m/>
    <n v="6384"/>
    <m/>
    <m/>
  </r>
  <r>
    <x v="9"/>
    <x v="0"/>
    <s v="OK"/>
    <e v="#N/A"/>
    <m/>
    <n v="1"/>
    <m/>
    <m/>
    <e v="#N/A"/>
    <s v="112191"/>
    <x v="39"/>
    <x v="22"/>
    <x v="3"/>
    <x v="0"/>
    <m/>
    <m/>
    <m/>
    <m/>
    <n v="5338"/>
    <m/>
    <m/>
  </r>
  <r>
    <x v="9"/>
    <x v="0"/>
    <s v="OK"/>
    <e v="#N/A"/>
    <m/>
    <n v="1"/>
    <m/>
    <m/>
    <e v="#N/A"/>
    <s v="112200"/>
    <x v="40"/>
    <x v="23"/>
    <x v="3"/>
    <x v="0"/>
    <m/>
    <m/>
    <m/>
    <m/>
    <n v="7964"/>
    <m/>
    <m/>
  </r>
  <r>
    <x v="9"/>
    <x v="0"/>
    <s v="OK"/>
    <e v="#N/A"/>
    <m/>
    <n v="1"/>
    <m/>
    <m/>
    <s v="Yes"/>
    <s v="112210"/>
    <x v="41"/>
    <x v="24"/>
    <x v="3"/>
    <x v="0"/>
    <m/>
    <m/>
    <m/>
    <m/>
    <n v="10000"/>
    <m/>
    <m/>
  </r>
  <r>
    <x v="9"/>
    <x v="0"/>
    <s v="OK"/>
    <e v="#N/A"/>
    <m/>
    <n v="1"/>
    <m/>
    <m/>
    <e v="#N/A"/>
    <s v="112211"/>
    <x v="38"/>
    <x v="21"/>
    <x v="3"/>
    <x v="0"/>
    <m/>
    <m/>
    <m/>
    <m/>
    <n v="5917"/>
    <m/>
    <m/>
  </r>
  <r>
    <x v="9"/>
    <x v="0"/>
    <s v="No"/>
    <e v="#N/A"/>
    <m/>
    <n v="1"/>
    <m/>
    <m/>
    <e v="#N/A"/>
    <s v="112220"/>
    <x v="42"/>
    <x v="25"/>
    <x v="3"/>
    <x v="0"/>
    <m/>
    <m/>
    <m/>
    <m/>
    <n v="8542.25"/>
    <m/>
    <m/>
  </r>
  <r>
    <x v="9"/>
    <x v="0"/>
    <s v="OK"/>
    <e v="#N/A"/>
    <m/>
    <n v="1"/>
    <m/>
    <m/>
    <e v="#N/A"/>
    <s v="112230"/>
    <x v="43"/>
    <x v="26"/>
    <x v="3"/>
    <x v="0"/>
    <m/>
    <m/>
    <m/>
    <m/>
    <n v="5950"/>
    <m/>
    <m/>
  </r>
  <r>
    <x v="9"/>
    <x v="0"/>
    <s v="OK"/>
    <e v="#N/A"/>
    <m/>
    <n v="1"/>
    <m/>
    <m/>
    <e v="#N/A"/>
    <s v="112240"/>
    <x v="44"/>
    <x v="27"/>
    <x v="3"/>
    <x v="0"/>
    <m/>
    <m/>
    <m/>
    <m/>
    <n v="0"/>
    <m/>
    <m/>
  </r>
  <r>
    <x v="9"/>
    <x v="0"/>
    <s v="No"/>
    <e v="#N/A"/>
    <m/>
    <n v="1"/>
    <m/>
    <m/>
    <e v="#N/A"/>
    <s v="112340"/>
    <x v="51"/>
    <x v="28"/>
    <x v="3"/>
    <x v="0"/>
    <m/>
    <m/>
    <m/>
    <m/>
    <n v="0"/>
    <m/>
    <m/>
  </r>
  <r>
    <x v="9"/>
    <x v="0"/>
    <s v="No"/>
    <e v="#N/A"/>
    <m/>
    <n v="1"/>
    <m/>
    <m/>
    <e v="#N/A"/>
    <s v="121470"/>
    <x v="188"/>
    <x v="107"/>
    <x v="13"/>
    <x v="1"/>
    <m/>
    <m/>
    <m/>
    <m/>
    <n v="2500"/>
    <m/>
    <m/>
  </r>
  <r>
    <x v="9"/>
    <x v="0"/>
    <s v="No"/>
    <e v="#N/A"/>
    <m/>
    <n v="1"/>
    <m/>
    <m/>
    <e v="#N/A"/>
    <s v="122440"/>
    <x v="187"/>
    <x v="106"/>
    <x v="13"/>
    <x v="1"/>
    <m/>
    <m/>
    <m/>
    <m/>
    <n v="0"/>
    <m/>
    <m/>
  </r>
  <r>
    <x v="9"/>
    <x v="0"/>
    <s v="OK"/>
    <e v="#N/A"/>
    <m/>
    <n v="1"/>
    <m/>
    <m/>
    <e v="#N/A"/>
    <s v="122441"/>
    <x v="190"/>
    <x v="109"/>
    <x v="13"/>
    <x v="1"/>
    <m/>
    <m/>
    <m/>
    <m/>
    <n v="5583"/>
    <m/>
    <m/>
  </r>
  <r>
    <x v="9"/>
    <x v="0"/>
    <s v="OK"/>
    <e v="#N/A"/>
    <m/>
    <n v="1"/>
    <m/>
    <m/>
    <e v="#N/A"/>
    <s v="122442"/>
    <x v="189"/>
    <x v="108"/>
    <x v="13"/>
    <x v="1"/>
    <m/>
    <m/>
    <m/>
    <m/>
    <n v="3883.08"/>
    <m/>
    <m/>
  </r>
  <r>
    <x v="9"/>
    <x v="0"/>
    <s v="No"/>
    <e v="#N/A"/>
    <m/>
    <n v="1"/>
    <m/>
    <m/>
    <e v="#N/A"/>
    <s v="122443"/>
    <x v="191"/>
    <x v="110"/>
    <x v="13"/>
    <x v="1"/>
    <m/>
    <m/>
    <m/>
    <m/>
    <n v="3000"/>
    <m/>
    <m/>
  </r>
  <r>
    <x v="9"/>
    <x v="0"/>
    <s v="OK"/>
    <e v="#N/A"/>
    <m/>
    <n v="1"/>
    <m/>
    <m/>
    <e v="#N/A"/>
    <s v="122444"/>
    <x v="192"/>
    <x v="111"/>
    <x v="13"/>
    <x v="1"/>
    <m/>
    <m/>
    <m/>
    <m/>
    <n v="4220.67"/>
    <m/>
    <m/>
  </r>
  <r>
    <x v="9"/>
    <x v="0"/>
    <s v="No"/>
    <e v="#N/A"/>
    <m/>
    <n v="1"/>
    <m/>
    <m/>
    <e v="#N/A"/>
    <s v="122445"/>
    <x v="186"/>
    <x v="105"/>
    <x v="13"/>
    <x v="1"/>
    <m/>
    <m/>
    <m/>
    <m/>
    <n v="0"/>
    <m/>
    <m/>
  </r>
  <r>
    <x v="9"/>
    <x v="0"/>
    <s v="No"/>
    <s v="LLF"/>
    <m/>
    <n v="1"/>
    <m/>
    <m/>
    <e v="#N/A"/>
    <s v="122446"/>
    <x v="193"/>
    <x v="112"/>
    <x v="13"/>
    <x v="1"/>
    <m/>
    <m/>
    <m/>
    <m/>
    <n v="0"/>
    <m/>
    <m/>
  </r>
  <r>
    <x v="9"/>
    <x v="0"/>
    <s v="OK"/>
    <e v="#N/A"/>
    <m/>
    <n v="1"/>
    <m/>
    <m/>
    <s v="Yes"/>
    <s v="122447"/>
    <x v="194"/>
    <x v="113"/>
    <x v="13"/>
    <x v="1"/>
    <m/>
    <m/>
    <m/>
    <m/>
    <n v="4871"/>
    <m/>
    <m/>
  </r>
  <r>
    <x v="9"/>
    <x v="0"/>
    <s v="OK"/>
    <e v="#N/A"/>
    <m/>
    <n v="1"/>
    <m/>
    <m/>
    <e v="#N/A"/>
    <s v="130010"/>
    <x v="52"/>
    <x v="33"/>
    <x v="4"/>
    <x v="0"/>
    <m/>
    <m/>
    <m/>
    <m/>
    <n v="7500"/>
    <m/>
    <m/>
  </r>
  <r>
    <x v="9"/>
    <x v="0"/>
    <s v="OK"/>
    <e v="#N/A"/>
    <m/>
    <n v="1"/>
    <m/>
    <m/>
    <e v="#N/A"/>
    <s v="130570"/>
    <x v="64"/>
    <x v="45"/>
    <x v="4"/>
    <x v="0"/>
    <m/>
    <m/>
    <m/>
    <m/>
    <n v="0"/>
    <m/>
    <m/>
  </r>
  <r>
    <x v="9"/>
    <x v="0"/>
    <s v="No"/>
    <e v="#N/A"/>
    <m/>
    <n v="1"/>
    <m/>
    <m/>
    <e v="#N/A"/>
    <s v="130580"/>
    <x v="65"/>
    <x v="46"/>
    <x v="4"/>
    <x v="0"/>
    <m/>
    <m/>
    <m/>
    <m/>
    <n v="3500"/>
    <m/>
    <m/>
  </r>
  <r>
    <x v="9"/>
    <x v="0"/>
    <s v="OK"/>
    <e v="#N/A"/>
    <m/>
    <n v="1"/>
    <m/>
    <m/>
    <e v="#N/A"/>
    <s v="131500"/>
    <x v="53"/>
    <x v="34"/>
    <x v="4"/>
    <x v="0"/>
    <m/>
    <m/>
    <m/>
    <m/>
    <n v="3370"/>
    <m/>
    <m/>
  </r>
  <r>
    <x v="9"/>
    <x v="0"/>
    <s v="No"/>
    <e v="#N/A"/>
    <m/>
    <n v="1"/>
    <m/>
    <m/>
    <e v="#N/A"/>
    <s v="131520"/>
    <x v="54"/>
    <x v="35"/>
    <x v="4"/>
    <x v="0"/>
    <m/>
    <m/>
    <m/>
    <m/>
    <n v="2812"/>
    <m/>
    <m/>
  </r>
  <r>
    <x v="9"/>
    <x v="0"/>
    <s v="OK"/>
    <e v="#N/A"/>
    <m/>
    <n v="1"/>
    <m/>
    <m/>
    <e v="#N/A"/>
    <s v="131951"/>
    <x v="55"/>
    <x v="36"/>
    <x v="4"/>
    <x v="0"/>
    <m/>
    <m/>
    <m/>
    <m/>
    <n v="3580.5"/>
    <m/>
    <m/>
  </r>
  <r>
    <x v="9"/>
    <x v="0"/>
    <s v="OK"/>
    <e v="#N/A"/>
    <m/>
    <n v="1"/>
    <m/>
    <m/>
    <e v="#N/A"/>
    <s v="131960"/>
    <x v="56"/>
    <x v="37"/>
    <x v="4"/>
    <x v="0"/>
    <m/>
    <m/>
    <m/>
    <m/>
    <n v="3988"/>
    <m/>
    <m/>
  </r>
  <r>
    <x v="9"/>
    <x v="0"/>
    <s v="No"/>
    <e v="#N/A"/>
    <m/>
    <n v="1"/>
    <m/>
    <m/>
    <s v="Yes"/>
    <s v="132730"/>
    <x v="57"/>
    <x v="38"/>
    <x v="4"/>
    <x v="0"/>
    <m/>
    <m/>
    <m/>
    <m/>
    <n v="0"/>
    <m/>
    <m/>
  </r>
  <r>
    <x v="9"/>
    <x v="0"/>
    <s v="OK"/>
    <e v="#N/A"/>
    <m/>
    <n v="1"/>
    <m/>
    <m/>
    <e v="#N/A"/>
    <s v="132740"/>
    <x v="58"/>
    <x v="39"/>
    <x v="4"/>
    <x v="0"/>
    <m/>
    <m/>
    <m/>
    <m/>
    <n v="2680"/>
    <m/>
    <m/>
  </r>
  <r>
    <x v="9"/>
    <x v="0"/>
    <s v="No"/>
    <e v="#N/A"/>
    <m/>
    <n v="1"/>
    <m/>
    <m/>
    <s v="Yes"/>
    <s v="132760"/>
    <x v="59"/>
    <x v="40"/>
    <x v="4"/>
    <x v="0"/>
    <m/>
    <m/>
    <m/>
    <m/>
    <n v="2910"/>
    <m/>
    <m/>
  </r>
  <r>
    <x v="9"/>
    <x v="0"/>
    <s v="OK"/>
    <e v="#N/A"/>
    <m/>
    <n v="1"/>
    <m/>
    <m/>
    <e v="#N/A"/>
    <s v="132761"/>
    <x v="60"/>
    <x v="41"/>
    <x v="4"/>
    <x v="0"/>
    <m/>
    <m/>
    <m/>
    <m/>
    <n v="10296"/>
    <m/>
    <m/>
  </r>
  <r>
    <x v="9"/>
    <x v="0"/>
    <s v="OK"/>
    <e v="#N/A"/>
    <m/>
    <n v="1"/>
    <m/>
    <m/>
    <e v="#N/A"/>
    <s v="132770"/>
    <x v="61"/>
    <x v="42"/>
    <x v="4"/>
    <x v="0"/>
    <m/>
    <m/>
    <m/>
    <m/>
    <n v="7407.5"/>
    <m/>
    <m/>
  </r>
  <r>
    <x v="9"/>
    <x v="0"/>
    <s v="OK"/>
    <e v="#N/A"/>
    <m/>
    <n v="1"/>
    <m/>
    <m/>
    <e v="#N/A"/>
    <s v="132780"/>
    <x v="62"/>
    <x v="43"/>
    <x v="4"/>
    <x v="0"/>
    <m/>
    <m/>
    <m/>
    <m/>
    <n v="4407"/>
    <m/>
    <m/>
  </r>
  <r>
    <x v="9"/>
    <x v="0"/>
    <s v="No"/>
    <e v="#N/A"/>
    <m/>
    <n v="1"/>
    <m/>
    <m/>
    <s v="Yes"/>
    <s v="132781"/>
    <x v="63"/>
    <x v="44"/>
    <x v="4"/>
    <x v="0"/>
    <m/>
    <m/>
    <m/>
    <m/>
    <n v="4133"/>
    <m/>
    <m/>
  </r>
  <r>
    <x v="9"/>
    <x v="0"/>
    <s v="No"/>
    <e v="#N/A"/>
    <m/>
    <n v="1"/>
    <m/>
    <m/>
    <e v="#N/A"/>
    <s v="140150"/>
    <x v="66"/>
    <x v="47"/>
    <x v="5"/>
    <x v="0"/>
    <m/>
    <m/>
    <m/>
    <m/>
    <n v="140"/>
    <m/>
    <m/>
  </r>
  <r>
    <x v="9"/>
    <x v="0"/>
    <s v="No"/>
    <e v="#N/A"/>
    <m/>
    <n v="1"/>
    <m/>
    <m/>
    <e v="#N/A"/>
    <s v="140960"/>
    <x v="68"/>
    <x v="48"/>
    <x v="5"/>
    <x v="0"/>
    <m/>
    <m/>
    <m/>
    <m/>
    <n v="3098.75"/>
    <m/>
    <m/>
  </r>
  <r>
    <x v="9"/>
    <x v="0"/>
    <s v="OK"/>
    <e v="#N/A"/>
    <m/>
    <n v="1"/>
    <m/>
    <m/>
    <e v="#N/A"/>
    <s v="141100"/>
    <x v="69"/>
    <x v="49"/>
    <x v="5"/>
    <x v="0"/>
    <m/>
    <m/>
    <m/>
    <m/>
    <n v="7646"/>
    <m/>
    <m/>
  </r>
  <r>
    <x v="9"/>
    <x v="0"/>
    <s v="OK"/>
    <e v="#N/A"/>
    <m/>
    <n v="1"/>
    <m/>
    <m/>
    <e v="#N/A"/>
    <s v="141110"/>
    <x v="70"/>
    <x v="50"/>
    <x v="5"/>
    <x v="0"/>
    <m/>
    <m/>
    <m/>
    <m/>
    <n v="24496"/>
    <m/>
    <m/>
  </r>
  <r>
    <x v="9"/>
    <x v="0"/>
    <s v="OK"/>
    <e v="#N/A"/>
    <m/>
    <n v="1"/>
    <m/>
    <m/>
    <e v="#N/A"/>
    <s v="141440"/>
    <x v="67"/>
    <x v="47"/>
    <x v="5"/>
    <x v="0"/>
    <m/>
    <m/>
    <m/>
    <m/>
    <n v="3343"/>
    <m/>
    <m/>
  </r>
  <r>
    <x v="9"/>
    <x v="0"/>
    <s v="OK"/>
    <e v="#N/A"/>
    <m/>
    <n v="1"/>
    <m/>
    <m/>
    <e v="#N/A"/>
    <s v="141760"/>
    <x v="71"/>
    <x v="48"/>
    <x v="5"/>
    <x v="0"/>
    <m/>
    <m/>
    <m/>
    <m/>
    <n v="2642.37"/>
    <m/>
    <m/>
  </r>
  <r>
    <x v="9"/>
    <x v="0"/>
    <s v="OK"/>
    <e v="#N/A"/>
    <m/>
    <n v="1"/>
    <m/>
    <m/>
    <e v="#N/A"/>
    <s v="142080"/>
    <x v="72"/>
    <x v="51"/>
    <x v="5"/>
    <x v="0"/>
    <m/>
    <m/>
    <m/>
    <m/>
    <n v="10321"/>
    <m/>
    <m/>
  </r>
  <r>
    <x v="9"/>
    <x v="0"/>
    <s v="OK"/>
    <e v="#N/A"/>
    <m/>
    <n v="1"/>
    <m/>
    <m/>
    <e v="#N/A"/>
    <s v="142280"/>
    <x v="73"/>
    <x v="52"/>
    <x v="5"/>
    <x v="0"/>
    <m/>
    <m/>
    <m/>
    <m/>
    <n v="3659"/>
    <m/>
    <m/>
  </r>
  <r>
    <x v="9"/>
    <x v="0"/>
    <s v="OK"/>
    <e v="#N/A"/>
    <m/>
    <n v="1"/>
    <m/>
    <m/>
    <e v="#N/A"/>
    <s v="142860"/>
    <x v="74"/>
    <x v="53"/>
    <x v="5"/>
    <x v="0"/>
    <m/>
    <m/>
    <m/>
    <m/>
    <n v="8431"/>
    <m/>
    <m/>
  </r>
  <r>
    <x v="9"/>
    <x v="0"/>
    <s v="OK"/>
    <e v="#N/A"/>
    <m/>
    <n v="1"/>
    <m/>
    <m/>
    <e v="#N/A"/>
    <s v="150050"/>
    <x v="195"/>
    <x v="114"/>
    <x v="14"/>
    <x v="2"/>
    <m/>
    <m/>
    <m/>
    <m/>
    <n v="4369"/>
    <m/>
    <m/>
  </r>
  <r>
    <x v="9"/>
    <x v="0"/>
    <s v="No"/>
    <e v="#N/A"/>
    <m/>
    <n v="1"/>
    <m/>
    <m/>
    <e v="#N/A"/>
    <s v="150100"/>
    <x v="217"/>
    <x v="123"/>
    <x v="14"/>
    <x v="2"/>
    <m/>
    <m/>
    <m/>
    <m/>
    <n v="1000"/>
    <m/>
    <m/>
  </r>
  <r>
    <x v="9"/>
    <x v="0"/>
    <s v="No"/>
    <e v="#N/A"/>
    <m/>
    <n v="1"/>
    <m/>
    <m/>
    <e v="#N/A"/>
    <s v="150130"/>
    <x v="198"/>
    <x v="115"/>
    <x v="14"/>
    <x v="2"/>
    <m/>
    <m/>
    <m/>
    <m/>
    <n v="500"/>
    <m/>
    <m/>
  </r>
  <r>
    <x v="9"/>
    <x v="0"/>
    <s v="No"/>
    <e v="#N/A"/>
    <m/>
    <n v="1"/>
    <m/>
    <m/>
    <e v="#N/A"/>
    <s v="150200"/>
    <x v="201"/>
    <x v="116"/>
    <x v="14"/>
    <x v="2"/>
    <m/>
    <m/>
    <m/>
    <m/>
    <n v="0"/>
    <m/>
    <m/>
  </r>
  <r>
    <x v="9"/>
    <x v="0"/>
    <s v="No"/>
    <e v="#N/A"/>
    <m/>
    <n v="1"/>
    <m/>
    <m/>
    <e v="#N/A"/>
    <s v="150201"/>
    <x v="204"/>
    <x v="117"/>
    <x v="14"/>
    <x v="2"/>
    <m/>
    <m/>
    <m/>
    <m/>
    <n v="194"/>
    <m/>
    <m/>
  </r>
  <r>
    <x v="9"/>
    <x v="0"/>
    <s v="No"/>
    <e v="#N/A"/>
    <m/>
    <n v="1"/>
    <m/>
    <m/>
    <e v="#N/A"/>
    <s v="150610"/>
    <x v="218"/>
    <x v="124"/>
    <x v="14"/>
    <x v="2"/>
    <m/>
    <m/>
    <m/>
    <m/>
    <n v="600"/>
    <m/>
    <m/>
  </r>
  <r>
    <x v="9"/>
    <x v="0"/>
    <s v="No"/>
    <e v="#N/A"/>
    <m/>
    <n v="1"/>
    <m/>
    <m/>
    <e v="#N/A"/>
    <s v="150700"/>
    <x v="221"/>
    <x v="126"/>
    <x v="14"/>
    <x v="2"/>
    <m/>
    <m/>
    <m/>
    <m/>
    <n v="2988"/>
    <m/>
    <m/>
  </r>
  <r>
    <x v="9"/>
    <x v="0"/>
    <s v="No"/>
    <e v="#N/A"/>
    <m/>
    <n v="1"/>
    <m/>
    <m/>
    <e v="#N/A"/>
    <s v="150710"/>
    <x v="223"/>
    <x v="121"/>
    <x v="14"/>
    <x v="2"/>
    <m/>
    <m/>
    <m/>
    <m/>
    <n v="1651"/>
    <m/>
    <m/>
  </r>
  <r>
    <x v="9"/>
    <x v="0"/>
    <s v="OK"/>
    <e v="#N/A"/>
    <m/>
    <n v="1"/>
    <m/>
    <m/>
    <e v="#N/A"/>
    <s v="150930"/>
    <x v="205"/>
    <x v="117"/>
    <x v="14"/>
    <x v="2"/>
    <m/>
    <m/>
    <m/>
    <m/>
    <n v="1053"/>
    <m/>
    <m/>
  </r>
  <r>
    <x v="9"/>
    <x v="0"/>
    <s v="OK"/>
    <e v="#N/A"/>
    <m/>
    <n v="1"/>
    <m/>
    <m/>
    <e v="#N/A"/>
    <s v="150961"/>
    <x v="209"/>
    <x v="119"/>
    <x v="14"/>
    <x v="2"/>
    <m/>
    <m/>
    <m/>
    <m/>
    <n v="1250"/>
    <m/>
    <m/>
  </r>
  <r>
    <x v="9"/>
    <x v="0"/>
    <s v="OK"/>
    <e v="#N/A"/>
    <m/>
    <n v="1"/>
    <m/>
    <m/>
    <e v="#N/A"/>
    <s v="150970"/>
    <x v="212"/>
    <x v="120"/>
    <x v="14"/>
    <x v="2"/>
    <m/>
    <m/>
    <m/>
    <m/>
    <n v="5515"/>
    <m/>
    <m/>
  </r>
  <r>
    <x v="9"/>
    <x v="0"/>
    <s v="No"/>
    <e v="#N/A"/>
    <m/>
    <n v="1"/>
    <m/>
    <m/>
    <e v="#N/A"/>
    <s v="151090"/>
    <x v="208"/>
    <x v="118"/>
    <x v="14"/>
    <x v="2"/>
    <m/>
    <m/>
    <m/>
    <m/>
    <n v="1250"/>
    <m/>
    <m/>
  </r>
  <r>
    <x v="9"/>
    <x v="0"/>
    <s v="No"/>
    <e v="#N/A"/>
    <m/>
    <n v="1"/>
    <m/>
    <m/>
    <e v="#N/A"/>
    <s v="151150"/>
    <x v="225"/>
    <x v="126"/>
    <x v="14"/>
    <x v="2"/>
    <m/>
    <m/>
    <m/>
    <m/>
    <n v="1346"/>
    <m/>
    <m/>
  </r>
  <r>
    <x v="9"/>
    <x v="0"/>
    <s v="No"/>
    <e v="#N/A"/>
    <m/>
    <n v="1"/>
    <m/>
    <m/>
    <e v="#N/A"/>
    <s v="151190"/>
    <x v="226"/>
    <x v="127"/>
    <x v="14"/>
    <x v="2"/>
    <m/>
    <m/>
    <m/>
    <m/>
    <n v="1000"/>
    <m/>
    <m/>
  </r>
  <r>
    <x v="9"/>
    <x v="0"/>
    <s v="No"/>
    <e v="#N/A"/>
    <m/>
    <n v="1"/>
    <m/>
    <m/>
    <e v="#N/A"/>
    <s v="151230"/>
    <x v="203"/>
    <x v="116"/>
    <x v="14"/>
    <x v="2"/>
    <m/>
    <m/>
    <m/>
    <m/>
    <n v="126"/>
    <m/>
    <m/>
  </r>
  <r>
    <x v="9"/>
    <x v="0"/>
    <s v="OK"/>
    <e v="#N/A"/>
    <m/>
    <n v="1"/>
    <m/>
    <m/>
    <e v="#N/A"/>
    <s v="151260"/>
    <x v="202"/>
    <x v="116"/>
    <x v="14"/>
    <x v="2"/>
    <m/>
    <m/>
    <m/>
    <m/>
    <n v="0"/>
    <m/>
    <m/>
  </r>
  <r>
    <x v="9"/>
    <x v="0"/>
    <s v="No"/>
    <e v="#N/A"/>
    <m/>
    <n v="1"/>
    <m/>
    <m/>
    <e v="#N/A"/>
    <s v="151380"/>
    <x v="199"/>
    <x v="115"/>
    <x v="14"/>
    <x v="2"/>
    <m/>
    <m/>
    <m/>
    <m/>
    <n v="0"/>
    <m/>
    <m/>
  </r>
  <r>
    <x v="9"/>
    <x v="0"/>
    <s v="OK"/>
    <e v="#N/A"/>
    <m/>
    <n v="1"/>
    <m/>
    <m/>
    <e v="#N/A"/>
    <s v="151490"/>
    <x v="227"/>
    <x v="127"/>
    <x v="14"/>
    <x v="2"/>
    <m/>
    <m/>
    <m/>
    <m/>
    <n v="2357"/>
    <m/>
    <m/>
  </r>
  <r>
    <x v="9"/>
    <x v="0"/>
    <s v="OK"/>
    <e v="#N/A"/>
    <m/>
    <n v="1"/>
    <m/>
    <m/>
    <e v="#N/A"/>
    <s v="151780"/>
    <x v="213"/>
    <x v="121"/>
    <x v="14"/>
    <x v="2"/>
    <m/>
    <m/>
    <m/>
    <m/>
    <n v="3462"/>
    <m/>
    <m/>
  </r>
  <r>
    <x v="9"/>
    <x v="0"/>
    <s v="No"/>
    <e v="#N/A"/>
    <m/>
    <n v="1"/>
    <m/>
    <m/>
    <e v="#N/A"/>
    <s v="151790"/>
    <x v="219"/>
    <x v="124"/>
    <x v="14"/>
    <x v="2"/>
    <m/>
    <m/>
    <m/>
    <m/>
    <n v="875"/>
    <m/>
    <m/>
  </r>
  <r>
    <x v="9"/>
    <x v="0"/>
    <s v="No"/>
    <e v="#N/A"/>
    <m/>
    <n v="1"/>
    <m/>
    <m/>
    <e v="#N/A"/>
    <s v="151810"/>
    <x v="196"/>
    <x v="114"/>
    <x v="14"/>
    <x v="2"/>
    <m/>
    <m/>
    <m/>
    <m/>
    <n v="0"/>
    <m/>
    <m/>
  </r>
  <r>
    <x v="9"/>
    <x v="0"/>
    <s v="No"/>
    <e v="#N/A"/>
    <m/>
    <n v="1"/>
    <m/>
    <m/>
    <e v="#N/A"/>
    <s v="151820"/>
    <x v="206"/>
    <x v="117"/>
    <x v="14"/>
    <x v="2"/>
    <m/>
    <m/>
    <m/>
    <m/>
    <n v="592.5"/>
    <m/>
    <m/>
  </r>
  <r>
    <x v="9"/>
    <x v="0"/>
    <s v="OK"/>
    <e v="#N/A"/>
    <m/>
    <n v="1"/>
    <m/>
    <m/>
    <e v="#N/A"/>
    <s v="152040"/>
    <x v="210"/>
    <x v="119"/>
    <x v="14"/>
    <x v="2"/>
    <m/>
    <m/>
    <m/>
    <m/>
    <n v="1000"/>
    <m/>
    <m/>
  </r>
  <r>
    <x v="9"/>
    <x v="0"/>
    <s v="No"/>
    <e v="#N/A"/>
    <m/>
    <n v="1"/>
    <m/>
    <m/>
    <e v="#N/A"/>
    <s v="152120"/>
    <x v="200"/>
    <x v="115"/>
    <x v="14"/>
    <x v="2"/>
    <m/>
    <m/>
    <m/>
    <m/>
    <n v="0"/>
    <m/>
    <m/>
  </r>
  <r>
    <x v="9"/>
    <x v="0"/>
    <s v="No"/>
    <e v="#N/A"/>
    <m/>
    <n v="1"/>
    <m/>
    <m/>
    <e v="#N/A"/>
    <s v="152330"/>
    <x v="228"/>
    <x v="124"/>
    <x v="14"/>
    <x v="2"/>
    <m/>
    <m/>
    <m/>
    <m/>
    <n v="400"/>
    <m/>
    <m/>
  </r>
  <r>
    <x v="9"/>
    <x v="0"/>
    <s v="OK"/>
    <e v="#N/A"/>
    <m/>
    <n v="1"/>
    <m/>
    <m/>
    <e v="#N/A"/>
    <s v="152350"/>
    <x v="224"/>
    <x v="125"/>
    <x v="14"/>
    <x v="2"/>
    <m/>
    <m/>
    <m/>
    <m/>
    <n v="0"/>
    <m/>
    <m/>
  </r>
  <r>
    <x v="9"/>
    <x v="0"/>
    <s v="OK"/>
    <e v="#N/A"/>
    <m/>
    <n v="1"/>
    <m/>
    <m/>
    <e v="#N/A"/>
    <s v="152360"/>
    <x v="211"/>
    <x v="119"/>
    <x v="14"/>
    <x v="2"/>
    <m/>
    <m/>
    <m/>
    <m/>
    <n v="1600"/>
    <m/>
    <m/>
  </r>
  <r>
    <x v="9"/>
    <x v="0"/>
    <s v="No"/>
    <e v="#N/A"/>
    <m/>
    <n v="1"/>
    <m/>
    <m/>
    <e v="#N/A"/>
    <s v="152370"/>
    <x v="222"/>
    <x v="126"/>
    <x v="14"/>
    <x v="2"/>
    <m/>
    <m/>
    <m/>
    <m/>
    <n v="0"/>
    <m/>
    <m/>
  </r>
  <r>
    <x v="9"/>
    <x v="0"/>
    <s v="OK"/>
    <e v="#N/A"/>
    <m/>
    <n v="1"/>
    <m/>
    <m/>
    <e v="#N/A"/>
    <s v="152430"/>
    <x v="197"/>
    <x v="114"/>
    <x v="14"/>
    <x v="2"/>
    <m/>
    <m/>
    <m/>
    <m/>
    <n v="0"/>
    <m/>
    <m/>
  </r>
  <r>
    <x v="9"/>
    <x v="0"/>
    <s v="No"/>
    <e v="#N/A"/>
    <m/>
    <n v="1"/>
    <m/>
    <m/>
    <e v="#N/A"/>
    <s v="152580"/>
    <x v="214"/>
    <x v="118"/>
    <x v="14"/>
    <x v="2"/>
    <m/>
    <m/>
    <m/>
    <m/>
    <n v="500"/>
    <m/>
    <m/>
  </r>
  <r>
    <x v="9"/>
    <x v="0"/>
    <s v="No"/>
    <e v="#N/A"/>
    <m/>
    <n v="1"/>
    <m/>
    <m/>
    <e v="#N/A"/>
    <s v="152650"/>
    <x v="220"/>
    <x v="125"/>
    <x v="14"/>
    <x v="2"/>
    <m/>
    <m/>
    <m/>
    <m/>
    <n v="0"/>
    <m/>
    <m/>
  </r>
  <r>
    <x v="9"/>
    <x v="0"/>
    <s v="OK"/>
    <e v="#N/A"/>
    <m/>
    <n v="1"/>
    <m/>
    <m/>
    <e v="#N/A"/>
    <s v="152850"/>
    <x v="215"/>
    <x v="118"/>
    <x v="14"/>
    <x v="2"/>
    <m/>
    <m/>
    <m/>
    <m/>
    <n v="2374"/>
    <m/>
    <m/>
  </r>
  <r>
    <x v="9"/>
    <x v="0"/>
    <s v="OK"/>
    <e v="#N/A"/>
    <m/>
    <n v="1"/>
    <m/>
    <m/>
    <e v="#N/A"/>
    <s v="152930"/>
    <x v="207"/>
    <x v="117"/>
    <x v="14"/>
    <x v="2"/>
    <m/>
    <m/>
    <m/>
    <m/>
    <n v="3352"/>
    <m/>
    <m/>
  </r>
  <r>
    <x v="9"/>
    <x v="0"/>
    <s v="No"/>
    <e v="#N/A"/>
    <m/>
    <n v="1"/>
    <m/>
    <m/>
    <e v="#N/A"/>
    <s v="152940"/>
    <x v="216"/>
    <x v="122"/>
    <x v="14"/>
    <x v="2"/>
    <m/>
    <m/>
    <m/>
    <m/>
    <n v="2000"/>
    <m/>
    <m/>
  </r>
  <r>
    <x v="9"/>
    <x v="0"/>
    <s v="No"/>
    <e v="#N/A"/>
    <m/>
    <n v="1"/>
    <m/>
    <m/>
    <e v="#N/A"/>
    <s v="160220"/>
    <x v="229"/>
    <x v="128"/>
    <x v="15"/>
    <x v="2"/>
    <m/>
    <m/>
    <m/>
    <m/>
    <n v="2100.41"/>
    <m/>
    <m/>
  </r>
  <r>
    <x v="9"/>
    <x v="0"/>
    <s v="OK"/>
    <e v="#N/A"/>
    <m/>
    <n v="1"/>
    <m/>
    <m/>
    <s v="Yes"/>
    <s v="160230"/>
    <x v="230"/>
    <x v="129"/>
    <x v="15"/>
    <x v="2"/>
    <m/>
    <m/>
    <m/>
    <m/>
    <n v="12839"/>
    <m/>
    <m/>
  </r>
  <r>
    <x v="9"/>
    <x v="0"/>
    <s v="OK"/>
    <e v="#N/A"/>
    <m/>
    <n v="1"/>
    <m/>
    <m/>
    <e v="#N/A"/>
    <s v="160250"/>
    <x v="231"/>
    <x v="130"/>
    <x v="15"/>
    <x v="2"/>
    <m/>
    <m/>
    <m/>
    <m/>
    <n v="11157"/>
    <m/>
    <m/>
  </r>
  <r>
    <x v="9"/>
    <x v="0"/>
    <s v="OK"/>
    <e v="#N/A"/>
    <m/>
    <n v="1"/>
    <m/>
    <m/>
    <e v="#N/A"/>
    <s v="160270"/>
    <x v="232"/>
    <x v="131"/>
    <x v="15"/>
    <x v="2"/>
    <m/>
    <m/>
    <m/>
    <m/>
    <n v="5056"/>
    <m/>
    <m/>
  </r>
  <r>
    <x v="9"/>
    <x v="0"/>
    <s v="OK"/>
    <e v="#N/A"/>
    <m/>
    <n v="1"/>
    <m/>
    <m/>
    <e v="#N/A"/>
    <s v="160280"/>
    <x v="240"/>
    <x v="139"/>
    <x v="15"/>
    <x v="2"/>
    <m/>
    <m/>
    <m/>
    <m/>
    <n v="6073.33"/>
    <m/>
    <m/>
  </r>
  <r>
    <x v="9"/>
    <x v="0"/>
    <s v="No"/>
    <e v="#N/A"/>
    <m/>
    <n v="1"/>
    <m/>
    <m/>
    <e v="#N/A"/>
    <s v="160290"/>
    <x v="233"/>
    <x v="132"/>
    <x v="15"/>
    <x v="2"/>
    <m/>
    <m/>
    <m/>
    <m/>
    <n v="900"/>
    <m/>
    <m/>
  </r>
  <r>
    <x v="9"/>
    <x v="0"/>
    <s v="No"/>
    <e v="#N/A"/>
    <m/>
    <n v="1"/>
    <m/>
    <m/>
    <e v="#N/A"/>
    <s v="160310"/>
    <x v="244"/>
    <x v="141"/>
    <x v="15"/>
    <x v="2"/>
    <m/>
    <m/>
    <m/>
    <m/>
    <n v="250"/>
    <m/>
    <m/>
  </r>
  <r>
    <x v="9"/>
    <x v="0"/>
    <s v="No"/>
    <e v="#N/A"/>
    <m/>
    <n v="1"/>
    <m/>
    <m/>
    <e v="#N/A"/>
    <s v="160320"/>
    <x v="234"/>
    <x v="133"/>
    <x v="15"/>
    <x v="2"/>
    <m/>
    <m/>
    <m/>
    <m/>
    <n v="3500"/>
    <m/>
    <m/>
  </r>
  <r>
    <x v="9"/>
    <x v="0"/>
    <s v="No"/>
    <e v="#N/A"/>
    <m/>
    <n v="1"/>
    <m/>
    <m/>
    <e v="#N/A"/>
    <s v="160330"/>
    <x v="235"/>
    <x v="134"/>
    <x v="15"/>
    <x v="2"/>
    <m/>
    <m/>
    <m/>
    <m/>
    <n v="0"/>
    <m/>
    <m/>
  </r>
  <r>
    <x v="9"/>
    <x v="0"/>
    <s v="OK"/>
    <e v="#N/A"/>
    <m/>
    <n v="1"/>
    <m/>
    <m/>
    <e v="#N/A"/>
    <s v="160380"/>
    <x v="236"/>
    <x v="135"/>
    <x v="15"/>
    <x v="2"/>
    <m/>
    <m/>
    <m/>
    <m/>
    <n v="3620"/>
    <m/>
    <m/>
  </r>
  <r>
    <x v="9"/>
    <x v="0"/>
    <s v="No"/>
    <e v="#N/A"/>
    <m/>
    <n v="1"/>
    <m/>
    <m/>
    <e v="#N/A"/>
    <s v="160620"/>
    <x v="242"/>
    <x v="141"/>
    <x v="15"/>
    <x v="2"/>
    <m/>
    <m/>
    <m/>
    <m/>
    <n v="0"/>
    <m/>
    <m/>
  </r>
  <r>
    <x v="9"/>
    <x v="0"/>
    <s v="No"/>
    <s v="LLF"/>
    <m/>
    <n v="1"/>
    <m/>
    <m/>
    <s v="Yes"/>
    <s v="160780"/>
    <x v="243"/>
    <x v="142"/>
    <x v="15"/>
    <x v="2"/>
    <m/>
    <m/>
    <m/>
    <m/>
    <n v="4000"/>
    <m/>
    <m/>
  </r>
  <r>
    <x v="9"/>
    <x v="0"/>
    <s v="No"/>
    <e v="#N/A"/>
    <m/>
    <n v="1"/>
    <m/>
    <m/>
    <e v="#N/A"/>
    <s v="160900"/>
    <x v="246"/>
    <x v="141"/>
    <x v="15"/>
    <x v="2"/>
    <m/>
    <m/>
    <m/>
    <m/>
    <n v="1000"/>
    <m/>
    <m/>
  </r>
  <r>
    <x v="9"/>
    <x v="0"/>
    <s v="OK"/>
    <e v="#N/A"/>
    <m/>
    <n v="1"/>
    <m/>
    <m/>
    <e v="#N/A"/>
    <s v="161020"/>
    <x v="238"/>
    <x v="137"/>
    <x v="15"/>
    <x v="2"/>
    <m/>
    <m/>
    <m/>
    <m/>
    <n v="5294"/>
    <m/>
    <m/>
  </r>
  <r>
    <x v="9"/>
    <x v="0"/>
    <s v="No"/>
    <e v="#N/A"/>
    <m/>
    <n v="1"/>
    <m/>
    <m/>
    <e v="#N/A"/>
    <s v="161330"/>
    <x v="245"/>
    <x v="142"/>
    <x v="15"/>
    <x v="2"/>
    <m/>
    <m/>
    <m/>
    <m/>
    <n v="500"/>
    <m/>
    <m/>
  </r>
  <r>
    <x v="9"/>
    <x v="0"/>
    <s v="No"/>
    <e v="#N/A"/>
    <m/>
    <n v="1"/>
    <m/>
    <m/>
    <e v="#N/A"/>
    <s v="161350"/>
    <x v="247"/>
    <x v="141"/>
    <x v="15"/>
    <x v="2"/>
    <m/>
    <m/>
    <m/>
    <m/>
    <n v="500"/>
    <m/>
    <m/>
  </r>
  <r>
    <x v="9"/>
    <x v="0"/>
    <s v="No"/>
    <e v="#N/A"/>
    <m/>
    <n v="1"/>
    <m/>
    <m/>
    <e v="#N/A"/>
    <s v="161410"/>
    <x v="237"/>
    <x v="136"/>
    <x v="15"/>
    <x v="2"/>
    <m/>
    <m/>
    <m/>
    <m/>
    <n v="500"/>
    <m/>
    <m/>
  </r>
  <r>
    <x v="9"/>
    <x v="0"/>
    <s v="No"/>
    <e v="#N/A"/>
    <m/>
    <n v="1"/>
    <m/>
    <m/>
    <e v="#N/A"/>
    <s v="161411"/>
    <x v="239"/>
    <x v="138"/>
    <x v="15"/>
    <x v="2"/>
    <m/>
    <m/>
    <m/>
    <m/>
    <n v="1500"/>
    <m/>
    <m/>
  </r>
  <r>
    <x v="9"/>
    <x v="0"/>
    <s v="OK"/>
    <e v="#N/A"/>
    <m/>
    <n v="1"/>
    <m/>
    <m/>
    <e v="#N/A"/>
    <s v="161770"/>
    <x v="250"/>
    <x v="144"/>
    <x v="15"/>
    <x v="2"/>
    <m/>
    <m/>
    <m/>
    <m/>
    <n v="2359.7600000000002"/>
    <m/>
    <m/>
  </r>
  <r>
    <x v="9"/>
    <x v="0"/>
    <s v="OK"/>
    <e v="#N/A"/>
    <m/>
    <n v="1"/>
    <m/>
    <m/>
    <e v="#N/A"/>
    <s v="162090"/>
    <x v="241"/>
    <x v="140"/>
    <x v="15"/>
    <x v="2"/>
    <m/>
    <m/>
    <m/>
    <m/>
    <n v="0"/>
    <m/>
    <m/>
  </r>
  <r>
    <x v="9"/>
    <x v="0"/>
    <s v="No"/>
    <e v="#N/A"/>
    <m/>
    <n v="1"/>
    <m/>
    <m/>
    <e v="#N/A"/>
    <s v="162920"/>
    <x v="248"/>
    <x v="141"/>
    <x v="15"/>
    <x v="2"/>
    <m/>
    <m/>
    <m/>
    <m/>
    <n v="0"/>
    <m/>
    <m/>
  </r>
  <r>
    <x v="9"/>
    <x v="0"/>
    <s v="OK"/>
    <s v="LLF"/>
    <m/>
    <n v="1"/>
    <m/>
    <m/>
    <e v="#N/A"/>
    <s v="162960"/>
    <x v="251"/>
    <x v="145"/>
    <x v="15"/>
    <x v="2"/>
    <m/>
    <m/>
    <m/>
    <m/>
    <n v="5000"/>
    <m/>
    <m/>
  </r>
  <r>
    <x v="9"/>
    <x v="0"/>
    <s v="OK"/>
    <e v="#N/A"/>
    <m/>
    <n v="1"/>
    <m/>
    <m/>
    <e v="#N/A"/>
    <s v="170390"/>
    <x v="252"/>
    <x v="146"/>
    <x v="17"/>
    <x v="2"/>
    <m/>
    <m/>
    <m/>
    <m/>
    <n v="6404"/>
    <m/>
    <m/>
  </r>
  <r>
    <x v="9"/>
    <x v="0"/>
    <s v="OK"/>
    <e v="#N/A"/>
    <m/>
    <n v="1"/>
    <m/>
    <m/>
    <e v="#N/A"/>
    <s v="170450"/>
    <x v="253"/>
    <x v="147"/>
    <x v="17"/>
    <x v="2"/>
    <m/>
    <m/>
    <m/>
    <m/>
    <n v="1200"/>
    <m/>
    <m/>
  </r>
  <r>
    <x v="9"/>
    <x v="0"/>
    <s v="No"/>
    <e v="#N/A"/>
    <m/>
    <n v="1"/>
    <m/>
    <m/>
    <e v="#N/A"/>
    <s v="170600"/>
    <x v="255"/>
    <x v="148"/>
    <x v="17"/>
    <x v="2"/>
    <m/>
    <m/>
    <m/>
    <m/>
    <n v="0"/>
    <m/>
    <m/>
  </r>
  <r>
    <x v="9"/>
    <x v="0"/>
    <s v="OK"/>
    <e v="#N/A"/>
    <m/>
    <n v="1"/>
    <m/>
    <m/>
    <e v="#N/A"/>
    <s v="170712"/>
    <x v="258"/>
    <x v="149"/>
    <x v="17"/>
    <x v="2"/>
    <m/>
    <m/>
    <m/>
    <m/>
    <n v="250"/>
    <m/>
    <m/>
  </r>
  <r>
    <x v="9"/>
    <x v="0"/>
    <s v="OK"/>
    <e v="#N/A"/>
    <m/>
    <n v="1"/>
    <m/>
    <m/>
    <e v="#N/A"/>
    <s v="170760"/>
    <x v="261"/>
    <x v="150"/>
    <x v="17"/>
    <x v="2"/>
    <m/>
    <m/>
    <m/>
    <m/>
    <n v="500"/>
    <m/>
    <m/>
  </r>
  <r>
    <x v="9"/>
    <x v="0"/>
    <s v="No"/>
    <e v="#N/A"/>
    <m/>
    <n v="1"/>
    <m/>
    <m/>
    <e v="#N/A"/>
    <s v="170840"/>
    <x v="264"/>
    <x v="151"/>
    <x v="17"/>
    <x v="2"/>
    <m/>
    <m/>
    <m/>
    <m/>
    <n v="500"/>
    <m/>
    <m/>
  </r>
  <r>
    <x v="9"/>
    <x v="0"/>
    <s v="OK"/>
    <s v="LLF"/>
    <m/>
    <n v="1"/>
    <m/>
    <m/>
    <e v="#N/A"/>
    <s v="170880"/>
    <x v="267"/>
    <x v="152"/>
    <x v="17"/>
    <x v="2"/>
    <m/>
    <m/>
    <m/>
    <m/>
    <n v="6740"/>
    <m/>
    <m/>
  </r>
  <r>
    <x v="9"/>
    <x v="0"/>
    <s v="No"/>
    <e v="#N/A"/>
    <m/>
    <n v="1"/>
    <m/>
    <m/>
    <e v="#N/A"/>
    <s v="170940"/>
    <x v="266"/>
    <x v="151"/>
    <x v="17"/>
    <x v="2"/>
    <m/>
    <m/>
    <m/>
    <m/>
    <n v="100"/>
    <m/>
    <m/>
  </r>
  <r>
    <x v="9"/>
    <x v="0"/>
    <s v="OK"/>
    <e v="#N/A"/>
    <m/>
    <n v="1"/>
    <m/>
    <m/>
    <e v="#N/A"/>
    <s v="171041"/>
    <x v="268"/>
    <x v="147"/>
    <x v="17"/>
    <x v="2"/>
    <m/>
    <m/>
    <m/>
    <m/>
    <n v="1682"/>
    <m/>
    <m/>
  </r>
  <r>
    <x v="9"/>
    <x v="0"/>
    <s v="No"/>
    <e v="#N/A"/>
    <m/>
    <n v="1"/>
    <m/>
    <m/>
    <e v="#N/A"/>
    <s v="171840"/>
    <x v="263"/>
    <x v="150"/>
    <x v="17"/>
    <x v="2"/>
    <m/>
    <m/>
    <m/>
    <m/>
    <n v="800"/>
    <m/>
    <m/>
  </r>
  <r>
    <x v="9"/>
    <x v="0"/>
    <s v="OK"/>
    <e v="#N/A"/>
    <m/>
    <n v="1"/>
    <m/>
    <m/>
    <e v="#N/A"/>
    <s v="171910"/>
    <x v="257"/>
    <x v="148"/>
    <x v="17"/>
    <x v="2"/>
    <m/>
    <m/>
    <m/>
    <m/>
    <n v="0"/>
    <m/>
    <m/>
  </r>
  <r>
    <x v="9"/>
    <x v="0"/>
    <s v="OK"/>
    <e v="#N/A"/>
    <m/>
    <n v="1"/>
    <m/>
    <m/>
    <e v="#N/A"/>
    <s v="171950"/>
    <x v="256"/>
    <x v="148"/>
    <x v="17"/>
    <x v="2"/>
    <m/>
    <m/>
    <m/>
    <m/>
    <n v="494"/>
    <m/>
    <m/>
  </r>
  <r>
    <x v="9"/>
    <x v="0"/>
    <s v="No"/>
    <e v="#N/A"/>
    <m/>
    <n v="1"/>
    <m/>
    <m/>
    <e v="#N/A"/>
    <s v="172030"/>
    <x v="259"/>
    <x v="149"/>
    <x v="17"/>
    <x v="2"/>
    <m/>
    <m/>
    <m/>
    <m/>
    <n v="0"/>
    <m/>
    <m/>
  </r>
  <r>
    <x v="9"/>
    <x v="0"/>
    <s v="OK"/>
    <e v="#N/A"/>
    <m/>
    <n v="1"/>
    <m/>
    <m/>
    <e v="#N/A"/>
    <s v="172140"/>
    <x v="269"/>
    <x v="147"/>
    <x v="17"/>
    <x v="2"/>
    <m/>
    <m/>
    <m/>
    <m/>
    <n v="1108"/>
    <m/>
    <m/>
  </r>
  <r>
    <x v="9"/>
    <x v="0"/>
    <s v="No"/>
    <e v="#N/A"/>
    <m/>
    <n v="1"/>
    <m/>
    <m/>
    <e v="#N/A"/>
    <s v="172290"/>
    <x v="270"/>
    <x v="153"/>
    <x v="17"/>
    <x v="2"/>
    <m/>
    <m/>
    <m/>
    <m/>
    <n v="0"/>
    <m/>
    <m/>
  </r>
  <r>
    <x v="9"/>
    <x v="0"/>
    <s v="OK"/>
    <e v="#N/A"/>
    <m/>
    <n v="1"/>
    <m/>
    <m/>
    <e v="#N/A"/>
    <s v="172510"/>
    <x v="260"/>
    <x v="149"/>
    <x v="17"/>
    <x v="2"/>
    <m/>
    <m/>
    <m/>
    <m/>
    <n v="0"/>
    <m/>
    <m/>
  </r>
  <r>
    <x v="9"/>
    <x v="0"/>
    <s v="No"/>
    <e v="#N/A"/>
    <m/>
    <n v="1"/>
    <m/>
    <m/>
    <e v="#N/A"/>
    <s v="172520"/>
    <x v="254"/>
    <x v="147"/>
    <x v="17"/>
    <x v="2"/>
    <m/>
    <m/>
    <m/>
    <m/>
    <n v="1000"/>
    <m/>
    <m/>
  </r>
  <r>
    <x v="9"/>
    <x v="0"/>
    <s v="OK"/>
    <e v="#N/A"/>
    <m/>
    <n v="1"/>
    <m/>
    <m/>
    <e v="#N/A"/>
    <s v="172910"/>
    <x v="262"/>
    <x v="150"/>
    <x v="17"/>
    <x v="2"/>
    <m/>
    <m/>
    <m/>
    <m/>
    <n v="1800"/>
    <m/>
    <m/>
  </r>
  <r>
    <x v="9"/>
    <x v="0"/>
    <s v="No"/>
    <e v="#N/A"/>
    <m/>
    <n v="1"/>
    <m/>
    <m/>
    <e v="#N/A"/>
    <s v="172980"/>
    <x v="265"/>
    <x v="151"/>
    <x v="17"/>
    <x v="2"/>
    <m/>
    <m/>
    <m/>
    <m/>
    <n v="200"/>
    <m/>
    <m/>
  </r>
  <r>
    <x v="9"/>
    <x v="0"/>
    <s v="OK"/>
    <e v="#N/A"/>
    <m/>
    <n v="1"/>
    <m/>
    <m/>
    <e v="#N/A"/>
    <s v="180400"/>
    <x v="271"/>
    <x v="154"/>
    <x v="18"/>
    <x v="2"/>
    <m/>
    <m/>
    <m/>
    <m/>
    <n v="310"/>
    <m/>
    <m/>
  </r>
  <r>
    <x v="9"/>
    <x v="0"/>
    <s v="No"/>
    <e v="#N/A"/>
    <m/>
    <n v="1"/>
    <m/>
    <m/>
    <e v="#N/A"/>
    <s v="180640"/>
    <x v="272"/>
    <x v="155"/>
    <x v="18"/>
    <x v="2"/>
    <m/>
    <m/>
    <m/>
    <m/>
    <n v="0"/>
    <m/>
    <m/>
  </r>
  <r>
    <x v="9"/>
    <x v="0"/>
    <s v="OK"/>
    <e v="#N/A"/>
    <m/>
    <n v="1"/>
    <m/>
    <m/>
    <e v="#N/A"/>
    <s v="180830"/>
    <x v="273"/>
    <x v="156"/>
    <x v="18"/>
    <x v="2"/>
    <m/>
    <m/>
    <m/>
    <m/>
    <n v="12489.5"/>
    <m/>
    <m/>
  </r>
  <r>
    <x v="9"/>
    <x v="0"/>
    <s v="OK"/>
    <e v="#N/A"/>
    <m/>
    <n v="1"/>
    <m/>
    <m/>
    <e v="#N/A"/>
    <s v="180870"/>
    <x v="274"/>
    <x v="157"/>
    <x v="18"/>
    <x v="2"/>
    <m/>
    <m/>
    <m/>
    <m/>
    <n v="5605"/>
    <m/>
    <m/>
  </r>
  <r>
    <x v="9"/>
    <x v="0"/>
    <s v="No"/>
    <e v="#N/A"/>
    <m/>
    <n v="1"/>
    <m/>
    <m/>
    <e v="#N/A"/>
    <s v="181160"/>
    <x v="276"/>
    <x v="154"/>
    <x v="18"/>
    <x v="2"/>
    <m/>
    <m/>
    <m/>
    <m/>
    <n v="0"/>
    <m/>
    <m/>
  </r>
  <r>
    <x v="9"/>
    <x v="0"/>
    <s v="OK"/>
    <e v="#N/A"/>
    <m/>
    <n v="1"/>
    <m/>
    <m/>
    <e v="#N/A"/>
    <s v="181310"/>
    <x v="277"/>
    <x v="154"/>
    <x v="18"/>
    <x v="2"/>
    <m/>
    <m/>
    <m/>
    <m/>
    <n v="0"/>
    <m/>
    <m/>
  </r>
  <r>
    <x v="9"/>
    <x v="0"/>
    <s v="No"/>
    <e v="#N/A"/>
    <m/>
    <n v="1"/>
    <m/>
    <m/>
    <e v="#N/A"/>
    <s v="181360"/>
    <x v="278"/>
    <x v="158"/>
    <x v="18"/>
    <x v="2"/>
    <m/>
    <m/>
    <m/>
    <m/>
    <n v="0"/>
    <m/>
    <m/>
  </r>
  <r>
    <x v="9"/>
    <x v="0"/>
    <s v="OK"/>
    <e v="#N/A"/>
    <m/>
    <n v="1"/>
    <m/>
    <m/>
    <e v="#N/A"/>
    <s v="181420"/>
    <x v="279"/>
    <x v="159"/>
    <x v="18"/>
    <x v="2"/>
    <m/>
    <m/>
    <m/>
    <m/>
    <n v="2098.33"/>
    <m/>
    <m/>
  </r>
  <r>
    <x v="9"/>
    <x v="0"/>
    <s v="No"/>
    <e v="#N/A"/>
    <m/>
    <n v="1"/>
    <m/>
    <m/>
    <e v="#N/A"/>
    <s v="181530"/>
    <x v="280"/>
    <x v="154"/>
    <x v="18"/>
    <x v="2"/>
    <m/>
    <m/>
    <m/>
    <m/>
    <n v="5000"/>
    <m/>
    <m/>
  </r>
  <r>
    <x v="9"/>
    <x v="0"/>
    <s v="OK"/>
    <e v="#N/A"/>
    <m/>
    <n v="1"/>
    <m/>
    <m/>
    <e v="#N/A"/>
    <s v="181535"/>
    <x v="281"/>
    <x v="154"/>
    <x v="18"/>
    <x v="2"/>
    <m/>
    <m/>
    <m/>
    <m/>
    <n v="16749"/>
    <m/>
    <m/>
  </r>
  <r>
    <x v="9"/>
    <x v="0"/>
    <s v="No"/>
    <e v="#N/A"/>
    <m/>
    <n v="1"/>
    <m/>
    <m/>
    <e v="#N/A"/>
    <s v="181540"/>
    <x v="282"/>
    <x v="154"/>
    <x v="18"/>
    <x v="2"/>
    <m/>
    <m/>
    <m/>
    <m/>
    <n v="1750"/>
    <m/>
    <m/>
  </r>
  <r>
    <x v="9"/>
    <x v="0"/>
    <s v="No"/>
    <e v="#N/A"/>
    <m/>
    <n v="1"/>
    <m/>
    <m/>
    <e v="#N/A"/>
    <s v="182390"/>
    <x v="283"/>
    <x v="160"/>
    <x v="18"/>
    <x v="2"/>
    <m/>
    <m/>
    <m/>
    <m/>
    <n v="600"/>
    <m/>
    <m/>
  </r>
  <r>
    <x v="9"/>
    <x v="0"/>
    <s v="OK"/>
    <e v="#N/A"/>
    <m/>
    <n v="1"/>
    <m/>
    <m/>
    <e v="#N/A"/>
    <s v="182490"/>
    <x v="284"/>
    <x v="159"/>
    <x v="18"/>
    <x v="2"/>
    <m/>
    <m/>
    <m/>
    <m/>
    <n v="1917"/>
    <m/>
    <m/>
  </r>
  <r>
    <x v="9"/>
    <x v="0"/>
    <s v="No"/>
    <e v="#N/A"/>
    <m/>
    <n v="1"/>
    <m/>
    <m/>
    <e v="#N/A"/>
    <s v="182571"/>
    <x v="285"/>
    <x v="160"/>
    <x v="18"/>
    <x v="2"/>
    <m/>
    <m/>
    <m/>
    <m/>
    <n v="937"/>
    <m/>
    <m/>
  </r>
  <r>
    <x v="9"/>
    <x v="0"/>
    <s v="No"/>
    <e v="#N/A"/>
    <m/>
    <n v="1"/>
    <m/>
    <m/>
    <e v="#N/A"/>
    <s v="182590"/>
    <x v="286"/>
    <x v="155"/>
    <x v="18"/>
    <x v="2"/>
    <m/>
    <m/>
    <m/>
    <m/>
    <n v="1772.83"/>
    <m/>
    <m/>
  </r>
  <r>
    <x v="9"/>
    <x v="0"/>
    <s v="OK"/>
    <e v="#N/A"/>
    <m/>
    <n v="1"/>
    <m/>
    <m/>
    <e v="#N/A"/>
    <s v="182610"/>
    <x v="287"/>
    <x v="160"/>
    <x v="18"/>
    <x v="2"/>
    <m/>
    <m/>
    <m/>
    <m/>
    <n v="400"/>
    <m/>
    <m/>
  </r>
  <r>
    <x v="9"/>
    <x v="0"/>
    <s v="OK"/>
    <e v="#N/A"/>
    <m/>
    <n v="1"/>
    <m/>
    <m/>
    <e v="#N/A"/>
    <s v="182861"/>
    <x v="288"/>
    <x v="159"/>
    <x v="18"/>
    <x v="2"/>
    <m/>
    <m/>
    <m/>
    <m/>
    <n v="1908"/>
    <m/>
    <m/>
  </r>
  <r>
    <x v="9"/>
    <x v="0"/>
    <s v="No"/>
    <e v="#N/A"/>
    <m/>
    <n v="1"/>
    <m/>
    <m/>
    <e v="#N/A"/>
    <s v="200590"/>
    <x v="290"/>
    <x v="162"/>
    <x v="19"/>
    <x v="2"/>
    <m/>
    <m/>
    <m/>
    <m/>
    <n v="1000"/>
    <m/>
    <m/>
  </r>
  <r>
    <x v="9"/>
    <x v="0"/>
    <s v="OK"/>
    <e v="#N/A"/>
    <m/>
    <n v="1"/>
    <m/>
    <m/>
    <e v="#N/A"/>
    <s v="200941"/>
    <x v="292"/>
    <x v="164"/>
    <x v="19"/>
    <x v="2"/>
    <m/>
    <m/>
    <m/>
    <m/>
    <n v="6451"/>
    <m/>
    <m/>
  </r>
  <r>
    <x v="9"/>
    <x v="0"/>
    <s v="No"/>
    <e v="#N/A"/>
    <m/>
    <n v="1"/>
    <m/>
    <m/>
    <s v="Yes"/>
    <s v="201510"/>
    <x v="293"/>
    <x v="165"/>
    <x v="19"/>
    <x v="2"/>
    <m/>
    <m/>
    <m/>
    <m/>
    <n v="3000"/>
    <m/>
    <m/>
  </r>
  <r>
    <x v="9"/>
    <x v="0"/>
    <s v="OK"/>
    <e v="#N/A"/>
    <m/>
    <n v="1"/>
    <m/>
    <m/>
    <e v="#N/A"/>
    <s v="201680"/>
    <x v="295"/>
    <x v="167"/>
    <x v="19"/>
    <x v="2"/>
    <m/>
    <m/>
    <m/>
    <m/>
    <n v="2250"/>
    <m/>
    <m/>
  </r>
  <r>
    <x v="9"/>
    <x v="0"/>
    <s v="No"/>
    <e v="#N/A"/>
    <m/>
    <n v="1"/>
    <m/>
    <m/>
    <e v="#N/A"/>
    <s v="201690"/>
    <x v="305"/>
    <x v="175"/>
    <x v="19"/>
    <x v="2"/>
    <m/>
    <m/>
    <m/>
    <m/>
    <n v="500"/>
    <m/>
    <m/>
  </r>
  <r>
    <x v="9"/>
    <x v="0"/>
    <s v="No"/>
    <e v="#N/A"/>
    <m/>
    <n v="1"/>
    <m/>
    <m/>
    <e v="#N/A"/>
    <s v="201700"/>
    <x v="297"/>
    <x v="169"/>
    <x v="19"/>
    <x v="2"/>
    <m/>
    <m/>
    <m/>
    <m/>
    <n v="0"/>
    <m/>
    <m/>
  </r>
  <r>
    <x v="9"/>
    <x v="0"/>
    <s v="No"/>
    <e v="#N/A"/>
    <m/>
    <n v="1"/>
    <m/>
    <m/>
    <e v="#N/A"/>
    <s v="201701"/>
    <x v="298"/>
    <x v="170"/>
    <x v="19"/>
    <x v="2"/>
    <m/>
    <m/>
    <m/>
    <m/>
    <n v="1500"/>
    <m/>
    <m/>
  </r>
  <r>
    <x v="9"/>
    <x v="0"/>
    <s v="No"/>
    <e v="#N/A"/>
    <m/>
    <n v="1"/>
    <m/>
    <m/>
    <e v="#N/A"/>
    <s v="201702"/>
    <x v="294"/>
    <x v="166"/>
    <x v="19"/>
    <x v="2"/>
    <m/>
    <m/>
    <m/>
    <m/>
    <n v="4100"/>
    <m/>
    <m/>
  </r>
  <r>
    <x v="9"/>
    <x v="0"/>
    <s v="No"/>
    <s v="LLF"/>
    <m/>
    <n v="1"/>
    <m/>
    <m/>
    <e v="#N/A"/>
    <s v="201711"/>
    <x v="300"/>
    <x v="171"/>
    <x v="19"/>
    <x v="2"/>
    <m/>
    <m/>
    <m/>
    <m/>
    <n v="0"/>
    <m/>
    <m/>
  </r>
  <r>
    <x v="9"/>
    <x v="0"/>
    <s v="OK"/>
    <s v="LLF"/>
    <m/>
    <n v="1"/>
    <m/>
    <m/>
    <e v="#N/A"/>
    <s v="201712"/>
    <x v="296"/>
    <x v="168"/>
    <x v="19"/>
    <x v="2"/>
    <m/>
    <m/>
    <m/>
    <m/>
    <n v="4337"/>
    <m/>
    <m/>
  </r>
  <r>
    <x v="9"/>
    <x v="0"/>
    <s v="OK"/>
    <e v="#N/A"/>
    <m/>
    <n v="1"/>
    <m/>
    <m/>
    <e v="#N/A"/>
    <s v="201713"/>
    <x v="301"/>
    <x v="172"/>
    <x v="19"/>
    <x v="2"/>
    <m/>
    <m/>
    <m/>
    <m/>
    <n v="4000"/>
    <m/>
    <m/>
  </r>
  <r>
    <x v="9"/>
    <x v="0"/>
    <s v="No"/>
    <e v="#N/A"/>
    <m/>
    <n v="1"/>
    <m/>
    <m/>
    <e v="#N/A"/>
    <s v="201730"/>
    <x v="303"/>
    <x v="173"/>
    <x v="19"/>
    <x v="2"/>
    <m/>
    <m/>
    <m/>
    <m/>
    <n v="1250"/>
    <m/>
    <m/>
  </r>
  <r>
    <x v="9"/>
    <x v="0"/>
    <s v="No"/>
    <e v="#N/A"/>
    <m/>
    <n v="1"/>
    <m/>
    <m/>
    <e v="#N/A"/>
    <s v="201740"/>
    <x v="304"/>
    <x v="174"/>
    <x v="19"/>
    <x v="2"/>
    <m/>
    <m/>
    <m/>
    <m/>
    <n v="0"/>
    <m/>
    <m/>
  </r>
  <r>
    <x v="9"/>
    <x v="0"/>
    <s v="OK"/>
    <e v="#N/A"/>
    <m/>
    <n v="1"/>
    <m/>
    <m/>
    <e v="#N/A"/>
    <s v="202460"/>
    <x v="306"/>
    <x v="176"/>
    <x v="19"/>
    <x v="2"/>
    <m/>
    <m/>
    <m/>
    <m/>
    <n v="31762.5"/>
    <m/>
    <m/>
  </r>
  <r>
    <x v="9"/>
    <x v="0"/>
    <s v="No"/>
    <s v="LLF"/>
    <m/>
    <n v="1"/>
    <m/>
    <m/>
    <e v="#N/A"/>
    <s v="202461"/>
    <x v="289"/>
    <x v="161"/>
    <x v="19"/>
    <x v="2"/>
    <m/>
    <m/>
    <m/>
    <m/>
    <n v="2244.83"/>
    <m/>
    <m/>
  </r>
  <r>
    <x v="9"/>
    <x v="0"/>
    <s v="No"/>
    <e v="#N/A"/>
    <m/>
    <n v="1"/>
    <m/>
    <m/>
    <e v="#N/A"/>
    <s v="202480"/>
    <x v="307"/>
    <x v="177"/>
    <x v="19"/>
    <x v="2"/>
    <m/>
    <m/>
    <m/>
    <m/>
    <n v="3500"/>
    <m/>
    <m/>
  </r>
  <r>
    <x v="9"/>
    <x v="0"/>
    <s v="No"/>
    <e v="#N/A"/>
    <m/>
    <n v="1"/>
    <m/>
    <m/>
    <e v="#N/A"/>
    <s v="202491"/>
    <x v="308"/>
    <x v="178"/>
    <x v="19"/>
    <x v="2"/>
    <m/>
    <m/>
    <m/>
    <m/>
    <n v="750"/>
    <m/>
    <m/>
  </r>
  <r>
    <x v="9"/>
    <x v="0"/>
    <s v="OK"/>
    <e v="#N/A"/>
    <m/>
    <n v="1"/>
    <m/>
    <m/>
    <e v="#N/A"/>
    <s v="202950"/>
    <x v="291"/>
    <x v="163"/>
    <x v="19"/>
    <x v="2"/>
    <m/>
    <m/>
    <m/>
    <m/>
    <n v="2000"/>
    <m/>
    <m/>
  </r>
  <r>
    <x v="9"/>
    <x v="0"/>
    <s v="No"/>
    <s v="LLF"/>
    <m/>
    <n v="1"/>
    <m/>
    <m/>
    <e v="#N/A"/>
    <s v="210440"/>
    <x v="309"/>
    <x v="179"/>
    <x v="20"/>
    <x v="2"/>
    <m/>
    <m/>
    <m/>
    <m/>
    <n v="0"/>
    <m/>
    <m/>
  </r>
  <r>
    <x v="9"/>
    <x v="0"/>
    <s v="No"/>
    <e v="#N/A"/>
    <m/>
    <n v="1"/>
    <m/>
    <m/>
    <e v="#N/A"/>
    <s v="210460"/>
    <x v="311"/>
    <x v="180"/>
    <x v="20"/>
    <x v="2"/>
    <m/>
    <m/>
    <m/>
    <m/>
    <n v="0"/>
    <m/>
    <m/>
  </r>
  <r>
    <x v="9"/>
    <x v="0"/>
    <s v="No"/>
    <e v="#N/A"/>
    <m/>
    <n v="1"/>
    <m/>
    <m/>
    <e v="#N/A"/>
    <s v="210540"/>
    <x v="330"/>
    <x v="186"/>
    <x v="20"/>
    <x v="2"/>
    <m/>
    <m/>
    <m/>
    <m/>
    <n v="1500"/>
    <m/>
    <m/>
  </r>
  <r>
    <x v="9"/>
    <x v="0"/>
    <s v="OK"/>
    <e v="#N/A"/>
    <m/>
    <n v="1"/>
    <m/>
    <m/>
    <e v="#N/A"/>
    <s v="210630"/>
    <x v="313"/>
    <x v="181"/>
    <x v="20"/>
    <x v="2"/>
    <m/>
    <m/>
    <m/>
    <m/>
    <n v="1952"/>
    <m/>
    <m/>
  </r>
  <r>
    <x v="9"/>
    <x v="0"/>
    <s v="OK"/>
    <e v="#N/A"/>
    <m/>
    <n v="1"/>
    <m/>
    <m/>
    <e v="#N/A"/>
    <s v="210690"/>
    <x v="333"/>
    <x v="187"/>
    <x v="20"/>
    <x v="2"/>
    <m/>
    <m/>
    <m/>
    <m/>
    <n v="4960"/>
    <m/>
    <m/>
  </r>
  <r>
    <x v="9"/>
    <x v="0"/>
    <s v="No"/>
    <e v="#N/A"/>
    <m/>
    <n v="1"/>
    <m/>
    <m/>
    <e v="#N/A"/>
    <s v="210730"/>
    <x v="315"/>
    <x v="182"/>
    <x v="20"/>
    <x v="2"/>
    <m/>
    <m/>
    <m/>
    <m/>
    <n v="0"/>
    <m/>
    <m/>
  </r>
  <r>
    <x v="9"/>
    <x v="0"/>
    <s v="OK"/>
    <e v="#N/A"/>
    <m/>
    <n v="1"/>
    <m/>
    <m/>
    <e v="#N/A"/>
    <s v="210950"/>
    <x v="318"/>
    <x v="183"/>
    <x v="20"/>
    <x v="2"/>
    <m/>
    <m/>
    <m/>
    <m/>
    <n v="4736"/>
    <m/>
    <m/>
  </r>
  <r>
    <x v="9"/>
    <x v="0"/>
    <s v="No"/>
    <e v="#N/A"/>
    <m/>
    <n v="1"/>
    <m/>
    <m/>
    <e v="#N/A"/>
    <s v="211120"/>
    <x v="314"/>
    <x v="181"/>
    <x v="20"/>
    <x v="2"/>
    <m/>
    <m/>
    <m/>
    <m/>
    <n v="500"/>
    <m/>
    <m/>
  </r>
  <r>
    <x v="9"/>
    <x v="0"/>
    <s v="No"/>
    <e v="#N/A"/>
    <m/>
    <n v="1"/>
    <m/>
    <m/>
    <e v="#N/A"/>
    <s v="211430"/>
    <x v="312"/>
    <x v="180"/>
    <x v="20"/>
    <x v="2"/>
    <m/>
    <m/>
    <m/>
    <m/>
    <n v="607"/>
    <m/>
    <m/>
  </r>
  <r>
    <x v="9"/>
    <x v="0"/>
    <s v="No"/>
    <e v="#N/A"/>
    <m/>
    <n v="1"/>
    <m/>
    <m/>
    <e v="#N/A"/>
    <s v="211830"/>
    <x v="321"/>
    <x v="184"/>
    <x v="20"/>
    <x v="2"/>
    <m/>
    <m/>
    <m/>
    <m/>
    <n v="500"/>
    <m/>
    <m/>
  </r>
  <r>
    <x v="9"/>
    <x v="0"/>
    <s v="No"/>
    <e v="#N/A"/>
    <m/>
    <n v="1"/>
    <m/>
    <m/>
    <e v="#N/A"/>
    <s v="211921"/>
    <x v="331"/>
    <x v="186"/>
    <x v="20"/>
    <x v="2"/>
    <m/>
    <m/>
    <m/>
    <m/>
    <n v="2670.92"/>
    <m/>
    <m/>
  </r>
  <r>
    <x v="9"/>
    <x v="0"/>
    <s v="OK"/>
    <e v="#N/A"/>
    <m/>
    <n v="1"/>
    <m/>
    <m/>
    <e v="#N/A"/>
    <s v="211930"/>
    <x v="323"/>
    <x v="181"/>
    <x v="20"/>
    <x v="2"/>
    <m/>
    <m/>
    <m/>
    <m/>
    <n v="1500"/>
    <m/>
    <m/>
  </r>
  <r>
    <x v="9"/>
    <x v="0"/>
    <s v="OK"/>
    <e v="#N/A"/>
    <m/>
    <n v="1"/>
    <m/>
    <m/>
    <e v="#N/A"/>
    <s v="211970"/>
    <x v="324"/>
    <x v="184"/>
    <x v="20"/>
    <x v="2"/>
    <m/>
    <m/>
    <m/>
    <m/>
    <n v="1785.17"/>
    <m/>
    <m/>
  </r>
  <r>
    <x v="9"/>
    <x v="0"/>
    <s v="No"/>
    <e v="#N/A"/>
    <m/>
    <n v="1"/>
    <m/>
    <m/>
    <e v="#N/A"/>
    <s v="212000"/>
    <x v="325"/>
    <x v="181"/>
    <x v="20"/>
    <x v="2"/>
    <m/>
    <m/>
    <m/>
    <m/>
    <n v="0"/>
    <m/>
    <m/>
  </r>
  <r>
    <x v="9"/>
    <x v="0"/>
    <s v="No"/>
    <e v="#N/A"/>
    <m/>
    <n v="1"/>
    <m/>
    <m/>
    <e v="#N/A"/>
    <s v="212070"/>
    <x v="316"/>
    <x v="182"/>
    <x v="20"/>
    <x v="2"/>
    <m/>
    <m/>
    <m/>
    <m/>
    <n v="0"/>
    <m/>
    <m/>
  </r>
  <r>
    <x v="9"/>
    <x v="0"/>
    <s v="OK"/>
    <s v="LLF"/>
    <m/>
    <n v="1"/>
    <m/>
    <m/>
    <s v="Yes"/>
    <s v="212130"/>
    <x v="310"/>
    <x v="179"/>
    <x v="20"/>
    <x v="2"/>
    <m/>
    <m/>
    <m/>
    <m/>
    <n v="4514"/>
    <m/>
    <m/>
  </r>
  <r>
    <x v="9"/>
    <x v="0"/>
    <s v="OK"/>
    <e v="#N/A"/>
    <m/>
    <n v="1"/>
    <m/>
    <m/>
    <e v="#N/A"/>
    <s v="212320"/>
    <x v="319"/>
    <x v="183"/>
    <x v="20"/>
    <x v="2"/>
    <m/>
    <m/>
    <m/>
    <m/>
    <n v="0"/>
    <m/>
    <m/>
  </r>
  <r>
    <x v="9"/>
    <x v="0"/>
    <s v="OK"/>
    <e v="#N/A"/>
    <m/>
    <n v="1"/>
    <m/>
    <m/>
    <e v="#N/A"/>
    <s v="212361"/>
    <x v="320"/>
    <x v="183"/>
    <x v="20"/>
    <x v="2"/>
    <m/>
    <m/>
    <m/>
    <m/>
    <n v="436"/>
    <m/>
    <m/>
  </r>
  <r>
    <x v="9"/>
    <x v="0"/>
    <s v="OK"/>
    <e v="#N/A"/>
    <m/>
    <n v="1"/>
    <m/>
    <m/>
    <e v="#N/A"/>
    <s v="212380"/>
    <x v="332"/>
    <x v="186"/>
    <x v="20"/>
    <x v="2"/>
    <m/>
    <m/>
    <m/>
    <m/>
    <n v="623"/>
    <m/>
    <m/>
  </r>
  <r>
    <x v="9"/>
    <x v="0"/>
    <s v="No"/>
    <e v="#N/A"/>
    <m/>
    <n v="1"/>
    <m/>
    <m/>
    <e v="#N/A"/>
    <s v="212450"/>
    <x v="327"/>
    <x v="181"/>
    <x v="20"/>
    <x v="2"/>
    <m/>
    <m/>
    <m/>
    <m/>
    <n v="800"/>
    <m/>
    <m/>
  </r>
  <r>
    <x v="9"/>
    <x v="0"/>
    <s v="No"/>
    <e v="#N/A"/>
    <m/>
    <n v="1"/>
    <m/>
    <m/>
    <e v="#N/A"/>
    <s v="212570"/>
    <x v="322"/>
    <x v="184"/>
    <x v="20"/>
    <x v="2"/>
    <m/>
    <m/>
    <m/>
    <m/>
    <n v="0.01"/>
    <m/>
    <m/>
  </r>
  <r>
    <x v="9"/>
    <x v="0"/>
    <s v="No"/>
    <e v="#N/A"/>
    <m/>
    <n v="1"/>
    <m/>
    <m/>
    <e v="#N/A"/>
    <s v="212630"/>
    <x v="328"/>
    <x v="181"/>
    <x v="20"/>
    <x v="2"/>
    <m/>
    <m/>
    <m/>
    <m/>
    <n v="0"/>
    <m/>
    <m/>
  </r>
  <r>
    <x v="9"/>
    <x v="0"/>
    <s v="No"/>
    <e v="#N/A"/>
    <m/>
    <n v="1"/>
    <m/>
    <m/>
    <e v="#N/A"/>
    <s v="212890"/>
    <x v="317"/>
    <x v="182"/>
    <x v="20"/>
    <x v="2"/>
    <m/>
    <m/>
    <m/>
    <m/>
    <n v="100"/>
    <m/>
    <m/>
  </r>
  <r>
    <x v="9"/>
    <x v="0"/>
    <s v="No"/>
    <e v="#N/A"/>
    <m/>
    <n v="1"/>
    <m/>
    <m/>
    <e v="#N/A"/>
    <s v="213000"/>
    <x v="326"/>
    <x v="181"/>
    <x v="20"/>
    <x v="2"/>
    <m/>
    <m/>
    <m/>
    <m/>
    <n v="0"/>
    <m/>
    <m/>
  </r>
  <r>
    <x v="9"/>
    <x v="0"/>
    <s v="No"/>
    <e v="#N/A"/>
    <m/>
    <n v="1"/>
    <m/>
    <m/>
    <e v="#N/A"/>
    <s v="213020"/>
    <x v="329"/>
    <x v="185"/>
    <x v="20"/>
    <x v="2"/>
    <m/>
    <m/>
    <m/>
    <m/>
    <n v="0"/>
    <m/>
    <m/>
  </r>
  <r>
    <x v="9"/>
    <x v="0"/>
    <s v="No"/>
    <e v="#N/A"/>
    <m/>
    <n v="1"/>
    <m/>
    <m/>
    <e v="#N/A"/>
    <s v="230500"/>
    <x v="79"/>
    <x v="55"/>
    <x v="6"/>
    <x v="0"/>
    <m/>
    <m/>
    <m/>
    <m/>
    <n v="0"/>
    <m/>
    <m/>
  </r>
  <r>
    <x v="9"/>
    <x v="0"/>
    <s v="OK"/>
    <e v="#N/A"/>
    <m/>
    <n v="1"/>
    <m/>
    <m/>
    <e v="#N/A"/>
    <s v="230501"/>
    <x v="80"/>
    <x v="55"/>
    <x v="6"/>
    <x v="0"/>
    <m/>
    <m/>
    <m/>
    <m/>
    <n v="395"/>
    <m/>
    <m/>
  </r>
  <r>
    <x v="9"/>
    <x v="0"/>
    <s v="OK"/>
    <e v="#N/A"/>
    <m/>
    <n v="1"/>
    <m/>
    <m/>
    <e v="#N/A"/>
    <s v="230641"/>
    <x v="81"/>
    <x v="56"/>
    <x v="6"/>
    <x v="0"/>
    <m/>
    <m/>
    <m/>
    <m/>
    <n v="1000"/>
    <m/>
    <m/>
  </r>
  <r>
    <x v="9"/>
    <x v="0"/>
    <s v="No"/>
    <e v="#N/A"/>
    <m/>
    <n v="1"/>
    <m/>
    <m/>
    <e v="#N/A"/>
    <s v="230642"/>
    <x v="82"/>
    <x v="56"/>
    <x v="6"/>
    <x v="0"/>
    <m/>
    <m/>
    <m/>
    <m/>
    <n v="2000"/>
    <m/>
    <m/>
  </r>
  <r>
    <x v="9"/>
    <x v="0"/>
    <s v="OK"/>
    <e v="#N/A"/>
    <m/>
    <n v="1"/>
    <m/>
    <m/>
    <e v="#N/A"/>
    <s v="230643"/>
    <x v="83"/>
    <x v="56"/>
    <x v="6"/>
    <x v="0"/>
    <m/>
    <m/>
    <m/>
    <m/>
    <n v="5800"/>
    <m/>
    <m/>
  </r>
  <r>
    <x v="9"/>
    <x v="0"/>
    <s v="OK"/>
    <e v="#N/A"/>
    <m/>
    <n v="1"/>
    <m/>
    <m/>
    <e v="#N/A"/>
    <s v="231171"/>
    <x v="75"/>
    <x v="54"/>
    <x v="6"/>
    <x v="0"/>
    <m/>
    <m/>
    <m/>
    <m/>
    <n v="4404"/>
    <m/>
    <m/>
  </r>
  <r>
    <x v="9"/>
    <x v="0"/>
    <s v="No"/>
    <e v="#N/A"/>
    <m/>
    <n v="1"/>
    <m/>
    <m/>
    <e v="#N/A"/>
    <s v="231172"/>
    <x v="76"/>
    <x v="54"/>
    <x v="6"/>
    <x v="0"/>
    <m/>
    <m/>
    <m/>
    <m/>
    <n v="1910"/>
    <m/>
    <m/>
  </r>
  <r>
    <x v="9"/>
    <x v="0"/>
    <s v="OK"/>
    <e v="#N/A"/>
    <m/>
    <n v="1"/>
    <m/>
    <m/>
    <e v="#N/A"/>
    <s v="231173"/>
    <x v="77"/>
    <x v="54"/>
    <x v="6"/>
    <x v="0"/>
    <m/>
    <m/>
    <m/>
    <m/>
    <n v="4760"/>
    <m/>
    <m/>
  </r>
  <r>
    <x v="9"/>
    <x v="0"/>
    <s v="No"/>
    <e v="#N/A"/>
    <m/>
    <n v="1"/>
    <m/>
    <m/>
    <e v="#N/A"/>
    <s v="231174"/>
    <x v="78"/>
    <x v="54"/>
    <x v="6"/>
    <x v="0"/>
    <m/>
    <m/>
    <m/>
    <m/>
    <n v="800"/>
    <m/>
    <m/>
  </r>
  <r>
    <x v="9"/>
    <x v="0"/>
    <s v="OK"/>
    <e v="#N/A"/>
    <m/>
    <n v="1"/>
    <m/>
    <m/>
    <e v="#N/A"/>
    <s v="231450"/>
    <x v="84"/>
    <x v="56"/>
    <x v="6"/>
    <x v="0"/>
    <m/>
    <m/>
    <m/>
    <m/>
    <n v="0"/>
    <m/>
    <m/>
  </r>
  <r>
    <x v="9"/>
    <x v="0"/>
    <e v="#REF!"/>
    <e v="#N/A"/>
    <m/>
    <n v="1"/>
    <m/>
    <m/>
    <e v="#N/A"/>
    <s v="091280"/>
    <x v="338"/>
    <x v="5"/>
    <x v="1"/>
    <x v="0"/>
    <m/>
    <m/>
    <m/>
    <m/>
    <m/>
    <m/>
    <m/>
  </r>
  <r>
    <x v="8"/>
    <x v="3"/>
    <s v="No"/>
    <e v="#N/A"/>
    <m/>
    <n v="1"/>
    <s v="historical"/>
    <n v="2024"/>
    <e v="#N/A"/>
    <s v="032880"/>
    <x v="9"/>
    <x v="2"/>
    <x v="0"/>
    <x v="0"/>
    <m/>
    <m/>
    <m/>
    <m/>
    <n v="2390"/>
    <m/>
    <n v="-2390"/>
  </r>
  <r>
    <x v="8"/>
    <x v="3"/>
    <s v="OK"/>
    <e v="#N/A"/>
    <m/>
    <n v="1"/>
    <s v="historical"/>
    <n v="2024"/>
    <e v="#N/A"/>
    <s v="110040"/>
    <x v="45"/>
    <x v="28"/>
    <x v="3"/>
    <x v="0"/>
    <m/>
    <m/>
    <m/>
    <m/>
    <n v="10"/>
    <m/>
    <n v="-10"/>
  </r>
  <r>
    <x v="8"/>
    <x v="3"/>
    <s v="OK"/>
    <e v="#N/A"/>
    <m/>
    <n v="1"/>
    <s v="historical"/>
    <n v="2024"/>
    <e v="#N/A"/>
    <s v="020672"/>
    <x v="85"/>
    <x v="57"/>
    <x v="7"/>
    <x v="1"/>
    <m/>
    <m/>
    <m/>
    <m/>
    <n v="304"/>
    <m/>
    <n v="-304"/>
  </r>
  <r>
    <x v="8"/>
    <x v="3"/>
    <s v="No"/>
    <e v="#N/A"/>
    <m/>
    <n v="1"/>
    <s v="historical"/>
    <n v="2024"/>
    <e v="#N/A"/>
    <s v="041000"/>
    <x v="103"/>
    <x v="71"/>
    <x v="8"/>
    <x v="1"/>
    <m/>
    <m/>
    <m/>
    <m/>
    <n v="2696.75"/>
    <m/>
    <n v="-2696.75"/>
  </r>
  <r>
    <x v="8"/>
    <x v="3"/>
    <s v="No"/>
    <e v="#N/A"/>
    <m/>
    <n v="1"/>
    <s v="historical"/>
    <n v="2024"/>
    <e v="#N/A"/>
    <s v="050581"/>
    <x v="113"/>
    <x v="76"/>
    <x v="9"/>
    <x v="1"/>
    <m/>
    <m/>
    <m/>
    <m/>
    <n v="218"/>
    <m/>
    <n v="-218"/>
  </r>
  <r>
    <x v="8"/>
    <x v="3"/>
    <s v="No"/>
    <e v="#N/A"/>
    <m/>
    <n v="1"/>
    <s v="historical"/>
    <n v="2024"/>
    <e v="#N/A"/>
    <s v="151230"/>
    <x v="203"/>
    <x v="116"/>
    <x v="14"/>
    <x v="2"/>
    <m/>
    <m/>
    <m/>
    <m/>
    <n v="3000"/>
    <m/>
    <n v="-3000"/>
  </r>
  <r>
    <x v="8"/>
    <x v="3"/>
    <s v="No"/>
    <e v="#N/A"/>
    <m/>
    <n v="1"/>
    <s v="historical"/>
    <n v="2024"/>
    <e v="#N/A"/>
    <s v="151790"/>
    <x v="219"/>
    <x v="124"/>
    <x v="14"/>
    <x v="2"/>
    <m/>
    <m/>
    <m/>
    <m/>
    <n v="3000"/>
    <m/>
    <n v="-3000"/>
  </r>
  <r>
    <x v="8"/>
    <x v="3"/>
    <s v="No"/>
    <e v="#N/A"/>
    <m/>
    <n v="1"/>
    <s v="historical"/>
    <n v="2024"/>
    <e v="#N/A"/>
    <s v="160290"/>
    <x v="233"/>
    <x v="132"/>
    <x v="15"/>
    <x v="2"/>
    <m/>
    <m/>
    <m/>
    <m/>
    <n v="3693"/>
    <m/>
    <n v="-3693"/>
  </r>
  <r>
    <x v="8"/>
    <x v="3"/>
    <s v="No"/>
    <e v="#N/A"/>
    <m/>
    <n v="1"/>
    <s v="historical"/>
    <n v="2024"/>
    <e v="#N/A"/>
    <s v="181160"/>
    <x v="276"/>
    <x v="154"/>
    <x v="18"/>
    <x v="2"/>
    <m/>
    <m/>
    <m/>
    <m/>
    <n v="1500"/>
    <m/>
    <n v="-1500"/>
  </r>
  <r>
    <x v="8"/>
    <x v="3"/>
    <s v="No"/>
    <e v="#N/A"/>
    <m/>
    <n v="1"/>
    <s v="historical"/>
    <n v="2024"/>
    <e v="#N/A"/>
    <s v="212890"/>
    <x v="317"/>
    <x v="182"/>
    <x v="20"/>
    <x v="2"/>
    <m/>
    <m/>
    <m/>
    <m/>
    <n v="1500"/>
    <m/>
    <n v="-1500"/>
  </r>
  <r>
    <x v="8"/>
    <x v="3"/>
    <s v="No"/>
    <e v="#N/A"/>
    <m/>
    <n v="1"/>
    <s v="historical"/>
    <n v="2024"/>
    <e v="#N/A"/>
    <s v="181530"/>
    <x v="280"/>
    <x v="154"/>
    <x v="18"/>
    <x v="2"/>
    <m/>
    <m/>
    <m/>
    <m/>
    <n v="601"/>
    <m/>
    <n v="-601"/>
  </r>
  <r>
    <x v="9"/>
    <x v="0"/>
    <s v="OK"/>
    <e v="#N/A"/>
    <m/>
    <n v="2"/>
    <m/>
    <m/>
    <e v="#N/A"/>
    <s v="020201"/>
    <x v="90"/>
    <x v="62"/>
    <x v="7"/>
    <x v="1"/>
    <m/>
    <m/>
    <m/>
    <m/>
    <n v="5000"/>
    <m/>
    <m/>
  </r>
  <r>
    <x v="9"/>
    <x v="0"/>
    <s v="No"/>
    <e v="#N/A"/>
    <m/>
    <n v="2"/>
    <m/>
    <m/>
    <e v="#N/A"/>
    <s v="020470"/>
    <x v="95"/>
    <x v="66"/>
    <x v="7"/>
    <x v="1"/>
    <m/>
    <m/>
    <m/>
    <m/>
    <n v="0"/>
    <m/>
    <m/>
  </r>
  <r>
    <x v="9"/>
    <x v="0"/>
    <s v="OK"/>
    <e v="#N/A"/>
    <m/>
    <n v="2"/>
    <m/>
    <m/>
    <e v="#N/A"/>
    <s v="020672"/>
    <x v="85"/>
    <x v="57"/>
    <x v="7"/>
    <x v="1"/>
    <m/>
    <m/>
    <m/>
    <m/>
    <n v="10000"/>
    <m/>
    <m/>
  </r>
  <r>
    <x v="9"/>
    <x v="0"/>
    <s v="No"/>
    <e v="#N/A"/>
    <m/>
    <n v="2"/>
    <m/>
    <m/>
    <e v="#N/A"/>
    <s v="020850"/>
    <x v="86"/>
    <x v="58"/>
    <x v="7"/>
    <x v="1"/>
    <m/>
    <m/>
    <m/>
    <m/>
    <n v="4000"/>
    <m/>
    <m/>
  </r>
  <r>
    <x v="9"/>
    <x v="0"/>
    <s v="OK"/>
    <e v="#N/A"/>
    <m/>
    <n v="2"/>
    <m/>
    <m/>
    <e v="#N/A"/>
    <s v="021640"/>
    <x v="87"/>
    <x v="59"/>
    <x v="7"/>
    <x v="1"/>
    <m/>
    <m/>
    <m/>
    <m/>
    <n v="7304.5"/>
    <m/>
    <m/>
  </r>
  <r>
    <x v="9"/>
    <x v="0"/>
    <s v="No"/>
    <e v="#N/A"/>
    <m/>
    <n v="2"/>
    <m/>
    <m/>
    <e v="#N/A"/>
    <s v="021750"/>
    <x v="88"/>
    <x v="60"/>
    <x v="7"/>
    <x v="1"/>
    <m/>
    <m/>
    <m/>
    <m/>
    <n v="2000"/>
    <m/>
    <m/>
  </r>
  <r>
    <x v="9"/>
    <x v="0"/>
    <s v="OK"/>
    <e v="#N/A"/>
    <m/>
    <n v="2"/>
    <m/>
    <m/>
    <e v="#N/A"/>
    <s v="021860"/>
    <x v="89"/>
    <x v="61"/>
    <x v="7"/>
    <x v="1"/>
    <m/>
    <m/>
    <m/>
    <m/>
    <n v="6003.17"/>
    <m/>
    <m/>
  </r>
  <r>
    <x v="9"/>
    <x v="0"/>
    <s v="OK"/>
    <e v="#N/A"/>
    <m/>
    <n v="2"/>
    <m/>
    <m/>
    <e v="#N/A"/>
    <s v="022110"/>
    <x v="91"/>
    <x v="63"/>
    <x v="7"/>
    <x v="1"/>
    <m/>
    <m/>
    <m/>
    <m/>
    <n v="1001"/>
    <m/>
    <m/>
  </r>
  <r>
    <x v="9"/>
    <x v="0"/>
    <s v="OK"/>
    <e v="#N/A"/>
    <m/>
    <n v="2"/>
    <m/>
    <m/>
    <e v="#N/A"/>
    <s v="022362"/>
    <x v="93"/>
    <x v="64"/>
    <x v="7"/>
    <x v="1"/>
    <m/>
    <m/>
    <m/>
    <m/>
    <n v="5783"/>
    <m/>
    <m/>
  </r>
  <r>
    <x v="9"/>
    <x v="0"/>
    <s v="OK"/>
    <e v="#N/A"/>
    <m/>
    <n v="2"/>
    <m/>
    <m/>
    <e v="#N/A"/>
    <s v="022363"/>
    <x v="92"/>
    <x v="63"/>
    <x v="7"/>
    <x v="1"/>
    <m/>
    <m/>
    <m/>
    <m/>
    <n v="689"/>
    <m/>
    <m/>
  </r>
  <r>
    <x v="9"/>
    <x v="0"/>
    <s v="No"/>
    <e v="#N/A"/>
    <m/>
    <n v="2"/>
    <m/>
    <m/>
    <e v="#N/A"/>
    <s v="022600"/>
    <x v="94"/>
    <x v="65"/>
    <x v="7"/>
    <x v="1"/>
    <m/>
    <m/>
    <m/>
    <m/>
    <n v="3000"/>
    <m/>
    <m/>
  </r>
  <r>
    <x v="9"/>
    <x v="0"/>
    <s v="OK"/>
    <e v="#N/A"/>
    <m/>
    <n v="2"/>
    <m/>
    <m/>
    <e v="#N/A"/>
    <s v="030480"/>
    <x v="0"/>
    <x v="0"/>
    <x v="0"/>
    <x v="0"/>
    <m/>
    <m/>
    <m/>
    <m/>
    <n v="977"/>
    <m/>
    <m/>
  </r>
  <r>
    <x v="9"/>
    <x v="0"/>
    <s v="OK"/>
    <e v="#N/A"/>
    <m/>
    <n v="2"/>
    <m/>
    <m/>
    <e v="#N/A"/>
    <s v="031050"/>
    <x v="2"/>
    <x v="1"/>
    <x v="0"/>
    <x v="0"/>
    <m/>
    <m/>
    <m/>
    <m/>
    <n v="10544"/>
    <m/>
    <m/>
  </r>
  <r>
    <x v="9"/>
    <x v="0"/>
    <s v="OK"/>
    <e v="#N/A"/>
    <m/>
    <n v="2"/>
    <m/>
    <m/>
    <e v="#N/A"/>
    <s v="031060"/>
    <x v="3"/>
    <x v="1"/>
    <x v="0"/>
    <x v="0"/>
    <m/>
    <m/>
    <m/>
    <m/>
    <n v="0"/>
    <m/>
    <m/>
  </r>
  <r>
    <x v="9"/>
    <x v="0"/>
    <s v="OK"/>
    <e v="#N/A"/>
    <m/>
    <n v="2"/>
    <m/>
    <m/>
    <e v="#N/A"/>
    <s v="031620"/>
    <x v="4"/>
    <x v="1"/>
    <x v="0"/>
    <x v="0"/>
    <m/>
    <m/>
    <m/>
    <m/>
    <n v="3459"/>
    <m/>
    <m/>
  </r>
  <r>
    <x v="9"/>
    <x v="0"/>
    <s v="OK"/>
    <e v="#N/A"/>
    <m/>
    <n v="2"/>
    <m/>
    <m/>
    <e v="#N/A"/>
    <s v="031851"/>
    <x v="5"/>
    <x v="1"/>
    <x v="0"/>
    <x v="0"/>
    <m/>
    <m/>
    <m/>
    <m/>
    <n v="641.75"/>
    <m/>
    <m/>
  </r>
  <r>
    <x v="9"/>
    <x v="0"/>
    <s v="OK"/>
    <e v="#N/A"/>
    <m/>
    <n v="2"/>
    <m/>
    <m/>
    <e v="#N/A"/>
    <s v="031901"/>
    <x v="7"/>
    <x v="2"/>
    <x v="0"/>
    <x v="0"/>
    <m/>
    <m/>
    <m/>
    <m/>
    <n v="4540"/>
    <m/>
    <m/>
  </r>
  <r>
    <x v="9"/>
    <x v="0"/>
    <s v="OK"/>
    <e v="#N/A"/>
    <m/>
    <n v="2"/>
    <m/>
    <m/>
    <e v="#N/A"/>
    <s v="032020"/>
    <x v="6"/>
    <x v="1"/>
    <x v="0"/>
    <x v="0"/>
    <m/>
    <m/>
    <m/>
    <m/>
    <n v="3830"/>
    <m/>
    <m/>
  </r>
  <r>
    <x v="9"/>
    <x v="0"/>
    <s v="OK"/>
    <e v="#N/A"/>
    <m/>
    <n v="2"/>
    <m/>
    <m/>
    <e v="#N/A"/>
    <s v="032500"/>
    <x v="1"/>
    <x v="0"/>
    <x v="0"/>
    <x v="0"/>
    <m/>
    <m/>
    <m/>
    <m/>
    <n v="7560"/>
    <m/>
    <m/>
  </r>
  <r>
    <x v="9"/>
    <x v="0"/>
    <s v="No"/>
    <e v="#N/A"/>
    <m/>
    <n v="2"/>
    <m/>
    <m/>
    <e v="#N/A"/>
    <s v="032621"/>
    <x v="8"/>
    <x v="3"/>
    <x v="0"/>
    <x v="0"/>
    <m/>
    <m/>
    <m/>
    <m/>
    <n v="15000"/>
    <m/>
    <m/>
  </r>
  <r>
    <x v="9"/>
    <x v="0"/>
    <s v="No"/>
    <e v="#N/A"/>
    <m/>
    <n v="2"/>
    <m/>
    <m/>
    <e v="#N/A"/>
    <s v="032880"/>
    <x v="9"/>
    <x v="2"/>
    <x v="0"/>
    <x v="0"/>
    <m/>
    <m/>
    <m/>
    <m/>
    <n v="2250"/>
    <m/>
    <m/>
  </r>
  <r>
    <x v="9"/>
    <x v="0"/>
    <s v="No"/>
    <e v="#N/A"/>
    <m/>
    <n v="2"/>
    <m/>
    <m/>
    <e v="#N/A"/>
    <s v="040020"/>
    <x v="96"/>
    <x v="67"/>
    <x v="8"/>
    <x v="1"/>
    <m/>
    <m/>
    <m/>
    <m/>
    <n v="0"/>
    <m/>
    <m/>
  </r>
  <r>
    <x v="9"/>
    <x v="0"/>
    <s v="OK"/>
    <e v="#N/A"/>
    <m/>
    <n v="2"/>
    <m/>
    <m/>
    <e v="#N/A"/>
    <s v="040430"/>
    <x v="99"/>
    <x v="69"/>
    <x v="8"/>
    <x v="1"/>
    <m/>
    <m/>
    <m/>
    <m/>
    <n v="8832"/>
    <m/>
    <m/>
  </r>
  <r>
    <x v="9"/>
    <x v="0"/>
    <s v="No"/>
    <e v="#N/A"/>
    <m/>
    <n v="2"/>
    <m/>
    <m/>
    <e v="#N/A"/>
    <s v="040520"/>
    <x v="100"/>
    <x v="70"/>
    <x v="8"/>
    <x v="1"/>
    <m/>
    <m/>
    <m/>
    <m/>
    <n v="0"/>
    <m/>
    <m/>
  </r>
  <r>
    <x v="9"/>
    <x v="0"/>
    <s v="No"/>
    <e v="#N/A"/>
    <m/>
    <n v="2"/>
    <m/>
    <m/>
    <e v="#N/A"/>
    <s v="040990"/>
    <x v="101"/>
    <x v="70"/>
    <x v="8"/>
    <x v="1"/>
    <m/>
    <m/>
    <m/>
    <m/>
    <n v="0"/>
    <m/>
    <m/>
  </r>
  <r>
    <x v="9"/>
    <x v="0"/>
    <s v="No"/>
    <e v="#N/A"/>
    <m/>
    <n v="2"/>
    <m/>
    <m/>
    <e v="#N/A"/>
    <s v="041000"/>
    <x v="103"/>
    <x v="71"/>
    <x v="8"/>
    <x v="1"/>
    <m/>
    <m/>
    <m/>
    <m/>
    <n v="0"/>
    <m/>
    <m/>
  </r>
  <r>
    <x v="9"/>
    <x v="0"/>
    <s v="OK"/>
    <e v="#N/A"/>
    <m/>
    <n v="2"/>
    <m/>
    <m/>
    <e v="#N/A"/>
    <s v="041250"/>
    <x v="104"/>
    <x v="71"/>
    <x v="8"/>
    <x v="1"/>
    <m/>
    <m/>
    <m/>
    <m/>
    <n v="3242"/>
    <m/>
    <m/>
  </r>
  <r>
    <x v="9"/>
    <x v="0"/>
    <s v="No"/>
    <e v="#N/A"/>
    <m/>
    <n v="2"/>
    <m/>
    <m/>
    <e v="#N/A"/>
    <s v="041300"/>
    <x v="105"/>
    <x v="72"/>
    <x v="8"/>
    <x v="1"/>
    <m/>
    <m/>
    <m/>
    <m/>
    <n v="5000"/>
    <m/>
    <m/>
  </r>
  <r>
    <x v="9"/>
    <x v="0"/>
    <s v="No"/>
    <e v="#N/A"/>
    <m/>
    <n v="2"/>
    <m/>
    <m/>
    <e v="#N/A"/>
    <s v="041630"/>
    <x v="97"/>
    <x v="67"/>
    <x v="8"/>
    <x v="1"/>
    <m/>
    <m/>
    <m/>
    <m/>
    <n v="750"/>
    <m/>
    <m/>
  </r>
  <r>
    <x v="9"/>
    <x v="0"/>
    <s v="OK"/>
    <e v="#N/A"/>
    <m/>
    <n v="2"/>
    <m/>
    <m/>
    <e v="#N/A"/>
    <s v="041650"/>
    <x v="109"/>
    <x v="74"/>
    <x v="8"/>
    <x v="1"/>
    <m/>
    <m/>
    <m/>
    <m/>
    <n v="3000"/>
    <m/>
    <m/>
  </r>
  <r>
    <x v="9"/>
    <x v="0"/>
    <s v="No"/>
    <e v="#N/A"/>
    <m/>
    <n v="2"/>
    <m/>
    <m/>
    <e v="#N/A"/>
    <s v="041850"/>
    <x v="106"/>
    <x v="67"/>
    <x v="8"/>
    <x v="1"/>
    <m/>
    <m/>
    <m/>
    <m/>
    <n v="4000"/>
    <m/>
    <m/>
  </r>
  <r>
    <x v="9"/>
    <x v="0"/>
    <s v="OK"/>
    <e v="#N/A"/>
    <m/>
    <n v="2"/>
    <m/>
    <m/>
    <e v="#N/A"/>
    <s v="042170"/>
    <x v="110"/>
    <x v="74"/>
    <x v="8"/>
    <x v="1"/>
    <m/>
    <m/>
    <m/>
    <m/>
    <n v="639"/>
    <m/>
    <m/>
  </r>
  <r>
    <x v="9"/>
    <x v="0"/>
    <s v="OK"/>
    <e v="#N/A"/>
    <m/>
    <n v="2"/>
    <m/>
    <m/>
    <e v="#N/A"/>
    <s v="042310"/>
    <x v="107"/>
    <x v="73"/>
    <x v="8"/>
    <x v="1"/>
    <m/>
    <m/>
    <m/>
    <m/>
    <n v="6000"/>
    <m/>
    <m/>
  </r>
  <r>
    <x v="9"/>
    <x v="0"/>
    <s v="OK"/>
    <e v="#N/A"/>
    <m/>
    <n v="2"/>
    <m/>
    <m/>
    <e v="#N/A"/>
    <s v="042400"/>
    <x v="108"/>
    <x v="74"/>
    <x v="8"/>
    <x v="1"/>
    <m/>
    <m/>
    <m/>
    <m/>
    <n v="5221"/>
    <m/>
    <m/>
  </r>
  <r>
    <x v="9"/>
    <x v="0"/>
    <s v="No"/>
    <e v="#N/A"/>
    <m/>
    <n v="2"/>
    <m/>
    <m/>
    <e v="#N/A"/>
    <s v="042451"/>
    <x v="102"/>
    <x v="70"/>
    <x v="8"/>
    <x v="1"/>
    <m/>
    <m/>
    <m/>
    <m/>
    <n v="341.5"/>
    <m/>
    <m/>
  </r>
  <r>
    <x v="9"/>
    <x v="0"/>
    <s v="No"/>
    <e v="#N/A"/>
    <m/>
    <n v="2"/>
    <m/>
    <m/>
    <e v="#N/A"/>
    <s v="042550"/>
    <x v="98"/>
    <x v="68"/>
    <x v="8"/>
    <x v="1"/>
    <m/>
    <m/>
    <m/>
    <m/>
    <n v="1500"/>
    <m/>
    <m/>
  </r>
  <r>
    <x v="9"/>
    <x v="0"/>
    <s v="OK"/>
    <s v="LLF"/>
    <m/>
    <n v="2"/>
    <m/>
    <m/>
    <e v="#N/A"/>
    <s v="042552"/>
    <x v="111"/>
    <x v="75"/>
    <x v="8"/>
    <x v="1"/>
    <m/>
    <m/>
    <m/>
    <m/>
    <n v="8193.5"/>
    <m/>
    <m/>
  </r>
  <r>
    <x v="9"/>
    <x v="0"/>
    <s v="OK"/>
    <e v="#N/A"/>
    <m/>
    <n v="2"/>
    <m/>
    <m/>
    <e v="#N/A"/>
    <s v="050060"/>
    <x v="115"/>
    <x v="78"/>
    <x v="9"/>
    <x v="1"/>
    <m/>
    <m/>
    <m/>
    <m/>
    <n v="983"/>
    <m/>
    <m/>
  </r>
  <r>
    <x v="9"/>
    <x v="0"/>
    <s v="OK"/>
    <e v="#N/A"/>
    <m/>
    <n v="2"/>
    <m/>
    <m/>
    <e v="#N/A"/>
    <s v="050080"/>
    <x v="119"/>
    <x v="79"/>
    <x v="9"/>
    <x v="1"/>
    <m/>
    <m/>
    <m/>
    <m/>
    <n v="1392"/>
    <m/>
    <m/>
  </r>
  <r>
    <x v="9"/>
    <x v="0"/>
    <s v="OK"/>
    <e v="#N/A"/>
    <m/>
    <n v="2"/>
    <m/>
    <m/>
    <e v="#N/A"/>
    <s v="050110"/>
    <x v="122"/>
    <x v="80"/>
    <x v="9"/>
    <x v="1"/>
    <m/>
    <m/>
    <m/>
    <m/>
    <n v="5778"/>
    <m/>
    <m/>
  </r>
  <r>
    <x v="9"/>
    <x v="0"/>
    <s v="No"/>
    <e v="#N/A"/>
    <m/>
    <n v="2"/>
    <m/>
    <m/>
    <e v="#N/A"/>
    <s v="050120"/>
    <x v="123"/>
    <x v="81"/>
    <x v="9"/>
    <x v="1"/>
    <m/>
    <m/>
    <m/>
    <m/>
    <n v="600"/>
    <m/>
    <m/>
  </r>
  <r>
    <x v="9"/>
    <x v="0"/>
    <s v="OK"/>
    <e v="#N/A"/>
    <m/>
    <n v="2"/>
    <m/>
    <m/>
    <e v="#N/A"/>
    <s v="050160"/>
    <x v="112"/>
    <x v="76"/>
    <x v="9"/>
    <x v="1"/>
    <m/>
    <m/>
    <m/>
    <m/>
    <n v="4000"/>
    <m/>
    <m/>
  </r>
  <r>
    <x v="9"/>
    <x v="0"/>
    <s v="OK"/>
    <e v="#N/A"/>
    <m/>
    <n v="2"/>
    <m/>
    <m/>
    <e v="#N/A"/>
    <s v="050171"/>
    <x v="126"/>
    <x v="82"/>
    <x v="9"/>
    <x v="1"/>
    <m/>
    <m/>
    <m/>
    <m/>
    <n v="1484"/>
    <m/>
    <m/>
  </r>
  <r>
    <x v="9"/>
    <x v="0"/>
    <s v="OK"/>
    <e v="#N/A"/>
    <m/>
    <n v="2"/>
    <m/>
    <m/>
    <e v="#N/A"/>
    <s v="050180"/>
    <x v="128"/>
    <x v="82"/>
    <x v="9"/>
    <x v="1"/>
    <m/>
    <m/>
    <m/>
    <m/>
    <n v="0"/>
    <m/>
    <m/>
  </r>
  <r>
    <x v="9"/>
    <x v="0"/>
    <s v="OK"/>
    <e v="#N/A"/>
    <m/>
    <n v="2"/>
    <m/>
    <m/>
    <e v="#N/A"/>
    <s v="050360"/>
    <x v="129"/>
    <x v="79"/>
    <x v="9"/>
    <x v="1"/>
    <m/>
    <m/>
    <m/>
    <m/>
    <n v="1500"/>
    <m/>
    <m/>
  </r>
  <r>
    <x v="9"/>
    <x v="0"/>
    <s v="No"/>
    <e v="#N/A"/>
    <m/>
    <n v="2"/>
    <m/>
    <m/>
    <e v="#N/A"/>
    <s v="050530"/>
    <x v="116"/>
    <x v="78"/>
    <x v="9"/>
    <x v="1"/>
    <m/>
    <m/>
    <m/>
    <m/>
    <n v="765"/>
    <m/>
    <m/>
  </r>
  <r>
    <x v="9"/>
    <x v="0"/>
    <s v="No"/>
    <e v="#N/A"/>
    <m/>
    <n v="2"/>
    <m/>
    <m/>
    <e v="#N/A"/>
    <s v="050581"/>
    <x v="113"/>
    <x v="76"/>
    <x v="9"/>
    <x v="1"/>
    <m/>
    <m/>
    <m/>
    <m/>
    <n v="0"/>
    <m/>
    <m/>
  </r>
  <r>
    <x v="9"/>
    <x v="0"/>
    <s v="OK"/>
    <e v="#N/A"/>
    <m/>
    <n v="2"/>
    <m/>
    <m/>
    <e v="#N/A"/>
    <s v="050711"/>
    <x v="130"/>
    <x v="77"/>
    <x v="9"/>
    <x v="1"/>
    <m/>
    <m/>
    <m/>
    <m/>
    <n v="578"/>
    <m/>
    <m/>
  </r>
  <r>
    <x v="9"/>
    <x v="0"/>
    <s v="No"/>
    <e v="#N/A"/>
    <m/>
    <n v="2"/>
    <m/>
    <m/>
    <e v="#N/A"/>
    <s v="050770"/>
    <x v="120"/>
    <x v="79"/>
    <x v="9"/>
    <x v="1"/>
    <m/>
    <m/>
    <m/>
    <m/>
    <n v="900"/>
    <m/>
    <m/>
  </r>
  <r>
    <x v="9"/>
    <x v="0"/>
    <s v="OK"/>
    <e v="#N/A"/>
    <m/>
    <n v="2"/>
    <m/>
    <m/>
    <e v="#N/A"/>
    <s v="051070"/>
    <x v="117"/>
    <x v="78"/>
    <x v="9"/>
    <x v="1"/>
    <m/>
    <m/>
    <m/>
    <m/>
    <n v="2750"/>
    <m/>
    <m/>
  </r>
  <r>
    <x v="9"/>
    <x v="0"/>
    <s v="OK"/>
    <e v="#N/A"/>
    <m/>
    <n v="2"/>
    <m/>
    <m/>
    <e v="#N/A"/>
    <s v="051270"/>
    <x v="134"/>
    <x v="80"/>
    <x v="9"/>
    <x v="1"/>
    <m/>
    <m/>
    <m/>
    <m/>
    <n v="548.33000000000004"/>
    <m/>
    <m/>
  </r>
  <r>
    <x v="9"/>
    <x v="0"/>
    <s v="OK"/>
    <e v="#N/A"/>
    <m/>
    <n v="2"/>
    <m/>
    <m/>
    <e v="#N/A"/>
    <s v="051400"/>
    <x v="136"/>
    <x v="83"/>
    <x v="9"/>
    <x v="1"/>
    <m/>
    <m/>
    <m/>
    <m/>
    <n v="0"/>
    <m/>
    <m/>
  </r>
  <r>
    <x v="9"/>
    <x v="0"/>
    <s v="OK"/>
    <e v="#N/A"/>
    <m/>
    <n v="2"/>
    <m/>
    <m/>
    <e v="#N/A"/>
    <s v="051501"/>
    <x v="124"/>
    <x v="81"/>
    <x v="9"/>
    <x v="1"/>
    <m/>
    <m/>
    <m/>
    <m/>
    <n v="0"/>
    <m/>
    <m/>
  </r>
  <r>
    <x v="9"/>
    <x v="0"/>
    <s v="OK"/>
    <e v="#N/A"/>
    <m/>
    <n v="2"/>
    <m/>
    <m/>
    <e v="#N/A"/>
    <s v="051781"/>
    <x v="118"/>
    <x v="78"/>
    <x v="9"/>
    <x v="1"/>
    <m/>
    <m/>
    <m/>
    <m/>
    <n v="0"/>
    <m/>
    <m/>
  </r>
  <r>
    <x v="9"/>
    <x v="0"/>
    <s v="OK"/>
    <e v="#N/A"/>
    <m/>
    <n v="2"/>
    <m/>
    <m/>
    <e v="#N/A"/>
    <s v="051880"/>
    <x v="135"/>
    <x v="80"/>
    <x v="9"/>
    <x v="1"/>
    <m/>
    <m/>
    <m/>
    <m/>
    <n v="179"/>
    <m/>
    <m/>
  </r>
  <r>
    <x v="9"/>
    <x v="0"/>
    <s v="OK"/>
    <e v="#N/A"/>
    <m/>
    <n v="2"/>
    <m/>
    <m/>
    <e v="#N/A"/>
    <s v="051885"/>
    <x v="127"/>
    <x v="82"/>
    <x v="9"/>
    <x v="1"/>
    <m/>
    <m/>
    <m/>
    <m/>
    <n v="1394.5"/>
    <m/>
    <m/>
  </r>
  <r>
    <x v="9"/>
    <x v="0"/>
    <s v="No"/>
    <e v="#N/A"/>
    <m/>
    <n v="2"/>
    <m/>
    <m/>
    <s v="Yes"/>
    <s v="052150"/>
    <x v="138"/>
    <x v="84"/>
    <x v="9"/>
    <x v="1"/>
    <m/>
    <m/>
    <m/>
    <m/>
    <n v="6717.75"/>
    <m/>
    <m/>
  </r>
  <r>
    <x v="9"/>
    <x v="0"/>
    <s v="OK"/>
    <e v="#N/A"/>
    <m/>
    <n v="2"/>
    <m/>
    <m/>
    <e v="#N/A"/>
    <s v="052151"/>
    <x v="131"/>
    <x v="77"/>
    <x v="9"/>
    <x v="1"/>
    <m/>
    <m/>
    <m/>
    <m/>
    <n v="2548"/>
    <m/>
    <m/>
  </r>
  <r>
    <x v="9"/>
    <x v="0"/>
    <s v="OK"/>
    <e v="#N/A"/>
    <m/>
    <n v="2"/>
    <m/>
    <m/>
    <e v="#N/A"/>
    <s v="052270"/>
    <x v="132"/>
    <x v="77"/>
    <x v="9"/>
    <x v="1"/>
    <m/>
    <m/>
    <m/>
    <m/>
    <n v="1241"/>
    <m/>
    <m/>
  </r>
  <r>
    <x v="9"/>
    <x v="0"/>
    <s v="OK"/>
    <e v="#N/A"/>
    <m/>
    <n v="2"/>
    <m/>
    <m/>
    <e v="#N/A"/>
    <s v="052540"/>
    <x v="137"/>
    <x v="83"/>
    <x v="9"/>
    <x v="1"/>
    <m/>
    <m/>
    <m/>
    <m/>
    <n v="731.8"/>
    <m/>
    <m/>
  </r>
  <r>
    <x v="9"/>
    <x v="0"/>
    <s v="No"/>
    <e v="#N/A"/>
    <m/>
    <n v="2"/>
    <m/>
    <m/>
    <e v="#N/A"/>
    <s v="052551"/>
    <x v="121"/>
    <x v="79"/>
    <x v="9"/>
    <x v="1"/>
    <m/>
    <m/>
    <m/>
    <m/>
    <n v="0"/>
    <m/>
    <m/>
  </r>
  <r>
    <x v="9"/>
    <x v="0"/>
    <s v="No"/>
    <e v="#N/A"/>
    <m/>
    <n v="2"/>
    <m/>
    <m/>
    <e v="#N/A"/>
    <s v="052660"/>
    <x v="139"/>
    <x v="79"/>
    <x v="9"/>
    <x v="1"/>
    <m/>
    <m/>
    <m/>
    <m/>
    <n v="0"/>
    <m/>
    <m/>
  </r>
  <r>
    <x v="9"/>
    <x v="0"/>
    <s v="OK"/>
    <e v="#N/A"/>
    <m/>
    <n v="2"/>
    <m/>
    <m/>
    <e v="#N/A"/>
    <s v="052670"/>
    <x v="133"/>
    <x v="77"/>
    <x v="9"/>
    <x v="1"/>
    <m/>
    <m/>
    <m/>
    <m/>
    <n v="580"/>
    <m/>
    <m/>
  </r>
  <r>
    <x v="9"/>
    <x v="0"/>
    <s v="OK"/>
    <e v="#N/A"/>
    <m/>
    <n v="2"/>
    <m/>
    <m/>
    <e v="#N/A"/>
    <s v="052830"/>
    <x v="125"/>
    <x v="81"/>
    <x v="9"/>
    <x v="1"/>
    <m/>
    <m/>
    <m/>
    <m/>
    <n v="0"/>
    <m/>
    <m/>
  </r>
  <r>
    <x v="9"/>
    <x v="0"/>
    <s v="OK"/>
    <e v="#N/A"/>
    <m/>
    <n v="2"/>
    <m/>
    <m/>
    <e v="#N/A"/>
    <s v="052840"/>
    <x v="114"/>
    <x v="77"/>
    <x v="9"/>
    <x v="1"/>
    <m/>
    <m/>
    <m/>
    <m/>
    <n v="2354"/>
    <m/>
    <m/>
  </r>
  <r>
    <x v="9"/>
    <x v="0"/>
    <s v="OK"/>
    <e v="#N/A"/>
    <m/>
    <n v="2"/>
    <m/>
    <m/>
    <e v="#N/A"/>
    <s v="060550"/>
    <x v="140"/>
    <x v="85"/>
    <x v="10"/>
    <x v="1"/>
    <m/>
    <m/>
    <m/>
    <m/>
    <n v="8821"/>
    <m/>
    <m/>
  </r>
  <r>
    <x v="9"/>
    <x v="0"/>
    <s v="No"/>
    <e v="#N/A"/>
    <m/>
    <n v="2"/>
    <m/>
    <m/>
    <e v="#N/A"/>
    <s v="060650"/>
    <x v="141"/>
    <x v="86"/>
    <x v="10"/>
    <x v="1"/>
    <m/>
    <m/>
    <m/>
    <m/>
    <n v="3393.25"/>
    <m/>
    <m/>
  </r>
  <r>
    <x v="9"/>
    <x v="0"/>
    <s v="No"/>
    <e v="#N/A"/>
    <m/>
    <n v="2"/>
    <m/>
    <m/>
    <e v="#N/A"/>
    <s v="061010"/>
    <x v="143"/>
    <x v="86"/>
    <x v="10"/>
    <x v="1"/>
    <m/>
    <m/>
    <m/>
    <m/>
    <n v="400"/>
    <m/>
    <m/>
  </r>
  <r>
    <x v="9"/>
    <x v="0"/>
    <s v="OK"/>
    <e v="#N/A"/>
    <m/>
    <n v="2"/>
    <m/>
    <m/>
    <e v="#N/A"/>
    <s v="061320"/>
    <x v="144"/>
    <x v="87"/>
    <x v="10"/>
    <x v="1"/>
    <m/>
    <m/>
    <m/>
    <m/>
    <n v="5214"/>
    <m/>
    <m/>
  </r>
  <r>
    <x v="9"/>
    <x v="0"/>
    <s v="OK"/>
    <s v="LLF"/>
    <m/>
    <n v="2"/>
    <m/>
    <m/>
    <e v="#N/A"/>
    <s v="061900"/>
    <x v="145"/>
    <x v="88"/>
    <x v="10"/>
    <x v="1"/>
    <m/>
    <m/>
    <m/>
    <m/>
    <n v="0"/>
    <m/>
    <m/>
  </r>
  <r>
    <x v="9"/>
    <x v="0"/>
    <s v="OK"/>
    <e v="#N/A"/>
    <m/>
    <n v="2"/>
    <m/>
    <m/>
    <e v="#N/A"/>
    <s v="062160"/>
    <x v="146"/>
    <x v="89"/>
    <x v="10"/>
    <x v="1"/>
    <m/>
    <m/>
    <m/>
    <m/>
    <n v="4827"/>
    <m/>
    <m/>
  </r>
  <r>
    <x v="9"/>
    <x v="0"/>
    <s v="No"/>
    <e v="#N/A"/>
    <m/>
    <n v="2"/>
    <m/>
    <m/>
    <e v="#N/A"/>
    <s v="062620"/>
    <x v="142"/>
    <x v="86"/>
    <x v="10"/>
    <x v="1"/>
    <m/>
    <m/>
    <m/>
    <m/>
    <n v="1500"/>
    <m/>
    <m/>
  </r>
  <r>
    <x v="9"/>
    <x v="0"/>
    <s v="OK"/>
    <e v="#N/A"/>
    <m/>
    <n v="2"/>
    <m/>
    <m/>
    <e v="#N/A"/>
    <s v="062680"/>
    <x v="147"/>
    <x v="86"/>
    <x v="10"/>
    <x v="1"/>
    <m/>
    <m/>
    <m/>
    <m/>
    <n v="4059.92"/>
    <m/>
    <m/>
  </r>
  <r>
    <x v="9"/>
    <x v="0"/>
    <s v="OK"/>
    <e v="#N/A"/>
    <m/>
    <n v="2"/>
    <m/>
    <m/>
    <e v="#N/A"/>
    <s v="070151"/>
    <x v="148"/>
    <x v="90"/>
    <x v="11"/>
    <x v="1"/>
    <m/>
    <m/>
    <m/>
    <m/>
    <n v="752"/>
    <m/>
    <m/>
  </r>
  <r>
    <x v="9"/>
    <x v="0"/>
    <s v="OK"/>
    <e v="#N/A"/>
    <m/>
    <n v="2"/>
    <m/>
    <m/>
    <e v="#N/A"/>
    <s v="070720"/>
    <x v="151"/>
    <x v="90"/>
    <x v="11"/>
    <x v="1"/>
    <m/>
    <m/>
    <m/>
    <m/>
    <n v="2500"/>
    <m/>
    <m/>
  </r>
  <r>
    <x v="9"/>
    <x v="0"/>
    <s v="OK"/>
    <e v="#N/A"/>
    <m/>
    <n v="2"/>
    <m/>
    <m/>
    <e v="#N/A"/>
    <s v="070800"/>
    <x v="161"/>
    <x v="90"/>
    <x v="11"/>
    <x v="1"/>
    <m/>
    <m/>
    <m/>
    <m/>
    <n v="3370"/>
    <m/>
    <m/>
  </r>
  <r>
    <x v="9"/>
    <x v="0"/>
    <s v="OK"/>
    <e v="#N/A"/>
    <m/>
    <n v="2"/>
    <m/>
    <m/>
    <e v="#N/A"/>
    <s v="070820"/>
    <x v="152"/>
    <x v="91"/>
    <x v="11"/>
    <x v="1"/>
    <m/>
    <m/>
    <m/>
    <m/>
    <n v="4021.25"/>
    <m/>
    <m/>
  </r>
  <r>
    <x v="9"/>
    <x v="0"/>
    <s v="OK"/>
    <e v="#N/A"/>
    <m/>
    <n v="2"/>
    <m/>
    <m/>
    <e v="#N/A"/>
    <s v="070821"/>
    <x v="159"/>
    <x v="94"/>
    <x v="11"/>
    <x v="1"/>
    <m/>
    <m/>
    <m/>
    <m/>
    <n v="4367"/>
    <m/>
    <m/>
  </r>
  <r>
    <x v="9"/>
    <x v="0"/>
    <s v="OK"/>
    <e v="#N/A"/>
    <m/>
    <n v="2"/>
    <m/>
    <m/>
    <e v="#N/A"/>
    <s v="071131"/>
    <x v="153"/>
    <x v="92"/>
    <x v="11"/>
    <x v="1"/>
    <m/>
    <m/>
    <m/>
    <m/>
    <n v="4950"/>
    <m/>
    <m/>
  </r>
  <r>
    <x v="9"/>
    <x v="0"/>
    <s v="OK"/>
    <e v="#N/A"/>
    <m/>
    <n v="2"/>
    <m/>
    <m/>
    <s v="Yes"/>
    <s v="071132"/>
    <x v="154"/>
    <x v="92"/>
    <x v="11"/>
    <x v="1"/>
    <m/>
    <m/>
    <m/>
    <m/>
    <n v="1000"/>
    <m/>
    <m/>
  </r>
  <r>
    <x v="9"/>
    <x v="0"/>
    <s v="No"/>
    <e v="#N/A"/>
    <m/>
    <n v="2"/>
    <m/>
    <m/>
    <e v="#N/A"/>
    <s v="071133"/>
    <x v="155"/>
    <x v="92"/>
    <x v="11"/>
    <x v="1"/>
    <m/>
    <m/>
    <m/>
    <m/>
    <n v="0"/>
    <m/>
    <m/>
  </r>
  <r>
    <x v="9"/>
    <x v="0"/>
    <s v="No"/>
    <e v="#N/A"/>
    <m/>
    <n v="2"/>
    <m/>
    <m/>
    <e v="#N/A"/>
    <s v="071140"/>
    <x v="156"/>
    <x v="93"/>
    <x v="11"/>
    <x v="1"/>
    <m/>
    <m/>
    <m/>
    <m/>
    <n v="4486.09"/>
    <m/>
    <m/>
  </r>
  <r>
    <x v="9"/>
    <x v="0"/>
    <s v="OK"/>
    <e v="#N/A"/>
    <m/>
    <n v="2"/>
    <m/>
    <m/>
    <e v="#N/A"/>
    <s v="071540"/>
    <x v="157"/>
    <x v="92"/>
    <x v="11"/>
    <x v="1"/>
    <m/>
    <m/>
    <m/>
    <m/>
    <n v="3564"/>
    <m/>
    <m/>
  </r>
  <r>
    <x v="9"/>
    <x v="0"/>
    <s v="OK"/>
    <e v="#N/A"/>
    <m/>
    <n v="2"/>
    <m/>
    <m/>
    <s v="Yes"/>
    <s v="071890"/>
    <x v="158"/>
    <x v="92"/>
    <x v="11"/>
    <x v="1"/>
    <m/>
    <m/>
    <m/>
    <m/>
    <n v="6072.5"/>
    <m/>
    <m/>
  </r>
  <r>
    <x v="9"/>
    <x v="0"/>
    <s v="OK"/>
    <e v="#N/A"/>
    <m/>
    <n v="2"/>
    <m/>
    <m/>
    <e v="#N/A"/>
    <s v="072530"/>
    <x v="160"/>
    <x v="90"/>
    <x v="11"/>
    <x v="1"/>
    <m/>
    <m/>
    <m/>
    <m/>
    <n v="3437"/>
    <m/>
    <m/>
  </r>
  <r>
    <x v="9"/>
    <x v="0"/>
    <s v="OK"/>
    <e v="#N/A"/>
    <m/>
    <n v="2"/>
    <m/>
    <m/>
    <e v="#N/A"/>
    <s v="072800"/>
    <x v="149"/>
    <x v="90"/>
    <x v="11"/>
    <x v="1"/>
    <m/>
    <m/>
    <m/>
    <m/>
    <n v="8994"/>
    <m/>
    <m/>
  </r>
  <r>
    <x v="9"/>
    <x v="0"/>
    <s v="OK"/>
    <e v="#N/A"/>
    <m/>
    <n v="2"/>
    <m/>
    <m/>
    <e v="#N/A"/>
    <s v="072801"/>
    <x v="150"/>
    <x v="90"/>
    <x v="11"/>
    <x v="1"/>
    <m/>
    <m/>
    <m/>
    <m/>
    <n v="1564"/>
    <m/>
    <m/>
  </r>
  <r>
    <x v="9"/>
    <x v="0"/>
    <s v="OK"/>
    <e v="#N/A"/>
    <m/>
    <n v="2"/>
    <m/>
    <m/>
    <e v="#N/A"/>
    <s v="072810"/>
    <x v="162"/>
    <x v="95"/>
    <x v="11"/>
    <x v="1"/>
    <m/>
    <m/>
    <m/>
    <m/>
    <n v="8809"/>
    <m/>
    <m/>
  </r>
  <r>
    <x v="9"/>
    <x v="0"/>
    <s v="OK"/>
    <e v="#N/A"/>
    <m/>
    <n v="2"/>
    <m/>
    <m/>
    <e v="#N/A"/>
    <s v="080140"/>
    <x v="168"/>
    <x v="98"/>
    <x v="12"/>
    <x v="1"/>
    <m/>
    <m/>
    <m/>
    <m/>
    <n v="1264"/>
    <m/>
    <m/>
  </r>
  <r>
    <x v="9"/>
    <x v="0"/>
    <s v="No"/>
    <e v="#N/A"/>
    <m/>
    <n v="2"/>
    <m/>
    <m/>
    <e v="#N/A"/>
    <s v="080210"/>
    <x v="163"/>
    <x v="96"/>
    <x v="12"/>
    <x v="1"/>
    <m/>
    <m/>
    <m/>
    <m/>
    <n v="684.71"/>
    <m/>
    <m/>
  </r>
  <r>
    <x v="9"/>
    <x v="0"/>
    <s v="OK"/>
    <e v="#N/A"/>
    <m/>
    <n v="2"/>
    <m/>
    <m/>
    <e v="#N/A"/>
    <s v="080350"/>
    <x v="167"/>
    <x v="97"/>
    <x v="12"/>
    <x v="1"/>
    <m/>
    <m/>
    <m/>
    <m/>
    <n v="5777.5"/>
    <m/>
    <m/>
  </r>
  <r>
    <x v="9"/>
    <x v="0"/>
    <s v="OK"/>
    <e v="#N/A"/>
    <m/>
    <n v="2"/>
    <m/>
    <m/>
    <e v="#N/A"/>
    <s v="080510"/>
    <x v="169"/>
    <x v="98"/>
    <x v="12"/>
    <x v="1"/>
    <m/>
    <m/>
    <m/>
    <m/>
    <n v="764"/>
    <m/>
    <m/>
  </r>
  <r>
    <x v="9"/>
    <x v="0"/>
    <s v="OK"/>
    <e v="#N/A"/>
    <m/>
    <n v="2"/>
    <m/>
    <m/>
    <e v="#N/A"/>
    <s v="080920"/>
    <x v="165"/>
    <x v="96"/>
    <x v="12"/>
    <x v="1"/>
    <m/>
    <m/>
    <m/>
    <m/>
    <n v="2203"/>
    <m/>
    <m/>
  </r>
  <r>
    <x v="9"/>
    <x v="0"/>
    <s v="No"/>
    <e v="#N/A"/>
    <m/>
    <n v="2"/>
    <m/>
    <m/>
    <e v="#N/A"/>
    <s v="081040"/>
    <x v="173"/>
    <x v="99"/>
    <x v="12"/>
    <x v="1"/>
    <m/>
    <m/>
    <m/>
    <m/>
    <n v="2357"/>
    <m/>
    <m/>
  </r>
  <r>
    <x v="9"/>
    <x v="0"/>
    <s v="OK"/>
    <e v="#N/A"/>
    <m/>
    <n v="2"/>
    <m/>
    <m/>
    <e v="#N/A"/>
    <s v="081200"/>
    <x v="175"/>
    <x v="97"/>
    <x v="12"/>
    <x v="1"/>
    <m/>
    <m/>
    <m/>
    <m/>
    <n v="5000"/>
    <m/>
    <m/>
  </r>
  <r>
    <x v="9"/>
    <x v="0"/>
    <s v="OK"/>
    <e v="#N/A"/>
    <m/>
    <n v="2"/>
    <m/>
    <m/>
    <e v="#N/A"/>
    <s v="081210"/>
    <x v="176"/>
    <x v="97"/>
    <x v="12"/>
    <x v="1"/>
    <m/>
    <m/>
    <m/>
    <m/>
    <n v="6692"/>
    <m/>
    <m/>
  </r>
  <r>
    <x v="9"/>
    <x v="0"/>
    <s v="OK"/>
    <e v="#N/A"/>
    <m/>
    <n v="2"/>
    <m/>
    <m/>
    <e v="#N/A"/>
    <s v="081220"/>
    <x v="177"/>
    <x v="97"/>
    <x v="12"/>
    <x v="1"/>
    <m/>
    <m/>
    <m/>
    <m/>
    <n v="2275"/>
    <m/>
    <m/>
  </r>
  <r>
    <x v="9"/>
    <x v="0"/>
    <s v="No"/>
    <e v="#N/A"/>
    <m/>
    <n v="2"/>
    <m/>
    <m/>
    <e v="#N/A"/>
    <s v="081240"/>
    <x v="178"/>
    <x v="100"/>
    <x v="12"/>
    <x v="1"/>
    <m/>
    <m/>
    <m/>
    <m/>
    <n v="0"/>
    <m/>
    <m/>
  </r>
  <r>
    <x v="9"/>
    <x v="0"/>
    <s v="OK"/>
    <e v="#N/A"/>
    <m/>
    <n v="2"/>
    <m/>
    <m/>
    <e v="#N/A"/>
    <s v="081370"/>
    <x v="180"/>
    <x v="102"/>
    <x v="12"/>
    <x v="1"/>
    <m/>
    <m/>
    <m/>
    <m/>
    <n v="1587"/>
    <m/>
    <m/>
  </r>
  <r>
    <x v="9"/>
    <x v="0"/>
    <s v="No"/>
    <e v="#N/A"/>
    <m/>
    <n v="2"/>
    <m/>
    <m/>
    <e v="#N/A"/>
    <s v="081590"/>
    <x v="183"/>
    <x v="97"/>
    <x v="12"/>
    <x v="1"/>
    <m/>
    <m/>
    <m/>
    <m/>
    <n v="3135.94"/>
    <m/>
    <m/>
  </r>
  <r>
    <x v="9"/>
    <x v="0"/>
    <s v="OK"/>
    <e v="#N/A"/>
    <m/>
    <n v="2"/>
    <m/>
    <m/>
    <e v="#N/A"/>
    <s v="081610"/>
    <x v="164"/>
    <x v="96"/>
    <x v="12"/>
    <x v="1"/>
    <m/>
    <m/>
    <m/>
    <m/>
    <n v="3902.25"/>
    <m/>
    <m/>
  </r>
  <r>
    <x v="9"/>
    <x v="0"/>
    <s v="No"/>
    <e v="#N/A"/>
    <m/>
    <n v="2"/>
    <m/>
    <m/>
    <e v="#N/A"/>
    <s v="082010"/>
    <x v="166"/>
    <x v="96"/>
    <x v="12"/>
    <x v="1"/>
    <m/>
    <m/>
    <m/>
    <m/>
    <n v="500"/>
    <m/>
    <m/>
  </r>
  <r>
    <x v="9"/>
    <x v="0"/>
    <s v="No"/>
    <e v="#N/A"/>
    <m/>
    <n v="2"/>
    <m/>
    <m/>
    <e v="#N/A"/>
    <s v="082420"/>
    <x v="174"/>
    <x v="99"/>
    <x v="12"/>
    <x v="1"/>
    <m/>
    <m/>
    <m/>
    <m/>
    <n v="0"/>
    <m/>
    <m/>
  </r>
  <r>
    <x v="9"/>
    <x v="0"/>
    <s v="OK"/>
    <e v="#N/A"/>
    <m/>
    <n v="2"/>
    <m/>
    <m/>
    <e v="#N/A"/>
    <s v="082421"/>
    <x v="170"/>
    <x v="98"/>
    <x v="12"/>
    <x v="1"/>
    <m/>
    <m/>
    <m/>
    <m/>
    <n v="787"/>
    <m/>
    <m/>
  </r>
  <r>
    <x v="9"/>
    <x v="0"/>
    <s v="No"/>
    <e v="#N/A"/>
    <m/>
    <n v="2"/>
    <m/>
    <m/>
    <e v="#N/A"/>
    <s v="082560"/>
    <x v="179"/>
    <x v="101"/>
    <x v="12"/>
    <x v="1"/>
    <m/>
    <m/>
    <m/>
    <m/>
    <n v="0"/>
    <m/>
    <m/>
  </r>
  <r>
    <x v="9"/>
    <x v="0"/>
    <s v="No"/>
    <e v="#N/A"/>
    <m/>
    <n v="2"/>
    <m/>
    <m/>
    <s v="Yes"/>
    <s v="082690"/>
    <x v="184"/>
    <x v="103"/>
    <x v="12"/>
    <x v="1"/>
    <m/>
    <m/>
    <m/>
    <m/>
    <n v="9973.5"/>
    <m/>
    <m/>
  </r>
  <r>
    <x v="9"/>
    <x v="0"/>
    <s v="OK"/>
    <e v="#N/A"/>
    <m/>
    <n v="2"/>
    <m/>
    <m/>
    <e v="#N/A"/>
    <s v="082700"/>
    <x v="185"/>
    <x v="104"/>
    <x v="12"/>
    <x v="1"/>
    <m/>
    <m/>
    <m/>
    <m/>
    <n v="5584.16"/>
    <m/>
    <m/>
  </r>
  <r>
    <x v="9"/>
    <x v="0"/>
    <s v="OK"/>
    <e v="#N/A"/>
    <m/>
    <n v="2"/>
    <m/>
    <m/>
    <e v="#N/A"/>
    <s v="082710"/>
    <x v="181"/>
    <x v="102"/>
    <x v="12"/>
    <x v="1"/>
    <m/>
    <m/>
    <m/>
    <m/>
    <n v="1297"/>
    <m/>
    <m/>
  </r>
  <r>
    <x v="9"/>
    <x v="0"/>
    <s v="OK"/>
    <e v="#N/A"/>
    <m/>
    <n v="2"/>
    <m/>
    <m/>
    <e v="#N/A"/>
    <s v="082720"/>
    <x v="171"/>
    <x v="98"/>
    <x v="12"/>
    <x v="1"/>
    <m/>
    <m/>
    <m/>
    <m/>
    <n v="676"/>
    <m/>
    <m/>
  </r>
  <r>
    <x v="9"/>
    <x v="0"/>
    <s v="OK"/>
    <e v="#N/A"/>
    <m/>
    <n v="2"/>
    <m/>
    <m/>
    <e v="#N/A"/>
    <s v="082790"/>
    <x v="172"/>
    <x v="98"/>
    <x v="12"/>
    <x v="1"/>
    <m/>
    <m/>
    <m/>
    <m/>
    <n v="0"/>
    <m/>
    <m/>
  </r>
  <r>
    <x v="9"/>
    <x v="0"/>
    <s v="OK"/>
    <e v="#N/A"/>
    <m/>
    <n v="2"/>
    <m/>
    <m/>
    <e v="#N/A"/>
    <s v="082870"/>
    <x v="182"/>
    <x v="102"/>
    <x v="12"/>
    <x v="1"/>
    <m/>
    <m/>
    <m/>
    <m/>
    <n v="1540"/>
    <m/>
    <m/>
  </r>
  <r>
    <x v="9"/>
    <x v="0"/>
    <s v="OK"/>
    <e v="#N/A"/>
    <m/>
    <n v="2"/>
    <m/>
    <m/>
    <e v="#N/A"/>
    <s v="091081"/>
    <x v="10"/>
    <x v="4"/>
    <x v="1"/>
    <x v="0"/>
    <m/>
    <m/>
    <m/>
    <m/>
    <n v="498.33"/>
    <m/>
    <m/>
  </r>
  <r>
    <x v="9"/>
    <x v="0"/>
    <s v="No"/>
    <e v="#N/A"/>
    <m/>
    <n v="2"/>
    <m/>
    <m/>
    <e v="#N/A"/>
    <s v="091290"/>
    <x v="12"/>
    <x v="5"/>
    <x v="1"/>
    <x v="0"/>
    <m/>
    <m/>
    <m/>
    <m/>
    <n v="0"/>
    <m/>
    <m/>
  </r>
  <r>
    <x v="9"/>
    <x v="0"/>
    <s v="OK"/>
    <e v="#N/A"/>
    <m/>
    <n v="2"/>
    <m/>
    <m/>
    <e v="#N/A"/>
    <s v="091292"/>
    <x v="335"/>
    <x v="5"/>
    <x v="1"/>
    <x v="0"/>
    <m/>
    <m/>
    <m/>
    <m/>
    <n v="0"/>
    <m/>
    <m/>
  </r>
  <r>
    <x v="9"/>
    <x v="0"/>
    <s v="No"/>
    <e v="#N/A"/>
    <m/>
    <n v="2"/>
    <m/>
    <m/>
    <e v="#N/A"/>
    <s v="091293"/>
    <x v="336"/>
    <x v="5"/>
    <x v="1"/>
    <x v="0"/>
    <m/>
    <m/>
    <m/>
    <m/>
    <n v="4000"/>
    <m/>
    <m/>
  </r>
  <r>
    <x v="9"/>
    <x v="0"/>
    <s v="OK"/>
    <e v="#N/A"/>
    <m/>
    <n v="2"/>
    <m/>
    <m/>
    <e v="#N/A"/>
    <s v="091294"/>
    <x v="337"/>
    <x v="5"/>
    <x v="1"/>
    <x v="0"/>
    <m/>
    <m/>
    <m/>
    <m/>
    <n v="10939"/>
    <m/>
    <m/>
  </r>
  <r>
    <x v="9"/>
    <x v="0"/>
    <s v="OK"/>
    <e v="#N/A"/>
    <m/>
    <n v="2"/>
    <m/>
    <m/>
    <e v="#N/A"/>
    <s v="091291"/>
    <x v="334"/>
    <x v="5"/>
    <x v="1"/>
    <x v="0"/>
    <m/>
    <m/>
    <m/>
    <m/>
    <n v="5000"/>
    <m/>
    <m/>
  </r>
  <r>
    <x v="9"/>
    <x v="0"/>
    <s v="No"/>
    <e v="#N/A"/>
    <m/>
    <n v="2"/>
    <m/>
    <m/>
    <s v="Yes"/>
    <s v="091340"/>
    <x v="13"/>
    <x v="6"/>
    <x v="1"/>
    <x v="0"/>
    <m/>
    <m/>
    <m/>
    <m/>
    <n v="0"/>
    <m/>
    <m/>
  </r>
  <r>
    <x v="9"/>
    <x v="0"/>
    <s v="OK"/>
    <e v="#N/A"/>
    <m/>
    <n v="2"/>
    <m/>
    <m/>
    <e v="#N/A"/>
    <s v="091390"/>
    <x v="14"/>
    <x v="6"/>
    <x v="1"/>
    <x v="0"/>
    <m/>
    <m/>
    <m/>
    <m/>
    <n v="2619"/>
    <m/>
    <m/>
  </r>
  <r>
    <x v="9"/>
    <x v="0"/>
    <s v="No"/>
    <e v="#N/A"/>
    <m/>
    <n v="2"/>
    <m/>
    <m/>
    <e v="#N/A"/>
    <s v="091460"/>
    <x v="15"/>
    <x v="7"/>
    <x v="1"/>
    <x v="0"/>
    <m/>
    <m/>
    <m/>
    <m/>
    <n v="1600"/>
    <m/>
    <m/>
  </r>
  <r>
    <x v="9"/>
    <x v="0"/>
    <s v="No"/>
    <e v="#N/A"/>
    <m/>
    <n v="2"/>
    <m/>
    <m/>
    <e v="#N/A"/>
    <s v="091950"/>
    <x v="18"/>
    <x v="8"/>
    <x v="1"/>
    <x v="0"/>
    <m/>
    <m/>
    <m/>
    <m/>
    <n v="0"/>
    <m/>
    <m/>
  </r>
  <r>
    <x v="9"/>
    <x v="0"/>
    <s v="OK"/>
    <e v="#N/A"/>
    <m/>
    <n v="2"/>
    <m/>
    <m/>
    <s v="Yes"/>
    <s v="091551"/>
    <x v="19"/>
    <x v="8"/>
    <x v="1"/>
    <x v="0"/>
    <m/>
    <m/>
    <m/>
    <m/>
    <n v="8082"/>
    <m/>
    <m/>
  </r>
  <r>
    <x v="9"/>
    <x v="0"/>
    <s v="OK"/>
    <e v="#N/A"/>
    <m/>
    <n v="2"/>
    <m/>
    <m/>
    <e v="#N/A"/>
    <s v="091580"/>
    <x v="17"/>
    <x v="7"/>
    <x v="1"/>
    <x v="0"/>
    <m/>
    <m/>
    <m/>
    <m/>
    <n v="750"/>
    <m/>
    <m/>
  </r>
  <r>
    <x v="9"/>
    <x v="0"/>
    <s v="No"/>
    <e v="#N/A"/>
    <m/>
    <n v="2"/>
    <m/>
    <m/>
    <e v="#N/A"/>
    <s v="091670"/>
    <x v="11"/>
    <x v="4"/>
    <x v="1"/>
    <x v="0"/>
    <m/>
    <m/>
    <m/>
    <m/>
    <n v="200"/>
    <m/>
    <m/>
  </r>
  <r>
    <x v="9"/>
    <x v="0"/>
    <s v="OK"/>
    <e v="#N/A"/>
    <m/>
    <n v="2"/>
    <m/>
    <m/>
    <e v="#N/A"/>
    <s v="091920"/>
    <x v="21"/>
    <x v="9"/>
    <x v="1"/>
    <x v="0"/>
    <m/>
    <m/>
    <m/>
    <m/>
    <n v="5566.16"/>
    <m/>
    <m/>
  </r>
  <r>
    <x v="9"/>
    <x v="0"/>
    <s v="No"/>
    <e v="#N/A"/>
    <m/>
    <n v="2"/>
    <m/>
    <m/>
    <e v="#N/A"/>
    <s v="091940"/>
    <x v="16"/>
    <x v="7"/>
    <x v="1"/>
    <x v="0"/>
    <m/>
    <m/>
    <m/>
    <m/>
    <n v="0"/>
    <m/>
    <m/>
  </r>
  <r>
    <x v="9"/>
    <x v="0"/>
    <s v="OK"/>
    <e v="#N/A"/>
    <m/>
    <n v="2"/>
    <m/>
    <m/>
    <e v="#N/A"/>
    <s v="091990"/>
    <x v="22"/>
    <x v="6"/>
    <x v="1"/>
    <x v="0"/>
    <m/>
    <m/>
    <m/>
    <m/>
    <n v="2260"/>
    <m/>
    <m/>
  </r>
  <r>
    <x v="9"/>
    <x v="0"/>
    <s v="OK"/>
    <e v="#N/A"/>
    <m/>
    <n v="2"/>
    <m/>
    <m/>
    <e v="#N/A"/>
    <s v="092061"/>
    <x v="23"/>
    <x v="10"/>
    <x v="1"/>
    <x v="0"/>
    <m/>
    <m/>
    <m/>
    <m/>
    <n v="0"/>
    <m/>
    <m/>
  </r>
  <r>
    <x v="9"/>
    <x v="0"/>
    <s v="OK"/>
    <e v="#N/A"/>
    <m/>
    <n v="2"/>
    <m/>
    <m/>
    <e v="#N/A"/>
    <s v="092250"/>
    <x v="24"/>
    <x v="4"/>
    <x v="1"/>
    <x v="0"/>
    <m/>
    <m/>
    <m/>
    <m/>
    <n v="3542"/>
    <m/>
    <m/>
  </r>
  <r>
    <x v="9"/>
    <x v="0"/>
    <s v="OK"/>
    <e v="#N/A"/>
    <m/>
    <n v="2"/>
    <m/>
    <m/>
    <e v="#N/A"/>
    <s v="092260"/>
    <x v="25"/>
    <x v="5"/>
    <x v="1"/>
    <x v="0"/>
    <m/>
    <m/>
    <m/>
    <m/>
    <n v="1781"/>
    <m/>
    <m/>
  </r>
  <r>
    <x v="9"/>
    <x v="0"/>
    <s v="OK"/>
    <e v="#N/A"/>
    <m/>
    <n v="2"/>
    <m/>
    <m/>
    <e v="#N/A"/>
    <s v="092470"/>
    <x v="26"/>
    <x v="10"/>
    <x v="1"/>
    <x v="0"/>
    <m/>
    <m/>
    <m/>
    <m/>
    <n v="4580"/>
    <m/>
    <m/>
  </r>
  <r>
    <x v="9"/>
    <x v="0"/>
    <s v="OK"/>
    <e v="#N/A"/>
    <m/>
    <n v="2"/>
    <m/>
    <m/>
    <s v="Yes"/>
    <s v="092881"/>
    <x v="27"/>
    <x v="11"/>
    <x v="1"/>
    <x v="0"/>
    <m/>
    <m/>
    <m/>
    <m/>
    <n v="3370"/>
    <m/>
    <m/>
  </r>
  <r>
    <x v="9"/>
    <x v="0"/>
    <s v="OK"/>
    <e v="#N/A"/>
    <m/>
    <n v="2"/>
    <m/>
    <m/>
    <e v="#N/A"/>
    <s v="092900"/>
    <x v="20"/>
    <x v="8"/>
    <x v="1"/>
    <x v="0"/>
    <m/>
    <m/>
    <m/>
    <m/>
    <n v="1291"/>
    <m/>
    <m/>
  </r>
  <r>
    <x v="9"/>
    <x v="0"/>
    <s v="OK"/>
    <e v="#N/A"/>
    <m/>
    <n v="2"/>
    <m/>
    <m/>
    <e v="#N/A"/>
    <s v="100490"/>
    <x v="35"/>
    <x v="19"/>
    <x v="2"/>
    <x v="0"/>
    <m/>
    <m/>
    <m/>
    <m/>
    <n v="4082"/>
    <m/>
    <m/>
  </r>
  <r>
    <x v="9"/>
    <x v="0"/>
    <s v="OK"/>
    <e v="#N/A"/>
    <m/>
    <n v="2"/>
    <m/>
    <m/>
    <e v="#N/A"/>
    <s v="100660"/>
    <x v="28"/>
    <x v="12"/>
    <x v="2"/>
    <x v="0"/>
    <m/>
    <m/>
    <m/>
    <m/>
    <n v="4216"/>
    <m/>
    <m/>
  </r>
  <r>
    <x v="9"/>
    <x v="0"/>
    <s v="OK"/>
    <s v="LLF"/>
    <m/>
    <n v="2"/>
    <m/>
    <m/>
    <s v="Yes"/>
    <s v="100680"/>
    <x v="29"/>
    <x v="13"/>
    <x v="2"/>
    <x v="0"/>
    <m/>
    <m/>
    <m/>
    <m/>
    <n v="36063"/>
    <m/>
    <m/>
  </r>
  <r>
    <x v="9"/>
    <x v="0"/>
    <s v="OK"/>
    <s v="LLF"/>
    <m/>
    <n v="2"/>
    <m/>
    <m/>
    <s v="Yes"/>
    <s v="100681"/>
    <x v="30"/>
    <x v="14"/>
    <x v="2"/>
    <x v="0"/>
    <m/>
    <m/>
    <m/>
    <m/>
    <n v="11424"/>
    <m/>
    <m/>
  </r>
  <r>
    <x v="9"/>
    <x v="0"/>
    <s v="No"/>
    <e v="#N/A"/>
    <m/>
    <n v="2"/>
    <m/>
    <m/>
    <e v="#N/A"/>
    <s v="100790"/>
    <x v="31"/>
    <x v="15"/>
    <x v="2"/>
    <x v="0"/>
    <m/>
    <m/>
    <m/>
    <m/>
    <n v="10763"/>
    <m/>
    <m/>
  </r>
  <r>
    <x v="9"/>
    <x v="0"/>
    <s v="OK"/>
    <e v="#N/A"/>
    <m/>
    <n v="2"/>
    <m/>
    <m/>
    <e v="#N/A"/>
    <s v="100791"/>
    <x v="32"/>
    <x v="16"/>
    <x v="2"/>
    <x v="0"/>
    <m/>
    <m/>
    <m/>
    <m/>
    <n v="5850"/>
    <m/>
    <m/>
  </r>
  <r>
    <x v="9"/>
    <x v="0"/>
    <s v="OK"/>
    <e v="#N/A"/>
    <m/>
    <n v="2"/>
    <m/>
    <m/>
    <e v="#N/A"/>
    <s v="101800"/>
    <x v="33"/>
    <x v="17"/>
    <x v="2"/>
    <x v="0"/>
    <m/>
    <m/>
    <m/>
    <m/>
    <n v="5677"/>
    <m/>
    <m/>
  </r>
  <r>
    <x v="9"/>
    <x v="0"/>
    <s v="OK"/>
    <e v="#N/A"/>
    <m/>
    <n v="2"/>
    <m/>
    <m/>
    <e v="#N/A"/>
    <s v="102100"/>
    <x v="34"/>
    <x v="18"/>
    <x v="2"/>
    <x v="0"/>
    <m/>
    <m/>
    <m/>
    <m/>
    <n v="7786"/>
    <m/>
    <m/>
  </r>
  <r>
    <x v="9"/>
    <x v="0"/>
    <s v="No"/>
    <e v="#N/A"/>
    <m/>
    <n v="2"/>
    <m/>
    <m/>
    <e v="#N/A"/>
    <s v="102300"/>
    <x v="36"/>
    <x v="12"/>
    <x v="2"/>
    <x v="0"/>
    <m/>
    <m/>
    <m/>
    <m/>
    <n v="2300"/>
    <m/>
    <m/>
  </r>
  <r>
    <x v="9"/>
    <x v="0"/>
    <s v="OK"/>
    <e v="#N/A"/>
    <m/>
    <n v="2"/>
    <m/>
    <m/>
    <e v="#N/A"/>
    <s v="110040"/>
    <x v="45"/>
    <x v="28"/>
    <x v="3"/>
    <x v="0"/>
    <m/>
    <m/>
    <m/>
    <m/>
    <n v="2867"/>
    <m/>
    <m/>
  </r>
  <r>
    <x v="9"/>
    <x v="0"/>
    <s v="OK"/>
    <e v="#N/A"/>
    <m/>
    <n v="2"/>
    <m/>
    <m/>
    <e v="#N/A"/>
    <s v="110531"/>
    <x v="46"/>
    <x v="29"/>
    <x v="3"/>
    <x v="0"/>
    <m/>
    <m/>
    <m/>
    <m/>
    <n v="4773.42"/>
    <m/>
    <m/>
  </r>
  <r>
    <x v="9"/>
    <x v="0"/>
    <s v="No"/>
    <e v="#N/A"/>
    <m/>
    <n v="2"/>
    <m/>
    <m/>
    <e v="#N/A"/>
    <s v="110740"/>
    <x v="48"/>
    <x v="31"/>
    <x v="3"/>
    <x v="0"/>
    <m/>
    <m/>
    <m/>
    <m/>
    <n v="2000"/>
    <m/>
    <m/>
  </r>
  <r>
    <x v="9"/>
    <x v="0"/>
    <s v="OK"/>
    <e v="#N/A"/>
    <m/>
    <n v="2"/>
    <m/>
    <m/>
    <e v="#N/A"/>
    <s v="110750"/>
    <x v="47"/>
    <x v="30"/>
    <x v="3"/>
    <x v="0"/>
    <m/>
    <m/>
    <m/>
    <m/>
    <n v="6000"/>
    <m/>
    <m/>
  </r>
  <r>
    <x v="9"/>
    <x v="0"/>
    <s v="OK"/>
    <e v="#N/A"/>
    <m/>
    <n v="2"/>
    <m/>
    <m/>
    <e v="#N/A"/>
    <s v="110980"/>
    <x v="49"/>
    <x v="32"/>
    <x v="3"/>
    <x v="0"/>
    <m/>
    <m/>
    <m/>
    <m/>
    <n v="4578"/>
    <m/>
    <m/>
  </r>
  <r>
    <x v="9"/>
    <x v="0"/>
    <s v="OK"/>
    <e v="#N/A"/>
    <m/>
    <n v="2"/>
    <m/>
    <m/>
    <e v="#N/A"/>
    <s v="112060"/>
    <x v="50"/>
    <x v="28"/>
    <x v="3"/>
    <x v="0"/>
    <m/>
    <m/>
    <m/>
    <m/>
    <n v="9712"/>
    <m/>
    <m/>
  </r>
  <r>
    <x v="9"/>
    <x v="0"/>
    <s v="OK"/>
    <e v="#N/A"/>
    <m/>
    <n v="2"/>
    <m/>
    <m/>
    <e v="#N/A"/>
    <s v="112180"/>
    <x v="37"/>
    <x v="20"/>
    <x v="3"/>
    <x v="0"/>
    <m/>
    <m/>
    <m/>
    <m/>
    <n v="6384"/>
    <m/>
    <m/>
  </r>
  <r>
    <x v="9"/>
    <x v="0"/>
    <s v="OK"/>
    <e v="#N/A"/>
    <m/>
    <n v="2"/>
    <m/>
    <m/>
    <e v="#N/A"/>
    <s v="112191"/>
    <x v="39"/>
    <x v="22"/>
    <x v="3"/>
    <x v="0"/>
    <m/>
    <m/>
    <m/>
    <m/>
    <n v="5338"/>
    <m/>
    <m/>
  </r>
  <r>
    <x v="9"/>
    <x v="0"/>
    <s v="OK"/>
    <e v="#N/A"/>
    <m/>
    <n v="2"/>
    <m/>
    <m/>
    <e v="#N/A"/>
    <s v="112200"/>
    <x v="40"/>
    <x v="23"/>
    <x v="3"/>
    <x v="0"/>
    <m/>
    <m/>
    <m/>
    <m/>
    <n v="7964"/>
    <m/>
    <m/>
  </r>
  <r>
    <x v="9"/>
    <x v="0"/>
    <s v="OK"/>
    <e v="#N/A"/>
    <m/>
    <n v="2"/>
    <m/>
    <m/>
    <s v="Yes"/>
    <s v="112210"/>
    <x v="41"/>
    <x v="24"/>
    <x v="3"/>
    <x v="0"/>
    <m/>
    <m/>
    <m/>
    <m/>
    <n v="10000"/>
    <m/>
    <m/>
  </r>
  <r>
    <x v="9"/>
    <x v="0"/>
    <s v="OK"/>
    <e v="#N/A"/>
    <m/>
    <n v="2"/>
    <m/>
    <m/>
    <e v="#N/A"/>
    <s v="112211"/>
    <x v="38"/>
    <x v="21"/>
    <x v="3"/>
    <x v="0"/>
    <m/>
    <m/>
    <m/>
    <m/>
    <n v="5917"/>
    <m/>
    <m/>
  </r>
  <r>
    <x v="9"/>
    <x v="0"/>
    <s v="No"/>
    <e v="#N/A"/>
    <m/>
    <n v="2"/>
    <m/>
    <m/>
    <e v="#N/A"/>
    <s v="112220"/>
    <x v="42"/>
    <x v="25"/>
    <x v="3"/>
    <x v="0"/>
    <m/>
    <m/>
    <m/>
    <m/>
    <n v="8542.25"/>
    <m/>
    <m/>
  </r>
  <r>
    <x v="9"/>
    <x v="0"/>
    <s v="OK"/>
    <e v="#N/A"/>
    <m/>
    <n v="2"/>
    <m/>
    <m/>
    <e v="#N/A"/>
    <s v="112230"/>
    <x v="43"/>
    <x v="26"/>
    <x v="3"/>
    <x v="0"/>
    <m/>
    <m/>
    <m/>
    <m/>
    <n v="5950"/>
    <m/>
    <m/>
  </r>
  <r>
    <x v="9"/>
    <x v="0"/>
    <s v="OK"/>
    <e v="#N/A"/>
    <m/>
    <n v="2"/>
    <m/>
    <m/>
    <e v="#N/A"/>
    <s v="112240"/>
    <x v="44"/>
    <x v="27"/>
    <x v="3"/>
    <x v="0"/>
    <m/>
    <m/>
    <m/>
    <m/>
    <n v="0"/>
    <m/>
    <m/>
  </r>
  <r>
    <x v="9"/>
    <x v="0"/>
    <s v="No"/>
    <e v="#N/A"/>
    <m/>
    <n v="2"/>
    <m/>
    <m/>
    <e v="#N/A"/>
    <s v="112340"/>
    <x v="51"/>
    <x v="28"/>
    <x v="3"/>
    <x v="0"/>
    <m/>
    <m/>
    <m/>
    <m/>
    <n v="0"/>
    <m/>
    <m/>
  </r>
  <r>
    <x v="9"/>
    <x v="0"/>
    <s v="No"/>
    <e v="#N/A"/>
    <m/>
    <n v="2"/>
    <m/>
    <m/>
    <e v="#N/A"/>
    <s v="121470"/>
    <x v="188"/>
    <x v="107"/>
    <x v="13"/>
    <x v="1"/>
    <m/>
    <m/>
    <m/>
    <m/>
    <n v="2500"/>
    <m/>
    <m/>
  </r>
  <r>
    <x v="9"/>
    <x v="0"/>
    <s v="No"/>
    <e v="#N/A"/>
    <m/>
    <n v="2"/>
    <m/>
    <m/>
    <e v="#N/A"/>
    <s v="122440"/>
    <x v="187"/>
    <x v="106"/>
    <x v="13"/>
    <x v="1"/>
    <m/>
    <m/>
    <m/>
    <m/>
    <n v="0"/>
    <m/>
    <m/>
  </r>
  <r>
    <x v="9"/>
    <x v="0"/>
    <s v="OK"/>
    <e v="#N/A"/>
    <m/>
    <n v="2"/>
    <m/>
    <m/>
    <e v="#N/A"/>
    <s v="122441"/>
    <x v="190"/>
    <x v="109"/>
    <x v="13"/>
    <x v="1"/>
    <m/>
    <m/>
    <m/>
    <m/>
    <n v="5583"/>
    <m/>
    <m/>
  </r>
  <r>
    <x v="9"/>
    <x v="0"/>
    <s v="OK"/>
    <e v="#N/A"/>
    <m/>
    <n v="2"/>
    <m/>
    <m/>
    <e v="#N/A"/>
    <s v="122442"/>
    <x v="189"/>
    <x v="108"/>
    <x v="13"/>
    <x v="1"/>
    <m/>
    <m/>
    <m/>
    <m/>
    <n v="3883.08"/>
    <m/>
    <m/>
  </r>
  <r>
    <x v="9"/>
    <x v="0"/>
    <s v="No"/>
    <e v="#N/A"/>
    <m/>
    <n v="2"/>
    <m/>
    <m/>
    <e v="#N/A"/>
    <s v="122443"/>
    <x v="191"/>
    <x v="110"/>
    <x v="13"/>
    <x v="1"/>
    <m/>
    <m/>
    <m/>
    <m/>
    <n v="3000"/>
    <m/>
    <m/>
  </r>
  <r>
    <x v="9"/>
    <x v="0"/>
    <s v="OK"/>
    <e v="#N/A"/>
    <m/>
    <n v="2"/>
    <m/>
    <m/>
    <e v="#N/A"/>
    <s v="122444"/>
    <x v="192"/>
    <x v="111"/>
    <x v="13"/>
    <x v="1"/>
    <m/>
    <m/>
    <m/>
    <m/>
    <n v="4323.3"/>
    <m/>
    <m/>
  </r>
  <r>
    <x v="9"/>
    <x v="0"/>
    <s v="No"/>
    <e v="#N/A"/>
    <m/>
    <n v="2"/>
    <m/>
    <m/>
    <e v="#N/A"/>
    <s v="122445"/>
    <x v="186"/>
    <x v="105"/>
    <x v="13"/>
    <x v="1"/>
    <m/>
    <m/>
    <m/>
    <m/>
    <n v="1860"/>
    <m/>
    <m/>
  </r>
  <r>
    <x v="9"/>
    <x v="0"/>
    <s v="No"/>
    <s v="LLF"/>
    <m/>
    <n v="2"/>
    <m/>
    <m/>
    <e v="#N/A"/>
    <s v="122446"/>
    <x v="193"/>
    <x v="112"/>
    <x v="13"/>
    <x v="1"/>
    <m/>
    <m/>
    <m/>
    <m/>
    <n v="0"/>
    <m/>
    <m/>
  </r>
  <r>
    <x v="9"/>
    <x v="0"/>
    <s v="OK"/>
    <e v="#N/A"/>
    <m/>
    <n v="2"/>
    <m/>
    <m/>
    <s v="Yes"/>
    <s v="122447"/>
    <x v="194"/>
    <x v="113"/>
    <x v="13"/>
    <x v="1"/>
    <m/>
    <m/>
    <m/>
    <m/>
    <n v="4871"/>
    <m/>
    <m/>
  </r>
  <r>
    <x v="9"/>
    <x v="0"/>
    <s v="OK"/>
    <e v="#N/A"/>
    <m/>
    <n v="2"/>
    <m/>
    <m/>
    <e v="#N/A"/>
    <s v="130010"/>
    <x v="52"/>
    <x v="33"/>
    <x v="4"/>
    <x v="0"/>
    <m/>
    <m/>
    <m/>
    <m/>
    <n v="7500"/>
    <m/>
    <m/>
  </r>
  <r>
    <x v="9"/>
    <x v="0"/>
    <s v="OK"/>
    <e v="#N/A"/>
    <m/>
    <n v="2"/>
    <m/>
    <m/>
    <e v="#N/A"/>
    <s v="130570"/>
    <x v="64"/>
    <x v="45"/>
    <x v="4"/>
    <x v="0"/>
    <m/>
    <m/>
    <m/>
    <m/>
    <n v="6920"/>
    <m/>
    <m/>
  </r>
  <r>
    <x v="9"/>
    <x v="0"/>
    <s v="No"/>
    <e v="#N/A"/>
    <m/>
    <n v="2"/>
    <m/>
    <m/>
    <e v="#N/A"/>
    <s v="130580"/>
    <x v="65"/>
    <x v="46"/>
    <x v="4"/>
    <x v="0"/>
    <m/>
    <m/>
    <m/>
    <m/>
    <n v="3500"/>
    <m/>
    <m/>
  </r>
  <r>
    <x v="9"/>
    <x v="0"/>
    <s v="OK"/>
    <e v="#N/A"/>
    <m/>
    <n v="2"/>
    <m/>
    <m/>
    <e v="#N/A"/>
    <s v="131500"/>
    <x v="53"/>
    <x v="34"/>
    <x v="4"/>
    <x v="0"/>
    <m/>
    <m/>
    <m/>
    <m/>
    <n v="3370"/>
    <m/>
    <m/>
  </r>
  <r>
    <x v="9"/>
    <x v="0"/>
    <s v="No"/>
    <e v="#N/A"/>
    <m/>
    <n v="2"/>
    <m/>
    <m/>
    <e v="#N/A"/>
    <s v="131520"/>
    <x v="54"/>
    <x v="35"/>
    <x v="4"/>
    <x v="0"/>
    <m/>
    <m/>
    <m/>
    <m/>
    <n v="1921"/>
    <m/>
    <m/>
  </r>
  <r>
    <x v="9"/>
    <x v="0"/>
    <s v="OK"/>
    <e v="#N/A"/>
    <m/>
    <n v="2"/>
    <m/>
    <m/>
    <e v="#N/A"/>
    <s v="131951"/>
    <x v="55"/>
    <x v="36"/>
    <x v="4"/>
    <x v="0"/>
    <m/>
    <m/>
    <m/>
    <m/>
    <n v="3580.5"/>
    <m/>
    <m/>
  </r>
  <r>
    <x v="9"/>
    <x v="0"/>
    <s v="OK"/>
    <e v="#N/A"/>
    <m/>
    <n v="2"/>
    <m/>
    <m/>
    <e v="#N/A"/>
    <s v="131960"/>
    <x v="56"/>
    <x v="37"/>
    <x v="4"/>
    <x v="0"/>
    <m/>
    <m/>
    <m/>
    <m/>
    <n v="3988"/>
    <m/>
    <m/>
  </r>
  <r>
    <x v="9"/>
    <x v="0"/>
    <s v="No"/>
    <e v="#N/A"/>
    <m/>
    <n v="2"/>
    <m/>
    <m/>
    <s v="Yes"/>
    <s v="132730"/>
    <x v="57"/>
    <x v="38"/>
    <x v="4"/>
    <x v="0"/>
    <m/>
    <m/>
    <m/>
    <m/>
    <n v="0"/>
    <m/>
    <m/>
  </r>
  <r>
    <x v="9"/>
    <x v="0"/>
    <s v="OK"/>
    <e v="#N/A"/>
    <m/>
    <n v="2"/>
    <m/>
    <m/>
    <e v="#N/A"/>
    <s v="132740"/>
    <x v="58"/>
    <x v="39"/>
    <x v="4"/>
    <x v="0"/>
    <m/>
    <m/>
    <m/>
    <m/>
    <n v="2680"/>
    <m/>
    <m/>
  </r>
  <r>
    <x v="9"/>
    <x v="0"/>
    <s v="No"/>
    <e v="#N/A"/>
    <m/>
    <n v="2"/>
    <m/>
    <m/>
    <s v="Yes"/>
    <s v="132760"/>
    <x v="59"/>
    <x v="40"/>
    <x v="4"/>
    <x v="0"/>
    <m/>
    <m/>
    <m/>
    <m/>
    <n v="0"/>
    <m/>
    <m/>
  </r>
  <r>
    <x v="9"/>
    <x v="0"/>
    <s v="OK"/>
    <e v="#N/A"/>
    <m/>
    <n v="2"/>
    <m/>
    <m/>
    <e v="#N/A"/>
    <s v="132761"/>
    <x v="60"/>
    <x v="41"/>
    <x v="4"/>
    <x v="0"/>
    <m/>
    <m/>
    <m/>
    <m/>
    <n v="10296"/>
    <m/>
    <m/>
  </r>
  <r>
    <x v="9"/>
    <x v="0"/>
    <s v="OK"/>
    <e v="#N/A"/>
    <m/>
    <n v="2"/>
    <m/>
    <m/>
    <e v="#N/A"/>
    <s v="132770"/>
    <x v="61"/>
    <x v="42"/>
    <x v="4"/>
    <x v="0"/>
    <m/>
    <m/>
    <m/>
    <m/>
    <n v="7407.5"/>
    <m/>
    <m/>
  </r>
  <r>
    <x v="9"/>
    <x v="0"/>
    <s v="OK"/>
    <e v="#N/A"/>
    <m/>
    <n v="2"/>
    <m/>
    <m/>
    <e v="#N/A"/>
    <s v="132780"/>
    <x v="62"/>
    <x v="43"/>
    <x v="4"/>
    <x v="0"/>
    <m/>
    <m/>
    <m/>
    <m/>
    <n v="4407"/>
    <m/>
    <m/>
  </r>
  <r>
    <x v="9"/>
    <x v="0"/>
    <s v="No"/>
    <e v="#N/A"/>
    <m/>
    <n v="2"/>
    <m/>
    <m/>
    <s v="Yes"/>
    <s v="132781"/>
    <x v="63"/>
    <x v="44"/>
    <x v="4"/>
    <x v="0"/>
    <m/>
    <m/>
    <m/>
    <m/>
    <n v="0"/>
    <m/>
    <m/>
  </r>
  <r>
    <x v="9"/>
    <x v="0"/>
    <s v="No"/>
    <e v="#N/A"/>
    <m/>
    <n v="2"/>
    <m/>
    <m/>
    <e v="#N/A"/>
    <s v="140150"/>
    <x v="66"/>
    <x v="47"/>
    <x v="5"/>
    <x v="0"/>
    <m/>
    <m/>
    <m/>
    <m/>
    <n v="140"/>
    <m/>
    <m/>
  </r>
  <r>
    <x v="9"/>
    <x v="0"/>
    <s v="No"/>
    <e v="#N/A"/>
    <m/>
    <n v="2"/>
    <m/>
    <m/>
    <e v="#N/A"/>
    <s v="140960"/>
    <x v="68"/>
    <x v="48"/>
    <x v="5"/>
    <x v="0"/>
    <m/>
    <m/>
    <m/>
    <m/>
    <n v="0"/>
    <m/>
    <m/>
  </r>
  <r>
    <x v="9"/>
    <x v="0"/>
    <s v="OK"/>
    <e v="#N/A"/>
    <m/>
    <n v="2"/>
    <m/>
    <m/>
    <e v="#N/A"/>
    <s v="141100"/>
    <x v="69"/>
    <x v="49"/>
    <x v="5"/>
    <x v="0"/>
    <m/>
    <m/>
    <m/>
    <m/>
    <n v="7646"/>
    <m/>
    <m/>
  </r>
  <r>
    <x v="9"/>
    <x v="0"/>
    <s v="OK"/>
    <e v="#N/A"/>
    <m/>
    <n v="2"/>
    <m/>
    <m/>
    <e v="#N/A"/>
    <s v="141110"/>
    <x v="70"/>
    <x v="50"/>
    <x v="5"/>
    <x v="0"/>
    <m/>
    <m/>
    <m/>
    <m/>
    <n v="24496"/>
    <m/>
    <m/>
  </r>
  <r>
    <x v="9"/>
    <x v="0"/>
    <s v="OK"/>
    <e v="#N/A"/>
    <m/>
    <n v="2"/>
    <m/>
    <m/>
    <e v="#N/A"/>
    <s v="141440"/>
    <x v="67"/>
    <x v="47"/>
    <x v="5"/>
    <x v="0"/>
    <m/>
    <m/>
    <m/>
    <m/>
    <n v="3343"/>
    <m/>
    <m/>
  </r>
  <r>
    <x v="9"/>
    <x v="0"/>
    <s v="OK"/>
    <e v="#N/A"/>
    <m/>
    <n v="2"/>
    <m/>
    <m/>
    <e v="#N/A"/>
    <s v="141760"/>
    <x v="71"/>
    <x v="48"/>
    <x v="5"/>
    <x v="0"/>
    <m/>
    <m/>
    <m/>
    <m/>
    <n v="2642.33"/>
    <m/>
    <m/>
  </r>
  <r>
    <x v="9"/>
    <x v="0"/>
    <s v="OK"/>
    <e v="#N/A"/>
    <m/>
    <n v="2"/>
    <m/>
    <m/>
    <e v="#N/A"/>
    <s v="142080"/>
    <x v="72"/>
    <x v="51"/>
    <x v="5"/>
    <x v="0"/>
    <m/>
    <m/>
    <m/>
    <m/>
    <n v="10321"/>
    <m/>
    <m/>
  </r>
  <r>
    <x v="9"/>
    <x v="0"/>
    <s v="OK"/>
    <e v="#N/A"/>
    <m/>
    <n v="2"/>
    <m/>
    <m/>
    <e v="#N/A"/>
    <s v="142280"/>
    <x v="73"/>
    <x v="52"/>
    <x v="5"/>
    <x v="0"/>
    <m/>
    <m/>
    <m/>
    <m/>
    <n v="3659"/>
    <m/>
    <m/>
  </r>
  <r>
    <x v="9"/>
    <x v="0"/>
    <s v="OK"/>
    <e v="#N/A"/>
    <m/>
    <n v="2"/>
    <m/>
    <m/>
    <e v="#N/A"/>
    <s v="142860"/>
    <x v="74"/>
    <x v="53"/>
    <x v="5"/>
    <x v="0"/>
    <m/>
    <m/>
    <m/>
    <m/>
    <n v="8431"/>
    <m/>
    <m/>
  </r>
  <r>
    <x v="9"/>
    <x v="0"/>
    <s v="OK"/>
    <e v="#N/A"/>
    <m/>
    <n v="2"/>
    <m/>
    <m/>
    <e v="#N/A"/>
    <s v="150050"/>
    <x v="195"/>
    <x v="114"/>
    <x v="14"/>
    <x v="2"/>
    <m/>
    <m/>
    <m/>
    <m/>
    <n v="4369"/>
    <m/>
    <m/>
  </r>
  <r>
    <x v="9"/>
    <x v="0"/>
    <s v="No"/>
    <e v="#N/A"/>
    <m/>
    <n v="2"/>
    <m/>
    <m/>
    <e v="#N/A"/>
    <s v="150100"/>
    <x v="217"/>
    <x v="123"/>
    <x v="14"/>
    <x v="2"/>
    <m/>
    <m/>
    <m/>
    <m/>
    <n v="1000"/>
    <m/>
    <m/>
  </r>
  <r>
    <x v="9"/>
    <x v="0"/>
    <s v="No"/>
    <e v="#N/A"/>
    <m/>
    <n v="2"/>
    <m/>
    <m/>
    <e v="#N/A"/>
    <s v="150130"/>
    <x v="198"/>
    <x v="115"/>
    <x v="14"/>
    <x v="2"/>
    <m/>
    <m/>
    <m/>
    <m/>
    <n v="500"/>
    <m/>
    <m/>
  </r>
  <r>
    <x v="9"/>
    <x v="0"/>
    <s v="No"/>
    <e v="#N/A"/>
    <m/>
    <n v="2"/>
    <m/>
    <m/>
    <e v="#N/A"/>
    <s v="150200"/>
    <x v="201"/>
    <x v="116"/>
    <x v="14"/>
    <x v="2"/>
    <m/>
    <m/>
    <m/>
    <m/>
    <n v="0"/>
    <m/>
    <m/>
  </r>
  <r>
    <x v="9"/>
    <x v="0"/>
    <s v="No"/>
    <e v="#N/A"/>
    <m/>
    <n v="2"/>
    <m/>
    <m/>
    <e v="#N/A"/>
    <s v="150201"/>
    <x v="204"/>
    <x v="117"/>
    <x v="14"/>
    <x v="2"/>
    <m/>
    <m/>
    <m/>
    <m/>
    <n v="2000"/>
    <m/>
    <m/>
  </r>
  <r>
    <x v="9"/>
    <x v="0"/>
    <s v="No"/>
    <e v="#N/A"/>
    <m/>
    <n v="2"/>
    <m/>
    <m/>
    <e v="#N/A"/>
    <s v="150610"/>
    <x v="218"/>
    <x v="124"/>
    <x v="14"/>
    <x v="2"/>
    <m/>
    <m/>
    <m/>
    <m/>
    <n v="600"/>
    <m/>
    <m/>
  </r>
  <r>
    <x v="9"/>
    <x v="0"/>
    <s v="No"/>
    <e v="#N/A"/>
    <m/>
    <n v="2"/>
    <m/>
    <m/>
    <e v="#N/A"/>
    <s v="150700"/>
    <x v="221"/>
    <x v="126"/>
    <x v="14"/>
    <x v="2"/>
    <m/>
    <m/>
    <m/>
    <m/>
    <n v="2988"/>
    <m/>
    <m/>
  </r>
  <r>
    <x v="9"/>
    <x v="0"/>
    <s v="No"/>
    <e v="#N/A"/>
    <m/>
    <n v="2"/>
    <m/>
    <m/>
    <e v="#N/A"/>
    <s v="150710"/>
    <x v="223"/>
    <x v="121"/>
    <x v="14"/>
    <x v="2"/>
    <m/>
    <m/>
    <m/>
    <m/>
    <n v="1651"/>
    <m/>
    <m/>
  </r>
  <r>
    <x v="9"/>
    <x v="0"/>
    <s v="OK"/>
    <e v="#N/A"/>
    <m/>
    <n v="2"/>
    <m/>
    <m/>
    <e v="#N/A"/>
    <s v="150930"/>
    <x v="205"/>
    <x v="117"/>
    <x v="14"/>
    <x v="2"/>
    <m/>
    <m/>
    <m/>
    <m/>
    <n v="1049"/>
    <m/>
    <m/>
  </r>
  <r>
    <x v="9"/>
    <x v="0"/>
    <s v="OK"/>
    <e v="#N/A"/>
    <m/>
    <n v="2"/>
    <m/>
    <m/>
    <e v="#N/A"/>
    <s v="150961"/>
    <x v="209"/>
    <x v="119"/>
    <x v="14"/>
    <x v="2"/>
    <m/>
    <m/>
    <m/>
    <m/>
    <n v="1250"/>
    <m/>
    <m/>
  </r>
  <r>
    <x v="9"/>
    <x v="0"/>
    <s v="OK"/>
    <e v="#N/A"/>
    <m/>
    <n v="2"/>
    <m/>
    <m/>
    <e v="#N/A"/>
    <s v="150970"/>
    <x v="212"/>
    <x v="120"/>
    <x v="14"/>
    <x v="2"/>
    <m/>
    <m/>
    <m/>
    <m/>
    <n v="5515"/>
    <m/>
    <m/>
  </r>
  <r>
    <x v="9"/>
    <x v="0"/>
    <s v="No"/>
    <e v="#N/A"/>
    <m/>
    <n v="2"/>
    <m/>
    <m/>
    <e v="#N/A"/>
    <s v="151090"/>
    <x v="208"/>
    <x v="118"/>
    <x v="14"/>
    <x v="2"/>
    <m/>
    <m/>
    <m/>
    <m/>
    <n v="1250"/>
    <m/>
    <m/>
  </r>
  <r>
    <x v="9"/>
    <x v="0"/>
    <s v="No"/>
    <e v="#N/A"/>
    <m/>
    <n v="2"/>
    <m/>
    <m/>
    <e v="#N/A"/>
    <s v="151150"/>
    <x v="225"/>
    <x v="126"/>
    <x v="14"/>
    <x v="2"/>
    <m/>
    <m/>
    <m/>
    <m/>
    <n v="1346"/>
    <m/>
    <m/>
  </r>
  <r>
    <x v="9"/>
    <x v="0"/>
    <s v="No"/>
    <e v="#N/A"/>
    <m/>
    <n v="2"/>
    <m/>
    <m/>
    <e v="#N/A"/>
    <s v="151190"/>
    <x v="226"/>
    <x v="127"/>
    <x v="14"/>
    <x v="2"/>
    <m/>
    <m/>
    <m/>
    <m/>
    <n v="1000"/>
    <m/>
    <m/>
  </r>
  <r>
    <x v="9"/>
    <x v="0"/>
    <s v="No"/>
    <e v="#N/A"/>
    <m/>
    <n v="2"/>
    <m/>
    <m/>
    <e v="#N/A"/>
    <s v="151230"/>
    <x v="203"/>
    <x v="116"/>
    <x v="14"/>
    <x v="2"/>
    <m/>
    <m/>
    <m/>
    <m/>
    <n v="126"/>
    <m/>
    <m/>
  </r>
  <r>
    <x v="9"/>
    <x v="0"/>
    <s v="OK"/>
    <e v="#N/A"/>
    <m/>
    <n v="2"/>
    <m/>
    <m/>
    <e v="#N/A"/>
    <s v="151260"/>
    <x v="202"/>
    <x v="116"/>
    <x v="14"/>
    <x v="2"/>
    <m/>
    <m/>
    <m/>
    <m/>
    <n v="0"/>
    <m/>
    <m/>
  </r>
  <r>
    <x v="9"/>
    <x v="0"/>
    <s v="No"/>
    <e v="#N/A"/>
    <m/>
    <n v="2"/>
    <m/>
    <m/>
    <e v="#N/A"/>
    <s v="151380"/>
    <x v="199"/>
    <x v="115"/>
    <x v="14"/>
    <x v="2"/>
    <m/>
    <m/>
    <m/>
    <m/>
    <n v="0"/>
    <m/>
    <m/>
  </r>
  <r>
    <x v="9"/>
    <x v="0"/>
    <s v="OK"/>
    <e v="#N/A"/>
    <m/>
    <n v="2"/>
    <m/>
    <m/>
    <e v="#N/A"/>
    <s v="151490"/>
    <x v="227"/>
    <x v="127"/>
    <x v="14"/>
    <x v="2"/>
    <m/>
    <m/>
    <m/>
    <m/>
    <n v="2357"/>
    <m/>
    <m/>
  </r>
  <r>
    <x v="9"/>
    <x v="0"/>
    <s v="OK"/>
    <e v="#N/A"/>
    <m/>
    <n v="2"/>
    <m/>
    <m/>
    <e v="#N/A"/>
    <s v="151780"/>
    <x v="213"/>
    <x v="121"/>
    <x v="14"/>
    <x v="2"/>
    <m/>
    <m/>
    <m/>
    <m/>
    <n v="3462"/>
    <m/>
    <m/>
  </r>
  <r>
    <x v="9"/>
    <x v="0"/>
    <s v="No"/>
    <e v="#N/A"/>
    <m/>
    <n v="2"/>
    <m/>
    <m/>
    <e v="#N/A"/>
    <s v="151790"/>
    <x v="219"/>
    <x v="124"/>
    <x v="14"/>
    <x v="2"/>
    <m/>
    <m/>
    <m/>
    <m/>
    <n v="875"/>
    <m/>
    <m/>
  </r>
  <r>
    <x v="9"/>
    <x v="0"/>
    <s v="No"/>
    <e v="#N/A"/>
    <m/>
    <n v="2"/>
    <m/>
    <m/>
    <e v="#N/A"/>
    <s v="151810"/>
    <x v="196"/>
    <x v="114"/>
    <x v="14"/>
    <x v="2"/>
    <m/>
    <m/>
    <m/>
    <m/>
    <n v="0"/>
    <m/>
    <m/>
  </r>
  <r>
    <x v="9"/>
    <x v="0"/>
    <s v="No"/>
    <e v="#N/A"/>
    <m/>
    <n v="2"/>
    <m/>
    <m/>
    <e v="#N/A"/>
    <s v="151820"/>
    <x v="206"/>
    <x v="117"/>
    <x v="14"/>
    <x v="2"/>
    <m/>
    <m/>
    <m/>
    <m/>
    <n v="62.5"/>
    <m/>
    <m/>
  </r>
  <r>
    <x v="9"/>
    <x v="0"/>
    <s v="OK"/>
    <e v="#N/A"/>
    <m/>
    <n v="2"/>
    <m/>
    <m/>
    <e v="#N/A"/>
    <s v="152040"/>
    <x v="210"/>
    <x v="119"/>
    <x v="14"/>
    <x v="2"/>
    <m/>
    <m/>
    <m/>
    <m/>
    <n v="1000"/>
    <m/>
    <m/>
  </r>
  <r>
    <x v="9"/>
    <x v="0"/>
    <s v="No"/>
    <e v="#N/A"/>
    <m/>
    <n v="2"/>
    <m/>
    <m/>
    <e v="#N/A"/>
    <s v="152120"/>
    <x v="200"/>
    <x v="115"/>
    <x v="14"/>
    <x v="2"/>
    <m/>
    <m/>
    <m/>
    <m/>
    <n v="0"/>
    <m/>
    <m/>
  </r>
  <r>
    <x v="9"/>
    <x v="0"/>
    <s v="No"/>
    <e v="#N/A"/>
    <m/>
    <n v="2"/>
    <m/>
    <m/>
    <e v="#N/A"/>
    <s v="152330"/>
    <x v="228"/>
    <x v="124"/>
    <x v="14"/>
    <x v="2"/>
    <m/>
    <m/>
    <m/>
    <m/>
    <n v="400"/>
    <m/>
    <m/>
  </r>
  <r>
    <x v="9"/>
    <x v="0"/>
    <s v="OK"/>
    <e v="#N/A"/>
    <m/>
    <n v="2"/>
    <m/>
    <m/>
    <e v="#N/A"/>
    <s v="152350"/>
    <x v="224"/>
    <x v="125"/>
    <x v="14"/>
    <x v="2"/>
    <m/>
    <m/>
    <m/>
    <m/>
    <n v="0"/>
    <m/>
    <m/>
  </r>
  <r>
    <x v="9"/>
    <x v="0"/>
    <s v="OK"/>
    <e v="#N/A"/>
    <m/>
    <n v="2"/>
    <m/>
    <m/>
    <e v="#N/A"/>
    <s v="152360"/>
    <x v="211"/>
    <x v="119"/>
    <x v="14"/>
    <x v="2"/>
    <m/>
    <m/>
    <m/>
    <m/>
    <n v="1600"/>
    <m/>
    <m/>
  </r>
  <r>
    <x v="9"/>
    <x v="0"/>
    <s v="No"/>
    <e v="#N/A"/>
    <m/>
    <n v="2"/>
    <m/>
    <m/>
    <e v="#N/A"/>
    <s v="152370"/>
    <x v="222"/>
    <x v="126"/>
    <x v="14"/>
    <x v="2"/>
    <m/>
    <m/>
    <m/>
    <m/>
    <n v="0"/>
    <m/>
    <m/>
  </r>
  <r>
    <x v="9"/>
    <x v="0"/>
    <s v="OK"/>
    <e v="#N/A"/>
    <m/>
    <n v="2"/>
    <m/>
    <m/>
    <e v="#N/A"/>
    <s v="152430"/>
    <x v="197"/>
    <x v="114"/>
    <x v="14"/>
    <x v="2"/>
    <m/>
    <m/>
    <m/>
    <m/>
    <n v="4495"/>
    <m/>
    <m/>
  </r>
  <r>
    <x v="9"/>
    <x v="0"/>
    <s v="No"/>
    <e v="#N/A"/>
    <m/>
    <n v="2"/>
    <m/>
    <m/>
    <e v="#N/A"/>
    <s v="152580"/>
    <x v="214"/>
    <x v="118"/>
    <x v="14"/>
    <x v="2"/>
    <m/>
    <m/>
    <m/>
    <m/>
    <n v="500"/>
    <m/>
    <m/>
  </r>
  <r>
    <x v="9"/>
    <x v="0"/>
    <s v="No"/>
    <e v="#N/A"/>
    <m/>
    <n v="2"/>
    <m/>
    <m/>
    <e v="#N/A"/>
    <s v="152650"/>
    <x v="220"/>
    <x v="125"/>
    <x v="14"/>
    <x v="2"/>
    <m/>
    <m/>
    <m/>
    <m/>
    <n v="0"/>
    <m/>
    <m/>
  </r>
  <r>
    <x v="9"/>
    <x v="0"/>
    <s v="OK"/>
    <e v="#N/A"/>
    <m/>
    <n v="2"/>
    <m/>
    <m/>
    <e v="#N/A"/>
    <s v="152850"/>
    <x v="215"/>
    <x v="118"/>
    <x v="14"/>
    <x v="2"/>
    <m/>
    <m/>
    <m/>
    <m/>
    <n v="2374"/>
    <m/>
    <m/>
  </r>
  <r>
    <x v="9"/>
    <x v="0"/>
    <s v="OK"/>
    <e v="#N/A"/>
    <m/>
    <n v="2"/>
    <m/>
    <m/>
    <e v="#N/A"/>
    <s v="152930"/>
    <x v="207"/>
    <x v="117"/>
    <x v="14"/>
    <x v="2"/>
    <m/>
    <m/>
    <m/>
    <m/>
    <n v="3339"/>
    <m/>
    <m/>
  </r>
  <r>
    <x v="9"/>
    <x v="0"/>
    <s v="No"/>
    <e v="#N/A"/>
    <m/>
    <n v="2"/>
    <m/>
    <m/>
    <e v="#N/A"/>
    <s v="152940"/>
    <x v="216"/>
    <x v="122"/>
    <x v="14"/>
    <x v="2"/>
    <m/>
    <m/>
    <m/>
    <m/>
    <n v="2000"/>
    <m/>
    <m/>
  </r>
  <r>
    <x v="9"/>
    <x v="0"/>
    <s v="No"/>
    <e v="#N/A"/>
    <m/>
    <n v="2"/>
    <m/>
    <m/>
    <e v="#N/A"/>
    <s v="160220"/>
    <x v="229"/>
    <x v="128"/>
    <x v="15"/>
    <x v="2"/>
    <m/>
    <m/>
    <m/>
    <m/>
    <n v="2100.41"/>
    <m/>
    <m/>
  </r>
  <r>
    <x v="9"/>
    <x v="0"/>
    <s v="OK"/>
    <e v="#N/A"/>
    <m/>
    <n v="2"/>
    <m/>
    <m/>
    <s v="Yes"/>
    <s v="160230"/>
    <x v="230"/>
    <x v="129"/>
    <x v="15"/>
    <x v="2"/>
    <m/>
    <m/>
    <m/>
    <m/>
    <n v="12839"/>
    <m/>
    <m/>
  </r>
  <r>
    <x v="9"/>
    <x v="0"/>
    <s v="OK"/>
    <e v="#N/A"/>
    <m/>
    <n v="2"/>
    <m/>
    <m/>
    <e v="#N/A"/>
    <s v="160250"/>
    <x v="231"/>
    <x v="130"/>
    <x v="15"/>
    <x v="2"/>
    <m/>
    <m/>
    <m/>
    <m/>
    <n v="11157"/>
    <m/>
    <m/>
  </r>
  <r>
    <x v="9"/>
    <x v="0"/>
    <s v="OK"/>
    <e v="#N/A"/>
    <m/>
    <n v="2"/>
    <m/>
    <m/>
    <e v="#N/A"/>
    <s v="160270"/>
    <x v="232"/>
    <x v="131"/>
    <x v="15"/>
    <x v="2"/>
    <m/>
    <m/>
    <m/>
    <m/>
    <n v="5056"/>
    <m/>
    <m/>
  </r>
  <r>
    <x v="9"/>
    <x v="0"/>
    <s v="OK"/>
    <e v="#N/A"/>
    <m/>
    <n v="2"/>
    <m/>
    <m/>
    <e v="#N/A"/>
    <s v="160280"/>
    <x v="240"/>
    <x v="139"/>
    <x v="15"/>
    <x v="2"/>
    <m/>
    <m/>
    <m/>
    <m/>
    <n v="6073.33"/>
    <m/>
    <m/>
  </r>
  <r>
    <x v="9"/>
    <x v="0"/>
    <s v="No"/>
    <e v="#N/A"/>
    <m/>
    <n v="2"/>
    <m/>
    <m/>
    <e v="#N/A"/>
    <s v="160290"/>
    <x v="233"/>
    <x v="132"/>
    <x v="15"/>
    <x v="2"/>
    <m/>
    <m/>
    <m/>
    <m/>
    <n v="900"/>
    <m/>
    <m/>
  </r>
  <r>
    <x v="9"/>
    <x v="0"/>
    <s v="No"/>
    <e v="#N/A"/>
    <m/>
    <n v="2"/>
    <m/>
    <m/>
    <e v="#N/A"/>
    <s v="160310"/>
    <x v="244"/>
    <x v="141"/>
    <x v="15"/>
    <x v="2"/>
    <m/>
    <m/>
    <m/>
    <m/>
    <n v="250"/>
    <m/>
    <m/>
  </r>
  <r>
    <x v="9"/>
    <x v="0"/>
    <s v="No"/>
    <e v="#N/A"/>
    <m/>
    <n v="2"/>
    <m/>
    <m/>
    <e v="#N/A"/>
    <s v="160320"/>
    <x v="234"/>
    <x v="133"/>
    <x v="15"/>
    <x v="2"/>
    <m/>
    <m/>
    <m/>
    <m/>
    <n v="3500"/>
    <m/>
    <m/>
  </r>
  <r>
    <x v="9"/>
    <x v="0"/>
    <s v="No"/>
    <e v="#N/A"/>
    <m/>
    <n v="2"/>
    <m/>
    <m/>
    <e v="#N/A"/>
    <s v="160330"/>
    <x v="235"/>
    <x v="134"/>
    <x v="15"/>
    <x v="2"/>
    <m/>
    <m/>
    <m/>
    <m/>
    <n v="1000"/>
    <m/>
    <m/>
  </r>
  <r>
    <x v="9"/>
    <x v="0"/>
    <s v="OK"/>
    <e v="#N/A"/>
    <m/>
    <n v="2"/>
    <m/>
    <m/>
    <e v="#N/A"/>
    <s v="160380"/>
    <x v="236"/>
    <x v="135"/>
    <x v="15"/>
    <x v="2"/>
    <m/>
    <m/>
    <m/>
    <m/>
    <n v="3580"/>
    <m/>
    <m/>
  </r>
  <r>
    <x v="9"/>
    <x v="0"/>
    <s v="No"/>
    <e v="#N/A"/>
    <m/>
    <n v="2"/>
    <m/>
    <m/>
    <e v="#N/A"/>
    <s v="160620"/>
    <x v="242"/>
    <x v="141"/>
    <x v="15"/>
    <x v="2"/>
    <m/>
    <m/>
    <m/>
    <m/>
    <n v="0"/>
    <m/>
    <m/>
  </r>
  <r>
    <x v="9"/>
    <x v="0"/>
    <s v="No"/>
    <s v="LLF"/>
    <m/>
    <n v="2"/>
    <m/>
    <m/>
    <s v="Yes"/>
    <s v="160780"/>
    <x v="243"/>
    <x v="142"/>
    <x v="15"/>
    <x v="2"/>
    <m/>
    <m/>
    <m/>
    <m/>
    <n v="4000"/>
    <m/>
    <m/>
  </r>
  <r>
    <x v="9"/>
    <x v="0"/>
    <s v="No"/>
    <e v="#N/A"/>
    <m/>
    <n v="2"/>
    <m/>
    <m/>
    <e v="#N/A"/>
    <s v="160900"/>
    <x v="246"/>
    <x v="141"/>
    <x v="15"/>
    <x v="2"/>
    <m/>
    <m/>
    <m/>
    <m/>
    <n v="0"/>
    <m/>
    <m/>
  </r>
  <r>
    <x v="9"/>
    <x v="0"/>
    <s v="OK"/>
    <e v="#N/A"/>
    <m/>
    <n v="2"/>
    <m/>
    <m/>
    <e v="#N/A"/>
    <s v="161020"/>
    <x v="238"/>
    <x v="137"/>
    <x v="15"/>
    <x v="2"/>
    <m/>
    <m/>
    <m/>
    <m/>
    <n v="5294"/>
    <m/>
    <m/>
  </r>
  <r>
    <x v="9"/>
    <x v="0"/>
    <s v="No"/>
    <e v="#N/A"/>
    <m/>
    <n v="2"/>
    <m/>
    <m/>
    <e v="#N/A"/>
    <s v="161330"/>
    <x v="245"/>
    <x v="142"/>
    <x v="15"/>
    <x v="2"/>
    <m/>
    <m/>
    <m/>
    <m/>
    <n v="500"/>
    <m/>
    <m/>
  </r>
  <r>
    <x v="9"/>
    <x v="0"/>
    <s v="No"/>
    <e v="#N/A"/>
    <m/>
    <n v="2"/>
    <m/>
    <m/>
    <e v="#N/A"/>
    <s v="161350"/>
    <x v="247"/>
    <x v="141"/>
    <x v="15"/>
    <x v="2"/>
    <m/>
    <m/>
    <m/>
    <m/>
    <n v="500"/>
    <m/>
    <m/>
  </r>
  <r>
    <x v="9"/>
    <x v="0"/>
    <s v="No"/>
    <e v="#N/A"/>
    <m/>
    <n v="2"/>
    <m/>
    <m/>
    <e v="#N/A"/>
    <s v="161410"/>
    <x v="237"/>
    <x v="136"/>
    <x v="15"/>
    <x v="2"/>
    <m/>
    <m/>
    <m/>
    <m/>
    <n v="500"/>
    <m/>
    <m/>
  </r>
  <r>
    <x v="9"/>
    <x v="0"/>
    <s v="No"/>
    <e v="#N/A"/>
    <m/>
    <n v="2"/>
    <m/>
    <m/>
    <e v="#N/A"/>
    <s v="161411"/>
    <x v="239"/>
    <x v="138"/>
    <x v="15"/>
    <x v="2"/>
    <m/>
    <m/>
    <m/>
    <m/>
    <n v="1500"/>
    <m/>
    <m/>
  </r>
  <r>
    <x v="9"/>
    <x v="0"/>
    <s v="OK"/>
    <e v="#N/A"/>
    <m/>
    <n v="2"/>
    <m/>
    <m/>
    <e v="#N/A"/>
    <s v="161770"/>
    <x v="250"/>
    <x v="144"/>
    <x v="15"/>
    <x v="2"/>
    <m/>
    <m/>
    <m/>
    <m/>
    <n v="2359.7600000000002"/>
    <m/>
    <m/>
  </r>
  <r>
    <x v="9"/>
    <x v="0"/>
    <s v="OK"/>
    <e v="#N/A"/>
    <m/>
    <n v="2"/>
    <m/>
    <m/>
    <e v="#N/A"/>
    <s v="162090"/>
    <x v="241"/>
    <x v="140"/>
    <x v="15"/>
    <x v="2"/>
    <m/>
    <m/>
    <m/>
    <m/>
    <n v="0"/>
    <m/>
    <m/>
  </r>
  <r>
    <x v="9"/>
    <x v="0"/>
    <s v="No"/>
    <e v="#N/A"/>
    <m/>
    <n v="2"/>
    <m/>
    <m/>
    <e v="#N/A"/>
    <s v="162920"/>
    <x v="248"/>
    <x v="141"/>
    <x v="15"/>
    <x v="2"/>
    <m/>
    <m/>
    <m/>
    <m/>
    <n v="0"/>
    <m/>
    <m/>
  </r>
  <r>
    <x v="9"/>
    <x v="0"/>
    <s v="OK"/>
    <s v="LLF"/>
    <m/>
    <n v="2"/>
    <m/>
    <m/>
    <e v="#N/A"/>
    <s v="162960"/>
    <x v="251"/>
    <x v="145"/>
    <x v="15"/>
    <x v="2"/>
    <m/>
    <m/>
    <m/>
    <m/>
    <n v="5000"/>
    <m/>
    <m/>
  </r>
  <r>
    <x v="9"/>
    <x v="0"/>
    <s v="OK"/>
    <e v="#N/A"/>
    <m/>
    <n v="2"/>
    <m/>
    <m/>
    <e v="#N/A"/>
    <s v="170390"/>
    <x v="252"/>
    <x v="146"/>
    <x v="17"/>
    <x v="2"/>
    <m/>
    <m/>
    <m/>
    <m/>
    <n v="6404"/>
    <m/>
    <m/>
  </r>
  <r>
    <x v="9"/>
    <x v="0"/>
    <s v="OK"/>
    <e v="#N/A"/>
    <m/>
    <n v="2"/>
    <m/>
    <m/>
    <e v="#N/A"/>
    <s v="170450"/>
    <x v="253"/>
    <x v="147"/>
    <x v="17"/>
    <x v="2"/>
    <m/>
    <m/>
    <m/>
    <m/>
    <n v="1200"/>
    <m/>
    <m/>
  </r>
  <r>
    <x v="9"/>
    <x v="0"/>
    <s v="No"/>
    <e v="#N/A"/>
    <m/>
    <n v="2"/>
    <m/>
    <m/>
    <e v="#N/A"/>
    <s v="170600"/>
    <x v="255"/>
    <x v="148"/>
    <x v="17"/>
    <x v="2"/>
    <m/>
    <m/>
    <m/>
    <m/>
    <n v="0"/>
    <m/>
    <m/>
  </r>
  <r>
    <x v="9"/>
    <x v="0"/>
    <s v="OK"/>
    <e v="#N/A"/>
    <m/>
    <n v="2"/>
    <m/>
    <m/>
    <e v="#N/A"/>
    <s v="170712"/>
    <x v="258"/>
    <x v="149"/>
    <x v="17"/>
    <x v="2"/>
    <m/>
    <m/>
    <m/>
    <m/>
    <n v="379"/>
    <m/>
    <m/>
  </r>
  <r>
    <x v="9"/>
    <x v="0"/>
    <s v="OK"/>
    <e v="#N/A"/>
    <m/>
    <n v="2"/>
    <m/>
    <m/>
    <e v="#N/A"/>
    <s v="170760"/>
    <x v="261"/>
    <x v="150"/>
    <x v="17"/>
    <x v="2"/>
    <m/>
    <m/>
    <m/>
    <m/>
    <n v="500"/>
    <m/>
    <m/>
  </r>
  <r>
    <x v="9"/>
    <x v="0"/>
    <s v="No"/>
    <e v="#N/A"/>
    <m/>
    <n v="2"/>
    <m/>
    <m/>
    <e v="#N/A"/>
    <s v="170840"/>
    <x v="264"/>
    <x v="151"/>
    <x v="17"/>
    <x v="2"/>
    <m/>
    <m/>
    <m/>
    <m/>
    <n v="750"/>
    <m/>
    <m/>
  </r>
  <r>
    <x v="9"/>
    <x v="0"/>
    <s v="OK"/>
    <s v="LLF"/>
    <m/>
    <n v="2"/>
    <m/>
    <m/>
    <e v="#N/A"/>
    <s v="170880"/>
    <x v="267"/>
    <x v="152"/>
    <x v="17"/>
    <x v="2"/>
    <m/>
    <m/>
    <m/>
    <m/>
    <n v="6740"/>
    <m/>
    <m/>
  </r>
  <r>
    <x v="9"/>
    <x v="0"/>
    <s v="No"/>
    <e v="#N/A"/>
    <m/>
    <n v="2"/>
    <m/>
    <m/>
    <e v="#N/A"/>
    <s v="170940"/>
    <x v="266"/>
    <x v="151"/>
    <x v="17"/>
    <x v="2"/>
    <m/>
    <m/>
    <m/>
    <m/>
    <n v="100"/>
    <m/>
    <m/>
  </r>
  <r>
    <x v="9"/>
    <x v="0"/>
    <s v="OK"/>
    <e v="#N/A"/>
    <m/>
    <n v="2"/>
    <m/>
    <m/>
    <e v="#N/A"/>
    <s v="171041"/>
    <x v="268"/>
    <x v="147"/>
    <x v="17"/>
    <x v="2"/>
    <m/>
    <m/>
    <m/>
    <m/>
    <n v="1682"/>
    <m/>
    <m/>
  </r>
  <r>
    <x v="9"/>
    <x v="0"/>
    <s v="No"/>
    <e v="#N/A"/>
    <m/>
    <n v="2"/>
    <m/>
    <m/>
    <e v="#N/A"/>
    <s v="171840"/>
    <x v="263"/>
    <x v="150"/>
    <x v="17"/>
    <x v="2"/>
    <m/>
    <m/>
    <m/>
    <m/>
    <n v="800"/>
    <m/>
    <m/>
  </r>
  <r>
    <x v="9"/>
    <x v="0"/>
    <s v="OK"/>
    <e v="#N/A"/>
    <m/>
    <n v="2"/>
    <m/>
    <m/>
    <e v="#N/A"/>
    <s v="171910"/>
    <x v="257"/>
    <x v="148"/>
    <x v="17"/>
    <x v="2"/>
    <m/>
    <m/>
    <m/>
    <m/>
    <n v="0"/>
    <m/>
    <m/>
  </r>
  <r>
    <x v="9"/>
    <x v="0"/>
    <s v="OK"/>
    <e v="#N/A"/>
    <m/>
    <n v="2"/>
    <m/>
    <m/>
    <e v="#N/A"/>
    <s v="171950"/>
    <x v="256"/>
    <x v="148"/>
    <x v="17"/>
    <x v="2"/>
    <m/>
    <m/>
    <m/>
    <m/>
    <n v="494"/>
    <m/>
    <m/>
  </r>
  <r>
    <x v="9"/>
    <x v="0"/>
    <s v="No"/>
    <e v="#N/A"/>
    <m/>
    <n v="2"/>
    <m/>
    <m/>
    <e v="#N/A"/>
    <s v="172030"/>
    <x v="259"/>
    <x v="149"/>
    <x v="17"/>
    <x v="2"/>
    <m/>
    <m/>
    <m/>
    <m/>
    <n v="0"/>
    <m/>
    <m/>
  </r>
  <r>
    <x v="9"/>
    <x v="0"/>
    <s v="OK"/>
    <e v="#N/A"/>
    <m/>
    <n v="2"/>
    <m/>
    <m/>
    <e v="#N/A"/>
    <s v="172140"/>
    <x v="269"/>
    <x v="147"/>
    <x v="17"/>
    <x v="2"/>
    <m/>
    <m/>
    <m/>
    <m/>
    <n v="1108"/>
    <m/>
    <m/>
  </r>
  <r>
    <x v="9"/>
    <x v="0"/>
    <s v="No"/>
    <e v="#N/A"/>
    <m/>
    <n v="2"/>
    <m/>
    <m/>
    <e v="#N/A"/>
    <s v="172290"/>
    <x v="270"/>
    <x v="153"/>
    <x v="17"/>
    <x v="2"/>
    <m/>
    <m/>
    <m/>
    <m/>
    <n v="10000"/>
    <m/>
    <m/>
  </r>
  <r>
    <x v="9"/>
    <x v="0"/>
    <s v="OK"/>
    <e v="#N/A"/>
    <m/>
    <n v="2"/>
    <m/>
    <m/>
    <e v="#N/A"/>
    <s v="172510"/>
    <x v="260"/>
    <x v="149"/>
    <x v="17"/>
    <x v="2"/>
    <m/>
    <m/>
    <m/>
    <m/>
    <n v="0"/>
    <m/>
    <m/>
  </r>
  <r>
    <x v="9"/>
    <x v="0"/>
    <s v="No"/>
    <e v="#N/A"/>
    <m/>
    <n v="2"/>
    <m/>
    <m/>
    <e v="#N/A"/>
    <s v="172520"/>
    <x v="254"/>
    <x v="147"/>
    <x v="17"/>
    <x v="2"/>
    <m/>
    <m/>
    <m/>
    <m/>
    <n v="0"/>
    <m/>
    <m/>
  </r>
  <r>
    <x v="9"/>
    <x v="0"/>
    <s v="OK"/>
    <e v="#N/A"/>
    <m/>
    <n v="2"/>
    <m/>
    <m/>
    <e v="#N/A"/>
    <s v="172910"/>
    <x v="262"/>
    <x v="150"/>
    <x v="17"/>
    <x v="2"/>
    <m/>
    <m/>
    <m/>
    <m/>
    <n v="1800"/>
    <m/>
    <m/>
  </r>
  <r>
    <x v="9"/>
    <x v="0"/>
    <s v="No"/>
    <e v="#N/A"/>
    <m/>
    <n v="2"/>
    <m/>
    <m/>
    <e v="#N/A"/>
    <s v="172980"/>
    <x v="265"/>
    <x v="151"/>
    <x v="17"/>
    <x v="2"/>
    <m/>
    <m/>
    <m/>
    <m/>
    <n v="200"/>
    <m/>
    <m/>
  </r>
  <r>
    <x v="9"/>
    <x v="0"/>
    <s v="OK"/>
    <e v="#N/A"/>
    <m/>
    <n v="2"/>
    <m/>
    <m/>
    <e v="#N/A"/>
    <s v="180400"/>
    <x v="271"/>
    <x v="154"/>
    <x v="18"/>
    <x v="2"/>
    <m/>
    <m/>
    <m/>
    <m/>
    <n v="310"/>
    <m/>
    <m/>
  </r>
  <r>
    <x v="9"/>
    <x v="0"/>
    <s v="No"/>
    <e v="#N/A"/>
    <m/>
    <n v="2"/>
    <m/>
    <m/>
    <e v="#N/A"/>
    <s v="180640"/>
    <x v="272"/>
    <x v="155"/>
    <x v="18"/>
    <x v="2"/>
    <m/>
    <m/>
    <m/>
    <m/>
    <n v="0"/>
    <m/>
    <m/>
  </r>
  <r>
    <x v="9"/>
    <x v="0"/>
    <s v="OK"/>
    <e v="#N/A"/>
    <m/>
    <n v="2"/>
    <m/>
    <m/>
    <e v="#N/A"/>
    <s v="180830"/>
    <x v="273"/>
    <x v="156"/>
    <x v="18"/>
    <x v="2"/>
    <m/>
    <m/>
    <m/>
    <m/>
    <n v="12489.5"/>
    <m/>
    <m/>
  </r>
  <r>
    <x v="9"/>
    <x v="0"/>
    <s v="OK"/>
    <e v="#N/A"/>
    <m/>
    <n v="2"/>
    <m/>
    <m/>
    <e v="#N/A"/>
    <s v="180870"/>
    <x v="274"/>
    <x v="157"/>
    <x v="18"/>
    <x v="2"/>
    <m/>
    <m/>
    <m/>
    <m/>
    <n v="5605"/>
    <m/>
    <m/>
  </r>
  <r>
    <x v="9"/>
    <x v="0"/>
    <s v="No"/>
    <e v="#N/A"/>
    <m/>
    <n v="2"/>
    <m/>
    <m/>
    <e v="#N/A"/>
    <s v="181160"/>
    <x v="276"/>
    <x v="154"/>
    <x v="18"/>
    <x v="2"/>
    <m/>
    <m/>
    <m/>
    <m/>
    <n v="3000"/>
    <m/>
    <m/>
  </r>
  <r>
    <x v="9"/>
    <x v="0"/>
    <s v="OK"/>
    <e v="#N/A"/>
    <m/>
    <n v="2"/>
    <m/>
    <m/>
    <e v="#N/A"/>
    <s v="181310"/>
    <x v="277"/>
    <x v="154"/>
    <x v="18"/>
    <x v="2"/>
    <m/>
    <m/>
    <m/>
    <m/>
    <n v="0"/>
    <m/>
    <m/>
  </r>
  <r>
    <x v="9"/>
    <x v="0"/>
    <s v="No"/>
    <e v="#N/A"/>
    <m/>
    <n v="2"/>
    <m/>
    <m/>
    <e v="#N/A"/>
    <s v="181360"/>
    <x v="278"/>
    <x v="158"/>
    <x v="18"/>
    <x v="2"/>
    <m/>
    <m/>
    <m/>
    <m/>
    <n v="1500"/>
    <m/>
    <m/>
  </r>
  <r>
    <x v="9"/>
    <x v="0"/>
    <s v="OK"/>
    <e v="#N/A"/>
    <m/>
    <n v="2"/>
    <m/>
    <m/>
    <e v="#N/A"/>
    <s v="181420"/>
    <x v="279"/>
    <x v="159"/>
    <x v="18"/>
    <x v="2"/>
    <m/>
    <m/>
    <m/>
    <m/>
    <n v="2098.33"/>
    <m/>
    <m/>
  </r>
  <r>
    <x v="9"/>
    <x v="0"/>
    <s v="No"/>
    <e v="#N/A"/>
    <m/>
    <n v="2"/>
    <m/>
    <m/>
    <e v="#N/A"/>
    <s v="181530"/>
    <x v="280"/>
    <x v="154"/>
    <x v="18"/>
    <x v="2"/>
    <m/>
    <m/>
    <m/>
    <m/>
    <n v="5000"/>
    <m/>
    <m/>
  </r>
  <r>
    <x v="9"/>
    <x v="0"/>
    <s v="OK"/>
    <e v="#N/A"/>
    <m/>
    <n v="2"/>
    <m/>
    <m/>
    <e v="#N/A"/>
    <s v="181535"/>
    <x v="281"/>
    <x v="154"/>
    <x v="18"/>
    <x v="2"/>
    <m/>
    <m/>
    <m/>
    <m/>
    <n v="0"/>
    <m/>
    <m/>
  </r>
  <r>
    <x v="9"/>
    <x v="0"/>
    <s v="No"/>
    <e v="#N/A"/>
    <m/>
    <n v="2"/>
    <m/>
    <m/>
    <e v="#N/A"/>
    <s v="181540"/>
    <x v="282"/>
    <x v="154"/>
    <x v="18"/>
    <x v="2"/>
    <m/>
    <m/>
    <m/>
    <m/>
    <n v="1750"/>
    <m/>
    <m/>
  </r>
  <r>
    <x v="9"/>
    <x v="0"/>
    <s v="No"/>
    <e v="#N/A"/>
    <m/>
    <n v="2"/>
    <m/>
    <m/>
    <e v="#N/A"/>
    <s v="182390"/>
    <x v="283"/>
    <x v="160"/>
    <x v="18"/>
    <x v="2"/>
    <m/>
    <m/>
    <m/>
    <m/>
    <n v="600"/>
    <m/>
    <m/>
  </r>
  <r>
    <x v="9"/>
    <x v="0"/>
    <s v="OK"/>
    <e v="#N/A"/>
    <m/>
    <n v="2"/>
    <m/>
    <m/>
    <e v="#N/A"/>
    <s v="182490"/>
    <x v="284"/>
    <x v="159"/>
    <x v="18"/>
    <x v="2"/>
    <m/>
    <m/>
    <m/>
    <m/>
    <n v="1917"/>
    <m/>
    <m/>
  </r>
  <r>
    <x v="9"/>
    <x v="0"/>
    <s v="No"/>
    <e v="#N/A"/>
    <m/>
    <n v="2"/>
    <m/>
    <m/>
    <e v="#N/A"/>
    <s v="182571"/>
    <x v="285"/>
    <x v="160"/>
    <x v="18"/>
    <x v="2"/>
    <m/>
    <m/>
    <m/>
    <m/>
    <n v="937"/>
    <m/>
    <m/>
  </r>
  <r>
    <x v="9"/>
    <x v="0"/>
    <s v="No"/>
    <e v="#N/A"/>
    <m/>
    <n v="2"/>
    <m/>
    <m/>
    <e v="#N/A"/>
    <s v="182590"/>
    <x v="286"/>
    <x v="155"/>
    <x v="18"/>
    <x v="2"/>
    <m/>
    <m/>
    <m/>
    <m/>
    <n v="1772.83"/>
    <m/>
    <m/>
  </r>
  <r>
    <x v="9"/>
    <x v="0"/>
    <s v="OK"/>
    <e v="#N/A"/>
    <m/>
    <n v="2"/>
    <m/>
    <m/>
    <e v="#N/A"/>
    <s v="182610"/>
    <x v="287"/>
    <x v="160"/>
    <x v="18"/>
    <x v="2"/>
    <m/>
    <m/>
    <m/>
    <m/>
    <n v="6106"/>
    <m/>
    <m/>
  </r>
  <r>
    <x v="9"/>
    <x v="0"/>
    <s v="OK"/>
    <e v="#N/A"/>
    <m/>
    <n v="2"/>
    <m/>
    <m/>
    <e v="#N/A"/>
    <s v="182861"/>
    <x v="288"/>
    <x v="159"/>
    <x v="18"/>
    <x v="2"/>
    <m/>
    <m/>
    <m/>
    <m/>
    <n v="1908"/>
    <m/>
    <m/>
  </r>
  <r>
    <x v="9"/>
    <x v="0"/>
    <s v="No"/>
    <e v="#N/A"/>
    <m/>
    <n v="2"/>
    <m/>
    <m/>
    <e v="#N/A"/>
    <s v="200590"/>
    <x v="290"/>
    <x v="162"/>
    <x v="19"/>
    <x v="2"/>
    <m/>
    <m/>
    <m/>
    <m/>
    <n v="1000"/>
    <m/>
    <m/>
  </r>
  <r>
    <x v="9"/>
    <x v="0"/>
    <s v="OK"/>
    <e v="#N/A"/>
    <m/>
    <n v="2"/>
    <m/>
    <m/>
    <e v="#N/A"/>
    <s v="200941"/>
    <x v="292"/>
    <x v="164"/>
    <x v="19"/>
    <x v="2"/>
    <m/>
    <m/>
    <m/>
    <m/>
    <n v="0"/>
    <m/>
    <m/>
  </r>
  <r>
    <x v="9"/>
    <x v="0"/>
    <s v="No"/>
    <e v="#N/A"/>
    <m/>
    <n v="2"/>
    <m/>
    <m/>
    <s v="Yes"/>
    <s v="201510"/>
    <x v="293"/>
    <x v="165"/>
    <x v="19"/>
    <x v="2"/>
    <m/>
    <m/>
    <m/>
    <m/>
    <n v="3000"/>
    <m/>
    <m/>
  </r>
  <r>
    <x v="9"/>
    <x v="0"/>
    <s v="OK"/>
    <e v="#N/A"/>
    <m/>
    <n v="2"/>
    <m/>
    <m/>
    <e v="#N/A"/>
    <s v="201680"/>
    <x v="295"/>
    <x v="167"/>
    <x v="19"/>
    <x v="2"/>
    <m/>
    <m/>
    <m/>
    <m/>
    <n v="2250"/>
    <m/>
    <m/>
  </r>
  <r>
    <x v="9"/>
    <x v="0"/>
    <s v="No"/>
    <e v="#N/A"/>
    <m/>
    <n v="2"/>
    <m/>
    <m/>
    <e v="#N/A"/>
    <s v="201690"/>
    <x v="305"/>
    <x v="175"/>
    <x v="19"/>
    <x v="2"/>
    <m/>
    <m/>
    <m/>
    <m/>
    <n v="500"/>
    <m/>
    <m/>
  </r>
  <r>
    <x v="9"/>
    <x v="0"/>
    <s v="No"/>
    <e v="#N/A"/>
    <m/>
    <n v="2"/>
    <m/>
    <m/>
    <e v="#N/A"/>
    <s v="201700"/>
    <x v="297"/>
    <x v="169"/>
    <x v="19"/>
    <x v="2"/>
    <m/>
    <m/>
    <m/>
    <m/>
    <n v="5000"/>
    <m/>
    <m/>
  </r>
  <r>
    <x v="9"/>
    <x v="0"/>
    <s v="No"/>
    <e v="#N/A"/>
    <m/>
    <n v="2"/>
    <m/>
    <m/>
    <e v="#N/A"/>
    <s v="201701"/>
    <x v="298"/>
    <x v="170"/>
    <x v="19"/>
    <x v="2"/>
    <m/>
    <m/>
    <m/>
    <m/>
    <n v="1500"/>
    <m/>
    <m/>
  </r>
  <r>
    <x v="9"/>
    <x v="0"/>
    <s v="No"/>
    <e v="#N/A"/>
    <m/>
    <n v="2"/>
    <m/>
    <m/>
    <e v="#N/A"/>
    <s v="201702"/>
    <x v="294"/>
    <x v="166"/>
    <x v="19"/>
    <x v="2"/>
    <m/>
    <m/>
    <m/>
    <m/>
    <n v="4100"/>
    <m/>
    <m/>
  </r>
  <r>
    <x v="9"/>
    <x v="0"/>
    <s v="No"/>
    <s v="LLF"/>
    <m/>
    <n v="2"/>
    <m/>
    <m/>
    <e v="#N/A"/>
    <s v="201711"/>
    <x v="300"/>
    <x v="171"/>
    <x v="19"/>
    <x v="2"/>
    <m/>
    <m/>
    <m/>
    <m/>
    <n v="0"/>
    <m/>
    <m/>
  </r>
  <r>
    <x v="9"/>
    <x v="0"/>
    <s v="OK"/>
    <s v="LLF"/>
    <m/>
    <n v="2"/>
    <m/>
    <m/>
    <e v="#N/A"/>
    <s v="201712"/>
    <x v="296"/>
    <x v="168"/>
    <x v="19"/>
    <x v="2"/>
    <m/>
    <m/>
    <m/>
    <m/>
    <n v="4337"/>
    <m/>
    <m/>
  </r>
  <r>
    <x v="9"/>
    <x v="0"/>
    <s v="OK"/>
    <e v="#N/A"/>
    <m/>
    <n v="2"/>
    <m/>
    <m/>
    <e v="#N/A"/>
    <s v="201713"/>
    <x v="301"/>
    <x v="172"/>
    <x v="19"/>
    <x v="2"/>
    <m/>
    <m/>
    <m/>
    <m/>
    <n v="4000"/>
    <m/>
    <m/>
  </r>
  <r>
    <x v="9"/>
    <x v="0"/>
    <s v="No"/>
    <e v="#N/A"/>
    <m/>
    <n v="2"/>
    <m/>
    <m/>
    <e v="#N/A"/>
    <s v="201730"/>
    <x v="303"/>
    <x v="173"/>
    <x v="19"/>
    <x v="2"/>
    <m/>
    <m/>
    <m/>
    <m/>
    <n v="1250"/>
    <m/>
    <m/>
  </r>
  <r>
    <x v="9"/>
    <x v="0"/>
    <s v="No"/>
    <e v="#N/A"/>
    <m/>
    <n v="2"/>
    <m/>
    <m/>
    <e v="#N/A"/>
    <s v="201740"/>
    <x v="304"/>
    <x v="174"/>
    <x v="19"/>
    <x v="2"/>
    <m/>
    <m/>
    <m/>
    <m/>
    <n v="0"/>
    <m/>
    <m/>
  </r>
  <r>
    <x v="9"/>
    <x v="0"/>
    <s v="OK"/>
    <e v="#N/A"/>
    <m/>
    <n v="2"/>
    <m/>
    <m/>
    <e v="#N/A"/>
    <s v="202460"/>
    <x v="306"/>
    <x v="176"/>
    <x v="19"/>
    <x v="2"/>
    <m/>
    <m/>
    <m/>
    <m/>
    <n v="0"/>
    <m/>
    <m/>
  </r>
  <r>
    <x v="9"/>
    <x v="0"/>
    <s v="No"/>
    <s v="LLF"/>
    <m/>
    <n v="2"/>
    <m/>
    <m/>
    <e v="#N/A"/>
    <s v="202461"/>
    <x v="289"/>
    <x v="161"/>
    <x v="19"/>
    <x v="2"/>
    <m/>
    <m/>
    <m/>
    <m/>
    <n v="2244.83"/>
    <m/>
    <m/>
  </r>
  <r>
    <x v="9"/>
    <x v="0"/>
    <s v="No"/>
    <e v="#N/A"/>
    <m/>
    <n v="2"/>
    <m/>
    <m/>
    <e v="#N/A"/>
    <s v="202480"/>
    <x v="307"/>
    <x v="177"/>
    <x v="19"/>
    <x v="2"/>
    <m/>
    <m/>
    <m/>
    <m/>
    <n v="3500"/>
    <m/>
    <m/>
  </r>
  <r>
    <x v="9"/>
    <x v="0"/>
    <s v="No"/>
    <e v="#N/A"/>
    <m/>
    <n v="2"/>
    <m/>
    <m/>
    <e v="#N/A"/>
    <s v="202491"/>
    <x v="308"/>
    <x v="178"/>
    <x v="19"/>
    <x v="2"/>
    <m/>
    <m/>
    <m/>
    <m/>
    <n v="750"/>
    <m/>
    <m/>
  </r>
  <r>
    <x v="9"/>
    <x v="0"/>
    <s v="OK"/>
    <e v="#N/A"/>
    <m/>
    <n v="2"/>
    <m/>
    <m/>
    <e v="#N/A"/>
    <s v="202950"/>
    <x v="291"/>
    <x v="163"/>
    <x v="19"/>
    <x v="2"/>
    <m/>
    <m/>
    <m/>
    <m/>
    <n v="3000"/>
    <m/>
    <m/>
  </r>
  <r>
    <x v="9"/>
    <x v="0"/>
    <s v="No"/>
    <s v="LLF"/>
    <m/>
    <n v="2"/>
    <m/>
    <m/>
    <e v="#N/A"/>
    <s v="210440"/>
    <x v="309"/>
    <x v="179"/>
    <x v="20"/>
    <x v="2"/>
    <m/>
    <m/>
    <m/>
    <m/>
    <n v="0"/>
    <m/>
    <m/>
  </r>
  <r>
    <x v="9"/>
    <x v="0"/>
    <s v="No"/>
    <e v="#N/A"/>
    <m/>
    <n v="2"/>
    <m/>
    <m/>
    <e v="#N/A"/>
    <s v="210460"/>
    <x v="311"/>
    <x v="180"/>
    <x v="20"/>
    <x v="2"/>
    <m/>
    <m/>
    <m/>
    <m/>
    <n v="0"/>
    <m/>
    <m/>
  </r>
  <r>
    <x v="9"/>
    <x v="0"/>
    <s v="No"/>
    <e v="#N/A"/>
    <m/>
    <n v="2"/>
    <m/>
    <m/>
    <e v="#N/A"/>
    <s v="210540"/>
    <x v="330"/>
    <x v="186"/>
    <x v="20"/>
    <x v="2"/>
    <m/>
    <m/>
    <m/>
    <m/>
    <n v="1500"/>
    <m/>
    <m/>
  </r>
  <r>
    <x v="9"/>
    <x v="0"/>
    <s v="OK"/>
    <e v="#N/A"/>
    <m/>
    <n v="2"/>
    <m/>
    <m/>
    <e v="#N/A"/>
    <s v="210630"/>
    <x v="313"/>
    <x v="181"/>
    <x v="20"/>
    <x v="2"/>
    <m/>
    <m/>
    <m/>
    <m/>
    <n v="1952"/>
    <m/>
    <m/>
  </r>
  <r>
    <x v="9"/>
    <x v="0"/>
    <s v="OK"/>
    <e v="#N/A"/>
    <m/>
    <n v="2"/>
    <m/>
    <m/>
    <e v="#N/A"/>
    <s v="210690"/>
    <x v="333"/>
    <x v="187"/>
    <x v="20"/>
    <x v="2"/>
    <m/>
    <m/>
    <m/>
    <m/>
    <n v="4960"/>
    <m/>
    <m/>
  </r>
  <r>
    <x v="9"/>
    <x v="0"/>
    <s v="No"/>
    <e v="#N/A"/>
    <m/>
    <n v="2"/>
    <m/>
    <m/>
    <e v="#N/A"/>
    <s v="210730"/>
    <x v="315"/>
    <x v="182"/>
    <x v="20"/>
    <x v="2"/>
    <m/>
    <m/>
    <m/>
    <m/>
    <n v="0"/>
    <m/>
    <m/>
  </r>
  <r>
    <x v="9"/>
    <x v="0"/>
    <s v="OK"/>
    <e v="#N/A"/>
    <m/>
    <n v="2"/>
    <m/>
    <m/>
    <e v="#N/A"/>
    <s v="210950"/>
    <x v="318"/>
    <x v="183"/>
    <x v="20"/>
    <x v="2"/>
    <m/>
    <m/>
    <m/>
    <m/>
    <n v="0"/>
    <m/>
    <m/>
  </r>
  <r>
    <x v="9"/>
    <x v="0"/>
    <s v="No"/>
    <e v="#N/A"/>
    <m/>
    <n v="2"/>
    <m/>
    <m/>
    <e v="#N/A"/>
    <s v="211120"/>
    <x v="314"/>
    <x v="181"/>
    <x v="20"/>
    <x v="2"/>
    <m/>
    <m/>
    <m/>
    <m/>
    <n v="500"/>
    <m/>
    <m/>
  </r>
  <r>
    <x v="9"/>
    <x v="0"/>
    <s v="No"/>
    <e v="#N/A"/>
    <m/>
    <n v="2"/>
    <m/>
    <m/>
    <e v="#N/A"/>
    <s v="211430"/>
    <x v="312"/>
    <x v="180"/>
    <x v="20"/>
    <x v="2"/>
    <m/>
    <m/>
    <m/>
    <m/>
    <n v="100"/>
    <m/>
    <m/>
  </r>
  <r>
    <x v="9"/>
    <x v="0"/>
    <s v="No"/>
    <e v="#N/A"/>
    <m/>
    <n v="2"/>
    <m/>
    <m/>
    <e v="#N/A"/>
    <s v="211830"/>
    <x v="321"/>
    <x v="184"/>
    <x v="20"/>
    <x v="2"/>
    <m/>
    <m/>
    <m/>
    <m/>
    <n v="500"/>
    <m/>
    <m/>
  </r>
  <r>
    <x v="9"/>
    <x v="0"/>
    <s v="No"/>
    <e v="#N/A"/>
    <m/>
    <n v="2"/>
    <m/>
    <m/>
    <e v="#N/A"/>
    <s v="211921"/>
    <x v="331"/>
    <x v="186"/>
    <x v="20"/>
    <x v="2"/>
    <m/>
    <m/>
    <m/>
    <m/>
    <n v="2670.92"/>
    <m/>
    <m/>
  </r>
  <r>
    <x v="9"/>
    <x v="0"/>
    <s v="OK"/>
    <e v="#N/A"/>
    <m/>
    <n v="2"/>
    <m/>
    <m/>
    <e v="#N/A"/>
    <s v="211930"/>
    <x v="323"/>
    <x v="181"/>
    <x v="20"/>
    <x v="2"/>
    <m/>
    <m/>
    <m/>
    <m/>
    <n v="0"/>
    <m/>
    <m/>
  </r>
  <r>
    <x v="9"/>
    <x v="0"/>
    <s v="OK"/>
    <e v="#N/A"/>
    <m/>
    <n v="2"/>
    <m/>
    <m/>
    <e v="#N/A"/>
    <s v="211970"/>
    <x v="324"/>
    <x v="184"/>
    <x v="20"/>
    <x v="2"/>
    <m/>
    <m/>
    <m/>
    <m/>
    <n v="1785.17"/>
    <m/>
    <m/>
  </r>
  <r>
    <x v="9"/>
    <x v="0"/>
    <s v="No"/>
    <e v="#N/A"/>
    <m/>
    <n v="2"/>
    <m/>
    <m/>
    <e v="#N/A"/>
    <s v="212000"/>
    <x v="325"/>
    <x v="181"/>
    <x v="20"/>
    <x v="2"/>
    <m/>
    <m/>
    <m/>
    <m/>
    <n v="0"/>
    <m/>
    <m/>
  </r>
  <r>
    <x v="9"/>
    <x v="0"/>
    <s v="No"/>
    <e v="#N/A"/>
    <m/>
    <n v="2"/>
    <m/>
    <m/>
    <e v="#N/A"/>
    <s v="212070"/>
    <x v="316"/>
    <x v="182"/>
    <x v="20"/>
    <x v="2"/>
    <m/>
    <m/>
    <m/>
    <m/>
    <n v="0"/>
    <m/>
    <m/>
  </r>
  <r>
    <x v="9"/>
    <x v="0"/>
    <s v="OK"/>
    <s v="LLF"/>
    <m/>
    <n v="2"/>
    <m/>
    <m/>
    <s v="Yes"/>
    <s v="212130"/>
    <x v="310"/>
    <x v="179"/>
    <x v="20"/>
    <x v="2"/>
    <m/>
    <m/>
    <m/>
    <m/>
    <n v="4514"/>
    <m/>
    <m/>
  </r>
  <r>
    <x v="9"/>
    <x v="0"/>
    <s v="OK"/>
    <e v="#N/A"/>
    <m/>
    <n v="2"/>
    <m/>
    <m/>
    <e v="#N/A"/>
    <s v="212320"/>
    <x v="319"/>
    <x v="183"/>
    <x v="20"/>
    <x v="2"/>
    <m/>
    <m/>
    <m/>
    <m/>
    <n v="0"/>
    <m/>
    <m/>
  </r>
  <r>
    <x v="9"/>
    <x v="0"/>
    <s v="OK"/>
    <e v="#N/A"/>
    <m/>
    <n v="2"/>
    <m/>
    <m/>
    <e v="#N/A"/>
    <s v="212361"/>
    <x v="320"/>
    <x v="183"/>
    <x v="20"/>
    <x v="2"/>
    <m/>
    <m/>
    <m/>
    <m/>
    <n v="436"/>
    <m/>
    <m/>
  </r>
  <r>
    <x v="9"/>
    <x v="0"/>
    <s v="OK"/>
    <e v="#N/A"/>
    <m/>
    <n v="2"/>
    <m/>
    <m/>
    <e v="#N/A"/>
    <s v="212380"/>
    <x v="332"/>
    <x v="186"/>
    <x v="20"/>
    <x v="2"/>
    <m/>
    <m/>
    <m/>
    <m/>
    <n v="616"/>
    <m/>
    <m/>
  </r>
  <r>
    <x v="9"/>
    <x v="0"/>
    <s v="No"/>
    <e v="#N/A"/>
    <m/>
    <n v="2"/>
    <m/>
    <m/>
    <e v="#N/A"/>
    <s v="212450"/>
    <x v="327"/>
    <x v="181"/>
    <x v="20"/>
    <x v="2"/>
    <m/>
    <m/>
    <m/>
    <m/>
    <n v="800"/>
    <m/>
    <m/>
  </r>
  <r>
    <x v="9"/>
    <x v="0"/>
    <s v="No"/>
    <e v="#N/A"/>
    <m/>
    <n v="2"/>
    <m/>
    <m/>
    <e v="#N/A"/>
    <s v="212570"/>
    <x v="322"/>
    <x v="184"/>
    <x v="20"/>
    <x v="2"/>
    <m/>
    <m/>
    <m/>
    <m/>
    <n v="0.01"/>
    <m/>
    <m/>
  </r>
  <r>
    <x v="9"/>
    <x v="0"/>
    <s v="No"/>
    <e v="#N/A"/>
    <m/>
    <n v="2"/>
    <m/>
    <m/>
    <e v="#N/A"/>
    <s v="212630"/>
    <x v="328"/>
    <x v="181"/>
    <x v="20"/>
    <x v="2"/>
    <m/>
    <m/>
    <m/>
    <m/>
    <n v="0"/>
    <m/>
    <m/>
  </r>
  <r>
    <x v="9"/>
    <x v="0"/>
    <s v="No"/>
    <e v="#N/A"/>
    <m/>
    <n v="2"/>
    <m/>
    <m/>
    <e v="#N/A"/>
    <s v="212890"/>
    <x v="317"/>
    <x v="182"/>
    <x v="20"/>
    <x v="2"/>
    <m/>
    <m/>
    <m/>
    <m/>
    <n v="100"/>
    <m/>
    <m/>
  </r>
  <r>
    <x v="9"/>
    <x v="0"/>
    <s v="No"/>
    <e v="#N/A"/>
    <m/>
    <n v="2"/>
    <m/>
    <m/>
    <e v="#N/A"/>
    <s v="213000"/>
    <x v="326"/>
    <x v="181"/>
    <x v="20"/>
    <x v="2"/>
    <m/>
    <m/>
    <m/>
    <m/>
    <n v="0"/>
    <m/>
    <m/>
  </r>
  <r>
    <x v="9"/>
    <x v="0"/>
    <s v="No"/>
    <e v="#N/A"/>
    <m/>
    <n v="2"/>
    <m/>
    <m/>
    <e v="#N/A"/>
    <s v="213020"/>
    <x v="329"/>
    <x v="185"/>
    <x v="20"/>
    <x v="2"/>
    <m/>
    <m/>
    <m/>
    <m/>
    <n v="4000"/>
    <m/>
    <m/>
  </r>
  <r>
    <x v="9"/>
    <x v="0"/>
    <s v="No"/>
    <e v="#N/A"/>
    <m/>
    <n v="2"/>
    <m/>
    <m/>
    <e v="#N/A"/>
    <s v="230500"/>
    <x v="79"/>
    <x v="55"/>
    <x v="6"/>
    <x v="0"/>
    <m/>
    <m/>
    <m/>
    <m/>
    <n v="0"/>
    <m/>
    <m/>
  </r>
  <r>
    <x v="9"/>
    <x v="0"/>
    <s v="OK"/>
    <e v="#N/A"/>
    <m/>
    <n v="2"/>
    <m/>
    <m/>
    <e v="#N/A"/>
    <s v="230501"/>
    <x v="80"/>
    <x v="55"/>
    <x v="6"/>
    <x v="0"/>
    <m/>
    <m/>
    <m/>
    <m/>
    <n v="395"/>
    <m/>
    <m/>
  </r>
  <r>
    <x v="9"/>
    <x v="0"/>
    <s v="OK"/>
    <e v="#N/A"/>
    <m/>
    <n v="2"/>
    <m/>
    <m/>
    <e v="#N/A"/>
    <s v="230641"/>
    <x v="81"/>
    <x v="56"/>
    <x v="6"/>
    <x v="0"/>
    <m/>
    <m/>
    <m/>
    <m/>
    <n v="1000"/>
    <m/>
    <m/>
  </r>
  <r>
    <x v="9"/>
    <x v="0"/>
    <s v="No"/>
    <e v="#N/A"/>
    <m/>
    <n v="2"/>
    <m/>
    <m/>
    <e v="#N/A"/>
    <s v="230642"/>
    <x v="82"/>
    <x v="56"/>
    <x v="6"/>
    <x v="0"/>
    <m/>
    <m/>
    <m/>
    <m/>
    <n v="0"/>
    <m/>
    <m/>
  </r>
  <r>
    <x v="9"/>
    <x v="0"/>
    <s v="OK"/>
    <e v="#N/A"/>
    <m/>
    <n v="2"/>
    <m/>
    <m/>
    <e v="#N/A"/>
    <s v="230643"/>
    <x v="83"/>
    <x v="56"/>
    <x v="6"/>
    <x v="0"/>
    <m/>
    <m/>
    <m/>
    <m/>
    <n v="5800"/>
    <m/>
    <m/>
  </r>
  <r>
    <x v="9"/>
    <x v="0"/>
    <s v="OK"/>
    <e v="#N/A"/>
    <m/>
    <n v="2"/>
    <m/>
    <m/>
    <e v="#N/A"/>
    <s v="231171"/>
    <x v="75"/>
    <x v="54"/>
    <x v="6"/>
    <x v="0"/>
    <m/>
    <m/>
    <m/>
    <m/>
    <n v="4404"/>
    <m/>
    <m/>
  </r>
  <r>
    <x v="9"/>
    <x v="0"/>
    <s v="No"/>
    <e v="#N/A"/>
    <m/>
    <n v="2"/>
    <m/>
    <m/>
    <e v="#N/A"/>
    <s v="231172"/>
    <x v="76"/>
    <x v="54"/>
    <x v="6"/>
    <x v="0"/>
    <m/>
    <m/>
    <m/>
    <m/>
    <n v="1910"/>
    <m/>
    <m/>
  </r>
  <r>
    <x v="9"/>
    <x v="0"/>
    <s v="OK"/>
    <e v="#N/A"/>
    <m/>
    <n v="2"/>
    <m/>
    <m/>
    <e v="#N/A"/>
    <s v="231173"/>
    <x v="77"/>
    <x v="54"/>
    <x v="6"/>
    <x v="0"/>
    <m/>
    <m/>
    <m/>
    <m/>
    <n v="4760"/>
    <m/>
    <m/>
  </r>
  <r>
    <x v="9"/>
    <x v="0"/>
    <s v="No"/>
    <e v="#N/A"/>
    <m/>
    <n v="2"/>
    <m/>
    <m/>
    <e v="#N/A"/>
    <s v="231174"/>
    <x v="78"/>
    <x v="54"/>
    <x v="6"/>
    <x v="0"/>
    <m/>
    <m/>
    <m/>
    <m/>
    <n v="800"/>
    <m/>
    <m/>
  </r>
  <r>
    <x v="9"/>
    <x v="0"/>
    <s v="OK"/>
    <e v="#N/A"/>
    <m/>
    <n v="2"/>
    <m/>
    <m/>
    <e v="#N/A"/>
    <s v="231450"/>
    <x v="84"/>
    <x v="56"/>
    <x v="6"/>
    <x v="0"/>
    <m/>
    <m/>
    <m/>
    <m/>
    <n v="0"/>
    <m/>
    <m/>
  </r>
  <r>
    <x v="9"/>
    <x v="0"/>
    <e v="#REF!"/>
    <e v="#N/A"/>
    <m/>
    <n v="2"/>
    <m/>
    <m/>
    <e v="#N/A"/>
    <s v="091280"/>
    <x v="338"/>
    <x v="5"/>
    <x v="1"/>
    <x v="0"/>
    <m/>
    <m/>
    <m/>
    <m/>
    <n v="0"/>
    <m/>
    <m/>
  </r>
  <r>
    <x v="8"/>
    <x v="3"/>
    <s v="No"/>
    <e v="#N/A"/>
    <m/>
    <n v="2"/>
    <s v="historical"/>
    <n v="2024"/>
    <e v="#N/A"/>
    <s v="020850"/>
    <x v="86"/>
    <x v="58"/>
    <x v="7"/>
    <x v="1"/>
    <m/>
    <m/>
    <m/>
    <m/>
    <n v="45549"/>
    <m/>
    <n v="-45549"/>
  </r>
  <r>
    <x v="8"/>
    <x v="3"/>
    <s v="No"/>
    <e v="#N/A"/>
    <m/>
    <n v="2"/>
    <s v="historical"/>
    <n v="2024"/>
    <s v="Yes"/>
    <s v="201510"/>
    <x v="293"/>
    <x v="165"/>
    <x v="19"/>
    <x v="2"/>
    <m/>
    <m/>
    <m/>
    <m/>
    <n v="4000"/>
    <m/>
    <n v="-4000"/>
  </r>
  <r>
    <x v="9"/>
    <x v="0"/>
    <s v="OK"/>
    <e v="#N/A"/>
    <m/>
    <n v="3"/>
    <m/>
    <m/>
    <e v="#N/A"/>
    <s v="020201"/>
    <x v="90"/>
    <x v="62"/>
    <x v="7"/>
    <x v="1"/>
    <m/>
    <m/>
    <m/>
    <m/>
    <n v="5000"/>
    <m/>
    <m/>
  </r>
  <r>
    <x v="9"/>
    <x v="0"/>
    <s v="No"/>
    <e v="#N/A"/>
    <m/>
    <n v="3"/>
    <m/>
    <m/>
    <e v="#N/A"/>
    <s v="020470"/>
    <x v="95"/>
    <x v="66"/>
    <x v="7"/>
    <x v="1"/>
    <m/>
    <m/>
    <m/>
    <m/>
    <n v="8400"/>
    <m/>
    <m/>
  </r>
  <r>
    <x v="9"/>
    <x v="0"/>
    <s v="OK"/>
    <e v="#N/A"/>
    <m/>
    <n v="3"/>
    <m/>
    <m/>
    <e v="#N/A"/>
    <s v="020672"/>
    <x v="85"/>
    <x v="57"/>
    <x v="7"/>
    <x v="1"/>
    <m/>
    <m/>
    <m/>
    <m/>
    <n v="10000"/>
    <m/>
    <m/>
  </r>
  <r>
    <x v="9"/>
    <x v="0"/>
    <s v="No"/>
    <e v="#N/A"/>
    <m/>
    <n v="3"/>
    <m/>
    <m/>
    <e v="#N/A"/>
    <s v="020850"/>
    <x v="86"/>
    <x v="58"/>
    <x v="7"/>
    <x v="1"/>
    <m/>
    <m/>
    <m/>
    <m/>
    <n v="4000"/>
    <m/>
    <m/>
  </r>
  <r>
    <x v="9"/>
    <x v="0"/>
    <s v="OK"/>
    <e v="#N/A"/>
    <m/>
    <n v="3"/>
    <m/>
    <m/>
    <e v="#N/A"/>
    <s v="021640"/>
    <x v="87"/>
    <x v="59"/>
    <x v="7"/>
    <x v="1"/>
    <m/>
    <m/>
    <m/>
    <m/>
    <n v="7304.5"/>
    <m/>
    <m/>
  </r>
  <r>
    <x v="9"/>
    <x v="0"/>
    <s v="No"/>
    <e v="#N/A"/>
    <m/>
    <n v="3"/>
    <m/>
    <m/>
    <e v="#N/A"/>
    <s v="021750"/>
    <x v="88"/>
    <x v="60"/>
    <x v="7"/>
    <x v="1"/>
    <m/>
    <m/>
    <m/>
    <m/>
    <n v="2000"/>
    <m/>
    <m/>
  </r>
  <r>
    <x v="9"/>
    <x v="0"/>
    <s v="OK"/>
    <e v="#N/A"/>
    <m/>
    <n v="3"/>
    <m/>
    <m/>
    <e v="#N/A"/>
    <s v="021860"/>
    <x v="89"/>
    <x v="61"/>
    <x v="7"/>
    <x v="1"/>
    <m/>
    <m/>
    <m/>
    <m/>
    <n v="6003.17"/>
    <m/>
    <m/>
  </r>
  <r>
    <x v="9"/>
    <x v="0"/>
    <s v="OK"/>
    <e v="#N/A"/>
    <m/>
    <n v="3"/>
    <m/>
    <m/>
    <e v="#N/A"/>
    <s v="022110"/>
    <x v="91"/>
    <x v="63"/>
    <x v="7"/>
    <x v="1"/>
    <m/>
    <m/>
    <m/>
    <m/>
    <n v="0"/>
    <m/>
    <m/>
  </r>
  <r>
    <x v="9"/>
    <x v="0"/>
    <s v="OK"/>
    <e v="#N/A"/>
    <m/>
    <n v="3"/>
    <m/>
    <m/>
    <e v="#N/A"/>
    <s v="022362"/>
    <x v="93"/>
    <x v="64"/>
    <x v="7"/>
    <x v="1"/>
    <m/>
    <m/>
    <m/>
    <m/>
    <n v="5783"/>
    <m/>
    <m/>
  </r>
  <r>
    <x v="9"/>
    <x v="0"/>
    <s v="OK"/>
    <e v="#N/A"/>
    <m/>
    <n v="3"/>
    <m/>
    <m/>
    <e v="#N/A"/>
    <s v="022363"/>
    <x v="92"/>
    <x v="63"/>
    <x v="7"/>
    <x v="1"/>
    <m/>
    <m/>
    <m/>
    <m/>
    <n v="689"/>
    <m/>
    <m/>
  </r>
  <r>
    <x v="9"/>
    <x v="0"/>
    <s v="No"/>
    <e v="#N/A"/>
    <m/>
    <n v="3"/>
    <m/>
    <m/>
    <e v="#N/A"/>
    <s v="022600"/>
    <x v="94"/>
    <x v="65"/>
    <x v="7"/>
    <x v="1"/>
    <m/>
    <m/>
    <m/>
    <m/>
    <n v="3000"/>
    <m/>
    <m/>
  </r>
  <r>
    <x v="9"/>
    <x v="0"/>
    <s v="OK"/>
    <e v="#N/A"/>
    <m/>
    <n v="3"/>
    <m/>
    <m/>
    <e v="#N/A"/>
    <s v="030480"/>
    <x v="0"/>
    <x v="0"/>
    <x v="0"/>
    <x v="0"/>
    <m/>
    <m/>
    <m/>
    <m/>
    <n v="977"/>
    <m/>
    <m/>
  </r>
  <r>
    <x v="9"/>
    <x v="0"/>
    <s v="OK"/>
    <e v="#N/A"/>
    <m/>
    <n v="3"/>
    <m/>
    <m/>
    <e v="#N/A"/>
    <s v="031050"/>
    <x v="2"/>
    <x v="1"/>
    <x v="0"/>
    <x v="0"/>
    <m/>
    <m/>
    <m/>
    <m/>
    <n v="10544"/>
    <m/>
    <m/>
  </r>
  <r>
    <x v="9"/>
    <x v="0"/>
    <s v="OK"/>
    <e v="#N/A"/>
    <m/>
    <n v="3"/>
    <m/>
    <m/>
    <e v="#N/A"/>
    <s v="031060"/>
    <x v="3"/>
    <x v="1"/>
    <x v="0"/>
    <x v="0"/>
    <m/>
    <m/>
    <m/>
    <m/>
    <n v="6075"/>
    <m/>
    <m/>
  </r>
  <r>
    <x v="9"/>
    <x v="0"/>
    <s v="OK"/>
    <e v="#N/A"/>
    <m/>
    <n v="3"/>
    <m/>
    <m/>
    <e v="#N/A"/>
    <s v="031620"/>
    <x v="4"/>
    <x v="1"/>
    <x v="0"/>
    <x v="0"/>
    <m/>
    <m/>
    <m/>
    <m/>
    <n v="3459"/>
    <m/>
    <m/>
  </r>
  <r>
    <x v="9"/>
    <x v="0"/>
    <s v="OK"/>
    <e v="#N/A"/>
    <m/>
    <n v="3"/>
    <m/>
    <m/>
    <e v="#N/A"/>
    <s v="031851"/>
    <x v="5"/>
    <x v="1"/>
    <x v="0"/>
    <x v="0"/>
    <m/>
    <m/>
    <m/>
    <m/>
    <n v="641.75"/>
    <m/>
    <m/>
  </r>
  <r>
    <x v="9"/>
    <x v="0"/>
    <s v="OK"/>
    <e v="#N/A"/>
    <m/>
    <n v="3"/>
    <m/>
    <m/>
    <e v="#N/A"/>
    <s v="031901"/>
    <x v="7"/>
    <x v="2"/>
    <x v="0"/>
    <x v="0"/>
    <m/>
    <m/>
    <m/>
    <m/>
    <n v="4540"/>
    <m/>
    <m/>
  </r>
  <r>
    <x v="9"/>
    <x v="0"/>
    <s v="OK"/>
    <e v="#N/A"/>
    <m/>
    <n v="3"/>
    <m/>
    <m/>
    <e v="#N/A"/>
    <s v="032020"/>
    <x v="6"/>
    <x v="1"/>
    <x v="0"/>
    <x v="0"/>
    <m/>
    <m/>
    <m/>
    <m/>
    <n v="3830"/>
    <m/>
    <m/>
  </r>
  <r>
    <x v="9"/>
    <x v="0"/>
    <s v="OK"/>
    <e v="#N/A"/>
    <m/>
    <n v="3"/>
    <m/>
    <m/>
    <e v="#N/A"/>
    <s v="032500"/>
    <x v="1"/>
    <x v="0"/>
    <x v="0"/>
    <x v="0"/>
    <m/>
    <m/>
    <m/>
    <m/>
    <n v="7560"/>
    <m/>
    <m/>
  </r>
  <r>
    <x v="9"/>
    <x v="0"/>
    <s v="No"/>
    <e v="#N/A"/>
    <m/>
    <n v="3"/>
    <m/>
    <m/>
    <e v="#N/A"/>
    <s v="032621"/>
    <x v="8"/>
    <x v="3"/>
    <x v="0"/>
    <x v="0"/>
    <m/>
    <m/>
    <m/>
    <m/>
    <n v="15000"/>
    <m/>
    <m/>
  </r>
  <r>
    <x v="9"/>
    <x v="0"/>
    <s v="No"/>
    <e v="#N/A"/>
    <m/>
    <n v="3"/>
    <m/>
    <m/>
    <e v="#N/A"/>
    <s v="032880"/>
    <x v="9"/>
    <x v="2"/>
    <x v="0"/>
    <x v="0"/>
    <m/>
    <m/>
    <m/>
    <m/>
    <n v="2250"/>
    <m/>
    <m/>
  </r>
  <r>
    <x v="9"/>
    <x v="0"/>
    <s v="No"/>
    <e v="#N/A"/>
    <m/>
    <n v="3"/>
    <m/>
    <m/>
    <e v="#N/A"/>
    <s v="040020"/>
    <x v="96"/>
    <x v="67"/>
    <x v="8"/>
    <x v="1"/>
    <m/>
    <m/>
    <m/>
    <m/>
    <m/>
    <m/>
    <m/>
  </r>
  <r>
    <x v="9"/>
    <x v="0"/>
    <s v="OK"/>
    <e v="#N/A"/>
    <m/>
    <n v="3"/>
    <m/>
    <m/>
    <e v="#N/A"/>
    <s v="040430"/>
    <x v="99"/>
    <x v="69"/>
    <x v="8"/>
    <x v="1"/>
    <m/>
    <m/>
    <m/>
    <m/>
    <n v="8832"/>
    <m/>
    <m/>
  </r>
  <r>
    <x v="9"/>
    <x v="0"/>
    <s v="No"/>
    <e v="#N/A"/>
    <m/>
    <n v="3"/>
    <m/>
    <m/>
    <e v="#N/A"/>
    <s v="040520"/>
    <x v="100"/>
    <x v="70"/>
    <x v="8"/>
    <x v="1"/>
    <m/>
    <m/>
    <m/>
    <m/>
    <m/>
    <m/>
    <m/>
  </r>
  <r>
    <x v="9"/>
    <x v="0"/>
    <s v="No"/>
    <e v="#N/A"/>
    <m/>
    <n v="3"/>
    <m/>
    <m/>
    <e v="#N/A"/>
    <s v="040990"/>
    <x v="101"/>
    <x v="70"/>
    <x v="8"/>
    <x v="1"/>
    <m/>
    <m/>
    <m/>
    <m/>
    <m/>
    <m/>
    <m/>
  </r>
  <r>
    <x v="9"/>
    <x v="0"/>
    <s v="No"/>
    <e v="#N/A"/>
    <m/>
    <n v="3"/>
    <m/>
    <m/>
    <e v="#N/A"/>
    <s v="041000"/>
    <x v="103"/>
    <x v="71"/>
    <x v="8"/>
    <x v="1"/>
    <m/>
    <m/>
    <m/>
    <m/>
    <m/>
    <m/>
    <m/>
  </r>
  <r>
    <x v="9"/>
    <x v="0"/>
    <s v="OK"/>
    <e v="#N/A"/>
    <m/>
    <n v="3"/>
    <m/>
    <m/>
    <e v="#N/A"/>
    <s v="041250"/>
    <x v="104"/>
    <x v="71"/>
    <x v="8"/>
    <x v="1"/>
    <m/>
    <m/>
    <m/>
    <m/>
    <n v="3242"/>
    <m/>
    <m/>
  </r>
  <r>
    <x v="9"/>
    <x v="0"/>
    <s v="No"/>
    <e v="#N/A"/>
    <m/>
    <n v="3"/>
    <m/>
    <m/>
    <e v="#N/A"/>
    <s v="041300"/>
    <x v="105"/>
    <x v="72"/>
    <x v="8"/>
    <x v="1"/>
    <m/>
    <m/>
    <m/>
    <m/>
    <m/>
    <m/>
    <m/>
  </r>
  <r>
    <x v="9"/>
    <x v="0"/>
    <s v="No"/>
    <e v="#N/A"/>
    <m/>
    <n v="3"/>
    <m/>
    <m/>
    <e v="#N/A"/>
    <s v="041630"/>
    <x v="97"/>
    <x v="67"/>
    <x v="8"/>
    <x v="1"/>
    <m/>
    <m/>
    <m/>
    <m/>
    <m/>
    <m/>
    <m/>
  </r>
  <r>
    <x v="9"/>
    <x v="0"/>
    <s v="OK"/>
    <e v="#N/A"/>
    <m/>
    <n v="3"/>
    <m/>
    <m/>
    <e v="#N/A"/>
    <s v="041650"/>
    <x v="109"/>
    <x v="74"/>
    <x v="8"/>
    <x v="1"/>
    <m/>
    <m/>
    <m/>
    <m/>
    <n v="2490"/>
    <m/>
    <m/>
  </r>
  <r>
    <x v="9"/>
    <x v="0"/>
    <s v="No"/>
    <e v="#N/A"/>
    <m/>
    <n v="3"/>
    <m/>
    <m/>
    <e v="#N/A"/>
    <s v="041850"/>
    <x v="106"/>
    <x v="67"/>
    <x v="8"/>
    <x v="1"/>
    <m/>
    <m/>
    <m/>
    <m/>
    <n v="4000"/>
    <m/>
    <m/>
  </r>
  <r>
    <x v="9"/>
    <x v="0"/>
    <s v="OK"/>
    <e v="#N/A"/>
    <m/>
    <n v="3"/>
    <m/>
    <m/>
    <e v="#N/A"/>
    <s v="042170"/>
    <x v="110"/>
    <x v="74"/>
    <x v="8"/>
    <x v="1"/>
    <m/>
    <m/>
    <m/>
    <m/>
    <n v="639"/>
    <m/>
    <m/>
  </r>
  <r>
    <x v="9"/>
    <x v="0"/>
    <s v="OK"/>
    <e v="#N/A"/>
    <m/>
    <n v="3"/>
    <m/>
    <m/>
    <e v="#N/A"/>
    <s v="042310"/>
    <x v="107"/>
    <x v="73"/>
    <x v="8"/>
    <x v="1"/>
    <m/>
    <m/>
    <m/>
    <m/>
    <n v="6000"/>
    <m/>
    <m/>
  </r>
  <r>
    <x v="9"/>
    <x v="0"/>
    <s v="OK"/>
    <e v="#N/A"/>
    <m/>
    <n v="3"/>
    <m/>
    <m/>
    <e v="#N/A"/>
    <s v="042400"/>
    <x v="108"/>
    <x v="74"/>
    <x v="8"/>
    <x v="1"/>
    <m/>
    <m/>
    <m/>
    <m/>
    <n v="5221"/>
    <m/>
    <m/>
  </r>
  <r>
    <x v="9"/>
    <x v="0"/>
    <s v="No"/>
    <e v="#N/A"/>
    <m/>
    <n v="3"/>
    <m/>
    <m/>
    <e v="#N/A"/>
    <s v="042451"/>
    <x v="102"/>
    <x v="70"/>
    <x v="8"/>
    <x v="1"/>
    <m/>
    <m/>
    <m/>
    <m/>
    <m/>
    <m/>
    <m/>
  </r>
  <r>
    <x v="9"/>
    <x v="0"/>
    <s v="No"/>
    <e v="#N/A"/>
    <m/>
    <n v="3"/>
    <m/>
    <m/>
    <e v="#N/A"/>
    <s v="042550"/>
    <x v="98"/>
    <x v="68"/>
    <x v="8"/>
    <x v="1"/>
    <m/>
    <m/>
    <m/>
    <m/>
    <n v="1500"/>
    <m/>
    <m/>
  </r>
  <r>
    <x v="9"/>
    <x v="0"/>
    <s v="OK"/>
    <s v="LLF"/>
    <m/>
    <n v="3"/>
    <m/>
    <m/>
    <e v="#N/A"/>
    <s v="042552"/>
    <x v="111"/>
    <x v="75"/>
    <x v="8"/>
    <x v="1"/>
    <m/>
    <m/>
    <m/>
    <m/>
    <n v="8193.5"/>
    <m/>
    <m/>
  </r>
  <r>
    <x v="9"/>
    <x v="0"/>
    <s v="OK"/>
    <e v="#N/A"/>
    <m/>
    <n v="3"/>
    <m/>
    <m/>
    <e v="#N/A"/>
    <s v="050060"/>
    <x v="115"/>
    <x v="78"/>
    <x v="9"/>
    <x v="1"/>
    <m/>
    <m/>
    <m/>
    <m/>
    <n v="983"/>
    <m/>
    <m/>
  </r>
  <r>
    <x v="9"/>
    <x v="0"/>
    <s v="OK"/>
    <e v="#N/A"/>
    <m/>
    <n v="3"/>
    <m/>
    <m/>
    <e v="#N/A"/>
    <s v="050080"/>
    <x v="119"/>
    <x v="79"/>
    <x v="9"/>
    <x v="1"/>
    <m/>
    <m/>
    <m/>
    <m/>
    <n v="1392"/>
    <m/>
    <m/>
  </r>
  <r>
    <x v="9"/>
    <x v="0"/>
    <s v="OK"/>
    <e v="#N/A"/>
    <m/>
    <n v="3"/>
    <m/>
    <m/>
    <e v="#N/A"/>
    <s v="050110"/>
    <x v="122"/>
    <x v="80"/>
    <x v="9"/>
    <x v="1"/>
    <m/>
    <m/>
    <m/>
    <m/>
    <n v="5778"/>
    <m/>
    <m/>
  </r>
  <r>
    <x v="9"/>
    <x v="0"/>
    <s v="No"/>
    <e v="#N/A"/>
    <m/>
    <n v="3"/>
    <m/>
    <m/>
    <e v="#N/A"/>
    <s v="050120"/>
    <x v="123"/>
    <x v="81"/>
    <x v="9"/>
    <x v="1"/>
    <m/>
    <m/>
    <m/>
    <m/>
    <n v="600"/>
    <m/>
    <m/>
  </r>
  <r>
    <x v="9"/>
    <x v="0"/>
    <s v="OK"/>
    <e v="#N/A"/>
    <m/>
    <n v="3"/>
    <m/>
    <m/>
    <e v="#N/A"/>
    <s v="050160"/>
    <x v="112"/>
    <x v="76"/>
    <x v="9"/>
    <x v="1"/>
    <m/>
    <m/>
    <m/>
    <m/>
    <n v="4000"/>
    <m/>
    <m/>
  </r>
  <r>
    <x v="9"/>
    <x v="0"/>
    <s v="OK"/>
    <e v="#N/A"/>
    <m/>
    <n v="3"/>
    <m/>
    <m/>
    <e v="#N/A"/>
    <s v="050171"/>
    <x v="126"/>
    <x v="82"/>
    <x v="9"/>
    <x v="1"/>
    <m/>
    <m/>
    <m/>
    <m/>
    <n v="1484"/>
    <m/>
    <m/>
  </r>
  <r>
    <x v="9"/>
    <x v="0"/>
    <s v="OK"/>
    <e v="#N/A"/>
    <m/>
    <n v="3"/>
    <m/>
    <m/>
    <e v="#N/A"/>
    <s v="050180"/>
    <x v="128"/>
    <x v="82"/>
    <x v="9"/>
    <x v="1"/>
    <m/>
    <m/>
    <m/>
    <m/>
    <n v="4008"/>
    <m/>
    <m/>
  </r>
  <r>
    <x v="9"/>
    <x v="0"/>
    <s v="OK"/>
    <e v="#N/A"/>
    <m/>
    <n v="3"/>
    <m/>
    <m/>
    <e v="#N/A"/>
    <s v="050360"/>
    <x v="129"/>
    <x v="79"/>
    <x v="9"/>
    <x v="1"/>
    <m/>
    <m/>
    <m/>
    <m/>
    <n v="1500"/>
    <m/>
    <m/>
  </r>
  <r>
    <x v="9"/>
    <x v="0"/>
    <s v="No"/>
    <e v="#N/A"/>
    <m/>
    <n v="3"/>
    <m/>
    <m/>
    <e v="#N/A"/>
    <s v="050530"/>
    <x v="116"/>
    <x v="78"/>
    <x v="9"/>
    <x v="1"/>
    <m/>
    <m/>
    <m/>
    <m/>
    <n v="765"/>
    <m/>
    <m/>
  </r>
  <r>
    <x v="9"/>
    <x v="0"/>
    <s v="No"/>
    <e v="#N/A"/>
    <m/>
    <n v="3"/>
    <m/>
    <m/>
    <e v="#N/A"/>
    <s v="050581"/>
    <x v="113"/>
    <x v="76"/>
    <x v="9"/>
    <x v="1"/>
    <m/>
    <m/>
    <m/>
    <m/>
    <n v="1463"/>
    <m/>
    <m/>
  </r>
  <r>
    <x v="9"/>
    <x v="0"/>
    <s v="OK"/>
    <e v="#N/A"/>
    <m/>
    <n v="3"/>
    <m/>
    <m/>
    <e v="#N/A"/>
    <s v="050711"/>
    <x v="130"/>
    <x v="77"/>
    <x v="9"/>
    <x v="1"/>
    <m/>
    <m/>
    <m/>
    <m/>
    <n v="578"/>
    <m/>
    <m/>
  </r>
  <r>
    <x v="9"/>
    <x v="0"/>
    <s v="No"/>
    <e v="#N/A"/>
    <m/>
    <n v="3"/>
    <m/>
    <m/>
    <e v="#N/A"/>
    <s v="050770"/>
    <x v="120"/>
    <x v="79"/>
    <x v="9"/>
    <x v="1"/>
    <m/>
    <m/>
    <m/>
    <m/>
    <n v="900"/>
    <m/>
    <m/>
  </r>
  <r>
    <x v="9"/>
    <x v="0"/>
    <s v="OK"/>
    <e v="#N/A"/>
    <m/>
    <n v="3"/>
    <m/>
    <m/>
    <e v="#N/A"/>
    <s v="051070"/>
    <x v="117"/>
    <x v="78"/>
    <x v="9"/>
    <x v="1"/>
    <m/>
    <m/>
    <m/>
    <m/>
    <n v="2750"/>
    <m/>
    <m/>
  </r>
  <r>
    <x v="9"/>
    <x v="0"/>
    <s v="OK"/>
    <e v="#N/A"/>
    <m/>
    <n v="3"/>
    <m/>
    <m/>
    <e v="#N/A"/>
    <s v="051270"/>
    <x v="134"/>
    <x v="80"/>
    <x v="9"/>
    <x v="1"/>
    <m/>
    <m/>
    <m/>
    <m/>
    <n v="548.33000000000004"/>
    <m/>
    <m/>
  </r>
  <r>
    <x v="9"/>
    <x v="0"/>
    <s v="OK"/>
    <e v="#N/A"/>
    <m/>
    <n v="3"/>
    <m/>
    <m/>
    <e v="#N/A"/>
    <s v="051400"/>
    <x v="136"/>
    <x v="83"/>
    <x v="9"/>
    <x v="1"/>
    <m/>
    <m/>
    <m/>
    <m/>
    <n v="3947"/>
    <m/>
    <m/>
  </r>
  <r>
    <x v="9"/>
    <x v="0"/>
    <s v="OK"/>
    <e v="#N/A"/>
    <m/>
    <n v="3"/>
    <m/>
    <m/>
    <e v="#N/A"/>
    <s v="051501"/>
    <x v="124"/>
    <x v="81"/>
    <x v="9"/>
    <x v="1"/>
    <m/>
    <m/>
    <m/>
    <m/>
    <n v="4971.25"/>
    <m/>
    <m/>
  </r>
  <r>
    <x v="9"/>
    <x v="0"/>
    <s v="OK"/>
    <e v="#N/A"/>
    <m/>
    <n v="3"/>
    <m/>
    <m/>
    <e v="#N/A"/>
    <s v="051781"/>
    <x v="118"/>
    <x v="78"/>
    <x v="9"/>
    <x v="1"/>
    <m/>
    <m/>
    <m/>
    <m/>
    <n v="742"/>
    <m/>
    <m/>
  </r>
  <r>
    <x v="9"/>
    <x v="0"/>
    <s v="OK"/>
    <e v="#N/A"/>
    <m/>
    <n v="3"/>
    <m/>
    <m/>
    <e v="#N/A"/>
    <s v="051880"/>
    <x v="135"/>
    <x v="80"/>
    <x v="9"/>
    <x v="1"/>
    <m/>
    <m/>
    <m/>
    <m/>
    <n v="179"/>
    <m/>
    <m/>
  </r>
  <r>
    <x v="9"/>
    <x v="0"/>
    <s v="OK"/>
    <e v="#N/A"/>
    <m/>
    <n v="3"/>
    <m/>
    <m/>
    <e v="#N/A"/>
    <s v="051885"/>
    <x v="127"/>
    <x v="82"/>
    <x v="9"/>
    <x v="1"/>
    <m/>
    <m/>
    <m/>
    <m/>
    <n v="1394.5"/>
    <m/>
    <m/>
  </r>
  <r>
    <x v="9"/>
    <x v="0"/>
    <s v="No"/>
    <e v="#N/A"/>
    <m/>
    <n v="3"/>
    <m/>
    <m/>
    <s v="Yes"/>
    <s v="052150"/>
    <x v="138"/>
    <x v="84"/>
    <x v="9"/>
    <x v="1"/>
    <m/>
    <m/>
    <m/>
    <m/>
    <n v="6717.75"/>
    <m/>
    <m/>
  </r>
  <r>
    <x v="9"/>
    <x v="0"/>
    <s v="OK"/>
    <e v="#N/A"/>
    <m/>
    <n v="3"/>
    <m/>
    <m/>
    <e v="#N/A"/>
    <s v="052151"/>
    <x v="131"/>
    <x v="77"/>
    <x v="9"/>
    <x v="1"/>
    <m/>
    <m/>
    <m/>
    <m/>
    <m/>
    <m/>
    <m/>
  </r>
  <r>
    <x v="9"/>
    <x v="0"/>
    <s v="OK"/>
    <e v="#N/A"/>
    <m/>
    <n v="3"/>
    <m/>
    <m/>
    <e v="#N/A"/>
    <s v="052270"/>
    <x v="132"/>
    <x v="77"/>
    <x v="9"/>
    <x v="1"/>
    <m/>
    <m/>
    <m/>
    <m/>
    <n v="1241"/>
    <m/>
    <m/>
  </r>
  <r>
    <x v="9"/>
    <x v="0"/>
    <s v="OK"/>
    <e v="#N/A"/>
    <m/>
    <n v="3"/>
    <m/>
    <m/>
    <e v="#N/A"/>
    <s v="052540"/>
    <x v="137"/>
    <x v="83"/>
    <x v="9"/>
    <x v="1"/>
    <m/>
    <m/>
    <m/>
    <m/>
    <n v="731.8"/>
    <m/>
    <m/>
  </r>
  <r>
    <x v="9"/>
    <x v="0"/>
    <s v="No"/>
    <e v="#N/A"/>
    <m/>
    <n v="3"/>
    <m/>
    <m/>
    <e v="#N/A"/>
    <s v="052551"/>
    <x v="121"/>
    <x v="79"/>
    <x v="9"/>
    <x v="1"/>
    <m/>
    <m/>
    <m/>
    <m/>
    <m/>
    <m/>
    <m/>
  </r>
  <r>
    <x v="9"/>
    <x v="0"/>
    <s v="No"/>
    <e v="#N/A"/>
    <m/>
    <n v="3"/>
    <m/>
    <m/>
    <e v="#N/A"/>
    <s v="052660"/>
    <x v="139"/>
    <x v="79"/>
    <x v="9"/>
    <x v="1"/>
    <m/>
    <m/>
    <m/>
    <m/>
    <m/>
    <m/>
    <m/>
  </r>
  <r>
    <x v="9"/>
    <x v="0"/>
    <s v="OK"/>
    <e v="#N/A"/>
    <m/>
    <n v="3"/>
    <m/>
    <m/>
    <e v="#N/A"/>
    <s v="052670"/>
    <x v="133"/>
    <x v="77"/>
    <x v="9"/>
    <x v="1"/>
    <m/>
    <m/>
    <m/>
    <m/>
    <n v="580"/>
    <m/>
    <m/>
  </r>
  <r>
    <x v="9"/>
    <x v="0"/>
    <s v="OK"/>
    <e v="#N/A"/>
    <m/>
    <n v="3"/>
    <m/>
    <m/>
    <e v="#N/A"/>
    <s v="052830"/>
    <x v="125"/>
    <x v="81"/>
    <x v="9"/>
    <x v="1"/>
    <m/>
    <m/>
    <m/>
    <m/>
    <m/>
    <m/>
    <m/>
  </r>
  <r>
    <x v="9"/>
    <x v="0"/>
    <s v="OK"/>
    <e v="#N/A"/>
    <m/>
    <n v="3"/>
    <m/>
    <m/>
    <e v="#N/A"/>
    <s v="052840"/>
    <x v="114"/>
    <x v="77"/>
    <x v="9"/>
    <x v="1"/>
    <m/>
    <m/>
    <m/>
    <m/>
    <n v="2354"/>
    <m/>
    <m/>
  </r>
  <r>
    <x v="9"/>
    <x v="0"/>
    <s v="OK"/>
    <e v="#N/A"/>
    <m/>
    <n v="3"/>
    <m/>
    <m/>
    <e v="#N/A"/>
    <s v="060550"/>
    <x v="140"/>
    <x v="85"/>
    <x v="10"/>
    <x v="1"/>
    <m/>
    <m/>
    <m/>
    <m/>
    <n v="5062.5"/>
    <m/>
    <m/>
  </r>
  <r>
    <x v="9"/>
    <x v="0"/>
    <s v="No"/>
    <e v="#N/A"/>
    <m/>
    <n v="3"/>
    <m/>
    <m/>
    <e v="#N/A"/>
    <s v="060650"/>
    <x v="141"/>
    <x v="86"/>
    <x v="10"/>
    <x v="1"/>
    <m/>
    <m/>
    <m/>
    <m/>
    <n v="3393.25"/>
    <m/>
    <m/>
  </r>
  <r>
    <x v="9"/>
    <x v="0"/>
    <s v="No"/>
    <e v="#N/A"/>
    <m/>
    <n v="3"/>
    <m/>
    <m/>
    <e v="#N/A"/>
    <s v="061010"/>
    <x v="143"/>
    <x v="86"/>
    <x v="10"/>
    <x v="1"/>
    <m/>
    <m/>
    <m/>
    <m/>
    <n v="400"/>
    <m/>
    <m/>
  </r>
  <r>
    <x v="9"/>
    <x v="0"/>
    <s v="OK"/>
    <e v="#N/A"/>
    <m/>
    <n v="3"/>
    <m/>
    <m/>
    <e v="#N/A"/>
    <s v="061320"/>
    <x v="144"/>
    <x v="87"/>
    <x v="10"/>
    <x v="1"/>
    <m/>
    <m/>
    <m/>
    <m/>
    <n v="5214"/>
    <m/>
    <m/>
  </r>
  <r>
    <x v="9"/>
    <x v="0"/>
    <s v="OK"/>
    <s v="LLF"/>
    <m/>
    <n v="3"/>
    <m/>
    <m/>
    <e v="#N/A"/>
    <s v="061900"/>
    <x v="145"/>
    <x v="88"/>
    <x v="10"/>
    <x v="1"/>
    <m/>
    <m/>
    <m/>
    <m/>
    <m/>
    <m/>
    <m/>
  </r>
  <r>
    <x v="9"/>
    <x v="0"/>
    <s v="OK"/>
    <e v="#N/A"/>
    <m/>
    <n v="3"/>
    <m/>
    <m/>
    <e v="#N/A"/>
    <s v="062160"/>
    <x v="146"/>
    <x v="89"/>
    <x v="10"/>
    <x v="1"/>
    <m/>
    <m/>
    <m/>
    <m/>
    <n v="4827"/>
    <m/>
    <m/>
  </r>
  <r>
    <x v="9"/>
    <x v="0"/>
    <s v="No"/>
    <e v="#N/A"/>
    <m/>
    <n v="3"/>
    <m/>
    <m/>
    <e v="#N/A"/>
    <s v="062620"/>
    <x v="142"/>
    <x v="86"/>
    <x v="10"/>
    <x v="1"/>
    <m/>
    <m/>
    <m/>
    <m/>
    <n v="1500"/>
    <m/>
    <m/>
  </r>
  <r>
    <x v="9"/>
    <x v="0"/>
    <s v="OK"/>
    <e v="#N/A"/>
    <m/>
    <n v="3"/>
    <m/>
    <m/>
    <e v="#N/A"/>
    <s v="062680"/>
    <x v="147"/>
    <x v="86"/>
    <x v="10"/>
    <x v="1"/>
    <m/>
    <m/>
    <m/>
    <m/>
    <n v="4059.92"/>
    <m/>
    <m/>
  </r>
  <r>
    <x v="9"/>
    <x v="0"/>
    <s v="OK"/>
    <e v="#N/A"/>
    <m/>
    <n v="3"/>
    <m/>
    <m/>
    <e v="#N/A"/>
    <s v="070151"/>
    <x v="148"/>
    <x v="90"/>
    <x v="11"/>
    <x v="1"/>
    <m/>
    <m/>
    <m/>
    <m/>
    <n v="752"/>
    <m/>
    <m/>
  </r>
  <r>
    <x v="9"/>
    <x v="0"/>
    <s v="OK"/>
    <e v="#N/A"/>
    <m/>
    <n v="3"/>
    <m/>
    <m/>
    <e v="#N/A"/>
    <s v="070720"/>
    <x v="151"/>
    <x v="90"/>
    <x v="11"/>
    <x v="1"/>
    <m/>
    <m/>
    <m/>
    <m/>
    <n v="2500"/>
    <m/>
    <m/>
  </r>
  <r>
    <x v="9"/>
    <x v="0"/>
    <s v="OK"/>
    <e v="#N/A"/>
    <m/>
    <n v="3"/>
    <m/>
    <m/>
    <e v="#N/A"/>
    <s v="070800"/>
    <x v="161"/>
    <x v="90"/>
    <x v="11"/>
    <x v="1"/>
    <m/>
    <m/>
    <m/>
    <m/>
    <n v="3370"/>
    <m/>
    <m/>
  </r>
  <r>
    <x v="9"/>
    <x v="0"/>
    <s v="OK"/>
    <e v="#N/A"/>
    <m/>
    <n v="3"/>
    <m/>
    <m/>
    <e v="#N/A"/>
    <s v="070820"/>
    <x v="152"/>
    <x v="91"/>
    <x v="11"/>
    <x v="1"/>
    <m/>
    <m/>
    <m/>
    <m/>
    <n v="4459.49"/>
    <m/>
    <m/>
  </r>
  <r>
    <x v="9"/>
    <x v="0"/>
    <s v="OK"/>
    <e v="#N/A"/>
    <m/>
    <n v="3"/>
    <m/>
    <m/>
    <e v="#N/A"/>
    <s v="070821"/>
    <x v="159"/>
    <x v="94"/>
    <x v="11"/>
    <x v="1"/>
    <m/>
    <m/>
    <m/>
    <m/>
    <n v="4367"/>
    <m/>
    <m/>
  </r>
  <r>
    <x v="9"/>
    <x v="0"/>
    <s v="OK"/>
    <e v="#N/A"/>
    <m/>
    <n v="3"/>
    <m/>
    <m/>
    <e v="#N/A"/>
    <s v="071131"/>
    <x v="153"/>
    <x v="92"/>
    <x v="11"/>
    <x v="1"/>
    <m/>
    <m/>
    <m/>
    <m/>
    <n v="4950"/>
    <m/>
    <m/>
  </r>
  <r>
    <x v="9"/>
    <x v="0"/>
    <s v="OK"/>
    <e v="#N/A"/>
    <m/>
    <n v="3"/>
    <m/>
    <m/>
    <s v="Yes"/>
    <s v="071132"/>
    <x v="154"/>
    <x v="92"/>
    <x v="11"/>
    <x v="1"/>
    <m/>
    <m/>
    <m/>
    <m/>
    <n v="1000"/>
    <m/>
    <m/>
  </r>
  <r>
    <x v="9"/>
    <x v="0"/>
    <s v="No"/>
    <e v="#N/A"/>
    <m/>
    <n v="3"/>
    <m/>
    <m/>
    <e v="#N/A"/>
    <s v="071133"/>
    <x v="155"/>
    <x v="92"/>
    <x v="11"/>
    <x v="1"/>
    <m/>
    <m/>
    <m/>
    <m/>
    <m/>
    <m/>
    <m/>
  </r>
  <r>
    <x v="9"/>
    <x v="0"/>
    <s v="No"/>
    <e v="#N/A"/>
    <m/>
    <n v="3"/>
    <m/>
    <m/>
    <e v="#N/A"/>
    <s v="071140"/>
    <x v="156"/>
    <x v="93"/>
    <x v="11"/>
    <x v="1"/>
    <m/>
    <m/>
    <m/>
    <m/>
    <n v="4486.09"/>
    <m/>
    <m/>
  </r>
  <r>
    <x v="9"/>
    <x v="0"/>
    <s v="OK"/>
    <e v="#N/A"/>
    <m/>
    <n v="3"/>
    <m/>
    <m/>
    <e v="#N/A"/>
    <s v="071540"/>
    <x v="157"/>
    <x v="92"/>
    <x v="11"/>
    <x v="1"/>
    <m/>
    <m/>
    <m/>
    <m/>
    <n v="3564"/>
    <m/>
    <m/>
  </r>
  <r>
    <x v="9"/>
    <x v="0"/>
    <s v="OK"/>
    <e v="#N/A"/>
    <m/>
    <n v="3"/>
    <m/>
    <m/>
    <s v="Yes"/>
    <s v="071890"/>
    <x v="158"/>
    <x v="92"/>
    <x v="11"/>
    <x v="1"/>
    <m/>
    <m/>
    <m/>
    <m/>
    <n v="6072.5"/>
    <m/>
    <m/>
  </r>
  <r>
    <x v="9"/>
    <x v="0"/>
    <s v="OK"/>
    <e v="#N/A"/>
    <m/>
    <n v="3"/>
    <m/>
    <m/>
    <e v="#N/A"/>
    <s v="072530"/>
    <x v="160"/>
    <x v="90"/>
    <x v="11"/>
    <x v="1"/>
    <m/>
    <m/>
    <m/>
    <m/>
    <n v="3437"/>
    <m/>
    <m/>
  </r>
  <r>
    <x v="9"/>
    <x v="0"/>
    <s v="OK"/>
    <e v="#N/A"/>
    <m/>
    <n v="3"/>
    <m/>
    <m/>
    <e v="#N/A"/>
    <s v="072800"/>
    <x v="149"/>
    <x v="90"/>
    <x v="11"/>
    <x v="1"/>
    <m/>
    <m/>
    <m/>
    <m/>
    <n v="8994"/>
    <m/>
    <m/>
  </r>
  <r>
    <x v="9"/>
    <x v="0"/>
    <s v="OK"/>
    <e v="#N/A"/>
    <m/>
    <n v="3"/>
    <m/>
    <m/>
    <e v="#N/A"/>
    <s v="072801"/>
    <x v="150"/>
    <x v="90"/>
    <x v="11"/>
    <x v="1"/>
    <m/>
    <m/>
    <m/>
    <m/>
    <n v="1564"/>
    <m/>
    <m/>
  </r>
  <r>
    <x v="9"/>
    <x v="0"/>
    <s v="OK"/>
    <e v="#N/A"/>
    <m/>
    <n v="3"/>
    <m/>
    <m/>
    <e v="#N/A"/>
    <s v="072810"/>
    <x v="162"/>
    <x v="95"/>
    <x v="11"/>
    <x v="1"/>
    <m/>
    <m/>
    <m/>
    <m/>
    <n v="8809"/>
    <m/>
    <m/>
  </r>
  <r>
    <x v="9"/>
    <x v="0"/>
    <s v="OK"/>
    <e v="#N/A"/>
    <m/>
    <n v="3"/>
    <m/>
    <m/>
    <e v="#N/A"/>
    <s v="080140"/>
    <x v="168"/>
    <x v="98"/>
    <x v="12"/>
    <x v="1"/>
    <m/>
    <m/>
    <m/>
    <m/>
    <n v="1264"/>
    <m/>
    <m/>
  </r>
  <r>
    <x v="9"/>
    <x v="0"/>
    <s v="No"/>
    <e v="#N/A"/>
    <m/>
    <n v="3"/>
    <m/>
    <m/>
    <e v="#N/A"/>
    <s v="080210"/>
    <x v="163"/>
    <x v="96"/>
    <x v="12"/>
    <x v="1"/>
    <m/>
    <m/>
    <m/>
    <m/>
    <m/>
    <m/>
    <m/>
  </r>
  <r>
    <x v="9"/>
    <x v="0"/>
    <s v="OK"/>
    <e v="#N/A"/>
    <m/>
    <n v="3"/>
    <m/>
    <m/>
    <e v="#N/A"/>
    <s v="080350"/>
    <x v="167"/>
    <x v="97"/>
    <x v="12"/>
    <x v="1"/>
    <m/>
    <m/>
    <m/>
    <m/>
    <n v="5777.5"/>
    <m/>
    <m/>
  </r>
  <r>
    <x v="9"/>
    <x v="0"/>
    <s v="OK"/>
    <e v="#N/A"/>
    <m/>
    <n v="3"/>
    <m/>
    <m/>
    <e v="#N/A"/>
    <s v="080510"/>
    <x v="169"/>
    <x v="98"/>
    <x v="12"/>
    <x v="1"/>
    <m/>
    <m/>
    <m/>
    <m/>
    <n v="764"/>
    <m/>
    <m/>
  </r>
  <r>
    <x v="9"/>
    <x v="0"/>
    <s v="OK"/>
    <e v="#N/A"/>
    <m/>
    <n v="3"/>
    <m/>
    <m/>
    <e v="#N/A"/>
    <s v="080920"/>
    <x v="165"/>
    <x v="96"/>
    <x v="12"/>
    <x v="1"/>
    <m/>
    <m/>
    <m/>
    <m/>
    <n v="2203"/>
    <m/>
    <m/>
  </r>
  <r>
    <x v="9"/>
    <x v="0"/>
    <s v="No"/>
    <e v="#N/A"/>
    <m/>
    <n v="3"/>
    <m/>
    <m/>
    <e v="#N/A"/>
    <s v="081040"/>
    <x v="173"/>
    <x v="99"/>
    <x v="12"/>
    <x v="1"/>
    <m/>
    <m/>
    <m/>
    <m/>
    <n v="2357"/>
    <m/>
    <m/>
  </r>
  <r>
    <x v="9"/>
    <x v="0"/>
    <s v="OK"/>
    <e v="#N/A"/>
    <m/>
    <n v="3"/>
    <m/>
    <m/>
    <e v="#N/A"/>
    <s v="081200"/>
    <x v="175"/>
    <x v="97"/>
    <x v="12"/>
    <x v="1"/>
    <m/>
    <m/>
    <m/>
    <m/>
    <n v="8098.5"/>
    <m/>
    <m/>
  </r>
  <r>
    <x v="9"/>
    <x v="0"/>
    <s v="OK"/>
    <e v="#N/A"/>
    <m/>
    <n v="3"/>
    <m/>
    <m/>
    <e v="#N/A"/>
    <s v="081210"/>
    <x v="176"/>
    <x v="97"/>
    <x v="12"/>
    <x v="1"/>
    <m/>
    <m/>
    <m/>
    <m/>
    <n v="6692"/>
    <m/>
    <m/>
  </r>
  <r>
    <x v="9"/>
    <x v="0"/>
    <s v="OK"/>
    <e v="#N/A"/>
    <m/>
    <n v="3"/>
    <m/>
    <m/>
    <e v="#N/A"/>
    <s v="081220"/>
    <x v="177"/>
    <x v="97"/>
    <x v="12"/>
    <x v="1"/>
    <m/>
    <m/>
    <m/>
    <m/>
    <n v="2275"/>
    <m/>
    <m/>
  </r>
  <r>
    <x v="9"/>
    <x v="0"/>
    <s v="No"/>
    <e v="#N/A"/>
    <m/>
    <n v="3"/>
    <m/>
    <m/>
    <e v="#N/A"/>
    <s v="081240"/>
    <x v="178"/>
    <x v="100"/>
    <x v="12"/>
    <x v="1"/>
    <m/>
    <m/>
    <m/>
    <m/>
    <m/>
    <m/>
    <m/>
  </r>
  <r>
    <x v="9"/>
    <x v="0"/>
    <s v="OK"/>
    <e v="#N/A"/>
    <m/>
    <n v="3"/>
    <m/>
    <m/>
    <e v="#N/A"/>
    <s v="081370"/>
    <x v="180"/>
    <x v="102"/>
    <x v="12"/>
    <x v="1"/>
    <m/>
    <m/>
    <m/>
    <m/>
    <n v="1587"/>
    <m/>
    <m/>
  </r>
  <r>
    <x v="9"/>
    <x v="0"/>
    <s v="No"/>
    <e v="#N/A"/>
    <m/>
    <n v="3"/>
    <m/>
    <m/>
    <e v="#N/A"/>
    <s v="081590"/>
    <x v="183"/>
    <x v="97"/>
    <x v="12"/>
    <x v="1"/>
    <m/>
    <m/>
    <m/>
    <m/>
    <n v="3135.94"/>
    <m/>
    <m/>
  </r>
  <r>
    <x v="9"/>
    <x v="0"/>
    <s v="OK"/>
    <e v="#N/A"/>
    <m/>
    <n v="3"/>
    <m/>
    <m/>
    <e v="#N/A"/>
    <s v="081610"/>
    <x v="164"/>
    <x v="96"/>
    <x v="12"/>
    <x v="1"/>
    <m/>
    <m/>
    <m/>
    <m/>
    <m/>
    <m/>
    <m/>
  </r>
  <r>
    <x v="9"/>
    <x v="0"/>
    <s v="No"/>
    <e v="#N/A"/>
    <m/>
    <n v="3"/>
    <m/>
    <m/>
    <e v="#N/A"/>
    <s v="082010"/>
    <x v="166"/>
    <x v="96"/>
    <x v="12"/>
    <x v="1"/>
    <m/>
    <m/>
    <m/>
    <m/>
    <n v="500"/>
    <m/>
    <m/>
  </r>
  <r>
    <x v="9"/>
    <x v="0"/>
    <s v="No"/>
    <e v="#N/A"/>
    <m/>
    <n v="3"/>
    <m/>
    <m/>
    <e v="#N/A"/>
    <s v="082420"/>
    <x v="174"/>
    <x v="99"/>
    <x v="12"/>
    <x v="1"/>
    <m/>
    <m/>
    <m/>
    <m/>
    <m/>
    <m/>
    <m/>
  </r>
  <r>
    <x v="9"/>
    <x v="0"/>
    <s v="OK"/>
    <e v="#N/A"/>
    <m/>
    <n v="3"/>
    <m/>
    <m/>
    <e v="#N/A"/>
    <s v="082421"/>
    <x v="170"/>
    <x v="98"/>
    <x v="12"/>
    <x v="1"/>
    <m/>
    <m/>
    <m/>
    <m/>
    <n v="787"/>
    <m/>
    <m/>
  </r>
  <r>
    <x v="9"/>
    <x v="0"/>
    <s v="No"/>
    <e v="#N/A"/>
    <m/>
    <n v="3"/>
    <m/>
    <m/>
    <e v="#N/A"/>
    <s v="082560"/>
    <x v="179"/>
    <x v="101"/>
    <x v="12"/>
    <x v="1"/>
    <m/>
    <m/>
    <m/>
    <m/>
    <m/>
    <m/>
    <m/>
  </r>
  <r>
    <x v="9"/>
    <x v="0"/>
    <s v="No"/>
    <e v="#N/A"/>
    <m/>
    <n v="3"/>
    <m/>
    <m/>
    <s v="Yes"/>
    <s v="082690"/>
    <x v="184"/>
    <x v="103"/>
    <x v="12"/>
    <x v="1"/>
    <m/>
    <m/>
    <m/>
    <m/>
    <n v="9973.5"/>
    <m/>
    <m/>
  </r>
  <r>
    <x v="9"/>
    <x v="0"/>
    <s v="OK"/>
    <e v="#N/A"/>
    <m/>
    <n v="3"/>
    <m/>
    <m/>
    <e v="#N/A"/>
    <s v="082700"/>
    <x v="185"/>
    <x v="104"/>
    <x v="12"/>
    <x v="1"/>
    <m/>
    <m/>
    <m/>
    <m/>
    <n v="5584.16"/>
    <m/>
    <m/>
  </r>
  <r>
    <x v="9"/>
    <x v="0"/>
    <s v="OK"/>
    <e v="#N/A"/>
    <m/>
    <n v="3"/>
    <m/>
    <m/>
    <e v="#N/A"/>
    <s v="082710"/>
    <x v="181"/>
    <x v="102"/>
    <x v="12"/>
    <x v="1"/>
    <m/>
    <m/>
    <m/>
    <m/>
    <n v="1297"/>
    <m/>
    <m/>
  </r>
  <r>
    <x v="9"/>
    <x v="0"/>
    <s v="OK"/>
    <e v="#N/A"/>
    <m/>
    <n v="3"/>
    <m/>
    <m/>
    <e v="#N/A"/>
    <s v="082720"/>
    <x v="171"/>
    <x v="98"/>
    <x v="12"/>
    <x v="1"/>
    <m/>
    <m/>
    <m/>
    <m/>
    <n v="676"/>
    <m/>
    <m/>
  </r>
  <r>
    <x v="9"/>
    <x v="0"/>
    <s v="OK"/>
    <e v="#N/A"/>
    <m/>
    <n v="3"/>
    <m/>
    <m/>
    <e v="#N/A"/>
    <s v="082790"/>
    <x v="172"/>
    <x v="98"/>
    <x v="12"/>
    <x v="1"/>
    <m/>
    <m/>
    <m/>
    <m/>
    <m/>
    <m/>
    <m/>
  </r>
  <r>
    <x v="9"/>
    <x v="0"/>
    <s v="OK"/>
    <e v="#N/A"/>
    <m/>
    <n v="3"/>
    <m/>
    <m/>
    <e v="#N/A"/>
    <s v="082870"/>
    <x v="182"/>
    <x v="102"/>
    <x v="12"/>
    <x v="1"/>
    <m/>
    <m/>
    <m/>
    <m/>
    <n v="1540"/>
    <m/>
    <m/>
  </r>
  <r>
    <x v="9"/>
    <x v="0"/>
    <s v="OK"/>
    <e v="#N/A"/>
    <m/>
    <n v="3"/>
    <m/>
    <m/>
    <e v="#N/A"/>
    <s v="091081"/>
    <x v="10"/>
    <x v="4"/>
    <x v="1"/>
    <x v="0"/>
    <m/>
    <m/>
    <m/>
    <m/>
    <n v="498.33"/>
    <m/>
    <m/>
  </r>
  <r>
    <x v="9"/>
    <x v="0"/>
    <s v="No"/>
    <e v="#N/A"/>
    <m/>
    <n v="3"/>
    <m/>
    <m/>
    <e v="#N/A"/>
    <s v="091290"/>
    <x v="12"/>
    <x v="5"/>
    <x v="1"/>
    <x v="0"/>
    <m/>
    <m/>
    <m/>
    <m/>
    <m/>
    <m/>
    <m/>
  </r>
  <r>
    <x v="9"/>
    <x v="0"/>
    <s v="OK"/>
    <e v="#N/A"/>
    <m/>
    <n v="3"/>
    <m/>
    <m/>
    <e v="#N/A"/>
    <s v="091292"/>
    <x v="335"/>
    <x v="5"/>
    <x v="1"/>
    <x v="0"/>
    <m/>
    <m/>
    <m/>
    <m/>
    <m/>
    <m/>
    <m/>
  </r>
  <r>
    <x v="9"/>
    <x v="0"/>
    <s v="No"/>
    <e v="#N/A"/>
    <m/>
    <n v="3"/>
    <m/>
    <m/>
    <e v="#N/A"/>
    <s v="091293"/>
    <x v="336"/>
    <x v="5"/>
    <x v="1"/>
    <x v="0"/>
    <m/>
    <m/>
    <m/>
    <m/>
    <n v="4000"/>
    <m/>
    <m/>
  </r>
  <r>
    <x v="9"/>
    <x v="0"/>
    <s v="OK"/>
    <e v="#N/A"/>
    <m/>
    <n v="3"/>
    <m/>
    <m/>
    <e v="#N/A"/>
    <s v="091294"/>
    <x v="337"/>
    <x v="5"/>
    <x v="1"/>
    <x v="0"/>
    <m/>
    <m/>
    <m/>
    <m/>
    <m/>
    <m/>
    <m/>
  </r>
  <r>
    <x v="9"/>
    <x v="0"/>
    <s v="OK"/>
    <e v="#N/A"/>
    <m/>
    <n v="3"/>
    <m/>
    <m/>
    <e v="#N/A"/>
    <s v="091291"/>
    <x v="334"/>
    <x v="5"/>
    <x v="1"/>
    <x v="0"/>
    <m/>
    <m/>
    <m/>
    <m/>
    <n v="5000"/>
    <m/>
    <m/>
  </r>
  <r>
    <x v="9"/>
    <x v="0"/>
    <s v="No"/>
    <e v="#N/A"/>
    <m/>
    <n v="3"/>
    <m/>
    <m/>
    <s v="Yes"/>
    <s v="091340"/>
    <x v="13"/>
    <x v="6"/>
    <x v="1"/>
    <x v="0"/>
    <m/>
    <m/>
    <m/>
    <m/>
    <m/>
    <m/>
    <m/>
  </r>
  <r>
    <x v="9"/>
    <x v="0"/>
    <s v="OK"/>
    <e v="#N/A"/>
    <m/>
    <n v="3"/>
    <m/>
    <m/>
    <e v="#N/A"/>
    <s v="091390"/>
    <x v="14"/>
    <x v="6"/>
    <x v="1"/>
    <x v="0"/>
    <m/>
    <m/>
    <m/>
    <m/>
    <n v="2619"/>
    <m/>
    <m/>
  </r>
  <r>
    <x v="9"/>
    <x v="0"/>
    <s v="No"/>
    <e v="#N/A"/>
    <m/>
    <n v="3"/>
    <m/>
    <m/>
    <e v="#N/A"/>
    <s v="091460"/>
    <x v="15"/>
    <x v="7"/>
    <x v="1"/>
    <x v="0"/>
    <m/>
    <m/>
    <m/>
    <m/>
    <n v="1600"/>
    <m/>
    <m/>
  </r>
  <r>
    <x v="9"/>
    <x v="0"/>
    <s v="No"/>
    <e v="#N/A"/>
    <m/>
    <n v="3"/>
    <m/>
    <m/>
    <e v="#N/A"/>
    <s v="091950"/>
    <x v="18"/>
    <x v="8"/>
    <x v="1"/>
    <x v="0"/>
    <m/>
    <m/>
    <m/>
    <m/>
    <n v="534"/>
    <m/>
    <m/>
  </r>
  <r>
    <x v="9"/>
    <x v="0"/>
    <s v="OK"/>
    <e v="#N/A"/>
    <m/>
    <n v="3"/>
    <m/>
    <m/>
    <s v="Yes"/>
    <s v="091551"/>
    <x v="19"/>
    <x v="8"/>
    <x v="1"/>
    <x v="0"/>
    <m/>
    <m/>
    <m/>
    <m/>
    <n v="8082"/>
    <m/>
    <m/>
  </r>
  <r>
    <x v="9"/>
    <x v="0"/>
    <s v="OK"/>
    <e v="#N/A"/>
    <m/>
    <n v="3"/>
    <m/>
    <m/>
    <e v="#N/A"/>
    <s v="091580"/>
    <x v="17"/>
    <x v="7"/>
    <x v="1"/>
    <x v="0"/>
    <m/>
    <m/>
    <m/>
    <m/>
    <n v="750"/>
    <m/>
    <m/>
  </r>
  <r>
    <x v="9"/>
    <x v="0"/>
    <s v="No"/>
    <e v="#N/A"/>
    <m/>
    <n v="3"/>
    <m/>
    <m/>
    <e v="#N/A"/>
    <s v="091670"/>
    <x v="11"/>
    <x v="4"/>
    <x v="1"/>
    <x v="0"/>
    <m/>
    <m/>
    <m/>
    <m/>
    <n v="200"/>
    <m/>
    <m/>
  </r>
  <r>
    <x v="9"/>
    <x v="0"/>
    <s v="OK"/>
    <e v="#N/A"/>
    <m/>
    <n v="3"/>
    <m/>
    <m/>
    <e v="#N/A"/>
    <s v="091920"/>
    <x v="21"/>
    <x v="9"/>
    <x v="1"/>
    <x v="0"/>
    <m/>
    <m/>
    <m/>
    <m/>
    <n v="5533.08"/>
    <m/>
    <m/>
  </r>
  <r>
    <x v="9"/>
    <x v="0"/>
    <s v="No"/>
    <e v="#N/A"/>
    <m/>
    <n v="3"/>
    <m/>
    <m/>
    <e v="#N/A"/>
    <s v="091940"/>
    <x v="16"/>
    <x v="7"/>
    <x v="1"/>
    <x v="0"/>
    <m/>
    <m/>
    <m/>
    <m/>
    <m/>
    <m/>
    <m/>
  </r>
  <r>
    <x v="9"/>
    <x v="0"/>
    <s v="OK"/>
    <e v="#N/A"/>
    <m/>
    <n v="3"/>
    <m/>
    <m/>
    <e v="#N/A"/>
    <s v="091990"/>
    <x v="22"/>
    <x v="6"/>
    <x v="1"/>
    <x v="0"/>
    <m/>
    <m/>
    <m/>
    <m/>
    <n v="2260"/>
    <m/>
    <m/>
  </r>
  <r>
    <x v="9"/>
    <x v="0"/>
    <s v="OK"/>
    <e v="#N/A"/>
    <m/>
    <n v="3"/>
    <m/>
    <m/>
    <e v="#N/A"/>
    <s v="092061"/>
    <x v="23"/>
    <x v="10"/>
    <x v="1"/>
    <x v="0"/>
    <m/>
    <m/>
    <m/>
    <m/>
    <m/>
    <m/>
    <m/>
  </r>
  <r>
    <x v="9"/>
    <x v="0"/>
    <s v="OK"/>
    <e v="#N/A"/>
    <m/>
    <n v="3"/>
    <m/>
    <m/>
    <e v="#N/A"/>
    <s v="092250"/>
    <x v="24"/>
    <x v="4"/>
    <x v="1"/>
    <x v="0"/>
    <m/>
    <m/>
    <m/>
    <m/>
    <n v="3542"/>
    <m/>
    <m/>
  </r>
  <r>
    <x v="9"/>
    <x v="0"/>
    <s v="OK"/>
    <e v="#N/A"/>
    <m/>
    <n v="3"/>
    <m/>
    <m/>
    <e v="#N/A"/>
    <s v="092260"/>
    <x v="25"/>
    <x v="5"/>
    <x v="1"/>
    <x v="0"/>
    <m/>
    <m/>
    <m/>
    <m/>
    <n v="1781"/>
    <m/>
    <m/>
  </r>
  <r>
    <x v="9"/>
    <x v="0"/>
    <s v="OK"/>
    <e v="#N/A"/>
    <m/>
    <n v="3"/>
    <m/>
    <m/>
    <e v="#N/A"/>
    <s v="092470"/>
    <x v="26"/>
    <x v="10"/>
    <x v="1"/>
    <x v="0"/>
    <m/>
    <m/>
    <m/>
    <m/>
    <n v="4580"/>
    <m/>
    <m/>
  </r>
  <r>
    <x v="9"/>
    <x v="0"/>
    <s v="OK"/>
    <e v="#N/A"/>
    <m/>
    <n v="3"/>
    <m/>
    <m/>
    <s v="Yes"/>
    <s v="092881"/>
    <x v="27"/>
    <x v="11"/>
    <x v="1"/>
    <x v="0"/>
    <m/>
    <m/>
    <m/>
    <m/>
    <n v="3370"/>
    <m/>
    <m/>
  </r>
  <r>
    <x v="9"/>
    <x v="0"/>
    <s v="OK"/>
    <e v="#N/A"/>
    <m/>
    <n v="3"/>
    <m/>
    <m/>
    <e v="#N/A"/>
    <s v="092900"/>
    <x v="20"/>
    <x v="8"/>
    <x v="1"/>
    <x v="0"/>
    <m/>
    <m/>
    <m/>
    <m/>
    <n v="1291"/>
    <m/>
    <m/>
  </r>
  <r>
    <x v="9"/>
    <x v="0"/>
    <s v="OK"/>
    <e v="#N/A"/>
    <m/>
    <n v="3"/>
    <m/>
    <m/>
    <e v="#N/A"/>
    <s v="100490"/>
    <x v="35"/>
    <x v="19"/>
    <x v="2"/>
    <x v="0"/>
    <m/>
    <m/>
    <m/>
    <m/>
    <n v="4082"/>
    <m/>
    <m/>
  </r>
  <r>
    <x v="9"/>
    <x v="0"/>
    <s v="OK"/>
    <e v="#N/A"/>
    <m/>
    <n v="3"/>
    <m/>
    <m/>
    <e v="#N/A"/>
    <s v="100660"/>
    <x v="28"/>
    <x v="12"/>
    <x v="2"/>
    <x v="0"/>
    <m/>
    <m/>
    <m/>
    <m/>
    <n v="4216"/>
    <m/>
    <m/>
  </r>
  <r>
    <x v="9"/>
    <x v="0"/>
    <s v="OK"/>
    <s v="LLF"/>
    <m/>
    <n v="3"/>
    <m/>
    <m/>
    <s v="Yes"/>
    <s v="100680"/>
    <x v="29"/>
    <x v="13"/>
    <x v="2"/>
    <x v="0"/>
    <m/>
    <m/>
    <m/>
    <m/>
    <n v="18031"/>
    <m/>
    <m/>
  </r>
  <r>
    <x v="9"/>
    <x v="0"/>
    <s v="OK"/>
    <s v="LLF"/>
    <m/>
    <n v="3"/>
    <m/>
    <m/>
    <s v="Yes"/>
    <s v="100681"/>
    <x v="30"/>
    <x v="14"/>
    <x v="2"/>
    <x v="0"/>
    <m/>
    <m/>
    <m/>
    <m/>
    <n v="11424"/>
    <m/>
    <m/>
  </r>
  <r>
    <x v="9"/>
    <x v="0"/>
    <s v="No"/>
    <e v="#N/A"/>
    <m/>
    <n v="3"/>
    <m/>
    <m/>
    <e v="#N/A"/>
    <s v="100790"/>
    <x v="31"/>
    <x v="15"/>
    <x v="2"/>
    <x v="0"/>
    <m/>
    <m/>
    <m/>
    <m/>
    <n v="5383"/>
    <m/>
    <m/>
  </r>
  <r>
    <x v="9"/>
    <x v="0"/>
    <s v="OK"/>
    <e v="#N/A"/>
    <m/>
    <n v="3"/>
    <m/>
    <m/>
    <e v="#N/A"/>
    <s v="100791"/>
    <x v="32"/>
    <x v="16"/>
    <x v="2"/>
    <x v="0"/>
    <m/>
    <m/>
    <m/>
    <m/>
    <n v="5850"/>
    <m/>
    <m/>
  </r>
  <r>
    <x v="9"/>
    <x v="0"/>
    <s v="OK"/>
    <e v="#N/A"/>
    <m/>
    <n v="3"/>
    <m/>
    <m/>
    <e v="#N/A"/>
    <s v="101800"/>
    <x v="33"/>
    <x v="17"/>
    <x v="2"/>
    <x v="0"/>
    <m/>
    <m/>
    <m/>
    <m/>
    <n v="5672"/>
    <m/>
    <m/>
  </r>
  <r>
    <x v="9"/>
    <x v="0"/>
    <s v="OK"/>
    <e v="#N/A"/>
    <m/>
    <n v="3"/>
    <m/>
    <m/>
    <e v="#N/A"/>
    <s v="102100"/>
    <x v="34"/>
    <x v="18"/>
    <x v="2"/>
    <x v="0"/>
    <m/>
    <m/>
    <m/>
    <m/>
    <n v="7786"/>
    <m/>
    <m/>
  </r>
  <r>
    <x v="9"/>
    <x v="0"/>
    <s v="No"/>
    <e v="#N/A"/>
    <m/>
    <n v="3"/>
    <m/>
    <m/>
    <e v="#N/A"/>
    <s v="102300"/>
    <x v="36"/>
    <x v="12"/>
    <x v="2"/>
    <x v="0"/>
    <m/>
    <m/>
    <m/>
    <m/>
    <n v="2300"/>
    <m/>
    <m/>
  </r>
  <r>
    <x v="9"/>
    <x v="0"/>
    <s v="OK"/>
    <e v="#N/A"/>
    <m/>
    <n v="3"/>
    <m/>
    <m/>
    <e v="#N/A"/>
    <s v="110040"/>
    <x v="45"/>
    <x v="28"/>
    <x v="3"/>
    <x v="0"/>
    <m/>
    <m/>
    <m/>
    <m/>
    <n v="2867"/>
    <m/>
    <m/>
  </r>
  <r>
    <x v="9"/>
    <x v="0"/>
    <s v="OK"/>
    <e v="#N/A"/>
    <m/>
    <n v="3"/>
    <m/>
    <m/>
    <e v="#N/A"/>
    <s v="110531"/>
    <x v="46"/>
    <x v="29"/>
    <x v="3"/>
    <x v="0"/>
    <m/>
    <m/>
    <m/>
    <m/>
    <n v="4773.42"/>
    <m/>
    <m/>
  </r>
  <r>
    <x v="9"/>
    <x v="0"/>
    <s v="No"/>
    <e v="#N/A"/>
    <m/>
    <n v="3"/>
    <m/>
    <m/>
    <e v="#N/A"/>
    <s v="110740"/>
    <x v="48"/>
    <x v="31"/>
    <x v="3"/>
    <x v="0"/>
    <m/>
    <m/>
    <m/>
    <m/>
    <n v="2000"/>
    <m/>
    <m/>
  </r>
  <r>
    <x v="9"/>
    <x v="0"/>
    <s v="OK"/>
    <e v="#N/A"/>
    <m/>
    <n v="3"/>
    <m/>
    <m/>
    <e v="#N/A"/>
    <s v="110750"/>
    <x v="47"/>
    <x v="30"/>
    <x v="3"/>
    <x v="0"/>
    <m/>
    <m/>
    <m/>
    <m/>
    <n v="6952"/>
    <m/>
    <m/>
  </r>
  <r>
    <x v="9"/>
    <x v="0"/>
    <s v="OK"/>
    <e v="#N/A"/>
    <m/>
    <n v="3"/>
    <m/>
    <m/>
    <e v="#N/A"/>
    <s v="110980"/>
    <x v="49"/>
    <x v="32"/>
    <x v="3"/>
    <x v="0"/>
    <m/>
    <m/>
    <m/>
    <m/>
    <n v="4578"/>
    <m/>
    <m/>
  </r>
  <r>
    <x v="9"/>
    <x v="0"/>
    <s v="OK"/>
    <e v="#N/A"/>
    <m/>
    <n v="3"/>
    <m/>
    <m/>
    <e v="#N/A"/>
    <s v="112060"/>
    <x v="50"/>
    <x v="28"/>
    <x v="3"/>
    <x v="0"/>
    <m/>
    <m/>
    <m/>
    <m/>
    <n v="9712"/>
    <m/>
    <m/>
  </r>
  <r>
    <x v="9"/>
    <x v="0"/>
    <s v="OK"/>
    <e v="#N/A"/>
    <m/>
    <n v="3"/>
    <m/>
    <m/>
    <e v="#N/A"/>
    <s v="112180"/>
    <x v="37"/>
    <x v="20"/>
    <x v="3"/>
    <x v="0"/>
    <m/>
    <m/>
    <m/>
    <m/>
    <n v="6384"/>
    <m/>
    <m/>
  </r>
  <r>
    <x v="9"/>
    <x v="0"/>
    <s v="OK"/>
    <e v="#N/A"/>
    <m/>
    <n v="3"/>
    <m/>
    <m/>
    <e v="#N/A"/>
    <s v="112191"/>
    <x v="39"/>
    <x v="22"/>
    <x v="3"/>
    <x v="0"/>
    <m/>
    <m/>
    <m/>
    <m/>
    <n v="5338"/>
    <m/>
    <m/>
  </r>
  <r>
    <x v="9"/>
    <x v="0"/>
    <s v="OK"/>
    <e v="#N/A"/>
    <m/>
    <n v="3"/>
    <m/>
    <m/>
    <e v="#N/A"/>
    <s v="112200"/>
    <x v="40"/>
    <x v="23"/>
    <x v="3"/>
    <x v="0"/>
    <m/>
    <m/>
    <m/>
    <m/>
    <n v="7964"/>
    <m/>
    <m/>
  </r>
  <r>
    <x v="9"/>
    <x v="0"/>
    <s v="OK"/>
    <e v="#N/A"/>
    <m/>
    <n v="3"/>
    <m/>
    <m/>
    <s v="Yes"/>
    <s v="112210"/>
    <x v="41"/>
    <x v="24"/>
    <x v="3"/>
    <x v="0"/>
    <m/>
    <m/>
    <m/>
    <m/>
    <n v="10000"/>
    <m/>
    <m/>
  </r>
  <r>
    <x v="9"/>
    <x v="0"/>
    <s v="OK"/>
    <e v="#N/A"/>
    <m/>
    <n v="3"/>
    <m/>
    <m/>
    <e v="#N/A"/>
    <s v="112211"/>
    <x v="38"/>
    <x v="21"/>
    <x v="3"/>
    <x v="0"/>
    <m/>
    <m/>
    <m/>
    <m/>
    <n v="5917"/>
    <m/>
    <m/>
  </r>
  <r>
    <x v="9"/>
    <x v="0"/>
    <s v="No"/>
    <e v="#N/A"/>
    <m/>
    <n v="3"/>
    <m/>
    <m/>
    <e v="#N/A"/>
    <s v="112220"/>
    <x v="42"/>
    <x v="25"/>
    <x v="3"/>
    <x v="0"/>
    <m/>
    <m/>
    <m/>
    <m/>
    <n v="8542.25"/>
    <m/>
    <m/>
  </r>
  <r>
    <x v="9"/>
    <x v="0"/>
    <s v="OK"/>
    <e v="#N/A"/>
    <m/>
    <n v="3"/>
    <m/>
    <m/>
    <e v="#N/A"/>
    <s v="112230"/>
    <x v="43"/>
    <x v="26"/>
    <x v="3"/>
    <x v="0"/>
    <m/>
    <m/>
    <m/>
    <m/>
    <n v="5950"/>
    <m/>
    <m/>
  </r>
  <r>
    <x v="9"/>
    <x v="0"/>
    <s v="OK"/>
    <e v="#N/A"/>
    <m/>
    <n v="3"/>
    <m/>
    <m/>
    <e v="#N/A"/>
    <s v="112240"/>
    <x v="44"/>
    <x v="27"/>
    <x v="3"/>
    <x v="0"/>
    <m/>
    <m/>
    <m/>
    <m/>
    <m/>
    <m/>
    <m/>
  </r>
  <r>
    <x v="9"/>
    <x v="0"/>
    <s v="No"/>
    <e v="#N/A"/>
    <m/>
    <n v="3"/>
    <m/>
    <m/>
    <e v="#N/A"/>
    <s v="112340"/>
    <x v="51"/>
    <x v="28"/>
    <x v="3"/>
    <x v="0"/>
    <m/>
    <m/>
    <m/>
    <m/>
    <m/>
    <m/>
    <m/>
  </r>
  <r>
    <x v="9"/>
    <x v="0"/>
    <s v="No"/>
    <e v="#N/A"/>
    <m/>
    <n v="3"/>
    <m/>
    <m/>
    <e v="#N/A"/>
    <s v="121470"/>
    <x v="188"/>
    <x v="107"/>
    <x v="13"/>
    <x v="1"/>
    <m/>
    <m/>
    <m/>
    <m/>
    <n v="2500"/>
    <m/>
    <m/>
  </r>
  <r>
    <x v="9"/>
    <x v="0"/>
    <s v="No"/>
    <e v="#N/A"/>
    <m/>
    <n v="3"/>
    <m/>
    <m/>
    <e v="#N/A"/>
    <s v="122440"/>
    <x v="187"/>
    <x v="106"/>
    <x v="13"/>
    <x v="1"/>
    <m/>
    <m/>
    <m/>
    <m/>
    <m/>
    <m/>
    <m/>
  </r>
  <r>
    <x v="9"/>
    <x v="0"/>
    <s v="OK"/>
    <e v="#N/A"/>
    <m/>
    <n v="3"/>
    <m/>
    <m/>
    <e v="#N/A"/>
    <s v="122441"/>
    <x v="190"/>
    <x v="109"/>
    <x v="13"/>
    <x v="1"/>
    <m/>
    <m/>
    <m/>
    <m/>
    <n v="2100"/>
    <m/>
    <m/>
  </r>
  <r>
    <x v="9"/>
    <x v="0"/>
    <s v="OK"/>
    <e v="#N/A"/>
    <m/>
    <n v="3"/>
    <m/>
    <m/>
    <e v="#N/A"/>
    <s v="122442"/>
    <x v="189"/>
    <x v="108"/>
    <x v="13"/>
    <x v="1"/>
    <m/>
    <m/>
    <m/>
    <m/>
    <n v="3883.08"/>
    <m/>
    <m/>
  </r>
  <r>
    <x v="9"/>
    <x v="0"/>
    <s v="No"/>
    <e v="#N/A"/>
    <m/>
    <n v="3"/>
    <m/>
    <m/>
    <e v="#N/A"/>
    <s v="122443"/>
    <x v="191"/>
    <x v="110"/>
    <x v="13"/>
    <x v="1"/>
    <m/>
    <m/>
    <m/>
    <m/>
    <n v="3000"/>
    <m/>
    <m/>
  </r>
  <r>
    <x v="9"/>
    <x v="0"/>
    <s v="OK"/>
    <e v="#N/A"/>
    <m/>
    <n v="3"/>
    <m/>
    <m/>
    <e v="#N/A"/>
    <s v="122444"/>
    <x v="192"/>
    <x v="111"/>
    <x v="13"/>
    <x v="1"/>
    <m/>
    <m/>
    <m/>
    <m/>
    <n v="4323.3"/>
    <m/>
    <m/>
  </r>
  <r>
    <x v="9"/>
    <x v="0"/>
    <s v="No"/>
    <e v="#N/A"/>
    <m/>
    <n v="3"/>
    <m/>
    <m/>
    <e v="#N/A"/>
    <s v="122445"/>
    <x v="186"/>
    <x v="105"/>
    <x v="13"/>
    <x v="1"/>
    <m/>
    <m/>
    <m/>
    <m/>
    <n v="780"/>
    <m/>
    <m/>
  </r>
  <r>
    <x v="9"/>
    <x v="0"/>
    <s v="No"/>
    <s v="LLF"/>
    <m/>
    <n v="3"/>
    <m/>
    <m/>
    <e v="#N/A"/>
    <s v="122446"/>
    <x v="193"/>
    <x v="112"/>
    <x v="13"/>
    <x v="1"/>
    <m/>
    <m/>
    <m/>
    <m/>
    <n v="12611.4"/>
    <m/>
    <m/>
  </r>
  <r>
    <x v="9"/>
    <x v="0"/>
    <s v="OK"/>
    <e v="#N/A"/>
    <m/>
    <n v="3"/>
    <m/>
    <m/>
    <s v="Yes"/>
    <s v="122447"/>
    <x v="194"/>
    <x v="113"/>
    <x v="13"/>
    <x v="1"/>
    <m/>
    <m/>
    <m/>
    <m/>
    <n v="4871"/>
    <m/>
    <m/>
  </r>
  <r>
    <x v="9"/>
    <x v="0"/>
    <s v="OK"/>
    <e v="#N/A"/>
    <m/>
    <n v="3"/>
    <m/>
    <m/>
    <e v="#N/A"/>
    <s v="130010"/>
    <x v="52"/>
    <x v="33"/>
    <x v="4"/>
    <x v="0"/>
    <m/>
    <m/>
    <m/>
    <m/>
    <n v="7500"/>
    <m/>
    <m/>
  </r>
  <r>
    <x v="9"/>
    <x v="0"/>
    <s v="OK"/>
    <e v="#N/A"/>
    <m/>
    <n v="3"/>
    <m/>
    <m/>
    <e v="#N/A"/>
    <s v="130570"/>
    <x v="64"/>
    <x v="45"/>
    <x v="4"/>
    <x v="0"/>
    <m/>
    <m/>
    <m/>
    <m/>
    <m/>
    <m/>
    <m/>
  </r>
  <r>
    <x v="9"/>
    <x v="0"/>
    <s v="No"/>
    <e v="#N/A"/>
    <m/>
    <n v="3"/>
    <m/>
    <m/>
    <e v="#N/A"/>
    <s v="130580"/>
    <x v="65"/>
    <x v="46"/>
    <x v="4"/>
    <x v="0"/>
    <m/>
    <m/>
    <m/>
    <m/>
    <n v="3500"/>
    <m/>
    <m/>
  </r>
  <r>
    <x v="9"/>
    <x v="0"/>
    <s v="OK"/>
    <e v="#N/A"/>
    <m/>
    <n v="3"/>
    <m/>
    <m/>
    <e v="#N/A"/>
    <s v="131500"/>
    <x v="53"/>
    <x v="34"/>
    <x v="4"/>
    <x v="0"/>
    <m/>
    <m/>
    <m/>
    <m/>
    <n v="3370"/>
    <m/>
    <m/>
  </r>
  <r>
    <x v="9"/>
    <x v="0"/>
    <s v="No"/>
    <e v="#N/A"/>
    <m/>
    <n v="3"/>
    <m/>
    <m/>
    <e v="#N/A"/>
    <s v="131520"/>
    <x v="54"/>
    <x v="35"/>
    <x v="4"/>
    <x v="0"/>
    <m/>
    <m/>
    <m/>
    <m/>
    <n v="1500"/>
    <m/>
    <m/>
  </r>
  <r>
    <x v="9"/>
    <x v="0"/>
    <s v="OK"/>
    <e v="#N/A"/>
    <m/>
    <n v="3"/>
    <m/>
    <m/>
    <e v="#N/A"/>
    <s v="131951"/>
    <x v="55"/>
    <x v="36"/>
    <x v="4"/>
    <x v="0"/>
    <m/>
    <m/>
    <m/>
    <m/>
    <n v="3580.5"/>
    <m/>
    <m/>
  </r>
  <r>
    <x v="9"/>
    <x v="0"/>
    <s v="OK"/>
    <e v="#N/A"/>
    <m/>
    <n v="3"/>
    <m/>
    <m/>
    <e v="#N/A"/>
    <s v="131960"/>
    <x v="56"/>
    <x v="37"/>
    <x v="4"/>
    <x v="0"/>
    <m/>
    <m/>
    <m/>
    <m/>
    <n v="3988"/>
    <m/>
    <m/>
  </r>
  <r>
    <x v="9"/>
    <x v="0"/>
    <s v="No"/>
    <e v="#N/A"/>
    <m/>
    <n v="3"/>
    <m/>
    <m/>
    <s v="Yes"/>
    <s v="132730"/>
    <x v="57"/>
    <x v="38"/>
    <x v="4"/>
    <x v="0"/>
    <m/>
    <m/>
    <m/>
    <m/>
    <m/>
    <m/>
    <m/>
  </r>
  <r>
    <x v="9"/>
    <x v="0"/>
    <s v="OK"/>
    <e v="#N/A"/>
    <m/>
    <n v="3"/>
    <m/>
    <m/>
    <e v="#N/A"/>
    <s v="132740"/>
    <x v="58"/>
    <x v="39"/>
    <x v="4"/>
    <x v="0"/>
    <m/>
    <m/>
    <m/>
    <m/>
    <n v="2680"/>
    <m/>
    <m/>
  </r>
  <r>
    <x v="9"/>
    <x v="0"/>
    <s v="No"/>
    <e v="#N/A"/>
    <m/>
    <n v="3"/>
    <m/>
    <m/>
    <s v="Yes"/>
    <s v="132760"/>
    <x v="59"/>
    <x v="40"/>
    <x v="4"/>
    <x v="0"/>
    <m/>
    <m/>
    <m/>
    <m/>
    <n v="2910"/>
    <m/>
    <m/>
  </r>
  <r>
    <x v="9"/>
    <x v="0"/>
    <s v="OK"/>
    <e v="#N/A"/>
    <m/>
    <n v="3"/>
    <m/>
    <m/>
    <e v="#N/A"/>
    <s v="132761"/>
    <x v="60"/>
    <x v="41"/>
    <x v="4"/>
    <x v="0"/>
    <m/>
    <m/>
    <m/>
    <m/>
    <n v="10296"/>
    <m/>
    <m/>
  </r>
  <r>
    <x v="9"/>
    <x v="0"/>
    <s v="OK"/>
    <e v="#N/A"/>
    <m/>
    <n v="3"/>
    <m/>
    <m/>
    <e v="#N/A"/>
    <s v="132770"/>
    <x v="61"/>
    <x v="42"/>
    <x v="4"/>
    <x v="0"/>
    <m/>
    <m/>
    <m/>
    <m/>
    <n v="7407.5"/>
    <m/>
    <m/>
  </r>
  <r>
    <x v="9"/>
    <x v="0"/>
    <s v="OK"/>
    <e v="#N/A"/>
    <m/>
    <n v="3"/>
    <m/>
    <m/>
    <e v="#N/A"/>
    <s v="132780"/>
    <x v="62"/>
    <x v="43"/>
    <x v="4"/>
    <x v="0"/>
    <m/>
    <m/>
    <m/>
    <m/>
    <n v="4407"/>
    <m/>
    <m/>
  </r>
  <r>
    <x v="9"/>
    <x v="0"/>
    <s v="No"/>
    <e v="#N/A"/>
    <m/>
    <n v="3"/>
    <m/>
    <m/>
    <s v="Yes"/>
    <s v="132781"/>
    <x v="63"/>
    <x v="44"/>
    <x v="4"/>
    <x v="0"/>
    <m/>
    <m/>
    <m/>
    <m/>
    <n v="2000"/>
    <m/>
    <m/>
  </r>
  <r>
    <x v="9"/>
    <x v="0"/>
    <s v="No"/>
    <e v="#N/A"/>
    <m/>
    <n v="3"/>
    <m/>
    <m/>
    <e v="#N/A"/>
    <s v="140150"/>
    <x v="66"/>
    <x v="47"/>
    <x v="5"/>
    <x v="0"/>
    <m/>
    <m/>
    <m/>
    <m/>
    <n v="140"/>
    <m/>
    <m/>
  </r>
  <r>
    <x v="9"/>
    <x v="0"/>
    <s v="No"/>
    <e v="#N/A"/>
    <m/>
    <n v="3"/>
    <m/>
    <m/>
    <e v="#N/A"/>
    <s v="140960"/>
    <x v="68"/>
    <x v="48"/>
    <x v="5"/>
    <x v="0"/>
    <m/>
    <m/>
    <m/>
    <m/>
    <n v="6197.5"/>
    <m/>
    <m/>
  </r>
  <r>
    <x v="9"/>
    <x v="0"/>
    <s v="OK"/>
    <e v="#N/A"/>
    <m/>
    <n v="3"/>
    <m/>
    <m/>
    <e v="#N/A"/>
    <s v="141100"/>
    <x v="69"/>
    <x v="49"/>
    <x v="5"/>
    <x v="0"/>
    <m/>
    <m/>
    <m/>
    <m/>
    <n v="7646"/>
    <m/>
    <m/>
  </r>
  <r>
    <x v="9"/>
    <x v="0"/>
    <s v="OK"/>
    <e v="#N/A"/>
    <m/>
    <n v="3"/>
    <m/>
    <m/>
    <e v="#N/A"/>
    <s v="141110"/>
    <x v="70"/>
    <x v="50"/>
    <x v="5"/>
    <x v="0"/>
    <m/>
    <m/>
    <m/>
    <m/>
    <n v="24496"/>
    <m/>
    <m/>
  </r>
  <r>
    <x v="9"/>
    <x v="0"/>
    <s v="OK"/>
    <e v="#N/A"/>
    <m/>
    <n v="3"/>
    <m/>
    <m/>
    <e v="#N/A"/>
    <s v="141440"/>
    <x v="67"/>
    <x v="47"/>
    <x v="5"/>
    <x v="0"/>
    <m/>
    <m/>
    <m/>
    <m/>
    <n v="3343"/>
    <m/>
    <m/>
  </r>
  <r>
    <x v="9"/>
    <x v="0"/>
    <s v="OK"/>
    <e v="#N/A"/>
    <m/>
    <n v="3"/>
    <m/>
    <m/>
    <e v="#N/A"/>
    <s v="141760"/>
    <x v="71"/>
    <x v="48"/>
    <x v="5"/>
    <x v="0"/>
    <m/>
    <m/>
    <m/>
    <m/>
    <n v="2642.33"/>
    <m/>
    <m/>
  </r>
  <r>
    <x v="9"/>
    <x v="0"/>
    <s v="OK"/>
    <e v="#N/A"/>
    <m/>
    <n v="3"/>
    <m/>
    <m/>
    <e v="#N/A"/>
    <s v="142080"/>
    <x v="72"/>
    <x v="51"/>
    <x v="5"/>
    <x v="0"/>
    <m/>
    <m/>
    <m/>
    <m/>
    <n v="10321"/>
    <m/>
    <m/>
  </r>
  <r>
    <x v="9"/>
    <x v="0"/>
    <s v="OK"/>
    <e v="#N/A"/>
    <m/>
    <n v="3"/>
    <m/>
    <m/>
    <e v="#N/A"/>
    <s v="142280"/>
    <x v="73"/>
    <x v="52"/>
    <x v="5"/>
    <x v="0"/>
    <m/>
    <m/>
    <m/>
    <m/>
    <n v="3659"/>
    <m/>
    <m/>
  </r>
  <r>
    <x v="9"/>
    <x v="0"/>
    <s v="OK"/>
    <e v="#N/A"/>
    <m/>
    <n v="3"/>
    <m/>
    <m/>
    <e v="#N/A"/>
    <s v="142860"/>
    <x v="74"/>
    <x v="53"/>
    <x v="5"/>
    <x v="0"/>
    <m/>
    <m/>
    <m/>
    <m/>
    <n v="8431"/>
    <m/>
    <m/>
  </r>
  <r>
    <x v="9"/>
    <x v="0"/>
    <s v="OK"/>
    <e v="#N/A"/>
    <m/>
    <n v="3"/>
    <m/>
    <m/>
    <e v="#N/A"/>
    <s v="150050"/>
    <x v="195"/>
    <x v="114"/>
    <x v="14"/>
    <x v="2"/>
    <m/>
    <m/>
    <m/>
    <m/>
    <n v="4369"/>
    <m/>
    <m/>
  </r>
  <r>
    <x v="9"/>
    <x v="0"/>
    <s v="No"/>
    <e v="#N/A"/>
    <m/>
    <n v="3"/>
    <m/>
    <m/>
    <e v="#N/A"/>
    <s v="150100"/>
    <x v="217"/>
    <x v="123"/>
    <x v="14"/>
    <x v="2"/>
    <m/>
    <m/>
    <m/>
    <m/>
    <n v="1000"/>
    <m/>
    <m/>
  </r>
  <r>
    <x v="9"/>
    <x v="0"/>
    <s v="No"/>
    <e v="#N/A"/>
    <m/>
    <n v="3"/>
    <m/>
    <m/>
    <e v="#N/A"/>
    <s v="150130"/>
    <x v="198"/>
    <x v="115"/>
    <x v="14"/>
    <x v="2"/>
    <m/>
    <m/>
    <m/>
    <m/>
    <n v="500"/>
    <m/>
    <m/>
  </r>
  <r>
    <x v="9"/>
    <x v="0"/>
    <s v="No"/>
    <e v="#N/A"/>
    <m/>
    <n v="3"/>
    <m/>
    <m/>
    <e v="#N/A"/>
    <s v="150200"/>
    <x v="201"/>
    <x v="116"/>
    <x v="14"/>
    <x v="2"/>
    <m/>
    <m/>
    <m/>
    <m/>
    <m/>
    <m/>
    <m/>
  </r>
  <r>
    <x v="9"/>
    <x v="0"/>
    <s v="No"/>
    <e v="#N/A"/>
    <m/>
    <n v="3"/>
    <m/>
    <m/>
    <e v="#N/A"/>
    <s v="150201"/>
    <x v="204"/>
    <x v="117"/>
    <x v="14"/>
    <x v="2"/>
    <m/>
    <m/>
    <m/>
    <m/>
    <m/>
    <m/>
    <m/>
  </r>
  <r>
    <x v="9"/>
    <x v="0"/>
    <s v="No"/>
    <e v="#N/A"/>
    <m/>
    <n v="3"/>
    <m/>
    <m/>
    <e v="#N/A"/>
    <s v="150610"/>
    <x v="218"/>
    <x v="124"/>
    <x v="14"/>
    <x v="2"/>
    <m/>
    <m/>
    <m/>
    <m/>
    <n v="600"/>
    <m/>
    <m/>
  </r>
  <r>
    <x v="9"/>
    <x v="0"/>
    <s v="No"/>
    <e v="#N/A"/>
    <m/>
    <n v="3"/>
    <m/>
    <m/>
    <e v="#N/A"/>
    <s v="150700"/>
    <x v="221"/>
    <x v="126"/>
    <x v="14"/>
    <x v="2"/>
    <m/>
    <m/>
    <m/>
    <m/>
    <n v="2988"/>
    <m/>
    <m/>
  </r>
  <r>
    <x v="9"/>
    <x v="0"/>
    <s v="No"/>
    <e v="#N/A"/>
    <m/>
    <n v="3"/>
    <m/>
    <m/>
    <e v="#N/A"/>
    <s v="150710"/>
    <x v="223"/>
    <x v="121"/>
    <x v="14"/>
    <x v="2"/>
    <m/>
    <m/>
    <m/>
    <m/>
    <n v="1651"/>
    <m/>
    <m/>
  </r>
  <r>
    <x v="9"/>
    <x v="0"/>
    <s v="OK"/>
    <e v="#N/A"/>
    <m/>
    <n v="3"/>
    <m/>
    <m/>
    <e v="#N/A"/>
    <s v="150930"/>
    <x v="205"/>
    <x v="117"/>
    <x v="14"/>
    <x v="2"/>
    <m/>
    <m/>
    <m/>
    <m/>
    <n v="1158"/>
    <m/>
    <m/>
  </r>
  <r>
    <x v="9"/>
    <x v="0"/>
    <s v="OK"/>
    <e v="#N/A"/>
    <m/>
    <n v="3"/>
    <m/>
    <m/>
    <e v="#N/A"/>
    <s v="150961"/>
    <x v="209"/>
    <x v="119"/>
    <x v="14"/>
    <x v="2"/>
    <m/>
    <m/>
    <m/>
    <m/>
    <n v="1250"/>
    <m/>
    <m/>
  </r>
  <r>
    <x v="9"/>
    <x v="0"/>
    <s v="OK"/>
    <e v="#N/A"/>
    <m/>
    <n v="3"/>
    <m/>
    <m/>
    <e v="#N/A"/>
    <s v="150970"/>
    <x v="212"/>
    <x v="120"/>
    <x v="14"/>
    <x v="2"/>
    <m/>
    <m/>
    <m/>
    <m/>
    <n v="5515"/>
    <m/>
    <m/>
  </r>
  <r>
    <x v="9"/>
    <x v="0"/>
    <s v="No"/>
    <e v="#N/A"/>
    <m/>
    <n v="3"/>
    <m/>
    <m/>
    <e v="#N/A"/>
    <s v="151090"/>
    <x v="208"/>
    <x v="118"/>
    <x v="14"/>
    <x v="2"/>
    <m/>
    <m/>
    <m/>
    <m/>
    <n v="1250"/>
    <m/>
    <m/>
  </r>
  <r>
    <x v="9"/>
    <x v="0"/>
    <s v="No"/>
    <e v="#N/A"/>
    <m/>
    <n v="3"/>
    <m/>
    <m/>
    <e v="#N/A"/>
    <s v="151150"/>
    <x v="225"/>
    <x v="126"/>
    <x v="14"/>
    <x v="2"/>
    <m/>
    <m/>
    <m/>
    <m/>
    <n v="1346"/>
    <m/>
    <m/>
  </r>
  <r>
    <x v="9"/>
    <x v="0"/>
    <s v="No"/>
    <e v="#N/A"/>
    <m/>
    <n v="3"/>
    <m/>
    <m/>
    <e v="#N/A"/>
    <s v="151190"/>
    <x v="226"/>
    <x v="127"/>
    <x v="14"/>
    <x v="2"/>
    <m/>
    <m/>
    <m/>
    <m/>
    <n v="1000"/>
    <m/>
    <m/>
  </r>
  <r>
    <x v="9"/>
    <x v="0"/>
    <s v="No"/>
    <e v="#N/A"/>
    <m/>
    <n v="3"/>
    <m/>
    <m/>
    <e v="#N/A"/>
    <s v="151230"/>
    <x v="203"/>
    <x v="116"/>
    <x v="14"/>
    <x v="2"/>
    <m/>
    <m/>
    <m/>
    <m/>
    <n v="126"/>
    <m/>
    <m/>
  </r>
  <r>
    <x v="9"/>
    <x v="0"/>
    <s v="OK"/>
    <e v="#N/A"/>
    <m/>
    <n v="3"/>
    <m/>
    <m/>
    <e v="#N/A"/>
    <s v="151260"/>
    <x v="202"/>
    <x v="116"/>
    <x v="14"/>
    <x v="2"/>
    <m/>
    <m/>
    <m/>
    <m/>
    <m/>
    <m/>
    <m/>
  </r>
  <r>
    <x v="9"/>
    <x v="0"/>
    <s v="No"/>
    <e v="#N/A"/>
    <m/>
    <n v="3"/>
    <m/>
    <m/>
    <e v="#N/A"/>
    <s v="151380"/>
    <x v="199"/>
    <x v="115"/>
    <x v="14"/>
    <x v="2"/>
    <m/>
    <m/>
    <m/>
    <m/>
    <m/>
    <m/>
    <m/>
  </r>
  <r>
    <x v="9"/>
    <x v="0"/>
    <s v="OK"/>
    <e v="#N/A"/>
    <m/>
    <n v="3"/>
    <m/>
    <m/>
    <e v="#N/A"/>
    <s v="151490"/>
    <x v="227"/>
    <x v="127"/>
    <x v="14"/>
    <x v="2"/>
    <m/>
    <m/>
    <m/>
    <m/>
    <n v="2357"/>
    <m/>
    <m/>
  </r>
  <r>
    <x v="9"/>
    <x v="0"/>
    <s v="OK"/>
    <e v="#N/A"/>
    <m/>
    <n v="3"/>
    <m/>
    <m/>
    <e v="#N/A"/>
    <s v="151780"/>
    <x v="213"/>
    <x v="121"/>
    <x v="14"/>
    <x v="2"/>
    <m/>
    <m/>
    <m/>
    <m/>
    <n v="3462"/>
    <m/>
    <m/>
  </r>
  <r>
    <x v="9"/>
    <x v="0"/>
    <s v="No"/>
    <e v="#N/A"/>
    <m/>
    <n v="3"/>
    <m/>
    <m/>
    <e v="#N/A"/>
    <s v="151790"/>
    <x v="219"/>
    <x v="124"/>
    <x v="14"/>
    <x v="2"/>
    <m/>
    <m/>
    <m/>
    <m/>
    <n v="875"/>
    <m/>
    <m/>
  </r>
  <r>
    <x v="9"/>
    <x v="0"/>
    <s v="No"/>
    <e v="#N/A"/>
    <m/>
    <n v="3"/>
    <m/>
    <m/>
    <e v="#N/A"/>
    <s v="151810"/>
    <x v="196"/>
    <x v="114"/>
    <x v="14"/>
    <x v="2"/>
    <m/>
    <m/>
    <m/>
    <m/>
    <n v="1275.28"/>
    <m/>
    <m/>
  </r>
  <r>
    <x v="9"/>
    <x v="0"/>
    <s v="No"/>
    <e v="#N/A"/>
    <m/>
    <n v="3"/>
    <m/>
    <m/>
    <e v="#N/A"/>
    <s v="151820"/>
    <x v="206"/>
    <x v="117"/>
    <x v="14"/>
    <x v="2"/>
    <m/>
    <m/>
    <m/>
    <m/>
    <n v="-341"/>
    <m/>
    <m/>
  </r>
  <r>
    <x v="9"/>
    <x v="0"/>
    <s v="OK"/>
    <e v="#N/A"/>
    <m/>
    <n v="3"/>
    <m/>
    <m/>
    <e v="#N/A"/>
    <s v="152040"/>
    <x v="210"/>
    <x v="119"/>
    <x v="14"/>
    <x v="2"/>
    <m/>
    <m/>
    <m/>
    <m/>
    <n v="1772.25"/>
    <m/>
    <m/>
  </r>
  <r>
    <x v="9"/>
    <x v="0"/>
    <s v="No"/>
    <e v="#N/A"/>
    <m/>
    <n v="3"/>
    <m/>
    <m/>
    <e v="#N/A"/>
    <s v="152120"/>
    <x v="200"/>
    <x v="115"/>
    <x v="14"/>
    <x v="2"/>
    <m/>
    <m/>
    <m/>
    <m/>
    <m/>
    <m/>
    <m/>
  </r>
  <r>
    <x v="9"/>
    <x v="0"/>
    <s v="No"/>
    <e v="#N/A"/>
    <m/>
    <n v="3"/>
    <m/>
    <m/>
    <e v="#N/A"/>
    <s v="152330"/>
    <x v="228"/>
    <x v="124"/>
    <x v="14"/>
    <x v="2"/>
    <m/>
    <m/>
    <m/>
    <m/>
    <n v="400"/>
    <m/>
    <m/>
  </r>
  <r>
    <x v="9"/>
    <x v="0"/>
    <s v="OK"/>
    <e v="#N/A"/>
    <m/>
    <n v="3"/>
    <m/>
    <m/>
    <e v="#N/A"/>
    <s v="152350"/>
    <x v="224"/>
    <x v="125"/>
    <x v="14"/>
    <x v="2"/>
    <m/>
    <m/>
    <m/>
    <m/>
    <m/>
    <m/>
    <m/>
  </r>
  <r>
    <x v="9"/>
    <x v="0"/>
    <s v="OK"/>
    <e v="#N/A"/>
    <m/>
    <n v="3"/>
    <m/>
    <m/>
    <e v="#N/A"/>
    <s v="152360"/>
    <x v="211"/>
    <x v="119"/>
    <x v="14"/>
    <x v="2"/>
    <m/>
    <m/>
    <m/>
    <m/>
    <n v="5600"/>
    <m/>
    <m/>
  </r>
  <r>
    <x v="9"/>
    <x v="0"/>
    <s v="No"/>
    <e v="#N/A"/>
    <m/>
    <n v="3"/>
    <m/>
    <m/>
    <e v="#N/A"/>
    <s v="152370"/>
    <x v="222"/>
    <x v="126"/>
    <x v="14"/>
    <x v="2"/>
    <m/>
    <m/>
    <m/>
    <m/>
    <m/>
    <m/>
    <m/>
  </r>
  <r>
    <x v="9"/>
    <x v="0"/>
    <s v="OK"/>
    <e v="#N/A"/>
    <m/>
    <n v="3"/>
    <m/>
    <m/>
    <e v="#N/A"/>
    <s v="152430"/>
    <x v="197"/>
    <x v="114"/>
    <x v="14"/>
    <x v="2"/>
    <m/>
    <m/>
    <m/>
    <m/>
    <m/>
    <m/>
    <m/>
  </r>
  <r>
    <x v="9"/>
    <x v="0"/>
    <s v="No"/>
    <e v="#N/A"/>
    <m/>
    <n v="3"/>
    <m/>
    <m/>
    <e v="#N/A"/>
    <s v="152580"/>
    <x v="214"/>
    <x v="118"/>
    <x v="14"/>
    <x v="2"/>
    <m/>
    <m/>
    <m/>
    <m/>
    <m/>
    <m/>
    <m/>
  </r>
  <r>
    <x v="9"/>
    <x v="0"/>
    <s v="No"/>
    <e v="#N/A"/>
    <m/>
    <n v="3"/>
    <m/>
    <m/>
    <e v="#N/A"/>
    <s v="152650"/>
    <x v="220"/>
    <x v="125"/>
    <x v="14"/>
    <x v="2"/>
    <m/>
    <m/>
    <m/>
    <m/>
    <m/>
    <m/>
    <m/>
  </r>
  <r>
    <x v="9"/>
    <x v="0"/>
    <s v="OK"/>
    <e v="#N/A"/>
    <m/>
    <n v="3"/>
    <m/>
    <m/>
    <e v="#N/A"/>
    <s v="152850"/>
    <x v="215"/>
    <x v="118"/>
    <x v="14"/>
    <x v="2"/>
    <m/>
    <m/>
    <m/>
    <m/>
    <n v="2374"/>
    <m/>
    <m/>
  </r>
  <r>
    <x v="9"/>
    <x v="0"/>
    <s v="OK"/>
    <e v="#N/A"/>
    <m/>
    <n v="3"/>
    <m/>
    <m/>
    <e v="#N/A"/>
    <s v="152930"/>
    <x v="207"/>
    <x v="117"/>
    <x v="14"/>
    <x v="2"/>
    <m/>
    <m/>
    <m/>
    <m/>
    <n v="3688"/>
    <m/>
    <m/>
  </r>
  <r>
    <x v="9"/>
    <x v="0"/>
    <s v="No"/>
    <e v="#N/A"/>
    <m/>
    <n v="3"/>
    <m/>
    <m/>
    <e v="#N/A"/>
    <s v="152940"/>
    <x v="216"/>
    <x v="122"/>
    <x v="14"/>
    <x v="2"/>
    <m/>
    <m/>
    <m/>
    <m/>
    <n v="2000"/>
    <m/>
    <m/>
  </r>
  <r>
    <x v="9"/>
    <x v="0"/>
    <s v="No"/>
    <e v="#N/A"/>
    <m/>
    <n v="3"/>
    <m/>
    <m/>
    <e v="#N/A"/>
    <s v="160220"/>
    <x v="229"/>
    <x v="128"/>
    <x v="15"/>
    <x v="2"/>
    <m/>
    <m/>
    <m/>
    <m/>
    <n v="2100.41"/>
    <m/>
    <m/>
  </r>
  <r>
    <x v="9"/>
    <x v="0"/>
    <s v="OK"/>
    <e v="#N/A"/>
    <m/>
    <n v="3"/>
    <m/>
    <m/>
    <s v="Yes"/>
    <s v="160230"/>
    <x v="230"/>
    <x v="129"/>
    <x v="15"/>
    <x v="2"/>
    <m/>
    <m/>
    <m/>
    <m/>
    <n v="12839"/>
    <m/>
    <m/>
  </r>
  <r>
    <x v="9"/>
    <x v="0"/>
    <s v="OK"/>
    <e v="#N/A"/>
    <m/>
    <n v="3"/>
    <m/>
    <m/>
    <e v="#N/A"/>
    <s v="160250"/>
    <x v="231"/>
    <x v="130"/>
    <x v="15"/>
    <x v="2"/>
    <m/>
    <m/>
    <m/>
    <m/>
    <n v="11157"/>
    <m/>
    <m/>
  </r>
  <r>
    <x v="9"/>
    <x v="0"/>
    <s v="OK"/>
    <e v="#N/A"/>
    <m/>
    <n v="3"/>
    <m/>
    <m/>
    <e v="#N/A"/>
    <s v="160270"/>
    <x v="232"/>
    <x v="131"/>
    <x v="15"/>
    <x v="2"/>
    <m/>
    <m/>
    <m/>
    <m/>
    <n v="5056"/>
    <m/>
    <m/>
  </r>
  <r>
    <x v="9"/>
    <x v="0"/>
    <s v="OK"/>
    <e v="#N/A"/>
    <m/>
    <n v="3"/>
    <m/>
    <m/>
    <e v="#N/A"/>
    <s v="160280"/>
    <x v="240"/>
    <x v="139"/>
    <x v="15"/>
    <x v="2"/>
    <m/>
    <m/>
    <m/>
    <m/>
    <n v="6073.33"/>
    <m/>
    <m/>
  </r>
  <r>
    <x v="9"/>
    <x v="0"/>
    <s v="No"/>
    <e v="#N/A"/>
    <m/>
    <n v="3"/>
    <m/>
    <m/>
    <e v="#N/A"/>
    <s v="160290"/>
    <x v="233"/>
    <x v="132"/>
    <x v="15"/>
    <x v="2"/>
    <m/>
    <m/>
    <m/>
    <m/>
    <n v="900"/>
    <m/>
    <m/>
  </r>
  <r>
    <x v="9"/>
    <x v="0"/>
    <s v="No"/>
    <e v="#N/A"/>
    <m/>
    <n v="3"/>
    <m/>
    <m/>
    <e v="#N/A"/>
    <s v="160310"/>
    <x v="244"/>
    <x v="141"/>
    <x v="15"/>
    <x v="2"/>
    <m/>
    <m/>
    <m/>
    <m/>
    <n v="250"/>
    <m/>
    <m/>
  </r>
  <r>
    <x v="9"/>
    <x v="0"/>
    <s v="No"/>
    <e v="#N/A"/>
    <m/>
    <n v="3"/>
    <m/>
    <m/>
    <e v="#N/A"/>
    <s v="160320"/>
    <x v="234"/>
    <x v="133"/>
    <x v="15"/>
    <x v="2"/>
    <m/>
    <m/>
    <m/>
    <m/>
    <n v="3500"/>
    <m/>
    <m/>
  </r>
  <r>
    <x v="9"/>
    <x v="0"/>
    <s v="No"/>
    <e v="#N/A"/>
    <m/>
    <n v="3"/>
    <m/>
    <m/>
    <e v="#N/A"/>
    <s v="160330"/>
    <x v="235"/>
    <x v="134"/>
    <x v="15"/>
    <x v="2"/>
    <m/>
    <m/>
    <m/>
    <m/>
    <n v="500"/>
    <m/>
    <m/>
  </r>
  <r>
    <x v="9"/>
    <x v="0"/>
    <s v="OK"/>
    <e v="#N/A"/>
    <m/>
    <n v="3"/>
    <m/>
    <m/>
    <e v="#N/A"/>
    <s v="160380"/>
    <x v="236"/>
    <x v="135"/>
    <x v="15"/>
    <x v="2"/>
    <m/>
    <m/>
    <m/>
    <m/>
    <n v="3580"/>
    <m/>
    <m/>
  </r>
  <r>
    <x v="9"/>
    <x v="0"/>
    <s v="No"/>
    <e v="#N/A"/>
    <m/>
    <n v="3"/>
    <m/>
    <m/>
    <e v="#N/A"/>
    <s v="160620"/>
    <x v="242"/>
    <x v="141"/>
    <x v="15"/>
    <x v="2"/>
    <m/>
    <m/>
    <m/>
    <m/>
    <n v="2000"/>
    <m/>
    <m/>
  </r>
  <r>
    <x v="9"/>
    <x v="0"/>
    <s v="No"/>
    <s v="LLF"/>
    <m/>
    <n v="3"/>
    <m/>
    <m/>
    <s v="Yes"/>
    <s v="160780"/>
    <x v="243"/>
    <x v="142"/>
    <x v="15"/>
    <x v="2"/>
    <m/>
    <m/>
    <m/>
    <m/>
    <n v="4000"/>
    <m/>
    <m/>
  </r>
  <r>
    <x v="9"/>
    <x v="0"/>
    <s v="No"/>
    <e v="#N/A"/>
    <m/>
    <n v="3"/>
    <m/>
    <m/>
    <e v="#N/A"/>
    <s v="160900"/>
    <x v="246"/>
    <x v="141"/>
    <x v="15"/>
    <x v="2"/>
    <m/>
    <m/>
    <m/>
    <m/>
    <m/>
    <m/>
    <m/>
  </r>
  <r>
    <x v="9"/>
    <x v="0"/>
    <s v="OK"/>
    <e v="#N/A"/>
    <m/>
    <n v="3"/>
    <m/>
    <m/>
    <e v="#N/A"/>
    <s v="161020"/>
    <x v="238"/>
    <x v="137"/>
    <x v="15"/>
    <x v="2"/>
    <m/>
    <m/>
    <m/>
    <m/>
    <n v="5294"/>
    <m/>
    <m/>
  </r>
  <r>
    <x v="9"/>
    <x v="0"/>
    <s v="No"/>
    <e v="#N/A"/>
    <m/>
    <n v="3"/>
    <m/>
    <m/>
    <e v="#N/A"/>
    <s v="161330"/>
    <x v="245"/>
    <x v="142"/>
    <x v="15"/>
    <x v="2"/>
    <m/>
    <m/>
    <m/>
    <m/>
    <n v="500"/>
    <m/>
    <m/>
  </r>
  <r>
    <x v="9"/>
    <x v="0"/>
    <s v="No"/>
    <e v="#N/A"/>
    <m/>
    <n v="3"/>
    <m/>
    <m/>
    <e v="#N/A"/>
    <s v="161350"/>
    <x v="247"/>
    <x v="141"/>
    <x v="15"/>
    <x v="2"/>
    <m/>
    <m/>
    <m/>
    <m/>
    <n v="500"/>
    <m/>
    <m/>
  </r>
  <r>
    <x v="9"/>
    <x v="0"/>
    <s v="No"/>
    <e v="#N/A"/>
    <m/>
    <n v="3"/>
    <m/>
    <m/>
    <e v="#N/A"/>
    <s v="161410"/>
    <x v="237"/>
    <x v="136"/>
    <x v="15"/>
    <x v="2"/>
    <m/>
    <m/>
    <m/>
    <m/>
    <n v="500"/>
    <m/>
    <m/>
  </r>
  <r>
    <x v="9"/>
    <x v="0"/>
    <s v="No"/>
    <e v="#N/A"/>
    <m/>
    <n v="3"/>
    <m/>
    <m/>
    <e v="#N/A"/>
    <s v="161411"/>
    <x v="239"/>
    <x v="138"/>
    <x v="15"/>
    <x v="2"/>
    <m/>
    <m/>
    <m/>
    <m/>
    <n v="1500"/>
    <m/>
    <m/>
  </r>
  <r>
    <x v="9"/>
    <x v="0"/>
    <s v="OK"/>
    <e v="#N/A"/>
    <m/>
    <n v="3"/>
    <m/>
    <m/>
    <e v="#N/A"/>
    <s v="161770"/>
    <x v="250"/>
    <x v="144"/>
    <x v="15"/>
    <x v="2"/>
    <m/>
    <m/>
    <m/>
    <m/>
    <n v="2359.7600000000002"/>
    <m/>
    <m/>
  </r>
  <r>
    <x v="9"/>
    <x v="0"/>
    <s v="OK"/>
    <e v="#N/A"/>
    <m/>
    <n v="3"/>
    <m/>
    <m/>
    <e v="#N/A"/>
    <s v="162090"/>
    <x v="241"/>
    <x v="140"/>
    <x v="15"/>
    <x v="2"/>
    <m/>
    <m/>
    <m/>
    <m/>
    <n v="7736"/>
    <m/>
    <m/>
  </r>
  <r>
    <x v="9"/>
    <x v="0"/>
    <s v="No"/>
    <e v="#N/A"/>
    <m/>
    <n v="3"/>
    <m/>
    <m/>
    <e v="#N/A"/>
    <s v="162920"/>
    <x v="248"/>
    <x v="141"/>
    <x v="15"/>
    <x v="2"/>
    <m/>
    <m/>
    <m/>
    <m/>
    <m/>
    <m/>
    <m/>
  </r>
  <r>
    <x v="9"/>
    <x v="0"/>
    <s v="OK"/>
    <s v="LLF"/>
    <m/>
    <n v="3"/>
    <m/>
    <m/>
    <e v="#N/A"/>
    <s v="162960"/>
    <x v="251"/>
    <x v="145"/>
    <x v="15"/>
    <x v="2"/>
    <m/>
    <m/>
    <m/>
    <m/>
    <n v="5000"/>
    <m/>
    <m/>
  </r>
  <r>
    <x v="9"/>
    <x v="0"/>
    <s v="OK"/>
    <e v="#N/A"/>
    <m/>
    <n v="3"/>
    <m/>
    <m/>
    <e v="#N/A"/>
    <s v="170390"/>
    <x v="252"/>
    <x v="146"/>
    <x v="17"/>
    <x v="2"/>
    <m/>
    <m/>
    <m/>
    <m/>
    <n v="6404"/>
    <m/>
    <m/>
  </r>
  <r>
    <x v="9"/>
    <x v="0"/>
    <s v="OK"/>
    <e v="#N/A"/>
    <m/>
    <n v="3"/>
    <m/>
    <m/>
    <e v="#N/A"/>
    <s v="170450"/>
    <x v="253"/>
    <x v="147"/>
    <x v="17"/>
    <x v="2"/>
    <m/>
    <m/>
    <m/>
    <m/>
    <n v="1500"/>
    <m/>
    <m/>
  </r>
  <r>
    <x v="9"/>
    <x v="0"/>
    <s v="No"/>
    <e v="#N/A"/>
    <m/>
    <n v="3"/>
    <m/>
    <m/>
    <e v="#N/A"/>
    <s v="170600"/>
    <x v="255"/>
    <x v="148"/>
    <x v="17"/>
    <x v="2"/>
    <m/>
    <m/>
    <m/>
    <m/>
    <n v="5000"/>
    <m/>
    <m/>
  </r>
  <r>
    <x v="9"/>
    <x v="0"/>
    <s v="OK"/>
    <e v="#N/A"/>
    <m/>
    <n v="3"/>
    <m/>
    <m/>
    <e v="#N/A"/>
    <s v="170712"/>
    <x v="258"/>
    <x v="149"/>
    <x v="17"/>
    <x v="2"/>
    <m/>
    <m/>
    <m/>
    <m/>
    <n v="250"/>
    <m/>
    <m/>
  </r>
  <r>
    <x v="9"/>
    <x v="0"/>
    <s v="OK"/>
    <e v="#N/A"/>
    <m/>
    <n v="3"/>
    <m/>
    <m/>
    <e v="#N/A"/>
    <s v="170760"/>
    <x v="261"/>
    <x v="150"/>
    <x v="17"/>
    <x v="2"/>
    <m/>
    <m/>
    <m/>
    <m/>
    <n v="500"/>
    <m/>
    <m/>
  </r>
  <r>
    <x v="9"/>
    <x v="0"/>
    <s v="No"/>
    <e v="#N/A"/>
    <m/>
    <n v="3"/>
    <m/>
    <m/>
    <e v="#N/A"/>
    <s v="170840"/>
    <x v="264"/>
    <x v="151"/>
    <x v="17"/>
    <x v="2"/>
    <m/>
    <m/>
    <m/>
    <m/>
    <n v="750"/>
    <m/>
    <m/>
  </r>
  <r>
    <x v="9"/>
    <x v="0"/>
    <s v="OK"/>
    <s v="LLF"/>
    <m/>
    <n v="3"/>
    <m/>
    <m/>
    <e v="#N/A"/>
    <s v="170880"/>
    <x v="267"/>
    <x v="152"/>
    <x v="17"/>
    <x v="2"/>
    <m/>
    <m/>
    <m/>
    <m/>
    <n v="6740"/>
    <m/>
    <m/>
  </r>
  <r>
    <x v="9"/>
    <x v="0"/>
    <s v="No"/>
    <e v="#N/A"/>
    <m/>
    <n v="3"/>
    <m/>
    <m/>
    <e v="#N/A"/>
    <s v="170940"/>
    <x v="266"/>
    <x v="151"/>
    <x v="17"/>
    <x v="2"/>
    <m/>
    <m/>
    <m/>
    <m/>
    <n v="125"/>
    <m/>
    <m/>
  </r>
  <r>
    <x v="9"/>
    <x v="0"/>
    <s v="OK"/>
    <e v="#N/A"/>
    <m/>
    <n v="3"/>
    <m/>
    <m/>
    <e v="#N/A"/>
    <s v="171041"/>
    <x v="268"/>
    <x v="147"/>
    <x v="17"/>
    <x v="2"/>
    <m/>
    <m/>
    <m/>
    <m/>
    <n v="1682"/>
    <m/>
    <m/>
  </r>
  <r>
    <x v="9"/>
    <x v="0"/>
    <s v="No"/>
    <e v="#N/A"/>
    <m/>
    <n v="3"/>
    <m/>
    <m/>
    <e v="#N/A"/>
    <s v="171840"/>
    <x v="263"/>
    <x v="150"/>
    <x v="17"/>
    <x v="2"/>
    <m/>
    <m/>
    <m/>
    <m/>
    <n v="800"/>
    <m/>
    <m/>
  </r>
  <r>
    <x v="9"/>
    <x v="0"/>
    <s v="OK"/>
    <e v="#N/A"/>
    <m/>
    <n v="3"/>
    <m/>
    <m/>
    <e v="#N/A"/>
    <s v="171910"/>
    <x v="257"/>
    <x v="148"/>
    <x v="17"/>
    <x v="2"/>
    <m/>
    <m/>
    <m/>
    <m/>
    <n v="5326.5"/>
    <m/>
    <m/>
  </r>
  <r>
    <x v="9"/>
    <x v="0"/>
    <s v="OK"/>
    <e v="#N/A"/>
    <m/>
    <n v="3"/>
    <m/>
    <m/>
    <e v="#N/A"/>
    <s v="171950"/>
    <x v="256"/>
    <x v="148"/>
    <x v="17"/>
    <x v="2"/>
    <m/>
    <m/>
    <m/>
    <m/>
    <n v="494"/>
    <m/>
    <m/>
  </r>
  <r>
    <x v="9"/>
    <x v="0"/>
    <s v="No"/>
    <e v="#N/A"/>
    <m/>
    <n v="3"/>
    <m/>
    <m/>
    <e v="#N/A"/>
    <s v="172030"/>
    <x v="259"/>
    <x v="149"/>
    <x v="17"/>
    <x v="2"/>
    <m/>
    <m/>
    <m/>
    <m/>
    <m/>
    <m/>
    <m/>
  </r>
  <r>
    <x v="9"/>
    <x v="0"/>
    <s v="OK"/>
    <e v="#N/A"/>
    <m/>
    <n v="3"/>
    <m/>
    <m/>
    <e v="#N/A"/>
    <s v="172140"/>
    <x v="269"/>
    <x v="147"/>
    <x v="17"/>
    <x v="2"/>
    <m/>
    <m/>
    <m/>
    <m/>
    <n v="1108"/>
    <m/>
    <m/>
  </r>
  <r>
    <x v="9"/>
    <x v="0"/>
    <s v="No"/>
    <e v="#N/A"/>
    <m/>
    <n v="3"/>
    <m/>
    <m/>
    <e v="#N/A"/>
    <s v="172290"/>
    <x v="270"/>
    <x v="153"/>
    <x v="17"/>
    <x v="2"/>
    <m/>
    <m/>
    <m/>
    <m/>
    <n v="5976.8"/>
    <m/>
    <m/>
  </r>
  <r>
    <x v="9"/>
    <x v="0"/>
    <s v="OK"/>
    <e v="#N/A"/>
    <m/>
    <n v="3"/>
    <m/>
    <m/>
    <e v="#N/A"/>
    <s v="172510"/>
    <x v="260"/>
    <x v="149"/>
    <x v="17"/>
    <x v="2"/>
    <m/>
    <m/>
    <m/>
    <m/>
    <n v="2069"/>
    <m/>
    <m/>
  </r>
  <r>
    <x v="9"/>
    <x v="0"/>
    <s v="No"/>
    <e v="#N/A"/>
    <m/>
    <n v="3"/>
    <m/>
    <m/>
    <e v="#N/A"/>
    <s v="172520"/>
    <x v="254"/>
    <x v="147"/>
    <x v="17"/>
    <x v="2"/>
    <m/>
    <m/>
    <m/>
    <m/>
    <m/>
    <m/>
    <m/>
  </r>
  <r>
    <x v="9"/>
    <x v="0"/>
    <s v="OK"/>
    <e v="#N/A"/>
    <m/>
    <n v="3"/>
    <m/>
    <m/>
    <e v="#N/A"/>
    <s v="172910"/>
    <x v="262"/>
    <x v="150"/>
    <x v="17"/>
    <x v="2"/>
    <m/>
    <m/>
    <m/>
    <m/>
    <n v="1800"/>
    <m/>
    <m/>
  </r>
  <r>
    <x v="9"/>
    <x v="0"/>
    <s v="No"/>
    <e v="#N/A"/>
    <m/>
    <n v="3"/>
    <m/>
    <m/>
    <e v="#N/A"/>
    <s v="172980"/>
    <x v="265"/>
    <x v="151"/>
    <x v="17"/>
    <x v="2"/>
    <m/>
    <m/>
    <m/>
    <m/>
    <m/>
    <m/>
    <m/>
  </r>
  <r>
    <x v="9"/>
    <x v="0"/>
    <s v="OK"/>
    <e v="#N/A"/>
    <m/>
    <n v="3"/>
    <m/>
    <m/>
    <e v="#N/A"/>
    <s v="180400"/>
    <x v="271"/>
    <x v="154"/>
    <x v="18"/>
    <x v="2"/>
    <m/>
    <m/>
    <m/>
    <m/>
    <n v="310"/>
    <m/>
    <m/>
  </r>
  <r>
    <x v="9"/>
    <x v="0"/>
    <s v="No"/>
    <e v="#N/A"/>
    <m/>
    <n v="3"/>
    <m/>
    <m/>
    <e v="#N/A"/>
    <s v="180640"/>
    <x v="272"/>
    <x v="155"/>
    <x v="18"/>
    <x v="2"/>
    <m/>
    <m/>
    <m/>
    <m/>
    <m/>
    <m/>
    <m/>
  </r>
  <r>
    <x v="9"/>
    <x v="0"/>
    <s v="OK"/>
    <e v="#N/A"/>
    <m/>
    <n v="3"/>
    <m/>
    <m/>
    <e v="#N/A"/>
    <s v="180830"/>
    <x v="273"/>
    <x v="156"/>
    <x v="18"/>
    <x v="2"/>
    <m/>
    <m/>
    <m/>
    <m/>
    <n v="12489.5"/>
    <m/>
    <m/>
  </r>
  <r>
    <x v="9"/>
    <x v="0"/>
    <s v="OK"/>
    <e v="#N/A"/>
    <m/>
    <n v="3"/>
    <m/>
    <m/>
    <e v="#N/A"/>
    <s v="180870"/>
    <x v="274"/>
    <x v="157"/>
    <x v="18"/>
    <x v="2"/>
    <m/>
    <m/>
    <m/>
    <m/>
    <n v="5605"/>
    <m/>
    <m/>
  </r>
  <r>
    <x v="9"/>
    <x v="0"/>
    <s v="No"/>
    <e v="#N/A"/>
    <m/>
    <n v="3"/>
    <m/>
    <m/>
    <e v="#N/A"/>
    <s v="181160"/>
    <x v="276"/>
    <x v="154"/>
    <x v="18"/>
    <x v="2"/>
    <m/>
    <m/>
    <m/>
    <m/>
    <n v="7390.95"/>
    <m/>
    <m/>
  </r>
  <r>
    <x v="9"/>
    <x v="0"/>
    <s v="OK"/>
    <e v="#N/A"/>
    <m/>
    <n v="3"/>
    <m/>
    <m/>
    <e v="#N/A"/>
    <s v="181310"/>
    <x v="277"/>
    <x v="154"/>
    <x v="18"/>
    <x v="2"/>
    <m/>
    <m/>
    <m/>
    <m/>
    <n v="2231"/>
    <m/>
    <m/>
  </r>
  <r>
    <x v="9"/>
    <x v="0"/>
    <s v="No"/>
    <e v="#N/A"/>
    <m/>
    <n v="3"/>
    <m/>
    <m/>
    <e v="#N/A"/>
    <s v="181360"/>
    <x v="278"/>
    <x v="158"/>
    <x v="18"/>
    <x v="2"/>
    <m/>
    <m/>
    <m/>
    <m/>
    <n v="1500"/>
    <m/>
    <m/>
  </r>
  <r>
    <x v="9"/>
    <x v="0"/>
    <s v="OK"/>
    <e v="#N/A"/>
    <m/>
    <n v="3"/>
    <m/>
    <m/>
    <e v="#N/A"/>
    <s v="181420"/>
    <x v="279"/>
    <x v="159"/>
    <x v="18"/>
    <x v="2"/>
    <m/>
    <m/>
    <m/>
    <m/>
    <n v="2098.33"/>
    <m/>
    <m/>
  </r>
  <r>
    <x v="9"/>
    <x v="0"/>
    <s v="No"/>
    <e v="#N/A"/>
    <m/>
    <n v="3"/>
    <m/>
    <m/>
    <e v="#N/A"/>
    <s v="181530"/>
    <x v="280"/>
    <x v="154"/>
    <x v="18"/>
    <x v="2"/>
    <m/>
    <m/>
    <m/>
    <m/>
    <n v="5000"/>
    <m/>
    <m/>
  </r>
  <r>
    <x v="9"/>
    <x v="0"/>
    <s v="OK"/>
    <e v="#N/A"/>
    <m/>
    <n v="3"/>
    <m/>
    <m/>
    <e v="#N/A"/>
    <s v="181535"/>
    <x v="281"/>
    <x v="154"/>
    <x v="18"/>
    <x v="2"/>
    <m/>
    <m/>
    <m/>
    <m/>
    <m/>
    <m/>
    <m/>
  </r>
  <r>
    <x v="9"/>
    <x v="0"/>
    <s v="No"/>
    <e v="#N/A"/>
    <m/>
    <n v="3"/>
    <m/>
    <m/>
    <e v="#N/A"/>
    <s v="181540"/>
    <x v="282"/>
    <x v="154"/>
    <x v="18"/>
    <x v="2"/>
    <m/>
    <m/>
    <m/>
    <m/>
    <n v="1750"/>
    <m/>
    <m/>
  </r>
  <r>
    <x v="9"/>
    <x v="0"/>
    <s v="No"/>
    <e v="#N/A"/>
    <m/>
    <n v="3"/>
    <m/>
    <m/>
    <e v="#N/A"/>
    <s v="182390"/>
    <x v="283"/>
    <x v="160"/>
    <x v="18"/>
    <x v="2"/>
    <m/>
    <m/>
    <m/>
    <m/>
    <n v="600"/>
    <m/>
    <m/>
  </r>
  <r>
    <x v="9"/>
    <x v="0"/>
    <s v="OK"/>
    <e v="#N/A"/>
    <m/>
    <n v="3"/>
    <m/>
    <m/>
    <e v="#N/A"/>
    <s v="182490"/>
    <x v="284"/>
    <x v="159"/>
    <x v="18"/>
    <x v="2"/>
    <m/>
    <m/>
    <m/>
    <m/>
    <n v="1917"/>
    <m/>
    <m/>
  </r>
  <r>
    <x v="9"/>
    <x v="0"/>
    <s v="No"/>
    <e v="#N/A"/>
    <m/>
    <n v="3"/>
    <m/>
    <m/>
    <e v="#N/A"/>
    <s v="182571"/>
    <x v="285"/>
    <x v="160"/>
    <x v="18"/>
    <x v="2"/>
    <m/>
    <m/>
    <m/>
    <m/>
    <n v="937"/>
    <m/>
    <m/>
  </r>
  <r>
    <x v="9"/>
    <x v="0"/>
    <s v="No"/>
    <e v="#N/A"/>
    <m/>
    <n v="3"/>
    <m/>
    <m/>
    <e v="#N/A"/>
    <s v="182590"/>
    <x v="286"/>
    <x v="155"/>
    <x v="18"/>
    <x v="2"/>
    <m/>
    <m/>
    <m/>
    <m/>
    <n v="1772.83"/>
    <m/>
    <m/>
  </r>
  <r>
    <x v="9"/>
    <x v="0"/>
    <s v="OK"/>
    <e v="#N/A"/>
    <m/>
    <n v="3"/>
    <m/>
    <m/>
    <e v="#N/A"/>
    <s v="182610"/>
    <x v="287"/>
    <x v="160"/>
    <x v="18"/>
    <x v="2"/>
    <m/>
    <m/>
    <m/>
    <m/>
    <n v="400"/>
    <m/>
    <m/>
  </r>
  <r>
    <x v="9"/>
    <x v="0"/>
    <s v="OK"/>
    <e v="#N/A"/>
    <m/>
    <n v="3"/>
    <m/>
    <m/>
    <e v="#N/A"/>
    <s v="182861"/>
    <x v="288"/>
    <x v="159"/>
    <x v="18"/>
    <x v="2"/>
    <m/>
    <m/>
    <m/>
    <m/>
    <n v="1908"/>
    <m/>
    <m/>
  </r>
  <r>
    <x v="9"/>
    <x v="0"/>
    <s v="No"/>
    <e v="#N/A"/>
    <m/>
    <n v="3"/>
    <m/>
    <m/>
    <e v="#N/A"/>
    <s v="200590"/>
    <x v="290"/>
    <x v="162"/>
    <x v="19"/>
    <x v="2"/>
    <m/>
    <m/>
    <m/>
    <m/>
    <n v="1000"/>
    <m/>
    <m/>
  </r>
  <r>
    <x v="9"/>
    <x v="0"/>
    <s v="OK"/>
    <e v="#N/A"/>
    <m/>
    <n v="3"/>
    <m/>
    <m/>
    <e v="#N/A"/>
    <s v="200941"/>
    <x v="292"/>
    <x v="164"/>
    <x v="19"/>
    <x v="2"/>
    <m/>
    <m/>
    <m/>
    <m/>
    <m/>
    <m/>
    <m/>
  </r>
  <r>
    <x v="9"/>
    <x v="0"/>
    <s v="No"/>
    <e v="#N/A"/>
    <m/>
    <n v="3"/>
    <m/>
    <m/>
    <s v="Yes"/>
    <s v="201510"/>
    <x v="293"/>
    <x v="165"/>
    <x v="19"/>
    <x v="2"/>
    <m/>
    <m/>
    <m/>
    <m/>
    <n v="3000"/>
    <m/>
    <m/>
  </r>
  <r>
    <x v="9"/>
    <x v="0"/>
    <s v="OK"/>
    <e v="#N/A"/>
    <m/>
    <n v="3"/>
    <m/>
    <m/>
    <e v="#N/A"/>
    <s v="201680"/>
    <x v="295"/>
    <x v="167"/>
    <x v="19"/>
    <x v="2"/>
    <m/>
    <m/>
    <m/>
    <m/>
    <n v="2250"/>
    <m/>
    <m/>
  </r>
  <r>
    <x v="9"/>
    <x v="0"/>
    <s v="No"/>
    <e v="#N/A"/>
    <m/>
    <n v="3"/>
    <m/>
    <m/>
    <e v="#N/A"/>
    <s v="201690"/>
    <x v="305"/>
    <x v="175"/>
    <x v="19"/>
    <x v="2"/>
    <m/>
    <m/>
    <m/>
    <m/>
    <n v="500"/>
    <m/>
    <m/>
  </r>
  <r>
    <x v="9"/>
    <x v="0"/>
    <s v="No"/>
    <e v="#N/A"/>
    <m/>
    <n v="3"/>
    <m/>
    <m/>
    <e v="#N/A"/>
    <s v="201700"/>
    <x v="297"/>
    <x v="169"/>
    <x v="19"/>
    <x v="2"/>
    <m/>
    <m/>
    <m/>
    <m/>
    <m/>
    <m/>
    <m/>
  </r>
  <r>
    <x v="9"/>
    <x v="0"/>
    <s v="No"/>
    <e v="#N/A"/>
    <m/>
    <n v="3"/>
    <m/>
    <m/>
    <e v="#N/A"/>
    <s v="201701"/>
    <x v="298"/>
    <x v="170"/>
    <x v="19"/>
    <x v="2"/>
    <m/>
    <m/>
    <m/>
    <m/>
    <n v="1500"/>
    <m/>
    <m/>
  </r>
  <r>
    <x v="9"/>
    <x v="0"/>
    <s v="No"/>
    <e v="#N/A"/>
    <m/>
    <n v="3"/>
    <m/>
    <m/>
    <e v="#N/A"/>
    <s v="201702"/>
    <x v="294"/>
    <x v="166"/>
    <x v="19"/>
    <x v="2"/>
    <m/>
    <m/>
    <m/>
    <m/>
    <n v="4100"/>
    <m/>
    <m/>
  </r>
  <r>
    <x v="9"/>
    <x v="0"/>
    <s v="No"/>
    <s v="LLF"/>
    <m/>
    <n v="3"/>
    <m/>
    <m/>
    <e v="#N/A"/>
    <s v="201711"/>
    <x v="300"/>
    <x v="171"/>
    <x v="19"/>
    <x v="2"/>
    <m/>
    <m/>
    <m/>
    <m/>
    <m/>
    <m/>
    <m/>
  </r>
  <r>
    <x v="9"/>
    <x v="0"/>
    <s v="OK"/>
    <s v="LLF"/>
    <m/>
    <n v="3"/>
    <m/>
    <m/>
    <e v="#N/A"/>
    <s v="201712"/>
    <x v="296"/>
    <x v="168"/>
    <x v="19"/>
    <x v="2"/>
    <m/>
    <m/>
    <m/>
    <m/>
    <n v="4337"/>
    <m/>
    <m/>
  </r>
  <r>
    <x v="9"/>
    <x v="0"/>
    <s v="OK"/>
    <e v="#N/A"/>
    <m/>
    <n v="3"/>
    <m/>
    <m/>
    <e v="#N/A"/>
    <s v="201713"/>
    <x v="301"/>
    <x v="172"/>
    <x v="19"/>
    <x v="2"/>
    <m/>
    <m/>
    <m/>
    <m/>
    <n v="4000"/>
    <m/>
    <m/>
  </r>
  <r>
    <x v="9"/>
    <x v="0"/>
    <s v="No"/>
    <e v="#N/A"/>
    <m/>
    <n v="3"/>
    <m/>
    <m/>
    <e v="#N/A"/>
    <s v="201730"/>
    <x v="303"/>
    <x v="173"/>
    <x v="19"/>
    <x v="2"/>
    <m/>
    <m/>
    <m/>
    <m/>
    <n v="1250"/>
    <m/>
    <m/>
  </r>
  <r>
    <x v="9"/>
    <x v="0"/>
    <s v="No"/>
    <e v="#N/A"/>
    <m/>
    <n v="3"/>
    <m/>
    <m/>
    <e v="#N/A"/>
    <s v="201740"/>
    <x v="304"/>
    <x v="174"/>
    <x v="19"/>
    <x v="2"/>
    <m/>
    <m/>
    <m/>
    <m/>
    <m/>
    <m/>
    <m/>
  </r>
  <r>
    <x v="9"/>
    <x v="0"/>
    <s v="OK"/>
    <e v="#N/A"/>
    <m/>
    <n v="3"/>
    <m/>
    <m/>
    <e v="#N/A"/>
    <s v="202460"/>
    <x v="306"/>
    <x v="176"/>
    <x v="19"/>
    <x v="2"/>
    <m/>
    <m/>
    <m/>
    <m/>
    <m/>
    <m/>
    <m/>
  </r>
  <r>
    <x v="9"/>
    <x v="0"/>
    <s v="No"/>
    <s v="LLF"/>
    <m/>
    <n v="3"/>
    <m/>
    <m/>
    <e v="#N/A"/>
    <s v="202461"/>
    <x v="289"/>
    <x v="161"/>
    <x v="19"/>
    <x v="2"/>
    <m/>
    <m/>
    <m/>
    <m/>
    <n v="2244.83"/>
    <m/>
    <m/>
  </r>
  <r>
    <x v="9"/>
    <x v="0"/>
    <s v="No"/>
    <e v="#N/A"/>
    <m/>
    <n v="3"/>
    <m/>
    <m/>
    <e v="#N/A"/>
    <s v="202480"/>
    <x v="307"/>
    <x v="177"/>
    <x v="19"/>
    <x v="2"/>
    <m/>
    <m/>
    <m/>
    <m/>
    <n v="3500"/>
    <m/>
    <m/>
  </r>
  <r>
    <x v="9"/>
    <x v="0"/>
    <s v="No"/>
    <e v="#N/A"/>
    <m/>
    <n v="3"/>
    <m/>
    <m/>
    <e v="#N/A"/>
    <s v="202491"/>
    <x v="308"/>
    <x v="178"/>
    <x v="19"/>
    <x v="2"/>
    <m/>
    <m/>
    <m/>
    <m/>
    <n v="750"/>
    <m/>
    <m/>
  </r>
  <r>
    <x v="9"/>
    <x v="0"/>
    <s v="OK"/>
    <e v="#N/A"/>
    <m/>
    <n v="3"/>
    <m/>
    <m/>
    <e v="#N/A"/>
    <s v="202950"/>
    <x v="291"/>
    <x v="163"/>
    <x v="19"/>
    <x v="2"/>
    <m/>
    <m/>
    <m/>
    <m/>
    <n v="2000"/>
    <m/>
    <m/>
  </r>
  <r>
    <x v="9"/>
    <x v="0"/>
    <s v="No"/>
    <s v="LLF"/>
    <m/>
    <n v="3"/>
    <m/>
    <m/>
    <e v="#N/A"/>
    <s v="210440"/>
    <x v="309"/>
    <x v="179"/>
    <x v="20"/>
    <x v="2"/>
    <m/>
    <m/>
    <m/>
    <m/>
    <m/>
    <m/>
    <m/>
  </r>
  <r>
    <x v="9"/>
    <x v="0"/>
    <s v="No"/>
    <e v="#N/A"/>
    <m/>
    <n v="3"/>
    <m/>
    <m/>
    <e v="#N/A"/>
    <s v="210460"/>
    <x v="311"/>
    <x v="180"/>
    <x v="20"/>
    <x v="2"/>
    <m/>
    <m/>
    <m/>
    <m/>
    <n v="811"/>
    <m/>
    <m/>
  </r>
  <r>
    <x v="9"/>
    <x v="0"/>
    <s v="No"/>
    <e v="#N/A"/>
    <m/>
    <n v="3"/>
    <m/>
    <m/>
    <e v="#N/A"/>
    <s v="210540"/>
    <x v="330"/>
    <x v="186"/>
    <x v="20"/>
    <x v="2"/>
    <m/>
    <m/>
    <m/>
    <m/>
    <n v="4500"/>
    <m/>
    <m/>
  </r>
  <r>
    <x v="9"/>
    <x v="0"/>
    <s v="OK"/>
    <e v="#N/A"/>
    <m/>
    <n v="3"/>
    <m/>
    <m/>
    <e v="#N/A"/>
    <s v="210630"/>
    <x v="313"/>
    <x v="181"/>
    <x v="20"/>
    <x v="2"/>
    <m/>
    <m/>
    <m/>
    <m/>
    <n v="1952"/>
    <m/>
    <m/>
  </r>
  <r>
    <x v="9"/>
    <x v="0"/>
    <s v="OK"/>
    <e v="#N/A"/>
    <m/>
    <n v="3"/>
    <m/>
    <m/>
    <e v="#N/A"/>
    <s v="210690"/>
    <x v="333"/>
    <x v="187"/>
    <x v="20"/>
    <x v="2"/>
    <m/>
    <m/>
    <m/>
    <m/>
    <n v="4960"/>
    <m/>
    <m/>
  </r>
  <r>
    <x v="9"/>
    <x v="0"/>
    <s v="No"/>
    <e v="#N/A"/>
    <m/>
    <n v="3"/>
    <m/>
    <m/>
    <e v="#N/A"/>
    <s v="210730"/>
    <x v="315"/>
    <x v="182"/>
    <x v="20"/>
    <x v="2"/>
    <m/>
    <m/>
    <m/>
    <m/>
    <m/>
    <m/>
    <m/>
  </r>
  <r>
    <x v="9"/>
    <x v="0"/>
    <s v="OK"/>
    <e v="#N/A"/>
    <m/>
    <n v="3"/>
    <m/>
    <m/>
    <e v="#N/A"/>
    <s v="210950"/>
    <x v="318"/>
    <x v="183"/>
    <x v="20"/>
    <x v="2"/>
    <m/>
    <m/>
    <m/>
    <m/>
    <m/>
    <m/>
    <m/>
  </r>
  <r>
    <x v="9"/>
    <x v="0"/>
    <s v="No"/>
    <e v="#N/A"/>
    <m/>
    <n v="3"/>
    <m/>
    <m/>
    <e v="#N/A"/>
    <s v="211120"/>
    <x v="314"/>
    <x v="181"/>
    <x v="20"/>
    <x v="2"/>
    <m/>
    <m/>
    <m/>
    <m/>
    <n v="500"/>
    <m/>
    <m/>
  </r>
  <r>
    <x v="9"/>
    <x v="0"/>
    <s v="No"/>
    <e v="#N/A"/>
    <m/>
    <n v="3"/>
    <m/>
    <m/>
    <e v="#N/A"/>
    <s v="211430"/>
    <x v="312"/>
    <x v="180"/>
    <x v="20"/>
    <x v="2"/>
    <m/>
    <m/>
    <m/>
    <m/>
    <n v="1762.5"/>
    <m/>
    <m/>
  </r>
  <r>
    <x v="9"/>
    <x v="0"/>
    <s v="No"/>
    <e v="#N/A"/>
    <m/>
    <n v="3"/>
    <m/>
    <m/>
    <e v="#N/A"/>
    <s v="211830"/>
    <x v="321"/>
    <x v="184"/>
    <x v="20"/>
    <x v="2"/>
    <m/>
    <m/>
    <m/>
    <m/>
    <n v="500"/>
    <m/>
    <m/>
  </r>
  <r>
    <x v="9"/>
    <x v="0"/>
    <s v="No"/>
    <e v="#N/A"/>
    <m/>
    <n v="3"/>
    <m/>
    <m/>
    <e v="#N/A"/>
    <s v="211921"/>
    <x v="331"/>
    <x v="186"/>
    <x v="20"/>
    <x v="2"/>
    <m/>
    <m/>
    <m/>
    <m/>
    <n v="2670.92"/>
    <m/>
    <m/>
  </r>
  <r>
    <x v="9"/>
    <x v="0"/>
    <s v="OK"/>
    <e v="#N/A"/>
    <m/>
    <n v="3"/>
    <m/>
    <m/>
    <e v="#N/A"/>
    <s v="211930"/>
    <x v="323"/>
    <x v="181"/>
    <x v="20"/>
    <x v="2"/>
    <m/>
    <m/>
    <m/>
    <m/>
    <n v="3000"/>
    <m/>
    <m/>
  </r>
  <r>
    <x v="9"/>
    <x v="0"/>
    <s v="OK"/>
    <e v="#N/A"/>
    <m/>
    <n v="3"/>
    <m/>
    <m/>
    <e v="#N/A"/>
    <s v="211970"/>
    <x v="324"/>
    <x v="184"/>
    <x v="20"/>
    <x v="2"/>
    <m/>
    <m/>
    <m/>
    <m/>
    <n v="1785.17"/>
    <m/>
    <m/>
  </r>
  <r>
    <x v="9"/>
    <x v="0"/>
    <s v="No"/>
    <e v="#N/A"/>
    <m/>
    <n v="3"/>
    <m/>
    <m/>
    <e v="#N/A"/>
    <s v="212000"/>
    <x v="325"/>
    <x v="181"/>
    <x v="20"/>
    <x v="2"/>
    <m/>
    <m/>
    <m/>
    <m/>
    <m/>
    <m/>
    <m/>
  </r>
  <r>
    <x v="9"/>
    <x v="0"/>
    <s v="No"/>
    <e v="#N/A"/>
    <m/>
    <n v="3"/>
    <m/>
    <m/>
    <e v="#N/A"/>
    <s v="212070"/>
    <x v="316"/>
    <x v="182"/>
    <x v="20"/>
    <x v="2"/>
    <m/>
    <m/>
    <m/>
    <m/>
    <m/>
    <m/>
    <m/>
  </r>
  <r>
    <x v="9"/>
    <x v="0"/>
    <s v="OK"/>
    <s v="LLF"/>
    <m/>
    <n v="3"/>
    <m/>
    <m/>
    <s v="Yes"/>
    <s v="212130"/>
    <x v="310"/>
    <x v="179"/>
    <x v="20"/>
    <x v="2"/>
    <m/>
    <m/>
    <m/>
    <m/>
    <n v="4514"/>
    <m/>
    <m/>
  </r>
  <r>
    <x v="9"/>
    <x v="0"/>
    <s v="OK"/>
    <e v="#N/A"/>
    <m/>
    <n v="3"/>
    <m/>
    <m/>
    <e v="#N/A"/>
    <s v="212320"/>
    <x v="319"/>
    <x v="183"/>
    <x v="20"/>
    <x v="2"/>
    <m/>
    <m/>
    <m/>
    <m/>
    <m/>
    <m/>
    <m/>
  </r>
  <r>
    <x v="9"/>
    <x v="0"/>
    <s v="OK"/>
    <e v="#N/A"/>
    <m/>
    <n v="3"/>
    <m/>
    <m/>
    <e v="#N/A"/>
    <s v="212361"/>
    <x v="320"/>
    <x v="183"/>
    <x v="20"/>
    <x v="2"/>
    <m/>
    <m/>
    <m/>
    <m/>
    <n v="436"/>
    <m/>
    <m/>
  </r>
  <r>
    <x v="9"/>
    <x v="0"/>
    <s v="OK"/>
    <e v="#N/A"/>
    <m/>
    <n v="3"/>
    <m/>
    <m/>
    <e v="#N/A"/>
    <s v="212380"/>
    <x v="332"/>
    <x v="186"/>
    <x v="20"/>
    <x v="2"/>
    <m/>
    <m/>
    <m/>
    <m/>
    <n v="616"/>
    <m/>
    <m/>
  </r>
  <r>
    <x v="9"/>
    <x v="0"/>
    <s v="No"/>
    <e v="#N/A"/>
    <m/>
    <n v="3"/>
    <m/>
    <m/>
    <e v="#N/A"/>
    <s v="212450"/>
    <x v="327"/>
    <x v="181"/>
    <x v="20"/>
    <x v="2"/>
    <m/>
    <m/>
    <m/>
    <m/>
    <n v="800"/>
    <m/>
    <m/>
  </r>
  <r>
    <x v="9"/>
    <x v="0"/>
    <s v="No"/>
    <e v="#N/A"/>
    <m/>
    <n v="3"/>
    <m/>
    <m/>
    <e v="#N/A"/>
    <s v="212570"/>
    <x v="322"/>
    <x v="184"/>
    <x v="20"/>
    <x v="2"/>
    <m/>
    <m/>
    <m/>
    <m/>
    <n v="0.01"/>
    <m/>
    <m/>
  </r>
  <r>
    <x v="9"/>
    <x v="0"/>
    <s v="No"/>
    <e v="#N/A"/>
    <m/>
    <n v="3"/>
    <m/>
    <m/>
    <e v="#N/A"/>
    <s v="212630"/>
    <x v="328"/>
    <x v="181"/>
    <x v="20"/>
    <x v="2"/>
    <m/>
    <m/>
    <m/>
    <m/>
    <n v="2325"/>
    <m/>
    <m/>
  </r>
  <r>
    <x v="9"/>
    <x v="0"/>
    <s v="No"/>
    <e v="#N/A"/>
    <m/>
    <n v="3"/>
    <m/>
    <m/>
    <e v="#N/A"/>
    <s v="212890"/>
    <x v="317"/>
    <x v="182"/>
    <x v="20"/>
    <x v="2"/>
    <m/>
    <m/>
    <m/>
    <m/>
    <n v="100"/>
    <m/>
    <m/>
  </r>
  <r>
    <x v="9"/>
    <x v="0"/>
    <s v="No"/>
    <e v="#N/A"/>
    <m/>
    <n v="3"/>
    <m/>
    <m/>
    <e v="#N/A"/>
    <s v="213000"/>
    <x v="326"/>
    <x v="181"/>
    <x v="20"/>
    <x v="2"/>
    <m/>
    <m/>
    <m/>
    <m/>
    <m/>
    <m/>
    <m/>
  </r>
  <r>
    <x v="9"/>
    <x v="0"/>
    <s v="No"/>
    <e v="#N/A"/>
    <m/>
    <n v="3"/>
    <m/>
    <m/>
    <e v="#N/A"/>
    <s v="213020"/>
    <x v="329"/>
    <x v="185"/>
    <x v="20"/>
    <x v="2"/>
    <m/>
    <m/>
    <m/>
    <m/>
    <n v="2000"/>
    <m/>
    <m/>
  </r>
  <r>
    <x v="9"/>
    <x v="0"/>
    <s v="No"/>
    <e v="#N/A"/>
    <m/>
    <n v="3"/>
    <m/>
    <m/>
    <e v="#N/A"/>
    <s v="230500"/>
    <x v="79"/>
    <x v="55"/>
    <x v="6"/>
    <x v="0"/>
    <m/>
    <m/>
    <m/>
    <m/>
    <m/>
    <m/>
    <m/>
  </r>
  <r>
    <x v="9"/>
    <x v="0"/>
    <s v="OK"/>
    <e v="#N/A"/>
    <m/>
    <n v="3"/>
    <m/>
    <m/>
    <e v="#N/A"/>
    <s v="230501"/>
    <x v="80"/>
    <x v="55"/>
    <x v="6"/>
    <x v="0"/>
    <m/>
    <m/>
    <m/>
    <m/>
    <n v="395"/>
    <m/>
    <m/>
  </r>
  <r>
    <x v="9"/>
    <x v="0"/>
    <s v="OK"/>
    <e v="#N/A"/>
    <m/>
    <n v="3"/>
    <m/>
    <m/>
    <e v="#N/A"/>
    <s v="230641"/>
    <x v="81"/>
    <x v="56"/>
    <x v="6"/>
    <x v="0"/>
    <m/>
    <m/>
    <m/>
    <m/>
    <n v="1000"/>
    <m/>
    <m/>
  </r>
  <r>
    <x v="9"/>
    <x v="0"/>
    <s v="No"/>
    <e v="#N/A"/>
    <m/>
    <n v="3"/>
    <m/>
    <m/>
    <e v="#N/A"/>
    <s v="230642"/>
    <x v="82"/>
    <x v="56"/>
    <x v="6"/>
    <x v="0"/>
    <m/>
    <m/>
    <m/>
    <m/>
    <n v="1000"/>
    <m/>
    <m/>
  </r>
  <r>
    <x v="9"/>
    <x v="0"/>
    <s v="OK"/>
    <e v="#N/A"/>
    <m/>
    <n v="3"/>
    <m/>
    <m/>
    <e v="#N/A"/>
    <s v="230643"/>
    <x v="83"/>
    <x v="56"/>
    <x v="6"/>
    <x v="0"/>
    <m/>
    <m/>
    <m/>
    <m/>
    <n v="5800"/>
    <m/>
    <m/>
  </r>
  <r>
    <x v="9"/>
    <x v="0"/>
    <s v="OK"/>
    <e v="#N/A"/>
    <m/>
    <n v="3"/>
    <m/>
    <m/>
    <e v="#N/A"/>
    <s v="231171"/>
    <x v="75"/>
    <x v="54"/>
    <x v="6"/>
    <x v="0"/>
    <m/>
    <m/>
    <m/>
    <m/>
    <n v="4404"/>
    <m/>
    <m/>
  </r>
  <r>
    <x v="9"/>
    <x v="0"/>
    <s v="No"/>
    <e v="#N/A"/>
    <m/>
    <n v="3"/>
    <m/>
    <m/>
    <e v="#N/A"/>
    <s v="231172"/>
    <x v="76"/>
    <x v="54"/>
    <x v="6"/>
    <x v="0"/>
    <m/>
    <m/>
    <m/>
    <m/>
    <n v="1910"/>
    <m/>
    <m/>
  </r>
  <r>
    <x v="9"/>
    <x v="0"/>
    <s v="OK"/>
    <e v="#N/A"/>
    <m/>
    <n v="3"/>
    <m/>
    <m/>
    <e v="#N/A"/>
    <s v="231173"/>
    <x v="77"/>
    <x v="54"/>
    <x v="6"/>
    <x v="0"/>
    <m/>
    <m/>
    <m/>
    <m/>
    <n v="4760"/>
    <m/>
    <m/>
  </r>
  <r>
    <x v="9"/>
    <x v="0"/>
    <s v="No"/>
    <e v="#N/A"/>
    <m/>
    <n v="3"/>
    <m/>
    <m/>
    <e v="#N/A"/>
    <s v="231174"/>
    <x v="78"/>
    <x v="54"/>
    <x v="6"/>
    <x v="0"/>
    <m/>
    <m/>
    <m/>
    <m/>
    <n v="800"/>
    <m/>
    <m/>
  </r>
  <r>
    <x v="9"/>
    <x v="0"/>
    <s v="OK"/>
    <e v="#N/A"/>
    <m/>
    <n v="3"/>
    <m/>
    <m/>
    <e v="#N/A"/>
    <s v="231450"/>
    <x v="84"/>
    <x v="56"/>
    <x v="6"/>
    <x v="0"/>
    <m/>
    <m/>
    <m/>
    <m/>
    <n v="16274.5"/>
    <m/>
    <m/>
  </r>
  <r>
    <x v="9"/>
    <x v="0"/>
    <e v="#REF!"/>
    <e v="#N/A"/>
    <m/>
    <n v="3"/>
    <m/>
    <m/>
    <e v="#N/A"/>
    <s v="091280"/>
    <x v="338"/>
    <x v="5"/>
    <x v="1"/>
    <x v="0"/>
    <m/>
    <m/>
    <m/>
    <m/>
    <n v="6542"/>
    <m/>
    <m/>
  </r>
  <r>
    <x v="8"/>
    <x v="1"/>
    <s v="No"/>
    <e v="#N/A"/>
    <m/>
    <n v="3"/>
    <s v="historical"/>
    <n v="2024"/>
    <e v="#N/A"/>
    <s v="112220"/>
    <x v="42"/>
    <x v="25"/>
    <x v="3"/>
    <x v="0"/>
    <m/>
    <m/>
    <m/>
    <m/>
    <n v="2293"/>
    <m/>
    <n v="-2293"/>
  </r>
  <r>
    <x v="8"/>
    <x v="3"/>
    <s v="No"/>
    <e v="#N/A"/>
    <m/>
    <n v="3"/>
    <s v="historical"/>
    <n v="2024"/>
    <e v="#N/A"/>
    <s v="112220"/>
    <x v="42"/>
    <x v="25"/>
    <x v="3"/>
    <x v="0"/>
    <m/>
    <m/>
    <m/>
    <m/>
    <n v="2217"/>
    <m/>
    <n v="-2217"/>
  </r>
  <r>
    <x v="8"/>
    <x v="3"/>
    <s v="No"/>
    <e v="#N/A"/>
    <m/>
    <n v="3"/>
    <s v="historical"/>
    <n v="2024"/>
    <e v="#N/A"/>
    <s v="180640"/>
    <x v="272"/>
    <x v="155"/>
    <x v="18"/>
    <x v="2"/>
    <m/>
    <m/>
    <m/>
    <m/>
    <n v="3974.25"/>
    <m/>
    <n v="-3974.25"/>
  </r>
  <r>
    <x v="9"/>
    <x v="0"/>
    <s v="OK"/>
    <e v="#N/A"/>
    <m/>
    <n v="4"/>
    <m/>
    <m/>
    <e v="#N/A"/>
    <s v="020201"/>
    <x v="90"/>
    <x v="62"/>
    <x v="7"/>
    <x v="1"/>
    <m/>
    <m/>
    <m/>
    <m/>
    <n v="10389"/>
    <m/>
    <m/>
  </r>
  <r>
    <x v="9"/>
    <x v="0"/>
    <s v="No"/>
    <e v="#N/A"/>
    <m/>
    <n v="4"/>
    <m/>
    <m/>
    <e v="#N/A"/>
    <s v="020470"/>
    <x v="95"/>
    <x v="66"/>
    <x v="7"/>
    <x v="1"/>
    <m/>
    <m/>
    <m/>
    <m/>
    <n v="0"/>
    <m/>
    <m/>
  </r>
  <r>
    <x v="9"/>
    <x v="0"/>
    <s v="OK"/>
    <e v="#N/A"/>
    <m/>
    <n v="4"/>
    <m/>
    <m/>
    <e v="#N/A"/>
    <s v="020672"/>
    <x v="85"/>
    <x v="57"/>
    <x v="7"/>
    <x v="1"/>
    <m/>
    <m/>
    <m/>
    <m/>
    <n v="10000"/>
    <m/>
    <m/>
  </r>
  <r>
    <x v="9"/>
    <x v="0"/>
    <s v="No"/>
    <e v="#N/A"/>
    <m/>
    <n v="4"/>
    <m/>
    <m/>
    <e v="#N/A"/>
    <s v="020850"/>
    <x v="86"/>
    <x v="58"/>
    <x v="7"/>
    <x v="1"/>
    <m/>
    <m/>
    <m/>
    <m/>
    <n v="4000"/>
    <m/>
    <m/>
  </r>
  <r>
    <x v="9"/>
    <x v="0"/>
    <s v="OK"/>
    <e v="#N/A"/>
    <m/>
    <n v="4"/>
    <m/>
    <m/>
    <e v="#N/A"/>
    <s v="021640"/>
    <x v="87"/>
    <x v="59"/>
    <x v="7"/>
    <x v="1"/>
    <m/>
    <m/>
    <m/>
    <m/>
    <n v="7304.5"/>
    <m/>
    <m/>
  </r>
  <r>
    <x v="9"/>
    <x v="0"/>
    <s v="No"/>
    <e v="#N/A"/>
    <m/>
    <n v="4"/>
    <m/>
    <m/>
    <e v="#N/A"/>
    <s v="021750"/>
    <x v="88"/>
    <x v="60"/>
    <x v="7"/>
    <x v="1"/>
    <m/>
    <m/>
    <m/>
    <m/>
    <n v="2000"/>
    <m/>
    <m/>
  </r>
  <r>
    <x v="9"/>
    <x v="0"/>
    <s v="OK"/>
    <e v="#N/A"/>
    <m/>
    <n v="4"/>
    <m/>
    <m/>
    <e v="#N/A"/>
    <s v="021860"/>
    <x v="89"/>
    <x v="61"/>
    <x v="7"/>
    <x v="1"/>
    <m/>
    <m/>
    <m/>
    <m/>
    <n v="6003.17"/>
    <m/>
    <m/>
  </r>
  <r>
    <x v="9"/>
    <x v="0"/>
    <s v="OK"/>
    <e v="#N/A"/>
    <m/>
    <n v="4"/>
    <m/>
    <m/>
    <e v="#N/A"/>
    <s v="022110"/>
    <x v="91"/>
    <x v="63"/>
    <x v="7"/>
    <x v="1"/>
    <m/>
    <m/>
    <m/>
    <m/>
    <n v="0"/>
    <m/>
    <m/>
  </r>
  <r>
    <x v="9"/>
    <x v="0"/>
    <s v="OK"/>
    <e v="#N/A"/>
    <m/>
    <n v="4"/>
    <m/>
    <m/>
    <e v="#N/A"/>
    <s v="022362"/>
    <x v="93"/>
    <x v="64"/>
    <x v="7"/>
    <x v="1"/>
    <m/>
    <m/>
    <m/>
    <m/>
    <n v="5783"/>
    <m/>
    <m/>
  </r>
  <r>
    <x v="9"/>
    <x v="0"/>
    <s v="OK"/>
    <e v="#N/A"/>
    <m/>
    <n v="4"/>
    <m/>
    <m/>
    <e v="#N/A"/>
    <s v="022363"/>
    <x v="92"/>
    <x v="63"/>
    <x v="7"/>
    <x v="1"/>
    <m/>
    <m/>
    <m/>
    <m/>
    <n v="689"/>
    <m/>
    <m/>
  </r>
  <r>
    <x v="9"/>
    <x v="0"/>
    <s v="No"/>
    <e v="#N/A"/>
    <m/>
    <n v="4"/>
    <m/>
    <m/>
    <e v="#N/A"/>
    <s v="022600"/>
    <x v="94"/>
    <x v="65"/>
    <x v="7"/>
    <x v="1"/>
    <m/>
    <m/>
    <m/>
    <m/>
    <n v="3000"/>
    <m/>
    <m/>
  </r>
  <r>
    <x v="9"/>
    <x v="0"/>
    <s v="OK"/>
    <e v="#N/A"/>
    <m/>
    <n v="4"/>
    <m/>
    <m/>
    <e v="#N/A"/>
    <s v="030480"/>
    <x v="0"/>
    <x v="0"/>
    <x v="0"/>
    <x v="0"/>
    <m/>
    <m/>
    <m/>
    <m/>
    <n v="977"/>
    <m/>
    <m/>
  </r>
  <r>
    <x v="9"/>
    <x v="0"/>
    <s v="OK"/>
    <e v="#N/A"/>
    <m/>
    <n v="4"/>
    <m/>
    <m/>
    <e v="#N/A"/>
    <s v="031050"/>
    <x v="2"/>
    <x v="1"/>
    <x v="0"/>
    <x v="0"/>
    <m/>
    <m/>
    <m/>
    <m/>
    <n v="10544"/>
    <m/>
    <m/>
  </r>
  <r>
    <x v="9"/>
    <x v="0"/>
    <s v="OK"/>
    <e v="#N/A"/>
    <m/>
    <n v="4"/>
    <m/>
    <m/>
    <e v="#N/A"/>
    <s v="031060"/>
    <x v="3"/>
    <x v="1"/>
    <x v="0"/>
    <x v="0"/>
    <m/>
    <m/>
    <m/>
    <m/>
    <n v="0"/>
    <m/>
    <m/>
  </r>
  <r>
    <x v="9"/>
    <x v="0"/>
    <s v="OK"/>
    <e v="#N/A"/>
    <m/>
    <n v="4"/>
    <m/>
    <m/>
    <e v="#N/A"/>
    <s v="031620"/>
    <x v="4"/>
    <x v="1"/>
    <x v="0"/>
    <x v="0"/>
    <m/>
    <m/>
    <m/>
    <m/>
    <n v="3459"/>
    <m/>
    <m/>
  </r>
  <r>
    <x v="9"/>
    <x v="0"/>
    <s v="OK"/>
    <e v="#N/A"/>
    <m/>
    <n v="4"/>
    <m/>
    <m/>
    <e v="#N/A"/>
    <s v="031851"/>
    <x v="5"/>
    <x v="1"/>
    <x v="0"/>
    <x v="0"/>
    <m/>
    <m/>
    <m/>
    <m/>
    <n v="641.75"/>
    <m/>
    <m/>
  </r>
  <r>
    <x v="9"/>
    <x v="0"/>
    <s v="OK"/>
    <e v="#N/A"/>
    <m/>
    <n v="4"/>
    <m/>
    <m/>
    <e v="#N/A"/>
    <s v="031901"/>
    <x v="7"/>
    <x v="2"/>
    <x v="0"/>
    <x v="0"/>
    <m/>
    <m/>
    <m/>
    <m/>
    <n v="4819.33"/>
    <m/>
    <m/>
  </r>
  <r>
    <x v="9"/>
    <x v="0"/>
    <s v="OK"/>
    <e v="#N/A"/>
    <m/>
    <n v="4"/>
    <m/>
    <m/>
    <e v="#N/A"/>
    <s v="032020"/>
    <x v="6"/>
    <x v="1"/>
    <x v="0"/>
    <x v="0"/>
    <m/>
    <m/>
    <m/>
    <m/>
    <n v="3830"/>
    <m/>
    <m/>
  </r>
  <r>
    <x v="9"/>
    <x v="0"/>
    <s v="OK"/>
    <e v="#N/A"/>
    <m/>
    <n v="4"/>
    <m/>
    <m/>
    <e v="#N/A"/>
    <s v="032500"/>
    <x v="1"/>
    <x v="0"/>
    <x v="0"/>
    <x v="0"/>
    <m/>
    <m/>
    <m/>
    <m/>
    <n v="7560"/>
    <m/>
    <m/>
  </r>
  <r>
    <x v="9"/>
    <x v="0"/>
    <s v="No"/>
    <e v="#N/A"/>
    <m/>
    <n v="4"/>
    <m/>
    <m/>
    <e v="#N/A"/>
    <s v="032621"/>
    <x v="8"/>
    <x v="3"/>
    <x v="0"/>
    <x v="0"/>
    <m/>
    <m/>
    <m/>
    <m/>
    <n v="15000"/>
    <m/>
    <m/>
  </r>
  <r>
    <x v="9"/>
    <x v="0"/>
    <s v="No"/>
    <e v="#N/A"/>
    <m/>
    <n v="4"/>
    <m/>
    <m/>
    <e v="#N/A"/>
    <s v="032880"/>
    <x v="9"/>
    <x v="2"/>
    <x v="0"/>
    <x v="0"/>
    <m/>
    <m/>
    <m/>
    <m/>
    <n v="2250"/>
    <m/>
    <m/>
  </r>
  <r>
    <x v="9"/>
    <x v="0"/>
    <s v="No"/>
    <e v="#N/A"/>
    <m/>
    <n v="4"/>
    <m/>
    <m/>
    <e v="#N/A"/>
    <s v="040020"/>
    <x v="96"/>
    <x v="67"/>
    <x v="8"/>
    <x v="1"/>
    <m/>
    <m/>
    <m/>
    <m/>
    <n v="0"/>
    <m/>
    <m/>
  </r>
  <r>
    <x v="9"/>
    <x v="0"/>
    <s v="OK"/>
    <e v="#N/A"/>
    <m/>
    <n v="4"/>
    <m/>
    <m/>
    <e v="#N/A"/>
    <s v="040430"/>
    <x v="99"/>
    <x v="69"/>
    <x v="8"/>
    <x v="1"/>
    <m/>
    <m/>
    <m/>
    <m/>
    <n v="8832"/>
    <m/>
    <m/>
  </r>
  <r>
    <x v="9"/>
    <x v="0"/>
    <s v="No"/>
    <e v="#N/A"/>
    <m/>
    <n v="4"/>
    <m/>
    <m/>
    <e v="#N/A"/>
    <s v="040520"/>
    <x v="100"/>
    <x v="70"/>
    <x v="8"/>
    <x v="1"/>
    <m/>
    <m/>
    <m/>
    <m/>
    <n v="0"/>
    <m/>
    <m/>
  </r>
  <r>
    <x v="9"/>
    <x v="0"/>
    <s v="No"/>
    <e v="#N/A"/>
    <m/>
    <n v="4"/>
    <m/>
    <m/>
    <e v="#N/A"/>
    <s v="040990"/>
    <x v="101"/>
    <x v="70"/>
    <x v="8"/>
    <x v="1"/>
    <m/>
    <m/>
    <m/>
    <m/>
    <n v="0"/>
    <m/>
    <m/>
  </r>
  <r>
    <x v="9"/>
    <x v="0"/>
    <s v="No"/>
    <e v="#N/A"/>
    <m/>
    <n v="4"/>
    <m/>
    <m/>
    <e v="#N/A"/>
    <s v="041000"/>
    <x v="103"/>
    <x v="71"/>
    <x v="8"/>
    <x v="1"/>
    <m/>
    <m/>
    <m/>
    <m/>
    <n v="0"/>
    <m/>
    <m/>
  </r>
  <r>
    <x v="9"/>
    <x v="0"/>
    <s v="OK"/>
    <e v="#N/A"/>
    <m/>
    <n v="4"/>
    <m/>
    <m/>
    <e v="#N/A"/>
    <s v="041250"/>
    <x v="104"/>
    <x v="71"/>
    <x v="8"/>
    <x v="1"/>
    <m/>
    <m/>
    <m/>
    <m/>
    <n v="3242"/>
    <m/>
    <m/>
  </r>
  <r>
    <x v="9"/>
    <x v="0"/>
    <s v="No"/>
    <e v="#N/A"/>
    <m/>
    <n v="4"/>
    <m/>
    <m/>
    <e v="#N/A"/>
    <s v="041300"/>
    <x v="105"/>
    <x v="72"/>
    <x v="8"/>
    <x v="1"/>
    <m/>
    <m/>
    <m/>
    <m/>
    <n v="5000"/>
    <m/>
    <m/>
  </r>
  <r>
    <x v="9"/>
    <x v="0"/>
    <s v="No"/>
    <e v="#N/A"/>
    <m/>
    <n v="4"/>
    <m/>
    <m/>
    <e v="#N/A"/>
    <s v="041630"/>
    <x v="97"/>
    <x v="67"/>
    <x v="8"/>
    <x v="1"/>
    <m/>
    <m/>
    <m/>
    <m/>
    <n v="1500"/>
    <m/>
    <m/>
  </r>
  <r>
    <x v="9"/>
    <x v="0"/>
    <s v="OK"/>
    <e v="#N/A"/>
    <m/>
    <n v="4"/>
    <m/>
    <m/>
    <e v="#N/A"/>
    <s v="041650"/>
    <x v="109"/>
    <x v="74"/>
    <x v="8"/>
    <x v="1"/>
    <m/>
    <m/>
    <m/>
    <m/>
    <n v="3500"/>
    <m/>
    <m/>
  </r>
  <r>
    <x v="9"/>
    <x v="0"/>
    <s v="No"/>
    <e v="#N/A"/>
    <m/>
    <n v="4"/>
    <m/>
    <m/>
    <e v="#N/A"/>
    <s v="041850"/>
    <x v="106"/>
    <x v="67"/>
    <x v="8"/>
    <x v="1"/>
    <m/>
    <m/>
    <m/>
    <m/>
    <n v="6000"/>
    <m/>
    <m/>
  </r>
  <r>
    <x v="9"/>
    <x v="0"/>
    <s v="OK"/>
    <e v="#N/A"/>
    <m/>
    <n v="4"/>
    <m/>
    <m/>
    <e v="#N/A"/>
    <s v="042170"/>
    <x v="110"/>
    <x v="74"/>
    <x v="8"/>
    <x v="1"/>
    <m/>
    <m/>
    <m/>
    <m/>
    <n v="639"/>
    <m/>
    <m/>
  </r>
  <r>
    <x v="9"/>
    <x v="0"/>
    <s v="OK"/>
    <e v="#N/A"/>
    <m/>
    <n v="4"/>
    <m/>
    <m/>
    <e v="#N/A"/>
    <s v="042310"/>
    <x v="107"/>
    <x v="73"/>
    <x v="8"/>
    <x v="1"/>
    <m/>
    <m/>
    <m/>
    <m/>
    <n v="0"/>
    <m/>
    <m/>
  </r>
  <r>
    <x v="9"/>
    <x v="0"/>
    <s v="OK"/>
    <e v="#N/A"/>
    <m/>
    <n v="4"/>
    <m/>
    <m/>
    <e v="#N/A"/>
    <s v="042400"/>
    <x v="108"/>
    <x v="74"/>
    <x v="8"/>
    <x v="1"/>
    <m/>
    <m/>
    <m/>
    <m/>
    <n v="5221"/>
    <m/>
    <m/>
  </r>
  <r>
    <x v="9"/>
    <x v="0"/>
    <s v="No"/>
    <e v="#N/A"/>
    <m/>
    <n v="4"/>
    <m/>
    <m/>
    <e v="#N/A"/>
    <s v="042451"/>
    <x v="102"/>
    <x v="70"/>
    <x v="8"/>
    <x v="1"/>
    <m/>
    <m/>
    <m/>
    <m/>
    <n v="0"/>
    <m/>
    <m/>
  </r>
  <r>
    <x v="9"/>
    <x v="0"/>
    <s v="No"/>
    <e v="#N/A"/>
    <m/>
    <n v="4"/>
    <m/>
    <m/>
    <e v="#N/A"/>
    <s v="042550"/>
    <x v="98"/>
    <x v="68"/>
    <x v="8"/>
    <x v="1"/>
    <m/>
    <m/>
    <m/>
    <m/>
    <n v="1500"/>
    <m/>
    <m/>
  </r>
  <r>
    <x v="9"/>
    <x v="0"/>
    <s v="OK"/>
    <s v="LLF"/>
    <m/>
    <n v="4"/>
    <m/>
    <m/>
    <e v="#N/A"/>
    <s v="042552"/>
    <x v="111"/>
    <x v="75"/>
    <x v="8"/>
    <x v="1"/>
    <m/>
    <m/>
    <m/>
    <m/>
    <n v="8193.5"/>
    <m/>
    <m/>
  </r>
  <r>
    <x v="9"/>
    <x v="0"/>
    <s v="OK"/>
    <e v="#N/A"/>
    <m/>
    <n v="4"/>
    <m/>
    <m/>
    <e v="#N/A"/>
    <s v="050060"/>
    <x v="115"/>
    <x v="78"/>
    <x v="9"/>
    <x v="1"/>
    <m/>
    <m/>
    <m/>
    <m/>
    <n v="983"/>
    <m/>
    <m/>
  </r>
  <r>
    <x v="9"/>
    <x v="0"/>
    <s v="OK"/>
    <e v="#N/A"/>
    <m/>
    <n v="4"/>
    <m/>
    <m/>
    <e v="#N/A"/>
    <s v="050080"/>
    <x v="119"/>
    <x v="79"/>
    <x v="9"/>
    <x v="1"/>
    <m/>
    <m/>
    <m/>
    <m/>
    <n v="1392"/>
    <m/>
    <m/>
  </r>
  <r>
    <x v="9"/>
    <x v="0"/>
    <s v="OK"/>
    <e v="#N/A"/>
    <m/>
    <n v="4"/>
    <m/>
    <m/>
    <e v="#N/A"/>
    <s v="050110"/>
    <x v="122"/>
    <x v="80"/>
    <x v="9"/>
    <x v="1"/>
    <m/>
    <m/>
    <m/>
    <m/>
    <n v="5778"/>
    <m/>
    <m/>
  </r>
  <r>
    <x v="9"/>
    <x v="0"/>
    <s v="No"/>
    <e v="#N/A"/>
    <m/>
    <n v="4"/>
    <m/>
    <m/>
    <e v="#N/A"/>
    <s v="050120"/>
    <x v="123"/>
    <x v="81"/>
    <x v="9"/>
    <x v="1"/>
    <m/>
    <m/>
    <m/>
    <m/>
    <n v="600"/>
    <m/>
    <m/>
  </r>
  <r>
    <x v="9"/>
    <x v="0"/>
    <s v="OK"/>
    <e v="#N/A"/>
    <m/>
    <n v="4"/>
    <m/>
    <m/>
    <e v="#N/A"/>
    <s v="050160"/>
    <x v="112"/>
    <x v="76"/>
    <x v="9"/>
    <x v="1"/>
    <m/>
    <m/>
    <m/>
    <m/>
    <n v="4000"/>
    <m/>
    <m/>
  </r>
  <r>
    <x v="9"/>
    <x v="0"/>
    <s v="OK"/>
    <e v="#N/A"/>
    <m/>
    <n v="4"/>
    <m/>
    <m/>
    <e v="#N/A"/>
    <s v="050171"/>
    <x v="126"/>
    <x v="82"/>
    <x v="9"/>
    <x v="1"/>
    <m/>
    <m/>
    <m/>
    <m/>
    <n v="1484"/>
    <m/>
    <m/>
  </r>
  <r>
    <x v="9"/>
    <x v="0"/>
    <s v="OK"/>
    <e v="#N/A"/>
    <m/>
    <n v="4"/>
    <m/>
    <m/>
    <e v="#N/A"/>
    <s v="050180"/>
    <x v="128"/>
    <x v="82"/>
    <x v="9"/>
    <x v="1"/>
    <m/>
    <m/>
    <m/>
    <m/>
    <n v="0"/>
    <m/>
    <m/>
  </r>
  <r>
    <x v="9"/>
    <x v="0"/>
    <s v="OK"/>
    <e v="#N/A"/>
    <m/>
    <n v="4"/>
    <m/>
    <m/>
    <e v="#N/A"/>
    <s v="050360"/>
    <x v="129"/>
    <x v="79"/>
    <x v="9"/>
    <x v="1"/>
    <m/>
    <m/>
    <m/>
    <m/>
    <n v="1500"/>
    <m/>
    <m/>
  </r>
  <r>
    <x v="9"/>
    <x v="0"/>
    <s v="No"/>
    <e v="#N/A"/>
    <m/>
    <n v="4"/>
    <m/>
    <m/>
    <e v="#N/A"/>
    <s v="050530"/>
    <x v="116"/>
    <x v="78"/>
    <x v="9"/>
    <x v="1"/>
    <m/>
    <m/>
    <m/>
    <m/>
    <n v="765"/>
    <m/>
    <m/>
  </r>
  <r>
    <x v="9"/>
    <x v="0"/>
    <s v="No"/>
    <e v="#N/A"/>
    <m/>
    <n v="4"/>
    <m/>
    <m/>
    <e v="#N/A"/>
    <s v="050581"/>
    <x v="113"/>
    <x v="76"/>
    <x v="9"/>
    <x v="1"/>
    <m/>
    <m/>
    <m/>
    <m/>
    <n v="0"/>
    <m/>
    <m/>
  </r>
  <r>
    <x v="9"/>
    <x v="0"/>
    <s v="OK"/>
    <e v="#N/A"/>
    <m/>
    <n v="4"/>
    <m/>
    <m/>
    <e v="#N/A"/>
    <s v="050711"/>
    <x v="130"/>
    <x v="77"/>
    <x v="9"/>
    <x v="1"/>
    <m/>
    <m/>
    <m/>
    <m/>
    <n v="578"/>
    <m/>
    <m/>
  </r>
  <r>
    <x v="9"/>
    <x v="0"/>
    <s v="No"/>
    <e v="#N/A"/>
    <m/>
    <n v="4"/>
    <m/>
    <m/>
    <e v="#N/A"/>
    <s v="050770"/>
    <x v="120"/>
    <x v="79"/>
    <x v="9"/>
    <x v="1"/>
    <m/>
    <m/>
    <m/>
    <m/>
    <n v="900"/>
    <m/>
    <m/>
  </r>
  <r>
    <x v="9"/>
    <x v="0"/>
    <s v="OK"/>
    <e v="#N/A"/>
    <m/>
    <n v="4"/>
    <m/>
    <m/>
    <e v="#N/A"/>
    <s v="051070"/>
    <x v="117"/>
    <x v="78"/>
    <x v="9"/>
    <x v="1"/>
    <m/>
    <m/>
    <m/>
    <m/>
    <n v="2750"/>
    <m/>
    <m/>
  </r>
  <r>
    <x v="9"/>
    <x v="0"/>
    <s v="OK"/>
    <e v="#N/A"/>
    <m/>
    <n v="4"/>
    <m/>
    <m/>
    <e v="#N/A"/>
    <s v="051270"/>
    <x v="134"/>
    <x v="80"/>
    <x v="9"/>
    <x v="1"/>
    <m/>
    <m/>
    <m/>
    <m/>
    <n v="548.33000000000004"/>
    <m/>
    <m/>
  </r>
  <r>
    <x v="9"/>
    <x v="0"/>
    <s v="OK"/>
    <e v="#N/A"/>
    <m/>
    <n v="4"/>
    <m/>
    <m/>
    <e v="#N/A"/>
    <s v="051400"/>
    <x v="136"/>
    <x v="83"/>
    <x v="9"/>
    <x v="1"/>
    <m/>
    <m/>
    <m/>
    <m/>
    <n v="0"/>
    <m/>
    <m/>
  </r>
  <r>
    <x v="9"/>
    <x v="0"/>
    <s v="OK"/>
    <e v="#N/A"/>
    <m/>
    <n v="4"/>
    <m/>
    <m/>
    <e v="#N/A"/>
    <s v="051501"/>
    <x v="124"/>
    <x v="81"/>
    <x v="9"/>
    <x v="1"/>
    <m/>
    <m/>
    <m/>
    <m/>
    <n v="0"/>
    <m/>
    <m/>
  </r>
  <r>
    <x v="9"/>
    <x v="0"/>
    <s v="OK"/>
    <e v="#N/A"/>
    <m/>
    <n v="4"/>
    <m/>
    <m/>
    <e v="#N/A"/>
    <s v="051781"/>
    <x v="118"/>
    <x v="78"/>
    <x v="9"/>
    <x v="1"/>
    <m/>
    <m/>
    <m/>
    <m/>
    <n v="0"/>
    <m/>
    <m/>
  </r>
  <r>
    <x v="9"/>
    <x v="0"/>
    <s v="OK"/>
    <e v="#N/A"/>
    <m/>
    <n v="4"/>
    <m/>
    <m/>
    <e v="#N/A"/>
    <s v="051880"/>
    <x v="135"/>
    <x v="80"/>
    <x v="9"/>
    <x v="1"/>
    <m/>
    <m/>
    <m/>
    <m/>
    <n v="179"/>
    <m/>
    <m/>
  </r>
  <r>
    <x v="9"/>
    <x v="0"/>
    <s v="OK"/>
    <e v="#N/A"/>
    <m/>
    <n v="4"/>
    <m/>
    <m/>
    <e v="#N/A"/>
    <s v="051885"/>
    <x v="127"/>
    <x v="82"/>
    <x v="9"/>
    <x v="1"/>
    <m/>
    <m/>
    <m/>
    <m/>
    <n v="1394.5"/>
    <m/>
    <m/>
  </r>
  <r>
    <x v="9"/>
    <x v="0"/>
    <s v="No"/>
    <e v="#N/A"/>
    <m/>
    <n v="4"/>
    <m/>
    <m/>
    <s v="Yes"/>
    <s v="052150"/>
    <x v="138"/>
    <x v="84"/>
    <x v="9"/>
    <x v="1"/>
    <m/>
    <m/>
    <m/>
    <m/>
    <n v="6717.75"/>
    <m/>
    <m/>
  </r>
  <r>
    <x v="9"/>
    <x v="0"/>
    <s v="OK"/>
    <e v="#N/A"/>
    <m/>
    <n v="4"/>
    <m/>
    <m/>
    <e v="#N/A"/>
    <s v="052151"/>
    <x v="131"/>
    <x v="77"/>
    <x v="9"/>
    <x v="1"/>
    <m/>
    <m/>
    <m/>
    <m/>
    <n v="2548"/>
    <m/>
    <m/>
  </r>
  <r>
    <x v="9"/>
    <x v="0"/>
    <s v="OK"/>
    <e v="#N/A"/>
    <m/>
    <n v="4"/>
    <m/>
    <m/>
    <e v="#N/A"/>
    <s v="052270"/>
    <x v="132"/>
    <x v="77"/>
    <x v="9"/>
    <x v="1"/>
    <m/>
    <m/>
    <m/>
    <m/>
    <n v="1241"/>
    <m/>
    <m/>
  </r>
  <r>
    <x v="9"/>
    <x v="0"/>
    <s v="OK"/>
    <e v="#N/A"/>
    <m/>
    <n v="4"/>
    <m/>
    <m/>
    <e v="#N/A"/>
    <s v="052540"/>
    <x v="137"/>
    <x v="83"/>
    <x v="9"/>
    <x v="1"/>
    <m/>
    <m/>
    <m/>
    <m/>
    <n v="731.8"/>
    <m/>
    <m/>
  </r>
  <r>
    <x v="9"/>
    <x v="0"/>
    <s v="No"/>
    <e v="#N/A"/>
    <m/>
    <n v="4"/>
    <m/>
    <m/>
    <e v="#N/A"/>
    <s v="052551"/>
    <x v="121"/>
    <x v="79"/>
    <x v="9"/>
    <x v="1"/>
    <m/>
    <m/>
    <m/>
    <m/>
    <n v="0"/>
    <m/>
    <m/>
  </r>
  <r>
    <x v="9"/>
    <x v="0"/>
    <s v="No"/>
    <e v="#N/A"/>
    <m/>
    <n v="4"/>
    <m/>
    <m/>
    <e v="#N/A"/>
    <s v="052660"/>
    <x v="139"/>
    <x v="79"/>
    <x v="9"/>
    <x v="1"/>
    <m/>
    <m/>
    <m/>
    <m/>
    <n v="0"/>
    <m/>
    <m/>
  </r>
  <r>
    <x v="9"/>
    <x v="0"/>
    <s v="OK"/>
    <e v="#N/A"/>
    <m/>
    <n v="4"/>
    <m/>
    <m/>
    <e v="#N/A"/>
    <s v="052670"/>
    <x v="133"/>
    <x v="77"/>
    <x v="9"/>
    <x v="1"/>
    <m/>
    <m/>
    <m/>
    <m/>
    <n v="580"/>
    <m/>
    <m/>
  </r>
  <r>
    <x v="9"/>
    <x v="0"/>
    <s v="OK"/>
    <e v="#N/A"/>
    <m/>
    <n v="4"/>
    <m/>
    <m/>
    <e v="#N/A"/>
    <s v="052830"/>
    <x v="125"/>
    <x v="81"/>
    <x v="9"/>
    <x v="1"/>
    <m/>
    <m/>
    <m/>
    <m/>
    <n v="3000"/>
    <m/>
    <m/>
  </r>
  <r>
    <x v="9"/>
    <x v="0"/>
    <s v="OK"/>
    <e v="#N/A"/>
    <m/>
    <n v="4"/>
    <m/>
    <m/>
    <e v="#N/A"/>
    <s v="052840"/>
    <x v="114"/>
    <x v="77"/>
    <x v="9"/>
    <x v="1"/>
    <m/>
    <m/>
    <m/>
    <m/>
    <n v="2354"/>
    <m/>
    <m/>
  </r>
  <r>
    <x v="9"/>
    <x v="0"/>
    <s v="OK"/>
    <e v="#N/A"/>
    <m/>
    <n v="4"/>
    <m/>
    <m/>
    <e v="#N/A"/>
    <s v="060550"/>
    <x v="140"/>
    <x v="85"/>
    <x v="10"/>
    <x v="1"/>
    <m/>
    <m/>
    <m/>
    <m/>
    <n v="5062.5"/>
    <m/>
    <m/>
  </r>
  <r>
    <x v="9"/>
    <x v="0"/>
    <s v="No"/>
    <e v="#N/A"/>
    <m/>
    <n v="4"/>
    <m/>
    <m/>
    <e v="#N/A"/>
    <s v="060650"/>
    <x v="141"/>
    <x v="86"/>
    <x v="10"/>
    <x v="1"/>
    <m/>
    <m/>
    <m/>
    <m/>
    <n v="3393.25"/>
    <m/>
    <m/>
  </r>
  <r>
    <x v="9"/>
    <x v="0"/>
    <s v="No"/>
    <e v="#N/A"/>
    <m/>
    <n v="4"/>
    <m/>
    <m/>
    <e v="#N/A"/>
    <s v="061010"/>
    <x v="143"/>
    <x v="86"/>
    <x v="10"/>
    <x v="1"/>
    <m/>
    <m/>
    <m/>
    <m/>
    <n v="500"/>
    <m/>
    <m/>
  </r>
  <r>
    <x v="9"/>
    <x v="0"/>
    <s v="OK"/>
    <e v="#N/A"/>
    <m/>
    <n v="4"/>
    <m/>
    <m/>
    <e v="#N/A"/>
    <s v="061320"/>
    <x v="144"/>
    <x v="87"/>
    <x v="10"/>
    <x v="1"/>
    <m/>
    <m/>
    <m/>
    <m/>
    <n v="5214"/>
    <m/>
    <m/>
  </r>
  <r>
    <x v="9"/>
    <x v="0"/>
    <s v="OK"/>
    <s v="LLF"/>
    <m/>
    <n v="4"/>
    <m/>
    <m/>
    <e v="#N/A"/>
    <s v="061900"/>
    <x v="145"/>
    <x v="88"/>
    <x v="10"/>
    <x v="1"/>
    <m/>
    <m/>
    <m/>
    <m/>
    <n v="0"/>
    <m/>
    <m/>
  </r>
  <r>
    <x v="9"/>
    <x v="0"/>
    <s v="OK"/>
    <e v="#N/A"/>
    <m/>
    <n v="4"/>
    <m/>
    <m/>
    <e v="#N/A"/>
    <s v="062160"/>
    <x v="146"/>
    <x v="89"/>
    <x v="10"/>
    <x v="1"/>
    <m/>
    <m/>
    <m/>
    <m/>
    <n v="4827"/>
    <m/>
    <m/>
  </r>
  <r>
    <x v="9"/>
    <x v="0"/>
    <s v="No"/>
    <e v="#N/A"/>
    <m/>
    <n v="4"/>
    <m/>
    <m/>
    <e v="#N/A"/>
    <s v="062620"/>
    <x v="142"/>
    <x v="86"/>
    <x v="10"/>
    <x v="1"/>
    <m/>
    <m/>
    <m/>
    <m/>
    <n v="1500"/>
    <m/>
    <m/>
  </r>
  <r>
    <x v="9"/>
    <x v="0"/>
    <s v="OK"/>
    <e v="#N/A"/>
    <m/>
    <n v="4"/>
    <m/>
    <m/>
    <e v="#N/A"/>
    <s v="062680"/>
    <x v="147"/>
    <x v="86"/>
    <x v="10"/>
    <x v="1"/>
    <m/>
    <m/>
    <m/>
    <m/>
    <n v="4059.92"/>
    <m/>
    <m/>
  </r>
  <r>
    <x v="9"/>
    <x v="0"/>
    <s v="OK"/>
    <e v="#N/A"/>
    <m/>
    <n v="4"/>
    <m/>
    <m/>
    <e v="#N/A"/>
    <s v="070151"/>
    <x v="148"/>
    <x v="90"/>
    <x v="11"/>
    <x v="1"/>
    <m/>
    <m/>
    <m/>
    <m/>
    <n v="752"/>
    <m/>
    <m/>
  </r>
  <r>
    <x v="9"/>
    <x v="0"/>
    <s v="OK"/>
    <e v="#N/A"/>
    <m/>
    <n v="4"/>
    <m/>
    <m/>
    <e v="#N/A"/>
    <s v="070720"/>
    <x v="151"/>
    <x v="90"/>
    <x v="11"/>
    <x v="1"/>
    <m/>
    <m/>
    <m/>
    <m/>
    <n v="1500"/>
    <m/>
    <m/>
  </r>
  <r>
    <x v="9"/>
    <x v="0"/>
    <s v="OK"/>
    <e v="#N/A"/>
    <m/>
    <n v="4"/>
    <m/>
    <m/>
    <e v="#N/A"/>
    <s v="070800"/>
    <x v="161"/>
    <x v="90"/>
    <x v="11"/>
    <x v="1"/>
    <m/>
    <m/>
    <m/>
    <m/>
    <n v="3370"/>
    <m/>
    <m/>
  </r>
  <r>
    <x v="9"/>
    <x v="0"/>
    <s v="OK"/>
    <e v="#N/A"/>
    <m/>
    <n v="4"/>
    <m/>
    <m/>
    <e v="#N/A"/>
    <s v="070820"/>
    <x v="152"/>
    <x v="91"/>
    <x v="11"/>
    <x v="1"/>
    <m/>
    <m/>
    <m/>
    <m/>
    <n v="4167.33"/>
    <m/>
    <m/>
  </r>
  <r>
    <x v="9"/>
    <x v="0"/>
    <s v="OK"/>
    <e v="#N/A"/>
    <m/>
    <n v="4"/>
    <m/>
    <m/>
    <e v="#N/A"/>
    <s v="070821"/>
    <x v="159"/>
    <x v="94"/>
    <x v="11"/>
    <x v="1"/>
    <m/>
    <m/>
    <m/>
    <m/>
    <n v="4367"/>
    <m/>
    <m/>
  </r>
  <r>
    <x v="9"/>
    <x v="0"/>
    <s v="OK"/>
    <e v="#N/A"/>
    <m/>
    <n v="4"/>
    <m/>
    <m/>
    <e v="#N/A"/>
    <s v="071131"/>
    <x v="153"/>
    <x v="92"/>
    <x v="11"/>
    <x v="1"/>
    <m/>
    <m/>
    <m/>
    <m/>
    <n v="4950"/>
    <m/>
    <m/>
  </r>
  <r>
    <x v="9"/>
    <x v="0"/>
    <s v="OK"/>
    <e v="#N/A"/>
    <m/>
    <n v="4"/>
    <m/>
    <m/>
    <s v="Yes"/>
    <s v="071132"/>
    <x v="154"/>
    <x v="92"/>
    <x v="11"/>
    <x v="1"/>
    <m/>
    <m/>
    <m/>
    <m/>
    <n v="1000"/>
    <m/>
    <m/>
  </r>
  <r>
    <x v="9"/>
    <x v="0"/>
    <s v="No"/>
    <e v="#N/A"/>
    <m/>
    <n v="4"/>
    <m/>
    <m/>
    <e v="#N/A"/>
    <s v="071133"/>
    <x v="155"/>
    <x v="92"/>
    <x v="11"/>
    <x v="1"/>
    <m/>
    <m/>
    <m/>
    <m/>
    <n v="7000"/>
    <m/>
    <m/>
  </r>
  <r>
    <x v="9"/>
    <x v="0"/>
    <s v="No"/>
    <e v="#N/A"/>
    <m/>
    <n v="4"/>
    <m/>
    <m/>
    <e v="#N/A"/>
    <s v="071140"/>
    <x v="156"/>
    <x v="93"/>
    <x v="11"/>
    <x v="1"/>
    <m/>
    <m/>
    <m/>
    <m/>
    <n v="3533.64"/>
    <m/>
    <m/>
  </r>
  <r>
    <x v="9"/>
    <x v="0"/>
    <s v="OK"/>
    <e v="#N/A"/>
    <m/>
    <n v="4"/>
    <m/>
    <m/>
    <e v="#N/A"/>
    <s v="071540"/>
    <x v="157"/>
    <x v="92"/>
    <x v="11"/>
    <x v="1"/>
    <m/>
    <m/>
    <m/>
    <m/>
    <n v="3564"/>
    <m/>
    <m/>
  </r>
  <r>
    <x v="9"/>
    <x v="0"/>
    <s v="OK"/>
    <e v="#N/A"/>
    <m/>
    <n v="4"/>
    <m/>
    <m/>
    <s v="Yes"/>
    <s v="071890"/>
    <x v="158"/>
    <x v="92"/>
    <x v="11"/>
    <x v="1"/>
    <m/>
    <m/>
    <m/>
    <m/>
    <n v="6072.5"/>
    <m/>
    <m/>
  </r>
  <r>
    <x v="9"/>
    <x v="0"/>
    <s v="OK"/>
    <e v="#N/A"/>
    <m/>
    <n v="4"/>
    <m/>
    <m/>
    <e v="#N/A"/>
    <s v="072530"/>
    <x v="160"/>
    <x v="90"/>
    <x v="11"/>
    <x v="1"/>
    <m/>
    <m/>
    <m/>
    <m/>
    <n v="3437"/>
    <m/>
    <m/>
  </r>
  <r>
    <x v="9"/>
    <x v="0"/>
    <s v="OK"/>
    <e v="#N/A"/>
    <m/>
    <n v="4"/>
    <m/>
    <m/>
    <e v="#N/A"/>
    <s v="072800"/>
    <x v="149"/>
    <x v="90"/>
    <x v="11"/>
    <x v="1"/>
    <m/>
    <m/>
    <m/>
    <m/>
    <n v="8994"/>
    <m/>
    <m/>
  </r>
  <r>
    <x v="9"/>
    <x v="0"/>
    <s v="OK"/>
    <e v="#N/A"/>
    <m/>
    <n v="4"/>
    <m/>
    <m/>
    <e v="#N/A"/>
    <s v="072801"/>
    <x v="150"/>
    <x v="90"/>
    <x v="11"/>
    <x v="1"/>
    <m/>
    <m/>
    <m/>
    <m/>
    <n v="1564"/>
    <m/>
    <m/>
  </r>
  <r>
    <x v="9"/>
    <x v="0"/>
    <s v="OK"/>
    <e v="#N/A"/>
    <m/>
    <n v="4"/>
    <m/>
    <m/>
    <e v="#N/A"/>
    <s v="072810"/>
    <x v="162"/>
    <x v="95"/>
    <x v="11"/>
    <x v="1"/>
    <m/>
    <m/>
    <m/>
    <m/>
    <n v="8809"/>
    <m/>
    <m/>
  </r>
  <r>
    <x v="9"/>
    <x v="0"/>
    <s v="OK"/>
    <e v="#N/A"/>
    <m/>
    <n v="4"/>
    <m/>
    <m/>
    <e v="#N/A"/>
    <s v="080140"/>
    <x v="168"/>
    <x v="98"/>
    <x v="12"/>
    <x v="1"/>
    <m/>
    <m/>
    <m/>
    <m/>
    <n v="1264"/>
    <m/>
    <m/>
  </r>
  <r>
    <x v="9"/>
    <x v="0"/>
    <s v="No"/>
    <e v="#N/A"/>
    <m/>
    <n v="4"/>
    <m/>
    <m/>
    <e v="#N/A"/>
    <s v="080210"/>
    <x v="163"/>
    <x v="96"/>
    <x v="12"/>
    <x v="1"/>
    <m/>
    <m/>
    <m/>
    <m/>
    <n v="2738.84"/>
    <m/>
    <m/>
  </r>
  <r>
    <x v="9"/>
    <x v="0"/>
    <s v="OK"/>
    <e v="#N/A"/>
    <m/>
    <n v="4"/>
    <m/>
    <m/>
    <e v="#N/A"/>
    <s v="080350"/>
    <x v="167"/>
    <x v="97"/>
    <x v="12"/>
    <x v="1"/>
    <m/>
    <m/>
    <m/>
    <m/>
    <n v="5777.5"/>
    <m/>
    <m/>
  </r>
  <r>
    <x v="9"/>
    <x v="0"/>
    <s v="OK"/>
    <e v="#N/A"/>
    <m/>
    <n v="4"/>
    <m/>
    <m/>
    <e v="#N/A"/>
    <s v="080510"/>
    <x v="169"/>
    <x v="98"/>
    <x v="12"/>
    <x v="1"/>
    <m/>
    <m/>
    <m/>
    <m/>
    <n v="764"/>
    <m/>
    <m/>
  </r>
  <r>
    <x v="9"/>
    <x v="0"/>
    <s v="OK"/>
    <e v="#N/A"/>
    <m/>
    <n v="4"/>
    <m/>
    <m/>
    <e v="#N/A"/>
    <s v="080920"/>
    <x v="165"/>
    <x v="96"/>
    <x v="12"/>
    <x v="1"/>
    <m/>
    <m/>
    <m/>
    <m/>
    <n v="2203"/>
    <m/>
    <m/>
  </r>
  <r>
    <x v="9"/>
    <x v="0"/>
    <s v="No"/>
    <e v="#N/A"/>
    <m/>
    <n v="4"/>
    <m/>
    <m/>
    <e v="#N/A"/>
    <s v="081040"/>
    <x v="173"/>
    <x v="99"/>
    <x v="12"/>
    <x v="1"/>
    <m/>
    <m/>
    <m/>
    <m/>
    <n v="2357"/>
    <m/>
    <m/>
  </r>
  <r>
    <x v="9"/>
    <x v="0"/>
    <s v="OK"/>
    <e v="#N/A"/>
    <m/>
    <n v="4"/>
    <m/>
    <m/>
    <e v="#N/A"/>
    <s v="081200"/>
    <x v="175"/>
    <x v="97"/>
    <x v="12"/>
    <x v="1"/>
    <m/>
    <m/>
    <m/>
    <m/>
    <n v="5000"/>
    <m/>
    <m/>
  </r>
  <r>
    <x v="9"/>
    <x v="0"/>
    <s v="OK"/>
    <e v="#N/A"/>
    <m/>
    <n v="4"/>
    <m/>
    <m/>
    <e v="#N/A"/>
    <s v="081210"/>
    <x v="176"/>
    <x v="97"/>
    <x v="12"/>
    <x v="1"/>
    <m/>
    <m/>
    <m/>
    <m/>
    <n v="6692"/>
    <m/>
    <m/>
  </r>
  <r>
    <x v="9"/>
    <x v="0"/>
    <s v="OK"/>
    <e v="#N/A"/>
    <m/>
    <n v="4"/>
    <m/>
    <m/>
    <e v="#N/A"/>
    <s v="081220"/>
    <x v="177"/>
    <x v="97"/>
    <x v="12"/>
    <x v="1"/>
    <m/>
    <m/>
    <m/>
    <m/>
    <n v="2275"/>
    <m/>
    <m/>
  </r>
  <r>
    <x v="9"/>
    <x v="0"/>
    <s v="No"/>
    <e v="#N/A"/>
    <m/>
    <n v="4"/>
    <m/>
    <m/>
    <e v="#N/A"/>
    <s v="081240"/>
    <x v="178"/>
    <x v="100"/>
    <x v="12"/>
    <x v="1"/>
    <m/>
    <m/>
    <m/>
    <m/>
    <n v="0"/>
    <m/>
    <m/>
  </r>
  <r>
    <x v="9"/>
    <x v="0"/>
    <s v="OK"/>
    <e v="#N/A"/>
    <m/>
    <n v="4"/>
    <m/>
    <m/>
    <e v="#N/A"/>
    <s v="081370"/>
    <x v="180"/>
    <x v="102"/>
    <x v="12"/>
    <x v="1"/>
    <m/>
    <m/>
    <m/>
    <m/>
    <n v="1587"/>
    <m/>
    <m/>
  </r>
  <r>
    <x v="9"/>
    <x v="0"/>
    <s v="No"/>
    <e v="#N/A"/>
    <m/>
    <n v="4"/>
    <m/>
    <m/>
    <e v="#N/A"/>
    <s v="081590"/>
    <x v="183"/>
    <x v="97"/>
    <x v="12"/>
    <x v="1"/>
    <m/>
    <m/>
    <m/>
    <m/>
    <n v="3135.94"/>
    <m/>
    <m/>
  </r>
  <r>
    <x v="9"/>
    <x v="0"/>
    <s v="OK"/>
    <e v="#N/A"/>
    <m/>
    <n v="4"/>
    <m/>
    <m/>
    <e v="#N/A"/>
    <s v="081610"/>
    <x v="164"/>
    <x v="96"/>
    <x v="12"/>
    <x v="1"/>
    <m/>
    <m/>
    <m/>
    <m/>
    <n v="0"/>
    <m/>
    <m/>
  </r>
  <r>
    <x v="9"/>
    <x v="0"/>
    <s v="No"/>
    <e v="#N/A"/>
    <m/>
    <n v="4"/>
    <m/>
    <m/>
    <e v="#N/A"/>
    <s v="082010"/>
    <x v="166"/>
    <x v="96"/>
    <x v="12"/>
    <x v="1"/>
    <m/>
    <m/>
    <m/>
    <m/>
    <n v="500"/>
    <m/>
    <m/>
  </r>
  <r>
    <x v="9"/>
    <x v="0"/>
    <s v="No"/>
    <e v="#N/A"/>
    <m/>
    <n v="4"/>
    <m/>
    <m/>
    <e v="#N/A"/>
    <s v="082420"/>
    <x v="174"/>
    <x v="99"/>
    <x v="12"/>
    <x v="1"/>
    <m/>
    <m/>
    <m/>
    <m/>
    <n v="0"/>
    <m/>
    <m/>
  </r>
  <r>
    <x v="9"/>
    <x v="0"/>
    <s v="OK"/>
    <e v="#N/A"/>
    <m/>
    <n v="4"/>
    <m/>
    <m/>
    <e v="#N/A"/>
    <s v="082421"/>
    <x v="170"/>
    <x v="98"/>
    <x v="12"/>
    <x v="1"/>
    <m/>
    <m/>
    <m/>
    <m/>
    <n v="787"/>
    <m/>
    <m/>
  </r>
  <r>
    <x v="9"/>
    <x v="0"/>
    <s v="No"/>
    <e v="#N/A"/>
    <m/>
    <n v="4"/>
    <m/>
    <m/>
    <e v="#N/A"/>
    <s v="082560"/>
    <x v="179"/>
    <x v="101"/>
    <x v="12"/>
    <x v="1"/>
    <m/>
    <m/>
    <m/>
    <m/>
    <n v="0"/>
    <m/>
    <m/>
  </r>
  <r>
    <x v="9"/>
    <x v="0"/>
    <s v="No"/>
    <e v="#N/A"/>
    <m/>
    <n v="4"/>
    <m/>
    <m/>
    <s v="Yes"/>
    <s v="082690"/>
    <x v="184"/>
    <x v="103"/>
    <x v="12"/>
    <x v="1"/>
    <m/>
    <m/>
    <m/>
    <m/>
    <n v="9973.5"/>
    <m/>
    <m/>
  </r>
  <r>
    <x v="9"/>
    <x v="0"/>
    <s v="OK"/>
    <e v="#N/A"/>
    <m/>
    <n v="4"/>
    <m/>
    <m/>
    <e v="#N/A"/>
    <s v="082700"/>
    <x v="185"/>
    <x v="104"/>
    <x v="12"/>
    <x v="1"/>
    <m/>
    <m/>
    <m/>
    <m/>
    <n v="5584.16"/>
    <m/>
    <m/>
  </r>
  <r>
    <x v="9"/>
    <x v="0"/>
    <s v="OK"/>
    <e v="#N/A"/>
    <m/>
    <n v="4"/>
    <m/>
    <m/>
    <e v="#N/A"/>
    <s v="082710"/>
    <x v="181"/>
    <x v="102"/>
    <x v="12"/>
    <x v="1"/>
    <m/>
    <m/>
    <m/>
    <m/>
    <n v="1297"/>
    <m/>
    <m/>
  </r>
  <r>
    <x v="9"/>
    <x v="0"/>
    <s v="OK"/>
    <e v="#N/A"/>
    <m/>
    <n v="4"/>
    <m/>
    <m/>
    <e v="#N/A"/>
    <s v="082720"/>
    <x v="171"/>
    <x v="98"/>
    <x v="12"/>
    <x v="1"/>
    <m/>
    <m/>
    <m/>
    <m/>
    <n v="676"/>
    <m/>
    <m/>
  </r>
  <r>
    <x v="9"/>
    <x v="0"/>
    <s v="OK"/>
    <e v="#N/A"/>
    <m/>
    <n v="4"/>
    <m/>
    <m/>
    <e v="#N/A"/>
    <s v="082790"/>
    <x v="172"/>
    <x v="98"/>
    <x v="12"/>
    <x v="1"/>
    <m/>
    <m/>
    <m/>
    <m/>
    <n v="5200"/>
    <m/>
    <m/>
  </r>
  <r>
    <x v="9"/>
    <x v="0"/>
    <s v="OK"/>
    <e v="#N/A"/>
    <m/>
    <n v="4"/>
    <m/>
    <m/>
    <e v="#N/A"/>
    <s v="082870"/>
    <x v="182"/>
    <x v="102"/>
    <x v="12"/>
    <x v="1"/>
    <m/>
    <m/>
    <m/>
    <m/>
    <n v="1540"/>
    <m/>
    <m/>
  </r>
  <r>
    <x v="9"/>
    <x v="0"/>
    <s v="OK"/>
    <e v="#N/A"/>
    <m/>
    <n v="4"/>
    <m/>
    <m/>
    <e v="#N/A"/>
    <s v="091081"/>
    <x v="10"/>
    <x v="4"/>
    <x v="1"/>
    <x v="0"/>
    <m/>
    <m/>
    <m/>
    <m/>
    <n v="498.33"/>
    <m/>
    <m/>
  </r>
  <r>
    <x v="9"/>
    <x v="0"/>
    <s v="No"/>
    <e v="#N/A"/>
    <m/>
    <n v="4"/>
    <m/>
    <m/>
    <e v="#N/A"/>
    <s v="091290"/>
    <x v="12"/>
    <x v="5"/>
    <x v="1"/>
    <x v="0"/>
    <m/>
    <m/>
    <m/>
    <m/>
    <n v="0"/>
    <m/>
    <m/>
  </r>
  <r>
    <x v="9"/>
    <x v="0"/>
    <s v="OK"/>
    <e v="#N/A"/>
    <m/>
    <n v="4"/>
    <m/>
    <m/>
    <e v="#N/A"/>
    <s v="091292"/>
    <x v="335"/>
    <x v="5"/>
    <x v="1"/>
    <x v="0"/>
    <m/>
    <m/>
    <m/>
    <m/>
    <n v="12000"/>
    <m/>
    <m/>
  </r>
  <r>
    <x v="9"/>
    <x v="0"/>
    <s v="No"/>
    <e v="#N/A"/>
    <m/>
    <n v="4"/>
    <m/>
    <m/>
    <e v="#N/A"/>
    <s v="091293"/>
    <x v="336"/>
    <x v="5"/>
    <x v="1"/>
    <x v="0"/>
    <m/>
    <m/>
    <m/>
    <m/>
    <n v="4000"/>
    <m/>
    <m/>
  </r>
  <r>
    <x v="9"/>
    <x v="0"/>
    <s v="OK"/>
    <e v="#N/A"/>
    <m/>
    <n v="4"/>
    <m/>
    <m/>
    <e v="#N/A"/>
    <s v="091294"/>
    <x v="337"/>
    <x v="5"/>
    <x v="1"/>
    <x v="0"/>
    <m/>
    <m/>
    <m/>
    <m/>
    <n v="11878"/>
    <m/>
    <m/>
  </r>
  <r>
    <x v="9"/>
    <x v="0"/>
    <s v="OK"/>
    <e v="#N/A"/>
    <m/>
    <n v="4"/>
    <m/>
    <m/>
    <e v="#N/A"/>
    <s v="091291"/>
    <x v="334"/>
    <x v="5"/>
    <x v="1"/>
    <x v="0"/>
    <m/>
    <m/>
    <m/>
    <m/>
    <n v="5000"/>
    <m/>
    <m/>
  </r>
  <r>
    <x v="9"/>
    <x v="0"/>
    <s v="No"/>
    <e v="#N/A"/>
    <m/>
    <n v="4"/>
    <m/>
    <m/>
    <s v="Yes"/>
    <s v="091340"/>
    <x v="13"/>
    <x v="6"/>
    <x v="1"/>
    <x v="0"/>
    <m/>
    <m/>
    <m/>
    <m/>
    <n v="0"/>
    <m/>
    <m/>
  </r>
  <r>
    <x v="9"/>
    <x v="0"/>
    <s v="OK"/>
    <e v="#N/A"/>
    <m/>
    <n v="4"/>
    <m/>
    <m/>
    <e v="#N/A"/>
    <s v="091390"/>
    <x v="14"/>
    <x v="6"/>
    <x v="1"/>
    <x v="0"/>
    <m/>
    <m/>
    <m/>
    <m/>
    <n v="2619"/>
    <m/>
    <m/>
  </r>
  <r>
    <x v="9"/>
    <x v="0"/>
    <s v="No"/>
    <e v="#N/A"/>
    <m/>
    <n v="4"/>
    <m/>
    <m/>
    <e v="#N/A"/>
    <s v="091460"/>
    <x v="15"/>
    <x v="7"/>
    <x v="1"/>
    <x v="0"/>
    <m/>
    <m/>
    <m/>
    <m/>
    <n v="1600"/>
    <m/>
    <m/>
  </r>
  <r>
    <x v="9"/>
    <x v="0"/>
    <s v="No"/>
    <e v="#N/A"/>
    <m/>
    <n v="4"/>
    <m/>
    <m/>
    <e v="#N/A"/>
    <s v="091950"/>
    <x v="18"/>
    <x v="8"/>
    <x v="1"/>
    <x v="0"/>
    <m/>
    <m/>
    <m/>
    <m/>
    <n v="0"/>
    <m/>
    <m/>
  </r>
  <r>
    <x v="9"/>
    <x v="0"/>
    <s v="OK"/>
    <e v="#N/A"/>
    <m/>
    <n v="4"/>
    <m/>
    <m/>
    <s v="Yes"/>
    <s v="091551"/>
    <x v="19"/>
    <x v="8"/>
    <x v="1"/>
    <x v="0"/>
    <m/>
    <m/>
    <m/>
    <m/>
    <n v="8082"/>
    <m/>
    <m/>
  </r>
  <r>
    <x v="9"/>
    <x v="0"/>
    <s v="OK"/>
    <e v="#N/A"/>
    <m/>
    <n v="4"/>
    <m/>
    <m/>
    <e v="#N/A"/>
    <s v="091580"/>
    <x v="17"/>
    <x v="7"/>
    <x v="1"/>
    <x v="0"/>
    <m/>
    <m/>
    <m/>
    <m/>
    <n v="750"/>
    <m/>
    <m/>
  </r>
  <r>
    <x v="9"/>
    <x v="0"/>
    <s v="No"/>
    <e v="#N/A"/>
    <m/>
    <n v="4"/>
    <m/>
    <m/>
    <e v="#N/A"/>
    <s v="091670"/>
    <x v="11"/>
    <x v="4"/>
    <x v="1"/>
    <x v="0"/>
    <m/>
    <m/>
    <m/>
    <m/>
    <n v="200"/>
    <m/>
    <m/>
  </r>
  <r>
    <x v="9"/>
    <x v="0"/>
    <s v="OK"/>
    <e v="#N/A"/>
    <m/>
    <n v="4"/>
    <m/>
    <m/>
    <e v="#N/A"/>
    <s v="091920"/>
    <x v="21"/>
    <x v="9"/>
    <x v="1"/>
    <x v="0"/>
    <m/>
    <m/>
    <m/>
    <m/>
    <n v="5533.08"/>
    <m/>
    <m/>
  </r>
  <r>
    <x v="9"/>
    <x v="0"/>
    <s v="No"/>
    <e v="#N/A"/>
    <m/>
    <n v="4"/>
    <m/>
    <m/>
    <e v="#N/A"/>
    <s v="091940"/>
    <x v="16"/>
    <x v="7"/>
    <x v="1"/>
    <x v="0"/>
    <m/>
    <m/>
    <m/>
    <m/>
    <n v="0"/>
    <m/>
    <m/>
  </r>
  <r>
    <x v="9"/>
    <x v="0"/>
    <s v="OK"/>
    <e v="#N/A"/>
    <m/>
    <n v="4"/>
    <m/>
    <m/>
    <e v="#N/A"/>
    <s v="091990"/>
    <x v="22"/>
    <x v="6"/>
    <x v="1"/>
    <x v="0"/>
    <m/>
    <m/>
    <m/>
    <m/>
    <n v="2260"/>
    <m/>
    <m/>
  </r>
  <r>
    <x v="9"/>
    <x v="0"/>
    <s v="OK"/>
    <e v="#N/A"/>
    <m/>
    <n v="4"/>
    <m/>
    <m/>
    <e v="#N/A"/>
    <s v="092061"/>
    <x v="23"/>
    <x v="10"/>
    <x v="1"/>
    <x v="0"/>
    <m/>
    <m/>
    <m/>
    <m/>
    <n v="0"/>
    <m/>
    <m/>
  </r>
  <r>
    <x v="9"/>
    <x v="0"/>
    <s v="OK"/>
    <e v="#N/A"/>
    <m/>
    <n v="4"/>
    <m/>
    <m/>
    <e v="#N/A"/>
    <s v="092250"/>
    <x v="24"/>
    <x v="4"/>
    <x v="1"/>
    <x v="0"/>
    <m/>
    <m/>
    <m/>
    <m/>
    <n v="3542"/>
    <m/>
    <m/>
  </r>
  <r>
    <x v="9"/>
    <x v="0"/>
    <s v="OK"/>
    <e v="#N/A"/>
    <m/>
    <n v="4"/>
    <m/>
    <m/>
    <e v="#N/A"/>
    <s v="092260"/>
    <x v="25"/>
    <x v="5"/>
    <x v="1"/>
    <x v="0"/>
    <m/>
    <m/>
    <m/>
    <m/>
    <n v="1781"/>
    <m/>
    <m/>
  </r>
  <r>
    <x v="9"/>
    <x v="0"/>
    <s v="OK"/>
    <e v="#N/A"/>
    <m/>
    <n v="4"/>
    <m/>
    <m/>
    <e v="#N/A"/>
    <s v="092470"/>
    <x v="26"/>
    <x v="10"/>
    <x v="1"/>
    <x v="0"/>
    <m/>
    <m/>
    <m/>
    <m/>
    <n v="4580"/>
    <m/>
    <m/>
  </r>
  <r>
    <x v="9"/>
    <x v="0"/>
    <s v="OK"/>
    <e v="#N/A"/>
    <m/>
    <n v="4"/>
    <m/>
    <m/>
    <s v="Yes"/>
    <s v="092881"/>
    <x v="27"/>
    <x v="11"/>
    <x v="1"/>
    <x v="0"/>
    <m/>
    <m/>
    <m/>
    <m/>
    <n v="3370"/>
    <m/>
    <m/>
  </r>
  <r>
    <x v="9"/>
    <x v="0"/>
    <s v="OK"/>
    <e v="#N/A"/>
    <m/>
    <n v="4"/>
    <m/>
    <m/>
    <e v="#N/A"/>
    <s v="092900"/>
    <x v="20"/>
    <x v="8"/>
    <x v="1"/>
    <x v="0"/>
    <m/>
    <m/>
    <m/>
    <m/>
    <n v="1291"/>
    <m/>
    <m/>
  </r>
  <r>
    <x v="9"/>
    <x v="0"/>
    <s v="OK"/>
    <e v="#N/A"/>
    <m/>
    <n v="4"/>
    <m/>
    <m/>
    <e v="#N/A"/>
    <s v="100490"/>
    <x v="35"/>
    <x v="19"/>
    <x v="2"/>
    <x v="0"/>
    <m/>
    <m/>
    <m/>
    <m/>
    <n v="4082"/>
    <m/>
    <m/>
  </r>
  <r>
    <x v="9"/>
    <x v="0"/>
    <s v="OK"/>
    <e v="#N/A"/>
    <m/>
    <n v="4"/>
    <m/>
    <m/>
    <e v="#N/A"/>
    <s v="100660"/>
    <x v="28"/>
    <x v="12"/>
    <x v="2"/>
    <x v="0"/>
    <m/>
    <m/>
    <m/>
    <m/>
    <n v="4216"/>
    <m/>
    <m/>
  </r>
  <r>
    <x v="9"/>
    <x v="0"/>
    <s v="OK"/>
    <s v="LLF"/>
    <m/>
    <n v="4"/>
    <m/>
    <m/>
    <s v="Yes"/>
    <s v="100680"/>
    <x v="29"/>
    <x v="13"/>
    <x v="2"/>
    <x v="0"/>
    <m/>
    <m/>
    <m/>
    <m/>
    <n v="18031"/>
    <m/>
    <m/>
  </r>
  <r>
    <x v="9"/>
    <x v="0"/>
    <s v="OK"/>
    <s v="LLF"/>
    <m/>
    <n v="4"/>
    <m/>
    <m/>
    <s v="Yes"/>
    <s v="100681"/>
    <x v="30"/>
    <x v="14"/>
    <x v="2"/>
    <x v="0"/>
    <m/>
    <m/>
    <m/>
    <m/>
    <n v="11424"/>
    <m/>
    <m/>
  </r>
  <r>
    <x v="9"/>
    <x v="0"/>
    <s v="No"/>
    <e v="#N/A"/>
    <m/>
    <n v="4"/>
    <m/>
    <m/>
    <e v="#N/A"/>
    <s v="100790"/>
    <x v="31"/>
    <x v="15"/>
    <x v="2"/>
    <x v="0"/>
    <m/>
    <m/>
    <m/>
    <m/>
    <n v="5383"/>
    <m/>
    <m/>
  </r>
  <r>
    <x v="9"/>
    <x v="0"/>
    <s v="OK"/>
    <e v="#N/A"/>
    <m/>
    <n v="4"/>
    <m/>
    <m/>
    <e v="#N/A"/>
    <s v="100791"/>
    <x v="32"/>
    <x v="16"/>
    <x v="2"/>
    <x v="0"/>
    <m/>
    <m/>
    <m/>
    <m/>
    <n v="5850"/>
    <m/>
    <m/>
  </r>
  <r>
    <x v="9"/>
    <x v="0"/>
    <s v="OK"/>
    <e v="#N/A"/>
    <m/>
    <n v="4"/>
    <m/>
    <m/>
    <e v="#N/A"/>
    <s v="101800"/>
    <x v="33"/>
    <x v="17"/>
    <x v="2"/>
    <x v="0"/>
    <m/>
    <m/>
    <m/>
    <m/>
    <n v="5672"/>
    <m/>
    <m/>
  </r>
  <r>
    <x v="9"/>
    <x v="0"/>
    <s v="OK"/>
    <e v="#N/A"/>
    <m/>
    <n v="4"/>
    <m/>
    <m/>
    <e v="#N/A"/>
    <s v="102100"/>
    <x v="34"/>
    <x v="18"/>
    <x v="2"/>
    <x v="0"/>
    <m/>
    <m/>
    <m/>
    <m/>
    <n v="7786"/>
    <m/>
    <m/>
  </r>
  <r>
    <x v="9"/>
    <x v="0"/>
    <s v="No"/>
    <e v="#N/A"/>
    <m/>
    <n v="4"/>
    <m/>
    <m/>
    <e v="#N/A"/>
    <s v="102300"/>
    <x v="36"/>
    <x v="12"/>
    <x v="2"/>
    <x v="0"/>
    <m/>
    <m/>
    <m/>
    <m/>
    <n v="2300"/>
    <m/>
    <m/>
  </r>
  <r>
    <x v="9"/>
    <x v="0"/>
    <s v="OK"/>
    <e v="#N/A"/>
    <m/>
    <n v="4"/>
    <m/>
    <m/>
    <e v="#N/A"/>
    <s v="110040"/>
    <x v="45"/>
    <x v="28"/>
    <x v="3"/>
    <x v="0"/>
    <m/>
    <m/>
    <m/>
    <m/>
    <n v="2867"/>
    <m/>
    <m/>
  </r>
  <r>
    <x v="9"/>
    <x v="0"/>
    <s v="OK"/>
    <e v="#N/A"/>
    <m/>
    <n v="4"/>
    <m/>
    <m/>
    <e v="#N/A"/>
    <s v="110531"/>
    <x v="46"/>
    <x v="29"/>
    <x v="3"/>
    <x v="0"/>
    <m/>
    <m/>
    <m/>
    <m/>
    <n v="4807.74"/>
    <m/>
    <m/>
  </r>
  <r>
    <x v="9"/>
    <x v="0"/>
    <s v="No"/>
    <e v="#N/A"/>
    <m/>
    <n v="4"/>
    <m/>
    <m/>
    <e v="#N/A"/>
    <s v="110740"/>
    <x v="48"/>
    <x v="31"/>
    <x v="3"/>
    <x v="0"/>
    <m/>
    <m/>
    <m/>
    <m/>
    <n v="2000"/>
    <m/>
    <m/>
  </r>
  <r>
    <x v="9"/>
    <x v="0"/>
    <s v="OK"/>
    <e v="#N/A"/>
    <m/>
    <n v="4"/>
    <m/>
    <m/>
    <e v="#N/A"/>
    <s v="110750"/>
    <x v="47"/>
    <x v="30"/>
    <x v="3"/>
    <x v="0"/>
    <m/>
    <m/>
    <m/>
    <m/>
    <n v="6000"/>
    <m/>
    <m/>
  </r>
  <r>
    <x v="9"/>
    <x v="0"/>
    <s v="OK"/>
    <e v="#N/A"/>
    <m/>
    <n v="4"/>
    <m/>
    <m/>
    <e v="#N/A"/>
    <s v="110980"/>
    <x v="49"/>
    <x v="32"/>
    <x v="3"/>
    <x v="0"/>
    <m/>
    <m/>
    <m/>
    <m/>
    <n v="4578"/>
    <m/>
    <m/>
  </r>
  <r>
    <x v="9"/>
    <x v="0"/>
    <s v="OK"/>
    <e v="#N/A"/>
    <m/>
    <n v="4"/>
    <m/>
    <m/>
    <e v="#N/A"/>
    <s v="112060"/>
    <x v="50"/>
    <x v="28"/>
    <x v="3"/>
    <x v="0"/>
    <m/>
    <m/>
    <m/>
    <m/>
    <n v="9712"/>
    <m/>
    <m/>
  </r>
  <r>
    <x v="9"/>
    <x v="0"/>
    <s v="OK"/>
    <e v="#N/A"/>
    <m/>
    <n v="4"/>
    <m/>
    <m/>
    <e v="#N/A"/>
    <s v="112180"/>
    <x v="37"/>
    <x v="20"/>
    <x v="3"/>
    <x v="0"/>
    <m/>
    <m/>
    <m/>
    <m/>
    <n v="6384"/>
    <m/>
    <m/>
  </r>
  <r>
    <x v="9"/>
    <x v="0"/>
    <s v="OK"/>
    <e v="#N/A"/>
    <m/>
    <n v="4"/>
    <m/>
    <m/>
    <e v="#N/A"/>
    <s v="112191"/>
    <x v="39"/>
    <x v="22"/>
    <x v="3"/>
    <x v="0"/>
    <m/>
    <m/>
    <m/>
    <m/>
    <n v="5338"/>
    <m/>
    <m/>
  </r>
  <r>
    <x v="9"/>
    <x v="0"/>
    <s v="OK"/>
    <e v="#N/A"/>
    <m/>
    <n v="4"/>
    <m/>
    <m/>
    <e v="#N/A"/>
    <s v="112200"/>
    <x v="40"/>
    <x v="23"/>
    <x v="3"/>
    <x v="0"/>
    <m/>
    <m/>
    <m/>
    <m/>
    <n v="7964"/>
    <m/>
    <m/>
  </r>
  <r>
    <x v="9"/>
    <x v="0"/>
    <s v="OK"/>
    <e v="#N/A"/>
    <m/>
    <n v="4"/>
    <m/>
    <m/>
    <s v="Yes"/>
    <s v="112210"/>
    <x v="41"/>
    <x v="24"/>
    <x v="3"/>
    <x v="0"/>
    <m/>
    <m/>
    <m/>
    <m/>
    <n v="10000"/>
    <m/>
    <m/>
  </r>
  <r>
    <x v="9"/>
    <x v="0"/>
    <s v="OK"/>
    <e v="#N/A"/>
    <m/>
    <n v="4"/>
    <m/>
    <m/>
    <e v="#N/A"/>
    <s v="112211"/>
    <x v="38"/>
    <x v="21"/>
    <x v="3"/>
    <x v="0"/>
    <m/>
    <m/>
    <m/>
    <m/>
    <n v="5917"/>
    <m/>
    <m/>
  </r>
  <r>
    <x v="9"/>
    <x v="0"/>
    <s v="No"/>
    <e v="#N/A"/>
    <m/>
    <n v="4"/>
    <m/>
    <m/>
    <e v="#N/A"/>
    <s v="112220"/>
    <x v="42"/>
    <x v="25"/>
    <x v="3"/>
    <x v="0"/>
    <m/>
    <m/>
    <m/>
    <m/>
    <n v="8542.25"/>
    <m/>
    <m/>
  </r>
  <r>
    <x v="9"/>
    <x v="0"/>
    <s v="OK"/>
    <e v="#N/A"/>
    <m/>
    <n v="4"/>
    <m/>
    <m/>
    <e v="#N/A"/>
    <s v="112230"/>
    <x v="43"/>
    <x v="26"/>
    <x v="3"/>
    <x v="0"/>
    <m/>
    <m/>
    <m/>
    <m/>
    <n v="5950"/>
    <m/>
    <m/>
  </r>
  <r>
    <x v="9"/>
    <x v="0"/>
    <s v="OK"/>
    <e v="#N/A"/>
    <m/>
    <n v="4"/>
    <m/>
    <m/>
    <e v="#N/A"/>
    <s v="112240"/>
    <x v="44"/>
    <x v="27"/>
    <x v="3"/>
    <x v="0"/>
    <m/>
    <m/>
    <m/>
    <m/>
    <n v="0"/>
    <m/>
    <m/>
  </r>
  <r>
    <x v="9"/>
    <x v="0"/>
    <s v="No"/>
    <e v="#N/A"/>
    <m/>
    <n v="4"/>
    <m/>
    <m/>
    <e v="#N/A"/>
    <s v="112340"/>
    <x v="51"/>
    <x v="28"/>
    <x v="3"/>
    <x v="0"/>
    <m/>
    <m/>
    <m/>
    <m/>
    <n v="0"/>
    <m/>
    <m/>
  </r>
  <r>
    <x v="9"/>
    <x v="0"/>
    <s v="No"/>
    <e v="#N/A"/>
    <m/>
    <n v="4"/>
    <m/>
    <m/>
    <e v="#N/A"/>
    <s v="121470"/>
    <x v="188"/>
    <x v="107"/>
    <x v="13"/>
    <x v="1"/>
    <m/>
    <m/>
    <m/>
    <m/>
    <n v="2500"/>
    <m/>
    <m/>
  </r>
  <r>
    <x v="9"/>
    <x v="0"/>
    <s v="No"/>
    <e v="#N/A"/>
    <m/>
    <n v="4"/>
    <m/>
    <m/>
    <e v="#N/A"/>
    <s v="122440"/>
    <x v="187"/>
    <x v="106"/>
    <x v="13"/>
    <x v="1"/>
    <m/>
    <m/>
    <m/>
    <m/>
    <n v="3091"/>
    <m/>
    <m/>
  </r>
  <r>
    <x v="9"/>
    <x v="0"/>
    <s v="OK"/>
    <e v="#N/A"/>
    <m/>
    <n v="4"/>
    <m/>
    <m/>
    <e v="#N/A"/>
    <s v="122441"/>
    <x v="190"/>
    <x v="109"/>
    <x v="13"/>
    <x v="1"/>
    <m/>
    <m/>
    <m/>
    <m/>
    <n v="2100"/>
    <m/>
    <m/>
  </r>
  <r>
    <x v="9"/>
    <x v="0"/>
    <s v="OK"/>
    <e v="#N/A"/>
    <m/>
    <n v="4"/>
    <m/>
    <m/>
    <e v="#N/A"/>
    <s v="122442"/>
    <x v="189"/>
    <x v="108"/>
    <x v="13"/>
    <x v="1"/>
    <m/>
    <m/>
    <m/>
    <m/>
    <n v="3883.08"/>
    <m/>
    <m/>
  </r>
  <r>
    <x v="9"/>
    <x v="0"/>
    <s v="No"/>
    <e v="#N/A"/>
    <m/>
    <n v="4"/>
    <m/>
    <m/>
    <e v="#N/A"/>
    <s v="122443"/>
    <x v="191"/>
    <x v="110"/>
    <x v="13"/>
    <x v="1"/>
    <m/>
    <m/>
    <m/>
    <m/>
    <n v="3000"/>
    <m/>
    <m/>
  </r>
  <r>
    <x v="9"/>
    <x v="0"/>
    <s v="OK"/>
    <e v="#N/A"/>
    <m/>
    <n v="4"/>
    <m/>
    <m/>
    <e v="#N/A"/>
    <s v="122444"/>
    <x v="192"/>
    <x v="111"/>
    <x v="13"/>
    <x v="1"/>
    <m/>
    <m/>
    <m/>
    <m/>
    <n v="4323.3"/>
    <m/>
    <m/>
  </r>
  <r>
    <x v="9"/>
    <x v="0"/>
    <s v="No"/>
    <e v="#N/A"/>
    <m/>
    <n v="4"/>
    <m/>
    <m/>
    <e v="#N/A"/>
    <s v="122445"/>
    <x v="186"/>
    <x v="105"/>
    <x v="13"/>
    <x v="1"/>
    <m/>
    <m/>
    <m/>
    <m/>
    <n v="2140"/>
    <m/>
    <m/>
  </r>
  <r>
    <x v="9"/>
    <x v="0"/>
    <s v="No"/>
    <s v="LLF"/>
    <m/>
    <n v="4"/>
    <m/>
    <m/>
    <e v="#N/A"/>
    <s v="122446"/>
    <x v="193"/>
    <x v="112"/>
    <x v="13"/>
    <x v="1"/>
    <m/>
    <m/>
    <m/>
    <m/>
    <n v="0"/>
    <m/>
    <m/>
  </r>
  <r>
    <x v="9"/>
    <x v="0"/>
    <s v="OK"/>
    <e v="#N/A"/>
    <m/>
    <n v="4"/>
    <m/>
    <m/>
    <s v="Yes"/>
    <s v="122447"/>
    <x v="194"/>
    <x v="113"/>
    <x v="13"/>
    <x v="1"/>
    <m/>
    <m/>
    <m/>
    <m/>
    <n v="4871"/>
    <m/>
    <m/>
  </r>
  <r>
    <x v="9"/>
    <x v="0"/>
    <s v="OK"/>
    <e v="#N/A"/>
    <m/>
    <n v="4"/>
    <m/>
    <m/>
    <e v="#N/A"/>
    <s v="130010"/>
    <x v="52"/>
    <x v="33"/>
    <x v="4"/>
    <x v="0"/>
    <m/>
    <m/>
    <m/>
    <m/>
    <n v="7500"/>
    <m/>
    <m/>
  </r>
  <r>
    <x v="9"/>
    <x v="0"/>
    <s v="OK"/>
    <e v="#N/A"/>
    <m/>
    <n v="4"/>
    <m/>
    <m/>
    <e v="#N/A"/>
    <s v="130570"/>
    <x v="64"/>
    <x v="45"/>
    <x v="4"/>
    <x v="0"/>
    <m/>
    <m/>
    <m/>
    <m/>
    <n v="0"/>
    <m/>
    <m/>
  </r>
  <r>
    <x v="9"/>
    <x v="0"/>
    <s v="No"/>
    <e v="#N/A"/>
    <m/>
    <n v="4"/>
    <m/>
    <m/>
    <e v="#N/A"/>
    <s v="130580"/>
    <x v="65"/>
    <x v="46"/>
    <x v="4"/>
    <x v="0"/>
    <m/>
    <m/>
    <m/>
    <m/>
    <n v="3500"/>
    <m/>
    <m/>
  </r>
  <r>
    <x v="9"/>
    <x v="0"/>
    <s v="OK"/>
    <e v="#N/A"/>
    <m/>
    <n v="4"/>
    <m/>
    <m/>
    <e v="#N/A"/>
    <s v="131500"/>
    <x v="53"/>
    <x v="34"/>
    <x v="4"/>
    <x v="0"/>
    <m/>
    <m/>
    <m/>
    <m/>
    <n v="3370"/>
    <m/>
    <m/>
  </r>
  <r>
    <x v="9"/>
    <x v="0"/>
    <s v="No"/>
    <e v="#N/A"/>
    <m/>
    <n v="4"/>
    <m/>
    <m/>
    <e v="#N/A"/>
    <s v="131520"/>
    <x v="54"/>
    <x v="35"/>
    <x v="4"/>
    <x v="0"/>
    <m/>
    <m/>
    <m/>
    <m/>
    <n v="2395.3200000000002"/>
    <m/>
    <m/>
  </r>
  <r>
    <x v="9"/>
    <x v="0"/>
    <s v="OK"/>
    <e v="#N/A"/>
    <m/>
    <n v="4"/>
    <m/>
    <m/>
    <e v="#N/A"/>
    <s v="131951"/>
    <x v="55"/>
    <x v="36"/>
    <x v="4"/>
    <x v="0"/>
    <m/>
    <m/>
    <m/>
    <m/>
    <n v="0"/>
    <m/>
    <m/>
  </r>
  <r>
    <x v="9"/>
    <x v="0"/>
    <s v="OK"/>
    <e v="#N/A"/>
    <m/>
    <n v="4"/>
    <m/>
    <m/>
    <e v="#N/A"/>
    <s v="131960"/>
    <x v="56"/>
    <x v="37"/>
    <x v="4"/>
    <x v="0"/>
    <m/>
    <m/>
    <m/>
    <m/>
    <n v="3988"/>
    <m/>
    <m/>
  </r>
  <r>
    <x v="9"/>
    <x v="0"/>
    <s v="No"/>
    <e v="#N/A"/>
    <m/>
    <n v="4"/>
    <m/>
    <m/>
    <s v="Yes"/>
    <s v="132730"/>
    <x v="57"/>
    <x v="38"/>
    <x v="4"/>
    <x v="0"/>
    <m/>
    <m/>
    <m/>
    <m/>
    <n v="8308.25"/>
    <m/>
    <m/>
  </r>
  <r>
    <x v="9"/>
    <x v="0"/>
    <s v="OK"/>
    <e v="#N/A"/>
    <m/>
    <n v="4"/>
    <m/>
    <m/>
    <e v="#N/A"/>
    <s v="132740"/>
    <x v="58"/>
    <x v="39"/>
    <x v="4"/>
    <x v="0"/>
    <m/>
    <m/>
    <m/>
    <m/>
    <n v="2680"/>
    <m/>
    <m/>
  </r>
  <r>
    <x v="9"/>
    <x v="0"/>
    <s v="No"/>
    <e v="#N/A"/>
    <m/>
    <n v="4"/>
    <m/>
    <m/>
    <s v="Yes"/>
    <s v="132760"/>
    <x v="59"/>
    <x v="40"/>
    <x v="4"/>
    <x v="0"/>
    <m/>
    <m/>
    <m/>
    <m/>
    <n v="0"/>
    <m/>
    <m/>
  </r>
  <r>
    <x v="9"/>
    <x v="0"/>
    <s v="OK"/>
    <e v="#N/A"/>
    <m/>
    <n v="4"/>
    <m/>
    <m/>
    <e v="#N/A"/>
    <s v="132761"/>
    <x v="60"/>
    <x v="41"/>
    <x v="4"/>
    <x v="0"/>
    <m/>
    <m/>
    <m/>
    <m/>
    <n v="10296"/>
    <m/>
    <m/>
  </r>
  <r>
    <x v="9"/>
    <x v="0"/>
    <s v="OK"/>
    <e v="#N/A"/>
    <m/>
    <n v="4"/>
    <m/>
    <m/>
    <e v="#N/A"/>
    <s v="132770"/>
    <x v="61"/>
    <x v="42"/>
    <x v="4"/>
    <x v="0"/>
    <m/>
    <m/>
    <m/>
    <m/>
    <n v="7407.5"/>
    <m/>
    <m/>
  </r>
  <r>
    <x v="9"/>
    <x v="0"/>
    <s v="OK"/>
    <e v="#N/A"/>
    <m/>
    <n v="4"/>
    <m/>
    <m/>
    <e v="#N/A"/>
    <s v="132780"/>
    <x v="62"/>
    <x v="43"/>
    <x v="4"/>
    <x v="0"/>
    <m/>
    <m/>
    <m/>
    <m/>
    <n v="4407"/>
    <m/>
    <m/>
  </r>
  <r>
    <x v="9"/>
    <x v="0"/>
    <s v="No"/>
    <e v="#N/A"/>
    <m/>
    <n v="4"/>
    <m/>
    <m/>
    <s v="Yes"/>
    <s v="132781"/>
    <x v="63"/>
    <x v="44"/>
    <x v="4"/>
    <x v="0"/>
    <m/>
    <m/>
    <m/>
    <m/>
    <n v="4000"/>
    <m/>
    <m/>
  </r>
  <r>
    <x v="9"/>
    <x v="0"/>
    <s v="No"/>
    <e v="#N/A"/>
    <m/>
    <n v="4"/>
    <m/>
    <m/>
    <e v="#N/A"/>
    <s v="140150"/>
    <x v="66"/>
    <x v="47"/>
    <x v="5"/>
    <x v="0"/>
    <m/>
    <m/>
    <m/>
    <m/>
    <n v="140"/>
    <m/>
    <m/>
  </r>
  <r>
    <x v="9"/>
    <x v="0"/>
    <s v="No"/>
    <e v="#N/A"/>
    <m/>
    <n v="4"/>
    <m/>
    <m/>
    <e v="#N/A"/>
    <s v="140960"/>
    <x v="68"/>
    <x v="48"/>
    <x v="5"/>
    <x v="0"/>
    <m/>
    <m/>
    <m/>
    <m/>
    <n v="3098.75"/>
    <m/>
    <m/>
  </r>
  <r>
    <x v="9"/>
    <x v="0"/>
    <s v="OK"/>
    <e v="#N/A"/>
    <m/>
    <n v="4"/>
    <m/>
    <m/>
    <e v="#N/A"/>
    <s v="141100"/>
    <x v="69"/>
    <x v="49"/>
    <x v="5"/>
    <x v="0"/>
    <m/>
    <m/>
    <m/>
    <m/>
    <n v="7646"/>
    <m/>
    <m/>
  </r>
  <r>
    <x v="9"/>
    <x v="0"/>
    <s v="OK"/>
    <e v="#N/A"/>
    <m/>
    <n v="4"/>
    <m/>
    <m/>
    <e v="#N/A"/>
    <s v="141110"/>
    <x v="70"/>
    <x v="50"/>
    <x v="5"/>
    <x v="0"/>
    <m/>
    <m/>
    <m/>
    <m/>
    <n v="24496"/>
    <m/>
    <m/>
  </r>
  <r>
    <x v="9"/>
    <x v="0"/>
    <s v="OK"/>
    <e v="#N/A"/>
    <m/>
    <n v="4"/>
    <m/>
    <m/>
    <e v="#N/A"/>
    <s v="141440"/>
    <x v="67"/>
    <x v="47"/>
    <x v="5"/>
    <x v="0"/>
    <m/>
    <m/>
    <m/>
    <m/>
    <n v="3343"/>
    <m/>
    <m/>
  </r>
  <r>
    <x v="9"/>
    <x v="0"/>
    <s v="OK"/>
    <e v="#N/A"/>
    <m/>
    <n v="4"/>
    <m/>
    <m/>
    <e v="#N/A"/>
    <s v="141760"/>
    <x v="71"/>
    <x v="48"/>
    <x v="5"/>
    <x v="0"/>
    <m/>
    <m/>
    <m/>
    <m/>
    <n v="2642.33"/>
    <m/>
    <m/>
  </r>
  <r>
    <x v="9"/>
    <x v="0"/>
    <s v="OK"/>
    <e v="#N/A"/>
    <m/>
    <n v="4"/>
    <m/>
    <m/>
    <e v="#N/A"/>
    <s v="142080"/>
    <x v="72"/>
    <x v="51"/>
    <x v="5"/>
    <x v="0"/>
    <m/>
    <m/>
    <m/>
    <m/>
    <n v="10321"/>
    <m/>
    <m/>
  </r>
  <r>
    <x v="9"/>
    <x v="0"/>
    <s v="OK"/>
    <e v="#N/A"/>
    <m/>
    <n v="4"/>
    <m/>
    <m/>
    <e v="#N/A"/>
    <s v="142280"/>
    <x v="73"/>
    <x v="52"/>
    <x v="5"/>
    <x v="0"/>
    <m/>
    <m/>
    <m/>
    <m/>
    <n v="3659"/>
    <m/>
    <m/>
  </r>
  <r>
    <x v="9"/>
    <x v="0"/>
    <s v="OK"/>
    <e v="#N/A"/>
    <m/>
    <n v="4"/>
    <m/>
    <m/>
    <e v="#N/A"/>
    <s v="142860"/>
    <x v="74"/>
    <x v="53"/>
    <x v="5"/>
    <x v="0"/>
    <m/>
    <m/>
    <m/>
    <m/>
    <n v="8431"/>
    <m/>
    <m/>
  </r>
  <r>
    <x v="9"/>
    <x v="0"/>
    <s v="OK"/>
    <e v="#N/A"/>
    <m/>
    <n v="4"/>
    <m/>
    <m/>
    <e v="#N/A"/>
    <s v="150050"/>
    <x v="195"/>
    <x v="114"/>
    <x v="14"/>
    <x v="2"/>
    <m/>
    <m/>
    <m/>
    <m/>
    <n v="4369"/>
    <m/>
    <m/>
  </r>
  <r>
    <x v="9"/>
    <x v="0"/>
    <s v="No"/>
    <e v="#N/A"/>
    <m/>
    <n v="4"/>
    <m/>
    <m/>
    <e v="#N/A"/>
    <s v="150100"/>
    <x v="217"/>
    <x v="123"/>
    <x v="14"/>
    <x v="2"/>
    <m/>
    <m/>
    <m/>
    <m/>
    <n v="1000"/>
    <m/>
    <m/>
  </r>
  <r>
    <x v="9"/>
    <x v="0"/>
    <s v="No"/>
    <e v="#N/A"/>
    <m/>
    <n v="4"/>
    <m/>
    <m/>
    <e v="#N/A"/>
    <s v="150130"/>
    <x v="198"/>
    <x v="115"/>
    <x v="14"/>
    <x v="2"/>
    <m/>
    <m/>
    <m/>
    <m/>
    <n v="1000"/>
    <m/>
    <m/>
  </r>
  <r>
    <x v="9"/>
    <x v="0"/>
    <s v="No"/>
    <e v="#N/A"/>
    <m/>
    <n v="4"/>
    <m/>
    <m/>
    <e v="#N/A"/>
    <s v="150200"/>
    <x v="201"/>
    <x v="116"/>
    <x v="14"/>
    <x v="2"/>
    <m/>
    <m/>
    <m/>
    <m/>
    <n v="4000"/>
    <m/>
    <m/>
  </r>
  <r>
    <x v="9"/>
    <x v="0"/>
    <s v="No"/>
    <e v="#N/A"/>
    <m/>
    <n v="4"/>
    <m/>
    <m/>
    <e v="#N/A"/>
    <s v="150201"/>
    <x v="204"/>
    <x v="117"/>
    <x v="14"/>
    <x v="2"/>
    <m/>
    <m/>
    <m/>
    <m/>
    <n v="0"/>
    <m/>
    <m/>
  </r>
  <r>
    <x v="9"/>
    <x v="0"/>
    <s v="No"/>
    <e v="#N/A"/>
    <m/>
    <n v="4"/>
    <m/>
    <m/>
    <e v="#N/A"/>
    <s v="150610"/>
    <x v="218"/>
    <x v="124"/>
    <x v="14"/>
    <x v="2"/>
    <m/>
    <m/>
    <m/>
    <m/>
    <n v="600"/>
    <m/>
    <m/>
  </r>
  <r>
    <x v="9"/>
    <x v="0"/>
    <s v="No"/>
    <e v="#N/A"/>
    <m/>
    <n v="4"/>
    <m/>
    <m/>
    <e v="#N/A"/>
    <s v="150700"/>
    <x v="221"/>
    <x v="126"/>
    <x v="14"/>
    <x v="2"/>
    <m/>
    <m/>
    <m/>
    <m/>
    <n v="2988"/>
    <m/>
    <m/>
  </r>
  <r>
    <x v="9"/>
    <x v="0"/>
    <s v="No"/>
    <e v="#N/A"/>
    <m/>
    <n v="4"/>
    <m/>
    <m/>
    <e v="#N/A"/>
    <s v="150710"/>
    <x v="223"/>
    <x v="121"/>
    <x v="14"/>
    <x v="2"/>
    <m/>
    <m/>
    <m/>
    <m/>
    <n v="1651"/>
    <m/>
    <m/>
  </r>
  <r>
    <x v="9"/>
    <x v="0"/>
    <s v="OK"/>
    <e v="#N/A"/>
    <m/>
    <n v="4"/>
    <m/>
    <m/>
    <e v="#N/A"/>
    <s v="150930"/>
    <x v="205"/>
    <x v="117"/>
    <x v="14"/>
    <x v="2"/>
    <m/>
    <m/>
    <m/>
    <m/>
    <n v="1171"/>
    <m/>
    <m/>
  </r>
  <r>
    <x v="9"/>
    <x v="0"/>
    <s v="OK"/>
    <e v="#N/A"/>
    <m/>
    <n v="4"/>
    <m/>
    <m/>
    <e v="#N/A"/>
    <s v="150961"/>
    <x v="209"/>
    <x v="119"/>
    <x v="14"/>
    <x v="2"/>
    <m/>
    <m/>
    <m/>
    <m/>
    <n v="1250"/>
    <m/>
    <m/>
  </r>
  <r>
    <x v="9"/>
    <x v="0"/>
    <s v="OK"/>
    <e v="#N/A"/>
    <m/>
    <n v="4"/>
    <m/>
    <m/>
    <e v="#N/A"/>
    <s v="150970"/>
    <x v="212"/>
    <x v="120"/>
    <x v="14"/>
    <x v="2"/>
    <m/>
    <m/>
    <m/>
    <m/>
    <n v="5515"/>
    <m/>
    <m/>
  </r>
  <r>
    <x v="9"/>
    <x v="0"/>
    <s v="No"/>
    <e v="#N/A"/>
    <m/>
    <n v="4"/>
    <m/>
    <m/>
    <e v="#N/A"/>
    <s v="151090"/>
    <x v="208"/>
    <x v="118"/>
    <x v="14"/>
    <x v="2"/>
    <m/>
    <m/>
    <m/>
    <m/>
    <n v="1250"/>
    <m/>
    <m/>
  </r>
  <r>
    <x v="9"/>
    <x v="0"/>
    <s v="No"/>
    <e v="#N/A"/>
    <m/>
    <n v="4"/>
    <m/>
    <m/>
    <e v="#N/A"/>
    <s v="151150"/>
    <x v="225"/>
    <x v="126"/>
    <x v="14"/>
    <x v="2"/>
    <m/>
    <m/>
    <m/>
    <m/>
    <n v="1346"/>
    <m/>
    <m/>
  </r>
  <r>
    <x v="9"/>
    <x v="0"/>
    <s v="No"/>
    <e v="#N/A"/>
    <m/>
    <n v="4"/>
    <m/>
    <m/>
    <e v="#N/A"/>
    <s v="151190"/>
    <x v="226"/>
    <x v="127"/>
    <x v="14"/>
    <x v="2"/>
    <m/>
    <m/>
    <m/>
    <m/>
    <n v="500"/>
    <m/>
    <m/>
  </r>
  <r>
    <x v="9"/>
    <x v="0"/>
    <s v="No"/>
    <e v="#N/A"/>
    <m/>
    <n v="4"/>
    <m/>
    <m/>
    <e v="#N/A"/>
    <s v="151230"/>
    <x v="203"/>
    <x v="116"/>
    <x v="14"/>
    <x v="2"/>
    <m/>
    <m/>
    <m/>
    <m/>
    <n v="126"/>
    <m/>
    <m/>
  </r>
  <r>
    <x v="9"/>
    <x v="0"/>
    <s v="OK"/>
    <e v="#N/A"/>
    <m/>
    <n v="4"/>
    <m/>
    <m/>
    <e v="#N/A"/>
    <s v="151260"/>
    <x v="202"/>
    <x v="116"/>
    <x v="14"/>
    <x v="2"/>
    <m/>
    <m/>
    <m/>
    <m/>
    <n v="0"/>
    <m/>
    <m/>
  </r>
  <r>
    <x v="9"/>
    <x v="0"/>
    <s v="No"/>
    <e v="#N/A"/>
    <m/>
    <n v="4"/>
    <m/>
    <m/>
    <e v="#N/A"/>
    <s v="151380"/>
    <x v="199"/>
    <x v="115"/>
    <x v="14"/>
    <x v="2"/>
    <m/>
    <m/>
    <m/>
    <m/>
    <n v="0"/>
    <m/>
    <m/>
  </r>
  <r>
    <x v="9"/>
    <x v="0"/>
    <s v="OK"/>
    <e v="#N/A"/>
    <m/>
    <n v="4"/>
    <m/>
    <m/>
    <e v="#N/A"/>
    <s v="151490"/>
    <x v="227"/>
    <x v="127"/>
    <x v="14"/>
    <x v="2"/>
    <m/>
    <m/>
    <m/>
    <m/>
    <n v="2357"/>
    <m/>
    <m/>
  </r>
  <r>
    <x v="9"/>
    <x v="0"/>
    <s v="OK"/>
    <e v="#N/A"/>
    <m/>
    <n v="4"/>
    <m/>
    <m/>
    <e v="#N/A"/>
    <s v="151780"/>
    <x v="213"/>
    <x v="121"/>
    <x v="14"/>
    <x v="2"/>
    <m/>
    <m/>
    <m/>
    <m/>
    <n v="3462"/>
    <m/>
    <m/>
  </r>
  <r>
    <x v="9"/>
    <x v="0"/>
    <s v="No"/>
    <e v="#N/A"/>
    <m/>
    <n v="4"/>
    <m/>
    <m/>
    <e v="#N/A"/>
    <s v="151790"/>
    <x v="219"/>
    <x v="124"/>
    <x v="14"/>
    <x v="2"/>
    <m/>
    <m/>
    <m/>
    <m/>
    <n v="875"/>
    <m/>
    <m/>
  </r>
  <r>
    <x v="9"/>
    <x v="0"/>
    <s v="No"/>
    <e v="#N/A"/>
    <m/>
    <n v="4"/>
    <m/>
    <m/>
    <e v="#N/A"/>
    <s v="151810"/>
    <x v="196"/>
    <x v="114"/>
    <x v="14"/>
    <x v="2"/>
    <m/>
    <m/>
    <m/>
    <m/>
    <n v="0"/>
    <m/>
    <m/>
  </r>
  <r>
    <x v="9"/>
    <x v="0"/>
    <s v="No"/>
    <e v="#N/A"/>
    <m/>
    <n v="4"/>
    <m/>
    <m/>
    <e v="#N/A"/>
    <s v="151820"/>
    <x v="206"/>
    <x v="117"/>
    <x v="14"/>
    <x v="2"/>
    <m/>
    <m/>
    <m/>
    <m/>
    <n v="0"/>
    <m/>
    <m/>
  </r>
  <r>
    <x v="9"/>
    <x v="0"/>
    <s v="OK"/>
    <e v="#N/A"/>
    <m/>
    <n v="4"/>
    <m/>
    <m/>
    <e v="#N/A"/>
    <s v="152040"/>
    <x v="210"/>
    <x v="119"/>
    <x v="14"/>
    <x v="2"/>
    <m/>
    <m/>
    <m/>
    <m/>
    <n v="1000"/>
    <m/>
    <m/>
  </r>
  <r>
    <x v="9"/>
    <x v="0"/>
    <s v="No"/>
    <e v="#N/A"/>
    <m/>
    <n v="4"/>
    <m/>
    <m/>
    <e v="#N/A"/>
    <s v="152120"/>
    <x v="200"/>
    <x v="115"/>
    <x v="14"/>
    <x v="2"/>
    <m/>
    <m/>
    <m/>
    <m/>
    <n v="0"/>
    <m/>
    <m/>
  </r>
  <r>
    <x v="9"/>
    <x v="0"/>
    <s v="No"/>
    <e v="#N/A"/>
    <m/>
    <n v="4"/>
    <m/>
    <m/>
    <e v="#N/A"/>
    <s v="152330"/>
    <x v="228"/>
    <x v="124"/>
    <x v="14"/>
    <x v="2"/>
    <m/>
    <m/>
    <m/>
    <m/>
    <n v="400"/>
    <m/>
    <m/>
  </r>
  <r>
    <x v="9"/>
    <x v="0"/>
    <s v="OK"/>
    <e v="#N/A"/>
    <m/>
    <n v="4"/>
    <m/>
    <m/>
    <e v="#N/A"/>
    <s v="152350"/>
    <x v="224"/>
    <x v="125"/>
    <x v="14"/>
    <x v="2"/>
    <m/>
    <m/>
    <m/>
    <m/>
    <n v="7250"/>
    <m/>
    <m/>
  </r>
  <r>
    <x v="9"/>
    <x v="0"/>
    <s v="OK"/>
    <e v="#N/A"/>
    <m/>
    <n v="4"/>
    <m/>
    <m/>
    <e v="#N/A"/>
    <s v="152360"/>
    <x v="211"/>
    <x v="119"/>
    <x v="14"/>
    <x v="2"/>
    <m/>
    <m/>
    <m/>
    <m/>
    <n v="1600"/>
    <m/>
    <m/>
  </r>
  <r>
    <x v="9"/>
    <x v="0"/>
    <s v="No"/>
    <e v="#N/A"/>
    <m/>
    <n v="4"/>
    <m/>
    <m/>
    <e v="#N/A"/>
    <s v="152370"/>
    <x v="222"/>
    <x v="126"/>
    <x v="14"/>
    <x v="2"/>
    <m/>
    <m/>
    <m/>
    <m/>
    <n v="0"/>
    <m/>
    <m/>
  </r>
  <r>
    <x v="9"/>
    <x v="0"/>
    <s v="OK"/>
    <e v="#N/A"/>
    <m/>
    <n v="4"/>
    <m/>
    <m/>
    <e v="#N/A"/>
    <s v="152430"/>
    <x v="197"/>
    <x v="114"/>
    <x v="14"/>
    <x v="2"/>
    <m/>
    <m/>
    <m/>
    <m/>
    <n v="0"/>
    <m/>
    <m/>
  </r>
  <r>
    <x v="9"/>
    <x v="0"/>
    <s v="No"/>
    <e v="#N/A"/>
    <m/>
    <n v="4"/>
    <m/>
    <m/>
    <e v="#N/A"/>
    <s v="152580"/>
    <x v="214"/>
    <x v="118"/>
    <x v="14"/>
    <x v="2"/>
    <m/>
    <m/>
    <m/>
    <m/>
    <n v="1000"/>
    <m/>
    <m/>
  </r>
  <r>
    <x v="9"/>
    <x v="0"/>
    <s v="No"/>
    <e v="#N/A"/>
    <m/>
    <n v="4"/>
    <m/>
    <m/>
    <e v="#N/A"/>
    <s v="152650"/>
    <x v="220"/>
    <x v="125"/>
    <x v="14"/>
    <x v="2"/>
    <m/>
    <m/>
    <m/>
    <m/>
    <n v="0"/>
    <m/>
    <m/>
  </r>
  <r>
    <x v="9"/>
    <x v="0"/>
    <s v="OK"/>
    <e v="#N/A"/>
    <m/>
    <n v="4"/>
    <m/>
    <m/>
    <e v="#N/A"/>
    <s v="152850"/>
    <x v="215"/>
    <x v="118"/>
    <x v="14"/>
    <x v="2"/>
    <m/>
    <m/>
    <m/>
    <m/>
    <n v="2374"/>
    <m/>
    <m/>
  </r>
  <r>
    <x v="9"/>
    <x v="0"/>
    <s v="OK"/>
    <e v="#N/A"/>
    <m/>
    <n v="4"/>
    <m/>
    <m/>
    <e v="#N/A"/>
    <s v="152930"/>
    <x v="207"/>
    <x v="117"/>
    <x v="14"/>
    <x v="2"/>
    <m/>
    <m/>
    <m/>
    <m/>
    <n v="3728"/>
    <m/>
    <m/>
  </r>
  <r>
    <x v="9"/>
    <x v="0"/>
    <s v="No"/>
    <e v="#N/A"/>
    <m/>
    <n v="4"/>
    <m/>
    <m/>
    <e v="#N/A"/>
    <s v="152940"/>
    <x v="216"/>
    <x v="122"/>
    <x v="14"/>
    <x v="2"/>
    <m/>
    <m/>
    <m/>
    <m/>
    <n v="2000"/>
    <m/>
    <m/>
  </r>
  <r>
    <x v="9"/>
    <x v="0"/>
    <s v="No"/>
    <e v="#N/A"/>
    <m/>
    <n v="4"/>
    <m/>
    <m/>
    <e v="#N/A"/>
    <s v="160220"/>
    <x v="229"/>
    <x v="128"/>
    <x v="15"/>
    <x v="2"/>
    <m/>
    <m/>
    <m/>
    <m/>
    <n v="2100.41"/>
    <m/>
    <m/>
  </r>
  <r>
    <x v="9"/>
    <x v="0"/>
    <s v="OK"/>
    <e v="#N/A"/>
    <m/>
    <n v="4"/>
    <m/>
    <m/>
    <s v="Yes"/>
    <s v="160230"/>
    <x v="230"/>
    <x v="129"/>
    <x v="15"/>
    <x v="2"/>
    <m/>
    <m/>
    <m/>
    <m/>
    <n v="12839"/>
    <m/>
    <m/>
  </r>
  <r>
    <x v="9"/>
    <x v="0"/>
    <s v="OK"/>
    <e v="#N/A"/>
    <m/>
    <n v="4"/>
    <m/>
    <m/>
    <e v="#N/A"/>
    <s v="160250"/>
    <x v="231"/>
    <x v="130"/>
    <x v="15"/>
    <x v="2"/>
    <m/>
    <m/>
    <m/>
    <m/>
    <n v="11157"/>
    <m/>
    <m/>
  </r>
  <r>
    <x v="9"/>
    <x v="0"/>
    <s v="OK"/>
    <e v="#N/A"/>
    <m/>
    <n v="4"/>
    <m/>
    <m/>
    <e v="#N/A"/>
    <s v="160270"/>
    <x v="232"/>
    <x v="131"/>
    <x v="15"/>
    <x v="2"/>
    <m/>
    <m/>
    <m/>
    <m/>
    <n v="5056"/>
    <m/>
    <m/>
  </r>
  <r>
    <x v="9"/>
    <x v="0"/>
    <s v="OK"/>
    <e v="#N/A"/>
    <m/>
    <n v="4"/>
    <m/>
    <m/>
    <e v="#N/A"/>
    <s v="160280"/>
    <x v="240"/>
    <x v="139"/>
    <x v="15"/>
    <x v="2"/>
    <m/>
    <m/>
    <m/>
    <m/>
    <n v="6073.33"/>
    <m/>
    <m/>
  </r>
  <r>
    <x v="9"/>
    <x v="0"/>
    <s v="No"/>
    <e v="#N/A"/>
    <m/>
    <n v="4"/>
    <m/>
    <m/>
    <e v="#N/A"/>
    <s v="160290"/>
    <x v="233"/>
    <x v="132"/>
    <x v="15"/>
    <x v="2"/>
    <m/>
    <m/>
    <m/>
    <m/>
    <n v="900"/>
    <m/>
    <m/>
  </r>
  <r>
    <x v="9"/>
    <x v="0"/>
    <s v="No"/>
    <e v="#N/A"/>
    <m/>
    <n v="4"/>
    <m/>
    <m/>
    <e v="#N/A"/>
    <s v="160310"/>
    <x v="244"/>
    <x v="141"/>
    <x v="15"/>
    <x v="2"/>
    <m/>
    <m/>
    <m/>
    <m/>
    <n v="250"/>
    <m/>
    <m/>
  </r>
  <r>
    <x v="9"/>
    <x v="0"/>
    <s v="No"/>
    <e v="#N/A"/>
    <m/>
    <n v="4"/>
    <m/>
    <m/>
    <e v="#N/A"/>
    <s v="160320"/>
    <x v="234"/>
    <x v="133"/>
    <x v="15"/>
    <x v="2"/>
    <m/>
    <m/>
    <m/>
    <m/>
    <n v="4000"/>
    <m/>
    <m/>
  </r>
  <r>
    <x v="9"/>
    <x v="0"/>
    <s v="No"/>
    <e v="#N/A"/>
    <m/>
    <n v="4"/>
    <m/>
    <m/>
    <e v="#N/A"/>
    <s v="160330"/>
    <x v="235"/>
    <x v="134"/>
    <x v="15"/>
    <x v="2"/>
    <m/>
    <m/>
    <m/>
    <m/>
    <n v="500"/>
    <m/>
    <m/>
  </r>
  <r>
    <x v="9"/>
    <x v="0"/>
    <s v="OK"/>
    <e v="#N/A"/>
    <m/>
    <n v="4"/>
    <m/>
    <m/>
    <e v="#N/A"/>
    <s v="160380"/>
    <x v="236"/>
    <x v="135"/>
    <x v="15"/>
    <x v="2"/>
    <m/>
    <m/>
    <m/>
    <m/>
    <n v="3580"/>
    <m/>
    <m/>
  </r>
  <r>
    <x v="9"/>
    <x v="0"/>
    <s v="No"/>
    <e v="#N/A"/>
    <m/>
    <n v="4"/>
    <m/>
    <m/>
    <e v="#N/A"/>
    <s v="160620"/>
    <x v="242"/>
    <x v="141"/>
    <x v="15"/>
    <x v="2"/>
    <m/>
    <m/>
    <m/>
    <m/>
    <n v="0"/>
    <m/>
    <m/>
  </r>
  <r>
    <x v="9"/>
    <x v="0"/>
    <s v="No"/>
    <s v="LLF"/>
    <m/>
    <n v="4"/>
    <m/>
    <m/>
    <s v="Yes"/>
    <s v="160780"/>
    <x v="243"/>
    <x v="142"/>
    <x v="15"/>
    <x v="2"/>
    <m/>
    <m/>
    <m/>
    <m/>
    <n v="4223"/>
    <m/>
    <m/>
  </r>
  <r>
    <x v="9"/>
    <x v="0"/>
    <s v="No"/>
    <e v="#N/A"/>
    <m/>
    <n v="4"/>
    <m/>
    <m/>
    <e v="#N/A"/>
    <s v="160900"/>
    <x v="246"/>
    <x v="141"/>
    <x v="15"/>
    <x v="2"/>
    <m/>
    <m/>
    <m/>
    <m/>
    <n v="0"/>
    <m/>
    <m/>
  </r>
  <r>
    <x v="9"/>
    <x v="0"/>
    <s v="OK"/>
    <e v="#N/A"/>
    <m/>
    <n v="4"/>
    <m/>
    <m/>
    <e v="#N/A"/>
    <s v="161020"/>
    <x v="238"/>
    <x v="137"/>
    <x v="15"/>
    <x v="2"/>
    <m/>
    <m/>
    <m/>
    <m/>
    <n v="5294"/>
    <m/>
    <m/>
  </r>
  <r>
    <x v="9"/>
    <x v="0"/>
    <s v="No"/>
    <e v="#N/A"/>
    <m/>
    <n v="4"/>
    <m/>
    <m/>
    <e v="#N/A"/>
    <s v="161330"/>
    <x v="245"/>
    <x v="142"/>
    <x v="15"/>
    <x v="2"/>
    <m/>
    <m/>
    <m/>
    <m/>
    <n v="500"/>
    <m/>
    <m/>
  </r>
  <r>
    <x v="9"/>
    <x v="0"/>
    <s v="No"/>
    <e v="#N/A"/>
    <m/>
    <n v="4"/>
    <m/>
    <m/>
    <e v="#N/A"/>
    <s v="161350"/>
    <x v="247"/>
    <x v="141"/>
    <x v="15"/>
    <x v="2"/>
    <m/>
    <m/>
    <m/>
    <m/>
    <n v="500"/>
    <m/>
    <m/>
  </r>
  <r>
    <x v="9"/>
    <x v="0"/>
    <s v="No"/>
    <e v="#N/A"/>
    <m/>
    <n v="4"/>
    <m/>
    <m/>
    <e v="#N/A"/>
    <s v="161410"/>
    <x v="237"/>
    <x v="136"/>
    <x v="15"/>
    <x v="2"/>
    <m/>
    <m/>
    <m/>
    <m/>
    <n v="500"/>
    <m/>
    <m/>
  </r>
  <r>
    <x v="9"/>
    <x v="0"/>
    <s v="No"/>
    <e v="#N/A"/>
    <m/>
    <n v="4"/>
    <m/>
    <m/>
    <e v="#N/A"/>
    <s v="161411"/>
    <x v="239"/>
    <x v="138"/>
    <x v="15"/>
    <x v="2"/>
    <m/>
    <m/>
    <m/>
    <m/>
    <n v="1500"/>
    <m/>
    <m/>
  </r>
  <r>
    <x v="9"/>
    <x v="0"/>
    <s v="OK"/>
    <e v="#N/A"/>
    <m/>
    <n v="4"/>
    <m/>
    <m/>
    <e v="#N/A"/>
    <s v="161770"/>
    <x v="250"/>
    <x v="144"/>
    <x v="15"/>
    <x v="2"/>
    <m/>
    <m/>
    <m/>
    <m/>
    <n v="2359.7600000000002"/>
    <m/>
    <m/>
  </r>
  <r>
    <x v="9"/>
    <x v="0"/>
    <s v="OK"/>
    <e v="#N/A"/>
    <m/>
    <n v="4"/>
    <m/>
    <m/>
    <e v="#N/A"/>
    <s v="162090"/>
    <x v="241"/>
    <x v="140"/>
    <x v="15"/>
    <x v="2"/>
    <m/>
    <m/>
    <m/>
    <m/>
    <n v="0"/>
    <m/>
    <m/>
  </r>
  <r>
    <x v="9"/>
    <x v="0"/>
    <s v="No"/>
    <e v="#N/A"/>
    <m/>
    <n v="4"/>
    <m/>
    <m/>
    <e v="#N/A"/>
    <s v="162920"/>
    <x v="248"/>
    <x v="141"/>
    <x v="15"/>
    <x v="2"/>
    <m/>
    <m/>
    <m/>
    <m/>
    <n v="4000"/>
    <m/>
    <m/>
  </r>
  <r>
    <x v="9"/>
    <x v="0"/>
    <s v="OK"/>
    <s v="LLF"/>
    <m/>
    <n v="4"/>
    <m/>
    <m/>
    <e v="#N/A"/>
    <s v="162960"/>
    <x v="251"/>
    <x v="145"/>
    <x v="15"/>
    <x v="2"/>
    <m/>
    <m/>
    <m/>
    <m/>
    <n v="5000"/>
    <m/>
    <m/>
  </r>
  <r>
    <x v="9"/>
    <x v="0"/>
    <s v="OK"/>
    <e v="#N/A"/>
    <m/>
    <n v="4"/>
    <m/>
    <m/>
    <e v="#N/A"/>
    <s v="170390"/>
    <x v="252"/>
    <x v="146"/>
    <x v="17"/>
    <x v="2"/>
    <m/>
    <m/>
    <m/>
    <m/>
    <n v="6404"/>
    <m/>
    <m/>
  </r>
  <r>
    <x v="9"/>
    <x v="0"/>
    <s v="OK"/>
    <e v="#N/A"/>
    <m/>
    <n v="4"/>
    <m/>
    <m/>
    <e v="#N/A"/>
    <s v="170450"/>
    <x v="253"/>
    <x v="147"/>
    <x v="17"/>
    <x v="2"/>
    <m/>
    <m/>
    <m/>
    <m/>
    <n v="1500"/>
    <m/>
    <m/>
  </r>
  <r>
    <x v="9"/>
    <x v="0"/>
    <s v="No"/>
    <e v="#N/A"/>
    <m/>
    <n v="4"/>
    <m/>
    <m/>
    <e v="#N/A"/>
    <s v="170600"/>
    <x v="255"/>
    <x v="148"/>
    <x v="17"/>
    <x v="2"/>
    <m/>
    <m/>
    <m/>
    <m/>
    <n v="0"/>
    <m/>
    <m/>
  </r>
  <r>
    <x v="9"/>
    <x v="0"/>
    <s v="OK"/>
    <e v="#N/A"/>
    <m/>
    <n v="4"/>
    <m/>
    <m/>
    <e v="#N/A"/>
    <s v="170712"/>
    <x v="258"/>
    <x v="149"/>
    <x v="17"/>
    <x v="2"/>
    <m/>
    <m/>
    <m/>
    <m/>
    <n v="250"/>
    <m/>
    <m/>
  </r>
  <r>
    <x v="9"/>
    <x v="0"/>
    <s v="OK"/>
    <e v="#N/A"/>
    <m/>
    <n v="4"/>
    <m/>
    <m/>
    <e v="#N/A"/>
    <s v="170760"/>
    <x v="261"/>
    <x v="150"/>
    <x v="17"/>
    <x v="2"/>
    <m/>
    <m/>
    <m/>
    <m/>
    <n v="500"/>
    <m/>
    <m/>
  </r>
  <r>
    <x v="9"/>
    <x v="0"/>
    <s v="No"/>
    <e v="#N/A"/>
    <m/>
    <n v="4"/>
    <m/>
    <m/>
    <e v="#N/A"/>
    <s v="170840"/>
    <x v="264"/>
    <x v="151"/>
    <x v="17"/>
    <x v="2"/>
    <m/>
    <m/>
    <m/>
    <m/>
    <n v="750"/>
    <m/>
    <m/>
  </r>
  <r>
    <x v="9"/>
    <x v="0"/>
    <s v="OK"/>
    <s v="LLF"/>
    <m/>
    <n v="4"/>
    <m/>
    <m/>
    <e v="#N/A"/>
    <s v="170880"/>
    <x v="267"/>
    <x v="152"/>
    <x v="17"/>
    <x v="2"/>
    <m/>
    <m/>
    <m/>
    <m/>
    <n v="6740"/>
    <m/>
    <m/>
  </r>
  <r>
    <x v="9"/>
    <x v="0"/>
    <s v="No"/>
    <e v="#N/A"/>
    <m/>
    <n v="4"/>
    <m/>
    <m/>
    <e v="#N/A"/>
    <s v="170940"/>
    <x v="266"/>
    <x v="151"/>
    <x v="17"/>
    <x v="2"/>
    <m/>
    <m/>
    <m/>
    <m/>
    <n v="125"/>
    <m/>
    <m/>
  </r>
  <r>
    <x v="9"/>
    <x v="0"/>
    <s v="OK"/>
    <e v="#N/A"/>
    <m/>
    <n v="4"/>
    <m/>
    <m/>
    <e v="#N/A"/>
    <s v="171041"/>
    <x v="268"/>
    <x v="147"/>
    <x v="17"/>
    <x v="2"/>
    <m/>
    <m/>
    <m/>
    <m/>
    <n v="1682"/>
    <m/>
    <m/>
  </r>
  <r>
    <x v="9"/>
    <x v="0"/>
    <s v="No"/>
    <e v="#N/A"/>
    <m/>
    <n v="4"/>
    <m/>
    <m/>
    <e v="#N/A"/>
    <s v="171840"/>
    <x v="263"/>
    <x v="150"/>
    <x v="17"/>
    <x v="2"/>
    <m/>
    <m/>
    <m/>
    <m/>
    <n v="800"/>
    <m/>
    <m/>
  </r>
  <r>
    <x v="9"/>
    <x v="0"/>
    <s v="OK"/>
    <e v="#N/A"/>
    <m/>
    <n v="4"/>
    <m/>
    <m/>
    <e v="#N/A"/>
    <s v="171910"/>
    <x v="257"/>
    <x v="148"/>
    <x v="17"/>
    <x v="2"/>
    <m/>
    <m/>
    <m/>
    <m/>
    <n v="0"/>
    <m/>
    <m/>
  </r>
  <r>
    <x v="9"/>
    <x v="0"/>
    <s v="OK"/>
    <e v="#N/A"/>
    <m/>
    <n v="4"/>
    <m/>
    <m/>
    <e v="#N/A"/>
    <s v="171950"/>
    <x v="256"/>
    <x v="148"/>
    <x v="17"/>
    <x v="2"/>
    <m/>
    <m/>
    <m/>
    <m/>
    <n v="494"/>
    <m/>
    <m/>
  </r>
  <r>
    <x v="9"/>
    <x v="0"/>
    <s v="No"/>
    <e v="#N/A"/>
    <m/>
    <n v="4"/>
    <m/>
    <m/>
    <e v="#N/A"/>
    <s v="172030"/>
    <x v="259"/>
    <x v="149"/>
    <x v="17"/>
    <x v="2"/>
    <m/>
    <m/>
    <m/>
    <m/>
    <n v="5000"/>
    <m/>
    <m/>
  </r>
  <r>
    <x v="9"/>
    <x v="0"/>
    <s v="OK"/>
    <e v="#N/A"/>
    <m/>
    <n v="4"/>
    <m/>
    <m/>
    <e v="#N/A"/>
    <s v="172140"/>
    <x v="269"/>
    <x v="147"/>
    <x v="17"/>
    <x v="2"/>
    <m/>
    <m/>
    <m/>
    <m/>
    <n v="1108"/>
    <m/>
    <m/>
  </r>
  <r>
    <x v="9"/>
    <x v="0"/>
    <s v="No"/>
    <e v="#N/A"/>
    <m/>
    <n v="4"/>
    <m/>
    <m/>
    <e v="#N/A"/>
    <s v="172290"/>
    <x v="270"/>
    <x v="153"/>
    <x v="17"/>
    <x v="2"/>
    <m/>
    <m/>
    <m/>
    <m/>
    <n v="5000"/>
    <m/>
    <m/>
  </r>
  <r>
    <x v="9"/>
    <x v="0"/>
    <s v="OK"/>
    <e v="#N/A"/>
    <m/>
    <n v="4"/>
    <m/>
    <m/>
    <e v="#N/A"/>
    <s v="172510"/>
    <x v="260"/>
    <x v="149"/>
    <x v="17"/>
    <x v="2"/>
    <m/>
    <m/>
    <m/>
    <m/>
    <n v="0"/>
    <m/>
    <m/>
  </r>
  <r>
    <x v="9"/>
    <x v="0"/>
    <s v="No"/>
    <e v="#N/A"/>
    <m/>
    <n v="4"/>
    <m/>
    <m/>
    <e v="#N/A"/>
    <s v="172520"/>
    <x v="254"/>
    <x v="147"/>
    <x v="17"/>
    <x v="2"/>
    <m/>
    <m/>
    <m/>
    <m/>
    <n v="0"/>
    <m/>
    <m/>
  </r>
  <r>
    <x v="9"/>
    <x v="0"/>
    <s v="OK"/>
    <e v="#N/A"/>
    <m/>
    <n v="4"/>
    <m/>
    <m/>
    <e v="#N/A"/>
    <s v="172910"/>
    <x v="262"/>
    <x v="150"/>
    <x v="17"/>
    <x v="2"/>
    <m/>
    <m/>
    <m/>
    <m/>
    <n v="1800"/>
    <m/>
    <m/>
  </r>
  <r>
    <x v="9"/>
    <x v="0"/>
    <s v="No"/>
    <e v="#N/A"/>
    <m/>
    <n v="4"/>
    <m/>
    <m/>
    <e v="#N/A"/>
    <s v="172980"/>
    <x v="265"/>
    <x v="151"/>
    <x v="17"/>
    <x v="2"/>
    <m/>
    <m/>
    <m/>
    <m/>
    <n v="2400"/>
    <m/>
    <m/>
  </r>
  <r>
    <x v="9"/>
    <x v="0"/>
    <s v="OK"/>
    <e v="#N/A"/>
    <m/>
    <n v="4"/>
    <m/>
    <m/>
    <e v="#N/A"/>
    <s v="180400"/>
    <x v="271"/>
    <x v="154"/>
    <x v="18"/>
    <x v="2"/>
    <m/>
    <m/>
    <m/>
    <m/>
    <n v="310"/>
    <m/>
    <m/>
  </r>
  <r>
    <x v="9"/>
    <x v="0"/>
    <s v="No"/>
    <e v="#N/A"/>
    <m/>
    <n v="4"/>
    <m/>
    <m/>
    <e v="#N/A"/>
    <s v="180640"/>
    <x v="272"/>
    <x v="155"/>
    <x v="18"/>
    <x v="2"/>
    <m/>
    <m/>
    <m/>
    <m/>
    <n v="3914.75"/>
    <m/>
    <m/>
  </r>
  <r>
    <x v="9"/>
    <x v="0"/>
    <s v="OK"/>
    <e v="#N/A"/>
    <m/>
    <n v="4"/>
    <m/>
    <m/>
    <e v="#N/A"/>
    <s v="180830"/>
    <x v="273"/>
    <x v="156"/>
    <x v="18"/>
    <x v="2"/>
    <m/>
    <m/>
    <m/>
    <m/>
    <n v="12489.5"/>
    <m/>
    <m/>
  </r>
  <r>
    <x v="9"/>
    <x v="0"/>
    <s v="OK"/>
    <e v="#N/A"/>
    <m/>
    <n v="4"/>
    <m/>
    <m/>
    <e v="#N/A"/>
    <s v="180870"/>
    <x v="274"/>
    <x v="157"/>
    <x v="18"/>
    <x v="2"/>
    <m/>
    <m/>
    <m/>
    <m/>
    <n v="5605"/>
    <m/>
    <m/>
  </r>
  <r>
    <x v="9"/>
    <x v="0"/>
    <s v="No"/>
    <e v="#N/A"/>
    <m/>
    <n v="4"/>
    <m/>
    <m/>
    <e v="#N/A"/>
    <s v="181160"/>
    <x v="276"/>
    <x v="154"/>
    <x v="18"/>
    <x v="2"/>
    <m/>
    <m/>
    <m/>
    <m/>
    <n v="0"/>
    <m/>
    <m/>
  </r>
  <r>
    <x v="9"/>
    <x v="0"/>
    <s v="OK"/>
    <e v="#N/A"/>
    <m/>
    <n v="4"/>
    <m/>
    <m/>
    <e v="#N/A"/>
    <s v="181310"/>
    <x v="277"/>
    <x v="154"/>
    <x v="18"/>
    <x v="2"/>
    <m/>
    <m/>
    <m/>
    <m/>
    <n v="0"/>
    <m/>
    <m/>
  </r>
  <r>
    <x v="9"/>
    <x v="0"/>
    <s v="No"/>
    <e v="#N/A"/>
    <m/>
    <n v="4"/>
    <m/>
    <m/>
    <e v="#N/A"/>
    <s v="181360"/>
    <x v="278"/>
    <x v="158"/>
    <x v="18"/>
    <x v="2"/>
    <m/>
    <m/>
    <m/>
    <m/>
    <n v="1500"/>
    <m/>
    <m/>
  </r>
  <r>
    <x v="9"/>
    <x v="0"/>
    <s v="OK"/>
    <e v="#N/A"/>
    <m/>
    <n v="4"/>
    <m/>
    <m/>
    <e v="#N/A"/>
    <s v="181420"/>
    <x v="279"/>
    <x v="159"/>
    <x v="18"/>
    <x v="2"/>
    <m/>
    <m/>
    <m/>
    <m/>
    <n v="2098.33"/>
    <m/>
    <m/>
  </r>
  <r>
    <x v="9"/>
    <x v="0"/>
    <s v="No"/>
    <e v="#N/A"/>
    <m/>
    <n v="4"/>
    <m/>
    <m/>
    <e v="#N/A"/>
    <s v="181530"/>
    <x v="280"/>
    <x v="154"/>
    <x v="18"/>
    <x v="2"/>
    <m/>
    <m/>
    <m/>
    <m/>
    <n v="5000"/>
    <m/>
    <m/>
  </r>
  <r>
    <x v="9"/>
    <x v="0"/>
    <s v="OK"/>
    <e v="#N/A"/>
    <m/>
    <n v="4"/>
    <m/>
    <m/>
    <e v="#N/A"/>
    <s v="181535"/>
    <x v="281"/>
    <x v="154"/>
    <x v="18"/>
    <x v="2"/>
    <m/>
    <m/>
    <m/>
    <m/>
    <n v="0"/>
    <m/>
    <m/>
  </r>
  <r>
    <x v="9"/>
    <x v="0"/>
    <s v="No"/>
    <e v="#N/A"/>
    <m/>
    <n v="4"/>
    <m/>
    <m/>
    <e v="#N/A"/>
    <s v="181540"/>
    <x v="282"/>
    <x v="154"/>
    <x v="18"/>
    <x v="2"/>
    <m/>
    <m/>
    <m/>
    <m/>
    <n v="1750"/>
    <m/>
    <m/>
  </r>
  <r>
    <x v="9"/>
    <x v="0"/>
    <s v="No"/>
    <e v="#N/A"/>
    <m/>
    <n v="4"/>
    <m/>
    <m/>
    <e v="#N/A"/>
    <s v="182390"/>
    <x v="283"/>
    <x v="160"/>
    <x v="18"/>
    <x v="2"/>
    <m/>
    <m/>
    <m/>
    <m/>
    <n v="600"/>
    <m/>
    <m/>
  </r>
  <r>
    <x v="9"/>
    <x v="0"/>
    <s v="OK"/>
    <e v="#N/A"/>
    <m/>
    <n v="4"/>
    <m/>
    <m/>
    <e v="#N/A"/>
    <s v="182490"/>
    <x v="284"/>
    <x v="159"/>
    <x v="18"/>
    <x v="2"/>
    <m/>
    <m/>
    <m/>
    <m/>
    <n v="1917"/>
    <m/>
    <m/>
  </r>
  <r>
    <x v="9"/>
    <x v="0"/>
    <s v="No"/>
    <e v="#N/A"/>
    <m/>
    <n v="4"/>
    <m/>
    <m/>
    <e v="#N/A"/>
    <s v="182571"/>
    <x v="285"/>
    <x v="160"/>
    <x v="18"/>
    <x v="2"/>
    <m/>
    <m/>
    <m/>
    <m/>
    <n v="937"/>
    <m/>
    <m/>
  </r>
  <r>
    <x v="9"/>
    <x v="0"/>
    <s v="No"/>
    <e v="#N/A"/>
    <m/>
    <n v="4"/>
    <m/>
    <m/>
    <e v="#N/A"/>
    <s v="182590"/>
    <x v="286"/>
    <x v="155"/>
    <x v="18"/>
    <x v="2"/>
    <m/>
    <m/>
    <m/>
    <m/>
    <n v="1772.83"/>
    <m/>
    <m/>
  </r>
  <r>
    <x v="9"/>
    <x v="0"/>
    <s v="OK"/>
    <e v="#N/A"/>
    <m/>
    <n v="4"/>
    <m/>
    <m/>
    <e v="#N/A"/>
    <s v="182610"/>
    <x v="287"/>
    <x v="160"/>
    <x v="18"/>
    <x v="2"/>
    <m/>
    <m/>
    <m/>
    <m/>
    <n v="6106"/>
    <m/>
    <m/>
  </r>
  <r>
    <x v="9"/>
    <x v="0"/>
    <s v="OK"/>
    <e v="#N/A"/>
    <m/>
    <n v="4"/>
    <m/>
    <m/>
    <e v="#N/A"/>
    <s v="182861"/>
    <x v="288"/>
    <x v="159"/>
    <x v="18"/>
    <x v="2"/>
    <m/>
    <m/>
    <m/>
    <m/>
    <n v="1908"/>
    <m/>
    <m/>
  </r>
  <r>
    <x v="9"/>
    <x v="0"/>
    <s v="No"/>
    <e v="#N/A"/>
    <m/>
    <n v="4"/>
    <m/>
    <m/>
    <e v="#N/A"/>
    <s v="200590"/>
    <x v="290"/>
    <x v="162"/>
    <x v="19"/>
    <x v="2"/>
    <m/>
    <m/>
    <m/>
    <m/>
    <n v="1000"/>
    <m/>
    <m/>
  </r>
  <r>
    <x v="9"/>
    <x v="0"/>
    <s v="OK"/>
    <e v="#N/A"/>
    <m/>
    <n v="4"/>
    <m/>
    <m/>
    <e v="#N/A"/>
    <s v="200941"/>
    <x v="292"/>
    <x v="164"/>
    <x v="19"/>
    <x v="2"/>
    <m/>
    <m/>
    <m/>
    <m/>
    <n v="5000"/>
    <m/>
    <m/>
  </r>
  <r>
    <x v="9"/>
    <x v="0"/>
    <s v="No"/>
    <e v="#N/A"/>
    <m/>
    <n v="4"/>
    <m/>
    <m/>
    <s v="Yes"/>
    <s v="201510"/>
    <x v="293"/>
    <x v="165"/>
    <x v="19"/>
    <x v="2"/>
    <m/>
    <m/>
    <m/>
    <m/>
    <n v="3000"/>
    <m/>
    <m/>
  </r>
  <r>
    <x v="9"/>
    <x v="0"/>
    <s v="OK"/>
    <e v="#N/A"/>
    <m/>
    <n v="4"/>
    <m/>
    <m/>
    <e v="#N/A"/>
    <s v="201680"/>
    <x v="295"/>
    <x v="167"/>
    <x v="19"/>
    <x v="2"/>
    <m/>
    <m/>
    <m/>
    <m/>
    <n v="2250"/>
    <m/>
    <m/>
  </r>
  <r>
    <x v="9"/>
    <x v="0"/>
    <s v="No"/>
    <e v="#N/A"/>
    <m/>
    <n v="4"/>
    <m/>
    <m/>
    <e v="#N/A"/>
    <s v="201690"/>
    <x v="305"/>
    <x v="175"/>
    <x v="19"/>
    <x v="2"/>
    <m/>
    <m/>
    <m/>
    <m/>
    <n v="500"/>
    <m/>
    <m/>
  </r>
  <r>
    <x v="9"/>
    <x v="0"/>
    <s v="No"/>
    <e v="#N/A"/>
    <m/>
    <n v="4"/>
    <m/>
    <m/>
    <e v="#N/A"/>
    <s v="201700"/>
    <x v="297"/>
    <x v="169"/>
    <x v="19"/>
    <x v="2"/>
    <m/>
    <m/>
    <m/>
    <m/>
    <n v="0"/>
    <m/>
    <m/>
  </r>
  <r>
    <x v="9"/>
    <x v="0"/>
    <s v="No"/>
    <e v="#N/A"/>
    <m/>
    <n v="4"/>
    <m/>
    <m/>
    <e v="#N/A"/>
    <s v="201701"/>
    <x v="298"/>
    <x v="170"/>
    <x v="19"/>
    <x v="2"/>
    <m/>
    <m/>
    <m/>
    <m/>
    <n v="1500"/>
    <m/>
    <m/>
  </r>
  <r>
    <x v="9"/>
    <x v="0"/>
    <s v="No"/>
    <e v="#N/A"/>
    <m/>
    <n v="4"/>
    <m/>
    <m/>
    <e v="#N/A"/>
    <s v="201702"/>
    <x v="294"/>
    <x v="166"/>
    <x v="19"/>
    <x v="2"/>
    <m/>
    <m/>
    <m/>
    <m/>
    <n v="4100"/>
    <m/>
    <m/>
  </r>
  <r>
    <x v="9"/>
    <x v="0"/>
    <s v="No"/>
    <s v="LLF"/>
    <m/>
    <n v="4"/>
    <m/>
    <m/>
    <e v="#N/A"/>
    <s v="201711"/>
    <x v="300"/>
    <x v="171"/>
    <x v="19"/>
    <x v="2"/>
    <m/>
    <m/>
    <m/>
    <m/>
    <n v="0"/>
    <m/>
    <m/>
  </r>
  <r>
    <x v="9"/>
    <x v="0"/>
    <s v="OK"/>
    <s v="LLF"/>
    <m/>
    <n v="4"/>
    <m/>
    <m/>
    <e v="#N/A"/>
    <s v="201712"/>
    <x v="296"/>
    <x v="168"/>
    <x v="19"/>
    <x v="2"/>
    <m/>
    <m/>
    <m/>
    <m/>
    <n v="4337"/>
    <m/>
    <m/>
  </r>
  <r>
    <x v="9"/>
    <x v="0"/>
    <s v="OK"/>
    <e v="#N/A"/>
    <m/>
    <n v="4"/>
    <m/>
    <m/>
    <e v="#N/A"/>
    <s v="201713"/>
    <x v="301"/>
    <x v="172"/>
    <x v="19"/>
    <x v="2"/>
    <m/>
    <m/>
    <m/>
    <m/>
    <n v="4000"/>
    <m/>
    <m/>
  </r>
  <r>
    <x v="9"/>
    <x v="0"/>
    <s v="No"/>
    <e v="#N/A"/>
    <m/>
    <n v="4"/>
    <m/>
    <m/>
    <e v="#N/A"/>
    <s v="201730"/>
    <x v="303"/>
    <x v="173"/>
    <x v="19"/>
    <x v="2"/>
    <m/>
    <m/>
    <m/>
    <m/>
    <n v="1250"/>
    <m/>
    <m/>
  </r>
  <r>
    <x v="9"/>
    <x v="0"/>
    <s v="No"/>
    <e v="#N/A"/>
    <m/>
    <n v="4"/>
    <m/>
    <m/>
    <e v="#N/A"/>
    <s v="201740"/>
    <x v="304"/>
    <x v="174"/>
    <x v="19"/>
    <x v="2"/>
    <m/>
    <m/>
    <m/>
    <m/>
    <n v="0"/>
    <m/>
    <m/>
  </r>
  <r>
    <x v="9"/>
    <x v="0"/>
    <s v="OK"/>
    <e v="#N/A"/>
    <m/>
    <n v="4"/>
    <m/>
    <m/>
    <e v="#N/A"/>
    <s v="202460"/>
    <x v="306"/>
    <x v="176"/>
    <x v="19"/>
    <x v="2"/>
    <m/>
    <m/>
    <m/>
    <m/>
    <n v="0"/>
    <m/>
    <m/>
  </r>
  <r>
    <x v="9"/>
    <x v="0"/>
    <s v="No"/>
    <s v="LLF"/>
    <m/>
    <n v="4"/>
    <m/>
    <m/>
    <e v="#N/A"/>
    <s v="202461"/>
    <x v="289"/>
    <x v="161"/>
    <x v="19"/>
    <x v="2"/>
    <m/>
    <m/>
    <m/>
    <m/>
    <n v="9265.51"/>
    <m/>
    <m/>
  </r>
  <r>
    <x v="9"/>
    <x v="0"/>
    <s v="No"/>
    <e v="#N/A"/>
    <m/>
    <n v="4"/>
    <m/>
    <m/>
    <e v="#N/A"/>
    <s v="202480"/>
    <x v="307"/>
    <x v="177"/>
    <x v="19"/>
    <x v="2"/>
    <m/>
    <m/>
    <m/>
    <m/>
    <n v="3500"/>
    <m/>
    <m/>
  </r>
  <r>
    <x v="9"/>
    <x v="0"/>
    <s v="No"/>
    <e v="#N/A"/>
    <m/>
    <n v="4"/>
    <m/>
    <m/>
    <e v="#N/A"/>
    <s v="202491"/>
    <x v="308"/>
    <x v="178"/>
    <x v="19"/>
    <x v="2"/>
    <m/>
    <m/>
    <m/>
    <m/>
    <n v="750"/>
    <m/>
    <m/>
  </r>
  <r>
    <x v="9"/>
    <x v="0"/>
    <s v="OK"/>
    <e v="#N/A"/>
    <m/>
    <n v="4"/>
    <m/>
    <m/>
    <e v="#N/A"/>
    <s v="202950"/>
    <x v="291"/>
    <x v="163"/>
    <x v="19"/>
    <x v="2"/>
    <m/>
    <m/>
    <m/>
    <m/>
    <n v="2000"/>
    <m/>
    <m/>
  </r>
  <r>
    <x v="9"/>
    <x v="0"/>
    <s v="No"/>
    <s v="LLF"/>
    <m/>
    <n v="4"/>
    <m/>
    <m/>
    <e v="#N/A"/>
    <s v="210440"/>
    <x v="309"/>
    <x v="179"/>
    <x v="20"/>
    <x v="2"/>
    <m/>
    <m/>
    <m/>
    <m/>
    <n v="0"/>
    <m/>
    <m/>
  </r>
  <r>
    <x v="9"/>
    <x v="0"/>
    <s v="No"/>
    <e v="#N/A"/>
    <m/>
    <n v="4"/>
    <m/>
    <m/>
    <e v="#N/A"/>
    <s v="210460"/>
    <x v="311"/>
    <x v="180"/>
    <x v="20"/>
    <x v="2"/>
    <m/>
    <m/>
    <m/>
    <m/>
    <n v="0"/>
    <m/>
    <m/>
  </r>
  <r>
    <x v="9"/>
    <x v="0"/>
    <s v="No"/>
    <e v="#N/A"/>
    <m/>
    <n v="4"/>
    <m/>
    <m/>
    <e v="#N/A"/>
    <s v="210540"/>
    <x v="330"/>
    <x v="186"/>
    <x v="20"/>
    <x v="2"/>
    <m/>
    <m/>
    <m/>
    <m/>
    <n v="1750"/>
    <m/>
    <m/>
  </r>
  <r>
    <x v="9"/>
    <x v="0"/>
    <s v="OK"/>
    <e v="#N/A"/>
    <m/>
    <n v="4"/>
    <m/>
    <m/>
    <e v="#N/A"/>
    <s v="210630"/>
    <x v="313"/>
    <x v="181"/>
    <x v="20"/>
    <x v="2"/>
    <m/>
    <m/>
    <m/>
    <m/>
    <n v="1952"/>
    <m/>
    <m/>
  </r>
  <r>
    <x v="9"/>
    <x v="0"/>
    <s v="OK"/>
    <e v="#N/A"/>
    <m/>
    <n v="4"/>
    <m/>
    <m/>
    <e v="#N/A"/>
    <s v="210690"/>
    <x v="333"/>
    <x v="187"/>
    <x v="20"/>
    <x v="2"/>
    <m/>
    <m/>
    <m/>
    <m/>
    <n v="4960"/>
    <m/>
    <m/>
  </r>
  <r>
    <x v="9"/>
    <x v="0"/>
    <s v="No"/>
    <e v="#N/A"/>
    <m/>
    <n v="4"/>
    <m/>
    <m/>
    <e v="#N/A"/>
    <s v="210730"/>
    <x v="315"/>
    <x v="182"/>
    <x v="20"/>
    <x v="2"/>
    <m/>
    <m/>
    <m/>
    <m/>
    <n v="0"/>
    <m/>
    <m/>
  </r>
  <r>
    <x v="9"/>
    <x v="0"/>
    <s v="OK"/>
    <e v="#N/A"/>
    <m/>
    <n v="4"/>
    <m/>
    <m/>
    <e v="#N/A"/>
    <s v="210950"/>
    <x v="318"/>
    <x v="183"/>
    <x v="20"/>
    <x v="2"/>
    <m/>
    <m/>
    <m/>
    <m/>
    <n v="2368"/>
    <m/>
    <m/>
  </r>
  <r>
    <x v="9"/>
    <x v="0"/>
    <s v="No"/>
    <e v="#N/A"/>
    <m/>
    <n v="4"/>
    <m/>
    <m/>
    <e v="#N/A"/>
    <s v="211120"/>
    <x v="314"/>
    <x v="181"/>
    <x v="20"/>
    <x v="2"/>
    <m/>
    <m/>
    <m/>
    <m/>
    <n v="500"/>
    <m/>
    <m/>
  </r>
  <r>
    <x v="9"/>
    <x v="0"/>
    <s v="No"/>
    <e v="#N/A"/>
    <m/>
    <n v="4"/>
    <m/>
    <m/>
    <e v="#N/A"/>
    <s v="211430"/>
    <x v="312"/>
    <x v="180"/>
    <x v="20"/>
    <x v="2"/>
    <m/>
    <m/>
    <m/>
    <m/>
    <n v="100"/>
    <m/>
    <m/>
  </r>
  <r>
    <x v="9"/>
    <x v="0"/>
    <s v="No"/>
    <e v="#N/A"/>
    <m/>
    <n v="4"/>
    <m/>
    <m/>
    <e v="#N/A"/>
    <s v="211830"/>
    <x v="321"/>
    <x v="184"/>
    <x v="20"/>
    <x v="2"/>
    <m/>
    <m/>
    <m/>
    <m/>
    <n v="500"/>
    <m/>
    <m/>
  </r>
  <r>
    <x v="9"/>
    <x v="0"/>
    <s v="No"/>
    <e v="#N/A"/>
    <m/>
    <n v="4"/>
    <m/>
    <m/>
    <e v="#N/A"/>
    <s v="211921"/>
    <x v="331"/>
    <x v="186"/>
    <x v="20"/>
    <x v="2"/>
    <m/>
    <m/>
    <m/>
    <m/>
    <n v="2670.92"/>
    <m/>
    <m/>
  </r>
  <r>
    <x v="9"/>
    <x v="0"/>
    <s v="OK"/>
    <e v="#N/A"/>
    <m/>
    <n v="4"/>
    <m/>
    <m/>
    <e v="#N/A"/>
    <s v="211930"/>
    <x v="323"/>
    <x v="181"/>
    <x v="20"/>
    <x v="2"/>
    <m/>
    <m/>
    <m/>
    <m/>
    <n v="0"/>
    <m/>
    <m/>
  </r>
  <r>
    <x v="9"/>
    <x v="0"/>
    <s v="OK"/>
    <e v="#N/A"/>
    <m/>
    <n v="4"/>
    <m/>
    <m/>
    <e v="#N/A"/>
    <s v="211970"/>
    <x v="324"/>
    <x v="184"/>
    <x v="20"/>
    <x v="2"/>
    <m/>
    <m/>
    <m/>
    <m/>
    <n v="1785.17"/>
    <m/>
    <m/>
  </r>
  <r>
    <x v="9"/>
    <x v="0"/>
    <s v="No"/>
    <e v="#N/A"/>
    <m/>
    <n v="4"/>
    <m/>
    <m/>
    <e v="#N/A"/>
    <s v="212000"/>
    <x v="325"/>
    <x v="181"/>
    <x v="20"/>
    <x v="2"/>
    <m/>
    <m/>
    <m/>
    <m/>
    <n v="0"/>
    <m/>
    <m/>
  </r>
  <r>
    <x v="9"/>
    <x v="0"/>
    <s v="No"/>
    <e v="#N/A"/>
    <m/>
    <n v="4"/>
    <m/>
    <m/>
    <e v="#N/A"/>
    <s v="212070"/>
    <x v="316"/>
    <x v="182"/>
    <x v="20"/>
    <x v="2"/>
    <m/>
    <m/>
    <m/>
    <m/>
    <n v="0"/>
    <m/>
    <m/>
  </r>
  <r>
    <x v="9"/>
    <x v="0"/>
    <s v="OK"/>
    <s v="LLF"/>
    <m/>
    <n v="4"/>
    <m/>
    <m/>
    <s v="Yes"/>
    <s v="212130"/>
    <x v="310"/>
    <x v="179"/>
    <x v="20"/>
    <x v="2"/>
    <m/>
    <m/>
    <m/>
    <m/>
    <n v="4514"/>
    <m/>
    <m/>
  </r>
  <r>
    <x v="9"/>
    <x v="0"/>
    <s v="OK"/>
    <e v="#N/A"/>
    <m/>
    <n v="4"/>
    <m/>
    <m/>
    <e v="#N/A"/>
    <s v="212320"/>
    <x v="319"/>
    <x v="183"/>
    <x v="20"/>
    <x v="2"/>
    <m/>
    <m/>
    <m/>
    <m/>
    <n v="9575.5"/>
    <m/>
    <m/>
  </r>
  <r>
    <x v="9"/>
    <x v="0"/>
    <s v="OK"/>
    <e v="#N/A"/>
    <m/>
    <n v="4"/>
    <m/>
    <m/>
    <e v="#N/A"/>
    <s v="212361"/>
    <x v="320"/>
    <x v="183"/>
    <x v="20"/>
    <x v="2"/>
    <m/>
    <m/>
    <m/>
    <m/>
    <n v="436"/>
    <m/>
    <m/>
  </r>
  <r>
    <x v="9"/>
    <x v="0"/>
    <s v="OK"/>
    <e v="#N/A"/>
    <m/>
    <n v="4"/>
    <m/>
    <m/>
    <e v="#N/A"/>
    <s v="212380"/>
    <x v="332"/>
    <x v="186"/>
    <x v="20"/>
    <x v="2"/>
    <m/>
    <m/>
    <m/>
    <m/>
    <n v="616"/>
    <m/>
    <m/>
  </r>
  <r>
    <x v="9"/>
    <x v="0"/>
    <s v="No"/>
    <e v="#N/A"/>
    <m/>
    <n v="4"/>
    <m/>
    <m/>
    <e v="#N/A"/>
    <s v="212450"/>
    <x v="327"/>
    <x v="181"/>
    <x v="20"/>
    <x v="2"/>
    <m/>
    <m/>
    <m/>
    <m/>
    <n v="800"/>
    <m/>
    <m/>
  </r>
  <r>
    <x v="9"/>
    <x v="0"/>
    <s v="No"/>
    <e v="#N/A"/>
    <m/>
    <n v="4"/>
    <m/>
    <m/>
    <e v="#N/A"/>
    <s v="212570"/>
    <x v="322"/>
    <x v="184"/>
    <x v="20"/>
    <x v="2"/>
    <m/>
    <m/>
    <m/>
    <m/>
    <n v="0.01"/>
    <m/>
    <m/>
  </r>
  <r>
    <x v="9"/>
    <x v="0"/>
    <s v="No"/>
    <e v="#N/A"/>
    <m/>
    <n v="4"/>
    <m/>
    <m/>
    <e v="#N/A"/>
    <s v="212630"/>
    <x v="328"/>
    <x v="181"/>
    <x v="20"/>
    <x v="2"/>
    <m/>
    <m/>
    <m/>
    <m/>
    <n v="0"/>
    <m/>
    <m/>
  </r>
  <r>
    <x v="9"/>
    <x v="0"/>
    <s v="No"/>
    <e v="#N/A"/>
    <m/>
    <n v="4"/>
    <m/>
    <m/>
    <e v="#N/A"/>
    <s v="212890"/>
    <x v="317"/>
    <x v="182"/>
    <x v="20"/>
    <x v="2"/>
    <m/>
    <m/>
    <m/>
    <m/>
    <n v="100"/>
    <m/>
    <m/>
  </r>
  <r>
    <x v="9"/>
    <x v="0"/>
    <s v="No"/>
    <e v="#N/A"/>
    <m/>
    <n v="4"/>
    <m/>
    <m/>
    <e v="#N/A"/>
    <s v="213000"/>
    <x v="326"/>
    <x v="181"/>
    <x v="20"/>
    <x v="2"/>
    <m/>
    <m/>
    <m/>
    <m/>
    <n v="0"/>
    <m/>
    <m/>
  </r>
  <r>
    <x v="9"/>
    <x v="0"/>
    <s v="No"/>
    <e v="#N/A"/>
    <m/>
    <n v="4"/>
    <m/>
    <m/>
    <e v="#N/A"/>
    <s v="213020"/>
    <x v="329"/>
    <x v="185"/>
    <x v="20"/>
    <x v="2"/>
    <m/>
    <m/>
    <m/>
    <m/>
    <n v="2000"/>
    <m/>
    <m/>
  </r>
  <r>
    <x v="9"/>
    <x v="0"/>
    <s v="No"/>
    <e v="#N/A"/>
    <m/>
    <n v="4"/>
    <m/>
    <m/>
    <e v="#N/A"/>
    <s v="230500"/>
    <x v="79"/>
    <x v="55"/>
    <x v="6"/>
    <x v="0"/>
    <m/>
    <m/>
    <m/>
    <m/>
    <n v="22113.25"/>
    <m/>
    <m/>
  </r>
  <r>
    <x v="9"/>
    <x v="0"/>
    <s v="OK"/>
    <e v="#N/A"/>
    <m/>
    <n v="4"/>
    <m/>
    <m/>
    <e v="#N/A"/>
    <s v="230501"/>
    <x v="80"/>
    <x v="55"/>
    <x v="6"/>
    <x v="0"/>
    <m/>
    <m/>
    <m/>
    <m/>
    <n v="395"/>
    <m/>
    <m/>
  </r>
  <r>
    <x v="9"/>
    <x v="0"/>
    <s v="OK"/>
    <e v="#N/A"/>
    <m/>
    <n v="4"/>
    <m/>
    <m/>
    <e v="#N/A"/>
    <s v="230641"/>
    <x v="81"/>
    <x v="56"/>
    <x v="6"/>
    <x v="0"/>
    <m/>
    <m/>
    <m/>
    <m/>
    <n v="1000"/>
    <m/>
    <m/>
  </r>
  <r>
    <x v="9"/>
    <x v="0"/>
    <s v="No"/>
    <e v="#N/A"/>
    <m/>
    <n v="4"/>
    <m/>
    <m/>
    <e v="#N/A"/>
    <s v="230642"/>
    <x v="82"/>
    <x v="56"/>
    <x v="6"/>
    <x v="0"/>
    <m/>
    <m/>
    <m/>
    <m/>
    <n v="0"/>
    <m/>
    <m/>
  </r>
  <r>
    <x v="9"/>
    <x v="0"/>
    <s v="OK"/>
    <e v="#N/A"/>
    <m/>
    <n v="4"/>
    <m/>
    <m/>
    <e v="#N/A"/>
    <s v="230643"/>
    <x v="83"/>
    <x v="56"/>
    <x v="6"/>
    <x v="0"/>
    <m/>
    <m/>
    <m/>
    <m/>
    <n v="5800"/>
    <m/>
    <m/>
  </r>
  <r>
    <x v="9"/>
    <x v="0"/>
    <s v="OK"/>
    <e v="#N/A"/>
    <m/>
    <n v="4"/>
    <m/>
    <m/>
    <e v="#N/A"/>
    <s v="231171"/>
    <x v="75"/>
    <x v="54"/>
    <x v="6"/>
    <x v="0"/>
    <m/>
    <m/>
    <m/>
    <m/>
    <n v="0"/>
    <m/>
    <m/>
  </r>
  <r>
    <x v="9"/>
    <x v="0"/>
    <s v="No"/>
    <e v="#N/A"/>
    <m/>
    <n v="4"/>
    <m/>
    <m/>
    <e v="#N/A"/>
    <s v="231172"/>
    <x v="76"/>
    <x v="54"/>
    <x v="6"/>
    <x v="0"/>
    <m/>
    <m/>
    <m/>
    <m/>
    <n v="1910"/>
    <m/>
    <m/>
  </r>
  <r>
    <x v="9"/>
    <x v="0"/>
    <s v="OK"/>
    <e v="#N/A"/>
    <m/>
    <n v="4"/>
    <m/>
    <m/>
    <e v="#N/A"/>
    <s v="231173"/>
    <x v="77"/>
    <x v="54"/>
    <x v="6"/>
    <x v="0"/>
    <m/>
    <m/>
    <m/>
    <m/>
    <n v="4760"/>
    <m/>
    <m/>
  </r>
  <r>
    <x v="9"/>
    <x v="0"/>
    <s v="No"/>
    <e v="#N/A"/>
    <m/>
    <n v="4"/>
    <m/>
    <m/>
    <e v="#N/A"/>
    <s v="231174"/>
    <x v="78"/>
    <x v="54"/>
    <x v="6"/>
    <x v="0"/>
    <m/>
    <m/>
    <m/>
    <m/>
    <n v="800"/>
    <m/>
    <m/>
  </r>
  <r>
    <x v="9"/>
    <x v="0"/>
    <s v="OK"/>
    <e v="#N/A"/>
    <m/>
    <n v="4"/>
    <m/>
    <m/>
    <e v="#N/A"/>
    <s v="231450"/>
    <x v="84"/>
    <x v="56"/>
    <x v="6"/>
    <x v="0"/>
    <m/>
    <m/>
    <m/>
    <m/>
    <n v="0"/>
    <m/>
    <m/>
  </r>
  <r>
    <x v="9"/>
    <x v="0"/>
    <e v="#REF!"/>
    <e v="#N/A"/>
    <m/>
    <n v="4"/>
    <m/>
    <m/>
    <e v="#N/A"/>
    <s v="091280"/>
    <x v="338"/>
    <x v="5"/>
    <x v="1"/>
    <x v="0"/>
    <m/>
    <m/>
    <m/>
    <m/>
    <n v="0"/>
    <m/>
    <m/>
  </r>
  <r>
    <x v="8"/>
    <x v="3"/>
    <s v="No"/>
    <e v="#N/A"/>
    <m/>
    <n v="4"/>
    <s v="historical"/>
    <n v="2024"/>
    <e v="#N/A"/>
    <s v="080210"/>
    <x v="163"/>
    <x v="96"/>
    <x v="12"/>
    <x v="1"/>
    <m/>
    <m/>
    <m/>
    <m/>
    <n v="2054.13"/>
    <m/>
    <n v="-2054.13"/>
  </r>
  <r>
    <x v="8"/>
    <x v="3"/>
    <s v="No"/>
    <s v="LLF"/>
    <m/>
    <n v="4"/>
    <s v="historical"/>
    <n v="2024"/>
    <e v="#N/A"/>
    <s v="202461"/>
    <x v="289"/>
    <x v="161"/>
    <x v="19"/>
    <x v="2"/>
    <m/>
    <m/>
    <m/>
    <m/>
    <n v="1755.17"/>
    <m/>
    <n v="-1755.17"/>
  </r>
  <r>
    <x v="8"/>
    <x v="4"/>
    <s v="No"/>
    <e v="#N/A"/>
    <m/>
    <n v="1"/>
    <s v="historical"/>
    <n v="2024"/>
    <e v="#N/A"/>
    <s v="071140"/>
    <x v="156"/>
    <x v="93"/>
    <x v="11"/>
    <x v="1"/>
    <m/>
    <m/>
    <m/>
    <m/>
    <n v="3599.99"/>
    <m/>
    <n v="-3599.99"/>
  </r>
  <r>
    <x v="8"/>
    <x v="3"/>
    <e v="#REF!"/>
    <e v="#N/A"/>
    <m/>
    <n v="3"/>
    <s v="historical"/>
    <n v="2024"/>
    <e v="#N/A"/>
    <s v="091280"/>
    <x v="338"/>
    <x v="5"/>
    <x v="1"/>
    <x v="0"/>
    <m/>
    <m/>
    <m/>
    <m/>
    <n v="4232"/>
    <m/>
    <m/>
  </r>
  <r>
    <x v="8"/>
    <x v="3"/>
    <s v="No"/>
    <e v="#N/A"/>
    <m/>
    <n v="3"/>
    <s v="historical"/>
    <n v="2024"/>
    <e v="#N/A"/>
    <s v="200590"/>
    <x v="290"/>
    <x v="162"/>
    <x v="19"/>
    <x v="2"/>
    <m/>
    <m/>
    <m/>
    <m/>
    <n v="20000"/>
    <m/>
    <n v="-20000"/>
  </r>
  <r>
    <x v="9"/>
    <x v="0"/>
    <s v="OK"/>
    <e v="#N/A"/>
    <m/>
    <n v="5"/>
    <m/>
    <m/>
    <e v="#N/A"/>
    <s v="020201"/>
    <x v="90"/>
    <x v="62"/>
    <x v="7"/>
    <x v="1"/>
    <m/>
    <m/>
    <m/>
    <m/>
    <n v="6000"/>
    <m/>
    <m/>
  </r>
  <r>
    <x v="9"/>
    <x v="0"/>
    <s v="No"/>
    <e v="#N/A"/>
    <m/>
    <n v="5"/>
    <m/>
    <m/>
    <e v="#N/A"/>
    <s v="020470"/>
    <x v="95"/>
    <x v="66"/>
    <x v="7"/>
    <x v="1"/>
    <m/>
    <m/>
    <m/>
    <m/>
    <n v="5000"/>
    <m/>
    <m/>
  </r>
  <r>
    <x v="9"/>
    <x v="0"/>
    <s v="OK"/>
    <e v="#N/A"/>
    <m/>
    <n v="5"/>
    <m/>
    <m/>
    <e v="#N/A"/>
    <s v="020672"/>
    <x v="85"/>
    <x v="57"/>
    <x v="7"/>
    <x v="1"/>
    <m/>
    <m/>
    <m/>
    <m/>
    <n v="10000"/>
    <m/>
    <m/>
  </r>
  <r>
    <x v="9"/>
    <x v="0"/>
    <s v="No"/>
    <e v="#N/A"/>
    <m/>
    <n v="5"/>
    <m/>
    <m/>
    <e v="#N/A"/>
    <s v="020850"/>
    <x v="86"/>
    <x v="58"/>
    <x v="7"/>
    <x v="1"/>
    <m/>
    <m/>
    <m/>
    <m/>
    <n v="4000"/>
    <m/>
    <m/>
  </r>
  <r>
    <x v="9"/>
    <x v="0"/>
    <s v="OK"/>
    <e v="#N/A"/>
    <m/>
    <n v="5"/>
    <m/>
    <m/>
    <e v="#N/A"/>
    <s v="021640"/>
    <x v="87"/>
    <x v="59"/>
    <x v="7"/>
    <x v="1"/>
    <m/>
    <m/>
    <m/>
    <m/>
    <n v="7304.5"/>
    <m/>
    <m/>
  </r>
  <r>
    <x v="9"/>
    <x v="0"/>
    <s v="No"/>
    <e v="#N/A"/>
    <m/>
    <n v="5"/>
    <m/>
    <m/>
    <e v="#N/A"/>
    <s v="021750"/>
    <x v="88"/>
    <x v="60"/>
    <x v="7"/>
    <x v="1"/>
    <m/>
    <m/>
    <m/>
    <m/>
    <n v="2000"/>
    <m/>
    <m/>
  </r>
  <r>
    <x v="9"/>
    <x v="0"/>
    <s v="OK"/>
    <e v="#N/A"/>
    <m/>
    <n v="5"/>
    <m/>
    <m/>
    <e v="#N/A"/>
    <s v="021860"/>
    <x v="89"/>
    <x v="61"/>
    <x v="7"/>
    <x v="1"/>
    <m/>
    <m/>
    <m/>
    <m/>
    <n v="6906.07"/>
    <m/>
    <m/>
  </r>
  <r>
    <x v="9"/>
    <x v="0"/>
    <s v="OK"/>
    <e v="#N/A"/>
    <m/>
    <n v="5"/>
    <m/>
    <m/>
    <e v="#N/A"/>
    <s v="022110"/>
    <x v="91"/>
    <x v="63"/>
    <x v="7"/>
    <x v="1"/>
    <m/>
    <m/>
    <m/>
    <m/>
    <n v="0"/>
    <m/>
    <m/>
  </r>
  <r>
    <x v="9"/>
    <x v="0"/>
    <s v="OK"/>
    <e v="#N/A"/>
    <m/>
    <n v="5"/>
    <m/>
    <m/>
    <e v="#N/A"/>
    <s v="022362"/>
    <x v="93"/>
    <x v="64"/>
    <x v="7"/>
    <x v="1"/>
    <m/>
    <m/>
    <m/>
    <m/>
    <n v="5122"/>
    <m/>
    <m/>
  </r>
  <r>
    <x v="9"/>
    <x v="0"/>
    <s v="OK"/>
    <e v="#N/A"/>
    <m/>
    <n v="5"/>
    <m/>
    <m/>
    <e v="#N/A"/>
    <s v="022363"/>
    <x v="92"/>
    <x v="63"/>
    <x v="7"/>
    <x v="1"/>
    <m/>
    <m/>
    <m/>
    <m/>
    <n v="689"/>
    <m/>
    <m/>
  </r>
  <r>
    <x v="9"/>
    <x v="0"/>
    <s v="No"/>
    <e v="#N/A"/>
    <m/>
    <n v="5"/>
    <m/>
    <m/>
    <e v="#N/A"/>
    <s v="022600"/>
    <x v="94"/>
    <x v="65"/>
    <x v="7"/>
    <x v="1"/>
    <m/>
    <m/>
    <m/>
    <m/>
    <n v="3000"/>
    <m/>
    <m/>
  </r>
  <r>
    <x v="9"/>
    <x v="0"/>
    <s v="OK"/>
    <e v="#N/A"/>
    <m/>
    <n v="5"/>
    <m/>
    <m/>
    <e v="#N/A"/>
    <s v="030480"/>
    <x v="0"/>
    <x v="0"/>
    <x v="0"/>
    <x v="0"/>
    <m/>
    <m/>
    <m/>
    <m/>
    <n v="977"/>
    <m/>
    <m/>
  </r>
  <r>
    <x v="9"/>
    <x v="0"/>
    <s v="OK"/>
    <e v="#N/A"/>
    <m/>
    <n v="5"/>
    <m/>
    <m/>
    <e v="#N/A"/>
    <s v="031050"/>
    <x v="2"/>
    <x v="1"/>
    <x v="0"/>
    <x v="0"/>
    <m/>
    <m/>
    <m/>
    <m/>
    <n v="10544"/>
    <m/>
    <m/>
  </r>
  <r>
    <x v="9"/>
    <x v="0"/>
    <s v="OK"/>
    <e v="#N/A"/>
    <m/>
    <n v="5"/>
    <m/>
    <m/>
    <e v="#N/A"/>
    <s v="031060"/>
    <x v="3"/>
    <x v="1"/>
    <x v="0"/>
    <x v="0"/>
    <m/>
    <m/>
    <m/>
    <m/>
    <n v="0"/>
    <m/>
    <m/>
  </r>
  <r>
    <x v="9"/>
    <x v="0"/>
    <s v="OK"/>
    <e v="#N/A"/>
    <m/>
    <n v="5"/>
    <m/>
    <m/>
    <e v="#N/A"/>
    <s v="031620"/>
    <x v="4"/>
    <x v="1"/>
    <x v="0"/>
    <x v="0"/>
    <m/>
    <m/>
    <m/>
    <m/>
    <n v="3459"/>
    <m/>
    <m/>
  </r>
  <r>
    <x v="9"/>
    <x v="0"/>
    <s v="OK"/>
    <e v="#N/A"/>
    <m/>
    <n v="5"/>
    <m/>
    <m/>
    <e v="#N/A"/>
    <s v="031851"/>
    <x v="5"/>
    <x v="1"/>
    <x v="0"/>
    <x v="0"/>
    <m/>
    <m/>
    <m/>
    <m/>
    <n v="641.75"/>
    <m/>
    <m/>
  </r>
  <r>
    <x v="9"/>
    <x v="0"/>
    <s v="OK"/>
    <e v="#N/A"/>
    <m/>
    <n v="5"/>
    <m/>
    <m/>
    <e v="#N/A"/>
    <s v="031901"/>
    <x v="7"/>
    <x v="2"/>
    <x v="0"/>
    <x v="0"/>
    <m/>
    <m/>
    <m/>
    <m/>
    <n v="4819.33"/>
    <m/>
    <m/>
  </r>
  <r>
    <x v="9"/>
    <x v="0"/>
    <s v="OK"/>
    <e v="#N/A"/>
    <m/>
    <n v="5"/>
    <m/>
    <m/>
    <e v="#N/A"/>
    <s v="032020"/>
    <x v="6"/>
    <x v="1"/>
    <x v="0"/>
    <x v="0"/>
    <m/>
    <m/>
    <m/>
    <m/>
    <n v="3830"/>
    <m/>
    <m/>
  </r>
  <r>
    <x v="9"/>
    <x v="0"/>
    <s v="OK"/>
    <e v="#N/A"/>
    <m/>
    <n v="5"/>
    <m/>
    <m/>
    <e v="#N/A"/>
    <s v="032500"/>
    <x v="1"/>
    <x v="0"/>
    <x v="0"/>
    <x v="0"/>
    <m/>
    <m/>
    <m/>
    <m/>
    <n v="7560"/>
    <m/>
    <m/>
  </r>
  <r>
    <x v="9"/>
    <x v="0"/>
    <s v="No"/>
    <e v="#N/A"/>
    <m/>
    <n v="5"/>
    <m/>
    <m/>
    <e v="#N/A"/>
    <s v="032621"/>
    <x v="8"/>
    <x v="3"/>
    <x v="0"/>
    <x v="0"/>
    <m/>
    <m/>
    <m/>
    <m/>
    <n v="15000"/>
    <m/>
    <m/>
  </r>
  <r>
    <x v="9"/>
    <x v="0"/>
    <s v="No"/>
    <e v="#N/A"/>
    <m/>
    <n v="5"/>
    <m/>
    <m/>
    <e v="#N/A"/>
    <s v="032880"/>
    <x v="9"/>
    <x v="2"/>
    <x v="0"/>
    <x v="0"/>
    <m/>
    <m/>
    <m/>
    <m/>
    <n v="2250"/>
    <m/>
    <m/>
  </r>
  <r>
    <x v="9"/>
    <x v="0"/>
    <s v="No"/>
    <e v="#N/A"/>
    <m/>
    <n v="5"/>
    <m/>
    <m/>
    <e v="#N/A"/>
    <s v="040020"/>
    <x v="96"/>
    <x v="67"/>
    <x v="8"/>
    <x v="1"/>
    <m/>
    <m/>
    <m/>
    <m/>
    <m/>
    <m/>
    <m/>
  </r>
  <r>
    <x v="9"/>
    <x v="0"/>
    <s v="OK"/>
    <e v="#N/A"/>
    <m/>
    <n v="5"/>
    <m/>
    <m/>
    <e v="#N/A"/>
    <s v="040430"/>
    <x v="99"/>
    <x v="69"/>
    <x v="8"/>
    <x v="1"/>
    <m/>
    <m/>
    <m/>
    <m/>
    <n v="8832"/>
    <m/>
    <m/>
  </r>
  <r>
    <x v="9"/>
    <x v="0"/>
    <s v="No"/>
    <e v="#N/A"/>
    <m/>
    <n v="5"/>
    <m/>
    <m/>
    <e v="#N/A"/>
    <s v="040520"/>
    <x v="100"/>
    <x v="70"/>
    <x v="8"/>
    <x v="1"/>
    <m/>
    <m/>
    <m/>
    <m/>
    <m/>
    <m/>
    <m/>
  </r>
  <r>
    <x v="9"/>
    <x v="0"/>
    <s v="No"/>
    <e v="#N/A"/>
    <m/>
    <n v="5"/>
    <m/>
    <m/>
    <e v="#N/A"/>
    <s v="040990"/>
    <x v="101"/>
    <x v="70"/>
    <x v="8"/>
    <x v="1"/>
    <m/>
    <m/>
    <m/>
    <m/>
    <m/>
    <m/>
    <m/>
  </r>
  <r>
    <x v="9"/>
    <x v="0"/>
    <s v="No"/>
    <e v="#N/A"/>
    <m/>
    <n v="5"/>
    <m/>
    <m/>
    <e v="#N/A"/>
    <s v="041000"/>
    <x v="103"/>
    <x v="71"/>
    <x v="8"/>
    <x v="1"/>
    <m/>
    <m/>
    <m/>
    <m/>
    <m/>
    <m/>
    <m/>
  </r>
  <r>
    <x v="9"/>
    <x v="0"/>
    <s v="OK"/>
    <e v="#N/A"/>
    <m/>
    <n v="5"/>
    <m/>
    <m/>
    <e v="#N/A"/>
    <s v="041250"/>
    <x v="104"/>
    <x v="71"/>
    <x v="8"/>
    <x v="1"/>
    <m/>
    <m/>
    <m/>
    <m/>
    <n v="3242"/>
    <m/>
    <m/>
  </r>
  <r>
    <x v="9"/>
    <x v="0"/>
    <s v="No"/>
    <e v="#N/A"/>
    <m/>
    <n v="5"/>
    <m/>
    <m/>
    <e v="#N/A"/>
    <s v="041300"/>
    <x v="105"/>
    <x v="72"/>
    <x v="8"/>
    <x v="1"/>
    <m/>
    <m/>
    <m/>
    <m/>
    <n v="10000"/>
    <m/>
    <m/>
  </r>
  <r>
    <x v="9"/>
    <x v="0"/>
    <s v="No"/>
    <e v="#N/A"/>
    <m/>
    <n v="5"/>
    <m/>
    <m/>
    <e v="#N/A"/>
    <s v="041630"/>
    <x v="97"/>
    <x v="67"/>
    <x v="8"/>
    <x v="1"/>
    <m/>
    <m/>
    <m/>
    <m/>
    <n v="750"/>
    <m/>
    <m/>
  </r>
  <r>
    <x v="9"/>
    <x v="0"/>
    <s v="OK"/>
    <e v="#N/A"/>
    <m/>
    <n v="5"/>
    <m/>
    <m/>
    <e v="#N/A"/>
    <s v="041650"/>
    <x v="109"/>
    <x v="74"/>
    <x v="8"/>
    <x v="1"/>
    <m/>
    <m/>
    <m/>
    <m/>
    <n v="1500"/>
    <m/>
    <m/>
  </r>
  <r>
    <x v="9"/>
    <x v="0"/>
    <s v="No"/>
    <e v="#N/A"/>
    <m/>
    <n v="5"/>
    <m/>
    <m/>
    <e v="#N/A"/>
    <s v="041850"/>
    <x v="106"/>
    <x v="67"/>
    <x v="8"/>
    <x v="1"/>
    <m/>
    <m/>
    <m/>
    <m/>
    <n v="2000"/>
    <m/>
    <m/>
  </r>
  <r>
    <x v="9"/>
    <x v="0"/>
    <s v="OK"/>
    <e v="#N/A"/>
    <m/>
    <n v="5"/>
    <m/>
    <m/>
    <e v="#N/A"/>
    <s v="042170"/>
    <x v="110"/>
    <x v="74"/>
    <x v="8"/>
    <x v="1"/>
    <m/>
    <m/>
    <m/>
    <m/>
    <n v="639"/>
    <m/>
    <m/>
  </r>
  <r>
    <x v="9"/>
    <x v="0"/>
    <s v="OK"/>
    <e v="#N/A"/>
    <m/>
    <n v="5"/>
    <m/>
    <m/>
    <e v="#N/A"/>
    <s v="042310"/>
    <x v="107"/>
    <x v="73"/>
    <x v="8"/>
    <x v="1"/>
    <m/>
    <m/>
    <m/>
    <m/>
    <n v="0"/>
    <m/>
    <m/>
  </r>
  <r>
    <x v="9"/>
    <x v="0"/>
    <s v="OK"/>
    <e v="#N/A"/>
    <m/>
    <n v="5"/>
    <m/>
    <m/>
    <e v="#N/A"/>
    <s v="042400"/>
    <x v="108"/>
    <x v="74"/>
    <x v="8"/>
    <x v="1"/>
    <m/>
    <m/>
    <m/>
    <m/>
    <n v="5221"/>
    <m/>
    <m/>
  </r>
  <r>
    <x v="9"/>
    <x v="0"/>
    <s v="No"/>
    <e v="#N/A"/>
    <m/>
    <n v="5"/>
    <m/>
    <m/>
    <e v="#N/A"/>
    <s v="042451"/>
    <x v="102"/>
    <x v="70"/>
    <x v="8"/>
    <x v="1"/>
    <m/>
    <m/>
    <m/>
    <m/>
    <n v="0"/>
    <m/>
    <m/>
  </r>
  <r>
    <x v="9"/>
    <x v="0"/>
    <s v="No"/>
    <e v="#N/A"/>
    <m/>
    <n v="5"/>
    <m/>
    <m/>
    <e v="#N/A"/>
    <s v="042550"/>
    <x v="98"/>
    <x v="68"/>
    <x v="8"/>
    <x v="1"/>
    <m/>
    <m/>
    <m/>
    <m/>
    <n v="1500"/>
    <m/>
    <m/>
  </r>
  <r>
    <x v="9"/>
    <x v="0"/>
    <s v="OK"/>
    <s v="LLF"/>
    <m/>
    <n v="5"/>
    <m/>
    <m/>
    <e v="#N/A"/>
    <s v="042552"/>
    <x v="111"/>
    <x v="75"/>
    <x v="8"/>
    <x v="1"/>
    <m/>
    <m/>
    <m/>
    <m/>
    <n v="8193.5"/>
    <m/>
    <m/>
  </r>
  <r>
    <x v="9"/>
    <x v="0"/>
    <s v="OK"/>
    <e v="#N/A"/>
    <m/>
    <n v="5"/>
    <m/>
    <m/>
    <e v="#N/A"/>
    <s v="050060"/>
    <x v="115"/>
    <x v="78"/>
    <x v="9"/>
    <x v="1"/>
    <m/>
    <m/>
    <m/>
    <m/>
    <n v="983"/>
    <m/>
    <m/>
  </r>
  <r>
    <x v="9"/>
    <x v="0"/>
    <s v="OK"/>
    <e v="#N/A"/>
    <m/>
    <n v="5"/>
    <m/>
    <m/>
    <e v="#N/A"/>
    <s v="050080"/>
    <x v="119"/>
    <x v="79"/>
    <x v="9"/>
    <x v="1"/>
    <m/>
    <m/>
    <m/>
    <m/>
    <n v="1392"/>
    <m/>
    <m/>
  </r>
  <r>
    <x v="9"/>
    <x v="0"/>
    <s v="OK"/>
    <e v="#N/A"/>
    <m/>
    <n v="5"/>
    <m/>
    <m/>
    <e v="#N/A"/>
    <s v="050110"/>
    <x v="122"/>
    <x v="80"/>
    <x v="9"/>
    <x v="1"/>
    <m/>
    <m/>
    <m/>
    <m/>
    <n v="5778"/>
    <m/>
    <m/>
  </r>
  <r>
    <x v="9"/>
    <x v="0"/>
    <s v="No"/>
    <e v="#N/A"/>
    <m/>
    <n v="5"/>
    <m/>
    <m/>
    <e v="#N/A"/>
    <s v="050120"/>
    <x v="123"/>
    <x v="81"/>
    <x v="9"/>
    <x v="1"/>
    <m/>
    <m/>
    <m/>
    <m/>
    <n v="600"/>
    <m/>
    <m/>
  </r>
  <r>
    <x v="9"/>
    <x v="0"/>
    <s v="OK"/>
    <e v="#N/A"/>
    <m/>
    <n v="5"/>
    <m/>
    <m/>
    <e v="#N/A"/>
    <s v="050160"/>
    <x v="112"/>
    <x v="76"/>
    <x v="9"/>
    <x v="1"/>
    <m/>
    <m/>
    <m/>
    <m/>
    <n v="4000"/>
    <m/>
    <m/>
  </r>
  <r>
    <x v="9"/>
    <x v="0"/>
    <s v="OK"/>
    <e v="#N/A"/>
    <m/>
    <n v="5"/>
    <m/>
    <m/>
    <e v="#N/A"/>
    <s v="050171"/>
    <x v="126"/>
    <x v="82"/>
    <x v="9"/>
    <x v="1"/>
    <m/>
    <m/>
    <m/>
    <m/>
    <n v="1673"/>
    <m/>
    <m/>
  </r>
  <r>
    <x v="9"/>
    <x v="0"/>
    <s v="OK"/>
    <e v="#N/A"/>
    <m/>
    <n v="5"/>
    <m/>
    <m/>
    <e v="#N/A"/>
    <s v="050180"/>
    <x v="128"/>
    <x v="82"/>
    <x v="9"/>
    <x v="1"/>
    <m/>
    <m/>
    <m/>
    <m/>
    <n v="0"/>
    <m/>
    <m/>
  </r>
  <r>
    <x v="9"/>
    <x v="0"/>
    <s v="OK"/>
    <e v="#N/A"/>
    <m/>
    <n v="5"/>
    <m/>
    <m/>
    <e v="#N/A"/>
    <s v="050360"/>
    <x v="129"/>
    <x v="79"/>
    <x v="9"/>
    <x v="1"/>
    <m/>
    <m/>
    <m/>
    <m/>
    <n v="1500"/>
    <m/>
    <m/>
  </r>
  <r>
    <x v="9"/>
    <x v="0"/>
    <s v="No"/>
    <e v="#N/A"/>
    <m/>
    <n v="5"/>
    <m/>
    <m/>
    <e v="#N/A"/>
    <s v="050530"/>
    <x v="116"/>
    <x v="78"/>
    <x v="9"/>
    <x v="1"/>
    <m/>
    <m/>
    <m/>
    <m/>
    <n v="765"/>
    <m/>
    <m/>
  </r>
  <r>
    <x v="9"/>
    <x v="0"/>
    <s v="No"/>
    <e v="#N/A"/>
    <m/>
    <n v="5"/>
    <m/>
    <m/>
    <e v="#N/A"/>
    <s v="050581"/>
    <x v="113"/>
    <x v="76"/>
    <x v="9"/>
    <x v="1"/>
    <m/>
    <m/>
    <m/>
    <m/>
    <n v="1463"/>
    <m/>
    <m/>
  </r>
  <r>
    <x v="9"/>
    <x v="0"/>
    <s v="OK"/>
    <e v="#N/A"/>
    <m/>
    <n v="5"/>
    <m/>
    <m/>
    <e v="#N/A"/>
    <s v="050711"/>
    <x v="130"/>
    <x v="77"/>
    <x v="9"/>
    <x v="1"/>
    <m/>
    <m/>
    <m/>
    <m/>
    <n v="578"/>
    <m/>
    <m/>
  </r>
  <r>
    <x v="9"/>
    <x v="0"/>
    <s v="No"/>
    <e v="#N/A"/>
    <m/>
    <n v="5"/>
    <m/>
    <m/>
    <e v="#N/A"/>
    <s v="050770"/>
    <x v="120"/>
    <x v="79"/>
    <x v="9"/>
    <x v="1"/>
    <m/>
    <m/>
    <m/>
    <m/>
    <n v="900"/>
    <m/>
    <m/>
  </r>
  <r>
    <x v="9"/>
    <x v="0"/>
    <s v="OK"/>
    <e v="#N/A"/>
    <m/>
    <n v="5"/>
    <m/>
    <m/>
    <e v="#N/A"/>
    <s v="051070"/>
    <x v="117"/>
    <x v="78"/>
    <x v="9"/>
    <x v="1"/>
    <m/>
    <m/>
    <m/>
    <m/>
    <n v="2750"/>
    <m/>
    <m/>
  </r>
  <r>
    <x v="9"/>
    <x v="0"/>
    <s v="OK"/>
    <e v="#N/A"/>
    <m/>
    <n v="5"/>
    <m/>
    <m/>
    <e v="#N/A"/>
    <s v="051270"/>
    <x v="134"/>
    <x v="80"/>
    <x v="9"/>
    <x v="1"/>
    <m/>
    <m/>
    <m/>
    <m/>
    <n v="548.33000000000004"/>
    <m/>
    <m/>
  </r>
  <r>
    <x v="9"/>
    <x v="0"/>
    <s v="OK"/>
    <e v="#N/A"/>
    <m/>
    <n v="5"/>
    <m/>
    <m/>
    <e v="#N/A"/>
    <s v="051400"/>
    <x v="136"/>
    <x v="83"/>
    <x v="9"/>
    <x v="1"/>
    <m/>
    <m/>
    <m/>
    <m/>
    <n v="0"/>
    <m/>
    <m/>
  </r>
  <r>
    <x v="9"/>
    <x v="0"/>
    <s v="OK"/>
    <e v="#N/A"/>
    <m/>
    <n v="5"/>
    <m/>
    <m/>
    <e v="#N/A"/>
    <s v="051501"/>
    <x v="124"/>
    <x v="81"/>
    <x v="9"/>
    <x v="1"/>
    <m/>
    <m/>
    <m/>
    <m/>
    <n v="0"/>
    <m/>
    <m/>
  </r>
  <r>
    <x v="9"/>
    <x v="0"/>
    <s v="OK"/>
    <e v="#N/A"/>
    <m/>
    <n v="5"/>
    <m/>
    <m/>
    <e v="#N/A"/>
    <s v="051781"/>
    <x v="118"/>
    <x v="78"/>
    <x v="9"/>
    <x v="1"/>
    <m/>
    <m/>
    <m/>
    <m/>
    <n v="0"/>
    <m/>
    <m/>
  </r>
  <r>
    <x v="9"/>
    <x v="0"/>
    <s v="OK"/>
    <e v="#N/A"/>
    <m/>
    <n v="5"/>
    <m/>
    <m/>
    <e v="#N/A"/>
    <s v="051880"/>
    <x v="135"/>
    <x v="80"/>
    <x v="9"/>
    <x v="1"/>
    <m/>
    <m/>
    <m/>
    <m/>
    <n v="179"/>
    <m/>
    <m/>
  </r>
  <r>
    <x v="9"/>
    <x v="0"/>
    <s v="OK"/>
    <e v="#N/A"/>
    <m/>
    <n v="5"/>
    <m/>
    <m/>
    <e v="#N/A"/>
    <s v="051885"/>
    <x v="127"/>
    <x v="82"/>
    <x v="9"/>
    <x v="1"/>
    <m/>
    <m/>
    <m/>
    <m/>
    <n v="1394.5"/>
    <m/>
    <m/>
  </r>
  <r>
    <x v="9"/>
    <x v="0"/>
    <s v="No"/>
    <e v="#N/A"/>
    <m/>
    <n v="5"/>
    <m/>
    <m/>
    <s v="Yes"/>
    <s v="052150"/>
    <x v="138"/>
    <x v="84"/>
    <x v="9"/>
    <x v="1"/>
    <m/>
    <m/>
    <m/>
    <m/>
    <n v="6717.75"/>
    <m/>
    <m/>
  </r>
  <r>
    <x v="9"/>
    <x v="0"/>
    <s v="OK"/>
    <e v="#N/A"/>
    <m/>
    <n v="5"/>
    <m/>
    <m/>
    <e v="#N/A"/>
    <s v="052151"/>
    <x v="131"/>
    <x v="77"/>
    <x v="9"/>
    <x v="1"/>
    <m/>
    <m/>
    <m/>
    <m/>
    <n v="2548"/>
    <m/>
    <m/>
  </r>
  <r>
    <x v="9"/>
    <x v="0"/>
    <s v="OK"/>
    <e v="#N/A"/>
    <m/>
    <n v="5"/>
    <m/>
    <m/>
    <e v="#N/A"/>
    <s v="052270"/>
    <x v="132"/>
    <x v="77"/>
    <x v="9"/>
    <x v="1"/>
    <m/>
    <m/>
    <m/>
    <m/>
    <n v="1241"/>
    <m/>
    <m/>
  </r>
  <r>
    <x v="9"/>
    <x v="0"/>
    <s v="OK"/>
    <e v="#N/A"/>
    <m/>
    <n v="5"/>
    <m/>
    <m/>
    <e v="#N/A"/>
    <s v="052540"/>
    <x v="137"/>
    <x v="83"/>
    <x v="9"/>
    <x v="1"/>
    <m/>
    <m/>
    <m/>
    <m/>
    <n v="0"/>
    <m/>
    <m/>
  </r>
  <r>
    <x v="9"/>
    <x v="0"/>
    <s v="No"/>
    <e v="#N/A"/>
    <m/>
    <n v="5"/>
    <m/>
    <m/>
    <e v="#N/A"/>
    <s v="052551"/>
    <x v="121"/>
    <x v="79"/>
    <x v="9"/>
    <x v="1"/>
    <m/>
    <m/>
    <m/>
    <m/>
    <m/>
    <m/>
    <m/>
  </r>
  <r>
    <x v="9"/>
    <x v="0"/>
    <s v="No"/>
    <e v="#N/A"/>
    <m/>
    <n v="5"/>
    <m/>
    <m/>
    <e v="#N/A"/>
    <s v="052660"/>
    <x v="139"/>
    <x v="79"/>
    <x v="9"/>
    <x v="1"/>
    <m/>
    <m/>
    <m/>
    <m/>
    <n v="6501.5"/>
    <m/>
    <m/>
  </r>
  <r>
    <x v="9"/>
    <x v="0"/>
    <s v="OK"/>
    <e v="#N/A"/>
    <m/>
    <n v="5"/>
    <m/>
    <m/>
    <e v="#N/A"/>
    <s v="052670"/>
    <x v="133"/>
    <x v="77"/>
    <x v="9"/>
    <x v="1"/>
    <m/>
    <m/>
    <m/>
    <m/>
    <n v="580"/>
    <m/>
    <m/>
  </r>
  <r>
    <x v="9"/>
    <x v="0"/>
    <s v="OK"/>
    <e v="#N/A"/>
    <m/>
    <n v="5"/>
    <m/>
    <m/>
    <e v="#N/A"/>
    <s v="052830"/>
    <x v="125"/>
    <x v="81"/>
    <x v="9"/>
    <x v="1"/>
    <m/>
    <m/>
    <m/>
    <m/>
    <n v="0"/>
    <m/>
    <m/>
  </r>
  <r>
    <x v="9"/>
    <x v="0"/>
    <s v="OK"/>
    <e v="#N/A"/>
    <m/>
    <n v="5"/>
    <m/>
    <m/>
    <e v="#N/A"/>
    <s v="052840"/>
    <x v="114"/>
    <x v="77"/>
    <x v="9"/>
    <x v="1"/>
    <m/>
    <m/>
    <m/>
    <m/>
    <n v="2354"/>
    <m/>
    <m/>
  </r>
  <r>
    <x v="9"/>
    <x v="0"/>
    <s v="OK"/>
    <e v="#N/A"/>
    <m/>
    <n v="5"/>
    <m/>
    <m/>
    <e v="#N/A"/>
    <s v="060550"/>
    <x v="140"/>
    <x v="85"/>
    <x v="10"/>
    <x v="1"/>
    <m/>
    <m/>
    <m/>
    <m/>
    <n v="5062.5"/>
    <m/>
    <m/>
  </r>
  <r>
    <x v="9"/>
    <x v="0"/>
    <s v="No"/>
    <e v="#N/A"/>
    <m/>
    <n v="5"/>
    <m/>
    <m/>
    <e v="#N/A"/>
    <s v="060650"/>
    <x v="141"/>
    <x v="86"/>
    <x v="10"/>
    <x v="1"/>
    <m/>
    <m/>
    <m/>
    <m/>
    <n v="3393.25"/>
    <m/>
    <m/>
  </r>
  <r>
    <x v="9"/>
    <x v="0"/>
    <s v="No"/>
    <e v="#N/A"/>
    <m/>
    <n v="5"/>
    <m/>
    <m/>
    <e v="#N/A"/>
    <s v="061010"/>
    <x v="143"/>
    <x v="86"/>
    <x v="10"/>
    <x v="1"/>
    <m/>
    <m/>
    <m/>
    <m/>
    <n v="500"/>
    <m/>
    <m/>
  </r>
  <r>
    <x v="9"/>
    <x v="0"/>
    <s v="OK"/>
    <e v="#N/A"/>
    <m/>
    <n v="5"/>
    <m/>
    <m/>
    <e v="#N/A"/>
    <s v="061320"/>
    <x v="144"/>
    <x v="87"/>
    <x v="10"/>
    <x v="1"/>
    <m/>
    <m/>
    <m/>
    <m/>
    <n v="5214"/>
    <m/>
    <m/>
  </r>
  <r>
    <x v="9"/>
    <x v="0"/>
    <s v="OK"/>
    <s v="LLF"/>
    <m/>
    <n v="5"/>
    <m/>
    <m/>
    <e v="#N/A"/>
    <s v="061900"/>
    <x v="145"/>
    <x v="88"/>
    <x v="10"/>
    <x v="1"/>
    <m/>
    <m/>
    <m/>
    <m/>
    <m/>
    <m/>
    <m/>
  </r>
  <r>
    <x v="9"/>
    <x v="0"/>
    <s v="OK"/>
    <e v="#N/A"/>
    <m/>
    <n v="5"/>
    <m/>
    <m/>
    <e v="#N/A"/>
    <s v="062160"/>
    <x v="146"/>
    <x v="89"/>
    <x v="10"/>
    <x v="1"/>
    <m/>
    <m/>
    <m/>
    <m/>
    <n v="4827"/>
    <m/>
    <m/>
  </r>
  <r>
    <x v="9"/>
    <x v="0"/>
    <s v="No"/>
    <e v="#N/A"/>
    <m/>
    <n v="5"/>
    <m/>
    <m/>
    <e v="#N/A"/>
    <s v="062620"/>
    <x v="142"/>
    <x v="86"/>
    <x v="10"/>
    <x v="1"/>
    <m/>
    <m/>
    <m/>
    <m/>
    <n v="1500"/>
    <m/>
    <m/>
  </r>
  <r>
    <x v="9"/>
    <x v="0"/>
    <s v="OK"/>
    <e v="#N/A"/>
    <m/>
    <n v="5"/>
    <m/>
    <m/>
    <e v="#N/A"/>
    <s v="062680"/>
    <x v="147"/>
    <x v="86"/>
    <x v="10"/>
    <x v="1"/>
    <m/>
    <m/>
    <m/>
    <m/>
    <n v="4059.92"/>
    <m/>
    <m/>
  </r>
  <r>
    <x v="9"/>
    <x v="0"/>
    <s v="OK"/>
    <e v="#N/A"/>
    <m/>
    <n v="5"/>
    <m/>
    <m/>
    <e v="#N/A"/>
    <s v="070151"/>
    <x v="148"/>
    <x v="90"/>
    <x v="11"/>
    <x v="1"/>
    <m/>
    <m/>
    <m/>
    <m/>
    <n v="752"/>
    <m/>
    <m/>
  </r>
  <r>
    <x v="9"/>
    <x v="0"/>
    <s v="OK"/>
    <e v="#N/A"/>
    <m/>
    <n v="5"/>
    <m/>
    <m/>
    <e v="#N/A"/>
    <s v="070720"/>
    <x v="151"/>
    <x v="90"/>
    <x v="11"/>
    <x v="1"/>
    <m/>
    <m/>
    <m/>
    <m/>
    <n v="1500"/>
    <m/>
    <m/>
  </r>
  <r>
    <x v="9"/>
    <x v="0"/>
    <s v="OK"/>
    <e v="#N/A"/>
    <m/>
    <n v="5"/>
    <m/>
    <m/>
    <e v="#N/A"/>
    <s v="070800"/>
    <x v="161"/>
    <x v="90"/>
    <x v="11"/>
    <x v="1"/>
    <m/>
    <m/>
    <m/>
    <m/>
    <n v="3370"/>
    <m/>
    <m/>
  </r>
  <r>
    <x v="9"/>
    <x v="0"/>
    <s v="OK"/>
    <e v="#N/A"/>
    <m/>
    <n v="5"/>
    <m/>
    <m/>
    <e v="#N/A"/>
    <s v="070820"/>
    <x v="152"/>
    <x v="91"/>
    <x v="11"/>
    <x v="1"/>
    <m/>
    <m/>
    <m/>
    <m/>
    <n v="4167.33"/>
    <m/>
    <m/>
  </r>
  <r>
    <x v="9"/>
    <x v="0"/>
    <s v="OK"/>
    <e v="#N/A"/>
    <m/>
    <n v="5"/>
    <m/>
    <m/>
    <e v="#N/A"/>
    <s v="070821"/>
    <x v="159"/>
    <x v="94"/>
    <x v="11"/>
    <x v="1"/>
    <m/>
    <m/>
    <m/>
    <m/>
    <n v="4367"/>
    <m/>
    <m/>
  </r>
  <r>
    <x v="9"/>
    <x v="0"/>
    <s v="OK"/>
    <e v="#N/A"/>
    <m/>
    <n v="5"/>
    <m/>
    <m/>
    <e v="#N/A"/>
    <s v="071131"/>
    <x v="153"/>
    <x v="92"/>
    <x v="11"/>
    <x v="1"/>
    <m/>
    <m/>
    <m/>
    <m/>
    <n v="4950"/>
    <m/>
    <m/>
  </r>
  <r>
    <x v="9"/>
    <x v="0"/>
    <s v="OK"/>
    <e v="#N/A"/>
    <m/>
    <n v="5"/>
    <m/>
    <m/>
    <s v="Yes"/>
    <s v="071132"/>
    <x v="154"/>
    <x v="92"/>
    <x v="11"/>
    <x v="1"/>
    <m/>
    <m/>
    <m/>
    <m/>
    <n v="1000"/>
    <m/>
    <m/>
  </r>
  <r>
    <x v="9"/>
    <x v="0"/>
    <s v="No"/>
    <e v="#N/A"/>
    <m/>
    <n v="5"/>
    <m/>
    <m/>
    <e v="#N/A"/>
    <s v="071133"/>
    <x v="155"/>
    <x v="92"/>
    <x v="11"/>
    <x v="1"/>
    <m/>
    <m/>
    <m/>
    <m/>
    <n v="0"/>
    <m/>
    <m/>
  </r>
  <r>
    <x v="9"/>
    <x v="0"/>
    <s v="No"/>
    <e v="#N/A"/>
    <m/>
    <n v="5"/>
    <m/>
    <m/>
    <e v="#N/A"/>
    <s v="071140"/>
    <x v="156"/>
    <x v="93"/>
    <x v="11"/>
    <x v="1"/>
    <m/>
    <m/>
    <m/>
    <m/>
    <n v="3533.64"/>
    <m/>
    <m/>
  </r>
  <r>
    <x v="9"/>
    <x v="0"/>
    <s v="OK"/>
    <e v="#N/A"/>
    <m/>
    <n v="5"/>
    <m/>
    <m/>
    <e v="#N/A"/>
    <s v="071540"/>
    <x v="157"/>
    <x v="92"/>
    <x v="11"/>
    <x v="1"/>
    <m/>
    <m/>
    <m/>
    <m/>
    <n v="3564"/>
    <m/>
    <m/>
  </r>
  <r>
    <x v="9"/>
    <x v="0"/>
    <s v="OK"/>
    <e v="#N/A"/>
    <m/>
    <n v="5"/>
    <m/>
    <m/>
    <s v="Yes"/>
    <s v="071890"/>
    <x v="158"/>
    <x v="92"/>
    <x v="11"/>
    <x v="1"/>
    <m/>
    <m/>
    <m/>
    <m/>
    <n v="6072.5"/>
    <m/>
    <m/>
  </r>
  <r>
    <x v="9"/>
    <x v="0"/>
    <s v="OK"/>
    <e v="#N/A"/>
    <m/>
    <n v="5"/>
    <m/>
    <m/>
    <e v="#N/A"/>
    <s v="072530"/>
    <x v="160"/>
    <x v="90"/>
    <x v="11"/>
    <x v="1"/>
    <m/>
    <m/>
    <m/>
    <m/>
    <n v="3437"/>
    <m/>
    <m/>
  </r>
  <r>
    <x v="9"/>
    <x v="0"/>
    <s v="OK"/>
    <e v="#N/A"/>
    <m/>
    <n v="5"/>
    <m/>
    <m/>
    <e v="#N/A"/>
    <s v="072800"/>
    <x v="149"/>
    <x v="90"/>
    <x v="11"/>
    <x v="1"/>
    <m/>
    <m/>
    <m/>
    <m/>
    <n v="8994"/>
    <m/>
    <m/>
  </r>
  <r>
    <x v="9"/>
    <x v="0"/>
    <s v="OK"/>
    <e v="#N/A"/>
    <m/>
    <n v="5"/>
    <m/>
    <m/>
    <e v="#N/A"/>
    <s v="072801"/>
    <x v="150"/>
    <x v="90"/>
    <x v="11"/>
    <x v="1"/>
    <m/>
    <m/>
    <m/>
    <m/>
    <n v="1564"/>
    <m/>
    <m/>
  </r>
  <r>
    <x v="9"/>
    <x v="0"/>
    <s v="OK"/>
    <e v="#N/A"/>
    <m/>
    <n v="5"/>
    <m/>
    <m/>
    <e v="#N/A"/>
    <s v="072810"/>
    <x v="162"/>
    <x v="95"/>
    <x v="11"/>
    <x v="1"/>
    <m/>
    <m/>
    <m/>
    <m/>
    <n v="8809"/>
    <m/>
    <m/>
  </r>
  <r>
    <x v="9"/>
    <x v="0"/>
    <s v="OK"/>
    <e v="#N/A"/>
    <m/>
    <n v="5"/>
    <m/>
    <m/>
    <e v="#N/A"/>
    <s v="080140"/>
    <x v="168"/>
    <x v="98"/>
    <x v="12"/>
    <x v="1"/>
    <m/>
    <m/>
    <m/>
    <m/>
    <n v="1264"/>
    <m/>
    <m/>
  </r>
  <r>
    <x v="9"/>
    <x v="0"/>
    <s v="No"/>
    <e v="#N/A"/>
    <m/>
    <n v="5"/>
    <m/>
    <m/>
    <e v="#N/A"/>
    <s v="080210"/>
    <x v="163"/>
    <x v="96"/>
    <x v="12"/>
    <x v="1"/>
    <m/>
    <m/>
    <m/>
    <m/>
    <n v="1369.42"/>
    <m/>
    <m/>
  </r>
  <r>
    <x v="9"/>
    <x v="0"/>
    <s v="OK"/>
    <e v="#N/A"/>
    <m/>
    <n v="5"/>
    <m/>
    <m/>
    <e v="#N/A"/>
    <s v="080350"/>
    <x v="167"/>
    <x v="97"/>
    <x v="12"/>
    <x v="1"/>
    <m/>
    <m/>
    <m/>
    <m/>
    <n v="5777.5"/>
    <m/>
    <m/>
  </r>
  <r>
    <x v="9"/>
    <x v="0"/>
    <s v="OK"/>
    <e v="#N/A"/>
    <m/>
    <n v="5"/>
    <m/>
    <m/>
    <e v="#N/A"/>
    <s v="080510"/>
    <x v="169"/>
    <x v="98"/>
    <x v="12"/>
    <x v="1"/>
    <m/>
    <m/>
    <m/>
    <m/>
    <n v="764"/>
    <m/>
    <m/>
  </r>
  <r>
    <x v="9"/>
    <x v="0"/>
    <s v="OK"/>
    <e v="#N/A"/>
    <m/>
    <n v="5"/>
    <m/>
    <m/>
    <e v="#N/A"/>
    <s v="080920"/>
    <x v="165"/>
    <x v="96"/>
    <x v="12"/>
    <x v="1"/>
    <m/>
    <m/>
    <m/>
    <m/>
    <n v="2203"/>
    <m/>
    <m/>
  </r>
  <r>
    <x v="9"/>
    <x v="0"/>
    <s v="No"/>
    <e v="#N/A"/>
    <m/>
    <n v="5"/>
    <m/>
    <m/>
    <e v="#N/A"/>
    <s v="081040"/>
    <x v="173"/>
    <x v="99"/>
    <x v="12"/>
    <x v="1"/>
    <m/>
    <m/>
    <m/>
    <m/>
    <n v="2357"/>
    <m/>
    <m/>
  </r>
  <r>
    <x v="9"/>
    <x v="0"/>
    <s v="OK"/>
    <e v="#N/A"/>
    <m/>
    <n v="5"/>
    <m/>
    <m/>
    <e v="#N/A"/>
    <s v="081200"/>
    <x v="175"/>
    <x v="97"/>
    <x v="12"/>
    <x v="1"/>
    <m/>
    <m/>
    <m/>
    <m/>
    <n v="5000"/>
    <m/>
    <m/>
  </r>
  <r>
    <x v="9"/>
    <x v="0"/>
    <s v="OK"/>
    <e v="#N/A"/>
    <m/>
    <n v="5"/>
    <m/>
    <m/>
    <e v="#N/A"/>
    <s v="081210"/>
    <x v="176"/>
    <x v="97"/>
    <x v="12"/>
    <x v="1"/>
    <m/>
    <m/>
    <m/>
    <m/>
    <n v="6692"/>
    <m/>
    <m/>
  </r>
  <r>
    <x v="9"/>
    <x v="0"/>
    <s v="OK"/>
    <e v="#N/A"/>
    <m/>
    <n v="5"/>
    <m/>
    <m/>
    <e v="#N/A"/>
    <s v="081220"/>
    <x v="177"/>
    <x v="97"/>
    <x v="12"/>
    <x v="1"/>
    <m/>
    <m/>
    <m/>
    <m/>
    <n v="2275"/>
    <m/>
    <m/>
  </r>
  <r>
    <x v="9"/>
    <x v="0"/>
    <s v="No"/>
    <e v="#N/A"/>
    <m/>
    <n v="5"/>
    <m/>
    <m/>
    <e v="#N/A"/>
    <s v="081240"/>
    <x v="178"/>
    <x v="100"/>
    <x v="12"/>
    <x v="1"/>
    <m/>
    <m/>
    <m/>
    <m/>
    <m/>
    <m/>
    <m/>
  </r>
  <r>
    <x v="9"/>
    <x v="0"/>
    <s v="OK"/>
    <e v="#N/A"/>
    <m/>
    <n v="5"/>
    <m/>
    <m/>
    <e v="#N/A"/>
    <s v="081370"/>
    <x v="180"/>
    <x v="102"/>
    <x v="12"/>
    <x v="1"/>
    <m/>
    <m/>
    <m/>
    <m/>
    <n v="1587"/>
    <m/>
    <m/>
  </r>
  <r>
    <x v="9"/>
    <x v="0"/>
    <s v="No"/>
    <e v="#N/A"/>
    <m/>
    <n v="5"/>
    <m/>
    <m/>
    <e v="#N/A"/>
    <s v="081590"/>
    <x v="183"/>
    <x v="97"/>
    <x v="12"/>
    <x v="1"/>
    <m/>
    <m/>
    <m/>
    <m/>
    <n v="3135.94"/>
    <m/>
    <m/>
  </r>
  <r>
    <x v="9"/>
    <x v="0"/>
    <s v="OK"/>
    <e v="#N/A"/>
    <m/>
    <n v="5"/>
    <m/>
    <m/>
    <e v="#N/A"/>
    <s v="081610"/>
    <x v="164"/>
    <x v="96"/>
    <x v="12"/>
    <x v="1"/>
    <m/>
    <m/>
    <m/>
    <m/>
    <n v="3902.25"/>
    <m/>
    <m/>
  </r>
  <r>
    <x v="9"/>
    <x v="0"/>
    <s v="No"/>
    <e v="#N/A"/>
    <m/>
    <n v="5"/>
    <m/>
    <m/>
    <e v="#N/A"/>
    <s v="082010"/>
    <x v="166"/>
    <x v="96"/>
    <x v="12"/>
    <x v="1"/>
    <m/>
    <m/>
    <m/>
    <m/>
    <n v="500"/>
    <m/>
    <m/>
  </r>
  <r>
    <x v="9"/>
    <x v="0"/>
    <s v="No"/>
    <e v="#N/A"/>
    <m/>
    <n v="5"/>
    <m/>
    <m/>
    <e v="#N/A"/>
    <s v="082420"/>
    <x v="174"/>
    <x v="99"/>
    <x v="12"/>
    <x v="1"/>
    <m/>
    <m/>
    <m/>
    <m/>
    <m/>
    <m/>
    <m/>
  </r>
  <r>
    <x v="9"/>
    <x v="0"/>
    <s v="OK"/>
    <e v="#N/A"/>
    <m/>
    <n v="5"/>
    <m/>
    <m/>
    <e v="#N/A"/>
    <s v="082421"/>
    <x v="170"/>
    <x v="98"/>
    <x v="12"/>
    <x v="1"/>
    <m/>
    <m/>
    <m/>
    <m/>
    <n v="787"/>
    <m/>
    <m/>
  </r>
  <r>
    <x v="9"/>
    <x v="0"/>
    <s v="No"/>
    <e v="#N/A"/>
    <m/>
    <n v="5"/>
    <m/>
    <m/>
    <e v="#N/A"/>
    <s v="082560"/>
    <x v="179"/>
    <x v="101"/>
    <x v="12"/>
    <x v="1"/>
    <m/>
    <m/>
    <m/>
    <m/>
    <n v="0"/>
    <m/>
    <m/>
  </r>
  <r>
    <x v="9"/>
    <x v="0"/>
    <s v="No"/>
    <e v="#N/A"/>
    <m/>
    <n v="5"/>
    <m/>
    <m/>
    <s v="Yes"/>
    <s v="082690"/>
    <x v="184"/>
    <x v="103"/>
    <x v="12"/>
    <x v="1"/>
    <m/>
    <m/>
    <m/>
    <m/>
    <n v="9973.5"/>
    <m/>
    <m/>
  </r>
  <r>
    <x v="9"/>
    <x v="0"/>
    <s v="OK"/>
    <e v="#N/A"/>
    <m/>
    <n v="5"/>
    <m/>
    <m/>
    <e v="#N/A"/>
    <s v="082700"/>
    <x v="185"/>
    <x v="104"/>
    <x v="12"/>
    <x v="1"/>
    <m/>
    <m/>
    <m/>
    <m/>
    <n v="5584.16"/>
    <m/>
    <m/>
  </r>
  <r>
    <x v="9"/>
    <x v="0"/>
    <s v="OK"/>
    <e v="#N/A"/>
    <m/>
    <n v="5"/>
    <m/>
    <m/>
    <e v="#N/A"/>
    <s v="082710"/>
    <x v="181"/>
    <x v="102"/>
    <x v="12"/>
    <x v="1"/>
    <m/>
    <m/>
    <m/>
    <m/>
    <n v="1297"/>
    <m/>
    <m/>
  </r>
  <r>
    <x v="9"/>
    <x v="0"/>
    <s v="OK"/>
    <e v="#N/A"/>
    <m/>
    <n v="5"/>
    <m/>
    <m/>
    <e v="#N/A"/>
    <s v="082720"/>
    <x v="171"/>
    <x v="98"/>
    <x v="12"/>
    <x v="1"/>
    <m/>
    <m/>
    <m/>
    <m/>
    <n v="676"/>
    <m/>
    <m/>
  </r>
  <r>
    <x v="9"/>
    <x v="0"/>
    <s v="OK"/>
    <e v="#N/A"/>
    <m/>
    <n v="5"/>
    <m/>
    <m/>
    <e v="#N/A"/>
    <s v="082790"/>
    <x v="172"/>
    <x v="98"/>
    <x v="12"/>
    <x v="1"/>
    <m/>
    <m/>
    <m/>
    <m/>
    <n v="0"/>
    <m/>
    <m/>
  </r>
  <r>
    <x v="9"/>
    <x v="0"/>
    <s v="OK"/>
    <e v="#N/A"/>
    <m/>
    <n v="5"/>
    <m/>
    <m/>
    <e v="#N/A"/>
    <s v="082870"/>
    <x v="182"/>
    <x v="102"/>
    <x v="12"/>
    <x v="1"/>
    <m/>
    <m/>
    <m/>
    <m/>
    <n v="1540"/>
    <m/>
    <m/>
  </r>
  <r>
    <x v="9"/>
    <x v="0"/>
    <s v="OK"/>
    <e v="#N/A"/>
    <m/>
    <n v="5"/>
    <m/>
    <m/>
    <e v="#N/A"/>
    <s v="091081"/>
    <x v="10"/>
    <x v="4"/>
    <x v="1"/>
    <x v="0"/>
    <m/>
    <m/>
    <m/>
    <m/>
    <n v="498.33"/>
    <m/>
    <m/>
  </r>
  <r>
    <x v="9"/>
    <x v="0"/>
    <s v="No"/>
    <e v="#N/A"/>
    <m/>
    <n v="5"/>
    <m/>
    <m/>
    <e v="#N/A"/>
    <s v="091290"/>
    <x v="12"/>
    <x v="5"/>
    <x v="1"/>
    <x v="0"/>
    <m/>
    <m/>
    <m/>
    <m/>
    <m/>
    <m/>
    <m/>
  </r>
  <r>
    <x v="9"/>
    <x v="0"/>
    <s v="OK"/>
    <e v="#N/A"/>
    <m/>
    <n v="5"/>
    <m/>
    <m/>
    <e v="#N/A"/>
    <s v="091292"/>
    <x v="335"/>
    <x v="5"/>
    <x v="1"/>
    <x v="0"/>
    <m/>
    <m/>
    <m/>
    <m/>
    <n v="0"/>
    <m/>
    <m/>
  </r>
  <r>
    <x v="9"/>
    <x v="0"/>
    <s v="No"/>
    <e v="#N/A"/>
    <m/>
    <n v="5"/>
    <m/>
    <m/>
    <e v="#N/A"/>
    <s v="091293"/>
    <x v="336"/>
    <x v="5"/>
    <x v="1"/>
    <x v="0"/>
    <m/>
    <m/>
    <m/>
    <m/>
    <n v="4000"/>
    <m/>
    <m/>
  </r>
  <r>
    <x v="9"/>
    <x v="0"/>
    <s v="OK"/>
    <e v="#N/A"/>
    <m/>
    <n v="5"/>
    <m/>
    <m/>
    <e v="#N/A"/>
    <s v="091294"/>
    <x v="337"/>
    <x v="5"/>
    <x v="1"/>
    <x v="0"/>
    <m/>
    <m/>
    <m/>
    <m/>
    <n v="5939"/>
    <m/>
    <m/>
  </r>
  <r>
    <x v="9"/>
    <x v="0"/>
    <s v="OK"/>
    <e v="#N/A"/>
    <m/>
    <n v="5"/>
    <m/>
    <m/>
    <e v="#N/A"/>
    <s v="091291"/>
    <x v="334"/>
    <x v="5"/>
    <x v="1"/>
    <x v="0"/>
    <m/>
    <m/>
    <m/>
    <m/>
    <n v="5000"/>
    <m/>
    <m/>
  </r>
  <r>
    <x v="9"/>
    <x v="0"/>
    <s v="No"/>
    <e v="#N/A"/>
    <m/>
    <n v="5"/>
    <m/>
    <m/>
    <s v="Yes"/>
    <s v="091340"/>
    <x v="13"/>
    <x v="6"/>
    <x v="1"/>
    <x v="0"/>
    <m/>
    <m/>
    <m/>
    <m/>
    <m/>
    <m/>
    <m/>
  </r>
  <r>
    <x v="9"/>
    <x v="0"/>
    <s v="OK"/>
    <e v="#N/A"/>
    <m/>
    <n v="5"/>
    <m/>
    <m/>
    <e v="#N/A"/>
    <s v="091390"/>
    <x v="14"/>
    <x v="6"/>
    <x v="1"/>
    <x v="0"/>
    <m/>
    <m/>
    <m/>
    <m/>
    <n v="2619"/>
    <m/>
    <m/>
  </r>
  <r>
    <x v="9"/>
    <x v="0"/>
    <s v="No"/>
    <e v="#N/A"/>
    <m/>
    <n v="5"/>
    <m/>
    <m/>
    <e v="#N/A"/>
    <s v="091460"/>
    <x v="15"/>
    <x v="7"/>
    <x v="1"/>
    <x v="0"/>
    <m/>
    <m/>
    <m/>
    <m/>
    <n v="1600"/>
    <m/>
    <m/>
  </r>
  <r>
    <x v="9"/>
    <x v="0"/>
    <s v="No"/>
    <e v="#N/A"/>
    <m/>
    <n v="5"/>
    <m/>
    <m/>
    <e v="#N/A"/>
    <s v="091950"/>
    <x v="18"/>
    <x v="8"/>
    <x v="1"/>
    <x v="0"/>
    <m/>
    <m/>
    <m/>
    <m/>
    <n v="0"/>
    <m/>
    <m/>
  </r>
  <r>
    <x v="9"/>
    <x v="0"/>
    <s v="OK"/>
    <e v="#N/A"/>
    <m/>
    <n v="5"/>
    <m/>
    <m/>
    <s v="Yes"/>
    <s v="091551"/>
    <x v="19"/>
    <x v="8"/>
    <x v="1"/>
    <x v="0"/>
    <m/>
    <m/>
    <m/>
    <m/>
    <n v="8082"/>
    <m/>
    <m/>
  </r>
  <r>
    <x v="9"/>
    <x v="0"/>
    <s v="OK"/>
    <e v="#N/A"/>
    <m/>
    <n v="5"/>
    <m/>
    <m/>
    <e v="#N/A"/>
    <s v="091580"/>
    <x v="17"/>
    <x v="7"/>
    <x v="1"/>
    <x v="0"/>
    <m/>
    <m/>
    <m/>
    <m/>
    <n v="5750"/>
    <m/>
    <m/>
  </r>
  <r>
    <x v="9"/>
    <x v="0"/>
    <s v="No"/>
    <e v="#N/A"/>
    <m/>
    <n v="5"/>
    <m/>
    <m/>
    <e v="#N/A"/>
    <s v="091670"/>
    <x v="11"/>
    <x v="4"/>
    <x v="1"/>
    <x v="0"/>
    <m/>
    <m/>
    <m/>
    <m/>
    <n v="200"/>
    <m/>
    <m/>
  </r>
  <r>
    <x v="9"/>
    <x v="0"/>
    <s v="OK"/>
    <e v="#N/A"/>
    <m/>
    <n v="5"/>
    <m/>
    <m/>
    <e v="#N/A"/>
    <s v="091920"/>
    <x v="21"/>
    <x v="9"/>
    <x v="1"/>
    <x v="0"/>
    <m/>
    <m/>
    <m/>
    <m/>
    <n v="5533.08"/>
    <m/>
    <m/>
  </r>
  <r>
    <x v="9"/>
    <x v="0"/>
    <s v="No"/>
    <e v="#N/A"/>
    <m/>
    <n v="5"/>
    <m/>
    <m/>
    <e v="#N/A"/>
    <s v="091940"/>
    <x v="16"/>
    <x v="7"/>
    <x v="1"/>
    <x v="0"/>
    <m/>
    <m/>
    <m/>
    <m/>
    <m/>
    <m/>
    <m/>
  </r>
  <r>
    <x v="9"/>
    <x v="0"/>
    <s v="OK"/>
    <e v="#N/A"/>
    <m/>
    <n v="5"/>
    <m/>
    <m/>
    <e v="#N/A"/>
    <s v="091990"/>
    <x v="22"/>
    <x v="6"/>
    <x v="1"/>
    <x v="0"/>
    <m/>
    <m/>
    <m/>
    <m/>
    <n v="2260"/>
    <m/>
    <m/>
  </r>
  <r>
    <x v="9"/>
    <x v="0"/>
    <s v="OK"/>
    <e v="#N/A"/>
    <m/>
    <n v="5"/>
    <m/>
    <m/>
    <e v="#N/A"/>
    <s v="092061"/>
    <x v="23"/>
    <x v="10"/>
    <x v="1"/>
    <x v="0"/>
    <m/>
    <m/>
    <m/>
    <m/>
    <n v="1385.25"/>
    <m/>
    <m/>
  </r>
  <r>
    <x v="9"/>
    <x v="0"/>
    <s v="OK"/>
    <e v="#N/A"/>
    <m/>
    <n v="5"/>
    <m/>
    <m/>
    <e v="#N/A"/>
    <s v="092250"/>
    <x v="24"/>
    <x v="4"/>
    <x v="1"/>
    <x v="0"/>
    <m/>
    <m/>
    <m/>
    <m/>
    <n v="3542"/>
    <m/>
    <m/>
  </r>
  <r>
    <x v="9"/>
    <x v="0"/>
    <s v="OK"/>
    <e v="#N/A"/>
    <m/>
    <n v="5"/>
    <m/>
    <m/>
    <e v="#N/A"/>
    <s v="092260"/>
    <x v="25"/>
    <x v="5"/>
    <x v="1"/>
    <x v="0"/>
    <m/>
    <m/>
    <m/>
    <m/>
    <n v="1781"/>
    <m/>
    <m/>
  </r>
  <r>
    <x v="9"/>
    <x v="0"/>
    <s v="OK"/>
    <e v="#N/A"/>
    <m/>
    <n v="5"/>
    <m/>
    <m/>
    <e v="#N/A"/>
    <s v="092470"/>
    <x v="26"/>
    <x v="10"/>
    <x v="1"/>
    <x v="0"/>
    <m/>
    <m/>
    <m/>
    <m/>
    <n v="4580"/>
    <m/>
    <m/>
  </r>
  <r>
    <x v="9"/>
    <x v="0"/>
    <s v="OK"/>
    <e v="#N/A"/>
    <m/>
    <n v="5"/>
    <m/>
    <m/>
    <s v="Yes"/>
    <s v="092881"/>
    <x v="27"/>
    <x v="11"/>
    <x v="1"/>
    <x v="0"/>
    <m/>
    <m/>
    <m/>
    <m/>
    <n v="3370"/>
    <m/>
    <m/>
  </r>
  <r>
    <x v="9"/>
    <x v="0"/>
    <s v="OK"/>
    <e v="#N/A"/>
    <m/>
    <n v="5"/>
    <m/>
    <m/>
    <e v="#N/A"/>
    <s v="092900"/>
    <x v="20"/>
    <x v="8"/>
    <x v="1"/>
    <x v="0"/>
    <m/>
    <m/>
    <m/>
    <m/>
    <n v="1291"/>
    <m/>
    <m/>
  </r>
  <r>
    <x v="9"/>
    <x v="0"/>
    <s v="OK"/>
    <e v="#N/A"/>
    <m/>
    <n v="5"/>
    <m/>
    <m/>
    <e v="#N/A"/>
    <s v="100490"/>
    <x v="35"/>
    <x v="19"/>
    <x v="2"/>
    <x v="0"/>
    <m/>
    <m/>
    <m/>
    <m/>
    <n v="4082"/>
    <m/>
    <m/>
  </r>
  <r>
    <x v="9"/>
    <x v="0"/>
    <s v="OK"/>
    <e v="#N/A"/>
    <m/>
    <n v="5"/>
    <m/>
    <m/>
    <e v="#N/A"/>
    <s v="100660"/>
    <x v="28"/>
    <x v="12"/>
    <x v="2"/>
    <x v="0"/>
    <m/>
    <m/>
    <m/>
    <m/>
    <n v="4216"/>
    <m/>
    <m/>
  </r>
  <r>
    <x v="9"/>
    <x v="0"/>
    <s v="OK"/>
    <s v="LLF"/>
    <m/>
    <n v="5"/>
    <m/>
    <m/>
    <s v="Yes"/>
    <s v="100680"/>
    <x v="29"/>
    <x v="13"/>
    <x v="2"/>
    <x v="0"/>
    <m/>
    <m/>
    <m/>
    <m/>
    <n v="0"/>
    <m/>
    <m/>
  </r>
  <r>
    <x v="9"/>
    <x v="0"/>
    <s v="OK"/>
    <s v="LLF"/>
    <m/>
    <n v="5"/>
    <m/>
    <m/>
    <s v="Yes"/>
    <s v="100681"/>
    <x v="30"/>
    <x v="14"/>
    <x v="2"/>
    <x v="0"/>
    <m/>
    <m/>
    <m/>
    <m/>
    <n v="11424"/>
    <m/>
    <m/>
  </r>
  <r>
    <x v="9"/>
    <x v="0"/>
    <s v="No"/>
    <e v="#N/A"/>
    <m/>
    <n v="5"/>
    <m/>
    <m/>
    <e v="#N/A"/>
    <s v="100790"/>
    <x v="31"/>
    <x v="15"/>
    <x v="2"/>
    <x v="0"/>
    <m/>
    <m/>
    <m/>
    <m/>
    <n v="5383"/>
    <m/>
    <m/>
  </r>
  <r>
    <x v="9"/>
    <x v="0"/>
    <s v="OK"/>
    <e v="#N/A"/>
    <m/>
    <n v="5"/>
    <m/>
    <m/>
    <e v="#N/A"/>
    <s v="100791"/>
    <x v="32"/>
    <x v="16"/>
    <x v="2"/>
    <x v="0"/>
    <m/>
    <m/>
    <m/>
    <m/>
    <n v="5850"/>
    <m/>
    <m/>
  </r>
  <r>
    <x v="9"/>
    <x v="0"/>
    <s v="OK"/>
    <e v="#N/A"/>
    <m/>
    <n v="5"/>
    <m/>
    <m/>
    <e v="#N/A"/>
    <s v="101800"/>
    <x v="33"/>
    <x v="17"/>
    <x v="2"/>
    <x v="0"/>
    <m/>
    <m/>
    <m/>
    <m/>
    <n v="5672"/>
    <m/>
    <m/>
  </r>
  <r>
    <x v="9"/>
    <x v="0"/>
    <s v="OK"/>
    <e v="#N/A"/>
    <m/>
    <n v="5"/>
    <m/>
    <m/>
    <e v="#N/A"/>
    <s v="102100"/>
    <x v="34"/>
    <x v="18"/>
    <x v="2"/>
    <x v="0"/>
    <m/>
    <m/>
    <m/>
    <m/>
    <n v="7786"/>
    <m/>
    <m/>
  </r>
  <r>
    <x v="9"/>
    <x v="0"/>
    <s v="No"/>
    <e v="#N/A"/>
    <m/>
    <n v="5"/>
    <m/>
    <m/>
    <e v="#N/A"/>
    <s v="102300"/>
    <x v="36"/>
    <x v="12"/>
    <x v="2"/>
    <x v="0"/>
    <m/>
    <m/>
    <m/>
    <m/>
    <n v="2300"/>
    <m/>
    <m/>
  </r>
  <r>
    <x v="9"/>
    <x v="0"/>
    <s v="OK"/>
    <e v="#N/A"/>
    <m/>
    <n v="5"/>
    <m/>
    <m/>
    <e v="#N/A"/>
    <s v="110040"/>
    <x v="45"/>
    <x v="28"/>
    <x v="3"/>
    <x v="0"/>
    <m/>
    <m/>
    <m/>
    <m/>
    <n v="2867"/>
    <m/>
    <m/>
  </r>
  <r>
    <x v="9"/>
    <x v="0"/>
    <s v="OK"/>
    <e v="#N/A"/>
    <m/>
    <n v="5"/>
    <m/>
    <m/>
    <e v="#N/A"/>
    <s v="110531"/>
    <x v="46"/>
    <x v="29"/>
    <x v="3"/>
    <x v="0"/>
    <m/>
    <m/>
    <m/>
    <m/>
    <n v="4782"/>
    <m/>
    <m/>
  </r>
  <r>
    <x v="9"/>
    <x v="0"/>
    <s v="No"/>
    <e v="#N/A"/>
    <m/>
    <n v="5"/>
    <m/>
    <m/>
    <e v="#N/A"/>
    <s v="110740"/>
    <x v="48"/>
    <x v="31"/>
    <x v="3"/>
    <x v="0"/>
    <m/>
    <m/>
    <m/>
    <m/>
    <n v="2000"/>
    <m/>
    <m/>
  </r>
  <r>
    <x v="9"/>
    <x v="0"/>
    <s v="OK"/>
    <e v="#N/A"/>
    <m/>
    <n v="5"/>
    <m/>
    <m/>
    <e v="#N/A"/>
    <s v="110750"/>
    <x v="47"/>
    <x v="30"/>
    <x v="3"/>
    <x v="0"/>
    <m/>
    <m/>
    <m/>
    <m/>
    <n v="6000"/>
    <m/>
    <m/>
  </r>
  <r>
    <x v="9"/>
    <x v="0"/>
    <s v="OK"/>
    <e v="#N/A"/>
    <m/>
    <n v="5"/>
    <m/>
    <m/>
    <e v="#N/A"/>
    <s v="110980"/>
    <x v="49"/>
    <x v="32"/>
    <x v="3"/>
    <x v="0"/>
    <m/>
    <m/>
    <m/>
    <m/>
    <n v="4578"/>
    <m/>
    <m/>
  </r>
  <r>
    <x v="9"/>
    <x v="0"/>
    <s v="OK"/>
    <e v="#N/A"/>
    <m/>
    <n v="5"/>
    <m/>
    <m/>
    <e v="#N/A"/>
    <s v="112060"/>
    <x v="50"/>
    <x v="28"/>
    <x v="3"/>
    <x v="0"/>
    <m/>
    <m/>
    <m/>
    <m/>
    <n v="9712"/>
    <m/>
    <m/>
  </r>
  <r>
    <x v="9"/>
    <x v="0"/>
    <s v="OK"/>
    <e v="#N/A"/>
    <m/>
    <n v="5"/>
    <m/>
    <m/>
    <e v="#N/A"/>
    <s v="112180"/>
    <x v="37"/>
    <x v="20"/>
    <x v="3"/>
    <x v="0"/>
    <m/>
    <m/>
    <m/>
    <m/>
    <n v="6384"/>
    <m/>
    <m/>
  </r>
  <r>
    <x v="9"/>
    <x v="0"/>
    <s v="OK"/>
    <e v="#N/A"/>
    <m/>
    <n v="5"/>
    <m/>
    <m/>
    <e v="#N/A"/>
    <s v="112191"/>
    <x v="39"/>
    <x v="22"/>
    <x v="3"/>
    <x v="0"/>
    <m/>
    <m/>
    <m/>
    <m/>
    <n v="5338"/>
    <m/>
    <m/>
  </r>
  <r>
    <x v="9"/>
    <x v="0"/>
    <s v="OK"/>
    <e v="#N/A"/>
    <m/>
    <n v="5"/>
    <m/>
    <m/>
    <e v="#N/A"/>
    <s v="112200"/>
    <x v="40"/>
    <x v="23"/>
    <x v="3"/>
    <x v="0"/>
    <m/>
    <m/>
    <m/>
    <m/>
    <n v="7964"/>
    <m/>
    <m/>
  </r>
  <r>
    <x v="9"/>
    <x v="0"/>
    <s v="OK"/>
    <e v="#N/A"/>
    <m/>
    <n v="5"/>
    <m/>
    <m/>
    <s v="Yes"/>
    <s v="112210"/>
    <x v="41"/>
    <x v="24"/>
    <x v="3"/>
    <x v="0"/>
    <m/>
    <m/>
    <m/>
    <m/>
    <n v="10000"/>
    <m/>
    <m/>
  </r>
  <r>
    <x v="9"/>
    <x v="0"/>
    <s v="OK"/>
    <e v="#N/A"/>
    <m/>
    <n v="5"/>
    <m/>
    <m/>
    <e v="#N/A"/>
    <s v="112211"/>
    <x v="38"/>
    <x v="21"/>
    <x v="3"/>
    <x v="0"/>
    <m/>
    <m/>
    <m/>
    <m/>
    <n v="5917"/>
    <m/>
    <m/>
  </r>
  <r>
    <x v="9"/>
    <x v="0"/>
    <s v="No"/>
    <e v="#N/A"/>
    <m/>
    <n v="5"/>
    <m/>
    <m/>
    <e v="#N/A"/>
    <s v="112220"/>
    <x v="42"/>
    <x v="25"/>
    <x v="3"/>
    <x v="0"/>
    <m/>
    <m/>
    <m/>
    <m/>
    <n v="8542.25"/>
    <m/>
    <m/>
  </r>
  <r>
    <x v="9"/>
    <x v="0"/>
    <s v="OK"/>
    <e v="#N/A"/>
    <m/>
    <n v="5"/>
    <m/>
    <m/>
    <e v="#N/A"/>
    <s v="112230"/>
    <x v="43"/>
    <x v="26"/>
    <x v="3"/>
    <x v="0"/>
    <m/>
    <m/>
    <m/>
    <m/>
    <n v="5950"/>
    <m/>
    <m/>
  </r>
  <r>
    <x v="9"/>
    <x v="0"/>
    <s v="OK"/>
    <e v="#N/A"/>
    <m/>
    <n v="5"/>
    <m/>
    <m/>
    <e v="#N/A"/>
    <s v="112240"/>
    <x v="44"/>
    <x v="27"/>
    <x v="3"/>
    <x v="0"/>
    <m/>
    <m/>
    <m/>
    <m/>
    <n v="34815"/>
    <m/>
    <m/>
  </r>
  <r>
    <x v="9"/>
    <x v="0"/>
    <s v="No"/>
    <e v="#N/A"/>
    <m/>
    <n v="5"/>
    <m/>
    <m/>
    <e v="#N/A"/>
    <s v="112340"/>
    <x v="51"/>
    <x v="28"/>
    <x v="3"/>
    <x v="0"/>
    <m/>
    <m/>
    <m/>
    <m/>
    <m/>
    <m/>
    <m/>
  </r>
  <r>
    <x v="9"/>
    <x v="0"/>
    <s v="No"/>
    <e v="#N/A"/>
    <m/>
    <n v="5"/>
    <m/>
    <m/>
    <e v="#N/A"/>
    <s v="121470"/>
    <x v="188"/>
    <x v="107"/>
    <x v="13"/>
    <x v="1"/>
    <m/>
    <m/>
    <m/>
    <m/>
    <n v="22500"/>
    <m/>
    <m/>
  </r>
  <r>
    <x v="9"/>
    <x v="0"/>
    <s v="No"/>
    <e v="#N/A"/>
    <m/>
    <n v="5"/>
    <m/>
    <m/>
    <e v="#N/A"/>
    <s v="122440"/>
    <x v="187"/>
    <x v="106"/>
    <x v="13"/>
    <x v="1"/>
    <m/>
    <m/>
    <m/>
    <m/>
    <n v="0"/>
    <m/>
    <m/>
  </r>
  <r>
    <x v="9"/>
    <x v="0"/>
    <s v="OK"/>
    <e v="#N/A"/>
    <m/>
    <n v="5"/>
    <m/>
    <m/>
    <e v="#N/A"/>
    <s v="122441"/>
    <x v="190"/>
    <x v="109"/>
    <x v="13"/>
    <x v="1"/>
    <m/>
    <m/>
    <m/>
    <m/>
    <n v="3910"/>
    <m/>
    <m/>
  </r>
  <r>
    <x v="9"/>
    <x v="0"/>
    <s v="OK"/>
    <e v="#N/A"/>
    <m/>
    <n v="5"/>
    <m/>
    <m/>
    <e v="#N/A"/>
    <s v="122442"/>
    <x v="189"/>
    <x v="108"/>
    <x v="13"/>
    <x v="1"/>
    <m/>
    <m/>
    <m/>
    <m/>
    <n v="3883.08"/>
    <m/>
    <m/>
  </r>
  <r>
    <x v="9"/>
    <x v="0"/>
    <s v="No"/>
    <e v="#N/A"/>
    <m/>
    <n v="5"/>
    <m/>
    <m/>
    <e v="#N/A"/>
    <s v="122443"/>
    <x v="191"/>
    <x v="110"/>
    <x v="13"/>
    <x v="1"/>
    <m/>
    <m/>
    <m/>
    <m/>
    <n v="3000"/>
    <m/>
    <m/>
  </r>
  <r>
    <x v="9"/>
    <x v="0"/>
    <s v="OK"/>
    <e v="#N/A"/>
    <m/>
    <n v="5"/>
    <m/>
    <m/>
    <e v="#N/A"/>
    <s v="122444"/>
    <x v="192"/>
    <x v="111"/>
    <x v="13"/>
    <x v="1"/>
    <m/>
    <m/>
    <m/>
    <m/>
    <n v="4323.3"/>
    <m/>
    <m/>
  </r>
  <r>
    <x v="9"/>
    <x v="0"/>
    <s v="No"/>
    <e v="#N/A"/>
    <m/>
    <n v="5"/>
    <m/>
    <m/>
    <e v="#N/A"/>
    <s v="122445"/>
    <x v="186"/>
    <x v="105"/>
    <x v="13"/>
    <x v="1"/>
    <m/>
    <m/>
    <m/>
    <m/>
    <n v="1983"/>
    <m/>
    <m/>
  </r>
  <r>
    <x v="9"/>
    <x v="0"/>
    <s v="No"/>
    <s v="LLF"/>
    <m/>
    <n v="5"/>
    <m/>
    <m/>
    <e v="#N/A"/>
    <s v="122446"/>
    <x v="193"/>
    <x v="112"/>
    <x v="13"/>
    <x v="1"/>
    <m/>
    <m/>
    <m/>
    <m/>
    <n v="0"/>
    <m/>
    <m/>
  </r>
  <r>
    <x v="9"/>
    <x v="0"/>
    <s v="OK"/>
    <e v="#N/A"/>
    <m/>
    <n v="5"/>
    <m/>
    <m/>
    <s v="Yes"/>
    <s v="122447"/>
    <x v="194"/>
    <x v="113"/>
    <x v="13"/>
    <x v="1"/>
    <m/>
    <m/>
    <m/>
    <m/>
    <n v="4871"/>
    <m/>
    <m/>
  </r>
  <r>
    <x v="9"/>
    <x v="0"/>
    <s v="OK"/>
    <e v="#N/A"/>
    <m/>
    <n v="5"/>
    <m/>
    <m/>
    <e v="#N/A"/>
    <s v="130010"/>
    <x v="52"/>
    <x v="33"/>
    <x v="4"/>
    <x v="0"/>
    <m/>
    <m/>
    <m/>
    <m/>
    <n v="7500"/>
    <m/>
    <m/>
  </r>
  <r>
    <x v="9"/>
    <x v="0"/>
    <s v="OK"/>
    <e v="#N/A"/>
    <m/>
    <n v="5"/>
    <m/>
    <m/>
    <e v="#N/A"/>
    <s v="130570"/>
    <x v="64"/>
    <x v="45"/>
    <x v="4"/>
    <x v="0"/>
    <m/>
    <m/>
    <m/>
    <m/>
    <n v="6920"/>
    <m/>
    <m/>
  </r>
  <r>
    <x v="9"/>
    <x v="0"/>
    <s v="No"/>
    <e v="#N/A"/>
    <m/>
    <n v="5"/>
    <m/>
    <m/>
    <e v="#N/A"/>
    <s v="130580"/>
    <x v="65"/>
    <x v="46"/>
    <x v="4"/>
    <x v="0"/>
    <m/>
    <m/>
    <m/>
    <m/>
    <n v="3500"/>
    <m/>
    <m/>
  </r>
  <r>
    <x v="9"/>
    <x v="0"/>
    <s v="OK"/>
    <e v="#N/A"/>
    <m/>
    <n v="5"/>
    <m/>
    <m/>
    <e v="#N/A"/>
    <s v="131500"/>
    <x v="53"/>
    <x v="34"/>
    <x v="4"/>
    <x v="0"/>
    <m/>
    <m/>
    <m/>
    <m/>
    <n v="3088"/>
    <m/>
    <m/>
  </r>
  <r>
    <x v="9"/>
    <x v="0"/>
    <s v="No"/>
    <e v="#N/A"/>
    <m/>
    <n v="5"/>
    <m/>
    <m/>
    <e v="#N/A"/>
    <s v="131520"/>
    <x v="54"/>
    <x v="35"/>
    <x v="4"/>
    <x v="0"/>
    <m/>
    <m/>
    <m/>
    <m/>
    <n v="2456"/>
    <m/>
    <m/>
  </r>
  <r>
    <x v="9"/>
    <x v="0"/>
    <s v="OK"/>
    <e v="#N/A"/>
    <m/>
    <n v="5"/>
    <m/>
    <m/>
    <e v="#N/A"/>
    <s v="131951"/>
    <x v="55"/>
    <x v="36"/>
    <x v="4"/>
    <x v="0"/>
    <m/>
    <m/>
    <m/>
    <m/>
    <n v="7161"/>
    <m/>
    <m/>
  </r>
  <r>
    <x v="9"/>
    <x v="0"/>
    <s v="OK"/>
    <e v="#N/A"/>
    <m/>
    <n v="5"/>
    <m/>
    <m/>
    <e v="#N/A"/>
    <s v="131960"/>
    <x v="56"/>
    <x v="37"/>
    <x v="4"/>
    <x v="0"/>
    <m/>
    <m/>
    <m/>
    <m/>
    <n v="0"/>
    <m/>
    <m/>
  </r>
  <r>
    <x v="9"/>
    <x v="0"/>
    <s v="No"/>
    <e v="#N/A"/>
    <m/>
    <n v="5"/>
    <m/>
    <m/>
    <s v="Yes"/>
    <s v="132730"/>
    <x v="57"/>
    <x v="38"/>
    <x v="4"/>
    <x v="0"/>
    <m/>
    <m/>
    <m/>
    <m/>
    <n v="0"/>
    <m/>
    <m/>
  </r>
  <r>
    <x v="9"/>
    <x v="0"/>
    <s v="OK"/>
    <e v="#N/A"/>
    <m/>
    <n v="5"/>
    <m/>
    <m/>
    <e v="#N/A"/>
    <s v="132740"/>
    <x v="58"/>
    <x v="39"/>
    <x v="4"/>
    <x v="0"/>
    <m/>
    <m/>
    <m/>
    <m/>
    <n v="2680"/>
    <m/>
    <m/>
  </r>
  <r>
    <x v="9"/>
    <x v="0"/>
    <s v="No"/>
    <e v="#N/A"/>
    <m/>
    <n v="5"/>
    <m/>
    <m/>
    <s v="Yes"/>
    <s v="132760"/>
    <x v="59"/>
    <x v="40"/>
    <x v="4"/>
    <x v="0"/>
    <m/>
    <m/>
    <m/>
    <m/>
    <n v="2910"/>
    <m/>
    <m/>
  </r>
  <r>
    <x v="9"/>
    <x v="0"/>
    <s v="OK"/>
    <e v="#N/A"/>
    <m/>
    <n v="5"/>
    <m/>
    <m/>
    <e v="#N/A"/>
    <s v="132761"/>
    <x v="60"/>
    <x v="41"/>
    <x v="4"/>
    <x v="0"/>
    <m/>
    <m/>
    <m/>
    <m/>
    <n v="10296"/>
    <m/>
    <m/>
  </r>
  <r>
    <x v="9"/>
    <x v="0"/>
    <s v="OK"/>
    <e v="#N/A"/>
    <m/>
    <n v="5"/>
    <m/>
    <m/>
    <e v="#N/A"/>
    <s v="132770"/>
    <x v="61"/>
    <x v="42"/>
    <x v="4"/>
    <x v="0"/>
    <m/>
    <m/>
    <m/>
    <m/>
    <n v="7407.5"/>
    <m/>
    <m/>
  </r>
  <r>
    <x v="9"/>
    <x v="0"/>
    <s v="OK"/>
    <e v="#N/A"/>
    <m/>
    <n v="5"/>
    <m/>
    <m/>
    <e v="#N/A"/>
    <s v="132780"/>
    <x v="62"/>
    <x v="43"/>
    <x v="4"/>
    <x v="0"/>
    <m/>
    <m/>
    <m/>
    <m/>
    <n v="4407"/>
    <m/>
    <m/>
  </r>
  <r>
    <x v="9"/>
    <x v="0"/>
    <s v="No"/>
    <e v="#N/A"/>
    <m/>
    <n v="5"/>
    <m/>
    <m/>
    <s v="Yes"/>
    <s v="132781"/>
    <x v="63"/>
    <x v="44"/>
    <x v="4"/>
    <x v="0"/>
    <m/>
    <m/>
    <m/>
    <m/>
    <n v="2000"/>
    <m/>
    <m/>
  </r>
  <r>
    <x v="9"/>
    <x v="0"/>
    <s v="No"/>
    <e v="#N/A"/>
    <m/>
    <n v="5"/>
    <m/>
    <m/>
    <e v="#N/A"/>
    <s v="140150"/>
    <x v="66"/>
    <x v="47"/>
    <x v="5"/>
    <x v="0"/>
    <m/>
    <m/>
    <m/>
    <m/>
    <n v="140"/>
    <m/>
    <m/>
  </r>
  <r>
    <x v="9"/>
    <x v="0"/>
    <s v="No"/>
    <e v="#N/A"/>
    <m/>
    <n v="5"/>
    <m/>
    <m/>
    <e v="#N/A"/>
    <s v="140960"/>
    <x v="68"/>
    <x v="48"/>
    <x v="5"/>
    <x v="0"/>
    <m/>
    <m/>
    <m/>
    <m/>
    <n v="3098.75"/>
    <m/>
    <m/>
  </r>
  <r>
    <x v="9"/>
    <x v="0"/>
    <s v="OK"/>
    <e v="#N/A"/>
    <m/>
    <n v="5"/>
    <m/>
    <m/>
    <e v="#N/A"/>
    <s v="141100"/>
    <x v="69"/>
    <x v="49"/>
    <x v="5"/>
    <x v="0"/>
    <m/>
    <m/>
    <m/>
    <m/>
    <n v="7646"/>
    <m/>
    <m/>
  </r>
  <r>
    <x v="9"/>
    <x v="0"/>
    <s v="OK"/>
    <e v="#N/A"/>
    <m/>
    <n v="5"/>
    <m/>
    <m/>
    <e v="#N/A"/>
    <s v="141110"/>
    <x v="70"/>
    <x v="50"/>
    <x v="5"/>
    <x v="0"/>
    <m/>
    <m/>
    <m/>
    <m/>
    <n v="24496"/>
    <m/>
    <m/>
  </r>
  <r>
    <x v="9"/>
    <x v="0"/>
    <s v="OK"/>
    <e v="#N/A"/>
    <m/>
    <n v="5"/>
    <m/>
    <m/>
    <e v="#N/A"/>
    <s v="141440"/>
    <x v="67"/>
    <x v="47"/>
    <x v="5"/>
    <x v="0"/>
    <m/>
    <m/>
    <m/>
    <m/>
    <n v="3343"/>
    <m/>
    <m/>
  </r>
  <r>
    <x v="9"/>
    <x v="0"/>
    <s v="OK"/>
    <e v="#N/A"/>
    <m/>
    <n v="5"/>
    <m/>
    <m/>
    <e v="#N/A"/>
    <s v="141760"/>
    <x v="71"/>
    <x v="48"/>
    <x v="5"/>
    <x v="0"/>
    <m/>
    <m/>
    <m/>
    <m/>
    <n v="2642.33"/>
    <m/>
    <m/>
  </r>
  <r>
    <x v="9"/>
    <x v="0"/>
    <s v="OK"/>
    <e v="#N/A"/>
    <m/>
    <n v="5"/>
    <m/>
    <m/>
    <e v="#N/A"/>
    <s v="142080"/>
    <x v="72"/>
    <x v="51"/>
    <x v="5"/>
    <x v="0"/>
    <m/>
    <m/>
    <m/>
    <m/>
    <n v="10321"/>
    <m/>
    <m/>
  </r>
  <r>
    <x v="9"/>
    <x v="0"/>
    <s v="OK"/>
    <e v="#N/A"/>
    <m/>
    <n v="5"/>
    <m/>
    <m/>
    <e v="#N/A"/>
    <s v="142280"/>
    <x v="73"/>
    <x v="52"/>
    <x v="5"/>
    <x v="0"/>
    <m/>
    <m/>
    <m/>
    <m/>
    <n v="3659"/>
    <m/>
    <m/>
  </r>
  <r>
    <x v="9"/>
    <x v="0"/>
    <s v="OK"/>
    <e v="#N/A"/>
    <m/>
    <n v="5"/>
    <m/>
    <m/>
    <e v="#N/A"/>
    <s v="142860"/>
    <x v="74"/>
    <x v="53"/>
    <x v="5"/>
    <x v="0"/>
    <m/>
    <m/>
    <m/>
    <m/>
    <n v="8431"/>
    <m/>
    <m/>
  </r>
  <r>
    <x v="9"/>
    <x v="0"/>
    <s v="OK"/>
    <e v="#N/A"/>
    <m/>
    <n v="5"/>
    <m/>
    <m/>
    <e v="#N/A"/>
    <s v="150050"/>
    <x v="195"/>
    <x v="114"/>
    <x v="14"/>
    <x v="2"/>
    <m/>
    <m/>
    <m/>
    <m/>
    <n v="4358"/>
    <m/>
    <m/>
  </r>
  <r>
    <x v="9"/>
    <x v="0"/>
    <s v="No"/>
    <e v="#N/A"/>
    <m/>
    <n v="5"/>
    <m/>
    <m/>
    <e v="#N/A"/>
    <s v="150100"/>
    <x v="217"/>
    <x v="123"/>
    <x v="14"/>
    <x v="2"/>
    <m/>
    <m/>
    <m/>
    <m/>
    <n v="3600"/>
    <m/>
    <m/>
  </r>
  <r>
    <x v="9"/>
    <x v="0"/>
    <s v="No"/>
    <e v="#N/A"/>
    <m/>
    <n v="5"/>
    <m/>
    <m/>
    <e v="#N/A"/>
    <s v="150130"/>
    <x v="198"/>
    <x v="115"/>
    <x v="14"/>
    <x v="2"/>
    <m/>
    <m/>
    <m/>
    <m/>
    <n v="1000"/>
    <m/>
    <m/>
  </r>
  <r>
    <x v="9"/>
    <x v="0"/>
    <s v="No"/>
    <e v="#N/A"/>
    <m/>
    <n v="5"/>
    <m/>
    <m/>
    <e v="#N/A"/>
    <s v="150200"/>
    <x v="201"/>
    <x v="116"/>
    <x v="14"/>
    <x v="2"/>
    <m/>
    <m/>
    <m/>
    <m/>
    <n v="0"/>
    <m/>
    <m/>
  </r>
  <r>
    <x v="9"/>
    <x v="0"/>
    <s v="No"/>
    <e v="#N/A"/>
    <m/>
    <n v="5"/>
    <m/>
    <m/>
    <e v="#N/A"/>
    <s v="150201"/>
    <x v="204"/>
    <x v="117"/>
    <x v="14"/>
    <x v="2"/>
    <m/>
    <m/>
    <m/>
    <m/>
    <n v="0"/>
    <m/>
    <m/>
  </r>
  <r>
    <x v="9"/>
    <x v="0"/>
    <s v="No"/>
    <e v="#N/A"/>
    <m/>
    <n v="5"/>
    <m/>
    <m/>
    <e v="#N/A"/>
    <s v="150610"/>
    <x v="218"/>
    <x v="124"/>
    <x v="14"/>
    <x v="2"/>
    <m/>
    <m/>
    <m/>
    <m/>
    <n v="600"/>
    <m/>
    <m/>
  </r>
  <r>
    <x v="9"/>
    <x v="0"/>
    <s v="No"/>
    <e v="#N/A"/>
    <m/>
    <n v="5"/>
    <m/>
    <m/>
    <e v="#N/A"/>
    <s v="150700"/>
    <x v="221"/>
    <x v="126"/>
    <x v="14"/>
    <x v="2"/>
    <m/>
    <m/>
    <m/>
    <m/>
    <n v="2988"/>
    <m/>
    <m/>
  </r>
  <r>
    <x v="9"/>
    <x v="0"/>
    <s v="No"/>
    <e v="#N/A"/>
    <m/>
    <n v="5"/>
    <m/>
    <m/>
    <e v="#N/A"/>
    <s v="150710"/>
    <x v="223"/>
    <x v="121"/>
    <x v="14"/>
    <x v="2"/>
    <m/>
    <m/>
    <m/>
    <m/>
    <n v="1651"/>
    <m/>
    <m/>
  </r>
  <r>
    <x v="9"/>
    <x v="0"/>
    <s v="OK"/>
    <e v="#N/A"/>
    <m/>
    <n v="5"/>
    <m/>
    <m/>
    <e v="#N/A"/>
    <s v="150930"/>
    <x v="205"/>
    <x v="117"/>
    <x v="14"/>
    <x v="2"/>
    <m/>
    <m/>
    <m/>
    <m/>
    <n v="977"/>
    <m/>
    <m/>
  </r>
  <r>
    <x v="9"/>
    <x v="0"/>
    <s v="OK"/>
    <e v="#N/A"/>
    <m/>
    <n v="5"/>
    <m/>
    <m/>
    <e v="#N/A"/>
    <s v="150961"/>
    <x v="209"/>
    <x v="119"/>
    <x v="14"/>
    <x v="2"/>
    <m/>
    <m/>
    <m/>
    <m/>
    <n v="1250"/>
    <m/>
    <m/>
  </r>
  <r>
    <x v="9"/>
    <x v="0"/>
    <s v="OK"/>
    <e v="#N/A"/>
    <m/>
    <n v="5"/>
    <m/>
    <m/>
    <e v="#N/A"/>
    <s v="150970"/>
    <x v="212"/>
    <x v="120"/>
    <x v="14"/>
    <x v="2"/>
    <m/>
    <m/>
    <m/>
    <m/>
    <n v="0"/>
    <m/>
    <m/>
  </r>
  <r>
    <x v="9"/>
    <x v="0"/>
    <s v="No"/>
    <e v="#N/A"/>
    <m/>
    <n v="5"/>
    <m/>
    <m/>
    <e v="#N/A"/>
    <s v="151090"/>
    <x v="208"/>
    <x v="118"/>
    <x v="14"/>
    <x v="2"/>
    <m/>
    <m/>
    <m/>
    <m/>
    <n v="1250"/>
    <m/>
    <m/>
  </r>
  <r>
    <x v="9"/>
    <x v="0"/>
    <s v="No"/>
    <e v="#N/A"/>
    <m/>
    <n v="5"/>
    <m/>
    <m/>
    <e v="#N/A"/>
    <s v="151150"/>
    <x v="225"/>
    <x v="126"/>
    <x v="14"/>
    <x v="2"/>
    <m/>
    <m/>
    <m/>
    <m/>
    <n v="1346"/>
    <m/>
    <m/>
  </r>
  <r>
    <x v="9"/>
    <x v="0"/>
    <s v="No"/>
    <e v="#N/A"/>
    <m/>
    <n v="5"/>
    <m/>
    <m/>
    <e v="#N/A"/>
    <s v="151190"/>
    <x v="226"/>
    <x v="127"/>
    <x v="14"/>
    <x v="2"/>
    <m/>
    <m/>
    <m/>
    <m/>
    <n v="500"/>
    <m/>
    <m/>
  </r>
  <r>
    <x v="9"/>
    <x v="0"/>
    <s v="No"/>
    <e v="#N/A"/>
    <m/>
    <n v="5"/>
    <m/>
    <m/>
    <e v="#N/A"/>
    <s v="151230"/>
    <x v="203"/>
    <x v="116"/>
    <x v="14"/>
    <x v="2"/>
    <m/>
    <m/>
    <m/>
    <m/>
    <n v="126"/>
    <m/>
    <m/>
  </r>
  <r>
    <x v="9"/>
    <x v="0"/>
    <s v="OK"/>
    <e v="#N/A"/>
    <m/>
    <n v="5"/>
    <m/>
    <m/>
    <e v="#N/A"/>
    <s v="151260"/>
    <x v="202"/>
    <x v="116"/>
    <x v="14"/>
    <x v="2"/>
    <m/>
    <m/>
    <m/>
    <m/>
    <m/>
    <m/>
    <m/>
  </r>
  <r>
    <x v="9"/>
    <x v="0"/>
    <s v="No"/>
    <e v="#N/A"/>
    <m/>
    <n v="5"/>
    <m/>
    <m/>
    <e v="#N/A"/>
    <s v="151380"/>
    <x v="199"/>
    <x v="115"/>
    <x v="14"/>
    <x v="2"/>
    <m/>
    <m/>
    <m/>
    <m/>
    <m/>
    <m/>
    <m/>
  </r>
  <r>
    <x v="9"/>
    <x v="0"/>
    <s v="OK"/>
    <e v="#N/A"/>
    <m/>
    <n v="5"/>
    <m/>
    <m/>
    <e v="#N/A"/>
    <s v="151490"/>
    <x v="227"/>
    <x v="127"/>
    <x v="14"/>
    <x v="2"/>
    <m/>
    <m/>
    <m/>
    <m/>
    <n v="2357"/>
    <m/>
    <m/>
  </r>
  <r>
    <x v="9"/>
    <x v="0"/>
    <s v="OK"/>
    <e v="#N/A"/>
    <m/>
    <n v="5"/>
    <m/>
    <m/>
    <e v="#N/A"/>
    <s v="151780"/>
    <x v="213"/>
    <x v="121"/>
    <x v="14"/>
    <x v="2"/>
    <m/>
    <m/>
    <m/>
    <m/>
    <n v="3462"/>
    <m/>
    <m/>
  </r>
  <r>
    <x v="9"/>
    <x v="0"/>
    <s v="No"/>
    <e v="#N/A"/>
    <m/>
    <n v="5"/>
    <m/>
    <m/>
    <e v="#N/A"/>
    <s v="151790"/>
    <x v="219"/>
    <x v="124"/>
    <x v="14"/>
    <x v="2"/>
    <m/>
    <m/>
    <m/>
    <m/>
    <n v="875"/>
    <m/>
    <m/>
  </r>
  <r>
    <x v="9"/>
    <x v="0"/>
    <s v="No"/>
    <e v="#N/A"/>
    <m/>
    <n v="5"/>
    <m/>
    <m/>
    <e v="#N/A"/>
    <s v="151810"/>
    <x v="196"/>
    <x v="114"/>
    <x v="14"/>
    <x v="2"/>
    <m/>
    <m/>
    <m/>
    <m/>
    <n v="0"/>
    <m/>
    <m/>
  </r>
  <r>
    <x v="9"/>
    <x v="0"/>
    <s v="No"/>
    <e v="#N/A"/>
    <m/>
    <n v="5"/>
    <m/>
    <m/>
    <e v="#N/A"/>
    <s v="151820"/>
    <x v="206"/>
    <x v="117"/>
    <x v="14"/>
    <x v="2"/>
    <m/>
    <m/>
    <m/>
    <m/>
    <n v="0"/>
    <m/>
    <m/>
  </r>
  <r>
    <x v="9"/>
    <x v="0"/>
    <s v="OK"/>
    <e v="#N/A"/>
    <m/>
    <n v="5"/>
    <m/>
    <m/>
    <e v="#N/A"/>
    <s v="152040"/>
    <x v="210"/>
    <x v="119"/>
    <x v="14"/>
    <x v="2"/>
    <m/>
    <m/>
    <m/>
    <m/>
    <n v="1000"/>
    <m/>
    <m/>
  </r>
  <r>
    <x v="9"/>
    <x v="0"/>
    <s v="No"/>
    <e v="#N/A"/>
    <m/>
    <n v="5"/>
    <m/>
    <m/>
    <e v="#N/A"/>
    <s v="152120"/>
    <x v="200"/>
    <x v="115"/>
    <x v="14"/>
    <x v="2"/>
    <m/>
    <m/>
    <m/>
    <m/>
    <m/>
    <m/>
    <m/>
  </r>
  <r>
    <x v="9"/>
    <x v="0"/>
    <s v="No"/>
    <e v="#N/A"/>
    <m/>
    <n v="5"/>
    <m/>
    <m/>
    <e v="#N/A"/>
    <s v="152330"/>
    <x v="228"/>
    <x v="124"/>
    <x v="14"/>
    <x v="2"/>
    <m/>
    <m/>
    <m/>
    <m/>
    <n v="400"/>
    <m/>
    <m/>
  </r>
  <r>
    <x v="9"/>
    <x v="0"/>
    <s v="OK"/>
    <e v="#N/A"/>
    <m/>
    <n v="5"/>
    <m/>
    <m/>
    <e v="#N/A"/>
    <s v="152350"/>
    <x v="224"/>
    <x v="125"/>
    <x v="14"/>
    <x v="2"/>
    <m/>
    <m/>
    <m/>
    <m/>
    <n v="0"/>
    <m/>
    <m/>
  </r>
  <r>
    <x v="9"/>
    <x v="0"/>
    <s v="OK"/>
    <e v="#N/A"/>
    <m/>
    <n v="5"/>
    <m/>
    <m/>
    <e v="#N/A"/>
    <s v="152360"/>
    <x v="211"/>
    <x v="119"/>
    <x v="14"/>
    <x v="2"/>
    <m/>
    <m/>
    <m/>
    <m/>
    <n v="1600"/>
    <m/>
    <m/>
  </r>
  <r>
    <x v="9"/>
    <x v="0"/>
    <s v="No"/>
    <e v="#N/A"/>
    <m/>
    <n v="5"/>
    <m/>
    <m/>
    <e v="#N/A"/>
    <s v="152370"/>
    <x v="222"/>
    <x v="126"/>
    <x v="14"/>
    <x v="2"/>
    <m/>
    <m/>
    <m/>
    <m/>
    <m/>
    <m/>
    <m/>
  </r>
  <r>
    <x v="9"/>
    <x v="0"/>
    <s v="OK"/>
    <e v="#N/A"/>
    <m/>
    <n v="5"/>
    <m/>
    <m/>
    <e v="#N/A"/>
    <s v="152430"/>
    <x v="197"/>
    <x v="114"/>
    <x v="14"/>
    <x v="2"/>
    <m/>
    <m/>
    <m/>
    <m/>
    <n v="0"/>
    <m/>
    <m/>
  </r>
  <r>
    <x v="9"/>
    <x v="0"/>
    <s v="No"/>
    <e v="#N/A"/>
    <m/>
    <n v="5"/>
    <m/>
    <m/>
    <e v="#N/A"/>
    <s v="152580"/>
    <x v="214"/>
    <x v="118"/>
    <x v="14"/>
    <x v="2"/>
    <m/>
    <m/>
    <m/>
    <m/>
    <n v="500"/>
    <m/>
    <m/>
  </r>
  <r>
    <x v="9"/>
    <x v="0"/>
    <s v="No"/>
    <e v="#N/A"/>
    <m/>
    <n v="5"/>
    <m/>
    <m/>
    <e v="#N/A"/>
    <s v="152650"/>
    <x v="220"/>
    <x v="125"/>
    <x v="14"/>
    <x v="2"/>
    <m/>
    <m/>
    <m/>
    <m/>
    <n v="200"/>
    <m/>
    <m/>
  </r>
  <r>
    <x v="9"/>
    <x v="0"/>
    <s v="OK"/>
    <e v="#N/A"/>
    <m/>
    <n v="5"/>
    <m/>
    <m/>
    <e v="#N/A"/>
    <s v="152850"/>
    <x v="215"/>
    <x v="118"/>
    <x v="14"/>
    <x v="2"/>
    <m/>
    <m/>
    <m/>
    <m/>
    <n v="2374"/>
    <m/>
    <m/>
  </r>
  <r>
    <x v="9"/>
    <x v="0"/>
    <s v="OK"/>
    <e v="#N/A"/>
    <m/>
    <n v="5"/>
    <m/>
    <m/>
    <e v="#N/A"/>
    <s v="152930"/>
    <x v="207"/>
    <x v="117"/>
    <x v="14"/>
    <x v="2"/>
    <m/>
    <m/>
    <m/>
    <m/>
    <n v="3111"/>
    <m/>
    <m/>
  </r>
  <r>
    <x v="9"/>
    <x v="0"/>
    <s v="No"/>
    <e v="#N/A"/>
    <m/>
    <n v="5"/>
    <m/>
    <m/>
    <e v="#N/A"/>
    <s v="152940"/>
    <x v="216"/>
    <x v="122"/>
    <x v="14"/>
    <x v="2"/>
    <m/>
    <m/>
    <m/>
    <m/>
    <n v="4000"/>
    <m/>
    <m/>
  </r>
  <r>
    <x v="9"/>
    <x v="0"/>
    <s v="No"/>
    <e v="#N/A"/>
    <m/>
    <n v="5"/>
    <m/>
    <m/>
    <e v="#N/A"/>
    <s v="160220"/>
    <x v="229"/>
    <x v="128"/>
    <x v="15"/>
    <x v="2"/>
    <m/>
    <m/>
    <m/>
    <m/>
    <n v="2100.41"/>
    <m/>
    <m/>
  </r>
  <r>
    <x v="9"/>
    <x v="0"/>
    <s v="OK"/>
    <e v="#N/A"/>
    <m/>
    <n v="5"/>
    <m/>
    <m/>
    <s v="Yes"/>
    <s v="160230"/>
    <x v="230"/>
    <x v="129"/>
    <x v="15"/>
    <x v="2"/>
    <m/>
    <m/>
    <m/>
    <m/>
    <n v="12839"/>
    <m/>
    <m/>
  </r>
  <r>
    <x v="9"/>
    <x v="0"/>
    <s v="OK"/>
    <e v="#N/A"/>
    <m/>
    <n v="5"/>
    <m/>
    <m/>
    <e v="#N/A"/>
    <s v="160250"/>
    <x v="231"/>
    <x v="130"/>
    <x v="15"/>
    <x v="2"/>
    <m/>
    <m/>
    <m/>
    <m/>
    <n v="11157"/>
    <m/>
    <m/>
  </r>
  <r>
    <x v="9"/>
    <x v="0"/>
    <s v="OK"/>
    <e v="#N/A"/>
    <m/>
    <n v="5"/>
    <m/>
    <m/>
    <e v="#N/A"/>
    <s v="160270"/>
    <x v="232"/>
    <x v="131"/>
    <x v="15"/>
    <x v="2"/>
    <m/>
    <m/>
    <m/>
    <m/>
    <n v="5056"/>
    <m/>
    <m/>
  </r>
  <r>
    <x v="9"/>
    <x v="0"/>
    <s v="OK"/>
    <e v="#N/A"/>
    <m/>
    <n v="5"/>
    <m/>
    <m/>
    <e v="#N/A"/>
    <s v="160280"/>
    <x v="240"/>
    <x v="139"/>
    <x v="15"/>
    <x v="2"/>
    <m/>
    <m/>
    <m/>
    <m/>
    <n v="6073.33"/>
    <m/>
    <m/>
  </r>
  <r>
    <x v="9"/>
    <x v="0"/>
    <s v="No"/>
    <e v="#N/A"/>
    <m/>
    <n v="5"/>
    <m/>
    <m/>
    <e v="#N/A"/>
    <s v="160290"/>
    <x v="233"/>
    <x v="132"/>
    <x v="15"/>
    <x v="2"/>
    <m/>
    <m/>
    <m/>
    <m/>
    <n v="900"/>
    <m/>
    <m/>
  </r>
  <r>
    <x v="9"/>
    <x v="0"/>
    <s v="No"/>
    <e v="#N/A"/>
    <m/>
    <n v="5"/>
    <m/>
    <m/>
    <e v="#N/A"/>
    <s v="160310"/>
    <x v="244"/>
    <x v="141"/>
    <x v="15"/>
    <x v="2"/>
    <m/>
    <m/>
    <m/>
    <m/>
    <n v="250"/>
    <m/>
    <m/>
  </r>
  <r>
    <x v="9"/>
    <x v="0"/>
    <s v="No"/>
    <e v="#N/A"/>
    <m/>
    <n v="5"/>
    <m/>
    <m/>
    <e v="#N/A"/>
    <s v="160320"/>
    <x v="234"/>
    <x v="133"/>
    <x v="15"/>
    <x v="2"/>
    <m/>
    <m/>
    <m/>
    <m/>
    <n v="4000"/>
    <m/>
    <m/>
  </r>
  <r>
    <x v="9"/>
    <x v="0"/>
    <s v="No"/>
    <e v="#N/A"/>
    <m/>
    <n v="5"/>
    <m/>
    <m/>
    <e v="#N/A"/>
    <s v="160330"/>
    <x v="235"/>
    <x v="134"/>
    <x v="15"/>
    <x v="2"/>
    <m/>
    <m/>
    <m/>
    <m/>
    <n v="3000"/>
    <m/>
    <m/>
  </r>
  <r>
    <x v="9"/>
    <x v="0"/>
    <s v="OK"/>
    <e v="#N/A"/>
    <m/>
    <n v="5"/>
    <m/>
    <m/>
    <e v="#N/A"/>
    <s v="160380"/>
    <x v="236"/>
    <x v="135"/>
    <x v="15"/>
    <x v="2"/>
    <m/>
    <m/>
    <m/>
    <m/>
    <n v="3580"/>
    <m/>
    <m/>
  </r>
  <r>
    <x v="9"/>
    <x v="0"/>
    <s v="No"/>
    <e v="#N/A"/>
    <m/>
    <n v="5"/>
    <m/>
    <m/>
    <e v="#N/A"/>
    <s v="160620"/>
    <x v="242"/>
    <x v="141"/>
    <x v="15"/>
    <x v="2"/>
    <m/>
    <m/>
    <m/>
    <m/>
    <n v="0"/>
    <m/>
    <m/>
  </r>
  <r>
    <x v="9"/>
    <x v="0"/>
    <s v="No"/>
    <s v="LLF"/>
    <m/>
    <n v="5"/>
    <m/>
    <m/>
    <s v="Yes"/>
    <s v="160780"/>
    <x v="243"/>
    <x v="142"/>
    <x v="15"/>
    <x v="2"/>
    <m/>
    <m/>
    <m/>
    <m/>
    <n v="4223"/>
    <m/>
    <m/>
  </r>
  <r>
    <x v="9"/>
    <x v="0"/>
    <s v="No"/>
    <e v="#N/A"/>
    <m/>
    <n v="5"/>
    <m/>
    <m/>
    <e v="#N/A"/>
    <s v="160900"/>
    <x v="246"/>
    <x v="141"/>
    <x v="15"/>
    <x v="2"/>
    <m/>
    <m/>
    <m/>
    <m/>
    <n v="1000"/>
    <m/>
    <m/>
  </r>
  <r>
    <x v="9"/>
    <x v="0"/>
    <s v="OK"/>
    <e v="#N/A"/>
    <m/>
    <n v="5"/>
    <m/>
    <m/>
    <e v="#N/A"/>
    <s v="161020"/>
    <x v="238"/>
    <x v="137"/>
    <x v="15"/>
    <x v="2"/>
    <m/>
    <m/>
    <m/>
    <m/>
    <n v="5294"/>
    <m/>
    <m/>
  </r>
  <r>
    <x v="9"/>
    <x v="0"/>
    <s v="No"/>
    <e v="#N/A"/>
    <m/>
    <n v="5"/>
    <m/>
    <m/>
    <e v="#N/A"/>
    <s v="161330"/>
    <x v="245"/>
    <x v="142"/>
    <x v="15"/>
    <x v="2"/>
    <m/>
    <m/>
    <m/>
    <m/>
    <n v="500"/>
    <m/>
    <m/>
  </r>
  <r>
    <x v="9"/>
    <x v="0"/>
    <s v="No"/>
    <e v="#N/A"/>
    <m/>
    <n v="5"/>
    <m/>
    <m/>
    <e v="#N/A"/>
    <s v="161350"/>
    <x v="247"/>
    <x v="141"/>
    <x v="15"/>
    <x v="2"/>
    <m/>
    <m/>
    <m/>
    <m/>
    <n v="500"/>
    <m/>
    <m/>
  </r>
  <r>
    <x v="9"/>
    <x v="0"/>
    <s v="No"/>
    <e v="#N/A"/>
    <m/>
    <n v="5"/>
    <m/>
    <m/>
    <e v="#N/A"/>
    <s v="161410"/>
    <x v="237"/>
    <x v="136"/>
    <x v="15"/>
    <x v="2"/>
    <m/>
    <m/>
    <m/>
    <m/>
    <n v="500"/>
    <m/>
    <m/>
  </r>
  <r>
    <x v="9"/>
    <x v="0"/>
    <s v="No"/>
    <e v="#N/A"/>
    <m/>
    <n v="5"/>
    <m/>
    <m/>
    <e v="#N/A"/>
    <s v="161411"/>
    <x v="239"/>
    <x v="138"/>
    <x v="15"/>
    <x v="2"/>
    <m/>
    <m/>
    <m/>
    <m/>
    <n v="1500"/>
    <m/>
    <m/>
  </r>
  <r>
    <x v="9"/>
    <x v="0"/>
    <s v="OK"/>
    <e v="#N/A"/>
    <m/>
    <n v="5"/>
    <m/>
    <m/>
    <e v="#N/A"/>
    <s v="161770"/>
    <x v="250"/>
    <x v="144"/>
    <x v="15"/>
    <x v="2"/>
    <m/>
    <m/>
    <m/>
    <m/>
    <n v="2359.7600000000002"/>
    <m/>
    <m/>
  </r>
  <r>
    <x v="9"/>
    <x v="0"/>
    <s v="OK"/>
    <e v="#N/A"/>
    <m/>
    <n v="5"/>
    <m/>
    <m/>
    <e v="#N/A"/>
    <s v="162090"/>
    <x v="241"/>
    <x v="140"/>
    <x v="15"/>
    <x v="2"/>
    <m/>
    <m/>
    <m/>
    <m/>
    <n v="0"/>
    <m/>
    <m/>
  </r>
  <r>
    <x v="9"/>
    <x v="0"/>
    <s v="No"/>
    <e v="#N/A"/>
    <m/>
    <n v="5"/>
    <m/>
    <m/>
    <e v="#N/A"/>
    <s v="162920"/>
    <x v="248"/>
    <x v="141"/>
    <x v="15"/>
    <x v="2"/>
    <m/>
    <m/>
    <m/>
    <m/>
    <n v="0"/>
    <m/>
    <m/>
  </r>
  <r>
    <x v="9"/>
    <x v="0"/>
    <s v="OK"/>
    <s v="LLF"/>
    <m/>
    <n v="5"/>
    <m/>
    <m/>
    <e v="#N/A"/>
    <s v="162960"/>
    <x v="251"/>
    <x v="145"/>
    <x v="15"/>
    <x v="2"/>
    <m/>
    <m/>
    <m/>
    <m/>
    <n v="5000"/>
    <m/>
    <m/>
  </r>
  <r>
    <x v="9"/>
    <x v="0"/>
    <s v="OK"/>
    <e v="#N/A"/>
    <m/>
    <n v="5"/>
    <m/>
    <m/>
    <e v="#N/A"/>
    <s v="170390"/>
    <x v="252"/>
    <x v="146"/>
    <x v="17"/>
    <x v="2"/>
    <m/>
    <m/>
    <m/>
    <m/>
    <n v="6404"/>
    <m/>
    <m/>
  </r>
  <r>
    <x v="9"/>
    <x v="0"/>
    <s v="OK"/>
    <e v="#N/A"/>
    <m/>
    <n v="5"/>
    <m/>
    <m/>
    <e v="#N/A"/>
    <s v="170450"/>
    <x v="253"/>
    <x v="147"/>
    <x v="17"/>
    <x v="2"/>
    <m/>
    <m/>
    <m/>
    <m/>
    <n v="1500"/>
    <m/>
    <m/>
  </r>
  <r>
    <x v="9"/>
    <x v="0"/>
    <s v="No"/>
    <e v="#N/A"/>
    <m/>
    <n v="5"/>
    <m/>
    <m/>
    <e v="#N/A"/>
    <s v="170600"/>
    <x v="255"/>
    <x v="148"/>
    <x v="17"/>
    <x v="2"/>
    <m/>
    <m/>
    <m/>
    <m/>
    <n v="0"/>
    <m/>
    <m/>
  </r>
  <r>
    <x v="9"/>
    <x v="0"/>
    <s v="OK"/>
    <e v="#N/A"/>
    <m/>
    <n v="5"/>
    <m/>
    <m/>
    <e v="#N/A"/>
    <s v="170712"/>
    <x v="258"/>
    <x v="149"/>
    <x v="17"/>
    <x v="2"/>
    <m/>
    <m/>
    <m/>
    <m/>
    <n v="250"/>
    <m/>
    <m/>
  </r>
  <r>
    <x v="9"/>
    <x v="0"/>
    <s v="OK"/>
    <e v="#N/A"/>
    <m/>
    <n v="5"/>
    <m/>
    <m/>
    <e v="#N/A"/>
    <s v="170760"/>
    <x v="261"/>
    <x v="150"/>
    <x v="17"/>
    <x v="2"/>
    <m/>
    <m/>
    <m/>
    <m/>
    <n v="500"/>
    <m/>
    <m/>
  </r>
  <r>
    <x v="9"/>
    <x v="0"/>
    <s v="No"/>
    <e v="#N/A"/>
    <m/>
    <n v="5"/>
    <m/>
    <m/>
    <e v="#N/A"/>
    <s v="170840"/>
    <x v="264"/>
    <x v="151"/>
    <x v="17"/>
    <x v="2"/>
    <m/>
    <m/>
    <m/>
    <m/>
    <n v="750"/>
    <m/>
    <m/>
  </r>
  <r>
    <x v="9"/>
    <x v="0"/>
    <s v="OK"/>
    <s v="LLF"/>
    <m/>
    <n v="5"/>
    <m/>
    <m/>
    <e v="#N/A"/>
    <s v="170880"/>
    <x v="267"/>
    <x v="152"/>
    <x v="17"/>
    <x v="2"/>
    <m/>
    <m/>
    <m/>
    <m/>
    <n v="6740"/>
    <m/>
    <m/>
  </r>
  <r>
    <x v="9"/>
    <x v="0"/>
    <s v="No"/>
    <e v="#N/A"/>
    <m/>
    <n v="5"/>
    <m/>
    <m/>
    <e v="#N/A"/>
    <s v="170940"/>
    <x v="266"/>
    <x v="151"/>
    <x v="17"/>
    <x v="2"/>
    <m/>
    <m/>
    <m/>
    <m/>
    <n v="125"/>
    <m/>
    <m/>
  </r>
  <r>
    <x v="9"/>
    <x v="0"/>
    <s v="OK"/>
    <e v="#N/A"/>
    <m/>
    <n v="5"/>
    <m/>
    <m/>
    <e v="#N/A"/>
    <s v="171041"/>
    <x v="268"/>
    <x v="147"/>
    <x v="17"/>
    <x v="2"/>
    <m/>
    <m/>
    <m/>
    <m/>
    <n v="1682"/>
    <m/>
    <m/>
  </r>
  <r>
    <x v="9"/>
    <x v="0"/>
    <s v="No"/>
    <e v="#N/A"/>
    <m/>
    <n v="5"/>
    <m/>
    <m/>
    <e v="#N/A"/>
    <s v="171840"/>
    <x v="263"/>
    <x v="150"/>
    <x v="17"/>
    <x v="2"/>
    <m/>
    <m/>
    <m/>
    <m/>
    <n v="800"/>
    <m/>
    <m/>
  </r>
  <r>
    <x v="9"/>
    <x v="0"/>
    <s v="OK"/>
    <e v="#N/A"/>
    <m/>
    <n v="5"/>
    <m/>
    <m/>
    <e v="#N/A"/>
    <s v="171910"/>
    <x v="257"/>
    <x v="148"/>
    <x v="17"/>
    <x v="2"/>
    <m/>
    <m/>
    <m/>
    <m/>
    <n v="0"/>
    <m/>
    <m/>
  </r>
  <r>
    <x v="9"/>
    <x v="0"/>
    <s v="OK"/>
    <e v="#N/A"/>
    <m/>
    <n v="5"/>
    <m/>
    <m/>
    <e v="#N/A"/>
    <s v="171950"/>
    <x v="256"/>
    <x v="148"/>
    <x v="17"/>
    <x v="2"/>
    <m/>
    <m/>
    <m/>
    <m/>
    <n v="494"/>
    <m/>
    <m/>
  </r>
  <r>
    <x v="9"/>
    <x v="0"/>
    <s v="No"/>
    <e v="#N/A"/>
    <m/>
    <n v="5"/>
    <m/>
    <m/>
    <e v="#N/A"/>
    <s v="172030"/>
    <x v="259"/>
    <x v="149"/>
    <x v="17"/>
    <x v="2"/>
    <m/>
    <m/>
    <m/>
    <m/>
    <n v="2000"/>
    <m/>
    <m/>
  </r>
  <r>
    <x v="9"/>
    <x v="0"/>
    <s v="OK"/>
    <e v="#N/A"/>
    <m/>
    <n v="5"/>
    <m/>
    <m/>
    <e v="#N/A"/>
    <s v="172140"/>
    <x v="269"/>
    <x v="147"/>
    <x v="17"/>
    <x v="2"/>
    <m/>
    <m/>
    <m/>
    <m/>
    <n v="1108"/>
    <m/>
    <m/>
  </r>
  <r>
    <x v="9"/>
    <x v="0"/>
    <s v="No"/>
    <e v="#N/A"/>
    <m/>
    <n v="5"/>
    <m/>
    <m/>
    <e v="#N/A"/>
    <s v="172290"/>
    <x v="270"/>
    <x v="153"/>
    <x v="17"/>
    <x v="2"/>
    <m/>
    <m/>
    <m/>
    <m/>
    <n v="5000"/>
    <m/>
    <m/>
  </r>
  <r>
    <x v="9"/>
    <x v="0"/>
    <s v="OK"/>
    <e v="#N/A"/>
    <m/>
    <n v="5"/>
    <m/>
    <m/>
    <e v="#N/A"/>
    <s v="172510"/>
    <x v="260"/>
    <x v="149"/>
    <x v="17"/>
    <x v="2"/>
    <m/>
    <m/>
    <m/>
    <m/>
    <n v="0"/>
    <m/>
    <m/>
  </r>
  <r>
    <x v="9"/>
    <x v="0"/>
    <s v="No"/>
    <e v="#N/A"/>
    <m/>
    <n v="5"/>
    <m/>
    <m/>
    <e v="#N/A"/>
    <s v="172520"/>
    <x v="254"/>
    <x v="147"/>
    <x v="17"/>
    <x v="2"/>
    <m/>
    <m/>
    <m/>
    <m/>
    <n v="0"/>
    <m/>
    <m/>
  </r>
  <r>
    <x v="9"/>
    <x v="0"/>
    <s v="OK"/>
    <e v="#N/A"/>
    <m/>
    <n v="5"/>
    <m/>
    <m/>
    <e v="#N/A"/>
    <s v="172910"/>
    <x v="262"/>
    <x v="150"/>
    <x v="17"/>
    <x v="2"/>
    <m/>
    <m/>
    <m/>
    <m/>
    <n v="1800"/>
    <m/>
    <m/>
  </r>
  <r>
    <x v="9"/>
    <x v="0"/>
    <s v="No"/>
    <e v="#N/A"/>
    <m/>
    <n v="5"/>
    <m/>
    <m/>
    <e v="#N/A"/>
    <s v="172980"/>
    <x v="265"/>
    <x v="151"/>
    <x v="17"/>
    <x v="2"/>
    <m/>
    <m/>
    <m/>
    <m/>
    <n v="200"/>
    <m/>
    <m/>
  </r>
  <r>
    <x v="9"/>
    <x v="0"/>
    <s v="OK"/>
    <e v="#N/A"/>
    <m/>
    <n v="5"/>
    <m/>
    <m/>
    <e v="#N/A"/>
    <s v="180400"/>
    <x v="271"/>
    <x v="154"/>
    <x v="18"/>
    <x v="2"/>
    <m/>
    <m/>
    <m/>
    <m/>
    <n v="2259.5"/>
    <m/>
    <m/>
  </r>
  <r>
    <x v="9"/>
    <x v="0"/>
    <s v="No"/>
    <e v="#N/A"/>
    <m/>
    <n v="5"/>
    <m/>
    <m/>
    <e v="#N/A"/>
    <s v="180640"/>
    <x v="272"/>
    <x v="155"/>
    <x v="18"/>
    <x v="2"/>
    <m/>
    <m/>
    <m/>
    <m/>
    <n v="0"/>
    <m/>
    <m/>
  </r>
  <r>
    <x v="9"/>
    <x v="0"/>
    <s v="OK"/>
    <e v="#N/A"/>
    <m/>
    <n v="5"/>
    <m/>
    <m/>
    <e v="#N/A"/>
    <s v="180830"/>
    <x v="273"/>
    <x v="156"/>
    <x v="18"/>
    <x v="2"/>
    <m/>
    <m/>
    <m/>
    <m/>
    <n v="12489.5"/>
    <m/>
    <m/>
  </r>
  <r>
    <x v="9"/>
    <x v="0"/>
    <s v="OK"/>
    <e v="#N/A"/>
    <m/>
    <n v="5"/>
    <m/>
    <m/>
    <e v="#N/A"/>
    <s v="180870"/>
    <x v="274"/>
    <x v="157"/>
    <x v="18"/>
    <x v="2"/>
    <m/>
    <m/>
    <m/>
    <m/>
    <n v="5605"/>
    <m/>
    <m/>
  </r>
  <r>
    <x v="9"/>
    <x v="0"/>
    <s v="No"/>
    <e v="#N/A"/>
    <m/>
    <n v="5"/>
    <m/>
    <m/>
    <e v="#N/A"/>
    <s v="181160"/>
    <x v="276"/>
    <x v="154"/>
    <x v="18"/>
    <x v="2"/>
    <m/>
    <m/>
    <m/>
    <m/>
    <n v="3000"/>
    <m/>
    <m/>
  </r>
  <r>
    <x v="9"/>
    <x v="0"/>
    <s v="OK"/>
    <e v="#N/A"/>
    <m/>
    <n v="5"/>
    <m/>
    <m/>
    <e v="#N/A"/>
    <s v="181310"/>
    <x v="277"/>
    <x v="154"/>
    <x v="18"/>
    <x v="2"/>
    <m/>
    <m/>
    <m/>
    <m/>
    <n v="0"/>
    <m/>
    <m/>
  </r>
  <r>
    <x v="9"/>
    <x v="0"/>
    <s v="No"/>
    <e v="#N/A"/>
    <m/>
    <n v="5"/>
    <m/>
    <m/>
    <e v="#N/A"/>
    <s v="181360"/>
    <x v="278"/>
    <x v="158"/>
    <x v="18"/>
    <x v="2"/>
    <m/>
    <m/>
    <m/>
    <m/>
    <n v="0"/>
    <m/>
    <m/>
  </r>
  <r>
    <x v="9"/>
    <x v="0"/>
    <s v="OK"/>
    <e v="#N/A"/>
    <m/>
    <n v="5"/>
    <m/>
    <m/>
    <e v="#N/A"/>
    <s v="181420"/>
    <x v="279"/>
    <x v="159"/>
    <x v="18"/>
    <x v="2"/>
    <m/>
    <m/>
    <m/>
    <m/>
    <n v="2098.33"/>
    <m/>
    <m/>
  </r>
  <r>
    <x v="9"/>
    <x v="0"/>
    <s v="No"/>
    <e v="#N/A"/>
    <m/>
    <n v="5"/>
    <m/>
    <m/>
    <e v="#N/A"/>
    <s v="181530"/>
    <x v="280"/>
    <x v="154"/>
    <x v="18"/>
    <x v="2"/>
    <m/>
    <m/>
    <m/>
    <m/>
    <n v="5000"/>
    <m/>
    <m/>
  </r>
  <r>
    <x v="9"/>
    <x v="0"/>
    <s v="OK"/>
    <e v="#N/A"/>
    <m/>
    <n v="5"/>
    <m/>
    <m/>
    <e v="#N/A"/>
    <s v="181535"/>
    <x v="281"/>
    <x v="154"/>
    <x v="18"/>
    <x v="2"/>
    <m/>
    <m/>
    <m/>
    <m/>
    <n v="16749"/>
    <m/>
    <m/>
  </r>
  <r>
    <x v="9"/>
    <x v="0"/>
    <s v="No"/>
    <e v="#N/A"/>
    <m/>
    <n v="5"/>
    <m/>
    <m/>
    <e v="#N/A"/>
    <s v="181540"/>
    <x v="282"/>
    <x v="154"/>
    <x v="18"/>
    <x v="2"/>
    <m/>
    <m/>
    <m/>
    <m/>
    <n v="1750"/>
    <m/>
    <m/>
  </r>
  <r>
    <x v="9"/>
    <x v="0"/>
    <s v="No"/>
    <e v="#N/A"/>
    <m/>
    <n v="5"/>
    <m/>
    <m/>
    <e v="#N/A"/>
    <s v="182390"/>
    <x v="283"/>
    <x v="160"/>
    <x v="18"/>
    <x v="2"/>
    <m/>
    <m/>
    <m/>
    <m/>
    <n v="600"/>
    <m/>
    <m/>
  </r>
  <r>
    <x v="9"/>
    <x v="0"/>
    <s v="OK"/>
    <e v="#N/A"/>
    <m/>
    <n v="5"/>
    <m/>
    <m/>
    <e v="#N/A"/>
    <s v="182490"/>
    <x v="284"/>
    <x v="159"/>
    <x v="18"/>
    <x v="2"/>
    <m/>
    <m/>
    <m/>
    <m/>
    <n v="1917"/>
    <m/>
    <m/>
  </r>
  <r>
    <x v="9"/>
    <x v="0"/>
    <s v="No"/>
    <e v="#N/A"/>
    <m/>
    <n v="5"/>
    <m/>
    <m/>
    <e v="#N/A"/>
    <s v="182571"/>
    <x v="285"/>
    <x v="160"/>
    <x v="18"/>
    <x v="2"/>
    <m/>
    <m/>
    <m/>
    <m/>
    <n v="937"/>
    <m/>
    <m/>
  </r>
  <r>
    <x v="9"/>
    <x v="0"/>
    <s v="No"/>
    <e v="#N/A"/>
    <m/>
    <n v="5"/>
    <m/>
    <m/>
    <e v="#N/A"/>
    <s v="182590"/>
    <x v="286"/>
    <x v="155"/>
    <x v="18"/>
    <x v="2"/>
    <m/>
    <m/>
    <m/>
    <m/>
    <n v="1772.83"/>
    <m/>
    <m/>
  </r>
  <r>
    <x v="9"/>
    <x v="0"/>
    <s v="OK"/>
    <e v="#N/A"/>
    <m/>
    <n v="5"/>
    <m/>
    <m/>
    <e v="#N/A"/>
    <s v="182610"/>
    <x v="287"/>
    <x v="160"/>
    <x v="18"/>
    <x v="2"/>
    <m/>
    <m/>
    <m/>
    <m/>
    <n v="400"/>
    <m/>
    <m/>
  </r>
  <r>
    <x v="9"/>
    <x v="0"/>
    <s v="OK"/>
    <e v="#N/A"/>
    <m/>
    <n v="5"/>
    <m/>
    <m/>
    <e v="#N/A"/>
    <s v="182861"/>
    <x v="288"/>
    <x v="159"/>
    <x v="18"/>
    <x v="2"/>
    <m/>
    <m/>
    <m/>
    <m/>
    <n v="1908"/>
    <m/>
    <m/>
  </r>
  <r>
    <x v="9"/>
    <x v="0"/>
    <s v="No"/>
    <e v="#N/A"/>
    <m/>
    <n v="5"/>
    <m/>
    <m/>
    <e v="#N/A"/>
    <s v="200590"/>
    <x v="290"/>
    <x v="162"/>
    <x v="19"/>
    <x v="2"/>
    <m/>
    <m/>
    <m/>
    <m/>
    <n v="1000"/>
    <m/>
    <m/>
  </r>
  <r>
    <x v="9"/>
    <x v="0"/>
    <s v="OK"/>
    <e v="#N/A"/>
    <m/>
    <n v="5"/>
    <m/>
    <m/>
    <e v="#N/A"/>
    <s v="200941"/>
    <x v="292"/>
    <x v="164"/>
    <x v="19"/>
    <x v="2"/>
    <m/>
    <m/>
    <m/>
    <m/>
    <n v="0"/>
    <m/>
    <m/>
  </r>
  <r>
    <x v="9"/>
    <x v="0"/>
    <s v="No"/>
    <e v="#N/A"/>
    <m/>
    <n v="5"/>
    <m/>
    <m/>
    <s v="Yes"/>
    <s v="201510"/>
    <x v="293"/>
    <x v="165"/>
    <x v="19"/>
    <x v="2"/>
    <m/>
    <m/>
    <m/>
    <m/>
    <n v="3000"/>
    <m/>
    <m/>
  </r>
  <r>
    <x v="9"/>
    <x v="0"/>
    <s v="OK"/>
    <e v="#N/A"/>
    <m/>
    <n v="5"/>
    <m/>
    <m/>
    <e v="#N/A"/>
    <s v="201680"/>
    <x v="295"/>
    <x v="167"/>
    <x v="19"/>
    <x v="2"/>
    <m/>
    <m/>
    <m/>
    <m/>
    <n v="2250"/>
    <m/>
    <m/>
  </r>
  <r>
    <x v="9"/>
    <x v="0"/>
    <s v="No"/>
    <e v="#N/A"/>
    <m/>
    <n v="5"/>
    <m/>
    <m/>
    <e v="#N/A"/>
    <s v="201690"/>
    <x v="305"/>
    <x v="175"/>
    <x v="19"/>
    <x v="2"/>
    <m/>
    <m/>
    <m/>
    <m/>
    <n v="500"/>
    <m/>
    <m/>
  </r>
  <r>
    <x v="9"/>
    <x v="0"/>
    <s v="No"/>
    <e v="#N/A"/>
    <m/>
    <n v="5"/>
    <m/>
    <m/>
    <e v="#N/A"/>
    <s v="201700"/>
    <x v="297"/>
    <x v="169"/>
    <x v="19"/>
    <x v="2"/>
    <m/>
    <m/>
    <m/>
    <m/>
    <n v="5000"/>
    <m/>
    <m/>
  </r>
  <r>
    <x v="9"/>
    <x v="0"/>
    <s v="No"/>
    <e v="#N/A"/>
    <m/>
    <n v="5"/>
    <m/>
    <m/>
    <e v="#N/A"/>
    <s v="201701"/>
    <x v="298"/>
    <x v="170"/>
    <x v="19"/>
    <x v="2"/>
    <m/>
    <m/>
    <m/>
    <m/>
    <n v="1500"/>
    <m/>
    <m/>
  </r>
  <r>
    <x v="9"/>
    <x v="0"/>
    <s v="No"/>
    <e v="#N/A"/>
    <m/>
    <n v="5"/>
    <m/>
    <m/>
    <e v="#N/A"/>
    <s v="201702"/>
    <x v="294"/>
    <x v="166"/>
    <x v="19"/>
    <x v="2"/>
    <m/>
    <m/>
    <m/>
    <m/>
    <n v="4100"/>
    <m/>
    <m/>
  </r>
  <r>
    <x v="9"/>
    <x v="0"/>
    <s v="No"/>
    <s v="LLF"/>
    <m/>
    <n v="5"/>
    <m/>
    <m/>
    <e v="#N/A"/>
    <s v="201711"/>
    <x v="300"/>
    <x v="171"/>
    <x v="19"/>
    <x v="2"/>
    <m/>
    <m/>
    <m/>
    <m/>
    <m/>
    <m/>
    <m/>
  </r>
  <r>
    <x v="9"/>
    <x v="0"/>
    <s v="OK"/>
    <s v="LLF"/>
    <m/>
    <n v="5"/>
    <m/>
    <m/>
    <e v="#N/A"/>
    <s v="201712"/>
    <x v="296"/>
    <x v="168"/>
    <x v="19"/>
    <x v="2"/>
    <m/>
    <m/>
    <m/>
    <m/>
    <n v="4337"/>
    <m/>
    <m/>
  </r>
  <r>
    <x v="9"/>
    <x v="0"/>
    <s v="OK"/>
    <e v="#N/A"/>
    <m/>
    <n v="5"/>
    <m/>
    <m/>
    <e v="#N/A"/>
    <s v="201713"/>
    <x v="301"/>
    <x v="172"/>
    <x v="19"/>
    <x v="2"/>
    <m/>
    <m/>
    <m/>
    <m/>
    <n v="4000"/>
    <m/>
    <m/>
  </r>
  <r>
    <x v="9"/>
    <x v="0"/>
    <s v="No"/>
    <e v="#N/A"/>
    <m/>
    <n v="5"/>
    <m/>
    <m/>
    <e v="#N/A"/>
    <s v="201730"/>
    <x v="303"/>
    <x v="173"/>
    <x v="19"/>
    <x v="2"/>
    <m/>
    <m/>
    <m/>
    <m/>
    <n v="1250"/>
    <m/>
    <m/>
  </r>
  <r>
    <x v="9"/>
    <x v="0"/>
    <s v="No"/>
    <e v="#N/A"/>
    <m/>
    <n v="5"/>
    <m/>
    <m/>
    <e v="#N/A"/>
    <s v="201740"/>
    <x v="304"/>
    <x v="174"/>
    <x v="19"/>
    <x v="2"/>
    <m/>
    <m/>
    <m/>
    <m/>
    <m/>
    <m/>
    <m/>
  </r>
  <r>
    <x v="9"/>
    <x v="0"/>
    <s v="OK"/>
    <e v="#N/A"/>
    <m/>
    <n v="5"/>
    <m/>
    <m/>
    <e v="#N/A"/>
    <s v="202460"/>
    <x v="306"/>
    <x v="176"/>
    <x v="19"/>
    <x v="2"/>
    <m/>
    <m/>
    <m/>
    <m/>
    <n v="0"/>
    <m/>
    <m/>
  </r>
  <r>
    <x v="9"/>
    <x v="0"/>
    <s v="No"/>
    <s v="LLF"/>
    <m/>
    <n v="5"/>
    <m/>
    <m/>
    <e v="#N/A"/>
    <s v="202461"/>
    <x v="289"/>
    <x v="161"/>
    <x v="19"/>
    <x v="2"/>
    <m/>
    <m/>
    <m/>
    <m/>
    <n v="4000"/>
    <m/>
    <m/>
  </r>
  <r>
    <x v="9"/>
    <x v="0"/>
    <s v="No"/>
    <e v="#N/A"/>
    <m/>
    <n v="5"/>
    <m/>
    <m/>
    <e v="#N/A"/>
    <s v="202480"/>
    <x v="307"/>
    <x v="177"/>
    <x v="19"/>
    <x v="2"/>
    <m/>
    <m/>
    <m/>
    <m/>
    <n v="3500"/>
    <m/>
    <m/>
  </r>
  <r>
    <x v="9"/>
    <x v="0"/>
    <s v="No"/>
    <e v="#N/A"/>
    <m/>
    <n v="5"/>
    <m/>
    <m/>
    <e v="#N/A"/>
    <s v="202491"/>
    <x v="308"/>
    <x v="178"/>
    <x v="19"/>
    <x v="2"/>
    <m/>
    <m/>
    <m/>
    <m/>
    <n v="750"/>
    <m/>
    <m/>
  </r>
  <r>
    <x v="9"/>
    <x v="0"/>
    <s v="OK"/>
    <e v="#N/A"/>
    <m/>
    <n v="5"/>
    <m/>
    <m/>
    <e v="#N/A"/>
    <s v="202950"/>
    <x v="291"/>
    <x v="163"/>
    <x v="19"/>
    <x v="2"/>
    <m/>
    <m/>
    <m/>
    <m/>
    <n v="3000"/>
    <m/>
    <m/>
  </r>
  <r>
    <x v="9"/>
    <x v="0"/>
    <s v="No"/>
    <s v="LLF"/>
    <m/>
    <n v="5"/>
    <m/>
    <m/>
    <e v="#N/A"/>
    <s v="210440"/>
    <x v="309"/>
    <x v="179"/>
    <x v="20"/>
    <x v="2"/>
    <m/>
    <m/>
    <m/>
    <m/>
    <m/>
    <m/>
    <m/>
  </r>
  <r>
    <x v="9"/>
    <x v="0"/>
    <s v="No"/>
    <e v="#N/A"/>
    <m/>
    <n v="5"/>
    <m/>
    <m/>
    <e v="#N/A"/>
    <s v="210460"/>
    <x v="311"/>
    <x v="180"/>
    <x v="20"/>
    <x v="2"/>
    <m/>
    <m/>
    <m/>
    <m/>
    <n v="0"/>
    <m/>
    <m/>
  </r>
  <r>
    <x v="9"/>
    <x v="0"/>
    <s v="No"/>
    <e v="#N/A"/>
    <m/>
    <n v="5"/>
    <m/>
    <m/>
    <e v="#N/A"/>
    <s v="210540"/>
    <x v="330"/>
    <x v="186"/>
    <x v="20"/>
    <x v="2"/>
    <m/>
    <m/>
    <m/>
    <m/>
    <n v="8750"/>
    <m/>
    <m/>
  </r>
  <r>
    <x v="9"/>
    <x v="0"/>
    <s v="OK"/>
    <e v="#N/A"/>
    <m/>
    <n v="5"/>
    <m/>
    <m/>
    <e v="#N/A"/>
    <s v="210630"/>
    <x v="313"/>
    <x v="181"/>
    <x v="20"/>
    <x v="2"/>
    <m/>
    <m/>
    <m/>
    <m/>
    <n v="1952"/>
    <m/>
    <m/>
  </r>
  <r>
    <x v="9"/>
    <x v="0"/>
    <s v="OK"/>
    <e v="#N/A"/>
    <m/>
    <n v="5"/>
    <m/>
    <m/>
    <e v="#N/A"/>
    <s v="210690"/>
    <x v="333"/>
    <x v="187"/>
    <x v="20"/>
    <x v="2"/>
    <m/>
    <m/>
    <m/>
    <m/>
    <n v="4960"/>
    <m/>
    <m/>
  </r>
  <r>
    <x v="9"/>
    <x v="0"/>
    <s v="No"/>
    <e v="#N/A"/>
    <m/>
    <n v="5"/>
    <m/>
    <m/>
    <e v="#N/A"/>
    <s v="210730"/>
    <x v="315"/>
    <x v="182"/>
    <x v="20"/>
    <x v="2"/>
    <m/>
    <m/>
    <m/>
    <m/>
    <m/>
    <m/>
    <m/>
  </r>
  <r>
    <x v="9"/>
    <x v="0"/>
    <s v="OK"/>
    <e v="#N/A"/>
    <m/>
    <n v="5"/>
    <m/>
    <m/>
    <e v="#N/A"/>
    <s v="210950"/>
    <x v="318"/>
    <x v="183"/>
    <x v="20"/>
    <x v="2"/>
    <m/>
    <m/>
    <m/>
    <m/>
    <n v="0"/>
    <m/>
    <m/>
  </r>
  <r>
    <x v="9"/>
    <x v="0"/>
    <s v="No"/>
    <e v="#N/A"/>
    <m/>
    <n v="5"/>
    <m/>
    <m/>
    <e v="#N/A"/>
    <s v="211120"/>
    <x v="314"/>
    <x v="181"/>
    <x v="20"/>
    <x v="2"/>
    <m/>
    <m/>
    <m/>
    <m/>
    <n v="500"/>
    <m/>
    <m/>
  </r>
  <r>
    <x v="9"/>
    <x v="0"/>
    <s v="No"/>
    <e v="#N/A"/>
    <m/>
    <n v="5"/>
    <m/>
    <m/>
    <e v="#N/A"/>
    <s v="211430"/>
    <x v="312"/>
    <x v="180"/>
    <x v="20"/>
    <x v="2"/>
    <m/>
    <m/>
    <m/>
    <m/>
    <n v="100"/>
    <m/>
    <m/>
  </r>
  <r>
    <x v="9"/>
    <x v="0"/>
    <s v="No"/>
    <e v="#N/A"/>
    <m/>
    <n v="5"/>
    <m/>
    <m/>
    <e v="#N/A"/>
    <s v="211830"/>
    <x v="321"/>
    <x v="184"/>
    <x v="20"/>
    <x v="2"/>
    <m/>
    <m/>
    <m/>
    <m/>
    <n v="500"/>
    <m/>
    <m/>
  </r>
  <r>
    <x v="9"/>
    <x v="0"/>
    <s v="No"/>
    <e v="#N/A"/>
    <m/>
    <n v="5"/>
    <m/>
    <m/>
    <e v="#N/A"/>
    <s v="211921"/>
    <x v="331"/>
    <x v="186"/>
    <x v="20"/>
    <x v="2"/>
    <m/>
    <m/>
    <m/>
    <m/>
    <n v="2670.92"/>
    <m/>
    <m/>
  </r>
  <r>
    <x v="9"/>
    <x v="0"/>
    <s v="OK"/>
    <e v="#N/A"/>
    <m/>
    <n v="5"/>
    <m/>
    <m/>
    <e v="#N/A"/>
    <s v="211930"/>
    <x v="323"/>
    <x v="181"/>
    <x v="20"/>
    <x v="2"/>
    <m/>
    <m/>
    <m/>
    <m/>
    <n v="1000"/>
    <m/>
    <m/>
  </r>
  <r>
    <x v="9"/>
    <x v="0"/>
    <s v="OK"/>
    <e v="#N/A"/>
    <m/>
    <n v="5"/>
    <m/>
    <m/>
    <e v="#N/A"/>
    <s v="211970"/>
    <x v="324"/>
    <x v="184"/>
    <x v="20"/>
    <x v="2"/>
    <m/>
    <m/>
    <m/>
    <m/>
    <n v="1785.17"/>
    <m/>
    <m/>
  </r>
  <r>
    <x v="9"/>
    <x v="0"/>
    <s v="No"/>
    <e v="#N/A"/>
    <m/>
    <n v="5"/>
    <m/>
    <m/>
    <e v="#N/A"/>
    <s v="212000"/>
    <x v="325"/>
    <x v="181"/>
    <x v="20"/>
    <x v="2"/>
    <m/>
    <m/>
    <m/>
    <m/>
    <m/>
    <m/>
    <m/>
  </r>
  <r>
    <x v="9"/>
    <x v="0"/>
    <s v="No"/>
    <e v="#N/A"/>
    <m/>
    <n v="5"/>
    <m/>
    <m/>
    <e v="#N/A"/>
    <s v="212070"/>
    <x v="316"/>
    <x v="182"/>
    <x v="20"/>
    <x v="2"/>
    <m/>
    <m/>
    <m/>
    <m/>
    <m/>
    <m/>
    <m/>
  </r>
  <r>
    <x v="9"/>
    <x v="0"/>
    <s v="OK"/>
    <s v="LLF"/>
    <m/>
    <n v="5"/>
    <m/>
    <m/>
    <s v="Yes"/>
    <s v="212130"/>
    <x v="310"/>
    <x v="179"/>
    <x v="20"/>
    <x v="2"/>
    <m/>
    <m/>
    <m/>
    <m/>
    <n v="4514"/>
    <m/>
    <m/>
  </r>
  <r>
    <x v="9"/>
    <x v="0"/>
    <s v="OK"/>
    <e v="#N/A"/>
    <m/>
    <n v="5"/>
    <m/>
    <m/>
    <e v="#N/A"/>
    <s v="212320"/>
    <x v="319"/>
    <x v="183"/>
    <x v="20"/>
    <x v="2"/>
    <m/>
    <m/>
    <m/>
    <m/>
    <n v="0"/>
    <m/>
    <m/>
  </r>
  <r>
    <x v="9"/>
    <x v="0"/>
    <s v="OK"/>
    <e v="#N/A"/>
    <m/>
    <n v="5"/>
    <m/>
    <m/>
    <e v="#N/A"/>
    <s v="212361"/>
    <x v="320"/>
    <x v="183"/>
    <x v="20"/>
    <x v="2"/>
    <m/>
    <m/>
    <m/>
    <m/>
    <n v="436"/>
    <m/>
    <m/>
  </r>
  <r>
    <x v="9"/>
    <x v="0"/>
    <s v="OK"/>
    <e v="#N/A"/>
    <m/>
    <n v="5"/>
    <m/>
    <m/>
    <e v="#N/A"/>
    <s v="212380"/>
    <x v="332"/>
    <x v="186"/>
    <x v="20"/>
    <x v="2"/>
    <m/>
    <m/>
    <m/>
    <m/>
    <n v="616"/>
    <m/>
    <m/>
  </r>
  <r>
    <x v="9"/>
    <x v="0"/>
    <s v="No"/>
    <e v="#N/A"/>
    <m/>
    <n v="5"/>
    <m/>
    <m/>
    <e v="#N/A"/>
    <s v="212450"/>
    <x v="327"/>
    <x v="181"/>
    <x v="20"/>
    <x v="2"/>
    <m/>
    <m/>
    <m/>
    <m/>
    <n v="800"/>
    <m/>
    <m/>
  </r>
  <r>
    <x v="9"/>
    <x v="0"/>
    <s v="No"/>
    <e v="#N/A"/>
    <m/>
    <n v="5"/>
    <m/>
    <m/>
    <e v="#N/A"/>
    <s v="212570"/>
    <x v="322"/>
    <x v="184"/>
    <x v="20"/>
    <x v="2"/>
    <m/>
    <m/>
    <m/>
    <m/>
    <n v="0.01"/>
    <m/>
    <m/>
  </r>
  <r>
    <x v="9"/>
    <x v="0"/>
    <s v="No"/>
    <e v="#N/A"/>
    <m/>
    <n v="5"/>
    <m/>
    <m/>
    <e v="#N/A"/>
    <s v="212630"/>
    <x v="328"/>
    <x v="181"/>
    <x v="20"/>
    <x v="2"/>
    <m/>
    <m/>
    <m/>
    <m/>
    <n v="0"/>
    <m/>
    <m/>
  </r>
  <r>
    <x v="9"/>
    <x v="0"/>
    <s v="No"/>
    <e v="#N/A"/>
    <m/>
    <n v="5"/>
    <m/>
    <m/>
    <e v="#N/A"/>
    <s v="212890"/>
    <x v="317"/>
    <x v="182"/>
    <x v="20"/>
    <x v="2"/>
    <m/>
    <m/>
    <m/>
    <m/>
    <n v="100"/>
    <m/>
    <m/>
  </r>
  <r>
    <x v="9"/>
    <x v="0"/>
    <s v="No"/>
    <e v="#N/A"/>
    <m/>
    <n v="5"/>
    <m/>
    <m/>
    <e v="#N/A"/>
    <s v="213000"/>
    <x v="326"/>
    <x v="181"/>
    <x v="20"/>
    <x v="2"/>
    <m/>
    <m/>
    <m/>
    <m/>
    <m/>
    <m/>
    <m/>
  </r>
  <r>
    <x v="9"/>
    <x v="0"/>
    <s v="No"/>
    <e v="#N/A"/>
    <m/>
    <n v="5"/>
    <m/>
    <m/>
    <e v="#N/A"/>
    <s v="213020"/>
    <x v="329"/>
    <x v="185"/>
    <x v="20"/>
    <x v="2"/>
    <m/>
    <m/>
    <m/>
    <m/>
    <n v="4000"/>
    <m/>
    <m/>
  </r>
  <r>
    <x v="9"/>
    <x v="0"/>
    <s v="No"/>
    <e v="#N/A"/>
    <m/>
    <n v="5"/>
    <m/>
    <m/>
    <e v="#N/A"/>
    <s v="230500"/>
    <x v="79"/>
    <x v="55"/>
    <x v="6"/>
    <x v="0"/>
    <m/>
    <m/>
    <m/>
    <m/>
    <n v="0"/>
    <m/>
    <m/>
  </r>
  <r>
    <x v="9"/>
    <x v="0"/>
    <s v="OK"/>
    <e v="#N/A"/>
    <m/>
    <n v="5"/>
    <m/>
    <m/>
    <e v="#N/A"/>
    <s v="230501"/>
    <x v="80"/>
    <x v="55"/>
    <x v="6"/>
    <x v="0"/>
    <m/>
    <m/>
    <m/>
    <m/>
    <n v="395"/>
    <m/>
    <m/>
  </r>
  <r>
    <x v="9"/>
    <x v="0"/>
    <s v="OK"/>
    <e v="#N/A"/>
    <m/>
    <n v="5"/>
    <m/>
    <m/>
    <e v="#N/A"/>
    <s v="230641"/>
    <x v="81"/>
    <x v="56"/>
    <x v="6"/>
    <x v="0"/>
    <m/>
    <m/>
    <m/>
    <m/>
    <n v="1000"/>
    <m/>
    <m/>
  </r>
  <r>
    <x v="9"/>
    <x v="0"/>
    <s v="No"/>
    <e v="#N/A"/>
    <m/>
    <n v="5"/>
    <m/>
    <m/>
    <e v="#N/A"/>
    <s v="230642"/>
    <x v="82"/>
    <x v="56"/>
    <x v="6"/>
    <x v="0"/>
    <m/>
    <m/>
    <m/>
    <m/>
    <n v="0"/>
    <m/>
    <m/>
  </r>
  <r>
    <x v="9"/>
    <x v="0"/>
    <s v="OK"/>
    <e v="#N/A"/>
    <m/>
    <n v="5"/>
    <m/>
    <m/>
    <e v="#N/A"/>
    <s v="230643"/>
    <x v="83"/>
    <x v="56"/>
    <x v="6"/>
    <x v="0"/>
    <m/>
    <m/>
    <m/>
    <m/>
    <n v="5800"/>
    <m/>
    <m/>
  </r>
  <r>
    <x v="9"/>
    <x v="0"/>
    <s v="OK"/>
    <e v="#N/A"/>
    <m/>
    <n v="5"/>
    <m/>
    <m/>
    <e v="#N/A"/>
    <s v="231171"/>
    <x v="75"/>
    <x v="54"/>
    <x v="6"/>
    <x v="0"/>
    <m/>
    <m/>
    <m/>
    <m/>
    <n v="8808"/>
    <m/>
    <m/>
  </r>
  <r>
    <x v="9"/>
    <x v="0"/>
    <s v="No"/>
    <e v="#N/A"/>
    <m/>
    <n v="5"/>
    <m/>
    <m/>
    <e v="#N/A"/>
    <s v="231172"/>
    <x v="76"/>
    <x v="54"/>
    <x v="6"/>
    <x v="0"/>
    <m/>
    <m/>
    <m/>
    <m/>
    <n v="1910"/>
    <m/>
    <m/>
  </r>
  <r>
    <x v="9"/>
    <x v="0"/>
    <s v="OK"/>
    <e v="#N/A"/>
    <m/>
    <n v="5"/>
    <m/>
    <m/>
    <e v="#N/A"/>
    <s v="231173"/>
    <x v="77"/>
    <x v="54"/>
    <x v="6"/>
    <x v="0"/>
    <m/>
    <m/>
    <m/>
    <m/>
    <n v="4760"/>
    <m/>
    <m/>
  </r>
  <r>
    <x v="9"/>
    <x v="0"/>
    <s v="No"/>
    <e v="#N/A"/>
    <m/>
    <n v="5"/>
    <m/>
    <m/>
    <e v="#N/A"/>
    <s v="231174"/>
    <x v="78"/>
    <x v="54"/>
    <x v="6"/>
    <x v="0"/>
    <m/>
    <m/>
    <m/>
    <m/>
    <n v="800"/>
    <m/>
    <m/>
  </r>
  <r>
    <x v="9"/>
    <x v="0"/>
    <s v="OK"/>
    <e v="#N/A"/>
    <m/>
    <n v="5"/>
    <m/>
    <m/>
    <e v="#N/A"/>
    <s v="231450"/>
    <x v="84"/>
    <x v="56"/>
    <x v="6"/>
    <x v="0"/>
    <m/>
    <m/>
    <m/>
    <m/>
    <n v="0"/>
    <m/>
    <m/>
  </r>
  <r>
    <x v="9"/>
    <x v="0"/>
    <e v="#REF!"/>
    <e v="#N/A"/>
    <m/>
    <n v="5"/>
    <m/>
    <m/>
    <e v="#N/A"/>
    <s v="091280"/>
    <x v="338"/>
    <x v="5"/>
    <x v="1"/>
    <x v="0"/>
    <m/>
    <m/>
    <m/>
    <m/>
    <n v="0"/>
    <m/>
    <m/>
  </r>
  <r>
    <x v="8"/>
    <x v="3"/>
    <s v="No"/>
    <e v="#N/A"/>
    <m/>
    <n v="5"/>
    <s v="historical"/>
    <n v="2024"/>
    <e v="#N/A"/>
    <s v="091670"/>
    <x v="11"/>
    <x v="4"/>
    <x v="1"/>
    <x v="0"/>
    <m/>
    <m/>
    <m/>
    <m/>
    <n v="400"/>
    <m/>
    <n v="-400"/>
  </r>
  <r>
    <x v="9"/>
    <x v="0"/>
    <s v="OK"/>
    <e v="#N/A"/>
    <m/>
    <n v="6"/>
    <m/>
    <m/>
    <e v="#N/A"/>
    <s v="020201"/>
    <x v="90"/>
    <x v="62"/>
    <x v="7"/>
    <x v="1"/>
    <m/>
    <m/>
    <m/>
    <m/>
    <n v="6000"/>
    <m/>
    <m/>
  </r>
  <r>
    <x v="9"/>
    <x v="0"/>
    <s v="No"/>
    <e v="#N/A"/>
    <m/>
    <n v="6"/>
    <m/>
    <m/>
    <e v="#N/A"/>
    <s v="020470"/>
    <x v="95"/>
    <x v="66"/>
    <x v="7"/>
    <x v="1"/>
    <m/>
    <m/>
    <m/>
    <m/>
    <m/>
    <m/>
    <m/>
  </r>
  <r>
    <x v="9"/>
    <x v="0"/>
    <s v="OK"/>
    <e v="#N/A"/>
    <m/>
    <n v="6"/>
    <m/>
    <m/>
    <e v="#N/A"/>
    <s v="020672"/>
    <x v="85"/>
    <x v="57"/>
    <x v="7"/>
    <x v="1"/>
    <m/>
    <m/>
    <m/>
    <m/>
    <n v="10000"/>
    <m/>
    <m/>
  </r>
  <r>
    <x v="9"/>
    <x v="0"/>
    <s v="No"/>
    <e v="#N/A"/>
    <m/>
    <n v="6"/>
    <m/>
    <m/>
    <e v="#N/A"/>
    <s v="020850"/>
    <x v="86"/>
    <x v="58"/>
    <x v="7"/>
    <x v="1"/>
    <m/>
    <m/>
    <m/>
    <m/>
    <n v="4000"/>
    <m/>
    <m/>
  </r>
  <r>
    <x v="9"/>
    <x v="0"/>
    <s v="OK"/>
    <e v="#N/A"/>
    <m/>
    <n v="6"/>
    <m/>
    <m/>
    <e v="#N/A"/>
    <s v="021640"/>
    <x v="87"/>
    <x v="59"/>
    <x v="7"/>
    <x v="1"/>
    <m/>
    <m/>
    <m/>
    <m/>
    <n v="7304.5"/>
    <m/>
    <m/>
  </r>
  <r>
    <x v="9"/>
    <x v="0"/>
    <s v="No"/>
    <e v="#N/A"/>
    <m/>
    <n v="6"/>
    <m/>
    <m/>
    <e v="#N/A"/>
    <s v="021750"/>
    <x v="88"/>
    <x v="60"/>
    <x v="7"/>
    <x v="1"/>
    <m/>
    <m/>
    <m/>
    <m/>
    <n v="2000"/>
    <m/>
    <m/>
  </r>
  <r>
    <x v="9"/>
    <x v="0"/>
    <s v="OK"/>
    <e v="#N/A"/>
    <m/>
    <n v="6"/>
    <m/>
    <m/>
    <e v="#N/A"/>
    <s v="021860"/>
    <x v="89"/>
    <x v="61"/>
    <x v="7"/>
    <x v="1"/>
    <m/>
    <m/>
    <m/>
    <m/>
    <n v="6183.75"/>
    <m/>
    <m/>
  </r>
  <r>
    <x v="9"/>
    <x v="0"/>
    <s v="OK"/>
    <e v="#N/A"/>
    <m/>
    <n v="6"/>
    <m/>
    <m/>
    <e v="#N/A"/>
    <s v="022110"/>
    <x v="91"/>
    <x v="63"/>
    <x v="7"/>
    <x v="1"/>
    <m/>
    <m/>
    <m/>
    <m/>
    <m/>
    <m/>
    <m/>
  </r>
  <r>
    <x v="9"/>
    <x v="0"/>
    <s v="OK"/>
    <e v="#N/A"/>
    <m/>
    <n v="6"/>
    <m/>
    <m/>
    <e v="#N/A"/>
    <s v="022362"/>
    <x v="93"/>
    <x v="64"/>
    <x v="7"/>
    <x v="1"/>
    <m/>
    <m/>
    <m/>
    <m/>
    <n v="5122"/>
    <m/>
    <m/>
  </r>
  <r>
    <x v="9"/>
    <x v="0"/>
    <s v="OK"/>
    <e v="#N/A"/>
    <m/>
    <n v="6"/>
    <m/>
    <m/>
    <e v="#N/A"/>
    <s v="022363"/>
    <x v="92"/>
    <x v="63"/>
    <x v="7"/>
    <x v="1"/>
    <m/>
    <m/>
    <m/>
    <m/>
    <n v="689"/>
    <m/>
    <m/>
  </r>
  <r>
    <x v="9"/>
    <x v="0"/>
    <s v="No"/>
    <e v="#N/A"/>
    <m/>
    <n v="6"/>
    <m/>
    <m/>
    <e v="#N/A"/>
    <s v="022600"/>
    <x v="94"/>
    <x v="65"/>
    <x v="7"/>
    <x v="1"/>
    <m/>
    <m/>
    <m/>
    <m/>
    <n v="3000"/>
    <m/>
    <m/>
  </r>
  <r>
    <x v="9"/>
    <x v="0"/>
    <s v="OK"/>
    <e v="#N/A"/>
    <m/>
    <n v="6"/>
    <m/>
    <m/>
    <e v="#N/A"/>
    <s v="030480"/>
    <x v="0"/>
    <x v="0"/>
    <x v="0"/>
    <x v="0"/>
    <m/>
    <m/>
    <m/>
    <m/>
    <n v="977"/>
    <m/>
    <m/>
  </r>
  <r>
    <x v="9"/>
    <x v="0"/>
    <s v="OK"/>
    <e v="#N/A"/>
    <m/>
    <n v="6"/>
    <m/>
    <m/>
    <e v="#N/A"/>
    <s v="031050"/>
    <x v="2"/>
    <x v="1"/>
    <x v="0"/>
    <x v="0"/>
    <m/>
    <m/>
    <m/>
    <m/>
    <n v="10648"/>
    <m/>
    <m/>
  </r>
  <r>
    <x v="9"/>
    <x v="0"/>
    <s v="OK"/>
    <e v="#N/A"/>
    <m/>
    <n v="6"/>
    <m/>
    <m/>
    <e v="#N/A"/>
    <s v="031060"/>
    <x v="3"/>
    <x v="1"/>
    <x v="0"/>
    <x v="0"/>
    <m/>
    <m/>
    <m/>
    <m/>
    <n v="6075"/>
    <m/>
    <m/>
  </r>
  <r>
    <x v="9"/>
    <x v="0"/>
    <s v="OK"/>
    <e v="#N/A"/>
    <m/>
    <n v="6"/>
    <m/>
    <m/>
    <e v="#N/A"/>
    <s v="031620"/>
    <x v="4"/>
    <x v="1"/>
    <x v="0"/>
    <x v="0"/>
    <m/>
    <m/>
    <m/>
    <m/>
    <n v="3459"/>
    <m/>
    <m/>
  </r>
  <r>
    <x v="9"/>
    <x v="0"/>
    <s v="OK"/>
    <e v="#N/A"/>
    <m/>
    <n v="6"/>
    <m/>
    <m/>
    <e v="#N/A"/>
    <s v="031851"/>
    <x v="5"/>
    <x v="1"/>
    <x v="0"/>
    <x v="0"/>
    <m/>
    <m/>
    <m/>
    <m/>
    <n v="641.75"/>
    <m/>
    <m/>
  </r>
  <r>
    <x v="9"/>
    <x v="0"/>
    <s v="OK"/>
    <e v="#N/A"/>
    <m/>
    <n v="6"/>
    <m/>
    <m/>
    <e v="#N/A"/>
    <s v="031901"/>
    <x v="7"/>
    <x v="2"/>
    <x v="0"/>
    <x v="0"/>
    <m/>
    <m/>
    <m/>
    <m/>
    <n v="4819.33"/>
    <m/>
    <m/>
  </r>
  <r>
    <x v="9"/>
    <x v="0"/>
    <s v="OK"/>
    <e v="#N/A"/>
    <m/>
    <n v="6"/>
    <m/>
    <m/>
    <e v="#N/A"/>
    <s v="032020"/>
    <x v="6"/>
    <x v="1"/>
    <x v="0"/>
    <x v="0"/>
    <m/>
    <m/>
    <m/>
    <m/>
    <n v="4038"/>
    <m/>
    <m/>
  </r>
  <r>
    <x v="9"/>
    <x v="0"/>
    <s v="OK"/>
    <e v="#N/A"/>
    <m/>
    <n v="6"/>
    <m/>
    <m/>
    <e v="#N/A"/>
    <s v="032500"/>
    <x v="1"/>
    <x v="0"/>
    <x v="0"/>
    <x v="0"/>
    <m/>
    <m/>
    <m/>
    <m/>
    <n v="7560"/>
    <m/>
    <m/>
  </r>
  <r>
    <x v="9"/>
    <x v="0"/>
    <s v="No"/>
    <e v="#N/A"/>
    <m/>
    <n v="6"/>
    <m/>
    <m/>
    <e v="#N/A"/>
    <s v="032621"/>
    <x v="8"/>
    <x v="3"/>
    <x v="0"/>
    <x v="0"/>
    <m/>
    <m/>
    <m/>
    <m/>
    <n v="15000"/>
    <m/>
    <m/>
  </r>
  <r>
    <x v="9"/>
    <x v="0"/>
    <s v="No"/>
    <e v="#N/A"/>
    <m/>
    <n v="6"/>
    <m/>
    <m/>
    <e v="#N/A"/>
    <s v="032880"/>
    <x v="9"/>
    <x v="2"/>
    <x v="0"/>
    <x v="0"/>
    <m/>
    <m/>
    <m/>
    <m/>
    <n v="2250"/>
    <m/>
    <m/>
  </r>
  <r>
    <x v="9"/>
    <x v="0"/>
    <s v="No"/>
    <e v="#N/A"/>
    <m/>
    <n v="6"/>
    <m/>
    <m/>
    <e v="#N/A"/>
    <s v="040020"/>
    <x v="96"/>
    <x v="67"/>
    <x v="8"/>
    <x v="1"/>
    <m/>
    <m/>
    <m/>
    <m/>
    <m/>
    <m/>
    <m/>
  </r>
  <r>
    <x v="9"/>
    <x v="0"/>
    <s v="OK"/>
    <e v="#N/A"/>
    <m/>
    <n v="6"/>
    <m/>
    <m/>
    <e v="#N/A"/>
    <s v="040430"/>
    <x v="99"/>
    <x v="69"/>
    <x v="8"/>
    <x v="1"/>
    <m/>
    <m/>
    <m/>
    <m/>
    <n v="8832"/>
    <m/>
    <m/>
  </r>
  <r>
    <x v="9"/>
    <x v="0"/>
    <s v="No"/>
    <e v="#N/A"/>
    <m/>
    <n v="6"/>
    <m/>
    <m/>
    <e v="#N/A"/>
    <s v="040520"/>
    <x v="100"/>
    <x v="70"/>
    <x v="8"/>
    <x v="1"/>
    <m/>
    <m/>
    <m/>
    <m/>
    <m/>
    <m/>
    <m/>
  </r>
  <r>
    <x v="9"/>
    <x v="0"/>
    <s v="No"/>
    <e v="#N/A"/>
    <m/>
    <n v="6"/>
    <m/>
    <m/>
    <e v="#N/A"/>
    <s v="040990"/>
    <x v="101"/>
    <x v="70"/>
    <x v="8"/>
    <x v="1"/>
    <m/>
    <m/>
    <m/>
    <m/>
    <m/>
    <m/>
    <m/>
  </r>
  <r>
    <x v="9"/>
    <x v="0"/>
    <s v="No"/>
    <e v="#N/A"/>
    <m/>
    <n v="6"/>
    <m/>
    <m/>
    <e v="#N/A"/>
    <s v="041000"/>
    <x v="103"/>
    <x v="71"/>
    <x v="8"/>
    <x v="1"/>
    <m/>
    <m/>
    <m/>
    <m/>
    <m/>
    <m/>
    <m/>
  </r>
  <r>
    <x v="9"/>
    <x v="0"/>
    <s v="OK"/>
    <e v="#N/A"/>
    <m/>
    <n v="6"/>
    <m/>
    <m/>
    <e v="#N/A"/>
    <s v="041250"/>
    <x v="104"/>
    <x v="71"/>
    <x v="8"/>
    <x v="1"/>
    <m/>
    <m/>
    <m/>
    <m/>
    <n v="3242"/>
    <m/>
    <m/>
  </r>
  <r>
    <x v="9"/>
    <x v="0"/>
    <s v="No"/>
    <e v="#N/A"/>
    <m/>
    <n v="6"/>
    <m/>
    <m/>
    <e v="#N/A"/>
    <s v="041300"/>
    <x v="105"/>
    <x v="72"/>
    <x v="8"/>
    <x v="1"/>
    <m/>
    <m/>
    <m/>
    <m/>
    <n v="5000"/>
    <m/>
    <m/>
  </r>
  <r>
    <x v="9"/>
    <x v="0"/>
    <s v="No"/>
    <e v="#N/A"/>
    <m/>
    <n v="6"/>
    <m/>
    <m/>
    <e v="#N/A"/>
    <s v="041630"/>
    <x v="97"/>
    <x v="67"/>
    <x v="8"/>
    <x v="1"/>
    <m/>
    <m/>
    <m/>
    <m/>
    <m/>
    <m/>
    <m/>
  </r>
  <r>
    <x v="9"/>
    <x v="0"/>
    <s v="OK"/>
    <e v="#N/A"/>
    <m/>
    <n v="6"/>
    <m/>
    <m/>
    <e v="#N/A"/>
    <s v="041650"/>
    <x v="109"/>
    <x v="74"/>
    <x v="8"/>
    <x v="1"/>
    <m/>
    <m/>
    <m/>
    <m/>
    <n v="1500"/>
    <m/>
    <m/>
  </r>
  <r>
    <x v="9"/>
    <x v="0"/>
    <s v="No"/>
    <e v="#N/A"/>
    <m/>
    <n v="6"/>
    <m/>
    <m/>
    <e v="#N/A"/>
    <s v="041850"/>
    <x v="106"/>
    <x v="67"/>
    <x v="8"/>
    <x v="1"/>
    <m/>
    <m/>
    <m/>
    <m/>
    <n v="5000"/>
    <m/>
    <m/>
  </r>
  <r>
    <x v="9"/>
    <x v="0"/>
    <s v="OK"/>
    <e v="#N/A"/>
    <m/>
    <n v="6"/>
    <m/>
    <m/>
    <e v="#N/A"/>
    <s v="042170"/>
    <x v="110"/>
    <x v="74"/>
    <x v="8"/>
    <x v="1"/>
    <m/>
    <m/>
    <m/>
    <m/>
    <n v="639"/>
    <m/>
    <m/>
  </r>
  <r>
    <x v="9"/>
    <x v="0"/>
    <s v="OK"/>
    <e v="#N/A"/>
    <m/>
    <n v="6"/>
    <m/>
    <m/>
    <e v="#N/A"/>
    <s v="042310"/>
    <x v="107"/>
    <x v="73"/>
    <x v="8"/>
    <x v="1"/>
    <m/>
    <m/>
    <m/>
    <m/>
    <n v="6000"/>
    <m/>
    <m/>
  </r>
  <r>
    <x v="9"/>
    <x v="0"/>
    <s v="OK"/>
    <e v="#N/A"/>
    <m/>
    <n v="6"/>
    <m/>
    <m/>
    <e v="#N/A"/>
    <s v="042400"/>
    <x v="108"/>
    <x v="74"/>
    <x v="8"/>
    <x v="1"/>
    <m/>
    <m/>
    <m/>
    <m/>
    <n v="5221"/>
    <m/>
    <m/>
  </r>
  <r>
    <x v="9"/>
    <x v="0"/>
    <s v="No"/>
    <e v="#N/A"/>
    <m/>
    <n v="6"/>
    <m/>
    <m/>
    <e v="#N/A"/>
    <s v="042451"/>
    <x v="102"/>
    <x v="70"/>
    <x v="8"/>
    <x v="1"/>
    <m/>
    <m/>
    <m/>
    <m/>
    <m/>
    <m/>
    <m/>
  </r>
  <r>
    <x v="9"/>
    <x v="0"/>
    <s v="No"/>
    <e v="#N/A"/>
    <m/>
    <n v="6"/>
    <m/>
    <m/>
    <e v="#N/A"/>
    <s v="042550"/>
    <x v="98"/>
    <x v="68"/>
    <x v="8"/>
    <x v="1"/>
    <m/>
    <m/>
    <m/>
    <m/>
    <n v="1500"/>
    <m/>
    <m/>
  </r>
  <r>
    <x v="9"/>
    <x v="0"/>
    <s v="OK"/>
    <s v="LLF"/>
    <m/>
    <n v="6"/>
    <m/>
    <m/>
    <e v="#N/A"/>
    <s v="042552"/>
    <x v="111"/>
    <x v="75"/>
    <x v="8"/>
    <x v="1"/>
    <m/>
    <m/>
    <m/>
    <m/>
    <n v="8193.5"/>
    <m/>
    <m/>
  </r>
  <r>
    <x v="9"/>
    <x v="0"/>
    <s v="OK"/>
    <e v="#N/A"/>
    <m/>
    <n v="6"/>
    <m/>
    <m/>
    <e v="#N/A"/>
    <s v="050060"/>
    <x v="115"/>
    <x v="78"/>
    <x v="9"/>
    <x v="1"/>
    <m/>
    <m/>
    <m/>
    <m/>
    <n v="983"/>
    <m/>
    <m/>
  </r>
  <r>
    <x v="9"/>
    <x v="0"/>
    <s v="OK"/>
    <e v="#N/A"/>
    <m/>
    <n v="6"/>
    <m/>
    <m/>
    <e v="#N/A"/>
    <s v="050080"/>
    <x v="119"/>
    <x v="79"/>
    <x v="9"/>
    <x v="1"/>
    <m/>
    <m/>
    <m/>
    <m/>
    <n v="1392"/>
    <m/>
    <m/>
  </r>
  <r>
    <x v="9"/>
    <x v="0"/>
    <s v="OK"/>
    <e v="#N/A"/>
    <m/>
    <n v="6"/>
    <m/>
    <m/>
    <e v="#N/A"/>
    <s v="050110"/>
    <x v="122"/>
    <x v="80"/>
    <x v="9"/>
    <x v="1"/>
    <m/>
    <m/>
    <m/>
    <m/>
    <n v="5778"/>
    <m/>
    <m/>
  </r>
  <r>
    <x v="9"/>
    <x v="0"/>
    <s v="No"/>
    <e v="#N/A"/>
    <m/>
    <n v="6"/>
    <m/>
    <m/>
    <e v="#N/A"/>
    <s v="050120"/>
    <x v="123"/>
    <x v="81"/>
    <x v="9"/>
    <x v="1"/>
    <m/>
    <m/>
    <m/>
    <m/>
    <n v="3600"/>
    <m/>
    <m/>
  </r>
  <r>
    <x v="9"/>
    <x v="0"/>
    <s v="OK"/>
    <e v="#N/A"/>
    <m/>
    <n v="6"/>
    <m/>
    <m/>
    <e v="#N/A"/>
    <s v="050160"/>
    <x v="112"/>
    <x v="76"/>
    <x v="9"/>
    <x v="1"/>
    <m/>
    <m/>
    <m/>
    <m/>
    <n v="4000"/>
    <m/>
    <m/>
  </r>
  <r>
    <x v="9"/>
    <x v="0"/>
    <s v="OK"/>
    <e v="#N/A"/>
    <m/>
    <n v="6"/>
    <m/>
    <m/>
    <e v="#N/A"/>
    <s v="050171"/>
    <x v="126"/>
    <x v="82"/>
    <x v="9"/>
    <x v="1"/>
    <m/>
    <m/>
    <m/>
    <m/>
    <n v="1673"/>
    <m/>
    <m/>
  </r>
  <r>
    <x v="9"/>
    <x v="0"/>
    <s v="OK"/>
    <e v="#N/A"/>
    <m/>
    <n v="6"/>
    <m/>
    <m/>
    <e v="#N/A"/>
    <s v="050180"/>
    <x v="128"/>
    <x v="82"/>
    <x v="9"/>
    <x v="1"/>
    <m/>
    <m/>
    <m/>
    <m/>
    <n v="4761.3999999999996"/>
    <m/>
    <m/>
  </r>
  <r>
    <x v="9"/>
    <x v="0"/>
    <s v="OK"/>
    <e v="#N/A"/>
    <m/>
    <n v="6"/>
    <m/>
    <m/>
    <e v="#N/A"/>
    <s v="050360"/>
    <x v="129"/>
    <x v="79"/>
    <x v="9"/>
    <x v="1"/>
    <m/>
    <m/>
    <m/>
    <m/>
    <n v="1500"/>
    <m/>
    <m/>
  </r>
  <r>
    <x v="9"/>
    <x v="0"/>
    <s v="No"/>
    <e v="#N/A"/>
    <m/>
    <n v="6"/>
    <m/>
    <m/>
    <e v="#N/A"/>
    <s v="050530"/>
    <x v="116"/>
    <x v="78"/>
    <x v="9"/>
    <x v="1"/>
    <m/>
    <m/>
    <m/>
    <m/>
    <n v="765"/>
    <m/>
    <m/>
  </r>
  <r>
    <x v="9"/>
    <x v="0"/>
    <s v="No"/>
    <e v="#N/A"/>
    <m/>
    <n v="6"/>
    <m/>
    <m/>
    <e v="#N/A"/>
    <s v="050581"/>
    <x v="113"/>
    <x v="76"/>
    <x v="9"/>
    <x v="1"/>
    <m/>
    <m/>
    <m/>
    <m/>
    <m/>
    <m/>
    <m/>
  </r>
  <r>
    <x v="9"/>
    <x v="0"/>
    <s v="OK"/>
    <e v="#N/A"/>
    <m/>
    <n v="6"/>
    <m/>
    <m/>
    <e v="#N/A"/>
    <s v="050711"/>
    <x v="130"/>
    <x v="77"/>
    <x v="9"/>
    <x v="1"/>
    <m/>
    <m/>
    <m/>
    <m/>
    <n v="578"/>
    <m/>
    <m/>
  </r>
  <r>
    <x v="9"/>
    <x v="0"/>
    <s v="No"/>
    <e v="#N/A"/>
    <m/>
    <n v="6"/>
    <m/>
    <m/>
    <e v="#N/A"/>
    <s v="050770"/>
    <x v="120"/>
    <x v="79"/>
    <x v="9"/>
    <x v="1"/>
    <m/>
    <m/>
    <m/>
    <m/>
    <n v="900"/>
    <m/>
    <m/>
  </r>
  <r>
    <x v="9"/>
    <x v="0"/>
    <s v="OK"/>
    <e v="#N/A"/>
    <m/>
    <n v="6"/>
    <m/>
    <m/>
    <e v="#N/A"/>
    <s v="051070"/>
    <x v="117"/>
    <x v="78"/>
    <x v="9"/>
    <x v="1"/>
    <m/>
    <m/>
    <m/>
    <m/>
    <n v="2750"/>
    <m/>
    <m/>
  </r>
  <r>
    <x v="9"/>
    <x v="0"/>
    <s v="OK"/>
    <e v="#N/A"/>
    <m/>
    <n v="6"/>
    <m/>
    <m/>
    <e v="#N/A"/>
    <s v="051270"/>
    <x v="134"/>
    <x v="80"/>
    <x v="9"/>
    <x v="1"/>
    <m/>
    <m/>
    <m/>
    <m/>
    <n v="548.33000000000004"/>
    <m/>
    <m/>
  </r>
  <r>
    <x v="9"/>
    <x v="0"/>
    <s v="OK"/>
    <e v="#N/A"/>
    <m/>
    <n v="6"/>
    <m/>
    <m/>
    <e v="#N/A"/>
    <s v="051400"/>
    <x v="136"/>
    <x v="83"/>
    <x v="9"/>
    <x v="1"/>
    <m/>
    <m/>
    <m/>
    <m/>
    <m/>
    <m/>
    <m/>
  </r>
  <r>
    <x v="9"/>
    <x v="0"/>
    <s v="OK"/>
    <e v="#N/A"/>
    <m/>
    <n v="6"/>
    <m/>
    <m/>
    <e v="#N/A"/>
    <s v="051501"/>
    <x v="124"/>
    <x v="81"/>
    <x v="9"/>
    <x v="1"/>
    <m/>
    <m/>
    <m/>
    <m/>
    <n v="4971.25"/>
    <m/>
    <m/>
  </r>
  <r>
    <x v="9"/>
    <x v="0"/>
    <s v="OK"/>
    <e v="#N/A"/>
    <m/>
    <n v="6"/>
    <m/>
    <m/>
    <e v="#N/A"/>
    <s v="051781"/>
    <x v="118"/>
    <x v="78"/>
    <x v="9"/>
    <x v="1"/>
    <m/>
    <m/>
    <m/>
    <m/>
    <n v="767.45"/>
    <m/>
    <m/>
  </r>
  <r>
    <x v="9"/>
    <x v="0"/>
    <s v="OK"/>
    <e v="#N/A"/>
    <m/>
    <n v="6"/>
    <m/>
    <m/>
    <e v="#N/A"/>
    <s v="051880"/>
    <x v="135"/>
    <x v="80"/>
    <x v="9"/>
    <x v="1"/>
    <m/>
    <m/>
    <m/>
    <m/>
    <n v="179"/>
    <m/>
    <m/>
  </r>
  <r>
    <x v="9"/>
    <x v="0"/>
    <s v="OK"/>
    <e v="#N/A"/>
    <m/>
    <n v="6"/>
    <m/>
    <m/>
    <e v="#N/A"/>
    <s v="051885"/>
    <x v="127"/>
    <x v="82"/>
    <x v="9"/>
    <x v="1"/>
    <m/>
    <m/>
    <m/>
    <m/>
    <n v="1394.5"/>
    <m/>
    <m/>
  </r>
  <r>
    <x v="9"/>
    <x v="0"/>
    <s v="No"/>
    <e v="#N/A"/>
    <m/>
    <n v="6"/>
    <m/>
    <m/>
    <s v="Yes"/>
    <s v="052150"/>
    <x v="138"/>
    <x v="84"/>
    <x v="9"/>
    <x v="1"/>
    <m/>
    <m/>
    <m/>
    <m/>
    <n v="6717.75"/>
    <m/>
    <m/>
  </r>
  <r>
    <x v="9"/>
    <x v="0"/>
    <s v="OK"/>
    <e v="#N/A"/>
    <m/>
    <n v="6"/>
    <m/>
    <m/>
    <e v="#N/A"/>
    <s v="052151"/>
    <x v="131"/>
    <x v="77"/>
    <x v="9"/>
    <x v="1"/>
    <m/>
    <m/>
    <m/>
    <m/>
    <m/>
    <m/>
    <m/>
  </r>
  <r>
    <x v="9"/>
    <x v="0"/>
    <s v="OK"/>
    <e v="#N/A"/>
    <m/>
    <n v="6"/>
    <m/>
    <m/>
    <e v="#N/A"/>
    <s v="052270"/>
    <x v="132"/>
    <x v="77"/>
    <x v="9"/>
    <x v="1"/>
    <m/>
    <m/>
    <m/>
    <m/>
    <n v="1241"/>
    <m/>
    <m/>
  </r>
  <r>
    <x v="9"/>
    <x v="0"/>
    <s v="OK"/>
    <e v="#N/A"/>
    <m/>
    <n v="6"/>
    <m/>
    <m/>
    <e v="#N/A"/>
    <s v="052540"/>
    <x v="137"/>
    <x v="83"/>
    <x v="9"/>
    <x v="1"/>
    <m/>
    <m/>
    <m/>
    <m/>
    <n v="1463.6"/>
    <m/>
    <m/>
  </r>
  <r>
    <x v="9"/>
    <x v="0"/>
    <s v="No"/>
    <e v="#N/A"/>
    <m/>
    <n v="6"/>
    <m/>
    <m/>
    <e v="#N/A"/>
    <s v="052551"/>
    <x v="121"/>
    <x v="79"/>
    <x v="9"/>
    <x v="1"/>
    <m/>
    <m/>
    <m/>
    <m/>
    <m/>
    <m/>
    <m/>
  </r>
  <r>
    <x v="9"/>
    <x v="0"/>
    <s v="No"/>
    <e v="#N/A"/>
    <m/>
    <n v="6"/>
    <m/>
    <m/>
    <e v="#N/A"/>
    <s v="052660"/>
    <x v="139"/>
    <x v="79"/>
    <x v="9"/>
    <x v="1"/>
    <m/>
    <m/>
    <m/>
    <m/>
    <m/>
    <m/>
    <m/>
  </r>
  <r>
    <x v="9"/>
    <x v="0"/>
    <s v="OK"/>
    <e v="#N/A"/>
    <m/>
    <n v="6"/>
    <m/>
    <m/>
    <e v="#N/A"/>
    <s v="052670"/>
    <x v="133"/>
    <x v="77"/>
    <x v="9"/>
    <x v="1"/>
    <m/>
    <m/>
    <m/>
    <m/>
    <n v="580"/>
    <m/>
    <m/>
  </r>
  <r>
    <x v="9"/>
    <x v="0"/>
    <s v="OK"/>
    <e v="#N/A"/>
    <m/>
    <n v="6"/>
    <m/>
    <m/>
    <e v="#N/A"/>
    <s v="052830"/>
    <x v="125"/>
    <x v="81"/>
    <x v="9"/>
    <x v="1"/>
    <m/>
    <m/>
    <m/>
    <m/>
    <m/>
    <m/>
    <m/>
  </r>
  <r>
    <x v="9"/>
    <x v="0"/>
    <s v="OK"/>
    <e v="#N/A"/>
    <m/>
    <n v="6"/>
    <m/>
    <m/>
    <e v="#N/A"/>
    <s v="052840"/>
    <x v="114"/>
    <x v="77"/>
    <x v="9"/>
    <x v="1"/>
    <m/>
    <m/>
    <m/>
    <m/>
    <n v="2354"/>
    <m/>
    <m/>
  </r>
  <r>
    <x v="9"/>
    <x v="0"/>
    <s v="OK"/>
    <e v="#N/A"/>
    <m/>
    <n v="6"/>
    <m/>
    <m/>
    <e v="#N/A"/>
    <s v="060550"/>
    <x v="140"/>
    <x v="85"/>
    <x v="10"/>
    <x v="1"/>
    <m/>
    <m/>
    <m/>
    <m/>
    <n v="5062.5"/>
    <m/>
    <m/>
  </r>
  <r>
    <x v="9"/>
    <x v="0"/>
    <s v="No"/>
    <e v="#N/A"/>
    <m/>
    <n v="6"/>
    <m/>
    <m/>
    <e v="#N/A"/>
    <s v="060650"/>
    <x v="141"/>
    <x v="86"/>
    <x v="10"/>
    <x v="1"/>
    <m/>
    <m/>
    <m/>
    <m/>
    <n v="3393.25"/>
    <m/>
    <m/>
  </r>
  <r>
    <x v="9"/>
    <x v="0"/>
    <s v="No"/>
    <e v="#N/A"/>
    <m/>
    <n v="6"/>
    <m/>
    <m/>
    <e v="#N/A"/>
    <s v="061010"/>
    <x v="143"/>
    <x v="86"/>
    <x v="10"/>
    <x v="1"/>
    <m/>
    <m/>
    <m/>
    <m/>
    <n v="500"/>
    <m/>
    <m/>
  </r>
  <r>
    <x v="9"/>
    <x v="0"/>
    <s v="OK"/>
    <e v="#N/A"/>
    <m/>
    <n v="6"/>
    <m/>
    <m/>
    <e v="#N/A"/>
    <s v="061320"/>
    <x v="144"/>
    <x v="87"/>
    <x v="10"/>
    <x v="1"/>
    <m/>
    <m/>
    <m/>
    <m/>
    <n v="5214"/>
    <m/>
    <m/>
  </r>
  <r>
    <x v="9"/>
    <x v="0"/>
    <s v="OK"/>
    <s v="LLF"/>
    <m/>
    <n v="6"/>
    <m/>
    <m/>
    <e v="#N/A"/>
    <s v="061900"/>
    <x v="145"/>
    <x v="88"/>
    <x v="10"/>
    <x v="1"/>
    <m/>
    <m/>
    <m/>
    <m/>
    <m/>
    <m/>
    <m/>
  </r>
  <r>
    <x v="9"/>
    <x v="0"/>
    <s v="OK"/>
    <e v="#N/A"/>
    <m/>
    <n v="6"/>
    <m/>
    <m/>
    <e v="#N/A"/>
    <s v="062160"/>
    <x v="146"/>
    <x v="89"/>
    <x v="10"/>
    <x v="1"/>
    <m/>
    <m/>
    <m/>
    <m/>
    <n v="4827"/>
    <m/>
    <m/>
  </r>
  <r>
    <x v="9"/>
    <x v="0"/>
    <s v="No"/>
    <e v="#N/A"/>
    <m/>
    <n v="6"/>
    <m/>
    <m/>
    <e v="#N/A"/>
    <s v="062620"/>
    <x v="142"/>
    <x v="86"/>
    <x v="10"/>
    <x v="1"/>
    <m/>
    <m/>
    <m/>
    <m/>
    <n v="1500"/>
    <m/>
    <m/>
  </r>
  <r>
    <x v="9"/>
    <x v="0"/>
    <s v="OK"/>
    <e v="#N/A"/>
    <m/>
    <n v="6"/>
    <m/>
    <m/>
    <e v="#N/A"/>
    <s v="062680"/>
    <x v="147"/>
    <x v="86"/>
    <x v="10"/>
    <x v="1"/>
    <m/>
    <m/>
    <m/>
    <m/>
    <n v="4059.92"/>
    <m/>
    <m/>
  </r>
  <r>
    <x v="9"/>
    <x v="0"/>
    <s v="OK"/>
    <e v="#N/A"/>
    <m/>
    <n v="6"/>
    <m/>
    <m/>
    <e v="#N/A"/>
    <s v="070151"/>
    <x v="148"/>
    <x v="90"/>
    <x v="11"/>
    <x v="1"/>
    <m/>
    <m/>
    <m/>
    <m/>
    <n v="752"/>
    <m/>
    <m/>
  </r>
  <r>
    <x v="9"/>
    <x v="0"/>
    <s v="OK"/>
    <e v="#N/A"/>
    <m/>
    <n v="6"/>
    <m/>
    <m/>
    <e v="#N/A"/>
    <s v="070720"/>
    <x v="151"/>
    <x v="90"/>
    <x v="11"/>
    <x v="1"/>
    <m/>
    <m/>
    <m/>
    <m/>
    <n v="1500"/>
    <m/>
    <m/>
  </r>
  <r>
    <x v="9"/>
    <x v="0"/>
    <s v="OK"/>
    <e v="#N/A"/>
    <m/>
    <n v="6"/>
    <m/>
    <m/>
    <e v="#N/A"/>
    <s v="070800"/>
    <x v="161"/>
    <x v="90"/>
    <x v="11"/>
    <x v="1"/>
    <m/>
    <m/>
    <m/>
    <m/>
    <n v="3370"/>
    <m/>
    <m/>
  </r>
  <r>
    <x v="9"/>
    <x v="0"/>
    <s v="OK"/>
    <e v="#N/A"/>
    <m/>
    <n v="6"/>
    <m/>
    <m/>
    <e v="#N/A"/>
    <s v="070820"/>
    <x v="152"/>
    <x v="91"/>
    <x v="11"/>
    <x v="1"/>
    <m/>
    <m/>
    <m/>
    <m/>
    <n v="4167.33"/>
    <m/>
    <m/>
  </r>
  <r>
    <x v="9"/>
    <x v="0"/>
    <s v="OK"/>
    <e v="#N/A"/>
    <m/>
    <n v="6"/>
    <m/>
    <m/>
    <e v="#N/A"/>
    <s v="070821"/>
    <x v="159"/>
    <x v="94"/>
    <x v="11"/>
    <x v="1"/>
    <m/>
    <m/>
    <m/>
    <m/>
    <n v="4367"/>
    <m/>
    <m/>
  </r>
  <r>
    <x v="9"/>
    <x v="0"/>
    <s v="OK"/>
    <e v="#N/A"/>
    <m/>
    <n v="6"/>
    <m/>
    <m/>
    <e v="#N/A"/>
    <s v="071131"/>
    <x v="153"/>
    <x v="92"/>
    <x v="11"/>
    <x v="1"/>
    <m/>
    <m/>
    <m/>
    <m/>
    <n v="4950"/>
    <m/>
    <m/>
  </r>
  <r>
    <x v="9"/>
    <x v="0"/>
    <s v="OK"/>
    <e v="#N/A"/>
    <m/>
    <n v="6"/>
    <m/>
    <m/>
    <s v="Yes"/>
    <s v="071132"/>
    <x v="154"/>
    <x v="92"/>
    <x v="11"/>
    <x v="1"/>
    <m/>
    <m/>
    <m/>
    <m/>
    <n v="1000"/>
    <m/>
    <m/>
  </r>
  <r>
    <x v="9"/>
    <x v="0"/>
    <s v="No"/>
    <e v="#N/A"/>
    <m/>
    <n v="6"/>
    <m/>
    <m/>
    <e v="#N/A"/>
    <s v="071133"/>
    <x v="155"/>
    <x v="92"/>
    <x v="11"/>
    <x v="1"/>
    <m/>
    <m/>
    <m/>
    <m/>
    <n v="7000"/>
    <m/>
    <m/>
  </r>
  <r>
    <x v="9"/>
    <x v="0"/>
    <s v="No"/>
    <e v="#N/A"/>
    <m/>
    <n v="6"/>
    <m/>
    <m/>
    <e v="#N/A"/>
    <s v="071140"/>
    <x v="156"/>
    <x v="93"/>
    <x v="11"/>
    <x v="1"/>
    <m/>
    <m/>
    <m/>
    <m/>
    <n v="3533.64"/>
    <m/>
    <m/>
  </r>
  <r>
    <x v="9"/>
    <x v="0"/>
    <s v="OK"/>
    <e v="#N/A"/>
    <m/>
    <n v="6"/>
    <m/>
    <m/>
    <e v="#N/A"/>
    <s v="071540"/>
    <x v="157"/>
    <x v="92"/>
    <x v="11"/>
    <x v="1"/>
    <m/>
    <m/>
    <m/>
    <m/>
    <n v="3564"/>
    <m/>
    <m/>
  </r>
  <r>
    <x v="9"/>
    <x v="0"/>
    <s v="OK"/>
    <e v="#N/A"/>
    <m/>
    <n v="6"/>
    <m/>
    <m/>
    <s v="Yes"/>
    <s v="071890"/>
    <x v="158"/>
    <x v="92"/>
    <x v="11"/>
    <x v="1"/>
    <m/>
    <m/>
    <m/>
    <m/>
    <n v="6072.5"/>
    <m/>
    <m/>
  </r>
  <r>
    <x v="9"/>
    <x v="0"/>
    <s v="OK"/>
    <e v="#N/A"/>
    <m/>
    <n v="6"/>
    <m/>
    <m/>
    <e v="#N/A"/>
    <s v="072530"/>
    <x v="160"/>
    <x v="90"/>
    <x v="11"/>
    <x v="1"/>
    <m/>
    <m/>
    <m/>
    <m/>
    <n v="3437"/>
    <m/>
    <m/>
  </r>
  <r>
    <x v="9"/>
    <x v="0"/>
    <s v="OK"/>
    <e v="#N/A"/>
    <m/>
    <n v="6"/>
    <m/>
    <m/>
    <e v="#N/A"/>
    <s v="072800"/>
    <x v="149"/>
    <x v="90"/>
    <x v="11"/>
    <x v="1"/>
    <m/>
    <m/>
    <m/>
    <m/>
    <n v="8994"/>
    <m/>
    <m/>
  </r>
  <r>
    <x v="9"/>
    <x v="0"/>
    <s v="OK"/>
    <e v="#N/A"/>
    <m/>
    <n v="6"/>
    <m/>
    <m/>
    <e v="#N/A"/>
    <s v="072801"/>
    <x v="150"/>
    <x v="90"/>
    <x v="11"/>
    <x v="1"/>
    <m/>
    <m/>
    <m/>
    <m/>
    <n v="1564"/>
    <m/>
    <m/>
  </r>
  <r>
    <x v="9"/>
    <x v="0"/>
    <s v="OK"/>
    <e v="#N/A"/>
    <m/>
    <n v="6"/>
    <m/>
    <m/>
    <e v="#N/A"/>
    <s v="072810"/>
    <x v="162"/>
    <x v="95"/>
    <x v="11"/>
    <x v="1"/>
    <m/>
    <m/>
    <m/>
    <m/>
    <n v="5034"/>
    <m/>
    <m/>
  </r>
  <r>
    <x v="9"/>
    <x v="0"/>
    <s v="OK"/>
    <e v="#N/A"/>
    <m/>
    <n v="6"/>
    <m/>
    <m/>
    <e v="#N/A"/>
    <s v="080140"/>
    <x v="168"/>
    <x v="98"/>
    <x v="12"/>
    <x v="1"/>
    <m/>
    <m/>
    <m/>
    <m/>
    <n v="1264"/>
    <m/>
    <m/>
  </r>
  <r>
    <x v="9"/>
    <x v="0"/>
    <s v="No"/>
    <e v="#N/A"/>
    <m/>
    <n v="6"/>
    <m/>
    <m/>
    <e v="#N/A"/>
    <s v="080210"/>
    <x v="163"/>
    <x v="96"/>
    <x v="12"/>
    <x v="1"/>
    <m/>
    <m/>
    <m/>
    <m/>
    <m/>
    <m/>
    <m/>
  </r>
  <r>
    <x v="9"/>
    <x v="0"/>
    <s v="OK"/>
    <e v="#N/A"/>
    <m/>
    <n v="6"/>
    <m/>
    <m/>
    <e v="#N/A"/>
    <s v="080350"/>
    <x v="167"/>
    <x v="97"/>
    <x v="12"/>
    <x v="1"/>
    <m/>
    <m/>
    <m/>
    <m/>
    <n v="5777.5"/>
    <m/>
    <m/>
  </r>
  <r>
    <x v="9"/>
    <x v="0"/>
    <s v="OK"/>
    <e v="#N/A"/>
    <m/>
    <n v="6"/>
    <m/>
    <m/>
    <e v="#N/A"/>
    <s v="080510"/>
    <x v="169"/>
    <x v="98"/>
    <x v="12"/>
    <x v="1"/>
    <m/>
    <m/>
    <m/>
    <m/>
    <n v="764"/>
    <m/>
    <m/>
  </r>
  <r>
    <x v="9"/>
    <x v="0"/>
    <s v="OK"/>
    <e v="#N/A"/>
    <m/>
    <n v="6"/>
    <m/>
    <m/>
    <e v="#N/A"/>
    <s v="080920"/>
    <x v="165"/>
    <x v="96"/>
    <x v="12"/>
    <x v="1"/>
    <m/>
    <m/>
    <m/>
    <m/>
    <n v="2203"/>
    <m/>
    <m/>
  </r>
  <r>
    <x v="9"/>
    <x v="0"/>
    <s v="No"/>
    <e v="#N/A"/>
    <m/>
    <n v="6"/>
    <m/>
    <m/>
    <e v="#N/A"/>
    <s v="081040"/>
    <x v="173"/>
    <x v="99"/>
    <x v="12"/>
    <x v="1"/>
    <m/>
    <m/>
    <m/>
    <m/>
    <n v="2357"/>
    <m/>
    <m/>
  </r>
  <r>
    <x v="9"/>
    <x v="0"/>
    <s v="OK"/>
    <e v="#N/A"/>
    <m/>
    <n v="6"/>
    <m/>
    <m/>
    <e v="#N/A"/>
    <s v="081200"/>
    <x v="175"/>
    <x v="97"/>
    <x v="12"/>
    <x v="1"/>
    <m/>
    <m/>
    <m/>
    <m/>
    <n v="8098.5"/>
    <m/>
    <m/>
  </r>
  <r>
    <x v="9"/>
    <x v="0"/>
    <s v="OK"/>
    <e v="#N/A"/>
    <m/>
    <n v="6"/>
    <m/>
    <m/>
    <e v="#N/A"/>
    <s v="081210"/>
    <x v="176"/>
    <x v="97"/>
    <x v="12"/>
    <x v="1"/>
    <m/>
    <m/>
    <m/>
    <m/>
    <n v="6692"/>
    <m/>
    <m/>
  </r>
  <r>
    <x v="9"/>
    <x v="0"/>
    <s v="OK"/>
    <e v="#N/A"/>
    <m/>
    <n v="6"/>
    <m/>
    <m/>
    <e v="#N/A"/>
    <s v="081220"/>
    <x v="177"/>
    <x v="97"/>
    <x v="12"/>
    <x v="1"/>
    <m/>
    <m/>
    <m/>
    <m/>
    <n v="2275"/>
    <m/>
    <m/>
  </r>
  <r>
    <x v="9"/>
    <x v="0"/>
    <s v="No"/>
    <e v="#N/A"/>
    <m/>
    <n v="6"/>
    <m/>
    <m/>
    <e v="#N/A"/>
    <s v="081240"/>
    <x v="178"/>
    <x v="100"/>
    <x v="12"/>
    <x v="1"/>
    <m/>
    <m/>
    <m/>
    <m/>
    <m/>
    <m/>
    <m/>
  </r>
  <r>
    <x v="9"/>
    <x v="0"/>
    <s v="OK"/>
    <e v="#N/A"/>
    <m/>
    <n v="6"/>
    <m/>
    <m/>
    <e v="#N/A"/>
    <s v="081370"/>
    <x v="180"/>
    <x v="102"/>
    <x v="12"/>
    <x v="1"/>
    <m/>
    <m/>
    <m/>
    <m/>
    <n v="1587"/>
    <m/>
    <m/>
  </r>
  <r>
    <x v="9"/>
    <x v="0"/>
    <s v="No"/>
    <e v="#N/A"/>
    <m/>
    <n v="6"/>
    <m/>
    <m/>
    <e v="#N/A"/>
    <s v="081590"/>
    <x v="183"/>
    <x v="97"/>
    <x v="12"/>
    <x v="1"/>
    <m/>
    <m/>
    <m/>
    <m/>
    <n v="3135.94"/>
    <m/>
    <m/>
  </r>
  <r>
    <x v="9"/>
    <x v="0"/>
    <s v="OK"/>
    <e v="#N/A"/>
    <m/>
    <n v="6"/>
    <m/>
    <m/>
    <e v="#N/A"/>
    <s v="081610"/>
    <x v="164"/>
    <x v="96"/>
    <x v="12"/>
    <x v="1"/>
    <m/>
    <m/>
    <m/>
    <m/>
    <m/>
    <m/>
    <m/>
  </r>
  <r>
    <x v="9"/>
    <x v="0"/>
    <s v="No"/>
    <e v="#N/A"/>
    <m/>
    <n v="6"/>
    <m/>
    <m/>
    <e v="#N/A"/>
    <s v="082010"/>
    <x v="166"/>
    <x v="96"/>
    <x v="12"/>
    <x v="1"/>
    <m/>
    <m/>
    <m/>
    <m/>
    <n v="500"/>
    <m/>
    <m/>
  </r>
  <r>
    <x v="9"/>
    <x v="0"/>
    <s v="No"/>
    <e v="#N/A"/>
    <m/>
    <n v="6"/>
    <m/>
    <m/>
    <e v="#N/A"/>
    <s v="082420"/>
    <x v="174"/>
    <x v="99"/>
    <x v="12"/>
    <x v="1"/>
    <m/>
    <m/>
    <m/>
    <m/>
    <n v="13545"/>
    <m/>
    <m/>
  </r>
  <r>
    <x v="9"/>
    <x v="0"/>
    <s v="OK"/>
    <e v="#N/A"/>
    <m/>
    <n v="6"/>
    <m/>
    <m/>
    <e v="#N/A"/>
    <s v="082421"/>
    <x v="170"/>
    <x v="98"/>
    <x v="12"/>
    <x v="1"/>
    <m/>
    <m/>
    <m/>
    <m/>
    <n v="787"/>
    <m/>
    <m/>
  </r>
  <r>
    <x v="9"/>
    <x v="0"/>
    <s v="No"/>
    <e v="#N/A"/>
    <m/>
    <n v="6"/>
    <m/>
    <m/>
    <e v="#N/A"/>
    <s v="082560"/>
    <x v="179"/>
    <x v="101"/>
    <x v="12"/>
    <x v="1"/>
    <m/>
    <m/>
    <m/>
    <m/>
    <n v="4000"/>
    <m/>
    <m/>
  </r>
  <r>
    <x v="9"/>
    <x v="0"/>
    <s v="No"/>
    <e v="#N/A"/>
    <m/>
    <n v="6"/>
    <m/>
    <m/>
    <s v="Yes"/>
    <s v="082690"/>
    <x v="184"/>
    <x v="103"/>
    <x v="12"/>
    <x v="1"/>
    <m/>
    <m/>
    <m/>
    <m/>
    <n v="9973.5"/>
    <m/>
    <m/>
  </r>
  <r>
    <x v="9"/>
    <x v="0"/>
    <s v="OK"/>
    <e v="#N/A"/>
    <m/>
    <n v="6"/>
    <m/>
    <m/>
    <e v="#N/A"/>
    <s v="082700"/>
    <x v="185"/>
    <x v="104"/>
    <x v="12"/>
    <x v="1"/>
    <m/>
    <m/>
    <m/>
    <m/>
    <n v="5584.16"/>
    <m/>
    <m/>
  </r>
  <r>
    <x v="9"/>
    <x v="0"/>
    <s v="OK"/>
    <e v="#N/A"/>
    <m/>
    <n v="6"/>
    <m/>
    <m/>
    <e v="#N/A"/>
    <s v="082710"/>
    <x v="181"/>
    <x v="102"/>
    <x v="12"/>
    <x v="1"/>
    <m/>
    <m/>
    <m/>
    <m/>
    <n v="1297"/>
    <m/>
    <m/>
  </r>
  <r>
    <x v="9"/>
    <x v="0"/>
    <s v="OK"/>
    <e v="#N/A"/>
    <m/>
    <n v="6"/>
    <m/>
    <m/>
    <e v="#N/A"/>
    <s v="082720"/>
    <x v="171"/>
    <x v="98"/>
    <x v="12"/>
    <x v="1"/>
    <m/>
    <m/>
    <m/>
    <m/>
    <n v="676"/>
    <m/>
    <m/>
  </r>
  <r>
    <x v="9"/>
    <x v="0"/>
    <s v="OK"/>
    <e v="#N/A"/>
    <m/>
    <n v="6"/>
    <m/>
    <m/>
    <e v="#N/A"/>
    <s v="082790"/>
    <x v="172"/>
    <x v="98"/>
    <x v="12"/>
    <x v="1"/>
    <m/>
    <m/>
    <m/>
    <m/>
    <m/>
    <m/>
    <m/>
  </r>
  <r>
    <x v="9"/>
    <x v="0"/>
    <s v="OK"/>
    <e v="#N/A"/>
    <m/>
    <n v="6"/>
    <m/>
    <m/>
    <e v="#N/A"/>
    <s v="082870"/>
    <x v="182"/>
    <x v="102"/>
    <x v="12"/>
    <x v="1"/>
    <m/>
    <m/>
    <m/>
    <m/>
    <n v="1540"/>
    <m/>
    <m/>
  </r>
  <r>
    <x v="9"/>
    <x v="0"/>
    <s v="OK"/>
    <e v="#N/A"/>
    <m/>
    <n v="6"/>
    <m/>
    <m/>
    <e v="#N/A"/>
    <s v="091081"/>
    <x v="10"/>
    <x v="4"/>
    <x v="1"/>
    <x v="0"/>
    <m/>
    <m/>
    <m/>
    <m/>
    <n v="498.33"/>
    <m/>
    <m/>
  </r>
  <r>
    <x v="9"/>
    <x v="0"/>
    <s v="No"/>
    <e v="#N/A"/>
    <m/>
    <n v="6"/>
    <m/>
    <m/>
    <e v="#N/A"/>
    <s v="091290"/>
    <x v="12"/>
    <x v="5"/>
    <x v="1"/>
    <x v="0"/>
    <m/>
    <m/>
    <m/>
    <m/>
    <m/>
    <m/>
    <m/>
  </r>
  <r>
    <x v="9"/>
    <x v="0"/>
    <s v="OK"/>
    <e v="#N/A"/>
    <m/>
    <n v="6"/>
    <m/>
    <m/>
    <e v="#N/A"/>
    <s v="091292"/>
    <x v="335"/>
    <x v="5"/>
    <x v="1"/>
    <x v="0"/>
    <m/>
    <m/>
    <m/>
    <m/>
    <n v="6000"/>
    <m/>
    <m/>
  </r>
  <r>
    <x v="9"/>
    <x v="0"/>
    <s v="No"/>
    <e v="#N/A"/>
    <m/>
    <n v="6"/>
    <m/>
    <m/>
    <e v="#N/A"/>
    <s v="091293"/>
    <x v="336"/>
    <x v="5"/>
    <x v="1"/>
    <x v="0"/>
    <m/>
    <m/>
    <m/>
    <m/>
    <m/>
    <m/>
    <m/>
  </r>
  <r>
    <x v="9"/>
    <x v="0"/>
    <s v="OK"/>
    <e v="#N/A"/>
    <m/>
    <n v="6"/>
    <m/>
    <m/>
    <e v="#N/A"/>
    <s v="091294"/>
    <x v="337"/>
    <x v="5"/>
    <x v="1"/>
    <x v="0"/>
    <m/>
    <m/>
    <m/>
    <m/>
    <m/>
    <m/>
    <m/>
  </r>
  <r>
    <x v="9"/>
    <x v="0"/>
    <s v="OK"/>
    <e v="#N/A"/>
    <m/>
    <n v="6"/>
    <m/>
    <m/>
    <e v="#N/A"/>
    <s v="091291"/>
    <x v="334"/>
    <x v="5"/>
    <x v="1"/>
    <x v="0"/>
    <m/>
    <m/>
    <m/>
    <m/>
    <n v="5000"/>
    <m/>
    <m/>
  </r>
  <r>
    <x v="9"/>
    <x v="0"/>
    <s v="No"/>
    <e v="#N/A"/>
    <m/>
    <n v="6"/>
    <m/>
    <m/>
    <s v="Yes"/>
    <s v="091340"/>
    <x v="13"/>
    <x v="6"/>
    <x v="1"/>
    <x v="0"/>
    <m/>
    <m/>
    <m/>
    <m/>
    <m/>
    <m/>
    <m/>
  </r>
  <r>
    <x v="9"/>
    <x v="0"/>
    <s v="OK"/>
    <e v="#N/A"/>
    <m/>
    <n v="6"/>
    <m/>
    <m/>
    <e v="#N/A"/>
    <s v="091390"/>
    <x v="14"/>
    <x v="6"/>
    <x v="1"/>
    <x v="0"/>
    <m/>
    <m/>
    <m/>
    <m/>
    <n v="2619"/>
    <m/>
    <m/>
  </r>
  <r>
    <x v="9"/>
    <x v="0"/>
    <s v="No"/>
    <e v="#N/A"/>
    <m/>
    <n v="6"/>
    <m/>
    <m/>
    <e v="#N/A"/>
    <s v="091460"/>
    <x v="15"/>
    <x v="7"/>
    <x v="1"/>
    <x v="0"/>
    <m/>
    <m/>
    <m/>
    <m/>
    <n v="1000"/>
    <m/>
    <m/>
  </r>
  <r>
    <x v="9"/>
    <x v="0"/>
    <s v="No"/>
    <e v="#N/A"/>
    <m/>
    <n v="6"/>
    <m/>
    <m/>
    <e v="#N/A"/>
    <s v="091950"/>
    <x v="18"/>
    <x v="8"/>
    <x v="1"/>
    <x v="0"/>
    <m/>
    <m/>
    <m/>
    <m/>
    <m/>
    <m/>
    <m/>
  </r>
  <r>
    <x v="9"/>
    <x v="0"/>
    <s v="OK"/>
    <e v="#N/A"/>
    <m/>
    <n v="6"/>
    <m/>
    <m/>
    <s v="Yes"/>
    <s v="091551"/>
    <x v="19"/>
    <x v="8"/>
    <x v="1"/>
    <x v="0"/>
    <m/>
    <m/>
    <m/>
    <m/>
    <n v="8082"/>
    <m/>
    <m/>
  </r>
  <r>
    <x v="9"/>
    <x v="0"/>
    <s v="OK"/>
    <e v="#N/A"/>
    <m/>
    <n v="6"/>
    <m/>
    <m/>
    <e v="#N/A"/>
    <s v="091580"/>
    <x v="17"/>
    <x v="7"/>
    <x v="1"/>
    <x v="0"/>
    <m/>
    <m/>
    <m/>
    <m/>
    <n v="750"/>
    <m/>
    <m/>
  </r>
  <r>
    <x v="9"/>
    <x v="0"/>
    <s v="No"/>
    <e v="#N/A"/>
    <m/>
    <n v="6"/>
    <m/>
    <m/>
    <e v="#N/A"/>
    <s v="091670"/>
    <x v="11"/>
    <x v="4"/>
    <x v="1"/>
    <x v="0"/>
    <m/>
    <m/>
    <m/>
    <m/>
    <n v="200"/>
    <m/>
    <m/>
  </r>
  <r>
    <x v="9"/>
    <x v="0"/>
    <s v="OK"/>
    <e v="#N/A"/>
    <m/>
    <n v="6"/>
    <m/>
    <m/>
    <e v="#N/A"/>
    <s v="091920"/>
    <x v="21"/>
    <x v="9"/>
    <x v="1"/>
    <x v="0"/>
    <m/>
    <m/>
    <m/>
    <m/>
    <n v="5533.08"/>
    <m/>
    <m/>
  </r>
  <r>
    <x v="9"/>
    <x v="0"/>
    <s v="No"/>
    <e v="#N/A"/>
    <m/>
    <n v="6"/>
    <m/>
    <m/>
    <e v="#N/A"/>
    <s v="091940"/>
    <x v="16"/>
    <x v="7"/>
    <x v="1"/>
    <x v="0"/>
    <m/>
    <m/>
    <m/>
    <m/>
    <m/>
    <m/>
    <m/>
  </r>
  <r>
    <x v="9"/>
    <x v="0"/>
    <s v="OK"/>
    <e v="#N/A"/>
    <m/>
    <n v="6"/>
    <m/>
    <m/>
    <e v="#N/A"/>
    <s v="091990"/>
    <x v="22"/>
    <x v="6"/>
    <x v="1"/>
    <x v="0"/>
    <m/>
    <m/>
    <m/>
    <m/>
    <n v="2260"/>
    <m/>
    <m/>
  </r>
  <r>
    <x v="9"/>
    <x v="0"/>
    <s v="OK"/>
    <e v="#N/A"/>
    <m/>
    <n v="6"/>
    <m/>
    <m/>
    <e v="#N/A"/>
    <s v="092061"/>
    <x v="23"/>
    <x v="10"/>
    <x v="1"/>
    <x v="0"/>
    <m/>
    <m/>
    <m/>
    <m/>
    <m/>
    <m/>
    <m/>
  </r>
  <r>
    <x v="9"/>
    <x v="0"/>
    <s v="OK"/>
    <e v="#N/A"/>
    <m/>
    <n v="6"/>
    <m/>
    <m/>
    <e v="#N/A"/>
    <s v="092250"/>
    <x v="24"/>
    <x v="4"/>
    <x v="1"/>
    <x v="0"/>
    <m/>
    <m/>
    <m/>
    <m/>
    <n v="3542"/>
    <m/>
    <m/>
  </r>
  <r>
    <x v="9"/>
    <x v="0"/>
    <s v="OK"/>
    <e v="#N/A"/>
    <m/>
    <n v="6"/>
    <m/>
    <m/>
    <e v="#N/A"/>
    <s v="092260"/>
    <x v="25"/>
    <x v="5"/>
    <x v="1"/>
    <x v="0"/>
    <m/>
    <m/>
    <m/>
    <m/>
    <n v="1781"/>
    <m/>
    <m/>
  </r>
  <r>
    <x v="9"/>
    <x v="0"/>
    <s v="OK"/>
    <e v="#N/A"/>
    <m/>
    <n v="6"/>
    <m/>
    <m/>
    <e v="#N/A"/>
    <s v="092470"/>
    <x v="26"/>
    <x v="10"/>
    <x v="1"/>
    <x v="0"/>
    <m/>
    <m/>
    <m/>
    <m/>
    <n v="4580"/>
    <m/>
    <m/>
  </r>
  <r>
    <x v="9"/>
    <x v="0"/>
    <s v="OK"/>
    <e v="#N/A"/>
    <m/>
    <n v="6"/>
    <m/>
    <m/>
    <s v="Yes"/>
    <s v="092881"/>
    <x v="27"/>
    <x v="11"/>
    <x v="1"/>
    <x v="0"/>
    <m/>
    <m/>
    <m/>
    <m/>
    <n v="3370"/>
    <m/>
    <m/>
  </r>
  <r>
    <x v="9"/>
    <x v="0"/>
    <s v="OK"/>
    <e v="#N/A"/>
    <m/>
    <n v="6"/>
    <m/>
    <m/>
    <e v="#N/A"/>
    <s v="092900"/>
    <x v="20"/>
    <x v="8"/>
    <x v="1"/>
    <x v="0"/>
    <m/>
    <m/>
    <m/>
    <m/>
    <n v="1291"/>
    <m/>
    <m/>
  </r>
  <r>
    <x v="9"/>
    <x v="0"/>
    <s v="OK"/>
    <e v="#N/A"/>
    <m/>
    <n v="6"/>
    <m/>
    <m/>
    <e v="#N/A"/>
    <s v="100490"/>
    <x v="35"/>
    <x v="19"/>
    <x v="2"/>
    <x v="0"/>
    <m/>
    <m/>
    <m/>
    <m/>
    <n v="4082"/>
    <m/>
    <m/>
  </r>
  <r>
    <x v="9"/>
    <x v="0"/>
    <s v="OK"/>
    <e v="#N/A"/>
    <m/>
    <n v="6"/>
    <m/>
    <m/>
    <e v="#N/A"/>
    <s v="100660"/>
    <x v="28"/>
    <x v="12"/>
    <x v="2"/>
    <x v="0"/>
    <m/>
    <m/>
    <m/>
    <m/>
    <n v="4216"/>
    <m/>
    <m/>
  </r>
  <r>
    <x v="9"/>
    <x v="0"/>
    <s v="OK"/>
    <s v="LLF"/>
    <m/>
    <n v="6"/>
    <m/>
    <m/>
    <s v="Yes"/>
    <s v="100680"/>
    <x v="29"/>
    <x v="13"/>
    <x v="2"/>
    <x v="0"/>
    <m/>
    <m/>
    <m/>
    <m/>
    <n v="36062"/>
    <m/>
    <m/>
  </r>
  <r>
    <x v="9"/>
    <x v="0"/>
    <s v="OK"/>
    <s v="LLF"/>
    <m/>
    <n v="6"/>
    <m/>
    <m/>
    <s v="Yes"/>
    <s v="100681"/>
    <x v="30"/>
    <x v="14"/>
    <x v="2"/>
    <x v="0"/>
    <m/>
    <m/>
    <m/>
    <m/>
    <n v="11424"/>
    <m/>
    <m/>
  </r>
  <r>
    <x v="9"/>
    <x v="0"/>
    <s v="No"/>
    <e v="#N/A"/>
    <m/>
    <n v="6"/>
    <m/>
    <m/>
    <e v="#N/A"/>
    <s v="100790"/>
    <x v="31"/>
    <x v="15"/>
    <x v="2"/>
    <x v="0"/>
    <m/>
    <m/>
    <m/>
    <m/>
    <n v="5383"/>
    <m/>
    <m/>
  </r>
  <r>
    <x v="9"/>
    <x v="0"/>
    <s v="OK"/>
    <e v="#N/A"/>
    <m/>
    <n v="6"/>
    <m/>
    <m/>
    <e v="#N/A"/>
    <s v="100791"/>
    <x v="32"/>
    <x v="16"/>
    <x v="2"/>
    <x v="0"/>
    <m/>
    <m/>
    <m/>
    <m/>
    <n v="5850"/>
    <m/>
    <m/>
  </r>
  <r>
    <x v="9"/>
    <x v="0"/>
    <s v="OK"/>
    <e v="#N/A"/>
    <m/>
    <n v="6"/>
    <m/>
    <m/>
    <e v="#N/A"/>
    <s v="101800"/>
    <x v="33"/>
    <x v="17"/>
    <x v="2"/>
    <x v="0"/>
    <m/>
    <m/>
    <m/>
    <m/>
    <n v="5672"/>
    <m/>
    <m/>
  </r>
  <r>
    <x v="9"/>
    <x v="0"/>
    <s v="OK"/>
    <e v="#N/A"/>
    <m/>
    <n v="6"/>
    <m/>
    <m/>
    <e v="#N/A"/>
    <s v="102100"/>
    <x v="34"/>
    <x v="18"/>
    <x v="2"/>
    <x v="0"/>
    <m/>
    <m/>
    <m/>
    <m/>
    <n v="7786"/>
    <m/>
    <m/>
  </r>
  <r>
    <x v="9"/>
    <x v="0"/>
    <s v="No"/>
    <e v="#N/A"/>
    <m/>
    <n v="6"/>
    <m/>
    <m/>
    <e v="#N/A"/>
    <s v="102300"/>
    <x v="36"/>
    <x v="12"/>
    <x v="2"/>
    <x v="0"/>
    <m/>
    <m/>
    <m/>
    <m/>
    <n v="2300"/>
    <m/>
    <m/>
  </r>
  <r>
    <x v="9"/>
    <x v="0"/>
    <s v="OK"/>
    <e v="#N/A"/>
    <m/>
    <n v="6"/>
    <m/>
    <m/>
    <e v="#N/A"/>
    <s v="110040"/>
    <x v="45"/>
    <x v="28"/>
    <x v="3"/>
    <x v="0"/>
    <m/>
    <m/>
    <m/>
    <m/>
    <n v="2867"/>
    <m/>
    <m/>
  </r>
  <r>
    <x v="9"/>
    <x v="0"/>
    <s v="OK"/>
    <e v="#N/A"/>
    <m/>
    <n v="6"/>
    <m/>
    <m/>
    <e v="#N/A"/>
    <s v="110531"/>
    <x v="46"/>
    <x v="29"/>
    <x v="3"/>
    <x v="0"/>
    <m/>
    <m/>
    <m/>
    <m/>
    <n v="4782"/>
    <m/>
    <m/>
  </r>
  <r>
    <x v="9"/>
    <x v="0"/>
    <s v="No"/>
    <e v="#N/A"/>
    <m/>
    <n v="6"/>
    <m/>
    <m/>
    <e v="#N/A"/>
    <s v="110740"/>
    <x v="48"/>
    <x v="31"/>
    <x v="3"/>
    <x v="0"/>
    <m/>
    <m/>
    <m/>
    <m/>
    <n v="2000"/>
    <m/>
    <m/>
  </r>
  <r>
    <x v="9"/>
    <x v="0"/>
    <s v="OK"/>
    <e v="#N/A"/>
    <m/>
    <n v="6"/>
    <m/>
    <m/>
    <e v="#N/A"/>
    <s v="110750"/>
    <x v="47"/>
    <x v="30"/>
    <x v="3"/>
    <x v="0"/>
    <m/>
    <m/>
    <m/>
    <m/>
    <n v="6000"/>
    <m/>
    <m/>
  </r>
  <r>
    <x v="9"/>
    <x v="0"/>
    <s v="OK"/>
    <e v="#N/A"/>
    <m/>
    <n v="6"/>
    <m/>
    <m/>
    <e v="#N/A"/>
    <s v="110980"/>
    <x v="49"/>
    <x v="32"/>
    <x v="3"/>
    <x v="0"/>
    <m/>
    <m/>
    <m/>
    <m/>
    <n v="4578"/>
    <m/>
    <m/>
  </r>
  <r>
    <x v="9"/>
    <x v="0"/>
    <s v="OK"/>
    <e v="#N/A"/>
    <m/>
    <n v="6"/>
    <m/>
    <m/>
    <e v="#N/A"/>
    <s v="112060"/>
    <x v="50"/>
    <x v="28"/>
    <x v="3"/>
    <x v="0"/>
    <m/>
    <m/>
    <m/>
    <m/>
    <m/>
    <m/>
    <m/>
  </r>
  <r>
    <x v="9"/>
    <x v="0"/>
    <s v="OK"/>
    <e v="#N/A"/>
    <m/>
    <n v="6"/>
    <m/>
    <m/>
    <e v="#N/A"/>
    <s v="112180"/>
    <x v="37"/>
    <x v="20"/>
    <x v="3"/>
    <x v="0"/>
    <m/>
    <m/>
    <m/>
    <m/>
    <m/>
    <m/>
    <m/>
  </r>
  <r>
    <x v="9"/>
    <x v="0"/>
    <s v="OK"/>
    <e v="#N/A"/>
    <m/>
    <n v="6"/>
    <m/>
    <m/>
    <e v="#N/A"/>
    <s v="112191"/>
    <x v="39"/>
    <x v="22"/>
    <x v="3"/>
    <x v="0"/>
    <m/>
    <m/>
    <m/>
    <m/>
    <n v="5338"/>
    <m/>
    <m/>
  </r>
  <r>
    <x v="9"/>
    <x v="0"/>
    <s v="OK"/>
    <e v="#N/A"/>
    <m/>
    <n v="6"/>
    <m/>
    <m/>
    <e v="#N/A"/>
    <s v="112200"/>
    <x v="40"/>
    <x v="23"/>
    <x v="3"/>
    <x v="0"/>
    <m/>
    <m/>
    <m/>
    <m/>
    <n v="7964"/>
    <m/>
    <m/>
  </r>
  <r>
    <x v="9"/>
    <x v="0"/>
    <s v="OK"/>
    <e v="#N/A"/>
    <m/>
    <n v="6"/>
    <m/>
    <m/>
    <s v="Yes"/>
    <s v="112210"/>
    <x v="41"/>
    <x v="24"/>
    <x v="3"/>
    <x v="0"/>
    <m/>
    <m/>
    <m/>
    <m/>
    <n v="10000"/>
    <m/>
    <m/>
  </r>
  <r>
    <x v="9"/>
    <x v="0"/>
    <s v="OK"/>
    <e v="#N/A"/>
    <m/>
    <n v="6"/>
    <m/>
    <m/>
    <e v="#N/A"/>
    <s v="112211"/>
    <x v="38"/>
    <x v="21"/>
    <x v="3"/>
    <x v="0"/>
    <m/>
    <m/>
    <m/>
    <m/>
    <n v="5917"/>
    <m/>
    <m/>
  </r>
  <r>
    <x v="9"/>
    <x v="0"/>
    <s v="No"/>
    <e v="#N/A"/>
    <m/>
    <n v="6"/>
    <m/>
    <m/>
    <e v="#N/A"/>
    <s v="112220"/>
    <x v="42"/>
    <x v="25"/>
    <x v="3"/>
    <x v="0"/>
    <m/>
    <m/>
    <m/>
    <m/>
    <n v="8542.25"/>
    <m/>
    <m/>
  </r>
  <r>
    <x v="9"/>
    <x v="0"/>
    <s v="OK"/>
    <e v="#N/A"/>
    <m/>
    <n v="6"/>
    <m/>
    <m/>
    <e v="#N/A"/>
    <s v="112230"/>
    <x v="43"/>
    <x v="26"/>
    <x v="3"/>
    <x v="0"/>
    <m/>
    <m/>
    <m/>
    <m/>
    <n v="5950"/>
    <m/>
    <m/>
  </r>
  <r>
    <x v="9"/>
    <x v="0"/>
    <s v="OK"/>
    <e v="#N/A"/>
    <m/>
    <n v="6"/>
    <m/>
    <m/>
    <e v="#N/A"/>
    <s v="112240"/>
    <x v="44"/>
    <x v="27"/>
    <x v="3"/>
    <x v="0"/>
    <m/>
    <m/>
    <m/>
    <m/>
    <n v="6963"/>
    <m/>
    <m/>
  </r>
  <r>
    <x v="9"/>
    <x v="0"/>
    <s v="No"/>
    <e v="#N/A"/>
    <m/>
    <n v="6"/>
    <m/>
    <m/>
    <e v="#N/A"/>
    <s v="112340"/>
    <x v="51"/>
    <x v="28"/>
    <x v="3"/>
    <x v="0"/>
    <m/>
    <m/>
    <m/>
    <m/>
    <m/>
    <m/>
    <m/>
  </r>
  <r>
    <x v="9"/>
    <x v="0"/>
    <s v="No"/>
    <e v="#N/A"/>
    <m/>
    <n v="6"/>
    <m/>
    <m/>
    <e v="#N/A"/>
    <s v="121470"/>
    <x v="188"/>
    <x v="107"/>
    <x v="13"/>
    <x v="1"/>
    <m/>
    <m/>
    <m/>
    <m/>
    <n v="2500"/>
    <m/>
    <m/>
  </r>
  <r>
    <x v="9"/>
    <x v="0"/>
    <s v="No"/>
    <e v="#N/A"/>
    <m/>
    <n v="6"/>
    <m/>
    <m/>
    <e v="#N/A"/>
    <s v="122440"/>
    <x v="187"/>
    <x v="106"/>
    <x v="13"/>
    <x v="1"/>
    <m/>
    <m/>
    <m/>
    <m/>
    <n v="9027.75"/>
    <m/>
    <m/>
  </r>
  <r>
    <x v="9"/>
    <x v="0"/>
    <s v="OK"/>
    <e v="#N/A"/>
    <m/>
    <n v="6"/>
    <m/>
    <m/>
    <e v="#N/A"/>
    <s v="122441"/>
    <x v="190"/>
    <x v="109"/>
    <x v="13"/>
    <x v="1"/>
    <m/>
    <m/>
    <m/>
    <m/>
    <n v="3910"/>
    <m/>
    <m/>
  </r>
  <r>
    <x v="9"/>
    <x v="0"/>
    <s v="OK"/>
    <e v="#N/A"/>
    <m/>
    <n v="6"/>
    <m/>
    <m/>
    <e v="#N/A"/>
    <s v="122442"/>
    <x v="189"/>
    <x v="108"/>
    <x v="13"/>
    <x v="1"/>
    <m/>
    <m/>
    <m/>
    <m/>
    <n v="3883.08"/>
    <m/>
    <m/>
  </r>
  <r>
    <x v="9"/>
    <x v="0"/>
    <s v="No"/>
    <e v="#N/A"/>
    <m/>
    <n v="6"/>
    <m/>
    <m/>
    <e v="#N/A"/>
    <s v="122443"/>
    <x v="191"/>
    <x v="110"/>
    <x v="13"/>
    <x v="1"/>
    <m/>
    <m/>
    <m/>
    <m/>
    <n v="3000"/>
    <m/>
    <m/>
  </r>
  <r>
    <x v="9"/>
    <x v="0"/>
    <s v="OK"/>
    <e v="#N/A"/>
    <m/>
    <n v="6"/>
    <m/>
    <m/>
    <e v="#N/A"/>
    <s v="122444"/>
    <x v="192"/>
    <x v="111"/>
    <x v="13"/>
    <x v="1"/>
    <m/>
    <m/>
    <m/>
    <m/>
    <n v="4323.3"/>
    <m/>
    <m/>
  </r>
  <r>
    <x v="9"/>
    <x v="0"/>
    <s v="No"/>
    <e v="#N/A"/>
    <m/>
    <n v="6"/>
    <m/>
    <m/>
    <e v="#N/A"/>
    <s v="122445"/>
    <x v="186"/>
    <x v="105"/>
    <x v="13"/>
    <x v="1"/>
    <m/>
    <m/>
    <m/>
    <m/>
    <n v="1425"/>
    <m/>
    <m/>
  </r>
  <r>
    <x v="9"/>
    <x v="0"/>
    <s v="No"/>
    <s v="LLF"/>
    <m/>
    <n v="6"/>
    <m/>
    <m/>
    <e v="#N/A"/>
    <s v="122446"/>
    <x v="193"/>
    <x v="112"/>
    <x v="13"/>
    <x v="1"/>
    <m/>
    <m/>
    <m/>
    <m/>
    <m/>
    <m/>
    <m/>
  </r>
  <r>
    <x v="9"/>
    <x v="0"/>
    <s v="OK"/>
    <e v="#N/A"/>
    <m/>
    <n v="6"/>
    <m/>
    <m/>
    <s v="Yes"/>
    <s v="122447"/>
    <x v="194"/>
    <x v="113"/>
    <x v="13"/>
    <x v="1"/>
    <m/>
    <m/>
    <m/>
    <m/>
    <n v="4871"/>
    <m/>
    <m/>
  </r>
  <r>
    <x v="9"/>
    <x v="0"/>
    <s v="OK"/>
    <e v="#N/A"/>
    <m/>
    <n v="6"/>
    <m/>
    <m/>
    <e v="#N/A"/>
    <s v="130010"/>
    <x v="52"/>
    <x v="33"/>
    <x v="4"/>
    <x v="0"/>
    <m/>
    <m/>
    <m/>
    <m/>
    <n v="7500"/>
    <m/>
    <m/>
  </r>
  <r>
    <x v="9"/>
    <x v="0"/>
    <s v="OK"/>
    <e v="#N/A"/>
    <m/>
    <n v="6"/>
    <m/>
    <m/>
    <e v="#N/A"/>
    <s v="130570"/>
    <x v="64"/>
    <x v="45"/>
    <x v="4"/>
    <x v="0"/>
    <m/>
    <m/>
    <m/>
    <m/>
    <m/>
    <m/>
    <m/>
  </r>
  <r>
    <x v="9"/>
    <x v="0"/>
    <s v="No"/>
    <e v="#N/A"/>
    <m/>
    <n v="6"/>
    <m/>
    <m/>
    <e v="#N/A"/>
    <s v="130580"/>
    <x v="65"/>
    <x v="46"/>
    <x v="4"/>
    <x v="0"/>
    <m/>
    <m/>
    <m/>
    <m/>
    <n v="3500"/>
    <m/>
    <m/>
  </r>
  <r>
    <x v="9"/>
    <x v="0"/>
    <s v="OK"/>
    <e v="#N/A"/>
    <m/>
    <n v="6"/>
    <m/>
    <m/>
    <e v="#N/A"/>
    <s v="131500"/>
    <x v="53"/>
    <x v="34"/>
    <x v="4"/>
    <x v="0"/>
    <m/>
    <m/>
    <m/>
    <m/>
    <n v="3088"/>
    <m/>
    <m/>
  </r>
  <r>
    <x v="9"/>
    <x v="0"/>
    <s v="No"/>
    <e v="#N/A"/>
    <m/>
    <n v="6"/>
    <m/>
    <m/>
    <e v="#N/A"/>
    <s v="131520"/>
    <x v="54"/>
    <x v="35"/>
    <x v="4"/>
    <x v="0"/>
    <m/>
    <m/>
    <m/>
    <m/>
    <n v="2490"/>
    <m/>
    <m/>
  </r>
  <r>
    <x v="9"/>
    <x v="0"/>
    <s v="OK"/>
    <e v="#N/A"/>
    <m/>
    <n v="6"/>
    <m/>
    <m/>
    <e v="#N/A"/>
    <s v="131951"/>
    <x v="55"/>
    <x v="36"/>
    <x v="4"/>
    <x v="0"/>
    <m/>
    <m/>
    <m/>
    <m/>
    <m/>
    <m/>
    <m/>
  </r>
  <r>
    <x v="9"/>
    <x v="0"/>
    <s v="OK"/>
    <e v="#N/A"/>
    <m/>
    <n v="6"/>
    <m/>
    <m/>
    <e v="#N/A"/>
    <s v="131960"/>
    <x v="56"/>
    <x v="37"/>
    <x v="4"/>
    <x v="0"/>
    <m/>
    <m/>
    <m/>
    <m/>
    <n v="7976"/>
    <m/>
    <m/>
  </r>
  <r>
    <x v="9"/>
    <x v="0"/>
    <s v="No"/>
    <e v="#N/A"/>
    <m/>
    <n v="6"/>
    <m/>
    <m/>
    <s v="Yes"/>
    <s v="132730"/>
    <x v="57"/>
    <x v="38"/>
    <x v="4"/>
    <x v="0"/>
    <m/>
    <m/>
    <m/>
    <m/>
    <m/>
    <m/>
    <m/>
  </r>
  <r>
    <x v="9"/>
    <x v="0"/>
    <s v="OK"/>
    <e v="#N/A"/>
    <m/>
    <n v="6"/>
    <m/>
    <m/>
    <e v="#N/A"/>
    <s v="132740"/>
    <x v="58"/>
    <x v="39"/>
    <x v="4"/>
    <x v="0"/>
    <m/>
    <m/>
    <m/>
    <m/>
    <n v="2680"/>
    <m/>
    <m/>
  </r>
  <r>
    <x v="9"/>
    <x v="0"/>
    <s v="No"/>
    <e v="#N/A"/>
    <m/>
    <n v="6"/>
    <m/>
    <m/>
    <s v="Yes"/>
    <s v="132760"/>
    <x v="59"/>
    <x v="40"/>
    <x v="4"/>
    <x v="0"/>
    <m/>
    <m/>
    <m/>
    <m/>
    <n v="2910"/>
    <m/>
    <m/>
  </r>
  <r>
    <x v="9"/>
    <x v="0"/>
    <s v="OK"/>
    <e v="#N/A"/>
    <m/>
    <n v="6"/>
    <m/>
    <m/>
    <e v="#N/A"/>
    <s v="132761"/>
    <x v="60"/>
    <x v="41"/>
    <x v="4"/>
    <x v="0"/>
    <m/>
    <m/>
    <m/>
    <m/>
    <n v="10296"/>
    <m/>
    <m/>
  </r>
  <r>
    <x v="9"/>
    <x v="0"/>
    <s v="OK"/>
    <e v="#N/A"/>
    <m/>
    <n v="6"/>
    <m/>
    <m/>
    <e v="#N/A"/>
    <s v="132770"/>
    <x v="61"/>
    <x v="42"/>
    <x v="4"/>
    <x v="0"/>
    <m/>
    <m/>
    <m/>
    <m/>
    <n v="6915.3"/>
    <m/>
    <m/>
  </r>
  <r>
    <x v="9"/>
    <x v="0"/>
    <s v="OK"/>
    <e v="#N/A"/>
    <m/>
    <n v="6"/>
    <m/>
    <m/>
    <e v="#N/A"/>
    <s v="132780"/>
    <x v="62"/>
    <x v="43"/>
    <x v="4"/>
    <x v="0"/>
    <m/>
    <m/>
    <m/>
    <m/>
    <n v="4407"/>
    <m/>
    <m/>
  </r>
  <r>
    <x v="9"/>
    <x v="0"/>
    <s v="No"/>
    <e v="#N/A"/>
    <m/>
    <n v="6"/>
    <m/>
    <m/>
    <s v="Yes"/>
    <s v="132781"/>
    <x v="63"/>
    <x v="44"/>
    <x v="4"/>
    <x v="0"/>
    <m/>
    <m/>
    <m/>
    <m/>
    <n v="2000"/>
    <m/>
    <m/>
  </r>
  <r>
    <x v="9"/>
    <x v="0"/>
    <s v="No"/>
    <e v="#N/A"/>
    <m/>
    <n v="6"/>
    <m/>
    <m/>
    <e v="#N/A"/>
    <s v="140150"/>
    <x v="66"/>
    <x v="47"/>
    <x v="5"/>
    <x v="0"/>
    <m/>
    <m/>
    <m/>
    <m/>
    <n v="1150"/>
    <m/>
    <m/>
  </r>
  <r>
    <x v="9"/>
    <x v="0"/>
    <s v="No"/>
    <e v="#N/A"/>
    <m/>
    <n v="6"/>
    <m/>
    <m/>
    <e v="#N/A"/>
    <s v="140960"/>
    <x v="68"/>
    <x v="48"/>
    <x v="5"/>
    <x v="0"/>
    <m/>
    <m/>
    <m/>
    <m/>
    <n v="3098.75"/>
    <m/>
    <m/>
  </r>
  <r>
    <x v="9"/>
    <x v="0"/>
    <s v="OK"/>
    <e v="#N/A"/>
    <m/>
    <n v="6"/>
    <m/>
    <m/>
    <e v="#N/A"/>
    <s v="141100"/>
    <x v="69"/>
    <x v="49"/>
    <x v="5"/>
    <x v="0"/>
    <m/>
    <m/>
    <m/>
    <m/>
    <n v="7646"/>
    <m/>
    <m/>
  </r>
  <r>
    <x v="9"/>
    <x v="0"/>
    <s v="OK"/>
    <e v="#N/A"/>
    <m/>
    <n v="6"/>
    <m/>
    <m/>
    <e v="#N/A"/>
    <s v="141110"/>
    <x v="70"/>
    <x v="50"/>
    <x v="5"/>
    <x v="0"/>
    <m/>
    <m/>
    <m/>
    <m/>
    <n v="24496"/>
    <m/>
    <m/>
  </r>
  <r>
    <x v="9"/>
    <x v="0"/>
    <s v="OK"/>
    <e v="#N/A"/>
    <m/>
    <n v="6"/>
    <m/>
    <m/>
    <e v="#N/A"/>
    <s v="141440"/>
    <x v="67"/>
    <x v="47"/>
    <x v="5"/>
    <x v="0"/>
    <m/>
    <m/>
    <m/>
    <m/>
    <n v="3343"/>
    <m/>
    <m/>
  </r>
  <r>
    <x v="9"/>
    <x v="0"/>
    <s v="OK"/>
    <e v="#N/A"/>
    <m/>
    <n v="6"/>
    <m/>
    <m/>
    <e v="#N/A"/>
    <s v="141760"/>
    <x v="71"/>
    <x v="48"/>
    <x v="5"/>
    <x v="0"/>
    <m/>
    <m/>
    <m/>
    <m/>
    <n v="2642.33"/>
    <m/>
    <m/>
  </r>
  <r>
    <x v="9"/>
    <x v="0"/>
    <s v="OK"/>
    <e v="#N/A"/>
    <m/>
    <n v="6"/>
    <m/>
    <m/>
    <e v="#N/A"/>
    <s v="142080"/>
    <x v="72"/>
    <x v="51"/>
    <x v="5"/>
    <x v="0"/>
    <m/>
    <m/>
    <m/>
    <m/>
    <n v="10321"/>
    <m/>
    <m/>
  </r>
  <r>
    <x v="9"/>
    <x v="0"/>
    <s v="OK"/>
    <e v="#N/A"/>
    <m/>
    <n v="6"/>
    <m/>
    <m/>
    <e v="#N/A"/>
    <s v="142280"/>
    <x v="73"/>
    <x v="52"/>
    <x v="5"/>
    <x v="0"/>
    <m/>
    <m/>
    <m/>
    <m/>
    <n v="3659"/>
    <m/>
    <m/>
  </r>
  <r>
    <x v="9"/>
    <x v="0"/>
    <s v="OK"/>
    <e v="#N/A"/>
    <m/>
    <n v="6"/>
    <m/>
    <m/>
    <e v="#N/A"/>
    <s v="142860"/>
    <x v="74"/>
    <x v="53"/>
    <x v="5"/>
    <x v="0"/>
    <m/>
    <m/>
    <m/>
    <m/>
    <n v="8431"/>
    <m/>
    <m/>
  </r>
  <r>
    <x v="9"/>
    <x v="0"/>
    <s v="OK"/>
    <e v="#N/A"/>
    <m/>
    <n v="6"/>
    <m/>
    <m/>
    <e v="#N/A"/>
    <s v="150050"/>
    <x v="195"/>
    <x v="114"/>
    <x v="14"/>
    <x v="2"/>
    <m/>
    <m/>
    <m/>
    <m/>
    <n v="4358"/>
    <m/>
    <m/>
  </r>
  <r>
    <x v="9"/>
    <x v="0"/>
    <s v="No"/>
    <e v="#N/A"/>
    <m/>
    <n v="6"/>
    <m/>
    <m/>
    <e v="#N/A"/>
    <s v="150100"/>
    <x v="217"/>
    <x v="123"/>
    <x v="14"/>
    <x v="2"/>
    <m/>
    <m/>
    <m/>
    <m/>
    <n v="1000"/>
    <m/>
    <m/>
  </r>
  <r>
    <x v="9"/>
    <x v="0"/>
    <s v="No"/>
    <e v="#N/A"/>
    <m/>
    <n v="6"/>
    <m/>
    <m/>
    <e v="#N/A"/>
    <s v="150130"/>
    <x v="198"/>
    <x v="115"/>
    <x v="14"/>
    <x v="2"/>
    <m/>
    <m/>
    <m/>
    <m/>
    <n v="1000"/>
    <m/>
    <m/>
  </r>
  <r>
    <x v="9"/>
    <x v="0"/>
    <s v="No"/>
    <e v="#N/A"/>
    <m/>
    <n v="6"/>
    <m/>
    <m/>
    <e v="#N/A"/>
    <s v="150200"/>
    <x v="201"/>
    <x v="116"/>
    <x v="14"/>
    <x v="2"/>
    <m/>
    <m/>
    <m/>
    <m/>
    <m/>
    <m/>
    <m/>
  </r>
  <r>
    <x v="9"/>
    <x v="0"/>
    <s v="No"/>
    <e v="#N/A"/>
    <m/>
    <n v="6"/>
    <m/>
    <m/>
    <e v="#N/A"/>
    <s v="150201"/>
    <x v="204"/>
    <x v="117"/>
    <x v="14"/>
    <x v="2"/>
    <m/>
    <m/>
    <m/>
    <m/>
    <m/>
    <m/>
    <m/>
  </r>
  <r>
    <x v="9"/>
    <x v="0"/>
    <s v="No"/>
    <e v="#N/A"/>
    <m/>
    <n v="6"/>
    <m/>
    <m/>
    <e v="#N/A"/>
    <s v="150610"/>
    <x v="218"/>
    <x v="124"/>
    <x v="14"/>
    <x v="2"/>
    <m/>
    <m/>
    <m/>
    <m/>
    <n v="600"/>
    <m/>
    <m/>
  </r>
  <r>
    <x v="9"/>
    <x v="0"/>
    <s v="No"/>
    <e v="#N/A"/>
    <m/>
    <n v="6"/>
    <m/>
    <m/>
    <e v="#N/A"/>
    <s v="150700"/>
    <x v="221"/>
    <x v="126"/>
    <x v="14"/>
    <x v="2"/>
    <m/>
    <m/>
    <m/>
    <m/>
    <n v="2988"/>
    <m/>
    <m/>
  </r>
  <r>
    <x v="9"/>
    <x v="0"/>
    <s v="No"/>
    <e v="#N/A"/>
    <m/>
    <n v="6"/>
    <m/>
    <m/>
    <e v="#N/A"/>
    <s v="150710"/>
    <x v="223"/>
    <x v="121"/>
    <x v="14"/>
    <x v="2"/>
    <m/>
    <m/>
    <m/>
    <m/>
    <n v="1651"/>
    <m/>
    <m/>
  </r>
  <r>
    <x v="9"/>
    <x v="0"/>
    <s v="OK"/>
    <e v="#N/A"/>
    <m/>
    <n v="6"/>
    <m/>
    <m/>
    <e v="#N/A"/>
    <s v="150930"/>
    <x v="205"/>
    <x v="117"/>
    <x v="14"/>
    <x v="2"/>
    <m/>
    <m/>
    <m/>
    <m/>
    <n v="1171"/>
    <m/>
    <m/>
  </r>
  <r>
    <x v="9"/>
    <x v="0"/>
    <s v="OK"/>
    <e v="#N/A"/>
    <m/>
    <n v="6"/>
    <m/>
    <m/>
    <e v="#N/A"/>
    <s v="150961"/>
    <x v="209"/>
    <x v="119"/>
    <x v="14"/>
    <x v="2"/>
    <m/>
    <m/>
    <m/>
    <m/>
    <n v="1250"/>
    <m/>
    <m/>
  </r>
  <r>
    <x v="9"/>
    <x v="0"/>
    <s v="OK"/>
    <e v="#N/A"/>
    <m/>
    <n v="6"/>
    <m/>
    <m/>
    <e v="#N/A"/>
    <s v="150970"/>
    <x v="212"/>
    <x v="120"/>
    <x v="14"/>
    <x v="2"/>
    <m/>
    <m/>
    <m/>
    <m/>
    <n v="11030"/>
    <m/>
    <m/>
  </r>
  <r>
    <x v="9"/>
    <x v="0"/>
    <s v="No"/>
    <e v="#N/A"/>
    <m/>
    <n v="6"/>
    <m/>
    <m/>
    <e v="#N/A"/>
    <s v="151090"/>
    <x v="208"/>
    <x v="118"/>
    <x v="14"/>
    <x v="2"/>
    <m/>
    <m/>
    <m/>
    <m/>
    <n v="1250"/>
    <m/>
    <m/>
  </r>
  <r>
    <x v="9"/>
    <x v="0"/>
    <s v="No"/>
    <e v="#N/A"/>
    <m/>
    <n v="6"/>
    <m/>
    <m/>
    <e v="#N/A"/>
    <s v="151150"/>
    <x v="225"/>
    <x v="126"/>
    <x v="14"/>
    <x v="2"/>
    <m/>
    <m/>
    <m/>
    <m/>
    <n v="1346"/>
    <m/>
    <m/>
  </r>
  <r>
    <x v="9"/>
    <x v="0"/>
    <s v="No"/>
    <e v="#N/A"/>
    <m/>
    <n v="6"/>
    <m/>
    <m/>
    <e v="#N/A"/>
    <s v="151190"/>
    <x v="226"/>
    <x v="127"/>
    <x v="14"/>
    <x v="2"/>
    <m/>
    <m/>
    <m/>
    <m/>
    <n v="500"/>
    <m/>
    <m/>
  </r>
  <r>
    <x v="9"/>
    <x v="0"/>
    <s v="No"/>
    <e v="#N/A"/>
    <m/>
    <n v="6"/>
    <m/>
    <m/>
    <e v="#N/A"/>
    <s v="151230"/>
    <x v="203"/>
    <x v="116"/>
    <x v="14"/>
    <x v="2"/>
    <m/>
    <m/>
    <m/>
    <m/>
    <n v="126"/>
    <m/>
    <m/>
  </r>
  <r>
    <x v="9"/>
    <x v="0"/>
    <s v="OK"/>
    <e v="#N/A"/>
    <m/>
    <n v="6"/>
    <m/>
    <m/>
    <e v="#N/A"/>
    <s v="151260"/>
    <x v="202"/>
    <x v="116"/>
    <x v="14"/>
    <x v="2"/>
    <m/>
    <m/>
    <m/>
    <m/>
    <m/>
    <m/>
    <m/>
  </r>
  <r>
    <x v="9"/>
    <x v="0"/>
    <s v="No"/>
    <e v="#N/A"/>
    <m/>
    <n v="6"/>
    <m/>
    <m/>
    <e v="#N/A"/>
    <s v="151380"/>
    <x v="199"/>
    <x v="115"/>
    <x v="14"/>
    <x v="2"/>
    <m/>
    <m/>
    <m/>
    <m/>
    <m/>
    <m/>
    <m/>
  </r>
  <r>
    <x v="9"/>
    <x v="0"/>
    <s v="OK"/>
    <e v="#N/A"/>
    <m/>
    <n v="6"/>
    <m/>
    <m/>
    <e v="#N/A"/>
    <s v="151490"/>
    <x v="227"/>
    <x v="127"/>
    <x v="14"/>
    <x v="2"/>
    <m/>
    <m/>
    <m/>
    <m/>
    <n v="2357"/>
    <m/>
    <m/>
  </r>
  <r>
    <x v="9"/>
    <x v="0"/>
    <s v="OK"/>
    <e v="#N/A"/>
    <m/>
    <n v="6"/>
    <m/>
    <m/>
    <e v="#N/A"/>
    <s v="151780"/>
    <x v="213"/>
    <x v="121"/>
    <x v="14"/>
    <x v="2"/>
    <m/>
    <m/>
    <m/>
    <m/>
    <n v="3462"/>
    <m/>
    <m/>
  </r>
  <r>
    <x v="9"/>
    <x v="0"/>
    <s v="No"/>
    <e v="#N/A"/>
    <m/>
    <n v="6"/>
    <m/>
    <m/>
    <e v="#N/A"/>
    <s v="151790"/>
    <x v="219"/>
    <x v="124"/>
    <x v="14"/>
    <x v="2"/>
    <m/>
    <m/>
    <m/>
    <m/>
    <n v="875"/>
    <m/>
    <m/>
  </r>
  <r>
    <x v="9"/>
    <x v="0"/>
    <s v="No"/>
    <e v="#N/A"/>
    <m/>
    <n v="6"/>
    <m/>
    <m/>
    <e v="#N/A"/>
    <s v="151810"/>
    <x v="196"/>
    <x v="114"/>
    <x v="14"/>
    <x v="2"/>
    <m/>
    <m/>
    <m/>
    <m/>
    <m/>
    <m/>
    <m/>
  </r>
  <r>
    <x v="9"/>
    <x v="0"/>
    <s v="No"/>
    <e v="#N/A"/>
    <m/>
    <n v="6"/>
    <m/>
    <m/>
    <e v="#N/A"/>
    <s v="151820"/>
    <x v="206"/>
    <x v="117"/>
    <x v="14"/>
    <x v="2"/>
    <m/>
    <m/>
    <m/>
    <m/>
    <m/>
    <m/>
    <m/>
  </r>
  <r>
    <x v="9"/>
    <x v="0"/>
    <s v="OK"/>
    <e v="#N/A"/>
    <m/>
    <n v="6"/>
    <m/>
    <m/>
    <e v="#N/A"/>
    <s v="152040"/>
    <x v="210"/>
    <x v="119"/>
    <x v="14"/>
    <x v="2"/>
    <m/>
    <m/>
    <m/>
    <m/>
    <n v="1772.25"/>
    <m/>
    <m/>
  </r>
  <r>
    <x v="9"/>
    <x v="0"/>
    <s v="No"/>
    <e v="#N/A"/>
    <m/>
    <n v="6"/>
    <m/>
    <m/>
    <e v="#N/A"/>
    <s v="152120"/>
    <x v="200"/>
    <x v="115"/>
    <x v="14"/>
    <x v="2"/>
    <m/>
    <m/>
    <m/>
    <m/>
    <m/>
    <m/>
    <m/>
  </r>
  <r>
    <x v="9"/>
    <x v="0"/>
    <s v="No"/>
    <e v="#N/A"/>
    <m/>
    <n v="6"/>
    <m/>
    <m/>
    <e v="#N/A"/>
    <s v="152330"/>
    <x v="228"/>
    <x v="124"/>
    <x v="14"/>
    <x v="2"/>
    <m/>
    <m/>
    <m/>
    <m/>
    <n v="400"/>
    <m/>
    <m/>
  </r>
  <r>
    <x v="9"/>
    <x v="0"/>
    <s v="OK"/>
    <e v="#N/A"/>
    <m/>
    <n v="6"/>
    <m/>
    <m/>
    <e v="#N/A"/>
    <s v="152350"/>
    <x v="224"/>
    <x v="125"/>
    <x v="14"/>
    <x v="2"/>
    <m/>
    <m/>
    <m/>
    <m/>
    <m/>
    <m/>
    <m/>
  </r>
  <r>
    <x v="9"/>
    <x v="0"/>
    <s v="OK"/>
    <e v="#N/A"/>
    <m/>
    <n v="6"/>
    <m/>
    <m/>
    <e v="#N/A"/>
    <s v="152360"/>
    <x v="211"/>
    <x v="119"/>
    <x v="14"/>
    <x v="2"/>
    <m/>
    <m/>
    <m/>
    <m/>
    <n v="1600"/>
    <m/>
    <m/>
  </r>
  <r>
    <x v="9"/>
    <x v="0"/>
    <s v="No"/>
    <e v="#N/A"/>
    <m/>
    <n v="6"/>
    <m/>
    <m/>
    <e v="#N/A"/>
    <s v="152370"/>
    <x v="222"/>
    <x v="126"/>
    <x v="14"/>
    <x v="2"/>
    <m/>
    <m/>
    <m/>
    <m/>
    <m/>
    <m/>
    <m/>
  </r>
  <r>
    <x v="9"/>
    <x v="0"/>
    <s v="OK"/>
    <e v="#N/A"/>
    <m/>
    <n v="6"/>
    <m/>
    <m/>
    <e v="#N/A"/>
    <s v="152430"/>
    <x v="197"/>
    <x v="114"/>
    <x v="14"/>
    <x v="2"/>
    <m/>
    <m/>
    <m/>
    <m/>
    <m/>
    <m/>
    <m/>
  </r>
  <r>
    <x v="9"/>
    <x v="0"/>
    <s v="No"/>
    <e v="#N/A"/>
    <m/>
    <n v="6"/>
    <m/>
    <m/>
    <e v="#N/A"/>
    <s v="152580"/>
    <x v="214"/>
    <x v="118"/>
    <x v="14"/>
    <x v="2"/>
    <m/>
    <m/>
    <m/>
    <m/>
    <m/>
    <m/>
    <m/>
  </r>
  <r>
    <x v="9"/>
    <x v="0"/>
    <s v="No"/>
    <e v="#N/A"/>
    <m/>
    <n v="6"/>
    <m/>
    <m/>
    <e v="#N/A"/>
    <s v="152650"/>
    <x v="220"/>
    <x v="125"/>
    <x v="14"/>
    <x v="2"/>
    <m/>
    <m/>
    <m/>
    <m/>
    <n v="200"/>
    <m/>
    <m/>
  </r>
  <r>
    <x v="9"/>
    <x v="0"/>
    <s v="OK"/>
    <e v="#N/A"/>
    <m/>
    <n v="6"/>
    <m/>
    <m/>
    <e v="#N/A"/>
    <s v="152850"/>
    <x v="215"/>
    <x v="118"/>
    <x v="14"/>
    <x v="2"/>
    <m/>
    <m/>
    <m/>
    <m/>
    <n v="2602"/>
    <m/>
    <m/>
  </r>
  <r>
    <x v="9"/>
    <x v="0"/>
    <s v="OK"/>
    <e v="#N/A"/>
    <m/>
    <n v="6"/>
    <m/>
    <m/>
    <e v="#N/A"/>
    <s v="152930"/>
    <x v="207"/>
    <x v="117"/>
    <x v="14"/>
    <x v="2"/>
    <m/>
    <m/>
    <m/>
    <m/>
    <n v="3728"/>
    <m/>
    <m/>
  </r>
  <r>
    <x v="9"/>
    <x v="0"/>
    <s v="No"/>
    <e v="#N/A"/>
    <m/>
    <n v="6"/>
    <m/>
    <m/>
    <e v="#N/A"/>
    <s v="152940"/>
    <x v="216"/>
    <x v="122"/>
    <x v="14"/>
    <x v="2"/>
    <m/>
    <m/>
    <m/>
    <m/>
    <n v="4000"/>
    <m/>
    <m/>
  </r>
  <r>
    <x v="9"/>
    <x v="0"/>
    <s v="No"/>
    <e v="#N/A"/>
    <m/>
    <n v="6"/>
    <m/>
    <m/>
    <e v="#N/A"/>
    <s v="160220"/>
    <x v="229"/>
    <x v="128"/>
    <x v="15"/>
    <x v="2"/>
    <m/>
    <m/>
    <m/>
    <m/>
    <n v="2100.41"/>
    <m/>
    <m/>
  </r>
  <r>
    <x v="9"/>
    <x v="0"/>
    <s v="OK"/>
    <e v="#N/A"/>
    <m/>
    <n v="6"/>
    <m/>
    <m/>
    <s v="Yes"/>
    <s v="160230"/>
    <x v="230"/>
    <x v="129"/>
    <x v="15"/>
    <x v="2"/>
    <m/>
    <m/>
    <m/>
    <m/>
    <n v="12839"/>
    <m/>
    <m/>
  </r>
  <r>
    <x v="9"/>
    <x v="0"/>
    <s v="OK"/>
    <e v="#N/A"/>
    <m/>
    <n v="6"/>
    <m/>
    <m/>
    <e v="#N/A"/>
    <s v="160250"/>
    <x v="231"/>
    <x v="130"/>
    <x v="15"/>
    <x v="2"/>
    <m/>
    <m/>
    <m/>
    <m/>
    <n v="11157"/>
    <m/>
    <m/>
  </r>
  <r>
    <x v="9"/>
    <x v="0"/>
    <s v="OK"/>
    <e v="#N/A"/>
    <m/>
    <n v="6"/>
    <m/>
    <m/>
    <e v="#N/A"/>
    <s v="160270"/>
    <x v="232"/>
    <x v="131"/>
    <x v="15"/>
    <x v="2"/>
    <m/>
    <m/>
    <m/>
    <m/>
    <n v="5056"/>
    <m/>
    <m/>
  </r>
  <r>
    <x v="9"/>
    <x v="0"/>
    <s v="OK"/>
    <e v="#N/A"/>
    <m/>
    <n v="6"/>
    <m/>
    <m/>
    <e v="#N/A"/>
    <s v="160280"/>
    <x v="240"/>
    <x v="139"/>
    <x v="15"/>
    <x v="2"/>
    <m/>
    <m/>
    <m/>
    <m/>
    <n v="6073.33"/>
    <m/>
    <m/>
  </r>
  <r>
    <x v="9"/>
    <x v="0"/>
    <s v="No"/>
    <e v="#N/A"/>
    <m/>
    <n v="6"/>
    <m/>
    <m/>
    <e v="#N/A"/>
    <s v="160290"/>
    <x v="233"/>
    <x v="132"/>
    <x v="15"/>
    <x v="2"/>
    <m/>
    <m/>
    <m/>
    <m/>
    <n v="900"/>
    <m/>
    <m/>
  </r>
  <r>
    <x v="9"/>
    <x v="0"/>
    <s v="No"/>
    <e v="#N/A"/>
    <m/>
    <n v="6"/>
    <m/>
    <m/>
    <e v="#N/A"/>
    <s v="160310"/>
    <x v="244"/>
    <x v="141"/>
    <x v="15"/>
    <x v="2"/>
    <m/>
    <m/>
    <m/>
    <m/>
    <n v="250"/>
    <m/>
    <m/>
  </r>
  <r>
    <x v="9"/>
    <x v="0"/>
    <s v="No"/>
    <e v="#N/A"/>
    <m/>
    <n v="6"/>
    <m/>
    <m/>
    <e v="#N/A"/>
    <s v="160320"/>
    <x v="234"/>
    <x v="133"/>
    <x v="15"/>
    <x v="2"/>
    <m/>
    <m/>
    <m/>
    <m/>
    <n v="4000"/>
    <m/>
    <m/>
  </r>
  <r>
    <x v="9"/>
    <x v="0"/>
    <s v="No"/>
    <e v="#N/A"/>
    <m/>
    <n v="6"/>
    <m/>
    <m/>
    <e v="#N/A"/>
    <s v="160330"/>
    <x v="235"/>
    <x v="134"/>
    <x v="15"/>
    <x v="2"/>
    <m/>
    <m/>
    <m/>
    <m/>
    <n v="500"/>
    <m/>
    <m/>
  </r>
  <r>
    <x v="9"/>
    <x v="0"/>
    <s v="OK"/>
    <e v="#N/A"/>
    <m/>
    <n v="6"/>
    <m/>
    <m/>
    <e v="#N/A"/>
    <s v="160380"/>
    <x v="236"/>
    <x v="135"/>
    <x v="15"/>
    <x v="2"/>
    <m/>
    <m/>
    <m/>
    <m/>
    <n v="3580"/>
    <m/>
    <m/>
  </r>
  <r>
    <x v="9"/>
    <x v="0"/>
    <s v="No"/>
    <e v="#N/A"/>
    <m/>
    <n v="6"/>
    <m/>
    <m/>
    <e v="#N/A"/>
    <s v="160620"/>
    <x v="242"/>
    <x v="141"/>
    <x v="15"/>
    <x v="2"/>
    <m/>
    <m/>
    <m/>
    <m/>
    <m/>
    <m/>
    <m/>
  </r>
  <r>
    <x v="9"/>
    <x v="0"/>
    <s v="No"/>
    <s v="LLF"/>
    <m/>
    <n v="6"/>
    <m/>
    <m/>
    <s v="Yes"/>
    <s v="160780"/>
    <x v="243"/>
    <x v="142"/>
    <x v="15"/>
    <x v="2"/>
    <m/>
    <m/>
    <m/>
    <m/>
    <n v="4223"/>
    <m/>
    <m/>
  </r>
  <r>
    <x v="9"/>
    <x v="0"/>
    <s v="No"/>
    <e v="#N/A"/>
    <m/>
    <n v="6"/>
    <m/>
    <m/>
    <e v="#N/A"/>
    <s v="160900"/>
    <x v="246"/>
    <x v="141"/>
    <x v="15"/>
    <x v="2"/>
    <m/>
    <m/>
    <m/>
    <m/>
    <m/>
    <m/>
    <m/>
  </r>
  <r>
    <x v="9"/>
    <x v="0"/>
    <s v="OK"/>
    <e v="#N/A"/>
    <m/>
    <n v="6"/>
    <m/>
    <m/>
    <e v="#N/A"/>
    <s v="161020"/>
    <x v="238"/>
    <x v="137"/>
    <x v="15"/>
    <x v="2"/>
    <m/>
    <m/>
    <m/>
    <m/>
    <n v="5294"/>
    <m/>
    <m/>
  </r>
  <r>
    <x v="9"/>
    <x v="0"/>
    <s v="No"/>
    <e v="#N/A"/>
    <m/>
    <n v="6"/>
    <m/>
    <m/>
    <e v="#N/A"/>
    <s v="161330"/>
    <x v="245"/>
    <x v="142"/>
    <x v="15"/>
    <x v="2"/>
    <m/>
    <m/>
    <m/>
    <m/>
    <n v="500"/>
    <m/>
    <m/>
  </r>
  <r>
    <x v="9"/>
    <x v="0"/>
    <s v="No"/>
    <e v="#N/A"/>
    <m/>
    <n v="6"/>
    <m/>
    <m/>
    <e v="#N/A"/>
    <s v="161350"/>
    <x v="247"/>
    <x v="141"/>
    <x v="15"/>
    <x v="2"/>
    <m/>
    <m/>
    <m/>
    <m/>
    <n v="500"/>
    <m/>
    <m/>
  </r>
  <r>
    <x v="9"/>
    <x v="0"/>
    <s v="No"/>
    <e v="#N/A"/>
    <m/>
    <n v="6"/>
    <m/>
    <m/>
    <e v="#N/A"/>
    <s v="161410"/>
    <x v="237"/>
    <x v="136"/>
    <x v="15"/>
    <x v="2"/>
    <m/>
    <m/>
    <m/>
    <m/>
    <n v="500"/>
    <m/>
    <m/>
  </r>
  <r>
    <x v="9"/>
    <x v="0"/>
    <s v="No"/>
    <e v="#N/A"/>
    <m/>
    <n v="6"/>
    <m/>
    <m/>
    <e v="#N/A"/>
    <s v="161411"/>
    <x v="239"/>
    <x v="138"/>
    <x v="15"/>
    <x v="2"/>
    <m/>
    <m/>
    <m/>
    <m/>
    <n v="1500"/>
    <m/>
    <m/>
  </r>
  <r>
    <x v="9"/>
    <x v="0"/>
    <s v="OK"/>
    <e v="#N/A"/>
    <m/>
    <n v="6"/>
    <m/>
    <m/>
    <e v="#N/A"/>
    <s v="161770"/>
    <x v="250"/>
    <x v="144"/>
    <x v="15"/>
    <x v="2"/>
    <m/>
    <m/>
    <m/>
    <m/>
    <n v="2359.7600000000002"/>
    <m/>
    <m/>
  </r>
  <r>
    <x v="9"/>
    <x v="0"/>
    <s v="OK"/>
    <e v="#N/A"/>
    <m/>
    <n v="6"/>
    <m/>
    <m/>
    <e v="#N/A"/>
    <s v="162090"/>
    <x v="241"/>
    <x v="140"/>
    <x v="15"/>
    <x v="2"/>
    <m/>
    <m/>
    <m/>
    <m/>
    <m/>
    <m/>
    <m/>
  </r>
  <r>
    <x v="9"/>
    <x v="0"/>
    <s v="No"/>
    <e v="#N/A"/>
    <m/>
    <n v="6"/>
    <m/>
    <m/>
    <e v="#N/A"/>
    <s v="162920"/>
    <x v="248"/>
    <x v="141"/>
    <x v="15"/>
    <x v="2"/>
    <m/>
    <m/>
    <m/>
    <m/>
    <m/>
    <m/>
    <m/>
  </r>
  <r>
    <x v="9"/>
    <x v="0"/>
    <s v="OK"/>
    <s v="LLF"/>
    <m/>
    <n v="6"/>
    <m/>
    <m/>
    <e v="#N/A"/>
    <s v="162960"/>
    <x v="251"/>
    <x v="145"/>
    <x v="15"/>
    <x v="2"/>
    <m/>
    <m/>
    <m/>
    <m/>
    <n v="5000"/>
    <m/>
    <m/>
  </r>
  <r>
    <x v="9"/>
    <x v="0"/>
    <s v="OK"/>
    <e v="#N/A"/>
    <m/>
    <n v="6"/>
    <m/>
    <m/>
    <e v="#N/A"/>
    <s v="170390"/>
    <x v="252"/>
    <x v="146"/>
    <x v="17"/>
    <x v="2"/>
    <m/>
    <m/>
    <m/>
    <m/>
    <n v="6404"/>
    <m/>
    <m/>
  </r>
  <r>
    <x v="9"/>
    <x v="0"/>
    <s v="OK"/>
    <e v="#N/A"/>
    <m/>
    <n v="6"/>
    <m/>
    <m/>
    <e v="#N/A"/>
    <s v="170450"/>
    <x v="253"/>
    <x v="147"/>
    <x v="17"/>
    <x v="2"/>
    <m/>
    <m/>
    <m/>
    <m/>
    <n v="1500"/>
    <m/>
    <m/>
  </r>
  <r>
    <x v="9"/>
    <x v="0"/>
    <s v="No"/>
    <e v="#N/A"/>
    <m/>
    <n v="6"/>
    <m/>
    <m/>
    <e v="#N/A"/>
    <s v="170600"/>
    <x v="255"/>
    <x v="148"/>
    <x v="17"/>
    <x v="2"/>
    <m/>
    <m/>
    <m/>
    <m/>
    <m/>
    <m/>
    <m/>
  </r>
  <r>
    <x v="9"/>
    <x v="0"/>
    <s v="OK"/>
    <e v="#N/A"/>
    <m/>
    <n v="6"/>
    <m/>
    <m/>
    <e v="#N/A"/>
    <s v="170712"/>
    <x v="258"/>
    <x v="149"/>
    <x v="17"/>
    <x v="2"/>
    <m/>
    <m/>
    <m/>
    <m/>
    <n v="250"/>
    <m/>
    <m/>
  </r>
  <r>
    <x v="9"/>
    <x v="0"/>
    <s v="OK"/>
    <e v="#N/A"/>
    <m/>
    <n v="6"/>
    <m/>
    <m/>
    <e v="#N/A"/>
    <s v="170760"/>
    <x v="261"/>
    <x v="150"/>
    <x v="17"/>
    <x v="2"/>
    <m/>
    <m/>
    <m/>
    <m/>
    <n v="500"/>
    <m/>
    <m/>
  </r>
  <r>
    <x v="9"/>
    <x v="0"/>
    <s v="No"/>
    <e v="#N/A"/>
    <m/>
    <n v="6"/>
    <m/>
    <m/>
    <e v="#N/A"/>
    <s v="170840"/>
    <x v="264"/>
    <x v="151"/>
    <x v="17"/>
    <x v="2"/>
    <m/>
    <m/>
    <m/>
    <m/>
    <n v="750"/>
    <m/>
    <m/>
  </r>
  <r>
    <x v="9"/>
    <x v="0"/>
    <s v="OK"/>
    <s v="LLF"/>
    <m/>
    <n v="6"/>
    <m/>
    <m/>
    <e v="#N/A"/>
    <s v="170880"/>
    <x v="267"/>
    <x v="152"/>
    <x v="17"/>
    <x v="2"/>
    <m/>
    <m/>
    <m/>
    <m/>
    <n v="6740"/>
    <m/>
    <m/>
  </r>
  <r>
    <x v="9"/>
    <x v="0"/>
    <s v="No"/>
    <e v="#N/A"/>
    <m/>
    <n v="6"/>
    <m/>
    <m/>
    <e v="#N/A"/>
    <s v="170940"/>
    <x v="266"/>
    <x v="151"/>
    <x v="17"/>
    <x v="2"/>
    <m/>
    <m/>
    <m/>
    <m/>
    <n v="125"/>
    <m/>
    <m/>
  </r>
  <r>
    <x v="9"/>
    <x v="0"/>
    <s v="OK"/>
    <e v="#N/A"/>
    <m/>
    <n v="6"/>
    <m/>
    <m/>
    <e v="#N/A"/>
    <s v="171041"/>
    <x v="268"/>
    <x v="147"/>
    <x v="17"/>
    <x v="2"/>
    <m/>
    <m/>
    <m/>
    <m/>
    <n v="1682"/>
    <m/>
    <m/>
  </r>
  <r>
    <x v="9"/>
    <x v="0"/>
    <s v="No"/>
    <e v="#N/A"/>
    <m/>
    <n v="6"/>
    <m/>
    <m/>
    <e v="#N/A"/>
    <s v="171840"/>
    <x v="263"/>
    <x v="150"/>
    <x v="17"/>
    <x v="2"/>
    <m/>
    <m/>
    <m/>
    <m/>
    <n v="800"/>
    <m/>
    <m/>
  </r>
  <r>
    <x v="9"/>
    <x v="0"/>
    <s v="OK"/>
    <e v="#N/A"/>
    <m/>
    <n v="6"/>
    <m/>
    <m/>
    <e v="#N/A"/>
    <s v="171910"/>
    <x v="257"/>
    <x v="148"/>
    <x v="17"/>
    <x v="2"/>
    <m/>
    <m/>
    <m/>
    <m/>
    <n v="5327"/>
    <m/>
    <m/>
  </r>
  <r>
    <x v="9"/>
    <x v="0"/>
    <s v="OK"/>
    <e v="#N/A"/>
    <m/>
    <n v="6"/>
    <m/>
    <m/>
    <e v="#N/A"/>
    <s v="171950"/>
    <x v="256"/>
    <x v="148"/>
    <x v="17"/>
    <x v="2"/>
    <m/>
    <m/>
    <m/>
    <m/>
    <n v="567"/>
    <m/>
    <m/>
  </r>
  <r>
    <x v="9"/>
    <x v="0"/>
    <s v="No"/>
    <e v="#N/A"/>
    <m/>
    <n v="6"/>
    <m/>
    <m/>
    <e v="#N/A"/>
    <s v="172030"/>
    <x v="259"/>
    <x v="149"/>
    <x v="17"/>
    <x v="2"/>
    <m/>
    <m/>
    <m/>
    <m/>
    <n v="3000"/>
    <m/>
    <m/>
  </r>
  <r>
    <x v="9"/>
    <x v="0"/>
    <s v="OK"/>
    <e v="#N/A"/>
    <m/>
    <n v="6"/>
    <m/>
    <m/>
    <e v="#N/A"/>
    <s v="172140"/>
    <x v="269"/>
    <x v="147"/>
    <x v="17"/>
    <x v="2"/>
    <m/>
    <m/>
    <m/>
    <m/>
    <n v="1108"/>
    <m/>
    <m/>
  </r>
  <r>
    <x v="9"/>
    <x v="0"/>
    <s v="No"/>
    <e v="#N/A"/>
    <m/>
    <n v="6"/>
    <m/>
    <m/>
    <e v="#N/A"/>
    <s v="172290"/>
    <x v="270"/>
    <x v="153"/>
    <x v="17"/>
    <x v="2"/>
    <m/>
    <m/>
    <m/>
    <m/>
    <n v="2000"/>
    <m/>
    <m/>
  </r>
  <r>
    <x v="9"/>
    <x v="0"/>
    <s v="OK"/>
    <e v="#N/A"/>
    <m/>
    <n v="6"/>
    <m/>
    <m/>
    <e v="#N/A"/>
    <s v="172510"/>
    <x v="260"/>
    <x v="149"/>
    <x v="17"/>
    <x v="2"/>
    <m/>
    <m/>
    <m/>
    <m/>
    <m/>
    <m/>
    <m/>
  </r>
  <r>
    <x v="9"/>
    <x v="0"/>
    <s v="No"/>
    <e v="#N/A"/>
    <m/>
    <n v="6"/>
    <m/>
    <m/>
    <e v="#N/A"/>
    <s v="172520"/>
    <x v="254"/>
    <x v="147"/>
    <x v="17"/>
    <x v="2"/>
    <m/>
    <m/>
    <m/>
    <m/>
    <m/>
    <m/>
    <m/>
  </r>
  <r>
    <x v="9"/>
    <x v="0"/>
    <s v="OK"/>
    <e v="#N/A"/>
    <m/>
    <n v="6"/>
    <m/>
    <m/>
    <e v="#N/A"/>
    <s v="172910"/>
    <x v="262"/>
    <x v="150"/>
    <x v="17"/>
    <x v="2"/>
    <m/>
    <m/>
    <m/>
    <m/>
    <n v="1800"/>
    <m/>
    <m/>
  </r>
  <r>
    <x v="9"/>
    <x v="0"/>
    <s v="No"/>
    <e v="#N/A"/>
    <m/>
    <n v="6"/>
    <m/>
    <m/>
    <e v="#N/A"/>
    <s v="172980"/>
    <x v="265"/>
    <x v="151"/>
    <x v="17"/>
    <x v="2"/>
    <m/>
    <m/>
    <m/>
    <m/>
    <n v="3404"/>
    <m/>
    <m/>
  </r>
  <r>
    <x v="9"/>
    <x v="0"/>
    <s v="OK"/>
    <e v="#N/A"/>
    <m/>
    <n v="6"/>
    <m/>
    <m/>
    <e v="#N/A"/>
    <s v="180400"/>
    <x v="271"/>
    <x v="154"/>
    <x v="18"/>
    <x v="2"/>
    <m/>
    <m/>
    <m/>
    <m/>
    <n v="310"/>
    <m/>
    <m/>
  </r>
  <r>
    <x v="9"/>
    <x v="0"/>
    <s v="No"/>
    <e v="#N/A"/>
    <m/>
    <n v="6"/>
    <m/>
    <m/>
    <e v="#N/A"/>
    <s v="180640"/>
    <x v="272"/>
    <x v="155"/>
    <x v="18"/>
    <x v="2"/>
    <m/>
    <m/>
    <m/>
    <m/>
    <m/>
    <m/>
    <m/>
  </r>
  <r>
    <x v="9"/>
    <x v="0"/>
    <s v="OK"/>
    <e v="#N/A"/>
    <m/>
    <n v="6"/>
    <m/>
    <m/>
    <e v="#N/A"/>
    <s v="180830"/>
    <x v="273"/>
    <x v="156"/>
    <x v="18"/>
    <x v="2"/>
    <m/>
    <m/>
    <m/>
    <m/>
    <n v="12489.5"/>
    <m/>
    <m/>
  </r>
  <r>
    <x v="9"/>
    <x v="0"/>
    <s v="OK"/>
    <e v="#N/A"/>
    <m/>
    <n v="6"/>
    <m/>
    <m/>
    <e v="#N/A"/>
    <s v="180870"/>
    <x v="274"/>
    <x v="157"/>
    <x v="18"/>
    <x v="2"/>
    <m/>
    <m/>
    <m/>
    <m/>
    <n v="5605"/>
    <m/>
    <m/>
  </r>
  <r>
    <x v="9"/>
    <x v="0"/>
    <s v="No"/>
    <e v="#N/A"/>
    <m/>
    <n v="6"/>
    <m/>
    <m/>
    <e v="#N/A"/>
    <s v="181160"/>
    <x v="276"/>
    <x v="154"/>
    <x v="18"/>
    <x v="2"/>
    <m/>
    <m/>
    <m/>
    <m/>
    <n v="4390.95"/>
    <m/>
    <m/>
  </r>
  <r>
    <x v="9"/>
    <x v="0"/>
    <s v="OK"/>
    <e v="#N/A"/>
    <m/>
    <n v="6"/>
    <m/>
    <m/>
    <e v="#N/A"/>
    <s v="181310"/>
    <x v="277"/>
    <x v="154"/>
    <x v="18"/>
    <x v="2"/>
    <m/>
    <m/>
    <m/>
    <m/>
    <n v="2231"/>
    <m/>
    <m/>
  </r>
  <r>
    <x v="9"/>
    <x v="0"/>
    <s v="No"/>
    <e v="#N/A"/>
    <m/>
    <n v="6"/>
    <m/>
    <m/>
    <e v="#N/A"/>
    <s v="181360"/>
    <x v="278"/>
    <x v="158"/>
    <x v="18"/>
    <x v="2"/>
    <m/>
    <m/>
    <m/>
    <m/>
    <n v="1500"/>
    <m/>
    <m/>
  </r>
  <r>
    <x v="9"/>
    <x v="0"/>
    <s v="OK"/>
    <e v="#N/A"/>
    <m/>
    <n v="6"/>
    <m/>
    <m/>
    <e v="#N/A"/>
    <s v="181420"/>
    <x v="279"/>
    <x v="159"/>
    <x v="18"/>
    <x v="2"/>
    <m/>
    <m/>
    <m/>
    <m/>
    <n v="2098.33"/>
    <m/>
    <m/>
  </r>
  <r>
    <x v="9"/>
    <x v="0"/>
    <s v="No"/>
    <e v="#N/A"/>
    <m/>
    <n v="6"/>
    <m/>
    <m/>
    <e v="#N/A"/>
    <s v="181530"/>
    <x v="280"/>
    <x v="154"/>
    <x v="18"/>
    <x v="2"/>
    <m/>
    <m/>
    <m/>
    <m/>
    <n v="5000"/>
    <m/>
    <m/>
  </r>
  <r>
    <x v="9"/>
    <x v="0"/>
    <s v="OK"/>
    <e v="#N/A"/>
    <m/>
    <n v="6"/>
    <m/>
    <m/>
    <e v="#N/A"/>
    <s v="181535"/>
    <x v="281"/>
    <x v="154"/>
    <x v="18"/>
    <x v="2"/>
    <m/>
    <m/>
    <m/>
    <m/>
    <m/>
    <m/>
    <m/>
  </r>
  <r>
    <x v="9"/>
    <x v="0"/>
    <s v="No"/>
    <e v="#N/A"/>
    <m/>
    <n v="6"/>
    <m/>
    <m/>
    <e v="#N/A"/>
    <s v="181540"/>
    <x v="282"/>
    <x v="154"/>
    <x v="18"/>
    <x v="2"/>
    <m/>
    <m/>
    <m/>
    <m/>
    <n v="1750"/>
    <m/>
    <m/>
  </r>
  <r>
    <x v="9"/>
    <x v="0"/>
    <s v="No"/>
    <e v="#N/A"/>
    <m/>
    <n v="6"/>
    <m/>
    <m/>
    <e v="#N/A"/>
    <s v="182390"/>
    <x v="283"/>
    <x v="160"/>
    <x v="18"/>
    <x v="2"/>
    <m/>
    <m/>
    <m/>
    <m/>
    <n v="600"/>
    <m/>
    <m/>
  </r>
  <r>
    <x v="9"/>
    <x v="0"/>
    <s v="OK"/>
    <e v="#N/A"/>
    <m/>
    <n v="6"/>
    <m/>
    <m/>
    <e v="#N/A"/>
    <s v="182490"/>
    <x v="284"/>
    <x v="159"/>
    <x v="18"/>
    <x v="2"/>
    <m/>
    <m/>
    <m/>
    <m/>
    <n v="1917"/>
    <m/>
    <m/>
  </r>
  <r>
    <x v="9"/>
    <x v="0"/>
    <s v="No"/>
    <e v="#N/A"/>
    <m/>
    <n v="6"/>
    <m/>
    <m/>
    <e v="#N/A"/>
    <s v="182571"/>
    <x v="285"/>
    <x v="160"/>
    <x v="18"/>
    <x v="2"/>
    <m/>
    <m/>
    <m/>
    <m/>
    <n v="937"/>
    <m/>
    <m/>
  </r>
  <r>
    <x v="9"/>
    <x v="0"/>
    <s v="No"/>
    <e v="#N/A"/>
    <m/>
    <n v="6"/>
    <m/>
    <m/>
    <e v="#N/A"/>
    <s v="182590"/>
    <x v="286"/>
    <x v="155"/>
    <x v="18"/>
    <x v="2"/>
    <m/>
    <m/>
    <m/>
    <m/>
    <n v="1772.83"/>
    <m/>
    <m/>
  </r>
  <r>
    <x v="9"/>
    <x v="0"/>
    <s v="OK"/>
    <e v="#N/A"/>
    <m/>
    <n v="6"/>
    <m/>
    <m/>
    <e v="#N/A"/>
    <s v="182610"/>
    <x v="287"/>
    <x v="160"/>
    <x v="18"/>
    <x v="2"/>
    <m/>
    <m/>
    <m/>
    <m/>
    <n v="400"/>
    <m/>
    <m/>
  </r>
  <r>
    <x v="9"/>
    <x v="0"/>
    <s v="OK"/>
    <e v="#N/A"/>
    <m/>
    <n v="6"/>
    <m/>
    <m/>
    <e v="#N/A"/>
    <s v="182861"/>
    <x v="288"/>
    <x v="159"/>
    <x v="18"/>
    <x v="2"/>
    <m/>
    <m/>
    <m/>
    <m/>
    <n v="1908"/>
    <m/>
    <m/>
  </r>
  <r>
    <x v="9"/>
    <x v="0"/>
    <s v="No"/>
    <e v="#N/A"/>
    <m/>
    <n v="6"/>
    <m/>
    <m/>
    <e v="#N/A"/>
    <s v="200590"/>
    <x v="290"/>
    <x v="162"/>
    <x v="19"/>
    <x v="2"/>
    <m/>
    <m/>
    <m/>
    <m/>
    <n v="1000"/>
    <m/>
    <m/>
  </r>
  <r>
    <x v="9"/>
    <x v="0"/>
    <s v="OK"/>
    <e v="#N/A"/>
    <m/>
    <n v="6"/>
    <m/>
    <m/>
    <e v="#N/A"/>
    <s v="200941"/>
    <x v="292"/>
    <x v="164"/>
    <x v="19"/>
    <x v="2"/>
    <m/>
    <m/>
    <m/>
    <m/>
    <m/>
    <m/>
    <m/>
  </r>
  <r>
    <x v="9"/>
    <x v="0"/>
    <s v="No"/>
    <e v="#N/A"/>
    <m/>
    <n v="6"/>
    <m/>
    <m/>
    <s v="Yes"/>
    <s v="201510"/>
    <x v="293"/>
    <x v="165"/>
    <x v="19"/>
    <x v="2"/>
    <m/>
    <m/>
    <m/>
    <m/>
    <n v="3000"/>
    <m/>
    <m/>
  </r>
  <r>
    <x v="9"/>
    <x v="0"/>
    <s v="OK"/>
    <e v="#N/A"/>
    <m/>
    <n v="6"/>
    <m/>
    <m/>
    <e v="#N/A"/>
    <s v="201680"/>
    <x v="295"/>
    <x v="167"/>
    <x v="19"/>
    <x v="2"/>
    <m/>
    <m/>
    <m/>
    <m/>
    <n v="2250"/>
    <m/>
    <m/>
  </r>
  <r>
    <x v="9"/>
    <x v="0"/>
    <s v="No"/>
    <e v="#N/A"/>
    <m/>
    <n v="6"/>
    <m/>
    <m/>
    <e v="#N/A"/>
    <s v="201690"/>
    <x v="305"/>
    <x v="175"/>
    <x v="19"/>
    <x v="2"/>
    <m/>
    <m/>
    <m/>
    <m/>
    <n v="500"/>
    <m/>
    <m/>
  </r>
  <r>
    <x v="9"/>
    <x v="0"/>
    <s v="No"/>
    <e v="#N/A"/>
    <m/>
    <n v="6"/>
    <m/>
    <m/>
    <e v="#N/A"/>
    <s v="201700"/>
    <x v="297"/>
    <x v="169"/>
    <x v="19"/>
    <x v="2"/>
    <m/>
    <m/>
    <m/>
    <m/>
    <m/>
    <m/>
    <m/>
  </r>
  <r>
    <x v="9"/>
    <x v="0"/>
    <s v="No"/>
    <e v="#N/A"/>
    <m/>
    <n v="6"/>
    <m/>
    <m/>
    <e v="#N/A"/>
    <s v="201701"/>
    <x v="298"/>
    <x v="170"/>
    <x v="19"/>
    <x v="2"/>
    <m/>
    <m/>
    <m/>
    <m/>
    <n v="1500"/>
    <m/>
    <m/>
  </r>
  <r>
    <x v="9"/>
    <x v="0"/>
    <s v="No"/>
    <e v="#N/A"/>
    <m/>
    <n v="6"/>
    <m/>
    <m/>
    <e v="#N/A"/>
    <s v="201702"/>
    <x v="294"/>
    <x v="166"/>
    <x v="19"/>
    <x v="2"/>
    <m/>
    <m/>
    <m/>
    <m/>
    <n v="4100"/>
    <m/>
    <m/>
  </r>
  <r>
    <x v="9"/>
    <x v="0"/>
    <s v="No"/>
    <s v="LLF"/>
    <m/>
    <n v="6"/>
    <m/>
    <m/>
    <e v="#N/A"/>
    <s v="201711"/>
    <x v="300"/>
    <x v="171"/>
    <x v="19"/>
    <x v="2"/>
    <m/>
    <m/>
    <m/>
    <m/>
    <m/>
    <m/>
    <m/>
  </r>
  <r>
    <x v="9"/>
    <x v="0"/>
    <s v="OK"/>
    <s v="LLF"/>
    <m/>
    <n v="6"/>
    <m/>
    <m/>
    <e v="#N/A"/>
    <s v="201712"/>
    <x v="296"/>
    <x v="168"/>
    <x v="19"/>
    <x v="2"/>
    <m/>
    <m/>
    <m/>
    <m/>
    <n v="4337"/>
    <m/>
    <m/>
  </r>
  <r>
    <x v="9"/>
    <x v="0"/>
    <s v="OK"/>
    <e v="#N/A"/>
    <m/>
    <n v="6"/>
    <m/>
    <m/>
    <e v="#N/A"/>
    <s v="201713"/>
    <x v="301"/>
    <x v="172"/>
    <x v="19"/>
    <x v="2"/>
    <m/>
    <m/>
    <m/>
    <m/>
    <n v="4000"/>
    <m/>
    <m/>
  </r>
  <r>
    <x v="9"/>
    <x v="0"/>
    <s v="No"/>
    <e v="#N/A"/>
    <m/>
    <n v="6"/>
    <m/>
    <m/>
    <e v="#N/A"/>
    <s v="201730"/>
    <x v="303"/>
    <x v="173"/>
    <x v="19"/>
    <x v="2"/>
    <m/>
    <m/>
    <m/>
    <m/>
    <n v="1250"/>
    <m/>
    <m/>
  </r>
  <r>
    <x v="9"/>
    <x v="0"/>
    <s v="No"/>
    <e v="#N/A"/>
    <m/>
    <n v="6"/>
    <m/>
    <m/>
    <e v="#N/A"/>
    <s v="201740"/>
    <x v="304"/>
    <x v="174"/>
    <x v="19"/>
    <x v="2"/>
    <m/>
    <m/>
    <m/>
    <m/>
    <m/>
    <m/>
    <m/>
  </r>
  <r>
    <x v="9"/>
    <x v="0"/>
    <s v="OK"/>
    <e v="#N/A"/>
    <m/>
    <n v="6"/>
    <m/>
    <m/>
    <e v="#N/A"/>
    <s v="202460"/>
    <x v="306"/>
    <x v="176"/>
    <x v="19"/>
    <x v="2"/>
    <m/>
    <m/>
    <m/>
    <m/>
    <n v="15881.25"/>
    <m/>
    <m/>
  </r>
  <r>
    <x v="9"/>
    <x v="0"/>
    <s v="No"/>
    <s v="LLF"/>
    <m/>
    <n v="6"/>
    <m/>
    <m/>
    <e v="#N/A"/>
    <s v="202461"/>
    <x v="289"/>
    <x v="161"/>
    <x v="19"/>
    <x v="2"/>
    <m/>
    <m/>
    <m/>
    <m/>
    <n v="4000"/>
    <m/>
    <m/>
  </r>
  <r>
    <x v="9"/>
    <x v="0"/>
    <s v="No"/>
    <e v="#N/A"/>
    <m/>
    <n v="6"/>
    <m/>
    <m/>
    <e v="#N/A"/>
    <s v="202480"/>
    <x v="307"/>
    <x v="177"/>
    <x v="19"/>
    <x v="2"/>
    <m/>
    <m/>
    <m/>
    <m/>
    <n v="3500"/>
    <m/>
    <m/>
  </r>
  <r>
    <x v="9"/>
    <x v="0"/>
    <s v="No"/>
    <e v="#N/A"/>
    <m/>
    <n v="6"/>
    <m/>
    <m/>
    <e v="#N/A"/>
    <s v="202491"/>
    <x v="308"/>
    <x v="178"/>
    <x v="19"/>
    <x v="2"/>
    <m/>
    <m/>
    <m/>
    <m/>
    <n v="750"/>
    <m/>
    <m/>
  </r>
  <r>
    <x v="9"/>
    <x v="0"/>
    <s v="OK"/>
    <e v="#N/A"/>
    <m/>
    <n v="6"/>
    <m/>
    <m/>
    <e v="#N/A"/>
    <s v="202950"/>
    <x v="291"/>
    <x v="163"/>
    <x v="19"/>
    <x v="2"/>
    <m/>
    <m/>
    <m/>
    <m/>
    <n v="2000"/>
    <m/>
    <m/>
  </r>
  <r>
    <x v="9"/>
    <x v="0"/>
    <s v="No"/>
    <s v="LLF"/>
    <m/>
    <n v="6"/>
    <m/>
    <m/>
    <e v="#N/A"/>
    <s v="210440"/>
    <x v="309"/>
    <x v="179"/>
    <x v="20"/>
    <x v="2"/>
    <m/>
    <m/>
    <m/>
    <m/>
    <m/>
    <m/>
    <m/>
  </r>
  <r>
    <x v="9"/>
    <x v="0"/>
    <s v="No"/>
    <e v="#N/A"/>
    <m/>
    <n v="6"/>
    <m/>
    <m/>
    <e v="#N/A"/>
    <s v="210460"/>
    <x v="311"/>
    <x v="180"/>
    <x v="20"/>
    <x v="2"/>
    <m/>
    <m/>
    <m/>
    <m/>
    <m/>
    <m/>
    <m/>
  </r>
  <r>
    <x v="9"/>
    <x v="0"/>
    <s v="No"/>
    <e v="#N/A"/>
    <m/>
    <n v="6"/>
    <m/>
    <m/>
    <e v="#N/A"/>
    <s v="210540"/>
    <x v="330"/>
    <x v="186"/>
    <x v="20"/>
    <x v="2"/>
    <m/>
    <m/>
    <m/>
    <m/>
    <n v="1750"/>
    <m/>
    <m/>
  </r>
  <r>
    <x v="9"/>
    <x v="0"/>
    <s v="OK"/>
    <e v="#N/A"/>
    <m/>
    <n v="6"/>
    <m/>
    <m/>
    <e v="#N/A"/>
    <s v="210630"/>
    <x v="313"/>
    <x v="181"/>
    <x v="20"/>
    <x v="2"/>
    <m/>
    <m/>
    <m/>
    <m/>
    <n v="1952"/>
    <m/>
    <m/>
  </r>
  <r>
    <x v="9"/>
    <x v="0"/>
    <s v="OK"/>
    <e v="#N/A"/>
    <m/>
    <n v="6"/>
    <m/>
    <m/>
    <e v="#N/A"/>
    <s v="210690"/>
    <x v="333"/>
    <x v="187"/>
    <x v="20"/>
    <x v="2"/>
    <m/>
    <m/>
    <m/>
    <m/>
    <n v="4960"/>
    <m/>
    <m/>
  </r>
  <r>
    <x v="9"/>
    <x v="0"/>
    <s v="No"/>
    <e v="#N/A"/>
    <m/>
    <n v="6"/>
    <m/>
    <m/>
    <e v="#N/A"/>
    <s v="210730"/>
    <x v="315"/>
    <x v="182"/>
    <x v="20"/>
    <x v="2"/>
    <m/>
    <m/>
    <m/>
    <m/>
    <n v="8000"/>
    <m/>
    <m/>
  </r>
  <r>
    <x v="9"/>
    <x v="0"/>
    <s v="OK"/>
    <e v="#N/A"/>
    <m/>
    <n v="6"/>
    <m/>
    <m/>
    <e v="#N/A"/>
    <s v="210950"/>
    <x v="318"/>
    <x v="183"/>
    <x v="20"/>
    <x v="2"/>
    <m/>
    <m/>
    <m/>
    <m/>
    <m/>
    <m/>
    <m/>
  </r>
  <r>
    <x v="9"/>
    <x v="0"/>
    <s v="No"/>
    <e v="#N/A"/>
    <m/>
    <n v="6"/>
    <m/>
    <m/>
    <e v="#N/A"/>
    <s v="211120"/>
    <x v="314"/>
    <x v="181"/>
    <x v="20"/>
    <x v="2"/>
    <m/>
    <m/>
    <m/>
    <m/>
    <n v="500"/>
    <m/>
    <m/>
  </r>
  <r>
    <x v="9"/>
    <x v="0"/>
    <s v="No"/>
    <e v="#N/A"/>
    <m/>
    <n v="6"/>
    <m/>
    <m/>
    <e v="#N/A"/>
    <s v="211430"/>
    <x v="312"/>
    <x v="180"/>
    <x v="20"/>
    <x v="2"/>
    <m/>
    <m/>
    <m/>
    <m/>
    <n v="100"/>
    <m/>
    <m/>
  </r>
  <r>
    <x v="9"/>
    <x v="0"/>
    <s v="No"/>
    <e v="#N/A"/>
    <m/>
    <n v="6"/>
    <m/>
    <m/>
    <e v="#N/A"/>
    <s v="211830"/>
    <x v="321"/>
    <x v="184"/>
    <x v="20"/>
    <x v="2"/>
    <m/>
    <m/>
    <m/>
    <m/>
    <n v="500"/>
    <m/>
    <m/>
  </r>
  <r>
    <x v="9"/>
    <x v="0"/>
    <s v="No"/>
    <e v="#N/A"/>
    <m/>
    <n v="6"/>
    <m/>
    <m/>
    <e v="#N/A"/>
    <s v="211921"/>
    <x v="331"/>
    <x v="186"/>
    <x v="20"/>
    <x v="2"/>
    <m/>
    <m/>
    <m/>
    <m/>
    <n v="670.92"/>
    <m/>
    <m/>
  </r>
  <r>
    <x v="9"/>
    <x v="0"/>
    <s v="OK"/>
    <e v="#N/A"/>
    <m/>
    <n v="6"/>
    <m/>
    <m/>
    <e v="#N/A"/>
    <s v="211930"/>
    <x v="323"/>
    <x v="181"/>
    <x v="20"/>
    <x v="2"/>
    <m/>
    <m/>
    <m/>
    <m/>
    <m/>
    <m/>
    <m/>
  </r>
  <r>
    <x v="9"/>
    <x v="0"/>
    <s v="OK"/>
    <e v="#N/A"/>
    <m/>
    <n v="6"/>
    <m/>
    <m/>
    <e v="#N/A"/>
    <s v="211970"/>
    <x v="324"/>
    <x v="184"/>
    <x v="20"/>
    <x v="2"/>
    <m/>
    <m/>
    <m/>
    <m/>
    <n v="1785.17"/>
    <m/>
    <m/>
  </r>
  <r>
    <x v="9"/>
    <x v="0"/>
    <s v="No"/>
    <e v="#N/A"/>
    <m/>
    <n v="6"/>
    <m/>
    <m/>
    <e v="#N/A"/>
    <s v="212000"/>
    <x v="325"/>
    <x v="181"/>
    <x v="20"/>
    <x v="2"/>
    <m/>
    <m/>
    <m/>
    <m/>
    <n v="3000"/>
    <m/>
    <m/>
  </r>
  <r>
    <x v="9"/>
    <x v="0"/>
    <s v="No"/>
    <e v="#N/A"/>
    <m/>
    <n v="6"/>
    <m/>
    <m/>
    <e v="#N/A"/>
    <s v="212070"/>
    <x v="316"/>
    <x v="182"/>
    <x v="20"/>
    <x v="2"/>
    <m/>
    <m/>
    <m/>
    <m/>
    <m/>
    <m/>
    <m/>
  </r>
  <r>
    <x v="9"/>
    <x v="0"/>
    <s v="OK"/>
    <s v="LLF"/>
    <m/>
    <n v="6"/>
    <m/>
    <m/>
    <s v="Yes"/>
    <s v="212130"/>
    <x v="310"/>
    <x v="179"/>
    <x v="20"/>
    <x v="2"/>
    <m/>
    <m/>
    <m/>
    <m/>
    <m/>
    <m/>
    <m/>
  </r>
  <r>
    <x v="9"/>
    <x v="0"/>
    <s v="OK"/>
    <e v="#N/A"/>
    <m/>
    <n v="6"/>
    <m/>
    <m/>
    <e v="#N/A"/>
    <s v="212320"/>
    <x v="319"/>
    <x v="183"/>
    <x v="20"/>
    <x v="2"/>
    <m/>
    <m/>
    <m/>
    <m/>
    <n v="2000"/>
    <m/>
    <m/>
  </r>
  <r>
    <x v="9"/>
    <x v="0"/>
    <s v="OK"/>
    <e v="#N/A"/>
    <m/>
    <n v="6"/>
    <m/>
    <m/>
    <e v="#N/A"/>
    <s v="212361"/>
    <x v="320"/>
    <x v="183"/>
    <x v="20"/>
    <x v="2"/>
    <m/>
    <m/>
    <m/>
    <m/>
    <n v="436"/>
    <m/>
    <m/>
  </r>
  <r>
    <x v="9"/>
    <x v="0"/>
    <s v="OK"/>
    <e v="#N/A"/>
    <m/>
    <n v="6"/>
    <m/>
    <m/>
    <e v="#N/A"/>
    <s v="212380"/>
    <x v="332"/>
    <x v="186"/>
    <x v="20"/>
    <x v="2"/>
    <m/>
    <m/>
    <m/>
    <m/>
    <n v="616"/>
    <m/>
    <m/>
  </r>
  <r>
    <x v="9"/>
    <x v="0"/>
    <s v="No"/>
    <e v="#N/A"/>
    <m/>
    <n v="6"/>
    <m/>
    <m/>
    <e v="#N/A"/>
    <s v="212450"/>
    <x v="327"/>
    <x v="181"/>
    <x v="20"/>
    <x v="2"/>
    <m/>
    <m/>
    <m/>
    <m/>
    <n v="800"/>
    <m/>
    <m/>
  </r>
  <r>
    <x v="9"/>
    <x v="0"/>
    <s v="No"/>
    <e v="#N/A"/>
    <m/>
    <n v="6"/>
    <m/>
    <m/>
    <e v="#N/A"/>
    <s v="212570"/>
    <x v="322"/>
    <x v="184"/>
    <x v="20"/>
    <x v="2"/>
    <m/>
    <m/>
    <m/>
    <m/>
    <n v="0.01"/>
    <m/>
    <m/>
  </r>
  <r>
    <x v="9"/>
    <x v="0"/>
    <s v="No"/>
    <e v="#N/A"/>
    <m/>
    <n v="6"/>
    <m/>
    <m/>
    <e v="#N/A"/>
    <s v="212630"/>
    <x v="328"/>
    <x v="181"/>
    <x v="20"/>
    <x v="2"/>
    <m/>
    <m/>
    <m/>
    <m/>
    <n v="2325"/>
    <m/>
    <m/>
  </r>
  <r>
    <x v="9"/>
    <x v="0"/>
    <s v="No"/>
    <e v="#N/A"/>
    <m/>
    <n v="6"/>
    <m/>
    <m/>
    <e v="#N/A"/>
    <s v="212890"/>
    <x v="317"/>
    <x v="182"/>
    <x v="20"/>
    <x v="2"/>
    <m/>
    <m/>
    <m/>
    <m/>
    <n v="100"/>
    <m/>
    <m/>
  </r>
  <r>
    <x v="9"/>
    <x v="0"/>
    <s v="No"/>
    <e v="#N/A"/>
    <m/>
    <n v="6"/>
    <m/>
    <m/>
    <e v="#N/A"/>
    <s v="213000"/>
    <x v="326"/>
    <x v="181"/>
    <x v="20"/>
    <x v="2"/>
    <m/>
    <m/>
    <m/>
    <m/>
    <m/>
    <m/>
    <m/>
  </r>
  <r>
    <x v="9"/>
    <x v="0"/>
    <s v="No"/>
    <e v="#N/A"/>
    <m/>
    <n v="6"/>
    <m/>
    <m/>
    <e v="#N/A"/>
    <s v="213020"/>
    <x v="329"/>
    <x v="185"/>
    <x v="20"/>
    <x v="2"/>
    <m/>
    <m/>
    <m/>
    <m/>
    <m/>
    <m/>
    <m/>
  </r>
  <r>
    <x v="9"/>
    <x v="0"/>
    <s v="No"/>
    <e v="#N/A"/>
    <m/>
    <n v="6"/>
    <m/>
    <m/>
    <e v="#N/A"/>
    <s v="230500"/>
    <x v="79"/>
    <x v="55"/>
    <x v="6"/>
    <x v="0"/>
    <m/>
    <m/>
    <m/>
    <m/>
    <n v="22113.25"/>
    <m/>
    <m/>
  </r>
  <r>
    <x v="9"/>
    <x v="0"/>
    <s v="OK"/>
    <e v="#N/A"/>
    <m/>
    <n v="6"/>
    <m/>
    <m/>
    <e v="#N/A"/>
    <s v="230501"/>
    <x v="80"/>
    <x v="55"/>
    <x v="6"/>
    <x v="0"/>
    <m/>
    <m/>
    <m/>
    <m/>
    <n v="395"/>
    <m/>
    <m/>
  </r>
  <r>
    <x v="9"/>
    <x v="0"/>
    <s v="OK"/>
    <e v="#N/A"/>
    <m/>
    <n v="6"/>
    <m/>
    <m/>
    <e v="#N/A"/>
    <s v="230641"/>
    <x v="81"/>
    <x v="56"/>
    <x v="6"/>
    <x v="0"/>
    <m/>
    <m/>
    <m/>
    <m/>
    <n v="1000"/>
    <m/>
    <m/>
  </r>
  <r>
    <x v="9"/>
    <x v="0"/>
    <s v="No"/>
    <e v="#N/A"/>
    <m/>
    <n v="6"/>
    <m/>
    <m/>
    <e v="#N/A"/>
    <s v="230642"/>
    <x v="82"/>
    <x v="56"/>
    <x v="6"/>
    <x v="0"/>
    <m/>
    <m/>
    <m/>
    <m/>
    <m/>
    <m/>
    <m/>
  </r>
  <r>
    <x v="9"/>
    <x v="0"/>
    <s v="OK"/>
    <e v="#N/A"/>
    <m/>
    <n v="6"/>
    <m/>
    <m/>
    <e v="#N/A"/>
    <s v="230643"/>
    <x v="83"/>
    <x v="56"/>
    <x v="6"/>
    <x v="0"/>
    <m/>
    <m/>
    <m/>
    <m/>
    <n v="5800"/>
    <m/>
    <m/>
  </r>
  <r>
    <x v="9"/>
    <x v="0"/>
    <s v="OK"/>
    <e v="#N/A"/>
    <m/>
    <n v="6"/>
    <m/>
    <m/>
    <e v="#N/A"/>
    <s v="231171"/>
    <x v="75"/>
    <x v="54"/>
    <x v="6"/>
    <x v="0"/>
    <m/>
    <m/>
    <m/>
    <m/>
    <n v="4404"/>
    <m/>
    <m/>
  </r>
  <r>
    <x v="9"/>
    <x v="0"/>
    <s v="No"/>
    <e v="#N/A"/>
    <m/>
    <n v="6"/>
    <m/>
    <m/>
    <e v="#N/A"/>
    <s v="231172"/>
    <x v="76"/>
    <x v="54"/>
    <x v="6"/>
    <x v="0"/>
    <m/>
    <m/>
    <m/>
    <m/>
    <n v="3848"/>
    <m/>
    <m/>
  </r>
  <r>
    <x v="9"/>
    <x v="0"/>
    <s v="OK"/>
    <e v="#N/A"/>
    <m/>
    <n v="6"/>
    <m/>
    <m/>
    <e v="#N/A"/>
    <s v="231173"/>
    <x v="77"/>
    <x v="54"/>
    <x v="6"/>
    <x v="0"/>
    <m/>
    <m/>
    <m/>
    <m/>
    <n v="4760"/>
    <m/>
    <m/>
  </r>
  <r>
    <x v="9"/>
    <x v="0"/>
    <s v="No"/>
    <e v="#N/A"/>
    <m/>
    <n v="6"/>
    <m/>
    <m/>
    <e v="#N/A"/>
    <s v="231174"/>
    <x v="78"/>
    <x v="54"/>
    <x v="6"/>
    <x v="0"/>
    <m/>
    <m/>
    <m/>
    <m/>
    <n v="800"/>
    <m/>
    <m/>
  </r>
  <r>
    <x v="9"/>
    <x v="0"/>
    <s v="OK"/>
    <e v="#N/A"/>
    <m/>
    <n v="6"/>
    <m/>
    <m/>
    <e v="#N/A"/>
    <s v="231450"/>
    <x v="84"/>
    <x v="56"/>
    <x v="6"/>
    <x v="0"/>
    <m/>
    <m/>
    <m/>
    <m/>
    <n v="16274.5"/>
    <m/>
    <m/>
  </r>
  <r>
    <x v="9"/>
    <x v="0"/>
    <e v="#REF!"/>
    <e v="#N/A"/>
    <m/>
    <n v="6"/>
    <m/>
    <m/>
    <e v="#N/A"/>
    <s v="091280"/>
    <x v="338"/>
    <x v="5"/>
    <x v="1"/>
    <x v="0"/>
    <m/>
    <m/>
    <m/>
    <m/>
    <m/>
    <m/>
    <m/>
  </r>
  <r>
    <x v="8"/>
    <x v="1"/>
    <s v="No"/>
    <e v="#N/A"/>
    <m/>
    <n v="6"/>
    <s v="historical"/>
    <n v="2024"/>
    <s v="Yes"/>
    <s v="132760"/>
    <x v="59"/>
    <x v="40"/>
    <x v="4"/>
    <x v="0"/>
    <m/>
    <m/>
    <m/>
    <m/>
    <n v="360"/>
    <m/>
    <n v="-360"/>
  </r>
  <r>
    <x v="8"/>
    <x v="3"/>
    <s v="No"/>
    <e v="#N/A"/>
    <m/>
    <n v="6"/>
    <s v="historical"/>
    <n v="2024"/>
    <s v="Yes"/>
    <s v="132760"/>
    <x v="59"/>
    <x v="40"/>
    <x v="4"/>
    <x v="0"/>
    <m/>
    <m/>
    <m/>
    <m/>
    <n v="254"/>
    <m/>
    <n v="-254"/>
  </r>
  <r>
    <x v="7"/>
    <x v="2"/>
    <s v="No"/>
    <e v="#N/A"/>
    <s v="Debt"/>
    <m/>
    <s v="Debt"/>
    <m/>
    <e v="#N/A"/>
    <s v="182590"/>
    <x v="286"/>
    <x v="155"/>
    <x v="18"/>
    <x v="2"/>
    <m/>
    <m/>
    <m/>
    <m/>
    <m/>
    <m/>
    <n v="-4987.2000000029802"/>
  </r>
  <r>
    <x v="7"/>
    <x v="2"/>
    <s v="No"/>
    <e v="#N/A"/>
    <s v="Debt"/>
    <m/>
    <s v="Debt"/>
    <m/>
    <e v="#N/A"/>
    <s v="150130"/>
    <x v="198"/>
    <x v="115"/>
    <x v="14"/>
    <x v="2"/>
    <m/>
    <m/>
    <m/>
    <m/>
    <m/>
    <m/>
    <n v="-120933"/>
  </r>
  <r>
    <x v="9"/>
    <x v="0"/>
    <s v="OK"/>
    <e v="#N/A"/>
    <m/>
    <n v="7"/>
    <m/>
    <m/>
    <e v="#N/A"/>
    <s v="020201"/>
    <x v="90"/>
    <x v="62"/>
    <x v="7"/>
    <x v="1"/>
    <m/>
    <m/>
    <m/>
    <m/>
    <n v="6000"/>
    <m/>
    <m/>
  </r>
  <r>
    <x v="9"/>
    <x v="0"/>
    <s v="No"/>
    <e v="#N/A"/>
    <m/>
    <n v="7"/>
    <m/>
    <m/>
    <e v="#N/A"/>
    <s v="020470"/>
    <x v="95"/>
    <x v="66"/>
    <x v="7"/>
    <x v="1"/>
    <m/>
    <m/>
    <m/>
    <m/>
    <n v="11000"/>
    <m/>
    <m/>
  </r>
  <r>
    <x v="9"/>
    <x v="0"/>
    <s v="OK"/>
    <e v="#N/A"/>
    <m/>
    <n v="7"/>
    <m/>
    <m/>
    <e v="#N/A"/>
    <s v="020672"/>
    <x v="85"/>
    <x v="57"/>
    <x v="7"/>
    <x v="1"/>
    <m/>
    <m/>
    <m/>
    <m/>
    <n v="10000"/>
    <m/>
    <m/>
  </r>
  <r>
    <x v="9"/>
    <x v="0"/>
    <s v="No"/>
    <e v="#N/A"/>
    <m/>
    <n v="7"/>
    <m/>
    <m/>
    <e v="#N/A"/>
    <s v="020850"/>
    <x v="86"/>
    <x v="58"/>
    <x v="7"/>
    <x v="1"/>
    <m/>
    <m/>
    <m/>
    <m/>
    <n v="16700"/>
    <m/>
    <m/>
  </r>
  <r>
    <x v="9"/>
    <x v="0"/>
    <s v="OK"/>
    <e v="#N/A"/>
    <m/>
    <n v="7"/>
    <m/>
    <m/>
    <e v="#N/A"/>
    <s v="021640"/>
    <x v="87"/>
    <x v="59"/>
    <x v="7"/>
    <x v="1"/>
    <m/>
    <m/>
    <m/>
    <m/>
    <n v="7304.5"/>
    <m/>
    <m/>
  </r>
  <r>
    <x v="9"/>
    <x v="0"/>
    <s v="No"/>
    <e v="#N/A"/>
    <m/>
    <n v="7"/>
    <m/>
    <m/>
    <e v="#N/A"/>
    <s v="021750"/>
    <x v="88"/>
    <x v="60"/>
    <x v="7"/>
    <x v="1"/>
    <m/>
    <m/>
    <m/>
    <m/>
    <n v="2000"/>
    <m/>
    <m/>
  </r>
  <r>
    <x v="9"/>
    <x v="0"/>
    <s v="OK"/>
    <e v="#N/A"/>
    <m/>
    <n v="7"/>
    <m/>
    <m/>
    <e v="#N/A"/>
    <s v="021860"/>
    <x v="89"/>
    <x v="61"/>
    <x v="7"/>
    <x v="1"/>
    <m/>
    <m/>
    <m/>
    <m/>
    <n v="6183.75"/>
    <m/>
    <m/>
  </r>
  <r>
    <x v="9"/>
    <x v="0"/>
    <s v="OK"/>
    <e v="#N/A"/>
    <m/>
    <n v="7"/>
    <m/>
    <m/>
    <e v="#N/A"/>
    <s v="022110"/>
    <x v="91"/>
    <x v="63"/>
    <x v="7"/>
    <x v="1"/>
    <m/>
    <m/>
    <m/>
    <m/>
    <n v="1001"/>
    <m/>
    <m/>
  </r>
  <r>
    <x v="9"/>
    <x v="0"/>
    <s v="OK"/>
    <e v="#N/A"/>
    <m/>
    <n v="7"/>
    <m/>
    <m/>
    <e v="#N/A"/>
    <s v="022362"/>
    <x v="93"/>
    <x v="64"/>
    <x v="7"/>
    <x v="1"/>
    <m/>
    <m/>
    <m/>
    <m/>
    <n v="5122"/>
    <m/>
    <m/>
  </r>
  <r>
    <x v="9"/>
    <x v="0"/>
    <s v="OK"/>
    <e v="#N/A"/>
    <m/>
    <n v="7"/>
    <m/>
    <m/>
    <e v="#N/A"/>
    <s v="022363"/>
    <x v="92"/>
    <x v="63"/>
    <x v="7"/>
    <x v="1"/>
    <m/>
    <m/>
    <m/>
    <m/>
    <n v="689"/>
    <m/>
    <m/>
  </r>
  <r>
    <x v="9"/>
    <x v="0"/>
    <s v="No"/>
    <e v="#N/A"/>
    <m/>
    <n v="7"/>
    <m/>
    <m/>
    <e v="#N/A"/>
    <s v="022600"/>
    <x v="94"/>
    <x v="65"/>
    <x v="7"/>
    <x v="1"/>
    <m/>
    <m/>
    <m/>
    <m/>
    <n v="3000"/>
    <m/>
    <m/>
  </r>
  <r>
    <x v="9"/>
    <x v="0"/>
    <s v="OK"/>
    <e v="#N/A"/>
    <m/>
    <n v="7"/>
    <m/>
    <m/>
    <e v="#N/A"/>
    <s v="030480"/>
    <x v="0"/>
    <x v="0"/>
    <x v="0"/>
    <x v="0"/>
    <m/>
    <m/>
    <m/>
    <m/>
    <n v="977"/>
    <m/>
    <m/>
  </r>
  <r>
    <x v="9"/>
    <x v="0"/>
    <s v="OK"/>
    <e v="#N/A"/>
    <m/>
    <n v="7"/>
    <m/>
    <m/>
    <e v="#N/A"/>
    <s v="031050"/>
    <x v="2"/>
    <x v="1"/>
    <x v="0"/>
    <x v="0"/>
    <m/>
    <m/>
    <m/>
    <m/>
    <n v="10751"/>
    <m/>
    <m/>
  </r>
  <r>
    <x v="9"/>
    <x v="0"/>
    <s v="OK"/>
    <e v="#N/A"/>
    <m/>
    <n v="7"/>
    <m/>
    <m/>
    <e v="#N/A"/>
    <s v="031060"/>
    <x v="3"/>
    <x v="1"/>
    <x v="0"/>
    <x v="0"/>
    <m/>
    <m/>
    <m/>
    <m/>
    <n v="0"/>
    <m/>
    <m/>
  </r>
  <r>
    <x v="9"/>
    <x v="0"/>
    <s v="OK"/>
    <e v="#N/A"/>
    <m/>
    <n v="7"/>
    <m/>
    <m/>
    <e v="#N/A"/>
    <s v="031620"/>
    <x v="4"/>
    <x v="1"/>
    <x v="0"/>
    <x v="0"/>
    <m/>
    <m/>
    <m/>
    <m/>
    <n v="3459"/>
    <m/>
    <m/>
  </r>
  <r>
    <x v="9"/>
    <x v="0"/>
    <s v="OK"/>
    <e v="#N/A"/>
    <m/>
    <n v="7"/>
    <m/>
    <m/>
    <e v="#N/A"/>
    <s v="031851"/>
    <x v="5"/>
    <x v="1"/>
    <x v="0"/>
    <x v="0"/>
    <m/>
    <m/>
    <m/>
    <m/>
    <n v="641.75"/>
    <m/>
    <m/>
  </r>
  <r>
    <x v="9"/>
    <x v="0"/>
    <s v="OK"/>
    <e v="#N/A"/>
    <m/>
    <n v="7"/>
    <m/>
    <m/>
    <e v="#N/A"/>
    <s v="031901"/>
    <x v="7"/>
    <x v="2"/>
    <x v="0"/>
    <x v="0"/>
    <m/>
    <m/>
    <m/>
    <m/>
    <n v="4819.33"/>
    <m/>
    <m/>
  </r>
  <r>
    <x v="9"/>
    <x v="0"/>
    <s v="OK"/>
    <e v="#N/A"/>
    <m/>
    <n v="7"/>
    <m/>
    <m/>
    <e v="#N/A"/>
    <s v="032020"/>
    <x v="6"/>
    <x v="1"/>
    <x v="0"/>
    <x v="0"/>
    <m/>
    <m/>
    <m/>
    <m/>
    <n v="4246"/>
    <m/>
    <m/>
  </r>
  <r>
    <x v="9"/>
    <x v="0"/>
    <s v="OK"/>
    <e v="#N/A"/>
    <m/>
    <n v="7"/>
    <m/>
    <m/>
    <e v="#N/A"/>
    <s v="032500"/>
    <x v="1"/>
    <x v="0"/>
    <x v="0"/>
    <x v="0"/>
    <m/>
    <m/>
    <m/>
    <m/>
    <n v="7560"/>
    <m/>
    <m/>
  </r>
  <r>
    <x v="9"/>
    <x v="0"/>
    <s v="No"/>
    <e v="#N/A"/>
    <m/>
    <n v="7"/>
    <m/>
    <m/>
    <e v="#N/A"/>
    <s v="032621"/>
    <x v="8"/>
    <x v="3"/>
    <x v="0"/>
    <x v="0"/>
    <m/>
    <m/>
    <m/>
    <m/>
    <n v="15000"/>
    <m/>
    <m/>
  </r>
  <r>
    <x v="9"/>
    <x v="0"/>
    <s v="No"/>
    <e v="#N/A"/>
    <m/>
    <n v="7"/>
    <m/>
    <m/>
    <e v="#N/A"/>
    <s v="032880"/>
    <x v="9"/>
    <x v="2"/>
    <x v="0"/>
    <x v="0"/>
    <m/>
    <m/>
    <m/>
    <m/>
    <n v="2250"/>
    <m/>
    <m/>
  </r>
  <r>
    <x v="9"/>
    <x v="0"/>
    <s v="No"/>
    <e v="#N/A"/>
    <m/>
    <n v="7"/>
    <m/>
    <m/>
    <e v="#N/A"/>
    <s v="040020"/>
    <x v="96"/>
    <x v="67"/>
    <x v="8"/>
    <x v="1"/>
    <m/>
    <m/>
    <m/>
    <m/>
    <m/>
    <m/>
    <m/>
  </r>
  <r>
    <x v="9"/>
    <x v="0"/>
    <s v="OK"/>
    <e v="#N/A"/>
    <m/>
    <n v="7"/>
    <m/>
    <m/>
    <e v="#N/A"/>
    <s v="040430"/>
    <x v="99"/>
    <x v="69"/>
    <x v="8"/>
    <x v="1"/>
    <m/>
    <m/>
    <m/>
    <m/>
    <n v="8832"/>
    <m/>
    <m/>
  </r>
  <r>
    <x v="9"/>
    <x v="0"/>
    <s v="No"/>
    <e v="#N/A"/>
    <m/>
    <n v="7"/>
    <m/>
    <m/>
    <e v="#N/A"/>
    <s v="040520"/>
    <x v="100"/>
    <x v="70"/>
    <x v="8"/>
    <x v="1"/>
    <m/>
    <m/>
    <m/>
    <m/>
    <m/>
    <m/>
    <m/>
  </r>
  <r>
    <x v="9"/>
    <x v="0"/>
    <s v="No"/>
    <e v="#N/A"/>
    <m/>
    <n v="7"/>
    <m/>
    <m/>
    <e v="#N/A"/>
    <s v="040990"/>
    <x v="101"/>
    <x v="70"/>
    <x v="8"/>
    <x v="1"/>
    <m/>
    <m/>
    <m/>
    <m/>
    <m/>
    <m/>
    <m/>
  </r>
  <r>
    <x v="9"/>
    <x v="0"/>
    <s v="No"/>
    <e v="#N/A"/>
    <m/>
    <n v="7"/>
    <m/>
    <m/>
    <e v="#N/A"/>
    <s v="041000"/>
    <x v="103"/>
    <x v="71"/>
    <x v="8"/>
    <x v="1"/>
    <m/>
    <m/>
    <m/>
    <m/>
    <m/>
    <m/>
    <m/>
  </r>
  <r>
    <x v="9"/>
    <x v="0"/>
    <s v="OK"/>
    <e v="#N/A"/>
    <m/>
    <n v="7"/>
    <m/>
    <m/>
    <e v="#N/A"/>
    <s v="041250"/>
    <x v="104"/>
    <x v="71"/>
    <x v="8"/>
    <x v="1"/>
    <m/>
    <m/>
    <m/>
    <m/>
    <n v="3242"/>
    <m/>
    <m/>
  </r>
  <r>
    <x v="9"/>
    <x v="0"/>
    <s v="No"/>
    <e v="#N/A"/>
    <m/>
    <n v="7"/>
    <m/>
    <m/>
    <e v="#N/A"/>
    <s v="041300"/>
    <x v="105"/>
    <x v="72"/>
    <x v="8"/>
    <x v="1"/>
    <m/>
    <m/>
    <m/>
    <m/>
    <n v="5000"/>
    <m/>
    <m/>
  </r>
  <r>
    <x v="9"/>
    <x v="0"/>
    <s v="No"/>
    <e v="#N/A"/>
    <m/>
    <n v="7"/>
    <m/>
    <m/>
    <e v="#N/A"/>
    <s v="041630"/>
    <x v="97"/>
    <x v="67"/>
    <x v="8"/>
    <x v="1"/>
    <m/>
    <m/>
    <m/>
    <m/>
    <n v="1500"/>
    <m/>
    <m/>
  </r>
  <r>
    <x v="9"/>
    <x v="0"/>
    <s v="OK"/>
    <e v="#N/A"/>
    <m/>
    <n v="7"/>
    <m/>
    <m/>
    <e v="#N/A"/>
    <s v="041650"/>
    <x v="109"/>
    <x v="74"/>
    <x v="8"/>
    <x v="1"/>
    <m/>
    <m/>
    <m/>
    <m/>
    <n v="3500"/>
    <m/>
    <m/>
  </r>
  <r>
    <x v="9"/>
    <x v="0"/>
    <s v="No"/>
    <e v="#N/A"/>
    <m/>
    <n v="7"/>
    <m/>
    <m/>
    <e v="#N/A"/>
    <s v="041850"/>
    <x v="106"/>
    <x v="67"/>
    <x v="8"/>
    <x v="1"/>
    <m/>
    <m/>
    <m/>
    <m/>
    <n v="4000"/>
    <m/>
    <m/>
  </r>
  <r>
    <x v="9"/>
    <x v="0"/>
    <s v="OK"/>
    <e v="#N/A"/>
    <m/>
    <n v="7"/>
    <m/>
    <m/>
    <e v="#N/A"/>
    <s v="042170"/>
    <x v="110"/>
    <x v="74"/>
    <x v="8"/>
    <x v="1"/>
    <m/>
    <m/>
    <m/>
    <m/>
    <n v="639"/>
    <m/>
    <m/>
  </r>
  <r>
    <x v="9"/>
    <x v="0"/>
    <s v="OK"/>
    <e v="#N/A"/>
    <m/>
    <n v="7"/>
    <m/>
    <m/>
    <e v="#N/A"/>
    <s v="042310"/>
    <x v="107"/>
    <x v="73"/>
    <x v="8"/>
    <x v="1"/>
    <m/>
    <m/>
    <m/>
    <m/>
    <n v="24000"/>
    <m/>
    <m/>
  </r>
  <r>
    <x v="9"/>
    <x v="0"/>
    <s v="OK"/>
    <e v="#N/A"/>
    <m/>
    <n v="7"/>
    <m/>
    <m/>
    <e v="#N/A"/>
    <s v="042400"/>
    <x v="108"/>
    <x v="74"/>
    <x v="8"/>
    <x v="1"/>
    <m/>
    <m/>
    <m/>
    <m/>
    <n v="5221"/>
    <m/>
    <m/>
  </r>
  <r>
    <x v="9"/>
    <x v="0"/>
    <s v="No"/>
    <e v="#N/A"/>
    <m/>
    <n v="7"/>
    <m/>
    <m/>
    <e v="#N/A"/>
    <s v="042451"/>
    <x v="102"/>
    <x v="70"/>
    <x v="8"/>
    <x v="1"/>
    <m/>
    <m/>
    <m/>
    <m/>
    <n v="0"/>
    <m/>
    <m/>
  </r>
  <r>
    <x v="9"/>
    <x v="0"/>
    <s v="No"/>
    <e v="#N/A"/>
    <m/>
    <n v="7"/>
    <m/>
    <m/>
    <e v="#N/A"/>
    <s v="042550"/>
    <x v="98"/>
    <x v="68"/>
    <x v="8"/>
    <x v="1"/>
    <m/>
    <m/>
    <m/>
    <m/>
    <n v="1500"/>
    <m/>
    <m/>
  </r>
  <r>
    <x v="9"/>
    <x v="0"/>
    <s v="OK"/>
    <s v="LLF"/>
    <m/>
    <n v="7"/>
    <m/>
    <m/>
    <e v="#N/A"/>
    <s v="042552"/>
    <x v="111"/>
    <x v="75"/>
    <x v="8"/>
    <x v="1"/>
    <m/>
    <m/>
    <m/>
    <m/>
    <n v="8193.5"/>
    <m/>
    <m/>
  </r>
  <r>
    <x v="9"/>
    <x v="0"/>
    <s v="OK"/>
    <e v="#N/A"/>
    <m/>
    <n v="7"/>
    <m/>
    <m/>
    <e v="#N/A"/>
    <s v="050060"/>
    <x v="115"/>
    <x v="78"/>
    <x v="9"/>
    <x v="1"/>
    <m/>
    <m/>
    <m/>
    <m/>
    <n v="983"/>
    <m/>
    <m/>
  </r>
  <r>
    <x v="9"/>
    <x v="0"/>
    <s v="OK"/>
    <e v="#N/A"/>
    <m/>
    <n v="7"/>
    <m/>
    <m/>
    <e v="#N/A"/>
    <s v="050080"/>
    <x v="119"/>
    <x v="79"/>
    <x v="9"/>
    <x v="1"/>
    <m/>
    <m/>
    <m/>
    <m/>
    <n v="1392"/>
    <m/>
    <m/>
  </r>
  <r>
    <x v="9"/>
    <x v="0"/>
    <s v="OK"/>
    <e v="#N/A"/>
    <m/>
    <n v="7"/>
    <m/>
    <m/>
    <e v="#N/A"/>
    <s v="050110"/>
    <x v="122"/>
    <x v="80"/>
    <x v="9"/>
    <x v="1"/>
    <m/>
    <m/>
    <m/>
    <m/>
    <n v="5778"/>
    <m/>
    <m/>
  </r>
  <r>
    <x v="9"/>
    <x v="0"/>
    <s v="No"/>
    <e v="#N/A"/>
    <m/>
    <n v="7"/>
    <m/>
    <m/>
    <e v="#N/A"/>
    <s v="050120"/>
    <x v="123"/>
    <x v="81"/>
    <x v="9"/>
    <x v="1"/>
    <m/>
    <m/>
    <m/>
    <m/>
    <n v="600"/>
    <m/>
    <m/>
  </r>
  <r>
    <x v="9"/>
    <x v="0"/>
    <s v="OK"/>
    <e v="#N/A"/>
    <m/>
    <n v="7"/>
    <m/>
    <m/>
    <e v="#N/A"/>
    <s v="050160"/>
    <x v="112"/>
    <x v="76"/>
    <x v="9"/>
    <x v="1"/>
    <m/>
    <m/>
    <m/>
    <m/>
    <n v="4000"/>
    <m/>
    <m/>
  </r>
  <r>
    <x v="9"/>
    <x v="0"/>
    <s v="OK"/>
    <e v="#N/A"/>
    <m/>
    <n v="7"/>
    <m/>
    <m/>
    <e v="#N/A"/>
    <s v="050171"/>
    <x v="126"/>
    <x v="82"/>
    <x v="9"/>
    <x v="1"/>
    <m/>
    <m/>
    <m/>
    <m/>
    <n v="1673"/>
    <m/>
    <m/>
  </r>
  <r>
    <x v="9"/>
    <x v="0"/>
    <s v="OK"/>
    <e v="#N/A"/>
    <m/>
    <n v="7"/>
    <m/>
    <m/>
    <e v="#N/A"/>
    <s v="050180"/>
    <x v="128"/>
    <x v="82"/>
    <x v="9"/>
    <x v="1"/>
    <m/>
    <m/>
    <m/>
    <m/>
    <n v="0"/>
    <m/>
    <m/>
  </r>
  <r>
    <x v="9"/>
    <x v="0"/>
    <s v="OK"/>
    <e v="#N/A"/>
    <m/>
    <n v="7"/>
    <m/>
    <m/>
    <e v="#N/A"/>
    <s v="050360"/>
    <x v="129"/>
    <x v="79"/>
    <x v="9"/>
    <x v="1"/>
    <m/>
    <m/>
    <m/>
    <m/>
    <n v="1500"/>
    <m/>
    <m/>
  </r>
  <r>
    <x v="9"/>
    <x v="0"/>
    <s v="No"/>
    <e v="#N/A"/>
    <m/>
    <n v="7"/>
    <m/>
    <m/>
    <e v="#N/A"/>
    <s v="050530"/>
    <x v="116"/>
    <x v="78"/>
    <x v="9"/>
    <x v="1"/>
    <m/>
    <m/>
    <m/>
    <m/>
    <n v="765"/>
    <m/>
    <m/>
  </r>
  <r>
    <x v="9"/>
    <x v="0"/>
    <s v="No"/>
    <e v="#N/A"/>
    <m/>
    <n v="7"/>
    <m/>
    <m/>
    <e v="#N/A"/>
    <s v="050581"/>
    <x v="113"/>
    <x v="76"/>
    <x v="9"/>
    <x v="1"/>
    <m/>
    <m/>
    <m/>
    <m/>
    <n v="0"/>
    <m/>
    <m/>
  </r>
  <r>
    <x v="9"/>
    <x v="0"/>
    <s v="OK"/>
    <e v="#N/A"/>
    <m/>
    <n v="7"/>
    <m/>
    <m/>
    <e v="#N/A"/>
    <s v="050711"/>
    <x v="130"/>
    <x v="77"/>
    <x v="9"/>
    <x v="1"/>
    <m/>
    <m/>
    <m/>
    <m/>
    <n v="578"/>
    <m/>
    <m/>
  </r>
  <r>
    <x v="9"/>
    <x v="0"/>
    <s v="No"/>
    <e v="#N/A"/>
    <m/>
    <n v="7"/>
    <m/>
    <m/>
    <e v="#N/A"/>
    <s v="050770"/>
    <x v="120"/>
    <x v="79"/>
    <x v="9"/>
    <x v="1"/>
    <m/>
    <m/>
    <m/>
    <m/>
    <n v="900"/>
    <m/>
    <m/>
  </r>
  <r>
    <x v="9"/>
    <x v="0"/>
    <s v="OK"/>
    <e v="#N/A"/>
    <m/>
    <n v="7"/>
    <m/>
    <m/>
    <e v="#N/A"/>
    <s v="051070"/>
    <x v="117"/>
    <x v="78"/>
    <x v="9"/>
    <x v="1"/>
    <m/>
    <m/>
    <m/>
    <m/>
    <n v="2750"/>
    <m/>
    <m/>
  </r>
  <r>
    <x v="9"/>
    <x v="0"/>
    <s v="OK"/>
    <e v="#N/A"/>
    <m/>
    <n v="7"/>
    <m/>
    <m/>
    <e v="#N/A"/>
    <s v="051270"/>
    <x v="134"/>
    <x v="80"/>
    <x v="9"/>
    <x v="1"/>
    <m/>
    <m/>
    <m/>
    <m/>
    <n v="548.33000000000004"/>
    <m/>
    <m/>
  </r>
  <r>
    <x v="9"/>
    <x v="0"/>
    <s v="OK"/>
    <e v="#N/A"/>
    <m/>
    <n v="7"/>
    <m/>
    <m/>
    <e v="#N/A"/>
    <s v="051400"/>
    <x v="136"/>
    <x v="83"/>
    <x v="9"/>
    <x v="1"/>
    <m/>
    <m/>
    <m/>
    <m/>
    <n v="0"/>
    <m/>
    <m/>
  </r>
  <r>
    <x v="9"/>
    <x v="0"/>
    <s v="OK"/>
    <e v="#N/A"/>
    <m/>
    <n v="7"/>
    <m/>
    <m/>
    <e v="#N/A"/>
    <s v="051501"/>
    <x v="124"/>
    <x v="81"/>
    <x v="9"/>
    <x v="1"/>
    <m/>
    <m/>
    <m/>
    <m/>
    <n v="0"/>
    <m/>
    <m/>
  </r>
  <r>
    <x v="9"/>
    <x v="0"/>
    <s v="OK"/>
    <e v="#N/A"/>
    <m/>
    <n v="7"/>
    <m/>
    <m/>
    <e v="#N/A"/>
    <s v="051781"/>
    <x v="118"/>
    <x v="78"/>
    <x v="9"/>
    <x v="1"/>
    <m/>
    <m/>
    <m/>
    <m/>
    <n v="0"/>
    <m/>
    <m/>
  </r>
  <r>
    <x v="9"/>
    <x v="0"/>
    <s v="OK"/>
    <e v="#N/A"/>
    <m/>
    <n v="7"/>
    <m/>
    <m/>
    <e v="#N/A"/>
    <s v="051880"/>
    <x v="135"/>
    <x v="80"/>
    <x v="9"/>
    <x v="1"/>
    <m/>
    <m/>
    <m/>
    <m/>
    <n v="179"/>
    <m/>
    <m/>
  </r>
  <r>
    <x v="9"/>
    <x v="0"/>
    <s v="OK"/>
    <e v="#N/A"/>
    <m/>
    <n v="7"/>
    <m/>
    <m/>
    <e v="#N/A"/>
    <s v="051885"/>
    <x v="127"/>
    <x v="82"/>
    <x v="9"/>
    <x v="1"/>
    <m/>
    <m/>
    <m/>
    <m/>
    <n v="1645.7"/>
    <m/>
    <m/>
  </r>
  <r>
    <x v="9"/>
    <x v="0"/>
    <s v="No"/>
    <e v="#N/A"/>
    <m/>
    <n v="7"/>
    <m/>
    <m/>
    <s v="Yes"/>
    <s v="052150"/>
    <x v="138"/>
    <x v="84"/>
    <x v="9"/>
    <x v="1"/>
    <m/>
    <m/>
    <m/>
    <m/>
    <n v="6717.75"/>
    <m/>
    <m/>
  </r>
  <r>
    <x v="9"/>
    <x v="0"/>
    <s v="OK"/>
    <e v="#N/A"/>
    <m/>
    <n v="7"/>
    <m/>
    <m/>
    <e v="#N/A"/>
    <s v="052151"/>
    <x v="131"/>
    <x v="77"/>
    <x v="9"/>
    <x v="1"/>
    <m/>
    <m/>
    <m/>
    <m/>
    <n v="0"/>
    <m/>
    <m/>
  </r>
  <r>
    <x v="9"/>
    <x v="0"/>
    <s v="OK"/>
    <e v="#N/A"/>
    <m/>
    <n v="7"/>
    <m/>
    <m/>
    <e v="#N/A"/>
    <s v="052270"/>
    <x v="132"/>
    <x v="77"/>
    <x v="9"/>
    <x v="1"/>
    <m/>
    <m/>
    <m/>
    <m/>
    <n v="1241"/>
    <m/>
    <m/>
  </r>
  <r>
    <x v="9"/>
    <x v="0"/>
    <s v="OK"/>
    <e v="#N/A"/>
    <m/>
    <n v="7"/>
    <m/>
    <m/>
    <e v="#N/A"/>
    <s v="052540"/>
    <x v="137"/>
    <x v="83"/>
    <x v="9"/>
    <x v="1"/>
    <m/>
    <m/>
    <m/>
    <m/>
    <n v="731.8"/>
    <m/>
    <m/>
  </r>
  <r>
    <x v="9"/>
    <x v="0"/>
    <s v="No"/>
    <e v="#N/A"/>
    <m/>
    <n v="7"/>
    <m/>
    <m/>
    <e v="#N/A"/>
    <s v="052551"/>
    <x v="121"/>
    <x v="79"/>
    <x v="9"/>
    <x v="1"/>
    <m/>
    <m/>
    <m/>
    <m/>
    <n v="334"/>
    <m/>
    <m/>
  </r>
  <r>
    <x v="9"/>
    <x v="0"/>
    <s v="No"/>
    <e v="#N/A"/>
    <m/>
    <n v="7"/>
    <m/>
    <m/>
    <e v="#N/A"/>
    <s v="052660"/>
    <x v="139"/>
    <x v="79"/>
    <x v="9"/>
    <x v="1"/>
    <m/>
    <m/>
    <m/>
    <m/>
    <n v="0"/>
    <m/>
    <m/>
  </r>
  <r>
    <x v="9"/>
    <x v="0"/>
    <s v="OK"/>
    <e v="#N/A"/>
    <m/>
    <n v="7"/>
    <m/>
    <m/>
    <e v="#N/A"/>
    <s v="052670"/>
    <x v="133"/>
    <x v="77"/>
    <x v="9"/>
    <x v="1"/>
    <m/>
    <m/>
    <m/>
    <m/>
    <n v="580"/>
    <m/>
    <m/>
  </r>
  <r>
    <x v="9"/>
    <x v="0"/>
    <s v="OK"/>
    <e v="#N/A"/>
    <m/>
    <n v="7"/>
    <m/>
    <m/>
    <e v="#N/A"/>
    <s v="052830"/>
    <x v="125"/>
    <x v="81"/>
    <x v="9"/>
    <x v="1"/>
    <m/>
    <m/>
    <m/>
    <m/>
    <n v="3000"/>
    <m/>
    <m/>
  </r>
  <r>
    <x v="9"/>
    <x v="0"/>
    <s v="OK"/>
    <e v="#N/A"/>
    <m/>
    <n v="7"/>
    <m/>
    <m/>
    <e v="#N/A"/>
    <s v="052840"/>
    <x v="114"/>
    <x v="77"/>
    <x v="9"/>
    <x v="1"/>
    <m/>
    <m/>
    <m/>
    <m/>
    <n v="2354"/>
    <m/>
    <m/>
  </r>
  <r>
    <x v="9"/>
    <x v="0"/>
    <s v="OK"/>
    <e v="#N/A"/>
    <m/>
    <n v="7"/>
    <m/>
    <m/>
    <e v="#N/A"/>
    <s v="060550"/>
    <x v="140"/>
    <x v="85"/>
    <x v="10"/>
    <x v="1"/>
    <m/>
    <m/>
    <m/>
    <m/>
    <n v="5062.5"/>
    <m/>
    <m/>
  </r>
  <r>
    <x v="9"/>
    <x v="0"/>
    <s v="No"/>
    <e v="#N/A"/>
    <m/>
    <n v="7"/>
    <m/>
    <m/>
    <e v="#N/A"/>
    <s v="060650"/>
    <x v="141"/>
    <x v="86"/>
    <x v="10"/>
    <x v="1"/>
    <m/>
    <m/>
    <m/>
    <m/>
    <n v="3393.25"/>
    <m/>
    <m/>
  </r>
  <r>
    <x v="9"/>
    <x v="0"/>
    <s v="No"/>
    <e v="#N/A"/>
    <m/>
    <n v="7"/>
    <m/>
    <m/>
    <e v="#N/A"/>
    <s v="061010"/>
    <x v="143"/>
    <x v="86"/>
    <x v="10"/>
    <x v="1"/>
    <m/>
    <m/>
    <m/>
    <m/>
    <n v="500"/>
    <m/>
    <m/>
  </r>
  <r>
    <x v="9"/>
    <x v="0"/>
    <s v="OK"/>
    <e v="#N/A"/>
    <m/>
    <n v="7"/>
    <m/>
    <m/>
    <e v="#N/A"/>
    <s v="061320"/>
    <x v="144"/>
    <x v="87"/>
    <x v="10"/>
    <x v="1"/>
    <m/>
    <m/>
    <m/>
    <m/>
    <n v="5214"/>
    <m/>
    <m/>
  </r>
  <r>
    <x v="9"/>
    <x v="0"/>
    <s v="OK"/>
    <s v="LLF"/>
    <m/>
    <n v="7"/>
    <m/>
    <m/>
    <e v="#N/A"/>
    <s v="061900"/>
    <x v="145"/>
    <x v="88"/>
    <x v="10"/>
    <x v="1"/>
    <m/>
    <m/>
    <m/>
    <m/>
    <m/>
    <m/>
    <m/>
  </r>
  <r>
    <x v="9"/>
    <x v="0"/>
    <s v="OK"/>
    <e v="#N/A"/>
    <m/>
    <n v="7"/>
    <m/>
    <m/>
    <e v="#N/A"/>
    <s v="062160"/>
    <x v="146"/>
    <x v="89"/>
    <x v="10"/>
    <x v="1"/>
    <m/>
    <m/>
    <m/>
    <m/>
    <n v="4827"/>
    <m/>
    <m/>
  </r>
  <r>
    <x v="9"/>
    <x v="0"/>
    <s v="No"/>
    <e v="#N/A"/>
    <m/>
    <n v="7"/>
    <m/>
    <m/>
    <e v="#N/A"/>
    <s v="062620"/>
    <x v="142"/>
    <x v="86"/>
    <x v="10"/>
    <x v="1"/>
    <m/>
    <m/>
    <m/>
    <m/>
    <n v="1500"/>
    <m/>
    <m/>
  </r>
  <r>
    <x v="9"/>
    <x v="0"/>
    <s v="OK"/>
    <e v="#N/A"/>
    <m/>
    <n v="7"/>
    <m/>
    <m/>
    <e v="#N/A"/>
    <s v="062680"/>
    <x v="147"/>
    <x v="86"/>
    <x v="10"/>
    <x v="1"/>
    <m/>
    <m/>
    <m/>
    <m/>
    <n v="4059.92"/>
    <m/>
    <m/>
  </r>
  <r>
    <x v="9"/>
    <x v="0"/>
    <s v="OK"/>
    <e v="#N/A"/>
    <m/>
    <n v="7"/>
    <m/>
    <m/>
    <e v="#N/A"/>
    <s v="070151"/>
    <x v="148"/>
    <x v="90"/>
    <x v="11"/>
    <x v="1"/>
    <m/>
    <m/>
    <m/>
    <m/>
    <n v="752"/>
    <m/>
    <m/>
  </r>
  <r>
    <x v="9"/>
    <x v="0"/>
    <s v="OK"/>
    <e v="#N/A"/>
    <m/>
    <n v="7"/>
    <m/>
    <m/>
    <e v="#N/A"/>
    <s v="070720"/>
    <x v="151"/>
    <x v="90"/>
    <x v="11"/>
    <x v="1"/>
    <m/>
    <m/>
    <m/>
    <m/>
    <n v="1500"/>
    <m/>
    <m/>
  </r>
  <r>
    <x v="9"/>
    <x v="0"/>
    <s v="OK"/>
    <e v="#N/A"/>
    <m/>
    <n v="7"/>
    <m/>
    <m/>
    <e v="#N/A"/>
    <s v="070800"/>
    <x v="161"/>
    <x v="90"/>
    <x v="11"/>
    <x v="1"/>
    <m/>
    <m/>
    <m/>
    <m/>
    <n v="3370"/>
    <m/>
    <m/>
  </r>
  <r>
    <x v="9"/>
    <x v="0"/>
    <s v="OK"/>
    <e v="#N/A"/>
    <m/>
    <n v="7"/>
    <m/>
    <m/>
    <e v="#N/A"/>
    <s v="070820"/>
    <x v="152"/>
    <x v="91"/>
    <x v="11"/>
    <x v="1"/>
    <m/>
    <m/>
    <m/>
    <m/>
    <n v="4167.33"/>
    <m/>
    <m/>
  </r>
  <r>
    <x v="9"/>
    <x v="0"/>
    <s v="OK"/>
    <e v="#N/A"/>
    <m/>
    <n v="7"/>
    <m/>
    <m/>
    <e v="#N/A"/>
    <s v="070821"/>
    <x v="159"/>
    <x v="94"/>
    <x v="11"/>
    <x v="1"/>
    <m/>
    <m/>
    <m/>
    <m/>
    <n v="4367"/>
    <m/>
    <m/>
  </r>
  <r>
    <x v="9"/>
    <x v="0"/>
    <s v="OK"/>
    <e v="#N/A"/>
    <m/>
    <n v="7"/>
    <m/>
    <m/>
    <e v="#N/A"/>
    <s v="071131"/>
    <x v="153"/>
    <x v="92"/>
    <x v="11"/>
    <x v="1"/>
    <m/>
    <m/>
    <m/>
    <m/>
    <n v="4950"/>
    <m/>
    <m/>
  </r>
  <r>
    <x v="9"/>
    <x v="0"/>
    <s v="OK"/>
    <e v="#N/A"/>
    <m/>
    <n v="7"/>
    <m/>
    <m/>
    <s v="Yes"/>
    <s v="071132"/>
    <x v="154"/>
    <x v="92"/>
    <x v="11"/>
    <x v="1"/>
    <m/>
    <m/>
    <m/>
    <m/>
    <n v="1000"/>
    <m/>
    <m/>
  </r>
  <r>
    <x v="9"/>
    <x v="0"/>
    <s v="No"/>
    <e v="#N/A"/>
    <m/>
    <n v="7"/>
    <m/>
    <m/>
    <e v="#N/A"/>
    <s v="071133"/>
    <x v="155"/>
    <x v="92"/>
    <x v="11"/>
    <x v="1"/>
    <m/>
    <m/>
    <m/>
    <m/>
    <n v="0"/>
    <m/>
    <m/>
  </r>
  <r>
    <x v="9"/>
    <x v="0"/>
    <s v="No"/>
    <e v="#N/A"/>
    <m/>
    <n v="7"/>
    <m/>
    <m/>
    <e v="#N/A"/>
    <s v="071140"/>
    <x v="156"/>
    <x v="93"/>
    <x v="11"/>
    <x v="1"/>
    <m/>
    <m/>
    <m/>
    <m/>
    <n v="3533.64"/>
    <m/>
    <m/>
  </r>
  <r>
    <x v="9"/>
    <x v="0"/>
    <s v="OK"/>
    <e v="#N/A"/>
    <m/>
    <n v="7"/>
    <m/>
    <m/>
    <e v="#N/A"/>
    <s v="071540"/>
    <x v="157"/>
    <x v="92"/>
    <x v="11"/>
    <x v="1"/>
    <m/>
    <m/>
    <m/>
    <m/>
    <n v="3564"/>
    <m/>
    <m/>
  </r>
  <r>
    <x v="9"/>
    <x v="0"/>
    <s v="OK"/>
    <e v="#N/A"/>
    <m/>
    <n v="7"/>
    <m/>
    <m/>
    <s v="Yes"/>
    <s v="071890"/>
    <x v="158"/>
    <x v="92"/>
    <x v="11"/>
    <x v="1"/>
    <m/>
    <m/>
    <m/>
    <m/>
    <n v="0"/>
    <m/>
    <m/>
  </r>
  <r>
    <x v="9"/>
    <x v="0"/>
    <s v="OK"/>
    <e v="#N/A"/>
    <m/>
    <n v="7"/>
    <m/>
    <m/>
    <e v="#N/A"/>
    <s v="072530"/>
    <x v="160"/>
    <x v="90"/>
    <x v="11"/>
    <x v="1"/>
    <m/>
    <m/>
    <m/>
    <m/>
    <n v="3437"/>
    <m/>
    <m/>
  </r>
  <r>
    <x v="9"/>
    <x v="0"/>
    <s v="OK"/>
    <e v="#N/A"/>
    <m/>
    <n v="7"/>
    <m/>
    <m/>
    <e v="#N/A"/>
    <s v="072800"/>
    <x v="149"/>
    <x v="90"/>
    <x v="11"/>
    <x v="1"/>
    <m/>
    <m/>
    <m/>
    <m/>
    <n v="8994"/>
    <m/>
    <m/>
  </r>
  <r>
    <x v="9"/>
    <x v="0"/>
    <s v="OK"/>
    <e v="#N/A"/>
    <m/>
    <n v="7"/>
    <m/>
    <m/>
    <e v="#N/A"/>
    <s v="072801"/>
    <x v="150"/>
    <x v="90"/>
    <x v="11"/>
    <x v="1"/>
    <m/>
    <m/>
    <m/>
    <m/>
    <n v="1564"/>
    <m/>
    <m/>
  </r>
  <r>
    <x v="9"/>
    <x v="0"/>
    <s v="OK"/>
    <e v="#N/A"/>
    <m/>
    <n v="7"/>
    <m/>
    <m/>
    <e v="#N/A"/>
    <s v="072810"/>
    <x v="162"/>
    <x v="95"/>
    <x v="11"/>
    <x v="1"/>
    <m/>
    <m/>
    <m/>
    <m/>
    <n v="5034"/>
    <m/>
    <m/>
  </r>
  <r>
    <x v="9"/>
    <x v="0"/>
    <s v="OK"/>
    <e v="#N/A"/>
    <m/>
    <n v="7"/>
    <m/>
    <m/>
    <e v="#N/A"/>
    <s v="080140"/>
    <x v="168"/>
    <x v="98"/>
    <x v="12"/>
    <x v="1"/>
    <m/>
    <m/>
    <m/>
    <m/>
    <n v="1264"/>
    <m/>
    <m/>
  </r>
  <r>
    <x v="9"/>
    <x v="0"/>
    <s v="No"/>
    <e v="#N/A"/>
    <m/>
    <n v="7"/>
    <m/>
    <m/>
    <e v="#N/A"/>
    <s v="080210"/>
    <x v="163"/>
    <x v="96"/>
    <x v="12"/>
    <x v="1"/>
    <m/>
    <m/>
    <m/>
    <m/>
    <n v="2738.84"/>
    <m/>
    <m/>
  </r>
  <r>
    <x v="9"/>
    <x v="0"/>
    <s v="OK"/>
    <e v="#N/A"/>
    <m/>
    <n v="7"/>
    <m/>
    <m/>
    <e v="#N/A"/>
    <s v="080350"/>
    <x v="167"/>
    <x v="97"/>
    <x v="12"/>
    <x v="1"/>
    <m/>
    <m/>
    <m/>
    <m/>
    <n v="5777.5"/>
    <m/>
    <m/>
  </r>
  <r>
    <x v="9"/>
    <x v="0"/>
    <s v="OK"/>
    <e v="#N/A"/>
    <m/>
    <n v="7"/>
    <m/>
    <m/>
    <e v="#N/A"/>
    <s v="080510"/>
    <x v="169"/>
    <x v="98"/>
    <x v="12"/>
    <x v="1"/>
    <m/>
    <m/>
    <m/>
    <m/>
    <n v="764"/>
    <m/>
    <m/>
  </r>
  <r>
    <x v="9"/>
    <x v="0"/>
    <s v="OK"/>
    <e v="#N/A"/>
    <m/>
    <n v="7"/>
    <m/>
    <m/>
    <e v="#N/A"/>
    <s v="080920"/>
    <x v="165"/>
    <x v="96"/>
    <x v="12"/>
    <x v="1"/>
    <m/>
    <m/>
    <m/>
    <m/>
    <n v="2203"/>
    <m/>
    <m/>
  </r>
  <r>
    <x v="9"/>
    <x v="0"/>
    <s v="No"/>
    <e v="#N/A"/>
    <m/>
    <n v="7"/>
    <m/>
    <m/>
    <e v="#N/A"/>
    <s v="081040"/>
    <x v="173"/>
    <x v="99"/>
    <x v="12"/>
    <x v="1"/>
    <m/>
    <m/>
    <m/>
    <m/>
    <n v="2357"/>
    <m/>
    <m/>
  </r>
  <r>
    <x v="9"/>
    <x v="0"/>
    <s v="OK"/>
    <e v="#N/A"/>
    <m/>
    <n v="7"/>
    <m/>
    <m/>
    <e v="#N/A"/>
    <s v="081200"/>
    <x v="175"/>
    <x v="97"/>
    <x v="12"/>
    <x v="1"/>
    <m/>
    <m/>
    <m/>
    <m/>
    <n v="5000"/>
    <m/>
    <m/>
  </r>
  <r>
    <x v="9"/>
    <x v="0"/>
    <s v="OK"/>
    <e v="#N/A"/>
    <m/>
    <n v="7"/>
    <m/>
    <m/>
    <e v="#N/A"/>
    <s v="081210"/>
    <x v="176"/>
    <x v="97"/>
    <x v="12"/>
    <x v="1"/>
    <m/>
    <m/>
    <m/>
    <m/>
    <n v="6692"/>
    <m/>
    <m/>
  </r>
  <r>
    <x v="9"/>
    <x v="0"/>
    <s v="OK"/>
    <e v="#N/A"/>
    <m/>
    <n v="7"/>
    <m/>
    <m/>
    <e v="#N/A"/>
    <s v="081220"/>
    <x v="177"/>
    <x v="97"/>
    <x v="12"/>
    <x v="1"/>
    <m/>
    <m/>
    <m/>
    <m/>
    <n v="2275"/>
    <m/>
    <m/>
  </r>
  <r>
    <x v="9"/>
    <x v="0"/>
    <s v="No"/>
    <e v="#N/A"/>
    <m/>
    <n v="7"/>
    <m/>
    <m/>
    <e v="#N/A"/>
    <s v="081240"/>
    <x v="178"/>
    <x v="100"/>
    <x v="12"/>
    <x v="1"/>
    <m/>
    <m/>
    <m/>
    <m/>
    <m/>
    <m/>
    <m/>
  </r>
  <r>
    <x v="9"/>
    <x v="0"/>
    <s v="OK"/>
    <e v="#N/A"/>
    <m/>
    <n v="7"/>
    <m/>
    <m/>
    <e v="#N/A"/>
    <s v="081370"/>
    <x v="180"/>
    <x v="102"/>
    <x v="12"/>
    <x v="1"/>
    <m/>
    <m/>
    <m/>
    <m/>
    <n v="1587"/>
    <m/>
    <m/>
  </r>
  <r>
    <x v="9"/>
    <x v="0"/>
    <s v="No"/>
    <e v="#N/A"/>
    <m/>
    <n v="7"/>
    <m/>
    <m/>
    <e v="#N/A"/>
    <s v="081590"/>
    <x v="183"/>
    <x v="97"/>
    <x v="12"/>
    <x v="1"/>
    <m/>
    <m/>
    <m/>
    <m/>
    <n v="3135.94"/>
    <m/>
    <m/>
  </r>
  <r>
    <x v="9"/>
    <x v="0"/>
    <s v="OK"/>
    <e v="#N/A"/>
    <m/>
    <n v="7"/>
    <m/>
    <m/>
    <e v="#N/A"/>
    <s v="081610"/>
    <x v="164"/>
    <x v="96"/>
    <x v="12"/>
    <x v="1"/>
    <m/>
    <m/>
    <m/>
    <m/>
    <n v="0"/>
    <m/>
    <m/>
  </r>
  <r>
    <x v="9"/>
    <x v="0"/>
    <s v="No"/>
    <e v="#N/A"/>
    <m/>
    <n v="7"/>
    <m/>
    <m/>
    <e v="#N/A"/>
    <s v="082010"/>
    <x v="166"/>
    <x v="96"/>
    <x v="12"/>
    <x v="1"/>
    <m/>
    <m/>
    <m/>
    <m/>
    <n v="500"/>
    <m/>
    <m/>
  </r>
  <r>
    <x v="9"/>
    <x v="0"/>
    <s v="No"/>
    <e v="#N/A"/>
    <m/>
    <n v="7"/>
    <m/>
    <m/>
    <e v="#N/A"/>
    <s v="082420"/>
    <x v="174"/>
    <x v="99"/>
    <x v="12"/>
    <x v="1"/>
    <m/>
    <m/>
    <m/>
    <m/>
    <n v="0"/>
    <m/>
    <m/>
  </r>
  <r>
    <x v="9"/>
    <x v="0"/>
    <s v="OK"/>
    <e v="#N/A"/>
    <m/>
    <n v="7"/>
    <m/>
    <m/>
    <e v="#N/A"/>
    <s v="082421"/>
    <x v="170"/>
    <x v="98"/>
    <x v="12"/>
    <x v="1"/>
    <m/>
    <m/>
    <m/>
    <m/>
    <n v="787"/>
    <m/>
    <m/>
  </r>
  <r>
    <x v="9"/>
    <x v="0"/>
    <s v="No"/>
    <e v="#N/A"/>
    <m/>
    <n v="7"/>
    <m/>
    <m/>
    <e v="#N/A"/>
    <s v="082560"/>
    <x v="179"/>
    <x v="101"/>
    <x v="12"/>
    <x v="1"/>
    <m/>
    <m/>
    <m/>
    <m/>
    <n v="0"/>
    <m/>
    <m/>
  </r>
  <r>
    <x v="9"/>
    <x v="0"/>
    <s v="No"/>
    <e v="#N/A"/>
    <m/>
    <n v="7"/>
    <m/>
    <m/>
    <s v="Yes"/>
    <s v="082690"/>
    <x v="184"/>
    <x v="103"/>
    <x v="12"/>
    <x v="1"/>
    <m/>
    <m/>
    <m/>
    <m/>
    <n v="9973.5"/>
    <m/>
    <m/>
  </r>
  <r>
    <x v="9"/>
    <x v="0"/>
    <s v="OK"/>
    <e v="#N/A"/>
    <m/>
    <n v="7"/>
    <m/>
    <m/>
    <e v="#N/A"/>
    <s v="082700"/>
    <x v="185"/>
    <x v="104"/>
    <x v="12"/>
    <x v="1"/>
    <m/>
    <m/>
    <m/>
    <m/>
    <n v="5584.16"/>
    <m/>
    <m/>
  </r>
  <r>
    <x v="9"/>
    <x v="0"/>
    <s v="OK"/>
    <e v="#N/A"/>
    <m/>
    <n v="7"/>
    <m/>
    <m/>
    <e v="#N/A"/>
    <s v="082710"/>
    <x v="181"/>
    <x v="102"/>
    <x v="12"/>
    <x v="1"/>
    <m/>
    <m/>
    <m/>
    <m/>
    <n v="1297"/>
    <m/>
    <m/>
  </r>
  <r>
    <x v="9"/>
    <x v="0"/>
    <s v="OK"/>
    <e v="#N/A"/>
    <m/>
    <n v="7"/>
    <m/>
    <m/>
    <e v="#N/A"/>
    <s v="082720"/>
    <x v="171"/>
    <x v="98"/>
    <x v="12"/>
    <x v="1"/>
    <m/>
    <m/>
    <m/>
    <m/>
    <n v="676"/>
    <m/>
    <m/>
  </r>
  <r>
    <x v="9"/>
    <x v="0"/>
    <s v="OK"/>
    <e v="#N/A"/>
    <m/>
    <n v="7"/>
    <m/>
    <m/>
    <e v="#N/A"/>
    <s v="082790"/>
    <x v="172"/>
    <x v="98"/>
    <x v="12"/>
    <x v="1"/>
    <m/>
    <m/>
    <m/>
    <m/>
    <n v="5213"/>
    <m/>
    <m/>
  </r>
  <r>
    <x v="9"/>
    <x v="0"/>
    <s v="OK"/>
    <e v="#N/A"/>
    <m/>
    <n v="7"/>
    <m/>
    <m/>
    <e v="#N/A"/>
    <s v="082870"/>
    <x v="182"/>
    <x v="102"/>
    <x v="12"/>
    <x v="1"/>
    <m/>
    <m/>
    <m/>
    <m/>
    <n v="1540"/>
    <m/>
    <m/>
  </r>
  <r>
    <x v="9"/>
    <x v="0"/>
    <s v="OK"/>
    <e v="#N/A"/>
    <m/>
    <n v="7"/>
    <m/>
    <m/>
    <e v="#N/A"/>
    <s v="091081"/>
    <x v="10"/>
    <x v="4"/>
    <x v="1"/>
    <x v="0"/>
    <m/>
    <m/>
    <m/>
    <m/>
    <n v="498.33"/>
    <m/>
    <m/>
  </r>
  <r>
    <x v="9"/>
    <x v="0"/>
    <s v="No"/>
    <e v="#N/A"/>
    <m/>
    <n v="7"/>
    <m/>
    <m/>
    <e v="#N/A"/>
    <s v="091290"/>
    <x v="12"/>
    <x v="5"/>
    <x v="1"/>
    <x v="0"/>
    <m/>
    <m/>
    <m/>
    <m/>
    <m/>
    <m/>
    <m/>
  </r>
  <r>
    <x v="9"/>
    <x v="0"/>
    <s v="OK"/>
    <e v="#N/A"/>
    <m/>
    <n v="7"/>
    <m/>
    <m/>
    <e v="#N/A"/>
    <s v="091292"/>
    <x v="335"/>
    <x v="5"/>
    <x v="1"/>
    <x v="0"/>
    <m/>
    <m/>
    <m/>
    <m/>
    <n v="3000"/>
    <m/>
    <m/>
  </r>
  <r>
    <x v="9"/>
    <x v="0"/>
    <s v="No"/>
    <e v="#N/A"/>
    <m/>
    <n v="7"/>
    <m/>
    <m/>
    <e v="#N/A"/>
    <s v="091293"/>
    <x v="336"/>
    <x v="5"/>
    <x v="1"/>
    <x v="0"/>
    <m/>
    <m/>
    <m/>
    <m/>
    <n v="4000"/>
    <m/>
    <m/>
  </r>
  <r>
    <x v="9"/>
    <x v="0"/>
    <s v="OK"/>
    <e v="#N/A"/>
    <m/>
    <n v="7"/>
    <m/>
    <m/>
    <e v="#N/A"/>
    <s v="091294"/>
    <x v="337"/>
    <x v="5"/>
    <x v="1"/>
    <x v="0"/>
    <m/>
    <m/>
    <m/>
    <m/>
    <n v="11878"/>
    <m/>
    <m/>
  </r>
  <r>
    <x v="9"/>
    <x v="0"/>
    <s v="OK"/>
    <e v="#N/A"/>
    <m/>
    <n v="7"/>
    <m/>
    <m/>
    <e v="#N/A"/>
    <s v="091291"/>
    <x v="334"/>
    <x v="5"/>
    <x v="1"/>
    <x v="0"/>
    <m/>
    <m/>
    <m/>
    <m/>
    <n v="5000"/>
    <m/>
    <m/>
  </r>
  <r>
    <x v="9"/>
    <x v="0"/>
    <s v="No"/>
    <e v="#N/A"/>
    <m/>
    <n v="7"/>
    <m/>
    <m/>
    <s v="Yes"/>
    <s v="091340"/>
    <x v="13"/>
    <x v="6"/>
    <x v="1"/>
    <x v="0"/>
    <m/>
    <m/>
    <m/>
    <m/>
    <m/>
    <m/>
    <m/>
  </r>
  <r>
    <x v="9"/>
    <x v="0"/>
    <s v="OK"/>
    <e v="#N/A"/>
    <m/>
    <n v="7"/>
    <m/>
    <m/>
    <e v="#N/A"/>
    <s v="091390"/>
    <x v="14"/>
    <x v="6"/>
    <x v="1"/>
    <x v="0"/>
    <m/>
    <m/>
    <m/>
    <m/>
    <n v="2619"/>
    <m/>
    <m/>
  </r>
  <r>
    <x v="9"/>
    <x v="0"/>
    <s v="No"/>
    <e v="#N/A"/>
    <m/>
    <n v="7"/>
    <m/>
    <m/>
    <e v="#N/A"/>
    <s v="091460"/>
    <x v="15"/>
    <x v="7"/>
    <x v="1"/>
    <x v="0"/>
    <m/>
    <m/>
    <m/>
    <m/>
    <n v="1600"/>
    <m/>
    <m/>
  </r>
  <r>
    <x v="9"/>
    <x v="0"/>
    <s v="No"/>
    <e v="#N/A"/>
    <m/>
    <n v="7"/>
    <m/>
    <m/>
    <e v="#N/A"/>
    <s v="091950"/>
    <x v="18"/>
    <x v="8"/>
    <x v="1"/>
    <x v="0"/>
    <m/>
    <m/>
    <m/>
    <m/>
    <n v="534"/>
    <m/>
    <m/>
  </r>
  <r>
    <x v="9"/>
    <x v="0"/>
    <s v="OK"/>
    <e v="#N/A"/>
    <m/>
    <n v="7"/>
    <m/>
    <m/>
    <s v="Yes"/>
    <s v="091551"/>
    <x v="19"/>
    <x v="8"/>
    <x v="1"/>
    <x v="0"/>
    <m/>
    <m/>
    <m/>
    <m/>
    <n v="8082"/>
    <m/>
    <m/>
  </r>
  <r>
    <x v="9"/>
    <x v="0"/>
    <s v="OK"/>
    <e v="#N/A"/>
    <m/>
    <n v="7"/>
    <m/>
    <m/>
    <e v="#N/A"/>
    <s v="091580"/>
    <x v="17"/>
    <x v="7"/>
    <x v="1"/>
    <x v="0"/>
    <m/>
    <m/>
    <m/>
    <m/>
    <n v="750"/>
    <m/>
    <m/>
  </r>
  <r>
    <x v="9"/>
    <x v="0"/>
    <s v="No"/>
    <e v="#N/A"/>
    <m/>
    <n v="7"/>
    <m/>
    <m/>
    <e v="#N/A"/>
    <s v="091670"/>
    <x v="11"/>
    <x v="4"/>
    <x v="1"/>
    <x v="0"/>
    <m/>
    <m/>
    <m/>
    <m/>
    <n v="200"/>
    <m/>
    <m/>
  </r>
  <r>
    <x v="9"/>
    <x v="0"/>
    <s v="OK"/>
    <e v="#N/A"/>
    <m/>
    <n v="7"/>
    <m/>
    <m/>
    <e v="#N/A"/>
    <s v="091920"/>
    <x v="21"/>
    <x v="9"/>
    <x v="1"/>
    <x v="0"/>
    <m/>
    <m/>
    <m/>
    <m/>
    <n v="5533.08"/>
    <m/>
    <m/>
  </r>
  <r>
    <x v="9"/>
    <x v="0"/>
    <s v="No"/>
    <e v="#N/A"/>
    <m/>
    <n v="7"/>
    <m/>
    <m/>
    <e v="#N/A"/>
    <s v="091940"/>
    <x v="16"/>
    <x v="7"/>
    <x v="1"/>
    <x v="0"/>
    <m/>
    <m/>
    <m/>
    <m/>
    <n v="8356"/>
    <m/>
    <m/>
  </r>
  <r>
    <x v="9"/>
    <x v="0"/>
    <s v="OK"/>
    <e v="#N/A"/>
    <m/>
    <n v="7"/>
    <m/>
    <m/>
    <e v="#N/A"/>
    <s v="091990"/>
    <x v="22"/>
    <x v="6"/>
    <x v="1"/>
    <x v="0"/>
    <m/>
    <m/>
    <m/>
    <m/>
    <n v="2260"/>
    <m/>
    <m/>
  </r>
  <r>
    <x v="9"/>
    <x v="0"/>
    <s v="OK"/>
    <e v="#N/A"/>
    <m/>
    <n v="7"/>
    <m/>
    <m/>
    <e v="#N/A"/>
    <s v="092061"/>
    <x v="23"/>
    <x v="10"/>
    <x v="1"/>
    <x v="0"/>
    <m/>
    <m/>
    <m/>
    <m/>
    <n v="0"/>
    <m/>
    <m/>
  </r>
  <r>
    <x v="9"/>
    <x v="0"/>
    <s v="OK"/>
    <e v="#N/A"/>
    <m/>
    <n v="7"/>
    <m/>
    <m/>
    <e v="#N/A"/>
    <s v="092250"/>
    <x v="24"/>
    <x v="4"/>
    <x v="1"/>
    <x v="0"/>
    <m/>
    <m/>
    <m/>
    <m/>
    <n v="3542"/>
    <m/>
    <m/>
  </r>
  <r>
    <x v="9"/>
    <x v="0"/>
    <s v="OK"/>
    <e v="#N/A"/>
    <m/>
    <n v="7"/>
    <m/>
    <m/>
    <e v="#N/A"/>
    <s v="092260"/>
    <x v="25"/>
    <x v="5"/>
    <x v="1"/>
    <x v="0"/>
    <m/>
    <m/>
    <m/>
    <m/>
    <n v="1781"/>
    <m/>
    <m/>
  </r>
  <r>
    <x v="9"/>
    <x v="0"/>
    <s v="OK"/>
    <e v="#N/A"/>
    <m/>
    <n v="7"/>
    <m/>
    <m/>
    <e v="#N/A"/>
    <s v="092470"/>
    <x v="26"/>
    <x v="10"/>
    <x v="1"/>
    <x v="0"/>
    <m/>
    <m/>
    <m/>
    <m/>
    <n v="4580"/>
    <m/>
    <m/>
  </r>
  <r>
    <x v="9"/>
    <x v="0"/>
    <s v="OK"/>
    <e v="#N/A"/>
    <m/>
    <n v="7"/>
    <m/>
    <m/>
    <s v="Yes"/>
    <s v="092881"/>
    <x v="27"/>
    <x v="11"/>
    <x v="1"/>
    <x v="0"/>
    <m/>
    <m/>
    <m/>
    <m/>
    <n v="3370"/>
    <m/>
    <m/>
  </r>
  <r>
    <x v="9"/>
    <x v="0"/>
    <s v="OK"/>
    <e v="#N/A"/>
    <m/>
    <n v="7"/>
    <m/>
    <m/>
    <e v="#N/A"/>
    <s v="092900"/>
    <x v="20"/>
    <x v="8"/>
    <x v="1"/>
    <x v="0"/>
    <m/>
    <m/>
    <m/>
    <m/>
    <n v="1291"/>
    <m/>
    <m/>
  </r>
  <r>
    <x v="9"/>
    <x v="0"/>
    <s v="OK"/>
    <e v="#N/A"/>
    <m/>
    <n v="7"/>
    <m/>
    <m/>
    <e v="#N/A"/>
    <s v="100490"/>
    <x v="35"/>
    <x v="19"/>
    <x v="2"/>
    <x v="0"/>
    <m/>
    <m/>
    <m/>
    <m/>
    <n v="4082"/>
    <m/>
    <m/>
  </r>
  <r>
    <x v="9"/>
    <x v="0"/>
    <s v="OK"/>
    <e v="#N/A"/>
    <m/>
    <n v="7"/>
    <m/>
    <m/>
    <e v="#N/A"/>
    <s v="100660"/>
    <x v="28"/>
    <x v="12"/>
    <x v="2"/>
    <x v="0"/>
    <m/>
    <m/>
    <m/>
    <m/>
    <n v="4216"/>
    <m/>
    <m/>
  </r>
  <r>
    <x v="9"/>
    <x v="0"/>
    <s v="OK"/>
    <s v="LLF"/>
    <m/>
    <n v="7"/>
    <m/>
    <m/>
    <s v="Yes"/>
    <s v="100680"/>
    <x v="29"/>
    <x v="13"/>
    <x v="2"/>
    <x v="0"/>
    <m/>
    <m/>
    <m/>
    <m/>
    <n v="18031"/>
    <m/>
    <m/>
  </r>
  <r>
    <x v="9"/>
    <x v="0"/>
    <s v="OK"/>
    <s v="LLF"/>
    <m/>
    <n v="7"/>
    <m/>
    <m/>
    <s v="Yes"/>
    <s v="100681"/>
    <x v="30"/>
    <x v="14"/>
    <x v="2"/>
    <x v="0"/>
    <m/>
    <m/>
    <m/>
    <m/>
    <n v="11424"/>
    <m/>
    <m/>
  </r>
  <r>
    <x v="9"/>
    <x v="0"/>
    <s v="No"/>
    <e v="#N/A"/>
    <m/>
    <n v="7"/>
    <m/>
    <m/>
    <e v="#N/A"/>
    <s v="100790"/>
    <x v="31"/>
    <x v="15"/>
    <x v="2"/>
    <x v="0"/>
    <m/>
    <m/>
    <m/>
    <m/>
    <n v="5383"/>
    <m/>
    <m/>
  </r>
  <r>
    <x v="9"/>
    <x v="0"/>
    <s v="OK"/>
    <e v="#N/A"/>
    <m/>
    <n v="7"/>
    <m/>
    <m/>
    <e v="#N/A"/>
    <s v="100791"/>
    <x v="32"/>
    <x v="16"/>
    <x v="2"/>
    <x v="0"/>
    <m/>
    <m/>
    <m/>
    <m/>
    <n v="5850"/>
    <m/>
    <m/>
  </r>
  <r>
    <x v="9"/>
    <x v="0"/>
    <s v="OK"/>
    <e v="#N/A"/>
    <m/>
    <n v="7"/>
    <m/>
    <m/>
    <e v="#N/A"/>
    <s v="101800"/>
    <x v="33"/>
    <x v="17"/>
    <x v="2"/>
    <x v="0"/>
    <m/>
    <m/>
    <m/>
    <m/>
    <n v="5672"/>
    <m/>
    <m/>
  </r>
  <r>
    <x v="9"/>
    <x v="0"/>
    <s v="OK"/>
    <e v="#N/A"/>
    <m/>
    <n v="7"/>
    <m/>
    <m/>
    <e v="#N/A"/>
    <s v="102100"/>
    <x v="34"/>
    <x v="18"/>
    <x v="2"/>
    <x v="0"/>
    <m/>
    <m/>
    <m/>
    <m/>
    <n v="7786"/>
    <m/>
    <m/>
  </r>
  <r>
    <x v="9"/>
    <x v="0"/>
    <s v="No"/>
    <e v="#N/A"/>
    <m/>
    <n v="7"/>
    <m/>
    <m/>
    <e v="#N/A"/>
    <s v="102300"/>
    <x v="36"/>
    <x v="12"/>
    <x v="2"/>
    <x v="0"/>
    <m/>
    <m/>
    <m/>
    <m/>
    <n v="2300"/>
    <m/>
    <m/>
  </r>
  <r>
    <x v="9"/>
    <x v="0"/>
    <s v="OK"/>
    <e v="#N/A"/>
    <m/>
    <n v="7"/>
    <m/>
    <m/>
    <e v="#N/A"/>
    <s v="110040"/>
    <x v="45"/>
    <x v="28"/>
    <x v="3"/>
    <x v="0"/>
    <m/>
    <m/>
    <m/>
    <m/>
    <n v="2867"/>
    <m/>
    <m/>
  </r>
  <r>
    <x v="9"/>
    <x v="0"/>
    <s v="OK"/>
    <e v="#N/A"/>
    <m/>
    <n v="7"/>
    <m/>
    <m/>
    <e v="#N/A"/>
    <s v="110531"/>
    <x v="46"/>
    <x v="29"/>
    <x v="3"/>
    <x v="0"/>
    <m/>
    <m/>
    <m/>
    <m/>
    <n v="4782"/>
    <m/>
    <m/>
  </r>
  <r>
    <x v="9"/>
    <x v="0"/>
    <s v="No"/>
    <e v="#N/A"/>
    <m/>
    <n v="7"/>
    <m/>
    <m/>
    <e v="#N/A"/>
    <s v="110740"/>
    <x v="48"/>
    <x v="31"/>
    <x v="3"/>
    <x v="0"/>
    <m/>
    <m/>
    <m/>
    <m/>
    <n v="2000"/>
    <m/>
    <m/>
  </r>
  <r>
    <x v="9"/>
    <x v="0"/>
    <s v="OK"/>
    <e v="#N/A"/>
    <m/>
    <n v="7"/>
    <m/>
    <m/>
    <e v="#N/A"/>
    <s v="110750"/>
    <x v="47"/>
    <x v="30"/>
    <x v="3"/>
    <x v="0"/>
    <m/>
    <m/>
    <m/>
    <m/>
    <n v="6000"/>
    <m/>
    <m/>
  </r>
  <r>
    <x v="9"/>
    <x v="0"/>
    <s v="OK"/>
    <e v="#N/A"/>
    <m/>
    <n v="7"/>
    <m/>
    <m/>
    <e v="#N/A"/>
    <s v="110980"/>
    <x v="49"/>
    <x v="32"/>
    <x v="3"/>
    <x v="0"/>
    <m/>
    <m/>
    <m/>
    <m/>
    <n v="4578"/>
    <m/>
    <m/>
  </r>
  <r>
    <x v="9"/>
    <x v="0"/>
    <s v="OK"/>
    <e v="#N/A"/>
    <m/>
    <n v="7"/>
    <m/>
    <m/>
    <e v="#N/A"/>
    <s v="112060"/>
    <x v="50"/>
    <x v="28"/>
    <x v="3"/>
    <x v="0"/>
    <m/>
    <m/>
    <m/>
    <m/>
    <n v="9712"/>
    <m/>
    <m/>
  </r>
  <r>
    <x v="9"/>
    <x v="0"/>
    <s v="OK"/>
    <e v="#N/A"/>
    <m/>
    <n v="7"/>
    <m/>
    <m/>
    <e v="#N/A"/>
    <s v="112180"/>
    <x v="37"/>
    <x v="20"/>
    <x v="3"/>
    <x v="0"/>
    <m/>
    <m/>
    <m/>
    <m/>
    <n v="0"/>
    <m/>
    <m/>
  </r>
  <r>
    <x v="9"/>
    <x v="0"/>
    <s v="OK"/>
    <e v="#N/A"/>
    <m/>
    <n v="7"/>
    <m/>
    <m/>
    <e v="#N/A"/>
    <s v="112191"/>
    <x v="39"/>
    <x v="22"/>
    <x v="3"/>
    <x v="0"/>
    <m/>
    <m/>
    <m/>
    <m/>
    <n v="5338"/>
    <m/>
    <m/>
  </r>
  <r>
    <x v="9"/>
    <x v="0"/>
    <s v="OK"/>
    <e v="#N/A"/>
    <m/>
    <n v="7"/>
    <m/>
    <m/>
    <e v="#N/A"/>
    <s v="112200"/>
    <x v="40"/>
    <x v="23"/>
    <x v="3"/>
    <x v="0"/>
    <m/>
    <m/>
    <m/>
    <m/>
    <n v="7964"/>
    <m/>
    <m/>
  </r>
  <r>
    <x v="9"/>
    <x v="0"/>
    <s v="OK"/>
    <e v="#N/A"/>
    <m/>
    <n v="7"/>
    <m/>
    <m/>
    <s v="Yes"/>
    <s v="112210"/>
    <x v="41"/>
    <x v="24"/>
    <x v="3"/>
    <x v="0"/>
    <m/>
    <m/>
    <m/>
    <m/>
    <n v="10000"/>
    <m/>
    <m/>
  </r>
  <r>
    <x v="9"/>
    <x v="0"/>
    <s v="OK"/>
    <e v="#N/A"/>
    <m/>
    <n v="7"/>
    <m/>
    <m/>
    <e v="#N/A"/>
    <s v="112211"/>
    <x v="38"/>
    <x v="21"/>
    <x v="3"/>
    <x v="0"/>
    <m/>
    <m/>
    <m/>
    <m/>
    <n v="5917"/>
    <m/>
    <m/>
  </r>
  <r>
    <x v="9"/>
    <x v="0"/>
    <s v="No"/>
    <e v="#N/A"/>
    <m/>
    <n v="7"/>
    <m/>
    <m/>
    <e v="#N/A"/>
    <s v="112220"/>
    <x v="42"/>
    <x v="25"/>
    <x v="3"/>
    <x v="0"/>
    <m/>
    <m/>
    <m/>
    <m/>
    <n v="8542.25"/>
    <m/>
    <m/>
  </r>
  <r>
    <x v="9"/>
    <x v="0"/>
    <s v="OK"/>
    <e v="#N/A"/>
    <m/>
    <n v="7"/>
    <m/>
    <m/>
    <e v="#N/A"/>
    <s v="112230"/>
    <x v="43"/>
    <x v="26"/>
    <x v="3"/>
    <x v="0"/>
    <m/>
    <m/>
    <m/>
    <m/>
    <n v="5950"/>
    <m/>
    <m/>
  </r>
  <r>
    <x v="9"/>
    <x v="0"/>
    <s v="OK"/>
    <e v="#N/A"/>
    <m/>
    <n v="7"/>
    <m/>
    <m/>
    <e v="#N/A"/>
    <s v="112240"/>
    <x v="44"/>
    <x v="27"/>
    <x v="3"/>
    <x v="0"/>
    <m/>
    <m/>
    <m/>
    <m/>
    <n v="6963"/>
    <m/>
    <m/>
  </r>
  <r>
    <x v="9"/>
    <x v="0"/>
    <s v="No"/>
    <e v="#N/A"/>
    <m/>
    <n v="7"/>
    <m/>
    <m/>
    <e v="#N/A"/>
    <s v="112340"/>
    <x v="51"/>
    <x v="28"/>
    <x v="3"/>
    <x v="0"/>
    <m/>
    <m/>
    <m/>
    <m/>
    <n v="12000"/>
    <m/>
    <m/>
  </r>
  <r>
    <x v="9"/>
    <x v="0"/>
    <s v="No"/>
    <e v="#N/A"/>
    <m/>
    <n v="7"/>
    <m/>
    <m/>
    <e v="#N/A"/>
    <s v="121470"/>
    <x v="188"/>
    <x v="107"/>
    <x v="13"/>
    <x v="1"/>
    <m/>
    <m/>
    <m/>
    <m/>
    <n v="1000"/>
    <m/>
    <m/>
  </r>
  <r>
    <x v="9"/>
    <x v="0"/>
    <s v="No"/>
    <e v="#N/A"/>
    <m/>
    <n v="7"/>
    <m/>
    <m/>
    <e v="#N/A"/>
    <s v="122440"/>
    <x v="187"/>
    <x v="106"/>
    <x v="13"/>
    <x v="1"/>
    <m/>
    <m/>
    <m/>
    <m/>
    <n v="0"/>
    <m/>
    <m/>
  </r>
  <r>
    <x v="9"/>
    <x v="0"/>
    <s v="OK"/>
    <e v="#N/A"/>
    <m/>
    <n v="7"/>
    <m/>
    <m/>
    <e v="#N/A"/>
    <s v="122441"/>
    <x v="190"/>
    <x v="109"/>
    <x v="13"/>
    <x v="1"/>
    <m/>
    <m/>
    <m/>
    <m/>
    <n v="3910"/>
    <m/>
    <m/>
  </r>
  <r>
    <x v="9"/>
    <x v="0"/>
    <s v="OK"/>
    <e v="#N/A"/>
    <m/>
    <n v="7"/>
    <m/>
    <m/>
    <e v="#N/A"/>
    <s v="122442"/>
    <x v="189"/>
    <x v="108"/>
    <x v="13"/>
    <x v="1"/>
    <m/>
    <m/>
    <m/>
    <m/>
    <n v="3883.08"/>
    <m/>
    <m/>
  </r>
  <r>
    <x v="9"/>
    <x v="0"/>
    <s v="No"/>
    <e v="#N/A"/>
    <m/>
    <n v="7"/>
    <m/>
    <m/>
    <e v="#N/A"/>
    <s v="122443"/>
    <x v="191"/>
    <x v="110"/>
    <x v="13"/>
    <x v="1"/>
    <m/>
    <m/>
    <m/>
    <m/>
    <n v="3000"/>
    <m/>
    <m/>
  </r>
  <r>
    <x v="9"/>
    <x v="0"/>
    <s v="OK"/>
    <e v="#N/A"/>
    <m/>
    <n v="7"/>
    <m/>
    <m/>
    <e v="#N/A"/>
    <s v="122444"/>
    <x v="192"/>
    <x v="111"/>
    <x v="13"/>
    <x v="1"/>
    <m/>
    <m/>
    <m/>
    <m/>
    <n v="4323.3"/>
    <m/>
    <m/>
  </r>
  <r>
    <x v="9"/>
    <x v="0"/>
    <s v="No"/>
    <e v="#N/A"/>
    <m/>
    <n v="7"/>
    <m/>
    <m/>
    <e v="#N/A"/>
    <s v="122445"/>
    <x v="186"/>
    <x v="105"/>
    <x v="13"/>
    <x v="1"/>
    <m/>
    <m/>
    <m/>
    <m/>
    <n v="2125"/>
    <m/>
    <m/>
  </r>
  <r>
    <x v="9"/>
    <x v="0"/>
    <s v="No"/>
    <s v="LLF"/>
    <m/>
    <n v="7"/>
    <m/>
    <m/>
    <e v="#N/A"/>
    <s v="122446"/>
    <x v="193"/>
    <x v="112"/>
    <x v="13"/>
    <x v="1"/>
    <m/>
    <m/>
    <m/>
    <m/>
    <n v="12611.4"/>
    <m/>
    <m/>
  </r>
  <r>
    <x v="9"/>
    <x v="0"/>
    <s v="OK"/>
    <e v="#N/A"/>
    <m/>
    <n v="7"/>
    <m/>
    <m/>
    <s v="Yes"/>
    <s v="122447"/>
    <x v="194"/>
    <x v="113"/>
    <x v="13"/>
    <x v="1"/>
    <m/>
    <m/>
    <m/>
    <m/>
    <n v="4871"/>
    <m/>
    <m/>
  </r>
  <r>
    <x v="9"/>
    <x v="0"/>
    <s v="OK"/>
    <e v="#N/A"/>
    <m/>
    <n v="7"/>
    <m/>
    <m/>
    <e v="#N/A"/>
    <s v="130010"/>
    <x v="52"/>
    <x v="33"/>
    <x v="4"/>
    <x v="0"/>
    <m/>
    <m/>
    <m/>
    <m/>
    <n v="7500"/>
    <m/>
    <m/>
  </r>
  <r>
    <x v="9"/>
    <x v="0"/>
    <s v="OK"/>
    <e v="#N/A"/>
    <m/>
    <n v="7"/>
    <m/>
    <m/>
    <e v="#N/A"/>
    <s v="130570"/>
    <x v="64"/>
    <x v="45"/>
    <x v="4"/>
    <x v="0"/>
    <m/>
    <m/>
    <m/>
    <m/>
    <n v="5000"/>
    <m/>
    <m/>
  </r>
  <r>
    <x v="9"/>
    <x v="0"/>
    <s v="No"/>
    <e v="#N/A"/>
    <m/>
    <n v="7"/>
    <m/>
    <m/>
    <e v="#N/A"/>
    <s v="130580"/>
    <x v="65"/>
    <x v="46"/>
    <x v="4"/>
    <x v="0"/>
    <m/>
    <m/>
    <m/>
    <m/>
    <n v="2500"/>
    <m/>
    <m/>
  </r>
  <r>
    <x v="9"/>
    <x v="0"/>
    <s v="OK"/>
    <e v="#N/A"/>
    <m/>
    <n v="7"/>
    <m/>
    <m/>
    <e v="#N/A"/>
    <s v="131500"/>
    <x v="53"/>
    <x v="34"/>
    <x v="4"/>
    <x v="0"/>
    <m/>
    <m/>
    <m/>
    <m/>
    <n v="3088"/>
    <m/>
    <m/>
  </r>
  <r>
    <x v="9"/>
    <x v="0"/>
    <s v="No"/>
    <e v="#N/A"/>
    <m/>
    <n v="7"/>
    <m/>
    <m/>
    <e v="#N/A"/>
    <s v="131520"/>
    <x v="54"/>
    <x v="35"/>
    <x v="4"/>
    <x v="0"/>
    <m/>
    <m/>
    <m/>
    <m/>
    <n v="1886"/>
    <m/>
    <m/>
  </r>
  <r>
    <x v="9"/>
    <x v="0"/>
    <s v="OK"/>
    <e v="#N/A"/>
    <m/>
    <n v="7"/>
    <m/>
    <m/>
    <e v="#N/A"/>
    <s v="131951"/>
    <x v="55"/>
    <x v="36"/>
    <x v="4"/>
    <x v="0"/>
    <m/>
    <m/>
    <m/>
    <m/>
    <n v="3580.5"/>
    <m/>
    <m/>
  </r>
  <r>
    <x v="9"/>
    <x v="0"/>
    <s v="OK"/>
    <e v="#N/A"/>
    <m/>
    <n v="7"/>
    <m/>
    <m/>
    <e v="#N/A"/>
    <s v="131960"/>
    <x v="56"/>
    <x v="37"/>
    <x v="4"/>
    <x v="0"/>
    <m/>
    <m/>
    <m/>
    <m/>
    <n v="3988"/>
    <m/>
    <m/>
  </r>
  <r>
    <x v="9"/>
    <x v="0"/>
    <s v="No"/>
    <e v="#N/A"/>
    <m/>
    <n v="7"/>
    <m/>
    <m/>
    <s v="Yes"/>
    <s v="132730"/>
    <x v="57"/>
    <x v="38"/>
    <x v="4"/>
    <x v="0"/>
    <m/>
    <m/>
    <m/>
    <m/>
    <n v="0"/>
    <m/>
    <m/>
  </r>
  <r>
    <x v="9"/>
    <x v="0"/>
    <s v="OK"/>
    <e v="#N/A"/>
    <m/>
    <n v="7"/>
    <m/>
    <m/>
    <e v="#N/A"/>
    <s v="132740"/>
    <x v="58"/>
    <x v="39"/>
    <x v="4"/>
    <x v="0"/>
    <m/>
    <m/>
    <m/>
    <m/>
    <n v="2680"/>
    <m/>
    <m/>
  </r>
  <r>
    <x v="9"/>
    <x v="0"/>
    <s v="No"/>
    <e v="#N/A"/>
    <m/>
    <n v="7"/>
    <m/>
    <m/>
    <s v="Yes"/>
    <s v="132760"/>
    <x v="59"/>
    <x v="40"/>
    <x v="4"/>
    <x v="0"/>
    <m/>
    <m/>
    <m/>
    <m/>
    <n v="3534.16"/>
    <m/>
    <m/>
  </r>
  <r>
    <x v="9"/>
    <x v="0"/>
    <s v="OK"/>
    <e v="#N/A"/>
    <m/>
    <n v="7"/>
    <m/>
    <m/>
    <e v="#N/A"/>
    <s v="132761"/>
    <x v="60"/>
    <x v="41"/>
    <x v="4"/>
    <x v="0"/>
    <m/>
    <m/>
    <m/>
    <m/>
    <n v="10296"/>
    <m/>
    <m/>
  </r>
  <r>
    <x v="9"/>
    <x v="0"/>
    <s v="OK"/>
    <e v="#N/A"/>
    <m/>
    <n v="7"/>
    <m/>
    <m/>
    <e v="#N/A"/>
    <s v="132770"/>
    <x v="61"/>
    <x v="42"/>
    <x v="4"/>
    <x v="0"/>
    <m/>
    <m/>
    <m/>
    <m/>
    <n v="15223.45"/>
    <m/>
    <m/>
  </r>
  <r>
    <x v="9"/>
    <x v="0"/>
    <s v="OK"/>
    <e v="#N/A"/>
    <m/>
    <n v="7"/>
    <m/>
    <m/>
    <e v="#N/A"/>
    <s v="132780"/>
    <x v="62"/>
    <x v="43"/>
    <x v="4"/>
    <x v="0"/>
    <m/>
    <m/>
    <m/>
    <m/>
    <n v="4407"/>
    <m/>
    <m/>
  </r>
  <r>
    <x v="9"/>
    <x v="0"/>
    <s v="No"/>
    <e v="#N/A"/>
    <m/>
    <n v="7"/>
    <m/>
    <m/>
    <s v="Yes"/>
    <s v="132781"/>
    <x v="63"/>
    <x v="44"/>
    <x v="4"/>
    <x v="0"/>
    <m/>
    <m/>
    <m/>
    <m/>
    <n v="2000"/>
    <m/>
    <m/>
  </r>
  <r>
    <x v="9"/>
    <x v="0"/>
    <s v="No"/>
    <e v="#N/A"/>
    <m/>
    <n v="7"/>
    <m/>
    <m/>
    <e v="#N/A"/>
    <s v="140150"/>
    <x v="66"/>
    <x v="47"/>
    <x v="5"/>
    <x v="0"/>
    <m/>
    <m/>
    <m/>
    <m/>
    <n v="150"/>
    <m/>
    <m/>
  </r>
  <r>
    <x v="9"/>
    <x v="0"/>
    <s v="No"/>
    <e v="#N/A"/>
    <m/>
    <n v="7"/>
    <m/>
    <m/>
    <e v="#N/A"/>
    <s v="140960"/>
    <x v="68"/>
    <x v="48"/>
    <x v="5"/>
    <x v="0"/>
    <m/>
    <m/>
    <m/>
    <m/>
    <n v="3098.75"/>
    <m/>
    <m/>
  </r>
  <r>
    <x v="9"/>
    <x v="0"/>
    <s v="OK"/>
    <e v="#N/A"/>
    <m/>
    <n v="7"/>
    <m/>
    <m/>
    <e v="#N/A"/>
    <s v="141100"/>
    <x v="69"/>
    <x v="49"/>
    <x v="5"/>
    <x v="0"/>
    <m/>
    <m/>
    <m/>
    <m/>
    <n v="7646"/>
    <m/>
    <m/>
  </r>
  <r>
    <x v="9"/>
    <x v="0"/>
    <s v="OK"/>
    <e v="#N/A"/>
    <m/>
    <n v="7"/>
    <m/>
    <m/>
    <e v="#N/A"/>
    <s v="141110"/>
    <x v="70"/>
    <x v="50"/>
    <x v="5"/>
    <x v="0"/>
    <m/>
    <m/>
    <m/>
    <m/>
    <n v="24496"/>
    <m/>
    <m/>
  </r>
  <r>
    <x v="9"/>
    <x v="0"/>
    <s v="OK"/>
    <e v="#N/A"/>
    <m/>
    <n v="7"/>
    <m/>
    <m/>
    <e v="#N/A"/>
    <s v="141440"/>
    <x v="67"/>
    <x v="47"/>
    <x v="5"/>
    <x v="0"/>
    <m/>
    <m/>
    <m/>
    <m/>
    <n v="3343"/>
    <m/>
    <m/>
  </r>
  <r>
    <x v="9"/>
    <x v="0"/>
    <s v="OK"/>
    <e v="#N/A"/>
    <m/>
    <n v="7"/>
    <m/>
    <m/>
    <e v="#N/A"/>
    <s v="141760"/>
    <x v="71"/>
    <x v="48"/>
    <x v="5"/>
    <x v="0"/>
    <m/>
    <m/>
    <m/>
    <m/>
    <n v="2642.33"/>
    <m/>
    <m/>
  </r>
  <r>
    <x v="9"/>
    <x v="0"/>
    <s v="OK"/>
    <e v="#N/A"/>
    <m/>
    <n v="7"/>
    <m/>
    <m/>
    <e v="#N/A"/>
    <s v="142080"/>
    <x v="72"/>
    <x v="51"/>
    <x v="5"/>
    <x v="0"/>
    <m/>
    <m/>
    <m/>
    <m/>
    <n v="10321"/>
    <m/>
    <m/>
  </r>
  <r>
    <x v="9"/>
    <x v="0"/>
    <s v="OK"/>
    <e v="#N/A"/>
    <m/>
    <n v="7"/>
    <m/>
    <m/>
    <e v="#N/A"/>
    <s v="142280"/>
    <x v="73"/>
    <x v="52"/>
    <x v="5"/>
    <x v="0"/>
    <m/>
    <m/>
    <m/>
    <m/>
    <n v="3659"/>
    <m/>
    <m/>
  </r>
  <r>
    <x v="9"/>
    <x v="0"/>
    <s v="OK"/>
    <e v="#N/A"/>
    <m/>
    <n v="7"/>
    <m/>
    <m/>
    <e v="#N/A"/>
    <s v="142860"/>
    <x v="74"/>
    <x v="53"/>
    <x v="5"/>
    <x v="0"/>
    <m/>
    <m/>
    <m/>
    <m/>
    <n v="8431"/>
    <m/>
    <m/>
  </r>
  <r>
    <x v="9"/>
    <x v="0"/>
    <s v="OK"/>
    <e v="#N/A"/>
    <m/>
    <n v="7"/>
    <m/>
    <m/>
    <e v="#N/A"/>
    <s v="150050"/>
    <x v="195"/>
    <x v="114"/>
    <x v="14"/>
    <x v="2"/>
    <m/>
    <m/>
    <m/>
    <m/>
    <n v="4358"/>
    <m/>
    <m/>
  </r>
  <r>
    <x v="9"/>
    <x v="0"/>
    <s v="No"/>
    <e v="#N/A"/>
    <m/>
    <n v="7"/>
    <m/>
    <m/>
    <e v="#N/A"/>
    <s v="150100"/>
    <x v="217"/>
    <x v="123"/>
    <x v="14"/>
    <x v="2"/>
    <m/>
    <m/>
    <m/>
    <m/>
    <n v="12084"/>
    <m/>
    <m/>
  </r>
  <r>
    <x v="9"/>
    <x v="0"/>
    <s v="No"/>
    <e v="#N/A"/>
    <m/>
    <n v="7"/>
    <m/>
    <m/>
    <e v="#N/A"/>
    <s v="150130"/>
    <x v="198"/>
    <x v="115"/>
    <x v="14"/>
    <x v="2"/>
    <m/>
    <m/>
    <m/>
    <m/>
    <n v="1000"/>
    <m/>
    <m/>
  </r>
  <r>
    <x v="9"/>
    <x v="0"/>
    <s v="No"/>
    <e v="#N/A"/>
    <m/>
    <n v="7"/>
    <m/>
    <m/>
    <e v="#N/A"/>
    <s v="150200"/>
    <x v="201"/>
    <x v="116"/>
    <x v="14"/>
    <x v="2"/>
    <m/>
    <m/>
    <m/>
    <m/>
    <n v="4000"/>
    <m/>
    <m/>
  </r>
  <r>
    <x v="9"/>
    <x v="0"/>
    <s v="No"/>
    <e v="#N/A"/>
    <m/>
    <n v="7"/>
    <m/>
    <m/>
    <e v="#N/A"/>
    <s v="150201"/>
    <x v="204"/>
    <x v="117"/>
    <x v="14"/>
    <x v="2"/>
    <m/>
    <m/>
    <m/>
    <m/>
    <n v="0"/>
    <m/>
    <m/>
  </r>
  <r>
    <x v="9"/>
    <x v="0"/>
    <s v="No"/>
    <e v="#N/A"/>
    <m/>
    <n v="7"/>
    <m/>
    <m/>
    <e v="#N/A"/>
    <s v="150610"/>
    <x v="218"/>
    <x v="124"/>
    <x v="14"/>
    <x v="2"/>
    <m/>
    <m/>
    <m/>
    <m/>
    <n v="600"/>
    <m/>
    <m/>
  </r>
  <r>
    <x v="9"/>
    <x v="0"/>
    <s v="No"/>
    <e v="#N/A"/>
    <m/>
    <n v="7"/>
    <m/>
    <m/>
    <e v="#N/A"/>
    <s v="150700"/>
    <x v="221"/>
    <x v="126"/>
    <x v="14"/>
    <x v="2"/>
    <m/>
    <m/>
    <m/>
    <m/>
    <n v="2988"/>
    <m/>
    <m/>
  </r>
  <r>
    <x v="9"/>
    <x v="0"/>
    <s v="No"/>
    <e v="#N/A"/>
    <m/>
    <n v="7"/>
    <m/>
    <m/>
    <e v="#N/A"/>
    <s v="150710"/>
    <x v="223"/>
    <x v="121"/>
    <x v="14"/>
    <x v="2"/>
    <m/>
    <m/>
    <m/>
    <m/>
    <n v="1651"/>
    <m/>
    <m/>
  </r>
  <r>
    <x v="9"/>
    <x v="0"/>
    <s v="OK"/>
    <e v="#N/A"/>
    <m/>
    <n v="7"/>
    <m/>
    <m/>
    <e v="#N/A"/>
    <s v="150930"/>
    <x v="205"/>
    <x v="117"/>
    <x v="14"/>
    <x v="2"/>
    <m/>
    <m/>
    <m/>
    <m/>
    <n v="1171"/>
    <m/>
    <m/>
  </r>
  <r>
    <x v="9"/>
    <x v="0"/>
    <s v="OK"/>
    <e v="#N/A"/>
    <m/>
    <n v="7"/>
    <m/>
    <m/>
    <e v="#N/A"/>
    <s v="150961"/>
    <x v="209"/>
    <x v="119"/>
    <x v="14"/>
    <x v="2"/>
    <m/>
    <m/>
    <m/>
    <m/>
    <n v="1250"/>
    <m/>
    <m/>
  </r>
  <r>
    <x v="9"/>
    <x v="0"/>
    <s v="OK"/>
    <e v="#N/A"/>
    <m/>
    <n v="7"/>
    <m/>
    <m/>
    <e v="#N/A"/>
    <s v="150970"/>
    <x v="212"/>
    <x v="120"/>
    <x v="14"/>
    <x v="2"/>
    <m/>
    <m/>
    <m/>
    <m/>
    <n v="0"/>
    <m/>
    <m/>
  </r>
  <r>
    <x v="9"/>
    <x v="0"/>
    <s v="No"/>
    <e v="#N/A"/>
    <m/>
    <n v="7"/>
    <m/>
    <m/>
    <e v="#N/A"/>
    <s v="151090"/>
    <x v="208"/>
    <x v="118"/>
    <x v="14"/>
    <x v="2"/>
    <m/>
    <m/>
    <m/>
    <m/>
    <n v="1250"/>
    <m/>
    <m/>
  </r>
  <r>
    <x v="9"/>
    <x v="0"/>
    <s v="No"/>
    <e v="#N/A"/>
    <m/>
    <n v="7"/>
    <m/>
    <m/>
    <e v="#N/A"/>
    <s v="151150"/>
    <x v="225"/>
    <x v="126"/>
    <x v="14"/>
    <x v="2"/>
    <m/>
    <m/>
    <m/>
    <m/>
    <n v="1346"/>
    <m/>
    <m/>
  </r>
  <r>
    <x v="9"/>
    <x v="0"/>
    <s v="No"/>
    <e v="#N/A"/>
    <m/>
    <n v="7"/>
    <m/>
    <m/>
    <e v="#N/A"/>
    <s v="151190"/>
    <x v="226"/>
    <x v="127"/>
    <x v="14"/>
    <x v="2"/>
    <m/>
    <m/>
    <m/>
    <m/>
    <n v="4500"/>
    <m/>
    <m/>
  </r>
  <r>
    <x v="9"/>
    <x v="0"/>
    <s v="No"/>
    <e v="#N/A"/>
    <m/>
    <n v="7"/>
    <m/>
    <m/>
    <e v="#N/A"/>
    <s v="151230"/>
    <x v="203"/>
    <x v="116"/>
    <x v="14"/>
    <x v="2"/>
    <m/>
    <m/>
    <m/>
    <m/>
    <n v="126"/>
    <m/>
    <m/>
  </r>
  <r>
    <x v="9"/>
    <x v="0"/>
    <s v="OK"/>
    <e v="#N/A"/>
    <m/>
    <n v="7"/>
    <m/>
    <m/>
    <e v="#N/A"/>
    <s v="151260"/>
    <x v="202"/>
    <x v="116"/>
    <x v="14"/>
    <x v="2"/>
    <m/>
    <m/>
    <m/>
    <m/>
    <m/>
    <m/>
    <m/>
  </r>
  <r>
    <x v="9"/>
    <x v="0"/>
    <s v="No"/>
    <e v="#N/A"/>
    <m/>
    <n v="7"/>
    <m/>
    <m/>
    <e v="#N/A"/>
    <s v="151380"/>
    <x v="199"/>
    <x v="115"/>
    <x v="14"/>
    <x v="2"/>
    <m/>
    <m/>
    <m/>
    <m/>
    <m/>
    <m/>
    <m/>
  </r>
  <r>
    <x v="9"/>
    <x v="0"/>
    <s v="OK"/>
    <e v="#N/A"/>
    <m/>
    <n v="7"/>
    <m/>
    <m/>
    <e v="#N/A"/>
    <s v="151490"/>
    <x v="227"/>
    <x v="127"/>
    <x v="14"/>
    <x v="2"/>
    <m/>
    <m/>
    <m/>
    <m/>
    <n v="2357"/>
    <m/>
    <m/>
  </r>
  <r>
    <x v="9"/>
    <x v="0"/>
    <s v="OK"/>
    <e v="#N/A"/>
    <m/>
    <n v="7"/>
    <m/>
    <m/>
    <e v="#N/A"/>
    <s v="151780"/>
    <x v="213"/>
    <x v="121"/>
    <x v="14"/>
    <x v="2"/>
    <m/>
    <m/>
    <m/>
    <m/>
    <n v="3462"/>
    <m/>
    <m/>
  </r>
  <r>
    <x v="9"/>
    <x v="0"/>
    <s v="No"/>
    <e v="#N/A"/>
    <m/>
    <n v="7"/>
    <m/>
    <m/>
    <e v="#N/A"/>
    <s v="151790"/>
    <x v="219"/>
    <x v="124"/>
    <x v="14"/>
    <x v="2"/>
    <m/>
    <m/>
    <m/>
    <m/>
    <n v="875"/>
    <m/>
    <m/>
  </r>
  <r>
    <x v="9"/>
    <x v="0"/>
    <s v="No"/>
    <e v="#N/A"/>
    <m/>
    <n v="7"/>
    <m/>
    <m/>
    <e v="#N/A"/>
    <s v="151810"/>
    <x v="196"/>
    <x v="114"/>
    <x v="14"/>
    <x v="2"/>
    <m/>
    <m/>
    <m/>
    <m/>
    <n v="0"/>
    <m/>
    <m/>
  </r>
  <r>
    <x v="9"/>
    <x v="0"/>
    <s v="No"/>
    <e v="#N/A"/>
    <m/>
    <n v="7"/>
    <m/>
    <m/>
    <e v="#N/A"/>
    <s v="151820"/>
    <x v="206"/>
    <x v="117"/>
    <x v="14"/>
    <x v="2"/>
    <m/>
    <m/>
    <m/>
    <m/>
    <n v="0"/>
    <m/>
    <m/>
  </r>
  <r>
    <x v="9"/>
    <x v="0"/>
    <s v="OK"/>
    <e v="#N/A"/>
    <m/>
    <n v="7"/>
    <m/>
    <m/>
    <e v="#N/A"/>
    <s v="152040"/>
    <x v="210"/>
    <x v="119"/>
    <x v="14"/>
    <x v="2"/>
    <m/>
    <m/>
    <m/>
    <m/>
    <n v="1000"/>
    <m/>
    <m/>
  </r>
  <r>
    <x v="9"/>
    <x v="0"/>
    <s v="No"/>
    <e v="#N/A"/>
    <m/>
    <n v="7"/>
    <m/>
    <m/>
    <e v="#N/A"/>
    <s v="152120"/>
    <x v="200"/>
    <x v="115"/>
    <x v="14"/>
    <x v="2"/>
    <m/>
    <m/>
    <m/>
    <m/>
    <m/>
    <m/>
    <m/>
  </r>
  <r>
    <x v="9"/>
    <x v="0"/>
    <s v="No"/>
    <e v="#N/A"/>
    <m/>
    <n v="7"/>
    <m/>
    <m/>
    <e v="#N/A"/>
    <s v="152330"/>
    <x v="228"/>
    <x v="124"/>
    <x v="14"/>
    <x v="2"/>
    <m/>
    <m/>
    <m/>
    <m/>
    <n v="400"/>
    <m/>
    <m/>
  </r>
  <r>
    <x v="9"/>
    <x v="0"/>
    <s v="OK"/>
    <e v="#N/A"/>
    <m/>
    <n v="7"/>
    <m/>
    <m/>
    <e v="#N/A"/>
    <s v="152350"/>
    <x v="224"/>
    <x v="125"/>
    <x v="14"/>
    <x v="2"/>
    <m/>
    <m/>
    <m/>
    <m/>
    <n v="8000"/>
    <m/>
    <m/>
  </r>
  <r>
    <x v="9"/>
    <x v="0"/>
    <s v="OK"/>
    <e v="#N/A"/>
    <m/>
    <n v="7"/>
    <m/>
    <m/>
    <e v="#N/A"/>
    <s v="152360"/>
    <x v="211"/>
    <x v="119"/>
    <x v="14"/>
    <x v="2"/>
    <m/>
    <m/>
    <m/>
    <m/>
    <n v="1600"/>
    <m/>
    <m/>
  </r>
  <r>
    <x v="9"/>
    <x v="0"/>
    <s v="No"/>
    <e v="#N/A"/>
    <m/>
    <n v="7"/>
    <m/>
    <m/>
    <e v="#N/A"/>
    <s v="152370"/>
    <x v="222"/>
    <x v="126"/>
    <x v="14"/>
    <x v="2"/>
    <m/>
    <m/>
    <m/>
    <m/>
    <m/>
    <m/>
    <m/>
  </r>
  <r>
    <x v="9"/>
    <x v="0"/>
    <s v="OK"/>
    <e v="#N/A"/>
    <m/>
    <n v="7"/>
    <m/>
    <m/>
    <e v="#N/A"/>
    <s v="152430"/>
    <x v="197"/>
    <x v="114"/>
    <x v="14"/>
    <x v="2"/>
    <m/>
    <m/>
    <m/>
    <m/>
    <n v="0"/>
    <m/>
    <m/>
  </r>
  <r>
    <x v="9"/>
    <x v="0"/>
    <s v="No"/>
    <e v="#N/A"/>
    <m/>
    <n v="7"/>
    <m/>
    <m/>
    <e v="#N/A"/>
    <s v="152580"/>
    <x v="214"/>
    <x v="118"/>
    <x v="14"/>
    <x v="2"/>
    <m/>
    <m/>
    <m/>
    <m/>
    <n v="1000"/>
    <m/>
    <m/>
  </r>
  <r>
    <x v="9"/>
    <x v="0"/>
    <s v="No"/>
    <e v="#N/A"/>
    <m/>
    <n v="7"/>
    <m/>
    <m/>
    <e v="#N/A"/>
    <s v="152650"/>
    <x v="220"/>
    <x v="125"/>
    <x v="14"/>
    <x v="2"/>
    <m/>
    <m/>
    <m/>
    <m/>
    <n v="200"/>
    <m/>
    <m/>
  </r>
  <r>
    <x v="9"/>
    <x v="0"/>
    <s v="OK"/>
    <e v="#N/A"/>
    <m/>
    <n v="7"/>
    <m/>
    <m/>
    <e v="#N/A"/>
    <s v="152850"/>
    <x v="215"/>
    <x v="118"/>
    <x v="14"/>
    <x v="2"/>
    <m/>
    <m/>
    <m/>
    <m/>
    <n v="2602"/>
    <m/>
    <m/>
  </r>
  <r>
    <x v="9"/>
    <x v="0"/>
    <s v="OK"/>
    <e v="#N/A"/>
    <m/>
    <n v="7"/>
    <m/>
    <m/>
    <e v="#N/A"/>
    <s v="152930"/>
    <x v="207"/>
    <x v="117"/>
    <x v="14"/>
    <x v="2"/>
    <m/>
    <m/>
    <m/>
    <m/>
    <n v="3728"/>
    <m/>
    <m/>
  </r>
  <r>
    <x v="9"/>
    <x v="0"/>
    <s v="No"/>
    <e v="#N/A"/>
    <m/>
    <n v="7"/>
    <m/>
    <m/>
    <e v="#N/A"/>
    <s v="152940"/>
    <x v="216"/>
    <x v="122"/>
    <x v="14"/>
    <x v="2"/>
    <m/>
    <m/>
    <m/>
    <m/>
    <n v="20589"/>
    <m/>
    <m/>
  </r>
  <r>
    <x v="9"/>
    <x v="0"/>
    <s v="No"/>
    <e v="#N/A"/>
    <m/>
    <n v="7"/>
    <m/>
    <m/>
    <e v="#N/A"/>
    <s v="160220"/>
    <x v="229"/>
    <x v="128"/>
    <x v="15"/>
    <x v="2"/>
    <m/>
    <m/>
    <m/>
    <m/>
    <n v="2206.17"/>
    <m/>
    <m/>
  </r>
  <r>
    <x v="9"/>
    <x v="0"/>
    <s v="OK"/>
    <e v="#N/A"/>
    <m/>
    <n v="7"/>
    <m/>
    <m/>
    <s v="Yes"/>
    <s v="160230"/>
    <x v="230"/>
    <x v="129"/>
    <x v="15"/>
    <x v="2"/>
    <m/>
    <m/>
    <m/>
    <m/>
    <n v="12839"/>
    <m/>
    <m/>
  </r>
  <r>
    <x v="9"/>
    <x v="0"/>
    <s v="OK"/>
    <e v="#N/A"/>
    <m/>
    <n v="7"/>
    <m/>
    <m/>
    <e v="#N/A"/>
    <s v="160250"/>
    <x v="231"/>
    <x v="130"/>
    <x v="15"/>
    <x v="2"/>
    <m/>
    <m/>
    <m/>
    <m/>
    <n v="11157"/>
    <m/>
    <m/>
  </r>
  <r>
    <x v="9"/>
    <x v="0"/>
    <s v="OK"/>
    <e v="#N/A"/>
    <m/>
    <n v="7"/>
    <m/>
    <m/>
    <e v="#N/A"/>
    <s v="160270"/>
    <x v="232"/>
    <x v="131"/>
    <x v="15"/>
    <x v="2"/>
    <m/>
    <m/>
    <m/>
    <m/>
    <n v="5056"/>
    <m/>
    <m/>
  </r>
  <r>
    <x v="9"/>
    <x v="0"/>
    <s v="OK"/>
    <e v="#N/A"/>
    <m/>
    <n v="7"/>
    <m/>
    <m/>
    <e v="#N/A"/>
    <s v="160280"/>
    <x v="240"/>
    <x v="139"/>
    <x v="15"/>
    <x v="2"/>
    <m/>
    <m/>
    <m/>
    <m/>
    <n v="6073.33"/>
    <m/>
    <m/>
  </r>
  <r>
    <x v="9"/>
    <x v="0"/>
    <s v="No"/>
    <e v="#N/A"/>
    <m/>
    <n v="7"/>
    <m/>
    <m/>
    <e v="#N/A"/>
    <s v="160290"/>
    <x v="233"/>
    <x v="132"/>
    <x v="15"/>
    <x v="2"/>
    <m/>
    <m/>
    <m/>
    <m/>
    <n v="900"/>
    <m/>
    <m/>
  </r>
  <r>
    <x v="9"/>
    <x v="0"/>
    <s v="No"/>
    <e v="#N/A"/>
    <m/>
    <n v="7"/>
    <m/>
    <m/>
    <e v="#N/A"/>
    <s v="160310"/>
    <x v="244"/>
    <x v="141"/>
    <x v="15"/>
    <x v="2"/>
    <m/>
    <m/>
    <m/>
    <m/>
    <n v="250"/>
    <m/>
    <m/>
  </r>
  <r>
    <x v="9"/>
    <x v="0"/>
    <s v="No"/>
    <e v="#N/A"/>
    <m/>
    <n v="7"/>
    <m/>
    <m/>
    <e v="#N/A"/>
    <s v="160320"/>
    <x v="234"/>
    <x v="133"/>
    <x v="15"/>
    <x v="2"/>
    <m/>
    <m/>
    <m/>
    <m/>
    <n v="4000"/>
    <m/>
    <m/>
  </r>
  <r>
    <x v="9"/>
    <x v="0"/>
    <s v="No"/>
    <e v="#N/A"/>
    <m/>
    <n v="7"/>
    <m/>
    <m/>
    <e v="#N/A"/>
    <s v="160330"/>
    <x v="235"/>
    <x v="134"/>
    <x v="15"/>
    <x v="2"/>
    <m/>
    <m/>
    <m/>
    <m/>
    <n v="500"/>
    <m/>
    <m/>
  </r>
  <r>
    <x v="9"/>
    <x v="0"/>
    <s v="OK"/>
    <e v="#N/A"/>
    <m/>
    <n v="7"/>
    <m/>
    <m/>
    <e v="#N/A"/>
    <s v="160380"/>
    <x v="236"/>
    <x v="135"/>
    <x v="15"/>
    <x v="2"/>
    <m/>
    <m/>
    <m/>
    <m/>
    <n v="3580"/>
    <m/>
    <m/>
  </r>
  <r>
    <x v="9"/>
    <x v="0"/>
    <s v="No"/>
    <e v="#N/A"/>
    <m/>
    <n v="7"/>
    <m/>
    <m/>
    <e v="#N/A"/>
    <s v="160620"/>
    <x v="242"/>
    <x v="141"/>
    <x v="15"/>
    <x v="2"/>
    <m/>
    <m/>
    <m/>
    <m/>
    <n v="0"/>
    <m/>
    <m/>
  </r>
  <r>
    <x v="9"/>
    <x v="0"/>
    <s v="No"/>
    <s v="LLF"/>
    <m/>
    <n v="7"/>
    <m/>
    <m/>
    <s v="Yes"/>
    <s v="160780"/>
    <x v="243"/>
    <x v="142"/>
    <x v="15"/>
    <x v="2"/>
    <m/>
    <m/>
    <m/>
    <m/>
    <n v="4223"/>
    <m/>
    <m/>
  </r>
  <r>
    <x v="9"/>
    <x v="0"/>
    <s v="No"/>
    <e v="#N/A"/>
    <m/>
    <n v="7"/>
    <m/>
    <m/>
    <e v="#N/A"/>
    <s v="160900"/>
    <x v="246"/>
    <x v="141"/>
    <x v="15"/>
    <x v="2"/>
    <m/>
    <m/>
    <m/>
    <m/>
    <n v="0"/>
    <m/>
    <m/>
  </r>
  <r>
    <x v="9"/>
    <x v="0"/>
    <s v="OK"/>
    <e v="#N/A"/>
    <m/>
    <n v="7"/>
    <m/>
    <m/>
    <e v="#N/A"/>
    <s v="161020"/>
    <x v="238"/>
    <x v="137"/>
    <x v="15"/>
    <x v="2"/>
    <m/>
    <m/>
    <m/>
    <m/>
    <n v="5294"/>
    <m/>
    <m/>
  </r>
  <r>
    <x v="9"/>
    <x v="0"/>
    <s v="No"/>
    <e v="#N/A"/>
    <m/>
    <n v="7"/>
    <m/>
    <m/>
    <e v="#N/A"/>
    <s v="161330"/>
    <x v="245"/>
    <x v="142"/>
    <x v="15"/>
    <x v="2"/>
    <m/>
    <m/>
    <m/>
    <m/>
    <n v="500"/>
    <m/>
    <m/>
  </r>
  <r>
    <x v="9"/>
    <x v="0"/>
    <s v="No"/>
    <e v="#N/A"/>
    <m/>
    <n v="7"/>
    <m/>
    <m/>
    <e v="#N/A"/>
    <s v="161350"/>
    <x v="247"/>
    <x v="141"/>
    <x v="15"/>
    <x v="2"/>
    <m/>
    <m/>
    <m/>
    <m/>
    <n v="500"/>
    <m/>
    <m/>
  </r>
  <r>
    <x v="9"/>
    <x v="0"/>
    <s v="No"/>
    <e v="#N/A"/>
    <m/>
    <n v="7"/>
    <m/>
    <m/>
    <e v="#N/A"/>
    <s v="161410"/>
    <x v="237"/>
    <x v="136"/>
    <x v="15"/>
    <x v="2"/>
    <m/>
    <m/>
    <m/>
    <m/>
    <n v="500"/>
    <m/>
    <m/>
  </r>
  <r>
    <x v="9"/>
    <x v="0"/>
    <s v="No"/>
    <e v="#N/A"/>
    <m/>
    <n v="7"/>
    <m/>
    <m/>
    <e v="#N/A"/>
    <s v="161411"/>
    <x v="239"/>
    <x v="138"/>
    <x v="15"/>
    <x v="2"/>
    <m/>
    <m/>
    <m/>
    <m/>
    <n v="1500"/>
    <m/>
    <m/>
  </r>
  <r>
    <x v="9"/>
    <x v="0"/>
    <s v="OK"/>
    <e v="#N/A"/>
    <m/>
    <n v="7"/>
    <m/>
    <m/>
    <e v="#N/A"/>
    <s v="161770"/>
    <x v="250"/>
    <x v="144"/>
    <x v="15"/>
    <x v="2"/>
    <m/>
    <m/>
    <m/>
    <m/>
    <n v="2359.7600000000002"/>
    <m/>
    <m/>
  </r>
  <r>
    <x v="9"/>
    <x v="0"/>
    <s v="OK"/>
    <e v="#N/A"/>
    <m/>
    <n v="7"/>
    <m/>
    <m/>
    <e v="#N/A"/>
    <s v="162090"/>
    <x v="241"/>
    <x v="140"/>
    <x v="15"/>
    <x v="2"/>
    <m/>
    <m/>
    <m/>
    <m/>
    <n v="7736"/>
    <m/>
    <m/>
  </r>
  <r>
    <x v="9"/>
    <x v="0"/>
    <s v="No"/>
    <e v="#N/A"/>
    <m/>
    <n v="7"/>
    <m/>
    <m/>
    <e v="#N/A"/>
    <s v="162920"/>
    <x v="248"/>
    <x v="141"/>
    <x v="15"/>
    <x v="2"/>
    <m/>
    <m/>
    <m/>
    <m/>
    <n v="2000"/>
    <m/>
    <m/>
  </r>
  <r>
    <x v="9"/>
    <x v="0"/>
    <s v="OK"/>
    <s v="LLF"/>
    <m/>
    <n v="7"/>
    <m/>
    <m/>
    <e v="#N/A"/>
    <s v="162960"/>
    <x v="251"/>
    <x v="145"/>
    <x v="15"/>
    <x v="2"/>
    <m/>
    <m/>
    <m/>
    <m/>
    <n v="5000"/>
    <m/>
    <m/>
  </r>
  <r>
    <x v="9"/>
    <x v="0"/>
    <s v="OK"/>
    <e v="#N/A"/>
    <m/>
    <n v="7"/>
    <m/>
    <m/>
    <e v="#N/A"/>
    <s v="170390"/>
    <x v="252"/>
    <x v="146"/>
    <x v="17"/>
    <x v="2"/>
    <m/>
    <m/>
    <m/>
    <m/>
    <n v="6404"/>
    <m/>
    <m/>
  </r>
  <r>
    <x v="9"/>
    <x v="0"/>
    <s v="OK"/>
    <e v="#N/A"/>
    <m/>
    <n v="7"/>
    <m/>
    <m/>
    <e v="#N/A"/>
    <s v="170450"/>
    <x v="253"/>
    <x v="147"/>
    <x v="17"/>
    <x v="2"/>
    <m/>
    <m/>
    <m/>
    <m/>
    <n v="1500"/>
    <m/>
    <m/>
  </r>
  <r>
    <x v="9"/>
    <x v="0"/>
    <s v="No"/>
    <e v="#N/A"/>
    <m/>
    <n v="7"/>
    <m/>
    <m/>
    <e v="#N/A"/>
    <s v="170600"/>
    <x v="255"/>
    <x v="148"/>
    <x v="17"/>
    <x v="2"/>
    <m/>
    <m/>
    <m/>
    <m/>
    <n v="5000"/>
    <m/>
    <m/>
  </r>
  <r>
    <x v="9"/>
    <x v="0"/>
    <s v="OK"/>
    <e v="#N/A"/>
    <m/>
    <n v="7"/>
    <m/>
    <m/>
    <e v="#N/A"/>
    <s v="170712"/>
    <x v="258"/>
    <x v="149"/>
    <x v="17"/>
    <x v="2"/>
    <m/>
    <m/>
    <m/>
    <m/>
    <n v="250"/>
    <m/>
    <m/>
  </r>
  <r>
    <x v="9"/>
    <x v="0"/>
    <s v="OK"/>
    <e v="#N/A"/>
    <m/>
    <n v="7"/>
    <m/>
    <m/>
    <e v="#N/A"/>
    <s v="170760"/>
    <x v="261"/>
    <x v="150"/>
    <x v="17"/>
    <x v="2"/>
    <m/>
    <m/>
    <m/>
    <m/>
    <n v="3893.25"/>
    <m/>
    <m/>
  </r>
  <r>
    <x v="9"/>
    <x v="0"/>
    <s v="No"/>
    <e v="#N/A"/>
    <m/>
    <n v="7"/>
    <m/>
    <m/>
    <e v="#N/A"/>
    <s v="170840"/>
    <x v="264"/>
    <x v="151"/>
    <x v="17"/>
    <x v="2"/>
    <m/>
    <m/>
    <m/>
    <m/>
    <n v="750"/>
    <m/>
    <m/>
  </r>
  <r>
    <x v="9"/>
    <x v="0"/>
    <s v="OK"/>
    <s v="LLF"/>
    <m/>
    <n v="7"/>
    <m/>
    <m/>
    <e v="#N/A"/>
    <s v="170880"/>
    <x v="267"/>
    <x v="152"/>
    <x v="17"/>
    <x v="2"/>
    <m/>
    <m/>
    <m/>
    <m/>
    <n v="6740"/>
    <m/>
    <m/>
  </r>
  <r>
    <x v="9"/>
    <x v="0"/>
    <s v="No"/>
    <e v="#N/A"/>
    <m/>
    <n v="7"/>
    <m/>
    <m/>
    <e v="#N/A"/>
    <s v="170940"/>
    <x v="266"/>
    <x v="151"/>
    <x v="17"/>
    <x v="2"/>
    <m/>
    <m/>
    <m/>
    <m/>
    <n v="125"/>
    <m/>
    <m/>
  </r>
  <r>
    <x v="9"/>
    <x v="0"/>
    <s v="OK"/>
    <e v="#N/A"/>
    <m/>
    <n v="7"/>
    <m/>
    <m/>
    <e v="#N/A"/>
    <s v="171041"/>
    <x v="268"/>
    <x v="147"/>
    <x v="17"/>
    <x v="2"/>
    <m/>
    <m/>
    <m/>
    <m/>
    <n v="1682"/>
    <m/>
    <m/>
  </r>
  <r>
    <x v="9"/>
    <x v="0"/>
    <s v="No"/>
    <e v="#N/A"/>
    <m/>
    <n v="7"/>
    <m/>
    <m/>
    <e v="#N/A"/>
    <s v="171840"/>
    <x v="263"/>
    <x v="150"/>
    <x v="17"/>
    <x v="2"/>
    <m/>
    <m/>
    <m/>
    <m/>
    <n v="800"/>
    <m/>
    <m/>
  </r>
  <r>
    <x v="9"/>
    <x v="0"/>
    <s v="OK"/>
    <e v="#N/A"/>
    <m/>
    <n v="7"/>
    <m/>
    <m/>
    <e v="#N/A"/>
    <s v="171910"/>
    <x v="257"/>
    <x v="148"/>
    <x v="17"/>
    <x v="2"/>
    <m/>
    <m/>
    <m/>
    <m/>
    <n v="0"/>
    <m/>
    <m/>
  </r>
  <r>
    <x v="9"/>
    <x v="0"/>
    <s v="OK"/>
    <e v="#N/A"/>
    <m/>
    <n v="7"/>
    <m/>
    <m/>
    <e v="#N/A"/>
    <s v="171950"/>
    <x v="256"/>
    <x v="148"/>
    <x v="17"/>
    <x v="2"/>
    <m/>
    <m/>
    <m/>
    <m/>
    <n v="567"/>
    <m/>
    <m/>
  </r>
  <r>
    <x v="9"/>
    <x v="0"/>
    <s v="No"/>
    <e v="#N/A"/>
    <m/>
    <n v="7"/>
    <m/>
    <m/>
    <e v="#N/A"/>
    <s v="172030"/>
    <x v="259"/>
    <x v="149"/>
    <x v="17"/>
    <x v="2"/>
    <m/>
    <m/>
    <m/>
    <m/>
    <n v="2000"/>
    <m/>
    <m/>
  </r>
  <r>
    <x v="9"/>
    <x v="0"/>
    <s v="OK"/>
    <e v="#N/A"/>
    <m/>
    <n v="7"/>
    <m/>
    <m/>
    <e v="#N/A"/>
    <s v="172140"/>
    <x v="269"/>
    <x v="147"/>
    <x v="17"/>
    <x v="2"/>
    <m/>
    <m/>
    <m/>
    <m/>
    <n v="1108"/>
    <m/>
    <m/>
  </r>
  <r>
    <x v="9"/>
    <x v="0"/>
    <s v="No"/>
    <e v="#N/A"/>
    <m/>
    <n v="7"/>
    <m/>
    <m/>
    <e v="#N/A"/>
    <s v="172290"/>
    <x v="270"/>
    <x v="153"/>
    <x v="17"/>
    <x v="2"/>
    <m/>
    <m/>
    <m/>
    <m/>
    <n v="5000"/>
    <m/>
    <m/>
  </r>
  <r>
    <x v="9"/>
    <x v="0"/>
    <s v="OK"/>
    <e v="#N/A"/>
    <m/>
    <n v="7"/>
    <m/>
    <m/>
    <e v="#N/A"/>
    <s v="172510"/>
    <x v="260"/>
    <x v="149"/>
    <x v="17"/>
    <x v="2"/>
    <m/>
    <m/>
    <m/>
    <m/>
    <n v="2069"/>
    <m/>
    <m/>
  </r>
  <r>
    <x v="9"/>
    <x v="0"/>
    <s v="No"/>
    <e v="#N/A"/>
    <m/>
    <n v="7"/>
    <m/>
    <m/>
    <e v="#N/A"/>
    <s v="172520"/>
    <x v="254"/>
    <x v="147"/>
    <x v="17"/>
    <x v="2"/>
    <m/>
    <m/>
    <m/>
    <m/>
    <n v="2000"/>
    <m/>
    <m/>
  </r>
  <r>
    <x v="9"/>
    <x v="0"/>
    <s v="OK"/>
    <e v="#N/A"/>
    <m/>
    <n v="7"/>
    <m/>
    <m/>
    <e v="#N/A"/>
    <s v="172910"/>
    <x v="262"/>
    <x v="150"/>
    <x v="17"/>
    <x v="2"/>
    <m/>
    <m/>
    <m/>
    <m/>
    <n v="1800"/>
    <m/>
    <m/>
  </r>
  <r>
    <x v="9"/>
    <x v="0"/>
    <s v="No"/>
    <e v="#N/A"/>
    <m/>
    <n v="7"/>
    <m/>
    <m/>
    <e v="#N/A"/>
    <s v="172980"/>
    <x v="265"/>
    <x v="151"/>
    <x v="17"/>
    <x v="2"/>
    <m/>
    <m/>
    <m/>
    <m/>
    <n v="400"/>
    <m/>
    <m/>
  </r>
  <r>
    <x v="9"/>
    <x v="0"/>
    <s v="OK"/>
    <e v="#N/A"/>
    <m/>
    <n v="7"/>
    <m/>
    <m/>
    <e v="#N/A"/>
    <s v="180400"/>
    <x v="271"/>
    <x v="154"/>
    <x v="18"/>
    <x v="2"/>
    <m/>
    <m/>
    <m/>
    <m/>
    <n v="310"/>
    <m/>
    <m/>
  </r>
  <r>
    <x v="9"/>
    <x v="0"/>
    <s v="No"/>
    <e v="#N/A"/>
    <m/>
    <n v="7"/>
    <m/>
    <m/>
    <e v="#N/A"/>
    <s v="180640"/>
    <x v="272"/>
    <x v="155"/>
    <x v="18"/>
    <x v="2"/>
    <m/>
    <m/>
    <m/>
    <m/>
    <n v="3914.75"/>
    <m/>
    <m/>
  </r>
  <r>
    <x v="9"/>
    <x v="0"/>
    <s v="OK"/>
    <e v="#N/A"/>
    <m/>
    <n v="7"/>
    <m/>
    <m/>
    <e v="#N/A"/>
    <s v="180830"/>
    <x v="273"/>
    <x v="156"/>
    <x v="18"/>
    <x v="2"/>
    <m/>
    <m/>
    <m/>
    <m/>
    <n v="10675.22"/>
    <m/>
    <m/>
  </r>
  <r>
    <x v="9"/>
    <x v="0"/>
    <s v="OK"/>
    <e v="#N/A"/>
    <m/>
    <n v="7"/>
    <m/>
    <m/>
    <e v="#N/A"/>
    <s v="180870"/>
    <x v="274"/>
    <x v="157"/>
    <x v="18"/>
    <x v="2"/>
    <m/>
    <m/>
    <m/>
    <m/>
    <n v="5605"/>
    <m/>
    <m/>
  </r>
  <r>
    <x v="9"/>
    <x v="0"/>
    <s v="No"/>
    <e v="#N/A"/>
    <m/>
    <n v="7"/>
    <m/>
    <m/>
    <e v="#N/A"/>
    <s v="181160"/>
    <x v="276"/>
    <x v="154"/>
    <x v="18"/>
    <x v="2"/>
    <m/>
    <m/>
    <m/>
    <m/>
    <n v="6000"/>
    <m/>
    <m/>
  </r>
  <r>
    <x v="9"/>
    <x v="0"/>
    <s v="OK"/>
    <e v="#N/A"/>
    <m/>
    <n v="7"/>
    <m/>
    <m/>
    <e v="#N/A"/>
    <s v="181310"/>
    <x v="277"/>
    <x v="154"/>
    <x v="18"/>
    <x v="2"/>
    <m/>
    <m/>
    <m/>
    <m/>
    <n v="0"/>
    <m/>
    <m/>
  </r>
  <r>
    <x v="9"/>
    <x v="0"/>
    <s v="No"/>
    <e v="#N/A"/>
    <m/>
    <n v="7"/>
    <m/>
    <m/>
    <e v="#N/A"/>
    <s v="181360"/>
    <x v="278"/>
    <x v="158"/>
    <x v="18"/>
    <x v="2"/>
    <m/>
    <m/>
    <m/>
    <m/>
    <n v="1500"/>
    <m/>
    <m/>
  </r>
  <r>
    <x v="9"/>
    <x v="0"/>
    <s v="OK"/>
    <e v="#N/A"/>
    <m/>
    <n v="7"/>
    <m/>
    <m/>
    <e v="#N/A"/>
    <s v="181420"/>
    <x v="279"/>
    <x v="159"/>
    <x v="18"/>
    <x v="2"/>
    <m/>
    <m/>
    <m/>
    <m/>
    <n v="2098.33"/>
    <m/>
    <m/>
  </r>
  <r>
    <x v="9"/>
    <x v="0"/>
    <s v="No"/>
    <e v="#N/A"/>
    <m/>
    <n v="7"/>
    <m/>
    <m/>
    <e v="#N/A"/>
    <s v="181530"/>
    <x v="280"/>
    <x v="154"/>
    <x v="18"/>
    <x v="2"/>
    <m/>
    <m/>
    <m/>
    <m/>
    <n v="5000"/>
    <m/>
    <m/>
  </r>
  <r>
    <x v="9"/>
    <x v="0"/>
    <s v="OK"/>
    <e v="#N/A"/>
    <m/>
    <n v="7"/>
    <m/>
    <m/>
    <e v="#N/A"/>
    <s v="181535"/>
    <x v="281"/>
    <x v="154"/>
    <x v="18"/>
    <x v="2"/>
    <m/>
    <m/>
    <m/>
    <m/>
    <n v="0"/>
    <m/>
    <m/>
  </r>
  <r>
    <x v="9"/>
    <x v="0"/>
    <s v="No"/>
    <e v="#N/A"/>
    <m/>
    <n v="7"/>
    <m/>
    <m/>
    <e v="#N/A"/>
    <s v="181540"/>
    <x v="282"/>
    <x v="154"/>
    <x v="18"/>
    <x v="2"/>
    <m/>
    <m/>
    <m/>
    <m/>
    <n v="1750"/>
    <m/>
    <m/>
  </r>
  <r>
    <x v="9"/>
    <x v="0"/>
    <s v="No"/>
    <e v="#N/A"/>
    <m/>
    <n v="7"/>
    <m/>
    <m/>
    <e v="#N/A"/>
    <s v="182390"/>
    <x v="283"/>
    <x v="160"/>
    <x v="18"/>
    <x v="2"/>
    <m/>
    <m/>
    <m/>
    <m/>
    <n v="600"/>
    <m/>
    <m/>
  </r>
  <r>
    <x v="9"/>
    <x v="0"/>
    <s v="OK"/>
    <e v="#N/A"/>
    <m/>
    <n v="7"/>
    <m/>
    <m/>
    <e v="#N/A"/>
    <s v="182490"/>
    <x v="284"/>
    <x v="159"/>
    <x v="18"/>
    <x v="2"/>
    <m/>
    <m/>
    <m/>
    <m/>
    <n v="1917"/>
    <m/>
    <m/>
  </r>
  <r>
    <x v="9"/>
    <x v="0"/>
    <s v="No"/>
    <e v="#N/A"/>
    <m/>
    <n v="7"/>
    <m/>
    <m/>
    <e v="#N/A"/>
    <s v="182571"/>
    <x v="285"/>
    <x v="160"/>
    <x v="18"/>
    <x v="2"/>
    <m/>
    <m/>
    <m/>
    <m/>
    <n v="937"/>
    <m/>
    <m/>
  </r>
  <r>
    <x v="9"/>
    <x v="0"/>
    <s v="No"/>
    <e v="#N/A"/>
    <m/>
    <n v="7"/>
    <m/>
    <m/>
    <e v="#N/A"/>
    <s v="182590"/>
    <x v="286"/>
    <x v="155"/>
    <x v="18"/>
    <x v="2"/>
    <m/>
    <m/>
    <m/>
    <m/>
    <n v="1772.83"/>
    <m/>
    <m/>
  </r>
  <r>
    <x v="9"/>
    <x v="0"/>
    <s v="OK"/>
    <e v="#N/A"/>
    <m/>
    <n v="7"/>
    <m/>
    <m/>
    <e v="#N/A"/>
    <s v="182610"/>
    <x v="287"/>
    <x v="160"/>
    <x v="18"/>
    <x v="2"/>
    <m/>
    <m/>
    <m/>
    <m/>
    <n v="6106"/>
    <m/>
    <m/>
  </r>
  <r>
    <x v="9"/>
    <x v="0"/>
    <s v="OK"/>
    <e v="#N/A"/>
    <m/>
    <n v="7"/>
    <m/>
    <m/>
    <e v="#N/A"/>
    <s v="182861"/>
    <x v="288"/>
    <x v="159"/>
    <x v="18"/>
    <x v="2"/>
    <m/>
    <m/>
    <m/>
    <m/>
    <n v="1908"/>
    <m/>
    <m/>
  </r>
  <r>
    <x v="9"/>
    <x v="0"/>
    <s v="No"/>
    <e v="#N/A"/>
    <m/>
    <n v="7"/>
    <m/>
    <m/>
    <e v="#N/A"/>
    <s v="200590"/>
    <x v="290"/>
    <x v="162"/>
    <x v="19"/>
    <x v="2"/>
    <m/>
    <m/>
    <m/>
    <m/>
    <n v="1000"/>
    <m/>
    <m/>
  </r>
  <r>
    <x v="9"/>
    <x v="0"/>
    <s v="OK"/>
    <e v="#N/A"/>
    <m/>
    <n v="7"/>
    <m/>
    <m/>
    <e v="#N/A"/>
    <s v="200941"/>
    <x v="292"/>
    <x v="164"/>
    <x v="19"/>
    <x v="2"/>
    <m/>
    <m/>
    <m/>
    <m/>
    <n v="5000"/>
    <m/>
    <m/>
  </r>
  <r>
    <x v="9"/>
    <x v="0"/>
    <s v="No"/>
    <e v="#N/A"/>
    <m/>
    <n v="7"/>
    <m/>
    <m/>
    <s v="Yes"/>
    <s v="201510"/>
    <x v="293"/>
    <x v="165"/>
    <x v="19"/>
    <x v="2"/>
    <m/>
    <m/>
    <m/>
    <m/>
    <n v="3000"/>
    <m/>
    <m/>
  </r>
  <r>
    <x v="9"/>
    <x v="0"/>
    <s v="OK"/>
    <e v="#N/A"/>
    <m/>
    <n v="7"/>
    <m/>
    <m/>
    <e v="#N/A"/>
    <s v="201680"/>
    <x v="295"/>
    <x v="167"/>
    <x v="19"/>
    <x v="2"/>
    <m/>
    <m/>
    <m/>
    <m/>
    <n v="2250"/>
    <m/>
    <m/>
  </r>
  <r>
    <x v="9"/>
    <x v="0"/>
    <s v="No"/>
    <e v="#N/A"/>
    <m/>
    <n v="7"/>
    <m/>
    <m/>
    <e v="#N/A"/>
    <s v="201690"/>
    <x v="305"/>
    <x v="175"/>
    <x v="19"/>
    <x v="2"/>
    <m/>
    <m/>
    <m/>
    <m/>
    <n v="500"/>
    <m/>
    <m/>
  </r>
  <r>
    <x v="9"/>
    <x v="0"/>
    <s v="No"/>
    <e v="#N/A"/>
    <m/>
    <n v="7"/>
    <m/>
    <m/>
    <e v="#N/A"/>
    <s v="201700"/>
    <x v="297"/>
    <x v="169"/>
    <x v="19"/>
    <x v="2"/>
    <m/>
    <m/>
    <m/>
    <m/>
    <n v="0"/>
    <m/>
    <m/>
  </r>
  <r>
    <x v="9"/>
    <x v="0"/>
    <s v="No"/>
    <e v="#N/A"/>
    <m/>
    <n v="7"/>
    <m/>
    <m/>
    <e v="#N/A"/>
    <s v="201701"/>
    <x v="298"/>
    <x v="170"/>
    <x v="19"/>
    <x v="2"/>
    <m/>
    <m/>
    <m/>
    <m/>
    <n v="1500"/>
    <m/>
    <m/>
  </r>
  <r>
    <x v="9"/>
    <x v="0"/>
    <s v="No"/>
    <e v="#N/A"/>
    <m/>
    <n v="7"/>
    <m/>
    <m/>
    <e v="#N/A"/>
    <s v="201702"/>
    <x v="294"/>
    <x v="166"/>
    <x v="19"/>
    <x v="2"/>
    <m/>
    <m/>
    <m/>
    <m/>
    <n v="4100"/>
    <m/>
    <m/>
  </r>
  <r>
    <x v="9"/>
    <x v="0"/>
    <s v="No"/>
    <s v="LLF"/>
    <m/>
    <n v="7"/>
    <m/>
    <m/>
    <e v="#N/A"/>
    <s v="201711"/>
    <x v="300"/>
    <x v="171"/>
    <x v="19"/>
    <x v="2"/>
    <m/>
    <m/>
    <m/>
    <m/>
    <m/>
    <m/>
    <m/>
  </r>
  <r>
    <x v="9"/>
    <x v="0"/>
    <s v="OK"/>
    <s v="LLF"/>
    <m/>
    <n v="7"/>
    <m/>
    <m/>
    <e v="#N/A"/>
    <s v="201712"/>
    <x v="296"/>
    <x v="168"/>
    <x v="19"/>
    <x v="2"/>
    <m/>
    <m/>
    <m/>
    <m/>
    <n v="4337"/>
    <m/>
    <m/>
  </r>
  <r>
    <x v="9"/>
    <x v="0"/>
    <s v="OK"/>
    <e v="#N/A"/>
    <m/>
    <n v="7"/>
    <m/>
    <m/>
    <e v="#N/A"/>
    <s v="201713"/>
    <x v="301"/>
    <x v="172"/>
    <x v="19"/>
    <x v="2"/>
    <m/>
    <m/>
    <m/>
    <m/>
    <n v="11547.25"/>
    <m/>
    <m/>
  </r>
  <r>
    <x v="9"/>
    <x v="0"/>
    <s v="No"/>
    <e v="#N/A"/>
    <m/>
    <n v="7"/>
    <m/>
    <m/>
    <e v="#N/A"/>
    <s v="201730"/>
    <x v="303"/>
    <x v="173"/>
    <x v="19"/>
    <x v="2"/>
    <m/>
    <m/>
    <m/>
    <m/>
    <n v="1250"/>
    <m/>
    <m/>
  </r>
  <r>
    <x v="9"/>
    <x v="0"/>
    <s v="No"/>
    <e v="#N/A"/>
    <m/>
    <n v="7"/>
    <m/>
    <m/>
    <e v="#N/A"/>
    <s v="201740"/>
    <x v="304"/>
    <x v="174"/>
    <x v="19"/>
    <x v="2"/>
    <m/>
    <m/>
    <m/>
    <m/>
    <m/>
    <m/>
    <m/>
  </r>
  <r>
    <x v="9"/>
    <x v="0"/>
    <s v="OK"/>
    <e v="#N/A"/>
    <m/>
    <n v="7"/>
    <m/>
    <m/>
    <e v="#N/A"/>
    <s v="202460"/>
    <x v="306"/>
    <x v="176"/>
    <x v="19"/>
    <x v="2"/>
    <m/>
    <m/>
    <m/>
    <m/>
    <n v="0"/>
    <m/>
    <m/>
  </r>
  <r>
    <x v="9"/>
    <x v="0"/>
    <s v="No"/>
    <s v="LLF"/>
    <m/>
    <n v="7"/>
    <m/>
    <m/>
    <e v="#N/A"/>
    <s v="202461"/>
    <x v="289"/>
    <x v="161"/>
    <x v="19"/>
    <x v="2"/>
    <m/>
    <m/>
    <m/>
    <m/>
    <n v="4000"/>
    <m/>
    <m/>
  </r>
  <r>
    <x v="9"/>
    <x v="0"/>
    <s v="No"/>
    <e v="#N/A"/>
    <m/>
    <n v="7"/>
    <m/>
    <m/>
    <e v="#N/A"/>
    <s v="202480"/>
    <x v="307"/>
    <x v="177"/>
    <x v="19"/>
    <x v="2"/>
    <m/>
    <m/>
    <m/>
    <m/>
    <n v="3500"/>
    <m/>
    <m/>
  </r>
  <r>
    <x v="9"/>
    <x v="0"/>
    <s v="No"/>
    <e v="#N/A"/>
    <m/>
    <n v="7"/>
    <m/>
    <m/>
    <e v="#N/A"/>
    <s v="202491"/>
    <x v="308"/>
    <x v="178"/>
    <x v="19"/>
    <x v="2"/>
    <m/>
    <m/>
    <m/>
    <m/>
    <n v="750"/>
    <m/>
    <m/>
  </r>
  <r>
    <x v="9"/>
    <x v="0"/>
    <s v="OK"/>
    <e v="#N/A"/>
    <m/>
    <n v="7"/>
    <m/>
    <m/>
    <e v="#N/A"/>
    <s v="202950"/>
    <x v="291"/>
    <x v="163"/>
    <x v="19"/>
    <x v="2"/>
    <m/>
    <m/>
    <m/>
    <m/>
    <n v="0"/>
    <m/>
    <m/>
  </r>
  <r>
    <x v="9"/>
    <x v="0"/>
    <s v="No"/>
    <s v="LLF"/>
    <m/>
    <n v="7"/>
    <m/>
    <m/>
    <e v="#N/A"/>
    <s v="210440"/>
    <x v="309"/>
    <x v="179"/>
    <x v="20"/>
    <x v="2"/>
    <m/>
    <m/>
    <m/>
    <m/>
    <n v="4120.5"/>
    <m/>
    <m/>
  </r>
  <r>
    <x v="9"/>
    <x v="0"/>
    <s v="No"/>
    <e v="#N/A"/>
    <m/>
    <n v="7"/>
    <m/>
    <m/>
    <e v="#N/A"/>
    <s v="210460"/>
    <x v="311"/>
    <x v="180"/>
    <x v="20"/>
    <x v="2"/>
    <m/>
    <m/>
    <m/>
    <m/>
    <n v="811"/>
    <m/>
    <m/>
  </r>
  <r>
    <x v="9"/>
    <x v="0"/>
    <s v="No"/>
    <e v="#N/A"/>
    <m/>
    <n v="7"/>
    <m/>
    <m/>
    <e v="#N/A"/>
    <s v="210540"/>
    <x v="330"/>
    <x v="186"/>
    <x v="20"/>
    <x v="2"/>
    <m/>
    <m/>
    <m/>
    <m/>
    <n v="4709"/>
    <m/>
    <m/>
  </r>
  <r>
    <x v="9"/>
    <x v="0"/>
    <s v="OK"/>
    <e v="#N/A"/>
    <m/>
    <n v="7"/>
    <m/>
    <m/>
    <e v="#N/A"/>
    <s v="210630"/>
    <x v="313"/>
    <x v="181"/>
    <x v="20"/>
    <x v="2"/>
    <m/>
    <m/>
    <m/>
    <m/>
    <n v="1952"/>
    <m/>
    <m/>
  </r>
  <r>
    <x v="9"/>
    <x v="0"/>
    <s v="OK"/>
    <e v="#N/A"/>
    <m/>
    <n v="7"/>
    <m/>
    <m/>
    <e v="#N/A"/>
    <s v="210690"/>
    <x v="333"/>
    <x v="187"/>
    <x v="20"/>
    <x v="2"/>
    <m/>
    <m/>
    <m/>
    <m/>
    <n v="4960"/>
    <m/>
    <m/>
  </r>
  <r>
    <x v="9"/>
    <x v="0"/>
    <s v="No"/>
    <e v="#N/A"/>
    <m/>
    <n v="7"/>
    <m/>
    <m/>
    <e v="#N/A"/>
    <s v="210730"/>
    <x v="315"/>
    <x v="182"/>
    <x v="20"/>
    <x v="2"/>
    <m/>
    <m/>
    <m/>
    <m/>
    <n v="0"/>
    <m/>
    <m/>
  </r>
  <r>
    <x v="9"/>
    <x v="0"/>
    <s v="OK"/>
    <e v="#N/A"/>
    <m/>
    <n v="7"/>
    <m/>
    <m/>
    <e v="#N/A"/>
    <s v="210950"/>
    <x v="318"/>
    <x v="183"/>
    <x v="20"/>
    <x v="2"/>
    <m/>
    <m/>
    <m/>
    <m/>
    <n v="4736"/>
    <m/>
    <m/>
  </r>
  <r>
    <x v="9"/>
    <x v="0"/>
    <s v="No"/>
    <e v="#N/A"/>
    <m/>
    <n v="7"/>
    <m/>
    <m/>
    <e v="#N/A"/>
    <s v="211120"/>
    <x v="314"/>
    <x v="181"/>
    <x v="20"/>
    <x v="2"/>
    <m/>
    <m/>
    <m/>
    <m/>
    <n v="2500"/>
    <m/>
    <m/>
  </r>
  <r>
    <x v="9"/>
    <x v="0"/>
    <s v="No"/>
    <e v="#N/A"/>
    <m/>
    <n v="7"/>
    <m/>
    <m/>
    <e v="#N/A"/>
    <s v="211430"/>
    <x v="312"/>
    <x v="180"/>
    <x v="20"/>
    <x v="2"/>
    <m/>
    <m/>
    <m/>
    <m/>
    <n v="100"/>
    <m/>
    <m/>
  </r>
  <r>
    <x v="9"/>
    <x v="0"/>
    <s v="No"/>
    <e v="#N/A"/>
    <m/>
    <n v="7"/>
    <m/>
    <m/>
    <e v="#N/A"/>
    <s v="211830"/>
    <x v="321"/>
    <x v="184"/>
    <x v="20"/>
    <x v="2"/>
    <m/>
    <m/>
    <m/>
    <m/>
    <n v="500"/>
    <m/>
    <m/>
  </r>
  <r>
    <x v="9"/>
    <x v="0"/>
    <s v="No"/>
    <e v="#N/A"/>
    <m/>
    <n v="7"/>
    <m/>
    <m/>
    <e v="#N/A"/>
    <s v="211921"/>
    <x v="331"/>
    <x v="186"/>
    <x v="20"/>
    <x v="2"/>
    <m/>
    <m/>
    <m/>
    <m/>
    <n v="4670.92"/>
    <m/>
    <m/>
  </r>
  <r>
    <x v="9"/>
    <x v="0"/>
    <s v="OK"/>
    <e v="#N/A"/>
    <m/>
    <n v="7"/>
    <m/>
    <m/>
    <e v="#N/A"/>
    <s v="211930"/>
    <x v="323"/>
    <x v="181"/>
    <x v="20"/>
    <x v="2"/>
    <m/>
    <m/>
    <m/>
    <m/>
    <n v="3000"/>
    <m/>
    <m/>
  </r>
  <r>
    <x v="9"/>
    <x v="0"/>
    <s v="OK"/>
    <e v="#N/A"/>
    <m/>
    <n v="7"/>
    <m/>
    <m/>
    <e v="#N/A"/>
    <s v="211970"/>
    <x v="324"/>
    <x v="184"/>
    <x v="20"/>
    <x v="2"/>
    <m/>
    <m/>
    <m/>
    <m/>
    <n v="1785.17"/>
    <m/>
    <m/>
  </r>
  <r>
    <x v="9"/>
    <x v="0"/>
    <s v="No"/>
    <e v="#N/A"/>
    <m/>
    <n v="7"/>
    <m/>
    <m/>
    <e v="#N/A"/>
    <s v="212000"/>
    <x v="325"/>
    <x v="181"/>
    <x v="20"/>
    <x v="2"/>
    <m/>
    <m/>
    <m/>
    <m/>
    <n v="0"/>
    <m/>
    <m/>
  </r>
  <r>
    <x v="9"/>
    <x v="0"/>
    <s v="No"/>
    <e v="#N/A"/>
    <m/>
    <n v="7"/>
    <m/>
    <m/>
    <e v="#N/A"/>
    <s v="212070"/>
    <x v="316"/>
    <x v="182"/>
    <x v="20"/>
    <x v="2"/>
    <m/>
    <m/>
    <m/>
    <m/>
    <m/>
    <m/>
    <m/>
  </r>
  <r>
    <x v="9"/>
    <x v="0"/>
    <s v="OK"/>
    <s v="LLF"/>
    <m/>
    <n v="7"/>
    <m/>
    <m/>
    <s v="Yes"/>
    <s v="212130"/>
    <x v="310"/>
    <x v="179"/>
    <x v="20"/>
    <x v="2"/>
    <m/>
    <m/>
    <m/>
    <m/>
    <n v="0"/>
    <m/>
    <m/>
  </r>
  <r>
    <x v="9"/>
    <x v="0"/>
    <s v="OK"/>
    <e v="#N/A"/>
    <m/>
    <n v="7"/>
    <m/>
    <m/>
    <e v="#N/A"/>
    <s v="212320"/>
    <x v="319"/>
    <x v="183"/>
    <x v="20"/>
    <x v="2"/>
    <m/>
    <m/>
    <m/>
    <m/>
    <n v="0"/>
    <m/>
    <m/>
  </r>
  <r>
    <x v="9"/>
    <x v="0"/>
    <s v="OK"/>
    <e v="#N/A"/>
    <m/>
    <n v="7"/>
    <m/>
    <m/>
    <e v="#N/A"/>
    <s v="212361"/>
    <x v="320"/>
    <x v="183"/>
    <x v="20"/>
    <x v="2"/>
    <m/>
    <m/>
    <m/>
    <m/>
    <n v="436"/>
    <m/>
    <m/>
  </r>
  <r>
    <x v="9"/>
    <x v="0"/>
    <s v="OK"/>
    <e v="#N/A"/>
    <m/>
    <n v="7"/>
    <m/>
    <m/>
    <e v="#N/A"/>
    <s v="212380"/>
    <x v="332"/>
    <x v="186"/>
    <x v="20"/>
    <x v="2"/>
    <m/>
    <m/>
    <m/>
    <m/>
    <n v="616"/>
    <m/>
    <m/>
  </r>
  <r>
    <x v="9"/>
    <x v="0"/>
    <s v="No"/>
    <e v="#N/A"/>
    <m/>
    <n v="7"/>
    <m/>
    <m/>
    <e v="#N/A"/>
    <s v="212450"/>
    <x v="327"/>
    <x v="181"/>
    <x v="20"/>
    <x v="2"/>
    <m/>
    <m/>
    <m/>
    <m/>
    <n v="800"/>
    <m/>
    <m/>
  </r>
  <r>
    <x v="9"/>
    <x v="0"/>
    <s v="No"/>
    <e v="#N/A"/>
    <m/>
    <n v="7"/>
    <m/>
    <m/>
    <e v="#N/A"/>
    <s v="212570"/>
    <x v="322"/>
    <x v="184"/>
    <x v="20"/>
    <x v="2"/>
    <m/>
    <m/>
    <m/>
    <m/>
    <n v="0.01"/>
    <m/>
    <m/>
  </r>
  <r>
    <x v="9"/>
    <x v="0"/>
    <s v="No"/>
    <e v="#N/A"/>
    <m/>
    <n v="7"/>
    <m/>
    <m/>
    <e v="#N/A"/>
    <s v="212630"/>
    <x v="328"/>
    <x v="181"/>
    <x v="20"/>
    <x v="2"/>
    <m/>
    <m/>
    <m/>
    <m/>
    <n v="0"/>
    <m/>
    <m/>
  </r>
  <r>
    <x v="9"/>
    <x v="0"/>
    <s v="No"/>
    <e v="#N/A"/>
    <m/>
    <n v="7"/>
    <m/>
    <m/>
    <e v="#N/A"/>
    <s v="212890"/>
    <x v="317"/>
    <x v="182"/>
    <x v="20"/>
    <x v="2"/>
    <m/>
    <m/>
    <m/>
    <m/>
    <n v="100"/>
    <m/>
    <m/>
  </r>
  <r>
    <x v="9"/>
    <x v="0"/>
    <s v="No"/>
    <e v="#N/A"/>
    <m/>
    <n v="7"/>
    <m/>
    <m/>
    <e v="#N/A"/>
    <s v="213000"/>
    <x v="326"/>
    <x v="181"/>
    <x v="20"/>
    <x v="2"/>
    <m/>
    <m/>
    <m/>
    <m/>
    <m/>
    <m/>
    <m/>
  </r>
  <r>
    <x v="9"/>
    <x v="0"/>
    <s v="No"/>
    <e v="#N/A"/>
    <m/>
    <n v="7"/>
    <m/>
    <m/>
    <e v="#N/A"/>
    <s v="213020"/>
    <x v="329"/>
    <x v="185"/>
    <x v="20"/>
    <x v="2"/>
    <m/>
    <m/>
    <m/>
    <m/>
    <n v="4000"/>
    <m/>
    <m/>
  </r>
  <r>
    <x v="9"/>
    <x v="0"/>
    <s v="No"/>
    <e v="#N/A"/>
    <m/>
    <n v="7"/>
    <m/>
    <m/>
    <e v="#N/A"/>
    <s v="230500"/>
    <x v="79"/>
    <x v="55"/>
    <x v="6"/>
    <x v="0"/>
    <m/>
    <m/>
    <m/>
    <m/>
    <n v="7371"/>
    <m/>
    <m/>
  </r>
  <r>
    <x v="9"/>
    <x v="0"/>
    <s v="OK"/>
    <e v="#N/A"/>
    <m/>
    <n v="7"/>
    <m/>
    <m/>
    <e v="#N/A"/>
    <s v="230501"/>
    <x v="80"/>
    <x v="55"/>
    <x v="6"/>
    <x v="0"/>
    <m/>
    <m/>
    <m/>
    <m/>
    <n v="395"/>
    <m/>
    <m/>
  </r>
  <r>
    <x v="9"/>
    <x v="0"/>
    <s v="OK"/>
    <e v="#N/A"/>
    <m/>
    <n v="7"/>
    <m/>
    <m/>
    <e v="#N/A"/>
    <s v="230641"/>
    <x v="81"/>
    <x v="56"/>
    <x v="6"/>
    <x v="0"/>
    <m/>
    <m/>
    <m/>
    <m/>
    <n v="1000"/>
    <m/>
    <m/>
  </r>
  <r>
    <x v="9"/>
    <x v="0"/>
    <s v="No"/>
    <e v="#N/A"/>
    <m/>
    <n v="7"/>
    <m/>
    <m/>
    <e v="#N/A"/>
    <s v="230642"/>
    <x v="82"/>
    <x v="56"/>
    <x v="6"/>
    <x v="0"/>
    <m/>
    <m/>
    <m/>
    <m/>
    <n v="0"/>
    <m/>
    <m/>
  </r>
  <r>
    <x v="9"/>
    <x v="0"/>
    <s v="OK"/>
    <e v="#N/A"/>
    <m/>
    <n v="7"/>
    <m/>
    <m/>
    <e v="#N/A"/>
    <s v="230643"/>
    <x v="83"/>
    <x v="56"/>
    <x v="6"/>
    <x v="0"/>
    <m/>
    <m/>
    <m/>
    <m/>
    <n v="5800"/>
    <m/>
    <m/>
  </r>
  <r>
    <x v="9"/>
    <x v="0"/>
    <s v="OK"/>
    <e v="#N/A"/>
    <m/>
    <n v="7"/>
    <m/>
    <m/>
    <e v="#N/A"/>
    <s v="231171"/>
    <x v="75"/>
    <x v="54"/>
    <x v="6"/>
    <x v="0"/>
    <m/>
    <m/>
    <m/>
    <m/>
    <n v="4404"/>
    <m/>
    <m/>
  </r>
  <r>
    <x v="9"/>
    <x v="0"/>
    <s v="No"/>
    <e v="#N/A"/>
    <m/>
    <n v="7"/>
    <m/>
    <m/>
    <e v="#N/A"/>
    <s v="231172"/>
    <x v="76"/>
    <x v="54"/>
    <x v="6"/>
    <x v="0"/>
    <m/>
    <m/>
    <m/>
    <m/>
    <n v="1910"/>
    <m/>
    <m/>
  </r>
  <r>
    <x v="9"/>
    <x v="0"/>
    <s v="OK"/>
    <e v="#N/A"/>
    <m/>
    <n v="7"/>
    <m/>
    <m/>
    <e v="#N/A"/>
    <s v="231173"/>
    <x v="77"/>
    <x v="54"/>
    <x v="6"/>
    <x v="0"/>
    <m/>
    <m/>
    <m/>
    <m/>
    <n v="4760"/>
    <m/>
    <m/>
  </r>
  <r>
    <x v="9"/>
    <x v="0"/>
    <s v="No"/>
    <e v="#N/A"/>
    <m/>
    <n v="7"/>
    <m/>
    <m/>
    <e v="#N/A"/>
    <s v="231174"/>
    <x v="78"/>
    <x v="54"/>
    <x v="6"/>
    <x v="0"/>
    <m/>
    <m/>
    <m/>
    <m/>
    <n v="800"/>
    <m/>
    <m/>
  </r>
  <r>
    <x v="9"/>
    <x v="0"/>
    <s v="OK"/>
    <e v="#N/A"/>
    <m/>
    <n v="7"/>
    <m/>
    <m/>
    <e v="#N/A"/>
    <s v="231450"/>
    <x v="84"/>
    <x v="56"/>
    <x v="6"/>
    <x v="0"/>
    <m/>
    <m/>
    <m/>
    <m/>
    <n v="0"/>
    <m/>
    <m/>
  </r>
  <r>
    <x v="9"/>
    <x v="0"/>
    <e v="#REF!"/>
    <e v="#N/A"/>
    <m/>
    <n v="7"/>
    <m/>
    <m/>
    <e v="#N/A"/>
    <s v="091280"/>
    <x v="338"/>
    <x v="5"/>
    <x v="1"/>
    <x v="0"/>
    <m/>
    <m/>
    <m/>
    <m/>
    <n v="6542"/>
    <m/>
    <m/>
  </r>
  <r>
    <x v="8"/>
    <x v="3"/>
    <s v="No"/>
    <e v="#N/A"/>
    <m/>
    <n v="7"/>
    <s v="historical"/>
    <n v="2024"/>
    <e v="#N/A"/>
    <s v="152940"/>
    <x v="216"/>
    <x v="122"/>
    <x v="14"/>
    <x v="2"/>
    <m/>
    <m/>
    <m/>
    <m/>
    <n v="7284"/>
    <m/>
    <n v="-7284"/>
  </r>
  <r>
    <x v="8"/>
    <x v="3"/>
    <s v="No"/>
    <e v="#N/A"/>
    <m/>
    <n v="7"/>
    <s v="historical"/>
    <n v="2024"/>
    <e v="#N/A"/>
    <s v="150100"/>
    <x v="217"/>
    <x v="123"/>
    <x v="14"/>
    <x v="2"/>
    <m/>
    <m/>
    <m/>
    <m/>
    <n v="13916"/>
    <m/>
    <n v="-13916"/>
  </r>
  <r>
    <x v="9"/>
    <x v="0"/>
    <s v="OK"/>
    <e v="#N/A"/>
    <m/>
    <n v="8"/>
    <m/>
    <m/>
    <e v="#N/A"/>
    <s v="020201"/>
    <x v="90"/>
    <x v="62"/>
    <x v="7"/>
    <x v="1"/>
    <m/>
    <m/>
    <m/>
    <m/>
    <n v="6000"/>
    <m/>
    <m/>
  </r>
  <r>
    <x v="9"/>
    <x v="0"/>
    <s v="No"/>
    <e v="#N/A"/>
    <m/>
    <n v="8"/>
    <m/>
    <m/>
    <e v="#N/A"/>
    <s v="020470"/>
    <x v="95"/>
    <x v="66"/>
    <x v="7"/>
    <x v="1"/>
    <m/>
    <m/>
    <m/>
    <m/>
    <n v="0"/>
    <m/>
    <m/>
  </r>
  <r>
    <x v="9"/>
    <x v="0"/>
    <s v="OK"/>
    <e v="#N/A"/>
    <m/>
    <n v="8"/>
    <m/>
    <m/>
    <e v="#N/A"/>
    <s v="020672"/>
    <x v="85"/>
    <x v="57"/>
    <x v="7"/>
    <x v="1"/>
    <m/>
    <m/>
    <m/>
    <m/>
    <n v="10000"/>
    <m/>
    <m/>
  </r>
  <r>
    <x v="9"/>
    <x v="0"/>
    <s v="No"/>
    <e v="#N/A"/>
    <m/>
    <n v="8"/>
    <m/>
    <m/>
    <e v="#N/A"/>
    <s v="020850"/>
    <x v="86"/>
    <x v="58"/>
    <x v="7"/>
    <x v="1"/>
    <m/>
    <m/>
    <m/>
    <m/>
    <n v="4900"/>
    <m/>
    <m/>
  </r>
  <r>
    <x v="9"/>
    <x v="0"/>
    <s v="OK"/>
    <e v="#N/A"/>
    <m/>
    <n v="8"/>
    <m/>
    <m/>
    <e v="#N/A"/>
    <s v="021640"/>
    <x v="87"/>
    <x v="59"/>
    <x v="7"/>
    <x v="1"/>
    <m/>
    <m/>
    <m/>
    <m/>
    <n v="7304.5"/>
    <m/>
    <m/>
  </r>
  <r>
    <x v="9"/>
    <x v="0"/>
    <s v="No"/>
    <e v="#N/A"/>
    <m/>
    <n v="8"/>
    <m/>
    <m/>
    <e v="#N/A"/>
    <s v="021750"/>
    <x v="88"/>
    <x v="60"/>
    <x v="7"/>
    <x v="1"/>
    <m/>
    <m/>
    <m/>
    <m/>
    <n v="2000"/>
    <m/>
    <m/>
  </r>
  <r>
    <x v="9"/>
    <x v="0"/>
    <s v="OK"/>
    <e v="#N/A"/>
    <m/>
    <n v="8"/>
    <m/>
    <m/>
    <e v="#N/A"/>
    <s v="021860"/>
    <x v="89"/>
    <x v="61"/>
    <x v="7"/>
    <x v="1"/>
    <m/>
    <m/>
    <m/>
    <m/>
    <n v="6183.75"/>
    <m/>
    <m/>
  </r>
  <r>
    <x v="9"/>
    <x v="0"/>
    <s v="OK"/>
    <e v="#N/A"/>
    <m/>
    <n v="8"/>
    <m/>
    <m/>
    <e v="#N/A"/>
    <s v="022110"/>
    <x v="91"/>
    <x v="63"/>
    <x v="7"/>
    <x v="1"/>
    <m/>
    <m/>
    <m/>
    <m/>
    <n v="0"/>
    <m/>
    <m/>
  </r>
  <r>
    <x v="9"/>
    <x v="0"/>
    <s v="OK"/>
    <e v="#N/A"/>
    <m/>
    <n v="8"/>
    <m/>
    <m/>
    <e v="#N/A"/>
    <s v="022362"/>
    <x v="93"/>
    <x v="64"/>
    <x v="7"/>
    <x v="1"/>
    <m/>
    <m/>
    <m/>
    <m/>
    <n v="5122"/>
    <m/>
    <m/>
  </r>
  <r>
    <x v="9"/>
    <x v="0"/>
    <s v="OK"/>
    <e v="#N/A"/>
    <m/>
    <n v="8"/>
    <m/>
    <m/>
    <e v="#N/A"/>
    <s v="022363"/>
    <x v="92"/>
    <x v="63"/>
    <x v="7"/>
    <x v="1"/>
    <m/>
    <m/>
    <m/>
    <m/>
    <n v="689"/>
    <m/>
    <m/>
  </r>
  <r>
    <x v="9"/>
    <x v="0"/>
    <s v="No"/>
    <e v="#N/A"/>
    <m/>
    <n v="8"/>
    <m/>
    <m/>
    <e v="#N/A"/>
    <s v="022600"/>
    <x v="94"/>
    <x v="65"/>
    <x v="7"/>
    <x v="1"/>
    <m/>
    <m/>
    <m/>
    <m/>
    <n v="3000"/>
    <m/>
    <m/>
  </r>
  <r>
    <x v="9"/>
    <x v="0"/>
    <s v="OK"/>
    <e v="#N/A"/>
    <m/>
    <n v="8"/>
    <m/>
    <m/>
    <e v="#N/A"/>
    <s v="030480"/>
    <x v="0"/>
    <x v="0"/>
    <x v="0"/>
    <x v="0"/>
    <m/>
    <m/>
    <m/>
    <m/>
    <n v="977"/>
    <m/>
    <m/>
  </r>
  <r>
    <x v="9"/>
    <x v="0"/>
    <s v="OK"/>
    <e v="#N/A"/>
    <m/>
    <n v="8"/>
    <m/>
    <m/>
    <e v="#N/A"/>
    <s v="031050"/>
    <x v="2"/>
    <x v="1"/>
    <x v="0"/>
    <x v="0"/>
    <m/>
    <m/>
    <m/>
    <m/>
    <n v="10751"/>
    <m/>
    <m/>
  </r>
  <r>
    <x v="9"/>
    <x v="0"/>
    <s v="OK"/>
    <e v="#N/A"/>
    <m/>
    <n v="8"/>
    <m/>
    <m/>
    <e v="#N/A"/>
    <s v="031060"/>
    <x v="3"/>
    <x v="1"/>
    <x v="0"/>
    <x v="0"/>
    <m/>
    <m/>
    <m/>
    <m/>
    <n v="0"/>
    <m/>
    <m/>
  </r>
  <r>
    <x v="9"/>
    <x v="0"/>
    <s v="OK"/>
    <e v="#N/A"/>
    <m/>
    <n v="8"/>
    <m/>
    <m/>
    <e v="#N/A"/>
    <s v="031620"/>
    <x v="4"/>
    <x v="1"/>
    <x v="0"/>
    <x v="0"/>
    <m/>
    <m/>
    <m/>
    <m/>
    <n v="3459"/>
    <m/>
    <m/>
  </r>
  <r>
    <x v="9"/>
    <x v="0"/>
    <s v="OK"/>
    <e v="#N/A"/>
    <m/>
    <n v="8"/>
    <m/>
    <m/>
    <e v="#N/A"/>
    <s v="031851"/>
    <x v="5"/>
    <x v="1"/>
    <x v="0"/>
    <x v="0"/>
    <m/>
    <m/>
    <m/>
    <m/>
    <n v="641.75"/>
    <m/>
    <m/>
  </r>
  <r>
    <x v="9"/>
    <x v="0"/>
    <s v="OK"/>
    <e v="#N/A"/>
    <m/>
    <n v="8"/>
    <m/>
    <m/>
    <e v="#N/A"/>
    <s v="031901"/>
    <x v="7"/>
    <x v="2"/>
    <x v="0"/>
    <x v="0"/>
    <m/>
    <m/>
    <m/>
    <m/>
    <n v="4819.33"/>
    <m/>
    <m/>
  </r>
  <r>
    <x v="9"/>
    <x v="0"/>
    <s v="OK"/>
    <e v="#N/A"/>
    <m/>
    <n v="8"/>
    <m/>
    <m/>
    <e v="#N/A"/>
    <s v="032020"/>
    <x v="6"/>
    <x v="1"/>
    <x v="0"/>
    <x v="0"/>
    <m/>
    <m/>
    <m/>
    <m/>
    <n v="6246"/>
    <m/>
    <m/>
  </r>
  <r>
    <x v="9"/>
    <x v="0"/>
    <s v="OK"/>
    <e v="#N/A"/>
    <m/>
    <n v="8"/>
    <m/>
    <m/>
    <e v="#N/A"/>
    <s v="032500"/>
    <x v="1"/>
    <x v="0"/>
    <x v="0"/>
    <x v="0"/>
    <m/>
    <m/>
    <m/>
    <m/>
    <n v="7560"/>
    <m/>
    <m/>
  </r>
  <r>
    <x v="9"/>
    <x v="0"/>
    <s v="No"/>
    <e v="#N/A"/>
    <m/>
    <n v="8"/>
    <m/>
    <m/>
    <e v="#N/A"/>
    <s v="032621"/>
    <x v="8"/>
    <x v="3"/>
    <x v="0"/>
    <x v="0"/>
    <m/>
    <m/>
    <m/>
    <m/>
    <n v="15000"/>
    <m/>
    <m/>
  </r>
  <r>
    <x v="9"/>
    <x v="0"/>
    <s v="No"/>
    <e v="#N/A"/>
    <m/>
    <n v="8"/>
    <m/>
    <m/>
    <e v="#N/A"/>
    <s v="032880"/>
    <x v="9"/>
    <x v="2"/>
    <x v="0"/>
    <x v="0"/>
    <m/>
    <m/>
    <m/>
    <m/>
    <n v="2250"/>
    <m/>
    <m/>
  </r>
  <r>
    <x v="9"/>
    <x v="0"/>
    <s v="No"/>
    <e v="#N/A"/>
    <m/>
    <n v="8"/>
    <m/>
    <m/>
    <e v="#N/A"/>
    <s v="040020"/>
    <x v="96"/>
    <x v="67"/>
    <x v="8"/>
    <x v="1"/>
    <m/>
    <m/>
    <m/>
    <m/>
    <n v="0"/>
    <m/>
    <m/>
  </r>
  <r>
    <x v="9"/>
    <x v="0"/>
    <s v="OK"/>
    <e v="#N/A"/>
    <m/>
    <n v="8"/>
    <m/>
    <m/>
    <e v="#N/A"/>
    <s v="040430"/>
    <x v="99"/>
    <x v="69"/>
    <x v="8"/>
    <x v="1"/>
    <m/>
    <m/>
    <m/>
    <m/>
    <n v="8832"/>
    <m/>
    <m/>
  </r>
  <r>
    <x v="9"/>
    <x v="0"/>
    <s v="No"/>
    <e v="#N/A"/>
    <m/>
    <n v="8"/>
    <m/>
    <m/>
    <e v="#N/A"/>
    <s v="040520"/>
    <x v="100"/>
    <x v="70"/>
    <x v="8"/>
    <x v="1"/>
    <m/>
    <m/>
    <m/>
    <m/>
    <n v="0"/>
    <m/>
    <m/>
  </r>
  <r>
    <x v="9"/>
    <x v="0"/>
    <s v="No"/>
    <e v="#N/A"/>
    <m/>
    <n v="8"/>
    <m/>
    <m/>
    <e v="#N/A"/>
    <s v="040990"/>
    <x v="101"/>
    <x v="70"/>
    <x v="8"/>
    <x v="1"/>
    <m/>
    <m/>
    <m/>
    <m/>
    <n v="0"/>
    <m/>
    <m/>
  </r>
  <r>
    <x v="9"/>
    <x v="0"/>
    <s v="No"/>
    <e v="#N/A"/>
    <m/>
    <n v="8"/>
    <m/>
    <m/>
    <e v="#N/A"/>
    <s v="041000"/>
    <x v="103"/>
    <x v="71"/>
    <x v="8"/>
    <x v="1"/>
    <m/>
    <m/>
    <m/>
    <m/>
    <n v="0"/>
    <m/>
    <m/>
  </r>
  <r>
    <x v="9"/>
    <x v="0"/>
    <s v="OK"/>
    <e v="#N/A"/>
    <m/>
    <n v="8"/>
    <m/>
    <m/>
    <e v="#N/A"/>
    <s v="041250"/>
    <x v="104"/>
    <x v="71"/>
    <x v="8"/>
    <x v="1"/>
    <m/>
    <m/>
    <m/>
    <m/>
    <n v="3242"/>
    <m/>
    <m/>
  </r>
  <r>
    <x v="9"/>
    <x v="0"/>
    <s v="No"/>
    <e v="#N/A"/>
    <m/>
    <n v="8"/>
    <m/>
    <m/>
    <e v="#N/A"/>
    <s v="041300"/>
    <x v="105"/>
    <x v="72"/>
    <x v="8"/>
    <x v="1"/>
    <m/>
    <m/>
    <m/>
    <m/>
    <n v="0"/>
    <m/>
    <m/>
  </r>
  <r>
    <x v="9"/>
    <x v="0"/>
    <s v="No"/>
    <e v="#N/A"/>
    <m/>
    <n v="8"/>
    <m/>
    <m/>
    <e v="#N/A"/>
    <s v="041630"/>
    <x v="97"/>
    <x v="67"/>
    <x v="8"/>
    <x v="1"/>
    <m/>
    <m/>
    <m/>
    <m/>
    <n v="0"/>
    <m/>
    <m/>
  </r>
  <r>
    <x v="9"/>
    <x v="0"/>
    <s v="OK"/>
    <e v="#N/A"/>
    <m/>
    <n v="8"/>
    <m/>
    <m/>
    <e v="#N/A"/>
    <s v="041650"/>
    <x v="109"/>
    <x v="74"/>
    <x v="8"/>
    <x v="1"/>
    <m/>
    <m/>
    <m/>
    <m/>
    <n v="0"/>
    <m/>
    <m/>
  </r>
  <r>
    <x v="9"/>
    <x v="0"/>
    <s v="No"/>
    <e v="#N/A"/>
    <m/>
    <n v="8"/>
    <m/>
    <m/>
    <e v="#N/A"/>
    <s v="041850"/>
    <x v="106"/>
    <x v="67"/>
    <x v="8"/>
    <x v="1"/>
    <m/>
    <m/>
    <m/>
    <m/>
    <n v="4000"/>
    <m/>
    <m/>
  </r>
  <r>
    <x v="9"/>
    <x v="0"/>
    <s v="OK"/>
    <e v="#N/A"/>
    <m/>
    <n v="8"/>
    <m/>
    <m/>
    <e v="#N/A"/>
    <s v="042170"/>
    <x v="110"/>
    <x v="74"/>
    <x v="8"/>
    <x v="1"/>
    <m/>
    <m/>
    <m/>
    <m/>
    <n v="639"/>
    <m/>
    <m/>
  </r>
  <r>
    <x v="9"/>
    <x v="0"/>
    <s v="OK"/>
    <e v="#N/A"/>
    <m/>
    <n v="8"/>
    <m/>
    <m/>
    <e v="#N/A"/>
    <s v="042310"/>
    <x v="107"/>
    <x v="73"/>
    <x v="8"/>
    <x v="1"/>
    <m/>
    <m/>
    <m/>
    <m/>
    <n v="0"/>
    <m/>
    <m/>
  </r>
  <r>
    <x v="9"/>
    <x v="0"/>
    <s v="OK"/>
    <e v="#N/A"/>
    <m/>
    <n v="8"/>
    <m/>
    <m/>
    <e v="#N/A"/>
    <s v="042400"/>
    <x v="108"/>
    <x v="74"/>
    <x v="8"/>
    <x v="1"/>
    <m/>
    <m/>
    <m/>
    <m/>
    <n v="5221"/>
    <m/>
    <m/>
  </r>
  <r>
    <x v="9"/>
    <x v="0"/>
    <s v="No"/>
    <e v="#N/A"/>
    <m/>
    <n v="8"/>
    <m/>
    <m/>
    <e v="#N/A"/>
    <s v="042451"/>
    <x v="102"/>
    <x v="70"/>
    <x v="8"/>
    <x v="1"/>
    <m/>
    <m/>
    <m/>
    <m/>
    <n v="0"/>
    <m/>
    <m/>
  </r>
  <r>
    <x v="9"/>
    <x v="0"/>
    <s v="No"/>
    <e v="#N/A"/>
    <m/>
    <n v="8"/>
    <m/>
    <m/>
    <e v="#N/A"/>
    <s v="042550"/>
    <x v="98"/>
    <x v="68"/>
    <x v="8"/>
    <x v="1"/>
    <m/>
    <m/>
    <m/>
    <m/>
    <n v="1500"/>
    <m/>
    <m/>
  </r>
  <r>
    <x v="9"/>
    <x v="0"/>
    <s v="OK"/>
    <s v="LLF"/>
    <m/>
    <n v="8"/>
    <m/>
    <m/>
    <e v="#N/A"/>
    <s v="042552"/>
    <x v="111"/>
    <x v="75"/>
    <x v="8"/>
    <x v="1"/>
    <m/>
    <m/>
    <m/>
    <m/>
    <n v="8193.5"/>
    <m/>
    <m/>
  </r>
  <r>
    <x v="9"/>
    <x v="0"/>
    <s v="OK"/>
    <e v="#N/A"/>
    <m/>
    <n v="8"/>
    <m/>
    <m/>
    <e v="#N/A"/>
    <s v="050060"/>
    <x v="115"/>
    <x v="78"/>
    <x v="9"/>
    <x v="1"/>
    <m/>
    <m/>
    <m/>
    <m/>
    <n v="983"/>
    <m/>
    <m/>
  </r>
  <r>
    <x v="9"/>
    <x v="0"/>
    <s v="OK"/>
    <e v="#N/A"/>
    <m/>
    <n v="8"/>
    <m/>
    <m/>
    <e v="#N/A"/>
    <s v="050080"/>
    <x v="119"/>
    <x v="79"/>
    <x v="9"/>
    <x v="1"/>
    <m/>
    <m/>
    <m/>
    <m/>
    <n v="1392"/>
    <m/>
    <m/>
  </r>
  <r>
    <x v="9"/>
    <x v="0"/>
    <s v="OK"/>
    <e v="#N/A"/>
    <m/>
    <n v="8"/>
    <m/>
    <m/>
    <e v="#N/A"/>
    <s v="050110"/>
    <x v="122"/>
    <x v="80"/>
    <x v="9"/>
    <x v="1"/>
    <m/>
    <m/>
    <m/>
    <m/>
    <n v="5778"/>
    <m/>
    <m/>
  </r>
  <r>
    <x v="9"/>
    <x v="0"/>
    <s v="No"/>
    <e v="#N/A"/>
    <m/>
    <n v="8"/>
    <m/>
    <m/>
    <e v="#N/A"/>
    <s v="050120"/>
    <x v="123"/>
    <x v="81"/>
    <x v="9"/>
    <x v="1"/>
    <m/>
    <m/>
    <m/>
    <m/>
    <n v="600"/>
    <m/>
    <m/>
  </r>
  <r>
    <x v="9"/>
    <x v="0"/>
    <s v="OK"/>
    <e v="#N/A"/>
    <m/>
    <n v="8"/>
    <m/>
    <m/>
    <e v="#N/A"/>
    <s v="050160"/>
    <x v="112"/>
    <x v="76"/>
    <x v="9"/>
    <x v="1"/>
    <m/>
    <m/>
    <m/>
    <m/>
    <n v="4000"/>
    <m/>
    <m/>
  </r>
  <r>
    <x v="9"/>
    <x v="0"/>
    <s v="OK"/>
    <e v="#N/A"/>
    <m/>
    <n v="8"/>
    <m/>
    <m/>
    <e v="#N/A"/>
    <s v="050171"/>
    <x v="126"/>
    <x v="82"/>
    <x v="9"/>
    <x v="1"/>
    <m/>
    <m/>
    <m/>
    <m/>
    <n v="1673"/>
    <m/>
    <m/>
  </r>
  <r>
    <x v="9"/>
    <x v="0"/>
    <s v="OK"/>
    <e v="#N/A"/>
    <m/>
    <n v="8"/>
    <m/>
    <m/>
    <e v="#N/A"/>
    <s v="050180"/>
    <x v="128"/>
    <x v="82"/>
    <x v="9"/>
    <x v="1"/>
    <m/>
    <m/>
    <m/>
    <m/>
    <n v="0"/>
    <m/>
    <m/>
  </r>
  <r>
    <x v="9"/>
    <x v="0"/>
    <s v="OK"/>
    <e v="#N/A"/>
    <m/>
    <n v="8"/>
    <m/>
    <m/>
    <e v="#N/A"/>
    <s v="050360"/>
    <x v="129"/>
    <x v="79"/>
    <x v="9"/>
    <x v="1"/>
    <m/>
    <m/>
    <m/>
    <m/>
    <n v="1500"/>
    <m/>
    <m/>
  </r>
  <r>
    <x v="9"/>
    <x v="0"/>
    <s v="No"/>
    <e v="#N/A"/>
    <m/>
    <n v="8"/>
    <m/>
    <m/>
    <e v="#N/A"/>
    <s v="050530"/>
    <x v="116"/>
    <x v="78"/>
    <x v="9"/>
    <x v="1"/>
    <m/>
    <m/>
    <m/>
    <m/>
    <n v="765"/>
    <m/>
    <m/>
  </r>
  <r>
    <x v="9"/>
    <x v="0"/>
    <s v="No"/>
    <e v="#N/A"/>
    <m/>
    <n v="8"/>
    <m/>
    <m/>
    <e v="#N/A"/>
    <s v="050581"/>
    <x v="113"/>
    <x v="76"/>
    <x v="9"/>
    <x v="1"/>
    <m/>
    <m/>
    <m/>
    <m/>
    <n v="1463"/>
    <m/>
    <m/>
  </r>
  <r>
    <x v="9"/>
    <x v="0"/>
    <s v="OK"/>
    <e v="#N/A"/>
    <m/>
    <n v="8"/>
    <m/>
    <m/>
    <e v="#N/A"/>
    <s v="050711"/>
    <x v="130"/>
    <x v="77"/>
    <x v="9"/>
    <x v="1"/>
    <m/>
    <m/>
    <m/>
    <m/>
    <n v="578"/>
    <m/>
    <m/>
  </r>
  <r>
    <x v="9"/>
    <x v="0"/>
    <s v="No"/>
    <e v="#N/A"/>
    <m/>
    <n v="8"/>
    <m/>
    <m/>
    <e v="#N/A"/>
    <s v="050770"/>
    <x v="120"/>
    <x v="79"/>
    <x v="9"/>
    <x v="1"/>
    <m/>
    <m/>
    <m/>
    <m/>
    <n v="900"/>
    <m/>
    <m/>
  </r>
  <r>
    <x v="9"/>
    <x v="0"/>
    <s v="OK"/>
    <e v="#N/A"/>
    <m/>
    <n v="8"/>
    <m/>
    <m/>
    <e v="#N/A"/>
    <s v="051070"/>
    <x v="117"/>
    <x v="78"/>
    <x v="9"/>
    <x v="1"/>
    <m/>
    <m/>
    <m/>
    <m/>
    <n v="2750"/>
    <m/>
    <m/>
  </r>
  <r>
    <x v="9"/>
    <x v="0"/>
    <s v="OK"/>
    <e v="#N/A"/>
    <m/>
    <n v="8"/>
    <m/>
    <m/>
    <e v="#N/A"/>
    <s v="051270"/>
    <x v="134"/>
    <x v="80"/>
    <x v="9"/>
    <x v="1"/>
    <m/>
    <m/>
    <m/>
    <m/>
    <n v="548.33000000000004"/>
    <m/>
    <m/>
  </r>
  <r>
    <x v="9"/>
    <x v="0"/>
    <s v="OK"/>
    <e v="#N/A"/>
    <m/>
    <n v="8"/>
    <m/>
    <m/>
    <e v="#N/A"/>
    <s v="051400"/>
    <x v="136"/>
    <x v="83"/>
    <x v="9"/>
    <x v="1"/>
    <m/>
    <m/>
    <m/>
    <m/>
    <n v="0"/>
    <m/>
    <m/>
  </r>
  <r>
    <x v="9"/>
    <x v="0"/>
    <s v="OK"/>
    <e v="#N/A"/>
    <m/>
    <n v="8"/>
    <m/>
    <m/>
    <e v="#N/A"/>
    <s v="051501"/>
    <x v="124"/>
    <x v="81"/>
    <x v="9"/>
    <x v="1"/>
    <m/>
    <m/>
    <m/>
    <m/>
    <n v="0"/>
    <m/>
    <m/>
  </r>
  <r>
    <x v="9"/>
    <x v="0"/>
    <s v="OK"/>
    <e v="#N/A"/>
    <m/>
    <n v="8"/>
    <m/>
    <m/>
    <e v="#N/A"/>
    <s v="051781"/>
    <x v="118"/>
    <x v="78"/>
    <x v="9"/>
    <x v="1"/>
    <m/>
    <m/>
    <m/>
    <m/>
    <n v="17"/>
    <m/>
    <m/>
  </r>
  <r>
    <x v="9"/>
    <x v="0"/>
    <s v="OK"/>
    <e v="#N/A"/>
    <m/>
    <n v="8"/>
    <m/>
    <m/>
    <e v="#N/A"/>
    <s v="051880"/>
    <x v="135"/>
    <x v="80"/>
    <x v="9"/>
    <x v="1"/>
    <m/>
    <m/>
    <m/>
    <m/>
    <n v="179"/>
    <m/>
    <m/>
  </r>
  <r>
    <x v="9"/>
    <x v="0"/>
    <s v="OK"/>
    <e v="#N/A"/>
    <m/>
    <n v="8"/>
    <m/>
    <m/>
    <e v="#N/A"/>
    <s v="051885"/>
    <x v="127"/>
    <x v="82"/>
    <x v="9"/>
    <x v="1"/>
    <m/>
    <m/>
    <m/>
    <m/>
    <n v="1645.66"/>
    <m/>
    <m/>
  </r>
  <r>
    <x v="9"/>
    <x v="0"/>
    <s v="No"/>
    <e v="#N/A"/>
    <m/>
    <n v="8"/>
    <m/>
    <m/>
    <s v="Yes"/>
    <s v="052150"/>
    <x v="138"/>
    <x v="84"/>
    <x v="9"/>
    <x v="1"/>
    <m/>
    <m/>
    <m/>
    <m/>
    <n v="6717.75"/>
    <m/>
    <m/>
  </r>
  <r>
    <x v="9"/>
    <x v="0"/>
    <s v="OK"/>
    <e v="#N/A"/>
    <m/>
    <n v="8"/>
    <m/>
    <m/>
    <e v="#N/A"/>
    <s v="052151"/>
    <x v="131"/>
    <x v="77"/>
    <x v="9"/>
    <x v="1"/>
    <m/>
    <m/>
    <m/>
    <m/>
    <n v="0"/>
    <m/>
    <m/>
  </r>
  <r>
    <x v="9"/>
    <x v="0"/>
    <s v="OK"/>
    <e v="#N/A"/>
    <m/>
    <n v="8"/>
    <m/>
    <m/>
    <e v="#N/A"/>
    <s v="052270"/>
    <x v="132"/>
    <x v="77"/>
    <x v="9"/>
    <x v="1"/>
    <m/>
    <m/>
    <m/>
    <m/>
    <n v="1241"/>
    <m/>
    <m/>
  </r>
  <r>
    <x v="9"/>
    <x v="0"/>
    <s v="OK"/>
    <e v="#N/A"/>
    <m/>
    <n v="8"/>
    <m/>
    <m/>
    <e v="#N/A"/>
    <s v="052540"/>
    <x v="137"/>
    <x v="83"/>
    <x v="9"/>
    <x v="1"/>
    <m/>
    <m/>
    <m/>
    <m/>
    <n v="731.8"/>
    <m/>
    <m/>
  </r>
  <r>
    <x v="9"/>
    <x v="0"/>
    <s v="No"/>
    <e v="#N/A"/>
    <m/>
    <n v="8"/>
    <m/>
    <m/>
    <e v="#N/A"/>
    <s v="052551"/>
    <x v="121"/>
    <x v="79"/>
    <x v="9"/>
    <x v="1"/>
    <m/>
    <m/>
    <m/>
    <m/>
    <n v="0"/>
    <m/>
    <m/>
  </r>
  <r>
    <x v="9"/>
    <x v="0"/>
    <s v="No"/>
    <e v="#N/A"/>
    <m/>
    <n v="8"/>
    <m/>
    <m/>
    <e v="#N/A"/>
    <s v="052660"/>
    <x v="139"/>
    <x v="79"/>
    <x v="9"/>
    <x v="1"/>
    <m/>
    <m/>
    <m/>
    <m/>
    <n v="0"/>
    <m/>
    <m/>
  </r>
  <r>
    <x v="9"/>
    <x v="0"/>
    <s v="OK"/>
    <e v="#N/A"/>
    <m/>
    <n v="8"/>
    <m/>
    <m/>
    <e v="#N/A"/>
    <s v="052670"/>
    <x v="133"/>
    <x v="77"/>
    <x v="9"/>
    <x v="1"/>
    <m/>
    <m/>
    <m/>
    <m/>
    <n v="580"/>
    <m/>
    <m/>
  </r>
  <r>
    <x v="9"/>
    <x v="0"/>
    <s v="OK"/>
    <e v="#N/A"/>
    <m/>
    <n v="8"/>
    <m/>
    <m/>
    <e v="#N/A"/>
    <s v="052830"/>
    <x v="125"/>
    <x v="81"/>
    <x v="9"/>
    <x v="1"/>
    <m/>
    <m/>
    <m/>
    <m/>
    <n v="0"/>
    <m/>
    <m/>
  </r>
  <r>
    <x v="9"/>
    <x v="0"/>
    <s v="OK"/>
    <e v="#N/A"/>
    <m/>
    <n v="8"/>
    <m/>
    <m/>
    <e v="#N/A"/>
    <s v="052840"/>
    <x v="114"/>
    <x v="77"/>
    <x v="9"/>
    <x v="1"/>
    <m/>
    <m/>
    <m/>
    <m/>
    <n v="2354"/>
    <m/>
    <m/>
  </r>
  <r>
    <x v="9"/>
    <x v="0"/>
    <s v="OK"/>
    <e v="#N/A"/>
    <m/>
    <n v="8"/>
    <m/>
    <m/>
    <e v="#N/A"/>
    <s v="060550"/>
    <x v="140"/>
    <x v="85"/>
    <x v="10"/>
    <x v="1"/>
    <m/>
    <m/>
    <m/>
    <m/>
    <n v="5062.5"/>
    <m/>
    <m/>
  </r>
  <r>
    <x v="9"/>
    <x v="0"/>
    <s v="No"/>
    <e v="#N/A"/>
    <m/>
    <n v="8"/>
    <m/>
    <m/>
    <e v="#N/A"/>
    <s v="060650"/>
    <x v="141"/>
    <x v="86"/>
    <x v="10"/>
    <x v="1"/>
    <m/>
    <m/>
    <m/>
    <m/>
    <n v="3393.25"/>
    <m/>
    <m/>
  </r>
  <r>
    <x v="9"/>
    <x v="0"/>
    <s v="No"/>
    <e v="#N/A"/>
    <m/>
    <n v="8"/>
    <m/>
    <m/>
    <e v="#N/A"/>
    <s v="061010"/>
    <x v="143"/>
    <x v="86"/>
    <x v="10"/>
    <x v="1"/>
    <m/>
    <m/>
    <m/>
    <m/>
    <n v="500"/>
    <m/>
    <m/>
  </r>
  <r>
    <x v="9"/>
    <x v="0"/>
    <s v="OK"/>
    <e v="#N/A"/>
    <m/>
    <n v="8"/>
    <m/>
    <m/>
    <e v="#N/A"/>
    <s v="061320"/>
    <x v="144"/>
    <x v="87"/>
    <x v="10"/>
    <x v="1"/>
    <m/>
    <m/>
    <m/>
    <m/>
    <n v="5214"/>
    <m/>
    <m/>
  </r>
  <r>
    <x v="9"/>
    <x v="0"/>
    <s v="OK"/>
    <s v="LLF"/>
    <m/>
    <n v="8"/>
    <m/>
    <m/>
    <e v="#N/A"/>
    <s v="061900"/>
    <x v="145"/>
    <x v="88"/>
    <x v="10"/>
    <x v="1"/>
    <m/>
    <m/>
    <m/>
    <m/>
    <n v="0"/>
    <m/>
    <m/>
  </r>
  <r>
    <x v="9"/>
    <x v="0"/>
    <s v="OK"/>
    <e v="#N/A"/>
    <m/>
    <n v="8"/>
    <m/>
    <m/>
    <e v="#N/A"/>
    <s v="062160"/>
    <x v="146"/>
    <x v="89"/>
    <x v="10"/>
    <x v="1"/>
    <m/>
    <m/>
    <m/>
    <m/>
    <n v="4827"/>
    <m/>
    <m/>
  </r>
  <r>
    <x v="9"/>
    <x v="0"/>
    <s v="No"/>
    <e v="#N/A"/>
    <m/>
    <n v="8"/>
    <m/>
    <m/>
    <e v="#N/A"/>
    <s v="062620"/>
    <x v="142"/>
    <x v="86"/>
    <x v="10"/>
    <x v="1"/>
    <m/>
    <m/>
    <m/>
    <m/>
    <n v="4500"/>
    <m/>
    <m/>
  </r>
  <r>
    <x v="9"/>
    <x v="0"/>
    <s v="OK"/>
    <e v="#N/A"/>
    <m/>
    <n v="8"/>
    <m/>
    <m/>
    <e v="#N/A"/>
    <s v="062680"/>
    <x v="147"/>
    <x v="86"/>
    <x v="10"/>
    <x v="1"/>
    <m/>
    <m/>
    <m/>
    <m/>
    <n v="4059.92"/>
    <m/>
    <m/>
  </r>
  <r>
    <x v="9"/>
    <x v="0"/>
    <s v="OK"/>
    <e v="#N/A"/>
    <m/>
    <n v="8"/>
    <m/>
    <m/>
    <e v="#N/A"/>
    <s v="070151"/>
    <x v="148"/>
    <x v="90"/>
    <x v="11"/>
    <x v="1"/>
    <m/>
    <m/>
    <m/>
    <m/>
    <n v="752"/>
    <m/>
    <m/>
  </r>
  <r>
    <x v="9"/>
    <x v="0"/>
    <s v="OK"/>
    <e v="#N/A"/>
    <m/>
    <n v="8"/>
    <m/>
    <m/>
    <e v="#N/A"/>
    <s v="070720"/>
    <x v="151"/>
    <x v="90"/>
    <x v="11"/>
    <x v="1"/>
    <m/>
    <m/>
    <m/>
    <m/>
    <n v="4000"/>
    <m/>
    <m/>
  </r>
  <r>
    <x v="9"/>
    <x v="0"/>
    <s v="OK"/>
    <e v="#N/A"/>
    <m/>
    <n v="8"/>
    <m/>
    <m/>
    <e v="#N/A"/>
    <s v="070800"/>
    <x v="161"/>
    <x v="90"/>
    <x v="11"/>
    <x v="1"/>
    <m/>
    <m/>
    <m/>
    <m/>
    <n v="3370"/>
    <m/>
    <m/>
  </r>
  <r>
    <x v="9"/>
    <x v="0"/>
    <s v="OK"/>
    <e v="#N/A"/>
    <m/>
    <n v="8"/>
    <m/>
    <m/>
    <e v="#N/A"/>
    <s v="070820"/>
    <x v="152"/>
    <x v="91"/>
    <x v="11"/>
    <x v="1"/>
    <m/>
    <m/>
    <m/>
    <m/>
    <n v="4167.33"/>
    <m/>
    <m/>
  </r>
  <r>
    <x v="9"/>
    <x v="0"/>
    <s v="OK"/>
    <e v="#N/A"/>
    <m/>
    <n v="8"/>
    <m/>
    <m/>
    <e v="#N/A"/>
    <s v="070821"/>
    <x v="159"/>
    <x v="94"/>
    <x v="11"/>
    <x v="1"/>
    <m/>
    <m/>
    <m/>
    <m/>
    <n v="4367"/>
    <m/>
    <m/>
  </r>
  <r>
    <x v="9"/>
    <x v="0"/>
    <s v="OK"/>
    <e v="#N/A"/>
    <m/>
    <n v="8"/>
    <m/>
    <m/>
    <e v="#N/A"/>
    <s v="071131"/>
    <x v="153"/>
    <x v="92"/>
    <x v="11"/>
    <x v="1"/>
    <m/>
    <m/>
    <m/>
    <m/>
    <n v="4950"/>
    <m/>
    <m/>
  </r>
  <r>
    <x v="9"/>
    <x v="0"/>
    <s v="OK"/>
    <e v="#N/A"/>
    <m/>
    <n v="8"/>
    <m/>
    <m/>
    <s v="Yes"/>
    <s v="071132"/>
    <x v="154"/>
    <x v="92"/>
    <x v="11"/>
    <x v="1"/>
    <m/>
    <m/>
    <m/>
    <m/>
    <n v="1000"/>
    <m/>
    <m/>
  </r>
  <r>
    <x v="9"/>
    <x v="0"/>
    <s v="No"/>
    <e v="#N/A"/>
    <m/>
    <n v="8"/>
    <m/>
    <m/>
    <e v="#N/A"/>
    <s v="071133"/>
    <x v="155"/>
    <x v="92"/>
    <x v="11"/>
    <x v="1"/>
    <m/>
    <m/>
    <m/>
    <m/>
    <n v="0"/>
    <m/>
    <m/>
  </r>
  <r>
    <x v="9"/>
    <x v="0"/>
    <s v="No"/>
    <e v="#N/A"/>
    <m/>
    <n v="8"/>
    <m/>
    <m/>
    <e v="#N/A"/>
    <s v="071140"/>
    <x v="156"/>
    <x v="93"/>
    <x v="11"/>
    <x v="1"/>
    <m/>
    <m/>
    <m/>
    <m/>
    <n v="3533.64"/>
    <m/>
    <m/>
  </r>
  <r>
    <x v="9"/>
    <x v="0"/>
    <s v="OK"/>
    <e v="#N/A"/>
    <m/>
    <n v="8"/>
    <m/>
    <m/>
    <e v="#N/A"/>
    <s v="071540"/>
    <x v="157"/>
    <x v="92"/>
    <x v="11"/>
    <x v="1"/>
    <m/>
    <m/>
    <m/>
    <m/>
    <n v="3564"/>
    <m/>
    <m/>
  </r>
  <r>
    <x v="9"/>
    <x v="0"/>
    <s v="OK"/>
    <e v="#N/A"/>
    <m/>
    <n v="8"/>
    <m/>
    <m/>
    <s v="Yes"/>
    <s v="071890"/>
    <x v="158"/>
    <x v="92"/>
    <x v="11"/>
    <x v="1"/>
    <m/>
    <m/>
    <m/>
    <m/>
    <n v="6072.5"/>
    <m/>
    <m/>
  </r>
  <r>
    <x v="9"/>
    <x v="0"/>
    <s v="OK"/>
    <e v="#N/A"/>
    <m/>
    <n v="8"/>
    <m/>
    <m/>
    <e v="#N/A"/>
    <s v="072530"/>
    <x v="160"/>
    <x v="90"/>
    <x v="11"/>
    <x v="1"/>
    <m/>
    <m/>
    <m/>
    <m/>
    <n v="3437"/>
    <m/>
    <m/>
  </r>
  <r>
    <x v="9"/>
    <x v="0"/>
    <s v="OK"/>
    <e v="#N/A"/>
    <m/>
    <n v="8"/>
    <m/>
    <m/>
    <e v="#N/A"/>
    <s v="072800"/>
    <x v="149"/>
    <x v="90"/>
    <x v="11"/>
    <x v="1"/>
    <m/>
    <m/>
    <m/>
    <m/>
    <n v="8994"/>
    <m/>
    <m/>
  </r>
  <r>
    <x v="9"/>
    <x v="0"/>
    <s v="OK"/>
    <e v="#N/A"/>
    <m/>
    <n v="8"/>
    <m/>
    <m/>
    <e v="#N/A"/>
    <s v="072801"/>
    <x v="150"/>
    <x v="90"/>
    <x v="11"/>
    <x v="1"/>
    <m/>
    <m/>
    <m/>
    <m/>
    <n v="1564"/>
    <m/>
    <m/>
  </r>
  <r>
    <x v="9"/>
    <x v="0"/>
    <s v="OK"/>
    <e v="#N/A"/>
    <m/>
    <n v="8"/>
    <m/>
    <m/>
    <e v="#N/A"/>
    <s v="072810"/>
    <x v="162"/>
    <x v="95"/>
    <x v="11"/>
    <x v="1"/>
    <m/>
    <m/>
    <m/>
    <m/>
    <n v="5034"/>
    <m/>
    <m/>
  </r>
  <r>
    <x v="9"/>
    <x v="0"/>
    <s v="OK"/>
    <e v="#N/A"/>
    <m/>
    <n v="8"/>
    <m/>
    <m/>
    <e v="#N/A"/>
    <s v="080140"/>
    <x v="168"/>
    <x v="98"/>
    <x v="12"/>
    <x v="1"/>
    <m/>
    <m/>
    <m/>
    <m/>
    <n v="1264"/>
    <m/>
    <m/>
  </r>
  <r>
    <x v="9"/>
    <x v="0"/>
    <s v="No"/>
    <e v="#N/A"/>
    <m/>
    <n v="8"/>
    <m/>
    <m/>
    <e v="#N/A"/>
    <s v="080210"/>
    <x v="163"/>
    <x v="96"/>
    <x v="12"/>
    <x v="1"/>
    <m/>
    <m/>
    <m/>
    <m/>
    <n v="0"/>
    <m/>
    <m/>
  </r>
  <r>
    <x v="9"/>
    <x v="0"/>
    <s v="OK"/>
    <e v="#N/A"/>
    <m/>
    <n v="8"/>
    <m/>
    <m/>
    <e v="#N/A"/>
    <s v="080350"/>
    <x v="167"/>
    <x v="97"/>
    <x v="12"/>
    <x v="1"/>
    <m/>
    <m/>
    <m/>
    <m/>
    <n v="5777.5"/>
    <m/>
    <m/>
  </r>
  <r>
    <x v="9"/>
    <x v="0"/>
    <s v="OK"/>
    <e v="#N/A"/>
    <m/>
    <n v="8"/>
    <m/>
    <m/>
    <e v="#N/A"/>
    <s v="080510"/>
    <x v="169"/>
    <x v="98"/>
    <x v="12"/>
    <x v="1"/>
    <m/>
    <m/>
    <m/>
    <m/>
    <n v="764"/>
    <m/>
    <m/>
  </r>
  <r>
    <x v="9"/>
    <x v="0"/>
    <s v="OK"/>
    <e v="#N/A"/>
    <m/>
    <n v="8"/>
    <m/>
    <m/>
    <e v="#N/A"/>
    <s v="080920"/>
    <x v="165"/>
    <x v="96"/>
    <x v="12"/>
    <x v="1"/>
    <m/>
    <m/>
    <m/>
    <m/>
    <n v="2203"/>
    <m/>
    <m/>
  </r>
  <r>
    <x v="9"/>
    <x v="0"/>
    <s v="No"/>
    <e v="#N/A"/>
    <m/>
    <n v="8"/>
    <m/>
    <m/>
    <e v="#N/A"/>
    <s v="081040"/>
    <x v="173"/>
    <x v="99"/>
    <x v="12"/>
    <x v="1"/>
    <m/>
    <m/>
    <m/>
    <m/>
    <n v="2357"/>
    <m/>
    <m/>
  </r>
  <r>
    <x v="9"/>
    <x v="0"/>
    <s v="OK"/>
    <e v="#N/A"/>
    <m/>
    <n v="8"/>
    <m/>
    <m/>
    <e v="#N/A"/>
    <s v="081200"/>
    <x v="175"/>
    <x v="97"/>
    <x v="12"/>
    <x v="1"/>
    <m/>
    <m/>
    <m/>
    <m/>
    <n v="5000"/>
    <m/>
    <m/>
  </r>
  <r>
    <x v="9"/>
    <x v="0"/>
    <s v="OK"/>
    <e v="#N/A"/>
    <m/>
    <n v="8"/>
    <m/>
    <m/>
    <e v="#N/A"/>
    <s v="081210"/>
    <x v="176"/>
    <x v="97"/>
    <x v="12"/>
    <x v="1"/>
    <m/>
    <m/>
    <m/>
    <m/>
    <n v="6692"/>
    <m/>
    <m/>
  </r>
  <r>
    <x v="9"/>
    <x v="0"/>
    <s v="OK"/>
    <e v="#N/A"/>
    <m/>
    <n v="8"/>
    <m/>
    <m/>
    <e v="#N/A"/>
    <s v="081220"/>
    <x v="177"/>
    <x v="97"/>
    <x v="12"/>
    <x v="1"/>
    <m/>
    <m/>
    <m/>
    <m/>
    <n v="2275"/>
    <m/>
    <m/>
  </r>
  <r>
    <x v="9"/>
    <x v="0"/>
    <s v="No"/>
    <e v="#N/A"/>
    <m/>
    <n v="8"/>
    <m/>
    <m/>
    <e v="#N/A"/>
    <s v="081240"/>
    <x v="178"/>
    <x v="100"/>
    <x v="12"/>
    <x v="1"/>
    <m/>
    <m/>
    <m/>
    <m/>
    <n v="5000"/>
    <m/>
    <m/>
  </r>
  <r>
    <x v="9"/>
    <x v="0"/>
    <s v="OK"/>
    <e v="#N/A"/>
    <m/>
    <n v="8"/>
    <m/>
    <m/>
    <e v="#N/A"/>
    <s v="081370"/>
    <x v="180"/>
    <x v="102"/>
    <x v="12"/>
    <x v="1"/>
    <m/>
    <m/>
    <m/>
    <m/>
    <n v="1587"/>
    <m/>
    <m/>
  </r>
  <r>
    <x v="9"/>
    <x v="0"/>
    <s v="No"/>
    <e v="#N/A"/>
    <m/>
    <n v="8"/>
    <m/>
    <m/>
    <e v="#N/A"/>
    <s v="081590"/>
    <x v="183"/>
    <x v="97"/>
    <x v="12"/>
    <x v="1"/>
    <m/>
    <m/>
    <m/>
    <m/>
    <n v="3135.94"/>
    <m/>
    <m/>
  </r>
  <r>
    <x v="9"/>
    <x v="0"/>
    <s v="OK"/>
    <e v="#N/A"/>
    <m/>
    <n v="8"/>
    <m/>
    <m/>
    <e v="#N/A"/>
    <s v="081610"/>
    <x v="164"/>
    <x v="96"/>
    <x v="12"/>
    <x v="1"/>
    <m/>
    <m/>
    <m/>
    <m/>
    <n v="3902.25"/>
    <m/>
    <m/>
  </r>
  <r>
    <x v="9"/>
    <x v="0"/>
    <s v="No"/>
    <e v="#N/A"/>
    <m/>
    <n v="8"/>
    <m/>
    <m/>
    <e v="#N/A"/>
    <s v="082010"/>
    <x v="166"/>
    <x v="96"/>
    <x v="12"/>
    <x v="1"/>
    <m/>
    <m/>
    <m/>
    <m/>
    <n v="500"/>
    <m/>
    <m/>
  </r>
  <r>
    <x v="9"/>
    <x v="0"/>
    <s v="No"/>
    <e v="#N/A"/>
    <m/>
    <n v="8"/>
    <m/>
    <m/>
    <e v="#N/A"/>
    <s v="082420"/>
    <x v="174"/>
    <x v="99"/>
    <x v="12"/>
    <x v="1"/>
    <m/>
    <m/>
    <m/>
    <m/>
    <n v="0"/>
    <m/>
    <m/>
  </r>
  <r>
    <x v="9"/>
    <x v="0"/>
    <s v="OK"/>
    <e v="#N/A"/>
    <m/>
    <n v="8"/>
    <m/>
    <m/>
    <e v="#N/A"/>
    <s v="082421"/>
    <x v="170"/>
    <x v="98"/>
    <x v="12"/>
    <x v="1"/>
    <m/>
    <m/>
    <m/>
    <m/>
    <n v="787"/>
    <m/>
    <m/>
  </r>
  <r>
    <x v="9"/>
    <x v="0"/>
    <s v="No"/>
    <e v="#N/A"/>
    <m/>
    <n v="8"/>
    <m/>
    <m/>
    <e v="#N/A"/>
    <s v="082560"/>
    <x v="179"/>
    <x v="101"/>
    <x v="12"/>
    <x v="1"/>
    <m/>
    <m/>
    <m/>
    <m/>
    <n v="0"/>
    <m/>
    <m/>
  </r>
  <r>
    <x v="9"/>
    <x v="0"/>
    <s v="No"/>
    <e v="#N/A"/>
    <m/>
    <n v="8"/>
    <m/>
    <m/>
    <s v="Yes"/>
    <s v="082690"/>
    <x v="184"/>
    <x v="103"/>
    <x v="12"/>
    <x v="1"/>
    <m/>
    <m/>
    <m/>
    <m/>
    <n v="9973.5"/>
    <m/>
    <m/>
  </r>
  <r>
    <x v="9"/>
    <x v="0"/>
    <s v="OK"/>
    <e v="#N/A"/>
    <m/>
    <n v="8"/>
    <m/>
    <m/>
    <e v="#N/A"/>
    <s v="082700"/>
    <x v="185"/>
    <x v="104"/>
    <x v="12"/>
    <x v="1"/>
    <m/>
    <m/>
    <m/>
    <m/>
    <n v="0"/>
    <m/>
    <m/>
  </r>
  <r>
    <x v="9"/>
    <x v="0"/>
    <s v="OK"/>
    <e v="#N/A"/>
    <m/>
    <n v="8"/>
    <m/>
    <m/>
    <e v="#N/A"/>
    <s v="082710"/>
    <x v="181"/>
    <x v="102"/>
    <x v="12"/>
    <x v="1"/>
    <m/>
    <m/>
    <m/>
    <m/>
    <n v="1297"/>
    <m/>
    <m/>
  </r>
  <r>
    <x v="9"/>
    <x v="0"/>
    <s v="OK"/>
    <e v="#N/A"/>
    <m/>
    <n v="8"/>
    <m/>
    <m/>
    <e v="#N/A"/>
    <s v="082720"/>
    <x v="171"/>
    <x v="98"/>
    <x v="12"/>
    <x v="1"/>
    <m/>
    <m/>
    <m/>
    <m/>
    <n v="676"/>
    <m/>
    <m/>
  </r>
  <r>
    <x v="9"/>
    <x v="0"/>
    <s v="OK"/>
    <e v="#N/A"/>
    <m/>
    <n v="8"/>
    <m/>
    <m/>
    <e v="#N/A"/>
    <s v="082790"/>
    <x v="172"/>
    <x v="98"/>
    <x v="12"/>
    <x v="1"/>
    <m/>
    <m/>
    <m/>
    <m/>
    <n v="0"/>
    <m/>
    <m/>
  </r>
  <r>
    <x v="9"/>
    <x v="0"/>
    <s v="OK"/>
    <e v="#N/A"/>
    <m/>
    <n v="8"/>
    <m/>
    <m/>
    <e v="#N/A"/>
    <s v="082870"/>
    <x v="182"/>
    <x v="102"/>
    <x v="12"/>
    <x v="1"/>
    <m/>
    <m/>
    <m/>
    <m/>
    <n v="1540"/>
    <m/>
    <m/>
  </r>
  <r>
    <x v="9"/>
    <x v="0"/>
    <s v="OK"/>
    <e v="#N/A"/>
    <m/>
    <n v="8"/>
    <m/>
    <m/>
    <e v="#N/A"/>
    <s v="091081"/>
    <x v="10"/>
    <x v="4"/>
    <x v="1"/>
    <x v="0"/>
    <m/>
    <m/>
    <m/>
    <m/>
    <n v="498.33"/>
    <m/>
    <m/>
  </r>
  <r>
    <x v="9"/>
    <x v="0"/>
    <s v="No"/>
    <e v="#N/A"/>
    <m/>
    <n v="8"/>
    <m/>
    <m/>
    <e v="#N/A"/>
    <s v="091290"/>
    <x v="12"/>
    <x v="5"/>
    <x v="1"/>
    <x v="0"/>
    <m/>
    <m/>
    <m/>
    <m/>
    <n v="0"/>
    <m/>
    <m/>
  </r>
  <r>
    <x v="9"/>
    <x v="0"/>
    <s v="OK"/>
    <e v="#N/A"/>
    <m/>
    <n v="8"/>
    <m/>
    <m/>
    <e v="#N/A"/>
    <s v="091292"/>
    <x v="335"/>
    <x v="5"/>
    <x v="1"/>
    <x v="0"/>
    <m/>
    <m/>
    <m/>
    <m/>
    <n v="3000"/>
    <m/>
    <m/>
  </r>
  <r>
    <x v="9"/>
    <x v="0"/>
    <s v="No"/>
    <e v="#N/A"/>
    <m/>
    <n v="8"/>
    <m/>
    <m/>
    <e v="#N/A"/>
    <s v="091293"/>
    <x v="336"/>
    <x v="5"/>
    <x v="1"/>
    <x v="0"/>
    <m/>
    <m/>
    <m/>
    <m/>
    <n v="0"/>
    <m/>
    <m/>
  </r>
  <r>
    <x v="9"/>
    <x v="0"/>
    <s v="OK"/>
    <e v="#N/A"/>
    <m/>
    <n v="8"/>
    <m/>
    <m/>
    <e v="#N/A"/>
    <s v="091294"/>
    <x v="337"/>
    <x v="5"/>
    <x v="1"/>
    <x v="0"/>
    <m/>
    <m/>
    <m/>
    <m/>
    <n v="0"/>
    <m/>
    <m/>
  </r>
  <r>
    <x v="9"/>
    <x v="0"/>
    <s v="OK"/>
    <e v="#N/A"/>
    <m/>
    <n v="8"/>
    <m/>
    <m/>
    <e v="#N/A"/>
    <s v="091291"/>
    <x v="334"/>
    <x v="5"/>
    <x v="1"/>
    <x v="0"/>
    <m/>
    <m/>
    <m/>
    <m/>
    <n v="5000"/>
    <m/>
    <m/>
  </r>
  <r>
    <x v="9"/>
    <x v="0"/>
    <s v="No"/>
    <e v="#N/A"/>
    <m/>
    <n v="8"/>
    <m/>
    <m/>
    <s v="Yes"/>
    <s v="091340"/>
    <x v="13"/>
    <x v="6"/>
    <x v="1"/>
    <x v="0"/>
    <m/>
    <m/>
    <m/>
    <m/>
    <n v="0"/>
    <m/>
    <m/>
  </r>
  <r>
    <x v="9"/>
    <x v="0"/>
    <s v="OK"/>
    <e v="#N/A"/>
    <m/>
    <n v="8"/>
    <m/>
    <m/>
    <e v="#N/A"/>
    <s v="091390"/>
    <x v="14"/>
    <x v="6"/>
    <x v="1"/>
    <x v="0"/>
    <m/>
    <m/>
    <m/>
    <m/>
    <n v="2619"/>
    <m/>
    <m/>
  </r>
  <r>
    <x v="9"/>
    <x v="0"/>
    <s v="No"/>
    <e v="#N/A"/>
    <m/>
    <n v="8"/>
    <m/>
    <m/>
    <e v="#N/A"/>
    <s v="091460"/>
    <x v="15"/>
    <x v="7"/>
    <x v="1"/>
    <x v="0"/>
    <m/>
    <m/>
    <m/>
    <m/>
    <n v="1000"/>
    <m/>
    <m/>
  </r>
  <r>
    <x v="9"/>
    <x v="0"/>
    <s v="No"/>
    <e v="#N/A"/>
    <m/>
    <n v="8"/>
    <m/>
    <m/>
    <e v="#N/A"/>
    <s v="091950"/>
    <x v="18"/>
    <x v="8"/>
    <x v="1"/>
    <x v="0"/>
    <m/>
    <m/>
    <m/>
    <m/>
    <n v="0"/>
    <m/>
    <m/>
  </r>
  <r>
    <x v="9"/>
    <x v="0"/>
    <s v="OK"/>
    <e v="#N/A"/>
    <m/>
    <n v="8"/>
    <m/>
    <m/>
    <s v="Yes"/>
    <s v="091551"/>
    <x v="19"/>
    <x v="8"/>
    <x v="1"/>
    <x v="0"/>
    <m/>
    <m/>
    <m/>
    <m/>
    <n v="8082"/>
    <m/>
    <m/>
  </r>
  <r>
    <x v="9"/>
    <x v="0"/>
    <s v="OK"/>
    <e v="#N/A"/>
    <m/>
    <n v="8"/>
    <m/>
    <m/>
    <e v="#N/A"/>
    <s v="091580"/>
    <x v="17"/>
    <x v="7"/>
    <x v="1"/>
    <x v="0"/>
    <m/>
    <m/>
    <m/>
    <m/>
    <n v="750"/>
    <m/>
    <m/>
  </r>
  <r>
    <x v="9"/>
    <x v="0"/>
    <s v="No"/>
    <e v="#N/A"/>
    <m/>
    <n v="8"/>
    <m/>
    <m/>
    <e v="#N/A"/>
    <s v="091670"/>
    <x v="11"/>
    <x v="4"/>
    <x v="1"/>
    <x v="0"/>
    <m/>
    <m/>
    <m/>
    <m/>
    <n v="200"/>
    <m/>
    <m/>
  </r>
  <r>
    <x v="9"/>
    <x v="0"/>
    <s v="OK"/>
    <e v="#N/A"/>
    <m/>
    <n v="8"/>
    <m/>
    <m/>
    <e v="#N/A"/>
    <s v="091920"/>
    <x v="21"/>
    <x v="9"/>
    <x v="1"/>
    <x v="0"/>
    <m/>
    <m/>
    <m/>
    <m/>
    <n v="5533.08"/>
    <m/>
    <m/>
  </r>
  <r>
    <x v="9"/>
    <x v="0"/>
    <s v="No"/>
    <e v="#N/A"/>
    <m/>
    <n v="8"/>
    <m/>
    <m/>
    <e v="#N/A"/>
    <s v="091940"/>
    <x v="16"/>
    <x v="7"/>
    <x v="1"/>
    <x v="0"/>
    <m/>
    <m/>
    <m/>
    <m/>
    <n v="0"/>
    <m/>
    <m/>
  </r>
  <r>
    <x v="9"/>
    <x v="0"/>
    <s v="OK"/>
    <e v="#N/A"/>
    <m/>
    <n v="8"/>
    <m/>
    <m/>
    <e v="#N/A"/>
    <s v="091990"/>
    <x v="22"/>
    <x v="6"/>
    <x v="1"/>
    <x v="0"/>
    <m/>
    <m/>
    <m/>
    <m/>
    <n v="2260"/>
    <m/>
    <m/>
  </r>
  <r>
    <x v="9"/>
    <x v="0"/>
    <s v="OK"/>
    <e v="#N/A"/>
    <m/>
    <n v="8"/>
    <m/>
    <m/>
    <e v="#N/A"/>
    <s v="092061"/>
    <x v="23"/>
    <x v="10"/>
    <x v="1"/>
    <x v="0"/>
    <m/>
    <m/>
    <m/>
    <m/>
    <n v="0"/>
    <m/>
    <m/>
  </r>
  <r>
    <x v="9"/>
    <x v="0"/>
    <s v="OK"/>
    <e v="#N/A"/>
    <m/>
    <n v="8"/>
    <m/>
    <m/>
    <e v="#N/A"/>
    <s v="092250"/>
    <x v="24"/>
    <x v="4"/>
    <x v="1"/>
    <x v="0"/>
    <m/>
    <m/>
    <m/>
    <m/>
    <n v="3542"/>
    <m/>
    <m/>
  </r>
  <r>
    <x v="9"/>
    <x v="0"/>
    <s v="OK"/>
    <e v="#N/A"/>
    <m/>
    <n v="8"/>
    <m/>
    <m/>
    <e v="#N/A"/>
    <s v="092260"/>
    <x v="25"/>
    <x v="5"/>
    <x v="1"/>
    <x v="0"/>
    <m/>
    <m/>
    <m/>
    <m/>
    <n v="1781"/>
    <m/>
    <m/>
  </r>
  <r>
    <x v="9"/>
    <x v="0"/>
    <s v="OK"/>
    <e v="#N/A"/>
    <m/>
    <n v="8"/>
    <m/>
    <m/>
    <e v="#N/A"/>
    <s v="092470"/>
    <x v="26"/>
    <x v="10"/>
    <x v="1"/>
    <x v="0"/>
    <m/>
    <m/>
    <m/>
    <m/>
    <n v="4580"/>
    <m/>
    <m/>
  </r>
  <r>
    <x v="9"/>
    <x v="0"/>
    <s v="OK"/>
    <e v="#N/A"/>
    <m/>
    <n v="8"/>
    <m/>
    <m/>
    <s v="Yes"/>
    <s v="092881"/>
    <x v="27"/>
    <x v="11"/>
    <x v="1"/>
    <x v="0"/>
    <m/>
    <m/>
    <m/>
    <m/>
    <n v="3370"/>
    <m/>
    <m/>
  </r>
  <r>
    <x v="9"/>
    <x v="0"/>
    <s v="OK"/>
    <e v="#N/A"/>
    <m/>
    <n v="8"/>
    <m/>
    <m/>
    <e v="#N/A"/>
    <s v="092900"/>
    <x v="20"/>
    <x v="8"/>
    <x v="1"/>
    <x v="0"/>
    <m/>
    <m/>
    <m/>
    <m/>
    <n v="1291"/>
    <m/>
    <m/>
  </r>
  <r>
    <x v="9"/>
    <x v="0"/>
    <s v="OK"/>
    <e v="#N/A"/>
    <m/>
    <n v="8"/>
    <m/>
    <m/>
    <e v="#N/A"/>
    <s v="100490"/>
    <x v="35"/>
    <x v="19"/>
    <x v="2"/>
    <x v="0"/>
    <m/>
    <m/>
    <m/>
    <m/>
    <n v="4082"/>
    <m/>
    <m/>
  </r>
  <r>
    <x v="9"/>
    <x v="0"/>
    <s v="OK"/>
    <e v="#N/A"/>
    <m/>
    <n v="8"/>
    <m/>
    <m/>
    <e v="#N/A"/>
    <s v="100660"/>
    <x v="28"/>
    <x v="12"/>
    <x v="2"/>
    <x v="0"/>
    <m/>
    <m/>
    <m/>
    <m/>
    <n v="4216"/>
    <m/>
    <m/>
  </r>
  <r>
    <x v="9"/>
    <x v="0"/>
    <s v="OK"/>
    <s v="LLF"/>
    <m/>
    <n v="8"/>
    <m/>
    <m/>
    <s v="Yes"/>
    <s v="100680"/>
    <x v="29"/>
    <x v="13"/>
    <x v="2"/>
    <x v="0"/>
    <m/>
    <m/>
    <m/>
    <m/>
    <n v="18031"/>
    <m/>
    <m/>
  </r>
  <r>
    <x v="9"/>
    <x v="0"/>
    <s v="OK"/>
    <s v="LLF"/>
    <m/>
    <n v="8"/>
    <m/>
    <m/>
    <s v="Yes"/>
    <s v="100681"/>
    <x v="30"/>
    <x v="14"/>
    <x v="2"/>
    <x v="0"/>
    <m/>
    <m/>
    <m/>
    <m/>
    <n v="11424"/>
    <m/>
    <m/>
  </r>
  <r>
    <x v="9"/>
    <x v="0"/>
    <s v="No"/>
    <e v="#N/A"/>
    <m/>
    <n v="8"/>
    <m/>
    <m/>
    <e v="#N/A"/>
    <s v="100790"/>
    <x v="31"/>
    <x v="15"/>
    <x v="2"/>
    <x v="0"/>
    <m/>
    <m/>
    <m/>
    <m/>
    <n v="5383"/>
    <m/>
    <m/>
  </r>
  <r>
    <x v="9"/>
    <x v="0"/>
    <s v="OK"/>
    <e v="#N/A"/>
    <m/>
    <n v="8"/>
    <m/>
    <m/>
    <e v="#N/A"/>
    <s v="100791"/>
    <x v="32"/>
    <x v="16"/>
    <x v="2"/>
    <x v="0"/>
    <m/>
    <m/>
    <m/>
    <m/>
    <n v="5850"/>
    <m/>
    <m/>
  </r>
  <r>
    <x v="9"/>
    <x v="0"/>
    <s v="OK"/>
    <e v="#N/A"/>
    <m/>
    <n v="8"/>
    <m/>
    <m/>
    <e v="#N/A"/>
    <s v="101800"/>
    <x v="33"/>
    <x v="17"/>
    <x v="2"/>
    <x v="0"/>
    <m/>
    <m/>
    <m/>
    <m/>
    <n v="5672"/>
    <m/>
    <m/>
  </r>
  <r>
    <x v="9"/>
    <x v="0"/>
    <s v="OK"/>
    <e v="#N/A"/>
    <m/>
    <n v="8"/>
    <m/>
    <m/>
    <e v="#N/A"/>
    <s v="102100"/>
    <x v="34"/>
    <x v="18"/>
    <x v="2"/>
    <x v="0"/>
    <m/>
    <m/>
    <m/>
    <m/>
    <n v="7786"/>
    <m/>
    <m/>
  </r>
  <r>
    <x v="9"/>
    <x v="0"/>
    <s v="No"/>
    <e v="#N/A"/>
    <m/>
    <n v="8"/>
    <m/>
    <m/>
    <e v="#N/A"/>
    <s v="102300"/>
    <x v="36"/>
    <x v="12"/>
    <x v="2"/>
    <x v="0"/>
    <m/>
    <m/>
    <m/>
    <m/>
    <n v="2300"/>
    <m/>
    <m/>
  </r>
  <r>
    <x v="9"/>
    <x v="0"/>
    <s v="OK"/>
    <e v="#N/A"/>
    <m/>
    <n v="8"/>
    <m/>
    <m/>
    <e v="#N/A"/>
    <s v="110040"/>
    <x v="45"/>
    <x v="28"/>
    <x v="3"/>
    <x v="0"/>
    <m/>
    <m/>
    <m/>
    <m/>
    <n v="0"/>
    <m/>
    <m/>
  </r>
  <r>
    <x v="9"/>
    <x v="0"/>
    <s v="OK"/>
    <e v="#N/A"/>
    <m/>
    <n v="8"/>
    <m/>
    <m/>
    <e v="#N/A"/>
    <s v="110531"/>
    <x v="46"/>
    <x v="29"/>
    <x v="3"/>
    <x v="0"/>
    <m/>
    <m/>
    <m/>
    <m/>
    <n v="4782"/>
    <m/>
    <m/>
  </r>
  <r>
    <x v="9"/>
    <x v="0"/>
    <s v="No"/>
    <e v="#N/A"/>
    <m/>
    <n v="8"/>
    <m/>
    <m/>
    <e v="#N/A"/>
    <s v="110740"/>
    <x v="48"/>
    <x v="31"/>
    <x v="3"/>
    <x v="0"/>
    <m/>
    <m/>
    <m/>
    <m/>
    <n v="4790.6000000000004"/>
    <m/>
    <m/>
  </r>
  <r>
    <x v="9"/>
    <x v="0"/>
    <s v="OK"/>
    <e v="#N/A"/>
    <m/>
    <n v="8"/>
    <m/>
    <m/>
    <e v="#N/A"/>
    <s v="110750"/>
    <x v="47"/>
    <x v="30"/>
    <x v="3"/>
    <x v="0"/>
    <m/>
    <m/>
    <m/>
    <m/>
    <n v="6000"/>
    <m/>
    <m/>
  </r>
  <r>
    <x v="9"/>
    <x v="0"/>
    <s v="OK"/>
    <e v="#N/A"/>
    <m/>
    <n v="8"/>
    <m/>
    <m/>
    <e v="#N/A"/>
    <s v="110980"/>
    <x v="49"/>
    <x v="32"/>
    <x v="3"/>
    <x v="0"/>
    <m/>
    <m/>
    <m/>
    <m/>
    <n v="4578"/>
    <m/>
    <m/>
  </r>
  <r>
    <x v="9"/>
    <x v="0"/>
    <s v="OK"/>
    <e v="#N/A"/>
    <m/>
    <n v="8"/>
    <m/>
    <m/>
    <e v="#N/A"/>
    <s v="112060"/>
    <x v="50"/>
    <x v="28"/>
    <x v="3"/>
    <x v="0"/>
    <m/>
    <m/>
    <m/>
    <m/>
    <n v="0"/>
    <m/>
    <m/>
  </r>
  <r>
    <x v="9"/>
    <x v="0"/>
    <s v="OK"/>
    <e v="#N/A"/>
    <m/>
    <n v="8"/>
    <m/>
    <m/>
    <e v="#N/A"/>
    <s v="112180"/>
    <x v="37"/>
    <x v="20"/>
    <x v="3"/>
    <x v="0"/>
    <m/>
    <m/>
    <m/>
    <m/>
    <n v="0"/>
    <m/>
    <m/>
  </r>
  <r>
    <x v="9"/>
    <x v="0"/>
    <s v="OK"/>
    <e v="#N/A"/>
    <m/>
    <n v="8"/>
    <m/>
    <m/>
    <e v="#N/A"/>
    <s v="112191"/>
    <x v="39"/>
    <x v="22"/>
    <x v="3"/>
    <x v="0"/>
    <m/>
    <m/>
    <m/>
    <m/>
    <n v="5338"/>
    <m/>
    <m/>
  </r>
  <r>
    <x v="9"/>
    <x v="0"/>
    <s v="OK"/>
    <e v="#N/A"/>
    <m/>
    <n v="8"/>
    <m/>
    <m/>
    <e v="#N/A"/>
    <s v="112200"/>
    <x v="40"/>
    <x v="23"/>
    <x v="3"/>
    <x v="0"/>
    <m/>
    <m/>
    <m/>
    <m/>
    <n v="7964"/>
    <m/>
    <m/>
  </r>
  <r>
    <x v="9"/>
    <x v="0"/>
    <s v="OK"/>
    <e v="#N/A"/>
    <m/>
    <n v="8"/>
    <m/>
    <m/>
    <s v="Yes"/>
    <s v="112210"/>
    <x v="41"/>
    <x v="24"/>
    <x v="3"/>
    <x v="0"/>
    <m/>
    <m/>
    <m/>
    <m/>
    <n v="10000"/>
    <m/>
    <m/>
  </r>
  <r>
    <x v="9"/>
    <x v="0"/>
    <s v="OK"/>
    <e v="#N/A"/>
    <m/>
    <n v="8"/>
    <m/>
    <m/>
    <e v="#N/A"/>
    <s v="112211"/>
    <x v="38"/>
    <x v="21"/>
    <x v="3"/>
    <x v="0"/>
    <m/>
    <m/>
    <m/>
    <m/>
    <n v="5917"/>
    <m/>
    <m/>
  </r>
  <r>
    <x v="9"/>
    <x v="0"/>
    <s v="No"/>
    <e v="#N/A"/>
    <m/>
    <n v="8"/>
    <m/>
    <m/>
    <e v="#N/A"/>
    <s v="112220"/>
    <x v="42"/>
    <x v="25"/>
    <x v="3"/>
    <x v="0"/>
    <m/>
    <m/>
    <m/>
    <m/>
    <n v="8542.25"/>
    <m/>
    <m/>
  </r>
  <r>
    <x v="9"/>
    <x v="0"/>
    <s v="OK"/>
    <e v="#N/A"/>
    <m/>
    <n v="8"/>
    <m/>
    <m/>
    <e v="#N/A"/>
    <s v="112230"/>
    <x v="43"/>
    <x v="26"/>
    <x v="3"/>
    <x v="0"/>
    <m/>
    <m/>
    <m/>
    <m/>
    <n v="5950"/>
    <m/>
    <m/>
  </r>
  <r>
    <x v="9"/>
    <x v="0"/>
    <s v="OK"/>
    <e v="#N/A"/>
    <m/>
    <n v="8"/>
    <m/>
    <m/>
    <e v="#N/A"/>
    <s v="112240"/>
    <x v="44"/>
    <x v="27"/>
    <x v="3"/>
    <x v="0"/>
    <m/>
    <m/>
    <m/>
    <m/>
    <n v="6963"/>
    <m/>
    <m/>
  </r>
  <r>
    <x v="9"/>
    <x v="0"/>
    <s v="No"/>
    <e v="#N/A"/>
    <m/>
    <n v="8"/>
    <m/>
    <m/>
    <e v="#N/A"/>
    <s v="112340"/>
    <x v="51"/>
    <x v="28"/>
    <x v="3"/>
    <x v="0"/>
    <m/>
    <m/>
    <m/>
    <m/>
    <n v="0"/>
    <m/>
    <m/>
  </r>
  <r>
    <x v="9"/>
    <x v="0"/>
    <s v="No"/>
    <e v="#N/A"/>
    <m/>
    <n v="8"/>
    <m/>
    <m/>
    <e v="#N/A"/>
    <s v="121470"/>
    <x v="188"/>
    <x v="107"/>
    <x v="13"/>
    <x v="1"/>
    <m/>
    <m/>
    <m/>
    <m/>
    <n v="1000"/>
    <m/>
    <m/>
  </r>
  <r>
    <x v="9"/>
    <x v="0"/>
    <s v="No"/>
    <e v="#N/A"/>
    <m/>
    <n v="8"/>
    <m/>
    <m/>
    <e v="#N/A"/>
    <s v="122440"/>
    <x v="187"/>
    <x v="106"/>
    <x v="13"/>
    <x v="1"/>
    <m/>
    <m/>
    <m/>
    <m/>
    <n v="0"/>
    <m/>
    <m/>
  </r>
  <r>
    <x v="9"/>
    <x v="0"/>
    <s v="OK"/>
    <e v="#N/A"/>
    <m/>
    <n v="8"/>
    <m/>
    <m/>
    <e v="#N/A"/>
    <s v="122441"/>
    <x v="190"/>
    <x v="109"/>
    <x v="13"/>
    <x v="1"/>
    <m/>
    <m/>
    <m/>
    <m/>
    <n v="3910"/>
    <m/>
    <m/>
  </r>
  <r>
    <x v="9"/>
    <x v="0"/>
    <s v="OK"/>
    <e v="#N/A"/>
    <m/>
    <n v="8"/>
    <m/>
    <m/>
    <e v="#N/A"/>
    <s v="122442"/>
    <x v="189"/>
    <x v="108"/>
    <x v="13"/>
    <x v="1"/>
    <m/>
    <m/>
    <m/>
    <m/>
    <n v="3883.08"/>
    <m/>
    <m/>
  </r>
  <r>
    <x v="9"/>
    <x v="0"/>
    <s v="No"/>
    <e v="#N/A"/>
    <m/>
    <n v="8"/>
    <m/>
    <m/>
    <e v="#N/A"/>
    <s v="122443"/>
    <x v="191"/>
    <x v="110"/>
    <x v="13"/>
    <x v="1"/>
    <m/>
    <m/>
    <m/>
    <m/>
    <n v="1500"/>
    <m/>
    <m/>
  </r>
  <r>
    <x v="9"/>
    <x v="0"/>
    <s v="OK"/>
    <e v="#N/A"/>
    <m/>
    <n v="8"/>
    <m/>
    <m/>
    <e v="#N/A"/>
    <s v="122444"/>
    <x v="192"/>
    <x v="111"/>
    <x v="13"/>
    <x v="1"/>
    <m/>
    <m/>
    <m/>
    <m/>
    <n v="4323.3"/>
    <m/>
    <m/>
  </r>
  <r>
    <x v="9"/>
    <x v="0"/>
    <s v="No"/>
    <e v="#N/A"/>
    <m/>
    <n v="8"/>
    <m/>
    <m/>
    <e v="#N/A"/>
    <s v="122445"/>
    <x v="186"/>
    <x v="105"/>
    <x v="13"/>
    <x v="1"/>
    <m/>
    <m/>
    <m/>
    <m/>
    <n v="1850"/>
    <m/>
    <m/>
  </r>
  <r>
    <x v="9"/>
    <x v="0"/>
    <s v="No"/>
    <s v="LLF"/>
    <m/>
    <n v="8"/>
    <m/>
    <m/>
    <e v="#N/A"/>
    <s v="122446"/>
    <x v="193"/>
    <x v="112"/>
    <x v="13"/>
    <x v="1"/>
    <m/>
    <m/>
    <m/>
    <m/>
    <n v="0"/>
    <m/>
    <m/>
  </r>
  <r>
    <x v="9"/>
    <x v="0"/>
    <s v="OK"/>
    <e v="#N/A"/>
    <m/>
    <n v="8"/>
    <m/>
    <m/>
    <s v="Yes"/>
    <s v="122447"/>
    <x v="194"/>
    <x v="113"/>
    <x v="13"/>
    <x v="1"/>
    <m/>
    <m/>
    <m/>
    <m/>
    <n v="4871"/>
    <m/>
    <m/>
  </r>
  <r>
    <x v="9"/>
    <x v="0"/>
    <s v="OK"/>
    <e v="#N/A"/>
    <m/>
    <n v="8"/>
    <m/>
    <m/>
    <e v="#N/A"/>
    <s v="130010"/>
    <x v="52"/>
    <x v="33"/>
    <x v="4"/>
    <x v="0"/>
    <m/>
    <m/>
    <m/>
    <m/>
    <n v="7500"/>
    <m/>
    <m/>
  </r>
  <r>
    <x v="9"/>
    <x v="0"/>
    <s v="OK"/>
    <e v="#N/A"/>
    <m/>
    <n v="8"/>
    <m/>
    <m/>
    <e v="#N/A"/>
    <s v="130570"/>
    <x v="64"/>
    <x v="45"/>
    <x v="4"/>
    <x v="0"/>
    <m/>
    <m/>
    <m/>
    <m/>
    <n v="11000"/>
    <m/>
    <m/>
  </r>
  <r>
    <x v="9"/>
    <x v="0"/>
    <s v="No"/>
    <e v="#N/A"/>
    <m/>
    <n v="8"/>
    <m/>
    <m/>
    <e v="#N/A"/>
    <s v="130580"/>
    <x v="65"/>
    <x v="46"/>
    <x v="4"/>
    <x v="0"/>
    <m/>
    <m/>
    <m/>
    <m/>
    <n v="2500"/>
    <m/>
    <m/>
  </r>
  <r>
    <x v="9"/>
    <x v="0"/>
    <s v="OK"/>
    <e v="#N/A"/>
    <m/>
    <n v="8"/>
    <m/>
    <m/>
    <e v="#N/A"/>
    <s v="131500"/>
    <x v="53"/>
    <x v="34"/>
    <x v="4"/>
    <x v="0"/>
    <m/>
    <m/>
    <m/>
    <m/>
    <n v="3088"/>
    <m/>
    <m/>
  </r>
  <r>
    <x v="9"/>
    <x v="0"/>
    <s v="No"/>
    <e v="#N/A"/>
    <m/>
    <n v="8"/>
    <m/>
    <m/>
    <e v="#N/A"/>
    <s v="131520"/>
    <x v="54"/>
    <x v="35"/>
    <x v="4"/>
    <x v="0"/>
    <m/>
    <m/>
    <m/>
    <m/>
    <n v="1500"/>
    <m/>
    <m/>
  </r>
  <r>
    <x v="9"/>
    <x v="0"/>
    <s v="OK"/>
    <e v="#N/A"/>
    <m/>
    <n v="8"/>
    <m/>
    <m/>
    <e v="#N/A"/>
    <s v="131951"/>
    <x v="55"/>
    <x v="36"/>
    <x v="4"/>
    <x v="0"/>
    <m/>
    <m/>
    <m/>
    <m/>
    <n v="7161"/>
    <m/>
    <m/>
  </r>
  <r>
    <x v="9"/>
    <x v="0"/>
    <s v="OK"/>
    <e v="#N/A"/>
    <m/>
    <n v="8"/>
    <m/>
    <m/>
    <e v="#N/A"/>
    <s v="131960"/>
    <x v="56"/>
    <x v="37"/>
    <x v="4"/>
    <x v="0"/>
    <m/>
    <m/>
    <m/>
    <m/>
    <n v="3988"/>
    <m/>
    <m/>
  </r>
  <r>
    <x v="9"/>
    <x v="0"/>
    <s v="No"/>
    <e v="#N/A"/>
    <m/>
    <n v="8"/>
    <m/>
    <m/>
    <s v="Yes"/>
    <s v="132730"/>
    <x v="57"/>
    <x v="38"/>
    <x v="4"/>
    <x v="0"/>
    <m/>
    <m/>
    <m/>
    <m/>
    <n v="8308.25"/>
    <m/>
    <m/>
  </r>
  <r>
    <x v="9"/>
    <x v="0"/>
    <s v="OK"/>
    <e v="#N/A"/>
    <m/>
    <n v="8"/>
    <m/>
    <m/>
    <e v="#N/A"/>
    <s v="132740"/>
    <x v="58"/>
    <x v="39"/>
    <x v="4"/>
    <x v="0"/>
    <m/>
    <m/>
    <m/>
    <m/>
    <n v="2680"/>
    <m/>
    <m/>
  </r>
  <r>
    <x v="9"/>
    <x v="0"/>
    <s v="No"/>
    <e v="#N/A"/>
    <m/>
    <n v="8"/>
    <m/>
    <m/>
    <s v="Yes"/>
    <s v="132760"/>
    <x v="59"/>
    <x v="40"/>
    <x v="4"/>
    <x v="0"/>
    <m/>
    <m/>
    <m/>
    <m/>
    <n v="3034.16"/>
    <m/>
    <m/>
  </r>
  <r>
    <x v="9"/>
    <x v="0"/>
    <s v="OK"/>
    <e v="#N/A"/>
    <m/>
    <n v="8"/>
    <m/>
    <m/>
    <e v="#N/A"/>
    <s v="132761"/>
    <x v="60"/>
    <x v="41"/>
    <x v="4"/>
    <x v="0"/>
    <m/>
    <m/>
    <m/>
    <m/>
    <n v="10296"/>
    <m/>
    <m/>
  </r>
  <r>
    <x v="9"/>
    <x v="0"/>
    <s v="OK"/>
    <e v="#N/A"/>
    <m/>
    <n v="8"/>
    <m/>
    <m/>
    <e v="#N/A"/>
    <s v="132770"/>
    <x v="61"/>
    <x v="42"/>
    <x v="4"/>
    <x v="0"/>
    <m/>
    <m/>
    <m/>
    <m/>
    <n v="-1393.05"/>
    <m/>
    <m/>
  </r>
  <r>
    <x v="9"/>
    <x v="0"/>
    <s v="OK"/>
    <e v="#N/A"/>
    <m/>
    <n v="8"/>
    <m/>
    <m/>
    <e v="#N/A"/>
    <s v="132780"/>
    <x v="62"/>
    <x v="43"/>
    <x v="4"/>
    <x v="0"/>
    <m/>
    <m/>
    <m/>
    <m/>
    <n v="4407"/>
    <m/>
    <m/>
  </r>
  <r>
    <x v="9"/>
    <x v="0"/>
    <s v="No"/>
    <e v="#N/A"/>
    <m/>
    <n v="8"/>
    <m/>
    <m/>
    <s v="Yes"/>
    <s v="132781"/>
    <x v="63"/>
    <x v="44"/>
    <x v="4"/>
    <x v="0"/>
    <m/>
    <m/>
    <m/>
    <m/>
    <n v="2000"/>
    <m/>
    <m/>
  </r>
  <r>
    <x v="9"/>
    <x v="0"/>
    <s v="No"/>
    <e v="#N/A"/>
    <m/>
    <n v="8"/>
    <m/>
    <m/>
    <e v="#N/A"/>
    <s v="140150"/>
    <x v="66"/>
    <x v="47"/>
    <x v="5"/>
    <x v="0"/>
    <m/>
    <m/>
    <m/>
    <m/>
    <n v="150"/>
    <m/>
    <m/>
  </r>
  <r>
    <x v="9"/>
    <x v="0"/>
    <s v="No"/>
    <e v="#N/A"/>
    <m/>
    <n v="8"/>
    <m/>
    <m/>
    <e v="#N/A"/>
    <s v="140960"/>
    <x v="68"/>
    <x v="48"/>
    <x v="5"/>
    <x v="0"/>
    <m/>
    <m/>
    <m/>
    <m/>
    <n v="3098.75"/>
    <m/>
    <m/>
  </r>
  <r>
    <x v="9"/>
    <x v="0"/>
    <s v="OK"/>
    <e v="#N/A"/>
    <m/>
    <n v="8"/>
    <m/>
    <m/>
    <e v="#N/A"/>
    <s v="141100"/>
    <x v="69"/>
    <x v="49"/>
    <x v="5"/>
    <x v="0"/>
    <m/>
    <m/>
    <m/>
    <m/>
    <n v="7646"/>
    <m/>
    <m/>
  </r>
  <r>
    <x v="9"/>
    <x v="0"/>
    <s v="OK"/>
    <e v="#N/A"/>
    <m/>
    <n v="8"/>
    <m/>
    <m/>
    <e v="#N/A"/>
    <s v="141110"/>
    <x v="70"/>
    <x v="50"/>
    <x v="5"/>
    <x v="0"/>
    <m/>
    <m/>
    <m/>
    <m/>
    <n v="24496"/>
    <m/>
    <m/>
  </r>
  <r>
    <x v="9"/>
    <x v="0"/>
    <s v="OK"/>
    <e v="#N/A"/>
    <m/>
    <n v="8"/>
    <m/>
    <m/>
    <e v="#N/A"/>
    <s v="141440"/>
    <x v="67"/>
    <x v="47"/>
    <x v="5"/>
    <x v="0"/>
    <m/>
    <m/>
    <m/>
    <m/>
    <n v="3343"/>
    <m/>
    <m/>
  </r>
  <r>
    <x v="9"/>
    <x v="0"/>
    <s v="OK"/>
    <e v="#N/A"/>
    <m/>
    <n v="8"/>
    <m/>
    <m/>
    <e v="#N/A"/>
    <s v="141760"/>
    <x v="71"/>
    <x v="48"/>
    <x v="5"/>
    <x v="0"/>
    <m/>
    <m/>
    <m/>
    <m/>
    <n v="2642.33"/>
    <m/>
    <m/>
  </r>
  <r>
    <x v="9"/>
    <x v="0"/>
    <s v="OK"/>
    <e v="#N/A"/>
    <m/>
    <n v="8"/>
    <m/>
    <m/>
    <e v="#N/A"/>
    <s v="142080"/>
    <x v="72"/>
    <x v="51"/>
    <x v="5"/>
    <x v="0"/>
    <m/>
    <m/>
    <m/>
    <m/>
    <n v="10321"/>
    <m/>
    <m/>
  </r>
  <r>
    <x v="9"/>
    <x v="0"/>
    <s v="OK"/>
    <e v="#N/A"/>
    <m/>
    <n v="8"/>
    <m/>
    <m/>
    <e v="#N/A"/>
    <s v="142280"/>
    <x v="73"/>
    <x v="52"/>
    <x v="5"/>
    <x v="0"/>
    <m/>
    <m/>
    <m/>
    <m/>
    <n v="3659"/>
    <m/>
    <m/>
  </r>
  <r>
    <x v="9"/>
    <x v="0"/>
    <s v="OK"/>
    <e v="#N/A"/>
    <m/>
    <n v="8"/>
    <m/>
    <m/>
    <e v="#N/A"/>
    <s v="142860"/>
    <x v="74"/>
    <x v="53"/>
    <x v="5"/>
    <x v="0"/>
    <m/>
    <m/>
    <m/>
    <m/>
    <n v="8431"/>
    <m/>
    <m/>
  </r>
  <r>
    <x v="9"/>
    <x v="0"/>
    <s v="OK"/>
    <e v="#N/A"/>
    <m/>
    <n v="8"/>
    <m/>
    <m/>
    <e v="#N/A"/>
    <s v="150050"/>
    <x v="195"/>
    <x v="114"/>
    <x v="14"/>
    <x v="2"/>
    <m/>
    <m/>
    <m/>
    <m/>
    <n v="2858"/>
    <m/>
    <m/>
  </r>
  <r>
    <x v="9"/>
    <x v="0"/>
    <s v="No"/>
    <e v="#N/A"/>
    <m/>
    <n v="8"/>
    <m/>
    <m/>
    <e v="#N/A"/>
    <s v="150100"/>
    <x v="217"/>
    <x v="123"/>
    <x v="14"/>
    <x v="2"/>
    <m/>
    <m/>
    <m/>
    <m/>
    <n v="1000"/>
    <m/>
    <m/>
  </r>
  <r>
    <x v="9"/>
    <x v="0"/>
    <s v="No"/>
    <e v="#N/A"/>
    <m/>
    <n v="8"/>
    <m/>
    <m/>
    <e v="#N/A"/>
    <s v="150130"/>
    <x v="198"/>
    <x v="115"/>
    <x v="14"/>
    <x v="2"/>
    <m/>
    <m/>
    <m/>
    <m/>
    <n v="1000"/>
    <m/>
    <m/>
  </r>
  <r>
    <x v="9"/>
    <x v="0"/>
    <s v="No"/>
    <e v="#N/A"/>
    <m/>
    <n v="8"/>
    <m/>
    <m/>
    <e v="#N/A"/>
    <s v="150200"/>
    <x v="201"/>
    <x v="116"/>
    <x v="14"/>
    <x v="2"/>
    <m/>
    <m/>
    <m/>
    <m/>
    <n v="0"/>
    <m/>
    <m/>
  </r>
  <r>
    <x v="9"/>
    <x v="0"/>
    <s v="No"/>
    <e v="#N/A"/>
    <m/>
    <n v="8"/>
    <m/>
    <m/>
    <e v="#N/A"/>
    <s v="150201"/>
    <x v="204"/>
    <x v="117"/>
    <x v="14"/>
    <x v="2"/>
    <m/>
    <m/>
    <m/>
    <m/>
    <n v="0"/>
    <m/>
    <m/>
  </r>
  <r>
    <x v="9"/>
    <x v="0"/>
    <s v="No"/>
    <e v="#N/A"/>
    <m/>
    <n v="8"/>
    <m/>
    <m/>
    <e v="#N/A"/>
    <s v="150610"/>
    <x v="218"/>
    <x v="124"/>
    <x v="14"/>
    <x v="2"/>
    <m/>
    <m/>
    <m/>
    <m/>
    <n v="600"/>
    <m/>
    <m/>
  </r>
  <r>
    <x v="9"/>
    <x v="0"/>
    <s v="No"/>
    <e v="#N/A"/>
    <m/>
    <n v="8"/>
    <m/>
    <m/>
    <e v="#N/A"/>
    <s v="150700"/>
    <x v="221"/>
    <x v="126"/>
    <x v="14"/>
    <x v="2"/>
    <m/>
    <m/>
    <m/>
    <m/>
    <n v="2988"/>
    <m/>
    <m/>
  </r>
  <r>
    <x v="9"/>
    <x v="0"/>
    <s v="No"/>
    <e v="#N/A"/>
    <m/>
    <n v="8"/>
    <m/>
    <m/>
    <e v="#N/A"/>
    <s v="150710"/>
    <x v="223"/>
    <x v="121"/>
    <x v="14"/>
    <x v="2"/>
    <m/>
    <m/>
    <m/>
    <m/>
    <n v="1651"/>
    <m/>
    <m/>
  </r>
  <r>
    <x v="9"/>
    <x v="0"/>
    <s v="OK"/>
    <e v="#N/A"/>
    <m/>
    <n v="8"/>
    <m/>
    <m/>
    <e v="#N/A"/>
    <s v="150930"/>
    <x v="205"/>
    <x v="117"/>
    <x v="14"/>
    <x v="2"/>
    <m/>
    <m/>
    <m/>
    <m/>
    <n v="1171"/>
    <m/>
    <m/>
  </r>
  <r>
    <x v="9"/>
    <x v="0"/>
    <s v="OK"/>
    <e v="#N/A"/>
    <m/>
    <n v="8"/>
    <m/>
    <m/>
    <e v="#N/A"/>
    <s v="150961"/>
    <x v="209"/>
    <x v="119"/>
    <x v="14"/>
    <x v="2"/>
    <m/>
    <m/>
    <m/>
    <m/>
    <n v="1250"/>
    <m/>
    <m/>
  </r>
  <r>
    <x v="9"/>
    <x v="0"/>
    <s v="OK"/>
    <e v="#N/A"/>
    <m/>
    <n v="8"/>
    <m/>
    <m/>
    <e v="#N/A"/>
    <s v="150970"/>
    <x v="212"/>
    <x v="120"/>
    <x v="14"/>
    <x v="2"/>
    <m/>
    <m/>
    <m/>
    <m/>
    <n v="11030"/>
    <m/>
    <m/>
  </r>
  <r>
    <x v="9"/>
    <x v="0"/>
    <s v="No"/>
    <e v="#N/A"/>
    <m/>
    <n v="8"/>
    <m/>
    <m/>
    <e v="#N/A"/>
    <s v="151090"/>
    <x v="208"/>
    <x v="118"/>
    <x v="14"/>
    <x v="2"/>
    <m/>
    <m/>
    <m/>
    <m/>
    <n v="1250"/>
    <m/>
    <m/>
  </r>
  <r>
    <x v="9"/>
    <x v="0"/>
    <s v="No"/>
    <e v="#N/A"/>
    <m/>
    <n v="8"/>
    <m/>
    <m/>
    <e v="#N/A"/>
    <s v="151150"/>
    <x v="225"/>
    <x v="126"/>
    <x v="14"/>
    <x v="2"/>
    <m/>
    <m/>
    <m/>
    <m/>
    <n v="1346"/>
    <m/>
    <m/>
  </r>
  <r>
    <x v="9"/>
    <x v="0"/>
    <s v="No"/>
    <e v="#N/A"/>
    <m/>
    <n v="8"/>
    <m/>
    <m/>
    <e v="#N/A"/>
    <s v="151190"/>
    <x v="226"/>
    <x v="127"/>
    <x v="14"/>
    <x v="2"/>
    <m/>
    <m/>
    <m/>
    <m/>
    <n v="3000"/>
    <m/>
    <m/>
  </r>
  <r>
    <x v="9"/>
    <x v="0"/>
    <s v="No"/>
    <e v="#N/A"/>
    <m/>
    <n v="8"/>
    <m/>
    <m/>
    <e v="#N/A"/>
    <s v="151230"/>
    <x v="203"/>
    <x v="116"/>
    <x v="14"/>
    <x v="2"/>
    <m/>
    <m/>
    <m/>
    <m/>
    <n v="126"/>
    <m/>
    <m/>
  </r>
  <r>
    <x v="9"/>
    <x v="0"/>
    <s v="OK"/>
    <e v="#N/A"/>
    <m/>
    <n v="8"/>
    <m/>
    <m/>
    <e v="#N/A"/>
    <s v="151260"/>
    <x v="202"/>
    <x v="116"/>
    <x v="14"/>
    <x v="2"/>
    <m/>
    <m/>
    <m/>
    <m/>
    <n v="0"/>
    <m/>
    <m/>
  </r>
  <r>
    <x v="9"/>
    <x v="0"/>
    <s v="No"/>
    <e v="#N/A"/>
    <m/>
    <n v="8"/>
    <m/>
    <m/>
    <e v="#N/A"/>
    <s v="151380"/>
    <x v="199"/>
    <x v="115"/>
    <x v="14"/>
    <x v="2"/>
    <m/>
    <m/>
    <m/>
    <m/>
    <n v="0"/>
    <m/>
    <m/>
  </r>
  <r>
    <x v="9"/>
    <x v="0"/>
    <s v="OK"/>
    <e v="#N/A"/>
    <m/>
    <n v="8"/>
    <m/>
    <m/>
    <e v="#N/A"/>
    <s v="151490"/>
    <x v="227"/>
    <x v="127"/>
    <x v="14"/>
    <x v="2"/>
    <m/>
    <m/>
    <m/>
    <m/>
    <n v="2357"/>
    <m/>
    <m/>
  </r>
  <r>
    <x v="9"/>
    <x v="0"/>
    <s v="OK"/>
    <e v="#N/A"/>
    <m/>
    <n v="8"/>
    <m/>
    <m/>
    <e v="#N/A"/>
    <s v="151780"/>
    <x v="213"/>
    <x v="121"/>
    <x v="14"/>
    <x v="2"/>
    <m/>
    <m/>
    <m/>
    <m/>
    <n v="3462"/>
    <m/>
    <m/>
  </r>
  <r>
    <x v="9"/>
    <x v="0"/>
    <s v="No"/>
    <e v="#N/A"/>
    <m/>
    <n v="8"/>
    <m/>
    <m/>
    <e v="#N/A"/>
    <s v="151790"/>
    <x v="219"/>
    <x v="124"/>
    <x v="14"/>
    <x v="2"/>
    <m/>
    <m/>
    <m/>
    <m/>
    <n v="875"/>
    <m/>
    <m/>
  </r>
  <r>
    <x v="9"/>
    <x v="0"/>
    <s v="No"/>
    <e v="#N/A"/>
    <m/>
    <n v="8"/>
    <m/>
    <m/>
    <e v="#N/A"/>
    <s v="151810"/>
    <x v="196"/>
    <x v="114"/>
    <x v="14"/>
    <x v="2"/>
    <m/>
    <m/>
    <m/>
    <m/>
    <n v="0"/>
    <m/>
    <m/>
  </r>
  <r>
    <x v="9"/>
    <x v="0"/>
    <s v="No"/>
    <e v="#N/A"/>
    <m/>
    <n v="8"/>
    <m/>
    <m/>
    <e v="#N/A"/>
    <s v="151820"/>
    <x v="206"/>
    <x v="117"/>
    <x v="14"/>
    <x v="2"/>
    <m/>
    <m/>
    <m/>
    <m/>
    <n v="0"/>
    <m/>
    <m/>
  </r>
  <r>
    <x v="9"/>
    <x v="0"/>
    <s v="OK"/>
    <e v="#N/A"/>
    <m/>
    <n v="8"/>
    <m/>
    <m/>
    <e v="#N/A"/>
    <s v="152040"/>
    <x v="210"/>
    <x v="119"/>
    <x v="14"/>
    <x v="2"/>
    <m/>
    <m/>
    <m/>
    <m/>
    <n v="1000"/>
    <m/>
    <m/>
  </r>
  <r>
    <x v="9"/>
    <x v="0"/>
    <s v="No"/>
    <e v="#N/A"/>
    <m/>
    <n v="8"/>
    <m/>
    <m/>
    <e v="#N/A"/>
    <s v="152120"/>
    <x v="200"/>
    <x v="115"/>
    <x v="14"/>
    <x v="2"/>
    <m/>
    <m/>
    <m/>
    <m/>
    <n v="0"/>
    <m/>
    <m/>
  </r>
  <r>
    <x v="9"/>
    <x v="0"/>
    <s v="No"/>
    <e v="#N/A"/>
    <m/>
    <n v="8"/>
    <m/>
    <m/>
    <e v="#N/A"/>
    <s v="152330"/>
    <x v="228"/>
    <x v="124"/>
    <x v="14"/>
    <x v="2"/>
    <m/>
    <m/>
    <m/>
    <m/>
    <n v="400"/>
    <m/>
    <m/>
  </r>
  <r>
    <x v="9"/>
    <x v="0"/>
    <s v="OK"/>
    <e v="#N/A"/>
    <m/>
    <n v="8"/>
    <m/>
    <m/>
    <e v="#N/A"/>
    <s v="152350"/>
    <x v="224"/>
    <x v="125"/>
    <x v="14"/>
    <x v="2"/>
    <m/>
    <m/>
    <m/>
    <m/>
    <n v="0"/>
    <m/>
    <m/>
  </r>
  <r>
    <x v="9"/>
    <x v="0"/>
    <s v="OK"/>
    <e v="#N/A"/>
    <m/>
    <n v="8"/>
    <m/>
    <m/>
    <e v="#N/A"/>
    <s v="152360"/>
    <x v="211"/>
    <x v="119"/>
    <x v="14"/>
    <x v="2"/>
    <m/>
    <m/>
    <m/>
    <m/>
    <n v="1600"/>
    <m/>
    <m/>
  </r>
  <r>
    <x v="9"/>
    <x v="0"/>
    <s v="No"/>
    <e v="#N/A"/>
    <m/>
    <n v="8"/>
    <m/>
    <m/>
    <e v="#N/A"/>
    <s v="152370"/>
    <x v="222"/>
    <x v="126"/>
    <x v="14"/>
    <x v="2"/>
    <m/>
    <m/>
    <m/>
    <m/>
    <n v="0"/>
    <m/>
    <m/>
  </r>
  <r>
    <x v="9"/>
    <x v="0"/>
    <s v="OK"/>
    <e v="#N/A"/>
    <m/>
    <n v="8"/>
    <m/>
    <m/>
    <e v="#N/A"/>
    <s v="152430"/>
    <x v="197"/>
    <x v="114"/>
    <x v="14"/>
    <x v="2"/>
    <m/>
    <m/>
    <m/>
    <m/>
    <n v="0"/>
    <m/>
    <m/>
  </r>
  <r>
    <x v="9"/>
    <x v="0"/>
    <s v="No"/>
    <e v="#N/A"/>
    <m/>
    <n v="8"/>
    <m/>
    <m/>
    <e v="#N/A"/>
    <s v="152580"/>
    <x v="214"/>
    <x v="118"/>
    <x v="14"/>
    <x v="2"/>
    <m/>
    <m/>
    <m/>
    <m/>
    <n v="500"/>
    <m/>
    <m/>
  </r>
  <r>
    <x v="9"/>
    <x v="0"/>
    <s v="No"/>
    <e v="#N/A"/>
    <m/>
    <n v="8"/>
    <m/>
    <m/>
    <e v="#N/A"/>
    <s v="152650"/>
    <x v="220"/>
    <x v="125"/>
    <x v="14"/>
    <x v="2"/>
    <m/>
    <m/>
    <m/>
    <m/>
    <n v="200"/>
    <m/>
    <m/>
  </r>
  <r>
    <x v="9"/>
    <x v="0"/>
    <s v="OK"/>
    <e v="#N/A"/>
    <m/>
    <n v="8"/>
    <m/>
    <m/>
    <e v="#N/A"/>
    <s v="152850"/>
    <x v="215"/>
    <x v="118"/>
    <x v="14"/>
    <x v="2"/>
    <m/>
    <m/>
    <m/>
    <m/>
    <n v="2602"/>
    <m/>
    <m/>
  </r>
  <r>
    <x v="9"/>
    <x v="0"/>
    <s v="OK"/>
    <e v="#N/A"/>
    <m/>
    <n v="8"/>
    <m/>
    <m/>
    <e v="#N/A"/>
    <s v="152930"/>
    <x v="207"/>
    <x v="117"/>
    <x v="14"/>
    <x v="2"/>
    <m/>
    <m/>
    <m/>
    <m/>
    <n v="3728"/>
    <m/>
    <m/>
  </r>
  <r>
    <x v="9"/>
    <x v="0"/>
    <s v="No"/>
    <e v="#N/A"/>
    <m/>
    <n v="8"/>
    <m/>
    <m/>
    <e v="#N/A"/>
    <s v="152940"/>
    <x v="216"/>
    <x v="122"/>
    <x v="14"/>
    <x v="2"/>
    <m/>
    <m/>
    <m/>
    <m/>
    <n v="5227"/>
    <m/>
    <m/>
  </r>
  <r>
    <x v="9"/>
    <x v="0"/>
    <s v="No"/>
    <e v="#N/A"/>
    <m/>
    <n v="8"/>
    <m/>
    <m/>
    <e v="#N/A"/>
    <s v="160220"/>
    <x v="229"/>
    <x v="128"/>
    <x v="15"/>
    <x v="2"/>
    <m/>
    <m/>
    <m/>
    <m/>
    <n v="2206.17"/>
    <m/>
    <m/>
  </r>
  <r>
    <x v="9"/>
    <x v="0"/>
    <s v="OK"/>
    <e v="#N/A"/>
    <m/>
    <n v="8"/>
    <m/>
    <m/>
    <s v="Yes"/>
    <s v="160230"/>
    <x v="230"/>
    <x v="129"/>
    <x v="15"/>
    <x v="2"/>
    <m/>
    <m/>
    <m/>
    <m/>
    <n v="12839"/>
    <m/>
    <m/>
  </r>
  <r>
    <x v="9"/>
    <x v="0"/>
    <s v="OK"/>
    <e v="#N/A"/>
    <m/>
    <n v="8"/>
    <m/>
    <m/>
    <e v="#N/A"/>
    <s v="160250"/>
    <x v="231"/>
    <x v="130"/>
    <x v="15"/>
    <x v="2"/>
    <m/>
    <m/>
    <m/>
    <m/>
    <n v="11157"/>
    <m/>
    <m/>
  </r>
  <r>
    <x v="9"/>
    <x v="0"/>
    <s v="OK"/>
    <e v="#N/A"/>
    <m/>
    <n v="8"/>
    <m/>
    <m/>
    <e v="#N/A"/>
    <s v="160270"/>
    <x v="232"/>
    <x v="131"/>
    <x v="15"/>
    <x v="2"/>
    <m/>
    <m/>
    <m/>
    <m/>
    <n v="5056"/>
    <m/>
    <m/>
  </r>
  <r>
    <x v="9"/>
    <x v="0"/>
    <s v="OK"/>
    <e v="#N/A"/>
    <m/>
    <n v="8"/>
    <m/>
    <m/>
    <e v="#N/A"/>
    <s v="160280"/>
    <x v="240"/>
    <x v="139"/>
    <x v="15"/>
    <x v="2"/>
    <m/>
    <m/>
    <m/>
    <m/>
    <n v="6073.33"/>
    <m/>
    <m/>
  </r>
  <r>
    <x v="9"/>
    <x v="0"/>
    <s v="No"/>
    <e v="#N/A"/>
    <m/>
    <n v="8"/>
    <m/>
    <m/>
    <e v="#N/A"/>
    <s v="160290"/>
    <x v="233"/>
    <x v="132"/>
    <x v="15"/>
    <x v="2"/>
    <m/>
    <m/>
    <m/>
    <m/>
    <n v="900"/>
    <m/>
    <m/>
  </r>
  <r>
    <x v="9"/>
    <x v="0"/>
    <s v="No"/>
    <e v="#N/A"/>
    <m/>
    <n v="8"/>
    <m/>
    <m/>
    <e v="#N/A"/>
    <s v="160310"/>
    <x v="244"/>
    <x v="141"/>
    <x v="15"/>
    <x v="2"/>
    <m/>
    <m/>
    <m/>
    <m/>
    <n v="250"/>
    <m/>
    <m/>
  </r>
  <r>
    <x v="9"/>
    <x v="0"/>
    <s v="No"/>
    <e v="#N/A"/>
    <m/>
    <n v="8"/>
    <m/>
    <m/>
    <e v="#N/A"/>
    <s v="160320"/>
    <x v="234"/>
    <x v="133"/>
    <x v="15"/>
    <x v="2"/>
    <m/>
    <m/>
    <m/>
    <m/>
    <n v="4500"/>
    <m/>
    <m/>
  </r>
  <r>
    <x v="9"/>
    <x v="0"/>
    <s v="No"/>
    <e v="#N/A"/>
    <m/>
    <n v="8"/>
    <m/>
    <m/>
    <e v="#N/A"/>
    <s v="160330"/>
    <x v="235"/>
    <x v="134"/>
    <x v="15"/>
    <x v="2"/>
    <m/>
    <m/>
    <m/>
    <m/>
    <n v="500"/>
    <m/>
    <m/>
  </r>
  <r>
    <x v="9"/>
    <x v="0"/>
    <s v="OK"/>
    <e v="#N/A"/>
    <m/>
    <n v="8"/>
    <m/>
    <m/>
    <e v="#N/A"/>
    <s v="160380"/>
    <x v="236"/>
    <x v="135"/>
    <x v="15"/>
    <x v="2"/>
    <m/>
    <m/>
    <m/>
    <m/>
    <n v="3580"/>
    <m/>
    <m/>
  </r>
  <r>
    <x v="9"/>
    <x v="0"/>
    <s v="No"/>
    <e v="#N/A"/>
    <m/>
    <n v="8"/>
    <m/>
    <m/>
    <e v="#N/A"/>
    <s v="160620"/>
    <x v="242"/>
    <x v="141"/>
    <x v="15"/>
    <x v="2"/>
    <m/>
    <m/>
    <m/>
    <m/>
    <n v="0"/>
    <m/>
    <m/>
  </r>
  <r>
    <x v="9"/>
    <x v="0"/>
    <s v="No"/>
    <s v="LLF"/>
    <m/>
    <n v="8"/>
    <m/>
    <m/>
    <s v="Yes"/>
    <s v="160780"/>
    <x v="243"/>
    <x v="142"/>
    <x v="15"/>
    <x v="2"/>
    <m/>
    <m/>
    <m/>
    <m/>
    <n v="4223"/>
    <m/>
    <m/>
  </r>
  <r>
    <x v="9"/>
    <x v="0"/>
    <s v="No"/>
    <e v="#N/A"/>
    <m/>
    <n v="8"/>
    <m/>
    <m/>
    <e v="#N/A"/>
    <s v="160900"/>
    <x v="246"/>
    <x v="141"/>
    <x v="15"/>
    <x v="2"/>
    <m/>
    <m/>
    <m/>
    <m/>
    <n v="0"/>
    <m/>
    <m/>
  </r>
  <r>
    <x v="9"/>
    <x v="0"/>
    <s v="OK"/>
    <e v="#N/A"/>
    <m/>
    <n v="8"/>
    <m/>
    <m/>
    <e v="#N/A"/>
    <s v="161020"/>
    <x v="238"/>
    <x v="137"/>
    <x v="15"/>
    <x v="2"/>
    <m/>
    <m/>
    <m/>
    <m/>
    <n v="5294"/>
    <m/>
    <m/>
  </r>
  <r>
    <x v="9"/>
    <x v="0"/>
    <s v="No"/>
    <e v="#N/A"/>
    <m/>
    <n v="8"/>
    <m/>
    <m/>
    <e v="#N/A"/>
    <s v="161330"/>
    <x v="245"/>
    <x v="142"/>
    <x v="15"/>
    <x v="2"/>
    <m/>
    <m/>
    <m/>
    <m/>
    <n v="500"/>
    <m/>
    <m/>
  </r>
  <r>
    <x v="9"/>
    <x v="0"/>
    <s v="No"/>
    <e v="#N/A"/>
    <m/>
    <n v="8"/>
    <m/>
    <m/>
    <e v="#N/A"/>
    <s v="161350"/>
    <x v="247"/>
    <x v="141"/>
    <x v="15"/>
    <x v="2"/>
    <m/>
    <m/>
    <m/>
    <m/>
    <n v="500"/>
    <m/>
    <m/>
  </r>
  <r>
    <x v="9"/>
    <x v="0"/>
    <s v="No"/>
    <e v="#N/A"/>
    <m/>
    <n v="8"/>
    <m/>
    <m/>
    <e v="#N/A"/>
    <s v="161410"/>
    <x v="237"/>
    <x v="136"/>
    <x v="15"/>
    <x v="2"/>
    <m/>
    <m/>
    <m/>
    <m/>
    <n v="500"/>
    <m/>
    <m/>
  </r>
  <r>
    <x v="9"/>
    <x v="0"/>
    <s v="No"/>
    <e v="#N/A"/>
    <m/>
    <n v="8"/>
    <m/>
    <m/>
    <e v="#N/A"/>
    <s v="161411"/>
    <x v="239"/>
    <x v="138"/>
    <x v="15"/>
    <x v="2"/>
    <m/>
    <m/>
    <m/>
    <m/>
    <n v="1500"/>
    <m/>
    <m/>
  </r>
  <r>
    <x v="9"/>
    <x v="0"/>
    <s v="OK"/>
    <e v="#N/A"/>
    <m/>
    <n v="8"/>
    <m/>
    <m/>
    <e v="#N/A"/>
    <s v="161770"/>
    <x v="250"/>
    <x v="144"/>
    <x v="15"/>
    <x v="2"/>
    <m/>
    <m/>
    <m/>
    <m/>
    <n v="2359.7600000000002"/>
    <m/>
    <m/>
  </r>
  <r>
    <x v="9"/>
    <x v="0"/>
    <s v="OK"/>
    <e v="#N/A"/>
    <m/>
    <n v="8"/>
    <m/>
    <m/>
    <e v="#N/A"/>
    <s v="162090"/>
    <x v="241"/>
    <x v="140"/>
    <x v="15"/>
    <x v="2"/>
    <m/>
    <m/>
    <m/>
    <m/>
    <n v="0"/>
    <m/>
    <m/>
  </r>
  <r>
    <x v="9"/>
    <x v="0"/>
    <s v="No"/>
    <e v="#N/A"/>
    <m/>
    <n v="8"/>
    <m/>
    <m/>
    <e v="#N/A"/>
    <s v="162920"/>
    <x v="248"/>
    <x v="141"/>
    <x v="15"/>
    <x v="2"/>
    <m/>
    <m/>
    <m/>
    <m/>
    <n v="0"/>
    <m/>
    <m/>
  </r>
  <r>
    <x v="9"/>
    <x v="0"/>
    <s v="OK"/>
    <s v="LLF"/>
    <m/>
    <n v="8"/>
    <m/>
    <m/>
    <e v="#N/A"/>
    <s v="162960"/>
    <x v="251"/>
    <x v="145"/>
    <x v="15"/>
    <x v="2"/>
    <m/>
    <m/>
    <m/>
    <m/>
    <n v="5000"/>
    <m/>
    <m/>
  </r>
  <r>
    <x v="9"/>
    <x v="0"/>
    <s v="OK"/>
    <e v="#N/A"/>
    <m/>
    <n v="8"/>
    <m/>
    <m/>
    <e v="#N/A"/>
    <s v="170390"/>
    <x v="252"/>
    <x v="146"/>
    <x v="17"/>
    <x v="2"/>
    <m/>
    <m/>
    <m/>
    <m/>
    <n v="6404"/>
    <m/>
    <m/>
  </r>
  <r>
    <x v="9"/>
    <x v="0"/>
    <s v="OK"/>
    <e v="#N/A"/>
    <m/>
    <n v="8"/>
    <m/>
    <m/>
    <e v="#N/A"/>
    <s v="170450"/>
    <x v="253"/>
    <x v="147"/>
    <x v="17"/>
    <x v="2"/>
    <m/>
    <m/>
    <m/>
    <m/>
    <n v="1500"/>
    <m/>
    <m/>
  </r>
  <r>
    <x v="9"/>
    <x v="0"/>
    <s v="No"/>
    <e v="#N/A"/>
    <m/>
    <n v="8"/>
    <m/>
    <m/>
    <e v="#N/A"/>
    <s v="170600"/>
    <x v="255"/>
    <x v="148"/>
    <x v="17"/>
    <x v="2"/>
    <m/>
    <m/>
    <m/>
    <m/>
    <n v="0"/>
    <m/>
    <m/>
  </r>
  <r>
    <x v="9"/>
    <x v="0"/>
    <s v="OK"/>
    <e v="#N/A"/>
    <m/>
    <n v="8"/>
    <m/>
    <m/>
    <e v="#N/A"/>
    <s v="170712"/>
    <x v="258"/>
    <x v="149"/>
    <x v="17"/>
    <x v="2"/>
    <m/>
    <m/>
    <m/>
    <m/>
    <n v="250"/>
    <m/>
    <m/>
  </r>
  <r>
    <x v="9"/>
    <x v="0"/>
    <s v="OK"/>
    <e v="#N/A"/>
    <m/>
    <n v="8"/>
    <m/>
    <m/>
    <e v="#N/A"/>
    <s v="170760"/>
    <x v="261"/>
    <x v="150"/>
    <x v="17"/>
    <x v="2"/>
    <m/>
    <m/>
    <m/>
    <m/>
    <n v="500"/>
    <m/>
    <m/>
  </r>
  <r>
    <x v="9"/>
    <x v="0"/>
    <s v="No"/>
    <e v="#N/A"/>
    <m/>
    <n v="8"/>
    <m/>
    <m/>
    <e v="#N/A"/>
    <s v="170840"/>
    <x v="264"/>
    <x v="151"/>
    <x v="17"/>
    <x v="2"/>
    <m/>
    <m/>
    <m/>
    <m/>
    <n v="750"/>
    <m/>
    <m/>
  </r>
  <r>
    <x v="9"/>
    <x v="0"/>
    <s v="OK"/>
    <s v="LLF"/>
    <m/>
    <n v="8"/>
    <m/>
    <m/>
    <e v="#N/A"/>
    <s v="170880"/>
    <x v="267"/>
    <x v="152"/>
    <x v="17"/>
    <x v="2"/>
    <m/>
    <m/>
    <m/>
    <m/>
    <n v="6740"/>
    <m/>
    <m/>
  </r>
  <r>
    <x v="9"/>
    <x v="0"/>
    <s v="No"/>
    <e v="#N/A"/>
    <m/>
    <n v="8"/>
    <m/>
    <m/>
    <e v="#N/A"/>
    <s v="170940"/>
    <x v="266"/>
    <x v="151"/>
    <x v="17"/>
    <x v="2"/>
    <m/>
    <m/>
    <m/>
    <m/>
    <n v="125"/>
    <m/>
    <m/>
  </r>
  <r>
    <x v="9"/>
    <x v="0"/>
    <s v="OK"/>
    <e v="#N/A"/>
    <m/>
    <n v="8"/>
    <m/>
    <m/>
    <e v="#N/A"/>
    <s v="171041"/>
    <x v="268"/>
    <x v="147"/>
    <x v="17"/>
    <x v="2"/>
    <m/>
    <m/>
    <m/>
    <m/>
    <n v="1682"/>
    <m/>
    <m/>
  </r>
  <r>
    <x v="9"/>
    <x v="0"/>
    <s v="No"/>
    <e v="#N/A"/>
    <m/>
    <n v="8"/>
    <m/>
    <m/>
    <e v="#N/A"/>
    <s v="171840"/>
    <x v="263"/>
    <x v="150"/>
    <x v="17"/>
    <x v="2"/>
    <m/>
    <m/>
    <m/>
    <m/>
    <n v="800"/>
    <m/>
    <m/>
  </r>
  <r>
    <x v="9"/>
    <x v="0"/>
    <s v="OK"/>
    <e v="#N/A"/>
    <m/>
    <n v="8"/>
    <m/>
    <m/>
    <e v="#N/A"/>
    <s v="171910"/>
    <x v="257"/>
    <x v="148"/>
    <x v="17"/>
    <x v="2"/>
    <m/>
    <m/>
    <m/>
    <m/>
    <n v="0"/>
    <m/>
    <m/>
  </r>
  <r>
    <x v="9"/>
    <x v="0"/>
    <s v="OK"/>
    <e v="#N/A"/>
    <m/>
    <n v="8"/>
    <m/>
    <m/>
    <e v="#N/A"/>
    <s v="171950"/>
    <x v="256"/>
    <x v="148"/>
    <x v="17"/>
    <x v="2"/>
    <m/>
    <m/>
    <m/>
    <m/>
    <n v="567"/>
    <m/>
    <m/>
  </r>
  <r>
    <x v="9"/>
    <x v="0"/>
    <s v="No"/>
    <e v="#N/A"/>
    <m/>
    <n v="8"/>
    <m/>
    <m/>
    <e v="#N/A"/>
    <s v="172030"/>
    <x v="259"/>
    <x v="149"/>
    <x v="17"/>
    <x v="2"/>
    <m/>
    <m/>
    <m/>
    <m/>
    <n v="2000"/>
    <m/>
    <m/>
  </r>
  <r>
    <x v="9"/>
    <x v="0"/>
    <s v="OK"/>
    <e v="#N/A"/>
    <m/>
    <n v="8"/>
    <m/>
    <m/>
    <e v="#N/A"/>
    <s v="172140"/>
    <x v="269"/>
    <x v="147"/>
    <x v="17"/>
    <x v="2"/>
    <m/>
    <m/>
    <m/>
    <m/>
    <n v="1108"/>
    <m/>
    <m/>
  </r>
  <r>
    <x v="9"/>
    <x v="0"/>
    <s v="No"/>
    <e v="#N/A"/>
    <m/>
    <n v="8"/>
    <m/>
    <m/>
    <e v="#N/A"/>
    <s v="172290"/>
    <x v="270"/>
    <x v="153"/>
    <x v="17"/>
    <x v="2"/>
    <m/>
    <m/>
    <m/>
    <m/>
    <n v="8000"/>
    <m/>
    <m/>
  </r>
  <r>
    <x v="9"/>
    <x v="0"/>
    <s v="OK"/>
    <e v="#N/A"/>
    <m/>
    <n v="8"/>
    <m/>
    <m/>
    <e v="#N/A"/>
    <s v="172510"/>
    <x v="260"/>
    <x v="149"/>
    <x v="17"/>
    <x v="2"/>
    <m/>
    <m/>
    <m/>
    <m/>
    <n v="0"/>
    <m/>
    <m/>
  </r>
  <r>
    <x v="9"/>
    <x v="0"/>
    <s v="No"/>
    <e v="#N/A"/>
    <m/>
    <n v="8"/>
    <m/>
    <m/>
    <e v="#N/A"/>
    <s v="172520"/>
    <x v="254"/>
    <x v="147"/>
    <x v="17"/>
    <x v="2"/>
    <m/>
    <m/>
    <m/>
    <m/>
    <n v="0"/>
    <m/>
    <m/>
  </r>
  <r>
    <x v="9"/>
    <x v="0"/>
    <s v="OK"/>
    <e v="#N/A"/>
    <m/>
    <n v="8"/>
    <m/>
    <m/>
    <e v="#N/A"/>
    <s v="172910"/>
    <x v="262"/>
    <x v="150"/>
    <x v="17"/>
    <x v="2"/>
    <m/>
    <m/>
    <m/>
    <m/>
    <n v="1800"/>
    <m/>
    <m/>
  </r>
  <r>
    <x v="9"/>
    <x v="0"/>
    <s v="No"/>
    <e v="#N/A"/>
    <m/>
    <n v="8"/>
    <m/>
    <m/>
    <e v="#N/A"/>
    <s v="172980"/>
    <x v="265"/>
    <x v="151"/>
    <x v="17"/>
    <x v="2"/>
    <m/>
    <m/>
    <m/>
    <m/>
    <n v="200"/>
    <m/>
    <m/>
  </r>
  <r>
    <x v="9"/>
    <x v="0"/>
    <s v="OK"/>
    <e v="#N/A"/>
    <m/>
    <n v="8"/>
    <m/>
    <m/>
    <e v="#N/A"/>
    <s v="180400"/>
    <x v="271"/>
    <x v="154"/>
    <x v="18"/>
    <x v="2"/>
    <m/>
    <m/>
    <m/>
    <m/>
    <n v="310"/>
    <m/>
    <m/>
  </r>
  <r>
    <x v="9"/>
    <x v="0"/>
    <s v="No"/>
    <e v="#N/A"/>
    <m/>
    <n v="8"/>
    <m/>
    <m/>
    <e v="#N/A"/>
    <s v="180640"/>
    <x v="272"/>
    <x v="155"/>
    <x v="18"/>
    <x v="2"/>
    <m/>
    <m/>
    <m/>
    <m/>
    <n v="0"/>
    <m/>
    <m/>
  </r>
  <r>
    <x v="9"/>
    <x v="0"/>
    <s v="OK"/>
    <e v="#N/A"/>
    <m/>
    <n v="8"/>
    <m/>
    <m/>
    <e v="#N/A"/>
    <s v="180830"/>
    <x v="273"/>
    <x v="156"/>
    <x v="18"/>
    <x v="2"/>
    <m/>
    <m/>
    <m/>
    <m/>
    <n v="10627"/>
    <m/>
    <m/>
  </r>
  <r>
    <x v="9"/>
    <x v="0"/>
    <s v="OK"/>
    <e v="#N/A"/>
    <m/>
    <n v="8"/>
    <m/>
    <m/>
    <e v="#N/A"/>
    <s v="180870"/>
    <x v="274"/>
    <x v="157"/>
    <x v="18"/>
    <x v="2"/>
    <m/>
    <m/>
    <m/>
    <m/>
    <n v="5605"/>
    <m/>
    <m/>
  </r>
  <r>
    <x v="9"/>
    <x v="0"/>
    <s v="No"/>
    <e v="#N/A"/>
    <m/>
    <n v="8"/>
    <m/>
    <m/>
    <e v="#N/A"/>
    <s v="181160"/>
    <x v="276"/>
    <x v="154"/>
    <x v="18"/>
    <x v="2"/>
    <m/>
    <m/>
    <m/>
    <m/>
    <n v="3000"/>
    <m/>
    <m/>
  </r>
  <r>
    <x v="9"/>
    <x v="0"/>
    <s v="OK"/>
    <e v="#N/A"/>
    <m/>
    <n v="8"/>
    <m/>
    <m/>
    <e v="#N/A"/>
    <s v="181310"/>
    <x v="277"/>
    <x v="154"/>
    <x v="18"/>
    <x v="2"/>
    <m/>
    <m/>
    <m/>
    <m/>
    <n v="2231"/>
    <m/>
    <m/>
  </r>
  <r>
    <x v="9"/>
    <x v="0"/>
    <s v="No"/>
    <e v="#N/A"/>
    <m/>
    <n v="8"/>
    <m/>
    <m/>
    <e v="#N/A"/>
    <s v="181360"/>
    <x v="278"/>
    <x v="158"/>
    <x v="18"/>
    <x v="2"/>
    <m/>
    <m/>
    <m/>
    <m/>
    <n v="1500"/>
    <m/>
    <m/>
  </r>
  <r>
    <x v="9"/>
    <x v="0"/>
    <s v="OK"/>
    <e v="#N/A"/>
    <m/>
    <n v="8"/>
    <m/>
    <m/>
    <e v="#N/A"/>
    <s v="181420"/>
    <x v="279"/>
    <x v="159"/>
    <x v="18"/>
    <x v="2"/>
    <m/>
    <m/>
    <m/>
    <m/>
    <n v="2098.33"/>
    <m/>
    <m/>
  </r>
  <r>
    <x v="9"/>
    <x v="0"/>
    <s v="No"/>
    <e v="#N/A"/>
    <m/>
    <n v="8"/>
    <m/>
    <m/>
    <e v="#N/A"/>
    <s v="181530"/>
    <x v="280"/>
    <x v="154"/>
    <x v="18"/>
    <x v="2"/>
    <m/>
    <m/>
    <m/>
    <m/>
    <n v="5000"/>
    <m/>
    <m/>
  </r>
  <r>
    <x v="9"/>
    <x v="0"/>
    <s v="OK"/>
    <e v="#N/A"/>
    <m/>
    <n v="8"/>
    <m/>
    <m/>
    <e v="#N/A"/>
    <s v="181535"/>
    <x v="281"/>
    <x v="154"/>
    <x v="18"/>
    <x v="2"/>
    <m/>
    <m/>
    <m/>
    <m/>
    <n v="16749"/>
    <m/>
    <m/>
  </r>
  <r>
    <x v="9"/>
    <x v="0"/>
    <s v="No"/>
    <e v="#N/A"/>
    <m/>
    <n v="8"/>
    <m/>
    <m/>
    <e v="#N/A"/>
    <s v="181540"/>
    <x v="282"/>
    <x v="154"/>
    <x v="18"/>
    <x v="2"/>
    <m/>
    <m/>
    <m/>
    <m/>
    <n v="1750"/>
    <m/>
    <m/>
  </r>
  <r>
    <x v="9"/>
    <x v="0"/>
    <s v="No"/>
    <e v="#N/A"/>
    <m/>
    <n v="8"/>
    <m/>
    <m/>
    <e v="#N/A"/>
    <s v="182390"/>
    <x v="283"/>
    <x v="160"/>
    <x v="18"/>
    <x v="2"/>
    <m/>
    <m/>
    <m/>
    <m/>
    <n v="600"/>
    <m/>
    <m/>
  </r>
  <r>
    <x v="9"/>
    <x v="0"/>
    <s v="OK"/>
    <e v="#N/A"/>
    <m/>
    <n v="8"/>
    <m/>
    <m/>
    <e v="#N/A"/>
    <s v="182490"/>
    <x v="284"/>
    <x v="159"/>
    <x v="18"/>
    <x v="2"/>
    <m/>
    <m/>
    <m/>
    <m/>
    <n v="1917"/>
    <m/>
    <m/>
  </r>
  <r>
    <x v="9"/>
    <x v="0"/>
    <s v="No"/>
    <e v="#N/A"/>
    <m/>
    <n v="8"/>
    <m/>
    <m/>
    <e v="#N/A"/>
    <s v="182571"/>
    <x v="285"/>
    <x v="160"/>
    <x v="18"/>
    <x v="2"/>
    <m/>
    <m/>
    <m/>
    <m/>
    <n v="937"/>
    <m/>
    <m/>
  </r>
  <r>
    <x v="9"/>
    <x v="0"/>
    <s v="No"/>
    <e v="#N/A"/>
    <m/>
    <n v="8"/>
    <m/>
    <m/>
    <e v="#N/A"/>
    <s v="182590"/>
    <x v="286"/>
    <x v="155"/>
    <x v="18"/>
    <x v="2"/>
    <m/>
    <m/>
    <m/>
    <m/>
    <n v="1772.83"/>
    <m/>
    <m/>
  </r>
  <r>
    <x v="9"/>
    <x v="0"/>
    <s v="OK"/>
    <e v="#N/A"/>
    <m/>
    <n v="8"/>
    <m/>
    <m/>
    <e v="#N/A"/>
    <s v="182610"/>
    <x v="287"/>
    <x v="160"/>
    <x v="18"/>
    <x v="2"/>
    <m/>
    <m/>
    <m/>
    <m/>
    <n v="400"/>
    <m/>
    <m/>
  </r>
  <r>
    <x v="9"/>
    <x v="0"/>
    <s v="OK"/>
    <e v="#N/A"/>
    <m/>
    <n v="8"/>
    <m/>
    <m/>
    <e v="#N/A"/>
    <s v="182861"/>
    <x v="288"/>
    <x v="159"/>
    <x v="18"/>
    <x v="2"/>
    <m/>
    <m/>
    <m/>
    <m/>
    <n v="1908"/>
    <m/>
    <m/>
  </r>
  <r>
    <x v="9"/>
    <x v="0"/>
    <s v="No"/>
    <e v="#N/A"/>
    <m/>
    <n v="8"/>
    <m/>
    <m/>
    <e v="#N/A"/>
    <s v="200590"/>
    <x v="290"/>
    <x v="162"/>
    <x v="19"/>
    <x v="2"/>
    <m/>
    <m/>
    <m/>
    <m/>
    <n v="1000"/>
    <m/>
    <m/>
  </r>
  <r>
    <x v="9"/>
    <x v="0"/>
    <s v="OK"/>
    <e v="#N/A"/>
    <m/>
    <n v="8"/>
    <m/>
    <m/>
    <e v="#N/A"/>
    <s v="200941"/>
    <x v="292"/>
    <x v="164"/>
    <x v="19"/>
    <x v="2"/>
    <m/>
    <m/>
    <m/>
    <m/>
    <n v="0"/>
    <m/>
    <m/>
  </r>
  <r>
    <x v="9"/>
    <x v="0"/>
    <s v="No"/>
    <e v="#N/A"/>
    <m/>
    <n v="8"/>
    <m/>
    <m/>
    <s v="Yes"/>
    <s v="201510"/>
    <x v="293"/>
    <x v="165"/>
    <x v="19"/>
    <x v="2"/>
    <m/>
    <m/>
    <m/>
    <m/>
    <n v="3000"/>
    <m/>
    <m/>
  </r>
  <r>
    <x v="9"/>
    <x v="0"/>
    <s v="OK"/>
    <e v="#N/A"/>
    <m/>
    <n v="8"/>
    <m/>
    <m/>
    <e v="#N/A"/>
    <s v="201680"/>
    <x v="295"/>
    <x v="167"/>
    <x v="19"/>
    <x v="2"/>
    <m/>
    <m/>
    <m/>
    <m/>
    <n v="2250"/>
    <m/>
    <m/>
  </r>
  <r>
    <x v="9"/>
    <x v="0"/>
    <s v="No"/>
    <e v="#N/A"/>
    <m/>
    <n v="8"/>
    <m/>
    <m/>
    <e v="#N/A"/>
    <s v="201690"/>
    <x v="305"/>
    <x v="175"/>
    <x v="19"/>
    <x v="2"/>
    <m/>
    <m/>
    <m/>
    <m/>
    <n v="500"/>
    <m/>
    <m/>
  </r>
  <r>
    <x v="9"/>
    <x v="0"/>
    <s v="No"/>
    <e v="#N/A"/>
    <m/>
    <n v="8"/>
    <m/>
    <m/>
    <e v="#N/A"/>
    <s v="201700"/>
    <x v="297"/>
    <x v="169"/>
    <x v="19"/>
    <x v="2"/>
    <m/>
    <m/>
    <m/>
    <m/>
    <n v="5000"/>
    <m/>
    <m/>
  </r>
  <r>
    <x v="9"/>
    <x v="0"/>
    <s v="No"/>
    <e v="#N/A"/>
    <m/>
    <n v="8"/>
    <m/>
    <m/>
    <e v="#N/A"/>
    <s v="201701"/>
    <x v="298"/>
    <x v="170"/>
    <x v="19"/>
    <x v="2"/>
    <m/>
    <m/>
    <m/>
    <m/>
    <n v="1500"/>
    <m/>
    <m/>
  </r>
  <r>
    <x v="9"/>
    <x v="0"/>
    <s v="No"/>
    <e v="#N/A"/>
    <m/>
    <n v="8"/>
    <m/>
    <m/>
    <e v="#N/A"/>
    <s v="201702"/>
    <x v="294"/>
    <x v="166"/>
    <x v="19"/>
    <x v="2"/>
    <m/>
    <m/>
    <m/>
    <m/>
    <n v="600"/>
    <m/>
    <m/>
  </r>
  <r>
    <x v="9"/>
    <x v="0"/>
    <s v="No"/>
    <s v="LLF"/>
    <m/>
    <n v="8"/>
    <m/>
    <m/>
    <e v="#N/A"/>
    <s v="201711"/>
    <x v="300"/>
    <x v="171"/>
    <x v="19"/>
    <x v="2"/>
    <m/>
    <m/>
    <m/>
    <m/>
    <n v="0"/>
    <m/>
    <m/>
  </r>
  <r>
    <x v="9"/>
    <x v="0"/>
    <s v="OK"/>
    <s v="LLF"/>
    <m/>
    <n v="8"/>
    <m/>
    <m/>
    <e v="#N/A"/>
    <s v="201712"/>
    <x v="296"/>
    <x v="168"/>
    <x v="19"/>
    <x v="2"/>
    <m/>
    <m/>
    <m/>
    <m/>
    <n v="4337"/>
    <m/>
    <m/>
  </r>
  <r>
    <x v="9"/>
    <x v="0"/>
    <s v="OK"/>
    <e v="#N/A"/>
    <m/>
    <n v="8"/>
    <m/>
    <m/>
    <e v="#N/A"/>
    <s v="201713"/>
    <x v="301"/>
    <x v="172"/>
    <x v="19"/>
    <x v="2"/>
    <m/>
    <m/>
    <m/>
    <m/>
    <n v="4000"/>
    <m/>
    <m/>
  </r>
  <r>
    <x v="9"/>
    <x v="0"/>
    <s v="No"/>
    <e v="#N/A"/>
    <m/>
    <n v="8"/>
    <m/>
    <m/>
    <e v="#N/A"/>
    <s v="201730"/>
    <x v="303"/>
    <x v="173"/>
    <x v="19"/>
    <x v="2"/>
    <m/>
    <m/>
    <m/>
    <m/>
    <n v="1250"/>
    <m/>
    <m/>
  </r>
  <r>
    <x v="9"/>
    <x v="0"/>
    <s v="No"/>
    <e v="#N/A"/>
    <m/>
    <n v="8"/>
    <m/>
    <m/>
    <e v="#N/A"/>
    <s v="201740"/>
    <x v="304"/>
    <x v="174"/>
    <x v="19"/>
    <x v="2"/>
    <m/>
    <m/>
    <m/>
    <m/>
    <n v="0"/>
    <m/>
    <m/>
  </r>
  <r>
    <x v="9"/>
    <x v="0"/>
    <s v="OK"/>
    <e v="#N/A"/>
    <m/>
    <n v="8"/>
    <m/>
    <m/>
    <e v="#N/A"/>
    <s v="202460"/>
    <x v="306"/>
    <x v="176"/>
    <x v="19"/>
    <x v="2"/>
    <m/>
    <m/>
    <m/>
    <m/>
    <n v="0"/>
    <m/>
    <m/>
  </r>
  <r>
    <x v="9"/>
    <x v="0"/>
    <s v="No"/>
    <s v="LLF"/>
    <m/>
    <n v="8"/>
    <m/>
    <m/>
    <e v="#N/A"/>
    <s v="202461"/>
    <x v="289"/>
    <x v="161"/>
    <x v="19"/>
    <x v="2"/>
    <m/>
    <m/>
    <m/>
    <m/>
    <n v="4000"/>
    <m/>
    <m/>
  </r>
  <r>
    <x v="9"/>
    <x v="0"/>
    <s v="No"/>
    <e v="#N/A"/>
    <m/>
    <n v="8"/>
    <m/>
    <m/>
    <e v="#N/A"/>
    <s v="202480"/>
    <x v="307"/>
    <x v="177"/>
    <x v="19"/>
    <x v="2"/>
    <m/>
    <m/>
    <m/>
    <m/>
    <n v="3500"/>
    <m/>
    <m/>
  </r>
  <r>
    <x v="9"/>
    <x v="0"/>
    <s v="No"/>
    <e v="#N/A"/>
    <m/>
    <n v="8"/>
    <m/>
    <m/>
    <e v="#N/A"/>
    <s v="202491"/>
    <x v="308"/>
    <x v="178"/>
    <x v="19"/>
    <x v="2"/>
    <m/>
    <m/>
    <m/>
    <m/>
    <n v="750"/>
    <m/>
    <m/>
  </r>
  <r>
    <x v="9"/>
    <x v="0"/>
    <s v="OK"/>
    <e v="#N/A"/>
    <m/>
    <n v="8"/>
    <m/>
    <m/>
    <e v="#N/A"/>
    <s v="202950"/>
    <x v="291"/>
    <x v="163"/>
    <x v="19"/>
    <x v="2"/>
    <m/>
    <m/>
    <m/>
    <m/>
    <n v="5000"/>
    <m/>
    <m/>
  </r>
  <r>
    <x v="9"/>
    <x v="0"/>
    <s v="No"/>
    <s v="LLF"/>
    <m/>
    <n v="8"/>
    <m/>
    <m/>
    <e v="#N/A"/>
    <s v="210440"/>
    <x v="309"/>
    <x v="179"/>
    <x v="20"/>
    <x v="2"/>
    <m/>
    <m/>
    <m/>
    <m/>
    <n v="0"/>
    <m/>
    <m/>
  </r>
  <r>
    <x v="9"/>
    <x v="0"/>
    <s v="No"/>
    <e v="#N/A"/>
    <m/>
    <n v="8"/>
    <m/>
    <m/>
    <e v="#N/A"/>
    <s v="210460"/>
    <x v="311"/>
    <x v="180"/>
    <x v="20"/>
    <x v="2"/>
    <m/>
    <m/>
    <m/>
    <m/>
    <n v="0"/>
    <m/>
    <m/>
  </r>
  <r>
    <x v="9"/>
    <x v="0"/>
    <s v="No"/>
    <e v="#N/A"/>
    <m/>
    <n v="8"/>
    <m/>
    <m/>
    <e v="#N/A"/>
    <s v="210540"/>
    <x v="330"/>
    <x v="186"/>
    <x v="20"/>
    <x v="2"/>
    <m/>
    <m/>
    <m/>
    <m/>
    <n v="4709"/>
    <m/>
    <m/>
  </r>
  <r>
    <x v="9"/>
    <x v="0"/>
    <s v="OK"/>
    <e v="#N/A"/>
    <m/>
    <n v="8"/>
    <m/>
    <m/>
    <e v="#N/A"/>
    <s v="210630"/>
    <x v="313"/>
    <x v="181"/>
    <x v="20"/>
    <x v="2"/>
    <m/>
    <m/>
    <m/>
    <m/>
    <n v="1952"/>
    <m/>
    <m/>
  </r>
  <r>
    <x v="9"/>
    <x v="0"/>
    <s v="OK"/>
    <e v="#N/A"/>
    <m/>
    <n v="8"/>
    <m/>
    <m/>
    <e v="#N/A"/>
    <s v="210690"/>
    <x v="333"/>
    <x v="187"/>
    <x v="20"/>
    <x v="2"/>
    <m/>
    <m/>
    <m/>
    <m/>
    <n v="4960"/>
    <m/>
    <m/>
  </r>
  <r>
    <x v="9"/>
    <x v="0"/>
    <s v="No"/>
    <e v="#N/A"/>
    <m/>
    <n v="8"/>
    <m/>
    <m/>
    <e v="#N/A"/>
    <s v="210730"/>
    <x v="315"/>
    <x v="182"/>
    <x v="20"/>
    <x v="2"/>
    <m/>
    <m/>
    <m/>
    <m/>
    <n v="0"/>
    <m/>
    <m/>
  </r>
  <r>
    <x v="9"/>
    <x v="0"/>
    <s v="OK"/>
    <e v="#N/A"/>
    <m/>
    <n v="8"/>
    <m/>
    <m/>
    <e v="#N/A"/>
    <s v="210950"/>
    <x v="318"/>
    <x v="183"/>
    <x v="20"/>
    <x v="2"/>
    <m/>
    <m/>
    <m/>
    <m/>
    <n v="0"/>
    <m/>
    <m/>
  </r>
  <r>
    <x v="9"/>
    <x v="0"/>
    <s v="No"/>
    <e v="#N/A"/>
    <m/>
    <n v="8"/>
    <m/>
    <m/>
    <e v="#N/A"/>
    <s v="211120"/>
    <x v="314"/>
    <x v="181"/>
    <x v="20"/>
    <x v="2"/>
    <m/>
    <m/>
    <m/>
    <m/>
    <n v="500"/>
    <m/>
    <m/>
  </r>
  <r>
    <x v="9"/>
    <x v="0"/>
    <s v="No"/>
    <e v="#N/A"/>
    <m/>
    <n v="8"/>
    <m/>
    <m/>
    <e v="#N/A"/>
    <s v="211430"/>
    <x v="312"/>
    <x v="180"/>
    <x v="20"/>
    <x v="2"/>
    <m/>
    <m/>
    <m/>
    <m/>
    <n v="1762.5"/>
    <m/>
    <m/>
  </r>
  <r>
    <x v="9"/>
    <x v="0"/>
    <s v="No"/>
    <e v="#N/A"/>
    <m/>
    <n v="8"/>
    <m/>
    <m/>
    <e v="#N/A"/>
    <s v="211830"/>
    <x v="321"/>
    <x v="184"/>
    <x v="20"/>
    <x v="2"/>
    <m/>
    <m/>
    <m/>
    <m/>
    <n v="500"/>
    <m/>
    <m/>
  </r>
  <r>
    <x v="9"/>
    <x v="0"/>
    <s v="No"/>
    <e v="#N/A"/>
    <m/>
    <n v="8"/>
    <m/>
    <m/>
    <e v="#N/A"/>
    <s v="211921"/>
    <x v="331"/>
    <x v="186"/>
    <x v="20"/>
    <x v="2"/>
    <m/>
    <m/>
    <m/>
    <m/>
    <n v="2670.92"/>
    <m/>
    <m/>
  </r>
  <r>
    <x v="9"/>
    <x v="0"/>
    <s v="OK"/>
    <e v="#N/A"/>
    <m/>
    <n v="8"/>
    <m/>
    <m/>
    <e v="#N/A"/>
    <s v="211930"/>
    <x v="323"/>
    <x v="181"/>
    <x v="20"/>
    <x v="2"/>
    <m/>
    <m/>
    <m/>
    <m/>
    <n v="0"/>
    <m/>
    <m/>
  </r>
  <r>
    <x v="9"/>
    <x v="0"/>
    <s v="OK"/>
    <e v="#N/A"/>
    <m/>
    <n v="8"/>
    <m/>
    <m/>
    <e v="#N/A"/>
    <s v="211970"/>
    <x v="324"/>
    <x v="184"/>
    <x v="20"/>
    <x v="2"/>
    <m/>
    <m/>
    <m/>
    <m/>
    <n v="1785.17"/>
    <m/>
    <m/>
  </r>
  <r>
    <x v="9"/>
    <x v="0"/>
    <s v="No"/>
    <e v="#N/A"/>
    <m/>
    <n v="8"/>
    <m/>
    <m/>
    <e v="#N/A"/>
    <s v="212000"/>
    <x v="325"/>
    <x v="181"/>
    <x v="20"/>
    <x v="2"/>
    <m/>
    <m/>
    <m/>
    <m/>
    <n v="0"/>
    <m/>
    <m/>
  </r>
  <r>
    <x v="9"/>
    <x v="0"/>
    <s v="No"/>
    <e v="#N/A"/>
    <m/>
    <n v="8"/>
    <m/>
    <m/>
    <e v="#N/A"/>
    <s v="212070"/>
    <x v="316"/>
    <x v="182"/>
    <x v="20"/>
    <x v="2"/>
    <m/>
    <m/>
    <m/>
    <m/>
    <n v="0"/>
    <m/>
    <m/>
  </r>
  <r>
    <x v="9"/>
    <x v="0"/>
    <s v="OK"/>
    <s v="LLF"/>
    <m/>
    <n v="8"/>
    <m/>
    <m/>
    <s v="Yes"/>
    <s v="212130"/>
    <x v="310"/>
    <x v="179"/>
    <x v="20"/>
    <x v="2"/>
    <m/>
    <m/>
    <m/>
    <m/>
    <n v="0"/>
    <m/>
    <m/>
  </r>
  <r>
    <x v="9"/>
    <x v="0"/>
    <s v="OK"/>
    <e v="#N/A"/>
    <m/>
    <n v="8"/>
    <m/>
    <m/>
    <e v="#N/A"/>
    <s v="212320"/>
    <x v="319"/>
    <x v="183"/>
    <x v="20"/>
    <x v="2"/>
    <m/>
    <m/>
    <m/>
    <m/>
    <n v="7372.5"/>
    <m/>
    <m/>
  </r>
  <r>
    <x v="9"/>
    <x v="0"/>
    <s v="OK"/>
    <e v="#N/A"/>
    <m/>
    <n v="8"/>
    <m/>
    <m/>
    <e v="#N/A"/>
    <s v="212361"/>
    <x v="320"/>
    <x v="183"/>
    <x v="20"/>
    <x v="2"/>
    <m/>
    <m/>
    <m/>
    <m/>
    <n v="436"/>
    <m/>
    <m/>
  </r>
  <r>
    <x v="9"/>
    <x v="0"/>
    <s v="OK"/>
    <e v="#N/A"/>
    <m/>
    <n v="8"/>
    <m/>
    <m/>
    <e v="#N/A"/>
    <s v="212380"/>
    <x v="332"/>
    <x v="186"/>
    <x v="20"/>
    <x v="2"/>
    <m/>
    <m/>
    <m/>
    <m/>
    <n v="616"/>
    <m/>
    <m/>
  </r>
  <r>
    <x v="9"/>
    <x v="0"/>
    <s v="No"/>
    <e v="#N/A"/>
    <m/>
    <n v="8"/>
    <m/>
    <m/>
    <e v="#N/A"/>
    <s v="212450"/>
    <x v="327"/>
    <x v="181"/>
    <x v="20"/>
    <x v="2"/>
    <m/>
    <m/>
    <m/>
    <m/>
    <n v="800"/>
    <m/>
    <m/>
  </r>
  <r>
    <x v="9"/>
    <x v="0"/>
    <s v="No"/>
    <e v="#N/A"/>
    <m/>
    <n v="8"/>
    <m/>
    <m/>
    <e v="#N/A"/>
    <s v="212570"/>
    <x v="322"/>
    <x v="184"/>
    <x v="20"/>
    <x v="2"/>
    <m/>
    <m/>
    <m/>
    <m/>
    <n v="0.01"/>
    <m/>
    <m/>
  </r>
  <r>
    <x v="9"/>
    <x v="0"/>
    <s v="No"/>
    <e v="#N/A"/>
    <m/>
    <n v="8"/>
    <m/>
    <m/>
    <e v="#N/A"/>
    <s v="212630"/>
    <x v="328"/>
    <x v="181"/>
    <x v="20"/>
    <x v="2"/>
    <m/>
    <m/>
    <m/>
    <m/>
    <n v="0"/>
    <m/>
    <m/>
  </r>
  <r>
    <x v="9"/>
    <x v="0"/>
    <s v="No"/>
    <e v="#N/A"/>
    <m/>
    <n v="8"/>
    <m/>
    <m/>
    <e v="#N/A"/>
    <s v="212890"/>
    <x v="317"/>
    <x v="182"/>
    <x v="20"/>
    <x v="2"/>
    <m/>
    <m/>
    <m/>
    <m/>
    <n v="100"/>
    <m/>
    <m/>
  </r>
  <r>
    <x v="9"/>
    <x v="0"/>
    <s v="No"/>
    <e v="#N/A"/>
    <m/>
    <n v="8"/>
    <m/>
    <m/>
    <e v="#N/A"/>
    <s v="213000"/>
    <x v="326"/>
    <x v="181"/>
    <x v="20"/>
    <x v="2"/>
    <m/>
    <m/>
    <m/>
    <m/>
    <n v="0"/>
    <m/>
    <m/>
  </r>
  <r>
    <x v="9"/>
    <x v="0"/>
    <s v="No"/>
    <e v="#N/A"/>
    <m/>
    <n v="8"/>
    <m/>
    <m/>
    <e v="#N/A"/>
    <s v="213020"/>
    <x v="329"/>
    <x v="185"/>
    <x v="20"/>
    <x v="2"/>
    <m/>
    <m/>
    <m/>
    <m/>
    <n v="8000"/>
    <m/>
    <m/>
  </r>
  <r>
    <x v="9"/>
    <x v="0"/>
    <s v="No"/>
    <e v="#N/A"/>
    <m/>
    <n v="8"/>
    <m/>
    <m/>
    <e v="#N/A"/>
    <s v="230500"/>
    <x v="79"/>
    <x v="55"/>
    <x v="6"/>
    <x v="0"/>
    <m/>
    <m/>
    <m/>
    <m/>
    <n v="7371"/>
    <m/>
    <m/>
  </r>
  <r>
    <x v="9"/>
    <x v="0"/>
    <s v="OK"/>
    <e v="#N/A"/>
    <m/>
    <n v="8"/>
    <m/>
    <m/>
    <e v="#N/A"/>
    <s v="230501"/>
    <x v="80"/>
    <x v="55"/>
    <x v="6"/>
    <x v="0"/>
    <m/>
    <m/>
    <m/>
    <m/>
    <n v="395"/>
    <m/>
    <m/>
  </r>
  <r>
    <x v="9"/>
    <x v="0"/>
    <s v="OK"/>
    <e v="#N/A"/>
    <m/>
    <n v="8"/>
    <m/>
    <m/>
    <e v="#N/A"/>
    <s v="230641"/>
    <x v="81"/>
    <x v="56"/>
    <x v="6"/>
    <x v="0"/>
    <m/>
    <m/>
    <m/>
    <m/>
    <n v="1000"/>
    <m/>
    <m/>
  </r>
  <r>
    <x v="9"/>
    <x v="0"/>
    <s v="No"/>
    <e v="#N/A"/>
    <m/>
    <n v="8"/>
    <m/>
    <m/>
    <e v="#N/A"/>
    <s v="230642"/>
    <x v="82"/>
    <x v="56"/>
    <x v="6"/>
    <x v="0"/>
    <m/>
    <m/>
    <m/>
    <m/>
    <n v="1000"/>
    <m/>
    <m/>
  </r>
  <r>
    <x v="9"/>
    <x v="0"/>
    <s v="OK"/>
    <e v="#N/A"/>
    <m/>
    <n v="8"/>
    <m/>
    <m/>
    <e v="#N/A"/>
    <s v="230643"/>
    <x v="83"/>
    <x v="56"/>
    <x v="6"/>
    <x v="0"/>
    <m/>
    <m/>
    <m/>
    <m/>
    <n v="5000"/>
    <m/>
    <m/>
  </r>
  <r>
    <x v="9"/>
    <x v="0"/>
    <s v="OK"/>
    <e v="#N/A"/>
    <m/>
    <n v="8"/>
    <m/>
    <m/>
    <e v="#N/A"/>
    <s v="231171"/>
    <x v="75"/>
    <x v="54"/>
    <x v="6"/>
    <x v="0"/>
    <m/>
    <m/>
    <m/>
    <m/>
    <n v="4404"/>
    <m/>
    <m/>
  </r>
  <r>
    <x v="9"/>
    <x v="0"/>
    <s v="No"/>
    <e v="#N/A"/>
    <m/>
    <n v="8"/>
    <m/>
    <m/>
    <e v="#N/A"/>
    <s v="231172"/>
    <x v="76"/>
    <x v="54"/>
    <x v="6"/>
    <x v="0"/>
    <m/>
    <m/>
    <m/>
    <m/>
    <n v="1910"/>
    <m/>
    <m/>
  </r>
  <r>
    <x v="9"/>
    <x v="0"/>
    <s v="OK"/>
    <e v="#N/A"/>
    <m/>
    <n v="8"/>
    <m/>
    <m/>
    <e v="#N/A"/>
    <s v="231173"/>
    <x v="77"/>
    <x v="54"/>
    <x v="6"/>
    <x v="0"/>
    <m/>
    <m/>
    <m/>
    <m/>
    <n v="4760"/>
    <m/>
    <m/>
  </r>
  <r>
    <x v="9"/>
    <x v="0"/>
    <s v="No"/>
    <e v="#N/A"/>
    <m/>
    <n v="8"/>
    <m/>
    <m/>
    <e v="#N/A"/>
    <s v="231174"/>
    <x v="78"/>
    <x v="54"/>
    <x v="6"/>
    <x v="0"/>
    <m/>
    <m/>
    <m/>
    <m/>
    <n v="800"/>
    <m/>
    <m/>
  </r>
  <r>
    <x v="9"/>
    <x v="0"/>
    <s v="OK"/>
    <e v="#N/A"/>
    <m/>
    <n v="8"/>
    <m/>
    <m/>
    <e v="#N/A"/>
    <s v="231450"/>
    <x v="84"/>
    <x v="56"/>
    <x v="6"/>
    <x v="0"/>
    <m/>
    <m/>
    <m/>
    <m/>
    <n v="0"/>
    <m/>
    <m/>
  </r>
  <r>
    <x v="9"/>
    <x v="0"/>
    <e v="#REF!"/>
    <e v="#N/A"/>
    <m/>
    <n v="8"/>
    <m/>
    <m/>
    <e v="#N/A"/>
    <s v="091280"/>
    <x v="338"/>
    <x v="5"/>
    <x v="1"/>
    <x v="0"/>
    <m/>
    <m/>
    <m/>
    <m/>
    <n v="0"/>
    <m/>
    <m/>
  </r>
  <r>
    <x v="9"/>
    <x v="0"/>
    <s v="OK"/>
    <e v="#N/A"/>
    <m/>
    <n v="9"/>
    <m/>
    <m/>
    <e v="#N/A"/>
    <s v="020201"/>
    <x v="90"/>
    <x v="62"/>
    <x v="7"/>
    <x v="1"/>
    <m/>
    <m/>
    <m/>
    <m/>
    <n v="6000"/>
    <m/>
    <m/>
  </r>
  <r>
    <x v="9"/>
    <x v="0"/>
    <s v="No"/>
    <e v="#N/A"/>
    <m/>
    <n v="9"/>
    <m/>
    <m/>
    <e v="#N/A"/>
    <s v="020470"/>
    <x v="95"/>
    <x v="66"/>
    <x v="7"/>
    <x v="1"/>
    <m/>
    <m/>
    <m/>
    <m/>
    <n v="0"/>
    <m/>
    <m/>
  </r>
  <r>
    <x v="9"/>
    <x v="0"/>
    <s v="OK"/>
    <e v="#N/A"/>
    <m/>
    <n v="9"/>
    <m/>
    <m/>
    <e v="#N/A"/>
    <s v="020672"/>
    <x v="85"/>
    <x v="57"/>
    <x v="7"/>
    <x v="1"/>
    <m/>
    <m/>
    <m/>
    <m/>
    <n v="10000"/>
    <m/>
    <m/>
  </r>
  <r>
    <x v="9"/>
    <x v="0"/>
    <s v="No"/>
    <e v="#N/A"/>
    <m/>
    <n v="9"/>
    <m/>
    <m/>
    <e v="#N/A"/>
    <s v="020850"/>
    <x v="86"/>
    <x v="58"/>
    <x v="7"/>
    <x v="1"/>
    <m/>
    <m/>
    <m/>
    <m/>
    <n v="4900"/>
    <m/>
    <m/>
  </r>
  <r>
    <x v="9"/>
    <x v="0"/>
    <s v="OK"/>
    <e v="#N/A"/>
    <m/>
    <n v="9"/>
    <m/>
    <m/>
    <e v="#N/A"/>
    <s v="021640"/>
    <x v="87"/>
    <x v="59"/>
    <x v="7"/>
    <x v="1"/>
    <m/>
    <m/>
    <m/>
    <m/>
    <n v="7304.5"/>
    <m/>
    <m/>
  </r>
  <r>
    <x v="9"/>
    <x v="0"/>
    <s v="No"/>
    <e v="#N/A"/>
    <m/>
    <n v="9"/>
    <m/>
    <m/>
    <e v="#N/A"/>
    <s v="021750"/>
    <x v="88"/>
    <x v="60"/>
    <x v="7"/>
    <x v="1"/>
    <m/>
    <m/>
    <m/>
    <m/>
    <n v="2000"/>
    <m/>
    <m/>
  </r>
  <r>
    <x v="9"/>
    <x v="0"/>
    <s v="OK"/>
    <e v="#N/A"/>
    <m/>
    <n v="9"/>
    <m/>
    <m/>
    <e v="#N/A"/>
    <s v="021860"/>
    <x v="89"/>
    <x v="61"/>
    <x v="7"/>
    <x v="1"/>
    <m/>
    <m/>
    <m/>
    <m/>
    <n v="6183.75"/>
    <m/>
    <m/>
  </r>
  <r>
    <x v="9"/>
    <x v="0"/>
    <s v="OK"/>
    <e v="#N/A"/>
    <m/>
    <n v="9"/>
    <m/>
    <m/>
    <e v="#N/A"/>
    <s v="022110"/>
    <x v="91"/>
    <x v="63"/>
    <x v="7"/>
    <x v="1"/>
    <m/>
    <m/>
    <m/>
    <m/>
    <n v="0"/>
    <m/>
    <m/>
  </r>
  <r>
    <x v="9"/>
    <x v="0"/>
    <s v="OK"/>
    <e v="#N/A"/>
    <m/>
    <n v="9"/>
    <m/>
    <m/>
    <e v="#N/A"/>
    <s v="022362"/>
    <x v="93"/>
    <x v="64"/>
    <x v="7"/>
    <x v="1"/>
    <m/>
    <m/>
    <m/>
    <m/>
    <n v="5122"/>
    <m/>
    <m/>
  </r>
  <r>
    <x v="9"/>
    <x v="0"/>
    <s v="OK"/>
    <e v="#N/A"/>
    <m/>
    <n v="9"/>
    <m/>
    <m/>
    <e v="#N/A"/>
    <s v="022363"/>
    <x v="92"/>
    <x v="63"/>
    <x v="7"/>
    <x v="1"/>
    <m/>
    <m/>
    <m/>
    <m/>
    <n v="689"/>
    <m/>
    <m/>
  </r>
  <r>
    <x v="9"/>
    <x v="0"/>
    <s v="No"/>
    <e v="#N/A"/>
    <m/>
    <n v="9"/>
    <m/>
    <m/>
    <e v="#N/A"/>
    <s v="022600"/>
    <x v="94"/>
    <x v="65"/>
    <x v="7"/>
    <x v="1"/>
    <m/>
    <m/>
    <m/>
    <m/>
    <n v="3000"/>
    <m/>
    <m/>
  </r>
  <r>
    <x v="9"/>
    <x v="0"/>
    <s v="OK"/>
    <e v="#N/A"/>
    <m/>
    <n v="9"/>
    <m/>
    <m/>
    <e v="#N/A"/>
    <s v="030480"/>
    <x v="0"/>
    <x v="0"/>
    <x v="0"/>
    <x v="0"/>
    <m/>
    <m/>
    <m/>
    <m/>
    <n v="977"/>
    <m/>
    <m/>
  </r>
  <r>
    <x v="9"/>
    <x v="0"/>
    <s v="OK"/>
    <e v="#N/A"/>
    <m/>
    <n v="9"/>
    <m/>
    <m/>
    <e v="#N/A"/>
    <s v="031050"/>
    <x v="2"/>
    <x v="1"/>
    <x v="0"/>
    <x v="0"/>
    <m/>
    <m/>
    <m/>
    <m/>
    <n v="10751"/>
    <m/>
    <m/>
  </r>
  <r>
    <x v="9"/>
    <x v="0"/>
    <s v="OK"/>
    <e v="#N/A"/>
    <m/>
    <n v="9"/>
    <m/>
    <m/>
    <e v="#N/A"/>
    <s v="031060"/>
    <x v="3"/>
    <x v="1"/>
    <x v="0"/>
    <x v="0"/>
    <m/>
    <m/>
    <m/>
    <m/>
    <n v="6075"/>
    <m/>
    <m/>
  </r>
  <r>
    <x v="9"/>
    <x v="0"/>
    <s v="OK"/>
    <e v="#N/A"/>
    <m/>
    <n v="9"/>
    <m/>
    <m/>
    <e v="#N/A"/>
    <s v="031620"/>
    <x v="4"/>
    <x v="1"/>
    <x v="0"/>
    <x v="0"/>
    <m/>
    <m/>
    <m/>
    <m/>
    <n v="3459"/>
    <m/>
    <m/>
  </r>
  <r>
    <x v="9"/>
    <x v="0"/>
    <s v="OK"/>
    <e v="#N/A"/>
    <m/>
    <n v="9"/>
    <m/>
    <m/>
    <e v="#N/A"/>
    <s v="031851"/>
    <x v="5"/>
    <x v="1"/>
    <x v="0"/>
    <x v="0"/>
    <m/>
    <m/>
    <m/>
    <m/>
    <n v="641.75"/>
    <m/>
    <m/>
  </r>
  <r>
    <x v="9"/>
    <x v="0"/>
    <s v="OK"/>
    <e v="#N/A"/>
    <m/>
    <n v="9"/>
    <m/>
    <m/>
    <e v="#N/A"/>
    <s v="031901"/>
    <x v="7"/>
    <x v="2"/>
    <x v="0"/>
    <x v="0"/>
    <m/>
    <m/>
    <m/>
    <m/>
    <n v="4819.33"/>
    <m/>
    <m/>
  </r>
  <r>
    <x v="9"/>
    <x v="0"/>
    <s v="OK"/>
    <e v="#N/A"/>
    <m/>
    <n v="9"/>
    <m/>
    <m/>
    <e v="#N/A"/>
    <s v="032020"/>
    <x v="6"/>
    <x v="1"/>
    <x v="0"/>
    <x v="0"/>
    <m/>
    <m/>
    <m/>
    <m/>
    <n v="4246"/>
    <m/>
    <m/>
  </r>
  <r>
    <x v="9"/>
    <x v="0"/>
    <s v="OK"/>
    <e v="#N/A"/>
    <m/>
    <n v="9"/>
    <m/>
    <m/>
    <e v="#N/A"/>
    <s v="032500"/>
    <x v="1"/>
    <x v="0"/>
    <x v="0"/>
    <x v="0"/>
    <m/>
    <m/>
    <m/>
    <m/>
    <n v="7560"/>
    <m/>
    <m/>
  </r>
  <r>
    <x v="9"/>
    <x v="0"/>
    <s v="No"/>
    <e v="#N/A"/>
    <m/>
    <n v="9"/>
    <m/>
    <m/>
    <e v="#N/A"/>
    <s v="032621"/>
    <x v="8"/>
    <x v="3"/>
    <x v="0"/>
    <x v="0"/>
    <m/>
    <m/>
    <m/>
    <m/>
    <n v="15000"/>
    <m/>
    <m/>
  </r>
  <r>
    <x v="9"/>
    <x v="0"/>
    <s v="No"/>
    <e v="#N/A"/>
    <m/>
    <n v="9"/>
    <m/>
    <m/>
    <e v="#N/A"/>
    <s v="032880"/>
    <x v="9"/>
    <x v="2"/>
    <x v="0"/>
    <x v="0"/>
    <m/>
    <m/>
    <m/>
    <m/>
    <n v="2250"/>
    <m/>
    <m/>
  </r>
  <r>
    <x v="9"/>
    <x v="0"/>
    <s v="No"/>
    <e v="#N/A"/>
    <m/>
    <n v="9"/>
    <m/>
    <m/>
    <e v="#N/A"/>
    <s v="040020"/>
    <x v="96"/>
    <x v="67"/>
    <x v="8"/>
    <x v="1"/>
    <m/>
    <m/>
    <m/>
    <m/>
    <n v="0"/>
    <m/>
    <m/>
  </r>
  <r>
    <x v="9"/>
    <x v="0"/>
    <s v="OK"/>
    <e v="#N/A"/>
    <m/>
    <n v="9"/>
    <m/>
    <m/>
    <e v="#N/A"/>
    <s v="040430"/>
    <x v="99"/>
    <x v="69"/>
    <x v="8"/>
    <x v="1"/>
    <m/>
    <m/>
    <m/>
    <m/>
    <n v="8832"/>
    <m/>
    <m/>
  </r>
  <r>
    <x v="9"/>
    <x v="0"/>
    <s v="No"/>
    <e v="#N/A"/>
    <m/>
    <n v="9"/>
    <m/>
    <m/>
    <e v="#N/A"/>
    <s v="040520"/>
    <x v="100"/>
    <x v="70"/>
    <x v="8"/>
    <x v="1"/>
    <m/>
    <m/>
    <m/>
    <m/>
    <n v="0"/>
    <m/>
    <m/>
  </r>
  <r>
    <x v="9"/>
    <x v="0"/>
    <s v="No"/>
    <e v="#N/A"/>
    <m/>
    <n v="9"/>
    <m/>
    <m/>
    <e v="#N/A"/>
    <s v="040990"/>
    <x v="101"/>
    <x v="70"/>
    <x v="8"/>
    <x v="1"/>
    <m/>
    <m/>
    <m/>
    <m/>
    <n v="0"/>
    <m/>
    <m/>
  </r>
  <r>
    <x v="9"/>
    <x v="0"/>
    <s v="No"/>
    <e v="#N/A"/>
    <m/>
    <n v="9"/>
    <m/>
    <m/>
    <e v="#N/A"/>
    <s v="041000"/>
    <x v="103"/>
    <x v="71"/>
    <x v="8"/>
    <x v="1"/>
    <m/>
    <m/>
    <m/>
    <m/>
    <n v="0"/>
    <m/>
    <m/>
  </r>
  <r>
    <x v="9"/>
    <x v="0"/>
    <s v="OK"/>
    <e v="#N/A"/>
    <m/>
    <n v="9"/>
    <m/>
    <m/>
    <e v="#N/A"/>
    <s v="041250"/>
    <x v="104"/>
    <x v="71"/>
    <x v="8"/>
    <x v="1"/>
    <m/>
    <m/>
    <m/>
    <m/>
    <n v="3242"/>
    <m/>
    <m/>
  </r>
  <r>
    <x v="9"/>
    <x v="0"/>
    <s v="No"/>
    <e v="#N/A"/>
    <m/>
    <n v="9"/>
    <m/>
    <m/>
    <e v="#N/A"/>
    <s v="041300"/>
    <x v="105"/>
    <x v="72"/>
    <x v="8"/>
    <x v="1"/>
    <m/>
    <m/>
    <m/>
    <m/>
    <n v="5000"/>
    <m/>
    <m/>
  </r>
  <r>
    <x v="9"/>
    <x v="0"/>
    <s v="No"/>
    <e v="#N/A"/>
    <m/>
    <n v="9"/>
    <m/>
    <m/>
    <e v="#N/A"/>
    <s v="041630"/>
    <x v="97"/>
    <x v="67"/>
    <x v="8"/>
    <x v="1"/>
    <m/>
    <m/>
    <m/>
    <m/>
    <n v="1500"/>
    <m/>
    <m/>
  </r>
  <r>
    <x v="9"/>
    <x v="0"/>
    <s v="OK"/>
    <e v="#N/A"/>
    <m/>
    <n v="9"/>
    <m/>
    <m/>
    <e v="#N/A"/>
    <s v="041650"/>
    <x v="109"/>
    <x v="74"/>
    <x v="8"/>
    <x v="1"/>
    <m/>
    <m/>
    <m/>
    <m/>
    <n v="1500"/>
    <m/>
    <m/>
  </r>
  <r>
    <x v="9"/>
    <x v="0"/>
    <s v="No"/>
    <e v="#N/A"/>
    <m/>
    <n v="9"/>
    <m/>
    <m/>
    <e v="#N/A"/>
    <s v="041850"/>
    <x v="106"/>
    <x v="67"/>
    <x v="8"/>
    <x v="1"/>
    <m/>
    <m/>
    <m/>
    <m/>
    <n v="4000"/>
    <m/>
    <m/>
  </r>
  <r>
    <x v="9"/>
    <x v="0"/>
    <s v="OK"/>
    <e v="#N/A"/>
    <m/>
    <n v="9"/>
    <m/>
    <m/>
    <e v="#N/A"/>
    <s v="042170"/>
    <x v="110"/>
    <x v="74"/>
    <x v="8"/>
    <x v="1"/>
    <m/>
    <m/>
    <m/>
    <m/>
    <n v="639"/>
    <m/>
    <m/>
  </r>
  <r>
    <x v="9"/>
    <x v="0"/>
    <s v="OK"/>
    <e v="#N/A"/>
    <m/>
    <n v="9"/>
    <m/>
    <m/>
    <e v="#N/A"/>
    <s v="042310"/>
    <x v="107"/>
    <x v="73"/>
    <x v="8"/>
    <x v="1"/>
    <m/>
    <m/>
    <m/>
    <m/>
    <n v="6000"/>
    <m/>
    <m/>
  </r>
  <r>
    <x v="9"/>
    <x v="0"/>
    <s v="OK"/>
    <e v="#N/A"/>
    <m/>
    <n v="9"/>
    <m/>
    <m/>
    <e v="#N/A"/>
    <s v="042400"/>
    <x v="108"/>
    <x v="74"/>
    <x v="8"/>
    <x v="1"/>
    <m/>
    <m/>
    <m/>
    <m/>
    <n v="5221"/>
    <m/>
    <m/>
  </r>
  <r>
    <x v="9"/>
    <x v="0"/>
    <s v="No"/>
    <e v="#N/A"/>
    <m/>
    <n v="9"/>
    <m/>
    <m/>
    <e v="#N/A"/>
    <s v="042451"/>
    <x v="102"/>
    <x v="70"/>
    <x v="8"/>
    <x v="1"/>
    <m/>
    <m/>
    <m/>
    <m/>
    <n v="0"/>
    <m/>
    <m/>
  </r>
  <r>
    <x v="9"/>
    <x v="0"/>
    <s v="No"/>
    <e v="#N/A"/>
    <m/>
    <n v="9"/>
    <m/>
    <m/>
    <e v="#N/A"/>
    <s v="042550"/>
    <x v="98"/>
    <x v="68"/>
    <x v="8"/>
    <x v="1"/>
    <m/>
    <m/>
    <m/>
    <m/>
    <n v="1500"/>
    <m/>
    <m/>
  </r>
  <r>
    <x v="9"/>
    <x v="0"/>
    <s v="OK"/>
    <s v="LLF"/>
    <m/>
    <n v="9"/>
    <m/>
    <m/>
    <e v="#N/A"/>
    <s v="042552"/>
    <x v="111"/>
    <x v="75"/>
    <x v="8"/>
    <x v="1"/>
    <m/>
    <m/>
    <m/>
    <m/>
    <n v="8193.5"/>
    <m/>
    <m/>
  </r>
  <r>
    <x v="9"/>
    <x v="0"/>
    <s v="OK"/>
    <e v="#N/A"/>
    <m/>
    <n v="9"/>
    <m/>
    <m/>
    <e v="#N/A"/>
    <s v="050060"/>
    <x v="115"/>
    <x v="78"/>
    <x v="9"/>
    <x v="1"/>
    <m/>
    <m/>
    <m/>
    <m/>
    <n v="983"/>
    <m/>
    <m/>
  </r>
  <r>
    <x v="9"/>
    <x v="0"/>
    <s v="OK"/>
    <e v="#N/A"/>
    <m/>
    <n v="9"/>
    <m/>
    <m/>
    <e v="#N/A"/>
    <s v="050080"/>
    <x v="119"/>
    <x v="79"/>
    <x v="9"/>
    <x v="1"/>
    <m/>
    <m/>
    <m/>
    <m/>
    <n v="1392"/>
    <m/>
    <m/>
  </r>
  <r>
    <x v="9"/>
    <x v="0"/>
    <s v="OK"/>
    <e v="#N/A"/>
    <m/>
    <n v="9"/>
    <m/>
    <m/>
    <e v="#N/A"/>
    <s v="050110"/>
    <x v="122"/>
    <x v="80"/>
    <x v="9"/>
    <x v="1"/>
    <m/>
    <m/>
    <m/>
    <m/>
    <n v="5778"/>
    <m/>
    <m/>
  </r>
  <r>
    <x v="9"/>
    <x v="0"/>
    <s v="No"/>
    <e v="#N/A"/>
    <m/>
    <n v="9"/>
    <m/>
    <m/>
    <e v="#N/A"/>
    <s v="050120"/>
    <x v="123"/>
    <x v="81"/>
    <x v="9"/>
    <x v="1"/>
    <m/>
    <m/>
    <m/>
    <m/>
    <n v="600"/>
    <m/>
    <m/>
  </r>
  <r>
    <x v="9"/>
    <x v="0"/>
    <s v="OK"/>
    <e v="#N/A"/>
    <m/>
    <n v="9"/>
    <m/>
    <m/>
    <e v="#N/A"/>
    <s v="050160"/>
    <x v="112"/>
    <x v="76"/>
    <x v="9"/>
    <x v="1"/>
    <m/>
    <m/>
    <m/>
    <m/>
    <n v="4000"/>
    <m/>
    <m/>
  </r>
  <r>
    <x v="9"/>
    <x v="0"/>
    <s v="OK"/>
    <e v="#N/A"/>
    <m/>
    <n v="9"/>
    <m/>
    <m/>
    <e v="#N/A"/>
    <s v="050171"/>
    <x v="126"/>
    <x v="82"/>
    <x v="9"/>
    <x v="1"/>
    <m/>
    <m/>
    <m/>
    <m/>
    <n v="1673"/>
    <m/>
    <m/>
  </r>
  <r>
    <x v="9"/>
    <x v="0"/>
    <s v="OK"/>
    <e v="#N/A"/>
    <m/>
    <n v="9"/>
    <m/>
    <m/>
    <e v="#N/A"/>
    <s v="050180"/>
    <x v="128"/>
    <x v="82"/>
    <x v="9"/>
    <x v="1"/>
    <m/>
    <m/>
    <m/>
    <m/>
    <n v="4384.75"/>
    <m/>
    <m/>
  </r>
  <r>
    <x v="9"/>
    <x v="0"/>
    <s v="OK"/>
    <e v="#N/A"/>
    <m/>
    <n v="9"/>
    <m/>
    <m/>
    <e v="#N/A"/>
    <s v="050360"/>
    <x v="129"/>
    <x v="79"/>
    <x v="9"/>
    <x v="1"/>
    <m/>
    <m/>
    <m/>
    <m/>
    <n v="1500"/>
    <m/>
    <m/>
  </r>
  <r>
    <x v="9"/>
    <x v="0"/>
    <s v="No"/>
    <e v="#N/A"/>
    <m/>
    <n v="9"/>
    <m/>
    <m/>
    <e v="#N/A"/>
    <s v="050530"/>
    <x v="116"/>
    <x v="78"/>
    <x v="9"/>
    <x v="1"/>
    <m/>
    <m/>
    <m/>
    <m/>
    <n v="765"/>
    <m/>
    <m/>
  </r>
  <r>
    <x v="9"/>
    <x v="0"/>
    <s v="No"/>
    <e v="#N/A"/>
    <m/>
    <n v="9"/>
    <m/>
    <m/>
    <e v="#N/A"/>
    <s v="050581"/>
    <x v="113"/>
    <x v="76"/>
    <x v="9"/>
    <x v="1"/>
    <m/>
    <m/>
    <m/>
    <m/>
    <n v="1463"/>
    <m/>
    <m/>
  </r>
  <r>
    <x v="9"/>
    <x v="0"/>
    <s v="OK"/>
    <e v="#N/A"/>
    <m/>
    <n v="9"/>
    <m/>
    <m/>
    <e v="#N/A"/>
    <s v="050711"/>
    <x v="130"/>
    <x v="77"/>
    <x v="9"/>
    <x v="1"/>
    <m/>
    <m/>
    <m/>
    <m/>
    <n v="578"/>
    <m/>
    <m/>
  </r>
  <r>
    <x v="9"/>
    <x v="0"/>
    <s v="No"/>
    <e v="#N/A"/>
    <m/>
    <n v="9"/>
    <m/>
    <m/>
    <e v="#N/A"/>
    <s v="050770"/>
    <x v="120"/>
    <x v="79"/>
    <x v="9"/>
    <x v="1"/>
    <m/>
    <m/>
    <m/>
    <m/>
    <n v="900"/>
    <m/>
    <m/>
  </r>
  <r>
    <x v="9"/>
    <x v="0"/>
    <s v="OK"/>
    <e v="#N/A"/>
    <m/>
    <n v="9"/>
    <m/>
    <m/>
    <e v="#N/A"/>
    <s v="051070"/>
    <x v="117"/>
    <x v="78"/>
    <x v="9"/>
    <x v="1"/>
    <m/>
    <m/>
    <m/>
    <m/>
    <n v="2750"/>
    <m/>
    <m/>
  </r>
  <r>
    <x v="9"/>
    <x v="0"/>
    <s v="OK"/>
    <e v="#N/A"/>
    <m/>
    <n v="9"/>
    <m/>
    <m/>
    <e v="#N/A"/>
    <s v="051270"/>
    <x v="134"/>
    <x v="80"/>
    <x v="9"/>
    <x v="1"/>
    <m/>
    <m/>
    <m/>
    <m/>
    <n v="548.33000000000004"/>
    <m/>
    <m/>
  </r>
  <r>
    <x v="9"/>
    <x v="0"/>
    <s v="OK"/>
    <e v="#N/A"/>
    <m/>
    <n v="9"/>
    <m/>
    <m/>
    <e v="#N/A"/>
    <s v="051400"/>
    <x v="136"/>
    <x v="83"/>
    <x v="9"/>
    <x v="1"/>
    <m/>
    <m/>
    <m/>
    <m/>
    <n v="0"/>
    <m/>
    <m/>
  </r>
  <r>
    <x v="9"/>
    <x v="0"/>
    <s v="OK"/>
    <e v="#N/A"/>
    <m/>
    <n v="9"/>
    <m/>
    <m/>
    <e v="#N/A"/>
    <s v="051501"/>
    <x v="124"/>
    <x v="81"/>
    <x v="9"/>
    <x v="1"/>
    <m/>
    <m/>
    <m/>
    <m/>
    <n v="4971.25"/>
    <m/>
    <m/>
  </r>
  <r>
    <x v="9"/>
    <x v="0"/>
    <s v="OK"/>
    <e v="#N/A"/>
    <m/>
    <n v="9"/>
    <m/>
    <m/>
    <e v="#N/A"/>
    <s v="051781"/>
    <x v="118"/>
    <x v="78"/>
    <x v="9"/>
    <x v="1"/>
    <m/>
    <m/>
    <m/>
    <m/>
    <n v="779"/>
    <m/>
    <m/>
  </r>
  <r>
    <x v="9"/>
    <x v="0"/>
    <s v="OK"/>
    <e v="#N/A"/>
    <m/>
    <n v="9"/>
    <m/>
    <m/>
    <e v="#N/A"/>
    <s v="051880"/>
    <x v="135"/>
    <x v="80"/>
    <x v="9"/>
    <x v="1"/>
    <m/>
    <m/>
    <m/>
    <m/>
    <n v="179"/>
    <m/>
    <m/>
  </r>
  <r>
    <x v="9"/>
    <x v="0"/>
    <s v="OK"/>
    <e v="#N/A"/>
    <m/>
    <n v="9"/>
    <m/>
    <m/>
    <e v="#N/A"/>
    <s v="051885"/>
    <x v="127"/>
    <x v="82"/>
    <x v="9"/>
    <x v="1"/>
    <m/>
    <m/>
    <m/>
    <m/>
    <n v="1645.66"/>
    <m/>
    <m/>
  </r>
  <r>
    <x v="9"/>
    <x v="0"/>
    <s v="No"/>
    <e v="#N/A"/>
    <m/>
    <n v="9"/>
    <m/>
    <m/>
    <s v="Yes"/>
    <s v="052150"/>
    <x v="138"/>
    <x v="84"/>
    <x v="9"/>
    <x v="1"/>
    <m/>
    <m/>
    <m/>
    <m/>
    <n v="6717.75"/>
    <m/>
    <m/>
  </r>
  <r>
    <x v="9"/>
    <x v="0"/>
    <s v="OK"/>
    <e v="#N/A"/>
    <m/>
    <n v="9"/>
    <m/>
    <m/>
    <e v="#N/A"/>
    <s v="052151"/>
    <x v="131"/>
    <x v="77"/>
    <x v="9"/>
    <x v="1"/>
    <m/>
    <m/>
    <m/>
    <m/>
    <n v="0"/>
    <m/>
    <m/>
  </r>
  <r>
    <x v="9"/>
    <x v="0"/>
    <s v="OK"/>
    <e v="#N/A"/>
    <m/>
    <n v="9"/>
    <m/>
    <m/>
    <e v="#N/A"/>
    <s v="052270"/>
    <x v="132"/>
    <x v="77"/>
    <x v="9"/>
    <x v="1"/>
    <m/>
    <m/>
    <m/>
    <m/>
    <n v="1241"/>
    <m/>
    <m/>
  </r>
  <r>
    <x v="9"/>
    <x v="0"/>
    <s v="OK"/>
    <e v="#N/A"/>
    <m/>
    <n v="9"/>
    <m/>
    <m/>
    <e v="#N/A"/>
    <s v="052540"/>
    <x v="137"/>
    <x v="83"/>
    <x v="9"/>
    <x v="1"/>
    <m/>
    <m/>
    <m/>
    <m/>
    <n v="731.8"/>
    <m/>
    <m/>
  </r>
  <r>
    <x v="9"/>
    <x v="0"/>
    <s v="No"/>
    <e v="#N/A"/>
    <m/>
    <n v="9"/>
    <m/>
    <m/>
    <e v="#N/A"/>
    <s v="052551"/>
    <x v="121"/>
    <x v="79"/>
    <x v="9"/>
    <x v="1"/>
    <m/>
    <m/>
    <m/>
    <m/>
    <n v="0"/>
    <m/>
    <m/>
  </r>
  <r>
    <x v="9"/>
    <x v="0"/>
    <s v="No"/>
    <e v="#N/A"/>
    <m/>
    <n v="9"/>
    <m/>
    <m/>
    <e v="#N/A"/>
    <s v="052660"/>
    <x v="139"/>
    <x v="79"/>
    <x v="9"/>
    <x v="1"/>
    <m/>
    <m/>
    <m/>
    <m/>
    <n v="0"/>
    <m/>
    <m/>
  </r>
  <r>
    <x v="9"/>
    <x v="0"/>
    <s v="OK"/>
    <e v="#N/A"/>
    <m/>
    <n v="9"/>
    <m/>
    <m/>
    <e v="#N/A"/>
    <s v="052670"/>
    <x v="133"/>
    <x v="77"/>
    <x v="9"/>
    <x v="1"/>
    <m/>
    <m/>
    <m/>
    <m/>
    <n v="580"/>
    <m/>
    <m/>
  </r>
  <r>
    <x v="9"/>
    <x v="0"/>
    <s v="OK"/>
    <e v="#N/A"/>
    <m/>
    <n v="9"/>
    <m/>
    <m/>
    <e v="#N/A"/>
    <s v="052830"/>
    <x v="125"/>
    <x v="81"/>
    <x v="9"/>
    <x v="1"/>
    <m/>
    <m/>
    <m/>
    <m/>
    <n v="0"/>
    <m/>
    <m/>
  </r>
  <r>
    <x v="9"/>
    <x v="0"/>
    <s v="OK"/>
    <e v="#N/A"/>
    <m/>
    <n v="9"/>
    <m/>
    <m/>
    <e v="#N/A"/>
    <s v="052840"/>
    <x v="114"/>
    <x v="77"/>
    <x v="9"/>
    <x v="1"/>
    <m/>
    <m/>
    <m/>
    <m/>
    <n v="2354"/>
    <m/>
    <m/>
  </r>
  <r>
    <x v="9"/>
    <x v="0"/>
    <s v="OK"/>
    <e v="#N/A"/>
    <m/>
    <n v="9"/>
    <m/>
    <m/>
    <e v="#N/A"/>
    <s v="060550"/>
    <x v="140"/>
    <x v="85"/>
    <x v="10"/>
    <x v="1"/>
    <m/>
    <m/>
    <m/>
    <m/>
    <n v="5062.5"/>
    <m/>
    <m/>
  </r>
  <r>
    <x v="9"/>
    <x v="0"/>
    <s v="No"/>
    <e v="#N/A"/>
    <m/>
    <n v="9"/>
    <m/>
    <m/>
    <e v="#N/A"/>
    <s v="060650"/>
    <x v="141"/>
    <x v="86"/>
    <x v="10"/>
    <x v="1"/>
    <m/>
    <m/>
    <m/>
    <m/>
    <n v="3393.25"/>
    <m/>
    <m/>
  </r>
  <r>
    <x v="9"/>
    <x v="0"/>
    <s v="No"/>
    <e v="#N/A"/>
    <m/>
    <n v="9"/>
    <m/>
    <m/>
    <e v="#N/A"/>
    <s v="061010"/>
    <x v="143"/>
    <x v="86"/>
    <x v="10"/>
    <x v="1"/>
    <m/>
    <m/>
    <m/>
    <m/>
    <n v="500"/>
    <m/>
    <m/>
  </r>
  <r>
    <x v="9"/>
    <x v="0"/>
    <s v="OK"/>
    <e v="#N/A"/>
    <m/>
    <n v="9"/>
    <m/>
    <m/>
    <e v="#N/A"/>
    <s v="061320"/>
    <x v="144"/>
    <x v="87"/>
    <x v="10"/>
    <x v="1"/>
    <m/>
    <m/>
    <m/>
    <m/>
    <n v="5214"/>
    <m/>
    <m/>
  </r>
  <r>
    <x v="9"/>
    <x v="0"/>
    <s v="OK"/>
    <s v="LLF"/>
    <m/>
    <n v="9"/>
    <m/>
    <m/>
    <e v="#N/A"/>
    <s v="061900"/>
    <x v="145"/>
    <x v="88"/>
    <x v="10"/>
    <x v="1"/>
    <m/>
    <m/>
    <m/>
    <m/>
    <n v="0"/>
    <m/>
    <m/>
  </r>
  <r>
    <x v="9"/>
    <x v="0"/>
    <s v="OK"/>
    <e v="#N/A"/>
    <m/>
    <n v="9"/>
    <m/>
    <m/>
    <e v="#N/A"/>
    <s v="062160"/>
    <x v="146"/>
    <x v="89"/>
    <x v="10"/>
    <x v="1"/>
    <m/>
    <m/>
    <m/>
    <m/>
    <n v="4827"/>
    <m/>
    <m/>
  </r>
  <r>
    <x v="9"/>
    <x v="0"/>
    <s v="No"/>
    <e v="#N/A"/>
    <m/>
    <n v="9"/>
    <m/>
    <m/>
    <e v="#N/A"/>
    <s v="062620"/>
    <x v="142"/>
    <x v="86"/>
    <x v="10"/>
    <x v="1"/>
    <m/>
    <m/>
    <m/>
    <m/>
    <n v="1500"/>
    <m/>
    <m/>
  </r>
  <r>
    <x v="9"/>
    <x v="0"/>
    <s v="OK"/>
    <e v="#N/A"/>
    <m/>
    <n v="9"/>
    <m/>
    <m/>
    <e v="#N/A"/>
    <s v="062680"/>
    <x v="147"/>
    <x v="86"/>
    <x v="10"/>
    <x v="1"/>
    <m/>
    <m/>
    <m/>
    <m/>
    <n v="4059.92"/>
    <m/>
    <m/>
  </r>
  <r>
    <x v="9"/>
    <x v="0"/>
    <s v="OK"/>
    <e v="#N/A"/>
    <m/>
    <n v="9"/>
    <m/>
    <m/>
    <e v="#N/A"/>
    <s v="070151"/>
    <x v="148"/>
    <x v="90"/>
    <x v="11"/>
    <x v="1"/>
    <m/>
    <m/>
    <m/>
    <m/>
    <n v="752"/>
    <m/>
    <m/>
  </r>
  <r>
    <x v="9"/>
    <x v="0"/>
    <s v="OK"/>
    <e v="#N/A"/>
    <m/>
    <n v="9"/>
    <m/>
    <m/>
    <e v="#N/A"/>
    <s v="070720"/>
    <x v="151"/>
    <x v="90"/>
    <x v="11"/>
    <x v="1"/>
    <m/>
    <m/>
    <m/>
    <m/>
    <n v="3500"/>
    <m/>
    <m/>
  </r>
  <r>
    <x v="9"/>
    <x v="0"/>
    <s v="OK"/>
    <e v="#N/A"/>
    <m/>
    <n v="9"/>
    <m/>
    <m/>
    <e v="#N/A"/>
    <s v="070800"/>
    <x v="161"/>
    <x v="90"/>
    <x v="11"/>
    <x v="1"/>
    <m/>
    <m/>
    <m/>
    <m/>
    <n v="3370"/>
    <m/>
    <m/>
  </r>
  <r>
    <x v="9"/>
    <x v="0"/>
    <s v="OK"/>
    <e v="#N/A"/>
    <m/>
    <n v="9"/>
    <m/>
    <m/>
    <e v="#N/A"/>
    <s v="070820"/>
    <x v="152"/>
    <x v="91"/>
    <x v="11"/>
    <x v="1"/>
    <m/>
    <m/>
    <m/>
    <m/>
    <n v="4167.33"/>
    <m/>
    <m/>
  </r>
  <r>
    <x v="9"/>
    <x v="0"/>
    <s v="OK"/>
    <e v="#N/A"/>
    <m/>
    <n v="9"/>
    <m/>
    <m/>
    <e v="#N/A"/>
    <s v="070821"/>
    <x v="159"/>
    <x v="94"/>
    <x v="11"/>
    <x v="1"/>
    <m/>
    <m/>
    <m/>
    <m/>
    <n v="4367"/>
    <m/>
    <m/>
  </r>
  <r>
    <x v="9"/>
    <x v="0"/>
    <s v="OK"/>
    <e v="#N/A"/>
    <m/>
    <n v="9"/>
    <m/>
    <m/>
    <e v="#N/A"/>
    <s v="071131"/>
    <x v="153"/>
    <x v="92"/>
    <x v="11"/>
    <x v="1"/>
    <m/>
    <m/>
    <m/>
    <m/>
    <n v="4950"/>
    <m/>
    <m/>
  </r>
  <r>
    <x v="9"/>
    <x v="0"/>
    <s v="OK"/>
    <e v="#N/A"/>
    <m/>
    <n v="9"/>
    <m/>
    <m/>
    <s v="Yes"/>
    <s v="071132"/>
    <x v="154"/>
    <x v="92"/>
    <x v="11"/>
    <x v="1"/>
    <m/>
    <m/>
    <m/>
    <m/>
    <n v="1000"/>
    <m/>
    <m/>
  </r>
  <r>
    <x v="9"/>
    <x v="0"/>
    <s v="No"/>
    <e v="#N/A"/>
    <m/>
    <n v="9"/>
    <m/>
    <m/>
    <e v="#N/A"/>
    <s v="071133"/>
    <x v="155"/>
    <x v="92"/>
    <x v="11"/>
    <x v="1"/>
    <m/>
    <m/>
    <m/>
    <m/>
    <n v="13548"/>
    <m/>
    <m/>
  </r>
  <r>
    <x v="9"/>
    <x v="0"/>
    <s v="No"/>
    <e v="#N/A"/>
    <m/>
    <n v="9"/>
    <m/>
    <m/>
    <e v="#N/A"/>
    <s v="071140"/>
    <x v="156"/>
    <x v="93"/>
    <x v="11"/>
    <x v="1"/>
    <m/>
    <m/>
    <m/>
    <m/>
    <n v="3533.64"/>
    <m/>
    <m/>
  </r>
  <r>
    <x v="9"/>
    <x v="0"/>
    <s v="OK"/>
    <e v="#N/A"/>
    <m/>
    <n v="9"/>
    <m/>
    <m/>
    <e v="#N/A"/>
    <s v="071540"/>
    <x v="157"/>
    <x v="92"/>
    <x v="11"/>
    <x v="1"/>
    <m/>
    <m/>
    <m/>
    <m/>
    <n v="1064"/>
    <m/>
    <m/>
  </r>
  <r>
    <x v="9"/>
    <x v="0"/>
    <s v="OK"/>
    <e v="#N/A"/>
    <m/>
    <n v="9"/>
    <m/>
    <m/>
    <s v="Yes"/>
    <s v="071890"/>
    <x v="158"/>
    <x v="92"/>
    <x v="11"/>
    <x v="1"/>
    <m/>
    <m/>
    <m/>
    <m/>
    <n v="12145"/>
    <m/>
    <m/>
  </r>
  <r>
    <x v="9"/>
    <x v="0"/>
    <s v="OK"/>
    <e v="#N/A"/>
    <m/>
    <n v="9"/>
    <m/>
    <m/>
    <e v="#N/A"/>
    <s v="072530"/>
    <x v="160"/>
    <x v="90"/>
    <x v="11"/>
    <x v="1"/>
    <m/>
    <m/>
    <m/>
    <m/>
    <n v="3437"/>
    <m/>
    <m/>
  </r>
  <r>
    <x v="9"/>
    <x v="0"/>
    <s v="OK"/>
    <e v="#N/A"/>
    <m/>
    <n v="9"/>
    <m/>
    <m/>
    <e v="#N/A"/>
    <s v="072800"/>
    <x v="149"/>
    <x v="90"/>
    <x v="11"/>
    <x v="1"/>
    <m/>
    <m/>
    <m/>
    <m/>
    <n v="8994"/>
    <m/>
    <m/>
  </r>
  <r>
    <x v="9"/>
    <x v="0"/>
    <s v="OK"/>
    <e v="#N/A"/>
    <m/>
    <n v="9"/>
    <m/>
    <m/>
    <e v="#N/A"/>
    <s v="072801"/>
    <x v="150"/>
    <x v="90"/>
    <x v="11"/>
    <x v="1"/>
    <m/>
    <m/>
    <m/>
    <m/>
    <n v="1564"/>
    <m/>
    <m/>
  </r>
  <r>
    <x v="9"/>
    <x v="0"/>
    <s v="OK"/>
    <e v="#N/A"/>
    <m/>
    <n v="9"/>
    <m/>
    <m/>
    <e v="#N/A"/>
    <s v="072810"/>
    <x v="162"/>
    <x v="95"/>
    <x v="11"/>
    <x v="1"/>
    <m/>
    <m/>
    <m/>
    <m/>
    <n v="5034"/>
    <m/>
    <m/>
  </r>
  <r>
    <x v="9"/>
    <x v="0"/>
    <s v="OK"/>
    <e v="#N/A"/>
    <m/>
    <n v="9"/>
    <m/>
    <m/>
    <e v="#N/A"/>
    <s v="080140"/>
    <x v="168"/>
    <x v="98"/>
    <x v="12"/>
    <x v="1"/>
    <m/>
    <m/>
    <m/>
    <m/>
    <n v="1264"/>
    <m/>
    <m/>
  </r>
  <r>
    <x v="9"/>
    <x v="0"/>
    <s v="No"/>
    <e v="#N/A"/>
    <m/>
    <n v="9"/>
    <m/>
    <m/>
    <e v="#N/A"/>
    <s v="080210"/>
    <x v="163"/>
    <x v="96"/>
    <x v="12"/>
    <x v="1"/>
    <m/>
    <m/>
    <m/>
    <m/>
    <n v="3152.7000000000003"/>
    <m/>
    <m/>
  </r>
  <r>
    <x v="9"/>
    <x v="0"/>
    <s v="OK"/>
    <e v="#N/A"/>
    <m/>
    <n v="9"/>
    <m/>
    <m/>
    <e v="#N/A"/>
    <s v="080350"/>
    <x v="167"/>
    <x v="97"/>
    <x v="12"/>
    <x v="1"/>
    <m/>
    <m/>
    <m/>
    <m/>
    <n v="5777.5"/>
    <m/>
    <m/>
  </r>
  <r>
    <x v="9"/>
    <x v="0"/>
    <s v="OK"/>
    <e v="#N/A"/>
    <m/>
    <n v="9"/>
    <m/>
    <m/>
    <e v="#N/A"/>
    <s v="080510"/>
    <x v="169"/>
    <x v="98"/>
    <x v="12"/>
    <x v="1"/>
    <m/>
    <m/>
    <m/>
    <m/>
    <n v="764"/>
    <m/>
    <m/>
  </r>
  <r>
    <x v="9"/>
    <x v="0"/>
    <s v="OK"/>
    <e v="#N/A"/>
    <m/>
    <n v="9"/>
    <m/>
    <m/>
    <e v="#N/A"/>
    <s v="080920"/>
    <x v="165"/>
    <x v="96"/>
    <x v="12"/>
    <x v="1"/>
    <m/>
    <m/>
    <m/>
    <m/>
    <n v="2203"/>
    <m/>
    <m/>
  </r>
  <r>
    <x v="9"/>
    <x v="0"/>
    <s v="No"/>
    <e v="#N/A"/>
    <m/>
    <n v="9"/>
    <m/>
    <m/>
    <e v="#N/A"/>
    <s v="081040"/>
    <x v="173"/>
    <x v="99"/>
    <x v="12"/>
    <x v="1"/>
    <m/>
    <m/>
    <m/>
    <m/>
    <n v="2357"/>
    <m/>
    <m/>
  </r>
  <r>
    <x v="9"/>
    <x v="0"/>
    <s v="OK"/>
    <e v="#N/A"/>
    <m/>
    <n v="9"/>
    <m/>
    <m/>
    <e v="#N/A"/>
    <s v="081200"/>
    <x v="175"/>
    <x v="97"/>
    <x v="12"/>
    <x v="1"/>
    <m/>
    <m/>
    <m/>
    <m/>
    <n v="8098.5"/>
    <m/>
    <m/>
  </r>
  <r>
    <x v="9"/>
    <x v="0"/>
    <s v="OK"/>
    <e v="#N/A"/>
    <m/>
    <n v="9"/>
    <m/>
    <m/>
    <e v="#N/A"/>
    <s v="081210"/>
    <x v="176"/>
    <x v="97"/>
    <x v="12"/>
    <x v="1"/>
    <m/>
    <m/>
    <m/>
    <m/>
    <n v="6692"/>
    <m/>
    <m/>
  </r>
  <r>
    <x v="9"/>
    <x v="0"/>
    <s v="OK"/>
    <e v="#N/A"/>
    <m/>
    <n v="9"/>
    <m/>
    <m/>
    <e v="#N/A"/>
    <s v="081220"/>
    <x v="177"/>
    <x v="97"/>
    <x v="12"/>
    <x v="1"/>
    <m/>
    <m/>
    <m/>
    <m/>
    <n v="2275"/>
    <m/>
    <m/>
  </r>
  <r>
    <x v="9"/>
    <x v="0"/>
    <s v="No"/>
    <e v="#N/A"/>
    <m/>
    <n v="9"/>
    <m/>
    <m/>
    <e v="#N/A"/>
    <s v="081240"/>
    <x v="178"/>
    <x v="100"/>
    <x v="12"/>
    <x v="1"/>
    <m/>
    <m/>
    <m/>
    <m/>
    <n v="0"/>
    <m/>
    <m/>
  </r>
  <r>
    <x v="9"/>
    <x v="0"/>
    <s v="OK"/>
    <e v="#N/A"/>
    <m/>
    <n v="9"/>
    <m/>
    <m/>
    <e v="#N/A"/>
    <s v="081370"/>
    <x v="180"/>
    <x v="102"/>
    <x v="12"/>
    <x v="1"/>
    <m/>
    <m/>
    <m/>
    <m/>
    <n v="1587"/>
    <m/>
    <m/>
  </r>
  <r>
    <x v="9"/>
    <x v="0"/>
    <s v="No"/>
    <e v="#N/A"/>
    <m/>
    <n v="9"/>
    <m/>
    <m/>
    <e v="#N/A"/>
    <s v="081590"/>
    <x v="183"/>
    <x v="97"/>
    <x v="12"/>
    <x v="1"/>
    <m/>
    <m/>
    <m/>
    <m/>
    <n v="3135.94"/>
    <m/>
    <m/>
  </r>
  <r>
    <x v="9"/>
    <x v="0"/>
    <s v="OK"/>
    <e v="#N/A"/>
    <m/>
    <n v="9"/>
    <m/>
    <m/>
    <e v="#N/A"/>
    <s v="081610"/>
    <x v="164"/>
    <x v="96"/>
    <x v="12"/>
    <x v="1"/>
    <m/>
    <m/>
    <m/>
    <m/>
    <n v="0"/>
    <m/>
    <m/>
  </r>
  <r>
    <x v="9"/>
    <x v="0"/>
    <s v="No"/>
    <e v="#N/A"/>
    <m/>
    <n v="9"/>
    <m/>
    <m/>
    <e v="#N/A"/>
    <s v="082010"/>
    <x v="166"/>
    <x v="96"/>
    <x v="12"/>
    <x v="1"/>
    <m/>
    <m/>
    <m/>
    <m/>
    <n v="500"/>
    <m/>
    <m/>
  </r>
  <r>
    <x v="9"/>
    <x v="0"/>
    <s v="No"/>
    <e v="#N/A"/>
    <m/>
    <n v="9"/>
    <m/>
    <m/>
    <e v="#N/A"/>
    <s v="082420"/>
    <x v="174"/>
    <x v="99"/>
    <x v="12"/>
    <x v="1"/>
    <m/>
    <m/>
    <m/>
    <m/>
    <n v="0"/>
    <m/>
    <m/>
  </r>
  <r>
    <x v="9"/>
    <x v="0"/>
    <s v="OK"/>
    <e v="#N/A"/>
    <m/>
    <n v="9"/>
    <m/>
    <m/>
    <e v="#N/A"/>
    <s v="082421"/>
    <x v="170"/>
    <x v="98"/>
    <x v="12"/>
    <x v="1"/>
    <m/>
    <m/>
    <m/>
    <m/>
    <n v="787"/>
    <m/>
    <m/>
  </r>
  <r>
    <x v="9"/>
    <x v="0"/>
    <s v="No"/>
    <e v="#N/A"/>
    <m/>
    <n v="9"/>
    <m/>
    <m/>
    <e v="#N/A"/>
    <s v="082560"/>
    <x v="179"/>
    <x v="101"/>
    <x v="12"/>
    <x v="1"/>
    <m/>
    <m/>
    <m/>
    <m/>
    <n v="0"/>
    <m/>
    <m/>
  </r>
  <r>
    <x v="9"/>
    <x v="0"/>
    <s v="No"/>
    <e v="#N/A"/>
    <m/>
    <n v="9"/>
    <m/>
    <m/>
    <s v="Yes"/>
    <s v="082690"/>
    <x v="184"/>
    <x v="103"/>
    <x v="12"/>
    <x v="1"/>
    <m/>
    <m/>
    <m/>
    <m/>
    <n v="9973.5"/>
    <m/>
    <m/>
  </r>
  <r>
    <x v="9"/>
    <x v="0"/>
    <s v="OK"/>
    <e v="#N/A"/>
    <m/>
    <n v="9"/>
    <m/>
    <m/>
    <e v="#N/A"/>
    <s v="082700"/>
    <x v="185"/>
    <x v="104"/>
    <x v="12"/>
    <x v="1"/>
    <m/>
    <m/>
    <m/>
    <m/>
    <n v="11168.32"/>
    <m/>
    <m/>
  </r>
  <r>
    <x v="9"/>
    <x v="0"/>
    <s v="OK"/>
    <e v="#N/A"/>
    <m/>
    <n v="9"/>
    <m/>
    <m/>
    <e v="#N/A"/>
    <s v="082710"/>
    <x v="181"/>
    <x v="102"/>
    <x v="12"/>
    <x v="1"/>
    <m/>
    <m/>
    <m/>
    <m/>
    <n v="1297"/>
    <m/>
    <m/>
  </r>
  <r>
    <x v="9"/>
    <x v="0"/>
    <s v="OK"/>
    <e v="#N/A"/>
    <m/>
    <n v="9"/>
    <m/>
    <m/>
    <e v="#N/A"/>
    <s v="082720"/>
    <x v="171"/>
    <x v="98"/>
    <x v="12"/>
    <x v="1"/>
    <m/>
    <m/>
    <m/>
    <m/>
    <n v="676"/>
    <m/>
    <m/>
  </r>
  <r>
    <x v="9"/>
    <x v="0"/>
    <s v="OK"/>
    <e v="#N/A"/>
    <m/>
    <n v="9"/>
    <m/>
    <m/>
    <e v="#N/A"/>
    <s v="082790"/>
    <x v="172"/>
    <x v="98"/>
    <x v="12"/>
    <x v="1"/>
    <m/>
    <m/>
    <m/>
    <m/>
    <n v="0"/>
    <m/>
    <m/>
  </r>
  <r>
    <x v="9"/>
    <x v="0"/>
    <s v="OK"/>
    <e v="#N/A"/>
    <m/>
    <n v="9"/>
    <m/>
    <m/>
    <e v="#N/A"/>
    <s v="082870"/>
    <x v="182"/>
    <x v="102"/>
    <x v="12"/>
    <x v="1"/>
    <m/>
    <m/>
    <m/>
    <m/>
    <n v="1540"/>
    <m/>
    <m/>
  </r>
  <r>
    <x v="9"/>
    <x v="0"/>
    <s v="OK"/>
    <e v="#N/A"/>
    <m/>
    <n v="9"/>
    <m/>
    <m/>
    <e v="#N/A"/>
    <s v="091081"/>
    <x v="10"/>
    <x v="4"/>
    <x v="1"/>
    <x v="0"/>
    <m/>
    <m/>
    <m/>
    <m/>
    <n v="498.33"/>
    <m/>
    <m/>
  </r>
  <r>
    <x v="9"/>
    <x v="0"/>
    <s v="No"/>
    <e v="#N/A"/>
    <m/>
    <n v="9"/>
    <m/>
    <m/>
    <e v="#N/A"/>
    <s v="091290"/>
    <x v="12"/>
    <x v="5"/>
    <x v="1"/>
    <x v="0"/>
    <m/>
    <m/>
    <m/>
    <m/>
    <n v="0"/>
    <m/>
    <m/>
  </r>
  <r>
    <x v="9"/>
    <x v="0"/>
    <s v="OK"/>
    <e v="#N/A"/>
    <m/>
    <n v="9"/>
    <m/>
    <m/>
    <e v="#N/A"/>
    <s v="091292"/>
    <x v="335"/>
    <x v="5"/>
    <x v="1"/>
    <x v="0"/>
    <m/>
    <m/>
    <m/>
    <m/>
    <n v="3000"/>
    <m/>
    <m/>
  </r>
  <r>
    <x v="9"/>
    <x v="0"/>
    <s v="No"/>
    <e v="#N/A"/>
    <m/>
    <n v="9"/>
    <m/>
    <m/>
    <e v="#N/A"/>
    <s v="091293"/>
    <x v="336"/>
    <x v="5"/>
    <x v="1"/>
    <x v="0"/>
    <m/>
    <m/>
    <m/>
    <m/>
    <n v="4000"/>
    <m/>
    <m/>
  </r>
  <r>
    <x v="9"/>
    <x v="0"/>
    <s v="OK"/>
    <e v="#N/A"/>
    <m/>
    <n v="9"/>
    <m/>
    <m/>
    <e v="#N/A"/>
    <s v="091294"/>
    <x v="337"/>
    <x v="5"/>
    <x v="1"/>
    <x v="0"/>
    <m/>
    <m/>
    <m/>
    <m/>
    <n v="11878"/>
    <m/>
    <m/>
  </r>
  <r>
    <x v="9"/>
    <x v="0"/>
    <s v="OK"/>
    <e v="#N/A"/>
    <m/>
    <n v="9"/>
    <m/>
    <m/>
    <e v="#N/A"/>
    <s v="091291"/>
    <x v="334"/>
    <x v="5"/>
    <x v="1"/>
    <x v="0"/>
    <m/>
    <m/>
    <m/>
    <m/>
    <n v="5000"/>
    <m/>
    <m/>
  </r>
  <r>
    <x v="9"/>
    <x v="0"/>
    <s v="No"/>
    <e v="#N/A"/>
    <m/>
    <n v="9"/>
    <m/>
    <m/>
    <s v="Yes"/>
    <s v="091340"/>
    <x v="13"/>
    <x v="6"/>
    <x v="1"/>
    <x v="0"/>
    <m/>
    <m/>
    <m/>
    <m/>
    <n v="0"/>
    <m/>
    <m/>
  </r>
  <r>
    <x v="9"/>
    <x v="0"/>
    <s v="OK"/>
    <e v="#N/A"/>
    <m/>
    <n v="9"/>
    <m/>
    <m/>
    <e v="#N/A"/>
    <s v="091390"/>
    <x v="14"/>
    <x v="6"/>
    <x v="1"/>
    <x v="0"/>
    <m/>
    <m/>
    <m/>
    <m/>
    <n v="2619"/>
    <m/>
    <m/>
  </r>
  <r>
    <x v="9"/>
    <x v="0"/>
    <s v="No"/>
    <e v="#N/A"/>
    <m/>
    <n v="9"/>
    <m/>
    <m/>
    <e v="#N/A"/>
    <s v="091460"/>
    <x v="15"/>
    <x v="7"/>
    <x v="1"/>
    <x v="0"/>
    <m/>
    <m/>
    <m/>
    <m/>
    <n v="1600"/>
    <m/>
    <m/>
  </r>
  <r>
    <x v="9"/>
    <x v="0"/>
    <s v="No"/>
    <e v="#N/A"/>
    <m/>
    <n v="9"/>
    <m/>
    <m/>
    <e v="#N/A"/>
    <s v="091950"/>
    <x v="18"/>
    <x v="8"/>
    <x v="1"/>
    <x v="0"/>
    <m/>
    <m/>
    <m/>
    <m/>
    <n v="0"/>
    <m/>
    <m/>
  </r>
  <r>
    <x v="9"/>
    <x v="0"/>
    <s v="OK"/>
    <e v="#N/A"/>
    <m/>
    <n v="9"/>
    <m/>
    <m/>
    <s v="Yes"/>
    <s v="091551"/>
    <x v="19"/>
    <x v="8"/>
    <x v="1"/>
    <x v="0"/>
    <m/>
    <m/>
    <m/>
    <m/>
    <n v="8082"/>
    <m/>
    <m/>
  </r>
  <r>
    <x v="9"/>
    <x v="0"/>
    <s v="OK"/>
    <e v="#N/A"/>
    <m/>
    <n v="9"/>
    <m/>
    <m/>
    <e v="#N/A"/>
    <s v="091580"/>
    <x v="17"/>
    <x v="7"/>
    <x v="1"/>
    <x v="0"/>
    <m/>
    <m/>
    <m/>
    <m/>
    <n v="750"/>
    <m/>
    <m/>
  </r>
  <r>
    <x v="9"/>
    <x v="0"/>
    <s v="No"/>
    <e v="#N/A"/>
    <m/>
    <n v="9"/>
    <m/>
    <m/>
    <e v="#N/A"/>
    <s v="091670"/>
    <x v="11"/>
    <x v="4"/>
    <x v="1"/>
    <x v="0"/>
    <m/>
    <m/>
    <m/>
    <m/>
    <n v="200"/>
    <m/>
    <m/>
  </r>
  <r>
    <x v="9"/>
    <x v="0"/>
    <s v="OK"/>
    <e v="#N/A"/>
    <m/>
    <n v="9"/>
    <m/>
    <m/>
    <e v="#N/A"/>
    <s v="091920"/>
    <x v="21"/>
    <x v="9"/>
    <x v="1"/>
    <x v="0"/>
    <m/>
    <m/>
    <m/>
    <m/>
    <n v="6414.84"/>
    <m/>
    <m/>
  </r>
  <r>
    <x v="9"/>
    <x v="0"/>
    <s v="No"/>
    <e v="#N/A"/>
    <m/>
    <n v="9"/>
    <m/>
    <m/>
    <e v="#N/A"/>
    <s v="091940"/>
    <x v="16"/>
    <x v="7"/>
    <x v="1"/>
    <x v="0"/>
    <m/>
    <m/>
    <m/>
    <m/>
    <n v="0"/>
    <m/>
    <m/>
  </r>
  <r>
    <x v="9"/>
    <x v="0"/>
    <s v="OK"/>
    <e v="#N/A"/>
    <m/>
    <n v="9"/>
    <m/>
    <m/>
    <e v="#N/A"/>
    <s v="091990"/>
    <x v="22"/>
    <x v="6"/>
    <x v="1"/>
    <x v="0"/>
    <m/>
    <m/>
    <m/>
    <m/>
    <n v="2260"/>
    <m/>
    <m/>
  </r>
  <r>
    <x v="9"/>
    <x v="0"/>
    <s v="OK"/>
    <e v="#N/A"/>
    <m/>
    <n v="9"/>
    <m/>
    <m/>
    <e v="#N/A"/>
    <s v="092061"/>
    <x v="23"/>
    <x v="10"/>
    <x v="1"/>
    <x v="0"/>
    <m/>
    <m/>
    <m/>
    <m/>
    <n v="0"/>
    <m/>
    <m/>
  </r>
  <r>
    <x v="9"/>
    <x v="0"/>
    <s v="OK"/>
    <e v="#N/A"/>
    <m/>
    <n v="9"/>
    <m/>
    <m/>
    <e v="#N/A"/>
    <s v="092250"/>
    <x v="24"/>
    <x v="4"/>
    <x v="1"/>
    <x v="0"/>
    <m/>
    <m/>
    <m/>
    <m/>
    <n v="3542"/>
    <m/>
    <m/>
  </r>
  <r>
    <x v="9"/>
    <x v="0"/>
    <s v="OK"/>
    <e v="#N/A"/>
    <m/>
    <n v="9"/>
    <m/>
    <m/>
    <e v="#N/A"/>
    <s v="092260"/>
    <x v="25"/>
    <x v="5"/>
    <x v="1"/>
    <x v="0"/>
    <m/>
    <m/>
    <m/>
    <m/>
    <n v="1781"/>
    <m/>
    <m/>
  </r>
  <r>
    <x v="9"/>
    <x v="0"/>
    <s v="OK"/>
    <e v="#N/A"/>
    <m/>
    <n v="9"/>
    <m/>
    <m/>
    <e v="#N/A"/>
    <s v="092470"/>
    <x v="26"/>
    <x v="10"/>
    <x v="1"/>
    <x v="0"/>
    <m/>
    <m/>
    <m/>
    <m/>
    <n v="4580"/>
    <m/>
    <m/>
  </r>
  <r>
    <x v="9"/>
    <x v="0"/>
    <s v="OK"/>
    <e v="#N/A"/>
    <m/>
    <n v="9"/>
    <m/>
    <m/>
    <s v="Yes"/>
    <s v="092881"/>
    <x v="27"/>
    <x v="11"/>
    <x v="1"/>
    <x v="0"/>
    <m/>
    <m/>
    <m/>
    <m/>
    <n v="3370"/>
    <m/>
    <m/>
  </r>
  <r>
    <x v="9"/>
    <x v="0"/>
    <s v="OK"/>
    <e v="#N/A"/>
    <m/>
    <n v="9"/>
    <m/>
    <m/>
    <e v="#N/A"/>
    <s v="092900"/>
    <x v="20"/>
    <x v="8"/>
    <x v="1"/>
    <x v="0"/>
    <m/>
    <m/>
    <m/>
    <m/>
    <n v="1291"/>
    <m/>
    <m/>
  </r>
  <r>
    <x v="9"/>
    <x v="0"/>
    <s v="OK"/>
    <e v="#N/A"/>
    <m/>
    <n v="9"/>
    <m/>
    <m/>
    <e v="#N/A"/>
    <s v="100490"/>
    <x v="35"/>
    <x v="19"/>
    <x v="2"/>
    <x v="0"/>
    <m/>
    <m/>
    <m/>
    <m/>
    <n v="4082"/>
    <m/>
    <m/>
  </r>
  <r>
    <x v="9"/>
    <x v="0"/>
    <s v="OK"/>
    <e v="#N/A"/>
    <m/>
    <n v="9"/>
    <m/>
    <m/>
    <e v="#N/A"/>
    <s v="100660"/>
    <x v="28"/>
    <x v="12"/>
    <x v="2"/>
    <x v="0"/>
    <m/>
    <m/>
    <m/>
    <m/>
    <n v="4216"/>
    <m/>
    <m/>
  </r>
  <r>
    <x v="9"/>
    <x v="0"/>
    <s v="OK"/>
    <s v="LLF"/>
    <m/>
    <n v="9"/>
    <m/>
    <m/>
    <s v="Yes"/>
    <s v="100680"/>
    <x v="29"/>
    <x v="13"/>
    <x v="2"/>
    <x v="0"/>
    <m/>
    <m/>
    <m/>
    <m/>
    <n v="18031"/>
    <m/>
    <m/>
  </r>
  <r>
    <x v="9"/>
    <x v="0"/>
    <s v="OK"/>
    <s v="LLF"/>
    <m/>
    <n v="9"/>
    <m/>
    <m/>
    <s v="Yes"/>
    <s v="100681"/>
    <x v="30"/>
    <x v="14"/>
    <x v="2"/>
    <x v="0"/>
    <m/>
    <m/>
    <m/>
    <m/>
    <n v="11424"/>
    <m/>
    <m/>
  </r>
  <r>
    <x v="9"/>
    <x v="0"/>
    <s v="No"/>
    <e v="#N/A"/>
    <m/>
    <n v="9"/>
    <m/>
    <m/>
    <e v="#N/A"/>
    <s v="100790"/>
    <x v="31"/>
    <x v="15"/>
    <x v="2"/>
    <x v="0"/>
    <m/>
    <m/>
    <m/>
    <m/>
    <n v="5383"/>
    <m/>
    <m/>
  </r>
  <r>
    <x v="9"/>
    <x v="0"/>
    <s v="OK"/>
    <e v="#N/A"/>
    <m/>
    <n v="9"/>
    <m/>
    <m/>
    <e v="#N/A"/>
    <s v="100791"/>
    <x v="32"/>
    <x v="16"/>
    <x v="2"/>
    <x v="0"/>
    <m/>
    <m/>
    <m/>
    <m/>
    <n v="5850"/>
    <m/>
    <m/>
  </r>
  <r>
    <x v="9"/>
    <x v="0"/>
    <s v="OK"/>
    <e v="#N/A"/>
    <m/>
    <n v="9"/>
    <m/>
    <m/>
    <e v="#N/A"/>
    <s v="101800"/>
    <x v="33"/>
    <x v="17"/>
    <x v="2"/>
    <x v="0"/>
    <m/>
    <m/>
    <m/>
    <m/>
    <n v="5672"/>
    <m/>
    <m/>
  </r>
  <r>
    <x v="9"/>
    <x v="0"/>
    <s v="OK"/>
    <e v="#N/A"/>
    <m/>
    <n v="9"/>
    <m/>
    <m/>
    <e v="#N/A"/>
    <s v="102100"/>
    <x v="34"/>
    <x v="18"/>
    <x v="2"/>
    <x v="0"/>
    <m/>
    <m/>
    <m/>
    <m/>
    <n v="7786"/>
    <m/>
    <m/>
  </r>
  <r>
    <x v="9"/>
    <x v="0"/>
    <s v="No"/>
    <e v="#N/A"/>
    <m/>
    <n v="9"/>
    <m/>
    <m/>
    <e v="#N/A"/>
    <s v="102300"/>
    <x v="36"/>
    <x v="12"/>
    <x v="2"/>
    <x v="0"/>
    <m/>
    <m/>
    <m/>
    <m/>
    <n v="2300"/>
    <m/>
    <m/>
  </r>
  <r>
    <x v="9"/>
    <x v="0"/>
    <s v="OK"/>
    <e v="#N/A"/>
    <m/>
    <n v="9"/>
    <m/>
    <m/>
    <e v="#N/A"/>
    <s v="110040"/>
    <x v="45"/>
    <x v="28"/>
    <x v="3"/>
    <x v="0"/>
    <m/>
    <m/>
    <m/>
    <m/>
    <n v="5734"/>
    <m/>
    <m/>
  </r>
  <r>
    <x v="9"/>
    <x v="0"/>
    <s v="OK"/>
    <e v="#N/A"/>
    <m/>
    <n v="9"/>
    <m/>
    <m/>
    <e v="#N/A"/>
    <s v="110531"/>
    <x v="46"/>
    <x v="29"/>
    <x v="3"/>
    <x v="0"/>
    <m/>
    <m/>
    <m/>
    <m/>
    <n v="4782"/>
    <m/>
    <m/>
  </r>
  <r>
    <x v="9"/>
    <x v="0"/>
    <s v="No"/>
    <e v="#N/A"/>
    <m/>
    <n v="9"/>
    <m/>
    <m/>
    <e v="#N/A"/>
    <s v="110740"/>
    <x v="48"/>
    <x v="31"/>
    <x v="3"/>
    <x v="0"/>
    <m/>
    <m/>
    <m/>
    <m/>
    <n v="4790.6000000000004"/>
    <m/>
    <m/>
  </r>
  <r>
    <x v="9"/>
    <x v="0"/>
    <s v="OK"/>
    <e v="#N/A"/>
    <m/>
    <n v="9"/>
    <m/>
    <m/>
    <e v="#N/A"/>
    <s v="110750"/>
    <x v="47"/>
    <x v="30"/>
    <x v="3"/>
    <x v="0"/>
    <m/>
    <m/>
    <m/>
    <m/>
    <n v="6000"/>
    <m/>
    <m/>
  </r>
  <r>
    <x v="9"/>
    <x v="0"/>
    <s v="OK"/>
    <e v="#N/A"/>
    <m/>
    <n v="9"/>
    <m/>
    <m/>
    <e v="#N/A"/>
    <s v="110980"/>
    <x v="49"/>
    <x v="32"/>
    <x v="3"/>
    <x v="0"/>
    <m/>
    <m/>
    <m/>
    <m/>
    <n v="4578"/>
    <m/>
    <m/>
  </r>
  <r>
    <x v="9"/>
    <x v="0"/>
    <s v="OK"/>
    <e v="#N/A"/>
    <m/>
    <n v="9"/>
    <m/>
    <m/>
    <e v="#N/A"/>
    <s v="112060"/>
    <x v="50"/>
    <x v="28"/>
    <x v="3"/>
    <x v="0"/>
    <m/>
    <m/>
    <m/>
    <m/>
    <n v="0"/>
    <m/>
    <m/>
  </r>
  <r>
    <x v="9"/>
    <x v="0"/>
    <s v="OK"/>
    <e v="#N/A"/>
    <m/>
    <n v="9"/>
    <m/>
    <m/>
    <e v="#N/A"/>
    <s v="112180"/>
    <x v="37"/>
    <x v="20"/>
    <x v="3"/>
    <x v="0"/>
    <m/>
    <m/>
    <m/>
    <m/>
    <n v="19152"/>
    <m/>
    <m/>
  </r>
  <r>
    <x v="9"/>
    <x v="0"/>
    <s v="OK"/>
    <e v="#N/A"/>
    <m/>
    <n v="9"/>
    <m/>
    <m/>
    <e v="#N/A"/>
    <s v="112191"/>
    <x v="39"/>
    <x v="22"/>
    <x v="3"/>
    <x v="0"/>
    <m/>
    <m/>
    <m/>
    <m/>
    <n v="5338"/>
    <m/>
    <m/>
  </r>
  <r>
    <x v="9"/>
    <x v="0"/>
    <s v="OK"/>
    <e v="#N/A"/>
    <m/>
    <n v="9"/>
    <m/>
    <m/>
    <e v="#N/A"/>
    <s v="112200"/>
    <x v="40"/>
    <x v="23"/>
    <x v="3"/>
    <x v="0"/>
    <m/>
    <m/>
    <m/>
    <m/>
    <n v="7964"/>
    <m/>
    <m/>
  </r>
  <r>
    <x v="9"/>
    <x v="0"/>
    <s v="OK"/>
    <e v="#N/A"/>
    <m/>
    <n v="9"/>
    <m/>
    <m/>
    <s v="Yes"/>
    <s v="112210"/>
    <x v="41"/>
    <x v="24"/>
    <x v="3"/>
    <x v="0"/>
    <m/>
    <m/>
    <m/>
    <m/>
    <n v="10000"/>
    <m/>
    <m/>
  </r>
  <r>
    <x v="9"/>
    <x v="0"/>
    <s v="OK"/>
    <e v="#N/A"/>
    <m/>
    <n v="9"/>
    <m/>
    <m/>
    <e v="#N/A"/>
    <s v="112211"/>
    <x v="38"/>
    <x v="21"/>
    <x v="3"/>
    <x v="0"/>
    <m/>
    <m/>
    <m/>
    <m/>
    <n v="5917"/>
    <m/>
    <m/>
  </r>
  <r>
    <x v="9"/>
    <x v="0"/>
    <s v="No"/>
    <e v="#N/A"/>
    <m/>
    <n v="9"/>
    <m/>
    <m/>
    <e v="#N/A"/>
    <s v="112220"/>
    <x v="42"/>
    <x v="25"/>
    <x v="3"/>
    <x v="0"/>
    <m/>
    <m/>
    <m/>
    <m/>
    <n v="8542.25"/>
    <m/>
    <m/>
  </r>
  <r>
    <x v="9"/>
    <x v="0"/>
    <s v="OK"/>
    <e v="#N/A"/>
    <m/>
    <n v="9"/>
    <m/>
    <m/>
    <e v="#N/A"/>
    <s v="112230"/>
    <x v="43"/>
    <x v="26"/>
    <x v="3"/>
    <x v="0"/>
    <m/>
    <m/>
    <m/>
    <m/>
    <n v="5950"/>
    <m/>
    <m/>
  </r>
  <r>
    <x v="9"/>
    <x v="0"/>
    <s v="OK"/>
    <e v="#N/A"/>
    <m/>
    <n v="9"/>
    <m/>
    <m/>
    <e v="#N/A"/>
    <s v="112240"/>
    <x v="44"/>
    <x v="27"/>
    <x v="3"/>
    <x v="0"/>
    <m/>
    <m/>
    <m/>
    <m/>
    <n v="6963"/>
    <m/>
    <m/>
  </r>
  <r>
    <x v="9"/>
    <x v="0"/>
    <s v="No"/>
    <e v="#N/A"/>
    <m/>
    <n v="9"/>
    <m/>
    <m/>
    <e v="#N/A"/>
    <s v="112340"/>
    <x v="51"/>
    <x v="28"/>
    <x v="3"/>
    <x v="0"/>
    <m/>
    <m/>
    <m/>
    <m/>
    <n v="0"/>
    <m/>
    <m/>
  </r>
  <r>
    <x v="9"/>
    <x v="0"/>
    <s v="No"/>
    <e v="#N/A"/>
    <m/>
    <n v="9"/>
    <m/>
    <m/>
    <e v="#N/A"/>
    <s v="121470"/>
    <x v="188"/>
    <x v="107"/>
    <x v="13"/>
    <x v="1"/>
    <m/>
    <m/>
    <m/>
    <m/>
    <n v="1000"/>
    <m/>
    <m/>
  </r>
  <r>
    <x v="9"/>
    <x v="0"/>
    <s v="No"/>
    <e v="#N/A"/>
    <m/>
    <n v="9"/>
    <m/>
    <m/>
    <e v="#N/A"/>
    <s v="122440"/>
    <x v="187"/>
    <x v="106"/>
    <x v="13"/>
    <x v="1"/>
    <m/>
    <m/>
    <m/>
    <m/>
    <n v="0"/>
    <m/>
    <m/>
  </r>
  <r>
    <x v="9"/>
    <x v="0"/>
    <s v="OK"/>
    <e v="#N/A"/>
    <m/>
    <n v="9"/>
    <m/>
    <m/>
    <e v="#N/A"/>
    <s v="122441"/>
    <x v="190"/>
    <x v="109"/>
    <x v="13"/>
    <x v="1"/>
    <m/>
    <m/>
    <m/>
    <m/>
    <n v="3910"/>
    <m/>
    <m/>
  </r>
  <r>
    <x v="9"/>
    <x v="0"/>
    <s v="OK"/>
    <e v="#N/A"/>
    <m/>
    <n v="9"/>
    <m/>
    <m/>
    <e v="#N/A"/>
    <s v="122442"/>
    <x v="189"/>
    <x v="108"/>
    <x v="13"/>
    <x v="1"/>
    <m/>
    <m/>
    <m/>
    <m/>
    <n v="3883.08"/>
    <m/>
    <m/>
  </r>
  <r>
    <x v="9"/>
    <x v="0"/>
    <s v="No"/>
    <e v="#N/A"/>
    <m/>
    <n v="9"/>
    <m/>
    <m/>
    <e v="#N/A"/>
    <s v="122443"/>
    <x v="191"/>
    <x v="110"/>
    <x v="13"/>
    <x v="1"/>
    <m/>
    <m/>
    <m/>
    <m/>
    <n v="1500"/>
    <m/>
    <m/>
  </r>
  <r>
    <x v="9"/>
    <x v="0"/>
    <s v="OK"/>
    <e v="#N/A"/>
    <m/>
    <n v="9"/>
    <m/>
    <m/>
    <e v="#N/A"/>
    <s v="122444"/>
    <x v="192"/>
    <x v="111"/>
    <x v="13"/>
    <x v="1"/>
    <m/>
    <m/>
    <m/>
    <m/>
    <n v="4323.3"/>
    <m/>
    <m/>
  </r>
  <r>
    <x v="9"/>
    <x v="0"/>
    <s v="No"/>
    <e v="#N/A"/>
    <m/>
    <n v="9"/>
    <m/>
    <m/>
    <e v="#N/A"/>
    <s v="122445"/>
    <x v="186"/>
    <x v="105"/>
    <x v="13"/>
    <x v="1"/>
    <m/>
    <m/>
    <m/>
    <m/>
    <n v="2115"/>
    <m/>
    <m/>
  </r>
  <r>
    <x v="9"/>
    <x v="0"/>
    <s v="No"/>
    <s v="LLF"/>
    <m/>
    <n v="9"/>
    <m/>
    <m/>
    <e v="#N/A"/>
    <s v="122446"/>
    <x v="193"/>
    <x v="112"/>
    <x v="13"/>
    <x v="1"/>
    <m/>
    <m/>
    <m/>
    <m/>
    <n v="12611.4"/>
    <m/>
    <m/>
  </r>
  <r>
    <x v="9"/>
    <x v="0"/>
    <s v="OK"/>
    <e v="#N/A"/>
    <m/>
    <n v="9"/>
    <m/>
    <m/>
    <s v="Yes"/>
    <s v="122447"/>
    <x v="194"/>
    <x v="113"/>
    <x v="13"/>
    <x v="1"/>
    <m/>
    <m/>
    <m/>
    <m/>
    <n v="0"/>
    <m/>
    <m/>
  </r>
  <r>
    <x v="9"/>
    <x v="0"/>
    <s v="OK"/>
    <e v="#N/A"/>
    <m/>
    <n v="9"/>
    <m/>
    <m/>
    <e v="#N/A"/>
    <s v="130010"/>
    <x v="52"/>
    <x v="33"/>
    <x v="4"/>
    <x v="0"/>
    <m/>
    <m/>
    <m/>
    <m/>
    <n v="7500"/>
    <m/>
    <m/>
  </r>
  <r>
    <x v="9"/>
    <x v="0"/>
    <s v="OK"/>
    <e v="#N/A"/>
    <m/>
    <n v="9"/>
    <m/>
    <m/>
    <e v="#N/A"/>
    <s v="130570"/>
    <x v="64"/>
    <x v="45"/>
    <x v="4"/>
    <x v="0"/>
    <m/>
    <m/>
    <m/>
    <m/>
    <n v="7000"/>
    <m/>
    <m/>
  </r>
  <r>
    <x v="9"/>
    <x v="0"/>
    <s v="No"/>
    <e v="#N/A"/>
    <m/>
    <n v="9"/>
    <m/>
    <m/>
    <e v="#N/A"/>
    <s v="130580"/>
    <x v="65"/>
    <x v="46"/>
    <x v="4"/>
    <x v="0"/>
    <m/>
    <m/>
    <m/>
    <m/>
    <n v="2500"/>
    <m/>
    <m/>
  </r>
  <r>
    <x v="9"/>
    <x v="0"/>
    <s v="OK"/>
    <e v="#N/A"/>
    <m/>
    <n v="9"/>
    <m/>
    <m/>
    <e v="#N/A"/>
    <s v="131500"/>
    <x v="53"/>
    <x v="34"/>
    <x v="4"/>
    <x v="0"/>
    <m/>
    <m/>
    <m/>
    <m/>
    <n v="3088"/>
    <m/>
    <m/>
  </r>
  <r>
    <x v="9"/>
    <x v="0"/>
    <s v="No"/>
    <e v="#N/A"/>
    <m/>
    <n v="9"/>
    <m/>
    <m/>
    <e v="#N/A"/>
    <s v="131520"/>
    <x v="54"/>
    <x v="35"/>
    <x v="4"/>
    <x v="0"/>
    <m/>
    <m/>
    <m/>
    <m/>
    <n v="4564"/>
    <m/>
    <m/>
  </r>
  <r>
    <x v="9"/>
    <x v="0"/>
    <s v="OK"/>
    <e v="#N/A"/>
    <m/>
    <n v="9"/>
    <m/>
    <m/>
    <e v="#N/A"/>
    <s v="131951"/>
    <x v="55"/>
    <x v="36"/>
    <x v="4"/>
    <x v="0"/>
    <m/>
    <m/>
    <m/>
    <m/>
    <n v="0"/>
    <m/>
    <m/>
  </r>
  <r>
    <x v="9"/>
    <x v="0"/>
    <s v="OK"/>
    <e v="#N/A"/>
    <m/>
    <n v="9"/>
    <m/>
    <m/>
    <e v="#N/A"/>
    <s v="131960"/>
    <x v="56"/>
    <x v="37"/>
    <x v="4"/>
    <x v="0"/>
    <m/>
    <m/>
    <m/>
    <m/>
    <n v="3988"/>
    <m/>
    <m/>
  </r>
  <r>
    <x v="9"/>
    <x v="0"/>
    <s v="No"/>
    <e v="#N/A"/>
    <m/>
    <n v="9"/>
    <m/>
    <m/>
    <s v="Yes"/>
    <s v="132730"/>
    <x v="57"/>
    <x v="38"/>
    <x v="4"/>
    <x v="0"/>
    <m/>
    <m/>
    <m/>
    <m/>
    <n v="0"/>
    <m/>
    <m/>
  </r>
  <r>
    <x v="9"/>
    <x v="0"/>
    <s v="OK"/>
    <e v="#N/A"/>
    <m/>
    <n v="9"/>
    <m/>
    <m/>
    <e v="#N/A"/>
    <s v="132740"/>
    <x v="58"/>
    <x v="39"/>
    <x v="4"/>
    <x v="0"/>
    <m/>
    <m/>
    <m/>
    <m/>
    <n v="2680"/>
    <m/>
    <m/>
  </r>
  <r>
    <x v="9"/>
    <x v="0"/>
    <s v="No"/>
    <e v="#N/A"/>
    <m/>
    <n v="9"/>
    <m/>
    <m/>
    <s v="Yes"/>
    <s v="132760"/>
    <x v="59"/>
    <x v="40"/>
    <x v="4"/>
    <x v="0"/>
    <m/>
    <m/>
    <m/>
    <m/>
    <n v="3534.16"/>
    <m/>
    <m/>
  </r>
  <r>
    <x v="9"/>
    <x v="0"/>
    <s v="OK"/>
    <e v="#N/A"/>
    <m/>
    <n v="9"/>
    <m/>
    <m/>
    <e v="#N/A"/>
    <s v="132761"/>
    <x v="60"/>
    <x v="41"/>
    <x v="4"/>
    <x v="0"/>
    <m/>
    <m/>
    <m/>
    <m/>
    <n v="10296"/>
    <m/>
    <m/>
  </r>
  <r>
    <x v="9"/>
    <x v="0"/>
    <s v="OK"/>
    <e v="#N/A"/>
    <m/>
    <n v="9"/>
    <m/>
    <m/>
    <e v="#N/A"/>
    <s v="132770"/>
    <x v="61"/>
    <x v="42"/>
    <x v="4"/>
    <x v="0"/>
    <m/>
    <m/>
    <m/>
    <m/>
    <n v="6915.2"/>
    <m/>
    <m/>
  </r>
  <r>
    <x v="9"/>
    <x v="0"/>
    <s v="OK"/>
    <e v="#N/A"/>
    <m/>
    <n v="9"/>
    <m/>
    <m/>
    <e v="#N/A"/>
    <s v="132780"/>
    <x v="62"/>
    <x v="43"/>
    <x v="4"/>
    <x v="0"/>
    <m/>
    <m/>
    <m/>
    <m/>
    <n v="4407"/>
    <m/>
    <m/>
  </r>
  <r>
    <x v="9"/>
    <x v="0"/>
    <s v="No"/>
    <e v="#N/A"/>
    <m/>
    <n v="9"/>
    <m/>
    <m/>
    <s v="Yes"/>
    <s v="132781"/>
    <x v="63"/>
    <x v="44"/>
    <x v="4"/>
    <x v="0"/>
    <m/>
    <m/>
    <m/>
    <m/>
    <n v="2000"/>
    <m/>
    <m/>
  </r>
  <r>
    <x v="9"/>
    <x v="0"/>
    <s v="No"/>
    <e v="#N/A"/>
    <m/>
    <n v="9"/>
    <m/>
    <m/>
    <e v="#N/A"/>
    <s v="140150"/>
    <x v="66"/>
    <x v="47"/>
    <x v="5"/>
    <x v="0"/>
    <m/>
    <m/>
    <m/>
    <m/>
    <n v="150"/>
    <m/>
    <m/>
  </r>
  <r>
    <x v="9"/>
    <x v="0"/>
    <s v="No"/>
    <e v="#N/A"/>
    <m/>
    <n v="9"/>
    <m/>
    <m/>
    <e v="#N/A"/>
    <s v="140960"/>
    <x v="68"/>
    <x v="48"/>
    <x v="5"/>
    <x v="0"/>
    <m/>
    <m/>
    <m/>
    <m/>
    <n v="3098.75"/>
    <m/>
    <m/>
  </r>
  <r>
    <x v="9"/>
    <x v="0"/>
    <s v="OK"/>
    <e v="#N/A"/>
    <m/>
    <n v="9"/>
    <m/>
    <m/>
    <e v="#N/A"/>
    <s v="141100"/>
    <x v="69"/>
    <x v="49"/>
    <x v="5"/>
    <x v="0"/>
    <m/>
    <m/>
    <m/>
    <m/>
    <n v="7646"/>
    <m/>
    <m/>
  </r>
  <r>
    <x v="9"/>
    <x v="0"/>
    <s v="OK"/>
    <e v="#N/A"/>
    <m/>
    <n v="9"/>
    <m/>
    <m/>
    <e v="#N/A"/>
    <s v="141110"/>
    <x v="70"/>
    <x v="50"/>
    <x v="5"/>
    <x v="0"/>
    <m/>
    <m/>
    <m/>
    <m/>
    <n v="21836"/>
    <m/>
    <m/>
  </r>
  <r>
    <x v="9"/>
    <x v="0"/>
    <s v="OK"/>
    <e v="#N/A"/>
    <m/>
    <n v="9"/>
    <m/>
    <m/>
    <e v="#N/A"/>
    <s v="141440"/>
    <x v="67"/>
    <x v="47"/>
    <x v="5"/>
    <x v="0"/>
    <m/>
    <m/>
    <m/>
    <m/>
    <n v="3343"/>
    <m/>
    <m/>
  </r>
  <r>
    <x v="9"/>
    <x v="0"/>
    <s v="OK"/>
    <e v="#N/A"/>
    <m/>
    <n v="9"/>
    <m/>
    <m/>
    <e v="#N/A"/>
    <s v="141760"/>
    <x v="71"/>
    <x v="48"/>
    <x v="5"/>
    <x v="0"/>
    <m/>
    <m/>
    <m/>
    <m/>
    <n v="2642.33"/>
    <m/>
    <m/>
  </r>
  <r>
    <x v="9"/>
    <x v="0"/>
    <s v="OK"/>
    <e v="#N/A"/>
    <m/>
    <n v="9"/>
    <m/>
    <m/>
    <e v="#N/A"/>
    <s v="142080"/>
    <x v="72"/>
    <x v="51"/>
    <x v="5"/>
    <x v="0"/>
    <m/>
    <m/>
    <m/>
    <m/>
    <n v="10321"/>
    <m/>
    <m/>
  </r>
  <r>
    <x v="9"/>
    <x v="0"/>
    <s v="OK"/>
    <e v="#N/A"/>
    <m/>
    <n v="9"/>
    <m/>
    <m/>
    <e v="#N/A"/>
    <s v="142280"/>
    <x v="73"/>
    <x v="52"/>
    <x v="5"/>
    <x v="0"/>
    <m/>
    <m/>
    <m/>
    <m/>
    <n v="3659"/>
    <m/>
    <m/>
  </r>
  <r>
    <x v="9"/>
    <x v="0"/>
    <s v="OK"/>
    <e v="#N/A"/>
    <m/>
    <n v="9"/>
    <m/>
    <m/>
    <e v="#N/A"/>
    <s v="142860"/>
    <x v="74"/>
    <x v="53"/>
    <x v="5"/>
    <x v="0"/>
    <m/>
    <m/>
    <m/>
    <m/>
    <n v="8431"/>
    <m/>
    <m/>
  </r>
  <r>
    <x v="9"/>
    <x v="0"/>
    <s v="OK"/>
    <e v="#N/A"/>
    <m/>
    <n v="9"/>
    <m/>
    <m/>
    <e v="#N/A"/>
    <s v="150050"/>
    <x v="195"/>
    <x v="114"/>
    <x v="14"/>
    <x v="2"/>
    <m/>
    <m/>
    <m/>
    <m/>
    <n v="4200"/>
    <m/>
    <m/>
  </r>
  <r>
    <x v="9"/>
    <x v="0"/>
    <s v="No"/>
    <e v="#N/A"/>
    <m/>
    <n v="9"/>
    <m/>
    <m/>
    <e v="#N/A"/>
    <s v="150100"/>
    <x v="217"/>
    <x v="123"/>
    <x v="14"/>
    <x v="2"/>
    <m/>
    <m/>
    <m/>
    <m/>
    <n v="1000"/>
    <m/>
    <m/>
  </r>
  <r>
    <x v="9"/>
    <x v="0"/>
    <s v="No"/>
    <e v="#N/A"/>
    <m/>
    <n v="9"/>
    <m/>
    <m/>
    <e v="#N/A"/>
    <s v="150130"/>
    <x v="198"/>
    <x v="115"/>
    <x v="14"/>
    <x v="2"/>
    <m/>
    <m/>
    <m/>
    <m/>
    <n v="1000"/>
    <m/>
    <m/>
  </r>
  <r>
    <x v="9"/>
    <x v="0"/>
    <s v="No"/>
    <e v="#N/A"/>
    <m/>
    <n v="9"/>
    <m/>
    <m/>
    <e v="#N/A"/>
    <s v="150200"/>
    <x v="201"/>
    <x v="116"/>
    <x v="14"/>
    <x v="2"/>
    <m/>
    <m/>
    <m/>
    <m/>
    <n v="0"/>
    <m/>
    <m/>
  </r>
  <r>
    <x v="9"/>
    <x v="0"/>
    <s v="No"/>
    <e v="#N/A"/>
    <m/>
    <n v="9"/>
    <m/>
    <m/>
    <e v="#N/A"/>
    <s v="150201"/>
    <x v="204"/>
    <x v="117"/>
    <x v="14"/>
    <x v="2"/>
    <m/>
    <m/>
    <m/>
    <m/>
    <n v="2059"/>
    <m/>
    <m/>
  </r>
  <r>
    <x v="9"/>
    <x v="0"/>
    <s v="No"/>
    <e v="#N/A"/>
    <m/>
    <n v="9"/>
    <m/>
    <m/>
    <e v="#N/A"/>
    <s v="150610"/>
    <x v="218"/>
    <x v="124"/>
    <x v="14"/>
    <x v="2"/>
    <m/>
    <m/>
    <m/>
    <m/>
    <n v="600"/>
    <m/>
    <m/>
  </r>
  <r>
    <x v="9"/>
    <x v="0"/>
    <s v="No"/>
    <e v="#N/A"/>
    <m/>
    <n v="9"/>
    <m/>
    <m/>
    <e v="#N/A"/>
    <s v="150700"/>
    <x v="221"/>
    <x v="126"/>
    <x v="14"/>
    <x v="2"/>
    <m/>
    <m/>
    <m/>
    <m/>
    <n v="2988"/>
    <m/>
    <m/>
  </r>
  <r>
    <x v="9"/>
    <x v="0"/>
    <s v="No"/>
    <e v="#N/A"/>
    <m/>
    <n v="9"/>
    <m/>
    <m/>
    <e v="#N/A"/>
    <s v="150710"/>
    <x v="223"/>
    <x v="121"/>
    <x v="14"/>
    <x v="2"/>
    <m/>
    <m/>
    <m/>
    <m/>
    <n v="1445"/>
    <m/>
    <m/>
  </r>
  <r>
    <x v="9"/>
    <x v="0"/>
    <s v="OK"/>
    <e v="#N/A"/>
    <m/>
    <n v="9"/>
    <m/>
    <m/>
    <e v="#N/A"/>
    <s v="150930"/>
    <x v="205"/>
    <x v="117"/>
    <x v="14"/>
    <x v="2"/>
    <m/>
    <m/>
    <m/>
    <m/>
    <n v="1171"/>
    <m/>
    <m/>
  </r>
  <r>
    <x v="9"/>
    <x v="0"/>
    <s v="OK"/>
    <e v="#N/A"/>
    <m/>
    <n v="9"/>
    <m/>
    <m/>
    <e v="#N/A"/>
    <s v="150961"/>
    <x v="209"/>
    <x v="119"/>
    <x v="14"/>
    <x v="2"/>
    <m/>
    <m/>
    <m/>
    <m/>
    <n v="1250"/>
    <m/>
    <m/>
  </r>
  <r>
    <x v="9"/>
    <x v="0"/>
    <s v="OK"/>
    <e v="#N/A"/>
    <m/>
    <n v="9"/>
    <m/>
    <m/>
    <e v="#N/A"/>
    <s v="150970"/>
    <x v="212"/>
    <x v="120"/>
    <x v="14"/>
    <x v="2"/>
    <m/>
    <m/>
    <m/>
    <m/>
    <n v="5515"/>
    <m/>
    <m/>
  </r>
  <r>
    <x v="9"/>
    <x v="0"/>
    <s v="No"/>
    <e v="#N/A"/>
    <m/>
    <n v="9"/>
    <m/>
    <m/>
    <e v="#N/A"/>
    <s v="151090"/>
    <x v="208"/>
    <x v="118"/>
    <x v="14"/>
    <x v="2"/>
    <m/>
    <m/>
    <m/>
    <m/>
    <n v="1250"/>
    <m/>
    <m/>
  </r>
  <r>
    <x v="9"/>
    <x v="0"/>
    <s v="No"/>
    <e v="#N/A"/>
    <m/>
    <n v="9"/>
    <m/>
    <m/>
    <e v="#N/A"/>
    <s v="151150"/>
    <x v="225"/>
    <x v="126"/>
    <x v="14"/>
    <x v="2"/>
    <m/>
    <m/>
    <m/>
    <m/>
    <n v="1346"/>
    <m/>
    <m/>
  </r>
  <r>
    <x v="9"/>
    <x v="0"/>
    <s v="No"/>
    <e v="#N/A"/>
    <m/>
    <n v="9"/>
    <m/>
    <m/>
    <e v="#N/A"/>
    <s v="151190"/>
    <x v="226"/>
    <x v="127"/>
    <x v="14"/>
    <x v="2"/>
    <m/>
    <m/>
    <m/>
    <m/>
    <n v="1000"/>
    <m/>
    <m/>
  </r>
  <r>
    <x v="9"/>
    <x v="0"/>
    <s v="No"/>
    <e v="#N/A"/>
    <m/>
    <n v="9"/>
    <m/>
    <m/>
    <e v="#N/A"/>
    <s v="151230"/>
    <x v="203"/>
    <x v="116"/>
    <x v="14"/>
    <x v="2"/>
    <m/>
    <m/>
    <m/>
    <m/>
    <n v="126"/>
    <m/>
    <m/>
  </r>
  <r>
    <x v="9"/>
    <x v="0"/>
    <s v="OK"/>
    <e v="#N/A"/>
    <m/>
    <n v="9"/>
    <m/>
    <m/>
    <e v="#N/A"/>
    <s v="151260"/>
    <x v="202"/>
    <x v="116"/>
    <x v="14"/>
    <x v="2"/>
    <m/>
    <m/>
    <m/>
    <m/>
    <n v="0"/>
    <m/>
    <m/>
  </r>
  <r>
    <x v="9"/>
    <x v="0"/>
    <s v="No"/>
    <e v="#N/A"/>
    <m/>
    <n v="9"/>
    <m/>
    <m/>
    <e v="#N/A"/>
    <s v="151380"/>
    <x v="199"/>
    <x v="115"/>
    <x v="14"/>
    <x v="2"/>
    <m/>
    <m/>
    <m/>
    <m/>
    <n v="0"/>
    <m/>
    <m/>
  </r>
  <r>
    <x v="9"/>
    <x v="0"/>
    <s v="OK"/>
    <e v="#N/A"/>
    <m/>
    <n v="9"/>
    <m/>
    <m/>
    <e v="#N/A"/>
    <s v="151490"/>
    <x v="227"/>
    <x v="127"/>
    <x v="14"/>
    <x v="2"/>
    <m/>
    <m/>
    <m/>
    <m/>
    <n v="2357"/>
    <m/>
    <m/>
  </r>
  <r>
    <x v="9"/>
    <x v="0"/>
    <s v="OK"/>
    <e v="#N/A"/>
    <m/>
    <n v="9"/>
    <m/>
    <m/>
    <e v="#N/A"/>
    <s v="151780"/>
    <x v="213"/>
    <x v="121"/>
    <x v="14"/>
    <x v="2"/>
    <m/>
    <m/>
    <m/>
    <m/>
    <n v="3051"/>
    <m/>
    <m/>
  </r>
  <r>
    <x v="9"/>
    <x v="0"/>
    <s v="No"/>
    <e v="#N/A"/>
    <m/>
    <n v="9"/>
    <m/>
    <m/>
    <e v="#N/A"/>
    <s v="151790"/>
    <x v="219"/>
    <x v="124"/>
    <x v="14"/>
    <x v="2"/>
    <m/>
    <m/>
    <m/>
    <m/>
    <n v="875"/>
    <m/>
    <m/>
  </r>
  <r>
    <x v="9"/>
    <x v="0"/>
    <s v="No"/>
    <e v="#N/A"/>
    <m/>
    <n v="9"/>
    <m/>
    <m/>
    <e v="#N/A"/>
    <s v="151810"/>
    <x v="196"/>
    <x v="114"/>
    <x v="14"/>
    <x v="2"/>
    <m/>
    <m/>
    <m/>
    <m/>
    <n v="2472.89"/>
    <m/>
    <m/>
  </r>
  <r>
    <x v="9"/>
    <x v="0"/>
    <s v="No"/>
    <e v="#N/A"/>
    <m/>
    <n v="9"/>
    <m/>
    <m/>
    <e v="#N/A"/>
    <s v="151820"/>
    <x v="206"/>
    <x v="117"/>
    <x v="14"/>
    <x v="2"/>
    <m/>
    <m/>
    <m/>
    <m/>
    <n v="0"/>
    <m/>
    <m/>
  </r>
  <r>
    <x v="9"/>
    <x v="0"/>
    <s v="OK"/>
    <e v="#N/A"/>
    <m/>
    <n v="9"/>
    <m/>
    <m/>
    <e v="#N/A"/>
    <s v="152040"/>
    <x v="210"/>
    <x v="119"/>
    <x v="14"/>
    <x v="2"/>
    <m/>
    <m/>
    <m/>
    <m/>
    <n v="2544.5"/>
    <m/>
    <m/>
  </r>
  <r>
    <x v="9"/>
    <x v="0"/>
    <s v="No"/>
    <e v="#N/A"/>
    <m/>
    <n v="9"/>
    <m/>
    <m/>
    <e v="#N/A"/>
    <s v="152120"/>
    <x v="200"/>
    <x v="115"/>
    <x v="14"/>
    <x v="2"/>
    <m/>
    <m/>
    <m/>
    <m/>
    <n v="0"/>
    <m/>
    <m/>
  </r>
  <r>
    <x v="9"/>
    <x v="0"/>
    <s v="No"/>
    <e v="#N/A"/>
    <m/>
    <n v="9"/>
    <m/>
    <m/>
    <e v="#N/A"/>
    <s v="152330"/>
    <x v="228"/>
    <x v="124"/>
    <x v="14"/>
    <x v="2"/>
    <m/>
    <m/>
    <m/>
    <m/>
    <n v="400"/>
    <m/>
    <m/>
  </r>
  <r>
    <x v="9"/>
    <x v="0"/>
    <s v="OK"/>
    <e v="#N/A"/>
    <m/>
    <n v="9"/>
    <m/>
    <m/>
    <e v="#N/A"/>
    <s v="152350"/>
    <x v="224"/>
    <x v="125"/>
    <x v="14"/>
    <x v="2"/>
    <m/>
    <m/>
    <m/>
    <m/>
    <n v="0"/>
    <m/>
    <m/>
  </r>
  <r>
    <x v="9"/>
    <x v="0"/>
    <s v="OK"/>
    <e v="#N/A"/>
    <m/>
    <n v="9"/>
    <m/>
    <m/>
    <e v="#N/A"/>
    <s v="152360"/>
    <x v="211"/>
    <x v="119"/>
    <x v="14"/>
    <x v="2"/>
    <m/>
    <m/>
    <m/>
    <m/>
    <n v="1600"/>
    <m/>
    <m/>
  </r>
  <r>
    <x v="9"/>
    <x v="0"/>
    <s v="No"/>
    <e v="#N/A"/>
    <m/>
    <n v="9"/>
    <m/>
    <m/>
    <e v="#N/A"/>
    <s v="152370"/>
    <x v="222"/>
    <x v="126"/>
    <x v="14"/>
    <x v="2"/>
    <m/>
    <m/>
    <m/>
    <m/>
    <n v="0"/>
    <m/>
    <m/>
  </r>
  <r>
    <x v="9"/>
    <x v="0"/>
    <s v="OK"/>
    <e v="#N/A"/>
    <m/>
    <n v="9"/>
    <m/>
    <m/>
    <e v="#N/A"/>
    <s v="152430"/>
    <x v="197"/>
    <x v="114"/>
    <x v="14"/>
    <x v="2"/>
    <m/>
    <m/>
    <m/>
    <m/>
    <n v="0"/>
    <m/>
    <m/>
  </r>
  <r>
    <x v="9"/>
    <x v="0"/>
    <s v="No"/>
    <e v="#N/A"/>
    <m/>
    <n v="9"/>
    <m/>
    <m/>
    <e v="#N/A"/>
    <s v="152580"/>
    <x v="214"/>
    <x v="118"/>
    <x v="14"/>
    <x v="2"/>
    <m/>
    <m/>
    <m/>
    <m/>
    <n v="500"/>
    <m/>
    <m/>
  </r>
  <r>
    <x v="9"/>
    <x v="0"/>
    <s v="No"/>
    <e v="#N/A"/>
    <m/>
    <n v="9"/>
    <m/>
    <m/>
    <e v="#N/A"/>
    <s v="152650"/>
    <x v="220"/>
    <x v="125"/>
    <x v="14"/>
    <x v="2"/>
    <m/>
    <m/>
    <m/>
    <m/>
    <n v="200"/>
    <m/>
    <m/>
  </r>
  <r>
    <x v="9"/>
    <x v="0"/>
    <s v="OK"/>
    <e v="#N/A"/>
    <m/>
    <n v="9"/>
    <m/>
    <m/>
    <e v="#N/A"/>
    <s v="152850"/>
    <x v="215"/>
    <x v="118"/>
    <x v="14"/>
    <x v="2"/>
    <m/>
    <m/>
    <m/>
    <m/>
    <n v="2602"/>
    <m/>
    <m/>
  </r>
  <r>
    <x v="9"/>
    <x v="0"/>
    <s v="OK"/>
    <e v="#N/A"/>
    <m/>
    <n v="9"/>
    <m/>
    <m/>
    <e v="#N/A"/>
    <s v="152930"/>
    <x v="207"/>
    <x v="117"/>
    <x v="14"/>
    <x v="2"/>
    <m/>
    <m/>
    <m/>
    <m/>
    <n v="3728"/>
    <m/>
    <m/>
  </r>
  <r>
    <x v="9"/>
    <x v="0"/>
    <s v="No"/>
    <e v="#N/A"/>
    <m/>
    <n v="9"/>
    <m/>
    <m/>
    <e v="#N/A"/>
    <s v="152940"/>
    <x v="216"/>
    <x v="122"/>
    <x v="14"/>
    <x v="2"/>
    <m/>
    <m/>
    <m/>
    <m/>
    <n v="5227"/>
    <m/>
    <m/>
  </r>
  <r>
    <x v="9"/>
    <x v="0"/>
    <s v="No"/>
    <e v="#N/A"/>
    <m/>
    <n v="9"/>
    <m/>
    <m/>
    <e v="#N/A"/>
    <s v="160220"/>
    <x v="229"/>
    <x v="128"/>
    <x v="15"/>
    <x v="2"/>
    <m/>
    <m/>
    <m/>
    <m/>
    <n v="2206.17"/>
    <m/>
    <m/>
  </r>
  <r>
    <x v="9"/>
    <x v="0"/>
    <s v="OK"/>
    <e v="#N/A"/>
    <m/>
    <n v="9"/>
    <m/>
    <m/>
    <s v="Yes"/>
    <s v="160230"/>
    <x v="230"/>
    <x v="129"/>
    <x v="15"/>
    <x v="2"/>
    <m/>
    <m/>
    <m/>
    <m/>
    <n v="12839"/>
    <m/>
    <m/>
  </r>
  <r>
    <x v="9"/>
    <x v="0"/>
    <s v="OK"/>
    <e v="#N/A"/>
    <m/>
    <n v="9"/>
    <m/>
    <m/>
    <e v="#N/A"/>
    <s v="160250"/>
    <x v="231"/>
    <x v="130"/>
    <x v="15"/>
    <x v="2"/>
    <m/>
    <m/>
    <m/>
    <m/>
    <n v="11157"/>
    <m/>
    <m/>
  </r>
  <r>
    <x v="9"/>
    <x v="0"/>
    <s v="OK"/>
    <e v="#N/A"/>
    <m/>
    <n v="9"/>
    <m/>
    <m/>
    <e v="#N/A"/>
    <s v="160270"/>
    <x v="232"/>
    <x v="131"/>
    <x v="15"/>
    <x v="2"/>
    <m/>
    <m/>
    <m/>
    <m/>
    <n v="5056"/>
    <m/>
    <m/>
  </r>
  <r>
    <x v="9"/>
    <x v="0"/>
    <s v="OK"/>
    <e v="#N/A"/>
    <m/>
    <n v="9"/>
    <m/>
    <m/>
    <e v="#N/A"/>
    <s v="160280"/>
    <x v="240"/>
    <x v="139"/>
    <x v="15"/>
    <x v="2"/>
    <m/>
    <m/>
    <m/>
    <m/>
    <n v="6073.33"/>
    <m/>
    <m/>
  </r>
  <r>
    <x v="9"/>
    <x v="0"/>
    <s v="No"/>
    <e v="#N/A"/>
    <m/>
    <n v="9"/>
    <m/>
    <m/>
    <e v="#N/A"/>
    <s v="160290"/>
    <x v="233"/>
    <x v="132"/>
    <x v="15"/>
    <x v="2"/>
    <m/>
    <m/>
    <m/>
    <m/>
    <n v="5211"/>
    <m/>
    <m/>
  </r>
  <r>
    <x v="9"/>
    <x v="0"/>
    <s v="No"/>
    <e v="#N/A"/>
    <m/>
    <n v="9"/>
    <m/>
    <m/>
    <e v="#N/A"/>
    <s v="160310"/>
    <x v="244"/>
    <x v="141"/>
    <x v="15"/>
    <x v="2"/>
    <m/>
    <m/>
    <m/>
    <m/>
    <n v="250"/>
    <m/>
    <m/>
  </r>
  <r>
    <x v="9"/>
    <x v="0"/>
    <s v="No"/>
    <e v="#N/A"/>
    <m/>
    <n v="9"/>
    <m/>
    <m/>
    <e v="#N/A"/>
    <s v="160320"/>
    <x v="234"/>
    <x v="133"/>
    <x v="15"/>
    <x v="2"/>
    <m/>
    <m/>
    <m/>
    <m/>
    <n v="4500"/>
    <m/>
    <m/>
  </r>
  <r>
    <x v="9"/>
    <x v="0"/>
    <s v="No"/>
    <e v="#N/A"/>
    <m/>
    <n v="9"/>
    <m/>
    <m/>
    <e v="#N/A"/>
    <s v="160330"/>
    <x v="235"/>
    <x v="134"/>
    <x v="15"/>
    <x v="2"/>
    <m/>
    <m/>
    <m/>
    <m/>
    <n v="500"/>
    <m/>
    <m/>
  </r>
  <r>
    <x v="9"/>
    <x v="0"/>
    <s v="OK"/>
    <e v="#N/A"/>
    <m/>
    <n v="9"/>
    <m/>
    <m/>
    <e v="#N/A"/>
    <s v="160380"/>
    <x v="236"/>
    <x v="135"/>
    <x v="15"/>
    <x v="2"/>
    <m/>
    <m/>
    <m/>
    <m/>
    <n v="3580"/>
    <m/>
    <m/>
  </r>
  <r>
    <x v="9"/>
    <x v="0"/>
    <s v="No"/>
    <e v="#N/A"/>
    <m/>
    <n v="9"/>
    <m/>
    <m/>
    <e v="#N/A"/>
    <s v="160620"/>
    <x v="242"/>
    <x v="141"/>
    <x v="15"/>
    <x v="2"/>
    <m/>
    <m/>
    <m/>
    <m/>
    <n v="0"/>
    <m/>
    <m/>
  </r>
  <r>
    <x v="9"/>
    <x v="0"/>
    <s v="No"/>
    <s v="LLF"/>
    <m/>
    <n v="9"/>
    <m/>
    <m/>
    <s v="Yes"/>
    <s v="160780"/>
    <x v="243"/>
    <x v="142"/>
    <x v="15"/>
    <x v="2"/>
    <m/>
    <m/>
    <m/>
    <m/>
    <n v="4223"/>
    <m/>
    <m/>
  </r>
  <r>
    <x v="9"/>
    <x v="0"/>
    <s v="No"/>
    <e v="#N/A"/>
    <m/>
    <n v="9"/>
    <m/>
    <m/>
    <e v="#N/A"/>
    <s v="160900"/>
    <x v="246"/>
    <x v="141"/>
    <x v="15"/>
    <x v="2"/>
    <m/>
    <m/>
    <m/>
    <m/>
    <n v="5000"/>
    <m/>
    <m/>
  </r>
  <r>
    <x v="9"/>
    <x v="0"/>
    <s v="OK"/>
    <e v="#N/A"/>
    <m/>
    <n v="9"/>
    <m/>
    <m/>
    <e v="#N/A"/>
    <s v="161020"/>
    <x v="238"/>
    <x v="137"/>
    <x v="15"/>
    <x v="2"/>
    <m/>
    <m/>
    <m/>
    <m/>
    <n v="5294"/>
    <m/>
    <m/>
  </r>
  <r>
    <x v="9"/>
    <x v="0"/>
    <s v="No"/>
    <e v="#N/A"/>
    <m/>
    <n v="9"/>
    <m/>
    <m/>
    <e v="#N/A"/>
    <s v="161330"/>
    <x v="245"/>
    <x v="142"/>
    <x v="15"/>
    <x v="2"/>
    <m/>
    <m/>
    <m/>
    <m/>
    <n v="500"/>
    <m/>
    <m/>
  </r>
  <r>
    <x v="9"/>
    <x v="0"/>
    <s v="No"/>
    <e v="#N/A"/>
    <m/>
    <n v="9"/>
    <m/>
    <m/>
    <e v="#N/A"/>
    <s v="161350"/>
    <x v="247"/>
    <x v="141"/>
    <x v="15"/>
    <x v="2"/>
    <m/>
    <m/>
    <m/>
    <m/>
    <n v="500"/>
    <m/>
    <m/>
  </r>
  <r>
    <x v="9"/>
    <x v="0"/>
    <s v="No"/>
    <e v="#N/A"/>
    <m/>
    <n v="9"/>
    <m/>
    <m/>
    <e v="#N/A"/>
    <s v="161410"/>
    <x v="237"/>
    <x v="136"/>
    <x v="15"/>
    <x v="2"/>
    <m/>
    <m/>
    <m/>
    <m/>
    <n v="500"/>
    <m/>
    <m/>
  </r>
  <r>
    <x v="9"/>
    <x v="0"/>
    <s v="No"/>
    <e v="#N/A"/>
    <m/>
    <n v="9"/>
    <m/>
    <m/>
    <e v="#N/A"/>
    <s v="161411"/>
    <x v="239"/>
    <x v="138"/>
    <x v="15"/>
    <x v="2"/>
    <m/>
    <m/>
    <m/>
    <m/>
    <n v="1500"/>
    <m/>
    <m/>
  </r>
  <r>
    <x v="9"/>
    <x v="0"/>
    <s v="OK"/>
    <e v="#N/A"/>
    <m/>
    <n v="9"/>
    <m/>
    <m/>
    <e v="#N/A"/>
    <s v="161770"/>
    <x v="250"/>
    <x v="144"/>
    <x v="15"/>
    <x v="2"/>
    <m/>
    <m/>
    <m/>
    <m/>
    <n v="2359.7600000000002"/>
    <m/>
    <m/>
  </r>
  <r>
    <x v="9"/>
    <x v="0"/>
    <s v="OK"/>
    <e v="#N/A"/>
    <m/>
    <n v="9"/>
    <m/>
    <m/>
    <e v="#N/A"/>
    <s v="162090"/>
    <x v="241"/>
    <x v="140"/>
    <x v="15"/>
    <x v="2"/>
    <m/>
    <m/>
    <m/>
    <m/>
    <n v="7736"/>
    <m/>
    <m/>
  </r>
  <r>
    <x v="9"/>
    <x v="0"/>
    <s v="No"/>
    <e v="#N/A"/>
    <m/>
    <n v="9"/>
    <m/>
    <m/>
    <e v="#N/A"/>
    <s v="162920"/>
    <x v="248"/>
    <x v="141"/>
    <x v="15"/>
    <x v="2"/>
    <m/>
    <m/>
    <m/>
    <m/>
    <n v="0"/>
    <m/>
    <m/>
  </r>
  <r>
    <x v="9"/>
    <x v="0"/>
    <s v="OK"/>
    <s v="LLF"/>
    <m/>
    <n v="9"/>
    <m/>
    <m/>
    <e v="#N/A"/>
    <s v="162960"/>
    <x v="251"/>
    <x v="145"/>
    <x v="15"/>
    <x v="2"/>
    <m/>
    <m/>
    <m/>
    <m/>
    <n v="5000"/>
    <m/>
    <m/>
  </r>
  <r>
    <x v="9"/>
    <x v="0"/>
    <s v="OK"/>
    <e v="#N/A"/>
    <m/>
    <n v="9"/>
    <m/>
    <m/>
    <e v="#N/A"/>
    <s v="170390"/>
    <x v="252"/>
    <x v="146"/>
    <x v="17"/>
    <x v="2"/>
    <m/>
    <m/>
    <m/>
    <m/>
    <n v="6404"/>
    <m/>
    <m/>
  </r>
  <r>
    <x v="9"/>
    <x v="0"/>
    <s v="OK"/>
    <e v="#N/A"/>
    <m/>
    <n v="9"/>
    <m/>
    <m/>
    <e v="#N/A"/>
    <s v="170450"/>
    <x v="253"/>
    <x v="147"/>
    <x v="17"/>
    <x v="2"/>
    <m/>
    <m/>
    <m/>
    <m/>
    <n v="1500"/>
    <m/>
    <m/>
  </r>
  <r>
    <x v="9"/>
    <x v="0"/>
    <s v="No"/>
    <e v="#N/A"/>
    <m/>
    <n v="9"/>
    <m/>
    <m/>
    <e v="#N/A"/>
    <s v="170600"/>
    <x v="255"/>
    <x v="148"/>
    <x v="17"/>
    <x v="2"/>
    <m/>
    <m/>
    <m/>
    <m/>
    <n v="0"/>
    <m/>
    <m/>
  </r>
  <r>
    <x v="9"/>
    <x v="0"/>
    <s v="OK"/>
    <e v="#N/A"/>
    <m/>
    <n v="9"/>
    <m/>
    <m/>
    <e v="#N/A"/>
    <s v="170712"/>
    <x v="258"/>
    <x v="149"/>
    <x v="17"/>
    <x v="2"/>
    <m/>
    <m/>
    <m/>
    <m/>
    <n v="250"/>
    <m/>
    <m/>
  </r>
  <r>
    <x v="9"/>
    <x v="0"/>
    <s v="OK"/>
    <e v="#N/A"/>
    <m/>
    <n v="9"/>
    <m/>
    <m/>
    <e v="#N/A"/>
    <s v="170760"/>
    <x v="261"/>
    <x v="150"/>
    <x v="17"/>
    <x v="2"/>
    <m/>
    <m/>
    <m/>
    <m/>
    <n v="500"/>
    <m/>
    <m/>
  </r>
  <r>
    <x v="9"/>
    <x v="0"/>
    <s v="No"/>
    <e v="#N/A"/>
    <m/>
    <n v="9"/>
    <m/>
    <m/>
    <e v="#N/A"/>
    <s v="170840"/>
    <x v="264"/>
    <x v="151"/>
    <x v="17"/>
    <x v="2"/>
    <m/>
    <m/>
    <m/>
    <m/>
    <n v="750"/>
    <m/>
    <m/>
  </r>
  <r>
    <x v="9"/>
    <x v="0"/>
    <s v="OK"/>
    <s v="LLF"/>
    <m/>
    <n v="9"/>
    <m/>
    <m/>
    <e v="#N/A"/>
    <s v="170880"/>
    <x v="267"/>
    <x v="152"/>
    <x v="17"/>
    <x v="2"/>
    <m/>
    <m/>
    <m/>
    <m/>
    <n v="6740"/>
    <m/>
    <m/>
  </r>
  <r>
    <x v="9"/>
    <x v="0"/>
    <s v="No"/>
    <e v="#N/A"/>
    <m/>
    <n v="9"/>
    <m/>
    <m/>
    <e v="#N/A"/>
    <s v="170940"/>
    <x v="266"/>
    <x v="151"/>
    <x v="17"/>
    <x v="2"/>
    <m/>
    <m/>
    <m/>
    <m/>
    <n v="125"/>
    <m/>
    <m/>
  </r>
  <r>
    <x v="9"/>
    <x v="0"/>
    <s v="OK"/>
    <e v="#N/A"/>
    <m/>
    <n v="9"/>
    <m/>
    <m/>
    <e v="#N/A"/>
    <s v="171041"/>
    <x v="268"/>
    <x v="147"/>
    <x v="17"/>
    <x v="2"/>
    <m/>
    <m/>
    <m/>
    <m/>
    <n v="1682"/>
    <m/>
    <m/>
  </r>
  <r>
    <x v="9"/>
    <x v="0"/>
    <s v="No"/>
    <e v="#N/A"/>
    <m/>
    <n v="9"/>
    <m/>
    <m/>
    <e v="#N/A"/>
    <s v="171840"/>
    <x v="263"/>
    <x v="150"/>
    <x v="17"/>
    <x v="2"/>
    <m/>
    <m/>
    <m/>
    <m/>
    <n v="800"/>
    <m/>
    <m/>
  </r>
  <r>
    <x v="9"/>
    <x v="0"/>
    <s v="OK"/>
    <e v="#N/A"/>
    <m/>
    <n v="9"/>
    <m/>
    <m/>
    <e v="#N/A"/>
    <s v="171910"/>
    <x v="257"/>
    <x v="148"/>
    <x v="17"/>
    <x v="2"/>
    <m/>
    <m/>
    <m/>
    <m/>
    <n v="6267.25"/>
    <m/>
    <m/>
  </r>
  <r>
    <x v="9"/>
    <x v="0"/>
    <s v="OK"/>
    <e v="#N/A"/>
    <m/>
    <n v="9"/>
    <m/>
    <m/>
    <e v="#N/A"/>
    <s v="171950"/>
    <x v="256"/>
    <x v="148"/>
    <x v="17"/>
    <x v="2"/>
    <m/>
    <m/>
    <m/>
    <m/>
    <n v="567"/>
    <m/>
    <m/>
  </r>
  <r>
    <x v="9"/>
    <x v="0"/>
    <s v="No"/>
    <e v="#N/A"/>
    <m/>
    <n v="9"/>
    <m/>
    <m/>
    <e v="#N/A"/>
    <s v="172030"/>
    <x v="259"/>
    <x v="149"/>
    <x v="17"/>
    <x v="2"/>
    <m/>
    <m/>
    <m/>
    <m/>
    <n v="2000"/>
    <m/>
    <m/>
  </r>
  <r>
    <x v="9"/>
    <x v="0"/>
    <s v="OK"/>
    <e v="#N/A"/>
    <m/>
    <n v="9"/>
    <m/>
    <m/>
    <e v="#N/A"/>
    <s v="172140"/>
    <x v="269"/>
    <x v="147"/>
    <x v="17"/>
    <x v="2"/>
    <m/>
    <m/>
    <m/>
    <m/>
    <n v="1108"/>
    <m/>
    <m/>
  </r>
  <r>
    <x v="9"/>
    <x v="0"/>
    <s v="No"/>
    <e v="#N/A"/>
    <m/>
    <n v="9"/>
    <m/>
    <m/>
    <e v="#N/A"/>
    <s v="172290"/>
    <x v="270"/>
    <x v="153"/>
    <x v="17"/>
    <x v="2"/>
    <m/>
    <m/>
    <m/>
    <m/>
    <n v="5000"/>
    <m/>
    <m/>
  </r>
  <r>
    <x v="9"/>
    <x v="0"/>
    <s v="OK"/>
    <e v="#N/A"/>
    <m/>
    <n v="9"/>
    <m/>
    <m/>
    <e v="#N/A"/>
    <s v="172510"/>
    <x v="260"/>
    <x v="149"/>
    <x v="17"/>
    <x v="2"/>
    <m/>
    <m/>
    <m/>
    <m/>
    <n v="2069"/>
    <m/>
    <m/>
  </r>
  <r>
    <x v="9"/>
    <x v="0"/>
    <s v="No"/>
    <e v="#N/A"/>
    <m/>
    <n v="9"/>
    <m/>
    <m/>
    <e v="#N/A"/>
    <s v="172520"/>
    <x v="254"/>
    <x v="147"/>
    <x v="17"/>
    <x v="2"/>
    <m/>
    <m/>
    <m/>
    <m/>
    <n v="0"/>
    <m/>
    <m/>
  </r>
  <r>
    <x v="9"/>
    <x v="0"/>
    <s v="OK"/>
    <e v="#N/A"/>
    <m/>
    <n v="9"/>
    <m/>
    <m/>
    <e v="#N/A"/>
    <s v="172910"/>
    <x v="262"/>
    <x v="150"/>
    <x v="17"/>
    <x v="2"/>
    <m/>
    <m/>
    <m/>
    <m/>
    <n v="1800"/>
    <m/>
    <m/>
  </r>
  <r>
    <x v="9"/>
    <x v="0"/>
    <s v="No"/>
    <e v="#N/A"/>
    <m/>
    <n v="9"/>
    <m/>
    <m/>
    <e v="#N/A"/>
    <s v="172980"/>
    <x v="265"/>
    <x v="151"/>
    <x v="17"/>
    <x v="2"/>
    <m/>
    <m/>
    <m/>
    <m/>
    <n v="2200"/>
    <m/>
    <m/>
  </r>
  <r>
    <x v="9"/>
    <x v="0"/>
    <s v="OK"/>
    <e v="#N/A"/>
    <m/>
    <n v="9"/>
    <m/>
    <m/>
    <e v="#N/A"/>
    <s v="180400"/>
    <x v="271"/>
    <x v="154"/>
    <x v="18"/>
    <x v="2"/>
    <m/>
    <m/>
    <m/>
    <m/>
    <n v="2259.5"/>
    <m/>
    <m/>
  </r>
  <r>
    <x v="9"/>
    <x v="0"/>
    <s v="No"/>
    <e v="#N/A"/>
    <m/>
    <n v="9"/>
    <m/>
    <m/>
    <e v="#N/A"/>
    <s v="180640"/>
    <x v="272"/>
    <x v="155"/>
    <x v="18"/>
    <x v="2"/>
    <m/>
    <m/>
    <m/>
    <m/>
    <n v="0"/>
    <m/>
    <m/>
  </r>
  <r>
    <x v="9"/>
    <x v="0"/>
    <s v="OK"/>
    <e v="#N/A"/>
    <m/>
    <n v="9"/>
    <m/>
    <m/>
    <e v="#N/A"/>
    <s v="180830"/>
    <x v="273"/>
    <x v="156"/>
    <x v="18"/>
    <x v="2"/>
    <m/>
    <m/>
    <m/>
    <m/>
    <n v="10627"/>
    <m/>
    <m/>
  </r>
  <r>
    <x v="9"/>
    <x v="0"/>
    <s v="OK"/>
    <e v="#N/A"/>
    <m/>
    <n v="9"/>
    <m/>
    <m/>
    <e v="#N/A"/>
    <s v="180870"/>
    <x v="274"/>
    <x v="157"/>
    <x v="18"/>
    <x v="2"/>
    <m/>
    <m/>
    <m/>
    <m/>
    <n v="5605"/>
    <m/>
    <m/>
  </r>
  <r>
    <x v="9"/>
    <x v="0"/>
    <s v="No"/>
    <e v="#N/A"/>
    <m/>
    <n v="9"/>
    <m/>
    <m/>
    <e v="#N/A"/>
    <s v="181160"/>
    <x v="276"/>
    <x v="154"/>
    <x v="18"/>
    <x v="2"/>
    <m/>
    <m/>
    <m/>
    <m/>
    <n v="1390.95"/>
    <m/>
    <m/>
  </r>
  <r>
    <x v="9"/>
    <x v="0"/>
    <s v="OK"/>
    <e v="#N/A"/>
    <m/>
    <n v="9"/>
    <m/>
    <m/>
    <e v="#N/A"/>
    <s v="181310"/>
    <x v="277"/>
    <x v="154"/>
    <x v="18"/>
    <x v="2"/>
    <m/>
    <m/>
    <m/>
    <m/>
    <n v="0"/>
    <m/>
    <m/>
  </r>
  <r>
    <x v="9"/>
    <x v="0"/>
    <s v="No"/>
    <e v="#N/A"/>
    <m/>
    <n v="9"/>
    <m/>
    <m/>
    <e v="#N/A"/>
    <s v="181360"/>
    <x v="278"/>
    <x v="158"/>
    <x v="18"/>
    <x v="2"/>
    <m/>
    <m/>
    <m/>
    <m/>
    <n v="1500"/>
    <m/>
    <m/>
  </r>
  <r>
    <x v="9"/>
    <x v="0"/>
    <s v="OK"/>
    <e v="#N/A"/>
    <m/>
    <n v="9"/>
    <m/>
    <m/>
    <e v="#N/A"/>
    <s v="181420"/>
    <x v="279"/>
    <x v="159"/>
    <x v="18"/>
    <x v="2"/>
    <m/>
    <m/>
    <m/>
    <m/>
    <n v="2098.33"/>
    <m/>
    <m/>
  </r>
  <r>
    <x v="9"/>
    <x v="0"/>
    <s v="No"/>
    <e v="#N/A"/>
    <m/>
    <n v="9"/>
    <m/>
    <m/>
    <e v="#N/A"/>
    <s v="181530"/>
    <x v="280"/>
    <x v="154"/>
    <x v="18"/>
    <x v="2"/>
    <m/>
    <m/>
    <m/>
    <m/>
    <n v="5000"/>
    <m/>
    <m/>
  </r>
  <r>
    <x v="9"/>
    <x v="0"/>
    <s v="OK"/>
    <e v="#N/A"/>
    <m/>
    <n v="9"/>
    <m/>
    <m/>
    <e v="#N/A"/>
    <s v="181535"/>
    <x v="281"/>
    <x v="154"/>
    <x v="18"/>
    <x v="2"/>
    <m/>
    <m/>
    <m/>
    <m/>
    <n v="0"/>
    <m/>
    <m/>
  </r>
  <r>
    <x v="9"/>
    <x v="0"/>
    <s v="No"/>
    <e v="#N/A"/>
    <m/>
    <n v="9"/>
    <m/>
    <m/>
    <e v="#N/A"/>
    <s v="181540"/>
    <x v="282"/>
    <x v="154"/>
    <x v="18"/>
    <x v="2"/>
    <m/>
    <m/>
    <m/>
    <m/>
    <n v="1750"/>
    <m/>
    <m/>
  </r>
  <r>
    <x v="9"/>
    <x v="0"/>
    <s v="No"/>
    <e v="#N/A"/>
    <m/>
    <n v="9"/>
    <m/>
    <m/>
    <e v="#N/A"/>
    <s v="182390"/>
    <x v="283"/>
    <x v="160"/>
    <x v="18"/>
    <x v="2"/>
    <m/>
    <m/>
    <m/>
    <m/>
    <n v="600"/>
    <m/>
    <m/>
  </r>
  <r>
    <x v="9"/>
    <x v="0"/>
    <s v="OK"/>
    <e v="#N/A"/>
    <m/>
    <n v="9"/>
    <m/>
    <m/>
    <e v="#N/A"/>
    <s v="182490"/>
    <x v="284"/>
    <x v="159"/>
    <x v="18"/>
    <x v="2"/>
    <m/>
    <m/>
    <m/>
    <m/>
    <n v="1917"/>
    <m/>
    <m/>
  </r>
  <r>
    <x v="9"/>
    <x v="0"/>
    <s v="No"/>
    <e v="#N/A"/>
    <m/>
    <n v="9"/>
    <m/>
    <m/>
    <e v="#N/A"/>
    <s v="182571"/>
    <x v="285"/>
    <x v="160"/>
    <x v="18"/>
    <x v="2"/>
    <m/>
    <m/>
    <m/>
    <m/>
    <n v="937"/>
    <m/>
    <m/>
  </r>
  <r>
    <x v="9"/>
    <x v="0"/>
    <s v="No"/>
    <e v="#N/A"/>
    <m/>
    <n v="9"/>
    <m/>
    <m/>
    <e v="#N/A"/>
    <s v="182590"/>
    <x v="286"/>
    <x v="155"/>
    <x v="18"/>
    <x v="2"/>
    <m/>
    <m/>
    <m/>
    <m/>
    <n v="1772.83"/>
    <m/>
    <m/>
  </r>
  <r>
    <x v="9"/>
    <x v="0"/>
    <s v="OK"/>
    <e v="#N/A"/>
    <m/>
    <n v="9"/>
    <m/>
    <m/>
    <e v="#N/A"/>
    <s v="182610"/>
    <x v="287"/>
    <x v="160"/>
    <x v="18"/>
    <x v="2"/>
    <m/>
    <m/>
    <m/>
    <m/>
    <n v="400"/>
    <m/>
    <m/>
  </r>
  <r>
    <x v="9"/>
    <x v="0"/>
    <s v="OK"/>
    <e v="#N/A"/>
    <m/>
    <n v="9"/>
    <m/>
    <m/>
    <e v="#N/A"/>
    <s v="182861"/>
    <x v="288"/>
    <x v="159"/>
    <x v="18"/>
    <x v="2"/>
    <m/>
    <m/>
    <m/>
    <m/>
    <n v="1908"/>
    <m/>
    <m/>
  </r>
  <r>
    <x v="9"/>
    <x v="0"/>
    <s v="No"/>
    <e v="#N/A"/>
    <m/>
    <n v="9"/>
    <m/>
    <m/>
    <e v="#N/A"/>
    <s v="200590"/>
    <x v="290"/>
    <x v="162"/>
    <x v="19"/>
    <x v="2"/>
    <m/>
    <m/>
    <m/>
    <m/>
    <n v="16171"/>
    <m/>
    <m/>
  </r>
  <r>
    <x v="9"/>
    <x v="0"/>
    <s v="OK"/>
    <e v="#N/A"/>
    <m/>
    <n v="9"/>
    <m/>
    <m/>
    <e v="#N/A"/>
    <s v="200941"/>
    <x v="292"/>
    <x v="164"/>
    <x v="19"/>
    <x v="2"/>
    <m/>
    <m/>
    <m/>
    <m/>
    <n v="0"/>
    <m/>
    <m/>
  </r>
  <r>
    <x v="9"/>
    <x v="0"/>
    <s v="No"/>
    <e v="#N/A"/>
    <m/>
    <n v="9"/>
    <m/>
    <m/>
    <s v="Yes"/>
    <s v="201510"/>
    <x v="293"/>
    <x v="165"/>
    <x v="19"/>
    <x v="2"/>
    <m/>
    <m/>
    <m/>
    <m/>
    <n v="3000"/>
    <m/>
    <m/>
  </r>
  <r>
    <x v="9"/>
    <x v="0"/>
    <s v="OK"/>
    <e v="#N/A"/>
    <m/>
    <n v="9"/>
    <m/>
    <m/>
    <e v="#N/A"/>
    <s v="201680"/>
    <x v="295"/>
    <x v="167"/>
    <x v="19"/>
    <x v="2"/>
    <m/>
    <m/>
    <m/>
    <m/>
    <n v="2250"/>
    <m/>
    <m/>
  </r>
  <r>
    <x v="9"/>
    <x v="0"/>
    <s v="No"/>
    <e v="#N/A"/>
    <m/>
    <n v="9"/>
    <m/>
    <m/>
    <e v="#N/A"/>
    <s v="201690"/>
    <x v="305"/>
    <x v="175"/>
    <x v="19"/>
    <x v="2"/>
    <m/>
    <m/>
    <m/>
    <m/>
    <n v="500"/>
    <m/>
    <m/>
  </r>
  <r>
    <x v="9"/>
    <x v="0"/>
    <s v="No"/>
    <e v="#N/A"/>
    <m/>
    <n v="9"/>
    <m/>
    <m/>
    <e v="#N/A"/>
    <s v="201700"/>
    <x v="297"/>
    <x v="169"/>
    <x v="19"/>
    <x v="2"/>
    <m/>
    <m/>
    <m/>
    <m/>
    <n v="5000"/>
    <m/>
    <m/>
  </r>
  <r>
    <x v="9"/>
    <x v="0"/>
    <s v="No"/>
    <e v="#N/A"/>
    <m/>
    <n v="9"/>
    <m/>
    <m/>
    <e v="#N/A"/>
    <s v="201701"/>
    <x v="298"/>
    <x v="170"/>
    <x v="19"/>
    <x v="2"/>
    <m/>
    <m/>
    <m/>
    <m/>
    <n v="1500"/>
    <m/>
    <m/>
  </r>
  <r>
    <x v="9"/>
    <x v="0"/>
    <s v="No"/>
    <e v="#N/A"/>
    <m/>
    <n v="9"/>
    <m/>
    <m/>
    <e v="#N/A"/>
    <s v="201702"/>
    <x v="294"/>
    <x v="166"/>
    <x v="19"/>
    <x v="2"/>
    <m/>
    <m/>
    <m/>
    <m/>
    <n v="4100"/>
    <m/>
    <m/>
  </r>
  <r>
    <x v="9"/>
    <x v="0"/>
    <s v="No"/>
    <s v="LLF"/>
    <m/>
    <n v="9"/>
    <m/>
    <m/>
    <e v="#N/A"/>
    <s v="201711"/>
    <x v="300"/>
    <x v="171"/>
    <x v="19"/>
    <x v="2"/>
    <m/>
    <m/>
    <m/>
    <m/>
    <n v="21630"/>
    <m/>
    <m/>
  </r>
  <r>
    <x v="9"/>
    <x v="0"/>
    <s v="OK"/>
    <s v="LLF"/>
    <m/>
    <n v="9"/>
    <m/>
    <m/>
    <e v="#N/A"/>
    <s v="201712"/>
    <x v="296"/>
    <x v="168"/>
    <x v="19"/>
    <x v="2"/>
    <m/>
    <m/>
    <m/>
    <m/>
    <n v="0"/>
    <m/>
    <m/>
  </r>
  <r>
    <x v="9"/>
    <x v="0"/>
    <s v="OK"/>
    <e v="#N/A"/>
    <m/>
    <n v="9"/>
    <m/>
    <m/>
    <e v="#N/A"/>
    <s v="201713"/>
    <x v="301"/>
    <x v="172"/>
    <x v="19"/>
    <x v="2"/>
    <m/>
    <m/>
    <m/>
    <m/>
    <n v="4000"/>
    <m/>
    <m/>
  </r>
  <r>
    <x v="9"/>
    <x v="0"/>
    <s v="No"/>
    <e v="#N/A"/>
    <m/>
    <n v="9"/>
    <m/>
    <m/>
    <e v="#N/A"/>
    <s v="201730"/>
    <x v="303"/>
    <x v="173"/>
    <x v="19"/>
    <x v="2"/>
    <m/>
    <m/>
    <m/>
    <m/>
    <n v="1250"/>
    <m/>
    <m/>
  </r>
  <r>
    <x v="9"/>
    <x v="0"/>
    <s v="No"/>
    <e v="#N/A"/>
    <m/>
    <n v="9"/>
    <m/>
    <m/>
    <e v="#N/A"/>
    <s v="201740"/>
    <x v="304"/>
    <x v="174"/>
    <x v="19"/>
    <x v="2"/>
    <m/>
    <m/>
    <m/>
    <m/>
    <n v="0"/>
    <m/>
    <m/>
  </r>
  <r>
    <x v="9"/>
    <x v="0"/>
    <s v="OK"/>
    <e v="#N/A"/>
    <m/>
    <n v="9"/>
    <m/>
    <m/>
    <e v="#N/A"/>
    <s v="202460"/>
    <x v="306"/>
    <x v="176"/>
    <x v="19"/>
    <x v="2"/>
    <m/>
    <m/>
    <m/>
    <m/>
    <n v="15881.25"/>
    <m/>
    <m/>
  </r>
  <r>
    <x v="9"/>
    <x v="0"/>
    <s v="No"/>
    <s v="LLF"/>
    <m/>
    <n v="9"/>
    <m/>
    <m/>
    <e v="#N/A"/>
    <s v="202461"/>
    <x v="289"/>
    <x v="161"/>
    <x v="19"/>
    <x v="2"/>
    <m/>
    <m/>
    <m/>
    <m/>
    <n v="4000"/>
    <m/>
    <m/>
  </r>
  <r>
    <x v="9"/>
    <x v="0"/>
    <s v="No"/>
    <e v="#N/A"/>
    <m/>
    <n v="9"/>
    <m/>
    <m/>
    <e v="#N/A"/>
    <s v="202480"/>
    <x v="307"/>
    <x v="177"/>
    <x v="19"/>
    <x v="2"/>
    <m/>
    <m/>
    <m/>
    <m/>
    <n v="3500"/>
    <m/>
    <m/>
  </r>
  <r>
    <x v="9"/>
    <x v="0"/>
    <s v="No"/>
    <e v="#N/A"/>
    <m/>
    <n v="9"/>
    <m/>
    <m/>
    <e v="#N/A"/>
    <s v="202491"/>
    <x v="308"/>
    <x v="178"/>
    <x v="19"/>
    <x v="2"/>
    <m/>
    <m/>
    <m/>
    <m/>
    <n v="750"/>
    <m/>
    <m/>
  </r>
  <r>
    <x v="9"/>
    <x v="0"/>
    <s v="OK"/>
    <e v="#N/A"/>
    <m/>
    <n v="9"/>
    <m/>
    <m/>
    <e v="#N/A"/>
    <s v="202950"/>
    <x v="291"/>
    <x v="163"/>
    <x v="19"/>
    <x v="2"/>
    <m/>
    <m/>
    <m/>
    <m/>
    <n v="5000"/>
    <m/>
    <m/>
  </r>
  <r>
    <x v="9"/>
    <x v="0"/>
    <s v="No"/>
    <s v="LLF"/>
    <m/>
    <n v="9"/>
    <m/>
    <m/>
    <e v="#N/A"/>
    <s v="210440"/>
    <x v="309"/>
    <x v="179"/>
    <x v="20"/>
    <x v="2"/>
    <m/>
    <m/>
    <m/>
    <m/>
    <n v="2747"/>
    <m/>
    <m/>
  </r>
  <r>
    <x v="9"/>
    <x v="0"/>
    <s v="No"/>
    <e v="#N/A"/>
    <m/>
    <n v="9"/>
    <m/>
    <m/>
    <e v="#N/A"/>
    <s v="210460"/>
    <x v="311"/>
    <x v="180"/>
    <x v="20"/>
    <x v="2"/>
    <m/>
    <m/>
    <m/>
    <m/>
    <n v="811"/>
    <m/>
    <m/>
  </r>
  <r>
    <x v="9"/>
    <x v="0"/>
    <s v="No"/>
    <e v="#N/A"/>
    <m/>
    <n v="9"/>
    <m/>
    <m/>
    <e v="#N/A"/>
    <s v="210540"/>
    <x v="330"/>
    <x v="186"/>
    <x v="20"/>
    <x v="2"/>
    <m/>
    <m/>
    <m/>
    <m/>
    <n v="4709"/>
    <m/>
    <m/>
  </r>
  <r>
    <x v="9"/>
    <x v="0"/>
    <s v="OK"/>
    <e v="#N/A"/>
    <m/>
    <n v="9"/>
    <m/>
    <m/>
    <e v="#N/A"/>
    <s v="210630"/>
    <x v="313"/>
    <x v="181"/>
    <x v="20"/>
    <x v="2"/>
    <m/>
    <m/>
    <m/>
    <m/>
    <n v="1952"/>
    <m/>
    <m/>
  </r>
  <r>
    <x v="9"/>
    <x v="0"/>
    <s v="OK"/>
    <e v="#N/A"/>
    <m/>
    <n v="9"/>
    <m/>
    <m/>
    <e v="#N/A"/>
    <s v="210690"/>
    <x v="333"/>
    <x v="187"/>
    <x v="20"/>
    <x v="2"/>
    <m/>
    <m/>
    <m/>
    <m/>
    <n v="4960"/>
    <m/>
    <m/>
  </r>
  <r>
    <x v="9"/>
    <x v="0"/>
    <s v="No"/>
    <e v="#N/A"/>
    <m/>
    <n v="9"/>
    <m/>
    <m/>
    <e v="#N/A"/>
    <s v="210730"/>
    <x v="315"/>
    <x v="182"/>
    <x v="20"/>
    <x v="2"/>
    <m/>
    <m/>
    <m/>
    <m/>
    <n v="0"/>
    <m/>
    <m/>
  </r>
  <r>
    <x v="9"/>
    <x v="0"/>
    <s v="OK"/>
    <e v="#N/A"/>
    <m/>
    <n v="9"/>
    <m/>
    <m/>
    <e v="#N/A"/>
    <s v="210950"/>
    <x v="318"/>
    <x v="183"/>
    <x v="20"/>
    <x v="2"/>
    <m/>
    <m/>
    <m/>
    <m/>
    <n v="2500"/>
    <m/>
    <m/>
  </r>
  <r>
    <x v="9"/>
    <x v="0"/>
    <s v="No"/>
    <e v="#N/A"/>
    <m/>
    <n v="9"/>
    <m/>
    <m/>
    <e v="#N/A"/>
    <s v="211120"/>
    <x v="314"/>
    <x v="181"/>
    <x v="20"/>
    <x v="2"/>
    <m/>
    <m/>
    <m/>
    <m/>
    <n v="500"/>
    <m/>
    <m/>
  </r>
  <r>
    <x v="9"/>
    <x v="0"/>
    <s v="No"/>
    <e v="#N/A"/>
    <m/>
    <n v="9"/>
    <m/>
    <m/>
    <e v="#N/A"/>
    <s v="211430"/>
    <x v="312"/>
    <x v="180"/>
    <x v="20"/>
    <x v="2"/>
    <m/>
    <m/>
    <m/>
    <m/>
    <n v="100"/>
    <m/>
    <m/>
  </r>
  <r>
    <x v="9"/>
    <x v="0"/>
    <s v="No"/>
    <e v="#N/A"/>
    <m/>
    <n v="9"/>
    <m/>
    <m/>
    <e v="#N/A"/>
    <s v="211830"/>
    <x v="321"/>
    <x v="184"/>
    <x v="20"/>
    <x v="2"/>
    <m/>
    <m/>
    <m/>
    <m/>
    <n v="500"/>
    <m/>
    <m/>
  </r>
  <r>
    <x v="9"/>
    <x v="0"/>
    <s v="No"/>
    <e v="#N/A"/>
    <m/>
    <n v="9"/>
    <m/>
    <m/>
    <e v="#N/A"/>
    <s v="211921"/>
    <x v="331"/>
    <x v="186"/>
    <x v="20"/>
    <x v="2"/>
    <m/>
    <m/>
    <m/>
    <m/>
    <n v="2670.92"/>
    <m/>
    <m/>
  </r>
  <r>
    <x v="9"/>
    <x v="0"/>
    <s v="OK"/>
    <e v="#N/A"/>
    <m/>
    <n v="9"/>
    <m/>
    <m/>
    <e v="#N/A"/>
    <s v="211930"/>
    <x v="323"/>
    <x v="181"/>
    <x v="20"/>
    <x v="2"/>
    <m/>
    <m/>
    <m/>
    <m/>
    <n v="2500"/>
    <m/>
    <m/>
  </r>
  <r>
    <x v="9"/>
    <x v="0"/>
    <s v="OK"/>
    <e v="#N/A"/>
    <m/>
    <n v="9"/>
    <m/>
    <m/>
    <e v="#N/A"/>
    <s v="211970"/>
    <x v="324"/>
    <x v="184"/>
    <x v="20"/>
    <x v="2"/>
    <m/>
    <m/>
    <m/>
    <m/>
    <n v="1785.17"/>
    <m/>
    <m/>
  </r>
  <r>
    <x v="9"/>
    <x v="0"/>
    <s v="No"/>
    <e v="#N/A"/>
    <m/>
    <n v="9"/>
    <m/>
    <m/>
    <e v="#N/A"/>
    <s v="212000"/>
    <x v="325"/>
    <x v="181"/>
    <x v="20"/>
    <x v="2"/>
    <m/>
    <m/>
    <m/>
    <m/>
    <n v="0"/>
    <m/>
    <m/>
  </r>
  <r>
    <x v="9"/>
    <x v="0"/>
    <s v="No"/>
    <e v="#N/A"/>
    <m/>
    <n v="9"/>
    <m/>
    <m/>
    <e v="#N/A"/>
    <s v="212070"/>
    <x v="316"/>
    <x v="182"/>
    <x v="20"/>
    <x v="2"/>
    <m/>
    <m/>
    <m/>
    <m/>
    <n v="0"/>
    <m/>
    <m/>
  </r>
  <r>
    <x v="9"/>
    <x v="0"/>
    <s v="OK"/>
    <s v="LLF"/>
    <m/>
    <n v="9"/>
    <m/>
    <m/>
    <s v="Yes"/>
    <s v="212130"/>
    <x v="310"/>
    <x v="179"/>
    <x v="20"/>
    <x v="2"/>
    <m/>
    <m/>
    <m/>
    <m/>
    <n v="15932"/>
    <m/>
    <m/>
  </r>
  <r>
    <x v="9"/>
    <x v="0"/>
    <s v="OK"/>
    <e v="#N/A"/>
    <m/>
    <n v="9"/>
    <m/>
    <m/>
    <e v="#N/A"/>
    <s v="212320"/>
    <x v="319"/>
    <x v="183"/>
    <x v="20"/>
    <x v="2"/>
    <m/>
    <m/>
    <m/>
    <m/>
    <n v="2000"/>
    <m/>
    <m/>
  </r>
  <r>
    <x v="9"/>
    <x v="0"/>
    <s v="OK"/>
    <e v="#N/A"/>
    <m/>
    <n v="9"/>
    <m/>
    <m/>
    <e v="#N/A"/>
    <s v="212361"/>
    <x v="320"/>
    <x v="183"/>
    <x v="20"/>
    <x v="2"/>
    <m/>
    <m/>
    <m/>
    <m/>
    <n v="436"/>
    <m/>
    <m/>
  </r>
  <r>
    <x v="9"/>
    <x v="0"/>
    <s v="OK"/>
    <e v="#N/A"/>
    <m/>
    <n v="9"/>
    <m/>
    <m/>
    <e v="#N/A"/>
    <s v="212380"/>
    <x v="332"/>
    <x v="186"/>
    <x v="20"/>
    <x v="2"/>
    <m/>
    <m/>
    <m/>
    <m/>
    <n v="616"/>
    <m/>
    <m/>
  </r>
  <r>
    <x v="9"/>
    <x v="0"/>
    <s v="No"/>
    <e v="#N/A"/>
    <m/>
    <n v="9"/>
    <m/>
    <m/>
    <e v="#N/A"/>
    <s v="212450"/>
    <x v="327"/>
    <x v="181"/>
    <x v="20"/>
    <x v="2"/>
    <m/>
    <m/>
    <m/>
    <m/>
    <n v="800"/>
    <m/>
    <m/>
  </r>
  <r>
    <x v="9"/>
    <x v="0"/>
    <s v="No"/>
    <e v="#N/A"/>
    <m/>
    <n v="9"/>
    <m/>
    <m/>
    <e v="#N/A"/>
    <s v="212570"/>
    <x v="322"/>
    <x v="184"/>
    <x v="20"/>
    <x v="2"/>
    <m/>
    <m/>
    <m/>
    <m/>
    <n v="0.01"/>
    <m/>
    <m/>
  </r>
  <r>
    <x v="9"/>
    <x v="0"/>
    <s v="No"/>
    <e v="#N/A"/>
    <m/>
    <n v="9"/>
    <m/>
    <m/>
    <e v="#N/A"/>
    <s v="212630"/>
    <x v="328"/>
    <x v="181"/>
    <x v="20"/>
    <x v="2"/>
    <m/>
    <m/>
    <m/>
    <m/>
    <n v="2325"/>
    <m/>
    <m/>
  </r>
  <r>
    <x v="9"/>
    <x v="0"/>
    <s v="No"/>
    <e v="#N/A"/>
    <m/>
    <n v="9"/>
    <m/>
    <m/>
    <e v="#N/A"/>
    <s v="212890"/>
    <x v="317"/>
    <x v="182"/>
    <x v="20"/>
    <x v="2"/>
    <m/>
    <m/>
    <m/>
    <m/>
    <n v="100"/>
    <m/>
    <m/>
  </r>
  <r>
    <x v="9"/>
    <x v="0"/>
    <s v="No"/>
    <e v="#N/A"/>
    <m/>
    <n v="9"/>
    <m/>
    <m/>
    <e v="#N/A"/>
    <s v="213000"/>
    <x v="326"/>
    <x v="181"/>
    <x v="20"/>
    <x v="2"/>
    <m/>
    <m/>
    <m/>
    <m/>
    <n v="0"/>
    <m/>
    <m/>
  </r>
  <r>
    <x v="9"/>
    <x v="0"/>
    <s v="No"/>
    <e v="#N/A"/>
    <m/>
    <n v="9"/>
    <m/>
    <m/>
    <e v="#N/A"/>
    <s v="213020"/>
    <x v="329"/>
    <x v="185"/>
    <x v="20"/>
    <x v="2"/>
    <m/>
    <m/>
    <m/>
    <m/>
    <n v="0"/>
    <m/>
    <m/>
  </r>
  <r>
    <x v="9"/>
    <x v="0"/>
    <s v="No"/>
    <e v="#N/A"/>
    <m/>
    <n v="9"/>
    <m/>
    <m/>
    <e v="#N/A"/>
    <s v="230500"/>
    <x v="79"/>
    <x v="55"/>
    <x v="6"/>
    <x v="0"/>
    <m/>
    <m/>
    <m/>
    <m/>
    <n v="7371"/>
    <m/>
    <m/>
  </r>
  <r>
    <x v="9"/>
    <x v="0"/>
    <s v="OK"/>
    <e v="#N/A"/>
    <m/>
    <n v="9"/>
    <m/>
    <m/>
    <e v="#N/A"/>
    <s v="230501"/>
    <x v="80"/>
    <x v="55"/>
    <x v="6"/>
    <x v="0"/>
    <m/>
    <m/>
    <m/>
    <m/>
    <n v="395"/>
    <m/>
    <m/>
  </r>
  <r>
    <x v="9"/>
    <x v="0"/>
    <s v="OK"/>
    <e v="#N/A"/>
    <m/>
    <n v="9"/>
    <m/>
    <m/>
    <e v="#N/A"/>
    <s v="230641"/>
    <x v="81"/>
    <x v="56"/>
    <x v="6"/>
    <x v="0"/>
    <m/>
    <m/>
    <m/>
    <m/>
    <n v="1000"/>
    <m/>
    <m/>
  </r>
  <r>
    <x v="9"/>
    <x v="0"/>
    <s v="No"/>
    <e v="#N/A"/>
    <m/>
    <n v="9"/>
    <m/>
    <m/>
    <e v="#N/A"/>
    <s v="230642"/>
    <x v="82"/>
    <x v="56"/>
    <x v="6"/>
    <x v="0"/>
    <m/>
    <m/>
    <m/>
    <m/>
    <n v="0"/>
    <m/>
    <m/>
  </r>
  <r>
    <x v="9"/>
    <x v="0"/>
    <s v="OK"/>
    <e v="#N/A"/>
    <m/>
    <n v="9"/>
    <m/>
    <m/>
    <e v="#N/A"/>
    <s v="230643"/>
    <x v="83"/>
    <x v="56"/>
    <x v="6"/>
    <x v="0"/>
    <m/>
    <m/>
    <m/>
    <m/>
    <n v="5000"/>
    <m/>
    <m/>
  </r>
  <r>
    <x v="9"/>
    <x v="0"/>
    <s v="OK"/>
    <e v="#N/A"/>
    <m/>
    <n v="9"/>
    <m/>
    <m/>
    <e v="#N/A"/>
    <s v="231171"/>
    <x v="75"/>
    <x v="54"/>
    <x v="6"/>
    <x v="0"/>
    <m/>
    <m/>
    <m/>
    <m/>
    <n v="4404"/>
    <m/>
    <m/>
  </r>
  <r>
    <x v="9"/>
    <x v="0"/>
    <s v="No"/>
    <e v="#N/A"/>
    <m/>
    <n v="9"/>
    <m/>
    <m/>
    <e v="#N/A"/>
    <s v="231172"/>
    <x v="76"/>
    <x v="54"/>
    <x v="6"/>
    <x v="0"/>
    <m/>
    <m/>
    <m/>
    <m/>
    <n v="1910"/>
    <m/>
    <m/>
  </r>
  <r>
    <x v="9"/>
    <x v="0"/>
    <s v="OK"/>
    <e v="#N/A"/>
    <m/>
    <n v="9"/>
    <m/>
    <m/>
    <e v="#N/A"/>
    <s v="231173"/>
    <x v="77"/>
    <x v="54"/>
    <x v="6"/>
    <x v="0"/>
    <m/>
    <m/>
    <m/>
    <m/>
    <n v="4760"/>
    <m/>
    <m/>
  </r>
  <r>
    <x v="9"/>
    <x v="0"/>
    <s v="No"/>
    <e v="#N/A"/>
    <m/>
    <n v="9"/>
    <m/>
    <m/>
    <e v="#N/A"/>
    <s v="231174"/>
    <x v="78"/>
    <x v="54"/>
    <x v="6"/>
    <x v="0"/>
    <m/>
    <m/>
    <m/>
    <m/>
    <n v="800"/>
    <m/>
    <m/>
  </r>
  <r>
    <x v="9"/>
    <x v="0"/>
    <s v="OK"/>
    <e v="#N/A"/>
    <m/>
    <n v="9"/>
    <m/>
    <m/>
    <e v="#N/A"/>
    <s v="231450"/>
    <x v="84"/>
    <x v="56"/>
    <x v="6"/>
    <x v="0"/>
    <m/>
    <m/>
    <m/>
    <m/>
    <n v="16274.5"/>
    <m/>
    <m/>
  </r>
  <r>
    <x v="9"/>
    <x v="0"/>
    <e v="#REF!"/>
    <e v="#N/A"/>
    <m/>
    <n v="9"/>
    <m/>
    <m/>
    <e v="#N/A"/>
    <s v="091280"/>
    <x v="338"/>
    <x v="5"/>
    <x v="1"/>
    <x v="0"/>
    <m/>
    <m/>
    <m/>
    <m/>
    <n v="0"/>
    <m/>
    <m/>
  </r>
  <r>
    <x v="8"/>
    <x v="1"/>
    <s v="No"/>
    <e v="#N/A"/>
    <m/>
    <n v="9"/>
    <s v="historical"/>
    <n v="2024"/>
    <e v="#N/A"/>
    <s v="032880"/>
    <x v="9"/>
    <x v="2"/>
    <x v="0"/>
    <x v="0"/>
    <m/>
    <m/>
    <m/>
    <m/>
    <n v="3476"/>
    <m/>
    <n v="-3476"/>
  </r>
  <r>
    <x v="8"/>
    <x v="3"/>
    <s v="No"/>
    <e v="#N/A"/>
    <m/>
    <n v="9"/>
    <s v="historical"/>
    <n v="2024"/>
    <e v="#N/A"/>
    <s v="080210"/>
    <x v="163"/>
    <x v="96"/>
    <x v="12"/>
    <x v="1"/>
    <m/>
    <m/>
    <m/>
    <m/>
    <n v="224.96"/>
    <m/>
    <n v="-224.96"/>
  </r>
  <r>
    <x v="8"/>
    <x v="3"/>
    <s v="No"/>
    <s v="LLF"/>
    <m/>
    <n v="9"/>
    <s v="historical"/>
    <n v="2024"/>
    <e v="#N/A"/>
    <s v="202461"/>
    <x v="289"/>
    <x v="161"/>
    <x v="19"/>
    <x v="2"/>
    <m/>
    <m/>
    <m/>
    <m/>
    <n v="2244.83"/>
    <m/>
    <n v="-2244.83"/>
  </r>
  <r>
    <x v="9"/>
    <x v="0"/>
    <s v="OK"/>
    <e v="#N/A"/>
    <m/>
    <n v="10"/>
    <m/>
    <m/>
    <e v="#N/A"/>
    <s v="020201"/>
    <x v="90"/>
    <x v="62"/>
    <x v="7"/>
    <x v="1"/>
    <m/>
    <m/>
    <m/>
    <m/>
    <n v="6000"/>
    <m/>
    <m/>
  </r>
  <r>
    <x v="9"/>
    <x v="0"/>
    <s v="No"/>
    <e v="#N/A"/>
    <m/>
    <n v="10"/>
    <m/>
    <m/>
    <e v="#N/A"/>
    <s v="020470"/>
    <x v="95"/>
    <x v="66"/>
    <x v="7"/>
    <x v="1"/>
    <m/>
    <m/>
    <m/>
    <m/>
    <n v="9498"/>
    <m/>
    <m/>
  </r>
  <r>
    <x v="9"/>
    <x v="0"/>
    <s v="OK"/>
    <e v="#N/A"/>
    <m/>
    <n v="10"/>
    <m/>
    <m/>
    <e v="#N/A"/>
    <s v="020672"/>
    <x v="85"/>
    <x v="57"/>
    <x v="7"/>
    <x v="1"/>
    <m/>
    <m/>
    <m/>
    <m/>
    <n v="10000"/>
    <m/>
    <m/>
  </r>
  <r>
    <x v="9"/>
    <x v="0"/>
    <s v="No"/>
    <e v="#N/A"/>
    <m/>
    <n v="10"/>
    <m/>
    <m/>
    <e v="#N/A"/>
    <s v="020850"/>
    <x v="86"/>
    <x v="58"/>
    <x v="7"/>
    <x v="1"/>
    <m/>
    <m/>
    <m/>
    <m/>
    <n v="4900"/>
    <m/>
    <m/>
  </r>
  <r>
    <x v="9"/>
    <x v="0"/>
    <s v="OK"/>
    <e v="#N/A"/>
    <m/>
    <n v="10"/>
    <m/>
    <m/>
    <e v="#N/A"/>
    <s v="021640"/>
    <x v="87"/>
    <x v="59"/>
    <x v="7"/>
    <x v="1"/>
    <m/>
    <m/>
    <m/>
    <m/>
    <n v="7304.5"/>
    <m/>
    <m/>
  </r>
  <r>
    <x v="9"/>
    <x v="0"/>
    <s v="No"/>
    <e v="#N/A"/>
    <m/>
    <n v="10"/>
    <m/>
    <m/>
    <e v="#N/A"/>
    <s v="021750"/>
    <x v="88"/>
    <x v="60"/>
    <x v="7"/>
    <x v="1"/>
    <m/>
    <m/>
    <m/>
    <m/>
    <n v="2000"/>
    <m/>
    <m/>
  </r>
  <r>
    <x v="9"/>
    <x v="0"/>
    <s v="OK"/>
    <e v="#N/A"/>
    <m/>
    <n v="10"/>
    <m/>
    <m/>
    <e v="#N/A"/>
    <s v="021860"/>
    <x v="89"/>
    <x v="61"/>
    <x v="7"/>
    <x v="1"/>
    <m/>
    <m/>
    <m/>
    <m/>
    <n v="6183.75"/>
    <m/>
    <m/>
  </r>
  <r>
    <x v="9"/>
    <x v="0"/>
    <s v="OK"/>
    <e v="#N/A"/>
    <m/>
    <n v="10"/>
    <m/>
    <m/>
    <e v="#N/A"/>
    <s v="022110"/>
    <x v="91"/>
    <x v="63"/>
    <x v="7"/>
    <x v="1"/>
    <m/>
    <m/>
    <m/>
    <m/>
    <m/>
    <m/>
    <m/>
  </r>
  <r>
    <x v="9"/>
    <x v="0"/>
    <s v="OK"/>
    <e v="#N/A"/>
    <m/>
    <n v="10"/>
    <m/>
    <m/>
    <e v="#N/A"/>
    <s v="022362"/>
    <x v="93"/>
    <x v="64"/>
    <x v="7"/>
    <x v="1"/>
    <m/>
    <m/>
    <m/>
    <m/>
    <n v="5122"/>
    <m/>
    <m/>
  </r>
  <r>
    <x v="9"/>
    <x v="0"/>
    <s v="OK"/>
    <e v="#N/A"/>
    <m/>
    <n v="10"/>
    <m/>
    <m/>
    <e v="#N/A"/>
    <s v="022363"/>
    <x v="92"/>
    <x v="63"/>
    <x v="7"/>
    <x v="1"/>
    <m/>
    <m/>
    <m/>
    <m/>
    <n v="689"/>
    <m/>
    <m/>
  </r>
  <r>
    <x v="9"/>
    <x v="0"/>
    <s v="No"/>
    <e v="#N/A"/>
    <m/>
    <n v="10"/>
    <m/>
    <m/>
    <e v="#N/A"/>
    <s v="022600"/>
    <x v="94"/>
    <x v="65"/>
    <x v="7"/>
    <x v="1"/>
    <m/>
    <m/>
    <m/>
    <m/>
    <n v="3000"/>
    <m/>
    <m/>
  </r>
  <r>
    <x v="9"/>
    <x v="0"/>
    <s v="OK"/>
    <e v="#N/A"/>
    <m/>
    <n v="10"/>
    <m/>
    <m/>
    <e v="#N/A"/>
    <s v="030480"/>
    <x v="0"/>
    <x v="0"/>
    <x v="0"/>
    <x v="0"/>
    <m/>
    <m/>
    <m/>
    <m/>
    <n v="977"/>
    <m/>
    <m/>
  </r>
  <r>
    <x v="9"/>
    <x v="0"/>
    <s v="OK"/>
    <e v="#N/A"/>
    <m/>
    <n v="10"/>
    <m/>
    <m/>
    <e v="#N/A"/>
    <s v="031050"/>
    <x v="2"/>
    <x v="1"/>
    <x v="0"/>
    <x v="0"/>
    <m/>
    <m/>
    <m/>
    <m/>
    <n v="10751"/>
    <m/>
    <m/>
  </r>
  <r>
    <x v="9"/>
    <x v="0"/>
    <s v="OK"/>
    <e v="#N/A"/>
    <m/>
    <n v="10"/>
    <m/>
    <m/>
    <e v="#N/A"/>
    <s v="031060"/>
    <x v="3"/>
    <x v="1"/>
    <x v="0"/>
    <x v="0"/>
    <m/>
    <m/>
    <m/>
    <m/>
    <m/>
    <m/>
    <m/>
  </r>
  <r>
    <x v="9"/>
    <x v="0"/>
    <s v="OK"/>
    <e v="#N/A"/>
    <m/>
    <n v="10"/>
    <m/>
    <m/>
    <e v="#N/A"/>
    <s v="031620"/>
    <x v="4"/>
    <x v="1"/>
    <x v="0"/>
    <x v="0"/>
    <m/>
    <m/>
    <m/>
    <m/>
    <n v="3459"/>
    <m/>
    <m/>
  </r>
  <r>
    <x v="9"/>
    <x v="0"/>
    <s v="OK"/>
    <e v="#N/A"/>
    <m/>
    <n v="10"/>
    <m/>
    <m/>
    <e v="#N/A"/>
    <s v="031851"/>
    <x v="5"/>
    <x v="1"/>
    <x v="0"/>
    <x v="0"/>
    <m/>
    <m/>
    <m/>
    <m/>
    <n v="641.75"/>
    <m/>
    <m/>
  </r>
  <r>
    <x v="9"/>
    <x v="0"/>
    <s v="OK"/>
    <e v="#N/A"/>
    <m/>
    <n v="10"/>
    <m/>
    <m/>
    <e v="#N/A"/>
    <s v="031901"/>
    <x v="7"/>
    <x v="2"/>
    <x v="0"/>
    <x v="0"/>
    <m/>
    <m/>
    <m/>
    <m/>
    <n v="4819.33"/>
    <m/>
    <m/>
  </r>
  <r>
    <x v="9"/>
    <x v="0"/>
    <s v="OK"/>
    <e v="#N/A"/>
    <m/>
    <n v="10"/>
    <m/>
    <m/>
    <e v="#N/A"/>
    <s v="032020"/>
    <x v="6"/>
    <x v="1"/>
    <x v="0"/>
    <x v="0"/>
    <m/>
    <m/>
    <m/>
    <m/>
    <n v="4246"/>
    <m/>
    <m/>
  </r>
  <r>
    <x v="9"/>
    <x v="0"/>
    <s v="OK"/>
    <e v="#N/A"/>
    <m/>
    <n v="10"/>
    <m/>
    <m/>
    <e v="#N/A"/>
    <s v="032500"/>
    <x v="1"/>
    <x v="0"/>
    <x v="0"/>
    <x v="0"/>
    <m/>
    <m/>
    <m/>
    <m/>
    <n v="7560"/>
    <m/>
    <m/>
  </r>
  <r>
    <x v="9"/>
    <x v="0"/>
    <s v="No"/>
    <e v="#N/A"/>
    <m/>
    <n v="10"/>
    <m/>
    <m/>
    <e v="#N/A"/>
    <s v="032621"/>
    <x v="8"/>
    <x v="3"/>
    <x v="0"/>
    <x v="0"/>
    <m/>
    <m/>
    <m/>
    <m/>
    <n v="15000"/>
    <m/>
    <m/>
  </r>
  <r>
    <x v="9"/>
    <x v="0"/>
    <s v="No"/>
    <e v="#N/A"/>
    <m/>
    <n v="10"/>
    <m/>
    <m/>
    <e v="#N/A"/>
    <s v="032880"/>
    <x v="9"/>
    <x v="2"/>
    <x v="0"/>
    <x v="0"/>
    <m/>
    <m/>
    <m/>
    <m/>
    <n v="2250"/>
    <m/>
    <m/>
  </r>
  <r>
    <x v="9"/>
    <x v="0"/>
    <s v="No"/>
    <e v="#N/A"/>
    <m/>
    <n v="10"/>
    <m/>
    <m/>
    <e v="#N/A"/>
    <s v="040020"/>
    <x v="96"/>
    <x v="67"/>
    <x v="8"/>
    <x v="1"/>
    <m/>
    <m/>
    <m/>
    <m/>
    <m/>
    <m/>
    <m/>
  </r>
  <r>
    <x v="9"/>
    <x v="0"/>
    <s v="OK"/>
    <e v="#N/A"/>
    <m/>
    <n v="10"/>
    <m/>
    <m/>
    <e v="#N/A"/>
    <s v="040430"/>
    <x v="99"/>
    <x v="69"/>
    <x v="8"/>
    <x v="1"/>
    <m/>
    <m/>
    <m/>
    <m/>
    <n v="8832"/>
    <m/>
    <m/>
  </r>
  <r>
    <x v="9"/>
    <x v="0"/>
    <s v="No"/>
    <e v="#N/A"/>
    <m/>
    <n v="10"/>
    <m/>
    <m/>
    <e v="#N/A"/>
    <s v="040520"/>
    <x v="100"/>
    <x v="70"/>
    <x v="8"/>
    <x v="1"/>
    <m/>
    <m/>
    <m/>
    <m/>
    <n v="8000"/>
    <m/>
    <m/>
  </r>
  <r>
    <x v="9"/>
    <x v="0"/>
    <s v="No"/>
    <e v="#N/A"/>
    <m/>
    <n v="10"/>
    <m/>
    <m/>
    <e v="#N/A"/>
    <s v="040990"/>
    <x v="101"/>
    <x v="70"/>
    <x v="8"/>
    <x v="1"/>
    <m/>
    <m/>
    <m/>
    <m/>
    <m/>
    <m/>
    <m/>
  </r>
  <r>
    <x v="9"/>
    <x v="0"/>
    <s v="No"/>
    <e v="#N/A"/>
    <m/>
    <n v="10"/>
    <m/>
    <m/>
    <e v="#N/A"/>
    <s v="041000"/>
    <x v="103"/>
    <x v="71"/>
    <x v="8"/>
    <x v="1"/>
    <m/>
    <m/>
    <m/>
    <m/>
    <m/>
    <m/>
    <m/>
  </r>
  <r>
    <x v="9"/>
    <x v="0"/>
    <s v="OK"/>
    <e v="#N/A"/>
    <m/>
    <n v="10"/>
    <m/>
    <m/>
    <e v="#N/A"/>
    <s v="041250"/>
    <x v="104"/>
    <x v="71"/>
    <x v="8"/>
    <x v="1"/>
    <m/>
    <m/>
    <m/>
    <m/>
    <n v="3242"/>
    <m/>
    <m/>
  </r>
  <r>
    <x v="9"/>
    <x v="0"/>
    <s v="No"/>
    <e v="#N/A"/>
    <m/>
    <n v="10"/>
    <m/>
    <m/>
    <e v="#N/A"/>
    <s v="041300"/>
    <x v="105"/>
    <x v="72"/>
    <x v="8"/>
    <x v="1"/>
    <m/>
    <m/>
    <m/>
    <m/>
    <n v="5000"/>
    <m/>
    <m/>
  </r>
  <r>
    <x v="9"/>
    <x v="0"/>
    <s v="No"/>
    <e v="#N/A"/>
    <m/>
    <n v="10"/>
    <m/>
    <m/>
    <e v="#N/A"/>
    <s v="041630"/>
    <x v="97"/>
    <x v="67"/>
    <x v="8"/>
    <x v="1"/>
    <m/>
    <m/>
    <m/>
    <m/>
    <n v="750"/>
    <m/>
    <m/>
  </r>
  <r>
    <x v="9"/>
    <x v="0"/>
    <s v="OK"/>
    <e v="#N/A"/>
    <m/>
    <n v="10"/>
    <m/>
    <m/>
    <e v="#N/A"/>
    <s v="041650"/>
    <x v="109"/>
    <x v="74"/>
    <x v="8"/>
    <x v="1"/>
    <m/>
    <m/>
    <m/>
    <m/>
    <n v="2500"/>
    <m/>
    <m/>
  </r>
  <r>
    <x v="9"/>
    <x v="0"/>
    <s v="No"/>
    <e v="#N/A"/>
    <m/>
    <n v="10"/>
    <m/>
    <m/>
    <e v="#N/A"/>
    <s v="041850"/>
    <x v="106"/>
    <x v="67"/>
    <x v="8"/>
    <x v="1"/>
    <m/>
    <m/>
    <m/>
    <m/>
    <n v="4000"/>
    <m/>
    <m/>
  </r>
  <r>
    <x v="9"/>
    <x v="0"/>
    <s v="OK"/>
    <e v="#N/A"/>
    <m/>
    <n v="10"/>
    <m/>
    <m/>
    <e v="#N/A"/>
    <s v="042170"/>
    <x v="110"/>
    <x v="74"/>
    <x v="8"/>
    <x v="1"/>
    <m/>
    <m/>
    <m/>
    <m/>
    <n v="639"/>
    <m/>
    <m/>
  </r>
  <r>
    <x v="9"/>
    <x v="0"/>
    <s v="OK"/>
    <e v="#N/A"/>
    <m/>
    <n v="10"/>
    <m/>
    <m/>
    <e v="#N/A"/>
    <s v="042310"/>
    <x v="107"/>
    <x v="73"/>
    <x v="8"/>
    <x v="1"/>
    <m/>
    <m/>
    <m/>
    <m/>
    <m/>
    <m/>
    <m/>
  </r>
  <r>
    <x v="9"/>
    <x v="0"/>
    <s v="OK"/>
    <e v="#N/A"/>
    <m/>
    <n v="10"/>
    <m/>
    <m/>
    <e v="#N/A"/>
    <s v="042400"/>
    <x v="108"/>
    <x v="74"/>
    <x v="8"/>
    <x v="1"/>
    <m/>
    <m/>
    <m/>
    <m/>
    <n v="5221"/>
    <m/>
    <m/>
  </r>
  <r>
    <x v="9"/>
    <x v="0"/>
    <s v="No"/>
    <e v="#N/A"/>
    <m/>
    <n v="10"/>
    <m/>
    <m/>
    <e v="#N/A"/>
    <s v="042451"/>
    <x v="102"/>
    <x v="70"/>
    <x v="8"/>
    <x v="1"/>
    <m/>
    <m/>
    <m/>
    <m/>
    <m/>
    <m/>
    <m/>
  </r>
  <r>
    <x v="9"/>
    <x v="0"/>
    <s v="No"/>
    <e v="#N/A"/>
    <m/>
    <n v="10"/>
    <m/>
    <m/>
    <e v="#N/A"/>
    <s v="042550"/>
    <x v="98"/>
    <x v="68"/>
    <x v="8"/>
    <x v="1"/>
    <m/>
    <m/>
    <m/>
    <m/>
    <n v="1500"/>
    <m/>
    <m/>
  </r>
  <r>
    <x v="9"/>
    <x v="0"/>
    <s v="OK"/>
    <s v="LLF"/>
    <m/>
    <n v="10"/>
    <m/>
    <m/>
    <e v="#N/A"/>
    <s v="042552"/>
    <x v="111"/>
    <x v="75"/>
    <x v="8"/>
    <x v="1"/>
    <m/>
    <m/>
    <m/>
    <m/>
    <n v="7745.01"/>
    <m/>
    <m/>
  </r>
  <r>
    <x v="9"/>
    <x v="0"/>
    <s v="OK"/>
    <e v="#N/A"/>
    <m/>
    <n v="10"/>
    <m/>
    <m/>
    <e v="#N/A"/>
    <s v="050060"/>
    <x v="115"/>
    <x v="78"/>
    <x v="9"/>
    <x v="1"/>
    <m/>
    <m/>
    <m/>
    <m/>
    <n v="983"/>
    <m/>
    <m/>
  </r>
  <r>
    <x v="9"/>
    <x v="0"/>
    <s v="OK"/>
    <e v="#N/A"/>
    <m/>
    <n v="10"/>
    <m/>
    <m/>
    <e v="#N/A"/>
    <s v="050080"/>
    <x v="119"/>
    <x v="79"/>
    <x v="9"/>
    <x v="1"/>
    <m/>
    <m/>
    <m/>
    <m/>
    <n v="1392"/>
    <m/>
    <m/>
  </r>
  <r>
    <x v="9"/>
    <x v="0"/>
    <s v="OK"/>
    <e v="#N/A"/>
    <m/>
    <n v="10"/>
    <m/>
    <m/>
    <e v="#N/A"/>
    <s v="050110"/>
    <x v="122"/>
    <x v="80"/>
    <x v="9"/>
    <x v="1"/>
    <m/>
    <m/>
    <m/>
    <m/>
    <n v="5778"/>
    <m/>
    <m/>
  </r>
  <r>
    <x v="9"/>
    <x v="0"/>
    <s v="No"/>
    <e v="#N/A"/>
    <m/>
    <n v="10"/>
    <m/>
    <m/>
    <e v="#N/A"/>
    <s v="050120"/>
    <x v="123"/>
    <x v="81"/>
    <x v="9"/>
    <x v="1"/>
    <m/>
    <m/>
    <m/>
    <m/>
    <n v="3600"/>
    <m/>
    <m/>
  </r>
  <r>
    <x v="9"/>
    <x v="0"/>
    <s v="OK"/>
    <e v="#N/A"/>
    <m/>
    <n v="10"/>
    <m/>
    <m/>
    <e v="#N/A"/>
    <s v="050160"/>
    <x v="112"/>
    <x v="76"/>
    <x v="9"/>
    <x v="1"/>
    <m/>
    <m/>
    <m/>
    <m/>
    <n v="4000"/>
    <m/>
    <m/>
  </r>
  <r>
    <x v="9"/>
    <x v="0"/>
    <s v="OK"/>
    <e v="#N/A"/>
    <m/>
    <n v="10"/>
    <m/>
    <m/>
    <e v="#N/A"/>
    <s v="050171"/>
    <x v="126"/>
    <x v="82"/>
    <x v="9"/>
    <x v="1"/>
    <m/>
    <m/>
    <m/>
    <m/>
    <n v="1673"/>
    <m/>
    <m/>
  </r>
  <r>
    <x v="9"/>
    <x v="0"/>
    <s v="OK"/>
    <e v="#N/A"/>
    <m/>
    <n v="10"/>
    <m/>
    <m/>
    <e v="#N/A"/>
    <s v="050180"/>
    <x v="128"/>
    <x v="82"/>
    <x v="9"/>
    <x v="1"/>
    <m/>
    <m/>
    <m/>
    <m/>
    <m/>
    <m/>
    <m/>
  </r>
  <r>
    <x v="9"/>
    <x v="0"/>
    <s v="OK"/>
    <e v="#N/A"/>
    <m/>
    <n v="10"/>
    <m/>
    <m/>
    <e v="#N/A"/>
    <s v="050360"/>
    <x v="129"/>
    <x v="79"/>
    <x v="9"/>
    <x v="1"/>
    <m/>
    <m/>
    <m/>
    <m/>
    <n v="1500"/>
    <m/>
    <m/>
  </r>
  <r>
    <x v="9"/>
    <x v="0"/>
    <s v="No"/>
    <e v="#N/A"/>
    <m/>
    <n v="10"/>
    <m/>
    <m/>
    <e v="#N/A"/>
    <s v="050530"/>
    <x v="116"/>
    <x v="78"/>
    <x v="9"/>
    <x v="1"/>
    <m/>
    <m/>
    <m/>
    <m/>
    <n v="765"/>
    <m/>
    <m/>
  </r>
  <r>
    <x v="9"/>
    <x v="0"/>
    <s v="No"/>
    <e v="#N/A"/>
    <m/>
    <n v="10"/>
    <m/>
    <m/>
    <e v="#N/A"/>
    <s v="050581"/>
    <x v="113"/>
    <x v="76"/>
    <x v="9"/>
    <x v="1"/>
    <m/>
    <m/>
    <m/>
    <m/>
    <m/>
    <m/>
    <m/>
  </r>
  <r>
    <x v="9"/>
    <x v="0"/>
    <s v="OK"/>
    <e v="#N/A"/>
    <m/>
    <n v="10"/>
    <m/>
    <m/>
    <e v="#N/A"/>
    <s v="050711"/>
    <x v="130"/>
    <x v="77"/>
    <x v="9"/>
    <x v="1"/>
    <m/>
    <m/>
    <m/>
    <m/>
    <n v="578"/>
    <m/>
    <m/>
  </r>
  <r>
    <x v="9"/>
    <x v="0"/>
    <s v="No"/>
    <e v="#N/A"/>
    <m/>
    <n v="10"/>
    <m/>
    <m/>
    <e v="#N/A"/>
    <s v="050770"/>
    <x v="120"/>
    <x v="79"/>
    <x v="9"/>
    <x v="1"/>
    <m/>
    <m/>
    <m/>
    <m/>
    <n v="900"/>
    <m/>
    <m/>
  </r>
  <r>
    <x v="9"/>
    <x v="0"/>
    <s v="OK"/>
    <e v="#N/A"/>
    <m/>
    <n v="10"/>
    <m/>
    <m/>
    <e v="#N/A"/>
    <s v="051070"/>
    <x v="117"/>
    <x v="78"/>
    <x v="9"/>
    <x v="1"/>
    <m/>
    <m/>
    <m/>
    <m/>
    <n v="2750"/>
    <m/>
    <m/>
  </r>
  <r>
    <x v="9"/>
    <x v="0"/>
    <s v="OK"/>
    <e v="#N/A"/>
    <m/>
    <n v="10"/>
    <m/>
    <m/>
    <e v="#N/A"/>
    <s v="051270"/>
    <x v="134"/>
    <x v="80"/>
    <x v="9"/>
    <x v="1"/>
    <m/>
    <m/>
    <m/>
    <m/>
    <n v="548.33000000000004"/>
    <m/>
    <m/>
  </r>
  <r>
    <x v="9"/>
    <x v="0"/>
    <s v="OK"/>
    <e v="#N/A"/>
    <m/>
    <n v="10"/>
    <m/>
    <m/>
    <e v="#N/A"/>
    <s v="051400"/>
    <x v="136"/>
    <x v="83"/>
    <x v="9"/>
    <x v="1"/>
    <m/>
    <m/>
    <m/>
    <m/>
    <m/>
    <m/>
    <m/>
  </r>
  <r>
    <x v="9"/>
    <x v="0"/>
    <s v="OK"/>
    <e v="#N/A"/>
    <m/>
    <n v="10"/>
    <m/>
    <m/>
    <e v="#N/A"/>
    <s v="051501"/>
    <x v="124"/>
    <x v="81"/>
    <x v="9"/>
    <x v="1"/>
    <m/>
    <m/>
    <m/>
    <m/>
    <m/>
    <m/>
    <m/>
  </r>
  <r>
    <x v="9"/>
    <x v="0"/>
    <s v="OK"/>
    <e v="#N/A"/>
    <m/>
    <n v="10"/>
    <m/>
    <m/>
    <e v="#N/A"/>
    <s v="051781"/>
    <x v="118"/>
    <x v="78"/>
    <x v="9"/>
    <x v="1"/>
    <m/>
    <m/>
    <m/>
    <m/>
    <m/>
    <m/>
    <m/>
  </r>
  <r>
    <x v="9"/>
    <x v="0"/>
    <s v="OK"/>
    <e v="#N/A"/>
    <m/>
    <n v="10"/>
    <m/>
    <m/>
    <e v="#N/A"/>
    <s v="051880"/>
    <x v="135"/>
    <x v="80"/>
    <x v="9"/>
    <x v="1"/>
    <m/>
    <m/>
    <m/>
    <m/>
    <n v="179"/>
    <m/>
    <m/>
  </r>
  <r>
    <x v="9"/>
    <x v="0"/>
    <s v="OK"/>
    <e v="#N/A"/>
    <m/>
    <n v="10"/>
    <m/>
    <m/>
    <e v="#N/A"/>
    <s v="051885"/>
    <x v="127"/>
    <x v="82"/>
    <x v="9"/>
    <x v="1"/>
    <m/>
    <m/>
    <m/>
    <m/>
    <n v="1645.66"/>
    <m/>
    <m/>
  </r>
  <r>
    <x v="9"/>
    <x v="0"/>
    <s v="No"/>
    <e v="#N/A"/>
    <m/>
    <n v="10"/>
    <m/>
    <m/>
    <s v="Yes"/>
    <s v="052150"/>
    <x v="138"/>
    <x v="84"/>
    <x v="9"/>
    <x v="1"/>
    <m/>
    <m/>
    <m/>
    <m/>
    <n v="6717.75"/>
    <m/>
    <m/>
  </r>
  <r>
    <x v="9"/>
    <x v="0"/>
    <s v="OK"/>
    <e v="#N/A"/>
    <m/>
    <n v="10"/>
    <m/>
    <m/>
    <e v="#N/A"/>
    <s v="052151"/>
    <x v="131"/>
    <x v="77"/>
    <x v="9"/>
    <x v="1"/>
    <m/>
    <m/>
    <m/>
    <m/>
    <m/>
    <m/>
    <m/>
  </r>
  <r>
    <x v="9"/>
    <x v="0"/>
    <s v="OK"/>
    <e v="#N/A"/>
    <m/>
    <n v="10"/>
    <m/>
    <m/>
    <e v="#N/A"/>
    <s v="052270"/>
    <x v="132"/>
    <x v="77"/>
    <x v="9"/>
    <x v="1"/>
    <m/>
    <m/>
    <m/>
    <m/>
    <n v="1241"/>
    <m/>
    <m/>
  </r>
  <r>
    <x v="9"/>
    <x v="0"/>
    <s v="OK"/>
    <e v="#N/A"/>
    <m/>
    <n v="10"/>
    <m/>
    <m/>
    <e v="#N/A"/>
    <s v="052540"/>
    <x v="137"/>
    <x v="83"/>
    <x v="9"/>
    <x v="1"/>
    <m/>
    <m/>
    <m/>
    <m/>
    <n v="731.8"/>
    <m/>
    <m/>
  </r>
  <r>
    <x v="9"/>
    <x v="0"/>
    <s v="No"/>
    <e v="#N/A"/>
    <m/>
    <n v="10"/>
    <m/>
    <m/>
    <e v="#N/A"/>
    <s v="052551"/>
    <x v="121"/>
    <x v="79"/>
    <x v="9"/>
    <x v="1"/>
    <m/>
    <m/>
    <m/>
    <m/>
    <m/>
    <m/>
    <m/>
  </r>
  <r>
    <x v="9"/>
    <x v="0"/>
    <s v="No"/>
    <e v="#N/A"/>
    <m/>
    <n v="10"/>
    <m/>
    <m/>
    <e v="#N/A"/>
    <s v="052660"/>
    <x v="139"/>
    <x v="79"/>
    <x v="9"/>
    <x v="1"/>
    <m/>
    <m/>
    <m/>
    <m/>
    <m/>
    <m/>
    <m/>
  </r>
  <r>
    <x v="9"/>
    <x v="0"/>
    <s v="OK"/>
    <e v="#N/A"/>
    <m/>
    <n v="10"/>
    <m/>
    <m/>
    <e v="#N/A"/>
    <s v="052670"/>
    <x v="133"/>
    <x v="77"/>
    <x v="9"/>
    <x v="1"/>
    <m/>
    <m/>
    <m/>
    <m/>
    <n v="580"/>
    <m/>
    <m/>
  </r>
  <r>
    <x v="9"/>
    <x v="0"/>
    <s v="OK"/>
    <e v="#N/A"/>
    <m/>
    <n v="10"/>
    <m/>
    <m/>
    <e v="#N/A"/>
    <s v="052830"/>
    <x v="125"/>
    <x v="81"/>
    <x v="9"/>
    <x v="1"/>
    <m/>
    <m/>
    <m/>
    <m/>
    <n v="3000"/>
    <m/>
    <m/>
  </r>
  <r>
    <x v="9"/>
    <x v="0"/>
    <s v="OK"/>
    <e v="#N/A"/>
    <m/>
    <n v="10"/>
    <m/>
    <m/>
    <e v="#N/A"/>
    <s v="052840"/>
    <x v="114"/>
    <x v="77"/>
    <x v="9"/>
    <x v="1"/>
    <m/>
    <m/>
    <m/>
    <m/>
    <n v="2354"/>
    <m/>
    <m/>
  </r>
  <r>
    <x v="9"/>
    <x v="0"/>
    <s v="OK"/>
    <e v="#N/A"/>
    <m/>
    <n v="10"/>
    <m/>
    <m/>
    <e v="#N/A"/>
    <s v="060550"/>
    <x v="140"/>
    <x v="85"/>
    <x v="10"/>
    <x v="1"/>
    <m/>
    <m/>
    <m/>
    <m/>
    <n v="5062.5"/>
    <m/>
    <m/>
  </r>
  <r>
    <x v="9"/>
    <x v="0"/>
    <s v="No"/>
    <e v="#N/A"/>
    <m/>
    <n v="10"/>
    <m/>
    <m/>
    <e v="#N/A"/>
    <s v="060650"/>
    <x v="141"/>
    <x v="86"/>
    <x v="10"/>
    <x v="1"/>
    <m/>
    <m/>
    <m/>
    <m/>
    <n v="5705"/>
    <m/>
    <m/>
  </r>
  <r>
    <x v="9"/>
    <x v="0"/>
    <s v="No"/>
    <e v="#N/A"/>
    <m/>
    <n v="10"/>
    <m/>
    <m/>
    <e v="#N/A"/>
    <s v="061010"/>
    <x v="143"/>
    <x v="86"/>
    <x v="10"/>
    <x v="1"/>
    <m/>
    <m/>
    <m/>
    <m/>
    <n v="500"/>
    <m/>
    <m/>
  </r>
  <r>
    <x v="9"/>
    <x v="0"/>
    <s v="OK"/>
    <e v="#N/A"/>
    <m/>
    <n v="10"/>
    <m/>
    <m/>
    <e v="#N/A"/>
    <s v="061320"/>
    <x v="144"/>
    <x v="87"/>
    <x v="10"/>
    <x v="1"/>
    <m/>
    <m/>
    <m/>
    <m/>
    <n v="5214"/>
    <m/>
    <m/>
  </r>
  <r>
    <x v="9"/>
    <x v="0"/>
    <s v="OK"/>
    <s v="LLF"/>
    <m/>
    <n v="10"/>
    <m/>
    <m/>
    <e v="#N/A"/>
    <s v="061900"/>
    <x v="145"/>
    <x v="88"/>
    <x v="10"/>
    <x v="1"/>
    <m/>
    <m/>
    <m/>
    <m/>
    <m/>
    <m/>
    <m/>
  </r>
  <r>
    <x v="9"/>
    <x v="0"/>
    <s v="OK"/>
    <e v="#N/A"/>
    <m/>
    <n v="10"/>
    <m/>
    <m/>
    <e v="#N/A"/>
    <s v="062160"/>
    <x v="146"/>
    <x v="89"/>
    <x v="10"/>
    <x v="1"/>
    <m/>
    <m/>
    <m/>
    <m/>
    <n v="4827"/>
    <m/>
    <m/>
  </r>
  <r>
    <x v="9"/>
    <x v="0"/>
    <s v="No"/>
    <e v="#N/A"/>
    <m/>
    <n v="10"/>
    <m/>
    <m/>
    <e v="#N/A"/>
    <s v="062620"/>
    <x v="142"/>
    <x v="86"/>
    <x v="10"/>
    <x v="1"/>
    <m/>
    <m/>
    <m/>
    <m/>
    <n v="1500"/>
    <m/>
    <m/>
  </r>
  <r>
    <x v="9"/>
    <x v="0"/>
    <s v="OK"/>
    <e v="#N/A"/>
    <m/>
    <n v="10"/>
    <m/>
    <m/>
    <e v="#N/A"/>
    <s v="062680"/>
    <x v="147"/>
    <x v="86"/>
    <x v="10"/>
    <x v="1"/>
    <m/>
    <m/>
    <m/>
    <m/>
    <n v="3472.24"/>
    <m/>
    <m/>
  </r>
  <r>
    <x v="9"/>
    <x v="0"/>
    <s v="OK"/>
    <e v="#N/A"/>
    <m/>
    <n v="10"/>
    <m/>
    <m/>
    <e v="#N/A"/>
    <s v="070151"/>
    <x v="148"/>
    <x v="90"/>
    <x v="11"/>
    <x v="1"/>
    <m/>
    <m/>
    <m/>
    <m/>
    <n v="752"/>
    <m/>
    <m/>
  </r>
  <r>
    <x v="9"/>
    <x v="0"/>
    <s v="OK"/>
    <e v="#N/A"/>
    <m/>
    <n v="10"/>
    <m/>
    <m/>
    <e v="#N/A"/>
    <s v="070720"/>
    <x v="151"/>
    <x v="90"/>
    <x v="11"/>
    <x v="1"/>
    <m/>
    <m/>
    <m/>
    <m/>
    <n v="1500"/>
    <m/>
    <m/>
  </r>
  <r>
    <x v="9"/>
    <x v="0"/>
    <s v="OK"/>
    <e v="#N/A"/>
    <m/>
    <n v="10"/>
    <m/>
    <m/>
    <e v="#N/A"/>
    <s v="070800"/>
    <x v="161"/>
    <x v="90"/>
    <x v="11"/>
    <x v="1"/>
    <m/>
    <m/>
    <m/>
    <m/>
    <n v="3370"/>
    <m/>
    <m/>
  </r>
  <r>
    <x v="9"/>
    <x v="0"/>
    <s v="OK"/>
    <e v="#N/A"/>
    <m/>
    <n v="10"/>
    <m/>
    <m/>
    <e v="#N/A"/>
    <s v="070820"/>
    <x v="152"/>
    <x v="91"/>
    <x v="11"/>
    <x v="1"/>
    <m/>
    <m/>
    <m/>
    <m/>
    <n v="4167.33"/>
    <m/>
    <m/>
  </r>
  <r>
    <x v="9"/>
    <x v="0"/>
    <s v="OK"/>
    <e v="#N/A"/>
    <m/>
    <n v="10"/>
    <m/>
    <m/>
    <e v="#N/A"/>
    <s v="070821"/>
    <x v="159"/>
    <x v="94"/>
    <x v="11"/>
    <x v="1"/>
    <m/>
    <m/>
    <m/>
    <m/>
    <n v="4367"/>
    <m/>
    <m/>
  </r>
  <r>
    <x v="9"/>
    <x v="0"/>
    <s v="OK"/>
    <e v="#N/A"/>
    <m/>
    <n v="10"/>
    <m/>
    <m/>
    <e v="#N/A"/>
    <s v="071131"/>
    <x v="153"/>
    <x v="92"/>
    <x v="11"/>
    <x v="1"/>
    <m/>
    <m/>
    <m/>
    <m/>
    <n v="4950"/>
    <m/>
    <m/>
  </r>
  <r>
    <x v="9"/>
    <x v="0"/>
    <s v="OK"/>
    <e v="#N/A"/>
    <m/>
    <n v="10"/>
    <m/>
    <m/>
    <s v="Yes"/>
    <s v="071132"/>
    <x v="154"/>
    <x v="92"/>
    <x v="11"/>
    <x v="1"/>
    <m/>
    <m/>
    <m/>
    <m/>
    <n v="15070"/>
    <m/>
    <m/>
  </r>
  <r>
    <x v="9"/>
    <x v="0"/>
    <s v="No"/>
    <e v="#N/A"/>
    <m/>
    <n v="10"/>
    <m/>
    <m/>
    <e v="#N/A"/>
    <s v="071133"/>
    <x v="155"/>
    <x v="92"/>
    <x v="11"/>
    <x v="1"/>
    <m/>
    <m/>
    <m/>
    <m/>
    <m/>
    <m/>
    <m/>
  </r>
  <r>
    <x v="9"/>
    <x v="0"/>
    <s v="No"/>
    <e v="#N/A"/>
    <m/>
    <n v="10"/>
    <m/>
    <m/>
    <e v="#N/A"/>
    <s v="071140"/>
    <x v="156"/>
    <x v="93"/>
    <x v="11"/>
    <x v="1"/>
    <m/>
    <m/>
    <m/>
    <m/>
    <n v="3533.64"/>
    <m/>
    <m/>
  </r>
  <r>
    <x v="9"/>
    <x v="0"/>
    <s v="OK"/>
    <e v="#N/A"/>
    <m/>
    <n v="10"/>
    <m/>
    <m/>
    <e v="#N/A"/>
    <s v="071540"/>
    <x v="157"/>
    <x v="92"/>
    <x v="11"/>
    <x v="1"/>
    <m/>
    <m/>
    <m/>
    <m/>
    <n v="1064"/>
    <m/>
    <m/>
  </r>
  <r>
    <x v="9"/>
    <x v="0"/>
    <s v="OK"/>
    <e v="#N/A"/>
    <m/>
    <n v="10"/>
    <m/>
    <m/>
    <s v="Yes"/>
    <s v="071890"/>
    <x v="158"/>
    <x v="92"/>
    <x v="11"/>
    <x v="1"/>
    <m/>
    <m/>
    <m/>
    <m/>
    <n v="6072.5"/>
    <m/>
    <m/>
  </r>
  <r>
    <x v="9"/>
    <x v="0"/>
    <s v="OK"/>
    <e v="#N/A"/>
    <m/>
    <n v="10"/>
    <m/>
    <m/>
    <e v="#N/A"/>
    <s v="072530"/>
    <x v="160"/>
    <x v="90"/>
    <x v="11"/>
    <x v="1"/>
    <m/>
    <m/>
    <m/>
    <m/>
    <n v="3437"/>
    <m/>
    <m/>
  </r>
  <r>
    <x v="9"/>
    <x v="0"/>
    <s v="OK"/>
    <e v="#N/A"/>
    <m/>
    <n v="10"/>
    <m/>
    <m/>
    <e v="#N/A"/>
    <s v="072800"/>
    <x v="149"/>
    <x v="90"/>
    <x v="11"/>
    <x v="1"/>
    <m/>
    <m/>
    <m/>
    <m/>
    <n v="8994"/>
    <m/>
    <m/>
  </r>
  <r>
    <x v="9"/>
    <x v="0"/>
    <s v="OK"/>
    <e v="#N/A"/>
    <m/>
    <n v="10"/>
    <m/>
    <m/>
    <e v="#N/A"/>
    <s v="072801"/>
    <x v="150"/>
    <x v="90"/>
    <x v="11"/>
    <x v="1"/>
    <m/>
    <m/>
    <m/>
    <m/>
    <n v="1564"/>
    <m/>
    <m/>
  </r>
  <r>
    <x v="9"/>
    <x v="0"/>
    <s v="OK"/>
    <e v="#N/A"/>
    <m/>
    <n v="10"/>
    <m/>
    <m/>
    <e v="#N/A"/>
    <s v="072810"/>
    <x v="162"/>
    <x v="95"/>
    <x v="11"/>
    <x v="1"/>
    <m/>
    <m/>
    <m/>
    <m/>
    <n v="5034"/>
    <m/>
    <m/>
  </r>
  <r>
    <x v="9"/>
    <x v="0"/>
    <s v="OK"/>
    <e v="#N/A"/>
    <m/>
    <n v="10"/>
    <m/>
    <m/>
    <e v="#N/A"/>
    <s v="080140"/>
    <x v="168"/>
    <x v="98"/>
    <x v="12"/>
    <x v="1"/>
    <m/>
    <m/>
    <m/>
    <m/>
    <n v="1264"/>
    <m/>
    <m/>
  </r>
  <r>
    <x v="9"/>
    <x v="0"/>
    <s v="No"/>
    <e v="#N/A"/>
    <m/>
    <n v="10"/>
    <m/>
    <m/>
    <e v="#N/A"/>
    <s v="080210"/>
    <x v="163"/>
    <x v="96"/>
    <x v="12"/>
    <x v="1"/>
    <m/>
    <m/>
    <m/>
    <m/>
    <n v="1440.4"/>
    <m/>
    <m/>
  </r>
  <r>
    <x v="9"/>
    <x v="0"/>
    <s v="OK"/>
    <e v="#N/A"/>
    <m/>
    <n v="10"/>
    <m/>
    <m/>
    <e v="#N/A"/>
    <s v="080350"/>
    <x v="167"/>
    <x v="97"/>
    <x v="12"/>
    <x v="1"/>
    <m/>
    <m/>
    <m/>
    <m/>
    <n v="5777.5"/>
    <m/>
    <m/>
  </r>
  <r>
    <x v="9"/>
    <x v="0"/>
    <s v="OK"/>
    <e v="#N/A"/>
    <m/>
    <n v="10"/>
    <m/>
    <m/>
    <e v="#N/A"/>
    <s v="080510"/>
    <x v="169"/>
    <x v="98"/>
    <x v="12"/>
    <x v="1"/>
    <m/>
    <m/>
    <m/>
    <m/>
    <n v="764"/>
    <m/>
    <m/>
  </r>
  <r>
    <x v="9"/>
    <x v="0"/>
    <s v="OK"/>
    <e v="#N/A"/>
    <m/>
    <n v="10"/>
    <m/>
    <m/>
    <e v="#N/A"/>
    <s v="080920"/>
    <x v="165"/>
    <x v="96"/>
    <x v="12"/>
    <x v="1"/>
    <m/>
    <m/>
    <m/>
    <m/>
    <n v="2203"/>
    <m/>
    <m/>
  </r>
  <r>
    <x v="9"/>
    <x v="0"/>
    <s v="No"/>
    <e v="#N/A"/>
    <m/>
    <n v="10"/>
    <m/>
    <m/>
    <e v="#N/A"/>
    <s v="081040"/>
    <x v="173"/>
    <x v="99"/>
    <x v="12"/>
    <x v="1"/>
    <m/>
    <m/>
    <m/>
    <m/>
    <n v="2357"/>
    <m/>
    <m/>
  </r>
  <r>
    <x v="9"/>
    <x v="0"/>
    <s v="OK"/>
    <e v="#N/A"/>
    <m/>
    <n v="10"/>
    <m/>
    <m/>
    <e v="#N/A"/>
    <s v="081200"/>
    <x v="175"/>
    <x v="97"/>
    <x v="12"/>
    <x v="1"/>
    <m/>
    <m/>
    <m/>
    <m/>
    <n v="5000"/>
    <m/>
    <m/>
  </r>
  <r>
    <x v="9"/>
    <x v="0"/>
    <s v="OK"/>
    <e v="#N/A"/>
    <m/>
    <n v="10"/>
    <m/>
    <m/>
    <e v="#N/A"/>
    <s v="081210"/>
    <x v="176"/>
    <x v="97"/>
    <x v="12"/>
    <x v="1"/>
    <m/>
    <m/>
    <m/>
    <m/>
    <n v="6692"/>
    <m/>
    <m/>
  </r>
  <r>
    <x v="9"/>
    <x v="0"/>
    <s v="OK"/>
    <e v="#N/A"/>
    <m/>
    <n v="10"/>
    <m/>
    <m/>
    <e v="#N/A"/>
    <s v="081220"/>
    <x v="177"/>
    <x v="97"/>
    <x v="12"/>
    <x v="1"/>
    <m/>
    <m/>
    <m/>
    <m/>
    <n v="2275"/>
    <m/>
    <m/>
  </r>
  <r>
    <x v="9"/>
    <x v="0"/>
    <s v="No"/>
    <e v="#N/A"/>
    <m/>
    <n v="10"/>
    <m/>
    <m/>
    <e v="#N/A"/>
    <s v="081240"/>
    <x v="178"/>
    <x v="100"/>
    <x v="12"/>
    <x v="1"/>
    <m/>
    <m/>
    <m/>
    <m/>
    <m/>
    <m/>
    <m/>
  </r>
  <r>
    <x v="9"/>
    <x v="0"/>
    <s v="OK"/>
    <e v="#N/A"/>
    <m/>
    <n v="10"/>
    <m/>
    <m/>
    <e v="#N/A"/>
    <s v="081370"/>
    <x v="180"/>
    <x v="102"/>
    <x v="12"/>
    <x v="1"/>
    <m/>
    <m/>
    <m/>
    <m/>
    <n v="1587"/>
    <m/>
    <m/>
  </r>
  <r>
    <x v="9"/>
    <x v="0"/>
    <s v="No"/>
    <e v="#N/A"/>
    <m/>
    <n v="10"/>
    <m/>
    <m/>
    <e v="#N/A"/>
    <s v="081590"/>
    <x v="183"/>
    <x v="97"/>
    <x v="12"/>
    <x v="1"/>
    <m/>
    <m/>
    <m/>
    <m/>
    <n v="3135.94"/>
    <m/>
    <m/>
  </r>
  <r>
    <x v="9"/>
    <x v="0"/>
    <s v="OK"/>
    <e v="#N/A"/>
    <m/>
    <n v="10"/>
    <m/>
    <m/>
    <e v="#N/A"/>
    <s v="081610"/>
    <x v="164"/>
    <x v="96"/>
    <x v="12"/>
    <x v="1"/>
    <m/>
    <m/>
    <m/>
    <m/>
    <m/>
    <m/>
    <m/>
  </r>
  <r>
    <x v="9"/>
    <x v="0"/>
    <s v="No"/>
    <e v="#N/A"/>
    <m/>
    <n v="10"/>
    <m/>
    <m/>
    <e v="#N/A"/>
    <s v="082010"/>
    <x v="166"/>
    <x v="96"/>
    <x v="12"/>
    <x v="1"/>
    <m/>
    <m/>
    <m/>
    <m/>
    <n v="500"/>
    <m/>
    <m/>
  </r>
  <r>
    <x v="9"/>
    <x v="0"/>
    <s v="No"/>
    <e v="#N/A"/>
    <m/>
    <n v="10"/>
    <m/>
    <m/>
    <e v="#N/A"/>
    <s v="082420"/>
    <x v="174"/>
    <x v="99"/>
    <x v="12"/>
    <x v="1"/>
    <m/>
    <m/>
    <m/>
    <m/>
    <m/>
    <m/>
    <m/>
  </r>
  <r>
    <x v="9"/>
    <x v="0"/>
    <s v="OK"/>
    <e v="#N/A"/>
    <m/>
    <n v="10"/>
    <m/>
    <m/>
    <e v="#N/A"/>
    <s v="082421"/>
    <x v="170"/>
    <x v="98"/>
    <x v="12"/>
    <x v="1"/>
    <m/>
    <m/>
    <m/>
    <m/>
    <n v="787"/>
    <m/>
    <m/>
  </r>
  <r>
    <x v="9"/>
    <x v="0"/>
    <s v="No"/>
    <e v="#N/A"/>
    <m/>
    <n v="10"/>
    <m/>
    <m/>
    <e v="#N/A"/>
    <s v="082560"/>
    <x v="179"/>
    <x v="101"/>
    <x v="12"/>
    <x v="1"/>
    <m/>
    <m/>
    <m/>
    <m/>
    <n v="5000"/>
    <m/>
    <m/>
  </r>
  <r>
    <x v="9"/>
    <x v="0"/>
    <s v="No"/>
    <e v="#N/A"/>
    <m/>
    <n v="10"/>
    <m/>
    <m/>
    <s v="Yes"/>
    <s v="082690"/>
    <x v="184"/>
    <x v="103"/>
    <x v="12"/>
    <x v="1"/>
    <m/>
    <m/>
    <m/>
    <m/>
    <n v="9973.5"/>
    <m/>
    <m/>
  </r>
  <r>
    <x v="9"/>
    <x v="0"/>
    <s v="OK"/>
    <e v="#N/A"/>
    <m/>
    <n v="10"/>
    <m/>
    <m/>
    <e v="#N/A"/>
    <s v="082700"/>
    <x v="185"/>
    <x v="104"/>
    <x v="12"/>
    <x v="1"/>
    <m/>
    <m/>
    <m/>
    <m/>
    <n v="5584.16"/>
    <m/>
    <m/>
  </r>
  <r>
    <x v="9"/>
    <x v="0"/>
    <s v="OK"/>
    <e v="#N/A"/>
    <m/>
    <n v="10"/>
    <m/>
    <m/>
    <e v="#N/A"/>
    <s v="082710"/>
    <x v="181"/>
    <x v="102"/>
    <x v="12"/>
    <x v="1"/>
    <m/>
    <m/>
    <m/>
    <m/>
    <m/>
    <m/>
    <m/>
  </r>
  <r>
    <x v="9"/>
    <x v="0"/>
    <s v="OK"/>
    <e v="#N/A"/>
    <m/>
    <n v="10"/>
    <m/>
    <m/>
    <e v="#N/A"/>
    <s v="082720"/>
    <x v="171"/>
    <x v="98"/>
    <x v="12"/>
    <x v="1"/>
    <m/>
    <m/>
    <m/>
    <m/>
    <n v="676"/>
    <m/>
    <m/>
  </r>
  <r>
    <x v="9"/>
    <x v="0"/>
    <s v="OK"/>
    <e v="#N/A"/>
    <m/>
    <n v="10"/>
    <m/>
    <m/>
    <e v="#N/A"/>
    <s v="082790"/>
    <x v="172"/>
    <x v="98"/>
    <x v="12"/>
    <x v="1"/>
    <m/>
    <m/>
    <m/>
    <m/>
    <n v="5213"/>
    <m/>
    <m/>
  </r>
  <r>
    <x v="9"/>
    <x v="0"/>
    <s v="OK"/>
    <e v="#N/A"/>
    <m/>
    <n v="10"/>
    <m/>
    <m/>
    <e v="#N/A"/>
    <s v="082870"/>
    <x v="182"/>
    <x v="102"/>
    <x v="12"/>
    <x v="1"/>
    <m/>
    <m/>
    <m/>
    <m/>
    <n v="1540"/>
    <m/>
    <m/>
  </r>
  <r>
    <x v="9"/>
    <x v="0"/>
    <s v="OK"/>
    <e v="#N/A"/>
    <m/>
    <n v="10"/>
    <m/>
    <m/>
    <e v="#N/A"/>
    <s v="091081"/>
    <x v="10"/>
    <x v="4"/>
    <x v="1"/>
    <x v="0"/>
    <m/>
    <m/>
    <m/>
    <m/>
    <n v="498.33"/>
    <m/>
    <m/>
  </r>
  <r>
    <x v="9"/>
    <x v="0"/>
    <s v="No"/>
    <e v="#N/A"/>
    <m/>
    <n v="10"/>
    <m/>
    <m/>
    <e v="#N/A"/>
    <s v="091290"/>
    <x v="12"/>
    <x v="5"/>
    <x v="1"/>
    <x v="0"/>
    <m/>
    <m/>
    <m/>
    <m/>
    <m/>
    <m/>
    <m/>
  </r>
  <r>
    <x v="9"/>
    <x v="0"/>
    <s v="OK"/>
    <e v="#N/A"/>
    <m/>
    <n v="10"/>
    <m/>
    <m/>
    <e v="#N/A"/>
    <s v="091292"/>
    <x v="335"/>
    <x v="5"/>
    <x v="1"/>
    <x v="0"/>
    <m/>
    <m/>
    <m/>
    <m/>
    <n v="3000"/>
    <m/>
    <m/>
  </r>
  <r>
    <x v="9"/>
    <x v="0"/>
    <s v="No"/>
    <e v="#N/A"/>
    <m/>
    <n v="10"/>
    <m/>
    <m/>
    <e v="#N/A"/>
    <s v="091293"/>
    <x v="336"/>
    <x v="5"/>
    <x v="1"/>
    <x v="0"/>
    <m/>
    <m/>
    <m/>
    <m/>
    <n v="8066.66"/>
    <m/>
    <m/>
  </r>
  <r>
    <x v="9"/>
    <x v="0"/>
    <s v="OK"/>
    <e v="#N/A"/>
    <m/>
    <n v="10"/>
    <m/>
    <m/>
    <e v="#N/A"/>
    <s v="091294"/>
    <x v="337"/>
    <x v="5"/>
    <x v="1"/>
    <x v="0"/>
    <m/>
    <m/>
    <m/>
    <m/>
    <n v="5939"/>
    <m/>
    <m/>
  </r>
  <r>
    <x v="9"/>
    <x v="0"/>
    <s v="OK"/>
    <e v="#N/A"/>
    <m/>
    <n v="10"/>
    <m/>
    <m/>
    <e v="#N/A"/>
    <s v="091291"/>
    <x v="334"/>
    <x v="5"/>
    <x v="1"/>
    <x v="0"/>
    <m/>
    <m/>
    <m/>
    <m/>
    <n v="5000"/>
    <m/>
    <m/>
  </r>
  <r>
    <x v="9"/>
    <x v="0"/>
    <s v="No"/>
    <e v="#N/A"/>
    <m/>
    <n v="10"/>
    <m/>
    <m/>
    <s v="Yes"/>
    <s v="091340"/>
    <x v="13"/>
    <x v="6"/>
    <x v="1"/>
    <x v="0"/>
    <m/>
    <m/>
    <m/>
    <m/>
    <m/>
    <m/>
    <m/>
  </r>
  <r>
    <x v="9"/>
    <x v="0"/>
    <s v="OK"/>
    <e v="#N/A"/>
    <m/>
    <n v="10"/>
    <m/>
    <m/>
    <e v="#N/A"/>
    <s v="091390"/>
    <x v="14"/>
    <x v="6"/>
    <x v="1"/>
    <x v="0"/>
    <m/>
    <m/>
    <m/>
    <m/>
    <n v="2619"/>
    <m/>
    <m/>
  </r>
  <r>
    <x v="9"/>
    <x v="0"/>
    <s v="No"/>
    <e v="#N/A"/>
    <m/>
    <n v="10"/>
    <m/>
    <m/>
    <e v="#N/A"/>
    <s v="091460"/>
    <x v="15"/>
    <x v="7"/>
    <x v="1"/>
    <x v="0"/>
    <m/>
    <m/>
    <m/>
    <m/>
    <n v="1600"/>
    <m/>
    <m/>
  </r>
  <r>
    <x v="9"/>
    <x v="0"/>
    <s v="No"/>
    <e v="#N/A"/>
    <m/>
    <n v="10"/>
    <m/>
    <m/>
    <e v="#N/A"/>
    <s v="091950"/>
    <x v="18"/>
    <x v="8"/>
    <x v="1"/>
    <x v="0"/>
    <m/>
    <m/>
    <m/>
    <m/>
    <n v="534"/>
    <m/>
    <m/>
  </r>
  <r>
    <x v="9"/>
    <x v="0"/>
    <s v="OK"/>
    <e v="#N/A"/>
    <m/>
    <n v="10"/>
    <m/>
    <m/>
    <s v="Yes"/>
    <s v="091551"/>
    <x v="19"/>
    <x v="8"/>
    <x v="1"/>
    <x v="0"/>
    <m/>
    <m/>
    <m/>
    <m/>
    <n v="8082"/>
    <m/>
    <m/>
  </r>
  <r>
    <x v="9"/>
    <x v="0"/>
    <s v="OK"/>
    <e v="#N/A"/>
    <m/>
    <n v="10"/>
    <m/>
    <m/>
    <e v="#N/A"/>
    <s v="091580"/>
    <x v="17"/>
    <x v="7"/>
    <x v="1"/>
    <x v="0"/>
    <m/>
    <m/>
    <m/>
    <m/>
    <n v="2755"/>
    <m/>
    <m/>
  </r>
  <r>
    <x v="9"/>
    <x v="0"/>
    <s v="No"/>
    <e v="#N/A"/>
    <m/>
    <n v="10"/>
    <m/>
    <m/>
    <e v="#N/A"/>
    <s v="091670"/>
    <x v="11"/>
    <x v="4"/>
    <x v="1"/>
    <x v="0"/>
    <m/>
    <m/>
    <m/>
    <m/>
    <n v="200"/>
    <m/>
    <m/>
  </r>
  <r>
    <x v="9"/>
    <x v="0"/>
    <s v="OK"/>
    <e v="#N/A"/>
    <m/>
    <n v="10"/>
    <m/>
    <m/>
    <e v="#N/A"/>
    <s v="091920"/>
    <x v="21"/>
    <x v="9"/>
    <x v="1"/>
    <x v="0"/>
    <m/>
    <m/>
    <m/>
    <m/>
    <n v="6414.84"/>
    <m/>
    <m/>
  </r>
  <r>
    <x v="9"/>
    <x v="0"/>
    <s v="No"/>
    <e v="#N/A"/>
    <m/>
    <n v="10"/>
    <m/>
    <m/>
    <e v="#N/A"/>
    <s v="091940"/>
    <x v="16"/>
    <x v="7"/>
    <x v="1"/>
    <x v="0"/>
    <m/>
    <m/>
    <m/>
    <m/>
    <m/>
    <m/>
    <m/>
  </r>
  <r>
    <x v="9"/>
    <x v="0"/>
    <s v="OK"/>
    <e v="#N/A"/>
    <m/>
    <n v="10"/>
    <m/>
    <m/>
    <e v="#N/A"/>
    <s v="091990"/>
    <x v="22"/>
    <x v="6"/>
    <x v="1"/>
    <x v="0"/>
    <m/>
    <m/>
    <m/>
    <m/>
    <n v="2260"/>
    <m/>
    <m/>
  </r>
  <r>
    <x v="9"/>
    <x v="0"/>
    <s v="OK"/>
    <e v="#N/A"/>
    <m/>
    <n v="10"/>
    <m/>
    <m/>
    <e v="#N/A"/>
    <s v="092061"/>
    <x v="23"/>
    <x v="10"/>
    <x v="1"/>
    <x v="0"/>
    <m/>
    <m/>
    <m/>
    <m/>
    <n v="461.75"/>
    <m/>
    <m/>
  </r>
  <r>
    <x v="9"/>
    <x v="0"/>
    <s v="OK"/>
    <e v="#N/A"/>
    <m/>
    <n v="10"/>
    <m/>
    <m/>
    <e v="#N/A"/>
    <s v="092250"/>
    <x v="24"/>
    <x v="4"/>
    <x v="1"/>
    <x v="0"/>
    <m/>
    <m/>
    <m/>
    <m/>
    <n v="3542"/>
    <m/>
    <m/>
  </r>
  <r>
    <x v="9"/>
    <x v="0"/>
    <s v="OK"/>
    <e v="#N/A"/>
    <m/>
    <n v="10"/>
    <m/>
    <m/>
    <e v="#N/A"/>
    <s v="092260"/>
    <x v="25"/>
    <x v="5"/>
    <x v="1"/>
    <x v="0"/>
    <m/>
    <m/>
    <m/>
    <m/>
    <n v="1781"/>
    <m/>
    <m/>
  </r>
  <r>
    <x v="9"/>
    <x v="0"/>
    <s v="OK"/>
    <e v="#N/A"/>
    <m/>
    <n v="10"/>
    <m/>
    <m/>
    <e v="#N/A"/>
    <s v="092470"/>
    <x v="26"/>
    <x v="10"/>
    <x v="1"/>
    <x v="0"/>
    <m/>
    <m/>
    <m/>
    <m/>
    <n v="4580"/>
    <m/>
    <m/>
  </r>
  <r>
    <x v="9"/>
    <x v="0"/>
    <s v="OK"/>
    <e v="#N/A"/>
    <m/>
    <n v="10"/>
    <m/>
    <m/>
    <s v="Yes"/>
    <s v="092881"/>
    <x v="27"/>
    <x v="11"/>
    <x v="1"/>
    <x v="0"/>
    <m/>
    <m/>
    <m/>
    <m/>
    <n v="3370"/>
    <m/>
    <m/>
  </r>
  <r>
    <x v="9"/>
    <x v="0"/>
    <s v="OK"/>
    <e v="#N/A"/>
    <m/>
    <n v="10"/>
    <m/>
    <m/>
    <e v="#N/A"/>
    <s v="092900"/>
    <x v="20"/>
    <x v="8"/>
    <x v="1"/>
    <x v="0"/>
    <m/>
    <m/>
    <m/>
    <m/>
    <n v="1291"/>
    <m/>
    <m/>
  </r>
  <r>
    <x v="9"/>
    <x v="0"/>
    <s v="OK"/>
    <e v="#N/A"/>
    <m/>
    <n v="10"/>
    <m/>
    <m/>
    <e v="#N/A"/>
    <s v="100490"/>
    <x v="35"/>
    <x v="19"/>
    <x v="2"/>
    <x v="0"/>
    <m/>
    <m/>
    <m/>
    <m/>
    <n v="4082"/>
    <m/>
    <m/>
  </r>
  <r>
    <x v="9"/>
    <x v="0"/>
    <s v="OK"/>
    <e v="#N/A"/>
    <m/>
    <n v="10"/>
    <m/>
    <m/>
    <e v="#N/A"/>
    <s v="100660"/>
    <x v="28"/>
    <x v="12"/>
    <x v="2"/>
    <x v="0"/>
    <m/>
    <m/>
    <m/>
    <m/>
    <n v="4216"/>
    <m/>
    <m/>
  </r>
  <r>
    <x v="9"/>
    <x v="0"/>
    <s v="OK"/>
    <s v="LLF"/>
    <m/>
    <n v="10"/>
    <m/>
    <m/>
    <s v="Yes"/>
    <s v="100680"/>
    <x v="29"/>
    <x v="13"/>
    <x v="2"/>
    <x v="0"/>
    <m/>
    <m/>
    <m/>
    <m/>
    <n v="18031"/>
    <m/>
    <m/>
  </r>
  <r>
    <x v="9"/>
    <x v="0"/>
    <s v="OK"/>
    <s v="LLF"/>
    <m/>
    <n v="10"/>
    <m/>
    <m/>
    <s v="Yes"/>
    <s v="100681"/>
    <x v="30"/>
    <x v="14"/>
    <x v="2"/>
    <x v="0"/>
    <m/>
    <m/>
    <m/>
    <m/>
    <n v="11424"/>
    <m/>
    <m/>
  </r>
  <r>
    <x v="9"/>
    <x v="0"/>
    <s v="No"/>
    <e v="#N/A"/>
    <m/>
    <n v="10"/>
    <m/>
    <m/>
    <e v="#N/A"/>
    <s v="100790"/>
    <x v="31"/>
    <x v="15"/>
    <x v="2"/>
    <x v="0"/>
    <m/>
    <m/>
    <m/>
    <m/>
    <n v="5383"/>
    <m/>
    <m/>
  </r>
  <r>
    <x v="9"/>
    <x v="0"/>
    <s v="OK"/>
    <e v="#N/A"/>
    <m/>
    <n v="10"/>
    <m/>
    <m/>
    <e v="#N/A"/>
    <s v="100791"/>
    <x v="32"/>
    <x v="16"/>
    <x v="2"/>
    <x v="0"/>
    <m/>
    <m/>
    <m/>
    <m/>
    <n v="5850"/>
    <m/>
    <m/>
  </r>
  <r>
    <x v="9"/>
    <x v="0"/>
    <s v="OK"/>
    <e v="#N/A"/>
    <m/>
    <n v="10"/>
    <m/>
    <m/>
    <e v="#N/A"/>
    <s v="101800"/>
    <x v="33"/>
    <x v="17"/>
    <x v="2"/>
    <x v="0"/>
    <m/>
    <m/>
    <m/>
    <m/>
    <n v="810"/>
    <m/>
    <m/>
  </r>
  <r>
    <x v="9"/>
    <x v="0"/>
    <s v="OK"/>
    <e v="#N/A"/>
    <m/>
    <n v="10"/>
    <m/>
    <m/>
    <e v="#N/A"/>
    <s v="102100"/>
    <x v="34"/>
    <x v="18"/>
    <x v="2"/>
    <x v="0"/>
    <m/>
    <m/>
    <m/>
    <m/>
    <n v="7786"/>
    <m/>
    <m/>
  </r>
  <r>
    <x v="9"/>
    <x v="0"/>
    <s v="No"/>
    <e v="#N/A"/>
    <m/>
    <n v="10"/>
    <m/>
    <m/>
    <e v="#N/A"/>
    <s v="102300"/>
    <x v="36"/>
    <x v="12"/>
    <x v="2"/>
    <x v="0"/>
    <m/>
    <m/>
    <m/>
    <m/>
    <n v="2300"/>
    <m/>
    <m/>
  </r>
  <r>
    <x v="9"/>
    <x v="0"/>
    <s v="OK"/>
    <e v="#N/A"/>
    <m/>
    <n v="10"/>
    <m/>
    <m/>
    <e v="#N/A"/>
    <s v="110040"/>
    <x v="45"/>
    <x v="28"/>
    <x v="3"/>
    <x v="0"/>
    <m/>
    <m/>
    <m/>
    <m/>
    <n v="2867"/>
    <m/>
    <m/>
  </r>
  <r>
    <x v="9"/>
    <x v="0"/>
    <s v="OK"/>
    <e v="#N/A"/>
    <m/>
    <n v="10"/>
    <m/>
    <m/>
    <e v="#N/A"/>
    <s v="110531"/>
    <x v="46"/>
    <x v="29"/>
    <x v="3"/>
    <x v="0"/>
    <m/>
    <m/>
    <m/>
    <m/>
    <n v="4782"/>
    <m/>
    <m/>
  </r>
  <r>
    <x v="9"/>
    <x v="0"/>
    <s v="No"/>
    <e v="#N/A"/>
    <m/>
    <n v="10"/>
    <m/>
    <m/>
    <e v="#N/A"/>
    <s v="110740"/>
    <x v="48"/>
    <x v="31"/>
    <x v="3"/>
    <x v="0"/>
    <m/>
    <m/>
    <m/>
    <m/>
    <n v="4790.6000000000004"/>
    <m/>
    <m/>
  </r>
  <r>
    <x v="9"/>
    <x v="0"/>
    <s v="OK"/>
    <e v="#N/A"/>
    <m/>
    <n v="10"/>
    <m/>
    <m/>
    <e v="#N/A"/>
    <s v="110750"/>
    <x v="47"/>
    <x v="30"/>
    <x v="3"/>
    <x v="0"/>
    <m/>
    <m/>
    <m/>
    <m/>
    <n v="6000"/>
    <m/>
    <m/>
  </r>
  <r>
    <x v="9"/>
    <x v="0"/>
    <s v="OK"/>
    <e v="#N/A"/>
    <m/>
    <n v="10"/>
    <m/>
    <m/>
    <e v="#N/A"/>
    <s v="110980"/>
    <x v="49"/>
    <x v="32"/>
    <x v="3"/>
    <x v="0"/>
    <m/>
    <m/>
    <m/>
    <m/>
    <n v="4578"/>
    <m/>
    <m/>
  </r>
  <r>
    <x v="9"/>
    <x v="0"/>
    <s v="OK"/>
    <e v="#N/A"/>
    <m/>
    <n v="10"/>
    <m/>
    <m/>
    <e v="#N/A"/>
    <s v="112060"/>
    <x v="50"/>
    <x v="28"/>
    <x v="3"/>
    <x v="0"/>
    <m/>
    <m/>
    <m/>
    <m/>
    <n v="9712"/>
    <m/>
    <m/>
  </r>
  <r>
    <x v="9"/>
    <x v="0"/>
    <s v="OK"/>
    <e v="#N/A"/>
    <m/>
    <n v="10"/>
    <m/>
    <m/>
    <e v="#N/A"/>
    <s v="112180"/>
    <x v="37"/>
    <x v="20"/>
    <x v="3"/>
    <x v="0"/>
    <m/>
    <m/>
    <m/>
    <m/>
    <n v="6384"/>
    <m/>
    <m/>
  </r>
  <r>
    <x v="9"/>
    <x v="0"/>
    <s v="OK"/>
    <e v="#N/A"/>
    <m/>
    <n v="10"/>
    <m/>
    <m/>
    <e v="#N/A"/>
    <s v="112191"/>
    <x v="39"/>
    <x v="22"/>
    <x v="3"/>
    <x v="0"/>
    <m/>
    <m/>
    <m/>
    <m/>
    <n v="4500"/>
    <m/>
    <m/>
  </r>
  <r>
    <x v="9"/>
    <x v="0"/>
    <s v="OK"/>
    <e v="#N/A"/>
    <m/>
    <n v="10"/>
    <m/>
    <m/>
    <e v="#N/A"/>
    <s v="112200"/>
    <x v="40"/>
    <x v="23"/>
    <x v="3"/>
    <x v="0"/>
    <m/>
    <m/>
    <m/>
    <m/>
    <n v="7964"/>
    <m/>
    <m/>
  </r>
  <r>
    <x v="9"/>
    <x v="0"/>
    <s v="OK"/>
    <e v="#N/A"/>
    <m/>
    <n v="10"/>
    <m/>
    <m/>
    <s v="Yes"/>
    <s v="112210"/>
    <x v="41"/>
    <x v="24"/>
    <x v="3"/>
    <x v="0"/>
    <m/>
    <m/>
    <m/>
    <m/>
    <n v="10000"/>
    <m/>
    <m/>
  </r>
  <r>
    <x v="9"/>
    <x v="0"/>
    <s v="OK"/>
    <e v="#N/A"/>
    <m/>
    <n v="10"/>
    <m/>
    <m/>
    <e v="#N/A"/>
    <s v="112211"/>
    <x v="38"/>
    <x v="21"/>
    <x v="3"/>
    <x v="0"/>
    <m/>
    <m/>
    <m/>
    <m/>
    <n v="5917"/>
    <m/>
    <m/>
  </r>
  <r>
    <x v="9"/>
    <x v="0"/>
    <s v="No"/>
    <e v="#N/A"/>
    <m/>
    <n v="10"/>
    <m/>
    <m/>
    <e v="#N/A"/>
    <s v="112220"/>
    <x v="42"/>
    <x v="25"/>
    <x v="3"/>
    <x v="0"/>
    <m/>
    <m/>
    <m/>
    <m/>
    <n v="8542.25"/>
    <m/>
    <m/>
  </r>
  <r>
    <x v="9"/>
    <x v="0"/>
    <s v="OK"/>
    <e v="#N/A"/>
    <m/>
    <n v="10"/>
    <m/>
    <m/>
    <e v="#N/A"/>
    <s v="112230"/>
    <x v="43"/>
    <x v="26"/>
    <x v="3"/>
    <x v="0"/>
    <m/>
    <m/>
    <m/>
    <m/>
    <n v="5950"/>
    <m/>
    <m/>
  </r>
  <r>
    <x v="9"/>
    <x v="0"/>
    <s v="OK"/>
    <e v="#N/A"/>
    <m/>
    <n v="10"/>
    <m/>
    <m/>
    <e v="#N/A"/>
    <s v="112240"/>
    <x v="44"/>
    <x v="27"/>
    <x v="3"/>
    <x v="0"/>
    <m/>
    <m/>
    <m/>
    <m/>
    <n v="6963"/>
    <m/>
    <m/>
  </r>
  <r>
    <x v="9"/>
    <x v="0"/>
    <s v="No"/>
    <e v="#N/A"/>
    <m/>
    <n v="10"/>
    <m/>
    <m/>
    <e v="#N/A"/>
    <s v="112340"/>
    <x v="51"/>
    <x v="28"/>
    <x v="3"/>
    <x v="0"/>
    <m/>
    <m/>
    <m/>
    <m/>
    <m/>
    <m/>
    <m/>
  </r>
  <r>
    <x v="9"/>
    <x v="0"/>
    <s v="No"/>
    <e v="#N/A"/>
    <m/>
    <n v="10"/>
    <m/>
    <m/>
    <e v="#N/A"/>
    <s v="121470"/>
    <x v="188"/>
    <x v="107"/>
    <x v="13"/>
    <x v="1"/>
    <m/>
    <m/>
    <m/>
    <m/>
    <n v="1000"/>
    <m/>
    <m/>
  </r>
  <r>
    <x v="9"/>
    <x v="0"/>
    <s v="No"/>
    <e v="#N/A"/>
    <m/>
    <n v="10"/>
    <m/>
    <m/>
    <e v="#N/A"/>
    <s v="122440"/>
    <x v="187"/>
    <x v="106"/>
    <x v="13"/>
    <x v="1"/>
    <m/>
    <m/>
    <m/>
    <m/>
    <m/>
    <m/>
    <m/>
  </r>
  <r>
    <x v="9"/>
    <x v="0"/>
    <s v="OK"/>
    <e v="#N/A"/>
    <m/>
    <n v="10"/>
    <m/>
    <m/>
    <e v="#N/A"/>
    <s v="122441"/>
    <x v="190"/>
    <x v="109"/>
    <x v="13"/>
    <x v="1"/>
    <m/>
    <m/>
    <m/>
    <m/>
    <n v="3910"/>
    <m/>
    <m/>
  </r>
  <r>
    <x v="9"/>
    <x v="0"/>
    <s v="OK"/>
    <e v="#N/A"/>
    <m/>
    <n v="10"/>
    <m/>
    <m/>
    <e v="#N/A"/>
    <s v="122442"/>
    <x v="189"/>
    <x v="108"/>
    <x v="13"/>
    <x v="1"/>
    <m/>
    <m/>
    <m/>
    <m/>
    <n v="3883.08"/>
    <m/>
    <m/>
  </r>
  <r>
    <x v="9"/>
    <x v="0"/>
    <s v="No"/>
    <e v="#N/A"/>
    <m/>
    <n v="10"/>
    <m/>
    <m/>
    <e v="#N/A"/>
    <s v="122443"/>
    <x v="191"/>
    <x v="110"/>
    <x v="13"/>
    <x v="1"/>
    <m/>
    <m/>
    <m/>
    <m/>
    <n v="1500"/>
    <m/>
    <m/>
  </r>
  <r>
    <x v="9"/>
    <x v="0"/>
    <s v="OK"/>
    <e v="#N/A"/>
    <m/>
    <n v="10"/>
    <m/>
    <m/>
    <e v="#N/A"/>
    <s v="122444"/>
    <x v="192"/>
    <x v="111"/>
    <x v="13"/>
    <x v="1"/>
    <m/>
    <m/>
    <m/>
    <m/>
    <n v="4323.3"/>
    <m/>
    <m/>
  </r>
  <r>
    <x v="9"/>
    <x v="0"/>
    <s v="No"/>
    <e v="#N/A"/>
    <m/>
    <n v="10"/>
    <m/>
    <m/>
    <e v="#N/A"/>
    <s v="122445"/>
    <x v="186"/>
    <x v="105"/>
    <x v="13"/>
    <x v="1"/>
    <m/>
    <m/>
    <m/>
    <m/>
    <n v="1830"/>
    <m/>
    <m/>
  </r>
  <r>
    <x v="9"/>
    <x v="0"/>
    <s v="No"/>
    <s v="LLF"/>
    <m/>
    <n v="10"/>
    <m/>
    <m/>
    <e v="#N/A"/>
    <s v="122446"/>
    <x v="193"/>
    <x v="112"/>
    <x v="13"/>
    <x v="1"/>
    <m/>
    <m/>
    <m/>
    <m/>
    <m/>
    <m/>
    <m/>
  </r>
  <r>
    <x v="9"/>
    <x v="0"/>
    <s v="OK"/>
    <e v="#N/A"/>
    <m/>
    <n v="10"/>
    <m/>
    <m/>
    <s v="Yes"/>
    <s v="122447"/>
    <x v="194"/>
    <x v="113"/>
    <x v="13"/>
    <x v="1"/>
    <m/>
    <m/>
    <m/>
    <m/>
    <n v="9742"/>
    <m/>
    <m/>
  </r>
  <r>
    <x v="9"/>
    <x v="0"/>
    <s v="OK"/>
    <e v="#N/A"/>
    <m/>
    <n v="10"/>
    <m/>
    <m/>
    <e v="#N/A"/>
    <s v="130010"/>
    <x v="52"/>
    <x v="33"/>
    <x v="4"/>
    <x v="0"/>
    <m/>
    <m/>
    <m/>
    <m/>
    <n v="7500"/>
    <m/>
    <m/>
  </r>
  <r>
    <x v="9"/>
    <x v="0"/>
    <s v="OK"/>
    <e v="#N/A"/>
    <m/>
    <n v="10"/>
    <m/>
    <m/>
    <e v="#N/A"/>
    <s v="130570"/>
    <x v="64"/>
    <x v="45"/>
    <x v="4"/>
    <x v="0"/>
    <m/>
    <m/>
    <m/>
    <m/>
    <m/>
    <m/>
    <m/>
  </r>
  <r>
    <x v="9"/>
    <x v="0"/>
    <s v="No"/>
    <e v="#N/A"/>
    <m/>
    <n v="10"/>
    <m/>
    <m/>
    <e v="#N/A"/>
    <s v="130580"/>
    <x v="65"/>
    <x v="46"/>
    <x v="4"/>
    <x v="0"/>
    <m/>
    <m/>
    <m/>
    <m/>
    <n v="2500"/>
    <m/>
    <m/>
  </r>
  <r>
    <x v="9"/>
    <x v="0"/>
    <s v="OK"/>
    <e v="#N/A"/>
    <m/>
    <n v="10"/>
    <m/>
    <m/>
    <e v="#N/A"/>
    <s v="131500"/>
    <x v="53"/>
    <x v="34"/>
    <x v="4"/>
    <x v="0"/>
    <m/>
    <m/>
    <m/>
    <m/>
    <n v="3088"/>
    <m/>
    <m/>
  </r>
  <r>
    <x v="9"/>
    <x v="0"/>
    <s v="No"/>
    <e v="#N/A"/>
    <m/>
    <n v="10"/>
    <m/>
    <m/>
    <e v="#N/A"/>
    <s v="131520"/>
    <x v="54"/>
    <x v="35"/>
    <x v="4"/>
    <x v="0"/>
    <m/>
    <m/>
    <m/>
    <m/>
    <n v="6450.0300000000007"/>
    <m/>
    <m/>
  </r>
  <r>
    <x v="9"/>
    <x v="0"/>
    <s v="OK"/>
    <e v="#N/A"/>
    <m/>
    <n v="10"/>
    <m/>
    <m/>
    <e v="#N/A"/>
    <s v="131951"/>
    <x v="55"/>
    <x v="36"/>
    <x v="4"/>
    <x v="0"/>
    <m/>
    <m/>
    <m/>
    <m/>
    <n v="3580.5"/>
    <m/>
    <m/>
  </r>
  <r>
    <x v="9"/>
    <x v="0"/>
    <s v="OK"/>
    <e v="#N/A"/>
    <m/>
    <n v="10"/>
    <m/>
    <m/>
    <e v="#N/A"/>
    <s v="131960"/>
    <x v="56"/>
    <x v="37"/>
    <x v="4"/>
    <x v="0"/>
    <m/>
    <m/>
    <m/>
    <m/>
    <n v="3988"/>
    <m/>
    <m/>
  </r>
  <r>
    <x v="9"/>
    <x v="0"/>
    <s v="No"/>
    <e v="#N/A"/>
    <m/>
    <n v="10"/>
    <m/>
    <m/>
    <s v="Yes"/>
    <s v="132730"/>
    <x v="57"/>
    <x v="38"/>
    <x v="4"/>
    <x v="0"/>
    <m/>
    <m/>
    <m/>
    <m/>
    <m/>
    <m/>
    <m/>
  </r>
  <r>
    <x v="9"/>
    <x v="0"/>
    <s v="OK"/>
    <e v="#N/A"/>
    <m/>
    <n v="10"/>
    <m/>
    <m/>
    <e v="#N/A"/>
    <s v="132740"/>
    <x v="58"/>
    <x v="39"/>
    <x v="4"/>
    <x v="0"/>
    <m/>
    <m/>
    <m/>
    <m/>
    <n v="2680"/>
    <m/>
    <m/>
  </r>
  <r>
    <x v="9"/>
    <x v="0"/>
    <s v="No"/>
    <e v="#N/A"/>
    <m/>
    <n v="10"/>
    <m/>
    <m/>
    <s v="Yes"/>
    <s v="132760"/>
    <x v="59"/>
    <x v="40"/>
    <x v="4"/>
    <x v="0"/>
    <m/>
    <m/>
    <m/>
    <m/>
    <n v="3034.16"/>
    <m/>
    <m/>
  </r>
  <r>
    <x v="9"/>
    <x v="0"/>
    <s v="OK"/>
    <e v="#N/A"/>
    <m/>
    <n v="10"/>
    <m/>
    <m/>
    <e v="#N/A"/>
    <s v="132761"/>
    <x v="60"/>
    <x v="41"/>
    <x v="4"/>
    <x v="0"/>
    <m/>
    <m/>
    <m/>
    <m/>
    <n v="10296"/>
    <m/>
    <m/>
  </r>
  <r>
    <x v="9"/>
    <x v="0"/>
    <s v="OK"/>
    <e v="#N/A"/>
    <m/>
    <n v="10"/>
    <m/>
    <m/>
    <e v="#N/A"/>
    <s v="132770"/>
    <x v="61"/>
    <x v="42"/>
    <x v="4"/>
    <x v="0"/>
    <m/>
    <m/>
    <m/>
    <m/>
    <n v="6915.2"/>
    <m/>
    <m/>
  </r>
  <r>
    <x v="9"/>
    <x v="0"/>
    <s v="OK"/>
    <e v="#N/A"/>
    <m/>
    <n v="10"/>
    <m/>
    <m/>
    <e v="#N/A"/>
    <s v="132780"/>
    <x v="62"/>
    <x v="43"/>
    <x v="4"/>
    <x v="0"/>
    <m/>
    <m/>
    <m/>
    <m/>
    <n v="3786"/>
    <m/>
    <m/>
  </r>
  <r>
    <x v="9"/>
    <x v="0"/>
    <s v="No"/>
    <e v="#N/A"/>
    <m/>
    <n v="10"/>
    <m/>
    <m/>
    <s v="Yes"/>
    <s v="132781"/>
    <x v="63"/>
    <x v="44"/>
    <x v="4"/>
    <x v="0"/>
    <m/>
    <m/>
    <m/>
    <m/>
    <n v="2200"/>
    <m/>
    <m/>
  </r>
  <r>
    <x v="9"/>
    <x v="0"/>
    <s v="No"/>
    <e v="#N/A"/>
    <m/>
    <n v="10"/>
    <m/>
    <m/>
    <e v="#N/A"/>
    <s v="140150"/>
    <x v="66"/>
    <x v="47"/>
    <x v="5"/>
    <x v="0"/>
    <m/>
    <m/>
    <m/>
    <m/>
    <n v="150"/>
    <m/>
    <m/>
  </r>
  <r>
    <x v="9"/>
    <x v="0"/>
    <s v="No"/>
    <e v="#N/A"/>
    <m/>
    <n v="10"/>
    <m/>
    <m/>
    <e v="#N/A"/>
    <s v="140960"/>
    <x v="68"/>
    <x v="48"/>
    <x v="5"/>
    <x v="0"/>
    <m/>
    <m/>
    <m/>
    <m/>
    <n v="3098.75"/>
    <m/>
    <m/>
  </r>
  <r>
    <x v="9"/>
    <x v="0"/>
    <s v="OK"/>
    <e v="#N/A"/>
    <m/>
    <n v="10"/>
    <m/>
    <m/>
    <e v="#N/A"/>
    <s v="141100"/>
    <x v="69"/>
    <x v="49"/>
    <x v="5"/>
    <x v="0"/>
    <m/>
    <m/>
    <m/>
    <m/>
    <n v="7646"/>
    <m/>
    <m/>
  </r>
  <r>
    <x v="9"/>
    <x v="0"/>
    <s v="OK"/>
    <e v="#N/A"/>
    <m/>
    <n v="10"/>
    <m/>
    <m/>
    <e v="#N/A"/>
    <s v="141110"/>
    <x v="70"/>
    <x v="50"/>
    <x v="5"/>
    <x v="0"/>
    <m/>
    <m/>
    <m/>
    <m/>
    <n v="23266"/>
    <m/>
    <m/>
  </r>
  <r>
    <x v="9"/>
    <x v="0"/>
    <s v="OK"/>
    <e v="#N/A"/>
    <m/>
    <n v="10"/>
    <m/>
    <m/>
    <e v="#N/A"/>
    <s v="141440"/>
    <x v="67"/>
    <x v="47"/>
    <x v="5"/>
    <x v="0"/>
    <m/>
    <m/>
    <m/>
    <m/>
    <n v="3343"/>
    <m/>
    <m/>
  </r>
  <r>
    <x v="9"/>
    <x v="0"/>
    <s v="OK"/>
    <e v="#N/A"/>
    <m/>
    <n v="10"/>
    <m/>
    <m/>
    <e v="#N/A"/>
    <s v="141760"/>
    <x v="71"/>
    <x v="48"/>
    <x v="5"/>
    <x v="0"/>
    <m/>
    <m/>
    <m/>
    <m/>
    <n v="2642.33"/>
    <m/>
    <m/>
  </r>
  <r>
    <x v="9"/>
    <x v="0"/>
    <s v="OK"/>
    <e v="#N/A"/>
    <m/>
    <n v="10"/>
    <m/>
    <m/>
    <e v="#N/A"/>
    <s v="142080"/>
    <x v="72"/>
    <x v="51"/>
    <x v="5"/>
    <x v="0"/>
    <m/>
    <m/>
    <m/>
    <m/>
    <n v="10321"/>
    <m/>
    <m/>
  </r>
  <r>
    <x v="9"/>
    <x v="0"/>
    <s v="OK"/>
    <e v="#N/A"/>
    <m/>
    <n v="10"/>
    <m/>
    <m/>
    <e v="#N/A"/>
    <s v="142280"/>
    <x v="73"/>
    <x v="52"/>
    <x v="5"/>
    <x v="0"/>
    <m/>
    <m/>
    <m/>
    <m/>
    <n v="3659"/>
    <m/>
    <m/>
  </r>
  <r>
    <x v="9"/>
    <x v="0"/>
    <s v="OK"/>
    <e v="#N/A"/>
    <m/>
    <n v="10"/>
    <m/>
    <m/>
    <e v="#N/A"/>
    <s v="142860"/>
    <x v="74"/>
    <x v="53"/>
    <x v="5"/>
    <x v="0"/>
    <m/>
    <m/>
    <m/>
    <m/>
    <n v="8431"/>
    <m/>
    <m/>
  </r>
  <r>
    <x v="9"/>
    <x v="0"/>
    <s v="OK"/>
    <e v="#N/A"/>
    <m/>
    <n v="10"/>
    <m/>
    <m/>
    <e v="#N/A"/>
    <s v="150050"/>
    <x v="195"/>
    <x v="114"/>
    <x v="14"/>
    <x v="2"/>
    <m/>
    <m/>
    <m/>
    <m/>
    <n v="4200"/>
    <m/>
    <m/>
  </r>
  <r>
    <x v="9"/>
    <x v="0"/>
    <s v="No"/>
    <e v="#N/A"/>
    <m/>
    <n v="10"/>
    <m/>
    <m/>
    <e v="#N/A"/>
    <s v="150100"/>
    <x v="217"/>
    <x v="123"/>
    <x v="14"/>
    <x v="2"/>
    <m/>
    <m/>
    <m/>
    <m/>
    <n v="1000"/>
    <m/>
    <m/>
  </r>
  <r>
    <x v="9"/>
    <x v="0"/>
    <s v="No"/>
    <e v="#N/A"/>
    <m/>
    <n v="10"/>
    <m/>
    <m/>
    <e v="#N/A"/>
    <s v="150130"/>
    <x v="198"/>
    <x v="115"/>
    <x v="14"/>
    <x v="2"/>
    <m/>
    <m/>
    <m/>
    <m/>
    <n v="1000"/>
    <m/>
    <m/>
  </r>
  <r>
    <x v="9"/>
    <x v="0"/>
    <s v="No"/>
    <e v="#N/A"/>
    <m/>
    <n v="10"/>
    <m/>
    <m/>
    <e v="#N/A"/>
    <s v="150200"/>
    <x v="201"/>
    <x v="116"/>
    <x v="14"/>
    <x v="2"/>
    <m/>
    <m/>
    <m/>
    <m/>
    <n v="3000"/>
    <m/>
    <m/>
  </r>
  <r>
    <x v="9"/>
    <x v="0"/>
    <s v="No"/>
    <e v="#N/A"/>
    <m/>
    <n v="10"/>
    <m/>
    <m/>
    <e v="#N/A"/>
    <s v="150201"/>
    <x v="204"/>
    <x v="117"/>
    <x v="14"/>
    <x v="2"/>
    <m/>
    <m/>
    <m/>
    <m/>
    <m/>
    <m/>
    <m/>
  </r>
  <r>
    <x v="9"/>
    <x v="0"/>
    <s v="No"/>
    <e v="#N/A"/>
    <m/>
    <n v="10"/>
    <m/>
    <m/>
    <e v="#N/A"/>
    <s v="150610"/>
    <x v="218"/>
    <x v="124"/>
    <x v="14"/>
    <x v="2"/>
    <m/>
    <m/>
    <m/>
    <m/>
    <n v="600"/>
    <m/>
    <m/>
  </r>
  <r>
    <x v="9"/>
    <x v="0"/>
    <s v="No"/>
    <e v="#N/A"/>
    <m/>
    <n v="10"/>
    <m/>
    <m/>
    <e v="#N/A"/>
    <s v="150700"/>
    <x v="221"/>
    <x v="126"/>
    <x v="14"/>
    <x v="2"/>
    <m/>
    <m/>
    <m/>
    <m/>
    <n v="2988"/>
    <m/>
    <m/>
  </r>
  <r>
    <x v="9"/>
    <x v="0"/>
    <s v="No"/>
    <e v="#N/A"/>
    <m/>
    <n v="10"/>
    <m/>
    <m/>
    <e v="#N/A"/>
    <s v="150710"/>
    <x v="223"/>
    <x v="121"/>
    <x v="14"/>
    <x v="2"/>
    <m/>
    <m/>
    <m/>
    <m/>
    <n v="1445"/>
    <m/>
    <m/>
  </r>
  <r>
    <x v="9"/>
    <x v="0"/>
    <s v="OK"/>
    <e v="#N/A"/>
    <m/>
    <n v="10"/>
    <m/>
    <m/>
    <e v="#N/A"/>
    <s v="150930"/>
    <x v="205"/>
    <x v="117"/>
    <x v="14"/>
    <x v="2"/>
    <m/>
    <m/>
    <m/>
    <m/>
    <n v="1171"/>
    <m/>
    <m/>
  </r>
  <r>
    <x v="9"/>
    <x v="0"/>
    <s v="OK"/>
    <e v="#N/A"/>
    <m/>
    <n v="10"/>
    <m/>
    <m/>
    <e v="#N/A"/>
    <s v="150961"/>
    <x v="209"/>
    <x v="119"/>
    <x v="14"/>
    <x v="2"/>
    <m/>
    <m/>
    <m/>
    <m/>
    <n v="1250"/>
    <m/>
    <m/>
  </r>
  <r>
    <x v="9"/>
    <x v="0"/>
    <s v="OK"/>
    <e v="#N/A"/>
    <m/>
    <n v="10"/>
    <m/>
    <m/>
    <e v="#N/A"/>
    <s v="150970"/>
    <x v="212"/>
    <x v="120"/>
    <x v="14"/>
    <x v="2"/>
    <m/>
    <m/>
    <m/>
    <m/>
    <n v="5515"/>
    <m/>
    <m/>
  </r>
  <r>
    <x v="9"/>
    <x v="0"/>
    <s v="No"/>
    <e v="#N/A"/>
    <m/>
    <n v="10"/>
    <m/>
    <m/>
    <e v="#N/A"/>
    <s v="151090"/>
    <x v="208"/>
    <x v="118"/>
    <x v="14"/>
    <x v="2"/>
    <m/>
    <m/>
    <m/>
    <m/>
    <n v="1250"/>
    <m/>
    <m/>
  </r>
  <r>
    <x v="9"/>
    <x v="0"/>
    <s v="No"/>
    <e v="#N/A"/>
    <m/>
    <n v="10"/>
    <m/>
    <m/>
    <e v="#N/A"/>
    <s v="151150"/>
    <x v="225"/>
    <x v="126"/>
    <x v="14"/>
    <x v="2"/>
    <m/>
    <m/>
    <m/>
    <m/>
    <n v="1346"/>
    <m/>
    <m/>
  </r>
  <r>
    <x v="9"/>
    <x v="0"/>
    <s v="No"/>
    <e v="#N/A"/>
    <m/>
    <n v="10"/>
    <m/>
    <m/>
    <e v="#N/A"/>
    <s v="151190"/>
    <x v="226"/>
    <x v="127"/>
    <x v="14"/>
    <x v="2"/>
    <m/>
    <m/>
    <m/>
    <m/>
    <n v="3000"/>
    <m/>
    <m/>
  </r>
  <r>
    <x v="9"/>
    <x v="0"/>
    <s v="No"/>
    <e v="#N/A"/>
    <m/>
    <n v="10"/>
    <m/>
    <m/>
    <e v="#N/A"/>
    <s v="151230"/>
    <x v="203"/>
    <x v="116"/>
    <x v="14"/>
    <x v="2"/>
    <m/>
    <m/>
    <m/>
    <m/>
    <n v="126"/>
    <m/>
    <m/>
  </r>
  <r>
    <x v="9"/>
    <x v="0"/>
    <s v="OK"/>
    <e v="#N/A"/>
    <m/>
    <n v="10"/>
    <m/>
    <m/>
    <e v="#N/A"/>
    <s v="151260"/>
    <x v="202"/>
    <x v="116"/>
    <x v="14"/>
    <x v="2"/>
    <m/>
    <m/>
    <m/>
    <m/>
    <m/>
    <m/>
    <m/>
  </r>
  <r>
    <x v="9"/>
    <x v="0"/>
    <s v="No"/>
    <e v="#N/A"/>
    <m/>
    <n v="10"/>
    <m/>
    <m/>
    <e v="#N/A"/>
    <s v="151380"/>
    <x v="199"/>
    <x v="115"/>
    <x v="14"/>
    <x v="2"/>
    <m/>
    <m/>
    <m/>
    <m/>
    <n v="500"/>
    <m/>
    <m/>
  </r>
  <r>
    <x v="9"/>
    <x v="0"/>
    <s v="OK"/>
    <e v="#N/A"/>
    <m/>
    <n v="10"/>
    <m/>
    <m/>
    <e v="#N/A"/>
    <s v="151490"/>
    <x v="227"/>
    <x v="127"/>
    <x v="14"/>
    <x v="2"/>
    <m/>
    <m/>
    <m/>
    <m/>
    <n v="2357"/>
    <m/>
    <m/>
  </r>
  <r>
    <x v="9"/>
    <x v="0"/>
    <s v="OK"/>
    <e v="#N/A"/>
    <m/>
    <n v="10"/>
    <m/>
    <m/>
    <e v="#N/A"/>
    <s v="151780"/>
    <x v="213"/>
    <x v="121"/>
    <x v="14"/>
    <x v="2"/>
    <m/>
    <m/>
    <m/>
    <m/>
    <n v="3051"/>
    <m/>
    <m/>
  </r>
  <r>
    <x v="9"/>
    <x v="0"/>
    <s v="No"/>
    <e v="#N/A"/>
    <m/>
    <n v="10"/>
    <m/>
    <m/>
    <e v="#N/A"/>
    <s v="151790"/>
    <x v="219"/>
    <x v="124"/>
    <x v="14"/>
    <x v="2"/>
    <m/>
    <m/>
    <m/>
    <m/>
    <n v="875"/>
    <m/>
    <m/>
  </r>
  <r>
    <x v="9"/>
    <x v="0"/>
    <s v="No"/>
    <e v="#N/A"/>
    <m/>
    <n v="10"/>
    <m/>
    <m/>
    <e v="#N/A"/>
    <s v="151810"/>
    <x v="196"/>
    <x v="114"/>
    <x v="14"/>
    <x v="2"/>
    <m/>
    <m/>
    <m/>
    <m/>
    <m/>
    <m/>
    <m/>
  </r>
  <r>
    <x v="9"/>
    <x v="0"/>
    <s v="No"/>
    <e v="#N/A"/>
    <m/>
    <n v="10"/>
    <m/>
    <m/>
    <e v="#N/A"/>
    <s v="151820"/>
    <x v="206"/>
    <x v="117"/>
    <x v="14"/>
    <x v="2"/>
    <m/>
    <m/>
    <m/>
    <m/>
    <m/>
    <m/>
    <m/>
  </r>
  <r>
    <x v="9"/>
    <x v="0"/>
    <s v="OK"/>
    <e v="#N/A"/>
    <m/>
    <n v="10"/>
    <m/>
    <m/>
    <e v="#N/A"/>
    <s v="152040"/>
    <x v="210"/>
    <x v="119"/>
    <x v="14"/>
    <x v="2"/>
    <m/>
    <m/>
    <m/>
    <m/>
    <n v="1000"/>
    <m/>
    <m/>
  </r>
  <r>
    <x v="9"/>
    <x v="0"/>
    <s v="No"/>
    <e v="#N/A"/>
    <m/>
    <n v="10"/>
    <m/>
    <m/>
    <e v="#N/A"/>
    <s v="152120"/>
    <x v="200"/>
    <x v="115"/>
    <x v="14"/>
    <x v="2"/>
    <m/>
    <m/>
    <m/>
    <m/>
    <m/>
    <m/>
    <m/>
  </r>
  <r>
    <x v="9"/>
    <x v="0"/>
    <s v="No"/>
    <e v="#N/A"/>
    <m/>
    <n v="10"/>
    <m/>
    <m/>
    <e v="#N/A"/>
    <s v="152330"/>
    <x v="228"/>
    <x v="124"/>
    <x v="14"/>
    <x v="2"/>
    <m/>
    <m/>
    <m/>
    <m/>
    <n v="400"/>
    <m/>
    <m/>
  </r>
  <r>
    <x v="9"/>
    <x v="0"/>
    <s v="OK"/>
    <e v="#N/A"/>
    <m/>
    <n v="10"/>
    <m/>
    <m/>
    <e v="#N/A"/>
    <s v="152350"/>
    <x v="224"/>
    <x v="125"/>
    <x v="14"/>
    <x v="2"/>
    <m/>
    <m/>
    <m/>
    <m/>
    <n v="7500"/>
    <m/>
    <m/>
  </r>
  <r>
    <x v="9"/>
    <x v="0"/>
    <s v="OK"/>
    <e v="#N/A"/>
    <m/>
    <n v="10"/>
    <m/>
    <m/>
    <e v="#N/A"/>
    <s v="152360"/>
    <x v="211"/>
    <x v="119"/>
    <x v="14"/>
    <x v="2"/>
    <m/>
    <m/>
    <m/>
    <m/>
    <n v="1600"/>
    <m/>
    <m/>
  </r>
  <r>
    <x v="9"/>
    <x v="0"/>
    <s v="No"/>
    <e v="#N/A"/>
    <m/>
    <n v="10"/>
    <m/>
    <m/>
    <e v="#N/A"/>
    <s v="152370"/>
    <x v="222"/>
    <x v="126"/>
    <x v="14"/>
    <x v="2"/>
    <m/>
    <m/>
    <m/>
    <m/>
    <n v="7000"/>
    <m/>
    <m/>
  </r>
  <r>
    <x v="9"/>
    <x v="0"/>
    <s v="OK"/>
    <e v="#N/A"/>
    <m/>
    <n v="10"/>
    <m/>
    <m/>
    <e v="#N/A"/>
    <s v="152430"/>
    <x v="197"/>
    <x v="114"/>
    <x v="14"/>
    <x v="2"/>
    <m/>
    <m/>
    <m/>
    <m/>
    <m/>
    <m/>
    <m/>
  </r>
  <r>
    <x v="9"/>
    <x v="0"/>
    <s v="No"/>
    <e v="#N/A"/>
    <m/>
    <n v="10"/>
    <m/>
    <m/>
    <e v="#N/A"/>
    <s v="152580"/>
    <x v="214"/>
    <x v="118"/>
    <x v="14"/>
    <x v="2"/>
    <m/>
    <m/>
    <m/>
    <m/>
    <n v="500"/>
    <m/>
    <m/>
  </r>
  <r>
    <x v="9"/>
    <x v="0"/>
    <s v="No"/>
    <e v="#N/A"/>
    <m/>
    <n v="10"/>
    <m/>
    <m/>
    <e v="#N/A"/>
    <s v="152650"/>
    <x v="220"/>
    <x v="125"/>
    <x v="14"/>
    <x v="2"/>
    <m/>
    <m/>
    <m/>
    <m/>
    <n v="200"/>
    <m/>
    <m/>
  </r>
  <r>
    <x v="9"/>
    <x v="0"/>
    <s v="OK"/>
    <e v="#N/A"/>
    <m/>
    <n v="10"/>
    <m/>
    <m/>
    <e v="#N/A"/>
    <s v="152850"/>
    <x v="215"/>
    <x v="118"/>
    <x v="14"/>
    <x v="2"/>
    <m/>
    <m/>
    <m/>
    <m/>
    <n v="2602"/>
    <m/>
    <m/>
  </r>
  <r>
    <x v="9"/>
    <x v="0"/>
    <s v="OK"/>
    <e v="#N/A"/>
    <m/>
    <n v="10"/>
    <m/>
    <m/>
    <e v="#N/A"/>
    <s v="152930"/>
    <x v="207"/>
    <x v="117"/>
    <x v="14"/>
    <x v="2"/>
    <m/>
    <m/>
    <m/>
    <m/>
    <n v="3728"/>
    <m/>
    <m/>
  </r>
  <r>
    <x v="9"/>
    <x v="0"/>
    <s v="No"/>
    <e v="#N/A"/>
    <m/>
    <n v="10"/>
    <m/>
    <m/>
    <e v="#N/A"/>
    <s v="152940"/>
    <x v="216"/>
    <x v="122"/>
    <x v="14"/>
    <x v="2"/>
    <m/>
    <m/>
    <m/>
    <m/>
    <n v="5227"/>
    <m/>
    <m/>
  </r>
  <r>
    <x v="9"/>
    <x v="0"/>
    <s v="No"/>
    <e v="#N/A"/>
    <m/>
    <n v="10"/>
    <m/>
    <m/>
    <e v="#N/A"/>
    <s v="160220"/>
    <x v="229"/>
    <x v="128"/>
    <x v="15"/>
    <x v="2"/>
    <m/>
    <m/>
    <m/>
    <m/>
    <n v="2206.17"/>
    <m/>
    <m/>
  </r>
  <r>
    <x v="9"/>
    <x v="0"/>
    <s v="OK"/>
    <e v="#N/A"/>
    <m/>
    <n v="10"/>
    <m/>
    <m/>
    <s v="Yes"/>
    <s v="160230"/>
    <x v="230"/>
    <x v="129"/>
    <x v="15"/>
    <x v="2"/>
    <m/>
    <m/>
    <m/>
    <m/>
    <n v="12839"/>
    <m/>
    <m/>
  </r>
  <r>
    <x v="9"/>
    <x v="0"/>
    <s v="OK"/>
    <e v="#N/A"/>
    <m/>
    <n v="10"/>
    <m/>
    <m/>
    <e v="#N/A"/>
    <s v="160250"/>
    <x v="231"/>
    <x v="130"/>
    <x v="15"/>
    <x v="2"/>
    <m/>
    <m/>
    <m/>
    <m/>
    <n v="11157"/>
    <m/>
    <m/>
  </r>
  <r>
    <x v="9"/>
    <x v="0"/>
    <s v="OK"/>
    <e v="#N/A"/>
    <m/>
    <n v="10"/>
    <m/>
    <m/>
    <e v="#N/A"/>
    <s v="160270"/>
    <x v="232"/>
    <x v="131"/>
    <x v="15"/>
    <x v="2"/>
    <m/>
    <m/>
    <m/>
    <m/>
    <n v="5056"/>
    <m/>
    <m/>
  </r>
  <r>
    <x v="9"/>
    <x v="0"/>
    <s v="OK"/>
    <e v="#N/A"/>
    <m/>
    <n v="10"/>
    <m/>
    <m/>
    <e v="#N/A"/>
    <s v="160280"/>
    <x v="240"/>
    <x v="139"/>
    <x v="15"/>
    <x v="2"/>
    <m/>
    <m/>
    <m/>
    <m/>
    <n v="6073.33"/>
    <m/>
    <m/>
  </r>
  <r>
    <x v="9"/>
    <x v="0"/>
    <s v="No"/>
    <e v="#N/A"/>
    <m/>
    <n v="10"/>
    <m/>
    <m/>
    <e v="#N/A"/>
    <s v="160290"/>
    <x v="233"/>
    <x v="132"/>
    <x v="15"/>
    <x v="2"/>
    <m/>
    <m/>
    <m/>
    <m/>
    <n v="900"/>
    <m/>
    <m/>
  </r>
  <r>
    <x v="9"/>
    <x v="0"/>
    <s v="No"/>
    <e v="#N/A"/>
    <m/>
    <n v="10"/>
    <m/>
    <m/>
    <e v="#N/A"/>
    <s v="160310"/>
    <x v="244"/>
    <x v="141"/>
    <x v="15"/>
    <x v="2"/>
    <m/>
    <m/>
    <m/>
    <m/>
    <n v="250"/>
    <m/>
    <m/>
  </r>
  <r>
    <x v="9"/>
    <x v="0"/>
    <s v="No"/>
    <e v="#N/A"/>
    <m/>
    <n v="10"/>
    <m/>
    <m/>
    <e v="#N/A"/>
    <s v="160320"/>
    <x v="234"/>
    <x v="133"/>
    <x v="15"/>
    <x v="2"/>
    <m/>
    <m/>
    <m/>
    <m/>
    <n v="4500"/>
    <m/>
    <m/>
  </r>
  <r>
    <x v="9"/>
    <x v="0"/>
    <s v="No"/>
    <e v="#N/A"/>
    <m/>
    <n v="10"/>
    <m/>
    <m/>
    <e v="#N/A"/>
    <s v="160330"/>
    <x v="235"/>
    <x v="134"/>
    <x v="15"/>
    <x v="2"/>
    <m/>
    <m/>
    <m/>
    <m/>
    <n v="500"/>
    <m/>
    <m/>
  </r>
  <r>
    <x v="9"/>
    <x v="0"/>
    <s v="OK"/>
    <e v="#N/A"/>
    <m/>
    <n v="10"/>
    <m/>
    <m/>
    <e v="#N/A"/>
    <s v="160380"/>
    <x v="236"/>
    <x v="135"/>
    <x v="15"/>
    <x v="2"/>
    <m/>
    <m/>
    <m/>
    <m/>
    <n v="3580"/>
    <m/>
    <m/>
  </r>
  <r>
    <x v="9"/>
    <x v="0"/>
    <s v="No"/>
    <e v="#N/A"/>
    <m/>
    <n v="10"/>
    <m/>
    <m/>
    <e v="#N/A"/>
    <s v="160620"/>
    <x v="242"/>
    <x v="141"/>
    <x v="15"/>
    <x v="2"/>
    <m/>
    <m/>
    <m/>
    <m/>
    <m/>
    <m/>
    <m/>
  </r>
  <r>
    <x v="9"/>
    <x v="0"/>
    <s v="No"/>
    <s v="LLF"/>
    <m/>
    <n v="10"/>
    <m/>
    <m/>
    <s v="Yes"/>
    <s v="160780"/>
    <x v="243"/>
    <x v="142"/>
    <x v="15"/>
    <x v="2"/>
    <m/>
    <m/>
    <m/>
    <m/>
    <n v="4223"/>
    <m/>
    <m/>
  </r>
  <r>
    <x v="9"/>
    <x v="0"/>
    <s v="No"/>
    <e v="#N/A"/>
    <m/>
    <n v="10"/>
    <m/>
    <m/>
    <e v="#N/A"/>
    <s v="160900"/>
    <x v="246"/>
    <x v="141"/>
    <x v="15"/>
    <x v="2"/>
    <m/>
    <m/>
    <m/>
    <m/>
    <m/>
    <m/>
    <m/>
  </r>
  <r>
    <x v="9"/>
    <x v="0"/>
    <s v="OK"/>
    <e v="#N/A"/>
    <m/>
    <n v="10"/>
    <m/>
    <m/>
    <e v="#N/A"/>
    <s v="161020"/>
    <x v="238"/>
    <x v="137"/>
    <x v="15"/>
    <x v="2"/>
    <m/>
    <m/>
    <m/>
    <m/>
    <n v="5294"/>
    <m/>
    <m/>
  </r>
  <r>
    <x v="9"/>
    <x v="0"/>
    <s v="No"/>
    <e v="#N/A"/>
    <m/>
    <n v="10"/>
    <m/>
    <m/>
    <e v="#N/A"/>
    <s v="161330"/>
    <x v="245"/>
    <x v="142"/>
    <x v="15"/>
    <x v="2"/>
    <m/>
    <m/>
    <m/>
    <m/>
    <n v="500"/>
    <m/>
    <m/>
  </r>
  <r>
    <x v="9"/>
    <x v="0"/>
    <s v="No"/>
    <e v="#N/A"/>
    <m/>
    <n v="10"/>
    <m/>
    <m/>
    <e v="#N/A"/>
    <s v="161350"/>
    <x v="247"/>
    <x v="141"/>
    <x v="15"/>
    <x v="2"/>
    <m/>
    <m/>
    <m/>
    <m/>
    <n v="500"/>
    <m/>
    <m/>
  </r>
  <r>
    <x v="9"/>
    <x v="0"/>
    <s v="No"/>
    <e v="#N/A"/>
    <m/>
    <n v="10"/>
    <m/>
    <m/>
    <e v="#N/A"/>
    <s v="161410"/>
    <x v="237"/>
    <x v="136"/>
    <x v="15"/>
    <x v="2"/>
    <m/>
    <m/>
    <m/>
    <m/>
    <n v="500"/>
    <m/>
    <m/>
  </r>
  <r>
    <x v="9"/>
    <x v="0"/>
    <s v="No"/>
    <e v="#N/A"/>
    <m/>
    <n v="10"/>
    <m/>
    <m/>
    <e v="#N/A"/>
    <s v="161411"/>
    <x v="239"/>
    <x v="138"/>
    <x v="15"/>
    <x v="2"/>
    <m/>
    <m/>
    <m/>
    <m/>
    <n v="1500"/>
    <m/>
    <m/>
  </r>
  <r>
    <x v="9"/>
    <x v="0"/>
    <s v="OK"/>
    <e v="#N/A"/>
    <m/>
    <n v="10"/>
    <m/>
    <m/>
    <e v="#N/A"/>
    <s v="161770"/>
    <x v="250"/>
    <x v="144"/>
    <x v="15"/>
    <x v="2"/>
    <m/>
    <m/>
    <m/>
    <m/>
    <n v="2359.7600000000002"/>
    <m/>
    <m/>
  </r>
  <r>
    <x v="9"/>
    <x v="0"/>
    <s v="OK"/>
    <e v="#N/A"/>
    <m/>
    <n v="10"/>
    <m/>
    <m/>
    <e v="#N/A"/>
    <s v="162090"/>
    <x v="241"/>
    <x v="140"/>
    <x v="15"/>
    <x v="2"/>
    <m/>
    <m/>
    <m/>
    <m/>
    <n v="0"/>
    <m/>
    <m/>
  </r>
  <r>
    <x v="9"/>
    <x v="0"/>
    <s v="No"/>
    <e v="#N/A"/>
    <m/>
    <n v="10"/>
    <m/>
    <m/>
    <e v="#N/A"/>
    <s v="162920"/>
    <x v="248"/>
    <x v="141"/>
    <x v="15"/>
    <x v="2"/>
    <m/>
    <m/>
    <m/>
    <m/>
    <m/>
    <m/>
    <m/>
  </r>
  <r>
    <x v="9"/>
    <x v="0"/>
    <s v="OK"/>
    <s v="LLF"/>
    <m/>
    <n v="10"/>
    <m/>
    <m/>
    <e v="#N/A"/>
    <s v="162960"/>
    <x v="251"/>
    <x v="145"/>
    <x v="15"/>
    <x v="2"/>
    <m/>
    <m/>
    <m/>
    <m/>
    <n v="5000"/>
    <m/>
    <m/>
  </r>
  <r>
    <x v="9"/>
    <x v="0"/>
    <s v="OK"/>
    <e v="#N/A"/>
    <m/>
    <n v="10"/>
    <m/>
    <m/>
    <e v="#N/A"/>
    <s v="170390"/>
    <x v="252"/>
    <x v="146"/>
    <x v="17"/>
    <x v="2"/>
    <m/>
    <m/>
    <m/>
    <m/>
    <n v="6404"/>
    <m/>
    <m/>
  </r>
  <r>
    <x v="9"/>
    <x v="0"/>
    <s v="OK"/>
    <e v="#N/A"/>
    <m/>
    <n v="10"/>
    <m/>
    <m/>
    <e v="#N/A"/>
    <s v="170450"/>
    <x v="253"/>
    <x v="147"/>
    <x v="17"/>
    <x v="2"/>
    <m/>
    <m/>
    <m/>
    <m/>
    <n v="1500"/>
    <m/>
    <m/>
  </r>
  <r>
    <x v="9"/>
    <x v="0"/>
    <s v="No"/>
    <e v="#N/A"/>
    <m/>
    <n v="10"/>
    <m/>
    <m/>
    <e v="#N/A"/>
    <s v="170600"/>
    <x v="255"/>
    <x v="148"/>
    <x v="17"/>
    <x v="2"/>
    <m/>
    <m/>
    <m/>
    <m/>
    <m/>
    <m/>
    <m/>
  </r>
  <r>
    <x v="9"/>
    <x v="0"/>
    <s v="OK"/>
    <e v="#N/A"/>
    <m/>
    <n v="10"/>
    <m/>
    <m/>
    <e v="#N/A"/>
    <s v="170712"/>
    <x v="258"/>
    <x v="149"/>
    <x v="17"/>
    <x v="2"/>
    <m/>
    <m/>
    <m/>
    <m/>
    <n v="250"/>
    <m/>
    <m/>
  </r>
  <r>
    <x v="9"/>
    <x v="0"/>
    <s v="OK"/>
    <e v="#N/A"/>
    <m/>
    <n v="10"/>
    <m/>
    <m/>
    <e v="#N/A"/>
    <s v="170760"/>
    <x v="261"/>
    <x v="150"/>
    <x v="17"/>
    <x v="2"/>
    <m/>
    <m/>
    <m/>
    <m/>
    <n v="3893.25"/>
    <m/>
    <m/>
  </r>
  <r>
    <x v="9"/>
    <x v="0"/>
    <s v="No"/>
    <e v="#N/A"/>
    <m/>
    <n v="10"/>
    <m/>
    <m/>
    <e v="#N/A"/>
    <s v="170840"/>
    <x v="264"/>
    <x v="151"/>
    <x v="17"/>
    <x v="2"/>
    <m/>
    <m/>
    <m/>
    <m/>
    <n v="750"/>
    <m/>
    <m/>
  </r>
  <r>
    <x v="9"/>
    <x v="0"/>
    <s v="OK"/>
    <s v="LLF"/>
    <m/>
    <n v="10"/>
    <m/>
    <m/>
    <e v="#N/A"/>
    <s v="170880"/>
    <x v="267"/>
    <x v="152"/>
    <x v="17"/>
    <x v="2"/>
    <m/>
    <m/>
    <m/>
    <m/>
    <n v="2245"/>
    <m/>
    <m/>
  </r>
  <r>
    <x v="9"/>
    <x v="0"/>
    <s v="No"/>
    <e v="#N/A"/>
    <m/>
    <n v="10"/>
    <m/>
    <m/>
    <e v="#N/A"/>
    <s v="170940"/>
    <x v="266"/>
    <x v="151"/>
    <x v="17"/>
    <x v="2"/>
    <m/>
    <m/>
    <m/>
    <m/>
    <n v="125"/>
    <m/>
    <m/>
  </r>
  <r>
    <x v="9"/>
    <x v="0"/>
    <s v="OK"/>
    <e v="#N/A"/>
    <m/>
    <n v="10"/>
    <m/>
    <m/>
    <e v="#N/A"/>
    <s v="171041"/>
    <x v="268"/>
    <x v="147"/>
    <x v="17"/>
    <x v="2"/>
    <m/>
    <m/>
    <m/>
    <m/>
    <n v="1682"/>
    <m/>
    <m/>
  </r>
  <r>
    <x v="9"/>
    <x v="0"/>
    <s v="No"/>
    <e v="#N/A"/>
    <m/>
    <n v="10"/>
    <m/>
    <m/>
    <e v="#N/A"/>
    <s v="171840"/>
    <x v="263"/>
    <x v="150"/>
    <x v="17"/>
    <x v="2"/>
    <m/>
    <m/>
    <m/>
    <m/>
    <n v="500"/>
    <m/>
    <m/>
  </r>
  <r>
    <x v="9"/>
    <x v="0"/>
    <s v="OK"/>
    <e v="#N/A"/>
    <m/>
    <n v="10"/>
    <m/>
    <m/>
    <e v="#N/A"/>
    <s v="171910"/>
    <x v="257"/>
    <x v="148"/>
    <x v="17"/>
    <x v="2"/>
    <m/>
    <m/>
    <m/>
    <m/>
    <m/>
    <m/>
    <m/>
  </r>
  <r>
    <x v="9"/>
    <x v="0"/>
    <s v="OK"/>
    <e v="#N/A"/>
    <m/>
    <n v="10"/>
    <m/>
    <m/>
    <e v="#N/A"/>
    <s v="171950"/>
    <x v="256"/>
    <x v="148"/>
    <x v="17"/>
    <x v="2"/>
    <m/>
    <m/>
    <m/>
    <m/>
    <n v="567"/>
    <m/>
    <m/>
  </r>
  <r>
    <x v="9"/>
    <x v="0"/>
    <s v="No"/>
    <e v="#N/A"/>
    <m/>
    <n v="10"/>
    <m/>
    <m/>
    <e v="#N/A"/>
    <s v="172030"/>
    <x v="259"/>
    <x v="149"/>
    <x v="17"/>
    <x v="2"/>
    <m/>
    <m/>
    <m/>
    <m/>
    <n v="2000"/>
    <m/>
    <m/>
  </r>
  <r>
    <x v="9"/>
    <x v="0"/>
    <s v="OK"/>
    <e v="#N/A"/>
    <m/>
    <n v="10"/>
    <m/>
    <m/>
    <e v="#N/A"/>
    <s v="172140"/>
    <x v="269"/>
    <x v="147"/>
    <x v="17"/>
    <x v="2"/>
    <m/>
    <m/>
    <m/>
    <m/>
    <n v="1108"/>
    <m/>
    <m/>
  </r>
  <r>
    <x v="9"/>
    <x v="0"/>
    <s v="No"/>
    <e v="#N/A"/>
    <m/>
    <n v="10"/>
    <m/>
    <m/>
    <e v="#N/A"/>
    <s v="172290"/>
    <x v="270"/>
    <x v="153"/>
    <x v="17"/>
    <x v="2"/>
    <m/>
    <m/>
    <m/>
    <m/>
    <n v="5000"/>
    <m/>
    <m/>
  </r>
  <r>
    <x v="9"/>
    <x v="0"/>
    <s v="OK"/>
    <e v="#N/A"/>
    <m/>
    <n v="10"/>
    <m/>
    <m/>
    <e v="#N/A"/>
    <s v="172510"/>
    <x v="260"/>
    <x v="149"/>
    <x v="17"/>
    <x v="2"/>
    <m/>
    <m/>
    <m/>
    <m/>
    <m/>
    <m/>
    <m/>
  </r>
  <r>
    <x v="9"/>
    <x v="0"/>
    <s v="No"/>
    <e v="#N/A"/>
    <m/>
    <n v="10"/>
    <m/>
    <m/>
    <e v="#N/A"/>
    <s v="172520"/>
    <x v="254"/>
    <x v="147"/>
    <x v="17"/>
    <x v="2"/>
    <m/>
    <m/>
    <m/>
    <m/>
    <m/>
    <m/>
    <m/>
  </r>
  <r>
    <x v="9"/>
    <x v="0"/>
    <s v="OK"/>
    <e v="#N/A"/>
    <m/>
    <n v="10"/>
    <m/>
    <m/>
    <e v="#N/A"/>
    <s v="172910"/>
    <x v="262"/>
    <x v="150"/>
    <x v="17"/>
    <x v="2"/>
    <m/>
    <m/>
    <m/>
    <m/>
    <n v="1800"/>
    <m/>
    <m/>
  </r>
  <r>
    <x v="9"/>
    <x v="0"/>
    <s v="No"/>
    <e v="#N/A"/>
    <m/>
    <n v="10"/>
    <m/>
    <m/>
    <e v="#N/A"/>
    <s v="172980"/>
    <x v="265"/>
    <x v="151"/>
    <x v="17"/>
    <x v="2"/>
    <m/>
    <m/>
    <m/>
    <m/>
    <n v="1200"/>
    <m/>
    <m/>
  </r>
  <r>
    <x v="9"/>
    <x v="0"/>
    <s v="OK"/>
    <e v="#N/A"/>
    <m/>
    <n v="10"/>
    <m/>
    <m/>
    <e v="#N/A"/>
    <s v="180400"/>
    <x v="271"/>
    <x v="154"/>
    <x v="18"/>
    <x v="2"/>
    <m/>
    <m/>
    <m/>
    <m/>
    <n v="310"/>
    <m/>
    <m/>
  </r>
  <r>
    <x v="9"/>
    <x v="0"/>
    <s v="No"/>
    <e v="#N/A"/>
    <m/>
    <n v="10"/>
    <m/>
    <m/>
    <e v="#N/A"/>
    <s v="180640"/>
    <x v="272"/>
    <x v="155"/>
    <x v="18"/>
    <x v="2"/>
    <m/>
    <m/>
    <m/>
    <m/>
    <m/>
    <m/>
    <m/>
  </r>
  <r>
    <x v="9"/>
    <x v="0"/>
    <s v="OK"/>
    <e v="#N/A"/>
    <m/>
    <n v="10"/>
    <m/>
    <m/>
    <e v="#N/A"/>
    <s v="180830"/>
    <x v="273"/>
    <x v="156"/>
    <x v="18"/>
    <x v="2"/>
    <m/>
    <m/>
    <m/>
    <m/>
    <n v="10627"/>
    <m/>
    <m/>
  </r>
  <r>
    <x v="9"/>
    <x v="0"/>
    <s v="OK"/>
    <e v="#N/A"/>
    <m/>
    <n v="10"/>
    <m/>
    <m/>
    <e v="#N/A"/>
    <s v="180870"/>
    <x v="274"/>
    <x v="157"/>
    <x v="18"/>
    <x v="2"/>
    <m/>
    <m/>
    <m/>
    <m/>
    <n v="5605"/>
    <m/>
    <m/>
  </r>
  <r>
    <x v="9"/>
    <x v="0"/>
    <s v="No"/>
    <e v="#N/A"/>
    <m/>
    <n v="10"/>
    <m/>
    <m/>
    <e v="#N/A"/>
    <s v="181160"/>
    <x v="276"/>
    <x v="154"/>
    <x v="18"/>
    <x v="2"/>
    <m/>
    <m/>
    <m/>
    <m/>
    <n v="3000"/>
    <m/>
    <m/>
  </r>
  <r>
    <x v="9"/>
    <x v="0"/>
    <s v="OK"/>
    <e v="#N/A"/>
    <m/>
    <n v="10"/>
    <m/>
    <m/>
    <e v="#N/A"/>
    <s v="181310"/>
    <x v="277"/>
    <x v="154"/>
    <x v="18"/>
    <x v="2"/>
    <m/>
    <m/>
    <m/>
    <m/>
    <m/>
    <m/>
    <m/>
  </r>
  <r>
    <x v="9"/>
    <x v="0"/>
    <s v="No"/>
    <e v="#N/A"/>
    <m/>
    <n v="10"/>
    <m/>
    <m/>
    <e v="#N/A"/>
    <s v="181360"/>
    <x v="278"/>
    <x v="158"/>
    <x v="18"/>
    <x v="2"/>
    <m/>
    <m/>
    <m/>
    <m/>
    <n v="1500"/>
    <m/>
    <m/>
  </r>
  <r>
    <x v="9"/>
    <x v="0"/>
    <s v="OK"/>
    <e v="#N/A"/>
    <m/>
    <n v="10"/>
    <m/>
    <m/>
    <e v="#N/A"/>
    <s v="181420"/>
    <x v="279"/>
    <x v="159"/>
    <x v="18"/>
    <x v="2"/>
    <m/>
    <m/>
    <m/>
    <m/>
    <n v="2098.33"/>
    <m/>
    <m/>
  </r>
  <r>
    <x v="9"/>
    <x v="0"/>
    <s v="No"/>
    <e v="#N/A"/>
    <m/>
    <n v="10"/>
    <m/>
    <m/>
    <e v="#N/A"/>
    <s v="181530"/>
    <x v="280"/>
    <x v="154"/>
    <x v="18"/>
    <x v="2"/>
    <m/>
    <m/>
    <m/>
    <m/>
    <n v="5000"/>
    <m/>
    <m/>
  </r>
  <r>
    <x v="9"/>
    <x v="0"/>
    <s v="OK"/>
    <e v="#N/A"/>
    <m/>
    <n v="10"/>
    <m/>
    <m/>
    <e v="#N/A"/>
    <s v="181535"/>
    <x v="281"/>
    <x v="154"/>
    <x v="18"/>
    <x v="2"/>
    <m/>
    <m/>
    <m/>
    <m/>
    <n v="16749"/>
    <m/>
    <m/>
  </r>
  <r>
    <x v="9"/>
    <x v="0"/>
    <s v="No"/>
    <e v="#N/A"/>
    <m/>
    <n v="10"/>
    <m/>
    <m/>
    <e v="#N/A"/>
    <s v="181540"/>
    <x v="282"/>
    <x v="154"/>
    <x v="18"/>
    <x v="2"/>
    <m/>
    <m/>
    <m/>
    <m/>
    <n v="1750"/>
    <m/>
    <m/>
  </r>
  <r>
    <x v="9"/>
    <x v="0"/>
    <s v="No"/>
    <e v="#N/A"/>
    <m/>
    <n v="10"/>
    <m/>
    <m/>
    <e v="#N/A"/>
    <s v="182390"/>
    <x v="283"/>
    <x v="160"/>
    <x v="18"/>
    <x v="2"/>
    <m/>
    <m/>
    <m/>
    <m/>
    <n v="600"/>
    <m/>
    <m/>
  </r>
  <r>
    <x v="9"/>
    <x v="0"/>
    <s v="OK"/>
    <e v="#N/A"/>
    <m/>
    <n v="10"/>
    <m/>
    <m/>
    <e v="#N/A"/>
    <s v="182490"/>
    <x v="284"/>
    <x v="159"/>
    <x v="18"/>
    <x v="2"/>
    <m/>
    <m/>
    <m/>
    <m/>
    <n v="1917"/>
    <m/>
    <m/>
  </r>
  <r>
    <x v="9"/>
    <x v="0"/>
    <s v="No"/>
    <e v="#N/A"/>
    <m/>
    <n v="10"/>
    <m/>
    <m/>
    <e v="#N/A"/>
    <s v="182571"/>
    <x v="285"/>
    <x v="160"/>
    <x v="18"/>
    <x v="2"/>
    <m/>
    <m/>
    <m/>
    <m/>
    <n v="937"/>
    <m/>
    <m/>
  </r>
  <r>
    <x v="9"/>
    <x v="0"/>
    <s v="No"/>
    <e v="#N/A"/>
    <m/>
    <n v="10"/>
    <m/>
    <m/>
    <e v="#N/A"/>
    <s v="182590"/>
    <x v="286"/>
    <x v="155"/>
    <x v="18"/>
    <x v="2"/>
    <m/>
    <m/>
    <m/>
    <m/>
    <n v="1772.83"/>
    <m/>
    <m/>
  </r>
  <r>
    <x v="9"/>
    <x v="0"/>
    <s v="OK"/>
    <e v="#N/A"/>
    <m/>
    <n v="10"/>
    <m/>
    <m/>
    <e v="#N/A"/>
    <s v="182610"/>
    <x v="287"/>
    <x v="160"/>
    <x v="18"/>
    <x v="2"/>
    <m/>
    <m/>
    <m/>
    <m/>
    <n v="6106"/>
    <m/>
    <m/>
  </r>
  <r>
    <x v="9"/>
    <x v="0"/>
    <s v="OK"/>
    <e v="#N/A"/>
    <m/>
    <n v="10"/>
    <m/>
    <m/>
    <e v="#N/A"/>
    <s v="182861"/>
    <x v="288"/>
    <x v="159"/>
    <x v="18"/>
    <x v="2"/>
    <m/>
    <m/>
    <m/>
    <m/>
    <n v="1908"/>
    <m/>
    <m/>
  </r>
  <r>
    <x v="9"/>
    <x v="0"/>
    <s v="No"/>
    <e v="#N/A"/>
    <m/>
    <n v="10"/>
    <m/>
    <m/>
    <e v="#N/A"/>
    <s v="200590"/>
    <x v="290"/>
    <x v="162"/>
    <x v="19"/>
    <x v="2"/>
    <m/>
    <m/>
    <m/>
    <m/>
    <n v="1000"/>
    <m/>
    <m/>
  </r>
  <r>
    <x v="9"/>
    <x v="0"/>
    <s v="OK"/>
    <e v="#N/A"/>
    <m/>
    <n v="10"/>
    <m/>
    <m/>
    <e v="#N/A"/>
    <s v="200941"/>
    <x v="292"/>
    <x v="164"/>
    <x v="19"/>
    <x v="2"/>
    <m/>
    <m/>
    <m/>
    <m/>
    <n v="5000"/>
    <m/>
    <m/>
  </r>
  <r>
    <x v="9"/>
    <x v="0"/>
    <s v="No"/>
    <e v="#N/A"/>
    <m/>
    <n v="10"/>
    <m/>
    <m/>
    <s v="Yes"/>
    <s v="201510"/>
    <x v="293"/>
    <x v="165"/>
    <x v="19"/>
    <x v="2"/>
    <m/>
    <m/>
    <m/>
    <m/>
    <n v="3000"/>
    <m/>
    <m/>
  </r>
  <r>
    <x v="9"/>
    <x v="0"/>
    <s v="OK"/>
    <e v="#N/A"/>
    <m/>
    <n v="10"/>
    <m/>
    <m/>
    <e v="#N/A"/>
    <s v="201680"/>
    <x v="295"/>
    <x v="167"/>
    <x v="19"/>
    <x v="2"/>
    <m/>
    <m/>
    <m/>
    <m/>
    <n v="2250"/>
    <m/>
    <m/>
  </r>
  <r>
    <x v="9"/>
    <x v="0"/>
    <s v="No"/>
    <e v="#N/A"/>
    <m/>
    <n v="10"/>
    <m/>
    <m/>
    <e v="#N/A"/>
    <s v="201690"/>
    <x v="305"/>
    <x v="175"/>
    <x v="19"/>
    <x v="2"/>
    <m/>
    <m/>
    <m/>
    <m/>
    <n v="500"/>
    <m/>
    <m/>
  </r>
  <r>
    <x v="9"/>
    <x v="0"/>
    <s v="No"/>
    <e v="#N/A"/>
    <m/>
    <n v="10"/>
    <m/>
    <m/>
    <e v="#N/A"/>
    <s v="201700"/>
    <x v="297"/>
    <x v="169"/>
    <x v="19"/>
    <x v="2"/>
    <m/>
    <m/>
    <m/>
    <m/>
    <m/>
    <m/>
    <m/>
  </r>
  <r>
    <x v="9"/>
    <x v="0"/>
    <s v="No"/>
    <e v="#N/A"/>
    <m/>
    <n v="10"/>
    <m/>
    <m/>
    <e v="#N/A"/>
    <s v="201701"/>
    <x v="298"/>
    <x v="170"/>
    <x v="19"/>
    <x v="2"/>
    <m/>
    <m/>
    <m/>
    <m/>
    <n v="1500"/>
    <m/>
    <m/>
  </r>
  <r>
    <x v="9"/>
    <x v="0"/>
    <s v="No"/>
    <e v="#N/A"/>
    <m/>
    <n v="10"/>
    <m/>
    <m/>
    <e v="#N/A"/>
    <s v="201702"/>
    <x v="294"/>
    <x v="166"/>
    <x v="19"/>
    <x v="2"/>
    <m/>
    <m/>
    <m/>
    <m/>
    <n v="4100"/>
    <m/>
    <m/>
  </r>
  <r>
    <x v="9"/>
    <x v="0"/>
    <s v="No"/>
    <s v="LLF"/>
    <m/>
    <n v="10"/>
    <m/>
    <m/>
    <e v="#N/A"/>
    <s v="201711"/>
    <x v="300"/>
    <x v="171"/>
    <x v="19"/>
    <x v="2"/>
    <m/>
    <m/>
    <m/>
    <m/>
    <n v="3605"/>
    <m/>
    <m/>
  </r>
  <r>
    <x v="9"/>
    <x v="0"/>
    <s v="OK"/>
    <s v="LLF"/>
    <m/>
    <n v="10"/>
    <m/>
    <m/>
    <e v="#N/A"/>
    <s v="201712"/>
    <x v="296"/>
    <x v="168"/>
    <x v="19"/>
    <x v="2"/>
    <m/>
    <m/>
    <m/>
    <m/>
    <n v="0"/>
    <m/>
    <m/>
  </r>
  <r>
    <x v="9"/>
    <x v="0"/>
    <s v="OK"/>
    <e v="#N/A"/>
    <m/>
    <n v="10"/>
    <m/>
    <m/>
    <e v="#N/A"/>
    <s v="201713"/>
    <x v="301"/>
    <x v="172"/>
    <x v="19"/>
    <x v="2"/>
    <m/>
    <m/>
    <m/>
    <m/>
    <n v="4000"/>
    <m/>
    <m/>
  </r>
  <r>
    <x v="9"/>
    <x v="0"/>
    <s v="No"/>
    <e v="#N/A"/>
    <m/>
    <n v="10"/>
    <m/>
    <m/>
    <e v="#N/A"/>
    <s v="201730"/>
    <x v="303"/>
    <x v="173"/>
    <x v="19"/>
    <x v="2"/>
    <m/>
    <m/>
    <m/>
    <m/>
    <n v="1250"/>
    <m/>
    <m/>
  </r>
  <r>
    <x v="9"/>
    <x v="0"/>
    <s v="No"/>
    <e v="#N/A"/>
    <m/>
    <n v="10"/>
    <m/>
    <m/>
    <e v="#N/A"/>
    <s v="201740"/>
    <x v="304"/>
    <x v="174"/>
    <x v="19"/>
    <x v="2"/>
    <m/>
    <m/>
    <m/>
    <m/>
    <m/>
    <m/>
    <m/>
  </r>
  <r>
    <x v="9"/>
    <x v="0"/>
    <s v="OK"/>
    <e v="#N/A"/>
    <m/>
    <n v="10"/>
    <m/>
    <m/>
    <e v="#N/A"/>
    <s v="202460"/>
    <x v="306"/>
    <x v="176"/>
    <x v="19"/>
    <x v="2"/>
    <m/>
    <m/>
    <m/>
    <m/>
    <m/>
    <m/>
    <m/>
  </r>
  <r>
    <x v="9"/>
    <x v="0"/>
    <s v="No"/>
    <s v="LLF"/>
    <m/>
    <n v="10"/>
    <m/>
    <m/>
    <e v="#N/A"/>
    <s v="202461"/>
    <x v="289"/>
    <x v="161"/>
    <x v="19"/>
    <x v="2"/>
    <m/>
    <m/>
    <m/>
    <m/>
    <m/>
    <m/>
    <m/>
  </r>
  <r>
    <x v="9"/>
    <x v="0"/>
    <s v="No"/>
    <e v="#N/A"/>
    <m/>
    <n v="10"/>
    <m/>
    <m/>
    <e v="#N/A"/>
    <s v="202480"/>
    <x v="307"/>
    <x v="177"/>
    <x v="19"/>
    <x v="2"/>
    <m/>
    <m/>
    <m/>
    <m/>
    <n v="10500"/>
    <m/>
    <m/>
  </r>
  <r>
    <x v="9"/>
    <x v="0"/>
    <s v="No"/>
    <e v="#N/A"/>
    <m/>
    <n v="10"/>
    <m/>
    <m/>
    <e v="#N/A"/>
    <s v="202491"/>
    <x v="308"/>
    <x v="178"/>
    <x v="19"/>
    <x v="2"/>
    <m/>
    <m/>
    <m/>
    <m/>
    <n v="750"/>
    <m/>
    <m/>
  </r>
  <r>
    <x v="9"/>
    <x v="0"/>
    <s v="OK"/>
    <e v="#N/A"/>
    <m/>
    <n v="10"/>
    <m/>
    <m/>
    <e v="#N/A"/>
    <s v="202950"/>
    <x v="291"/>
    <x v="163"/>
    <x v="19"/>
    <x v="2"/>
    <m/>
    <m/>
    <m/>
    <m/>
    <n v="3000"/>
    <m/>
    <m/>
  </r>
  <r>
    <x v="9"/>
    <x v="0"/>
    <s v="No"/>
    <s v="LLF"/>
    <m/>
    <n v="10"/>
    <m/>
    <m/>
    <e v="#N/A"/>
    <s v="210440"/>
    <x v="309"/>
    <x v="179"/>
    <x v="20"/>
    <x v="2"/>
    <m/>
    <m/>
    <m/>
    <m/>
    <n v="1373.5"/>
    <m/>
    <m/>
  </r>
  <r>
    <x v="9"/>
    <x v="0"/>
    <s v="No"/>
    <e v="#N/A"/>
    <m/>
    <n v="10"/>
    <m/>
    <m/>
    <e v="#N/A"/>
    <s v="210460"/>
    <x v="311"/>
    <x v="180"/>
    <x v="20"/>
    <x v="2"/>
    <m/>
    <m/>
    <m/>
    <m/>
    <m/>
    <m/>
    <m/>
  </r>
  <r>
    <x v="9"/>
    <x v="0"/>
    <s v="No"/>
    <e v="#N/A"/>
    <m/>
    <n v="10"/>
    <m/>
    <m/>
    <e v="#N/A"/>
    <s v="210540"/>
    <x v="330"/>
    <x v="186"/>
    <x v="20"/>
    <x v="2"/>
    <m/>
    <m/>
    <m/>
    <m/>
    <n v="4709"/>
    <m/>
    <m/>
  </r>
  <r>
    <x v="9"/>
    <x v="0"/>
    <s v="OK"/>
    <e v="#N/A"/>
    <m/>
    <n v="10"/>
    <m/>
    <m/>
    <e v="#N/A"/>
    <s v="210630"/>
    <x v="313"/>
    <x v="181"/>
    <x v="20"/>
    <x v="2"/>
    <m/>
    <m/>
    <m/>
    <m/>
    <n v="1952"/>
    <m/>
    <m/>
  </r>
  <r>
    <x v="9"/>
    <x v="0"/>
    <s v="OK"/>
    <e v="#N/A"/>
    <m/>
    <n v="10"/>
    <m/>
    <m/>
    <e v="#N/A"/>
    <s v="210690"/>
    <x v="333"/>
    <x v="187"/>
    <x v="20"/>
    <x v="2"/>
    <m/>
    <m/>
    <m/>
    <m/>
    <n v="4960"/>
    <m/>
    <m/>
  </r>
  <r>
    <x v="9"/>
    <x v="0"/>
    <s v="No"/>
    <e v="#N/A"/>
    <m/>
    <n v="10"/>
    <m/>
    <m/>
    <e v="#N/A"/>
    <s v="210730"/>
    <x v="315"/>
    <x v="182"/>
    <x v="20"/>
    <x v="2"/>
    <m/>
    <m/>
    <m/>
    <m/>
    <n v="5257"/>
    <m/>
    <m/>
  </r>
  <r>
    <x v="9"/>
    <x v="0"/>
    <s v="OK"/>
    <e v="#N/A"/>
    <m/>
    <n v="10"/>
    <m/>
    <m/>
    <e v="#N/A"/>
    <s v="210950"/>
    <x v="318"/>
    <x v="183"/>
    <x v="20"/>
    <x v="2"/>
    <m/>
    <m/>
    <m/>
    <m/>
    <m/>
    <m/>
    <m/>
  </r>
  <r>
    <x v="9"/>
    <x v="0"/>
    <s v="No"/>
    <e v="#N/A"/>
    <m/>
    <n v="10"/>
    <m/>
    <m/>
    <e v="#N/A"/>
    <s v="211120"/>
    <x v="314"/>
    <x v="181"/>
    <x v="20"/>
    <x v="2"/>
    <m/>
    <m/>
    <m/>
    <m/>
    <n v="500"/>
    <m/>
    <m/>
  </r>
  <r>
    <x v="9"/>
    <x v="0"/>
    <s v="No"/>
    <e v="#N/A"/>
    <m/>
    <n v="10"/>
    <m/>
    <m/>
    <e v="#N/A"/>
    <s v="211430"/>
    <x v="312"/>
    <x v="180"/>
    <x v="20"/>
    <x v="2"/>
    <m/>
    <m/>
    <m/>
    <m/>
    <n v="1762.5"/>
    <m/>
    <m/>
  </r>
  <r>
    <x v="9"/>
    <x v="0"/>
    <s v="No"/>
    <e v="#N/A"/>
    <m/>
    <n v="10"/>
    <m/>
    <m/>
    <e v="#N/A"/>
    <s v="211830"/>
    <x v="321"/>
    <x v="184"/>
    <x v="20"/>
    <x v="2"/>
    <m/>
    <m/>
    <m/>
    <m/>
    <n v="500"/>
    <m/>
    <m/>
  </r>
  <r>
    <x v="9"/>
    <x v="0"/>
    <s v="No"/>
    <e v="#N/A"/>
    <m/>
    <n v="10"/>
    <m/>
    <m/>
    <e v="#N/A"/>
    <s v="211921"/>
    <x v="331"/>
    <x v="186"/>
    <x v="20"/>
    <x v="2"/>
    <m/>
    <m/>
    <m/>
    <m/>
    <n v="2670.92"/>
    <m/>
    <m/>
  </r>
  <r>
    <x v="9"/>
    <x v="0"/>
    <s v="OK"/>
    <e v="#N/A"/>
    <m/>
    <n v="10"/>
    <m/>
    <m/>
    <e v="#N/A"/>
    <s v="211930"/>
    <x v="323"/>
    <x v="181"/>
    <x v="20"/>
    <x v="2"/>
    <m/>
    <m/>
    <m/>
    <m/>
    <m/>
    <m/>
    <m/>
  </r>
  <r>
    <x v="9"/>
    <x v="0"/>
    <s v="OK"/>
    <e v="#N/A"/>
    <m/>
    <n v="10"/>
    <m/>
    <m/>
    <e v="#N/A"/>
    <s v="211970"/>
    <x v="324"/>
    <x v="184"/>
    <x v="20"/>
    <x v="2"/>
    <m/>
    <m/>
    <m/>
    <m/>
    <n v="1785.17"/>
    <m/>
    <m/>
  </r>
  <r>
    <x v="9"/>
    <x v="0"/>
    <s v="No"/>
    <e v="#N/A"/>
    <m/>
    <n v="10"/>
    <m/>
    <m/>
    <e v="#N/A"/>
    <s v="212000"/>
    <x v="325"/>
    <x v="181"/>
    <x v="20"/>
    <x v="2"/>
    <m/>
    <m/>
    <m/>
    <m/>
    <n v="6000"/>
    <m/>
    <m/>
  </r>
  <r>
    <x v="9"/>
    <x v="0"/>
    <s v="No"/>
    <e v="#N/A"/>
    <m/>
    <n v="10"/>
    <m/>
    <m/>
    <e v="#N/A"/>
    <s v="212070"/>
    <x v="316"/>
    <x v="182"/>
    <x v="20"/>
    <x v="2"/>
    <m/>
    <m/>
    <m/>
    <m/>
    <n v="4000"/>
    <m/>
    <m/>
  </r>
  <r>
    <x v="9"/>
    <x v="0"/>
    <s v="OK"/>
    <s v="LLF"/>
    <m/>
    <n v="10"/>
    <m/>
    <m/>
    <s v="Yes"/>
    <s v="212130"/>
    <x v="310"/>
    <x v="179"/>
    <x v="20"/>
    <x v="2"/>
    <m/>
    <m/>
    <m/>
    <m/>
    <m/>
    <m/>
    <m/>
  </r>
  <r>
    <x v="9"/>
    <x v="0"/>
    <s v="OK"/>
    <e v="#N/A"/>
    <m/>
    <n v="10"/>
    <m/>
    <m/>
    <e v="#N/A"/>
    <s v="212320"/>
    <x v="319"/>
    <x v="183"/>
    <x v="20"/>
    <x v="2"/>
    <m/>
    <m/>
    <m/>
    <m/>
    <m/>
    <m/>
    <m/>
  </r>
  <r>
    <x v="9"/>
    <x v="0"/>
    <s v="OK"/>
    <e v="#N/A"/>
    <m/>
    <n v="10"/>
    <m/>
    <m/>
    <e v="#N/A"/>
    <s v="212361"/>
    <x v="320"/>
    <x v="183"/>
    <x v="20"/>
    <x v="2"/>
    <m/>
    <m/>
    <m/>
    <m/>
    <n v="436"/>
    <m/>
    <m/>
  </r>
  <r>
    <x v="9"/>
    <x v="0"/>
    <s v="OK"/>
    <e v="#N/A"/>
    <m/>
    <n v="10"/>
    <m/>
    <m/>
    <e v="#N/A"/>
    <s v="212380"/>
    <x v="332"/>
    <x v="186"/>
    <x v="20"/>
    <x v="2"/>
    <m/>
    <m/>
    <m/>
    <m/>
    <n v="616"/>
    <m/>
    <m/>
  </r>
  <r>
    <x v="9"/>
    <x v="0"/>
    <s v="No"/>
    <e v="#N/A"/>
    <m/>
    <n v="10"/>
    <m/>
    <m/>
    <e v="#N/A"/>
    <s v="212450"/>
    <x v="327"/>
    <x v="181"/>
    <x v="20"/>
    <x v="2"/>
    <m/>
    <m/>
    <m/>
    <m/>
    <n v="800"/>
    <m/>
    <m/>
  </r>
  <r>
    <x v="9"/>
    <x v="0"/>
    <s v="No"/>
    <e v="#N/A"/>
    <m/>
    <n v="10"/>
    <m/>
    <m/>
    <e v="#N/A"/>
    <s v="212570"/>
    <x v="322"/>
    <x v="184"/>
    <x v="20"/>
    <x v="2"/>
    <m/>
    <m/>
    <m/>
    <m/>
    <n v="0.01"/>
    <m/>
    <m/>
  </r>
  <r>
    <x v="9"/>
    <x v="0"/>
    <s v="No"/>
    <e v="#N/A"/>
    <m/>
    <n v="10"/>
    <m/>
    <m/>
    <e v="#N/A"/>
    <s v="212630"/>
    <x v="328"/>
    <x v="181"/>
    <x v="20"/>
    <x v="2"/>
    <m/>
    <m/>
    <m/>
    <m/>
    <m/>
    <m/>
    <m/>
  </r>
  <r>
    <x v="9"/>
    <x v="0"/>
    <s v="No"/>
    <e v="#N/A"/>
    <m/>
    <n v="10"/>
    <m/>
    <m/>
    <e v="#N/A"/>
    <s v="212890"/>
    <x v="317"/>
    <x v="182"/>
    <x v="20"/>
    <x v="2"/>
    <m/>
    <m/>
    <m/>
    <m/>
    <n v="100"/>
    <m/>
    <m/>
  </r>
  <r>
    <x v="9"/>
    <x v="0"/>
    <s v="No"/>
    <e v="#N/A"/>
    <m/>
    <n v="10"/>
    <m/>
    <m/>
    <e v="#N/A"/>
    <s v="213000"/>
    <x v="326"/>
    <x v="181"/>
    <x v="20"/>
    <x v="2"/>
    <m/>
    <m/>
    <m/>
    <m/>
    <m/>
    <m/>
    <m/>
  </r>
  <r>
    <x v="9"/>
    <x v="0"/>
    <s v="No"/>
    <e v="#N/A"/>
    <m/>
    <n v="10"/>
    <m/>
    <m/>
    <e v="#N/A"/>
    <s v="213020"/>
    <x v="329"/>
    <x v="185"/>
    <x v="20"/>
    <x v="2"/>
    <m/>
    <m/>
    <m/>
    <m/>
    <n v="4040"/>
    <m/>
    <m/>
  </r>
  <r>
    <x v="9"/>
    <x v="0"/>
    <s v="No"/>
    <e v="#N/A"/>
    <m/>
    <n v="10"/>
    <m/>
    <m/>
    <e v="#N/A"/>
    <s v="230500"/>
    <x v="79"/>
    <x v="55"/>
    <x v="6"/>
    <x v="0"/>
    <m/>
    <m/>
    <m/>
    <m/>
    <n v="7371"/>
    <m/>
    <m/>
  </r>
  <r>
    <x v="9"/>
    <x v="0"/>
    <s v="OK"/>
    <e v="#N/A"/>
    <m/>
    <n v="10"/>
    <m/>
    <m/>
    <e v="#N/A"/>
    <s v="230501"/>
    <x v="80"/>
    <x v="55"/>
    <x v="6"/>
    <x v="0"/>
    <m/>
    <m/>
    <m/>
    <m/>
    <n v="395"/>
    <m/>
    <m/>
  </r>
  <r>
    <x v="9"/>
    <x v="0"/>
    <s v="OK"/>
    <e v="#N/A"/>
    <m/>
    <n v="10"/>
    <m/>
    <m/>
    <e v="#N/A"/>
    <s v="230641"/>
    <x v="81"/>
    <x v="56"/>
    <x v="6"/>
    <x v="0"/>
    <m/>
    <m/>
    <m/>
    <m/>
    <n v="1000"/>
    <m/>
    <m/>
  </r>
  <r>
    <x v="9"/>
    <x v="0"/>
    <s v="No"/>
    <e v="#N/A"/>
    <m/>
    <n v="10"/>
    <m/>
    <m/>
    <e v="#N/A"/>
    <s v="230642"/>
    <x v="82"/>
    <x v="56"/>
    <x v="6"/>
    <x v="0"/>
    <m/>
    <m/>
    <m/>
    <m/>
    <m/>
    <m/>
    <m/>
  </r>
  <r>
    <x v="9"/>
    <x v="0"/>
    <s v="OK"/>
    <e v="#N/A"/>
    <m/>
    <n v="10"/>
    <m/>
    <m/>
    <e v="#N/A"/>
    <s v="230643"/>
    <x v="83"/>
    <x v="56"/>
    <x v="6"/>
    <x v="0"/>
    <m/>
    <m/>
    <m/>
    <m/>
    <n v="5000"/>
    <m/>
    <m/>
  </r>
  <r>
    <x v="9"/>
    <x v="0"/>
    <s v="OK"/>
    <e v="#N/A"/>
    <m/>
    <n v="10"/>
    <m/>
    <m/>
    <e v="#N/A"/>
    <s v="231171"/>
    <x v="75"/>
    <x v="54"/>
    <x v="6"/>
    <x v="0"/>
    <m/>
    <m/>
    <m/>
    <m/>
    <n v="4404"/>
    <m/>
    <m/>
  </r>
  <r>
    <x v="9"/>
    <x v="0"/>
    <s v="No"/>
    <e v="#N/A"/>
    <m/>
    <n v="10"/>
    <m/>
    <m/>
    <e v="#N/A"/>
    <s v="231172"/>
    <x v="76"/>
    <x v="54"/>
    <x v="6"/>
    <x v="0"/>
    <m/>
    <m/>
    <m/>
    <m/>
    <n v="1910"/>
    <m/>
    <m/>
  </r>
  <r>
    <x v="9"/>
    <x v="0"/>
    <s v="OK"/>
    <e v="#N/A"/>
    <m/>
    <n v="10"/>
    <m/>
    <m/>
    <e v="#N/A"/>
    <s v="231173"/>
    <x v="77"/>
    <x v="54"/>
    <x v="6"/>
    <x v="0"/>
    <m/>
    <m/>
    <m/>
    <m/>
    <n v="4760"/>
    <m/>
    <m/>
  </r>
  <r>
    <x v="9"/>
    <x v="0"/>
    <s v="No"/>
    <e v="#N/A"/>
    <m/>
    <n v="10"/>
    <m/>
    <m/>
    <e v="#N/A"/>
    <s v="231174"/>
    <x v="78"/>
    <x v="54"/>
    <x v="6"/>
    <x v="0"/>
    <m/>
    <m/>
    <m/>
    <m/>
    <n v="800"/>
    <m/>
    <m/>
  </r>
  <r>
    <x v="9"/>
    <x v="0"/>
    <s v="OK"/>
    <e v="#N/A"/>
    <m/>
    <n v="10"/>
    <m/>
    <m/>
    <e v="#N/A"/>
    <s v="231450"/>
    <x v="84"/>
    <x v="56"/>
    <x v="6"/>
    <x v="0"/>
    <m/>
    <m/>
    <m/>
    <m/>
    <m/>
    <m/>
    <m/>
  </r>
  <r>
    <x v="9"/>
    <x v="0"/>
    <e v="#REF!"/>
    <e v="#N/A"/>
    <m/>
    <n v="10"/>
    <m/>
    <m/>
    <e v="#N/A"/>
    <s v="091280"/>
    <x v="338"/>
    <x v="5"/>
    <x v="1"/>
    <x v="0"/>
    <m/>
    <m/>
    <m/>
    <m/>
    <n v="6542"/>
    <m/>
    <m/>
  </r>
  <r>
    <x v="9"/>
    <x v="0"/>
    <s v="OK"/>
    <e v="#N/A"/>
    <m/>
    <n v="11"/>
    <m/>
    <m/>
    <e v="#N/A"/>
    <s v="020201"/>
    <x v="90"/>
    <x v="62"/>
    <x v="7"/>
    <x v="1"/>
    <m/>
    <m/>
    <m/>
    <m/>
    <n v="6000"/>
    <m/>
    <m/>
  </r>
  <r>
    <x v="9"/>
    <x v="0"/>
    <s v="No"/>
    <e v="#N/A"/>
    <m/>
    <n v="11"/>
    <m/>
    <m/>
    <e v="#N/A"/>
    <s v="020470"/>
    <x v="95"/>
    <x v="66"/>
    <x v="7"/>
    <x v="1"/>
    <m/>
    <m/>
    <m/>
    <m/>
    <n v="0"/>
    <m/>
    <m/>
  </r>
  <r>
    <x v="9"/>
    <x v="0"/>
    <s v="OK"/>
    <e v="#N/A"/>
    <m/>
    <n v="11"/>
    <m/>
    <m/>
    <e v="#N/A"/>
    <s v="020672"/>
    <x v="85"/>
    <x v="57"/>
    <x v="7"/>
    <x v="1"/>
    <m/>
    <m/>
    <m/>
    <m/>
    <n v="15000"/>
    <m/>
    <m/>
  </r>
  <r>
    <x v="9"/>
    <x v="0"/>
    <s v="No"/>
    <e v="#N/A"/>
    <m/>
    <n v="11"/>
    <m/>
    <m/>
    <e v="#N/A"/>
    <s v="020850"/>
    <x v="86"/>
    <x v="58"/>
    <x v="7"/>
    <x v="1"/>
    <m/>
    <m/>
    <m/>
    <m/>
    <n v="4900"/>
    <m/>
    <m/>
  </r>
  <r>
    <x v="9"/>
    <x v="0"/>
    <s v="OK"/>
    <e v="#N/A"/>
    <m/>
    <n v="11"/>
    <m/>
    <m/>
    <e v="#N/A"/>
    <s v="021640"/>
    <x v="87"/>
    <x v="59"/>
    <x v="7"/>
    <x v="1"/>
    <m/>
    <m/>
    <m/>
    <m/>
    <n v="7304.5"/>
    <m/>
    <m/>
  </r>
  <r>
    <x v="9"/>
    <x v="0"/>
    <s v="No"/>
    <e v="#N/A"/>
    <m/>
    <n v="11"/>
    <m/>
    <m/>
    <e v="#N/A"/>
    <s v="021750"/>
    <x v="88"/>
    <x v="60"/>
    <x v="7"/>
    <x v="1"/>
    <m/>
    <m/>
    <m/>
    <m/>
    <n v="2000"/>
    <m/>
    <m/>
  </r>
  <r>
    <x v="9"/>
    <x v="0"/>
    <s v="OK"/>
    <e v="#N/A"/>
    <m/>
    <n v="11"/>
    <m/>
    <m/>
    <e v="#N/A"/>
    <s v="021860"/>
    <x v="89"/>
    <x v="61"/>
    <x v="7"/>
    <x v="1"/>
    <m/>
    <m/>
    <m/>
    <m/>
    <n v="6183.75"/>
    <m/>
    <m/>
  </r>
  <r>
    <x v="9"/>
    <x v="0"/>
    <s v="OK"/>
    <e v="#N/A"/>
    <m/>
    <n v="11"/>
    <m/>
    <m/>
    <e v="#N/A"/>
    <s v="022110"/>
    <x v="91"/>
    <x v="63"/>
    <x v="7"/>
    <x v="1"/>
    <m/>
    <m/>
    <m/>
    <m/>
    <n v="141"/>
    <m/>
    <m/>
  </r>
  <r>
    <x v="9"/>
    <x v="0"/>
    <s v="OK"/>
    <e v="#N/A"/>
    <m/>
    <n v="11"/>
    <m/>
    <m/>
    <e v="#N/A"/>
    <s v="022362"/>
    <x v="93"/>
    <x v="64"/>
    <x v="7"/>
    <x v="1"/>
    <m/>
    <m/>
    <m/>
    <m/>
    <n v="5122"/>
    <m/>
    <m/>
  </r>
  <r>
    <x v="9"/>
    <x v="0"/>
    <s v="OK"/>
    <e v="#N/A"/>
    <m/>
    <n v="11"/>
    <m/>
    <m/>
    <e v="#N/A"/>
    <s v="022363"/>
    <x v="92"/>
    <x v="63"/>
    <x v="7"/>
    <x v="1"/>
    <m/>
    <m/>
    <m/>
    <m/>
    <n v="689"/>
    <m/>
    <m/>
  </r>
  <r>
    <x v="9"/>
    <x v="0"/>
    <s v="No"/>
    <e v="#N/A"/>
    <m/>
    <n v="11"/>
    <m/>
    <m/>
    <e v="#N/A"/>
    <s v="022600"/>
    <x v="94"/>
    <x v="65"/>
    <x v="7"/>
    <x v="1"/>
    <m/>
    <m/>
    <m/>
    <m/>
    <n v="3000"/>
    <m/>
    <m/>
  </r>
  <r>
    <x v="9"/>
    <x v="0"/>
    <s v="OK"/>
    <e v="#N/A"/>
    <m/>
    <n v="11"/>
    <m/>
    <m/>
    <e v="#N/A"/>
    <s v="030480"/>
    <x v="0"/>
    <x v="0"/>
    <x v="0"/>
    <x v="0"/>
    <m/>
    <m/>
    <m/>
    <m/>
    <n v="977"/>
    <m/>
    <m/>
  </r>
  <r>
    <x v="9"/>
    <x v="0"/>
    <s v="OK"/>
    <e v="#N/A"/>
    <m/>
    <n v="11"/>
    <m/>
    <m/>
    <e v="#N/A"/>
    <s v="031050"/>
    <x v="2"/>
    <x v="1"/>
    <x v="0"/>
    <x v="0"/>
    <m/>
    <m/>
    <m/>
    <m/>
    <n v="10751"/>
    <m/>
    <m/>
  </r>
  <r>
    <x v="9"/>
    <x v="0"/>
    <s v="OK"/>
    <e v="#N/A"/>
    <m/>
    <n v="11"/>
    <m/>
    <m/>
    <e v="#N/A"/>
    <s v="031060"/>
    <x v="3"/>
    <x v="1"/>
    <x v="0"/>
    <x v="0"/>
    <m/>
    <m/>
    <m/>
    <m/>
    <n v="0"/>
    <m/>
    <m/>
  </r>
  <r>
    <x v="9"/>
    <x v="0"/>
    <s v="OK"/>
    <e v="#N/A"/>
    <m/>
    <n v="11"/>
    <m/>
    <m/>
    <e v="#N/A"/>
    <s v="031620"/>
    <x v="4"/>
    <x v="1"/>
    <x v="0"/>
    <x v="0"/>
    <m/>
    <m/>
    <m/>
    <m/>
    <n v="3459"/>
    <m/>
    <m/>
  </r>
  <r>
    <x v="9"/>
    <x v="0"/>
    <s v="OK"/>
    <e v="#N/A"/>
    <m/>
    <n v="11"/>
    <m/>
    <m/>
    <e v="#N/A"/>
    <s v="031851"/>
    <x v="5"/>
    <x v="1"/>
    <x v="0"/>
    <x v="0"/>
    <m/>
    <m/>
    <m/>
    <m/>
    <n v="641.75"/>
    <m/>
    <m/>
  </r>
  <r>
    <x v="9"/>
    <x v="0"/>
    <s v="OK"/>
    <e v="#N/A"/>
    <m/>
    <n v="11"/>
    <m/>
    <m/>
    <e v="#N/A"/>
    <s v="031901"/>
    <x v="7"/>
    <x v="2"/>
    <x v="0"/>
    <x v="0"/>
    <m/>
    <m/>
    <m/>
    <m/>
    <n v="4819.33"/>
    <m/>
    <m/>
  </r>
  <r>
    <x v="9"/>
    <x v="0"/>
    <s v="OK"/>
    <e v="#N/A"/>
    <m/>
    <n v="11"/>
    <m/>
    <m/>
    <e v="#N/A"/>
    <s v="032020"/>
    <x v="6"/>
    <x v="1"/>
    <x v="0"/>
    <x v="0"/>
    <m/>
    <m/>
    <m/>
    <m/>
    <n v="4246"/>
    <m/>
    <m/>
  </r>
  <r>
    <x v="9"/>
    <x v="0"/>
    <s v="OK"/>
    <e v="#N/A"/>
    <m/>
    <n v="11"/>
    <m/>
    <m/>
    <e v="#N/A"/>
    <s v="032500"/>
    <x v="1"/>
    <x v="0"/>
    <x v="0"/>
    <x v="0"/>
    <m/>
    <m/>
    <m/>
    <m/>
    <n v="7560"/>
    <m/>
    <m/>
  </r>
  <r>
    <x v="9"/>
    <x v="0"/>
    <s v="No"/>
    <e v="#N/A"/>
    <m/>
    <n v="11"/>
    <m/>
    <m/>
    <e v="#N/A"/>
    <s v="032621"/>
    <x v="8"/>
    <x v="3"/>
    <x v="0"/>
    <x v="0"/>
    <m/>
    <m/>
    <m/>
    <m/>
    <n v="15000"/>
    <m/>
    <m/>
  </r>
  <r>
    <x v="9"/>
    <x v="0"/>
    <s v="No"/>
    <e v="#N/A"/>
    <m/>
    <n v="11"/>
    <m/>
    <m/>
    <e v="#N/A"/>
    <s v="032880"/>
    <x v="9"/>
    <x v="2"/>
    <x v="0"/>
    <x v="0"/>
    <m/>
    <m/>
    <m/>
    <m/>
    <n v="2250"/>
    <m/>
    <m/>
  </r>
  <r>
    <x v="9"/>
    <x v="0"/>
    <s v="No"/>
    <e v="#N/A"/>
    <m/>
    <n v="11"/>
    <m/>
    <m/>
    <e v="#N/A"/>
    <s v="040020"/>
    <x v="96"/>
    <x v="67"/>
    <x v="8"/>
    <x v="1"/>
    <m/>
    <m/>
    <m/>
    <m/>
    <m/>
    <m/>
    <m/>
  </r>
  <r>
    <x v="9"/>
    <x v="0"/>
    <s v="OK"/>
    <e v="#N/A"/>
    <m/>
    <n v="11"/>
    <m/>
    <m/>
    <e v="#N/A"/>
    <s v="040430"/>
    <x v="99"/>
    <x v="69"/>
    <x v="8"/>
    <x v="1"/>
    <m/>
    <m/>
    <m/>
    <m/>
    <n v="8832"/>
    <m/>
    <m/>
  </r>
  <r>
    <x v="9"/>
    <x v="0"/>
    <s v="No"/>
    <e v="#N/A"/>
    <m/>
    <n v="11"/>
    <m/>
    <m/>
    <e v="#N/A"/>
    <s v="040520"/>
    <x v="100"/>
    <x v="70"/>
    <x v="8"/>
    <x v="1"/>
    <m/>
    <m/>
    <m/>
    <m/>
    <n v="0"/>
    <m/>
    <m/>
  </r>
  <r>
    <x v="9"/>
    <x v="0"/>
    <s v="No"/>
    <e v="#N/A"/>
    <m/>
    <n v="11"/>
    <m/>
    <m/>
    <e v="#N/A"/>
    <s v="040990"/>
    <x v="101"/>
    <x v="70"/>
    <x v="8"/>
    <x v="1"/>
    <m/>
    <m/>
    <m/>
    <m/>
    <m/>
    <m/>
    <m/>
  </r>
  <r>
    <x v="9"/>
    <x v="0"/>
    <s v="No"/>
    <e v="#N/A"/>
    <m/>
    <n v="11"/>
    <m/>
    <m/>
    <e v="#N/A"/>
    <s v="041000"/>
    <x v="103"/>
    <x v="71"/>
    <x v="8"/>
    <x v="1"/>
    <m/>
    <m/>
    <m/>
    <m/>
    <m/>
    <m/>
    <m/>
  </r>
  <r>
    <x v="9"/>
    <x v="0"/>
    <s v="OK"/>
    <e v="#N/A"/>
    <m/>
    <n v="11"/>
    <m/>
    <m/>
    <e v="#N/A"/>
    <s v="041250"/>
    <x v="104"/>
    <x v="71"/>
    <x v="8"/>
    <x v="1"/>
    <m/>
    <m/>
    <m/>
    <m/>
    <n v="3242"/>
    <m/>
    <m/>
  </r>
  <r>
    <x v="9"/>
    <x v="0"/>
    <s v="No"/>
    <e v="#N/A"/>
    <m/>
    <n v="11"/>
    <m/>
    <m/>
    <e v="#N/A"/>
    <s v="041300"/>
    <x v="105"/>
    <x v="72"/>
    <x v="8"/>
    <x v="1"/>
    <m/>
    <m/>
    <m/>
    <m/>
    <n v="5000"/>
    <m/>
    <m/>
  </r>
  <r>
    <x v="9"/>
    <x v="0"/>
    <s v="No"/>
    <e v="#N/A"/>
    <m/>
    <n v="11"/>
    <m/>
    <m/>
    <e v="#N/A"/>
    <s v="041630"/>
    <x v="97"/>
    <x v="67"/>
    <x v="8"/>
    <x v="1"/>
    <m/>
    <m/>
    <m/>
    <m/>
    <n v="0"/>
    <m/>
    <m/>
  </r>
  <r>
    <x v="9"/>
    <x v="0"/>
    <s v="OK"/>
    <e v="#N/A"/>
    <m/>
    <n v="11"/>
    <m/>
    <m/>
    <e v="#N/A"/>
    <s v="041650"/>
    <x v="109"/>
    <x v="74"/>
    <x v="8"/>
    <x v="1"/>
    <m/>
    <m/>
    <m/>
    <m/>
    <n v="0"/>
    <m/>
    <m/>
  </r>
  <r>
    <x v="9"/>
    <x v="0"/>
    <s v="No"/>
    <e v="#N/A"/>
    <m/>
    <n v="11"/>
    <m/>
    <m/>
    <e v="#N/A"/>
    <s v="041850"/>
    <x v="106"/>
    <x v="67"/>
    <x v="8"/>
    <x v="1"/>
    <m/>
    <m/>
    <m/>
    <m/>
    <n v="6000"/>
    <m/>
    <m/>
  </r>
  <r>
    <x v="9"/>
    <x v="0"/>
    <s v="OK"/>
    <e v="#N/A"/>
    <m/>
    <n v="11"/>
    <m/>
    <m/>
    <e v="#N/A"/>
    <s v="042170"/>
    <x v="110"/>
    <x v="74"/>
    <x v="8"/>
    <x v="1"/>
    <m/>
    <m/>
    <m/>
    <m/>
    <n v="639"/>
    <m/>
    <m/>
  </r>
  <r>
    <x v="9"/>
    <x v="0"/>
    <s v="OK"/>
    <e v="#N/A"/>
    <m/>
    <n v="11"/>
    <m/>
    <m/>
    <e v="#N/A"/>
    <s v="042310"/>
    <x v="107"/>
    <x v="73"/>
    <x v="8"/>
    <x v="1"/>
    <m/>
    <m/>
    <m/>
    <m/>
    <n v="6000"/>
    <m/>
    <m/>
  </r>
  <r>
    <x v="9"/>
    <x v="0"/>
    <s v="OK"/>
    <e v="#N/A"/>
    <m/>
    <n v="11"/>
    <m/>
    <m/>
    <e v="#N/A"/>
    <s v="042400"/>
    <x v="108"/>
    <x v="74"/>
    <x v="8"/>
    <x v="1"/>
    <m/>
    <m/>
    <m/>
    <m/>
    <n v="5221"/>
    <m/>
    <m/>
  </r>
  <r>
    <x v="9"/>
    <x v="0"/>
    <s v="No"/>
    <e v="#N/A"/>
    <m/>
    <n v="11"/>
    <m/>
    <m/>
    <e v="#N/A"/>
    <s v="042451"/>
    <x v="102"/>
    <x v="70"/>
    <x v="8"/>
    <x v="1"/>
    <m/>
    <m/>
    <m/>
    <m/>
    <n v="0"/>
    <m/>
    <m/>
  </r>
  <r>
    <x v="9"/>
    <x v="0"/>
    <s v="No"/>
    <e v="#N/A"/>
    <m/>
    <n v="11"/>
    <m/>
    <m/>
    <e v="#N/A"/>
    <s v="042550"/>
    <x v="98"/>
    <x v="68"/>
    <x v="8"/>
    <x v="1"/>
    <m/>
    <m/>
    <m/>
    <m/>
    <n v="1500"/>
    <m/>
    <m/>
  </r>
  <r>
    <x v="9"/>
    <x v="0"/>
    <s v="OK"/>
    <s v="LLF"/>
    <m/>
    <n v="11"/>
    <m/>
    <m/>
    <e v="#N/A"/>
    <s v="042552"/>
    <x v="111"/>
    <x v="75"/>
    <x v="8"/>
    <x v="1"/>
    <m/>
    <m/>
    <m/>
    <m/>
    <n v="7745.01"/>
    <m/>
    <m/>
  </r>
  <r>
    <x v="9"/>
    <x v="0"/>
    <s v="OK"/>
    <e v="#N/A"/>
    <m/>
    <n v="11"/>
    <m/>
    <m/>
    <e v="#N/A"/>
    <s v="050060"/>
    <x v="115"/>
    <x v="78"/>
    <x v="9"/>
    <x v="1"/>
    <m/>
    <m/>
    <m/>
    <m/>
    <n v="983"/>
    <m/>
    <m/>
  </r>
  <r>
    <x v="9"/>
    <x v="0"/>
    <s v="OK"/>
    <e v="#N/A"/>
    <m/>
    <n v="11"/>
    <m/>
    <m/>
    <e v="#N/A"/>
    <s v="050080"/>
    <x v="119"/>
    <x v="79"/>
    <x v="9"/>
    <x v="1"/>
    <m/>
    <m/>
    <m/>
    <m/>
    <n v="1392"/>
    <m/>
    <m/>
  </r>
  <r>
    <x v="9"/>
    <x v="0"/>
    <s v="OK"/>
    <e v="#N/A"/>
    <m/>
    <n v="11"/>
    <m/>
    <m/>
    <e v="#N/A"/>
    <s v="050110"/>
    <x v="122"/>
    <x v="80"/>
    <x v="9"/>
    <x v="1"/>
    <m/>
    <m/>
    <m/>
    <m/>
    <n v="5778"/>
    <m/>
    <m/>
  </r>
  <r>
    <x v="9"/>
    <x v="0"/>
    <s v="No"/>
    <e v="#N/A"/>
    <m/>
    <n v="11"/>
    <m/>
    <m/>
    <e v="#N/A"/>
    <s v="050120"/>
    <x v="123"/>
    <x v="81"/>
    <x v="9"/>
    <x v="1"/>
    <m/>
    <m/>
    <m/>
    <m/>
    <n v="600"/>
    <m/>
    <m/>
  </r>
  <r>
    <x v="9"/>
    <x v="0"/>
    <s v="OK"/>
    <e v="#N/A"/>
    <m/>
    <n v="11"/>
    <m/>
    <m/>
    <e v="#N/A"/>
    <s v="050160"/>
    <x v="112"/>
    <x v="76"/>
    <x v="9"/>
    <x v="1"/>
    <m/>
    <m/>
    <m/>
    <m/>
    <n v="4000"/>
    <m/>
    <m/>
  </r>
  <r>
    <x v="9"/>
    <x v="0"/>
    <s v="OK"/>
    <e v="#N/A"/>
    <m/>
    <n v="11"/>
    <m/>
    <m/>
    <e v="#N/A"/>
    <s v="050171"/>
    <x v="126"/>
    <x v="82"/>
    <x v="9"/>
    <x v="1"/>
    <m/>
    <m/>
    <m/>
    <m/>
    <n v="1673"/>
    <m/>
    <m/>
  </r>
  <r>
    <x v="9"/>
    <x v="0"/>
    <s v="OK"/>
    <e v="#N/A"/>
    <m/>
    <n v="11"/>
    <m/>
    <m/>
    <e v="#N/A"/>
    <s v="050180"/>
    <x v="128"/>
    <x v="82"/>
    <x v="9"/>
    <x v="1"/>
    <m/>
    <m/>
    <m/>
    <m/>
    <n v="0"/>
    <m/>
    <m/>
  </r>
  <r>
    <x v="9"/>
    <x v="0"/>
    <s v="OK"/>
    <e v="#N/A"/>
    <m/>
    <n v="11"/>
    <m/>
    <m/>
    <e v="#N/A"/>
    <s v="050360"/>
    <x v="129"/>
    <x v="79"/>
    <x v="9"/>
    <x v="1"/>
    <m/>
    <m/>
    <m/>
    <m/>
    <n v="1500"/>
    <m/>
    <m/>
  </r>
  <r>
    <x v="9"/>
    <x v="0"/>
    <s v="No"/>
    <e v="#N/A"/>
    <m/>
    <n v="11"/>
    <m/>
    <m/>
    <e v="#N/A"/>
    <s v="050530"/>
    <x v="116"/>
    <x v="78"/>
    <x v="9"/>
    <x v="1"/>
    <m/>
    <m/>
    <m/>
    <m/>
    <n v="765"/>
    <m/>
    <m/>
  </r>
  <r>
    <x v="9"/>
    <x v="0"/>
    <s v="No"/>
    <e v="#N/A"/>
    <m/>
    <n v="11"/>
    <m/>
    <m/>
    <e v="#N/A"/>
    <s v="050581"/>
    <x v="113"/>
    <x v="76"/>
    <x v="9"/>
    <x v="1"/>
    <m/>
    <m/>
    <m/>
    <m/>
    <n v="0"/>
    <m/>
    <m/>
  </r>
  <r>
    <x v="9"/>
    <x v="0"/>
    <s v="OK"/>
    <e v="#N/A"/>
    <m/>
    <n v="11"/>
    <m/>
    <m/>
    <e v="#N/A"/>
    <s v="050711"/>
    <x v="130"/>
    <x v="77"/>
    <x v="9"/>
    <x v="1"/>
    <m/>
    <m/>
    <m/>
    <m/>
    <n v="578"/>
    <m/>
    <m/>
  </r>
  <r>
    <x v="9"/>
    <x v="0"/>
    <s v="No"/>
    <e v="#N/A"/>
    <m/>
    <n v="11"/>
    <m/>
    <m/>
    <e v="#N/A"/>
    <s v="050770"/>
    <x v="120"/>
    <x v="79"/>
    <x v="9"/>
    <x v="1"/>
    <m/>
    <m/>
    <m/>
    <m/>
    <n v="900"/>
    <m/>
    <m/>
  </r>
  <r>
    <x v="9"/>
    <x v="0"/>
    <s v="OK"/>
    <e v="#N/A"/>
    <m/>
    <n v="11"/>
    <m/>
    <m/>
    <e v="#N/A"/>
    <s v="051070"/>
    <x v="117"/>
    <x v="78"/>
    <x v="9"/>
    <x v="1"/>
    <m/>
    <m/>
    <m/>
    <m/>
    <n v="2750"/>
    <m/>
    <m/>
  </r>
  <r>
    <x v="9"/>
    <x v="0"/>
    <s v="OK"/>
    <e v="#N/A"/>
    <m/>
    <n v="11"/>
    <m/>
    <m/>
    <e v="#N/A"/>
    <s v="051270"/>
    <x v="134"/>
    <x v="80"/>
    <x v="9"/>
    <x v="1"/>
    <m/>
    <m/>
    <m/>
    <m/>
    <n v="548.33000000000004"/>
    <m/>
    <m/>
  </r>
  <r>
    <x v="9"/>
    <x v="0"/>
    <s v="OK"/>
    <e v="#N/A"/>
    <m/>
    <n v="11"/>
    <m/>
    <m/>
    <e v="#N/A"/>
    <s v="051400"/>
    <x v="136"/>
    <x v="83"/>
    <x v="9"/>
    <x v="1"/>
    <m/>
    <m/>
    <m/>
    <m/>
    <n v="0"/>
    <m/>
    <m/>
  </r>
  <r>
    <x v="9"/>
    <x v="0"/>
    <s v="OK"/>
    <e v="#N/A"/>
    <m/>
    <n v="11"/>
    <m/>
    <m/>
    <e v="#N/A"/>
    <s v="051501"/>
    <x v="124"/>
    <x v="81"/>
    <x v="9"/>
    <x v="1"/>
    <m/>
    <m/>
    <m/>
    <m/>
    <n v="0"/>
    <m/>
    <m/>
  </r>
  <r>
    <x v="9"/>
    <x v="0"/>
    <s v="OK"/>
    <e v="#N/A"/>
    <m/>
    <n v="11"/>
    <m/>
    <m/>
    <e v="#N/A"/>
    <s v="051781"/>
    <x v="118"/>
    <x v="78"/>
    <x v="9"/>
    <x v="1"/>
    <m/>
    <m/>
    <m/>
    <m/>
    <n v="0"/>
    <m/>
    <m/>
  </r>
  <r>
    <x v="9"/>
    <x v="0"/>
    <s v="OK"/>
    <e v="#N/A"/>
    <m/>
    <n v="11"/>
    <m/>
    <m/>
    <e v="#N/A"/>
    <s v="051880"/>
    <x v="135"/>
    <x v="80"/>
    <x v="9"/>
    <x v="1"/>
    <m/>
    <m/>
    <m/>
    <m/>
    <n v="179"/>
    <m/>
    <m/>
  </r>
  <r>
    <x v="9"/>
    <x v="0"/>
    <s v="OK"/>
    <e v="#N/A"/>
    <m/>
    <n v="11"/>
    <m/>
    <m/>
    <e v="#N/A"/>
    <s v="051885"/>
    <x v="127"/>
    <x v="82"/>
    <x v="9"/>
    <x v="1"/>
    <m/>
    <m/>
    <m/>
    <m/>
    <n v="1645.66"/>
    <m/>
    <m/>
  </r>
  <r>
    <x v="9"/>
    <x v="0"/>
    <s v="No"/>
    <e v="#N/A"/>
    <m/>
    <n v="11"/>
    <m/>
    <m/>
    <s v="Yes"/>
    <s v="052150"/>
    <x v="138"/>
    <x v="84"/>
    <x v="9"/>
    <x v="1"/>
    <m/>
    <m/>
    <m/>
    <m/>
    <n v="6717.75"/>
    <m/>
    <m/>
  </r>
  <r>
    <x v="9"/>
    <x v="0"/>
    <s v="OK"/>
    <e v="#N/A"/>
    <m/>
    <n v="11"/>
    <m/>
    <m/>
    <e v="#N/A"/>
    <s v="052151"/>
    <x v="131"/>
    <x v="77"/>
    <x v="9"/>
    <x v="1"/>
    <m/>
    <m/>
    <m/>
    <m/>
    <n v="2548"/>
    <m/>
    <m/>
  </r>
  <r>
    <x v="9"/>
    <x v="0"/>
    <s v="OK"/>
    <e v="#N/A"/>
    <m/>
    <n v="11"/>
    <m/>
    <m/>
    <e v="#N/A"/>
    <s v="052270"/>
    <x v="132"/>
    <x v="77"/>
    <x v="9"/>
    <x v="1"/>
    <m/>
    <m/>
    <m/>
    <m/>
    <n v="1241"/>
    <m/>
    <m/>
  </r>
  <r>
    <x v="9"/>
    <x v="0"/>
    <s v="OK"/>
    <e v="#N/A"/>
    <m/>
    <n v="11"/>
    <m/>
    <m/>
    <e v="#N/A"/>
    <s v="052540"/>
    <x v="137"/>
    <x v="83"/>
    <x v="9"/>
    <x v="1"/>
    <m/>
    <m/>
    <m/>
    <m/>
    <n v="731.8"/>
    <m/>
    <m/>
  </r>
  <r>
    <x v="9"/>
    <x v="0"/>
    <s v="No"/>
    <e v="#N/A"/>
    <m/>
    <n v="11"/>
    <m/>
    <m/>
    <e v="#N/A"/>
    <s v="052551"/>
    <x v="121"/>
    <x v="79"/>
    <x v="9"/>
    <x v="1"/>
    <m/>
    <m/>
    <m/>
    <m/>
    <n v="0"/>
    <m/>
    <m/>
  </r>
  <r>
    <x v="9"/>
    <x v="0"/>
    <s v="No"/>
    <e v="#N/A"/>
    <m/>
    <n v="11"/>
    <m/>
    <m/>
    <e v="#N/A"/>
    <s v="052660"/>
    <x v="139"/>
    <x v="79"/>
    <x v="9"/>
    <x v="1"/>
    <m/>
    <m/>
    <m/>
    <m/>
    <n v="0"/>
    <m/>
    <m/>
  </r>
  <r>
    <x v="9"/>
    <x v="0"/>
    <s v="OK"/>
    <e v="#N/A"/>
    <m/>
    <n v="11"/>
    <m/>
    <m/>
    <e v="#N/A"/>
    <s v="052670"/>
    <x v="133"/>
    <x v="77"/>
    <x v="9"/>
    <x v="1"/>
    <m/>
    <m/>
    <m/>
    <m/>
    <n v="580"/>
    <m/>
    <m/>
  </r>
  <r>
    <x v="9"/>
    <x v="0"/>
    <s v="OK"/>
    <e v="#N/A"/>
    <m/>
    <n v="11"/>
    <m/>
    <m/>
    <e v="#N/A"/>
    <s v="052830"/>
    <x v="125"/>
    <x v="81"/>
    <x v="9"/>
    <x v="1"/>
    <m/>
    <m/>
    <m/>
    <m/>
    <n v="0"/>
    <m/>
    <m/>
  </r>
  <r>
    <x v="9"/>
    <x v="0"/>
    <s v="OK"/>
    <e v="#N/A"/>
    <m/>
    <n v="11"/>
    <m/>
    <m/>
    <e v="#N/A"/>
    <s v="052840"/>
    <x v="114"/>
    <x v="77"/>
    <x v="9"/>
    <x v="1"/>
    <m/>
    <m/>
    <m/>
    <m/>
    <n v="2354"/>
    <m/>
    <m/>
  </r>
  <r>
    <x v="9"/>
    <x v="0"/>
    <s v="OK"/>
    <e v="#N/A"/>
    <m/>
    <n v="11"/>
    <m/>
    <m/>
    <e v="#N/A"/>
    <s v="060550"/>
    <x v="140"/>
    <x v="85"/>
    <x v="10"/>
    <x v="1"/>
    <m/>
    <m/>
    <m/>
    <m/>
    <n v="5062.5"/>
    <m/>
    <m/>
  </r>
  <r>
    <x v="9"/>
    <x v="0"/>
    <s v="No"/>
    <e v="#N/A"/>
    <m/>
    <n v="11"/>
    <m/>
    <m/>
    <e v="#N/A"/>
    <s v="060650"/>
    <x v="141"/>
    <x v="86"/>
    <x v="10"/>
    <x v="1"/>
    <m/>
    <m/>
    <m/>
    <m/>
    <n v="5705"/>
    <m/>
    <m/>
  </r>
  <r>
    <x v="9"/>
    <x v="0"/>
    <s v="No"/>
    <e v="#N/A"/>
    <m/>
    <n v="11"/>
    <m/>
    <m/>
    <e v="#N/A"/>
    <s v="061010"/>
    <x v="143"/>
    <x v="86"/>
    <x v="10"/>
    <x v="1"/>
    <m/>
    <m/>
    <m/>
    <m/>
    <n v="500"/>
    <m/>
    <m/>
  </r>
  <r>
    <x v="9"/>
    <x v="0"/>
    <s v="OK"/>
    <e v="#N/A"/>
    <m/>
    <n v="11"/>
    <m/>
    <m/>
    <e v="#N/A"/>
    <s v="061320"/>
    <x v="144"/>
    <x v="87"/>
    <x v="10"/>
    <x v="1"/>
    <m/>
    <m/>
    <m/>
    <m/>
    <n v="5214"/>
    <m/>
    <m/>
  </r>
  <r>
    <x v="9"/>
    <x v="0"/>
    <s v="OK"/>
    <s v="LLF"/>
    <m/>
    <n v="11"/>
    <m/>
    <m/>
    <e v="#N/A"/>
    <s v="061900"/>
    <x v="145"/>
    <x v="88"/>
    <x v="10"/>
    <x v="1"/>
    <m/>
    <m/>
    <m/>
    <m/>
    <n v="63258"/>
    <m/>
    <m/>
  </r>
  <r>
    <x v="9"/>
    <x v="0"/>
    <s v="OK"/>
    <e v="#N/A"/>
    <m/>
    <n v="11"/>
    <m/>
    <m/>
    <e v="#N/A"/>
    <s v="062160"/>
    <x v="146"/>
    <x v="89"/>
    <x v="10"/>
    <x v="1"/>
    <m/>
    <m/>
    <m/>
    <m/>
    <n v="4827"/>
    <m/>
    <m/>
  </r>
  <r>
    <x v="9"/>
    <x v="0"/>
    <s v="No"/>
    <e v="#N/A"/>
    <m/>
    <n v="11"/>
    <m/>
    <m/>
    <e v="#N/A"/>
    <s v="062620"/>
    <x v="142"/>
    <x v="86"/>
    <x v="10"/>
    <x v="1"/>
    <m/>
    <m/>
    <m/>
    <m/>
    <n v="2500"/>
    <m/>
    <m/>
  </r>
  <r>
    <x v="9"/>
    <x v="0"/>
    <s v="OK"/>
    <e v="#N/A"/>
    <m/>
    <n v="11"/>
    <m/>
    <m/>
    <e v="#N/A"/>
    <s v="062680"/>
    <x v="147"/>
    <x v="86"/>
    <x v="10"/>
    <x v="1"/>
    <m/>
    <m/>
    <m/>
    <m/>
    <n v="3472.24"/>
    <m/>
    <m/>
  </r>
  <r>
    <x v="9"/>
    <x v="0"/>
    <s v="OK"/>
    <e v="#N/A"/>
    <m/>
    <n v="11"/>
    <m/>
    <m/>
    <e v="#N/A"/>
    <s v="070151"/>
    <x v="148"/>
    <x v="90"/>
    <x v="11"/>
    <x v="1"/>
    <m/>
    <m/>
    <m/>
    <m/>
    <n v="752"/>
    <m/>
    <m/>
  </r>
  <r>
    <x v="9"/>
    <x v="0"/>
    <s v="OK"/>
    <e v="#N/A"/>
    <m/>
    <n v="11"/>
    <m/>
    <m/>
    <e v="#N/A"/>
    <s v="070720"/>
    <x v="151"/>
    <x v="90"/>
    <x v="11"/>
    <x v="1"/>
    <m/>
    <m/>
    <m/>
    <m/>
    <n v="4250"/>
    <m/>
    <m/>
  </r>
  <r>
    <x v="9"/>
    <x v="0"/>
    <s v="OK"/>
    <e v="#N/A"/>
    <m/>
    <n v="11"/>
    <m/>
    <m/>
    <e v="#N/A"/>
    <s v="070800"/>
    <x v="161"/>
    <x v="90"/>
    <x v="11"/>
    <x v="1"/>
    <m/>
    <m/>
    <m/>
    <m/>
    <n v="3370"/>
    <m/>
    <m/>
  </r>
  <r>
    <x v="9"/>
    <x v="0"/>
    <s v="OK"/>
    <e v="#N/A"/>
    <m/>
    <n v="11"/>
    <m/>
    <m/>
    <e v="#N/A"/>
    <s v="070820"/>
    <x v="152"/>
    <x v="91"/>
    <x v="11"/>
    <x v="1"/>
    <m/>
    <m/>
    <m/>
    <m/>
    <n v="4167.33"/>
    <m/>
    <m/>
  </r>
  <r>
    <x v="9"/>
    <x v="0"/>
    <s v="OK"/>
    <e v="#N/A"/>
    <m/>
    <n v="11"/>
    <m/>
    <m/>
    <e v="#N/A"/>
    <s v="070821"/>
    <x v="159"/>
    <x v="94"/>
    <x v="11"/>
    <x v="1"/>
    <m/>
    <m/>
    <m/>
    <m/>
    <n v="4367"/>
    <m/>
    <m/>
  </r>
  <r>
    <x v="9"/>
    <x v="0"/>
    <s v="OK"/>
    <e v="#N/A"/>
    <m/>
    <n v="11"/>
    <m/>
    <m/>
    <e v="#N/A"/>
    <s v="071131"/>
    <x v="153"/>
    <x v="92"/>
    <x v="11"/>
    <x v="1"/>
    <m/>
    <m/>
    <m/>
    <m/>
    <n v="6420.33"/>
    <m/>
    <m/>
  </r>
  <r>
    <x v="9"/>
    <x v="0"/>
    <s v="OK"/>
    <e v="#N/A"/>
    <m/>
    <n v="11"/>
    <m/>
    <m/>
    <s v="Yes"/>
    <s v="071132"/>
    <x v="154"/>
    <x v="92"/>
    <x v="11"/>
    <x v="1"/>
    <m/>
    <m/>
    <m/>
    <m/>
    <n v="1000"/>
    <m/>
    <m/>
  </r>
  <r>
    <x v="9"/>
    <x v="0"/>
    <s v="No"/>
    <e v="#N/A"/>
    <m/>
    <n v="11"/>
    <m/>
    <m/>
    <e v="#N/A"/>
    <s v="071133"/>
    <x v="155"/>
    <x v="92"/>
    <x v="11"/>
    <x v="1"/>
    <m/>
    <m/>
    <m/>
    <m/>
    <n v="0"/>
    <m/>
    <m/>
  </r>
  <r>
    <x v="9"/>
    <x v="0"/>
    <s v="No"/>
    <e v="#N/A"/>
    <m/>
    <n v="11"/>
    <m/>
    <m/>
    <e v="#N/A"/>
    <s v="071140"/>
    <x v="156"/>
    <x v="93"/>
    <x v="11"/>
    <x v="1"/>
    <m/>
    <m/>
    <m/>
    <m/>
    <n v="3533.64"/>
    <m/>
    <m/>
  </r>
  <r>
    <x v="9"/>
    <x v="0"/>
    <s v="OK"/>
    <e v="#N/A"/>
    <m/>
    <n v="11"/>
    <m/>
    <m/>
    <e v="#N/A"/>
    <s v="071540"/>
    <x v="157"/>
    <x v="92"/>
    <x v="11"/>
    <x v="1"/>
    <m/>
    <m/>
    <m/>
    <m/>
    <n v="1064"/>
    <m/>
    <m/>
  </r>
  <r>
    <x v="9"/>
    <x v="0"/>
    <s v="OK"/>
    <e v="#N/A"/>
    <m/>
    <n v="11"/>
    <m/>
    <m/>
    <s v="Yes"/>
    <s v="071890"/>
    <x v="158"/>
    <x v="92"/>
    <x v="11"/>
    <x v="1"/>
    <m/>
    <m/>
    <m/>
    <m/>
    <n v="6072.5"/>
    <m/>
    <m/>
  </r>
  <r>
    <x v="9"/>
    <x v="0"/>
    <s v="OK"/>
    <e v="#N/A"/>
    <m/>
    <n v="11"/>
    <m/>
    <m/>
    <e v="#N/A"/>
    <s v="072530"/>
    <x v="160"/>
    <x v="90"/>
    <x v="11"/>
    <x v="1"/>
    <m/>
    <m/>
    <m/>
    <m/>
    <n v="3437"/>
    <m/>
    <m/>
  </r>
  <r>
    <x v="9"/>
    <x v="0"/>
    <s v="OK"/>
    <e v="#N/A"/>
    <m/>
    <n v="11"/>
    <m/>
    <m/>
    <e v="#N/A"/>
    <s v="072800"/>
    <x v="149"/>
    <x v="90"/>
    <x v="11"/>
    <x v="1"/>
    <m/>
    <m/>
    <m/>
    <m/>
    <n v="8994"/>
    <m/>
    <m/>
  </r>
  <r>
    <x v="9"/>
    <x v="0"/>
    <s v="OK"/>
    <e v="#N/A"/>
    <m/>
    <n v="11"/>
    <m/>
    <m/>
    <e v="#N/A"/>
    <s v="072801"/>
    <x v="150"/>
    <x v="90"/>
    <x v="11"/>
    <x v="1"/>
    <m/>
    <m/>
    <m/>
    <m/>
    <n v="1564"/>
    <m/>
    <m/>
  </r>
  <r>
    <x v="9"/>
    <x v="0"/>
    <s v="OK"/>
    <e v="#N/A"/>
    <m/>
    <n v="11"/>
    <m/>
    <m/>
    <e v="#N/A"/>
    <s v="072810"/>
    <x v="162"/>
    <x v="95"/>
    <x v="11"/>
    <x v="1"/>
    <m/>
    <m/>
    <m/>
    <m/>
    <n v="5034"/>
    <m/>
    <m/>
  </r>
  <r>
    <x v="9"/>
    <x v="0"/>
    <s v="OK"/>
    <e v="#N/A"/>
    <m/>
    <n v="11"/>
    <m/>
    <m/>
    <e v="#N/A"/>
    <s v="080140"/>
    <x v="168"/>
    <x v="98"/>
    <x v="12"/>
    <x v="1"/>
    <m/>
    <m/>
    <m/>
    <m/>
    <n v="1264"/>
    <m/>
    <m/>
  </r>
  <r>
    <x v="9"/>
    <x v="0"/>
    <s v="No"/>
    <e v="#N/A"/>
    <m/>
    <n v="11"/>
    <m/>
    <m/>
    <e v="#N/A"/>
    <s v="080210"/>
    <x v="163"/>
    <x v="96"/>
    <x v="12"/>
    <x v="1"/>
    <m/>
    <m/>
    <m/>
    <m/>
    <n v="0"/>
    <m/>
    <m/>
  </r>
  <r>
    <x v="9"/>
    <x v="0"/>
    <s v="OK"/>
    <e v="#N/A"/>
    <m/>
    <n v="11"/>
    <m/>
    <m/>
    <e v="#N/A"/>
    <s v="080350"/>
    <x v="167"/>
    <x v="97"/>
    <x v="12"/>
    <x v="1"/>
    <m/>
    <m/>
    <m/>
    <m/>
    <n v="5777.5"/>
    <m/>
    <m/>
  </r>
  <r>
    <x v="9"/>
    <x v="0"/>
    <s v="OK"/>
    <e v="#N/A"/>
    <m/>
    <n v="11"/>
    <m/>
    <m/>
    <e v="#N/A"/>
    <s v="080510"/>
    <x v="169"/>
    <x v="98"/>
    <x v="12"/>
    <x v="1"/>
    <m/>
    <m/>
    <m/>
    <m/>
    <n v="764"/>
    <m/>
    <m/>
  </r>
  <r>
    <x v="9"/>
    <x v="0"/>
    <s v="OK"/>
    <e v="#N/A"/>
    <m/>
    <n v="11"/>
    <m/>
    <m/>
    <e v="#N/A"/>
    <s v="080920"/>
    <x v="165"/>
    <x v="96"/>
    <x v="12"/>
    <x v="1"/>
    <m/>
    <m/>
    <m/>
    <m/>
    <n v="2203"/>
    <m/>
    <m/>
  </r>
  <r>
    <x v="9"/>
    <x v="0"/>
    <s v="No"/>
    <e v="#N/A"/>
    <m/>
    <n v="11"/>
    <m/>
    <m/>
    <e v="#N/A"/>
    <s v="081040"/>
    <x v="173"/>
    <x v="99"/>
    <x v="12"/>
    <x v="1"/>
    <m/>
    <m/>
    <m/>
    <m/>
    <n v="2357"/>
    <m/>
    <m/>
  </r>
  <r>
    <x v="9"/>
    <x v="0"/>
    <s v="OK"/>
    <e v="#N/A"/>
    <m/>
    <n v="11"/>
    <m/>
    <m/>
    <e v="#N/A"/>
    <s v="081200"/>
    <x v="175"/>
    <x v="97"/>
    <x v="12"/>
    <x v="1"/>
    <m/>
    <m/>
    <m/>
    <m/>
    <n v="5000"/>
    <m/>
    <m/>
  </r>
  <r>
    <x v="9"/>
    <x v="0"/>
    <s v="OK"/>
    <e v="#N/A"/>
    <m/>
    <n v="11"/>
    <m/>
    <m/>
    <e v="#N/A"/>
    <s v="081210"/>
    <x v="176"/>
    <x v="97"/>
    <x v="12"/>
    <x v="1"/>
    <m/>
    <m/>
    <m/>
    <m/>
    <n v="6692"/>
    <m/>
    <m/>
  </r>
  <r>
    <x v="9"/>
    <x v="0"/>
    <s v="OK"/>
    <e v="#N/A"/>
    <m/>
    <n v="11"/>
    <m/>
    <m/>
    <e v="#N/A"/>
    <s v="081220"/>
    <x v="177"/>
    <x v="97"/>
    <x v="12"/>
    <x v="1"/>
    <m/>
    <m/>
    <m/>
    <m/>
    <n v="2275"/>
    <m/>
    <m/>
  </r>
  <r>
    <x v="9"/>
    <x v="0"/>
    <s v="No"/>
    <e v="#N/A"/>
    <m/>
    <n v="11"/>
    <m/>
    <m/>
    <e v="#N/A"/>
    <s v="081240"/>
    <x v="178"/>
    <x v="100"/>
    <x v="12"/>
    <x v="1"/>
    <m/>
    <m/>
    <m/>
    <m/>
    <n v="0"/>
    <m/>
    <m/>
  </r>
  <r>
    <x v="9"/>
    <x v="0"/>
    <s v="OK"/>
    <e v="#N/A"/>
    <m/>
    <n v="11"/>
    <m/>
    <m/>
    <e v="#N/A"/>
    <s v="081370"/>
    <x v="180"/>
    <x v="102"/>
    <x v="12"/>
    <x v="1"/>
    <m/>
    <m/>
    <m/>
    <m/>
    <n v="1587"/>
    <m/>
    <m/>
  </r>
  <r>
    <x v="9"/>
    <x v="0"/>
    <s v="No"/>
    <e v="#N/A"/>
    <m/>
    <n v="11"/>
    <m/>
    <m/>
    <e v="#N/A"/>
    <s v="081590"/>
    <x v="183"/>
    <x v="97"/>
    <x v="12"/>
    <x v="1"/>
    <m/>
    <m/>
    <m/>
    <m/>
    <n v="3135.94"/>
    <m/>
    <m/>
  </r>
  <r>
    <x v="9"/>
    <x v="0"/>
    <s v="OK"/>
    <e v="#N/A"/>
    <m/>
    <n v="11"/>
    <m/>
    <m/>
    <e v="#N/A"/>
    <s v="081610"/>
    <x v="164"/>
    <x v="96"/>
    <x v="12"/>
    <x v="1"/>
    <m/>
    <m/>
    <m/>
    <m/>
    <n v="3902.25"/>
    <m/>
    <m/>
  </r>
  <r>
    <x v="9"/>
    <x v="0"/>
    <s v="No"/>
    <e v="#N/A"/>
    <m/>
    <n v="11"/>
    <m/>
    <m/>
    <e v="#N/A"/>
    <s v="082010"/>
    <x v="166"/>
    <x v="96"/>
    <x v="12"/>
    <x v="1"/>
    <m/>
    <m/>
    <m/>
    <m/>
    <n v="500"/>
    <m/>
    <m/>
  </r>
  <r>
    <x v="9"/>
    <x v="0"/>
    <s v="No"/>
    <e v="#N/A"/>
    <m/>
    <n v="11"/>
    <m/>
    <m/>
    <e v="#N/A"/>
    <s v="082420"/>
    <x v="174"/>
    <x v="99"/>
    <x v="12"/>
    <x v="1"/>
    <m/>
    <m/>
    <m/>
    <m/>
    <n v="0"/>
    <m/>
    <m/>
  </r>
  <r>
    <x v="9"/>
    <x v="0"/>
    <s v="OK"/>
    <e v="#N/A"/>
    <m/>
    <n v="11"/>
    <m/>
    <m/>
    <e v="#N/A"/>
    <s v="082421"/>
    <x v="170"/>
    <x v="98"/>
    <x v="12"/>
    <x v="1"/>
    <m/>
    <m/>
    <m/>
    <m/>
    <n v="787"/>
    <m/>
    <m/>
  </r>
  <r>
    <x v="9"/>
    <x v="0"/>
    <s v="No"/>
    <e v="#N/A"/>
    <m/>
    <n v="11"/>
    <m/>
    <m/>
    <e v="#N/A"/>
    <s v="082560"/>
    <x v="179"/>
    <x v="101"/>
    <x v="12"/>
    <x v="1"/>
    <m/>
    <m/>
    <m/>
    <m/>
    <n v="0"/>
    <m/>
    <m/>
  </r>
  <r>
    <x v="9"/>
    <x v="0"/>
    <s v="No"/>
    <e v="#N/A"/>
    <m/>
    <n v="11"/>
    <m/>
    <m/>
    <s v="Yes"/>
    <s v="082690"/>
    <x v="184"/>
    <x v="103"/>
    <x v="12"/>
    <x v="1"/>
    <m/>
    <m/>
    <m/>
    <m/>
    <n v="9973.5"/>
    <m/>
    <m/>
  </r>
  <r>
    <x v="9"/>
    <x v="0"/>
    <s v="OK"/>
    <e v="#N/A"/>
    <m/>
    <n v="11"/>
    <m/>
    <m/>
    <e v="#N/A"/>
    <s v="082700"/>
    <x v="185"/>
    <x v="104"/>
    <x v="12"/>
    <x v="1"/>
    <m/>
    <m/>
    <m/>
    <m/>
    <n v="5584.16"/>
    <m/>
    <m/>
  </r>
  <r>
    <x v="9"/>
    <x v="0"/>
    <s v="OK"/>
    <e v="#N/A"/>
    <m/>
    <n v="11"/>
    <m/>
    <m/>
    <e v="#N/A"/>
    <s v="082710"/>
    <x v="181"/>
    <x v="102"/>
    <x v="12"/>
    <x v="1"/>
    <m/>
    <m/>
    <m/>
    <m/>
    <n v="0"/>
    <m/>
    <m/>
  </r>
  <r>
    <x v="9"/>
    <x v="0"/>
    <s v="OK"/>
    <e v="#N/A"/>
    <m/>
    <n v="11"/>
    <m/>
    <m/>
    <e v="#N/A"/>
    <s v="082720"/>
    <x v="171"/>
    <x v="98"/>
    <x v="12"/>
    <x v="1"/>
    <m/>
    <m/>
    <m/>
    <m/>
    <n v="676"/>
    <m/>
    <m/>
  </r>
  <r>
    <x v="9"/>
    <x v="0"/>
    <s v="OK"/>
    <e v="#N/A"/>
    <m/>
    <n v="11"/>
    <m/>
    <m/>
    <e v="#N/A"/>
    <s v="082790"/>
    <x v="172"/>
    <x v="98"/>
    <x v="12"/>
    <x v="1"/>
    <m/>
    <m/>
    <m/>
    <m/>
    <n v="0"/>
    <m/>
    <m/>
  </r>
  <r>
    <x v="9"/>
    <x v="0"/>
    <s v="OK"/>
    <e v="#N/A"/>
    <m/>
    <n v="11"/>
    <m/>
    <m/>
    <e v="#N/A"/>
    <s v="082870"/>
    <x v="182"/>
    <x v="102"/>
    <x v="12"/>
    <x v="1"/>
    <m/>
    <m/>
    <m/>
    <m/>
    <n v="1540"/>
    <m/>
    <m/>
  </r>
  <r>
    <x v="9"/>
    <x v="0"/>
    <s v="OK"/>
    <e v="#N/A"/>
    <m/>
    <n v="11"/>
    <m/>
    <m/>
    <e v="#N/A"/>
    <s v="091081"/>
    <x v="10"/>
    <x v="4"/>
    <x v="1"/>
    <x v="0"/>
    <m/>
    <m/>
    <m/>
    <m/>
    <n v="498.33"/>
    <m/>
    <m/>
  </r>
  <r>
    <x v="9"/>
    <x v="0"/>
    <s v="No"/>
    <e v="#N/A"/>
    <m/>
    <n v="11"/>
    <m/>
    <m/>
    <e v="#N/A"/>
    <s v="091290"/>
    <x v="12"/>
    <x v="5"/>
    <x v="1"/>
    <x v="0"/>
    <m/>
    <m/>
    <m/>
    <m/>
    <m/>
    <m/>
    <m/>
  </r>
  <r>
    <x v="9"/>
    <x v="0"/>
    <s v="OK"/>
    <e v="#N/A"/>
    <m/>
    <n v="11"/>
    <m/>
    <m/>
    <e v="#N/A"/>
    <s v="091292"/>
    <x v="335"/>
    <x v="5"/>
    <x v="1"/>
    <x v="0"/>
    <m/>
    <m/>
    <m/>
    <m/>
    <n v="3000"/>
    <m/>
    <m/>
  </r>
  <r>
    <x v="9"/>
    <x v="0"/>
    <s v="No"/>
    <e v="#N/A"/>
    <m/>
    <n v="11"/>
    <m/>
    <m/>
    <e v="#N/A"/>
    <s v="091293"/>
    <x v="336"/>
    <x v="5"/>
    <x v="1"/>
    <x v="0"/>
    <m/>
    <m/>
    <m/>
    <m/>
    <n v="0"/>
    <m/>
    <m/>
  </r>
  <r>
    <x v="9"/>
    <x v="0"/>
    <s v="OK"/>
    <e v="#N/A"/>
    <m/>
    <n v="11"/>
    <m/>
    <m/>
    <e v="#N/A"/>
    <s v="091294"/>
    <x v="337"/>
    <x v="5"/>
    <x v="1"/>
    <x v="0"/>
    <m/>
    <m/>
    <m/>
    <m/>
    <n v="0"/>
    <m/>
    <m/>
  </r>
  <r>
    <x v="9"/>
    <x v="0"/>
    <s v="OK"/>
    <e v="#N/A"/>
    <m/>
    <n v="11"/>
    <m/>
    <m/>
    <e v="#N/A"/>
    <s v="091291"/>
    <x v="334"/>
    <x v="5"/>
    <x v="1"/>
    <x v="0"/>
    <m/>
    <m/>
    <m/>
    <m/>
    <n v="23500"/>
    <m/>
    <m/>
  </r>
  <r>
    <x v="9"/>
    <x v="0"/>
    <s v="No"/>
    <e v="#N/A"/>
    <m/>
    <n v="11"/>
    <m/>
    <m/>
    <s v="Yes"/>
    <s v="091340"/>
    <x v="13"/>
    <x v="6"/>
    <x v="1"/>
    <x v="0"/>
    <m/>
    <m/>
    <m/>
    <m/>
    <m/>
    <m/>
    <m/>
  </r>
  <r>
    <x v="9"/>
    <x v="0"/>
    <s v="OK"/>
    <e v="#N/A"/>
    <m/>
    <n v="11"/>
    <m/>
    <m/>
    <e v="#N/A"/>
    <s v="091390"/>
    <x v="14"/>
    <x v="6"/>
    <x v="1"/>
    <x v="0"/>
    <m/>
    <m/>
    <m/>
    <m/>
    <n v="2619"/>
    <m/>
    <m/>
  </r>
  <r>
    <x v="9"/>
    <x v="0"/>
    <s v="No"/>
    <e v="#N/A"/>
    <m/>
    <n v="11"/>
    <m/>
    <m/>
    <e v="#N/A"/>
    <s v="091460"/>
    <x v="15"/>
    <x v="7"/>
    <x v="1"/>
    <x v="0"/>
    <m/>
    <m/>
    <m/>
    <m/>
    <n v="1600"/>
    <m/>
    <m/>
  </r>
  <r>
    <x v="9"/>
    <x v="0"/>
    <s v="No"/>
    <e v="#N/A"/>
    <m/>
    <n v="11"/>
    <m/>
    <m/>
    <e v="#N/A"/>
    <s v="091950"/>
    <x v="18"/>
    <x v="8"/>
    <x v="1"/>
    <x v="0"/>
    <m/>
    <m/>
    <m/>
    <m/>
    <n v="0"/>
    <m/>
    <m/>
  </r>
  <r>
    <x v="9"/>
    <x v="0"/>
    <s v="OK"/>
    <e v="#N/A"/>
    <m/>
    <n v="11"/>
    <m/>
    <m/>
    <s v="Yes"/>
    <s v="091551"/>
    <x v="19"/>
    <x v="8"/>
    <x v="1"/>
    <x v="0"/>
    <m/>
    <m/>
    <m/>
    <m/>
    <n v="8082"/>
    <m/>
    <m/>
  </r>
  <r>
    <x v="9"/>
    <x v="0"/>
    <s v="OK"/>
    <e v="#N/A"/>
    <m/>
    <n v="11"/>
    <m/>
    <m/>
    <e v="#N/A"/>
    <s v="091580"/>
    <x v="17"/>
    <x v="7"/>
    <x v="1"/>
    <x v="0"/>
    <m/>
    <m/>
    <m/>
    <m/>
    <n v="750"/>
    <m/>
    <m/>
  </r>
  <r>
    <x v="9"/>
    <x v="0"/>
    <s v="No"/>
    <e v="#N/A"/>
    <m/>
    <n v="11"/>
    <m/>
    <m/>
    <e v="#N/A"/>
    <s v="091670"/>
    <x v="11"/>
    <x v="4"/>
    <x v="1"/>
    <x v="0"/>
    <m/>
    <m/>
    <m/>
    <m/>
    <n v="200"/>
    <m/>
    <m/>
  </r>
  <r>
    <x v="9"/>
    <x v="0"/>
    <s v="OK"/>
    <e v="#N/A"/>
    <m/>
    <n v="11"/>
    <m/>
    <m/>
    <e v="#N/A"/>
    <s v="091920"/>
    <x v="21"/>
    <x v="9"/>
    <x v="1"/>
    <x v="0"/>
    <m/>
    <m/>
    <m/>
    <m/>
    <n v="6414.84"/>
    <m/>
    <m/>
  </r>
  <r>
    <x v="9"/>
    <x v="0"/>
    <s v="No"/>
    <e v="#N/A"/>
    <m/>
    <n v="11"/>
    <m/>
    <m/>
    <e v="#N/A"/>
    <s v="091940"/>
    <x v="16"/>
    <x v="7"/>
    <x v="1"/>
    <x v="0"/>
    <m/>
    <m/>
    <m/>
    <m/>
    <n v="4500"/>
    <m/>
    <m/>
  </r>
  <r>
    <x v="9"/>
    <x v="0"/>
    <s v="OK"/>
    <e v="#N/A"/>
    <m/>
    <n v="11"/>
    <m/>
    <m/>
    <e v="#N/A"/>
    <s v="091990"/>
    <x v="22"/>
    <x v="6"/>
    <x v="1"/>
    <x v="0"/>
    <m/>
    <m/>
    <m/>
    <m/>
    <n v="2260"/>
    <m/>
    <m/>
  </r>
  <r>
    <x v="9"/>
    <x v="0"/>
    <s v="OK"/>
    <e v="#N/A"/>
    <m/>
    <n v="11"/>
    <m/>
    <m/>
    <e v="#N/A"/>
    <s v="092061"/>
    <x v="23"/>
    <x v="10"/>
    <x v="1"/>
    <x v="0"/>
    <m/>
    <m/>
    <m/>
    <m/>
    <n v="0"/>
    <m/>
    <m/>
  </r>
  <r>
    <x v="9"/>
    <x v="0"/>
    <s v="OK"/>
    <e v="#N/A"/>
    <m/>
    <n v="11"/>
    <m/>
    <m/>
    <e v="#N/A"/>
    <s v="092250"/>
    <x v="24"/>
    <x v="4"/>
    <x v="1"/>
    <x v="0"/>
    <m/>
    <m/>
    <m/>
    <m/>
    <n v="3542"/>
    <m/>
    <m/>
  </r>
  <r>
    <x v="9"/>
    <x v="0"/>
    <s v="OK"/>
    <e v="#N/A"/>
    <m/>
    <n v="11"/>
    <m/>
    <m/>
    <e v="#N/A"/>
    <s v="092260"/>
    <x v="25"/>
    <x v="5"/>
    <x v="1"/>
    <x v="0"/>
    <m/>
    <m/>
    <m/>
    <m/>
    <n v="1781"/>
    <m/>
    <m/>
  </r>
  <r>
    <x v="9"/>
    <x v="0"/>
    <s v="OK"/>
    <e v="#N/A"/>
    <m/>
    <n v="11"/>
    <m/>
    <m/>
    <e v="#N/A"/>
    <s v="092470"/>
    <x v="26"/>
    <x v="10"/>
    <x v="1"/>
    <x v="0"/>
    <m/>
    <m/>
    <m/>
    <m/>
    <n v="4580"/>
    <m/>
    <m/>
  </r>
  <r>
    <x v="9"/>
    <x v="0"/>
    <s v="OK"/>
    <e v="#N/A"/>
    <m/>
    <n v="11"/>
    <m/>
    <m/>
    <s v="Yes"/>
    <s v="092881"/>
    <x v="27"/>
    <x v="11"/>
    <x v="1"/>
    <x v="0"/>
    <m/>
    <m/>
    <m/>
    <m/>
    <n v="3370"/>
    <m/>
    <m/>
  </r>
  <r>
    <x v="9"/>
    <x v="0"/>
    <s v="OK"/>
    <e v="#N/A"/>
    <m/>
    <n v="11"/>
    <m/>
    <m/>
    <e v="#N/A"/>
    <s v="092900"/>
    <x v="20"/>
    <x v="8"/>
    <x v="1"/>
    <x v="0"/>
    <m/>
    <m/>
    <m/>
    <m/>
    <n v="1291"/>
    <m/>
    <m/>
  </r>
  <r>
    <x v="9"/>
    <x v="0"/>
    <s v="OK"/>
    <e v="#N/A"/>
    <m/>
    <n v="11"/>
    <m/>
    <m/>
    <e v="#N/A"/>
    <s v="100490"/>
    <x v="35"/>
    <x v="19"/>
    <x v="2"/>
    <x v="0"/>
    <m/>
    <m/>
    <m/>
    <m/>
    <n v="4082"/>
    <m/>
    <m/>
  </r>
  <r>
    <x v="9"/>
    <x v="0"/>
    <s v="OK"/>
    <e v="#N/A"/>
    <m/>
    <n v="11"/>
    <m/>
    <m/>
    <e v="#N/A"/>
    <s v="100660"/>
    <x v="28"/>
    <x v="12"/>
    <x v="2"/>
    <x v="0"/>
    <m/>
    <m/>
    <m/>
    <m/>
    <n v="4216"/>
    <m/>
    <m/>
  </r>
  <r>
    <x v="9"/>
    <x v="0"/>
    <s v="OK"/>
    <s v="LLF"/>
    <m/>
    <n v="11"/>
    <m/>
    <m/>
    <s v="Yes"/>
    <s v="100680"/>
    <x v="29"/>
    <x v="13"/>
    <x v="2"/>
    <x v="0"/>
    <m/>
    <m/>
    <m/>
    <m/>
    <n v="18031"/>
    <m/>
    <m/>
  </r>
  <r>
    <x v="9"/>
    <x v="0"/>
    <s v="OK"/>
    <s v="LLF"/>
    <m/>
    <n v="11"/>
    <m/>
    <m/>
    <s v="Yes"/>
    <s v="100681"/>
    <x v="30"/>
    <x v="14"/>
    <x v="2"/>
    <x v="0"/>
    <m/>
    <m/>
    <m/>
    <m/>
    <n v="11424"/>
    <m/>
    <m/>
  </r>
  <r>
    <x v="9"/>
    <x v="0"/>
    <s v="No"/>
    <e v="#N/A"/>
    <m/>
    <n v="11"/>
    <m/>
    <m/>
    <e v="#N/A"/>
    <s v="100790"/>
    <x v="31"/>
    <x v="15"/>
    <x v="2"/>
    <x v="0"/>
    <m/>
    <m/>
    <m/>
    <m/>
    <n v="5383"/>
    <m/>
    <m/>
  </r>
  <r>
    <x v="9"/>
    <x v="0"/>
    <s v="OK"/>
    <e v="#N/A"/>
    <m/>
    <n v="11"/>
    <m/>
    <m/>
    <e v="#N/A"/>
    <s v="100791"/>
    <x v="32"/>
    <x v="16"/>
    <x v="2"/>
    <x v="0"/>
    <m/>
    <m/>
    <m/>
    <m/>
    <n v="5850"/>
    <m/>
    <m/>
  </r>
  <r>
    <x v="9"/>
    <x v="0"/>
    <s v="OK"/>
    <e v="#N/A"/>
    <m/>
    <n v="11"/>
    <m/>
    <m/>
    <e v="#N/A"/>
    <s v="101800"/>
    <x v="33"/>
    <x v="17"/>
    <x v="2"/>
    <x v="0"/>
    <m/>
    <m/>
    <m/>
    <m/>
    <n v="810"/>
    <m/>
    <m/>
  </r>
  <r>
    <x v="9"/>
    <x v="0"/>
    <s v="OK"/>
    <e v="#N/A"/>
    <m/>
    <n v="11"/>
    <m/>
    <m/>
    <e v="#N/A"/>
    <s v="102100"/>
    <x v="34"/>
    <x v="18"/>
    <x v="2"/>
    <x v="0"/>
    <m/>
    <m/>
    <m/>
    <m/>
    <n v="7786"/>
    <m/>
    <m/>
  </r>
  <r>
    <x v="9"/>
    <x v="0"/>
    <s v="No"/>
    <e v="#N/A"/>
    <m/>
    <n v="11"/>
    <m/>
    <m/>
    <e v="#N/A"/>
    <s v="102300"/>
    <x v="36"/>
    <x v="12"/>
    <x v="2"/>
    <x v="0"/>
    <m/>
    <m/>
    <m/>
    <m/>
    <n v="2300"/>
    <m/>
    <m/>
  </r>
  <r>
    <x v="9"/>
    <x v="0"/>
    <s v="OK"/>
    <e v="#N/A"/>
    <m/>
    <n v="11"/>
    <m/>
    <m/>
    <e v="#N/A"/>
    <s v="110040"/>
    <x v="45"/>
    <x v="28"/>
    <x v="3"/>
    <x v="0"/>
    <m/>
    <m/>
    <m/>
    <m/>
    <n v="2867"/>
    <m/>
    <m/>
  </r>
  <r>
    <x v="9"/>
    <x v="0"/>
    <s v="OK"/>
    <e v="#N/A"/>
    <m/>
    <n v="11"/>
    <m/>
    <m/>
    <e v="#N/A"/>
    <s v="110531"/>
    <x v="46"/>
    <x v="29"/>
    <x v="3"/>
    <x v="0"/>
    <m/>
    <m/>
    <m/>
    <m/>
    <n v="4782"/>
    <m/>
    <m/>
  </r>
  <r>
    <x v="9"/>
    <x v="0"/>
    <s v="No"/>
    <e v="#N/A"/>
    <m/>
    <n v="11"/>
    <m/>
    <m/>
    <e v="#N/A"/>
    <s v="110740"/>
    <x v="48"/>
    <x v="31"/>
    <x v="3"/>
    <x v="0"/>
    <m/>
    <m/>
    <m/>
    <m/>
    <n v="4790.6000000000004"/>
    <m/>
    <m/>
  </r>
  <r>
    <x v="9"/>
    <x v="0"/>
    <s v="OK"/>
    <e v="#N/A"/>
    <m/>
    <n v="11"/>
    <m/>
    <m/>
    <e v="#N/A"/>
    <s v="110750"/>
    <x v="47"/>
    <x v="30"/>
    <x v="3"/>
    <x v="0"/>
    <m/>
    <m/>
    <m/>
    <m/>
    <n v="6000"/>
    <m/>
    <m/>
  </r>
  <r>
    <x v="9"/>
    <x v="0"/>
    <s v="OK"/>
    <e v="#N/A"/>
    <m/>
    <n v="11"/>
    <m/>
    <m/>
    <e v="#N/A"/>
    <s v="110980"/>
    <x v="49"/>
    <x v="32"/>
    <x v="3"/>
    <x v="0"/>
    <m/>
    <m/>
    <m/>
    <m/>
    <n v="4578"/>
    <m/>
    <m/>
  </r>
  <r>
    <x v="9"/>
    <x v="0"/>
    <s v="OK"/>
    <e v="#N/A"/>
    <m/>
    <n v="11"/>
    <m/>
    <m/>
    <e v="#N/A"/>
    <s v="112060"/>
    <x v="50"/>
    <x v="28"/>
    <x v="3"/>
    <x v="0"/>
    <m/>
    <m/>
    <m/>
    <m/>
    <n v="29136"/>
    <m/>
    <m/>
  </r>
  <r>
    <x v="9"/>
    <x v="0"/>
    <s v="OK"/>
    <e v="#N/A"/>
    <m/>
    <n v="11"/>
    <m/>
    <m/>
    <e v="#N/A"/>
    <s v="112180"/>
    <x v="37"/>
    <x v="20"/>
    <x v="3"/>
    <x v="0"/>
    <m/>
    <m/>
    <m/>
    <m/>
    <n v="12768"/>
    <m/>
    <m/>
  </r>
  <r>
    <x v="9"/>
    <x v="0"/>
    <s v="OK"/>
    <e v="#N/A"/>
    <m/>
    <n v="11"/>
    <m/>
    <m/>
    <e v="#N/A"/>
    <s v="112191"/>
    <x v="39"/>
    <x v="22"/>
    <x v="3"/>
    <x v="0"/>
    <m/>
    <m/>
    <m/>
    <m/>
    <n v="6000"/>
    <m/>
    <m/>
  </r>
  <r>
    <x v="9"/>
    <x v="0"/>
    <s v="OK"/>
    <e v="#N/A"/>
    <m/>
    <n v="11"/>
    <m/>
    <m/>
    <e v="#N/A"/>
    <s v="112200"/>
    <x v="40"/>
    <x v="23"/>
    <x v="3"/>
    <x v="0"/>
    <m/>
    <m/>
    <m/>
    <m/>
    <n v="7964"/>
    <m/>
    <m/>
  </r>
  <r>
    <x v="9"/>
    <x v="0"/>
    <s v="OK"/>
    <e v="#N/A"/>
    <m/>
    <n v="11"/>
    <m/>
    <m/>
    <s v="Yes"/>
    <s v="112210"/>
    <x v="41"/>
    <x v="24"/>
    <x v="3"/>
    <x v="0"/>
    <m/>
    <m/>
    <m/>
    <m/>
    <n v="10000"/>
    <m/>
    <m/>
  </r>
  <r>
    <x v="9"/>
    <x v="0"/>
    <s v="OK"/>
    <e v="#N/A"/>
    <m/>
    <n v="11"/>
    <m/>
    <m/>
    <e v="#N/A"/>
    <s v="112211"/>
    <x v="38"/>
    <x v="21"/>
    <x v="3"/>
    <x v="0"/>
    <m/>
    <m/>
    <m/>
    <m/>
    <n v="5917"/>
    <m/>
    <m/>
  </r>
  <r>
    <x v="9"/>
    <x v="0"/>
    <s v="No"/>
    <e v="#N/A"/>
    <m/>
    <n v="11"/>
    <m/>
    <m/>
    <e v="#N/A"/>
    <s v="112220"/>
    <x v="42"/>
    <x v="25"/>
    <x v="3"/>
    <x v="0"/>
    <m/>
    <m/>
    <m/>
    <m/>
    <n v="8542.25"/>
    <m/>
    <m/>
  </r>
  <r>
    <x v="9"/>
    <x v="0"/>
    <s v="OK"/>
    <e v="#N/A"/>
    <m/>
    <n v="11"/>
    <m/>
    <m/>
    <e v="#N/A"/>
    <s v="112230"/>
    <x v="43"/>
    <x v="26"/>
    <x v="3"/>
    <x v="0"/>
    <m/>
    <m/>
    <m/>
    <m/>
    <n v="5950"/>
    <m/>
    <m/>
  </r>
  <r>
    <x v="9"/>
    <x v="0"/>
    <s v="OK"/>
    <e v="#N/A"/>
    <m/>
    <n v="11"/>
    <m/>
    <m/>
    <e v="#N/A"/>
    <s v="112240"/>
    <x v="44"/>
    <x v="27"/>
    <x v="3"/>
    <x v="0"/>
    <m/>
    <m/>
    <m/>
    <m/>
    <n v="6963"/>
    <m/>
    <m/>
  </r>
  <r>
    <x v="9"/>
    <x v="0"/>
    <s v="No"/>
    <e v="#N/A"/>
    <m/>
    <n v="11"/>
    <m/>
    <m/>
    <e v="#N/A"/>
    <s v="112340"/>
    <x v="51"/>
    <x v="28"/>
    <x v="3"/>
    <x v="0"/>
    <m/>
    <m/>
    <m/>
    <m/>
    <n v="0"/>
    <m/>
    <m/>
  </r>
  <r>
    <x v="9"/>
    <x v="0"/>
    <s v="No"/>
    <e v="#N/A"/>
    <m/>
    <n v="11"/>
    <m/>
    <m/>
    <e v="#N/A"/>
    <s v="121470"/>
    <x v="188"/>
    <x v="107"/>
    <x v="13"/>
    <x v="1"/>
    <m/>
    <m/>
    <m/>
    <m/>
    <n v="1000"/>
    <m/>
    <m/>
  </r>
  <r>
    <x v="9"/>
    <x v="0"/>
    <s v="No"/>
    <e v="#N/A"/>
    <m/>
    <n v="11"/>
    <m/>
    <m/>
    <e v="#N/A"/>
    <s v="122440"/>
    <x v="187"/>
    <x v="106"/>
    <x v="13"/>
    <x v="1"/>
    <m/>
    <m/>
    <m/>
    <m/>
    <n v="9273"/>
    <m/>
    <m/>
  </r>
  <r>
    <x v="9"/>
    <x v="0"/>
    <s v="OK"/>
    <e v="#N/A"/>
    <m/>
    <n v="11"/>
    <m/>
    <m/>
    <e v="#N/A"/>
    <s v="122441"/>
    <x v="190"/>
    <x v="109"/>
    <x v="13"/>
    <x v="1"/>
    <m/>
    <m/>
    <m/>
    <m/>
    <n v="3910"/>
    <m/>
    <m/>
  </r>
  <r>
    <x v="9"/>
    <x v="0"/>
    <s v="OK"/>
    <e v="#N/A"/>
    <m/>
    <n v="11"/>
    <m/>
    <m/>
    <e v="#N/A"/>
    <s v="122442"/>
    <x v="189"/>
    <x v="108"/>
    <x v="13"/>
    <x v="1"/>
    <m/>
    <m/>
    <m/>
    <m/>
    <n v="3883.08"/>
    <m/>
    <m/>
  </r>
  <r>
    <x v="9"/>
    <x v="0"/>
    <s v="No"/>
    <e v="#N/A"/>
    <m/>
    <n v="11"/>
    <m/>
    <m/>
    <e v="#N/A"/>
    <s v="122443"/>
    <x v="191"/>
    <x v="110"/>
    <x v="13"/>
    <x v="1"/>
    <m/>
    <m/>
    <m/>
    <m/>
    <n v="1500"/>
    <m/>
    <m/>
  </r>
  <r>
    <x v="9"/>
    <x v="0"/>
    <s v="OK"/>
    <e v="#N/A"/>
    <m/>
    <n v="11"/>
    <m/>
    <m/>
    <e v="#N/A"/>
    <s v="122444"/>
    <x v="192"/>
    <x v="111"/>
    <x v="13"/>
    <x v="1"/>
    <m/>
    <m/>
    <m/>
    <m/>
    <n v="4323.3"/>
    <m/>
    <m/>
  </r>
  <r>
    <x v="9"/>
    <x v="0"/>
    <s v="No"/>
    <e v="#N/A"/>
    <m/>
    <n v="11"/>
    <m/>
    <m/>
    <e v="#N/A"/>
    <s v="122445"/>
    <x v="186"/>
    <x v="105"/>
    <x v="13"/>
    <x v="1"/>
    <m/>
    <m/>
    <m/>
    <m/>
    <n v="1990"/>
    <m/>
    <m/>
  </r>
  <r>
    <x v="9"/>
    <x v="0"/>
    <s v="No"/>
    <s v="LLF"/>
    <m/>
    <n v="11"/>
    <m/>
    <m/>
    <e v="#N/A"/>
    <s v="122446"/>
    <x v="193"/>
    <x v="112"/>
    <x v="13"/>
    <x v="1"/>
    <m/>
    <m/>
    <m/>
    <m/>
    <n v="0"/>
    <m/>
    <m/>
  </r>
  <r>
    <x v="9"/>
    <x v="0"/>
    <s v="OK"/>
    <e v="#N/A"/>
    <m/>
    <n v="11"/>
    <m/>
    <m/>
    <s v="Yes"/>
    <s v="122447"/>
    <x v="194"/>
    <x v="113"/>
    <x v="13"/>
    <x v="1"/>
    <m/>
    <m/>
    <m/>
    <m/>
    <n v="4871"/>
    <m/>
    <m/>
  </r>
  <r>
    <x v="9"/>
    <x v="0"/>
    <s v="OK"/>
    <e v="#N/A"/>
    <m/>
    <n v="11"/>
    <m/>
    <m/>
    <e v="#N/A"/>
    <s v="130010"/>
    <x v="52"/>
    <x v="33"/>
    <x v="4"/>
    <x v="0"/>
    <m/>
    <m/>
    <m/>
    <m/>
    <n v="7500"/>
    <m/>
    <m/>
  </r>
  <r>
    <x v="9"/>
    <x v="0"/>
    <s v="OK"/>
    <e v="#N/A"/>
    <m/>
    <n v="11"/>
    <m/>
    <m/>
    <e v="#N/A"/>
    <s v="130570"/>
    <x v="64"/>
    <x v="45"/>
    <x v="4"/>
    <x v="0"/>
    <m/>
    <m/>
    <m/>
    <m/>
    <n v="3240"/>
    <m/>
    <m/>
  </r>
  <r>
    <x v="9"/>
    <x v="0"/>
    <s v="No"/>
    <e v="#N/A"/>
    <m/>
    <n v="11"/>
    <m/>
    <m/>
    <e v="#N/A"/>
    <s v="130580"/>
    <x v="65"/>
    <x v="46"/>
    <x v="4"/>
    <x v="0"/>
    <m/>
    <m/>
    <m/>
    <m/>
    <n v="2500"/>
    <m/>
    <m/>
  </r>
  <r>
    <x v="9"/>
    <x v="0"/>
    <s v="OK"/>
    <e v="#N/A"/>
    <m/>
    <n v="11"/>
    <m/>
    <m/>
    <e v="#N/A"/>
    <s v="131500"/>
    <x v="53"/>
    <x v="34"/>
    <x v="4"/>
    <x v="0"/>
    <m/>
    <m/>
    <m/>
    <m/>
    <n v="3088"/>
    <m/>
    <m/>
  </r>
  <r>
    <x v="9"/>
    <x v="0"/>
    <s v="No"/>
    <e v="#N/A"/>
    <m/>
    <n v="11"/>
    <m/>
    <m/>
    <e v="#N/A"/>
    <s v="131520"/>
    <x v="54"/>
    <x v="35"/>
    <x v="4"/>
    <x v="0"/>
    <m/>
    <m/>
    <m/>
    <m/>
    <n v="3610"/>
    <m/>
    <m/>
  </r>
  <r>
    <x v="9"/>
    <x v="0"/>
    <s v="OK"/>
    <e v="#N/A"/>
    <m/>
    <n v="11"/>
    <m/>
    <m/>
    <e v="#N/A"/>
    <s v="131951"/>
    <x v="55"/>
    <x v="36"/>
    <x v="4"/>
    <x v="0"/>
    <m/>
    <m/>
    <m/>
    <m/>
    <n v="3580.5"/>
    <m/>
    <m/>
  </r>
  <r>
    <x v="9"/>
    <x v="0"/>
    <s v="OK"/>
    <e v="#N/A"/>
    <m/>
    <n v="11"/>
    <m/>
    <m/>
    <e v="#N/A"/>
    <s v="131960"/>
    <x v="56"/>
    <x v="37"/>
    <x v="4"/>
    <x v="0"/>
    <m/>
    <m/>
    <m/>
    <m/>
    <n v="3988"/>
    <m/>
    <m/>
  </r>
  <r>
    <x v="9"/>
    <x v="0"/>
    <s v="No"/>
    <e v="#N/A"/>
    <m/>
    <n v="11"/>
    <m/>
    <m/>
    <s v="Yes"/>
    <s v="132730"/>
    <x v="57"/>
    <x v="38"/>
    <x v="4"/>
    <x v="0"/>
    <m/>
    <m/>
    <m/>
    <m/>
    <n v="8308.25"/>
    <m/>
    <m/>
  </r>
  <r>
    <x v="9"/>
    <x v="0"/>
    <s v="OK"/>
    <e v="#N/A"/>
    <m/>
    <n v="11"/>
    <m/>
    <m/>
    <e v="#N/A"/>
    <s v="132740"/>
    <x v="58"/>
    <x v="39"/>
    <x v="4"/>
    <x v="0"/>
    <m/>
    <m/>
    <m/>
    <m/>
    <n v="2680"/>
    <m/>
    <m/>
  </r>
  <r>
    <x v="9"/>
    <x v="0"/>
    <s v="No"/>
    <e v="#N/A"/>
    <m/>
    <n v="11"/>
    <m/>
    <m/>
    <s v="Yes"/>
    <s v="132760"/>
    <x v="59"/>
    <x v="40"/>
    <x v="4"/>
    <x v="0"/>
    <m/>
    <m/>
    <m/>
    <m/>
    <n v="3034.16"/>
    <m/>
    <m/>
  </r>
  <r>
    <x v="9"/>
    <x v="0"/>
    <s v="OK"/>
    <e v="#N/A"/>
    <m/>
    <n v="11"/>
    <m/>
    <m/>
    <e v="#N/A"/>
    <s v="132761"/>
    <x v="60"/>
    <x v="41"/>
    <x v="4"/>
    <x v="0"/>
    <m/>
    <m/>
    <m/>
    <m/>
    <n v="10296"/>
    <m/>
    <m/>
  </r>
  <r>
    <x v="9"/>
    <x v="0"/>
    <s v="OK"/>
    <e v="#N/A"/>
    <m/>
    <n v="11"/>
    <m/>
    <m/>
    <e v="#N/A"/>
    <s v="132770"/>
    <x v="61"/>
    <x v="42"/>
    <x v="4"/>
    <x v="0"/>
    <m/>
    <m/>
    <m/>
    <m/>
    <n v="6915.2"/>
    <m/>
    <m/>
  </r>
  <r>
    <x v="9"/>
    <x v="0"/>
    <s v="OK"/>
    <e v="#N/A"/>
    <m/>
    <n v="11"/>
    <m/>
    <m/>
    <e v="#N/A"/>
    <s v="132780"/>
    <x v="62"/>
    <x v="43"/>
    <x v="4"/>
    <x v="0"/>
    <m/>
    <m/>
    <m/>
    <m/>
    <n v="3786"/>
    <m/>
    <m/>
  </r>
  <r>
    <x v="9"/>
    <x v="0"/>
    <s v="No"/>
    <e v="#N/A"/>
    <m/>
    <n v="11"/>
    <m/>
    <m/>
    <s v="Yes"/>
    <s v="132781"/>
    <x v="63"/>
    <x v="44"/>
    <x v="4"/>
    <x v="0"/>
    <m/>
    <m/>
    <m/>
    <m/>
    <n v="2200"/>
    <m/>
    <m/>
  </r>
  <r>
    <x v="9"/>
    <x v="0"/>
    <s v="No"/>
    <e v="#N/A"/>
    <m/>
    <n v="11"/>
    <m/>
    <m/>
    <e v="#N/A"/>
    <s v="140150"/>
    <x v="66"/>
    <x v="47"/>
    <x v="5"/>
    <x v="0"/>
    <m/>
    <m/>
    <m/>
    <m/>
    <n v="150"/>
    <m/>
    <m/>
  </r>
  <r>
    <x v="9"/>
    <x v="0"/>
    <s v="No"/>
    <e v="#N/A"/>
    <m/>
    <n v="11"/>
    <m/>
    <m/>
    <e v="#N/A"/>
    <s v="140960"/>
    <x v="68"/>
    <x v="48"/>
    <x v="5"/>
    <x v="0"/>
    <m/>
    <m/>
    <m/>
    <m/>
    <n v="3098.75"/>
    <m/>
    <m/>
  </r>
  <r>
    <x v="9"/>
    <x v="0"/>
    <s v="OK"/>
    <e v="#N/A"/>
    <m/>
    <n v="11"/>
    <m/>
    <m/>
    <e v="#N/A"/>
    <s v="141100"/>
    <x v="69"/>
    <x v="49"/>
    <x v="5"/>
    <x v="0"/>
    <m/>
    <m/>
    <m/>
    <m/>
    <n v="7646"/>
    <m/>
    <m/>
  </r>
  <r>
    <x v="9"/>
    <x v="0"/>
    <s v="OK"/>
    <e v="#N/A"/>
    <m/>
    <n v="11"/>
    <m/>
    <m/>
    <e v="#N/A"/>
    <s v="141110"/>
    <x v="70"/>
    <x v="50"/>
    <x v="5"/>
    <x v="0"/>
    <m/>
    <m/>
    <m/>
    <m/>
    <n v="23266"/>
    <m/>
    <m/>
  </r>
  <r>
    <x v="9"/>
    <x v="0"/>
    <s v="OK"/>
    <e v="#N/A"/>
    <m/>
    <n v="11"/>
    <m/>
    <m/>
    <e v="#N/A"/>
    <s v="141440"/>
    <x v="67"/>
    <x v="47"/>
    <x v="5"/>
    <x v="0"/>
    <m/>
    <m/>
    <m/>
    <m/>
    <n v="3343"/>
    <m/>
    <m/>
  </r>
  <r>
    <x v="9"/>
    <x v="0"/>
    <s v="OK"/>
    <e v="#N/A"/>
    <m/>
    <n v="11"/>
    <m/>
    <m/>
    <e v="#N/A"/>
    <s v="141760"/>
    <x v="71"/>
    <x v="48"/>
    <x v="5"/>
    <x v="0"/>
    <m/>
    <m/>
    <m/>
    <m/>
    <n v="2642.33"/>
    <m/>
    <m/>
  </r>
  <r>
    <x v="9"/>
    <x v="0"/>
    <s v="OK"/>
    <e v="#N/A"/>
    <m/>
    <n v="11"/>
    <m/>
    <m/>
    <e v="#N/A"/>
    <s v="142080"/>
    <x v="72"/>
    <x v="51"/>
    <x v="5"/>
    <x v="0"/>
    <m/>
    <m/>
    <m/>
    <m/>
    <n v="10321"/>
    <m/>
    <m/>
  </r>
  <r>
    <x v="9"/>
    <x v="0"/>
    <s v="OK"/>
    <e v="#N/A"/>
    <m/>
    <n v="11"/>
    <m/>
    <m/>
    <e v="#N/A"/>
    <s v="142280"/>
    <x v="73"/>
    <x v="52"/>
    <x v="5"/>
    <x v="0"/>
    <m/>
    <m/>
    <m/>
    <m/>
    <n v="3659"/>
    <m/>
    <m/>
  </r>
  <r>
    <x v="9"/>
    <x v="0"/>
    <s v="OK"/>
    <e v="#N/A"/>
    <m/>
    <n v="11"/>
    <m/>
    <m/>
    <e v="#N/A"/>
    <s v="142860"/>
    <x v="74"/>
    <x v="53"/>
    <x v="5"/>
    <x v="0"/>
    <m/>
    <m/>
    <m/>
    <m/>
    <n v="8431"/>
    <m/>
    <m/>
  </r>
  <r>
    <x v="9"/>
    <x v="0"/>
    <s v="OK"/>
    <e v="#N/A"/>
    <m/>
    <n v="11"/>
    <m/>
    <m/>
    <e v="#N/A"/>
    <s v="150050"/>
    <x v="195"/>
    <x v="114"/>
    <x v="14"/>
    <x v="2"/>
    <m/>
    <m/>
    <m/>
    <m/>
    <n v="4407.8"/>
    <m/>
    <m/>
  </r>
  <r>
    <x v="9"/>
    <x v="0"/>
    <s v="No"/>
    <e v="#N/A"/>
    <m/>
    <n v="11"/>
    <m/>
    <m/>
    <e v="#N/A"/>
    <s v="150100"/>
    <x v="217"/>
    <x v="123"/>
    <x v="14"/>
    <x v="2"/>
    <m/>
    <m/>
    <m/>
    <m/>
    <n v="1000"/>
    <m/>
    <m/>
  </r>
  <r>
    <x v="9"/>
    <x v="0"/>
    <s v="No"/>
    <e v="#N/A"/>
    <m/>
    <n v="11"/>
    <m/>
    <m/>
    <e v="#N/A"/>
    <s v="150130"/>
    <x v="198"/>
    <x v="115"/>
    <x v="14"/>
    <x v="2"/>
    <m/>
    <m/>
    <m/>
    <m/>
    <n v="1000"/>
    <m/>
    <m/>
  </r>
  <r>
    <x v="9"/>
    <x v="0"/>
    <s v="No"/>
    <e v="#N/A"/>
    <m/>
    <n v="11"/>
    <m/>
    <m/>
    <e v="#N/A"/>
    <s v="150200"/>
    <x v="201"/>
    <x v="116"/>
    <x v="14"/>
    <x v="2"/>
    <m/>
    <m/>
    <m/>
    <m/>
    <n v="0"/>
    <m/>
    <m/>
  </r>
  <r>
    <x v="9"/>
    <x v="0"/>
    <s v="No"/>
    <e v="#N/A"/>
    <m/>
    <n v="11"/>
    <m/>
    <m/>
    <e v="#N/A"/>
    <s v="150201"/>
    <x v="204"/>
    <x v="117"/>
    <x v="14"/>
    <x v="2"/>
    <m/>
    <m/>
    <m/>
    <m/>
    <n v="0"/>
    <m/>
    <m/>
  </r>
  <r>
    <x v="9"/>
    <x v="0"/>
    <s v="No"/>
    <e v="#N/A"/>
    <m/>
    <n v="11"/>
    <m/>
    <m/>
    <e v="#N/A"/>
    <s v="150610"/>
    <x v="218"/>
    <x v="124"/>
    <x v="14"/>
    <x v="2"/>
    <m/>
    <m/>
    <m/>
    <m/>
    <n v="600"/>
    <m/>
    <m/>
  </r>
  <r>
    <x v="9"/>
    <x v="0"/>
    <s v="No"/>
    <e v="#N/A"/>
    <m/>
    <n v="11"/>
    <m/>
    <m/>
    <e v="#N/A"/>
    <s v="150700"/>
    <x v="221"/>
    <x v="126"/>
    <x v="14"/>
    <x v="2"/>
    <m/>
    <m/>
    <m/>
    <m/>
    <n v="2988"/>
    <m/>
    <m/>
  </r>
  <r>
    <x v="9"/>
    <x v="0"/>
    <s v="No"/>
    <e v="#N/A"/>
    <m/>
    <n v="11"/>
    <m/>
    <m/>
    <e v="#N/A"/>
    <s v="150710"/>
    <x v="223"/>
    <x v="121"/>
    <x v="14"/>
    <x v="2"/>
    <m/>
    <m/>
    <m/>
    <m/>
    <n v="1445"/>
    <m/>
    <m/>
  </r>
  <r>
    <x v="9"/>
    <x v="0"/>
    <s v="OK"/>
    <e v="#N/A"/>
    <m/>
    <n v="11"/>
    <m/>
    <m/>
    <e v="#N/A"/>
    <s v="150930"/>
    <x v="205"/>
    <x v="117"/>
    <x v="14"/>
    <x v="2"/>
    <m/>
    <m/>
    <m/>
    <m/>
    <n v="1171"/>
    <m/>
    <m/>
  </r>
  <r>
    <x v="9"/>
    <x v="0"/>
    <s v="OK"/>
    <e v="#N/A"/>
    <m/>
    <n v="11"/>
    <m/>
    <m/>
    <e v="#N/A"/>
    <s v="150961"/>
    <x v="209"/>
    <x v="119"/>
    <x v="14"/>
    <x v="2"/>
    <m/>
    <m/>
    <m/>
    <m/>
    <n v="1250"/>
    <m/>
    <m/>
  </r>
  <r>
    <x v="9"/>
    <x v="0"/>
    <s v="OK"/>
    <e v="#N/A"/>
    <m/>
    <n v="11"/>
    <m/>
    <m/>
    <e v="#N/A"/>
    <s v="150970"/>
    <x v="212"/>
    <x v="120"/>
    <x v="14"/>
    <x v="2"/>
    <m/>
    <m/>
    <m/>
    <m/>
    <n v="5515"/>
    <m/>
    <m/>
  </r>
  <r>
    <x v="9"/>
    <x v="0"/>
    <s v="No"/>
    <e v="#N/A"/>
    <m/>
    <n v="11"/>
    <m/>
    <m/>
    <e v="#N/A"/>
    <s v="151090"/>
    <x v="208"/>
    <x v="118"/>
    <x v="14"/>
    <x v="2"/>
    <m/>
    <m/>
    <m/>
    <m/>
    <n v="1250"/>
    <m/>
    <m/>
  </r>
  <r>
    <x v="9"/>
    <x v="0"/>
    <s v="No"/>
    <e v="#N/A"/>
    <m/>
    <n v="11"/>
    <m/>
    <m/>
    <e v="#N/A"/>
    <s v="151150"/>
    <x v="225"/>
    <x v="126"/>
    <x v="14"/>
    <x v="2"/>
    <m/>
    <m/>
    <m/>
    <m/>
    <n v="1346"/>
    <m/>
    <m/>
  </r>
  <r>
    <x v="9"/>
    <x v="0"/>
    <s v="No"/>
    <e v="#N/A"/>
    <m/>
    <n v="11"/>
    <m/>
    <m/>
    <e v="#N/A"/>
    <s v="151190"/>
    <x v="226"/>
    <x v="127"/>
    <x v="14"/>
    <x v="2"/>
    <m/>
    <m/>
    <m/>
    <m/>
    <n v="1000"/>
    <m/>
    <m/>
  </r>
  <r>
    <x v="9"/>
    <x v="0"/>
    <s v="No"/>
    <e v="#N/A"/>
    <m/>
    <n v="11"/>
    <m/>
    <m/>
    <e v="#N/A"/>
    <s v="151230"/>
    <x v="203"/>
    <x v="116"/>
    <x v="14"/>
    <x v="2"/>
    <m/>
    <m/>
    <m/>
    <m/>
    <n v="126"/>
    <m/>
    <m/>
  </r>
  <r>
    <x v="9"/>
    <x v="0"/>
    <s v="OK"/>
    <e v="#N/A"/>
    <m/>
    <n v="11"/>
    <m/>
    <m/>
    <e v="#N/A"/>
    <s v="151260"/>
    <x v="202"/>
    <x v="116"/>
    <x v="14"/>
    <x v="2"/>
    <m/>
    <m/>
    <m/>
    <m/>
    <m/>
    <m/>
    <m/>
  </r>
  <r>
    <x v="9"/>
    <x v="0"/>
    <s v="No"/>
    <e v="#N/A"/>
    <m/>
    <n v="11"/>
    <m/>
    <m/>
    <e v="#N/A"/>
    <s v="151380"/>
    <x v="199"/>
    <x v="115"/>
    <x v="14"/>
    <x v="2"/>
    <m/>
    <m/>
    <m/>
    <m/>
    <n v="0"/>
    <m/>
    <m/>
  </r>
  <r>
    <x v="9"/>
    <x v="0"/>
    <s v="OK"/>
    <e v="#N/A"/>
    <m/>
    <n v="11"/>
    <m/>
    <m/>
    <e v="#N/A"/>
    <s v="151490"/>
    <x v="227"/>
    <x v="127"/>
    <x v="14"/>
    <x v="2"/>
    <m/>
    <m/>
    <m/>
    <m/>
    <n v="2357"/>
    <m/>
    <m/>
  </r>
  <r>
    <x v="9"/>
    <x v="0"/>
    <s v="OK"/>
    <e v="#N/A"/>
    <m/>
    <n v="11"/>
    <m/>
    <m/>
    <e v="#N/A"/>
    <s v="151780"/>
    <x v="213"/>
    <x v="121"/>
    <x v="14"/>
    <x v="2"/>
    <m/>
    <m/>
    <m/>
    <m/>
    <n v="3051"/>
    <m/>
    <m/>
  </r>
  <r>
    <x v="9"/>
    <x v="0"/>
    <s v="No"/>
    <e v="#N/A"/>
    <m/>
    <n v="11"/>
    <m/>
    <m/>
    <e v="#N/A"/>
    <s v="151790"/>
    <x v="219"/>
    <x v="124"/>
    <x v="14"/>
    <x v="2"/>
    <m/>
    <m/>
    <m/>
    <m/>
    <n v="875"/>
    <m/>
    <m/>
  </r>
  <r>
    <x v="9"/>
    <x v="0"/>
    <s v="No"/>
    <e v="#N/A"/>
    <m/>
    <n v="11"/>
    <m/>
    <m/>
    <e v="#N/A"/>
    <s v="151810"/>
    <x v="196"/>
    <x v="114"/>
    <x v="14"/>
    <x v="2"/>
    <m/>
    <m/>
    <m/>
    <m/>
    <n v="0"/>
    <m/>
    <m/>
  </r>
  <r>
    <x v="9"/>
    <x v="0"/>
    <s v="No"/>
    <e v="#N/A"/>
    <m/>
    <n v="11"/>
    <m/>
    <m/>
    <e v="#N/A"/>
    <s v="151820"/>
    <x v="206"/>
    <x v="117"/>
    <x v="14"/>
    <x v="2"/>
    <m/>
    <m/>
    <m/>
    <m/>
    <n v="0"/>
    <m/>
    <m/>
  </r>
  <r>
    <x v="9"/>
    <x v="0"/>
    <s v="OK"/>
    <e v="#N/A"/>
    <m/>
    <n v="11"/>
    <m/>
    <m/>
    <e v="#N/A"/>
    <s v="152040"/>
    <x v="210"/>
    <x v="119"/>
    <x v="14"/>
    <x v="2"/>
    <m/>
    <m/>
    <m/>
    <m/>
    <n v="1000"/>
    <m/>
    <m/>
  </r>
  <r>
    <x v="9"/>
    <x v="0"/>
    <s v="No"/>
    <e v="#N/A"/>
    <m/>
    <n v="11"/>
    <m/>
    <m/>
    <e v="#N/A"/>
    <s v="152120"/>
    <x v="200"/>
    <x v="115"/>
    <x v="14"/>
    <x v="2"/>
    <m/>
    <m/>
    <m/>
    <m/>
    <m/>
    <m/>
    <m/>
  </r>
  <r>
    <x v="9"/>
    <x v="0"/>
    <s v="No"/>
    <e v="#N/A"/>
    <m/>
    <n v="11"/>
    <m/>
    <m/>
    <e v="#N/A"/>
    <s v="152330"/>
    <x v="228"/>
    <x v="124"/>
    <x v="14"/>
    <x v="2"/>
    <m/>
    <m/>
    <m/>
    <m/>
    <n v="400"/>
    <m/>
    <m/>
  </r>
  <r>
    <x v="9"/>
    <x v="0"/>
    <s v="OK"/>
    <e v="#N/A"/>
    <m/>
    <n v="11"/>
    <m/>
    <m/>
    <e v="#N/A"/>
    <s v="152350"/>
    <x v="224"/>
    <x v="125"/>
    <x v="14"/>
    <x v="2"/>
    <m/>
    <m/>
    <m/>
    <m/>
    <n v="0"/>
    <m/>
    <m/>
  </r>
  <r>
    <x v="9"/>
    <x v="0"/>
    <s v="OK"/>
    <e v="#N/A"/>
    <m/>
    <n v="11"/>
    <m/>
    <m/>
    <e v="#N/A"/>
    <s v="152360"/>
    <x v="211"/>
    <x v="119"/>
    <x v="14"/>
    <x v="2"/>
    <m/>
    <m/>
    <m/>
    <m/>
    <n v="6053"/>
    <m/>
    <m/>
  </r>
  <r>
    <x v="9"/>
    <x v="0"/>
    <s v="No"/>
    <e v="#N/A"/>
    <m/>
    <n v="11"/>
    <m/>
    <m/>
    <e v="#N/A"/>
    <s v="152370"/>
    <x v="222"/>
    <x v="126"/>
    <x v="14"/>
    <x v="2"/>
    <m/>
    <m/>
    <m/>
    <m/>
    <n v="0"/>
    <m/>
    <m/>
  </r>
  <r>
    <x v="9"/>
    <x v="0"/>
    <s v="OK"/>
    <e v="#N/A"/>
    <m/>
    <n v="11"/>
    <m/>
    <m/>
    <e v="#N/A"/>
    <s v="152430"/>
    <x v="197"/>
    <x v="114"/>
    <x v="14"/>
    <x v="2"/>
    <m/>
    <m/>
    <m/>
    <m/>
    <n v="0"/>
    <m/>
    <m/>
  </r>
  <r>
    <x v="9"/>
    <x v="0"/>
    <s v="No"/>
    <e v="#N/A"/>
    <m/>
    <n v="11"/>
    <m/>
    <m/>
    <e v="#N/A"/>
    <s v="152580"/>
    <x v="214"/>
    <x v="118"/>
    <x v="14"/>
    <x v="2"/>
    <m/>
    <m/>
    <m/>
    <m/>
    <n v="500"/>
    <m/>
    <m/>
  </r>
  <r>
    <x v="9"/>
    <x v="0"/>
    <s v="No"/>
    <e v="#N/A"/>
    <m/>
    <n v="11"/>
    <m/>
    <m/>
    <e v="#N/A"/>
    <s v="152650"/>
    <x v="220"/>
    <x v="125"/>
    <x v="14"/>
    <x v="2"/>
    <m/>
    <m/>
    <m/>
    <m/>
    <n v="200"/>
    <m/>
    <m/>
  </r>
  <r>
    <x v="9"/>
    <x v="0"/>
    <s v="OK"/>
    <e v="#N/A"/>
    <m/>
    <n v="11"/>
    <m/>
    <m/>
    <e v="#N/A"/>
    <s v="152850"/>
    <x v="215"/>
    <x v="118"/>
    <x v="14"/>
    <x v="2"/>
    <m/>
    <m/>
    <m/>
    <m/>
    <n v="2602"/>
    <m/>
    <m/>
  </r>
  <r>
    <x v="9"/>
    <x v="0"/>
    <s v="OK"/>
    <e v="#N/A"/>
    <m/>
    <n v="11"/>
    <m/>
    <m/>
    <e v="#N/A"/>
    <s v="152930"/>
    <x v="207"/>
    <x v="117"/>
    <x v="14"/>
    <x v="2"/>
    <m/>
    <m/>
    <m/>
    <m/>
    <n v="3728"/>
    <m/>
    <m/>
  </r>
  <r>
    <x v="9"/>
    <x v="0"/>
    <s v="No"/>
    <e v="#N/A"/>
    <m/>
    <n v="11"/>
    <m/>
    <m/>
    <e v="#N/A"/>
    <s v="152940"/>
    <x v="216"/>
    <x v="122"/>
    <x v="14"/>
    <x v="2"/>
    <m/>
    <m/>
    <m/>
    <m/>
    <n v="5227"/>
    <m/>
    <m/>
  </r>
  <r>
    <x v="9"/>
    <x v="0"/>
    <s v="No"/>
    <e v="#N/A"/>
    <m/>
    <n v="11"/>
    <m/>
    <m/>
    <e v="#N/A"/>
    <s v="160220"/>
    <x v="229"/>
    <x v="128"/>
    <x v="15"/>
    <x v="2"/>
    <m/>
    <m/>
    <m/>
    <m/>
    <n v="2206.17"/>
    <m/>
    <m/>
  </r>
  <r>
    <x v="9"/>
    <x v="0"/>
    <s v="OK"/>
    <e v="#N/A"/>
    <m/>
    <n v="11"/>
    <m/>
    <m/>
    <s v="Yes"/>
    <s v="160230"/>
    <x v="230"/>
    <x v="129"/>
    <x v="15"/>
    <x v="2"/>
    <m/>
    <m/>
    <m/>
    <m/>
    <n v="12839"/>
    <m/>
    <m/>
  </r>
  <r>
    <x v="9"/>
    <x v="0"/>
    <s v="OK"/>
    <e v="#N/A"/>
    <m/>
    <n v="11"/>
    <m/>
    <m/>
    <e v="#N/A"/>
    <s v="160250"/>
    <x v="231"/>
    <x v="130"/>
    <x v="15"/>
    <x v="2"/>
    <m/>
    <m/>
    <m/>
    <m/>
    <n v="11157"/>
    <m/>
    <m/>
  </r>
  <r>
    <x v="9"/>
    <x v="0"/>
    <s v="OK"/>
    <e v="#N/A"/>
    <m/>
    <n v="11"/>
    <m/>
    <m/>
    <e v="#N/A"/>
    <s v="160270"/>
    <x v="232"/>
    <x v="131"/>
    <x v="15"/>
    <x v="2"/>
    <m/>
    <m/>
    <m/>
    <m/>
    <n v="5056"/>
    <m/>
    <m/>
  </r>
  <r>
    <x v="9"/>
    <x v="0"/>
    <s v="OK"/>
    <e v="#N/A"/>
    <m/>
    <n v="11"/>
    <m/>
    <m/>
    <e v="#N/A"/>
    <s v="160280"/>
    <x v="240"/>
    <x v="139"/>
    <x v="15"/>
    <x v="2"/>
    <m/>
    <m/>
    <m/>
    <m/>
    <n v="6073.33"/>
    <m/>
    <m/>
  </r>
  <r>
    <x v="9"/>
    <x v="0"/>
    <s v="No"/>
    <e v="#N/A"/>
    <m/>
    <n v="11"/>
    <m/>
    <m/>
    <e v="#N/A"/>
    <s v="160290"/>
    <x v="233"/>
    <x v="132"/>
    <x v="15"/>
    <x v="2"/>
    <m/>
    <m/>
    <m/>
    <m/>
    <n v="900"/>
    <m/>
    <m/>
  </r>
  <r>
    <x v="9"/>
    <x v="0"/>
    <s v="No"/>
    <e v="#N/A"/>
    <m/>
    <n v="11"/>
    <m/>
    <m/>
    <e v="#N/A"/>
    <s v="160310"/>
    <x v="244"/>
    <x v="141"/>
    <x v="15"/>
    <x v="2"/>
    <m/>
    <m/>
    <m/>
    <m/>
    <n v="250"/>
    <m/>
    <m/>
  </r>
  <r>
    <x v="9"/>
    <x v="0"/>
    <s v="No"/>
    <e v="#N/A"/>
    <m/>
    <n v="11"/>
    <m/>
    <m/>
    <e v="#N/A"/>
    <s v="160320"/>
    <x v="234"/>
    <x v="133"/>
    <x v="15"/>
    <x v="2"/>
    <m/>
    <m/>
    <m/>
    <m/>
    <n v="5000"/>
    <m/>
    <m/>
  </r>
  <r>
    <x v="9"/>
    <x v="0"/>
    <s v="No"/>
    <e v="#N/A"/>
    <m/>
    <n v="11"/>
    <m/>
    <m/>
    <e v="#N/A"/>
    <s v="160330"/>
    <x v="235"/>
    <x v="134"/>
    <x v="15"/>
    <x v="2"/>
    <m/>
    <m/>
    <m/>
    <m/>
    <n v="500"/>
    <m/>
    <m/>
  </r>
  <r>
    <x v="9"/>
    <x v="0"/>
    <s v="OK"/>
    <e v="#N/A"/>
    <m/>
    <n v="11"/>
    <m/>
    <m/>
    <e v="#N/A"/>
    <s v="160380"/>
    <x v="236"/>
    <x v="135"/>
    <x v="15"/>
    <x v="2"/>
    <m/>
    <m/>
    <m/>
    <m/>
    <n v="3580"/>
    <m/>
    <m/>
  </r>
  <r>
    <x v="9"/>
    <x v="0"/>
    <s v="No"/>
    <e v="#N/A"/>
    <m/>
    <n v="11"/>
    <m/>
    <m/>
    <e v="#N/A"/>
    <s v="160620"/>
    <x v="242"/>
    <x v="141"/>
    <x v="15"/>
    <x v="2"/>
    <m/>
    <m/>
    <m/>
    <m/>
    <n v="0"/>
    <m/>
    <m/>
  </r>
  <r>
    <x v="9"/>
    <x v="0"/>
    <s v="No"/>
    <s v="LLF"/>
    <m/>
    <n v="11"/>
    <m/>
    <m/>
    <s v="Yes"/>
    <s v="160780"/>
    <x v="243"/>
    <x v="142"/>
    <x v="15"/>
    <x v="2"/>
    <m/>
    <m/>
    <m/>
    <m/>
    <n v="4223"/>
    <m/>
    <m/>
  </r>
  <r>
    <x v="9"/>
    <x v="0"/>
    <s v="No"/>
    <e v="#N/A"/>
    <m/>
    <n v="11"/>
    <m/>
    <m/>
    <e v="#N/A"/>
    <s v="160900"/>
    <x v="246"/>
    <x v="141"/>
    <x v="15"/>
    <x v="2"/>
    <m/>
    <m/>
    <m/>
    <m/>
    <n v="0"/>
    <m/>
    <m/>
  </r>
  <r>
    <x v="9"/>
    <x v="0"/>
    <s v="OK"/>
    <e v="#N/A"/>
    <m/>
    <n v="11"/>
    <m/>
    <m/>
    <e v="#N/A"/>
    <s v="161020"/>
    <x v="238"/>
    <x v="137"/>
    <x v="15"/>
    <x v="2"/>
    <m/>
    <m/>
    <m/>
    <m/>
    <n v="5294"/>
    <m/>
    <m/>
  </r>
  <r>
    <x v="9"/>
    <x v="0"/>
    <s v="No"/>
    <e v="#N/A"/>
    <m/>
    <n v="11"/>
    <m/>
    <m/>
    <e v="#N/A"/>
    <s v="161330"/>
    <x v="245"/>
    <x v="142"/>
    <x v="15"/>
    <x v="2"/>
    <m/>
    <m/>
    <m/>
    <m/>
    <n v="500"/>
    <m/>
    <m/>
  </r>
  <r>
    <x v="9"/>
    <x v="0"/>
    <s v="No"/>
    <e v="#N/A"/>
    <m/>
    <n v="11"/>
    <m/>
    <m/>
    <e v="#N/A"/>
    <s v="161350"/>
    <x v="247"/>
    <x v="141"/>
    <x v="15"/>
    <x v="2"/>
    <m/>
    <m/>
    <m/>
    <m/>
    <n v="500"/>
    <m/>
    <m/>
  </r>
  <r>
    <x v="9"/>
    <x v="0"/>
    <s v="No"/>
    <e v="#N/A"/>
    <m/>
    <n v="11"/>
    <m/>
    <m/>
    <e v="#N/A"/>
    <s v="161410"/>
    <x v="237"/>
    <x v="136"/>
    <x v="15"/>
    <x v="2"/>
    <m/>
    <m/>
    <m/>
    <m/>
    <n v="500"/>
    <m/>
    <m/>
  </r>
  <r>
    <x v="9"/>
    <x v="0"/>
    <s v="No"/>
    <e v="#N/A"/>
    <m/>
    <n v="11"/>
    <m/>
    <m/>
    <e v="#N/A"/>
    <s v="161411"/>
    <x v="239"/>
    <x v="138"/>
    <x v="15"/>
    <x v="2"/>
    <m/>
    <m/>
    <m/>
    <m/>
    <n v="1500"/>
    <m/>
    <m/>
  </r>
  <r>
    <x v="9"/>
    <x v="0"/>
    <s v="OK"/>
    <e v="#N/A"/>
    <m/>
    <n v="11"/>
    <m/>
    <m/>
    <e v="#N/A"/>
    <s v="161770"/>
    <x v="250"/>
    <x v="144"/>
    <x v="15"/>
    <x v="2"/>
    <m/>
    <m/>
    <m/>
    <m/>
    <n v="2359.7600000000002"/>
    <m/>
    <m/>
  </r>
  <r>
    <x v="9"/>
    <x v="0"/>
    <s v="OK"/>
    <e v="#N/A"/>
    <m/>
    <n v="11"/>
    <m/>
    <m/>
    <e v="#N/A"/>
    <s v="162090"/>
    <x v="241"/>
    <x v="140"/>
    <x v="15"/>
    <x v="2"/>
    <m/>
    <m/>
    <m/>
    <m/>
    <n v="0"/>
    <m/>
    <m/>
  </r>
  <r>
    <x v="9"/>
    <x v="0"/>
    <s v="No"/>
    <e v="#N/A"/>
    <m/>
    <n v="11"/>
    <m/>
    <m/>
    <e v="#N/A"/>
    <s v="162920"/>
    <x v="248"/>
    <x v="141"/>
    <x v="15"/>
    <x v="2"/>
    <m/>
    <m/>
    <m/>
    <m/>
    <n v="0"/>
    <m/>
    <m/>
  </r>
  <r>
    <x v="9"/>
    <x v="0"/>
    <s v="OK"/>
    <s v="LLF"/>
    <m/>
    <n v="11"/>
    <m/>
    <m/>
    <e v="#N/A"/>
    <s v="162960"/>
    <x v="251"/>
    <x v="145"/>
    <x v="15"/>
    <x v="2"/>
    <m/>
    <m/>
    <m/>
    <m/>
    <n v="5000"/>
    <m/>
    <m/>
  </r>
  <r>
    <x v="9"/>
    <x v="0"/>
    <s v="OK"/>
    <e v="#N/A"/>
    <m/>
    <n v="11"/>
    <m/>
    <m/>
    <e v="#N/A"/>
    <s v="170390"/>
    <x v="252"/>
    <x v="146"/>
    <x v="17"/>
    <x v="2"/>
    <m/>
    <m/>
    <m/>
    <m/>
    <n v="6404"/>
    <m/>
    <m/>
  </r>
  <r>
    <x v="9"/>
    <x v="0"/>
    <s v="OK"/>
    <e v="#N/A"/>
    <m/>
    <n v="11"/>
    <m/>
    <m/>
    <e v="#N/A"/>
    <s v="170450"/>
    <x v="253"/>
    <x v="147"/>
    <x v="17"/>
    <x v="2"/>
    <m/>
    <m/>
    <m/>
    <m/>
    <n v="1500"/>
    <m/>
    <m/>
  </r>
  <r>
    <x v="9"/>
    <x v="0"/>
    <s v="No"/>
    <e v="#N/A"/>
    <m/>
    <n v="11"/>
    <m/>
    <m/>
    <e v="#N/A"/>
    <s v="170600"/>
    <x v="255"/>
    <x v="148"/>
    <x v="17"/>
    <x v="2"/>
    <m/>
    <m/>
    <m/>
    <m/>
    <n v="2500"/>
    <m/>
    <m/>
  </r>
  <r>
    <x v="9"/>
    <x v="0"/>
    <s v="OK"/>
    <e v="#N/A"/>
    <m/>
    <n v="11"/>
    <m/>
    <m/>
    <e v="#N/A"/>
    <s v="170712"/>
    <x v="258"/>
    <x v="149"/>
    <x v="17"/>
    <x v="2"/>
    <m/>
    <m/>
    <m/>
    <m/>
    <n v="250"/>
    <m/>
    <m/>
  </r>
  <r>
    <x v="9"/>
    <x v="0"/>
    <s v="OK"/>
    <e v="#N/A"/>
    <m/>
    <n v="11"/>
    <m/>
    <m/>
    <e v="#N/A"/>
    <s v="170760"/>
    <x v="261"/>
    <x v="150"/>
    <x v="17"/>
    <x v="2"/>
    <m/>
    <m/>
    <m/>
    <m/>
    <n v="3893.25"/>
    <m/>
    <m/>
  </r>
  <r>
    <x v="9"/>
    <x v="0"/>
    <s v="No"/>
    <e v="#N/A"/>
    <m/>
    <n v="11"/>
    <m/>
    <m/>
    <e v="#N/A"/>
    <s v="170840"/>
    <x v="264"/>
    <x v="151"/>
    <x v="17"/>
    <x v="2"/>
    <m/>
    <m/>
    <m/>
    <m/>
    <n v="750"/>
    <m/>
    <m/>
  </r>
  <r>
    <x v="9"/>
    <x v="0"/>
    <s v="OK"/>
    <s v="LLF"/>
    <m/>
    <n v="11"/>
    <m/>
    <m/>
    <e v="#N/A"/>
    <s v="170880"/>
    <x v="267"/>
    <x v="152"/>
    <x v="17"/>
    <x v="2"/>
    <m/>
    <m/>
    <m/>
    <m/>
    <n v="2245"/>
    <m/>
    <m/>
  </r>
  <r>
    <x v="9"/>
    <x v="0"/>
    <s v="No"/>
    <e v="#N/A"/>
    <m/>
    <n v="11"/>
    <m/>
    <m/>
    <e v="#N/A"/>
    <s v="170940"/>
    <x v="266"/>
    <x v="151"/>
    <x v="17"/>
    <x v="2"/>
    <m/>
    <m/>
    <m/>
    <m/>
    <n v="125"/>
    <m/>
    <m/>
  </r>
  <r>
    <x v="9"/>
    <x v="0"/>
    <s v="OK"/>
    <e v="#N/A"/>
    <m/>
    <n v="11"/>
    <m/>
    <m/>
    <e v="#N/A"/>
    <s v="171041"/>
    <x v="268"/>
    <x v="147"/>
    <x v="17"/>
    <x v="2"/>
    <m/>
    <m/>
    <m/>
    <m/>
    <n v="1682"/>
    <m/>
    <m/>
  </r>
  <r>
    <x v="9"/>
    <x v="0"/>
    <s v="No"/>
    <e v="#N/A"/>
    <m/>
    <n v="11"/>
    <m/>
    <m/>
    <e v="#N/A"/>
    <s v="171840"/>
    <x v="263"/>
    <x v="150"/>
    <x v="17"/>
    <x v="2"/>
    <m/>
    <m/>
    <m/>
    <m/>
    <n v="500"/>
    <m/>
    <m/>
  </r>
  <r>
    <x v="9"/>
    <x v="0"/>
    <s v="OK"/>
    <e v="#N/A"/>
    <m/>
    <n v="11"/>
    <m/>
    <m/>
    <e v="#N/A"/>
    <s v="171910"/>
    <x v="257"/>
    <x v="148"/>
    <x v="17"/>
    <x v="2"/>
    <m/>
    <m/>
    <m/>
    <m/>
    <n v="0"/>
    <m/>
    <m/>
  </r>
  <r>
    <x v="9"/>
    <x v="0"/>
    <s v="OK"/>
    <e v="#N/A"/>
    <m/>
    <n v="11"/>
    <m/>
    <m/>
    <e v="#N/A"/>
    <s v="171950"/>
    <x v="256"/>
    <x v="148"/>
    <x v="17"/>
    <x v="2"/>
    <m/>
    <m/>
    <m/>
    <m/>
    <n v="567"/>
    <m/>
    <m/>
  </r>
  <r>
    <x v="9"/>
    <x v="0"/>
    <s v="No"/>
    <e v="#N/A"/>
    <m/>
    <n v="11"/>
    <m/>
    <m/>
    <e v="#N/A"/>
    <s v="172030"/>
    <x v="259"/>
    <x v="149"/>
    <x v="17"/>
    <x v="2"/>
    <m/>
    <m/>
    <m/>
    <m/>
    <n v="2000"/>
    <m/>
    <m/>
  </r>
  <r>
    <x v="9"/>
    <x v="0"/>
    <s v="OK"/>
    <e v="#N/A"/>
    <m/>
    <n v="11"/>
    <m/>
    <m/>
    <e v="#N/A"/>
    <s v="172140"/>
    <x v="269"/>
    <x v="147"/>
    <x v="17"/>
    <x v="2"/>
    <m/>
    <m/>
    <m/>
    <m/>
    <n v="1108"/>
    <m/>
    <m/>
  </r>
  <r>
    <x v="9"/>
    <x v="0"/>
    <s v="No"/>
    <e v="#N/A"/>
    <m/>
    <n v="11"/>
    <m/>
    <m/>
    <e v="#N/A"/>
    <s v="172290"/>
    <x v="270"/>
    <x v="153"/>
    <x v="17"/>
    <x v="2"/>
    <m/>
    <m/>
    <m/>
    <m/>
    <n v="5100"/>
    <m/>
    <m/>
  </r>
  <r>
    <x v="9"/>
    <x v="0"/>
    <s v="OK"/>
    <e v="#N/A"/>
    <m/>
    <n v="11"/>
    <m/>
    <m/>
    <e v="#N/A"/>
    <s v="172510"/>
    <x v="260"/>
    <x v="149"/>
    <x v="17"/>
    <x v="2"/>
    <m/>
    <m/>
    <m/>
    <m/>
    <n v="2069"/>
    <m/>
    <m/>
  </r>
  <r>
    <x v="9"/>
    <x v="0"/>
    <s v="No"/>
    <e v="#N/A"/>
    <m/>
    <n v="11"/>
    <m/>
    <m/>
    <e v="#N/A"/>
    <s v="172520"/>
    <x v="254"/>
    <x v="147"/>
    <x v="17"/>
    <x v="2"/>
    <m/>
    <m/>
    <m/>
    <m/>
    <n v="0"/>
    <m/>
    <m/>
  </r>
  <r>
    <x v="9"/>
    <x v="0"/>
    <s v="OK"/>
    <e v="#N/A"/>
    <m/>
    <n v="11"/>
    <m/>
    <m/>
    <e v="#N/A"/>
    <s v="172910"/>
    <x v="262"/>
    <x v="150"/>
    <x v="17"/>
    <x v="2"/>
    <m/>
    <m/>
    <m/>
    <m/>
    <n v="1800"/>
    <m/>
    <m/>
  </r>
  <r>
    <x v="9"/>
    <x v="0"/>
    <s v="No"/>
    <e v="#N/A"/>
    <m/>
    <n v="11"/>
    <m/>
    <m/>
    <e v="#N/A"/>
    <s v="172980"/>
    <x v="265"/>
    <x v="151"/>
    <x v="17"/>
    <x v="2"/>
    <m/>
    <m/>
    <m/>
    <m/>
    <n v="0"/>
    <m/>
    <m/>
  </r>
  <r>
    <x v="9"/>
    <x v="0"/>
    <s v="OK"/>
    <e v="#N/A"/>
    <m/>
    <n v="11"/>
    <m/>
    <m/>
    <e v="#N/A"/>
    <s v="180400"/>
    <x v="271"/>
    <x v="154"/>
    <x v="18"/>
    <x v="2"/>
    <m/>
    <m/>
    <m/>
    <m/>
    <n v="310"/>
    <m/>
    <m/>
  </r>
  <r>
    <x v="9"/>
    <x v="0"/>
    <s v="No"/>
    <e v="#N/A"/>
    <m/>
    <n v="11"/>
    <m/>
    <m/>
    <e v="#N/A"/>
    <s v="180640"/>
    <x v="272"/>
    <x v="155"/>
    <x v="18"/>
    <x v="2"/>
    <m/>
    <m/>
    <m/>
    <m/>
    <n v="0"/>
    <m/>
    <m/>
  </r>
  <r>
    <x v="9"/>
    <x v="0"/>
    <s v="OK"/>
    <e v="#N/A"/>
    <m/>
    <n v="11"/>
    <m/>
    <m/>
    <e v="#N/A"/>
    <s v="180830"/>
    <x v="273"/>
    <x v="156"/>
    <x v="18"/>
    <x v="2"/>
    <m/>
    <m/>
    <m/>
    <m/>
    <n v="10627"/>
    <m/>
    <m/>
  </r>
  <r>
    <x v="9"/>
    <x v="0"/>
    <s v="OK"/>
    <e v="#N/A"/>
    <m/>
    <n v="11"/>
    <m/>
    <m/>
    <e v="#N/A"/>
    <s v="180870"/>
    <x v="274"/>
    <x v="157"/>
    <x v="18"/>
    <x v="2"/>
    <m/>
    <m/>
    <m/>
    <m/>
    <n v="5605"/>
    <m/>
    <m/>
  </r>
  <r>
    <x v="9"/>
    <x v="0"/>
    <s v="No"/>
    <e v="#N/A"/>
    <m/>
    <n v="11"/>
    <m/>
    <m/>
    <e v="#N/A"/>
    <s v="181160"/>
    <x v="276"/>
    <x v="154"/>
    <x v="18"/>
    <x v="2"/>
    <m/>
    <m/>
    <m/>
    <m/>
    <n v="3000"/>
    <m/>
    <m/>
  </r>
  <r>
    <x v="9"/>
    <x v="0"/>
    <s v="OK"/>
    <e v="#N/A"/>
    <m/>
    <n v="11"/>
    <m/>
    <m/>
    <e v="#N/A"/>
    <s v="181310"/>
    <x v="277"/>
    <x v="154"/>
    <x v="18"/>
    <x v="2"/>
    <m/>
    <m/>
    <m/>
    <m/>
    <n v="2231"/>
    <m/>
    <m/>
  </r>
  <r>
    <x v="9"/>
    <x v="0"/>
    <s v="No"/>
    <e v="#N/A"/>
    <m/>
    <n v="11"/>
    <m/>
    <m/>
    <e v="#N/A"/>
    <s v="181360"/>
    <x v="278"/>
    <x v="158"/>
    <x v="18"/>
    <x v="2"/>
    <m/>
    <m/>
    <m/>
    <m/>
    <n v="1500"/>
    <m/>
    <m/>
  </r>
  <r>
    <x v="9"/>
    <x v="0"/>
    <s v="OK"/>
    <e v="#N/A"/>
    <m/>
    <n v="11"/>
    <m/>
    <m/>
    <e v="#N/A"/>
    <s v="181420"/>
    <x v="279"/>
    <x v="159"/>
    <x v="18"/>
    <x v="2"/>
    <m/>
    <m/>
    <m/>
    <m/>
    <n v="2098.33"/>
    <m/>
    <m/>
  </r>
  <r>
    <x v="9"/>
    <x v="0"/>
    <s v="No"/>
    <e v="#N/A"/>
    <m/>
    <n v="11"/>
    <m/>
    <m/>
    <e v="#N/A"/>
    <s v="181530"/>
    <x v="280"/>
    <x v="154"/>
    <x v="18"/>
    <x v="2"/>
    <m/>
    <m/>
    <m/>
    <m/>
    <n v="5000"/>
    <m/>
    <m/>
  </r>
  <r>
    <x v="9"/>
    <x v="0"/>
    <s v="OK"/>
    <e v="#N/A"/>
    <m/>
    <n v="11"/>
    <m/>
    <m/>
    <e v="#N/A"/>
    <s v="181535"/>
    <x v="281"/>
    <x v="154"/>
    <x v="18"/>
    <x v="2"/>
    <m/>
    <m/>
    <m/>
    <m/>
    <n v="0"/>
    <m/>
    <m/>
  </r>
  <r>
    <x v="9"/>
    <x v="0"/>
    <s v="No"/>
    <e v="#N/A"/>
    <m/>
    <n v="11"/>
    <m/>
    <m/>
    <e v="#N/A"/>
    <s v="181540"/>
    <x v="282"/>
    <x v="154"/>
    <x v="18"/>
    <x v="2"/>
    <m/>
    <m/>
    <m/>
    <m/>
    <n v="1750"/>
    <m/>
    <m/>
  </r>
  <r>
    <x v="9"/>
    <x v="0"/>
    <s v="No"/>
    <e v="#N/A"/>
    <m/>
    <n v="11"/>
    <m/>
    <m/>
    <e v="#N/A"/>
    <s v="182390"/>
    <x v="283"/>
    <x v="160"/>
    <x v="18"/>
    <x v="2"/>
    <m/>
    <m/>
    <m/>
    <m/>
    <n v="600"/>
    <m/>
    <m/>
  </r>
  <r>
    <x v="9"/>
    <x v="0"/>
    <s v="OK"/>
    <e v="#N/A"/>
    <m/>
    <n v="11"/>
    <m/>
    <m/>
    <e v="#N/A"/>
    <s v="182490"/>
    <x v="284"/>
    <x v="159"/>
    <x v="18"/>
    <x v="2"/>
    <m/>
    <m/>
    <m/>
    <m/>
    <n v="1917"/>
    <m/>
    <m/>
  </r>
  <r>
    <x v="9"/>
    <x v="0"/>
    <s v="No"/>
    <e v="#N/A"/>
    <m/>
    <n v="11"/>
    <m/>
    <m/>
    <e v="#N/A"/>
    <s v="182571"/>
    <x v="285"/>
    <x v="160"/>
    <x v="18"/>
    <x v="2"/>
    <m/>
    <m/>
    <m/>
    <m/>
    <n v="937"/>
    <m/>
    <m/>
  </r>
  <r>
    <x v="9"/>
    <x v="0"/>
    <s v="No"/>
    <e v="#N/A"/>
    <m/>
    <n v="11"/>
    <m/>
    <m/>
    <e v="#N/A"/>
    <s v="182590"/>
    <x v="286"/>
    <x v="155"/>
    <x v="18"/>
    <x v="2"/>
    <m/>
    <m/>
    <m/>
    <m/>
    <n v="1772.83"/>
    <m/>
    <m/>
  </r>
  <r>
    <x v="9"/>
    <x v="0"/>
    <s v="OK"/>
    <e v="#N/A"/>
    <m/>
    <n v="11"/>
    <m/>
    <m/>
    <e v="#N/A"/>
    <s v="182610"/>
    <x v="287"/>
    <x v="160"/>
    <x v="18"/>
    <x v="2"/>
    <m/>
    <m/>
    <m/>
    <m/>
    <n v="400"/>
    <m/>
    <m/>
  </r>
  <r>
    <x v="9"/>
    <x v="0"/>
    <s v="OK"/>
    <e v="#N/A"/>
    <m/>
    <n v="11"/>
    <m/>
    <m/>
    <e v="#N/A"/>
    <s v="182861"/>
    <x v="288"/>
    <x v="159"/>
    <x v="18"/>
    <x v="2"/>
    <m/>
    <m/>
    <m/>
    <m/>
    <n v="1908"/>
    <m/>
    <m/>
  </r>
  <r>
    <x v="9"/>
    <x v="0"/>
    <s v="No"/>
    <e v="#N/A"/>
    <m/>
    <n v="11"/>
    <m/>
    <m/>
    <e v="#N/A"/>
    <s v="200590"/>
    <x v="290"/>
    <x v="162"/>
    <x v="19"/>
    <x v="2"/>
    <m/>
    <m/>
    <m/>
    <m/>
    <n v="1000"/>
    <m/>
    <m/>
  </r>
  <r>
    <x v="9"/>
    <x v="0"/>
    <s v="OK"/>
    <e v="#N/A"/>
    <m/>
    <n v="11"/>
    <m/>
    <m/>
    <e v="#N/A"/>
    <s v="200941"/>
    <x v="292"/>
    <x v="164"/>
    <x v="19"/>
    <x v="2"/>
    <m/>
    <m/>
    <m/>
    <m/>
    <n v="0"/>
    <m/>
    <m/>
  </r>
  <r>
    <x v="9"/>
    <x v="0"/>
    <s v="No"/>
    <e v="#N/A"/>
    <m/>
    <n v="11"/>
    <m/>
    <m/>
    <s v="Yes"/>
    <s v="201510"/>
    <x v="293"/>
    <x v="165"/>
    <x v="19"/>
    <x v="2"/>
    <m/>
    <m/>
    <m/>
    <m/>
    <n v="3000"/>
    <m/>
    <m/>
  </r>
  <r>
    <x v="9"/>
    <x v="0"/>
    <s v="OK"/>
    <e v="#N/A"/>
    <m/>
    <n v="11"/>
    <m/>
    <m/>
    <e v="#N/A"/>
    <s v="201680"/>
    <x v="295"/>
    <x v="167"/>
    <x v="19"/>
    <x v="2"/>
    <m/>
    <m/>
    <m/>
    <m/>
    <n v="2250"/>
    <m/>
    <m/>
  </r>
  <r>
    <x v="9"/>
    <x v="0"/>
    <s v="No"/>
    <e v="#N/A"/>
    <m/>
    <n v="11"/>
    <m/>
    <m/>
    <e v="#N/A"/>
    <s v="201690"/>
    <x v="305"/>
    <x v="175"/>
    <x v="19"/>
    <x v="2"/>
    <m/>
    <m/>
    <m/>
    <m/>
    <n v="500"/>
    <m/>
    <m/>
  </r>
  <r>
    <x v="9"/>
    <x v="0"/>
    <s v="No"/>
    <e v="#N/A"/>
    <m/>
    <n v="11"/>
    <m/>
    <m/>
    <e v="#N/A"/>
    <s v="201700"/>
    <x v="297"/>
    <x v="169"/>
    <x v="19"/>
    <x v="2"/>
    <m/>
    <m/>
    <m/>
    <m/>
    <n v="0"/>
    <m/>
    <m/>
  </r>
  <r>
    <x v="9"/>
    <x v="0"/>
    <s v="No"/>
    <e v="#N/A"/>
    <m/>
    <n v="11"/>
    <m/>
    <m/>
    <e v="#N/A"/>
    <s v="201701"/>
    <x v="298"/>
    <x v="170"/>
    <x v="19"/>
    <x v="2"/>
    <m/>
    <m/>
    <m/>
    <m/>
    <n v="1500"/>
    <m/>
    <m/>
  </r>
  <r>
    <x v="9"/>
    <x v="0"/>
    <s v="No"/>
    <e v="#N/A"/>
    <m/>
    <n v="11"/>
    <m/>
    <m/>
    <e v="#N/A"/>
    <s v="201702"/>
    <x v="294"/>
    <x v="166"/>
    <x v="19"/>
    <x v="2"/>
    <m/>
    <m/>
    <m/>
    <m/>
    <n v="4100"/>
    <m/>
    <m/>
  </r>
  <r>
    <x v="9"/>
    <x v="0"/>
    <s v="No"/>
    <s v="LLF"/>
    <m/>
    <n v="11"/>
    <m/>
    <m/>
    <e v="#N/A"/>
    <s v="201711"/>
    <x v="300"/>
    <x v="171"/>
    <x v="19"/>
    <x v="2"/>
    <m/>
    <m/>
    <m/>
    <m/>
    <n v="3605"/>
    <m/>
    <m/>
  </r>
  <r>
    <x v="9"/>
    <x v="0"/>
    <s v="OK"/>
    <s v="LLF"/>
    <m/>
    <n v="11"/>
    <m/>
    <m/>
    <e v="#N/A"/>
    <s v="201712"/>
    <x v="296"/>
    <x v="168"/>
    <x v="19"/>
    <x v="2"/>
    <m/>
    <m/>
    <m/>
    <m/>
    <n v="0"/>
    <m/>
    <m/>
  </r>
  <r>
    <x v="9"/>
    <x v="0"/>
    <s v="OK"/>
    <e v="#N/A"/>
    <m/>
    <n v="11"/>
    <m/>
    <m/>
    <e v="#N/A"/>
    <s v="201713"/>
    <x v="301"/>
    <x v="172"/>
    <x v="19"/>
    <x v="2"/>
    <m/>
    <m/>
    <m/>
    <m/>
    <n v="11547.25"/>
    <m/>
    <m/>
  </r>
  <r>
    <x v="9"/>
    <x v="0"/>
    <s v="No"/>
    <e v="#N/A"/>
    <m/>
    <n v="11"/>
    <m/>
    <m/>
    <e v="#N/A"/>
    <s v="201730"/>
    <x v="303"/>
    <x v="173"/>
    <x v="19"/>
    <x v="2"/>
    <m/>
    <m/>
    <m/>
    <m/>
    <n v="1250"/>
    <m/>
    <m/>
  </r>
  <r>
    <x v="9"/>
    <x v="0"/>
    <s v="No"/>
    <e v="#N/A"/>
    <m/>
    <n v="11"/>
    <m/>
    <m/>
    <e v="#N/A"/>
    <s v="201740"/>
    <x v="304"/>
    <x v="174"/>
    <x v="19"/>
    <x v="2"/>
    <m/>
    <m/>
    <m/>
    <m/>
    <m/>
    <m/>
    <m/>
  </r>
  <r>
    <x v="9"/>
    <x v="0"/>
    <s v="OK"/>
    <e v="#N/A"/>
    <m/>
    <n v="11"/>
    <m/>
    <m/>
    <e v="#N/A"/>
    <s v="202460"/>
    <x v="306"/>
    <x v="176"/>
    <x v="19"/>
    <x v="2"/>
    <m/>
    <m/>
    <m/>
    <m/>
    <n v="0"/>
    <m/>
    <m/>
  </r>
  <r>
    <x v="9"/>
    <x v="0"/>
    <s v="No"/>
    <s v="LLF"/>
    <m/>
    <n v="11"/>
    <m/>
    <m/>
    <e v="#N/A"/>
    <s v="202461"/>
    <x v="289"/>
    <x v="161"/>
    <x v="19"/>
    <x v="2"/>
    <m/>
    <m/>
    <m/>
    <m/>
    <n v="4497.42"/>
    <m/>
    <m/>
  </r>
  <r>
    <x v="9"/>
    <x v="0"/>
    <s v="No"/>
    <e v="#N/A"/>
    <m/>
    <n v="11"/>
    <m/>
    <m/>
    <e v="#N/A"/>
    <s v="202480"/>
    <x v="307"/>
    <x v="177"/>
    <x v="19"/>
    <x v="2"/>
    <m/>
    <m/>
    <m/>
    <m/>
    <n v="3500"/>
    <m/>
    <m/>
  </r>
  <r>
    <x v="9"/>
    <x v="0"/>
    <s v="No"/>
    <e v="#N/A"/>
    <m/>
    <n v="11"/>
    <m/>
    <m/>
    <e v="#N/A"/>
    <s v="202491"/>
    <x v="308"/>
    <x v="178"/>
    <x v="19"/>
    <x v="2"/>
    <m/>
    <m/>
    <m/>
    <m/>
    <n v="750"/>
    <m/>
    <m/>
  </r>
  <r>
    <x v="9"/>
    <x v="0"/>
    <s v="OK"/>
    <e v="#N/A"/>
    <m/>
    <n v="11"/>
    <m/>
    <m/>
    <e v="#N/A"/>
    <s v="202950"/>
    <x v="291"/>
    <x v="163"/>
    <x v="19"/>
    <x v="2"/>
    <m/>
    <m/>
    <m/>
    <m/>
    <n v="3000"/>
    <m/>
    <m/>
  </r>
  <r>
    <x v="9"/>
    <x v="0"/>
    <s v="No"/>
    <s v="LLF"/>
    <m/>
    <n v="11"/>
    <m/>
    <m/>
    <e v="#N/A"/>
    <s v="210440"/>
    <x v="309"/>
    <x v="179"/>
    <x v="20"/>
    <x v="2"/>
    <m/>
    <m/>
    <m/>
    <m/>
    <n v="2747"/>
    <m/>
    <m/>
  </r>
  <r>
    <x v="9"/>
    <x v="0"/>
    <s v="No"/>
    <e v="#N/A"/>
    <m/>
    <n v="11"/>
    <m/>
    <m/>
    <e v="#N/A"/>
    <s v="210460"/>
    <x v="311"/>
    <x v="180"/>
    <x v="20"/>
    <x v="2"/>
    <m/>
    <m/>
    <m/>
    <m/>
    <n v="810"/>
    <m/>
    <m/>
  </r>
  <r>
    <x v="9"/>
    <x v="0"/>
    <s v="No"/>
    <e v="#N/A"/>
    <m/>
    <n v="11"/>
    <m/>
    <m/>
    <e v="#N/A"/>
    <s v="210540"/>
    <x v="330"/>
    <x v="186"/>
    <x v="20"/>
    <x v="2"/>
    <m/>
    <m/>
    <m/>
    <m/>
    <n v="4709"/>
    <m/>
    <m/>
  </r>
  <r>
    <x v="9"/>
    <x v="0"/>
    <s v="OK"/>
    <e v="#N/A"/>
    <m/>
    <n v="11"/>
    <m/>
    <m/>
    <e v="#N/A"/>
    <s v="210630"/>
    <x v="313"/>
    <x v="181"/>
    <x v="20"/>
    <x v="2"/>
    <m/>
    <m/>
    <m/>
    <m/>
    <n v="1952"/>
    <m/>
    <m/>
  </r>
  <r>
    <x v="9"/>
    <x v="0"/>
    <s v="OK"/>
    <e v="#N/A"/>
    <m/>
    <n v="11"/>
    <m/>
    <m/>
    <e v="#N/A"/>
    <s v="210690"/>
    <x v="333"/>
    <x v="187"/>
    <x v="20"/>
    <x v="2"/>
    <m/>
    <m/>
    <m/>
    <m/>
    <n v="4960"/>
    <m/>
    <m/>
  </r>
  <r>
    <x v="9"/>
    <x v="0"/>
    <s v="No"/>
    <e v="#N/A"/>
    <m/>
    <n v="11"/>
    <m/>
    <m/>
    <e v="#N/A"/>
    <s v="210730"/>
    <x v="315"/>
    <x v="182"/>
    <x v="20"/>
    <x v="2"/>
    <m/>
    <m/>
    <m/>
    <m/>
    <n v="0"/>
    <m/>
    <m/>
  </r>
  <r>
    <x v="9"/>
    <x v="0"/>
    <s v="OK"/>
    <e v="#N/A"/>
    <m/>
    <n v="11"/>
    <m/>
    <m/>
    <e v="#N/A"/>
    <s v="210950"/>
    <x v="318"/>
    <x v="183"/>
    <x v="20"/>
    <x v="2"/>
    <m/>
    <m/>
    <m/>
    <m/>
    <n v="0"/>
    <m/>
    <m/>
  </r>
  <r>
    <x v="9"/>
    <x v="0"/>
    <s v="No"/>
    <e v="#N/A"/>
    <m/>
    <n v="11"/>
    <m/>
    <m/>
    <e v="#N/A"/>
    <s v="211120"/>
    <x v="314"/>
    <x v="181"/>
    <x v="20"/>
    <x v="2"/>
    <m/>
    <m/>
    <m/>
    <m/>
    <n v="500"/>
    <m/>
    <m/>
  </r>
  <r>
    <x v="9"/>
    <x v="0"/>
    <s v="No"/>
    <e v="#N/A"/>
    <m/>
    <n v="11"/>
    <m/>
    <m/>
    <e v="#N/A"/>
    <s v="211430"/>
    <x v="312"/>
    <x v="180"/>
    <x v="20"/>
    <x v="2"/>
    <m/>
    <m/>
    <m/>
    <m/>
    <n v="1762.5"/>
    <m/>
    <m/>
  </r>
  <r>
    <x v="9"/>
    <x v="0"/>
    <s v="No"/>
    <e v="#N/A"/>
    <m/>
    <n v="11"/>
    <m/>
    <m/>
    <e v="#N/A"/>
    <s v="211830"/>
    <x v="321"/>
    <x v="184"/>
    <x v="20"/>
    <x v="2"/>
    <m/>
    <m/>
    <m/>
    <m/>
    <n v="500"/>
    <m/>
    <m/>
  </r>
  <r>
    <x v="9"/>
    <x v="0"/>
    <s v="No"/>
    <e v="#N/A"/>
    <m/>
    <n v="11"/>
    <m/>
    <m/>
    <e v="#N/A"/>
    <s v="211921"/>
    <x v="331"/>
    <x v="186"/>
    <x v="20"/>
    <x v="2"/>
    <m/>
    <m/>
    <m/>
    <m/>
    <n v="2670.92"/>
    <m/>
    <m/>
  </r>
  <r>
    <x v="9"/>
    <x v="0"/>
    <s v="OK"/>
    <e v="#N/A"/>
    <m/>
    <n v="11"/>
    <m/>
    <m/>
    <e v="#N/A"/>
    <s v="211930"/>
    <x v="323"/>
    <x v="181"/>
    <x v="20"/>
    <x v="2"/>
    <m/>
    <m/>
    <m/>
    <m/>
    <n v="1500"/>
    <m/>
    <m/>
  </r>
  <r>
    <x v="9"/>
    <x v="0"/>
    <s v="OK"/>
    <e v="#N/A"/>
    <m/>
    <n v="11"/>
    <m/>
    <m/>
    <e v="#N/A"/>
    <s v="211970"/>
    <x v="324"/>
    <x v="184"/>
    <x v="20"/>
    <x v="2"/>
    <m/>
    <m/>
    <m/>
    <m/>
    <n v="1785.17"/>
    <m/>
    <m/>
  </r>
  <r>
    <x v="9"/>
    <x v="0"/>
    <s v="No"/>
    <e v="#N/A"/>
    <m/>
    <n v="11"/>
    <m/>
    <m/>
    <e v="#N/A"/>
    <s v="212000"/>
    <x v="325"/>
    <x v="181"/>
    <x v="20"/>
    <x v="2"/>
    <m/>
    <m/>
    <m/>
    <m/>
    <n v="0"/>
    <m/>
    <m/>
  </r>
  <r>
    <x v="9"/>
    <x v="0"/>
    <s v="No"/>
    <e v="#N/A"/>
    <m/>
    <n v="11"/>
    <m/>
    <m/>
    <e v="#N/A"/>
    <s v="212070"/>
    <x v="316"/>
    <x v="182"/>
    <x v="20"/>
    <x v="2"/>
    <m/>
    <m/>
    <m/>
    <m/>
    <n v="0"/>
    <m/>
    <m/>
  </r>
  <r>
    <x v="9"/>
    <x v="0"/>
    <s v="OK"/>
    <s v="LLF"/>
    <m/>
    <n v="11"/>
    <m/>
    <m/>
    <s v="Yes"/>
    <s v="212130"/>
    <x v="310"/>
    <x v="179"/>
    <x v="20"/>
    <x v="2"/>
    <m/>
    <m/>
    <m/>
    <m/>
    <n v="3983"/>
    <m/>
    <m/>
  </r>
  <r>
    <x v="9"/>
    <x v="0"/>
    <s v="OK"/>
    <e v="#N/A"/>
    <m/>
    <n v="11"/>
    <m/>
    <m/>
    <e v="#N/A"/>
    <s v="212320"/>
    <x v="319"/>
    <x v="183"/>
    <x v="20"/>
    <x v="2"/>
    <m/>
    <m/>
    <m/>
    <m/>
    <n v="0"/>
    <m/>
    <m/>
  </r>
  <r>
    <x v="9"/>
    <x v="0"/>
    <s v="OK"/>
    <e v="#N/A"/>
    <m/>
    <n v="11"/>
    <m/>
    <m/>
    <e v="#N/A"/>
    <s v="212361"/>
    <x v="320"/>
    <x v="183"/>
    <x v="20"/>
    <x v="2"/>
    <m/>
    <m/>
    <m/>
    <m/>
    <n v="436"/>
    <m/>
    <m/>
  </r>
  <r>
    <x v="9"/>
    <x v="0"/>
    <s v="OK"/>
    <e v="#N/A"/>
    <m/>
    <n v="11"/>
    <m/>
    <m/>
    <e v="#N/A"/>
    <s v="212380"/>
    <x v="332"/>
    <x v="186"/>
    <x v="20"/>
    <x v="2"/>
    <m/>
    <m/>
    <m/>
    <m/>
    <n v="616"/>
    <m/>
    <m/>
  </r>
  <r>
    <x v="9"/>
    <x v="0"/>
    <s v="No"/>
    <e v="#N/A"/>
    <m/>
    <n v="11"/>
    <m/>
    <m/>
    <e v="#N/A"/>
    <s v="212450"/>
    <x v="327"/>
    <x v="181"/>
    <x v="20"/>
    <x v="2"/>
    <m/>
    <m/>
    <m/>
    <m/>
    <n v="800"/>
    <m/>
    <m/>
  </r>
  <r>
    <x v="9"/>
    <x v="0"/>
    <s v="No"/>
    <e v="#N/A"/>
    <m/>
    <n v="11"/>
    <m/>
    <m/>
    <e v="#N/A"/>
    <s v="212570"/>
    <x v="322"/>
    <x v="184"/>
    <x v="20"/>
    <x v="2"/>
    <m/>
    <m/>
    <m/>
    <m/>
    <n v="0.01"/>
    <m/>
    <m/>
  </r>
  <r>
    <x v="9"/>
    <x v="0"/>
    <s v="No"/>
    <e v="#N/A"/>
    <m/>
    <n v="11"/>
    <m/>
    <m/>
    <e v="#N/A"/>
    <s v="212630"/>
    <x v="328"/>
    <x v="181"/>
    <x v="20"/>
    <x v="2"/>
    <m/>
    <m/>
    <m/>
    <m/>
    <n v="0"/>
    <m/>
    <m/>
  </r>
  <r>
    <x v="9"/>
    <x v="0"/>
    <s v="No"/>
    <e v="#N/A"/>
    <m/>
    <n v="11"/>
    <m/>
    <m/>
    <e v="#N/A"/>
    <s v="212890"/>
    <x v="317"/>
    <x v="182"/>
    <x v="20"/>
    <x v="2"/>
    <m/>
    <m/>
    <m/>
    <m/>
    <n v="100"/>
    <m/>
    <m/>
  </r>
  <r>
    <x v="9"/>
    <x v="0"/>
    <s v="No"/>
    <e v="#N/A"/>
    <m/>
    <n v="11"/>
    <m/>
    <m/>
    <e v="#N/A"/>
    <s v="213000"/>
    <x v="326"/>
    <x v="181"/>
    <x v="20"/>
    <x v="2"/>
    <m/>
    <m/>
    <m/>
    <m/>
    <m/>
    <m/>
    <m/>
  </r>
  <r>
    <x v="9"/>
    <x v="0"/>
    <s v="No"/>
    <e v="#N/A"/>
    <m/>
    <n v="11"/>
    <m/>
    <m/>
    <e v="#N/A"/>
    <s v="213020"/>
    <x v="329"/>
    <x v="185"/>
    <x v="20"/>
    <x v="2"/>
    <m/>
    <m/>
    <m/>
    <m/>
    <n v="2000.6"/>
    <m/>
    <m/>
  </r>
  <r>
    <x v="9"/>
    <x v="0"/>
    <s v="No"/>
    <e v="#N/A"/>
    <m/>
    <n v="11"/>
    <m/>
    <m/>
    <e v="#N/A"/>
    <s v="230500"/>
    <x v="79"/>
    <x v="55"/>
    <x v="6"/>
    <x v="0"/>
    <m/>
    <m/>
    <m/>
    <m/>
    <n v="7371"/>
    <m/>
    <m/>
  </r>
  <r>
    <x v="9"/>
    <x v="0"/>
    <s v="OK"/>
    <e v="#N/A"/>
    <m/>
    <n v="11"/>
    <m/>
    <m/>
    <e v="#N/A"/>
    <s v="230501"/>
    <x v="80"/>
    <x v="55"/>
    <x v="6"/>
    <x v="0"/>
    <m/>
    <m/>
    <m/>
    <m/>
    <n v="395"/>
    <m/>
    <m/>
  </r>
  <r>
    <x v="9"/>
    <x v="0"/>
    <s v="OK"/>
    <e v="#N/A"/>
    <m/>
    <n v="11"/>
    <m/>
    <m/>
    <e v="#N/A"/>
    <s v="230641"/>
    <x v="81"/>
    <x v="56"/>
    <x v="6"/>
    <x v="0"/>
    <m/>
    <m/>
    <m/>
    <m/>
    <n v="1000"/>
    <m/>
    <m/>
  </r>
  <r>
    <x v="9"/>
    <x v="0"/>
    <s v="No"/>
    <e v="#N/A"/>
    <m/>
    <n v="11"/>
    <m/>
    <m/>
    <e v="#N/A"/>
    <s v="230642"/>
    <x v="82"/>
    <x v="56"/>
    <x v="6"/>
    <x v="0"/>
    <m/>
    <m/>
    <m/>
    <m/>
    <n v="1000"/>
    <m/>
    <m/>
  </r>
  <r>
    <x v="9"/>
    <x v="0"/>
    <s v="OK"/>
    <e v="#N/A"/>
    <m/>
    <n v="11"/>
    <m/>
    <m/>
    <e v="#N/A"/>
    <s v="230643"/>
    <x v="83"/>
    <x v="56"/>
    <x v="6"/>
    <x v="0"/>
    <m/>
    <m/>
    <m/>
    <m/>
    <n v="5000"/>
    <m/>
    <m/>
  </r>
  <r>
    <x v="9"/>
    <x v="0"/>
    <s v="OK"/>
    <e v="#N/A"/>
    <m/>
    <n v="11"/>
    <m/>
    <m/>
    <e v="#N/A"/>
    <s v="231171"/>
    <x v="75"/>
    <x v="54"/>
    <x v="6"/>
    <x v="0"/>
    <m/>
    <m/>
    <m/>
    <m/>
    <n v="4404"/>
    <m/>
    <m/>
  </r>
  <r>
    <x v="9"/>
    <x v="0"/>
    <s v="No"/>
    <e v="#N/A"/>
    <m/>
    <n v="11"/>
    <m/>
    <m/>
    <e v="#N/A"/>
    <s v="231172"/>
    <x v="76"/>
    <x v="54"/>
    <x v="6"/>
    <x v="0"/>
    <m/>
    <m/>
    <m/>
    <m/>
    <n v="1910"/>
    <m/>
    <m/>
  </r>
  <r>
    <x v="9"/>
    <x v="0"/>
    <s v="OK"/>
    <e v="#N/A"/>
    <m/>
    <n v="11"/>
    <m/>
    <m/>
    <e v="#N/A"/>
    <s v="231173"/>
    <x v="77"/>
    <x v="54"/>
    <x v="6"/>
    <x v="0"/>
    <m/>
    <m/>
    <m/>
    <m/>
    <n v="4760"/>
    <m/>
    <m/>
  </r>
  <r>
    <x v="9"/>
    <x v="0"/>
    <s v="No"/>
    <e v="#N/A"/>
    <m/>
    <n v="11"/>
    <m/>
    <m/>
    <e v="#N/A"/>
    <s v="231174"/>
    <x v="78"/>
    <x v="54"/>
    <x v="6"/>
    <x v="0"/>
    <m/>
    <m/>
    <m/>
    <m/>
    <n v="800"/>
    <m/>
    <m/>
  </r>
  <r>
    <x v="9"/>
    <x v="0"/>
    <s v="OK"/>
    <e v="#N/A"/>
    <m/>
    <n v="11"/>
    <m/>
    <m/>
    <e v="#N/A"/>
    <s v="231450"/>
    <x v="84"/>
    <x v="56"/>
    <x v="6"/>
    <x v="0"/>
    <m/>
    <m/>
    <m/>
    <m/>
    <n v="0"/>
    <m/>
    <m/>
  </r>
  <r>
    <x v="9"/>
    <x v="0"/>
    <e v="#REF!"/>
    <e v="#N/A"/>
    <m/>
    <n v="11"/>
    <m/>
    <m/>
    <e v="#N/A"/>
    <s v="091280"/>
    <x v="338"/>
    <x v="5"/>
    <x v="1"/>
    <x v="0"/>
    <m/>
    <m/>
    <m/>
    <m/>
    <n v="0"/>
    <m/>
    <m/>
  </r>
  <r>
    <x v="9"/>
    <x v="0"/>
    <s v="OK"/>
    <e v="#N/A"/>
    <m/>
    <n v="12"/>
    <m/>
    <m/>
    <e v="#N/A"/>
    <s v="020201"/>
    <x v="90"/>
    <x v="62"/>
    <x v="7"/>
    <x v="1"/>
    <m/>
    <m/>
    <n v="70679"/>
    <n v="73389"/>
    <n v="6000"/>
    <n v="73389"/>
    <m/>
  </r>
  <r>
    <x v="9"/>
    <x v="0"/>
    <s v="No"/>
    <e v="#N/A"/>
    <m/>
    <n v="12"/>
    <m/>
    <m/>
    <e v="#N/A"/>
    <s v="020470"/>
    <x v="95"/>
    <x v="66"/>
    <x v="7"/>
    <x v="1"/>
    <m/>
    <m/>
    <n v="63781"/>
    <n v="82410"/>
    <n v="33650.9"/>
    <n v="82410"/>
    <m/>
  </r>
  <r>
    <x v="9"/>
    <x v="0"/>
    <s v="OK"/>
    <e v="#N/A"/>
    <m/>
    <n v="12"/>
    <m/>
    <m/>
    <e v="#N/A"/>
    <s v="020672"/>
    <x v="85"/>
    <x v="57"/>
    <x v="7"/>
    <x v="1"/>
    <m/>
    <m/>
    <n v="143643"/>
    <n v="147909"/>
    <n v="22909"/>
    <n v="147909"/>
    <m/>
  </r>
  <r>
    <x v="9"/>
    <x v="0"/>
    <s v="No"/>
    <e v="#N/A"/>
    <m/>
    <n v="12"/>
    <m/>
    <m/>
    <e v="#N/A"/>
    <s v="020850"/>
    <x v="86"/>
    <x v="58"/>
    <x v="7"/>
    <x v="1"/>
    <m/>
    <m/>
    <n v="23510"/>
    <n v="69666"/>
    <n v="10366"/>
    <n v="69666"/>
    <m/>
  </r>
  <r>
    <x v="9"/>
    <x v="0"/>
    <s v="OK"/>
    <e v="#N/A"/>
    <m/>
    <n v="12"/>
    <m/>
    <m/>
    <e v="#N/A"/>
    <s v="021640"/>
    <x v="87"/>
    <x v="59"/>
    <x v="7"/>
    <x v="1"/>
    <m/>
    <m/>
    <n v="89334"/>
    <n v="87654"/>
    <n v="7304.5"/>
    <n v="87654"/>
    <m/>
  </r>
  <r>
    <x v="9"/>
    <x v="0"/>
    <s v="No"/>
    <e v="#N/A"/>
    <m/>
    <n v="12"/>
    <m/>
    <m/>
    <e v="#N/A"/>
    <s v="021750"/>
    <x v="88"/>
    <x v="60"/>
    <x v="7"/>
    <x v="1"/>
    <m/>
    <m/>
    <n v="28889"/>
    <n v="36616"/>
    <n v="6889"/>
    <n v="36616"/>
    <m/>
  </r>
  <r>
    <x v="9"/>
    <x v="0"/>
    <s v="OK"/>
    <e v="#N/A"/>
    <m/>
    <n v="12"/>
    <m/>
    <m/>
    <e v="#N/A"/>
    <s v="021860"/>
    <x v="89"/>
    <x v="61"/>
    <x v="7"/>
    <x v="1"/>
    <m/>
    <m/>
    <n v="72038"/>
    <n v="74205"/>
    <n v="6183.75"/>
    <n v="74205"/>
    <m/>
  </r>
  <r>
    <x v="9"/>
    <x v="0"/>
    <s v="OK"/>
    <e v="#N/A"/>
    <m/>
    <n v="12"/>
    <m/>
    <m/>
    <e v="#N/A"/>
    <s v="022110"/>
    <x v="91"/>
    <x v="63"/>
    <x v="7"/>
    <x v="1"/>
    <m/>
    <m/>
    <n v="4099"/>
    <n v="4005"/>
    <n v="1001"/>
    <n v="4005"/>
    <m/>
  </r>
  <r>
    <x v="9"/>
    <x v="0"/>
    <s v="OK"/>
    <e v="#N/A"/>
    <m/>
    <n v="12"/>
    <m/>
    <m/>
    <e v="#N/A"/>
    <s v="022362"/>
    <x v="93"/>
    <x v="64"/>
    <x v="7"/>
    <x v="1"/>
    <m/>
    <m/>
    <n v="68374"/>
    <n v="64109"/>
    <n v="5123"/>
    <n v="64109"/>
    <m/>
  </r>
  <r>
    <x v="9"/>
    <x v="0"/>
    <s v="OK"/>
    <e v="#N/A"/>
    <m/>
    <n v="12"/>
    <m/>
    <m/>
    <e v="#N/A"/>
    <s v="022363"/>
    <x v="92"/>
    <x v="63"/>
    <x v="7"/>
    <x v="1"/>
    <m/>
    <m/>
    <n v="7871"/>
    <n v="8265"/>
    <n v="686"/>
    <n v="8265"/>
    <m/>
  </r>
  <r>
    <x v="9"/>
    <x v="0"/>
    <s v="No"/>
    <e v="#N/A"/>
    <m/>
    <n v="12"/>
    <m/>
    <m/>
    <e v="#N/A"/>
    <s v="022600"/>
    <x v="94"/>
    <x v="65"/>
    <x v="7"/>
    <x v="1"/>
    <m/>
    <m/>
    <n v="36000"/>
    <n v="54317"/>
    <n v="12364"/>
    <n v="54317"/>
    <m/>
  </r>
  <r>
    <x v="9"/>
    <x v="0"/>
    <s v="OK"/>
    <e v="#N/A"/>
    <m/>
    <n v="12"/>
    <m/>
    <m/>
    <e v="#N/A"/>
    <s v="030480"/>
    <x v="0"/>
    <x v="0"/>
    <x v="0"/>
    <x v="0"/>
    <m/>
    <m/>
    <n v="11468"/>
    <n v="11719"/>
    <n v="972"/>
    <n v="11719"/>
    <m/>
  </r>
  <r>
    <x v="9"/>
    <x v="0"/>
    <s v="OK"/>
    <e v="#N/A"/>
    <m/>
    <n v="12"/>
    <m/>
    <m/>
    <e v="#N/A"/>
    <s v="031050"/>
    <x v="2"/>
    <x v="1"/>
    <x v="0"/>
    <x v="0"/>
    <m/>
    <m/>
    <n v="130617"/>
    <n v="127875"/>
    <n v="10752"/>
    <n v="127875"/>
    <m/>
  </r>
  <r>
    <x v="9"/>
    <x v="0"/>
    <s v="OK"/>
    <e v="#N/A"/>
    <m/>
    <n v="12"/>
    <m/>
    <m/>
    <e v="#N/A"/>
    <s v="031060"/>
    <x v="3"/>
    <x v="1"/>
    <x v="0"/>
    <x v="0"/>
    <m/>
    <m/>
    <n v="23417"/>
    <n v="24300"/>
    <n v="6075"/>
    <n v="24300"/>
    <m/>
  </r>
  <r>
    <x v="9"/>
    <x v="0"/>
    <s v="OK"/>
    <e v="#N/A"/>
    <m/>
    <n v="12"/>
    <m/>
    <m/>
    <e v="#N/A"/>
    <s v="031620"/>
    <x v="4"/>
    <x v="1"/>
    <x v="0"/>
    <x v="0"/>
    <m/>
    <m/>
    <n v="40054"/>
    <n v="41508"/>
    <n v="3459"/>
    <n v="41508"/>
    <m/>
  </r>
  <r>
    <x v="9"/>
    <x v="0"/>
    <s v="OK"/>
    <e v="#N/A"/>
    <m/>
    <n v="12"/>
    <m/>
    <m/>
    <e v="#N/A"/>
    <s v="031851"/>
    <x v="5"/>
    <x v="1"/>
    <x v="0"/>
    <x v="0"/>
    <m/>
    <m/>
    <n v="7413"/>
    <n v="7701"/>
    <n v="641.75"/>
    <n v="7701"/>
    <m/>
  </r>
  <r>
    <x v="9"/>
    <x v="0"/>
    <s v="OK"/>
    <e v="#N/A"/>
    <m/>
    <n v="12"/>
    <m/>
    <m/>
    <e v="#N/A"/>
    <s v="031901"/>
    <x v="7"/>
    <x v="2"/>
    <x v="0"/>
    <x v="0"/>
    <m/>
    <m/>
    <n v="57340"/>
    <n v="56994"/>
    <n v="4819.33"/>
    <n v="56994"/>
    <m/>
  </r>
  <r>
    <x v="9"/>
    <x v="0"/>
    <s v="OK"/>
    <e v="#N/A"/>
    <m/>
    <n v="12"/>
    <m/>
    <m/>
    <e v="#N/A"/>
    <s v="032020"/>
    <x v="6"/>
    <x v="1"/>
    <x v="0"/>
    <x v="0"/>
    <m/>
    <m/>
    <n v="47580"/>
    <n v="48662"/>
    <n v="2244"/>
    <n v="48662"/>
    <m/>
  </r>
  <r>
    <x v="9"/>
    <x v="0"/>
    <s v="OK"/>
    <e v="#N/A"/>
    <m/>
    <n v="12"/>
    <m/>
    <m/>
    <e v="#N/A"/>
    <s v="032500"/>
    <x v="1"/>
    <x v="0"/>
    <x v="0"/>
    <x v="0"/>
    <m/>
    <m/>
    <n v="72017"/>
    <n v="90723"/>
    <n v="7563"/>
    <n v="90723"/>
    <m/>
  </r>
  <r>
    <x v="9"/>
    <x v="0"/>
    <s v="No"/>
    <e v="#N/A"/>
    <m/>
    <n v="12"/>
    <m/>
    <m/>
    <e v="#N/A"/>
    <s v="032621"/>
    <x v="8"/>
    <x v="3"/>
    <x v="0"/>
    <x v="0"/>
    <m/>
    <m/>
    <n v="174000"/>
    <n v="177636"/>
    <n v="12636"/>
    <n v="177636"/>
    <m/>
  </r>
  <r>
    <x v="9"/>
    <x v="0"/>
    <s v="No"/>
    <e v="#N/A"/>
    <m/>
    <n v="12"/>
    <m/>
    <m/>
    <e v="#N/A"/>
    <s v="032880"/>
    <x v="9"/>
    <x v="2"/>
    <x v="0"/>
    <x v="0"/>
    <m/>
    <m/>
    <n v="33000"/>
    <n v="36747"/>
    <n v="9250"/>
    <n v="36747"/>
    <m/>
  </r>
  <r>
    <x v="9"/>
    <x v="0"/>
    <s v="No"/>
    <e v="#N/A"/>
    <m/>
    <n v="12"/>
    <m/>
    <m/>
    <e v="#N/A"/>
    <s v="040020"/>
    <x v="96"/>
    <x v="67"/>
    <x v="8"/>
    <x v="1"/>
    <m/>
    <m/>
    <n v="0"/>
    <n v="10889"/>
    <n v="0"/>
    <n v="10889"/>
    <m/>
  </r>
  <r>
    <x v="9"/>
    <x v="0"/>
    <s v="OK"/>
    <e v="#N/A"/>
    <m/>
    <n v="12"/>
    <m/>
    <m/>
    <e v="#N/A"/>
    <s v="040430"/>
    <x v="99"/>
    <x v="69"/>
    <x v="8"/>
    <x v="1"/>
    <m/>
    <m/>
    <n v="107991"/>
    <n v="105978"/>
    <n v="8826"/>
    <n v="105978"/>
    <m/>
  </r>
  <r>
    <x v="9"/>
    <x v="0"/>
    <s v="No"/>
    <e v="#N/A"/>
    <m/>
    <n v="12"/>
    <m/>
    <m/>
    <e v="#N/A"/>
    <s v="040520"/>
    <x v="100"/>
    <x v="70"/>
    <x v="8"/>
    <x v="1"/>
    <m/>
    <m/>
    <n v="13288"/>
    <n v="20324"/>
    <n v="0"/>
    <n v="20324"/>
    <m/>
  </r>
  <r>
    <x v="9"/>
    <x v="0"/>
    <s v="No"/>
    <e v="#N/A"/>
    <m/>
    <n v="12"/>
    <m/>
    <m/>
    <e v="#N/A"/>
    <s v="040990"/>
    <x v="101"/>
    <x v="70"/>
    <x v="8"/>
    <x v="1"/>
    <m/>
    <m/>
    <n v="2716.75"/>
    <n v="8064"/>
    <n v="0"/>
    <n v="8064"/>
    <m/>
  </r>
  <r>
    <x v="9"/>
    <x v="0"/>
    <s v="No"/>
    <e v="#N/A"/>
    <m/>
    <n v="12"/>
    <m/>
    <m/>
    <e v="#N/A"/>
    <s v="041000"/>
    <x v="103"/>
    <x v="71"/>
    <x v="8"/>
    <x v="1"/>
    <m/>
    <m/>
    <n v="8090.25"/>
    <n v="11120"/>
    <n v="0"/>
    <n v="11120"/>
    <m/>
  </r>
  <r>
    <x v="9"/>
    <x v="0"/>
    <s v="OK"/>
    <e v="#N/A"/>
    <m/>
    <n v="12"/>
    <m/>
    <m/>
    <e v="#N/A"/>
    <s v="041250"/>
    <x v="104"/>
    <x v="71"/>
    <x v="8"/>
    <x v="1"/>
    <m/>
    <m/>
    <n v="37645"/>
    <n v="38909"/>
    <n v="3247"/>
    <n v="38909"/>
    <m/>
  </r>
  <r>
    <x v="9"/>
    <x v="0"/>
    <s v="No"/>
    <e v="#N/A"/>
    <m/>
    <n v="12"/>
    <m/>
    <m/>
    <e v="#N/A"/>
    <s v="041300"/>
    <x v="105"/>
    <x v="72"/>
    <x v="8"/>
    <x v="1"/>
    <m/>
    <m/>
    <n v="58927"/>
    <n v="55309"/>
    <n v="10308.84"/>
    <n v="55309"/>
    <m/>
  </r>
  <r>
    <x v="9"/>
    <x v="0"/>
    <s v="No"/>
    <e v="#N/A"/>
    <m/>
    <n v="12"/>
    <m/>
    <m/>
    <e v="#N/A"/>
    <s v="041630"/>
    <x v="97"/>
    <x v="67"/>
    <x v="8"/>
    <x v="1"/>
    <m/>
    <m/>
    <n v="9000"/>
    <n v="14642"/>
    <n v="1500"/>
    <n v="14642"/>
    <m/>
  </r>
  <r>
    <x v="9"/>
    <x v="0"/>
    <s v="OK"/>
    <e v="#N/A"/>
    <m/>
    <n v="12"/>
    <m/>
    <m/>
    <e v="#N/A"/>
    <s v="041650"/>
    <x v="109"/>
    <x v="74"/>
    <x v="8"/>
    <x v="1"/>
    <m/>
    <m/>
    <n v="21143"/>
    <n v="21953"/>
    <n v="0"/>
    <n v="21953"/>
    <m/>
  </r>
  <r>
    <x v="9"/>
    <x v="0"/>
    <s v="No"/>
    <e v="#N/A"/>
    <m/>
    <n v="12"/>
    <m/>
    <m/>
    <e v="#N/A"/>
    <s v="041850"/>
    <x v="106"/>
    <x v="67"/>
    <x v="8"/>
    <x v="1"/>
    <m/>
    <m/>
    <n v="44000"/>
    <n v="48302"/>
    <n v="5302"/>
    <n v="48302"/>
    <m/>
  </r>
  <r>
    <x v="9"/>
    <x v="0"/>
    <s v="OK"/>
    <e v="#N/A"/>
    <m/>
    <n v="12"/>
    <m/>
    <m/>
    <e v="#N/A"/>
    <s v="042170"/>
    <x v="110"/>
    <x v="74"/>
    <x v="8"/>
    <x v="1"/>
    <m/>
    <m/>
    <n v="7380"/>
    <n v="7666"/>
    <n v="637"/>
    <n v="7666"/>
    <m/>
  </r>
  <r>
    <x v="9"/>
    <x v="0"/>
    <s v="OK"/>
    <e v="#N/A"/>
    <m/>
    <n v="12"/>
    <m/>
    <m/>
    <e v="#N/A"/>
    <s v="042310"/>
    <x v="107"/>
    <x v="73"/>
    <x v="8"/>
    <x v="1"/>
    <m/>
    <m/>
    <n v="73035"/>
    <n v="69920"/>
    <n v="15920.16"/>
    <n v="69920"/>
    <m/>
  </r>
  <r>
    <x v="9"/>
    <x v="0"/>
    <s v="OK"/>
    <e v="#N/A"/>
    <m/>
    <n v="12"/>
    <m/>
    <m/>
    <e v="#N/A"/>
    <s v="042400"/>
    <x v="108"/>
    <x v="74"/>
    <x v="8"/>
    <x v="1"/>
    <m/>
    <m/>
    <n v="60141"/>
    <n v="62653"/>
    <n v="5222"/>
    <n v="62653"/>
    <m/>
  </r>
  <r>
    <x v="9"/>
    <x v="0"/>
    <s v="No"/>
    <e v="#N/A"/>
    <m/>
    <n v="12"/>
    <m/>
    <m/>
    <e v="#N/A"/>
    <s v="042451"/>
    <x v="102"/>
    <x v="70"/>
    <x v="8"/>
    <x v="1"/>
    <m/>
    <m/>
    <n v="909"/>
    <n v="2352"/>
    <n v="1135"/>
    <n v="2352"/>
    <m/>
  </r>
  <r>
    <x v="9"/>
    <x v="0"/>
    <s v="No"/>
    <e v="#N/A"/>
    <m/>
    <n v="12"/>
    <m/>
    <m/>
    <e v="#N/A"/>
    <s v="042550"/>
    <x v="98"/>
    <x v="68"/>
    <x v="8"/>
    <x v="1"/>
    <m/>
    <m/>
    <n v="18000"/>
    <n v="39675"/>
    <n v="1500"/>
    <n v="39675"/>
    <m/>
  </r>
  <r>
    <x v="9"/>
    <x v="0"/>
    <s v="OK"/>
    <s v="LLF"/>
    <m/>
    <n v="12"/>
    <m/>
    <m/>
    <e v="#N/A"/>
    <s v="042552"/>
    <x v="111"/>
    <x v="75"/>
    <x v="8"/>
    <x v="1"/>
    <m/>
    <m/>
    <n v="93389.000000000015"/>
    <n v="96977"/>
    <n v="7745.01"/>
    <n v="96977"/>
    <m/>
  </r>
  <r>
    <x v="9"/>
    <x v="0"/>
    <s v="OK"/>
    <e v="#N/A"/>
    <m/>
    <n v="12"/>
    <m/>
    <m/>
    <e v="#N/A"/>
    <s v="050060"/>
    <x v="115"/>
    <x v="78"/>
    <x v="9"/>
    <x v="1"/>
    <m/>
    <m/>
    <n v="11131"/>
    <n v="11794"/>
    <n v="184"/>
    <n v="11794"/>
    <m/>
  </r>
  <r>
    <x v="9"/>
    <x v="0"/>
    <s v="OK"/>
    <e v="#N/A"/>
    <m/>
    <n v="12"/>
    <m/>
    <m/>
    <e v="#N/A"/>
    <s v="050080"/>
    <x v="119"/>
    <x v="79"/>
    <x v="9"/>
    <x v="1"/>
    <m/>
    <m/>
    <n v="16055"/>
    <n v="16709"/>
    <n v="1397"/>
    <n v="16709"/>
    <m/>
  </r>
  <r>
    <x v="9"/>
    <x v="0"/>
    <s v="OK"/>
    <e v="#N/A"/>
    <m/>
    <n v="12"/>
    <m/>
    <m/>
    <e v="#N/A"/>
    <s v="050110"/>
    <x v="122"/>
    <x v="80"/>
    <x v="9"/>
    <x v="1"/>
    <m/>
    <m/>
    <n v="70047"/>
    <n v="69332"/>
    <n v="5774"/>
    <n v="69332"/>
    <m/>
  </r>
  <r>
    <x v="9"/>
    <x v="0"/>
    <s v="No"/>
    <e v="#N/A"/>
    <m/>
    <n v="12"/>
    <m/>
    <m/>
    <e v="#N/A"/>
    <s v="050120"/>
    <x v="123"/>
    <x v="81"/>
    <x v="9"/>
    <x v="1"/>
    <m/>
    <m/>
    <n v="7200"/>
    <n v="17032"/>
    <n v="600"/>
    <n v="17032"/>
    <m/>
  </r>
  <r>
    <x v="9"/>
    <x v="0"/>
    <s v="OK"/>
    <e v="#N/A"/>
    <m/>
    <n v="12"/>
    <m/>
    <m/>
    <e v="#N/A"/>
    <s v="050160"/>
    <x v="112"/>
    <x v="76"/>
    <x v="9"/>
    <x v="1"/>
    <m/>
    <m/>
    <n v="56511"/>
    <n v="61685"/>
    <n v="17685"/>
    <n v="61685"/>
    <m/>
  </r>
  <r>
    <x v="9"/>
    <x v="0"/>
    <s v="OK"/>
    <e v="#N/A"/>
    <m/>
    <n v="12"/>
    <m/>
    <m/>
    <e v="#N/A"/>
    <s v="050171"/>
    <x v="126"/>
    <x v="82"/>
    <x v="9"/>
    <x v="1"/>
    <m/>
    <m/>
    <n v="17174"/>
    <n v="19320"/>
    <n v="1673"/>
    <n v="19320"/>
    <m/>
  </r>
  <r>
    <x v="9"/>
    <x v="0"/>
    <s v="OK"/>
    <e v="#N/A"/>
    <m/>
    <n v="12"/>
    <m/>
    <m/>
    <e v="#N/A"/>
    <s v="050180"/>
    <x v="128"/>
    <x v="82"/>
    <x v="9"/>
    <x v="1"/>
    <m/>
    <m/>
    <n v="15784"/>
    <n v="17539"/>
    <n v="4384.8500000000004"/>
    <n v="17539"/>
    <m/>
  </r>
  <r>
    <x v="9"/>
    <x v="0"/>
    <s v="OK"/>
    <e v="#N/A"/>
    <m/>
    <n v="12"/>
    <m/>
    <m/>
    <e v="#N/A"/>
    <s v="050360"/>
    <x v="129"/>
    <x v="79"/>
    <x v="9"/>
    <x v="1"/>
    <m/>
    <m/>
    <n v="18152"/>
    <n v="18143"/>
    <n v="1500"/>
    <n v="18143"/>
    <m/>
  </r>
  <r>
    <x v="9"/>
    <x v="0"/>
    <s v="No"/>
    <e v="#N/A"/>
    <m/>
    <n v="12"/>
    <m/>
    <m/>
    <e v="#N/A"/>
    <s v="050530"/>
    <x v="116"/>
    <x v="78"/>
    <x v="9"/>
    <x v="1"/>
    <m/>
    <m/>
    <n v="8242"/>
    <n v="9628"/>
    <n v="765"/>
    <n v="9628"/>
    <m/>
  </r>
  <r>
    <x v="9"/>
    <x v="0"/>
    <s v="No"/>
    <e v="#N/A"/>
    <m/>
    <n v="12"/>
    <m/>
    <m/>
    <e v="#N/A"/>
    <s v="050581"/>
    <x v="113"/>
    <x v="76"/>
    <x v="9"/>
    <x v="1"/>
    <m/>
    <m/>
    <n v="5145"/>
    <n v="5852"/>
    <n v="0"/>
    <n v="5852"/>
    <m/>
  </r>
  <r>
    <x v="9"/>
    <x v="0"/>
    <s v="OK"/>
    <e v="#N/A"/>
    <m/>
    <n v="12"/>
    <m/>
    <m/>
    <e v="#N/A"/>
    <s v="050711"/>
    <x v="130"/>
    <x v="77"/>
    <x v="9"/>
    <x v="1"/>
    <m/>
    <m/>
    <n v="5766"/>
    <n v="6933"/>
    <n v="575"/>
    <n v="6933"/>
    <m/>
  </r>
  <r>
    <x v="9"/>
    <x v="0"/>
    <s v="No"/>
    <e v="#N/A"/>
    <m/>
    <n v="12"/>
    <m/>
    <m/>
    <e v="#N/A"/>
    <s v="050770"/>
    <x v="120"/>
    <x v="79"/>
    <x v="9"/>
    <x v="1"/>
    <m/>
    <m/>
    <n v="11244"/>
    <n v="11128"/>
    <n v="1228"/>
    <n v="11128"/>
    <m/>
  </r>
  <r>
    <x v="9"/>
    <x v="0"/>
    <s v="OK"/>
    <e v="#N/A"/>
    <m/>
    <n v="12"/>
    <m/>
    <m/>
    <e v="#N/A"/>
    <s v="051070"/>
    <x v="117"/>
    <x v="78"/>
    <x v="9"/>
    <x v="1"/>
    <m/>
    <m/>
    <n v="31842"/>
    <n v="32994"/>
    <n v="0"/>
    <n v="32994"/>
    <m/>
  </r>
  <r>
    <x v="9"/>
    <x v="0"/>
    <s v="OK"/>
    <e v="#N/A"/>
    <m/>
    <n v="12"/>
    <m/>
    <m/>
    <e v="#N/A"/>
    <s v="051270"/>
    <x v="134"/>
    <x v="80"/>
    <x v="9"/>
    <x v="1"/>
    <m/>
    <m/>
    <n v="6266.04"/>
    <n v="6580"/>
    <n v="548.33000000000004"/>
    <n v="6580"/>
    <m/>
  </r>
  <r>
    <x v="9"/>
    <x v="0"/>
    <s v="OK"/>
    <e v="#N/A"/>
    <m/>
    <n v="12"/>
    <m/>
    <m/>
    <e v="#N/A"/>
    <s v="051400"/>
    <x v="136"/>
    <x v="83"/>
    <x v="9"/>
    <x v="1"/>
    <m/>
    <m/>
    <n v="3759"/>
    <n v="3947"/>
    <n v="0"/>
    <n v="3947"/>
    <m/>
  </r>
  <r>
    <x v="9"/>
    <x v="0"/>
    <s v="OK"/>
    <e v="#N/A"/>
    <m/>
    <n v="12"/>
    <m/>
    <m/>
    <e v="#N/A"/>
    <s v="051501"/>
    <x v="124"/>
    <x v="81"/>
    <x v="9"/>
    <x v="1"/>
    <m/>
    <m/>
    <n v="19236"/>
    <n v="19885"/>
    <n v="4971.25"/>
    <n v="19885"/>
    <m/>
  </r>
  <r>
    <x v="9"/>
    <x v="0"/>
    <s v="OK"/>
    <e v="#N/A"/>
    <m/>
    <n v="12"/>
    <m/>
    <m/>
    <e v="#N/A"/>
    <s v="051781"/>
    <x v="118"/>
    <x v="78"/>
    <x v="9"/>
    <x v="1"/>
    <m/>
    <m/>
    <n v="2889"/>
    <n v="2967"/>
    <n v="762"/>
    <n v="2967"/>
    <m/>
  </r>
  <r>
    <x v="9"/>
    <x v="0"/>
    <s v="OK"/>
    <e v="#N/A"/>
    <m/>
    <n v="12"/>
    <m/>
    <m/>
    <e v="#N/A"/>
    <s v="051880"/>
    <x v="135"/>
    <x v="80"/>
    <x v="9"/>
    <x v="1"/>
    <m/>
    <m/>
    <n v="2256"/>
    <n v="2143"/>
    <n v="174"/>
    <n v="2143"/>
    <m/>
  </r>
  <r>
    <x v="9"/>
    <x v="0"/>
    <s v="OK"/>
    <e v="#N/A"/>
    <m/>
    <n v="12"/>
    <m/>
    <m/>
    <e v="#N/A"/>
    <s v="051885"/>
    <x v="127"/>
    <x v="82"/>
    <x v="9"/>
    <x v="1"/>
    <m/>
    <m/>
    <n v="16146.999999999998"/>
    <n v="18241"/>
    <n v="1645.66"/>
    <n v="18241"/>
    <m/>
  </r>
  <r>
    <x v="9"/>
    <x v="0"/>
    <s v="No"/>
    <e v="#N/A"/>
    <m/>
    <n v="12"/>
    <m/>
    <m/>
    <s v="Yes"/>
    <s v="052150"/>
    <x v="138"/>
    <x v="84"/>
    <x v="9"/>
    <x v="1"/>
    <m/>
    <m/>
    <n v="73911.990000000005"/>
    <n v="80613"/>
    <n v="6717.75"/>
    <n v="80613"/>
    <m/>
  </r>
  <r>
    <x v="9"/>
    <x v="0"/>
    <s v="OK"/>
    <e v="#N/A"/>
    <m/>
    <n v="12"/>
    <m/>
    <m/>
    <e v="#N/A"/>
    <s v="052151"/>
    <x v="131"/>
    <x v="77"/>
    <x v="9"/>
    <x v="1"/>
    <m/>
    <m/>
    <n v="8677"/>
    <n v="10192"/>
    <n v="0"/>
    <n v="10192"/>
    <m/>
  </r>
  <r>
    <x v="9"/>
    <x v="0"/>
    <s v="OK"/>
    <e v="#N/A"/>
    <m/>
    <n v="12"/>
    <m/>
    <m/>
    <e v="#N/A"/>
    <s v="052270"/>
    <x v="132"/>
    <x v="77"/>
    <x v="9"/>
    <x v="1"/>
    <m/>
    <m/>
    <n v="13047"/>
    <n v="14894"/>
    <n v="1243"/>
    <n v="14894"/>
    <m/>
  </r>
  <r>
    <x v="9"/>
    <x v="0"/>
    <s v="OK"/>
    <e v="#N/A"/>
    <m/>
    <n v="12"/>
    <m/>
    <m/>
    <e v="#N/A"/>
    <s v="052540"/>
    <x v="137"/>
    <x v="83"/>
    <x v="9"/>
    <x v="1"/>
    <m/>
    <m/>
    <n v="8364"/>
    <n v="8782"/>
    <n v="732.2"/>
    <n v="8782"/>
    <m/>
  </r>
  <r>
    <x v="9"/>
    <x v="0"/>
    <s v="No"/>
    <e v="#N/A"/>
    <m/>
    <n v="12"/>
    <m/>
    <m/>
    <e v="#N/A"/>
    <s v="052551"/>
    <x v="121"/>
    <x v="79"/>
    <x v="9"/>
    <x v="1"/>
    <m/>
    <m/>
    <n v="250"/>
    <n v="334"/>
    <n v="0"/>
    <n v="334"/>
    <m/>
  </r>
  <r>
    <x v="9"/>
    <x v="0"/>
    <s v="No"/>
    <e v="#N/A"/>
    <m/>
    <n v="12"/>
    <m/>
    <m/>
    <e v="#N/A"/>
    <s v="052660"/>
    <x v="139"/>
    <x v="79"/>
    <x v="9"/>
    <x v="1"/>
    <m/>
    <m/>
    <n v="12584.5"/>
    <n v="26006"/>
    <n v="0"/>
    <n v="26006"/>
    <m/>
  </r>
  <r>
    <x v="9"/>
    <x v="0"/>
    <s v="OK"/>
    <e v="#N/A"/>
    <m/>
    <n v="12"/>
    <m/>
    <m/>
    <e v="#N/A"/>
    <s v="052670"/>
    <x v="133"/>
    <x v="77"/>
    <x v="9"/>
    <x v="1"/>
    <m/>
    <m/>
    <n v="6012"/>
    <n v="6965"/>
    <n v="585"/>
    <n v="6965"/>
    <m/>
  </r>
  <r>
    <x v="9"/>
    <x v="0"/>
    <s v="OK"/>
    <e v="#N/A"/>
    <m/>
    <n v="12"/>
    <m/>
    <m/>
    <e v="#N/A"/>
    <s v="052830"/>
    <x v="125"/>
    <x v="81"/>
    <x v="9"/>
    <x v="1"/>
    <m/>
    <m/>
    <n v="12176.25"/>
    <n v="12587"/>
    <n v="3587"/>
    <n v="12587"/>
    <m/>
  </r>
  <r>
    <x v="9"/>
    <x v="0"/>
    <s v="OK"/>
    <e v="#N/A"/>
    <m/>
    <n v="12"/>
    <m/>
    <m/>
    <e v="#N/A"/>
    <s v="052840"/>
    <x v="114"/>
    <x v="77"/>
    <x v="9"/>
    <x v="1"/>
    <m/>
    <m/>
    <n v="24762"/>
    <n v="28246"/>
    <n v="2352"/>
    <n v="28246"/>
    <m/>
  </r>
  <r>
    <x v="9"/>
    <x v="0"/>
    <s v="OK"/>
    <e v="#N/A"/>
    <m/>
    <n v="12"/>
    <m/>
    <m/>
    <e v="#N/A"/>
    <s v="060550"/>
    <x v="140"/>
    <x v="85"/>
    <x v="10"/>
    <x v="1"/>
    <m/>
    <m/>
    <n v="108088"/>
    <n v="101665"/>
    <n v="5062.5"/>
    <n v="101665"/>
    <m/>
  </r>
  <r>
    <x v="9"/>
    <x v="0"/>
    <s v="No"/>
    <e v="#N/A"/>
    <m/>
    <n v="12"/>
    <m/>
    <m/>
    <e v="#N/A"/>
    <s v="060650"/>
    <x v="141"/>
    <x v="86"/>
    <x v="10"/>
    <x v="1"/>
    <m/>
    <m/>
    <n v="38838"/>
    <n v="42897"/>
    <n v="5705"/>
    <n v="42897"/>
    <m/>
  </r>
  <r>
    <x v="9"/>
    <x v="0"/>
    <s v="No"/>
    <e v="#N/A"/>
    <m/>
    <n v="12"/>
    <m/>
    <m/>
    <e v="#N/A"/>
    <s v="061010"/>
    <x v="143"/>
    <x v="86"/>
    <x v="10"/>
    <x v="1"/>
    <m/>
    <m/>
    <n v="4800"/>
    <n v="20488"/>
    <n v="500"/>
    <n v="20488"/>
    <m/>
  </r>
  <r>
    <x v="9"/>
    <x v="0"/>
    <s v="OK"/>
    <e v="#N/A"/>
    <m/>
    <n v="12"/>
    <m/>
    <m/>
    <e v="#N/A"/>
    <s v="061320"/>
    <x v="144"/>
    <x v="87"/>
    <x v="10"/>
    <x v="1"/>
    <m/>
    <m/>
    <n v="68416"/>
    <n v="64914"/>
    <n v="5209"/>
    <n v="64914"/>
    <m/>
  </r>
  <r>
    <x v="9"/>
    <x v="0"/>
    <s v="OK"/>
    <s v="LLF"/>
    <m/>
    <n v="12"/>
    <m/>
    <m/>
    <e v="#N/A"/>
    <s v="061900"/>
    <x v="145"/>
    <x v="88"/>
    <x v="10"/>
    <x v="1"/>
    <m/>
    <m/>
    <n v="63435"/>
    <n v="63258"/>
    <n v="0"/>
    <n v="63258"/>
    <m/>
  </r>
  <r>
    <x v="9"/>
    <x v="0"/>
    <s v="OK"/>
    <e v="#N/A"/>
    <m/>
    <n v="12"/>
    <m/>
    <m/>
    <e v="#N/A"/>
    <s v="062160"/>
    <x v="146"/>
    <x v="89"/>
    <x v="10"/>
    <x v="1"/>
    <m/>
    <m/>
    <n v="57907"/>
    <n v="57918"/>
    <n v="4821"/>
    <n v="57918"/>
    <m/>
  </r>
  <r>
    <x v="9"/>
    <x v="0"/>
    <s v="No"/>
    <e v="#N/A"/>
    <m/>
    <n v="12"/>
    <m/>
    <m/>
    <e v="#N/A"/>
    <s v="062620"/>
    <x v="142"/>
    <x v="86"/>
    <x v="10"/>
    <x v="1"/>
    <m/>
    <m/>
    <n v="26750"/>
    <n v="41591"/>
    <n v="3500"/>
    <n v="41591"/>
    <m/>
  </r>
  <r>
    <x v="9"/>
    <x v="0"/>
    <s v="OK"/>
    <e v="#N/A"/>
    <m/>
    <n v="12"/>
    <m/>
    <m/>
    <e v="#N/A"/>
    <s v="062680"/>
    <x v="147"/>
    <x v="86"/>
    <x v="10"/>
    <x v="1"/>
    <m/>
    <m/>
    <n v="40447"/>
    <n v="46956"/>
    <n v="3472.24"/>
    <n v="46956"/>
    <m/>
  </r>
  <r>
    <x v="9"/>
    <x v="0"/>
    <s v="OK"/>
    <e v="#N/A"/>
    <m/>
    <n v="12"/>
    <m/>
    <m/>
    <e v="#N/A"/>
    <s v="070151"/>
    <x v="148"/>
    <x v="90"/>
    <x v="11"/>
    <x v="1"/>
    <m/>
    <m/>
    <n v="8712"/>
    <n v="9024"/>
    <n v="752"/>
    <n v="9024"/>
    <m/>
  </r>
  <r>
    <x v="9"/>
    <x v="0"/>
    <s v="OK"/>
    <e v="#N/A"/>
    <m/>
    <n v="12"/>
    <m/>
    <m/>
    <e v="#N/A"/>
    <s v="070720"/>
    <x v="151"/>
    <x v="90"/>
    <x v="11"/>
    <x v="1"/>
    <m/>
    <m/>
    <n v="37084.000000000007"/>
    <n v="34171"/>
    <n v="7421"/>
    <n v="34171"/>
    <m/>
  </r>
  <r>
    <x v="9"/>
    <x v="0"/>
    <s v="OK"/>
    <e v="#N/A"/>
    <m/>
    <n v="12"/>
    <m/>
    <m/>
    <e v="#N/A"/>
    <s v="070800"/>
    <x v="161"/>
    <x v="90"/>
    <x v="11"/>
    <x v="1"/>
    <m/>
    <m/>
    <n v="39092"/>
    <n v="40440"/>
    <n v="3370"/>
    <n v="40440"/>
    <m/>
  </r>
  <r>
    <x v="9"/>
    <x v="0"/>
    <s v="OK"/>
    <e v="#N/A"/>
    <m/>
    <n v="12"/>
    <m/>
    <m/>
    <e v="#N/A"/>
    <s v="070820"/>
    <x v="152"/>
    <x v="91"/>
    <x v="11"/>
    <x v="1"/>
    <m/>
    <m/>
    <n v="48255"/>
    <n v="50008"/>
    <n v="4167.33"/>
    <n v="50008"/>
    <m/>
  </r>
  <r>
    <x v="9"/>
    <x v="0"/>
    <s v="OK"/>
    <e v="#N/A"/>
    <m/>
    <n v="12"/>
    <m/>
    <m/>
    <e v="#N/A"/>
    <s v="070821"/>
    <x v="159"/>
    <x v="94"/>
    <x v="11"/>
    <x v="1"/>
    <m/>
    <m/>
    <n v="50695"/>
    <n v="52405"/>
    <n v="4368"/>
    <n v="52405"/>
    <m/>
  </r>
  <r>
    <x v="9"/>
    <x v="0"/>
    <s v="OK"/>
    <e v="#N/A"/>
    <m/>
    <n v="12"/>
    <m/>
    <m/>
    <e v="#N/A"/>
    <s v="071131"/>
    <x v="153"/>
    <x v="92"/>
    <x v="11"/>
    <x v="1"/>
    <m/>
    <m/>
    <n v="63656"/>
    <n v="61920.33"/>
    <n v="6000"/>
    <n v="61920.33"/>
    <m/>
  </r>
  <r>
    <x v="9"/>
    <x v="0"/>
    <s v="OK"/>
    <e v="#N/A"/>
    <m/>
    <n v="12"/>
    <m/>
    <m/>
    <s v="Yes"/>
    <s v="071132"/>
    <x v="154"/>
    <x v="92"/>
    <x v="11"/>
    <x v="1"/>
    <m/>
    <m/>
    <n v="33379"/>
    <n v="27070"/>
    <n v="1000"/>
    <n v="27070"/>
    <m/>
  </r>
  <r>
    <x v="9"/>
    <x v="0"/>
    <s v="No"/>
    <e v="#N/A"/>
    <m/>
    <n v="12"/>
    <m/>
    <m/>
    <e v="#N/A"/>
    <s v="071133"/>
    <x v="155"/>
    <x v="92"/>
    <x v="11"/>
    <x v="1"/>
    <m/>
    <m/>
    <n v="27420"/>
    <n v="27548"/>
    <n v="0"/>
    <n v="27548"/>
    <m/>
  </r>
  <r>
    <x v="9"/>
    <x v="0"/>
    <s v="No"/>
    <e v="#N/A"/>
    <m/>
    <n v="12"/>
    <m/>
    <m/>
    <e v="#N/A"/>
    <s v="071140"/>
    <x v="156"/>
    <x v="93"/>
    <x v="11"/>
    <x v="1"/>
    <m/>
    <m/>
    <n v="46815.999999999993"/>
    <n v="47261"/>
    <n v="3533.64"/>
    <n v="47261"/>
    <m/>
  </r>
  <r>
    <x v="9"/>
    <x v="0"/>
    <s v="OK"/>
    <e v="#N/A"/>
    <m/>
    <n v="12"/>
    <m/>
    <m/>
    <e v="#N/A"/>
    <s v="071540"/>
    <x v="157"/>
    <x v="92"/>
    <x v="11"/>
    <x v="1"/>
    <m/>
    <m/>
    <n v="33748"/>
    <n v="42768"/>
    <n v="1064"/>
    <n v="42768"/>
    <m/>
  </r>
  <r>
    <x v="9"/>
    <x v="0"/>
    <s v="OK"/>
    <e v="#N/A"/>
    <m/>
    <n v="12"/>
    <m/>
    <m/>
    <s v="Yes"/>
    <s v="071890"/>
    <x v="158"/>
    <x v="92"/>
    <x v="11"/>
    <x v="1"/>
    <m/>
    <m/>
    <n v="72297.000000000015"/>
    <n v="72870"/>
    <n v="6072.5"/>
    <n v="72870"/>
    <m/>
  </r>
  <r>
    <x v="9"/>
    <x v="0"/>
    <s v="OK"/>
    <e v="#N/A"/>
    <m/>
    <n v="12"/>
    <m/>
    <m/>
    <e v="#N/A"/>
    <s v="072530"/>
    <x v="160"/>
    <x v="90"/>
    <x v="11"/>
    <x v="1"/>
    <m/>
    <m/>
    <n v="40106"/>
    <n v="41241"/>
    <n v="3434"/>
    <n v="41241"/>
    <m/>
  </r>
  <r>
    <x v="9"/>
    <x v="0"/>
    <s v="OK"/>
    <e v="#N/A"/>
    <m/>
    <n v="12"/>
    <m/>
    <m/>
    <e v="#N/A"/>
    <s v="072800"/>
    <x v="149"/>
    <x v="90"/>
    <x v="11"/>
    <x v="1"/>
    <m/>
    <m/>
    <n v="105526"/>
    <n v="107933"/>
    <n v="8999"/>
    <n v="107933"/>
    <m/>
  </r>
  <r>
    <x v="9"/>
    <x v="0"/>
    <s v="OK"/>
    <e v="#N/A"/>
    <m/>
    <n v="12"/>
    <m/>
    <m/>
    <e v="#N/A"/>
    <s v="072801"/>
    <x v="150"/>
    <x v="90"/>
    <x v="11"/>
    <x v="1"/>
    <m/>
    <m/>
    <n v="17990"/>
    <n v="18766"/>
    <n v="1562"/>
    <n v="18766"/>
    <m/>
  </r>
  <r>
    <x v="9"/>
    <x v="0"/>
    <s v="OK"/>
    <e v="#N/A"/>
    <m/>
    <n v="12"/>
    <m/>
    <m/>
    <e v="#N/A"/>
    <s v="072810"/>
    <x v="162"/>
    <x v="95"/>
    <x v="11"/>
    <x v="1"/>
    <m/>
    <m/>
    <n v="107062"/>
    <n v="105711"/>
    <n v="5034"/>
    <n v="105711"/>
    <m/>
  </r>
  <r>
    <x v="9"/>
    <x v="0"/>
    <s v="OK"/>
    <e v="#N/A"/>
    <m/>
    <n v="12"/>
    <m/>
    <m/>
    <e v="#N/A"/>
    <s v="080140"/>
    <x v="168"/>
    <x v="98"/>
    <x v="12"/>
    <x v="1"/>
    <m/>
    <m/>
    <n v="15182"/>
    <n v="15735"/>
    <n v="1264"/>
    <n v="15735"/>
    <m/>
  </r>
  <r>
    <x v="9"/>
    <x v="0"/>
    <s v="No"/>
    <e v="#N/A"/>
    <m/>
    <n v="12"/>
    <m/>
    <m/>
    <e v="#N/A"/>
    <s v="080210"/>
    <x v="163"/>
    <x v="96"/>
    <x v="12"/>
    <x v="1"/>
    <m/>
    <m/>
    <n v="14378.91"/>
    <n v="17285"/>
    <n v="2880.8"/>
    <n v="17285"/>
    <m/>
  </r>
  <r>
    <x v="9"/>
    <x v="0"/>
    <s v="OK"/>
    <e v="#N/A"/>
    <m/>
    <n v="12"/>
    <m/>
    <m/>
    <e v="#N/A"/>
    <s v="080350"/>
    <x v="167"/>
    <x v="97"/>
    <x v="12"/>
    <x v="1"/>
    <m/>
    <m/>
    <n v="70047"/>
    <n v="69332"/>
    <n v="5779.5"/>
    <n v="69332"/>
    <m/>
  </r>
  <r>
    <x v="9"/>
    <x v="0"/>
    <s v="OK"/>
    <e v="#N/A"/>
    <m/>
    <n v="12"/>
    <m/>
    <m/>
    <e v="#N/A"/>
    <s v="080510"/>
    <x v="169"/>
    <x v="98"/>
    <x v="12"/>
    <x v="1"/>
    <m/>
    <m/>
    <n v="8829"/>
    <n v="9168"/>
    <n v="764"/>
    <n v="9168"/>
    <m/>
  </r>
  <r>
    <x v="9"/>
    <x v="0"/>
    <s v="OK"/>
    <e v="#N/A"/>
    <m/>
    <n v="12"/>
    <m/>
    <m/>
    <e v="#N/A"/>
    <s v="080920"/>
    <x v="165"/>
    <x v="96"/>
    <x v="12"/>
    <x v="1"/>
    <m/>
    <m/>
    <n v="25374"/>
    <n v="26436"/>
    <n v="2203"/>
    <n v="26436"/>
    <m/>
  </r>
  <r>
    <x v="9"/>
    <x v="0"/>
    <s v="No"/>
    <e v="#N/A"/>
    <m/>
    <n v="12"/>
    <m/>
    <m/>
    <e v="#N/A"/>
    <s v="081040"/>
    <x v="173"/>
    <x v="99"/>
    <x v="12"/>
    <x v="1"/>
    <m/>
    <m/>
    <n v="28305"/>
    <n v="28283"/>
    <n v="1775.5"/>
    <n v="28283"/>
    <m/>
  </r>
  <r>
    <x v="9"/>
    <x v="0"/>
    <s v="OK"/>
    <e v="#N/A"/>
    <m/>
    <n v="12"/>
    <m/>
    <m/>
    <e v="#N/A"/>
    <s v="081200"/>
    <x v="175"/>
    <x v="97"/>
    <x v="12"/>
    <x v="1"/>
    <m/>
    <m/>
    <n v="76752"/>
    <n v="74785.72"/>
    <n v="5000"/>
    <n v="74785.72"/>
    <m/>
  </r>
  <r>
    <x v="9"/>
    <x v="0"/>
    <s v="OK"/>
    <e v="#N/A"/>
    <m/>
    <n v="12"/>
    <m/>
    <m/>
    <e v="#N/A"/>
    <s v="081210"/>
    <x v="176"/>
    <x v="97"/>
    <x v="12"/>
    <x v="1"/>
    <m/>
    <m/>
    <n v="76999"/>
    <n v="80299"/>
    <n v="6687"/>
    <n v="80299"/>
    <m/>
  </r>
  <r>
    <x v="9"/>
    <x v="0"/>
    <s v="OK"/>
    <e v="#N/A"/>
    <m/>
    <n v="12"/>
    <m/>
    <m/>
    <e v="#N/A"/>
    <s v="081220"/>
    <x v="177"/>
    <x v="97"/>
    <x v="12"/>
    <x v="1"/>
    <m/>
    <m/>
    <n v="27753"/>
    <n v="27294"/>
    <n v="2269"/>
    <n v="27294"/>
    <m/>
  </r>
  <r>
    <x v="9"/>
    <x v="0"/>
    <s v="No"/>
    <e v="#N/A"/>
    <m/>
    <n v="12"/>
    <m/>
    <m/>
    <e v="#N/A"/>
    <s v="081240"/>
    <x v="178"/>
    <x v="100"/>
    <x v="12"/>
    <x v="1"/>
    <m/>
    <m/>
    <n v="14722"/>
    <n v="14683"/>
    <n v="0"/>
    <n v="14683"/>
    <m/>
  </r>
  <r>
    <x v="9"/>
    <x v="0"/>
    <s v="OK"/>
    <e v="#N/A"/>
    <m/>
    <n v="12"/>
    <m/>
    <m/>
    <e v="#N/A"/>
    <s v="081370"/>
    <x v="180"/>
    <x v="102"/>
    <x v="12"/>
    <x v="1"/>
    <m/>
    <m/>
    <n v="18880"/>
    <n v="19039"/>
    <n v="1582"/>
    <n v="19039"/>
    <m/>
  </r>
  <r>
    <x v="9"/>
    <x v="0"/>
    <s v="No"/>
    <e v="#N/A"/>
    <m/>
    <n v="12"/>
    <m/>
    <m/>
    <e v="#N/A"/>
    <s v="081590"/>
    <x v="183"/>
    <x v="97"/>
    <x v="12"/>
    <x v="1"/>
    <m/>
    <m/>
    <n v="38223"/>
    <n v="50175"/>
    <n v="3135.94"/>
    <n v="50175"/>
    <m/>
  </r>
  <r>
    <x v="9"/>
    <x v="0"/>
    <s v="OK"/>
    <e v="#N/A"/>
    <m/>
    <n v="12"/>
    <m/>
    <m/>
    <e v="#N/A"/>
    <s v="081610"/>
    <x v="164"/>
    <x v="96"/>
    <x v="12"/>
    <x v="1"/>
    <m/>
    <m/>
    <n v="15062"/>
    <n v="15609"/>
    <n v="0"/>
    <n v="15609"/>
    <m/>
  </r>
  <r>
    <x v="9"/>
    <x v="0"/>
    <s v="No"/>
    <e v="#N/A"/>
    <m/>
    <n v="12"/>
    <m/>
    <m/>
    <e v="#N/A"/>
    <s v="082010"/>
    <x v="166"/>
    <x v="96"/>
    <x v="12"/>
    <x v="1"/>
    <m/>
    <m/>
    <n v="6000"/>
    <n v="14096"/>
    <n v="500"/>
    <n v="14096"/>
    <m/>
  </r>
  <r>
    <x v="9"/>
    <x v="0"/>
    <s v="No"/>
    <e v="#N/A"/>
    <m/>
    <n v="12"/>
    <m/>
    <m/>
    <e v="#N/A"/>
    <s v="082420"/>
    <x v="174"/>
    <x v="99"/>
    <x v="12"/>
    <x v="1"/>
    <m/>
    <m/>
    <n v="26939"/>
    <n v="27090"/>
    <n v="13545"/>
    <n v="27090"/>
    <m/>
  </r>
  <r>
    <x v="9"/>
    <x v="0"/>
    <s v="OK"/>
    <e v="#N/A"/>
    <m/>
    <n v="12"/>
    <m/>
    <m/>
    <e v="#N/A"/>
    <s v="082421"/>
    <x v="170"/>
    <x v="98"/>
    <x v="12"/>
    <x v="1"/>
    <m/>
    <m/>
    <n v="9150"/>
    <n v="9443"/>
    <n v="786"/>
    <n v="9443"/>
    <m/>
  </r>
  <r>
    <x v="9"/>
    <x v="0"/>
    <s v="No"/>
    <e v="#N/A"/>
    <m/>
    <n v="12"/>
    <m/>
    <m/>
    <e v="#N/A"/>
    <s v="082560"/>
    <x v="179"/>
    <x v="101"/>
    <x v="12"/>
    <x v="1"/>
    <m/>
    <m/>
    <n v="0"/>
    <n v="17283"/>
    <n v="0"/>
    <n v="17283"/>
    <m/>
  </r>
  <r>
    <x v="9"/>
    <x v="0"/>
    <s v="No"/>
    <e v="#N/A"/>
    <m/>
    <n v="12"/>
    <m/>
    <m/>
    <s v="Yes"/>
    <s v="082690"/>
    <x v="184"/>
    <x v="103"/>
    <x v="12"/>
    <x v="1"/>
    <m/>
    <m/>
    <n v="114590.00000000001"/>
    <n v="119682"/>
    <n v="9973.5"/>
    <n v="119682"/>
    <m/>
  </r>
  <r>
    <x v="9"/>
    <x v="0"/>
    <s v="OK"/>
    <e v="#N/A"/>
    <m/>
    <n v="12"/>
    <m/>
    <m/>
    <e v="#N/A"/>
    <s v="082700"/>
    <x v="185"/>
    <x v="104"/>
    <x v="12"/>
    <x v="1"/>
    <m/>
    <m/>
    <n v="70272"/>
    <n v="67002"/>
    <n v="11160.4"/>
    <n v="67002"/>
    <m/>
  </r>
  <r>
    <x v="9"/>
    <x v="0"/>
    <s v="OK"/>
    <e v="#N/A"/>
    <m/>
    <n v="12"/>
    <m/>
    <m/>
    <e v="#N/A"/>
    <s v="082710"/>
    <x v="181"/>
    <x v="102"/>
    <x v="12"/>
    <x v="1"/>
    <m/>
    <m/>
    <n v="15332"/>
    <n v="15568"/>
    <n v="0"/>
    <n v="15568"/>
    <m/>
  </r>
  <r>
    <x v="9"/>
    <x v="0"/>
    <s v="OK"/>
    <e v="#N/A"/>
    <m/>
    <n v="12"/>
    <m/>
    <m/>
    <e v="#N/A"/>
    <s v="082720"/>
    <x v="171"/>
    <x v="98"/>
    <x v="12"/>
    <x v="1"/>
    <m/>
    <m/>
    <n v="7887"/>
    <n v="8108"/>
    <n v="672"/>
    <n v="8108"/>
    <m/>
  </r>
  <r>
    <x v="9"/>
    <x v="0"/>
    <s v="OK"/>
    <e v="#N/A"/>
    <m/>
    <n v="12"/>
    <m/>
    <m/>
    <e v="#N/A"/>
    <s v="082790"/>
    <x v="172"/>
    <x v="98"/>
    <x v="12"/>
    <x v="1"/>
    <m/>
    <m/>
    <n v="20638"/>
    <n v="20852"/>
    <n v="0"/>
    <n v="20852"/>
    <m/>
  </r>
  <r>
    <x v="9"/>
    <x v="0"/>
    <s v="OK"/>
    <e v="#N/A"/>
    <m/>
    <n v="12"/>
    <m/>
    <m/>
    <e v="#N/A"/>
    <s v="082870"/>
    <x v="182"/>
    <x v="102"/>
    <x v="12"/>
    <x v="1"/>
    <m/>
    <m/>
    <n v="17866"/>
    <n v="18484"/>
    <n v="1544"/>
    <n v="18484"/>
    <m/>
  </r>
  <r>
    <x v="9"/>
    <x v="0"/>
    <s v="OK"/>
    <e v="#N/A"/>
    <m/>
    <n v="12"/>
    <m/>
    <m/>
    <e v="#N/A"/>
    <s v="091081"/>
    <x v="10"/>
    <x v="4"/>
    <x v="1"/>
    <x v="0"/>
    <m/>
    <m/>
    <n v="5761.02"/>
    <n v="5980"/>
    <n v="508.62"/>
    <n v="5980"/>
    <m/>
  </r>
  <r>
    <x v="9"/>
    <x v="0"/>
    <s v="No"/>
    <e v="#N/A"/>
    <m/>
    <n v="12"/>
    <m/>
    <m/>
    <e v="#N/A"/>
    <s v="091290"/>
    <x v="12"/>
    <x v="5"/>
    <x v="1"/>
    <x v="0"/>
    <m/>
    <m/>
    <n v="70631"/>
    <n v="0"/>
    <n v="0"/>
    <n v="0"/>
    <m/>
  </r>
  <r>
    <x v="9"/>
    <x v="0"/>
    <s v="OK"/>
    <e v="#N/A"/>
    <m/>
    <n v="12"/>
    <m/>
    <m/>
    <e v="#N/A"/>
    <s v="091292"/>
    <x v="335"/>
    <x v="5"/>
    <x v="1"/>
    <x v="0"/>
    <m/>
    <m/>
    <n v="42132"/>
    <n v="56850"/>
    <n v="23850"/>
    <n v="56850"/>
    <m/>
  </r>
  <r>
    <x v="9"/>
    <x v="0"/>
    <s v="No"/>
    <e v="#N/A"/>
    <m/>
    <n v="12"/>
    <m/>
    <m/>
    <e v="#N/A"/>
    <s v="091293"/>
    <x v="336"/>
    <x v="5"/>
    <x v="1"/>
    <x v="0"/>
    <m/>
    <m/>
    <n v="26800"/>
    <n v="56039"/>
    <n v="8000"/>
    <n v="56039"/>
    <m/>
  </r>
  <r>
    <x v="9"/>
    <x v="0"/>
    <s v="OK"/>
    <e v="#N/A"/>
    <m/>
    <n v="12"/>
    <m/>
    <m/>
    <e v="#N/A"/>
    <s v="091294"/>
    <x v="337"/>
    <x v="5"/>
    <x v="1"/>
    <x v="0"/>
    <m/>
    <m/>
    <n v="50770.98"/>
    <n v="71268"/>
    <n v="6878.02"/>
    <n v="71268"/>
    <m/>
  </r>
  <r>
    <x v="9"/>
    <x v="0"/>
    <s v="OK"/>
    <e v="#N/A"/>
    <m/>
    <n v="12"/>
    <m/>
    <m/>
    <e v="#N/A"/>
    <s v="091291"/>
    <x v="334"/>
    <x v="5"/>
    <x v="1"/>
    <x v="0"/>
    <m/>
    <m/>
    <n v="84117"/>
    <n v="107553"/>
    <n v="5000"/>
    <n v="107553"/>
    <m/>
  </r>
  <r>
    <x v="9"/>
    <x v="0"/>
    <s v="No"/>
    <e v="#N/A"/>
    <m/>
    <n v="12"/>
    <m/>
    <m/>
    <s v="Yes"/>
    <s v="091340"/>
    <x v="13"/>
    <x v="6"/>
    <x v="1"/>
    <x v="0"/>
    <m/>
    <m/>
    <n v="1600"/>
    <n v="4732"/>
    <n v="0"/>
    <n v="4732"/>
    <m/>
  </r>
  <r>
    <x v="9"/>
    <x v="0"/>
    <s v="OK"/>
    <e v="#N/A"/>
    <m/>
    <n v="12"/>
    <m/>
    <m/>
    <e v="#N/A"/>
    <s v="091390"/>
    <x v="14"/>
    <x v="6"/>
    <x v="1"/>
    <x v="0"/>
    <m/>
    <m/>
    <n v="43263"/>
    <n v="31422"/>
    <n v="2613"/>
    <n v="31422"/>
    <m/>
  </r>
  <r>
    <x v="9"/>
    <x v="0"/>
    <s v="No"/>
    <e v="#N/A"/>
    <m/>
    <n v="12"/>
    <m/>
    <m/>
    <e v="#N/A"/>
    <s v="091460"/>
    <x v="15"/>
    <x v="7"/>
    <x v="1"/>
    <x v="0"/>
    <m/>
    <m/>
    <n v="10600"/>
    <n v="16633"/>
    <n v="233"/>
    <n v="16633"/>
    <m/>
  </r>
  <r>
    <x v="9"/>
    <x v="0"/>
    <s v="No"/>
    <e v="#N/A"/>
    <m/>
    <n v="12"/>
    <m/>
    <m/>
    <e v="#N/A"/>
    <s v="091950"/>
    <x v="18"/>
    <x v="8"/>
    <x v="1"/>
    <x v="0"/>
    <m/>
    <m/>
    <n v="6083.0000000000009"/>
    <n v="2136"/>
    <n v="534"/>
    <n v="2136"/>
    <m/>
  </r>
  <r>
    <x v="9"/>
    <x v="0"/>
    <s v="OK"/>
    <e v="#N/A"/>
    <m/>
    <n v="12"/>
    <m/>
    <m/>
    <s v="Yes"/>
    <s v="091551"/>
    <x v="19"/>
    <x v="8"/>
    <x v="1"/>
    <x v="0"/>
    <m/>
    <m/>
    <n v="90313"/>
    <n v="96983"/>
    <n v="8081"/>
    <n v="96983"/>
    <m/>
  </r>
  <r>
    <x v="9"/>
    <x v="0"/>
    <s v="OK"/>
    <e v="#N/A"/>
    <m/>
    <n v="12"/>
    <m/>
    <m/>
    <e v="#N/A"/>
    <s v="091580"/>
    <x v="17"/>
    <x v="7"/>
    <x v="1"/>
    <x v="0"/>
    <m/>
    <m/>
    <n v="17397"/>
    <n v="15802"/>
    <n v="797"/>
    <n v="15802"/>
    <m/>
  </r>
  <r>
    <x v="9"/>
    <x v="0"/>
    <s v="No"/>
    <e v="#N/A"/>
    <m/>
    <n v="12"/>
    <m/>
    <m/>
    <e v="#N/A"/>
    <s v="091670"/>
    <x v="11"/>
    <x v="4"/>
    <x v="1"/>
    <x v="0"/>
    <m/>
    <m/>
    <n v="2400"/>
    <n v="8063"/>
    <n v="700"/>
    <n v="8063"/>
    <m/>
  </r>
  <r>
    <x v="9"/>
    <x v="0"/>
    <s v="OK"/>
    <e v="#N/A"/>
    <m/>
    <n v="12"/>
    <m/>
    <m/>
    <e v="#N/A"/>
    <s v="091920"/>
    <x v="21"/>
    <x v="9"/>
    <x v="1"/>
    <x v="0"/>
    <m/>
    <m/>
    <n v="66001"/>
    <n v="69924"/>
    <n v="6414.84"/>
    <n v="69924"/>
    <m/>
  </r>
  <r>
    <x v="9"/>
    <x v="0"/>
    <s v="No"/>
    <e v="#N/A"/>
    <m/>
    <n v="12"/>
    <m/>
    <m/>
    <e v="#N/A"/>
    <s v="091940"/>
    <x v="16"/>
    <x v="7"/>
    <x v="1"/>
    <x v="0"/>
    <m/>
    <m/>
    <n v="18892"/>
    <n v="16759"/>
    <n v="0"/>
    <n v="16759"/>
    <m/>
  </r>
  <r>
    <x v="9"/>
    <x v="0"/>
    <s v="OK"/>
    <e v="#N/A"/>
    <m/>
    <n v="12"/>
    <m/>
    <m/>
    <e v="#N/A"/>
    <s v="091990"/>
    <x v="22"/>
    <x v="6"/>
    <x v="1"/>
    <x v="0"/>
    <m/>
    <m/>
    <n v="26532"/>
    <n v="27119"/>
    <n v="2259"/>
    <n v="27119"/>
    <m/>
  </r>
  <r>
    <x v="9"/>
    <x v="0"/>
    <s v="OK"/>
    <e v="#N/A"/>
    <m/>
    <n v="12"/>
    <m/>
    <m/>
    <e v="#N/A"/>
    <s v="092061"/>
    <x v="23"/>
    <x v="10"/>
    <x v="1"/>
    <x v="0"/>
    <m/>
    <m/>
    <n v="1759"/>
    <n v="1847"/>
    <n v="0"/>
    <n v="1847"/>
    <m/>
  </r>
  <r>
    <x v="9"/>
    <x v="0"/>
    <s v="OK"/>
    <e v="#N/A"/>
    <m/>
    <n v="12"/>
    <m/>
    <m/>
    <e v="#N/A"/>
    <s v="092250"/>
    <x v="24"/>
    <x v="4"/>
    <x v="1"/>
    <x v="0"/>
    <m/>
    <m/>
    <n v="41853"/>
    <n v="42504"/>
    <n v="3542"/>
    <n v="42504"/>
    <m/>
  </r>
  <r>
    <x v="9"/>
    <x v="0"/>
    <s v="OK"/>
    <e v="#N/A"/>
    <m/>
    <n v="12"/>
    <m/>
    <m/>
    <e v="#N/A"/>
    <s v="092260"/>
    <x v="25"/>
    <x v="5"/>
    <x v="1"/>
    <x v="0"/>
    <m/>
    <m/>
    <n v="20350"/>
    <n v="21368"/>
    <n v="1777"/>
    <n v="21368"/>
    <m/>
  </r>
  <r>
    <x v="9"/>
    <x v="0"/>
    <s v="OK"/>
    <e v="#N/A"/>
    <m/>
    <n v="12"/>
    <m/>
    <m/>
    <e v="#N/A"/>
    <s v="092470"/>
    <x v="26"/>
    <x v="10"/>
    <x v="1"/>
    <x v="0"/>
    <m/>
    <m/>
    <n v="53125"/>
    <n v="54957"/>
    <n v="4577"/>
    <n v="54957"/>
    <m/>
  </r>
  <r>
    <x v="9"/>
    <x v="0"/>
    <s v="OK"/>
    <e v="#N/A"/>
    <m/>
    <n v="12"/>
    <m/>
    <m/>
    <s v="Yes"/>
    <s v="092881"/>
    <x v="27"/>
    <x v="11"/>
    <x v="1"/>
    <x v="0"/>
    <m/>
    <m/>
    <n v="38983"/>
    <n v="40357"/>
    <n v="3287"/>
    <n v="40357"/>
    <m/>
  </r>
  <r>
    <x v="9"/>
    <x v="0"/>
    <s v="OK"/>
    <e v="#N/A"/>
    <m/>
    <n v="12"/>
    <m/>
    <m/>
    <e v="#N/A"/>
    <s v="092900"/>
    <x v="20"/>
    <x v="8"/>
    <x v="1"/>
    <x v="0"/>
    <m/>
    <m/>
    <n v="15207"/>
    <n v="15486"/>
    <n v="1285"/>
    <n v="15486"/>
    <m/>
  </r>
  <r>
    <x v="9"/>
    <x v="0"/>
    <s v="OK"/>
    <e v="#N/A"/>
    <m/>
    <n v="12"/>
    <m/>
    <m/>
    <e v="#N/A"/>
    <s v="100490"/>
    <x v="35"/>
    <x v="19"/>
    <x v="2"/>
    <x v="0"/>
    <m/>
    <m/>
    <n v="48333"/>
    <n v="48984"/>
    <n v="4082"/>
    <n v="48984"/>
    <m/>
  </r>
  <r>
    <x v="9"/>
    <x v="0"/>
    <s v="OK"/>
    <e v="#N/A"/>
    <m/>
    <n v="12"/>
    <m/>
    <m/>
    <e v="#N/A"/>
    <s v="100660"/>
    <x v="28"/>
    <x v="12"/>
    <x v="2"/>
    <x v="0"/>
    <m/>
    <m/>
    <n v="47053"/>
    <n v="50586"/>
    <n v="4210"/>
    <n v="50586"/>
    <m/>
  </r>
  <r>
    <x v="9"/>
    <x v="0"/>
    <s v="OK"/>
    <s v="LLF"/>
    <m/>
    <n v="12"/>
    <m/>
    <m/>
    <s v="Yes"/>
    <s v="100680"/>
    <x v="29"/>
    <x v="13"/>
    <x v="2"/>
    <x v="0"/>
    <m/>
    <m/>
    <n v="214237"/>
    <n v="224124"/>
    <n v="25782"/>
    <n v="224124"/>
    <m/>
  </r>
  <r>
    <x v="9"/>
    <x v="0"/>
    <s v="OK"/>
    <s v="LLF"/>
    <m/>
    <n v="12"/>
    <m/>
    <m/>
    <s v="Yes"/>
    <s v="100681"/>
    <x v="30"/>
    <x v="14"/>
    <x v="2"/>
    <x v="0"/>
    <m/>
    <m/>
    <n v="168705"/>
    <n v="176316"/>
    <n v="50652"/>
    <n v="176316"/>
    <m/>
  </r>
  <r>
    <x v="9"/>
    <x v="0"/>
    <s v="No"/>
    <e v="#N/A"/>
    <m/>
    <n v="12"/>
    <m/>
    <m/>
    <e v="#N/A"/>
    <s v="100790"/>
    <x v="31"/>
    <x v="15"/>
    <x v="2"/>
    <x v="0"/>
    <m/>
    <m/>
    <n v="64126"/>
    <n v="64593"/>
    <n v="5383"/>
    <n v="64593"/>
    <m/>
  </r>
  <r>
    <x v="9"/>
    <x v="0"/>
    <s v="OK"/>
    <e v="#N/A"/>
    <m/>
    <n v="12"/>
    <m/>
    <m/>
    <e v="#N/A"/>
    <s v="100791"/>
    <x v="32"/>
    <x v="16"/>
    <x v="2"/>
    <x v="0"/>
    <m/>
    <m/>
    <n v="68805.2"/>
    <n v="70200"/>
    <n v="5850"/>
    <n v="70200"/>
    <m/>
  </r>
  <r>
    <x v="9"/>
    <x v="0"/>
    <s v="OK"/>
    <e v="#N/A"/>
    <m/>
    <n v="12"/>
    <m/>
    <m/>
    <e v="#N/A"/>
    <s v="101800"/>
    <x v="33"/>
    <x v="17"/>
    <x v="2"/>
    <x v="0"/>
    <m/>
    <m/>
    <n v="51788"/>
    <n v="53881"/>
    <n v="1213.28"/>
    <n v="53881"/>
    <m/>
  </r>
  <r>
    <x v="9"/>
    <x v="0"/>
    <s v="OK"/>
    <e v="#N/A"/>
    <m/>
    <n v="12"/>
    <m/>
    <m/>
    <e v="#N/A"/>
    <s v="102100"/>
    <x v="34"/>
    <x v="18"/>
    <x v="2"/>
    <x v="0"/>
    <m/>
    <m/>
    <n v="87061"/>
    <n v="93429"/>
    <n v="7783"/>
    <n v="93429"/>
    <m/>
  </r>
  <r>
    <x v="9"/>
    <x v="0"/>
    <s v="No"/>
    <e v="#N/A"/>
    <m/>
    <n v="12"/>
    <m/>
    <m/>
    <e v="#N/A"/>
    <s v="102300"/>
    <x v="36"/>
    <x v="12"/>
    <x v="2"/>
    <x v="0"/>
    <m/>
    <m/>
    <n v="32500"/>
    <n v="46957"/>
    <n v="2300"/>
    <n v="46957"/>
    <m/>
  </r>
  <r>
    <x v="9"/>
    <x v="0"/>
    <s v="OK"/>
    <e v="#N/A"/>
    <m/>
    <n v="12"/>
    <m/>
    <m/>
    <e v="#N/A"/>
    <s v="110040"/>
    <x v="45"/>
    <x v="28"/>
    <x v="3"/>
    <x v="0"/>
    <m/>
    <m/>
    <n v="30996"/>
    <n v="32763"/>
    <n v="2867"/>
    <n v="32763"/>
    <m/>
  </r>
  <r>
    <x v="9"/>
    <x v="0"/>
    <s v="OK"/>
    <e v="#N/A"/>
    <m/>
    <n v="12"/>
    <m/>
    <m/>
    <e v="#N/A"/>
    <s v="110531"/>
    <x v="46"/>
    <x v="29"/>
    <x v="3"/>
    <x v="0"/>
    <m/>
    <m/>
    <n v="57281.039999999986"/>
    <n v="57384"/>
    <n v="4782"/>
    <n v="57384"/>
    <m/>
  </r>
  <r>
    <x v="9"/>
    <x v="0"/>
    <s v="No"/>
    <e v="#N/A"/>
    <m/>
    <n v="12"/>
    <m/>
    <m/>
    <e v="#N/A"/>
    <s v="110740"/>
    <x v="48"/>
    <x v="31"/>
    <x v="3"/>
    <x v="0"/>
    <m/>
    <m/>
    <n v="24000"/>
    <n v="33812"/>
    <n v="649.6"/>
    <n v="33812"/>
    <m/>
  </r>
  <r>
    <x v="9"/>
    <x v="0"/>
    <s v="OK"/>
    <e v="#N/A"/>
    <m/>
    <n v="12"/>
    <m/>
    <m/>
    <e v="#N/A"/>
    <s v="110750"/>
    <x v="47"/>
    <x v="30"/>
    <x v="3"/>
    <x v="0"/>
    <m/>
    <m/>
    <n v="70073"/>
    <n v="72752"/>
    <n v="6000"/>
    <n v="72752"/>
    <m/>
  </r>
  <r>
    <x v="9"/>
    <x v="0"/>
    <s v="OK"/>
    <e v="#N/A"/>
    <m/>
    <n v="12"/>
    <m/>
    <m/>
    <e v="#N/A"/>
    <s v="110980"/>
    <x v="49"/>
    <x v="32"/>
    <x v="3"/>
    <x v="0"/>
    <m/>
    <m/>
    <n v="60542"/>
    <n v="54930"/>
    <n v="4572"/>
    <n v="54930"/>
    <m/>
  </r>
  <r>
    <x v="9"/>
    <x v="0"/>
    <s v="OK"/>
    <e v="#N/A"/>
    <m/>
    <n v="12"/>
    <m/>
    <m/>
    <e v="#N/A"/>
    <s v="112060"/>
    <x v="50"/>
    <x v="28"/>
    <x v="3"/>
    <x v="0"/>
    <m/>
    <m/>
    <n v="115789"/>
    <n v="116544"/>
    <n v="19424"/>
    <n v="116544"/>
    <m/>
  </r>
  <r>
    <x v="9"/>
    <x v="0"/>
    <s v="OK"/>
    <e v="#N/A"/>
    <m/>
    <n v="12"/>
    <m/>
    <m/>
    <e v="#N/A"/>
    <s v="112180"/>
    <x v="37"/>
    <x v="20"/>
    <x v="3"/>
    <x v="0"/>
    <m/>
    <m/>
    <n v="76235"/>
    <n v="76608"/>
    <n v="6384"/>
    <n v="76608"/>
    <m/>
  </r>
  <r>
    <x v="9"/>
    <x v="0"/>
    <s v="OK"/>
    <e v="#N/A"/>
    <m/>
    <n v="12"/>
    <m/>
    <m/>
    <e v="#N/A"/>
    <s v="112191"/>
    <x v="39"/>
    <x v="22"/>
    <x v="3"/>
    <x v="0"/>
    <m/>
    <m/>
    <n v="60943"/>
    <n v="64059"/>
    <n v="5517"/>
    <n v="64059"/>
    <m/>
  </r>
  <r>
    <x v="9"/>
    <x v="0"/>
    <s v="OK"/>
    <e v="#N/A"/>
    <m/>
    <n v="12"/>
    <m/>
    <m/>
    <e v="#N/A"/>
    <s v="112200"/>
    <x v="40"/>
    <x v="23"/>
    <x v="3"/>
    <x v="0"/>
    <m/>
    <m/>
    <n v="91071"/>
    <n v="95565"/>
    <n v="7961"/>
    <n v="95565"/>
    <m/>
  </r>
  <r>
    <x v="9"/>
    <x v="0"/>
    <s v="OK"/>
    <e v="#N/A"/>
    <m/>
    <n v="12"/>
    <m/>
    <m/>
    <s v="Yes"/>
    <s v="112210"/>
    <x v="41"/>
    <x v="24"/>
    <x v="3"/>
    <x v="0"/>
    <m/>
    <m/>
    <n v="162980"/>
    <n v="164451"/>
    <n v="54451"/>
    <n v="164451"/>
    <m/>
  </r>
  <r>
    <x v="9"/>
    <x v="0"/>
    <s v="OK"/>
    <e v="#N/A"/>
    <m/>
    <n v="12"/>
    <m/>
    <m/>
    <e v="#N/A"/>
    <s v="112211"/>
    <x v="38"/>
    <x v="21"/>
    <x v="3"/>
    <x v="0"/>
    <m/>
    <m/>
    <n v="70326"/>
    <n v="71001"/>
    <n v="5914"/>
    <n v="71001"/>
    <m/>
  </r>
  <r>
    <x v="9"/>
    <x v="0"/>
    <s v="No"/>
    <e v="#N/A"/>
    <m/>
    <n v="12"/>
    <m/>
    <m/>
    <e v="#N/A"/>
    <s v="112220"/>
    <x v="42"/>
    <x v="25"/>
    <x v="3"/>
    <x v="0"/>
    <m/>
    <m/>
    <n v="100604"/>
    <n v="100602"/>
    <n v="8542.25"/>
    <n v="100602"/>
    <m/>
  </r>
  <r>
    <x v="9"/>
    <x v="0"/>
    <s v="OK"/>
    <e v="#N/A"/>
    <m/>
    <n v="12"/>
    <m/>
    <m/>
    <e v="#N/A"/>
    <s v="112230"/>
    <x v="43"/>
    <x v="26"/>
    <x v="3"/>
    <x v="0"/>
    <m/>
    <m/>
    <n v="66831"/>
    <n v="71404"/>
    <n v="5954"/>
    <n v="71404"/>
    <m/>
  </r>
  <r>
    <x v="9"/>
    <x v="0"/>
    <s v="OK"/>
    <e v="#N/A"/>
    <m/>
    <n v="12"/>
    <m/>
    <m/>
    <e v="#N/A"/>
    <s v="112240"/>
    <x v="44"/>
    <x v="27"/>
    <x v="3"/>
    <x v="0"/>
    <m/>
    <m/>
    <n v="84624"/>
    <n v="79983"/>
    <n v="3389.68"/>
    <n v="79983"/>
    <m/>
  </r>
  <r>
    <x v="9"/>
    <x v="0"/>
    <s v="No"/>
    <e v="#N/A"/>
    <m/>
    <n v="12"/>
    <m/>
    <m/>
    <e v="#N/A"/>
    <s v="112340"/>
    <x v="51"/>
    <x v="28"/>
    <x v="3"/>
    <x v="0"/>
    <m/>
    <m/>
    <n v="12000"/>
    <n v="40144"/>
    <n v="13000"/>
    <n v="40144"/>
    <m/>
  </r>
  <r>
    <x v="9"/>
    <x v="0"/>
    <s v="No"/>
    <e v="#N/A"/>
    <m/>
    <n v="12"/>
    <m/>
    <m/>
    <e v="#N/A"/>
    <s v="121470"/>
    <x v="188"/>
    <x v="107"/>
    <x v="13"/>
    <x v="1"/>
    <m/>
    <m/>
    <n v="46000"/>
    <n v="59787"/>
    <n v="19787"/>
    <n v="59787"/>
    <m/>
  </r>
  <r>
    <x v="9"/>
    <x v="0"/>
    <s v="No"/>
    <e v="#N/A"/>
    <m/>
    <n v="12"/>
    <m/>
    <m/>
    <e v="#N/A"/>
    <s v="122440"/>
    <x v="187"/>
    <x v="106"/>
    <x v="13"/>
    <x v="1"/>
    <m/>
    <m/>
    <n v="36111"/>
    <n v="37092"/>
    <n v="0"/>
    <n v="37092"/>
    <m/>
  </r>
  <r>
    <x v="9"/>
    <x v="0"/>
    <s v="OK"/>
    <e v="#N/A"/>
    <m/>
    <n v="12"/>
    <m/>
    <m/>
    <e v="#N/A"/>
    <s v="122441"/>
    <x v="190"/>
    <x v="109"/>
    <x v="13"/>
    <x v="1"/>
    <m/>
    <m/>
    <n v="65764"/>
    <n v="66996"/>
    <n v="3910"/>
    <n v="66996"/>
    <m/>
  </r>
  <r>
    <x v="9"/>
    <x v="0"/>
    <s v="OK"/>
    <e v="#N/A"/>
    <m/>
    <n v="12"/>
    <m/>
    <m/>
    <e v="#N/A"/>
    <s v="122442"/>
    <x v="189"/>
    <x v="108"/>
    <x v="13"/>
    <x v="1"/>
    <m/>
    <m/>
    <n v="40163.949999999997"/>
    <n v="46597"/>
    <n v="3883.08"/>
    <n v="46597"/>
    <m/>
  </r>
  <r>
    <x v="9"/>
    <x v="0"/>
    <s v="No"/>
    <e v="#N/A"/>
    <m/>
    <n v="12"/>
    <m/>
    <m/>
    <e v="#N/A"/>
    <s v="122443"/>
    <x v="191"/>
    <x v="110"/>
    <x v="13"/>
    <x v="1"/>
    <m/>
    <m/>
    <n v="30000"/>
    <n v="55515"/>
    <n v="21500"/>
    <n v="55515"/>
    <m/>
  </r>
  <r>
    <x v="9"/>
    <x v="0"/>
    <s v="OK"/>
    <e v="#N/A"/>
    <m/>
    <n v="12"/>
    <m/>
    <m/>
    <e v="#N/A"/>
    <s v="122444"/>
    <x v="192"/>
    <x v="111"/>
    <x v="13"/>
    <x v="1"/>
    <m/>
    <m/>
    <n v="50648.029999999984"/>
    <n v="51777"/>
    <n v="4323.3"/>
    <n v="51777"/>
    <m/>
  </r>
  <r>
    <x v="9"/>
    <x v="0"/>
    <s v="No"/>
    <e v="#N/A"/>
    <m/>
    <n v="12"/>
    <m/>
    <m/>
    <e v="#N/A"/>
    <s v="122445"/>
    <x v="186"/>
    <x v="105"/>
    <x v="13"/>
    <x v="1"/>
    <m/>
    <m/>
    <n v="44972"/>
    <n v="45903"/>
    <n v="15505"/>
    <n v="45903"/>
    <m/>
  </r>
  <r>
    <x v="9"/>
    <x v="0"/>
    <s v="No"/>
    <s v="LLF"/>
    <m/>
    <n v="12"/>
    <m/>
    <m/>
    <e v="#N/A"/>
    <s v="122446"/>
    <x v="193"/>
    <x v="112"/>
    <x v="13"/>
    <x v="1"/>
    <m/>
    <m/>
    <n v="60099.000000000015"/>
    <n v="63057"/>
    <n v="12611.4"/>
    <n v="63057"/>
    <m/>
  </r>
  <r>
    <x v="9"/>
    <x v="0"/>
    <s v="OK"/>
    <e v="#N/A"/>
    <m/>
    <n v="12"/>
    <m/>
    <m/>
    <s v="Yes"/>
    <s v="122447"/>
    <x v="194"/>
    <x v="113"/>
    <x v="13"/>
    <x v="1"/>
    <m/>
    <m/>
    <n v="57147"/>
    <n v="58452"/>
    <n v="4871"/>
    <n v="58452"/>
    <m/>
  </r>
  <r>
    <x v="9"/>
    <x v="0"/>
    <s v="OK"/>
    <e v="#N/A"/>
    <m/>
    <n v="12"/>
    <m/>
    <m/>
    <e v="#N/A"/>
    <s v="130010"/>
    <x v="52"/>
    <x v="33"/>
    <x v="4"/>
    <x v="0"/>
    <m/>
    <m/>
    <n v="95410"/>
    <n v="90003"/>
    <n v="7503"/>
    <n v="90003"/>
    <m/>
  </r>
  <r>
    <x v="9"/>
    <x v="0"/>
    <s v="OK"/>
    <e v="#N/A"/>
    <m/>
    <n v="12"/>
    <m/>
    <m/>
    <e v="#N/A"/>
    <s v="130570"/>
    <x v="64"/>
    <x v="45"/>
    <x v="4"/>
    <x v="0"/>
    <m/>
    <m/>
    <n v="81606"/>
    <n v="83028"/>
    <n v="4920"/>
    <n v="83028"/>
    <m/>
  </r>
  <r>
    <x v="9"/>
    <x v="0"/>
    <s v="No"/>
    <e v="#N/A"/>
    <m/>
    <n v="12"/>
    <m/>
    <m/>
    <e v="#N/A"/>
    <s v="130580"/>
    <x v="65"/>
    <x v="46"/>
    <x v="4"/>
    <x v="0"/>
    <m/>
    <m/>
    <n v="47167"/>
    <n v="47596"/>
    <n v="9096"/>
    <n v="47596"/>
    <m/>
  </r>
  <r>
    <x v="9"/>
    <x v="0"/>
    <s v="OK"/>
    <e v="#N/A"/>
    <m/>
    <n v="12"/>
    <m/>
    <m/>
    <e v="#N/A"/>
    <s v="131500"/>
    <x v="53"/>
    <x v="34"/>
    <x v="4"/>
    <x v="0"/>
    <m/>
    <m/>
    <n v="40210"/>
    <n v="38180"/>
    <n v="3084"/>
    <n v="38180"/>
    <m/>
  </r>
  <r>
    <x v="9"/>
    <x v="0"/>
    <s v="No"/>
    <e v="#N/A"/>
    <m/>
    <n v="12"/>
    <m/>
    <m/>
    <e v="#N/A"/>
    <s v="131520"/>
    <x v="54"/>
    <x v="35"/>
    <x v="4"/>
    <x v="0"/>
    <m/>
    <m/>
    <n v="21721.499999999996"/>
    <n v="40248"/>
    <n v="8663.65"/>
    <n v="40248"/>
    <m/>
  </r>
  <r>
    <x v="9"/>
    <x v="0"/>
    <s v="OK"/>
    <e v="#N/A"/>
    <m/>
    <n v="12"/>
    <m/>
    <m/>
    <e v="#N/A"/>
    <s v="131951"/>
    <x v="55"/>
    <x v="36"/>
    <x v="4"/>
    <x v="0"/>
    <m/>
    <m/>
    <n v="42265"/>
    <n v="42966"/>
    <n v="3580.5"/>
    <n v="42966"/>
    <m/>
  </r>
  <r>
    <x v="9"/>
    <x v="0"/>
    <s v="OK"/>
    <e v="#N/A"/>
    <m/>
    <n v="12"/>
    <m/>
    <m/>
    <e v="#N/A"/>
    <s v="131960"/>
    <x v="56"/>
    <x v="37"/>
    <x v="4"/>
    <x v="0"/>
    <m/>
    <m/>
    <n v="46360"/>
    <n v="47854"/>
    <n v="3986"/>
    <n v="47854"/>
    <m/>
  </r>
  <r>
    <x v="9"/>
    <x v="0"/>
    <s v="No"/>
    <e v="#N/A"/>
    <m/>
    <n v="12"/>
    <m/>
    <m/>
    <s v="Yes"/>
    <s v="132730"/>
    <x v="57"/>
    <x v="38"/>
    <x v="4"/>
    <x v="0"/>
    <m/>
    <m/>
    <n v="43132"/>
    <n v="33233"/>
    <n v="8308.25"/>
    <n v="33233"/>
    <m/>
  </r>
  <r>
    <x v="9"/>
    <x v="0"/>
    <s v="OK"/>
    <e v="#N/A"/>
    <m/>
    <n v="12"/>
    <m/>
    <m/>
    <e v="#N/A"/>
    <s v="132740"/>
    <x v="58"/>
    <x v="39"/>
    <x v="4"/>
    <x v="0"/>
    <m/>
    <m/>
    <n v="31376"/>
    <n v="32162"/>
    <n v="2682"/>
    <n v="32162"/>
    <m/>
  </r>
  <r>
    <x v="9"/>
    <x v="0"/>
    <s v="No"/>
    <e v="#N/A"/>
    <m/>
    <n v="12"/>
    <m/>
    <m/>
    <s v="Yes"/>
    <s v="132760"/>
    <x v="59"/>
    <x v="40"/>
    <x v="4"/>
    <x v="0"/>
    <m/>
    <m/>
    <n v="34920"/>
    <n v="36410"/>
    <n v="3034.16"/>
    <n v="36410"/>
    <m/>
  </r>
  <r>
    <x v="9"/>
    <x v="0"/>
    <s v="OK"/>
    <e v="#N/A"/>
    <m/>
    <n v="12"/>
    <m/>
    <m/>
    <e v="#N/A"/>
    <s v="132761"/>
    <x v="60"/>
    <x v="41"/>
    <x v="4"/>
    <x v="0"/>
    <m/>
    <m/>
    <n v="115439"/>
    <n v="120953"/>
    <n v="7697"/>
    <n v="120953"/>
    <m/>
  </r>
  <r>
    <x v="9"/>
    <x v="0"/>
    <s v="OK"/>
    <e v="#N/A"/>
    <m/>
    <n v="12"/>
    <m/>
    <m/>
    <e v="#N/A"/>
    <s v="132770"/>
    <x v="61"/>
    <x v="42"/>
    <x v="4"/>
    <x v="0"/>
    <m/>
    <m/>
    <n v="88489.979999999981"/>
    <n v="85444"/>
    <n v="6915.2"/>
    <n v="85444"/>
    <m/>
  </r>
  <r>
    <x v="9"/>
    <x v="0"/>
    <s v="OK"/>
    <e v="#N/A"/>
    <m/>
    <n v="12"/>
    <m/>
    <m/>
    <e v="#N/A"/>
    <s v="132780"/>
    <x v="62"/>
    <x v="43"/>
    <x v="4"/>
    <x v="0"/>
    <m/>
    <m/>
    <n v="52737"/>
    <n v="51022"/>
    <n v="3787"/>
    <n v="51022"/>
    <m/>
  </r>
  <r>
    <x v="9"/>
    <x v="0"/>
    <s v="No"/>
    <e v="#N/A"/>
    <m/>
    <n v="12"/>
    <m/>
    <m/>
    <s v="Yes"/>
    <s v="132781"/>
    <x v="63"/>
    <x v="44"/>
    <x v="4"/>
    <x v="0"/>
    <m/>
    <m/>
    <n v="48023"/>
    <n v="49600"/>
    <n v="5200"/>
    <n v="49600"/>
    <m/>
  </r>
  <r>
    <x v="9"/>
    <x v="0"/>
    <s v="No"/>
    <e v="#N/A"/>
    <m/>
    <n v="12"/>
    <m/>
    <m/>
    <e v="#N/A"/>
    <s v="140150"/>
    <x v="66"/>
    <x v="47"/>
    <x v="5"/>
    <x v="0"/>
    <m/>
    <m/>
    <n v="1620"/>
    <n v="4673"/>
    <n v="150"/>
    <n v="4673"/>
    <m/>
  </r>
  <r>
    <x v="9"/>
    <x v="0"/>
    <s v="No"/>
    <e v="#N/A"/>
    <m/>
    <n v="12"/>
    <m/>
    <m/>
    <e v="#N/A"/>
    <s v="140960"/>
    <x v="68"/>
    <x v="48"/>
    <x v="5"/>
    <x v="0"/>
    <m/>
    <m/>
    <n v="34302"/>
    <n v="37185"/>
    <n v="3098.75"/>
    <n v="37185"/>
    <m/>
  </r>
  <r>
    <x v="9"/>
    <x v="0"/>
    <s v="OK"/>
    <e v="#N/A"/>
    <m/>
    <n v="12"/>
    <m/>
    <m/>
    <e v="#N/A"/>
    <s v="141100"/>
    <x v="69"/>
    <x v="49"/>
    <x v="5"/>
    <x v="0"/>
    <m/>
    <m/>
    <n v="95319"/>
    <n v="91757"/>
    <n v="7651"/>
    <n v="91757"/>
    <m/>
  </r>
  <r>
    <x v="9"/>
    <x v="0"/>
    <s v="OK"/>
    <e v="#N/A"/>
    <m/>
    <n v="12"/>
    <m/>
    <m/>
    <e v="#N/A"/>
    <s v="141110"/>
    <x v="70"/>
    <x v="50"/>
    <x v="5"/>
    <x v="0"/>
    <m/>
    <m/>
    <n v="290639"/>
    <n v="287603"/>
    <n v="23267"/>
    <n v="287603"/>
    <m/>
  </r>
  <r>
    <x v="9"/>
    <x v="0"/>
    <s v="OK"/>
    <e v="#N/A"/>
    <m/>
    <n v="12"/>
    <m/>
    <m/>
    <e v="#N/A"/>
    <s v="141440"/>
    <x v="67"/>
    <x v="47"/>
    <x v="5"/>
    <x v="0"/>
    <m/>
    <m/>
    <n v="41008"/>
    <n v="41008"/>
    <n v="3340"/>
    <n v="41008"/>
    <m/>
  </r>
  <r>
    <x v="9"/>
    <x v="0"/>
    <s v="OK"/>
    <e v="#N/A"/>
    <m/>
    <n v="12"/>
    <m/>
    <m/>
    <e v="#N/A"/>
    <s v="141760"/>
    <x v="71"/>
    <x v="48"/>
    <x v="5"/>
    <x v="0"/>
    <m/>
    <m/>
    <n v="30809.999999999996"/>
    <n v="31708"/>
    <n v="2642.33"/>
    <n v="31708"/>
    <m/>
  </r>
  <r>
    <x v="9"/>
    <x v="0"/>
    <s v="OK"/>
    <e v="#N/A"/>
    <m/>
    <n v="12"/>
    <m/>
    <m/>
    <e v="#N/A"/>
    <s v="142080"/>
    <x v="72"/>
    <x v="51"/>
    <x v="5"/>
    <x v="0"/>
    <m/>
    <m/>
    <n v="122569.99999999997"/>
    <n v="123852"/>
    <n v="10321"/>
    <n v="123852"/>
    <m/>
  </r>
  <r>
    <x v="9"/>
    <x v="0"/>
    <s v="OK"/>
    <e v="#N/A"/>
    <m/>
    <n v="12"/>
    <m/>
    <m/>
    <e v="#N/A"/>
    <s v="142280"/>
    <x v="73"/>
    <x v="52"/>
    <x v="5"/>
    <x v="0"/>
    <m/>
    <m/>
    <n v="43164"/>
    <n v="43911"/>
    <n v="3662"/>
    <n v="43911"/>
    <m/>
  </r>
  <r>
    <x v="9"/>
    <x v="0"/>
    <s v="OK"/>
    <e v="#N/A"/>
    <m/>
    <n v="12"/>
    <m/>
    <m/>
    <e v="#N/A"/>
    <s v="142860"/>
    <x v="74"/>
    <x v="53"/>
    <x v="5"/>
    <x v="0"/>
    <m/>
    <m/>
    <n v="100359"/>
    <n v="101172"/>
    <n v="8431"/>
    <n v="101172"/>
    <m/>
  </r>
  <r>
    <x v="9"/>
    <x v="0"/>
    <s v="OK"/>
    <e v="#N/A"/>
    <m/>
    <n v="12"/>
    <m/>
    <m/>
    <e v="#N/A"/>
    <s v="150050"/>
    <x v="195"/>
    <x v="114"/>
    <x v="14"/>
    <x v="2"/>
    <m/>
    <m/>
    <n v="51947"/>
    <n v="50516"/>
    <n v="4300"/>
    <n v="50516"/>
    <m/>
  </r>
  <r>
    <x v="9"/>
    <x v="0"/>
    <s v="No"/>
    <e v="#N/A"/>
    <m/>
    <n v="12"/>
    <m/>
    <m/>
    <e v="#N/A"/>
    <s v="150100"/>
    <x v="217"/>
    <x v="123"/>
    <x v="14"/>
    <x v="2"/>
    <m/>
    <m/>
    <n v="12000"/>
    <n v="26365"/>
    <n v="2100"/>
    <n v="26365"/>
    <m/>
  </r>
  <r>
    <x v="9"/>
    <x v="0"/>
    <s v="No"/>
    <e v="#N/A"/>
    <m/>
    <n v="12"/>
    <m/>
    <m/>
    <e v="#N/A"/>
    <s v="150130"/>
    <x v="198"/>
    <x v="115"/>
    <x v="14"/>
    <x v="2"/>
    <m/>
    <m/>
    <n v="19756"/>
    <n v="20074"/>
    <n v="10574"/>
    <n v="20074"/>
    <m/>
  </r>
  <r>
    <x v="9"/>
    <x v="0"/>
    <s v="No"/>
    <e v="#N/A"/>
    <m/>
    <n v="12"/>
    <m/>
    <m/>
    <e v="#N/A"/>
    <s v="150200"/>
    <x v="201"/>
    <x v="116"/>
    <x v="14"/>
    <x v="2"/>
    <m/>
    <m/>
    <n v="18000"/>
    <n v="44641"/>
    <n v="5000"/>
    <n v="44641"/>
    <m/>
  </r>
  <r>
    <x v="9"/>
    <x v="0"/>
    <s v="No"/>
    <e v="#N/A"/>
    <m/>
    <n v="12"/>
    <m/>
    <m/>
    <e v="#N/A"/>
    <s v="150201"/>
    <x v="204"/>
    <x v="117"/>
    <x v="14"/>
    <x v="2"/>
    <m/>
    <m/>
    <n v="4220"/>
    <n v="4253"/>
    <n v="0"/>
    <n v="4253"/>
    <m/>
  </r>
  <r>
    <x v="9"/>
    <x v="0"/>
    <s v="No"/>
    <e v="#N/A"/>
    <m/>
    <n v="12"/>
    <m/>
    <m/>
    <e v="#N/A"/>
    <s v="150610"/>
    <x v="218"/>
    <x v="124"/>
    <x v="14"/>
    <x v="2"/>
    <m/>
    <m/>
    <n v="16100"/>
    <n v="20641"/>
    <n v="600"/>
    <n v="20641"/>
    <m/>
  </r>
  <r>
    <x v="9"/>
    <x v="0"/>
    <s v="No"/>
    <e v="#N/A"/>
    <m/>
    <n v="12"/>
    <m/>
    <m/>
    <e v="#N/A"/>
    <s v="150700"/>
    <x v="221"/>
    <x v="126"/>
    <x v="14"/>
    <x v="2"/>
    <m/>
    <m/>
    <n v="36332"/>
    <n v="35856"/>
    <n v="2988"/>
    <n v="35856"/>
    <m/>
  </r>
  <r>
    <x v="9"/>
    <x v="0"/>
    <s v="No"/>
    <e v="#N/A"/>
    <m/>
    <n v="12"/>
    <m/>
    <m/>
    <e v="#N/A"/>
    <s v="150710"/>
    <x v="223"/>
    <x v="121"/>
    <x v="14"/>
    <x v="2"/>
    <m/>
    <m/>
    <n v="19133"/>
    <n v="18991"/>
    <n v="1448"/>
    <n v="18991"/>
    <m/>
  </r>
  <r>
    <x v="9"/>
    <x v="0"/>
    <s v="OK"/>
    <e v="#N/A"/>
    <m/>
    <n v="12"/>
    <m/>
    <m/>
    <e v="#N/A"/>
    <s v="150930"/>
    <x v="205"/>
    <x v="117"/>
    <x v="14"/>
    <x v="2"/>
    <m/>
    <m/>
    <n v="13505"/>
    <n v="13609"/>
    <n v="1175"/>
    <n v="13609"/>
    <m/>
  </r>
  <r>
    <x v="9"/>
    <x v="0"/>
    <s v="OK"/>
    <e v="#N/A"/>
    <m/>
    <n v="12"/>
    <m/>
    <m/>
    <e v="#N/A"/>
    <s v="150961"/>
    <x v="209"/>
    <x v="119"/>
    <x v="14"/>
    <x v="2"/>
    <m/>
    <m/>
    <n v="16114"/>
    <n v="16672"/>
    <n v="2922"/>
    <n v="16672"/>
    <m/>
  </r>
  <r>
    <x v="9"/>
    <x v="0"/>
    <s v="OK"/>
    <e v="#N/A"/>
    <m/>
    <n v="12"/>
    <m/>
    <m/>
    <e v="#N/A"/>
    <s v="150970"/>
    <x v="212"/>
    <x v="120"/>
    <x v="14"/>
    <x v="2"/>
    <m/>
    <m/>
    <n v="62001"/>
    <n v="66177"/>
    <n v="5512"/>
    <n v="66177"/>
    <m/>
  </r>
  <r>
    <x v="9"/>
    <x v="0"/>
    <s v="No"/>
    <e v="#N/A"/>
    <m/>
    <n v="12"/>
    <m/>
    <m/>
    <e v="#N/A"/>
    <s v="151090"/>
    <x v="208"/>
    <x v="118"/>
    <x v="14"/>
    <x v="2"/>
    <m/>
    <m/>
    <n v="15000"/>
    <n v="27378"/>
    <n v="1250"/>
    <n v="27378"/>
    <m/>
  </r>
  <r>
    <x v="9"/>
    <x v="0"/>
    <s v="No"/>
    <e v="#N/A"/>
    <m/>
    <n v="12"/>
    <m/>
    <m/>
    <e v="#N/A"/>
    <s v="151150"/>
    <x v="225"/>
    <x v="126"/>
    <x v="14"/>
    <x v="2"/>
    <m/>
    <m/>
    <n v="18563"/>
    <n v="21541"/>
    <n v="1350"/>
    <n v="21541"/>
    <m/>
  </r>
  <r>
    <x v="9"/>
    <x v="0"/>
    <s v="No"/>
    <e v="#N/A"/>
    <m/>
    <n v="12"/>
    <m/>
    <m/>
    <e v="#N/A"/>
    <s v="151190"/>
    <x v="226"/>
    <x v="127"/>
    <x v="14"/>
    <x v="2"/>
    <m/>
    <m/>
    <n v="17000"/>
    <n v="22571"/>
    <n v="1000"/>
    <n v="22571"/>
    <m/>
  </r>
  <r>
    <x v="9"/>
    <x v="0"/>
    <s v="No"/>
    <e v="#N/A"/>
    <m/>
    <n v="12"/>
    <m/>
    <m/>
    <e v="#N/A"/>
    <s v="151230"/>
    <x v="203"/>
    <x v="116"/>
    <x v="14"/>
    <x v="2"/>
    <m/>
    <m/>
    <n v="1512"/>
    <n v="7674"/>
    <n v="126"/>
    <n v="7674"/>
    <m/>
  </r>
  <r>
    <x v="9"/>
    <x v="0"/>
    <s v="OK"/>
    <e v="#N/A"/>
    <m/>
    <n v="12"/>
    <m/>
    <m/>
    <e v="#N/A"/>
    <s v="151260"/>
    <x v="202"/>
    <x v="116"/>
    <x v="14"/>
    <x v="2"/>
    <m/>
    <m/>
    <n v="3811"/>
    <n v="3759"/>
    <n v="0"/>
    <n v="3759"/>
    <m/>
  </r>
  <r>
    <x v="9"/>
    <x v="0"/>
    <s v="No"/>
    <e v="#N/A"/>
    <m/>
    <n v="12"/>
    <m/>
    <m/>
    <e v="#N/A"/>
    <s v="151380"/>
    <x v="199"/>
    <x v="115"/>
    <x v="14"/>
    <x v="2"/>
    <m/>
    <m/>
    <n v="0"/>
    <n v="3141"/>
    <n v="0"/>
    <n v="3141"/>
    <m/>
  </r>
  <r>
    <x v="9"/>
    <x v="0"/>
    <s v="OK"/>
    <e v="#N/A"/>
    <m/>
    <n v="12"/>
    <m/>
    <m/>
    <e v="#N/A"/>
    <s v="151490"/>
    <x v="227"/>
    <x v="127"/>
    <x v="14"/>
    <x v="2"/>
    <m/>
    <m/>
    <n v="28305"/>
    <n v="28283"/>
    <n v="2356"/>
    <n v="28283"/>
    <m/>
  </r>
  <r>
    <x v="9"/>
    <x v="0"/>
    <s v="OK"/>
    <e v="#N/A"/>
    <m/>
    <n v="12"/>
    <m/>
    <m/>
    <e v="#N/A"/>
    <s v="151780"/>
    <x v="213"/>
    <x v="121"/>
    <x v="14"/>
    <x v="2"/>
    <m/>
    <m/>
    <n v="41055"/>
    <n v="39900"/>
    <n v="3051"/>
    <n v="39900"/>
    <m/>
  </r>
  <r>
    <x v="9"/>
    <x v="0"/>
    <s v="No"/>
    <e v="#N/A"/>
    <m/>
    <n v="12"/>
    <m/>
    <m/>
    <e v="#N/A"/>
    <s v="151790"/>
    <x v="219"/>
    <x v="124"/>
    <x v="14"/>
    <x v="2"/>
    <m/>
    <m/>
    <n v="12087.99"/>
    <n v="22661"/>
    <n v="875"/>
    <n v="22661"/>
    <m/>
  </r>
  <r>
    <x v="9"/>
    <x v="0"/>
    <s v="No"/>
    <e v="#N/A"/>
    <m/>
    <n v="12"/>
    <m/>
    <m/>
    <e v="#N/A"/>
    <s v="151810"/>
    <x v="196"/>
    <x v="114"/>
    <x v="14"/>
    <x v="2"/>
    <m/>
    <m/>
    <n v="5222"/>
    <n v="4999.66"/>
    <n v="1251.49"/>
    <n v="4999.66"/>
    <m/>
  </r>
  <r>
    <x v="9"/>
    <x v="0"/>
    <s v="No"/>
    <e v="#N/A"/>
    <m/>
    <n v="12"/>
    <m/>
    <m/>
    <e v="#N/A"/>
    <s v="151820"/>
    <x v="206"/>
    <x v="117"/>
    <x v="14"/>
    <x v="2"/>
    <m/>
    <m/>
    <n v="220"/>
    <n v="253"/>
    <n v="0"/>
    <n v="253"/>
    <m/>
  </r>
  <r>
    <x v="9"/>
    <x v="0"/>
    <s v="OK"/>
    <e v="#N/A"/>
    <m/>
    <n v="12"/>
    <m/>
    <m/>
    <e v="#N/A"/>
    <s v="152040"/>
    <x v="210"/>
    <x v="119"/>
    <x v="14"/>
    <x v="2"/>
    <m/>
    <m/>
    <n v="14606"/>
    <n v="15089"/>
    <n v="1000"/>
    <n v="15089"/>
    <m/>
  </r>
  <r>
    <x v="9"/>
    <x v="0"/>
    <s v="No"/>
    <e v="#N/A"/>
    <m/>
    <n v="12"/>
    <m/>
    <m/>
    <e v="#N/A"/>
    <s v="152120"/>
    <x v="200"/>
    <x v="115"/>
    <x v="14"/>
    <x v="2"/>
    <m/>
    <m/>
    <n v="0"/>
    <n v="4084"/>
    <n v="0"/>
    <n v="4084"/>
    <m/>
  </r>
  <r>
    <x v="9"/>
    <x v="0"/>
    <s v="No"/>
    <e v="#N/A"/>
    <m/>
    <n v="12"/>
    <m/>
    <m/>
    <e v="#N/A"/>
    <s v="152330"/>
    <x v="228"/>
    <x v="124"/>
    <x v="14"/>
    <x v="2"/>
    <m/>
    <m/>
    <n v="4800"/>
    <n v="22420"/>
    <n v="400"/>
    <n v="22420"/>
    <m/>
  </r>
  <r>
    <x v="9"/>
    <x v="0"/>
    <s v="OK"/>
    <e v="#N/A"/>
    <m/>
    <n v="12"/>
    <m/>
    <m/>
    <e v="#N/A"/>
    <s v="152350"/>
    <x v="224"/>
    <x v="125"/>
    <x v="14"/>
    <x v="2"/>
    <m/>
    <m/>
    <n v="28274"/>
    <n v="30864"/>
    <n v="6500"/>
    <n v="30864"/>
    <m/>
  </r>
  <r>
    <x v="9"/>
    <x v="0"/>
    <s v="OK"/>
    <e v="#N/A"/>
    <m/>
    <n v="12"/>
    <m/>
    <m/>
    <e v="#N/A"/>
    <s v="152360"/>
    <x v="211"/>
    <x v="119"/>
    <x v="14"/>
    <x v="2"/>
    <m/>
    <m/>
    <n v="27018"/>
    <n v="27653"/>
    <n v="1600"/>
    <n v="27653"/>
    <m/>
  </r>
  <r>
    <x v="9"/>
    <x v="0"/>
    <s v="No"/>
    <e v="#N/A"/>
    <m/>
    <n v="12"/>
    <m/>
    <m/>
    <e v="#N/A"/>
    <s v="152370"/>
    <x v="222"/>
    <x v="126"/>
    <x v="14"/>
    <x v="2"/>
    <m/>
    <m/>
    <n v="16050"/>
    <n v="15888"/>
    <n v="8500"/>
    <n v="15888"/>
    <m/>
  </r>
  <r>
    <x v="9"/>
    <x v="0"/>
    <s v="OK"/>
    <e v="#N/A"/>
    <m/>
    <n v="12"/>
    <m/>
    <m/>
    <e v="#N/A"/>
    <s v="152430"/>
    <x v="197"/>
    <x v="114"/>
    <x v="14"/>
    <x v="2"/>
    <m/>
    <m/>
    <n v="4320"/>
    <n v="4393.66"/>
    <n v="-101.34"/>
    <n v="4393.66"/>
    <m/>
  </r>
  <r>
    <x v="9"/>
    <x v="0"/>
    <s v="No"/>
    <e v="#N/A"/>
    <m/>
    <n v="12"/>
    <m/>
    <m/>
    <e v="#N/A"/>
    <s v="152580"/>
    <x v="214"/>
    <x v="118"/>
    <x v="14"/>
    <x v="2"/>
    <m/>
    <m/>
    <n v="6000"/>
    <n v="7169"/>
    <n v="500"/>
    <n v="7169"/>
    <m/>
  </r>
  <r>
    <x v="9"/>
    <x v="0"/>
    <s v="No"/>
    <e v="#N/A"/>
    <m/>
    <n v="12"/>
    <m/>
    <m/>
    <e v="#N/A"/>
    <s v="152650"/>
    <x v="220"/>
    <x v="125"/>
    <x v="14"/>
    <x v="2"/>
    <m/>
    <m/>
    <n v="4000"/>
    <n v="10911"/>
    <n v="200"/>
    <n v="10911"/>
    <m/>
  </r>
  <r>
    <x v="9"/>
    <x v="0"/>
    <s v="OK"/>
    <e v="#N/A"/>
    <m/>
    <n v="12"/>
    <m/>
    <m/>
    <e v="#N/A"/>
    <s v="152850"/>
    <x v="215"/>
    <x v="118"/>
    <x v="14"/>
    <x v="2"/>
    <m/>
    <m/>
    <n v="29081"/>
    <n v="30079"/>
    <n v="2597"/>
    <n v="30079"/>
    <m/>
  </r>
  <r>
    <x v="9"/>
    <x v="0"/>
    <s v="OK"/>
    <e v="#N/A"/>
    <m/>
    <n v="12"/>
    <m/>
    <m/>
    <e v="#N/A"/>
    <s v="152930"/>
    <x v="207"/>
    <x v="117"/>
    <x v="14"/>
    <x v="2"/>
    <m/>
    <m/>
    <n v="42984"/>
    <n v="43315"/>
    <n v="3729"/>
    <n v="43315"/>
    <m/>
  </r>
  <r>
    <x v="9"/>
    <x v="0"/>
    <s v="No"/>
    <e v="#N/A"/>
    <m/>
    <n v="12"/>
    <m/>
    <m/>
    <e v="#N/A"/>
    <s v="152940"/>
    <x v="216"/>
    <x v="122"/>
    <x v="14"/>
    <x v="2"/>
    <m/>
    <m/>
    <n v="54920"/>
    <n v="62724"/>
    <n v="5227"/>
    <n v="62724"/>
    <m/>
  </r>
  <r>
    <x v="9"/>
    <x v="0"/>
    <s v="No"/>
    <e v="#N/A"/>
    <m/>
    <n v="12"/>
    <m/>
    <m/>
    <e v="#N/A"/>
    <s v="160220"/>
    <x v="229"/>
    <x v="128"/>
    <x v="15"/>
    <x v="2"/>
    <m/>
    <m/>
    <n v="25204.92"/>
    <n v="26474"/>
    <n v="2840.69"/>
    <n v="26474"/>
    <m/>
  </r>
  <r>
    <x v="9"/>
    <x v="0"/>
    <s v="OK"/>
    <e v="#N/A"/>
    <m/>
    <n v="12"/>
    <m/>
    <m/>
    <s v="Yes"/>
    <s v="160230"/>
    <x v="230"/>
    <x v="129"/>
    <x v="15"/>
    <x v="2"/>
    <m/>
    <m/>
    <n v="147512"/>
    <n v="154063"/>
    <n v="12834"/>
    <n v="154063"/>
    <m/>
  </r>
  <r>
    <x v="9"/>
    <x v="0"/>
    <s v="OK"/>
    <e v="#N/A"/>
    <m/>
    <n v="12"/>
    <m/>
    <m/>
    <e v="#N/A"/>
    <s v="160250"/>
    <x v="231"/>
    <x v="130"/>
    <x v="15"/>
    <x v="2"/>
    <m/>
    <m/>
    <n v="131629"/>
    <n v="133884"/>
    <n v="11157"/>
    <n v="133884"/>
    <m/>
  </r>
  <r>
    <x v="9"/>
    <x v="0"/>
    <s v="OK"/>
    <e v="#N/A"/>
    <m/>
    <n v="12"/>
    <m/>
    <m/>
    <e v="#N/A"/>
    <s v="160270"/>
    <x v="232"/>
    <x v="131"/>
    <x v="15"/>
    <x v="2"/>
    <m/>
    <m/>
    <n v="57652"/>
    <n v="60677"/>
    <n v="5061"/>
    <n v="60677"/>
    <m/>
  </r>
  <r>
    <x v="9"/>
    <x v="0"/>
    <s v="OK"/>
    <e v="#N/A"/>
    <m/>
    <n v="12"/>
    <m/>
    <m/>
    <e v="#N/A"/>
    <s v="160280"/>
    <x v="240"/>
    <x v="139"/>
    <x v="15"/>
    <x v="2"/>
    <m/>
    <m/>
    <n v="70195"/>
    <n v="72880"/>
    <n v="6073.37"/>
    <n v="72880"/>
    <m/>
  </r>
  <r>
    <x v="9"/>
    <x v="0"/>
    <s v="No"/>
    <e v="#N/A"/>
    <m/>
    <n v="12"/>
    <m/>
    <m/>
    <e v="#N/A"/>
    <s v="160290"/>
    <x v="233"/>
    <x v="132"/>
    <x v="15"/>
    <x v="2"/>
    <m/>
    <m/>
    <n v="12300"/>
    <n v="25046"/>
    <n v="900"/>
    <n v="25046"/>
    <m/>
  </r>
  <r>
    <x v="9"/>
    <x v="0"/>
    <s v="No"/>
    <e v="#N/A"/>
    <m/>
    <n v="12"/>
    <m/>
    <m/>
    <e v="#N/A"/>
    <s v="160310"/>
    <x v="244"/>
    <x v="141"/>
    <x v="15"/>
    <x v="2"/>
    <m/>
    <m/>
    <n v="3000"/>
    <n v="11680"/>
    <n v="250"/>
    <n v="11680"/>
    <m/>
  </r>
  <r>
    <x v="9"/>
    <x v="0"/>
    <s v="No"/>
    <e v="#N/A"/>
    <m/>
    <n v="12"/>
    <m/>
    <m/>
    <e v="#N/A"/>
    <s v="160320"/>
    <x v="234"/>
    <x v="133"/>
    <x v="15"/>
    <x v="2"/>
    <m/>
    <m/>
    <n v="27840"/>
    <n v="70476"/>
    <n v="5000"/>
    <n v="70476"/>
    <m/>
  </r>
  <r>
    <x v="9"/>
    <x v="0"/>
    <s v="No"/>
    <e v="#N/A"/>
    <m/>
    <n v="12"/>
    <m/>
    <m/>
    <e v="#N/A"/>
    <s v="160330"/>
    <x v="235"/>
    <x v="134"/>
    <x v="15"/>
    <x v="2"/>
    <m/>
    <m/>
    <n v="29932"/>
    <n v="59595"/>
    <n v="51595"/>
    <n v="59595"/>
    <m/>
  </r>
  <r>
    <x v="9"/>
    <x v="0"/>
    <s v="OK"/>
    <e v="#N/A"/>
    <m/>
    <n v="12"/>
    <m/>
    <m/>
    <e v="#N/A"/>
    <s v="160380"/>
    <x v="236"/>
    <x v="135"/>
    <x v="15"/>
    <x v="2"/>
    <m/>
    <m/>
    <n v="44961"/>
    <n v="46797"/>
    <n v="3580"/>
    <n v="46797"/>
    <m/>
  </r>
  <r>
    <x v="9"/>
    <x v="0"/>
    <s v="No"/>
    <e v="#N/A"/>
    <m/>
    <n v="12"/>
    <m/>
    <m/>
    <e v="#N/A"/>
    <s v="160620"/>
    <x v="242"/>
    <x v="141"/>
    <x v="15"/>
    <x v="2"/>
    <m/>
    <m/>
    <n v="2000"/>
    <n v="14683"/>
    <n v="0"/>
    <n v="14683"/>
    <m/>
  </r>
  <r>
    <x v="9"/>
    <x v="0"/>
    <s v="No"/>
    <s v="LLF"/>
    <m/>
    <n v="12"/>
    <m/>
    <m/>
    <s v="Yes"/>
    <s v="160780"/>
    <x v="243"/>
    <x v="142"/>
    <x v="15"/>
    <x v="2"/>
    <m/>
    <m/>
    <n v="48251"/>
    <n v="50004"/>
    <n v="4220"/>
    <n v="50004"/>
    <m/>
  </r>
  <r>
    <x v="9"/>
    <x v="0"/>
    <s v="No"/>
    <e v="#N/A"/>
    <m/>
    <n v="12"/>
    <m/>
    <m/>
    <e v="#N/A"/>
    <s v="160900"/>
    <x v="246"/>
    <x v="141"/>
    <x v="15"/>
    <x v="2"/>
    <m/>
    <m/>
    <n v="21000"/>
    <n v="61290"/>
    <n v="23000"/>
    <n v="61290"/>
    <m/>
  </r>
  <r>
    <x v="9"/>
    <x v="0"/>
    <s v="OK"/>
    <e v="#N/A"/>
    <m/>
    <n v="12"/>
    <m/>
    <m/>
    <e v="#N/A"/>
    <s v="161020"/>
    <x v="238"/>
    <x v="137"/>
    <x v="15"/>
    <x v="2"/>
    <m/>
    <m/>
    <n v="64558"/>
    <n v="63525"/>
    <n v="5291"/>
    <n v="63525"/>
    <m/>
  </r>
  <r>
    <x v="9"/>
    <x v="0"/>
    <s v="No"/>
    <e v="#N/A"/>
    <m/>
    <n v="12"/>
    <m/>
    <m/>
    <e v="#N/A"/>
    <s v="161330"/>
    <x v="245"/>
    <x v="142"/>
    <x v="15"/>
    <x v="2"/>
    <m/>
    <m/>
    <n v="9728"/>
    <n v="10050"/>
    <n v="4550"/>
    <n v="10050"/>
    <m/>
  </r>
  <r>
    <x v="9"/>
    <x v="0"/>
    <s v="No"/>
    <e v="#N/A"/>
    <m/>
    <n v="12"/>
    <m/>
    <m/>
    <e v="#N/A"/>
    <s v="161350"/>
    <x v="247"/>
    <x v="141"/>
    <x v="15"/>
    <x v="2"/>
    <m/>
    <m/>
    <n v="6000"/>
    <n v="12744"/>
    <n v="500"/>
    <n v="12744"/>
    <m/>
  </r>
  <r>
    <x v="9"/>
    <x v="0"/>
    <s v="No"/>
    <e v="#N/A"/>
    <m/>
    <n v="12"/>
    <m/>
    <m/>
    <e v="#N/A"/>
    <s v="161410"/>
    <x v="237"/>
    <x v="136"/>
    <x v="15"/>
    <x v="2"/>
    <m/>
    <m/>
    <n v="6000"/>
    <n v="32430"/>
    <n v="500"/>
    <n v="32430"/>
    <m/>
  </r>
  <r>
    <x v="9"/>
    <x v="0"/>
    <s v="No"/>
    <e v="#N/A"/>
    <m/>
    <n v="12"/>
    <m/>
    <m/>
    <e v="#N/A"/>
    <s v="161411"/>
    <x v="239"/>
    <x v="138"/>
    <x v="15"/>
    <x v="2"/>
    <m/>
    <m/>
    <n v="18000"/>
    <n v="47205"/>
    <n v="1500"/>
    <n v="47205"/>
    <m/>
  </r>
  <r>
    <x v="9"/>
    <x v="0"/>
    <s v="OK"/>
    <e v="#N/A"/>
    <m/>
    <n v="12"/>
    <m/>
    <m/>
    <e v="#N/A"/>
    <s v="161770"/>
    <x v="250"/>
    <x v="144"/>
    <x v="15"/>
    <x v="2"/>
    <m/>
    <m/>
    <n v="27357"/>
    <n v="28315"/>
    <n v="2357.6400000000003"/>
    <n v="28315"/>
    <m/>
  </r>
  <r>
    <x v="9"/>
    <x v="0"/>
    <s v="OK"/>
    <e v="#N/A"/>
    <m/>
    <n v="12"/>
    <m/>
    <m/>
    <e v="#N/A"/>
    <s v="162090"/>
    <x v="241"/>
    <x v="140"/>
    <x v="15"/>
    <x v="2"/>
    <m/>
    <m/>
    <n v="29863"/>
    <n v="30944"/>
    <n v="7736"/>
    <n v="30944"/>
    <m/>
  </r>
  <r>
    <x v="9"/>
    <x v="0"/>
    <s v="No"/>
    <e v="#N/A"/>
    <m/>
    <n v="12"/>
    <m/>
    <m/>
    <e v="#N/A"/>
    <s v="162920"/>
    <x v="248"/>
    <x v="141"/>
    <x v="15"/>
    <x v="2"/>
    <m/>
    <m/>
    <n v="6564"/>
    <n v="13278"/>
    <n v="0"/>
    <n v="13278"/>
    <m/>
  </r>
  <r>
    <x v="9"/>
    <x v="0"/>
    <s v="OK"/>
    <s v="LLF"/>
    <m/>
    <n v="12"/>
    <m/>
    <m/>
    <e v="#N/A"/>
    <s v="162960"/>
    <x v="251"/>
    <x v="145"/>
    <x v="15"/>
    <x v="2"/>
    <m/>
    <m/>
    <n v="76562"/>
    <n v="79572"/>
    <n v="13000"/>
    <n v="79572"/>
    <m/>
  </r>
  <r>
    <x v="9"/>
    <x v="0"/>
    <s v="OK"/>
    <e v="#N/A"/>
    <m/>
    <n v="12"/>
    <m/>
    <m/>
    <e v="#N/A"/>
    <s v="170390"/>
    <x v="252"/>
    <x v="146"/>
    <x v="17"/>
    <x v="2"/>
    <m/>
    <m/>
    <n v="77959"/>
    <n v="76847"/>
    <n v="6403"/>
    <n v="76847"/>
    <m/>
  </r>
  <r>
    <x v="9"/>
    <x v="0"/>
    <s v="OK"/>
    <e v="#N/A"/>
    <m/>
    <n v="12"/>
    <m/>
    <m/>
    <e v="#N/A"/>
    <s v="170450"/>
    <x v="253"/>
    <x v="147"/>
    <x v="17"/>
    <x v="2"/>
    <m/>
    <m/>
    <n v="19935"/>
    <n v="20480"/>
    <n v="1500"/>
    <n v="20480"/>
    <m/>
  </r>
  <r>
    <x v="9"/>
    <x v="0"/>
    <s v="No"/>
    <e v="#N/A"/>
    <m/>
    <n v="12"/>
    <m/>
    <m/>
    <e v="#N/A"/>
    <s v="170600"/>
    <x v="255"/>
    <x v="148"/>
    <x v="17"/>
    <x v="2"/>
    <m/>
    <m/>
    <n v="10000"/>
    <n v="21079"/>
    <n v="0"/>
    <n v="21079"/>
    <m/>
  </r>
  <r>
    <x v="9"/>
    <x v="0"/>
    <s v="OK"/>
    <e v="#N/A"/>
    <m/>
    <n v="12"/>
    <m/>
    <m/>
    <e v="#N/A"/>
    <s v="170712"/>
    <x v="258"/>
    <x v="149"/>
    <x v="17"/>
    <x v="2"/>
    <m/>
    <m/>
    <n v="3035"/>
    <n v="3129"/>
    <n v="250"/>
    <n v="3129"/>
    <m/>
  </r>
  <r>
    <x v="9"/>
    <x v="0"/>
    <s v="OK"/>
    <e v="#N/A"/>
    <m/>
    <n v="12"/>
    <m/>
    <m/>
    <e v="#N/A"/>
    <s v="170760"/>
    <x v="261"/>
    <x v="150"/>
    <x v="17"/>
    <x v="2"/>
    <m/>
    <m/>
    <n v="19422"/>
    <n v="19573"/>
    <n v="3893.25"/>
    <n v="19573"/>
    <m/>
  </r>
  <r>
    <x v="9"/>
    <x v="0"/>
    <s v="No"/>
    <e v="#N/A"/>
    <m/>
    <n v="12"/>
    <m/>
    <m/>
    <e v="#N/A"/>
    <s v="170840"/>
    <x v="264"/>
    <x v="151"/>
    <x v="17"/>
    <x v="2"/>
    <m/>
    <m/>
    <n v="12400"/>
    <n v="15428"/>
    <n v="6750"/>
    <n v="15428"/>
    <m/>
  </r>
  <r>
    <x v="9"/>
    <x v="0"/>
    <s v="OK"/>
    <s v="LLF"/>
    <m/>
    <n v="12"/>
    <m/>
    <m/>
    <e v="#N/A"/>
    <s v="170880"/>
    <x v="267"/>
    <x v="152"/>
    <x v="17"/>
    <x v="2"/>
    <m/>
    <m/>
    <n v="79197"/>
    <n v="80880"/>
    <n v="2250"/>
    <n v="80880"/>
    <m/>
  </r>
  <r>
    <x v="9"/>
    <x v="0"/>
    <s v="No"/>
    <e v="#N/A"/>
    <m/>
    <n v="12"/>
    <m/>
    <m/>
    <e v="#N/A"/>
    <s v="170940"/>
    <x v="266"/>
    <x v="151"/>
    <x v="17"/>
    <x v="2"/>
    <m/>
    <m/>
    <n v="1612"/>
    <n v="1735"/>
    <n v="125"/>
    <n v="1735"/>
    <m/>
  </r>
  <r>
    <x v="9"/>
    <x v="0"/>
    <s v="OK"/>
    <e v="#N/A"/>
    <m/>
    <n v="12"/>
    <m/>
    <m/>
    <e v="#N/A"/>
    <s v="171041"/>
    <x v="268"/>
    <x v="147"/>
    <x v="17"/>
    <x v="2"/>
    <m/>
    <m/>
    <n v="19735"/>
    <n v="20184"/>
    <n v="1682"/>
    <n v="20184"/>
    <m/>
  </r>
  <r>
    <x v="9"/>
    <x v="0"/>
    <s v="No"/>
    <e v="#N/A"/>
    <m/>
    <n v="12"/>
    <m/>
    <m/>
    <e v="#N/A"/>
    <s v="171840"/>
    <x v="263"/>
    <x v="150"/>
    <x v="17"/>
    <x v="2"/>
    <m/>
    <m/>
    <n v="11600"/>
    <n v="16636"/>
    <n v="500"/>
    <n v="16636"/>
    <m/>
  </r>
  <r>
    <x v="9"/>
    <x v="0"/>
    <s v="OK"/>
    <e v="#N/A"/>
    <m/>
    <n v="12"/>
    <m/>
    <m/>
    <e v="#N/A"/>
    <s v="171910"/>
    <x v="257"/>
    <x v="148"/>
    <x v="17"/>
    <x v="2"/>
    <m/>
    <m/>
    <n v="21883"/>
    <n v="23188"/>
    <n v="6267.25"/>
    <n v="23188"/>
    <m/>
  </r>
  <r>
    <x v="9"/>
    <x v="0"/>
    <s v="OK"/>
    <e v="#N/A"/>
    <m/>
    <n v="12"/>
    <m/>
    <m/>
    <e v="#N/A"/>
    <s v="171950"/>
    <x v="256"/>
    <x v="148"/>
    <x v="17"/>
    <x v="2"/>
    <m/>
    <m/>
    <n v="6081"/>
    <n v="6443"/>
    <n v="571"/>
    <n v="6443"/>
    <m/>
  </r>
  <r>
    <x v="9"/>
    <x v="0"/>
    <s v="No"/>
    <e v="#N/A"/>
    <m/>
    <n v="12"/>
    <m/>
    <m/>
    <e v="#N/A"/>
    <s v="172030"/>
    <x v="259"/>
    <x v="149"/>
    <x v="17"/>
    <x v="2"/>
    <m/>
    <m/>
    <n v="24918.83"/>
    <n v="52071"/>
    <n v="4000"/>
    <n v="52071"/>
    <m/>
  </r>
  <r>
    <x v="9"/>
    <x v="0"/>
    <s v="OK"/>
    <e v="#N/A"/>
    <m/>
    <n v="12"/>
    <m/>
    <m/>
    <e v="#N/A"/>
    <s v="172140"/>
    <x v="269"/>
    <x v="147"/>
    <x v="17"/>
    <x v="2"/>
    <m/>
    <m/>
    <n v="13052"/>
    <n v="13300"/>
    <n v="1112"/>
    <n v="13300"/>
    <m/>
  </r>
  <r>
    <x v="9"/>
    <x v="0"/>
    <s v="No"/>
    <e v="#N/A"/>
    <m/>
    <n v="12"/>
    <m/>
    <m/>
    <e v="#N/A"/>
    <s v="172290"/>
    <x v="270"/>
    <x v="153"/>
    <x v="17"/>
    <x v="2"/>
    <m/>
    <m/>
    <n v="53002.2"/>
    <n v="71501"/>
    <n v="0"/>
    <n v="71501"/>
    <m/>
  </r>
  <r>
    <x v="9"/>
    <x v="0"/>
    <s v="OK"/>
    <e v="#N/A"/>
    <m/>
    <n v="12"/>
    <m/>
    <m/>
    <e v="#N/A"/>
    <s v="172510"/>
    <x v="260"/>
    <x v="149"/>
    <x v="17"/>
    <x v="2"/>
    <m/>
    <m/>
    <n v="11000"/>
    <n v="8276"/>
    <n v="0"/>
    <n v="8276"/>
    <m/>
  </r>
  <r>
    <x v="9"/>
    <x v="0"/>
    <s v="No"/>
    <e v="#N/A"/>
    <m/>
    <n v="12"/>
    <m/>
    <m/>
    <e v="#N/A"/>
    <s v="172520"/>
    <x v="254"/>
    <x v="147"/>
    <x v="17"/>
    <x v="2"/>
    <m/>
    <m/>
    <n v="3000"/>
    <n v="6613"/>
    <n v="0"/>
    <n v="6613"/>
    <m/>
  </r>
  <r>
    <x v="9"/>
    <x v="0"/>
    <s v="OK"/>
    <e v="#N/A"/>
    <m/>
    <n v="12"/>
    <m/>
    <m/>
    <e v="#N/A"/>
    <s v="172910"/>
    <x v="262"/>
    <x v="150"/>
    <x v="17"/>
    <x v="2"/>
    <m/>
    <m/>
    <n v="21414"/>
    <n v="21709"/>
    <n v="1909"/>
    <n v="21709"/>
    <m/>
  </r>
  <r>
    <x v="9"/>
    <x v="0"/>
    <s v="No"/>
    <e v="#N/A"/>
    <m/>
    <n v="12"/>
    <m/>
    <m/>
    <e v="#N/A"/>
    <s v="172980"/>
    <x v="265"/>
    <x v="151"/>
    <x v="17"/>
    <x v="2"/>
    <m/>
    <m/>
    <n v="12736"/>
    <n v="13208"/>
    <n v="2804"/>
    <n v="13208"/>
    <m/>
  </r>
  <r>
    <x v="9"/>
    <x v="0"/>
    <s v="OK"/>
    <e v="#N/A"/>
    <m/>
    <n v="12"/>
    <m/>
    <m/>
    <e v="#N/A"/>
    <s v="180400"/>
    <x v="271"/>
    <x v="154"/>
    <x v="18"/>
    <x v="2"/>
    <m/>
    <m/>
    <n v="9602"/>
    <n v="9569"/>
    <n v="2260"/>
    <n v="9569"/>
    <m/>
  </r>
  <r>
    <x v="9"/>
    <x v="0"/>
    <s v="No"/>
    <e v="#N/A"/>
    <m/>
    <n v="12"/>
    <m/>
    <m/>
    <e v="#N/A"/>
    <s v="180640"/>
    <x v="272"/>
    <x v="155"/>
    <x v="18"/>
    <x v="2"/>
    <m/>
    <m/>
    <n v="11922.75"/>
    <n v="15659"/>
    <n v="7829.5"/>
    <n v="15659"/>
    <m/>
  </r>
  <r>
    <x v="9"/>
    <x v="0"/>
    <s v="OK"/>
    <e v="#N/A"/>
    <m/>
    <n v="12"/>
    <m/>
    <m/>
    <e v="#N/A"/>
    <s v="180830"/>
    <x v="273"/>
    <x v="156"/>
    <x v="18"/>
    <x v="2"/>
    <m/>
    <m/>
    <n v="149874"/>
    <n v="151501"/>
    <n v="10627"/>
    <n v="151501"/>
    <m/>
  </r>
  <r>
    <x v="9"/>
    <x v="0"/>
    <s v="OK"/>
    <e v="#N/A"/>
    <m/>
    <n v="12"/>
    <m/>
    <m/>
    <e v="#N/A"/>
    <s v="180870"/>
    <x v="274"/>
    <x v="157"/>
    <x v="18"/>
    <x v="2"/>
    <m/>
    <m/>
    <n v="66271"/>
    <n v="67263"/>
    <n v="5608"/>
    <n v="67263"/>
    <m/>
  </r>
  <r>
    <x v="9"/>
    <x v="0"/>
    <s v="No"/>
    <e v="#N/A"/>
    <m/>
    <n v="12"/>
    <m/>
    <m/>
    <e v="#N/A"/>
    <s v="181160"/>
    <x v="276"/>
    <x v="154"/>
    <x v="18"/>
    <x v="2"/>
    <m/>
    <m/>
    <n v="42416.600000000006"/>
    <n v="51487"/>
    <n v="7390.95"/>
    <n v="51487"/>
    <m/>
  </r>
  <r>
    <x v="9"/>
    <x v="0"/>
    <s v="OK"/>
    <e v="#N/A"/>
    <m/>
    <n v="12"/>
    <m/>
    <m/>
    <e v="#N/A"/>
    <s v="181310"/>
    <x v="277"/>
    <x v="154"/>
    <x v="18"/>
    <x v="2"/>
    <m/>
    <m/>
    <n v="8617"/>
    <n v="8924"/>
    <n v="0"/>
    <n v="8924"/>
    <m/>
  </r>
  <r>
    <x v="9"/>
    <x v="0"/>
    <s v="No"/>
    <e v="#N/A"/>
    <m/>
    <n v="12"/>
    <m/>
    <m/>
    <e v="#N/A"/>
    <s v="181360"/>
    <x v="278"/>
    <x v="158"/>
    <x v="18"/>
    <x v="2"/>
    <m/>
    <m/>
    <n v="19400"/>
    <n v="53198"/>
    <n v="2500"/>
    <n v="53198"/>
    <m/>
  </r>
  <r>
    <x v="9"/>
    <x v="0"/>
    <s v="OK"/>
    <e v="#N/A"/>
    <m/>
    <n v="12"/>
    <m/>
    <m/>
    <e v="#N/A"/>
    <s v="181420"/>
    <x v="279"/>
    <x v="159"/>
    <x v="18"/>
    <x v="2"/>
    <m/>
    <m/>
    <n v="24709"/>
    <n v="25180"/>
    <n v="2098.37"/>
    <n v="25180"/>
    <m/>
  </r>
  <r>
    <x v="9"/>
    <x v="0"/>
    <s v="No"/>
    <e v="#N/A"/>
    <m/>
    <n v="12"/>
    <m/>
    <m/>
    <e v="#N/A"/>
    <s v="181530"/>
    <x v="280"/>
    <x v="154"/>
    <x v="18"/>
    <x v="2"/>
    <m/>
    <m/>
    <n v="81399"/>
    <n v="87019"/>
    <n v="5000"/>
    <n v="87019"/>
    <m/>
  </r>
  <r>
    <x v="9"/>
    <x v="0"/>
    <s v="OK"/>
    <e v="#N/A"/>
    <m/>
    <n v="12"/>
    <m/>
    <m/>
    <e v="#N/A"/>
    <s v="181535"/>
    <x v="281"/>
    <x v="154"/>
    <x v="18"/>
    <x v="2"/>
    <m/>
    <m/>
    <n v="66881"/>
    <n v="66996"/>
    <n v="0"/>
    <n v="66996"/>
    <m/>
  </r>
  <r>
    <x v="9"/>
    <x v="0"/>
    <s v="No"/>
    <e v="#N/A"/>
    <m/>
    <n v="12"/>
    <m/>
    <m/>
    <e v="#N/A"/>
    <s v="181540"/>
    <x v="282"/>
    <x v="154"/>
    <x v="18"/>
    <x v="2"/>
    <m/>
    <m/>
    <n v="21000"/>
    <n v="36334"/>
    <n v="1750"/>
    <n v="36334"/>
    <m/>
  </r>
  <r>
    <x v="9"/>
    <x v="0"/>
    <s v="No"/>
    <e v="#N/A"/>
    <m/>
    <n v="12"/>
    <m/>
    <m/>
    <e v="#N/A"/>
    <s v="182390"/>
    <x v="283"/>
    <x v="160"/>
    <x v="18"/>
    <x v="2"/>
    <m/>
    <m/>
    <n v="7200"/>
    <n v="19170"/>
    <n v="600"/>
    <n v="19170"/>
    <m/>
  </r>
  <r>
    <x v="9"/>
    <x v="0"/>
    <s v="OK"/>
    <e v="#N/A"/>
    <m/>
    <n v="12"/>
    <m/>
    <m/>
    <e v="#N/A"/>
    <s v="182490"/>
    <x v="284"/>
    <x v="159"/>
    <x v="18"/>
    <x v="2"/>
    <m/>
    <m/>
    <n v="22175"/>
    <n v="23009"/>
    <n v="1922"/>
    <n v="23009"/>
    <m/>
  </r>
  <r>
    <x v="9"/>
    <x v="0"/>
    <s v="No"/>
    <e v="#N/A"/>
    <m/>
    <n v="12"/>
    <m/>
    <m/>
    <e v="#N/A"/>
    <s v="182571"/>
    <x v="285"/>
    <x v="160"/>
    <x v="18"/>
    <x v="2"/>
    <m/>
    <m/>
    <n v="9381"/>
    <n v="9464"/>
    <n v="94"/>
    <n v="9464"/>
    <m/>
  </r>
  <r>
    <x v="9"/>
    <x v="0"/>
    <s v="No"/>
    <e v="#N/A"/>
    <m/>
    <n v="12"/>
    <m/>
    <m/>
    <e v="#N/A"/>
    <s v="182590"/>
    <x v="286"/>
    <x v="155"/>
    <x v="18"/>
    <x v="2"/>
    <m/>
    <m/>
    <n v="21083.000000000004"/>
    <n v="21274"/>
    <n v="1772.83"/>
    <n v="21274"/>
    <m/>
  </r>
  <r>
    <x v="9"/>
    <x v="0"/>
    <s v="OK"/>
    <e v="#N/A"/>
    <m/>
    <n v="12"/>
    <m/>
    <m/>
    <e v="#N/A"/>
    <s v="182610"/>
    <x v="287"/>
    <x v="160"/>
    <x v="18"/>
    <x v="2"/>
    <m/>
    <m/>
    <n v="27409"/>
    <n v="27624"/>
    <n v="400"/>
    <n v="27624"/>
    <m/>
  </r>
  <r>
    <x v="9"/>
    <x v="0"/>
    <s v="OK"/>
    <e v="#N/A"/>
    <m/>
    <n v="12"/>
    <m/>
    <m/>
    <e v="#N/A"/>
    <s v="182861"/>
    <x v="288"/>
    <x v="159"/>
    <x v="18"/>
    <x v="2"/>
    <m/>
    <m/>
    <n v="22063"/>
    <n v="22892"/>
    <n v="1904"/>
    <n v="22892"/>
    <m/>
  </r>
  <r>
    <x v="9"/>
    <x v="0"/>
    <s v="No"/>
    <e v="#N/A"/>
    <m/>
    <n v="12"/>
    <m/>
    <m/>
    <e v="#N/A"/>
    <s v="200590"/>
    <x v="290"/>
    <x v="162"/>
    <x v="19"/>
    <x v="2"/>
    <m/>
    <m/>
    <n v="12000"/>
    <n v="33513"/>
    <n v="1000"/>
    <n v="33513"/>
    <m/>
  </r>
  <r>
    <x v="9"/>
    <x v="0"/>
    <s v="OK"/>
    <e v="#N/A"/>
    <m/>
    <n v="12"/>
    <m/>
    <m/>
    <e v="#N/A"/>
    <s v="200941"/>
    <x v="292"/>
    <x v="164"/>
    <x v="19"/>
    <x v="2"/>
    <m/>
    <m/>
    <n v="20822"/>
    <n v="21451"/>
    <n v="0"/>
    <n v="21451"/>
    <m/>
  </r>
  <r>
    <x v="9"/>
    <x v="0"/>
    <s v="No"/>
    <e v="#N/A"/>
    <m/>
    <n v="12"/>
    <m/>
    <m/>
    <s v="Yes"/>
    <s v="201510"/>
    <x v="293"/>
    <x v="165"/>
    <x v="19"/>
    <x v="2"/>
    <m/>
    <m/>
    <n v="34500"/>
    <n v="36804"/>
    <n v="3000"/>
    <n v="36804"/>
    <m/>
  </r>
  <r>
    <x v="9"/>
    <x v="0"/>
    <s v="OK"/>
    <e v="#N/A"/>
    <m/>
    <n v="12"/>
    <m/>
    <m/>
    <e v="#N/A"/>
    <s v="201680"/>
    <x v="295"/>
    <x v="167"/>
    <x v="19"/>
    <x v="2"/>
    <m/>
    <m/>
    <n v="34844"/>
    <n v="39762"/>
    <n v="11012"/>
    <n v="39762"/>
    <m/>
  </r>
  <r>
    <x v="9"/>
    <x v="0"/>
    <s v="No"/>
    <e v="#N/A"/>
    <m/>
    <n v="12"/>
    <m/>
    <m/>
    <e v="#N/A"/>
    <s v="201690"/>
    <x v="305"/>
    <x v="175"/>
    <x v="19"/>
    <x v="2"/>
    <m/>
    <m/>
    <n v="12000"/>
    <n v="41304"/>
    <n v="500"/>
    <n v="41304"/>
    <m/>
  </r>
  <r>
    <x v="9"/>
    <x v="0"/>
    <s v="No"/>
    <e v="#N/A"/>
    <m/>
    <n v="12"/>
    <m/>
    <m/>
    <e v="#N/A"/>
    <s v="201700"/>
    <x v="297"/>
    <x v="169"/>
    <x v="19"/>
    <x v="2"/>
    <m/>
    <m/>
    <n v="16000"/>
    <n v="22640"/>
    <n v="2640"/>
    <n v="22640"/>
    <m/>
  </r>
  <r>
    <x v="9"/>
    <x v="0"/>
    <s v="No"/>
    <e v="#N/A"/>
    <m/>
    <n v="12"/>
    <m/>
    <m/>
    <e v="#N/A"/>
    <s v="201701"/>
    <x v="298"/>
    <x v="170"/>
    <x v="19"/>
    <x v="2"/>
    <m/>
    <m/>
    <n v="30500"/>
    <n v="50507"/>
    <n v="1500"/>
    <n v="50507"/>
    <m/>
  </r>
  <r>
    <x v="9"/>
    <x v="0"/>
    <s v="No"/>
    <e v="#N/A"/>
    <m/>
    <n v="12"/>
    <m/>
    <m/>
    <e v="#N/A"/>
    <s v="201702"/>
    <x v="294"/>
    <x v="166"/>
    <x v="19"/>
    <x v="2"/>
    <m/>
    <m/>
    <n v="52700"/>
    <n v="57384"/>
    <n v="4100"/>
    <n v="57384"/>
    <m/>
  </r>
  <r>
    <x v="9"/>
    <x v="0"/>
    <s v="No"/>
    <s v="LLF"/>
    <m/>
    <n v="12"/>
    <m/>
    <m/>
    <e v="#N/A"/>
    <s v="201711"/>
    <x v="300"/>
    <x v="171"/>
    <x v="19"/>
    <x v="2"/>
    <m/>
    <m/>
    <n v="27042"/>
    <n v="43251"/>
    <n v="14411"/>
    <n v="43251"/>
    <m/>
  </r>
  <r>
    <x v="9"/>
    <x v="0"/>
    <s v="OK"/>
    <s v="LLF"/>
    <m/>
    <n v="12"/>
    <m/>
    <m/>
    <e v="#N/A"/>
    <s v="201712"/>
    <x v="296"/>
    <x v="168"/>
    <x v="19"/>
    <x v="2"/>
    <m/>
    <m/>
    <n v="46094"/>
    <n v="52049"/>
    <n v="0"/>
    <n v="52049"/>
    <m/>
  </r>
  <r>
    <x v="9"/>
    <x v="0"/>
    <s v="OK"/>
    <e v="#N/A"/>
    <m/>
    <n v="12"/>
    <m/>
    <m/>
    <e v="#N/A"/>
    <s v="201713"/>
    <x v="301"/>
    <x v="172"/>
    <x v="19"/>
    <x v="2"/>
    <m/>
    <m/>
    <n v="75251"/>
    <n v="78189"/>
    <n v="19094.5"/>
    <n v="78189"/>
    <m/>
  </r>
  <r>
    <x v="9"/>
    <x v="0"/>
    <s v="No"/>
    <e v="#N/A"/>
    <m/>
    <n v="12"/>
    <m/>
    <m/>
    <e v="#N/A"/>
    <s v="201730"/>
    <x v="303"/>
    <x v="173"/>
    <x v="19"/>
    <x v="2"/>
    <m/>
    <m/>
    <n v="14850"/>
    <n v="23619"/>
    <n v="1250"/>
    <n v="23619"/>
    <m/>
  </r>
  <r>
    <x v="9"/>
    <x v="0"/>
    <s v="No"/>
    <e v="#N/A"/>
    <m/>
    <n v="12"/>
    <m/>
    <m/>
    <e v="#N/A"/>
    <s v="201740"/>
    <x v="304"/>
    <x v="174"/>
    <x v="19"/>
    <x v="2"/>
    <m/>
    <m/>
    <n v="6000"/>
    <n v="21186"/>
    <n v="0"/>
    <n v="21186"/>
    <m/>
  </r>
  <r>
    <x v="9"/>
    <x v="0"/>
    <s v="OK"/>
    <e v="#N/A"/>
    <m/>
    <n v="12"/>
    <m/>
    <m/>
    <e v="#N/A"/>
    <s v="202460"/>
    <x v="306"/>
    <x v="176"/>
    <x v="19"/>
    <x v="2"/>
    <m/>
    <m/>
    <n v="63230"/>
    <n v="63525"/>
    <n v="0"/>
    <n v="63525"/>
    <m/>
  </r>
  <r>
    <x v="9"/>
    <x v="0"/>
    <s v="No"/>
    <s v="LLF"/>
    <m/>
    <n v="12"/>
    <m/>
    <m/>
    <e v="#N/A"/>
    <s v="202461"/>
    <x v="289"/>
    <x v="161"/>
    <x v="19"/>
    <x v="2"/>
    <m/>
    <m/>
    <n v="44000"/>
    <n v="53969"/>
    <n v="4497.42"/>
    <n v="53969"/>
    <m/>
  </r>
  <r>
    <x v="9"/>
    <x v="0"/>
    <s v="No"/>
    <e v="#N/A"/>
    <m/>
    <n v="12"/>
    <m/>
    <m/>
    <e v="#N/A"/>
    <s v="202480"/>
    <x v="307"/>
    <x v="177"/>
    <x v="19"/>
    <x v="2"/>
    <m/>
    <m/>
    <n v="52500"/>
    <n v="61122"/>
    <n v="3500"/>
    <n v="61122"/>
    <m/>
  </r>
  <r>
    <x v="9"/>
    <x v="0"/>
    <s v="No"/>
    <e v="#N/A"/>
    <m/>
    <n v="12"/>
    <m/>
    <m/>
    <e v="#N/A"/>
    <s v="202491"/>
    <x v="308"/>
    <x v="178"/>
    <x v="19"/>
    <x v="2"/>
    <m/>
    <m/>
    <n v="15000"/>
    <n v="24954"/>
    <n v="3750"/>
    <n v="24954"/>
    <m/>
  </r>
  <r>
    <x v="9"/>
    <x v="0"/>
    <s v="OK"/>
    <e v="#N/A"/>
    <m/>
    <n v="12"/>
    <m/>
    <m/>
    <e v="#N/A"/>
    <s v="202950"/>
    <x v="291"/>
    <x v="163"/>
    <x v="19"/>
    <x v="2"/>
    <m/>
    <m/>
    <n v="33543"/>
    <n v="33259"/>
    <n v="3259"/>
    <n v="33259"/>
    <m/>
  </r>
  <r>
    <x v="9"/>
    <x v="0"/>
    <s v="No"/>
    <s v="LLF"/>
    <m/>
    <n v="12"/>
    <m/>
    <m/>
    <e v="#N/A"/>
    <s v="210440"/>
    <x v="309"/>
    <x v="179"/>
    <x v="20"/>
    <x v="2"/>
    <m/>
    <m/>
    <n v="14789.5"/>
    <n v="16482"/>
    <n v="0"/>
    <n v="16482"/>
    <m/>
  </r>
  <r>
    <x v="9"/>
    <x v="0"/>
    <s v="No"/>
    <e v="#N/A"/>
    <m/>
    <n v="12"/>
    <m/>
    <m/>
    <e v="#N/A"/>
    <s v="210460"/>
    <x v="311"/>
    <x v="180"/>
    <x v="20"/>
    <x v="2"/>
    <m/>
    <m/>
    <n v="2789"/>
    <n v="3243"/>
    <n v="0"/>
    <n v="3243"/>
    <m/>
  </r>
  <r>
    <x v="9"/>
    <x v="0"/>
    <s v="No"/>
    <e v="#N/A"/>
    <m/>
    <n v="12"/>
    <m/>
    <m/>
    <e v="#N/A"/>
    <s v="210540"/>
    <x v="330"/>
    <x v="186"/>
    <x v="20"/>
    <x v="2"/>
    <m/>
    <m/>
    <n v="48990"/>
    <n v="48004"/>
    <n v="4790"/>
    <n v="48004"/>
    <m/>
  </r>
  <r>
    <x v="9"/>
    <x v="0"/>
    <s v="OK"/>
    <e v="#N/A"/>
    <m/>
    <n v="12"/>
    <m/>
    <m/>
    <e v="#N/A"/>
    <s v="210630"/>
    <x v="313"/>
    <x v="181"/>
    <x v="20"/>
    <x v="2"/>
    <m/>
    <m/>
    <n v="23059"/>
    <n v="23424"/>
    <n v="1952"/>
    <n v="23424"/>
    <m/>
  </r>
  <r>
    <x v="9"/>
    <x v="0"/>
    <s v="OK"/>
    <e v="#N/A"/>
    <m/>
    <n v="12"/>
    <m/>
    <m/>
    <e v="#N/A"/>
    <s v="210690"/>
    <x v="333"/>
    <x v="187"/>
    <x v="20"/>
    <x v="2"/>
    <m/>
    <m/>
    <n v="58471"/>
    <n v="59520"/>
    <n v="4960"/>
    <n v="59520"/>
    <m/>
  </r>
  <r>
    <x v="9"/>
    <x v="0"/>
    <s v="No"/>
    <e v="#N/A"/>
    <m/>
    <n v="12"/>
    <m/>
    <m/>
    <e v="#N/A"/>
    <s v="210730"/>
    <x v="315"/>
    <x v="182"/>
    <x v="20"/>
    <x v="2"/>
    <m/>
    <m/>
    <n v="13972"/>
    <n v="13257"/>
    <n v="0"/>
    <n v="13257"/>
    <m/>
  </r>
  <r>
    <x v="9"/>
    <x v="0"/>
    <s v="OK"/>
    <e v="#N/A"/>
    <m/>
    <n v="12"/>
    <m/>
    <m/>
    <e v="#N/A"/>
    <s v="210950"/>
    <x v="318"/>
    <x v="183"/>
    <x v="20"/>
    <x v="2"/>
    <m/>
    <m/>
    <n v="18555"/>
    <n v="18944"/>
    <n v="4604"/>
    <n v="18944"/>
    <m/>
  </r>
  <r>
    <x v="9"/>
    <x v="0"/>
    <s v="No"/>
    <e v="#N/A"/>
    <m/>
    <n v="12"/>
    <m/>
    <m/>
    <e v="#N/A"/>
    <s v="211120"/>
    <x v="314"/>
    <x v="181"/>
    <x v="20"/>
    <x v="2"/>
    <m/>
    <m/>
    <n v="12000"/>
    <n v="17550"/>
    <n v="2500"/>
    <n v="17550"/>
    <m/>
  </r>
  <r>
    <x v="9"/>
    <x v="0"/>
    <s v="No"/>
    <e v="#N/A"/>
    <m/>
    <n v="12"/>
    <m/>
    <m/>
    <e v="#N/A"/>
    <s v="211430"/>
    <x v="312"/>
    <x v="180"/>
    <x v="20"/>
    <x v="2"/>
    <m/>
    <m/>
    <n v="6850"/>
    <n v="8357"/>
    <n v="100"/>
    <n v="8357"/>
    <m/>
  </r>
  <r>
    <x v="9"/>
    <x v="0"/>
    <s v="No"/>
    <e v="#N/A"/>
    <m/>
    <n v="12"/>
    <m/>
    <m/>
    <e v="#N/A"/>
    <s v="211830"/>
    <x v="321"/>
    <x v="184"/>
    <x v="20"/>
    <x v="2"/>
    <m/>
    <m/>
    <n v="10500"/>
    <n v="22861"/>
    <n v="500"/>
    <n v="22861"/>
    <m/>
  </r>
  <r>
    <x v="9"/>
    <x v="0"/>
    <s v="No"/>
    <e v="#N/A"/>
    <m/>
    <n v="12"/>
    <m/>
    <m/>
    <e v="#N/A"/>
    <s v="211921"/>
    <x v="331"/>
    <x v="186"/>
    <x v="20"/>
    <x v="2"/>
    <m/>
    <m/>
    <n v="21061.040000000001"/>
    <n v="32051"/>
    <n v="2670.88"/>
    <n v="32051"/>
    <m/>
  </r>
  <r>
    <x v="9"/>
    <x v="0"/>
    <s v="OK"/>
    <e v="#N/A"/>
    <m/>
    <n v="12"/>
    <m/>
    <m/>
    <e v="#N/A"/>
    <s v="211930"/>
    <x v="323"/>
    <x v="181"/>
    <x v="20"/>
    <x v="2"/>
    <m/>
    <m/>
    <n v="17392"/>
    <n v="18055"/>
    <n v="1000"/>
    <n v="18055"/>
    <m/>
  </r>
  <r>
    <x v="9"/>
    <x v="0"/>
    <s v="OK"/>
    <e v="#N/A"/>
    <m/>
    <n v="12"/>
    <m/>
    <m/>
    <e v="#N/A"/>
    <s v="211970"/>
    <x v="324"/>
    <x v="184"/>
    <x v="20"/>
    <x v="2"/>
    <m/>
    <m/>
    <n v="19198"/>
    <n v="21422"/>
    <n v="1785.17"/>
    <n v="21422"/>
    <m/>
  </r>
  <r>
    <x v="9"/>
    <x v="0"/>
    <s v="No"/>
    <e v="#N/A"/>
    <m/>
    <n v="12"/>
    <m/>
    <m/>
    <e v="#N/A"/>
    <s v="212000"/>
    <x v="325"/>
    <x v="181"/>
    <x v="20"/>
    <x v="2"/>
    <m/>
    <m/>
    <n v="14000"/>
    <n v="15115"/>
    <n v="0"/>
    <n v="15115"/>
    <m/>
  </r>
  <r>
    <x v="9"/>
    <x v="0"/>
    <s v="No"/>
    <e v="#N/A"/>
    <m/>
    <n v="12"/>
    <m/>
    <m/>
    <e v="#N/A"/>
    <s v="212070"/>
    <x v="316"/>
    <x v="182"/>
    <x v="20"/>
    <x v="2"/>
    <m/>
    <m/>
    <n v="7500"/>
    <n v="9121"/>
    <n v="0"/>
    <n v="9121"/>
    <m/>
  </r>
  <r>
    <x v="9"/>
    <x v="0"/>
    <s v="OK"/>
    <s v="LLF"/>
    <m/>
    <n v="12"/>
    <m/>
    <m/>
    <s v="Yes"/>
    <s v="212130"/>
    <x v="310"/>
    <x v="179"/>
    <x v="20"/>
    <x v="2"/>
    <m/>
    <m/>
    <n v="52174"/>
    <n v="54165"/>
    <n v="3983"/>
    <n v="54165"/>
    <m/>
  </r>
  <r>
    <x v="9"/>
    <x v="0"/>
    <s v="OK"/>
    <e v="#N/A"/>
    <m/>
    <n v="12"/>
    <m/>
    <m/>
    <e v="#N/A"/>
    <s v="212320"/>
    <x v="319"/>
    <x v="183"/>
    <x v="20"/>
    <x v="2"/>
    <m/>
    <m/>
    <n v="36564"/>
    <n v="35621"/>
    <n v="14673"/>
    <n v="35621"/>
    <m/>
  </r>
  <r>
    <x v="9"/>
    <x v="0"/>
    <s v="OK"/>
    <e v="#N/A"/>
    <m/>
    <n v="12"/>
    <m/>
    <m/>
    <e v="#N/A"/>
    <s v="212361"/>
    <x v="320"/>
    <x v="183"/>
    <x v="20"/>
    <x v="2"/>
    <m/>
    <m/>
    <n v="5034"/>
    <n v="5228"/>
    <n v="432"/>
    <n v="5228"/>
    <m/>
  </r>
  <r>
    <x v="9"/>
    <x v="0"/>
    <s v="OK"/>
    <e v="#N/A"/>
    <m/>
    <n v="12"/>
    <m/>
    <m/>
    <e v="#N/A"/>
    <s v="212380"/>
    <x v="332"/>
    <x v="186"/>
    <x v="20"/>
    <x v="2"/>
    <m/>
    <m/>
    <n v="7086"/>
    <n v="7399"/>
    <n v="616"/>
    <n v="7399"/>
    <m/>
  </r>
  <r>
    <x v="9"/>
    <x v="0"/>
    <s v="No"/>
    <e v="#N/A"/>
    <m/>
    <n v="12"/>
    <m/>
    <m/>
    <e v="#N/A"/>
    <s v="212450"/>
    <x v="327"/>
    <x v="181"/>
    <x v="20"/>
    <x v="2"/>
    <m/>
    <m/>
    <n v="10600"/>
    <n v="15147"/>
    <n v="800"/>
    <n v="15147"/>
    <m/>
  </r>
  <r>
    <x v="9"/>
    <x v="0"/>
    <s v="No"/>
    <e v="#N/A"/>
    <m/>
    <n v="12"/>
    <m/>
    <m/>
    <e v="#N/A"/>
    <s v="212570"/>
    <x v="322"/>
    <x v="184"/>
    <x v="20"/>
    <x v="2"/>
    <m/>
    <m/>
    <n v="2694.6500000000015"/>
    <n v="13446"/>
    <n v="0.01"/>
    <n v="13446"/>
    <m/>
  </r>
  <r>
    <x v="9"/>
    <x v="0"/>
    <s v="No"/>
    <e v="#N/A"/>
    <m/>
    <n v="12"/>
    <m/>
    <m/>
    <e v="#N/A"/>
    <s v="212630"/>
    <x v="328"/>
    <x v="181"/>
    <x v="20"/>
    <x v="2"/>
    <m/>
    <m/>
    <n v="2000"/>
    <n v="25643"/>
    <n v="2325"/>
    <n v="25643"/>
    <m/>
  </r>
  <r>
    <x v="9"/>
    <x v="0"/>
    <s v="No"/>
    <e v="#N/A"/>
    <m/>
    <n v="12"/>
    <m/>
    <m/>
    <e v="#N/A"/>
    <s v="212890"/>
    <x v="317"/>
    <x v="182"/>
    <x v="20"/>
    <x v="2"/>
    <m/>
    <m/>
    <n v="9751"/>
    <n v="12990"/>
    <n v="8390"/>
    <n v="12990"/>
    <m/>
  </r>
  <r>
    <x v="9"/>
    <x v="0"/>
    <s v="No"/>
    <e v="#N/A"/>
    <m/>
    <n v="12"/>
    <m/>
    <m/>
    <e v="#N/A"/>
    <s v="213000"/>
    <x v="326"/>
    <x v="181"/>
    <x v="20"/>
    <x v="2"/>
    <m/>
    <m/>
    <n v="1000"/>
    <n v="13014"/>
    <n v="0"/>
    <n v="13014"/>
    <m/>
  </r>
  <r>
    <x v="9"/>
    <x v="0"/>
    <s v="No"/>
    <e v="#N/A"/>
    <m/>
    <n v="12"/>
    <m/>
    <m/>
    <e v="#N/A"/>
    <s v="213020"/>
    <x v="329"/>
    <x v="185"/>
    <x v="20"/>
    <x v="2"/>
    <m/>
    <m/>
    <n v="29000"/>
    <n v="32040.6"/>
    <n v="2000"/>
    <n v="32040.6"/>
    <m/>
  </r>
  <r>
    <x v="9"/>
    <x v="0"/>
    <s v="No"/>
    <e v="#N/A"/>
    <m/>
    <n v="12"/>
    <m/>
    <m/>
    <e v="#N/A"/>
    <s v="230500"/>
    <x v="79"/>
    <x v="55"/>
    <x v="6"/>
    <x v="0"/>
    <m/>
    <m/>
    <n v="85026"/>
    <n v="88453.5"/>
    <n v="7372"/>
    <n v="88453.5"/>
    <m/>
  </r>
  <r>
    <x v="9"/>
    <x v="0"/>
    <s v="OK"/>
    <e v="#N/A"/>
    <m/>
    <n v="12"/>
    <m/>
    <m/>
    <e v="#N/A"/>
    <s v="230501"/>
    <x v="80"/>
    <x v="55"/>
    <x v="6"/>
    <x v="0"/>
    <m/>
    <m/>
    <n v="4511"/>
    <n v="4737"/>
    <n v="392"/>
    <n v="4737"/>
    <m/>
  </r>
  <r>
    <x v="9"/>
    <x v="0"/>
    <s v="OK"/>
    <e v="#N/A"/>
    <m/>
    <n v="12"/>
    <m/>
    <m/>
    <e v="#N/A"/>
    <s v="230641"/>
    <x v="81"/>
    <x v="56"/>
    <x v="6"/>
    <x v="0"/>
    <m/>
    <m/>
    <n v="43710"/>
    <n v="44373"/>
    <n v="1000"/>
    <n v="44373"/>
    <m/>
  </r>
  <r>
    <x v="9"/>
    <x v="0"/>
    <s v="No"/>
    <e v="#N/A"/>
    <m/>
    <n v="12"/>
    <m/>
    <m/>
    <e v="#N/A"/>
    <s v="230642"/>
    <x v="82"/>
    <x v="56"/>
    <x v="6"/>
    <x v="0"/>
    <m/>
    <m/>
    <n v="2000"/>
    <n v="5981"/>
    <n v="981"/>
    <n v="5981"/>
    <m/>
  </r>
  <r>
    <x v="9"/>
    <x v="0"/>
    <s v="OK"/>
    <e v="#N/A"/>
    <m/>
    <n v="12"/>
    <m/>
    <m/>
    <e v="#N/A"/>
    <s v="230643"/>
    <x v="83"/>
    <x v="56"/>
    <x v="6"/>
    <x v="0"/>
    <m/>
    <m/>
    <n v="66579"/>
    <n v="65836"/>
    <n v="5236"/>
    <n v="65836"/>
    <m/>
  </r>
  <r>
    <x v="9"/>
    <x v="0"/>
    <s v="OK"/>
    <e v="#N/A"/>
    <m/>
    <n v="12"/>
    <m/>
    <m/>
    <e v="#N/A"/>
    <s v="231171"/>
    <x v="75"/>
    <x v="54"/>
    <x v="6"/>
    <x v="0"/>
    <m/>
    <m/>
    <n v="48049"/>
    <n v="52845"/>
    <n v="4401"/>
    <n v="52845"/>
    <m/>
  </r>
  <r>
    <x v="9"/>
    <x v="0"/>
    <s v="No"/>
    <e v="#N/A"/>
    <m/>
    <n v="12"/>
    <m/>
    <m/>
    <e v="#N/A"/>
    <s v="231172"/>
    <x v="76"/>
    <x v="54"/>
    <x v="6"/>
    <x v="0"/>
    <m/>
    <m/>
    <n v="30954"/>
    <n v="29277"/>
    <n v="6329"/>
    <n v="29277"/>
    <m/>
  </r>
  <r>
    <x v="9"/>
    <x v="0"/>
    <s v="OK"/>
    <e v="#N/A"/>
    <m/>
    <n v="12"/>
    <m/>
    <m/>
    <e v="#N/A"/>
    <s v="231173"/>
    <x v="77"/>
    <x v="54"/>
    <x v="6"/>
    <x v="0"/>
    <m/>
    <m/>
    <n v="56133"/>
    <n v="57117"/>
    <n v="4757"/>
    <n v="57117"/>
    <m/>
  </r>
  <r>
    <x v="9"/>
    <x v="0"/>
    <s v="No"/>
    <e v="#N/A"/>
    <m/>
    <n v="12"/>
    <m/>
    <m/>
    <e v="#N/A"/>
    <s v="231174"/>
    <x v="78"/>
    <x v="54"/>
    <x v="6"/>
    <x v="0"/>
    <m/>
    <m/>
    <n v="9600"/>
    <n v="44568"/>
    <n v="800"/>
    <n v="44568"/>
    <m/>
  </r>
  <r>
    <x v="9"/>
    <x v="0"/>
    <s v="OK"/>
    <e v="#N/A"/>
    <m/>
    <n v="12"/>
    <m/>
    <m/>
    <e v="#N/A"/>
    <s v="231450"/>
    <x v="84"/>
    <x v="56"/>
    <x v="6"/>
    <x v="0"/>
    <m/>
    <m/>
    <n v="59736"/>
    <n v="65098"/>
    <n v="0"/>
    <n v="65098"/>
    <m/>
  </r>
  <r>
    <x v="9"/>
    <x v="0"/>
    <e v="#REF!"/>
    <e v="#N/A"/>
    <m/>
    <n v="12"/>
    <m/>
    <m/>
    <e v="#N/A"/>
    <s v="091280"/>
    <x v="338"/>
    <x v="5"/>
    <x v="1"/>
    <x v="0"/>
    <m/>
    <m/>
    <n v="0"/>
    <n v="26169"/>
    <n v="6543"/>
    <n v="26169"/>
    <m/>
  </r>
  <r>
    <x v="8"/>
    <x v="3"/>
    <s v="No"/>
    <e v="#N/A"/>
    <m/>
    <n v="12"/>
    <s v="historical"/>
    <n v="2024"/>
    <e v="#N/A"/>
    <s v="032621"/>
    <x v="8"/>
    <x v="3"/>
    <x v="0"/>
    <x v="0"/>
    <m/>
    <m/>
    <m/>
    <m/>
    <n v="2364"/>
    <m/>
    <n v="-2364"/>
  </r>
  <r>
    <x v="8"/>
    <x v="3"/>
    <s v="No"/>
    <e v="#N/A"/>
    <m/>
    <n v="12"/>
    <s v="historical"/>
    <n v="2024"/>
    <e v="#N/A"/>
    <s v="091460"/>
    <x v="15"/>
    <x v="7"/>
    <x v="1"/>
    <x v="0"/>
    <m/>
    <m/>
    <m/>
    <m/>
    <n v="547"/>
    <m/>
    <n v="-547"/>
  </r>
  <r>
    <x v="8"/>
    <x v="3"/>
    <s v="OK"/>
    <e v="#N/A"/>
    <m/>
    <n v="12"/>
    <s v="historical"/>
    <n v="2024"/>
    <e v="#N/A"/>
    <s v="112240"/>
    <x v="44"/>
    <x v="27"/>
    <x v="3"/>
    <x v="0"/>
    <m/>
    <m/>
    <m/>
    <m/>
    <n v="1"/>
    <m/>
    <n v="-1"/>
  </r>
  <r>
    <x v="8"/>
    <x v="3"/>
    <s v="No"/>
    <e v="#N/A"/>
    <m/>
    <n v="12"/>
    <s v="historical"/>
    <n v="2024"/>
    <e v="#N/A"/>
    <s v="110740"/>
    <x v="48"/>
    <x v="31"/>
    <x v="3"/>
    <x v="0"/>
    <m/>
    <m/>
    <m/>
    <m/>
    <n v="4141"/>
    <m/>
    <n v="-4141"/>
  </r>
  <r>
    <x v="8"/>
    <x v="3"/>
    <s v="No"/>
    <e v="#N/A"/>
    <m/>
    <n v="12"/>
    <s v="historical"/>
    <n v="2024"/>
    <e v="#N/A"/>
    <s v="211921"/>
    <x v="331"/>
    <x v="186"/>
    <x v="20"/>
    <x v="2"/>
    <m/>
    <m/>
    <m/>
    <m/>
    <n v="0.04"/>
    <m/>
    <n v="-0.04"/>
  </r>
  <r>
    <x v="8"/>
    <x v="3"/>
    <s v="No"/>
    <e v="#N/A"/>
    <m/>
    <n v="12"/>
    <s v="historical"/>
    <n v="2024"/>
    <e v="#N/A"/>
    <s v="091460"/>
    <x v="15"/>
    <x v="7"/>
    <x v="1"/>
    <x v="0"/>
    <m/>
    <m/>
    <m/>
    <m/>
    <n v="767"/>
    <m/>
    <n v="-767"/>
  </r>
  <r>
    <x v="8"/>
    <x v="3"/>
    <s v="No"/>
    <e v="#N/A"/>
    <m/>
    <n v="12"/>
    <s v="historical"/>
    <n v="2024"/>
    <e v="#N/A"/>
    <s v="081040"/>
    <x v="173"/>
    <x v="99"/>
    <x v="12"/>
    <x v="1"/>
    <m/>
    <m/>
    <m/>
    <m/>
    <n v="580.5"/>
    <m/>
    <n v="-580.5"/>
  </r>
  <r>
    <x v="8"/>
    <x v="2"/>
    <s v="No"/>
    <e v="#N/A"/>
    <m/>
    <n v="12"/>
    <s v="historical"/>
    <n v="2024"/>
    <e v="#N/A"/>
    <s v="082420"/>
    <x v="174"/>
    <x v="99"/>
    <x v="12"/>
    <x v="1"/>
    <m/>
    <m/>
    <m/>
    <m/>
    <n v="0.5"/>
    <m/>
    <n v="-0.5"/>
  </r>
  <r>
    <x v="8"/>
    <x v="2"/>
    <s v="No"/>
    <s v="LLF"/>
    <m/>
    <n v="12"/>
    <s v="historical"/>
    <n v="2024"/>
    <s v="Yes"/>
    <s v="160780"/>
    <x v="243"/>
    <x v="142"/>
    <x v="15"/>
    <x v="2"/>
    <m/>
    <m/>
    <m/>
    <m/>
    <n v="3"/>
    <m/>
    <n v="-3"/>
  </r>
  <r>
    <x v="8"/>
    <x v="3"/>
    <s v="OK"/>
    <e v="#N/A"/>
    <m/>
    <n v="12"/>
    <s v="historical"/>
    <n v="2024"/>
    <e v="#N/A"/>
    <s v="161770"/>
    <x v="250"/>
    <x v="144"/>
    <x v="15"/>
    <x v="2"/>
    <m/>
    <m/>
    <m/>
    <m/>
    <n v="2"/>
    <m/>
    <n v="-2"/>
  </r>
  <r>
    <x v="9"/>
    <x v="0"/>
    <s v="OK"/>
    <e v="#N/A"/>
    <m/>
    <n v="13"/>
    <m/>
    <m/>
    <e v="#N/A"/>
    <s v="110040"/>
    <x v="45"/>
    <x v="28"/>
    <x v="3"/>
    <x v="0"/>
    <m/>
    <m/>
    <m/>
    <m/>
    <n v="-1641"/>
    <m/>
    <m/>
  </r>
  <r>
    <x v="9"/>
    <x v="0"/>
    <s v="No"/>
    <e v="#N/A"/>
    <m/>
    <n v="13"/>
    <m/>
    <m/>
    <e v="#N/A"/>
    <s v="112220"/>
    <x v="42"/>
    <x v="25"/>
    <x v="3"/>
    <x v="0"/>
    <m/>
    <m/>
    <m/>
    <m/>
    <n v="-1905.27"/>
    <m/>
    <m/>
  </r>
  <r>
    <x v="9"/>
    <x v="0"/>
    <s v="No"/>
    <e v="#N/A"/>
    <m/>
    <n v="13"/>
    <m/>
    <m/>
    <e v="#N/A"/>
    <s v="041850"/>
    <x v="106"/>
    <x v="67"/>
    <x v="8"/>
    <x v="1"/>
    <m/>
    <m/>
    <m/>
    <m/>
    <n v="-2000"/>
    <m/>
    <m/>
  </r>
  <r>
    <x v="9"/>
    <x v="0"/>
    <s v="No"/>
    <e v="#N/A"/>
    <m/>
    <n v="13"/>
    <m/>
    <m/>
    <e v="#N/A"/>
    <s v="050530"/>
    <x v="116"/>
    <x v="78"/>
    <x v="9"/>
    <x v="1"/>
    <m/>
    <m/>
    <m/>
    <m/>
    <n v="-627"/>
    <m/>
    <m/>
  </r>
  <r>
    <x v="9"/>
    <x v="0"/>
    <s v="No"/>
    <e v="#N/A"/>
    <m/>
    <n v="13"/>
    <m/>
    <m/>
    <e v="#N/A"/>
    <s v="060650"/>
    <x v="141"/>
    <x v="86"/>
    <x v="10"/>
    <x v="1"/>
    <m/>
    <m/>
    <m/>
    <m/>
    <n v="-4757.25"/>
    <m/>
    <m/>
  </r>
  <r>
    <x v="9"/>
    <x v="0"/>
    <s v="OK"/>
    <e v="#N/A"/>
    <m/>
    <n v="13"/>
    <m/>
    <m/>
    <e v="#N/A"/>
    <s v="080140"/>
    <x v="168"/>
    <x v="98"/>
    <x v="12"/>
    <x v="1"/>
    <m/>
    <m/>
    <m/>
    <m/>
    <n v="-83"/>
    <m/>
    <m/>
  </r>
  <r>
    <x v="9"/>
    <x v="0"/>
    <s v="No"/>
    <e v="#N/A"/>
    <m/>
    <n v="13"/>
    <m/>
    <m/>
    <e v="#N/A"/>
    <s v="150100"/>
    <x v="217"/>
    <x v="123"/>
    <x v="14"/>
    <x v="2"/>
    <m/>
    <m/>
    <m/>
    <m/>
    <n v="-419"/>
    <m/>
    <m/>
  </r>
  <r>
    <x v="9"/>
    <x v="0"/>
    <s v="No"/>
    <e v="#N/A"/>
    <m/>
    <n v="13"/>
    <m/>
    <m/>
    <e v="#N/A"/>
    <s v="151820"/>
    <x v="206"/>
    <x v="117"/>
    <x v="14"/>
    <x v="2"/>
    <m/>
    <m/>
    <m/>
    <m/>
    <n v="-61"/>
    <m/>
    <m/>
  </r>
  <r>
    <x v="9"/>
    <x v="0"/>
    <s v="No"/>
    <e v="#N/A"/>
    <m/>
    <n v="13"/>
    <m/>
    <m/>
    <e v="#N/A"/>
    <s v="182571"/>
    <x v="285"/>
    <x v="160"/>
    <x v="18"/>
    <x v="2"/>
    <m/>
    <m/>
    <m/>
    <m/>
    <n v="-937"/>
    <m/>
    <m/>
  </r>
  <r>
    <x v="9"/>
    <x v="0"/>
    <s v="No"/>
    <e v="#N/A"/>
    <m/>
    <n v="13"/>
    <m/>
    <m/>
    <e v="#N/A"/>
    <s v="210540"/>
    <x v="330"/>
    <x v="186"/>
    <x v="20"/>
    <x v="2"/>
    <m/>
    <m/>
    <m/>
    <m/>
    <n v="-81"/>
    <m/>
    <m/>
  </r>
  <r>
    <x v="7"/>
    <x v="2"/>
    <s v="OK"/>
    <e v="#N/A"/>
    <s v="Debt"/>
    <m/>
    <s v="Debt"/>
    <m/>
    <e v="#N/A"/>
    <s v="150930"/>
    <x v="205"/>
    <x v="117"/>
    <x v="14"/>
    <x v="2"/>
    <m/>
    <m/>
    <m/>
    <m/>
    <m/>
    <m/>
    <n v="-2498"/>
  </r>
  <r>
    <x v="7"/>
    <x v="2"/>
    <s v="No"/>
    <e v="#N/A"/>
    <s v="Debt"/>
    <m/>
    <s v="Debt"/>
    <m/>
    <e v="#N/A"/>
    <s v="151810"/>
    <x v="196"/>
    <x v="114"/>
    <x v="14"/>
    <x v="2"/>
    <m/>
    <m/>
    <m/>
    <m/>
    <m/>
    <m/>
    <n v="-19496.5"/>
  </r>
  <r>
    <x v="7"/>
    <x v="2"/>
    <s v="No"/>
    <e v="#N/A"/>
    <s v="Debt"/>
    <m/>
    <s v="Debt"/>
    <m/>
    <e v="#N/A"/>
    <s v="170600"/>
    <x v="255"/>
    <x v="148"/>
    <x v="17"/>
    <x v="2"/>
    <m/>
    <m/>
    <m/>
    <m/>
    <m/>
    <m/>
    <n v="-34274.25"/>
  </r>
  <r>
    <x v="7"/>
    <x v="2"/>
    <s v="No"/>
    <e v="#N/A"/>
    <s v="Debt"/>
    <m/>
    <s v="Debt"/>
    <m/>
    <e v="#N/A"/>
    <s v="172520"/>
    <x v="254"/>
    <x v="147"/>
    <x v="17"/>
    <x v="2"/>
    <m/>
    <m/>
    <m/>
    <m/>
    <m/>
    <m/>
    <n v="-9348"/>
  </r>
  <r>
    <x v="7"/>
    <x v="2"/>
    <s v="No"/>
    <e v="#N/A"/>
    <s v="Debt"/>
    <m/>
    <s v="Debt"/>
    <m/>
    <e v="#N/A"/>
    <s v="172980"/>
    <x v="265"/>
    <x v="151"/>
    <x v="17"/>
    <x v="2"/>
    <m/>
    <m/>
    <m/>
    <m/>
    <m/>
    <m/>
    <n v="-10400"/>
  </r>
  <r>
    <x v="7"/>
    <x v="2"/>
    <s v="No"/>
    <e v="#N/A"/>
    <s v="Debt"/>
    <m/>
    <s v="Debt"/>
    <m/>
    <e v="#N/A"/>
    <s v="182390"/>
    <x v="283"/>
    <x v="160"/>
    <x v="18"/>
    <x v="2"/>
    <m/>
    <m/>
    <m/>
    <m/>
    <m/>
    <m/>
    <n v="-10723"/>
  </r>
  <r>
    <x v="7"/>
    <x v="2"/>
    <s v="No"/>
    <e v="#N/A"/>
    <s v="Debt"/>
    <m/>
    <s v="Debt"/>
    <m/>
    <e v="#N/A"/>
    <s v="201700"/>
    <x v="297"/>
    <x v="169"/>
    <x v="19"/>
    <x v="2"/>
    <m/>
    <m/>
    <m/>
    <m/>
    <m/>
    <m/>
    <n v="-32892"/>
  </r>
  <r>
    <x v="7"/>
    <x v="2"/>
    <s v="No"/>
    <e v="#N/A"/>
    <s v="Debt"/>
    <m/>
    <s v="Debt"/>
    <m/>
    <e v="#N/A"/>
    <s v="201690"/>
    <x v="305"/>
    <x v="175"/>
    <x v="19"/>
    <x v="2"/>
    <m/>
    <m/>
    <m/>
    <m/>
    <m/>
    <m/>
    <n v="-16375"/>
  </r>
  <r>
    <x v="7"/>
    <x v="2"/>
    <s v="No"/>
    <e v="#N/A"/>
    <s v="Debt"/>
    <m/>
    <s v="Debt"/>
    <m/>
    <e v="#N/A"/>
    <s v="202480"/>
    <x v="307"/>
    <x v="177"/>
    <x v="19"/>
    <x v="2"/>
    <m/>
    <m/>
    <m/>
    <m/>
    <m/>
    <m/>
    <n v="-28351"/>
  </r>
  <r>
    <x v="7"/>
    <x v="2"/>
    <s v="No"/>
    <e v="#N/A"/>
    <s v="Debt"/>
    <m/>
    <s v="Debt"/>
    <m/>
    <e v="#N/A"/>
    <s v="210730"/>
    <x v="315"/>
    <x v="182"/>
    <x v="20"/>
    <x v="2"/>
    <m/>
    <m/>
    <m/>
    <m/>
    <m/>
    <m/>
    <n v="-35095.5"/>
  </r>
  <r>
    <x v="7"/>
    <x v="2"/>
    <s v="No"/>
    <e v="#N/A"/>
    <s v="Debt"/>
    <m/>
    <s v="Debt"/>
    <m/>
    <e v="#N/A"/>
    <s v="211430"/>
    <x v="312"/>
    <x v="180"/>
    <x v="20"/>
    <x v="2"/>
    <m/>
    <m/>
    <m/>
    <m/>
    <m/>
    <m/>
    <n v="-22289"/>
  </r>
  <r>
    <x v="7"/>
    <x v="2"/>
    <s v="No"/>
    <e v="#N/A"/>
    <s v="Debt"/>
    <m/>
    <s v="Debt"/>
    <m/>
    <e v="#N/A"/>
    <s v="020470"/>
    <x v="95"/>
    <x v="66"/>
    <x v="7"/>
    <x v="1"/>
    <m/>
    <m/>
    <m/>
    <m/>
    <m/>
    <m/>
    <n v="-148131"/>
  </r>
  <r>
    <x v="7"/>
    <x v="2"/>
    <s v="No"/>
    <e v="#N/A"/>
    <s v="Debt"/>
    <m/>
    <s v="Debt"/>
    <m/>
    <e v="#N/A"/>
    <s v="040990"/>
    <x v="101"/>
    <x v="70"/>
    <x v="8"/>
    <x v="1"/>
    <m/>
    <m/>
    <m/>
    <m/>
    <m/>
    <m/>
    <n v="-3258"/>
  </r>
  <r>
    <x v="7"/>
    <x v="2"/>
    <s v="OK"/>
    <e v="#N/A"/>
    <s v="Debt"/>
    <m/>
    <s v="Debt"/>
    <m/>
    <e v="#N/A"/>
    <s v="062680"/>
    <x v="147"/>
    <x v="86"/>
    <x v="10"/>
    <x v="1"/>
    <m/>
    <m/>
    <m/>
    <m/>
    <m/>
    <m/>
    <n v="-70743"/>
  </r>
  <r>
    <x v="7"/>
    <x v="2"/>
    <s v="No"/>
    <e v="#N/A"/>
    <s v="Debt"/>
    <m/>
    <s v="Debt"/>
    <m/>
    <s v="Yes"/>
    <s v="082690"/>
    <x v="184"/>
    <x v="103"/>
    <x v="12"/>
    <x v="1"/>
    <m/>
    <m/>
    <m/>
    <m/>
    <m/>
    <m/>
    <n v="-23208.080000000002"/>
  </r>
  <r>
    <x v="7"/>
    <x v="2"/>
    <s v="No"/>
    <e v="#N/A"/>
    <s v="Debt"/>
    <m/>
    <s v="Debt"/>
    <m/>
    <e v="#N/A"/>
    <s v="231172"/>
    <x v="76"/>
    <x v="54"/>
    <x v="6"/>
    <x v="0"/>
    <m/>
    <m/>
    <m/>
    <m/>
    <m/>
    <m/>
    <n v="-3195"/>
  </r>
  <r>
    <x v="7"/>
    <x v="2"/>
    <s v="No"/>
    <e v="#N/A"/>
    <s v="Debt"/>
    <m/>
    <s v="Debt"/>
    <m/>
    <e v="#N/A"/>
    <s v="150700"/>
    <x v="221"/>
    <x v="126"/>
    <x v="14"/>
    <x v="2"/>
    <m/>
    <m/>
    <m/>
    <m/>
    <m/>
    <m/>
    <n v="-5192"/>
  </r>
  <r>
    <x v="7"/>
    <x v="2"/>
    <s v="No"/>
    <e v="#N/A"/>
    <s v="Debt"/>
    <m/>
    <s v="Debt"/>
    <m/>
    <e v="#N/A"/>
    <s v="151810"/>
    <x v="196"/>
    <x v="114"/>
    <x v="14"/>
    <x v="2"/>
    <m/>
    <m/>
    <m/>
    <m/>
    <m/>
    <m/>
    <n v="-3727"/>
  </r>
  <r>
    <x v="7"/>
    <x v="2"/>
    <s v="No"/>
    <e v="#N/A"/>
    <s v="Debt"/>
    <m/>
    <s v="Debt"/>
    <m/>
    <e v="#N/A"/>
    <s v="170600"/>
    <x v="255"/>
    <x v="148"/>
    <x v="17"/>
    <x v="2"/>
    <m/>
    <m/>
    <m/>
    <m/>
    <m/>
    <m/>
    <n v="-5361.5"/>
  </r>
  <r>
    <x v="7"/>
    <x v="2"/>
    <s v="No"/>
    <e v="#N/A"/>
    <s v="Debt"/>
    <m/>
    <s v="Debt"/>
    <m/>
    <e v="#N/A"/>
    <s v="170840"/>
    <x v="264"/>
    <x v="151"/>
    <x v="17"/>
    <x v="2"/>
    <m/>
    <m/>
    <m/>
    <m/>
    <m/>
    <m/>
    <n v="-3952"/>
  </r>
  <r>
    <x v="7"/>
    <x v="2"/>
    <s v="No"/>
    <e v="#N/A"/>
    <s v="Debt"/>
    <m/>
    <s v="Debt"/>
    <m/>
    <e v="#N/A"/>
    <s v="172520"/>
    <x v="254"/>
    <x v="147"/>
    <x v="17"/>
    <x v="2"/>
    <m/>
    <m/>
    <m/>
    <m/>
    <m/>
    <m/>
    <n v="-6208"/>
  </r>
  <r>
    <x v="7"/>
    <x v="2"/>
    <s v="No"/>
    <e v="#N/A"/>
    <s v="Debt"/>
    <m/>
    <s v="Debt"/>
    <m/>
    <e v="#N/A"/>
    <s v="182390"/>
    <x v="283"/>
    <x v="160"/>
    <x v="18"/>
    <x v="2"/>
    <m/>
    <m/>
    <m/>
    <m/>
    <m/>
    <m/>
    <n v="-7100"/>
  </r>
  <r>
    <x v="7"/>
    <x v="2"/>
    <s v="No"/>
    <e v="#N/A"/>
    <s v="Debt"/>
    <m/>
    <s v="Debt"/>
    <m/>
    <e v="#N/A"/>
    <s v="201700"/>
    <x v="297"/>
    <x v="169"/>
    <x v="19"/>
    <x v="2"/>
    <m/>
    <m/>
    <m/>
    <m/>
    <m/>
    <m/>
    <n v="-27935"/>
  </r>
  <r>
    <x v="7"/>
    <x v="2"/>
    <s v="No"/>
    <e v="#N/A"/>
    <s v="Debt"/>
    <m/>
    <s v="Debt"/>
    <m/>
    <e v="#N/A"/>
    <s v="201690"/>
    <x v="305"/>
    <x v="175"/>
    <x v="19"/>
    <x v="2"/>
    <m/>
    <m/>
    <m/>
    <m/>
    <m/>
    <m/>
    <n v="-23831"/>
  </r>
  <r>
    <x v="7"/>
    <x v="2"/>
    <s v="No"/>
    <e v="#N/A"/>
    <s v="Debt"/>
    <m/>
    <s v="Debt"/>
    <m/>
    <e v="#N/A"/>
    <s v="202480"/>
    <x v="307"/>
    <x v="177"/>
    <x v="19"/>
    <x v="2"/>
    <m/>
    <m/>
    <m/>
    <m/>
    <m/>
    <m/>
    <n v="-13821.48"/>
  </r>
  <r>
    <x v="7"/>
    <x v="2"/>
    <s v="No"/>
    <e v="#N/A"/>
    <s v="Debt"/>
    <m/>
    <s v="Debt"/>
    <m/>
    <e v="#N/A"/>
    <s v="020470"/>
    <x v="95"/>
    <x v="66"/>
    <x v="7"/>
    <x v="1"/>
    <m/>
    <m/>
    <m/>
    <m/>
    <m/>
    <m/>
    <n v="-30928"/>
  </r>
  <r>
    <x v="7"/>
    <x v="2"/>
    <s v="No"/>
    <e v="#N/A"/>
    <s v="Debt"/>
    <m/>
    <s v="Debt"/>
    <m/>
    <e v="#N/A"/>
    <s v="040990"/>
    <x v="101"/>
    <x v="70"/>
    <x v="8"/>
    <x v="1"/>
    <m/>
    <m/>
    <m/>
    <m/>
    <m/>
    <m/>
    <n v="-2221"/>
  </r>
  <r>
    <x v="7"/>
    <x v="2"/>
    <s v="No"/>
    <e v="#N/A"/>
    <s v="Debt"/>
    <m/>
    <s v="Debt"/>
    <m/>
    <e v="#N/A"/>
    <s v="041300"/>
    <x v="105"/>
    <x v="72"/>
    <x v="8"/>
    <x v="1"/>
    <m/>
    <m/>
    <m/>
    <m/>
    <m/>
    <m/>
    <n v="-20863"/>
  </r>
  <r>
    <x v="7"/>
    <x v="2"/>
    <s v="No"/>
    <e v="#N/A"/>
    <s v="Debt"/>
    <m/>
    <s v="Debt"/>
    <m/>
    <s v="Yes"/>
    <s v="082690"/>
    <x v="184"/>
    <x v="103"/>
    <x v="12"/>
    <x v="1"/>
    <m/>
    <m/>
    <m/>
    <m/>
    <m/>
    <m/>
    <n v="-30805"/>
  </r>
  <r>
    <x v="7"/>
    <x v="2"/>
    <s v="No"/>
    <e v="#N/A"/>
    <s v="Debt"/>
    <m/>
    <s v="Debt"/>
    <m/>
    <e v="#N/A"/>
    <s v="231172"/>
    <x v="76"/>
    <x v="54"/>
    <x v="6"/>
    <x v="0"/>
    <m/>
    <m/>
    <m/>
    <m/>
    <m/>
    <m/>
    <n v="-3891"/>
  </r>
  <r>
    <x v="7"/>
    <x v="2"/>
    <s v="No"/>
    <e v="#N/A"/>
    <s v="Debt"/>
    <m/>
    <s v="Debt"/>
    <m/>
    <e v="#N/A"/>
    <s v="130580"/>
    <x v="65"/>
    <x v="46"/>
    <x v="4"/>
    <x v="0"/>
    <m/>
    <m/>
    <m/>
    <m/>
    <m/>
    <m/>
    <n v="-15000"/>
  </r>
  <r>
    <x v="7"/>
    <x v="2"/>
    <s v="No"/>
    <e v="#N/A"/>
    <s v="Debt"/>
    <m/>
    <s v="Debt"/>
    <m/>
    <e v="#N/A"/>
    <s v="150700"/>
    <x v="221"/>
    <x v="126"/>
    <x v="14"/>
    <x v="2"/>
    <m/>
    <m/>
    <m/>
    <m/>
    <m/>
    <m/>
    <n v="-4971"/>
  </r>
  <r>
    <x v="7"/>
    <x v="2"/>
    <s v="No"/>
    <e v="#N/A"/>
    <s v="Debt"/>
    <m/>
    <s v="Debt"/>
    <m/>
    <e v="#N/A"/>
    <s v="151810"/>
    <x v="196"/>
    <x v="114"/>
    <x v="14"/>
    <x v="2"/>
    <m/>
    <m/>
    <m/>
    <m/>
    <m/>
    <m/>
    <n v="-3835"/>
  </r>
  <r>
    <x v="7"/>
    <x v="2"/>
    <s v="No"/>
    <e v="#N/A"/>
    <s v="Debt"/>
    <m/>
    <s v="Debt"/>
    <m/>
    <e v="#N/A"/>
    <s v="170600"/>
    <x v="255"/>
    <x v="148"/>
    <x v="17"/>
    <x v="2"/>
    <m/>
    <m/>
    <m/>
    <m/>
    <m/>
    <m/>
    <n v="-5325.5"/>
  </r>
  <r>
    <x v="7"/>
    <x v="2"/>
    <s v="No"/>
    <e v="#N/A"/>
    <s v="Debt"/>
    <m/>
    <s v="Debt"/>
    <m/>
    <e v="#N/A"/>
    <s v="172520"/>
    <x v="254"/>
    <x v="147"/>
    <x v="17"/>
    <x v="2"/>
    <m/>
    <m/>
    <m/>
    <m/>
    <m/>
    <m/>
    <n v="-6209"/>
  </r>
  <r>
    <x v="7"/>
    <x v="2"/>
    <s v="No"/>
    <e v="#N/A"/>
    <s v="Debt"/>
    <m/>
    <s v="Debt"/>
    <m/>
    <e v="#N/A"/>
    <s v="182390"/>
    <x v="283"/>
    <x v="160"/>
    <x v="18"/>
    <x v="2"/>
    <m/>
    <m/>
    <m/>
    <m/>
    <m/>
    <m/>
    <n v="-7169"/>
  </r>
  <r>
    <x v="7"/>
    <x v="2"/>
    <s v="No"/>
    <e v="#N/A"/>
    <s v="Debt"/>
    <m/>
    <s v="Debt"/>
    <m/>
    <e v="#N/A"/>
    <s v="201700"/>
    <x v="297"/>
    <x v="169"/>
    <x v="19"/>
    <x v="2"/>
    <m/>
    <m/>
    <m/>
    <m/>
    <m/>
    <m/>
    <n v="-17111"/>
  </r>
  <r>
    <x v="7"/>
    <x v="2"/>
    <s v="No"/>
    <e v="#N/A"/>
    <s v="Debt"/>
    <m/>
    <s v="Debt"/>
    <m/>
    <e v="#N/A"/>
    <s v="201701"/>
    <x v="298"/>
    <x v="170"/>
    <x v="19"/>
    <x v="2"/>
    <m/>
    <m/>
    <m/>
    <m/>
    <m/>
    <m/>
    <n v="-18422"/>
  </r>
  <r>
    <x v="7"/>
    <x v="2"/>
    <s v="No"/>
    <e v="#N/A"/>
    <s v="Debt"/>
    <m/>
    <s v="Debt"/>
    <m/>
    <e v="#N/A"/>
    <s v="201690"/>
    <x v="305"/>
    <x v="175"/>
    <x v="19"/>
    <x v="2"/>
    <m/>
    <m/>
    <m/>
    <m/>
    <m/>
    <m/>
    <n v="-24031"/>
  </r>
  <r>
    <x v="7"/>
    <x v="2"/>
    <s v="No"/>
    <e v="#N/A"/>
    <s v="Debt"/>
    <m/>
    <s v="Debt"/>
    <m/>
    <e v="#N/A"/>
    <s v="202480"/>
    <x v="307"/>
    <x v="177"/>
    <x v="19"/>
    <x v="2"/>
    <m/>
    <m/>
    <m/>
    <m/>
    <m/>
    <m/>
    <n v="-9666"/>
  </r>
  <r>
    <x v="7"/>
    <x v="2"/>
    <s v="No"/>
    <e v="#N/A"/>
    <s v="Debt"/>
    <m/>
    <s v="Debt"/>
    <m/>
    <e v="#N/A"/>
    <s v="020470"/>
    <x v="95"/>
    <x v="66"/>
    <x v="7"/>
    <x v="1"/>
    <m/>
    <m/>
    <m/>
    <m/>
    <m/>
    <m/>
    <n v="-37740"/>
  </r>
  <r>
    <x v="7"/>
    <x v="2"/>
    <s v="No"/>
    <e v="#N/A"/>
    <s v="Debt"/>
    <m/>
    <s v="Debt"/>
    <m/>
    <e v="#N/A"/>
    <s v="050120"/>
    <x v="123"/>
    <x v="81"/>
    <x v="9"/>
    <x v="1"/>
    <m/>
    <m/>
    <m/>
    <m/>
    <m/>
    <m/>
    <n v="-6305"/>
  </r>
  <r>
    <x v="7"/>
    <x v="2"/>
    <s v="No"/>
    <e v="#N/A"/>
    <s v="Debt"/>
    <m/>
    <s v="Debt"/>
    <m/>
    <e v="#N/A"/>
    <s v="050770"/>
    <x v="120"/>
    <x v="79"/>
    <x v="9"/>
    <x v="1"/>
    <m/>
    <m/>
    <m/>
    <m/>
    <m/>
    <m/>
    <n v="-10461"/>
  </r>
  <r>
    <x v="7"/>
    <x v="2"/>
    <s v="No"/>
    <e v="#N/A"/>
    <s v="Debt"/>
    <m/>
    <s v="Debt"/>
    <m/>
    <e v="#N/A"/>
    <s v="121470"/>
    <x v="188"/>
    <x v="107"/>
    <x v="13"/>
    <x v="1"/>
    <m/>
    <m/>
    <m/>
    <m/>
    <m/>
    <m/>
    <n v="-25023"/>
  </r>
  <r>
    <x v="7"/>
    <x v="2"/>
    <s v="No"/>
    <e v="#N/A"/>
    <s v="Debt"/>
    <m/>
    <s v="Debt"/>
    <m/>
    <e v="#N/A"/>
    <s v="122445"/>
    <x v="186"/>
    <x v="105"/>
    <x v="13"/>
    <x v="1"/>
    <m/>
    <m/>
    <m/>
    <m/>
    <m/>
    <m/>
    <n v="-8472"/>
  </r>
  <r>
    <x v="7"/>
    <x v="2"/>
    <s v="No"/>
    <e v="#N/A"/>
    <s v="Debt"/>
    <m/>
    <s v="Debt"/>
    <m/>
    <e v="#N/A"/>
    <s v="071133"/>
    <x v="155"/>
    <x v="92"/>
    <x v="11"/>
    <x v="1"/>
    <m/>
    <m/>
    <m/>
    <m/>
    <m/>
    <m/>
    <n v="-5711"/>
  </r>
  <r>
    <x v="7"/>
    <x v="2"/>
    <s v="No"/>
    <e v="#N/A"/>
    <s v="Debt"/>
    <m/>
    <s v="Debt"/>
    <m/>
    <e v="#N/A"/>
    <s v="100790"/>
    <x v="31"/>
    <x v="15"/>
    <x v="2"/>
    <x v="0"/>
    <m/>
    <m/>
    <m/>
    <m/>
    <m/>
    <m/>
    <n v="-27273"/>
  </r>
  <r>
    <x v="7"/>
    <x v="2"/>
    <s v="No"/>
    <e v="#N/A"/>
    <s v="Debt"/>
    <m/>
    <s v="Debt"/>
    <m/>
    <e v="#N/A"/>
    <s v="110740"/>
    <x v="48"/>
    <x v="31"/>
    <x v="3"/>
    <x v="0"/>
    <m/>
    <m/>
    <m/>
    <m/>
    <m/>
    <m/>
    <n v="-29359"/>
  </r>
  <r>
    <x v="7"/>
    <x v="2"/>
    <s v="No"/>
    <e v="#N/A"/>
    <s v="Debt"/>
    <m/>
    <s v="Debt"/>
    <m/>
    <e v="#N/A"/>
    <s v="130580"/>
    <x v="65"/>
    <x v="46"/>
    <x v="4"/>
    <x v="0"/>
    <m/>
    <m/>
    <m/>
    <m/>
    <m/>
    <m/>
    <n v="-8000"/>
  </r>
  <r>
    <x v="9"/>
    <x v="0"/>
    <s v="OK"/>
    <e v="#N/A"/>
    <m/>
    <n v="13"/>
    <m/>
    <m/>
    <e v="#N/A"/>
    <s v="211930"/>
    <x v="323"/>
    <x v="181"/>
    <x v="20"/>
    <x v="2"/>
    <m/>
    <m/>
    <m/>
    <m/>
    <n v="4555"/>
    <m/>
    <m/>
  </r>
  <r>
    <x v="9"/>
    <x v="0"/>
    <s v="OK"/>
    <e v="#N/A"/>
    <m/>
    <n v="13"/>
    <m/>
    <m/>
    <e v="#N/A"/>
    <s v="170450"/>
    <x v="253"/>
    <x v="147"/>
    <x v="17"/>
    <x v="2"/>
    <m/>
    <m/>
    <m/>
    <m/>
    <n v="3080"/>
    <m/>
    <m/>
  </r>
  <r>
    <x v="9"/>
    <x v="0"/>
    <s v="No"/>
    <e v="#N/A"/>
    <m/>
    <n v="13"/>
    <m/>
    <m/>
    <e v="#N/A"/>
    <s v="152370"/>
    <x v="222"/>
    <x v="126"/>
    <x v="14"/>
    <x v="2"/>
    <m/>
    <m/>
    <m/>
    <m/>
    <n v="388"/>
    <m/>
    <m/>
  </r>
  <r>
    <x v="9"/>
    <x v="0"/>
    <s v="OK"/>
    <e v="#N/A"/>
    <m/>
    <n v="13"/>
    <m/>
    <m/>
    <e v="#N/A"/>
    <s v="020672"/>
    <x v="85"/>
    <x v="57"/>
    <x v="7"/>
    <x v="1"/>
    <m/>
    <m/>
    <m/>
    <m/>
    <n v="10000"/>
    <m/>
    <m/>
  </r>
  <r>
    <x v="9"/>
    <x v="0"/>
    <s v="No"/>
    <s v="LLF"/>
    <m/>
    <n v="13"/>
    <m/>
    <m/>
    <e v="#N/A"/>
    <s v="202461"/>
    <x v="289"/>
    <x v="161"/>
    <x v="19"/>
    <x v="2"/>
    <m/>
    <m/>
    <m/>
    <m/>
    <n v="4497.42"/>
    <m/>
    <m/>
  </r>
  <r>
    <x v="9"/>
    <x v="0"/>
    <s v="OK"/>
    <s v="LLF"/>
    <m/>
    <n v="13"/>
    <m/>
    <m/>
    <s v="Yes"/>
    <s v="212130"/>
    <x v="310"/>
    <x v="179"/>
    <x v="20"/>
    <x v="2"/>
    <m/>
    <m/>
    <m/>
    <m/>
    <n v="3983"/>
    <m/>
    <m/>
  </r>
  <r>
    <x v="9"/>
    <x v="0"/>
    <s v="OK"/>
    <e v="#N/A"/>
    <m/>
    <n v="13"/>
    <m/>
    <m/>
    <e v="#N/A"/>
    <s v="231450"/>
    <x v="84"/>
    <x v="56"/>
    <x v="6"/>
    <x v="0"/>
    <m/>
    <m/>
    <m/>
    <m/>
    <n v="16274.5"/>
    <m/>
    <m/>
  </r>
  <r>
    <x v="9"/>
    <x v="0"/>
    <s v="OK"/>
    <e v="#N/A"/>
    <m/>
    <n v="13"/>
    <m/>
    <m/>
    <e v="#N/A"/>
    <s v="081200"/>
    <x v="175"/>
    <x v="97"/>
    <x v="12"/>
    <x v="1"/>
    <m/>
    <m/>
    <m/>
    <m/>
    <n v="5490.22"/>
    <m/>
    <m/>
  </r>
  <r>
    <x v="9"/>
    <x v="0"/>
    <s v="No"/>
    <e v="#N/A"/>
    <m/>
    <n v="13"/>
    <m/>
    <m/>
    <e v="#N/A"/>
    <s v="160320"/>
    <x v="234"/>
    <x v="133"/>
    <x v="15"/>
    <x v="2"/>
    <m/>
    <m/>
    <m/>
    <m/>
    <n v="15000"/>
    <m/>
    <m/>
  </r>
  <r>
    <x v="9"/>
    <x v="0"/>
    <s v="No"/>
    <e v="#N/A"/>
    <m/>
    <n v="13"/>
    <m/>
    <m/>
    <e v="#N/A"/>
    <s v="160290"/>
    <x v="233"/>
    <x v="132"/>
    <x v="15"/>
    <x v="2"/>
    <m/>
    <m/>
    <m/>
    <m/>
    <n v="4935"/>
    <m/>
    <m/>
  </r>
  <r>
    <x v="9"/>
    <x v="0"/>
    <s v="No"/>
    <e v="#N/A"/>
    <m/>
    <n v="13"/>
    <m/>
    <m/>
    <e v="#N/A"/>
    <s v="040520"/>
    <x v="100"/>
    <x v="70"/>
    <x v="8"/>
    <x v="1"/>
    <m/>
    <m/>
    <m/>
    <m/>
    <n v="7000"/>
    <m/>
    <m/>
  </r>
  <r>
    <x v="9"/>
    <x v="0"/>
    <s v="OK"/>
    <e v="#N/A"/>
    <m/>
    <n v="13"/>
    <m/>
    <m/>
    <e v="#N/A"/>
    <s v="022110"/>
    <x v="91"/>
    <x v="63"/>
    <x v="7"/>
    <x v="1"/>
    <m/>
    <m/>
    <m/>
    <m/>
    <n v="861"/>
    <m/>
    <m/>
  </r>
  <r>
    <x v="9"/>
    <x v="0"/>
    <s v="OK"/>
    <e v="#N/A"/>
    <m/>
    <n v="13"/>
    <m/>
    <m/>
    <e v="#N/A"/>
    <s v="230641"/>
    <x v="81"/>
    <x v="56"/>
    <x v="6"/>
    <x v="0"/>
    <m/>
    <m/>
    <m/>
    <m/>
    <n v="32373"/>
    <m/>
    <m/>
  </r>
  <r>
    <x v="9"/>
    <x v="0"/>
    <s v="No"/>
    <e v="#N/A"/>
    <m/>
    <n v="13"/>
    <m/>
    <m/>
    <e v="#N/A"/>
    <s v="151790"/>
    <x v="219"/>
    <x v="124"/>
    <x v="14"/>
    <x v="2"/>
    <m/>
    <m/>
    <m/>
    <m/>
    <n v="3000"/>
    <m/>
    <m/>
  </r>
  <r>
    <x v="9"/>
    <x v="0"/>
    <s v="OK"/>
    <e v="#N/A"/>
    <m/>
    <n v="13"/>
    <m/>
    <m/>
    <e v="#N/A"/>
    <s v="131951"/>
    <x v="55"/>
    <x v="36"/>
    <x v="4"/>
    <x v="0"/>
    <m/>
    <m/>
    <m/>
    <m/>
    <n v="3580.5"/>
    <m/>
    <m/>
  </r>
  <r>
    <x v="9"/>
    <x v="0"/>
    <s v="No"/>
    <e v="#N/A"/>
    <m/>
    <n v="13"/>
    <m/>
    <m/>
    <e v="#N/A"/>
    <s v="041000"/>
    <x v="103"/>
    <x v="71"/>
    <x v="8"/>
    <x v="1"/>
    <m/>
    <m/>
    <m/>
    <m/>
    <n v="5560"/>
    <m/>
    <m/>
  </r>
  <r>
    <x v="9"/>
    <x v="0"/>
    <s v="OK"/>
    <e v="#N/A"/>
    <m/>
    <n v="13"/>
    <m/>
    <m/>
    <e v="#N/A"/>
    <s v="122441"/>
    <x v="190"/>
    <x v="109"/>
    <x v="13"/>
    <x v="1"/>
    <m/>
    <m/>
    <m/>
    <m/>
    <n v="20350"/>
    <m/>
    <m/>
  </r>
  <r>
    <x v="9"/>
    <x v="0"/>
    <s v="No"/>
    <e v="#N/A"/>
    <m/>
    <n v="13"/>
    <m/>
    <m/>
    <e v="#N/A"/>
    <s v="170940"/>
    <x v="266"/>
    <x v="151"/>
    <x v="17"/>
    <x v="2"/>
    <m/>
    <m/>
    <m/>
    <m/>
    <n v="100"/>
    <m/>
    <m/>
  </r>
  <r>
    <x v="8"/>
    <x v="3"/>
    <s v="No"/>
    <e v="#N/A"/>
    <m/>
    <n v="13"/>
    <s v="historical"/>
    <n v="2024"/>
    <e v="#N/A"/>
    <s v="181160"/>
    <x v="276"/>
    <x v="154"/>
    <x v="18"/>
    <x v="2"/>
    <m/>
    <m/>
    <m/>
    <m/>
    <n v="2.73"/>
    <m/>
    <n v="-2.73"/>
  </r>
  <r>
    <x v="9"/>
    <x v="0"/>
    <s v="No"/>
    <e v="#N/A"/>
    <m/>
    <n v="13"/>
    <m/>
    <m/>
    <e v="#N/A"/>
    <s v="151230"/>
    <x v="203"/>
    <x v="116"/>
    <x v="14"/>
    <x v="2"/>
    <m/>
    <m/>
    <m/>
    <m/>
    <n v="2500"/>
    <m/>
    <m/>
  </r>
  <r>
    <x v="9"/>
    <x v="0"/>
    <s v="OK"/>
    <e v="#N/A"/>
    <m/>
    <n v="13"/>
    <m/>
    <m/>
    <e v="#N/A"/>
    <s v="050360"/>
    <x v="129"/>
    <x v="79"/>
    <x v="9"/>
    <x v="1"/>
    <m/>
    <m/>
    <m/>
    <m/>
    <n v="143"/>
    <m/>
    <m/>
  </r>
  <r>
    <x v="9"/>
    <x v="0"/>
    <s v="OK"/>
    <e v="#N/A"/>
    <m/>
    <n v="12"/>
    <m/>
    <m/>
    <e v="#N/A"/>
    <s v="050060"/>
    <x v="115"/>
    <x v="78"/>
    <x v="9"/>
    <x v="1"/>
    <m/>
    <m/>
    <m/>
    <n v="-797"/>
    <m/>
    <n v="-797"/>
    <m/>
  </r>
  <r>
    <x v="9"/>
    <x v="0"/>
    <s v="No"/>
    <e v="#N/A"/>
    <m/>
    <n v="12"/>
    <m/>
    <m/>
    <e v="#N/A"/>
    <s v="050530"/>
    <x v="116"/>
    <x v="78"/>
    <x v="9"/>
    <x v="1"/>
    <m/>
    <m/>
    <m/>
    <n v="-869"/>
    <m/>
    <n v="-869"/>
    <m/>
  </r>
  <r>
    <x v="9"/>
    <x v="0"/>
    <s v="OK"/>
    <e v="#N/A"/>
    <m/>
    <n v="12"/>
    <m/>
    <m/>
    <e v="#N/A"/>
    <s v="051070"/>
    <x v="117"/>
    <x v="78"/>
    <x v="9"/>
    <x v="1"/>
    <m/>
    <m/>
    <m/>
    <n v="-2744"/>
    <m/>
    <n v="-2744"/>
    <m/>
  </r>
  <r>
    <x v="9"/>
    <x v="0"/>
    <s v="OK"/>
    <e v="#N/A"/>
    <m/>
    <n v="12"/>
    <m/>
    <m/>
    <e v="#N/A"/>
    <s v="051781"/>
    <x v="118"/>
    <x v="78"/>
    <x v="9"/>
    <x v="1"/>
    <m/>
    <m/>
    <m/>
    <n v="66.45"/>
    <m/>
    <n v="66.45"/>
    <m/>
  </r>
  <r>
    <x v="9"/>
    <x v="0"/>
    <s v="No"/>
    <e v="#N/A"/>
    <m/>
    <n v="13"/>
    <m/>
    <m/>
    <e v="#N/A"/>
    <s v="050530"/>
    <x v="116"/>
    <x v="78"/>
    <x v="9"/>
    <x v="1"/>
    <m/>
    <m/>
    <m/>
    <m/>
    <n v="-869"/>
    <m/>
    <m/>
  </r>
  <r>
    <x v="9"/>
    <x v="0"/>
    <s v="OK"/>
    <e v="#N/A"/>
    <m/>
    <n v="13"/>
    <m/>
    <m/>
    <e v="#N/A"/>
    <s v="050060"/>
    <x v="115"/>
    <x v="78"/>
    <x v="9"/>
    <x v="1"/>
    <m/>
    <m/>
    <m/>
    <m/>
    <m/>
    <m/>
    <m/>
  </r>
  <r>
    <x v="9"/>
    <x v="0"/>
    <s v="OK"/>
    <e v="#N/A"/>
    <m/>
    <n v="12"/>
    <m/>
    <m/>
    <e v="#N/A"/>
    <s v="051781"/>
    <x v="118"/>
    <x v="78"/>
    <x v="9"/>
    <x v="1"/>
    <m/>
    <m/>
    <m/>
    <m/>
    <n v="-34"/>
    <m/>
    <m/>
  </r>
  <r>
    <x v="8"/>
    <x v="3"/>
    <s v="No"/>
    <e v="#N/A"/>
    <m/>
    <n v="13"/>
    <s v="historical"/>
    <n v="2024"/>
    <e v="#N/A"/>
    <s v="032621"/>
    <x v="8"/>
    <x v="3"/>
    <x v="0"/>
    <x v="0"/>
    <m/>
    <m/>
    <m/>
    <m/>
    <n v="840"/>
    <m/>
    <n v="-840"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e v="#N/A"/>
    <m/>
    <x v="339"/>
    <x v="188"/>
    <x v="21"/>
    <x v="4"/>
    <m/>
    <m/>
    <m/>
    <m/>
    <n v="98060"/>
    <m/>
    <m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e v="#N/A"/>
    <m/>
    <x v="339"/>
    <x v="188"/>
    <x v="21"/>
    <x v="4"/>
    <m/>
    <m/>
    <m/>
    <m/>
    <m/>
    <m/>
    <m/>
  </r>
  <r>
    <x v="8"/>
    <x v="0"/>
    <m/>
    <m/>
    <m/>
    <m/>
    <m/>
    <m/>
    <m/>
    <m/>
    <x v="339"/>
    <x v="188"/>
    <x v="21"/>
    <x v="4"/>
    <m/>
    <m/>
    <m/>
    <m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905">
  <r>
    <x v="0"/>
    <x v="0"/>
    <x v="0"/>
    <x v="0"/>
    <n v="153"/>
    <x v="0"/>
    <x v="0"/>
    <x v="0"/>
    <x v="0"/>
    <x v="0"/>
    <x v="0"/>
    <x v="0"/>
    <x v="0"/>
    <x v="0"/>
    <m/>
    <m/>
    <m/>
    <n v="10113"/>
    <n v="10113"/>
    <m/>
    <m/>
  </r>
  <r>
    <x v="0"/>
    <x v="0"/>
    <x v="0"/>
    <x v="0"/>
    <n v="153"/>
    <x v="0"/>
    <x v="0"/>
    <x v="0"/>
    <x v="0"/>
    <x v="1"/>
    <x v="1"/>
    <x v="0"/>
    <x v="0"/>
    <x v="0"/>
    <m/>
    <m/>
    <m/>
    <n v="97166"/>
    <n v="97166"/>
    <m/>
    <m/>
  </r>
  <r>
    <x v="0"/>
    <x v="0"/>
    <x v="0"/>
    <x v="0"/>
    <n v="153"/>
    <x v="0"/>
    <x v="0"/>
    <x v="0"/>
    <x v="0"/>
    <x v="2"/>
    <x v="2"/>
    <x v="1"/>
    <x v="0"/>
    <x v="0"/>
    <m/>
    <m/>
    <m/>
    <n v="131659"/>
    <n v="131659"/>
    <m/>
    <m/>
  </r>
  <r>
    <x v="0"/>
    <x v="0"/>
    <x v="0"/>
    <x v="0"/>
    <n v="328"/>
    <x v="0"/>
    <x v="0"/>
    <x v="0"/>
    <x v="0"/>
    <x v="3"/>
    <x v="3"/>
    <x v="1"/>
    <x v="0"/>
    <x v="0"/>
    <m/>
    <m/>
    <m/>
    <n v="20139"/>
    <n v="20139.25"/>
    <m/>
    <m/>
  </r>
  <r>
    <x v="0"/>
    <x v="0"/>
    <x v="0"/>
    <x v="0"/>
    <n v="153"/>
    <x v="0"/>
    <x v="0"/>
    <x v="0"/>
    <x v="0"/>
    <x v="4"/>
    <x v="4"/>
    <x v="1"/>
    <x v="0"/>
    <x v="0"/>
    <m/>
    <m/>
    <m/>
    <n v="35028"/>
    <n v="35028"/>
    <m/>
    <m/>
  </r>
  <r>
    <x v="0"/>
    <x v="0"/>
    <x v="0"/>
    <x v="0"/>
    <n v="153"/>
    <x v="0"/>
    <x v="0"/>
    <x v="0"/>
    <x v="0"/>
    <x v="5"/>
    <x v="5"/>
    <x v="1"/>
    <x v="0"/>
    <x v="0"/>
    <m/>
    <m/>
    <m/>
    <n v="7175"/>
    <n v="7175"/>
    <m/>
    <m/>
  </r>
  <r>
    <x v="0"/>
    <x v="0"/>
    <x v="0"/>
    <x v="0"/>
    <n v="153"/>
    <x v="0"/>
    <x v="0"/>
    <x v="0"/>
    <x v="0"/>
    <x v="6"/>
    <x v="6"/>
    <x v="1"/>
    <x v="0"/>
    <x v="0"/>
    <m/>
    <m/>
    <m/>
    <n v="44528"/>
    <n v="44528"/>
    <m/>
    <m/>
  </r>
  <r>
    <x v="0"/>
    <x v="0"/>
    <x v="0"/>
    <x v="0"/>
    <n v="153"/>
    <x v="0"/>
    <x v="0"/>
    <x v="0"/>
    <x v="0"/>
    <x v="7"/>
    <x v="7"/>
    <x v="2"/>
    <x v="0"/>
    <x v="0"/>
    <m/>
    <m/>
    <m/>
    <n v="54287"/>
    <n v="54287"/>
    <m/>
    <m/>
  </r>
  <r>
    <x v="0"/>
    <x v="0"/>
    <x v="1"/>
    <x v="0"/>
    <n v="153"/>
    <x v="0"/>
    <x v="0"/>
    <x v="0"/>
    <x v="0"/>
    <x v="8"/>
    <x v="8"/>
    <x v="3"/>
    <x v="0"/>
    <x v="0"/>
    <m/>
    <m/>
    <m/>
    <n v="146927"/>
    <n v="146927"/>
    <m/>
    <m/>
  </r>
  <r>
    <x v="0"/>
    <x v="0"/>
    <x v="1"/>
    <x v="0"/>
    <n v="106"/>
    <x v="0"/>
    <x v="0"/>
    <x v="0"/>
    <x v="0"/>
    <x v="9"/>
    <x v="9"/>
    <x v="2"/>
    <x v="0"/>
    <x v="0"/>
    <m/>
    <m/>
    <m/>
    <n v="31642"/>
    <n v="28000"/>
    <m/>
    <m/>
  </r>
  <r>
    <x v="0"/>
    <x v="0"/>
    <x v="0"/>
    <x v="0"/>
    <n v="153"/>
    <x v="0"/>
    <x v="0"/>
    <x v="0"/>
    <x v="0"/>
    <x v="10"/>
    <x v="10"/>
    <x v="4"/>
    <x v="1"/>
    <x v="0"/>
    <m/>
    <m/>
    <m/>
    <n v="5368"/>
    <n v="5368"/>
    <m/>
    <m/>
  </r>
  <r>
    <x v="0"/>
    <x v="0"/>
    <x v="1"/>
    <x v="0"/>
    <n v="16"/>
    <x v="0"/>
    <x v="0"/>
    <x v="0"/>
    <x v="0"/>
    <x v="11"/>
    <x v="11"/>
    <x v="4"/>
    <x v="1"/>
    <x v="0"/>
    <m/>
    <m/>
    <m/>
    <n v="8230"/>
    <n v="4800"/>
    <m/>
    <m/>
  </r>
  <r>
    <x v="0"/>
    <x v="0"/>
    <x v="1"/>
    <x v="0"/>
    <n v="104"/>
    <x v="0"/>
    <x v="0"/>
    <x v="0"/>
    <x v="0"/>
    <x v="12"/>
    <x v="12"/>
    <x v="5"/>
    <x v="1"/>
    <x v="0"/>
    <m/>
    <m/>
    <m/>
    <n v="256139"/>
    <n v="256139"/>
    <m/>
    <m/>
  </r>
  <r>
    <x v="0"/>
    <x v="0"/>
    <x v="1"/>
    <x v="0"/>
    <n v="56"/>
    <x v="0"/>
    <x v="0"/>
    <x v="0"/>
    <x v="1"/>
    <x v="13"/>
    <x v="13"/>
    <x v="6"/>
    <x v="1"/>
    <x v="0"/>
    <m/>
    <m/>
    <m/>
    <n v="5139"/>
    <n v="4170"/>
    <m/>
    <m/>
  </r>
  <r>
    <x v="0"/>
    <x v="0"/>
    <x v="0"/>
    <x v="0"/>
    <n v="153"/>
    <x v="0"/>
    <x v="0"/>
    <x v="0"/>
    <x v="0"/>
    <x v="14"/>
    <x v="14"/>
    <x v="6"/>
    <x v="1"/>
    <x v="0"/>
    <m/>
    <m/>
    <m/>
    <n v="39432"/>
    <n v="39432"/>
    <m/>
    <m/>
  </r>
  <r>
    <x v="0"/>
    <x v="0"/>
    <x v="1"/>
    <x v="0"/>
    <n v="57"/>
    <x v="0"/>
    <x v="0"/>
    <x v="0"/>
    <x v="0"/>
    <x v="15"/>
    <x v="15"/>
    <x v="7"/>
    <x v="1"/>
    <x v="0"/>
    <m/>
    <m/>
    <m/>
    <n v="17941"/>
    <n v="17941"/>
    <m/>
    <m/>
  </r>
  <r>
    <x v="0"/>
    <x v="0"/>
    <x v="1"/>
    <x v="0"/>
    <n v="51"/>
    <x v="0"/>
    <x v="0"/>
    <x v="0"/>
    <x v="0"/>
    <x v="16"/>
    <x v="16"/>
    <x v="7"/>
    <x v="1"/>
    <x v="0"/>
    <m/>
    <m/>
    <m/>
    <n v="18122"/>
    <n v="18122"/>
    <m/>
    <m/>
  </r>
  <r>
    <x v="0"/>
    <x v="0"/>
    <x v="0"/>
    <x v="0"/>
    <n v="153"/>
    <x v="0"/>
    <x v="0"/>
    <x v="0"/>
    <x v="0"/>
    <x v="17"/>
    <x v="17"/>
    <x v="7"/>
    <x v="1"/>
    <x v="0"/>
    <m/>
    <m/>
    <m/>
    <n v="16005"/>
    <n v="16005"/>
    <m/>
    <m/>
  </r>
  <r>
    <x v="0"/>
    <x v="0"/>
    <x v="1"/>
    <x v="0"/>
    <n v="10"/>
    <x v="0"/>
    <x v="0"/>
    <x v="0"/>
    <x v="0"/>
    <x v="18"/>
    <x v="18"/>
    <x v="8"/>
    <x v="1"/>
    <x v="0"/>
    <m/>
    <m/>
    <m/>
    <n v="46778"/>
    <n v="24000"/>
    <m/>
    <m/>
  </r>
  <r>
    <x v="0"/>
    <x v="0"/>
    <x v="0"/>
    <x v="0"/>
    <n v="153"/>
    <x v="0"/>
    <x v="0"/>
    <x v="0"/>
    <x v="1"/>
    <x v="19"/>
    <x v="19"/>
    <x v="8"/>
    <x v="1"/>
    <x v="0"/>
    <m/>
    <m/>
    <m/>
    <n v="81137"/>
    <n v="81137"/>
    <m/>
    <m/>
  </r>
  <r>
    <x v="0"/>
    <x v="0"/>
    <x v="0"/>
    <x v="0"/>
    <n v="153"/>
    <x v="0"/>
    <x v="0"/>
    <x v="0"/>
    <x v="0"/>
    <x v="20"/>
    <x v="20"/>
    <x v="8"/>
    <x v="1"/>
    <x v="0"/>
    <m/>
    <m/>
    <m/>
    <n v="22140"/>
    <n v="22140"/>
    <m/>
    <m/>
  </r>
  <r>
    <x v="0"/>
    <x v="0"/>
    <x v="0"/>
    <x v="0"/>
    <n v="153"/>
    <x v="0"/>
    <x v="0"/>
    <x v="0"/>
    <x v="0"/>
    <x v="21"/>
    <x v="21"/>
    <x v="9"/>
    <x v="1"/>
    <x v="0"/>
    <m/>
    <m/>
    <m/>
    <n v="62166"/>
    <n v="62166"/>
    <m/>
    <m/>
  </r>
  <r>
    <x v="0"/>
    <x v="0"/>
    <x v="0"/>
    <x v="0"/>
    <n v="153"/>
    <x v="0"/>
    <x v="0"/>
    <x v="0"/>
    <x v="0"/>
    <x v="22"/>
    <x v="22"/>
    <x v="6"/>
    <x v="1"/>
    <x v="0"/>
    <m/>
    <m/>
    <m/>
    <n v="21602"/>
    <n v="21602"/>
    <m/>
    <m/>
  </r>
  <r>
    <x v="0"/>
    <x v="0"/>
    <x v="0"/>
    <x v="0"/>
    <n v="330"/>
    <x v="0"/>
    <x v="0"/>
    <x v="0"/>
    <x v="0"/>
    <x v="23"/>
    <x v="23"/>
    <x v="10"/>
    <x v="1"/>
    <x v="0"/>
    <m/>
    <m/>
    <m/>
    <n v="1270"/>
    <n v="1270"/>
    <m/>
    <m/>
  </r>
  <r>
    <x v="0"/>
    <x v="0"/>
    <x v="0"/>
    <x v="0"/>
    <n v="153"/>
    <x v="0"/>
    <x v="0"/>
    <x v="0"/>
    <x v="0"/>
    <x v="24"/>
    <x v="24"/>
    <x v="4"/>
    <x v="1"/>
    <x v="0"/>
    <m/>
    <m/>
    <m/>
    <n v="37623"/>
    <n v="37623"/>
    <m/>
    <m/>
  </r>
  <r>
    <x v="0"/>
    <x v="0"/>
    <x v="0"/>
    <x v="0"/>
    <n v="153"/>
    <x v="0"/>
    <x v="0"/>
    <x v="0"/>
    <x v="0"/>
    <x v="25"/>
    <x v="25"/>
    <x v="5"/>
    <x v="1"/>
    <x v="0"/>
    <m/>
    <m/>
    <m/>
    <n v="18200"/>
    <n v="18200"/>
    <m/>
    <m/>
  </r>
  <r>
    <x v="0"/>
    <x v="0"/>
    <x v="0"/>
    <x v="0"/>
    <n v="323"/>
    <x v="0"/>
    <x v="0"/>
    <x v="0"/>
    <x v="0"/>
    <x v="26"/>
    <x v="26"/>
    <x v="10"/>
    <x v="1"/>
    <x v="0"/>
    <m/>
    <m/>
    <m/>
    <n v="43604"/>
    <n v="43604.00000000283"/>
    <m/>
    <m/>
  </r>
  <r>
    <x v="0"/>
    <x v="0"/>
    <x v="0"/>
    <x v="0"/>
    <n v="329"/>
    <x v="0"/>
    <x v="0"/>
    <x v="0"/>
    <x v="1"/>
    <x v="27"/>
    <x v="27"/>
    <x v="11"/>
    <x v="1"/>
    <x v="0"/>
    <m/>
    <m/>
    <m/>
    <n v="39795"/>
    <n v="39795"/>
    <m/>
    <m/>
  </r>
  <r>
    <x v="0"/>
    <x v="0"/>
    <x v="0"/>
    <x v="0"/>
    <n v="153"/>
    <x v="0"/>
    <x v="0"/>
    <x v="0"/>
    <x v="0"/>
    <x v="28"/>
    <x v="28"/>
    <x v="12"/>
    <x v="2"/>
    <x v="0"/>
    <m/>
    <m/>
    <m/>
    <n v="46668"/>
    <n v="46668"/>
    <m/>
    <m/>
  </r>
  <r>
    <x v="0"/>
    <x v="0"/>
    <x v="0"/>
    <x v="1"/>
    <n v="153"/>
    <x v="0"/>
    <x v="0"/>
    <x v="0"/>
    <x v="1"/>
    <x v="29"/>
    <x v="29"/>
    <x v="13"/>
    <x v="2"/>
    <x v="0"/>
    <m/>
    <m/>
    <m/>
    <n v="187301"/>
    <n v="187301"/>
    <m/>
    <m/>
  </r>
  <r>
    <x v="0"/>
    <x v="0"/>
    <x v="0"/>
    <x v="1"/>
    <n v="153"/>
    <x v="0"/>
    <x v="0"/>
    <x v="0"/>
    <x v="1"/>
    <x v="30"/>
    <x v="30"/>
    <x v="14"/>
    <x v="2"/>
    <x v="0"/>
    <m/>
    <m/>
    <m/>
    <n v="151112"/>
    <n v="151112"/>
    <m/>
    <m/>
  </r>
  <r>
    <x v="0"/>
    <x v="0"/>
    <x v="1"/>
    <x v="0"/>
    <n v="109"/>
    <x v="0"/>
    <x v="0"/>
    <x v="0"/>
    <x v="0"/>
    <x v="31"/>
    <x v="31"/>
    <x v="15"/>
    <x v="2"/>
    <x v="0"/>
    <m/>
    <m/>
    <m/>
    <n v="65825"/>
    <n v="65825"/>
    <m/>
    <m/>
  </r>
  <r>
    <x v="0"/>
    <x v="0"/>
    <x v="0"/>
    <x v="0"/>
    <n v="153"/>
    <x v="0"/>
    <x v="0"/>
    <x v="0"/>
    <x v="0"/>
    <x v="32"/>
    <x v="32"/>
    <x v="16"/>
    <x v="2"/>
    <x v="0"/>
    <m/>
    <m/>
    <m/>
    <n v="61804"/>
    <n v="61804"/>
    <m/>
    <m/>
  </r>
  <r>
    <x v="0"/>
    <x v="0"/>
    <x v="0"/>
    <x v="0"/>
    <n v="153"/>
    <x v="0"/>
    <x v="0"/>
    <x v="0"/>
    <x v="0"/>
    <x v="33"/>
    <x v="33"/>
    <x v="17"/>
    <x v="2"/>
    <x v="0"/>
    <m/>
    <m/>
    <m/>
    <n v="53573"/>
    <n v="53573"/>
    <m/>
    <m/>
  </r>
  <r>
    <x v="0"/>
    <x v="0"/>
    <x v="0"/>
    <x v="0"/>
    <n v="153"/>
    <x v="0"/>
    <x v="0"/>
    <x v="0"/>
    <x v="0"/>
    <x v="34"/>
    <x v="34"/>
    <x v="18"/>
    <x v="2"/>
    <x v="0"/>
    <m/>
    <m/>
    <m/>
    <n v="87835"/>
    <n v="87835"/>
    <m/>
    <m/>
  </r>
  <r>
    <x v="0"/>
    <x v="0"/>
    <x v="0"/>
    <x v="0"/>
    <n v="153"/>
    <x v="0"/>
    <x v="0"/>
    <x v="0"/>
    <x v="0"/>
    <x v="35"/>
    <x v="35"/>
    <x v="19"/>
    <x v="2"/>
    <x v="0"/>
    <m/>
    <m/>
    <m/>
    <n v="49419"/>
    <n v="49419"/>
    <m/>
    <m/>
  </r>
  <r>
    <x v="0"/>
    <x v="0"/>
    <x v="1"/>
    <x v="0"/>
    <n v="88"/>
    <x v="0"/>
    <x v="0"/>
    <x v="0"/>
    <x v="0"/>
    <x v="36"/>
    <x v="36"/>
    <x v="12"/>
    <x v="2"/>
    <x v="0"/>
    <m/>
    <m/>
    <m/>
    <n v="42435"/>
    <n v="42435"/>
    <m/>
    <m/>
  </r>
  <r>
    <x v="0"/>
    <x v="0"/>
    <x v="0"/>
    <x v="0"/>
    <n v="153"/>
    <x v="0"/>
    <x v="0"/>
    <x v="0"/>
    <x v="0"/>
    <x v="37"/>
    <x v="37"/>
    <x v="20"/>
    <x v="3"/>
    <x v="0"/>
    <m/>
    <m/>
    <m/>
    <n v="74502"/>
    <n v="74502"/>
    <m/>
    <m/>
  </r>
  <r>
    <x v="0"/>
    <x v="0"/>
    <x v="0"/>
    <x v="0"/>
    <n v="153"/>
    <x v="0"/>
    <x v="0"/>
    <x v="0"/>
    <x v="0"/>
    <x v="38"/>
    <x v="38"/>
    <x v="21"/>
    <x v="3"/>
    <x v="0"/>
    <m/>
    <m/>
    <m/>
    <n v="60746"/>
    <n v="60746"/>
    <m/>
    <m/>
  </r>
  <r>
    <x v="0"/>
    <x v="0"/>
    <x v="0"/>
    <x v="0"/>
    <n v="153"/>
    <x v="0"/>
    <x v="0"/>
    <x v="0"/>
    <x v="0"/>
    <x v="39"/>
    <x v="39"/>
    <x v="22"/>
    <x v="3"/>
    <x v="0"/>
    <m/>
    <m/>
    <m/>
    <n v="60111"/>
    <n v="60111"/>
    <m/>
    <m/>
  </r>
  <r>
    <x v="0"/>
    <x v="0"/>
    <x v="0"/>
    <x v="0"/>
    <n v="153"/>
    <x v="0"/>
    <x v="0"/>
    <x v="0"/>
    <x v="0"/>
    <x v="40"/>
    <x v="40"/>
    <x v="23"/>
    <x v="3"/>
    <x v="0"/>
    <m/>
    <m/>
    <m/>
    <n v="80669"/>
    <n v="80669"/>
    <m/>
    <m/>
  </r>
  <r>
    <x v="0"/>
    <x v="0"/>
    <x v="0"/>
    <x v="0"/>
    <n v="153"/>
    <x v="0"/>
    <x v="0"/>
    <x v="0"/>
    <x v="1"/>
    <x v="41"/>
    <x v="41"/>
    <x v="24"/>
    <x v="3"/>
    <x v="0"/>
    <m/>
    <m/>
    <m/>
    <n v="163175"/>
    <n v="163175"/>
    <m/>
    <m/>
  </r>
  <r>
    <x v="0"/>
    <x v="0"/>
    <x v="1"/>
    <x v="0"/>
    <n v="138"/>
    <x v="0"/>
    <x v="0"/>
    <x v="0"/>
    <x v="0"/>
    <x v="42"/>
    <x v="42"/>
    <x v="25"/>
    <x v="3"/>
    <x v="0"/>
    <m/>
    <m/>
    <m/>
    <n v="101167"/>
    <n v="101167"/>
    <m/>
    <m/>
  </r>
  <r>
    <x v="0"/>
    <x v="0"/>
    <x v="0"/>
    <x v="0"/>
    <n v="153"/>
    <x v="0"/>
    <x v="0"/>
    <x v="0"/>
    <x v="0"/>
    <x v="43"/>
    <x v="43"/>
    <x v="26"/>
    <x v="3"/>
    <x v="0"/>
    <m/>
    <m/>
    <m/>
    <n v="48257"/>
    <n v="48257"/>
    <m/>
    <m/>
  </r>
  <r>
    <x v="0"/>
    <x v="0"/>
    <x v="0"/>
    <x v="0"/>
    <n v="153"/>
    <x v="0"/>
    <x v="0"/>
    <x v="0"/>
    <x v="0"/>
    <x v="44"/>
    <x v="44"/>
    <x v="27"/>
    <x v="3"/>
    <x v="0"/>
    <m/>
    <m/>
    <m/>
    <n v="85083"/>
    <n v="85083"/>
    <m/>
    <m/>
  </r>
  <r>
    <x v="0"/>
    <x v="0"/>
    <x v="0"/>
    <x v="0"/>
    <n v="153"/>
    <x v="0"/>
    <x v="0"/>
    <x v="0"/>
    <x v="0"/>
    <x v="45"/>
    <x v="45"/>
    <x v="28"/>
    <x v="3"/>
    <x v="0"/>
    <m/>
    <m/>
    <m/>
    <n v="46907"/>
    <n v="46907"/>
    <m/>
    <m/>
  </r>
  <r>
    <x v="0"/>
    <x v="0"/>
    <x v="0"/>
    <x v="0"/>
    <n v="153"/>
    <x v="0"/>
    <x v="0"/>
    <x v="0"/>
    <x v="0"/>
    <x v="46"/>
    <x v="46"/>
    <x v="29"/>
    <x v="3"/>
    <x v="0"/>
    <m/>
    <m/>
    <m/>
    <n v="52916"/>
    <n v="52916"/>
    <m/>
    <m/>
  </r>
  <r>
    <x v="0"/>
    <x v="0"/>
    <x v="0"/>
    <x v="0"/>
    <n v="153"/>
    <x v="0"/>
    <x v="0"/>
    <x v="0"/>
    <x v="0"/>
    <x v="47"/>
    <x v="47"/>
    <x v="30"/>
    <x v="3"/>
    <x v="0"/>
    <m/>
    <m/>
    <m/>
    <n v="62016"/>
    <n v="62016"/>
    <m/>
    <m/>
  </r>
  <r>
    <x v="0"/>
    <x v="0"/>
    <x v="1"/>
    <x v="0"/>
    <n v="75"/>
    <x v="0"/>
    <x v="0"/>
    <x v="0"/>
    <x v="0"/>
    <x v="48"/>
    <x v="48"/>
    <x v="31"/>
    <x v="3"/>
    <x v="0"/>
    <m/>
    <m/>
    <m/>
    <n v="53127"/>
    <n v="53127"/>
    <m/>
    <m/>
  </r>
  <r>
    <x v="0"/>
    <x v="0"/>
    <x v="0"/>
    <x v="0"/>
    <n v="153"/>
    <x v="0"/>
    <x v="0"/>
    <x v="0"/>
    <x v="0"/>
    <x v="49"/>
    <x v="49"/>
    <x v="32"/>
    <x v="3"/>
    <x v="0"/>
    <m/>
    <m/>
    <m/>
    <n v="58548"/>
    <n v="58548"/>
    <m/>
    <m/>
  </r>
  <r>
    <x v="0"/>
    <x v="0"/>
    <x v="0"/>
    <x v="0"/>
    <n v="153"/>
    <x v="0"/>
    <x v="0"/>
    <x v="0"/>
    <x v="0"/>
    <x v="50"/>
    <x v="50"/>
    <x v="28"/>
    <x v="3"/>
    <x v="0"/>
    <m/>
    <m/>
    <m/>
    <n v="126588"/>
    <n v="126588"/>
    <m/>
    <m/>
  </r>
  <r>
    <x v="0"/>
    <x v="0"/>
    <x v="1"/>
    <x v="0"/>
    <n v="74"/>
    <x v="0"/>
    <x v="0"/>
    <x v="0"/>
    <x v="0"/>
    <x v="51"/>
    <x v="51"/>
    <x v="28"/>
    <x v="3"/>
    <x v="0"/>
    <m/>
    <m/>
    <m/>
    <n v="30246"/>
    <n v="30246"/>
    <m/>
    <m/>
  </r>
  <r>
    <x v="0"/>
    <x v="0"/>
    <x v="0"/>
    <x v="0"/>
    <n v="153"/>
    <x v="0"/>
    <x v="0"/>
    <x v="0"/>
    <x v="0"/>
    <x v="52"/>
    <x v="52"/>
    <x v="33"/>
    <x v="4"/>
    <x v="0"/>
    <m/>
    <m/>
    <m/>
    <n v="100321"/>
    <n v="100321"/>
    <m/>
    <m/>
  </r>
  <r>
    <x v="0"/>
    <x v="0"/>
    <x v="0"/>
    <x v="0"/>
    <n v="153"/>
    <x v="0"/>
    <x v="0"/>
    <x v="0"/>
    <x v="0"/>
    <x v="53"/>
    <x v="53"/>
    <x v="34"/>
    <x v="4"/>
    <x v="0"/>
    <m/>
    <m/>
    <m/>
    <n v="37568"/>
    <n v="37568"/>
    <m/>
    <m/>
  </r>
  <r>
    <x v="0"/>
    <x v="0"/>
    <x v="1"/>
    <x v="0"/>
    <n v="112"/>
    <x v="0"/>
    <x v="0"/>
    <x v="0"/>
    <x v="0"/>
    <x v="54"/>
    <x v="54"/>
    <x v="35"/>
    <x v="4"/>
    <x v="0"/>
    <m/>
    <m/>
    <m/>
    <n v="42895"/>
    <n v="42895"/>
    <m/>
    <m/>
  </r>
  <r>
    <x v="0"/>
    <x v="0"/>
    <x v="0"/>
    <x v="0"/>
    <n v="153"/>
    <x v="0"/>
    <x v="0"/>
    <x v="0"/>
    <x v="0"/>
    <x v="55"/>
    <x v="55"/>
    <x v="36"/>
    <x v="4"/>
    <x v="0"/>
    <m/>
    <m/>
    <m/>
    <n v="30694"/>
    <n v="30694"/>
    <m/>
    <m/>
  </r>
  <r>
    <x v="0"/>
    <x v="0"/>
    <x v="0"/>
    <x v="0"/>
    <n v="153"/>
    <x v="0"/>
    <x v="0"/>
    <x v="0"/>
    <x v="0"/>
    <x v="56"/>
    <x v="56"/>
    <x v="37"/>
    <x v="4"/>
    <x v="0"/>
    <m/>
    <m/>
    <m/>
    <n v="46567"/>
    <n v="46567"/>
    <m/>
    <m/>
  </r>
  <r>
    <x v="0"/>
    <x v="0"/>
    <x v="1"/>
    <x v="0"/>
    <n v="69"/>
    <x v="0"/>
    <x v="0"/>
    <x v="0"/>
    <x v="1"/>
    <x v="57"/>
    <x v="57"/>
    <x v="38"/>
    <x v="4"/>
    <x v="0"/>
    <m/>
    <m/>
    <m/>
    <n v="54397"/>
    <n v="54397"/>
    <m/>
    <m/>
  </r>
  <r>
    <x v="0"/>
    <x v="0"/>
    <x v="0"/>
    <x v="0"/>
    <n v="153"/>
    <x v="0"/>
    <x v="0"/>
    <x v="0"/>
    <x v="0"/>
    <x v="58"/>
    <x v="58"/>
    <x v="39"/>
    <x v="4"/>
    <x v="0"/>
    <m/>
    <m/>
    <m/>
    <n v="32912"/>
    <n v="32912"/>
    <m/>
    <m/>
  </r>
  <r>
    <x v="0"/>
    <x v="0"/>
    <x v="1"/>
    <x v="0"/>
    <n v="131"/>
    <x v="0"/>
    <x v="0"/>
    <x v="0"/>
    <x v="1"/>
    <x v="59"/>
    <x v="59"/>
    <x v="40"/>
    <x v="4"/>
    <x v="0"/>
    <m/>
    <m/>
    <m/>
    <n v="22965"/>
    <n v="22965"/>
    <m/>
    <m/>
  </r>
  <r>
    <x v="0"/>
    <x v="0"/>
    <x v="0"/>
    <x v="0"/>
    <n v="153"/>
    <x v="0"/>
    <x v="0"/>
    <x v="0"/>
    <x v="0"/>
    <x v="60"/>
    <x v="60"/>
    <x v="41"/>
    <x v="4"/>
    <x v="0"/>
    <m/>
    <m/>
    <m/>
    <n v="111998"/>
    <n v="111998"/>
    <m/>
    <m/>
  </r>
  <r>
    <x v="0"/>
    <x v="0"/>
    <x v="0"/>
    <x v="0"/>
    <n v="153"/>
    <x v="0"/>
    <x v="0"/>
    <x v="0"/>
    <x v="0"/>
    <x v="61"/>
    <x v="61"/>
    <x v="42"/>
    <x v="4"/>
    <x v="0"/>
    <m/>
    <m/>
    <m/>
    <n v="88469"/>
    <n v="88469"/>
    <m/>
    <m/>
  </r>
  <r>
    <x v="0"/>
    <x v="0"/>
    <x v="0"/>
    <x v="0"/>
    <n v="153"/>
    <x v="0"/>
    <x v="0"/>
    <x v="0"/>
    <x v="0"/>
    <x v="62"/>
    <x v="62"/>
    <x v="43"/>
    <x v="4"/>
    <x v="0"/>
    <m/>
    <m/>
    <m/>
    <n v="48471"/>
    <n v="48471"/>
    <m/>
    <m/>
  </r>
  <r>
    <x v="0"/>
    <x v="0"/>
    <x v="1"/>
    <x v="0"/>
    <n v="129"/>
    <x v="0"/>
    <x v="0"/>
    <x v="0"/>
    <x v="1"/>
    <x v="63"/>
    <x v="63"/>
    <x v="44"/>
    <x v="4"/>
    <x v="0"/>
    <m/>
    <m/>
    <m/>
    <n v="43604"/>
    <n v="43604"/>
    <m/>
    <m/>
  </r>
  <r>
    <x v="0"/>
    <x v="0"/>
    <x v="0"/>
    <x v="0"/>
    <n v="321"/>
    <x v="0"/>
    <x v="0"/>
    <x v="0"/>
    <x v="0"/>
    <x v="64"/>
    <x v="64"/>
    <x v="45"/>
    <x v="4"/>
    <x v="0"/>
    <m/>
    <m/>
    <m/>
    <n v="122792"/>
    <n v="122792"/>
    <m/>
    <m/>
  </r>
  <r>
    <x v="0"/>
    <x v="0"/>
    <x v="1"/>
    <x v="0"/>
    <n v="85"/>
    <x v="0"/>
    <x v="0"/>
    <x v="0"/>
    <x v="0"/>
    <x v="65"/>
    <x v="65"/>
    <x v="46"/>
    <x v="4"/>
    <x v="0"/>
    <m/>
    <m/>
    <m/>
    <n v="50799"/>
    <n v="50799"/>
    <m/>
    <m/>
  </r>
  <r>
    <x v="0"/>
    <x v="0"/>
    <x v="1"/>
    <x v="0"/>
    <n v="12"/>
    <x v="0"/>
    <x v="0"/>
    <x v="0"/>
    <x v="0"/>
    <x v="66"/>
    <x v="66"/>
    <x v="47"/>
    <x v="5"/>
    <x v="0"/>
    <m/>
    <m/>
    <m/>
    <n v="4967"/>
    <n v="3060"/>
    <m/>
    <m/>
  </r>
  <r>
    <x v="0"/>
    <x v="0"/>
    <x v="0"/>
    <x v="0"/>
    <n v="153"/>
    <x v="0"/>
    <x v="0"/>
    <x v="0"/>
    <x v="0"/>
    <x v="67"/>
    <x v="67"/>
    <x v="47"/>
    <x v="5"/>
    <x v="0"/>
    <m/>
    <m/>
    <m/>
    <n v="35987"/>
    <n v="35987"/>
    <m/>
    <m/>
  </r>
  <r>
    <x v="0"/>
    <x v="0"/>
    <x v="1"/>
    <x v="0"/>
    <n v="117"/>
    <x v="0"/>
    <x v="0"/>
    <x v="0"/>
    <x v="0"/>
    <x v="68"/>
    <x v="68"/>
    <x v="48"/>
    <x v="5"/>
    <x v="0"/>
    <m/>
    <m/>
    <m/>
    <n v="31007"/>
    <n v="31007"/>
    <m/>
    <m/>
  </r>
  <r>
    <x v="0"/>
    <x v="0"/>
    <x v="0"/>
    <x v="0"/>
    <n v="153"/>
    <x v="0"/>
    <x v="0"/>
    <x v="0"/>
    <x v="0"/>
    <x v="69"/>
    <x v="69"/>
    <x v="49"/>
    <x v="5"/>
    <x v="0"/>
    <m/>
    <m/>
    <m/>
    <n v="104765"/>
    <n v="104765"/>
    <m/>
    <m/>
  </r>
  <r>
    <x v="0"/>
    <x v="0"/>
    <x v="0"/>
    <x v="0"/>
    <n v="153"/>
    <x v="0"/>
    <x v="0"/>
    <x v="0"/>
    <x v="0"/>
    <x v="70"/>
    <x v="70"/>
    <x v="50"/>
    <x v="5"/>
    <x v="0"/>
    <m/>
    <m/>
    <m/>
    <n v="252676"/>
    <n v="252676"/>
    <m/>
    <m/>
  </r>
  <r>
    <x v="0"/>
    <x v="0"/>
    <x v="0"/>
    <x v="0"/>
    <n v="149"/>
    <x v="0"/>
    <x v="0"/>
    <x v="0"/>
    <x v="0"/>
    <x v="71"/>
    <x v="71"/>
    <x v="48"/>
    <x v="5"/>
    <x v="0"/>
    <m/>
    <m/>
    <m/>
    <n v="28891"/>
    <n v="28891"/>
    <m/>
    <m/>
  </r>
  <r>
    <x v="0"/>
    <x v="0"/>
    <x v="0"/>
    <x v="0"/>
    <n v="153"/>
    <x v="0"/>
    <x v="0"/>
    <x v="0"/>
    <x v="0"/>
    <x v="72"/>
    <x v="72"/>
    <x v="51"/>
    <x v="5"/>
    <x v="0"/>
    <m/>
    <m/>
    <m/>
    <n v="120426"/>
    <n v="120426"/>
    <m/>
    <m/>
  </r>
  <r>
    <x v="0"/>
    <x v="0"/>
    <x v="0"/>
    <x v="0"/>
    <n v="153"/>
    <x v="0"/>
    <x v="0"/>
    <x v="0"/>
    <x v="0"/>
    <x v="73"/>
    <x v="73"/>
    <x v="52"/>
    <x v="5"/>
    <x v="0"/>
    <m/>
    <m/>
    <m/>
    <n v="39896"/>
    <n v="39896"/>
    <m/>
    <m/>
  </r>
  <r>
    <x v="0"/>
    <x v="0"/>
    <x v="0"/>
    <x v="0"/>
    <n v="153"/>
    <x v="0"/>
    <x v="0"/>
    <x v="0"/>
    <x v="0"/>
    <x v="74"/>
    <x v="74"/>
    <x v="53"/>
    <x v="5"/>
    <x v="0"/>
    <m/>
    <m/>
    <m/>
    <n v="95453"/>
    <n v="95453"/>
    <m/>
    <m/>
  </r>
  <r>
    <x v="0"/>
    <x v="0"/>
    <x v="0"/>
    <x v="0"/>
    <n v="153"/>
    <x v="0"/>
    <x v="0"/>
    <x v="0"/>
    <x v="0"/>
    <x v="75"/>
    <x v="75"/>
    <x v="54"/>
    <x v="6"/>
    <x v="0"/>
    <m/>
    <m/>
    <m/>
    <n v="46567"/>
    <n v="46567"/>
    <m/>
    <m/>
  </r>
  <r>
    <x v="0"/>
    <x v="0"/>
    <x v="1"/>
    <x v="0"/>
    <n v="127"/>
    <x v="0"/>
    <x v="0"/>
    <x v="0"/>
    <x v="0"/>
    <x v="76"/>
    <x v="76"/>
    <x v="54"/>
    <x v="6"/>
    <x v="0"/>
    <m/>
    <m/>
    <m/>
    <n v="27255"/>
    <n v="27255"/>
    <m/>
    <m/>
  </r>
  <r>
    <x v="0"/>
    <x v="0"/>
    <x v="0"/>
    <x v="0"/>
    <n v="153"/>
    <x v="0"/>
    <x v="0"/>
    <x v="0"/>
    <x v="0"/>
    <x v="77"/>
    <x v="77"/>
    <x v="54"/>
    <x v="6"/>
    <x v="0"/>
    <m/>
    <m/>
    <m/>
    <n v="53298"/>
    <n v="53298"/>
    <m/>
    <m/>
  </r>
  <r>
    <x v="0"/>
    <x v="0"/>
    <x v="1"/>
    <x v="0"/>
    <n v="11"/>
    <x v="0"/>
    <x v="0"/>
    <x v="0"/>
    <x v="0"/>
    <x v="78"/>
    <x v="78"/>
    <x v="54"/>
    <x v="6"/>
    <x v="0"/>
    <m/>
    <m/>
    <m/>
    <n v="28525"/>
    <n v="10600"/>
    <m/>
    <m/>
  </r>
  <r>
    <x v="0"/>
    <x v="0"/>
    <x v="1"/>
    <x v="0"/>
    <n v="99"/>
    <x v="0"/>
    <x v="0"/>
    <x v="0"/>
    <x v="0"/>
    <x v="79"/>
    <x v="79"/>
    <x v="55"/>
    <x v="6"/>
    <x v="0"/>
    <m/>
    <m/>
    <m/>
    <n v="77935"/>
    <n v="77935"/>
    <m/>
    <m/>
  </r>
  <r>
    <x v="0"/>
    <x v="0"/>
    <x v="0"/>
    <x v="0"/>
    <n v="153"/>
    <x v="0"/>
    <x v="0"/>
    <x v="0"/>
    <x v="0"/>
    <x v="80"/>
    <x v="80"/>
    <x v="55"/>
    <x v="6"/>
    <x v="0"/>
    <m/>
    <m/>
    <m/>
    <n v="41604"/>
    <n v="41604"/>
    <m/>
    <m/>
  </r>
  <r>
    <x v="0"/>
    <x v="0"/>
    <x v="0"/>
    <x v="0"/>
    <n v="153"/>
    <x v="0"/>
    <x v="0"/>
    <x v="0"/>
    <x v="0"/>
    <x v="81"/>
    <x v="81"/>
    <x v="56"/>
    <x v="6"/>
    <x v="0"/>
    <m/>
    <m/>
    <m/>
    <n v="23350"/>
    <n v="23350"/>
    <m/>
    <m/>
  </r>
  <r>
    <x v="0"/>
    <x v="0"/>
    <x v="1"/>
    <x v="0"/>
    <n v="41"/>
    <x v="0"/>
    <x v="0"/>
    <x v="0"/>
    <x v="0"/>
    <x v="82"/>
    <x v="82"/>
    <x v="56"/>
    <x v="6"/>
    <x v="0"/>
    <m/>
    <m/>
    <m/>
    <n v="55994"/>
    <n v="55994"/>
    <m/>
    <m/>
  </r>
  <r>
    <x v="0"/>
    <x v="0"/>
    <x v="0"/>
    <x v="0"/>
    <n v="153"/>
    <x v="0"/>
    <x v="0"/>
    <x v="0"/>
    <x v="0"/>
    <x v="83"/>
    <x v="83"/>
    <x v="56"/>
    <x v="6"/>
    <x v="0"/>
    <m/>
    <m/>
    <m/>
    <n v="52185"/>
    <n v="52185"/>
    <m/>
    <m/>
  </r>
  <r>
    <x v="0"/>
    <x v="0"/>
    <x v="0"/>
    <x v="0"/>
    <n v="153"/>
    <x v="0"/>
    <x v="0"/>
    <x v="0"/>
    <x v="0"/>
    <x v="84"/>
    <x v="84"/>
    <x v="56"/>
    <x v="6"/>
    <x v="0"/>
    <m/>
    <m/>
    <m/>
    <n v="3809"/>
    <n v="3809"/>
    <m/>
    <m/>
  </r>
  <r>
    <x v="0"/>
    <x v="0"/>
    <x v="0"/>
    <x v="0"/>
    <n v="153"/>
    <x v="0"/>
    <x v="0"/>
    <x v="0"/>
    <x v="0"/>
    <x v="85"/>
    <x v="85"/>
    <x v="57"/>
    <x v="7"/>
    <x v="1"/>
    <m/>
    <m/>
    <m/>
    <n v="140313"/>
    <n v="140313"/>
    <m/>
    <m/>
  </r>
  <r>
    <x v="0"/>
    <x v="0"/>
    <x v="1"/>
    <x v="0"/>
    <n v="153"/>
    <x v="0"/>
    <x v="0"/>
    <x v="0"/>
    <x v="0"/>
    <x v="86"/>
    <x v="86"/>
    <x v="58"/>
    <x v="7"/>
    <x v="1"/>
    <m/>
    <m/>
    <m/>
    <n v="63284"/>
    <n v="63284"/>
    <m/>
    <m/>
  </r>
  <r>
    <x v="0"/>
    <x v="0"/>
    <x v="0"/>
    <x v="0"/>
    <n v="153"/>
    <x v="0"/>
    <x v="0"/>
    <x v="0"/>
    <x v="0"/>
    <x v="87"/>
    <x v="87"/>
    <x v="59"/>
    <x v="7"/>
    <x v="1"/>
    <m/>
    <m/>
    <m/>
    <n v="86988"/>
    <n v="86988"/>
    <m/>
    <m/>
  </r>
  <r>
    <x v="0"/>
    <x v="0"/>
    <x v="1"/>
    <x v="0"/>
    <n v="8"/>
    <x v="0"/>
    <x v="0"/>
    <x v="0"/>
    <x v="0"/>
    <x v="88"/>
    <x v="88"/>
    <x v="60"/>
    <x v="7"/>
    <x v="1"/>
    <m/>
    <m/>
    <m/>
    <n v="94607"/>
    <n v="45019"/>
    <m/>
    <m/>
  </r>
  <r>
    <x v="0"/>
    <x v="0"/>
    <x v="0"/>
    <x v="0"/>
    <n v="140"/>
    <x v="0"/>
    <x v="0"/>
    <x v="0"/>
    <x v="0"/>
    <x v="89"/>
    <x v="89"/>
    <x v="61"/>
    <x v="7"/>
    <x v="1"/>
    <m/>
    <m/>
    <m/>
    <n v="61599"/>
    <n v="61599"/>
    <m/>
    <m/>
  </r>
  <r>
    <x v="0"/>
    <x v="0"/>
    <x v="0"/>
    <x v="0"/>
    <n v="153"/>
    <x v="0"/>
    <x v="0"/>
    <x v="0"/>
    <x v="0"/>
    <x v="90"/>
    <x v="90"/>
    <x v="62"/>
    <x v="7"/>
    <x v="1"/>
    <m/>
    <m/>
    <m/>
    <n v="62651"/>
    <n v="62651"/>
    <m/>
    <m/>
  </r>
  <r>
    <x v="0"/>
    <x v="0"/>
    <x v="0"/>
    <x v="0"/>
    <n v="115"/>
    <x v="0"/>
    <x v="0"/>
    <x v="0"/>
    <x v="0"/>
    <x v="91"/>
    <x v="91"/>
    <x v="63"/>
    <x v="7"/>
    <x v="1"/>
    <m/>
    <m/>
    <m/>
    <n v="5079"/>
    <n v="5079.0000000001492"/>
    <m/>
    <m/>
  </r>
  <r>
    <x v="0"/>
    <x v="0"/>
    <x v="0"/>
    <x v="0"/>
    <n v="153"/>
    <x v="0"/>
    <x v="0"/>
    <x v="0"/>
    <x v="0"/>
    <x v="92"/>
    <x v="92"/>
    <x v="63"/>
    <x v="7"/>
    <x v="1"/>
    <m/>
    <m/>
    <m/>
    <n v="6349"/>
    <n v="6349"/>
    <m/>
    <m/>
  </r>
  <r>
    <x v="0"/>
    <x v="0"/>
    <x v="0"/>
    <x v="0"/>
    <n v="153"/>
    <x v="0"/>
    <x v="0"/>
    <x v="0"/>
    <x v="0"/>
    <x v="93"/>
    <x v="93"/>
    <x v="64"/>
    <x v="7"/>
    <x v="1"/>
    <m/>
    <m/>
    <m/>
    <n v="59853"/>
    <n v="59853"/>
    <m/>
    <m/>
  </r>
  <r>
    <x v="0"/>
    <x v="0"/>
    <x v="1"/>
    <x v="0"/>
    <n v="55"/>
    <x v="0"/>
    <x v="0"/>
    <x v="0"/>
    <x v="0"/>
    <x v="94"/>
    <x v="94"/>
    <x v="65"/>
    <x v="7"/>
    <x v="1"/>
    <m/>
    <m/>
    <m/>
    <n v="71327"/>
    <n v="60986.599999994003"/>
    <m/>
    <m/>
  </r>
  <r>
    <x v="0"/>
    <x v="0"/>
    <x v="1"/>
    <x v="0"/>
    <n v="34"/>
    <x v="0"/>
    <x v="0"/>
    <x v="0"/>
    <x v="0"/>
    <x v="95"/>
    <x v="95"/>
    <x v="66"/>
    <x v="7"/>
    <x v="1"/>
    <m/>
    <m/>
    <m/>
    <n v="104848"/>
    <n v="77500"/>
    <m/>
    <m/>
  </r>
  <r>
    <x v="0"/>
    <x v="0"/>
    <x v="1"/>
    <x v="0"/>
    <n v="5"/>
    <x v="0"/>
    <x v="0"/>
    <x v="0"/>
    <x v="0"/>
    <x v="96"/>
    <x v="96"/>
    <x v="67"/>
    <x v="8"/>
    <x v="1"/>
    <m/>
    <m/>
    <m/>
    <n v="10273"/>
    <n v="7704"/>
    <m/>
    <m/>
  </r>
  <r>
    <x v="0"/>
    <x v="0"/>
    <x v="1"/>
    <x v="0"/>
    <n v="48"/>
    <x v="0"/>
    <x v="0"/>
    <x v="0"/>
    <x v="0"/>
    <x v="97"/>
    <x v="97"/>
    <x v="67"/>
    <x v="8"/>
    <x v="1"/>
    <m/>
    <m/>
    <m/>
    <n v="14329"/>
    <n v="13556.5"/>
    <m/>
    <m/>
  </r>
  <r>
    <x v="0"/>
    <x v="0"/>
    <x v="1"/>
    <x v="0"/>
    <n v="39"/>
    <x v="0"/>
    <x v="0"/>
    <x v="0"/>
    <x v="0"/>
    <x v="98"/>
    <x v="98"/>
    <x v="68"/>
    <x v="8"/>
    <x v="1"/>
    <m/>
    <m/>
    <m/>
    <n v="31193"/>
    <n v="31193"/>
    <m/>
    <m/>
  </r>
  <r>
    <x v="0"/>
    <x v="0"/>
    <x v="0"/>
    <x v="0"/>
    <n v="153"/>
    <x v="0"/>
    <x v="0"/>
    <x v="0"/>
    <x v="0"/>
    <x v="99"/>
    <x v="99"/>
    <x v="69"/>
    <x v="8"/>
    <x v="1"/>
    <m/>
    <m/>
    <m/>
    <n v="100785"/>
    <n v="100785"/>
    <m/>
    <m/>
  </r>
  <r>
    <x v="0"/>
    <x v="0"/>
    <x v="1"/>
    <x v="0"/>
    <n v="44"/>
    <x v="0"/>
    <x v="0"/>
    <x v="0"/>
    <x v="0"/>
    <x v="100"/>
    <x v="100"/>
    <x v="70"/>
    <x v="8"/>
    <x v="1"/>
    <m/>
    <m/>
    <m/>
    <n v="32000"/>
    <n v="28969.440000001341"/>
    <m/>
    <m/>
  </r>
  <r>
    <x v="0"/>
    <x v="0"/>
    <x v="1"/>
    <x v="0"/>
    <n v="29"/>
    <x v="0"/>
    <x v="0"/>
    <x v="0"/>
    <x v="0"/>
    <x v="101"/>
    <x v="101"/>
    <x v="70"/>
    <x v="8"/>
    <x v="1"/>
    <m/>
    <m/>
    <m/>
    <n v="7862"/>
    <n v="7862"/>
    <m/>
    <m/>
  </r>
  <r>
    <x v="0"/>
    <x v="0"/>
    <x v="1"/>
    <x v="0"/>
    <n v="105"/>
    <x v="0"/>
    <x v="0"/>
    <x v="0"/>
    <x v="0"/>
    <x v="102"/>
    <x v="102"/>
    <x v="70"/>
    <x v="8"/>
    <x v="1"/>
    <m/>
    <m/>
    <m/>
    <n v="3685"/>
    <n v="3685"/>
    <m/>
    <m/>
  </r>
  <r>
    <x v="0"/>
    <x v="0"/>
    <x v="1"/>
    <x v="0"/>
    <n v="28"/>
    <x v="0"/>
    <x v="0"/>
    <x v="0"/>
    <x v="0"/>
    <x v="103"/>
    <x v="103"/>
    <x v="71"/>
    <x v="8"/>
    <x v="1"/>
    <m/>
    <m/>
    <m/>
    <n v="8907"/>
    <n v="2750"/>
    <m/>
    <m/>
  </r>
  <r>
    <x v="0"/>
    <x v="0"/>
    <x v="0"/>
    <x v="0"/>
    <n v="122"/>
    <x v="0"/>
    <x v="0"/>
    <x v="0"/>
    <x v="0"/>
    <x v="104"/>
    <x v="104"/>
    <x v="71"/>
    <x v="8"/>
    <x v="1"/>
    <m/>
    <m/>
    <m/>
    <n v="31168"/>
    <n v="23376"/>
    <m/>
    <m/>
  </r>
  <r>
    <x v="0"/>
    <x v="0"/>
    <x v="1"/>
    <x v="0"/>
    <n v="100"/>
    <x v="0"/>
    <x v="0"/>
    <x v="0"/>
    <x v="0"/>
    <x v="105"/>
    <x v="105"/>
    <x v="72"/>
    <x v="8"/>
    <x v="1"/>
    <m/>
    <m/>
    <m/>
    <n v="56090"/>
    <n v="56090"/>
    <m/>
    <m/>
  </r>
  <r>
    <x v="0"/>
    <x v="0"/>
    <x v="1"/>
    <x v="0"/>
    <n v="70"/>
    <x v="0"/>
    <x v="0"/>
    <x v="0"/>
    <x v="0"/>
    <x v="106"/>
    <x v="106"/>
    <x v="67"/>
    <x v="8"/>
    <x v="1"/>
    <m/>
    <m/>
    <m/>
    <n v="66246"/>
    <n v="53000"/>
    <m/>
    <m/>
  </r>
  <r>
    <x v="0"/>
    <x v="0"/>
    <x v="0"/>
    <x v="0"/>
    <n v="153"/>
    <x v="0"/>
    <x v="0"/>
    <x v="0"/>
    <x v="0"/>
    <x v="107"/>
    <x v="107"/>
    <x v="73"/>
    <x v="8"/>
    <x v="1"/>
    <m/>
    <m/>
    <m/>
    <n v="68788"/>
    <n v="68788"/>
    <m/>
    <m/>
  </r>
  <r>
    <x v="0"/>
    <x v="0"/>
    <x v="0"/>
    <x v="0"/>
    <n v="153"/>
    <x v="0"/>
    <x v="0"/>
    <x v="0"/>
    <x v="0"/>
    <x v="108"/>
    <x v="108"/>
    <x v="74"/>
    <x v="8"/>
    <x v="1"/>
    <m/>
    <m/>
    <m/>
    <n v="50880"/>
    <n v="50880"/>
    <m/>
    <m/>
  </r>
  <r>
    <x v="0"/>
    <x v="0"/>
    <x v="0"/>
    <x v="0"/>
    <n v="153"/>
    <x v="0"/>
    <x v="0"/>
    <x v="0"/>
    <x v="0"/>
    <x v="109"/>
    <x v="109"/>
    <x v="74"/>
    <x v="8"/>
    <x v="1"/>
    <m/>
    <m/>
    <m/>
    <n v="17292"/>
    <n v="17292"/>
    <m/>
    <m/>
  </r>
  <r>
    <x v="0"/>
    <x v="0"/>
    <x v="0"/>
    <x v="0"/>
    <n v="153"/>
    <x v="0"/>
    <x v="0"/>
    <x v="0"/>
    <x v="0"/>
    <x v="110"/>
    <x v="110"/>
    <x v="74"/>
    <x v="8"/>
    <x v="1"/>
    <m/>
    <m/>
    <m/>
    <n v="6752"/>
    <n v="6752"/>
    <m/>
    <m/>
  </r>
  <r>
    <x v="0"/>
    <x v="0"/>
    <x v="0"/>
    <x v="1"/>
    <n v="325"/>
    <x v="0"/>
    <x v="0"/>
    <x v="0"/>
    <x v="0"/>
    <x v="111"/>
    <x v="111"/>
    <x v="75"/>
    <x v="8"/>
    <x v="1"/>
    <m/>
    <m/>
    <m/>
    <n v="101244"/>
    <n v="101244"/>
    <m/>
    <m/>
  </r>
  <r>
    <x v="0"/>
    <x v="0"/>
    <x v="0"/>
    <x v="0"/>
    <n v="153"/>
    <x v="0"/>
    <x v="0"/>
    <x v="0"/>
    <x v="0"/>
    <x v="112"/>
    <x v="112"/>
    <x v="76"/>
    <x v="9"/>
    <x v="1"/>
    <m/>
    <m/>
    <m/>
    <n v="56789"/>
    <n v="56789"/>
    <m/>
    <m/>
  </r>
  <r>
    <x v="0"/>
    <x v="0"/>
    <x v="1"/>
    <x v="0"/>
    <n v="153"/>
    <x v="0"/>
    <x v="0"/>
    <x v="0"/>
    <x v="0"/>
    <x v="113"/>
    <x v="113"/>
    <x v="76"/>
    <x v="9"/>
    <x v="1"/>
    <m/>
    <m/>
    <m/>
    <n v="5059"/>
    <n v="5059"/>
    <m/>
    <m/>
  </r>
  <r>
    <x v="0"/>
    <x v="0"/>
    <x v="0"/>
    <x v="0"/>
    <n v="153"/>
    <x v="0"/>
    <x v="0"/>
    <x v="0"/>
    <x v="0"/>
    <x v="114"/>
    <x v="114"/>
    <x v="77"/>
    <x v="9"/>
    <x v="1"/>
    <m/>
    <m/>
    <m/>
    <n v="25754"/>
    <n v="25754"/>
    <m/>
    <m/>
  </r>
  <r>
    <x v="0"/>
    <x v="0"/>
    <x v="0"/>
    <x v="0"/>
    <n v="153"/>
    <x v="0"/>
    <x v="0"/>
    <x v="0"/>
    <x v="0"/>
    <x v="115"/>
    <x v="115"/>
    <x v="78"/>
    <x v="9"/>
    <x v="1"/>
    <m/>
    <m/>
    <m/>
    <n v="10856"/>
    <n v="10856"/>
    <m/>
    <m/>
  </r>
  <r>
    <x v="0"/>
    <x v="0"/>
    <x v="1"/>
    <x v="0"/>
    <n v="20"/>
    <x v="0"/>
    <x v="0"/>
    <x v="0"/>
    <x v="0"/>
    <x v="116"/>
    <x v="116"/>
    <x v="78"/>
    <x v="9"/>
    <x v="1"/>
    <m/>
    <m/>
    <m/>
    <n v="8967"/>
    <n v="6967"/>
    <m/>
    <m/>
  </r>
  <r>
    <x v="0"/>
    <x v="0"/>
    <x v="0"/>
    <x v="0"/>
    <n v="153"/>
    <x v="0"/>
    <x v="0"/>
    <x v="0"/>
    <x v="0"/>
    <x v="117"/>
    <x v="117"/>
    <x v="78"/>
    <x v="9"/>
    <x v="1"/>
    <m/>
    <m/>
    <m/>
    <n v="29721"/>
    <n v="29721"/>
    <m/>
    <m/>
  </r>
  <r>
    <x v="0"/>
    <x v="0"/>
    <x v="0"/>
    <x v="0"/>
    <n v="153"/>
    <x v="0"/>
    <x v="0"/>
    <x v="0"/>
    <x v="0"/>
    <x v="118"/>
    <x v="118"/>
    <x v="78"/>
    <x v="9"/>
    <x v="1"/>
    <m/>
    <m/>
    <m/>
    <n v="4428"/>
    <n v="4428"/>
    <m/>
    <m/>
  </r>
  <r>
    <x v="0"/>
    <x v="0"/>
    <x v="0"/>
    <x v="0"/>
    <n v="153"/>
    <x v="0"/>
    <x v="0"/>
    <x v="0"/>
    <x v="0"/>
    <x v="119"/>
    <x v="119"/>
    <x v="79"/>
    <x v="9"/>
    <x v="1"/>
    <m/>
    <m/>
    <m/>
    <n v="13719"/>
    <n v="13719"/>
    <m/>
    <m/>
  </r>
  <r>
    <x v="0"/>
    <x v="0"/>
    <x v="1"/>
    <x v="0"/>
    <n v="31"/>
    <x v="0"/>
    <x v="0"/>
    <x v="0"/>
    <x v="0"/>
    <x v="120"/>
    <x v="120"/>
    <x v="79"/>
    <x v="9"/>
    <x v="1"/>
    <m/>
    <m/>
    <m/>
    <n v="10972"/>
    <n v="8972"/>
    <m/>
    <m/>
  </r>
  <r>
    <x v="0"/>
    <x v="0"/>
    <x v="1"/>
    <x v="0"/>
    <n v="4"/>
    <x v="0"/>
    <x v="0"/>
    <x v="0"/>
    <x v="0"/>
    <x v="121"/>
    <x v="121"/>
    <x v="79"/>
    <x v="9"/>
    <x v="1"/>
    <m/>
    <m/>
    <m/>
    <n v="3162"/>
    <n v="0"/>
    <m/>
    <m/>
  </r>
  <r>
    <x v="0"/>
    <x v="0"/>
    <x v="0"/>
    <x v="0"/>
    <n v="153"/>
    <x v="0"/>
    <x v="0"/>
    <x v="0"/>
    <x v="0"/>
    <x v="122"/>
    <x v="122"/>
    <x v="80"/>
    <x v="9"/>
    <x v="1"/>
    <m/>
    <m/>
    <m/>
    <n v="68788"/>
    <n v="68788"/>
    <m/>
    <m/>
  </r>
  <r>
    <x v="0"/>
    <x v="0"/>
    <x v="1"/>
    <x v="0"/>
    <n v="73"/>
    <x v="0"/>
    <x v="0"/>
    <x v="0"/>
    <x v="0"/>
    <x v="123"/>
    <x v="123"/>
    <x v="81"/>
    <x v="9"/>
    <x v="1"/>
    <m/>
    <m/>
    <m/>
    <n v="14948"/>
    <n v="14948"/>
    <m/>
    <m/>
  </r>
  <r>
    <x v="0"/>
    <x v="0"/>
    <x v="0"/>
    <x v="0"/>
    <n v="146"/>
    <x v="0"/>
    <x v="0"/>
    <x v="0"/>
    <x v="0"/>
    <x v="124"/>
    <x v="124"/>
    <x v="81"/>
    <x v="9"/>
    <x v="1"/>
    <m/>
    <m/>
    <m/>
    <n v="17064"/>
    <n v="17064"/>
    <m/>
    <m/>
  </r>
  <r>
    <x v="0"/>
    <x v="0"/>
    <x v="0"/>
    <x v="0"/>
    <n v="79"/>
    <x v="0"/>
    <x v="0"/>
    <x v="0"/>
    <x v="0"/>
    <x v="125"/>
    <x v="125"/>
    <x v="81"/>
    <x v="9"/>
    <x v="1"/>
    <m/>
    <m/>
    <m/>
    <n v="10532"/>
    <n v="5000"/>
    <m/>
    <m/>
  </r>
  <r>
    <x v="0"/>
    <x v="0"/>
    <x v="0"/>
    <x v="0"/>
    <n v="153"/>
    <x v="0"/>
    <x v="0"/>
    <x v="0"/>
    <x v="0"/>
    <x v="126"/>
    <x v="126"/>
    <x v="82"/>
    <x v="9"/>
    <x v="1"/>
    <m/>
    <m/>
    <m/>
    <n v="16852"/>
    <n v="16852"/>
    <m/>
    <m/>
  </r>
  <r>
    <x v="0"/>
    <x v="0"/>
    <x v="0"/>
    <x v="0"/>
    <n v="153"/>
    <x v="0"/>
    <x v="0"/>
    <x v="0"/>
    <x v="0"/>
    <x v="127"/>
    <x v="127"/>
    <x v="82"/>
    <x v="9"/>
    <x v="1"/>
    <m/>
    <m/>
    <m/>
    <n v="15429"/>
    <n v="15429"/>
    <m/>
    <m/>
  </r>
  <r>
    <x v="0"/>
    <x v="0"/>
    <x v="0"/>
    <x v="0"/>
    <n v="153"/>
    <x v="0"/>
    <x v="0"/>
    <x v="0"/>
    <x v="0"/>
    <x v="128"/>
    <x v="128"/>
    <x v="82"/>
    <x v="9"/>
    <x v="1"/>
    <m/>
    <m/>
    <m/>
    <n v="16640"/>
    <n v="16640"/>
    <m/>
    <m/>
  </r>
  <r>
    <x v="0"/>
    <x v="0"/>
    <x v="0"/>
    <x v="0"/>
    <n v="145"/>
    <x v="0"/>
    <x v="0"/>
    <x v="0"/>
    <x v="0"/>
    <x v="129"/>
    <x v="129"/>
    <x v="79"/>
    <x v="9"/>
    <x v="1"/>
    <m/>
    <m/>
    <m/>
    <n v="16777"/>
    <n v="16776.75"/>
    <m/>
    <m/>
  </r>
  <r>
    <x v="0"/>
    <x v="0"/>
    <x v="0"/>
    <x v="0"/>
    <n v="153"/>
    <x v="0"/>
    <x v="0"/>
    <x v="0"/>
    <x v="0"/>
    <x v="130"/>
    <x v="130"/>
    <x v="77"/>
    <x v="9"/>
    <x v="1"/>
    <m/>
    <m/>
    <m/>
    <n v="5099"/>
    <n v="5099"/>
    <m/>
    <m/>
  </r>
  <r>
    <x v="0"/>
    <x v="0"/>
    <x v="0"/>
    <x v="0"/>
    <n v="132"/>
    <x v="0"/>
    <x v="0"/>
    <x v="0"/>
    <x v="0"/>
    <x v="131"/>
    <x v="131"/>
    <x v="77"/>
    <x v="9"/>
    <x v="1"/>
    <m/>
    <m/>
    <m/>
    <n v="9932"/>
    <n v="8932"/>
    <m/>
    <m/>
  </r>
  <r>
    <x v="0"/>
    <x v="0"/>
    <x v="0"/>
    <x v="0"/>
    <n v="153"/>
    <x v="0"/>
    <x v="0"/>
    <x v="0"/>
    <x v="0"/>
    <x v="132"/>
    <x v="132"/>
    <x v="77"/>
    <x v="9"/>
    <x v="1"/>
    <m/>
    <m/>
    <m/>
    <n v="12747"/>
    <n v="12747"/>
    <m/>
    <m/>
  </r>
  <r>
    <x v="0"/>
    <x v="0"/>
    <x v="0"/>
    <x v="0"/>
    <n v="153"/>
    <x v="0"/>
    <x v="0"/>
    <x v="0"/>
    <x v="0"/>
    <x v="133"/>
    <x v="133"/>
    <x v="77"/>
    <x v="9"/>
    <x v="1"/>
    <m/>
    <m/>
    <m/>
    <n v="6099"/>
    <n v="6099"/>
    <m/>
    <m/>
  </r>
  <r>
    <x v="0"/>
    <x v="0"/>
    <x v="0"/>
    <x v="0"/>
    <n v="141"/>
    <x v="0"/>
    <x v="0"/>
    <x v="0"/>
    <x v="0"/>
    <x v="134"/>
    <x v="134"/>
    <x v="80"/>
    <x v="9"/>
    <x v="1"/>
    <m/>
    <m/>
    <m/>
    <n v="5291"/>
    <n v="5291"/>
    <m/>
    <m/>
  </r>
  <r>
    <x v="0"/>
    <x v="0"/>
    <x v="0"/>
    <x v="0"/>
    <n v="153"/>
    <x v="0"/>
    <x v="0"/>
    <x v="0"/>
    <x v="0"/>
    <x v="135"/>
    <x v="135"/>
    <x v="80"/>
    <x v="9"/>
    <x v="1"/>
    <m/>
    <m/>
    <m/>
    <n v="2116"/>
    <n v="2116"/>
    <m/>
    <m/>
  </r>
  <r>
    <x v="0"/>
    <x v="0"/>
    <x v="0"/>
    <x v="0"/>
    <n v="153"/>
    <x v="0"/>
    <x v="0"/>
    <x v="0"/>
    <x v="0"/>
    <x v="136"/>
    <x v="136"/>
    <x v="83"/>
    <x v="9"/>
    <x v="1"/>
    <m/>
    <m/>
    <m/>
    <n v="3386"/>
    <n v="3386"/>
    <m/>
    <m/>
  </r>
  <r>
    <x v="0"/>
    <x v="0"/>
    <x v="0"/>
    <x v="0"/>
    <n v="153"/>
    <x v="0"/>
    <x v="0"/>
    <x v="0"/>
    <x v="0"/>
    <x v="137"/>
    <x v="137"/>
    <x v="83"/>
    <x v="9"/>
    <x v="1"/>
    <m/>
    <m/>
    <m/>
    <n v="7407"/>
    <n v="7407"/>
    <m/>
    <m/>
  </r>
  <r>
    <x v="0"/>
    <x v="0"/>
    <x v="1"/>
    <x v="0"/>
    <n v="123"/>
    <x v="0"/>
    <x v="0"/>
    <x v="0"/>
    <x v="1"/>
    <x v="138"/>
    <x v="138"/>
    <x v="84"/>
    <x v="9"/>
    <x v="1"/>
    <m/>
    <m/>
    <m/>
    <n v="71368"/>
    <n v="67880.039999999106"/>
    <m/>
    <m/>
  </r>
  <r>
    <x v="0"/>
    <x v="0"/>
    <x v="1"/>
    <x v="0"/>
    <n v="62"/>
    <x v="0"/>
    <x v="0"/>
    <x v="0"/>
    <x v="0"/>
    <x v="139"/>
    <x v="139"/>
    <x v="79"/>
    <x v="9"/>
    <x v="1"/>
    <m/>
    <m/>
    <m/>
    <n v="24156"/>
    <n v="21960"/>
    <m/>
    <m/>
  </r>
  <r>
    <x v="0"/>
    <x v="0"/>
    <x v="0"/>
    <x v="0"/>
    <n v="326"/>
    <x v="0"/>
    <x v="0"/>
    <x v="0"/>
    <x v="0"/>
    <x v="140"/>
    <x v="140"/>
    <x v="85"/>
    <x v="10"/>
    <x v="1"/>
    <m/>
    <m/>
    <m/>
    <n v="112422"/>
    <n v="112422"/>
    <m/>
    <m/>
  </r>
  <r>
    <x v="0"/>
    <x v="0"/>
    <x v="1"/>
    <x v="0"/>
    <n v="92"/>
    <x v="0"/>
    <x v="0"/>
    <x v="0"/>
    <x v="0"/>
    <x v="141"/>
    <x v="141"/>
    <x v="86"/>
    <x v="10"/>
    <x v="1"/>
    <m/>
    <m/>
    <m/>
    <n v="49185"/>
    <n v="49185"/>
    <m/>
    <m/>
  </r>
  <r>
    <x v="0"/>
    <x v="0"/>
    <x v="1"/>
    <x v="0"/>
    <n v="45"/>
    <x v="0"/>
    <x v="0"/>
    <x v="0"/>
    <x v="0"/>
    <x v="142"/>
    <x v="142"/>
    <x v="86"/>
    <x v="10"/>
    <x v="1"/>
    <m/>
    <m/>
    <m/>
    <n v="39278"/>
    <n v="39278"/>
    <m/>
    <m/>
  </r>
  <r>
    <x v="0"/>
    <x v="0"/>
    <x v="1"/>
    <x v="0"/>
    <n v="40"/>
    <x v="0"/>
    <x v="0"/>
    <x v="0"/>
    <x v="0"/>
    <x v="143"/>
    <x v="143"/>
    <x v="86"/>
    <x v="10"/>
    <x v="1"/>
    <m/>
    <m/>
    <m/>
    <n v="31726"/>
    <n v="28300"/>
    <m/>
    <m/>
  </r>
  <r>
    <x v="0"/>
    <x v="0"/>
    <x v="0"/>
    <x v="0"/>
    <n v="153"/>
    <x v="0"/>
    <x v="0"/>
    <x v="0"/>
    <x v="0"/>
    <x v="144"/>
    <x v="144"/>
    <x v="87"/>
    <x v="10"/>
    <x v="1"/>
    <m/>
    <m/>
    <m/>
    <n v="70481"/>
    <n v="70481"/>
    <m/>
    <m/>
  </r>
  <r>
    <x v="0"/>
    <x v="0"/>
    <x v="0"/>
    <x v="1"/>
    <n v="153"/>
    <x v="0"/>
    <x v="0"/>
    <x v="0"/>
    <x v="0"/>
    <x v="145"/>
    <x v="145"/>
    <x v="88"/>
    <x v="10"/>
    <x v="1"/>
    <m/>
    <m/>
    <m/>
    <n v="58289"/>
    <n v="58289"/>
    <m/>
    <m/>
  </r>
  <r>
    <x v="0"/>
    <x v="0"/>
    <x v="0"/>
    <x v="0"/>
    <n v="153"/>
    <x v="0"/>
    <x v="0"/>
    <x v="0"/>
    <x v="0"/>
    <x v="146"/>
    <x v="146"/>
    <x v="89"/>
    <x v="10"/>
    <x v="1"/>
    <m/>
    <m/>
    <m/>
    <n v="49318"/>
    <n v="49318"/>
    <m/>
    <m/>
  </r>
  <r>
    <x v="0"/>
    <x v="0"/>
    <x v="0"/>
    <x v="0"/>
    <n v="125"/>
    <x v="0"/>
    <x v="0"/>
    <x v="0"/>
    <x v="0"/>
    <x v="147"/>
    <x v="147"/>
    <x v="86"/>
    <x v="10"/>
    <x v="1"/>
    <m/>
    <m/>
    <m/>
    <n v="47574"/>
    <n v="37750"/>
    <m/>
    <m/>
  </r>
  <r>
    <x v="0"/>
    <x v="0"/>
    <x v="0"/>
    <x v="0"/>
    <n v="153"/>
    <x v="0"/>
    <x v="0"/>
    <x v="0"/>
    <x v="0"/>
    <x v="148"/>
    <x v="148"/>
    <x v="90"/>
    <x v="11"/>
    <x v="1"/>
    <m/>
    <m/>
    <m/>
    <n v="7905"/>
    <n v="7905"/>
    <m/>
    <m/>
  </r>
  <r>
    <x v="0"/>
    <x v="0"/>
    <x v="0"/>
    <x v="0"/>
    <n v="153"/>
    <x v="0"/>
    <x v="0"/>
    <x v="0"/>
    <x v="0"/>
    <x v="149"/>
    <x v="149"/>
    <x v="90"/>
    <x v="11"/>
    <x v="1"/>
    <m/>
    <m/>
    <m/>
    <n v="102497"/>
    <n v="102497"/>
    <m/>
    <m/>
  </r>
  <r>
    <x v="0"/>
    <x v="0"/>
    <x v="0"/>
    <x v="0"/>
    <n v="153"/>
    <x v="0"/>
    <x v="0"/>
    <x v="0"/>
    <x v="0"/>
    <x v="150"/>
    <x v="150"/>
    <x v="90"/>
    <x v="11"/>
    <x v="1"/>
    <m/>
    <m/>
    <m/>
    <n v="15313"/>
    <n v="15313"/>
    <m/>
    <m/>
  </r>
  <r>
    <x v="0"/>
    <x v="0"/>
    <x v="0"/>
    <x v="0"/>
    <n v="153"/>
    <x v="0"/>
    <x v="0"/>
    <x v="0"/>
    <x v="0"/>
    <x v="151"/>
    <x v="151"/>
    <x v="90"/>
    <x v="11"/>
    <x v="1"/>
    <m/>
    <m/>
    <m/>
    <n v="34182"/>
    <n v="34182"/>
    <m/>
    <m/>
  </r>
  <r>
    <x v="0"/>
    <x v="0"/>
    <x v="0"/>
    <x v="0"/>
    <n v="150"/>
    <x v="0"/>
    <x v="0"/>
    <x v="0"/>
    <x v="0"/>
    <x v="152"/>
    <x v="152"/>
    <x v="91"/>
    <x v="11"/>
    <x v="1"/>
    <m/>
    <m/>
    <m/>
    <n v="50136"/>
    <n v="50136"/>
    <m/>
    <m/>
  </r>
  <r>
    <x v="0"/>
    <x v="0"/>
    <x v="0"/>
    <x v="0"/>
    <n v="153"/>
    <x v="0"/>
    <x v="0"/>
    <x v="0"/>
    <x v="0"/>
    <x v="153"/>
    <x v="153"/>
    <x v="92"/>
    <x v="11"/>
    <x v="1"/>
    <m/>
    <m/>
    <m/>
    <n v="56377"/>
    <n v="56377"/>
    <m/>
    <m/>
  </r>
  <r>
    <x v="0"/>
    <x v="0"/>
    <x v="0"/>
    <x v="0"/>
    <n v="153"/>
    <x v="0"/>
    <x v="0"/>
    <x v="0"/>
    <x v="1"/>
    <x v="154"/>
    <x v="154"/>
    <x v="92"/>
    <x v="11"/>
    <x v="1"/>
    <m/>
    <m/>
    <m/>
    <n v="22687"/>
    <n v="22687"/>
    <m/>
    <m/>
  </r>
  <r>
    <x v="0"/>
    <x v="0"/>
    <x v="1"/>
    <x v="0"/>
    <n v="81"/>
    <x v="0"/>
    <x v="0"/>
    <x v="0"/>
    <x v="0"/>
    <x v="155"/>
    <x v="155"/>
    <x v="92"/>
    <x v="11"/>
    <x v="1"/>
    <m/>
    <m/>
    <m/>
    <n v="26168"/>
    <n v="26168"/>
    <m/>
    <m/>
  </r>
  <r>
    <x v="0"/>
    <x v="0"/>
    <x v="1"/>
    <x v="0"/>
    <n v="118"/>
    <x v="0"/>
    <x v="0"/>
    <x v="0"/>
    <x v="0"/>
    <x v="156"/>
    <x v="156"/>
    <x v="93"/>
    <x v="11"/>
    <x v="1"/>
    <m/>
    <m/>
    <m/>
    <n v="44027"/>
    <n v="44027"/>
    <m/>
    <m/>
  </r>
  <r>
    <x v="0"/>
    <x v="0"/>
    <x v="0"/>
    <x v="0"/>
    <n v="153"/>
    <x v="0"/>
    <x v="0"/>
    <x v="0"/>
    <x v="0"/>
    <x v="157"/>
    <x v="157"/>
    <x v="92"/>
    <x v="11"/>
    <x v="1"/>
    <m/>
    <m/>
    <m/>
    <n v="42224"/>
    <n v="42224"/>
    <m/>
    <m/>
  </r>
  <r>
    <x v="0"/>
    <x v="0"/>
    <x v="0"/>
    <x v="0"/>
    <n v="153"/>
    <x v="0"/>
    <x v="0"/>
    <x v="0"/>
    <x v="1"/>
    <x v="158"/>
    <x v="158"/>
    <x v="92"/>
    <x v="11"/>
    <x v="1"/>
    <m/>
    <m/>
    <m/>
    <n v="70904"/>
    <n v="70904"/>
    <m/>
    <m/>
  </r>
  <r>
    <x v="0"/>
    <x v="0"/>
    <x v="0"/>
    <x v="0"/>
    <n v="153"/>
    <x v="0"/>
    <x v="0"/>
    <x v="0"/>
    <x v="0"/>
    <x v="159"/>
    <x v="159"/>
    <x v="94"/>
    <x v="11"/>
    <x v="1"/>
    <m/>
    <m/>
    <m/>
    <n v="10197"/>
    <n v="10197"/>
    <m/>
    <m/>
  </r>
  <r>
    <x v="0"/>
    <x v="0"/>
    <x v="0"/>
    <x v="0"/>
    <n v="153"/>
    <x v="0"/>
    <x v="0"/>
    <x v="0"/>
    <x v="0"/>
    <x v="160"/>
    <x v="160"/>
    <x v="90"/>
    <x v="11"/>
    <x v="1"/>
    <m/>
    <m/>
    <m/>
    <n v="34817"/>
    <n v="34817"/>
    <m/>
    <m/>
  </r>
  <r>
    <x v="0"/>
    <x v="0"/>
    <x v="0"/>
    <x v="0"/>
    <n v="153"/>
    <x v="0"/>
    <x v="0"/>
    <x v="0"/>
    <x v="0"/>
    <x v="161"/>
    <x v="161"/>
    <x v="90"/>
    <x v="11"/>
    <x v="1"/>
    <m/>
    <m/>
    <m/>
    <n v="34817"/>
    <n v="34817"/>
    <m/>
    <m/>
  </r>
  <r>
    <x v="0"/>
    <x v="0"/>
    <x v="0"/>
    <x v="0"/>
    <n v="153"/>
    <x v="0"/>
    <x v="0"/>
    <x v="0"/>
    <x v="0"/>
    <x v="162"/>
    <x v="162"/>
    <x v="95"/>
    <x v="11"/>
    <x v="1"/>
    <m/>
    <m/>
    <m/>
    <n v="95626"/>
    <n v="95626"/>
    <m/>
    <m/>
  </r>
  <r>
    <x v="0"/>
    <x v="0"/>
    <x v="1"/>
    <x v="0"/>
    <n v="143"/>
    <x v="0"/>
    <x v="0"/>
    <x v="0"/>
    <x v="0"/>
    <x v="163"/>
    <x v="163"/>
    <x v="96"/>
    <x v="12"/>
    <x v="1"/>
    <m/>
    <m/>
    <m/>
    <n v="16985"/>
    <n v="16985"/>
    <m/>
    <m/>
  </r>
  <r>
    <x v="0"/>
    <x v="0"/>
    <x v="0"/>
    <x v="0"/>
    <n v="153"/>
    <x v="0"/>
    <x v="0"/>
    <x v="0"/>
    <x v="0"/>
    <x v="164"/>
    <x v="164"/>
    <x v="96"/>
    <x v="12"/>
    <x v="1"/>
    <m/>
    <m/>
    <m/>
    <n v="12964"/>
    <n v="12964"/>
    <m/>
    <m/>
  </r>
  <r>
    <x v="0"/>
    <x v="0"/>
    <x v="0"/>
    <x v="0"/>
    <n v="153"/>
    <x v="0"/>
    <x v="0"/>
    <x v="0"/>
    <x v="0"/>
    <x v="165"/>
    <x v="165"/>
    <x v="96"/>
    <x v="12"/>
    <x v="1"/>
    <m/>
    <m/>
    <m/>
    <n v="22064"/>
    <n v="22064"/>
    <m/>
    <m/>
  </r>
  <r>
    <x v="0"/>
    <x v="0"/>
    <x v="1"/>
    <x v="0"/>
    <n v="35"/>
    <x v="0"/>
    <x v="0"/>
    <x v="0"/>
    <x v="0"/>
    <x v="166"/>
    <x v="166"/>
    <x v="96"/>
    <x v="12"/>
    <x v="1"/>
    <m/>
    <m/>
    <m/>
    <n v="12329"/>
    <n v="12329"/>
    <m/>
    <m/>
  </r>
  <r>
    <x v="0"/>
    <x v="0"/>
    <x v="0"/>
    <x v="0"/>
    <n v="147"/>
    <x v="0"/>
    <x v="0"/>
    <x v="0"/>
    <x v="0"/>
    <x v="167"/>
    <x v="167"/>
    <x v="97"/>
    <x v="12"/>
    <x v="1"/>
    <m/>
    <m/>
    <m/>
    <n v="67518"/>
    <n v="67518"/>
    <m/>
    <m/>
  </r>
  <r>
    <x v="0"/>
    <x v="0"/>
    <x v="0"/>
    <x v="0"/>
    <n v="153"/>
    <x v="0"/>
    <x v="0"/>
    <x v="0"/>
    <x v="0"/>
    <x v="168"/>
    <x v="168"/>
    <x v="98"/>
    <x v="12"/>
    <x v="1"/>
    <m/>
    <m/>
    <m/>
    <n v="13811"/>
    <n v="13811"/>
    <m/>
    <m/>
  </r>
  <r>
    <x v="0"/>
    <x v="0"/>
    <x v="0"/>
    <x v="0"/>
    <n v="153"/>
    <x v="0"/>
    <x v="0"/>
    <x v="0"/>
    <x v="0"/>
    <x v="169"/>
    <x v="169"/>
    <x v="98"/>
    <x v="12"/>
    <x v="1"/>
    <m/>
    <m/>
    <m/>
    <n v="7963"/>
    <n v="7963"/>
    <m/>
    <m/>
  </r>
  <r>
    <x v="0"/>
    <x v="0"/>
    <x v="0"/>
    <x v="0"/>
    <n v="153"/>
    <x v="0"/>
    <x v="0"/>
    <x v="0"/>
    <x v="0"/>
    <x v="170"/>
    <x v="170"/>
    <x v="98"/>
    <x v="12"/>
    <x v="1"/>
    <m/>
    <m/>
    <m/>
    <n v="9233"/>
    <n v="9233"/>
    <m/>
    <m/>
  </r>
  <r>
    <x v="0"/>
    <x v="0"/>
    <x v="0"/>
    <x v="0"/>
    <n v="153"/>
    <x v="0"/>
    <x v="0"/>
    <x v="0"/>
    <x v="0"/>
    <x v="171"/>
    <x v="171"/>
    <x v="98"/>
    <x v="12"/>
    <x v="1"/>
    <m/>
    <m/>
    <m/>
    <n v="7116"/>
    <n v="7116"/>
    <m/>
    <m/>
  </r>
  <r>
    <x v="0"/>
    <x v="0"/>
    <x v="0"/>
    <x v="0"/>
    <n v="153"/>
    <x v="0"/>
    <x v="0"/>
    <x v="0"/>
    <x v="0"/>
    <x v="172"/>
    <x v="172"/>
    <x v="98"/>
    <x v="12"/>
    <x v="1"/>
    <m/>
    <m/>
    <m/>
    <n v="18388"/>
    <n v="18388"/>
    <m/>
    <m/>
  </r>
  <r>
    <x v="0"/>
    <x v="0"/>
    <x v="1"/>
    <x v="0"/>
    <n v="130"/>
    <x v="0"/>
    <x v="0"/>
    <x v="0"/>
    <x v="0"/>
    <x v="173"/>
    <x v="173"/>
    <x v="99"/>
    <x v="12"/>
    <x v="1"/>
    <m/>
    <m/>
    <m/>
    <n v="28045"/>
    <n v="28045"/>
    <m/>
    <m/>
  </r>
  <r>
    <x v="0"/>
    <x v="0"/>
    <x v="1"/>
    <x v="0"/>
    <n v="107"/>
    <x v="0"/>
    <x v="0"/>
    <x v="0"/>
    <x v="0"/>
    <x v="174"/>
    <x v="174"/>
    <x v="99"/>
    <x v="12"/>
    <x v="1"/>
    <m/>
    <m/>
    <m/>
    <n v="26352"/>
    <n v="26351.75"/>
    <m/>
    <m/>
  </r>
  <r>
    <x v="0"/>
    <x v="0"/>
    <x v="0"/>
    <x v="0"/>
    <n v="322"/>
    <x v="0"/>
    <x v="0"/>
    <x v="0"/>
    <x v="0"/>
    <x v="175"/>
    <x v="175"/>
    <x v="97"/>
    <x v="12"/>
    <x v="1"/>
    <m/>
    <m/>
    <m/>
    <n v="69634"/>
    <n v="69634"/>
    <m/>
    <m/>
  </r>
  <r>
    <x v="0"/>
    <x v="0"/>
    <x v="0"/>
    <x v="0"/>
    <n v="153"/>
    <x v="0"/>
    <x v="0"/>
    <x v="0"/>
    <x v="0"/>
    <x v="176"/>
    <x v="176"/>
    <x v="97"/>
    <x v="12"/>
    <x v="1"/>
    <m/>
    <m/>
    <m/>
    <n v="81553"/>
    <n v="81553"/>
    <m/>
    <m/>
  </r>
  <r>
    <x v="0"/>
    <x v="0"/>
    <x v="0"/>
    <x v="0"/>
    <n v="153"/>
    <x v="0"/>
    <x v="0"/>
    <x v="0"/>
    <x v="0"/>
    <x v="177"/>
    <x v="177"/>
    <x v="97"/>
    <x v="12"/>
    <x v="1"/>
    <m/>
    <m/>
    <m/>
    <n v="26809"/>
    <n v="26809"/>
    <m/>
    <m/>
  </r>
  <r>
    <x v="0"/>
    <x v="0"/>
    <x v="1"/>
    <x v="0"/>
    <n v="33"/>
    <x v="0"/>
    <x v="0"/>
    <x v="0"/>
    <x v="0"/>
    <x v="178"/>
    <x v="178"/>
    <x v="100"/>
    <x v="12"/>
    <x v="1"/>
    <m/>
    <m/>
    <m/>
    <n v="12086"/>
    <n v="12086"/>
    <m/>
    <m/>
  </r>
  <r>
    <x v="0"/>
    <x v="0"/>
    <x v="1"/>
    <x v="0"/>
    <n v="144"/>
    <x v="0"/>
    <x v="0"/>
    <x v="0"/>
    <x v="0"/>
    <x v="179"/>
    <x v="179"/>
    <x v="101"/>
    <x v="12"/>
    <x v="1"/>
    <m/>
    <m/>
    <m/>
    <n v="15261"/>
    <n v="15260.82999999821"/>
    <m/>
    <m/>
  </r>
  <r>
    <x v="0"/>
    <x v="0"/>
    <x v="0"/>
    <x v="0"/>
    <n v="153"/>
    <x v="0"/>
    <x v="0"/>
    <x v="0"/>
    <x v="0"/>
    <x v="180"/>
    <x v="180"/>
    <x v="102"/>
    <x v="12"/>
    <x v="1"/>
    <m/>
    <m/>
    <m/>
    <n v="17708"/>
    <n v="17708"/>
    <m/>
    <m/>
  </r>
  <r>
    <x v="0"/>
    <x v="0"/>
    <x v="0"/>
    <x v="0"/>
    <n v="153"/>
    <x v="0"/>
    <x v="0"/>
    <x v="0"/>
    <x v="0"/>
    <x v="181"/>
    <x v="181"/>
    <x v="102"/>
    <x v="12"/>
    <x v="1"/>
    <m/>
    <m/>
    <m/>
    <n v="14534"/>
    <n v="14534"/>
    <m/>
    <m/>
  </r>
  <r>
    <x v="0"/>
    <x v="0"/>
    <x v="0"/>
    <x v="0"/>
    <n v="153"/>
    <x v="0"/>
    <x v="0"/>
    <x v="0"/>
    <x v="0"/>
    <x v="182"/>
    <x v="182"/>
    <x v="102"/>
    <x v="12"/>
    <x v="1"/>
    <m/>
    <m/>
    <m/>
    <n v="15592"/>
    <n v="15592"/>
    <m/>
    <m/>
  </r>
  <r>
    <x v="0"/>
    <x v="0"/>
    <x v="1"/>
    <x v="0"/>
    <n v="153"/>
    <x v="0"/>
    <x v="0"/>
    <x v="0"/>
    <x v="0"/>
    <x v="183"/>
    <x v="183"/>
    <x v="97"/>
    <x v="12"/>
    <x v="1"/>
    <m/>
    <m/>
    <m/>
    <n v="45509"/>
    <n v="45509"/>
    <m/>
    <m/>
  </r>
  <r>
    <x v="0"/>
    <x v="0"/>
    <x v="1"/>
    <x v="0"/>
    <n v="103"/>
    <x v="0"/>
    <x v="0"/>
    <x v="0"/>
    <x v="1"/>
    <x v="184"/>
    <x v="184"/>
    <x v="103"/>
    <x v="12"/>
    <x v="1"/>
    <m/>
    <m/>
    <m/>
    <n v="95140"/>
    <n v="95140"/>
    <m/>
    <m/>
  </r>
  <r>
    <x v="0"/>
    <x v="0"/>
    <x v="0"/>
    <x v="0"/>
    <n v="148"/>
    <x v="0"/>
    <x v="0"/>
    <x v="0"/>
    <x v="0"/>
    <x v="185"/>
    <x v="185"/>
    <x v="104"/>
    <x v="12"/>
    <x v="1"/>
    <m/>
    <m/>
    <m/>
    <n v="68153"/>
    <n v="68153"/>
    <m/>
    <m/>
  </r>
  <r>
    <x v="0"/>
    <x v="0"/>
    <x v="1"/>
    <x v="0"/>
    <n v="77"/>
    <x v="0"/>
    <x v="0"/>
    <x v="0"/>
    <x v="0"/>
    <x v="186"/>
    <x v="186"/>
    <x v="105"/>
    <x v="13"/>
    <x v="1"/>
    <m/>
    <m/>
    <m/>
    <n v="34795"/>
    <n v="34795"/>
    <m/>
    <m/>
  </r>
  <r>
    <x v="0"/>
    <x v="0"/>
    <x v="1"/>
    <x v="0"/>
    <n v="61"/>
    <x v="0"/>
    <x v="0"/>
    <x v="0"/>
    <x v="0"/>
    <x v="187"/>
    <x v="187"/>
    <x v="106"/>
    <x v="13"/>
    <x v="1"/>
    <m/>
    <m/>
    <m/>
    <m/>
    <m/>
    <m/>
    <m/>
  </r>
  <r>
    <x v="0"/>
    <x v="0"/>
    <x v="1"/>
    <x v="0"/>
    <n v="49"/>
    <x v="0"/>
    <x v="0"/>
    <x v="0"/>
    <x v="0"/>
    <x v="188"/>
    <x v="188"/>
    <x v="107"/>
    <x v="13"/>
    <x v="1"/>
    <m/>
    <m/>
    <m/>
    <n v="54609"/>
    <n v="54609"/>
    <m/>
    <m/>
  </r>
  <r>
    <x v="0"/>
    <x v="0"/>
    <x v="0"/>
    <x v="0"/>
    <n v="151"/>
    <x v="0"/>
    <x v="0"/>
    <x v="0"/>
    <x v="0"/>
    <x v="189"/>
    <x v="189"/>
    <x v="108"/>
    <x v="13"/>
    <x v="1"/>
    <m/>
    <m/>
    <m/>
    <n v="19179"/>
    <n v="19179"/>
    <m/>
    <m/>
  </r>
  <r>
    <x v="0"/>
    <x v="0"/>
    <x v="0"/>
    <x v="0"/>
    <n v="152"/>
    <x v="0"/>
    <x v="0"/>
    <x v="0"/>
    <x v="0"/>
    <x v="190"/>
    <x v="190"/>
    <x v="109"/>
    <x v="13"/>
    <x v="1"/>
    <m/>
    <m/>
    <m/>
    <n v="60111"/>
    <n v="60111"/>
    <m/>
    <m/>
  </r>
  <r>
    <x v="0"/>
    <x v="0"/>
    <x v="1"/>
    <x v="0"/>
    <n v="91"/>
    <x v="0"/>
    <x v="0"/>
    <x v="0"/>
    <x v="0"/>
    <x v="191"/>
    <x v="191"/>
    <x v="110"/>
    <x v="13"/>
    <x v="1"/>
    <m/>
    <m/>
    <m/>
    <n v="51857"/>
    <n v="51856.75"/>
    <m/>
    <m/>
  </r>
  <r>
    <x v="0"/>
    <x v="0"/>
    <x v="0"/>
    <x v="0"/>
    <n v="139"/>
    <x v="0"/>
    <x v="0"/>
    <x v="0"/>
    <x v="0"/>
    <x v="192"/>
    <x v="192"/>
    <x v="111"/>
    <x v="13"/>
    <x v="1"/>
    <m/>
    <m/>
    <m/>
    <n v="44662"/>
    <n v="44662.00000000283"/>
    <m/>
    <m/>
  </r>
  <r>
    <x v="0"/>
    <x v="0"/>
    <x v="1"/>
    <x v="1"/>
    <n v="93"/>
    <x v="0"/>
    <x v="0"/>
    <x v="0"/>
    <x v="0"/>
    <x v="193"/>
    <x v="193"/>
    <x v="112"/>
    <x v="13"/>
    <x v="1"/>
    <m/>
    <m/>
    <m/>
    <n v="56133"/>
    <n v="56133"/>
    <m/>
    <m/>
  </r>
  <r>
    <x v="0"/>
    <x v="0"/>
    <x v="0"/>
    <x v="0"/>
    <n v="153"/>
    <x v="0"/>
    <x v="0"/>
    <x v="0"/>
    <x v="1"/>
    <x v="194"/>
    <x v="194"/>
    <x v="113"/>
    <x v="13"/>
    <x v="1"/>
    <m/>
    <m/>
    <m/>
    <n v="56455"/>
    <n v="56455"/>
    <m/>
    <m/>
  </r>
  <r>
    <x v="0"/>
    <x v="0"/>
    <x v="0"/>
    <x v="0"/>
    <n v="153"/>
    <x v="0"/>
    <x v="0"/>
    <x v="0"/>
    <x v="0"/>
    <x v="195"/>
    <x v="195"/>
    <x v="114"/>
    <x v="14"/>
    <x v="2"/>
    <m/>
    <m/>
    <m/>
    <n v="45049"/>
    <n v="45049"/>
    <m/>
    <m/>
  </r>
  <r>
    <x v="0"/>
    <x v="0"/>
    <x v="1"/>
    <x v="0"/>
    <n v="25"/>
    <x v="0"/>
    <x v="0"/>
    <x v="0"/>
    <x v="0"/>
    <x v="196"/>
    <x v="196"/>
    <x v="114"/>
    <x v="14"/>
    <x v="2"/>
    <m/>
    <m/>
    <m/>
    <n v="6733"/>
    <n v="3162"/>
    <m/>
    <m/>
  </r>
  <r>
    <x v="0"/>
    <x v="0"/>
    <x v="0"/>
    <x v="0"/>
    <n v="153"/>
    <x v="0"/>
    <x v="0"/>
    <x v="0"/>
    <x v="0"/>
    <x v="197"/>
    <x v="197"/>
    <x v="114"/>
    <x v="14"/>
    <x v="2"/>
    <m/>
    <m/>
    <m/>
    <n v="4230"/>
    <n v="4230"/>
    <m/>
    <m/>
  </r>
  <r>
    <x v="0"/>
    <x v="0"/>
    <x v="1"/>
    <x v="0"/>
    <n v="30"/>
    <x v="0"/>
    <x v="0"/>
    <x v="0"/>
    <x v="0"/>
    <x v="198"/>
    <x v="198"/>
    <x v="115"/>
    <x v="14"/>
    <x v="2"/>
    <m/>
    <m/>
    <m/>
    <n v="29597"/>
    <n v="21132"/>
    <m/>
    <m/>
  </r>
  <r>
    <x v="0"/>
    <x v="0"/>
    <x v="1"/>
    <x v="0"/>
    <n v="1"/>
    <x v="0"/>
    <x v="0"/>
    <x v="0"/>
    <x v="0"/>
    <x v="199"/>
    <x v="199"/>
    <x v="115"/>
    <x v="14"/>
    <x v="2"/>
    <m/>
    <m/>
    <m/>
    <n v="6842"/>
    <n v="0"/>
    <m/>
    <m/>
  </r>
  <r>
    <x v="0"/>
    <x v="0"/>
    <x v="1"/>
    <x v="0"/>
    <n v="2"/>
    <x v="0"/>
    <x v="0"/>
    <x v="0"/>
    <x v="0"/>
    <x v="200"/>
    <x v="200"/>
    <x v="115"/>
    <x v="14"/>
    <x v="2"/>
    <m/>
    <m/>
    <m/>
    <n v="6316"/>
    <n v="1800"/>
    <m/>
    <m/>
  </r>
  <r>
    <x v="0"/>
    <x v="0"/>
    <x v="1"/>
    <x v="0"/>
    <n v="43"/>
    <x v="0"/>
    <x v="0"/>
    <x v="0"/>
    <x v="0"/>
    <x v="201"/>
    <x v="201"/>
    <x v="116"/>
    <x v="14"/>
    <x v="2"/>
    <m/>
    <m/>
    <m/>
    <n v="42374"/>
    <n v="42374"/>
    <m/>
    <m/>
  </r>
  <r>
    <x v="0"/>
    <x v="0"/>
    <x v="0"/>
    <x v="0"/>
    <n v="153"/>
    <x v="0"/>
    <x v="0"/>
    <x v="0"/>
    <x v="0"/>
    <x v="202"/>
    <x v="202"/>
    <x v="116"/>
    <x v="14"/>
    <x v="2"/>
    <m/>
    <m/>
    <m/>
    <n v="3482"/>
    <n v="3482"/>
    <m/>
    <m/>
  </r>
  <r>
    <x v="0"/>
    <x v="0"/>
    <x v="1"/>
    <x v="0"/>
    <n v="86"/>
    <x v="0"/>
    <x v="0"/>
    <x v="0"/>
    <x v="0"/>
    <x v="203"/>
    <x v="203"/>
    <x v="116"/>
    <x v="14"/>
    <x v="2"/>
    <m/>
    <m/>
    <m/>
    <n v="6847"/>
    <n v="6847"/>
    <m/>
    <m/>
  </r>
  <r>
    <x v="0"/>
    <x v="0"/>
    <x v="1"/>
    <x v="0"/>
    <n v="17"/>
    <x v="0"/>
    <x v="0"/>
    <x v="0"/>
    <x v="0"/>
    <x v="204"/>
    <x v="204"/>
    <x v="117"/>
    <x v="14"/>
    <x v="2"/>
    <m/>
    <m/>
    <m/>
    <n v="4277"/>
    <n v="1886.0399999991059"/>
    <m/>
    <m/>
  </r>
  <r>
    <x v="0"/>
    <x v="0"/>
    <x v="0"/>
    <x v="0"/>
    <n v="153"/>
    <x v="0"/>
    <x v="0"/>
    <x v="0"/>
    <x v="0"/>
    <x v="205"/>
    <x v="205"/>
    <x v="117"/>
    <x v="14"/>
    <x v="2"/>
    <m/>
    <m/>
    <m/>
    <n v="12086"/>
    <n v="12086"/>
    <m/>
    <m/>
  </r>
  <r>
    <x v="0"/>
    <x v="0"/>
    <x v="1"/>
    <x v="0"/>
    <n v="9"/>
    <x v="0"/>
    <x v="0"/>
    <x v="0"/>
    <x v="0"/>
    <x v="206"/>
    <x v="206"/>
    <x v="117"/>
    <x v="14"/>
    <x v="2"/>
    <m/>
    <m/>
    <m/>
    <n v="5977"/>
    <n v="2244"/>
    <m/>
    <m/>
  </r>
  <r>
    <x v="0"/>
    <x v="0"/>
    <x v="0"/>
    <x v="0"/>
    <n v="153"/>
    <x v="0"/>
    <x v="0"/>
    <x v="0"/>
    <x v="0"/>
    <x v="207"/>
    <x v="207"/>
    <x v="117"/>
    <x v="14"/>
    <x v="2"/>
    <m/>
    <m/>
    <m/>
    <n v="37134"/>
    <n v="37134"/>
    <m/>
    <m/>
  </r>
  <r>
    <x v="0"/>
    <x v="0"/>
    <x v="1"/>
    <x v="0"/>
    <n v="23"/>
    <x v="0"/>
    <x v="0"/>
    <x v="0"/>
    <x v="0"/>
    <x v="208"/>
    <x v="208"/>
    <x v="118"/>
    <x v="14"/>
    <x v="2"/>
    <m/>
    <m/>
    <m/>
    <n v="40641"/>
    <n v="12000"/>
    <m/>
    <m/>
  </r>
  <r>
    <x v="0"/>
    <x v="0"/>
    <x v="0"/>
    <x v="0"/>
    <n v="153"/>
    <x v="0"/>
    <x v="0"/>
    <x v="0"/>
    <x v="0"/>
    <x v="209"/>
    <x v="209"/>
    <x v="119"/>
    <x v="14"/>
    <x v="2"/>
    <m/>
    <m/>
    <m/>
    <n v="13271"/>
    <n v="13271"/>
    <m/>
    <m/>
  </r>
  <r>
    <x v="0"/>
    <x v="0"/>
    <x v="0"/>
    <x v="0"/>
    <n v="327"/>
    <x v="0"/>
    <x v="0"/>
    <x v="0"/>
    <x v="0"/>
    <x v="210"/>
    <x v="210"/>
    <x v="119"/>
    <x v="14"/>
    <x v="2"/>
    <m/>
    <m/>
    <m/>
    <n v="12136"/>
    <n v="12136"/>
    <m/>
    <m/>
  </r>
  <r>
    <x v="0"/>
    <x v="0"/>
    <x v="0"/>
    <x v="0"/>
    <n v="153"/>
    <x v="0"/>
    <x v="0"/>
    <x v="0"/>
    <x v="0"/>
    <x v="211"/>
    <x v="211"/>
    <x v="119"/>
    <x v="14"/>
    <x v="2"/>
    <m/>
    <m/>
    <m/>
    <n v="22139"/>
    <n v="22139"/>
    <m/>
    <m/>
  </r>
  <r>
    <x v="0"/>
    <x v="0"/>
    <x v="0"/>
    <x v="0"/>
    <n v="153"/>
    <x v="0"/>
    <x v="0"/>
    <x v="0"/>
    <x v="0"/>
    <x v="212"/>
    <x v="212"/>
    <x v="120"/>
    <x v="14"/>
    <x v="2"/>
    <m/>
    <m/>
    <m/>
    <n v="49318"/>
    <n v="49318"/>
    <m/>
    <m/>
  </r>
  <r>
    <x v="0"/>
    <x v="0"/>
    <x v="0"/>
    <x v="0"/>
    <n v="153"/>
    <x v="0"/>
    <x v="0"/>
    <x v="0"/>
    <x v="0"/>
    <x v="213"/>
    <x v="213"/>
    <x v="121"/>
    <x v="14"/>
    <x v="2"/>
    <m/>
    <m/>
    <m/>
    <n v="46990"/>
    <n v="46990"/>
    <m/>
    <m/>
  </r>
  <r>
    <x v="0"/>
    <x v="0"/>
    <x v="1"/>
    <x v="0"/>
    <n v="84"/>
    <x v="0"/>
    <x v="0"/>
    <x v="0"/>
    <x v="0"/>
    <x v="214"/>
    <x v="214"/>
    <x v="118"/>
    <x v="14"/>
    <x v="2"/>
    <m/>
    <m/>
    <m/>
    <n v="6740"/>
    <n v="6000"/>
    <m/>
    <m/>
  </r>
  <r>
    <x v="0"/>
    <x v="0"/>
    <x v="0"/>
    <x v="0"/>
    <n v="153"/>
    <x v="0"/>
    <x v="0"/>
    <x v="0"/>
    <x v="0"/>
    <x v="215"/>
    <x v="215"/>
    <x v="118"/>
    <x v="14"/>
    <x v="2"/>
    <m/>
    <m/>
    <m/>
    <n v="31085"/>
    <n v="31085"/>
    <m/>
    <m/>
  </r>
  <r>
    <x v="0"/>
    <x v="0"/>
    <x v="1"/>
    <x v="0"/>
    <n v="153"/>
    <x v="0"/>
    <x v="0"/>
    <x v="0"/>
    <x v="0"/>
    <x v="216"/>
    <x v="216"/>
    <x v="122"/>
    <x v="14"/>
    <x v="2"/>
    <m/>
    <m/>
    <m/>
    <n v="46555"/>
    <n v="46555"/>
    <m/>
    <m/>
  </r>
  <r>
    <x v="0"/>
    <x v="0"/>
    <x v="1"/>
    <x v="0"/>
    <n v="38"/>
    <x v="0"/>
    <x v="0"/>
    <x v="0"/>
    <x v="0"/>
    <x v="217"/>
    <x v="217"/>
    <x v="123"/>
    <x v="14"/>
    <x v="2"/>
    <m/>
    <m/>
    <m/>
    <n v="31007"/>
    <n v="22100"/>
    <m/>
    <m/>
  </r>
  <r>
    <x v="0"/>
    <x v="0"/>
    <x v="1"/>
    <x v="0"/>
    <n v="59"/>
    <x v="0"/>
    <x v="0"/>
    <x v="0"/>
    <x v="0"/>
    <x v="218"/>
    <x v="218"/>
    <x v="124"/>
    <x v="14"/>
    <x v="2"/>
    <m/>
    <m/>
    <m/>
    <n v="18343"/>
    <n v="16625"/>
    <m/>
    <m/>
  </r>
  <r>
    <x v="0"/>
    <x v="0"/>
    <x v="1"/>
    <x v="0"/>
    <n v="98"/>
    <x v="0"/>
    <x v="0"/>
    <x v="0"/>
    <x v="0"/>
    <x v="219"/>
    <x v="219"/>
    <x v="124"/>
    <x v="14"/>
    <x v="2"/>
    <m/>
    <m/>
    <m/>
    <n v="22947"/>
    <n v="14500"/>
    <m/>
    <m/>
  </r>
  <r>
    <x v="0"/>
    <x v="0"/>
    <x v="1"/>
    <x v="0"/>
    <n v="6"/>
    <x v="0"/>
    <x v="0"/>
    <x v="0"/>
    <x v="0"/>
    <x v="220"/>
    <x v="220"/>
    <x v="125"/>
    <x v="14"/>
    <x v="2"/>
    <m/>
    <m/>
    <m/>
    <n v="17677"/>
    <n v="8877"/>
    <m/>
    <m/>
  </r>
  <r>
    <x v="0"/>
    <x v="0"/>
    <x v="1"/>
    <x v="0"/>
    <n v="121"/>
    <x v="0"/>
    <x v="0"/>
    <x v="0"/>
    <x v="0"/>
    <x v="221"/>
    <x v="221"/>
    <x v="126"/>
    <x v="14"/>
    <x v="2"/>
    <m/>
    <m/>
    <m/>
    <n v="39227"/>
    <n v="39227"/>
    <m/>
    <m/>
  </r>
  <r>
    <x v="0"/>
    <x v="0"/>
    <x v="1"/>
    <x v="0"/>
    <n v="111"/>
    <x v="0"/>
    <x v="0"/>
    <x v="0"/>
    <x v="0"/>
    <x v="222"/>
    <x v="222"/>
    <x v="126"/>
    <x v="14"/>
    <x v="2"/>
    <m/>
    <m/>
    <m/>
    <n v="18132"/>
    <n v="18132"/>
    <m/>
    <m/>
  </r>
  <r>
    <x v="0"/>
    <x v="0"/>
    <x v="1"/>
    <x v="0"/>
    <n v="89"/>
    <x v="0"/>
    <x v="0"/>
    <x v="0"/>
    <x v="0"/>
    <x v="223"/>
    <x v="223"/>
    <x v="121"/>
    <x v="14"/>
    <x v="2"/>
    <m/>
    <m/>
    <m/>
    <n v="16650"/>
    <n v="16650"/>
    <m/>
    <m/>
  </r>
  <r>
    <x v="0"/>
    <x v="0"/>
    <x v="0"/>
    <x v="0"/>
    <n v="120"/>
    <x v="0"/>
    <x v="0"/>
    <x v="0"/>
    <x v="0"/>
    <x v="224"/>
    <x v="224"/>
    <x v="125"/>
    <x v="14"/>
    <x v="2"/>
    <m/>
    <m/>
    <m/>
    <n v="28659"/>
    <n v="20500"/>
    <m/>
    <m/>
  </r>
  <r>
    <x v="0"/>
    <x v="0"/>
    <x v="1"/>
    <x v="0"/>
    <n v="87"/>
    <x v="0"/>
    <x v="0"/>
    <x v="0"/>
    <x v="0"/>
    <x v="225"/>
    <x v="225"/>
    <x v="126"/>
    <x v="14"/>
    <x v="2"/>
    <m/>
    <m/>
    <m/>
    <n v="20671"/>
    <n v="20671"/>
    <m/>
    <m/>
  </r>
  <r>
    <x v="0"/>
    <x v="0"/>
    <x v="1"/>
    <x v="0"/>
    <n v="52"/>
    <x v="0"/>
    <x v="0"/>
    <x v="0"/>
    <x v="0"/>
    <x v="226"/>
    <x v="226"/>
    <x v="127"/>
    <x v="14"/>
    <x v="2"/>
    <m/>
    <m/>
    <m/>
    <n v="26338"/>
    <n v="26338"/>
    <m/>
    <m/>
  </r>
  <r>
    <x v="0"/>
    <x v="0"/>
    <x v="0"/>
    <x v="0"/>
    <n v="153"/>
    <x v="0"/>
    <x v="0"/>
    <x v="0"/>
    <x v="0"/>
    <x v="227"/>
    <x v="227"/>
    <x v="127"/>
    <x v="14"/>
    <x v="2"/>
    <m/>
    <m/>
    <m/>
    <n v="25915"/>
    <n v="25915"/>
    <m/>
    <m/>
  </r>
  <r>
    <x v="0"/>
    <x v="0"/>
    <x v="1"/>
    <x v="0"/>
    <n v="26"/>
    <x v="0"/>
    <x v="0"/>
    <x v="0"/>
    <x v="0"/>
    <x v="228"/>
    <x v="228"/>
    <x v="124"/>
    <x v="14"/>
    <x v="2"/>
    <m/>
    <m/>
    <m/>
    <n v="23793"/>
    <n v="14000"/>
    <m/>
    <m/>
  </r>
  <r>
    <x v="0"/>
    <x v="0"/>
    <x v="1"/>
    <x v="0"/>
    <n v="82"/>
    <x v="0"/>
    <x v="0"/>
    <x v="0"/>
    <x v="0"/>
    <x v="229"/>
    <x v="229"/>
    <x v="128"/>
    <x v="15"/>
    <x v="2"/>
    <m/>
    <m/>
    <m/>
    <n v="36339"/>
    <n v="20398.759999990463"/>
    <m/>
    <m/>
  </r>
  <r>
    <x v="0"/>
    <x v="0"/>
    <x v="0"/>
    <x v="0"/>
    <n v="153"/>
    <x v="0"/>
    <x v="0"/>
    <x v="0"/>
    <x v="1"/>
    <x v="230"/>
    <x v="230"/>
    <x v="129"/>
    <x v="15"/>
    <x v="2"/>
    <m/>
    <m/>
    <m/>
    <n v="123177"/>
    <n v="123177"/>
    <m/>
    <m/>
  </r>
  <r>
    <x v="0"/>
    <x v="0"/>
    <x v="0"/>
    <x v="0"/>
    <n v="153"/>
    <x v="0"/>
    <x v="0"/>
    <x v="0"/>
    <x v="0"/>
    <x v="231"/>
    <x v="231"/>
    <x v="130"/>
    <x v="15"/>
    <x v="2"/>
    <m/>
    <m/>
    <m/>
    <n v="112747"/>
    <n v="112747"/>
    <m/>
    <m/>
  </r>
  <r>
    <x v="0"/>
    <x v="0"/>
    <x v="0"/>
    <x v="0"/>
    <n v="153"/>
    <x v="0"/>
    <x v="0"/>
    <x v="0"/>
    <x v="0"/>
    <x v="232"/>
    <x v="232"/>
    <x v="131"/>
    <x v="15"/>
    <x v="2"/>
    <m/>
    <m/>
    <m/>
    <n v="58206"/>
    <n v="58206"/>
    <m/>
    <m/>
  </r>
  <r>
    <x v="0"/>
    <x v="0"/>
    <x v="1"/>
    <x v="0"/>
    <n v="135"/>
    <x v="0"/>
    <x v="0"/>
    <x v="0"/>
    <x v="0"/>
    <x v="233"/>
    <x v="233"/>
    <x v="132"/>
    <x v="15"/>
    <x v="2"/>
    <m/>
    <m/>
    <m/>
    <n v="20849"/>
    <n v="20849"/>
    <m/>
    <m/>
  </r>
  <r>
    <x v="0"/>
    <x v="0"/>
    <x v="1"/>
    <x v="0"/>
    <n v="78"/>
    <x v="0"/>
    <x v="0"/>
    <x v="0"/>
    <x v="0"/>
    <x v="234"/>
    <x v="234"/>
    <x v="133"/>
    <x v="15"/>
    <x v="2"/>
    <m/>
    <m/>
    <m/>
    <n v="71116"/>
    <n v="71116"/>
    <m/>
    <m/>
  </r>
  <r>
    <x v="0"/>
    <x v="0"/>
    <x v="1"/>
    <x v="0"/>
    <n v="153"/>
    <x v="0"/>
    <x v="0"/>
    <x v="0"/>
    <x v="0"/>
    <x v="235"/>
    <x v="235"/>
    <x v="134"/>
    <x v="15"/>
    <x v="2"/>
    <m/>
    <m/>
    <m/>
    <n v="62209"/>
    <n v="62209"/>
    <m/>
    <m/>
  </r>
  <r>
    <x v="0"/>
    <x v="0"/>
    <x v="0"/>
    <x v="0"/>
    <n v="153"/>
    <x v="0"/>
    <x v="0"/>
    <x v="0"/>
    <x v="0"/>
    <x v="236"/>
    <x v="236"/>
    <x v="135"/>
    <x v="15"/>
    <x v="2"/>
    <m/>
    <m/>
    <m/>
    <n v="38154"/>
    <n v="38154"/>
    <m/>
    <m/>
  </r>
  <r>
    <x v="0"/>
    <x v="0"/>
    <x v="1"/>
    <x v="0"/>
    <n v="22"/>
    <x v="0"/>
    <x v="0"/>
    <x v="0"/>
    <x v="0"/>
    <x v="237"/>
    <x v="237"/>
    <x v="136"/>
    <x v="15"/>
    <x v="2"/>
    <m/>
    <m/>
    <m/>
    <n v="29901"/>
    <n v="5000"/>
    <m/>
    <m/>
  </r>
  <r>
    <x v="0"/>
    <x v="0"/>
    <x v="0"/>
    <x v="0"/>
    <n v="153"/>
    <x v="0"/>
    <x v="0"/>
    <x v="0"/>
    <x v="0"/>
    <x v="238"/>
    <x v="238"/>
    <x v="137"/>
    <x v="15"/>
    <x v="2"/>
    <m/>
    <m/>
    <m/>
    <n v="46549"/>
    <n v="46549"/>
    <m/>
    <m/>
  </r>
  <r>
    <x v="0"/>
    <x v="0"/>
    <x v="1"/>
    <x v="0"/>
    <n v="67"/>
    <x v="0"/>
    <x v="0"/>
    <x v="0"/>
    <x v="0"/>
    <x v="239"/>
    <x v="239"/>
    <x v="138"/>
    <x v="15"/>
    <x v="2"/>
    <m/>
    <m/>
    <m/>
    <n v="29291"/>
    <n v="29291"/>
    <m/>
    <m/>
  </r>
  <r>
    <x v="0"/>
    <x v="0"/>
    <x v="0"/>
    <x v="0"/>
    <n v="153"/>
    <x v="0"/>
    <x v="0"/>
    <x v="0"/>
    <x v="0"/>
    <x v="240"/>
    <x v="240"/>
    <x v="139"/>
    <x v="15"/>
    <x v="2"/>
    <m/>
    <m/>
    <m/>
    <n v="58841"/>
    <n v="58841"/>
    <m/>
    <m/>
  </r>
  <r>
    <x v="0"/>
    <x v="0"/>
    <x v="0"/>
    <x v="0"/>
    <n v="324"/>
    <x v="0"/>
    <x v="0"/>
    <x v="0"/>
    <x v="0"/>
    <x v="241"/>
    <x v="241"/>
    <x v="140"/>
    <x v="15"/>
    <x v="2"/>
    <m/>
    <m/>
    <m/>
    <n v="23832"/>
    <n v="23832"/>
    <m/>
    <m/>
  </r>
  <r>
    <x v="0"/>
    <x v="0"/>
    <x v="1"/>
    <x v="0"/>
    <n v="19"/>
    <x v="0"/>
    <x v="0"/>
    <x v="0"/>
    <x v="0"/>
    <x v="242"/>
    <x v="242"/>
    <x v="141"/>
    <x v="15"/>
    <x v="2"/>
    <m/>
    <m/>
    <m/>
    <n v="37467"/>
    <n v="22000"/>
    <m/>
    <m/>
  </r>
  <r>
    <x v="0"/>
    <x v="0"/>
    <x v="1"/>
    <x v="1"/>
    <n v="101"/>
    <x v="0"/>
    <x v="0"/>
    <x v="0"/>
    <x v="1"/>
    <x v="243"/>
    <x v="243"/>
    <x v="142"/>
    <x v="15"/>
    <x v="2"/>
    <m/>
    <m/>
    <m/>
    <n v="39316"/>
    <n v="23655"/>
    <m/>
    <m/>
  </r>
  <r>
    <x v="0"/>
    <x v="0"/>
    <x v="1"/>
    <x v="0"/>
    <n v="68"/>
    <x v="0"/>
    <x v="0"/>
    <x v="0"/>
    <x v="0"/>
    <x v="244"/>
    <x v="244"/>
    <x v="141"/>
    <x v="15"/>
    <x v="2"/>
    <m/>
    <m/>
    <m/>
    <n v="2328"/>
    <n v="2328"/>
    <m/>
    <m/>
  </r>
  <r>
    <x v="0"/>
    <x v="0"/>
    <x v="1"/>
    <x v="0"/>
    <n v="76"/>
    <x v="0"/>
    <x v="0"/>
    <x v="0"/>
    <x v="0"/>
    <x v="245"/>
    <x v="245"/>
    <x v="142"/>
    <x v="15"/>
    <x v="2"/>
    <m/>
    <m/>
    <m/>
    <n v="9790"/>
    <n v="6500"/>
    <m/>
    <m/>
  </r>
  <r>
    <x v="0"/>
    <x v="0"/>
    <x v="1"/>
    <x v="0"/>
    <n v="32"/>
    <x v="0"/>
    <x v="0"/>
    <x v="0"/>
    <x v="0"/>
    <x v="246"/>
    <x v="246"/>
    <x v="141"/>
    <x v="15"/>
    <x v="2"/>
    <m/>
    <m/>
    <m/>
    <n v="50244"/>
    <n v="37000"/>
    <m/>
    <m/>
  </r>
  <r>
    <x v="0"/>
    <x v="0"/>
    <x v="1"/>
    <x v="0"/>
    <n v="7"/>
    <x v="0"/>
    <x v="0"/>
    <x v="0"/>
    <x v="0"/>
    <x v="247"/>
    <x v="247"/>
    <x v="141"/>
    <x v="15"/>
    <x v="2"/>
    <m/>
    <m/>
    <m/>
    <n v="19368"/>
    <n v="4800"/>
    <m/>
    <m/>
  </r>
  <r>
    <x v="0"/>
    <x v="0"/>
    <x v="1"/>
    <x v="0"/>
    <n v="50"/>
    <x v="0"/>
    <x v="0"/>
    <x v="0"/>
    <x v="0"/>
    <x v="248"/>
    <x v="248"/>
    <x v="141"/>
    <x v="15"/>
    <x v="2"/>
    <m/>
    <m/>
    <m/>
    <n v="20003"/>
    <n v="20003"/>
    <m/>
    <m/>
  </r>
  <r>
    <x v="0"/>
    <x v="0"/>
    <x v="2"/>
    <x v="0"/>
    <e v="#N/A"/>
    <x v="0"/>
    <x v="0"/>
    <x v="0"/>
    <x v="0"/>
    <x v="249"/>
    <x v="249"/>
    <x v="143"/>
    <x v="16"/>
    <x v="3"/>
    <m/>
    <m/>
    <m/>
    <n v="4233"/>
    <n v="500"/>
    <m/>
    <m/>
  </r>
  <r>
    <x v="0"/>
    <x v="0"/>
    <x v="0"/>
    <x v="0"/>
    <n v="153"/>
    <x v="0"/>
    <x v="0"/>
    <x v="0"/>
    <x v="0"/>
    <x v="250"/>
    <x v="250"/>
    <x v="144"/>
    <x v="15"/>
    <x v="2"/>
    <m/>
    <m/>
    <m/>
    <n v="22965"/>
    <n v="22965"/>
    <m/>
    <m/>
  </r>
  <r>
    <x v="0"/>
    <x v="0"/>
    <x v="0"/>
    <x v="1"/>
    <n v="153"/>
    <x v="0"/>
    <x v="0"/>
    <x v="0"/>
    <x v="0"/>
    <x v="251"/>
    <x v="251"/>
    <x v="145"/>
    <x v="15"/>
    <x v="2"/>
    <m/>
    <m/>
    <m/>
    <n v="60543"/>
    <n v="60543"/>
    <m/>
    <m/>
  </r>
  <r>
    <x v="0"/>
    <x v="0"/>
    <x v="0"/>
    <x v="0"/>
    <n v="153"/>
    <x v="0"/>
    <x v="0"/>
    <x v="0"/>
    <x v="0"/>
    <x v="252"/>
    <x v="252"/>
    <x v="146"/>
    <x v="17"/>
    <x v="2"/>
    <m/>
    <m/>
    <m/>
    <n v="70058"/>
    <n v="70058"/>
    <m/>
    <m/>
  </r>
  <r>
    <x v="0"/>
    <x v="0"/>
    <x v="0"/>
    <x v="0"/>
    <n v="153"/>
    <x v="0"/>
    <x v="0"/>
    <x v="0"/>
    <x v="0"/>
    <x v="253"/>
    <x v="253"/>
    <x v="147"/>
    <x v="17"/>
    <x v="2"/>
    <m/>
    <m/>
    <m/>
    <n v="17469"/>
    <n v="17469"/>
    <m/>
    <m/>
  </r>
  <r>
    <x v="0"/>
    <x v="0"/>
    <x v="1"/>
    <x v="0"/>
    <n v="13"/>
    <x v="0"/>
    <x v="0"/>
    <x v="0"/>
    <x v="0"/>
    <x v="254"/>
    <x v="254"/>
    <x v="147"/>
    <x v="17"/>
    <x v="2"/>
    <m/>
    <m/>
    <m/>
    <n v="2119"/>
    <n v="2119"/>
    <m/>
    <m/>
  </r>
  <r>
    <x v="0"/>
    <x v="0"/>
    <x v="1"/>
    <x v="0"/>
    <n v="27"/>
    <x v="0"/>
    <x v="0"/>
    <x v="0"/>
    <x v="0"/>
    <x v="255"/>
    <x v="255"/>
    <x v="148"/>
    <x v="17"/>
    <x v="2"/>
    <m/>
    <m/>
    <m/>
    <n v="19592"/>
    <n v="19592"/>
    <m/>
    <m/>
  </r>
  <r>
    <x v="0"/>
    <x v="0"/>
    <x v="0"/>
    <x v="0"/>
    <n v="153"/>
    <x v="0"/>
    <x v="0"/>
    <x v="0"/>
    <x v="0"/>
    <x v="256"/>
    <x v="256"/>
    <x v="148"/>
    <x v="17"/>
    <x v="2"/>
    <m/>
    <m/>
    <m/>
    <n v="5689"/>
    <n v="5689"/>
    <m/>
    <m/>
  </r>
  <r>
    <x v="0"/>
    <x v="0"/>
    <x v="0"/>
    <x v="0"/>
    <n v="153"/>
    <x v="0"/>
    <x v="0"/>
    <x v="0"/>
    <x v="0"/>
    <x v="257"/>
    <x v="257"/>
    <x v="148"/>
    <x v="17"/>
    <x v="2"/>
    <m/>
    <m/>
    <m/>
    <n v="20650"/>
    <n v="20650"/>
    <m/>
    <m/>
  </r>
  <r>
    <x v="0"/>
    <x v="0"/>
    <x v="0"/>
    <x v="0"/>
    <n v="142"/>
    <x v="0"/>
    <x v="0"/>
    <x v="0"/>
    <x v="0"/>
    <x v="258"/>
    <x v="258"/>
    <x v="149"/>
    <x v="17"/>
    <x v="2"/>
    <m/>
    <m/>
    <m/>
    <n v="2842"/>
    <n v="2842"/>
    <m/>
    <m/>
  </r>
  <r>
    <x v="0"/>
    <x v="0"/>
    <x v="1"/>
    <x v="0"/>
    <n v="137"/>
    <x v="0"/>
    <x v="0"/>
    <x v="0"/>
    <x v="0"/>
    <x v="259"/>
    <x v="259"/>
    <x v="149"/>
    <x v="17"/>
    <x v="2"/>
    <m/>
    <m/>
    <m/>
    <n v="44507"/>
    <n v="44507"/>
    <m/>
    <m/>
  </r>
  <r>
    <x v="0"/>
    <x v="0"/>
    <x v="0"/>
    <x v="0"/>
    <n v="153"/>
    <x v="0"/>
    <x v="0"/>
    <x v="0"/>
    <x v="0"/>
    <x v="260"/>
    <x v="260"/>
    <x v="149"/>
    <x v="17"/>
    <x v="2"/>
    <m/>
    <m/>
    <m/>
    <n v="10221"/>
    <n v="10221"/>
    <m/>
    <m/>
  </r>
  <r>
    <x v="0"/>
    <x v="0"/>
    <x v="0"/>
    <x v="0"/>
    <n v="133"/>
    <x v="0"/>
    <x v="0"/>
    <x v="0"/>
    <x v="0"/>
    <x v="261"/>
    <x v="261"/>
    <x v="150"/>
    <x v="17"/>
    <x v="2"/>
    <m/>
    <m/>
    <m/>
    <n v="18978"/>
    <n v="18978"/>
    <m/>
    <m/>
  </r>
  <r>
    <x v="0"/>
    <x v="0"/>
    <x v="0"/>
    <x v="0"/>
    <n v="153"/>
    <x v="0"/>
    <x v="0"/>
    <x v="0"/>
    <x v="0"/>
    <x v="262"/>
    <x v="262"/>
    <x v="150"/>
    <x v="17"/>
    <x v="2"/>
    <m/>
    <m/>
    <m/>
    <n v="19613"/>
    <n v="19613"/>
    <m/>
    <m/>
  </r>
  <r>
    <x v="0"/>
    <x v="0"/>
    <x v="1"/>
    <x v="0"/>
    <n v="95"/>
    <x v="0"/>
    <x v="0"/>
    <x v="0"/>
    <x v="0"/>
    <x v="263"/>
    <x v="263"/>
    <x v="150"/>
    <x v="17"/>
    <x v="2"/>
    <m/>
    <m/>
    <m/>
    <n v="15592"/>
    <n v="15592"/>
    <m/>
    <m/>
  </r>
  <r>
    <x v="0"/>
    <x v="0"/>
    <x v="1"/>
    <x v="0"/>
    <n v="116"/>
    <x v="0"/>
    <x v="0"/>
    <x v="0"/>
    <x v="0"/>
    <x v="264"/>
    <x v="264"/>
    <x v="151"/>
    <x v="17"/>
    <x v="2"/>
    <m/>
    <m/>
    <m/>
    <n v="20235"/>
    <n v="20235"/>
    <m/>
    <m/>
  </r>
  <r>
    <x v="0"/>
    <x v="0"/>
    <x v="1"/>
    <x v="0"/>
    <n v="90"/>
    <x v="0"/>
    <x v="0"/>
    <x v="0"/>
    <x v="0"/>
    <x v="265"/>
    <x v="265"/>
    <x v="151"/>
    <x v="17"/>
    <x v="2"/>
    <m/>
    <m/>
    <m/>
    <n v="14907"/>
    <n v="14907"/>
    <m/>
    <m/>
  </r>
  <r>
    <x v="0"/>
    <x v="0"/>
    <x v="1"/>
    <x v="0"/>
    <n v="64"/>
    <x v="0"/>
    <x v="0"/>
    <x v="0"/>
    <x v="0"/>
    <x v="266"/>
    <x v="266"/>
    <x v="151"/>
    <x v="17"/>
    <x v="2"/>
    <m/>
    <m/>
    <m/>
    <n v="2931"/>
    <n v="1700"/>
    <m/>
    <m/>
  </r>
  <r>
    <x v="0"/>
    <x v="0"/>
    <x v="0"/>
    <x v="1"/>
    <n v="153"/>
    <x v="0"/>
    <x v="0"/>
    <x v="0"/>
    <x v="0"/>
    <x v="267"/>
    <x v="267"/>
    <x v="152"/>
    <x v="17"/>
    <x v="2"/>
    <m/>
    <m/>
    <m/>
    <n v="68788"/>
    <n v="68788"/>
    <m/>
    <m/>
  </r>
  <r>
    <x v="0"/>
    <x v="0"/>
    <x v="0"/>
    <x v="0"/>
    <n v="153"/>
    <x v="0"/>
    <x v="0"/>
    <x v="0"/>
    <x v="0"/>
    <x v="268"/>
    <x v="268"/>
    <x v="147"/>
    <x v="17"/>
    <x v="2"/>
    <m/>
    <m/>
    <m/>
    <n v="17392"/>
    <n v="17392"/>
    <m/>
    <m/>
  </r>
  <r>
    <x v="0"/>
    <x v="0"/>
    <x v="0"/>
    <x v="0"/>
    <n v="153"/>
    <x v="0"/>
    <x v="0"/>
    <x v="0"/>
    <x v="0"/>
    <x v="269"/>
    <x v="269"/>
    <x v="147"/>
    <x v="17"/>
    <x v="2"/>
    <m/>
    <m/>
    <m/>
    <n v="11226"/>
    <n v="11226"/>
    <m/>
    <m/>
  </r>
  <r>
    <x v="0"/>
    <x v="0"/>
    <x v="1"/>
    <x v="0"/>
    <n v="153"/>
    <x v="0"/>
    <x v="0"/>
    <x v="0"/>
    <x v="0"/>
    <x v="270"/>
    <x v="270"/>
    <x v="153"/>
    <x v="17"/>
    <x v="2"/>
    <m/>
    <m/>
    <m/>
    <n v="62953"/>
    <n v="62953"/>
    <m/>
    <m/>
  </r>
  <r>
    <x v="0"/>
    <x v="0"/>
    <x v="0"/>
    <x v="0"/>
    <n v="153"/>
    <x v="0"/>
    <x v="0"/>
    <x v="0"/>
    <x v="0"/>
    <x v="271"/>
    <x v="271"/>
    <x v="154"/>
    <x v="18"/>
    <x v="2"/>
    <m/>
    <m/>
    <m/>
    <n v="9360"/>
    <n v="9360"/>
    <m/>
    <m/>
  </r>
  <r>
    <x v="0"/>
    <x v="0"/>
    <x v="1"/>
    <x v="0"/>
    <n v="153"/>
    <x v="0"/>
    <x v="0"/>
    <x v="0"/>
    <x v="0"/>
    <x v="272"/>
    <x v="272"/>
    <x v="155"/>
    <x v="18"/>
    <x v="2"/>
    <m/>
    <m/>
    <m/>
    <n v="14699"/>
    <n v="14699"/>
    <m/>
    <m/>
  </r>
  <r>
    <x v="0"/>
    <x v="0"/>
    <x v="0"/>
    <x v="0"/>
    <n v="153"/>
    <x v="0"/>
    <x v="0"/>
    <x v="0"/>
    <x v="0"/>
    <x v="273"/>
    <x v="273"/>
    <x v="156"/>
    <x v="18"/>
    <x v="2"/>
    <m/>
    <m/>
    <m/>
    <n v="139524"/>
    <n v="139524"/>
    <m/>
    <m/>
  </r>
  <r>
    <x v="0"/>
    <x v="0"/>
    <x v="0"/>
    <x v="0"/>
    <n v="153"/>
    <x v="0"/>
    <x v="0"/>
    <x v="0"/>
    <x v="0"/>
    <x v="274"/>
    <x v="274"/>
    <x v="157"/>
    <x v="18"/>
    <x v="2"/>
    <m/>
    <m/>
    <m/>
    <n v="57700"/>
    <n v="57700"/>
    <m/>
    <m/>
  </r>
  <r>
    <x v="0"/>
    <x v="0"/>
    <x v="2"/>
    <x v="0"/>
    <e v="#N/A"/>
    <x v="0"/>
    <x v="0"/>
    <x v="0"/>
    <x v="0"/>
    <x v="249"/>
    <x v="275"/>
    <x v="143"/>
    <x v="16"/>
    <x v="3"/>
    <m/>
    <m/>
    <m/>
    <n v="7905"/>
    <n v="7904.75"/>
    <m/>
    <m/>
  </r>
  <r>
    <x v="0"/>
    <x v="0"/>
    <x v="1"/>
    <x v="0"/>
    <n v="126"/>
    <x v="0"/>
    <x v="0"/>
    <x v="0"/>
    <x v="0"/>
    <x v="275"/>
    <x v="276"/>
    <x v="154"/>
    <x v="18"/>
    <x v="2"/>
    <m/>
    <m/>
    <m/>
    <n v="40278"/>
    <n v="40278"/>
    <m/>
    <m/>
  </r>
  <r>
    <x v="0"/>
    <x v="0"/>
    <x v="0"/>
    <x v="0"/>
    <n v="153"/>
    <x v="0"/>
    <x v="0"/>
    <x v="0"/>
    <x v="0"/>
    <x v="276"/>
    <x v="277"/>
    <x v="154"/>
    <x v="18"/>
    <x v="2"/>
    <m/>
    <m/>
    <m/>
    <n v="9387"/>
    <n v="9387"/>
    <m/>
    <m/>
  </r>
  <r>
    <x v="0"/>
    <x v="0"/>
    <x v="1"/>
    <x v="0"/>
    <n v="21"/>
    <x v="0"/>
    <x v="0"/>
    <x v="0"/>
    <x v="0"/>
    <x v="277"/>
    <x v="278"/>
    <x v="158"/>
    <x v="18"/>
    <x v="2"/>
    <m/>
    <m/>
    <m/>
    <n v="44239"/>
    <n v="24000"/>
    <m/>
    <m/>
  </r>
  <r>
    <x v="0"/>
    <x v="0"/>
    <x v="0"/>
    <x v="0"/>
    <n v="153"/>
    <x v="0"/>
    <x v="0"/>
    <x v="0"/>
    <x v="0"/>
    <x v="278"/>
    <x v="279"/>
    <x v="159"/>
    <x v="18"/>
    <x v="2"/>
    <m/>
    <m/>
    <m/>
    <n v="21941"/>
    <n v="21941"/>
    <m/>
    <m/>
  </r>
  <r>
    <x v="0"/>
    <x v="0"/>
    <x v="1"/>
    <x v="0"/>
    <n v="119"/>
    <x v="0"/>
    <x v="0"/>
    <x v="0"/>
    <x v="0"/>
    <x v="279"/>
    <x v="280"/>
    <x v="154"/>
    <x v="18"/>
    <x v="2"/>
    <m/>
    <m/>
    <m/>
    <n v="92094"/>
    <n v="92094"/>
    <m/>
    <m/>
  </r>
  <r>
    <x v="0"/>
    <x v="0"/>
    <x v="0"/>
    <x v="0"/>
    <n v="153"/>
    <x v="0"/>
    <x v="0"/>
    <x v="0"/>
    <x v="0"/>
    <x v="280"/>
    <x v="281"/>
    <x v="154"/>
    <x v="18"/>
    <x v="2"/>
    <m/>
    <m/>
    <m/>
    <n v="63497"/>
    <n v="63497"/>
    <m/>
    <m/>
  </r>
  <r>
    <x v="0"/>
    <x v="0"/>
    <x v="1"/>
    <x v="0"/>
    <n v="72"/>
    <x v="0"/>
    <x v="0"/>
    <x v="0"/>
    <x v="0"/>
    <x v="281"/>
    <x v="282"/>
    <x v="154"/>
    <x v="18"/>
    <x v="2"/>
    <m/>
    <m/>
    <m/>
    <n v="16978"/>
    <n v="12675"/>
    <m/>
    <m/>
  </r>
  <r>
    <x v="0"/>
    <x v="0"/>
    <x v="1"/>
    <x v="0"/>
    <n v="37"/>
    <x v="0"/>
    <x v="0"/>
    <x v="0"/>
    <x v="0"/>
    <x v="282"/>
    <x v="283"/>
    <x v="160"/>
    <x v="18"/>
    <x v="2"/>
    <m/>
    <m/>
    <m/>
    <n v="14925"/>
    <n v="14925"/>
    <m/>
    <m/>
  </r>
  <r>
    <x v="0"/>
    <x v="0"/>
    <x v="0"/>
    <x v="0"/>
    <n v="153"/>
    <x v="0"/>
    <x v="0"/>
    <x v="0"/>
    <x v="0"/>
    <x v="283"/>
    <x v="284"/>
    <x v="159"/>
    <x v="18"/>
    <x v="2"/>
    <m/>
    <m/>
    <m/>
    <n v="20248"/>
    <n v="20248"/>
    <m/>
    <m/>
  </r>
  <r>
    <x v="0"/>
    <x v="0"/>
    <x v="1"/>
    <x v="0"/>
    <n v="136"/>
    <x v="0"/>
    <x v="0"/>
    <x v="0"/>
    <x v="0"/>
    <x v="284"/>
    <x v="285"/>
    <x v="160"/>
    <x v="18"/>
    <x v="2"/>
    <m/>
    <m/>
    <m/>
    <n v="7968"/>
    <n v="7968"/>
    <m/>
    <m/>
  </r>
  <r>
    <x v="0"/>
    <x v="0"/>
    <x v="1"/>
    <x v="0"/>
    <n v="65"/>
    <x v="0"/>
    <x v="0"/>
    <x v="0"/>
    <x v="0"/>
    <x v="285"/>
    <x v="286"/>
    <x v="155"/>
    <x v="18"/>
    <x v="2"/>
    <m/>
    <m/>
    <m/>
    <n v="22366"/>
    <n v="10500"/>
    <m/>
    <m/>
  </r>
  <r>
    <x v="0"/>
    <x v="0"/>
    <x v="0"/>
    <x v="0"/>
    <n v="153"/>
    <x v="0"/>
    <x v="0"/>
    <x v="0"/>
    <x v="0"/>
    <x v="286"/>
    <x v="287"/>
    <x v="160"/>
    <x v="18"/>
    <x v="2"/>
    <m/>
    <m/>
    <m/>
    <n v="24260"/>
    <n v="24260"/>
    <m/>
    <m/>
  </r>
  <r>
    <x v="0"/>
    <x v="0"/>
    <x v="0"/>
    <x v="0"/>
    <n v="153"/>
    <x v="0"/>
    <x v="0"/>
    <x v="0"/>
    <x v="0"/>
    <x v="287"/>
    <x v="288"/>
    <x v="159"/>
    <x v="18"/>
    <x v="2"/>
    <m/>
    <m/>
    <m/>
    <n v="19190"/>
    <n v="19190"/>
    <m/>
    <m/>
  </r>
  <r>
    <x v="0"/>
    <x v="0"/>
    <x v="1"/>
    <x v="1"/>
    <n v="113"/>
    <x v="0"/>
    <x v="0"/>
    <x v="0"/>
    <x v="0"/>
    <x v="288"/>
    <x v="289"/>
    <x v="161"/>
    <x v="19"/>
    <x v="2"/>
    <m/>
    <m/>
    <m/>
    <n v="51857"/>
    <n v="51857"/>
    <m/>
    <m/>
  </r>
  <r>
    <x v="0"/>
    <x v="0"/>
    <x v="1"/>
    <x v="0"/>
    <n v="108"/>
    <x v="0"/>
    <x v="0"/>
    <x v="0"/>
    <x v="0"/>
    <x v="289"/>
    <x v="290"/>
    <x v="162"/>
    <x v="19"/>
    <x v="2"/>
    <m/>
    <m/>
    <m/>
    <n v="29949"/>
    <n v="29949"/>
    <m/>
    <m/>
  </r>
  <r>
    <x v="0"/>
    <x v="0"/>
    <x v="0"/>
    <x v="0"/>
    <n v="153"/>
    <x v="0"/>
    <x v="0"/>
    <x v="0"/>
    <x v="0"/>
    <x v="290"/>
    <x v="291"/>
    <x v="163"/>
    <x v="19"/>
    <x v="2"/>
    <m/>
    <m/>
    <m/>
    <n v="32700"/>
    <n v="32700"/>
    <m/>
    <m/>
  </r>
  <r>
    <x v="0"/>
    <x v="0"/>
    <x v="0"/>
    <x v="0"/>
    <n v="153"/>
    <x v="0"/>
    <x v="0"/>
    <x v="0"/>
    <x v="0"/>
    <x v="291"/>
    <x v="292"/>
    <x v="164"/>
    <x v="19"/>
    <x v="2"/>
    <m/>
    <m/>
    <m/>
    <n v="18098"/>
    <n v="18098"/>
    <m/>
    <m/>
  </r>
  <r>
    <x v="0"/>
    <x v="0"/>
    <x v="1"/>
    <x v="0"/>
    <n v="54"/>
    <x v="0"/>
    <x v="0"/>
    <x v="0"/>
    <x v="1"/>
    <x v="292"/>
    <x v="293"/>
    <x v="165"/>
    <x v="19"/>
    <x v="2"/>
    <m/>
    <m/>
    <m/>
    <n v="36040"/>
    <n v="29840"/>
    <m/>
    <m/>
  </r>
  <r>
    <x v="0"/>
    <x v="0"/>
    <x v="1"/>
    <x v="0"/>
    <n v="96"/>
    <x v="0"/>
    <x v="0"/>
    <x v="0"/>
    <x v="0"/>
    <x v="293"/>
    <x v="294"/>
    <x v="166"/>
    <x v="19"/>
    <x v="2"/>
    <m/>
    <m/>
    <m/>
    <n v="46089"/>
    <n v="46089"/>
    <m/>
    <m/>
  </r>
  <r>
    <x v="0"/>
    <x v="0"/>
    <x v="0"/>
    <x v="0"/>
    <n v="134"/>
    <x v="0"/>
    <x v="0"/>
    <x v="0"/>
    <x v="0"/>
    <x v="294"/>
    <x v="295"/>
    <x v="167"/>
    <x v="19"/>
    <x v="2"/>
    <m/>
    <m/>
    <m/>
    <n v="31504"/>
    <n v="29000"/>
    <m/>
    <m/>
  </r>
  <r>
    <x v="0"/>
    <x v="0"/>
    <x v="0"/>
    <x v="1"/>
    <n v="153"/>
    <x v="0"/>
    <x v="0"/>
    <x v="0"/>
    <x v="0"/>
    <x v="295"/>
    <x v="296"/>
    <x v="168"/>
    <x v="19"/>
    <x v="2"/>
    <m/>
    <m/>
    <m/>
    <n v="46874"/>
    <n v="46874"/>
    <m/>
    <m/>
  </r>
  <r>
    <x v="0"/>
    <x v="0"/>
    <x v="1"/>
    <x v="0"/>
    <n v="24"/>
    <x v="0"/>
    <x v="0"/>
    <x v="0"/>
    <x v="0"/>
    <x v="296"/>
    <x v="297"/>
    <x v="169"/>
    <x v="19"/>
    <x v="2"/>
    <m/>
    <m/>
    <m/>
    <n v="35985"/>
    <n v="26000"/>
    <m/>
    <m/>
  </r>
  <r>
    <x v="0"/>
    <x v="0"/>
    <x v="1"/>
    <x v="0"/>
    <n v="36"/>
    <x v="0"/>
    <x v="0"/>
    <x v="0"/>
    <x v="0"/>
    <x v="297"/>
    <x v="298"/>
    <x v="170"/>
    <x v="19"/>
    <x v="2"/>
    <m/>
    <m/>
    <m/>
    <n v="19993"/>
    <n v="13425"/>
    <m/>
    <m/>
  </r>
  <r>
    <x v="0"/>
    <x v="0"/>
    <x v="2"/>
    <x v="0"/>
    <e v="#N/A"/>
    <x v="0"/>
    <x v="0"/>
    <x v="0"/>
    <x v="0"/>
    <x v="249"/>
    <x v="299"/>
    <x v="143"/>
    <x v="16"/>
    <x v="3"/>
    <m/>
    <m/>
    <m/>
    <n v="22532"/>
    <n v="21869"/>
    <m/>
    <m/>
  </r>
  <r>
    <x v="0"/>
    <x v="0"/>
    <x v="1"/>
    <x v="1"/>
    <n v="331"/>
    <x v="0"/>
    <x v="0"/>
    <x v="0"/>
    <x v="0"/>
    <x v="298"/>
    <x v="300"/>
    <x v="171"/>
    <x v="19"/>
    <x v="2"/>
    <m/>
    <m/>
    <m/>
    <n v="44867"/>
    <n v="45530"/>
    <m/>
    <m/>
  </r>
  <r>
    <x v="0"/>
    <x v="0"/>
    <x v="0"/>
    <x v="0"/>
    <n v="153"/>
    <x v="0"/>
    <x v="0"/>
    <x v="0"/>
    <x v="0"/>
    <x v="299"/>
    <x v="301"/>
    <x v="172"/>
    <x v="19"/>
    <x v="2"/>
    <m/>
    <m/>
    <m/>
    <n v="64067"/>
    <n v="64067"/>
    <m/>
    <m/>
  </r>
  <r>
    <x v="0"/>
    <x v="0"/>
    <x v="2"/>
    <x v="0"/>
    <e v="#N/A"/>
    <x v="0"/>
    <x v="0"/>
    <x v="0"/>
    <x v="0"/>
    <x v="249"/>
    <x v="302"/>
    <x v="143"/>
    <x v="16"/>
    <x v="3"/>
    <m/>
    <m/>
    <m/>
    <n v="16636"/>
    <n v="2479.1700000017881"/>
    <m/>
    <m/>
  </r>
  <r>
    <x v="0"/>
    <x v="0"/>
    <x v="1"/>
    <x v="0"/>
    <n v="42"/>
    <x v="0"/>
    <x v="0"/>
    <x v="0"/>
    <x v="0"/>
    <x v="300"/>
    <x v="303"/>
    <x v="173"/>
    <x v="19"/>
    <x v="2"/>
    <m/>
    <m/>
    <m/>
    <n v="14329"/>
    <n v="13476"/>
    <m/>
    <m/>
  </r>
  <r>
    <x v="0"/>
    <x v="0"/>
    <x v="1"/>
    <x v="0"/>
    <n v="15"/>
    <x v="0"/>
    <x v="0"/>
    <x v="0"/>
    <x v="0"/>
    <x v="301"/>
    <x v="304"/>
    <x v="174"/>
    <x v="19"/>
    <x v="2"/>
    <m/>
    <m/>
    <m/>
    <n v="17675"/>
    <n v="6000"/>
    <m/>
    <m/>
  </r>
  <r>
    <x v="0"/>
    <x v="0"/>
    <x v="1"/>
    <x v="0"/>
    <n v="14"/>
    <x v="0"/>
    <x v="0"/>
    <x v="0"/>
    <x v="0"/>
    <x v="302"/>
    <x v="305"/>
    <x v="175"/>
    <x v="19"/>
    <x v="2"/>
    <m/>
    <m/>
    <m/>
    <n v="23618"/>
    <n v="13600"/>
    <m/>
    <m/>
  </r>
  <r>
    <x v="0"/>
    <x v="0"/>
    <x v="0"/>
    <x v="0"/>
    <n v="97"/>
    <x v="0"/>
    <x v="0"/>
    <x v="0"/>
    <x v="0"/>
    <x v="303"/>
    <x v="306"/>
    <x v="176"/>
    <x v="19"/>
    <x v="2"/>
    <m/>
    <m/>
    <m/>
    <n v="64383"/>
    <n v="25000"/>
    <m/>
    <m/>
  </r>
  <r>
    <x v="0"/>
    <x v="0"/>
    <x v="1"/>
    <x v="0"/>
    <n v="58"/>
    <x v="0"/>
    <x v="0"/>
    <x v="0"/>
    <x v="0"/>
    <x v="304"/>
    <x v="307"/>
    <x v="177"/>
    <x v="19"/>
    <x v="2"/>
    <m/>
    <m/>
    <m/>
    <n v="58841"/>
    <n v="42000"/>
    <m/>
    <m/>
  </r>
  <r>
    <x v="0"/>
    <x v="0"/>
    <x v="1"/>
    <x v="0"/>
    <n v="46"/>
    <x v="0"/>
    <x v="0"/>
    <x v="0"/>
    <x v="0"/>
    <x v="305"/>
    <x v="308"/>
    <x v="178"/>
    <x v="19"/>
    <x v="2"/>
    <m/>
    <m/>
    <m/>
    <n v="22119"/>
    <n v="22119"/>
    <m/>
    <m/>
  </r>
  <r>
    <x v="0"/>
    <x v="0"/>
    <x v="1"/>
    <x v="1"/>
    <n v="114"/>
    <x v="0"/>
    <x v="0"/>
    <x v="0"/>
    <x v="0"/>
    <x v="306"/>
    <x v="309"/>
    <x v="179"/>
    <x v="20"/>
    <x v="2"/>
    <m/>
    <m/>
    <m/>
    <n v="14446"/>
    <n v="14446"/>
    <m/>
    <m/>
  </r>
  <r>
    <x v="0"/>
    <x v="0"/>
    <x v="0"/>
    <x v="1"/>
    <n v="153"/>
    <x v="0"/>
    <x v="0"/>
    <x v="0"/>
    <x v="1"/>
    <x v="307"/>
    <x v="310"/>
    <x v="179"/>
    <x v="20"/>
    <x v="2"/>
    <m/>
    <m/>
    <m/>
    <n v="50109"/>
    <n v="50109"/>
    <m/>
    <m/>
  </r>
  <r>
    <x v="0"/>
    <x v="0"/>
    <x v="1"/>
    <x v="0"/>
    <n v="102"/>
    <x v="0"/>
    <x v="0"/>
    <x v="0"/>
    <x v="0"/>
    <x v="308"/>
    <x v="311"/>
    <x v="180"/>
    <x v="20"/>
    <x v="2"/>
    <m/>
    <m/>
    <m/>
    <n v="2116"/>
    <n v="2000"/>
    <m/>
    <m/>
  </r>
  <r>
    <x v="0"/>
    <x v="0"/>
    <x v="1"/>
    <x v="0"/>
    <n v="53"/>
    <x v="0"/>
    <x v="0"/>
    <x v="0"/>
    <x v="0"/>
    <x v="309"/>
    <x v="312"/>
    <x v="180"/>
    <x v="20"/>
    <x v="2"/>
    <m/>
    <m/>
    <m/>
    <n v="6137"/>
    <n v="2300"/>
    <m/>
    <m/>
  </r>
  <r>
    <x v="0"/>
    <x v="0"/>
    <x v="0"/>
    <x v="0"/>
    <n v="153"/>
    <x v="0"/>
    <x v="0"/>
    <x v="0"/>
    <x v="0"/>
    <x v="310"/>
    <x v="313"/>
    <x v="181"/>
    <x v="20"/>
    <x v="2"/>
    <m/>
    <m/>
    <m/>
    <n v="19766"/>
    <n v="19766"/>
    <m/>
    <m/>
  </r>
  <r>
    <x v="0"/>
    <x v="0"/>
    <x v="1"/>
    <x v="0"/>
    <n v="63"/>
    <x v="0"/>
    <x v="0"/>
    <x v="0"/>
    <x v="0"/>
    <x v="311"/>
    <x v="314"/>
    <x v="181"/>
    <x v="20"/>
    <x v="2"/>
    <m/>
    <m/>
    <m/>
    <n v="15541"/>
    <n v="13000"/>
    <m/>
    <m/>
  </r>
  <r>
    <x v="0"/>
    <x v="0"/>
    <x v="1"/>
    <x v="0"/>
    <n v="94"/>
    <x v="0"/>
    <x v="0"/>
    <x v="0"/>
    <x v="0"/>
    <x v="312"/>
    <x v="315"/>
    <x v="182"/>
    <x v="20"/>
    <x v="2"/>
    <m/>
    <m/>
    <m/>
    <n v="14534"/>
    <n v="11633.5"/>
    <m/>
    <m/>
  </r>
  <r>
    <x v="0"/>
    <x v="0"/>
    <x v="1"/>
    <x v="0"/>
    <n v="18"/>
    <x v="0"/>
    <x v="0"/>
    <x v="0"/>
    <x v="0"/>
    <x v="313"/>
    <x v="316"/>
    <x v="182"/>
    <x v="20"/>
    <x v="2"/>
    <m/>
    <m/>
    <m/>
    <n v="14746"/>
    <n v="8000"/>
    <m/>
    <m/>
  </r>
  <r>
    <x v="0"/>
    <x v="0"/>
    <x v="1"/>
    <x v="0"/>
    <n v="71"/>
    <x v="0"/>
    <x v="0"/>
    <x v="0"/>
    <x v="0"/>
    <x v="314"/>
    <x v="317"/>
    <x v="182"/>
    <x v="20"/>
    <x v="2"/>
    <m/>
    <m/>
    <m/>
    <n v="14746"/>
    <n v="10746"/>
    <m/>
    <m/>
  </r>
  <r>
    <x v="0"/>
    <x v="0"/>
    <x v="0"/>
    <x v="0"/>
    <n v="153"/>
    <x v="0"/>
    <x v="0"/>
    <x v="0"/>
    <x v="0"/>
    <x v="315"/>
    <x v="318"/>
    <x v="183"/>
    <x v="20"/>
    <x v="2"/>
    <m/>
    <m/>
    <m/>
    <n v="19105"/>
    <n v="19105"/>
    <m/>
    <m/>
  </r>
  <r>
    <x v="0"/>
    <x v="0"/>
    <x v="0"/>
    <x v="0"/>
    <n v="153"/>
    <x v="0"/>
    <x v="0"/>
    <x v="0"/>
    <x v="0"/>
    <x v="316"/>
    <x v="319"/>
    <x v="183"/>
    <x v="20"/>
    <x v="2"/>
    <m/>
    <m/>
    <m/>
    <n v="44511"/>
    <n v="44511"/>
    <m/>
    <m/>
  </r>
  <r>
    <x v="0"/>
    <x v="0"/>
    <x v="0"/>
    <x v="0"/>
    <n v="153"/>
    <x v="0"/>
    <x v="0"/>
    <x v="0"/>
    <x v="0"/>
    <x v="317"/>
    <x v="320"/>
    <x v="183"/>
    <x v="20"/>
    <x v="2"/>
    <m/>
    <m/>
    <m/>
    <n v="2116"/>
    <n v="2116"/>
    <m/>
    <m/>
  </r>
  <r>
    <x v="0"/>
    <x v="0"/>
    <x v="1"/>
    <x v="0"/>
    <n v="80"/>
    <x v="0"/>
    <x v="0"/>
    <x v="0"/>
    <x v="0"/>
    <x v="318"/>
    <x v="321"/>
    <x v="184"/>
    <x v="20"/>
    <x v="2"/>
    <m/>
    <m/>
    <m/>
    <n v="18629"/>
    <n v="18629"/>
    <m/>
    <m/>
  </r>
  <r>
    <x v="0"/>
    <x v="0"/>
    <x v="1"/>
    <x v="0"/>
    <n v="66"/>
    <x v="0"/>
    <x v="0"/>
    <x v="0"/>
    <x v="0"/>
    <x v="319"/>
    <x v="322"/>
    <x v="184"/>
    <x v="20"/>
    <x v="2"/>
    <m/>
    <m/>
    <m/>
    <n v="11753"/>
    <n v="9000"/>
    <m/>
    <m/>
  </r>
  <r>
    <x v="0"/>
    <x v="0"/>
    <x v="0"/>
    <x v="0"/>
    <n v="153"/>
    <x v="0"/>
    <x v="0"/>
    <x v="0"/>
    <x v="0"/>
    <x v="320"/>
    <x v="323"/>
    <x v="181"/>
    <x v="20"/>
    <x v="2"/>
    <m/>
    <m/>
    <m/>
    <n v="10499"/>
    <n v="10499"/>
    <m/>
    <m/>
  </r>
  <r>
    <x v="0"/>
    <x v="0"/>
    <x v="0"/>
    <x v="0"/>
    <n v="153"/>
    <x v="0"/>
    <x v="0"/>
    <x v="0"/>
    <x v="0"/>
    <x v="321"/>
    <x v="324"/>
    <x v="184"/>
    <x v="20"/>
    <x v="2"/>
    <m/>
    <m/>
    <m/>
    <n v="17492"/>
    <n v="17492"/>
    <m/>
    <m/>
  </r>
  <r>
    <x v="0"/>
    <x v="0"/>
    <x v="1"/>
    <x v="0"/>
    <n v="60"/>
    <x v="0"/>
    <x v="0"/>
    <x v="0"/>
    <x v="0"/>
    <x v="322"/>
    <x v="325"/>
    <x v="181"/>
    <x v="20"/>
    <x v="2"/>
    <m/>
    <m/>
    <m/>
    <n v="11383"/>
    <n v="11383"/>
    <m/>
    <m/>
  </r>
  <r>
    <x v="0"/>
    <x v="0"/>
    <x v="1"/>
    <x v="0"/>
    <n v="3"/>
    <x v="0"/>
    <x v="0"/>
    <x v="0"/>
    <x v="0"/>
    <x v="323"/>
    <x v="326"/>
    <x v="181"/>
    <x v="20"/>
    <x v="2"/>
    <m/>
    <m/>
    <m/>
    <n v="7873"/>
    <n v="7873"/>
    <m/>
    <m/>
  </r>
  <r>
    <x v="0"/>
    <x v="0"/>
    <x v="1"/>
    <x v="0"/>
    <n v="83"/>
    <x v="0"/>
    <x v="0"/>
    <x v="0"/>
    <x v="0"/>
    <x v="324"/>
    <x v="327"/>
    <x v="181"/>
    <x v="20"/>
    <x v="2"/>
    <m/>
    <m/>
    <m/>
    <n v="8649"/>
    <n v="8649"/>
    <m/>
    <m/>
  </r>
  <r>
    <x v="0"/>
    <x v="0"/>
    <x v="1"/>
    <x v="0"/>
    <n v="47"/>
    <x v="0"/>
    <x v="0"/>
    <x v="0"/>
    <x v="0"/>
    <x v="325"/>
    <x v="328"/>
    <x v="181"/>
    <x v="20"/>
    <x v="2"/>
    <m/>
    <m/>
    <m/>
    <n v="19069"/>
    <n v="19069"/>
    <m/>
    <m/>
  </r>
  <r>
    <x v="0"/>
    <x v="0"/>
    <x v="1"/>
    <x v="0"/>
    <n v="153"/>
    <x v="0"/>
    <x v="0"/>
    <x v="0"/>
    <x v="0"/>
    <x v="326"/>
    <x v="329"/>
    <x v="185"/>
    <x v="20"/>
    <x v="2"/>
    <m/>
    <m/>
    <m/>
    <n v="37064"/>
    <n v="37064"/>
    <m/>
    <m/>
  </r>
  <r>
    <x v="0"/>
    <x v="0"/>
    <x v="1"/>
    <x v="0"/>
    <n v="124"/>
    <x v="0"/>
    <x v="0"/>
    <x v="0"/>
    <x v="0"/>
    <x v="327"/>
    <x v="330"/>
    <x v="186"/>
    <x v="20"/>
    <x v="2"/>
    <m/>
    <m/>
    <m/>
    <n v="40353"/>
    <n v="40353"/>
    <m/>
    <m/>
  </r>
  <r>
    <x v="0"/>
    <x v="0"/>
    <x v="1"/>
    <x v="0"/>
    <n v="128"/>
    <x v="0"/>
    <x v="0"/>
    <x v="0"/>
    <x v="0"/>
    <x v="328"/>
    <x v="331"/>
    <x v="186"/>
    <x v="20"/>
    <x v="2"/>
    <m/>
    <m/>
    <m/>
    <n v="24343"/>
    <n v="24343"/>
    <m/>
    <m/>
  </r>
  <r>
    <x v="0"/>
    <x v="0"/>
    <x v="0"/>
    <x v="0"/>
    <n v="153"/>
    <x v="0"/>
    <x v="0"/>
    <x v="0"/>
    <x v="0"/>
    <x v="329"/>
    <x v="332"/>
    <x v="186"/>
    <x v="20"/>
    <x v="2"/>
    <m/>
    <m/>
    <m/>
    <n v="5252"/>
    <n v="5252"/>
    <m/>
    <m/>
  </r>
  <r>
    <x v="0"/>
    <x v="0"/>
    <x v="0"/>
    <x v="0"/>
    <n v="153"/>
    <x v="0"/>
    <x v="0"/>
    <x v="0"/>
    <x v="0"/>
    <x v="330"/>
    <x v="333"/>
    <x v="187"/>
    <x v="20"/>
    <x v="2"/>
    <m/>
    <m/>
    <m/>
    <n v="53762"/>
    <n v="53762"/>
    <m/>
    <m/>
  </r>
  <r>
    <x v="1"/>
    <x v="0"/>
    <x v="0"/>
    <x v="0"/>
    <n v="153"/>
    <x v="0"/>
    <x v="0"/>
    <x v="0"/>
    <x v="0"/>
    <x v="0"/>
    <x v="0"/>
    <x v="0"/>
    <x v="0"/>
    <x v="0"/>
    <m/>
    <m/>
    <m/>
    <n v="10439"/>
    <n v="10439"/>
    <m/>
    <m/>
  </r>
  <r>
    <x v="1"/>
    <x v="0"/>
    <x v="0"/>
    <x v="0"/>
    <n v="153"/>
    <x v="0"/>
    <x v="0"/>
    <x v="0"/>
    <x v="0"/>
    <x v="1"/>
    <x v="1"/>
    <x v="0"/>
    <x v="0"/>
    <x v="0"/>
    <m/>
    <m/>
    <m/>
    <n v="98312"/>
    <n v="98312"/>
    <m/>
    <m/>
  </r>
  <r>
    <x v="1"/>
    <x v="0"/>
    <x v="0"/>
    <x v="0"/>
    <n v="153"/>
    <x v="0"/>
    <x v="0"/>
    <x v="0"/>
    <x v="0"/>
    <x v="2"/>
    <x v="2"/>
    <x v="1"/>
    <x v="0"/>
    <x v="0"/>
    <m/>
    <m/>
    <m/>
    <n v="132455"/>
    <n v="132455"/>
    <m/>
    <m/>
  </r>
  <r>
    <x v="1"/>
    <x v="0"/>
    <x v="0"/>
    <x v="0"/>
    <n v="328"/>
    <x v="0"/>
    <x v="0"/>
    <x v="0"/>
    <x v="0"/>
    <x v="3"/>
    <x v="3"/>
    <x v="1"/>
    <x v="0"/>
    <x v="0"/>
    <m/>
    <m/>
    <m/>
    <n v="20740"/>
    <n v="20740"/>
    <m/>
    <m/>
  </r>
  <r>
    <x v="1"/>
    <x v="0"/>
    <x v="0"/>
    <x v="0"/>
    <n v="153"/>
    <x v="0"/>
    <x v="0"/>
    <x v="0"/>
    <x v="0"/>
    <x v="4"/>
    <x v="4"/>
    <x v="1"/>
    <x v="0"/>
    <x v="0"/>
    <m/>
    <m/>
    <m/>
    <n v="36072"/>
    <n v="36072"/>
    <m/>
    <m/>
  </r>
  <r>
    <x v="1"/>
    <x v="0"/>
    <x v="0"/>
    <x v="0"/>
    <n v="153"/>
    <x v="0"/>
    <x v="0"/>
    <x v="0"/>
    <x v="0"/>
    <x v="5"/>
    <x v="5"/>
    <x v="1"/>
    <x v="0"/>
    <x v="0"/>
    <m/>
    <m/>
    <m/>
    <n v="7170"/>
    <n v="7170"/>
    <m/>
    <m/>
  </r>
  <r>
    <x v="1"/>
    <x v="0"/>
    <x v="0"/>
    <x v="0"/>
    <n v="153"/>
    <x v="0"/>
    <x v="0"/>
    <x v="0"/>
    <x v="0"/>
    <x v="6"/>
    <x v="6"/>
    <x v="1"/>
    <x v="0"/>
    <x v="0"/>
    <m/>
    <m/>
    <m/>
    <n v="43753"/>
    <n v="43753"/>
    <m/>
    <m/>
  </r>
  <r>
    <x v="1"/>
    <x v="0"/>
    <x v="0"/>
    <x v="0"/>
    <n v="153"/>
    <x v="0"/>
    <x v="0"/>
    <x v="0"/>
    <x v="0"/>
    <x v="7"/>
    <x v="7"/>
    <x v="2"/>
    <x v="0"/>
    <x v="0"/>
    <m/>
    <m/>
    <m/>
    <n v="53286"/>
    <n v="53286"/>
    <m/>
    <m/>
  </r>
  <r>
    <x v="1"/>
    <x v="0"/>
    <x v="1"/>
    <x v="0"/>
    <n v="153"/>
    <x v="0"/>
    <x v="0"/>
    <x v="0"/>
    <x v="0"/>
    <x v="8"/>
    <x v="8"/>
    <x v="3"/>
    <x v="0"/>
    <x v="0"/>
    <m/>
    <m/>
    <m/>
    <n v="160533"/>
    <n v="160533"/>
    <m/>
    <m/>
  </r>
  <r>
    <x v="1"/>
    <x v="0"/>
    <x v="1"/>
    <x v="0"/>
    <n v="106"/>
    <x v="0"/>
    <x v="0"/>
    <x v="0"/>
    <x v="0"/>
    <x v="9"/>
    <x v="9"/>
    <x v="2"/>
    <x v="0"/>
    <x v="0"/>
    <m/>
    <m/>
    <m/>
    <n v="32150"/>
    <n v="30000"/>
    <m/>
    <m/>
  </r>
  <r>
    <x v="1"/>
    <x v="0"/>
    <x v="0"/>
    <x v="0"/>
    <n v="153"/>
    <x v="0"/>
    <x v="0"/>
    <x v="0"/>
    <x v="0"/>
    <x v="10"/>
    <x v="10"/>
    <x v="4"/>
    <x v="1"/>
    <x v="0"/>
    <m/>
    <m/>
    <m/>
    <n v="5585"/>
    <n v="5585"/>
    <m/>
    <m/>
  </r>
  <r>
    <x v="1"/>
    <x v="0"/>
    <x v="1"/>
    <x v="0"/>
    <n v="16"/>
    <x v="0"/>
    <x v="0"/>
    <x v="0"/>
    <x v="0"/>
    <x v="11"/>
    <x v="11"/>
    <x v="4"/>
    <x v="1"/>
    <x v="0"/>
    <m/>
    <m/>
    <m/>
    <n v="8476"/>
    <n v="5300"/>
    <m/>
    <m/>
  </r>
  <r>
    <x v="1"/>
    <x v="0"/>
    <x v="1"/>
    <x v="0"/>
    <n v="104"/>
    <x v="0"/>
    <x v="0"/>
    <x v="0"/>
    <x v="0"/>
    <x v="12"/>
    <x v="12"/>
    <x v="5"/>
    <x v="1"/>
    <x v="0"/>
    <m/>
    <m/>
    <m/>
    <n v="262464"/>
    <n v="262464"/>
    <m/>
    <m/>
  </r>
  <r>
    <x v="1"/>
    <x v="0"/>
    <x v="1"/>
    <x v="0"/>
    <n v="56"/>
    <x v="0"/>
    <x v="0"/>
    <x v="0"/>
    <x v="1"/>
    <x v="13"/>
    <x v="13"/>
    <x v="6"/>
    <x v="1"/>
    <x v="0"/>
    <m/>
    <m/>
    <m/>
    <n v="3825"/>
    <n v="3825"/>
    <m/>
    <m/>
  </r>
  <r>
    <x v="1"/>
    <x v="0"/>
    <x v="0"/>
    <x v="0"/>
    <n v="153"/>
    <x v="0"/>
    <x v="0"/>
    <x v="0"/>
    <x v="0"/>
    <x v="14"/>
    <x v="14"/>
    <x v="6"/>
    <x v="1"/>
    <x v="0"/>
    <m/>
    <m/>
    <m/>
    <n v="41841"/>
    <n v="41841"/>
    <m/>
    <m/>
  </r>
  <r>
    <x v="1"/>
    <x v="0"/>
    <x v="1"/>
    <x v="0"/>
    <n v="57"/>
    <x v="0"/>
    <x v="0"/>
    <x v="0"/>
    <x v="0"/>
    <x v="15"/>
    <x v="15"/>
    <x v="7"/>
    <x v="1"/>
    <x v="0"/>
    <m/>
    <m/>
    <m/>
    <n v="18477"/>
    <n v="18477"/>
    <m/>
    <m/>
  </r>
  <r>
    <x v="1"/>
    <x v="0"/>
    <x v="1"/>
    <x v="0"/>
    <n v="51"/>
    <x v="0"/>
    <x v="0"/>
    <x v="0"/>
    <x v="0"/>
    <x v="16"/>
    <x v="16"/>
    <x v="7"/>
    <x v="1"/>
    <x v="0"/>
    <m/>
    <m/>
    <m/>
    <n v="18445"/>
    <n v="13833.75"/>
    <m/>
    <m/>
  </r>
  <r>
    <x v="1"/>
    <x v="0"/>
    <x v="0"/>
    <x v="0"/>
    <n v="153"/>
    <x v="0"/>
    <x v="0"/>
    <x v="0"/>
    <x v="0"/>
    <x v="17"/>
    <x v="17"/>
    <x v="7"/>
    <x v="1"/>
    <x v="0"/>
    <m/>
    <m/>
    <m/>
    <n v="16483"/>
    <n v="16483"/>
    <m/>
    <m/>
  </r>
  <r>
    <x v="1"/>
    <x v="0"/>
    <x v="1"/>
    <x v="0"/>
    <n v="10"/>
    <x v="0"/>
    <x v="0"/>
    <x v="0"/>
    <x v="0"/>
    <x v="18"/>
    <x v="18"/>
    <x v="8"/>
    <x v="1"/>
    <x v="0"/>
    <m/>
    <m/>
    <m/>
    <n v="41084"/>
    <n v="24000"/>
    <m/>
    <m/>
  </r>
  <r>
    <x v="1"/>
    <x v="0"/>
    <x v="0"/>
    <x v="0"/>
    <n v="153"/>
    <x v="0"/>
    <x v="0"/>
    <x v="0"/>
    <x v="1"/>
    <x v="19"/>
    <x v="19"/>
    <x v="8"/>
    <x v="1"/>
    <x v="0"/>
    <m/>
    <m/>
    <m/>
    <n v="82541"/>
    <n v="82541"/>
    <m/>
    <m/>
  </r>
  <r>
    <x v="1"/>
    <x v="0"/>
    <x v="0"/>
    <x v="0"/>
    <n v="153"/>
    <x v="0"/>
    <x v="0"/>
    <x v="0"/>
    <x v="0"/>
    <x v="20"/>
    <x v="20"/>
    <x v="8"/>
    <x v="1"/>
    <x v="0"/>
    <m/>
    <m/>
    <m/>
    <n v="22089"/>
    <n v="22089"/>
    <m/>
    <m/>
  </r>
  <r>
    <x v="1"/>
    <x v="0"/>
    <x v="0"/>
    <x v="0"/>
    <n v="153"/>
    <x v="0"/>
    <x v="0"/>
    <x v="0"/>
    <x v="0"/>
    <x v="21"/>
    <x v="21"/>
    <x v="9"/>
    <x v="1"/>
    <x v="0"/>
    <m/>
    <m/>
    <m/>
    <n v="68597"/>
    <n v="68597"/>
    <m/>
    <m/>
  </r>
  <r>
    <x v="1"/>
    <x v="0"/>
    <x v="0"/>
    <x v="0"/>
    <n v="153"/>
    <x v="0"/>
    <x v="0"/>
    <x v="0"/>
    <x v="0"/>
    <x v="22"/>
    <x v="22"/>
    <x v="6"/>
    <x v="1"/>
    <x v="0"/>
    <m/>
    <m/>
    <m/>
    <n v="23883"/>
    <n v="23883"/>
    <m/>
    <m/>
  </r>
  <r>
    <x v="1"/>
    <x v="0"/>
    <x v="0"/>
    <x v="0"/>
    <n v="330"/>
    <x v="0"/>
    <x v="0"/>
    <x v="0"/>
    <x v="0"/>
    <x v="23"/>
    <x v="23"/>
    <x v="10"/>
    <x v="1"/>
    <x v="0"/>
    <m/>
    <m/>
    <m/>
    <n v="1334"/>
    <n v="1350"/>
    <m/>
    <m/>
  </r>
  <r>
    <x v="1"/>
    <x v="0"/>
    <x v="0"/>
    <x v="0"/>
    <n v="153"/>
    <x v="0"/>
    <x v="0"/>
    <x v="0"/>
    <x v="0"/>
    <x v="24"/>
    <x v="24"/>
    <x v="4"/>
    <x v="1"/>
    <x v="0"/>
    <m/>
    <m/>
    <m/>
    <n v="38529"/>
    <n v="38529"/>
    <m/>
    <m/>
  </r>
  <r>
    <x v="1"/>
    <x v="0"/>
    <x v="0"/>
    <x v="0"/>
    <n v="153"/>
    <x v="0"/>
    <x v="0"/>
    <x v="0"/>
    <x v="0"/>
    <x v="25"/>
    <x v="25"/>
    <x v="5"/>
    <x v="1"/>
    <x v="0"/>
    <m/>
    <m/>
    <m/>
    <n v="19110"/>
    <n v="19110"/>
    <m/>
    <m/>
  </r>
  <r>
    <x v="1"/>
    <x v="0"/>
    <x v="0"/>
    <x v="0"/>
    <n v="323"/>
    <x v="0"/>
    <x v="0"/>
    <x v="0"/>
    <x v="0"/>
    <x v="26"/>
    <x v="26"/>
    <x v="10"/>
    <x v="1"/>
    <x v="0"/>
    <m/>
    <m/>
    <m/>
    <n v="45153"/>
    <n v="45153"/>
    <m/>
    <m/>
  </r>
  <r>
    <x v="1"/>
    <x v="0"/>
    <x v="0"/>
    <x v="0"/>
    <n v="329"/>
    <x v="0"/>
    <x v="0"/>
    <x v="0"/>
    <x v="1"/>
    <x v="27"/>
    <x v="27"/>
    <x v="11"/>
    <x v="1"/>
    <x v="0"/>
    <m/>
    <m/>
    <m/>
    <n v="40549"/>
    <n v="40550"/>
    <m/>
    <m/>
  </r>
  <r>
    <x v="1"/>
    <x v="0"/>
    <x v="0"/>
    <x v="0"/>
    <n v="153"/>
    <x v="0"/>
    <x v="0"/>
    <x v="0"/>
    <x v="0"/>
    <x v="28"/>
    <x v="28"/>
    <x v="12"/>
    <x v="2"/>
    <x v="0"/>
    <m/>
    <m/>
    <m/>
    <n v="46313"/>
    <n v="46313"/>
    <m/>
    <m/>
  </r>
  <r>
    <x v="1"/>
    <x v="0"/>
    <x v="0"/>
    <x v="1"/>
    <n v="153"/>
    <x v="0"/>
    <x v="0"/>
    <x v="0"/>
    <x v="1"/>
    <x v="29"/>
    <x v="29"/>
    <x v="13"/>
    <x v="2"/>
    <x v="0"/>
    <m/>
    <m/>
    <m/>
    <n v="196035"/>
    <n v="196035"/>
    <m/>
    <m/>
  </r>
  <r>
    <x v="1"/>
    <x v="0"/>
    <x v="0"/>
    <x v="1"/>
    <n v="153"/>
    <x v="0"/>
    <x v="0"/>
    <x v="0"/>
    <x v="1"/>
    <x v="30"/>
    <x v="30"/>
    <x v="14"/>
    <x v="2"/>
    <x v="0"/>
    <m/>
    <m/>
    <m/>
    <n v="151243"/>
    <n v="151243"/>
    <m/>
    <m/>
  </r>
  <r>
    <x v="1"/>
    <x v="0"/>
    <x v="1"/>
    <x v="0"/>
    <n v="109"/>
    <x v="0"/>
    <x v="0"/>
    <x v="0"/>
    <x v="0"/>
    <x v="31"/>
    <x v="31"/>
    <x v="15"/>
    <x v="2"/>
    <x v="0"/>
    <m/>
    <m/>
    <m/>
    <n v="66262"/>
    <n v="66262"/>
    <m/>
    <m/>
  </r>
  <r>
    <x v="1"/>
    <x v="0"/>
    <x v="0"/>
    <x v="0"/>
    <n v="153"/>
    <x v="0"/>
    <x v="0"/>
    <x v="0"/>
    <x v="0"/>
    <x v="32"/>
    <x v="32"/>
    <x v="16"/>
    <x v="2"/>
    <x v="0"/>
    <m/>
    <m/>
    <m/>
    <n v="63647"/>
    <n v="63647"/>
    <m/>
    <m/>
  </r>
  <r>
    <x v="1"/>
    <x v="0"/>
    <x v="0"/>
    <x v="0"/>
    <n v="153"/>
    <x v="0"/>
    <x v="0"/>
    <x v="0"/>
    <x v="0"/>
    <x v="33"/>
    <x v="33"/>
    <x v="17"/>
    <x v="2"/>
    <x v="0"/>
    <m/>
    <m/>
    <m/>
    <n v="55236"/>
    <n v="55236"/>
    <m/>
    <m/>
  </r>
  <r>
    <x v="1"/>
    <x v="0"/>
    <x v="0"/>
    <x v="0"/>
    <n v="153"/>
    <x v="0"/>
    <x v="0"/>
    <x v="0"/>
    <x v="0"/>
    <x v="34"/>
    <x v="34"/>
    <x v="18"/>
    <x v="2"/>
    <x v="0"/>
    <m/>
    <m/>
    <m/>
    <n v="90448"/>
    <n v="90448"/>
    <m/>
    <m/>
  </r>
  <r>
    <x v="1"/>
    <x v="0"/>
    <x v="0"/>
    <x v="0"/>
    <n v="153"/>
    <x v="0"/>
    <x v="0"/>
    <x v="0"/>
    <x v="0"/>
    <x v="35"/>
    <x v="35"/>
    <x v="19"/>
    <x v="2"/>
    <x v="0"/>
    <m/>
    <m/>
    <m/>
    <n v="48274"/>
    <n v="48274"/>
    <m/>
    <m/>
  </r>
  <r>
    <x v="1"/>
    <x v="0"/>
    <x v="1"/>
    <x v="0"/>
    <n v="88"/>
    <x v="0"/>
    <x v="0"/>
    <x v="0"/>
    <x v="0"/>
    <x v="36"/>
    <x v="36"/>
    <x v="12"/>
    <x v="2"/>
    <x v="0"/>
    <m/>
    <m/>
    <m/>
    <n v="44134"/>
    <n v="44134"/>
    <m/>
    <m/>
  </r>
  <r>
    <x v="1"/>
    <x v="0"/>
    <x v="0"/>
    <x v="0"/>
    <n v="153"/>
    <x v="0"/>
    <x v="0"/>
    <x v="0"/>
    <x v="0"/>
    <x v="37"/>
    <x v="37"/>
    <x v="20"/>
    <x v="3"/>
    <x v="0"/>
    <m/>
    <m/>
    <m/>
    <n v="75631"/>
    <n v="75631"/>
    <m/>
    <m/>
  </r>
  <r>
    <x v="1"/>
    <x v="0"/>
    <x v="0"/>
    <x v="0"/>
    <n v="153"/>
    <x v="0"/>
    <x v="0"/>
    <x v="0"/>
    <x v="0"/>
    <x v="38"/>
    <x v="38"/>
    <x v="21"/>
    <x v="3"/>
    <x v="0"/>
    <m/>
    <m/>
    <m/>
    <n v="62557"/>
    <n v="62557"/>
    <m/>
    <m/>
  </r>
  <r>
    <x v="1"/>
    <x v="0"/>
    <x v="0"/>
    <x v="0"/>
    <n v="153"/>
    <x v="0"/>
    <x v="0"/>
    <x v="0"/>
    <x v="0"/>
    <x v="39"/>
    <x v="39"/>
    <x v="22"/>
    <x v="3"/>
    <x v="0"/>
    <m/>
    <m/>
    <m/>
    <n v="61250"/>
    <n v="61250"/>
    <m/>
    <m/>
  </r>
  <r>
    <x v="1"/>
    <x v="0"/>
    <x v="0"/>
    <x v="0"/>
    <n v="153"/>
    <x v="0"/>
    <x v="0"/>
    <x v="0"/>
    <x v="0"/>
    <x v="40"/>
    <x v="40"/>
    <x v="23"/>
    <x v="3"/>
    <x v="0"/>
    <m/>
    <m/>
    <m/>
    <n v="78250"/>
    <n v="78250"/>
    <m/>
    <m/>
  </r>
  <r>
    <x v="1"/>
    <x v="0"/>
    <x v="0"/>
    <x v="0"/>
    <n v="153"/>
    <x v="0"/>
    <x v="0"/>
    <x v="0"/>
    <x v="1"/>
    <x v="41"/>
    <x v="41"/>
    <x v="24"/>
    <x v="3"/>
    <x v="0"/>
    <m/>
    <m/>
    <m/>
    <n v="164317"/>
    <n v="164317"/>
    <m/>
    <m/>
  </r>
  <r>
    <x v="1"/>
    <x v="0"/>
    <x v="1"/>
    <x v="0"/>
    <n v="138"/>
    <x v="0"/>
    <x v="0"/>
    <x v="0"/>
    <x v="0"/>
    <x v="42"/>
    <x v="42"/>
    <x v="25"/>
    <x v="3"/>
    <x v="0"/>
    <m/>
    <m/>
    <m/>
    <n v="105594"/>
    <n v="105594"/>
    <m/>
    <m/>
  </r>
  <r>
    <x v="1"/>
    <x v="0"/>
    <x v="0"/>
    <x v="0"/>
    <n v="153"/>
    <x v="0"/>
    <x v="0"/>
    <x v="0"/>
    <x v="0"/>
    <x v="43"/>
    <x v="43"/>
    <x v="26"/>
    <x v="3"/>
    <x v="0"/>
    <m/>
    <m/>
    <m/>
    <n v="54059"/>
    <n v="54059"/>
    <m/>
    <m/>
  </r>
  <r>
    <x v="1"/>
    <x v="0"/>
    <x v="0"/>
    <x v="0"/>
    <n v="153"/>
    <x v="0"/>
    <x v="0"/>
    <x v="0"/>
    <x v="0"/>
    <x v="44"/>
    <x v="44"/>
    <x v="27"/>
    <x v="3"/>
    <x v="0"/>
    <m/>
    <m/>
    <m/>
    <n v="85873"/>
    <n v="85873"/>
    <m/>
    <m/>
  </r>
  <r>
    <x v="1"/>
    <x v="0"/>
    <x v="0"/>
    <x v="0"/>
    <n v="153"/>
    <x v="0"/>
    <x v="0"/>
    <x v="0"/>
    <x v="0"/>
    <x v="45"/>
    <x v="45"/>
    <x v="28"/>
    <x v="3"/>
    <x v="0"/>
    <m/>
    <m/>
    <m/>
    <n v="49587"/>
    <n v="49587"/>
    <m/>
    <m/>
  </r>
  <r>
    <x v="1"/>
    <x v="0"/>
    <x v="0"/>
    <x v="0"/>
    <n v="153"/>
    <x v="0"/>
    <x v="0"/>
    <x v="0"/>
    <x v="0"/>
    <x v="46"/>
    <x v="46"/>
    <x v="29"/>
    <x v="3"/>
    <x v="0"/>
    <m/>
    <m/>
    <m/>
    <n v="54495"/>
    <n v="54495"/>
    <m/>
    <m/>
  </r>
  <r>
    <x v="1"/>
    <x v="0"/>
    <x v="0"/>
    <x v="0"/>
    <n v="153"/>
    <x v="0"/>
    <x v="0"/>
    <x v="0"/>
    <x v="0"/>
    <x v="47"/>
    <x v="47"/>
    <x v="30"/>
    <x v="3"/>
    <x v="0"/>
    <m/>
    <m/>
    <m/>
    <n v="61474"/>
    <n v="61474"/>
    <m/>
    <m/>
  </r>
  <r>
    <x v="1"/>
    <x v="0"/>
    <x v="1"/>
    <x v="0"/>
    <n v="75"/>
    <x v="0"/>
    <x v="0"/>
    <x v="0"/>
    <x v="0"/>
    <x v="48"/>
    <x v="48"/>
    <x v="31"/>
    <x v="3"/>
    <x v="0"/>
    <m/>
    <m/>
    <m/>
    <n v="40582"/>
    <n v="40582"/>
    <m/>
    <m/>
  </r>
  <r>
    <x v="1"/>
    <x v="0"/>
    <x v="0"/>
    <x v="0"/>
    <n v="153"/>
    <x v="0"/>
    <x v="0"/>
    <x v="0"/>
    <x v="0"/>
    <x v="49"/>
    <x v="49"/>
    <x v="32"/>
    <x v="3"/>
    <x v="0"/>
    <m/>
    <m/>
    <m/>
    <n v="53761"/>
    <n v="53761"/>
    <m/>
    <m/>
  </r>
  <r>
    <x v="1"/>
    <x v="0"/>
    <x v="0"/>
    <x v="0"/>
    <n v="153"/>
    <x v="0"/>
    <x v="0"/>
    <x v="0"/>
    <x v="0"/>
    <x v="50"/>
    <x v="50"/>
    <x v="28"/>
    <x v="3"/>
    <x v="0"/>
    <m/>
    <m/>
    <m/>
    <n v="131066"/>
    <n v="131066"/>
    <m/>
    <m/>
  </r>
  <r>
    <x v="1"/>
    <x v="0"/>
    <x v="1"/>
    <x v="0"/>
    <n v="74"/>
    <x v="0"/>
    <x v="0"/>
    <x v="0"/>
    <x v="0"/>
    <x v="51"/>
    <x v="51"/>
    <x v="28"/>
    <x v="3"/>
    <x v="0"/>
    <m/>
    <m/>
    <m/>
    <n v="32130"/>
    <n v="32130"/>
    <m/>
    <m/>
  </r>
  <r>
    <x v="1"/>
    <x v="0"/>
    <x v="0"/>
    <x v="0"/>
    <n v="153"/>
    <x v="0"/>
    <x v="0"/>
    <x v="0"/>
    <x v="0"/>
    <x v="52"/>
    <x v="52"/>
    <x v="33"/>
    <x v="4"/>
    <x v="0"/>
    <m/>
    <m/>
    <m/>
    <n v="101126"/>
    <n v="101126"/>
    <m/>
    <m/>
  </r>
  <r>
    <x v="1"/>
    <x v="0"/>
    <x v="0"/>
    <x v="0"/>
    <n v="153"/>
    <x v="0"/>
    <x v="0"/>
    <x v="0"/>
    <x v="0"/>
    <x v="53"/>
    <x v="53"/>
    <x v="34"/>
    <x v="4"/>
    <x v="0"/>
    <m/>
    <m/>
    <m/>
    <n v="38033"/>
    <n v="38033"/>
    <m/>
    <m/>
  </r>
  <r>
    <x v="1"/>
    <x v="0"/>
    <x v="1"/>
    <x v="0"/>
    <n v="112"/>
    <x v="0"/>
    <x v="0"/>
    <x v="0"/>
    <x v="0"/>
    <x v="54"/>
    <x v="54"/>
    <x v="35"/>
    <x v="4"/>
    <x v="0"/>
    <m/>
    <m/>
    <m/>
    <n v="50573"/>
    <n v="35573"/>
    <m/>
    <m/>
  </r>
  <r>
    <x v="1"/>
    <x v="0"/>
    <x v="0"/>
    <x v="0"/>
    <n v="153"/>
    <x v="0"/>
    <x v="0"/>
    <x v="0"/>
    <x v="0"/>
    <x v="55"/>
    <x v="55"/>
    <x v="36"/>
    <x v="4"/>
    <x v="0"/>
    <m/>
    <m/>
    <m/>
    <n v="30724"/>
    <n v="30723.999999999996"/>
    <m/>
    <m/>
  </r>
  <r>
    <x v="1"/>
    <x v="0"/>
    <x v="0"/>
    <x v="0"/>
    <n v="153"/>
    <x v="0"/>
    <x v="0"/>
    <x v="0"/>
    <x v="0"/>
    <x v="56"/>
    <x v="56"/>
    <x v="37"/>
    <x v="4"/>
    <x v="0"/>
    <m/>
    <m/>
    <m/>
    <n v="45779"/>
    <n v="45779"/>
    <m/>
    <m/>
  </r>
  <r>
    <x v="1"/>
    <x v="0"/>
    <x v="1"/>
    <x v="0"/>
    <n v="69"/>
    <x v="0"/>
    <x v="0"/>
    <x v="0"/>
    <x v="1"/>
    <x v="57"/>
    <x v="57"/>
    <x v="38"/>
    <x v="4"/>
    <x v="0"/>
    <m/>
    <m/>
    <m/>
    <n v="54495"/>
    <n v="54495"/>
    <m/>
    <m/>
  </r>
  <r>
    <x v="1"/>
    <x v="0"/>
    <x v="0"/>
    <x v="0"/>
    <n v="153"/>
    <x v="0"/>
    <x v="0"/>
    <x v="0"/>
    <x v="0"/>
    <x v="58"/>
    <x v="58"/>
    <x v="39"/>
    <x v="4"/>
    <x v="0"/>
    <m/>
    <m/>
    <m/>
    <n v="33893"/>
    <n v="33893"/>
    <m/>
    <m/>
  </r>
  <r>
    <x v="1"/>
    <x v="0"/>
    <x v="1"/>
    <x v="0"/>
    <n v="131"/>
    <x v="0"/>
    <x v="0"/>
    <x v="0"/>
    <x v="1"/>
    <x v="59"/>
    <x v="59"/>
    <x v="40"/>
    <x v="4"/>
    <x v="0"/>
    <m/>
    <m/>
    <m/>
    <n v="23798"/>
    <n v="23798"/>
    <m/>
    <m/>
  </r>
  <r>
    <x v="1"/>
    <x v="0"/>
    <x v="0"/>
    <x v="0"/>
    <n v="153"/>
    <x v="0"/>
    <x v="0"/>
    <x v="0"/>
    <x v="0"/>
    <x v="60"/>
    <x v="60"/>
    <x v="41"/>
    <x v="4"/>
    <x v="0"/>
    <m/>
    <m/>
    <m/>
    <n v="99624"/>
    <n v="99624"/>
    <m/>
    <m/>
  </r>
  <r>
    <x v="1"/>
    <x v="0"/>
    <x v="0"/>
    <x v="0"/>
    <n v="153"/>
    <x v="0"/>
    <x v="0"/>
    <x v="0"/>
    <x v="0"/>
    <x v="61"/>
    <x v="61"/>
    <x v="42"/>
    <x v="4"/>
    <x v="0"/>
    <m/>
    <m/>
    <m/>
    <n v="88705"/>
    <n v="88705"/>
    <m/>
    <m/>
  </r>
  <r>
    <x v="1"/>
    <x v="0"/>
    <x v="0"/>
    <x v="0"/>
    <n v="153"/>
    <x v="0"/>
    <x v="0"/>
    <x v="0"/>
    <x v="0"/>
    <x v="62"/>
    <x v="62"/>
    <x v="43"/>
    <x v="4"/>
    <x v="0"/>
    <m/>
    <m/>
    <m/>
    <n v="49483"/>
    <n v="49483"/>
    <m/>
    <m/>
  </r>
  <r>
    <x v="1"/>
    <x v="0"/>
    <x v="1"/>
    <x v="0"/>
    <n v="129"/>
    <x v="0"/>
    <x v="0"/>
    <x v="0"/>
    <x v="1"/>
    <x v="63"/>
    <x v="63"/>
    <x v="44"/>
    <x v="4"/>
    <x v="0"/>
    <m/>
    <m/>
    <m/>
    <n v="45125"/>
    <n v="45125"/>
    <m/>
    <m/>
  </r>
  <r>
    <x v="1"/>
    <x v="0"/>
    <x v="0"/>
    <x v="0"/>
    <n v="321"/>
    <x v="0"/>
    <x v="0"/>
    <x v="0"/>
    <x v="0"/>
    <x v="64"/>
    <x v="64"/>
    <x v="45"/>
    <x v="4"/>
    <x v="0"/>
    <m/>
    <m/>
    <m/>
    <n v="115202"/>
    <n v="115202"/>
    <m/>
    <m/>
  </r>
  <r>
    <x v="1"/>
    <x v="0"/>
    <x v="1"/>
    <x v="0"/>
    <n v="85"/>
    <x v="0"/>
    <x v="0"/>
    <x v="0"/>
    <x v="0"/>
    <x v="65"/>
    <x v="65"/>
    <x v="46"/>
    <x v="4"/>
    <x v="0"/>
    <m/>
    <m/>
    <m/>
    <n v="51880"/>
    <n v="51880"/>
    <m/>
    <m/>
  </r>
  <r>
    <x v="1"/>
    <x v="0"/>
    <x v="1"/>
    <x v="0"/>
    <n v="12"/>
    <x v="0"/>
    <x v="0"/>
    <x v="0"/>
    <x v="0"/>
    <x v="66"/>
    <x v="66"/>
    <x v="47"/>
    <x v="5"/>
    <x v="0"/>
    <m/>
    <m/>
    <m/>
    <n v="5196"/>
    <n v="1700"/>
    <m/>
    <m/>
  </r>
  <r>
    <x v="1"/>
    <x v="0"/>
    <x v="0"/>
    <x v="0"/>
    <n v="153"/>
    <x v="0"/>
    <x v="0"/>
    <x v="0"/>
    <x v="0"/>
    <x v="67"/>
    <x v="67"/>
    <x v="47"/>
    <x v="5"/>
    <x v="0"/>
    <m/>
    <m/>
    <m/>
    <n v="37489"/>
    <n v="37489"/>
    <m/>
    <m/>
  </r>
  <r>
    <x v="1"/>
    <x v="0"/>
    <x v="1"/>
    <x v="0"/>
    <n v="117"/>
    <x v="0"/>
    <x v="0"/>
    <x v="0"/>
    <x v="0"/>
    <x v="68"/>
    <x v="68"/>
    <x v="48"/>
    <x v="5"/>
    <x v="0"/>
    <m/>
    <m/>
    <m/>
    <n v="32242"/>
    <n v="32242"/>
    <m/>
    <m/>
  </r>
  <r>
    <x v="1"/>
    <x v="0"/>
    <x v="0"/>
    <x v="0"/>
    <n v="153"/>
    <x v="0"/>
    <x v="0"/>
    <x v="0"/>
    <x v="0"/>
    <x v="69"/>
    <x v="69"/>
    <x v="49"/>
    <x v="5"/>
    <x v="0"/>
    <m/>
    <m/>
    <m/>
    <n v="114983"/>
    <n v="114983"/>
    <m/>
    <m/>
  </r>
  <r>
    <x v="1"/>
    <x v="0"/>
    <x v="0"/>
    <x v="0"/>
    <n v="153"/>
    <x v="0"/>
    <x v="0"/>
    <x v="0"/>
    <x v="0"/>
    <x v="70"/>
    <x v="70"/>
    <x v="50"/>
    <x v="5"/>
    <x v="0"/>
    <m/>
    <m/>
    <m/>
    <n v="257704"/>
    <n v="257704"/>
    <m/>
    <m/>
  </r>
  <r>
    <x v="1"/>
    <x v="0"/>
    <x v="0"/>
    <x v="0"/>
    <n v="149"/>
    <x v="0"/>
    <x v="0"/>
    <x v="0"/>
    <x v="0"/>
    <x v="71"/>
    <x v="71"/>
    <x v="48"/>
    <x v="5"/>
    <x v="0"/>
    <m/>
    <m/>
    <m/>
    <n v="29753"/>
    <n v="29753.000000002598"/>
    <m/>
    <m/>
  </r>
  <r>
    <x v="1"/>
    <x v="0"/>
    <x v="0"/>
    <x v="0"/>
    <n v="153"/>
    <x v="0"/>
    <x v="0"/>
    <x v="0"/>
    <x v="0"/>
    <x v="72"/>
    <x v="72"/>
    <x v="51"/>
    <x v="5"/>
    <x v="0"/>
    <m/>
    <m/>
    <m/>
    <n v="125530"/>
    <n v="125530"/>
    <m/>
    <m/>
  </r>
  <r>
    <x v="1"/>
    <x v="0"/>
    <x v="0"/>
    <x v="0"/>
    <n v="153"/>
    <x v="0"/>
    <x v="0"/>
    <x v="0"/>
    <x v="0"/>
    <x v="73"/>
    <x v="73"/>
    <x v="52"/>
    <x v="5"/>
    <x v="0"/>
    <m/>
    <m/>
    <m/>
    <n v="41575"/>
    <n v="41575"/>
    <m/>
    <m/>
  </r>
  <r>
    <x v="1"/>
    <x v="0"/>
    <x v="0"/>
    <x v="0"/>
    <n v="153"/>
    <x v="0"/>
    <x v="0"/>
    <x v="0"/>
    <x v="0"/>
    <x v="74"/>
    <x v="74"/>
    <x v="53"/>
    <x v="5"/>
    <x v="0"/>
    <m/>
    <m/>
    <m/>
    <n v="95460"/>
    <n v="95460"/>
    <m/>
    <m/>
  </r>
  <r>
    <x v="1"/>
    <x v="0"/>
    <x v="0"/>
    <x v="0"/>
    <n v="153"/>
    <x v="0"/>
    <x v="0"/>
    <x v="0"/>
    <x v="0"/>
    <x v="75"/>
    <x v="75"/>
    <x v="54"/>
    <x v="6"/>
    <x v="0"/>
    <m/>
    <m/>
    <m/>
    <n v="47958"/>
    <n v="47958"/>
    <m/>
    <m/>
  </r>
  <r>
    <x v="1"/>
    <x v="0"/>
    <x v="1"/>
    <x v="0"/>
    <n v="127"/>
    <x v="0"/>
    <x v="0"/>
    <x v="0"/>
    <x v="0"/>
    <x v="76"/>
    <x v="76"/>
    <x v="54"/>
    <x v="6"/>
    <x v="0"/>
    <m/>
    <m/>
    <m/>
    <n v="28487"/>
    <n v="28487"/>
    <m/>
    <m/>
  </r>
  <r>
    <x v="1"/>
    <x v="0"/>
    <x v="0"/>
    <x v="0"/>
    <n v="153"/>
    <x v="0"/>
    <x v="0"/>
    <x v="0"/>
    <x v="0"/>
    <x v="77"/>
    <x v="77"/>
    <x v="54"/>
    <x v="6"/>
    <x v="0"/>
    <m/>
    <m/>
    <m/>
    <n v="38771"/>
    <n v="38771"/>
    <m/>
    <m/>
  </r>
  <r>
    <x v="1"/>
    <x v="0"/>
    <x v="1"/>
    <x v="0"/>
    <n v="11"/>
    <x v="0"/>
    <x v="0"/>
    <x v="0"/>
    <x v="0"/>
    <x v="78"/>
    <x v="78"/>
    <x v="54"/>
    <x v="6"/>
    <x v="0"/>
    <m/>
    <m/>
    <m/>
    <n v="29678"/>
    <n v="13300"/>
    <m/>
    <m/>
  </r>
  <r>
    <x v="1"/>
    <x v="0"/>
    <x v="1"/>
    <x v="0"/>
    <n v="99"/>
    <x v="0"/>
    <x v="0"/>
    <x v="0"/>
    <x v="0"/>
    <x v="79"/>
    <x v="79"/>
    <x v="55"/>
    <x v="6"/>
    <x v="0"/>
    <m/>
    <m/>
    <m/>
    <n v="80837"/>
    <n v="80837"/>
    <m/>
    <m/>
  </r>
  <r>
    <x v="1"/>
    <x v="0"/>
    <x v="0"/>
    <x v="0"/>
    <n v="153"/>
    <x v="0"/>
    <x v="0"/>
    <x v="0"/>
    <x v="0"/>
    <x v="80"/>
    <x v="80"/>
    <x v="55"/>
    <x v="6"/>
    <x v="0"/>
    <m/>
    <m/>
    <m/>
    <n v="3922"/>
    <n v="3922"/>
    <m/>
    <m/>
  </r>
  <r>
    <x v="1"/>
    <x v="0"/>
    <x v="0"/>
    <x v="0"/>
    <n v="153"/>
    <x v="0"/>
    <x v="0"/>
    <x v="0"/>
    <x v="0"/>
    <x v="81"/>
    <x v="81"/>
    <x v="56"/>
    <x v="6"/>
    <x v="0"/>
    <m/>
    <m/>
    <m/>
    <n v="41626"/>
    <n v="41626"/>
    <m/>
    <m/>
  </r>
  <r>
    <x v="1"/>
    <x v="0"/>
    <x v="1"/>
    <x v="0"/>
    <n v="41"/>
    <x v="0"/>
    <x v="0"/>
    <x v="0"/>
    <x v="0"/>
    <x v="82"/>
    <x v="82"/>
    <x v="56"/>
    <x v="6"/>
    <x v="0"/>
    <m/>
    <m/>
    <m/>
    <n v="22108"/>
    <n v="22108"/>
    <m/>
    <m/>
  </r>
  <r>
    <x v="1"/>
    <x v="0"/>
    <x v="0"/>
    <x v="0"/>
    <n v="153"/>
    <x v="0"/>
    <x v="0"/>
    <x v="0"/>
    <x v="0"/>
    <x v="83"/>
    <x v="83"/>
    <x v="56"/>
    <x v="6"/>
    <x v="0"/>
    <m/>
    <m/>
    <m/>
    <n v="56077"/>
    <n v="56077"/>
    <m/>
    <m/>
  </r>
  <r>
    <x v="1"/>
    <x v="0"/>
    <x v="0"/>
    <x v="0"/>
    <n v="153"/>
    <x v="0"/>
    <x v="0"/>
    <x v="0"/>
    <x v="0"/>
    <x v="84"/>
    <x v="84"/>
    <x v="56"/>
    <x v="6"/>
    <x v="0"/>
    <m/>
    <m/>
    <m/>
    <n v="51283"/>
    <n v="51283"/>
    <m/>
    <m/>
  </r>
  <r>
    <x v="1"/>
    <x v="0"/>
    <x v="0"/>
    <x v="0"/>
    <n v="153"/>
    <x v="0"/>
    <x v="0"/>
    <x v="0"/>
    <x v="0"/>
    <x v="85"/>
    <x v="85"/>
    <x v="57"/>
    <x v="7"/>
    <x v="1"/>
    <m/>
    <m/>
    <m/>
    <n v="146184"/>
    <n v="146184"/>
    <m/>
    <m/>
  </r>
  <r>
    <x v="1"/>
    <x v="0"/>
    <x v="1"/>
    <x v="0"/>
    <n v="153"/>
    <x v="0"/>
    <x v="0"/>
    <x v="0"/>
    <x v="0"/>
    <x v="86"/>
    <x v="86"/>
    <x v="58"/>
    <x v="7"/>
    <x v="1"/>
    <m/>
    <m/>
    <m/>
    <n v="58354"/>
    <n v="58354"/>
    <m/>
    <m/>
  </r>
  <r>
    <x v="1"/>
    <x v="0"/>
    <x v="0"/>
    <x v="0"/>
    <n v="153"/>
    <x v="0"/>
    <x v="0"/>
    <x v="0"/>
    <x v="0"/>
    <x v="87"/>
    <x v="87"/>
    <x v="59"/>
    <x v="7"/>
    <x v="1"/>
    <m/>
    <m/>
    <m/>
    <n v="87834"/>
    <n v="87834"/>
    <m/>
    <m/>
  </r>
  <r>
    <x v="1"/>
    <x v="0"/>
    <x v="1"/>
    <x v="0"/>
    <n v="8"/>
    <x v="0"/>
    <x v="0"/>
    <x v="0"/>
    <x v="0"/>
    <x v="88"/>
    <x v="88"/>
    <x v="60"/>
    <x v="7"/>
    <x v="1"/>
    <m/>
    <m/>
    <m/>
    <n v="98706"/>
    <n v="46169"/>
    <m/>
    <m/>
  </r>
  <r>
    <x v="1"/>
    <x v="0"/>
    <x v="0"/>
    <x v="0"/>
    <n v="140"/>
    <x v="0"/>
    <x v="0"/>
    <x v="0"/>
    <x v="0"/>
    <x v="89"/>
    <x v="89"/>
    <x v="61"/>
    <x v="7"/>
    <x v="1"/>
    <m/>
    <m/>
    <m/>
    <n v="64518"/>
    <n v="64518"/>
    <m/>
    <m/>
  </r>
  <r>
    <x v="1"/>
    <x v="0"/>
    <x v="0"/>
    <x v="0"/>
    <n v="153"/>
    <x v="0"/>
    <x v="0"/>
    <x v="0"/>
    <x v="0"/>
    <x v="90"/>
    <x v="90"/>
    <x v="62"/>
    <x v="7"/>
    <x v="1"/>
    <m/>
    <m/>
    <m/>
    <n v="63211"/>
    <n v="63211"/>
    <m/>
    <m/>
  </r>
  <r>
    <x v="1"/>
    <x v="0"/>
    <x v="0"/>
    <x v="0"/>
    <n v="115"/>
    <x v="0"/>
    <x v="0"/>
    <x v="0"/>
    <x v="0"/>
    <x v="91"/>
    <x v="91"/>
    <x v="63"/>
    <x v="7"/>
    <x v="1"/>
    <m/>
    <m/>
    <m/>
    <n v="5012"/>
    <n v="5012"/>
    <m/>
    <m/>
  </r>
  <r>
    <x v="1"/>
    <x v="0"/>
    <x v="0"/>
    <x v="0"/>
    <n v="153"/>
    <x v="0"/>
    <x v="0"/>
    <x v="0"/>
    <x v="0"/>
    <x v="92"/>
    <x v="92"/>
    <x v="63"/>
    <x v="7"/>
    <x v="1"/>
    <m/>
    <m/>
    <m/>
    <n v="6537"/>
    <n v="6537"/>
    <m/>
    <m/>
  </r>
  <r>
    <x v="1"/>
    <x v="0"/>
    <x v="0"/>
    <x v="0"/>
    <n v="153"/>
    <x v="0"/>
    <x v="0"/>
    <x v="0"/>
    <x v="0"/>
    <x v="93"/>
    <x v="93"/>
    <x v="64"/>
    <x v="7"/>
    <x v="1"/>
    <m/>
    <m/>
    <m/>
    <n v="64518"/>
    <n v="64518"/>
    <m/>
    <m/>
  </r>
  <r>
    <x v="1"/>
    <x v="0"/>
    <x v="1"/>
    <x v="0"/>
    <n v="55"/>
    <x v="0"/>
    <x v="0"/>
    <x v="0"/>
    <x v="0"/>
    <x v="94"/>
    <x v="94"/>
    <x v="65"/>
    <x v="7"/>
    <x v="1"/>
    <m/>
    <m/>
    <m/>
    <n v="74262"/>
    <n v="63123"/>
    <m/>
    <m/>
  </r>
  <r>
    <x v="1"/>
    <x v="0"/>
    <x v="1"/>
    <x v="0"/>
    <n v="34"/>
    <x v="0"/>
    <x v="0"/>
    <x v="0"/>
    <x v="0"/>
    <x v="95"/>
    <x v="95"/>
    <x v="66"/>
    <x v="7"/>
    <x v="1"/>
    <m/>
    <m/>
    <m/>
    <n v="119074"/>
    <n v="64500"/>
    <m/>
    <m/>
  </r>
  <r>
    <x v="1"/>
    <x v="0"/>
    <x v="1"/>
    <x v="0"/>
    <n v="5"/>
    <x v="0"/>
    <x v="0"/>
    <x v="0"/>
    <x v="0"/>
    <x v="96"/>
    <x v="96"/>
    <x v="67"/>
    <x v="8"/>
    <x v="1"/>
    <m/>
    <m/>
    <m/>
    <n v="11734"/>
    <n v="0"/>
    <m/>
    <m/>
  </r>
  <r>
    <x v="1"/>
    <x v="0"/>
    <x v="1"/>
    <x v="0"/>
    <n v="48"/>
    <x v="0"/>
    <x v="0"/>
    <x v="0"/>
    <x v="0"/>
    <x v="97"/>
    <x v="97"/>
    <x v="67"/>
    <x v="8"/>
    <x v="1"/>
    <m/>
    <m/>
    <m/>
    <n v="15863"/>
    <n v="13005"/>
    <m/>
    <m/>
  </r>
  <r>
    <x v="1"/>
    <x v="0"/>
    <x v="1"/>
    <x v="0"/>
    <n v="39"/>
    <x v="0"/>
    <x v="0"/>
    <x v="0"/>
    <x v="0"/>
    <x v="98"/>
    <x v="98"/>
    <x v="68"/>
    <x v="8"/>
    <x v="1"/>
    <m/>
    <m/>
    <m/>
    <n v="23598"/>
    <n v="17000"/>
    <m/>
    <m/>
  </r>
  <r>
    <x v="1"/>
    <x v="0"/>
    <x v="0"/>
    <x v="0"/>
    <n v="153"/>
    <x v="0"/>
    <x v="0"/>
    <x v="0"/>
    <x v="0"/>
    <x v="99"/>
    <x v="99"/>
    <x v="69"/>
    <x v="8"/>
    <x v="1"/>
    <m/>
    <m/>
    <m/>
    <n v="107817"/>
    <n v="107817"/>
    <m/>
    <m/>
  </r>
  <r>
    <x v="1"/>
    <x v="0"/>
    <x v="1"/>
    <x v="0"/>
    <n v="44"/>
    <x v="0"/>
    <x v="0"/>
    <x v="0"/>
    <x v="0"/>
    <x v="100"/>
    <x v="100"/>
    <x v="70"/>
    <x v="8"/>
    <x v="1"/>
    <m/>
    <m/>
    <m/>
    <n v="33182"/>
    <n v="28634.039999999106"/>
    <m/>
    <m/>
  </r>
  <r>
    <x v="1"/>
    <x v="0"/>
    <x v="1"/>
    <x v="0"/>
    <n v="29"/>
    <x v="0"/>
    <x v="0"/>
    <x v="0"/>
    <x v="0"/>
    <x v="101"/>
    <x v="101"/>
    <x v="70"/>
    <x v="8"/>
    <x v="1"/>
    <m/>
    <m/>
    <m/>
    <n v="10429"/>
    <n v="9000"/>
    <m/>
    <m/>
  </r>
  <r>
    <x v="1"/>
    <x v="0"/>
    <x v="1"/>
    <x v="0"/>
    <n v="105"/>
    <x v="0"/>
    <x v="0"/>
    <x v="0"/>
    <x v="0"/>
    <x v="102"/>
    <x v="102"/>
    <x v="70"/>
    <x v="8"/>
    <x v="1"/>
    <m/>
    <m/>
    <m/>
    <n v="3792"/>
    <n v="3273"/>
    <m/>
    <m/>
  </r>
  <r>
    <x v="1"/>
    <x v="0"/>
    <x v="1"/>
    <x v="0"/>
    <n v="28"/>
    <x v="0"/>
    <x v="0"/>
    <x v="0"/>
    <x v="0"/>
    <x v="103"/>
    <x v="103"/>
    <x v="71"/>
    <x v="8"/>
    <x v="1"/>
    <m/>
    <m/>
    <m/>
    <n v="9624"/>
    <n v="2500"/>
    <m/>
    <m/>
  </r>
  <r>
    <x v="1"/>
    <x v="0"/>
    <x v="0"/>
    <x v="0"/>
    <n v="122"/>
    <x v="0"/>
    <x v="0"/>
    <x v="0"/>
    <x v="0"/>
    <x v="104"/>
    <x v="104"/>
    <x v="71"/>
    <x v="8"/>
    <x v="1"/>
    <m/>
    <m/>
    <m/>
    <n v="33450"/>
    <n v="33450"/>
    <m/>
    <m/>
  </r>
  <r>
    <x v="1"/>
    <x v="0"/>
    <x v="1"/>
    <x v="0"/>
    <n v="100"/>
    <x v="0"/>
    <x v="0"/>
    <x v="0"/>
    <x v="0"/>
    <x v="105"/>
    <x v="105"/>
    <x v="72"/>
    <x v="8"/>
    <x v="1"/>
    <m/>
    <m/>
    <m/>
    <n v="57763"/>
    <n v="57763.25"/>
    <m/>
    <m/>
  </r>
  <r>
    <x v="1"/>
    <x v="0"/>
    <x v="1"/>
    <x v="0"/>
    <n v="70"/>
    <x v="0"/>
    <x v="0"/>
    <x v="0"/>
    <x v="0"/>
    <x v="106"/>
    <x v="106"/>
    <x v="67"/>
    <x v="8"/>
    <x v="1"/>
    <m/>
    <m/>
    <m/>
    <n v="56530"/>
    <n v="54000"/>
    <m/>
    <m/>
  </r>
  <r>
    <x v="1"/>
    <x v="0"/>
    <x v="0"/>
    <x v="0"/>
    <n v="153"/>
    <x v="0"/>
    <x v="0"/>
    <x v="0"/>
    <x v="0"/>
    <x v="107"/>
    <x v="107"/>
    <x v="73"/>
    <x v="8"/>
    <x v="1"/>
    <m/>
    <m/>
    <m/>
    <n v="71491"/>
    <n v="71491"/>
    <m/>
    <m/>
  </r>
  <r>
    <x v="1"/>
    <x v="0"/>
    <x v="0"/>
    <x v="0"/>
    <n v="153"/>
    <x v="0"/>
    <x v="0"/>
    <x v="0"/>
    <x v="0"/>
    <x v="108"/>
    <x v="108"/>
    <x v="74"/>
    <x v="8"/>
    <x v="1"/>
    <m/>
    <m/>
    <m/>
    <n v="50833"/>
    <n v="50833"/>
    <m/>
    <m/>
  </r>
  <r>
    <x v="1"/>
    <x v="0"/>
    <x v="0"/>
    <x v="0"/>
    <n v="153"/>
    <x v="0"/>
    <x v="0"/>
    <x v="0"/>
    <x v="0"/>
    <x v="109"/>
    <x v="109"/>
    <x v="74"/>
    <x v="8"/>
    <x v="1"/>
    <m/>
    <m/>
    <m/>
    <n v="16968"/>
    <n v="16968"/>
    <m/>
    <m/>
  </r>
  <r>
    <x v="1"/>
    <x v="0"/>
    <x v="0"/>
    <x v="0"/>
    <n v="153"/>
    <x v="0"/>
    <x v="0"/>
    <x v="0"/>
    <x v="0"/>
    <x v="110"/>
    <x v="110"/>
    <x v="74"/>
    <x v="8"/>
    <x v="1"/>
    <m/>
    <m/>
    <m/>
    <n v="6693"/>
    <n v="6693"/>
    <m/>
    <m/>
  </r>
  <r>
    <x v="1"/>
    <x v="0"/>
    <x v="0"/>
    <x v="1"/>
    <n v="325"/>
    <x v="0"/>
    <x v="0"/>
    <x v="0"/>
    <x v="0"/>
    <x v="111"/>
    <x v="111"/>
    <x v="75"/>
    <x v="8"/>
    <x v="1"/>
    <m/>
    <m/>
    <m/>
    <n v="103535"/>
    <n v="103535.04000000656"/>
    <m/>
    <m/>
  </r>
  <r>
    <x v="1"/>
    <x v="0"/>
    <x v="0"/>
    <x v="0"/>
    <n v="153"/>
    <x v="0"/>
    <x v="0"/>
    <x v="0"/>
    <x v="0"/>
    <x v="112"/>
    <x v="112"/>
    <x v="76"/>
    <x v="9"/>
    <x v="1"/>
    <m/>
    <m/>
    <m/>
    <n v="58437"/>
    <n v="58437"/>
    <m/>
    <m/>
  </r>
  <r>
    <x v="1"/>
    <x v="0"/>
    <x v="1"/>
    <x v="0"/>
    <n v="153"/>
    <x v="0"/>
    <x v="0"/>
    <x v="0"/>
    <x v="0"/>
    <x v="113"/>
    <x v="113"/>
    <x v="76"/>
    <x v="9"/>
    <x v="1"/>
    <m/>
    <m/>
    <m/>
    <n v="5209"/>
    <n v="5209"/>
    <m/>
    <m/>
  </r>
  <r>
    <x v="1"/>
    <x v="0"/>
    <x v="0"/>
    <x v="0"/>
    <n v="153"/>
    <x v="0"/>
    <x v="0"/>
    <x v="0"/>
    <x v="0"/>
    <x v="114"/>
    <x v="114"/>
    <x v="77"/>
    <x v="9"/>
    <x v="1"/>
    <m/>
    <m/>
    <m/>
    <n v="25419"/>
    <n v="25419"/>
    <m/>
    <m/>
  </r>
  <r>
    <x v="1"/>
    <x v="0"/>
    <x v="0"/>
    <x v="0"/>
    <n v="153"/>
    <x v="0"/>
    <x v="0"/>
    <x v="0"/>
    <x v="0"/>
    <x v="115"/>
    <x v="115"/>
    <x v="78"/>
    <x v="9"/>
    <x v="1"/>
    <m/>
    <m/>
    <m/>
    <n v="10517"/>
    <n v="10517"/>
    <m/>
    <m/>
  </r>
  <r>
    <x v="1"/>
    <x v="0"/>
    <x v="1"/>
    <x v="0"/>
    <n v="20"/>
    <x v="0"/>
    <x v="0"/>
    <x v="0"/>
    <x v="0"/>
    <x v="116"/>
    <x v="116"/>
    <x v="78"/>
    <x v="9"/>
    <x v="1"/>
    <m/>
    <m/>
    <m/>
    <n v="8388"/>
    <n v="0"/>
    <m/>
    <m/>
  </r>
  <r>
    <x v="1"/>
    <x v="0"/>
    <x v="0"/>
    <x v="0"/>
    <n v="153"/>
    <x v="0"/>
    <x v="0"/>
    <x v="0"/>
    <x v="0"/>
    <x v="117"/>
    <x v="117"/>
    <x v="78"/>
    <x v="9"/>
    <x v="1"/>
    <m/>
    <m/>
    <m/>
    <n v="28780"/>
    <n v="28780"/>
    <m/>
    <m/>
  </r>
  <r>
    <x v="1"/>
    <x v="0"/>
    <x v="0"/>
    <x v="0"/>
    <n v="153"/>
    <x v="0"/>
    <x v="0"/>
    <x v="0"/>
    <x v="0"/>
    <x v="118"/>
    <x v="118"/>
    <x v="78"/>
    <x v="9"/>
    <x v="1"/>
    <m/>
    <m/>
    <m/>
    <n v="4089"/>
    <n v="4089"/>
    <m/>
    <m/>
  </r>
  <r>
    <x v="1"/>
    <x v="0"/>
    <x v="0"/>
    <x v="0"/>
    <n v="153"/>
    <x v="0"/>
    <x v="0"/>
    <x v="0"/>
    <x v="0"/>
    <x v="119"/>
    <x v="119"/>
    <x v="79"/>
    <x v="9"/>
    <x v="1"/>
    <m/>
    <m/>
    <m/>
    <n v="14127"/>
    <n v="14127"/>
    <m/>
    <m/>
  </r>
  <r>
    <x v="1"/>
    <x v="0"/>
    <x v="1"/>
    <x v="0"/>
    <n v="31"/>
    <x v="0"/>
    <x v="0"/>
    <x v="0"/>
    <x v="0"/>
    <x v="120"/>
    <x v="120"/>
    <x v="79"/>
    <x v="9"/>
    <x v="1"/>
    <m/>
    <m/>
    <m/>
    <n v="11298"/>
    <n v="5649"/>
    <m/>
    <m/>
  </r>
  <r>
    <x v="1"/>
    <x v="0"/>
    <x v="1"/>
    <x v="0"/>
    <n v="4"/>
    <x v="0"/>
    <x v="0"/>
    <x v="0"/>
    <x v="0"/>
    <x v="121"/>
    <x v="121"/>
    <x v="79"/>
    <x v="9"/>
    <x v="1"/>
    <m/>
    <m/>
    <m/>
    <n v="3256"/>
    <n v="0"/>
    <m/>
    <m/>
  </r>
  <r>
    <x v="1"/>
    <x v="0"/>
    <x v="0"/>
    <x v="0"/>
    <n v="153"/>
    <x v="0"/>
    <x v="0"/>
    <x v="0"/>
    <x v="0"/>
    <x v="122"/>
    <x v="122"/>
    <x v="80"/>
    <x v="9"/>
    <x v="1"/>
    <m/>
    <m/>
    <m/>
    <n v="68441"/>
    <n v="68441"/>
    <m/>
    <m/>
  </r>
  <r>
    <x v="1"/>
    <x v="0"/>
    <x v="1"/>
    <x v="0"/>
    <n v="73"/>
    <x v="0"/>
    <x v="0"/>
    <x v="0"/>
    <x v="0"/>
    <x v="123"/>
    <x v="123"/>
    <x v="81"/>
    <x v="9"/>
    <x v="1"/>
    <m/>
    <m/>
    <m/>
    <n v="15396"/>
    <n v="15396"/>
    <m/>
    <m/>
  </r>
  <r>
    <x v="1"/>
    <x v="0"/>
    <x v="0"/>
    <x v="0"/>
    <n v="146"/>
    <x v="0"/>
    <x v="0"/>
    <x v="0"/>
    <x v="0"/>
    <x v="124"/>
    <x v="124"/>
    <x v="81"/>
    <x v="9"/>
    <x v="1"/>
    <m/>
    <m/>
    <m/>
    <n v="17139"/>
    <n v="17139"/>
    <m/>
    <m/>
  </r>
  <r>
    <x v="1"/>
    <x v="0"/>
    <x v="0"/>
    <x v="0"/>
    <n v="79"/>
    <x v="0"/>
    <x v="0"/>
    <x v="0"/>
    <x v="0"/>
    <x v="125"/>
    <x v="125"/>
    <x v="81"/>
    <x v="9"/>
    <x v="1"/>
    <m/>
    <m/>
    <m/>
    <n v="10847"/>
    <n v="10847"/>
    <m/>
    <m/>
  </r>
  <r>
    <x v="1"/>
    <x v="0"/>
    <x v="0"/>
    <x v="0"/>
    <n v="153"/>
    <x v="0"/>
    <x v="0"/>
    <x v="0"/>
    <x v="0"/>
    <x v="126"/>
    <x v="126"/>
    <x v="82"/>
    <x v="9"/>
    <x v="1"/>
    <m/>
    <m/>
    <m/>
    <n v="17355"/>
    <n v="17355"/>
    <m/>
    <m/>
  </r>
  <r>
    <x v="1"/>
    <x v="0"/>
    <x v="0"/>
    <x v="0"/>
    <n v="153"/>
    <x v="0"/>
    <x v="0"/>
    <x v="0"/>
    <x v="0"/>
    <x v="127"/>
    <x v="127"/>
    <x v="82"/>
    <x v="9"/>
    <x v="1"/>
    <m/>
    <m/>
    <m/>
    <n v="15540"/>
    <n v="15540"/>
    <m/>
    <m/>
  </r>
  <r>
    <x v="1"/>
    <x v="0"/>
    <x v="0"/>
    <x v="0"/>
    <n v="153"/>
    <x v="0"/>
    <x v="0"/>
    <x v="0"/>
    <x v="0"/>
    <x v="128"/>
    <x v="128"/>
    <x v="82"/>
    <x v="9"/>
    <x v="1"/>
    <m/>
    <m/>
    <m/>
    <n v="17262"/>
    <n v="17262"/>
    <m/>
    <m/>
  </r>
  <r>
    <x v="1"/>
    <x v="0"/>
    <x v="0"/>
    <x v="0"/>
    <n v="145"/>
    <x v="0"/>
    <x v="0"/>
    <x v="0"/>
    <x v="0"/>
    <x v="129"/>
    <x v="129"/>
    <x v="79"/>
    <x v="9"/>
    <x v="1"/>
    <m/>
    <m/>
    <m/>
    <n v="16842"/>
    <n v="16842"/>
    <m/>
    <m/>
  </r>
  <r>
    <x v="1"/>
    <x v="0"/>
    <x v="0"/>
    <x v="0"/>
    <n v="153"/>
    <x v="0"/>
    <x v="0"/>
    <x v="0"/>
    <x v="0"/>
    <x v="130"/>
    <x v="130"/>
    <x v="77"/>
    <x v="9"/>
    <x v="1"/>
    <m/>
    <m/>
    <m/>
    <n v="3966"/>
    <n v="3966"/>
    <m/>
    <m/>
  </r>
  <r>
    <x v="1"/>
    <x v="0"/>
    <x v="0"/>
    <x v="0"/>
    <n v="132"/>
    <x v="0"/>
    <x v="0"/>
    <x v="0"/>
    <x v="0"/>
    <x v="131"/>
    <x v="131"/>
    <x v="77"/>
    <x v="9"/>
    <x v="1"/>
    <m/>
    <m/>
    <m/>
    <n v="9555"/>
    <n v="9555"/>
    <m/>
    <m/>
  </r>
  <r>
    <x v="1"/>
    <x v="0"/>
    <x v="0"/>
    <x v="0"/>
    <n v="153"/>
    <x v="0"/>
    <x v="0"/>
    <x v="0"/>
    <x v="0"/>
    <x v="132"/>
    <x v="132"/>
    <x v="77"/>
    <x v="9"/>
    <x v="1"/>
    <m/>
    <m/>
    <m/>
    <n v="12816"/>
    <n v="12816"/>
    <m/>
    <m/>
  </r>
  <r>
    <x v="1"/>
    <x v="0"/>
    <x v="0"/>
    <x v="0"/>
    <n v="153"/>
    <x v="0"/>
    <x v="0"/>
    <x v="0"/>
    <x v="0"/>
    <x v="133"/>
    <x v="133"/>
    <x v="77"/>
    <x v="9"/>
    <x v="1"/>
    <m/>
    <m/>
    <m/>
    <n v="6184"/>
    <n v="6184"/>
    <m/>
    <m/>
  </r>
  <r>
    <x v="1"/>
    <x v="0"/>
    <x v="0"/>
    <x v="0"/>
    <n v="141"/>
    <x v="0"/>
    <x v="0"/>
    <x v="0"/>
    <x v="0"/>
    <x v="134"/>
    <x v="134"/>
    <x v="80"/>
    <x v="9"/>
    <x v="1"/>
    <m/>
    <m/>
    <m/>
    <n v="5448"/>
    <n v="5448"/>
    <m/>
    <m/>
  </r>
  <r>
    <x v="1"/>
    <x v="0"/>
    <x v="0"/>
    <x v="0"/>
    <n v="153"/>
    <x v="0"/>
    <x v="0"/>
    <x v="0"/>
    <x v="0"/>
    <x v="135"/>
    <x v="135"/>
    <x v="80"/>
    <x v="9"/>
    <x v="1"/>
    <m/>
    <m/>
    <m/>
    <n v="1961"/>
    <n v="1961"/>
    <m/>
    <m/>
  </r>
  <r>
    <x v="1"/>
    <x v="0"/>
    <x v="0"/>
    <x v="0"/>
    <n v="153"/>
    <x v="0"/>
    <x v="0"/>
    <x v="0"/>
    <x v="0"/>
    <x v="136"/>
    <x v="136"/>
    <x v="83"/>
    <x v="9"/>
    <x v="1"/>
    <m/>
    <m/>
    <m/>
    <n v="3486"/>
    <n v="3486"/>
    <m/>
    <m/>
  </r>
  <r>
    <x v="1"/>
    <x v="0"/>
    <x v="0"/>
    <x v="0"/>
    <n v="153"/>
    <x v="0"/>
    <x v="0"/>
    <x v="0"/>
    <x v="0"/>
    <x v="137"/>
    <x v="137"/>
    <x v="83"/>
    <x v="9"/>
    <x v="1"/>
    <m/>
    <m/>
    <m/>
    <n v="7627"/>
    <n v="7627"/>
    <m/>
    <m/>
  </r>
  <r>
    <x v="1"/>
    <x v="0"/>
    <x v="1"/>
    <x v="0"/>
    <n v="123"/>
    <x v="0"/>
    <x v="0"/>
    <x v="0"/>
    <x v="1"/>
    <x v="138"/>
    <x v="138"/>
    <x v="84"/>
    <x v="9"/>
    <x v="1"/>
    <m/>
    <m/>
    <m/>
    <n v="74568"/>
    <n v="69672"/>
    <m/>
    <m/>
  </r>
  <r>
    <x v="1"/>
    <x v="0"/>
    <x v="1"/>
    <x v="0"/>
    <n v="62"/>
    <x v="0"/>
    <x v="0"/>
    <x v="0"/>
    <x v="0"/>
    <x v="139"/>
    <x v="139"/>
    <x v="79"/>
    <x v="9"/>
    <x v="1"/>
    <m/>
    <m/>
    <m/>
    <n v="23569"/>
    <n v="11784.5"/>
    <m/>
    <m/>
  </r>
  <r>
    <x v="1"/>
    <x v="0"/>
    <x v="0"/>
    <x v="0"/>
    <n v="326"/>
    <x v="0"/>
    <x v="0"/>
    <x v="0"/>
    <x v="0"/>
    <x v="140"/>
    <x v="140"/>
    <x v="85"/>
    <x v="10"/>
    <x v="1"/>
    <m/>
    <m/>
    <m/>
    <n v="116551"/>
    <n v="116551.19999998808"/>
    <m/>
    <m/>
  </r>
  <r>
    <x v="1"/>
    <x v="0"/>
    <x v="1"/>
    <x v="0"/>
    <n v="92"/>
    <x v="0"/>
    <x v="0"/>
    <x v="0"/>
    <x v="0"/>
    <x v="141"/>
    <x v="141"/>
    <x v="86"/>
    <x v="10"/>
    <x v="1"/>
    <m/>
    <m/>
    <m/>
    <n v="49304"/>
    <n v="18436"/>
    <m/>
    <m/>
  </r>
  <r>
    <x v="1"/>
    <x v="0"/>
    <x v="1"/>
    <x v="0"/>
    <n v="45"/>
    <x v="0"/>
    <x v="0"/>
    <x v="0"/>
    <x v="0"/>
    <x v="142"/>
    <x v="142"/>
    <x v="86"/>
    <x v="10"/>
    <x v="1"/>
    <m/>
    <m/>
    <m/>
    <n v="38321"/>
    <n v="38321"/>
    <m/>
    <m/>
  </r>
  <r>
    <x v="1"/>
    <x v="0"/>
    <x v="1"/>
    <x v="0"/>
    <n v="40"/>
    <x v="0"/>
    <x v="0"/>
    <x v="0"/>
    <x v="0"/>
    <x v="143"/>
    <x v="143"/>
    <x v="86"/>
    <x v="10"/>
    <x v="1"/>
    <m/>
    <m/>
    <m/>
    <n v="15620"/>
    <n v="15620"/>
    <m/>
    <m/>
  </r>
  <r>
    <x v="1"/>
    <x v="0"/>
    <x v="0"/>
    <x v="0"/>
    <n v="153"/>
    <x v="0"/>
    <x v="0"/>
    <x v="0"/>
    <x v="0"/>
    <x v="144"/>
    <x v="144"/>
    <x v="87"/>
    <x v="10"/>
    <x v="1"/>
    <m/>
    <m/>
    <m/>
    <n v="70620"/>
    <n v="70620"/>
    <m/>
    <m/>
  </r>
  <r>
    <x v="1"/>
    <x v="0"/>
    <x v="0"/>
    <x v="1"/>
    <n v="153"/>
    <x v="0"/>
    <x v="0"/>
    <x v="0"/>
    <x v="0"/>
    <x v="145"/>
    <x v="145"/>
    <x v="88"/>
    <x v="10"/>
    <x v="1"/>
    <m/>
    <m/>
    <m/>
    <n v="64954"/>
    <n v="64954"/>
    <m/>
    <m/>
  </r>
  <r>
    <x v="1"/>
    <x v="0"/>
    <x v="0"/>
    <x v="0"/>
    <n v="153"/>
    <x v="0"/>
    <x v="0"/>
    <x v="0"/>
    <x v="0"/>
    <x v="146"/>
    <x v="146"/>
    <x v="89"/>
    <x v="10"/>
    <x v="1"/>
    <m/>
    <m/>
    <m/>
    <n v="48018"/>
    <n v="48018"/>
    <m/>
    <m/>
  </r>
  <r>
    <x v="1"/>
    <x v="0"/>
    <x v="0"/>
    <x v="0"/>
    <n v="125"/>
    <x v="0"/>
    <x v="0"/>
    <x v="0"/>
    <x v="0"/>
    <x v="147"/>
    <x v="147"/>
    <x v="86"/>
    <x v="10"/>
    <x v="1"/>
    <m/>
    <m/>
    <m/>
    <n v="49059"/>
    <n v="49059"/>
    <m/>
    <m/>
  </r>
  <r>
    <x v="1"/>
    <x v="0"/>
    <x v="0"/>
    <x v="0"/>
    <n v="153"/>
    <x v="0"/>
    <x v="0"/>
    <x v="0"/>
    <x v="0"/>
    <x v="148"/>
    <x v="148"/>
    <x v="90"/>
    <x v="11"/>
    <x v="1"/>
    <m/>
    <m/>
    <m/>
    <n v="8142"/>
    <n v="8142"/>
    <m/>
    <m/>
  </r>
  <r>
    <x v="1"/>
    <x v="0"/>
    <x v="0"/>
    <x v="0"/>
    <n v="153"/>
    <x v="0"/>
    <x v="0"/>
    <x v="0"/>
    <x v="0"/>
    <x v="149"/>
    <x v="149"/>
    <x v="90"/>
    <x v="11"/>
    <x v="1"/>
    <m/>
    <m/>
    <m/>
    <n v="103363"/>
    <n v="103363"/>
    <m/>
    <m/>
  </r>
  <r>
    <x v="1"/>
    <x v="0"/>
    <x v="0"/>
    <x v="0"/>
    <n v="153"/>
    <x v="0"/>
    <x v="0"/>
    <x v="0"/>
    <x v="0"/>
    <x v="150"/>
    <x v="150"/>
    <x v="90"/>
    <x v="11"/>
    <x v="1"/>
    <m/>
    <m/>
    <m/>
    <n v="15768"/>
    <n v="15768"/>
    <m/>
    <m/>
  </r>
  <r>
    <x v="1"/>
    <x v="0"/>
    <x v="0"/>
    <x v="0"/>
    <n v="153"/>
    <x v="0"/>
    <x v="0"/>
    <x v="0"/>
    <x v="0"/>
    <x v="151"/>
    <x v="151"/>
    <x v="90"/>
    <x v="11"/>
    <x v="1"/>
    <m/>
    <m/>
    <m/>
    <n v="34982"/>
    <n v="34982"/>
    <m/>
    <m/>
  </r>
  <r>
    <x v="1"/>
    <x v="0"/>
    <x v="0"/>
    <x v="0"/>
    <n v="150"/>
    <x v="0"/>
    <x v="0"/>
    <x v="0"/>
    <x v="0"/>
    <x v="152"/>
    <x v="152"/>
    <x v="91"/>
    <x v="11"/>
    <x v="1"/>
    <m/>
    <m/>
    <m/>
    <n v="39094"/>
    <n v="39094"/>
    <m/>
    <m/>
  </r>
  <r>
    <x v="1"/>
    <x v="0"/>
    <x v="0"/>
    <x v="0"/>
    <n v="153"/>
    <x v="0"/>
    <x v="0"/>
    <x v="0"/>
    <x v="0"/>
    <x v="153"/>
    <x v="153"/>
    <x v="92"/>
    <x v="11"/>
    <x v="1"/>
    <m/>
    <m/>
    <m/>
    <n v="56460"/>
    <n v="56460"/>
    <m/>
    <m/>
  </r>
  <r>
    <x v="1"/>
    <x v="0"/>
    <x v="0"/>
    <x v="0"/>
    <n v="153"/>
    <x v="0"/>
    <x v="0"/>
    <x v="0"/>
    <x v="1"/>
    <x v="154"/>
    <x v="154"/>
    <x v="92"/>
    <x v="11"/>
    <x v="1"/>
    <m/>
    <m/>
    <m/>
    <n v="23469"/>
    <n v="23469"/>
    <m/>
    <m/>
  </r>
  <r>
    <x v="1"/>
    <x v="0"/>
    <x v="1"/>
    <x v="0"/>
    <n v="81"/>
    <x v="0"/>
    <x v="0"/>
    <x v="0"/>
    <x v="0"/>
    <x v="155"/>
    <x v="155"/>
    <x v="92"/>
    <x v="11"/>
    <x v="1"/>
    <m/>
    <m/>
    <m/>
    <n v="28228"/>
    <n v="28228"/>
    <m/>
    <m/>
  </r>
  <r>
    <x v="1"/>
    <x v="0"/>
    <x v="1"/>
    <x v="0"/>
    <n v="118"/>
    <x v="0"/>
    <x v="0"/>
    <x v="0"/>
    <x v="0"/>
    <x v="156"/>
    <x v="156"/>
    <x v="93"/>
    <x v="11"/>
    <x v="1"/>
    <m/>
    <m/>
    <m/>
    <n v="44689"/>
    <n v="44689"/>
    <m/>
    <m/>
  </r>
  <r>
    <x v="1"/>
    <x v="0"/>
    <x v="0"/>
    <x v="0"/>
    <n v="153"/>
    <x v="0"/>
    <x v="0"/>
    <x v="0"/>
    <x v="0"/>
    <x v="157"/>
    <x v="157"/>
    <x v="92"/>
    <x v="11"/>
    <x v="1"/>
    <m/>
    <m/>
    <m/>
    <n v="42827"/>
    <n v="42827"/>
    <m/>
    <m/>
  </r>
  <r>
    <x v="1"/>
    <x v="0"/>
    <x v="0"/>
    <x v="0"/>
    <n v="153"/>
    <x v="0"/>
    <x v="0"/>
    <x v="0"/>
    <x v="1"/>
    <x v="158"/>
    <x v="158"/>
    <x v="92"/>
    <x v="11"/>
    <x v="1"/>
    <m/>
    <m/>
    <m/>
    <n v="66329"/>
    <n v="66329"/>
    <m/>
    <m/>
  </r>
  <r>
    <x v="1"/>
    <x v="0"/>
    <x v="0"/>
    <x v="0"/>
    <n v="153"/>
    <x v="0"/>
    <x v="0"/>
    <x v="0"/>
    <x v="0"/>
    <x v="159"/>
    <x v="159"/>
    <x v="94"/>
    <x v="11"/>
    <x v="1"/>
    <m/>
    <m/>
    <m/>
    <n v="11333"/>
    <n v="11333"/>
    <m/>
    <m/>
  </r>
  <r>
    <x v="1"/>
    <x v="0"/>
    <x v="0"/>
    <x v="0"/>
    <n v="153"/>
    <x v="0"/>
    <x v="0"/>
    <x v="0"/>
    <x v="0"/>
    <x v="160"/>
    <x v="160"/>
    <x v="90"/>
    <x v="11"/>
    <x v="1"/>
    <m/>
    <m/>
    <m/>
    <n v="36242"/>
    <n v="36242"/>
    <m/>
    <m/>
  </r>
  <r>
    <x v="1"/>
    <x v="0"/>
    <x v="0"/>
    <x v="0"/>
    <n v="153"/>
    <x v="0"/>
    <x v="0"/>
    <x v="0"/>
    <x v="0"/>
    <x v="161"/>
    <x v="161"/>
    <x v="90"/>
    <x v="11"/>
    <x v="1"/>
    <m/>
    <m/>
    <m/>
    <n v="36242"/>
    <n v="36242"/>
    <m/>
    <m/>
  </r>
  <r>
    <x v="1"/>
    <x v="0"/>
    <x v="0"/>
    <x v="0"/>
    <n v="153"/>
    <x v="0"/>
    <x v="0"/>
    <x v="0"/>
    <x v="0"/>
    <x v="162"/>
    <x v="162"/>
    <x v="95"/>
    <x v="11"/>
    <x v="1"/>
    <m/>
    <m/>
    <m/>
    <n v="96039"/>
    <n v="96039"/>
    <m/>
    <m/>
  </r>
  <r>
    <x v="1"/>
    <x v="0"/>
    <x v="1"/>
    <x v="0"/>
    <n v="143"/>
    <x v="0"/>
    <x v="0"/>
    <x v="0"/>
    <x v="0"/>
    <x v="163"/>
    <x v="163"/>
    <x v="96"/>
    <x v="12"/>
    <x v="1"/>
    <m/>
    <m/>
    <m/>
    <n v="16643"/>
    <n v="16643"/>
    <m/>
    <m/>
  </r>
  <r>
    <x v="1"/>
    <x v="0"/>
    <x v="0"/>
    <x v="0"/>
    <n v="153"/>
    <x v="0"/>
    <x v="0"/>
    <x v="0"/>
    <x v="0"/>
    <x v="164"/>
    <x v="164"/>
    <x v="96"/>
    <x v="12"/>
    <x v="1"/>
    <m/>
    <m/>
    <m/>
    <n v="12318"/>
    <n v="12318"/>
    <m/>
    <m/>
  </r>
  <r>
    <x v="1"/>
    <x v="0"/>
    <x v="0"/>
    <x v="0"/>
    <n v="153"/>
    <x v="0"/>
    <x v="0"/>
    <x v="0"/>
    <x v="0"/>
    <x v="165"/>
    <x v="165"/>
    <x v="96"/>
    <x v="12"/>
    <x v="1"/>
    <m/>
    <m/>
    <m/>
    <n v="21252"/>
    <n v="21252"/>
    <m/>
    <m/>
  </r>
  <r>
    <x v="1"/>
    <x v="0"/>
    <x v="1"/>
    <x v="0"/>
    <n v="35"/>
    <x v="0"/>
    <x v="0"/>
    <x v="0"/>
    <x v="0"/>
    <x v="166"/>
    <x v="166"/>
    <x v="96"/>
    <x v="12"/>
    <x v="1"/>
    <m/>
    <m/>
    <m/>
    <n v="11664"/>
    <n v="11664"/>
    <m/>
    <m/>
  </r>
  <r>
    <x v="1"/>
    <x v="0"/>
    <x v="0"/>
    <x v="0"/>
    <n v="147"/>
    <x v="0"/>
    <x v="0"/>
    <x v="0"/>
    <x v="0"/>
    <x v="167"/>
    <x v="167"/>
    <x v="97"/>
    <x v="12"/>
    <x v="1"/>
    <m/>
    <m/>
    <m/>
    <n v="68223"/>
    <n v="68222.5"/>
    <m/>
    <m/>
  </r>
  <r>
    <x v="1"/>
    <x v="0"/>
    <x v="0"/>
    <x v="0"/>
    <n v="153"/>
    <x v="0"/>
    <x v="0"/>
    <x v="0"/>
    <x v="0"/>
    <x v="168"/>
    <x v="168"/>
    <x v="98"/>
    <x v="12"/>
    <x v="1"/>
    <m/>
    <m/>
    <m/>
    <n v="14343"/>
    <n v="14343"/>
    <m/>
    <m/>
  </r>
  <r>
    <x v="1"/>
    <x v="0"/>
    <x v="0"/>
    <x v="0"/>
    <n v="153"/>
    <x v="0"/>
    <x v="0"/>
    <x v="0"/>
    <x v="0"/>
    <x v="169"/>
    <x v="169"/>
    <x v="98"/>
    <x v="12"/>
    <x v="1"/>
    <m/>
    <m/>
    <m/>
    <n v="8200"/>
    <n v="8200"/>
    <m/>
    <m/>
  </r>
  <r>
    <x v="1"/>
    <x v="0"/>
    <x v="0"/>
    <x v="0"/>
    <n v="153"/>
    <x v="0"/>
    <x v="0"/>
    <x v="0"/>
    <x v="0"/>
    <x v="170"/>
    <x v="170"/>
    <x v="98"/>
    <x v="12"/>
    <x v="1"/>
    <m/>
    <m/>
    <m/>
    <n v="9616"/>
    <n v="9616"/>
    <m/>
    <m/>
  </r>
  <r>
    <x v="1"/>
    <x v="0"/>
    <x v="0"/>
    <x v="0"/>
    <n v="153"/>
    <x v="0"/>
    <x v="0"/>
    <x v="0"/>
    <x v="0"/>
    <x v="171"/>
    <x v="171"/>
    <x v="98"/>
    <x v="12"/>
    <x v="1"/>
    <m/>
    <m/>
    <m/>
    <n v="7111"/>
    <n v="7111"/>
    <m/>
    <m/>
  </r>
  <r>
    <x v="1"/>
    <x v="0"/>
    <x v="0"/>
    <x v="0"/>
    <n v="153"/>
    <x v="0"/>
    <x v="0"/>
    <x v="0"/>
    <x v="0"/>
    <x v="172"/>
    <x v="172"/>
    <x v="98"/>
    <x v="12"/>
    <x v="1"/>
    <m/>
    <m/>
    <m/>
    <n v="15937"/>
    <n v="15937"/>
    <m/>
    <m/>
  </r>
  <r>
    <x v="1"/>
    <x v="0"/>
    <x v="1"/>
    <x v="0"/>
    <n v="130"/>
    <x v="0"/>
    <x v="0"/>
    <x v="0"/>
    <x v="0"/>
    <x v="173"/>
    <x v="173"/>
    <x v="99"/>
    <x v="12"/>
    <x v="1"/>
    <m/>
    <m/>
    <m/>
    <n v="26132"/>
    <n v="26132"/>
    <m/>
    <m/>
  </r>
  <r>
    <x v="1"/>
    <x v="0"/>
    <x v="1"/>
    <x v="0"/>
    <n v="107"/>
    <x v="0"/>
    <x v="0"/>
    <x v="0"/>
    <x v="0"/>
    <x v="174"/>
    <x v="174"/>
    <x v="99"/>
    <x v="12"/>
    <x v="1"/>
    <m/>
    <m/>
    <m/>
    <n v="27354"/>
    <n v="19688.5"/>
    <m/>
    <m/>
  </r>
  <r>
    <x v="1"/>
    <x v="0"/>
    <x v="0"/>
    <x v="0"/>
    <n v="322"/>
    <x v="0"/>
    <x v="0"/>
    <x v="0"/>
    <x v="0"/>
    <x v="175"/>
    <x v="175"/>
    <x v="97"/>
    <x v="12"/>
    <x v="1"/>
    <m/>
    <m/>
    <m/>
    <n v="72485"/>
    <n v="72485"/>
    <m/>
    <m/>
  </r>
  <r>
    <x v="1"/>
    <x v="0"/>
    <x v="0"/>
    <x v="0"/>
    <n v="153"/>
    <x v="0"/>
    <x v="0"/>
    <x v="0"/>
    <x v="0"/>
    <x v="176"/>
    <x v="176"/>
    <x v="97"/>
    <x v="12"/>
    <x v="1"/>
    <m/>
    <m/>
    <m/>
    <n v="82670"/>
    <n v="82670"/>
    <m/>
    <m/>
  </r>
  <r>
    <x v="1"/>
    <x v="0"/>
    <x v="0"/>
    <x v="0"/>
    <n v="153"/>
    <x v="0"/>
    <x v="0"/>
    <x v="0"/>
    <x v="0"/>
    <x v="177"/>
    <x v="177"/>
    <x v="97"/>
    <x v="12"/>
    <x v="1"/>
    <m/>
    <m/>
    <m/>
    <n v="27607"/>
    <n v="27607"/>
    <m/>
    <m/>
  </r>
  <r>
    <x v="1"/>
    <x v="0"/>
    <x v="1"/>
    <x v="0"/>
    <n v="33"/>
    <x v="0"/>
    <x v="0"/>
    <x v="0"/>
    <x v="0"/>
    <x v="178"/>
    <x v="178"/>
    <x v="100"/>
    <x v="12"/>
    <x v="1"/>
    <m/>
    <m/>
    <m/>
    <n v="11954"/>
    <n v="11954.25"/>
    <m/>
    <m/>
  </r>
  <r>
    <x v="1"/>
    <x v="0"/>
    <x v="1"/>
    <x v="0"/>
    <n v="144"/>
    <x v="0"/>
    <x v="0"/>
    <x v="0"/>
    <x v="0"/>
    <x v="179"/>
    <x v="179"/>
    <x v="101"/>
    <x v="12"/>
    <x v="1"/>
    <m/>
    <m/>
    <m/>
    <n v="14683"/>
    <n v="14683.08999998867"/>
    <m/>
    <m/>
  </r>
  <r>
    <x v="1"/>
    <x v="0"/>
    <x v="0"/>
    <x v="0"/>
    <n v="153"/>
    <x v="0"/>
    <x v="0"/>
    <x v="0"/>
    <x v="0"/>
    <x v="180"/>
    <x v="180"/>
    <x v="102"/>
    <x v="12"/>
    <x v="1"/>
    <m/>
    <m/>
    <m/>
    <n v="18238"/>
    <n v="18238"/>
    <m/>
    <m/>
  </r>
  <r>
    <x v="1"/>
    <x v="0"/>
    <x v="0"/>
    <x v="0"/>
    <n v="153"/>
    <x v="0"/>
    <x v="0"/>
    <x v="0"/>
    <x v="0"/>
    <x v="181"/>
    <x v="181"/>
    <x v="102"/>
    <x v="12"/>
    <x v="1"/>
    <m/>
    <m/>
    <m/>
    <n v="14969"/>
    <n v="14969"/>
    <m/>
    <m/>
  </r>
  <r>
    <x v="1"/>
    <x v="0"/>
    <x v="0"/>
    <x v="0"/>
    <n v="153"/>
    <x v="0"/>
    <x v="0"/>
    <x v="0"/>
    <x v="0"/>
    <x v="182"/>
    <x v="182"/>
    <x v="102"/>
    <x v="12"/>
    <x v="1"/>
    <m/>
    <m/>
    <m/>
    <n v="16162"/>
    <n v="16162"/>
    <m/>
    <m/>
  </r>
  <r>
    <x v="1"/>
    <x v="0"/>
    <x v="1"/>
    <x v="0"/>
    <n v="153"/>
    <x v="0"/>
    <x v="0"/>
    <x v="0"/>
    <x v="0"/>
    <x v="183"/>
    <x v="183"/>
    <x v="97"/>
    <x v="12"/>
    <x v="1"/>
    <m/>
    <m/>
    <m/>
    <n v="45404"/>
    <n v="45404"/>
    <m/>
    <m/>
  </r>
  <r>
    <x v="1"/>
    <x v="0"/>
    <x v="1"/>
    <x v="0"/>
    <n v="103"/>
    <x v="0"/>
    <x v="0"/>
    <x v="0"/>
    <x v="1"/>
    <x v="184"/>
    <x v="184"/>
    <x v="103"/>
    <x v="12"/>
    <x v="1"/>
    <m/>
    <m/>
    <m/>
    <n v="98751"/>
    <n v="98751"/>
    <m/>
    <m/>
  </r>
  <r>
    <x v="1"/>
    <x v="0"/>
    <x v="0"/>
    <x v="0"/>
    <n v="148"/>
    <x v="0"/>
    <x v="0"/>
    <x v="0"/>
    <x v="0"/>
    <x v="185"/>
    <x v="185"/>
    <x v="104"/>
    <x v="12"/>
    <x v="1"/>
    <m/>
    <m/>
    <m/>
    <n v="62646"/>
    <n v="62646"/>
    <m/>
    <m/>
  </r>
  <r>
    <x v="1"/>
    <x v="0"/>
    <x v="1"/>
    <x v="0"/>
    <n v="77"/>
    <x v="0"/>
    <x v="0"/>
    <x v="0"/>
    <x v="0"/>
    <x v="186"/>
    <x v="186"/>
    <x v="105"/>
    <x v="13"/>
    <x v="1"/>
    <m/>
    <m/>
    <m/>
    <n v="38654"/>
    <n v="38654"/>
    <m/>
    <m/>
  </r>
  <r>
    <x v="1"/>
    <x v="0"/>
    <x v="1"/>
    <x v="0"/>
    <n v="61"/>
    <x v="0"/>
    <x v="0"/>
    <x v="0"/>
    <x v="0"/>
    <x v="187"/>
    <x v="187"/>
    <x v="106"/>
    <x v="13"/>
    <x v="1"/>
    <m/>
    <m/>
    <m/>
    <m/>
    <m/>
    <m/>
    <m/>
  </r>
  <r>
    <x v="1"/>
    <x v="0"/>
    <x v="1"/>
    <x v="0"/>
    <n v="49"/>
    <x v="0"/>
    <x v="0"/>
    <x v="0"/>
    <x v="0"/>
    <x v="188"/>
    <x v="188"/>
    <x v="107"/>
    <x v="13"/>
    <x v="1"/>
    <m/>
    <m/>
    <m/>
    <n v="55584"/>
    <n v="44500"/>
    <m/>
    <m/>
  </r>
  <r>
    <x v="1"/>
    <x v="0"/>
    <x v="0"/>
    <x v="0"/>
    <n v="151"/>
    <x v="0"/>
    <x v="0"/>
    <x v="0"/>
    <x v="0"/>
    <x v="189"/>
    <x v="189"/>
    <x v="108"/>
    <x v="13"/>
    <x v="1"/>
    <m/>
    <m/>
    <m/>
    <n v="22042"/>
    <n v="22041.96"/>
    <m/>
    <m/>
  </r>
  <r>
    <x v="1"/>
    <x v="0"/>
    <x v="0"/>
    <x v="0"/>
    <n v="152"/>
    <x v="0"/>
    <x v="0"/>
    <x v="0"/>
    <x v="0"/>
    <x v="190"/>
    <x v="190"/>
    <x v="109"/>
    <x v="13"/>
    <x v="1"/>
    <m/>
    <m/>
    <m/>
    <n v="58070"/>
    <n v="58069.96"/>
    <m/>
    <m/>
  </r>
  <r>
    <x v="1"/>
    <x v="0"/>
    <x v="1"/>
    <x v="0"/>
    <n v="91"/>
    <x v="0"/>
    <x v="0"/>
    <x v="0"/>
    <x v="0"/>
    <x v="191"/>
    <x v="191"/>
    <x v="110"/>
    <x v="13"/>
    <x v="1"/>
    <m/>
    <m/>
    <m/>
    <n v="51226"/>
    <n v="51226.5"/>
    <m/>
    <m/>
  </r>
  <r>
    <x v="1"/>
    <x v="0"/>
    <x v="0"/>
    <x v="0"/>
    <n v="139"/>
    <x v="0"/>
    <x v="0"/>
    <x v="0"/>
    <x v="0"/>
    <x v="192"/>
    <x v="192"/>
    <x v="111"/>
    <x v="13"/>
    <x v="1"/>
    <m/>
    <m/>
    <m/>
    <n v="45343"/>
    <n v="45343"/>
    <m/>
    <m/>
  </r>
  <r>
    <x v="1"/>
    <x v="0"/>
    <x v="1"/>
    <x v="1"/>
    <n v="93"/>
    <x v="0"/>
    <x v="0"/>
    <x v="0"/>
    <x v="0"/>
    <x v="193"/>
    <x v="193"/>
    <x v="112"/>
    <x v="13"/>
    <x v="1"/>
    <m/>
    <m/>
    <m/>
    <n v="66930"/>
    <n v="66930"/>
    <m/>
    <m/>
  </r>
  <r>
    <x v="1"/>
    <x v="0"/>
    <x v="0"/>
    <x v="0"/>
    <n v="153"/>
    <x v="0"/>
    <x v="0"/>
    <x v="0"/>
    <x v="1"/>
    <x v="194"/>
    <x v="194"/>
    <x v="113"/>
    <x v="13"/>
    <x v="1"/>
    <m/>
    <m/>
    <m/>
    <n v="56456"/>
    <n v="56456"/>
    <m/>
    <m/>
  </r>
  <r>
    <x v="1"/>
    <x v="0"/>
    <x v="0"/>
    <x v="0"/>
    <n v="153"/>
    <x v="0"/>
    <x v="0"/>
    <x v="0"/>
    <x v="0"/>
    <x v="195"/>
    <x v="195"/>
    <x v="114"/>
    <x v="14"/>
    <x v="2"/>
    <m/>
    <m/>
    <m/>
    <n v="46611"/>
    <n v="46611"/>
    <m/>
    <m/>
  </r>
  <r>
    <x v="1"/>
    <x v="0"/>
    <x v="1"/>
    <x v="0"/>
    <n v="25"/>
    <x v="0"/>
    <x v="0"/>
    <x v="0"/>
    <x v="0"/>
    <x v="196"/>
    <x v="196"/>
    <x v="114"/>
    <x v="14"/>
    <x v="2"/>
    <m/>
    <m/>
    <m/>
    <n v="7007"/>
    <n v="3162"/>
    <m/>
    <m/>
  </r>
  <r>
    <x v="1"/>
    <x v="0"/>
    <x v="0"/>
    <x v="0"/>
    <n v="153"/>
    <x v="0"/>
    <x v="0"/>
    <x v="0"/>
    <x v="0"/>
    <x v="197"/>
    <x v="197"/>
    <x v="114"/>
    <x v="14"/>
    <x v="2"/>
    <m/>
    <m/>
    <m/>
    <n v="2872"/>
    <n v="2872"/>
    <m/>
    <m/>
  </r>
  <r>
    <x v="1"/>
    <x v="0"/>
    <x v="1"/>
    <x v="0"/>
    <n v="30"/>
    <x v="0"/>
    <x v="0"/>
    <x v="0"/>
    <x v="0"/>
    <x v="198"/>
    <x v="198"/>
    <x v="115"/>
    <x v="14"/>
    <x v="2"/>
    <m/>
    <m/>
    <m/>
    <n v="30482"/>
    <n v="21766"/>
    <m/>
    <m/>
  </r>
  <r>
    <x v="1"/>
    <x v="0"/>
    <x v="1"/>
    <x v="0"/>
    <n v="1"/>
    <x v="0"/>
    <x v="0"/>
    <x v="0"/>
    <x v="0"/>
    <x v="199"/>
    <x v="199"/>
    <x v="115"/>
    <x v="14"/>
    <x v="2"/>
    <m/>
    <m/>
    <m/>
    <n v="6394"/>
    <n v="0"/>
    <m/>
    <m/>
  </r>
  <r>
    <x v="1"/>
    <x v="0"/>
    <x v="1"/>
    <x v="0"/>
    <n v="2"/>
    <x v="0"/>
    <x v="0"/>
    <x v="0"/>
    <x v="0"/>
    <x v="200"/>
    <x v="200"/>
    <x v="115"/>
    <x v="14"/>
    <x v="2"/>
    <m/>
    <m/>
    <m/>
    <n v="4531"/>
    <n v="1500"/>
    <m/>
    <m/>
  </r>
  <r>
    <x v="1"/>
    <x v="0"/>
    <x v="1"/>
    <x v="0"/>
    <n v="43"/>
    <x v="0"/>
    <x v="0"/>
    <x v="0"/>
    <x v="0"/>
    <x v="201"/>
    <x v="201"/>
    <x v="116"/>
    <x v="14"/>
    <x v="2"/>
    <m/>
    <m/>
    <m/>
    <n v="43203"/>
    <n v="43203"/>
    <m/>
    <m/>
  </r>
  <r>
    <x v="1"/>
    <x v="0"/>
    <x v="0"/>
    <x v="0"/>
    <n v="153"/>
    <x v="0"/>
    <x v="0"/>
    <x v="0"/>
    <x v="0"/>
    <x v="202"/>
    <x v="202"/>
    <x v="116"/>
    <x v="14"/>
    <x v="2"/>
    <m/>
    <m/>
    <m/>
    <n v="3367"/>
    <n v="3367"/>
    <m/>
    <m/>
  </r>
  <r>
    <x v="1"/>
    <x v="0"/>
    <x v="1"/>
    <x v="0"/>
    <n v="86"/>
    <x v="0"/>
    <x v="0"/>
    <x v="0"/>
    <x v="0"/>
    <x v="203"/>
    <x v="203"/>
    <x v="116"/>
    <x v="14"/>
    <x v="2"/>
    <m/>
    <m/>
    <m/>
    <n v="6834"/>
    <n v="6834"/>
    <m/>
    <m/>
  </r>
  <r>
    <x v="1"/>
    <x v="0"/>
    <x v="1"/>
    <x v="0"/>
    <n v="17"/>
    <x v="0"/>
    <x v="0"/>
    <x v="0"/>
    <x v="0"/>
    <x v="204"/>
    <x v="204"/>
    <x v="117"/>
    <x v="14"/>
    <x v="2"/>
    <m/>
    <m/>
    <m/>
    <n v="4406"/>
    <n v="2074"/>
    <m/>
    <m/>
  </r>
  <r>
    <x v="1"/>
    <x v="0"/>
    <x v="0"/>
    <x v="0"/>
    <n v="153"/>
    <x v="0"/>
    <x v="0"/>
    <x v="0"/>
    <x v="0"/>
    <x v="205"/>
    <x v="205"/>
    <x v="117"/>
    <x v="14"/>
    <x v="2"/>
    <m/>
    <m/>
    <m/>
    <n v="12229"/>
    <n v="12229"/>
    <m/>
    <m/>
  </r>
  <r>
    <x v="1"/>
    <x v="0"/>
    <x v="1"/>
    <x v="0"/>
    <n v="9"/>
    <x v="0"/>
    <x v="0"/>
    <x v="0"/>
    <x v="0"/>
    <x v="206"/>
    <x v="206"/>
    <x v="117"/>
    <x v="14"/>
    <x v="2"/>
    <m/>
    <m/>
    <m/>
    <n v="6156"/>
    <n v="2699"/>
    <m/>
    <m/>
  </r>
  <r>
    <x v="1"/>
    <x v="0"/>
    <x v="0"/>
    <x v="0"/>
    <n v="153"/>
    <x v="0"/>
    <x v="0"/>
    <x v="0"/>
    <x v="0"/>
    <x v="207"/>
    <x v="207"/>
    <x v="117"/>
    <x v="14"/>
    <x v="2"/>
    <m/>
    <m/>
    <m/>
    <n v="38241"/>
    <n v="38241"/>
    <m/>
    <m/>
  </r>
  <r>
    <x v="1"/>
    <x v="0"/>
    <x v="1"/>
    <x v="0"/>
    <n v="23"/>
    <x v="0"/>
    <x v="0"/>
    <x v="0"/>
    <x v="0"/>
    <x v="208"/>
    <x v="208"/>
    <x v="118"/>
    <x v="14"/>
    <x v="2"/>
    <m/>
    <m/>
    <m/>
    <n v="25177"/>
    <n v="12450"/>
    <m/>
    <m/>
  </r>
  <r>
    <x v="1"/>
    <x v="0"/>
    <x v="0"/>
    <x v="0"/>
    <n v="153"/>
    <x v="0"/>
    <x v="0"/>
    <x v="0"/>
    <x v="0"/>
    <x v="209"/>
    <x v="209"/>
    <x v="119"/>
    <x v="14"/>
    <x v="2"/>
    <m/>
    <m/>
    <m/>
    <n v="13745"/>
    <n v="13745"/>
    <m/>
    <m/>
  </r>
  <r>
    <x v="1"/>
    <x v="0"/>
    <x v="0"/>
    <x v="0"/>
    <n v="327"/>
    <x v="0"/>
    <x v="0"/>
    <x v="0"/>
    <x v="0"/>
    <x v="210"/>
    <x v="210"/>
    <x v="119"/>
    <x v="14"/>
    <x v="2"/>
    <m/>
    <m/>
    <m/>
    <n v="13015"/>
    <n v="13015"/>
    <m/>
    <m/>
  </r>
  <r>
    <x v="1"/>
    <x v="0"/>
    <x v="0"/>
    <x v="0"/>
    <n v="153"/>
    <x v="0"/>
    <x v="0"/>
    <x v="0"/>
    <x v="0"/>
    <x v="211"/>
    <x v="211"/>
    <x v="119"/>
    <x v="14"/>
    <x v="2"/>
    <m/>
    <m/>
    <m/>
    <n v="22993"/>
    <n v="22993"/>
    <m/>
    <m/>
  </r>
  <r>
    <x v="1"/>
    <x v="0"/>
    <x v="0"/>
    <x v="0"/>
    <n v="153"/>
    <x v="0"/>
    <x v="0"/>
    <x v="0"/>
    <x v="0"/>
    <x v="212"/>
    <x v="212"/>
    <x v="120"/>
    <x v="14"/>
    <x v="2"/>
    <m/>
    <m/>
    <m/>
    <n v="51153"/>
    <n v="51153"/>
    <m/>
    <m/>
  </r>
  <r>
    <x v="1"/>
    <x v="0"/>
    <x v="0"/>
    <x v="0"/>
    <n v="153"/>
    <x v="0"/>
    <x v="0"/>
    <x v="0"/>
    <x v="0"/>
    <x v="213"/>
    <x v="213"/>
    <x v="121"/>
    <x v="14"/>
    <x v="2"/>
    <m/>
    <m/>
    <m/>
    <n v="48708"/>
    <n v="48708"/>
    <m/>
    <m/>
  </r>
  <r>
    <x v="1"/>
    <x v="0"/>
    <x v="1"/>
    <x v="0"/>
    <n v="84"/>
    <x v="0"/>
    <x v="0"/>
    <x v="0"/>
    <x v="0"/>
    <x v="214"/>
    <x v="214"/>
    <x v="118"/>
    <x v="14"/>
    <x v="2"/>
    <m/>
    <m/>
    <m/>
    <n v="7111"/>
    <n v="6000"/>
    <m/>
    <m/>
  </r>
  <r>
    <x v="1"/>
    <x v="0"/>
    <x v="0"/>
    <x v="0"/>
    <n v="153"/>
    <x v="0"/>
    <x v="0"/>
    <x v="0"/>
    <x v="0"/>
    <x v="215"/>
    <x v="215"/>
    <x v="118"/>
    <x v="14"/>
    <x v="2"/>
    <m/>
    <m/>
    <m/>
    <n v="31575"/>
    <n v="31575"/>
    <m/>
    <m/>
  </r>
  <r>
    <x v="1"/>
    <x v="0"/>
    <x v="1"/>
    <x v="0"/>
    <n v="153"/>
    <x v="0"/>
    <x v="0"/>
    <x v="0"/>
    <x v="0"/>
    <x v="216"/>
    <x v="216"/>
    <x v="122"/>
    <x v="14"/>
    <x v="2"/>
    <m/>
    <m/>
    <m/>
    <n v="56263"/>
    <n v="56263"/>
    <m/>
    <m/>
  </r>
  <r>
    <x v="1"/>
    <x v="0"/>
    <x v="1"/>
    <x v="0"/>
    <n v="38"/>
    <x v="0"/>
    <x v="0"/>
    <x v="0"/>
    <x v="0"/>
    <x v="217"/>
    <x v="217"/>
    <x v="123"/>
    <x v="14"/>
    <x v="2"/>
    <m/>
    <m/>
    <m/>
    <n v="31242"/>
    <n v="22000"/>
    <m/>
    <m/>
  </r>
  <r>
    <x v="1"/>
    <x v="0"/>
    <x v="1"/>
    <x v="0"/>
    <n v="59"/>
    <x v="0"/>
    <x v="0"/>
    <x v="0"/>
    <x v="0"/>
    <x v="218"/>
    <x v="218"/>
    <x v="124"/>
    <x v="14"/>
    <x v="2"/>
    <m/>
    <m/>
    <m/>
    <n v="19051"/>
    <n v="16000"/>
    <m/>
    <m/>
  </r>
  <r>
    <x v="1"/>
    <x v="0"/>
    <x v="1"/>
    <x v="0"/>
    <n v="98"/>
    <x v="0"/>
    <x v="0"/>
    <x v="0"/>
    <x v="0"/>
    <x v="219"/>
    <x v="219"/>
    <x v="124"/>
    <x v="14"/>
    <x v="2"/>
    <m/>
    <m/>
    <m/>
    <n v="24741"/>
    <n v="18400"/>
    <m/>
    <m/>
  </r>
  <r>
    <x v="1"/>
    <x v="0"/>
    <x v="1"/>
    <x v="0"/>
    <n v="6"/>
    <x v="0"/>
    <x v="0"/>
    <x v="0"/>
    <x v="0"/>
    <x v="220"/>
    <x v="220"/>
    <x v="125"/>
    <x v="14"/>
    <x v="2"/>
    <m/>
    <m/>
    <m/>
    <n v="19313"/>
    <n v="8400"/>
    <m/>
    <m/>
  </r>
  <r>
    <x v="1"/>
    <x v="0"/>
    <x v="1"/>
    <x v="0"/>
    <n v="121"/>
    <x v="0"/>
    <x v="0"/>
    <x v="0"/>
    <x v="0"/>
    <x v="221"/>
    <x v="221"/>
    <x v="126"/>
    <x v="14"/>
    <x v="2"/>
    <m/>
    <m/>
    <m/>
    <n v="40768"/>
    <n v="40768"/>
    <m/>
    <m/>
  </r>
  <r>
    <x v="1"/>
    <x v="0"/>
    <x v="1"/>
    <x v="0"/>
    <n v="111"/>
    <x v="0"/>
    <x v="0"/>
    <x v="0"/>
    <x v="0"/>
    <x v="222"/>
    <x v="222"/>
    <x v="126"/>
    <x v="14"/>
    <x v="2"/>
    <m/>
    <m/>
    <m/>
    <n v="18673"/>
    <n v="18673"/>
    <m/>
    <m/>
  </r>
  <r>
    <x v="1"/>
    <x v="0"/>
    <x v="1"/>
    <x v="0"/>
    <n v="89"/>
    <x v="0"/>
    <x v="0"/>
    <x v="0"/>
    <x v="0"/>
    <x v="223"/>
    <x v="223"/>
    <x v="121"/>
    <x v="14"/>
    <x v="2"/>
    <m/>
    <m/>
    <m/>
    <n v="17148"/>
    <n v="17148"/>
    <m/>
    <m/>
  </r>
  <r>
    <x v="1"/>
    <x v="0"/>
    <x v="0"/>
    <x v="0"/>
    <n v="120"/>
    <x v="0"/>
    <x v="0"/>
    <x v="0"/>
    <x v="0"/>
    <x v="224"/>
    <x v="224"/>
    <x v="125"/>
    <x v="14"/>
    <x v="2"/>
    <m/>
    <m/>
    <m/>
    <n v="29298"/>
    <n v="29298"/>
    <m/>
    <m/>
  </r>
  <r>
    <x v="1"/>
    <x v="0"/>
    <x v="1"/>
    <x v="0"/>
    <n v="87"/>
    <x v="0"/>
    <x v="0"/>
    <x v="0"/>
    <x v="0"/>
    <x v="225"/>
    <x v="225"/>
    <x v="126"/>
    <x v="14"/>
    <x v="2"/>
    <m/>
    <m/>
    <m/>
    <n v="20635"/>
    <n v="20635"/>
    <m/>
    <m/>
  </r>
  <r>
    <x v="1"/>
    <x v="0"/>
    <x v="1"/>
    <x v="0"/>
    <n v="52"/>
    <x v="0"/>
    <x v="0"/>
    <x v="0"/>
    <x v="0"/>
    <x v="226"/>
    <x v="226"/>
    <x v="127"/>
    <x v="14"/>
    <x v="2"/>
    <m/>
    <m/>
    <m/>
    <n v="27792"/>
    <n v="15054"/>
    <m/>
    <m/>
  </r>
  <r>
    <x v="1"/>
    <x v="0"/>
    <x v="0"/>
    <x v="0"/>
    <n v="153"/>
    <x v="0"/>
    <x v="0"/>
    <x v="0"/>
    <x v="0"/>
    <x v="227"/>
    <x v="227"/>
    <x v="127"/>
    <x v="14"/>
    <x v="2"/>
    <m/>
    <m/>
    <m/>
    <n v="27356"/>
    <n v="27356"/>
    <m/>
    <m/>
  </r>
  <r>
    <x v="1"/>
    <x v="0"/>
    <x v="1"/>
    <x v="0"/>
    <n v="26"/>
    <x v="0"/>
    <x v="0"/>
    <x v="0"/>
    <x v="0"/>
    <x v="228"/>
    <x v="228"/>
    <x v="124"/>
    <x v="14"/>
    <x v="2"/>
    <m/>
    <m/>
    <m/>
    <n v="24242"/>
    <n v="16243"/>
    <m/>
    <m/>
  </r>
  <r>
    <x v="1"/>
    <x v="0"/>
    <x v="1"/>
    <x v="0"/>
    <n v="82"/>
    <x v="0"/>
    <x v="0"/>
    <x v="0"/>
    <x v="0"/>
    <x v="229"/>
    <x v="229"/>
    <x v="128"/>
    <x v="15"/>
    <x v="2"/>
    <m/>
    <m/>
    <m/>
    <n v="22146"/>
    <n v="22145.600000001399"/>
    <m/>
    <m/>
  </r>
  <r>
    <x v="1"/>
    <x v="0"/>
    <x v="0"/>
    <x v="0"/>
    <n v="153"/>
    <x v="0"/>
    <x v="0"/>
    <x v="0"/>
    <x v="1"/>
    <x v="230"/>
    <x v="230"/>
    <x v="129"/>
    <x v="15"/>
    <x v="2"/>
    <m/>
    <m/>
    <m/>
    <n v="128705"/>
    <n v="128705"/>
    <m/>
    <m/>
  </r>
  <r>
    <x v="1"/>
    <x v="0"/>
    <x v="0"/>
    <x v="0"/>
    <n v="153"/>
    <x v="0"/>
    <x v="0"/>
    <x v="0"/>
    <x v="0"/>
    <x v="231"/>
    <x v="231"/>
    <x v="130"/>
    <x v="15"/>
    <x v="2"/>
    <m/>
    <m/>
    <m/>
    <n v="116977"/>
    <n v="116977"/>
    <m/>
    <m/>
  </r>
  <r>
    <x v="1"/>
    <x v="0"/>
    <x v="0"/>
    <x v="0"/>
    <n v="153"/>
    <x v="0"/>
    <x v="0"/>
    <x v="0"/>
    <x v="0"/>
    <x v="232"/>
    <x v="232"/>
    <x v="131"/>
    <x v="15"/>
    <x v="2"/>
    <m/>
    <m/>
    <m/>
    <n v="55927"/>
    <n v="55927"/>
    <m/>
    <m/>
  </r>
  <r>
    <x v="1"/>
    <x v="0"/>
    <x v="1"/>
    <x v="0"/>
    <n v="135"/>
    <x v="0"/>
    <x v="0"/>
    <x v="0"/>
    <x v="0"/>
    <x v="233"/>
    <x v="233"/>
    <x v="132"/>
    <x v="15"/>
    <x v="2"/>
    <m/>
    <m/>
    <m/>
    <n v="21576"/>
    <n v="21576"/>
    <m/>
    <m/>
  </r>
  <r>
    <x v="1"/>
    <x v="0"/>
    <x v="1"/>
    <x v="0"/>
    <n v="78"/>
    <x v="0"/>
    <x v="0"/>
    <x v="0"/>
    <x v="0"/>
    <x v="234"/>
    <x v="234"/>
    <x v="133"/>
    <x v="15"/>
    <x v="2"/>
    <m/>
    <m/>
    <m/>
    <n v="71491"/>
    <n v="71491"/>
    <m/>
    <m/>
  </r>
  <r>
    <x v="1"/>
    <x v="0"/>
    <x v="1"/>
    <x v="0"/>
    <n v="153"/>
    <x v="0"/>
    <x v="0"/>
    <x v="0"/>
    <x v="0"/>
    <x v="235"/>
    <x v="235"/>
    <x v="134"/>
    <x v="15"/>
    <x v="2"/>
    <m/>
    <m/>
    <m/>
    <n v="63865"/>
    <n v="63865"/>
    <m/>
    <m/>
  </r>
  <r>
    <x v="1"/>
    <x v="0"/>
    <x v="0"/>
    <x v="0"/>
    <n v="153"/>
    <x v="0"/>
    <x v="0"/>
    <x v="0"/>
    <x v="0"/>
    <x v="236"/>
    <x v="236"/>
    <x v="135"/>
    <x v="15"/>
    <x v="2"/>
    <m/>
    <m/>
    <m/>
    <n v="39558"/>
    <n v="39558"/>
    <m/>
    <m/>
  </r>
  <r>
    <x v="1"/>
    <x v="0"/>
    <x v="1"/>
    <x v="0"/>
    <n v="22"/>
    <x v="0"/>
    <x v="0"/>
    <x v="0"/>
    <x v="0"/>
    <x v="237"/>
    <x v="237"/>
    <x v="136"/>
    <x v="15"/>
    <x v="2"/>
    <m/>
    <m/>
    <m/>
    <n v="29753"/>
    <n v="22000"/>
    <m/>
    <m/>
  </r>
  <r>
    <x v="1"/>
    <x v="0"/>
    <x v="0"/>
    <x v="0"/>
    <n v="153"/>
    <x v="0"/>
    <x v="0"/>
    <x v="0"/>
    <x v="0"/>
    <x v="238"/>
    <x v="238"/>
    <x v="137"/>
    <x v="15"/>
    <x v="2"/>
    <m/>
    <m/>
    <m/>
    <n v="53151"/>
    <n v="53151"/>
    <m/>
    <m/>
  </r>
  <r>
    <x v="1"/>
    <x v="0"/>
    <x v="1"/>
    <x v="0"/>
    <n v="67"/>
    <x v="0"/>
    <x v="0"/>
    <x v="0"/>
    <x v="0"/>
    <x v="239"/>
    <x v="239"/>
    <x v="138"/>
    <x v="15"/>
    <x v="2"/>
    <m/>
    <m/>
    <m/>
    <n v="30959"/>
    <n v="30959"/>
    <m/>
    <m/>
  </r>
  <r>
    <x v="1"/>
    <x v="0"/>
    <x v="0"/>
    <x v="0"/>
    <n v="153"/>
    <x v="0"/>
    <x v="0"/>
    <x v="0"/>
    <x v="0"/>
    <x v="240"/>
    <x v="240"/>
    <x v="139"/>
    <x v="15"/>
    <x v="2"/>
    <m/>
    <m/>
    <m/>
    <n v="60596"/>
    <n v="60596"/>
    <m/>
    <m/>
  </r>
  <r>
    <x v="1"/>
    <x v="0"/>
    <x v="0"/>
    <x v="0"/>
    <n v="324"/>
    <x v="0"/>
    <x v="0"/>
    <x v="0"/>
    <x v="0"/>
    <x v="241"/>
    <x v="241"/>
    <x v="140"/>
    <x v="15"/>
    <x v="2"/>
    <m/>
    <m/>
    <m/>
    <n v="19325"/>
    <n v="19325"/>
    <m/>
    <m/>
  </r>
  <r>
    <x v="1"/>
    <x v="0"/>
    <x v="1"/>
    <x v="0"/>
    <n v="19"/>
    <x v="0"/>
    <x v="0"/>
    <x v="0"/>
    <x v="0"/>
    <x v="242"/>
    <x v="242"/>
    <x v="141"/>
    <x v="15"/>
    <x v="2"/>
    <m/>
    <m/>
    <m/>
    <n v="38588"/>
    <n v="23500"/>
    <m/>
    <m/>
  </r>
  <r>
    <x v="1"/>
    <x v="0"/>
    <x v="1"/>
    <x v="1"/>
    <n v="101"/>
    <x v="0"/>
    <x v="0"/>
    <x v="0"/>
    <x v="1"/>
    <x v="243"/>
    <x v="243"/>
    <x v="142"/>
    <x v="15"/>
    <x v="2"/>
    <m/>
    <m/>
    <m/>
    <n v="35809"/>
    <n v="27218"/>
    <m/>
    <m/>
  </r>
  <r>
    <x v="1"/>
    <x v="0"/>
    <x v="1"/>
    <x v="0"/>
    <n v="68"/>
    <x v="0"/>
    <x v="0"/>
    <x v="0"/>
    <x v="0"/>
    <x v="244"/>
    <x v="244"/>
    <x v="141"/>
    <x v="15"/>
    <x v="2"/>
    <m/>
    <m/>
    <m/>
    <n v="2444"/>
    <n v="2444"/>
    <m/>
    <m/>
  </r>
  <r>
    <x v="1"/>
    <x v="0"/>
    <x v="1"/>
    <x v="0"/>
    <n v="76"/>
    <x v="0"/>
    <x v="0"/>
    <x v="0"/>
    <x v="0"/>
    <x v="245"/>
    <x v="245"/>
    <x v="142"/>
    <x v="15"/>
    <x v="2"/>
    <m/>
    <m/>
    <m/>
    <n v="10121"/>
    <n v="7000"/>
    <m/>
    <m/>
  </r>
  <r>
    <x v="1"/>
    <x v="0"/>
    <x v="1"/>
    <x v="0"/>
    <n v="32"/>
    <x v="0"/>
    <x v="0"/>
    <x v="0"/>
    <x v="0"/>
    <x v="246"/>
    <x v="246"/>
    <x v="141"/>
    <x v="15"/>
    <x v="2"/>
    <m/>
    <m/>
    <m/>
    <n v="52802"/>
    <n v="37500"/>
    <m/>
    <m/>
  </r>
  <r>
    <x v="1"/>
    <x v="0"/>
    <x v="1"/>
    <x v="0"/>
    <n v="7"/>
    <x v="0"/>
    <x v="0"/>
    <x v="0"/>
    <x v="0"/>
    <x v="247"/>
    <x v="247"/>
    <x v="141"/>
    <x v="15"/>
    <x v="2"/>
    <m/>
    <m/>
    <m/>
    <n v="19947"/>
    <n v="6000"/>
    <m/>
    <m/>
  </r>
  <r>
    <x v="1"/>
    <x v="0"/>
    <x v="1"/>
    <x v="0"/>
    <n v="50"/>
    <x v="0"/>
    <x v="0"/>
    <x v="0"/>
    <x v="0"/>
    <x v="248"/>
    <x v="248"/>
    <x v="141"/>
    <x v="15"/>
    <x v="2"/>
    <m/>
    <m/>
    <m/>
    <n v="20601"/>
    <n v="15500"/>
    <m/>
    <m/>
  </r>
  <r>
    <x v="1"/>
    <x v="0"/>
    <x v="0"/>
    <x v="0"/>
    <n v="153"/>
    <x v="0"/>
    <x v="0"/>
    <x v="0"/>
    <x v="0"/>
    <x v="250"/>
    <x v="250"/>
    <x v="144"/>
    <x v="15"/>
    <x v="2"/>
    <m/>
    <m/>
    <m/>
    <n v="23798"/>
    <n v="23798"/>
    <m/>
    <m/>
  </r>
  <r>
    <x v="1"/>
    <x v="0"/>
    <x v="0"/>
    <x v="1"/>
    <n v="153"/>
    <x v="0"/>
    <x v="0"/>
    <x v="0"/>
    <x v="0"/>
    <x v="251"/>
    <x v="251"/>
    <x v="145"/>
    <x v="15"/>
    <x v="2"/>
    <m/>
    <m/>
    <m/>
    <n v="61901"/>
    <n v="61901"/>
    <m/>
    <m/>
  </r>
  <r>
    <x v="1"/>
    <x v="0"/>
    <x v="0"/>
    <x v="0"/>
    <n v="153"/>
    <x v="0"/>
    <x v="0"/>
    <x v="0"/>
    <x v="0"/>
    <x v="252"/>
    <x v="252"/>
    <x v="146"/>
    <x v="17"/>
    <x v="2"/>
    <m/>
    <m/>
    <m/>
    <n v="71491"/>
    <n v="71491"/>
    <m/>
    <m/>
  </r>
  <r>
    <x v="1"/>
    <x v="0"/>
    <x v="0"/>
    <x v="0"/>
    <n v="153"/>
    <x v="0"/>
    <x v="0"/>
    <x v="0"/>
    <x v="0"/>
    <x v="253"/>
    <x v="253"/>
    <x v="147"/>
    <x v="17"/>
    <x v="2"/>
    <m/>
    <m/>
    <m/>
    <n v="17344"/>
    <n v="17344"/>
    <m/>
    <m/>
  </r>
  <r>
    <x v="1"/>
    <x v="0"/>
    <x v="1"/>
    <x v="0"/>
    <n v="13"/>
    <x v="0"/>
    <x v="0"/>
    <x v="0"/>
    <x v="0"/>
    <x v="254"/>
    <x v="254"/>
    <x v="147"/>
    <x v="17"/>
    <x v="2"/>
    <m/>
    <m/>
    <m/>
    <n v="4926"/>
    <n v="4926"/>
    <m/>
    <m/>
  </r>
  <r>
    <x v="1"/>
    <x v="0"/>
    <x v="1"/>
    <x v="0"/>
    <n v="27"/>
    <x v="0"/>
    <x v="0"/>
    <x v="0"/>
    <x v="0"/>
    <x v="255"/>
    <x v="255"/>
    <x v="148"/>
    <x v="17"/>
    <x v="2"/>
    <m/>
    <m/>
    <m/>
    <n v="19959"/>
    <n v="14969.25"/>
    <m/>
    <m/>
  </r>
  <r>
    <x v="1"/>
    <x v="0"/>
    <x v="0"/>
    <x v="0"/>
    <n v="153"/>
    <x v="0"/>
    <x v="0"/>
    <x v="0"/>
    <x v="0"/>
    <x v="256"/>
    <x v="256"/>
    <x v="148"/>
    <x v="17"/>
    <x v="2"/>
    <m/>
    <m/>
    <m/>
    <n v="5859"/>
    <n v="5859"/>
    <m/>
    <m/>
  </r>
  <r>
    <x v="1"/>
    <x v="0"/>
    <x v="0"/>
    <x v="0"/>
    <n v="153"/>
    <x v="0"/>
    <x v="0"/>
    <x v="0"/>
    <x v="0"/>
    <x v="257"/>
    <x v="257"/>
    <x v="148"/>
    <x v="17"/>
    <x v="2"/>
    <m/>
    <m/>
    <m/>
    <n v="21405"/>
    <n v="21405"/>
    <m/>
    <m/>
  </r>
  <r>
    <x v="1"/>
    <x v="0"/>
    <x v="0"/>
    <x v="0"/>
    <n v="142"/>
    <x v="0"/>
    <x v="0"/>
    <x v="0"/>
    <x v="0"/>
    <x v="258"/>
    <x v="258"/>
    <x v="149"/>
    <x v="17"/>
    <x v="2"/>
    <m/>
    <m/>
    <m/>
    <n v="2928"/>
    <n v="2927.91999999992"/>
    <m/>
    <m/>
  </r>
  <r>
    <x v="1"/>
    <x v="0"/>
    <x v="1"/>
    <x v="0"/>
    <n v="137"/>
    <x v="0"/>
    <x v="0"/>
    <x v="0"/>
    <x v="0"/>
    <x v="259"/>
    <x v="259"/>
    <x v="149"/>
    <x v="17"/>
    <x v="2"/>
    <m/>
    <m/>
    <m/>
    <n v="46278"/>
    <n v="46278"/>
    <m/>
    <m/>
  </r>
  <r>
    <x v="1"/>
    <x v="0"/>
    <x v="0"/>
    <x v="0"/>
    <n v="153"/>
    <x v="0"/>
    <x v="0"/>
    <x v="0"/>
    <x v="0"/>
    <x v="260"/>
    <x v="260"/>
    <x v="149"/>
    <x v="17"/>
    <x v="2"/>
    <m/>
    <m/>
    <m/>
    <n v="10526"/>
    <n v="10526"/>
    <m/>
    <m/>
  </r>
  <r>
    <x v="1"/>
    <x v="0"/>
    <x v="0"/>
    <x v="0"/>
    <n v="133"/>
    <x v="0"/>
    <x v="0"/>
    <x v="0"/>
    <x v="0"/>
    <x v="261"/>
    <x v="261"/>
    <x v="150"/>
    <x v="17"/>
    <x v="2"/>
    <m/>
    <m/>
    <m/>
    <n v="18891"/>
    <n v="18891"/>
    <m/>
    <m/>
  </r>
  <r>
    <x v="1"/>
    <x v="0"/>
    <x v="0"/>
    <x v="0"/>
    <n v="153"/>
    <x v="0"/>
    <x v="0"/>
    <x v="0"/>
    <x v="0"/>
    <x v="262"/>
    <x v="262"/>
    <x v="150"/>
    <x v="17"/>
    <x v="2"/>
    <m/>
    <m/>
    <m/>
    <n v="19545"/>
    <n v="19545"/>
    <m/>
    <m/>
  </r>
  <r>
    <x v="1"/>
    <x v="0"/>
    <x v="1"/>
    <x v="0"/>
    <n v="95"/>
    <x v="0"/>
    <x v="0"/>
    <x v="0"/>
    <x v="0"/>
    <x v="263"/>
    <x v="263"/>
    <x v="150"/>
    <x v="17"/>
    <x v="2"/>
    <m/>
    <m/>
    <m/>
    <n v="15841"/>
    <n v="15841"/>
    <m/>
    <m/>
  </r>
  <r>
    <x v="1"/>
    <x v="0"/>
    <x v="1"/>
    <x v="0"/>
    <n v="116"/>
    <x v="0"/>
    <x v="0"/>
    <x v="0"/>
    <x v="0"/>
    <x v="264"/>
    <x v="264"/>
    <x v="151"/>
    <x v="17"/>
    <x v="2"/>
    <m/>
    <m/>
    <m/>
    <n v="18659"/>
    <n v="18659"/>
    <m/>
    <m/>
  </r>
  <r>
    <x v="1"/>
    <x v="0"/>
    <x v="1"/>
    <x v="0"/>
    <n v="90"/>
    <x v="0"/>
    <x v="0"/>
    <x v="0"/>
    <x v="0"/>
    <x v="265"/>
    <x v="265"/>
    <x v="151"/>
    <x v="17"/>
    <x v="2"/>
    <m/>
    <m/>
    <m/>
    <n v="14763"/>
    <n v="10163"/>
    <m/>
    <m/>
  </r>
  <r>
    <x v="1"/>
    <x v="0"/>
    <x v="1"/>
    <x v="0"/>
    <n v="64"/>
    <x v="0"/>
    <x v="0"/>
    <x v="0"/>
    <x v="0"/>
    <x v="266"/>
    <x v="266"/>
    <x v="151"/>
    <x v="17"/>
    <x v="2"/>
    <m/>
    <m/>
    <m/>
    <n v="2843"/>
    <n v="2843"/>
    <m/>
    <m/>
  </r>
  <r>
    <x v="1"/>
    <x v="0"/>
    <x v="0"/>
    <x v="1"/>
    <n v="153"/>
    <x v="0"/>
    <x v="0"/>
    <x v="0"/>
    <x v="0"/>
    <x v="267"/>
    <x v="267"/>
    <x v="152"/>
    <x v="17"/>
    <x v="2"/>
    <m/>
    <m/>
    <m/>
    <n v="72806"/>
    <n v="72806"/>
    <m/>
    <m/>
  </r>
  <r>
    <x v="1"/>
    <x v="0"/>
    <x v="0"/>
    <x v="0"/>
    <n v="153"/>
    <x v="0"/>
    <x v="0"/>
    <x v="0"/>
    <x v="0"/>
    <x v="268"/>
    <x v="268"/>
    <x v="147"/>
    <x v="17"/>
    <x v="2"/>
    <m/>
    <m/>
    <m/>
    <n v="17124"/>
    <n v="17124"/>
    <m/>
    <m/>
  </r>
  <r>
    <x v="1"/>
    <x v="0"/>
    <x v="0"/>
    <x v="0"/>
    <n v="153"/>
    <x v="0"/>
    <x v="0"/>
    <x v="0"/>
    <x v="0"/>
    <x v="269"/>
    <x v="269"/>
    <x v="147"/>
    <x v="17"/>
    <x v="2"/>
    <m/>
    <m/>
    <m/>
    <n v="11135"/>
    <n v="11135"/>
    <m/>
    <m/>
  </r>
  <r>
    <x v="1"/>
    <x v="0"/>
    <x v="1"/>
    <x v="0"/>
    <n v="153"/>
    <x v="0"/>
    <x v="0"/>
    <x v="0"/>
    <x v="0"/>
    <x v="270"/>
    <x v="270"/>
    <x v="153"/>
    <x v="17"/>
    <x v="2"/>
    <m/>
    <m/>
    <m/>
    <n v="63640"/>
    <n v="63640"/>
    <m/>
    <m/>
  </r>
  <r>
    <x v="1"/>
    <x v="0"/>
    <x v="0"/>
    <x v="0"/>
    <n v="153"/>
    <x v="0"/>
    <x v="0"/>
    <x v="0"/>
    <x v="0"/>
    <x v="271"/>
    <x v="271"/>
    <x v="154"/>
    <x v="18"/>
    <x v="2"/>
    <m/>
    <m/>
    <m/>
    <n v="9667"/>
    <n v="9667"/>
    <m/>
    <m/>
  </r>
  <r>
    <x v="1"/>
    <x v="0"/>
    <x v="1"/>
    <x v="0"/>
    <n v="153"/>
    <x v="0"/>
    <x v="0"/>
    <x v="0"/>
    <x v="0"/>
    <x v="272"/>
    <x v="272"/>
    <x v="155"/>
    <x v="18"/>
    <x v="2"/>
    <m/>
    <m/>
    <m/>
    <n v="14995"/>
    <n v="14995"/>
    <m/>
    <m/>
  </r>
  <r>
    <x v="1"/>
    <x v="0"/>
    <x v="0"/>
    <x v="0"/>
    <n v="153"/>
    <x v="0"/>
    <x v="0"/>
    <x v="0"/>
    <x v="0"/>
    <x v="273"/>
    <x v="273"/>
    <x v="156"/>
    <x v="18"/>
    <x v="2"/>
    <m/>
    <m/>
    <m/>
    <n v="139060"/>
    <n v="139060"/>
    <m/>
    <m/>
  </r>
  <r>
    <x v="1"/>
    <x v="0"/>
    <x v="0"/>
    <x v="0"/>
    <n v="153"/>
    <x v="0"/>
    <x v="0"/>
    <x v="0"/>
    <x v="0"/>
    <x v="274"/>
    <x v="274"/>
    <x v="157"/>
    <x v="18"/>
    <x v="2"/>
    <m/>
    <m/>
    <m/>
    <n v="62041"/>
    <n v="62041"/>
    <m/>
    <m/>
  </r>
  <r>
    <x v="1"/>
    <x v="0"/>
    <x v="2"/>
    <x v="0"/>
    <e v="#N/A"/>
    <x v="0"/>
    <x v="0"/>
    <x v="0"/>
    <x v="0"/>
    <x v="249"/>
    <x v="275"/>
    <x v="143"/>
    <x v="16"/>
    <x v="3"/>
    <m/>
    <m/>
    <m/>
    <n v="7706"/>
    <n v="7706"/>
    <m/>
    <m/>
  </r>
  <r>
    <x v="1"/>
    <x v="0"/>
    <x v="1"/>
    <x v="0"/>
    <n v="126"/>
    <x v="0"/>
    <x v="0"/>
    <x v="0"/>
    <x v="0"/>
    <x v="275"/>
    <x v="276"/>
    <x v="154"/>
    <x v="18"/>
    <x v="2"/>
    <m/>
    <m/>
    <m/>
    <n v="41850"/>
    <n v="41850"/>
    <m/>
    <m/>
  </r>
  <r>
    <x v="1"/>
    <x v="0"/>
    <x v="0"/>
    <x v="0"/>
    <n v="153"/>
    <x v="0"/>
    <x v="0"/>
    <x v="0"/>
    <x v="0"/>
    <x v="276"/>
    <x v="277"/>
    <x v="154"/>
    <x v="18"/>
    <x v="2"/>
    <m/>
    <m/>
    <m/>
    <n v="8231"/>
    <n v="8231"/>
    <m/>
    <m/>
  </r>
  <r>
    <x v="1"/>
    <x v="0"/>
    <x v="1"/>
    <x v="0"/>
    <n v="21"/>
    <x v="0"/>
    <x v="0"/>
    <x v="0"/>
    <x v="0"/>
    <x v="277"/>
    <x v="278"/>
    <x v="158"/>
    <x v="18"/>
    <x v="2"/>
    <m/>
    <m/>
    <m/>
    <n v="45779"/>
    <n v="30000"/>
    <m/>
    <m/>
  </r>
  <r>
    <x v="1"/>
    <x v="0"/>
    <x v="0"/>
    <x v="0"/>
    <n v="153"/>
    <x v="0"/>
    <x v="0"/>
    <x v="0"/>
    <x v="0"/>
    <x v="278"/>
    <x v="279"/>
    <x v="159"/>
    <x v="18"/>
    <x v="2"/>
    <m/>
    <m/>
    <m/>
    <n v="22596"/>
    <n v="22596"/>
    <m/>
    <m/>
  </r>
  <r>
    <x v="1"/>
    <x v="0"/>
    <x v="1"/>
    <x v="0"/>
    <n v="119"/>
    <x v="0"/>
    <x v="0"/>
    <x v="0"/>
    <x v="0"/>
    <x v="279"/>
    <x v="280"/>
    <x v="154"/>
    <x v="18"/>
    <x v="2"/>
    <m/>
    <m/>
    <m/>
    <n v="90685"/>
    <n v="90685"/>
    <m/>
    <m/>
  </r>
  <r>
    <x v="1"/>
    <x v="0"/>
    <x v="0"/>
    <x v="0"/>
    <n v="153"/>
    <x v="0"/>
    <x v="0"/>
    <x v="0"/>
    <x v="0"/>
    <x v="280"/>
    <x v="281"/>
    <x v="154"/>
    <x v="18"/>
    <x v="2"/>
    <m/>
    <m/>
    <m/>
    <n v="64954"/>
    <n v="64954"/>
    <m/>
    <m/>
  </r>
  <r>
    <x v="1"/>
    <x v="0"/>
    <x v="1"/>
    <x v="0"/>
    <n v="72"/>
    <x v="0"/>
    <x v="0"/>
    <x v="0"/>
    <x v="0"/>
    <x v="281"/>
    <x v="282"/>
    <x v="154"/>
    <x v="18"/>
    <x v="2"/>
    <m/>
    <m/>
    <m/>
    <n v="9059"/>
    <n v="9059"/>
    <m/>
    <m/>
  </r>
  <r>
    <x v="1"/>
    <x v="0"/>
    <x v="1"/>
    <x v="0"/>
    <n v="37"/>
    <x v="0"/>
    <x v="0"/>
    <x v="0"/>
    <x v="0"/>
    <x v="282"/>
    <x v="283"/>
    <x v="160"/>
    <x v="18"/>
    <x v="2"/>
    <m/>
    <m/>
    <m/>
    <n v="16347"/>
    <n v="15300"/>
    <m/>
    <m/>
  </r>
  <r>
    <x v="1"/>
    <x v="0"/>
    <x v="0"/>
    <x v="0"/>
    <n v="153"/>
    <x v="0"/>
    <x v="0"/>
    <x v="0"/>
    <x v="0"/>
    <x v="283"/>
    <x v="284"/>
    <x v="159"/>
    <x v="18"/>
    <x v="2"/>
    <m/>
    <m/>
    <m/>
    <n v="20852"/>
    <n v="20852"/>
    <m/>
    <m/>
  </r>
  <r>
    <x v="1"/>
    <x v="0"/>
    <x v="1"/>
    <x v="0"/>
    <n v="136"/>
    <x v="0"/>
    <x v="0"/>
    <x v="0"/>
    <x v="0"/>
    <x v="284"/>
    <x v="285"/>
    <x v="160"/>
    <x v="18"/>
    <x v="2"/>
    <m/>
    <m/>
    <m/>
    <n v="8355"/>
    <n v="8355"/>
    <m/>
    <m/>
  </r>
  <r>
    <x v="1"/>
    <x v="0"/>
    <x v="1"/>
    <x v="0"/>
    <n v="65"/>
    <x v="0"/>
    <x v="0"/>
    <x v="0"/>
    <x v="0"/>
    <x v="285"/>
    <x v="286"/>
    <x v="155"/>
    <x v="18"/>
    <x v="2"/>
    <m/>
    <m/>
    <m/>
    <n v="23692"/>
    <n v="16000"/>
    <m/>
    <m/>
  </r>
  <r>
    <x v="1"/>
    <x v="0"/>
    <x v="0"/>
    <x v="0"/>
    <n v="153"/>
    <x v="0"/>
    <x v="0"/>
    <x v="0"/>
    <x v="0"/>
    <x v="286"/>
    <x v="287"/>
    <x v="160"/>
    <x v="18"/>
    <x v="2"/>
    <m/>
    <m/>
    <m/>
    <n v="26049"/>
    <n v="26049"/>
    <m/>
    <m/>
  </r>
  <r>
    <x v="1"/>
    <x v="0"/>
    <x v="0"/>
    <x v="0"/>
    <n v="153"/>
    <x v="0"/>
    <x v="0"/>
    <x v="0"/>
    <x v="0"/>
    <x v="287"/>
    <x v="288"/>
    <x v="159"/>
    <x v="18"/>
    <x v="2"/>
    <m/>
    <m/>
    <m/>
    <n v="19763"/>
    <n v="19763"/>
    <m/>
    <m/>
  </r>
  <r>
    <x v="1"/>
    <x v="0"/>
    <x v="1"/>
    <x v="1"/>
    <n v="113"/>
    <x v="0"/>
    <x v="0"/>
    <x v="0"/>
    <x v="0"/>
    <x v="288"/>
    <x v="289"/>
    <x v="161"/>
    <x v="19"/>
    <x v="2"/>
    <m/>
    <m/>
    <m/>
    <n v="53188"/>
    <n v="53188"/>
    <m/>
    <m/>
  </r>
  <r>
    <x v="1"/>
    <x v="0"/>
    <x v="1"/>
    <x v="0"/>
    <n v="108"/>
    <x v="0"/>
    <x v="0"/>
    <x v="0"/>
    <x v="0"/>
    <x v="289"/>
    <x v="290"/>
    <x v="162"/>
    <x v="19"/>
    <x v="2"/>
    <m/>
    <m/>
    <m/>
    <n v="30842"/>
    <n v="30842"/>
    <m/>
    <m/>
  </r>
  <r>
    <x v="1"/>
    <x v="0"/>
    <x v="0"/>
    <x v="0"/>
    <n v="153"/>
    <x v="0"/>
    <x v="0"/>
    <x v="0"/>
    <x v="0"/>
    <x v="290"/>
    <x v="291"/>
    <x v="163"/>
    <x v="19"/>
    <x v="2"/>
    <m/>
    <m/>
    <m/>
    <n v="33239"/>
    <n v="33239"/>
    <m/>
    <m/>
  </r>
  <r>
    <x v="1"/>
    <x v="0"/>
    <x v="0"/>
    <x v="0"/>
    <n v="153"/>
    <x v="0"/>
    <x v="0"/>
    <x v="0"/>
    <x v="0"/>
    <x v="291"/>
    <x v="292"/>
    <x v="164"/>
    <x v="19"/>
    <x v="2"/>
    <m/>
    <m/>
    <m/>
    <n v="18640"/>
    <n v="18640"/>
    <m/>
    <m/>
  </r>
  <r>
    <x v="1"/>
    <x v="0"/>
    <x v="1"/>
    <x v="0"/>
    <n v="54"/>
    <x v="0"/>
    <x v="0"/>
    <x v="0"/>
    <x v="1"/>
    <x v="292"/>
    <x v="293"/>
    <x v="165"/>
    <x v="19"/>
    <x v="2"/>
    <m/>
    <m/>
    <m/>
    <n v="32039"/>
    <n v="22000"/>
    <m/>
    <m/>
  </r>
  <r>
    <x v="1"/>
    <x v="0"/>
    <x v="1"/>
    <x v="0"/>
    <n v="96"/>
    <x v="0"/>
    <x v="0"/>
    <x v="0"/>
    <x v="0"/>
    <x v="293"/>
    <x v="294"/>
    <x v="166"/>
    <x v="19"/>
    <x v="2"/>
    <m/>
    <m/>
    <m/>
    <n v="52098"/>
    <n v="52098"/>
    <m/>
    <m/>
  </r>
  <r>
    <x v="1"/>
    <x v="0"/>
    <x v="0"/>
    <x v="0"/>
    <n v="134"/>
    <x v="0"/>
    <x v="0"/>
    <x v="0"/>
    <x v="0"/>
    <x v="294"/>
    <x v="295"/>
    <x v="167"/>
    <x v="19"/>
    <x v="2"/>
    <m/>
    <m/>
    <m/>
    <n v="31538"/>
    <n v="31538"/>
    <m/>
    <m/>
  </r>
  <r>
    <x v="1"/>
    <x v="0"/>
    <x v="0"/>
    <x v="1"/>
    <n v="153"/>
    <x v="0"/>
    <x v="0"/>
    <x v="0"/>
    <x v="0"/>
    <x v="295"/>
    <x v="296"/>
    <x v="168"/>
    <x v="19"/>
    <x v="2"/>
    <m/>
    <m/>
    <m/>
    <n v="48176"/>
    <n v="48176"/>
    <m/>
    <m/>
  </r>
  <r>
    <x v="1"/>
    <x v="0"/>
    <x v="1"/>
    <x v="0"/>
    <n v="24"/>
    <x v="0"/>
    <x v="0"/>
    <x v="0"/>
    <x v="0"/>
    <x v="296"/>
    <x v="297"/>
    <x v="169"/>
    <x v="19"/>
    <x v="2"/>
    <m/>
    <m/>
    <m/>
    <n v="36845"/>
    <n v="22000"/>
    <m/>
    <m/>
  </r>
  <r>
    <x v="1"/>
    <x v="0"/>
    <x v="1"/>
    <x v="0"/>
    <n v="36"/>
    <x v="0"/>
    <x v="0"/>
    <x v="0"/>
    <x v="0"/>
    <x v="297"/>
    <x v="298"/>
    <x v="170"/>
    <x v="19"/>
    <x v="2"/>
    <m/>
    <m/>
    <m/>
    <n v="22909"/>
    <n v="8462"/>
    <m/>
    <m/>
  </r>
  <r>
    <x v="1"/>
    <x v="0"/>
    <x v="2"/>
    <x v="0"/>
    <e v="#N/A"/>
    <x v="0"/>
    <x v="0"/>
    <x v="0"/>
    <x v="0"/>
    <x v="249"/>
    <x v="299"/>
    <x v="143"/>
    <x v="16"/>
    <x v="3"/>
    <m/>
    <m/>
    <m/>
    <n v="25395"/>
    <n v="20644"/>
    <m/>
    <m/>
  </r>
  <r>
    <x v="1"/>
    <x v="0"/>
    <x v="1"/>
    <x v="1"/>
    <n v="331"/>
    <x v="0"/>
    <x v="0"/>
    <x v="0"/>
    <x v="0"/>
    <x v="298"/>
    <x v="300"/>
    <x v="171"/>
    <x v="19"/>
    <x v="2"/>
    <m/>
    <m/>
    <m/>
    <n v="40837"/>
    <n v="40837"/>
    <m/>
    <m/>
  </r>
  <r>
    <x v="1"/>
    <x v="0"/>
    <x v="0"/>
    <x v="0"/>
    <n v="153"/>
    <x v="0"/>
    <x v="0"/>
    <x v="0"/>
    <x v="0"/>
    <x v="299"/>
    <x v="301"/>
    <x v="172"/>
    <x v="19"/>
    <x v="2"/>
    <m/>
    <m/>
    <m/>
    <n v="64505"/>
    <n v="64505"/>
    <m/>
    <m/>
  </r>
  <r>
    <x v="1"/>
    <x v="0"/>
    <x v="2"/>
    <x v="0"/>
    <e v="#N/A"/>
    <x v="0"/>
    <x v="0"/>
    <x v="0"/>
    <x v="0"/>
    <x v="249"/>
    <x v="302"/>
    <x v="143"/>
    <x v="16"/>
    <x v="3"/>
    <m/>
    <m/>
    <m/>
    <n v="20383"/>
    <n v="7700"/>
    <m/>
    <m/>
  </r>
  <r>
    <x v="1"/>
    <x v="0"/>
    <x v="1"/>
    <x v="0"/>
    <n v="42"/>
    <x v="0"/>
    <x v="0"/>
    <x v="0"/>
    <x v="0"/>
    <x v="300"/>
    <x v="303"/>
    <x v="173"/>
    <x v="19"/>
    <x v="2"/>
    <m/>
    <m/>
    <m/>
    <n v="22608"/>
    <n v="15756"/>
    <m/>
    <m/>
  </r>
  <r>
    <x v="1"/>
    <x v="0"/>
    <x v="1"/>
    <x v="0"/>
    <n v="15"/>
    <x v="0"/>
    <x v="0"/>
    <x v="0"/>
    <x v="0"/>
    <x v="301"/>
    <x v="304"/>
    <x v="174"/>
    <x v="19"/>
    <x v="2"/>
    <m/>
    <m/>
    <m/>
    <n v="18243"/>
    <n v="8000"/>
    <m/>
    <m/>
  </r>
  <r>
    <x v="1"/>
    <x v="0"/>
    <x v="1"/>
    <x v="0"/>
    <n v="14"/>
    <x v="0"/>
    <x v="0"/>
    <x v="0"/>
    <x v="0"/>
    <x v="302"/>
    <x v="305"/>
    <x v="175"/>
    <x v="19"/>
    <x v="2"/>
    <m/>
    <m/>
    <m/>
    <n v="28711"/>
    <n v="16000"/>
    <m/>
    <m/>
  </r>
  <r>
    <x v="1"/>
    <x v="0"/>
    <x v="0"/>
    <x v="0"/>
    <n v="97"/>
    <x v="0"/>
    <x v="0"/>
    <x v="0"/>
    <x v="0"/>
    <x v="303"/>
    <x v="306"/>
    <x v="176"/>
    <x v="19"/>
    <x v="2"/>
    <m/>
    <m/>
    <m/>
    <n v="66641"/>
    <n v="66641"/>
    <m/>
    <m/>
  </r>
  <r>
    <x v="1"/>
    <x v="0"/>
    <x v="1"/>
    <x v="0"/>
    <n v="58"/>
    <x v="0"/>
    <x v="0"/>
    <x v="0"/>
    <x v="0"/>
    <x v="304"/>
    <x v="307"/>
    <x v="177"/>
    <x v="19"/>
    <x v="2"/>
    <m/>
    <m/>
    <m/>
    <n v="56725"/>
    <n v="42000"/>
    <m/>
    <m/>
  </r>
  <r>
    <x v="1"/>
    <x v="0"/>
    <x v="1"/>
    <x v="0"/>
    <n v="46"/>
    <x v="0"/>
    <x v="0"/>
    <x v="0"/>
    <x v="0"/>
    <x v="305"/>
    <x v="308"/>
    <x v="178"/>
    <x v="19"/>
    <x v="2"/>
    <m/>
    <m/>
    <m/>
    <n v="22780"/>
    <n v="22780"/>
    <m/>
    <m/>
  </r>
  <r>
    <x v="1"/>
    <x v="0"/>
    <x v="1"/>
    <x v="1"/>
    <n v="114"/>
    <x v="0"/>
    <x v="0"/>
    <x v="0"/>
    <x v="0"/>
    <x v="306"/>
    <x v="309"/>
    <x v="179"/>
    <x v="20"/>
    <x v="2"/>
    <m/>
    <m/>
    <m/>
    <n v="13932"/>
    <n v="11610"/>
    <m/>
    <m/>
  </r>
  <r>
    <x v="1"/>
    <x v="0"/>
    <x v="0"/>
    <x v="1"/>
    <n v="153"/>
    <x v="0"/>
    <x v="0"/>
    <x v="0"/>
    <x v="1"/>
    <x v="307"/>
    <x v="310"/>
    <x v="179"/>
    <x v="20"/>
    <x v="2"/>
    <m/>
    <m/>
    <m/>
    <n v="48118"/>
    <n v="48118"/>
    <m/>
    <m/>
  </r>
  <r>
    <x v="1"/>
    <x v="0"/>
    <x v="1"/>
    <x v="0"/>
    <n v="102"/>
    <x v="0"/>
    <x v="0"/>
    <x v="0"/>
    <x v="0"/>
    <x v="308"/>
    <x v="311"/>
    <x v="180"/>
    <x v="20"/>
    <x v="2"/>
    <m/>
    <m/>
    <m/>
    <n v="1961"/>
    <n v="1000"/>
    <m/>
    <m/>
  </r>
  <r>
    <x v="1"/>
    <x v="0"/>
    <x v="1"/>
    <x v="0"/>
    <n v="53"/>
    <x v="0"/>
    <x v="0"/>
    <x v="0"/>
    <x v="0"/>
    <x v="309"/>
    <x v="312"/>
    <x v="180"/>
    <x v="20"/>
    <x v="2"/>
    <m/>
    <m/>
    <m/>
    <n v="6319"/>
    <n v="3000"/>
    <m/>
    <m/>
  </r>
  <r>
    <x v="1"/>
    <x v="0"/>
    <x v="0"/>
    <x v="0"/>
    <n v="153"/>
    <x v="0"/>
    <x v="0"/>
    <x v="0"/>
    <x v="0"/>
    <x v="310"/>
    <x v="313"/>
    <x v="181"/>
    <x v="20"/>
    <x v="2"/>
    <m/>
    <m/>
    <m/>
    <n v="21393"/>
    <n v="21393"/>
    <m/>
    <m/>
  </r>
  <r>
    <x v="1"/>
    <x v="0"/>
    <x v="1"/>
    <x v="0"/>
    <n v="63"/>
    <x v="0"/>
    <x v="0"/>
    <x v="0"/>
    <x v="0"/>
    <x v="311"/>
    <x v="314"/>
    <x v="181"/>
    <x v="20"/>
    <x v="2"/>
    <m/>
    <m/>
    <m/>
    <n v="16880"/>
    <n v="13000"/>
    <m/>
    <m/>
  </r>
  <r>
    <x v="1"/>
    <x v="0"/>
    <x v="1"/>
    <x v="0"/>
    <n v="94"/>
    <x v="0"/>
    <x v="0"/>
    <x v="0"/>
    <x v="0"/>
    <x v="312"/>
    <x v="315"/>
    <x v="182"/>
    <x v="20"/>
    <x v="2"/>
    <m/>
    <m/>
    <m/>
    <n v="14422"/>
    <n v="8650"/>
    <m/>
    <m/>
  </r>
  <r>
    <x v="1"/>
    <x v="0"/>
    <x v="1"/>
    <x v="0"/>
    <n v="18"/>
    <x v="0"/>
    <x v="0"/>
    <x v="0"/>
    <x v="0"/>
    <x v="313"/>
    <x v="316"/>
    <x v="182"/>
    <x v="20"/>
    <x v="2"/>
    <m/>
    <m/>
    <m/>
    <n v="14204"/>
    <n v="5000"/>
    <m/>
    <m/>
  </r>
  <r>
    <x v="1"/>
    <x v="0"/>
    <x v="1"/>
    <x v="0"/>
    <n v="71"/>
    <x v="0"/>
    <x v="0"/>
    <x v="0"/>
    <x v="0"/>
    <x v="314"/>
    <x v="317"/>
    <x v="182"/>
    <x v="20"/>
    <x v="2"/>
    <m/>
    <m/>
    <m/>
    <n v="14640"/>
    <n v="9640"/>
    <m/>
    <m/>
  </r>
  <r>
    <x v="1"/>
    <x v="0"/>
    <x v="0"/>
    <x v="0"/>
    <n v="153"/>
    <x v="0"/>
    <x v="0"/>
    <x v="0"/>
    <x v="0"/>
    <x v="315"/>
    <x v="318"/>
    <x v="183"/>
    <x v="20"/>
    <x v="2"/>
    <m/>
    <m/>
    <m/>
    <n v="19423"/>
    <n v="19423"/>
    <m/>
    <m/>
  </r>
  <r>
    <x v="1"/>
    <x v="0"/>
    <x v="0"/>
    <x v="0"/>
    <n v="153"/>
    <x v="0"/>
    <x v="0"/>
    <x v="0"/>
    <x v="0"/>
    <x v="316"/>
    <x v="319"/>
    <x v="183"/>
    <x v="20"/>
    <x v="2"/>
    <m/>
    <m/>
    <m/>
    <n v="43334"/>
    <n v="43334"/>
    <m/>
    <m/>
  </r>
  <r>
    <x v="1"/>
    <x v="0"/>
    <x v="0"/>
    <x v="0"/>
    <n v="153"/>
    <x v="0"/>
    <x v="0"/>
    <x v="0"/>
    <x v="0"/>
    <x v="317"/>
    <x v="320"/>
    <x v="183"/>
    <x v="20"/>
    <x v="2"/>
    <m/>
    <m/>
    <m/>
    <n v="2179"/>
    <n v="2179"/>
    <m/>
    <m/>
  </r>
  <r>
    <x v="1"/>
    <x v="0"/>
    <x v="1"/>
    <x v="0"/>
    <n v="80"/>
    <x v="0"/>
    <x v="0"/>
    <x v="0"/>
    <x v="0"/>
    <x v="318"/>
    <x v="321"/>
    <x v="184"/>
    <x v="20"/>
    <x v="2"/>
    <m/>
    <m/>
    <m/>
    <n v="20086"/>
    <n v="20086"/>
    <m/>
    <m/>
  </r>
  <r>
    <x v="1"/>
    <x v="0"/>
    <x v="1"/>
    <x v="0"/>
    <n v="66"/>
    <x v="0"/>
    <x v="0"/>
    <x v="0"/>
    <x v="0"/>
    <x v="319"/>
    <x v="322"/>
    <x v="184"/>
    <x v="20"/>
    <x v="2"/>
    <m/>
    <m/>
    <m/>
    <n v="12903"/>
    <n v="9000"/>
    <m/>
    <m/>
  </r>
  <r>
    <x v="1"/>
    <x v="0"/>
    <x v="0"/>
    <x v="0"/>
    <n v="153"/>
    <x v="0"/>
    <x v="0"/>
    <x v="0"/>
    <x v="0"/>
    <x v="320"/>
    <x v="323"/>
    <x v="181"/>
    <x v="20"/>
    <x v="2"/>
    <m/>
    <m/>
    <m/>
    <n v="13148"/>
    <n v="13148"/>
    <m/>
    <m/>
  </r>
  <r>
    <x v="1"/>
    <x v="0"/>
    <x v="0"/>
    <x v="0"/>
    <n v="153"/>
    <x v="0"/>
    <x v="0"/>
    <x v="0"/>
    <x v="0"/>
    <x v="321"/>
    <x v="324"/>
    <x v="184"/>
    <x v="20"/>
    <x v="2"/>
    <m/>
    <m/>
    <m/>
    <n v="19045"/>
    <n v="19045"/>
    <m/>
    <m/>
  </r>
  <r>
    <x v="1"/>
    <x v="0"/>
    <x v="1"/>
    <x v="0"/>
    <n v="60"/>
    <x v="0"/>
    <x v="0"/>
    <x v="0"/>
    <x v="0"/>
    <x v="322"/>
    <x v="325"/>
    <x v="181"/>
    <x v="20"/>
    <x v="2"/>
    <m/>
    <m/>
    <m/>
    <n v="13079"/>
    <n v="13079"/>
    <m/>
    <m/>
  </r>
  <r>
    <x v="1"/>
    <x v="0"/>
    <x v="1"/>
    <x v="0"/>
    <n v="3"/>
    <x v="0"/>
    <x v="0"/>
    <x v="0"/>
    <x v="0"/>
    <x v="323"/>
    <x v="326"/>
    <x v="181"/>
    <x v="20"/>
    <x v="2"/>
    <m/>
    <m/>
    <m/>
    <n v="9603"/>
    <n v="1600.5"/>
    <m/>
    <m/>
  </r>
  <r>
    <x v="1"/>
    <x v="0"/>
    <x v="1"/>
    <x v="0"/>
    <n v="83"/>
    <x v="0"/>
    <x v="0"/>
    <x v="0"/>
    <x v="0"/>
    <x v="324"/>
    <x v="327"/>
    <x v="181"/>
    <x v="20"/>
    <x v="2"/>
    <m/>
    <m/>
    <m/>
    <n v="11484"/>
    <n v="8657"/>
    <m/>
    <m/>
  </r>
  <r>
    <x v="1"/>
    <x v="0"/>
    <x v="1"/>
    <x v="0"/>
    <n v="47"/>
    <x v="0"/>
    <x v="0"/>
    <x v="0"/>
    <x v="0"/>
    <x v="325"/>
    <x v="328"/>
    <x v="181"/>
    <x v="20"/>
    <x v="2"/>
    <m/>
    <m/>
    <m/>
    <n v="21710"/>
    <n v="21710"/>
    <m/>
    <m/>
  </r>
  <r>
    <x v="1"/>
    <x v="0"/>
    <x v="1"/>
    <x v="0"/>
    <n v="153"/>
    <x v="0"/>
    <x v="0"/>
    <x v="0"/>
    <x v="0"/>
    <x v="326"/>
    <x v="329"/>
    <x v="185"/>
    <x v="20"/>
    <x v="2"/>
    <m/>
    <m/>
    <m/>
    <n v="39486"/>
    <n v="39486"/>
    <m/>
    <m/>
  </r>
  <r>
    <x v="1"/>
    <x v="0"/>
    <x v="1"/>
    <x v="0"/>
    <n v="124"/>
    <x v="0"/>
    <x v="0"/>
    <x v="0"/>
    <x v="0"/>
    <x v="327"/>
    <x v="330"/>
    <x v="186"/>
    <x v="20"/>
    <x v="2"/>
    <m/>
    <m/>
    <m/>
    <n v="40750"/>
    <n v="30396.75"/>
    <m/>
    <m/>
  </r>
  <r>
    <x v="1"/>
    <x v="0"/>
    <x v="1"/>
    <x v="0"/>
    <n v="128"/>
    <x v="0"/>
    <x v="0"/>
    <x v="0"/>
    <x v="0"/>
    <x v="328"/>
    <x v="331"/>
    <x v="186"/>
    <x v="20"/>
    <x v="2"/>
    <m/>
    <m/>
    <m/>
    <n v="24247"/>
    <n v="24247"/>
    <m/>
    <m/>
  </r>
  <r>
    <x v="1"/>
    <x v="0"/>
    <x v="0"/>
    <x v="0"/>
    <n v="153"/>
    <x v="0"/>
    <x v="0"/>
    <x v="0"/>
    <x v="0"/>
    <x v="329"/>
    <x v="332"/>
    <x v="186"/>
    <x v="20"/>
    <x v="2"/>
    <m/>
    <m/>
    <m/>
    <n v="5359"/>
    <n v="5359"/>
    <m/>
    <m/>
  </r>
  <r>
    <x v="1"/>
    <x v="0"/>
    <x v="0"/>
    <x v="0"/>
    <n v="153"/>
    <x v="0"/>
    <x v="0"/>
    <x v="0"/>
    <x v="0"/>
    <x v="330"/>
    <x v="333"/>
    <x v="187"/>
    <x v="20"/>
    <x v="2"/>
    <m/>
    <m/>
    <m/>
    <n v="54059"/>
    <n v="54059"/>
    <m/>
    <m/>
  </r>
  <r>
    <x v="2"/>
    <x v="0"/>
    <x v="0"/>
    <x v="0"/>
    <n v="153"/>
    <x v="0"/>
    <x v="0"/>
    <x v="0"/>
    <x v="0"/>
    <x v="0"/>
    <x v="0"/>
    <x v="0"/>
    <x v="0"/>
    <x v="0"/>
    <m/>
    <m/>
    <m/>
    <n v="10778"/>
    <n v="10778"/>
    <m/>
    <m/>
  </r>
  <r>
    <x v="2"/>
    <x v="0"/>
    <x v="0"/>
    <x v="0"/>
    <n v="153"/>
    <x v="0"/>
    <x v="0"/>
    <x v="0"/>
    <x v="0"/>
    <x v="1"/>
    <x v="1"/>
    <x v="0"/>
    <x v="0"/>
    <x v="0"/>
    <m/>
    <m/>
    <m/>
    <n v="99022"/>
    <n v="99022"/>
    <m/>
    <m/>
  </r>
  <r>
    <x v="2"/>
    <x v="0"/>
    <x v="0"/>
    <x v="0"/>
    <n v="153"/>
    <x v="0"/>
    <x v="0"/>
    <x v="0"/>
    <x v="0"/>
    <x v="2"/>
    <x v="2"/>
    <x v="1"/>
    <x v="0"/>
    <x v="0"/>
    <m/>
    <m/>
    <m/>
    <n v="127678"/>
    <n v="127678"/>
    <m/>
    <m/>
  </r>
  <r>
    <x v="2"/>
    <x v="0"/>
    <x v="0"/>
    <x v="0"/>
    <n v="328"/>
    <x v="0"/>
    <x v="0"/>
    <x v="0"/>
    <x v="0"/>
    <x v="3"/>
    <x v="3"/>
    <x v="1"/>
    <x v="0"/>
    <x v="0"/>
    <m/>
    <m/>
    <m/>
    <n v="21467"/>
    <n v="21467"/>
    <m/>
    <m/>
  </r>
  <r>
    <x v="2"/>
    <x v="0"/>
    <x v="0"/>
    <x v="0"/>
    <n v="153"/>
    <x v="0"/>
    <x v="0"/>
    <x v="0"/>
    <x v="0"/>
    <x v="4"/>
    <x v="4"/>
    <x v="1"/>
    <x v="0"/>
    <x v="0"/>
    <m/>
    <m/>
    <m/>
    <n v="37364"/>
    <n v="37364"/>
    <m/>
    <m/>
  </r>
  <r>
    <x v="2"/>
    <x v="0"/>
    <x v="0"/>
    <x v="0"/>
    <n v="153"/>
    <x v="0"/>
    <x v="0"/>
    <x v="0"/>
    <x v="0"/>
    <x v="5"/>
    <x v="5"/>
    <x v="1"/>
    <x v="0"/>
    <x v="0"/>
    <m/>
    <m/>
    <m/>
    <n v="7190"/>
    <n v="7190"/>
    <m/>
    <m/>
  </r>
  <r>
    <x v="2"/>
    <x v="0"/>
    <x v="0"/>
    <x v="0"/>
    <n v="153"/>
    <x v="0"/>
    <x v="0"/>
    <x v="0"/>
    <x v="0"/>
    <x v="6"/>
    <x v="6"/>
    <x v="1"/>
    <x v="0"/>
    <x v="0"/>
    <m/>
    <m/>
    <m/>
    <n v="43738"/>
    <n v="43738"/>
    <m/>
    <m/>
  </r>
  <r>
    <x v="2"/>
    <x v="0"/>
    <x v="0"/>
    <x v="0"/>
    <n v="153"/>
    <x v="0"/>
    <x v="0"/>
    <x v="0"/>
    <x v="0"/>
    <x v="7"/>
    <x v="7"/>
    <x v="2"/>
    <x v="0"/>
    <x v="0"/>
    <m/>
    <m/>
    <m/>
    <n v="54564"/>
    <n v="54564"/>
    <m/>
    <m/>
  </r>
  <r>
    <x v="2"/>
    <x v="0"/>
    <x v="1"/>
    <x v="0"/>
    <n v="153"/>
    <x v="0"/>
    <x v="0"/>
    <x v="0"/>
    <x v="0"/>
    <x v="8"/>
    <x v="8"/>
    <x v="3"/>
    <x v="0"/>
    <x v="0"/>
    <m/>
    <m/>
    <m/>
    <n v="161639"/>
    <n v="161639"/>
    <m/>
    <m/>
  </r>
  <r>
    <x v="2"/>
    <x v="0"/>
    <x v="1"/>
    <x v="0"/>
    <n v="106"/>
    <x v="0"/>
    <x v="0"/>
    <x v="0"/>
    <x v="0"/>
    <x v="9"/>
    <x v="9"/>
    <x v="2"/>
    <x v="0"/>
    <x v="0"/>
    <m/>
    <m/>
    <m/>
    <n v="32589"/>
    <n v="32589"/>
    <m/>
    <m/>
  </r>
  <r>
    <x v="2"/>
    <x v="0"/>
    <x v="0"/>
    <x v="0"/>
    <n v="153"/>
    <x v="0"/>
    <x v="0"/>
    <x v="0"/>
    <x v="0"/>
    <x v="10"/>
    <x v="10"/>
    <x v="4"/>
    <x v="1"/>
    <x v="0"/>
    <m/>
    <m/>
    <m/>
    <n v="5719"/>
    <n v="5719"/>
    <m/>
    <m/>
  </r>
  <r>
    <x v="2"/>
    <x v="0"/>
    <x v="1"/>
    <x v="0"/>
    <n v="16"/>
    <x v="0"/>
    <x v="0"/>
    <x v="0"/>
    <x v="0"/>
    <x v="11"/>
    <x v="11"/>
    <x v="4"/>
    <x v="1"/>
    <x v="0"/>
    <m/>
    <m/>
    <m/>
    <n v="6109"/>
    <n v="3200"/>
    <m/>
    <m/>
  </r>
  <r>
    <x v="2"/>
    <x v="0"/>
    <x v="1"/>
    <x v="0"/>
    <n v="104"/>
    <x v="0"/>
    <x v="0"/>
    <x v="0"/>
    <x v="0"/>
    <x v="12"/>
    <x v="12"/>
    <x v="5"/>
    <x v="1"/>
    <x v="0"/>
    <m/>
    <m/>
    <m/>
    <n v="266397"/>
    <n v="266397"/>
    <m/>
    <m/>
  </r>
  <r>
    <x v="2"/>
    <x v="0"/>
    <x v="1"/>
    <x v="0"/>
    <n v="56"/>
    <x v="0"/>
    <x v="0"/>
    <x v="0"/>
    <x v="1"/>
    <x v="13"/>
    <x v="13"/>
    <x v="6"/>
    <x v="1"/>
    <x v="0"/>
    <m/>
    <m/>
    <m/>
    <n v="4607"/>
    <n v="3953.25"/>
    <m/>
    <m/>
  </r>
  <r>
    <x v="2"/>
    <x v="0"/>
    <x v="0"/>
    <x v="0"/>
    <n v="153"/>
    <x v="0"/>
    <x v="0"/>
    <x v="0"/>
    <x v="0"/>
    <x v="14"/>
    <x v="14"/>
    <x v="6"/>
    <x v="1"/>
    <x v="0"/>
    <m/>
    <m/>
    <m/>
    <n v="43245"/>
    <n v="43245"/>
    <m/>
    <m/>
  </r>
  <r>
    <x v="2"/>
    <x v="0"/>
    <x v="1"/>
    <x v="0"/>
    <n v="57"/>
    <x v="0"/>
    <x v="0"/>
    <x v="0"/>
    <x v="0"/>
    <x v="15"/>
    <x v="15"/>
    <x v="7"/>
    <x v="1"/>
    <x v="0"/>
    <m/>
    <m/>
    <m/>
    <n v="19158"/>
    <n v="19158"/>
    <m/>
    <m/>
  </r>
  <r>
    <x v="2"/>
    <x v="0"/>
    <x v="1"/>
    <x v="0"/>
    <n v="51"/>
    <x v="0"/>
    <x v="0"/>
    <x v="0"/>
    <x v="0"/>
    <x v="16"/>
    <x v="16"/>
    <x v="7"/>
    <x v="1"/>
    <x v="0"/>
    <m/>
    <m/>
    <m/>
    <n v="19125"/>
    <n v="14343.75"/>
    <m/>
    <m/>
  </r>
  <r>
    <x v="2"/>
    <x v="0"/>
    <x v="0"/>
    <x v="0"/>
    <n v="153"/>
    <x v="0"/>
    <x v="0"/>
    <x v="0"/>
    <x v="0"/>
    <x v="17"/>
    <x v="17"/>
    <x v="7"/>
    <x v="1"/>
    <x v="0"/>
    <m/>
    <m/>
    <m/>
    <n v="17081"/>
    <n v="17081"/>
    <m/>
    <m/>
  </r>
  <r>
    <x v="2"/>
    <x v="0"/>
    <x v="1"/>
    <x v="0"/>
    <n v="10"/>
    <x v="0"/>
    <x v="0"/>
    <x v="0"/>
    <x v="0"/>
    <x v="18"/>
    <x v="18"/>
    <x v="8"/>
    <x v="1"/>
    <x v="0"/>
    <m/>
    <m/>
    <m/>
    <n v="49035"/>
    <n v="24000"/>
    <m/>
    <m/>
  </r>
  <r>
    <x v="2"/>
    <x v="0"/>
    <x v="0"/>
    <x v="0"/>
    <n v="153"/>
    <x v="0"/>
    <x v="0"/>
    <x v="0"/>
    <x v="1"/>
    <x v="19"/>
    <x v="19"/>
    <x v="8"/>
    <x v="1"/>
    <x v="0"/>
    <m/>
    <m/>
    <m/>
    <n v="71884"/>
    <n v="71884"/>
    <m/>
    <m/>
  </r>
  <r>
    <x v="2"/>
    <x v="0"/>
    <x v="0"/>
    <x v="0"/>
    <n v="153"/>
    <x v="0"/>
    <x v="0"/>
    <x v="0"/>
    <x v="0"/>
    <x v="20"/>
    <x v="20"/>
    <x v="8"/>
    <x v="1"/>
    <x v="0"/>
    <m/>
    <m/>
    <m/>
    <n v="21532"/>
    <n v="21532"/>
    <m/>
    <m/>
  </r>
  <r>
    <x v="2"/>
    <x v="0"/>
    <x v="0"/>
    <x v="0"/>
    <n v="153"/>
    <x v="0"/>
    <x v="0"/>
    <x v="0"/>
    <x v="0"/>
    <x v="21"/>
    <x v="21"/>
    <x v="9"/>
    <x v="1"/>
    <x v="0"/>
    <m/>
    <m/>
    <m/>
    <n v="66884"/>
    <n v="66884"/>
    <m/>
    <m/>
  </r>
  <r>
    <x v="2"/>
    <x v="0"/>
    <x v="0"/>
    <x v="0"/>
    <n v="153"/>
    <x v="0"/>
    <x v="0"/>
    <x v="0"/>
    <x v="0"/>
    <x v="22"/>
    <x v="22"/>
    <x v="6"/>
    <x v="1"/>
    <x v="0"/>
    <m/>
    <m/>
    <m/>
    <n v="24762"/>
    <n v="24762"/>
    <m/>
    <m/>
  </r>
  <r>
    <x v="2"/>
    <x v="0"/>
    <x v="0"/>
    <x v="0"/>
    <n v="330"/>
    <x v="0"/>
    <x v="0"/>
    <x v="0"/>
    <x v="0"/>
    <x v="23"/>
    <x v="23"/>
    <x v="10"/>
    <x v="1"/>
    <x v="0"/>
    <m/>
    <m/>
    <m/>
    <n v="1574"/>
    <n v="1574"/>
    <m/>
    <m/>
  </r>
  <r>
    <x v="2"/>
    <x v="0"/>
    <x v="0"/>
    <x v="0"/>
    <n v="153"/>
    <x v="0"/>
    <x v="0"/>
    <x v="0"/>
    <x v="0"/>
    <x v="24"/>
    <x v="24"/>
    <x v="4"/>
    <x v="1"/>
    <x v="0"/>
    <m/>
    <m/>
    <m/>
    <n v="39963"/>
    <n v="39963"/>
    <m/>
    <m/>
  </r>
  <r>
    <x v="2"/>
    <x v="0"/>
    <x v="0"/>
    <x v="0"/>
    <n v="153"/>
    <x v="0"/>
    <x v="0"/>
    <x v="0"/>
    <x v="0"/>
    <x v="25"/>
    <x v="25"/>
    <x v="5"/>
    <x v="1"/>
    <x v="0"/>
    <m/>
    <m/>
    <m/>
    <n v="20021"/>
    <n v="20021"/>
    <m/>
    <m/>
  </r>
  <r>
    <x v="2"/>
    <x v="0"/>
    <x v="0"/>
    <x v="0"/>
    <n v="323"/>
    <x v="0"/>
    <x v="0"/>
    <x v="0"/>
    <x v="0"/>
    <x v="26"/>
    <x v="26"/>
    <x v="10"/>
    <x v="1"/>
    <x v="0"/>
    <m/>
    <m/>
    <m/>
    <n v="47510"/>
    <n v="47510"/>
    <m/>
    <m/>
  </r>
  <r>
    <x v="2"/>
    <x v="0"/>
    <x v="0"/>
    <x v="0"/>
    <n v="329"/>
    <x v="0"/>
    <x v="0"/>
    <x v="0"/>
    <x v="1"/>
    <x v="27"/>
    <x v="27"/>
    <x v="11"/>
    <x v="1"/>
    <x v="0"/>
    <m/>
    <m/>
    <m/>
    <n v="39251"/>
    <n v="39251"/>
    <m/>
    <m/>
  </r>
  <r>
    <x v="2"/>
    <x v="0"/>
    <x v="0"/>
    <x v="0"/>
    <n v="153"/>
    <x v="0"/>
    <x v="0"/>
    <x v="0"/>
    <x v="0"/>
    <x v="28"/>
    <x v="28"/>
    <x v="12"/>
    <x v="2"/>
    <x v="0"/>
    <m/>
    <m/>
    <m/>
    <n v="47937"/>
    <n v="47937"/>
    <m/>
    <m/>
  </r>
  <r>
    <x v="2"/>
    <x v="0"/>
    <x v="0"/>
    <x v="1"/>
    <n v="153"/>
    <x v="0"/>
    <x v="0"/>
    <x v="0"/>
    <x v="1"/>
    <x v="29"/>
    <x v="29"/>
    <x v="13"/>
    <x v="2"/>
    <x v="0"/>
    <m/>
    <m/>
    <m/>
    <n v="195233"/>
    <n v="195233"/>
    <m/>
    <m/>
  </r>
  <r>
    <x v="2"/>
    <x v="0"/>
    <x v="0"/>
    <x v="1"/>
    <n v="153"/>
    <x v="0"/>
    <x v="0"/>
    <x v="0"/>
    <x v="1"/>
    <x v="30"/>
    <x v="30"/>
    <x v="14"/>
    <x v="2"/>
    <x v="0"/>
    <m/>
    <m/>
    <m/>
    <n v="152405"/>
    <n v="152405"/>
    <m/>
    <m/>
  </r>
  <r>
    <x v="2"/>
    <x v="0"/>
    <x v="1"/>
    <x v="0"/>
    <n v="109"/>
    <x v="0"/>
    <x v="0"/>
    <x v="0"/>
    <x v="0"/>
    <x v="31"/>
    <x v="31"/>
    <x v="15"/>
    <x v="2"/>
    <x v="0"/>
    <m/>
    <m/>
    <m/>
    <n v="67197"/>
    <n v="67197"/>
    <m/>
    <m/>
  </r>
  <r>
    <x v="2"/>
    <x v="0"/>
    <x v="0"/>
    <x v="0"/>
    <n v="153"/>
    <x v="0"/>
    <x v="0"/>
    <x v="0"/>
    <x v="0"/>
    <x v="32"/>
    <x v="32"/>
    <x v="16"/>
    <x v="2"/>
    <x v="0"/>
    <m/>
    <m/>
    <m/>
    <n v="65403"/>
    <n v="65403"/>
    <m/>
    <m/>
  </r>
  <r>
    <x v="2"/>
    <x v="0"/>
    <x v="0"/>
    <x v="0"/>
    <n v="153"/>
    <x v="0"/>
    <x v="0"/>
    <x v="0"/>
    <x v="0"/>
    <x v="33"/>
    <x v="33"/>
    <x v="17"/>
    <x v="2"/>
    <x v="0"/>
    <m/>
    <m/>
    <m/>
    <n v="45781"/>
    <n v="45781"/>
    <m/>
    <m/>
  </r>
  <r>
    <x v="2"/>
    <x v="0"/>
    <x v="0"/>
    <x v="0"/>
    <n v="153"/>
    <x v="0"/>
    <x v="0"/>
    <x v="0"/>
    <x v="0"/>
    <x v="34"/>
    <x v="34"/>
    <x v="18"/>
    <x v="2"/>
    <x v="0"/>
    <m/>
    <m/>
    <m/>
    <n v="93626"/>
    <n v="93626"/>
    <m/>
    <m/>
  </r>
  <r>
    <x v="2"/>
    <x v="0"/>
    <x v="0"/>
    <x v="0"/>
    <n v="153"/>
    <x v="0"/>
    <x v="0"/>
    <x v="0"/>
    <x v="0"/>
    <x v="35"/>
    <x v="35"/>
    <x v="19"/>
    <x v="2"/>
    <x v="0"/>
    <m/>
    <m/>
    <m/>
    <n v="48509"/>
    <n v="48509"/>
    <m/>
    <m/>
  </r>
  <r>
    <x v="2"/>
    <x v="0"/>
    <x v="1"/>
    <x v="0"/>
    <n v="88"/>
    <x v="0"/>
    <x v="0"/>
    <x v="0"/>
    <x v="0"/>
    <x v="36"/>
    <x v="36"/>
    <x v="12"/>
    <x v="2"/>
    <x v="0"/>
    <m/>
    <m/>
    <m/>
    <n v="45146"/>
    <n v="42646"/>
    <m/>
    <m/>
  </r>
  <r>
    <x v="2"/>
    <x v="0"/>
    <x v="0"/>
    <x v="0"/>
    <n v="153"/>
    <x v="0"/>
    <x v="0"/>
    <x v="0"/>
    <x v="0"/>
    <x v="37"/>
    <x v="37"/>
    <x v="20"/>
    <x v="3"/>
    <x v="0"/>
    <m/>
    <m/>
    <m/>
    <n v="76839"/>
    <n v="76839"/>
    <m/>
    <m/>
  </r>
  <r>
    <x v="2"/>
    <x v="0"/>
    <x v="0"/>
    <x v="0"/>
    <n v="153"/>
    <x v="0"/>
    <x v="0"/>
    <x v="0"/>
    <x v="0"/>
    <x v="38"/>
    <x v="38"/>
    <x v="21"/>
    <x v="3"/>
    <x v="0"/>
    <m/>
    <m/>
    <m/>
    <n v="64831"/>
    <n v="64831"/>
    <m/>
    <m/>
  </r>
  <r>
    <x v="2"/>
    <x v="0"/>
    <x v="0"/>
    <x v="0"/>
    <n v="153"/>
    <x v="0"/>
    <x v="0"/>
    <x v="0"/>
    <x v="0"/>
    <x v="39"/>
    <x v="39"/>
    <x v="22"/>
    <x v="3"/>
    <x v="0"/>
    <m/>
    <m/>
    <m/>
    <n v="62264"/>
    <n v="62264"/>
    <m/>
    <m/>
  </r>
  <r>
    <x v="2"/>
    <x v="0"/>
    <x v="0"/>
    <x v="0"/>
    <n v="153"/>
    <x v="0"/>
    <x v="0"/>
    <x v="0"/>
    <x v="0"/>
    <x v="40"/>
    <x v="40"/>
    <x v="23"/>
    <x v="3"/>
    <x v="0"/>
    <m/>
    <m/>
    <m/>
    <n v="74784"/>
    <n v="74784"/>
    <m/>
    <m/>
  </r>
  <r>
    <x v="2"/>
    <x v="0"/>
    <x v="0"/>
    <x v="0"/>
    <n v="153"/>
    <x v="0"/>
    <x v="0"/>
    <x v="0"/>
    <x v="1"/>
    <x v="41"/>
    <x v="41"/>
    <x v="24"/>
    <x v="3"/>
    <x v="0"/>
    <m/>
    <m/>
    <m/>
    <n v="167204"/>
    <n v="167204"/>
    <m/>
    <m/>
  </r>
  <r>
    <x v="2"/>
    <x v="0"/>
    <x v="1"/>
    <x v="0"/>
    <n v="138"/>
    <x v="0"/>
    <x v="0"/>
    <x v="0"/>
    <x v="0"/>
    <x v="42"/>
    <x v="42"/>
    <x v="25"/>
    <x v="3"/>
    <x v="0"/>
    <m/>
    <m/>
    <m/>
    <n v="107968"/>
    <n v="107968"/>
    <m/>
    <m/>
  </r>
  <r>
    <x v="2"/>
    <x v="0"/>
    <x v="0"/>
    <x v="0"/>
    <n v="153"/>
    <x v="0"/>
    <x v="0"/>
    <x v="0"/>
    <x v="0"/>
    <x v="43"/>
    <x v="43"/>
    <x v="26"/>
    <x v="3"/>
    <x v="0"/>
    <m/>
    <m/>
    <m/>
    <n v="55762"/>
    <n v="55762"/>
    <m/>
    <m/>
  </r>
  <r>
    <x v="2"/>
    <x v="0"/>
    <x v="0"/>
    <x v="0"/>
    <n v="153"/>
    <x v="0"/>
    <x v="0"/>
    <x v="0"/>
    <x v="0"/>
    <x v="44"/>
    <x v="44"/>
    <x v="27"/>
    <x v="3"/>
    <x v="0"/>
    <m/>
    <m/>
    <m/>
    <n v="83743"/>
    <n v="83743"/>
    <m/>
    <m/>
  </r>
  <r>
    <x v="2"/>
    <x v="0"/>
    <x v="0"/>
    <x v="0"/>
    <n v="153"/>
    <x v="0"/>
    <x v="0"/>
    <x v="0"/>
    <x v="0"/>
    <x v="45"/>
    <x v="45"/>
    <x v="28"/>
    <x v="3"/>
    <x v="0"/>
    <m/>
    <m/>
    <m/>
    <n v="54490"/>
    <n v="54490"/>
    <m/>
    <m/>
  </r>
  <r>
    <x v="2"/>
    <x v="0"/>
    <x v="0"/>
    <x v="0"/>
    <n v="153"/>
    <x v="0"/>
    <x v="0"/>
    <x v="0"/>
    <x v="0"/>
    <x v="46"/>
    <x v="46"/>
    <x v="29"/>
    <x v="3"/>
    <x v="0"/>
    <m/>
    <m/>
    <m/>
    <n v="55762"/>
    <n v="55762"/>
    <m/>
    <m/>
  </r>
  <r>
    <x v="2"/>
    <x v="0"/>
    <x v="0"/>
    <x v="0"/>
    <n v="153"/>
    <x v="0"/>
    <x v="0"/>
    <x v="0"/>
    <x v="0"/>
    <x v="47"/>
    <x v="47"/>
    <x v="30"/>
    <x v="3"/>
    <x v="0"/>
    <m/>
    <m/>
    <m/>
    <n v="59803"/>
    <n v="59803"/>
    <m/>
    <m/>
  </r>
  <r>
    <x v="2"/>
    <x v="0"/>
    <x v="1"/>
    <x v="0"/>
    <n v="75"/>
    <x v="0"/>
    <x v="0"/>
    <x v="0"/>
    <x v="0"/>
    <x v="48"/>
    <x v="48"/>
    <x v="31"/>
    <x v="3"/>
    <x v="0"/>
    <m/>
    <m/>
    <m/>
    <n v="55131"/>
    <n v="55131"/>
    <m/>
    <m/>
  </r>
  <r>
    <x v="2"/>
    <x v="0"/>
    <x v="0"/>
    <x v="0"/>
    <n v="153"/>
    <x v="0"/>
    <x v="0"/>
    <x v="0"/>
    <x v="0"/>
    <x v="49"/>
    <x v="49"/>
    <x v="32"/>
    <x v="3"/>
    <x v="0"/>
    <m/>
    <m/>
    <m/>
    <n v="56056"/>
    <n v="56056"/>
    <m/>
    <m/>
  </r>
  <r>
    <x v="2"/>
    <x v="0"/>
    <x v="0"/>
    <x v="0"/>
    <n v="153"/>
    <x v="0"/>
    <x v="0"/>
    <x v="0"/>
    <x v="0"/>
    <x v="50"/>
    <x v="50"/>
    <x v="28"/>
    <x v="3"/>
    <x v="0"/>
    <m/>
    <m/>
    <m/>
    <n v="131985"/>
    <n v="131985"/>
    <m/>
    <m/>
  </r>
  <r>
    <x v="2"/>
    <x v="0"/>
    <x v="1"/>
    <x v="0"/>
    <n v="74"/>
    <x v="0"/>
    <x v="0"/>
    <x v="0"/>
    <x v="0"/>
    <x v="51"/>
    <x v="51"/>
    <x v="28"/>
    <x v="3"/>
    <x v="0"/>
    <m/>
    <m/>
    <m/>
    <n v="37313"/>
    <n v="37313"/>
    <m/>
    <m/>
  </r>
  <r>
    <x v="2"/>
    <x v="0"/>
    <x v="0"/>
    <x v="0"/>
    <n v="153"/>
    <x v="0"/>
    <x v="0"/>
    <x v="0"/>
    <x v="0"/>
    <x v="52"/>
    <x v="52"/>
    <x v="33"/>
    <x v="4"/>
    <x v="0"/>
    <m/>
    <m/>
    <m/>
    <n v="102626"/>
    <n v="102626"/>
    <m/>
    <m/>
  </r>
  <r>
    <x v="2"/>
    <x v="0"/>
    <x v="0"/>
    <x v="0"/>
    <n v="153"/>
    <x v="0"/>
    <x v="0"/>
    <x v="0"/>
    <x v="0"/>
    <x v="53"/>
    <x v="53"/>
    <x v="34"/>
    <x v="4"/>
    <x v="0"/>
    <m/>
    <m/>
    <m/>
    <n v="39316"/>
    <n v="39316"/>
    <m/>
    <m/>
  </r>
  <r>
    <x v="2"/>
    <x v="0"/>
    <x v="1"/>
    <x v="0"/>
    <n v="112"/>
    <x v="0"/>
    <x v="0"/>
    <x v="0"/>
    <x v="0"/>
    <x v="54"/>
    <x v="54"/>
    <x v="35"/>
    <x v="4"/>
    <x v="0"/>
    <m/>
    <m/>
    <m/>
    <n v="36950"/>
    <n v="36950"/>
    <m/>
    <m/>
  </r>
  <r>
    <x v="2"/>
    <x v="0"/>
    <x v="0"/>
    <x v="0"/>
    <n v="153"/>
    <x v="0"/>
    <x v="0"/>
    <x v="0"/>
    <x v="0"/>
    <x v="55"/>
    <x v="55"/>
    <x v="36"/>
    <x v="4"/>
    <x v="0"/>
    <m/>
    <m/>
    <m/>
    <n v="24241"/>
    <n v="24241"/>
    <m/>
    <m/>
  </r>
  <r>
    <x v="2"/>
    <x v="0"/>
    <x v="0"/>
    <x v="0"/>
    <n v="153"/>
    <x v="0"/>
    <x v="0"/>
    <x v="0"/>
    <x v="0"/>
    <x v="56"/>
    <x v="56"/>
    <x v="37"/>
    <x v="4"/>
    <x v="0"/>
    <m/>
    <m/>
    <m/>
    <n v="46568"/>
    <n v="46568"/>
    <m/>
    <m/>
  </r>
  <r>
    <x v="2"/>
    <x v="0"/>
    <x v="1"/>
    <x v="0"/>
    <n v="69"/>
    <x v="0"/>
    <x v="0"/>
    <x v="0"/>
    <x v="1"/>
    <x v="57"/>
    <x v="57"/>
    <x v="38"/>
    <x v="4"/>
    <x v="0"/>
    <m/>
    <m/>
    <m/>
    <n v="53519"/>
    <n v="53519"/>
    <m/>
    <m/>
  </r>
  <r>
    <x v="2"/>
    <x v="0"/>
    <x v="0"/>
    <x v="0"/>
    <n v="153"/>
    <x v="0"/>
    <x v="0"/>
    <x v="0"/>
    <x v="0"/>
    <x v="58"/>
    <x v="58"/>
    <x v="39"/>
    <x v="4"/>
    <x v="0"/>
    <m/>
    <m/>
    <m/>
    <n v="34607"/>
    <n v="34607"/>
    <m/>
    <m/>
  </r>
  <r>
    <x v="2"/>
    <x v="0"/>
    <x v="1"/>
    <x v="0"/>
    <n v="131"/>
    <x v="0"/>
    <x v="0"/>
    <x v="0"/>
    <x v="1"/>
    <x v="59"/>
    <x v="59"/>
    <x v="40"/>
    <x v="4"/>
    <x v="0"/>
    <m/>
    <m/>
    <m/>
    <n v="25216"/>
    <n v="25216"/>
    <m/>
    <m/>
  </r>
  <r>
    <x v="2"/>
    <x v="0"/>
    <x v="0"/>
    <x v="0"/>
    <n v="153"/>
    <x v="0"/>
    <x v="0"/>
    <x v="0"/>
    <x v="0"/>
    <x v="60"/>
    <x v="60"/>
    <x v="41"/>
    <x v="4"/>
    <x v="0"/>
    <m/>
    <m/>
    <m/>
    <n v="109703"/>
    <n v="109703"/>
    <m/>
    <m/>
  </r>
  <r>
    <x v="2"/>
    <x v="0"/>
    <x v="0"/>
    <x v="0"/>
    <n v="153"/>
    <x v="0"/>
    <x v="0"/>
    <x v="0"/>
    <x v="0"/>
    <x v="61"/>
    <x v="61"/>
    <x v="42"/>
    <x v="4"/>
    <x v="0"/>
    <m/>
    <m/>
    <m/>
    <n v="94262"/>
    <n v="94262"/>
    <m/>
    <m/>
  </r>
  <r>
    <x v="2"/>
    <x v="0"/>
    <x v="0"/>
    <x v="0"/>
    <n v="153"/>
    <x v="0"/>
    <x v="0"/>
    <x v="0"/>
    <x v="0"/>
    <x v="62"/>
    <x v="62"/>
    <x v="43"/>
    <x v="4"/>
    <x v="0"/>
    <m/>
    <m/>
    <m/>
    <n v="51277"/>
    <n v="51277"/>
    <m/>
    <m/>
  </r>
  <r>
    <x v="2"/>
    <x v="0"/>
    <x v="1"/>
    <x v="0"/>
    <n v="129"/>
    <x v="0"/>
    <x v="0"/>
    <x v="0"/>
    <x v="1"/>
    <x v="63"/>
    <x v="63"/>
    <x v="44"/>
    <x v="4"/>
    <x v="0"/>
    <m/>
    <m/>
    <m/>
    <n v="43698"/>
    <n v="43698"/>
    <m/>
    <m/>
  </r>
  <r>
    <x v="2"/>
    <x v="0"/>
    <x v="0"/>
    <x v="0"/>
    <n v="321"/>
    <x v="0"/>
    <x v="0"/>
    <x v="0"/>
    <x v="0"/>
    <x v="64"/>
    <x v="64"/>
    <x v="45"/>
    <x v="4"/>
    <x v="0"/>
    <m/>
    <m/>
    <m/>
    <n v="98174"/>
    <n v="98174"/>
    <m/>
    <m/>
  </r>
  <r>
    <x v="2"/>
    <x v="0"/>
    <x v="1"/>
    <x v="0"/>
    <n v="85"/>
    <x v="0"/>
    <x v="0"/>
    <x v="0"/>
    <x v="0"/>
    <x v="65"/>
    <x v="65"/>
    <x v="46"/>
    <x v="4"/>
    <x v="0"/>
    <m/>
    <m/>
    <m/>
    <n v="52847"/>
    <n v="46000"/>
    <m/>
    <m/>
  </r>
  <r>
    <x v="2"/>
    <x v="0"/>
    <x v="1"/>
    <x v="0"/>
    <n v="12"/>
    <x v="0"/>
    <x v="0"/>
    <x v="0"/>
    <x v="0"/>
    <x v="66"/>
    <x v="66"/>
    <x v="47"/>
    <x v="5"/>
    <x v="0"/>
    <m/>
    <m/>
    <m/>
    <n v="5200"/>
    <n v="1200"/>
    <m/>
    <m/>
  </r>
  <r>
    <x v="2"/>
    <x v="0"/>
    <x v="0"/>
    <x v="0"/>
    <n v="153"/>
    <x v="0"/>
    <x v="0"/>
    <x v="0"/>
    <x v="0"/>
    <x v="67"/>
    <x v="67"/>
    <x v="47"/>
    <x v="5"/>
    <x v="0"/>
    <m/>
    <m/>
    <m/>
    <n v="37602"/>
    <n v="37602"/>
    <m/>
    <m/>
  </r>
  <r>
    <x v="2"/>
    <x v="0"/>
    <x v="1"/>
    <x v="0"/>
    <n v="117"/>
    <x v="0"/>
    <x v="0"/>
    <x v="0"/>
    <x v="0"/>
    <x v="68"/>
    <x v="68"/>
    <x v="48"/>
    <x v="5"/>
    <x v="0"/>
    <m/>
    <m/>
    <m/>
    <n v="33710"/>
    <n v="33710"/>
    <m/>
    <m/>
  </r>
  <r>
    <x v="2"/>
    <x v="0"/>
    <x v="0"/>
    <x v="0"/>
    <n v="153"/>
    <x v="0"/>
    <x v="0"/>
    <x v="0"/>
    <x v="0"/>
    <x v="69"/>
    <x v="69"/>
    <x v="49"/>
    <x v="5"/>
    <x v="0"/>
    <m/>
    <m/>
    <m/>
    <n v="104834"/>
    <n v="104834"/>
    <m/>
    <m/>
  </r>
  <r>
    <x v="2"/>
    <x v="0"/>
    <x v="0"/>
    <x v="0"/>
    <n v="153"/>
    <x v="0"/>
    <x v="0"/>
    <x v="0"/>
    <x v="0"/>
    <x v="70"/>
    <x v="70"/>
    <x v="50"/>
    <x v="5"/>
    <x v="0"/>
    <m/>
    <m/>
    <m/>
    <n v="262349"/>
    <n v="262349"/>
    <m/>
    <m/>
  </r>
  <r>
    <x v="2"/>
    <x v="0"/>
    <x v="0"/>
    <x v="0"/>
    <n v="149"/>
    <x v="0"/>
    <x v="0"/>
    <x v="0"/>
    <x v="0"/>
    <x v="71"/>
    <x v="71"/>
    <x v="48"/>
    <x v="5"/>
    <x v="0"/>
    <m/>
    <m/>
    <m/>
    <n v="30841"/>
    <n v="30841"/>
    <m/>
    <m/>
  </r>
  <r>
    <x v="2"/>
    <x v="0"/>
    <x v="0"/>
    <x v="0"/>
    <n v="153"/>
    <x v="0"/>
    <x v="0"/>
    <x v="0"/>
    <x v="0"/>
    <x v="72"/>
    <x v="72"/>
    <x v="51"/>
    <x v="5"/>
    <x v="0"/>
    <m/>
    <m/>
    <m/>
    <n v="129845"/>
    <n v="129845"/>
    <m/>
    <m/>
  </r>
  <r>
    <x v="2"/>
    <x v="0"/>
    <x v="0"/>
    <x v="0"/>
    <n v="153"/>
    <x v="0"/>
    <x v="0"/>
    <x v="0"/>
    <x v="0"/>
    <x v="73"/>
    <x v="73"/>
    <x v="52"/>
    <x v="5"/>
    <x v="0"/>
    <m/>
    <m/>
    <m/>
    <n v="40033"/>
    <n v="40033"/>
    <m/>
    <m/>
  </r>
  <r>
    <x v="2"/>
    <x v="0"/>
    <x v="0"/>
    <x v="0"/>
    <n v="153"/>
    <x v="0"/>
    <x v="0"/>
    <x v="0"/>
    <x v="0"/>
    <x v="74"/>
    <x v="74"/>
    <x v="53"/>
    <x v="5"/>
    <x v="0"/>
    <m/>
    <m/>
    <m/>
    <n v="98800"/>
    <n v="98800"/>
    <m/>
    <m/>
  </r>
  <r>
    <x v="2"/>
    <x v="0"/>
    <x v="0"/>
    <x v="0"/>
    <n v="153"/>
    <x v="0"/>
    <x v="0"/>
    <x v="0"/>
    <x v="0"/>
    <x v="75"/>
    <x v="75"/>
    <x v="54"/>
    <x v="6"/>
    <x v="0"/>
    <m/>
    <m/>
    <m/>
    <n v="49483"/>
    <n v="49483"/>
    <m/>
    <m/>
  </r>
  <r>
    <x v="2"/>
    <x v="0"/>
    <x v="1"/>
    <x v="0"/>
    <n v="127"/>
    <x v="0"/>
    <x v="0"/>
    <x v="0"/>
    <x v="0"/>
    <x v="76"/>
    <x v="76"/>
    <x v="54"/>
    <x v="6"/>
    <x v="0"/>
    <m/>
    <m/>
    <m/>
    <n v="30086"/>
    <n v="28731"/>
    <m/>
    <m/>
  </r>
  <r>
    <x v="2"/>
    <x v="0"/>
    <x v="0"/>
    <x v="0"/>
    <n v="153"/>
    <x v="0"/>
    <x v="0"/>
    <x v="0"/>
    <x v="0"/>
    <x v="77"/>
    <x v="77"/>
    <x v="54"/>
    <x v="6"/>
    <x v="0"/>
    <m/>
    <m/>
    <m/>
    <n v="33713"/>
    <n v="33713"/>
    <m/>
    <m/>
  </r>
  <r>
    <x v="2"/>
    <x v="0"/>
    <x v="1"/>
    <x v="0"/>
    <n v="11"/>
    <x v="0"/>
    <x v="0"/>
    <x v="0"/>
    <x v="0"/>
    <x v="78"/>
    <x v="78"/>
    <x v="54"/>
    <x v="6"/>
    <x v="0"/>
    <m/>
    <m/>
    <m/>
    <n v="30738"/>
    <n v="16100"/>
    <m/>
    <m/>
  </r>
  <r>
    <x v="2"/>
    <x v="0"/>
    <x v="1"/>
    <x v="0"/>
    <n v="99"/>
    <x v="0"/>
    <x v="0"/>
    <x v="0"/>
    <x v="0"/>
    <x v="79"/>
    <x v="79"/>
    <x v="55"/>
    <x v="6"/>
    <x v="0"/>
    <m/>
    <m/>
    <m/>
    <n v="84463"/>
    <n v="84463"/>
    <m/>
    <m/>
  </r>
  <r>
    <x v="2"/>
    <x v="0"/>
    <x v="0"/>
    <x v="0"/>
    <n v="153"/>
    <x v="0"/>
    <x v="0"/>
    <x v="0"/>
    <x v="0"/>
    <x v="80"/>
    <x v="80"/>
    <x v="55"/>
    <x v="6"/>
    <x v="0"/>
    <m/>
    <m/>
    <m/>
    <n v="4036"/>
    <n v="4036"/>
    <m/>
    <m/>
  </r>
  <r>
    <x v="2"/>
    <x v="0"/>
    <x v="0"/>
    <x v="0"/>
    <n v="153"/>
    <x v="0"/>
    <x v="0"/>
    <x v="0"/>
    <x v="0"/>
    <x v="81"/>
    <x v="81"/>
    <x v="56"/>
    <x v="6"/>
    <x v="0"/>
    <m/>
    <m/>
    <m/>
    <n v="44782"/>
    <n v="44782"/>
    <m/>
    <m/>
  </r>
  <r>
    <x v="2"/>
    <x v="0"/>
    <x v="1"/>
    <x v="0"/>
    <n v="41"/>
    <x v="0"/>
    <x v="0"/>
    <x v="0"/>
    <x v="0"/>
    <x v="82"/>
    <x v="82"/>
    <x v="56"/>
    <x v="6"/>
    <x v="0"/>
    <m/>
    <m/>
    <m/>
    <n v="23795"/>
    <n v="18100"/>
    <m/>
    <m/>
  </r>
  <r>
    <x v="2"/>
    <x v="0"/>
    <x v="0"/>
    <x v="0"/>
    <n v="153"/>
    <x v="0"/>
    <x v="0"/>
    <x v="0"/>
    <x v="0"/>
    <x v="83"/>
    <x v="83"/>
    <x v="56"/>
    <x v="6"/>
    <x v="0"/>
    <m/>
    <m/>
    <m/>
    <n v="61570"/>
    <n v="61570"/>
    <m/>
    <m/>
  </r>
  <r>
    <x v="2"/>
    <x v="0"/>
    <x v="0"/>
    <x v="0"/>
    <n v="153"/>
    <x v="0"/>
    <x v="0"/>
    <x v="0"/>
    <x v="0"/>
    <x v="84"/>
    <x v="84"/>
    <x v="56"/>
    <x v="6"/>
    <x v="0"/>
    <m/>
    <m/>
    <m/>
    <n v="52630"/>
    <n v="52630"/>
    <m/>
    <m/>
  </r>
  <r>
    <x v="2"/>
    <x v="0"/>
    <x v="0"/>
    <x v="0"/>
    <n v="153"/>
    <x v="0"/>
    <x v="0"/>
    <x v="0"/>
    <x v="0"/>
    <x v="85"/>
    <x v="85"/>
    <x v="57"/>
    <x v="7"/>
    <x v="1"/>
    <m/>
    <m/>
    <m/>
    <n v="143560"/>
    <n v="143560"/>
    <m/>
    <m/>
  </r>
  <r>
    <x v="2"/>
    <x v="0"/>
    <x v="1"/>
    <x v="0"/>
    <n v="153"/>
    <x v="0"/>
    <x v="0"/>
    <x v="0"/>
    <x v="0"/>
    <x v="86"/>
    <x v="86"/>
    <x v="58"/>
    <x v="7"/>
    <x v="1"/>
    <m/>
    <m/>
    <m/>
    <n v="65941"/>
    <n v="65941"/>
    <m/>
    <m/>
  </r>
  <r>
    <x v="2"/>
    <x v="0"/>
    <x v="0"/>
    <x v="0"/>
    <n v="153"/>
    <x v="0"/>
    <x v="0"/>
    <x v="0"/>
    <x v="0"/>
    <x v="87"/>
    <x v="87"/>
    <x v="59"/>
    <x v="7"/>
    <x v="1"/>
    <m/>
    <m/>
    <m/>
    <n v="88499"/>
    <n v="88499"/>
    <m/>
    <m/>
  </r>
  <r>
    <x v="2"/>
    <x v="0"/>
    <x v="1"/>
    <x v="0"/>
    <n v="8"/>
    <x v="0"/>
    <x v="0"/>
    <x v="0"/>
    <x v="0"/>
    <x v="88"/>
    <x v="88"/>
    <x v="60"/>
    <x v="7"/>
    <x v="1"/>
    <m/>
    <m/>
    <m/>
    <n v="103074"/>
    <n v="47265"/>
    <m/>
    <m/>
  </r>
  <r>
    <x v="2"/>
    <x v="0"/>
    <x v="0"/>
    <x v="0"/>
    <n v="140"/>
    <x v="0"/>
    <x v="0"/>
    <x v="0"/>
    <x v="0"/>
    <x v="89"/>
    <x v="89"/>
    <x v="61"/>
    <x v="7"/>
    <x v="1"/>
    <m/>
    <m/>
    <m/>
    <n v="66076"/>
    <n v="66076"/>
    <m/>
    <m/>
  </r>
  <r>
    <x v="2"/>
    <x v="0"/>
    <x v="0"/>
    <x v="0"/>
    <n v="153"/>
    <x v="0"/>
    <x v="0"/>
    <x v="0"/>
    <x v="0"/>
    <x v="90"/>
    <x v="90"/>
    <x v="62"/>
    <x v="7"/>
    <x v="1"/>
    <m/>
    <m/>
    <m/>
    <n v="63610"/>
    <n v="63610"/>
    <m/>
    <m/>
  </r>
  <r>
    <x v="2"/>
    <x v="0"/>
    <x v="0"/>
    <x v="0"/>
    <n v="115"/>
    <x v="0"/>
    <x v="0"/>
    <x v="0"/>
    <x v="0"/>
    <x v="91"/>
    <x v="91"/>
    <x v="63"/>
    <x v="7"/>
    <x v="1"/>
    <m/>
    <m/>
    <m/>
    <n v="5157"/>
    <n v="5157"/>
    <m/>
    <m/>
  </r>
  <r>
    <x v="2"/>
    <x v="0"/>
    <x v="0"/>
    <x v="0"/>
    <n v="153"/>
    <x v="0"/>
    <x v="0"/>
    <x v="0"/>
    <x v="0"/>
    <x v="92"/>
    <x v="92"/>
    <x v="63"/>
    <x v="7"/>
    <x v="1"/>
    <m/>
    <m/>
    <m/>
    <n v="6503"/>
    <n v="6503"/>
    <m/>
    <m/>
  </r>
  <r>
    <x v="2"/>
    <x v="0"/>
    <x v="0"/>
    <x v="0"/>
    <n v="153"/>
    <x v="0"/>
    <x v="0"/>
    <x v="0"/>
    <x v="0"/>
    <x v="93"/>
    <x v="93"/>
    <x v="64"/>
    <x v="7"/>
    <x v="1"/>
    <m/>
    <m/>
    <m/>
    <n v="65403"/>
    <n v="65403"/>
    <m/>
    <m/>
  </r>
  <r>
    <x v="2"/>
    <x v="0"/>
    <x v="1"/>
    <x v="0"/>
    <n v="55"/>
    <x v="0"/>
    <x v="0"/>
    <x v="0"/>
    <x v="0"/>
    <x v="94"/>
    <x v="94"/>
    <x v="65"/>
    <x v="7"/>
    <x v="1"/>
    <m/>
    <m/>
    <m/>
    <n v="76839"/>
    <n v="48000"/>
    <m/>
    <m/>
  </r>
  <r>
    <x v="2"/>
    <x v="0"/>
    <x v="1"/>
    <x v="0"/>
    <n v="34"/>
    <x v="0"/>
    <x v="0"/>
    <x v="0"/>
    <x v="0"/>
    <x v="95"/>
    <x v="95"/>
    <x v="66"/>
    <x v="7"/>
    <x v="1"/>
    <m/>
    <m/>
    <m/>
    <n v="120023"/>
    <n v="76500"/>
    <m/>
    <m/>
  </r>
  <r>
    <x v="2"/>
    <x v="0"/>
    <x v="1"/>
    <x v="0"/>
    <n v="5"/>
    <x v="0"/>
    <x v="0"/>
    <x v="0"/>
    <x v="0"/>
    <x v="96"/>
    <x v="96"/>
    <x v="67"/>
    <x v="8"/>
    <x v="1"/>
    <m/>
    <m/>
    <m/>
    <n v="12132"/>
    <n v="0"/>
    <m/>
    <m/>
  </r>
  <r>
    <x v="2"/>
    <x v="0"/>
    <x v="1"/>
    <x v="0"/>
    <n v="48"/>
    <x v="0"/>
    <x v="0"/>
    <x v="0"/>
    <x v="0"/>
    <x v="97"/>
    <x v="97"/>
    <x v="67"/>
    <x v="8"/>
    <x v="1"/>
    <m/>
    <m/>
    <m/>
    <n v="16178"/>
    <n v="13005"/>
    <m/>
    <m/>
  </r>
  <r>
    <x v="2"/>
    <x v="0"/>
    <x v="1"/>
    <x v="0"/>
    <n v="39"/>
    <x v="0"/>
    <x v="0"/>
    <x v="0"/>
    <x v="0"/>
    <x v="98"/>
    <x v="98"/>
    <x v="68"/>
    <x v="8"/>
    <x v="1"/>
    <m/>
    <m/>
    <m/>
    <n v="25205"/>
    <n v="13300"/>
    <m/>
    <m/>
  </r>
  <r>
    <x v="2"/>
    <x v="0"/>
    <x v="0"/>
    <x v="0"/>
    <n v="153"/>
    <x v="0"/>
    <x v="0"/>
    <x v="0"/>
    <x v="0"/>
    <x v="99"/>
    <x v="99"/>
    <x v="69"/>
    <x v="8"/>
    <x v="1"/>
    <m/>
    <m/>
    <m/>
    <n v="112523"/>
    <n v="112523"/>
    <m/>
    <m/>
  </r>
  <r>
    <x v="2"/>
    <x v="0"/>
    <x v="1"/>
    <x v="0"/>
    <n v="44"/>
    <x v="0"/>
    <x v="0"/>
    <x v="0"/>
    <x v="0"/>
    <x v="100"/>
    <x v="100"/>
    <x v="70"/>
    <x v="8"/>
    <x v="1"/>
    <m/>
    <m/>
    <m/>
    <n v="34089"/>
    <n v="29551.039999999106"/>
    <m/>
    <m/>
  </r>
  <r>
    <x v="2"/>
    <x v="0"/>
    <x v="1"/>
    <x v="0"/>
    <n v="29"/>
    <x v="0"/>
    <x v="0"/>
    <x v="0"/>
    <x v="0"/>
    <x v="101"/>
    <x v="101"/>
    <x v="70"/>
    <x v="8"/>
    <x v="1"/>
    <m/>
    <m/>
    <m/>
    <n v="11049"/>
    <n v="9220"/>
    <m/>
    <m/>
  </r>
  <r>
    <x v="2"/>
    <x v="0"/>
    <x v="1"/>
    <x v="0"/>
    <n v="105"/>
    <x v="0"/>
    <x v="0"/>
    <x v="0"/>
    <x v="0"/>
    <x v="102"/>
    <x v="102"/>
    <x v="70"/>
    <x v="8"/>
    <x v="1"/>
    <m/>
    <m/>
    <m/>
    <n v="3828"/>
    <n v="3287.5999999996275"/>
    <m/>
    <m/>
  </r>
  <r>
    <x v="2"/>
    <x v="0"/>
    <x v="1"/>
    <x v="0"/>
    <n v="28"/>
    <x v="0"/>
    <x v="0"/>
    <x v="0"/>
    <x v="0"/>
    <x v="103"/>
    <x v="103"/>
    <x v="71"/>
    <x v="8"/>
    <x v="1"/>
    <m/>
    <m/>
    <m/>
    <n v="10020"/>
    <n v="4000"/>
    <m/>
    <m/>
  </r>
  <r>
    <x v="2"/>
    <x v="0"/>
    <x v="0"/>
    <x v="0"/>
    <n v="122"/>
    <x v="0"/>
    <x v="0"/>
    <x v="0"/>
    <x v="0"/>
    <x v="104"/>
    <x v="104"/>
    <x v="71"/>
    <x v="8"/>
    <x v="1"/>
    <m/>
    <m/>
    <m/>
    <n v="34789"/>
    <n v="34789"/>
    <m/>
    <m/>
  </r>
  <r>
    <x v="2"/>
    <x v="0"/>
    <x v="1"/>
    <x v="0"/>
    <n v="100"/>
    <x v="0"/>
    <x v="0"/>
    <x v="0"/>
    <x v="0"/>
    <x v="105"/>
    <x v="105"/>
    <x v="72"/>
    <x v="8"/>
    <x v="1"/>
    <m/>
    <m/>
    <m/>
    <n v="59882"/>
    <n v="59882"/>
    <m/>
    <m/>
  </r>
  <r>
    <x v="2"/>
    <x v="0"/>
    <x v="1"/>
    <x v="0"/>
    <n v="70"/>
    <x v="0"/>
    <x v="0"/>
    <x v="0"/>
    <x v="0"/>
    <x v="106"/>
    <x v="106"/>
    <x v="67"/>
    <x v="8"/>
    <x v="1"/>
    <m/>
    <m/>
    <m/>
    <n v="56824"/>
    <n v="50600"/>
    <m/>
    <m/>
  </r>
  <r>
    <x v="2"/>
    <x v="0"/>
    <x v="0"/>
    <x v="0"/>
    <n v="153"/>
    <x v="0"/>
    <x v="0"/>
    <x v="0"/>
    <x v="0"/>
    <x v="107"/>
    <x v="107"/>
    <x v="73"/>
    <x v="8"/>
    <x v="1"/>
    <m/>
    <m/>
    <m/>
    <n v="68645"/>
    <n v="68645"/>
    <m/>
    <m/>
  </r>
  <r>
    <x v="2"/>
    <x v="0"/>
    <x v="0"/>
    <x v="0"/>
    <n v="153"/>
    <x v="0"/>
    <x v="0"/>
    <x v="0"/>
    <x v="0"/>
    <x v="108"/>
    <x v="108"/>
    <x v="74"/>
    <x v="8"/>
    <x v="1"/>
    <m/>
    <m/>
    <m/>
    <n v="53757"/>
    <n v="53757"/>
    <m/>
    <m/>
  </r>
  <r>
    <x v="2"/>
    <x v="0"/>
    <x v="0"/>
    <x v="0"/>
    <n v="153"/>
    <x v="0"/>
    <x v="0"/>
    <x v="0"/>
    <x v="0"/>
    <x v="109"/>
    <x v="109"/>
    <x v="74"/>
    <x v="8"/>
    <x v="1"/>
    <m/>
    <m/>
    <m/>
    <n v="18892"/>
    <n v="18892"/>
    <m/>
    <m/>
  </r>
  <r>
    <x v="2"/>
    <x v="0"/>
    <x v="0"/>
    <x v="0"/>
    <n v="153"/>
    <x v="0"/>
    <x v="0"/>
    <x v="0"/>
    <x v="0"/>
    <x v="110"/>
    <x v="110"/>
    <x v="74"/>
    <x v="8"/>
    <x v="1"/>
    <m/>
    <m/>
    <m/>
    <n v="7259"/>
    <n v="7259"/>
    <m/>
    <m/>
  </r>
  <r>
    <x v="2"/>
    <x v="0"/>
    <x v="0"/>
    <x v="1"/>
    <n v="325"/>
    <x v="0"/>
    <x v="0"/>
    <x v="0"/>
    <x v="0"/>
    <x v="111"/>
    <x v="111"/>
    <x v="75"/>
    <x v="8"/>
    <x v="1"/>
    <m/>
    <m/>
    <m/>
    <n v="94704"/>
    <n v="94704"/>
    <m/>
    <m/>
  </r>
  <r>
    <x v="2"/>
    <x v="0"/>
    <x v="0"/>
    <x v="0"/>
    <n v="153"/>
    <x v="0"/>
    <x v="0"/>
    <x v="0"/>
    <x v="0"/>
    <x v="112"/>
    <x v="112"/>
    <x v="76"/>
    <x v="9"/>
    <x v="1"/>
    <m/>
    <m/>
    <m/>
    <n v="58661"/>
    <n v="58661"/>
    <m/>
    <m/>
  </r>
  <r>
    <x v="2"/>
    <x v="0"/>
    <x v="1"/>
    <x v="0"/>
    <n v="153"/>
    <x v="0"/>
    <x v="0"/>
    <x v="0"/>
    <x v="0"/>
    <x v="113"/>
    <x v="113"/>
    <x v="76"/>
    <x v="9"/>
    <x v="1"/>
    <m/>
    <m/>
    <m/>
    <n v="5396"/>
    <n v="5396"/>
    <m/>
    <m/>
  </r>
  <r>
    <x v="2"/>
    <x v="0"/>
    <x v="0"/>
    <x v="0"/>
    <n v="153"/>
    <x v="0"/>
    <x v="0"/>
    <x v="0"/>
    <x v="0"/>
    <x v="114"/>
    <x v="114"/>
    <x v="77"/>
    <x v="9"/>
    <x v="1"/>
    <m/>
    <m/>
    <m/>
    <n v="26337"/>
    <n v="26337"/>
    <m/>
    <m/>
  </r>
  <r>
    <x v="2"/>
    <x v="0"/>
    <x v="0"/>
    <x v="0"/>
    <n v="153"/>
    <x v="0"/>
    <x v="0"/>
    <x v="0"/>
    <x v="0"/>
    <x v="115"/>
    <x v="115"/>
    <x v="78"/>
    <x v="9"/>
    <x v="1"/>
    <m/>
    <m/>
    <m/>
    <n v="11580"/>
    <n v="11580"/>
    <m/>
    <m/>
  </r>
  <r>
    <x v="2"/>
    <x v="0"/>
    <x v="1"/>
    <x v="0"/>
    <n v="20"/>
    <x v="0"/>
    <x v="0"/>
    <x v="0"/>
    <x v="0"/>
    <x v="116"/>
    <x v="116"/>
    <x v="78"/>
    <x v="9"/>
    <x v="1"/>
    <m/>
    <m/>
    <m/>
    <n v="8877"/>
    <n v="0"/>
    <m/>
    <m/>
  </r>
  <r>
    <x v="2"/>
    <x v="0"/>
    <x v="0"/>
    <x v="0"/>
    <n v="153"/>
    <x v="0"/>
    <x v="0"/>
    <x v="0"/>
    <x v="0"/>
    <x v="117"/>
    <x v="117"/>
    <x v="78"/>
    <x v="9"/>
    <x v="1"/>
    <m/>
    <m/>
    <m/>
    <n v="31744"/>
    <n v="31744"/>
    <m/>
    <m/>
  </r>
  <r>
    <x v="2"/>
    <x v="0"/>
    <x v="0"/>
    <x v="0"/>
    <n v="153"/>
    <x v="0"/>
    <x v="0"/>
    <x v="0"/>
    <x v="0"/>
    <x v="118"/>
    <x v="118"/>
    <x v="78"/>
    <x v="9"/>
    <x v="1"/>
    <m/>
    <m/>
    <m/>
    <n v="4501"/>
    <n v="4501"/>
    <m/>
    <m/>
  </r>
  <r>
    <x v="2"/>
    <x v="0"/>
    <x v="0"/>
    <x v="0"/>
    <n v="153"/>
    <x v="0"/>
    <x v="0"/>
    <x v="0"/>
    <x v="0"/>
    <x v="119"/>
    <x v="119"/>
    <x v="79"/>
    <x v="9"/>
    <x v="1"/>
    <m/>
    <m/>
    <m/>
    <n v="14426"/>
    <n v="14426"/>
    <m/>
    <m/>
  </r>
  <r>
    <x v="2"/>
    <x v="0"/>
    <x v="1"/>
    <x v="0"/>
    <n v="31"/>
    <x v="0"/>
    <x v="0"/>
    <x v="0"/>
    <x v="0"/>
    <x v="120"/>
    <x v="120"/>
    <x v="79"/>
    <x v="9"/>
    <x v="1"/>
    <m/>
    <m/>
    <m/>
    <n v="11502"/>
    <n v="7000"/>
    <m/>
    <m/>
  </r>
  <r>
    <x v="2"/>
    <x v="0"/>
    <x v="1"/>
    <x v="0"/>
    <n v="4"/>
    <x v="0"/>
    <x v="0"/>
    <x v="0"/>
    <x v="0"/>
    <x v="121"/>
    <x v="121"/>
    <x v="79"/>
    <x v="9"/>
    <x v="1"/>
    <m/>
    <m/>
    <m/>
    <n v="3308"/>
    <n v="0"/>
    <m/>
    <m/>
  </r>
  <r>
    <x v="2"/>
    <x v="0"/>
    <x v="0"/>
    <x v="0"/>
    <n v="153"/>
    <x v="0"/>
    <x v="0"/>
    <x v="0"/>
    <x v="0"/>
    <x v="122"/>
    <x v="122"/>
    <x v="80"/>
    <x v="9"/>
    <x v="1"/>
    <m/>
    <m/>
    <m/>
    <n v="70112"/>
    <n v="70112"/>
    <m/>
    <m/>
  </r>
  <r>
    <x v="2"/>
    <x v="0"/>
    <x v="1"/>
    <x v="0"/>
    <n v="73"/>
    <x v="0"/>
    <x v="0"/>
    <x v="0"/>
    <x v="0"/>
    <x v="123"/>
    <x v="123"/>
    <x v="81"/>
    <x v="9"/>
    <x v="1"/>
    <m/>
    <m/>
    <m/>
    <n v="15978"/>
    <n v="15978"/>
    <m/>
    <m/>
  </r>
  <r>
    <x v="2"/>
    <x v="0"/>
    <x v="0"/>
    <x v="0"/>
    <n v="146"/>
    <x v="0"/>
    <x v="0"/>
    <x v="0"/>
    <x v="0"/>
    <x v="124"/>
    <x v="124"/>
    <x v="81"/>
    <x v="9"/>
    <x v="1"/>
    <m/>
    <m/>
    <m/>
    <n v="17772"/>
    <n v="17771.75"/>
    <m/>
    <m/>
  </r>
  <r>
    <x v="2"/>
    <x v="0"/>
    <x v="0"/>
    <x v="0"/>
    <n v="79"/>
    <x v="0"/>
    <x v="0"/>
    <x v="0"/>
    <x v="0"/>
    <x v="125"/>
    <x v="125"/>
    <x v="81"/>
    <x v="9"/>
    <x v="1"/>
    <m/>
    <m/>
    <m/>
    <n v="11247"/>
    <n v="11247"/>
    <m/>
    <m/>
  </r>
  <r>
    <x v="2"/>
    <x v="0"/>
    <x v="0"/>
    <x v="0"/>
    <n v="153"/>
    <x v="0"/>
    <x v="0"/>
    <x v="0"/>
    <x v="0"/>
    <x v="126"/>
    <x v="126"/>
    <x v="82"/>
    <x v="9"/>
    <x v="1"/>
    <m/>
    <m/>
    <m/>
    <n v="18000"/>
    <n v="18000"/>
    <m/>
    <m/>
  </r>
  <r>
    <x v="2"/>
    <x v="0"/>
    <x v="0"/>
    <x v="0"/>
    <n v="153"/>
    <x v="0"/>
    <x v="0"/>
    <x v="0"/>
    <x v="0"/>
    <x v="127"/>
    <x v="127"/>
    <x v="82"/>
    <x v="9"/>
    <x v="1"/>
    <m/>
    <m/>
    <m/>
    <n v="17081"/>
    <n v="17081"/>
    <m/>
    <m/>
  </r>
  <r>
    <x v="2"/>
    <x v="0"/>
    <x v="0"/>
    <x v="0"/>
    <n v="153"/>
    <x v="0"/>
    <x v="0"/>
    <x v="0"/>
    <x v="0"/>
    <x v="128"/>
    <x v="128"/>
    <x v="82"/>
    <x v="9"/>
    <x v="1"/>
    <m/>
    <m/>
    <m/>
    <n v="17978"/>
    <n v="17978"/>
    <m/>
    <m/>
  </r>
  <r>
    <x v="2"/>
    <x v="0"/>
    <x v="0"/>
    <x v="0"/>
    <n v="145"/>
    <x v="0"/>
    <x v="0"/>
    <x v="0"/>
    <x v="0"/>
    <x v="129"/>
    <x v="129"/>
    <x v="79"/>
    <x v="9"/>
    <x v="1"/>
    <m/>
    <m/>
    <m/>
    <n v="17184"/>
    <n v="17184"/>
    <m/>
    <m/>
  </r>
  <r>
    <x v="2"/>
    <x v="0"/>
    <x v="0"/>
    <x v="0"/>
    <n v="153"/>
    <x v="0"/>
    <x v="0"/>
    <x v="0"/>
    <x v="0"/>
    <x v="130"/>
    <x v="130"/>
    <x v="77"/>
    <x v="9"/>
    <x v="1"/>
    <m/>
    <m/>
    <m/>
    <n v="6191"/>
    <n v="6191"/>
    <m/>
    <m/>
  </r>
  <r>
    <x v="2"/>
    <x v="0"/>
    <x v="0"/>
    <x v="0"/>
    <n v="132"/>
    <x v="0"/>
    <x v="0"/>
    <x v="0"/>
    <x v="0"/>
    <x v="131"/>
    <x v="131"/>
    <x v="77"/>
    <x v="9"/>
    <x v="1"/>
    <m/>
    <m/>
    <m/>
    <n v="9665"/>
    <n v="9665"/>
    <m/>
    <m/>
  </r>
  <r>
    <x v="2"/>
    <x v="0"/>
    <x v="0"/>
    <x v="0"/>
    <n v="153"/>
    <x v="0"/>
    <x v="0"/>
    <x v="0"/>
    <x v="0"/>
    <x v="132"/>
    <x v="132"/>
    <x v="77"/>
    <x v="9"/>
    <x v="1"/>
    <m/>
    <m/>
    <m/>
    <n v="13260"/>
    <n v="13260"/>
    <m/>
    <m/>
  </r>
  <r>
    <x v="2"/>
    <x v="0"/>
    <x v="0"/>
    <x v="0"/>
    <n v="153"/>
    <x v="0"/>
    <x v="0"/>
    <x v="0"/>
    <x v="0"/>
    <x v="133"/>
    <x v="133"/>
    <x v="77"/>
    <x v="9"/>
    <x v="1"/>
    <m/>
    <m/>
    <m/>
    <n v="6410"/>
    <n v="6410"/>
    <m/>
    <m/>
  </r>
  <r>
    <x v="2"/>
    <x v="0"/>
    <x v="0"/>
    <x v="0"/>
    <n v="141"/>
    <x v="0"/>
    <x v="0"/>
    <x v="0"/>
    <x v="0"/>
    <x v="134"/>
    <x v="134"/>
    <x v="80"/>
    <x v="9"/>
    <x v="1"/>
    <m/>
    <m/>
    <m/>
    <n v="5606"/>
    <n v="5605.8599999998596"/>
    <m/>
    <m/>
  </r>
  <r>
    <x v="2"/>
    <x v="0"/>
    <x v="0"/>
    <x v="0"/>
    <n v="153"/>
    <x v="0"/>
    <x v="0"/>
    <x v="0"/>
    <x v="0"/>
    <x v="135"/>
    <x v="135"/>
    <x v="80"/>
    <x v="9"/>
    <x v="1"/>
    <m/>
    <m/>
    <m/>
    <n v="2018"/>
    <n v="2018"/>
    <m/>
    <m/>
  </r>
  <r>
    <x v="2"/>
    <x v="0"/>
    <x v="0"/>
    <x v="0"/>
    <n v="153"/>
    <x v="0"/>
    <x v="0"/>
    <x v="0"/>
    <x v="0"/>
    <x v="136"/>
    <x v="136"/>
    <x v="83"/>
    <x v="9"/>
    <x v="1"/>
    <m/>
    <m/>
    <m/>
    <n v="3363"/>
    <n v="3363"/>
    <m/>
    <m/>
  </r>
  <r>
    <x v="2"/>
    <x v="0"/>
    <x v="0"/>
    <x v="0"/>
    <n v="153"/>
    <x v="0"/>
    <x v="0"/>
    <x v="0"/>
    <x v="0"/>
    <x v="137"/>
    <x v="137"/>
    <x v="83"/>
    <x v="9"/>
    <x v="1"/>
    <m/>
    <m/>
    <m/>
    <n v="7848"/>
    <n v="7848"/>
    <m/>
    <m/>
  </r>
  <r>
    <x v="2"/>
    <x v="0"/>
    <x v="1"/>
    <x v="0"/>
    <n v="123"/>
    <x v="0"/>
    <x v="0"/>
    <x v="0"/>
    <x v="1"/>
    <x v="138"/>
    <x v="138"/>
    <x v="84"/>
    <x v="9"/>
    <x v="1"/>
    <m/>
    <m/>
    <m/>
    <n v="77995"/>
    <n v="72754"/>
    <m/>
    <m/>
  </r>
  <r>
    <x v="2"/>
    <x v="0"/>
    <x v="1"/>
    <x v="0"/>
    <n v="62"/>
    <x v="0"/>
    <x v="0"/>
    <x v="0"/>
    <x v="0"/>
    <x v="139"/>
    <x v="139"/>
    <x v="79"/>
    <x v="9"/>
    <x v="1"/>
    <m/>
    <m/>
    <m/>
    <n v="23294"/>
    <n v="14093.6599999964"/>
    <m/>
    <m/>
  </r>
  <r>
    <x v="2"/>
    <x v="0"/>
    <x v="0"/>
    <x v="0"/>
    <n v="326"/>
    <x v="0"/>
    <x v="0"/>
    <x v="0"/>
    <x v="0"/>
    <x v="140"/>
    <x v="140"/>
    <x v="85"/>
    <x v="10"/>
    <x v="1"/>
    <m/>
    <m/>
    <m/>
    <n v="115488"/>
    <n v="115488"/>
    <m/>
    <m/>
  </r>
  <r>
    <x v="2"/>
    <x v="0"/>
    <x v="1"/>
    <x v="0"/>
    <n v="92"/>
    <x v="0"/>
    <x v="0"/>
    <x v="0"/>
    <x v="0"/>
    <x v="141"/>
    <x v="141"/>
    <x v="86"/>
    <x v="10"/>
    <x v="1"/>
    <m/>
    <m/>
    <m/>
    <n v="53814"/>
    <n v="53814"/>
    <m/>
    <m/>
  </r>
  <r>
    <x v="2"/>
    <x v="0"/>
    <x v="1"/>
    <x v="0"/>
    <n v="45"/>
    <x v="0"/>
    <x v="0"/>
    <x v="0"/>
    <x v="0"/>
    <x v="142"/>
    <x v="142"/>
    <x v="86"/>
    <x v="10"/>
    <x v="1"/>
    <m/>
    <m/>
    <m/>
    <n v="36926"/>
    <n v="29584.179999999702"/>
    <m/>
    <m/>
  </r>
  <r>
    <x v="2"/>
    <x v="0"/>
    <x v="1"/>
    <x v="0"/>
    <n v="40"/>
    <x v="0"/>
    <x v="0"/>
    <x v="0"/>
    <x v="0"/>
    <x v="143"/>
    <x v="143"/>
    <x v="86"/>
    <x v="10"/>
    <x v="1"/>
    <m/>
    <m/>
    <m/>
    <n v="20689"/>
    <n v="20689"/>
    <m/>
    <m/>
  </r>
  <r>
    <x v="2"/>
    <x v="0"/>
    <x v="0"/>
    <x v="0"/>
    <n v="153"/>
    <x v="0"/>
    <x v="0"/>
    <x v="0"/>
    <x v="0"/>
    <x v="144"/>
    <x v="144"/>
    <x v="87"/>
    <x v="10"/>
    <x v="1"/>
    <m/>
    <m/>
    <m/>
    <n v="65528"/>
    <n v="65528"/>
    <m/>
    <m/>
  </r>
  <r>
    <x v="2"/>
    <x v="0"/>
    <x v="0"/>
    <x v="1"/>
    <n v="153"/>
    <x v="0"/>
    <x v="0"/>
    <x v="0"/>
    <x v="0"/>
    <x v="145"/>
    <x v="145"/>
    <x v="88"/>
    <x v="10"/>
    <x v="1"/>
    <m/>
    <m/>
    <m/>
    <n v="64955"/>
    <n v="64955"/>
    <m/>
    <m/>
  </r>
  <r>
    <x v="2"/>
    <x v="0"/>
    <x v="0"/>
    <x v="0"/>
    <n v="153"/>
    <x v="0"/>
    <x v="0"/>
    <x v="0"/>
    <x v="0"/>
    <x v="146"/>
    <x v="146"/>
    <x v="89"/>
    <x v="10"/>
    <x v="1"/>
    <m/>
    <m/>
    <m/>
    <n v="53583"/>
    <n v="53583"/>
    <m/>
    <m/>
  </r>
  <r>
    <x v="2"/>
    <x v="0"/>
    <x v="0"/>
    <x v="0"/>
    <n v="125"/>
    <x v="0"/>
    <x v="0"/>
    <x v="0"/>
    <x v="0"/>
    <x v="147"/>
    <x v="147"/>
    <x v="86"/>
    <x v="10"/>
    <x v="1"/>
    <m/>
    <m/>
    <m/>
    <n v="51089"/>
    <n v="51089"/>
    <m/>
    <m/>
  </r>
  <r>
    <x v="2"/>
    <x v="0"/>
    <x v="0"/>
    <x v="0"/>
    <n v="153"/>
    <x v="0"/>
    <x v="0"/>
    <x v="0"/>
    <x v="0"/>
    <x v="148"/>
    <x v="148"/>
    <x v="90"/>
    <x v="11"/>
    <x v="1"/>
    <m/>
    <m/>
    <m/>
    <n v="8431"/>
    <n v="8431"/>
    <m/>
    <m/>
  </r>
  <r>
    <x v="2"/>
    <x v="0"/>
    <x v="0"/>
    <x v="0"/>
    <n v="153"/>
    <x v="0"/>
    <x v="0"/>
    <x v="0"/>
    <x v="0"/>
    <x v="149"/>
    <x v="149"/>
    <x v="90"/>
    <x v="11"/>
    <x v="1"/>
    <m/>
    <m/>
    <m/>
    <n v="103924"/>
    <n v="103924"/>
    <m/>
    <m/>
  </r>
  <r>
    <x v="2"/>
    <x v="0"/>
    <x v="0"/>
    <x v="0"/>
    <n v="153"/>
    <x v="0"/>
    <x v="0"/>
    <x v="0"/>
    <x v="0"/>
    <x v="150"/>
    <x v="150"/>
    <x v="90"/>
    <x v="11"/>
    <x v="1"/>
    <m/>
    <m/>
    <m/>
    <n v="16316"/>
    <n v="16316"/>
    <m/>
    <m/>
  </r>
  <r>
    <x v="2"/>
    <x v="0"/>
    <x v="0"/>
    <x v="0"/>
    <n v="153"/>
    <x v="0"/>
    <x v="0"/>
    <x v="0"/>
    <x v="0"/>
    <x v="151"/>
    <x v="151"/>
    <x v="90"/>
    <x v="11"/>
    <x v="1"/>
    <m/>
    <m/>
    <m/>
    <n v="36239"/>
    <n v="36239"/>
    <m/>
    <m/>
  </r>
  <r>
    <x v="2"/>
    <x v="0"/>
    <x v="0"/>
    <x v="0"/>
    <n v="150"/>
    <x v="0"/>
    <x v="0"/>
    <x v="0"/>
    <x v="0"/>
    <x v="152"/>
    <x v="152"/>
    <x v="91"/>
    <x v="11"/>
    <x v="1"/>
    <m/>
    <m/>
    <m/>
    <n v="44354"/>
    <n v="44354"/>
    <m/>
    <m/>
  </r>
  <r>
    <x v="2"/>
    <x v="0"/>
    <x v="0"/>
    <x v="0"/>
    <n v="153"/>
    <x v="0"/>
    <x v="0"/>
    <x v="0"/>
    <x v="0"/>
    <x v="153"/>
    <x v="153"/>
    <x v="92"/>
    <x v="11"/>
    <x v="1"/>
    <m/>
    <m/>
    <m/>
    <n v="57911"/>
    <n v="57911"/>
    <m/>
    <m/>
  </r>
  <r>
    <x v="2"/>
    <x v="0"/>
    <x v="0"/>
    <x v="0"/>
    <n v="153"/>
    <x v="0"/>
    <x v="0"/>
    <x v="0"/>
    <x v="1"/>
    <x v="154"/>
    <x v="154"/>
    <x v="92"/>
    <x v="11"/>
    <x v="1"/>
    <m/>
    <m/>
    <m/>
    <n v="23828"/>
    <n v="23828"/>
    <m/>
    <m/>
  </r>
  <r>
    <x v="2"/>
    <x v="0"/>
    <x v="1"/>
    <x v="0"/>
    <n v="81"/>
    <x v="0"/>
    <x v="0"/>
    <x v="0"/>
    <x v="0"/>
    <x v="155"/>
    <x v="155"/>
    <x v="92"/>
    <x v="11"/>
    <x v="1"/>
    <m/>
    <m/>
    <m/>
    <n v="28105"/>
    <n v="28105"/>
    <m/>
    <m/>
  </r>
  <r>
    <x v="2"/>
    <x v="0"/>
    <x v="1"/>
    <x v="0"/>
    <n v="118"/>
    <x v="0"/>
    <x v="0"/>
    <x v="0"/>
    <x v="0"/>
    <x v="156"/>
    <x v="156"/>
    <x v="93"/>
    <x v="11"/>
    <x v="1"/>
    <m/>
    <m/>
    <m/>
    <n v="44415"/>
    <n v="44415"/>
    <m/>
    <m/>
  </r>
  <r>
    <x v="2"/>
    <x v="0"/>
    <x v="0"/>
    <x v="0"/>
    <n v="153"/>
    <x v="0"/>
    <x v="0"/>
    <x v="0"/>
    <x v="0"/>
    <x v="157"/>
    <x v="157"/>
    <x v="92"/>
    <x v="11"/>
    <x v="1"/>
    <m/>
    <m/>
    <m/>
    <n v="43801"/>
    <n v="43801"/>
    <m/>
    <m/>
  </r>
  <r>
    <x v="2"/>
    <x v="0"/>
    <x v="0"/>
    <x v="0"/>
    <n v="153"/>
    <x v="0"/>
    <x v="0"/>
    <x v="0"/>
    <x v="1"/>
    <x v="158"/>
    <x v="158"/>
    <x v="92"/>
    <x v="11"/>
    <x v="1"/>
    <m/>
    <m/>
    <m/>
    <n v="66998"/>
    <n v="66998"/>
    <m/>
    <m/>
  </r>
  <r>
    <x v="2"/>
    <x v="0"/>
    <x v="0"/>
    <x v="0"/>
    <n v="153"/>
    <x v="0"/>
    <x v="0"/>
    <x v="0"/>
    <x v="0"/>
    <x v="159"/>
    <x v="159"/>
    <x v="94"/>
    <x v="11"/>
    <x v="1"/>
    <m/>
    <m/>
    <m/>
    <n v="13047"/>
    <n v="13047"/>
    <m/>
    <m/>
  </r>
  <r>
    <x v="2"/>
    <x v="0"/>
    <x v="0"/>
    <x v="0"/>
    <n v="153"/>
    <x v="0"/>
    <x v="0"/>
    <x v="0"/>
    <x v="0"/>
    <x v="160"/>
    <x v="160"/>
    <x v="90"/>
    <x v="11"/>
    <x v="1"/>
    <m/>
    <m/>
    <m/>
    <n v="37590"/>
    <n v="37590"/>
    <m/>
    <m/>
  </r>
  <r>
    <x v="2"/>
    <x v="0"/>
    <x v="0"/>
    <x v="0"/>
    <n v="153"/>
    <x v="0"/>
    <x v="0"/>
    <x v="0"/>
    <x v="0"/>
    <x v="161"/>
    <x v="161"/>
    <x v="90"/>
    <x v="11"/>
    <x v="1"/>
    <m/>
    <m/>
    <m/>
    <n v="37590"/>
    <n v="37590"/>
    <m/>
    <m/>
  </r>
  <r>
    <x v="2"/>
    <x v="0"/>
    <x v="0"/>
    <x v="0"/>
    <n v="153"/>
    <x v="0"/>
    <x v="0"/>
    <x v="0"/>
    <x v="0"/>
    <x v="162"/>
    <x v="162"/>
    <x v="95"/>
    <x v="11"/>
    <x v="1"/>
    <m/>
    <m/>
    <m/>
    <n v="99926"/>
    <n v="99926"/>
    <m/>
    <m/>
  </r>
  <r>
    <x v="2"/>
    <x v="0"/>
    <x v="1"/>
    <x v="0"/>
    <n v="143"/>
    <x v="0"/>
    <x v="0"/>
    <x v="0"/>
    <x v="0"/>
    <x v="163"/>
    <x v="163"/>
    <x v="96"/>
    <x v="12"/>
    <x v="1"/>
    <m/>
    <m/>
    <m/>
    <n v="17168"/>
    <n v="17167.580000000002"/>
    <m/>
    <m/>
  </r>
  <r>
    <x v="2"/>
    <x v="0"/>
    <x v="0"/>
    <x v="0"/>
    <n v="153"/>
    <x v="0"/>
    <x v="0"/>
    <x v="0"/>
    <x v="0"/>
    <x v="164"/>
    <x v="164"/>
    <x v="96"/>
    <x v="12"/>
    <x v="1"/>
    <m/>
    <m/>
    <m/>
    <n v="12701"/>
    <n v="12701"/>
    <m/>
    <m/>
  </r>
  <r>
    <x v="2"/>
    <x v="0"/>
    <x v="0"/>
    <x v="0"/>
    <n v="153"/>
    <x v="0"/>
    <x v="0"/>
    <x v="0"/>
    <x v="0"/>
    <x v="165"/>
    <x v="165"/>
    <x v="96"/>
    <x v="12"/>
    <x v="1"/>
    <m/>
    <m/>
    <m/>
    <n v="21925"/>
    <n v="21925"/>
    <m/>
    <m/>
  </r>
  <r>
    <x v="2"/>
    <x v="0"/>
    <x v="1"/>
    <x v="0"/>
    <n v="35"/>
    <x v="0"/>
    <x v="0"/>
    <x v="0"/>
    <x v="0"/>
    <x v="166"/>
    <x v="166"/>
    <x v="96"/>
    <x v="12"/>
    <x v="1"/>
    <m/>
    <m/>
    <m/>
    <n v="12026"/>
    <n v="6000"/>
    <m/>
    <m/>
  </r>
  <r>
    <x v="2"/>
    <x v="0"/>
    <x v="0"/>
    <x v="0"/>
    <n v="147"/>
    <x v="0"/>
    <x v="0"/>
    <x v="0"/>
    <x v="0"/>
    <x v="167"/>
    <x v="167"/>
    <x v="97"/>
    <x v="12"/>
    <x v="1"/>
    <m/>
    <m/>
    <m/>
    <n v="70336"/>
    <n v="70336"/>
    <m/>
    <m/>
  </r>
  <r>
    <x v="2"/>
    <x v="0"/>
    <x v="0"/>
    <x v="0"/>
    <n v="153"/>
    <x v="0"/>
    <x v="0"/>
    <x v="0"/>
    <x v="0"/>
    <x v="168"/>
    <x v="168"/>
    <x v="98"/>
    <x v="12"/>
    <x v="1"/>
    <m/>
    <m/>
    <m/>
    <n v="14724"/>
    <n v="14724"/>
    <m/>
    <m/>
  </r>
  <r>
    <x v="2"/>
    <x v="0"/>
    <x v="0"/>
    <x v="0"/>
    <n v="153"/>
    <x v="0"/>
    <x v="0"/>
    <x v="0"/>
    <x v="0"/>
    <x v="169"/>
    <x v="169"/>
    <x v="98"/>
    <x v="12"/>
    <x v="1"/>
    <m/>
    <m/>
    <m/>
    <n v="8259"/>
    <n v="8259"/>
    <m/>
    <m/>
  </r>
  <r>
    <x v="2"/>
    <x v="0"/>
    <x v="0"/>
    <x v="0"/>
    <n v="153"/>
    <x v="0"/>
    <x v="0"/>
    <x v="0"/>
    <x v="0"/>
    <x v="170"/>
    <x v="170"/>
    <x v="98"/>
    <x v="12"/>
    <x v="1"/>
    <m/>
    <m/>
    <m/>
    <n v="9605"/>
    <n v="9605"/>
    <m/>
    <m/>
  </r>
  <r>
    <x v="2"/>
    <x v="0"/>
    <x v="0"/>
    <x v="0"/>
    <n v="153"/>
    <x v="0"/>
    <x v="0"/>
    <x v="0"/>
    <x v="0"/>
    <x v="171"/>
    <x v="171"/>
    <x v="98"/>
    <x v="12"/>
    <x v="1"/>
    <m/>
    <m/>
    <m/>
    <n v="7362"/>
    <n v="7362"/>
    <m/>
    <m/>
  </r>
  <r>
    <x v="2"/>
    <x v="0"/>
    <x v="0"/>
    <x v="0"/>
    <n v="153"/>
    <x v="0"/>
    <x v="0"/>
    <x v="0"/>
    <x v="0"/>
    <x v="172"/>
    <x v="172"/>
    <x v="98"/>
    <x v="12"/>
    <x v="1"/>
    <m/>
    <m/>
    <m/>
    <n v="19397"/>
    <n v="19397"/>
    <m/>
    <m/>
  </r>
  <r>
    <x v="2"/>
    <x v="0"/>
    <x v="1"/>
    <x v="0"/>
    <n v="130"/>
    <x v="0"/>
    <x v="0"/>
    <x v="0"/>
    <x v="0"/>
    <x v="173"/>
    <x v="173"/>
    <x v="99"/>
    <x v="12"/>
    <x v="1"/>
    <m/>
    <m/>
    <m/>
    <n v="27231"/>
    <n v="27231"/>
    <m/>
    <m/>
  </r>
  <r>
    <x v="2"/>
    <x v="0"/>
    <x v="1"/>
    <x v="0"/>
    <n v="107"/>
    <x v="0"/>
    <x v="0"/>
    <x v="0"/>
    <x v="0"/>
    <x v="174"/>
    <x v="174"/>
    <x v="99"/>
    <x v="12"/>
    <x v="1"/>
    <m/>
    <m/>
    <m/>
    <n v="26765"/>
    <n v="23265.5"/>
    <m/>
    <m/>
  </r>
  <r>
    <x v="2"/>
    <x v="0"/>
    <x v="0"/>
    <x v="0"/>
    <n v="322"/>
    <x v="0"/>
    <x v="0"/>
    <x v="0"/>
    <x v="0"/>
    <x v="175"/>
    <x v="175"/>
    <x v="97"/>
    <x v="12"/>
    <x v="1"/>
    <m/>
    <m/>
    <m/>
    <n v="75853"/>
    <n v="75853"/>
    <m/>
    <m/>
  </r>
  <r>
    <x v="2"/>
    <x v="0"/>
    <x v="0"/>
    <x v="0"/>
    <n v="153"/>
    <x v="0"/>
    <x v="0"/>
    <x v="0"/>
    <x v="0"/>
    <x v="176"/>
    <x v="176"/>
    <x v="97"/>
    <x v="12"/>
    <x v="1"/>
    <m/>
    <m/>
    <m/>
    <n v="81945"/>
    <n v="81945"/>
    <m/>
    <m/>
  </r>
  <r>
    <x v="2"/>
    <x v="0"/>
    <x v="0"/>
    <x v="0"/>
    <n v="153"/>
    <x v="0"/>
    <x v="0"/>
    <x v="0"/>
    <x v="0"/>
    <x v="177"/>
    <x v="177"/>
    <x v="97"/>
    <x v="12"/>
    <x v="1"/>
    <m/>
    <m/>
    <m/>
    <n v="28808"/>
    <n v="28808"/>
    <m/>
    <m/>
  </r>
  <r>
    <x v="2"/>
    <x v="0"/>
    <x v="1"/>
    <x v="0"/>
    <n v="33"/>
    <x v="0"/>
    <x v="0"/>
    <x v="0"/>
    <x v="0"/>
    <x v="178"/>
    <x v="178"/>
    <x v="100"/>
    <x v="12"/>
    <x v="1"/>
    <m/>
    <m/>
    <m/>
    <n v="14520"/>
    <n v="3630"/>
    <m/>
    <m/>
  </r>
  <r>
    <x v="2"/>
    <x v="0"/>
    <x v="1"/>
    <x v="0"/>
    <n v="144"/>
    <x v="0"/>
    <x v="0"/>
    <x v="0"/>
    <x v="0"/>
    <x v="179"/>
    <x v="179"/>
    <x v="101"/>
    <x v="12"/>
    <x v="1"/>
    <m/>
    <m/>
    <m/>
    <n v="16294"/>
    <n v="16293.8200000002"/>
    <m/>
    <m/>
  </r>
  <r>
    <x v="2"/>
    <x v="0"/>
    <x v="0"/>
    <x v="0"/>
    <n v="153"/>
    <x v="0"/>
    <x v="0"/>
    <x v="0"/>
    <x v="0"/>
    <x v="180"/>
    <x v="180"/>
    <x v="102"/>
    <x v="12"/>
    <x v="1"/>
    <m/>
    <m/>
    <m/>
    <n v="18662"/>
    <n v="18662"/>
    <m/>
    <m/>
  </r>
  <r>
    <x v="2"/>
    <x v="0"/>
    <x v="0"/>
    <x v="0"/>
    <n v="153"/>
    <x v="0"/>
    <x v="0"/>
    <x v="0"/>
    <x v="0"/>
    <x v="181"/>
    <x v="181"/>
    <x v="102"/>
    <x v="12"/>
    <x v="1"/>
    <m/>
    <m/>
    <m/>
    <n v="15298"/>
    <n v="15298"/>
    <m/>
    <m/>
  </r>
  <r>
    <x v="2"/>
    <x v="0"/>
    <x v="0"/>
    <x v="0"/>
    <n v="153"/>
    <x v="0"/>
    <x v="0"/>
    <x v="0"/>
    <x v="0"/>
    <x v="182"/>
    <x v="182"/>
    <x v="102"/>
    <x v="12"/>
    <x v="1"/>
    <m/>
    <m/>
    <m/>
    <n v="16868"/>
    <n v="16868"/>
    <m/>
    <m/>
  </r>
  <r>
    <x v="2"/>
    <x v="0"/>
    <x v="1"/>
    <x v="0"/>
    <n v="153"/>
    <x v="0"/>
    <x v="0"/>
    <x v="0"/>
    <x v="0"/>
    <x v="183"/>
    <x v="183"/>
    <x v="97"/>
    <x v="12"/>
    <x v="1"/>
    <m/>
    <m/>
    <m/>
    <n v="43063"/>
    <n v="43063"/>
    <m/>
    <m/>
  </r>
  <r>
    <x v="2"/>
    <x v="0"/>
    <x v="1"/>
    <x v="0"/>
    <n v="103"/>
    <x v="0"/>
    <x v="0"/>
    <x v="0"/>
    <x v="1"/>
    <x v="184"/>
    <x v="184"/>
    <x v="103"/>
    <x v="12"/>
    <x v="1"/>
    <m/>
    <m/>
    <m/>
    <n v="105671"/>
    <n v="82462.919999986887"/>
    <m/>
    <m/>
  </r>
  <r>
    <x v="2"/>
    <x v="0"/>
    <x v="0"/>
    <x v="0"/>
    <n v="148"/>
    <x v="0"/>
    <x v="0"/>
    <x v="0"/>
    <x v="0"/>
    <x v="185"/>
    <x v="185"/>
    <x v="104"/>
    <x v="12"/>
    <x v="1"/>
    <m/>
    <m/>
    <m/>
    <n v="58080"/>
    <n v="58079.649999998503"/>
    <m/>
    <m/>
  </r>
  <r>
    <x v="2"/>
    <x v="0"/>
    <x v="1"/>
    <x v="0"/>
    <n v="77"/>
    <x v="0"/>
    <x v="0"/>
    <x v="0"/>
    <x v="0"/>
    <x v="186"/>
    <x v="186"/>
    <x v="105"/>
    <x v="13"/>
    <x v="1"/>
    <m/>
    <m/>
    <m/>
    <n v="41282"/>
    <n v="41282"/>
    <m/>
    <m/>
  </r>
  <r>
    <x v="2"/>
    <x v="0"/>
    <x v="1"/>
    <x v="0"/>
    <n v="61"/>
    <x v="0"/>
    <x v="0"/>
    <x v="0"/>
    <x v="0"/>
    <x v="187"/>
    <x v="187"/>
    <x v="106"/>
    <x v="13"/>
    <x v="1"/>
    <m/>
    <m/>
    <m/>
    <m/>
    <m/>
    <m/>
    <m/>
  </r>
  <r>
    <x v="2"/>
    <x v="0"/>
    <x v="1"/>
    <x v="0"/>
    <n v="49"/>
    <x v="0"/>
    <x v="0"/>
    <x v="0"/>
    <x v="0"/>
    <x v="188"/>
    <x v="188"/>
    <x v="107"/>
    <x v="13"/>
    <x v="1"/>
    <m/>
    <m/>
    <m/>
    <n v="57555"/>
    <n v="49500"/>
    <m/>
    <m/>
  </r>
  <r>
    <x v="2"/>
    <x v="0"/>
    <x v="0"/>
    <x v="0"/>
    <n v="151"/>
    <x v="0"/>
    <x v="0"/>
    <x v="0"/>
    <x v="0"/>
    <x v="189"/>
    <x v="189"/>
    <x v="108"/>
    <x v="13"/>
    <x v="1"/>
    <m/>
    <m/>
    <m/>
    <n v="23885"/>
    <n v="23885"/>
    <m/>
    <m/>
  </r>
  <r>
    <x v="2"/>
    <x v="0"/>
    <x v="0"/>
    <x v="0"/>
    <n v="152"/>
    <x v="0"/>
    <x v="0"/>
    <x v="0"/>
    <x v="0"/>
    <x v="190"/>
    <x v="190"/>
    <x v="109"/>
    <x v="13"/>
    <x v="1"/>
    <m/>
    <m/>
    <m/>
    <n v="64731"/>
    <n v="64731"/>
    <m/>
    <m/>
  </r>
  <r>
    <x v="2"/>
    <x v="0"/>
    <x v="1"/>
    <x v="0"/>
    <n v="91"/>
    <x v="0"/>
    <x v="0"/>
    <x v="0"/>
    <x v="0"/>
    <x v="191"/>
    <x v="191"/>
    <x v="110"/>
    <x v="13"/>
    <x v="1"/>
    <m/>
    <m/>
    <m/>
    <n v="50240"/>
    <n v="50239.75"/>
    <m/>
    <m/>
  </r>
  <r>
    <x v="2"/>
    <x v="0"/>
    <x v="0"/>
    <x v="0"/>
    <n v="139"/>
    <x v="0"/>
    <x v="0"/>
    <x v="0"/>
    <x v="0"/>
    <x v="192"/>
    <x v="192"/>
    <x v="111"/>
    <x v="13"/>
    <x v="1"/>
    <m/>
    <m/>
    <m/>
    <n v="46792"/>
    <n v="46791.959999997103"/>
    <m/>
    <m/>
  </r>
  <r>
    <x v="2"/>
    <x v="0"/>
    <x v="1"/>
    <x v="1"/>
    <n v="93"/>
    <x v="0"/>
    <x v="0"/>
    <x v="0"/>
    <x v="0"/>
    <x v="193"/>
    <x v="193"/>
    <x v="112"/>
    <x v="13"/>
    <x v="1"/>
    <m/>
    <m/>
    <m/>
    <n v="68543"/>
    <n v="28566"/>
    <m/>
    <m/>
  </r>
  <r>
    <x v="2"/>
    <x v="0"/>
    <x v="0"/>
    <x v="0"/>
    <n v="153"/>
    <x v="0"/>
    <x v="0"/>
    <x v="0"/>
    <x v="1"/>
    <x v="194"/>
    <x v="194"/>
    <x v="113"/>
    <x v="13"/>
    <x v="1"/>
    <m/>
    <m/>
    <m/>
    <n v="50071"/>
    <n v="50071"/>
    <m/>
    <m/>
  </r>
  <r>
    <x v="2"/>
    <x v="0"/>
    <x v="0"/>
    <x v="0"/>
    <n v="153"/>
    <x v="0"/>
    <x v="0"/>
    <x v="0"/>
    <x v="0"/>
    <x v="195"/>
    <x v="195"/>
    <x v="114"/>
    <x v="14"/>
    <x v="2"/>
    <m/>
    <m/>
    <m/>
    <n v="46189"/>
    <n v="46189"/>
    <m/>
    <m/>
  </r>
  <r>
    <x v="2"/>
    <x v="0"/>
    <x v="1"/>
    <x v="0"/>
    <n v="25"/>
    <x v="0"/>
    <x v="0"/>
    <x v="0"/>
    <x v="0"/>
    <x v="196"/>
    <x v="196"/>
    <x v="114"/>
    <x v="14"/>
    <x v="2"/>
    <m/>
    <m/>
    <m/>
    <n v="7237"/>
    <n v="3162"/>
    <m/>
    <m/>
  </r>
  <r>
    <x v="2"/>
    <x v="0"/>
    <x v="0"/>
    <x v="0"/>
    <n v="153"/>
    <x v="0"/>
    <x v="0"/>
    <x v="0"/>
    <x v="0"/>
    <x v="197"/>
    <x v="197"/>
    <x v="114"/>
    <x v="14"/>
    <x v="2"/>
    <m/>
    <m/>
    <m/>
    <n v="3408"/>
    <n v="3408"/>
    <m/>
    <m/>
  </r>
  <r>
    <x v="2"/>
    <x v="0"/>
    <x v="1"/>
    <x v="0"/>
    <n v="30"/>
    <x v="0"/>
    <x v="0"/>
    <x v="0"/>
    <x v="0"/>
    <x v="198"/>
    <x v="198"/>
    <x v="115"/>
    <x v="14"/>
    <x v="2"/>
    <m/>
    <m/>
    <m/>
    <n v="31635"/>
    <n v="9500"/>
    <m/>
    <m/>
  </r>
  <r>
    <x v="2"/>
    <x v="0"/>
    <x v="1"/>
    <x v="0"/>
    <n v="1"/>
    <x v="0"/>
    <x v="0"/>
    <x v="0"/>
    <x v="0"/>
    <x v="199"/>
    <x v="199"/>
    <x v="115"/>
    <x v="14"/>
    <x v="2"/>
    <m/>
    <m/>
    <m/>
    <n v="6640"/>
    <n v="0"/>
    <m/>
    <m/>
  </r>
  <r>
    <x v="2"/>
    <x v="0"/>
    <x v="1"/>
    <x v="0"/>
    <n v="2"/>
    <x v="0"/>
    <x v="0"/>
    <x v="0"/>
    <x v="0"/>
    <x v="200"/>
    <x v="200"/>
    <x v="115"/>
    <x v="14"/>
    <x v="2"/>
    <m/>
    <m/>
    <m/>
    <n v="6750"/>
    <n v="0"/>
    <m/>
    <m/>
  </r>
  <r>
    <x v="2"/>
    <x v="0"/>
    <x v="1"/>
    <x v="0"/>
    <n v="43"/>
    <x v="0"/>
    <x v="0"/>
    <x v="0"/>
    <x v="0"/>
    <x v="201"/>
    <x v="201"/>
    <x v="116"/>
    <x v="14"/>
    <x v="2"/>
    <m/>
    <m/>
    <m/>
    <n v="44743"/>
    <n v="44743"/>
    <m/>
    <m/>
  </r>
  <r>
    <x v="2"/>
    <x v="0"/>
    <x v="0"/>
    <x v="0"/>
    <n v="153"/>
    <x v="0"/>
    <x v="0"/>
    <x v="0"/>
    <x v="0"/>
    <x v="202"/>
    <x v="202"/>
    <x v="116"/>
    <x v="14"/>
    <x v="2"/>
    <m/>
    <m/>
    <m/>
    <n v="3483"/>
    <n v="3483"/>
    <m/>
    <m/>
  </r>
  <r>
    <x v="2"/>
    <x v="0"/>
    <x v="1"/>
    <x v="0"/>
    <n v="86"/>
    <x v="0"/>
    <x v="0"/>
    <x v="0"/>
    <x v="0"/>
    <x v="203"/>
    <x v="203"/>
    <x v="116"/>
    <x v="14"/>
    <x v="2"/>
    <m/>
    <m/>
    <m/>
    <n v="7086"/>
    <n v="7086"/>
    <m/>
    <m/>
  </r>
  <r>
    <x v="2"/>
    <x v="0"/>
    <x v="1"/>
    <x v="0"/>
    <n v="17"/>
    <x v="0"/>
    <x v="0"/>
    <x v="0"/>
    <x v="0"/>
    <x v="204"/>
    <x v="204"/>
    <x v="117"/>
    <x v="14"/>
    <x v="2"/>
    <m/>
    <m/>
    <m/>
    <n v="4545"/>
    <n v="2272.5"/>
    <m/>
    <m/>
  </r>
  <r>
    <x v="2"/>
    <x v="0"/>
    <x v="0"/>
    <x v="0"/>
    <n v="153"/>
    <x v="0"/>
    <x v="0"/>
    <x v="0"/>
    <x v="0"/>
    <x v="205"/>
    <x v="205"/>
    <x v="117"/>
    <x v="14"/>
    <x v="2"/>
    <m/>
    <m/>
    <m/>
    <n v="12672"/>
    <n v="12672"/>
    <m/>
    <m/>
  </r>
  <r>
    <x v="2"/>
    <x v="0"/>
    <x v="1"/>
    <x v="0"/>
    <n v="9"/>
    <x v="0"/>
    <x v="0"/>
    <x v="0"/>
    <x v="0"/>
    <x v="206"/>
    <x v="206"/>
    <x v="117"/>
    <x v="14"/>
    <x v="2"/>
    <m/>
    <m/>
    <m/>
    <n v="6382"/>
    <n v="3000"/>
    <m/>
    <m/>
  </r>
  <r>
    <x v="2"/>
    <x v="0"/>
    <x v="0"/>
    <x v="0"/>
    <n v="153"/>
    <x v="0"/>
    <x v="0"/>
    <x v="0"/>
    <x v="0"/>
    <x v="207"/>
    <x v="207"/>
    <x v="117"/>
    <x v="14"/>
    <x v="2"/>
    <m/>
    <m/>
    <m/>
    <n v="39343"/>
    <n v="39343"/>
    <m/>
    <m/>
  </r>
  <r>
    <x v="2"/>
    <x v="0"/>
    <x v="1"/>
    <x v="0"/>
    <n v="23"/>
    <x v="0"/>
    <x v="0"/>
    <x v="0"/>
    <x v="0"/>
    <x v="208"/>
    <x v="208"/>
    <x v="118"/>
    <x v="14"/>
    <x v="2"/>
    <m/>
    <m/>
    <m/>
    <n v="23086"/>
    <n v="15000"/>
    <m/>
    <m/>
  </r>
  <r>
    <x v="2"/>
    <x v="0"/>
    <x v="0"/>
    <x v="0"/>
    <n v="153"/>
    <x v="0"/>
    <x v="0"/>
    <x v="0"/>
    <x v="0"/>
    <x v="209"/>
    <x v="209"/>
    <x v="119"/>
    <x v="14"/>
    <x v="2"/>
    <m/>
    <m/>
    <m/>
    <n v="14182"/>
    <n v="14182"/>
    <m/>
    <m/>
  </r>
  <r>
    <x v="2"/>
    <x v="0"/>
    <x v="0"/>
    <x v="0"/>
    <n v="327"/>
    <x v="0"/>
    <x v="0"/>
    <x v="0"/>
    <x v="0"/>
    <x v="210"/>
    <x v="210"/>
    <x v="119"/>
    <x v="14"/>
    <x v="2"/>
    <m/>
    <m/>
    <m/>
    <n v="12833"/>
    <n v="12833.110000000301"/>
    <m/>
    <m/>
  </r>
  <r>
    <x v="2"/>
    <x v="0"/>
    <x v="0"/>
    <x v="0"/>
    <n v="153"/>
    <x v="0"/>
    <x v="0"/>
    <x v="0"/>
    <x v="0"/>
    <x v="211"/>
    <x v="211"/>
    <x v="119"/>
    <x v="14"/>
    <x v="2"/>
    <m/>
    <m/>
    <m/>
    <n v="23858"/>
    <n v="23858"/>
    <m/>
    <m/>
  </r>
  <r>
    <x v="2"/>
    <x v="0"/>
    <x v="0"/>
    <x v="0"/>
    <n v="153"/>
    <x v="0"/>
    <x v="0"/>
    <x v="0"/>
    <x v="0"/>
    <x v="212"/>
    <x v="212"/>
    <x v="120"/>
    <x v="14"/>
    <x v="2"/>
    <m/>
    <m/>
    <m/>
    <n v="59059"/>
    <n v="59059"/>
    <m/>
    <m/>
  </r>
  <r>
    <x v="2"/>
    <x v="0"/>
    <x v="0"/>
    <x v="0"/>
    <n v="153"/>
    <x v="0"/>
    <x v="0"/>
    <x v="0"/>
    <x v="0"/>
    <x v="213"/>
    <x v="213"/>
    <x v="121"/>
    <x v="14"/>
    <x v="2"/>
    <m/>
    <m/>
    <m/>
    <n v="50660"/>
    <n v="50660"/>
    <m/>
    <m/>
  </r>
  <r>
    <x v="2"/>
    <x v="0"/>
    <x v="1"/>
    <x v="0"/>
    <n v="84"/>
    <x v="0"/>
    <x v="0"/>
    <x v="0"/>
    <x v="0"/>
    <x v="214"/>
    <x v="214"/>
    <x v="118"/>
    <x v="14"/>
    <x v="2"/>
    <m/>
    <m/>
    <m/>
    <n v="5638"/>
    <n v="5638"/>
    <m/>
    <m/>
  </r>
  <r>
    <x v="2"/>
    <x v="0"/>
    <x v="0"/>
    <x v="0"/>
    <n v="153"/>
    <x v="0"/>
    <x v="0"/>
    <x v="0"/>
    <x v="0"/>
    <x v="215"/>
    <x v="215"/>
    <x v="118"/>
    <x v="14"/>
    <x v="2"/>
    <m/>
    <m/>
    <m/>
    <n v="31505"/>
    <n v="31505"/>
    <m/>
    <m/>
  </r>
  <r>
    <x v="2"/>
    <x v="0"/>
    <x v="1"/>
    <x v="0"/>
    <n v="153"/>
    <x v="0"/>
    <x v="0"/>
    <x v="0"/>
    <x v="0"/>
    <x v="216"/>
    <x v="216"/>
    <x v="122"/>
    <x v="14"/>
    <x v="2"/>
    <m/>
    <m/>
    <m/>
    <n v="58758"/>
    <n v="58758"/>
    <m/>
    <m/>
  </r>
  <r>
    <x v="2"/>
    <x v="0"/>
    <x v="1"/>
    <x v="0"/>
    <n v="38"/>
    <x v="0"/>
    <x v="0"/>
    <x v="0"/>
    <x v="0"/>
    <x v="217"/>
    <x v="217"/>
    <x v="123"/>
    <x v="14"/>
    <x v="2"/>
    <m/>
    <m/>
    <m/>
    <n v="33038"/>
    <n v="28338"/>
    <m/>
    <m/>
  </r>
  <r>
    <x v="2"/>
    <x v="0"/>
    <x v="1"/>
    <x v="0"/>
    <n v="59"/>
    <x v="0"/>
    <x v="0"/>
    <x v="0"/>
    <x v="0"/>
    <x v="218"/>
    <x v="218"/>
    <x v="124"/>
    <x v="14"/>
    <x v="2"/>
    <m/>
    <m/>
    <m/>
    <n v="19237"/>
    <n v="19237"/>
    <m/>
    <m/>
  </r>
  <r>
    <x v="2"/>
    <x v="0"/>
    <x v="1"/>
    <x v="0"/>
    <n v="98"/>
    <x v="0"/>
    <x v="0"/>
    <x v="0"/>
    <x v="0"/>
    <x v="219"/>
    <x v="219"/>
    <x v="124"/>
    <x v="14"/>
    <x v="2"/>
    <m/>
    <m/>
    <m/>
    <n v="25666"/>
    <n v="25666"/>
    <m/>
    <m/>
  </r>
  <r>
    <x v="2"/>
    <x v="0"/>
    <x v="1"/>
    <x v="0"/>
    <n v="6"/>
    <x v="0"/>
    <x v="0"/>
    <x v="0"/>
    <x v="0"/>
    <x v="220"/>
    <x v="220"/>
    <x v="125"/>
    <x v="14"/>
    <x v="2"/>
    <m/>
    <m/>
    <m/>
    <n v="19344"/>
    <n v="5200"/>
    <m/>
    <m/>
  </r>
  <r>
    <x v="2"/>
    <x v="0"/>
    <x v="1"/>
    <x v="0"/>
    <n v="121"/>
    <x v="0"/>
    <x v="0"/>
    <x v="0"/>
    <x v="0"/>
    <x v="221"/>
    <x v="221"/>
    <x v="126"/>
    <x v="14"/>
    <x v="2"/>
    <m/>
    <m/>
    <m/>
    <n v="42320"/>
    <n v="42320"/>
    <m/>
    <m/>
  </r>
  <r>
    <x v="2"/>
    <x v="0"/>
    <x v="1"/>
    <x v="0"/>
    <n v="111"/>
    <x v="0"/>
    <x v="0"/>
    <x v="0"/>
    <x v="0"/>
    <x v="222"/>
    <x v="222"/>
    <x v="126"/>
    <x v="14"/>
    <x v="2"/>
    <m/>
    <m/>
    <m/>
    <n v="19334"/>
    <n v="19334"/>
    <m/>
    <m/>
  </r>
  <r>
    <x v="2"/>
    <x v="0"/>
    <x v="1"/>
    <x v="0"/>
    <n v="89"/>
    <x v="0"/>
    <x v="0"/>
    <x v="0"/>
    <x v="0"/>
    <x v="223"/>
    <x v="223"/>
    <x v="121"/>
    <x v="14"/>
    <x v="2"/>
    <m/>
    <m/>
    <m/>
    <n v="17464"/>
    <n v="17464"/>
    <m/>
    <m/>
  </r>
  <r>
    <x v="2"/>
    <x v="0"/>
    <x v="0"/>
    <x v="0"/>
    <n v="120"/>
    <x v="0"/>
    <x v="0"/>
    <x v="0"/>
    <x v="0"/>
    <x v="224"/>
    <x v="224"/>
    <x v="125"/>
    <x v="14"/>
    <x v="2"/>
    <m/>
    <m/>
    <m/>
    <n v="30138"/>
    <n v="30138"/>
    <m/>
    <m/>
  </r>
  <r>
    <x v="2"/>
    <x v="0"/>
    <x v="1"/>
    <x v="0"/>
    <n v="87"/>
    <x v="0"/>
    <x v="0"/>
    <x v="0"/>
    <x v="0"/>
    <x v="225"/>
    <x v="225"/>
    <x v="126"/>
    <x v="14"/>
    <x v="2"/>
    <m/>
    <m/>
    <m/>
    <n v="21064"/>
    <n v="21064"/>
    <m/>
    <m/>
  </r>
  <r>
    <x v="2"/>
    <x v="0"/>
    <x v="1"/>
    <x v="0"/>
    <n v="52"/>
    <x v="0"/>
    <x v="0"/>
    <x v="0"/>
    <x v="0"/>
    <x v="226"/>
    <x v="226"/>
    <x v="127"/>
    <x v="14"/>
    <x v="2"/>
    <m/>
    <m/>
    <m/>
    <n v="28329"/>
    <n v="28329"/>
    <m/>
    <m/>
  </r>
  <r>
    <x v="2"/>
    <x v="0"/>
    <x v="0"/>
    <x v="0"/>
    <n v="153"/>
    <x v="0"/>
    <x v="0"/>
    <x v="0"/>
    <x v="0"/>
    <x v="227"/>
    <x v="227"/>
    <x v="127"/>
    <x v="14"/>
    <x v="2"/>
    <m/>
    <m/>
    <m/>
    <n v="28329"/>
    <n v="28329"/>
    <m/>
    <m/>
  </r>
  <r>
    <x v="2"/>
    <x v="0"/>
    <x v="1"/>
    <x v="0"/>
    <n v="26"/>
    <x v="0"/>
    <x v="0"/>
    <x v="0"/>
    <x v="0"/>
    <x v="228"/>
    <x v="228"/>
    <x v="124"/>
    <x v="14"/>
    <x v="2"/>
    <m/>
    <m/>
    <m/>
    <n v="27466"/>
    <n v="19292.5"/>
    <m/>
    <m/>
  </r>
  <r>
    <x v="2"/>
    <x v="0"/>
    <x v="1"/>
    <x v="0"/>
    <n v="82"/>
    <x v="0"/>
    <x v="0"/>
    <x v="0"/>
    <x v="0"/>
    <x v="229"/>
    <x v="229"/>
    <x v="128"/>
    <x v="15"/>
    <x v="2"/>
    <m/>
    <m/>
    <m/>
    <n v="25835"/>
    <n v="25835"/>
    <m/>
    <m/>
  </r>
  <r>
    <x v="2"/>
    <x v="0"/>
    <x v="0"/>
    <x v="0"/>
    <n v="153"/>
    <x v="0"/>
    <x v="0"/>
    <x v="0"/>
    <x v="1"/>
    <x v="230"/>
    <x v="230"/>
    <x v="129"/>
    <x v="15"/>
    <x v="2"/>
    <m/>
    <m/>
    <m/>
    <n v="133445"/>
    <n v="133445"/>
    <m/>
    <m/>
  </r>
  <r>
    <x v="2"/>
    <x v="0"/>
    <x v="0"/>
    <x v="0"/>
    <n v="153"/>
    <x v="0"/>
    <x v="0"/>
    <x v="0"/>
    <x v="0"/>
    <x v="231"/>
    <x v="231"/>
    <x v="130"/>
    <x v="15"/>
    <x v="2"/>
    <m/>
    <m/>
    <m/>
    <n v="119096"/>
    <n v="119096"/>
    <m/>
    <m/>
  </r>
  <r>
    <x v="2"/>
    <x v="0"/>
    <x v="0"/>
    <x v="0"/>
    <n v="153"/>
    <x v="0"/>
    <x v="0"/>
    <x v="0"/>
    <x v="0"/>
    <x v="232"/>
    <x v="232"/>
    <x v="131"/>
    <x v="15"/>
    <x v="2"/>
    <m/>
    <m/>
    <m/>
    <n v="62937"/>
    <n v="62937"/>
    <m/>
    <m/>
  </r>
  <r>
    <x v="2"/>
    <x v="0"/>
    <x v="1"/>
    <x v="0"/>
    <n v="135"/>
    <x v="0"/>
    <x v="0"/>
    <x v="0"/>
    <x v="0"/>
    <x v="233"/>
    <x v="233"/>
    <x v="132"/>
    <x v="15"/>
    <x v="2"/>
    <m/>
    <m/>
    <m/>
    <n v="22454"/>
    <n v="22454"/>
    <m/>
    <m/>
  </r>
  <r>
    <x v="2"/>
    <x v="0"/>
    <x v="1"/>
    <x v="0"/>
    <n v="78"/>
    <x v="0"/>
    <x v="0"/>
    <x v="0"/>
    <x v="0"/>
    <x v="234"/>
    <x v="234"/>
    <x v="133"/>
    <x v="15"/>
    <x v="2"/>
    <m/>
    <m/>
    <m/>
    <n v="73251"/>
    <n v="73251"/>
    <m/>
    <m/>
  </r>
  <r>
    <x v="2"/>
    <x v="0"/>
    <x v="1"/>
    <x v="0"/>
    <n v="153"/>
    <x v="0"/>
    <x v="0"/>
    <x v="0"/>
    <x v="0"/>
    <x v="235"/>
    <x v="235"/>
    <x v="134"/>
    <x v="15"/>
    <x v="2"/>
    <m/>
    <m/>
    <m/>
    <n v="63161"/>
    <n v="63161"/>
    <m/>
    <m/>
  </r>
  <r>
    <x v="2"/>
    <x v="0"/>
    <x v="0"/>
    <x v="0"/>
    <n v="153"/>
    <x v="0"/>
    <x v="0"/>
    <x v="0"/>
    <x v="0"/>
    <x v="236"/>
    <x v="236"/>
    <x v="135"/>
    <x v="15"/>
    <x v="2"/>
    <m/>
    <m/>
    <m/>
    <n v="40963"/>
    <n v="40963"/>
    <m/>
    <m/>
  </r>
  <r>
    <x v="2"/>
    <x v="0"/>
    <x v="1"/>
    <x v="0"/>
    <n v="22"/>
    <x v="0"/>
    <x v="0"/>
    <x v="0"/>
    <x v="0"/>
    <x v="237"/>
    <x v="237"/>
    <x v="136"/>
    <x v="15"/>
    <x v="2"/>
    <m/>
    <m/>
    <m/>
    <n v="29674"/>
    <n v="29674"/>
    <m/>
    <m/>
  </r>
  <r>
    <x v="2"/>
    <x v="0"/>
    <x v="0"/>
    <x v="0"/>
    <n v="153"/>
    <x v="0"/>
    <x v="0"/>
    <x v="0"/>
    <x v="0"/>
    <x v="238"/>
    <x v="238"/>
    <x v="137"/>
    <x v="15"/>
    <x v="2"/>
    <m/>
    <m/>
    <m/>
    <n v="60695"/>
    <n v="60695"/>
    <m/>
    <m/>
  </r>
  <r>
    <x v="2"/>
    <x v="0"/>
    <x v="1"/>
    <x v="0"/>
    <n v="67"/>
    <x v="0"/>
    <x v="0"/>
    <x v="0"/>
    <x v="0"/>
    <x v="239"/>
    <x v="239"/>
    <x v="138"/>
    <x v="15"/>
    <x v="2"/>
    <m/>
    <m/>
    <m/>
    <n v="44102"/>
    <n v="44102.5"/>
    <m/>
    <m/>
  </r>
  <r>
    <x v="2"/>
    <x v="0"/>
    <x v="0"/>
    <x v="0"/>
    <n v="153"/>
    <x v="0"/>
    <x v="0"/>
    <x v="0"/>
    <x v="0"/>
    <x v="240"/>
    <x v="240"/>
    <x v="139"/>
    <x v="15"/>
    <x v="2"/>
    <m/>
    <m/>
    <m/>
    <n v="62713"/>
    <n v="62713"/>
    <m/>
    <m/>
  </r>
  <r>
    <x v="2"/>
    <x v="0"/>
    <x v="0"/>
    <x v="0"/>
    <n v="324"/>
    <x v="0"/>
    <x v="0"/>
    <x v="0"/>
    <x v="0"/>
    <x v="241"/>
    <x v="241"/>
    <x v="140"/>
    <x v="15"/>
    <x v="2"/>
    <m/>
    <m/>
    <m/>
    <n v="19501"/>
    <n v="19501"/>
    <m/>
    <m/>
  </r>
  <r>
    <x v="2"/>
    <x v="0"/>
    <x v="1"/>
    <x v="0"/>
    <n v="19"/>
    <x v="0"/>
    <x v="0"/>
    <x v="0"/>
    <x v="0"/>
    <x v="242"/>
    <x v="242"/>
    <x v="141"/>
    <x v="15"/>
    <x v="2"/>
    <m/>
    <m/>
    <m/>
    <n v="39841"/>
    <n v="21000"/>
    <m/>
    <m/>
  </r>
  <r>
    <x v="2"/>
    <x v="0"/>
    <x v="1"/>
    <x v="1"/>
    <n v="101"/>
    <x v="0"/>
    <x v="0"/>
    <x v="0"/>
    <x v="1"/>
    <x v="243"/>
    <x v="243"/>
    <x v="142"/>
    <x v="15"/>
    <x v="2"/>
    <m/>
    <m/>
    <m/>
    <n v="38467"/>
    <n v="38467"/>
    <m/>
    <m/>
  </r>
  <r>
    <x v="2"/>
    <x v="0"/>
    <x v="1"/>
    <x v="0"/>
    <n v="68"/>
    <x v="0"/>
    <x v="0"/>
    <x v="0"/>
    <x v="0"/>
    <x v="244"/>
    <x v="244"/>
    <x v="141"/>
    <x v="15"/>
    <x v="2"/>
    <m/>
    <m/>
    <m/>
    <n v="2691"/>
    <n v="2691"/>
    <m/>
    <m/>
  </r>
  <r>
    <x v="2"/>
    <x v="0"/>
    <x v="1"/>
    <x v="0"/>
    <n v="76"/>
    <x v="0"/>
    <x v="0"/>
    <x v="0"/>
    <x v="0"/>
    <x v="245"/>
    <x v="245"/>
    <x v="142"/>
    <x v="15"/>
    <x v="2"/>
    <m/>
    <m/>
    <m/>
    <n v="10123"/>
    <n v="8500"/>
    <m/>
    <m/>
  </r>
  <r>
    <x v="2"/>
    <x v="0"/>
    <x v="1"/>
    <x v="0"/>
    <n v="32"/>
    <x v="0"/>
    <x v="0"/>
    <x v="0"/>
    <x v="0"/>
    <x v="246"/>
    <x v="246"/>
    <x v="141"/>
    <x v="15"/>
    <x v="2"/>
    <m/>
    <m/>
    <m/>
    <n v="57107"/>
    <n v="38000"/>
    <m/>
    <m/>
  </r>
  <r>
    <x v="2"/>
    <x v="0"/>
    <x v="1"/>
    <x v="0"/>
    <n v="7"/>
    <x v="0"/>
    <x v="0"/>
    <x v="0"/>
    <x v="0"/>
    <x v="247"/>
    <x v="247"/>
    <x v="141"/>
    <x v="15"/>
    <x v="2"/>
    <m/>
    <m/>
    <m/>
    <n v="20481"/>
    <n v="6000"/>
    <m/>
    <m/>
  </r>
  <r>
    <x v="2"/>
    <x v="0"/>
    <x v="1"/>
    <x v="0"/>
    <n v="50"/>
    <x v="0"/>
    <x v="0"/>
    <x v="0"/>
    <x v="0"/>
    <x v="248"/>
    <x v="248"/>
    <x v="141"/>
    <x v="15"/>
    <x v="2"/>
    <m/>
    <m/>
    <m/>
    <n v="20929"/>
    <n v="19200"/>
    <m/>
    <m/>
  </r>
  <r>
    <x v="2"/>
    <x v="0"/>
    <x v="0"/>
    <x v="0"/>
    <n v="153"/>
    <x v="0"/>
    <x v="0"/>
    <x v="0"/>
    <x v="0"/>
    <x v="250"/>
    <x v="250"/>
    <x v="144"/>
    <x v="15"/>
    <x v="2"/>
    <m/>
    <m/>
    <m/>
    <n v="25216"/>
    <n v="25216"/>
    <m/>
    <m/>
  </r>
  <r>
    <x v="2"/>
    <x v="0"/>
    <x v="0"/>
    <x v="1"/>
    <n v="153"/>
    <x v="0"/>
    <x v="0"/>
    <x v="0"/>
    <x v="0"/>
    <x v="251"/>
    <x v="251"/>
    <x v="145"/>
    <x v="15"/>
    <x v="2"/>
    <m/>
    <m/>
    <m/>
    <n v="69441"/>
    <n v="69441"/>
    <m/>
    <m/>
  </r>
  <r>
    <x v="2"/>
    <x v="0"/>
    <x v="0"/>
    <x v="0"/>
    <n v="153"/>
    <x v="0"/>
    <x v="0"/>
    <x v="0"/>
    <x v="0"/>
    <x v="252"/>
    <x v="252"/>
    <x v="146"/>
    <x v="17"/>
    <x v="2"/>
    <m/>
    <m/>
    <m/>
    <n v="73924"/>
    <n v="73924"/>
    <m/>
    <m/>
  </r>
  <r>
    <x v="2"/>
    <x v="0"/>
    <x v="0"/>
    <x v="0"/>
    <n v="153"/>
    <x v="0"/>
    <x v="0"/>
    <x v="0"/>
    <x v="0"/>
    <x v="253"/>
    <x v="253"/>
    <x v="147"/>
    <x v="17"/>
    <x v="2"/>
    <m/>
    <m/>
    <m/>
    <n v="19541"/>
    <n v="19541"/>
    <m/>
    <m/>
  </r>
  <r>
    <x v="2"/>
    <x v="0"/>
    <x v="1"/>
    <x v="0"/>
    <n v="13"/>
    <x v="0"/>
    <x v="0"/>
    <x v="0"/>
    <x v="0"/>
    <x v="254"/>
    <x v="254"/>
    <x v="147"/>
    <x v="17"/>
    <x v="2"/>
    <m/>
    <m/>
    <m/>
    <n v="5977"/>
    <n v="2988.5"/>
    <m/>
    <m/>
  </r>
  <r>
    <x v="2"/>
    <x v="0"/>
    <x v="1"/>
    <x v="0"/>
    <n v="27"/>
    <x v="0"/>
    <x v="0"/>
    <x v="0"/>
    <x v="0"/>
    <x v="255"/>
    <x v="255"/>
    <x v="148"/>
    <x v="17"/>
    <x v="2"/>
    <m/>
    <m/>
    <m/>
    <n v="20696"/>
    <m/>
    <m/>
    <m/>
  </r>
  <r>
    <x v="2"/>
    <x v="0"/>
    <x v="0"/>
    <x v="0"/>
    <n v="153"/>
    <x v="0"/>
    <x v="0"/>
    <x v="0"/>
    <x v="0"/>
    <x v="256"/>
    <x v="256"/>
    <x v="148"/>
    <x v="17"/>
    <x v="2"/>
    <m/>
    <m/>
    <m/>
    <n v="6072"/>
    <n v="6072"/>
    <m/>
    <m/>
  </r>
  <r>
    <x v="2"/>
    <x v="0"/>
    <x v="0"/>
    <x v="0"/>
    <n v="153"/>
    <x v="0"/>
    <x v="0"/>
    <x v="0"/>
    <x v="0"/>
    <x v="257"/>
    <x v="257"/>
    <x v="148"/>
    <x v="17"/>
    <x v="2"/>
    <m/>
    <m/>
    <m/>
    <n v="22290"/>
    <n v="22290"/>
    <m/>
    <m/>
  </r>
  <r>
    <x v="2"/>
    <x v="0"/>
    <x v="0"/>
    <x v="0"/>
    <n v="142"/>
    <x v="0"/>
    <x v="0"/>
    <x v="0"/>
    <x v="0"/>
    <x v="258"/>
    <x v="258"/>
    <x v="149"/>
    <x v="17"/>
    <x v="2"/>
    <m/>
    <m/>
    <m/>
    <n v="2839"/>
    <n v="2839.02000000001"/>
    <m/>
    <m/>
  </r>
  <r>
    <x v="2"/>
    <x v="0"/>
    <x v="1"/>
    <x v="0"/>
    <n v="137"/>
    <x v="0"/>
    <x v="0"/>
    <x v="0"/>
    <x v="0"/>
    <x v="259"/>
    <x v="259"/>
    <x v="149"/>
    <x v="17"/>
    <x v="2"/>
    <m/>
    <m/>
    <m/>
    <n v="46131"/>
    <n v="46131"/>
    <m/>
    <m/>
  </r>
  <r>
    <x v="2"/>
    <x v="0"/>
    <x v="0"/>
    <x v="0"/>
    <n v="153"/>
    <x v="0"/>
    <x v="0"/>
    <x v="0"/>
    <x v="0"/>
    <x v="260"/>
    <x v="260"/>
    <x v="149"/>
    <x v="17"/>
    <x v="2"/>
    <m/>
    <m/>
    <m/>
    <n v="8312"/>
    <n v="8312"/>
    <m/>
    <m/>
  </r>
  <r>
    <x v="2"/>
    <x v="0"/>
    <x v="0"/>
    <x v="0"/>
    <n v="133"/>
    <x v="0"/>
    <x v="0"/>
    <x v="0"/>
    <x v="0"/>
    <x v="261"/>
    <x v="261"/>
    <x v="150"/>
    <x v="17"/>
    <x v="2"/>
    <m/>
    <m/>
    <m/>
    <n v="18334"/>
    <n v="18334"/>
    <m/>
    <m/>
  </r>
  <r>
    <x v="2"/>
    <x v="0"/>
    <x v="0"/>
    <x v="0"/>
    <n v="153"/>
    <x v="0"/>
    <x v="0"/>
    <x v="0"/>
    <x v="0"/>
    <x v="262"/>
    <x v="262"/>
    <x v="150"/>
    <x v="17"/>
    <x v="2"/>
    <m/>
    <m/>
    <m/>
    <n v="20007"/>
    <n v="20007"/>
    <m/>
    <m/>
  </r>
  <r>
    <x v="2"/>
    <x v="0"/>
    <x v="1"/>
    <x v="0"/>
    <n v="95"/>
    <x v="0"/>
    <x v="0"/>
    <x v="0"/>
    <x v="0"/>
    <x v="263"/>
    <x v="263"/>
    <x v="150"/>
    <x v="17"/>
    <x v="2"/>
    <m/>
    <m/>
    <m/>
    <n v="16419"/>
    <n v="16419.25"/>
    <m/>
    <m/>
  </r>
  <r>
    <x v="2"/>
    <x v="0"/>
    <x v="1"/>
    <x v="0"/>
    <n v="116"/>
    <x v="0"/>
    <x v="0"/>
    <x v="0"/>
    <x v="0"/>
    <x v="264"/>
    <x v="264"/>
    <x v="151"/>
    <x v="17"/>
    <x v="2"/>
    <m/>
    <m/>
    <m/>
    <n v="18909"/>
    <n v="18909"/>
    <m/>
    <m/>
  </r>
  <r>
    <x v="2"/>
    <x v="0"/>
    <x v="1"/>
    <x v="0"/>
    <n v="90"/>
    <x v="0"/>
    <x v="0"/>
    <x v="0"/>
    <x v="0"/>
    <x v="265"/>
    <x v="265"/>
    <x v="151"/>
    <x v="17"/>
    <x v="2"/>
    <m/>
    <m/>
    <m/>
    <n v="14244"/>
    <n v="10444"/>
    <m/>
    <m/>
  </r>
  <r>
    <x v="2"/>
    <x v="0"/>
    <x v="1"/>
    <x v="0"/>
    <n v="64"/>
    <x v="0"/>
    <x v="0"/>
    <x v="0"/>
    <x v="0"/>
    <x v="266"/>
    <x v="266"/>
    <x v="151"/>
    <x v="17"/>
    <x v="2"/>
    <m/>
    <m/>
    <m/>
    <n v="3353"/>
    <n v="3353"/>
    <m/>
    <m/>
  </r>
  <r>
    <x v="2"/>
    <x v="0"/>
    <x v="0"/>
    <x v="1"/>
    <n v="153"/>
    <x v="0"/>
    <x v="0"/>
    <x v="0"/>
    <x v="0"/>
    <x v="267"/>
    <x v="267"/>
    <x v="152"/>
    <x v="17"/>
    <x v="2"/>
    <m/>
    <m/>
    <m/>
    <n v="74917"/>
    <n v="74917"/>
    <m/>
    <m/>
  </r>
  <r>
    <x v="2"/>
    <x v="0"/>
    <x v="0"/>
    <x v="0"/>
    <n v="153"/>
    <x v="0"/>
    <x v="0"/>
    <x v="0"/>
    <x v="0"/>
    <x v="268"/>
    <x v="268"/>
    <x v="147"/>
    <x v="17"/>
    <x v="2"/>
    <m/>
    <m/>
    <m/>
    <n v="19012"/>
    <n v="19012"/>
    <m/>
    <m/>
  </r>
  <r>
    <x v="2"/>
    <x v="0"/>
    <x v="0"/>
    <x v="0"/>
    <n v="153"/>
    <x v="0"/>
    <x v="0"/>
    <x v="0"/>
    <x v="0"/>
    <x v="269"/>
    <x v="269"/>
    <x v="147"/>
    <x v="17"/>
    <x v="2"/>
    <m/>
    <m/>
    <m/>
    <n v="12574"/>
    <n v="12574"/>
    <m/>
    <m/>
  </r>
  <r>
    <x v="2"/>
    <x v="0"/>
    <x v="1"/>
    <x v="0"/>
    <n v="153"/>
    <x v="0"/>
    <x v="0"/>
    <x v="0"/>
    <x v="0"/>
    <x v="270"/>
    <x v="270"/>
    <x v="153"/>
    <x v="17"/>
    <x v="2"/>
    <m/>
    <m/>
    <m/>
    <n v="64831"/>
    <n v="64831"/>
    <m/>
    <m/>
  </r>
  <r>
    <x v="2"/>
    <x v="0"/>
    <x v="0"/>
    <x v="0"/>
    <n v="153"/>
    <x v="0"/>
    <x v="0"/>
    <x v="0"/>
    <x v="0"/>
    <x v="271"/>
    <x v="271"/>
    <x v="154"/>
    <x v="18"/>
    <x v="2"/>
    <m/>
    <m/>
    <m/>
    <n v="9553"/>
    <n v="9553"/>
    <m/>
    <m/>
  </r>
  <r>
    <x v="2"/>
    <x v="0"/>
    <x v="1"/>
    <x v="0"/>
    <n v="153"/>
    <x v="0"/>
    <x v="0"/>
    <x v="0"/>
    <x v="0"/>
    <x v="272"/>
    <x v="272"/>
    <x v="155"/>
    <x v="18"/>
    <x v="2"/>
    <m/>
    <m/>
    <m/>
    <n v="14829"/>
    <n v="14829"/>
    <m/>
    <m/>
  </r>
  <r>
    <x v="2"/>
    <x v="0"/>
    <x v="0"/>
    <x v="0"/>
    <n v="153"/>
    <x v="0"/>
    <x v="0"/>
    <x v="0"/>
    <x v="0"/>
    <x v="273"/>
    <x v="273"/>
    <x v="156"/>
    <x v="18"/>
    <x v="2"/>
    <m/>
    <m/>
    <m/>
    <n v="145979"/>
    <n v="145979"/>
    <m/>
    <m/>
  </r>
  <r>
    <x v="2"/>
    <x v="0"/>
    <x v="0"/>
    <x v="0"/>
    <n v="153"/>
    <x v="0"/>
    <x v="0"/>
    <x v="0"/>
    <x v="0"/>
    <x v="274"/>
    <x v="274"/>
    <x v="157"/>
    <x v="18"/>
    <x v="2"/>
    <m/>
    <m/>
    <m/>
    <n v="64831"/>
    <n v="64831"/>
    <m/>
    <m/>
  </r>
  <r>
    <x v="2"/>
    <x v="0"/>
    <x v="2"/>
    <x v="0"/>
    <e v="#N/A"/>
    <x v="0"/>
    <x v="0"/>
    <x v="0"/>
    <x v="0"/>
    <x v="249"/>
    <x v="275"/>
    <x v="143"/>
    <x v="16"/>
    <x v="3"/>
    <m/>
    <m/>
    <m/>
    <n v="1884"/>
    <n v="1883.75"/>
    <m/>
    <m/>
  </r>
  <r>
    <x v="2"/>
    <x v="0"/>
    <x v="1"/>
    <x v="0"/>
    <n v="126"/>
    <x v="0"/>
    <x v="0"/>
    <x v="0"/>
    <x v="0"/>
    <x v="275"/>
    <x v="276"/>
    <x v="154"/>
    <x v="18"/>
    <x v="2"/>
    <m/>
    <m/>
    <m/>
    <n v="47714"/>
    <n v="47714"/>
    <m/>
    <m/>
  </r>
  <r>
    <x v="2"/>
    <x v="0"/>
    <x v="0"/>
    <x v="0"/>
    <n v="153"/>
    <x v="0"/>
    <x v="0"/>
    <x v="0"/>
    <x v="0"/>
    <x v="276"/>
    <x v="277"/>
    <x v="154"/>
    <x v="18"/>
    <x v="2"/>
    <m/>
    <m/>
    <m/>
    <n v="9104"/>
    <n v="9104"/>
    <m/>
    <m/>
  </r>
  <r>
    <x v="2"/>
    <x v="0"/>
    <x v="1"/>
    <x v="0"/>
    <n v="21"/>
    <x v="0"/>
    <x v="0"/>
    <x v="0"/>
    <x v="0"/>
    <x v="277"/>
    <x v="278"/>
    <x v="158"/>
    <x v="18"/>
    <x v="2"/>
    <m/>
    <m/>
    <m/>
    <n v="47510"/>
    <n v="27000"/>
    <m/>
    <m/>
  </r>
  <r>
    <x v="2"/>
    <x v="0"/>
    <x v="0"/>
    <x v="0"/>
    <n v="153"/>
    <x v="0"/>
    <x v="0"/>
    <x v="0"/>
    <x v="0"/>
    <x v="278"/>
    <x v="279"/>
    <x v="159"/>
    <x v="18"/>
    <x v="2"/>
    <m/>
    <m/>
    <m/>
    <n v="23370"/>
    <n v="23370"/>
    <m/>
    <m/>
  </r>
  <r>
    <x v="2"/>
    <x v="0"/>
    <x v="1"/>
    <x v="0"/>
    <n v="119"/>
    <x v="0"/>
    <x v="0"/>
    <x v="0"/>
    <x v="0"/>
    <x v="279"/>
    <x v="280"/>
    <x v="154"/>
    <x v="18"/>
    <x v="2"/>
    <m/>
    <m/>
    <m/>
    <n v="89621"/>
    <n v="89621"/>
    <m/>
    <m/>
  </r>
  <r>
    <x v="2"/>
    <x v="0"/>
    <x v="0"/>
    <x v="0"/>
    <n v="153"/>
    <x v="0"/>
    <x v="0"/>
    <x v="0"/>
    <x v="0"/>
    <x v="280"/>
    <x v="281"/>
    <x v="154"/>
    <x v="18"/>
    <x v="2"/>
    <m/>
    <m/>
    <m/>
    <n v="66973"/>
    <n v="66973"/>
    <m/>
    <m/>
  </r>
  <r>
    <x v="2"/>
    <x v="0"/>
    <x v="1"/>
    <x v="0"/>
    <n v="72"/>
    <x v="0"/>
    <x v="0"/>
    <x v="0"/>
    <x v="0"/>
    <x v="281"/>
    <x v="282"/>
    <x v="154"/>
    <x v="18"/>
    <x v="2"/>
    <m/>
    <m/>
    <m/>
    <n v="17996"/>
    <n v="17996"/>
    <m/>
    <m/>
  </r>
  <r>
    <x v="2"/>
    <x v="0"/>
    <x v="1"/>
    <x v="0"/>
    <n v="37"/>
    <x v="0"/>
    <x v="0"/>
    <x v="0"/>
    <x v="0"/>
    <x v="282"/>
    <x v="283"/>
    <x v="160"/>
    <x v="18"/>
    <x v="2"/>
    <m/>
    <m/>
    <m/>
    <n v="16876"/>
    <n v="7200"/>
    <m/>
    <m/>
  </r>
  <r>
    <x v="2"/>
    <x v="0"/>
    <x v="0"/>
    <x v="0"/>
    <n v="153"/>
    <x v="0"/>
    <x v="0"/>
    <x v="0"/>
    <x v="0"/>
    <x v="283"/>
    <x v="284"/>
    <x v="159"/>
    <x v="18"/>
    <x v="2"/>
    <m/>
    <m/>
    <m/>
    <n v="21577"/>
    <n v="21577"/>
    <m/>
    <m/>
  </r>
  <r>
    <x v="2"/>
    <x v="0"/>
    <x v="1"/>
    <x v="0"/>
    <n v="136"/>
    <x v="0"/>
    <x v="0"/>
    <x v="0"/>
    <x v="0"/>
    <x v="284"/>
    <x v="285"/>
    <x v="160"/>
    <x v="18"/>
    <x v="2"/>
    <m/>
    <m/>
    <m/>
    <n v="8434"/>
    <n v="8434"/>
    <m/>
    <m/>
  </r>
  <r>
    <x v="2"/>
    <x v="0"/>
    <x v="1"/>
    <x v="0"/>
    <n v="65"/>
    <x v="0"/>
    <x v="0"/>
    <x v="0"/>
    <x v="0"/>
    <x v="285"/>
    <x v="286"/>
    <x v="155"/>
    <x v="18"/>
    <x v="2"/>
    <m/>
    <m/>
    <m/>
    <n v="23366"/>
    <n v="18378.79999999702"/>
    <m/>
    <m/>
  </r>
  <r>
    <x v="2"/>
    <x v="0"/>
    <x v="0"/>
    <x v="0"/>
    <n v="153"/>
    <x v="0"/>
    <x v="0"/>
    <x v="0"/>
    <x v="0"/>
    <x v="286"/>
    <x v="287"/>
    <x v="160"/>
    <x v="18"/>
    <x v="2"/>
    <m/>
    <m/>
    <m/>
    <n v="26535"/>
    <n v="26535"/>
    <m/>
    <m/>
  </r>
  <r>
    <x v="2"/>
    <x v="0"/>
    <x v="0"/>
    <x v="0"/>
    <n v="153"/>
    <x v="0"/>
    <x v="0"/>
    <x v="0"/>
    <x v="0"/>
    <x v="287"/>
    <x v="288"/>
    <x v="159"/>
    <x v="18"/>
    <x v="2"/>
    <m/>
    <m/>
    <m/>
    <n v="20231"/>
    <n v="20231"/>
    <m/>
    <m/>
  </r>
  <r>
    <x v="2"/>
    <x v="0"/>
    <x v="1"/>
    <x v="1"/>
    <n v="113"/>
    <x v="0"/>
    <x v="0"/>
    <x v="0"/>
    <x v="0"/>
    <x v="288"/>
    <x v="289"/>
    <x v="161"/>
    <x v="19"/>
    <x v="2"/>
    <m/>
    <m/>
    <m/>
    <n v="50534"/>
    <n v="43534"/>
    <m/>
    <m/>
  </r>
  <r>
    <x v="2"/>
    <x v="0"/>
    <x v="1"/>
    <x v="0"/>
    <n v="108"/>
    <x v="0"/>
    <x v="0"/>
    <x v="0"/>
    <x v="0"/>
    <x v="289"/>
    <x v="290"/>
    <x v="162"/>
    <x v="19"/>
    <x v="2"/>
    <m/>
    <m/>
    <m/>
    <n v="31692"/>
    <n v="31692"/>
    <m/>
    <m/>
  </r>
  <r>
    <x v="2"/>
    <x v="0"/>
    <x v="0"/>
    <x v="0"/>
    <n v="153"/>
    <x v="0"/>
    <x v="0"/>
    <x v="0"/>
    <x v="0"/>
    <x v="290"/>
    <x v="291"/>
    <x v="163"/>
    <x v="19"/>
    <x v="2"/>
    <m/>
    <m/>
    <m/>
    <n v="34440"/>
    <n v="34440"/>
    <m/>
    <m/>
  </r>
  <r>
    <x v="2"/>
    <x v="0"/>
    <x v="0"/>
    <x v="0"/>
    <n v="153"/>
    <x v="0"/>
    <x v="0"/>
    <x v="0"/>
    <x v="0"/>
    <x v="291"/>
    <x v="292"/>
    <x v="164"/>
    <x v="19"/>
    <x v="2"/>
    <m/>
    <m/>
    <m/>
    <n v="19368"/>
    <n v="19368"/>
    <m/>
    <m/>
  </r>
  <r>
    <x v="2"/>
    <x v="0"/>
    <x v="1"/>
    <x v="0"/>
    <n v="54"/>
    <x v="0"/>
    <x v="0"/>
    <x v="0"/>
    <x v="1"/>
    <x v="292"/>
    <x v="293"/>
    <x v="165"/>
    <x v="19"/>
    <x v="2"/>
    <m/>
    <m/>
    <m/>
    <n v="33636"/>
    <n v="25000"/>
    <m/>
    <m/>
  </r>
  <r>
    <x v="2"/>
    <x v="0"/>
    <x v="1"/>
    <x v="0"/>
    <n v="96"/>
    <x v="0"/>
    <x v="0"/>
    <x v="0"/>
    <x v="0"/>
    <x v="293"/>
    <x v="294"/>
    <x v="166"/>
    <x v="19"/>
    <x v="2"/>
    <m/>
    <m/>
    <m/>
    <n v="53519"/>
    <n v="53519"/>
    <m/>
    <m/>
  </r>
  <r>
    <x v="2"/>
    <x v="0"/>
    <x v="0"/>
    <x v="0"/>
    <n v="134"/>
    <x v="0"/>
    <x v="0"/>
    <x v="0"/>
    <x v="0"/>
    <x v="294"/>
    <x v="295"/>
    <x v="167"/>
    <x v="19"/>
    <x v="2"/>
    <m/>
    <m/>
    <m/>
    <n v="32702"/>
    <n v="32702"/>
    <m/>
    <m/>
  </r>
  <r>
    <x v="2"/>
    <x v="0"/>
    <x v="0"/>
    <x v="1"/>
    <n v="153"/>
    <x v="0"/>
    <x v="0"/>
    <x v="0"/>
    <x v="0"/>
    <x v="295"/>
    <x v="296"/>
    <x v="168"/>
    <x v="19"/>
    <x v="2"/>
    <m/>
    <m/>
    <m/>
    <n v="49984"/>
    <n v="49984"/>
    <m/>
    <m/>
  </r>
  <r>
    <x v="2"/>
    <x v="0"/>
    <x v="1"/>
    <x v="0"/>
    <n v="24"/>
    <x v="0"/>
    <x v="0"/>
    <x v="0"/>
    <x v="0"/>
    <x v="296"/>
    <x v="297"/>
    <x v="169"/>
    <x v="19"/>
    <x v="2"/>
    <m/>
    <m/>
    <m/>
    <n v="38047"/>
    <n v="20000"/>
    <m/>
    <m/>
  </r>
  <r>
    <x v="2"/>
    <x v="0"/>
    <x v="1"/>
    <x v="0"/>
    <n v="36"/>
    <x v="0"/>
    <x v="0"/>
    <x v="0"/>
    <x v="0"/>
    <x v="297"/>
    <x v="298"/>
    <x v="170"/>
    <x v="19"/>
    <x v="2"/>
    <m/>
    <m/>
    <m/>
    <n v="44932"/>
    <n v="44932"/>
    <m/>
    <m/>
  </r>
  <r>
    <x v="2"/>
    <x v="0"/>
    <x v="1"/>
    <x v="1"/>
    <n v="331"/>
    <x v="0"/>
    <x v="0"/>
    <x v="0"/>
    <x v="0"/>
    <x v="298"/>
    <x v="300"/>
    <x v="171"/>
    <x v="19"/>
    <x v="2"/>
    <m/>
    <m/>
    <m/>
    <n v="42709"/>
    <n v="42709"/>
    <m/>
    <m/>
  </r>
  <r>
    <x v="2"/>
    <x v="0"/>
    <x v="0"/>
    <x v="0"/>
    <n v="153"/>
    <x v="0"/>
    <x v="0"/>
    <x v="0"/>
    <x v="0"/>
    <x v="299"/>
    <x v="301"/>
    <x v="172"/>
    <x v="19"/>
    <x v="2"/>
    <m/>
    <m/>
    <m/>
    <n v="67245"/>
    <n v="67245"/>
    <m/>
    <m/>
  </r>
  <r>
    <x v="2"/>
    <x v="0"/>
    <x v="2"/>
    <x v="0"/>
    <e v="#N/A"/>
    <x v="0"/>
    <x v="0"/>
    <x v="0"/>
    <x v="0"/>
    <x v="249"/>
    <x v="302"/>
    <x v="143"/>
    <x v="16"/>
    <x v="3"/>
    <m/>
    <m/>
    <m/>
    <n v="21167"/>
    <n v="7500"/>
    <m/>
    <m/>
  </r>
  <r>
    <x v="2"/>
    <x v="0"/>
    <x v="1"/>
    <x v="0"/>
    <n v="42"/>
    <x v="0"/>
    <x v="0"/>
    <x v="0"/>
    <x v="0"/>
    <x v="300"/>
    <x v="303"/>
    <x v="173"/>
    <x v="19"/>
    <x v="2"/>
    <m/>
    <m/>
    <m/>
    <n v="22723"/>
    <n v="18521"/>
    <m/>
    <m/>
  </r>
  <r>
    <x v="2"/>
    <x v="0"/>
    <x v="1"/>
    <x v="0"/>
    <n v="15"/>
    <x v="0"/>
    <x v="0"/>
    <x v="0"/>
    <x v="0"/>
    <x v="301"/>
    <x v="304"/>
    <x v="174"/>
    <x v="19"/>
    <x v="2"/>
    <m/>
    <m/>
    <m/>
    <n v="19143"/>
    <n v="9000"/>
    <m/>
    <m/>
  </r>
  <r>
    <x v="2"/>
    <x v="0"/>
    <x v="1"/>
    <x v="0"/>
    <n v="14"/>
    <x v="0"/>
    <x v="0"/>
    <x v="0"/>
    <x v="0"/>
    <x v="302"/>
    <x v="305"/>
    <x v="175"/>
    <x v="19"/>
    <x v="2"/>
    <m/>
    <m/>
    <m/>
    <n v="32375"/>
    <n v="16000"/>
    <m/>
    <m/>
  </r>
  <r>
    <x v="2"/>
    <x v="0"/>
    <x v="0"/>
    <x v="0"/>
    <n v="97"/>
    <x v="0"/>
    <x v="0"/>
    <x v="0"/>
    <x v="0"/>
    <x v="303"/>
    <x v="306"/>
    <x v="176"/>
    <x v="19"/>
    <x v="2"/>
    <m/>
    <m/>
    <m/>
    <n v="67374"/>
    <n v="67374"/>
    <m/>
    <m/>
  </r>
  <r>
    <x v="2"/>
    <x v="0"/>
    <x v="1"/>
    <x v="0"/>
    <n v="58"/>
    <x v="0"/>
    <x v="0"/>
    <x v="0"/>
    <x v="0"/>
    <x v="304"/>
    <x v="307"/>
    <x v="177"/>
    <x v="19"/>
    <x v="2"/>
    <m/>
    <m/>
    <m/>
    <n v="55626"/>
    <n v="42000"/>
    <m/>
    <m/>
  </r>
  <r>
    <x v="2"/>
    <x v="0"/>
    <x v="1"/>
    <x v="0"/>
    <n v="46"/>
    <x v="0"/>
    <x v="0"/>
    <x v="0"/>
    <x v="0"/>
    <x v="305"/>
    <x v="308"/>
    <x v="178"/>
    <x v="19"/>
    <x v="2"/>
    <m/>
    <m/>
    <m/>
    <n v="23396"/>
    <n v="18396"/>
    <m/>
    <m/>
  </r>
  <r>
    <x v="2"/>
    <x v="0"/>
    <x v="1"/>
    <x v="1"/>
    <n v="114"/>
    <x v="0"/>
    <x v="0"/>
    <x v="0"/>
    <x v="0"/>
    <x v="306"/>
    <x v="309"/>
    <x v="179"/>
    <x v="20"/>
    <x v="2"/>
    <m/>
    <m/>
    <m/>
    <n v="14949"/>
    <n v="12457.5"/>
    <m/>
    <m/>
  </r>
  <r>
    <x v="2"/>
    <x v="0"/>
    <x v="0"/>
    <x v="1"/>
    <n v="153"/>
    <x v="0"/>
    <x v="0"/>
    <x v="0"/>
    <x v="1"/>
    <x v="307"/>
    <x v="310"/>
    <x v="179"/>
    <x v="20"/>
    <x v="2"/>
    <m/>
    <m/>
    <m/>
    <n v="52248"/>
    <n v="52248"/>
    <m/>
    <m/>
  </r>
  <r>
    <x v="2"/>
    <x v="0"/>
    <x v="1"/>
    <x v="0"/>
    <n v="102"/>
    <x v="0"/>
    <x v="0"/>
    <x v="0"/>
    <x v="0"/>
    <x v="308"/>
    <x v="311"/>
    <x v="180"/>
    <x v="20"/>
    <x v="2"/>
    <m/>
    <m/>
    <m/>
    <n v="1794"/>
    <n v="1794"/>
    <m/>
    <m/>
  </r>
  <r>
    <x v="2"/>
    <x v="0"/>
    <x v="1"/>
    <x v="0"/>
    <n v="53"/>
    <x v="0"/>
    <x v="0"/>
    <x v="0"/>
    <x v="0"/>
    <x v="309"/>
    <x v="312"/>
    <x v="180"/>
    <x v="20"/>
    <x v="2"/>
    <m/>
    <m/>
    <m/>
    <n v="6278"/>
    <n v="5000"/>
    <m/>
    <m/>
  </r>
  <r>
    <x v="2"/>
    <x v="0"/>
    <x v="0"/>
    <x v="0"/>
    <n v="153"/>
    <x v="0"/>
    <x v="0"/>
    <x v="0"/>
    <x v="0"/>
    <x v="310"/>
    <x v="313"/>
    <x v="181"/>
    <x v="20"/>
    <x v="2"/>
    <m/>
    <m/>
    <m/>
    <n v="22249"/>
    <n v="22249"/>
    <m/>
    <m/>
  </r>
  <r>
    <x v="2"/>
    <x v="0"/>
    <x v="1"/>
    <x v="0"/>
    <n v="63"/>
    <x v="0"/>
    <x v="0"/>
    <x v="0"/>
    <x v="0"/>
    <x v="311"/>
    <x v="314"/>
    <x v="181"/>
    <x v="20"/>
    <x v="2"/>
    <m/>
    <m/>
    <m/>
    <n v="18027"/>
    <n v="13500"/>
    <m/>
    <m/>
  </r>
  <r>
    <x v="2"/>
    <x v="0"/>
    <x v="1"/>
    <x v="0"/>
    <n v="94"/>
    <x v="0"/>
    <x v="0"/>
    <x v="0"/>
    <x v="0"/>
    <x v="312"/>
    <x v="315"/>
    <x v="182"/>
    <x v="20"/>
    <x v="2"/>
    <m/>
    <m/>
    <m/>
    <n v="13180"/>
    <n v="13180"/>
    <m/>
    <m/>
  </r>
  <r>
    <x v="2"/>
    <x v="0"/>
    <x v="1"/>
    <x v="0"/>
    <n v="18"/>
    <x v="0"/>
    <x v="0"/>
    <x v="0"/>
    <x v="0"/>
    <x v="313"/>
    <x v="316"/>
    <x v="182"/>
    <x v="20"/>
    <x v="2"/>
    <m/>
    <m/>
    <m/>
    <n v="12942"/>
    <n v="9000"/>
    <m/>
    <m/>
  </r>
  <r>
    <x v="2"/>
    <x v="0"/>
    <x v="1"/>
    <x v="0"/>
    <n v="71"/>
    <x v="0"/>
    <x v="0"/>
    <x v="0"/>
    <x v="0"/>
    <x v="314"/>
    <x v="317"/>
    <x v="182"/>
    <x v="20"/>
    <x v="2"/>
    <m/>
    <m/>
    <m/>
    <n v="11391"/>
    <n v="11391"/>
    <m/>
    <m/>
  </r>
  <r>
    <x v="2"/>
    <x v="0"/>
    <x v="0"/>
    <x v="0"/>
    <n v="153"/>
    <x v="0"/>
    <x v="0"/>
    <x v="0"/>
    <x v="0"/>
    <x v="315"/>
    <x v="318"/>
    <x v="183"/>
    <x v="20"/>
    <x v="2"/>
    <m/>
    <m/>
    <m/>
    <n v="18570"/>
    <n v="18570"/>
    <m/>
    <m/>
  </r>
  <r>
    <x v="2"/>
    <x v="0"/>
    <x v="0"/>
    <x v="0"/>
    <n v="153"/>
    <x v="0"/>
    <x v="0"/>
    <x v="0"/>
    <x v="0"/>
    <x v="316"/>
    <x v="319"/>
    <x v="183"/>
    <x v="20"/>
    <x v="2"/>
    <m/>
    <m/>
    <m/>
    <n v="39403"/>
    <n v="39403"/>
    <m/>
    <m/>
  </r>
  <r>
    <x v="2"/>
    <x v="0"/>
    <x v="0"/>
    <x v="0"/>
    <n v="153"/>
    <x v="0"/>
    <x v="0"/>
    <x v="0"/>
    <x v="0"/>
    <x v="317"/>
    <x v="320"/>
    <x v="183"/>
    <x v="20"/>
    <x v="2"/>
    <m/>
    <m/>
    <m/>
    <n v="2617"/>
    <n v="2617"/>
    <m/>
    <m/>
  </r>
  <r>
    <x v="2"/>
    <x v="0"/>
    <x v="1"/>
    <x v="0"/>
    <n v="80"/>
    <x v="0"/>
    <x v="0"/>
    <x v="0"/>
    <x v="0"/>
    <x v="318"/>
    <x v="321"/>
    <x v="184"/>
    <x v="20"/>
    <x v="2"/>
    <m/>
    <m/>
    <m/>
    <n v="20794"/>
    <n v="20794"/>
    <m/>
    <m/>
  </r>
  <r>
    <x v="2"/>
    <x v="0"/>
    <x v="1"/>
    <x v="0"/>
    <n v="66"/>
    <x v="0"/>
    <x v="0"/>
    <x v="0"/>
    <x v="0"/>
    <x v="319"/>
    <x v="322"/>
    <x v="184"/>
    <x v="20"/>
    <x v="2"/>
    <m/>
    <m/>
    <m/>
    <n v="13164"/>
    <n v="9000"/>
    <m/>
    <m/>
  </r>
  <r>
    <x v="2"/>
    <x v="0"/>
    <x v="0"/>
    <x v="0"/>
    <n v="153"/>
    <x v="0"/>
    <x v="0"/>
    <x v="0"/>
    <x v="0"/>
    <x v="320"/>
    <x v="323"/>
    <x v="181"/>
    <x v="20"/>
    <x v="2"/>
    <m/>
    <m/>
    <m/>
    <n v="15232"/>
    <n v="15232"/>
    <m/>
    <m/>
  </r>
  <r>
    <x v="2"/>
    <x v="0"/>
    <x v="0"/>
    <x v="0"/>
    <n v="153"/>
    <x v="0"/>
    <x v="0"/>
    <x v="0"/>
    <x v="0"/>
    <x v="321"/>
    <x v="324"/>
    <x v="184"/>
    <x v="20"/>
    <x v="2"/>
    <m/>
    <m/>
    <m/>
    <n v="19559"/>
    <n v="19559"/>
    <m/>
    <m/>
  </r>
  <r>
    <x v="2"/>
    <x v="0"/>
    <x v="1"/>
    <x v="0"/>
    <n v="60"/>
    <x v="0"/>
    <x v="0"/>
    <x v="0"/>
    <x v="0"/>
    <x v="322"/>
    <x v="325"/>
    <x v="181"/>
    <x v="20"/>
    <x v="2"/>
    <m/>
    <m/>
    <m/>
    <n v="14390"/>
    <n v="14390"/>
    <m/>
    <m/>
  </r>
  <r>
    <x v="2"/>
    <x v="0"/>
    <x v="1"/>
    <x v="0"/>
    <n v="3"/>
    <x v="0"/>
    <x v="0"/>
    <x v="0"/>
    <x v="0"/>
    <x v="323"/>
    <x v="326"/>
    <x v="181"/>
    <x v="20"/>
    <x v="2"/>
    <m/>
    <m/>
    <m/>
    <n v="11160"/>
    <n v="1500"/>
    <m/>
    <m/>
  </r>
  <r>
    <x v="2"/>
    <x v="0"/>
    <x v="1"/>
    <x v="0"/>
    <n v="83"/>
    <x v="0"/>
    <x v="0"/>
    <x v="0"/>
    <x v="0"/>
    <x v="324"/>
    <x v="327"/>
    <x v="181"/>
    <x v="20"/>
    <x v="2"/>
    <m/>
    <m/>
    <m/>
    <n v="13483"/>
    <n v="10786"/>
    <m/>
    <m/>
  </r>
  <r>
    <x v="2"/>
    <x v="0"/>
    <x v="1"/>
    <x v="0"/>
    <n v="47"/>
    <x v="0"/>
    <x v="0"/>
    <x v="0"/>
    <x v="0"/>
    <x v="325"/>
    <x v="328"/>
    <x v="181"/>
    <x v="20"/>
    <x v="2"/>
    <m/>
    <m/>
    <m/>
    <n v="23784"/>
    <n v="18663"/>
    <m/>
    <m/>
  </r>
  <r>
    <x v="2"/>
    <x v="0"/>
    <x v="1"/>
    <x v="0"/>
    <n v="153"/>
    <x v="0"/>
    <x v="0"/>
    <x v="0"/>
    <x v="0"/>
    <x v="326"/>
    <x v="329"/>
    <x v="185"/>
    <x v="20"/>
    <x v="2"/>
    <m/>
    <m/>
    <m/>
    <n v="42135"/>
    <n v="42135"/>
    <m/>
    <m/>
  </r>
  <r>
    <x v="2"/>
    <x v="0"/>
    <x v="1"/>
    <x v="0"/>
    <n v="124"/>
    <x v="0"/>
    <x v="0"/>
    <x v="0"/>
    <x v="0"/>
    <x v="327"/>
    <x v="330"/>
    <x v="186"/>
    <x v="20"/>
    <x v="2"/>
    <m/>
    <m/>
    <m/>
    <n v="46083"/>
    <n v="46083"/>
    <m/>
    <m/>
  </r>
  <r>
    <x v="2"/>
    <x v="0"/>
    <x v="1"/>
    <x v="0"/>
    <n v="128"/>
    <x v="0"/>
    <x v="0"/>
    <x v="0"/>
    <x v="0"/>
    <x v="328"/>
    <x v="331"/>
    <x v="186"/>
    <x v="20"/>
    <x v="2"/>
    <m/>
    <m/>
    <m/>
    <n v="28485"/>
    <n v="27114"/>
    <m/>
    <m/>
  </r>
  <r>
    <x v="2"/>
    <x v="0"/>
    <x v="0"/>
    <x v="0"/>
    <n v="153"/>
    <x v="0"/>
    <x v="0"/>
    <x v="0"/>
    <x v="0"/>
    <x v="329"/>
    <x v="332"/>
    <x v="186"/>
    <x v="20"/>
    <x v="2"/>
    <m/>
    <m/>
    <m/>
    <n v="6413"/>
    <n v="6413"/>
    <m/>
    <m/>
  </r>
  <r>
    <x v="2"/>
    <x v="0"/>
    <x v="0"/>
    <x v="0"/>
    <n v="153"/>
    <x v="0"/>
    <x v="0"/>
    <x v="0"/>
    <x v="0"/>
    <x v="330"/>
    <x v="333"/>
    <x v="187"/>
    <x v="20"/>
    <x v="2"/>
    <m/>
    <m/>
    <m/>
    <n v="55089"/>
    <n v="55089"/>
    <m/>
    <m/>
  </r>
  <r>
    <x v="3"/>
    <x v="0"/>
    <x v="0"/>
    <x v="0"/>
    <n v="153"/>
    <x v="0"/>
    <x v="0"/>
    <x v="0"/>
    <x v="0"/>
    <x v="0"/>
    <x v="0"/>
    <x v="0"/>
    <x v="0"/>
    <x v="0"/>
    <m/>
    <m/>
    <m/>
    <n v="11126"/>
    <n v="11126"/>
    <m/>
    <m/>
  </r>
  <r>
    <x v="3"/>
    <x v="0"/>
    <x v="0"/>
    <x v="0"/>
    <n v="153"/>
    <x v="0"/>
    <x v="0"/>
    <x v="0"/>
    <x v="0"/>
    <x v="1"/>
    <x v="1"/>
    <x v="0"/>
    <x v="0"/>
    <x v="0"/>
    <m/>
    <m/>
    <m/>
    <n v="96741"/>
    <n v="96741"/>
    <m/>
    <m/>
  </r>
  <r>
    <x v="3"/>
    <x v="0"/>
    <x v="0"/>
    <x v="0"/>
    <n v="153"/>
    <x v="0"/>
    <x v="0"/>
    <x v="0"/>
    <x v="0"/>
    <x v="2"/>
    <x v="2"/>
    <x v="1"/>
    <x v="0"/>
    <x v="0"/>
    <m/>
    <m/>
    <m/>
    <n v="130858"/>
    <n v="130858"/>
    <m/>
    <m/>
  </r>
  <r>
    <x v="3"/>
    <x v="0"/>
    <x v="0"/>
    <x v="0"/>
    <n v="328"/>
    <x v="0"/>
    <x v="0"/>
    <x v="0"/>
    <x v="0"/>
    <x v="3"/>
    <x v="3"/>
    <x v="1"/>
    <x v="0"/>
    <x v="0"/>
    <m/>
    <m/>
    <m/>
    <n v="22217"/>
    <n v="22217"/>
    <m/>
    <m/>
  </r>
  <r>
    <x v="3"/>
    <x v="0"/>
    <x v="0"/>
    <x v="0"/>
    <n v="153"/>
    <x v="0"/>
    <x v="0"/>
    <x v="0"/>
    <x v="0"/>
    <x v="4"/>
    <x v="4"/>
    <x v="1"/>
    <x v="0"/>
    <x v="0"/>
    <m/>
    <m/>
    <m/>
    <n v="38626"/>
    <n v="38626"/>
    <m/>
    <m/>
  </r>
  <r>
    <x v="3"/>
    <x v="0"/>
    <x v="0"/>
    <x v="0"/>
    <n v="153"/>
    <x v="0"/>
    <x v="0"/>
    <x v="0"/>
    <x v="0"/>
    <x v="5"/>
    <x v="5"/>
    <x v="1"/>
    <x v="0"/>
    <x v="0"/>
    <m/>
    <m/>
    <m/>
    <n v="7435"/>
    <n v="7435"/>
    <m/>
    <m/>
  </r>
  <r>
    <x v="3"/>
    <x v="0"/>
    <x v="0"/>
    <x v="0"/>
    <n v="153"/>
    <x v="0"/>
    <x v="0"/>
    <x v="0"/>
    <x v="0"/>
    <x v="6"/>
    <x v="6"/>
    <x v="1"/>
    <x v="0"/>
    <x v="0"/>
    <m/>
    <m/>
    <m/>
    <n v="47712"/>
    <n v="47712"/>
    <m/>
    <m/>
  </r>
  <r>
    <x v="3"/>
    <x v="0"/>
    <x v="0"/>
    <x v="0"/>
    <n v="153"/>
    <x v="0"/>
    <x v="0"/>
    <x v="0"/>
    <x v="0"/>
    <x v="7"/>
    <x v="7"/>
    <x v="2"/>
    <x v="0"/>
    <x v="0"/>
    <m/>
    <m/>
    <m/>
    <n v="54559"/>
    <n v="54559"/>
    <m/>
    <m/>
  </r>
  <r>
    <x v="3"/>
    <x v="0"/>
    <x v="1"/>
    <x v="0"/>
    <n v="153"/>
    <x v="0"/>
    <x v="0"/>
    <x v="0"/>
    <x v="0"/>
    <x v="8"/>
    <x v="8"/>
    <x v="3"/>
    <x v="0"/>
    <x v="0"/>
    <m/>
    <m/>
    <m/>
    <n v="163488"/>
    <n v="163488"/>
    <m/>
    <m/>
  </r>
  <r>
    <x v="3"/>
    <x v="0"/>
    <x v="1"/>
    <x v="0"/>
    <n v="106"/>
    <x v="0"/>
    <x v="0"/>
    <x v="0"/>
    <x v="0"/>
    <x v="9"/>
    <x v="9"/>
    <x v="2"/>
    <x v="0"/>
    <x v="0"/>
    <m/>
    <m/>
    <m/>
    <n v="33521"/>
    <n v="30750"/>
    <m/>
    <m/>
  </r>
  <r>
    <x v="3"/>
    <x v="0"/>
    <x v="0"/>
    <x v="0"/>
    <n v="153"/>
    <x v="0"/>
    <x v="0"/>
    <x v="0"/>
    <x v="0"/>
    <x v="10"/>
    <x v="10"/>
    <x v="4"/>
    <x v="1"/>
    <x v="0"/>
    <m/>
    <m/>
    <m/>
    <n v="5459"/>
    <n v="5459"/>
    <m/>
    <m/>
  </r>
  <r>
    <x v="3"/>
    <x v="0"/>
    <x v="1"/>
    <x v="0"/>
    <n v="16"/>
    <x v="0"/>
    <x v="0"/>
    <x v="0"/>
    <x v="0"/>
    <x v="11"/>
    <x v="11"/>
    <x v="4"/>
    <x v="1"/>
    <x v="0"/>
    <m/>
    <m/>
    <m/>
    <n v="8406"/>
    <n v="2900"/>
    <m/>
    <m/>
  </r>
  <r>
    <x v="3"/>
    <x v="0"/>
    <x v="1"/>
    <x v="0"/>
    <n v="104"/>
    <x v="0"/>
    <x v="0"/>
    <x v="0"/>
    <x v="0"/>
    <x v="12"/>
    <x v="12"/>
    <x v="5"/>
    <x v="1"/>
    <x v="0"/>
    <m/>
    <m/>
    <m/>
    <n v="277838"/>
    <n v="210000"/>
    <m/>
    <m/>
  </r>
  <r>
    <x v="3"/>
    <x v="0"/>
    <x v="1"/>
    <x v="0"/>
    <n v="56"/>
    <x v="0"/>
    <x v="0"/>
    <x v="0"/>
    <x v="1"/>
    <x v="13"/>
    <x v="13"/>
    <x v="6"/>
    <x v="1"/>
    <x v="0"/>
    <m/>
    <m/>
    <m/>
    <n v="4765"/>
    <n v="2691.25"/>
    <m/>
    <m/>
  </r>
  <r>
    <x v="3"/>
    <x v="0"/>
    <x v="0"/>
    <x v="0"/>
    <n v="153"/>
    <x v="0"/>
    <x v="0"/>
    <x v="0"/>
    <x v="0"/>
    <x v="14"/>
    <x v="14"/>
    <x v="6"/>
    <x v="1"/>
    <x v="0"/>
    <m/>
    <m/>
    <m/>
    <n v="43591"/>
    <n v="43591"/>
    <m/>
    <m/>
  </r>
  <r>
    <x v="3"/>
    <x v="0"/>
    <x v="1"/>
    <x v="0"/>
    <n v="57"/>
    <x v="0"/>
    <x v="0"/>
    <x v="0"/>
    <x v="0"/>
    <x v="15"/>
    <x v="15"/>
    <x v="7"/>
    <x v="1"/>
    <x v="0"/>
    <m/>
    <m/>
    <m/>
    <n v="19835"/>
    <n v="12387"/>
    <m/>
    <m/>
  </r>
  <r>
    <x v="3"/>
    <x v="0"/>
    <x v="1"/>
    <x v="0"/>
    <n v="51"/>
    <x v="0"/>
    <x v="0"/>
    <x v="0"/>
    <x v="0"/>
    <x v="16"/>
    <x v="16"/>
    <x v="7"/>
    <x v="1"/>
    <x v="0"/>
    <m/>
    <m/>
    <m/>
    <n v="19800"/>
    <n v="11000"/>
    <m/>
    <m/>
  </r>
  <r>
    <x v="3"/>
    <x v="0"/>
    <x v="0"/>
    <x v="0"/>
    <n v="153"/>
    <x v="0"/>
    <x v="0"/>
    <x v="0"/>
    <x v="0"/>
    <x v="17"/>
    <x v="17"/>
    <x v="7"/>
    <x v="1"/>
    <x v="0"/>
    <m/>
    <m/>
    <m/>
    <n v="17698"/>
    <n v="17698"/>
    <m/>
    <m/>
  </r>
  <r>
    <x v="3"/>
    <x v="0"/>
    <x v="1"/>
    <x v="0"/>
    <n v="10"/>
    <x v="0"/>
    <x v="0"/>
    <x v="0"/>
    <x v="0"/>
    <x v="18"/>
    <x v="18"/>
    <x v="8"/>
    <x v="1"/>
    <x v="0"/>
    <m/>
    <m/>
    <m/>
    <n v="49704"/>
    <n v="6000"/>
    <m/>
    <m/>
  </r>
  <r>
    <x v="3"/>
    <x v="0"/>
    <x v="0"/>
    <x v="0"/>
    <n v="153"/>
    <x v="0"/>
    <x v="0"/>
    <x v="0"/>
    <x v="1"/>
    <x v="19"/>
    <x v="19"/>
    <x v="8"/>
    <x v="1"/>
    <x v="0"/>
    <m/>
    <m/>
    <m/>
    <n v="84212"/>
    <n v="84212"/>
    <m/>
    <m/>
  </r>
  <r>
    <x v="3"/>
    <x v="0"/>
    <x v="0"/>
    <x v="0"/>
    <n v="153"/>
    <x v="0"/>
    <x v="0"/>
    <x v="0"/>
    <x v="0"/>
    <x v="20"/>
    <x v="20"/>
    <x v="8"/>
    <x v="1"/>
    <x v="0"/>
    <m/>
    <m/>
    <m/>
    <n v="14796"/>
    <n v="14796"/>
    <m/>
    <m/>
  </r>
  <r>
    <x v="3"/>
    <x v="0"/>
    <x v="0"/>
    <x v="0"/>
    <n v="153"/>
    <x v="0"/>
    <x v="0"/>
    <x v="0"/>
    <x v="0"/>
    <x v="21"/>
    <x v="21"/>
    <x v="9"/>
    <x v="1"/>
    <x v="0"/>
    <m/>
    <m/>
    <m/>
    <n v="62472"/>
    <n v="62472"/>
    <m/>
    <m/>
  </r>
  <r>
    <x v="3"/>
    <x v="0"/>
    <x v="0"/>
    <x v="0"/>
    <n v="153"/>
    <x v="0"/>
    <x v="0"/>
    <x v="0"/>
    <x v="0"/>
    <x v="22"/>
    <x v="22"/>
    <x v="6"/>
    <x v="1"/>
    <x v="0"/>
    <m/>
    <m/>
    <m/>
    <n v="19626"/>
    <n v="19626"/>
    <m/>
    <m/>
  </r>
  <r>
    <x v="3"/>
    <x v="0"/>
    <x v="0"/>
    <x v="0"/>
    <n v="330"/>
    <x v="0"/>
    <x v="0"/>
    <x v="0"/>
    <x v="0"/>
    <x v="23"/>
    <x v="23"/>
    <x v="10"/>
    <x v="1"/>
    <x v="0"/>
    <m/>
    <m/>
    <m/>
    <n v="1619"/>
    <n v="1619"/>
    <m/>
    <m/>
  </r>
  <r>
    <x v="3"/>
    <x v="0"/>
    <x v="0"/>
    <x v="0"/>
    <n v="153"/>
    <x v="0"/>
    <x v="0"/>
    <x v="0"/>
    <x v="0"/>
    <x v="24"/>
    <x v="24"/>
    <x v="4"/>
    <x v="1"/>
    <x v="0"/>
    <m/>
    <m/>
    <m/>
    <n v="41396"/>
    <n v="41396"/>
    <m/>
    <m/>
  </r>
  <r>
    <x v="3"/>
    <x v="0"/>
    <x v="0"/>
    <x v="0"/>
    <n v="153"/>
    <x v="0"/>
    <x v="0"/>
    <x v="0"/>
    <x v="0"/>
    <x v="25"/>
    <x v="25"/>
    <x v="5"/>
    <x v="1"/>
    <x v="0"/>
    <m/>
    <m/>
    <m/>
    <n v="18726"/>
    <n v="18726"/>
    <m/>
    <m/>
  </r>
  <r>
    <x v="3"/>
    <x v="0"/>
    <x v="0"/>
    <x v="0"/>
    <n v="323"/>
    <x v="0"/>
    <x v="0"/>
    <x v="0"/>
    <x v="0"/>
    <x v="26"/>
    <x v="26"/>
    <x v="10"/>
    <x v="1"/>
    <x v="0"/>
    <m/>
    <m/>
    <m/>
    <n v="49255"/>
    <n v="49255"/>
    <m/>
    <m/>
  </r>
  <r>
    <x v="3"/>
    <x v="0"/>
    <x v="0"/>
    <x v="0"/>
    <n v="329"/>
    <x v="0"/>
    <x v="0"/>
    <x v="0"/>
    <x v="1"/>
    <x v="27"/>
    <x v="27"/>
    <x v="11"/>
    <x v="1"/>
    <x v="0"/>
    <m/>
    <m/>
    <m/>
    <n v="32583"/>
    <n v="32583"/>
    <m/>
    <m/>
  </r>
  <r>
    <x v="3"/>
    <x v="0"/>
    <x v="0"/>
    <x v="0"/>
    <n v="153"/>
    <x v="0"/>
    <x v="0"/>
    <x v="0"/>
    <x v="0"/>
    <x v="28"/>
    <x v="28"/>
    <x v="12"/>
    <x v="2"/>
    <x v="0"/>
    <m/>
    <m/>
    <m/>
    <n v="49473"/>
    <n v="49473"/>
    <m/>
    <m/>
  </r>
  <r>
    <x v="3"/>
    <x v="0"/>
    <x v="0"/>
    <x v="1"/>
    <n v="153"/>
    <x v="0"/>
    <x v="0"/>
    <x v="0"/>
    <x v="1"/>
    <x v="29"/>
    <x v="29"/>
    <x v="13"/>
    <x v="2"/>
    <x v="0"/>
    <m/>
    <m/>
    <m/>
    <n v="199047"/>
    <n v="199047"/>
    <m/>
    <m/>
  </r>
  <r>
    <x v="3"/>
    <x v="0"/>
    <x v="0"/>
    <x v="1"/>
    <n v="153"/>
    <x v="0"/>
    <x v="0"/>
    <x v="0"/>
    <x v="1"/>
    <x v="30"/>
    <x v="30"/>
    <x v="14"/>
    <x v="2"/>
    <x v="0"/>
    <m/>
    <m/>
    <m/>
    <n v="157150"/>
    <n v="157150"/>
    <m/>
    <m/>
  </r>
  <r>
    <x v="3"/>
    <x v="0"/>
    <x v="1"/>
    <x v="0"/>
    <n v="109"/>
    <x v="0"/>
    <x v="0"/>
    <x v="0"/>
    <x v="0"/>
    <x v="31"/>
    <x v="31"/>
    <x v="15"/>
    <x v="2"/>
    <x v="0"/>
    <m/>
    <m/>
    <m/>
    <n v="66349"/>
    <n v="66349"/>
    <m/>
    <m/>
  </r>
  <r>
    <x v="3"/>
    <x v="0"/>
    <x v="0"/>
    <x v="0"/>
    <n v="153"/>
    <x v="0"/>
    <x v="0"/>
    <x v="0"/>
    <x v="0"/>
    <x v="32"/>
    <x v="32"/>
    <x v="16"/>
    <x v="2"/>
    <x v="0"/>
    <m/>
    <m/>
    <m/>
    <n v="67505"/>
    <n v="67505"/>
    <m/>
    <m/>
  </r>
  <r>
    <x v="3"/>
    <x v="0"/>
    <x v="0"/>
    <x v="0"/>
    <n v="153"/>
    <x v="0"/>
    <x v="0"/>
    <x v="0"/>
    <x v="0"/>
    <x v="33"/>
    <x v="33"/>
    <x v="17"/>
    <x v="2"/>
    <x v="0"/>
    <m/>
    <m/>
    <m/>
    <n v="52387"/>
    <n v="52387"/>
    <m/>
    <m/>
  </r>
  <r>
    <x v="3"/>
    <x v="0"/>
    <x v="0"/>
    <x v="0"/>
    <n v="153"/>
    <x v="0"/>
    <x v="0"/>
    <x v="0"/>
    <x v="0"/>
    <x v="34"/>
    <x v="34"/>
    <x v="18"/>
    <x v="2"/>
    <x v="0"/>
    <m/>
    <m/>
    <m/>
    <n v="95940"/>
    <n v="95940"/>
    <m/>
    <m/>
  </r>
  <r>
    <x v="3"/>
    <x v="0"/>
    <x v="0"/>
    <x v="0"/>
    <n v="153"/>
    <x v="0"/>
    <x v="0"/>
    <x v="0"/>
    <x v="0"/>
    <x v="35"/>
    <x v="35"/>
    <x v="19"/>
    <x v="2"/>
    <x v="0"/>
    <m/>
    <m/>
    <m/>
    <n v="49473"/>
    <n v="49473"/>
    <m/>
    <m/>
  </r>
  <r>
    <x v="3"/>
    <x v="0"/>
    <x v="1"/>
    <x v="0"/>
    <n v="88"/>
    <x v="0"/>
    <x v="0"/>
    <x v="0"/>
    <x v="0"/>
    <x v="36"/>
    <x v="36"/>
    <x v="12"/>
    <x v="2"/>
    <x v="0"/>
    <m/>
    <m/>
    <m/>
    <n v="46236"/>
    <n v="44883"/>
    <m/>
    <m/>
  </r>
  <r>
    <x v="3"/>
    <x v="0"/>
    <x v="0"/>
    <x v="0"/>
    <n v="153"/>
    <x v="0"/>
    <x v="0"/>
    <x v="0"/>
    <x v="0"/>
    <x v="37"/>
    <x v="37"/>
    <x v="20"/>
    <x v="3"/>
    <x v="0"/>
    <m/>
    <m/>
    <m/>
    <n v="78139"/>
    <n v="78139"/>
    <m/>
    <m/>
  </r>
  <r>
    <x v="3"/>
    <x v="0"/>
    <x v="0"/>
    <x v="0"/>
    <n v="153"/>
    <x v="0"/>
    <x v="0"/>
    <x v="0"/>
    <x v="0"/>
    <x v="38"/>
    <x v="38"/>
    <x v="21"/>
    <x v="3"/>
    <x v="0"/>
    <m/>
    <m/>
    <m/>
    <n v="67072"/>
    <n v="67072"/>
    <m/>
    <m/>
  </r>
  <r>
    <x v="3"/>
    <x v="0"/>
    <x v="0"/>
    <x v="0"/>
    <n v="153"/>
    <x v="0"/>
    <x v="0"/>
    <x v="0"/>
    <x v="0"/>
    <x v="39"/>
    <x v="39"/>
    <x v="22"/>
    <x v="3"/>
    <x v="0"/>
    <m/>
    <m/>
    <m/>
    <n v="63259"/>
    <n v="63259"/>
    <m/>
    <m/>
  </r>
  <r>
    <x v="3"/>
    <x v="0"/>
    <x v="0"/>
    <x v="0"/>
    <n v="153"/>
    <x v="0"/>
    <x v="0"/>
    <x v="0"/>
    <x v="0"/>
    <x v="40"/>
    <x v="40"/>
    <x v="23"/>
    <x v="3"/>
    <x v="0"/>
    <m/>
    <m/>
    <m/>
    <n v="77280"/>
    <n v="77280"/>
    <m/>
    <m/>
  </r>
  <r>
    <x v="3"/>
    <x v="0"/>
    <x v="0"/>
    <x v="0"/>
    <n v="153"/>
    <x v="0"/>
    <x v="0"/>
    <x v="0"/>
    <x v="1"/>
    <x v="41"/>
    <x v="41"/>
    <x v="24"/>
    <x v="3"/>
    <x v="0"/>
    <m/>
    <m/>
    <m/>
    <n v="170133"/>
    <n v="170133"/>
    <m/>
    <m/>
  </r>
  <r>
    <x v="3"/>
    <x v="0"/>
    <x v="1"/>
    <x v="0"/>
    <n v="138"/>
    <x v="0"/>
    <x v="0"/>
    <x v="0"/>
    <x v="0"/>
    <x v="42"/>
    <x v="42"/>
    <x v="25"/>
    <x v="3"/>
    <x v="0"/>
    <m/>
    <m/>
    <m/>
    <n v="105311"/>
    <n v="105311"/>
    <m/>
    <m/>
  </r>
  <r>
    <x v="3"/>
    <x v="0"/>
    <x v="0"/>
    <x v="0"/>
    <n v="153"/>
    <x v="0"/>
    <x v="0"/>
    <x v="0"/>
    <x v="0"/>
    <x v="43"/>
    <x v="43"/>
    <x v="26"/>
    <x v="3"/>
    <x v="0"/>
    <m/>
    <m/>
    <m/>
    <n v="57743"/>
    <n v="57743"/>
    <m/>
    <m/>
  </r>
  <r>
    <x v="3"/>
    <x v="0"/>
    <x v="0"/>
    <x v="0"/>
    <n v="153"/>
    <x v="0"/>
    <x v="0"/>
    <x v="0"/>
    <x v="0"/>
    <x v="44"/>
    <x v="44"/>
    <x v="27"/>
    <x v="3"/>
    <x v="0"/>
    <m/>
    <m/>
    <m/>
    <n v="80967"/>
    <n v="80967"/>
    <m/>
    <m/>
  </r>
  <r>
    <x v="3"/>
    <x v="0"/>
    <x v="0"/>
    <x v="0"/>
    <n v="153"/>
    <x v="0"/>
    <x v="0"/>
    <x v="0"/>
    <x v="0"/>
    <x v="45"/>
    <x v="45"/>
    <x v="28"/>
    <x v="3"/>
    <x v="0"/>
    <m/>
    <m/>
    <m/>
    <n v="55021"/>
    <n v="55021"/>
    <m/>
    <m/>
  </r>
  <r>
    <x v="3"/>
    <x v="0"/>
    <x v="0"/>
    <x v="0"/>
    <n v="153"/>
    <x v="0"/>
    <x v="0"/>
    <x v="0"/>
    <x v="0"/>
    <x v="46"/>
    <x v="46"/>
    <x v="29"/>
    <x v="3"/>
    <x v="0"/>
    <m/>
    <m/>
    <m/>
    <n v="57102"/>
    <n v="57102"/>
    <m/>
    <m/>
  </r>
  <r>
    <x v="3"/>
    <x v="0"/>
    <x v="0"/>
    <x v="0"/>
    <n v="153"/>
    <x v="0"/>
    <x v="0"/>
    <x v="0"/>
    <x v="0"/>
    <x v="47"/>
    <x v="47"/>
    <x v="30"/>
    <x v="3"/>
    <x v="0"/>
    <m/>
    <m/>
    <m/>
    <n v="66580"/>
    <n v="66580"/>
    <m/>
    <m/>
  </r>
  <r>
    <x v="3"/>
    <x v="0"/>
    <x v="1"/>
    <x v="0"/>
    <n v="75"/>
    <x v="0"/>
    <x v="0"/>
    <x v="0"/>
    <x v="0"/>
    <x v="48"/>
    <x v="48"/>
    <x v="31"/>
    <x v="3"/>
    <x v="0"/>
    <m/>
    <m/>
    <m/>
    <n v="55946"/>
    <n v="43000"/>
    <m/>
    <m/>
  </r>
  <r>
    <x v="3"/>
    <x v="0"/>
    <x v="0"/>
    <x v="0"/>
    <n v="153"/>
    <x v="0"/>
    <x v="0"/>
    <x v="0"/>
    <x v="0"/>
    <x v="49"/>
    <x v="49"/>
    <x v="32"/>
    <x v="3"/>
    <x v="0"/>
    <m/>
    <m/>
    <m/>
    <n v="57593"/>
    <n v="57593"/>
    <m/>
    <m/>
  </r>
  <r>
    <x v="3"/>
    <x v="0"/>
    <x v="0"/>
    <x v="0"/>
    <n v="153"/>
    <x v="0"/>
    <x v="0"/>
    <x v="0"/>
    <x v="0"/>
    <x v="50"/>
    <x v="50"/>
    <x v="28"/>
    <x v="3"/>
    <x v="0"/>
    <m/>
    <m/>
    <m/>
    <n v="126405"/>
    <n v="126405"/>
    <m/>
    <m/>
  </r>
  <r>
    <x v="3"/>
    <x v="0"/>
    <x v="1"/>
    <x v="0"/>
    <n v="74"/>
    <x v="0"/>
    <x v="0"/>
    <x v="0"/>
    <x v="0"/>
    <x v="51"/>
    <x v="51"/>
    <x v="28"/>
    <x v="3"/>
    <x v="0"/>
    <m/>
    <m/>
    <m/>
    <n v="38191"/>
    <n v="22749"/>
    <m/>
    <m/>
  </r>
  <r>
    <x v="3"/>
    <x v="0"/>
    <x v="0"/>
    <x v="0"/>
    <n v="153"/>
    <x v="0"/>
    <x v="0"/>
    <x v="0"/>
    <x v="0"/>
    <x v="52"/>
    <x v="52"/>
    <x v="33"/>
    <x v="4"/>
    <x v="0"/>
    <m/>
    <m/>
    <m/>
    <n v="101489"/>
    <n v="101489"/>
    <m/>
    <m/>
  </r>
  <r>
    <x v="3"/>
    <x v="0"/>
    <x v="0"/>
    <x v="0"/>
    <n v="153"/>
    <x v="0"/>
    <x v="0"/>
    <x v="0"/>
    <x v="0"/>
    <x v="53"/>
    <x v="53"/>
    <x v="34"/>
    <x v="4"/>
    <x v="0"/>
    <m/>
    <m/>
    <m/>
    <n v="40634"/>
    <n v="40634"/>
    <m/>
    <m/>
  </r>
  <r>
    <x v="3"/>
    <x v="0"/>
    <x v="1"/>
    <x v="0"/>
    <n v="112"/>
    <x v="0"/>
    <x v="0"/>
    <x v="0"/>
    <x v="0"/>
    <x v="54"/>
    <x v="54"/>
    <x v="35"/>
    <x v="4"/>
    <x v="0"/>
    <m/>
    <m/>
    <m/>
    <n v="43172"/>
    <n v="43172"/>
    <m/>
    <m/>
  </r>
  <r>
    <x v="3"/>
    <x v="0"/>
    <x v="0"/>
    <x v="0"/>
    <n v="153"/>
    <x v="0"/>
    <x v="0"/>
    <x v="0"/>
    <x v="0"/>
    <x v="55"/>
    <x v="55"/>
    <x v="36"/>
    <x v="4"/>
    <x v="0"/>
    <m/>
    <m/>
    <m/>
    <n v="25767"/>
    <n v="25767"/>
    <m/>
    <m/>
  </r>
  <r>
    <x v="3"/>
    <x v="0"/>
    <x v="0"/>
    <x v="0"/>
    <n v="153"/>
    <x v="0"/>
    <x v="0"/>
    <x v="0"/>
    <x v="0"/>
    <x v="56"/>
    <x v="56"/>
    <x v="37"/>
    <x v="4"/>
    <x v="0"/>
    <m/>
    <m/>
    <m/>
    <n v="44685"/>
    <n v="44685"/>
    <m/>
    <m/>
  </r>
  <r>
    <x v="3"/>
    <x v="0"/>
    <x v="1"/>
    <x v="0"/>
    <n v="69"/>
    <x v="0"/>
    <x v="0"/>
    <x v="0"/>
    <x v="1"/>
    <x v="57"/>
    <x v="57"/>
    <x v="38"/>
    <x v="4"/>
    <x v="0"/>
    <m/>
    <m/>
    <m/>
    <n v="53172"/>
    <n v="50173"/>
    <m/>
    <m/>
  </r>
  <r>
    <x v="3"/>
    <x v="0"/>
    <x v="0"/>
    <x v="0"/>
    <n v="153"/>
    <x v="0"/>
    <x v="0"/>
    <x v="0"/>
    <x v="0"/>
    <x v="58"/>
    <x v="58"/>
    <x v="39"/>
    <x v="4"/>
    <x v="0"/>
    <m/>
    <m/>
    <m/>
    <n v="34677"/>
    <n v="34677"/>
    <m/>
    <m/>
  </r>
  <r>
    <x v="3"/>
    <x v="0"/>
    <x v="1"/>
    <x v="0"/>
    <n v="131"/>
    <x v="0"/>
    <x v="0"/>
    <x v="0"/>
    <x v="1"/>
    <x v="59"/>
    <x v="59"/>
    <x v="40"/>
    <x v="4"/>
    <x v="0"/>
    <m/>
    <m/>
    <m/>
    <n v="29059"/>
    <n v="29059"/>
    <m/>
    <m/>
  </r>
  <r>
    <x v="3"/>
    <x v="0"/>
    <x v="0"/>
    <x v="0"/>
    <n v="153"/>
    <x v="0"/>
    <x v="0"/>
    <x v="0"/>
    <x v="0"/>
    <x v="60"/>
    <x v="60"/>
    <x v="41"/>
    <x v="4"/>
    <x v="0"/>
    <m/>
    <m/>
    <m/>
    <n v="117019"/>
    <n v="117019"/>
    <m/>
    <m/>
  </r>
  <r>
    <x v="3"/>
    <x v="0"/>
    <x v="0"/>
    <x v="0"/>
    <n v="153"/>
    <x v="0"/>
    <x v="0"/>
    <x v="0"/>
    <x v="0"/>
    <x v="61"/>
    <x v="61"/>
    <x v="42"/>
    <x v="4"/>
    <x v="0"/>
    <m/>
    <m/>
    <m/>
    <n v="101379"/>
    <n v="101379"/>
    <m/>
    <m/>
  </r>
  <r>
    <x v="3"/>
    <x v="0"/>
    <x v="0"/>
    <x v="0"/>
    <n v="153"/>
    <x v="0"/>
    <x v="0"/>
    <x v="0"/>
    <x v="0"/>
    <x v="62"/>
    <x v="62"/>
    <x v="43"/>
    <x v="4"/>
    <x v="0"/>
    <m/>
    <m/>
    <m/>
    <n v="53130"/>
    <n v="53130"/>
    <m/>
    <m/>
  </r>
  <r>
    <x v="3"/>
    <x v="0"/>
    <x v="1"/>
    <x v="0"/>
    <n v="129"/>
    <x v="0"/>
    <x v="0"/>
    <x v="0"/>
    <x v="1"/>
    <x v="63"/>
    <x v="63"/>
    <x v="44"/>
    <x v="4"/>
    <x v="0"/>
    <m/>
    <m/>
    <m/>
    <n v="41075"/>
    <n v="33820"/>
    <m/>
    <m/>
  </r>
  <r>
    <x v="3"/>
    <x v="0"/>
    <x v="0"/>
    <x v="0"/>
    <n v="321"/>
    <x v="0"/>
    <x v="0"/>
    <x v="0"/>
    <x v="0"/>
    <x v="64"/>
    <x v="64"/>
    <x v="45"/>
    <x v="4"/>
    <x v="0"/>
    <m/>
    <m/>
    <m/>
    <n v="124338"/>
    <n v="124338"/>
    <m/>
    <m/>
  </r>
  <r>
    <x v="3"/>
    <x v="0"/>
    <x v="1"/>
    <x v="0"/>
    <n v="85"/>
    <x v="0"/>
    <x v="0"/>
    <x v="0"/>
    <x v="0"/>
    <x v="65"/>
    <x v="65"/>
    <x v="46"/>
    <x v="4"/>
    <x v="0"/>
    <m/>
    <m/>
    <m/>
    <n v="53634"/>
    <n v="38634"/>
    <m/>
    <m/>
  </r>
  <r>
    <x v="3"/>
    <x v="0"/>
    <x v="1"/>
    <x v="0"/>
    <n v="12"/>
    <x v="0"/>
    <x v="0"/>
    <x v="0"/>
    <x v="0"/>
    <x v="66"/>
    <x v="66"/>
    <x v="47"/>
    <x v="5"/>
    <x v="0"/>
    <m/>
    <m/>
    <m/>
    <n v="5436"/>
    <n v="1210"/>
    <m/>
    <m/>
  </r>
  <r>
    <x v="3"/>
    <x v="0"/>
    <x v="0"/>
    <x v="0"/>
    <n v="153"/>
    <x v="0"/>
    <x v="0"/>
    <x v="0"/>
    <x v="0"/>
    <x v="67"/>
    <x v="67"/>
    <x v="47"/>
    <x v="5"/>
    <x v="0"/>
    <m/>
    <m/>
    <m/>
    <n v="39633"/>
    <n v="39633"/>
    <m/>
    <m/>
  </r>
  <r>
    <x v="3"/>
    <x v="0"/>
    <x v="1"/>
    <x v="0"/>
    <n v="117"/>
    <x v="0"/>
    <x v="0"/>
    <x v="0"/>
    <x v="0"/>
    <x v="68"/>
    <x v="68"/>
    <x v="48"/>
    <x v="5"/>
    <x v="0"/>
    <m/>
    <m/>
    <m/>
    <n v="34868"/>
    <n v="32868"/>
    <m/>
    <m/>
  </r>
  <r>
    <x v="3"/>
    <x v="0"/>
    <x v="0"/>
    <x v="0"/>
    <n v="153"/>
    <x v="0"/>
    <x v="0"/>
    <x v="0"/>
    <x v="0"/>
    <x v="69"/>
    <x v="69"/>
    <x v="49"/>
    <x v="5"/>
    <x v="0"/>
    <m/>
    <m/>
    <m/>
    <n v="107731"/>
    <n v="107731"/>
    <m/>
    <m/>
  </r>
  <r>
    <x v="3"/>
    <x v="0"/>
    <x v="0"/>
    <x v="0"/>
    <n v="153"/>
    <x v="0"/>
    <x v="0"/>
    <x v="0"/>
    <x v="0"/>
    <x v="70"/>
    <x v="70"/>
    <x v="50"/>
    <x v="5"/>
    <x v="0"/>
    <m/>
    <m/>
    <m/>
    <n v="270103"/>
    <n v="270103"/>
    <m/>
    <m/>
  </r>
  <r>
    <x v="3"/>
    <x v="0"/>
    <x v="0"/>
    <x v="0"/>
    <n v="149"/>
    <x v="0"/>
    <x v="0"/>
    <x v="0"/>
    <x v="0"/>
    <x v="71"/>
    <x v="71"/>
    <x v="48"/>
    <x v="5"/>
    <x v="0"/>
    <m/>
    <m/>
    <m/>
    <n v="31210"/>
    <n v="31210"/>
    <m/>
    <m/>
  </r>
  <r>
    <x v="3"/>
    <x v="0"/>
    <x v="0"/>
    <x v="0"/>
    <n v="153"/>
    <x v="0"/>
    <x v="0"/>
    <x v="0"/>
    <x v="0"/>
    <x v="72"/>
    <x v="72"/>
    <x v="51"/>
    <x v="5"/>
    <x v="0"/>
    <m/>
    <m/>
    <m/>
    <n v="133160"/>
    <n v="133160"/>
    <m/>
    <m/>
  </r>
  <r>
    <x v="3"/>
    <x v="0"/>
    <x v="0"/>
    <x v="0"/>
    <n v="153"/>
    <x v="0"/>
    <x v="0"/>
    <x v="0"/>
    <x v="0"/>
    <x v="73"/>
    <x v="73"/>
    <x v="52"/>
    <x v="5"/>
    <x v="0"/>
    <m/>
    <m/>
    <m/>
    <n v="43520"/>
    <n v="43520"/>
    <m/>
    <m/>
  </r>
  <r>
    <x v="3"/>
    <x v="0"/>
    <x v="0"/>
    <x v="0"/>
    <n v="153"/>
    <x v="0"/>
    <x v="0"/>
    <x v="0"/>
    <x v="0"/>
    <x v="74"/>
    <x v="74"/>
    <x v="53"/>
    <x v="5"/>
    <x v="0"/>
    <m/>
    <m/>
    <m/>
    <n v="101951"/>
    <n v="101951"/>
    <m/>
    <m/>
  </r>
  <r>
    <x v="3"/>
    <x v="0"/>
    <x v="0"/>
    <x v="0"/>
    <n v="153"/>
    <x v="0"/>
    <x v="0"/>
    <x v="0"/>
    <x v="0"/>
    <x v="75"/>
    <x v="75"/>
    <x v="54"/>
    <x v="6"/>
    <x v="0"/>
    <m/>
    <m/>
    <m/>
    <n v="51091"/>
    <n v="51091"/>
    <m/>
    <m/>
  </r>
  <r>
    <x v="3"/>
    <x v="0"/>
    <x v="1"/>
    <x v="0"/>
    <n v="127"/>
    <x v="0"/>
    <x v="0"/>
    <x v="0"/>
    <x v="0"/>
    <x v="76"/>
    <x v="76"/>
    <x v="54"/>
    <x v="6"/>
    <x v="0"/>
    <m/>
    <m/>
    <m/>
    <n v="31619"/>
    <n v="27728"/>
    <m/>
    <m/>
  </r>
  <r>
    <x v="3"/>
    <x v="0"/>
    <x v="0"/>
    <x v="0"/>
    <n v="153"/>
    <x v="0"/>
    <x v="0"/>
    <x v="0"/>
    <x v="0"/>
    <x v="77"/>
    <x v="77"/>
    <x v="54"/>
    <x v="6"/>
    <x v="0"/>
    <m/>
    <m/>
    <m/>
    <n v="39722"/>
    <n v="39722"/>
    <m/>
    <m/>
  </r>
  <r>
    <x v="3"/>
    <x v="0"/>
    <x v="1"/>
    <x v="0"/>
    <n v="11"/>
    <x v="0"/>
    <x v="0"/>
    <x v="0"/>
    <x v="0"/>
    <x v="78"/>
    <x v="78"/>
    <x v="54"/>
    <x v="6"/>
    <x v="0"/>
    <m/>
    <m/>
    <m/>
    <n v="32290"/>
    <n v="12600"/>
    <m/>
    <m/>
  </r>
  <r>
    <x v="3"/>
    <x v="0"/>
    <x v="1"/>
    <x v="0"/>
    <n v="99"/>
    <x v="0"/>
    <x v="0"/>
    <x v="0"/>
    <x v="0"/>
    <x v="79"/>
    <x v="79"/>
    <x v="55"/>
    <x v="6"/>
    <x v="0"/>
    <m/>
    <m/>
    <m/>
    <n v="86000"/>
    <n v="35835"/>
    <m/>
    <m/>
  </r>
  <r>
    <x v="3"/>
    <x v="0"/>
    <x v="0"/>
    <x v="0"/>
    <n v="153"/>
    <x v="0"/>
    <x v="0"/>
    <x v="0"/>
    <x v="0"/>
    <x v="80"/>
    <x v="80"/>
    <x v="55"/>
    <x v="6"/>
    <x v="0"/>
    <m/>
    <m/>
    <m/>
    <n v="4151"/>
    <n v="4151"/>
    <m/>
    <m/>
  </r>
  <r>
    <x v="3"/>
    <x v="0"/>
    <x v="0"/>
    <x v="0"/>
    <n v="153"/>
    <x v="0"/>
    <x v="0"/>
    <x v="0"/>
    <x v="0"/>
    <x v="81"/>
    <x v="81"/>
    <x v="56"/>
    <x v="6"/>
    <x v="0"/>
    <m/>
    <m/>
    <m/>
    <n v="45543"/>
    <n v="45543"/>
    <m/>
    <m/>
  </r>
  <r>
    <x v="3"/>
    <x v="0"/>
    <x v="1"/>
    <x v="0"/>
    <n v="41"/>
    <x v="0"/>
    <x v="0"/>
    <x v="0"/>
    <x v="0"/>
    <x v="82"/>
    <x v="82"/>
    <x v="56"/>
    <x v="6"/>
    <x v="0"/>
    <m/>
    <m/>
    <m/>
    <n v="24677"/>
    <n v="7500"/>
    <m/>
    <m/>
  </r>
  <r>
    <x v="3"/>
    <x v="0"/>
    <x v="0"/>
    <x v="0"/>
    <n v="153"/>
    <x v="0"/>
    <x v="0"/>
    <x v="0"/>
    <x v="0"/>
    <x v="83"/>
    <x v="83"/>
    <x v="56"/>
    <x v="6"/>
    <x v="0"/>
    <m/>
    <m/>
    <m/>
    <n v="62449"/>
    <n v="62449"/>
    <m/>
    <m/>
  </r>
  <r>
    <x v="3"/>
    <x v="0"/>
    <x v="0"/>
    <x v="0"/>
    <n v="153"/>
    <x v="0"/>
    <x v="0"/>
    <x v="0"/>
    <x v="0"/>
    <x v="84"/>
    <x v="84"/>
    <x v="56"/>
    <x v="6"/>
    <x v="0"/>
    <m/>
    <m/>
    <m/>
    <n v="53172"/>
    <n v="53172"/>
    <m/>
    <m/>
  </r>
  <r>
    <x v="3"/>
    <x v="0"/>
    <x v="0"/>
    <x v="0"/>
    <n v="153"/>
    <x v="0"/>
    <x v="0"/>
    <x v="0"/>
    <x v="0"/>
    <x v="85"/>
    <x v="85"/>
    <x v="57"/>
    <x v="7"/>
    <x v="1"/>
    <m/>
    <m/>
    <m/>
    <n v="132143"/>
    <n v="132143"/>
    <m/>
    <m/>
  </r>
  <r>
    <x v="3"/>
    <x v="0"/>
    <x v="1"/>
    <x v="0"/>
    <n v="153"/>
    <x v="0"/>
    <x v="0"/>
    <x v="0"/>
    <x v="0"/>
    <x v="86"/>
    <x v="86"/>
    <x v="58"/>
    <x v="7"/>
    <x v="1"/>
    <m/>
    <m/>
    <m/>
    <n v="71700"/>
    <n v="71700"/>
    <m/>
    <m/>
  </r>
  <r>
    <x v="3"/>
    <x v="0"/>
    <x v="0"/>
    <x v="0"/>
    <n v="153"/>
    <x v="0"/>
    <x v="0"/>
    <x v="0"/>
    <x v="0"/>
    <x v="87"/>
    <x v="87"/>
    <x v="59"/>
    <x v="7"/>
    <x v="1"/>
    <m/>
    <m/>
    <m/>
    <n v="65008"/>
    <n v="65008"/>
    <m/>
    <m/>
  </r>
  <r>
    <x v="3"/>
    <x v="0"/>
    <x v="1"/>
    <x v="0"/>
    <n v="8"/>
    <x v="0"/>
    <x v="0"/>
    <x v="0"/>
    <x v="0"/>
    <x v="88"/>
    <x v="88"/>
    <x v="60"/>
    <x v="7"/>
    <x v="1"/>
    <m/>
    <m/>
    <m/>
    <n v="106409"/>
    <n v="48194"/>
    <m/>
    <m/>
  </r>
  <r>
    <x v="3"/>
    <x v="0"/>
    <x v="0"/>
    <x v="0"/>
    <n v="140"/>
    <x v="0"/>
    <x v="0"/>
    <x v="0"/>
    <x v="0"/>
    <x v="89"/>
    <x v="89"/>
    <x v="61"/>
    <x v="7"/>
    <x v="1"/>
    <m/>
    <m/>
    <m/>
    <n v="68199"/>
    <n v="68199"/>
    <m/>
    <m/>
  </r>
  <r>
    <x v="3"/>
    <x v="0"/>
    <x v="0"/>
    <x v="0"/>
    <n v="153"/>
    <x v="0"/>
    <x v="0"/>
    <x v="0"/>
    <x v="0"/>
    <x v="90"/>
    <x v="90"/>
    <x v="62"/>
    <x v="7"/>
    <x v="1"/>
    <m/>
    <m/>
    <m/>
    <n v="65816"/>
    <n v="65816"/>
    <m/>
    <m/>
  </r>
  <r>
    <x v="3"/>
    <x v="0"/>
    <x v="0"/>
    <x v="0"/>
    <n v="115"/>
    <x v="0"/>
    <x v="0"/>
    <x v="0"/>
    <x v="0"/>
    <x v="91"/>
    <x v="91"/>
    <x v="63"/>
    <x v="7"/>
    <x v="1"/>
    <m/>
    <m/>
    <m/>
    <n v="4855"/>
    <n v="4855"/>
    <m/>
    <m/>
  </r>
  <r>
    <x v="3"/>
    <x v="0"/>
    <x v="0"/>
    <x v="0"/>
    <n v="153"/>
    <x v="0"/>
    <x v="0"/>
    <x v="0"/>
    <x v="0"/>
    <x v="92"/>
    <x v="92"/>
    <x v="63"/>
    <x v="7"/>
    <x v="1"/>
    <m/>
    <m/>
    <m/>
    <n v="6689"/>
    <n v="6689"/>
    <m/>
    <m/>
  </r>
  <r>
    <x v="3"/>
    <x v="0"/>
    <x v="0"/>
    <x v="0"/>
    <n v="153"/>
    <x v="0"/>
    <x v="0"/>
    <x v="0"/>
    <x v="0"/>
    <x v="93"/>
    <x v="93"/>
    <x v="64"/>
    <x v="7"/>
    <x v="1"/>
    <m/>
    <m/>
    <m/>
    <n v="65887"/>
    <n v="65887"/>
    <m/>
    <m/>
  </r>
  <r>
    <x v="3"/>
    <x v="0"/>
    <x v="1"/>
    <x v="0"/>
    <n v="55"/>
    <x v="0"/>
    <x v="0"/>
    <x v="0"/>
    <x v="0"/>
    <x v="94"/>
    <x v="94"/>
    <x v="65"/>
    <x v="7"/>
    <x v="1"/>
    <m/>
    <m/>
    <m/>
    <n v="78602"/>
    <n v="70028.9800000041"/>
    <m/>
    <m/>
  </r>
  <r>
    <x v="3"/>
    <x v="0"/>
    <x v="1"/>
    <x v="0"/>
    <n v="34"/>
    <x v="0"/>
    <x v="0"/>
    <x v="0"/>
    <x v="0"/>
    <x v="95"/>
    <x v="95"/>
    <x v="66"/>
    <x v="7"/>
    <x v="1"/>
    <m/>
    <m/>
    <m/>
    <n v="96428"/>
    <n v="65499.999999970198"/>
    <m/>
    <m/>
  </r>
  <r>
    <x v="3"/>
    <x v="0"/>
    <x v="1"/>
    <x v="0"/>
    <n v="5"/>
    <x v="0"/>
    <x v="0"/>
    <x v="0"/>
    <x v="0"/>
    <x v="96"/>
    <x v="96"/>
    <x v="67"/>
    <x v="8"/>
    <x v="1"/>
    <m/>
    <m/>
    <m/>
    <n v="11633"/>
    <n v="11633.02"/>
    <m/>
    <m/>
  </r>
  <r>
    <x v="3"/>
    <x v="0"/>
    <x v="1"/>
    <x v="0"/>
    <n v="48"/>
    <x v="0"/>
    <x v="0"/>
    <x v="0"/>
    <x v="0"/>
    <x v="97"/>
    <x v="97"/>
    <x v="67"/>
    <x v="8"/>
    <x v="1"/>
    <m/>
    <m/>
    <m/>
    <n v="16515"/>
    <n v="13005"/>
    <m/>
    <m/>
  </r>
  <r>
    <x v="3"/>
    <x v="0"/>
    <x v="1"/>
    <x v="0"/>
    <n v="39"/>
    <x v="0"/>
    <x v="0"/>
    <x v="0"/>
    <x v="0"/>
    <x v="98"/>
    <x v="98"/>
    <x v="68"/>
    <x v="8"/>
    <x v="1"/>
    <m/>
    <m/>
    <m/>
    <n v="32384"/>
    <n v="21000"/>
    <m/>
    <m/>
  </r>
  <r>
    <x v="3"/>
    <x v="0"/>
    <x v="0"/>
    <x v="0"/>
    <n v="153"/>
    <x v="0"/>
    <x v="0"/>
    <x v="0"/>
    <x v="0"/>
    <x v="99"/>
    <x v="99"/>
    <x v="69"/>
    <x v="8"/>
    <x v="1"/>
    <m/>
    <m/>
    <m/>
    <n v="116053"/>
    <n v="116053"/>
    <m/>
    <m/>
  </r>
  <r>
    <x v="3"/>
    <x v="0"/>
    <x v="1"/>
    <x v="0"/>
    <n v="44"/>
    <x v="0"/>
    <x v="0"/>
    <x v="0"/>
    <x v="0"/>
    <x v="100"/>
    <x v="100"/>
    <x v="70"/>
    <x v="8"/>
    <x v="1"/>
    <m/>
    <m/>
    <m/>
    <n v="35243"/>
    <n v="12629.34999999404"/>
    <m/>
    <m/>
  </r>
  <r>
    <x v="3"/>
    <x v="0"/>
    <x v="1"/>
    <x v="0"/>
    <n v="29"/>
    <x v="0"/>
    <x v="0"/>
    <x v="0"/>
    <x v="0"/>
    <x v="101"/>
    <x v="101"/>
    <x v="70"/>
    <x v="8"/>
    <x v="1"/>
    <m/>
    <m/>
    <m/>
    <n v="11881"/>
    <n v="2415"/>
    <m/>
    <m/>
  </r>
  <r>
    <x v="3"/>
    <x v="0"/>
    <x v="1"/>
    <x v="0"/>
    <n v="105"/>
    <x v="0"/>
    <x v="0"/>
    <x v="0"/>
    <x v="0"/>
    <x v="102"/>
    <x v="102"/>
    <x v="70"/>
    <x v="8"/>
    <x v="1"/>
    <m/>
    <m/>
    <m/>
    <n v="3942"/>
    <n v="3379.7999999998137"/>
    <m/>
    <m/>
  </r>
  <r>
    <x v="3"/>
    <x v="0"/>
    <x v="1"/>
    <x v="0"/>
    <n v="28"/>
    <x v="0"/>
    <x v="0"/>
    <x v="0"/>
    <x v="0"/>
    <x v="103"/>
    <x v="103"/>
    <x v="71"/>
    <x v="8"/>
    <x v="1"/>
    <m/>
    <m/>
    <m/>
    <n v="8872"/>
    <n v="3000"/>
    <m/>
    <m/>
  </r>
  <r>
    <x v="3"/>
    <x v="0"/>
    <x v="0"/>
    <x v="0"/>
    <n v="122"/>
    <x v="0"/>
    <x v="0"/>
    <x v="0"/>
    <x v="0"/>
    <x v="104"/>
    <x v="104"/>
    <x v="71"/>
    <x v="8"/>
    <x v="1"/>
    <m/>
    <m/>
    <m/>
    <n v="31479"/>
    <n v="31478.9999999926"/>
    <m/>
    <m/>
  </r>
  <r>
    <x v="3"/>
    <x v="0"/>
    <x v="1"/>
    <x v="0"/>
    <n v="100"/>
    <x v="0"/>
    <x v="0"/>
    <x v="0"/>
    <x v="0"/>
    <x v="105"/>
    <x v="105"/>
    <x v="72"/>
    <x v="8"/>
    <x v="1"/>
    <m/>
    <m/>
    <m/>
    <n v="61726"/>
    <n v="30863"/>
    <m/>
    <m/>
  </r>
  <r>
    <x v="3"/>
    <x v="0"/>
    <x v="1"/>
    <x v="0"/>
    <n v="70"/>
    <x v="0"/>
    <x v="0"/>
    <x v="0"/>
    <x v="0"/>
    <x v="106"/>
    <x v="106"/>
    <x v="67"/>
    <x v="8"/>
    <x v="1"/>
    <m/>
    <m/>
    <m/>
    <n v="55538"/>
    <n v="39900"/>
    <m/>
    <m/>
  </r>
  <r>
    <x v="3"/>
    <x v="0"/>
    <x v="0"/>
    <x v="0"/>
    <n v="153"/>
    <x v="0"/>
    <x v="0"/>
    <x v="0"/>
    <x v="0"/>
    <x v="107"/>
    <x v="107"/>
    <x v="73"/>
    <x v="8"/>
    <x v="1"/>
    <m/>
    <m/>
    <m/>
    <n v="70313"/>
    <n v="70313"/>
    <m/>
    <m/>
  </r>
  <r>
    <x v="3"/>
    <x v="0"/>
    <x v="0"/>
    <x v="0"/>
    <n v="153"/>
    <x v="0"/>
    <x v="0"/>
    <x v="0"/>
    <x v="0"/>
    <x v="108"/>
    <x v="108"/>
    <x v="74"/>
    <x v="8"/>
    <x v="1"/>
    <m/>
    <m/>
    <m/>
    <n v="56487"/>
    <n v="56487"/>
    <m/>
    <m/>
  </r>
  <r>
    <x v="3"/>
    <x v="0"/>
    <x v="0"/>
    <x v="0"/>
    <n v="153"/>
    <x v="0"/>
    <x v="0"/>
    <x v="0"/>
    <x v="0"/>
    <x v="109"/>
    <x v="109"/>
    <x v="74"/>
    <x v="8"/>
    <x v="1"/>
    <m/>
    <m/>
    <m/>
    <n v="20029"/>
    <n v="20029"/>
    <m/>
    <m/>
  </r>
  <r>
    <x v="3"/>
    <x v="0"/>
    <x v="0"/>
    <x v="0"/>
    <n v="153"/>
    <x v="0"/>
    <x v="0"/>
    <x v="0"/>
    <x v="0"/>
    <x v="110"/>
    <x v="110"/>
    <x v="74"/>
    <x v="8"/>
    <x v="1"/>
    <m/>
    <m/>
    <m/>
    <n v="6982"/>
    <n v="6982"/>
    <m/>
    <m/>
  </r>
  <r>
    <x v="3"/>
    <x v="0"/>
    <x v="0"/>
    <x v="1"/>
    <n v="325"/>
    <x v="0"/>
    <x v="0"/>
    <x v="0"/>
    <x v="0"/>
    <x v="111"/>
    <x v="111"/>
    <x v="75"/>
    <x v="8"/>
    <x v="1"/>
    <m/>
    <m/>
    <m/>
    <n v="87865"/>
    <n v="87865"/>
    <m/>
    <m/>
  </r>
  <r>
    <x v="3"/>
    <x v="0"/>
    <x v="0"/>
    <x v="0"/>
    <n v="153"/>
    <x v="0"/>
    <x v="0"/>
    <x v="0"/>
    <x v="0"/>
    <x v="112"/>
    <x v="112"/>
    <x v="76"/>
    <x v="9"/>
    <x v="1"/>
    <m/>
    <m/>
    <m/>
    <n v="60292"/>
    <n v="60292"/>
    <m/>
    <m/>
  </r>
  <r>
    <x v="3"/>
    <x v="0"/>
    <x v="1"/>
    <x v="0"/>
    <n v="153"/>
    <x v="0"/>
    <x v="0"/>
    <x v="0"/>
    <x v="0"/>
    <x v="113"/>
    <x v="113"/>
    <x v="76"/>
    <x v="9"/>
    <x v="1"/>
    <m/>
    <m/>
    <m/>
    <n v="5590"/>
    <n v="5590"/>
    <m/>
    <m/>
  </r>
  <r>
    <x v="3"/>
    <x v="0"/>
    <x v="0"/>
    <x v="0"/>
    <n v="153"/>
    <x v="0"/>
    <x v="0"/>
    <x v="0"/>
    <x v="0"/>
    <x v="114"/>
    <x v="114"/>
    <x v="77"/>
    <x v="9"/>
    <x v="1"/>
    <m/>
    <m/>
    <m/>
    <n v="27237"/>
    <n v="27237"/>
    <m/>
    <m/>
  </r>
  <r>
    <x v="3"/>
    <x v="0"/>
    <x v="0"/>
    <x v="0"/>
    <n v="153"/>
    <x v="0"/>
    <x v="0"/>
    <x v="0"/>
    <x v="0"/>
    <x v="115"/>
    <x v="115"/>
    <x v="78"/>
    <x v="9"/>
    <x v="1"/>
    <m/>
    <m/>
    <m/>
    <n v="11771"/>
    <n v="11771"/>
    <m/>
    <m/>
  </r>
  <r>
    <x v="3"/>
    <x v="0"/>
    <x v="1"/>
    <x v="0"/>
    <n v="20"/>
    <x v="0"/>
    <x v="0"/>
    <x v="0"/>
    <x v="0"/>
    <x v="116"/>
    <x v="116"/>
    <x v="78"/>
    <x v="9"/>
    <x v="1"/>
    <m/>
    <m/>
    <m/>
    <n v="9181"/>
    <n v="765"/>
    <m/>
    <m/>
  </r>
  <r>
    <x v="3"/>
    <x v="0"/>
    <x v="0"/>
    <x v="0"/>
    <n v="153"/>
    <x v="0"/>
    <x v="0"/>
    <x v="0"/>
    <x v="0"/>
    <x v="117"/>
    <x v="117"/>
    <x v="78"/>
    <x v="9"/>
    <x v="1"/>
    <m/>
    <m/>
    <m/>
    <n v="32876"/>
    <n v="32876"/>
    <m/>
    <m/>
  </r>
  <r>
    <x v="3"/>
    <x v="0"/>
    <x v="0"/>
    <x v="0"/>
    <n v="153"/>
    <x v="0"/>
    <x v="0"/>
    <x v="0"/>
    <x v="0"/>
    <x v="118"/>
    <x v="118"/>
    <x v="78"/>
    <x v="9"/>
    <x v="1"/>
    <m/>
    <m/>
    <m/>
    <n v="4661"/>
    <n v="4661"/>
    <m/>
    <m/>
  </r>
  <r>
    <x v="3"/>
    <x v="0"/>
    <x v="0"/>
    <x v="0"/>
    <n v="153"/>
    <x v="0"/>
    <x v="0"/>
    <x v="0"/>
    <x v="0"/>
    <x v="119"/>
    <x v="119"/>
    <x v="79"/>
    <x v="9"/>
    <x v="1"/>
    <m/>
    <m/>
    <m/>
    <n v="13851"/>
    <n v="13851"/>
    <m/>
    <m/>
  </r>
  <r>
    <x v="3"/>
    <x v="0"/>
    <x v="1"/>
    <x v="0"/>
    <n v="31"/>
    <x v="0"/>
    <x v="0"/>
    <x v="0"/>
    <x v="0"/>
    <x v="120"/>
    <x v="120"/>
    <x v="79"/>
    <x v="9"/>
    <x v="1"/>
    <m/>
    <m/>
    <m/>
    <n v="10508"/>
    <n v="5000"/>
    <m/>
    <m/>
  </r>
  <r>
    <x v="3"/>
    <x v="0"/>
    <x v="1"/>
    <x v="0"/>
    <n v="4"/>
    <x v="0"/>
    <x v="0"/>
    <x v="0"/>
    <x v="0"/>
    <x v="121"/>
    <x v="121"/>
    <x v="79"/>
    <x v="9"/>
    <x v="1"/>
    <m/>
    <m/>
    <m/>
    <n v="3073"/>
    <n v="1500"/>
    <m/>
    <m/>
  </r>
  <r>
    <x v="3"/>
    <x v="0"/>
    <x v="0"/>
    <x v="0"/>
    <n v="153"/>
    <x v="0"/>
    <x v="0"/>
    <x v="0"/>
    <x v="0"/>
    <x v="122"/>
    <x v="122"/>
    <x v="80"/>
    <x v="9"/>
    <x v="1"/>
    <m/>
    <m/>
    <m/>
    <n v="71188"/>
    <n v="71188"/>
    <m/>
    <m/>
  </r>
  <r>
    <x v="3"/>
    <x v="0"/>
    <x v="1"/>
    <x v="0"/>
    <n v="73"/>
    <x v="0"/>
    <x v="0"/>
    <x v="0"/>
    <x v="0"/>
    <x v="123"/>
    <x v="123"/>
    <x v="81"/>
    <x v="9"/>
    <x v="1"/>
    <m/>
    <m/>
    <m/>
    <n v="16582"/>
    <n v="16582"/>
    <m/>
    <m/>
  </r>
  <r>
    <x v="3"/>
    <x v="0"/>
    <x v="0"/>
    <x v="0"/>
    <n v="146"/>
    <x v="0"/>
    <x v="0"/>
    <x v="0"/>
    <x v="0"/>
    <x v="124"/>
    <x v="124"/>
    <x v="81"/>
    <x v="9"/>
    <x v="1"/>
    <m/>
    <m/>
    <m/>
    <n v="18427"/>
    <n v="18427"/>
    <m/>
    <m/>
  </r>
  <r>
    <x v="3"/>
    <x v="0"/>
    <x v="0"/>
    <x v="0"/>
    <n v="79"/>
    <x v="0"/>
    <x v="0"/>
    <x v="0"/>
    <x v="0"/>
    <x v="125"/>
    <x v="125"/>
    <x v="81"/>
    <x v="9"/>
    <x v="1"/>
    <m/>
    <m/>
    <m/>
    <n v="11662"/>
    <n v="11662"/>
    <m/>
    <m/>
  </r>
  <r>
    <x v="3"/>
    <x v="0"/>
    <x v="0"/>
    <x v="0"/>
    <n v="153"/>
    <x v="0"/>
    <x v="0"/>
    <x v="0"/>
    <x v="0"/>
    <x v="126"/>
    <x v="126"/>
    <x v="82"/>
    <x v="9"/>
    <x v="1"/>
    <m/>
    <m/>
    <m/>
    <n v="18643"/>
    <n v="18643"/>
    <m/>
    <m/>
  </r>
  <r>
    <x v="3"/>
    <x v="0"/>
    <x v="0"/>
    <x v="0"/>
    <n v="153"/>
    <x v="0"/>
    <x v="0"/>
    <x v="0"/>
    <x v="0"/>
    <x v="127"/>
    <x v="127"/>
    <x v="82"/>
    <x v="9"/>
    <x v="1"/>
    <m/>
    <m/>
    <m/>
    <n v="17698"/>
    <n v="17698"/>
    <m/>
    <m/>
  </r>
  <r>
    <x v="3"/>
    <x v="0"/>
    <x v="0"/>
    <x v="0"/>
    <n v="153"/>
    <x v="0"/>
    <x v="0"/>
    <x v="0"/>
    <x v="0"/>
    <x v="128"/>
    <x v="128"/>
    <x v="82"/>
    <x v="9"/>
    <x v="1"/>
    <m/>
    <m/>
    <m/>
    <n v="18405"/>
    <n v="18405"/>
    <m/>
    <m/>
  </r>
  <r>
    <x v="3"/>
    <x v="0"/>
    <x v="0"/>
    <x v="0"/>
    <n v="145"/>
    <x v="0"/>
    <x v="0"/>
    <x v="0"/>
    <x v="0"/>
    <x v="129"/>
    <x v="129"/>
    <x v="79"/>
    <x v="9"/>
    <x v="1"/>
    <m/>
    <m/>
    <m/>
    <n v="16415"/>
    <n v="16415"/>
    <m/>
    <m/>
  </r>
  <r>
    <x v="3"/>
    <x v="0"/>
    <x v="0"/>
    <x v="0"/>
    <n v="153"/>
    <x v="0"/>
    <x v="0"/>
    <x v="0"/>
    <x v="0"/>
    <x v="130"/>
    <x v="130"/>
    <x v="77"/>
    <x v="9"/>
    <x v="1"/>
    <m/>
    <m/>
    <m/>
    <n v="6418"/>
    <n v="6418"/>
    <m/>
    <m/>
  </r>
  <r>
    <x v="3"/>
    <x v="0"/>
    <x v="0"/>
    <x v="0"/>
    <n v="132"/>
    <x v="0"/>
    <x v="0"/>
    <x v="0"/>
    <x v="0"/>
    <x v="131"/>
    <x v="131"/>
    <x v="77"/>
    <x v="9"/>
    <x v="1"/>
    <m/>
    <m/>
    <m/>
    <n v="9783"/>
    <n v="9783"/>
    <m/>
    <m/>
  </r>
  <r>
    <x v="3"/>
    <x v="0"/>
    <x v="0"/>
    <x v="0"/>
    <n v="153"/>
    <x v="0"/>
    <x v="0"/>
    <x v="0"/>
    <x v="0"/>
    <x v="132"/>
    <x v="132"/>
    <x v="77"/>
    <x v="9"/>
    <x v="1"/>
    <m/>
    <m/>
    <m/>
    <n v="13717"/>
    <n v="13717"/>
    <m/>
    <m/>
  </r>
  <r>
    <x v="3"/>
    <x v="0"/>
    <x v="0"/>
    <x v="0"/>
    <n v="153"/>
    <x v="0"/>
    <x v="0"/>
    <x v="0"/>
    <x v="0"/>
    <x v="133"/>
    <x v="133"/>
    <x v="77"/>
    <x v="9"/>
    <x v="1"/>
    <m/>
    <m/>
    <m/>
    <n v="6644"/>
    <n v="6644"/>
    <m/>
    <m/>
  </r>
  <r>
    <x v="3"/>
    <x v="0"/>
    <x v="0"/>
    <x v="0"/>
    <n v="141"/>
    <x v="0"/>
    <x v="0"/>
    <x v="0"/>
    <x v="0"/>
    <x v="134"/>
    <x v="134"/>
    <x v="80"/>
    <x v="9"/>
    <x v="1"/>
    <m/>
    <m/>
    <m/>
    <n v="5766"/>
    <n v="5766"/>
    <m/>
    <m/>
  </r>
  <r>
    <x v="3"/>
    <x v="0"/>
    <x v="0"/>
    <x v="0"/>
    <n v="153"/>
    <x v="0"/>
    <x v="0"/>
    <x v="0"/>
    <x v="0"/>
    <x v="135"/>
    <x v="135"/>
    <x v="80"/>
    <x v="9"/>
    <x v="1"/>
    <m/>
    <m/>
    <m/>
    <n v="2076"/>
    <n v="2076"/>
    <m/>
    <m/>
  </r>
  <r>
    <x v="3"/>
    <x v="0"/>
    <x v="0"/>
    <x v="0"/>
    <n v="153"/>
    <x v="0"/>
    <x v="0"/>
    <x v="0"/>
    <x v="0"/>
    <x v="136"/>
    <x v="136"/>
    <x v="83"/>
    <x v="9"/>
    <x v="1"/>
    <m/>
    <m/>
    <m/>
    <n v="3459"/>
    <n v="3459"/>
    <m/>
    <m/>
  </r>
  <r>
    <x v="3"/>
    <x v="0"/>
    <x v="0"/>
    <x v="0"/>
    <n v="153"/>
    <x v="0"/>
    <x v="0"/>
    <x v="0"/>
    <x v="0"/>
    <x v="137"/>
    <x v="137"/>
    <x v="83"/>
    <x v="9"/>
    <x v="1"/>
    <m/>
    <m/>
    <m/>
    <n v="8072"/>
    <n v="8072"/>
    <m/>
    <m/>
  </r>
  <r>
    <x v="3"/>
    <x v="0"/>
    <x v="1"/>
    <x v="0"/>
    <n v="123"/>
    <x v="0"/>
    <x v="0"/>
    <x v="0"/>
    <x v="1"/>
    <x v="138"/>
    <x v="138"/>
    <x v="84"/>
    <x v="9"/>
    <x v="1"/>
    <m/>
    <m/>
    <m/>
    <n v="83457"/>
    <n v="78461.960000000894"/>
    <m/>
    <m/>
  </r>
  <r>
    <x v="3"/>
    <x v="0"/>
    <x v="1"/>
    <x v="0"/>
    <n v="62"/>
    <x v="0"/>
    <x v="0"/>
    <x v="0"/>
    <x v="0"/>
    <x v="139"/>
    <x v="139"/>
    <x v="79"/>
    <x v="9"/>
    <x v="1"/>
    <m/>
    <m/>
    <m/>
    <n v="21266"/>
    <n v="21266"/>
    <m/>
    <m/>
  </r>
  <r>
    <x v="3"/>
    <x v="0"/>
    <x v="0"/>
    <x v="0"/>
    <n v="326"/>
    <x v="0"/>
    <x v="0"/>
    <x v="0"/>
    <x v="0"/>
    <x v="140"/>
    <x v="140"/>
    <x v="85"/>
    <x v="10"/>
    <x v="1"/>
    <m/>
    <m/>
    <m/>
    <n v="98282"/>
    <n v="98282.01"/>
    <m/>
    <m/>
  </r>
  <r>
    <x v="3"/>
    <x v="0"/>
    <x v="1"/>
    <x v="0"/>
    <n v="92"/>
    <x v="0"/>
    <x v="0"/>
    <x v="0"/>
    <x v="0"/>
    <x v="141"/>
    <x v="141"/>
    <x v="86"/>
    <x v="10"/>
    <x v="1"/>
    <m/>
    <m/>
    <m/>
    <n v="53489"/>
    <n v="53489"/>
    <m/>
    <m/>
  </r>
  <r>
    <x v="3"/>
    <x v="0"/>
    <x v="1"/>
    <x v="0"/>
    <n v="45"/>
    <x v="0"/>
    <x v="0"/>
    <x v="0"/>
    <x v="0"/>
    <x v="142"/>
    <x v="142"/>
    <x v="86"/>
    <x v="10"/>
    <x v="1"/>
    <m/>
    <m/>
    <m/>
    <n v="43360"/>
    <n v="19000"/>
    <m/>
    <m/>
  </r>
  <r>
    <x v="3"/>
    <x v="0"/>
    <x v="1"/>
    <x v="0"/>
    <n v="40"/>
    <x v="0"/>
    <x v="0"/>
    <x v="0"/>
    <x v="0"/>
    <x v="143"/>
    <x v="143"/>
    <x v="86"/>
    <x v="10"/>
    <x v="1"/>
    <m/>
    <m/>
    <m/>
    <n v="21436"/>
    <n v="10800"/>
    <m/>
    <m/>
  </r>
  <r>
    <x v="3"/>
    <x v="0"/>
    <x v="0"/>
    <x v="0"/>
    <n v="153"/>
    <x v="0"/>
    <x v="0"/>
    <x v="0"/>
    <x v="0"/>
    <x v="144"/>
    <x v="144"/>
    <x v="87"/>
    <x v="10"/>
    <x v="1"/>
    <m/>
    <m/>
    <m/>
    <n v="61354"/>
    <n v="61354"/>
    <m/>
    <m/>
  </r>
  <r>
    <x v="3"/>
    <x v="0"/>
    <x v="0"/>
    <x v="1"/>
    <n v="153"/>
    <x v="0"/>
    <x v="0"/>
    <x v="0"/>
    <x v="0"/>
    <x v="145"/>
    <x v="145"/>
    <x v="88"/>
    <x v="10"/>
    <x v="1"/>
    <m/>
    <m/>
    <m/>
    <n v="64731"/>
    <n v="64731"/>
    <m/>
    <m/>
  </r>
  <r>
    <x v="3"/>
    <x v="0"/>
    <x v="0"/>
    <x v="0"/>
    <n v="153"/>
    <x v="0"/>
    <x v="0"/>
    <x v="0"/>
    <x v="0"/>
    <x v="146"/>
    <x v="146"/>
    <x v="89"/>
    <x v="10"/>
    <x v="1"/>
    <m/>
    <m/>
    <m/>
    <n v="55502"/>
    <n v="55502"/>
    <m/>
    <m/>
  </r>
  <r>
    <x v="3"/>
    <x v="0"/>
    <x v="0"/>
    <x v="0"/>
    <n v="125"/>
    <x v="0"/>
    <x v="0"/>
    <x v="0"/>
    <x v="0"/>
    <x v="147"/>
    <x v="147"/>
    <x v="86"/>
    <x v="10"/>
    <x v="1"/>
    <m/>
    <m/>
    <m/>
    <n v="46283"/>
    <n v="46283"/>
    <m/>
    <m/>
  </r>
  <r>
    <x v="3"/>
    <x v="0"/>
    <x v="0"/>
    <x v="0"/>
    <n v="153"/>
    <x v="0"/>
    <x v="0"/>
    <x v="0"/>
    <x v="0"/>
    <x v="148"/>
    <x v="148"/>
    <x v="90"/>
    <x v="11"/>
    <x v="1"/>
    <m/>
    <m/>
    <m/>
    <n v="8730"/>
    <n v="8730"/>
    <m/>
    <m/>
  </r>
  <r>
    <x v="3"/>
    <x v="0"/>
    <x v="0"/>
    <x v="0"/>
    <n v="153"/>
    <x v="0"/>
    <x v="0"/>
    <x v="0"/>
    <x v="0"/>
    <x v="149"/>
    <x v="149"/>
    <x v="90"/>
    <x v="11"/>
    <x v="1"/>
    <m/>
    <m/>
    <m/>
    <n v="105511"/>
    <n v="105511"/>
    <m/>
    <m/>
  </r>
  <r>
    <x v="3"/>
    <x v="0"/>
    <x v="0"/>
    <x v="0"/>
    <n v="153"/>
    <x v="0"/>
    <x v="0"/>
    <x v="0"/>
    <x v="0"/>
    <x v="150"/>
    <x v="150"/>
    <x v="90"/>
    <x v="11"/>
    <x v="1"/>
    <m/>
    <m/>
    <m/>
    <n v="16841"/>
    <n v="16841"/>
    <m/>
    <m/>
  </r>
  <r>
    <x v="3"/>
    <x v="0"/>
    <x v="0"/>
    <x v="0"/>
    <n v="153"/>
    <x v="0"/>
    <x v="0"/>
    <x v="0"/>
    <x v="0"/>
    <x v="151"/>
    <x v="151"/>
    <x v="90"/>
    <x v="11"/>
    <x v="1"/>
    <m/>
    <m/>
    <m/>
    <n v="37469"/>
    <n v="37469"/>
    <m/>
    <m/>
  </r>
  <r>
    <x v="3"/>
    <x v="0"/>
    <x v="0"/>
    <x v="0"/>
    <n v="150"/>
    <x v="0"/>
    <x v="0"/>
    <x v="0"/>
    <x v="0"/>
    <x v="152"/>
    <x v="152"/>
    <x v="91"/>
    <x v="11"/>
    <x v="1"/>
    <m/>
    <m/>
    <m/>
    <n v="45932"/>
    <n v="45932"/>
    <m/>
    <m/>
  </r>
  <r>
    <x v="3"/>
    <x v="0"/>
    <x v="0"/>
    <x v="0"/>
    <n v="153"/>
    <x v="0"/>
    <x v="0"/>
    <x v="0"/>
    <x v="0"/>
    <x v="153"/>
    <x v="153"/>
    <x v="92"/>
    <x v="11"/>
    <x v="1"/>
    <m/>
    <m/>
    <m/>
    <n v="60773"/>
    <n v="60773"/>
    <m/>
    <m/>
  </r>
  <r>
    <x v="3"/>
    <x v="0"/>
    <x v="0"/>
    <x v="0"/>
    <n v="153"/>
    <x v="0"/>
    <x v="0"/>
    <x v="0"/>
    <x v="1"/>
    <x v="154"/>
    <x v="154"/>
    <x v="92"/>
    <x v="11"/>
    <x v="1"/>
    <m/>
    <m/>
    <m/>
    <n v="22191"/>
    <n v="22191"/>
    <m/>
    <m/>
  </r>
  <r>
    <x v="3"/>
    <x v="0"/>
    <x v="1"/>
    <x v="0"/>
    <n v="81"/>
    <x v="0"/>
    <x v="0"/>
    <x v="0"/>
    <x v="0"/>
    <x v="155"/>
    <x v="155"/>
    <x v="92"/>
    <x v="11"/>
    <x v="1"/>
    <m/>
    <m/>
    <m/>
    <n v="28435"/>
    <n v="14709"/>
    <m/>
    <m/>
  </r>
  <r>
    <x v="3"/>
    <x v="0"/>
    <x v="1"/>
    <x v="0"/>
    <n v="118"/>
    <x v="0"/>
    <x v="0"/>
    <x v="0"/>
    <x v="0"/>
    <x v="156"/>
    <x v="156"/>
    <x v="93"/>
    <x v="11"/>
    <x v="1"/>
    <m/>
    <m/>
    <m/>
    <n v="40364"/>
    <n v="27446.34999999404"/>
    <m/>
    <m/>
  </r>
  <r>
    <x v="3"/>
    <x v="0"/>
    <x v="0"/>
    <x v="0"/>
    <n v="153"/>
    <x v="0"/>
    <x v="0"/>
    <x v="0"/>
    <x v="0"/>
    <x v="157"/>
    <x v="157"/>
    <x v="92"/>
    <x v="11"/>
    <x v="1"/>
    <m/>
    <m/>
    <m/>
    <n v="45248"/>
    <n v="45248"/>
    <m/>
    <m/>
  </r>
  <r>
    <x v="3"/>
    <x v="0"/>
    <x v="0"/>
    <x v="0"/>
    <n v="153"/>
    <x v="0"/>
    <x v="0"/>
    <x v="0"/>
    <x v="1"/>
    <x v="158"/>
    <x v="158"/>
    <x v="92"/>
    <x v="11"/>
    <x v="1"/>
    <m/>
    <m/>
    <m/>
    <n v="73516"/>
    <n v="73516"/>
    <m/>
    <m/>
  </r>
  <r>
    <x v="3"/>
    <x v="0"/>
    <x v="0"/>
    <x v="0"/>
    <n v="153"/>
    <x v="0"/>
    <x v="0"/>
    <x v="0"/>
    <x v="0"/>
    <x v="159"/>
    <x v="159"/>
    <x v="94"/>
    <x v="11"/>
    <x v="1"/>
    <m/>
    <m/>
    <m/>
    <n v="13420"/>
    <n v="13420"/>
    <m/>
    <m/>
  </r>
  <r>
    <x v="3"/>
    <x v="0"/>
    <x v="0"/>
    <x v="0"/>
    <n v="153"/>
    <x v="0"/>
    <x v="0"/>
    <x v="0"/>
    <x v="0"/>
    <x v="160"/>
    <x v="160"/>
    <x v="90"/>
    <x v="11"/>
    <x v="1"/>
    <m/>
    <m/>
    <m/>
    <n v="38839"/>
    <n v="38839"/>
    <m/>
    <m/>
  </r>
  <r>
    <x v="3"/>
    <x v="0"/>
    <x v="0"/>
    <x v="0"/>
    <n v="153"/>
    <x v="0"/>
    <x v="0"/>
    <x v="0"/>
    <x v="0"/>
    <x v="161"/>
    <x v="161"/>
    <x v="90"/>
    <x v="11"/>
    <x v="1"/>
    <m/>
    <m/>
    <m/>
    <n v="38376"/>
    <n v="38376"/>
    <m/>
    <m/>
  </r>
  <r>
    <x v="3"/>
    <x v="0"/>
    <x v="0"/>
    <x v="0"/>
    <n v="153"/>
    <x v="0"/>
    <x v="0"/>
    <x v="0"/>
    <x v="0"/>
    <x v="162"/>
    <x v="162"/>
    <x v="95"/>
    <x v="11"/>
    <x v="1"/>
    <m/>
    <m/>
    <m/>
    <n v="106014"/>
    <n v="106014"/>
    <m/>
    <m/>
  </r>
  <r>
    <x v="3"/>
    <x v="0"/>
    <x v="1"/>
    <x v="0"/>
    <n v="143"/>
    <x v="0"/>
    <x v="0"/>
    <x v="0"/>
    <x v="0"/>
    <x v="163"/>
    <x v="163"/>
    <x v="96"/>
    <x v="12"/>
    <x v="1"/>
    <m/>
    <m/>
    <m/>
    <n v="18263"/>
    <n v="18263.04"/>
    <m/>
    <m/>
  </r>
  <r>
    <x v="3"/>
    <x v="0"/>
    <x v="0"/>
    <x v="0"/>
    <n v="153"/>
    <x v="0"/>
    <x v="0"/>
    <x v="0"/>
    <x v="0"/>
    <x v="164"/>
    <x v="164"/>
    <x v="96"/>
    <x v="12"/>
    <x v="1"/>
    <m/>
    <m/>
    <m/>
    <n v="14338"/>
    <n v="14338"/>
    <m/>
    <m/>
  </r>
  <r>
    <x v="3"/>
    <x v="0"/>
    <x v="0"/>
    <x v="0"/>
    <n v="153"/>
    <x v="0"/>
    <x v="0"/>
    <x v="0"/>
    <x v="0"/>
    <x v="165"/>
    <x v="165"/>
    <x v="96"/>
    <x v="12"/>
    <x v="1"/>
    <m/>
    <m/>
    <m/>
    <n v="23826"/>
    <n v="23826"/>
    <m/>
    <m/>
  </r>
  <r>
    <x v="3"/>
    <x v="0"/>
    <x v="1"/>
    <x v="0"/>
    <n v="35"/>
    <x v="0"/>
    <x v="0"/>
    <x v="0"/>
    <x v="0"/>
    <x v="166"/>
    <x v="166"/>
    <x v="96"/>
    <x v="12"/>
    <x v="1"/>
    <m/>
    <m/>
    <m/>
    <n v="13644"/>
    <n v="5500"/>
    <m/>
    <m/>
  </r>
  <r>
    <x v="3"/>
    <x v="0"/>
    <x v="0"/>
    <x v="0"/>
    <n v="147"/>
    <x v="0"/>
    <x v="0"/>
    <x v="0"/>
    <x v="0"/>
    <x v="167"/>
    <x v="167"/>
    <x v="97"/>
    <x v="12"/>
    <x v="1"/>
    <m/>
    <m/>
    <m/>
    <n v="71666"/>
    <n v="71666"/>
    <m/>
    <m/>
  </r>
  <r>
    <x v="3"/>
    <x v="0"/>
    <x v="0"/>
    <x v="0"/>
    <n v="153"/>
    <x v="0"/>
    <x v="0"/>
    <x v="0"/>
    <x v="0"/>
    <x v="168"/>
    <x v="168"/>
    <x v="98"/>
    <x v="12"/>
    <x v="1"/>
    <m/>
    <m/>
    <m/>
    <n v="15243"/>
    <n v="15243"/>
    <m/>
    <m/>
  </r>
  <r>
    <x v="3"/>
    <x v="0"/>
    <x v="0"/>
    <x v="0"/>
    <n v="153"/>
    <x v="0"/>
    <x v="0"/>
    <x v="0"/>
    <x v="0"/>
    <x v="169"/>
    <x v="169"/>
    <x v="98"/>
    <x v="12"/>
    <x v="1"/>
    <m/>
    <m/>
    <m/>
    <n v="8543"/>
    <n v="8543"/>
    <m/>
    <m/>
  </r>
  <r>
    <x v="3"/>
    <x v="0"/>
    <x v="0"/>
    <x v="0"/>
    <n v="153"/>
    <x v="0"/>
    <x v="0"/>
    <x v="0"/>
    <x v="0"/>
    <x v="170"/>
    <x v="170"/>
    <x v="98"/>
    <x v="12"/>
    <x v="1"/>
    <m/>
    <m/>
    <m/>
    <n v="9247"/>
    <n v="9247"/>
    <m/>
    <m/>
  </r>
  <r>
    <x v="3"/>
    <x v="0"/>
    <x v="0"/>
    <x v="0"/>
    <n v="153"/>
    <x v="0"/>
    <x v="0"/>
    <x v="0"/>
    <x v="0"/>
    <x v="171"/>
    <x v="171"/>
    <x v="98"/>
    <x v="12"/>
    <x v="1"/>
    <m/>
    <m/>
    <m/>
    <n v="7621"/>
    <n v="7621"/>
    <m/>
    <m/>
  </r>
  <r>
    <x v="3"/>
    <x v="0"/>
    <x v="0"/>
    <x v="0"/>
    <n v="153"/>
    <x v="0"/>
    <x v="0"/>
    <x v="0"/>
    <x v="0"/>
    <x v="172"/>
    <x v="172"/>
    <x v="98"/>
    <x v="12"/>
    <x v="1"/>
    <m/>
    <m/>
    <m/>
    <n v="20096"/>
    <n v="20096"/>
    <m/>
    <m/>
  </r>
  <r>
    <x v="3"/>
    <x v="0"/>
    <x v="1"/>
    <x v="0"/>
    <n v="130"/>
    <x v="0"/>
    <x v="0"/>
    <x v="0"/>
    <x v="0"/>
    <x v="173"/>
    <x v="173"/>
    <x v="99"/>
    <x v="12"/>
    <x v="1"/>
    <m/>
    <m/>
    <m/>
    <n v="26392"/>
    <n v="22405"/>
    <m/>
    <m/>
  </r>
  <r>
    <x v="3"/>
    <x v="0"/>
    <x v="1"/>
    <x v="0"/>
    <n v="107"/>
    <x v="0"/>
    <x v="0"/>
    <x v="0"/>
    <x v="0"/>
    <x v="174"/>
    <x v="174"/>
    <x v="99"/>
    <x v="12"/>
    <x v="1"/>
    <m/>
    <m/>
    <m/>
    <n v="25311"/>
    <n v="25311"/>
    <m/>
    <m/>
  </r>
  <r>
    <x v="3"/>
    <x v="0"/>
    <x v="0"/>
    <x v="0"/>
    <n v="322"/>
    <x v="0"/>
    <x v="0"/>
    <x v="0"/>
    <x v="0"/>
    <x v="175"/>
    <x v="175"/>
    <x v="97"/>
    <x v="12"/>
    <x v="1"/>
    <m/>
    <m/>
    <m/>
    <n v="78371"/>
    <n v="78371.000000003609"/>
    <m/>
    <m/>
  </r>
  <r>
    <x v="3"/>
    <x v="0"/>
    <x v="0"/>
    <x v="0"/>
    <n v="153"/>
    <x v="0"/>
    <x v="0"/>
    <x v="0"/>
    <x v="0"/>
    <x v="176"/>
    <x v="176"/>
    <x v="97"/>
    <x v="12"/>
    <x v="1"/>
    <m/>
    <m/>
    <m/>
    <n v="80296"/>
    <n v="80296"/>
    <m/>
    <m/>
  </r>
  <r>
    <x v="3"/>
    <x v="0"/>
    <x v="0"/>
    <x v="0"/>
    <n v="153"/>
    <x v="0"/>
    <x v="0"/>
    <x v="0"/>
    <x v="0"/>
    <x v="177"/>
    <x v="177"/>
    <x v="97"/>
    <x v="12"/>
    <x v="1"/>
    <m/>
    <m/>
    <m/>
    <n v="29514"/>
    <n v="29514"/>
    <m/>
    <m/>
  </r>
  <r>
    <x v="3"/>
    <x v="0"/>
    <x v="1"/>
    <x v="0"/>
    <n v="33"/>
    <x v="0"/>
    <x v="0"/>
    <x v="0"/>
    <x v="0"/>
    <x v="178"/>
    <x v="178"/>
    <x v="100"/>
    <x v="12"/>
    <x v="1"/>
    <m/>
    <m/>
    <m/>
    <n v="15033"/>
    <n v="9000"/>
    <m/>
    <m/>
  </r>
  <r>
    <x v="3"/>
    <x v="0"/>
    <x v="1"/>
    <x v="0"/>
    <n v="144"/>
    <x v="0"/>
    <x v="0"/>
    <x v="0"/>
    <x v="0"/>
    <x v="179"/>
    <x v="179"/>
    <x v="101"/>
    <x v="12"/>
    <x v="1"/>
    <m/>
    <m/>
    <m/>
    <n v="16857"/>
    <n v="16857"/>
    <m/>
    <m/>
  </r>
  <r>
    <x v="3"/>
    <x v="0"/>
    <x v="0"/>
    <x v="0"/>
    <n v="153"/>
    <x v="0"/>
    <x v="0"/>
    <x v="0"/>
    <x v="0"/>
    <x v="180"/>
    <x v="180"/>
    <x v="102"/>
    <x v="12"/>
    <x v="1"/>
    <m/>
    <m/>
    <m/>
    <n v="18880"/>
    <n v="18880"/>
    <m/>
    <m/>
  </r>
  <r>
    <x v="3"/>
    <x v="0"/>
    <x v="0"/>
    <x v="0"/>
    <n v="153"/>
    <x v="0"/>
    <x v="0"/>
    <x v="0"/>
    <x v="0"/>
    <x v="181"/>
    <x v="181"/>
    <x v="102"/>
    <x v="12"/>
    <x v="1"/>
    <m/>
    <m/>
    <m/>
    <n v="15643"/>
    <n v="15643"/>
    <m/>
    <m/>
  </r>
  <r>
    <x v="3"/>
    <x v="0"/>
    <x v="0"/>
    <x v="0"/>
    <n v="153"/>
    <x v="0"/>
    <x v="0"/>
    <x v="0"/>
    <x v="0"/>
    <x v="182"/>
    <x v="182"/>
    <x v="102"/>
    <x v="12"/>
    <x v="1"/>
    <m/>
    <m/>
    <m/>
    <n v="17261"/>
    <n v="17261"/>
    <m/>
    <m/>
  </r>
  <r>
    <x v="3"/>
    <x v="0"/>
    <x v="1"/>
    <x v="0"/>
    <n v="153"/>
    <x v="0"/>
    <x v="0"/>
    <x v="0"/>
    <x v="0"/>
    <x v="183"/>
    <x v="183"/>
    <x v="97"/>
    <x v="12"/>
    <x v="1"/>
    <m/>
    <m/>
    <m/>
    <n v="49704"/>
    <n v="49704"/>
    <m/>
    <m/>
  </r>
  <r>
    <x v="3"/>
    <x v="0"/>
    <x v="1"/>
    <x v="0"/>
    <n v="103"/>
    <x v="0"/>
    <x v="0"/>
    <x v="0"/>
    <x v="1"/>
    <x v="184"/>
    <x v="184"/>
    <x v="103"/>
    <x v="12"/>
    <x v="1"/>
    <m/>
    <m/>
    <m/>
    <n v="110805"/>
    <n v="80000"/>
    <m/>
    <m/>
  </r>
  <r>
    <x v="3"/>
    <x v="0"/>
    <x v="0"/>
    <x v="0"/>
    <n v="148"/>
    <x v="0"/>
    <x v="0"/>
    <x v="0"/>
    <x v="0"/>
    <x v="185"/>
    <x v="185"/>
    <x v="104"/>
    <x v="12"/>
    <x v="1"/>
    <m/>
    <m/>
    <m/>
    <n v="60469"/>
    <n v="60468.959999999999"/>
    <m/>
    <m/>
  </r>
  <r>
    <x v="3"/>
    <x v="0"/>
    <x v="1"/>
    <x v="0"/>
    <n v="77"/>
    <x v="0"/>
    <x v="0"/>
    <x v="0"/>
    <x v="0"/>
    <x v="186"/>
    <x v="186"/>
    <x v="105"/>
    <x v="13"/>
    <x v="1"/>
    <m/>
    <m/>
    <m/>
    <n v="44135"/>
    <n v="44135"/>
    <m/>
    <m/>
  </r>
  <r>
    <x v="3"/>
    <x v="0"/>
    <x v="1"/>
    <x v="0"/>
    <n v="61"/>
    <x v="0"/>
    <x v="0"/>
    <x v="0"/>
    <x v="0"/>
    <x v="187"/>
    <x v="187"/>
    <x v="106"/>
    <x v="13"/>
    <x v="1"/>
    <m/>
    <m/>
    <m/>
    <n v="11713"/>
    <n v="11713"/>
    <m/>
    <m/>
  </r>
  <r>
    <x v="3"/>
    <x v="0"/>
    <x v="1"/>
    <x v="0"/>
    <n v="49"/>
    <x v="0"/>
    <x v="0"/>
    <x v="0"/>
    <x v="0"/>
    <x v="188"/>
    <x v="188"/>
    <x v="107"/>
    <x v="13"/>
    <x v="1"/>
    <m/>
    <m/>
    <m/>
    <n v="59588"/>
    <n v="29291"/>
    <m/>
    <m/>
  </r>
  <r>
    <x v="3"/>
    <x v="0"/>
    <x v="0"/>
    <x v="0"/>
    <n v="151"/>
    <x v="0"/>
    <x v="0"/>
    <x v="0"/>
    <x v="0"/>
    <x v="189"/>
    <x v="189"/>
    <x v="108"/>
    <x v="13"/>
    <x v="1"/>
    <m/>
    <m/>
    <m/>
    <n v="25470"/>
    <n v="25470"/>
    <m/>
    <m/>
  </r>
  <r>
    <x v="3"/>
    <x v="0"/>
    <x v="0"/>
    <x v="0"/>
    <n v="152"/>
    <x v="0"/>
    <x v="0"/>
    <x v="0"/>
    <x v="0"/>
    <x v="190"/>
    <x v="190"/>
    <x v="109"/>
    <x v="13"/>
    <x v="1"/>
    <m/>
    <m/>
    <m/>
    <n v="65887"/>
    <n v="65887"/>
    <m/>
    <m/>
  </r>
  <r>
    <x v="3"/>
    <x v="0"/>
    <x v="1"/>
    <x v="0"/>
    <n v="91"/>
    <x v="0"/>
    <x v="0"/>
    <x v="0"/>
    <x v="0"/>
    <x v="191"/>
    <x v="191"/>
    <x v="110"/>
    <x v="13"/>
    <x v="1"/>
    <m/>
    <m/>
    <m/>
    <n v="46600"/>
    <n v="35600"/>
    <m/>
    <m/>
  </r>
  <r>
    <x v="3"/>
    <x v="0"/>
    <x v="0"/>
    <x v="0"/>
    <n v="139"/>
    <x v="0"/>
    <x v="0"/>
    <x v="0"/>
    <x v="0"/>
    <x v="192"/>
    <x v="192"/>
    <x v="111"/>
    <x v="13"/>
    <x v="1"/>
    <m/>
    <m/>
    <m/>
    <n v="48517"/>
    <n v="48517"/>
    <m/>
    <m/>
  </r>
  <r>
    <x v="3"/>
    <x v="0"/>
    <x v="1"/>
    <x v="1"/>
    <n v="93"/>
    <x v="0"/>
    <x v="0"/>
    <x v="0"/>
    <x v="0"/>
    <x v="193"/>
    <x v="193"/>
    <x v="112"/>
    <x v="13"/>
    <x v="1"/>
    <m/>
    <m/>
    <m/>
    <n v="67505"/>
    <n v="67505"/>
    <m/>
    <m/>
  </r>
  <r>
    <x v="3"/>
    <x v="0"/>
    <x v="0"/>
    <x v="0"/>
    <n v="153"/>
    <x v="0"/>
    <x v="0"/>
    <x v="0"/>
    <x v="1"/>
    <x v="194"/>
    <x v="194"/>
    <x v="113"/>
    <x v="13"/>
    <x v="1"/>
    <m/>
    <m/>
    <m/>
    <n v="40131"/>
    <n v="40131"/>
    <m/>
    <m/>
  </r>
  <r>
    <x v="3"/>
    <x v="0"/>
    <x v="0"/>
    <x v="0"/>
    <n v="153"/>
    <x v="0"/>
    <x v="0"/>
    <x v="0"/>
    <x v="0"/>
    <x v="195"/>
    <x v="195"/>
    <x v="114"/>
    <x v="14"/>
    <x v="2"/>
    <m/>
    <m/>
    <m/>
    <n v="44465"/>
    <n v="44465"/>
    <m/>
    <m/>
  </r>
  <r>
    <x v="3"/>
    <x v="0"/>
    <x v="1"/>
    <x v="0"/>
    <n v="25"/>
    <x v="0"/>
    <x v="0"/>
    <x v="0"/>
    <x v="0"/>
    <x v="196"/>
    <x v="196"/>
    <x v="114"/>
    <x v="14"/>
    <x v="2"/>
    <m/>
    <m/>
    <m/>
    <n v="6889"/>
    <n v="3162"/>
    <m/>
    <m/>
  </r>
  <r>
    <x v="3"/>
    <x v="0"/>
    <x v="0"/>
    <x v="0"/>
    <n v="153"/>
    <x v="0"/>
    <x v="0"/>
    <x v="0"/>
    <x v="0"/>
    <x v="197"/>
    <x v="197"/>
    <x v="114"/>
    <x v="14"/>
    <x v="2"/>
    <m/>
    <m/>
    <m/>
    <n v="3281"/>
    <n v="3281"/>
    <m/>
    <m/>
  </r>
  <r>
    <x v="3"/>
    <x v="0"/>
    <x v="1"/>
    <x v="0"/>
    <n v="30"/>
    <x v="0"/>
    <x v="0"/>
    <x v="0"/>
    <x v="0"/>
    <x v="198"/>
    <x v="198"/>
    <x v="115"/>
    <x v="14"/>
    <x v="2"/>
    <m/>
    <m/>
    <m/>
    <n v="32790"/>
    <n v="0"/>
    <m/>
    <m/>
  </r>
  <r>
    <x v="3"/>
    <x v="0"/>
    <x v="1"/>
    <x v="0"/>
    <n v="1"/>
    <x v="0"/>
    <x v="0"/>
    <x v="0"/>
    <x v="0"/>
    <x v="199"/>
    <x v="199"/>
    <x v="115"/>
    <x v="14"/>
    <x v="2"/>
    <m/>
    <m/>
    <m/>
    <n v="6667"/>
    <n v="0"/>
    <m/>
    <m/>
  </r>
  <r>
    <x v="3"/>
    <x v="0"/>
    <x v="1"/>
    <x v="0"/>
    <n v="2"/>
    <x v="0"/>
    <x v="0"/>
    <x v="0"/>
    <x v="0"/>
    <x v="200"/>
    <x v="200"/>
    <x v="115"/>
    <x v="14"/>
    <x v="2"/>
    <m/>
    <m/>
    <m/>
    <n v="7005"/>
    <n v="0"/>
    <m/>
    <m/>
  </r>
  <r>
    <x v="3"/>
    <x v="0"/>
    <x v="1"/>
    <x v="0"/>
    <n v="43"/>
    <x v="0"/>
    <x v="0"/>
    <x v="0"/>
    <x v="0"/>
    <x v="201"/>
    <x v="201"/>
    <x v="116"/>
    <x v="14"/>
    <x v="2"/>
    <m/>
    <m/>
    <m/>
    <n v="45451"/>
    <n v="29000"/>
    <m/>
    <m/>
  </r>
  <r>
    <x v="3"/>
    <x v="0"/>
    <x v="0"/>
    <x v="0"/>
    <n v="153"/>
    <x v="0"/>
    <x v="0"/>
    <x v="0"/>
    <x v="0"/>
    <x v="202"/>
    <x v="202"/>
    <x v="116"/>
    <x v="14"/>
    <x v="2"/>
    <m/>
    <m/>
    <m/>
    <n v="3602"/>
    <n v="3602"/>
    <m/>
    <m/>
  </r>
  <r>
    <x v="3"/>
    <x v="0"/>
    <x v="1"/>
    <x v="0"/>
    <n v="86"/>
    <x v="0"/>
    <x v="0"/>
    <x v="0"/>
    <x v="0"/>
    <x v="203"/>
    <x v="203"/>
    <x v="116"/>
    <x v="14"/>
    <x v="2"/>
    <m/>
    <m/>
    <m/>
    <n v="7120"/>
    <n v="7120"/>
    <m/>
    <m/>
  </r>
  <r>
    <x v="3"/>
    <x v="0"/>
    <x v="1"/>
    <x v="0"/>
    <n v="17"/>
    <x v="0"/>
    <x v="0"/>
    <x v="0"/>
    <x v="0"/>
    <x v="204"/>
    <x v="204"/>
    <x v="117"/>
    <x v="14"/>
    <x v="2"/>
    <m/>
    <m/>
    <m/>
    <n v="4688"/>
    <n v="2344"/>
    <m/>
    <m/>
  </r>
  <r>
    <x v="3"/>
    <x v="0"/>
    <x v="0"/>
    <x v="0"/>
    <n v="153"/>
    <x v="0"/>
    <x v="0"/>
    <x v="0"/>
    <x v="0"/>
    <x v="205"/>
    <x v="205"/>
    <x v="117"/>
    <x v="14"/>
    <x v="2"/>
    <m/>
    <m/>
    <m/>
    <n v="13131"/>
    <n v="13131"/>
    <m/>
    <m/>
  </r>
  <r>
    <x v="3"/>
    <x v="0"/>
    <x v="1"/>
    <x v="0"/>
    <n v="9"/>
    <x v="0"/>
    <x v="0"/>
    <x v="0"/>
    <x v="0"/>
    <x v="206"/>
    <x v="206"/>
    <x v="117"/>
    <x v="14"/>
    <x v="2"/>
    <m/>
    <m/>
    <m/>
    <n v="6607"/>
    <n v="3000"/>
    <m/>
    <m/>
  </r>
  <r>
    <x v="3"/>
    <x v="0"/>
    <x v="0"/>
    <x v="0"/>
    <n v="153"/>
    <x v="0"/>
    <x v="0"/>
    <x v="0"/>
    <x v="0"/>
    <x v="207"/>
    <x v="207"/>
    <x v="117"/>
    <x v="14"/>
    <x v="2"/>
    <m/>
    <m/>
    <m/>
    <n v="39823"/>
    <n v="39823"/>
    <m/>
    <m/>
  </r>
  <r>
    <x v="3"/>
    <x v="0"/>
    <x v="1"/>
    <x v="0"/>
    <n v="23"/>
    <x v="0"/>
    <x v="0"/>
    <x v="0"/>
    <x v="0"/>
    <x v="208"/>
    <x v="208"/>
    <x v="118"/>
    <x v="14"/>
    <x v="2"/>
    <m/>
    <m/>
    <m/>
    <n v="27026"/>
    <n v="15000"/>
    <m/>
    <m/>
  </r>
  <r>
    <x v="3"/>
    <x v="0"/>
    <x v="0"/>
    <x v="0"/>
    <n v="153"/>
    <x v="0"/>
    <x v="0"/>
    <x v="0"/>
    <x v="0"/>
    <x v="209"/>
    <x v="209"/>
    <x v="119"/>
    <x v="14"/>
    <x v="2"/>
    <m/>
    <m/>
    <m/>
    <n v="13590"/>
    <n v="13590"/>
    <m/>
    <m/>
  </r>
  <r>
    <x v="3"/>
    <x v="0"/>
    <x v="0"/>
    <x v="0"/>
    <n v="327"/>
    <x v="0"/>
    <x v="0"/>
    <x v="0"/>
    <x v="0"/>
    <x v="210"/>
    <x v="210"/>
    <x v="119"/>
    <x v="14"/>
    <x v="2"/>
    <m/>
    <m/>
    <m/>
    <n v="12203"/>
    <n v="12203"/>
    <m/>
    <m/>
  </r>
  <r>
    <x v="3"/>
    <x v="0"/>
    <x v="0"/>
    <x v="0"/>
    <n v="153"/>
    <x v="0"/>
    <x v="0"/>
    <x v="0"/>
    <x v="0"/>
    <x v="211"/>
    <x v="211"/>
    <x v="119"/>
    <x v="14"/>
    <x v="2"/>
    <m/>
    <m/>
    <m/>
    <n v="23213"/>
    <n v="23213"/>
    <m/>
    <m/>
  </r>
  <r>
    <x v="3"/>
    <x v="0"/>
    <x v="0"/>
    <x v="0"/>
    <n v="153"/>
    <x v="0"/>
    <x v="0"/>
    <x v="0"/>
    <x v="0"/>
    <x v="212"/>
    <x v="212"/>
    <x v="120"/>
    <x v="14"/>
    <x v="2"/>
    <m/>
    <m/>
    <m/>
    <n v="61023"/>
    <n v="61023"/>
    <m/>
    <m/>
  </r>
  <r>
    <x v="3"/>
    <x v="0"/>
    <x v="0"/>
    <x v="0"/>
    <n v="153"/>
    <x v="0"/>
    <x v="0"/>
    <x v="0"/>
    <x v="0"/>
    <x v="213"/>
    <x v="213"/>
    <x v="121"/>
    <x v="14"/>
    <x v="2"/>
    <m/>
    <m/>
    <m/>
    <n v="52479"/>
    <n v="52479"/>
    <m/>
    <m/>
  </r>
  <r>
    <x v="3"/>
    <x v="0"/>
    <x v="1"/>
    <x v="0"/>
    <n v="84"/>
    <x v="0"/>
    <x v="0"/>
    <x v="0"/>
    <x v="0"/>
    <x v="214"/>
    <x v="214"/>
    <x v="118"/>
    <x v="14"/>
    <x v="2"/>
    <m/>
    <m/>
    <m/>
    <n v="7166"/>
    <n v="6362"/>
    <m/>
    <m/>
  </r>
  <r>
    <x v="3"/>
    <x v="0"/>
    <x v="0"/>
    <x v="0"/>
    <n v="153"/>
    <x v="0"/>
    <x v="0"/>
    <x v="0"/>
    <x v="0"/>
    <x v="215"/>
    <x v="215"/>
    <x v="118"/>
    <x v="14"/>
    <x v="2"/>
    <m/>
    <m/>
    <m/>
    <n v="30978"/>
    <n v="30978"/>
    <m/>
    <m/>
  </r>
  <r>
    <x v="3"/>
    <x v="0"/>
    <x v="1"/>
    <x v="0"/>
    <n v="153"/>
    <x v="0"/>
    <x v="0"/>
    <x v="0"/>
    <x v="0"/>
    <x v="216"/>
    <x v="216"/>
    <x v="122"/>
    <x v="14"/>
    <x v="2"/>
    <m/>
    <m/>
    <m/>
    <n v="60825"/>
    <n v="60825"/>
    <m/>
    <m/>
  </r>
  <r>
    <x v="3"/>
    <x v="0"/>
    <x v="1"/>
    <x v="0"/>
    <n v="38"/>
    <x v="0"/>
    <x v="0"/>
    <x v="0"/>
    <x v="0"/>
    <x v="217"/>
    <x v="217"/>
    <x v="123"/>
    <x v="14"/>
    <x v="2"/>
    <m/>
    <m/>
    <m/>
    <n v="33521"/>
    <n v="18400"/>
    <m/>
    <m/>
  </r>
  <r>
    <x v="3"/>
    <x v="0"/>
    <x v="1"/>
    <x v="0"/>
    <n v="59"/>
    <x v="0"/>
    <x v="0"/>
    <x v="0"/>
    <x v="0"/>
    <x v="218"/>
    <x v="218"/>
    <x v="124"/>
    <x v="14"/>
    <x v="2"/>
    <m/>
    <m/>
    <m/>
    <n v="17460"/>
    <n v="10000"/>
    <m/>
    <m/>
  </r>
  <r>
    <x v="3"/>
    <x v="0"/>
    <x v="1"/>
    <x v="0"/>
    <n v="98"/>
    <x v="0"/>
    <x v="0"/>
    <x v="0"/>
    <x v="0"/>
    <x v="219"/>
    <x v="219"/>
    <x v="124"/>
    <x v="14"/>
    <x v="2"/>
    <m/>
    <m/>
    <m/>
    <n v="26594"/>
    <n v="26594"/>
    <m/>
    <m/>
  </r>
  <r>
    <x v="3"/>
    <x v="0"/>
    <x v="1"/>
    <x v="0"/>
    <n v="6"/>
    <x v="0"/>
    <x v="0"/>
    <x v="0"/>
    <x v="0"/>
    <x v="220"/>
    <x v="220"/>
    <x v="125"/>
    <x v="14"/>
    <x v="2"/>
    <m/>
    <m/>
    <m/>
    <n v="20053"/>
    <n v="4200"/>
    <m/>
    <m/>
  </r>
  <r>
    <x v="3"/>
    <x v="0"/>
    <x v="1"/>
    <x v="0"/>
    <n v="121"/>
    <x v="0"/>
    <x v="0"/>
    <x v="0"/>
    <x v="0"/>
    <x v="221"/>
    <x v="221"/>
    <x v="126"/>
    <x v="14"/>
    <x v="2"/>
    <m/>
    <m/>
    <m/>
    <n v="43788"/>
    <n v="38596"/>
    <m/>
    <m/>
  </r>
  <r>
    <x v="3"/>
    <x v="0"/>
    <x v="1"/>
    <x v="0"/>
    <n v="111"/>
    <x v="0"/>
    <x v="0"/>
    <x v="0"/>
    <x v="0"/>
    <x v="222"/>
    <x v="222"/>
    <x v="126"/>
    <x v="14"/>
    <x v="2"/>
    <m/>
    <m/>
    <m/>
    <n v="20016"/>
    <n v="13500"/>
    <m/>
    <m/>
  </r>
  <r>
    <x v="3"/>
    <x v="0"/>
    <x v="1"/>
    <x v="0"/>
    <n v="89"/>
    <x v="0"/>
    <x v="0"/>
    <x v="0"/>
    <x v="0"/>
    <x v="223"/>
    <x v="223"/>
    <x v="121"/>
    <x v="14"/>
    <x v="2"/>
    <m/>
    <m/>
    <m/>
    <n v="16073"/>
    <n v="5367"/>
    <m/>
    <m/>
  </r>
  <r>
    <x v="3"/>
    <x v="0"/>
    <x v="0"/>
    <x v="0"/>
    <n v="120"/>
    <x v="0"/>
    <x v="0"/>
    <x v="0"/>
    <x v="0"/>
    <x v="224"/>
    <x v="224"/>
    <x v="125"/>
    <x v="14"/>
    <x v="2"/>
    <m/>
    <m/>
    <m/>
    <n v="31232"/>
    <n v="31232"/>
    <m/>
    <m/>
  </r>
  <r>
    <x v="3"/>
    <x v="0"/>
    <x v="1"/>
    <x v="0"/>
    <n v="87"/>
    <x v="0"/>
    <x v="0"/>
    <x v="0"/>
    <x v="0"/>
    <x v="225"/>
    <x v="225"/>
    <x v="126"/>
    <x v="14"/>
    <x v="2"/>
    <m/>
    <m/>
    <m/>
    <n v="19772"/>
    <n v="16480"/>
    <m/>
    <m/>
  </r>
  <r>
    <x v="3"/>
    <x v="0"/>
    <x v="1"/>
    <x v="0"/>
    <n v="52"/>
    <x v="0"/>
    <x v="0"/>
    <x v="0"/>
    <x v="0"/>
    <x v="226"/>
    <x v="226"/>
    <x v="127"/>
    <x v="14"/>
    <x v="2"/>
    <m/>
    <m/>
    <m/>
    <n v="29129"/>
    <n v="18500"/>
    <m/>
    <m/>
  </r>
  <r>
    <x v="3"/>
    <x v="0"/>
    <x v="0"/>
    <x v="0"/>
    <n v="153"/>
    <x v="0"/>
    <x v="0"/>
    <x v="0"/>
    <x v="0"/>
    <x v="227"/>
    <x v="227"/>
    <x v="127"/>
    <x v="14"/>
    <x v="2"/>
    <m/>
    <m/>
    <m/>
    <n v="28435"/>
    <n v="28435"/>
    <m/>
    <m/>
  </r>
  <r>
    <x v="3"/>
    <x v="0"/>
    <x v="1"/>
    <x v="0"/>
    <n v="26"/>
    <x v="0"/>
    <x v="0"/>
    <x v="0"/>
    <x v="0"/>
    <x v="228"/>
    <x v="228"/>
    <x v="124"/>
    <x v="14"/>
    <x v="2"/>
    <m/>
    <m/>
    <m/>
    <n v="28445"/>
    <n v="16610"/>
    <m/>
    <m/>
  </r>
  <r>
    <x v="3"/>
    <x v="0"/>
    <x v="1"/>
    <x v="0"/>
    <n v="82"/>
    <x v="0"/>
    <x v="0"/>
    <x v="0"/>
    <x v="0"/>
    <x v="229"/>
    <x v="229"/>
    <x v="128"/>
    <x v="15"/>
    <x v="2"/>
    <m/>
    <m/>
    <m/>
    <n v="26817"/>
    <n v="26817"/>
    <m/>
    <m/>
  </r>
  <r>
    <x v="3"/>
    <x v="0"/>
    <x v="0"/>
    <x v="0"/>
    <n v="153"/>
    <x v="0"/>
    <x v="0"/>
    <x v="0"/>
    <x v="1"/>
    <x v="230"/>
    <x v="230"/>
    <x v="129"/>
    <x v="15"/>
    <x v="2"/>
    <m/>
    <m/>
    <m/>
    <n v="137648"/>
    <n v="137648"/>
    <m/>
    <m/>
  </r>
  <r>
    <x v="3"/>
    <x v="0"/>
    <x v="0"/>
    <x v="0"/>
    <n v="153"/>
    <x v="0"/>
    <x v="0"/>
    <x v="0"/>
    <x v="0"/>
    <x v="231"/>
    <x v="231"/>
    <x v="130"/>
    <x v="15"/>
    <x v="2"/>
    <m/>
    <m/>
    <m/>
    <n v="124333"/>
    <n v="124333"/>
    <m/>
    <m/>
  </r>
  <r>
    <x v="3"/>
    <x v="0"/>
    <x v="0"/>
    <x v="0"/>
    <n v="153"/>
    <x v="0"/>
    <x v="0"/>
    <x v="0"/>
    <x v="0"/>
    <x v="232"/>
    <x v="232"/>
    <x v="131"/>
    <x v="15"/>
    <x v="2"/>
    <m/>
    <m/>
    <m/>
    <n v="59962"/>
    <n v="59962"/>
    <m/>
    <m/>
  </r>
  <r>
    <x v="3"/>
    <x v="0"/>
    <x v="1"/>
    <x v="0"/>
    <n v="135"/>
    <x v="0"/>
    <x v="0"/>
    <x v="0"/>
    <x v="0"/>
    <x v="233"/>
    <x v="233"/>
    <x v="132"/>
    <x v="15"/>
    <x v="2"/>
    <m/>
    <m/>
    <m/>
    <n v="20071"/>
    <n v="20071"/>
    <m/>
    <m/>
  </r>
  <r>
    <x v="3"/>
    <x v="0"/>
    <x v="1"/>
    <x v="0"/>
    <n v="78"/>
    <x v="0"/>
    <x v="0"/>
    <x v="0"/>
    <x v="0"/>
    <x v="234"/>
    <x v="234"/>
    <x v="133"/>
    <x v="15"/>
    <x v="2"/>
    <m/>
    <m/>
    <m/>
    <n v="76308"/>
    <n v="59093"/>
    <m/>
    <m/>
  </r>
  <r>
    <x v="3"/>
    <x v="0"/>
    <x v="1"/>
    <x v="0"/>
    <n v="153"/>
    <x v="0"/>
    <x v="0"/>
    <x v="0"/>
    <x v="0"/>
    <x v="235"/>
    <x v="235"/>
    <x v="134"/>
    <x v="15"/>
    <x v="2"/>
    <m/>
    <m/>
    <m/>
    <n v="64269"/>
    <n v="64269"/>
    <m/>
    <m/>
  </r>
  <r>
    <x v="3"/>
    <x v="0"/>
    <x v="0"/>
    <x v="0"/>
    <n v="153"/>
    <x v="0"/>
    <x v="0"/>
    <x v="0"/>
    <x v="0"/>
    <x v="236"/>
    <x v="236"/>
    <x v="135"/>
    <x v="15"/>
    <x v="2"/>
    <m/>
    <m/>
    <m/>
    <n v="42328"/>
    <n v="42328"/>
    <m/>
    <m/>
  </r>
  <r>
    <x v="3"/>
    <x v="0"/>
    <x v="1"/>
    <x v="0"/>
    <n v="22"/>
    <x v="0"/>
    <x v="0"/>
    <x v="0"/>
    <x v="0"/>
    <x v="237"/>
    <x v="237"/>
    <x v="136"/>
    <x v="15"/>
    <x v="2"/>
    <m/>
    <m/>
    <m/>
    <n v="30285"/>
    <n v="15000"/>
    <m/>
    <m/>
  </r>
  <r>
    <x v="3"/>
    <x v="0"/>
    <x v="0"/>
    <x v="0"/>
    <n v="153"/>
    <x v="0"/>
    <x v="0"/>
    <x v="0"/>
    <x v="0"/>
    <x v="238"/>
    <x v="238"/>
    <x v="137"/>
    <x v="15"/>
    <x v="2"/>
    <m/>
    <m/>
    <m/>
    <n v="58954"/>
    <n v="58954"/>
    <m/>
    <m/>
  </r>
  <r>
    <x v="3"/>
    <x v="0"/>
    <x v="1"/>
    <x v="0"/>
    <n v="67"/>
    <x v="0"/>
    <x v="0"/>
    <x v="0"/>
    <x v="0"/>
    <x v="239"/>
    <x v="239"/>
    <x v="138"/>
    <x v="15"/>
    <x v="2"/>
    <m/>
    <m/>
    <m/>
    <n v="43794"/>
    <n v="43794"/>
    <m/>
    <m/>
  </r>
  <r>
    <x v="3"/>
    <x v="0"/>
    <x v="0"/>
    <x v="0"/>
    <n v="153"/>
    <x v="0"/>
    <x v="0"/>
    <x v="0"/>
    <x v="0"/>
    <x v="240"/>
    <x v="240"/>
    <x v="139"/>
    <x v="15"/>
    <x v="2"/>
    <m/>
    <m/>
    <m/>
    <n v="64893"/>
    <n v="64893"/>
    <m/>
    <m/>
  </r>
  <r>
    <x v="3"/>
    <x v="0"/>
    <x v="0"/>
    <x v="0"/>
    <n v="324"/>
    <x v="0"/>
    <x v="0"/>
    <x v="0"/>
    <x v="0"/>
    <x v="241"/>
    <x v="241"/>
    <x v="140"/>
    <x v="15"/>
    <x v="2"/>
    <m/>
    <m/>
    <m/>
    <n v="22421"/>
    <n v="22421"/>
    <m/>
    <m/>
  </r>
  <r>
    <x v="3"/>
    <x v="0"/>
    <x v="1"/>
    <x v="0"/>
    <n v="19"/>
    <x v="0"/>
    <x v="0"/>
    <x v="0"/>
    <x v="0"/>
    <x v="242"/>
    <x v="242"/>
    <x v="141"/>
    <x v="15"/>
    <x v="2"/>
    <m/>
    <m/>
    <m/>
    <n v="41151"/>
    <n v="20000"/>
    <m/>
    <m/>
  </r>
  <r>
    <x v="3"/>
    <x v="0"/>
    <x v="1"/>
    <x v="1"/>
    <n v="101"/>
    <x v="0"/>
    <x v="0"/>
    <x v="0"/>
    <x v="1"/>
    <x v="243"/>
    <x v="243"/>
    <x v="142"/>
    <x v="15"/>
    <x v="2"/>
    <m/>
    <m/>
    <m/>
    <n v="39260"/>
    <n v="39260"/>
    <m/>
    <m/>
  </r>
  <r>
    <x v="3"/>
    <x v="0"/>
    <x v="1"/>
    <x v="0"/>
    <n v="68"/>
    <x v="0"/>
    <x v="0"/>
    <x v="0"/>
    <x v="0"/>
    <x v="244"/>
    <x v="244"/>
    <x v="141"/>
    <x v="15"/>
    <x v="2"/>
    <m/>
    <m/>
    <m/>
    <n v="2768"/>
    <n v="2768"/>
    <m/>
    <m/>
  </r>
  <r>
    <x v="3"/>
    <x v="0"/>
    <x v="1"/>
    <x v="0"/>
    <n v="76"/>
    <x v="0"/>
    <x v="0"/>
    <x v="0"/>
    <x v="0"/>
    <x v="245"/>
    <x v="245"/>
    <x v="142"/>
    <x v="15"/>
    <x v="2"/>
    <m/>
    <m/>
    <m/>
    <n v="9453"/>
    <n v="9453"/>
    <m/>
    <m/>
  </r>
  <r>
    <x v="3"/>
    <x v="0"/>
    <x v="1"/>
    <x v="0"/>
    <n v="32"/>
    <x v="0"/>
    <x v="0"/>
    <x v="0"/>
    <x v="0"/>
    <x v="246"/>
    <x v="246"/>
    <x v="141"/>
    <x v="15"/>
    <x v="2"/>
    <m/>
    <m/>
    <m/>
    <n v="56640"/>
    <n v="21000"/>
    <m/>
    <m/>
  </r>
  <r>
    <x v="3"/>
    <x v="0"/>
    <x v="1"/>
    <x v="0"/>
    <n v="7"/>
    <x v="0"/>
    <x v="0"/>
    <x v="0"/>
    <x v="0"/>
    <x v="247"/>
    <x v="247"/>
    <x v="141"/>
    <x v="15"/>
    <x v="2"/>
    <m/>
    <m/>
    <m/>
    <n v="21038"/>
    <n v="6000"/>
    <m/>
    <m/>
  </r>
  <r>
    <x v="3"/>
    <x v="0"/>
    <x v="1"/>
    <x v="0"/>
    <n v="50"/>
    <x v="0"/>
    <x v="0"/>
    <x v="0"/>
    <x v="0"/>
    <x v="248"/>
    <x v="248"/>
    <x v="141"/>
    <x v="15"/>
    <x v="2"/>
    <m/>
    <m/>
    <m/>
    <n v="21500"/>
    <n v="15000"/>
    <m/>
    <m/>
  </r>
  <r>
    <x v="3"/>
    <x v="0"/>
    <x v="0"/>
    <x v="0"/>
    <n v="153"/>
    <x v="0"/>
    <x v="0"/>
    <x v="0"/>
    <x v="0"/>
    <x v="250"/>
    <x v="250"/>
    <x v="144"/>
    <x v="15"/>
    <x v="2"/>
    <m/>
    <m/>
    <m/>
    <n v="23489"/>
    <n v="23489"/>
    <m/>
    <m/>
  </r>
  <r>
    <x v="3"/>
    <x v="0"/>
    <x v="0"/>
    <x v="1"/>
    <n v="153"/>
    <x v="0"/>
    <x v="0"/>
    <x v="0"/>
    <x v="0"/>
    <x v="251"/>
    <x v="251"/>
    <x v="145"/>
    <x v="15"/>
    <x v="2"/>
    <m/>
    <m/>
    <m/>
    <n v="62335"/>
    <n v="62335"/>
    <m/>
    <m/>
  </r>
  <r>
    <x v="3"/>
    <x v="0"/>
    <x v="0"/>
    <x v="0"/>
    <n v="153"/>
    <x v="0"/>
    <x v="0"/>
    <x v="0"/>
    <x v="0"/>
    <x v="252"/>
    <x v="252"/>
    <x v="146"/>
    <x v="17"/>
    <x v="2"/>
    <m/>
    <m/>
    <m/>
    <n v="75156"/>
    <n v="75156"/>
    <m/>
    <m/>
  </r>
  <r>
    <x v="3"/>
    <x v="0"/>
    <x v="0"/>
    <x v="0"/>
    <n v="153"/>
    <x v="0"/>
    <x v="0"/>
    <x v="0"/>
    <x v="0"/>
    <x v="253"/>
    <x v="253"/>
    <x v="147"/>
    <x v="17"/>
    <x v="2"/>
    <m/>
    <m/>
    <m/>
    <n v="20006"/>
    <n v="20006"/>
    <m/>
    <m/>
  </r>
  <r>
    <x v="3"/>
    <x v="0"/>
    <x v="1"/>
    <x v="0"/>
    <n v="13"/>
    <x v="0"/>
    <x v="0"/>
    <x v="0"/>
    <x v="0"/>
    <x v="254"/>
    <x v="254"/>
    <x v="147"/>
    <x v="17"/>
    <x v="2"/>
    <m/>
    <m/>
    <m/>
    <n v="6208"/>
    <n v="0"/>
    <m/>
    <m/>
  </r>
  <r>
    <x v="3"/>
    <x v="0"/>
    <x v="1"/>
    <x v="0"/>
    <n v="27"/>
    <x v="0"/>
    <x v="0"/>
    <x v="0"/>
    <x v="0"/>
    <x v="255"/>
    <x v="255"/>
    <x v="148"/>
    <x v="17"/>
    <x v="2"/>
    <m/>
    <m/>
    <m/>
    <n v="21458"/>
    <n v="16096.5"/>
    <m/>
    <m/>
  </r>
  <r>
    <x v="3"/>
    <x v="0"/>
    <x v="0"/>
    <x v="0"/>
    <n v="153"/>
    <x v="0"/>
    <x v="0"/>
    <x v="0"/>
    <x v="0"/>
    <x v="256"/>
    <x v="256"/>
    <x v="148"/>
    <x v="17"/>
    <x v="2"/>
    <m/>
    <m/>
    <m/>
    <n v="6292"/>
    <n v="6292"/>
    <m/>
    <m/>
  </r>
  <r>
    <x v="3"/>
    <x v="0"/>
    <x v="0"/>
    <x v="0"/>
    <n v="153"/>
    <x v="0"/>
    <x v="0"/>
    <x v="0"/>
    <x v="0"/>
    <x v="257"/>
    <x v="257"/>
    <x v="148"/>
    <x v="17"/>
    <x v="2"/>
    <m/>
    <m/>
    <m/>
    <n v="23090"/>
    <n v="23090"/>
    <m/>
    <m/>
  </r>
  <r>
    <x v="3"/>
    <x v="0"/>
    <x v="0"/>
    <x v="0"/>
    <n v="142"/>
    <x v="0"/>
    <x v="0"/>
    <x v="0"/>
    <x v="0"/>
    <x v="258"/>
    <x v="258"/>
    <x v="149"/>
    <x v="17"/>
    <x v="2"/>
    <m/>
    <m/>
    <m/>
    <n v="2659"/>
    <n v="2659"/>
    <m/>
    <m/>
  </r>
  <r>
    <x v="3"/>
    <x v="0"/>
    <x v="1"/>
    <x v="0"/>
    <n v="137"/>
    <x v="0"/>
    <x v="0"/>
    <x v="0"/>
    <x v="0"/>
    <x v="259"/>
    <x v="259"/>
    <x v="149"/>
    <x v="17"/>
    <x v="2"/>
    <m/>
    <m/>
    <m/>
    <n v="44767"/>
    <n v="44767"/>
    <m/>
    <m/>
  </r>
  <r>
    <x v="3"/>
    <x v="0"/>
    <x v="0"/>
    <x v="0"/>
    <n v="153"/>
    <x v="0"/>
    <x v="0"/>
    <x v="0"/>
    <x v="0"/>
    <x v="260"/>
    <x v="260"/>
    <x v="149"/>
    <x v="17"/>
    <x v="2"/>
    <m/>
    <m/>
    <m/>
    <n v="8101"/>
    <n v="8101"/>
    <m/>
    <m/>
  </r>
  <r>
    <x v="3"/>
    <x v="0"/>
    <x v="0"/>
    <x v="0"/>
    <n v="133"/>
    <x v="0"/>
    <x v="0"/>
    <x v="0"/>
    <x v="0"/>
    <x v="261"/>
    <x v="261"/>
    <x v="150"/>
    <x v="17"/>
    <x v="2"/>
    <m/>
    <m/>
    <m/>
    <n v="19573"/>
    <n v="19573"/>
    <m/>
    <m/>
  </r>
  <r>
    <x v="3"/>
    <x v="0"/>
    <x v="0"/>
    <x v="0"/>
    <n v="153"/>
    <x v="0"/>
    <x v="0"/>
    <x v="0"/>
    <x v="0"/>
    <x v="262"/>
    <x v="262"/>
    <x v="150"/>
    <x v="17"/>
    <x v="2"/>
    <m/>
    <m/>
    <m/>
    <n v="20498"/>
    <n v="20498"/>
    <m/>
    <m/>
  </r>
  <r>
    <x v="3"/>
    <x v="0"/>
    <x v="1"/>
    <x v="0"/>
    <n v="95"/>
    <x v="0"/>
    <x v="0"/>
    <x v="0"/>
    <x v="0"/>
    <x v="263"/>
    <x v="263"/>
    <x v="150"/>
    <x v="17"/>
    <x v="2"/>
    <m/>
    <m/>
    <m/>
    <n v="16799"/>
    <n v="16799"/>
    <m/>
    <m/>
  </r>
  <r>
    <x v="3"/>
    <x v="0"/>
    <x v="1"/>
    <x v="0"/>
    <n v="116"/>
    <x v="0"/>
    <x v="0"/>
    <x v="0"/>
    <x v="0"/>
    <x v="264"/>
    <x v="264"/>
    <x v="151"/>
    <x v="17"/>
    <x v="2"/>
    <m/>
    <m/>
    <m/>
    <n v="13952"/>
    <n v="10000"/>
    <m/>
    <m/>
  </r>
  <r>
    <x v="3"/>
    <x v="0"/>
    <x v="1"/>
    <x v="0"/>
    <n v="90"/>
    <x v="0"/>
    <x v="0"/>
    <x v="0"/>
    <x v="0"/>
    <x v="265"/>
    <x v="265"/>
    <x v="151"/>
    <x v="17"/>
    <x v="2"/>
    <m/>
    <m/>
    <m/>
    <n v="10696"/>
    <n v="10696"/>
    <m/>
    <m/>
  </r>
  <r>
    <x v="3"/>
    <x v="0"/>
    <x v="1"/>
    <x v="0"/>
    <n v="64"/>
    <x v="0"/>
    <x v="0"/>
    <x v="0"/>
    <x v="0"/>
    <x v="266"/>
    <x v="266"/>
    <x v="151"/>
    <x v="17"/>
    <x v="2"/>
    <m/>
    <m/>
    <m/>
    <n v="3271"/>
    <n v="1800"/>
    <m/>
    <m/>
  </r>
  <r>
    <x v="3"/>
    <x v="0"/>
    <x v="0"/>
    <x v="1"/>
    <n v="153"/>
    <x v="0"/>
    <x v="0"/>
    <x v="0"/>
    <x v="0"/>
    <x v="267"/>
    <x v="267"/>
    <x v="152"/>
    <x v="17"/>
    <x v="2"/>
    <m/>
    <m/>
    <m/>
    <n v="75828"/>
    <n v="75828"/>
    <m/>
    <m/>
  </r>
  <r>
    <x v="3"/>
    <x v="0"/>
    <x v="0"/>
    <x v="0"/>
    <n v="153"/>
    <x v="0"/>
    <x v="0"/>
    <x v="0"/>
    <x v="0"/>
    <x v="268"/>
    <x v="268"/>
    <x v="147"/>
    <x v="17"/>
    <x v="2"/>
    <m/>
    <m/>
    <m/>
    <n v="19248"/>
    <n v="19248"/>
    <m/>
    <m/>
  </r>
  <r>
    <x v="3"/>
    <x v="0"/>
    <x v="0"/>
    <x v="0"/>
    <n v="153"/>
    <x v="0"/>
    <x v="0"/>
    <x v="0"/>
    <x v="0"/>
    <x v="269"/>
    <x v="269"/>
    <x v="147"/>
    <x v="17"/>
    <x v="2"/>
    <m/>
    <m/>
    <m/>
    <n v="12562"/>
    <n v="12562"/>
    <m/>
    <m/>
  </r>
  <r>
    <x v="3"/>
    <x v="0"/>
    <x v="1"/>
    <x v="0"/>
    <n v="153"/>
    <x v="0"/>
    <x v="0"/>
    <x v="0"/>
    <x v="0"/>
    <x v="270"/>
    <x v="270"/>
    <x v="153"/>
    <x v="17"/>
    <x v="2"/>
    <m/>
    <m/>
    <m/>
    <n v="67072"/>
    <n v="67072"/>
    <m/>
    <m/>
  </r>
  <r>
    <x v="3"/>
    <x v="0"/>
    <x v="0"/>
    <x v="0"/>
    <n v="153"/>
    <x v="0"/>
    <x v="0"/>
    <x v="0"/>
    <x v="0"/>
    <x v="271"/>
    <x v="271"/>
    <x v="154"/>
    <x v="18"/>
    <x v="2"/>
    <m/>
    <m/>
    <m/>
    <n v="9884"/>
    <n v="9884"/>
    <m/>
    <m/>
  </r>
  <r>
    <x v="3"/>
    <x v="0"/>
    <x v="1"/>
    <x v="0"/>
    <n v="153"/>
    <x v="0"/>
    <x v="0"/>
    <x v="0"/>
    <x v="0"/>
    <x v="272"/>
    <x v="272"/>
    <x v="155"/>
    <x v="18"/>
    <x v="2"/>
    <m/>
    <m/>
    <m/>
    <n v="15331"/>
    <n v="15331"/>
    <m/>
    <m/>
  </r>
  <r>
    <x v="3"/>
    <x v="0"/>
    <x v="0"/>
    <x v="0"/>
    <n v="153"/>
    <x v="0"/>
    <x v="0"/>
    <x v="0"/>
    <x v="0"/>
    <x v="273"/>
    <x v="273"/>
    <x v="156"/>
    <x v="18"/>
    <x v="2"/>
    <m/>
    <m/>
    <m/>
    <n v="157085"/>
    <n v="157085"/>
    <m/>
    <m/>
  </r>
  <r>
    <x v="3"/>
    <x v="0"/>
    <x v="0"/>
    <x v="0"/>
    <n v="153"/>
    <x v="0"/>
    <x v="0"/>
    <x v="0"/>
    <x v="0"/>
    <x v="274"/>
    <x v="274"/>
    <x v="157"/>
    <x v="18"/>
    <x v="2"/>
    <m/>
    <m/>
    <m/>
    <n v="67072"/>
    <n v="67072"/>
    <m/>
    <m/>
  </r>
  <r>
    <x v="3"/>
    <x v="0"/>
    <x v="2"/>
    <x v="0"/>
    <e v="#N/A"/>
    <x v="0"/>
    <x v="0"/>
    <x v="0"/>
    <x v="0"/>
    <x v="249"/>
    <x v="275"/>
    <x v="143"/>
    <x v="16"/>
    <x v="3"/>
    <m/>
    <m/>
    <m/>
    <n v="0"/>
    <n v="0"/>
    <m/>
    <m/>
  </r>
  <r>
    <x v="3"/>
    <x v="0"/>
    <x v="1"/>
    <x v="0"/>
    <n v="126"/>
    <x v="0"/>
    <x v="0"/>
    <x v="0"/>
    <x v="0"/>
    <x v="275"/>
    <x v="276"/>
    <x v="154"/>
    <x v="18"/>
    <x v="2"/>
    <m/>
    <m/>
    <m/>
    <n v="50213"/>
    <n v="50213"/>
    <m/>
    <m/>
  </r>
  <r>
    <x v="3"/>
    <x v="0"/>
    <x v="0"/>
    <x v="0"/>
    <n v="153"/>
    <x v="0"/>
    <x v="0"/>
    <x v="0"/>
    <x v="0"/>
    <x v="276"/>
    <x v="277"/>
    <x v="154"/>
    <x v="18"/>
    <x v="2"/>
    <m/>
    <m/>
    <m/>
    <n v="8970"/>
    <n v="8970"/>
    <m/>
    <m/>
  </r>
  <r>
    <x v="3"/>
    <x v="0"/>
    <x v="1"/>
    <x v="0"/>
    <n v="21"/>
    <x v="0"/>
    <x v="0"/>
    <x v="0"/>
    <x v="0"/>
    <x v="277"/>
    <x v="278"/>
    <x v="158"/>
    <x v="18"/>
    <x v="2"/>
    <m/>
    <m/>
    <m/>
    <n v="49255"/>
    <n v="23500"/>
    <m/>
    <m/>
  </r>
  <r>
    <x v="3"/>
    <x v="0"/>
    <x v="0"/>
    <x v="0"/>
    <n v="153"/>
    <x v="0"/>
    <x v="0"/>
    <x v="0"/>
    <x v="0"/>
    <x v="278"/>
    <x v="279"/>
    <x v="159"/>
    <x v="18"/>
    <x v="2"/>
    <m/>
    <m/>
    <m/>
    <n v="23503"/>
    <n v="23503"/>
    <m/>
    <m/>
  </r>
  <r>
    <x v="3"/>
    <x v="0"/>
    <x v="1"/>
    <x v="0"/>
    <n v="119"/>
    <x v="0"/>
    <x v="0"/>
    <x v="0"/>
    <x v="0"/>
    <x v="279"/>
    <x v="280"/>
    <x v="154"/>
    <x v="18"/>
    <x v="2"/>
    <m/>
    <m/>
    <m/>
    <n v="93166"/>
    <n v="93166"/>
    <m/>
    <m/>
  </r>
  <r>
    <x v="3"/>
    <x v="0"/>
    <x v="0"/>
    <x v="0"/>
    <n v="153"/>
    <x v="0"/>
    <x v="0"/>
    <x v="0"/>
    <x v="0"/>
    <x v="280"/>
    <x v="281"/>
    <x v="154"/>
    <x v="18"/>
    <x v="2"/>
    <m/>
    <m/>
    <m/>
    <n v="68199"/>
    <n v="68199"/>
    <m/>
    <m/>
  </r>
  <r>
    <x v="3"/>
    <x v="0"/>
    <x v="1"/>
    <x v="0"/>
    <n v="72"/>
    <x v="0"/>
    <x v="0"/>
    <x v="0"/>
    <x v="0"/>
    <x v="281"/>
    <x v="282"/>
    <x v="154"/>
    <x v="18"/>
    <x v="2"/>
    <m/>
    <m/>
    <m/>
    <n v="18001"/>
    <n v="18001"/>
    <m/>
    <m/>
  </r>
  <r>
    <x v="3"/>
    <x v="0"/>
    <x v="1"/>
    <x v="0"/>
    <n v="37"/>
    <x v="0"/>
    <x v="0"/>
    <x v="0"/>
    <x v="0"/>
    <x v="282"/>
    <x v="283"/>
    <x v="160"/>
    <x v="18"/>
    <x v="2"/>
    <m/>
    <m/>
    <m/>
    <n v="14300"/>
    <n v="7200"/>
    <m/>
    <m/>
  </r>
  <r>
    <x v="3"/>
    <x v="0"/>
    <x v="0"/>
    <x v="0"/>
    <n v="153"/>
    <x v="0"/>
    <x v="0"/>
    <x v="0"/>
    <x v="0"/>
    <x v="283"/>
    <x v="284"/>
    <x v="159"/>
    <x v="18"/>
    <x v="2"/>
    <m/>
    <m/>
    <m/>
    <n v="22116"/>
    <n v="22116"/>
    <m/>
    <m/>
  </r>
  <r>
    <x v="3"/>
    <x v="0"/>
    <x v="1"/>
    <x v="0"/>
    <n v="136"/>
    <x v="0"/>
    <x v="0"/>
    <x v="0"/>
    <x v="0"/>
    <x v="284"/>
    <x v="285"/>
    <x v="160"/>
    <x v="18"/>
    <x v="2"/>
    <m/>
    <m/>
    <m/>
    <n v="8741"/>
    <n v="8637"/>
    <m/>
    <m/>
  </r>
  <r>
    <x v="3"/>
    <x v="0"/>
    <x v="1"/>
    <x v="0"/>
    <n v="65"/>
    <x v="0"/>
    <x v="0"/>
    <x v="0"/>
    <x v="0"/>
    <x v="285"/>
    <x v="286"/>
    <x v="155"/>
    <x v="18"/>
    <x v="2"/>
    <m/>
    <m/>
    <m/>
    <n v="17101"/>
    <n v="17101"/>
    <m/>
    <m/>
  </r>
  <r>
    <x v="3"/>
    <x v="0"/>
    <x v="0"/>
    <x v="0"/>
    <n v="153"/>
    <x v="0"/>
    <x v="0"/>
    <x v="0"/>
    <x v="0"/>
    <x v="286"/>
    <x v="287"/>
    <x v="160"/>
    <x v="18"/>
    <x v="2"/>
    <m/>
    <m/>
    <m/>
    <n v="27048"/>
    <n v="27048"/>
    <m/>
    <m/>
  </r>
  <r>
    <x v="3"/>
    <x v="0"/>
    <x v="0"/>
    <x v="0"/>
    <n v="153"/>
    <x v="0"/>
    <x v="0"/>
    <x v="0"/>
    <x v="0"/>
    <x v="287"/>
    <x v="288"/>
    <x v="159"/>
    <x v="18"/>
    <x v="2"/>
    <m/>
    <m/>
    <m/>
    <n v="20939"/>
    <n v="20939"/>
    <m/>
    <m/>
  </r>
  <r>
    <x v="3"/>
    <x v="0"/>
    <x v="1"/>
    <x v="1"/>
    <n v="113"/>
    <x v="0"/>
    <x v="0"/>
    <x v="0"/>
    <x v="0"/>
    <x v="288"/>
    <x v="289"/>
    <x v="161"/>
    <x v="19"/>
    <x v="2"/>
    <m/>
    <m/>
    <m/>
    <n v="55715"/>
    <n v="51000"/>
    <m/>
    <m/>
  </r>
  <r>
    <x v="3"/>
    <x v="0"/>
    <x v="1"/>
    <x v="0"/>
    <n v="108"/>
    <x v="0"/>
    <x v="0"/>
    <x v="0"/>
    <x v="0"/>
    <x v="289"/>
    <x v="290"/>
    <x v="162"/>
    <x v="19"/>
    <x v="2"/>
    <m/>
    <m/>
    <m/>
    <n v="32792"/>
    <n v="32792"/>
    <m/>
    <m/>
  </r>
  <r>
    <x v="3"/>
    <x v="0"/>
    <x v="0"/>
    <x v="0"/>
    <n v="153"/>
    <x v="0"/>
    <x v="0"/>
    <x v="0"/>
    <x v="0"/>
    <x v="290"/>
    <x v="291"/>
    <x v="163"/>
    <x v="19"/>
    <x v="2"/>
    <m/>
    <m/>
    <m/>
    <n v="34909"/>
    <n v="34909"/>
    <m/>
    <m/>
  </r>
  <r>
    <x v="3"/>
    <x v="0"/>
    <x v="0"/>
    <x v="0"/>
    <n v="153"/>
    <x v="0"/>
    <x v="0"/>
    <x v="0"/>
    <x v="0"/>
    <x v="291"/>
    <x v="292"/>
    <x v="164"/>
    <x v="19"/>
    <x v="2"/>
    <m/>
    <m/>
    <m/>
    <n v="20116"/>
    <n v="20116"/>
    <m/>
    <m/>
  </r>
  <r>
    <x v="3"/>
    <x v="0"/>
    <x v="1"/>
    <x v="0"/>
    <n v="54"/>
    <x v="0"/>
    <x v="0"/>
    <x v="0"/>
    <x v="1"/>
    <x v="292"/>
    <x v="293"/>
    <x v="165"/>
    <x v="19"/>
    <x v="2"/>
    <m/>
    <m/>
    <m/>
    <n v="39394"/>
    <n v="28000"/>
    <m/>
    <m/>
  </r>
  <r>
    <x v="3"/>
    <x v="0"/>
    <x v="1"/>
    <x v="0"/>
    <n v="96"/>
    <x v="0"/>
    <x v="0"/>
    <x v="0"/>
    <x v="0"/>
    <x v="293"/>
    <x v="294"/>
    <x v="166"/>
    <x v="19"/>
    <x v="2"/>
    <m/>
    <m/>
    <m/>
    <n v="55021"/>
    <n v="42000"/>
    <m/>
    <m/>
  </r>
  <r>
    <x v="3"/>
    <x v="0"/>
    <x v="0"/>
    <x v="0"/>
    <n v="134"/>
    <x v="0"/>
    <x v="0"/>
    <x v="0"/>
    <x v="0"/>
    <x v="294"/>
    <x v="295"/>
    <x v="167"/>
    <x v="19"/>
    <x v="2"/>
    <m/>
    <m/>
    <m/>
    <n v="34138"/>
    <n v="34138"/>
    <m/>
    <m/>
  </r>
  <r>
    <x v="3"/>
    <x v="0"/>
    <x v="0"/>
    <x v="1"/>
    <n v="153"/>
    <x v="0"/>
    <x v="0"/>
    <x v="0"/>
    <x v="0"/>
    <x v="295"/>
    <x v="296"/>
    <x v="168"/>
    <x v="19"/>
    <x v="2"/>
    <m/>
    <m/>
    <m/>
    <n v="39904"/>
    <n v="39904"/>
    <m/>
    <m/>
  </r>
  <r>
    <x v="3"/>
    <x v="0"/>
    <x v="1"/>
    <x v="0"/>
    <n v="24"/>
    <x v="0"/>
    <x v="0"/>
    <x v="0"/>
    <x v="0"/>
    <x v="296"/>
    <x v="297"/>
    <x v="169"/>
    <x v="19"/>
    <x v="2"/>
    <m/>
    <m/>
    <m/>
    <n v="39301"/>
    <n v="11366"/>
    <m/>
    <m/>
  </r>
  <r>
    <x v="3"/>
    <x v="0"/>
    <x v="1"/>
    <x v="0"/>
    <n v="36"/>
    <x v="0"/>
    <x v="0"/>
    <x v="0"/>
    <x v="0"/>
    <x v="297"/>
    <x v="298"/>
    <x v="170"/>
    <x v="19"/>
    <x v="2"/>
    <m/>
    <m/>
    <m/>
    <n v="51323"/>
    <n v="31323"/>
    <m/>
    <m/>
  </r>
  <r>
    <x v="3"/>
    <x v="0"/>
    <x v="1"/>
    <x v="1"/>
    <n v="331"/>
    <x v="0"/>
    <x v="0"/>
    <x v="0"/>
    <x v="0"/>
    <x v="298"/>
    <x v="300"/>
    <x v="171"/>
    <x v="19"/>
    <x v="2"/>
    <m/>
    <m/>
    <m/>
    <n v="41048"/>
    <n v="41048"/>
    <m/>
    <m/>
  </r>
  <r>
    <x v="3"/>
    <x v="0"/>
    <x v="0"/>
    <x v="0"/>
    <n v="153"/>
    <x v="0"/>
    <x v="0"/>
    <x v="0"/>
    <x v="0"/>
    <x v="299"/>
    <x v="301"/>
    <x v="172"/>
    <x v="19"/>
    <x v="2"/>
    <m/>
    <m/>
    <m/>
    <n v="75597"/>
    <n v="75597"/>
    <m/>
    <m/>
  </r>
  <r>
    <x v="3"/>
    <x v="0"/>
    <x v="2"/>
    <x v="0"/>
    <e v="#N/A"/>
    <x v="0"/>
    <x v="0"/>
    <x v="0"/>
    <x v="0"/>
    <x v="249"/>
    <x v="302"/>
    <x v="143"/>
    <x v="16"/>
    <x v="3"/>
    <m/>
    <m/>
    <m/>
    <n v="21500"/>
    <n v="0"/>
    <m/>
    <m/>
  </r>
  <r>
    <x v="3"/>
    <x v="0"/>
    <x v="1"/>
    <x v="0"/>
    <n v="42"/>
    <x v="0"/>
    <x v="0"/>
    <x v="0"/>
    <x v="0"/>
    <x v="300"/>
    <x v="303"/>
    <x v="173"/>
    <x v="19"/>
    <x v="2"/>
    <m/>
    <m/>
    <m/>
    <n v="23350"/>
    <n v="13500"/>
    <m/>
    <m/>
  </r>
  <r>
    <x v="3"/>
    <x v="0"/>
    <x v="1"/>
    <x v="0"/>
    <n v="15"/>
    <x v="0"/>
    <x v="0"/>
    <x v="0"/>
    <x v="0"/>
    <x v="301"/>
    <x v="304"/>
    <x v="174"/>
    <x v="19"/>
    <x v="2"/>
    <m/>
    <m/>
    <m/>
    <n v="19884"/>
    <n v="12000"/>
    <m/>
    <m/>
  </r>
  <r>
    <x v="3"/>
    <x v="0"/>
    <x v="1"/>
    <x v="0"/>
    <n v="14"/>
    <x v="0"/>
    <x v="0"/>
    <x v="0"/>
    <x v="0"/>
    <x v="302"/>
    <x v="305"/>
    <x v="175"/>
    <x v="19"/>
    <x v="2"/>
    <m/>
    <m/>
    <m/>
    <n v="33831"/>
    <n v="10000"/>
    <m/>
    <m/>
  </r>
  <r>
    <x v="3"/>
    <x v="0"/>
    <x v="0"/>
    <x v="0"/>
    <n v="97"/>
    <x v="0"/>
    <x v="0"/>
    <x v="0"/>
    <x v="0"/>
    <x v="303"/>
    <x v="306"/>
    <x v="176"/>
    <x v="19"/>
    <x v="2"/>
    <m/>
    <m/>
    <m/>
    <n v="63806"/>
    <n v="63806"/>
    <m/>
    <m/>
  </r>
  <r>
    <x v="3"/>
    <x v="0"/>
    <x v="1"/>
    <x v="0"/>
    <n v="58"/>
    <x v="0"/>
    <x v="0"/>
    <x v="0"/>
    <x v="0"/>
    <x v="304"/>
    <x v="307"/>
    <x v="177"/>
    <x v="19"/>
    <x v="2"/>
    <m/>
    <m/>
    <m/>
    <n v="59805"/>
    <n v="45983.519999995828"/>
    <m/>
    <m/>
  </r>
  <r>
    <x v="3"/>
    <x v="0"/>
    <x v="1"/>
    <x v="0"/>
    <n v="46"/>
    <x v="0"/>
    <x v="0"/>
    <x v="0"/>
    <x v="0"/>
    <x v="305"/>
    <x v="308"/>
    <x v="178"/>
    <x v="19"/>
    <x v="2"/>
    <m/>
    <m/>
    <m/>
    <n v="23812"/>
    <n v="9000"/>
    <m/>
    <m/>
  </r>
  <r>
    <x v="3"/>
    <x v="0"/>
    <x v="1"/>
    <x v="1"/>
    <n v="114"/>
    <x v="0"/>
    <x v="0"/>
    <x v="0"/>
    <x v="0"/>
    <x v="306"/>
    <x v="309"/>
    <x v="179"/>
    <x v="20"/>
    <x v="2"/>
    <m/>
    <m/>
    <m/>
    <n v="15474"/>
    <n v="15474.5"/>
    <m/>
    <m/>
  </r>
  <r>
    <x v="3"/>
    <x v="0"/>
    <x v="0"/>
    <x v="1"/>
    <n v="153"/>
    <x v="0"/>
    <x v="0"/>
    <x v="0"/>
    <x v="1"/>
    <x v="307"/>
    <x v="310"/>
    <x v="179"/>
    <x v="20"/>
    <x v="2"/>
    <m/>
    <m/>
    <m/>
    <n v="52478"/>
    <n v="52478"/>
    <m/>
    <m/>
  </r>
  <r>
    <x v="3"/>
    <x v="0"/>
    <x v="1"/>
    <x v="0"/>
    <n v="102"/>
    <x v="0"/>
    <x v="0"/>
    <x v="0"/>
    <x v="0"/>
    <x v="308"/>
    <x v="311"/>
    <x v="180"/>
    <x v="20"/>
    <x v="2"/>
    <m/>
    <m/>
    <m/>
    <n v="1845"/>
    <n v="1845"/>
    <m/>
    <m/>
  </r>
  <r>
    <x v="3"/>
    <x v="0"/>
    <x v="1"/>
    <x v="0"/>
    <n v="53"/>
    <x v="0"/>
    <x v="0"/>
    <x v="0"/>
    <x v="0"/>
    <x v="309"/>
    <x v="312"/>
    <x v="180"/>
    <x v="20"/>
    <x v="2"/>
    <m/>
    <m/>
    <m/>
    <n v="5780"/>
    <n v="5780"/>
    <m/>
    <m/>
  </r>
  <r>
    <x v="3"/>
    <x v="0"/>
    <x v="0"/>
    <x v="0"/>
    <n v="153"/>
    <x v="0"/>
    <x v="0"/>
    <x v="0"/>
    <x v="0"/>
    <x v="310"/>
    <x v="313"/>
    <x v="181"/>
    <x v="20"/>
    <x v="2"/>
    <m/>
    <m/>
    <m/>
    <n v="23348"/>
    <n v="23348"/>
    <m/>
    <m/>
  </r>
  <r>
    <x v="3"/>
    <x v="0"/>
    <x v="1"/>
    <x v="0"/>
    <n v="63"/>
    <x v="0"/>
    <x v="0"/>
    <x v="0"/>
    <x v="0"/>
    <x v="311"/>
    <x v="314"/>
    <x v="181"/>
    <x v="20"/>
    <x v="2"/>
    <m/>
    <m/>
    <m/>
    <n v="18494"/>
    <n v="18494"/>
    <m/>
    <m/>
  </r>
  <r>
    <x v="3"/>
    <x v="0"/>
    <x v="1"/>
    <x v="0"/>
    <n v="94"/>
    <x v="0"/>
    <x v="0"/>
    <x v="0"/>
    <x v="0"/>
    <x v="312"/>
    <x v="315"/>
    <x v="182"/>
    <x v="20"/>
    <x v="2"/>
    <m/>
    <m/>
    <m/>
    <n v="13763"/>
    <n v="13763"/>
    <m/>
    <m/>
  </r>
  <r>
    <x v="3"/>
    <x v="0"/>
    <x v="1"/>
    <x v="0"/>
    <n v="18"/>
    <x v="0"/>
    <x v="0"/>
    <x v="0"/>
    <x v="0"/>
    <x v="313"/>
    <x v="316"/>
    <x v="182"/>
    <x v="20"/>
    <x v="2"/>
    <m/>
    <m/>
    <m/>
    <n v="13301"/>
    <n v="5500"/>
    <m/>
    <m/>
  </r>
  <r>
    <x v="3"/>
    <x v="0"/>
    <x v="1"/>
    <x v="0"/>
    <n v="71"/>
    <x v="0"/>
    <x v="0"/>
    <x v="0"/>
    <x v="0"/>
    <x v="314"/>
    <x v="317"/>
    <x v="182"/>
    <x v="20"/>
    <x v="2"/>
    <m/>
    <m/>
    <m/>
    <n v="13532"/>
    <n v="13532"/>
    <m/>
    <m/>
  </r>
  <r>
    <x v="3"/>
    <x v="0"/>
    <x v="0"/>
    <x v="0"/>
    <n v="153"/>
    <x v="0"/>
    <x v="0"/>
    <x v="0"/>
    <x v="0"/>
    <x v="315"/>
    <x v="318"/>
    <x v="183"/>
    <x v="20"/>
    <x v="2"/>
    <m/>
    <m/>
    <m/>
    <n v="19872"/>
    <n v="19872"/>
    <m/>
    <m/>
  </r>
  <r>
    <x v="3"/>
    <x v="0"/>
    <x v="0"/>
    <x v="0"/>
    <n v="153"/>
    <x v="0"/>
    <x v="0"/>
    <x v="0"/>
    <x v="0"/>
    <x v="316"/>
    <x v="319"/>
    <x v="183"/>
    <x v="20"/>
    <x v="2"/>
    <m/>
    <m/>
    <m/>
    <n v="44017"/>
    <n v="44017"/>
    <m/>
    <m/>
  </r>
  <r>
    <x v="3"/>
    <x v="0"/>
    <x v="0"/>
    <x v="0"/>
    <n v="153"/>
    <x v="0"/>
    <x v="0"/>
    <x v="0"/>
    <x v="0"/>
    <x v="317"/>
    <x v="320"/>
    <x v="183"/>
    <x v="20"/>
    <x v="2"/>
    <m/>
    <m/>
    <m/>
    <n v="4765"/>
    <n v="4765"/>
    <m/>
    <m/>
  </r>
  <r>
    <x v="3"/>
    <x v="0"/>
    <x v="1"/>
    <x v="0"/>
    <n v="80"/>
    <x v="0"/>
    <x v="0"/>
    <x v="0"/>
    <x v="0"/>
    <x v="318"/>
    <x v="321"/>
    <x v="184"/>
    <x v="20"/>
    <x v="2"/>
    <m/>
    <m/>
    <m/>
    <n v="21525"/>
    <n v="21525"/>
    <m/>
    <m/>
  </r>
  <r>
    <x v="3"/>
    <x v="0"/>
    <x v="1"/>
    <x v="0"/>
    <n v="66"/>
    <x v="0"/>
    <x v="0"/>
    <x v="0"/>
    <x v="0"/>
    <x v="319"/>
    <x v="322"/>
    <x v="184"/>
    <x v="20"/>
    <x v="2"/>
    <m/>
    <m/>
    <m/>
    <n v="13436"/>
    <n v="10480"/>
    <m/>
    <m/>
  </r>
  <r>
    <x v="3"/>
    <x v="0"/>
    <x v="0"/>
    <x v="0"/>
    <n v="153"/>
    <x v="0"/>
    <x v="0"/>
    <x v="0"/>
    <x v="0"/>
    <x v="320"/>
    <x v="323"/>
    <x v="181"/>
    <x v="20"/>
    <x v="2"/>
    <m/>
    <m/>
    <m/>
    <n v="17549"/>
    <n v="17549"/>
    <m/>
    <m/>
  </r>
  <r>
    <x v="3"/>
    <x v="0"/>
    <x v="0"/>
    <x v="0"/>
    <n v="153"/>
    <x v="0"/>
    <x v="0"/>
    <x v="0"/>
    <x v="0"/>
    <x v="321"/>
    <x v="324"/>
    <x v="184"/>
    <x v="20"/>
    <x v="2"/>
    <m/>
    <m/>
    <m/>
    <n v="20250"/>
    <n v="20250"/>
    <m/>
    <m/>
  </r>
  <r>
    <x v="3"/>
    <x v="0"/>
    <x v="1"/>
    <x v="0"/>
    <n v="60"/>
    <x v="0"/>
    <x v="0"/>
    <x v="0"/>
    <x v="0"/>
    <x v="322"/>
    <x v="325"/>
    <x v="181"/>
    <x v="20"/>
    <x v="2"/>
    <m/>
    <m/>
    <m/>
    <n v="15719"/>
    <n v="8500"/>
    <m/>
    <m/>
  </r>
  <r>
    <x v="3"/>
    <x v="0"/>
    <x v="1"/>
    <x v="0"/>
    <n v="3"/>
    <x v="0"/>
    <x v="0"/>
    <x v="0"/>
    <x v="0"/>
    <x v="323"/>
    <x v="326"/>
    <x v="181"/>
    <x v="20"/>
    <x v="2"/>
    <m/>
    <m/>
    <m/>
    <n v="12717"/>
    <n v="500"/>
    <m/>
    <m/>
  </r>
  <r>
    <x v="3"/>
    <x v="0"/>
    <x v="1"/>
    <x v="0"/>
    <n v="83"/>
    <x v="0"/>
    <x v="0"/>
    <x v="0"/>
    <x v="0"/>
    <x v="324"/>
    <x v="327"/>
    <x v="181"/>
    <x v="20"/>
    <x v="2"/>
    <m/>
    <m/>
    <m/>
    <n v="15488"/>
    <n v="15488"/>
    <m/>
    <m/>
  </r>
  <r>
    <x v="3"/>
    <x v="0"/>
    <x v="1"/>
    <x v="0"/>
    <n v="47"/>
    <x v="0"/>
    <x v="0"/>
    <x v="0"/>
    <x v="0"/>
    <x v="325"/>
    <x v="328"/>
    <x v="181"/>
    <x v="20"/>
    <x v="2"/>
    <m/>
    <m/>
    <m/>
    <n v="26312"/>
    <n v="15000"/>
    <m/>
    <m/>
  </r>
  <r>
    <x v="3"/>
    <x v="0"/>
    <x v="1"/>
    <x v="0"/>
    <n v="153"/>
    <x v="0"/>
    <x v="0"/>
    <x v="0"/>
    <x v="0"/>
    <x v="326"/>
    <x v="329"/>
    <x v="185"/>
    <x v="20"/>
    <x v="2"/>
    <m/>
    <m/>
    <m/>
    <n v="41843"/>
    <n v="41843"/>
    <m/>
    <m/>
  </r>
  <r>
    <x v="3"/>
    <x v="0"/>
    <x v="1"/>
    <x v="0"/>
    <n v="124"/>
    <x v="0"/>
    <x v="0"/>
    <x v="0"/>
    <x v="0"/>
    <x v="327"/>
    <x v="330"/>
    <x v="186"/>
    <x v="20"/>
    <x v="2"/>
    <m/>
    <m/>
    <m/>
    <n v="47604"/>
    <n v="47604"/>
    <m/>
    <m/>
  </r>
  <r>
    <x v="3"/>
    <x v="0"/>
    <x v="1"/>
    <x v="0"/>
    <n v="128"/>
    <x v="0"/>
    <x v="0"/>
    <x v="0"/>
    <x v="0"/>
    <x v="328"/>
    <x v="331"/>
    <x v="186"/>
    <x v="20"/>
    <x v="2"/>
    <m/>
    <m/>
    <m/>
    <n v="29464"/>
    <n v="25500"/>
    <m/>
    <m/>
  </r>
  <r>
    <x v="3"/>
    <x v="0"/>
    <x v="0"/>
    <x v="0"/>
    <n v="153"/>
    <x v="0"/>
    <x v="0"/>
    <x v="0"/>
    <x v="0"/>
    <x v="329"/>
    <x v="332"/>
    <x v="186"/>
    <x v="20"/>
    <x v="2"/>
    <m/>
    <m/>
    <m/>
    <n v="6616"/>
    <n v="6616"/>
    <m/>
    <m/>
  </r>
  <r>
    <x v="3"/>
    <x v="0"/>
    <x v="0"/>
    <x v="0"/>
    <n v="153"/>
    <x v="0"/>
    <x v="0"/>
    <x v="0"/>
    <x v="0"/>
    <x v="330"/>
    <x v="333"/>
    <x v="187"/>
    <x v="20"/>
    <x v="2"/>
    <m/>
    <m/>
    <m/>
    <n v="55715"/>
    <n v="55715"/>
    <m/>
    <m/>
  </r>
  <r>
    <x v="4"/>
    <x v="0"/>
    <x v="0"/>
    <x v="0"/>
    <n v="153"/>
    <x v="0"/>
    <x v="0"/>
    <x v="0"/>
    <x v="0"/>
    <x v="0"/>
    <x v="0"/>
    <x v="0"/>
    <x v="0"/>
    <x v="0"/>
    <m/>
    <m/>
    <m/>
    <n v="11126"/>
    <n v="11126"/>
    <m/>
    <m/>
  </r>
  <r>
    <x v="4"/>
    <x v="0"/>
    <x v="0"/>
    <x v="0"/>
    <n v="153"/>
    <x v="0"/>
    <x v="0"/>
    <x v="0"/>
    <x v="0"/>
    <x v="1"/>
    <x v="1"/>
    <x v="0"/>
    <x v="0"/>
    <x v="0"/>
    <m/>
    <m/>
    <m/>
    <n v="88395"/>
    <n v="88395"/>
    <m/>
    <m/>
  </r>
  <r>
    <x v="4"/>
    <x v="0"/>
    <x v="0"/>
    <x v="0"/>
    <n v="153"/>
    <x v="0"/>
    <x v="0"/>
    <x v="0"/>
    <x v="0"/>
    <x v="2"/>
    <x v="2"/>
    <x v="1"/>
    <x v="0"/>
    <x v="0"/>
    <m/>
    <m/>
    <m/>
    <n v="132053"/>
    <n v="132053"/>
    <m/>
    <m/>
  </r>
  <r>
    <x v="4"/>
    <x v="0"/>
    <x v="0"/>
    <x v="0"/>
    <n v="328"/>
    <x v="0"/>
    <x v="0"/>
    <x v="0"/>
    <x v="0"/>
    <x v="3"/>
    <x v="3"/>
    <x v="1"/>
    <x v="0"/>
    <x v="0"/>
    <m/>
    <m/>
    <m/>
    <n v="22217"/>
    <n v="22217"/>
    <m/>
    <m/>
  </r>
  <r>
    <x v="4"/>
    <x v="0"/>
    <x v="0"/>
    <x v="0"/>
    <n v="153"/>
    <x v="0"/>
    <x v="0"/>
    <x v="0"/>
    <x v="0"/>
    <x v="4"/>
    <x v="4"/>
    <x v="1"/>
    <x v="0"/>
    <x v="0"/>
    <m/>
    <m/>
    <m/>
    <n v="38626"/>
    <n v="38626"/>
    <m/>
    <m/>
  </r>
  <r>
    <x v="4"/>
    <x v="0"/>
    <x v="0"/>
    <x v="0"/>
    <n v="153"/>
    <x v="0"/>
    <x v="0"/>
    <x v="0"/>
    <x v="0"/>
    <x v="5"/>
    <x v="5"/>
    <x v="1"/>
    <x v="0"/>
    <x v="0"/>
    <m/>
    <m/>
    <m/>
    <n v="7251"/>
    <n v="7251"/>
    <m/>
    <m/>
  </r>
  <r>
    <x v="4"/>
    <x v="0"/>
    <x v="0"/>
    <x v="0"/>
    <n v="153"/>
    <x v="0"/>
    <x v="0"/>
    <x v="0"/>
    <x v="0"/>
    <x v="6"/>
    <x v="6"/>
    <x v="1"/>
    <x v="0"/>
    <x v="0"/>
    <m/>
    <m/>
    <m/>
    <n v="47497"/>
    <n v="47497"/>
    <m/>
    <m/>
  </r>
  <r>
    <x v="4"/>
    <x v="0"/>
    <x v="0"/>
    <x v="0"/>
    <n v="153"/>
    <x v="0"/>
    <x v="0"/>
    <x v="0"/>
    <x v="0"/>
    <x v="7"/>
    <x v="7"/>
    <x v="2"/>
    <x v="0"/>
    <x v="0"/>
    <m/>
    <m/>
    <m/>
    <n v="54559"/>
    <n v="54559"/>
    <m/>
    <m/>
  </r>
  <r>
    <x v="4"/>
    <x v="0"/>
    <x v="1"/>
    <x v="0"/>
    <n v="153"/>
    <x v="0"/>
    <x v="0"/>
    <x v="0"/>
    <x v="0"/>
    <x v="8"/>
    <x v="8"/>
    <x v="3"/>
    <x v="0"/>
    <x v="0"/>
    <m/>
    <m/>
    <m/>
    <n v="163488"/>
    <n v="163488"/>
    <m/>
    <m/>
  </r>
  <r>
    <x v="4"/>
    <x v="0"/>
    <x v="1"/>
    <x v="0"/>
    <n v="106"/>
    <x v="0"/>
    <x v="0"/>
    <x v="0"/>
    <x v="0"/>
    <x v="9"/>
    <x v="9"/>
    <x v="2"/>
    <x v="0"/>
    <x v="0"/>
    <m/>
    <m/>
    <m/>
    <n v="33521"/>
    <n v="31150"/>
    <m/>
    <m/>
  </r>
  <r>
    <x v="4"/>
    <x v="0"/>
    <x v="0"/>
    <x v="0"/>
    <n v="153"/>
    <x v="0"/>
    <x v="0"/>
    <x v="0"/>
    <x v="0"/>
    <x v="10"/>
    <x v="10"/>
    <x v="4"/>
    <x v="1"/>
    <x v="0"/>
    <m/>
    <m/>
    <m/>
    <n v="5460"/>
    <n v="5460"/>
    <m/>
    <m/>
  </r>
  <r>
    <x v="4"/>
    <x v="0"/>
    <x v="1"/>
    <x v="0"/>
    <n v="16"/>
    <x v="0"/>
    <x v="0"/>
    <x v="0"/>
    <x v="0"/>
    <x v="11"/>
    <x v="11"/>
    <x v="4"/>
    <x v="1"/>
    <x v="0"/>
    <m/>
    <m/>
    <m/>
    <n v="8204"/>
    <n v="2400"/>
    <m/>
    <m/>
  </r>
  <r>
    <x v="4"/>
    <x v="0"/>
    <x v="1"/>
    <x v="0"/>
    <n v="104"/>
    <x v="0"/>
    <x v="0"/>
    <x v="0"/>
    <x v="0"/>
    <x v="12"/>
    <x v="12"/>
    <x v="5"/>
    <x v="1"/>
    <x v="0"/>
    <m/>
    <m/>
    <m/>
    <n v="284912"/>
    <n v="225000"/>
    <m/>
    <m/>
  </r>
  <r>
    <x v="4"/>
    <x v="0"/>
    <x v="1"/>
    <x v="0"/>
    <n v="56"/>
    <x v="0"/>
    <x v="0"/>
    <x v="0"/>
    <x v="1"/>
    <x v="13"/>
    <x v="13"/>
    <x v="6"/>
    <x v="1"/>
    <x v="0"/>
    <m/>
    <m/>
    <m/>
    <n v="4766"/>
    <n v="2000"/>
    <m/>
    <m/>
  </r>
  <r>
    <x v="4"/>
    <x v="0"/>
    <x v="0"/>
    <x v="0"/>
    <n v="153"/>
    <x v="0"/>
    <x v="0"/>
    <x v="0"/>
    <x v="0"/>
    <x v="14"/>
    <x v="14"/>
    <x v="6"/>
    <x v="1"/>
    <x v="0"/>
    <m/>
    <m/>
    <m/>
    <n v="41982"/>
    <n v="41982"/>
    <m/>
    <m/>
  </r>
  <r>
    <x v="4"/>
    <x v="0"/>
    <x v="1"/>
    <x v="0"/>
    <n v="57"/>
    <x v="0"/>
    <x v="0"/>
    <x v="0"/>
    <x v="0"/>
    <x v="15"/>
    <x v="15"/>
    <x v="7"/>
    <x v="1"/>
    <x v="0"/>
    <m/>
    <m/>
    <m/>
    <n v="19212"/>
    <n v="9900"/>
    <m/>
    <m/>
  </r>
  <r>
    <x v="4"/>
    <x v="0"/>
    <x v="1"/>
    <x v="0"/>
    <n v="51"/>
    <x v="0"/>
    <x v="0"/>
    <x v="0"/>
    <x v="0"/>
    <x v="16"/>
    <x v="16"/>
    <x v="7"/>
    <x v="1"/>
    <x v="0"/>
    <m/>
    <m/>
    <m/>
    <n v="19644"/>
    <n v="19644"/>
    <m/>
    <m/>
  </r>
  <r>
    <x v="4"/>
    <x v="0"/>
    <x v="0"/>
    <x v="0"/>
    <n v="153"/>
    <x v="0"/>
    <x v="0"/>
    <x v="0"/>
    <x v="0"/>
    <x v="17"/>
    <x v="17"/>
    <x v="7"/>
    <x v="1"/>
    <x v="0"/>
    <m/>
    <m/>
    <m/>
    <n v="17542"/>
    <n v="17542"/>
    <m/>
    <m/>
  </r>
  <r>
    <x v="4"/>
    <x v="0"/>
    <x v="1"/>
    <x v="0"/>
    <n v="10"/>
    <x v="0"/>
    <x v="0"/>
    <x v="0"/>
    <x v="0"/>
    <x v="18"/>
    <x v="18"/>
    <x v="8"/>
    <x v="1"/>
    <x v="0"/>
    <m/>
    <m/>
    <m/>
    <n v="48688"/>
    <n v="0"/>
    <m/>
    <m/>
  </r>
  <r>
    <x v="4"/>
    <x v="0"/>
    <x v="0"/>
    <x v="0"/>
    <n v="153"/>
    <x v="0"/>
    <x v="0"/>
    <x v="0"/>
    <x v="1"/>
    <x v="19"/>
    <x v="19"/>
    <x v="8"/>
    <x v="1"/>
    <x v="0"/>
    <m/>
    <m/>
    <m/>
    <n v="84212"/>
    <n v="84212"/>
    <m/>
    <m/>
  </r>
  <r>
    <x v="4"/>
    <x v="0"/>
    <x v="0"/>
    <x v="0"/>
    <n v="153"/>
    <x v="0"/>
    <x v="0"/>
    <x v="0"/>
    <x v="0"/>
    <x v="20"/>
    <x v="20"/>
    <x v="8"/>
    <x v="1"/>
    <x v="0"/>
    <m/>
    <m/>
    <m/>
    <n v="14482"/>
    <n v="14482"/>
    <m/>
    <m/>
  </r>
  <r>
    <x v="4"/>
    <x v="0"/>
    <x v="0"/>
    <x v="0"/>
    <n v="153"/>
    <x v="0"/>
    <x v="0"/>
    <x v="0"/>
    <x v="0"/>
    <x v="21"/>
    <x v="21"/>
    <x v="9"/>
    <x v="1"/>
    <x v="0"/>
    <m/>
    <m/>
    <m/>
    <n v="58893"/>
    <n v="58893"/>
    <m/>
    <m/>
  </r>
  <r>
    <x v="4"/>
    <x v="0"/>
    <x v="0"/>
    <x v="0"/>
    <n v="153"/>
    <x v="0"/>
    <x v="0"/>
    <x v="0"/>
    <x v="0"/>
    <x v="22"/>
    <x v="22"/>
    <x v="6"/>
    <x v="1"/>
    <x v="0"/>
    <m/>
    <m/>
    <m/>
    <n v="25626"/>
    <n v="25626"/>
    <m/>
    <m/>
  </r>
  <r>
    <x v="4"/>
    <x v="0"/>
    <x v="0"/>
    <x v="0"/>
    <n v="330"/>
    <x v="0"/>
    <x v="0"/>
    <x v="0"/>
    <x v="0"/>
    <x v="23"/>
    <x v="23"/>
    <x v="10"/>
    <x v="1"/>
    <x v="0"/>
    <m/>
    <m/>
    <m/>
    <n v="1619"/>
    <n v="1619"/>
    <m/>
    <m/>
  </r>
  <r>
    <x v="4"/>
    <x v="0"/>
    <x v="0"/>
    <x v="0"/>
    <n v="153"/>
    <x v="0"/>
    <x v="0"/>
    <x v="0"/>
    <x v="0"/>
    <x v="24"/>
    <x v="24"/>
    <x v="4"/>
    <x v="1"/>
    <x v="0"/>
    <m/>
    <m/>
    <m/>
    <n v="40837"/>
    <n v="40837"/>
    <m/>
    <m/>
  </r>
  <r>
    <x v="4"/>
    <x v="0"/>
    <x v="0"/>
    <x v="0"/>
    <n v="153"/>
    <x v="0"/>
    <x v="0"/>
    <x v="0"/>
    <x v="0"/>
    <x v="25"/>
    <x v="25"/>
    <x v="5"/>
    <x v="1"/>
    <x v="0"/>
    <m/>
    <m/>
    <m/>
    <n v="18726"/>
    <n v="18726"/>
    <m/>
    <m/>
  </r>
  <r>
    <x v="4"/>
    <x v="0"/>
    <x v="0"/>
    <x v="0"/>
    <n v="323"/>
    <x v="0"/>
    <x v="0"/>
    <x v="0"/>
    <x v="0"/>
    <x v="26"/>
    <x v="26"/>
    <x v="10"/>
    <x v="1"/>
    <x v="0"/>
    <m/>
    <m/>
    <m/>
    <n v="49255"/>
    <n v="49255"/>
    <m/>
    <m/>
  </r>
  <r>
    <x v="4"/>
    <x v="0"/>
    <x v="0"/>
    <x v="0"/>
    <n v="329"/>
    <x v="0"/>
    <x v="0"/>
    <x v="0"/>
    <x v="1"/>
    <x v="27"/>
    <x v="27"/>
    <x v="11"/>
    <x v="1"/>
    <x v="0"/>
    <m/>
    <m/>
    <m/>
    <n v="33674"/>
    <n v="33674"/>
    <m/>
    <m/>
  </r>
  <r>
    <x v="4"/>
    <x v="0"/>
    <x v="0"/>
    <x v="0"/>
    <n v="153"/>
    <x v="0"/>
    <x v="0"/>
    <x v="0"/>
    <x v="0"/>
    <x v="28"/>
    <x v="28"/>
    <x v="12"/>
    <x v="2"/>
    <x v="0"/>
    <m/>
    <m/>
    <m/>
    <n v="48870"/>
    <n v="48870"/>
    <m/>
    <m/>
  </r>
  <r>
    <x v="4"/>
    <x v="0"/>
    <x v="0"/>
    <x v="1"/>
    <n v="153"/>
    <x v="0"/>
    <x v="0"/>
    <x v="0"/>
    <x v="1"/>
    <x v="29"/>
    <x v="29"/>
    <x v="13"/>
    <x v="2"/>
    <x v="0"/>
    <m/>
    <m/>
    <m/>
    <n v="199047"/>
    <n v="199047"/>
    <m/>
    <m/>
  </r>
  <r>
    <x v="4"/>
    <x v="0"/>
    <x v="0"/>
    <x v="1"/>
    <n v="153"/>
    <x v="0"/>
    <x v="0"/>
    <x v="0"/>
    <x v="1"/>
    <x v="30"/>
    <x v="30"/>
    <x v="14"/>
    <x v="2"/>
    <x v="0"/>
    <m/>
    <m/>
    <m/>
    <n v="157150"/>
    <n v="157150"/>
    <m/>
    <m/>
  </r>
  <r>
    <x v="4"/>
    <x v="0"/>
    <x v="1"/>
    <x v="0"/>
    <n v="109"/>
    <x v="0"/>
    <x v="0"/>
    <x v="0"/>
    <x v="0"/>
    <x v="31"/>
    <x v="31"/>
    <x v="15"/>
    <x v="2"/>
    <x v="0"/>
    <m/>
    <m/>
    <m/>
    <n v="63870"/>
    <n v="36597"/>
    <m/>
    <m/>
  </r>
  <r>
    <x v="4"/>
    <x v="0"/>
    <x v="0"/>
    <x v="0"/>
    <n v="153"/>
    <x v="0"/>
    <x v="0"/>
    <x v="0"/>
    <x v="0"/>
    <x v="32"/>
    <x v="32"/>
    <x v="16"/>
    <x v="2"/>
    <x v="0"/>
    <m/>
    <m/>
    <m/>
    <n v="67140"/>
    <n v="67140"/>
    <m/>
    <m/>
  </r>
  <r>
    <x v="4"/>
    <x v="0"/>
    <x v="0"/>
    <x v="0"/>
    <n v="153"/>
    <x v="0"/>
    <x v="0"/>
    <x v="0"/>
    <x v="0"/>
    <x v="33"/>
    <x v="33"/>
    <x v="17"/>
    <x v="2"/>
    <x v="0"/>
    <m/>
    <m/>
    <m/>
    <n v="57422"/>
    <n v="57422"/>
    <m/>
    <m/>
  </r>
  <r>
    <x v="4"/>
    <x v="0"/>
    <x v="0"/>
    <x v="0"/>
    <n v="153"/>
    <x v="0"/>
    <x v="0"/>
    <x v="0"/>
    <x v="0"/>
    <x v="34"/>
    <x v="34"/>
    <x v="18"/>
    <x v="2"/>
    <x v="0"/>
    <m/>
    <m/>
    <m/>
    <n v="89097"/>
    <n v="89097"/>
    <m/>
    <m/>
  </r>
  <r>
    <x v="4"/>
    <x v="0"/>
    <x v="0"/>
    <x v="0"/>
    <n v="153"/>
    <x v="0"/>
    <x v="0"/>
    <x v="0"/>
    <x v="0"/>
    <x v="35"/>
    <x v="35"/>
    <x v="19"/>
    <x v="2"/>
    <x v="0"/>
    <m/>
    <m/>
    <m/>
    <n v="47702"/>
    <n v="47702"/>
    <m/>
    <m/>
  </r>
  <r>
    <x v="4"/>
    <x v="0"/>
    <x v="1"/>
    <x v="0"/>
    <n v="88"/>
    <x v="0"/>
    <x v="0"/>
    <x v="0"/>
    <x v="0"/>
    <x v="36"/>
    <x v="36"/>
    <x v="12"/>
    <x v="2"/>
    <x v="0"/>
    <m/>
    <m/>
    <m/>
    <n v="46067"/>
    <n v="31000"/>
    <m/>
    <m/>
  </r>
  <r>
    <x v="4"/>
    <x v="0"/>
    <x v="0"/>
    <x v="0"/>
    <n v="153"/>
    <x v="0"/>
    <x v="0"/>
    <x v="0"/>
    <x v="0"/>
    <x v="37"/>
    <x v="37"/>
    <x v="20"/>
    <x v="3"/>
    <x v="0"/>
    <m/>
    <m/>
    <m/>
    <n v="75783"/>
    <n v="75783"/>
    <m/>
    <m/>
  </r>
  <r>
    <x v="4"/>
    <x v="0"/>
    <x v="0"/>
    <x v="0"/>
    <n v="153"/>
    <x v="0"/>
    <x v="0"/>
    <x v="0"/>
    <x v="0"/>
    <x v="38"/>
    <x v="38"/>
    <x v="21"/>
    <x v="3"/>
    <x v="0"/>
    <m/>
    <m/>
    <m/>
    <n v="65897"/>
    <n v="65897"/>
    <m/>
    <m/>
  </r>
  <r>
    <x v="4"/>
    <x v="0"/>
    <x v="0"/>
    <x v="0"/>
    <n v="153"/>
    <x v="0"/>
    <x v="0"/>
    <x v="0"/>
    <x v="0"/>
    <x v="39"/>
    <x v="39"/>
    <x v="22"/>
    <x v="3"/>
    <x v="0"/>
    <m/>
    <m/>
    <m/>
    <n v="57694"/>
    <n v="57694"/>
    <m/>
    <m/>
  </r>
  <r>
    <x v="4"/>
    <x v="0"/>
    <x v="0"/>
    <x v="0"/>
    <n v="153"/>
    <x v="0"/>
    <x v="0"/>
    <x v="0"/>
    <x v="0"/>
    <x v="40"/>
    <x v="40"/>
    <x v="23"/>
    <x v="3"/>
    <x v="0"/>
    <m/>
    <m/>
    <m/>
    <n v="77280"/>
    <n v="77280"/>
    <m/>
    <m/>
  </r>
  <r>
    <x v="4"/>
    <x v="0"/>
    <x v="0"/>
    <x v="0"/>
    <n v="153"/>
    <x v="0"/>
    <x v="0"/>
    <x v="0"/>
    <x v="1"/>
    <x v="41"/>
    <x v="41"/>
    <x v="24"/>
    <x v="3"/>
    <x v="0"/>
    <m/>
    <m/>
    <m/>
    <n v="163602"/>
    <n v="163602"/>
    <m/>
    <m/>
  </r>
  <r>
    <x v="4"/>
    <x v="0"/>
    <x v="1"/>
    <x v="0"/>
    <n v="138"/>
    <x v="0"/>
    <x v="0"/>
    <x v="0"/>
    <x v="0"/>
    <x v="42"/>
    <x v="42"/>
    <x v="25"/>
    <x v="3"/>
    <x v="0"/>
    <m/>
    <m/>
    <m/>
    <n v="98612"/>
    <n v="98612"/>
    <m/>
    <m/>
  </r>
  <r>
    <x v="4"/>
    <x v="0"/>
    <x v="0"/>
    <x v="0"/>
    <n v="153"/>
    <x v="0"/>
    <x v="0"/>
    <x v="0"/>
    <x v="0"/>
    <x v="43"/>
    <x v="43"/>
    <x v="26"/>
    <x v="3"/>
    <x v="0"/>
    <m/>
    <m/>
    <m/>
    <n v="57743"/>
    <n v="57743"/>
    <m/>
    <m/>
  </r>
  <r>
    <x v="4"/>
    <x v="0"/>
    <x v="0"/>
    <x v="0"/>
    <n v="153"/>
    <x v="0"/>
    <x v="0"/>
    <x v="0"/>
    <x v="0"/>
    <x v="44"/>
    <x v="44"/>
    <x v="27"/>
    <x v="3"/>
    <x v="0"/>
    <m/>
    <m/>
    <m/>
    <n v="76393"/>
    <n v="76393"/>
    <m/>
    <m/>
  </r>
  <r>
    <x v="4"/>
    <x v="0"/>
    <x v="0"/>
    <x v="0"/>
    <n v="153"/>
    <x v="0"/>
    <x v="0"/>
    <x v="0"/>
    <x v="0"/>
    <x v="45"/>
    <x v="45"/>
    <x v="28"/>
    <x v="3"/>
    <x v="0"/>
    <m/>
    <m/>
    <m/>
    <n v="52282"/>
    <n v="52282"/>
    <m/>
    <m/>
  </r>
  <r>
    <x v="4"/>
    <x v="0"/>
    <x v="0"/>
    <x v="0"/>
    <n v="153"/>
    <x v="0"/>
    <x v="0"/>
    <x v="0"/>
    <x v="0"/>
    <x v="46"/>
    <x v="46"/>
    <x v="29"/>
    <x v="3"/>
    <x v="0"/>
    <m/>
    <m/>
    <m/>
    <n v="55929"/>
    <n v="55929"/>
    <m/>
    <m/>
  </r>
  <r>
    <x v="4"/>
    <x v="0"/>
    <x v="0"/>
    <x v="0"/>
    <n v="153"/>
    <x v="0"/>
    <x v="0"/>
    <x v="0"/>
    <x v="0"/>
    <x v="47"/>
    <x v="47"/>
    <x v="30"/>
    <x v="3"/>
    <x v="0"/>
    <m/>
    <m/>
    <m/>
    <n v="66580"/>
    <n v="66580"/>
    <m/>
    <m/>
  </r>
  <r>
    <x v="4"/>
    <x v="0"/>
    <x v="1"/>
    <x v="0"/>
    <n v="75"/>
    <x v="0"/>
    <x v="0"/>
    <x v="0"/>
    <x v="0"/>
    <x v="48"/>
    <x v="48"/>
    <x v="31"/>
    <x v="3"/>
    <x v="0"/>
    <m/>
    <m/>
    <m/>
    <n v="53359"/>
    <n v="24000"/>
    <m/>
    <m/>
  </r>
  <r>
    <x v="4"/>
    <x v="0"/>
    <x v="0"/>
    <x v="0"/>
    <n v="153"/>
    <x v="0"/>
    <x v="0"/>
    <x v="0"/>
    <x v="0"/>
    <x v="49"/>
    <x v="49"/>
    <x v="32"/>
    <x v="3"/>
    <x v="0"/>
    <m/>
    <m/>
    <m/>
    <n v="64058"/>
    <n v="64058"/>
    <m/>
    <m/>
  </r>
  <r>
    <x v="4"/>
    <x v="0"/>
    <x v="0"/>
    <x v="0"/>
    <n v="153"/>
    <x v="0"/>
    <x v="0"/>
    <x v="0"/>
    <x v="0"/>
    <x v="50"/>
    <x v="50"/>
    <x v="28"/>
    <x v="3"/>
    <x v="0"/>
    <m/>
    <m/>
    <m/>
    <n v="117893"/>
    <n v="117893"/>
    <m/>
    <m/>
  </r>
  <r>
    <x v="4"/>
    <x v="0"/>
    <x v="1"/>
    <x v="0"/>
    <n v="74"/>
    <x v="0"/>
    <x v="0"/>
    <x v="0"/>
    <x v="0"/>
    <x v="51"/>
    <x v="51"/>
    <x v="28"/>
    <x v="3"/>
    <x v="0"/>
    <m/>
    <m/>
    <m/>
    <n v="36055"/>
    <n v="36055"/>
    <m/>
    <m/>
  </r>
  <r>
    <x v="4"/>
    <x v="0"/>
    <x v="0"/>
    <x v="0"/>
    <n v="153"/>
    <x v="0"/>
    <x v="0"/>
    <x v="0"/>
    <x v="0"/>
    <x v="52"/>
    <x v="52"/>
    <x v="33"/>
    <x v="4"/>
    <x v="0"/>
    <m/>
    <m/>
    <m/>
    <n v="108473"/>
    <n v="108473"/>
    <m/>
    <m/>
  </r>
  <r>
    <x v="4"/>
    <x v="0"/>
    <x v="0"/>
    <x v="0"/>
    <n v="153"/>
    <x v="0"/>
    <x v="0"/>
    <x v="0"/>
    <x v="0"/>
    <x v="53"/>
    <x v="53"/>
    <x v="34"/>
    <x v="4"/>
    <x v="0"/>
    <m/>
    <m/>
    <m/>
    <n v="39994"/>
    <n v="39994"/>
    <m/>
    <m/>
  </r>
  <r>
    <x v="4"/>
    <x v="0"/>
    <x v="1"/>
    <x v="0"/>
    <n v="112"/>
    <x v="0"/>
    <x v="0"/>
    <x v="0"/>
    <x v="0"/>
    <x v="54"/>
    <x v="54"/>
    <x v="35"/>
    <x v="4"/>
    <x v="0"/>
    <m/>
    <m/>
    <m/>
    <n v="45392"/>
    <n v="45392"/>
    <m/>
    <m/>
  </r>
  <r>
    <x v="4"/>
    <x v="0"/>
    <x v="0"/>
    <x v="0"/>
    <n v="153"/>
    <x v="0"/>
    <x v="0"/>
    <x v="0"/>
    <x v="0"/>
    <x v="55"/>
    <x v="55"/>
    <x v="36"/>
    <x v="4"/>
    <x v="0"/>
    <m/>
    <m/>
    <m/>
    <n v="28327"/>
    <n v="28327"/>
    <m/>
    <m/>
  </r>
  <r>
    <x v="4"/>
    <x v="0"/>
    <x v="0"/>
    <x v="0"/>
    <n v="153"/>
    <x v="0"/>
    <x v="0"/>
    <x v="0"/>
    <x v="0"/>
    <x v="56"/>
    <x v="56"/>
    <x v="37"/>
    <x v="4"/>
    <x v="0"/>
    <m/>
    <m/>
    <m/>
    <n v="42050"/>
    <n v="42050"/>
    <m/>
    <m/>
  </r>
  <r>
    <x v="4"/>
    <x v="0"/>
    <x v="1"/>
    <x v="0"/>
    <n v="69"/>
    <x v="0"/>
    <x v="0"/>
    <x v="0"/>
    <x v="1"/>
    <x v="57"/>
    <x v="57"/>
    <x v="38"/>
    <x v="4"/>
    <x v="0"/>
    <m/>
    <m/>
    <m/>
    <n v="50790"/>
    <n v="24539"/>
    <m/>
    <m/>
  </r>
  <r>
    <x v="4"/>
    <x v="0"/>
    <x v="0"/>
    <x v="0"/>
    <n v="153"/>
    <x v="0"/>
    <x v="0"/>
    <x v="0"/>
    <x v="0"/>
    <x v="58"/>
    <x v="58"/>
    <x v="39"/>
    <x v="4"/>
    <x v="0"/>
    <m/>
    <m/>
    <m/>
    <n v="32986"/>
    <n v="32986"/>
    <m/>
    <m/>
  </r>
  <r>
    <x v="4"/>
    <x v="0"/>
    <x v="1"/>
    <x v="0"/>
    <n v="131"/>
    <x v="0"/>
    <x v="0"/>
    <x v="0"/>
    <x v="1"/>
    <x v="59"/>
    <x v="59"/>
    <x v="40"/>
    <x v="4"/>
    <x v="0"/>
    <m/>
    <m/>
    <m/>
    <n v="34916"/>
    <n v="32010"/>
    <m/>
    <m/>
  </r>
  <r>
    <x v="4"/>
    <x v="0"/>
    <x v="0"/>
    <x v="0"/>
    <n v="153"/>
    <x v="0"/>
    <x v="0"/>
    <x v="0"/>
    <x v="0"/>
    <x v="60"/>
    <x v="60"/>
    <x v="41"/>
    <x v="4"/>
    <x v="0"/>
    <m/>
    <m/>
    <m/>
    <n v="112922"/>
    <n v="112922"/>
    <m/>
    <m/>
  </r>
  <r>
    <x v="4"/>
    <x v="0"/>
    <x v="0"/>
    <x v="0"/>
    <n v="153"/>
    <x v="0"/>
    <x v="0"/>
    <x v="0"/>
    <x v="0"/>
    <x v="61"/>
    <x v="61"/>
    <x v="42"/>
    <x v="4"/>
    <x v="0"/>
    <m/>
    <m/>
    <m/>
    <n v="98463"/>
    <n v="98463"/>
    <m/>
    <m/>
  </r>
  <r>
    <x v="4"/>
    <x v="0"/>
    <x v="0"/>
    <x v="0"/>
    <n v="153"/>
    <x v="0"/>
    <x v="0"/>
    <x v="0"/>
    <x v="0"/>
    <x v="62"/>
    <x v="62"/>
    <x v="43"/>
    <x v="4"/>
    <x v="0"/>
    <m/>
    <m/>
    <m/>
    <n v="52191"/>
    <n v="52191"/>
    <m/>
    <m/>
  </r>
  <r>
    <x v="4"/>
    <x v="0"/>
    <x v="1"/>
    <x v="0"/>
    <n v="129"/>
    <x v="0"/>
    <x v="0"/>
    <x v="0"/>
    <x v="1"/>
    <x v="63"/>
    <x v="63"/>
    <x v="44"/>
    <x v="4"/>
    <x v="0"/>
    <m/>
    <m/>
    <m/>
    <n v="32053"/>
    <n v="32053"/>
    <m/>
    <m/>
  </r>
  <r>
    <x v="4"/>
    <x v="0"/>
    <x v="0"/>
    <x v="0"/>
    <n v="321"/>
    <x v="0"/>
    <x v="0"/>
    <x v="0"/>
    <x v="0"/>
    <x v="64"/>
    <x v="64"/>
    <x v="45"/>
    <x v="4"/>
    <x v="0"/>
    <m/>
    <m/>
    <m/>
    <n v="105682"/>
    <n v="105682"/>
    <m/>
    <m/>
  </r>
  <r>
    <x v="4"/>
    <x v="0"/>
    <x v="1"/>
    <x v="0"/>
    <n v="85"/>
    <x v="0"/>
    <x v="0"/>
    <x v="0"/>
    <x v="0"/>
    <x v="65"/>
    <x v="65"/>
    <x v="46"/>
    <x v="4"/>
    <x v="0"/>
    <m/>
    <m/>
    <m/>
    <n v="52191"/>
    <n v="44191"/>
    <m/>
    <m/>
  </r>
  <r>
    <x v="4"/>
    <x v="0"/>
    <x v="1"/>
    <x v="0"/>
    <n v="12"/>
    <x v="0"/>
    <x v="0"/>
    <x v="0"/>
    <x v="0"/>
    <x v="66"/>
    <x v="66"/>
    <x v="47"/>
    <x v="5"/>
    <x v="0"/>
    <m/>
    <m/>
    <m/>
    <n v="4324"/>
    <n v="3270"/>
    <m/>
    <m/>
  </r>
  <r>
    <x v="4"/>
    <x v="0"/>
    <x v="0"/>
    <x v="0"/>
    <n v="153"/>
    <x v="0"/>
    <x v="0"/>
    <x v="0"/>
    <x v="0"/>
    <x v="67"/>
    <x v="67"/>
    <x v="47"/>
    <x v="5"/>
    <x v="0"/>
    <m/>
    <m/>
    <m/>
    <n v="39634"/>
    <n v="39634"/>
    <m/>
    <m/>
  </r>
  <r>
    <x v="4"/>
    <x v="0"/>
    <x v="1"/>
    <x v="0"/>
    <n v="117"/>
    <x v="0"/>
    <x v="0"/>
    <x v="0"/>
    <x v="0"/>
    <x v="68"/>
    <x v="68"/>
    <x v="48"/>
    <x v="5"/>
    <x v="0"/>
    <m/>
    <m/>
    <m/>
    <n v="31104"/>
    <n v="22598.75"/>
    <m/>
    <m/>
  </r>
  <r>
    <x v="4"/>
    <x v="0"/>
    <x v="0"/>
    <x v="0"/>
    <n v="153"/>
    <x v="0"/>
    <x v="0"/>
    <x v="0"/>
    <x v="0"/>
    <x v="69"/>
    <x v="69"/>
    <x v="49"/>
    <x v="5"/>
    <x v="0"/>
    <m/>
    <m/>
    <m/>
    <n v="98189"/>
    <n v="98189"/>
    <m/>
    <m/>
  </r>
  <r>
    <x v="4"/>
    <x v="0"/>
    <x v="0"/>
    <x v="0"/>
    <n v="153"/>
    <x v="0"/>
    <x v="0"/>
    <x v="0"/>
    <x v="0"/>
    <x v="70"/>
    <x v="70"/>
    <x v="50"/>
    <x v="5"/>
    <x v="0"/>
    <m/>
    <m/>
    <m/>
    <n v="282946"/>
    <n v="282946"/>
    <m/>
    <m/>
  </r>
  <r>
    <x v="4"/>
    <x v="0"/>
    <x v="0"/>
    <x v="0"/>
    <n v="149"/>
    <x v="0"/>
    <x v="0"/>
    <x v="0"/>
    <x v="0"/>
    <x v="71"/>
    <x v="71"/>
    <x v="48"/>
    <x v="5"/>
    <x v="0"/>
    <m/>
    <m/>
    <m/>
    <n v="28301"/>
    <n v="28301"/>
    <m/>
    <m/>
  </r>
  <r>
    <x v="4"/>
    <x v="0"/>
    <x v="0"/>
    <x v="0"/>
    <n v="153"/>
    <x v="0"/>
    <x v="0"/>
    <x v="0"/>
    <x v="0"/>
    <x v="72"/>
    <x v="72"/>
    <x v="51"/>
    <x v="5"/>
    <x v="0"/>
    <m/>
    <m/>
    <m/>
    <n v="127871"/>
    <n v="127871"/>
    <m/>
    <m/>
  </r>
  <r>
    <x v="4"/>
    <x v="0"/>
    <x v="0"/>
    <x v="0"/>
    <n v="153"/>
    <x v="0"/>
    <x v="0"/>
    <x v="0"/>
    <x v="0"/>
    <x v="73"/>
    <x v="73"/>
    <x v="52"/>
    <x v="5"/>
    <x v="0"/>
    <m/>
    <m/>
    <m/>
    <n v="40946"/>
    <n v="40946"/>
    <m/>
    <m/>
  </r>
  <r>
    <x v="4"/>
    <x v="0"/>
    <x v="0"/>
    <x v="0"/>
    <n v="153"/>
    <x v="0"/>
    <x v="0"/>
    <x v="0"/>
    <x v="0"/>
    <x v="74"/>
    <x v="74"/>
    <x v="53"/>
    <x v="5"/>
    <x v="0"/>
    <m/>
    <m/>
    <m/>
    <n v="100075"/>
    <n v="100075"/>
    <m/>
    <m/>
  </r>
  <r>
    <x v="4"/>
    <x v="0"/>
    <x v="0"/>
    <x v="0"/>
    <n v="153"/>
    <x v="0"/>
    <x v="0"/>
    <x v="0"/>
    <x v="0"/>
    <x v="75"/>
    <x v="75"/>
    <x v="54"/>
    <x v="6"/>
    <x v="0"/>
    <m/>
    <m/>
    <m/>
    <n v="50556"/>
    <n v="50556"/>
    <m/>
    <m/>
  </r>
  <r>
    <x v="4"/>
    <x v="0"/>
    <x v="1"/>
    <x v="0"/>
    <n v="127"/>
    <x v="0"/>
    <x v="0"/>
    <x v="0"/>
    <x v="0"/>
    <x v="76"/>
    <x v="76"/>
    <x v="54"/>
    <x v="6"/>
    <x v="0"/>
    <m/>
    <m/>
    <m/>
    <n v="29619"/>
    <n v="28862"/>
    <m/>
    <m/>
  </r>
  <r>
    <x v="4"/>
    <x v="0"/>
    <x v="0"/>
    <x v="0"/>
    <n v="153"/>
    <x v="0"/>
    <x v="0"/>
    <x v="0"/>
    <x v="0"/>
    <x v="77"/>
    <x v="77"/>
    <x v="54"/>
    <x v="6"/>
    <x v="0"/>
    <m/>
    <m/>
    <m/>
    <n v="54994"/>
    <n v="54994"/>
    <m/>
    <m/>
  </r>
  <r>
    <x v="4"/>
    <x v="0"/>
    <x v="1"/>
    <x v="0"/>
    <n v="11"/>
    <x v="0"/>
    <x v="0"/>
    <x v="0"/>
    <x v="0"/>
    <x v="78"/>
    <x v="78"/>
    <x v="54"/>
    <x v="6"/>
    <x v="0"/>
    <m/>
    <m/>
    <m/>
    <n v="42290"/>
    <n v="12766.659999996424"/>
    <m/>
    <m/>
  </r>
  <r>
    <x v="4"/>
    <x v="0"/>
    <x v="1"/>
    <x v="0"/>
    <n v="99"/>
    <x v="0"/>
    <x v="0"/>
    <x v="0"/>
    <x v="0"/>
    <x v="79"/>
    <x v="79"/>
    <x v="55"/>
    <x v="6"/>
    <x v="0"/>
    <m/>
    <m/>
    <m/>
    <n v="84192"/>
    <n v="84192"/>
    <m/>
    <m/>
  </r>
  <r>
    <x v="4"/>
    <x v="0"/>
    <x v="0"/>
    <x v="0"/>
    <n v="153"/>
    <x v="0"/>
    <x v="0"/>
    <x v="0"/>
    <x v="0"/>
    <x v="80"/>
    <x v="80"/>
    <x v="55"/>
    <x v="6"/>
    <x v="0"/>
    <m/>
    <m/>
    <m/>
    <n v="4151"/>
    <n v="4151"/>
    <m/>
    <m/>
  </r>
  <r>
    <x v="4"/>
    <x v="0"/>
    <x v="0"/>
    <x v="0"/>
    <n v="153"/>
    <x v="0"/>
    <x v="0"/>
    <x v="0"/>
    <x v="0"/>
    <x v="81"/>
    <x v="81"/>
    <x v="56"/>
    <x v="6"/>
    <x v="0"/>
    <m/>
    <m/>
    <m/>
    <n v="42963"/>
    <n v="42963"/>
    <m/>
    <m/>
  </r>
  <r>
    <x v="4"/>
    <x v="0"/>
    <x v="1"/>
    <x v="0"/>
    <n v="41"/>
    <x v="0"/>
    <x v="0"/>
    <x v="0"/>
    <x v="0"/>
    <x v="82"/>
    <x v="82"/>
    <x v="56"/>
    <x v="6"/>
    <x v="0"/>
    <m/>
    <m/>
    <m/>
    <n v="25653"/>
    <n v="10166.670000001788"/>
    <m/>
    <m/>
  </r>
  <r>
    <x v="4"/>
    <x v="0"/>
    <x v="0"/>
    <x v="0"/>
    <n v="153"/>
    <x v="0"/>
    <x v="0"/>
    <x v="0"/>
    <x v="0"/>
    <x v="83"/>
    <x v="83"/>
    <x v="56"/>
    <x v="6"/>
    <x v="0"/>
    <m/>
    <m/>
    <m/>
    <n v="59548"/>
    <n v="59548"/>
    <m/>
    <m/>
  </r>
  <r>
    <x v="4"/>
    <x v="0"/>
    <x v="0"/>
    <x v="0"/>
    <n v="153"/>
    <x v="0"/>
    <x v="0"/>
    <x v="0"/>
    <x v="0"/>
    <x v="84"/>
    <x v="84"/>
    <x v="56"/>
    <x v="6"/>
    <x v="0"/>
    <m/>
    <m/>
    <m/>
    <n v="51606"/>
    <n v="51606"/>
    <m/>
    <m/>
  </r>
  <r>
    <x v="4"/>
    <x v="0"/>
    <x v="0"/>
    <x v="0"/>
    <n v="153"/>
    <x v="0"/>
    <x v="0"/>
    <x v="0"/>
    <x v="0"/>
    <x v="85"/>
    <x v="85"/>
    <x v="57"/>
    <x v="7"/>
    <x v="1"/>
    <m/>
    <m/>
    <m/>
    <n v="133165"/>
    <n v="133165"/>
    <m/>
    <m/>
  </r>
  <r>
    <x v="4"/>
    <x v="0"/>
    <x v="1"/>
    <x v="0"/>
    <n v="153"/>
    <x v="0"/>
    <x v="0"/>
    <x v="0"/>
    <x v="0"/>
    <x v="86"/>
    <x v="86"/>
    <x v="58"/>
    <x v="7"/>
    <x v="1"/>
    <m/>
    <m/>
    <m/>
    <n v="68308"/>
    <n v="68308"/>
    <m/>
    <m/>
  </r>
  <r>
    <x v="4"/>
    <x v="0"/>
    <x v="0"/>
    <x v="0"/>
    <n v="153"/>
    <x v="0"/>
    <x v="0"/>
    <x v="0"/>
    <x v="0"/>
    <x v="87"/>
    <x v="87"/>
    <x v="59"/>
    <x v="7"/>
    <x v="1"/>
    <m/>
    <m/>
    <m/>
    <n v="84097"/>
    <n v="84097"/>
    <m/>
    <m/>
  </r>
  <r>
    <x v="4"/>
    <x v="0"/>
    <x v="1"/>
    <x v="0"/>
    <n v="8"/>
    <x v="0"/>
    <x v="0"/>
    <x v="0"/>
    <x v="0"/>
    <x v="88"/>
    <x v="88"/>
    <x v="60"/>
    <x v="7"/>
    <x v="1"/>
    <m/>
    <m/>
    <m/>
    <n v="99614"/>
    <n v="8036.3399999141693"/>
    <m/>
    <m/>
  </r>
  <r>
    <x v="4"/>
    <x v="0"/>
    <x v="0"/>
    <x v="0"/>
    <n v="140"/>
    <x v="0"/>
    <x v="0"/>
    <x v="0"/>
    <x v="0"/>
    <x v="89"/>
    <x v="89"/>
    <x v="61"/>
    <x v="7"/>
    <x v="1"/>
    <m/>
    <m/>
    <m/>
    <n v="68199"/>
    <n v="68199"/>
    <m/>
    <m/>
  </r>
  <r>
    <x v="4"/>
    <x v="0"/>
    <x v="0"/>
    <x v="0"/>
    <n v="153"/>
    <x v="0"/>
    <x v="0"/>
    <x v="0"/>
    <x v="0"/>
    <x v="90"/>
    <x v="90"/>
    <x v="62"/>
    <x v="7"/>
    <x v="1"/>
    <m/>
    <m/>
    <m/>
    <n v="65816"/>
    <n v="65816"/>
    <m/>
    <m/>
  </r>
  <r>
    <x v="4"/>
    <x v="0"/>
    <x v="0"/>
    <x v="0"/>
    <n v="115"/>
    <x v="0"/>
    <x v="0"/>
    <x v="0"/>
    <x v="0"/>
    <x v="91"/>
    <x v="91"/>
    <x v="63"/>
    <x v="7"/>
    <x v="1"/>
    <m/>
    <m/>
    <m/>
    <n v="4204"/>
    <n v="4204"/>
    <m/>
    <m/>
  </r>
  <r>
    <x v="4"/>
    <x v="0"/>
    <x v="0"/>
    <x v="0"/>
    <n v="153"/>
    <x v="0"/>
    <x v="0"/>
    <x v="0"/>
    <x v="0"/>
    <x v="92"/>
    <x v="92"/>
    <x v="63"/>
    <x v="7"/>
    <x v="1"/>
    <m/>
    <m/>
    <m/>
    <n v="6689"/>
    <n v="6689"/>
    <m/>
    <m/>
  </r>
  <r>
    <x v="4"/>
    <x v="0"/>
    <x v="0"/>
    <x v="0"/>
    <n v="153"/>
    <x v="0"/>
    <x v="0"/>
    <x v="0"/>
    <x v="0"/>
    <x v="93"/>
    <x v="93"/>
    <x v="64"/>
    <x v="7"/>
    <x v="1"/>
    <m/>
    <m/>
    <m/>
    <n v="65038"/>
    <n v="65038"/>
    <m/>
    <m/>
  </r>
  <r>
    <x v="4"/>
    <x v="0"/>
    <x v="1"/>
    <x v="0"/>
    <n v="55"/>
    <x v="0"/>
    <x v="0"/>
    <x v="0"/>
    <x v="0"/>
    <x v="94"/>
    <x v="94"/>
    <x v="65"/>
    <x v="7"/>
    <x v="1"/>
    <m/>
    <m/>
    <m/>
    <n v="75783"/>
    <n v="48000"/>
    <m/>
    <m/>
  </r>
  <r>
    <x v="4"/>
    <x v="0"/>
    <x v="1"/>
    <x v="0"/>
    <n v="34"/>
    <x v="0"/>
    <x v="0"/>
    <x v="0"/>
    <x v="0"/>
    <x v="95"/>
    <x v="95"/>
    <x v="66"/>
    <x v="7"/>
    <x v="1"/>
    <m/>
    <m/>
    <m/>
    <n v="87740"/>
    <n v="50000"/>
    <m/>
    <m/>
  </r>
  <r>
    <x v="4"/>
    <x v="0"/>
    <x v="1"/>
    <x v="0"/>
    <n v="5"/>
    <x v="0"/>
    <x v="0"/>
    <x v="0"/>
    <x v="0"/>
    <x v="96"/>
    <x v="96"/>
    <x v="67"/>
    <x v="8"/>
    <x v="1"/>
    <m/>
    <m/>
    <m/>
    <n v="11633"/>
    <n v="0"/>
    <m/>
    <m/>
  </r>
  <r>
    <x v="4"/>
    <x v="0"/>
    <x v="1"/>
    <x v="0"/>
    <n v="48"/>
    <x v="0"/>
    <x v="0"/>
    <x v="0"/>
    <x v="0"/>
    <x v="97"/>
    <x v="97"/>
    <x v="67"/>
    <x v="8"/>
    <x v="1"/>
    <m/>
    <m/>
    <m/>
    <n v="15906"/>
    <n v="9000"/>
    <m/>
    <m/>
  </r>
  <r>
    <x v="4"/>
    <x v="0"/>
    <x v="1"/>
    <x v="0"/>
    <n v="39"/>
    <x v="0"/>
    <x v="0"/>
    <x v="0"/>
    <x v="0"/>
    <x v="98"/>
    <x v="98"/>
    <x v="68"/>
    <x v="8"/>
    <x v="1"/>
    <m/>
    <m/>
    <m/>
    <n v="42478"/>
    <n v="18000"/>
    <m/>
    <m/>
  </r>
  <r>
    <x v="4"/>
    <x v="0"/>
    <x v="0"/>
    <x v="0"/>
    <n v="153"/>
    <x v="0"/>
    <x v="0"/>
    <x v="0"/>
    <x v="0"/>
    <x v="99"/>
    <x v="99"/>
    <x v="69"/>
    <x v="8"/>
    <x v="1"/>
    <m/>
    <m/>
    <m/>
    <n v="108718"/>
    <n v="108718"/>
    <m/>
    <m/>
  </r>
  <r>
    <x v="4"/>
    <x v="0"/>
    <x v="1"/>
    <x v="0"/>
    <n v="44"/>
    <x v="0"/>
    <x v="0"/>
    <x v="0"/>
    <x v="0"/>
    <x v="100"/>
    <x v="100"/>
    <x v="70"/>
    <x v="8"/>
    <x v="1"/>
    <m/>
    <m/>
    <m/>
    <n v="25109"/>
    <n v="20189"/>
    <m/>
    <m/>
  </r>
  <r>
    <x v="4"/>
    <x v="0"/>
    <x v="1"/>
    <x v="0"/>
    <n v="29"/>
    <x v="0"/>
    <x v="0"/>
    <x v="0"/>
    <x v="0"/>
    <x v="101"/>
    <x v="101"/>
    <x v="70"/>
    <x v="8"/>
    <x v="1"/>
    <m/>
    <m/>
    <m/>
    <n v="9661"/>
    <n v="2415"/>
    <m/>
    <m/>
  </r>
  <r>
    <x v="4"/>
    <x v="0"/>
    <x v="1"/>
    <x v="0"/>
    <n v="105"/>
    <x v="0"/>
    <x v="0"/>
    <x v="0"/>
    <x v="0"/>
    <x v="102"/>
    <x v="102"/>
    <x v="70"/>
    <x v="8"/>
    <x v="1"/>
    <m/>
    <m/>
    <m/>
    <n v="3380"/>
    <n v="3380"/>
    <m/>
    <m/>
  </r>
  <r>
    <x v="4"/>
    <x v="0"/>
    <x v="1"/>
    <x v="0"/>
    <n v="28"/>
    <x v="0"/>
    <x v="0"/>
    <x v="0"/>
    <x v="0"/>
    <x v="103"/>
    <x v="103"/>
    <x v="71"/>
    <x v="8"/>
    <x v="1"/>
    <m/>
    <m/>
    <m/>
    <n v="8647"/>
    <n v="8647"/>
    <m/>
    <m/>
  </r>
  <r>
    <x v="4"/>
    <x v="0"/>
    <x v="0"/>
    <x v="0"/>
    <n v="122"/>
    <x v="0"/>
    <x v="0"/>
    <x v="0"/>
    <x v="0"/>
    <x v="104"/>
    <x v="104"/>
    <x v="71"/>
    <x v="8"/>
    <x v="1"/>
    <m/>
    <m/>
    <m/>
    <n v="30803"/>
    <n v="30803"/>
    <m/>
    <m/>
  </r>
  <r>
    <x v="4"/>
    <x v="0"/>
    <x v="1"/>
    <x v="0"/>
    <n v="100"/>
    <x v="0"/>
    <x v="0"/>
    <x v="0"/>
    <x v="0"/>
    <x v="105"/>
    <x v="105"/>
    <x v="72"/>
    <x v="8"/>
    <x v="1"/>
    <m/>
    <m/>
    <m/>
    <n v="60133"/>
    <n v="60133"/>
    <m/>
    <m/>
  </r>
  <r>
    <x v="4"/>
    <x v="0"/>
    <x v="1"/>
    <x v="0"/>
    <n v="70"/>
    <x v="0"/>
    <x v="0"/>
    <x v="0"/>
    <x v="0"/>
    <x v="106"/>
    <x v="106"/>
    <x v="67"/>
    <x v="8"/>
    <x v="1"/>
    <m/>
    <m/>
    <m/>
    <n v="52386"/>
    <n v="42000"/>
    <m/>
    <m/>
  </r>
  <r>
    <x v="4"/>
    <x v="0"/>
    <x v="0"/>
    <x v="0"/>
    <n v="153"/>
    <x v="0"/>
    <x v="0"/>
    <x v="0"/>
    <x v="0"/>
    <x v="107"/>
    <x v="107"/>
    <x v="73"/>
    <x v="8"/>
    <x v="1"/>
    <m/>
    <m/>
    <m/>
    <n v="72980"/>
    <n v="72980"/>
    <m/>
    <m/>
  </r>
  <r>
    <x v="4"/>
    <x v="0"/>
    <x v="0"/>
    <x v="0"/>
    <n v="153"/>
    <x v="0"/>
    <x v="0"/>
    <x v="0"/>
    <x v="0"/>
    <x v="108"/>
    <x v="108"/>
    <x v="74"/>
    <x v="8"/>
    <x v="1"/>
    <m/>
    <m/>
    <m/>
    <n v="56487"/>
    <n v="56487"/>
    <m/>
    <m/>
  </r>
  <r>
    <x v="4"/>
    <x v="0"/>
    <x v="0"/>
    <x v="0"/>
    <n v="153"/>
    <x v="0"/>
    <x v="0"/>
    <x v="0"/>
    <x v="0"/>
    <x v="109"/>
    <x v="109"/>
    <x v="74"/>
    <x v="8"/>
    <x v="1"/>
    <m/>
    <m/>
    <m/>
    <n v="20029"/>
    <n v="20029"/>
    <m/>
    <m/>
  </r>
  <r>
    <x v="4"/>
    <x v="0"/>
    <x v="0"/>
    <x v="0"/>
    <n v="153"/>
    <x v="0"/>
    <x v="0"/>
    <x v="0"/>
    <x v="0"/>
    <x v="110"/>
    <x v="110"/>
    <x v="74"/>
    <x v="8"/>
    <x v="1"/>
    <m/>
    <m/>
    <m/>
    <n v="6982"/>
    <n v="6982"/>
    <m/>
    <m/>
  </r>
  <r>
    <x v="4"/>
    <x v="0"/>
    <x v="0"/>
    <x v="1"/>
    <n v="325"/>
    <x v="0"/>
    <x v="0"/>
    <x v="0"/>
    <x v="0"/>
    <x v="111"/>
    <x v="111"/>
    <x v="75"/>
    <x v="8"/>
    <x v="1"/>
    <m/>
    <m/>
    <m/>
    <n v="87696"/>
    <n v="87696"/>
    <m/>
    <m/>
  </r>
  <r>
    <x v="4"/>
    <x v="0"/>
    <x v="0"/>
    <x v="0"/>
    <n v="153"/>
    <x v="0"/>
    <x v="0"/>
    <x v="0"/>
    <x v="0"/>
    <x v="112"/>
    <x v="112"/>
    <x v="76"/>
    <x v="9"/>
    <x v="1"/>
    <m/>
    <m/>
    <m/>
    <n v="58955"/>
    <n v="58955"/>
    <m/>
    <m/>
  </r>
  <r>
    <x v="4"/>
    <x v="0"/>
    <x v="1"/>
    <x v="0"/>
    <n v="153"/>
    <x v="0"/>
    <x v="0"/>
    <x v="0"/>
    <x v="0"/>
    <x v="113"/>
    <x v="113"/>
    <x v="76"/>
    <x v="9"/>
    <x v="1"/>
    <m/>
    <m/>
    <m/>
    <n v="5590"/>
    <n v="5590"/>
    <m/>
    <m/>
  </r>
  <r>
    <x v="4"/>
    <x v="0"/>
    <x v="0"/>
    <x v="0"/>
    <n v="153"/>
    <x v="0"/>
    <x v="0"/>
    <x v="0"/>
    <x v="0"/>
    <x v="114"/>
    <x v="114"/>
    <x v="77"/>
    <x v="9"/>
    <x v="1"/>
    <m/>
    <m/>
    <m/>
    <n v="27010"/>
    <n v="27010"/>
    <m/>
    <m/>
  </r>
  <r>
    <x v="4"/>
    <x v="0"/>
    <x v="0"/>
    <x v="0"/>
    <n v="153"/>
    <x v="0"/>
    <x v="0"/>
    <x v="0"/>
    <x v="0"/>
    <x v="115"/>
    <x v="115"/>
    <x v="78"/>
    <x v="9"/>
    <x v="1"/>
    <m/>
    <m/>
    <m/>
    <n v="11583"/>
    <n v="11583"/>
    <m/>
    <m/>
  </r>
  <r>
    <x v="4"/>
    <x v="0"/>
    <x v="1"/>
    <x v="0"/>
    <n v="20"/>
    <x v="0"/>
    <x v="0"/>
    <x v="0"/>
    <x v="0"/>
    <x v="116"/>
    <x v="116"/>
    <x v="78"/>
    <x v="9"/>
    <x v="1"/>
    <m/>
    <m/>
    <m/>
    <n v="9006"/>
    <n v="9006"/>
    <m/>
    <m/>
  </r>
  <r>
    <x v="4"/>
    <x v="0"/>
    <x v="0"/>
    <x v="0"/>
    <n v="153"/>
    <x v="0"/>
    <x v="0"/>
    <x v="0"/>
    <x v="0"/>
    <x v="117"/>
    <x v="117"/>
    <x v="78"/>
    <x v="9"/>
    <x v="1"/>
    <m/>
    <m/>
    <m/>
    <n v="32060"/>
    <n v="32060"/>
    <m/>
    <m/>
  </r>
  <r>
    <x v="4"/>
    <x v="0"/>
    <x v="0"/>
    <x v="0"/>
    <n v="153"/>
    <x v="0"/>
    <x v="0"/>
    <x v="0"/>
    <x v="0"/>
    <x v="118"/>
    <x v="118"/>
    <x v="78"/>
    <x v="9"/>
    <x v="1"/>
    <m/>
    <m/>
    <m/>
    <n v="4661"/>
    <n v="4661"/>
    <m/>
    <m/>
  </r>
  <r>
    <x v="4"/>
    <x v="0"/>
    <x v="0"/>
    <x v="0"/>
    <n v="153"/>
    <x v="0"/>
    <x v="0"/>
    <x v="0"/>
    <x v="0"/>
    <x v="119"/>
    <x v="119"/>
    <x v="79"/>
    <x v="9"/>
    <x v="1"/>
    <m/>
    <m/>
    <m/>
    <n v="14254"/>
    <n v="14254"/>
    <m/>
    <m/>
  </r>
  <r>
    <x v="4"/>
    <x v="0"/>
    <x v="1"/>
    <x v="0"/>
    <n v="31"/>
    <x v="0"/>
    <x v="0"/>
    <x v="0"/>
    <x v="0"/>
    <x v="120"/>
    <x v="120"/>
    <x v="79"/>
    <x v="9"/>
    <x v="1"/>
    <m/>
    <m/>
    <m/>
    <n v="10461"/>
    <n v="0"/>
    <m/>
    <m/>
  </r>
  <r>
    <x v="4"/>
    <x v="0"/>
    <x v="1"/>
    <x v="0"/>
    <n v="4"/>
    <x v="0"/>
    <x v="0"/>
    <x v="0"/>
    <x v="0"/>
    <x v="121"/>
    <x v="121"/>
    <x v="79"/>
    <x v="9"/>
    <x v="1"/>
    <m/>
    <m/>
    <m/>
    <n v="2288"/>
    <n v="2288"/>
    <m/>
    <m/>
  </r>
  <r>
    <x v="4"/>
    <x v="0"/>
    <x v="0"/>
    <x v="0"/>
    <n v="153"/>
    <x v="0"/>
    <x v="0"/>
    <x v="0"/>
    <x v="0"/>
    <x v="122"/>
    <x v="122"/>
    <x v="80"/>
    <x v="9"/>
    <x v="1"/>
    <m/>
    <m/>
    <m/>
    <n v="64725"/>
    <n v="64725"/>
    <m/>
    <m/>
  </r>
  <r>
    <x v="4"/>
    <x v="0"/>
    <x v="1"/>
    <x v="0"/>
    <n v="73"/>
    <x v="0"/>
    <x v="0"/>
    <x v="0"/>
    <x v="0"/>
    <x v="123"/>
    <x v="123"/>
    <x v="81"/>
    <x v="9"/>
    <x v="1"/>
    <m/>
    <m/>
    <m/>
    <n v="15037"/>
    <n v="8732"/>
    <m/>
    <m/>
  </r>
  <r>
    <x v="4"/>
    <x v="0"/>
    <x v="0"/>
    <x v="0"/>
    <n v="146"/>
    <x v="0"/>
    <x v="0"/>
    <x v="0"/>
    <x v="0"/>
    <x v="124"/>
    <x v="124"/>
    <x v="81"/>
    <x v="9"/>
    <x v="1"/>
    <m/>
    <m/>
    <m/>
    <n v="17074"/>
    <n v="17074"/>
    <m/>
    <m/>
  </r>
  <r>
    <x v="4"/>
    <x v="0"/>
    <x v="0"/>
    <x v="0"/>
    <n v="79"/>
    <x v="0"/>
    <x v="0"/>
    <x v="0"/>
    <x v="0"/>
    <x v="125"/>
    <x v="125"/>
    <x v="81"/>
    <x v="9"/>
    <x v="1"/>
    <m/>
    <m/>
    <m/>
    <n v="10808"/>
    <n v="10808"/>
    <m/>
    <m/>
  </r>
  <r>
    <x v="4"/>
    <x v="0"/>
    <x v="0"/>
    <x v="0"/>
    <n v="153"/>
    <x v="0"/>
    <x v="0"/>
    <x v="0"/>
    <x v="0"/>
    <x v="126"/>
    <x v="126"/>
    <x v="82"/>
    <x v="9"/>
    <x v="1"/>
    <m/>
    <m/>
    <m/>
    <n v="18644"/>
    <n v="18644"/>
    <m/>
    <m/>
  </r>
  <r>
    <x v="4"/>
    <x v="0"/>
    <x v="0"/>
    <x v="0"/>
    <n v="153"/>
    <x v="0"/>
    <x v="0"/>
    <x v="0"/>
    <x v="0"/>
    <x v="127"/>
    <x v="127"/>
    <x v="82"/>
    <x v="9"/>
    <x v="1"/>
    <m/>
    <m/>
    <m/>
    <n v="17699"/>
    <n v="17699"/>
    <m/>
    <m/>
  </r>
  <r>
    <x v="4"/>
    <x v="0"/>
    <x v="0"/>
    <x v="0"/>
    <n v="153"/>
    <x v="0"/>
    <x v="0"/>
    <x v="0"/>
    <x v="0"/>
    <x v="128"/>
    <x v="128"/>
    <x v="82"/>
    <x v="9"/>
    <x v="1"/>
    <m/>
    <m/>
    <m/>
    <n v="17775"/>
    <n v="17775"/>
    <m/>
    <m/>
  </r>
  <r>
    <x v="4"/>
    <x v="0"/>
    <x v="0"/>
    <x v="0"/>
    <n v="145"/>
    <x v="0"/>
    <x v="0"/>
    <x v="0"/>
    <x v="0"/>
    <x v="129"/>
    <x v="129"/>
    <x v="79"/>
    <x v="9"/>
    <x v="1"/>
    <m/>
    <m/>
    <m/>
    <n v="16930"/>
    <n v="16930"/>
    <m/>
    <m/>
  </r>
  <r>
    <x v="4"/>
    <x v="0"/>
    <x v="0"/>
    <x v="0"/>
    <n v="153"/>
    <x v="0"/>
    <x v="0"/>
    <x v="0"/>
    <x v="0"/>
    <x v="130"/>
    <x v="130"/>
    <x v="77"/>
    <x v="9"/>
    <x v="1"/>
    <m/>
    <m/>
    <m/>
    <n v="6341"/>
    <n v="6341"/>
    <m/>
    <m/>
  </r>
  <r>
    <x v="4"/>
    <x v="0"/>
    <x v="0"/>
    <x v="0"/>
    <n v="132"/>
    <x v="0"/>
    <x v="0"/>
    <x v="0"/>
    <x v="0"/>
    <x v="131"/>
    <x v="131"/>
    <x v="77"/>
    <x v="9"/>
    <x v="1"/>
    <m/>
    <m/>
    <m/>
    <n v="9498"/>
    <n v="9498"/>
    <m/>
    <m/>
  </r>
  <r>
    <x v="4"/>
    <x v="0"/>
    <x v="0"/>
    <x v="0"/>
    <n v="153"/>
    <x v="0"/>
    <x v="0"/>
    <x v="0"/>
    <x v="0"/>
    <x v="132"/>
    <x v="132"/>
    <x v="77"/>
    <x v="9"/>
    <x v="1"/>
    <m/>
    <m/>
    <m/>
    <n v="13598"/>
    <n v="13598"/>
    <m/>
    <m/>
  </r>
  <r>
    <x v="4"/>
    <x v="0"/>
    <x v="0"/>
    <x v="0"/>
    <n v="153"/>
    <x v="0"/>
    <x v="0"/>
    <x v="0"/>
    <x v="0"/>
    <x v="133"/>
    <x v="133"/>
    <x v="77"/>
    <x v="9"/>
    <x v="1"/>
    <m/>
    <m/>
    <m/>
    <n v="6567"/>
    <n v="6567"/>
    <m/>
    <m/>
  </r>
  <r>
    <x v="4"/>
    <x v="0"/>
    <x v="0"/>
    <x v="0"/>
    <n v="141"/>
    <x v="0"/>
    <x v="0"/>
    <x v="0"/>
    <x v="0"/>
    <x v="134"/>
    <x v="134"/>
    <x v="80"/>
    <x v="9"/>
    <x v="1"/>
    <m/>
    <m/>
    <m/>
    <n v="5766"/>
    <n v="5766"/>
    <m/>
    <m/>
  </r>
  <r>
    <x v="4"/>
    <x v="0"/>
    <x v="0"/>
    <x v="0"/>
    <n v="153"/>
    <x v="0"/>
    <x v="0"/>
    <x v="0"/>
    <x v="0"/>
    <x v="135"/>
    <x v="135"/>
    <x v="80"/>
    <x v="9"/>
    <x v="1"/>
    <m/>
    <m/>
    <m/>
    <n v="2076"/>
    <n v="2076"/>
    <m/>
    <m/>
  </r>
  <r>
    <x v="4"/>
    <x v="0"/>
    <x v="0"/>
    <x v="0"/>
    <n v="153"/>
    <x v="0"/>
    <x v="0"/>
    <x v="0"/>
    <x v="0"/>
    <x v="136"/>
    <x v="136"/>
    <x v="83"/>
    <x v="9"/>
    <x v="1"/>
    <m/>
    <m/>
    <m/>
    <n v="3459"/>
    <n v="3459"/>
    <m/>
    <m/>
  </r>
  <r>
    <x v="4"/>
    <x v="0"/>
    <x v="0"/>
    <x v="0"/>
    <n v="153"/>
    <x v="0"/>
    <x v="0"/>
    <x v="0"/>
    <x v="0"/>
    <x v="137"/>
    <x v="137"/>
    <x v="83"/>
    <x v="9"/>
    <x v="1"/>
    <m/>
    <m/>
    <m/>
    <n v="7942"/>
    <n v="7942"/>
    <m/>
    <m/>
  </r>
  <r>
    <x v="4"/>
    <x v="0"/>
    <x v="1"/>
    <x v="0"/>
    <n v="123"/>
    <x v="0"/>
    <x v="0"/>
    <x v="0"/>
    <x v="1"/>
    <x v="138"/>
    <x v="138"/>
    <x v="84"/>
    <x v="9"/>
    <x v="1"/>
    <m/>
    <m/>
    <m/>
    <n v="79754"/>
    <n v="79754"/>
    <m/>
    <m/>
  </r>
  <r>
    <x v="4"/>
    <x v="0"/>
    <x v="1"/>
    <x v="0"/>
    <n v="62"/>
    <x v="0"/>
    <x v="0"/>
    <x v="0"/>
    <x v="0"/>
    <x v="139"/>
    <x v="139"/>
    <x v="79"/>
    <x v="9"/>
    <x v="1"/>
    <m/>
    <m/>
    <m/>
    <n v="22093"/>
    <n v="22093"/>
    <m/>
    <m/>
  </r>
  <r>
    <x v="4"/>
    <x v="0"/>
    <x v="0"/>
    <x v="0"/>
    <n v="326"/>
    <x v="0"/>
    <x v="0"/>
    <x v="0"/>
    <x v="0"/>
    <x v="140"/>
    <x v="140"/>
    <x v="85"/>
    <x v="10"/>
    <x v="1"/>
    <m/>
    <m/>
    <m/>
    <n v="107419"/>
    <n v="107419"/>
    <m/>
    <m/>
  </r>
  <r>
    <x v="4"/>
    <x v="0"/>
    <x v="1"/>
    <x v="0"/>
    <n v="92"/>
    <x v="0"/>
    <x v="0"/>
    <x v="0"/>
    <x v="0"/>
    <x v="141"/>
    <x v="141"/>
    <x v="86"/>
    <x v="10"/>
    <x v="1"/>
    <m/>
    <m/>
    <m/>
    <n v="47125"/>
    <n v="47125"/>
    <m/>
    <m/>
  </r>
  <r>
    <x v="4"/>
    <x v="0"/>
    <x v="1"/>
    <x v="0"/>
    <n v="45"/>
    <x v="0"/>
    <x v="0"/>
    <x v="0"/>
    <x v="0"/>
    <x v="142"/>
    <x v="142"/>
    <x v="86"/>
    <x v="10"/>
    <x v="1"/>
    <m/>
    <m/>
    <m/>
    <n v="50323"/>
    <n v="25500"/>
    <m/>
    <m/>
  </r>
  <r>
    <x v="4"/>
    <x v="0"/>
    <x v="1"/>
    <x v="0"/>
    <n v="40"/>
    <x v="0"/>
    <x v="0"/>
    <x v="0"/>
    <x v="0"/>
    <x v="143"/>
    <x v="143"/>
    <x v="86"/>
    <x v="10"/>
    <x v="1"/>
    <m/>
    <m/>
    <m/>
    <n v="21908"/>
    <n v="10000"/>
    <m/>
    <m/>
  </r>
  <r>
    <x v="4"/>
    <x v="0"/>
    <x v="0"/>
    <x v="0"/>
    <n v="153"/>
    <x v="0"/>
    <x v="0"/>
    <x v="0"/>
    <x v="0"/>
    <x v="144"/>
    <x v="144"/>
    <x v="87"/>
    <x v="10"/>
    <x v="1"/>
    <m/>
    <m/>
    <m/>
    <n v="58944"/>
    <n v="58944"/>
    <m/>
    <m/>
  </r>
  <r>
    <x v="4"/>
    <x v="0"/>
    <x v="0"/>
    <x v="1"/>
    <n v="153"/>
    <x v="0"/>
    <x v="0"/>
    <x v="0"/>
    <x v="0"/>
    <x v="145"/>
    <x v="145"/>
    <x v="88"/>
    <x v="10"/>
    <x v="1"/>
    <m/>
    <m/>
    <m/>
    <n v="62235"/>
    <n v="62235"/>
    <m/>
    <m/>
  </r>
  <r>
    <x v="4"/>
    <x v="0"/>
    <x v="0"/>
    <x v="0"/>
    <n v="153"/>
    <x v="0"/>
    <x v="0"/>
    <x v="0"/>
    <x v="0"/>
    <x v="146"/>
    <x v="146"/>
    <x v="89"/>
    <x v="10"/>
    <x v="1"/>
    <m/>
    <m/>
    <m/>
    <n v="55502"/>
    <n v="55502"/>
    <m/>
    <m/>
  </r>
  <r>
    <x v="4"/>
    <x v="0"/>
    <x v="0"/>
    <x v="0"/>
    <n v="125"/>
    <x v="0"/>
    <x v="0"/>
    <x v="0"/>
    <x v="0"/>
    <x v="147"/>
    <x v="147"/>
    <x v="86"/>
    <x v="10"/>
    <x v="1"/>
    <m/>
    <m/>
    <m/>
    <n v="41061"/>
    <n v="41061"/>
    <m/>
    <m/>
  </r>
  <r>
    <x v="4"/>
    <x v="0"/>
    <x v="0"/>
    <x v="0"/>
    <n v="153"/>
    <x v="0"/>
    <x v="0"/>
    <x v="0"/>
    <x v="0"/>
    <x v="148"/>
    <x v="148"/>
    <x v="90"/>
    <x v="11"/>
    <x v="1"/>
    <m/>
    <m/>
    <m/>
    <n v="8308"/>
    <n v="8308"/>
    <m/>
    <m/>
  </r>
  <r>
    <x v="4"/>
    <x v="0"/>
    <x v="0"/>
    <x v="0"/>
    <n v="153"/>
    <x v="0"/>
    <x v="0"/>
    <x v="0"/>
    <x v="0"/>
    <x v="149"/>
    <x v="149"/>
    <x v="90"/>
    <x v="11"/>
    <x v="1"/>
    <m/>
    <m/>
    <m/>
    <n v="103548"/>
    <n v="103548"/>
    <m/>
    <m/>
  </r>
  <r>
    <x v="4"/>
    <x v="0"/>
    <x v="0"/>
    <x v="0"/>
    <n v="153"/>
    <x v="0"/>
    <x v="0"/>
    <x v="0"/>
    <x v="0"/>
    <x v="150"/>
    <x v="150"/>
    <x v="90"/>
    <x v="11"/>
    <x v="1"/>
    <m/>
    <m/>
    <m/>
    <n v="16841"/>
    <n v="16841"/>
    <m/>
    <m/>
  </r>
  <r>
    <x v="4"/>
    <x v="0"/>
    <x v="0"/>
    <x v="0"/>
    <n v="153"/>
    <x v="0"/>
    <x v="0"/>
    <x v="0"/>
    <x v="0"/>
    <x v="151"/>
    <x v="151"/>
    <x v="90"/>
    <x v="11"/>
    <x v="1"/>
    <m/>
    <m/>
    <m/>
    <n v="37469"/>
    <n v="37469"/>
    <m/>
    <m/>
  </r>
  <r>
    <x v="4"/>
    <x v="0"/>
    <x v="0"/>
    <x v="0"/>
    <n v="150"/>
    <x v="0"/>
    <x v="0"/>
    <x v="0"/>
    <x v="0"/>
    <x v="152"/>
    <x v="152"/>
    <x v="91"/>
    <x v="11"/>
    <x v="1"/>
    <m/>
    <m/>
    <m/>
    <n v="45932"/>
    <n v="45932"/>
    <m/>
    <m/>
  </r>
  <r>
    <x v="4"/>
    <x v="0"/>
    <x v="0"/>
    <x v="0"/>
    <n v="153"/>
    <x v="0"/>
    <x v="0"/>
    <x v="0"/>
    <x v="0"/>
    <x v="153"/>
    <x v="153"/>
    <x v="92"/>
    <x v="11"/>
    <x v="1"/>
    <m/>
    <m/>
    <m/>
    <n v="60773"/>
    <n v="60773"/>
    <m/>
    <m/>
  </r>
  <r>
    <x v="4"/>
    <x v="0"/>
    <x v="0"/>
    <x v="0"/>
    <n v="153"/>
    <x v="0"/>
    <x v="0"/>
    <x v="0"/>
    <x v="1"/>
    <x v="154"/>
    <x v="154"/>
    <x v="92"/>
    <x v="11"/>
    <x v="1"/>
    <m/>
    <m/>
    <m/>
    <n v="13700"/>
    <n v="13700"/>
    <m/>
    <m/>
  </r>
  <r>
    <x v="4"/>
    <x v="0"/>
    <x v="1"/>
    <x v="0"/>
    <n v="81"/>
    <x v="0"/>
    <x v="0"/>
    <x v="0"/>
    <x v="0"/>
    <x v="155"/>
    <x v="155"/>
    <x v="92"/>
    <x v="11"/>
    <x v="1"/>
    <m/>
    <m/>
    <m/>
    <n v="25711"/>
    <n v="20000"/>
    <m/>
    <m/>
  </r>
  <r>
    <x v="4"/>
    <x v="0"/>
    <x v="1"/>
    <x v="0"/>
    <n v="118"/>
    <x v="0"/>
    <x v="0"/>
    <x v="0"/>
    <x v="0"/>
    <x v="156"/>
    <x v="156"/>
    <x v="93"/>
    <x v="11"/>
    <x v="1"/>
    <m/>
    <m/>
    <m/>
    <n v="45752"/>
    <n v="45752"/>
    <m/>
    <m/>
  </r>
  <r>
    <x v="4"/>
    <x v="0"/>
    <x v="0"/>
    <x v="0"/>
    <n v="153"/>
    <x v="0"/>
    <x v="0"/>
    <x v="0"/>
    <x v="0"/>
    <x v="157"/>
    <x v="157"/>
    <x v="92"/>
    <x v="11"/>
    <x v="1"/>
    <m/>
    <m/>
    <m/>
    <n v="42528"/>
    <n v="42528"/>
    <m/>
    <m/>
  </r>
  <r>
    <x v="4"/>
    <x v="0"/>
    <x v="0"/>
    <x v="0"/>
    <n v="153"/>
    <x v="0"/>
    <x v="0"/>
    <x v="0"/>
    <x v="1"/>
    <x v="158"/>
    <x v="158"/>
    <x v="92"/>
    <x v="11"/>
    <x v="1"/>
    <m/>
    <m/>
    <m/>
    <n v="71578"/>
    <n v="71578"/>
    <m/>
    <m/>
  </r>
  <r>
    <x v="4"/>
    <x v="0"/>
    <x v="0"/>
    <x v="0"/>
    <n v="153"/>
    <x v="0"/>
    <x v="0"/>
    <x v="0"/>
    <x v="0"/>
    <x v="159"/>
    <x v="159"/>
    <x v="94"/>
    <x v="11"/>
    <x v="1"/>
    <m/>
    <m/>
    <m/>
    <n v="34793"/>
    <n v="34793"/>
    <m/>
    <m/>
  </r>
  <r>
    <x v="4"/>
    <x v="0"/>
    <x v="0"/>
    <x v="0"/>
    <n v="153"/>
    <x v="0"/>
    <x v="0"/>
    <x v="0"/>
    <x v="0"/>
    <x v="160"/>
    <x v="160"/>
    <x v="90"/>
    <x v="11"/>
    <x v="1"/>
    <m/>
    <m/>
    <m/>
    <n v="38592"/>
    <n v="38592"/>
    <m/>
    <m/>
  </r>
  <r>
    <x v="4"/>
    <x v="0"/>
    <x v="0"/>
    <x v="0"/>
    <n v="153"/>
    <x v="0"/>
    <x v="0"/>
    <x v="0"/>
    <x v="0"/>
    <x v="161"/>
    <x v="161"/>
    <x v="90"/>
    <x v="11"/>
    <x v="1"/>
    <m/>
    <m/>
    <m/>
    <n v="37658"/>
    <n v="37658"/>
    <m/>
    <m/>
  </r>
  <r>
    <x v="4"/>
    <x v="0"/>
    <x v="0"/>
    <x v="0"/>
    <n v="153"/>
    <x v="0"/>
    <x v="0"/>
    <x v="0"/>
    <x v="0"/>
    <x v="162"/>
    <x v="162"/>
    <x v="95"/>
    <x v="11"/>
    <x v="1"/>
    <m/>
    <m/>
    <m/>
    <n v="107575"/>
    <n v="107575"/>
    <m/>
    <m/>
  </r>
  <r>
    <x v="4"/>
    <x v="0"/>
    <x v="1"/>
    <x v="0"/>
    <n v="143"/>
    <x v="0"/>
    <x v="0"/>
    <x v="0"/>
    <x v="0"/>
    <x v="163"/>
    <x v="163"/>
    <x v="96"/>
    <x v="12"/>
    <x v="1"/>
    <m/>
    <m/>
    <m/>
    <n v="16493"/>
    <n v="16493"/>
    <m/>
    <m/>
  </r>
  <r>
    <x v="4"/>
    <x v="0"/>
    <x v="0"/>
    <x v="0"/>
    <n v="153"/>
    <x v="0"/>
    <x v="0"/>
    <x v="0"/>
    <x v="0"/>
    <x v="164"/>
    <x v="164"/>
    <x v="96"/>
    <x v="12"/>
    <x v="1"/>
    <m/>
    <m/>
    <m/>
    <n v="14338"/>
    <n v="14338"/>
    <m/>
    <m/>
  </r>
  <r>
    <x v="4"/>
    <x v="0"/>
    <x v="0"/>
    <x v="0"/>
    <n v="153"/>
    <x v="0"/>
    <x v="0"/>
    <x v="0"/>
    <x v="0"/>
    <x v="165"/>
    <x v="165"/>
    <x v="96"/>
    <x v="12"/>
    <x v="1"/>
    <m/>
    <m/>
    <m/>
    <n v="23826"/>
    <n v="23826"/>
    <m/>
    <m/>
  </r>
  <r>
    <x v="4"/>
    <x v="0"/>
    <x v="1"/>
    <x v="0"/>
    <n v="35"/>
    <x v="0"/>
    <x v="0"/>
    <x v="0"/>
    <x v="0"/>
    <x v="166"/>
    <x v="166"/>
    <x v="96"/>
    <x v="12"/>
    <x v="1"/>
    <m/>
    <m/>
    <m/>
    <n v="13644"/>
    <n v="6000"/>
    <m/>
    <m/>
  </r>
  <r>
    <x v="4"/>
    <x v="0"/>
    <x v="0"/>
    <x v="0"/>
    <n v="147"/>
    <x v="0"/>
    <x v="0"/>
    <x v="0"/>
    <x v="0"/>
    <x v="167"/>
    <x v="167"/>
    <x v="97"/>
    <x v="12"/>
    <x v="1"/>
    <m/>
    <m/>
    <m/>
    <n v="69943"/>
    <n v="69943"/>
    <m/>
    <m/>
  </r>
  <r>
    <x v="4"/>
    <x v="0"/>
    <x v="0"/>
    <x v="0"/>
    <n v="153"/>
    <x v="0"/>
    <x v="0"/>
    <x v="0"/>
    <x v="0"/>
    <x v="168"/>
    <x v="168"/>
    <x v="98"/>
    <x v="12"/>
    <x v="1"/>
    <m/>
    <m/>
    <m/>
    <n v="15092"/>
    <n v="15092"/>
    <m/>
    <m/>
  </r>
  <r>
    <x v="4"/>
    <x v="0"/>
    <x v="0"/>
    <x v="0"/>
    <n v="153"/>
    <x v="0"/>
    <x v="0"/>
    <x v="0"/>
    <x v="0"/>
    <x v="169"/>
    <x v="169"/>
    <x v="98"/>
    <x v="12"/>
    <x v="1"/>
    <m/>
    <m/>
    <m/>
    <n v="8364"/>
    <n v="8364"/>
    <m/>
    <m/>
  </r>
  <r>
    <x v="4"/>
    <x v="0"/>
    <x v="0"/>
    <x v="0"/>
    <n v="153"/>
    <x v="0"/>
    <x v="0"/>
    <x v="0"/>
    <x v="0"/>
    <x v="170"/>
    <x v="170"/>
    <x v="98"/>
    <x v="12"/>
    <x v="1"/>
    <m/>
    <m/>
    <m/>
    <n v="8831"/>
    <n v="8831"/>
    <m/>
    <m/>
  </r>
  <r>
    <x v="4"/>
    <x v="0"/>
    <x v="0"/>
    <x v="0"/>
    <n v="153"/>
    <x v="0"/>
    <x v="0"/>
    <x v="0"/>
    <x v="0"/>
    <x v="171"/>
    <x v="171"/>
    <x v="98"/>
    <x v="12"/>
    <x v="1"/>
    <m/>
    <m/>
    <m/>
    <n v="7622"/>
    <n v="7622"/>
    <m/>
    <m/>
  </r>
  <r>
    <x v="4"/>
    <x v="0"/>
    <x v="0"/>
    <x v="0"/>
    <n v="153"/>
    <x v="0"/>
    <x v="0"/>
    <x v="0"/>
    <x v="0"/>
    <x v="172"/>
    <x v="172"/>
    <x v="98"/>
    <x v="12"/>
    <x v="1"/>
    <m/>
    <m/>
    <m/>
    <n v="19952"/>
    <n v="19952"/>
    <m/>
    <m/>
  </r>
  <r>
    <x v="4"/>
    <x v="0"/>
    <x v="1"/>
    <x v="0"/>
    <n v="130"/>
    <x v="0"/>
    <x v="0"/>
    <x v="0"/>
    <x v="0"/>
    <x v="173"/>
    <x v="173"/>
    <x v="99"/>
    <x v="12"/>
    <x v="1"/>
    <m/>
    <m/>
    <m/>
    <n v="23081"/>
    <n v="23081"/>
    <m/>
    <m/>
  </r>
  <r>
    <x v="4"/>
    <x v="0"/>
    <x v="1"/>
    <x v="0"/>
    <n v="107"/>
    <x v="0"/>
    <x v="0"/>
    <x v="0"/>
    <x v="0"/>
    <x v="174"/>
    <x v="174"/>
    <x v="99"/>
    <x v="12"/>
    <x v="1"/>
    <m/>
    <m/>
    <m/>
    <n v="26680"/>
    <n v="26680"/>
    <m/>
    <m/>
  </r>
  <r>
    <x v="4"/>
    <x v="0"/>
    <x v="0"/>
    <x v="0"/>
    <n v="322"/>
    <x v="0"/>
    <x v="0"/>
    <x v="0"/>
    <x v="0"/>
    <x v="175"/>
    <x v="175"/>
    <x v="97"/>
    <x v="12"/>
    <x v="1"/>
    <m/>
    <m/>
    <m/>
    <n v="76717"/>
    <n v="76717"/>
    <m/>
    <m/>
  </r>
  <r>
    <x v="4"/>
    <x v="0"/>
    <x v="0"/>
    <x v="0"/>
    <n v="153"/>
    <x v="0"/>
    <x v="0"/>
    <x v="0"/>
    <x v="0"/>
    <x v="176"/>
    <x v="176"/>
    <x v="97"/>
    <x v="12"/>
    <x v="1"/>
    <m/>
    <m/>
    <m/>
    <n v="76683"/>
    <n v="76683"/>
    <m/>
    <m/>
  </r>
  <r>
    <x v="4"/>
    <x v="0"/>
    <x v="0"/>
    <x v="0"/>
    <n v="153"/>
    <x v="0"/>
    <x v="0"/>
    <x v="0"/>
    <x v="0"/>
    <x v="177"/>
    <x v="177"/>
    <x v="97"/>
    <x v="12"/>
    <x v="1"/>
    <m/>
    <m/>
    <m/>
    <n v="27830"/>
    <n v="27830"/>
    <m/>
    <m/>
  </r>
  <r>
    <x v="4"/>
    <x v="0"/>
    <x v="1"/>
    <x v="0"/>
    <n v="33"/>
    <x v="0"/>
    <x v="0"/>
    <x v="0"/>
    <x v="0"/>
    <x v="178"/>
    <x v="178"/>
    <x v="100"/>
    <x v="12"/>
    <x v="1"/>
    <m/>
    <m/>
    <m/>
    <n v="14625"/>
    <n v="6000"/>
    <m/>
    <m/>
  </r>
  <r>
    <x v="4"/>
    <x v="0"/>
    <x v="1"/>
    <x v="0"/>
    <n v="144"/>
    <x v="0"/>
    <x v="0"/>
    <x v="0"/>
    <x v="0"/>
    <x v="179"/>
    <x v="179"/>
    <x v="101"/>
    <x v="12"/>
    <x v="1"/>
    <m/>
    <m/>
    <m/>
    <n v="16727"/>
    <n v="16727"/>
    <m/>
    <m/>
  </r>
  <r>
    <x v="4"/>
    <x v="0"/>
    <x v="0"/>
    <x v="0"/>
    <n v="153"/>
    <x v="0"/>
    <x v="0"/>
    <x v="0"/>
    <x v="0"/>
    <x v="180"/>
    <x v="180"/>
    <x v="102"/>
    <x v="12"/>
    <x v="1"/>
    <m/>
    <m/>
    <m/>
    <n v="18253"/>
    <n v="18253"/>
    <m/>
    <m/>
  </r>
  <r>
    <x v="4"/>
    <x v="0"/>
    <x v="0"/>
    <x v="0"/>
    <n v="153"/>
    <x v="0"/>
    <x v="0"/>
    <x v="0"/>
    <x v="0"/>
    <x v="181"/>
    <x v="181"/>
    <x v="102"/>
    <x v="12"/>
    <x v="1"/>
    <m/>
    <m/>
    <m/>
    <n v="10983"/>
    <n v="10983"/>
    <m/>
    <m/>
  </r>
  <r>
    <x v="4"/>
    <x v="0"/>
    <x v="0"/>
    <x v="0"/>
    <n v="153"/>
    <x v="0"/>
    <x v="0"/>
    <x v="0"/>
    <x v="0"/>
    <x v="182"/>
    <x v="182"/>
    <x v="102"/>
    <x v="12"/>
    <x v="1"/>
    <m/>
    <m/>
    <m/>
    <n v="17085"/>
    <n v="17085"/>
    <m/>
    <m/>
  </r>
  <r>
    <x v="4"/>
    <x v="0"/>
    <x v="1"/>
    <x v="0"/>
    <n v="153"/>
    <x v="0"/>
    <x v="0"/>
    <x v="0"/>
    <x v="0"/>
    <x v="183"/>
    <x v="183"/>
    <x v="97"/>
    <x v="12"/>
    <x v="1"/>
    <m/>
    <m/>
    <m/>
    <n v="48688"/>
    <n v="48688"/>
    <m/>
    <m/>
  </r>
  <r>
    <x v="4"/>
    <x v="0"/>
    <x v="1"/>
    <x v="0"/>
    <n v="103"/>
    <x v="0"/>
    <x v="0"/>
    <x v="0"/>
    <x v="1"/>
    <x v="184"/>
    <x v="184"/>
    <x v="103"/>
    <x v="12"/>
    <x v="1"/>
    <m/>
    <m/>
    <m/>
    <n v="110805"/>
    <n v="110805"/>
    <m/>
    <m/>
  </r>
  <r>
    <x v="4"/>
    <x v="0"/>
    <x v="0"/>
    <x v="0"/>
    <n v="148"/>
    <x v="0"/>
    <x v="0"/>
    <x v="0"/>
    <x v="0"/>
    <x v="185"/>
    <x v="185"/>
    <x v="104"/>
    <x v="12"/>
    <x v="1"/>
    <m/>
    <m/>
    <m/>
    <n v="65631"/>
    <n v="65631"/>
    <m/>
    <m/>
  </r>
  <r>
    <x v="4"/>
    <x v="0"/>
    <x v="1"/>
    <x v="0"/>
    <n v="77"/>
    <x v="0"/>
    <x v="0"/>
    <x v="0"/>
    <x v="0"/>
    <x v="186"/>
    <x v="186"/>
    <x v="105"/>
    <x v="13"/>
    <x v="1"/>
    <m/>
    <m/>
    <m/>
    <n v="44016"/>
    <n v="35544"/>
    <m/>
    <m/>
  </r>
  <r>
    <x v="4"/>
    <x v="0"/>
    <x v="1"/>
    <x v="0"/>
    <n v="61"/>
    <x v="0"/>
    <x v="0"/>
    <x v="0"/>
    <x v="0"/>
    <x v="187"/>
    <x v="187"/>
    <x v="106"/>
    <x v="13"/>
    <x v="1"/>
    <m/>
    <m/>
    <m/>
    <n v="35140"/>
    <n v="35140"/>
    <m/>
    <m/>
  </r>
  <r>
    <x v="4"/>
    <x v="0"/>
    <x v="1"/>
    <x v="0"/>
    <n v="49"/>
    <x v="0"/>
    <x v="0"/>
    <x v="0"/>
    <x v="0"/>
    <x v="188"/>
    <x v="188"/>
    <x v="107"/>
    <x v="13"/>
    <x v="1"/>
    <m/>
    <m/>
    <m/>
    <n v="54323"/>
    <n v="22500"/>
    <m/>
    <m/>
  </r>
  <r>
    <x v="4"/>
    <x v="0"/>
    <x v="0"/>
    <x v="0"/>
    <n v="151"/>
    <x v="0"/>
    <x v="0"/>
    <x v="0"/>
    <x v="0"/>
    <x v="189"/>
    <x v="189"/>
    <x v="108"/>
    <x v="13"/>
    <x v="1"/>
    <m/>
    <m/>
    <m/>
    <n v="28470"/>
    <n v="28470"/>
    <m/>
    <m/>
  </r>
  <r>
    <x v="4"/>
    <x v="0"/>
    <x v="0"/>
    <x v="0"/>
    <n v="152"/>
    <x v="0"/>
    <x v="0"/>
    <x v="0"/>
    <x v="0"/>
    <x v="190"/>
    <x v="190"/>
    <x v="109"/>
    <x v="13"/>
    <x v="1"/>
    <m/>
    <m/>
    <m/>
    <n v="64805"/>
    <n v="64805"/>
    <m/>
    <m/>
  </r>
  <r>
    <x v="4"/>
    <x v="0"/>
    <x v="1"/>
    <x v="0"/>
    <n v="91"/>
    <x v="0"/>
    <x v="0"/>
    <x v="0"/>
    <x v="0"/>
    <x v="191"/>
    <x v="191"/>
    <x v="110"/>
    <x v="13"/>
    <x v="1"/>
    <m/>
    <m/>
    <m/>
    <n v="52191"/>
    <n v="52191"/>
    <m/>
    <m/>
  </r>
  <r>
    <x v="4"/>
    <x v="0"/>
    <x v="0"/>
    <x v="0"/>
    <n v="139"/>
    <x v="0"/>
    <x v="0"/>
    <x v="0"/>
    <x v="0"/>
    <x v="192"/>
    <x v="192"/>
    <x v="111"/>
    <x v="13"/>
    <x v="1"/>
    <m/>
    <m/>
    <m/>
    <n v="48517"/>
    <n v="48517"/>
    <m/>
    <m/>
  </r>
  <r>
    <x v="4"/>
    <x v="0"/>
    <x v="1"/>
    <x v="1"/>
    <n v="93"/>
    <x v="0"/>
    <x v="0"/>
    <x v="0"/>
    <x v="0"/>
    <x v="193"/>
    <x v="193"/>
    <x v="112"/>
    <x v="13"/>
    <x v="1"/>
    <m/>
    <m/>
    <m/>
    <n v="63170"/>
    <n v="63170"/>
    <m/>
    <m/>
  </r>
  <r>
    <x v="4"/>
    <x v="0"/>
    <x v="0"/>
    <x v="0"/>
    <n v="153"/>
    <x v="0"/>
    <x v="0"/>
    <x v="0"/>
    <x v="1"/>
    <x v="194"/>
    <x v="194"/>
    <x v="113"/>
    <x v="13"/>
    <x v="1"/>
    <m/>
    <m/>
    <m/>
    <n v="39189"/>
    <n v="39189"/>
    <m/>
    <m/>
  </r>
  <r>
    <x v="4"/>
    <x v="0"/>
    <x v="0"/>
    <x v="0"/>
    <n v="153"/>
    <x v="0"/>
    <x v="0"/>
    <x v="0"/>
    <x v="0"/>
    <x v="195"/>
    <x v="195"/>
    <x v="114"/>
    <x v="14"/>
    <x v="2"/>
    <m/>
    <m/>
    <m/>
    <n v="47654"/>
    <n v="47654"/>
    <m/>
    <m/>
  </r>
  <r>
    <x v="4"/>
    <x v="0"/>
    <x v="1"/>
    <x v="0"/>
    <n v="25"/>
    <x v="0"/>
    <x v="0"/>
    <x v="0"/>
    <x v="0"/>
    <x v="196"/>
    <x v="196"/>
    <x v="114"/>
    <x v="14"/>
    <x v="2"/>
    <m/>
    <m/>
    <m/>
    <n v="6997"/>
    <n v="3162"/>
    <m/>
    <m/>
  </r>
  <r>
    <x v="4"/>
    <x v="0"/>
    <x v="0"/>
    <x v="0"/>
    <n v="153"/>
    <x v="0"/>
    <x v="0"/>
    <x v="0"/>
    <x v="0"/>
    <x v="197"/>
    <x v="197"/>
    <x v="114"/>
    <x v="14"/>
    <x v="2"/>
    <m/>
    <m/>
    <m/>
    <n v="4227"/>
    <n v="4227"/>
    <m/>
    <m/>
  </r>
  <r>
    <x v="4"/>
    <x v="0"/>
    <x v="1"/>
    <x v="0"/>
    <n v="30"/>
    <x v="0"/>
    <x v="0"/>
    <x v="0"/>
    <x v="0"/>
    <x v="198"/>
    <x v="198"/>
    <x v="115"/>
    <x v="14"/>
    <x v="2"/>
    <m/>
    <m/>
    <m/>
    <n v="23555"/>
    <n v="22000"/>
    <m/>
    <m/>
  </r>
  <r>
    <x v="4"/>
    <x v="0"/>
    <x v="1"/>
    <x v="0"/>
    <n v="1"/>
    <x v="0"/>
    <x v="0"/>
    <x v="0"/>
    <x v="0"/>
    <x v="199"/>
    <x v="199"/>
    <x v="115"/>
    <x v="14"/>
    <x v="2"/>
    <m/>
    <m/>
    <m/>
    <n v="4251"/>
    <m/>
    <m/>
    <m/>
  </r>
  <r>
    <x v="4"/>
    <x v="0"/>
    <x v="1"/>
    <x v="0"/>
    <n v="2"/>
    <x v="0"/>
    <x v="0"/>
    <x v="0"/>
    <x v="0"/>
    <x v="200"/>
    <x v="200"/>
    <x v="115"/>
    <x v="14"/>
    <x v="2"/>
    <m/>
    <m/>
    <m/>
    <n v="4944"/>
    <n v="0"/>
    <m/>
    <m/>
  </r>
  <r>
    <x v="4"/>
    <x v="0"/>
    <x v="1"/>
    <x v="0"/>
    <n v="43"/>
    <x v="0"/>
    <x v="0"/>
    <x v="0"/>
    <x v="0"/>
    <x v="201"/>
    <x v="201"/>
    <x v="116"/>
    <x v="14"/>
    <x v="2"/>
    <m/>
    <m/>
    <m/>
    <n v="44229"/>
    <n v="11000"/>
    <m/>
    <m/>
  </r>
  <r>
    <x v="4"/>
    <x v="0"/>
    <x v="0"/>
    <x v="0"/>
    <n v="153"/>
    <x v="0"/>
    <x v="0"/>
    <x v="0"/>
    <x v="0"/>
    <x v="202"/>
    <x v="202"/>
    <x v="116"/>
    <x v="14"/>
    <x v="2"/>
    <m/>
    <m/>
    <m/>
    <n v="3602"/>
    <n v="3602"/>
    <m/>
    <m/>
  </r>
  <r>
    <x v="4"/>
    <x v="0"/>
    <x v="1"/>
    <x v="0"/>
    <n v="86"/>
    <x v="0"/>
    <x v="0"/>
    <x v="0"/>
    <x v="0"/>
    <x v="203"/>
    <x v="203"/>
    <x v="116"/>
    <x v="14"/>
    <x v="2"/>
    <m/>
    <m/>
    <m/>
    <n v="7120"/>
    <n v="4012"/>
    <m/>
    <m/>
  </r>
  <r>
    <x v="4"/>
    <x v="0"/>
    <x v="1"/>
    <x v="0"/>
    <n v="17"/>
    <x v="0"/>
    <x v="0"/>
    <x v="0"/>
    <x v="0"/>
    <x v="204"/>
    <x v="204"/>
    <x v="117"/>
    <x v="14"/>
    <x v="2"/>
    <m/>
    <m/>
    <m/>
    <n v="4500"/>
    <n v="2250"/>
    <m/>
    <m/>
  </r>
  <r>
    <x v="4"/>
    <x v="0"/>
    <x v="0"/>
    <x v="0"/>
    <n v="153"/>
    <x v="0"/>
    <x v="0"/>
    <x v="0"/>
    <x v="0"/>
    <x v="205"/>
    <x v="205"/>
    <x v="117"/>
    <x v="14"/>
    <x v="2"/>
    <m/>
    <m/>
    <m/>
    <n v="13132"/>
    <n v="13132"/>
    <m/>
    <m/>
  </r>
  <r>
    <x v="4"/>
    <x v="0"/>
    <x v="1"/>
    <x v="0"/>
    <n v="9"/>
    <x v="0"/>
    <x v="0"/>
    <x v="0"/>
    <x v="0"/>
    <x v="206"/>
    <x v="206"/>
    <x v="117"/>
    <x v="14"/>
    <x v="2"/>
    <m/>
    <m/>
    <m/>
    <n v="6607"/>
    <n v="750"/>
    <m/>
    <m/>
  </r>
  <r>
    <x v="4"/>
    <x v="0"/>
    <x v="0"/>
    <x v="0"/>
    <n v="153"/>
    <x v="0"/>
    <x v="0"/>
    <x v="0"/>
    <x v="0"/>
    <x v="207"/>
    <x v="207"/>
    <x v="117"/>
    <x v="14"/>
    <x v="2"/>
    <m/>
    <m/>
    <m/>
    <n v="39316"/>
    <n v="39316"/>
    <m/>
    <m/>
  </r>
  <r>
    <x v="4"/>
    <x v="0"/>
    <x v="1"/>
    <x v="0"/>
    <n v="23"/>
    <x v="0"/>
    <x v="0"/>
    <x v="0"/>
    <x v="0"/>
    <x v="208"/>
    <x v="208"/>
    <x v="118"/>
    <x v="14"/>
    <x v="2"/>
    <m/>
    <m/>
    <m/>
    <n v="27026"/>
    <n v="15000"/>
    <m/>
    <m/>
  </r>
  <r>
    <x v="4"/>
    <x v="0"/>
    <x v="0"/>
    <x v="0"/>
    <n v="153"/>
    <x v="0"/>
    <x v="0"/>
    <x v="0"/>
    <x v="0"/>
    <x v="209"/>
    <x v="209"/>
    <x v="119"/>
    <x v="14"/>
    <x v="2"/>
    <m/>
    <m/>
    <m/>
    <n v="15280"/>
    <n v="15280"/>
    <m/>
    <m/>
  </r>
  <r>
    <x v="4"/>
    <x v="0"/>
    <x v="0"/>
    <x v="0"/>
    <n v="327"/>
    <x v="0"/>
    <x v="0"/>
    <x v="0"/>
    <x v="0"/>
    <x v="210"/>
    <x v="210"/>
    <x v="119"/>
    <x v="14"/>
    <x v="2"/>
    <m/>
    <m/>
    <m/>
    <n v="13893"/>
    <n v="13893"/>
    <m/>
    <m/>
  </r>
  <r>
    <x v="4"/>
    <x v="0"/>
    <x v="0"/>
    <x v="0"/>
    <n v="153"/>
    <x v="0"/>
    <x v="0"/>
    <x v="0"/>
    <x v="0"/>
    <x v="211"/>
    <x v="211"/>
    <x v="119"/>
    <x v="14"/>
    <x v="2"/>
    <m/>
    <m/>
    <m/>
    <n v="25464"/>
    <n v="25464"/>
    <m/>
    <m/>
  </r>
  <r>
    <x v="4"/>
    <x v="0"/>
    <x v="0"/>
    <x v="0"/>
    <n v="153"/>
    <x v="0"/>
    <x v="0"/>
    <x v="0"/>
    <x v="0"/>
    <x v="212"/>
    <x v="212"/>
    <x v="120"/>
    <x v="14"/>
    <x v="2"/>
    <m/>
    <m/>
    <m/>
    <n v="56820"/>
    <n v="56820"/>
    <m/>
    <m/>
  </r>
  <r>
    <x v="4"/>
    <x v="0"/>
    <x v="0"/>
    <x v="0"/>
    <n v="153"/>
    <x v="0"/>
    <x v="0"/>
    <x v="0"/>
    <x v="0"/>
    <x v="213"/>
    <x v="213"/>
    <x v="121"/>
    <x v="14"/>
    <x v="2"/>
    <m/>
    <m/>
    <m/>
    <n v="48276"/>
    <n v="48276"/>
    <m/>
    <m/>
  </r>
  <r>
    <x v="4"/>
    <x v="0"/>
    <x v="1"/>
    <x v="0"/>
    <n v="84"/>
    <x v="0"/>
    <x v="0"/>
    <x v="0"/>
    <x v="0"/>
    <x v="214"/>
    <x v="214"/>
    <x v="118"/>
    <x v="14"/>
    <x v="2"/>
    <m/>
    <m/>
    <m/>
    <n v="7167"/>
    <n v="6000"/>
    <m/>
    <m/>
  </r>
  <r>
    <x v="4"/>
    <x v="0"/>
    <x v="0"/>
    <x v="0"/>
    <n v="153"/>
    <x v="0"/>
    <x v="0"/>
    <x v="0"/>
    <x v="0"/>
    <x v="215"/>
    <x v="215"/>
    <x v="118"/>
    <x v="14"/>
    <x v="2"/>
    <m/>
    <m/>
    <m/>
    <n v="29996"/>
    <n v="29996"/>
    <m/>
    <m/>
  </r>
  <r>
    <x v="4"/>
    <x v="0"/>
    <x v="1"/>
    <x v="0"/>
    <n v="153"/>
    <x v="0"/>
    <x v="0"/>
    <x v="0"/>
    <x v="0"/>
    <x v="216"/>
    <x v="216"/>
    <x v="122"/>
    <x v="14"/>
    <x v="2"/>
    <m/>
    <m/>
    <m/>
    <n v="60825"/>
    <n v="60825"/>
    <m/>
    <m/>
  </r>
  <r>
    <x v="4"/>
    <x v="0"/>
    <x v="1"/>
    <x v="0"/>
    <n v="38"/>
    <x v="0"/>
    <x v="0"/>
    <x v="0"/>
    <x v="0"/>
    <x v="217"/>
    <x v="217"/>
    <x v="123"/>
    <x v="14"/>
    <x v="2"/>
    <m/>
    <m/>
    <m/>
    <n v="31818"/>
    <n v="16000"/>
    <m/>
    <m/>
  </r>
  <r>
    <x v="4"/>
    <x v="0"/>
    <x v="1"/>
    <x v="0"/>
    <n v="59"/>
    <x v="0"/>
    <x v="0"/>
    <x v="0"/>
    <x v="0"/>
    <x v="218"/>
    <x v="218"/>
    <x v="124"/>
    <x v="14"/>
    <x v="2"/>
    <m/>
    <m/>
    <m/>
    <n v="18096"/>
    <n v="6000"/>
    <m/>
    <m/>
  </r>
  <r>
    <x v="4"/>
    <x v="0"/>
    <x v="1"/>
    <x v="0"/>
    <n v="98"/>
    <x v="0"/>
    <x v="0"/>
    <x v="0"/>
    <x v="0"/>
    <x v="219"/>
    <x v="219"/>
    <x v="124"/>
    <x v="14"/>
    <x v="2"/>
    <m/>
    <m/>
    <m/>
    <n v="24636"/>
    <n v="24636"/>
    <m/>
    <m/>
  </r>
  <r>
    <x v="4"/>
    <x v="0"/>
    <x v="1"/>
    <x v="0"/>
    <n v="6"/>
    <x v="0"/>
    <x v="0"/>
    <x v="0"/>
    <x v="0"/>
    <x v="220"/>
    <x v="220"/>
    <x v="125"/>
    <x v="14"/>
    <x v="2"/>
    <m/>
    <m/>
    <m/>
    <n v="19428"/>
    <n v="4200"/>
    <m/>
    <m/>
  </r>
  <r>
    <x v="4"/>
    <x v="0"/>
    <x v="1"/>
    <x v="0"/>
    <n v="121"/>
    <x v="0"/>
    <x v="0"/>
    <x v="0"/>
    <x v="0"/>
    <x v="221"/>
    <x v="221"/>
    <x v="126"/>
    <x v="14"/>
    <x v="2"/>
    <m/>
    <m/>
    <m/>
    <n v="40971"/>
    <n v="36000"/>
    <m/>
    <m/>
  </r>
  <r>
    <x v="4"/>
    <x v="0"/>
    <x v="1"/>
    <x v="0"/>
    <n v="111"/>
    <x v="0"/>
    <x v="0"/>
    <x v="0"/>
    <x v="0"/>
    <x v="222"/>
    <x v="222"/>
    <x v="126"/>
    <x v="14"/>
    <x v="2"/>
    <m/>
    <m/>
    <m/>
    <n v="18442"/>
    <n v="18442"/>
    <m/>
    <m/>
  </r>
  <r>
    <x v="4"/>
    <x v="0"/>
    <x v="1"/>
    <x v="0"/>
    <n v="89"/>
    <x v="0"/>
    <x v="0"/>
    <x v="0"/>
    <x v="0"/>
    <x v="223"/>
    <x v="223"/>
    <x v="121"/>
    <x v="14"/>
    <x v="2"/>
    <m/>
    <m/>
    <m/>
    <n v="12694"/>
    <n v="12694"/>
    <m/>
    <m/>
  </r>
  <r>
    <x v="4"/>
    <x v="0"/>
    <x v="0"/>
    <x v="0"/>
    <n v="120"/>
    <x v="0"/>
    <x v="0"/>
    <x v="0"/>
    <x v="0"/>
    <x v="224"/>
    <x v="224"/>
    <x v="125"/>
    <x v="14"/>
    <x v="2"/>
    <m/>
    <m/>
    <m/>
    <n v="31232"/>
    <n v="31232"/>
    <m/>
    <m/>
  </r>
  <r>
    <x v="4"/>
    <x v="0"/>
    <x v="1"/>
    <x v="0"/>
    <n v="87"/>
    <x v="0"/>
    <x v="0"/>
    <x v="0"/>
    <x v="0"/>
    <x v="225"/>
    <x v="225"/>
    <x v="126"/>
    <x v="14"/>
    <x v="2"/>
    <m/>
    <m/>
    <m/>
    <n v="20198"/>
    <n v="9708"/>
    <m/>
    <m/>
  </r>
  <r>
    <x v="4"/>
    <x v="0"/>
    <x v="1"/>
    <x v="0"/>
    <n v="52"/>
    <x v="0"/>
    <x v="0"/>
    <x v="0"/>
    <x v="0"/>
    <x v="226"/>
    <x v="226"/>
    <x v="127"/>
    <x v="14"/>
    <x v="2"/>
    <m/>
    <m/>
    <m/>
    <n v="28315"/>
    <n v="18500"/>
    <m/>
    <m/>
  </r>
  <r>
    <x v="4"/>
    <x v="0"/>
    <x v="0"/>
    <x v="0"/>
    <n v="153"/>
    <x v="0"/>
    <x v="0"/>
    <x v="0"/>
    <x v="0"/>
    <x v="227"/>
    <x v="227"/>
    <x v="127"/>
    <x v="14"/>
    <x v="2"/>
    <m/>
    <m/>
    <m/>
    <n v="28081"/>
    <n v="28081"/>
    <m/>
    <m/>
  </r>
  <r>
    <x v="4"/>
    <x v="0"/>
    <x v="1"/>
    <x v="0"/>
    <n v="26"/>
    <x v="0"/>
    <x v="0"/>
    <x v="0"/>
    <x v="0"/>
    <x v="228"/>
    <x v="228"/>
    <x v="124"/>
    <x v="14"/>
    <x v="2"/>
    <m/>
    <m/>
    <m/>
    <n v="26357"/>
    <n v="9800"/>
    <m/>
    <m/>
  </r>
  <r>
    <x v="4"/>
    <x v="0"/>
    <x v="1"/>
    <x v="0"/>
    <n v="82"/>
    <x v="0"/>
    <x v="0"/>
    <x v="0"/>
    <x v="0"/>
    <x v="229"/>
    <x v="229"/>
    <x v="128"/>
    <x v="15"/>
    <x v="2"/>
    <m/>
    <m/>
    <m/>
    <n v="26446"/>
    <n v="26445.96"/>
    <m/>
    <m/>
  </r>
  <r>
    <x v="4"/>
    <x v="0"/>
    <x v="0"/>
    <x v="0"/>
    <n v="153"/>
    <x v="0"/>
    <x v="0"/>
    <x v="0"/>
    <x v="1"/>
    <x v="230"/>
    <x v="230"/>
    <x v="129"/>
    <x v="15"/>
    <x v="2"/>
    <m/>
    <m/>
    <m/>
    <n v="137648"/>
    <n v="137648"/>
    <m/>
    <m/>
  </r>
  <r>
    <x v="4"/>
    <x v="0"/>
    <x v="0"/>
    <x v="0"/>
    <n v="153"/>
    <x v="0"/>
    <x v="0"/>
    <x v="0"/>
    <x v="0"/>
    <x v="231"/>
    <x v="231"/>
    <x v="130"/>
    <x v="15"/>
    <x v="2"/>
    <m/>
    <m/>
    <m/>
    <n v="123152"/>
    <n v="123152"/>
    <m/>
    <m/>
  </r>
  <r>
    <x v="4"/>
    <x v="0"/>
    <x v="0"/>
    <x v="0"/>
    <n v="153"/>
    <x v="0"/>
    <x v="0"/>
    <x v="0"/>
    <x v="0"/>
    <x v="232"/>
    <x v="232"/>
    <x v="131"/>
    <x v="15"/>
    <x v="2"/>
    <m/>
    <m/>
    <m/>
    <n v="60600"/>
    <n v="60600"/>
    <m/>
    <m/>
  </r>
  <r>
    <x v="4"/>
    <x v="0"/>
    <x v="1"/>
    <x v="0"/>
    <n v="135"/>
    <x v="0"/>
    <x v="0"/>
    <x v="0"/>
    <x v="0"/>
    <x v="233"/>
    <x v="233"/>
    <x v="132"/>
    <x v="15"/>
    <x v="2"/>
    <m/>
    <m/>
    <m/>
    <n v="23143"/>
    <n v="23143"/>
    <m/>
    <m/>
  </r>
  <r>
    <x v="4"/>
    <x v="0"/>
    <x v="1"/>
    <x v="0"/>
    <n v="78"/>
    <x v="0"/>
    <x v="0"/>
    <x v="0"/>
    <x v="0"/>
    <x v="234"/>
    <x v="234"/>
    <x v="133"/>
    <x v="15"/>
    <x v="2"/>
    <m/>
    <m/>
    <m/>
    <n v="75263"/>
    <n v="56447"/>
    <m/>
    <m/>
  </r>
  <r>
    <x v="4"/>
    <x v="0"/>
    <x v="1"/>
    <x v="0"/>
    <n v="153"/>
    <x v="0"/>
    <x v="0"/>
    <x v="0"/>
    <x v="0"/>
    <x v="235"/>
    <x v="235"/>
    <x v="134"/>
    <x v="15"/>
    <x v="2"/>
    <m/>
    <m/>
    <m/>
    <n v="59432"/>
    <n v="59432"/>
    <m/>
    <m/>
  </r>
  <r>
    <x v="4"/>
    <x v="0"/>
    <x v="0"/>
    <x v="0"/>
    <n v="153"/>
    <x v="0"/>
    <x v="0"/>
    <x v="0"/>
    <x v="0"/>
    <x v="236"/>
    <x v="236"/>
    <x v="135"/>
    <x v="15"/>
    <x v="2"/>
    <m/>
    <m/>
    <m/>
    <n v="42328"/>
    <n v="42328"/>
    <m/>
    <m/>
  </r>
  <r>
    <x v="4"/>
    <x v="0"/>
    <x v="1"/>
    <x v="0"/>
    <n v="22"/>
    <x v="0"/>
    <x v="0"/>
    <x v="0"/>
    <x v="0"/>
    <x v="237"/>
    <x v="237"/>
    <x v="136"/>
    <x v="15"/>
    <x v="2"/>
    <m/>
    <m/>
    <m/>
    <n v="30183"/>
    <n v="15092"/>
    <m/>
    <m/>
  </r>
  <r>
    <x v="4"/>
    <x v="0"/>
    <x v="0"/>
    <x v="0"/>
    <n v="153"/>
    <x v="0"/>
    <x v="0"/>
    <x v="0"/>
    <x v="0"/>
    <x v="238"/>
    <x v="238"/>
    <x v="137"/>
    <x v="15"/>
    <x v="2"/>
    <m/>
    <m/>
    <m/>
    <n v="64033"/>
    <n v="64033"/>
    <m/>
    <m/>
  </r>
  <r>
    <x v="4"/>
    <x v="0"/>
    <x v="1"/>
    <x v="0"/>
    <n v="67"/>
    <x v="0"/>
    <x v="0"/>
    <x v="0"/>
    <x v="0"/>
    <x v="239"/>
    <x v="239"/>
    <x v="138"/>
    <x v="15"/>
    <x v="2"/>
    <m/>
    <m/>
    <m/>
    <n v="39303"/>
    <n v="19500"/>
    <m/>
    <m/>
  </r>
  <r>
    <x v="4"/>
    <x v="0"/>
    <x v="0"/>
    <x v="0"/>
    <n v="153"/>
    <x v="0"/>
    <x v="0"/>
    <x v="0"/>
    <x v="0"/>
    <x v="240"/>
    <x v="240"/>
    <x v="139"/>
    <x v="15"/>
    <x v="2"/>
    <m/>
    <m/>
    <m/>
    <n v="66503"/>
    <n v="66503"/>
    <m/>
    <m/>
  </r>
  <r>
    <x v="4"/>
    <x v="0"/>
    <x v="0"/>
    <x v="0"/>
    <n v="324"/>
    <x v="0"/>
    <x v="0"/>
    <x v="0"/>
    <x v="0"/>
    <x v="241"/>
    <x v="241"/>
    <x v="140"/>
    <x v="15"/>
    <x v="2"/>
    <m/>
    <m/>
    <m/>
    <n v="24921"/>
    <n v="24921"/>
    <m/>
    <m/>
  </r>
  <r>
    <x v="4"/>
    <x v="0"/>
    <x v="1"/>
    <x v="0"/>
    <n v="19"/>
    <x v="0"/>
    <x v="0"/>
    <x v="0"/>
    <x v="0"/>
    <x v="242"/>
    <x v="242"/>
    <x v="141"/>
    <x v="15"/>
    <x v="2"/>
    <m/>
    <m/>
    <m/>
    <n v="40980"/>
    <n v="14000"/>
    <m/>
    <m/>
  </r>
  <r>
    <x v="4"/>
    <x v="0"/>
    <x v="1"/>
    <x v="1"/>
    <n v="101"/>
    <x v="0"/>
    <x v="0"/>
    <x v="0"/>
    <x v="1"/>
    <x v="243"/>
    <x v="243"/>
    <x v="142"/>
    <x v="15"/>
    <x v="2"/>
    <m/>
    <m/>
    <m/>
    <n v="43172"/>
    <n v="43172"/>
    <m/>
    <m/>
  </r>
  <r>
    <x v="4"/>
    <x v="0"/>
    <x v="1"/>
    <x v="0"/>
    <n v="68"/>
    <x v="0"/>
    <x v="0"/>
    <x v="0"/>
    <x v="0"/>
    <x v="244"/>
    <x v="244"/>
    <x v="141"/>
    <x v="15"/>
    <x v="2"/>
    <m/>
    <m/>
    <m/>
    <n v="2569"/>
    <n v="2569"/>
    <m/>
    <m/>
  </r>
  <r>
    <x v="4"/>
    <x v="0"/>
    <x v="1"/>
    <x v="0"/>
    <n v="76"/>
    <x v="0"/>
    <x v="0"/>
    <x v="0"/>
    <x v="0"/>
    <x v="245"/>
    <x v="245"/>
    <x v="142"/>
    <x v="15"/>
    <x v="2"/>
    <m/>
    <m/>
    <m/>
    <n v="7591"/>
    <n v="7591"/>
    <m/>
    <m/>
  </r>
  <r>
    <x v="4"/>
    <x v="0"/>
    <x v="1"/>
    <x v="0"/>
    <n v="32"/>
    <x v="0"/>
    <x v="0"/>
    <x v="0"/>
    <x v="0"/>
    <x v="246"/>
    <x v="246"/>
    <x v="141"/>
    <x v="15"/>
    <x v="2"/>
    <m/>
    <m/>
    <m/>
    <n v="56396"/>
    <n v="30000"/>
    <m/>
    <m/>
  </r>
  <r>
    <x v="4"/>
    <x v="0"/>
    <x v="1"/>
    <x v="0"/>
    <n v="7"/>
    <x v="0"/>
    <x v="0"/>
    <x v="0"/>
    <x v="0"/>
    <x v="247"/>
    <x v="247"/>
    <x v="141"/>
    <x v="15"/>
    <x v="2"/>
    <m/>
    <m/>
    <m/>
    <n v="19218"/>
    <n v="6000"/>
    <m/>
    <m/>
  </r>
  <r>
    <x v="4"/>
    <x v="0"/>
    <x v="1"/>
    <x v="0"/>
    <n v="50"/>
    <x v="0"/>
    <x v="0"/>
    <x v="0"/>
    <x v="0"/>
    <x v="248"/>
    <x v="248"/>
    <x v="141"/>
    <x v="15"/>
    <x v="2"/>
    <m/>
    <m/>
    <m/>
    <n v="19487"/>
    <n v="10001"/>
    <m/>
    <m/>
  </r>
  <r>
    <x v="4"/>
    <x v="0"/>
    <x v="0"/>
    <x v="0"/>
    <n v="153"/>
    <x v="0"/>
    <x v="0"/>
    <x v="0"/>
    <x v="0"/>
    <x v="250"/>
    <x v="250"/>
    <x v="144"/>
    <x v="15"/>
    <x v="2"/>
    <m/>
    <m/>
    <m/>
    <n v="22617"/>
    <n v="22617"/>
    <m/>
    <m/>
  </r>
  <r>
    <x v="4"/>
    <x v="0"/>
    <x v="0"/>
    <x v="1"/>
    <n v="153"/>
    <x v="0"/>
    <x v="0"/>
    <x v="0"/>
    <x v="0"/>
    <x v="251"/>
    <x v="251"/>
    <x v="145"/>
    <x v="15"/>
    <x v="2"/>
    <m/>
    <m/>
    <m/>
    <n v="62335"/>
    <n v="62335"/>
    <m/>
    <m/>
  </r>
  <r>
    <x v="4"/>
    <x v="0"/>
    <x v="0"/>
    <x v="0"/>
    <n v="153"/>
    <x v="0"/>
    <x v="0"/>
    <x v="0"/>
    <x v="0"/>
    <x v="252"/>
    <x v="252"/>
    <x v="146"/>
    <x v="17"/>
    <x v="2"/>
    <m/>
    <m/>
    <m/>
    <n v="70642"/>
    <n v="70642"/>
    <m/>
    <m/>
  </r>
  <r>
    <x v="4"/>
    <x v="0"/>
    <x v="0"/>
    <x v="0"/>
    <n v="153"/>
    <x v="0"/>
    <x v="0"/>
    <x v="0"/>
    <x v="0"/>
    <x v="253"/>
    <x v="253"/>
    <x v="147"/>
    <x v="17"/>
    <x v="2"/>
    <m/>
    <m/>
    <m/>
    <n v="19639"/>
    <n v="19639"/>
    <m/>
    <m/>
  </r>
  <r>
    <x v="4"/>
    <x v="0"/>
    <x v="1"/>
    <x v="0"/>
    <n v="13"/>
    <x v="0"/>
    <x v="0"/>
    <x v="0"/>
    <x v="0"/>
    <x v="254"/>
    <x v="254"/>
    <x v="147"/>
    <x v="17"/>
    <x v="2"/>
    <m/>
    <m/>
    <m/>
    <n v="6209"/>
    <n v="0"/>
    <m/>
    <m/>
  </r>
  <r>
    <x v="4"/>
    <x v="0"/>
    <x v="1"/>
    <x v="0"/>
    <n v="27"/>
    <x v="0"/>
    <x v="0"/>
    <x v="0"/>
    <x v="0"/>
    <x v="255"/>
    <x v="255"/>
    <x v="148"/>
    <x v="17"/>
    <x v="2"/>
    <m/>
    <m/>
    <m/>
    <n v="21302"/>
    <n v="15976.5"/>
    <m/>
    <m/>
  </r>
  <r>
    <x v="4"/>
    <x v="0"/>
    <x v="0"/>
    <x v="0"/>
    <n v="153"/>
    <x v="0"/>
    <x v="0"/>
    <x v="0"/>
    <x v="0"/>
    <x v="256"/>
    <x v="256"/>
    <x v="148"/>
    <x v="17"/>
    <x v="2"/>
    <m/>
    <m/>
    <m/>
    <n v="6293"/>
    <n v="6293"/>
    <m/>
    <m/>
  </r>
  <r>
    <x v="4"/>
    <x v="0"/>
    <x v="0"/>
    <x v="0"/>
    <n v="153"/>
    <x v="0"/>
    <x v="0"/>
    <x v="0"/>
    <x v="0"/>
    <x v="257"/>
    <x v="257"/>
    <x v="148"/>
    <x v="17"/>
    <x v="2"/>
    <m/>
    <m/>
    <m/>
    <n v="22937"/>
    <n v="22937"/>
    <m/>
    <m/>
  </r>
  <r>
    <x v="4"/>
    <x v="0"/>
    <x v="0"/>
    <x v="0"/>
    <n v="142"/>
    <x v="0"/>
    <x v="0"/>
    <x v="0"/>
    <x v="0"/>
    <x v="258"/>
    <x v="258"/>
    <x v="149"/>
    <x v="17"/>
    <x v="2"/>
    <m/>
    <m/>
    <m/>
    <n v="2761"/>
    <n v="2761"/>
    <m/>
    <m/>
  </r>
  <r>
    <x v="4"/>
    <x v="0"/>
    <x v="1"/>
    <x v="0"/>
    <n v="137"/>
    <x v="0"/>
    <x v="0"/>
    <x v="0"/>
    <x v="0"/>
    <x v="259"/>
    <x v="259"/>
    <x v="149"/>
    <x v="17"/>
    <x v="2"/>
    <m/>
    <m/>
    <m/>
    <n v="48691"/>
    <n v="48691"/>
    <m/>
    <m/>
  </r>
  <r>
    <x v="4"/>
    <x v="0"/>
    <x v="0"/>
    <x v="0"/>
    <n v="153"/>
    <x v="0"/>
    <x v="0"/>
    <x v="0"/>
    <x v="0"/>
    <x v="260"/>
    <x v="260"/>
    <x v="149"/>
    <x v="17"/>
    <x v="2"/>
    <m/>
    <m/>
    <m/>
    <n v="8386"/>
    <n v="8386"/>
    <m/>
    <m/>
  </r>
  <r>
    <x v="4"/>
    <x v="0"/>
    <x v="0"/>
    <x v="0"/>
    <n v="133"/>
    <x v="0"/>
    <x v="0"/>
    <x v="0"/>
    <x v="0"/>
    <x v="261"/>
    <x v="261"/>
    <x v="150"/>
    <x v="17"/>
    <x v="2"/>
    <m/>
    <m/>
    <m/>
    <n v="17577"/>
    <n v="17577"/>
    <m/>
    <m/>
  </r>
  <r>
    <x v="4"/>
    <x v="0"/>
    <x v="0"/>
    <x v="0"/>
    <n v="153"/>
    <x v="0"/>
    <x v="0"/>
    <x v="0"/>
    <x v="0"/>
    <x v="262"/>
    <x v="262"/>
    <x v="150"/>
    <x v="17"/>
    <x v="2"/>
    <m/>
    <m/>
    <m/>
    <n v="18887"/>
    <n v="18887"/>
    <m/>
    <m/>
  </r>
  <r>
    <x v="4"/>
    <x v="0"/>
    <x v="1"/>
    <x v="0"/>
    <n v="95"/>
    <x v="0"/>
    <x v="0"/>
    <x v="0"/>
    <x v="0"/>
    <x v="263"/>
    <x v="263"/>
    <x v="150"/>
    <x v="17"/>
    <x v="2"/>
    <m/>
    <m/>
    <m/>
    <n v="14540"/>
    <n v="10600"/>
    <m/>
    <m/>
  </r>
  <r>
    <x v="4"/>
    <x v="0"/>
    <x v="1"/>
    <x v="0"/>
    <n v="116"/>
    <x v="0"/>
    <x v="0"/>
    <x v="0"/>
    <x v="0"/>
    <x v="264"/>
    <x v="264"/>
    <x v="151"/>
    <x v="17"/>
    <x v="2"/>
    <m/>
    <m/>
    <m/>
    <n v="15157"/>
    <n v="15157"/>
    <m/>
    <m/>
  </r>
  <r>
    <x v="4"/>
    <x v="0"/>
    <x v="1"/>
    <x v="0"/>
    <n v="90"/>
    <x v="0"/>
    <x v="0"/>
    <x v="0"/>
    <x v="0"/>
    <x v="265"/>
    <x v="265"/>
    <x v="151"/>
    <x v="17"/>
    <x v="2"/>
    <m/>
    <m/>
    <m/>
    <n v="10056"/>
    <n v="10056"/>
    <m/>
    <m/>
  </r>
  <r>
    <x v="4"/>
    <x v="0"/>
    <x v="1"/>
    <x v="0"/>
    <n v="64"/>
    <x v="0"/>
    <x v="0"/>
    <x v="0"/>
    <x v="0"/>
    <x v="266"/>
    <x v="266"/>
    <x v="151"/>
    <x v="17"/>
    <x v="2"/>
    <m/>
    <m/>
    <m/>
    <n v="952"/>
    <n v="952"/>
    <m/>
    <m/>
  </r>
  <r>
    <x v="4"/>
    <x v="0"/>
    <x v="0"/>
    <x v="1"/>
    <n v="153"/>
    <x v="0"/>
    <x v="0"/>
    <x v="0"/>
    <x v="0"/>
    <x v="267"/>
    <x v="267"/>
    <x v="152"/>
    <x v="17"/>
    <x v="2"/>
    <m/>
    <m/>
    <m/>
    <n v="74849"/>
    <n v="74849"/>
    <m/>
    <m/>
  </r>
  <r>
    <x v="4"/>
    <x v="0"/>
    <x v="0"/>
    <x v="0"/>
    <n v="153"/>
    <x v="0"/>
    <x v="0"/>
    <x v="0"/>
    <x v="0"/>
    <x v="268"/>
    <x v="268"/>
    <x v="147"/>
    <x v="17"/>
    <x v="2"/>
    <m/>
    <m/>
    <m/>
    <n v="18852"/>
    <n v="18852"/>
    <m/>
    <m/>
  </r>
  <r>
    <x v="4"/>
    <x v="0"/>
    <x v="0"/>
    <x v="0"/>
    <n v="153"/>
    <x v="0"/>
    <x v="0"/>
    <x v="0"/>
    <x v="0"/>
    <x v="269"/>
    <x v="269"/>
    <x v="147"/>
    <x v="17"/>
    <x v="2"/>
    <m/>
    <m/>
    <m/>
    <n v="12388"/>
    <n v="12388"/>
    <m/>
    <m/>
  </r>
  <r>
    <x v="4"/>
    <x v="0"/>
    <x v="1"/>
    <x v="0"/>
    <n v="153"/>
    <x v="0"/>
    <x v="0"/>
    <x v="0"/>
    <x v="0"/>
    <x v="270"/>
    <x v="270"/>
    <x v="153"/>
    <x v="17"/>
    <x v="2"/>
    <m/>
    <m/>
    <m/>
    <n v="68308"/>
    <n v="68308"/>
    <m/>
    <m/>
  </r>
  <r>
    <x v="4"/>
    <x v="0"/>
    <x v="0"/>
    <x v="0"/>
    <n v="153"/>
    <x v="0"/>
    <x v="0"/>
    <x v="0"/>
    <x v="0"/>
    <x v="271"/>
    <x v="271"/>
    <x v="154"/>
    <x v="18"/>
    <x v="2"/>
    <m/>
    <m/>
    <m/>
    <n v="9475"/>
    <n v="9475"/>
    <m/>
    <m/>
  </r>
  <r>
    <x v="4"/>
    <x v="0"/>
    <x v="1"/>
    <x v="0"/>
    <n v="153"/>
    <x v="0"/>
    <x v="0"/>
    <x v="0"/>
    <x v="0"/>
    <x v="272"/>
    <x v="272"/>
    <x v="155"/>
    <x v="18"/>
    <x v="2"/>
    <m/>
    <m/>
    <m/>
    <n v="15331"/>
    <n v="15331"/>
    <m/>
    <m/>
  </r>
  <r>
    <x v="4"/>
    <x v="0"/>
    <x v="0"/>
    <x v="0"/>
    <n v="153"/>
    <x v="0"/>
    <x v="0"/>
    <x v="0"/>
    <x v="0"/>
    <x v="273"/>
    <x v="273"/>
    <x v="156"/>
    <x v="18"/>
    <x v="2"/>
    <m/>
    <m/>
    <m/>
    <n v="151698"/>
    <n v="151698"/>
    <m/>
    <m/>
  </r>
  <r>
    <x v="4"/>
    <x v="0"/>
    <x v="0"/>
    <x v="0"/>
    <n v="153"/>
    <x v="0"/>
    <x v="0"/>
    <x v="0"/>
    <x v="0"/>
    <x v="274"/>
    <x v="274"/>
    <x v="157"/>
    <x v="18"/>
    <x v="2"/>
    <m/>
    <m/>
    <m/>
    <n v="65505"/>
    <n v="65505"/>
    <m/>
    <m/>
  </r>
  <r>
    <x v="4"/>
    <x v="0"/>
    <x v="1"/>
    <x v="0"/>
    <n v="126"/>
    <x v="0"/>
    <x v="0"/>
    <x v="0"/>
    <x v="0"/>
    <x v="275"/>
    <x v="276"/>
    <x v="154"/>
    <x v="18"/>
    <x v="2"/>
    <m/>
    <m/>
    <m/>
    <n v="48789"/>
    <n v="38871"/>
    <m/>
    <m/>
  </r>
  <r>
    <x v="4"/>
    <x v="0"/>
    <x v="0"/>
    <x v="0"/>
    <n v="153"/>
    <x v="0"/>
    <x v="0"/>
    <x v="0"/>
    <x v="0"/>
    <x v="276"/>
    <x v="277"/>
    <x v="154"/>
    <x v="18"/>
    <x v="2"/>
    <m/>
    <m/>
    <m/>
    <n v="8541"/>
    <n v="8541"/>
    <m/>
    <m/>
  </r>
  <r>
    <x v="4"/>
    <x v="0"/>
    <x v="1"/>
    <x v="0"/>
    <n v="21"/>
    <x v="0"/>
    <x v="0"/>
    <x v="0"/>
    <x v="0"/>
    <x v="277"/>
    <x v="278"/>
    <x v="158"/>
    <x v="18"/>
    <x v="2"/>
    <m/>
    <m/>
    <m/>
    <n v="49255"/>
    <n v="16500"/>
    <m/>
    <m/>
  </r>
  <r>
    <x v="4"/>
    <x v="0"/>
    <x v="0"/>
    <x v="0"/>
    <n v="153"/>
    <x v="0"/>
    <x v="0"/>
    <x v="0"/>
    <x v="0"/>
    <x v="278"/>
    <x v="279"/>
    <x v="159"/>
    <x v="18"/>
    <x v="2"/>
    <m/>
    <m/>
    <m/>
    <n v="23503"/>
    <n v="23503"/>
    <m/>
    <m/>
  </r>
  <r>
    <x v="4"/>
    <x v="0"/>
    <x v="1"/>
    <x v="0"/>
    <n v="119"/>
    <x v="0"/>
    <x v="0"/>
    <x v="0"/>
    <x v="0"/>
    <x v="279"/>
    <x v="280"/>
    <x v="154"/>
    <x v="18"/>
    <x v="2"/>
    <m/>
    <m/>
    <m/>
    <n v="87570"/>
    <n v="87570"/>
    <m/>
    <m/>
  </r>
  <r>
    <x v="4"/>
    <x v="0"/>
    <x v="0"/>
    <x v="0"/>
    <n v="153"/>
    <x v="0"/>
    <x v="0"/>
    <x v="0"/>
    <x v="0"/>
    <x v="280"/>
    <x v="281"/>
    <x v="154"/>
    <x v="18"/>
    <x v="2"/>
    <m/>
    <m/>
    <m/>
    <n v="66440"/>
    <n v="66440"/>
    <m/>
    <m/>
  </r>
  <r>
    <x v="4"/>
    <x v="0"/>
    <x v="1"/>
    <x v="0"/>
    <n v="72"/>
    <x v="0"/>
    <x v="0"/>
    <x v="0"/>
    <x v="0"/>
    <x v="281"/>
    <x v="282"/>
    <x v="154"/>
    <x v="18"/>
    <x v="2"/>
    <m/>
    <m/>
    <m/>
    <n v="13401"/>
    <n v="13401"/>
    <m/>
    <m/>
  </r>
  <r>
    <x v="4"/>
    <x v="0"/>
    <x v="1"/>
    <x v="0"/>
    <n v="37"/>
    <x v="0"/>
    <x v="0"/>
    <x v="0"/>
    <x v="0"/>
    <x v="282"/>
    <x v="283"/>
    <x v="160"/>
    <x v="18"/>
    <x v="2"/>
    <m/>
    <m/>
    <m/>
    <n v="14669"/>
    <n v="7500"/>
    <m/>
    <m/>
  </r>
  <r>
    <x v="4"/>
    <x v="0"/>
    <x v="0"/>
    <x v="0"/>
    <n v="153"/>
    <x v="0"/>
    <x v="0"/>
    <x v="0"/>
    <x v="0"/>
    <x v="283"/>
    <x v="284"/>
    <x v="159"/>
    <x v="18"/>
    <x v="2"/>
    <m/>
    <m/>
    <m/>
    <n v="21991"/>
    <n v="21991"/>
    <m/>
    <m/>
  </r>
  <r>
    <x v="4"/>
    <x v="0"/>
    <x v="1"/>
    <x v="0"/>
    <n v="136"/>
    <x v="0"/>
    <x v="0"/>
    <x v="0"/>
    <x v="0"/>
    <x v="284"/>
    <x v="285"/>
    <x v="160"/>
    <x v="18"/>
    <x v="2"/>
    <m/>
    <m/>
    <m/>
    <n v="8742"/>
    <n v="8400"/>
    <m/>
    <m/>
  </r>
  <r>
    <x v="4"/>
    <x v="0"/>
    <x v="1"/>
    <x v="0"/>
    <n v="65"/>
    <x v="0"/>
    <x v="0"/>
    <x v="0"/>
    <x v="0"/>
    <x v="285"/>
    <x v="286"/>
    <x v="155"/>
    <x v="18"/>
    <x v="2"/>
    <m/>
    <m/>
    <m/>
    <n v="13053"/>
    <n v="13053"/>
    <m/>
    <m/>
  </r>
  <r>
    <x v="4"/>
    <x v="0"/>
    <x v="0"/>
    <x v="0"/>
    <n v="153"/>
    <x v="0"/>
    <x v="0"/>
    <x v="0"/>
    <x v="0"/>
    <x v="286"/>
    <x v="287"/>
    <x v="160"/>
    <x v="18"/>
    <x v="2"/>
    <m/>
    <m/>
    <m/>
    <n v="26913"/>
    <n v="26913"/>
    <m/>
    <m/>
  </r>
  <r>
    <x v="4"/>
    <x v="0"/>
    <x v="0"/>
    <x v="0"/>
    <n v="153"/>
    <x v="0"/>
    <x v="0"/>
    <x v="0"/>
    <x v="0"/>
    <x v="287"/>
    <x v="288"/>
    <x v="159"/>
    <x v="18"/>
    <x v="2"/>
    <m/>
    <m/>
    <m/>
    <n v="20939"/>
    <n v="20939"/>
    <m/>
    <m/>
  </r>
  <r>
    <x v="4"/>
    <x v="0"/>
    <x v="1"/>
    <x v="1"/>
    <n v="113"/>
    <x v="0"/>
    <x v="0"/>
    <x v="0"/>
    <x v="0"/>
    <x v="288"/>
    <x v="289"/>
    <x v="161"/>
    <x v="19"/>
    <x v="2"/>
    <m/>
    <m/>
    <m/>
    <n v="53359"/>
    <n v="48000"/>
    <m/>
    <m/>
  </r>
  <r>
    <x v="4"/>
    <x v="0"/>
    <x v="1"/>
    <x v="0"/>
    <n v="108"/>
    <x v="0"/>
    <x v="0"/>
    <x v="0"/>
    <x v="0"/>
    <x v="289"/>
    <x v="290"/>
    <x v="162"/>
    <x v="19"/>
    <x v="2"/>
    <m/>
    <m/>
    <m/>
    <n v="32792"/>
    <n v="32792"/>
    <m/>
    <m/>
  </r>
  <r>
    <x v="4"/>
    <x v="0"/>
    <x v="0"/>
    <x v="0"/>
    <n v="153"/>
    <x v="0"/>
    <x v="0"/>
    <x v="0"/>
    <x v="0"/>
    <x v="290"/>
    <x v="291"/>
    <x v="163"/>
    <x v="19"/>
    <x v="2"/>
    <m/>
    <m/>
    <m/>
    <n v="33453"/>
    <n v="33453"/>
    <m/>
    <m/>
  </r>
  <r>
    <x v="4"/>
    <x v="0"/>
    <x v="0"/>
    <x v="0"/>
    <n v="153"/>
    <x v="0"/>
    <x v="0"/>
    <x v="0"/>
    <x v="0"/>
    <x v="291"/>
    <x v="292"/>
    <x v="164"/>
    <x v="19"/>
    <x v="2"/>
    <m/>
    <m/>
    <m/>
    <n v="20116"/>
    <n v="20116"/>
    <m/>
    <m/>
  </r>
  <r>
    <x v="4"/>
    <x v="0"/>
    <x v="1"/>
    <x v="0"/>
    <n v="54"/>
    <x v="0"/>
    <x v="0"/>
    <x v="0"/>
    <x v="1"/>
    <x v="292"/>
    <x v="293"/>
    <x v="165"/>
    <x v="19"/>
    <x v="2"/>
    <m/>
    <m/>
    <m/>
    <n v="39717"/>
    <n v="31000"/>
    <m/>
    <m/>
  </r>
  <r>
    <x v="4"/>
    <x v="0"/>
    <x v="1"/>
    <x v="0"/>
    <n v="96"/>
    <x v="0"/>
    <x v="0"/>
    <x v="0"/>
    <x v="0"/>
    <x v="293"/>
    <x v="294"/>
    <x v="166"/>
    <x v="19"/>
    <x v="2"/>
    <m/>
    <m/>
    <m/>
    <n v="54994"/>
    <n v="42000"/>
    <m/>
    <m/>
  </r>
  <r>
    <x v="4"/>
    <x v="0"/>
    <x v="0"/>
    <x v="0"/>
    <n v="134"/>
    <x v="0"/>
    <x v="0"/>
    <x v="0"/>
    <x v="0"/>
    <x v="294"/>
    <x v="295"/>
    <x v="167"/>
    <x v="19"/>
    <x v="2"/>
    <m/>
    <m/>
    <m/>
    <n v="33943"/>
    <n v="33943"/>
    <m/>
    <m/>
  </r>
  <r>
    <x v="4"/>
    <x v="0"/>
    <x v="0"/>
    <x v="1"/>
    <n v="153"/>
    <x v="0"/>
    <x v="0"/>
    <x v="0"/>
    <x v="0"/>
    <x v="295"/>
    <x v="296"/>
    <x v="168"/>
    <x v="19"/>
    <x v="2"/>
    <m/>
    <m/>
    <m/>
    <n v="51011"/>
    <n v="51011"/>
    <m/>
    <m/>
  </r>
  <r>
    <x v="4"/>
    <x v="0"/>
    <x v="1"/>
    <x v="0"/>
    <n v="24"/>
    <x v="0"/>
    <x v="0"/>
    <x v="0"/>
    <x v="0"/>
    <x v="296"/>
    <x v="297"/>
    <x v="169"/>
    <x v="19"/>
    <x v="2"/>
    <m/>
    <m/>
    <m/>
    <n v="39111"/>
    <n v="22000"/>
    <m/>
    <m/>
  </r>
  <r>
    <x v="4"/>
    <x v="0"/>
    <x v="1"/>
    <x v="0"/>
    <n v="36"/>
    <x v="0"/>
    <x v="0"/>
    <x v="0"/>
    <x v="0"/>
    <x v="297"/>
    <x v="298"/>
    <x v="170"/>
    <x v="19"/>
    <x v="2"/>
    <m/>
    <m/>
    <m/>
    <n v="49622"/>
    <n v="31200"/>
    <m/>
    <m/>
  </r>
  <r>
    <x v="4"/>
    <x v="0"/>
    <x v="1"/>
    <x v="1"/>
    <n v="331"/>
    <x v="0"/>
    <x v="0"/>
    <x v="0"/>
    <x v="0"/>
    <x v="298"/>
    <x v="300"/>
    <x v="171"/>
    <x v="19"/>
    <x v="2"/>
    <m/>
    <m/>
    <m/>
    <n v="48800"/>
    <n v="48800"/>
    <m/>
    <m/>
  </r>
  <r>
    <x v="4"/>
    <x v="0"/>
    <x v="0"/>
    <x v="0"/>
    <n v="153"/>
    <x v="0"/>
    <x v="0"/>
    <x v="0"/>
    <x v="0"/>
    <x v="299"/>
    <x v="301"/>
    <x v="172"/>
    <x v="19"/>
    <x v="2"/>
    <m/>
    <m/>
    <m/>
    <n v="74148"/>
    <n v="74148"/>
    <m/>
    <m/>
  </r>
  <r>
    <x v="4"/>
    <x v="0"/>
    <x v="1"/>
    <x v="0"/>
    <n v="42"/>
    <x v="0"/>
    <x v="0"/>
    <x v="0"/>
    <x v="0"/>
    <x v="300"/>
    <x v="303"/>
    <x v="173"/>
    <x v="19"/>
    <x v="2"/>
    <m/>
    <m/>
    <m/>
    <n v="22709"/>
    <n v="12500"/>
    <m/>
    <m/>
  </r>
  <r>
    <x v="4"/>
    <x v="0"/>
    <x v="1"/>
    <x v="0"/>
    <n v="15"/>
    <x v="0"/>
    <x v="0"/>
    <x v="0"/>
    <x v="0"/>
    <x v="301"/>
    <x v="304"/>
    <x v="174"/>
    <x v="19"/>
    <x v="2"/>
    <m/>
    <m/>
    <m/>
    <n v="19884"/>
    <n v="6000"/>
    <m/>
    <m/>
  </r>
  <r>
    <x v="4"/>
    <x v="0"/>
    <x v="1"/>
    <x v="0"/>
    <n v="14"/>
    <x v="0"/>
    <x v="0"/>
    <x v="0"/>
    <x v="0"/>
    <x v="302"/>
    <x v="305"/>
    <x v="175"/>
    <x v="19"/>
    <x v="2"/>
    <m/>
    <m/>
    <m/>
    <n v="33831"/>
    <n v="9800"/>
    <m/>
    <m/>
  </r>
  <r>
    <x v="4"/>
    <x v="0"/>
    <x v="0"/>
    <x v="0"/>
    <n v="97"/>
    <x v="0"/>
    <x v="0"/>
    <x v="0"/>
    <x v="0"/>
    <x v="303"/>
    <x v="306"/>
    <x v="176"/>
    <x v="19"/>
    <x v="2"/>
    <m/>
    <m/>
    <m/>
    <n v="62469"/>
    <n v="62469"/>
    <m/>
    <m/>
  </r>
  <r>
    <x v="4"/>
    <x v="0"/>
    <x v="1"/>
    <x v="0"/>
    <n v="58"/>
    <x v="0"/>
    <x v="0"/>
    <x v="0"/>
    <x v="0"/>
    <x v="304"/>
    <x v="307"/>
    <x v="177"/>
    <x v="19"/>
    <x v="2"/>
    <m/>
    <m/>
    <m/>
    <n v="59666"/>
    <n v="50000"/>
    <m/>
    <m/>
  </r>
  <r>
    <x v="4"/>
    <x v="0"/>
    <x v="1"/>
    <x v="0"/>
    <n v="46"/>
    <x v="0"/>
    <x v="0"/>
    <x v="0"/>
    <x v="0"/>
    <x v="305"/>
    <x v="308"/>
    <x v="178"/>
    <x v="19"/>
    <x v="2"/>
    <m/>
    <m/>
    <m/>
    <n v="23643"/>
    <n v="21000"/>
    <m/>
    <m/>
  </r>
  <r>
    <x v="4"/>
    <x v="0"/>
    <x v="1"/>
    <x v="1"/>
    <n v="114"/>
    <x v="0"/>
    <x v="0"/>
    <x v="0"/>
    <x v="0"/>
    <x v="306"/>
    <x v="309"/>
    <x v="179"/>
    <x v="20"/>
    <x v="2"/>
    <m/>
    <m/>
    <m/>
    <n v="15325"/>
    <n v="15325"/>
    <m/>
    <m/>
  </r>
  <r>
    <x v="4"/>
    <x v="0"/>
    <x v="0"/>
    <x v="1"/>
    <n v="153"/>
    <x v="0"/>
    <x v="0"/>
    <x v="0"/>
    <x v="1"/>
    <x v="307"/>
    <x v="310"/>
    <x v="179"/>
    <x v="20"/>
    <x v="2"/>
    <m/>
    <m/>
    <m/>
    <n v="51348"/>
    <n v="51348"/>
    <m/>
    <m/>
  </r>
  <r>
    <x v="4"/>
    <x v="0"/>
    <x v="1"/>
    <x v="0"/>
    <n v="102"/>
    <x v="0"/>
    <x v="0"/>
    <x v="0"/>
    <x v="0"/>
    <x v="308"/>
    <x v="311"/>
    <x v="180"/>
    <x v="20"/>
    <x v="2"/>
    <m/>
    <m/>
    <m/>
    <n v="1845"/>
    <n v="1845"/>
    <m/>
    <m/>
  </r>
  <r>
    <x v="4"/>
    <x v="0"/>
    <x v="1"/>
    <x v="0"/>
    <n v="53"/>
    <x v="0"/>
    <x v="0"/>
    <x v="0"/>
    <x v="0"/>
    <x v="309"/>
    <x v="312"/>
    <x v="180"/>
    <x v="20"/>
    <x v="2"/>
    <m/>
    <m/>
    <m/>
    <n v="5372"/>
    <n v="5372"/>
    <m/>
    <m/>
  </r>
  <r>
    <x v="4"/>
    <x v="0"/>
    <x v="0"/>
    <x v="0"/>
    <n v="153"/>
    <x v="0"/>
    <x v="0"/>
    <x v="0"/>
    <x v="0"/>
    <x v="310"/>
    <x v="313"/>
    <x v="181"/>
    <x v="20"/>
    <x v="2"/>
    <m/>
    <m/>
    <m/>
    <n v="22800"/>
    <n v="22800"/>
    <m/>
    <m/>
  </r>
  <r>
    <x v="4"/>
    <x v="0"/>
    <x v="1"/>
    <x v="0"/>
    <n v="63"/>
    <x v="0"/>
    <x v="0"/>
    <x v="0"/>
    <x v="0"/>
    <x v="311"/>
    <x v="314"/>
    <x v="181"/>
    <x v="20"/>
    <x v="2"/>
    <m/>
    <m/>
    <m/>
    <n v="17661"/>
    <n v="11661"/>
    <m/>
    <m/>
  </r>
  <r>
    <x v="4"/>
    <x v="0"/>
    <x v="1"/>
    <x v="0"/>
    <n v="94"/>
    <x v="0"/>
    <x v="0"/>
    <x v="0"/>
    <x v="0"/>
    <x v="312"/>
    <x v="315"/>
    <x v="182"/>
    <x v="20"/>
    <x v="2"/>
    <m/>
    <m/>
    <m/>
    <n v="13764"/>
    <n v="13764"/>
    <m/>
    <m/>
  </r>
  <r>
    <x v="4"/>
    <x v="0"/>
    <x v="1"/>
    <x v="0"/>
    <n v="18"/>
    <x v="0"/>
    <x v="0"/>
    <x v="0"/>
    <x v="0"/>
    <x v="313"/>
    <x v="316"/>
    <x v="182"/>
    <x v="20"/>
    <x v="2"/>
    <m/>
    <m/>
    <m/>
    <n v="13302"/>
    <n v="5000"/>
    <m/>
    <m/>
  </r>
  <r>
    <x v="4"/>
    <x v="0"/>
    <x v="1"/>
    <x v="0"/>
    <n v="71"/>
    <x v="0"/>
    <x v="0"/>
    <x v="0"/>
    <x v="0"/>
    <x v="314"/>
    <x v="317"/>
    <x v="182"/>
    <x v="20"/>
    <x v="2"/>
    <m/>
    <m/>
    <m/>
    <n v="13533"/>
    <n v="9533"/>
    <m/>
    <m/>
  </r>
  <r>
    <x v="4"/>
    <x v="0"/>
    <x v="0"/>
    <x v="0"/>
    <n v="153"/>
    <x v="0"/>
    <x v="0"/>
    <x v="0"/>
    <x v="0"/>
    <x v="315"/>
    <x v="318"/>
    <x v="183"/>
    <x v="20"/>
    <x v="2"/>
    <m/>
    <m/>
    <m/>
    <n v="18593"/>
    <n v="18593"/>
    <m/>
    <m/>
  </r>
  <r>
    <x v="4"/>
    <x v="0"/>
    <x v="0"/>
    <x v="0"/>
    <n v="153"/>
    <x v="0"/>
    <x v="0"/>
    <x v="0"/>
    <x v="0"/>
    <x v="316"/>
    <x v="319"/>
    <x v="183"/>
    <x v="20"/>
    <x v="2"/>
    <m/>
    <m/>
    <m/>
    <n v="43985"/>
    <n v="43985"/>
    <m/>
    <m/>
  </r>
  <r>
    <x v="4"/>
    <x v="0"/>
    <x v="0"/>
    <x v="0"/>
    <n v="153"/>
    <x v="0"/>
    <x v="0"/>
    <x v="0"/>
    <x v="0"/>
    <x v="317"/>
    <x v="320"/>
    <x v="183"/>
    <x v="20"/>
    <x v="2"/>
    <m/>
    <m/>
    <m/>
    <n v="4766"/>
    <n v="4766"/>
    <m/>
    <m/>
  </r>
  <r>
    <x v="4"/>
    <x v="0"/>
    <x v="1"/>
    <x v="0"/>
    <n v="80"/>
    <x v="0"/>
    <x v="0"/>
    <x v="0"/>
    <x v="0"/>
    <x v="318"/>
    <x v="321"/>
    <x v="184"/>
    <x v="20"/>
    <x v="2"/>
    <m/>
    <m/>
    <m/>
    <n v="21525"/>
    <n v="19000"/>
    <m/>
    <m/>
  </r>
  <r>
    <x v="4"/>
    <x v="0"/>
    <x v="1"/>
    <x v="0"/>
    <n v="66"/>
    <x v="0"/>
    <x v="0"/>
    <x v="0"/>
    <x v="0"/>
    <x v="319"/>
    <x v="322"/>
    <x v="184"/>
    <x v="20"/>
    <x v="2"/>
    <m/>
    <m/>
    <m/>
    <n v="12995"/>
    <n v="12320"/>
    <m/>
    <m/>
  </r>
  <r>
    <x v="4"/>
    <x v="0"/>
    <x v="0"/>
    <x v="0"/>
    <n v="153"/>
    <x v="0"/>
    <x v="0"/>
    <x v="0"/>
    <x v="0"/>
    <x v="320"/>
    <x v="323"/>
    <x v="181"/>
    <x v="20"/>
    <x v="2"/>
    <m/>
    <m/>
    <m/>
    <n v="16960"/>
    <n v="16960"/>
    <m/>
    <m/>
  </r>
  <r>
    <x v="4"/>
    <x v="0"/>
    <x v="0"/>
    <x v="0"/>
    <n v="153"/>
    <x v="0"/>
    <x v="0"/>
    <x v="0"/>
    <x v="0"/>
    <x v="321"/>
    <x v="324"/>
    <x v="184"/>
    <x v="20"/>
    <x v="2"/>
    <m/>
    <m/>
    <m/>
    <n v="20123"/>
    <n v="20123"/>
    <m/>
    <m/>
  </r>
  <r>
    <x v="4"/>
    <x v="0"/>
    <x v="1"/>
    <x v="0"/>
    <n v="60"/>
    <x v="0"/>
    <x v="0"/>
    <x v="0"/>
    <x v="0"/>
    <x v="322"/>
    <x v="325"/>
    <x v="181"/>
    <x v="20"/>
    <x v="2"/>
    <m/>
    <m/>
    <m/>
    <n v="15092"/>
    <n v="11526"/>
    <m/>
    <m/>
  </r>
  <r>
    <x v="4"/>
    <x v="0"/>
    <x v="1"/>
    <x v="0"/>
    <n v="3"/>
    <x v="0"/>
    <x v="0"/>
    <x v="0"/>
    <x v="0"/>
    <x v="323"/>
    <x v="326"/>
    <x v="181"/>
    <x v="20"/>
    <x v="2"/>
    <m/>
    <m/>
    <m/>
    <n v="12718"/>
    <n v="400"/>
    <m/>
    <m/>
  </r>
  <r>
    <x v="4"/>
    <x v="0"/>
    <x v="1"/>
    <x v="0"/>
    <n v="83"/>
    <x v="0"/>
    <x v="0"/>
    <x v="0"/>
    <x v="0"/>
    <x v="324"/>
    <x v="327"/>
    <x v="181"/>
    <x v="20"/>
    <x v="2"/>
    <m/>
    <m/>
    <m/>
    <n v="14858"/>
    <n v="14858"/>
    <m/>
    <m/>
  </r>
  <r>
    <x v="4"/>
    <x v="0"/>
    <x v="1"/>
    <x v="0"/>
    <n v="47"/>
    <x v="0"/>
    <x v="0"/>
    <x v="0"/>
    <x v="0"/>
    <x v="325"/>
    <x v="328"/>
    <x v="181"/>
    <x v="20"/>
    <x v="2"/>
    <m/>
    <m/>
    <m/>
    <n v="26070"/>
    <n v="16000"/>
    <m/>
    <m/>
  </r>
  <r>
    <x v="4"/>
    <x v="0"/>
    <x v="1"/>
    <x v="0"/>
    <n v="153"/>
    <x v="0"/>
    <x v="0"/>
    <x v="0"/>
    <x v="0"/>
    <x v="326"/>
    <x v="329"/>
    <x v="185"/>
    <x v="20"/>
    <x v="2"/>
    <m/>
    <m/>
    <m/>
    <n v="44483"/>
    <n v="44483"/>
    <m/>
    <m/>
  </r>
  <r>
    <x v="4"/>
    <x v="0"/>
    <x v="1"/>
    <x v="0"/>
    <n v="124"/>
    <x v="0"/>
    <x v="0"/>
    <x v="0"/>
    <x v="0"/>
    <x v="327"/>
    <x v="330"/>
    <x v="186"/>
    <x v="20"/>
    <x v="2"/>
    <m/>
    <m/>
    <m/>
    <n v="47605"/>
    <n v="47605"/>
    <m/>
    <m/>
  </r>
  <r>
    <x v="4"/>
    <x v="0"/>
    <x v="1"/>
    <x v="0"/>
    <n v="128"/>
    <x v="0"/>
    <x v="0"/>
    <x v="0"/>
    <x v="0"/>
    <x v="328"/>
    <x v="331"/>
    <x v="186"/>
    <x v="20"/>
    <x v="2"/>
    <m/>
    <m/>
    <m/>
    <n v="29465"/>
    <n v="29465"/>
    <m/>
    <m/>
  </r>
  <r>
    <x v="4"/>
    <x v="0"/>
    <x v="0"/>
    <x v="0"/>
    <n v="153"/>
    <x v="0"/>
    <x v="0"/>
    <x v="0"/>
    <x v="0"/>
    <x v="329"/>
    <x v="332"/>
    <x v="186"/>
    <x v="20"/>
    <x v="2"/>
    <m/>
    <m/>
    <m/>
    <n v="6616"/>
    <n v="6616"/>
    <m/>
    <m/>
  </r>
  <r>
    <x v="4"/>
    <x v="0"/>
    <x v="0"/>
    <x v="0"/>
    <n v="153"/>
    <x v="0"/>
    <x v="0"/>
    <x v="0"/>
    <x v="0"/>
    <x v="330"/>
    <x v="333"/>
    <x v="187"/>
    <x v="20"/>
    <x v="2"/>
    <m/>
    <m/>
    <m/>
    <n v="55715"/>
    <n v="55715"/>
    <m/>
    <m/>
  </r>
  <r>
    <x v="5"/>
    <x v="1"/>
    <x v="0"/>
    <x v="0"/>
    <n v="153"/>
    <x v="0"/>
    <x v="0"/>
    <x v="0"/>
    <x v="0"/>
    <x v="0"/>
    <x v="0"/>
    <x v="0"/>
    <x v="0"/>
    <x v="0"/>
    <m/>
    <m/>
    <m/>
    <n v="11174"/>
    <n v="11174"/>
    <m/>
    <m/>
  </r>
  <r>
    <x v="5"/>
    <x v="1"/>
    <x v="0"/>
    <x v="0"/>
    <n v="153"/>
    <x v="0"/>
    <x v="0"/>
    <x v="0"/>
    <x v="0"/>
    <x v="1"/>
    <x v="1"/>
    <x v="0"/>
    <x v="0"/>
    <x v="0"/>
    <m/>
    <m/>
    <m/>
    <n v="86406"/>
    <n v="86406"/>
    <m/>
    <m/>
  </r>
  <r>
    <x v="5"/>
    <x v="1"/>
    <x v="0"/>
    <x v="0"/>
    <n v="153"/>
    <x v="0"/>
    <x v="0"/>
    <x v="0"/>
    <x v="0"/>
    <x v="2"/>
    <x v="2"/>
    <x v="1"/>
    <x v="0"/>
    <x v="0"/>
    <m/>
    <m/>
    <m/>
    <n v="131280"/>
    <n v="131280"/>
    <m/>
    <m/>
  </r>
  <r>
    <x v="5"/>
    <x v="1"/>
    <x v="0"/>
    <x v="0"/>
    <n v="328"/>
    <x v="0"/>
    <x v="0"/>
    <x v="0"/>
    <x v="0"/>
    <x v="3"/>
    <x v="3"/>
    <x v="1"/>
    <x v="0"/>
    <x v="0"/>
    <m/>
    <m/>
    <m/>
    <n v="22683"/>
    <n v="22683"/>
    <m/>
    <m/>
  </r>
  <r>
    <x v="5"/>
    <x v="1"/>
    <x v="0"/>
    <x v="0"/>
    <n v="153"/>
    <x v="0"/>
    <x v="0"/>
    <x v="0"/>
    <x v="0"/>
    <x v="4"/>
    <x v="4"/>
    <x v="1"/>
    <x v="0"/>
    <x v="0"/>
    <m/>
    <m/>
    <m/>
    <n v="39636"/>
    <n v="39636"/>
    <m/>
    <m/>
  </r>
  <r>
    <x v="5"/>
    <x v="1"/>
    <x v="0"/>
    <x v="0"/>
    <n v="153"/>
    <x v="0"/>
    <x v="0"/>
    <x v="0"/>
    <x v="0"/>
    <x v="5"/>
    <x v="5"/>
    <x v="1"/>
    <x v="0"/>
    <x v="0"/>
    <m/>
    <m/>
    <m/>
    <n v="7216"/>
    <n v="7216"/>
    <m/>
    <m/>
  </r>
  <r>
    <x v="5"/>
    <x v="1"/>
    <x v="0"/>
    <x v="0"/>
    <n v="153"/>
    <x v="0"/>
    <x v="0"/>
    <x v="0"/>
    <x v="0"/>
    <x v="6"/>
    <x v="6"/>
    <x v="1"/>
    <x v="0"/>
    <x v="0"/>
    <m/>
    <m/>
    <m/>
    <n v="48121"/>
    <n v="48121"/>
    <m/>
    <m/>
  </r>
  <r>
    <x v="5"/>
    <x v="1"/>
    <x v="0"/>
    <x v="0"/>
    <n v="153"/>
    <x v="0"/>
    <x v="0"/>
    <x v="0"/>
    <x v="0"/>
    <x v="7"/>
    <x v="7"/>
    <x v="2"/>
    <x v="0"/>
    <x v="0"/>
    <m/>
    <m/>
    <m/>
    <n v="55627"/>
    <n v="55627"/>
    <m/>
    <m/>
  </r>
  <r>
    <x v="5"/>
    <x v="1"/>
    <x v="1"/>
    <x v="0"/>
    <n v="153"/>
    <x v="0"/>
    <x v="0"/>
    <x v="0"/>
    <x v="0"/>
    <x v="8"/>
    <x v="8"/>
    <x v="3"/>
    <x v="0"/>
    <x v="0"/>
    <m/>
    <m/>
    <m/>
    <n v="169000"/>
    <n v="169000"/>
    <m/>
    <m/>
  </r>
  <r>
    <x v="5"/>
    <x v="1"/>
    <x v="1"/>
    <x v="0"/>
    <n v="106"/>
    <x v="0"/>
    <x v="0"/>
    <x v="0"/>
    <x v="0"/>
    <x v="9"/>
    <x v="9"/>
    <x v="2"/>
    <x v="0"/>
    <x v="0"/>
    <m/>
    <m/>
    <m/>
    <n v="34276"/>
    <n v="30800"/>
    <m/>
    <m/>
  </r>
  <r>
    <x v="5"/>
    <x v="1"/>
    <x v="0"/>
    <x v="0"/>
    <n v="153"/>
    <x v="0"/>
    <x v="0"/>
    <x v="0"/>
    <x v="0"/>
    <x v="10"/>
    <x v="10"/>
    <x v="4"/>
    <x v="1"/>
    <x v="0"/>
    <m/>
    <m/>
    <m/>
    <n v="5580"/>
    <n v="5580"/>
    <m/>
    <m/>
  </r>
  <r>
    <x v="5"/>
    <x v="1"/>
    <x v="1"/>
    <x v="0"/>
    <n v="16"/>
    <x v="0"/>
    <x v="0"/>
    <x v="0"/>
    <x v="0"/>
    <x v="11"/>
    <x v="11"/>
    <x v="4"/>
    <x v="1"/>
    <x v="0"/>
    <m/>
    <m/>
    <m/>
    <n v="8143"/>
    <n v="2600"/>
    <m/>
    <m/>
  </r>
  <r>
    <x v="5"/>
    <x v="1"/>
    <x v="1"/>
    <x v="0"/>
    <n v="104"/>
    <x v="0"/>
    <x v="0"/>
    <x v="0"/>
    <x v="0"/>
    <x v="12"/>
    <x v="12"/>
    <x v="5"/>
    <x v="1"/>
    <x v="0"/>
    <m/>
    <m/>
    <m/>
    <n v="288903"/>
    <n v="288903"/>
    <m/>
    <m/>
  </r>
  <r>
    <x v="0"/>
    <x v="0"/>
    <x v="3"/>
    <x v="0"/>
    <m/>
    <x v="0"/>
    <x v="0"/>
    <x v="0"/>
    <x v="0"/>
    <x v="331"/>
    <x v="334"/>
    <x v="5"/>
    <x v="1"/>
    <x v="0"/>
    <m/>
    <m/>
    <m/>
    <n v="0"/>
    <n v="0"/>
    <m/>
    <m/>
  </r>
  <r>
    <x v="0"/>
    <x v="0"/>
    <x v="3"/>
    <x v="0"/>
    <m/>
    <x v="0"/>
    <x v="0"/>
    <x v="0"/>
    <x v="0"/>
    <x v="332"/>
    <x v="335"/>
    <x v="5"/>
    <x v="1"/>
    <x v="0"/>
    <m/>
    <m/>
    <m/>
    <n v="0"/>
    <n v="0"/>
    <m/>
    <m/>
  </r>
  <r>
    <x v="0"/>
    <x v="0"/>
    <x v="3"/>
    <x v="0"/>
    <m/>
    <x v="0"/>
    <x v="0"/>
    <x v="0"/>
    <x v="0"/>
    <x v="333"/>
    <x v="336"/>
    <x v="5"/>
    <x v="1"/>
    <x v="0"/>
    <m/>
    <m/>
    <m/>
    <n v="0"/>
    <n v="0"/>
    <m/>
    <m/>
  </r>
  <r>
    <x v="0"/>
    <x v="0"/>
    <x v="3"/>
    <x v="0"/>
    <m/>
    <x v="0"/>
    <x v="0"/>
    <x v="0"/>
    <x v="0"/>
    <x v="334"/>
    <x v="337"/>
    <x v="5"/>
    <x v="1"/>
    <x v="0"/>
    <m/>
    <m/>
    <m/>
    <n v="0"/>
    <n v="0"/>
    <m/>
    <m/>
  </r>
  <r>
    <x v="1"/>
    <x v="0"/>
    <x v="3"/>
    <x v="0"/>
    <m/>
    <x v="0"/>
    <x v="0"/>
    <x v="0"/>
    <x v="0"/>
    <x v="331"/>
    <x v="334"/>
    <x v="5"/>
    <x v="1"/>
    <x v="0"/>
    <m/>
    <m/>
    <m/>
    <n v="0"/>
    <n v="0"/>
    <m/>
    <m/>
  </r>
  <r>
    <x v="1"/>
    <x v="0"/>
    <x v="3"/>
    <x v="0"/>
    <m/>
    <x v="0"/>
    <x v="0"/>
    <x v="0"/>
    <x v="0"/>
    <x v="332"/>
    <x v="335"/>
    <x v="5"/>
    <x v="1"/>
    <x v="0"/>
    <m/>
    <m/>
    <m/>
    <n v="0"/>
    <n v="0"/>
    <m/>
    <m/>
  </r>
  <r>
    <x v="1"/>
    <x v="0"/>
    <x v="3"/>
    <x v="0"/>
    <m/>
    <x v="0"/>
    <x v="0"/>
    <x v="0"/>
    <x v="0"/>
    <x v="333"/>
    <x v="336"/>
    <x v="5"/>
    <x v="1"/>
    <x v="0"/>
    <m/>
    <m/>
    <m/>
    <n v="0"/>
    <n v="0"/>
    <m/>
    <m/>
  </r>
  <r>
    <x v="1"/>
    <x v="0"/>
    <x v="3"/>
    <x v="0"/>
    <m/>
    <x v="0"/>
    <x v="0"/>
    <x v="0"/>
    <x v="0"/>
    <x v="334"/>
    <x v="337"/>
    <x v="5"/>
    <x v="1"/>
    <x v="0"/>
    <m/>
    <m/>
    <m/>
    <n v="0"/>
    <n v="0"/>
    <m/>
    <m/>
  </r>
  <r>
    <x v="2"/>
    <x v="0"/>
    <x v="3"/>
    <x v="0"/>
    <m/>
    <x v="0"/>
    <x v="0"/>
    <x v="0"/>
    <x v="0"/>
    <x v="331"/>
    <x v="334"/>
    <x v="5"/>
    <x v="1"/>
    <x v="0"/>
    <m/>
    <m/>
    <m/>
    <n v="0"/>
    <n v="0"/>
    <m/>
    <m/>
  </r>
  <r>
    <x v="2"/>
    <x v="0"/>
    <x v="3"/>
    <x v="0"/>
    <m/>
    <x v="0"/>
    <x v="0"/>
    <x v="0"/>
    <x v="0"/>
    <x v="332"/>
    <x v="335"/>
    <x v="5"/>
    <x v="1"/>
    <x v="0"/>
    <m/>
    <m/>
    <m/>
    <n v="0"/>
    <n v="0"/>
    <m/>
    <m/>
  </r>
  <r>
    <x v="2"/>
    <x v="0"/>
    <x v="3"/>
    <x v="0"/>
    <m/>
    <x v="0"/>
    <x v="0"/>
    <x v="0"/>
    <x v="0"/>
    <x v="333"/>
    <x v="336"/>
    <x v="5"/>
    <x v="1"/>
    <x v="0"/>
    <m/>
    <m/>
    <m/>
    <n v="0"/>
    <n v="0"/>
    <m/>
    <m/>
  </r>
  <r>
    <x v="2"/>
    <x v="0"/>
    <x v="3"/>
    <x v="0"/>
    <m/>
    <x v="0"/>
    <x v="0"/>
    <x v="0"/>
    <x v="0"/>
    <x v="334"/>
    <x v="337"/>
    <x v="5"/>
    <x v="1"/>
    <x v="0"/>
    <m/>
    <m/>
    <m/>
    <n v="0"/>
    <n v="0"/>
    <m/>
    <m/>
  </r>
  <r>
    <x v="3"/>
    <x v="0"/>
    <x v="3"/>
    <x v="0"/>
    <m/>
    <x v="0"/>
    <x v="0"/>
    <x v="0"/>
    <x v="0"/>
    <x v="331"/>
    <x v="334"/>
    <x v="5"/>
    <x v="1"/>
    <x v="0"/>
    <m/>
    <m/>
    <m/>
    <n v="0"/>
    <n v="0"/>
    <m/>
    <m/>
  </r>
  <r>
    <x v="3"/>
    <x v="0"/>
    <x v="3"/>
    <x v="0"/>
    <m/>
    <x v="0"/>
    <x v="0"/>
    <x v="0"/>
    <x v="0"/>
    <x v="332"/>
    <x v="335"/>
    <x v="5"/>
    <x v="1"/>
    <x v="0"/>
    <m/>
    <m/>
    <m/>
    <n v="0"/>
    <n v="0"/>
    <m/>
    <m/>
  </r>
  <r>
    <x v="3"/>
    <x v="0"/>
    <x v="3"/>
    <x v="0"/>
    <m/>
    <x v="0"/>
    <x v="0"/>
    <x v="0"/>
    <x v="0"/>
    <x v="333"/>
    <x v="336"/>
    <x v="5"/>
    <x v="1"/>
    <x v="0"/>
    <m/>
    <m/>
    <m/>
    <n v="0"/>
    <n v="0"/>
    <m/>
    <m/>
  </r>
  <r>
    <x v="3"/>
    <x v="0"/>
    <x v="3"/>
    <x v="0"/>
    <m/>
    <x v="0"/>
    <x v="0"/>
    <x v="0"/>
    <x v="0"/>
    <x v="334"/>
    <x v="337"/>
    <x v="5"/>
    <x v="1"/>
    <x v="0"/>
    <m/>
    <m/>
    <m/>
    <n v="0"/>
    <n v="0"/>
    <m/>
    <m/>
  </r>
  <r>
    <x v="4"/>
    <x v="0"/>
    <x v="3"/>
    <x v="0"/>
    <m/>
    <x v="0"/>
    <x v="0"/>
    <x v="0"/>
    <x v="0"/>
    <x v="331"/>
    <x v="334"/>
    <x v="5"/>
    <x v="1"/>
    <x v="0"/>
    <m/>
    <m/>
    <m/>
    <n v="0"/>
    <n v="0"/>
    <m/>
    <m/>
  </r>
  <r>
    <x v="4"/>
    <x v="0"/>
    <x v="3"/>
    <x v="0"/>
    <m/>
    <x v="0"/>
    <x v="0"/>
    <x v="0"/>
    <x v="0"/>
    <x v="332"/>
    <x v="335"/>
    <x v="5"/>
    <x v="1"/>
    <x v="0"/>
    <m/>
    <m/>
    <m/>
    <n v="0"/>
    <n v="0"/>
    <m/>
    <m/>
  </r>
  <r>
    <x v="4"/>
    <x v="0"/>
    <x v="3"/>
    <x v="0"/>
    <m/>
    <x v="0"/>
    <x v="0"/>
    <x v="0"/>
    <x v="0"/>
    <x v="333"/>
    <x v="336"/>
    <x v="5"/>
    <x v="1"/>
    <x v="0"/>
    <m/>
    <m/>
    <m/>
    <n v="0"/>
    <n v="0"/>
    <m/>
    <m/>
  </r>
  <r>
    <x v="4"/>
    <x v="0"/>
    <x v="3"/>
    <x v="0"/>
    <m/>
    <x v="0"/>
    <x v="0"/>
    <x v="0"/>
    <x v="0"/>
    <x v="334"/>
    <x v="337"/>
    <x v="5"/>
    <x v="1"/>
    <x v="0"/>
    <m/>
    <m/>
    <m/>
    <n v="0"/>
    <n v="0"/>
    <m/>
    <m/>
  </r>
  <r>
    <x v="5"/>
    <x v="1"/>
    <x v="3"/>
    <x v="0"/>
    <m/>
    <x v="0"/>
    <x v="0"/>
    <x v="0"/>
    <x v="0"/>
    <x v="331"/>
    <x v="334"/>
    <x v="5"/>
    <x v="1"/>
    <x v="0"/>
    <m/>
    <m/>
    <m/>
    <n v="0"/>
    <n v="0"/>
    <m/>
    <m/>
  </r>
  <r>
    <x v="5"/>
    <x v="1"/>
    <x v="3"/>
    <x v="0"/>
    <m/>
    <x v="0"/>
    <x v="0"/>
    <x v="0"/>
    <x v="0"/>
    <x v="332"/>
    <x v="335"/>
    <x v="5"/>
    <x v="1"/>
    <x v="0"/>
    <m/>
    <m/>
    <m/>
    <n v="0"/>
    <n v="0"/>
    <m/>
    <m/>
  </r>
  <r>
    <x v="5"/>
    <x v="1"/>
    <x v="3"/>
    <x v="0"/>
    <m/>
    <x v="0"/>
    <x v="0"/>
    <x v="0"/>
    <x v="0"/>
    <x v="333"/>
    <x v="336"/>
    <x v="5"/>
    <x v="1"/>
    <x v="0"/>
    <m/>
    <m/>
    <m/>
    <n v="0"/>
    <n v="0"/>
    <m/>
    <m/>
  </r>
  <r>
    <x v="5"/>
    <x v="1"/>
    <x v="3"/>
    <x v="0"/>
    <m/>
    <x v="0"/>
    <x v="0"/>
    <x v="0"/>
    <x v="0"/>
    <x v="334"/>
    <x v="337"/>
    <x v="5"/>
    <x v="1"/>
    <x v="0"/>
    <m/>
    <m/>
    <m/>
    <n v="0"/>
    <n v="0"/>
    <m/>
    <m/>
  </r>
  <r>
    <x v="5"/>
    <x v="1"/>
    <x v="1"/>
    <x v="0"/>
    <n v="56"/>
    <x v="0"/>
    <x v="0"/>
    <x v="0"/>
    <x v="1"/>
    <x v="13"/>
    <x v="13"/>
    <x v="6"/>
    <x v="1"/>
    <x v="0"/>
    <m/>
    <m/>
    <m/>
    <n v="4875"/>
    <n v="4875"/>
    <m/>
    <m/>
  </r>
  <r>
    <x v="5"/>
    <x v="1"/>
    <x v="0"/>
    <x v="0"/>
    <n v="153"/>
    <x v="0"/>
    <x v="0"/>
    <x v="0"/>
    <x v="0"/>
    <x v="14"/>
    <x v="14"/>
    <x v="6"/>
    <x v="1"/>
    <x v="0"/>
    <m/>
    <m/>
    <m/>
    <n v="42824"/>
    <n v="42824"/>
    <m/>
    <m/>
  </r>
  <r>
    <x v="5"/>
    <x v="1"/>
    <x v="1"/>
    <x v="0"/>
    <n v="57"/>
    <x v="0"/>
    <x v="0"/>
    <x v="0"/>
    <x v="0"/>
    <x v="15"/>
    <x v="15"/>
    <x v="7"/>
    <x v="1"/>
    <x v="0"/>
    <m/>
    <m/>
    <m/>
    <n v="19034"/>
    <n v="9900"/>
    <m/>
    <m/>
  </r>
  <r>
    <x v="5"/>
    <x v="1"/>
    <x v="1"/>
    <x v="0"/>
    <n v="51"/>
    <x v="0"/>
    <x v="0"/>
    <x v="0"/>
    <x v="0"/>
    <x v="16"/>
    <x v="16"/>
    <x v="7"/>
    <x v="1"/>
    <x v="0"/>
    <m/>
    <m/>
    <m/>
    <n v="19456"/>
    <n v="9500"/>
    <m/>
    <m/>
  </r>
  <r>
    <x v="5"/>
    <x v="1"/>
    <x v="0"/>
    <x v="0"/>
    <n v="153"/>
    <x v="0"/>
    <x v="0"/>
    <x v="0"/>
    <x v="0"/>
    <x v="17"/>
    <x v="17"/>
    <x v="7"/>
    <x v="1"/>
    <x v="0"/>
    <m/>
    <m/>
    <m/>
    <n v="17396"/>
    <n v="17396"/>
    <m/>
    <m/>
  </r>
  <r>
    <x v="5"/>
    <x v="1"/>
    <x v="1"/>
    <x v="0"/>
    <n v="10"/>
    <x v="0"/>
    <x v="0"/>
    <x v="0"/>
    <x v="0"/>
    <x v="18"/>
    <x v="18"/>
    <x v="8"/>
    <x v="1"/>
    <x v="0"/>
    <m/>
    <m/>
    <m/>
    <n v="2757.97"/>
    <n v="2757.97"/>
    <m/>
    <m/>
  </r>
  <r>
    <x v="5"/>
    <x v="1"/>
    <x v="0"/>
    <x v="0"/>
    <n v="153"/>
    <x v="0"/>
    <x v="0"/>
    <x v="0"/>
    <x v="1"/>
    <x v="19"/>
    <x v="19"/>
    <x v="8"/>
    <x v="1"/>
    <x v="0"/>
    <m/>
    <m/>
    <m/>
    <n v="86409"/>
    <n v="86409"/>
    <m/>
    <m/>
  </r>
  <r>
    <x v="5"/>
    <x v="1"/>
    <x v="0"/>
    <x v="0"/>
    <n v="153"/>
    <x v="0"/>
    <x v="0"/>
    <x v="0"/>
    <x v="0"/>
    <x v="20"/>
    <x v="20"/>
    <x v="8"/>
    <x v="1"/>
    <x v="0"/>
    <m/>
    <m/>
    <m/>
    <n v="14844"/>
    <n v="14844"/>
    <m/>
    <m/>
  </r>
  <r>
    <x v="5"/>
    <x v="1"/>
    <x v="0"/>
    <x v="0"/>
    <n v="153"/>
    <x v="0"/>
    <x v="0"/>
    <x v="0"/>
    <x v="0"/>
    <x v="21"/>
    <x v="21"/>
    <x v="9"/>
    <x v="1"/>
    <x v="0"/>
    <m/>
    <m/>
    <m/>
    <n v="65679"/>
    <n v="65679"/>
    <m/>
    <m/>
  </r>
  <r>
    <x v="5"/>
    <x v="1"/>
    <x v="0"/>
    <x v="0"/>
    <n v="153"/>
    <x v="0"/>
    <x v="0"/>
    <x v="0"/>
    <x v="0"/>
    <x v="22"/>
    <x v="22"/>
    <x v="6"/>
    <x v="1"/>
    <x v="0"/>
    <m/>
    <m/>
    <m/>
    <n v="26170"/>
    <n v="26170"/>
    <m/>
    <m/>
  </r>
  <r>
    <x v="5"/>
    <x v="1"/>
    <x v="0"/>
    <x v="0"/>
    <n v="330"/>
    <x v="0"/>
    <x v="0"/>
    <x v="0"/>
    <x v="0"/>
    <x v="23"/>
    <x v="23"/>
    <x v="10"/>
    <x v="1"/>
    <x v="0"/>
    <m/>
    <m/>
    <m/>
    <n v="1700"/>
    <n v="1700"/>
    <m/>
    <m/>
  </r>
  <r>
    <x v="5"/>
    <x v="1"/>
    <x v="0"/>
    <x v="0"/>
    <n v="153"/>
    <x v="0"/>
    <x v="0"/>
    <x v="0"/>
    <x v="0"/>
    <x v="24"/>
    <x v="24"/>
    <x v="4"/>
    <x v="1"/>
    <x v="0"/>
    <m/>
    <m/>
    <m/>
    <n v="41135"/>
    <n v="41135"/>
    <m/>
    <m/>
  </r>
  <r>
    <x v="5"/>
    <x v="1"/>
    <x v="0"/>
    <x v="0"/>
    <n v="153"/>
    <x v="0"/>
    <x v="0"/>
    <x v="0"/>
    <x v="0"/>
    <x v="25"/>
    <x v="25"/>
    <x v="5"/>
    <x v="1"/>
    <x v="0"/>
    <m/>
    <m/>
    <m/>
    <n v="19662"/>
    <n v="19662"/>
    <m/>
    <m/>
  </r>
  <r>
    <x v="5"/>
    <x v="1"/>
    <x v="0"/>
    <x v="0"/>
    <n v="323"/>
    <x v="0"/>
    <x v="0"/>
    <x v="0"/>
    <x v="0"/>
    <x v="26"/>
    <x v="26"/>
    <x v="10"/>
    <x v="1"/>
    <x v="0"/>
    <m/>
    <m/>
    <m/>
    <n v="49875"/>
    <n v="49875"/>
    <m/>
    <m/>
  </r>
  <r>
    <x v="5"/>
    <x v="1"/>
    <x v="0"/>
    <x v="0"/>
    <n v="329"/>
    <x v="0"/>
    <x v="0"/>
    <x v="0"/>
    <x v="1"/>
    <x v="27"/>
    <x v="27"/>
    <x v="11"/>
    <x v="1"/>
    <x v="0"/>
    <m/>
    <m/>
    <m/>
    <n v="43960"/>
    <n v="43960"/>
    <m/>
    <m/>
  </r>
  <r>
    <x v="5"/>
    <x v="1"/>
    <x v="0"/>
    <x v="0"/>
    <n v="153"/>
    <x v="0"/>
    <x v="0"/>
    <x v="0"/>
    <x v="0"/>
    <x v="28"/>
    <x v="28"/>
    <x v="12"/>
    <x v="2"/>
    <x v="0"/>
    <m/>
    <m/>
    <m/>
    <n v="47815"/>
    <n v="47815"/>
    <m/>
    <m/>
  </r>
  <r>
    <x v="5"/>
    <x v="1"/>
    <x v="0"/>
    <x v="1"/>
    <n v="153"/>
    <x v="0"/>
    <x v="0"/>
    <x v="0"/>
    <x v="1"/>
    <x v="29"/>
    <x v="29"/>
    <x v="13"/>
    <x v="2"/>
    <x v="0"/>
    <m/>
    <m/>
    <m/>
    <n v="207156"/>
    <n v="207156"/>
    <m/>
    <m/>
  </r>
  <r>
    <x v="5"/>
    <x v="1"/>
    <x v="0"/>
    <x v="1"/>
    <n v="153"/>
    <x v="0"/>
    <x v="0"/>
    <x v="0"/>
    <x v="1"/>
    <x v="30"/>
    <x v="30"/>
    <x v="14"/>
    <x v="2"/>
    <x v="0"/>
    <m/>
    <m/>
    <m/>
    <n v="163165"/>
    <n v="163165"/>
    <m/>
    <m/>
  </r>
  <r>
    <x v="5"/>
    <x v="1"/>
    <x v="1"/>
    <x v="0"/>
    <n v="109"/>
    <x v="0"/>
    <x v="0"/>
    <x v="0"/>
    <x v="0"/>
    <x v="31"/>
    <x v="31"/>
    <x v="15"/>
    <x v="2"/>
    <x v="0"/>
    <m/>
    <m/>
    <m/>
    <n v="63209"/>
    <n v="63209"/>
    <m/>
    <m/>
  </r>
  <r>
    <x v="5"/>
    <x v="1"/>
    <x v="0"/>
    <x v="0"/>
    <n v="153"/>
    <x v="0"/>
    <x v="0"/>
    <x v="0"/>
    <x v="0"/>
    <x v="32"/>
    <x v="32"/>
    <x v="16"/>
    <x v="2"/>
    <x v="0"/>
    <m/>
    <m/>
    <m/>
    <n v="67711"/>
    <n v="67711"/>
    <m/>
    <m/>
  </r>
  <r>
    <x v="5"/>
    <x v="1"/>
    <x v="0"/>
    <x v="0"/>
    <n v="153"/>
    <x v="0"/>
    <x v="0"/>
    <x v="0"/>
    <x v="0"/>
    <x v="33"/>
    <x v="33"/>
    <x v="17"/>
    <x v="2"/>
    <x v="0"/>
    <m/>
    <m/>
    <m/>
    <n v="60996"/>
    <n v="60996"/>
    <m/>
    <m/>
  </r>
  <r>
    <x v="5"/>
    <x v="1"/>
    <x v="0"/>
    <x v="0"/>
    <n v="153"/>
    <x v="0"/>
    <x v="0"/>
    <x v="0"/>
    <x v="0"/>
    <x v="34"/>
    <x v="34"/>
    <x v="18"/>
    <x v="2"/>
    <x v="0"/>
    <m/>
    <m/>
    <m/>
    <n v="90941"/>
    <n v="90941"/>
    <m/>
    <m/>
  </r>
  <r>
    <x v="5"/>
    <x v="1"/>
    <x v="0"/>
    <x v="0"/>
    <n v="153"/>
    <x v="0"/>
    <x v="0"/>
    <x v="0"/>
    <x v="0"/>
    <x v="35"/>
    <x v="35"/>
    <x v="19"/>
    <x v="2"/>
    <x v="0"/>
    <m/>
    <m/>
    <m/>
    <n v="47957"/>
    <n v="47957"/>
    <m/>
    <m/>
  </r>
  <r>
    <x v="5"/>
    <x v="1"/>
    <x v="1"/>
    <x v="0"/>
    <n v="88"/>
    <x v="0"/>
    <x v="0"/>
    <x v="0"/>
    <x v="0"/>
    <x v="36"/>
    <x v="36"/>
    <x v="12"/>
    <x v="2"/>
    <x v="0"/>
    <m/>
    <m/>
    <m/>
    <n v="46331"/>
    <n v="35000"/>
    <m/>
    <m/>
  </r>
  <r>
    <x v="5"/>
    <x v="1"/>
    <x v="0"/>
    <x v="0"/>
    <n v="153"/>
    <x v="0"/>
    <x v="0"/>
    <x v="0"/>
    <x v="0"/>
    <x v="37"/>
    <x v="37"/>
    <x v="20"/>
    <x v="3"/>
    <x v="0"/>
    <m/>
    <m/>
    <m/>
    <n v="75380"/>
    <n v="75380"/>
    <m/>
    <m/>
  </r>
  <r>
    <x v="5"/>
    <x v="1"/>
    <x v="0"/>
    <x v="0"/>
    <n v="153"/>
    <x v="0"/>
    <x v="0"/>
    <x v="0"/>
    <x v="0"/>
    <x v="38"/>
    <x v="38"/>
    <x v="21"/>
    <x v="3"/>
    <x v="0"/>
    <m/>
    <m/>
    <m/>
    <n v="65145"/>
    <n v="65145"/>
    <m/>
    <m/>
  </r>
  <r>
    <x v="5"/>
    <x v="1"/>
    <x v="0"/>
    <x v="0"/>
    <n v="153"/>
    <x v="0"/>
    <x v="0"/>
    <x v="0"/>
    <x v="0"/>
    <x v="39"/>
    <x v="39"/>
    <x v="22"/>
    <x v="3"/>
    <x v="0"/>
    <m/>
    <m/>
    <m/>
    <n v="62021"/>
    <n v="62021"/>
    <m/>
    <m/>
  </r>
  <r>
    <x v="5"/>
    <x v="1"/>
    <x v="0"/>
    <x v="0"/>
    <n v="153"/>
    <x v="0"/>
    <x v="0"/>
    <x v="0"/>
    <x v="0"/>
    <x v="40"/>
    <x v="40"/>
    <x v="23"/>
    <x v="3"/>
    <x v="0"/>
    <m/>
    <m/>
    <m/>
    <n v="86742"/>
    <n v="86742"/>
    <m/>
    <m/>
  </r>
  <r>
    <x v="5"/>
    <x v="1"/>
    <x v="0"/>
    <x v="0"/>
    <n v="153"/>
    <x v="0"/>
    <x v="0"/>
    <x v="0"/>
    <x v="1"/>
    <x v="41"/>
    <x v="41"/>
    <x v="24"/>
    <x v="3"/>
    <x v="0"/>
    <m/>
    <m/>
    <m/>
    <n v="172361"/>
    <n v="172361"/>
    <m/>
    <m/>
  </r>
  <r>
    <x v="5"/>
    <x v="1"/>
    <x v="1"/>
    <x v="0"/>
    <n v="138"/>
    <x v="0"/>
    <x v="0"/>
    <x v="0"/>
    <x v="0"/>
    <x v="42"/>
    <x v="42"/>
    <x v="25"/>
    <x v="3"/>
    <x v="0"/>
    <m/>
    <m/>
    <m/>
    <n v="99892"/>
    <n v="97599"/>
    <m/>
    <m/>
  </r>
  <r>
    <x v="5"/>
    <x v="1"/>
    <x v="0"/>
    <x v="0"/>
    <n v="153"/>
    <x v="0"/>
    <x v="0"/>
    <x v="0"/>
    <x v="0"/>
    <x v="43"/>
    <x v="43"/>
    <x v="26"/>
    <x v="3"/>
    <x v="0"/>
    <m/>
    <m/>
    <m/>
    <n v="58787"/>
    <n v="58787"/>
    <m/>
    <m/>
  </r>
  <r>
    <x v="5"/>
    <x v="1"/>
    <x v="0"/>
    <x v="0"/>
    <n v="153"/>
    <x v="0"/>
    <x v="0"/>
    <x v="0"/>
    <x v="0"/>
    <x v="44"/>
    <x v="44"/>
    <x v="27"/>
    <x v="3"/>
    <x v="0"/>
    <m/>
    <m/>
    <m/>
    <n v="79411"/>
    <n v="79411"/>
    <m/>
    <m/>
  </r>
  <r>
    <x v="5"/>
    <x v="1"/>
    <x v="0"/>
    <x v="0"/>
    <n v="153"/>
    <x v="0"/>
    <x v="0"/>
    <x v="0"/>
    <x v="0"/>
    <x v="45"/>
    <x v="45"/>
    <x v="28"/>
    <x v="3"/>
    <x v="0"/>
    <m/>
    <m/>
    <m/>
    <n v="45072"/>
    <n v="45072"/>
    <m/>
    <m/>
  </r>
  <r>
    <x v="5"/>
    <x v="1"/>
    <x v="0"/>
    <x v="0"/>
    <n v="153"/>
    <x v="0"/>
    <x v="0"/>
    <x v="0"/>
    <x v="0"/>
    <x v="46"/>
    <x v="46"/>
    <x v="29"/>
    <x v="3"/>
    <x v="0"/>
    <m/>
    <m/>
    <m/>
    <n v="56330.04"/>
    <n v="56330.04"/>
    <m/>
    <m/>
  </r>
  <r>
    <x v="5"/>
    <x v="1"/>
    <x v="0"/>
    <x v="0"/>
    <n v="153"/>
    <x v="0"/>
    <x v="0"/>
    <x v="0"/>
    <x v="0"/>
    <x v="47"/>
    <x v="47"/>
    <x v="30"/>
    <x v="3"/>
    <x v="0"/>
    <m/>
    <m/>
    <m/>
    <n v="68066"/>
    <n v="68066"/>
    <m/>
    <m/>
  </r>
  <r>
    <x v="5"/>
    <x v="1"/>
    <x v="1"/>
    <x v="0"/>
    <n v="75"/>
    <x v="0"/>
    <x v="0"/>
    <x v="0"/>
    <x v="0"/>
    <x v="48"/>
    <x v="48"/>
    <x v="31"/>
    <x v="3"/>
    <x v="0"/>
    <m/>
    <m/>
    <m/>
    <n v="49375"/>
    <n v="46375"/>
    <m/>
    <m/>
  </r>
  <r>
    <x v="5"/>
    <x v="1"/>
    <x v="0"/>
    <x v="0"/>
    <n v="153"/>
    <x v="0"/>
    <x v="0"/>
    <x v="0"/>
    <x v="0"/>
    <x v="49"/>
    <x v="49"/>
    <x v="32"/>
    <x v="3"/>
    <x v="0"/>
    <m/>
    <m/>
    <m/>
    <n v="59639"/>
    <n v="59639"/>
    <m/>
    <m/>
  </r>
  <r>
    <x v="5"/>
    <x v="1"/>
    <x v="0"/>
    <x v="0"/>
    <n v="153"/>
    <x v="0"/>
    <x v="0"/>
    <x v="0"/>
    <x v="0"/>
    <x v="50"/>
    <x v="50"/>
    <x v="28"/>
    <x v="3"/>
    <x v="0"/>
    <m/>
    <m/>
    <m/>
    <n v="119501"/>
    <n v="119501"/>
    <m/>
    <m/>
  </r>
  <r>
    <x v="5"/>
    <x v="1"/>
    <x v="1"/>
    <x v="0"/>
    <n v="74"/>
    <x v="0"/>
    <x v="0"/>
    <x v="0"/>
    <x v="0"/>
    <x v="51"/>
    <x v="51"/>
    <x v="28"/>
    <x v="3"/>
    <x v="0"/>
    <m/>
    <m/>
    <m/>
    <n v="36062"/>
    <n v="20345"/>
    <m/>
    <m/>
  </r>
  <r>
    <x v="5"/>
    <x v="1"/>
    <x v="0"/>
    <x v="0"/>
    <n v="153"/>
    <x v="0"/>
    <x v="0"/>
    <x v="0"/>
    <x v="0"/>
    <x v="52"/>
    <x v="52"/>
    <x v="33"/>
    <x v="4"/>
    <x v="0"/>
    <m/>
    <m/>
    <m/>
    <n v="102008"/>
    <n v="102008"/>
    <m/>
    <m/>
  </r>
  <r>
    <x v="5"/>
    <x v="1"/>
    <x v="0"/>
    <x v="0"/>
    <n v="153"/>
    <x v="0"/>
    <x v="0"/>
    <x v="0"/>
    <x v="0"/>
    <x v="53"/>
    <x v="53"/>
    <x v="34"/>
    <x v="4"/>
    <x v="0"/>
    <m/>
    <m/>
    <m/>
    <n v="39793"/>
    <n v="39793"/>
    <m/>
    <m/>
  </r>
  <r>
    <x v="5"/>
    <x v="1"/>
    <x v="1"/>
    <x v="0"/>
    <n v="112"/>
    <x v="0"/>
    <x v="0"/>
    <x v="0"/>
    <x v="0"/>
    <x v="54"/>
    <x v="54"/>
    <x v="35"/>
    <x v="4"/>
    <x v="0"/>
    <m/>
    <m/>
    <m/>
    <n v="53609"/>
    <n v="53609"/>
    <m/>
    <m/>
  </r>
  <r>
    <x v="5"/>
    <x v="1"/>
    <x v="0"/>
    <x v="0"/>
    <n v="153"/>
    <x v="0"/>
    <x v="0"/>
    <x v="0"/>
    <x v="0"/>
    <x v="55"/>
    <x v="55"/>
    <x v="36"/>
    <x v="4"/>
    <x v="0"/>
    <m/>
    <m/>
    <m/>
    <n v="34997"/>
    <n v="34997"/>
    <m/>
    <m/>
  </r>
  <r>
    <x v="5"/>
    <x v="1"/>
    <x v="0"/>
    <x v="0"/>
    <n v="153"/>
    <x v="0"/>
    <x v="0"/>
    <x v="0"/>
    <x v="0"/>
    <x v="56"/>
    <x v="56"/>
    <x v="37"/>
    <x v="4"/>
    <x v="0"/>
    <m/>
    <m/>
    <m/>
    <n v="45355"/>
    <n v="45355"/>
    <m/>
    <m/>
  </r>
  <r>
    <x v="5"/>
    <x v="1"/>
    <x v="1"/>
    <x v="0"/>
    <n v="69"/>
    <x v="0"/>
    <x v="0"/>
    <x v="0"/>
    <x v="1"/>
    <x v="57"/>
    <x v="57"/>
    <x v="38"/>
    <x v="4"/>
    <x v="0"/>
    <m/>
    <m/>
    <m/>
    <n v="50393"/>
    <n v="23600"/>
    <m/>
    <m/>
  </r>
  <r>
    <x v="5"/>
    <x v="1"/>
    <x v="0"/>
    <x v="0"/>
    <n v="153"/>
    <x v="0"/>
    <x v="0"/>
    <x v="0"/>
    <x v="0"/>
    <x v="58"/>
    <x v="58"/>
    <x v="39"/>
    <x v="4"/>
    <x v="0"/>
    <m/>
    <m/>
    <m/>
    <n v="31639"/>
    <n v="31639"/>
    <m/>
    <m/>
  </r>
  <r>
    <x v="5"/>
    <x v="1"/>
    <x v="1"/>
    <x v="0"/>
    <n v="131"/>
    <x v="0"/>
    <x v="0"/>
    <x v="0"/>
    <x v="1"/>
    <x v="59"/>
    <x v="59"/>
    <x v="40"/>
    <x v="4"/>
    <x v="0"/>
    <m/>
    <m/>
    <m/>
    <n v="35280"/>
    <n v="34920"/>
    <m/>
    <m/>
  </r>
  <r>
    <x v="5"/>
    <x v="1"/>
    <x v="0"/>
    <x v="0"/>
    <n v="153"/>
    <x v="0"/>
    <x v="0"/>
    <x v="0"/>
    <x v="0"/>
    <x v="60"/>
    <x v="60"/>
    <x v="41"/>
    <x v="4"/>
    <x v="0"/>
    <m/>
    <m/>
    <m/>
    <n v="112985"/>
    <n v="112985"/>
    <m/>
    <m/>
  </r>
  <r>
    <x v="5"/>
    <x v="1"/>
    <x v="0"/>
    <x v="0"/>
    <n v="153"/>
    <x v="0"/>
    <x v="0"/>
    <x v="0"/>
    <x v="0"/>
    <x v="61"/>
    <x v="61"/>
    <x v="42"/>
    <x v="4"/>
    <x v="0"/>
    <m/>
    <m/>
    <m/>
    <n v="100566"/>
    <n v="100566"/>
    <m/>
    <m/>
  </r>
  <r>
    <x v="5"/>
    <x v="1"/>
    <x v="0"/>
    <x v="0"/>
    <n v="153"/>
    <x v="0"/>
    <x v="0"/>
    <x v="0"/>
    <x v="0"/>
    <x v="62"/>
    <x v="62"/>
    <x v="43"/>
    <x v="4"/>
    <x v="0"/>
    <m/>
    <m/>
    <m/>
    <n v="51764"/>
    <n v="51764"/>
    <m/>
    <m/>
  </r>
  <r>
    <x v="5"/>
    <x v="1"/>
    <x v="1"/>
    <x v="0"/>
    <n v="129"/>
    <x v="0"/>
    <x v="0"/>
    <x v="0"/>
    <x v="1"/>
    <x v="63"/>
    <x v="63"/>
    <x v="44"/>
    <x v="4"/>
    <x v="0"/>
    <m/>
    <m/>
    <m/>
    <n v="46929"/>
    <n v="46929"/>
    <m/>
    <m/>
  </r>
  <r>
    <x v="5"/>
    <x v="1"/>
    <x v="0"/>
    <x v="0"/>
    <n v="321"/>
    <x v="0"/>
    <x v="0"/>
    <x v="0"/>
    <x v="0"/>
    <x v="64"/>
    <x v="64"/>
    <x v="45"/>
    <x v="4"/>
    <x v="0"/>
    <m/>
    <m/>
    <m/>
    <n v="82655.16"/>
    <n v="82655.16000000044"/>
    <m/>
    <m/>
  </r>
  <r>
    <x v="5"/>
    <x v="1"/>
    <x v="1"/>
    <x v="0"/>
    <n v="85"/>
    <x v="0"/>
    <x v="0"/>
    <x v="0"/>
    <x v="0"/>
    <x v="65"/>
    <x v="65"/>
    <x v="46"/>
    <x v="4"/>
    <x v="0"/>
    <m/>
    <m/>
    <m/>
    <n v="51764"/>
    <n v="46000"/>
    <m/>
    <m/>
  </r>
  <r>
    <x v="5"/>
    <x v="1"/>
    <x v="1"/>
    <x v="0"/>
    <n v="12"/>
    <x v="0"/>
    <x v="0"/>
    <x v="0"/>
    <x v="0"/>
    <x v="66"/>
    <x v="66"/>
    <x v="47"/>
    <x v="5"/>
    <x v="0"/>
    <m/>
    <m/>
    <m/>
    <n v="4485"/>
    <n v="1640"/>
    <m/>
    <m/>
  </r>
  <r>
    <x v="5"/>
    <x v="1"/>
    <x v="0"/>
    <x v="0"/>
    <n v="153"/>
    <x v="0"/>
    <x v="0"/>
    <x v="0"/>
    <x v="0"/>
    <x v="67"/>
    <x v="67"/>
    <x v="47"/>
    <x v="5"/>
    <x v="0"/>
    <m/>
    <m/>
    <m/>
    <n v="40749"/>
    <n v="40749"/>
    <m/>
    <m/>
  </r>
  <r>
    <x v="5"/>
    <x v="1"/>
    <x v="1"/>
    <x v="0"/>
    <n v="117"/>
    <x v="0"/>
    <x v="0"/>
    <x v="0"/>
    <x v="0"/>
    <x v="68"/>
    <x v="68"/>
    <x v="48"/>
    <x v="5"/>
    <x v="0"/>
    <m/>
    <m/>
    <m/>
    <n v="33855"/>
    <n v="33855"/>
    <m/>
    <m/>
  </r>
  <r>
    <x v="5"/>
    <x v="1"/>
    <x v="0"/>
    <x v="0"/>
    <n v="153"/>
    <x v="0"/>
    <x v="0"/>
    <x v="0"/>
    <x v="0"/>
    <x v="69"/>
    <x v="69"/>
    <x v="49"/>
    <x v="5"/>
    <x v="0"/>
    <m/>
    <m/>
    <m/>
    <n v="100862"/>
    <n v="100862"/>
    <m/>
    <m/>
  </r>
  <r>
    <x v="5"/>
    <x v="1"/>
    <x v="0"/>
    <x v="0"/>
    <n v="153"/>
    <x v="0"/>
    <x v="0"/>
    <x v="0"/>
    <x v="0"/>
    <x v="70"/>
    <x v="70"/>
    <x v="50"/>
    <x v="5"/>
    <x v="0"/>
    <m/>
    <m/>
    <m/>
    <n v="287417"/>
    <n v="287417"/>
    <m/>
    <m/>
  </r>
  <r>
    <x v="5"/>
    <x v="1"/>
    <x v="0"/>
    <x v="0"/>
    <n v="149"/>
    <x v="0"/>
    <x v="0"/>
    <x v="0"/>
    <x v="0"/>
    <x v="71"/>
    <x v="71"/>
    <x v="48"/>
    <x v="5"/>
    <x v="0"/>
    <m/>
    <m/>
    <m/>
    <n v="30345"/>
    <n v="30345"/>
    <m/>
    <m/>
  </r>
  <r>
    <x v="5"/>
    <x v="1"/>
    <x v="0"/>
    <x v="0"/>
    <n v="153"/>
    <x v="0"/>
    <x v="0"/>
    <x v="0"/>
    <x v="0"/>
    <x v="72"/>
    <x v="72"/>
    <x v="51"/>
    <x v="5"/>
    <x v="0"/>
    <m/>
    <m/>
    <m/>
    <n v="124669"/>
    <n v="124669"/>
    <m/>
    <m/>
  </r>
  <r>
    <x v="5"/>
    <x v="1"/>
    <x v="0"/>
    <x v="0"/>
    <n v="153"/>
    <x v="0"/>
    <x v="0"/>
    <x v="0"/>
    <x v="0"/>
    <x v="73"/>
    <x v="73"/>
    <x v="52"/>
    <x v="5"/>
    <x v="0"/>
    <m/>
    <m/>
    <m/>
    <n v="42762"/>
    <n v="42762"/>
    <m/>
    <m/>
  </r>
  <r>
    <x v="5"/>
    <x v="1"/>
    <x v="0"/>
    <x v="0"/>
    <n v="153"/>
    <x v="0"/>
    <x v="0"/>
    <x v="0"/>
    <x v="0"/>
    <x v="74"/>
    <x v="74"/>
    <x v="53"/>
    <x v="5"/>
    <x v="0"/>
    <m/>
    <m/>
    <m/>
    <n v="99625"/>
    <n v="99625"/>
    <m/>
    <m/>
  </r>
  <r>
    <x v="5"/>
    <x v="1"/>
    <x v="0"/>
    <x v="0"/>
    <n v="153"/>
    <x v="0"/>
    <x v="0"/>
    <x v="0"/>
    <x v="0"/>
    <x v="75"/>
    <x v="75"/>
    <x v="54"/>
    <x v="6"/>
    <x v="0"/>
    <m/>
    <m/>
    <m/>
    <n v="46954"/>
    <n v="46954"/>
    <m/>
    <m/>
  </r>
  <r>
    <x v="5"/>
    <x v="1"/>
    <x v="1"/>
    <x v="0"/>
    <n v="127"/>
    <x v="0"/>
    <x v="0"/>
    <x v="0"/>
    <x v="0"/>
    <x v="76"/>
    <x v="76"/>
    <x v="54"/>
    <x v="6"/>
    <x v="0"/>
    <m/>
    <m/>
    <m/>
    <n v="29857"/>
    <n v="29857"/>
    <m/>
    <m/>
  </r>
  <r>
    <x v="5"/>
    <x v="1"/>
    <x v="0"/>
    <x v="0"/>
    <n v="153"/>
    <x v="0"/>
    <x v="0"/>
    <x v="0"/>
    <x v="0"/>
    <x v="77"/>
    <x v="77"/>
    <x v="54"/>
    <x v="6"/>
    <x v="0"/>
    <m/>
    <m/>
    <m/>
    <n v="55093"/>
    <n v="55093"/>
    <m/>
    <m/>
  </r>
  <r>
    <x v="5"/>
    <x v="1"/>
    <x v="1"/>
    <x v="0"/>
    <n v="11"/>
    <x v="0"/>
    <x v="0"/>
    <x v="0"/>
    <x v="0"/>
    <x v="78"/>
    <x v="78"/>
    <x v="54"/>
    <x v="6"/>
    <x v="0"/>
    <m/>
    <m/>
    <m/>
    <n v="40062"/>
    <n v="16900"/>
    <m/>
    <m/>
  </r>
  <r>
    <x v="5"/>
    <x v="1"/>
    <x v="1"/>
    <x v="0"/>
    <n v="99"/>
    <x v="0"/>
    <x v="0"/>
    <x v="0"/>
    <x v="0"/>
    <x v="79"/>
    <x v="79"/>
    <x v="55"/>
    <x v="6"/>
    <x v="0"/>
    <m/>
    <m/>
    <m/>
    <n v="83792"/>
    <n v="83792"/>
    <m/>
    <m/>
  </r>
  <r>
    <x v="5"/>
    <x v="1"/>
    <x v="0"/>
    <x v="0"/>
    <n v="153"/>
    <x v="0"/>
    <x v="0"/>
    <x v="0"/>
    <x v="0"/>
    <x v="80"/>
    <x v="80"/>
    <x v="55"/>
    <x v="6"/>
    <x v="0"/>
    <m/>
    <m/>
    <m/>
    <n v="4359"/>
    <n v="4359"/>
    <m/>
    <m/>
  </r>
  <r>
    <x v="5"/>
    <x v="1"/>
    <x v="0"/>
    <x v="0"/>
    <n v="153"/>
    <x v="0"/>
    <x v="0"/>
    <x v="0"/>
    <x v="0"/>
    <x v="81"/>
    <x v="81"/>
    <x v="56"/>
    <x v="6"/>
    <x v="0"/>
    <m/>
    <m/>
    <m/>
    <n v="41810"/>
    <n v="41810"/>
    <m/>
    <m/>
  </r>
  <r>
    <x v="5"/>
    <x v="1"/>
    <x v="1"/>
    <x v="0"/>
    <n v="41"/>
    <x v="0"/>
    <x v="0"/>
    <x v="0"/>
    <x v="0"/>
    <x v="82"/>
    <x v="82"/>
    <x v="56"/>
    <x v="6"/>
    <x v="0"/>
    <m/>
    <m/>
    <m/>
    <n v="24078"/>
    <n v="9000"/>
    <m/>
    <m/>
  </r>
  <r>
    <x v="5"/>
    <x v="1"/>
    <x v="0"/>
    <x v="0"/>
    <n v="153"/>
    <x v="0"/>
    <x v="0"/>
    <x v="0"/>
    <x v="0"/>
    <x v="83"/>
    <x v="83"/>
    <x v="56"/>
    <x v="6"/>
    <x v="0"/>
    <m/>
    <m/>
    <m/>
    <n v="59798"/>
    <n v="59798"/>
    <m/>
    <m/>
  </r>
  <r>
    <x v="5"/>
    <x v="1"/>
    <x v="0"/>
    <x v="0"/>
    <n v="153"/>
    <x v="0"/>
    <x v="0"/>
    <x v="0"/>
    <x v="0"/>
    <x v="84"/>
    <x v="84"/>
    <x v="56"/>
    <x v="6"/>
    <x v="0"/>
    <m/>
    <m/>
    <m/>
    <n v="52388"/>
    <n v="52388"/>
    <m/>
    <m/>
  </r>
  <r>
    <x v="5"/>
    <x v="1"/>
    <x v="0"/>
    <x v="0"/>
    <n v="153"/>
    <x v="0"/>
    <x v="0"/>
    <x v="0"/>
    <x v="0"/>
    <x v="85"/>
    <x v="85"/>
    <x v="57"/>
    <x v="7"/>
    <x v="1"/>
    <m/>
    <m/>
    <m/>
    <n v="142101"/>
    <n v="142101"/>
    <m/>
    <m/>
  </r>
  <r>
    <x v="5"/>
    <x v="1"/>
    <x v="1"/>
    <x v="0"/>
    <n v="153"/>
    <x v="0"/>
    <x v="0"/>
    <x v="0"/>
    <x v="0"/>
    <x v="86"/>
    <x v="86"/>
    <x v="58"/>
    <x v="7"/>
    <x v="1"/>
    <m/>
    <m/>
    <m/>
    <n v="67958"/>
    <n v="67958"/>
    <m/>
    <m/>
  </r>
  <r>
    <x v="5"/>
    <x v="1"/>
    <x v="0"/>
    <x v="0"/>
    <n v="153"/>
    <x v="0"/>
    <x v="0"/>
    <x v="0"/>
    <x v="0"/>
    <x v="87"/>
    <x v="87"/>
    <x v="59"/>
    <x v="7"/>
    <x v="1"/>
    <m/>
    <m/>
    <m/>
    <n v="88492.08"/>
    <n v="88492.08"/>
    <m/>
    <m/>
  </r>
  <r>
    <x v="5"/>
    <x v="1"/>
    <x v="1"/>
    <x v="0"/>
    <n v="8"/>
    <x v="0"/>
    <x v="0"/>
    <x v="0"/>
    <x v="0"/>
    <x v="88"/>
    <x v="88"/>
    <x v="60"/>
    <x v="7"/>
    <x v="1"/>
    <m/>
    <m/>
    <m/>
    <n v="99789"/>
    <n v="0"/>
    <m/>
    <m/>
  </r>
  <r>
    <x v="5"/>
    <x v="1"/>
    <x v="0"/>
    <x v="0"/>
    <n v="140"/>
    <x v="0"/>
    <x v="0"/>
    <x v="0"/>
    <x v="0"/>
    <x v="89"/>
    <x v="89"/>
    <x v="61"/>
    <x v="7"/>
    <x v="1"/>
    <m/>
    <m/>
    <m/>
    <n v="69766"/>
    <n v="69374.220000000205"/>
    <m/>
    <m/>
  </r>
  <r>
    <x v="5"/>
    <x v="1"/>
    <x v="0"/>
    <x v="0"/>
    <n v="153"/>
    <x v="0"/>
    <x v="0"/>
    <x v="0"/>
    <x v="0"/>
    <x v="90"/>
    <x v="90"/>
    <x v="62"/>
    <x v="7"/>
    <x v="1"/>
    <m/>
    <m/>
    <m/>
    <n v="67264"/>
    <n v="67264"/>
    <m/>
    <m/>
  </r>
  <r>
    <x v="5"/>
    <x v="1"/>
    <x v="0"/>
    <x v="0"/>
    <n v="115"/>
    <x v="0"/>
    <x v="0"/>
    <x v="0"/>
    <x v="0"/>
    <x v="91"/>
    <x v="91"/>
    <x v="63"/>
    <x v="7"/>
    <x v="1"/>
    <m/>
    <m/>
    <m/>
    <n v="4120"/>
    <n v="2400"/>
    <m/>
    <m/>
  </r>
  <r>
    <x v="5"/>
    <x v="1"/>
    <x v="0"/>
    <x v="0"/>
    <n v="153"/>
    <x v="0"/>
    <x v="0"/>
    <x v="0"/>
    <x v="0"/>
    <x v="92"/>
    <x v="92"/>
    <x v="63"/>
    <x v="7"/>
    <x v="1"/>
    <m/>
    <m/>
    <m/>
    <n v="7023"/>
    <n v="7023"/>
    <m/>
    <m/>
  </r>
  <r>
    <x v="5"/>
    <x v="1"/>
    <x v="0"/>
    <x v="0"/>
    <n v="153"/>
    <x v="0"/>
    <x v="0"/>
    <x v="0"/>
    <x v="0"/>
    <x v="93"/>
    <x v="93"/>
    <x v="64"/>
    <x v="7"/>
    <x v="1"/>
    <m/>
    <m/>
    <m/>
    <n v="66226"/>
    <n v="66226"/>
    <m/>
    <m/>
  </r>
  <r>
    <x v="5"/>
    <x v="1"/>
    <x v="1"/>
    <x v="0"/>
    <n v="55"/>
    <x v="0"/>
    <x v="0"/>
    <x v="0"/>
    <x v="0"/>
    <x v="94"/>
    <x v="94"/>
    <x v="65"/>
    <x v="7"/>
    <x v="1"/>
    <m/>
    <m/>
    <m/>
    <n v="54196"/>
    <n v="41000"/>
    <m/>
    <m/>
  </r>
  <r>
    <x v="5"/>
    <x v="1"/>
    <x v="1"/>
    <x v="0"/>
    <n v="34"/>
    <x v="0"/>
    <x v="0"/>
    <x v="0"/>
    <x v="0"/>
    <x v="95"/>
    <x v="95"/>
    <x v="66"/>
    <x v="7"/>
    <x v="1"/>
    <m/>
    <m/>
    <m/>
    <n v="95343"/>
    <n v="45000"/>
    <m/>
    <m/>
  </r>
  <r>
    <x v="5"/>
    <x v="1"/>
    <x v="1"/>
    <x v="0"/>
    <n v="5"/>
    <x v="0"/>
    <x v="0"/>
    <x v="0"/>
    <x v="0"/>
    <x v="96"/>
    <x v="96"/>
    <x v="67"/>
    <x v="8"/>
    <x v="1"/>
    <m/>
    <m/>
    <m/>
    <n v="11794"/>
    <n v="0"/>
    <m/>
    <m/>
  </r>
  <r>
    <x v="5"/>
    <x v="1"/>
    <x v="1"/>
    <x v="0"/>
    <n v="48"/>
    <x v="0"/>
    <x v="0"/>
    <x v="0"/>
    <x v="0"/>
    <x v="97"/>
    <x v="97"/>
    <x v="67"/>
    <x v="8"/>
    <x v="1"/>
    <m/>
    <m/>
    <m/>
    <n v="16296"/>
    <n v="9000"/>
    <m/>
    <m/>
  </r>
  <r>
    <x v="5"/>
    <x v="1"/>
    <x v="1"/>
    <x v="0"/>
    <n v="39"/>
    <x v="0"/>
    <x v="0"/>
    <x v="0"/>
    <x v="0"/>
    <x v="98"/>
    <x v="98"/>
    <x v="68"/>
    <x v="8"/>
    <x v="1"/>
    <m/>
    <m/>
    <m/>
    <n v="38215"/>
    <n v="28000"/>
    <m/>
    <m/>
  </r>
  <r>
    <x v="5"/>
    <x v="1"/>
    <x v="0"/>
    <x v="0"/>
    <n v="153"/>
    <x v="0"/>
    <x v="0"/>
    <x v="0"/>
    <x v="0"/>
    <x v="99"/>
    <x v="99"/>
    <x v="69"/>
    <x v="8"/>
    <x v="1"/>
    <m/>
    <m/>
    <m/>
    <n v="107295"/>
    <n v="107295"/>
    <m/>
    <m/>
  </r>
  <r>
    <x v="5"/>
    <x v="1"/>
    <x v="1"/>
    <x v="0"/>
    <n v="44"/>
    <x v="0"/>
    <x v="0"/>
    <x v="0"/>
    <x v="0"/>
    <x v="100"/>
    <x v="100"/>
    <x v="70"/>
    <x v="8"/>
    <x v="1"/>
    <m/>
    <m/>
    <m/>
    <n v="22876"/>
    <n v="12298"/>
    <m/>
    <m/>
  </r>
  <r>
    <x v="5"/>
    <x v="1"/>
    <x v="1"/>
    <x v="0"/>
    <n v="29"/>
    <x v="0"/>
    <x v="0"/>
    <x v="0"/>
    <x v="0"/>
    <x v="101"/>
    <x v="101"/>
    <x v="70"/>
    <x v="8"/>
    <x v="1"/>
    <m/>
    <m/>
    <m/>
    <n v="9044"/>
    <n v="2415"/>
    <m/>
    <m/>
  </r>
  <r>
    <x v="5"/>
    <x v="1"/>
    <x v="1"/>
    <x v="0"/>
    <n v="105"/>
    <x v="0"/>
    <x v="0"/>
    <x v="0"/>
    <x v="0"/>
    <x v="102"/>
    <x v="102"/>
    <x v="70"/>
    <x v="8"/>
    <x v="1"/>
    <m/>
    <m/>
    <m/>
    <n v="3156"/>
    <n v="3156"/>
    <m/>
    <m/>
  </r>
  <r>
    <x v="5"/>
    <x v="1"/>
    <x v="1"/>
    <x v="0"/>
    <n v="28"/>
    <x v="0"/>
    <x v="0"/>
    <x v="0"/>
    <x v="0"/>
    <x v="103"/>
    <x v="103"/>
    <x v="71"/>
    <x v="8"/>
    <x v="1"/>
    <m/>
    <m/>
    <m/>
    <n v="9205"/>
    <n v="9205"/>
    <m/>
    <m/>
  </r>
  <r>
    <x v="5"/>
    <x v="1"/>
    <x v="0"/>
    <x v="0"/>
    <n v="122"/>
    <x v="0"/>
    <x v="0"/>
    <x v="0"/>
    <x v="0"/>
    <x v="104"/>
    <x v="104"/>
    <x v="71"/>
    <x v="8"/>
    <x v="1"/>
    <m/>
    <m/>
    <m/>
    <n v="32721"/>
    <n v="32721"/>
    <m/>
    <m/>
  </r>
  <r>
    <x v="5"/>
    <x v="1"/>
    <x v="1"/>
    <x v="0"/>
    <n v="100"/>
    <x v="0"/>
    <x v="0"/>
    <x v="0"/>
    <x v="0"/>
    <x v="105"/>
    <x v="105"/>
    <x v="72"/>
    <x v="8"/>
    <x v="1"/>
    <m/>
    <m/>
    <m/>
    <n v="59794"/>
    <n v="54845.5"/>
    <m/>
    <m/>
  </r>
  <r>
    <x v="5"/>
    <x v="1"/>
    <x v="1"/>
    <x v="0"/>
    <n v="70"/>
    <x v="0"/>
    <x v="0"/>
    <x v="0"/>
    <x v="0"/>
    <x v="106"/>
    <x v="106"/>
    <x v="67"/>
    <x v="8"/>
    <x v="1"/>
    <m/>
    <m/>
    <m/>
    <n v="51916"/>
    <n v="40000"/>
    <m/>
    <m/>
  </r>
  <r>
    <x v="5"/>
    <x v="1"/>
    <x v="0"/>
    <x v="0"/>
    <n v="153"/>
    <x v="0"/>
    <x v="0"/>
    <x v="0"/>
    <x v="0"/>
    <x v="107"/>
    <x v="107"/>
    <x v="73"/>
    <x v="8"/>
    <x v="1"/>
    <m/>
    <m/>
    <m/>
    <n v="72164"/>
    <n v="72164"/>
    <m/>
    <m/>
  </r>
  <r>
    <x v="5"/>
    <x v="1"/>
    <x v="0"/>
    <x v="0"/>
    <n v="153"/>
    <x v="0"/>
    <x v="0"/>
    <x v="0"/>
    <x v="0"/>
    <x v="108"/>
    <x v="108"/>
    <x v="74"/>
    <x v="8"/>
    <x v="1"/>
    <m/>
    <m/>
    <m/>
    <n v="58206"/>
    <n v="58206"/>
    <m/>
    <m/>
  </r>
  <r>
    <x v="5"/>
    <x v="1"/>
    <x v="0"/>
    <x v="0"/>
    <n v="153"/>
    <x v="0"/>
    <x v="0"/>
    <x v="0"/>
    <x v="0"/>
    <x v="109"/>
    <x v="109"/>
    <x v="74"/>
    <x v="8"/>
    <x v="1"/>
    <m/>
    <m/>
    <m/>
    <n v="20478"/>
    <n v="20478"/>
    <m/>
    <m/>
  </r>
  <r>
    <x v="5"/>
    <x v="1"/>
    <x v="0"/>
    <x v="0"/>
    <n v="153"/>
    <x v="0"/>
    <x v="0"/>
    <x v="0"/>
    <x v="0"/>
    <x v="110"/>
    <x v="110"/>
    <x v="74"/>
    <x v="8"/>
    <x v="1"/>
    <m/>
    <m/>
    <m/>
    <n v="7147"/>
    <n v="7147"/>
    <m/>
    <m/>
  </r>
  <r>
    <x v="5"/>
    <x v="1"/>
    <x v="0"/>
    <x v="1"/>
    <n v="325"/>
    <x v="0"/>
    <x v="0"/>
    <x v="0"/>
    <x v="0"/>
    <x v="111"/>
    <x v="111"/>
    <x v="75"/>
    <x v="8"/>
    <x v="1"/>
    <m/>
    <m/>
    <m/>
    <n v="92604"/>
    <n v="92604"/>
    <m/>
    <m/>
  </r>
  <r>
    <x v="5"/>
    <x v="1"/>
    <x v="0"/>
    <x v="0"/>
    <n v="153"/>
    <x v="0"/>
    <x v="0"/>
    <x v="0"/>
    <x v="0"/>
    <x v="112"/>
    <x v="112"/>
    <x v="76"/>
    <x v="9"/>
    <x v="1"/>
    <m/>
    <m/>
    <m/>
    <n v="56994"/>
    <n v="56994"/>
    <m/>
    <m/>
  </r>
  <r>
    <x v="5"/>
    <x v="1"/>
    <x v="1"/>
    <x v="0"/>
    <n v="153"/>
    <x v="0"/>
    <x v="0"/>
    <x v="0"/>
    <x v="0"/>
    <x v="113"/>
    <x v="113"/>
    <x v="76"/>
    <x v="9"/>
    <x v="1"/>
    <m/>
    <m/>
    <m/>
    <n v="5324"/>
    <n v="5324"/>
    <m/>
    <m/>
  </r>
  <r>
    <x v="5"/>
    <x v="1"/>
    <x v="0"/>
    <x v="0"/>
    <n v="153"/>
    <x v="0"/>
    <x v="0"/>
    <x v="0"/>
    <x v="0"/>
    <x v="114"/>
    <x v="114"/>
    <x v="77"/>
    <x v="9"/>
    <x v="1"/>
    <m/>
    <m/>
    <m/>
    <n v="24510"/>
    <n v="24510"/>
    <m/>
    <m/>
  </r>
  <r>
    <x v="5"/>
    <x v="1"/>
    <x v="0"/>
    <x v="0"/>
    <n v="153"/>
    <x v="0"/>
    <x v="0"/>
    <x v="0"/>
    <x v="0"/>
    <x v="115"/>
    <x v="115"/>
    <x v="78"/>
    <x v="9"/>
    <x v="1"/>
    <m/>
    <m/>
    <m/>
    <n v="11567"/>
    <n v="11567"/>
    <m/>
    <m/>
  </r>
  <r>
    <x v="5"/>
    <x v="1"/>
    <x v="1"/>
    <x v="0"/>
    <n v="20"/>
    <x v="0"/>
    <x v="0"/>
    <x v="0"/>
    <x v="0"/>
    <x v="116"/>
    <x v="116"/>
    <x v="78"/>
    <x v="9"/>
    <x v="1"/>
    <m/>
    <m/>
    <m/>
    <n v="9217"/>
    <n v="9217"/>
    <m/>
    <m/>
  </r>
  <r>
    <x v="5"/>
    <x v="1"/>
    <x v="0"/>
    <x v="0"/>
    <n v="153"/>
    <x v="0"/>
    <x v="0"/>
    <x v="0"/>
    <x v="0"/>
    <x v="117"/>
    <x v="117"/>
    <x v="78"/>
    <x v="9"/>
    <x v="1"/>
    <m/>
    <m/>
    <m/>
    <n v="32594"/>
    <n v="32594"/>
    <m/>
    <m/>
  </r>
  <r>
    <x v="5"/>
    <x v="1"/>
    <x v="0"/>
    <x v="0"/>
    <n v="153"/>
    <x v="0"/>
    <x v="0"/>
    <x v="0"/>
    <x v="0"/>
    <x v="118"/>
    <x v="118"/>
    <x v="78"/>
    <x v="9"/>
    <x v="1"/>
    <m/>
    <m/>
    <m/>
    <n v="4747"/>
    <n v="4747"/>
    <m/>
    <m/>
  </r>
  <r>
    <x v="5"/>
    <x v="1"/>
    <x v="0"/>
    <x v="0"/>
    <n v="153"/>
    <x v="0"/>
    <x v="0"/>
    <x v="0"/>
    <x v="0"/>
    <x v="119"/>
    <x v="119"/>
    <x v="79"/>
    <x v="9"/>
    <x v="1"/>
    <m/>
    <m/>
    <m/>
    <n v="15541"/>
    <n v="15541"/>
    <m/>
    <m/>
  </r>
  <r>
    <x v="5"/>
    <x v="1"/>
    <x v="1"/>
    <x v="0"/>
    <n v="31"/>
    <x v="0"/>
    <x v="0"/>
    <x v="0"/>
    <x v="0"/>
    <x v="120"/>
    <x v="120"/>
    <x v="79"/>
    <x v="9"/>
    <x v="1"/>
    <m/>
    <m/>
    <m/>
    <n v="11103"/>
    <n v="11103"/>
    <m/>
    <m/>
  </r>
  <r>
    <x v="5"/>
    <x v="1"/>
    <x v="1"/>
    <x v="0"/>
    <n v="4"/>
    <x v="0"/>
    <x v="0"/>
    <x v="0"/>
    <x v="0"/>
    <x v="121"/>
    <x v="121"/>
    <x v="79"/>
    <x v="9"/>
    <x v="1"/>
    <m/>
    <m/>
    <m/>
    <n v="2598"/>
    <n v="920"/>
    <m/>
    <m/>
  </r>
  <r>
    <x v="5"/>
    <x v="1"/>
    <x v="0"/>
    <x v="0"/>
    <n v="153"/>
    <x v="0"/>
    <x v="0"/>
    <x v="0"/>
    <x v="0"/>
    <x v="122"/>
    <x v="122"/>
    <x v="80"/>
    <x v="9"/>
    <x v="1"/>
    <m/>
    <m/>
    <m/>
    <n v="69161"/>
    <n v="69161"/>
    <m/>
    <m/>
  </r>
  <r>
    <x v="5"/>
    <x v="1"/>
    <x v="1"/>
    <x v="0"/>
    <n v="73"/>
    <x v="0"/>
    <x v="0"/>
    <x v="0"/>
    <x v="0"/>
    <x v="123"/>
    <x v="123"/>
    <x v="81"/>
    <x v="9"/>
    <x v="1"/>
    <m/>
    <m/>
    <m/>
    <n v="14917"/>
    <n v="7200"/>
    <m/>
    <m/>
  </r>
  <r>
    <x v="5"/>
    <x v="1"/>
    <x v="0"/>
    <x v="0"/>
    <n v="146"/>
    <x v="0"/>
    <x v="0"/>
    <x v="0"/>
    <x v="0"/>
    <x v="124"/>
    <x v="124"/>
    <x v="81"/>
    <x v="9"/>
    <x v="1"/>
    <m/>
    <m/>
    <m/>
    <n v="17269"/>
    <n v="17269"/>
    <m/>
    <m/>
  </r>
  <r>
    <x v="5"/>
    <x v="1"/>
    <x v="0"/>
    <x v="0"/>
    <n v="79"/>
    <x v="0"/>
    <x v="0"/>
    <x v="0"/>
    <x v="0"/>
    <x v="125"/>
    <x v="125"/>
    <x v="81"/>
    <x v="9"/>
    <x v="1"/>
    <m/>
    <m/>
    <m/>
    <n v="10932"/>
    <n v="7996.25"/>
    <m/>
    <m/>
  </r>
  <r>
    <x v="5"/>
    <x v="1"/>
    <x v="0"/>
    <x v="0"/>
    <n v="153"/>
    <x v="0"/>
    <x v="0"/>
    <x v="0"/>
    <x v="0"/>
    <x v="126"/>
    <x v="126"/>
    <x v="82"/>
    <x v="9"/>
    <x v="1"/>
    <m/>
    <m/>
    <m/>
    <n v="17983"/>
    <n v="17983"/>
    <m/>
    <m/>
  </r>
  <r>
    <x v="5"/>
    <x v="1"/>
    <x v="0"/>
    <x v="0"/>
    <n v="153"/>
    <x v="0"/>
    <x v="0"/>
    <x v="0"/>
    <x v="0"/>
    <x v="127"/>
    <x v="127"/>
    <x v="82"/>
    <x v="9"/>
    <x v="1"/>
    <m/>
    <m/>
    <m/>
    <n v="16991"/>
    <n v="16991"/>
    <m/>
    <m/>
  </r>
  <r>
    <x v="5"/>
    <x v="1"/>
    <x v="0"/>
    <x v="0"/>
    <n v="153"/>
    <x v="0"/>
    <x v="0"/>
    <x v="0"/>
    <x v="0"/>
    <x v="128"/>
    <x v="128"/>
    <x v="82"/>
    <x v="9"/>
    <x v="1"/>
    <m/>
    <m/>
    <m/>
    <n v="16879"/>
    <n v="16879"/>
    <m/>
    <m/>
  </r>
  <r>
    <x v="5"/>
    <x v="1"/>
    <x v="0"/>
    <x v="0"/>
    <n v="145"/>
    <x v="0"/>
    <x v="0"/>
    <x v="0"/>
    <x v="0"/>
    <x v="129"/>
    <x v="129"/>
    <x v="79"/>
    <x v="9"/>
    <x v="1"/>
    <m/>
    <m/>
    <m/>
    <n v="17958"/>
    <n v="17958"/>
    <m/>
    <m/>
  </r>
  <r>
    <x v="5"/>
    <x v="1"/>
    <x v="0"/>
    <x v="0"/>
    <n v="153"/>
    <x v="0"/>
    <x v="0"/>
    <x v="0"/>
    <x v="0"/>
    <x v="130"/>
    <x v="130"/>
    <x v="77"/>
    <x v="9"/>
    <x v="1"/>
    <m/>
    <m/>
    <m/>
    <n v="5588"/>
    <n v="5588"/>
    <m/>
    <m/>
  </r>
  <r>
    <x v="5"/>
    <x v="1"/>
    <x v="0"/>
    <x v="0"/>
    <n v="132"/>
    <x v="0"/>
    <x v="0"/>
    <x v="0"/>
    <x v="0"/>
    <x v="131"/>
    <x v="131"/>
    <x v="77"/>
    <x v="9"/>
    <x v="1"/>
    <m/>
    <m/>
    <m/>
    <n v="8445"/>
    <n v="8445"/>
    <m/>
    <m/>
  </r>
  <r>
    <x v="5"/>
    <x v="1"/>
    <x v="0"/>
    <x v="0"/>
    <n v="153"/>
    <x v="0"/>
    <x v="0"/>
    <x v="0"/>
    <x v="0"/>
    <x v="132"/>
    <x v="132"/>
    <x v="77"/>
    <x v="9"/>
    <x v="1"/>
    <m/>
    <m/>
    <m/>
    <n v="12632"/>
    <n v="12632"/>
    <m/>
    <m/>
  </r>
  <r>
    <x v="5"/>
    <x v="1"/>
    <x v="0"/>
    <x v="0"/>
    <n v="153"/>
    <x v="0"/>
    <x v="0"/>
    <x v="0"/>
    <x v="0"/>
    <x v="133"/>
    <x v="133"/>
    <x v="77"/>
    <x v="9"/>
    <x v="1"/>
    <m/>
    <m/>
    <m/>
    <n v="5825"/>
    <n v="5825"/>
    <m/>
    <m/>
  </r>
  <r>
    <x v="5"/>
    <x v="1"/>
    <x v="0"/>
    <x v="0"/>
    <n v="141"/>
    <x v="0"/>
    <x v="0"/>
    <x v="0"/>
    <x v="0"/>
    <x v="134"/>
    <x v="134"/>
    <x v="80"/>
    <x v="9"/>
    <x v="1"/>
    <m/>
    <m/>
    <m/>
    <n v="6054"/>
    <n v="6054"/>
    <m/>
    <m/>
  </r>
  <r>
    <x v="5"/>
    <x v="1"/>
    <x v="0"/>
    <x v="0"/>
    <n v="153"/>
    <x v="0"/>
    <x v="0"/>
    <x v="0"/>
    <x v="0"/>
    <x v="135"/>
    <x v="135"/>
    <x v="80"/>
    <x v="9"/>
    <x v="1"/>
    <m/>
    <m/>
    <m/>
    <n v="2180"/>
    <n v="2180"/>
    <m/>
    <m/>
  </r>
  <r>
    <x v="5"/>
    <x v="1"/>
    <x v="0"/>
    <x v="0"/>
    <n v="153"/>
    <x v="0"/>
    <x v="0"/>
    <x v="0"/>
    <x v="0"/>
    <x v="136"/>
    <x v="136"/>
    <x v="83"/>
    <x v="9"/>
    <x v="1"/>
    <m/>
    <m/>
    <m/>
    <n v="3632"/>
    <n v="3632"/>
    <m/>
    <m/>
  </r>
  <r>
    <x v="5"/>
    <x v="1"/>
    <x v="0"/>
    <x v="0"/>
    <n v="153"/>
    <x v="0"/>
    <x v="0"/>
    <x v="0"/>
    <x v="0"/>
    <x v="137"/>
    <x v="137"/>
    <x v="83"/>
    <x v="9"/>
    <x v="1"/>
    <m/>
    <m/>
    <m/>
    <n v="8339"/>
    <n v="8339"/>
    <m/>
    <m/>
  </r>
  <r>
    <x v="5"/>
    <x v="1"/>
    <x v="1"/>
    <x v="0"/>
    <n v="123"/>
    <x v="0"/>
    <x v="0"/>
    <x v="0"/>
    <x v="1"/>
    <x v="138"/>
    <x v="138"/>
    <x v="84"/>
    <x v="9"/>
    <x v="1"/>
    <m/>
    <m/>
    <m/>
    <n v="79338.960000000006"/>
    <n v="79338.960000000006"/>
    <m/>
    <m/>
  </r>
  <r>
    <x v="5"/>
    <x v="1"/>
    <x v="1"/>
    <x v="0"/>
    <n v="62"/>
    <x v="0"/>
    <x v="0"/>
    <x v="0"/>
    <x v="0"/>
    <x v="139"/>
    <x v="139"/>
    <x v="79"/>
    <x v="9"/>
    <x v="1"/>
    <m/>
    <m/>
    <m/>
    <n v="24378"/>
    <n v="18283.5"/>
    <m/>
    <m/>
  </r>
  <r>
    <x v="5"/>
    <x v="1"/>
    <x v="0"/>
    <x v="0"/>
    <n v="326"/>
    <x v="0"/>
    <x v="0"/>
    <x v="0"/>
    <x v="0"/>
    <x v="140"/>
    <x v="140"/>
    <x v="85"/>
    <x v="10"/>
    <x v="1"/>
    <m/>
    <m/>
    <m/>
    <n v="111841.92"/>
    <n v="111841.92"/>
    <m/>
    <m/>
  </r>
  <r>
    <x v="5"/>
    <x v="1"/>
    <x v="1"/>
    <x v="0"/>
    <n v="92"/>
    <x v="0"/>
    <x v="0"/>
    <x v="0"/>
    <x v="0"/>
    <x v="141"/>
    <x v="141"/>
    <x v="86"/>
    <x v="10"/>
    <x v="1"/>
    <m/>
    <m/>
    <m/>
    <n v="37884"/>
    <n v="37884"/>
    <m/>
    <m/>
  </r>
  <r>
    <x v="5"/>
    <x v="1"/>
    <x v="1"/>
    <x v="0"/>
    <n v="45"/>
    <x v="0"/>
    <x v="0"/>
    <x v="0"/>
    <x v="0"/>
    <x v="142"/>
    <x v="142"/>
    <x v="86"/>
    <x v="10"/>
    <x v="1"/>
    <m/>
    <m/>
    <m/>
    <n v="40393"/>
    <n v="29000"/>
    <m/>
    <m/>
  </r>
  <r>
    <x v="5"/>
    <x v="1"/>
    <x v="1"/>
    <x v="0"/>
    <n v="40"/>
    <x v="0"/>
    <x v="0"/>
    <x v="0"/>
    <x v="0"/>
    <x v="143"/>
    <x v="143"/>
    <x v="86"/>
    <x v="10"/>
    <x v="1"/>
    <m/>
    <m/>
    <m/>
    <n v="24454"/>
    <n v="5100"/>
    <m/>
    <m/>
  </r>
  <r>
    <x v="5"/>
    <x v="1"/>
    <x v="0"/>
    <x v="0"/>
    <n v="153"/>
    <x v="0"/>
    <x v="0"/>
    <x v="0"/>
    <x v="0"/>
    <x v="144"/>
    <x v="144"/>
    <x v="87"/>
    <x v="10"/>
    <x v="1"/>
    <m/>
    <m/>
    <m/>
    <n v="65296"/>
    <n v="65296"/>
    <m/>
    <m/>
  </r>
  <r>
    <x v="5"/>
    <x v="1"/>
    <x v="0"/>
    <x v="1"/>
    <n v="153"/>
    <x v="0"/>
    <x v="0"/>
    <x v="0"/>
    <x v="0"/>
    <x v="145"/>
    <x v="145"/>
    <x v="88"/>
    <x v="10"/>
    <x v="1"/>
    <m/>
    <m/>
    <m/>
    <n v="62515"/>
    <n v="62515"/>
    <m/>
    <m/>
  </r>
  <r>
    <x v="5"/>
    <x v="1"/>
    <x v="0"/>
    <x v="0"/>
    <n v="153"/>
    <x v="0"/>
    <x v="0"/>
    <x v="0"/>
    <x v="0"/>
    <x v="146"/>
    <x v="146"/>
    <x v="89"/>
    <x v="10"/>
    <x v="1"/>
    <m/>
    <m/>
    <m/>
    <n v="56434"/>
    <n v="56434"/>
    <m/>
    <m/>
  </r>
  <r>
    <x v="5"/>
    <x v="1"/>
    <x v="0"/>
    <x v="0"/>
    <n v="125"/>
    <x v="0"/>
    <x v="0"/>
    <x v="0"/>
    <x v="0"/>
    <x v="147"/>
    <x v="147"/>
    <x v="86"/>
    <x v="10"/>
    <x v="1"/>
    <m/>
    <m/>
    <m/>
    <n v="31683"/>
    <n v="31683"/>
    <m/>
    <m/>
  </r>
  <r>
    <x v="5"/>
    <x v="1"/>
    <x v="0"/>
    <x v="0"/>
    <n v="153"/>
    <x v="0"/>
    <x v="0"/>
    <x v="0"/>
    <x v="0"/>
    <x v="148"/>
    <x v="148"/>
    <x v="90"/>
    <x v="11"/>
    <x v="1"/>
    <m/>
    <m/>
    <m/>
    <n v="8447"/>
    <n v="8447"/>
    <m/>
    <m/>
  </r>
  <r>
    <x v="5"/>
    <x v="1"/>
    <x v="0"/>
    <x v="0"/>
    <n v="153"/>
    <x v="0"/>
    <x v="0"/>
    <x v="0"/>
    <x v="0"/>
    <x v="149"/>
    <x v="149"/>
    <x v="90"/>
    <x v="11"/>
    <x v="1"/>
    <m/>
    <m/>
    <m/>
    <n v="105190"/>
    <n v="105190"/>
    <m/>
    <m/>
  </r>
  <r>
    <x v="5"/>
    <x v="1"/>
    <x v="0"/>
    <x v="0"/>
    <n v="153"/>
    <x v="0"/>
    <x v="0"/>
    <x v="0"/>
    <x v="0"/>
    <x v="150"/>
    <x v="150"/>
    <x v="90"/>
    <x v="11"/>
    <x v="1"/>
    <m/>
    <m/>
    <m/>
    <n v="17407"/>
    <n v="17407"/>
    <m/>
    <m/>
  </r>
  <r>
    <x v="5"/>
    <x v="1"/>
    <x v="0"/>
    <x v="0"/>
    <n v="153"/>
    <x v="0"/>
    <x v="0"/>
    <x v="0"/>
    <x v="0"/>
    <x v="151"/>
    <x v="151"/>
    <x v="90"/>
    <x v="11"/>
    <x v="1"/>
    <m/>
    <m/>
    <m/>
    <n v="37566"/>
    <n v="37566"/>
    <m/>
    <m/>
  </r>
  <r>
    <x v="5"/>
    <x v="1"/>
    <x v="0"/>
    <x v="0"/>
    <n v="150"/>
    <x v="0"/>
    <x v="0"/>
    <x v="0"/>
    <x v="0"/>
    <x v="152"/>
    <x v="152"/>
    <x v="91"/>
    <x v="11"/>
    <x v="1"/>
    <m/>
    <m/>
    <m/>
    <n v="46754.28"/>
    <n v="46754.14"/>
    <m/>
    <m/>
  </r>
  <r>
    <x v="5"/>
    <x v="1"/>
    <x v="0"/>
    <x v="0"/>
    <n v="153"/>
    <x v="0"/>
    <x v="0"/>
    <x v="0"/>
    <x v="0"/>
    <x v="153"/>
    <x v="153"/>
    <x v="92"/>
    <x v="11"/>
    <x v="1"/>
    <m/>
    <m/>
    <m/>
    <n v="58092"/>
    <n v="58092"/>
    <m/>
    <m/>
  </r>
  <r>
    <x v="5"/>
    <x v="1"/>
    <x v="0"/>
    <x v="0"/>
    <n v="153"/>
    <x v="0"/>
    <x v="0"/>
    <x v="0"/>
    <x v="1"/>
    <x v="154"/>
    <x v="154"/>
    <x v="92"/>
    <x v="11"/>
    <x v="1"/>
    <m/>
    <m/>
    <m/>
    <n v="22180"/>
    <n v="22180"/>
    <m/>
    <m/>
  </r>
  <r>
    <x v="5"/>
    <x v="1"/>
    <x v="1"/>
    <x v="0"/>
    <n v="81"/>
    <x v="0"/>
    <x v="0"/>
    <x v="0"/>
    <x v="0"/>
    <x v="155"/>
    <x v="155"/>
    <x v="92"/>
    <x v="11"/>
    <x v="1"/>
    <m/>
    <m/>
    <m/>
    <n v="24639"/>
    <n v="24639"/>
    <m/>
    <m/>
  </r>
  <r>
    <x v="5"/>
    <x v="1"/>
    <x v="1"/>
    <x v="0"/>
    <n v="118"/>
    <x v="0"/>
    <x v="0"/>
    <x v="0"/>
    <x v="0"/>
    <x v="156"/>
    <x v="156"/>
    <x v="93"/>
    <x v="11"/>
    <x v="1"/>
    <m/>
    <m/>
    <m/>
    <n v="35812.1"/>
    <n v="35812.1"/>
    <m/>
    <m/>
  </r>
  <r>
    <x v="5"/>
    <x v="1"/>
    <x v="0"/>
    <x v="0"/>
    <n v="153"/>
    <x v="0"/>
    <x v="0"/>
    <x v="0"/>
    <x v="0"/>
    <x v="157"/>
    <x v="157"/>
    <x v="92"/>
    <x v="11"/>
    <x v="1"/>
    <m/>
    <m/>
    <m/>
    <n v="41049"/>
    <n v="41049"/>
    <m/>
    <m/>
  </r>
  <r>
    <x v="5"/>
    <x v="1"/>
    <x v="0"/>
    <x v="0"/>
    <n v="153"/>
    <x v="0"/>
    <x v="0"/>
    <x v="0"/>
    <x v="1"/>
    <x v="158"/>
    <x v="158"/>
    <x v="92"/>
    <x v="11"/>
    <x v="1"/>
    <m/>
    <m/>
    <m/>
    <n v="71422.13"/>
    <n v="71422.13"/>
    <m/>
    <m/>
  </r>
  <r>
    <x v="5"/>
    <x v="1"/>
    <x v="0"/>
    <x v="0"/>
    <n v="153"/>
    <x v="0"/>
    <x v="0"/>
    <x v="0"/>
    <x v="0"/>
    <x v="159"/>
    <x v="159"/>
    <x v="94"/>
    <x v="11"/>
    <x v="1"/>
    <m/>
    <m/>
    <m/>
    <n v="49145"/>
    <n v="49145"/>
    <m/>
    <m/>
  </r>
  <r>
    <x v="5"/>
    <x v="1"/>
    <x v="0"/>
    <x v="0"/>
    <n v="153"/>
    <x v="0"/>
    <x v="0"/>
    <x v="0"/>
    <x v="0"/>
    <x v="160"/>
    <x v="160"/>
    <x v="90"/>
    <x v="11"/>
    <x v="1"/>
    <m/>
    <m/>
    <m/>
    <n v="39546"/>
    <n v="39546"/>
    <m/>
    <m/>
  </r>
  <r>
    <x v="5"/>
    <x v="1"/>
    <x v="0"/>
    <x v="0"/>
    <n v="153"/>
    <x v="0"/>
    <x v="0"/>
    <x v="0"/>
    <x v="0"/>
    <x v="161"/>
    <x v="161"/>
    <x v="90"/>
    <x v="11"/>
    <x v="1"/>
    <m/>
    <m/>
    <m/>
    <n v="38061"/>
    <n v="38061"/>
    <m/>
    <m/>
  </r>
  <r>
    <x v="5"/>
    <x v="1"/>
    <x v="0"/>
    <x v="0"/>
    <n v="153"/>
    <x v="0"/>
    <x v="0"/>
    <x v="0"/>
    <x v="0"/>
    <x v="162"/>
    <x v="162"/>
    <x v="95"/>
    <x v="11"/>
    <x v="1"/>
    <m/>
    <m/>
    <m/>
    <n v="108362"/>
    <n v="108362"/>
    <m/>
    <m/>
  </r>
  <r>
    <x v="5"/>
    <x v="1"/>
    <x v="1"/>
    <x v="0"/>
    <n v="143"/>
    <x v="0"/>
    <x v="0"/>
    <x v="0"/>
    <x v="0"/>
    <x v="163"/>
    <x v="163"/>
    <x v="96"/>
    <x v="12"/>
    <x v="1"/>
    <m/>
    <m/>
    <m/>
    <n v="16433"/>
    <n v="16433.039999999179"/>
    <m/>
    <m/>
  </r>
  <r>
    <x v="5"/>
    <x v="1"/>
    <x v="0"/>
    <x v="0"/>
    <n v="153"/>
    <x v="0"/>
    <x v="0"/>
    <x v="0"/>
    <x v="0"/>
    <x v="164"/>
    <x v="164"/>
    <x v="96"/>
    <x v="12"/>
    <x v="1"/>
    <m/>
    <m/>
    <m/>
    <n v="14594"/>
    <n v="14594"/>
    <m/>
    <m/>
  </r>
  <r>
    <x v="5"/>
    <x v="1"/>
    <x v="0"/>
    <x v="0"/>
    <n v="153"/>
    <x v="0"/>
    <x v="0"/>
    <x v="0"/>
    <x v="0"/>
    <x v="165"/>
    <x v="165"/>
    <x v="96"/>
    <x v="12"/>
    <x v="1"/>
    <m/>
    <m/>
    <m/>
    <n v="24557"/>
    <n v="24557"/>
    <m/>
    <m/>
  </r>
  <r>
    <x v="5"/>
    <x v="1"/>
    <x v="1"/>
    <x v="0"/>
    <n v="35"/>
    <x v="0"/>
    <x v="0"/>
    <x v="0"/>
    <x v="0"/>
    <x v="166"/>
    <x v="166"/>
    <x v="96"/>
    <x v="12"/>
    <x v="1"/>
    <m/>
    <m/>
    <m/>
    <n v="13865"/>
    <n v="6000"/>
    <m/>
    <m/>
  </r>
  <r>
    <x v="5"/>
    <x v="1"/>
    <x v="0"/>
    <x v="0"/>
    <n v="147"/>
    <x v="0"/>
    <x v="0"/>
    <x v="0"/>
    <x v="0"/>
    <x v="167"/>
    <x v="167"/>
    <x v="97"/>
    <x v="12"/>
    <x v="1"/>
    <m/>
    <m/>
    <m/>
    <n v="69161"/>
    <n v="69161"/>
    <m/>
    <m/>
  </r>
  <r>
    <x v="5"/>
    <x v="1"/>
    <x v="0"/>
    <x v="0"/>
    <n v="153"/>
    <x v="0"/>
    <x v="0"/>
    <x v="0"/>
    <x v="0"/>
    <x v="168"/>
    <x v="168"/>
    <x v="98"/>
    <x v="12"/>
    <x v="1"/>
    <m/>
    <m/>
    <m/>
    <n v="14949"/>
    <n v="14949"/>
    <m/>
    <m/>
  </r>
  <r>
    <x v="5"/>
    <x v="1"/>
    <x v="0"/>
    <x v="0"/>
    <n v="153"/>
    <x v="0"/>
    <x v="0"/>
    <x v="0"/>
    <x v="0"/>
    <x v="169"/>
    <x v="169"/>
    <x v="98"/>
    <x v="12"/>
    <x v="1"/>
    <m/>
    <m/>
    <m/>
    <n v="8551"/>
    <n v="8551"/>
    <m/>
    <m/>
  </r>
  <r>
    <x v="5"/>
    <x v="1"/>
    <x v="0"/>
    <x v="0"/>
    <n v="153"/>
    <x v="0"/>
    <x v="0"/>
    <x v="0"/>
    <x v="0"/>
    <x v="170"/>
    <x v="170"/>
    <x v="98"/>
    <x v="12"/>
    <x v="1"/>
    <m/>
    <m/>
    <m/>
    <n v="9042"/>
    <n v="9042"/>
    <m/>
    <m/>
  </r>
  <r>
    <x v="5"/>
    <x v="1"/>
    <x v="0"/>
    <x v="0"/>
    <n v="153"/>
    <x v="0"/>
    <x v="0"/>
    <x v="0"/>
    <x v="0"/>
    <x v="171"/>
    <x v="171"/>
    <x v="98"/>
    <x v="12"/>
    <x v="1"/>
    <m/>
    <m/>
    <m/>
    <n v="7772"/>
    <n v="7772"/>
    <m/>
    <m/>
  </r>
  <r>
    <x v="5"/>
    <x v="1"/>
    <x v="0"/>
    <x v="0"/>
    <n v="153"/>
    <x v="0"/>
    <x v="0"/>
    <x v="0"/>
    <x v="0"/>
    <x v="172"/>
    <x v="172"/>
    <x v="98"/>
    <x v="12"/>
    <x v="1"/>
    <m/>
    <m/>
    <m/>
    <n v="20258"/>
    <n v="20258"/>
    <m/>
    <m/>
  </r>
  <r>
    <x v="5"/>
    <x v="1"/>
    <x v="1"/>
    <x v="0"/>
    <n v="130"/>
    <x v="0"/>
    <x v="0"/>
    <x v="0"/>
    <x v="0"/>
    <x v="173"/>
    <x v="173"/>
    <x v="99"/>
    <x v="12"/>
    <x v="1"/>
    <m/>
    <m/>
    <m/>
    <n v="22828"/>
    <n v="22828"/>
    <m/>
    <m/>
  </r>
  <r>
    <x v="5"/>
    <x v="1"/>
    <x v="1"/>
    <x v="0"/>
    <n v="107"/>
    <x v="0"/>
    <x v="0"/>
    <x v="0"/>
    <x v="0"/>
    <x v="174"/>
    <x v="174"/>
    <x v="99"/>
    <x v="12"/>
    <x v="1"/>
    <m/>
    <m/>
    <m/>
    <n v="26455"/>
    <n v="26455"/>
    <m/>
    <m/>
  </r>
  <r>
    <x v="5"/>
    <x v="1"/>
    <x v="0"/>
    <x v="0"/>
    <n v="322"/>
    <x v="0"/>
    <x v="0"/>
    <x v="0"/>
    <x v="0"/>
    <x v="175"/>
    <x v="175"/>
    <x v="97"/>
    <x v="12"/>
    <x v="1"/>
    <m/>
    <m/>
    <m/>
    <n v="77112"/>
    <n v="77112"/>
    <m/>
    <m/>
  </r>
  <r>
    <x v="5"/>
    <x v="1"/>
    <x v="0"/>
    <x v="0"/>
    <n v="153"/>
    <x v="0"/>
    <x v="0"/>
    <x v="0"/>
    <x v="0"/>
    <x v="176"/>
    <x v="176"/>
    <x v="97"/>
    <x v="12"/>
    <x v="1"/>
    <m/>
    <m/>
    <m/>
    <n v="76560"/>
    <n v="76560"/>
    <m/>
    <m/>
  </r>
  <r>
    <x v="5"/>
    <x v="1"/>
    <x v="0"/>
    <x v="0"/>
    <n v="153"/>
    <x v="0"/>
    <x v="0"/>
    <x v="0"/>
    <x v="0"/>
    <x v="177"/>
    <x v="177"/>
    <x v="97"/>
    <x v="12"/>
    <x v="1"/>
    <m/>
    <m/>
    <m/>
    <n v="27479"/>
    <n v="27479"/>
    <m/>
    <m/>
  </r>
  <r>
    <x v="5"/>
    <x v="1"/>
    <x v="1"/>
    <x v="0"/>
    <n v="33"/>
    <x v="0"/>
    <x v="0"/>
    <x v="0"/>
    <x v="0"/>
    <x v="178"/>
    <x v="178"/>
    <x v="100"/>
    <x v="12"/>
    <x v="1"/>
    <m/>
    <m/>
    <m/>
    <n v="14487"/>
    <n v="5000"/>
    <m/>
    <m/>
  </r>
  <r>
    <x v="5"/>
    <x v="1"/>
    <x v="1"/>
    <x v="0"/>
    <n v="144"/>
    <x v="0"/>
    <x v="0"/>
    <x v="0"/>
    <x v="0"/>
    <x v="179"/>
    <x v="179"/>
    <x v="101"/>
    <x v="12"/>
    <x v="1"/>
    <m/>
    <m/>
    <m/>
    <n v="16928"/>
    <n v="16928"/>
    <m/>
    <m/>
  </r>
  <r>
    <x v="5"/>
    <x v="1"/>
    <x v="0"/>
    <x v="0"/>
    <n v="153"/>
    <x v="0"/>
    <x v="0"/>
    <x v="0"/>
    <x v="0"/>
    <x v="180"/>
    <x v="180"/>
    <x v="102"/>
    <x v="12"/>
    <x v="1"/>
    <m/>
    <m/>
    <m/>
    <n v="18552"/>
    <n v="18552"/>
    <m/>
    <m/>
  </r>
  <r>
    <x v="5"/>
    <x v="1"/>
    <x v="0"/>
    <x v="0"/>
    <n v="153"/>
    <x v="0"/>
    <x v="0"/>
    <x v="0"/>
    <x v="0"/>
    <x v="181"/>
    <x v="181"/>
    <x v="102"/>
    <x v="12"/>
    <x v="1"/>
    <m/>
    <m/>
    <m/>
    <n v="14901"/>
    <n v="14901"/>
    <m/>
    <m/>
  </r>
  <r>
    <x v="5"/>
    <x v="1"/>
    <x v="0"/>
    <x v="0"/>
    <n v="153"/>
    <x v="0"/>
    <x v="0"/>
    <x v="0"/>
    <x v="0"/>
    <x v="182"/>
    <x v="182"/>
    <x v="102"/>
    <x v="12"/>
    <x v="1"/>
    <m/>
    <m/>
    <m/>
    <n v="17325"/>
    <n v="17325"/>
    <m/>
    <m/>
  </r>
  <r>
    <x v="5"/>
    <x v="1"/>
    <x v="1"/>
    <x v="0"/>
    <n v="153"/>
    <x v="0"/>
    <x v="0"/>
    <x v="0"/>
    <x v="0"/>
    <x v="183"/>
    <x v="183"/>
    <x v="97"/>
    <x v="12"/>
    <x v="1"/>
    <m/>
    <m/>
    <m/>
    <n v="48331"/>
    <n v="48331"/>
    <m/>
    <m/>
  </r>
  <r>
    <x v="5"/>
    <x v="1"/>
    <x v="1"/>
    <x v="0"/>
    <n v="103"/>
    <x v="0"/>
    <x v="0"/>
    <x v="0"/>
    <x v="1"/>
    <x v="184"/>
    <x v="184"/>
    <x v="103"/>
    <x v="12"/>
    <x v="1"/>
    <m/>
    <m/>
    <m/>
    <n v="87622"/>
    <n v="87622"/>
    <m/>
    <m/>
  </r>
  <r>
    <x v="5"/>
    <x v="1"/>
    <x v="0"/>
    <x v="0"/>
    <n v="148"/>
    <x v="0"/>
    <x v="0"/>
    <x v="0"/>
    <x v="0"/>
    <x v="185"/>
    <x v="185"/>
    <x v="104"/>
    <x v="12"/>
    <x v="1"/>
    <m/>
    <m/>
    <m/>
    <n v="67853.960000000006"/>
    <n v="67853.960000000006"/>
    <m/>
    <m/>
  </r>
  <r>
    <x v="5"/>
    <x v="1"/>
    <x v="1"/>
    <x v="0"/>
    <n v="77"/>
    <x v="0"/>
    <x v="0"/>
    <x v="0"/>
    <x v="0"/>
    <x v="186"/>
    <x v="186"/>
    <x v="105"/>
    <x v="13"/>
    <x v="1"/>
    <m/>
    <m/>
    <m/>
    <n v="43960"/>
    <n v="18800"/>
    <m/>
    <m/>
  </r>
  <r>
    <x v="5"/>
    <x v="1"/>
    <x v="1"/>
    <x v="0"/>
    <n v="61"/>
    <x v="0"/>
    <x v="0"/>
    <x v="0"/>
    <x v="0"/>
    <x v="187"/>
    <x v="187"/>
    <x v="106"/>
    <x v="13"/>
    <x v="1"/>
    <m/>
    <m/>
    <m/>
    <n v="58310"/>
    <n v="36000"/>
    <m/>
    <m/>
  </r>
  <r>
    <x v="5"/>
    <x v="1"/>
    <x v="1"/>
    <x v="0"/>
    <n v="49"/>
    <x v="0"/>
    <x v="0"/>
    <x v="0"/>
    <x v="0"/>
    <x v="188"/>
    <x v="188"/>
    <x v="107"/>
    <x v="13"/>
    <x v="1"/>
    <m/>
    <m/>
    <m/>
    <n v="35054"/>
    <n v="35054"/>
    <m/>
    <m/>
  </r>
  <r>
    <x v="5"/>
    <x v="1"/>
    <x v="0"/>
    <x v="0"/>
    <n v="151"/>
    <x v="0"/>
    <x v="0"/>
    <x v="0"/>
    <x v="0"/>
    <x v="189"/>
    <x v="189"/>
    <x v="108"/>
    <x v="13"/>
    <x v="1"/>
    <m/>
    <m/>
    <m/>
    <n v="33801"/>
    <n v="33801"/>
    <m/>
    <m/>
  </r>
  <r>
    <x v="5"/>
    <x v="1"/>
    <x v="0"/>
    <x v="0"/>
    <n v="152"/>
    <x v="0"/>
    <x v="0"/>
    <x v="0"/>
    <x v="0"/>
    <x v="190"/>
    <x v="190"/>
    <x v="109"/>
    <x v="13"/>
    <x v="1"/>
    <m/>
    <m/>
    <m/>
    <n v="64742"/>
    <n v="64742"/>
    <m/>
    <m/>
  </r>
  <r>
    <x v="5"/>
    <x v="1"/>
    <x v="1"/>
    <x v="0"/>
    <n v="91"/>
    <x v="0"/>
    <x v="0"/>
    <x v="0"/>
    <x v="0"/>
    <x v="191"/>
    <x v="191"/>
    <x v="110"/>
    <x v="13"/>
    <x v="1"/>
    <m/>
    <m/>
    <m/>
    <n v="52958"/>
    <n v="31500"/>
    <m/>
    <m/>
  </r>
  <r>
    <x v="5"/>
    <x v="1"/>
    <x v="0"/>
    <x v="0"/>
    <n v="139"/>
    <x v="0"/>
    <x v="0"/>
    <x v="0"/>
    <x v="0"/>
    <x v="192"/>
    <x v="192"/>
    <x v="111"/>
    <x v="13"/>
    <x v="1"/>
    <m/>
    <m/>
    <m/>
    <n v="49100"/>
    <n v="48517.070000000298"/>
    <m/>
    <m/>
  </r>
  <r>
    <x v="5"/>
    <x v="1"/>
    <x v="1"/>
    <x v="1"/>
    <n v="93"/>
    <x v="0"/>
    <x v="0"/>
    <x v="0"/>
    <x v="0"/>
    <x v="193"/>
    <x v="193"/>
    <x v="112"/>
    <x v="13"/>
    <x v="1"/>
    <m/>
    <m/>
    <m/>
    <n v="60718"/>
    <n v="60718"/>
    <m/>
    <m/>
  </r>
  <r>
    <x v="5"/>
    <x v="1"/>
    <x v="0"/>
    <x v="0"/>
    <n v="153"/>
    <x v="0"/>
    <x v="0"/>
    <x v="0"/>
    <x v="1"/>
    <x v="194"/>
    <x v="194"/>
    <x v="113"/>
    <x v="13"/>
    <x v="1"/>
    <m/>
    <m/>
    <m/>
    <n v="48470"/>
    <n v="48470"/>
    <m/>
    <m/>
  </r>
  <r>
    <x v="5"/>
    <x v="1"/>
    <x v="0"/>
    <x v="0"/>
    <n v="153"/>
    <x v="0"/>
    <x v="0"/>
    <x v="0"/>
    <x v="0"/>
    <x v="195"/>
    <x v="195"/>
    <x v="114"/>
    <x v="14"/>
    <x v="2"/>
    <m/>
    <m/>
    <m/>
    <n v="51094"/>
    <n v="51094"/>
    <m/>
    <m/>
  </r>
  <r>
    <x v="5"/>
    <x v="1"/>
    <x v="1"/>
    <x v="0"/>
    <n v="25"/>
    <x v="0"/>
    <x v="0"/>
    <x v="0"/>
    <x v="0"/>
    <x v="196"/>
    <x v="196"/>
    <x v="114"/>
    <x v="14"/>
    <x v="2"/>
    <m/>
    <m/>
    <m/>
    <n v="5185"/>
    <n v="5185"/>
    <m/>
    <m/>
  </r>
  <r>
    <x v="5"/>
    <x v="1"/>
    <x v="0"/>
    <x v="0"/>
    <n v="153"/>
    <x v="0"/>
    <x v="0"/>
    <x v="0"/>
    <x v="0"/>
    <x v="197"/>
    <x v="197"/>
    <x v="114"/>
    <x v="14"/>
    <x v="2"/>
    <m/>
    <m/>
    <m/>
    <n v="4182"/>
    <n v="4182"/>
    <m/>
    <m/>
  </r>
  <r>
    <x v="5"/>
    <x v="1"/>
    <x v="1"/>
    <x v="0"/>
    <n v="30"/>
    <x v="0"/>
    <x v="0"/>
    <x v="0"/>
    <x v="0"/>
    <x v="198"/>
    <x v="198"/>
    <x v="115"/>
    <x v="14"/>
    <x v="2"/>
    <m/>
    <m/>
    <m/>
    <n v="18300"/>
    <n v="18300"/>
    <m/>
    <m/>
  </r>
  <r>
    <x v="5"/>
    <x v="1"/>
    <x v="1"/>
    <x v="0"/>
    <n v="1"/>
    <x v="0"/>
    <x v="0"/>
    <x v="0"/>
    <x v="0"/>
    <x v="199"/>
    <x v="199"/>
    <x v="115"/>
    <x v="14"/>
    <x v="2"/>
    <m/>
    <m/>
    <m/>
    <n v="2841"/>
    <n v="0"/>
    <m/>
    <m/>
  </r>
  <r>
    <x v="5"/>
    <x v="1"/>
    <x v="1"/>
    <x v="0"/>
    <n v="2"/>
    <x v="0"/>
    <x v="0"/>
    <x v="0"/>
    <x v="0"/>
    <x v="200"/>
    <x v="200"/>
    <x v="115"/>
    <x v="14"/>
    <x v="2"/>
    <m/>
    <m/>
    <m/>
    <n v="3696"/>
    <n v="0"/>
    <m/>
    <m/>
  </r>
  <r>
    <x v="5"/>
    <x v="1"/>
    <x v="1"/>
    <x v="0"/>
    <n v="43"/>
    <x v="0"/>
    <x v="0"/>
    <x v="0"/>
    <x v="0"/>
    <x v="201"/>
    <x v="201"/>
    <x v="116"/>
    <x v="14"/>
    <x v="2"/>
    <m/>
    <m/>
    <m/>
    <n v="43877"/>
    <n v="20000"/>
    <m/>
    <m/>
  </r>
  <r>
    <x v="5"/>
    <x v="1"/>
    <x v="0"/>
    <x v="0"/>
    <n v="153"/>
    <x v="0"/>
    <x v="0"/>
    <x v="0"/>
    <x v="0"/>
    <x v="202"/>
    <x v="202"/>
    <x v="116"/>
    <x v="14"/>
    <x v="2"/>
    <m/>
    <m/>
    <m/>
    <n v="3690"/>
    <n v="3690"/>
    <m/>
    <m/>
  </r>
  <r>
    <x v="5"/>
    <x v="1"/>
    <x v="1"/>
    <x v="0"/>
    <n v="86"/>
    <x v="0"/>
    <x v="0"/>
    <x v="0"/>
    <x v="0"/>
    <x v="203"/>
    <x v="203"/>
    <x v="116"/>
    <x v="14"/>
    <x v="2"/>
    <m/>
    <m/>
    <m/>
    <n v="7200"/>
    <n v="5512"/>
    <m/>
    <m/>
  </r>
  <r>
    <x v="5"/>
    <x v="1"/>
    <x v="1"/>
    <x v="0"/>
    <n v="17"/>
    <x v="0"/>
    <x v="0"/>
    <x v="0"/>
    <x v="0"/>
    <x v="204"/>
    <x v="204"/>
    <x v="117"/>
    <x v="14"/>
    <x v="2"/>
    <m/>
    <m/>
    <m/>
    <n v="4319"/>
    <n v="1110.75"/>
    <m/>
    <m/>
  </r>
  <r>
    <x v="5"/>
    <x v="1"/>
    <x v="0"/>
    <x v="0"/>
    <n v="153"/>
    <x v="0"/>
    <x v="0"/>
    <x v="0"/>
    <x v="0"/>
    <x v="205"/>
    <x v="205"/>
    <x v="117"/>
    <x v="14"/>
    <x v="2"/>
    <m/>
    <m/>
    <m/>
    <n v="12449"/>
    <n v="12449"/>
    <m/>
    <m/>
  </r>
  <r>
    <x v="5"/>
    <x v="1"/>
    <x v="1"/>
    <x v="0"/>
    <n v="9"/>
    <x v="0"/>
    <x v="0"/>
    <x v="0"/>
    <x v="0"/>
    <x v="206"/>
    <x v="206"/>
    <x v="117"/>
    <x v="14"/>
    <x v="2"/>
    <m/>
    <m/>
    <m/>
    <n v="6352"/>
    <n v="812.49999999254942"/>
    <m/>
    <m/>
  </r>
  <r>
    <x v="5"/>
    <x v="1"/>
    <x v="0"/>
    <x v="0"/>
    <n v="153"/>
    <x v="0"/>
    <x v="0"/>
    <x v="0"/>
    <x v="0"/>
    <x v="207"/>
    <x v="207"/>
    <x v="117"/>
    <x v="14"/>
    <x v="2"/>
    <m/>
    <m/>
    <m/>
    <n v="37935"/>
    <n v="37935"/>
    <m/>
    <m/>
  </r>
  <r>
    <x v="5"/>
    <x v="1"/>
    <x v="1"/>
    <x v="0"/>
    <n v="23"/>
    <x v="0"/>
    <x v="0"/>
    <x v="0"/>
    <x v="0"/>
    <x v="208"/>
    <x v="208"/>
    <x v="118"/>
    <x v="14"/>
    <x v="2"/>
    <m/>
    <m/>
    <m/>
    <n v="22572"/>
    <n v="16250"/>
    <m/>
    <m/>
  </r>
  <r>
    <x v="5"/>
    <x v="1"/>
    <x v="0"/>
    <x v="0"/>
    <n v="153"/>
    <x v="0"/>
    <x v="0"/>
    <x v="0"/>
    <x v="0"/>
    <x v="209"/>
    <x v="209"/>
    <x v="119"/>
    <x v="14"/>
    <x v="2"/>
    <m/>
    <m/>
    <m/>
    <n v="14506"/>
    <n v="14506"/>
    <m/>
    <m/>
  </r>
  <r>
    <x v="5"/>
    <x v="1"/>
    <x v="0"/>
    <x v="0"/>
    <n v="327"/>
    <x v="0"/>
    <x v="0"/>
    <x v="0"/>
    <x v="0"/>
    <x v="210"/>
    <x v="210"/>
    <x v="119"/>
    <x v="14"/>
    <x v="2"/>
    <m/>
    <m/>
    <m/>
    <n v="13050"/>
    <n v="13049.999999999925"/>
    <m/>
    <m/>
  </r>
  <r>
    <x v="5"/>
    <x v="1"/>
    <x v="0"/>
    <x v="0"/>
    <n v="153"/>
    <x v="0"/>
    <x v="0"/>
    <x v="0"/>
    <x v="0"/>
    <x v="211"/>
    <x v="211"/>
    <x v="119"/>
    <x v="14"/>
    <x v="2"/>
    <m/>
    <m/>
    <m/>
    <n v="24687"/>
    <n v="24687"/>
    <m/>
    <m/>
  </r>
  <r>
    <x v="5"/>
    <x v="1"/>
    <x v="0"/>
    <x v="0"/>
    <n v="153"/>
    <x v="0"/>
    <x v="0"/>
    <x v="0"/>
    <x v="0"/>
    <x v="212"/>
    <x v="212"/>
    <x v="120"/>
    <x v="14"/>
    <x v="2"/>
    <m/>
    <m/>
    <m/>
    <n v="55754"/>
    <n v="55754"/>
    <m/>
    <m/>
  </r>
  <r>
    <x v="5"/>
    <x v="1"/>
    <x v="0"/>
    <x v="0"/>
    <n v="153"/>
    <x v="0"/>
    <x v="0"/>
    <x v="0"/>
    <x v="0"/>
    <x v="213"/>
    <x v="213"/>
    <x v="121"/>
    <x v="14"/>
    <x v="2"/>
    <m/>
    <m/>
    <m/>
    <n v="40192"/>
    <n v="40192"/>
    <m/>
    <m/>
  </r>
  <r>
    <x v="5"/>
    <x v="1"/>
    <x v="1"/>
    <x v="0"/>
    <n v="84"/>
    <x v="0"/>
    <x v="0"/>
    <x v="0"/>
    <x v="0"/>
    <x v="214"/>
    <x v="214"/>
    <x v="118"/>
    <x v="14"/>
    <x v="2"/>
    <m/>
    <m/>
    <m/>
    <n v="6882"/>
    <n v="6000"/>
    <m/>
    <m/>
  </r>
  <r>
    <x v="5"/>
    <x v="1"/>
    <x v="0"/>
    <x v="0"/>
    <n v="153"/>
    <x v="0"/>
    <x v="0"/>
    <x v="0"/>
    <x v="0"/>
    <x v="215"/>
    <x v="215"/>
    <x v="118"/>
    <x v="14"/>
    <x v="2"/>
    <m/>
    <m/>
    <m/>
    <n v="30141"/>
    <n v="30141"/>
    <m/>
    <m/>
  </r>
  <r>
    <x v="5"/>
    <x v="1"/>
    <x v="1"/>
    <x v="0"/>
    <n v="153"/>
    <x v="0"/>
    <x v="0"/>
    <x v="0"/>
    <x v="0"/>
    <x v="216"/>
    <x v="216"/>
    <x v="122"/>
    <x v="14"/>
    <x v="2"/>
    <m/>
    <m/>
    <m/>
    <n v="61278"/>
    <n v="61278"/>
    <m/>
    <m/>
  </r>
  <r>
    <x v="5"/>
    <x v="1"/>
    <x v="1"/>
    <x v="0"/>
    <n v="38"/>
    <x v="0"/>
    <x v="0"/>
    <x v="0"/>
    <x v="0"/>
    <x v="217"/>
    <x v="217"/>
    <x v="123"/>
    <x v="14"/>
    <x v="2"/>
    <m/>
    <m/>
    <m/>
    <n v="30021"/>
    <n v="19500"/>
    <m/>
    <m/>
  </r>
  <r>
    <x v="5"/>
    <x v="1"/>
    <x v="1"/>
    <x v="0"/>
    <n v="59"/>
    <x v="0"/>
    <x v="0"/>
    <x v="0"/>
    <x v="0"/>
    <x v="218"/>
    <x v="218"/>
    <x v="124"/>
    <x v="14"/>
    <x v="2"/>
    <m/>
    <m/>
    <m/>
    <n v="19849"/>
    <n v="19849"/>
    <m/>
    <m/>
  </r>
  <r>
    <x v="5"/>
    <x v="1"/>
    <x v="1"/>
    <x v="0"/>
    <n v="98"/>
    <x v="0"/>
    <x v="0"/>
    <x v="0"/>
    <x v="0"/>
    <x v="219"/>
    <x v="219"/>
    <x v="124"/>
    <x v="14"/>
    <x v="2"/>
    <m/>
    <m/>
    <m/>
    <n v="21160"/>
    <n v="21160.000000000222"/>
    <m/>
    <m/>
  </r>
  <r>
    <x v="5"/>
    <x v="1"/>
    <x v="1"/>
    <x v="0"/>
    <n v="6"/>
    <x v="0"/>
    <x v="0"/>
    <x v="0"/>
    <x v="0"/>
    <x v="220"/>
    <x v="220"/>
    <x v="125"/>
    <x v="14"/>
    <x v="2"/>
    <m/>
    <m/>
    <m/>
    <n v="19286"/>
    <n v="4550"/>
    <m/>
    <m/>
  </r>
  <r>
    <x v="5"/>
    <x v="1"/>
    <x v="1"/>
    <x v="0"/>
    <n v="121"/>
    <x v="0"/>
    <x v="0"/>
    <x v="0"/>
    <x v="0"/>
    <x v="221"/>
    <x v="221"/>
    <x v="126"/>
    <x v="14"/>
    <x v="2"/>
    <m/>
    <m/>
    <m/>
    <n v="35932"/>
    <n v="35932"/>
    <m/>
    <m/>
  </r>
  <r>
    <x v="5"/>
    <x v="1"/>
    <x v="1"/>
    <x v="0"/>
    <n v="111"/>
    <x v="0"/>
    <x v="0"/>
    <x v="0"/>
    <x v="0"/>
    <x v="222"/>
    <x v="222"/>
    <x v="126"/>
    <x v="14"/>
    <x v="2"/>
    <m/>
    <m/>
    <m/>
    <n v="15846"/>
    <n v="15846"/>
    <m/>
    <m/>
  </r>
  <r>
    <x v="5"/>
    <x v="1"/>
    <x v="1"/>
    <x v="0"/>
    <n v="89"/>
    <x v="0"/>
    <x v="0"/>
    <x v="0"/>
    <x v="0"/>
    <x v="223"/>
    <x v="223"/>
    <x v="121"/>
    <x v="14"/>
    <x v="2"/>
    <m/>
    <m/>
    <m/>
    <n v="16552"/>
    <n v="16552"/>
    <m/>
    <m/>
  </r>
  <r>
    <x v="5"/>
    <x v="1"/>
    <x v="0"/>
    <x v="0"/>
    <n v="120"/>
    <x v="0"/>
    <x v="0"/>
    <x v="0"/>
    <x v="0"/>
    <x v="224"/>
    <x v="224"/>
    <x v="125"/>
    <x v="14"/>
    <x v="2"/>
    <m/>
    <m/>
    <m/>
    <n v="31670"/>
    <n v="31670"/>
    <m/>
    <m/>
  </r>
  <r>
    <x v="5"/>
    <x v="1"/>
    <x v="1"/>
    <x v="0"/>
    <n v="87"/>
    <x v="0"/>
    <x v="0"/>
    <x v="0"/>
    <x v="0"/>
    <x v="225"/>
    <x v="225"/>
    <x v="126"/>
    <x v="14"/>
    <x v="2"/>
    <m/>
    <m/>
    <m/>
    <n v="20659"/>
    <n v="20659"/>
    <m/>
    <m/>
  </r>
  <r>
    <x v="5"/>
    <x v="1"/>
    <x v="1"/>
    <x v="0"/>
    <n v="52"/>
    <x v="0"/>
    <x v="0"/>
    <x v="0"/>
    <x v="0"/>
    <x v="226"/>
    <x v="226"/>
    <x v="127"/>
    <x v="14"/>
    <x v="2"/>
    <m/>
    <m/>
    <m/>
    <n v="28413"/>
    <n v="20500"/>
    <m/>
    <m/>
  </r>
  <r>
    <x v="5"/>
    <x v="1"/>
    <x v="0"/>
    <x v="0"/>
    <n v="153"/>
    <x v="0"/>
    <x v="0"/>
    <x v="0"/>
    <x v="0"/>
    <x v="227"/>
    <x v="227"/>
    <x v="127"/>
    <x v="14"/>
    <x v="2"/>
    <m/>
    <m/>
    <m/>
    <n v="27828"/>
    <n v="27828"/>
    <m/>
    <m/>
  </r>
  <r>
    <x v="5"/>
    <x v="1"/>
    <x v="1"/>
    <x v="0"/>
    <n v="26"/>
    <x v="0"/>
    <x v="0"/>
    <x v="0"/>
    <x v="0"/>
    <x v="228"/>
    <x v="228"/>
    <x v="124"/>
    <x v="14"/>
    <x v="2"/>
    <m/>
    <m/>
    <m/>
    <n v="22323"/>
    <n v="5200"/>
    <m/>
    <m/>
  </r>
  <r>
    <x v="5"/>
    <x v="1"/>
    <x v="1"/>
    <x v="0"/>
    <n v="82"/>
    <x v="0"/>
    <x v="0"/>
    <x v="0"/>
    <x v="0"/>
    <x v="229"/>
    <x v="229"/>
    <x v="128"/>
    <x v="15"/>
    <x v="2"/>
    <m/>
    <m/>
    <m/>
    <n v="26681"/>
    <n v="23104.51000000149"/>
    <m/>
    <m/>
  </r>
  <r>
    <x v="5"/>
    <x v="1"/>
    <x v="0"/>
    <x v="0"/>
    <n v="153"/>
    <x v="0"/>
    <x v="0"/>
    <x v="0"/>
    <x v="1"/>
    <x v="230"/>
    <x v="230"/>
    <x v="129"/>
    <x v="15"/>
    <x v="2"/>
    <m/>
    <m/>
    <m/>
    <n v="140094"/>
    <n v="140094"/>
    <m/>
    <m/>
  </r>
  <r>
    <x v="5"/>
    <x v="1"/>
    <x v="0"/>
    <x v="0"/>
    <n v="153"/>
    <x v="0"/>
    <x v="0"/>
    <x v="0"/>
    <x v="0"/>
    <x v="231"/>
    <x v="231"/>
    <x v="130"/>
    <x v="15"/>
    <x v="2"/>
    <m/>
    <m/>
    <m/>
    <n v="131510"/>
    <n v="131510"/>
    <m/>
    <m/>
  </r>
  <r>
    <x v="5"/>
    <x v="1"/>
    <x v="0"/>
    <x v="0"/>
    <n v="153"/>
    <x v="0"/>
    <x v="0"/>
    <x v="0"/>
    <x v="0"/>
    <x v="232"/>
    <x v="232"/>
    <x v="131"/>
    <x v="15"/>
    <x v="2"/>
    <m/>
    <m/>
    <m/>
    <n v="57661"/>
    <n v="57661"/>
    <m/>
    <m/>
  </r>
  <r>
    <x v="5"/>
    <x v="1"/>
    <x v="1"/>
    <x v="0"/>
    <n v="135"/>
    <x v="0"/>
    <x v="0"/>
    <x v="0"/>
    <x v="0"/>
    <x v="233"/>
    <x v="233"/>
    <x v="132"/>
    <x v="15"/>
    <x v="2"/>
    <m/>
    <m/>
    <m/>
    <n v="23844"/>
    <n v="22344"/>
    <m/>
    <m/>
  </r>
  <r>
    <x v="5"/>
    <x v="1"/>
    <x v="1"/>
    <x v="0"/>
    <n v="78"/>
    <x v="0"/>
    <x v="0"/>
    <x v="0"/>
    <x v="0"/>
    <x v="234"/>
    <x v="234"/>
    <x v="133"/>
    <x v="15"/>
    <x v="2"/>
    <m/>
    <m/>
    <m/>
    <n v="71680"/>
    <n v="48760"/>
    <m/>
    <m/>
  </r>
  <r>
    <x v="5"/>
    <x v="1"/>
    <x v="1"/>
    <x v="0"/>
    <n v="153"/>
    <x v="0"/>
    <x v="0"/>
    <x v="0"/>
    <x v="0"/>
    <x v="235"/>
    <x v="235"/>
    <x v="134"/>
    <x v="15"/>
    <x v="2"/>
    <m/>
    <m/>
    <m/>
    <n v="58860"/>
    <n v="58860"/>
    <m/>
    <m/>
  </r>
  <r>
    <x v="5"/>
    <x v="1"/>
    <x v="0"/>
    <x v="0"/>
    <n v="153"/>
    <x v="0"/>
    <x v="0"/>
    <x v="0"/>
    <x v="0"/>
    <x v="236"/>
    <x v="236"/>
    <x v="135"/>
    <x v="15"/>
    <x v="2"/>
    <m/>
    <m/>
    <m/>
    <n v="43523"/>
    <n v="43523"/>
    <m/>
    <m/>
  </r>
  <r>
    <x v="5"/>
    <x v="1"/>
    <x v="1"/>
    <x v="0"/>
    <n v="22"/>
    <x v="0"/>
    <x v="0"/>
    <x v="0"/>
    <x v="0"/>
    <x v="237"/>
    <x v="237"/>
    <x v="136"/>
    <x v="15"/>
    <x v="2"/>
    <m/>
    <m/>
    <m/>
    <n v="30771"/>
    <n v="6500"/>
    <m/>
    <m/>
  </r>
  <r>
    <x v="5"/>
    <x v="1"/>
    <x v="0"/>
    <x v="0"/>
    <n v="153"/>
    <x v="0"/>
    <x v="0"/>
    <x v="0"/>
    <x v="0"/>
    <x v="238"/>
    <x v="238"/>
    <x v="137"/>
    <x v="15"/>
    <x v="2"/>
    <m/>
    <m/>
    <m/>
    <n v="64436"/>
    <n v="64436"/>
    <m/>
    <m/>
  </r>
  <r>
    <x v="5"/>
    <x v="1"/>
    <x v="1"/>
    <x v="0"/>
    <n v="67"/>
    <x v="0"/>
    <x v="0"/>
    <x v="0"/>
    <x v="0"/>
    <x v="239"/>
    <x v="239"/>
    <x v="138"/>
    <x v="15"/>
    <x v="2"/>
    <m/>
    <m/>
    <m/>
    <n v="43203"/>
    <n v="19500"/>
    <m/>
    <m/>
  </r>
  <r>
    <x v="5"/>
    <x v="1"/>
    <x v="0"/>
    <x v="0"/>
    <n v="153"/>
    <x v="0"/>
    <x v="0"/>
    <x v="0"/>
    <x v="0"/>
    <x v="240"/>
    <x v="240"/>
    <x v="139"/>
    <x v="15"/>
    <x v="2"/>
    <m/>
    <m/>
    <m/>
    <n v="67985.02"/>
    <n v="67985.02"/>
    <m/>
    <m/>
  </r>
  <r>
    <x v="5"/>
    <x v="1"/>
    <x v="0"/>
    <x v="0"/>
    <n v="324"/>
    <x v="0"/>
    <x v="0"/>
    <x v="0"/>
    <x v="0"/>
    <x v="241"/>
    <x v="241"/>
    <x v="140"/>
    <x v="15"/>
    <x v="2"/>
    <m/>
    <m/>
    <m/>
    <n v="27781"/>
    <n v="27781.000000003576"/>
    <m/>
    <m/>
  </r>
  <r>
    <x v="5"/>
    <x v="1"/>
    <x v="1"/>
    <x v="0"/>
    <n v="19"/>
    <x v="0"/>
    <x v="0"/>
    <x v="0"/>
    <x v="0"/>
    <x v="242"/>
    <x v="242"/>
    <x v="141"/>
    <x v="15"/>
    <x v="2"/>
    <m/>
    <m/>
    <m/>
    <n v="26639"/>
    <n v="6000"/>
    <m/>
    <m/>
  </r>
  <r>
    <x v="5"/>
    <x v="1"/>
    <x v="1"/>
    <x v="1"/>
    <n v="101"/>
    <x v="0"/>
    <x v="0"/>
    <x v="0"/>
    <x v="1"/>
    <x v="243"/>
    <x v="243"/>
    <x v="142"/>
    <x v="15"/>
    <x v="2"/>
    <m/>
    <m/>
    <m/>
    <n v="45250"/>
    <n v="45250"/>
    <m/>
    <m/>
  </r>
  <r>
    <x v="5"/>
    <x v="1"/>
    <x v="1"/>
    <x v="0"/>
    <n v="68"/>
    <x v="0"/>
    <x v="0"/>
    <x v="0"/>
    <x v="0"/>
    <x v="244"/>
    <x v="244"/>
    <x v="141"/>
    <x v="15"/>
    <x v="2"/>
    <m/>
    <m/>
    <m/>
    <n v="6052"/>
    <n v="2520"/>
    <m/>
    <m/>
  </r>
  <r>
    <x v="5"/>
    <x v="1"/>
    <x v="1"/>
    <x v="0"/>
    <n v="76"/>
    <x v="0"/>
    <x v="0"/>
    <x v="0"/>
    <x v="0"/>
    <x v="245"/>
    <x v="245"/>
    <x v="142"/>
    <x v="15"/>
    <x v="2"/>
    <m/>
    <m/>
    <m/>
    <n v="9431"/>
    <n v="9431"/>
    <m/>
    <m/>
  </r>
  <r>
    <x v="5"/>
    <x v="1"/>
    <x v="1"/>
    <x v="0"/>
    <n v="32"/>
    <x v="0"/>
    <x v="0"/>
    <x v="0"/>
    <x v="0"/>
    <x v="246"/>
    <x v="246"/>
    <x v="141"/>
    <x v="15"/>
    <x v="2"/>
    <m/>
    <m/>
    <m/>
    <n v="57320"/>
    <n v="27000"/>
    <m/>
    <m/>
  </r>
  <r>
    <x v="5"/>
    <x v="1"/>
    <x v="1"/>
    <x v="0"/>
    <n v="7"/>
    <x v="0"/>
    <x v="0"/>
    <x v="0"/>
    <x v="0"/>
    <x v="247"/>
    <x v="247"/>
    <x v="141"/>
    <x v="15"/>
    <x v="2"/>
    <m/>
    <m/>
    <m/>
    <n v="12450"/>
    <n v="6000"/>
    <m/>
    <m/>
  </r>
  <r>
    <x v="5"/>
    <x v="1"/>
    <x v="1"/>
    <x v="0"/>
    <n v="50"/>
    <x v="0"/>
    <x v="0"/>
    <x v="0"/>
    <x v="0"/>
    <x v="248"/>
    <x v="248"/>
    <x v="141"/>
    <x v="15"/>
    <x v="2"/>
    <m/>
    <m/>
    <m/>
    <n v="14410"/>
    <n v="7500"/>
    <m/>
    <m/>
  </r>
  <r>
    <x v="5"/>
    <x v="1"/>
    <x v="0"/>
    <x v="0"/>
    <n v="153"/>
    <x v="0"/>
    <x v="0"/>
    <x v="0"/>
    <x v="0"/>
    <x v="250"/>
    <x v="250"/>
    <x v="144"/>
    <x v="15"/>
    <x v="2"/>
    <m/>
    <m/>
    <m/>
    <n v="25690.080000000002"/>
    <n v="25690.080000000002"/>
    <m/>
    <m/>
  </r>
  <r>
    <x v="5"/>
    <x v="1"/>
    <x v="0"/>
    <x v="1"/>
    <n v="153"/>
    <x v="0"/>
    <x v="0"/>
    <x v="0"/>
    <x v="0"/>
    <x v="251"/>
    <x v="251"/>
    <x v="145"/>
    <x v="15"/>
    <x v="2"/>
    <m/>
    <m/>
    <m/>
    <n v="65863"/>
    <n v="65863"/>
    <m/>
    <m/>
  </r>
  <r>
    <x v="5"/>
    <x v="1"/>
    <x v="0"/>
    <x v="0"/>
    <n v="153"/>
    <x v="0"/>
    <x v="0"/>
    <x v="0"/>
    <x v="0"/>
    <x v="252"/>
    <x v="252"/>
    <x v="146"/>
    <x v="17"/>
    <x v="2"/>
    <m/>
    <m/>
    <m/>
    <n v="77112"/>
    <n v="77112"/>
    <m/>
    <m/>
  </r>
  <r>
    <x v="5"/>
    <x v="1"/>
    <x v="0"/>
    <x v="0"/>
    <n v="153"/>
    <x v="0"/>
    <x v="0"/>
    <x v="0"/>
    <x v="0"/>
    <x v="253"/>
    <x v="253"/>
    <x v="147"/>
    <x v="17"/>
    <x v="2"/>
    <m/>
    <m/>
    <m/>
    <n v="19672"/>
    <n v="19672"/>
    <m/>
    <m/>
  </r>
  <r>
    <x v="5"/>
    <x v="1"/>
    <x v="1"/>
    <x v="0"/>
    <n v="13"/>
    <x v="0"/>
    <x v="0"/>
    <x v="0"/>
    <x v="0"/>
    <x v="254"/>
    <x v="254"/>
    <x v="147"/>
    <x v="17"/>
    <x v="2"/>
    <m/>
    <m/>
    <m/>
    <n v="6230"/>
    <n v="3000"/>
    <m/>
    <m/>
  </r>
  <r>
    <x v="5"/>
    <x v="1"/>
    <x v="1"/>
    <x v="0"/>
    <n v="27"/>
    <x v="0"/>
    <x v="0"/>
    <x v="0"/>
    <x v="0"/>
    <x v="255"/>
    <x v="255"/>
    <x v="148"/>
    <x v="17"/>
    <x v="2"/>
    <m/>
    <m/>
    <m/>
    <n v="21556"/>
    <n v="0"/>
    <m/>
    <m/>
  </r>
  <r>
    <x v="5"/>
    <x v="1"/>
    <x v="0"/>
    <x v="0"/>
    <n v="153"/>
    <x v="0"/>
    <x v="0"/>
    <x v="0"/>
    <x v="0"/>
    <x v="256"/>
    <x v="256"/>
    <x v="148"/>
    <x v="17"/>
    <x v="2"/>
    <m/>
    <m/>
    <m/>
    <n v="6386"/>
    <n v="6386"/>
    <m/>
    <m/>
  </r>
  <r>
    <x v="5"/>
    <x v="1"/>
    <x v="0"/>
    <x v="0"/>
    <n v="153"/>
    <x v="0"/>
    <x v="0"/>
    <x v="0"/>
    <x v="0"/>
    <x v="257"/>
    <x v="257"/>
    <x v="148"/>
    <x v="17"/>
    <x v="2"/>
    <m/>
    <m/>
    <m/>
    <n v="23273"/>
    <n v="23273"/>
    <m/>
    <m/>
  </r>
  <r>
    <x v="5"/>
    <x v="1"/>
    <x v="0"/>
    <x v="0"/>
    <n v="142"/>
    <x v="0"/>
    <x v="0"/>
    <x v="0"/>
    <x v="0"/>
    <x v="258"/>
    <x v="258"/>
    <x v="149"/>
    <x v="17"/>
    <x v="2"/>
    <m/>
    <m/>
    <m/>
    <n v="2944"/>
    <n v="2944"/>
    <m/>
    <m/>
  </r>
  <r>
    <x v="5"/>
    <x v="1"/>
    <x v="1"/>
    <x v="0"/>
    <n v="137"/>
    <x v="0"/>
    <x v="0"/>
    <x v="0"/>
    <x v="0"/>
    <x v="259"/>
    <x v="259"/>
    <x v="149"/>
    <x v="17"/>
    <x v="2"/>
    <m/>
    <m/>
    <m/>
    <n v="50969"/>
    <n v="49866.779999999329"/>
    <m/>
    <m/>
  </r>
  <r>
    <x v="5"/>
    <x v="1"/>
    <x v="0"/>
    <x v="0"/>
    <n v="153"/>
    <x v="0"/>
    <x v="0"/>
    <x v="0"/>
    <x v="0"/>
    <x v="260"/>
    <x v="260"/>
    <x v="149"/>
    <x v="17"/>
    <x v="2"/>
    <m/>
    <m/>
    <m/>
    <n v="10795"/>
    <n v="10795"/>
    <m/>
    <m/>
  </r>
  <r>
    <x v="5"/>
    <x v="1"/>
    <x v="0"/>
    <x v="0"/>
    <n v="133"/>
    <x v="0"/>
    <x v="0"/>
    <x v="0"/>
    <x v="0"/>
    <x v="261"/>
    <x v="261"/>
    <x v="150"/>
    <x v="17"/>
    <x v="2"/>
    <m/>
    <m/>
    <m/>
    <n v="19074"/>
    <n v="17176"/>
    <m/>
    <m/>
  </r>
  <r>
    <x v="5"/>
    <x v="1"/>
    <x v="0"/>
    <x v="0"/>
    <n v="153"/>
    <x v="0"/>
    <x v="0"/>
    <x v="0"/>
    <x v="0"/>
    <x v="262"/>
    <x v="262"/>
    <x v="150"/>
    <x v="17"/>
    <x v="2"/>
    <m/>
    <m/>
    <m/>
    <n v="20876"/>
    <n v="20876"/>
    <m/>
    <m/>
  </r>
  <r>
    <x v="5"/>
    <x v="1"/>
    <x v="1"/>
    <x v="0"/>
    <n v="95"/>
    <x v="0"/>
    <x v="0"/>
    <x v="0"/>
    <x v="0"/>
    <x v="263"/>
    <x v="263"/>
    <x v="150"/>
    <x v="17"/>
    <x v="2"/>
    <m/>
    <m/>
    <m/>
    <n v="16105"/>
    <n v="10200"/>
    <m/>
    <m/>
  </r>
  <r>
    <x v="5"/>
    <x v="1"/>
    <x v="1"/>
    <x v="0"/>
    <n v="116"/>
    <x v="0"/>
    <x v="0"/>
    <x v="0"/>
    <x v="0"/>
    <x v="264"/>
    <x v="264"/>
    <x v="151"/>
    <x v="17"/>
    <x v="2"/>
    <m/>
    <m/>
    <m/>
    <n v="14802"/>
    <n v="13322"/>
    <m/>
    <m/>
  </r>
  <r>
    <x v="5"/>
    <x v="1"/>
    <x v="1"/>
    <x v="0"/>
    <n v="90"/>
    <x v="0"/>
    <x v="0"/>
    <x v="0"/>
    <x v="0"/>
    <x v="265"/>
    <x v="265"/>
    <x v="151"/>
    <x v="17"/>
    <x v="2"/>
    <m/>
    <m/>
    <m/>
    <n v="11966"/>
    <n v="11966"/>
    <m/>
    <m/>
  </r>
  <r>
    <x v="5"/>
    <x v="1"/>
    <x v="1"/>
    <x v="0"/>
    <n v="64"/>
    <x v="0"/>
    <x v="0"/>
    <x v="0"/>
    <x v="0"/>
    <x v="266"/>
    <x v="266"/>
    <x v="151"/>
    <x v="17"/>
    <x v="2"/>
    <m/>
    <m/>
    <m/>
    <n v="1303"/>
    <n v="992"/>
    <m/>
    <m/>
  </r>
  <r>
    <x v="5"/>
    <x v="1"/>
    <x v="0"/>
    <x v="1"/>
    <n v="153"/>
    <x v="0"/>
    <x v="0"/>
    <x v="0"/>
    <x v="0"/>
    <x v="267"/>
    <x v="267"/>
    <x v="152"/>
    <x v="17"/>
    <x v="2"/>
    <m/>
    <m/>
    <m/>
    <n v="76748"/>
    <n v="76748"/>
    <m/>
    <m/>
  </r>
  <r>
    <x v="5"/>
    <x v="1"/>
    <x v="0"/>
    <x v="0"/>
    <n v="153"/>
    <x v="0"/>
    <x v="0"/>
    <x v="0"/>
    <x v="0"/>
    <x v="268"/>
    <x v="268"/>
    <x v="147"/>
    <x v="17"/>
    <x v="2"/>
    <m/>
    <m/>
    <m/>
    <n v="19137"/>
    <n v="19137"/>
    <m/>
    <m/>
  </r>
  <r>
    <x v="5"/>
    <x v="1"/>
    <x v="0"/>
    <x v="0"/>
    <n v="153"/>
    <x v="0"/>
    <x v="0"/>
    <x v="0"/>
    <x v="0"/>
    <x v="269"/>
    <x v="269"/>
    <x v="147"/>
    <x v="17"/>
    <x v="2"/>
    <m/>
    <m/>
    <m/>
    <n v="12652"/>
    <n v="12652"/>
    <m/>
    <m/>
  </r>
  <r>
    <x v="5"/>
    <x v="1"/>
    <x v="1"/>
    <x v="0"/>
    <n v="153"/>
    <x v="0"/>
    <x v="0"/>
    <x v="0"/>
    <x v="0"/>
    <x v="270"/>
    <x v="270"/>
    <x v="153"/>
    <x v="17"/>
    <x v="2"/>
    <m/>
    <m/>
    <m/>
    <n v="70983"/>
    <n v="70983"/>
    <m/>
    <m/>
  </r>
  <r>
    <x v="5"/>
    <x v="1"/>
    <x v="0"/>
    <x v="0"/>
    <n v="153"/>
    <x v="0"/>
    <x v="0"/>
    <x v="0"/>
    <x v="0"/>
    <x v="271"/>
    <x v="271"/>
    <x v="154"/>
    <x v="18"/>
    <x v="2"/>
    <m/>
    <m/>
    <m/>
    <n v="9464"/>
    <n v="9464"/>
    <m/>
    <m/>
  </r>
  <r>
    <x v="5"/>
    <x v="1"/>
    <x v="1"/>
    <x v="0"/>
    <n v="153"/>
    <x v="0"/>
    <x v="0"/>
    <x v="0"/>
    <x v="0"/>
    <x v="272"/>
    <x v="272"/>
    <x v="155"/>
    <x v="18"/>
    <x v="2"/>
    <m/>
    <m/>
    <m/>
    <n v="15729"/>
    <n v="15729"/>
    <m/>
    <m/>
  </r>
  <r>
    <x v="5"/>
    <x v="1"/>
    <x v="0"/>
    <x v="0"/>
    <n v="153"/>
    <x v="0"/>
    <x v="0"/>
    <x v="0"/>
    <x v="0"/>
    <x v="273"/>
    <x v="273"/>
    <x v="156"/>
    <x v="18"/>
    <x v="2"/>
    <m/>
    <m/>
    <m/>
    <n v="146948"/>
    <n v="146948"/>
    <m/>
    <m/>
  </r>
  <r>
    <x v="5"/>
    <x v="1"/>
    <x v="0"/>
    <x v="0"/>
    <n v="153"/>
    <x v="0"/>
    <x v="0"/>
    <x v="0"/>
    <x v="0"/>
    <x v="274"/>
    <x v="274"/>
    <x v="157"/>
    <x v="18"/>
    <x v="2"/>
    <m/>
    <m/>
    <m/>
    <n v="64989"/>
    <n v="64989"/>
    <m/>
    <m/>
  </r>
  <r>
    <x v="5"/>
    <x v="1"/>
    <x v="1"/>
    <x v="0"/>
    <n v="126"/>
    <x v="0"/>
    <x v="0"/>
    <x v="0"/>
    <x v="0"/>
    <x v="275"/>
    <x v="276"/>
    <x v="154"/>
    <x v="18"/>
    <x v="2"/>
    <m/>
    <m/>
    <m/>
    <n v="48351"/>
    <n v="48351"/>
    <m/>
    <m/>
  </r>
  <r>
    <x v="5"/>
    <x v="1"/>
    <x v="0"/>
    <x v="0"/>
    <n v="153"/>
    <x v="0"/>
    <x v="0"/>
    <x v="0"/>
    <x v="0"/>
    <x v="276"/>
    <x v="277"/>
    <x v="154"/>
    <x v="18"/>
    <x v="2"/>
    <m/>
    <m/>
    <m/>
    <n v="8474"/>
    <n v="8474"/>
    <m/>
    <m/>
  </r>
  <r>
    <x v="5"/>
    <x v="1"/>
    <x v="1"/>
    <x v="0"/>
    <n v="21"/>
    <x v="0"/>
    <x v="0"/>
    <x v="0"/>
    <x v="0"/>
    <x v="277"/>
    <x v="278"/>
    <x v="158"/>
    <x v="18"/>
    <x v="2"/>
    <m/>
    <m/>
    <m/>
    <n v="49875"/>
    <n v="22400"/>
    <m/>
    <m/>
  </r>
  <r>
    <x v="5"/>
    <x v="1"/>
    <x v="0"/>
    <x v="0"/>
    <n v="153"/>
    <x v="0"/>
    <x v="0"/>
    <x v="0"/>
    <x v="0"/>
    <x v="278"/>
    <x v="279"/>
    <x v="159"/>
    <x v="18"/>
    <x v="2"/>
    <m/>
    <m/>
    <m/>
    <n v="24055.439999999999"/>
    <n v="24055.439999999999"/>
    <m/>
    <m/>
  </r>
  <r>
    <x v="5"/>
    <x v="1"/>
    <x v="1"/>
    <x v="0"/>
    <n v="119"/>
    <x v="0"/>
    <x v="0"/>
    <x v="0"/>
    <x v="0"/>
    <x v="279"/>
    <x v="280"/>
    <x v="154"/>
    <x v="18"/>
    <x v="2"/>
    <m/>
    <m/>
    <m/>
    <n v="86662"/>
    <n v="61700"/>
    <m/>
    <m/>
  </r>
  <r>
    <x v="5"/>
    <x v="1"/>
    <x v="0"/>
    <x v="0"/>
    <n v="153"/>
    <x v="0"/>
    <x v="0"/>
    <x v="0"/>
    <x v="0"/>
    <x v="280"/>
    <x v="281"/>
    <x v="154"/>
    <x v="18"/>
    <x v="2"/>
    <m/>
    <m/>
    <m/>
    <n v="65979"/>
    <n v="65979"/>
    <m/>
    <m/>
  </r>
  <r>
    <x v="5"/>
    <x v="1"/>
    <x v="1"/>
    <x v="0"/>
    <n v="72"/>
    <x v="0"/>
    <x v="0"/>
    <x v="0"/>
    <x v="0"/>
    <x v="281"/>
    <x v="282"/>
    <x v="154"/>
    <x v="18"/>
    <x v="2"/>
    <m/>
    <m/>
    <m/>
    <n v="34744"/>
    <n v="22175.519999995828"/>
    <m/>
    <m/>
  </r>
  <r>
    <x v="5"/>
    <x v="1"/>
    <x v="1"/>
    <x v="0"/>
    <n v="37"/>
    <x v="0"/>
    <x v="0"/>
    <x v="0"/>
    <x v="0"/>
    <x v="282"/>
    <x v="283"/>
    <x v="160"/>
    <x v="18"/>
    <x v="2"/>
    <m/>
    <m/>
    <m/>
    <n v="17944"/>
    <n v="7800"/>
    <m/>
    <m/>
  </r>
  <r>
    <x v="5"/>
    <x v="1"/>
    <x v="0"/>
    <x v="0"/>
    <n v="153"/>
    <x v="0"/>
    <x v="0"/>
    <x v="0"/>
    <x v="0"/>
    <x v="283"/>
    <x v="284"/>
    <x v="159"/>
    <x v="18"/>
    <x v="2"/>
    <m/>
    <m/>
    <m/>
    <n v="21828"/>
    <n v="21828"/>
    <m/>
    <m/>
  </r>
  <r>
    <x v="5"/>
    <x v="1"/>
    <x v="1"/>
    <x v="0"/>
    <n v="136"/>
    <x v="0"/>
    <x v="0"/>
    <x v="0"/>
    <x v="0"/>
    <x v="284"/>
    <x v="285"/>
    <x v="160"/>
    <x v="18"/>
    <x v="2"/>
    <m/>
    <m/>
    <m/>
    <n v="8866"/>
    <n v="8866"/>
    <m/>
    <m/>
  </r>
  <r>
    <x v="5"/>
    <x v="1"/>
    <x v="1"/>
    <x v="0"/>
    <n v="65"/>
    <x v="0"/>
    <x v="0"/>
    <x v="0"/>
    <x v="0"/>
    <x v="285"/>
    <x v="286"/>
    <x v="155"/>
    <x v="18"/>
    <x v="2"/>
    <m/>
    <m/>
    <m/>
    <n v="20817"/>
    <n v="20817"/>
    <m/>
    <m/>
  </r>
  <r>
    <x v="5"/>
    <x v="1"/>
    <x v="0"/>
    <x v="0"/>
    <n v="153"/>
    <x v="0"/>
    <x v="0"/>
    <x v="0"/>
    <x v="0"/>
    <x v="286"/>
    <x v="287"/>
    <x v="160"/>
    <x v="18"/>
    <x v="2"/>
    <m/>
    <m/>
    <m/>
    <n v="26928"/>
    <n v="26928"/>
    <m/>
    <m/>
  </r>
  <r>
    <x v="5"/>
    <x v="1"/>
    <x v="0"/>
    <x v="0"/>
    <n v="153"/>
    <x v="0"/>
    <x v="0"/>
    <x v="0"/>
    <x v="0"/>
    <x v="287"/>
    <x v="288"/>
    <x v="159"/>
    <x v="18"/>
    <x v="2"/>
    <m/>
    <m/>
    <m/>
    <n v="21372"/>
    <n v="21372"/>
    <m/>
    <m/>
  </r>
  <r>
    <x v="5"/>
    <x v="1"/>
    <x v="1"/>
    <x v="1"/>
    <n v="113"/>
    <x v="0"/>
    <x v="0"/>
    <x v="0"/>
    <x v="0"/>
    <x v="288"/>
    <x v="289"/>
    <x v="161"/>
    <x v="19"/>
    <x v="2"/>
    <m/>
    <m/>
    <m/>
    <n v="52909"/>
    <n v="52909"/>
    <m/>
    <m/>
  </r>
  <r>
    <x v="5"/>
    <x v="1"/>
    <x v="1"/>
    <x v="0"/>
    <n v="108"/>
    <x v="0"/>
    <x v="0"/>
    <x v="0"/>
    <x v="0"/>
    <x v="289"/>
    <x v="290"/>
    <x v="162"/>
    <x v="19"/>
    <x v="2"/>
    <m/>
    <m/>
    <m/>
    <n v="33361"/>
    <n v="20000"/>
    <m/>
    <m/>
  </r>
  <r>
    <x v="5"/>
    <x v="1"/>
    <x v="0"/>
    <x v="0"/>
    <n v="153"/>
    <x v="0"/>
    <x v="0"/>
    <x v="0"/>
    <x v="0"/>
    <x v="290"/>
    <x v="291"/>
    <x v="163"/>
    <x v="19"/>
    <x v="2"/>
    <m/>
    <m/>
    <m/>
    <n v="33092"/>
    <n v="33092"/>
    <m/>
    <m/>
  </r>
  <r>
    <x v="5"/>
    <x v="1"/>
    <x v="0"/>
    <x v="0"/>
    <n v="153"/>
    <x v="0"/>
    <x v="0"/>
    <x v="0"/>
    <x v="0"/>
    <x v="291"/>
    <x v="292"/>
    <x v="164"/>
    <x v="19"/>
    <x v="2"/>
    <m/>
    <m/>
    <m/>
    <n v="20200"/>
    <n v="20200"/>
    <m/>
    <m/>
  </r>
  <r>
    <x v="5"/>
    <x v="1"/>
    <x v="1"/>
    <x v="0"/>
    <n v="54"/>
    <x v="0"/>
    <x v="0"/>
    <x v="0"/>
    <x v="1"/>
    <x v="292"/>
    <x v="293"/>
    <x v="165"/>
    <x v="19"/>
    <x v="2"/>
    <m/>
    <m/>
    <m/>
    <n v="44703"/>
    <n v="36500"/>
    <m/>
    <m/>
  </r>
  <r>
    <x v="5"/>
    <x v="1"/>
    <x v="1"/>
    <x v="0"/>
    <n v="96"/>
    <x v="0"/>
    <x v="0"/>
    <x v="0"/>
    <x v="0"/>
    <x v="293"/>
    <x v="294"/>
    <x v="166"/>
    <x v="19"/>
    <x v="2"/>
    <m/>
    <m/>
    <m/>
    <n v="55588"/>
    <n v="49200"/>
    <m/>
    <m/>
  </r>
  <r>
    <x v="5"/>
    <x v="1"/>
    <x v="0"/>
    <x v="0"/>
    <n v="134"/>
    <x v="0"/>
    <x v="0"/>
    <x v="0"/>
    <x v="0"/>
    <x v="294"/>
    <x v="295"/>
    <x v="167"/>
    <x v="19"/>
    <x v="2"/>
    <m/>
    <m/>
    <m/>
    <n v="33801"/>
    <n v="33801"/>
    <m/>
    <m/>
  </r>
  <r>
    <x v="5"/>
    <x v="1"/>
    <x v="0"/>
    <x v="1"/>
    <n v="153"/>
    <x v="0"/>
    <x v="0"/>
    <x v="0"/>
    <x v="0"/>
    <x v="295"/>
    <x v="296"/>
    <x v="168"/>
    <x v="19"/>
    <x v="2"/>
    <m/>
    <m/>
    <m/>
    <n v="52547"/>
    <n v="52547"/>
    <m/>
    <m/>
  </r>
  <r>
    <x v="5"/>
    <x v="1"/>
    <x v="1"/>
    <x v="0"/>
    <n v="24"/>
    <x v="0"/>
    <x v="0"/>
    <x v="0"/>
    <x v="0"/>
    <x v="296"/>
    <x v="297"/>
    <x v="169"/>
    <x v="19"/>
    <x v="2"/>
    <m/>
    <m/>
    <m/>
    <n v="34518"/>
    <n v="15000"/>
    <m/>
    <m/>
  </r>
  <r>
    <x v="5"/>
    <x v="1"/>
    <x v="1"/>
    <x v="0"/>
    <n v="36"/>
    <x v="0"/>
    <x v="0"/>
    <x v="0"/>
    <x v="0"/>
    <x v="297"/>
    <x v="298"/>
    <x v="170"/>
    <x v="19"/>
    <x v="2"/>
    <m/>
    <m/>
    <m/>
    <n v="49246"/>
    <n v="18000"/>
    <m/>
    <m/>
  </r>
  <r>
    <x v="5"/>
    <x v="1"/>
    <x v="1"/>
    <x v="1"/>
    <n v="331"/>
    <x v="0"/>
    <x v="0"/>
    <x v="0"/>
    <x v="0"/>
    <x v="298"/>
    <x v="300"/>
    <x v="171"/>
    <x v="19"/>
    <x v="2"/>
    <m/>
    <m/>
    <m/>
    <n v="54734"/>
    <n v="54734"/>
    <m/>
    <m/>
  </r>
  <r>
    <x v="5"/>
    <x v="1"/>
    <x v="0"/>
    <x v="0"/>
    <n v="153"/>
    <x v="0"/>
    <x v="0"/>
    <x v="0"/>
    <x v="0"/>
    <x v="299"/>
    <x v="301"/>
    <x v="172"/>
    <x v="19"/>
    <x v="2"/>
    <m/>
    <m/>
    <m/>
    <n v="74391"/>
    <n v="74391"/>
    <m/>
    <m/>
  </r>
  <r>
    <x v="5"/>
    <x v="1"/>
    <x v="1"/>
    <x v="0"/>
    <n v="42"/>
    <x v="0"/>
    <x v="0"/>
    <x v="0"/>
    <x v="0"/>
    <x v="300"/>
    <x v="303"/>
    <x v="173"/>
    <x v="19"/>
    <x v="2"/>
    <m/>
    <m/>
    <m/>
    <n v="21185"/>
    <n v="15900"/>
    <m/>
    <m/>
  </r>
  <r>
    <x v="5"/>
    <x v="1"/>
    <x v="1"/>
    <x v="0"/>
    <n v="15"/>
    <x v="0"/>
    <x v="0"/>
    <x v="0"/>
    <x v="0"/>
    <x v="301"/>
    <x v="304"/>
    <x v="174"/>
    <x v="19"/>
    <x v="2"/>
    <m/>
    <m/>
    <m/>
    <n v="19957"/>
    <n v="10000"/>
    <m/>
    <m/>
  </r>
  <r>
    <x v="5"/>
    <x v="1"/>
    <x v="1"/>
    <x v="0"/>
    <n v="14"/>
    <x v="0"/>
    <x v="0"/>
    <x v="0"/>
    <x v="0"/>
    <x v="302"/>
    <x v="305"/>
    <x v="175"/>
    <x v="19"/>
    <x v="2"/>
    <m/>
    <m/>
    <m/>
    <n v="33930"/>
    <n v="12000"/>
    <m/>
    <m/>
  </r>
  <r>
    <x v="5"/>
    <x v="1"/>
    <x v="0"/>
    <x v="0"/>
    <n v="97"/>
    <x v="0"/>
    <x v="0"/>
    <x v="0"/>
    <x v="0"/>
    <x v="303"/>
    <x v="306"/>
    <x v="176"/>
    <x v="19"/>
    <x v="2"/>
    <m/>
    <m/>
    <m/>
    <n v="62268"/>
    <n v="62268"/>
    <m/>
    <m/>
  </r>
  <r>
    <x v="5"/>
    <x v="1"/>
    <x v="1"/>
    <x v="0"/>
    <n v="58"/>
    <x v="0"/>
    <x v="0"/>
    <x v="0"/>
    <x v="0"/>
    <x v="304"/>
    <x v="307"/>
    <x v="177"/>
    <x v="19"/>
    <x v="2"/>
    <m/>
    <m/>
    <m/>
    <n v="59089"/>
    <n v="49500"/>
    <m/>
    <m/>
  </r>
  <r>
    <x v="5"/>
    <x v="1"/>
    <x v="1"/>
    <x v="0"/>
    <n v="46"/>
    <x v="0"/>
    <x v="0"/>
    <x v="0"/>
    <x v="0"/>
    <x v="305"/>
    <x v="308"/>
    <x v="178"/>
    <x v="19"/>
    <x v="2"/>
    <m/>
    <m/>
    <m/>
    <n v="23712"/>
    <n v="9000"/>
    <m/>
    <m/>
  </r>
  <r>
    <x v="5"/>
    <x v="1"/>
    <x v="1"/>
    <x v="1"/>
    <n v="114"/>
    <x v="0"/>
    <x v="0"/>
    <x v="0"/>
    <x v="0"/>
    <x v="306"/>
    <x v="309"/>
    <x v="179"/>
    <x v="20"/>
    <x v="2"/>
    <m/>
    <m/>
    <m/>
    <n v="15631"/>
    <n v="15631"/>
    <m/>
    <m/>
  </r>
  <r>
    <x v="5"/>
    <x v="1"/>
    <x v="0"/>
    <x v="1"/>
    <n v="153"/>
    <x v="0"/>
    <x v="0"/>
    <x v="0"/>
    <x v="1"/>
    <x v="307"/>
    <x v="310"/>
    <x v="179"/>
    <x v="20"/>
    <x v="2"/>
    <m/>
    <m/>
    <m/>
    <n v="51278"/>
    <n v="51278"/>
    <m/>
    <m/>
  </r>
  <r>
    <x v="5"/>
    <x v="1"/>
    <x v="1"/>
    <x v="0"/>
    <n v="102"/>
    <x v="0"/>
    <x v="0"/>
    <x v="0"/>
    <x v="0"/>
    <x v="308"/>
    <x v="311"/>
    <x v="180"/>
    <x v="20"/>
    <x v="2"/>
    <m/>
    <m/>
    <m/>
    <n v="1937"/>
    <n v="1937"/>
    <m/>
    <m/>
  </r>
  <r>
    <x v="5"/>
    <x v="1"/>
    <x v="1"/>
    <x v="0"/>
    <n v="53"/>
    <x v="0"/>
    <x v="0"/>
    <x v="0"/>
    <x v="0"/>
    <x v="309"/>
    <x v="312"/>
    <x v="180"/>
    <x v="20"/>
    <x v="2"/>
    <m/>
    <m/>
    <m/>
    <n v="5265"/>
    <n v="5265"/>
    <m/>
    <m/>
  </r>
  <r>
    <x v="5"/>
    <x v="1"/>
    <x v="0"/>
    <x v="0"/>
    <n v="153"/>
    <x v="0"/>
    <x v="0"/>
    <x v="0"/>
    <x v="0"/>
    <x v="310"/>
    <x v="313"/>
    <x v="181"/>
    <x v="20"/>
    <x v="2"/>
    <m/>
    <m/>
    <m/>
    <n v="22866"/>
    <n v="22866"/>
    <m/>
    <m/>
  </r>
  <r>
    <x v="5"/>
    <x v="1"/>
    <x v="1"/>
    <x v="0"/>
    <n v="63"/>
    <x v="0"/>
    <x v="0"/>
    <x v="0"/>
    <x v="0"/>
    <x v="311"/>
    <x v="314"/>
    <x v="181"/>
    <x v="20"/>
    <x v="2"/>
    <m/>
    <m/>
    <m/>
    <n v="17462"/>
    <n v="12500"/>
    <m/>
    <m/>
  </r>
  <r>
    <x v="5"/>
    <x v="1"/>
    <x v="1"/>
    <x v="0"/>
    <n v="94"/>
    <x v="0"/>
    <x v="0"/>
    <x v="0"/>
    <x v="0"/>
    <x v="312"/>
    <x v="315"/>
    <x v="182"/>
    <x v="20"/>
    <x v="2"/>
    <m/>
    <m/>
    <m/>
    <n v="13961"/>
    <n v="13961"/>
    <m/>
    <m/>
  </r>
  <r>
    <x v="5"/>
    <x v="1"/>
    <x v="1"/>
    <x v="0"/>
    <n v="18"/>
    <x v="0"/>
    <x v="0"/>
    <x v="0"/>
    <x v="0"/>
    <x v="313"/>
    <x v="316"/>
    <x v="182"/>
    <x v="20"/>
    <x v="2"/>
    <m/>
    <m/>
    <m/>
    <n v="13475"/>
    <n v="5000"/>
    <m/>
    <m/>
  </r>
  <r>
    <x v="5"/>
    <x v="1"/>
    <x v="1"/>
    <x v="0"/>
    <n v="71"/>
    <x v="0"/>
    <x v="0"/>
    <x v="0"/>
    <x v="0"/>
    <x v="314"/>
    <x v="317"/>
    <x v="182"/>
    <x v="20"/>
    <x v="2"/>
    <m/>
    <m/>
    <m/>
    <n v="13718"/>
    <n v="13718"/>
    <m/>
    <m/>
  </r>
  <r>
    <x v="5"/>
    <x v="1"/>
    <x v="0"/>
    <x v="0"/>
    <n v="153"/>
    <x v="0"/>
    <x v="0"/>
    <x v="0"/>
    <x v="0"/>
    <x v="315"/>
    <x v="318"/>
    <x v="183"/>
    <x v="20"/>
    <x v="2"/>
    <m/>
    <m/>
    <m/>
    <n v="18363"/>
    <n v="18363"/>
    <m/>
    <m/>
  </r>
  <r>
    <x v="5"/>
    <x v="1"/>
    <x v="0"/>
    <x v="0"/>
    <n v="153"/>
    <x v="0"/>
    <x v="0"/>
    <x v="0"/>
    <x v="0"/>
    <x v="316"/>
    <x v="319"/>
    <x v="183"/>
    <x v="20"/>
    <x v="2"/>
    <m/>
    <m/>
    <m/>
    <n v="35144"/>
    <n v="35144"/>
    <m/>
    <m/>
  </r>
  <r>
    <x v="5"/>
    <x v="1"/>
    <x v="0"/>
    <x v="0"/>
    <n v="153"/>
    <x v="0"/>
    <x v="0"/>
    <x v="0"/>
    <x v="0"/>
    <x v="317"/>
    <x v="320"/>
    <x v="183"/>
    <x v="20"/>
    <x v="2"/>
    <m/>
    <m/>
    <m/>
    <n v="4875"/>
    <n v="4875"/>
    <m/>
    <m/>
  </r>
  <r>
    <x v="5"/>
    <x v="1"/>
    <x v="1"/>
    <x v="0"/>
    <n v="80"/>
    <x v="0"/>
    <x v="0"/>
    <x v="0"/>
    <x v="0"/>
    <x v="318"/>
    <x v="321"/>
    <x v="184"/>
    <x v="20"/>
    <x v="2"/>
    <m/>
    <m/>
    <m/>
    <n v="21304"/>
    <n v="8050"/>
    <m/>
    <m/>
  </r>
  <r>
    <x v="5"/>
    <x v="1"/>
    <x v="1"/>
    <x v="0"/>
    <n v="66"/>
    <x v="0"/>
    <x v="0"/>
    <x v="0"/>
    <x v="0"/>
    <x v="319"/>
    <x v="322"/>
    <x v="184"/>
    <x v="20"/>
    <x v="2"/>
    <m/>
    <m/>
    <m/>
    <n v="12349"/>
    <n v="12349"/>
    <m/>
    <m/>
  </r>
  <r>
    <x v="5"/>
    <x v="1"/>
    <x v="0"/>
    <x v="0"/>
    <n v="153"/>
    <x v="0"/>
    <x v="0"/>
    <x v="0"/>
    <x v="0"/>
    <x v="320"/>
    <x v="323"/>
    <x v="181"/>
    <x v="20"/>
    <x v="2"/>
    <m/>
    <m/>
    <m/>
    <n v="16928"/>
    <n v="16928"/>
    <m/>
    <m/>
  </r>
  <r>
    <x v="5"/>
    <x v="1"/>
    <x v="0"/>
    <x v="0"/>
    <n v="153"/>
    <x v="0"/>
    <x v="0"/>
    <x v="0"/>
    <x v="0"/>
    <x v="321"/>
    <x v="324"/>
    <x v="184"/>
    <x v="20"/>
    <x v="2"/>
    <m/>
    <m/>
    <m/>
    <n v="19869"/>
    <n v="19869"/>
    <m/>
    <m/>
  </r>
  <r>
    <x v="5"/>
    <x v="1"/>
    <x v="1"/>
    <x v="0"/>
    <n v="60"/>
    <x v="0"/>
    <x v="0"/>
    <x v="0"/>
    <x v="0"/>
    <x v="322"/>
    <x v="325"/>
    <x v="181"/>
    <x v="20"/>
    <x v="2"/>
    <m/>
    <m/>
    <m/>
    <n v="14944"/>
    <n v="7500"/>
    <m/>
    <m/>
  </r>
  <r>
    <x v="5"/>
    <x v="1"/>
    <x v="1"/>
    <x v="0"/>
    <n v="3"/>
    <x v="0"/>
    <x v="0"/>
    <x v="0"/>
    <x v="0"/>
    <x v="323"/>
    <x v="326"/>
    <x v="181"/>
    <x v="20"/>
    <x v="2"/>
    <m/>
    <m/>
    <m/>
    <n v="12722"/>
    <n v="750"/>
    <m/>
    <m/>
  </r>
  <r>
    <x v="5"/>
    <x v="1"/>
    <x v="1"/>
    <x v="0"/>
    <n v="83"/>
    <x v="0"/>
    <x v="0"/>
    <x v="0"/>
    <x v="0"/>
    <x v="324"/>
    <x v="327"/>
    <x v="181"/>
    <x v="20"/>
    <x v="2"/>
    <m/>
    <m/>
    <m/>
    <n v="14715"/>
    <n v="11037"/>
    <m/>
    <m/>
  </r>
  <r>
    <x v="5"/>
    <x v="1"/>
    <x v="1"/>
    <x v="0"/>
    <n v="47"/>
    <x v="0"/>
    <x v="0"/>
    <x v="0"/>
    <x v="0"/>
    <x v="325"/>
    <x v="328"/>
    <x v="181"/>
    <x v="20"/>
    <x v="2"/>
    <m/>
    <m/>
    <m/>
    <n v="26082"/>
    <n v="15500"/>
    <m/>
    <m/>
  </r>
  <r>
    <x v="5"/>
    <x v="1"/>
    <x v="1"/>
    <x v="0"/>
    <n v="153"/>
    <x v="0"/>
    <x v="0"/>
    <x v="0"/>
    <x v="0"/>
    <x v="326"/>
    <x v="329"/>
    <x v="185"/>
    <x v="20"/>
    <x v="2"/>
    <m/>
    <m/>
    <m/>
    <n v="39864"/>
    <n v="39864"/>
    <m/>
    <m/>
  </r>
  <r>
    <x v="5"/>
    <x v="1"/>
    <x v="1"/>
    <x v="0"/>
    <n v="124"/>
    <x v="0"/>
    <x v="0"/>
    <x v="0"/>
    <x v="0"/>
    <x v="327"/>
    <x v="330"/>
    <x v="186"/>
    <x v="20"/>
    <x v="2"/>
    <m/>
    <m/>
    <m/>
    <n v="48586"/>
    <n v="48586"/>
    <m/>
    <m/>
  </r>
  <r>
    <x v="5"/>
    <x v="1"/>
    <x v="1"/>
    <x v="0"/>
    <n v="128"/>
    <x v="0"/>
    <x v="0"/>
    <x v="0"/>
    <x v="0"/>
    <x v="328"/>
    <x v="331"/>
    <x v="186"/>
    <x v="20"/>
    <x v="2"/>
    <m/>
    <m/>
    <m/>
    <n v="30154"/>
    <n v="30154"/>
    <m/>
    <m/>
  </r>
  <r>
    <x v="5"/>
    <x v="1"/>
    <x v="0"/>
    <x v="0"/>
    <n v="153"/>
    <x v="0"/>
    <x v="0"/>
    <x v="0"/>
    <x v="0"/>
    <x v="329"/>
    <x v="332"/>
    <x v="186"/>
    <x v="20"/>
    <x v="2"/>
    <m/>
    <m/>
    <m/>
    <n v="6855"/>
    <n v="6855"/>
    <m/>
    <m/>
  </r>
  <r>
    <x v="5"/>
    <x v="1"/>
    <x v="0"/>
    <x v="0"/>
    <n v="153"/>
    <x v="0"/>
    <x v="0"/>
    <x v="0"/>
    <x v="0"/>
    <x v="330"/>
    <x v="333"/>
    <x v="187"/>
    <x v="20"/>
    <x v="2"/>
    <m/>
    <m/>
    <m/>
    <n v="56658"/>
    <n v="56658"/>
    <m/>
    <m/>
  </r>
  <r>
    <x v="6"/>
    <x v="0"/>
    <x v="0"/>
    <x v="0"/>
    <m/>
    <x v="1"/>
    <x v="0"/>
    <x v="0"/>
    <x v="0"/>
    <x v="0"/>
    <x v="0"/>
    <x v="0"/>
    <x v="0"/>
    <x v="0"/>
    <m/>
    <m/>
    <m/>
    <m/>
    <n v="956"/>
    <m/>
    <m/>
  </r>
  <r>
    <x v="6"/>
    <x v="0"/>
    <x v="0"/>
    <x v="0"/>
    <m/>
    <x v="1"/>
    <x v="0"/>
    <x v="0"/>
    <x v="0"/>
    <x v="1"/>
    <x v="1"/>
    <x v="0"/>
    <x v="0"/>
    <x v="0"/>
    <m/>
    <m/>
    <m/>
    <m/>
    <n v="7163"/>
    <m/>
    <m/>
  </r>
  <r>
    <x v="6"/>
    <x v="0"/>
    <x v="0"/>
    <x v="0"/>
    <m/>
    <x v="1"/>
    <x v="0"/>
    <x v="0"/>
    <x v="0"/>
    <x v="2"/>
    <x v="2"/>
    <x v="1"/>
    <x v="0"/>
    <x v="0"/>
    <m/>
    <m/>
    <m/>
    <m/>
    <n v="11000"/>
    <m/>
    <m/>
  </r>
  <r>
    <x v="6"/>
    <x v="0"/>
    <x v="0"/>
    <x v="0"/>
    <m/>
    <x v="1"/>
    <x v="0"/>
    <x v="0"/>
    <x v="0"/>
    <x v="3"/>
    <x v="3"/>
    <x v="1"/>
    <x v="0"/>
    <x v="0"/>
    <m/>
    <m/>
    <m/>
    <m/>
    <n v="0"/>
    <m/>
    <m/>
  </r>
  <r>
    <x v="6"/>
    <x v="0"/>
    <x v="0"/>
    <x v="0"/>
    <m/>
    <x v="1"/>
    <x v="0"/>
    <x v="0"/>
    <x v="0"/>
    <x v="4"/>
    <x v="4"/>
    <x v="1"/>
    <x v="0"/>
    <x v="0"/>
    <m/>
    <m/>
    <m/>
    <m/>
    <n v="3338"/>
    <m/>
    <m/>
  </r>
  <r>
    <x v="6"/>
    <x v="0"/>
    <x v="0"/>
    <x v="0"/>
    <m/>
    <x v="1"/>
    <x v="0"/>
    <x v="0"/>
    <x v="0"/>
    <x v="5"/>
    <x v="5"/>
    <x v="1"/>
    <x v="0"/>
    <x v="0"/>
    <m/>
    <m/>
    <m/>
    <m/>
    <n v="617.75"/>
    <m/>
    <m/>
  </r>
  <r>
    <x v="6"/>
    <x v="0"/>
    <x v="0"/>
    <x v="0"/>
    <m/>
    <x v="1"/>
    <x v="0"/>
    <x v="0"/>
    <x v="0"/>
    <x v="6"/>
    <x v="6"/>
    <x v="1"/>
    <x v="0"/>
    <x v="0"/>
    <m/>
    <m/>
    <m/>
    <m/>
    <n v="4098"/>
    <m/>
    <m/>
  </r>
  <r>
    <x v="6"/>
    <x v="0"/>
    <x v="0"/>
    <x v="0"/>
    <m/>
    <x v="1"/>
    <x v="0"/>
    <x v="0"/>
    <x v="0"/>
    <x v="7"/>
    <x v="7"/>
    <x v="2"/>
    <x v="0"/>
    <x v="0"/>
    <m/>
    <m/>
    <m/>
    <m/>
    <n v="4800"/>
    <m/>
    <m/>
  </r>
  <r>
    <x v="6"/>
    <x v="0"/>
    <x v="1"/>
    <x v="0"/>
    <m/>
    <x v="1"/>
    <x v="0"/>
    <x v="0"/>
    <x v="0"/>
    <x v="8"/>
    <x v="8"/>
    <x v="3"/>
    <x v="0"/>
    <x v="0"/>
    <m/>
    <m/>
    <m/>
    <m/>
    <n v="13500"/>
    <m/>
    <m/>
  </r>
  <r>
    <x v="6"/>
    <x v="0"/>
    <x v="1"/>
    <x v="0"/>
    <m/>
    <x v="1"/>
    <x v="0"/>
    <x v="0"/>
    <x v="0"/>
    <x v="9"/>
    <x v="9"/>
    <x v="2"/>
    <x v="0"/>
    <x v="0"/>
    <m/>
    <m/>
    <m/>
    <m/>
    <n v="2250"/>
    <m/>
    <m/>
  </r>
  <r>
    <x v="6"/>
    <x v="0"/>
    <x v="0"/>
    <x v="0"/>
    <m/>
    <x v="1"/>
    <x v="0"/>
    <x v="0"/>
    <x v="0"/>
    <x v="10"/>
    <x v="10"/>
    <x v="4"/>
    <x v="1"/>
    <x v="0"/>
    <m/>
    <m/>
    <m/>
    <m/>
    <n v="350"/>
    <m/>
    <m/>
  </r>
  <r>
    <x v="6"/>
    <x v="0"/>
    <x v="1"/>
    <x v="0"/>
    <m/>
    <x v="1"/>
    <x v="0"/>
    <x v="0"/>
    <x v="0"/>
    <x v="11"/>
    <x v="11"/>
    <x v="4"/>
    <x v="1"/>
    <x v="0"/>
    <m/>
    <m/>
    <m/>
    <m/>
    <n v="200"/>
    <m/>
    <m/>
  </r>
  <r>
    <x v="6"/>
    <x v="0"/>
    <x v="1"/>
    <x v="0"/>
    <m/>
    <x v="1"/>
    <x v="0"/>
    <x v="0"/>
    <x v="0"/>
    <x v="12"/>
    <x v="12"/>
    <x v="5"/>
    <x v="1"/>
    <x v="0"/>
    <m/>
    <m/>
    <m/>
    <m/>
    <n v="10000"/>
    <m/>
    <m/>
  </r>
  <r>
    <x v="6"/>
    <x v="0"/>
    <x v="0"/>
    <x v="0"/>
    <m/>
    <x v="1"/>
    <x v="0"/>
    <x v="0"/>
    <x v="0"/>
    <x v="331"/>
    <x v="334"/>
    <x v="5"/>
    <x v="1"/>
    <x v="0"/>
    <m/>
    <m/>
    <m/>
    <m/>
    <n v="0"/>
    <m/>
    <m/>
  </r>
  <r>
    <x v="6"/>
    <x v="0"/>
    <x v="0"/>
    <x v="0"/>
    <m/>
    <x v="1"/>
    <x v="0"/>
    <x v="0"/>
    <x v="0"/>
    <x v="332"/>
    <x v="335"/>
    <x v="5"/>
    <x v="1"/>
    <x v="0"/>
    <m/>
    <m/>
    <m/>
    <m/>
    <n v="0"/>
    <m/>
    <m/>
  </r>
  <r>
    <x v="6"/>
    <x v="0"/>
    <x v="1"/>
    <x v="0"/>
    <m/>
    <x v="1"/>
    <x v="0"/>
    <x v="0"/>
    <x v="0"/>
    <x v="333"/>
    <x v="336"/>
    <x v="5"/>
    <x v="1"/>
    <x v="0"/>
    <m/>
    <m/>
    <m/>
    <m/>
    <n v="0"/>
    <m/>
    <m/>
  </r>
  <r>
    <x v="6"/>
    <x v="0"/>
    <x v="0"/>
    <x v="0"/>
    <m/>
    <x v="1"/>
    <x v="0"/>
    <x v="0"/>
    <x v="0"/>
    <x v="334"/>
    <x v="337"/>
    <x v="5"/>
    <x v="1"/>
    <x v="0"/>
    <m/>
    <m/>
    <m/>
    <m/>
    <n v="0"/>
    <m/>
    <m/>
  </r>
  <r>
    <x v="6"/>
    <x v="0"/>
    <x v="1"/>
    <x v="0"/>
    <m/>
    <x v="1"/>
    <x v="0"/>
    <x v="0"/>
    <x v="1"/>
    <x v="13"/>
    <x v="13"/>
    <x v="6"/>
    <x v="1"/>
    <x v="0"/>
    <m/>
    <m/>
    <m/>
    <m/>
    <n v="0"/>
    <m/>
    <m/>
  </r>
  <r>
    <x v="6"/>
    <x v="0"/>
    <x v="0"/>
    <x v="0"/>
    <m/>
    <x v="1"/>
    <x v="0"/>
    <x v="0"/>
    <x v="0"/>
    <x v="14"/>
    <x v="14"/>
    <x v="6"/>
    <x v="1"/>
    <x v="0"/>
    <m/>
    <m/>
    <m/>
    <m/>
    <n v="3605"/>
    <m/>
    <m/>
  </r>
  <r>
    <x v="6"/>
    <x v="0"/>
    <x v="1"/>
    <x v="0"/>
    <m/>
    <x v="1"/>
    <x v="0"/>
    <x v="0"/>
    <x v="0"/>
    <x v="15"/>
    <x v="15"/>
    <x v="7"/>
    <x v="1"/>
    <x v="0"/>
    <m/>
    <m/>
    <m/>
    <m/>
    <n v="825"/>
    <m/>
    <m/>
  </r>
  <r>
    <x v="6"/>
    <x v="0"/>
    <x v="1"/>
    <x v="0"/>
    <m/>
    <x v="1"/>
    <x v="0"/>
    <x v="0"/>
    <x v="0"/>
    <x v="16"/>
    <x v="16"/>
    <x v="7"/>
    <x v="1"/>
    <x v="0"/>
    <m/>
    <m/>
    <m/>
    <m/>
    <n v="0"/>
    <m/>
    <m/>
  </r>
  <r>
    <x v="6"/>
    <x v="0"/>
    <x v="0"/>
    <x v="0"/>
    <m/>
    <x v="1"/>
    <x v="0"/>
    <x v="0"/>
    <x v="0"/>
    <x v="17"/>
    <x v="17"/>
    <x v="7"/>
    <x v="1"/>
    <x v="0"/>
    <m/>
    <m/>
    <m/>
    <m/>
    <n v="500"/>
    <m/>
    <m/>
  </r>
  <r>
    <x v="6"/>
    <x v="0"/>
    <x v="1"/>
    <x v="0"/>
    <m/>
    <x v="1"/>
    <x v="0"/>
    <x v="0"/>
    <x v="0"/>
    <x v="18"/>
    <x v="18"/>
    <x v="8"/>
    <x v="1"/>
    <x v="0"/>
    <m/>
    <m/>
    <m/>
    <m/>
    <n v="0"/>
    <m/>
    <m/>
  </r>
  <r>
    <x v="6"/>
    <x v="0"/>
    <x v="0"/>
    <x v="0"/>
    <m/>
    <x v="1"/>
    <x v="0"/>
    <x v="0"/>
    <x v="1"/>
    <x v="19"/>
    <x v="19"/>
    <x v="8"/>
    <x v="1"/>
    <x v="0"/>
    <m/>
    <m/>
    <m/>
    <m/>
    <n v="7526"/>
    <m/>
    <m/>
  </r>
  <r>
    <x v="6"/>
    <x v="0"/>
    <x v="0"/>
    <x v="0"/>
    <m/>
    <x v="1"/>
    <x v="0"/>
    <x v="0"/>
    <x v="0"/>
    <x v="20"/>
    <x v="20"/>
    <x v="8"/>
    <x v="1"/>
    <x v="0"/>
    <m/>
    <m/>
    <m/>
    <m/>
    <n v="1267"/>
    <m/>
    <m/>
  </r>
  <r>
    <x v="6"/>
    <x v="0"/>
    <x v="0"/>
    <x v="0"/>
    <m/>
    <x v="1"/>
    <x v="0"/>
    <x v="0"/>
    <x v="0"/>
    <x v="21"/>
    <x v="21"/>
    <x v="9"/>
    <x v="1"/>
    <x v="0"/>
    <m/>
    <m/>
    <m/>
    <m/>
    <n v="5663.11"/>
    <m/>
    <m/>
  </r>
  <r>
    <x v="6"/>
    <x v="0"/>
    <x v="0"/>
    <x v="0"/>
    <m/>
    <x v="1"/>
    <x v="0"/>
    <x v="0"/>
    <x v="0"/>
    <x v="22"/>
    <x v="22"/>
    <x v="6"/>
    <x v="1"/>
    <x v="0"/>
    <m/>
    <m/>
    <m/>
    <m/>
    <n v="2211"/>
    <m/>
    <m/>
  </r>
  <r>
    <x v="6"/>
    <x v="0"/>
    <x v="0"/>
    <x v="0"/>
    <m/>
    <x v="1"/>
    <x v="0"/>
    <x v="0"/>
    <x v="0"/>
    <x v="23"/>
    <x v="23"/>
    <x v="10"/>
    <x v="1"/>
    <x v="0"/>
    <m/>
    <m/>
    <m/>
    <m/>
    <n v="0"/>
    <m/>
    <m/>
  </r>
  <r>
    <x v="6"/>
    <x v="0"/>
    <x v="0"/>
    <x v="0"/>
    <m/>
    <x v="1"/>
    <x v="0"/>
    <x v="0"/>
    <x v="0"/>
    <x v="24"/>
    <x v="24"/>
    <x v="4"/>
    <x v="1"/>
    <x v="0"/>
    <m/>
    <m/>
    <m/>
    <m/>
    <n v="3488"/>
    <m/>
    <m/>
  </r>
  <r>
    <x v="6"/>
    <x v="0"/>
    <x v="0"/>
    <x v="0"/>
    <m/>
    <x v="1"/>
    <x v="0"/>
    <x v="0"/>
    <x v="0"/>
    <x v="25"/>
    <x v="25"/>
    <x v="5"/>
    <x v="1"/>
    <x v="0"/>
    <m/>
    <m/>
    <m/>
    <m/>
    <n v="1696"/>
    <m/>
    <m/>
  </r>
  <r>
    <x v="6"/>
    <x v="0"/>
    <x v="0"/>
    <x v="0"/>
    <m/>
    <x v="1"/>
    <x v="0"/>
    <x v="0"/>
    <x v="0"/>
    <x v="26"/>
    <x v="26"/>
    <x v="10"/>
    <x v="1"/>
    <x v="0"/>
    <m/>
    <m/>
    <m/>
    <m/>
    <n v="4427"/>
    <m/>
    <m/>
  </r>
  <r>
    <x v="6"/>
    <x v="0"/>
    <x v="0"/>
    <x v="0"/>
    <m/>
    <x v="1"/>
    <x v="0"/>
    <x v="0"/>
    <x v="1"/>
    <x v="27"/>
    <x v="27"/>
    <x v="11"/>
    <x v="1"/>
    <x v="0"/>
    <m/>
    <m/>
    <m/>
    <m/>
    <n v="3270"/>
    <m/>
    <m/>
  </r>
  <r>
    <x v="6"/>
    <x v="0"/>
    <x v="0"/>
    <x v="0"/>
    <m/>
    <x v="1"/>
    <x v="0"/>
    <x v="0"/>
    <x v="0"/>
    <x v="28"/>
    <x v="28"/>
    <x v="12"/>
    <x v="2"/>
    <x v="0"/>
    <m/>
    <m/>
    <m/>
    <m/>
    <n v="3788"/>
    <m/>
    <m/>
  </r>
  <r>
    <x v="6"/>
    <x v="0"/>
    <x v="0"/>
    <x v="1"/>
    <m/>
    <x v="1"/>
    <x v="0"/>
    <x v="0"/>
    <x v="1"/>
    <x v="29"/>
    <x v="29"/>
    <x v="13"/>
    <x v="2"/>
    <x v="0"/>
    <m/>
    <m/>
    <m/>
    <m/>
    <n v="17853"/>
    <m/>
    <m/>
  </r>
  <r>
    <x v="6"/>
    <x v="0"/>
    <x v="0"/>
    <x v="1"/>
    <m/>
    <x v="1"/>
    <x v="0"/>
    <x v="0"/>
    <x v="1"/>
    <x v="30"/>
    <x v="30"/>
    <x v="14"/>
    <x v="2"/>
    <x v="0"/>
    <m/>
    <m/>
    <m/>
    <m/>
    <n v="11342"/>
    <m/>
    <m/>
  </r>
  <r>
    <x v="6"/>
    <x v="0"/>
    <x v="1"/>
    <x v="0"/>
    <m/>
    <x v="1"/>
    <x v="0"/>
    <x v="0"/>
    <x v="0"/>
    <x v="31"/>
    <x v="31"/>
    <x v="15"/>
    <x v="2"/>
    <x v="0"/>
    <m/>
    <m/>
    <m/>
    <m/>
    <n v="5342"/>
    <m/>
    <m/>
  </r>
  <r>
    <x v="6"/>
    <x v="0"/>
    <x v="0"/>
    <x v="0"/>
    <m/>
    <x v="1"/>
    <x v="0"/>
    <x v="0"/>
    <x v="0"/>
    <x v="32"/>
    <x v="32"/>
    <x v="16"/>
    <x v="2"/>
    <x v="0"/>
    <m/>
    <m/>
    <m/>
    <m/>
    <n v="6036.45"/>
    <m/>
    <m/>
  </r>
  <r>
    <x v="6"/>
    <x v="0"/>
    <x v="0"/>
    <x v="0"/>
    <m/>
    <x v="1"/>
    <x v="0"/>
    <x v="0"/>
    <x v="0"/>
    <x v="33"/>
    <x v="33"/>
    <x v="17"/>
    <x v="2"/>
    <x v="0"/>
    <m/>
    <m/>
    <m/>
    <m/>
    <n v="4325"/>
    <m/>
    <m/>
  </r>
  <r>
    <x v="6"/>
    <x v="0"/>
    <x v="0"/>
    <x v="0"/>
    <m/>
    <x v="1"/>
    <x v="0"/>
    <x v="0"/>
    <x v="0"/>
    <x v="34"/>
    <x v="34"/>
    <x v="18"/>
    <x v="2"/>
    <x v="0"/>
    <m/>
    <m/>
    <m/>
    <m/>
    <n v="7105"/>
    <m/>
    <m/>
  </r>
  <r>
    <x v="6"/>
    <x v="0"/>
    <x v="0"/>
    <x v="0"/>
    <m/>
    <x v="1"/>
    <x v="0"/>
    <x v="0"/>
    <x v="0"/>
    <x v="35"/>
    <x v="35"/>
    <x v="19"/>
    <x v="2"/>
    <x v="0"/>
    <m/>
    <m/>
    <m/>
    <m/>
    <n v="4028"/>
    <m/>
    <m/>
  </r>
  <r>
    <x v="6"/>
    <x v="0"/>
    <x v="1"/>
    <x v="0"/>
    <m/>
    <x v="1"/>
    <x v="0"/>
    <x v="0"/>
    <x v="0"/>
    <x v="36"/>
    <x v="36"/>
    <x v="12"/>
    <x v="2"/>
    <x v="0"/>
    <m/>
    <m/>
    <m/>
    <m/>
    <n v="2917"/>
    <m/>
    <m/>
  </r>
  <r>
    <x v="6"/>
    <x v="0"/>
    <x v="0"/>
    <x v="0"/>
    <m/>
    <x v="1"/>
    <x v="0"/>
    <x v="0"/>
    <x v="0"/>
    <x v="37"/>
    <x v="37"/>
    <x v="20"/>
    <x v="3"/>
    <x v="0"/>
    <m/>
    <m/>
    <m/>
    <m/>
    <n v="6353"/>
    <m/>
    <m/>
  </r>
  <r>
    <x v="6"/>
    <x v="0"/>
    <x v="0"/>
    <x v="0"/>
    <m/>
    <x v="1"/>
    <x v="0"/>
    <x v="0"/>
    <x v="0"/>
    <x v="38"/>
    <x v="38"/>
    <x v="21"/>
    <x v="3"/>
    <x v="0"/>
    <m/>
    <m/>
    <m/>
    <m/>
    <n v="5861"/>
    <m/>
    <m/>
  </r>
  <r>
    <x v="6"/>
    <x v="0"/>
    <x v="0"/>
    <x v="0"/>
    <m/>
    <x v="1"/>
    <x v="0"/>
    <x v="0"/>
    <x v="0"/>
    <x v="39"/>
    <x v="39"/>
    <x v="22"/>
    <x v="3"/>
    <x v="0"/>
    <m/>
    <m/>
    <m/>
    <m/>
    <n v="5079"/>
    <m/>
    <m/>
  </r>
  <r>
    <x v="6"/>
    <x v="0"/>
    <x v="0"/>
    <x v="0"/>
    <m/>
    <x v="1"/>
    <x v="0"/>
    <x v="0"/>
    <x v="0"/>
    <x v="40"/>
    <x v="40"/>
    <x v="23"/>
    <x v="3"/>
    <x v="0"/>
    <m/>
    <m/>
    <m/>
    <m/>
    <n v="7589"/>
    <m/>
    <m/>
  </r>
  <r>
    <x v="6"/>
    <x v="0"/>
    <x v="0"/>
    <x v="0"/>
    <m/>
    <x v="1"/>
    <x v="0"/>
    <x v="0"/>
    <x v="1"/>
    <x v="41"/>
    <x v="41"/>
    <x v="24"/>
    <x v="3"/>
    <x v="0"/>
    <m/>
    <m/>
    <m/>
    <m/>
    <n v="10000"/>
    <m/>
    <m/>
  </r>
  <r>
    <x v="6"/>
    <x v="0"/>
    <x v="1"/>
    <x v="0"/>
    <m/>
    <x v="1"/>
    <x v="0"/>
    <x v="0"/>
    <x v="0"/>
    <x v="42"/>
    <x v="42"/>
    <x v="25"/>
    <x v="3"/>
    <x v="0"/>
    <m/>
    <m/>
    <m/>
    <m/>
    <n v="0"/>
    <m/>
    <m/>
  </r>
  <r>
    <x v="6"/>
    <x v="0"/>
    <x v="0"/>
    <x v="0"/>
    <m/>
    <x v="1"/>
    <x v="0"/>
    <x v="0"/>
    <x v="0"/>
    <x v="43"/>
    <x v="43"/>
    <x v="26"/>
    <x v="3"/>
    <x v="0"/>
    <m/>
    <m/>
    <m/>
    <m/>
    <n v="5569"/>
    <m/>
    <m/>
  </r>
  <r>
    <x v="6"/>
    <x v="0"/>
    <x v="0"/>
    <x v="0"/>
    <m/>
    <x v="1"/>
    <x v="0"/>
    <x v="0"/>
    <x v="0"/>
    <x v="44"/>
    <x v="44"/>
    <x v="27"/>
    <x v="3"/>
    <x v="0"/>
    <m/>
    <m/>
    <m/>
    <m/>
    <n v="7052"/>
    <m/>
    <m/>
  </r>
  <r>
    <x v="6"/>
    <x v="0"/>
    <x v="0"/>
    <x v="0"/>
    <m/>
    <x v="1"/>
    <x v="0"/>
    <x v="0"/>
    <x v="0"/>
    <x v="45"/>
    <x v="45"/>
    <x v="28"/>
    <x v="3"/>
    <x v="0"/>
    <m/>
    <m/>
    <m/>
    <m/>
    <n v="2583"/>
    <m/>
    <m/>
  </r>
  <r>
    <x v="6"/>
    <x v="0"/>
    <x v="0"/>
    <x v="0"/>
    <m/>
    <x v="1"/>
    <x v="0"/>
    <x v="0"/>
    <x v="0"/>
    <x v="46"/>
    <x v="46"/>
    <x v="29"/>
    <x v="3"/>
    <x v="0"/>
    <m/>
    <m/>
    <m/>
    <m/>
    <n v="4694.17"/>
    <m/>
    <m/>
  </r>
  <r>
    <x v="6"/>
    <x v="0"/>
    <x v="0"/>
    <x v="0"/>
    <m/>
    <x v="1"/>
    <x v="0"/>
    <x v="0"/>
    <x v="0"/>
    <x v="47"/>
    <x v="47"/>
    <x v="30"/>
    <x v="3"/>
    <x v="0"/>
    <m/>
    <m/>
    <m/>
    <m/>
    <n v="5800"/>
    <m/>
    <m/>
  </r>
  <r>
    <x v="6"/>
    <x v="0"/>
    <x v="1"/>
    <x v="0"/>
    <m/>
    <x v="1"/>
    <x v="0"/>
    <x v="0"/>
    <x v="0"/>
    <x v="48"/>
    <x v="48"/>
    <x v="31"/>
    <x v="3"/>
    <x v="0"/>
    <m/>
    <m/>
    <m/>
    <m/>
    <n v="2000"/>
    <m/>
    <m/>
  </r>
  <r>
    <x v="6"/>
    <x v="0"/>
    <x v="0"/>
    <x v="0"/>
    <m/>
    <x v="1"/>
    <x v="0"/>
    <x v="0"/>
    <x v="0"/>
    <x v="49"/>
    <x v="49"/>
    <x v="32"/>
    <x v="3"/>
    <x v="0"/>
    <m/>
    <m/>
    <m/>
    <m/>
    <n v="5045"/>
    <m/>
    <m/>
  </r>
  <r>
    <x v="6"/>
    <x v="0"/>
    <x v="0"/>
    <x v="0"/>
    <m/>
    <x v="1"/>
    <x v="0"/>
    <x v="0"/>
    <x v="0"/>
    <x v="50"/>
    <x v="50"/>
    <x v="28"/>
    <x v="3"/>
    <x v="0"/>
    <m/>
    <m/>
    <m/>
    <m/>
    <n v="9649"/>
    <m/>
    <m/>
  </r>
  <r>
    <x v="6"/>
    <x v="0"/>
    <x v="1"/>
    <x v="0"/>
    <m/>
    <x v="1"/>
    <x v="0"/>
    <x v="0"/>
    <x v="0"/>
    <x v="51"/>
    <x v="51"/>
    <x v="28"/>
    <x v="3"/>
    <x v="0"/>
    <m/>
    <m/>
    <m/>
    <m/>
    <n v="0"/>
    <m/>
    <m/>
  </r>
  <r>
    <x v="6"/>
    <x v="0"/>
    <x v="0"/>
    <x v="0"/>
    <m/>
    <x v="1"/>
    <x v="0"/>
    <x v="0"/>
    <x v="0"/>
    <x v="52"/>
    <x v="52"/>
    <x v="33"/>
    <x v="4"/>
    <x v="0"/>
    <m/>
    <m/>
    <m/>
    <m/>
    <n v="7951"/>
    <m/>
    <m/>
  </r>
  <r>
    <x v="6"/>
    <x v="0"/>
    <x v="0"/>
    <x v="0"/>
    <m/>
    <x v="1"/>
    <x v="0"/>
    <x v="0"/>
    <x v="0"/>
    <x v="53"/>
    <x v="53"/>
    <x v="34"/>
    <x v="4"/>
    <x v="0"/>
    <m/>
    <m/>
    <m/>
    <m/>
    <n v="3351"/>
    <m/>
    <m/>
  </r>
  <r>
    <x v="6"/>
    <x v="0"/>
    <x v="1"/>
    <x v="0"/>
    <m/>
    <x v="1"/>
    <x v="0"/>
    <x v="0"/>
    <x v="0"/>
    <x v="54"/>
    <x v="54"/>
    <x v="35"/>
    <x v="4"/>
    <x v="0"/>
    <m/>
    <m/>
    <m/>
    <m/>
    <n v="1500"/>
    <m/>
    <m/>
  </r>
  <r>
    <x v="6"/>
    <x v="0"/>
    <x v="0"/>
    <x v="0"/>
    <m/>
    <x v="1"/>
    <x v="0"/>
    <x v="0"/>
    <x v="0"/>
    <x v="55"/>
    <x v="55"/>
    <x v="36"/>
    <x v="4"/>
    <x v="0"/>
    <m/>
    <m/>
    <m/>
    <m/>
    <n v="0"/>
    <m/>
    <m/>
  </r>
  <r>
    <x v="6"/>
    <x v="0"/>
    <x v="0"/>
    <x v="0"/>
    <m/>
    <x v="1"/>
    <x v="0"/>
    <x v="0"/>
    <x v="0"/>
    <x v="56"/>
    <x v="56"/>
    <x v="37"/>
    <x v="4"/>
    <x v="0"/>
    <m/>
    <m/>
    <m/>
    <m/>
    <n v="3863"/>
    <m/>
    <m/>
  </r>
  <r>
    <x v="6"/>
    <x v="0"/>
    <x v="1"/>
    <x v="0"/>
    <m/>
    <x v="1"/>
    <x v="0"/>
    <x v="0"/>
    <x v="1"/>
    <x v="57"/>
    <x v="57"/>
    <x v="38"/>
    <x v="4"/>
    <x v="0"/>
    <m/>
    <m/>
    <m/>
    <m/>
    <n v="0"/>
    <m/>
    <m/>
  </r>
  <r>
    <x v="6"/>
    <x v="0"/>
    <x v="0"/>
    <x v="0"/>
    <m/>
    <x v="1"/>
    <x v="0"/>
    <x v="0"/>
    <x v="0"/>
    <x v="58"/>
    <x v="58"/>
    <x v="39"/>
    <x v="4"/>
    <x v="0"/>
    <m/>
    <m/>
    <m/>
    <m/>
    <n v="2615"/>
    <m/>
    <m/>
  </r>
  <r>
    <x v="6"/>
    <x v="0"/>
    <x v="1"/>
    <x v="0"/>
    <m/>
    <x v="1"/>
    <x v="0"/>
    <x v="0"/>
    <x v="1"/>
    <x v="59"/>
    <x v="59"/>
    <x v="40"/>
    <x v="4"/>
    <x v="0"/>
    <m/>
    <m/>
    <m/>
    <m/>
    <n v="5816"/>
    <m/>
    <m/>
  </r>
  <r>
    <x v="6"/>
    <x v="0"/>
    <x v="0"/>
    <x v="0"/>
    <m/>
    <x v="1"/>
    <x v="0"/>
    <x v="0"/>
    <x v="0"/>
    <x v="60"/>
    <x v="60"/>
    <x v="41"/>
    <x v="4"/>
    <x v="0"/>
    <m/>
    <m/>
    <m/>
    <m/>
    <n v="9620"/>
    <m/>
    <m/>
  </r>
  <r>
    <x v="6"/>
    <x v="0"/>
    <x v="0"/>
    <x v="0"/>
    <m/>
    <x v="1"/>
    <x v="0"/>
    <x v="0"/>
    <x v="0"/>
    <x v="61"/>
    <x v="61"/>
    <x v="42"/>
    <x v="4"/>
    <x v="0"/>
    <m/>
    <m/>
    <m/>
    <m/>
    <n v="8166.74"/>
    <m/>
    <m/>
  </r>
  <r>
    <x v="6"/>
    <x v="0"/>
    <x v="0"/>
    <x v="0"/>
    <m/>
    <x v="1"/>
    <x v="0"/>
    <x v="0"/>
    <x v="0"/>
    <x v="62"/>
    <x v="62"/>
    <x v="43"/>
    <x v="4"/>
    <x v="0"/>
    <m/>
    <m/>
    <m/>
    <m/>
    <n v="4395"/>
    <m/>
    <m/>
  </r>
  <r>
    <x v="6"/>
    <x v="0"/>
    <x v="1"/>
    <x v="0"/>
    <m/>
    <x v="1"/>
    <x v="0"/>
    <x v="0"/>
    <x v="1"/>
    <x v="63"/>
    <x v="63"/>
    <x v="44"/>
    <x v="4"/>
    <x v="0"/>
    <m/>
    <m/>
    <m/>
    <m/>
    <n v="4002"/>
    <m/>
    <m/>
  </r>
  <r>
    <x v="6"/>
    <x v="0"/>
    <x v="0"/>
    <x v="0"/>
    <m/>
    <x v="1"/>
    <x v="0"/>
    <x v="0"/>
    <x v="0"/>
    <x v="64"/>
    <x v="64"/>
    <x v="45"/>
    <x v="4"/>
    <x v="0"/>
    <m/>
    <m/>
    <m/>
    <m/>
    <n v="0.16"/>
    <m/>
    <m/>
  </r>
  <r>
    <x v="6"/>
    <x v="0"/>
    <x v="1"/>
    <x v="0"/>
    <m/>
    <x v="1"/>
    <x v="0"/>
    <x v="0"/>
    <x v="0"/>
    <x v="65"/>
    <x v="65"/>
    <x v="46"/>
    <x v="4"/>
    <x v="0"/>
    <m/>
    <m/>
    <m/>
    <m/>
    <n v="3500"/>
    <m/>
    <m/>
  </r>
  <r>
    <x v="6"/>
    <x v="0"/>
    <x v="1"/>
    <x v="0"/>
    <m/>
    <x v="1"/>
    <x v="0"/>
    <x v="0"/>
    <x v="0"/>
    <x v="66"/>
    <x v="66"/>
    <x v="47"/>
    <x v="5"/>
    <x v="0"/>
    <m/>
    <m/>
    <m/>
    <m/>
    <n v="130"/>
    <m/>
    <m/>
  </r>
  <r>
    <x v="6"/>
    <x v="0"/>
    <x v="0"/>
    <x v="0"/>
    <m/>
    <x v="1"/>
    <x v="0"/>
    <x v="0"/>
    <x v="0"/>
    <x v="67"/>
    <x v="67"/>
    <x v="47"/>
    <x v="5"/>
    <x v="0"/>
    <m/>
    <m/>
    <m/>
    <m/>
    <n v="3508"/>
    <m/>
    <m/>
  </r>
  <r>
    <x v="6"/>
    <x v="0"/>
    <x v="1"/>
    <x v="0"/>
    <m/>
    <x v="1"/>
    <x v="0"/>
    <x v="0"/>
    <x v="0"/>
    <x v="68"/>
    <x v="68"/>
    <x v="48"/>
    <x v="5"/>
    <x v="0"/>
    <m/>
    <m/>
    <m/>
    <m/>
    <n v="0"/>
    <m/>
    <m/>
  </r>
  <r>
    <x v="6"/>
    <x v="0"/>
    <x v="0"/>
    <x v="0"/>
    <m/>
    <x v="1"/>
    <x v="0"/>
    <x v="0"/>
    <x v="0"/>
    <x v="69"/>
    <x v="69"/>
    <x v="49"/>
    <x v="5"/>
    <x v="0"/>
    <m/>
    <m/>
    <m/>
    <m/>
    <n v="7943"/>
    <m/>
    <m/>
  </r>
  <r>
    <x v="6"/>
    <x v="0"/>
    <x v="0"/>
    <x v="0"/>
    <m/>
    <x v="1"/>
    <x v="0"/>
    <x v="0"/>
    <x v="0"/>
    <x v="70"/>
    <x v="70"/>
    <x v="50"/>
    <x v="5"/>
    <x v="0"/>
    <m/>
    <m/>
    <m/>
    <m/>
    <n v="24220"/>
    <m/>
    <m/>
  </r>
  <r>
    <x v="6"/>
    <x v="0"/>
    <x v="0"/>
    <x v="0"/>
    <m/>
    <x v="1"/>
    <x v="0"/>
    <x v="0"/>
    <x v="0"/>
    <x v="71"/>
    <x v="71"/>
    <x v="48"/>
    <x v="5"/>
    <x v="0"/>
    <m/>
    <m/>
    <m/>
    <m/>
    <n v="2286.16"/>
    <m/>
    <m/>
  </r>
  <r>
    <x v="6"/>
    <x v="0"/>
    <x v="0"/>
    <x v="0"/>
    <m/>
    <x v="1"/>
    <x v="0"/>
    <x v="0"/>
    <x v="0"/>
    <x v="72"/>
    <x v="72"/>
    <x v="51"/>
    <x v="5"/>
    <x v="0"/>
    <m/>
    <m/>
    <m/>
    <m/>
    <n v="10017.92"/>
    <m/>
    <m/>
  </r>
  <r>
    <x v="6"/>
    <x v="0"/>
    <x v="0"/>
    <x v="0"/>
    <m/>
    <x v="1"/>
    <x v="0"/>
    <x v="0"/>
    <x v="0"/>
    <x v="73"/>
    <x v="73"/>
    <x v="52"/>
    <x v="5"/>
    <x v="0"/>
    <m/>
    <m/>
    <m/>
    <m/>
    <n v="3597"/>
    <m/>
    <m/>
  </r>
  <r>
    <x v="6"/>
    <x v="0"/>
    <x v="0"/>
    <x v="0"/>
    <m/>
    <x v="1"/>
    <x v="0"/>
    <x v="0"/>
    <x v="0"/>
    <x v="74"/>
    <x v="74"/>
    <x v="53"/>
    <x v="5"/>
    <x v="0"/>
    <m/>
    <m/>
    <m/>
    <m/>
    <n v="8363"/>
    <m/>
    <m/>
  </r>
  <r>
    <x v="6"/>
    <x v="0"/>
    <x v="0"/>
    <x v="0"/>
    <m/>
    <x v="1"/>
    <x v="0"/>
    <x v="0"/>
    <x v="0"/>
    <x v="75"/>
    <x v="75"/>
    <x v="54"/>
    <x v="6"/>
    <x v="0"/>
    <m/>
    <m/>
    <m/>
    <m/>
    <n v="3701"/>
    <m/>
    <m/>
  </r>
  <r>
    <x v="6"/>
    <x v="0"/>
    <x v="1"/>
    <x v="0"/>
    <m/>
    <x v="1"/>
    <x v="0"/>
    <x v="0"/>
    <x v="0"/>
    <x v="76"/>
    <x v="76"/>
    <x v="54"/>
    <x v="6"/>
    <x v="0"/>
    <m/>
    <m/>
    <m/>
    <m/>
    <n v="1840"/>
    <m/>
    <m/>
  </r>
  <r>
    <x v="6"/>
    <x v="0"/>
    <x v="0"/>
    <x v="0"/>
    <m/>
    <x v="1"/>
    <x v="0"/>
    <x v="0"/>
    <x v="0"/>
    <x v="77"/>
    <x v="77"/>
    <x v="54"/>
    <x v="6"/>
    <x v="0"/>
    <m/>
    <m/>
    <m/>
    <m/>
    <n v="4678"/>
    <m/>
    <m/>
  </r>
  <r>
    <x v="6"/>
    <x v="0"/>
    <x v="1"/>
    <x v="0"/>
    <m/>
    <x v="1"/>
    <x v="0"/>
    <x v="0"/>
    <x v="0"/>
    <x v="78"/>
    <x v="78"/>
    <x v="54"/>
    <x v="6"/>
    <x v="0"/>
    <m/>
    <m/>
    <m/>
    <m/>
    <n v="800"/>
    <m/>
    <m/>
  </r>
  <r>
    <x v="6"/>
    <x v="0"/>
    <x v="1"/>
    <x v="0"/>
    <m/>
    <x v="1"/>
    <x v="0"/>
    <x v="0"/>
    <x v="0"/>
    <x v="79"/>
    <x v="79"/>
    <x v="55"/>
    <x v="6"/>
    <x v="0"/>
    <m/>
    <m/>
    <m/>
    <m/>
    <n v="0"/>
    <m/>
    <m/>
  </r>
  <r>
    <x v="6"/>
    <x v="0"/>
    <x v="0"/>
    <x v="0"/>
    <m/>
    <x v="1"/>
    <x v="0"/>
    <x v="0"/>
    <x v="0"/>
    <x v="80"/>
    <x v="80"/>
    <x v="55"/>
    <x v="6"/>
    <x v="0"/>
    <m/>
    <m/>
    <m/>
    <m/>
    <n v="6"/>
    <m/>
    <m/>
  </r>
  <r>
    <x v="6"/>
    <x v="0"/>
    <x v="0"/>
    <x v="0"/>
    <m/>
    <x v="1"/>
    <x v="0"/>
    <x v="0"/>
    <x v="0"/>
    <x v="81"/>
    <x v="81"/>
    <x v="56"/>
    <x v="6"/>
    <x v="0"/>
    <m/>
    <m/>
    <m/>
    <m/>
    <n v="1000"/>
    <m/>
    <m/>
  </r>
  <r>
    <x v="6"/>
    <x v="0"/>
    <x v="1"/>
    <x v="0"/>
    <m/>
    <x v="1"/>
    <x v="0"/>
    <x v="0"/>
    <x v="0"/>
    <x v="82"/>
    <x v="82"/>
    <x v="56"/>
    <x v="6"/>
    <x v="0"/>
    <m/>
    <m/>
    <m/>
    <m/>
    <n v="0"/>
    <m/>
    <m/>
  </r>
  <r>
    <x v="6"/>
    <x v="0"/>
    <x v="0"/>
    <x v="0"/>
    <m/>
    <x v="1"/>
    <x v="0"/>
    <x v="0"/>
    <x v="0"/>
    <x v="83"/>
    <x v="83"/>
    <x v="56"/>
    <x v="6"/>
    <x v="0"/>
    <m/>
    <m/>
    <m/>
    <m/>
    <n v="0"/>
    <m/>
    <m/>
  </r>
  <r>
    <x v="6"/>
    <x v="0"/>
    <x v="0"/>
    <x v="0"/>
    <m/>
    <x v="1"/>
    <x v="0"/>
    <x v="0"/>
    <x v="0"/>
    <x v="84"/>
    <x v="84"/>
    <x v="56"/>
    <x v="6"/>
    <x v="0"/>
    <m/>
    <m/>
    <m/>
    <m/>
    <n v="0"/>
    <m/>
    <m/>
  </r>
  <r>
    <x v="6"/>
    <x v="0"/>
    <x v="0"/>
    <x v="0"/>
    <m/>
    <x v="1"/>
    <x v="0"/>
    <x v="0"/>
    <x v="0"/>
    <x v="85"/>
    <x v="85"/>
    <x v="57"/>
    <x v="7"/>
    <x v="1"/>
    <m/>
    <m/>
    <m/>
    <m/>
    <n v="10000"/>
    <m/>
    <m/>
  </r>
  <r>
    <x v="6"/>
    <x v="0"/>
    <x v="1"/>
    <x v="0"/>
    <m/>
    <x v="1"/>
    <x v="0"/>
    <x v="0"/>
    <x v="0"/>
    <x v="86"/>
    <x v="86"/>
    <x v="58"/>
    <x v="7"/>
    <x v="1"/>
    <m/>
    <m/>
    <m/>
    <m/>
    <n v="5275"/>
    <m/>
    <m/>
  </r>
  <r>
    <x v="6"/>
    <x v="0"/>
    <x v="0"/>
    <x v="0"/>
    <m/>
    <x v="1"/>
    <x v="0"/>
    <x v="0"/>
    <x v="0"/>
    <x v="87"/>
    <x v="87"/>
    <x v="59"/>
    <x v="7"/>
    <x v="1"/>
    <m/>
    <m/>
    <m/>
    <m/>
    <n v="7444.5"/>
    <m/>
    <m/>
  </r>
  <r>
    <x v="6"/>
    <x v="0"/>
    <x v="1"/>
    <x v="0"/>
    <m/>
    <x v="1"/>
    <x v="0"/>
    <x v="0"/>
    <x v="0"/>
    <x v="88"/>
    <x v="88"/>
    <x v="60"/>
    <x v="7"/>
    <x v="1"/>
    <m/>
    <m/>
    <m/>
    <m/>
    <n v="0"/>
    <m/>
    <m/>
  </r>
  <r>
    <x v="6"/>
    <x v="0"/>
    <x v="0"/>
    <x v="0"/>
    <m/>
    <x v="1"/>
    <x v="0"/>
    <x v="0"/>
    <x v="0"/>
    <x v="89"/>
    <x v="89"/>
    <x v="61"/>
    <x v="7"/>
    <x v="1"/>
    <m/>
    <m/>
    <m/>
    <m/>
    <n v="5813.83"/>
    <m/>
    <m/>
  </r>
  <r>
    <x v="6"/>
    <x v="0"/>
    <x v="0"/>
    <x v="0"/>
    <m/>
    <x v="1"/>
    <x v="0"/>
    <x v="0"/>
    <x v="0"/>
    <x v="90"/>
    <x v="90"/>
    <x v="62"/>
    <x v="7"/>
    <x v="1"/>
    <m/>
    <m/>
    <m/>
    <m/>
    <n v="5000"/>
    <m/>
    <m/>
  </r>
  <r>
    <x v="6"/>
    <x v="0"/>
    <x v="0"/>
    <x v="0"/>
    <m/>
    <x v="1"/>
    <x v="0"/>
    <x v="0"/>
    <x v="0"/>
    <x v="91"/>
    <x v="91"/>
    <x v="63"/>
    <x v="7"/>
    <x v="1"/>
    <m/>
    <m/>
    <m/>
    <m/>
    <n v="200"/>
    <m/>
    <m/>
  </r>
  <r>
    <x v="6"/>
    <x v="0"/>
    <x v="0"/>
    <x v="0"/>
    <m/>
    <x v="1"/>
    <x v="0"/>
    <x v="0"/>
    <x v="0"/>
    <x v="92"/>
    <x v="92"/>
    <x v="63"/>
    <x v="7"/>
    <x v="1"/>
    <m/>
    <m/>
    <m/>
    <m/>
    <n v="656"/>
    <m/>
    <m/>
  </r>
  <r>
    <x v="6"/>
    <x v="0"/>
    <x v="0"/>
    <x v="0"/>
    <m/>
    <x v="1"/>
    <x v="0"/>
    <x v="0"/>
    <x v="0"/>
    <x v="93"/>
    <x v="93"/>
    <x v="64"/>
    <x v="7"/>
    <x v="1"/>
    <m/>
    <m/>
    <m/>
    <m/>
    <n v="5698"/>
    <m/>
    <m/>
  </r>
  <r>
    <x v="6"/>
    <x v="0"/>
    <x v="1"/>
    <x v="0"/>
    <m/>
    <x v="1"/>
    <x v="0"/>
    <x v="0"/>
    <x v="0"/>
    <x v="94"/>
    <x v="94"/>
    <x v="65"/>
    <x v="7"/>
    <x v="1"/>
    <m/>
    <m/>
    <m/>
    <m/>
    <n v="3000"/>
    <m/>
    <m/>
  </r>
  <r>
    <x v="6"/>
    <x v="0"/>
    <x v="1"/>
    <x v="0"/>
    <m/>
    <x v="1"/>
    <x v="0"/>
    <x v="0"/>
    <x v="0"/>
    <x v="95"/>
    <x v="95"/>
    <x v="66"/>
    <x v="7"/>
    <x v="1"/>
    <m/>
    <m/>
    <m/>
    <m/>
    <n v="0"/>
    <m/>
    <m/>
  </r>
  <r>
    <x v="6"/>
    <x v="0"/>
    <x v="1"/>
    <x v="0"/>
    <m/>
    <x v="1"/>
    <x v="0"/>
    <x v="0"/>
    <x v="0"/>
    <x v="96"/>
    <x v="96"/>
    <x v="67"/>
    <x v="8"/>
    <x v="1"/>
    <m/>
    <m/>
    <m/>
    <m/>
    <n v="0"/>
    <m/>
    <m/>
  </r>
  <r>
    <x v="6"/>
    <x v="0"/>
    <x v="1"/>
    <x v="0"/>
    <m/>
    <x v="1"/>
    <x v="0"/>
    <x v="0"/>
    <x v="0"/>
    <x v="97"/>
    <x v="97"/>
    <x v="67"/>
    <x v="8"/>
    <x v="1"/>
    <m/>
    <m/>
    <m/>
    <m/>
    <n v="750"/>
    <m/>
    <m/>
  </r>
  <r>
    <x v="6"/>
    <x v="0"/>
    <x v="1"/>
    <x v="0"/>
    <m/>
    <x v="1"/>
    <x v="0"/>
    <x v="0"/>
    <x v="0"/>
    <x v="98"/>
    <x v="98"/>
    <x v="68"/>
    <x v="8"/>
    <x v="1"/>
    <m/>
    <m/>
    <m/>
    <m/>
    <n v="1500"/>
    <m/>
    <m/>
  </r>
  <r>
    <x v="6"/>
    <x v="0"/>
    <x v="0"/>
    <x v="0"/>
    <m/>
    <x v="1"/>
    <x v="0"/>
    <x v="0"/>
    <x v="0"/>
    <x v="99"/>
    <x v="99"/>
    <x v="69"/>
    <x v="8"/>
    <x v="1"/>
    <m/>
    <m/>
    <m/>
    <m/>
    <n v="8999"/>
    <m/>
    <m/>
  </r>
  <r>
    <x v="6"/>
    <x v="0"/>
    <x v="1"/>
    <x v="0"/>
    <m/>
    <x v="1"/>
    <x v="0"/>
    <x v="0"/>
    <x v="0"/>
    <x v="100"/>
    <x v="100"/>
    <x v="70"/>
    <x v="8"/>
    <x v="1"/>
    <m/>
    <m/>
    <m/>
    <m/>
    <n v="0"/>
    <m/>
    <m/>
  </r>
  <r>
    <x v="6"/>
    <x v="0"/>
    <x v="1"/>
    <x v="0"/>
    <m/>
    <x v="1"/>
    <x v="0"/>
    <x v="0"/>
    <x v="0"/>
    <x v="101"/>
    <x v="101"/>
    <x v="70"/>
    <x v="8"/>
    <x v="1"/>
    <m/>
    <m/>
    <m/>
    <m/>
    <n v="0"/>
    <m/>
    <m/>
  </r>
  <r>
    <x v="6"/>
    <x v="0"/>
    <x v="1"/>
    <x v="0"/>
    <m/>
    <x v="1"/>
    <x v="0"/>
    <x v="0"/>
    <x v="0"/>
    <x v="102"/>
    <x v="102"/>
    <x v="70"/>
    <x v="8"/>
    <x v="1"/>
    <m/>
    <m/>
    <m/>
    <m/>
    <n v="0"/>
    <m/>
    <m/>
  </r>
  <r>
    <x v="6"/>
    <x v="0"/>
    <x v="1"/>
    <x v="0"/>
    <m/>
    <x v="1"/>
    <x v="0"/>
    <x v="0"/>
    <x v="0"/>
    <x v="103"/>
    <x v="103"/>
    <x v="71"/>
    <x v="8"/>
    <x v="1"/>
    <m/>
    <m/>
    <m/>
    <m/>
    <n v="0"/>
    <m/>
    <m/>
  </r>
  <r>
    <x v="6"/>
    <x v="0"/>
    <x v="0"/>
    <x v="0"/>
    <m/>
    <x v="1"/>
    <x v="0"/>
    <x v="0"/>
    <x v="0"/>
    <x v="104"/>
    <x v="104"/>
    <x v="71"/>
    <x v="8"/>
    <x v="1"/>
    <m/>
    <m/>
    <m/>
    <m/>
    <n v="3137"/>
    <m/>
    <m/>
  </r>
  <r>
    <x v="6"/>
    <x v="0"/>
    <x v="1"/>
    <x v="0"/>
    <m/>
    <x v="1"/>
    <x v="0"/>
    <x v="0"/>
    <x v="0"/>
    <x v="105"/>
    <x v="105"/>
    <x v="72"/>
    <x v="8"/>
    <x v="1"/>
    <m/>
    <m/>
    <m/>
    <m/>
    <n v="0"/>
    <m/>
    <m/>
  </r>
  <r>
    <x v="6"/>
    <x v="0"/>
    <x v="1"/>
    <x v="0"/>
    <m/>
    <x v="1"/>
    <x v="0"/>
    <x v="0"/>
    <x v="0"/>
    <x v="106"/>
    <x v="106"/>
    <x v="67"/>
    <x v="8"/>
    <x v="1"/>
    <m/>
    <m/>
    <m/>
    <m/>
    <n v="2000"/>
    <m/>
    <m/>
  </r>
  <r>
    <x v="6"/>
    <x v="0"/>
    <x v="0"/>
    <x v="0"/>
    <m/>
    <x v="1"/>
    <x v="0"/>
    <x v="0"/>
    <x v="0"/>
    <x v="107"/>
    <x v="107"/>
    <x v="73"/>
    <x v="8"/>
    <x v="1"/>
    <m/>
    <m/>
    <m/>
    <m/>
    <n v="0"/>
    <m/>
    <m/>
  </r>
  <r>
    <x v="6"/>
    <x v="0"/>
    <x v="0"/>
    <x v="0"/>
    <m/>
    <x v="1"/>
    <x v="0"/>
    <x v="0"/>
    <x v="0"/>
    <x v="108"/>
    <x v="108"/>
    <x v="74"/>
    <x v="8"/>
    <x v="1"/>
    <m/>
    <m/>
    <m/>
    <m/>
    <n v="5012"/>
    <m/>
    <m/>
  </r>
  <r>
    <x v="6"/>
    <x v="0"/>
    <x v="0"/>
    <x v="0"/>
    <m/>
    <x v="1"/>
    <x v="0"/>
    <x v="0"/>
    <x v="0"/>
    <x v="109"/>
    <x v="109"/>
    <x v="74"/>
    <x v="8"/>
    <x v="1"/>
    <m/>
    <m/>
    <m/>
    <m/>
    <n v="0"/>
    <m/>
    <m/>
  </r>
  <r>
    <x v="6"/>
    <x v="0"/>
    <x v="0"/>
    <x v="0"/>
    <m/>
    <x v="1"/>
    <x v="0"/>
    <x v="0"/>
    <x v="0"/>
    <x v="110"/>
    <x v="110"/>
    <x v="74"/>
    <x v="8"/>
    <x v="1"/>
    <m/>
    <m/>
    <m/>
    <m/>
    <n v="615"/>
    <m/>
    <m/>
  </r>
  <r>
    <x v="6"/>
    <x v="0"/>
    <x v="0"/>
    <x v="1"/>
    <m/>
    <x v="1"/>
    <x v="0"/>
    <x v="0"/>
    <x v="0"/>
    <x v="111"/>
    <x v="111"/>
    <x v="75"/>
    <x v="8"/>
    <x v="1"/>
    <m/>
    <m/>
    <m/>
    <m/>
    <n v="7781.83"/>
    <m/>
    <m/>
  </r>
  <r>
    <x v="6"/>
    <x v="0"/>
    <x v="0"/>
    <x v="0"/>
    <m/>
    <x v="1"/>
    <x v="0"/>
    <x v="0"/>
    <x v="0"/>
    <x v="112"/>
    <x v="112"/>
    <x v="76"/>
    <x v="9"/>
    <x v="1"/>
    <m/>
    <m/>
    <m/>
    <m/>
    <n v="4000"/>
    <m/>
    <m/>
  </r>
  <r>
    <x v="6"/>
    <x v="0"/>
    <x v="1"/>
    <x v="0"/>
    <m/>
    <x v="1"/>
    <x v="0"/>
    <x v="0"/>
    <x v="0"/>
    <x v="113"/>
    <x v="113"/>
    <x v="76"/>
    <x v="9"/>
    <x v="1"/>
    <m/>
    <m/>
    <m/>
    <m/>
    <n v="361"/>
    <m/>
    <m/>
  </r>
  <r>
    <x v="6"/>
    <x v="0"/>
    <x v="0"/>
    <x v="0"/>
    <m/>
    <x v="1"/>
    <x v="0"/>
    <x v="0"/>
    <x v="0"/>
    <x v="114"/>
    <x v="114"/>
    <x v="77"/>
    <x v="9"/>
    <x v="1"/>
    <m/>
    <m/>
    <m/>
    <m/>
    <n v="2064"/>
    <m/>
    <m/>
  </r>
  <r>
    <x v="6"/>
    <x v="0"/>
    <x v="0"/>
    <x v="0"/>
    <m/>
    <x v="1"/>
    <x v="0"/>
    <x v="0"/>
    <x v="0"/>
    <x v="115"/>
    <x v="115"/>
    <x v="78"/>
    <x v="9"/>
    <x v="1"/>
    <m/>
    <m/>
    <m/>
    <m/>
    <n v="928"/>
    <m/>
    <m/>
  </r>
  <r>
    <x v="6"/>
    <x v="0"/>
    <x v="1"/>
    <x v="0"/>
    <m/>
    <x v="1"/>
    <x v="0"/>
    <x v="0"/>
    <x v="0"/>
    <x v="116"/>
    <x v="116"/>
    <x v="78"/>
    <x v="9"/>
    <x v="1"/>
    <m/>
    <m/>
    <m/>
    <m/>
    <n v="902"/>
    <m/>
    <m/>
  </r>
  <r>
    <x v="6"/>
    <x v="0"/>
    <x v="0"/>
    <x v="0"/>
    <m/>
    <x v="1"/>
    <x v="0"/>
    <x v="0"/>
    <x v="0"/>
    <x v="117"/>
    <x v="117"/>
    <x v="78"/>
    <x v="9"/>
    <x v="1"/>
    <m/>
    <m/>
    <m/>
    <m/>
    <n v="2654"/>
    <m/>
    <m/>
  </r>
  <r>
    <x v="6"/>
    <x v="0"/>
    <x v="0"/>
    <x v="0"/>
    <m/>
    <x v="1"/>
    <x v="0"/>
    <x v="0"/>
    <x v="0"/>
    <x v="118"/>
    <x v="118"/>
    <x v="78"/>
    <x v="9"/>
    <x v="1"/>
    <m/>
    <m/>
    <m/>
    <m/>
    <n v="0"/>
    <m/>
    <m/>
  </r>
  <r>
    <x v="6"/>
    <x v="0"/>
    <x v="0"/>
    <x v="0"/>
    <m/>
    <x v="1"/>
    <x v="0"/>
    <x v="0"/>
    <x v="0"/>
    <x v="119"/>
    <x v="119"/>
    <x v="79"/>
    <x v="9"/>
    <x v="1"/>
    <m/>
    <m/>
    <m/>
    <m/>
    <n v="1338"/>
    <m/>
    <m/>
  </r>
  <r>
    <x v="6"/>
    <x v="0"/>
    <x v="1"/>
    <x v="0"/>
    <m/>
    <x v="1"/>
    <x v="0"/>
    <x v="0"/>
    <x v="0"/>
    <x v="120"/>
    <x v="120"/>
    <x v="79"/>
    <x v="9"/>
    <x v="1"/>
    <m/>
    <m/>
    <m/>
    <m/>
    <n v="0"/>
    <m/>
    <m/>
  </r>
  <r>
    <x v="6"/>
    <x v="0"/>
    <x v="1"/>
    <x v="0"/>
    <m/>
    <x v="1"/>
    <x v="0"/>
    <x v="0"/>
    <x v="0"/>
    <x v="121"/>
    <x v="121"/>
    <x v="79"/>
    <x v="9"/>
    <x v="1"/>
    <m/>
    <m/>
    <m/>
    <m/>
    <n v="0"/>
    <m/>
    <m/>
  </r>
  <r>
    <x v="6"/>
    <x v="0"/>
    <x v="0"/>
    <x v="0"/>
    <m/>
    <x v="1"/>
    <x v="0"/>
    <x v="0"/>
    <x v="0"/>
    <x v="122"/>
    <x v="122"/>
    <x v="80"/>
    <x v="9"/>
    <x v="1"/>
    <m/>
    <m/>
    <m/>
    <m/>
    <n v="5837"/>
    <m/>
    <m/>
  </r>
  <r>
    <x v="6"/>
    <x v="0"/>
    <x v="1"/>
    <x v="0"/>
    <m/>
    <x v="1"/>
    <x v="0"/>
    <x v="0"/>
    <x v="0"/>
    <x v="123"/>
    <x v="123"/>
    <x v="81"/>
    <x v="9"/>
    <x v="1"/>
    <m/>
    <m/>
    <m/>
    <m/>
    <n v="600"/>
    <m/>
    <m/>
  </r>
  <r>
    <x v="6"/>
    <x v="0"/>
    <x v="0"/>
    <x v="0"/>
    <m/>
    <x v="1"/>
    <x v="0"/>
    <x v="0"/>
    <x v="0"/>
    <x v="124"/>
    <x v="124"/>
    <x v="81"/>
    <x v="9"/>
    <x v="1"/>
    <m/>
    <m/>
    <m/>
    <m/>
    <n v="0"/>
    <m/>
    <m/>
  </r>
  <r>
    <x v="6"/>
    <x v="0"/>
    <x v="0"/>
    <x v="0"/>
    <m/>
    <x v="1"/>
    <x v="0"/>
    <x v="0"/>
    <x v="0"/>
    <x v="125"/>
    <x v="125"/>
    <x v="81"/>
    <x v="9"/>
    <x v="1"/>
    <m/>
    <m/>
    <m/>
    <m/>
    <n v="0"/>
    <m/>
    <m/>
  </r>
  <r>
    <x v="6"/>
    <x v="0"/>
    <x v="0"/>
    <x v="0"/>
    <m/>
    <x v="1"/>
    <x v="0"/>
    <x v="0"/>
    <x v="0"/>
    <x v="126"/>
    <x v="126"/>
    <x v="82"/>
    <x v="9"/>
    <x v="1"/>
    <m/>
    <m/>
    <m/>
    <m/>
    <n v="1431"/>
    <m/>
    <m/>
  </r>
  <r>
    <x v="6"/>
    <x v="0"/>
    <x v="0"/>
    <x v="0"/>
    <m/>
    <x v="1"/>
    <x v="0"/>
    <x v="0"/>
    <x v="0"/>
    <x v="127"/>
    <x v="127"/>
    <x v="82"/>
    <x v="9"/>
    <x v="1"/>
    <m/>
    <m/>
    <m/>
    <m/>
    <n v="1345.62"/>
    <m/>
    <m/>
  </r>
  <r>
    <x v="6"/>
    <x v="0"/>
    <x v="0"/>
    <x v="0"/>
    <m/>
    <x v="1"/>
    <x v="0"/>
    <x v="0"/>
    <x v="0"/>
    <x v="128"/>
    <x v="128"/>
    <x v="82"/>
    <x v="9"/>
    <x v="1"/>
    <m/>
    <m/>
    <m/>
    <m/>
    <n v="0"/>
    <m/>
    <m/>
  </r>
  <r>
    <x v="6"/>
    <x v="0"/>
    <x v="0"/>
    <x v="0"/>
    <m/>
    <x v="1"/>
    <x v="0"/>
    <x v="0"/>
    <x v="0"/>
    <x v="129"/>
    <x v="129"/>
    <x v="79"/>
    <x v="9"/>
    <x v="1"/>
    <m/>
    <m/>
    <m/>
    <m/>
    <n v="1500"/>
    <m/>
    <m/>
  </r>
  <r>
    <x v="6"/>
    <x v="0"/>
    <x v="0"/>
    <x v="0"/>
    <m/>
    <x v="1"/>
    <x v="0"/>
    <x v="0"/>
    <x v="0"/>
    <x v="130"/>
    <x v="130"/>
    <x v="77"/>
    <x v="9"/>
    <x v="1"/>
    <m/>
    <m/>
    <m/>
    <m/>
    <n v="481"/>
    <m/>
    <m/>
  </r>
  <r>
    <x v="6"/>
    <x v="0"/>
    <x v="0"/>
    <x v="0"/>
    <m/>
    <x v="1"/>
    <x v="0"/>
    <x v="0"/>
    <x v="0"/>
    <x v="131"/>
    <x v="131"/>
    <x v="77"/>
    <x v="9"/>
    <x v="1"/>
    <m/>
    <m/>
    <m/>
    <m/>
    <n v="2169.25"/>
    <m/>
    <m/>
  </r>
  <r>
    <x v="6"/>
    <x v="0"/>
    <x v="0"/>
    <x v="0"/>
    <m/>
    <x v="1"/>
    <x v="0"/>
    <x v="0"/>
    <x v="0"/>
    <x v="132"/>
    <x v="132"/>
    <x v="77"/>
    <x v="9"/>
    <x v="1"/>
    <m/>
    <m/>
    <m/>
    <m/>
    <n v="1087"/>
    <m/>
    <m/>
  </r>
  <r>
    <x v="6"/>
    <x v="0"/>
    <x v="0"/>
    <x v="0"/>
    <m/>
    <x v="1"/>
    <x v="0"/>
    <x v="0"/>
    <x v="0"/>
    <x v="133"/>
    <x v="133"/>
    <x v="77"/>
    <x v="9"/>
    <x v="1"/>
    <m/>
    <m/>
    <m/>
    <m/>
    <n v="501"/>
    <m/>
    <m/>
  </r>
  <r>
    <x v="6"/>
    <x v="0"/>
    <x v="0"/>
    <x v="0"/>
    <m/>
    <x v="1"/>
    <x v="0"/>
    <x v="0"/>
    <x v="0"/>
    <x v="134"/>
    <x v="134"/>
    <x v="80"/>
    <x v="9"/>
    <x v="1"/>
    <m/>
    <m/>
    <m/>
    <m/>
    <n v="522.16999999999996"/>
    <m/>
    <m/>
  </r>
  <r>
    <x v="6"/>
    <x v="0"/>
    <x v="0"/>
    <x v="0"/>
    <m/>
    <x v="1"/>
    <x v="0"/>
    <x v="0"/>
    <x v="0"/>
    <x v="135"/>
    <x v="135"/>
    <x v="80"/>
    <x v="9"/>
    <x v="1"/>
    <m/>
    <m/>
    <m/>
    <m/>
    <n v="188"/>
    <m/>
    <m/>
  </r>
  <r>
    <x v="6"/>
    <x v="0"/>
    <x v="0"/>
    <x v="0"/>
    <m/>
    <x v="1"/>
    <x v="0"/>
    <x v="0"/>
    <x v="0"/>
    <x v="136"/>
    <x v="136"/>
    <x v="83"/>
    <x v="9"/>
    <x v="1"/>
    <m/>
    <m/>
    <m/>
    <m/>
    <n v="908"/>
    <m/>
    <m/>
  </r>
  <r>
    <x v="6"/>
    <x v="0"/>
    <x v="0"/>
    <x v="0"/>
    <m/>
    <x v="1"/>
    <x v="0"/>
    <x v="0"/>
    <x v="0"/>
    <x v="137"/>
    <x v="137"/>
    <x v="83"/>
    <x v="9"/>
    <x v="1"/>
    <m/>
    <m/>
    <m/>
    <m/>
    <n v="713.01"/>
    <m/>
    <m/>
  </r>
  <r>
    <x v="6"/>
    <x v="0"/>
    <x v="1"/>
    <x v="0"/>
    <m/>
    <x v="1"/>
    <x v="0"/>
    <x v="0"/>
    <x v="1"/>
    <x v="138"/>
    <x v="138"/>
    <x v="84"/>
    <x v="9"/>
    <x v="1"/>
    <m/>
    <m/>
    <m/>
    <m/>
    <n v="6014.25"/>
    <m/>
    <m/>
  </r>
  <r>
    <x v="6"/>
    <x v="0"/>
    <x v="1"/>
    <x v="0"/>
    <m/>
    <x v="1"/>
    <x v="0"/>
    <x v="0"/>
    <x v="0"/>
    <x v="139"/>
    <x v="139"/>
    <x v="79"/>
    <x v="9"/>
    <x v="1"/>
    <m/>
    <m/>
    <m/>
    <m/>
    <n v="0"/>
    <m/>
    <m/>
  </r>
  <r>
    <x v="6"/>
    <x v="0"/>
    <x v="0"/>
    <x v="0"/>
    <m/>
    <x v="1"/>
    <x v="0"/>
    <x v="0"/>
    <x v="0"/>
    <x v="140"/>
    <x v="140"/>
    <x v="85"/>
    <x v="10"/>
    <x v="1"/>
    <m/>
    <m/>
    <m/>
    <m/>
    <n v="9380"/>
    <m/>
    <m/>
  </r>
  <r>
    <x v="6"/>
    <x v="0"/>
    <x v="1"/>
    <x v="0"/>
    <m/>
    <x v="1"/>
    <x v="0"/>
    <x v="0"/>
    <x v="0"/>
    <x v="141"/>
    <x v="141"/>
    <x v="86"/>
    <x v="10"/>
    <x v="1"/>
    <m/>
    <m/>
    <m/>
    <m/>
    <n v="3236.5"/>
    <m/>
    <m/>
  </r>
  <r>
    <x v="6"/>
    <x v="0"/>
    <x v="1"/>
    <x v="0"/>
    <m/>
    <x v="1"/>
    <x v="0"/>
    <x v="0"/>
    <x v="0"/>
    <x v="142"/>
    <x v="142"/>
    <x v="86"/>
    <x v="10"/>
    <x v="1"/>
    <m/>
    <m/>
    <m/>
    <m/>
    <n v="1000"/>
    <m/>
    <m/>
  </r>
  <r>
    <x v="6"/>
    <x v="0"/>
    <x v="1"/>
    <x v="0"/>
    <m/>
    <x v="1"/>
    <x v="0"/>
    <x v="0"/>
    <x v="0"/>
    <x v="143"/>
    <x v="143"/>
    <x v="86"/>
    <x v="10"/>
    <x v="1"/>
    <m/>
    <m/>
    <m/>
    <m/>
    <n v="400"/>
    <m/>
    <m/>
  </r>
  <r>
    <x v="6"/>
    <x v="0"/>
    <x v="0"/>
    <x v="0"/>
    <m/>
    <x v="1"/>
    <x v="0"/>
    <x v="0"/>
    <x v="0"/>
    <x v="144"/>
    <x v="144"/>
    <x v="87"/>
    <x v="10"/>
    <x v="1"/>
    <m/>
    <m/>
    <m/>
    <m/>
    <n v="5894"/>
    <m/>
    <m/>
  </r>
  <r>
    <x v="6"/>
    <x v="0"/>
    <x v="0"/>
    <x v="1"/>
    <m/>
    <x v="1"/>
    <x v="0"/>
    <x v="0"/>
    <x v="0"/>
    <x v="145"/>
    <x v="145"/>
    <x v="88"/>
    <x v="10"/>
    <x v="1"/>
    <m/>
    <m/>
    <m/>
    <m/>
    <n v="5286"/>
    <m/>
    <m/>
  </r>
  <r>
    <x v="6"/>
    <x v="0"/>
    <x v="0"/>
    <x v="0"/>
    <m/>
    <x v="1"/>
    <x v="0"/>
    <x v="0"/>
    <x v="0"/>
    <x v="146"/>
    <x v="146"/>
    <x v="89"/>
    <x v="10"/>
    <x v="1"/>
    <m/>
    <m/>
    <m/>
    <m/>
    <n v="4826"/>
    <m/>
    <m/>
  </r>
  <r>
    <x v="6"/>
    <x v="0"/>
    <x v="0"/>
    <x v="0"/>
    <m/>
    <x v="1"/>
    <x v="0"/>
    <x v="0"/>
    <x v="0"/>
    <x v="147"/>
    <x v="147"/>
    <x v="86"/>
    <x v="10"/>
    <x v="1"/>
    <m/>
    <m/>
    <m/>
    <m/>
    <n v="2697.12"/>
    <m/>
    <m/>
  </r>
  <r>
    <x v="6"/>
    <x v="0"/>
    <x v="0"/>
    <x v="0"/>
    <m/>
    <x v="1"/>
    <x v="0"/>
    <x v="0"/>
    <x v="0"/>
    <x v="148"/>
    <x v="148"/>
    <x v="90"/>
    <x v="11"/>
    <x v="1"/>
    <m/>
    <m/>
    <m/>
    <m/>
    <n v="726"/>
    <m/>
    <m/>
  </r>
  <r>
    <x v="6"/>
    <x v="0"/>
    <x v="0"/>
    <x v="0"/>
    <m/>
    <x v="1"/>
    <x v="0"/>
    <x v="0"/>
    <x v="0"/>
    <x v="149"/>
    <x v="149"/>
    <x v="90"/>
    <x v="11"/>
    <x v="1"/>
    <m/>
    <m/>
    <m/>
    <m/>
    <n v="8794"/>
    <m/>
    <m/>
  </r>
  <r>
    <x v="6"/>
    <x v="0"/>
    <x v="0"/>
    <x v="0"/>
    <m/>
    <x v="1"/>
    <x v="0"/>
    <x v="0"/>
    <x v="0"/>
    <x v="150"/>
    <x v="150"/>
    <x v="90"/>
    <x v="11"/>
    <x v="1"/>
    <m/>
    <m/>
    <m/>
    <m/>
    <n v="1499"/>
    <m/>
    <m/>
  </r>
  <r>
    <x v="6"/>
    <x v="0"/>
    <x v="0"/>
    <x v="0"/>
    <m/>
    <x v="1"/>
    <x v="0"/>
    <x v="0"/>
    <x v="0"/>
    <x v="151"/>
    <x v="151"/>
    <x v="90"/>
    <x v="11"/>
    <x v="1"/>
    <m/>
    <m/>
    <m/>
    <m/>
    <n v="3020"/>
    <m/>
    <m/>
  </r>
  <r>
    <x v="6"/>
    <x v="0"/>
    <x v="0"/>
    <x v="0"/>
    <m/>
    <x v="1"/>
    <x v="0"/>
    <x v="0"/>
    <x v="0"/>
    <x v="152"/>
    <x v="152"/>
    <x v="91"/>
    <x v="11"/>
    <x v="1"/>
    <m/>
    <m/>
    <m/>
    <m/>
    <n v="4021.25"/>
    <m/>
    <m/>
  </r>
  <r>
    <x v="6"/>
    <x v="0"/>
    <x v="0"/>
    <x v="0"/>
    <m/>
    <x v="1"/>
    <x v="0"/>
    <x v="0"/>
    <x v="0"/>
    <x v="153"/>
    <x v="153"/>
    <x v="92"/>
    <x v="11"/>
    <x v="1"/>
    <m/>
    <m/>
    <m/>
    <m/>
    <n v="4950"/>
    <m/>
    <m/>
  </r>
  <r>
    <x v="6"/>
    <x v="0"/>
    <x v="0"/>
    <x v="0"/>
    <m/>
    <x v="1"/>
    <x v="0"/>
    <x v="0"/>
    <x v="1"/>
    <x v="154"/>
    <x v="154"/>
    <x v="92"/>
    <x v="11"/>
    <x v="1"/>
    <m/>
    <m/>
    <m/>
    <m/>
    <n v="750"/>
    <m/>
    <m/>
  </r>
  <r>
    <x v="6"/>
    <x v="0"/>
    <x v="1"/>
    <x v="0"/>
    <m/>
    <x v="1"/>
    <x v="0"/>
    <x v="0"/>
    <x v="0"/>
    <x v="155"/>
    <x v="155"/>
    <x v="92"/>
    <x v="11"/>
    <x v="1"/>
    <m/>
    <m/>
    <m/>
    <m/>
    <n v="0"/>
    <m/>
    <m/>
  </r>
  <r>
    <x v="6"/>
    <x v="0"/>
    <x v="1"/>
    <x v="0"/>
    <m/>
    <x v="1"/>
    <x v="0"/>
    <x v="0"/>
    <x v="0"/>
    <x v="156"/>
    <x v="156"/>
    <x v="93"/>
    <x v="11"/>
    <x v="1"/>
    <m/>
    <m/>
    <m/>
    <m/>
    <n v="2392.8000000000002"/>
    <m/>
    <m/>
  </r>
  <r>
    <x v="6"/>
    <x v="0"/>
    <x v="0"/>
    <x v="0"/>
    <m/>
    <x v="1"/>
    <x v="0"/>
    <x v="0"/>
    <x v="0"/>
    <x v="157"/>
    <x v="157"/>
    <x v="92"/>
    <x v="11"/>
    <x v="1"/>
    <m/>
    <m/>
    <m/>
    <m/>
    <n v="2812"/>
    <m/>
    <m/>
  </r>
  <r>
    <x v="6"/>
    <x v="0"/>
    <x v="0"/>
    <x v="0"/>
    <m/>
    <x v="1"/>
    <x v="0"/>
    <x v="0"/>
    <x v="1"/>
    <x v="158"/>
    <x v="158"/>
    <x v="92"/>
    <x v="11"/>
    <x v="1"/>
    <m/>
    <m/>
    <m/>
    <m/>
    <n v="6024.33"/>
    <m/>
    <m/>
  </r>
  <r>
    <x v="6"/>
    <x v="0"/>
    <x v="0"/>
    <x v="0"/>
    <m/>
    <x v="1"/>
    <x v="0"/>
    <x v="0"/>
    <x v="0"/>
    <x v="159"/>
    <x v="159"/>
    <x v="94"/>
    <x v="11"/>
    <x v="1"/>
    <m/>
    <m/>
    <m/>
    <m/>
    <n v="4225"/>
    <m/>
    <m/>
  </r>
  <r>
    <x v="6"/>
    <x v="0"/>
    <x v="0"/>
    <x v="0"/>
    <m/>
    <x v="1"/>
    <x v="0"/>
    <x v="0"/>
    <x v="0"/>
    <x v="160"/>
    <x v="160"/>
    <x v="90"/>
    <x v="11"/>
    <x v="1"/>
    <m/>
    <m/>
    <m/>
    <m/>
    <n v="3342"/>
    <m/>
    <m/>
  </r>
  <r>
    <x v="6"/>
    <x v="0"/>
    <x v="0"/>
    <x v="0"/>
    <m/>
    <x v="1"/>
    <x v="0"/>
    <x v="0"/>
    <x v="0"/>
    <x v="161"/>
    <x v="161"/>
    <x v="90"/>
    <x v="11"/>
    <x v="1"/>
    <m/>
    <m/>
    <m/>
    <m/>
    <n v="3258"/>
    <m/>
    <m/>
  </r>
  <r>
    <x v="6"/>
    <x v="0"/>
    <x v="0"/>
    <x v="0"/>
    <m/>
    <x v="1"/>
    <x v="0"/>
    <x v="0"/>
    <x v="0"/>
    <x v="162"/>
    <x v="162"/>
    <x v="95"/>
    <x v="11"/>
    <x v="1"/>
    <m/>
    <m/>
    <m/>
    <m/>
    <n v="9126"/>
    <m/>
    <m/>
  </r>
  <r>
    <x v="6"/>
    <x v="0"/>
    <x v="1"/>
    <x v="0"/>
    <m/>
    <x v="1"/>
    <x v="0"/>
    <x v="0"/>
    <x v="0"/>
    <x v="163"/>
    <x v="163"/>
    <x v="96"/>
    <x v="12"/>
    <x v="1"/>
    <m/>
    <m/>
    <m/>
    <m/>
    <n v="1369.42"/>
    <m/>
    <m/>
  </r>
  <r>
    <x v="6"/>
    <x v="0"/>
    <x v="0"/>
    <x v="0"/>
    <m/>
    <x v="1"/>
    <x v="0"/>
    <x v="0"/>
    <x v="0"/>
    <x v="164"/>
    <x v="164"/>
    <x v="96"/>
    <x v="12"/>
    <x v="1"/>
    <m/>
    <m/>
    <m/>
    <m/>
    <n v="0"/>
    <m/>
    <m/>
  </r>
  <r>
    <x v="6"/>
    <x v="0"/>
    <x v="0"/>
    <x v="0"/>
    <m/>
    <x v="1"/>
    <x v="0"/>
    <x v="0"/>
    <x v="0"/>
    <x v="165"/>
    <x v="165"/>
    <x v="96"/>
    <x v="12"/>
    <x v="1"/>
    <m/>
    <m/>
    <m/>
    <m/>
    <n v="2115"/>
    <m/>
    <m/>
  </r>
  <r>
    <x v="6"/>
    <x v="0"/>
    <x v="1"/>
    <x v="0"/>
    <m/>
    <x v="1"/>
    <x v="0"/>
    <x v="0"/>
    <x v="0"/>
    <x v="166"/>
    <x v="166"/>
    <x v="96"/>
    <x v="12"/>
    <x v="1"/>
    <m/>
    <m/>
    <m/>
    <m/>
    <n v="500"/>
    <m/>
    <m/>
  </r>
  <r>
    <x v="6"/>
    <x v="0"/>
    <x v="0"/>
    <x v="0"/>
    <m/>
    <x v="1"/>
    <x v="0"/>
    <x v="0"/>
    <x v="0"/>
    <x v="167"/>
    <x v="167"/>
    <x v="97"/>
    <x v="12"/>
    <x v="1"/>
    <m/>
    <m/>
    <m/>
    <m/>
    <n v="5837.25"/>
    <m/>
    <m/>
  </r>
  <r>
    <x v="6"/>
    <x v="0"/>
    <x v="0"/>
    <x v="0"/>
    <m/>
    <x v="1"/>
    <x v="0"/>
    <x v="0"/>
    <x v="0"/>
    <x v="168"/>
    <x v="168"/>
    <x v="98"/>
    <x v="12"/>
    <x v="1"/>
    <m/>
    <m/>
    <m/>
    <m/>
    <n v="1928"/>
    <m/>
    <m/>
  </r>
  <r>
    <x v="6"/>
    <x v="0"/>
    <x v="0"/>
    <x v="0"/>
    <m/>
    <x v="1"/>
    <x v="0"/>
    <x v="0"/>
    <x v="0"/>
    <x v="169"/>
    <x v="169"/>
    <x v="98"/>
    <x v="12"/>
    <x v="1"/>
    <m/>
    <m/>
    <m/>
    <m/>
    <n v="736"/>
    <m/>
    <m/>
  </r>
  <r>
    <x v="6"/>
    <x v="0"/>
    <x v="0"/>
    <x v="0"/>
    <m/>
    <x v="1"/>
    <x v="0"/>
    <x v="0"/>
    <x v="0"/>
    <x v="170"/>
    <x v="170"/>
    <x v="98"/>
    <x v="12"/>
    <x v="1"/>
    <m/>
    <m/>
    <m/>
    <m/>
    <n v="763"/>
    <m/>
    <m/>
  </r>
  <r>
    <x v="6"/>
    <x v="0"/>
    <x v="0"/>
    <x v="0"/>
    <m/>
    <x v="1"/>
    <x v="0"/>
    <x v="0"/>
    <x v="0"/>
    <x v="171"/>
    <x v="171"/>
    <x v="98"/>
    <x v="12"/>
    <x v="1"/>
    <m/>
    <m/>
    <m/>
    <m/>
    <n v="0"/>
    <m/>
    <m/>
  </r>
  <r>
    <x v="6"/>
    <x v="0"/>
    <x v="0"/>
    <x v="0"/>
    <m/>
    <x v="1"/>
    <x v="0"/>
    <x v="0"/>
    <x v="0"/>
    <x v="172"/>
    <x v="172"/>
    <x v="98"/>
    <x v="12"/>
    <x v="1"/>
    <m/>
    <m/>
    <m/>
    <m/>
    <n v="5162.75"/>
    <m/>
    <m/>
  </r>
  <r>
    <x v="6"/>
    <x v="0"/>
    <x v="1"/>
    <x v="0"/>
    <m/>
    <x v="1"/>
    <x v="0"/>
    <x v="0"/>
    <x v="0"/>
    <x v="173"/>
    <x v="173"/>
    <x v="99"/>
    <x v="12"/>
    <x v="1"/>
    <m/>
    <m/>
    <m/>
    <m/>
    <n v="2358"/>
    <m/>
    <m/>
  </r>
  <r>
    <x v="6"/>
    <x v="0"/>
    <x v="1"/>
    <x v="0"/>
    <m/>
    <x v="1"/>
    <x v="0"/>
    <x v="0"/>
    <x v="0"/>
    <x v="174"/>
    <x v="174"/>
    <x v="99"/>
    <x v="12"/>
    <x v="1"/>
    <m/>
    <m/>
    <m/>
    <m/>
    <n v="0"/>
    <m/>
    <m/>
  </r>
  <r>
    <x v="6"/>
    <x v="0"/>
    <x v="0"/>
    <x v="0"/>
    <m/>
    <x v="1"/>
    <x v="0"/>
    <x v="0"/>
    <x v="0"/>
    <x v="175"/>
    <x v="175"/>
    <x v="97"/>
    <x v="12"/>
    <x v="1"/>
    <m/>
    <m/>
    <m/>
    <m/>
    <n v="5000"/>
    <m/>
    <m/>
  </r>
  <r>
    <x v="6"/>
    <x v="0"/>
    <x v="0"/>
    <x v="0"/>
    <m/>
    <x v="1"/>
    <x v="0"/>
    <x v="0"/>
    <x v="0"/>
    <x v="176"/>
    <x v="176"/>
    <x v="97"/>
    <x v="12"/>
    <x v="1"/>
    <m/>
    <m/>
    <m/>
    <m/>
    <n v="6417"/>
    <m/>
    <m/>
  </r>
  <r>
    <x v="6"/>
    <x v="0"/>
    <x v="0"/>
    <x v="0"/>
    <m/>
    <x v="1"/>
    <x v="0"/>
    <x v="0"/>
    <x v="0"/>
    <x v="177"/>
    <x v="177"/>
    <x v="97"/>
    <x v="12"/>
    <x v="1"/>
    <m/>
    <m/>
    <m/>
    <m/>
    <n v="2313"/>
    <m/>
    <m/>
  </r>
  <r>
    <x v="6"/>
    <x v="0"/>
    <x v="1"/>
    <x v="0"/>
    <m/>
    <x v="1"/>
    <x v="0"/>
    <x v="0"/>
    <x v="0"/>
    <x v="178"/>
    <x v="178"/>
    <x v="100"/>
    <x v="12"/>
    <x v="1"/>
    <m/>
    <m/>
    <m/>
    <m/>
    <n v="0"/>
    <m/>
    <m/>
  </r>
  <r>
    <x v="6"/>
    <x v="0"/>
    <x v="1"/>
    <x v="0"/>
    <m/>
    <x v="1"/>
    <x v="0"/>
    <x v="0"/>
    <x v="0"/>
    <x v="179"/>
    <x v="179"/>
    <x v="101"/>
    <x v="12"/>
    <x v="1"/>
    <m/>
    <m/>
    <m/>
    <m/>
    <n v="0"/>
    <m/>
    <m/>
  </r>
  <r>
    <x v="6"/>
    <x v="0"/>
    <x v="0"/>
    <x v="0"/>
    <m/>
    <x v="1"/>
    <x v="0"/>
    <x v="0"/>
    <x v="0"/>
    <x v="180"/>
    <x v="180"/>
    <x v="102"/>
    <x v="12"/>
    <x v="1"/>
    <m/>
    <m/>
    <m/>
    <m/>
    <n v="1573"/>
    <m/>
    <m/>
  </r>
  <r>
    <x v="6"/>
    <x v="0"/>
    <x v="0"/>
    <x v="0"/>
    <m/>
    <x v="1"/>
    <x v="0"/>
    <x v="0"/>
    <x v="0"/>
    <x v="181"/>
    <x v="181"/>
    <x v="102"/>
    <x v="12"/>
    <x v="1"/>
    <m/>
    <m/>
    <m/>
    <m/>
    <n v="1278"/>
    <m/>
    <m/>
  </r>
  <r>
    <x v="6"/>
    <x v="0"/>
    <x v="0"/>
    <x v="0"/>
    <m/>
    <x v="1"/>
    <x v="0"/>
    <x v="0"/>
    <x v="0"/>
    <x v="182"/>
    <x v="182"/>
    <x v="102"/>
    <x v="12"/>
    <x v="1"/>
    <m/>
    <m/>
    <m/>
    <m/>
    <n v="1489"/>
    <m/>
    <m/>
  </r>
  <r>
    <x v="6"/>
    <x v="0"/>
    <x v="1"/>
    <x v="0"/>
    <m/>
    <x v="1"/>
    <x v="0"/>
    <x v="0"/>
    <x v="0"/>
    <x v="183"/>
    <x v="183"/>
    <x v="97"/>
    <x v="12"/>
    <x v="1"/>
    <m/>
    <m/>
    <m/>
    <m/>
    <n v="4110"/>
    <m/>
    <m/>
  </r>
  <r>
    <x v="6"/>
    <x v="0"/>
    <x v="1"/>
    <x v="0"/>
    <m/>
    <x v="1"/>
    <x v="0"/>
    <x v="0"/>
    <x v="1"/>
    <x v="184"/>
    <x v="184"/>
    <x v="103"/>
    <x v="12"/>
    <x v="1"/>
    <m/>
    <m/>
    <m/>
    <m/>
    <n v="9705"/>
    <m/>
    <m/>
  </r>
  <r>
    <x v="6"/>
    <x v="0"/>
    <x v="0"/>
    <x v="0"/>
    <m/>
    <x v="1"/>
    <x v="0"/>
    <x v="0"/>
    <x v="0"/>
    <x v="185"/>
    <x v="185"/>
    <x v="104"/>
    <x v="12"/>
    <x v="1"/>
    <m/>
    <m/>
    <m/>
    <m/>
    <n v="0"/>
    <m/>
    <m/>
  </r>
  <r>
    <x v="6"/>
    <x v="0"/>
    <x v="1"/>
    <x v="0"/>
    <m/>
    <x v="1"/>
    <x v="0"/>
    <x v="0"/>
    <x v="0"/>
    <x v="186"/>
    <x v="186"/>
    <x v="105"/>
    <x v="13"/>
    <x v="1"/>
    <m/>
    <m/>
    <m/>
    <m/>
    <n v="0"/>
    <m/>
    <m/>
  </r>
  <r>
    <x v="6"/>
    <x v="0"/>
    <x v="1"/>
    <x v="0"/>
    <m/>
    <x v="1"/>
    <x v="0"/>
    <x v="0"/>
    <x v="0"/>
    <x v="188"/>
    <x v="188"/>
    <x v="107"/>
    <x v="13"/>
    <x v="1"/>
    <m/>
    <m/>
    <m/>
    <m/>
    <n v="2500"/>
    <m/>
    <m/>
  </r>
  <r>
    <x v="6"/>
    <x v="0"/>
    <x v="1"/>
    <x v="0"/>
    <m/>
    <x v="1"/>
    <x v="0"/>
    <x v="0"/>
    <x v="0"/>
    <x v="187"/>
    <x v="187"/>
    <x v="106"/>
    <x v="13"/>
    <x v="1"/>
    <m/>
    <m/>
    <m/>
    <m/>
    <n v="3009.25"/>
    <m/>
    <m/>
  </r>
  <r>
    <x v="6"/>
    <x v="0"/>
    <x v="0"/>
    <x v="0"/>
    <m/>
    <x v="1"/>
    <x v="0"/>
    <x v="0"/>
    <x v="0"/>
    <x v="189"/>
    <x v="189"/>
    <x v="108"/>
    <x v="13"/>
    <x v="1"/>
    <m/>
    <m/>
    <m/>
    <m/>
    <n v="2816.75"/>
    <m/>
    <m/>
  </r>
  <r>
    <x v="6"/>
    <x v="0"/>
    <x v="0"/>
    <x v="0"/>
    <m/>
    <x v="1"/>
    <x v="0"/>
    <x v="0"/>
    <x v="0"/>
    <x v="190"/>
    <x v="190"/>
    <x v="109"/>
    <x v="13"/>
    <x v="1"/>
    <m/>
    <m/>
    <m/>
    <m/>
    <n v="5490"/>
    <m/>
    <m/>
  </r>
  <r>
    <x v="6"/>
    <x v="0"/>
    <x v="1"/>
    <x v="0"/>
    <m/>
    <x v="1"/>
    <x v="0"/>
    <x v="0"/>
    <x v="0"/>
    <x v="191"/>
    <x v="191"/>
    <x v="110"/>
    <x v="13"/>
    <x v="1"/>
    <m/>
    <m/>
    <m/>
    <m/>
    <n v="1500"/>
    <m/>
    <m/>
  </r>
  <r>
    <x v="6"/>
    <x v="0"/>
    <x v="0"/>
    <x v="0"/>
    <m/>
    <x v="1"/>
    <x v="0"/>
    <x v="0"/>
    <x v="0"/>
    <x v="192"/>
    <x v="192"/>
    <x v="111"/>
    <x v="13"/>
    <x v="1"/>
    <m/>
    <m/>
    <m/>
    <m/>
    <n v="0"/>
    <m/>
    <m/>
  </r>
  <r>
    <x v="6"/>
    <x v="0"/>
    <x v="1"/>
    <x v="1"/>
    <m/>
    <x v="1"/>
    <x v="0"/>
    <x v="0"/>
    <x v="0"/>
    <x v="193"/>
    <x v="193"/>
    <x v="112"/>
    <x v="13"/>
    <x v="1"/>
    <m/>
    <m/>
    <m/>
    <m/>
    <n v="4985.08"/>
    <m/>
    <m/>
  </r>
  <r>
    <x v="6"/>
    <x v="0"/>
    <x v="0"/>
    <x v="0"/>
    <m/>
    <x v="1"/>
    <x v="0"/>
    <x v="0"/>
    <x v="1"/>
    <x v="194"/>
    <x v="194"/>
    <x v="113"/>
    <x v="13"/>
    <x v="1"/>
    <m/>
    <m/>
    <m/>
    <m/>
    <n v="4762"/>
    <m/>
    <m/>
  </r>
  <r>
    <x v="6"/>
    <x v="0"/>
    <x v="0"/>
    <x v="0"/>
    <m/>
    <x v="1"/>
    <x v="0"/>
    <x v="0"/>
    <x v="0"/>
    <x v="195"/>
    <x v="195"/>
    <x v="114"/>
    <x v="14"/>
    <x v="2"/>
    <m/>
    <m/>
    <m/>
    <m/>
    <n v="4369"/>
    <m/>
    <m/>
  </r>
  <r>
    <x v="6"/>
    <x v="0"/>
    <x v="1"/>
    <x v="0"/>
    <m/>
    <x v="1"/>
    <x v="0"/>
    <x v="0"/>
    <x v="0"/>
    <x v="196"/>
    <x v="196"/>
    <x v="114"/>
    <x v="14"/>
    <x v="2"/>
    <m/>
    <m/>
    <m/>
    <m/>
    <n v="0"/>
    <m/>
    <m/>
  </r>
  <r>
    <x v="6"/>
    <x v="0"/>
    <x v="0"/>
    <x v="0"/>
    <m/>
    <x v="1"/>
    <x v="0"/>
    <x v="0"/>
    <x v="0"/>
    <x v="197"/>
    <x v="197"/>
    <x v="114"/>
    <x v="14"/>
    <x v="2"/>
    <m/>
    <m/>
    <m/>
    <m/>
    <n v="0"/>
    <m/>
    <m/>
  </r>
  <r>
    <x v="6"/>
    <x v="0"/>
    <x v="1"/>
    <x v="0"/>
    <m/>
    <x v="1"/>
    <x v="0"/>
    <x v="0"/>
    <x v="0"/>
    <x v="198"/>
    <x v="198"/>
    <x v="115"/>
    <x v="14"/>
    <x v="2"/>
    <m/>
    <m/>
    <m/>
    <m/>
    <n v="500"/>
    <m/>
    <m/>
  </r>
  <r>
    <x v="6"/>
    <x v="0"/>
    <x v="1"/>
    <x v="0"/>
    <m/>
    <x v="1"/>
    <x v="0"/>
    <x v="0"/>
    <x v="0"/>
    <x v="199"/>
    <x v="199"/>
    <x v="115"/>
    <x v="14"/>
    <x v="2"/>
    <m/>
    <m/>
    <m/>
    <m/>
    <n v="0"/>
    <m/>
    <m/>
  </r>
  <r>
    <x v="6"/>
    <x v="0"/>
    <x v="1"/>
    <x v="0"/>
    <m/>
    <x v="1"/>
    <x v="0"/>
    <x v="0"/>
    <x v="0"/>
    <x v="200"/>
    <x v="200"/>
    <x v="115"/>
    <x v="14"/>
    <x v="2"/>
    <m/>
    <m/>
    <m/>
    <m/>
    <n v="0"/>
    <m/>
    <m/>
  </r>
  <r>
    <x v="6"/>
    <x v="0"/>
    <x v="1"/>
    <x v="0"/>
    <m/>
    <x v="1"/>
    <x v="0"/>
    <x v="0"/>
    <x v="0"/>
    <x v="201"/>
    <x v="201"/>
    <x v="116"/>
    <x v="14"/>
    <x v="2"/>
    <m/>
    <m/>
    <m/>
    <m/>
    <n v="0"/>
    <m/>
    <m/>
  </r>
  <r>
    <x v="6"/>
    <x v="0"/>
    <x v="0"/>
    <x v="0"/>
    <m/>
    <x v="1"/>
    <x v="0"/>
    <x v="0"/>
    <x v="0"/>
    <x v="202"/>
    <x v="202"/>
    <x v="116"/>
    <x v="14"/>
    <x v="2"/>
    <m/>
    <m/>
    <m/>
    <m/>
    <n v="0"/>
    <m/>
    <m/>
  </r>
  <r>
    <x v="6"/>
    <x v="0"/>
    <x v="1"/>
    <x v="0"/>
    <m/>
    <x v="1"/>
    <x v="0"/>
    <x v="0"/>
    <x v="0"/>
    <x v="203"/>
    <x v="203"/>
    <x v="116"/>
    <x v="14"/>
    <x v="2"/>
    <m/>
    <m/>
    <m/>
    <m/>
    <n v="126"/>
    <m/>
    <m/>
  </r>
  <r>
    <x v="6"/>
    <x v="0"/>
    <x v="1"/>
    <x v="0"/>
    <m/>
    <x v="1"/>
    <x v="0"/>
    <x v="0"/>
    <x v="0"/>
    <x v="204"/>
    <x v="204"/>
    <x v="117"/>
    <x v="14"/>
    <x v="2"/>
    <m/>
    <m/>
    <m/>
    <m/>
    <n v="0"/>
    <m/>
    <m/>
  </r>
  <r>
    <x v="6"/>
    <x v="0"/>
    <x v="0"/>
    <x v="0"/>
    <m/>
    <x v="1"/>
    <x v="0"/>
    <x v="0"/>
    <x v="0"/>
    <x v="205"/>
    <x v="205"/>
    <x v="117"/>
    <x v="14"/>
    <x v="2"/>
    <m/>
    <m/>
    <m/>
    <m/>
    <n v="1117"/>
    <m/>
    <m/>
  </r>
  <r>
    <x v="6"/>
    <x v="0"/>
    <x v="1"/>
    <x v="0"/>
    <m/>
    <x v="1"/>
    <x v="0"/>
    <x v="0"/>
    <x v="0"/>
    <x v="206"/>
    <x v="206"/>
    <x v="117"/>
    <x v="14"/>
    <x v="2"/>
    <m/>
    <m/>
    <m/>
    <m/>
    <n v="62.5"/>
    <m/>
    <m/>
  </r>
  <r>
    <x v="6"/>
    <x v="0"/>
    <x v="0"/>
    <x v="0"/>
    <m/>
    <x v="1"/>
    <x v="0"/>
    <x v="0"/>
    <x v="0"/>
    <x v="207"/>
    <x v="207"/>
    <x v="117"/>
    <x v="14"/>
    <x v="2"/>
    <m/>
    <m/>
    <m/>
    <m/>
    <n v="3094"/>
    <m/>
    <m/>
  </r>
  <r>
    <x v="6"/>
    <x v="0"/>
    <x v="1"/>
    <x v="0"/>
    <m/>
    <x v="1"/>
    <x v="0"/>
    <x v="0"/>
    <x v="0"/>
    <x v="208"/>
    <x v="208"/>
    <x v="118"/>
    <x v="14"/>
    <x v="2"/>
    <m/>
    <m/>
    <m/>
    <m/>
    <n v="1250"/>
    <m/>
    <m/>
  </r>
  <r>
    <x v="6"/>
    <x v="0"/>
    <x v="0"/>
    <x v="0"/>
    <m/>
    <x v="1"/>
    <x v="0"/>
    <x v="0"/>
    <x v="0"/>
    <x v="209"/>
    <x v="209"/>
    <x v="119"/>
    <x v="14"/>
    <x v="2"/>
    <m/>
    <m/>
    <m/>
    <m/>
    <n v="450"/>
    <m/>
    <m/>
  </r>
  <r>
    <x v="6"/>
    <x v="0"/>
    <x v="0"/>
    <x v="0"/>
    <m/>
    <x v="1"/>
    <x v="0"/>
    <x v="0"/>
    <x v="0"/>
    <x v="210"/>
    <x v="210"/>
    <x v="119"/>
    <x v="14"/>
    <x v="2"/>
    <m/>
    <m/>
    <m/>
    <m/>
    <n v="1000"/>
    <m/>
    <m/>
  </r>
  <r>
    <x v="6"/>
    <x v="0"/>
    <x v="0"/>
    <x v="0"/>
    <m/>
    <x v="1"/>
    <x v="0"/>
    <x v="0"/>
    <x v="0"/>
    <x v="211"/>
    <x v="211"/>
    <x v="119"/>
    <x v="14"/>
    <x v="2"/>
    <m/>
    <m/>
    <m/>
    <m/>
    <n v="1600"/>
    <m/>
    <m/>
  </r>
  <r>
    <x v="6"/>
    <x v="0"/>
    <x v="0"/>
    <x v="0"/>
    <m/>
    <x v="1"/>
    <x v="0"/>
    <x v="0"/>
    <x v="0"/>
    <x v="212"/>
    <x v="212"/>
    <x v="120"/>
    <x v="14"/>
    <x v="2"/>
    <m/>
    <m/>
    <m/>
    <m/>
    <n v="5000"/>
    <m/>
    <m/>
  </r>
  <r>
    <x v="6"/>
    <x v="0"/>
    <x v="0"/>
    <x v="0"/>
    <m/>
    <x v="1"/>
    <x v="0"/>
    <x v="0"/>
    <x v="0"/>
    <x v="213"/>
    <x v="213"/>
    <x v="121"/>
    <x v="14"/>
    <x v="2"/>
    <m/>
    <m/>
    <m/>
    <m/>
    <n v="3421"/>
    <m/>
    <m/>
  </r>
  <r>
    <x v="6"/>
    <x v="0"/>
    <x v="1"/>
    <x v="0"/>
    <m/>
    <x v="1"/>
    <x v="0"/>
    <x v="0"/>
    <x v="0"/>
    <x v="214"/>
    <x v="214"/>
    <x v="118"/>
    <x v="14"/>
    <x v="2"/>
    <m/>
    <m/>
    <m/>
    <m/>
    <n v="500"/>
    <m/>
    <m/>
  </r>
  <r>
    <x v="6"/>
    <x v="0"/>
    <x v="0"/>
    <x v="0"/>
    <m/>
    <x v="1"/>
    <x v="0"/>
    <x v="0"/>
    <x v="0"/>
    <x v="215"/>
    <x v="215"/>
    <x v="118"/>
    <x v="14"/>
    <x v="2"/>
    <m/>
    <m/>
    <m/>
    <m/>
    <n v="2423"/>
    <m/>
    <m/>
  </r>
  <r>
    <x v="6"/>
    <x v="0"/>
    <x v="1"/>
    <x v="0"/>
    <m/>
    <x v="1"/>
    <x v="0"/>
    <x v="0"/>
    <x v="0"/>
    <x v="216"/>
    <x v="216"/>
    <x v="122"/>
    <x v="14"/>
    <x v="2"/>
    <m/>
    <m/>
    <m/>
    <m/>
    <n v="5183.49"/>
    <m/>
    <m/>
  </r>
  <r>
    <x v="6"/>
    <x v="0"/>
    <x v="1"/>
    <x v="0"/>
    <m/>
    <x v="1"/>
    <x v="0"/>
    <x v="0"/>
    <x v="0"/>
    <x v="217"/>
    <x v="217"/>
    <x v="123"/>
    <x v="14"/>
    <x v="2"/>
    <m/>
    <m/>
    <m/>
    <m/>
    <n v="1000"/>
    <m/>
    <m/>
  </r>
  <r>
    <x v="6"/>
    <x v="0"/>
    <x v="1"/>
    <x v="0"/>
    <m/>
    <x v="1"/>
    <x v="0"/>
    <x v="0"/>
    <x v="0"/>
    <x v="218"/>
    <x v="218"/>
    <x v="124"/>
    <x v="14"/>
    <x v="2"/>
    <m/>
    <m/>
    <m/>
    <m/>
    <n v="1300"/>
    <m/>
    <m/>
  </r>
  <r>
    <x v="6"/>
    <x v="0"/>
    <x v="1"/>
    <x v="0"/>
    <m/>
    <x v="1"/>
    <x v="0"/>
    <x v="0"/>
    <x v="0"/>
    <x v="219"/>
    <x v="219"/>
    <x v="124"/>
    <x v="14"/>
    <x v="2"/>
    <m/>
    <m/>
    <m/>
    <m/>
    <n v="2462.9899999999998"/>
    <m/>
    <m/>
  </r>
  <r>
    <x v="6"/>
    <x v="0"/>
    <x v="1"/>
    <x v="0"/>
    <m/>
    <x v="1"/>
    <x v="0"/>
    <x v="0"/>
    <x v="0"/>
    <x v="220"/>
    <x v="220"/>
    <x v="125"/>
    <x v="14"/>
    <x v="2"/>
    <m/>
    <m/>
    <m/>
    <m/>
    <n v="350"/>
    <m/>
    <m/>
  </r>
  <r>
    <x v="6"/>
    <x v="0"/>
    <x v="1"/>
    <x v="0"/>
    <m/>
    <x v="1"/>
    <x v="0"/>
    <x v="0"/>
    <x v="0"/>
    <x v="221"/>
    <x v="221"/>
    <x v="126"/>
    <x v="14"/>
    <x v="2"/>
    <m/>
    <m/>
    <m/>
    <m/>
    <n v="3028"/>
    <m/>
    <m/>
  </r>
  <r>
    <x v="6"/>
    <x v="0"/>
    <x v="1"/>
    <x v="0"/>
    <m/>
    <x v="1"/>
    <x v="0"/>
    <x v="0"/>
    <x v="0"/>
    <x v="222"/>
    <x v="222"/>
    <x v="126"/>
    <x v="14"/>
    <x v="2"/>
    <m/>
    <m/>
    <m/>
    <m/>
    <n v="0"/>
    <m/>
    <m/>
  </r>
  <r>
    <x v="6"/>
    <x v="0"/>
    <x v="1"/>
    <x v="0"/>
    <m/>
    <x v="1"/>
    <x v="0"/>
    <x v="0"/>
    <x v="0"/>
    <x v="223"/>
    <x v="223"/>
    <x v="121"/>
    <x v="14"/>
    <x v="2"/>
    <m/>
    <m/>
    <m/>
    <m/>
    <n v="1594"/>
    <m/>
    <m/>
  </r>
  <r>
    <x v="6"/>
    <x v="0"/>
    <x v="0"/>
    <x v="0"/>
    <m/>
    <x v="1"/>
    <x v="0"/>
    <x v="0"/>
    <x v="0"/>
    <x v="224"/>
    <x v="224"/>
    <x v="125"/>
    <x v="14"/>
    <x v="2"/>
    <m/>
    <m/>
    <m/>
    <m/>
    <n v="0"/>
    <m/>
    <m/>
  </r>
  <r>
    <x v="6"/>
    <x v="0"/>
    <x v="1"/>
    <x v="0"/>
    <m/>
    <x v="1"/>
    <x v="0"/>
    <x v="0"/>
    <x v="0"/>
    <x v="225"/>
    <x v="225"/>
    <x v="126"/>
    <x v="14"/>
    <x v="2"/>
    <m/>
    <m/>
    <m/>
    <m/>
    <n v="4146"/>
    <m/>
    <m/>
  </r>
  <r>
    <x v="6"/>
    <x v="0"/>
    <x v="1"/>
    <x v="0"/>
    <m/>
    <x v="1"/>
    <x v="0"/>
    <x v="0"/>
    <x v="0"/>
    <x v="226"/>
    <x v="226"/>
    <x v="127"/>
    <x v="14"/>
    <x v="2"/>
    <m/>
    <m/>
    <m/>
    <m/>
    <n v="500"/>
    <m/>
    <m/>
  </r>
  <r>
    <x v="6"/>
    <x v="0"/>
    <x v="0"/>
    <x v="0"/>
    <m/>
    <x v="1"/>
    <x v="0"/>
    <x v="0"/>
    <x v="0"/>
    <x v="227"/>
    <x v="227"/>
    <x v="127"/>
    <x v="14"/>
    <x v="2"/>
    <m/>
    <m/>
    <m/>
    <m/>
    <n v="2359"/>
    <m/>
    <m/>
  </r>
  <r>
    <x v="6"/>
    <x v="0"/>
    <x v="1"/>
    <x v="0"/>
    <m/>
    <x v="1"/>
    <x v="0"/>
    <x v="0"/>
    <x v="0"/>
    <x v="228"/>
    <x v="228"/>
    <x v="124"/>
    <x v="14"/>
    <x v="2"/>
    <m/>
    <m/>
    <m/>
    <m/>
    <n v="400"/>
    <m/>
    <m/>
  </r>
  <r>
    <x v="6"/>
    <x v="0"/>
    <x v="1"/>
    <x v="0"/>
    <m/>
    <x v="1"/>
    <x v="0"/>
    <x v="0"/>
    <x v="0"/>
    <x v="229"/>
    <x v="229"/>
    <x v="128"/>
    <x v="15"/>
    <x v="2"/>
    <m/>
    <m/>
    <m/>
    <m/>
    <n v="2100.41"/>
    <m/>
    <m/>
  </r>
  <r>
    <x v="6"/>
    <x v="0"/>
    <x v="0"/>
    <x v="0"/>
    <m/>
    <x v="1"/>
    <x v="0"/>
    <x v="0"/>
    <x v="1"/>
    <x v="230"/>
    <x v="230"/>
    <x v="129"/>
    <x v="15"/>
    <x v="2"/>
    <m/>
    <m/>
    <m/>
    <m/>
    <n v="12293"/>
    <m/>
    <m/>
  </r>
  <r>
    <x v="6"/>
    <x v="0"/>
    <x v="0"/>
    <x v="0"/>
    <m/>
    <x v="1"/>
    <x v="0"/>
    <x v="0"/>
    <x v="0"/>
    <x v="231"/>
    <x v="231"/>
    <x v="130"/>
    <x v="15"/>
    <x v="2"/>
    <m/>
    <m/>
    <m/>
    <m/>
    <n v="11120"/>
    <m/>
    <m/>
  </r>
  <r>
    <x v="6"/>
    <x v="0"/>
    <x v="0"/>
    <x v="0"/>
    <m/>
    <x v="1"/>
    <x v="0"/>
    <x v="0"/>
    <x v="0"/>
    <x v="232"/>
    <x v="232"/>
    <x v="131"/>
    <x v="15"/>
    <x v="2"/>
    <m/>
    <m/>
    <m/>
    <m/>
    <n v="4476"/>
    <m/>
    <m/>
  </r>
  <r>
    <x v="6"/>
    <x v="0"/>
    <x v="1"/>
    <x v="0"/>
    <m/>
    <x v="1"/>
    <x v="0"/>
    <x v="0"/>
    <x v="0"/>
    <x v="233"/>
    <x v="233"/>
    <x v="132"/>
    <x v="15"/>
    <x v="2"/>
    <m/>
    <m/>
    <m/>
    <m/>
    <n v="900"/>
    <m/>
    <m/>
  </r>
  <r>
    <x v="6"/>
    <x v="0"/>
    <x v="1"/>
    <x v="0"/>
    <m/>
    <x v="1"/>
    <x v="0"/>
    <x v="0"/>
    <x v="0"/>
    <x v="234"/>
    <x v="234"/>
    <x v="133"/>
    <x v="15"/>
    <x v="2"/>
    <m/>
    <m/>
    <m/>
    <m/>
    <n v="3480"/>
    <m/>
    <m/>
  </r>
  <r>
    <x v="6"/>
    <x v="0"/>
    <x v="1"/>
    <x v="0"/>
    <m/>
    <x v="1"/>
    <x v="0"/>
    <x v="0"/>
    <x v="0"/>
    <x v="235"/>
    <x v="235"/>
    <x v="134"/>
    <x v="15"/>
    <x v="2"/>
    <m/>
    <m/>
    <m/>
    <m/>
    <n v="4983"/>
    <m/>
    <m/>
  </r>
  <r>
    <x v="6"/>
    <x v="0"/>
    <x v="0"/>
    <x v="0"/>
    <m/>
    <x v="1"/>
    <x v="0"/>
    <x v="0"/>
    <x v="0"/>
    <x v="236"/>
    <x v="236"/>
    <x v="135"/>
    <x v="15"/>
    <x v="2"/>
    <m/>
    <m/>
    <m/>
    <m/>
    <n v="0"/>
    <m/>
    <m/>
  </r>
  <r>
    <x v="6"/>
    <x v="0"/>
    <x v="1"/>
    <x v="0"/>
    <m/>
    <x v="1"/>
    <x v="0"/>
    <x v="0"/>
    <x v="0"/>
    <x v="237"/>
    <x v="237"/>
    <x v="136"/>
    <x v="15"/>
    <x v="2"/>
    <m/>
    <m/>
    <m/>
    <m/>
    <n v="500"/>
    <m/>
    <m/>
  </r>
  <r>
    <x v="6"/>
    <x v="0"/>
    <x v="0"/>
    <x v="0"/>
    <m/>
    <x v="1"/>
    <x v="0"/>
    <x v="0"/>
    <x v="0"/>
    <x v="238"/>
    <x v="238"/>
    <x v="137"/>
    <x v="15"/>
    <x v="2"/>
    <m/>
    <m/>
    <m/>
    <m/>
    <n v="5489"/>
    <m/>
    <m/>
  </r>
  <r>
    <x v="6"/>
    <x v="0"/>
    <x v="1"/>
    <x v="0"/>
    <m/>
    <x v="1"/>
    <x v="0"/>
    <x v="0"/>
    <x v="0"/>
    <x v="239"/>
    <x v="239"/>
    <x v="138"/>
    <x v="15"/>
    <x v="2"/>
    <m/>
    <m/>
    <m/>
    <m/>
    <n v="1500"/>
    <m/>
    <m/>
  </r>
  <r>
    <x v="6"/>
    <x v="0"/>
    <x v="0"/>
    <x v="0"/>
    <m/>
    <x v="1"/>
    <x v="0"/>
    <x v="0"/>
    <x v="0"/>
    <x v="240"/>
    <x v="240"/>
    <x v="139"/>
    <x v="15"/>
    <x v="2"/>
    <m/>
    <m/>
    <m/>
    <m/>
    <n v="5849.16"/>
    <m/>
    <m/>
  </r>
  <r>
    <x v="6"/>
    <x v="0"/>
    <x v="0"/>
    <x v="0"/>
    <m/>
    <x v="1"/>
    <x v="0"/>
    <x v="0"/>
    <x v="0"/>
    <x v="241"/>
    <x v="241"/>
    <x v="140"/>
    <x v="15"/>
    <x v="2"/>
    <m/>
    <m/>
    <m/>
    <m/>
    <n v="0"/>
    <m/>
    <m/>
  </r>
  <r>
    <x v="6"/>
    <x v="0"/>
    <x v="1"/>
    <x v="0"/>
    <m/>
    <x v="1"/>
    <x v="0"/>
    <x v="0"/>
    <x v="0"/>
    <x v="242"/>
    <x v="242"/>
    <x v="141"/>
    <x v="15"/>
    <x v="2"/>
    <m/>
    <m/>
    <m/>
    <m/>
    <n v="500"/>
    <m/>
    <m/>
  </r>
  <r>
    <x v="6"/>
    <x v="0"/>
    <x v="1"/>
    <x v="1"/>
    <m/>
    <x v="1"/>
    <x v="0"/>
    <x v="0"/>
    <x v="1"/>
    <x v="243"/>
    <x v="243"/>
    <x v="142"/>
    <x v="15"/>
    <x v="2"/>
    <m/>
    <m/>
    <m/>
    <m/>
    <n v="4000"/>
    <m/>
    <m/>
  </r>
  <r>
    <x v="6"/>
    <x v="0"/>
    <x v="1"/>
    <x v="0"/>
    <m/>
    <x v="1"/>
    <x v="0"/>
    <x v="0"/>
    <x v="0"/>
    <x v="244"/>
    <x v="244"/>
    <x v="141"/>
    <x v="15"/>
    <x v="2"/>
    <m/>
    <m/>
    <m/>
    <m/>
    <n v="250"/>
    <m/>
    <m/>
  </r>
  <r>
    <x v="6"/>
    <x v="0"/>
    <x v="1"/>
    <x v="0"/>
    <m/>
    <x v="1"/>
    <x v="0"/>
    <x v="0"/>
    <x v="0"/>
    <x v="245"/>
    <x v="245"/>
    <x v="142"/>
    <x v="15"/>
    <x v="2"/>
    <m/>
    <m/>
    <m/>
    <m/>
    <n v="500"/>
    <m/>
    <m/>
  </r>
  <r>
    <x v="6"/>
    <x v="0"/>
    <x v="1"/>
    <x v="0"/>
    <m/>
    <x v="1"/>
    <x v="0"/>
    <x v="0"/>
    <x v="0"/>
    <x v="246"/>
    <x v="246"/>
    <x v="141"/>
    <x v="15"/>
    <x v="2"/>
    <m/>
    <m/>
    <m/>
    <m/>
    <n v="1000"/>
    <m/>
    <m/>
  </r>
  <r>
    <x v="6"/>
    <x v="0"/>
    <x v="1"/>
    <x v="0"/>
    <m/>
    <x v="1"/>
    <x v="0"/>
    <x v="0"/>
    <x v="0"/>
    <x v="247"/>
    <x v="247"/>
    <x v="141"/>
    <x v="15"/>
    <x v="2"/>
    <m/>
    <m/>
    <m/>
    <m/>
    <n v="500"/>
    <m/>
    <m/>
  </r>
  <r>
    <x v="6"/>
    <x v="0"/>
    <x v="1"/>
    <x v="0"/>
    <m/>
    <x v="1"/>
    <x v="0"/>
    <x v="0"/>
    <x v="0"/>
    <x v="248"/>
    <x v="248"/>
    <x v="141"/>
    <x v="15"/>
    <x v="2"/>
    <m/>
    <m/>
    <m/>
    <m/>
    <n v="0"/>
    <m/>
    <m/>
  </r>
  <r>
    <x v="6"/>
    <x v="0"/>
    <x v="0"/>
    <x v="0"/>
    <m/>
    <x v="1"/>
    <x v="0"/>
    <x v="0"/>
    <x v="0"/>
    <x v="250"/>
    <x v="250"/>
    <x v="144"/>
    <x v="15"/>
    <x v="2"/>
    <m/>
    <m/>
    <m/>
    <m/>
    <n v="2279.75"/>
    <m/>
    <m/>
  </r>
  <r>
    <x v="6"/>
    <x v="0"/>
    <x v="0"/>
    <x v="1"/>
    <m/>
    <x v="1"/>
    <x v="0"/>
    <x v="0"/>
    <x v="0"/>
    <x v="251"/>
    <x v="251"/>
    <x v="145"/>
    <x v="15"/>
    <x v="2"/>
    <m/>
    <m/>
    <m/>
    <m/>
    <n v="5000"/>
    <m/>
    <m/>
  </r>
  <r>
    <x v="6"/>
    <x v="0"/>
    <x v="0"/>
    <x v="0"/>
    <m/>
    <x v="1"/>
    <x v="0"/>
    <x v="0"/>
    <x v="0"/>
    <x v="252"/>
    <x v="252"/>
    <x v="146"/>
    <x v="17"/>
    <x v="2"/>
    <m/>
    <m/>
    <m/>
    <m/>
    <n v="6497"/>
    <m/>
    <m/>
  </r>
  <r>
    <x v="6"/>
    <x v="0"/>
    <x v="0"/>
    <x v="0"/>
    <m/>
    <x v="1"/>
    <x v="0"/>
    <x v="0"/>
    <x v="0"/>
    <x v="253"/>
    <x v="253"/>
    <x v="147"/>
    <x v="17"/>
    <x v="2"/>
    <m/>
    <m/>
    <m/>
    <m/>
    <n v="1200"/>
    <m/>
    <m/>
  </r>
  <r>
    <x v="6"/>
    <x v="0"/>
    <x v="1"/>
    <x v="0"/>
    <m/>
    <x v="1"/>
    <x v="0"/>
    <x v="0"/>
    <x v="0"/>
    <x v="254"/>
    <x v="254"/>
    <x v="147"/>
    <x v="17"/>
    <x v="2"/>
    <m/>
    <m/>
    <m/>
    <m/>
    <n v="0"/>
    <m/>
    <m/>
  </r>
  <r>
    <x v="6"/>
    <x v="0"/>
    <x v="1"/>
    <x v="0"/>
    <m/>
    <x v="1"/>
    <x v="0"/>
    <x v="0"/>
    <x v="0"/>
    <x v="255"/>
    <x v="255"/>
    <x v="148"/>
    <x v="17"/>
    <x v="2"/>
    <m/>
    <m/>
    <m/>
    <m/>
    <n v="0"/>
    <m/>
    <m/>
  </r>
  <r>
    <x v="6"/>
    <x v="0"/>
    <x v="0"/>
    <x v="0"/>
    <m/>
    <x v="1"/>
    <x v="0"/>
    <x v="0"/>
    <x v="0"/>
    <x v="256"/>
    <x v="256"/>
    <x v="148"/>
    <x v="17"/>
    <x v="2"/>
    <m/>
    <m/>
    <m/>
    <m/>
    <n v="549"/>
    <m/>
    <m/>
  </r>
  <r>
    <x v="6"/>
    <x v="0"/>
    <x v="0"/>
    <x v="0"/>
    <m/>
    <x v="1"/>
    <x v="0"/>
    <x v="0"/>
    <x v="0"/>
    <x v="257"/>
    <x v="257"/>
    <x v="148"/>
    <x v="17"/>
    <x v="2"/>
    <m/>
    <m/>
    <m/>
    <m/>
    <n v="0"/>
    <m/>
    <m/>
  </r>
  <r>
    <x v="6"/>
    <x v="0"/>
    <x v="0"/>
    <x v="0"/>
    <m/>
    <x v="1"/>
    <x v="0"/>
    <x v="0"/>
    <x v="0"/>
    <x v="258"/>
    <x v="258"/>
    <x v="149"/>
    <x v="17"/>
    <x v="2"/>
    <m/>
    <m/>
    <m/>
    <m/>
    <n v="250"/>
    <m/>
    <m/>
  </r>
  <r>
    <x v="6"/>
    <x v="0"/>
    <x v="1"/>
    <x v="0"/>
    <m/>
    <x v="1"/>
    <x v="0"/>
    <x v="0"/>
    <x v="0"/>
    <x v="259"/>
    <x v="259"/>
    <x v="149"/>
    <x v="17"/>
    <x v="2"/>
    <m/>
    <m/>
    <m/>
    <m/>
    <n v="4299.75"/>
    <m/>
    <m/>
  </r>
  <r>
    <x v="6"/>
    <x v="0"/>
    <x v="0"/>
    <x v="0"/>
    <m/>
    <x v="1"/>
    <x v="0"/>
    <x v="0"/>
    <x v="0"/>
    <x v="260"/>
    <x v="260"/>
    <x v="149"/>
    <x v="17"/>
    <x v="2"/>
    <m/>
    <m/>
    <m/>
    <m/>
    <n v="0"/>
    <m/>
    <m/>
  </r>
  <r>
    <x v="6"/>
    <x v="0"/>
    <x v="0"/>
    <x v="0"/>
    <m/>
    <x v="1"/>
    <x v="0"/>
    <x v="0"/>
    <x v="0"/>
    <x v="261"/>
    <x v="261"/>
    <x v="150"/>
    <x v="17"/>
    <x v="2"/>
    <m/>
    <m/>
    <m/>
    <m/>
    <n v="500"/>
    <m/>
    <m/>
  </r>
  <r>
    <x v="6"/>
    <x v="0"/>
    <x v="0"/>
    <x v="0"/>
    <m/>
    <x v="1"/>
    <x v="0"/>
    <x v="0"/>
    <x v="0"/>
    <x v="262"/>
    <x v="262"/>
    <x v="150"/>
    <x v="17"/>
    <x v="2"/>
    <m/>
    <m/>
    <m/>
    <m/>
    <n v="1627"/>
    <m/>
    <m/>
  </r>
  <r>
    <x v="6"/>
    <x v="0"/>
    <x v="1"/>
    <x v="0"/>
    <m/>
    <x v="1"/>
    <x v="0"/>
    <x v="0"/>
    <x v="0"/>
    <x v="263"/>
    <x v="263"/>
    <x v="150"/>
    <x v="17"/>
    <x v="2"/>
    <m/>
    <m/>
    <m/>
    <m/>
    <n v="800"/>
    <m/>
    <m/>
  </r>
  <r>
    <x v="6"/>
    <x v="0"/>
    <x v="1"/>
    <x v="0"/>
    <m/>
    <x v="1"/>
    <x v="0"/>
    <x v="0"/>
    <x v="0"/>
    <x v="264"/>
    <x v="264"/>
    <x v="151"/>
    <x v="17"/>
    <x v="2"/>
    <m/>
    <m/>
    <m/>
    <m/>
    <n v="500"/>
    <m/>
    <m/>
  </r>
  <r>
    <x v="6"/>
    <x v="0"/>
    <x v="1"/>
    <x v="0"/>
    <m/>
    <x v="1"/>
    <x v="0"/>
    <x v="0"/>
    <x v="0"/>
    <x v="265"/>
    <x v="265"/>
    <x v="151"/>
    <x v="17"/>
    <x v="2"/>
    <m/>
    <m/>
    <m/>
    <m/>
    <n v="200"/>
    <m/>
    <m/>
  </r>
  <r>
    <x v="6"/>
    <x v="0"/>
    <x v="1"/>
    <x v="0"/>
    <m/>
    <x v="1"/>
    <x v="0"/>
    <x v="0"/>
    <x v="0"/>
    <x v="266"/>
    <x v="266"/>
    <x v="151"/>
    <x v="17"/>
    <x v="2"/>
    <m/>
    <m/>
    <m/>
    <m/>
    <n v="100"/>
    <m/>
    <m/>
  </r>
  <r>
    <x v="6"/>
    <x v="0"/>
    <x v="0"/>
    <x v="1"/>
    <m/>
    <x v="1"/>
    <x v="0"/>
    <x v="0"/>
    <x v="0"/>
    <x v="267"/>
    <x v="267"/>
    <x v="152"/>
    <x v="17"/>
    <x v="2"/>
    <m/>
    <m/>
    <m/>
    <m/>
    <n v="6600"/>
    <m/>
    <m/>
  </r>
  <r>
    <x v="6"/>
    <x v="0"/>
    <x v="0"/>
    <x v="0"/>
    <m/>
    <x v="1"/>
    <x v="0"/>
    <x v="0"/>
    <x v="0"/>
    <x v="268"/>
    <x v="268"/>
    <x v="147"/>
    <x v="17"/>
    <x v="2"/>
    <m/>
    <m/>
    <m/>
    <m/>
    <n v="1645"/>
    <m/>
    <m/>
  </r>
  <r>
    <x v="6"/>
    <x v="0"/>
    <x v="0"/>
    <x v="0"/>
    <m/>
    <x v="1"/>
    <x v="0"/>
    <x v="0"/>
    <x v="0"/>
    <x v="269"/>
    <x v="269"/>
    <x v="147"/>
    <x v="17"/>
    <x v="2"/>
    <m/>
    <m/>
    <m/>
    <m/>
    <n v="1088"/>
    <m/>
    <m/>
  </r>
  <r>
    <x v="6"/>
    <x v="0"/>
    <x v="1"/>
    <x v="0"/>
    <m/>
    <x v="1"/>
    <x v="0"/>
    <x v="0"/>
    <x v="0"/>
    <x v="270"/>
    <x v="270"/>
    <x v="153"/>
    <x v="17"/>
    <x v="2"/>
    <m/>
    <m/>
    <m/>
    <m/>
    <n v="8"/>
    <m/>
    <m/>
  </r>
  <r>
    <x v="6"/>
    <x v="0"/>
    <x v="0"/>
    <x v="0"/>
    <m/>
    <x v="1"/>
    <x v="0"/>
    <x v="0"/>
    <x v="0"/>
    <x v="271"/>
    <x v="271"/>
    <x v="154"/>
    <x v="18"/>
    <x v="2"/>
    <m/>
    <m/>
    <m/>
    <m/>
    <n v="310"/>
    <m/>
    <m/>
  </r>
  <r>
    <x v="6"/>
    <x v="0"/>
    <x v="0"/>
    <x v="0"/>
    <m/>
    <x v="1"/>
    <x v="0"/>
    <x v="0"/>
    <x v="0"/>
    <x v="276"/>
    <x v="277"/>
    <x v="154"/>
    <x v="18"/>
    <x v="2"/>
    <m/>
    <m/>
    <m/>
    <m/>
    <n v="0"/>
    <m/>
    <m/>
  </r>
  <r>
    <x v="6"/>
    <x v="0"/>
    <x v="1"/>
    <x v="0"/>
    <m/>
    <x v="1"/>
    <x v="0"/>
    <x v="0"/>
    <x v="0"/>
    <x v="279"/>
    <x v="280"/>
    <x v="154"/>
    <x v="18"/>
    <x v="2"/>
    <m/>
    <m/>
    <m/>
    <m/>
    <n v="5000"/>
    <m/>
    <m/>
  </r>
  <r>
    <x v="6"/>
    <x v="0"/>
    <x v="0"/>
    <x v="0"/>
    <m/>
    <x v="1"/>
    <x v="0"/>
    <x v="0"/>
    <x v="0"/>
    <x v="280"/>
    <x v="281"/>
    <x v="154"/>
    <x v="18"/>
    <x v="2"/>
    <m/>
    <m/>
    <m/>
    <m/>
    <n v="0"/>
    <m/>
    <m/>
  </r>
  <r>
    <x v="6"/>
    <x v="0"/>
    <x v="1"/>
    <x v="0"/>
    <m/>
    <x v="1"/>
    <x v="0"/>
    <x v="0"/>
    <x v="0"/>
    <x v="281"/>
    <x v="282"/>
    <x v="154"/>
    <x v="18"/>
    <x v="2"/>
    <m/>
    <m/>
    <m/>
    <m/>
    <n v="1750"/>
    <m/>
    <m/>
  </r>
  <r>
    <x v="6"/>
    <x v="0"/>
    <x v="1"/>
    <x v="0"/>
    <m/>
    <x v="1"/>
    <x v="0"/>
    <x v="0"/>
    <x v="0"/>
    <x v="272"/>
    <x v="272"/>
    <x v="155"/>
    <x v="18"/>
    <x v="2"/>
    <m/>
    <m/>
    <m/>
    <m/>
    <n v="0"/>
    <m/>
    <m/>
  </r>
  <r>
    <x v="6"/>
    <x v="0"/>
    <x v="1"/>
    <x v="0"/>
    <m/>
    <x v="1"/>
    <x v="0"/>
    <x v="0"/>
    <x v="0"/>
    <x v="285"/>
    <x v="286"/>
    <x v="155"/>
    <x v="18"/>
    <x v="2"/>
    <m/>
    <m/>
    <m/>
    <m/>
    <n v="1841"/>
    <m/>
    <m/>
  </r>
  <r>
    <x v="6"/>
    <x v="0"/>
    <x v="0"/>
    <x v="0"/>
    <m/>
    <x v="1"/>
    <x v="0"/>
    <x v="0"/>
    <x v="0"/>
    <x v="273"/>
    <x v="273"/>
    <x v="156"/>
    <x v="18"/>
    <x v="2"/>
    <m/>
    <m/>
    <m/>
    <m/>
    <n v="0"/>
    <m/>
    <m/>
  </r>
  <r>
    <x v="6"/>
    <x v="0"/>
    <x v="0"/>
    <x v="0"/>
    <m/>
    <x v="1"/>
    <x v="0"/>
    <x v="0"/>
    <x v="0"/>
    <x v="274"/>
    <x v="274"/>
    <x v="157"/>
    <x v="18"/>
    <x v="2"/>
    <m/>
    <m/>
    <m/>
    <m/>
    <n v="5523"/>
    <m/>
    <m/>
  </r>
  <r>
    <x v="6"/>
    <x v="0"/>
    <x v="1"/>
    <x v="0"/>
    <m/>
    <x v="1"/>
    <x v="0"/>
    <x v="0"/>
    <x v="0"/>
    <x v="275"/>
    <x v="276"/>
    <x v="154"/>
    <x v="18"/>
    <x v="2"/>
    <m/>
    <m/>
    <m/>
    <m/>
    <n v="3700"/>
    <m/>
    <m/>
  </r>
  <r>
    <x v="6"/>
    <x v="0"/>
    <x v="1"/>
    <x v="0"/>
    <m/>
    <x v="1"/>
    <x v="0"/>
    <x v="0"/>
    <x v="0"/>
    <x v="277"/>
    <x v="278"/>
    <x v="158"/>
    <x v="18"/>
    <x v="2"/>
    <m/>
    <m/>
    <m/>
    <m/>
    <n v="1700"/>
    <m/>
    <m/>
  </r>
  <r>
    <x v="6"/>
    <x v="0"/>
    <x v="0"/>
    <x v="0"/>
    <m/>
    <x v="1"/>
    <x v="0"/>
    <x v="0"/>
    <x v="0"/>
    <x v="278"/>
    <x v="279"/>
    <x v="159"/>
    <x v="18"/>
    <x v="2"/>
    <m/>
    <m/>
    <m/>
    <m/>
    <n v="2004.62"/>
    <m/>
    <m/>
  </r>
  <r>
    <x v="6"/>
    <x v="0"/>
    <x v="0"/>
    <x v="0"/>
    <m/>
    <x v="1"/>
    <x v="0"/>
    <x v="0"/>
    <x v="0"/>
    <x v="283"/>
    <x v="284"/>
    <x v="159"/>
    <x v="18"/>
    <x v="2"/>
    <m/>
    <m/>
    <m/>
    <m/>
    <n v="1848"/>
    <m/>
    <m/>
  </r>
  <r>
    <x v="6"/>
    <x v="0"/>
    <x v="0"/>
    <x v="0"/>
    <m/>
    <x v="1"/>
    <x v="0"/>
    <x v="0"/>
    <x v="0"/>
    <x v="287"/>
    <x v="288"/>
    <x v="159"/>
    <x v="18"/>
    <x v="2"/>
    <m/>
    <m/>
    <m/>
    <m/>
    <n v="1839"/>
    <m/>
    <m/>
  </r>
  <r>
    <x v="6"/>
    <x v="0"/>
    <x v="1"/>
    <x v="0"/>
    <m/>
    <x v="1"/>
    <x v="0"/>
    <x v="0"/>
    <x v="0"/>
    <x v="282"/>
    <x v="283"/>
    <x v="160"/>
    <x v="18"/>
    <x v="2"/>
    <m/>
    <m/>
    <m/>
    <m/>
    <n v="600"/>
    <m/>
    <m/>
  </r>
  <r>
    <x v="6"/>
    <x v="0"/>
    <x v="1"/>
    <x v="0"/>
    <m/>
    <x v="1"/>
    <x v="0"/>
    <x v="0"/>
    <x v="0"/>
    <x v="284"/>
    <x v="285"/>
    <x v="160"/>
    <x v="18"/>
    <x v="2"/>
    <m/>
    <m/>
    <m/>
    <m/>
    <n v="934"/>
    <m/>
    <m/>
  </r>
  <r>
    <x v="6"/>
    <x v="0"/>
    <x v="0"/>
    <x v="0"/>
    <m/>
    <x v="1"/>
    <x v="0"/>
    <x v="0"/>
    <x v="0"/>
    <x v="286"/>
    <x v="287"/>
    <x v="160"/>
    <x v="18"/>
    <x v="2"/>
    <m/>
    <m/>
    <m/>
    <m/>
    <n v="400"/>
    <m/>
    <m/>
  </r>
  <r>
    <x v="6"/>
    <x v="0"/>
    <x v="1"/>
    <x v="1"/>
    <m/>
    <x v="1"/>
    <x v="0"/>
    <x v="0"/>
    <x v="0"/>
    <x v="288"/>
    <x v="289"/>
    <x v="161"/>
    <x v="19"/>
    <x v="2"/>
    <m/>
    <m/>
    <m/>
    <m/>
    <n v="9359"/>
    <m/>
    <m/>
  </r>
  <r>
    <x v="6"/>
    <x v="0"/>
    <x v="1"/>
    <x v="0"/>
    <m/>
    <x v="1"/>
    <x v="0"/>
    <x v="0"/>
    <x v="0"/>
    <x v="289"/>
    <x v="290"/>
    <x v="162"/>
    <x v="19"/>
    <x v="2"/>
    <m/>
    <m/>
    <m/>
    <m/>
    <n v="1000"/>
    <m/>
    <m/>
  </r>
  <r>
    <x v="6"/>
    <x v="0"/>
    <x v="0"/>
    <x v="0"/>
    <m/>
    <x v="1"/>
    <x v="0"/>
    <x v="0"/>
    <x v="0"/>
    <x v="290"/>
    <x v="291"/>
    <x v="163"/>
    <x v="19"/>
    <x v="2"/>
    <m/>
    <m/>
    <m/>
    <m/>
    <n v="2500"/>
    <m/>
    <m/>
  </r>
  <r>
    <x v="6"/>
    <x v="0"/>
    <x v="0"/>
    <x v="0"/>
    <m/>
    <x v="1"/>
    <x v="0"/>
    <x v="0"/>
    <x v="0"/>
    <x v="291"/>
    <x v="292"/>
    <x v="164"/>
    <x v="19"/>
    <x v="2"/>
    <m/>
    <m/>
    <m/>
    <m/>
    <n v="0"/>
    <m/>
    <m/>
  </r>
  <r>
    <x v="6"/>
    <x v="0"/>
    <x v="1"/>
    <x v="0"/>
    <m/>
    <x v="1"/>
    <x v="0"/>
    <x v="0"/>
    <x v="1"/>
    <x v="292"/>
    <x v="293"/>
    <x v="165"/>
    <x v="19"/>
    <x v="2"/>
    <m/>
    <m/>
    <m/>
    <m/>
    <n v="2500"/>
    <m/>
    <m/>
  </r>
  <r>
    <x v="6"/>
    <x v="0"/>
    <x v="1"/>
    <x v="0"/>
    <m/>
    <x v="1"/>
    <x v="0"/>
    <x v="0"/>
    <x v="0"/>
    <x v="293"/>
    <x v="294"/>
    <x v="166"/>
    <x v="19"/>
    <x v="2"/>
    <m/>
    <m/>
    <m/>
    <m/>
    <n v="7600"/>
    <m/>
    <m/>
  </r>
  <r>
    <x v="6"/>
    <x v="0"/>
    <x v="0"/>
    <x v="0"/>
    <m/>
    <x v="1"/>
    <x v="0"/>
    <x v="0"/>
    <x v="0"/>
    <x v="294"/>
    <x v="295"/>
    <x v="167"/>
    <x v="19"/>
    <x v="2"/>
    <m/>
    <m/>
    <m/>
    <m/>
    <n v="2250"/>
    <m/>
    <m/>
  </r>
  <r>
    <x v="6"/>
    <x v="0"/>
    <x v="0"/>
    <x v="1"/>
    <m/>
    <x v="1"/>
    <x v="0"/>
    <x v="0"/>
    <x v="0"/>
    <x v="295"/>
    <x v="296"/>
    <x v="168"/>
    <x v="19"/>
    <x v="2"/>
    <m/>
    <m/>
    <m/>
    <m/>
    <n v="3841"/>
    <m/>
    <m/>
  </r>
  <r>
    <x v="6"/>
    <x v="0"/>
    <x v="1"/>
    <x v="0"/>
    <m/>
    <x v="1"/>
    <x v="0"/>
    <x v="0"/>
    <x v="0"/>
    <x v="296"/>
    <x v="297"/>
    <x v="169"/>
    <x v="19"/>
    <x v="2"/>
    <m/>
    <m/>
    <m/>
    <m/>
    <n v="0"/>
    <m/>
    <m/>
  </r>
  <r>
    <x v="6"/>
    <x v="0"/>
    <x v="1"/>
    <x v="0"/>
    <m/>
    <x v="1"/>
    <x v="0"/>
    <x v="0"/>
    <x v="0"/>
    <x v="297"/>
    <x v="298"/>
    <x v="170"/>
    <x v="19"/>
    <x v="2"/>
    <m/>
    <m/>
    <m/>
    <m/>
    <n v="1500"/>
    <m/>
    <m/>
  </r>
  <r>
    <x v="6"/>
    <x v="0"/>
    <x v="1"/>
    <x v="1"/>
    <m/>
    <x v="1"/>
    <x v="0"/>
    <x v="0"/>
    <x v="0"/>
    <x v="298"/>
    <x v="300"/>
    <x v="171"/>
    <x v="19"/>
    <x v="2"/>
    <m/>
    <m/>
    <m/>
    <m/>
    <n v="4707"/>
    <m/>
    <m/>
  </r>
  <r>
    <x v="6"/>
    <x v="0"/>
    <x v="0"/>
    <x v="0"/>
    <m/>
    <x v="1"/>
    <x v="0"/>
    <x v="0"/>
    <x v="0"/>
    <x v="299"/>
    <x v="301"/>
    <x v="172"/>
    <x v="19"/>
    <x v="2"/>
    <m/>
    <m/>
    <m/>
    <m/>
    <n v="4000"/>
    <m/>
    <m/>
  </r>
  <r>
    <x v="6"/>
    <x v="0"/>
    <x v="1"/>
    <x v="0"/>
    <m/>
    <x v="1"/>
    <x v="0"/>
    <x v="0"/>
    <x v="0"/>
    <x v="300"/>
    <x v="303"/>
    <x v="173"/>
    <x v="19"/>
    <x v="2"/>
    <m/>
    <m/>
    <m/>
    <m/>
    <n v="1100"/>
    <m/>
    <m/>
  </r>
  <r>
    <x v="6"/>
    <x v="0"/>
    <x v="1"/>
    <x v="0"/>
    <m/>
    <x v="1"/>
    <x v="0"/>
    <x v="0"/>
    <x v="0"/>
    <x v="301"/>
    <x v="304"/>
    <x v="174"/>
    <x v="19"/>
    <x v="2"/>
    <m/>
    <m/>
    <m/>
    <m/>
    <n v="3000"/>
    <m/>
    <m/>
  </r>
  <r>
    <x v="6"/>
    <x v="0"/>
    <x v="1"/>
    <x v="0"/>
    <m/>
    <x v="1"/>
    <x v="0"/>
    <x v="0"/>
    <x v="0"/>
    <x v="302"/>
    <x v="305"/>
    <x v="175"/>
    <x v="19"/>
    <x v="2"/>
    <m/>
    <m/>
    <m/>
    <m/>
    <n v="500"/>
    <m/>
    <m/>
  </r>
  <r>
    <x v="6"/>
    <x v="0"/>
    <x v="0"/>
    <x v="0"/>
    <m/>
    <x v="1"/>
    <x v="0"/>
    <x v="0"/>
    <x v="0"/>
    <x v="303"/>
    <x v="306"/>
    <x v="176"/>
    <x v="19"/>
    <x v="2"/>
    <m/>
    <m/>
    <m/>
    <m/>
    <n v="0"/>
    <m/>
    <m/>
  </r>
  <r>
    <x v="6"/>
    <x v="0"/>
    <x v="1"/>
    <x v="0"/>
    <m/>
    <x v="1"/>
    <x v="0"/>
    <x v="0"/>
    <x v="0"/>
    <x v="304"/>
    <x v="307"/>
    <x v="177"/>
    <x v="19"/>
    <x v="2"/>
    <m/>
    <m/>
    <m/>
    <m/>
    <n v="3500"/>
    <m/>
    <m/>
  </r>
  <r>
    <x v="6"/>
    <x v="0"/>
    <x v="1"/>
    <x v="0"/>
    <m/>
    <x v="1"/>
    <x v="0"/>
    <x v="0"/>
    <x v="0"/>
    <x v="305"/>
    <x v="308"/>
    <x v="178"/>
    <x v="19"/>
    <x v="2"/>
    <m/>
    <m/>
    <m/>
    <m/>
    <n v="750"/>
    <m/>
    <m/>
  </r>
  <r>
    <x v="6"/>
    <x v="0"/>
    <x v="1"/>
    <x v="1"/>
    <m/>
    <x v="1"/>
    <x v="0"/>
    <x v="0"/>
    <x v="0"/>
    <x v="306"/>
    <x v="309"/>
    <x v="179"/>
    <x v="20"/>
    <x v="2"/>
    <m/>
    <m/>
    <m/>
    <m/>
    <n v="1344.5"/>
    <m/>
    <m/>
  </r>
  <r>
    <x v="6"/>
    <x v="0"/>
    <x v="0"/>
    <x v="1"/>
    <m/>
    <x v="1"/>
    <x v="0"/>
    <x v="0"/>
    <x v="1"/>
    <x v="307"/>
    <x v="310"/>
    <x v="179"/>
    <x v="20"/>
    <x v="2"/>
    <m/>
    <m/>
    <m/>
    <m/>
    <n v="4348"/>
    <m/>
    <m/>
  </r>
  <r>
    <x v="6"/>
    <x v="0"/>
    <x v="1"/>
    <x v="0"/>
    <m/>
    <x v="1"/>
    <x v="0"/>
    <x v="0"/>
    <x v="0"/>
    <x v="308"/>
    <x v="311"/>
    <x v="180"/>
    <x v="20"/>
    <x v="2"/>
    <m/>
    <m/>
    <m/>
    <m/>
    <n v="0"/>
    <m/>
    <m/>
  </r>
  <r>
    <x v="6"/>
    <x v="0"/>
    <x v="1"/>
    <x v="0"/>
    <m/>
    <x v="1"/>
    <x v="0"/>
    <x v="0"/>
    <x v="0"/>
    <x v="309"/>
    <x v="312"/>
    <x v="180"/>
    <x v="20"/>
    <x v="2"/>
    <m/>
    <m/>
    <m/>
    <m/>
    <n v="100"/>
    <m/>
    <m/>
  </r>
  <r>
    <x v="6"/>
    <x v="0"/>
    <x v="0"/>
    <x v="0"/>
    <m/>
    <x v="1"/>
    <x v="0"/>
    <x v="0"/>
    <x v="0"/>
    <x v="310"/>
    <x v="313"/>
    <x v="181"/>
    <x v="20"/>
    <x v="2"/>
    <m/>
    <m/>
    <m/>
    <m/>
    <n v="1922"/>
    <m/>
    <m/>
  </r>
  <r>
    <x v="6"/>
    <x v="0"/>
    <x v="1"/>
    <x v="0"/>
    <m/>
    <x v="1"/>
    <x v="0"/>
    <x v="0"/>
    <x v="0"/>
    <x v="311"/>
    <x v="314"/>
    <x v="181"/>
    <x v="20"/>
    <x v="2"/>
    <m/>
    <m/>
    <m/>
    <m/>
    <n v="500"/>
    <m/>
    <m/>
  </r>
  <r>
    <x v="6"/>
    <x v="0"/>
    <x v="1"/>
    <x v="0"/>
    <m/>
    <x v="1"/>
    <x v="0"/>
    <x v="0"/>
    <x v="0"/>
    <x v="312"/>
    <x v="315"/>
    <x v="182"/>
    <x v="20"/>
    <x v="2"/>
    <m/>
    <m/>
    <m/>
    <m/>
    <n v="0"/>
    <m/>
    <m/>
  </r>
  <r>
    <x v="6"/>
    <x v="0"/>
    <x v="1"/>
    <x v="0"/>
    <m/>
    <x v="1"/>
    <x v="0"/>
    <x v="0"/>
    <x v="0"/>
    <x v="313"/>
    <x v="316"/>
    <x v="182"/>
    <x v="20"/>
    <x v="2"/>
    <m/>
    <m/>
    <m/>
    <m/>
    <n v="0"/>
    <m/>
    <m/>
  </r>
  <r>
    <x v="6"/>
    <x v="0"/>
    <x v="1"/>
    <x v="0"/>
    <m/>
    <x v="1"/>
    <x v="0"/>
    <x v="0"/>
    <x v="0"/>
    <x v="314"/>
    <x v="317"/>
    <x v="182"/>
    <x v="20"/>
    <x v="2"/>
    <m/>
    <m/>
    <m/>
    <m/>
    <n v="100"/>
    <m/>
    <m/>
  </r>
  <r>
    <x v="6"/>
    <x v="0"/>
    <x v="0"/>
    <x v="0"/>
    <m/>
    <x v="1"/>
    <x v="0"/>
    <x v="0"/>
    <x v="0"/>
    <x v="315"/>
    <x v="318"/>
    <x v="183"/>
    <x v="20"/>
    <x v="2"/>
    <m/>
    <m/>
    <m/>
    <m/>
    <n v="4638.75"/>
    <m/>
    <m/>
  </r>
  <r>
    <x v="6"/>
    <x v="0"/>
    <x v="0"/>
    <x v="0"/>
    <m/>
    <x v="1"/>
    <x v="0"/>
    <x v="0"/>
    <x v="0"/>
    <x v="316"/>
    <x v="319"/>
    <x v="183"/>
    <x v="20"/>
    <x v="2"/>
    <m/>
    <m/>
    <m/>
    <m/>
    <n v="0"/>
    <m/>
    <m/>
  </r>
  <r>
    <x v="6"/>
    <x v="0"/>
    <x v="0"/>
    <x v="0"/>
    <m/>
    <x v="1"/>
    <x v="0"/>
    <x v="0"/>
    <x v="0"/>
    <x v="317"/>
    <x v="320"/>
    <x v="183"/>
    <x v="20"/>
    <x v="2"/>
    <m/>
    <m/>
    <m/>
    <m/>
    <n v="420"/>
    <m/>
    <m/>
  </r>
  <r>
    <x v="6"/>
    <x v="0"/>
    <x v="1"/>
    <x v="0"/>
    <m/>
    <x v="1"/>
    <x v="0"/>
    <x v="0"/>
    <x v="0"/>
    <x v="318"/>
    <x v="321"/>
    <x v="184"/>
    <x v="20"/>
    <x v="2"/>
    <m/>
    <m/>
    <m/>
    <m/>
    <n v="500"/>
    <m/>
    <m/>
  </r>
  <r>
    <x v="6"/>
    <x v="0"/>
    <x v="1"/>
    <x v="0"/>
    <m/>
    <x v="1"/>
    <x v="0"/>
    <x v="0"/>
    <x v="0"/>
    <x v="319"/>
    <x v="322"/>
    <x v="184"/>
    <x v="20"/>
    <x v="2"/>
    <m/>
    <m/>
    <m/>
    <m/>
    <n v="1029.08"/>
    <m/>
    <m/>
  </r>
  <r>
    <x v="6"/>
    <x v="0"/>
    <x v="0"/>
    <x v="0"/>
    <m/>
    <x v="1"/>
    <x v="0"/>
    <x v="0"/>
    <x v="0"/>
    <x v="320"/>
    <x v="323"/>
    <x v="181"/>
    <x v="20"/>
    <x v="2"/>
    <m/>
    <m/>
    <m/>
    <m/>
    <n v="1000"/>
    <m/>
    <m/>
  </r>
  <r>
    <x v="6"/>
    <x v="0"/>
    <x v="0"/>
    <x v="0"/>
    <m/>
    <x v="1"/>
    <x v="0"/>
    <x v="0"/>
    <x v="0"/>
    <x v="321"/>
    <x v="324"/>
    <x v="184"/>
    <x v="20"/>
    <x v="2"/>
    <m/>
    <m/>
    <m/>
    <m/>
    <n v="1565.75"/>
    <m/>
    <m/>
  </r>
  <r>
    <x v="6"/>
    <x v="0"/>
    <x v="1"/>
    <x v="0"/>
    <m/>
    <x v="1"/>
    <x v="0"/>
    <x v="0"/>
    <x v="0"/>
    <x v="322"/>
    <x v="325"/>
    <x v="181"/>
    <x v="20"/>
    <x v="2"/>
    <m/>
    <m/>
    <m/>
    <m/>
    <n v="0"/>
    <m/>
    <m/>
  </r>
  <r>
    <x v="6"/>
    <x v="0"/>
    <x v="1"/>
    <x v="0"/>
    <m/>
    <x v="1"/>
    <x v="0"/>
    <x v="0"/>
    <x v="0"/>
    <x v="323"/>
    <x v="326"/>
    <x v="181"/>
    <x v="20"/>
    <x v="2"/>
    <m/>
    <m/>
    <m/>
    <m/>
    <n v="0"/>
    <m/>
    <m/>
  </r>
  <r>
    <x v="6"/>
    <x v="0"/>
    <x v="1"/>
    <x v="0"/>
    <m/>
    <x v="1"/>
    <x v="0"/>
    <x v="0"/>
    <x v="0"/>
    <x v="324"/>
    <x v="327"/>
    <x v="181"/>
    <x v="20"/>
    <x v="2"/>
    <m/>
    <m/>
    <m/>
    <m/>
    <n v="800"/>
    <m/>
    <m/>
  </r>
  <r>
    <x v="6"/>
    <x v="0"/>
    <x v="1"/>
    <x v="0"/>
    <m/>
    <x v="1"/>
    <x v="0"/>
    <x v="0"/>
    <x v="0"/>
    <x v="325"/>
    <x v="328"/>
    <x v="181"/>
    <x v="20"/>
    <x v="2"/>
    <m/>
    <m/>
    <m/>
    <m/>
    <n v="1000"/>
    <m/>
    <m/>
  </r>
  <r>
    <x v="6"/>
    <x v="0"/>
    <x v="1"/>
    <x v="0"/>
    <m/>
    <x v="1"/>
    <x v="0"/>
    <x v="0"/>
    <x v="0"/>
    <x v="326"/>
    <x v="329"/>
    <x v="185"/>
    <x v="20"/>
    <x v="2"/>
    <m/>
    <m/>
    <m/>
    <m/>
    <n v="0"/>
    <m/>
    <m/>
  </r>
  <r>
    <x v="6"/>
    <x v="0"/>
    <x v="1"/>
    <x v="0"/>
    <m/>
    <x v="1"/>
    <x v="0"/>
    <x v="0"/>
    <x v="0"/>
    <x v="327"/>
    <x v="330"/>
    <x v="186"/>
    <x v="20"/>
    <x v="2"/>
    <m/>
    <m/>
    <m/>
    <m/>
    <n v="1500"/>
    <m/>
    <m/>
  </r>
  <r>
    <x v="6"/>
    <x v="0"/>
    <x v="1"/>
    <x v="0"/>
    <m/>
    <x v="1"/>
    <x v="0"/>
    <x v="0"/>
    <x v="0"/>
    <x v="328"/>
    <x v="331"/>
    <x v="186"/>
    <x v="20"/>
    <x v="2"/>
    <m/>
    <m/>
    <m/>
    <m/>
    <n v="2588.42"/>
    <m/>
    <m/>
  </r>
  <r>
    <x v="6"/>
    <x v="0"/>
    <x v="0"/>
    <x v="0"/>
    <m/>
    <x v="1"/>
    <x v="0"/>
    <x v="0"/>
    <x v="0"/>
    <x v="329"/>
    <x v="332"/>
    <x v="186"/>
    <x v="20"/>
    <x v="2"/>
    <m/>
    <m/>
    <m/>
    <m/>
    <n v="250"/>
    <m/>
    <m/>
  </r>
  <r>
    <x v="6"/>
    <x v="0"/>
    <x v="0"/>
    <x v="0"/>
    <m/>
    <x v="1"/>
    <x v="0"/>
    <x v="0"/>
    <x v="0"/>
    <x v="330"/>
    <x v="333"/>
    <x v="187"/>
    <x v="20"/>
    <x v="2"/>
    <m/>
    <m/>
    <m/>
    <m/>
    <n v="4873"/>
    <m/>
    <m/>
  </r>
  <r>
    <x v="6"/>
    <x v="0"/>
    <x v="0"/>
    <x v="0"/>
    <m/>
    <x v="2"/>
    <x v="0"/>
    <x v="0"/>
    <x v="0"/>
    <x v="0"/>
    <x v="0"/>
    <x v="0"/>
    <x v="0"/>
    <x v="0"/>
    <m/>
    <m/>
    <m/>
    <m/>
    <n v="956"/>
    <m/>
    <m/>
  </r>
  <r>
    <x v="6"/>
    <x v="0"/>
    <x v="0"/>
    <x v="0"/>
    <m/>
    <x v="2"/>
    <x v="0"/>
    <x v="0"/>
    <x v="0"/>
    <x v="1"/>
    <x v="1"/>
    <x v="0"/>
    <x v="0"/>
    <x v="0"/>
    <m/>
    <m/>
    <m/>
    <m/>
    <n v="7163"/>
    <m/>
    <m/>
  </r>
  <r>
    <x v="6"/>
    <x v="0"/>
    <x v="0"/>
    <x v="0"/>
    <m/>
    <x v="2"/>
    <x v="0"/>
    <x v="0"/>
    <x v="0"/>
    <x v="2"/>
    <x v="2"/>
    <x v="1"/>
    <x v="0"/>
    <x v="0"/>
    <m/>
    <m/>
    <m/>
    <m/>
    <n v="11000"/>
    <m/>
    <m/>
  </r>
  <r>
    <x v="6"/>
    <x v="0"/>
    <x v="0"/>
    <x v="0"/>
    <m/>
    <x v="2"/>
    <x v="0"/>
    <x v="0"/>
    <x v="0"/>
    <x v="3"/>
    <x v="3"/>
    <x v="1"/>
    <x v="0"/>
    <x v="0"/>
    <m/>
    <m/>
    <m/>
    <m/>
    <n v="0"/>
    <m/>
    <m/>
  </r>
  <r>
    <x v="6"/>
    <x v="0"/>
    <x v="0"/>
    <x v="0"/>
    <m/>
    <x v="2"/>
    <x v="0"/>
    <x v="0"/>
    <x v="0"/>
    <x v="4"/>
    <x v="4"/>
    <x v="1"/>
    <x v="0"/>
    <x v="0"/>
    <m/>
    <m/>
    <m/>
    <m/>
    <n v="3338"/>
    <m/>
    <m/>
  </r>
  <r>
    <x v="6"/>
    <x v="0"/>
    <x v="0"/>
    <x v="0"/>
    <m/>
    <x v="2"/>
    <x v="0"/>
    <x v="0"/>
    <x v="0"/>
    <x v="5"/>
    <x v="5"/>
    <x v="1"/>
    <x v="0"/>
    <x v="0"/>
    <m/>
    <m/>
    <m/>
    <m/>
    <n v="617.75"/>
    <m/>
    <m/>
  </r>
  <r>
    <x v="6"/>
    <x v="0"/>
    <x v="0"/>
    <x v="0"/>
    <m/>
    <x v="2"/>
    <x v="0"/>
    <x v="0"/>
    <x v="0"/>
    <x v="6"/>
    <x v="6"/>
    <x v="1"/>
    <x v="0"/>
    <x v="0"/>
    <m/>
    <m/>
    <m/>
    <m/>
    <n v="4098"/>
    <m/>
    <m/>
  </r>
  <r>
    <x v="6"/>
    <x v="0"/>
    <x v="0"/>
    <x v="0"/>
    <m/>
    <x v="2"/>
    <x v="0"/>
    <x v="0"/>
    <x v="0"/>
    <x v="7"/>
    <x v="7"/>
    <x v="2"/>
    <x v="0"/>
    <x v="0"/>
    <m/>
    <m/>
    <m/>
    <m/>
    <n v="4800"/>
    <m/>
    <m/>
  </r>
  <r>
    <x v="6"/>
    <x v="0"/>
    <x v="1"/>
    <x v="0"/>
    <m/>
    <x v="2"/>
    <x v="0"/>
    <x v="0"/>
    <x v="0"/>
    <x v="8"/>
    <x v="8"/>
    <x v="3"/>
    <x v="0"/>
    <x v="0"/>
    <m/>
    <m/>
    <m/>
    <m/>
    <n v="13500"/>
    <m/>
    <m/>
  </r>
  <r>
    <x v="6"/>
    <x v="0"/>
    <x v="1"/>
    <x v="0"/>
    <m/>
    <x v="2"/>
    <x v="0"/>
    <x v="0"/>
    <x v="0"/>
    <x v="9"/>
    <x v="9"/>
    <x v="2"/>
    <x v="0"/>
    <x v="0"/>
    <m/>
    <m/>
    <m/>
    <m/>
    <n v="2250"/>
    <m/>
    <m/>
  </r>
  <r>
    <x v="6"/>
    <x v="0"/>
    <x v="0"/>
    <x v="0"/>
    <m/>
    <x v="2"/>
    <x v="0"/>
    <x v="0"/>
    <x v="0"/>
    <x v="10"/>
    <x v="10"/>
    <x v="4"/>
    <x v="1"/>
    <x v="0"/>
    <m/>
    <m/>
    <m/>
    <m/>
    <n v="350"/>
    <m/>
    <m/>
  </r>
  <r>
    <x v="6"/>
    <x v="0"/>
    <x v="1"/>
    <x v="0"/>
    <m/>
    <x v="2"/>
    <x v="0"/>
    <x v="0"/>
    <x v="0"/>
    <x v="11"/>
    <x v="11"/>
    <x v="4"/>
    <x v="1"/>
    <x v="0"/>
    <m/>
    <m/>
    <m/>
    <m/>
    <n v="200"/>
    <m/>
    <m/>
  </r>
  <r>
    <x v="6"/>
    <x v="0"/>
    <x v="1"/>
    <x v="0"/>
    <m/>
    <x v="2"/>
    <x v="0"/>
    <x v="0"/>
    <x v="0"/>
    <x v="12"/>
    <x v="12"/>
    <x v="5"/>
    <x v="1"/>
    <x v="0"/>
    <m/>
    <m/>
    <m/>
    <m/>
    <n v="10000"/>
    <m/>
    <m/>
  </r>
  <r>
    <x v="6"/>
    <x v="0"/>
    <x v="0"/>
    <x v="0"/>
    <m/>
    <x v="2"/>
    <x v="0"/>
    <x v="0"/>
    <x v="0"/>
    <x v="331"/>
    <x v="334"/>
    <x v="5"/>
    <x v="1"/>
    <x v="0"/>
    <m/>
    <m/>
    <m/>
    <m/>
    <n v="0"/>
    <m/>
    <m/>
  </r>
  <r>
    <x v="6"/>
    <x v="0"/>
    <x v="0"/>
    <x v="0"/>
    <m/>
    <x v="2"/>
    <x v="0"/>
    <x v="0"/>
    <x v="0"/>
    <x v="332"/>
    <x v="335"/>
    <x v="5"/>
    <x v="1"/>
    <x v="0"/>
    <m/>
    <m/>
    <m/>
    <m/>
    <n v="0"/>
    <m/>
    <m/>
  </r>
  <r>
    <x v="6"/>
    <x v="0"/>
    <x v="1"/>
    <x v="0"/>
    <m/>
    <x v="2"/>
    <x v="0"/>
    <x v="0"/>
    <x v="0"/>
    <x v="333"/>
    <x v="336"/>
    <x v="5"/>
    <x v="1"/>
    <x v="0"/>
    <m/>
    <m/>
    <m/>
    <m/>
    <n v="0"/>
    <m/>
    <m/>
  </r>
  <r>
    <x v="6"/>
    <x v="0"/>
    <x v="0"/>
    <x v="0"/>
    <m/>
    <x v="2"/>
    <x v="0"/>
    <x v="0"/>
    <x v="0"/>
    <x v="334"/>
    <x v="337"/>
    <x v="5"/>
    <x v="1"/>
    <x v="0"/>
    <m/>
    <m/>
    <m/>
    <m/>
    <n v="0"/>
    <m/>
    <m/>
  </r>
  <r>
    <x v="6"/>
    <x v="0"/>
    <x v="1"/>
    <x v="0"/>
    <m/>
    <x v="2"/>
    <x v="0"/>
    <x v="0"/>
    <x v="1"/>
    <x v="13"/>
    <x v="13"/>
    <x v="6"/>
    <x v="1"/>
    <x v="0"/>
    <m/>
    <m/>
    <m/>
    <m/>
    <n v="0"/>
    <m/>
    <m/>
  </r>
  <r>
    <x v="6"/>
    <x v="0"/>
    <x v="0"/>
    <x v="0"/>
    <m/>
    <x v="2"/>
    <x v="0"/>
    <x v="0"/>
    <x v="0"/>
    <x v="14"/>
    <x v="14"/>
    <x v="6"/>
    <x v="1"/>
    <x v="0"/>
    <m/>
    <m/>
    <m/>
    <m/>
    <n v="3605"/>
    <m/>
    <m/>
  </r>
  <r>
    <x v="6"/>
    <x v="0"/>
    <x v="1"/>
    <x v="0"/>
    <m/>
    <x v="2"/>
    <x v="0"/>
    <x v="0"/>
    <x v="0"/>
    <x v="15"/>
    <x v="15"/>
    <x v="7"/>
    <x v="1"/>
    <x v="0"/>
    <m/>
    <m/>
    <m/>
    <m/>
    <n v="825"/>
    <m/>
    <m/>
  </r>
  <r>
    <x v="6"/>
    <x v="0"/>
    <x v="1"/>
    <x v="0"/>
    <m/>
    <x v="2"/>
    <x v="0"/>
    <x v="0"/>
    <x v="0"/>
    <x v="16"/>
    <x v="16"/>
    <x v="7"/>
    <x v="1"/>
    <x v="0"/>
    <m/>
    <m/>
    <m/>
    <m/>
    <n v="0"/>
    <m/>
    <m/>
  </r>
  <r>
    <x v="6"/>
    <x v="0"/>
    <x v="0"/>
    <x v="0"/>
    <m/>
    <x v="2"/>
    <x v="0"/>
    <x v="0"/>
    <x v="0"/>
    <x v="17"/>
    <x v="17"/>
    <x v="7"/>
    <x v="1"/>
    <x v="0"/>
    <m/>
    <m/>
    <m/>
    <m/>
    <n v="500"/>
    <m/>
    <m/>
  </r>
  <r>
    <x v="6"/>
    <x v="0"/>
    <x v="1"/>
    <x v="0"/>
    <m/>
    <x v="2"/>
    <x v="0"/>
    <x v="0"/>
    <x v="0"/>
    <x v="18"/>
    <x v="18"/>
    <x v="8"/>
    <x v="1"/>
    <x v="0"/>
    <m/>
    <m/>
    <m/>
    <m/>
    <n v="0"/>
    <m/>
    <m/>
  </r>
  <r>
    <x v="6"/>
    <x v="0"/>
    <x v="0"/>
    <x v="0"/>
    <m/>
    <x v="2"/>
    <x v="0"/>
    <x v="0"/>
    <x v="1"/>
    <x v="19"/>
    <x v="19"/>
    <x v="8"/>
    <x v="1"/>
    <x v="0"/>
    <m/>
    <m/>
    <m/>
    <m/>
    <n v="7526"/>
    <m/>
    <m/>
  </r>
  <r>
    <x v="6"/>
    <x v="0"/>
    <x v="0"/>
    <x v="0"/>
    <m/>
    <x v="2"/>
    <x v="0"/>
    <x v="0"/>
    <x v="0"/>
    <x v="20"/>
    <x v="20"/>
    <x v="8"/>
    <x v="1"/>
    <x v="0"/>
    <m/>
    <m/>
    <m/>
    <m/>
    <n v="1267"/>
    <m/>
    <m/>
  </r>
  <r>
    <x v="6"/>
    <x v="0"/>
    <x v="0"/>
    <x v="0"/>
    <m/>
    <x v="2"/>
    <x v="0"/>
    <x v="0"/>
    <x v="0"/>
    <x v="21"/>
    <x v="21"/>
    <x v="9"/>
    <x v="1"/>
    <x v="0"/>
    <m/>
    <m/>
    <m/>
    <m/>
    <n v="5663.11"/>
    <m/>
    <m/>
  </r>
  <r>
    <x v="6"/>
    <x v="0"/>
    <x v="0"/>
    <x v="0"/>
    <m/>
    <x v="2"/>
    <x v="0"/>
    <x v="0"/>
    <x v="0"/>
    <x v="22"/>
    <x v="22"/>
    <x v="6"/>
    <x v="1"/>
    <x v="0"/>
    <m/>
    <m/>
    <m/>
    <m/>
    <n v="2211"/>
    <m/>
    <m/>
  </r>
  <r>
    <x v="6"/>
    <x v="0"/>
    <x v="0"/>
    <x v="0"/>
    <m/>
    <x v="2"/>
    <x v="0"/>
    <x v="0"/>
    <x v="0"/>
    <x v="23"/>
    <x v="23"/>
    <x v="10"/>
    <x v="1"/>
    <x v="0"/>
    <m/>
    <m/>
    <m/>
    <m/>
    <n v="0"/>
    <m/>
    <m/>
  </r>
  <r>
    <x v="6"/>
    <x v="0"/>
    <x v="0"/>
    <x v="0"/>
    <m/>
    <x v="2"/>
    <x v="0"/>
    <x v="0"/>
    <x v="0"/>
    <x v="24"/>
    <x v="24"/>
    <x v="4"/>
    <x v="1"/>
    <x v="0"/>
    <m/>
    <m/>
    <m/>
    <m/>
    <n v="3488"/>
    <m/>
    <m/>
  </r>
  <r>
    <x v="6"/>
    <x v="0"/>
    <x v="0"/>
    <x v="0"/>
    <m/>
    <x v="2"/>
    <x v="0"/>
    <x v="0"/>
    <x v="0"/>
    <x v="25"/>
    <x v="25"/>
    <x v="5"/>
    <x v="1"/>
    <x v="0"/>
    <m/>
    <m/>
    <m/>
    <m/>
    <n v="1696"/>
    <m/>
    <m/>
  </r>
  <r>
    <x v="6"/>
    <x v="0"/>
    <x v="0"/>
    <x v="0"/>
    <m/>
    <x v="2"/>
    <x v="0"/>
    <x v="0"/>
    <x v="0"/>
    <x v="26"/>
    <x v="26"/>
    <x v="10"/>
    <x v="1"/>
    <x v="0"/>
    <m/>
    <m/>
    <m/>
    <m/>
    <n v="4427"/>
    <m/>
    <m/>
  </r>
  <r>
    <x v="6"/>
    <x v="0"/>
    <x v="0"/>
    <x v="0"/>
    <m/>
    <x v="2"/>
    <x v="0"/>
    <x v="0"/>
    <x v="1"/>
    <x v="27"/>
    <x v="27"/>
    <x v="11"/>
    <x v="1"/>
    <x v="0"/>
    <m/>
    <m/>
    <m/>
    <m/>
    <n v="3250"/>
    <m/>
    <m/>
  </r>
  <r>
    <x v="6"/>
    <x v="0"/>
    <x v="0"/>
    <x v="0"/>
    <m/>
    <x v="2"/>
    <x v="0"/>
    <x v="0"/>
    <x v="0"/>
    <x v="28"/>
    <x v="28"/>
    <x v="12"/>
    <x v="2"/>
    <x v="0"/>
    <m/>
    <m/>
    <m/>
    <m/>
    <n v="3788"/>
    <m/>
    <m/>
  </r>
  <r>
    <x v="6"/>
    <x v="0"/>
    <x v="0"/>
    <x v="1"/>
    <m/>
    <x v="2"/>
    <x v="0"/>
    <x v="0"/>
    <x v="1"/>
    <x v="29"/>
    <x v="29"/>
    <x v="13"/>
    <x v="2"/>
    <x v="0"/>
    <m/>
    <m/>
    <m/>
    <m/>
    <n v="17853"/>
    <m/>
    <m/>
  </r>
  <r>
    <x v="6"/>
    <x v="0"/>
    <x v="0"/>
    <x v="1"/>
    <m/>
    <x v="2"/>
    <x v="0"/>
    <x v="0"/>
    <x v="1"/>
    <x v="30"/>
    <x v="30"/>
    <x v="14"/>
    <x v="2"/>
    <x v="0"/>
    <m/>
    <m/>
    <m/>
    <m/>
    <n v="11342"/>
    <m/>
    <m/>
  </r>
  <r>
    <x v="6"/>
    <x v="0"/>
    <x v="1"/>
    <x v="0"/>
    <m/>
    <x v="2"/>
    <x v="0"/>
    <x v="0"/>
    <x v="0"/>
    <x v="31"/>
    <x v="31"/>
    <x v="15"/>
    <x v="2"/>
    <x v="0"/>
    <m/>
    <m/>
    <m/>
    <m/>
    <n v="5344"/>
    <m/>
    <m/>
  </r>
  <r>
    <x v="6"/>
    <x v="0"/>
    <x v="0"/>
    <x v="0"/>
    <m/>
    <x v="2"/>
    <x v="0"/>
    <x v="0"/>
    <x v="0"/>
    <x v="32"/>
    <x v="32"/>
    <x v="16"/>
    <x v="2"/>
    <x v="0"/>
    <m/>
    <m/>
    <m/>
    <m/>
    <n v="5706.25"/>
    <m/>
    <m/>
  </r>
  <r>
    <x v="6"/>
    <x v="0"/>
    <x v="0"/>
    <x v="0"/>
    <m/>
    <x v="2"/>
    <x v="0"/>
    <x v="0"/>
    <x v="0"/>
    <x v="33"/>
    <x v="33"/>
    <x v="17"/>
    <x v="2"/>
    <x v="0"/>
    <m/>
    <m/>
    <m/>
    <m/>
    <n v="4320"/>
    <m/>
    <m/>
  </r>
  <r>
    <x v="6"/>
    <x v="0"/>
    <x v="0"/>
    <x v="0"/>
    <m/>
    <x v="2"/>
    <x v="0"/>
    <x v="0"/>
    <x v="0"/>
    <x v="34"/>
    <x v="34"/>
    <x v="18"/>
    <x v="2"/>
    <x v="0"/>
    <m/>
    <m/>
    <m/>
    <m/>
    <n v="7105"/>
    <m/>
    <m/>
  </r>
  <r>
    <x v="6"/>
    <x v="0"/>
    <x v="0"/>
    <x v="0"/>
    <m/>
    <x v="2"/>
    <x v="0"/>
    <x v="0"/>
    <x v="0"/>
    <x v="35"/>
    <x v="35"/>
    <x v="19"/>
    <x v="2"/>
    <x v="0"/>
    <m/>
    <m/>
    <m/>
    <m/>
    <n v="4028"/>
    <m/>
    <m/>
  </r>
  <r>
    <x v="6"/>
    <x v="0"/>
    <x v="1"/>
    <x v="0"/>
    <m/>
    <x v="2"/>
    <x v="0"/>
    <x v="0"/>
    <x v="0"/>
    <x v="36"/>
    <x v="36"/>
    <x v="12"/>
    <x v="2"/>
    <x v="0"/>
    <m/>
    <m/>
    <m/>
    <m/>
    <n v="2917"/>
    <m/>
    <m/>
  </r>
  <r>
    <x v="6"/>
    <x v="0"/>
    <x v="0"/>
    <x v="0"/>
    <m/>
    <x v="2"/>
    <x v="0"/>
    <x v="0"/>
    <x v="0"/>
    <x v="37"/>
    <x v="37"/>
    <x v="20"/>
    <x v="3"/>
    <x v="0"/>
    <m/>
    <m/>
    <m/>
    <m/>
    <n v="6353"/>
    <m/>
    <m/>
  </r>
  <r>
    <x v="6"/>
    <x v="0"/>
    <x v="0"/>
    <x v="0"/>
    <m/>
    <x v="2"/>
    <x v="0"/>
    <x v="0"/>
    <x v="0"/>
    <x v="38"/>
    <x v="38"/>
    <x v="21"/>
    <x v="3"/>
    <x v="0"/>
    <m/>
    <m/>
    <m/>
    <m/>
    <n v="5861"/>
    <m/>
    <m/>
  </r>
  <r>
    <x v="6"/>
    <x v="0"/>
    <x v="0"/>
    <x v="0"/>
    <m/>
    <x v="2"/>
    <x v="0"/>
    <x v="0"/>
    <x v="0"/>
    <x v="39"/>
    <x v="39"/>
    <x v="22"/>
    <x v="3"/>
    <x v="0"/>
    <m/>
    <m/>
    <m/>
    <m/>
    <n v="5079"/>
    <m/>
    <m/>
  </r>
  <r>
    <x v="6"/>
    <x v="0"/>
    <x v="0"/>
    <x v="0"/>
    <m/>
    <x v="2"/>
    <x v="0"/>
    <x v="0"/>
    <x v="0"/>
    <x v="40"/>
    <x v="40"/>
    <x v="23"/>
    <x v="3"/>
    <x v="0"/>
    <m/>
    <m/>
    <m/>
    <m/>
    <n v="7589"/>
    <m/>
    <m/>
  </r>
  <r>
    <x v="6"/>
    <x v="0"/>
    <x v="0"/>
    <x v="0"/>
    <m/>
    <x v="2"/>
    <x v="0"/>
    <x v="0"/>
    <x v="1"/>
    <x v="41"/>
    <x v="41"/>
    <x v="24"/>
    <x v="3"/>
    <x v="0"/>
    <m/>
    <m/>
    <m/>
    <m/>
    <n v="10000"/>
    <m/>
    <m/>
  </r>
  <r>
    <x v="6"/>
    <x v="0"/>
    <x v="1"/>
    <x v="0"/>
    <m/>
    <x v="2"/>
    <x v="0"/>
    <x v="0"/>
    <x v="0"/>
    <x v="42"/>
    <x v="42"/>
    <x v="25"/>
    <x v="3"/>
    <x v="0"/>
    <m/>
    <m/>
    <m/>
    <m/>
    <n v="16767.34"/>
    <m/>
    <m/>
  </r>
  <r>
    <x v="6"/>
    <x v="0"/>
    <x v="0"/>
    <x v="0"/>
    <m/>
    <x v="2"/>
    <x v="0"/>
    <x v="0"/>
    <x v="0"/>
    <x v="43"/>
    <x v="43"/>
    <x v="26"/>
    <x v="3"/>
    <x v="0"/>
    <m/>
    <m/>
    <m/>
    <m/>
    <n v="5569"/>
    <m/>
    <m/>
  </r>
  <r>
    <x v="6"/>
    <x v="0"/>
    <x v="0"/>
    <x v="0"/>
    <m/>
    <x v="2"/>
    <x v="0"/>
    <x v="0"/>
    <x v="0"/>
    <x v="44"/>
    <x v="44"/>
    <x v="27"/>
    <x v="3"/>
    <x v="0"/>
    <m/>
    <m/>
    <m/>
    <m/>
    <n v="7052"/>
    <m/>
    <m/>
  </r>
  <r>
    <x v="6"/>
    <x v="0"/>
    <x v="0"/>
    <x v="0"/>
    <m/>
    <x v="2"/>
    <x v="0"/>
    <x v="0"/>
    <x v="0"/>
    <x v="45"/>
    <x v="45"/>
    <x v="28"/>
    <x v="3"/>
    <x v="0"/>
    <m/>
    <m/>
    <m/>
    <m/>
    <n v="2583"/>
    <m/>
    <m/>
  </r>
  <r>
    <x v="6"/>
    <x v="0"/>
    <x v="0"/>
    <x v="0"/>
    <m/>
    <x v="2"/>
    <x v="0"/>
    <x v="0"/>
    <x v="0"/>
    <x v="46"/>
    <x v="46"/>
    <x v="29"/>
    <x v="3"/>
    <x v="0"/>
    <m/>
    <m/>
    <m/>
    <m/>
    <n v="4694.17"/>
    <m/>
    <m/>
  </r>
  <r>
    <x v="6"/>
    <x v="0"/>
    <x v="0"/>
    <x v="0"/>
    <m/>
    <x v="2"/>
    <x v="0"/>
    <x v="0"/>
    <x v="0"/>
    <x v="47"/>
    <x v="47"/>
    <x v="30"/>
    <x v="3"/>
    <x v="0"/>
    <m/>
    <m/>
    <m/>
    <m/>
    <n v="5800"/>
    <m/>
    <m/>
  </r>
  <r>
    <x v="6"/>
    <x v="0"/>
    <x v="1"/>
    <x v="0"/>
    <m/>
    <x v="2"/>
    <x v="0"/>
    <x v="0"/>
    <x v="0"/>
    <x v="48"/>
    <x v="48"/>
    <x v="31"/>
    <x v="3"/>
    <x v="0"/>
    <m/>
    <m/>
    <m/>
    <m/>
    <n v="2000"/>
    <m/>
    <m/>
  </r>
  <r>
    <x v="6"/>
    <x v="0"/>
    <x v="0"/>
    <x v="0"/>
    <m/>
    <x v="2"/>
    <x v="0"/>
    <x v="0"/>
    <x v="0"/>
    <x v="49"/>
    <x v="49"/>
    <x v="32"/>
    <x v="3"/>
    <x v="0"/>
    <m/>
    <m/>
    <m/>
    <m/>
    <n v="5045"/>
    <m/>
    <m/>
  </r>
  <r>
    <x v="6"/>
    <x v="0"/>
    <x v="0"/>
    <x v="0"/>
    <m/>
    <x v="2"/>
    <x v="0"/>
    <x v="0"/>
    <x v="0"/>
    <x v="50"/>
    <x v="50"/>
    <x v="28"/>
    <x v="3"/>
    <x v="0"/>
    <m/>
    <m/>
    <m/>
    <m/>
    <n v="9649"/>
    <m/>
    <m/>
  </r>
  <r>
    <x v="6"/>
    <x v="0"/>
    <x v="1"/>
    <x v="0"/>
    <m/>
    <x v="2"/>
    <x v="0"/>
    <x v="0"/>
    <x v="0"/>
    <x v="51"/>
    <x v="51"/>
    <x v="28"/>
    <x v="3"/>
    <x v="0"/>
    <m/>
    <m/>
    <m/>
    <m/>
    <n v="0"/>
    <m/>
    <m/>
  </r>
  <r>
    <x v="6"/>
    <x v="0"/>
    <x v="0"/>
    <x v="0"/>
    <m/>
    <x v="2"/>
    <x v="0"/>
    <x v="0"/>
    <x v="0"/>
    <x v="52"/>
    <x v="52"/>
    <x v="33"/>
    <x v="4"/>
    <x v="0"/>
    <m/>
    <m/>
    <m/>
    <m/>
    <n v="7951"/>
    <m/>
    <m/>
  </r>
  <r>
    <x v="6"/>
    <x v="0"/>
    <x v="0"/>
    <x v="0"/>
    <m/>
    <x v="2"/>
    <x v="0"/>
    <x v="0"/>
    <x v="0"/>
    <x v="53"/>
    <x v="53"/>
    <x v="34"/>
    <x v="4"/>
    <x v="0"/>
    <m/>
    <m/>
    <m/>
    <m/>
    <n v="3351"/>
    <m/>
    <m/>
  </r>
  <r>
    <x v="6"/>
    <x v="0"/>
    <x v="1"/>
    <x v="0"/>
    <m/>
    <x v="2"/>
    <x v="0"/>
    <x v="0"/>
    <x v="0"/>
    <x v="54"/>
    <x v="54"/>
    <x v="35"/>
    <x v="4"/>
    <x v="0"/>
    <m/>
    <m/>
    <m/>
    <m/>
    <n v="1500"/>
    <m/>
    <m/>
  </r>
  <r>
    <x v="6"/>
    <x v="0"/>
    <x v="0"/>
    <x v="0"/>
    <m/>
    <x v="2"/>
    <x v="0"/>
    <x v="0"/>
    <x v="0"/>
    <x v="55"/>
    <x v="55"/>
    <x v="36"/>
    <x v="4"/>
    <x v="0"/>
    <m/>
    <m/>
    <m/>
    <m/>
    <n v="4696"/>
    <m/>
    <m/>
  </r>
  <r>
    <x v="6"/>
    <x v="0"/>
    <x v="0"/>
    <x v="0"/>
    <m/>
    <x v="2"/>
    <x v="0"/>
    <x v="0"/>
    <x v="0"/>
    <x v="56"/>
    <x v="56"/>
    <x v="37"/>
    <x v="4"/>
    <x v="0"/>
    <m/>
    <m/>
    <m/>
    <m/>
    <n v="3863"/>
    <m/>
    <m/>
  </r>
  <r>
    <x v="6"/>
    <x v="0"/>
    <x v="1"/>
    <x v="0"/>
    <m/>
    <x v="2"/>
    <x v="0"/>
    <x v="0"/>
    <x v="1"/>
    <x v="57"/>
    <x v="57"/>
    <x v="38"/>
    <x v="4"/>
    <x v="0"/>
    <m/>
    <m/>
    <m/>
    <m/>
    <n v="0"/>
    <m/>
    <m/>
  </r>
  <r>
    <x v="6"/>
    <x v="0"/>
    <x v="0"/>
    <x v="0"/>
    <m/>
    <x v="2"/>
    <x v="0"/>
    <x v="0"/>
    <x v="0"/>
    <x v="58"/>
    <x v="58"/>
    <x v="39"/>
    <x v="4"/>
    <x v="0"/>
    <m/>
    <m/>
    <m/>
    <m/>
    <n v="2615"/>
    <m/>
    <m/>
  </r>
  <r>
    <x v="6"/>
    <x v="0"/>
    <x v="1"/>
    <x v="0"/>
    <m/>
    <x v="2"/>
    <x v="0"/>
    <x v="0"/>
    <x v="1"/>
    <x v="59"/>
    <x v="59"/>
    <x v="40"/>
    <x v="4"/>
    <x v="0"/>
    <m/>
    <m/>
    <m/>
    <m/>
    <n v="2910"/>
    <m/>
    <m/>
  </r>
  <r>
    <x v="6"/>
    <x v="0"/>
    <x v="0"/>
    <x v="0"/>
    <m/>
    <x v="2"/>
    <x v="0"/>
    <x v="0"/>
    <x v="0"/>
    <x v="60"/>
    <x v="60"/>
    <x v="41"/>
    <x v="4"/>
    <x v="0"/>
    <m/>
    <m/>
    <m/>
    <m/>
    <n v="9620"/>
    <m/>
    <m/>
  </r>
  <r>
    <x v="6"/>
    <x v="0"/>
    <x v="0"/>
    <x v="0"/>
    <m/>
    <x v="2"/>
    <x v="0"/>
    <x v="0"/>
    <x v="0"/>
    <x v="61"/>
    <x v="61"/>
    <x v="42"/>
    <x v="4"/>
    <x v="0"/>
    <m/>
    <m/>
    <m/>
    <m/>
    <n v="8166.74"/>
    <m/>
    <m/>
  </r>
  <r>
    <x v="6"/>
    <x v="0"/>
    <x v="0"/>
    <x v="0"/>
    <m/>
    <x v="2"/>
    <x v="0"/>
    <x v="0"/>
    <x v="0"/>
    <x v="62"/>
    <x v="62"/>
    <x v="43"/>
    <x v="4"/>
    <x v="0"/>
    <m/>
    <m/>
    <m/>
    <m/>
    <n v="4395"/>
    <m/>
    <m/>
  </r>
  <r>
    <x v="6"/>
    <x v="0"/>
    <x v="1"/>
    <x v="0"/>
    <m/>
    <x v="2"/>
    <x v="0"/>
    <x v="0"/>
    <x v="1"/>
    <x v="63"/>
    <x v="63"/>
    <x v="44"/>
    <x v="4"/>
    <x v="0"/>
    <m/>
    <m/>
    <m/>
    <m/>
    <n v="4002"/>
    <m/>
    <m/>
  </r>
  <r>
    <x v="6"/>
    <x v="0"/>
    <x v="0"/>
    <x v="0"/>
    <m/>
    <x v="2"/>
    <x v="0"/>
    <x v="0"/>
    <x v="0"/>
    <x v="64"/>
    <x v="64"/>
    <x v="45"/>
    <x v="4"/>
    <x v="0"/>
    <m/>
    <m/>
    <m/>
    <m/>
    <n v="0"/>
    <m/>
    <m/>
  </r>
  <r>
    <x v="6"/>
    <x v="0"/>
    <x v="1"/>
    <x v="0"/>
    <m/>
    <x v="2"/>
    <x v="0"/>
    <x v="0"/>
    <x v="0"/>
    <x v="65"/>
    <x v="65"/>
    <x v="46"/>
    <x v="4"/>
    <x v="0"/>
    <m/>
    <m/>
    <m/>
    <m/>
    <n v="3500"/>
    <m/>
    <m/>
  </r>
  <r>
    <x v="6"/>
    <x v="0"/>
    <x v="1"/>
    <x v="0"/>
    <m/>
    <x v="2"/>
    <x v="0"/>
    <x v="0"/>
    <x v="0"/>
    <x v="66"/>
    <x v="66"/>
    <x v="47"/>
    <x v="5"/>
    <x v="0"/>
    <m/>
    <m/>
    <m/>
    <m/>
    <n v="130"/>
    <m/>
    <m/>
  </r>
  <r>
    <x v="6"/>
    <x v="0"/>
    <x v="0"/>
    <x v="0"/>
    <m/>
    <x v="2"/>
    <x v="0"/>
    <x v="0"/>
    <x v="0"/>
    <x v="67"/>
    <x v="67"/>
    <x v="47"/>
    <x v="5"/>
    <x v="0"/>
    <m/>
    <m/>
    <m/>
    <m/>
    <n v="3508"/>
    <m/>
    <m/>
  </r>
  <r>
    <x v="6"/>
    <x v="0"/>
    <x v="1"/>
    <x v="0"/>
    <m/>
    <x v="2"/>
    <x v="0"/>
    <x v="0"/>
    <x v="0"/>
    <x v="68"/>
    <x v="68"/>
    <x v="48"/>
    <x v="5"/>
    <x v="0"/>
    <m/>
    <m/>
    <m/>
    <m/>
    <n v="0"/>
    <m/>
    <m/>
  </r>
  <r>
    <x v="6"/>
    <x v="0"/>
    <x v="0"/>
    <x v="0"/>
    <m/>
    <x v="2"/>
    <x v="0"/>
    <x v="0"/>
    <x v="0"/>
    <x v="69"/>
    <x v="69"/>
    <x v="49"/>
    <x v="5"/>
    <x v="0"/>
    <m/>
    <m/>
    <m/>
    <m/>
    <n v="7943"/>
    <m/>
    <m/>
  </r>
  <r>
    <x v="6"/>
    <x v="0"/>
    <x v="0"/>
    <x v="0"/>
    <m/>
    <x v="2"/>
    <x v="0"/>
    <x v="0"/>
    <x v="0"/>
    <x v="70"/>
    <x v="70"/>
    <x v="50"/>
    <x v="5"/>
    <x v="0"/>
    <m/>
    <m/>
    <m/>
    <m/>
    <n v="24220"/>
    <m/>
    <m/>
  </r>
  <r>
    <x v="6"/>
    <x v="0"/>
    <x v="0"/>
    <x v="0"/>
    <m/>
    <x v="2"/>
    <x v="0"/>
    <x v="0"/>
    <x v="0"/>
    <x v="71"/>
    <x v="71"/>
    <x v="48"/>
    <x v="5"/>
    <x v="0"/>
    <m/>
    <m/>
    <m/>
    <m/>
    <n v="2286.16"/>
    <m/>
    <m/>
  </r>
  <r>
    <x v="6"/>
    <x v="0"/>
    <x v="0"/>
    <x v="0"/>
    <m/>
    <x v="2"/>
    <x v="0"/>
    <x v="0"/>
    <x v="0"/>
    <x v="72"/>
    <x v="72"/>
    <x v="51"/>
    <x v="5"/>
    <x v="0"/>
    <m/>
    <m/>
    <m/>
    <m/>
    <n v="10017.92"/>
    <m/>
    <m/>
  </r>
  <r>
    <x v="6"/>
    <x v="0"/>
    <x v="0"/>
    <x v="0"/>
    <m/>
    <x v="2"/>
    <x v="0"/>
    <x v="0"/>
    <x v="0"/>
    <x v="73"/>
    <x v="73"/>
    <x v="52"/>
    <x v="5"/>
    <x v="0"/>
    <m/>
    <m/>
    <m/>
    <m/>
    <n v="3597"/>
    <m/>
    <m/>
  </r>
  <r>
    <x v="6"/>
    <x v="0"/>
    <x v="0"/>
    <x v="0"/>
    <m/>
    <x v="2"/>
    <x v="0"/>
    <x v="0"/>
    <x v="0"/>
    <x v="74"/>
    <x v="74"/>
    <x v="53"/>
    <x v="5"/>
    <x v="0"/>
    <m/>
    <m/>
    <m/>
    <m/>
    <n v="8363"/>
    <m/>
    <m/>
  </r>
  <r>
    <x v="6"/>
    <x v="0"/>
    <x v="0"/>
    <x v="0"/>
    <m/>
    <x v="2"/>
    <x v="0"/>
    <x v="0"/>
    <x v="0"/>
    <x v="75"/>
    <x v="75"/>
    <x v="54"/>
    <x v="6"/>
    <x v="0"/>
    <m/>
    <m/>
    <m/>
    <m/>
    <n v="3696"/>
    <m/>
    <m/>
  </r>
  <r>
    <x v="6"/>
    <x v="0"/>
    <x v="1"/>
    <x v="0"/>
    <m/>
    <x v="2"/>
    <x v="0"/>
    <x v="0"/>
    <x v="0"/>
    <x v="76"/>
    <x v="76"/>
    <x v="54"/>
    <x v="6"/>
    <x v="0"/>
    <m/>
    <m/>
    <m/>
    <m/>
    <n v="1840"/>
    <m/>
    <m/>
  </r>
  <r>
    <x v="6"/>
    <x v="0"/>
    <x v="0"/>
    <x v="0"/>
    <m/>
    <x v="2"/>
    <x v="0"/>
    <x v="0"/>
    <x v="0"/>
    <x v="77"/>
    <x v="77"/>
    <x v="54"/>
    <x v="6"/>
    <x v="0"/>
    <m/>
    <m/>
    <m/>
    <m/>
    <n v="4678"/>
    <m/>
    <m/>
  </r>
  <r>
    <x v="6"/>
    <x v="0"/>
    <x v="1"/>
    <x v="0"/>
    <m/>
    <x v="2"/>
    <x v="0"/>
    <x v="0"/>
    <x v="0"/>
    <x v="78"/>
    <x v="78"/>
    <x v="54"/>
    <x v="6"/>
    <x v="0"/>
    <m/>
    <m/>
    <m/>
    <m/>
    <n v="800"/>
    <m/>
    <m/>
  </r>
  <r>
    <x v="6"/>
    <x v="0"/>
    <x v="1"/>
    <x v="0"/>
    <m/>
    <x v="2"/>
    <x v="0"/>
    <x v="0"/>
    <x v="0"/>
    <x v="79"/>
    <x v="79"/>
    <x v="55"/>
    <x v="6"/>
    <x v="0"/>
    <m/>
    <m/>
    <m/>
    <m/>
    <n v="0"/>
    <m/>
    <m/>
  </r>
  <r>
    <x v="6"/>
    <x v="0"/>
    <x v="0"/>
    <x v="0"/>
    <m/>
    <x v="2"/>
    <x v="0"/>
    <x v="0"/>
    <x v="0"/>
    <x v="80"/>
    <x v="80"/>
    <x v="55"/>
    <x v="6"/>
    <x v="0"/>
    <m/>
    <m/>
    <m/>
    <m/>
    <n v="0"/>
    <m/>
    <m/>
  </r>
  <r>
    <x v="6"/>
    <x v="0"/>
    <x v="0"/>
    <x v="0"/>
    <m/>
    <x v="2"/>
    <x v="0"/>
    <x v="0"/>
    <x v="0"/>
    <x v="81"/>
    <x v="81"/>
    <x v="56"/>
    <x v="6"/>
    <x v="0"/>
    <m/>
    <m/>
    <m/>
    <m/>
    <n v="1000"/>
    <m/>
    <m/>
  </r>
  <r>
    <x v="6"/>
    <x v="0"/>
    <x v="1"/>
    <x v="0"/>
    <m/>
    <x v="2"/>
    <x v="0"/>
    <x v="0"/>
    <x v="0"/>
    <x v="82"/>
    <x v="82"/>
    <x v="56"/>
    <x v="6"/>
    <x v="0"/>
    <m/>
    <m/>
    <m/>
    <m/>
    <n v="0"/>
    <m/>
    <m/>
  </r>
  <r>
    <x v="6"/>
    <x v="0"/>
    <x v="0"/>
    <x v="0"/>
    <m/>
    <x v="2"/>
    <x v="0"/>
    <x v="0"/>
    <x v="0"/>
    <x v="83"/>
    <x v="83"/>
    <x v="56"/>
    <x v="6"/>
    <x v="0"/>
    <m/>
    <m/>
    <m/>
    <m/>
    <n v="11000"/>
    <m/>
    <m/>
  </r>
  <r>
    <x v="6"/>
    <x v="0"/>
    <x v="0"/>
    <x v="0"/>
    <m/>
    <x v="2"/>
    <x v="0"/>
    <x v="0"/>
    <x v="0"/>
    <x v="84"/>
    <x v="84"/>
    <x v="56"/>
    <x v="6"/>
    <x v="0"/>
    <m/>
    <m/>
    <m/>
    <m/>
    <n v="0"/>
    <m/>
    <m/>
  </r>
  <r>
    <x v="6"/>
    <x v="0"/>
    <x v="0"/>
    <x v="0"/>
    <m/>
    <x v="2"/>
    <x v="0"/>
    <x v="0"/>
    <x v="0"/>
    <x v="85"/>
    <x v="85"/>
    <x v="57"/>
    <x v="7"/>
    <x v="1"/>
    <m/>
    <m/>
    <m/>
    <m/>
    <n v="10000"/>
    <m/>
    <m/>
  </r>
  <r>
    <x v="6"/>
    <x v="0"/>
    <x v="1"/>
    <x v="0"/>
    <m/>
    <x v="2"/>
    <x v="0"/>
    <x v="0"/>
    <x v="0"/>
    <x v="86"/>
    <x v="86"/>
    <x v="58"/>
    <x v="7"/>
    <x v="1"/>
    <m/>
    <m/>
    <m/>
    <m/>
    <n v="6235"/>
    <m/>
    <m/>
  </r>
  <r>
    <x v="6"/>
    <x v="0"/>
    <x v="0"/>
    <x v="0"/>
    <m/>
    <x v="2"/>
    <x v="0"/>
    <x v="0"/>
    <x v="0"/>
    <x v="87"/>
    <x v="87"/>
    <x v="59"/>
    <x v="7"/>
    <x v="1"/>
    <m/>
    <m/>
    <m/>
    <m/>
    <n v="7445.5"/>
    <m/>
    <m/>
  </r>
  <r>
    <x v="6"/>
    <x v="0"/>
    <x v="1"/>
    <x v="0"/>
    <m/>
    <x v="2"/>
    <x v="0"/>
    <x v="0"/>
    <x v="0"/>
    <x v="88"/>
    <x v="88"/>
    <x v="60"/>
    <x v="7"/>
    <x v="1"/>
    <m/>
    <m/>
    <m/>
    <m/>
    <n v="0"/>
    <m/>
    <m/>
  </r>
  <r>
    <x v="6"/>
    <x v="0"/>
    <x v="0"/>
    <x v="0"/>
    <m/>
    <x v="2"/>
    <x v="0"/>
    <x v="0"/>
    <x v="0"/>
    <x v="89"/>
    <x v="89"/>
    <x v="61"/>
    <x v="7"/>
    <x v="1"/>
    <m/>
    <m/>
    <m/>
    <m/>
    <n v="5813.83"/>
    <m/>
    <m/>
  </r>
  <r>
    <x v="6"/>
    <x v="0"/>
    <x v="0"/>
    <x v="0"/>
    <m/>
    <x v="2"/>
    <x v="0"/>
    <x v="0"/>
    <x v="0"/>
    <x v="90"/>
    <x v="90"/>
    <x v="62"/>
    <x v="7"/>
    <x v="1"/>
    <m/>
    <m/>
    <m/>
    <m/>
    <n v="5000"/>
    <m/>
    <m/>
  </r>
  <r>
    <x v="6"/>
    <x v="0"/>
    <x v="0"/>
    <x v="0"/>
    <m/>
    <x v="2"/>
    <x v="0"/>
    <x v="0"/>
    <x v="0"/>
    <x v="91"/>
    <x v="91"/>
    <x v="63"/>
    <x v="7"/>
    <x v="1"/>
    <m/>
    <m/>
    <m/>
    <m/>
    <n v="4199"/>
    <m/>
    <m/>
  </r>
  <r>
    <x v="6"/>
    <x v="0"/>
    <x v="0"/>
    <x v="0"/>
    <m/>
    <x v="2"/>
    <x v="0"/>
    <x v="0"/>
    <x v="0"/>
    <x v="92"/>
    <x v="92"/>
    <x v="63"/>
    <x v="7"/>
    <x v="1"/>
    <m/>
    <m/>
    <m/>
    <m/>
    <n v="656"/>
    <m/>
    <m/>
  </r>
  <r>
    <x v="6"/>
    <x v="0"/>
    <x v="0"/>
    <x v="0"/>
    <m/>
    <x v="2"/>
    <x v="0"/>
    <x v="0"/>
    <x v="0"/>
    <x v="93"/>
    <x v="93"/>
    <x v="64"/>
    <x v="7"/>
    <x v="1"/>
    <m/>
    <m/>
    <m/>
    <m/>
    <n v="5698"/>
    <m/>
    <m/>
  </r>
  <r>
    <x v="6"/>
    <x v="0"/>
    <x v="1"/>
    <x v="0"/>
    <m/>
    <x v="2"/>
    <x v="0"/>
    <x v="0"/>
    <x v="0"/>
    <x v="94"/>
    <x v="94"/>
    <x v="65"/>
    <x v="7"/>
    <x v="1"/>
    <m/>
    <m/>
    <m/>
    <m/>
    <n v="3000"/>
    <m/>
    <m/>
  </r>
  <r>
    <x v="6"/>
    <x v="0"/>
    <x v="1"/>
    <x v="0"/>
    <m/>
    <x v="2"/>
    <x v="0"/>
    <x v="0"/>
    <x v="0"/>
    <x v="95"/>
    <x v="95"/>
    <x v="66"/>
    <x v="7"/>
    <x v="1"/>
    <m/>
    <m/>
    <m/>
    <m/>
    <n v="0"/>
    <m/>
    <m/>
  </r>
  <r>
    <x v="6"/>
    <x v="0"/>
    <x v="1"/>
    <x v="0"/>
    <m/>
    <x v="2"/>
    <x v="0"/>
    <x v="0"/>
    <x v="0"/>
    <x v="96"/>
    <x v="96"/>
    <x v="67"/>
    <x v="8"/>
    <x v="1"/>
    <m/>
    <m/>
    <m/>
    <m/>
    <n v="0"/>
    <m/>
    <m/>
  </r>
  <r>
    <x v="6"/>
    <x v="0"/>
    <x v="1"/>
    <x v="0"/>
    <m/>
    <x v="2"/>
    <x v="0"/>
    <x v="0"/>
    <x v="0"/>
    <x v="97"/>
    <x v="97"/>
    <x v="67"/>
    <x v="8"/>
    <x v="1"/>
    <m/>
    <m/>
    <m/>
    <m/>
    <n v="750"/>
    <m/>
    <m/>
  </r>
  <r>
    <x v="6"/>
    <x v="0"/>
    <x v="1"/>
    <x v="0"/>
    <m/>
    <x v="2"/>
    <x v="0"/>
    <x v="0"/>
    <x v="0"/>
    <x v="98"/>
    <x v="98"/>
    <x v="68"/>
    <x v="8"/>
    <x v="1"/>
    <m/>
    <m/>
    <m/>
    <m/>
    <n v="1500"/>
    <m/>
    <m/>
  </r>
  <r>
    <x v="6"/>
    <x v="0"/>
    <x v="0"/>
    <x v="0"/>
    <m/>
    <x v="2"/>
    <x v="0"/>
    <x v="0"/>
    <x v="0"/>
    <x v="99"/>
    <x v="99"/>
    <x v="69"/>
    <x v="8"/>
    <x v="1"/>
    <m/>
    <m/>
    <m/>
    <m/>
    <n v="8999"/>
    <m/>
    <m/>
  </r>
  <r>
    <x v="6"/>
    <x v="0"/>
    <x v="1"/>
    <x v="0"/>
    <m/>
    <x v="2"/>
    <x v="0"/>
    <x v="0"/>
    <x v="0"/>
    <x v="100"/>
    <x v="100"/>
    <x v="70"/>
    <x v="8"/>
    <x v="1"/>
    <m/>
    <m/>
    <m/>
    <m/>
    <n v="0"/>
    <m/>
    <m/>
  </r>
  <r>
    <x v="6"/>
    <x v="0"/>
    <x v="1"/>
    <x v="0"/>
    <m/>
    <x v="2"/>
    <x v="0"/>
    <x v="0"/>
    <x v="0"/>
    <x v="101"/>
    <x v="101"/>
    <x v="70"/>
    <x v="8"/>
    <x v="1"/>
    <m/>
    <m/>
    <m/>
    <m/>
    <n v="0"/>
    <m/>
    <m/>
  </r>
  <r>
    <x v="6"/>
    <x v="0"/>
    <x v="1"/>
    <x v="0"/>
    <m/>
    <x v="2"/>
    <x v="0"/>
    <x v="0"/>
    <x v="0"/>
    <x v="102"/>
    <x v="102"/>
    <x v="70"/>
    <x v="8"/>
    <x v="1"/>
    <m/>
    <m/>
    <m/>
    <m/>
    <n v="213.25"/>
    <m/>
    <m/>
  </r>
  <r>
    <x v="6"/>
    <x v="0"/>
    <x v="1"/>
    <x v="0"/>
    <m/>
    <x v="2"/>
    <x v="0"/>
    <x v="0"/>
    <x v="0"/>
    <x v="103"/>
    <x v="103"/>
    <x v="71"/>
    <x v="8"/>
    <x v="1"/>
    <m/>
    <m/>
    <m/>
    <m/>
    <n v="0"/>
    <m/>
    <m/>
  </r>
  <r>
    <x v="6"/>
    <x v="0"/>
    <x v="0"/>
    <x v="0"/>
    <m/>
    <x v="2"/>
    <x v="0"/>
    <x v="0"/>
    <x v="0"/>
    <x v="104"/>
    <x v="104"/>
    <x v="71"/>
    <x v="8"/>
    <x v="1"/>
    <m/>
    <m/>
    <m/>
    <m/>
    <n v="3137"/>
    <m/>
    <m/>
  </r>
  <r>
    <x v="6"/>
    <x v="0"/>
    <x v="1"/>
    <x v="0"/>
    <m/>
    <x v="2"/>
    <x v="0"/>
    <x v="0"/>
    <x v="0"/>
    <x v="105"/>
    <x v="105"/>
    <x v="72"/>
    <x v="8"/>
    <x v="1"/>
    <m/>
    <m/>
    <m/>
    <m/>
    <n v="15181.75"/>
    <m/>
    <m/>
  </r>
  <r>
    <x v="6"/>
    <x v="0"/>
    <x v="1"/>
    <x v="0"/>
    <m/>
    <x v="2"/>
    <x v="0"/>
    <x v="0"/>
    <x v="0"/>
    <x v="106"/>
    <x v="106"/>
    <x v="67"/>
    <x v="8"/>
    <x v="1"/>
    <m/>
    <m/>
    <m/>
    <m/>
    <n v="2000"/>
    <m/>
    <m/>
  </r>
  <r>
    <x v="6"/>
    <x v="0"/>
    <x v="0"/>
    <x v="0"/>
    <m/>
    <x v="2"/>
    <x v="0"/>
    <x v="0"/>
    <x v="0"/>
    <x v="107"/>
    <x v="107"/>
    <x v="73"/>
    <x v="8"/>
    <x v="1"/>
    <m/>
    <m/>
    <m/>
    <m/>
    <n v="6000"/>
    <m/>
    <m/>
  </r>
  <r>
    <x v="6"/>
    <x v="0"/>
    <x v="0"/>
    <x v="0"/>
    <m/>
    <x v="2"/>
    <x v="0"/>
    <x v="0"/>
    <x v="0"/>
    <x v="108"/>
    <x v="108"/>
    <x v="74"/>
    <x v="8"/>
    <x v="1"/>
    <m/>
    <m/>
    <m/>
    <m/>
    <n v="5012"/>
    <m/>
    <m/>
  </r>
  <r>
    <x v="6"/>
    <x v="0"/>
    <x v="0"/>
    <x v="0"/>
    <m/>
    <x v="2"/>
    <x v="0"/>
    <x v="0"/>
    <x v="0"/>
    <x v="109"/>
    <x v="109"/>
    <x v="74"/>
    <x v="8"/>
    <x v="1"/>
    <m/>
    <m/>
    <m/>
    <m/>
    <n v="1761"/>
    <m/>
    <m/>
  </r>
  <r>
    <x v="6"/>
    <x v="0"/>
    <x v="0"/>
    <x v="0"/>
    <m/>
    <x v="2"/>
    <x v="0"/>
    <x v="0"/>
    <x v="0"/>
    <x v="110"/>
    <x v="110"/>
    <x v="74"/>
    <x v="8"/>
    <x v="1"/>
    <m/>
    <m/>
    <m/>
    <m/>
    <n v="615"/>
    <m/>
    <m/>
  </r>
  <r>
    <x v="6"/>
    <x v="0"/>
    <x v="0"/>
    <x v="1"/>
    <m/>
    <x v="2"/>
    <x v="0"/>
    <x v="0"/>
    <x v="0"/>
    <x v="111"/>
    <x v="111"/>
    <x v="75"/>
    <x v="8"/>
    <x v="1"/>
    <m/>
    <m/>
    <m/>
    <m/>
    <n v="7781.83"/>
    <m/>
    <m/>
  </r>
  <r>
    <x v="6"/>
    <x v="0"/>
    <x v="0"/>
    <x v="0"/>
    <m/>
    <x v="2"/>
    <x v="0"/>
    <x v="0"/>
    <x v="0"/>
    <x v="112"/>
    <x v="112"/>
    <x v="76"/>
    <x v="9"/>
    <x v="1"/>
    <m/>
    <m/>
    <m/>
    <m/>
    <n v="4000"/>
    <m/>
    <m/>
  </r>
  <r>
    <x v="6"/>
    <x v="0"/>
    <x v="1"/>
    <x v="0"/>
    <m/>
    <x v="2"/>
    <x v="0"/>
    <x v="0"/>
    <x v="0"/>
    <x v="113"/>
    <x v="113"/>
    <x v="76"/>
    <x v="9"/>
    <x v="1"/>
    <m/>
    <m/>
    <m/>
    <m/>
    <n v="1196"/>
    <m/>
    <m/>
  </r>
  <r>
    <x v="6"/>
    <x v="0"/>
    <x v="0"/>
    <x v="0"/>
    <m/>
    <x v="2"/>
    <x v="0"/>
    <x v="0"/>
    <x v="0"/>
    <x v="114"/>
    <x v="114"/>
    <x v="77"/>
    <x v="9"/>
    <x v="1"/>
    <m/>
    <m/>
    <m/>
    <m/>
    <n v="2064"/>
    <m/>
    <m/>
  </r>
  <r>
    <x v="6"/>
    <x v="0"/>
    <x v="0"/>
    <x v="0"/>
    <m/>
    <x v="2"/>
    <x v="0"/>
    <x v="0"/>
    <x v="0"/>
    <x v="115"/>
    <x v="115"/>
    <x v="78"/>
    <x v="9"/>
    <x v="1"/>
    <m/>
    <m/>
    <m/>
    <m/>
    <n v="928"/>
    <m/>
    <m/>
  </r>
  <r>
    <x v="6"/>
    <x v="0"/>
    <x v="1"/>
    <x v="0"/>
    <m/>
    <x v="2"/>
    <x v="0"/>
    <x v="0"/>
    <x v="0"/>
    <x v="116"/>
    <x v="116"/>
    <x v="78"/>
    <x v="9"/>
    <x v="1"/>
    <m/>
    <m/>
    <m/>
    <m/>
    <n v="765"/>
    <m/>
    <m/>
  </r>
  <r>
    <x v="6"/>
    <x v="0"/>
    <x v="0"/>
    <x v="0"/>
    <m/>
    <x v="2"/>
    <x v="0"/>
    <x v="0"/>
    <x v="0"/>
    <x v="117"/>
    <x v="117"/>
    <x v="78"/>
    <x v="9"/>
    <x v="1"/>
    <m/>
    <m/>
    <m/>
    <m/>
    <n v="2654"/>
    <m/>
    <m/>
  </r>
  <r>
    <x v="6"/>
    <x v="0"/>
    <x v="0"/>
    <x v="0"/>
    <m/>
    <x v="2"/>
    <x v="0"/>
    <x v="0"/>
    <x v="0"/>
    <x v="118"/>
    <x v="118"/>
    <x v="78"/>
    <x v="9"/>
    <x v="1"/>
    <m/>
    <m/>
    <m/>
    <m/>
    <n v="0"/>
    <m/>
    <m/>
  </r>
  <r>
    <x v="6"/>
    <x v="0"/>
    <x v="0"/>
    <x v="0"/>
    <m/>
    <x v="2"/>
    <x v="0"/>
    <x v="0"/>
    <x v="0"/>
    <x v="119"/>
    <x v="119"/>
    <x v="79"/>
    <x v="9"/>
    <x v="1"/>
    <m/>
    <m/>
    <m/>
    <m/>
    <n v="1338"/>
    <m/>
    <m/>
  </r>
  <r>
    <x v="6"/>
    <x v="0"/>
    <x v="1"/>
    <x v="0"/>
    <m/>
    <x v="2"/>
    <x v="0"/>
    <x v="0"/>
    <x v="0"/>
    <x v="120"/>
    <x v="120"/>
    <x v="79"/>
    <x v="9"/>
    <x v="1"/>
    <m/>
    <m/>
    <m/>
    <m/>
    <n v="900"/>
    <m/>
    <m/>
  </r>
  <r>
    <x v="6"/>
    <x v="0"/>
    <x v="1"/>
    <x v="0"/>
    <m/>
    <x v="2"/>
    <x v="0"/>
    <x v="0"/>
    <x v="0"/>
    <x v="121"/>
    <x v="121"/>
    <x v="79"/>
    <x v="9"/>
    <x v="1"/>
    <m/>
    <m/>
    <m/>
    <m/>
    <n v="0"/>
    <m/>
    <m/>
  </r>
  <r>
    <x v="6"/>
    <x v="0"/>
    <x v="0"/>
    <x v="0"/>
    <m/>
    <x v="2"/>
    <x v="0"/>
    <x v="0"/>
    <x v="0"/>
    <x v="122"/>
    <x v="122"/>
    <x v="80"/>
    <x v="9"/>
    <x v="1"/>
    <m/>
    <m/>
    <m/>
    <m/>
    <n v="5837"/>
    <m/>
    <m/>
  </r>
  <r>
    <x v="6"/>
    <x v="0"/>
    <x v="1"/>
    <x v="0"/>
    <m/>
    <x v="2"/>
    <x v="0"/>
    <x v="0"/>
    <x v="0"/>
    <x v="123"/>
    <x v="123"/>
    <x v="81"/>
    <x v="9"/>
    <x v="1"/>
    <m/>
    <m/>
    <m/>
    <m/>
    <n v="600"/>
    <m/>
    <m/>
  </r>
  <r>
    <x v="6"/>
    <x v="0"/>
    <x v="0"/>
    <x v="0"/>
    <m/>
    <x v="2"/>
    <x v="0"/>
    <x v="0"/>
    <x v="0"/>
    <x v="124"/>
    <x v="124"/>
    <x v="81"/>
    <x v="9"/>
    <x v="1"/>
    <m/>
    <m/>
    <m/>
    <m/>
    <n v="0"/>
    <m/>
    <m/>
  </r>
  <r>
    <x v="6"/>
    <x v="0"/>
    <x v="0"/>
    <x v="0"/>
    <m/>
    <x v="2"/>
    <x v="0"/>
    <x v="0"/>
    <x v="0"/>
    <x v="125"/>
    <x v="125"/>
    <x v="81"/>
    <x v="9"/>
    <x v="1"/>
    <m/>
    <m/>
    <m/>
    <m/>
    <n v="0.25"/>
    <m/>
    <m/>
  </r>
  <r>
    <x v="6"/>
    <x v="0"/>
    <x v="0"/>
    <x v="0"/>
    <m/>
    <x v="2"/>
    <x v="0"/>
    <x v="0"/>
    <x v="0"/>
    <x v="126"/>
    <x v="126"/>
    <x v="82"/>
    <x v="9"/>
    <x v="1"/>
    <m/>
    <m/>
    <m/>
    <m/>
    <n v="1431"/>
    <m/>
    <m/>
  </r>
  <r>
    <x v="6"/>
    <x v="0"/>
    <x v="0"/>
    <x v="0"/>
    <m/>
    <x v="2"/>
    <x v="0"/>
    <x v="0"/>
    <x v="0"/>
    <x v="127"/>
    <x v="127"/>
    <x v="82"/>
    <x v="9"/>
    <x v="1"/>
    <m/>
    <m/>
    <m/>
    <m/>
    <n v="1345.58"/>
    <m/>
    <m/>
  </r>
  <r>
    <x v="6"/>
    <x v="0"/>
    <x v="0"/>
    <x v="0"/>
    <m/>
    <x v="2"/>
    <x v="0"/>
    <x v="0"/>
    <x v="0"/>
    <x v="128"/>
    <x v="128"/>
    <x v="82"/>
    <x v="9"/>
    <x v="1"/>
    <m/>
    <m/>
    <m/>
    <m/>
    <n v="0"/>
    <m/>
    <m/>
  </r>
  <r>
    <x v="6"/>
    <x v="0"/>
    <x v="0"/>
    <x v="0"/>
    <m/>
    <x v="2"/>
    <x v="0"/>
    <x v="0"/>
    <x v="0"/>
    <x v="129"/>
    <x v="129"/>
    <x v="79"/>
    <x v="9"/>
    <x v="1"/>
    <m/>
    <m/>
    <m/>
    <m/>
    <n v="1500"/>
    <m/>
    <m/>
  </r>
  <r>
    <x v="6"/>
    <x v="0"/>
    <x v="0"/>
    <x v="0"/>
    <m/>
    <x v="2"/>
    <x v="0"/>
    <x v="0"/>
    <x v="0"/>
    <x v="130"/>
    <x v="130"/>
    <x v="77"/>
    <x v="9"/>
    <x v="1"/>
    <m/>
    <m/>
    <m/>
    <m/>
    <n v="481"/>
    <m/>
    <m/>
  </r>
  <r>
    <x v="6"/>
    <x v="0"/>
    <x v="0"/>
    <x v="0"/>
    <m/>
    <x v="2"/>
    <x v="0"/>
    <x v="0"/>
    <x v="0"/>
    <x v="131"/>
    <x v="131"/>
    <x v="77"/>
    <x v="9"/>
    <x v="1"/>
    <m/>
    <m/>
    <m/>
    <m/>
    <n v="0"/>
    <m/>
    <m/>
  </r>
  <r>
    <x v="6"/>
    <x v="0"/>
    <x v="0"/>
    <x v="0"/>
    <m/>
    <x v="2"/>
    <x v="0"/>
    <x v="0"/>
    <x v="0"/>
    <x v="132"/>
    <x v="132"/>
    <x v="77"/>
    <x v="9"/>
    <x v="1"/>
    <m/>
    <m/>
    <m/>
    <m/>
    <n v="1087"/>
    <m/>
    <m/>
  </r>
  <r>
    <x v="6"/>
    <x v="0"/>
    <x v="0"/>
    <x v="0"/>
    <m/>
    <x v="2"/>
    <x v="0"/>
    <x v="0"/>
    <x v="0"/>
    <x v="133"/>
    <x v="133"/>
    <x v="77"/>
    <x v="9"/>
    <x v="1"/>
    <m/>
    <m/>
    <m/>
    <m/>
    <n v="501"/>
    <m/>
    <m/>
  </r>
  <r>
    <x v="6"/>
    <x v="0"/>
    <x v="0"/>
    <x v="0"/>
    <m/>
    <x v="2"/>
    <x v="0"/>
    <x v="0"/>
    <x v="0"/>
    <x v="134"/>
    <x v="134"/>
    <x v="80"/>
    <x v="9"/>
    <x v="1"/>
    <m/>
    <m/>
    <m/>
    <m/>
    <n v="522.16999999999996"/>
    <m/>
    <m/>
  </r>
  <r>
    <x v="6"/>
    <x v="0"/>
    <x v="0"/>
    <x v="0"/>
    <m/>
    <x v="2"/>
    <x v="0"/>
    <x v="0"/>
    <x v="0"/>
    <x v="135"/>
    <x v="135"/>
    <x v="80"/>
    <x v="9"/>
    <x v="1"/>
    <m/>
    <m/>
    <m/>
    <m/>
    <n v="188"/>
    <m/>
    <m/>
  </r>
  <r>
    <x v="6"/>
    <x v="0"/>
    <x v="0"/>
    <x v="0"/>
    <m/>
    <x v="2"/>
    <x v="0"/>
    <x v="0"/>
    <x v="0"/>
    <x v="136"/>
    <x v="136"/>
    <x v="83"/>
    <x v="9"/>
    <x v="1"/>
    <m/>
    <m/>
    <m/>
    <m/>
    <n v="0"/>
    <m/>
    <m/>
  </r>
  <r>
    <x v="6"/>
    <x v="0"/>
    <x v="0"/>
    <x v="0"/>
    <m/>
    <x v="2"/>
    <x v="0"/>
    <x v="0"/>
    <x v="0"/>
    <x v="137"/>
    <x v="137"/>
    <x v="83"/>
    <x v="9"/>
    <x v="1"/>
    <m/>
    <m/>
    <m/>
    <m/>
    <n v="0"/>
    <m/>
    <m/>
  </r>
  <r>
    <x v="6"/>
    <x v="0"/>
    <x v="1"/>
    <x v="0"/>
    <m/>
    <x v="2"/>
    <x v="0"/>
    <x v="0"/>
    <x v="1"/>
    <x v="138"/>
    <x v="138"/>
    <x v="84"/>
    <x v="9"/>
    <x v="1"/>
    <m/>
    <m/>
    <m/>
    <m/>
    <n v="6014.25"/>
    <m/>
    <m/>
  </r>
  <r>
    <x v="6"/>
    <x v="0"/>
    <x v="1"/>
    <x v="0"/>
    <m/>
    <x v="2"/>
    <x v="0"/>
    <x v="0"/>
    <x v="0"/>
    <x v="139"/>
    <x v="139"/>
    <x v="79"/>
    <x v="9"/>
    <x v="1"/>
    <m/>
    <m/>
    <m/>
    <m/>
    <n v="0"/>
    <m/>
    <m/>
  </r>
  <r>
    <x v="6"/>
    <x v="0"/>
    <x v="0"/>
    <x v="0"/>
    <m/>
    <x v="2"/>
    <x v="0"/>
    <x v="0"/>
    <x v="0"/>
    <x v="140"/>
    <x v="140"/>
    <x v="85"/>
    <x v="10"/>
    <x v="1"/>
    <m/>
    <m/>
    <m/>
    <m/>
    <n v="9380"/>
    <m/>
    <m/>
  </r>
  <r>
    <x v="6"/>
    <x v="0"/>
    <x v="1"/>
    <x v="0"/>
    <m/>
    <x v="2"/>
    <x v="0"/>
    <x v="0"/>
    <x v="0"/>
    <x v="141"/>
    <x v="141"/>
    <x v="86"/>
    <x v="10"/>
    <x v="1"/>
    <m/>
    <m/>
    <m/>
    <m/>
    <n v="3236.5"/>
    <m/>
    <m/>
  </r>
  <r>
    <x v="6"/>
    <x v="0"/>
    <x v="1"/>
    <x v="0"/>
    <m/>
    <x v="2"/>
    <x v="0"/>
    <x v="0"/>
    <x v="0"/>
    <x v="142"/>
    <x v="142"/>
    <x v="86"/>
    <x v="10"/>
    <x v="1"/>
    <m/>
    <m/>
    <m/>
    <m/>
    <n v="2500"/>
    <m/>
    <m/>
  </r>
  <r>
    <x v="6"/>
    <x v="0"/>
    <x v="1"/>
    <x v="0"/>
    <m/>
    <x v="2"/>
    <x v="0"/>
    <x v="0"/>
    <x v="0"/>
    <x v="143"/>
    <x v="143"/>
    <x v="86"/>
    <x v="10"/>
    <x v="1"/>
    <m/>
    <m/>
    <m/>
    <m/>
    <n v="400"/>
    <m/>
    <m/>
  </r>
  <r>
    <x v="6"/>
    <x v="0"/>
    <x v="0"/>
    <x v="0"/>
    <m/>
    <x v="2"/>
    <x v="0"/>
    <x v="0"/>
    <x v="0"/>
    <x v="144"/>
    <x v="144"/>
    <x v="87"/>
    <x v="10"/>
    <x v="1"/>
    <m/>
    <m/>
    <m/>
    <m/>
    <n v="5894"/>
    <m/>
    <m/>
  </r>
  <r>
    <x v="6"/>
    <x v="0"/>
    <x v="0"/>
    <x v="1"/>
    <m/>
    <x v="2"/>
    <x v="0"/>
    <x v="0"/>
    <x v="0"/>
    <x v="145"/>
    <x v="145"/>
    <x v="88"/>
    <x v="10"/>
    <x v="1"/>
    <m/>
    <m/>
    <m/>
    <m/>
    <n v="5286"/>
    <m/>
    <m/>
  </r>
  <r>
    <x v="6"/>
    <x v="0"/>
    <x v="0"/>
    <x v="0"/>
    <m/>
    <x v="2"/>
    <x v="0"/>
    <x v="0"/>
    <x v="0"/>
    <x v="146"/>
    <x v="146"/>
    <x v="89"/>
    <x v="10"/>
    <x v="1"/>
    <m/>
    <m/>
    <m/>
    <m/>
    <n v="4826"/>
    <m/>
    <m/>
  </r>
  <r>
    <x v="6"/>
    <x v="0"/>
    <x v="0"/>
    <x v="0"/>
    <m/>
    <x v="2"/>
    <x v="0"/>
    <x v="0"/>
    <x v="0"/>
    <x v="147"/>
    <x v="147"/>
    <x v="86"/>
    <x v="10"/>
    <x v="1"/>
    <m/>
    <m/>
    <m/>
    <m/>
    <n v="3697.08"/>
    <m/>
    <m/>
  </r>
  <r>
    <x v="6"/>
    <x v="0"/>
    <x v="0"/>
    <x v="0"/>
    <m/>
    <x v="2"/>
    <x v="0"/>
    <x v="0"/>
    <x v="0"/>
    <x v="148"/>
    <x v="148"/>
    <x v="90"/>
    <x v="11"/>
    <x v="1"/>
    <m/>
    <m/>
    <m/>
    <m/>
    <n v="726"/>
    <m/>
    <m/>
  </r>
  <r>
    <x v="6"/>
    <x v="0"/>
    <x v="0"/>
    <x v="0"/>
    <m/>
    <x v="2"/>
    <x v="0"/>
    <x v="0"/>
    <x v="0"/>
    <x v="149"/>
    <x v="149"/>
    <x v="90"/>
    <x v="11"/>
    <x v="1"/>
    <m/>
    <m/>
    <m/>
    <m/>
    <n v="8794"/>
    <m/>
    <m/>
  </r>
  <r>
    <x v="6"/>
    <x v="0"/>
    <x v="0"/>
    <x v="0"/>
    <m/>
    <x v="2"/>
    <x v="0"/>
    <x v="0"/>
    <x v="0"/>
    <x v="150"/>
    <x v="150"/>
    <x v="90"/>
    <x v="11"/>
    <x v="1"/>
    <m/>
    <m/>
    <m/>
    <m/>
    <n v="1499"/>
    <m/>
    <m/>
  </r>
  <r>
    <x v="6"/>
    <x v="0"/>
    <x v="0"/>
    <x v="0"/>
    <m/>
    <x v="2"/>
    <x v="0"/>
    <x v="0"/>
    <x v="0"/>
    <x v="151"/>
    <x v="151"/>
    <x v="90"/>
    <x v="11"/>
    <x v="1"/>
    <m/>
    <m/>
    <m/>
    <m/>
    <n v="3020"/>
    <m/>
    <m/>
  </r>
  <r>
    <x v="6"/>
    <x v="0"/>
    <x v="0"/>
    <x v="0"/>
    <m/>
    <x v="2"/>
    <x v="0"/>
    <x v="0"/>
    <x v="0"/>
    <x v="152"/>
    <x v="152"/>
    <x v="91"/>
    <x v="11"/>
    <x v="1"/>
    <m/>
    <m/>
    <m/>
    <m/>
    <n v="4021.25"/>
    <m/>
    <m/>
  </r>
  <r>
    <x v="6"/>
    <x v="0"/>
    <x v="0"/>
    <x v="0"/>
    <m/>
    <x v="2"/>
    <x v="0"/>
    <x v="0"/>
    <x v="0"/>
    <x v="153"/>
    <x v="153"/>
    <x v="92"/>
    <x v="11"/>
    <x v="1"/>
    <m/>
    <m/>
    <m/>
    <m/>
    <n v="4950"/>
    <m/>
    <m/>
  </r>
  <r>
    <x v="6"/>
    <x v="0"/>
    <x v="0"/>
    <x v="0"/>
    <m/>
    <x v="2"/>
    <x v="0"/>
    <x v="0"/>
    <x v="1"/>
    <x v="154"/>
    <x v="154"/>
    <x v="92"/>
    <x v="11"/>
    <x v="1"/>
    <m/>
    <m/>
    <m/>
    <m/>
    <n v="750"/>
    <m/>
    <m/>
  </r>
  <r>
    <x v="6"/>
    <x v="0"/>
    <x v="1"/>
    <x v="0"/>
    <m/>
    <x v="2"/>
    <x v="0"/>
    <x v="0"/>
    <x v="0"/>
    <x v="155"/>
    <x v="155"/>
    <x v="92"/>
    <x v="11"/>
    <x v="1"/>
    <m/>
    <m/>
    <m/>
    <m/>
    <n v="0"/>
    <m/>
    <m/>
  </r>
  <r>
    <x v="6"/>
    <x v="0"/>
    <x v="1"/>
    <x v="0"/>
    <m/>
    <x v="2"/>
    <x v="0"/>
    <x v="0"/>
    <x v="0"/>
    <x v="156"/>
    <x v="156"/>
    <x v="93"/>
    <x v="11"/>
    <x v="1"/>
    <m/>
    <m/>
    <m/>
    <m/>
    <n v="3901.33"/>
    <m/>
    <m/>
  </r>
  <r>
    <x v="6"/>
    <x v="0"/>
    <x v="0"/>
    <x v="0"/>
    <m/>
    <x v="2"/>
    <x v="0"/>
    <x v="0"/>
    <x v="0"/>
    <x v="157"/>
    <x v="157"/>
    <x v="92"/>
    <x v="11"/>
    <x v="1"/>
    <m/>
    <m/>
    <m/>
    <m/>
    <n v="2812"/>
    <m/>
    <m/>
  </r>
  <r>
    <x v="6"/>
    <x v="0"/>
    <x v="0"/>
    <x v="0"/>
    <m/>
    <x v="2"/>
    <x v="0"/>
    <x v="0"/>
    <x v="1"/>
    <x v="158"/>
    <x v="158"/>
    <x v="92"/>
    <x v="11"/>
    <x v="1"/>
    <m/>
    <m/>
    <m/>
    <m/>
    <n v="6024.33"/>
    <m/>
    <m/>
  </r>
  <r>
    <x v="6"/>
    <x v="0"/>
    <x v="0"/>
    <x v="0"/>
    <m/>
    <x v="2"/>
    <x v="0"/>
    <x v="0"/>
    <x v="0"/>
    <x v="159"/>
    <x v="159"/>
    <x v="94"/>
    <x v="11"/>
    <x v="1"/>
    <m/>
    <m/>
    <m/>
    <m/>
    <n v="4225"/>
    <m/>
    <m/>
  </r>
  <r>
    <x v="6"/>
    <x v="0"/>
    <x v="0"/>
    <x v="0"/>
    <m/>
    <x v="2"/>
    <x v="0"/>
    <x v="0"/>
    <x v="0"/>
    <x v="160"/>
    <x v="160"/>
    <x v="90"/>
    <x v="11"/>
    <x v="1"/>
    <m/>
    <m/>
    <m/>
    <m/>
    <n v="3342"/>
    <m/>
    <m/>
  </r>
  <r>
    <x v="6"/>
    <x v="0"/>
    <x v="0"/>
    <x v="0"/>
    <m/>
    <x v="2"/>
    <x v="0"/>
    <x v="0"/>
    <x v="0"/>
    <x v="161"/>
    <x v="161"/>
    <x v="90"/>
    <x v="11"/>
    <x v="1"/>
    <m/>
    <m/>
    <m/>
    <m/>
    <n v="3258"/>
    <m/>
    <m/>
  </r>
  <r>
    <x v="6"/>
    <x v="0"/>
    <x v="0"/>
    <x v="0"/>
    <m/>
    <x v="2"/>
    <x v="0"/>
    <x v="0"/>
    <x v="0"/>
    <x v="162"/>
    <x v="162"/>
    <x v="95"/>
    <x v="11"/>
    <x v="1"/>
    <m/>
    <m/>
    <m/>
    <m/>
    <n v="9126"/>
    <m/>
    <m/>
  </r>
  <r>
    <x v="6"/>
    <x v="0"/>
    <x v="1"/>
    <x v="0"/>
    <m/>
    <x v="2"/>
    <x v="0"/>
    <x v="0"/>
    <x v="0"/>
    <x v="163"/>
    <x v="163"/>
    <x v="96"/>
    <x v="12"/>
    <x v="1"/>
    <m/>
    <m/>
    <m/>
    <m/>
    <n v="1369.42"/>
    <m/>
    <m/>
  </r>
  <r>
    <x v="6"/>
    <x v="0"/>
    <x v="0"/>
    <x v="0"/>
    <m/>
    <x v="2"/>
    <x v="0"/>
    <x v="0"/>
    <x v="0"/>
    <x v="164"/>
    <x v="164"/>
    <x v="96"/>
    <x v="12"/>
    <x v="1"/>
    <m/>
    <m/>
    <m/>
    <m/>
    <n v="0"/>
    <m/>
    <m/>
  </r>
  <r>
    <x v="6"/>
    <x v="0"/>
    <x v="0"/>
    <x v="0"/>
    <m/>
    <x v="2"/>
    <x v="0"/>
    <x v="0"/>
    <x v="0"/>
    <x v="165"/>
    <x v="165"/>
    <x v="96"/>
    <x v="12"/>
    <x v="1"/>
    <m/>
    <m/>
    <m/>
    <m/>
    <n v="2115"/>
    <m/>
    <m/>
  </r>
  <r>
    <x v="6"/>
    <x v="0"/>
    <x v="1"/>
    <x v="0"/>
    <m/>
    <x v="2"/>
    <x v="0"/>
    <x v="0"/>
    <x v="0"/>
    <x v="166"/>
    <x v="166"/>
    <x v="96"/>
    <x v="12"/>
    <x v="1"/>
    <m/>
    <m/>
    <m/>
    <m/>
    <n v="500"/>
    <m/>
    <m/>
  </r>
  <r>
    <x v="6"/>
    <x v="0"/>
    <x v="0"/>
    <x v="0"/>
    <m/>
    <x v="2"/>
    <x v="0"/>
    <x v="0"/>
    <x v="0"/>
    <x v="167"/>
    <x v="167"/>
    <x v="97"/>
    <x v="12"/>
    <x v="1"/>
    <m/>
    <m/>
    <m/>
    <m/>
    <n v="5837.25"/>
    <m/>
    <m/>
  </r>
  <r>
    <x v="6"/>
    <x v="0"/>
    <x v="0"/>
    <x v="0"/>
    <m/>
    <x v="2"/>
    <x v="0"/>
    <x v="0"/>
    <x v="0"/>
    <x v="168"/>
    <x v="168"/>
    <x v="98"/>
    <x v="12"/>
    <x v="1"/>
    <m/>
    <m/>
    <m/>
    <m/>
    <n v="1264"/>
    <m/>
    <m/>
  </r>
  <r>
    <x v="6"/>
    <x v="0"/>
    <x v="0"/>
    <x v="0"/>
    <m/>
    <x v="2"/>
    <x v="0"/>
    <x v="0"/>
    <x v="0"/>
    <x v="169"/>
    <x v="169"/>
    <x v="98"/>
    <x v="12"/>
    <x v="1"/>
    <m/>
    <m/>
    <m/>
    <m/>
    <n v="736"/>
    <m/>
    <m/>
  </r>
  <r>
    <x v="6"/>
    <x v="0"/>
    <x v="0"/>
    <x v="0"/>
    <m/>
    <x v="2"/>
    <x v="0"/>
    <x v="0"/>
    <x v="0"/>
    <x v="170"/>
    <x v="170"/>
    <x v="98"/>
    <x v="12"/>
    <x v="1"/>
    <m/>
    <m/>
    <m/>
    <m/>
    <n v="763"/>
    <m/>
    <m/>
  </r>
  <r>
    <x v="6"/>
    <x v="0"/>
    <x v="0"/>
    <x v="0"/>
    <m/>
    <x v="2"/>
    <x v="0"/>
    <x v="0"/>
    <x v="0"/>
    <x v="171"/>
    <x v="171"/>
    <x v="98"/>
    <x v="12"/>
    <x v="1"/>
    <m/>
    <m/>
    <m/>
    <m/>
    <n v="1314.5"/>
    <m/>
    <m/>
  </r>
  <r>
    <x v="6"/>
    <x v="0"/>
    <x v="0"/>
    <x v="0"/>
    <m/>
    <x v="2"/>
    <x v="0"/>
    <x v="0"/>
    <x v="0"/>
    <x v="172"/>
    <x v="172"/>
    <x v="98"/>
    <x v="12"/>
    <x v="1"/>
    <m/>
    <m/>
    <m/>
    <m/>
    <n v="0"/>
    <m/>
    <m/>
  </r>
  <r>
    <x v="6"/>
    <x v="0"/>
    <x v="1"/>
    <x v="0"/>
    <m/>
    <x v="2"/>
    <x v="0"/>
    <x v="0"/>
    <x v="0"/>
    <x v="173"/>
    <x v="173"/>
    <x v="99"/>
    <x v="12"/>
    <x v="1"/>
    <m/>
    <m/>
    <m/>
    <m/>
    <n v="3537"/>
    <m/>
    <m/>
  </r>
  <r>
    <x v="6"/>
    <x v="0"/>
    <x v="1"/>
    <x v="0"/>
    <m/>
    <x v="2"/>
    <x v="0"/>
    <x v="0"/>
    <x v="0"/>
    <x v="174"/>
    <x v="174"/>
    <x v="99"/>
    <x v="12"/>
    <x v="1"/>
    <m/>
    <m/>
    <m/>
    <m/>
    <n v="0"/>
    <m/>
    <m/>
  </r>
  <r>
    <x v="6"/>
    <x v="0"/>
    <x v="0"/>
    <x v="0"/>
    <m/>
    <x v="2"/>
    <x v="0"/>
    <x v="0"/>
    <x v="0"/>
    <x v="175"/>
    <x v="175"/>
    <x v="97"/>
    <x v="12"/>
    <x v="1"/>
    <m/>
    <m/>
    <m/>
    <m/>
    <n v="9489.75"/>
    <m/>
    <m/>
  </r>
  <r>
    <x v="6"/>
    <x v="0"/>
    <x v="0"/>
    <x v="0"/>
    <m/>
    <x v="2"/>
    <x v="0"/>
    <x v="0"/>
    <x v="0"/>
    <x v="176"/>
    <x v="176"/>
    <x v="97"/>
    <x v="12"/>
    <x v="1"/>
    <m/>
    <m/>
    <m/>
    <m/>
    <n v="6417"/>
    <m/>
    <m/>
  </r>
  <r>
    <x v="6"/>
    <x v="0"/>
    <x v="0"/>
    <x v="0"/>
    <m/>
    <x v="2"/>
    <x v="0"/>
    <x v="0"/>
    <x v="0"/>
    <x v="177"/>
    <x v="177"/>
    <x v="97"/>
    <x v="12"/>
    <x v="1"/>
    <m/>
    <m/>
    <m/>
    <m/>
    <n v="2313"/>
    <m/>
    <m/>
  </r>
  <r>
    <x v="6"/>
    <x v="0"/>
    <x v="1"/>
    <x v="0"/>
    <m/>
    <x v="2"/>
    <x v="0"/>
    <x v="0"/>
    <x v="0"/>
    <x v="178"/>
    <x v="178"/>
    <x v="100"/>
    <x v="12"/>
    <x v="1"/>
    <m/>
    <m/>
    <m/>
    <m/>
    <n v="5000"/>
    <m/>
    <m/>
  </r>
  <r>
    <x v="6"/>
    <x v="0"/>
    <x v="1"/>
    <x v="0"/>
    <m/>
    <x v="2"/>
    <x v="0"/>
    <x v="0"/>
    <x v="0"/>
    <x v="179"/>
    <x v="179"/>
    <x v="101"/>
    <x v="12"/>
    <x v="1"/>
    <m/>
    <m/>
    <m/>
    <m/>
    <n v="0"/>
    <m/>
    <m/>
  </r>
  <r>
    <x v="6"/>
    <x v="0"/>
    <x v="0"/>
    <x v="0"/>
    <m/>
    <x v="2"/>
    <x v="0"/>
    <x v="0"/>
    <x v="0"/>
    <x v="180"/>
    <x v="180"/>
    <x v="102"/>
    <x v="12"/>
    <x v="1"/>
    <m/>
    <m/>
    <m/>
    <m/>
    <n v="1573"/>
    <m/>
    <m/>
  </r>
  <r>
    <x v="6"/>
    <x v="0"/>
    <x v="0"/>
    <x v="0"/>
    <m/>
    <x v="2"/>
    <x v="0"/>
    <x v="0"/>
    <x v="0"/>
    <x v="181"/>
    <x v="181"/>
    <x v="102"/>
    <x v="12"/>
    <x v="1"/>
    <m/>
    <m/>
    <m/>
    <m/>
    <n v="1278"/>
    <m/>
    <m/>
  </r>
  <r>
    <x v="6"/>
    <x v="0"/>
    <x v="0"/>
    <x v="0"/>
    <m/>
    <x v="2"/>
    <x v="0"/>
    <x v="0"/>
    <x v="0"/>
    <x v="182"/>
    <x v="182"/>
    <x v="102"/>
    <x v="12"/>
    <x v="1"/>
    <m/>
    <m/>
    <m/>
    <m/>
    <n v="1489"/>
    <m/>
    <m/>
  </r>
  <r>
    <x v="6"/>
    <x v="0"/>
    <x v="1"/>
    <x v="0"/>
    <m/>
    <x v="2"/>
    <x v="0"/>
    <x v="0"/>
    <x v="0"/>
    <x v="183"/>
    <x v="183"/>
    <x v="97"/>
    <x v="12"/>
    <x v="1"/>
    <m/>
    <m/>
    <m/>
    <m/>
    <n v="4110"/>
    <m/>
    <m/>
  </r>
  <r>
    <x v="6"/>
    <x v="0"/>
    <x v="1"/>
    <x v="0"/>
    <m/>
    <x v="2"/>
    <x v="0"/>
    <x v="0"/>
    <x v="1"/>
    <x v="184"/>
    <x v="184"/>
    <x v="103"/>
    <x v="12"/>
    <x v="1"/>
    <m/>
    <m/>
    <m/>
    <m/>
    <n v="9705"/>
    <m/>
    <m/>
  </r>
  <r>
    <x v="6"/>
    <x v="0"/>
    <x v="0"/>
    <x v="0"/>
    <m/>
    <x v="2"/>
    <x v="0"/>
    <x v="0"/>
    <x v="0"/>
    <x v="185"/>
    <x v="185"/>
    <x v="104"/>
    <x v="12"/>
    <x v="1"/>
    <m/>
    <m/>
    <m/>
    <m/>
    <n v="5856"/>
    <m/>
    <m/>
  </r>
  <r>
    <x v="6"/>
    <x v="0"/>
    <x v="1"/>
    <x v="0"/>
    <m/>
    <x v="2"/>
    <x v="0"/>
    <x v="0"/>
    <x v="0"/>
    <x v="186"/>
    <x v="186"/>
    <x v="105"/>
    <x v="13"/>
    <x v="1"/>
    <m/>
    <m/>
    <m/>
    <m/>
    <n v="0"/>
    <m/>
    <m/>
  </r>
  <r>
    <x v="6"/>
    <x v="0"/>
    <x v="1"/>
    <x v="0"/>
    <m/>
    <x v="2"/>
    <x v="0"/>
    <x v="0"/>
    <x v="0"/>
    <x v="188"/>
    <x v="188"/>
    <x v="107"/>
    <x v="13"/>
    <x v="1"/>
    <m/>
    <m/>
    <m/>
    <m/>
    <n v="2500"/>
    <m/>
    <m/>
  </r>
  <r>
    <x v="6"/>
    <x v="0"/>
    <x v="1"/>
    <x v="0"/>
    <m/>
    <x v="2"/>
    <x v="0"/>
    <x v="0"/>
    <x v="0"/>
    <x v="187"/>
    <x v="187"/>
    <x v="106"/>
    <x v="13"/>
    <x v="1"/>
    <m/>
    <m/>
    <m/>
    <m/>
    <n v="3009.25"/>
    <m/>
    <m/>
  </r>
  <r>
    <x v="6"/>
    <x v="0"/>
    <x v="0"/>
    <x v="0"/>
    <m/>
    <x v="2"/>
    <x v="0"/>
    <x v="0"/>
    <x v="0"/>
    <x v="189"/>
    <x v="189"/>
    <x v="108"/>
    <x v="13"/>
    <x v="1"/>
    <m/>
    <m/>
    <m/>
    <m/>
    <n v="3395.2"/>
    <m/>
    <m/>
  </r>
  <r>
    <x v="6"/>
    <x v="0"/>
    <x v="0"/>
    <x v="0"/>
    <m/>
    <x v="2"/>
    <x v="0"/>
    <x v="0"/>
    <x v="0"/>
    <x v="190"/>
    <x v="190"/>
    <x v="109"/>
    <x v="13"/>
    <x v="1"/>
    <m/>
    <m/>
    <m/>
    <m/>
    <n v="5490"/>
    <m/>
    <m/>
  </r>
  <r>
    <x v="6"/>
    <x v="0"/>
    <x v="1"/>
    <x v="0"/>
    <m/>
    <x v="2"/>
    <x v="0"/>
    <x v="0"/>
    <x v="0"/>
    <x v="191"/>
    <x v="191"/>
    <x v="110"/>
    <x v="13"/>
    <x v="1"/>
    <m/>
    <m/>
    <m/>
    <m/>
    <n v="1500"/>
    <m/>
    <m/>
  </r>
  <r>
    <x v="6"/>
    <x v="0"/>
    <x v="0"/>
    <x v="0"/>
    <m/>
    <x v="2"/>
    <x v="0"/>
    <x v="0"/>
    <x v="0"/>
    <x v="192"/>
    <x v="192"/>
    <x v="111"/>
    <x v="13"/>
    <x v="1"/>
    <m/>
    <m/>
    <m/>
    <m/>
    <n v="8441.33"/>
    <m/>
    <m/>
  </r>
  <r>
    <x v="6"/>
    <x v="0"/>
    <x v="1"/>
    <x v="1"/>
    <m/>
    <x v="2"/>
    <x v="0"/>
    <x v="0"/>
    <x v="0"/>
    <x v="193"/>
    <x v="193"/>
    <x v="112"/>
    <x v="13"/>
    <x v="1"/>
    <m/>
    <m/>
    <m/>
    <m/>
    <n v="4985.08"/>
    <m/>
    <m/>
  </r>
  <r>
    <x v="6"/>
    <x v="0"/>
    <x v="0"/>
    <x v="0"/>
    <m/>
    <x v="2"/>
    <x v="0"/>
    <x v="0"/>
    <x v="1"/>
    <x v="194"/>
    <x v="194"/>
    <x v="113"/>
    <x v="13"/>
    <x v="1"/>
    <m/>
    <m/>
    <m/>
    <m/>
    <n v="4762"/>
    <m/>
    <m/>
  </r>
  <r>
    <x v="6"/>
    <x v="0"/>
    <x v="0"/>
    <x v="0"/>
    <m/>
    <x v="2"/>
    <x v="0"/>
    <x v="0"/>
    <x v="0"/>
    <x v="195"/>
    <x v="195"/>
    <x v="114"/>
    <x v="14"/>
    <x v="2"/>
    <m/>
    <m/>
    <m/>
    <m/>
    <n v="4325"/>
    <m/>
    <m/>
  </r>
  <r>
    <x v="6"/>
    <x v="0"/>
    <x v="1"/>
    <x v="0"/>
    <m/>
    <x v="2"/>
    <x v="0"/>
    <x v="0"/>
    <x v="0"/>
    <x v="196"/>
    <x v="196"/>
    <x v="114"/>
    <x v="14"/>
    <x v="2"/>
    <m/>
    <m/>
    <m/>
    <m/>
    <n v="0"/>
    <m/>
    <m/>
  </r>
  <r>
    <x v="6"/>
    <x v="0"/>
    <x v="0"/>
    <x v="0"/>
    <m/>
    <x v="2"/>
    <x v="0"/>
    <x v="0"/>
    <x v="0"/>
    <x v="197"/>
    <x v="197"/>
    <x v="114"/>
    <x v="14"/>
    <x v="2"/>
    <m/>
    <m/>
    <m/>
    <m/>
    <n v="0"/>
    <m/>
    <m/>
  </r>
  <r>
    <x v="6"/>
    <x v="0"/>
    <x v="1"/>
    <x v="0"/>
    <m/>
    <x v="2"/>
    <x v="0"/>
    <x v="0"/>
    <x v="0"/>
    <x v="198"/>
    <x v="198"/>
    <x v="115"/>
    <x v="14"/>
    <x v="2"/>
    <m/>
    <m/>
    <m/>
    <m/>
    <n v="500"/>
    <m/>
    <m/>
  </r>
  <r>
    <x v="6"/>
    <x v="0"/>
    <x v="1"/>
    <x v="0"/>
    <m/>
    <x v="2"/>
    <x v="0"/>
    <x v="0"/>
    <x v="0"/>
    <x v="199"/>
    <x v="199"/>
    <x v="115"/>
    <x v="14"/>
    <x v="2"/>
    <m/>
    <m/>
    <m/>
    <m/>
    <n v="0"/>
    <m/>
    <m/>
  </r>
  <r>
    <x v="6"/>
    <x v="0"/>
    <x v="1"/>
    <x v="0"/>
    <m/>
    <x v="2"/>
    <x v="0"/>
    <x v="0"/>
    <x v="0"/>
    <x v="200"/>
    <x v="200"/>
    <x v="115"/>
    <x v="14"/>
    <x v="2"/>
    <m/>
    <m/>
    <m/>
    <m/>
    <n v="0"/>
    <m/>
    <m/>
  </r>
  <r>
    <x v="6"/>
    <x v="0"/>
    <x v="1"/>
    <x v="0"/>
    <m/>
    <x v="2"/>
    <x v="0"/>
    <x v="0"/>
    <x v="0"/>
    <x v="201"/>
    <x v="201"/>
    <x v="116"/>
    <x v="14"/>
    <x v="2"/>
    <m/>
    <m/>
    <m/>
    <m/>
    <n v="0"/>
    <m/>
    <m/>
  </r>
  <r>
    <x v="6"/>
    <x v="0"/>
    <x v="0"/>
    <x v="0"/>
    <m/>
    <x v="2"/>
    <x v="0"/>
    <x v="0"/>
    <x v="0"/>
    <x v="202"/>
    <x v="202"/>
    <x v="116"/>
    <x v="14"/>
    <x v="2"/>
    <m/>
    <m/>
    <m/>
    <m/>
    <n v="0"/>
    <m/>
    <m/>
  </r>
  <r>
    <x v="6"/>
    <x v="0"/>
    <x v="1"/>
    <x v="0"/>
    <m/>
    <x v="2"/>
    <x v="0"/>
    <x v="0"/>
    <x v="0"/>
    <x v="203"/>
    <x v="203"/>
    <x v="116"/>
    <x v="14"/>
    <x v="2"/>
    <m/>
    <m/>
    <m/>
    <m/>
    <n v="126"/>
    <m/>
    <m/>
  </r>
  <r>
    <x v="6"/>
    <x v="0"/>
    <x v="1"/>
    <x v="0"/>
    <m/>
    <x v="2"/>
    <x v="0"/>
    <x v="0"/>
    <x v="0"/>
    <x v="204"/>
    <x v="204"/>
    <x v="117"/>
    <x v="14"/>
    <x v="2"/>
    <m/>
    <m/>
    <m/>
    <m/>
    <n v="0"/>
    <m/>
    <m/>
  </r>
  <r>
    <x v="6"/>
    <x v="0"/>
    <x v="0"/>
    <x v="0"/>
    <m/>
    <x v="2"/>
    <x v="0"/>
    <x v="0"/>
    <x v="0"/>
    <x v="205"/>
    <x v="205"/>
    <x v="117"/>
    <x v="14"/>
    <x v="2"/>
    <m/>
    <m/>
    <m/>
    <m/>
    <n v="1117"/>
    <m/>
    <m/>
  </r>
  <r>
    <x v="6"/>
    <x v="0"/>
    <x v="1"/>
    <x v="0"/>
    <m/>
    <x v="2"/>
    <x v="0"/>
    <x v="0"/>
    <x v="0"/>
    <x v="206"/>
    <x v="206"/>
    <x v="117"/>
    <x v="14"/>
    <x v="2"/>
    <m/>
    <m/>
    <m/>
    <m/>
    <n v="62.5"/>
    <m/>
    <m/>
  </r>
  <r>
    <x v="6"/>
    <x v="0"/>
    <x v="0"/>
    <x v="0"/>
    <m/>
    <x v="2"/>
    <x v="0"/>
    <x v="0"/>
    <x v="0"/>
    <x v="207"/>
    <x v="207"/>
    <x v="117"/>
    <x v="14"/>
    <x v="2"/>
    <m/>
    <m/>
    <m/>
    <m/>
    <n v="2950"/>
    <m/>
    <m/>
  </r>
  <r>
    <x v="6"/>
    <x v="0"/>
    <x v="1"/>
    <x v="0"/>
    <m/>
    <x v="2"/>
    <x v="0"/>
    <x v="0"/>
    <x v="0"/>
    <x v="208"/>
    <x v="208"/>
    <x v="118"/>
    <x v="14"/>
    <x v="2"/>
    <m/>
    <m/>
    <m/>
    <m/>
    <n v="1250"/>
    <m/>
    <m/>
  </r>
  <r>
    <x v="6"/>
    <x v="0"/>
    <x v="0"/>
    <x v="0"/>
    <m/>
    <x v="2"/>
    <x v="0"/>
    <x v="0"/>
    <x v="0"/>
    <x v="209"/>
    <x v="209"/>
    <x v="119"/>
    <x v="14"/>
    <x v="2"/>
    <m/>
    <m/>
    <m/>
    <m/>
    <n v="450"/>
    <m/>
    <m/>
  </r>
  <r>
    <x v="6"/>
    <x v="0"/>
    <x v="0"/>
    <x v="0"/>
    <m/>
    <x v="2"/>
    <x v="0"/>
    <x v="0"/>
    <x v="0"/>
    <x v="210"/>
    <x v="210"/>
    <x v="119"/>
    <x v="14"/>
    <x v="2"/>
    <m/>
    <m/>
    <m/>
    <m/>
    <n v="1000"/>
    <m/>
    <m/>
  </r>
  <r>
    <x v="6"/>
    <x v="0"/>
    <x v="0"/>
    <x v="0"/>
    <m/>
    <x v="2"/>
    <x v="0"/>
    <x v="0"/>
    <x v="0"/>
    <x v="211"/>
    <x v="211"/>
    <x v="119"/>
    <x v="14"/>
    <x v="2"/>
    <m/>
    <m/>
    <m/>
    <m/>
    <n v="1600"/>
    <m/>
    <m/>
  </r>
  <r>
    <x v="6"/>
    <x v="0"/>
    <x v="0"/>
    <x v="0"/>
    <m/>
    <x v="2"/>
    <x v="0"/>
    <x v="0"/>
    <x v="0"/>
    <x v="212"/>
    <x v="212"/>
    <x v="120"/>
    <x v="14"/>
    <x v="2"/>
    <m/>
    <m/>
    <m/>
    <m/>
    <n v="5000"/>
    <m/>
    <m/>
  </r>
  <r>
    <x v="6"/>
    <x v="0"/>
    <x v="0"/>
    <x v="0"/>
    <m/>
    <x v="2"/>
    <x v="0"/>
    <x v="0"/>
    <x v="0"/>
    <x v="213"/>
    <x v="213"/>
    <x v="121"/>
    <x v="14"/>
    <x v="2"/>
    <m/>
    <m/>
    <m/>
    <m/>
    <n v="3421"/>
    <m/>
    <m/>
  </r>
  <r>
    <x v="6"/>
    <x v="0"/>
    <x v="1"/>
    <x v="0"/>
    <m/>
    <x v="2"/>
    <x v="0"/>
    <x v="0"/>
    <x v="0"/>
    <x v="214"/>
    <x v="214"/>
    <x v="118"/>
    <x v="14"/>
    <x v="2"/>
    <m/>
    <m/>
    <m/>
    <m/>
    <n v="500"/>
    <m/>
    <m/>
  </r>
  <r>
    <x v="6"/>
    <x v="0"/>
    <x v="0"/>
    <x v="0"/>
    <m/>
    <x v="2"/>
    <x v="0"/>
    <x v="0"/>
    <x v="0"/>
    <x v="215"/>
    <x v="215"/>
    <x v="118"/>
    <x v="14"/>
    <x v="2"/>
    <m/>
    <m/>
    <m/>
    <m/>
    <n v="2423"/>
    <m/>
    <m/>
  </r>
  <r>
    <x v="6"/>
    <x v="0"/>
    <x v="1"/>
    <x v="0"/>
    <m/>
    <x v="2"/>
    <x v="0"/>
    <x v="0"/>
    <x v="0"/>
    <x v="216"/>
    <x v="216"/>
    <x v="122"/>
    <x v="14"/>
    <x v="2"/>
    <m/>
    <m/>
    <m/>
    <m/>
    <n v="2500"/>
    <m/>
    <m/>
  </r>
  <r>
    <x v="6"/>
    <x v="0"/>
    <x v="1"/>
    <x v="0"/>
    <m/>
    <x v="2"/>
    <x v="0"/>
    <x v="0"/>
    <x v="0"/>
    <x v="217"/>
    <x v="217"/>
    <x v="123"/>
    <x v="14"/>
    <x v="2"/>
    <m/>
    <m/>
    <m/>
    <m/>
    <n v="1000"/>
    <m/>
    <m/>
  </r>
  <r>
    <x v="6"/>
    <x v="0"/>
    <x v="1"/>
    <x v="0"/>
    <m/>
    <x v="2"/>
    <x v="0"/>
    <x v="0"/>
    <x v="0"/>
    <x v="218"/>
    <x v="218"/>
    <x v="124"/>
    <x v="14"/>
    <x v="2"/>
    <m/>
    <m/>
    <m/>
    <m/>
    <n v="600"/>
    <m/>
    <m/>
  </r>
  <r>
    <x v="6"/>
    <x v="0"/>
    <x v="1"/>
    <x v="0"/>
    <m/>
    <x v="2"/>
    <x v="0"/>
    <x v="0"/>
    <x v="0"/>
    <x v="219"/>
    <x v="219"/>
    <x v="124"/>
    <x v="14"/>
    <x v="2"/>
    <m/>
    <m/>
    <m/>
    <m/>
    <n v="875"/>
    <m/>
    <m/>
  </r>
  <r>
    <x v="6"/>
    <x v="0"/>
    <x v="1"/>
    <x v="0"/>
    <m/>
    <x v="2"/>
    <x v="0"/>
    <x v="0"/>
    <x v="0"/>
    <x v="220"/>
    <x v="220"/>
    <x v="125"/>
    <x v="14"/>
    <x v="2"/>
    <m/>
    <m/>
    <m/>
    <m/>
    <n v="350"/>
    <m/>
    <m/>
  </r>
  <r>
    <x v="6"/>
    <x v="0"/>
    <x v="1"/>
    <x v="0"/>
    <m/>
    <x v="2"/>
    <x v="0"/>
    <x v="0"/>
    <x v="0"/>
    <x v="221"/>
    <x v="221"/>
    <x v="126"/>
    <x v="14"/>
    <x v="2"/>
    <m/>
    <m/>
    <m/>
    <m/>
    <n v="3028"/>
    <m/>
    <m/>
  </r>
  <r>
    <x v="6"/>
    <x v="0"/>
    <x v="1"/>
    <x v="0"/>
    <m/>
    <x v="2"/>
    <x v="0"/>
    <x v="0"/>
    <x v="0"/>
    <x v="222"/>
    <x v="222"/>
    <x v="126"/>
    <x v="14"/>
    <x v="2"/>
    <m/>
    <m/>
    <m/>
    <m/>
    <n v="0"/>
    <m/>
    <m/>
  </r>
  <r>
    <x v="6"/>
    <x v="0"/>
    <x v="1"/>
    <x v="0"/>
    <m/>
    <x v="2"/>
    <x v="0"/>
    <x v="0"/>
    <x v="0"/>
    <x v="223"/>
    <x v="223"/>
    <x v="121"/>
    <x v="14"/>
    <x v="2"/>
    <m/>
    <m/>
    <m/>
    <m/>
    <n v="1594"/>
    <m/>
    <m/>
  </r>
  <r>
    <x v="6"/>
    <x v="0"/>
    <x v="0"/>
    <x v="0"/>
    <m/>
    <x v="2"/>
    <x v="0"/>
    <x v="0"/>
    <x v="0"/>
    <x v="224"/>
    <x v="224"/>
    <x v="125"/>
    <x v="14"/>
    <x v="2"/>
    <m/>
    <m/>
    <m/>
    <m/>
    <n v="0"/>
    <m/>
    <m/>
  </r>
  <r>
    <x v="6"/>
    <x v="0"/>
    <x v="1"/>
    <x v="0"/>
    <m/>
    <x v="2"/>
    <x v="0"/>
    <x v="0"/>
    <x v="0"/>
    <x v="225"/>
    <x v="225"/>
    <x v="126"/>
    <x v="14"/>
    <x v="2"/>
    <m/>
    <m/>
    <m/>
    <m/>
    <n v="1311"/>
    <m/>
    <m/>
  </r>
  <r>
    <x v="6"/>
    <x v="0"/>
    <x v="1"/>
    <x v="0"/>
    <m/>
    <x v="2"/>
    <x v="0"/>
    <x v="0"/>
    <x v="0"/>
    <x v="226"/>
    <x v="226"/>
    <x v="127"/>
    <x v="14"/>
    <x v="2"/>
    <m/>
    <m/>
    <m/>
    <m/>
    <n v="500"/>
    <m/>
    <m/>
  </r>
  <r>
    <x v="6"/>
    <x v="0"/>
    <x v="0"/>
    <x v="0"/>
    <m/>
    <x v="2"/>
    <x v="0"/>
    <x v="0"/>
    <x v="0"/>
    <x v="227"/>
    <x v="227"/>
    <x v="127"/>
    <x v="14"/>
    <x v="2"/>
    <m/>
    <m/>
    <m/>
    <m/>
    <n v="2359"/>
    <m/>
    <m/>
  </r>
  <r>
    <x v="6"/>
    <x v="0"/>
    <x v="1"/>
    <x v="0"/>
    <m/>
    <x v="2"/>
    <x v="0"/>
    <x v="0"/>
    <x v="0"/>
    <x v="228"/>
    <x v="228"/>
    <x v="124"/>
    <x v="14"/>
    <x v="2"/>
    <m/>
    <m/>
    <m/>
    <m/>
    <n v="400"/>
    <m/>
    <m/>
  </r>
  <r>
    <x v="6"/>
    <x v="0"/>
    <x v="1"/>
    <x v="0"/>
    <m/>
    <x v="2"/>
    <x v="0"/>
    <x v="0"/>
    <x v="0"/>
    <x v="229"/>
    <x v="229"/>
    <x v="128"/>
    <x v="15"/>
    <x v="2"/>
    <m/>
    <m/>
    <m/>
    <m/>
    <n v="2100.41"/>
    <m/>
    <m/>
  </r>
  <r>
    <x v="6"/>
    <x v="0"/>
    <x v="0"/>
    <x v="0"/>
    <m/>
    <x v="2"/>
    <x v="0"/>
    <x v="0"/>
    <x v="1"/>
    <x v="230"/>
    <x v="230"/>
    <x v="129"/>
    <x v="15"/>
    <x v="2"/>
    <m/>
    <m/>
    <m/>
    <m/>
    <n v="12293"/>
    <m/>
    <m/>
  </r>
  <r>
    <x v="6"/>
    <x v="0"/>
    <x v="0"/>
    <x v="0"/>
    <m/>
    <x v="2"/>
    <x v="0"/>
    <x v="0"/>
    <x v="0"/>
    <x v="231"/>
    <x v="231"/>
    <x v="130"/>
    <x v="15"/>
    <x v="2"/>
    <m/>
    <m/>
    <m/>
    <m/>
    <n v="11120"/>
    <m/>
    <m/>
  </r>
  <r>
    <x v="6"/>
    <x v="0"/>
    <x v="0"/>
    <x v="0"/>
    <m/>
    <x v="2"/>
    <x v="0"/>
    <x v="0"/>
    <x v="0"/>
    <x v="232"/>
    <x v="232"/>
    <x v="131"/>
    <x v="15"/>
    <x v="2"/>
    <m/>
    <m/>
    <m/>
    <m/>
    <n v="4476"/>
    <m/>
    <m/>
  </r>
  <r>
    <x v="6"/>
    <x v="0"/>
    <x v="1"/>
    <x v="0"/>
    <m/>
    <x v="2"/>
    <x v="0"/>
    <x v="0"/>
    <x v="0"/>
    <x v="233"/>
    <x v="233"/>
    <x v="132"/>
    <x v="15"/>
    <x v="2"/>
    <m/>
    <m/>
    <m/>
    <m/>
    <n v="900"/>
    <m/>
    <m/>
  </r>
  <r>
    <x v="6"/>
    <x v="0"/>
    <x v="1"/>
    <x v="0"/>
    <m/>
    <x v="2"/>
    <x v="0"/>
    <x v="0"/>
    <x v="0"/>
    <x v="234"/>
    <x v="234"/>
    <x v="133"/>
    <x v="15"/>
    <x v="2"/>
    <m/>
    <m/>
    <m/>
    <m/>
    <n v="3480"/>
    <m/>
    <m/>
  </r>
  <r>
    <x v="6"/>
    <x v="0"/>
    <x v="1"/>
    <x v="0"/>
    <m/>
    <x v="2"/>
    <x v="0"/>
    <x v="0"/>
    <x v="0"/>
    <x v="235"/>
    <x v="235"/>
    <x v="134"/>
    <x v="15"/>
    <x v="2"/>
    <m/>
    <m/>
    <m/>
    <m/>
    <n v="4983"/>
    <m/>
    <m/>
  </r>
  <r>
    <x v="6"/>
    <x v="0"/>
    <x v="0"/>
    <x v="0"/>
    <m/>
    <x v="2"/>
    <x v="0"/>
    <x v="0"/>
    <x v="0"/>
    <x v="236"/>
    <x v="236"/>
    <x v="135"/>
    <x v="15"/>
    <x v="2"/>
    <m/>
    <m/>
    <m/>
    <m/>
    <n v="8000"/>
    <m/>
    <m/>
  </r>
  <r>
    <x v="6"/>
    <x v="0"/>
    <x v="1"/>
    <x v="0"/>
    <m/>
    <x v="2"/>
    <x v="0"/>
    <x v="0"/>
    <x v="0"/>
    <x v="237"/>
    <x v="237"/>
    <x v="136"/>
    <x v="15"/>
    <x v="2"/>
    <m/>
    <m/>
    <m/>
    <m/>
    <n v="500"/>
    <m/>
    <m/>
  </r>
  <r>
    <x v="6"/>
    <x v="0"/>
    <x v="0"/>
    <x v="0"/>
    <m/>
    <x v="2"/>
    <x v="0"/>
    <x v="0"/>
    <x v="0"/>
    <x v="238"/>
    <x v="238"/>
    <x v="137"/>
    <x v="15"/>
    <x v="2"/>
    <m/>
    <m/>
    <m/>
    <m/>
    <n v="5489"/>
    <m/>
    <m/>
  </r>
  <r>
    <x v="6"/>
    <x v="0"/>
    <x v="1"/>
    <x v="0"/>
    <m/>
    <x v="2"/>
    <x v="0"/>
    <x v="0"/>
    <x v="0"/>
    <x v="239"/>
    <x v="239"/>
    <x v="138"/>
    <x v="15"/>
    <x v="2"/>
    <m/>
    <m/>
    <m/>
    <m/>
    <n v="1500"/>
    <m/>
    <m/>
  </r>
  <r>
    <x v="6"/>
    <x v="0"/>
    <x v="0"/>
    <x v="0"/>
    <m/>
    <x v="2"/>
    <x v="0"/>
    <x v="0"/>
    <x v="0"/>
    <x v="240"/>
    <x v="240"/>
    <x v="139"/>
    <x v="15"/>
    <x v="2"/>
    <m/>
    <m/>
    <m/>
    <m/>
    <n v="5849.16"/>
    <m/>
    <m/>
  </r>
  <r>
    <x v="6"/>
    <x v="0"/>
    <x v="0"/>
    <x v="0"/>
    <m/>
    <x v="2"/>
    <x v="0"/>
    <x v="0"/>
    <x v="0"/>
    <x v="241"/>
    <x v="241"/>
    <x v="140"/>
    <x v="15"/>
    <x v="2"/>
    <m/>
    <m/>
    <m/>
    <m/>
    <n v="0"/>
    <m/>
    <m/>
  </r>
  <r>
    <x v="6"/>
    <x v="0"/>
    <x v="1"/>
    <x v="0"/>
    <m/>
    <x v="2"/>
    <x v="0"/>
    <x v="0"/>
    <x v="0"/>
    <x v="242"/>
    <x v="242"/>
    <x v="141"/>
    <x v="15"/>
    <x v="2"/>
    <m/>
    <m/>
    <m/>
    <m/>
    <n v="500"/>
    <m/>
    <m/>
  </r>
  <r>
    <x v="6"/>
    <x v="0"/>
    <x v="1"/>
    <x v="1"/>
    <m/>
    <x v="2"/>
    <x v="0"/>
    <x v="0"/>
    <x v="1"/>
    <x v="243"/>
    <x v="243"/>
    <x v="142"/>
    <x v="15"/>
    <x v="2"/>
    <m/>
    <m/>
    <m/>
    <m/>
    <n v="4000"/>
    <m/>
    <m/>
  </r>
  <r>
    <x v="6"/>
    <x v="0"/>
    <x v="1"/>
    <x v="0"/>
    <m/>
    <x v="2"/>
    <x v="0"/>
    <x v="0"/>
    <x v="0"/>
    <x v="244"/>
    <x v="244"/>
    <x v="141"/>
    <x v="15"/>
    <x v="2"/>
    <m/>
    <m/>
    <m/>
    <m/>
    <n v="250"/>
    <m/>
    <m/>
  </r>
  <r>
    <x v="6"/>
    <x v="0"/>
    <x v="1"/>
    <x v="0"/>
    <m/>
    <x v="2"/>
    <x v="0"/>
    <x v="0"/>
    <x v="0"/>
    <x v="245"/>
    <x v="245"/>
    <x v="142"/>
    <x v="15"/>
    <x v="2"/>
    <m/>
    <m/>
    <m/>
    <m/>
    <n v="500"/>
    <m/>
    <m/>
  </r>
  <r>
    <x v="6"/>
    <x v="0"/>
    <x v="1"/>
    <x v="0"/>
    <m/>
    <x v="2"/>
    <x v="0"/>
    <x v="0"/>
    <x v="0"/>
    <x v="246"/>
    <x v="246"/>
    <x v="141"/>
    <x v="15"/>
    <x v="2"/>
    <m/>
    <m/>
    <m/>
    <m/>
    <n v="1000"/>
    <m/>
    <m/>
  </r>
  <r>
    <x v="6"/>
    <x v="0"/>
    <x v="1"/>
    <x v="0"/>
    <m/>
    <x v="2"/>
    <x v="0"/>
    <x v="0"/>
    <x v="0"/>
    <x v="247"/>
    <x v="247"/>
    <x v="141"/>
    <x v="15"/>
    <x v="2"/>
    <m/>
    <m/>
    <m/>
    <m/>
    <n v="500"/>
    <m/>
    <m/>
  </r>
  <r>
    <x v="6"/>
    <x v="0"/>
    <x v="1"/>
    <x v="0"/>
    <m/>
    <x v="2"/>
    <x v="0"/>
    <x v="0"/>
    <x v="0"/>
    <x v="248"/>
    <x v="248"/>
    <x v="141"/>
    <x v="15"/>
    <x v="2"/>
    <m/>
    <m/>
    <m/>
    <m/>
    <n v="0"/>
    <m/>
    <m/>
  </r>
  <r>
    <x v="6"/>
    <x v="0"/>
    <x v="0"/>
    <x v="0"/>
    <m/>
    <x v="2"/>
    <x v="0"/>
    <x v="0"/>
    <x v="0"/>
    <x v="250"/>
    <x v="250"/>
    <x v="144"/>
    <x v="15"/>
    <x v="2"/>
    <m/>
    <m/>
    <m/>
    <m/>
    <n v="2279.75"/>
    <m/>
    <m/>
  </r>
  <r>
    <x v="6"/>
    <x v="0"/>
    <x v="0"/>
    <x v="1"/>
    <m/>
    <x v="2"/>
    <x v="0"/>
    <x v="0"/>
    <x v="0"/>
    <x v="251"/>
    <x v="251"/>
    <x v="145"/>
    <x v="15"/>
    <x v="2"/>
    <m/>
    <m/>
    <m/>
    <m/>
    <n v="5000"/>
    <m/>
    <m/>
  </r>
  <r>
    <x v="6"/>
    <x v="0"/>
    <x v="0"/>
    <x v="0"/>
    <m/>
    <x v="2"/>
    <x v="0"/>
    <x v="0"/>
    <x v="0"/>
    <x v="252"/>
    <x v="252"/>
    <x v="146"/>
    <x v="17"/>
    <x v="2"/>
    <m/>
    <m/>
    <m/>
    <m/>
    <n v="6497"/>
    <m/>
    <m/>
  </r>
  <r>
    <x v="6"/>
    <x v="0"/>
    <x v="0"/>
    <x v="0"/>
    <m/>
    <x v="2"/>
    <x v="0"/>
    <x v="0"/>
    <x v="0"/>
    <x v="253"/>
    <x v="253"/>
    <x v="147"/>
    <x v="17"/>
    <x v="2"/>
    <m/>
    <m/>
    <m/>
    <m/>
    <n v="1200"/>
    <m/>
    <m/>
  </r>
  <r>
    <x v="6"/>
    <x v="0"/>
    <x v="1"/>
    <x v="0"/>
    <m/>
    <x v="2"/>
    <x v="0"/>
    <x v="0"/>
    <x v="0"/>
    <x v="254"/>
    <x v="254"/>
    <x v="147"/>
    <x v="17"/>
    <x v="2"/>
    <m/>
    <m/>
    <m/>
    <m/>
    <n v="0"/>
    <m/>
    <m/>
  </r>
  <r>
    <x v="6"/>
    <x v="0"/>
    <x v="1"/>
    <x v="0"/>
    <m/>
    <x v="2"/>
    <x v="0"/>
    <x v="0"/>
    <x v="0"/>
    <x v="255"/>
    <x v="255"/>
    <x v="148"/>
    <x v="17"/>
    <x v="2"/>
    <m/>
    <m/>
    <m/>
    <m/>
    <n v="0"/>
    <m/>
    <m/>
  </r>
  <r>
    <x v="6"/>
    <x v="0"/>
    <x v="0"/>
    <x v="0"/>
    <m/>
    <x v="2"/>
    <x v="0"/>
    <x v="0"/>
    <x v="0"/>
    <x v="256"/>
    <x v="256"/>
    <x v="148"/>
    <x v="17"/>
    <x v="2"/>
    <m/>
    <m/>
    <m/>
    <m/>
    <n v="549"/>
    <m/>
    <m/>
  </r>
  <r>
    <x v="6"/>
    <x v="0"/>
    <x v="0"/>
    <x v="0"/>
    <m/>
    <x v="2"/>
    <x v="0"/>
    <x v="0"/>
    <x v="0"/>
    <x v="257"/>
    <x v="257"/>
    <x v="148"/>
    <x v="17"/>
    <x v="2"/>
    <m/>
    <m/>
    <m/>
    <m/>
    <n v="0"/>
    <m/>
    <m/>
  </r>
  <r>
    <x v="6"/>
    <x v="0"/>
    <x v="0"/>
    <x v="0"/>
    <m/>
    <x v="2"/>
    <x v="0"/>
    <x v="0"/>
    <x v="0"/>
    <x v="258"/>
    <x v="258"/>
    <x v="149"/>
    <x v="17"/>
    <x v="2"/>
    <m/>
    <m/>
    <m/>
    <m/>
    <n v="250"/>
    <m/>
    <m/>
  </r>
  <r>
    <x v="6"/>
    <x v="0"/>
    <x v="1"/>
    <x v="0"/>
    <m/>
    <x v="2"/>
    <x v="0"/>
    <x v="0"/>
    <x v="0"/>
    <x v="259"/>
    <x v="259"/>
    <x v="149"/>
    <x v="17"/>
    <x v="2"/>
    <m/>
    <m/>
    <m/>
    <m/>
    <n v="0"/>
    <m/>
    <m/>
  </r>
  <r>
    <x v="6"/>
    <x v="0"/>
    <x v="0"/>
    <x v="0"/>
    <m/>
    <x v="2"/>
    <x v="0"/>
    <x v="0"/>
    <x v="0"/>
    <x v="260"/>
    <x v="260"/>
    <x v="149"/>
    <x v="17"/>
    <x v="2"/>
    <m/>
    <m/>
    <m/>
    <m/>
    <n v="0"/>
    <m/>
    <m/>
  </r>
  <r>
    <x v="6"/>
    <x v="0"/>
    <x v="0"/>
    <x v="0"/>
    <m/>
    <x v="2"/>
    <x v="0"/>
    <x v="0"/>
    <x v="0"/>
    <x v="261"/>
    <x v="261"/>
    <x v="150"/>
    <x v="17"/>
    <x v="2"/>
    <m/>
    <m/>
    <m/>
    <m/>
    <n v="500"/>
    <m/>
    <m/>
  </r>
  <r>
    <x v="6"/>
    <x v="0"/>
    <x v="0"/>
    <x v="0"/>
    <m/>
    <x v="2"/>
    <x v="0"/>
    <x v="0"/>
    <x v="0"/>
    <x v="262"/>
    <x v="262"/>
    <x v="150"/>
    <x v="17"/>
    <x v="2"/>
    <m/>
    <m/>
    <m/>
    <m/>
    <n v="1500"/>
    <m/>
    <m/>
  </r>
  <r>
    <x v="6"/>
    <x v="0"/>
    <x v="1"/>
    <x v="0"/>
    <m/>
    <x v="2"/>
    <x v="0"/>
    <x v="0"/>
    <x v="0"/>
    <x v="263"/>
    <x v="263"/>
    <x v="150"/>
    <x v="17"/>
    <x v="2"/>
    <m/>
    <m/>
    <m/>
    <m/>
    <n v="800"/>
    <m/>
    <m/>
  </r>
  <r>
    <x v="6"/>
    <x v="0"/>
    <x v="1"/>
    <x v="0"/>
    <m/>
    <x v="2"/>
    <x v="0"/>
    <x v="0"/>
    <x v="0"/>
    <x v="264"/>
    <x v="264"/>
    <x v="151"/>
    <x v="17"/>
    <x v="2"/>
    <m/>
    <m/>
    <m/>
    <m/>
    <n v="500"/>
    <m/>
    <m/>
  </r>
  <r>
    <x v="6"/>
    <x v="0"/>
    <x v="1"/>
    <x v="0"/>
    <m/>
    <x v="2"/>
    <x v="0"/>
    <x v="0"/>
    <x v="0"/>
    <x v="265"/>
    <x v="265"/>
    <x v="151"/>
    <x v="17"/>
    <x v="2"/>
    <m/>
    <m/>
    <m/>
    <m/>
    <n v="2200"/>
    <m/>
    <m/>
  </r>
  <r>
    <x v="6"/>
    <x v="0"/>
    <x v="1"/>
    <x v="0"/>
    <m/>
    <x v="2"/>
    <x v="0"/>
    <x v="0"/>
    <x v="0"/>
    <x v="266"/>
    <x v="266"/>
    <x v="151"/>
    <x v="17"/>
    <x v="2"/>
    <m/>
    <m/>
    <m/>
    <m/>
    <n v="100"/>
    <m/>
    <m/>
  </r>
  <r>
    <x v="6"/>
    <x v="0"/>
    <x v="0"/>
    <x v="1"/>
    <m/>
    <x v="2"/>
    <x v="0"/>
    <x v="0"/>
    <x v="0"/>
    <x v="267"/>
    <x v="267"/>
    <x v="152"/>
    <x v="17"/>
    <x v="2"/>
    <m/>
    <m/>
    <m/>
    <m/>
    <n v="6600"/>
    <m/>
    <m/>
  </r>
  <r>
    <x v="6"/>
    <x v="0"/>
    <x v="0"/>
    <x v="0"/>
    <m/>
    <x v="2"/>
    <x v="0"/>
    <x v="0"/>
    <x v="0"/>
    <x v="268"/>
    <x v="268"/>
    <x v="147"/>
    <x v="17"/>
    <x v="2"/>
    <m/>
    <m/>
    <m/>
    <m/>
    <n v="1645"/>
    <m/>
    <m/>
  </r>
  <r>
    <x v="6"/>
    <x v="0"/>
    <x v="0"/>
    <x v="0"/>
    <m/>
    <x v="2"/>
    <x v="0"/>
    <x v="0"/>
    <x v="0"/>
    <x v="269"/>
    <x v="269"/>
    <x v="147"/>
    <x v="17"/>
    <x v="2"/>
    <m/>
    <m/>
    <m/>
    <m/>
    <n v="1088"/>
    <m/>
    <m/>
  </r>
  <r>
    <x v="6"/>
    <x v="0"/>
    <x v="1"/>
    <x v="0"/>
    <m/>
    <x v="2"/>
    <x v="0"/>
    <x v="0"/>
    <x v="0"/>
    <x v="270"/>
    <x v="270"/>
    <x v="153"/>
    <x v="17"/>
    <x v="2"/>
    <m/>
    <m/>
    <m/>
    <m/>
    <n v="6101.12"/>
    <m/>
    <m/>
  </r>
  <r>
    <x v="6"/>
    <x v="0"/>
    <x v="0"/>
    <x v="0"/>
    <m/>
    <x v="2"/>
    <x v="0"/>
    <x v="0"/>
    <x v="0"/>
    <x v="271"/>
    <x v="271"/>
    <x v="154"/>
    <x v="18"/>
    <x v="2"/>
    <m/>
    <m/>
    <m/>
    <m/>
    <n v="310"/>
    <m/>
    <m/>
  </r>
  <r>
    <x v="6"/>
    <x v="0"/>
    <x v="0"/>
    <x v="0"/>
    <m/>
    <x v="2"/>
    <x v="0"/>
    <x v="0"/>
    <x v="0"/>
    <x v="276"/>
    <x v="277"/>
    <x v="154"/>
    <x v="18"/>
    <x v="2"/>
    <m/>
    <m/>
    <m/>
    <m/>
    <n v="0"/>
    <m/>
    <m/>
  </r>
  <r>
    <x v="6"/>
    <x v="0"/>
    <x v="1"/>
    <x v="0"/>
    <m/>
    <x v="2"/>
    <x v="0"/>
    <x v="0"/>
    <x v="0"/>
    <x v="279"/>
    <x v="280"/>
    <x v="154"/>
    <x v="18"/>
    <x v="2"/>
    <m/>
    <m/>
    <m/>
    <m/>
    <n v="5000"/>
    <m/>
    <m/>
  </r>
  <r>
    <x v="6"/>
    <x v="0"/>
    <x v="0"/>
    <x v="0"/>
    <m/>
    <x v="2"/>
    <x v="0"/>
    <x v="0"/>
    <x v="0"/>
    <x v="280"/>
    <x v="281"/>
    <x v="154"/>
    <x v="18"/>
    <x v="2"/>
    <m/>
    <m/>
    <m/>
    <m/>
    <n v="0"/>
    <m/>
    <m/>
  </r>
  <r>
    <x v="6"/>
    <x v="0"/>
    <x v="1"/>
    <x v="0"/>
    <m/>
    <x v="2"/>
    <x v="0"/>
    <x v="0"/>
    <x v="0"/>
    <x v="281"/>
    <x v="282"/>
    <x v="154"/>
    <x v="18"/>
    <x v="2"/>
    <m/>
    <m/>
    <m/>
    <m/>
    <n v="1750"/>
    <m/>
    <m/>
  </r>
  <r>
    <x v="6"/>
    <x v="0"/>
    <x v="1"/>
    <x v="0"/>
    <m/>
    <x v="2"/>
    <x v="0"/>
    <x v="0"/>
    <x v="0"/>
    <x v="272"/>
    <x v="272"/>
    <x v="155"/>
    <x v="18"/>
    <x v="2"/>
    <m/>
    <m/>
    <m/>
    <m/>
    <n v="0"/>
    <m/>
    <m/>
  </r>
  <r>
    <x v="6"/>
    <x v="0"/>
    <x v="1"/>
    <x v="0"/>
    <m/>
    <x v="2"/>
    <x v="0"/>
    <x v="0"/>
    <x v="0"/>
    <x v="285"/>
    <x v="286"/>
    <x v="155"/>
    <x v="18"/>
    <x v="2"/>
    <m/>
    <m/>
    <m/>
    <m/>
    <n v="1841"/>
    <m/>
    <m/>
  </r>
  <r>
    <x v="6"/>
    <x v="0"/>
    <x v="0"/>
    <x v="0"/>
    <m/>
    <x v="2"/>
    <x v="0"/>
    <x v="0"/>
    <x v="0"/>
    <x v="273"/>
    <x v="273"/>
    <x v="156"/>
    <x v="18"/>
    <x v="2"/>
    <m/>
    <m/>
    <m/>
    <m/>
    <n v="0"/>
    <m/>
    <m/>
  </r>
  <r>
    <x v="6"/>
    <x v="0"/>
    <x v="0"/>
    <x v="0"/>
    <m/>
    <x v="2"/>
    <x v="0"/>
    <x v="0"/>
    <x v="0"/>
    <x v="274"/>
    <x v="274"/>
    <x v="157"/>
    <x v="18"/>
    <x v="2"/>
    <m/>
    <m/>
    <m/>
    <m/>
    <n v="5523"/>
    <m/>
    <m/>
  </r>
  <r>
    <x v="6"/>
    <x v="0"/>
    <x v="1"/>
    <x v="0"/>
    <m/>
    <x v="2"/>
    <x v="0"/>
    <x v="0"/>
    <x v="0"/>
    <x v="275"/>
    <x v="276"/>
    <x v="154"/>
    <x v="18"/>
    <x v="2"/>
    <m/>
    <m/>
    <m/>
    <m/>
    <n v="0"/>
    <m/>
    <m/>
  </r>
  <r>
    <x v="6"/>
    <x v="0"/>
    <x v="1"/>
    <x v="0"/>
    <m/>
    <x v="2"/>
    <x v="0"/>
    <x v="0"/>
    <x v="0"/>
    <x v="277"/>
    <x v="278"/>
    <x v="158"/>
    <x v="18"/>
    <x v="2"/>
    <m/>
    <m/>
    <m/>
    <m/>
    <n v="1700"/>
    <m/>
    <m/>
  </r>
  <r>
    <x v="6"/>
    <x v="0"/>
    <x v="0"/>
    <x v="0"/>
    <m/>
    <x v="2"/>
    <x v="0"/>
    <x v="0"/>
    <x v="0"/>
    <x v="278"/>
    <x v="279"/>
    <x v="159"/>
    <x v="18"/>
    <x v="2"/>
    <m/>
    <m/>
    <m/>
    <m/>
    <n v="2066.2800000000002"/>
    <m/>
    <m/>
  </r>
  <r>
    <x v="6"/>
    <x v="0"/>
    <x v="0"/>
    <x v="0"/>
    <m/>
    <x v="2"/>
    <x v="0"/>
    <x v="0"/>
    <x v="0"/>
    <x v="283"/>
    <x v="284"/>
    <x v="159"/>
    <x v="18"/>
    <x v="2"/>
    <m/>
    <m/>
    <m/>
    <m/>
    <n v="1848"/>
    <m/>
    <m/>
  </r>
  <r>
    <x v="6"/>
    <x v="0"/>
    <x v="0"/>
    <x v="0"/>
    <m/>
    <x v="2"/>
    <x v="0"/>
    <x v="0"/>
    <x v="0"/>
    <x v="287"/>
    <x v="288"/>
    <x v="159"/>
    <x v="18"/>
    <x v="2"/>
    <m/>
    <m/>
    <m/>
    <m/>
    <n v="1839"/>
    <m/>
    <m/>
  </r>
  <r>
    <x v="6"/>
    <x v="0"/>
    <x v="1"/>
    <x v="0"/>
    <m/>
    <x v="2"/>
    <x v="0"/>
    <x v="0"/>
    <x v="0"/>
    <x v="282"/>
    <x v="283"/>
    <x v="160"/>
    <x v="18"/>
    <x v="2"/>
    <m/>
    <m/>
    <m/>
    <m/>
    <n v="600"/>
    <m/>
    <m/>
  </r>
  <r>
    <x v="6"/>
    <x v="0"/>
    <x v="1"/>
    <x v="0"/>
    <m/>
    <x v="2"/>
    <x v="0"/>
    <x v="0"/>
    <x v="0"/>
    <x v="284"/>
    <x v="285"/>
    <x v="160"/>
    <x v="18"/>
    <x v="2"/>
    <m/>
    <m/>
    <m/>
    <m/>
    <n v="700"/>
    <m/>
    <m/>
  </r>
  <r>
    <x v="6"/>
    <x v="0"/>
    <x v="0"/>
    <x v="0"/>
    <m/>
    <x v="2"/>
    <x v="0"/>
    <x v="0"/>
    <x v="0"/>
    <x v="286"/>
    <x v="287"/>
    <x v="160"/>
    <x v="18"/>
    <x v="2"/>
    <m/>
    <m/>
    <m/>
    <m/>
    <n v="400"/>
    <m/>
    <m/>
  </r>
  <r>
    <x v="6"/>
    <x v="0"/>
    <x v="1"/>
    <x v="1"/>
    <m/>
    <x v="2"/>
    <x v="0"/>
    <x v="0"/>
    <x v="0"/>
    <x v="288"/>
    <x v="289"/>
    <x v="161"/>
    <x v="19"/>
    <x v="2"/>
    <m/>
    <m/>
    <m/>
    <m/>
    <n v="4000"/>
    <m/>
    <m/>
  </r>
  <r>
    <x v="6"/>
    <x v="0"/>
    <x v="1"/>
    <x v="0"/>
    <m/>
    <x v="2"/>
    <x v="0"/>
    <x v="0"/>
    <x v="0"/>
    <x v="289"/>
    <x v="290"/>
    <x v="162"/>
    <x v="19"/>
    <x v="2"/>
    <m/>
    <m/>
    <m/>
    <m/>
    <n v="1000"/>
    <m/>
    <m/>
  </r>
  <r>
    <x v="6"/>
    <x v="0"/>
    <x v="0"/>
    <x v="0"/>
    <m/>
    <x v="2"/>
    <x v="0"/>
    <x v="0"/>
    <x v="0"/>
    <x v="290"/>
    <x v="291"/>
    <x v="163"/>
    <x v="19"/>
    <x v="2"/>
    <m/>
    <m/>
    <m/>
    <m/>
    <n v="2000"/>
    <m/>
    <m/>
  </r>
  <r>
    <x v="6"/>
    <x v="0"/>
    <x v="0"/>
    <x v="0"/>
    <m/>
    <x v="2"/>
    <x v="0"/>
    <x v="0"/>
    <x v="0"/>
    <x v="291"/>
    <x v="292"/>
    <x v="164"/>
    <x v="19"/>
    <x v="2"/>
    <m/>
    <m/>
    <m/>
    <m/>
    <n v="0"/>
    <m/>
    <m/>
  </r>
  <r>
    <x v="6"/>
    <x v="0"/>
    <x v="1"/>
    <x v="0"/>
    <m/>
    <x v="2"/>
    <x v="0"/>
    <x v="0"/>
    <x v="1"/>
    <x v="292"/>
    <x v="293"/>
    <x v="165"/>
    <x v="19"/>
    <x v="2"/>
    <m/>
    <m/>
    <m/>
    <m/>
    <n v="2500"/>
    <m/>
    <m/>
  </r>
  <r>
    <x v="6"/>
    <x v="0"/>
    <x v="1"/>
    <x v="0"/>
    <m/>
    <x v="2"/>
    <x v="0"/>
    <x v="0"/>
    <x v="0"/>
    <x v="293"/>
    <x v="294"/>
    <x v="166"/>
    <x v="19"/>
    <x v="2"/>
    <m/>
    <m/>
    <m/>
    <m/>
    <n v="4100"/>
    <m/>
    <m/>
  </r>
  <r>
    <x v="6"/>
    <x v="0"/>
    <x v="0"/>
    <x v="0"/>
    <m/>
    <x v="2"/>
    <x v="0"/>
    <x v="0"/>
    <x v="0"/>
    <x v="294"/>
    <x v="295"/>
    <x v="167"/>
    <x v="19"/>
    <x v="2"/>
    <m/>
    <m/>
    <m/>
    <m/>
    <n v="2250"/>
    <m/>
    <m/>
  </r>
  <r>
    <x v="6"/>
    <x v="0"/>
    <x v="0"/>
    <x v="1"/>
    <m/>
    <x v="2"/>
    <x v="0"/>
    <x v="0"/>
    <x v="0"/>
    <x v="295"/>
    <x v="296"/>
    <x v="168"/>
    <x v="19"/>
    <x v="2"/>
    <m/>
    <m/>
    <m/>
    <m/>
    <n v="3841"/>
    <m/>
    <m/>
  </r>
  <r>
    <x v="6"/>
    <x v="0"/>
    <x v="1"/>
    <x v="0"/>
    <m/>
    <x v="2"/>
    <x v="0"/>
    <x v="0"/>
    <x v="0"/>
    <x v="296"/>
    <x v="297"/>
    <x v="169"/>
    <x v="19"/>
    <x v="2"/>
    <m/>
    <m/>
    <m/>
    <m/>
    <n v="0"/>
    <m/>
    <m/>
  </r>
  <r>
    <x v="6"/>
    <x v="0"/>
    <x v="1"/>
    <x v="0"/>
    <m/>
    <x v="2"/>
    <x v="0"/>
    <x v="0"/>
    <x v="0"/>
    <x v="297"/>
    <x v="298"/>
    <x v="170"/>
    <x v="19"/>
    <x v="2"/>
    <m/>
    <m/>
    <m/>
    <m/>
    <n v="1500"/>
    <m/>
    <m/>
  </r>
  <r>
    <x v="6"/>
    <x v="0"/>
    <x v="1"/>
    <x v="1"/>
    <m/>
    <x v="2"/>
    <x v="0"/>
    <x v="0"/>
    <x v="0"/>
    <x v="298"/>
    <x v="300"/>
    <x v="171"/>
    <x v="19"/>
    <x v="2"/>
    <m/>
    <m/>
    <m/>
    <m/>
    <n v="4707"/>
    <m/>
    <m/>
  </r>
  <r>
    <x v="6"/>
    <x v="0"/>
    <x v="0"/>
    <x v="0"/>
    <m/>
    <x v="2"/>
    <x v="0"/>
    <x v="0"/>
    <x v="0"/>
    <x v="299"/>
    <x v="301"/>
    <x v="172"/>
    <x v="19"/>
    <x v="2"/>
    <m/>
    <m/>
    <m/>
    <m/>
    <n v="4000"/>
    <m/>
    <m/>
  </r>
  <r>
    <x v="6"/>
    <x v="0"/>
    <x v="1"/>
    <x v="0"/>
    <m/>
    <x v="2"/>
    <x v="0"/>
    <x v="0"/>
    <x v="0"/>
    <x v="300"/>
    <x v="303"/>
    <x v="173"/>
    <x v="19"/>
    <x v="2"/>
    <m/>
    <m/>
    <m/>
    <m/>
    <n v="1250"/>
    <m/>
    <m/>
  </r>
  <r>
    <x v="6"/>
    <x v="0"/>
    <x v="1"/>
    <x v="0"/>
    <m/>
    <x v="2"/>
    <x v="0"/>
    <x v="0"/>
    <x v="0"/>
    <x v="301"/>
    <x v="304"/>
    <x v="174"/>
    <x v="19"/>
    <x v="2"/>
    <m/>
    <m/>
    <m/>
    <m/>
    <n v="0"/>
    <m/>
    <m/>
  </r>
  <r>
    <x v="6"/>
    <x v="0"/>
    <x v="1"/>
    <x v="0"/>
    <m/>
    <x v="2"/>
    <x v="0"/>
    <x v="0"/>
    <x v="0"/>
    <x v="302"/>
    <x v="305"/>
    <x v="175"/>
    <x v="19"/>
    <x v="2"/>
    <m/>
    <m/>
    <m/>
    <m/>
    <n v="500"/>
    <m/>
    <m/>
  </r>
  <r>
    <x v="6"/>
    <x v="0"/>
    <x v="0"/>
    <x v="0"/>
    <m/>
    <x v="2"/>
    <x v="0"/>
    <x v="0"/>
    <x v="0"/>
    <x v="303"/>
    <x v="306"/>
    <x v="176"/>
    <x v="19"/>
    <x v="2"/>
    <m/>
    <m/>
    <m/>
    <m/>
    <n v="0"/>
    <m/>
    <m/>
  </r>
  <r>
    <x v="6"/>
    <x v="0"/>
    <x v="1"/>
    <x v="0"/>
    <m/>
    <x v="2"/>
    <x v="0"/>
    <x v="0"/>
    <x v="0"/>
    <x v="304"/>
    <x v="307"/>
    <x v="177"/>
    <x v="19"/>
    <x v="2"/>
    <m/>
    <m/>
    <m/>
    <m/>
    <n v="0"/>
    <m/>
    <m/>
  </r>
  <r>
    <x v="6"/>
    <x v="0"/>
    <x v="1"/>
    <x v="0"/>
    <m/>
    <x v="2"/>
    <x v="0"/>
    <x v="0"/>
    <x v="0"/>
    <x v="305"/>
    <x v="308"/>
    <x v="178"/>
    <x v="19"/>
    <x v="2"/>
    <m/>
    <m/>
    <m/>
    <m/>
    <n v="750"/>
    <m/>
    <m/>
  </r>
  <r>
    <x v="6"/>
    <x v="0"/>
    <x v="1"/>
    <x v="1"/>
    <m/>
    <x v="2"/>
    <x v="0"/>
    <x v="0"/>
    <x v="0"/>
    <x v="306"/>
    <x v="309"/>
    <x v="179"/>
    <x v="20"/>
    <x v="2"/>
    <m/>
    <m/>
    <m/>
    <m/>
    <n v="0"/>
    <m/>
    <m/>
  </r>
  <r>
    <x v="6"/>
    <x v="0"/>
    <x v="0"/>
    <x v="1"/>
    <m/>
    <x v="2"/>
    <x v="0"/>
    <x v="0"/>
    <x v="1"/>
    <x v="307"/>
    <x v="310"/>
    <x v="179"/>
    <x v="20"/>
    <x v="2"/>
    <m/>
    <m/>
    <m/>
    <m/>
    <n v="4348"/>
    <m/>
    <m/>
  </r>
  <r>
    <x v="6"/>
    <x v="0"/>
    <x v="1"/>
    <x v="0"/>
    <m/>
    <x v="2"/>
    <x v="0"/>
    <x v="0"/>
    <x v="0"/>
    <x v="308"/>
    <x v="311"/>
    <x v="180"/>
    <x v="20"/>
    <x v="2"/>
    <m/>
    <m/>
    <m/>
    <m/>
    <n v="0"/>
    <m/>
    <m/>
  </r>
  <r>
    <x v="6"/>
    <x v="0"/>
    <x v="1"/>
    <x v="0"/>
    <m/>
    <x v="2"/>
    <x v="0"/>
    <x v="0"/>
    <x v="0"/>
    <x v="309"/>
    <x v="312"/>
    <x v="180"/>
    <x v="20"/>
    <x v="2"/>
    <m/>
    <m/>
    <m/>
    <m/>
    <n v="1600"/>
    <m/>
    <m/>
  </r>
  <r>
    <x v="6"/>
    <x v="0"/>
    <x v="0"/>
    <x v="0"/>
    <m/>
    <x v="2"/>
    <x v="0"/>
    <x v="0"/>
    <x v="0"/>
    <x v="310"/>
    <x v="313"/>
    <x v="181"/>
    <x v="20"/>
    <x v="2"/>
    <m/>
    <m/>
    <m/>
    <m/>
    <n v="1922"/>
    <m/>
    <m/>
  </r>
  <r>
    <x v="6"/>
    <x v="0"/>
    <x v="1"/>
    <x v="0"/>
    <m/>
    <x v="2"/>
    <x v="0"/>
    <x v="0"/>
    <x v="0"/>
    <x v="311"/>
    <x v="314"/>
    <x v="181"/>
    <x v="20"/>
    <x v="2"/>
    <m/>
    <m/>
    <m/>
    <m/>
    <n v="500"/>
    <m/>
    <m/>
  </r>
  <r>
    <x v="6"/>
    <x v="0"/>
    <x v="1"/>
    <x v="0"/>
    <m/>
    <x v="2"/>
    <x v="0"/>
    <x v="0"/>
    <x v="0"/>
    <x v="312"/>
    <x v="315"/>
    <x v="182"/>
    <x v="20"/>
    <x v="2"/>
    <m/>
    <m/>
    <m/>
    <m/>
    <n v="0"/>
    <m/>
    <m/>
  </r>
  <r>
    <x v="6"/>
    <x v="0"/>
    <x v="1"/>
    <x v="0"/>
    <m/>
    <x v="2"/>
    <x v="0"/>
    <x v="0"/>
    <x v="0"/>
    <x v="313"/>
    <x v="316"/>
    <x v="182"/>
    <x v="20"/>
    <x v="2"/>
    <m/>
    <m/>
    <m/>
    <m/>
    <n v="0"/>
    <m/>
    <m/>
  </r>
  <r>
    <x v="6"/>
    <x v="0"/>
    <x v="1"/>
    <x v="0"/>
    <m/>
    <x v="2"/>
    <x v="0"/>
    <x v="0"/>
    <x v="0"/>
    <x v="314"/>
    <x v="317"/>
    <x v="182"/>
    <x v="20"/>
    <x v="2"/>
    <m/>
    <m/>
    <m/>
    <m/>
    <n v="2100"/>
    <m/>
    <m/>
  </r>
  <r>
    <x v="6"/>
    <x v="0"/>
    <x v="0"/>
    <x v="0"/>
    <m/>
    <x v="2"/>
    <x v="0"/>
    <x v="0"/>
    <x v="0"/>
    <x v="315"/>
    <x v="318"/>
    <x v="183"/>
    <x v="20"/>
    <x v="2"/>
    <m/>
    <m/>
    <m/>
    <m/>
    <n v="0"/>
    <m/>
    <m/>
  </r>
  <r>
    <x v="6"/>
    <x v="0"/>
    <x v="0"/>
    <x v="0"/>
    <m/>
    <x v="2"/>
    <x v="0"/>
    <x v="0"/>
    <x v="0"/>
    <x v="316"/>
    <x v="319"/>
    <x v="183"/>
    <x v="20"/>
    <x v="2"/>
    <m/>
    <m/>
    <m/>
    <m/>
    <n v="0"/>
    <m/>
    <m/>
  </r>
  <r>
    <x v="6"/>
    <x v="0"/>
    <x v="0"/>
    <x v="0"/>
    <m/>
    <x v="2"/>
    <x v="0"/>
    <x v="0"/>
    <x v="0"/>
    <x v="317"/>
    <x v="320"/>
    <x v="183"/>
    <x v="20"/>
    <x v="2"/>
    <m/>
    <m/>
    <m/>
    <m/>
    <n v="420"/>
    <m/>
    <m/>
  </r>
  <r>
    <x v="6"/>
    <x v="0"/>
    <x v="1"/>
    <x v="0"/>
    <m/>
    <x v="2"/>
    <x v="0"/>
    <x v="0"/>
    <x v="0"/>
    <x v="318"/>
    <x v="321"/>
    <x v="184"/>
    <x v="20"/>
    <x v="2"/>
    <m/>
    <m/>
    <m/>
    <m/>
    <n v="500"/>
    <m/>
    <m/>
  </r>
  <r>
    <x v="6"/>
    <x v="0"/>
    <x v="1"/>
    <x v="0"/>
    <m/>
    <x v="2"/>
    <x v="0"/>
    <x v="0"/>
    <x v="0"/>
    <x v="319"/>
    <x v="322"/>
    <x v="184"/>
    <x v="20"/>
    <x v="2"/>
    <m/>
    <m/>
    <m/>
    <m/>
    <n v="1029.08"/>
    <m/>
    <m/>
  </r>
  <r>
    <x v="6"/>
    <x v="0"/>
    <x v="0"/>
    <x v="0"/>
    <m/>
    <x v="2"/>
    <x v="0"/>
    <x v="0"/>
    <x v="0"/>
    <x v="320"/>
    <x v="323"/>
    <x v="181"/>
    <x v="20"/>
    <x v="2"/>
    <m/>
    <m/>
    <m/>
    <m/>
    <n v="1000"/>
    <m/>
    <m/>
  </r>
  <r>
    <x v="6"/>
    <x v="0"/>
    <x v="0"/>
    <x v="0"/>
    <m/>
    <x v="2"/>
    <x v="0"/>
    <x v="0"/>
    <x v="0"/>
    <x v="321"/>
    <x v="324"/>
    <x v="184"/>
    <x v="20"/>
    <x v="2"/>
    <m/>
    <m/>
    <m/>
    <m/>
    <n v="1558.75"/>
    <m/>
    <m/>
  </r>
  <r>
    <x v="6"/>
    <x v="0"/>
    <x v="1"/>
    <x v="0"/>
    <m/>
    <x v="2"/>
    <x v="0"/>
    <x v="0"/>
    <x v="0"/>
    <x v="322"/>
    <x v="325"/>
    <x v="181"/>
    <x v="20"/>
    <x v="2"/>
    <m/>
    <m/>
    <m/>
    <m/>
    <n v="0"/>
    <m/>
    <m/>
  </r>
  <r>
    <x v="6"/>
    <x v="0"/>
    <x v="1"/>
    <x v="0"/>
    <m/>
    <x v="2"/>
    <x v="0"/>
    <x v="0"/>
    <x v="0"/>
    <x v="323"/>
    <x v="326"/>
    <x v="181"/>
    <x v="20"/>
    <x v="2"/>
    <m/>
    <m/>
    <m/>
    <m/>
    <n v="0"/>
    <m/>
    <m/>
  </r>
  <r>
    <x v="6"/>
    <x v="0"/>
    <x v="1"/>
    <x v="0"/>
    <m/>
    <x v="2"/>
    <x v="0"/>
    <x v="0"/>
    <x v="0"/>
    <x v="324"/>
    <x v="327"/>
    <x v="181"/>
    <x v="20"/>
    <x v="2"/>
    <m/>
    <m/>
    <m/>
    <m/>
    <n v="800"/>
    <m/>
    <m/>
  </r>
  <r>
    <x v="6"/>
    <x v="0"/>
    <x v="1"/>
    <x v="0"/>
    <m/>
    <x v="2"/>
    <x v="0"/>
    <x v="0"/>
    <x v="0"/>
    <x v="325"/>
    <x v="328"/>
    <x v="181"/>
    <x v="20"/>
    <x v="2"/>
    <m/>
    <m/>
    <m/>
    <m/>
    <n v="0"/>
    <m/>
    <m/>
  </r>
  <r>
    <x v="6"/>
    <x v="0"/>
    <x v="1"/>
    <x v="0"/>
    <m/>
    <x v="2"/>
    <x v="0"/>
    <x v="0"/>
    <x v="0"/>
    <x v="326"/>
    <x v="329"/>
    <x v="185"/>
    <x v="20"/>
    <x v="2"/>
    <m/>
    <m/>
    <m/>
    <m/>
    <n v="0"/>
    <m/>
    <m/>
  </r>
  <r>
    <x v="6"/>
    <x v="0"/>
    <x v="1"/>
    <x v="0"/>
    <m/>
    <x v="2"/>
    <x v="0"/>
    <x v="0"/>
    <x v="0"/>
    <x v="327"/>
    <x v="330"/>
    <x v="186"/>
    <x v="20"/>
    <x v="2"/>
    <m/>
    <m/>
    <m/>
    <m/>
    <n v="1500"/>
    <m/>
    <m/>
  </r>
  <r>
    <x v="6"/>
    <x v="0"/>
    <x v="1"/>
    <x v="0"/>
    <m/>
    <x v="2"/>
    <x v="0"/>
    <x v="0"/>
    <x v="0"/>
    <x v="328"/>
    <x v="331"/>
    <x v="186"/>
    <x v="20"/>
    <x v="2"/>
    <m/>
    <m/>
    <m/>
    <m/>
    <n v="2588.42"/>
    <m/>
    <m/>
  </r>
  <r>
    <x v="6"/>
    <x v="0"/>
    <x v="0"/>
    <x v="0"/>
    <m/>
    <x v="2"/>
    <x v="0"/>
    <x v="0"/>
    <x v="0"/>
    <x v="329"/>
    <x v="332"/>
    <x v="186"/>
    <x v="20"/>
    <x v="2"/>
    <m/>
    <m/>
    <m/>
    <m/>
    <n v="250"/>
    <m/>
    <m/>
  </r>
  <r>
    <x v="6"/>
    <x v="0"/>
    <x v="0"/>
    <x v="0"/>
    <m/>
    <x v="2"/>
    <x v="0"/>
    <x v="0"/>
    <x v="0"/>
    <x v="330"/>
    <x v="333"/>
    <x v="187"/>
    <x v="20"/>
    <x v="2"/>
    <m/>
    <m/>
    <m/>
    <m/>
    <n v="4873"/>
    <m/>
    <m/>
  </r>
  <r>
    <x v="6"/>
    <x v="0"/>
    <x v="0"/>
    <x v="0"/>
    <m/>
    <x v="3"/>
    <x v="0"/>
    <x v="0"/>
    <x v="0"/>
    <x v="0"/>
    <x v="0"/>
    <x v="0"/>
    <x v="0"/>
    <x v="0"/>
    <m/>
    <m/>
    <m/>
    <m/>
    <n v="956"/>
    <m/>
    <m/>
  </r>
  <r>
    <x v="6"/>
    <x v="0"/>
    <x v="0"/>
    <x v="0"/>
    <m/>
    <x v="3"/>
    <x v="0"/>
    <x v="0"/>
    <x v="0"/>
    <x v="1"/>
    <x v="1"/>
    <x v="0"/>
    <x v="0"/>
    <x v="0"/>
    <m/>
    <m/>
    <m/>
    <m/>
    <n v="2138"/>
    <m/>
    <m/>
  </r>
  <r>
    <x v="6"/>
    <x v="0"/>
    <x v="0"/>
    <x v="0"/>
    <m/>
    <x v="3"/>
    <x v="0"/>
    <x v="0"/>
    <x v="0"/>
    <x v="2"/>
    <x v="2"/>
    <x v="1"/>
    <x v="0"/>
    <x v="0"/>
    <m/>
    <m/>
    <m/>
    <m/>
    <n v="11000"/>
    <m/>
    <m/>
  </r>
  <r>
    <x v="6"/>
    <x v="0"/>
    <x v="0"/>
    <x v="0"/>
    <m/>
    <x v="3"/>
    <x v="0"/>
    <x v="0"/>
    <x v="0"/>
    <x v="3"/>
    <x v="3"/>
    <x v="1"/>
    <x v="0"/>
    <x v="0"/>
    <m/>
    <m/>
    <m/>
    <m/>
    <n v="5854.25"/>
    <m/>
    <m/>
  </r>
  <r>
    <x v="6"/>
    <x v="0"/>
    <x v="0"/>
    <x v="0"/>
    <m/>
    <x v="3"/>
    <x v="0"/>
    <x v="0"/>
    <x v="0"/>
    <x v="4"/>
    <x v="4"/>
    <x v="1"/>
    <x v="0"/>
    <x v="0"/>
    <m/>
    <m/>
    <m/>
    <m/>
    <n v="3338"/>
    <m/>
    <m/>
  </r>
  <r>
    <x v="6"/>
    <x v="0"/>
    <x v="0"/>
    <x v="0"/>
    <m/>
    <x v="3"/>
    <x v="0"/>
    <x v="0"/>
    <x v="0"/>
    <x v="5"/>
    <x v="5"/>
    <x v="1"/>
    <x v="0"/>
    <x v="0"/>
    <m/>
    <m/>
    <m/>
    <m/>
    <n v="617.75"/>
    <m/>
    <m/>
  </r>
  <r>
    <x v="6"/>
    <x v="0"/>
    <x v="0"/>
    <x v="0"/>
    <m/>
    <x v="3"/>
    <x v="0"/>
    <x v="0"/>
    <x v="0"/>
    <x v="6"/>
    <x v="6"/>
    <x v="1"/>
    <x v="0"/>
    <x v="0"/>
    <m/>
    <m/>
    <m/>
    <m/>
    <n v="4098"/>
    <m/>
    <m/>
  </r>
  <r>
    <x v="6"/>
    <x v="0"/>
    <x v="0"/>
    <x v="0"/>
    <m/>
    <x v="3"/>
    <x v="0"/>
    <x v="0"/>
    <x v="0"/>
    <x v="7"/>
    <x v="7"/>
    <x v="2"/>
    <x v="0"/>
    <x v="0"/>
    <m/>
    <m/>
    <m/>
    <m/>
    <n v="4800"/>
    <m/>
    <m/>
  </r>
  <r>
    <x v="6"/>
    <x v="0"/>
    <x v="1"/>
    <x v="0"/>
    <m/>
    <x v="3"/>
    <x v="0"/>
    <x v="0"/>
    <x v="0"/>
    <x v="8"/>
    <x v="8"/>
    <x v="3"/>
    <x v="0"/>
    <x v="0"/>
    <m/>
    <m/>
    <m/>
    <m/>
    <n v="13500"/>
    <m/>
    <m/>
  </r>
  <r>
    <x v="6"/>
    <x v="0"/>
    <x v="1"/>
    <x v="0"/>
    <m/>
    <x v="3"/>
    <x v="0"/>
    <x v="0"/>
    <x v="0"/>
    <x v="9"/>
    <x v="9"/>
    <x v="2"/>
    <x v="0"/>
    <x v="0"/>
    <m/>
    <m/>
    <m/>
    <m/>
    <n v="2250"/>
    <m/>
    <m/>
  </r>
  <r>
    <x v="6"/>
    <x v="0"/>
    <x v="0"/>
    <x v="0"/>
    <m/>
    <x v="3"/>
    <x v="0"/>
    <x v="0"/>
    <x v="0"/>
    <x v="10"/>
    <x v="10"/>
    <x v="4"/>
    <x v="1"/>
    <x v="0"/>
    <m/>
    <m/>
    <m/>
    <m/>
    <n v="350"/>
    <m/>
    <m/>
  </r>
  <r>
    <x v="6"/>
    <x v="0"/>
    <x v="1"/>
    <x v="0"/>
    <m/>
    <x v="3"/>
    <x v="0"/>
    <x v="0"/>
    <x v="0"/>
    <x v="11"/>
    <x v="11"/>
    <x v="4"/>
    <x v="1"/>
    <x v="0"/>
    <m/>
    <m/>
    <m/>
    <m/>
    <n v="200"/>
    <m/>
    <m/>
  </r>
  <r>
    <x v="6"/>
    <x v="0"/>
    <x v="1"/>
    <x v="0"/>
    <m/>
    <x v="3"/>
    <x v="0"/>
    <x v="0"/>
    <x v="0"/>
    <x v="12"/>
    <x v="12"/>
    <x v="5"/>
    <x v="1"/>
    <x v="0"/>
    <m/>
    <m/>
    <m/>
    <m/>
    <n v="10000"/>
    <m/>
    <m/>
  </r>
  <r>
    <x v="6"/>
    <x v="0"/>
    <x v="0"/>
    <x v="0"/>
    <m/>
    <x v="3"/>
    <x v="0"/>
    <x v="0"/>
    <x v="0"/>
    <x v="331"/>
    <x v="334"/>
    <x v="5"/>
    <x v="1"/>
    <x v="0"/>
    <m/>
    <m/>
    <m/>
    <m/>
    <n v="0"/>
    <m/>
    <m/>
  </r>
  <r>
    <x v="6"/>
    <x v="0"/>
    <x v="0"/>
    <x v="0"/>
    <m/>
    <x v="3"/>
    <x v="0"/>
    <x v="0"/>
    <x v="0"/>
    <x v="332"/>
    <x v="335"/>
    <x v="5"/>
    <x v="1"/>
    <x v="0"/>
    <m/>
    <m/>
    <m/>
    <m/>
    <n v="0"/>
    <m/>
    <m/>
  </r>
  <r>
    <x v="6"/>
    <x v="0"/>
    <x v="1"/>
    <x v="0"/>
    <m/>
    <x v="3"/>
    <x v="0"/>
    <x v="0"/>
    <x v="0"/>
    <x v="333"/>
    <x v="336"/>
    <x v="5"/>
    <x v="1"/>
    <x v="0"/>
    <m/>
    <m/>
    <m/>
    <m/>
    <n v="0"/>
    <m/>
    <m/>
  </r>
  <r>
    <x v="6"/>
    <x v="0"/>
    <x v="0"/>
    <x v="0"/>
    <m/>
    <x v="3"/>
    <x v="0"/>
    <x v="0"/>
    <x v="0"/>
    <x v="334"/>
    <x v="337"/>
    <x v="5"/>
    <x v="1"/>
    <x v="0"/>
    <m/>
    <m/>
    <m/>
    <m/>
    <n v="0"/>
    <m/>
    <m/>
  </r>
  <r>
    <x v="6"/>
    <x v="0"/>
    <x v="1"/>
    <x v="0"/>
    <m/>
    <x v="3"/>
    <x v="0"/>
    <x v="0"/>
    <x v="1"/>
    <x v="13"/>
    <x v="13"/>
    <x v="6"/>
    <x v="1"/>
    <x v="0"/>
    <m/>
    <m/>
    <m/>
    <m/>
    <n v="200"/>
    <m/>
    <m/>
  </r>
  <r>
    <x v="6"/>
    <x v="0"/>
    <x v="0"/>
    <x v="0"/>
    <m/>
    <x v="3"/>
    <x v="0"/>
    <x v="0"/>
    <x v="0"/>
    <x v="14"/>
    <x v="14"/>
    <x v="6"/>
    <x v="1"/>
    <x v="0"/>
    <m/>
    <m/>
    <m/>
    <m/>
    <n v="3605"/>
    <m/>
    <m/>
  </r>
  <r>
    <x v="6"/>
    <x v="0"/>
    <x v="1"/>
    <x v="0"/>
    <m/>
    <x v="3"/>
    <x v="0"/>
    <x v="0"/>
    <x v="0"/>
    <x v="15"/>
    <x v="15"/>
    <x v="7"/>
    <x v="1"/>
    <x v="0"/>
    <m/>
    <m/>
    <m/>
    <m/>
    <n v="825"/>
    <m/>
    <m/>
  </r>
  <r>
    <x v="6"/>
    <x v="0"/>
    <x v="1"/>
    <x v="0"/>
    <m/>
    <x v="3"/>
    <x v="0"/>
    <x v="0"/>
    <x v="0"/>
    <x v="16"/>
    <x v="16"/>
    <x v="7"/>
    <x v="1"/>
    <x v="0"/>
    <m/>
    <m/>
    <m/>
    <m/>
    <n v="0"/>
    <m/>
    <m/>
  </r>
  <r>
    <x v="6"/>
    <x v="0"/>
    <x v="0"/>
    <x v="0"/>
    <m/>
    <x v="3"/>
    <x v="0"/>
    <x v="0"/>
    <x v="0"/>
    <x v="17"/>
    <x v="17"/>
    <x v="7"/>
    <x v="1"/>
    <x v="0"/>
    <m/>
    <m/>
    <m/>
    <m/>
    <n v="500"/>
    <m/>
    <m/>
  </r>
  <r>
    <x v="6"/>
    <x v="0"/>
    <x v="1"/>
    <x v="0"/>
    <m/>
    <x v="3"/>
    <x v="0"/>
    <x v="0"/>
    <x v="0"/>
    <x v="18"/>
    <x v="18"/>
    <x v="8"/>
    <x v="1"/>
    <x v="0"/>
    <m/>
    <m/>
    <m/>
    <m/>
    <n v="1520.75"/>
    <m/>
    <m/>
  </r>
  <r>
    <x v="6"/>
    <x v="0"/>
    <x v="0"/>
    <x v="0"/>
    <m/>
    <x v="3"/>
    <x v="0"/>
    <x v="0"/>
    <x v="1"/>
    <x v="19"/>
    <x v="19"/>
    <x v="8"/>
    <x v="1"/>
    <x v="0"/>
    <m/>
    <m/>
    <m/>
    <m/>
    <n v="7526"/>
    <m/>
    <m/>
  </r>
  <r>
    <x v="6"/>
    <x v="0"/>
    <x v="0"/>
    <x v="0"/>
    <m/>
    <x v="3"/>
    <x v="0"/>
    <x v="0"/>
    <x v="0"/>
    <x v="20"/>
    <x v="20"/>
    <x v="8"/>
    <x v="1"/>
    <x v="0"/>
    <m/>
    <m/>
    <m/>
    <m/>
    <n v="1267"/>
    <m/>
    <m/>
  </r>
  <r>
    <x v="6"/>
    <x v="0"/>
    <x v="0"/>
    <x v="0"/>
    <m/>
    <x v="3"/>
    <x v="0"/>
    <x v="0"/>
    <x v="0"/>
    <x v="21"/>
    <x v="21"/>
    <x v="9"/>
    <x v="1"/>
    <x v="0"/>
    <m/>
    <m/>
    <m/>
    <m/>
    <n v="6445.31"/>
    <m/>
    <m/>
  </r>
  <r>
    <x v="6"/>
    <x v="0"/>
    <x v="0"/>
    <x v="0"/>
    <m/>
    <x v="3"/>
    <x v="0"/>
    <x v="0"/>
    <x v="0"/>
    <x v="22"/>
    <x v="22"/>
    <x v="6"/>
    <x v="1"/>
    <x v="0"/>
    <m/>
    <m/>
    <m/>
    <m/>
    <n v="2211"/>
    <m/>
    <m/>
  </r>
  <r>
    <x v="6"/>
    <x v="0"/>
    <x v="0"/>
    <x v="0"/>
    <m/>
    <x v="3"/>
    <x v="0"/>
    <x v="0"/>
    <x v="0"/>
    <x v="23"/>
    <x v="23"/>
    <x v="10"/>
    <x v="1"/>
    <x v="0"/>
    <m/>
    <m/>
    <m/>
    <m/>
    <n v="0"/>
    <m/>
    <m/>
  </r>
  <r>
    <x v="6"/>
    <x v="0"/>
    <x v="0"/>
    <x v="0"/>
    <m/>
    <x v="3"/>
    <x v="0"/>
    <x v="0"/>
    <x v="0"/>
    <x v="24"/>
    <x v="24"/>
    <x v="4"/>
    <x v="1"/>
    <x v="0"/>
    <m/>
    <m/>
    <m/>
    <m/>
    <n v="3488"/>
    <m/>
    <m/>
  </r>
  <r>
    <x v="6"/>
    <x v="0"/>
    <x v="0"/>
    <x v="0"/>
    <m/>
    <x v="3"/>
    <x v="0"/>
    <x v="0"/>
    <x v="0"/>
    <x v="25"/>
    <x v="25"/>
    <x v="5"/>
    <x v="1"/>
    <x v="0"/>
    <m/>
    <m/>
    <m/>
    <m/>
    <n v="1696"/>
    <m/>
    <m/>
  </r>
  <r>
    <x v="6"/>
    <x v="0"/>
    <x v="0"/>
    <x v="0"/>
    <m/>
    <x v="3"/>
    <x v="0"/>
    <x v="0"/>
    <x v="0"/>
    <x v="26"/>
    <x v="26"/>
    <x v="10"/>
    <x v="1"/>
    <x v="0"/>
    <m/>
    <m/>
    <m/>
    <m/>
    <n v="4427"/>
    <m/>
    <m/>
  </r>
  <r>
    <x v="6"/>
    <x v="0"/>
    <x v="0"/>
    <x v="0"/>
    <m/>
    <x v="3"/>
    <x v="0"/>
    <x v="0"/>
    <x v="1"/>
    <x v="27"/>
    <x v="27"/>
    <x v="11"/>
    <x v="1"/>
    <x v="0"/>
    <m/>
    <m/>
    <m/>
    <m/>
    <n v="3250"/>
    <m/>
    <m/>
  </r>
  <r>
    <x v="6"/>
    <x v="0"/>
    <x v="0"/>
    <x v="0"/>
    <m/>
    <x v="3"/>
    <x v="0"/>
    <x v="0"/>
    <x v="0"/>
    <x v="28"/>
    <x v="28"/>
    <x v="12"/>
    <x v="2"/>
    <x v="0"/>
    <m/>
    <m/>
    <m/>
    <m/>
    <n v="0"/>
    <m/>
    <m/>
  </r>
  <r>
    <x v="6"/>
    <x v="0"/>
    <x v="0"/>
    <x v="1"/>
    <m/>
    <x v="3"/>
    <x v="0"/>
    <x v="0"/>
    <x v="1"/>
    <x v="29"/>
    <x v="29"/>
    <x v="13"/>
    <x v="2"/>
    <x v="0"/>
    <m/>
    <m/>
    <m/>
    <m/>
    <n v="0"/>
    <m/>
    <m/>
  </r>
  <r>
    <x v="6"/>
    <x v="0"/>
    <x v="0"/>
    <x v="1"/>
    <m/>
    <x v="3"/>
    <x v="0"/>
    <x v="0"/>
    <x v="1"/>
    <x v="30"/>
    <x v="30"/>
    <x v="14"/>
    <x v="2"/>
    <x v="0"/>
    <m/>
    <m/>
    <m/>
    <m/>
    <n v="11342"/>
    <m/>
    <m/>
  </r>
  <r>
    <x v="6"/>
    <x v="0"/>
    <x v="1"/>
    <x v="0"/>
    <m/>
    <x v="3"/>
    <x v="0"/>
    <x v="0"/>
    <x v="0"/>
    <x v="31"/>
    <x v="31"/>
    <x v="15"/>
    <x v="2"/>
    <x v="0"/>
    <m/>
    <m/>
    <m/>
    <m/>
    <n v="5344"/>
    <m/>
    <m/>
  </r>
  <r>
    <x v="6"/>
    <x v="0"/>
    <x v="0"/>
    <x v="0"/>
    <m/>
    <x v="3"/>
    <x v="0"/>
    <x v="0"/>
    <x v="0"/>
    <x v="32"/>
    <x v="32"/>
    <x v="16"/>
    <x v="2"/>
    <x v="0"/>
    <m/>
    <m/>
    <m/>
    <m/>
    <n v="5706.25"/>
    <m/>
    <m/>
  </r>
  <r>
    <x v="6"/>
    <x v="0"/>
    <x v="0"/>
    <x v="0"/>
    <m/>
    <x v="3"/>
    <x v="0"/>
    <x v="0"/>
    <x v="0"/>
    <x v="33"/>
    <x v="33"/>
    <x v="17"/>
    <x v="2"/>
    <x v="0"/>
    <m/>
    <m/>
    <m/>
    <m/>
    <n v="4320"/>
    <m/>
    <m/>
  </r>
  <r>
    <x v="6"/>
    <x v="0"/>
    <x v="0"/>
    <x v="0"/>
    <m/>
    <x v="3"/>
    <x v="0"/>
    <x v="0"/>
    <x v="0"/>
    <x v="34"/>
    <x v="34"/>
    <x v="18"/>
    <x v="2"/>
    <x v="0"/>
    <m/>
    <m/>
    <m/>
    <m/>
    <n v="7105"/>
    <m/>
    <m/>
  </r>
  <r>
    <x v="6"/>
    <x v="0"/>
    <x v="0"/>
    <x v="0"/>
    <m/>
    <x v="3"/>
    <x v="0"/>
    <x v="0"/>
    <x v="0"/>
    <x v="35"/>
    <x v="35"/>
    <x v="19"/>
    <x v="2"/>
    <x v="0"/>
    <m/>
    <m/>
    <m/>
    <m/>
    <n v="4028"/>
    <m/>
    <m/>
  </r>
  <r>
    <x v="6"/>
    <x v="0"/>
    <x v="1"/>
    <x v="0"/>
    <m/>
    <x v="3"/>
    <x v="0"/>
    <x v="0"/>
    <x v="0"/>
    <x v="36"/>
    <x v="36"/>
    <x v="12"/>
    <x v="2"/>
    <x v="0"/>
    <m/>
    <m/>
    <m/>
    <m/>
    <n v="1917"/>
    <m/>
    <m/>
  </r>
  <r>
    <x v="6"/>
    <x v="0"/>
    <x v="0"/>
    <x v="0"/>
    <m/>
    <x v="3"/>
    <x v="0"/>
    <x v="0"/>
    <x v="0"/>
    <x v="37"/>
    <x v="37"/>
    <x v="20"/>
    <x v="3"/>
    <x v="0"/>
    <m/>
    <m/>
    <m/>
    <m/>
    <n v="6353"/>
    <m/>
    <m/>
  </r>
  <r>
    <x v="6"/>
    <x v="0"/>
    <x v="0"/>
    <x v="0"/>
    <m/>
    <x v="3"/>
    <x v="0"/>
    <x v="0"/>
    <x v="0"/>
    <x v="38"/>
    <x v="38"/>
    <x v="21"/>
    <x v="3"/>
    <x v="0"/>
    <m/>
    <m/>
    <m/>
    <m/>
    <n v="5861"/>
    <m/>
    <m/>
  </r>
  <r>
    <x v="6"/>
    <x v="0"/>
    <x v="0"/>
    <x v="0"/>
    <m/>
    <x v="3"/>
    <x v="0"/>
    <x v="0"/>
    <x v="0"/>
    <x v="39"/>
    <x v="39"/>
    <x v="22"/>
    <x v="3"/>
    <x v="0"/>
    <m/>
    <m/>
    <m/>
    <m/>
    <n v="5079"/>
    <m/>
    <m/>
  </r>
  <r>
    <x v="6"/>
    <x v="0"/>
    <x v="0"/>
    <x v="0"/>
    <m/>
    <x v="3"/>
    <x v="0"/>
    <x v="0"/>
    <x v="0"/>
    <x v="40"/>
    <x v="40"/>
    <x v="23"/>
    <x v="3"/>
    <x v="0"/>
    <m/>
    <m/>
    <m/>
    <m/>
    <n v="7589"/>
    <m/>
    <m/>
  </r>
  <r>
    <x v="6"/>
    <x v="0"/>
    <x v="0"/>
    <x v="0"/>
    <m/>
    <x v="3"/>
    <x v="0"/>
    <x v="0"/>
    <x v="1"/>
    <x v="41"/>
    <x v="41"/>
    <x v="24"/>
    <x v="3"/>
    <x v="0"/>
    <m/>
    <m/>
    <m/>
    <m/>
    <n v="0"/>
    <m/>
    <m/>
  </r>
  <r>
    <x v="6"/>
    <x v="0"/>
    <x v="1"/>
    <x v="0"/>
    <m/>
    <x v="3"/>
    <x v="0"/>
    <x v="0"/>
    <x v="0"/>
    <x v="42"/>
    <x v="42"/>
    <x v="25"/>
    <x v="3"/>
    <x v="0"/>
    <m/>
    <m/>
    <m/>
    <m/>
    <n v="8383.67"/>
    <m/>
    <m/>
  </r>
  <r>
    <x v="6"/>
    <x v="0"/>
    <x v="0"/>
    <x v="0"/>
    <m/>
    <x v="3"/>
    <x v="0"/>
    <x v="0"/>
    <x v="0"/>
    <x v="43"/>
    <x v="43"/>
    <x v="26"/>
    <x v="3"/>
    <x v="0"/>
    <m/>
    <m/>
    <m/>
    <m/>
    <n v="5569"/>
    <m/>
    <m/>
  </r>
  <r>
    <x v="6"/>
    <x v="0"/>
    <x v="0"/>
    <x v="0"/>
    <m/>
    <x v="3"/>
    <x v="0"/>
    <x v="0"/>
    <x v="0"/>
    <x v="44"/>
    <x v="44"/>
    <x v="27"/>
    <x v="3"/>
    <x v="0"/>
    <m/>
    <m/>
    <m/>
    <m/>
    <n v="7052"/>
    <m/>
    <m/>
  </r>
  <r>
    <x v="6"/>
    <x v="0"/>
    <x v="0"/>
    <x v="0"/>
    <m/>
    <x v="3"/>
    <x v="0"/>
    <x v="0"/>
    <x v="0"/>
    <x v="45"/>
    <x v="45"/>
    <x v="28"/>
    <x v="3"/>
    <x v="0"/>
    <m/>
    <m/>
    <m/>
    <m/>
    <n v="2583"/>
    <m/>
    <m/>
  </r>
  <r>
    <x v="6"/>
    <x v="0"/>
    <x v="0"/>
    <x v="0"/>
    <m/>
    <x v="3"/>
    <x v="0"/>
    <x v="0"/>
    <x v="0"/>
    <x v="46"/>
    <x v="46"/>
    <x v="29"/>
    <x v="3"/>
    <x v="0"/>
    <m/>
    <m/>
    <m/>
    <m/>
    <n v="4931.92"/>
    <m/>
    <m/>
  </r>
  <r>
    <x v="6"/>
    <x v="0"/>
    <x v="0"/>
    <x v="0"/>
    <m/>
    <x v="3"/>
    <x v="0"/>
    <x v="0"/>
    <x v="0"/>
    <x v="47"/>
    <x v="47"/>
    <x v="30"/>
    <x v="3"/>
    <x v="0"/>
    <m/>
    <m/>
    <m/>
    <m/>
    <n v="6273"/>
    <m/>
    <m/>
  </r>
  <r>
    <x v="6"/>
    <x v="0"/>
    <x v="1"/>
    <x v="0"/>
    <m/>
    <x v="3"/>
    <x v="0"/>
    <x v="0"/>
    <x v="0"/>
    <x v="48"/>
    <x v="48"/>
    <x v="31"/>
    <x v="3"/>
    <x v="0"/>
    <m/>
    <m/>
    <m/>
    <m/>
    <n v="2000"/>
    <m/>
    <m/>
  </r>
  <r>
    <x v="6"/>
    <x v="0"/>
    <x v="0"/>
    <x v="0"/>
    <m/>
    <x v="3"/>
    <x v="0"/>
    <x v="0"/>
    <x v="0"/>
    <x v="49"/>
    <x v="49"/>
    <x v="32"/>
    <x v="3"/>
    <x v="0"/>
    <m/>
    <m/>
    <m/>
    <m/>
    <n v="5045"/>
    <m/>
    <m/>
  </r>
  <r>
    <x v="6"/>
    <x v="0"/>
    <x v="0"/>
    <x v="0"/>
    <m/>
    <x v="3"/>
    <x v="0"/>
    <x v="0"/>
    <x v="0"/>
    <x v="50"/>
    <x v="50"/>
    <x v="28"/>
    <x v="3"/>
    <x v="0"/>
    <m/>
    <m/>
    <m/>
    <m/>
    <n v="9649"/>
    <m/>
    <m/>
  </r>
  <r>
    <x v="6"/>
    <x v="0"/>
    <x v="1"/>
    <x v="0"/>
    <m/>
    <x v="3"/>
    <x v="0"/>
    <x v="0"/>
    <x v="0"/>
    <x v="51"/>
    <x v="51"/>
    <x v="28"/>
    <x v="3"/>
    <x v="0"/>
    <m/>
    <m/>
    <m/>
    <m/>
    <n v="0"/>
    <m/>
    <m/>
  </r>
  <r>
    <x v="6"/>
    <x v="0"/>
    <x v="0"/>
    <x v="0"/>
    <m/>
    <x v="3"/>
    <x v="0"/>
    <x v="0"/>
    <x v="0"/>
    <x v="52"/>
    <x v="52"/>
    <x v="33"/>
    <x v="4"/>
    <x v="0"/>
    <m/>
    <m/>
    <m/>
    <m/>
    <n v="7951"/>
    <m/>
    <m/>
  </r>
  <r>
    <x v="6"/>
    <x v="0"/>
    <x v="0"/>
    <x v="0"/>
    <m/>
    <x v="3"/>
    <x v="0"/>
    <x v="0"/>
    <x v="0"/>
    <x v="53"/>
    <x v="53"/>
    <x v="34"/>
    <x v="4"/>
    <x v="0"/>
    <m/>
    <m/>
    <m/>
    <m/>
    <n v="3351"/>
    <m/>
    <m/>
  </r>
  <r>
    <x v="6"/>
    <x v="0"/>
    <x v="1"/>
    <x v="0"/>
    <m/>
    <x v="3"/>
    <x v="0"/>
    <x v="0"/>
    <x v="0"/>
    <x v="54"/>
    <x v="54"/>
    <x v="35"/>
    <x v="4"/>
    <x v="0"/>
    <m/>
    <m/>
    <m/>
    <m/>
    <n v="1500"/>
    <m/>
    <m/>
  </r>
  <r>
    <x v="6"/>
    <x v="0"/>
    <x v="0"/>
    <x v="0"/>
    <m/>
    <x v="3"/>
    <x v="0"/>
    <x v="0"/>
    <x v="0"/>
    <x v="55"/>
    <x v="55"/>
    <x v="36"/>
    <x v="4"/>
    <x v="0"/>
    <m/>
    <m/>
    <m/>
    <m/>
    <n v="5870.25"/>
    <m/>
    <m/>
  </r>
  <r>
    <x v="6"/>
    <x v="0"/>
    <x v="0"/>
    <x v="0"/>
    <m/>
    <x v="3"/>
    <x v="0"/>
    <x v="0"/>
    <x v="0"/>
    <x v="56"/>
    <x v="56"/>
    <x v="37"/>
    <x v="4"/>
    <x v="0"/>
    <m/>
    <m/>
    <m/>
    <m/>
    <n v="3863"/>
    <m/>
    <m/>
  </r>
  <r>
    <x v="6"/>
    <x v="0"/>
    <x v="1"/>
    <x v="0"/>
    <m/>
    <x v="3"/>
    <x v="0"/>
    <x v="0"/>
    <x v="1"/>
    <x v="57"/>
    <x v="57"/>
    <x v="38"/>
    <x v="4"/>
    <x v="0"/>
    <m/>
    <m/>
    <m/>
    <m/>
    <n v="0"/>
    <m/>
    <m/>
  </r>
  <r>
    <x v="6"/>
    <x v="0"/>
    <x v="0"/>
    <x v="0"/>
    <m/>
    <x v="3"/>
    <x v="0"/>
    <x v="0"/>
    <x v="0"/>
    <x v="58"/>
    <x v="58"/>
    <x v="39"/>
    <x v="4"/>
    <x v="0"/>
    <m/>
    <m/>
    <m/>
    <m/>
    <n v="2615"/>
    <m/>
    <m/>
  </r>
  <r>
    <x v="6"/>
    <x v="0"/>
    <x v="1"/>
    <x v="0"/>
    <m/>
    <x v="3"/>
    <x v="0"/>
    <x v="0"/>
    <x v="1"/>
    <x v="59"/>
    <x v="59"/>
    <x v="40"/>
    <x v="4"/>
    <x v="0"/>
    <m/>
    <m/>
    <m/>
    <m/>
    <n v="2910"/>
    <m/>
    <m/>
  </r>
  <r>
    <x v="6"/>
    <x v="0"/>
    <x v="0"/>
    <x v="0"/>
    <m/>
    <x v="3"/>
    <x v="0"/>
    <x v="0"/>
    <x v="0"/>
    <x v="60"/>
    <x v="60"/>
    <x v="41"/>
    <x v="4"/>
    <x v="0"/>
    <m/>
    <m/>
    <m/>
    <m/>
    <n v="9620"/>
    <m/>
    <m/>
  </r>
  <r>
    <x v="6"/>
    <x v="0"/>
    <x v="0"/>
    <x v="0"/>
    <m/>
    <x v="3"/>
    <x v="0"/>
    <x v="0"/>
    <x v="0"/>
    <x v="61"/>
    <x v="61"/>
    <x v="42"/>
    <x v="4"/>
    <x v="0"/>
    <m/>
    <m/>
    <m/>
    <m/>
    <n v="7215.65"/>
    <m/>
    <m/>
  </r>
  <r>
    <x v="6"/>
    <x v="0"/>
    <x v="0"/>
    <x v="0"/>
    <m/>
    <x v="3"/>
    <x v="0"/>
    <x v="0"/>
    <x v="0"/>
    <x v="62"/>
    <x v="62"/>
    <x v="43"/>
    <x v="4"/>
    <x v="0"/>
    <m/>
    <m/>
    <m/>
    <m/>
    <n v="4395"/>
    <m/>
    <m/>
  </r>
  <r>
    <x v="6"/>
    <x v="0"/>
    <x v="1"/>
    <x v="0"/>
    <m/>
    <x v="3"/>
    <x v="0"/>
    <x v="0"/>
    <x v="1"/>
    <x v="63"/>
    <x v="63"/>
    <x v="44"/>
    <x v="4"/>
    <x v="0"/>
    <m/>
    <m/>
    <m/>
    <m/>
    <n v="4002"/>
    <m/>
    <m/>
  </r>
  <r>
    <x v="6"/>
    <x v="0"/>
    <x v="0"/>
    <x v="0"/>
    <m/>
    <x v="3"/>
    <x v="0"/>
    <x v="0"/>
    <x v="0"/>
    <x v="64"/>
    <x v="64"/>
    <x v="45"/>
    <x v="4"/>
    <x v="0"/>
    <m/>
    <m/>
    <m/>
    <m/>
    <n v="6170"/>
    <m/>
    <m/>
  </r>
  <r>
    <x v="6"/>
    <x v="0"/>
    <x v="1"/>
    <x v="0"/>
    <m/>
    <x v="3"/>
    <x v="0"/>
    <x v="0"/>
    <x v="0"/>
    <x v="65"/>
    <x v="65"/>
    <x v="46"/>
    <x v="4"/>
    <x v="0"/>
    <m/>
    <m/>
    <m/>
    <m/>
    <n v="3500"/>
    <m/>
    <m/>
  </r>
  <r>
    <x v="6"/>
    <x v="0"/>
    <x v="1"/>
    <x v="0"/>
    <m/>
    <x v="3"/>
    <x v="0"/>
    <x v="0"/>
    <x v="0"/>
    <x v="66"/>
    <x v="66"/>
    <x v="47"/>
    <x v="5"/>
    <x v="0"/>
    <m/>
    <m/>
    <m/>
    <m/>
    <n v="130"/>
    <m/>
    <m/>
  </r>
  <r>
    <x v="6"/>
    <x v="0"/>
    <x v="0"/>
    <x v="0"/>
    <m/>
    <x v="3"/>
    <x v="0"/>
    <x v="0"/>
    <x v="0"/>
    <x v="67"/>
    <x v="67"/>
    <x v="47"/>
    <x v="5"/>
    <x v="0"/>
    <m/>
    <m/>
    <m/>
    <m/>
    <n v="3508"/>
    <m/>
    <m/>
  </r>
  <r>
    <x v="6"/>
    <x v="0"/>
    <x v="1"/>
    <x v="0"/>
    <m/>
    <x v="3"/>
    <x v="0"/>
    <x v="0"/>
    <x v="0"/>
    <x v="68"/>
    <x v="68"/>
    <x v="48"/>
    <x v="5"/>
    <x v="0"/>
    <m/>
    <m/>
    <m/>
    <m/>
    <n v="2858.5"/>
    <m/>
    <m/>
  </r>
  <r>
    <x v="6"/>
    <x v="0"/>
    <x v="0"/>
    <x v="0"/>
    <m/>
    <x v="3"/>
    <x v="0"/>
    <x v="0"/>
    <x v="0"/>
    <x v="69"/>
    <x v="69"/>
    <x v="49"/>
    <x v="5"/>
    <x v="0"/>
    <m/>
    <m/>
    <m/>
    <m/>
    <n v="7943"/>
    <m/>
    <m/>
  </r>
  <r>
    <x v="6"/>
    <x v="0"/>
    <x v="0"/>
    <x v="0"/>
    <m/>
    <x v="3"/>
    <x v="0"/>
    <x v="0"/>
    <x v="0"/>
    <x v="70"/>
    <x v="70"/>
    <x v="50"/>
    <x v="5"/>
    <x v="0"/>
    <m/>
    <m/>
    <m/>
    <m/>
    <n v="24220"/>
    <m/>
    <m/>
  </r>
  <r>
    <x v="6"/>
    <x v="0"/>
    <x v="0"/>
    <x v="0"/>
    <m/>
    <x v="3"/>
    <x v="0"/>
    <x v="0"/>
    <x v="0"/>
    <x v="71"/>
    <x v="71"/>
    <x v="48"/>
    <x v="5"/>
    <x v="0"/>
    <m/>
    <m/>
    <m/>
    <m/>
    <n v="2286.16"/>
    <m/>
    <m/>
  </r>
  <r>
    <x v="6"/>
    <x v="0"/>
    <x v="0"/>
    <x v="0"/>
    <m/>
    <x v="3"/>
    <x v="0"/>
    <x v="0"/>
    <x v="0"/>
    <x v="72"/>
    <x v="72"/>
    <x v="51"/>
    <x v="5"/>
    <x v="0"/>
    <m/>
    <m/>
    <m/>
    <m/>
    <n v="10071.92"/>
    <m/>
    <m/>
  </r>
  <r>
    <x v="6"/>
    <x v="0"/>
    <x v="0"/>
    <x v="0"/>
    <m/>
    <x v="3"/>
    <x v="0"/>
    <x v="0"/>
    <x v="0"/>
    <x v="73"/>
    <x v="73"/>
    <x v="52"/>
    <x v="5"/>
    <x v="0"/>
    <m/>
    <m/>
    <m/>
    <m/>
    <n v="3597"/>
    <m/>
    <m/>
  </r>
  <r>
    <x v="6"/>
    <x v="0"/>
    <x v="0"/>
    <x v="0"/>
    <m/>
    <x v="3"/>
    <x v="0"/>
    <x v="0"/>
    <x v="0"/>
    <x v="74"/>
    <x v="74"/>
    <x v="53"/>
    <x v="5"/>
    <x v="0"/>
    <m/>
    <m/>
    <m/>
    <m/>
    <n v="8363"/>
    <m/>
    <m/>
  </r>
  <r>
    <x v="6"/>
    <x v="0"/>
    <x v="0"/>
    <x v="0"/>
    <m/>
    <x v="3"/>
    <x v="0"/>
    <x v="0"/>
    <x v="0"/>
    <x v="75"/>
    <x v="75"/>
    <x v="54"/>
    <x v="6"/>
    <x v="0"/>
    <m/>
    <m/>
    <m/>
    <m/>
    <n v="3696"/>
    <m/>
    <m/>
  </r>
  <r>
    <x v="6"/>
    <x v="0"/>
    <x v="1"/>
    <x v="0"/>
    <m/>
    <x v="3"/>
    <x v="0"/>
    <x v="0"/>
    <x v="0"/>
    <x v="76"/>
    <x v="76"/>
    <x v="54"/>
    <x v="6"/>
    <x v="0"/>
    <m/>
    <m/>
    <m/>
    <m/>
    <n v="1840"/>
    <m/>
    <m/>
  </r>
  <r>
    <x v="6"/>
    <x v="0"/>
    <x v="0"/>
    <x v="0"/>
    <m/>
    <x v="3"/>
    <x v="0"/>
    <x v="0"/>
    <x v="0"/>
    <x v="77"/>
    <x v="77"/>
    <x v="54"/>
    <x v="6"/>
    <x v="0"/>
    <m/>
    <m/>
    <m/>
    <m/>
    <n v="4678"/>
    <m/>
    <m/>
  </r>
  <r>
    <x v="6"/>
    <x v="0"/>
    <x v="1"/>
    <x v="0"/>
    <m/>
    <x v="3"/>
    <x v="0"/>
    <x v="0"/>
    <x v="0"/>
    <x v="78"/>
    <x v="78"/>
    <x v="54"/>
    <x v="6"/>
    <x v="0"/>
    <m/>
    <m/>
    <m/>
    <m/>
    <n v="800"/>
    <m/>
    <m/>
  </r>
  <r>
    <x v="6"/>
    <x v="0"/>
    <x v="1"/>
    <x v="0"/>
    <m/>
    <x v="3"/>
    <x v="0"/>
    <x v="0"/>
    <x v="0"/>
    <x v="79"/>
    <x v="79"/>
    <x v="55"/>
    <x v="6"/>
    <x v="0"/>
    <m/>
    <m/>
    <m/>
    <m/>
    <n v="0"/>
    <m/>
    <m/>
  </r>
  <r>
    <x v="6"/>
    <x v="0"/>
    <x v="0"/>
    <x v="0"/>
    <m/>
    <x v="3"/>
    <x v="0"/>
    <x v="0"/>
    <x v="0"/>
    <x v="80"/>
    <x v="80"/>
    <x v="55"/>
    <x v="6"/>
    <x v="0"/>
    <m/>
    <m/>
    <m/>
    <m/>
    <n v="1128"/>
    <m/>
    <m/>
  </r>
  <r>
    <x v="6"/>
    <x v="0"/>
    <x v="0"/>
    <x v="0"/>
    <m/>
    <x v="3"/>
    <x v="0"/>
    <x v="0"/>
    <x v="0"/>
    <x v="81"/>
    <x v="81"/>
    <x v="56"/>
    <x v="6"/>
    <x v="0"/>
    <m/>
    <m/>
    <m/>
    <m/>
    <n v="1000"/>
    <m/>
    <m/>
  </r>
  <r>
    <x v="6"/>
    <x v="0"/>
    <x v="1"/>
    <x v="0"/>
    <m/>
    <x v="3"/>
    <x v="0"/>
    <x v="0"/>
    <x v="0"/>
    <x v="82"/>
    <x v="82"/>
    <x v="56"/>
    <x v="6"/>
    <x v="0"/>
    <m/>
    <m/>
    <m/>
    <m/>
    <n v="2000"/>
    <m/>
    <m/>
  </r>
  <r>
    <x v="6"/>
    <x v="0"/>
    <x v="0"/>
    <x v="0"/>
    <m/>
    <x v="3"/>
    <x v="0"/>
    <x v="0"/>
    <x v="0"/>
    <x v="83"/>
    <x v="83"/>
    <x v="56"/>
    <x v="6"/>
    <x v="0"/>
    <m/>
    <m/>
    <m/>
    <m/>
    <n v="5500"/>
    <m/>
    <m/>
  </r>
  <r>
    <x v="6"/>
    <x v="0"/>
    <x v="0"/>
    <x v="0"/>
    <m/>
    <x v="3"/>
    <x v="0"/>
    <x v="0"/>
    <x v="0"/>
    <x v="84"/>
    <x v="84"/>
    <x v="56"/>
    <x v="6"/>
    <x v="0"/>
    <m/>
    <m/>
    <m/>
    <m/>
    <n v="14934"/>
    <m/>
    <m/>
  </r>
  <r>
    <x v="6"/>
    <x v="0"/>
    <x v="0"/>
    <x v="0"/>
    <m/>
    <x v="3"/>
    <x v="0"/>
    <x v="0"/>
    <x v="0"/>
    <x v="85"/>
    <x v="85"/>
    <x v="57"/>
    <x v="7"/>
    <x v="1"/>
    <m/>
    <m/>
    <m/>
    <m/>
    <n v="10000"/>
    <m/>
    <m/>
  </r>
  <r>
    <x v="6"/>
    <x v="0"/>
    <x v="1"/>
    <x v="0"/>
    <m/>
    <x v="3"/>
    <x v="0"/>
    <x v="0"/>
    <x v="0"/>
    <x v="86"/>
    <x v="86"/>
    <x v="58"/>
    <x v="7"/>
    <x v="1"/>
    <m/>
    <m/>
    <m/>
    <m/>
    <n v="0"/>
    <m/>
    <m/>
  </r>
  <r>
    <x v="6"/>
    <x v="0"/>
    <x v="0"/>
    <x v="0"/>
    <m/>
    <x v="3"/>
    <x v="0"/>
    <x v="0"/>
    <x v="0"/>
    <x v="87"/>
    <x v="87"/>
    <x v="59"/>
    <x v="7"/>
    <x v="1"/>
    <m/>
    <m/>
    <m/>
    <m/>
    <n v="7445.5"/>
    <m/>
    <m/>
  </r>
  <r>
    <x v="6"/>
    <x v="0"/>
    <x v="1"/>
    <x v="0"/>
    <m/>
    <x v="3"/>
    <x v="0"/>
    <x v="0"/>
    <x v="0"/>
    <x v="88"/>
    <x v="88"/>
    <x v="60"/>
    <x v="7"/>
    <x v="1"/>
    <m/>
    <m/>
    <m/>
    <m/>
    <n v="0"/>
    <m/>
    <m/>
  </r>
  <r>
    <x v="6"/>
    <x v="0"/>
    <x v="0"/>
    <x v="0"/>
    <m/>
    <x v="3"/>
    <x v="0"/>
    <x v="0"/>
    <x v="0"/>
    <x v="89"/>
    <x v="89"/>
    <x v="61"/>
    <x v="7"/>
    <x v="1"/>
    <m/>
    <m/>
    <m/>
    <m/>
    <n v="5813.83"/>
    <m/>
    <m/>
  </r>
  <r>
    <x v="6"/>
    <x v="0"/>
    <x v="0"/>
    <x v="0"/>
    <m/>
    <x v="3"/>
    <x v="0"/>
    <x v="0"/>
    <x v="0"/>
    <x v="90"/>
    <x v="90"/>
    <x v="62"/>
    <x v="7"/>
    <x v="1"/>
    <m/>
    <m/>
    <m/>
    <m/>
    <n v="5000"/>
    <m/>
    <m/>
  </r>
  <r>
    <x v="6"/>
    <x v="0"/>
    <x v="0"/>
    <x v="0"/>
    <m/>
    <x v="3"/>
    <x v="0"/>
    <x v="0"/>
    <x v="0"/>
    <x v="91"/>
    <x v="91"/>
    <x v="63"/>
    <x v="7"/>
    <x v="1"/>
    <m/>
    <m/>
    <m/>
    <m/>
    <n v="0"/>
    <m/>
    <m/>
  </r>
  <r>
    <x v="6"/>
    <x v="0"/>
    <x v="0"/>
    <x v="0"/>
    <m/>
    <x v="3"/>
    <x v="0"/>
    <x v="0"/>
    <x v="0"/>
    <x v="92"/>
    <x v="92"/>
    <x v="63"/>
    <x v="7"/>
    <x v="1"/>
    <m/>
    <m/>
    <m/>
    <m/>
    <n v="656"/>
    <m/>
    <m/>
  </r>
  <r>
    <x v="6"/>
    <x v="0"/>
    <x v="0"/>
    <x v="0"/>
    <m/>
    <x v="3"/>
    <x v="0"/>
    <x v="0"/>
    <x v="0"/>
    <x v="93"/>
    <x v="93"/>
    <x v="64"/>
    <x v="7"/>
    <x v="1"/>
    <m/>
    <m/>
    <m/>
    <m/>
    <n v="5698"/>
    <m/>
    <m/>
  </r>
  <r>
    <x v="6"/>
    <x v="0"/>
    <x v="1"/>
    <x v="0"/>
    <m/>
    <x v="3"/>
    <x v="0"/>
    <x v="0"/>
    <x v="0"/>
    <x v="94"/>
    <x v="94"/>
    <x v="65"/>
    <x v="7"/>
    <x v="1"/>
    <m/>
    <m/>
    <m/>
    <m/>
    <n v="3000"/>
    <m/>
    <m/>
  </r>
  <r>
    <x v="6"/>
    <x v="0"/>
    <x v="1"/>
    <x v="0"/>
    <m/>
    <x v="3"/>
    <x v="0"/>
    <x v="0"/>
    <x v="0"/>
    <x v="95"/>
    <x v="95"/>
    <x v="66"/>
    <x v="7"/>
    <x v="1"/>
    <m/>
    <m/>
    <m/>
    <m/>
    <n v="0"/>
    <m/>
    <m/>
  </r>
  <r>
    <x v="6"/>
    <x v="0"/>
    <x v="1"/>
    <x v="0"/>
    <m/>
    <x v="3"/>
    <x v="0"/>
    <x v="0"/>
    <x v="0"/>
    <x v="96"/>
    <x v="96"/>
    <x v="67"/>
    <x v="8"/>
    <x v="1"/>
    <m/>
    <m/>
    <m/>
    <m/>
    <n v="0"/>
    <m/>
    <m/>
  </r>
  <r>
    <x v="6"/>
    <x v="0"/>
    <x v="1"/>
    <x v="0"/>
    <m/>
    <x v="3"/>
    <x v="0"/>
    <x v="0"/>
    <x v="0"/>
    <x v="97"/>
    <x v="97"/>
    <x v="67"/>
    <x v="8"/>
    <x v="1"/>
    <m/>
    <m/>
    <m/>
    <m/>
    <n v="750"/>
    <m/>
    <m/>
  </r>
  <r>
    <x v="6"/>
    <x v="0"/>
    <x v="1"/>
    <x v="0"/>
    <m/>
    <x v="3"/>
    <x v="0"/>
    <x v="0"/>
    <x v="0"/>
    <x v="98"/>
    <x v="98"/>
    <x v="68"/>
    <x v="8"/>
    <x v="1"/>
    <m/>
    <m/>
    <m/>
    <m/>
    <n v="1500"/>
    <m/>
    <m/>
  </r>
  <r>
    <x v="6"/>
    <x v="0"/>
    <x v="0"/>
    <x v="0"/>
    <m/>
    <x v="3"/>
    <x v="0"/>
    <x v="0"/>
    <x v="0"/>
    <x v="99"/>
    <x v="99"/>
    <x v="69"/>
    <x v="8"/>
    <x v="1"/>
    <m/>
    <m/>
    <m/>
    <m/>
    <n v="8999"/>
    <m/>
    <m/>
  </r>
  <r>
    <x v="6"/>
    <x v="0"/>
    <x v="1"/>
    <x v="0"/>
    <m/>
    <x v="3"/>
    <x v="0"/>
    <x v="0"/>
    <x v="0"/>
    <x v="100"/>
    <x v="100"/>
    <x v="70"/>
    <x v="8"/>
    <x v="1"/>
    <m/>
    <m/>
    <m/>
    <m/>
    <n v="0"/>
    <m/>
    <m/>
  </r>
  <r>
    <x v="6"/>
    <x v="0"/>
    <x v="1"/>
    <x v="0"/>
    <m/>
    <x v="3"/>
    <x v="0"/>
    <x v="0"/>
    <x v="0"/>
    <x v="101"/>
    <x v="101"/>
    <x v="70"/>
    <x v="8"/>
    <x v="1"/>
    <m/>
    <m/>
    <m/>
    <m/>
    <n v="2716.75"/>
    <m/>
    <m/>
  </r>
  <r>
    <x v="6"/>
    <x v="0"/>
    <x v="1"/>
    <x v="0"/>
    <m/>
    <x v="3"/>
    <x v="0"/>
    <x v="0"/>
    <x v="0"/>
    <x v="102"/>
    <x v="102"/>
    <x v="70"/>
    <x v="8"/>
    <x v="1"/>
    <m/>
    <m/>
    <m/>
    <m/>
    <n v="0"/>
    <m/>
    <m/>
  </r>
  <r>
    <x v="6"/>
    <x v="0"/>
    <x v="1"/>
    <x v="0"/>
    <m/>
    <x v="3"/>
    <x v="0"/>
    <x v="0"/>
    <x v="0"/>
    <x v="103"/>
    <x v="103"/>
    <x v="71"/>
    <x v="8"/>
    <x v="1"/>
    <m/>
    <m/>
    <m/>
    <m/>
    <n v="0"/>
    <m/>
    <m/>
  </r>
  <r>
    <x v="6"/>
    <x v="0"/>
    <x v="0"/>
    <x v="0"/>
    <m/>
    <x v="3"/>
    <x v="0"/>
    <x v="0"/>
    <x v="0"/>
    <x v="104"/>
    <x v="104"/>
    <x v="71"/>
    <x v="8"/>
    <x v="1"/>
    <m/>
    <m/>
    <m/>
    <m/>
    <n v="3137"/>
    <m/>
    <m/>
  </r>
  <r>
    <x v="6"/>
    <x v="0"/>
    <x v="1"/>
    <x v="0"/>
    <m/>
    <x v="3"/>
    <x v="0"/>
    <x v="0"/>
    <x v="0"/>
    <x v="105"/>
    <x v="105"/>
    <x v="72"/>
    <x v="8"/>
    <x v="1"/>
    <m/>
    <m/>
    <m/>
    <m/>
    <n v="0"/>
    <m/>
    <m/>
  </r>
  <r>
    <x v="6"/>
    <x v="0"/>
    <x v="1"/>
    <x v="0"/>
    <m/>
    <x v="3"/>
    <x v="0"/>
    <x v="0"/>
    <x v="0"/>
    <x v="106"/>
    <x v="106"/>
    <x v="67"/>
    <x v="8"/>
    <x v="1"/>
    <m/>
    <m/>
    <m/>
    <m/>
    <n v="2000"/>
    <m/>
    <m/>
  </r>
  <r>
    <x v="6"/>
    <x v="0"/>
    <x v="0"/>
    <x v="0"/>
    <m/>
    <x v="3"/>
    <x v="0"/>
    <x v="0"/>
    <x v="0"/>
    <x v="107"/>
    <x v="107"/>
    <x v="73"/>
    <x v="8"/>
    <x v="1"/>
    <m/>
    <m/>
    <m/>
    <m/>
    <n v="0"/>
    <m/>
    <m/>
  </r>
  <r>
    <x v="6"/>
    <x v="0"/>
    <x v="0"/>
    <x v="0"/>
    <m/>
    <x v="3"/>
    <x v="0"/>
    <x v="0"/>
    <x v="0"/>
    <x v="108"/>
    <x v="108"/>
    <x v="74"/>
    <x v="8"/>
    <x v="1"/>
    <m/>
    <m/>
    <m/>
    <m/>
    <n v="5012"/>
    <m/>
    <m/>
  </r>
  <r>
    <x v="6"/>
    <x v="0"/>
    <x v="0"/>
    <x v="0"/>
    <m/>
    <x v="3"/>
    <x v="0"/>
    <x v="0"/>
    <x v="0"/>
    <x v="109"/>
    <x v="109"/>
    <x v="74"/>
    <x v="8"/>
    <x v="1"/>
    <m/>
    <m/>
    <m/>
    <m/>
    <n v="761"/>
    <m/>
    <m/>
  </r>
  <r>
    <x v="6"/>
    <x v="0"/>
    <x v="0"/>
    <x v="0"/>
    <m/>
    <x v="3"/>
    <x v="0"/>
    <x v="0"/>
    <x v="0"/>
    <x v="110"/>
    <x v="110"/>
    <x v="74"/>
    <x v="8"/>
    <x v="1"/>
    <m/>
    <m/>
    <m/>
    <m/>
    <n v="615"/>
    <m/>
    <m/>
  </r>
  <r>
    <x v="6"/>
    <x v="0"/>
    <x v="0"/>
    <x v="1"/>
    <m/>
    <x v="3"/>
    <x v="0"/>
    <x v="0"/>
    <x v="0"/>
    <x v="111"/>
    <x v="111"/>
    <x v="75"/>
    <x v="8"/>
    <x v="1"/>
    <m/>
    <m/>
    <m/>
    <m/>
    <n v="7781.83"/>
    <m/>
    <m/>
  </r>
  <r>
    <x v="6"/>
    <x v="0"/>
    <x v="0"/>
    <x v="0"/>
    <m/>
    <x v="3"/>
    <x v="0"/>
    <x v="0"/>
    <x v="0"/>
    <x v="112"/>
    <x v="112"/>
    <x v="76"/>
    <x v="9"/>
    <x v="1"/>
    <m/>
    <m/>
    <m/>
    <m/>
    <n v="4000"/>
    <m/>
    <m/>
  </r>
  <r>
    <x v="6"/>
    <x v="0"/>
    <x v="1"/>
    <x v="0"/>
    <m/>
    <x v="3"/>
    <x v="0"/>
    <x v="0"/>
    <x v="0"/>
    <x v="113"/>
    <x v="113"/>
    <x v="76"/>
    <x v="9"/>
    <x v="1"/>
    <m/>
    <m/>
    <m/>
    <m/>
    <n v="0"/>
    <m/>
    <m/>
  </r>
  <r>
    <x v="6"/>
    <x v="0"/>
    <x v="0"/>
    <x v="0"/>
    <m/>
    <x v="3"/>
    <x v="0"/>
    <x v="0"/>
    <x v="0"/>
    <x v="114"/>
    <x v="114"/>
    <x v="77"/>
    <x v="9"/>
    <x v="1"/>
    <m/>
    <m/>
    <m/>
    <m/>
    <n v="2064"/>
    <m/>
    <m/>
  </r>
  <r>
    <x v="6"/>
    <x v="0"/>
    <x v="0"/>
    <x v="0"/>
    <m/>
    <x v="3"/>
    <x v="0"/>
    <x v="0"/>
    <x v="0"/>
    <x v="115"/>
    <x v="115"/>
    <x v="78"/>
    <x v="9"/>
    <x v="1"/>
    <m/>
    <m/>
    <m/>
    <m/>
    <n v="928"/>
    <m/>
    <m/>
  </r>
  <r>
    <x v="6"/>
    <x v="0"/>
    <x v="1"/>
    <x v="0"/>
    <m/>
    <x v="3"/>
    <x v="0"/>
    <x v="0"/>
    <x v="0"/>
    <x v="116"/>
    <x v="116"/>
    <x v="78"/>
    <x v="9"/>
    <x v="1"/>
    <m/>
    <m/>
    <m/>
    <m/>
    <n v="765"/>
    <m/>
    <m/>
  </r>
  <r>
    <x v="6"/>
    <x v="0"/>
    <x v="0"/>
    <x v="0"/>
    <m/>
    <x v="3"/>
    <x v="0"/>
    <x v="0"/>
    <x v="0"/>
    <x v="117"/>
    <x v="117"/>
    <x v="78"/>
    <x v="9"/>
    <x v="1"/>
    <m/>
    <m/>
    <m/>
    <m/>
    <n v="2654"/>
    <m/>
    <m/>
  </r>
  <r>
    <x v="6"/>
    <x v="0"/>
    <x v="0"/>
    <x v="0"/>
    <m/>
    <x v="3"/>
    <x v="0"/>
    <x v="0"/>
    <x v="0"/>
    <x v="118"/>
    <x v="118"/>
    <x v="78"/>
    <x v="9"/>
    <x v="1"/>
    <m/>
    <m/>
    <m/>
    <m/>
    <n v="722.25"/>
    <m/>
    <m/>
  </r>
  <r>
    <x v="6"/>
    <x v="0"/>
    <x v="0"/>
    <x v="0"/>
    <m/>
    <x v="3"/>
    <x v="0"/>
    <x v="0"/>
    <x v="0"/>
    <x v="119"/>
    <x v="119"/>
    <x v="79"/>
    <x v="9"/>
    <x v="1"/>
    <m/>
    <m/>
    <m/>
    <m/>
    <n v="1338"/>
    <m/>
    <m/>
  </r>
  <r>
    <x v="6"/>
    <x v="0"/>
    <x v="1"/>
    <x v="0"/>
    <m/>
    <x v="3"/>
    <x v="0"/>
    <x v="0"/>
    <x v="0"/>
    <x v="120"/>
    <x v="120"/>
    <x v="79"/>
    <x v="9"/>
    <x v="1"/>
    <m/>
    <m/>
    <m/>
    <m/>
    <n v="900"/>
    <m/>
    <m/>
  </r>
  <r>
    <x v="6"/>
    <x v="0"/>
    <x v="1"/>
    <x v="0"/>
    <m/>
    <x v="3"/>
    <x v="0"/>
    <x v="0"/>
    <x v="0"/>
    <x v="121"/>
    <x v="121"/>
    <x v="79"/>
    <x v="9"/>
    <x v="1"/>
    <m/>
    <m/>
    <m/>
    <m/>
    <n v="0"/>
    <m/>
    <m/>
  </r>
  <r>
    <x v="6"/>
    <x v="0"/>
    <x v="0"/>
    <x v="0"/>
    <m/>
    <x v="3"/>
    <x v="0"/>
    <x v="0"/>
    <x v="0"/>
    <x v="122"/>
    <x v="122"/>
    <x v="80"/>
    <x v="9"/>
    <x v="1"/>
    <m/>
    <m/>
    <m/>
    <m/>
    <n v="5837"/>
    <m/>
    <m/>
  </r>
  <r>
    <x v="6"/>
    <x v="0"/>
    <x v="1"/>
    <x v="0"/>
    <m/>
    <x v="3"/>
    <x v="0"/>
    <x v="0"/>
    <x v="0"/>
    <x v="123"/>
    <x v="123"/>
    <x v="81"/>
    <x v="9"/>
    <x v="1"/>
    <m/>
    <m/>
    <m/>
    <m/>
    <n v="600"/>
    <m/>
    <m/>
  </r>
  <r>
    <x v="6"/>
    <x v="0"/>
    <x v="0"/>
    <x v="0"/>
    <m/>
    <x v="3"/>
    <x v="0"/>
    <x v="0"/>
    <x v="0"/>
    <x v="124"/>
    <x v="124"/>
    <x v="81"/>
    <x v="9"/>
    <x v="1"/>
    <m/>
    <m/>
    <m/>
    <m/>
    <n v="4809"/>
    <m/>
    <m/>
  </r>
  <r>
    <x v="6"/>
    <x v="0"/>
    <x v="0"/>
    <x v="0"/>
    <m/>
    <x v="3"/>
    <x v="0"/>
    <x v="0"/>
    <x v="0"/>
    <x v="125"/>
    <x v="125"/>
    <x v="81"/>
    <x v="9"/>
    <x v="1"/>
    <m/>
    <m/>
    <m/>
    <m/>
    <n v="0"/>
    <m/>
    <m/>
  </r>
  <r>
    <x v="6"/>
    <x v="0"/>
    <x v="0"/>
    <x v="0"/>
    <m/>
    <x v="3"/>
    <x v="0"/>
    <x v="0"/>
    <x v="0"/>
    <x v="126"/>
    <x v="126"/>
    <x v="82"/>
    <x v="9"/>
    <x v="1"/>
    <m/>
    <m/>
    <m/>
    <m/>
    <n v="1431"/>
    <m/>
    <m/>
  </r>
  <r>
    <x v="6"/>
    <x v="0"/>
    <x v="0"/>
    <x v="0"/>
    <m/>
    <x v="3"/>
    <x v="0"/>
    <x v="0"/>
    <x v="0"/>
    <x v="127"/>
    <x v="127"/>
    <x v="82"/>
    <x v="9"/>
    <x v="1"/>
    <m/>
    <m/>
    <m/>
    <m/>
    <n v="1345.58"/>
    <m/>
    <m/>
  </r>
  <r>
    <x v="6"/>
    <x v="0"/>
    <x v="0"/>
    <x v="0"/>
    <m/>
    <x v="3"/>
    <x v="0"/>
    <x v="0"/>
    <x v="0"/>
    <x v="128"/>
    <x v="128"/>
    <x v="82"/>
    <x v="9"/>
    <x v="1"/>
    <m/>
    <m/>
    <m/>
    <m/>
    <n v="3945.99"/>
    <m/>
    <m/>
  </r>
  <r>
    <x v="6"/>
    <x v="0"/>
    <x v="0"/>
    <x v="0"/>
    <m/>
    <x v="3"/>
    <x v="0"/>
    <x v="0"/>
    <x v="0"/>
    <x v="129"/>
    <x v="129"/>
    <x v="79"/>
    <x v="9"/>
    <x v="1"/>
    <m/>
    <m/>
    <m/>
    <m/>
    <n v="1500"/>
    <m/>
    <m/>
  </r>
  <r>
    <x v="6"/>
    <x v="0"/>
    <x v="0"/>
    <x v="0"/>
    <m/>
    <x v="3"/>
    <x v="0"/>
    <x v="0"/>
    <x v="0"/>
    <x v="130"/>
    <x v="130"/>
    <x v="77"/>
    <x v="9"/>
    <x v="1"/>
    <m/>
    <m/>
    <m/>
    <m/>
    <n v="481"/>
    <m/>
    <m/>
  </r>
  <r>
    <x v="6"/>
    <x v="0"/>
    <x v="0"/>
    <x v="0"/>
    <m/>
    <x v="3"/>
    <x v="0"/>
    <x v="0"/>
    <x v="0"/>
    <x v="131"/>
    <x v="131"/>
    <x v="77"/>
    <x v="9"/>
    <x v="1"/>
    <m/>
    <m/>
    <m/>
    <m/>
    <n v="0"/>
    <m/>
    <m/>
  </r>
  <r>
    <x v="6"/>
    <x v="0"/>
    <x v="0"/>
    <x v="0"/>
    <m/>
    <x v="3"/>
    <x v="0"/>
    <x v="0"/>
    <x v="0"/>
    <x v="132"/>
    <x v="132"/>
    <x v="77"/>
    <x v="9"/>
    <x v="1"/>
    <m/>
    <m/>
    <m/>
    <m/>
    <n v="1087"/>
    <m/>
    <m/>
  </r>
  <r>
    <x v="6"/>
    <x v="0"/>
    <x v="0"/>
    <x v="0"/>
    <m/>
    <x v="3"/>
    <x v="0"/>
    <x v="0"/>
    <x v="0"/>
    <x v="133"/>
    <x v="133"/>
    <x v="77"/>
    <x v="9"/>
    <x v="1"/>
    <m/>
    <m/>
    <m/>
    <m/>
    <n v="501"/>
    <m/>
    <m/>
  </r>
  <r>
    <x v="6"/>
    <x v="0"/>
    <x v="0"/>
    <x v="0"/>
    <m/>
    <x v="3"/>
    <x v="0"/>
    <x v="0"/>
    <x v="0"/>
    <x v="134"/>
    <x v="134"/>
    <x v="80"/>
    <x v="9"/>
    <x v="1"/>
    <m/>
    <m/>
    <m/>
    <m/>
    <n v="522.16999999999996"/>
    <m/>
    <m/>
  </r>
  <r>
    <x v="6"/>
    <x v="0"/>
    <x v="0"/>
    <x v="0"/>
    <m/>
    <x v="3"/>
    <x v="0"/>
    <x v="0"/>
    <x v="0"/>
    <x v="135"/>
    <x v="135"/>
    <x v="80"/>
    <x v="9"/>
    <x v="1"/>
    <m/>
    <m/>
    <m/>
    <m/>
    <n v="188"/>
    <m/>
    <m/>
  </r>
  <r>
    <x v="6"/>
    <x v="0"/>
    <x v="0"/>
    <x v="0"/>
    <m/>
    <x v="3"/>
    <x v="0"/>
    <x v="0"/>
    <x v="0"/>
    <x v="136"/>
    <x v="136"/>
    <x v="83"/>
    <x v="9"/>
    <x v="1"/>
    <m/>
    <m/>
    <m/>
    <m/>
    <n v="950.33"/>
    <m/>
    <m/>
  </r>
  <r>
    <x v="6"/>
    <x v="0"/>
    <x v="0"/>
    <x v="0"/>
    <m/>
    <x v="3"/>
    <x v="0"/>
    <x v="0"/>
    <x v="0"/>
    <x v="137"/>
    <x v="137"/>
    <x v="83"/>
    <x v="9"/>
    <x v="1"/>
    <m/>
    <m/>
    <m/>
    <m/>
    <n v="1394"/>
    <m/>
    <m/>
  </r>
  <r>
    <x v="6"/>
    <x v="0"/>
    <x v="1"/>
    <x v="0"/>
    <m/>
    <x v="3"/>
    <x v="0"/>
    <x v="0"/>
    <x v="1"/>
    <x v="138"/>
    <x v="138"/>
    <x v="84"/>
    <x v="9"/>
    <x v="1"/>
    <m/>
    <m/>
    <m/>
    <m/>
    <n v="6014.25"/>
    <m/>
    <m/>
  </r>
  <r>
    <x v="6"/>
    <x v="0"/>
    <x v="1"/>
    <x v="0"/>
    <m/>
    <x v="3"/>
    <x v="0"/>
    <x v="0"/>
    <x v="0"/>
    <x v="139"/>
    <x v="139"/>
    <x v="79"/>
    <x v="9"/>
    <x v="1"/>
    <m/>
    <m/>
    <m/>
    <m/>
    <n v="0"/>
    <m/>
    <m/>
  </r>
  <r>
    <x v="6"/>
    <x v="0"/>
    <x v="0"/>
    <x v="0"/>
    <m/>
    <x v="3"/>
    <x v="0"/>
    <x v="0"/>
    <x v="0"/>
    <x v="140"/>
    <x v="140"/>
    <x v="85"/>
    <x v="10"/>
    <x v="1"/>
    <m/>
    <m/>
    <m/>
    <m/>
    <n v="9380"/>
    <m/>
    <m/>
  </r>
  <r>
    <x v="6"/>
    <x v="0"/>
    <x v="1"/>
    <x v="0"/>
    <m/>
    <x v="3"/>
    <x v="0"/>
    <x v="0"/>
    <x v="0"/>
    <x v="141"/>
    <x v="141"/>
    <x v="86"/>
    <x v="10"/>
    <x v="1"/>
    <m/>
    <m/>
    <m/>
    <m/>
    <n v="3236.5"/>
    <m/>
    <m/>
  </r>
  <r>
    <x v="6"/>
    <x v="0"/>
    <x v="1"/>
    <x v="0"/>
    <m/>
    <x v="3"/>
    <x v="0"/>
    <x v="0"/>
    <x v="0"/>
    <x v="142"/>
    <x v="142"/>
    <x v="86"/>
    <x v="10"/>
    <x v="1"/>
    <m/>
    <m/>
    <m/>
    <m/>
    <n v="1750"/>
    <m/>
    <m/>
  </r>
  <r>
    <x v="6"/>
    <x v="0"/>
    <x v="1"/>
    <x v="0"/>
    <m/>
    <x v="3"/>
    <x v="0"/>
    <x v="0"/>
    <x v="0"/>
    <x v="143"/>
    <x v="143"/>
    <x v="86"/>
    <x v="10"/>
    <x v="1"/>
    <m/>
    <m/>
    <m/>
    <m/>
    <n v="400"/>
    <m/>
    <m/>
  </r>
  <r>
    <x v="6"/>
    <x v="0"/>
    <x v="0"/>
    <x v="0"/>
    <m/>
    <x v="3"/>
    <x v="0"/>
    <x v="0"/>
    <x v="0"/>
    <x v="144"/>
    <x v="144"/>
    <x v="87"/>
    <x v="10"/>
    <x v="1"/>
    <m/>
    <m/>
    <m/>
    <m/>
    <n v="5894"/>
    <m/>
    <m/>
  </r>
  <r>
    <x v="6"/>
    <x v="0"/>
    <x v="0"/>
    <x v="1"/>
    <m/>
    <x v="3"/>
    <x v="0"/>
    <x v="0"/>
    <x v="0"/>
    <x v="145"/>
    <x v="145"/>
    <x v="88"/>
    <x v="10"/>
    <x v="1"/>
    <m/>
    <m/>
    <m/>
    <m/>
    <n v="5286"/>
    <m/>
    <m/>
  </r>
  <r>
    <x v="6"/>
    <x v="0"/>
    <x v="0"/>
    <x v="0"/>
    <m/>
    <x v="3"/>
    <x v="0"/>
    <x v="0"/>
    <x v="0"/>
    <x v="146"/>
    <x v="146"/>
    <x v="89"/>
    <x v="10"/>
    <x v="1"/>
    <m/>
    <m/>
    <m/>
    <m/>
    <n v="4826"/>
    <m/>
    <m/>
  </r>
  <r>
    <x v="6"/>
    <x v="0"/>
    <x v="0"/>
    <x v="0"/>
    <m/>
    <x v="3"/>
    <x v="0"/>
    <x v="0"/>
    <x v="0"/>
    <x v="147"/>
    <x v="147"/>
    <x v="86"/>
    <x v="10"/>
    <x v="1"/>
    <m/>
    <m/>
    <m/>
    <m/>
    <n v="2697.08"/>
    <m/>
    <m/>
  </r>
  <r>
    <x v="6"/>
    <x v="0"/>
    <x v="0"/>
    <x v="0"/>
    <m/>
    <x v="3"/>
    <x v="0"/>
    <x v="0"/>
    <x v="0"/>
    <x v="148"/>
    <x v="148"/>
    <x v="90"/>
    <x v="11"/>
    <x v="1"/>
    <m/>
    <m/>
    <m/>
    <m/>
    <n v="726"/>
    <m/>
    <m/>
  </r>
  <r>
    <x v="6"/>
    <x v="0"/>
    <x v="0"/>
    <x v="0"/>
    <m/>
    <x v="3"/>
    <x v="0"/>
    <x v="0"/>
    <x v="0"/>
    <x v="149"/>
    <x v="149"/>
    <x v="90"/>
    <x v="11"/>
    <x v="1"/>
    <m/>
    <m/>
    <m/>
    <m/>
    <n v="8794"/>
    <m/>
    <m/>
  </r>
  <r>
    <x v="6"/>
    <x v="0"/>
    <x v="0"/>
    <x v="0"/>
    <m/>
    <x v="3"/>
    <x v="0"/>
    <x v="0"/>
    <x v="0"/>
    <x v="150"/>
    <x v="150"/>
    <x v="90"/>
    <x v="11"/>
    <x v="1"/>
    <m/>
    <m/>
    <m/>
    <m/>
    <n v="1499"/>
    <m/>
    <m/>
  </r>
  <r>
    <x v="6"/>
    <x v="0"/>
    <x v="0"/>
    <x v="0"/>
    <m/>
    <x v="3"/>
    <x v="0"/>
    <x v="0"/>
    <x v="0"/>
    <x v="151"/>
    <x v="151"/>
    <x v="90"/>
    <x v="11"/>
    <x v="1"/>
    <m/>
    <m/>
    <m/>
    <m/>
    <n v="3457.76"/>
    <m/>
    <m/>
  </r>
  <r>
    <x v="6"/>
    <x v="0"/>
    <x v="0"/>
    <x v="0"/>
    <m/>
    <x v="3"/>
    <x v="0"/>
    <x v="0"/>
    <x v="0"/>
    <x v="152"/>
    <x v="152"/>
    <x v="91"/>
    <x v="11"/>
    <x v="1"/>
    <m/>
    <m/>
    <m/>
    <m/>
    <n v="4021.25"/>
    <m/>
    <m/>
  </r>
  <r>
    <x v="6"/>
    <x v="0"/>
    <x v="0"/>
    <x v="0"/>
    <m/>
    <x v="3"/>
    <x v="0"/>
    <x v="0"/>
    <x v="0"/>
    <x v="153"/>
    <x v="153"/>
    <x v="92"/>
    <x v="11"/>
    <x v="1"/>
    <m/>
    <m/>
    <m/>
    <m/>
    <n v="4950"/>
    <m/>
    <m/>
  </r>
  <r>
    <x v="6"/>
    <x v="0"/>
    <x v="0"/>
    <x v="0"/>
    <m/>
    <x v="3"/>
    <x v="0"/>
    <x v="0"/>
    <x v="1"/>
    <x v="154"/>
    <x v="154"/>
    <x v="92"/>
    <x v="11"/>
    <x v="1"/>
    <m/>
    <m/>
    <m/>
    <m/>
    <n v="750"/>
    <m/>
    <m/>
  </r>
  <r>
    <x v="6"/>
    <x v="0"/>
    <x v="1"/>
    <x v="0"/>
    <m/>
    <x v="3"/>
    <x v="0"/>
    <x v="0"/>
    <x v="0"/>
    <x v="155"/>
    <x v="155"/>
    <x v="92"/>
    <x v="11"/>
    <x v="1"/>
    <m/>
    <m/>
    <m/>
    <m/>
    <n v="7000"/>
    <m/>
    <m/>
  </r>
  <r>
    <x v="6"/>
    <x v="0"/>
    <x v="1"/>
    <x v="0"/>
    <m/>
    <x v="3"/>
    <x v="0"/>
    <x v="0"/>
    <x v="0"/>
    <x v="156"/>
    <x v="156"/>
    <x v="93"/>
    <x v="11"/>
    <x v="1"/>
    <m/>
    <m/>
    <m/>
    <m/>
    <n v="3901.33"/>
    <m/>
    <m/>
  </r>
  <r>
    <x v="6"/>
    <x v="0"/>
    <x v="0"/>
    <x v="0"/>
    <m/>
    <x v="3"/>
    <x v="0"/>
    <x v="0"/>
    <x v="0"/>
    <x v="157"/>
    <x v="157"/>
    <x v="92"/>
    <x v="11"/>
    <x v="1"/>
    <m/>
    <m/>
    <m/>
    <m/>
    <n v="2812"/>
    <m/>
    <m/>
  </r>
  <r>
    <x v="6"/>
    <x v="0"/>
    <x v="0"/>
    <x v="0"/>
    <m/>
    <x v="3"/>
    <x v="0"/>
    <x v="0"/>
    <x v="1"/>
    <x v="158"/>
    <x v="158"/>
    <x v="92"/>
    <x v="11"/>
    <x v="1"/>
    <m/>
    <m/>
    <m/>
    <m/>
    <n v="6024.33"/>
    <m/>
    <m/>
  </r>
  <r>
    <x v="6"/>
    <x v="0"/>
    <x v="0"/>
    <x v="0"/>
    <m/>
    <x v="3"/>
    <x v="0"/>
    <x v="0"/>
    <x v="0"/>
    <x v="159"/>
    <x v="159"/>
    <x v="94"/>
    <x v="11"/>
    <x v="1"/>
    <m/>
    <m/>
    <m/>
    <m/>
    <n v="4225"/>
    <m/>
    <m/>
  </r>
  <r>
    <x v="6"/>
    <x v="0"/>
    <x v="0"/>
    <x v="0"/>
    <m/>
    <x v="3"/>
    <x v="0"/>
    <x v="0"/>
    <x v="0"/>
    <x v="160"/>
    <x v="160"/>
    <x v="90"/>
    <x v="11"/>
    <x v="1"/>
    <m/>
    <m/>
    <m/>
    <m/>
    <n v="3342"/>
    <m/>
    <m/>
  </r>
  <r>
    <x v="6"/>
    <x v="0"/>
    <x v="0"/>
    <x v="0"/>
    <m/>
    <x v="3"/>
    <x v="0"/>
    <x v="0"/>
    <x v="0"/>
    <x v="161"/>
    <x v="161"/>
    <x v="90"/>
    <x v="11"/>
    <x v="1"/>
    <m/>
    <m/>
    <m/>
    <m/>
    <n v="3258"/>
    <m/>
    <m/>
  </r>
  <r>
    <x v="6"/>
    <x v="0"/>
    <x v="0"/>
    <x v="0"/>
    <m/>
    <x v="3"/>
    <x v="0"/>
    <x v="0"/>
    <x v="0"/>
    <x v="162"/>
    <x v="162"/>
    <x v="95"/>
    <x v="11"/>
    <x v="1"/>
    <m/>
    <m/>
    <m/>
    <m/>
    <n v="9126"/>
    <m/>
    <m/>
  </r>
  <r>
    <x v="6"/>
    <x v="0"/>
    <x v="1"/>
    <x v="0"/>
    <m/>
    <x v="3"/>
    <x v="0"/>
    <x v="0"/>
    <x v="0"/>
    <x v="163"/>
    <x v="163"/>
    <x v="96"/>
    <x v="12"/>
    <x v="1"/>
    <m/>
    <m/>
    <m/>
    <m/>
    <n v="1369.42"/>
    <m/>
    <m/>
  </r>
  <r>
    <x v="6"/>
    <x v="0"/>
    <x v="0"/>
    <x v="0"/>
    <m/>
    <x v="3"/>
    <x v="0"/>
    <x v="0"/>
    <x v="0"/>
    <x v="164"/>
    <x v="164"/>
    <x v="96"/>
    <x v="12"/>
    <x v="1"/>
    <m/>
    <m/>
    <m/>
    <m/>
    <n v="3765.5"/>
    <m/>
    <m/>
  </r>
  <r>
    <x v="6"/>
    <x v="0"/>
    <x v="0"/>
    <x v="0"/>
    <m/>
    <x v="3"/>
    <x v="0"/>
    <x v="0"/>
    <x v="0"/>
    <x v="165"/>
    <x v="165"/>
    <x v="96"/>
    <x v="12"/>
    <x v="1"/>
    <m/>
    <m/>
    <m/>
    <m/>
    <n v="2115"/>
    <m/>
    <m/>
  </r>
  <r>
    <x v="6"/>
    <x v="0"/>
    <x v="1"/>
    <x v="0"/>
    <m/>
    <x v="3"/>
    <x v="0"/>
    <x v="0"/>
    <x v="0"/>
    <x v="166"/>
    <x v="166"/>
    <x v="96"/>
    <x v="12"/>
    <x v="1"/>
    <m/>
    <m/>
    <m/>
    <m/>
    <n v="500"/>
    <m/>
    <m/>
  </r>
  <r>
    <x v="6"/>
    <x v="0"/>
    <x v="0"/>
    <x v="0"/>
    <m/>
    <x v="3"/>
    <x v="0"/>
    <x v="0"/>
    <x v="0"/>
    <x v="167"/>
    <x v="167"/>
    <x v="97"/>
    <x v="12"/>
    <x v="1"/>
    <m/>
    <m/>
    <m/>
    <m/>
    <n v="5837.25"/>
    <m/>
    <m/>
  </r>
  <r>
    <x v="6"/>
    <x v="0"/>
    <x v="0"/>
    <x v="0"/>
    <m/>
    <x v="3"/>
    <x v="0"/>
    <x v="0"/>
    <x v="0"/>
    <x v="168"/>
    <x v="168"/>
    <x v="98"/>
    <x v="12"/>
    <x v="1"/>
    <m/>
    <m/>
    <m/>
    <m/>
    <n v="1264"/>
    <m/>
    <m/>
  </r>
  <r>
    <x v="6"/>
    <x v="0"/>
    <x v="0"/>
    <x v="0"/>
    <m/>
    <x v="3"/>
    <x v="0"/>
    <x v="0"/>
    <x v="0"/>
    <x v="169"/>
    <x v="169"/>
    <x v="98"/>
    <x v="12"/>
    <x v="1"/>
    <m/>
    <m/>
    <m/>
    <m/>
    <n v="736"/>
    <m/>
    <m/>
  </r>
  <r>
    <x v="6"/>
    <x v="0"/>
    <x v="0"/>
    <x v="0"/>
    <m/>
    <x v="3"/>
    <x v="0"/>
    <x v="0"/>
    <x v="0"/>
    <x v="170"/>
    <x v="170"/>
    <x v="98"/>
    <x v="12"/>
    <x v="1"/>
    <m/>
    <m/>
    <m/>
    <m/>
    <n v="763"/>
    <m/>
    <m/>
  </r>
  <r>
    <x v="6"/>
    <x v="0"/>
    <x v="0"/>
    <x v="0"/>
    <m/>
    <x v="3"/>
    <x v="0"/>
    <x v="0"/>
    <x v="0"/>
    <x v="171"/>
    <x v="171"/>
    <x v="98"/>
    <x v="12"/>
    <x v="1"/>
    <m/>
    <m/>
    <m/>
    <m/>
    <n v="0"/>
    <m/>
    <m/>
  </r>
  <r>
    <x v="6"/>
    <x v="0"/>
    <x v="0"/>
    <x v="0"/>
    <m/>
    <x v="3"/>
    <x v="0"/>
    <x v="0"/>
    <x v="0"/>
    <x v="172"/>
    <x v="172"/>
    <x v="98"/>
    <x v="12"/>
    <x v="1"/>
    <m/>
    <m/>
    <m/>
    <m/>
    <n v="0"/>
    <m/>
    <m/>
  </r>
  <r>
    <x v="6"/>
    <x v="0"/>
    <x v="1"/>
    <x v="0"/>
    <m/>
    <x v="3"/>
    <x v="0"/>
    <x v="0"/>
    <x v="0"/>
    <x v="173"/>
    <x v="173"/>
    <x v="99"/>
    <x v="12"/>
    <x v="1"/>
    <m/>
    <m/>
    <m/>
    <m/>
    <n v="2358"/>
    <m/>
    <m/>
  </r>
  <r>
    <x v="6"/>
    <x v="0"/>
    <x v="1"/>
    <x v="0"/>
    <m/>
    <x v="3"/>
    <x v="0"/>
    <x v="0"/>
    <x v="0"/>
    <x v="174"/>
    <x v="174"/>
    <x v="99"/>
    <x v="12"/>
    <x v="1"/>
    <m/>
    <m/>
    <m/>
    <m/>
    <n v="0"/>
    <m/>
    <m/>
  </r>
  <r>
    <x v="6"/>
    <x v="0"/>
    <x v="0"/>
    <x v="0"/>
    <m/>
    <x v="3"/>
    <x v="0"/>
    <x v="0"/>
    <x v="0"/>
    <x v="175"/>
    <x v="175"/>
    <x v="97"/>
    <x v="12"/>
    <x v="1"/>
    <m/>
    <m/>
    <m/>
    <m/>
    <n v="5000"/>
    <m/>
    <m/>
  </r>
  <r>
    <x v="6"/>
    <x v="0"/>
    <x v="0"/>
    <x v="0"/>
    <m/>
    <x v="3"/>
    <x v="0"/>
    <x v="0"/>
    <x v="0"/>
    <x v="176"/>
    <x v="176"/>
    <x v="97"/>
    <x v="12"/>
    <x v="1"/>
    <m/>
    <m/>
    <m/>
    <m/>
    <n v="6417"/>
    <m/>
    <m/>
  </r>
  <r>
    <x v="6"/>
    <x v="0"/>
    <x v="0"/>
    <x v="0"/>
    <m/>
    <x v="3"/>
    <x v="0"/>
    <x v="0"/>
    <x v="0"/>
    <x v="177"/>
    <x v="177"/>
    <x v="97"/>
    <x v="12"/>
    <x v="1"/>
    <m/>
    <m/>
    <m/>
    <m/>
    <n v="2313"/>
    <m/>
    <m/>
  </r>
  <r>
    <x v="6"/>
    <x v="0"/>
    <x v="1"/>
    <x v="0"/>
    <m/>
    <x v="3"/>
    <x v="0"/>
    <x v="0"/>
    <x v="0"/>
    <x v="178"/>
    <x v="178"/>
    <x v="100"/>
    <x v="12"/>
    <x v="1"/>
    <m/>
    <m/>
    <m/>
    <m/>
    <n v="0"/>
    <m/>
    <m/>
  </r>
  <r>
    <x v="6"/>
    <x v="0"/>
    <x v="1"/>
    <x v="0"/>
    <m/>
    <x v="3"/>
    <x v="0"/>
    <x v="0"/>
    <x v="0"/>
    <x v="179"/>
    <x v="179"/>
    <x v="101"/>
    <x v="12"/>
    <x v="1"/>
    <m/>
    <m/>
    <m/>
    <m/>
    <n v="0"/>
    <m/>
    <m/>
  </r>
  <r>
    <x v="6"/>
    <x v="0"/>
    <x v="0"/>
    <x v="0"/>
    <m/>
    <x v="3"/>
    <x v="0"/>
    <x v="0"/>
    <x v="0"/>
    <x v="180"/>
    <x v="180"/>
    <x v="102"/>
    <x v="12"/>
    <x v="1"/>
    <m/>
    <m/>
    <m/>
    <m/>
    <n v="1573"/>
    <m/>
    <m/>
  </r>
  <r>
    <x v="6"/>
    <x v="0"/>
    <x v="0"/>
    <x v="0"/>
    <m/>
    <x v="3"/>
    <x v="0"/>
    <x v="0"/>
    <x v="0"/>
    <x v="181"/>
    <x v="181"/>
    <x v="102"/>
    <x v="12"/>
    <x v="1"/>
    <m/>
    <m/>
    <m/>
    <m/>
    <n v="1278"/>
    <m/>
    <m/>
  </r>
  <r>
    <x v="6"/>
    <x v="0"/>
    <x v="0"/>
    <x v="0"/>
    <m/>
    <x v="3"/>
    <x v="0"/>
    <x v="0"/>
    <x v="0"/>
    <x v="182"/>
    <x v="182"/>
    <x v="102"/>
    <x v="12"/>
    <x v="1"/>
    <m/>
    <m/>
    <m/>
    <m/>
    <n v="1489"/>
    <m/>
    <m/>
  </r>
  <r>
    <x v="6"/>
    <x v="0"/>
    <x v="1"/>
    <x v="0"/>
    <m/>
    <x v="3"/>
    <x v="0"/>
    <x v="0"/>
    <x v="0"/>
    <x v="183"/>
    <x v="183"/>
    <x v="97"/>
    <x v="12"/>
    <x v="1"/>
    <m/>
    <m/>
    <m/>
    <m/>
    <n v="4110"/>
    <m/>
    <m/>
  </r>
  <r>
    <x v="6"/>
    <x v="0"/>
    <x v="1"/>
    <x v="0"/>
    <m/>
    <x v="3"/>
    <x v="0"/>
    <x v="0"/>
    <x v="1"/>
    <x v="184"/>
    <x v="184"/>
    <x v="103"/>
    <x v="12"/>
    <x v="1"/>
    <m/>
    <m/>
    <m/>
    <m/>
    <n v="9705"/>
    <m/>
    <m/>
  </r>
  <r>
    <x v="6"/>
    <x v="0"/>
    <x v="0"/>
    <x v="0"/>
    <m/>
    <x v="3"/>
    <x v="0"/>
    <x v="0"/>
    <x v="0"/>
    <x v="185"/>
    <x v="185"/>
    <x v="104"/>
    <x v="12"/>
    <x v="1"/>
    <m/>
    <m/>
    <m/>
    <m/>
    <n v="5856"/>
    <m/>
    <m/>
  </r>
  <r>
    <x v="6"/>
    <x v="0"/>
    <x v="1"/>
    <x v="0"/>
    <m/>
    <x v="3"/>
    <x v="0"/>
    <x v="0"/>
    <x v="0"/>
    <x v="186"/>
    <x v="186"/>
    <x v="105"/>
    <x v="13"/>
    <x v="1"/>
    <m/>
    <m/>
    <m/>
    <m/>
    <n v="7500"/>
    <m/>
    <m/>
  </r>
  <r>
    <x v="6"/>
    <x v="0"/>
    <x v="1"/>
    <x v="0"/>
    <m/>
    <x v="3"/>
    <x v="0"/>
    <x v="0"/>
    <x v="0"/>
    <x v="188"/>
    <x v="188"/>
    <x v="107"/>
    <x v="13"/>
    <x v="1"/>
    <m/>
    <m/>
    <m/>
    <m/>
    <n v="2500"/>
    <m/>
    <m/>
  </r>
  <r>
    <x v="6"/>
    <x v="0"/>
    <x v="1"/>
    <x v="0"/>
    <m/>
    <x v="3"/>
    <x v="0"/>
    <x v="0"/>
    <x v="0"/>
    <x v="187"/>
    <x v="187"/>
    <x v="106"/>
    <x v="13"/>
    <x v="1"/>
    <m/>
    <m/>
    <m/>
    <m/>
    <n v="3009.25"/>
    <m/>
    <m/>
  </r>
  <r>
    <x v="6"/>
    <x v="0"/>
    <x v="0"/>
    <x v="0"/>
    <m/>
    <x v="3"/>
    <x v="0"/>
    <x v="0"/>
    <x v="0"/>
    <x v="189"/>
    <x v="189"/>
    <x v="108"/>
    <x v="13"/>
    <x v="1"/>
    <m/>
    <m/>
    <m/>
    <m/>
    <n v="3395.2"/>
    <m/>
    <m/>
  </r>
  <r>
    <x v="6"/>
    <x v="0"/>
    <x v="0"/>
    <x v="0"/>
    <m/>
    <x v="3"/>
    <x v="0"/>
    <x v="0"/>
    <x v="0"/>
    <x v="190"/>
    <x v="190"/>
    <x v="109"/>
    <x v="13"/>
    <x v="1"/>
    <m/>
    <m/>
    <m/>
    <m/>
    <n v="5490"/>
    <m/>
    <m/>
  </r>
  <r>
    <x v="6"/>
    <x v="0"/>
    <x v="1"/>
    <x v="0"/>
    <m/>
    <x v="3"/>
    <x v="0"/>
    <x v="0"/>
    <x v="0"/>
    <x v="191"/>
    <x v="191"/>
    <x v="110"/>
    <x v="13"/>
    <x v="1"/>
    <m/>
    <m/>
    <m/>
    <m/>
    <n v="1500"/>
    <m/>
    <m/>
  </r>
  <r>
    <x v="6"/>
    <x v="0"/>
    <x v="0"/>
    <x v="0"/>
    <m/>
    <x v="3"/>
    <x v="0"/>
    <x v="0"/>
    <x v="0"/>
    <x v="192"/>
    <x v="192"/>
    <x v="111"/>
    <x v="13"/>
    <x v="1"/>
    <m/>
    <m/>
    <m/>
    <m/>
    <n v="4220.67"/>
    <m/>
    <m/>
  </r>
  <r>
    <x v="6"/>
    <x v="0"/>
    <x v="1"/>
    <x v="1"/>
    <m/>
    <x v="3"/>
    <x v="0"/>
    <x v="0"/>
    <x v="0"/>
    <x v="193"/>
    <x v="193"/>
    <x v="112"/>
    <x v="13"/>
    <x v="1"/>
    <m/>
    <m/>
    <m/>
    <m/>
    <n v="4985.08"/>
    <m/>
    <m/>
  </r>
  <r>
    <x v="6"/>
    <x v="0"/>
    <x v="0"/>
    <x v="0"/>
    <m/>
    <x v="3"/>
    <x v="0"/>
    <x v="0"/>
    <x v="1"/>
    <x v="194"/>
    <x v="194"/>
    <x v="113"/>
    <x v="13"/>
    <x v="1"/>
    <m/>
    <m/>
    <m/>
    <m/>
    <n v="4762"/>
    <m/>
    <m/>
  </r>
  <r>
    <x v="6"/>
    <x v="0"/>
    <x v="0"/>
    <x v="0"/>
    <m/>
    <x v="3"/>
    <x v="0"/>
    <x v="0"/>
    <x v="0"/>
    <x v="195"/>
    <x v="195"/>
    <x v="114"/>
    <x v="14"/>
    <x v="2"/>
    <m/>
    <m/>
    <m/>
    <m/>
    <n v="4325"/>
    <m/>
    <m/>
  </r>
  <r>
    <x v="6"/>
    <x v="0"/>
    <x v="1"/>
    <x v="0"/>
    <m/>
    <x v="3"/>
    <x v="0"/>
    <x v="0"/>
    <x v="0"/>
    <x v="196"/>
    <x v="196"/>
    <x v="114"/>
    <x v="14"/>
    <x v="2"/>
    <m/>
    <m/>
    <m/>
    <m/>
    <n v="1305.5"/>
    <m/>
    <m/>
  </r>
  <r>
    <x v="6"/>
    <x v="0"/>
    <x v="0"/>
    <x v="0"/>
    <m/>
    <x v="3"/>
    <x v="0"/>
    <x v="0"/>
    <x v="0"/>
    <x v="197"/>
    <x v="197"/>
    <x v="114"/>
    <x v="14"/>
    <x v="2"/>
    <m/>
    <m/>
    <m/>
    <m/>
    <n v="1080"/>
    <m/>
    <m/>
  </r>
  <r>
    <x v="6"/>
    <x v="0"/>
    <x v="1"/>
    <x v="0"/>
    <m/>
    <x v="3"/>
    <x v="0"/>
    <x v="0"/>
    <x v="0"/>
    <x v="198"/>
    <x v="198"/>
    <x v="115"/>
    <x v="14"/>
    <x v="2"/>
    <m/>
    <m/>
    <m/>
    <m/>
    <n v="500"/>
    <m/>
    <m/>
  </r>
  <r>
    <x v="6"/>
    <x v="0"/>
    <x v="1"/>
    <x v="0"/>
    <m/>
    <x v="3"/>
    <x v="0"/>
    <x v="0"/>
    <x v="0"/>
    <x v="199"/>
    <x v="199"/>
    <x v="115"/>
    <x v="14"/>
    <x v="2"/>
    <m/>
    <m/>
    <m/>
    <m/>
    <n v="0"/>
    <m/>
    <m/>
  </r>
  <r>
    <x v="6"/>
    <x v="0"/>
    <x v="1"/>
    <x v="0"/>
    <m/>
    <x v="3"/>
    <x v="0"/>
    <x v="0"/>
    <x v="0"/>
    <x v="200"/>
    <x v="200"/>
    <x v="115"/>
    <x v="14"/>
    <x v="2"/>
    <m/>
    <m/>
    <m/>
    <m/>
    <n v="0"/>
    <m/>
    <m/>
  </r>
  <r>
    <x v="6"/>
    <x v="0"/>
    <x v="1"/>
    <x v="0"/>
    <m/>
    <x v="3"/>
    <x v="0"/>
    <x v="0"/>
    <x v="0"/>
    <x v="201"/>
    <x v="201"/>
    <x v="116"/>
    <x v="14"/>
    <x v="2"/>
    <m/>
    <m/>
    <m/>
    <m/>
    <n v="0"/>
    <m/>
    <m/>
  </r>
  <r>
    <x v="6"/>
    <x v="0"/>
    <x v="0"/>
    <x v="0"/>
    <m/>
    <x v="3"/>
    <x v="0"/>
    <x v="0"/>
    <x v="0"/>
    <x v="202"/>
    <x v="202"/>
    <x v="116"/>
    <x v="14"/>
    <x v="2"/>
    <m/>
    <m/>
    <m/>
    <m/>
    <n v="0"/>
    <m/>
    <m/>
  </r>
  <r>
    <x v="6"/>
    <x v="0"/>
    <x v="1"/>
    <x v="0"/>
    <m/>
    <x v="3"/>
    <x v="0"/>
    <x v="0"/>
    <x v="0"/>
    <x v="203"/>
    <x v="203"/>
    <x v="116"/>
    <x v="14"/>
    <x v="2"/>
    <m/>
    <m/>
    <m/>
    <m/>
    <n v="126"/>
    <m/>
    <m/>
  </r>
  <r>
    <x v="6"/>
    <x v="0"/>
    <x v="1"/>
    <x v="0"/>
    <m/>
    <x v="3"/>
    <x v="0"/>
    <x v="0"/>
    <x v="0"/>
    <x v="204"/>
    <x v="204"/>
    <x v="117"/>
    <x v="14"/>
    <x v="2"/>
    <m/>
    <m/>
    <m/>
    <m/>
    <n v="2500"/>
    <m/>
    <m/>
  </r>
  <r>
    <x v="6"/>
    <x v="0"/>
    <x v="0"/>
    <x v="0"/>
    <m/>
    <x v="3"/>
    <x v="0"/>
    <x v="0"/>
    <x v="0"/>
    <x v="205"/>
    <x v="205"/>
    <x v="117"/>
    <x v="14"/>
    <x v="2"/>
    <m/>
    <m/>
    <m/>
    <m/>
    <n v="1117"/>
    <m/>
    <m/>
  </r>
  <r>
    <x v="6"/>
    <x v="0"/>
    <x v="1"/>
    <x v="0"/>
    <m/>
    <x v="3"/>
    <x v="0"/>
    <x v="0"/>
    <x v="0"/>
    <x v="206"/>
    <x v="206"/>
    <x v="117"/>
    <x v="14"/>
    <x v="2"/>
    <m/>
    <m/>
    <m/>
    <m/>
    <n v="62.5"/>
    <m/>
    <m/>
  </r>
  <r>
    <x v="6"/>
    <x v="0"/>
    <x v="0"/>
    <x v="0"/>
    <m/>
    <x v="3"/>
    <x v="0"/>
    <x v="0"/>
    <x v="0"/>
    <x v="207"/>
    <x v="207"/>
    <x v="117"/>
    <x v="14"/>
    <x v="2"/>
    <m/>
    <m/>
    <m/>
    <m/>
    <n v="3311"/>
    <m/>
    <m/>
  </r>
  <r>
    <x v="6"/>
    <x v="0"/>
    <x v="1"/>
    <x v="0"/>
    <m/>
    <x v="3"/>
    <x v="0"/>
    <x v="0"/>
    <x v="0"/>
    <x v="208"/>
    <x v="208"/>
    <x v="118"/>
    <x v="14"/>
    <x v="2"/>
    <m/>
    <m/>
    <m/>
    <m/>
    <n v="1250"/>
    <m/>
    <m/>
  </r>
  <r>
    <x v="6"/>
    <x v="0"/>
    <x v="0"/>
    <x v="0"/>
    <m/>
    <x v="3"/>
    <x v="0"/>
    <x v="0"/>
    <x v="0"/>
    <x v="209"/>
    <x v="209"/>
    <x v="119"/>
    <x v="14"/>
    <x v="2"/>
    <m/>
    <m/>
    <m/>
    <m/>
    <n v="0"/>
    <m/>
    <m/>
  </r>
  <r>
    <x v="6"/>
    <x v="0"/>
    <x v="0"/>
    <x v="0"/>
    <m/>
    <x v="3"/>
    <x v="0"/>
    <x v="0"/>
    <x v="0"/>
    <x v="210"/>
    <x v="210"/>
    <x v="119"/>
    <x v="14"/>
    <x v="2"/>
    <m/>
    <m/>
    <m/>
    <m/>
    <n v="1000"/>
    <m/>
    <m/>
  </r>
  <r>
    <x v="6"/>
    <x v="0"/>
    <x v="0"/>
    <x v="0"/>
    <m/>
    <x v="3"/>
    <x v="0"/>
    <x v="0"/>
    <x v="0"/>
    <x v="211"/>
    <x v="211"/>
    <x v="119"/>
    <x v="14"/>
    <x v="2"/>
    <m/>
    <m/>
    <m/>
    <m/>
    <n v="6600"/>
    <m/>
    <m/>
  </r>
  <r>
    <x v="6"/>
    <x v="0"/>
    <x v="0"/>
    <x v="0"/>
    <m/>
    <x v="3"/>
    <x v="0"/>
    <x v="0"/>
    <x v="0"/>
    <x v="212"/>
    <x v="212"/>
    <x v="120"/>
    <x v="14"/>
    <x v="2"/>
    <m/>
    <m/>
    <m/>
    <m/>
    <n v="5000"/>
    <m/>
    <m/>
  </r>
  <r>
    <x v="6"/>
    <x v="0"/>
    <x v="0"/>
    <x v="0"/>
    <m/>
    <x v="3"/>
    <x v="0"/>
    <x v="0"/>
    <x v="0"/>
    <x v="213"/>
    <x v="213"/>
    <x v="121"/>
    <x v="14"/>
    <x v="2"/>
    <m/>
    <m/>
    <m/>
    <m/>
    <n v="3421"/>
    <m/>
    <m/>
  </r>
  <r>
    <x v="6"/>
    <x v="0"/>
    <x v="1"/>
    <x v="0"/>
    <m/>
    <x v="3"/>
    <x v="0"/>
    <x v="0"/>
    <x v="0"/>
    <x v="214"/>
    <x v="214"/>
    <x v="118"/>
    <x v="14"/>
    <x v="2"/>
    <m/>
    <m/>
    <m/>
    <m/>
    <n v="500"/>
    <m/>
    <m/>
  </r>
  <r>
    <x v="6"/>
    <x v="0"/>
    <x v="0"/>
    <x v="0"/>
    <m/>
    <x v="3"/>
    <x v="0"/>
    <x v="0"/>
    <x v="0"/>
    <x v="215"/>
    <x v="215"/>
    <x v="118"/>
    <x v="14"/>
    <x v="2"/>
    <m/>
    <m/>
    <m/>
    <m/>
    <n v="2423"/>
    <m/>
    <m/>
  </r>
  <r>
    <x v="6"/>
    <x v="0"/>
    <x v="1"/>
    <x v="0"/>
    <m/>
    <x v="3"/>
    <x v="0"/>
    <x v="0"/>
    <x v="0"/>
    <x v="216"/>
    <x v="216"/>
    <x v="122"/>
    <x v="14"/>
    <x v="2"/>
    <m/>
    <m/>
    <m/>
    <m/>
    <n v="2500"/>
    <m/>
    <m/>
  </r>
  <r>
    <x v="6"/>
    <x v="0"/>
    <x v="1"/>
    <x v="0"/>
    <m/>
    <x v="3"/>
    <x v="0"/>
    <x v="0"/>
    <x v="0"/>
    <x v="217"/>
    <x v="217"/>
    <x v="123"/>
    <x v="14"/>
    <x v="2"/>
    <m/>
    <m/>
    <m/>
    <m/>
    <n v="1000"/>
    <m/>
    <m/>
  </r>
  <r>
    <x v="6"/>
    <x v="0"/>
    <x v="1"/>
    <x v="0"/>
    <m/>
    <x v="3"/>
    <x v="0"/>
    <x v="0"/>
    <x v="0"/>
    <x v="218"/>
    <x v="218"/>
    <x v="124"/>
    <x v="14"/>
    <x v="2"/>
    <m/>
    <m/>
    <m/>
    <m/>
    <n v="600"/>
    <m/>
    <m/>
  </r>
  <r>
    <x v="6"/>
    <x v="0"/>
    <x v="1"/>
    <x v="0"/>
    <m/>
    <x v="3"/>
    <x v="0"/>
    <x v="0"/>
    <x v="0"/>
    <x v="219"/>
    <x v="219"/>
    <x v="124"/>
    <x v="14"/>
    <x v="2"/>
    <m/>
    <m/>
    <m/>
    <m/>
    <n v="875"/>
    <m/>
    <m/>
  </r>
  <r>
    <x v="6"/>
    <x v="0"/>
    <x v="1"/>
    <x v="0"/>
    <m/>
    <x v="3"/>
    <x v="0"/>
    <x v="0"/>
    <x v="0"/>
    <x v="220"/>
    <x v="220"/>
    <x v="125"/>
    <x v="14"/>
    <x v="2"/>
    <m/>
    <m/>
    <m/>
    <m/>
    <n v="350"/>
    <m/>
    <m/>
  </r>
  <r>
    <x v="6"/>
    <x v="0"/>
    <x v="1"/>
    <x v="0"/>
    <m/>
    <x v="3"/>
    <x v="0"/>
    <x v="0"/>
    <x v="0"/>
    <x v="221"/>
    <x v="221"/>
    <x v="126"/>
    <x v="14"/>
    <x v="2"/>
    <m/>
    <m/>
    <m/>
    <m/>
    <n v="3028"/>
    <m/>
    <m/>
  </r>
  <r>
    <x v="6"/>
    <x v="0"/>
    <x v="1"/>
    <x v="0"/>
    <m/>
    <x v="3"/>
    <x v="0"/>
    <x v="0"/>
    <x v="0"/>
    <x v="222"/>
    <x v="222"/>
    <x v="126"/>
    <x v="14"/>
    <x v="2"/>
    <m/>
    <m/>
    <m/>
    <m/>
    <n v="1000"/>
    <m/>
    <m/>
  </r>
  <r>
    <x v="6"/>
    <x v="0"/>
    <x v="1"/>
    <x v="0"/>
    <m/>
    <x v="3"/>
    <x v="0"/>
    <x v="0"/>
    <x v="0"/>
    <x v="223"/>
    <x v="223"/>
    <x v="121"/>
    <x v="14"/>
    <x v="2"/>
    <m/>
    <m/>
    <m/>
    <m/>
    <n v="1594"/>
    <m/>
    <m/>
  </r>
  <r>
    <x v="6"/>
    <x v="0"/>
    <x v="0"/>
    <x v="0"/>
    <m/>
    <x v="3"/>
    <x v="0"/>
    <x v="0"/>
    <x v="0"/>
    <x v="224"/>
    <x v="224"/>
    <x v="125"/>
    <x v="14"/>
    <x v="2"/>
    <m/>
    <m/>
    <m/>
    <m/>
    <n v="0"/>
    <m/>
    <m/>
  </r>
  <r>
    <x v="6"/>
    <x v="0"/>
    <x v="1"/>
    <x v="0"/>
    <m/>
    <x v="3"/>
    <x v="0"/>
    <x v="0"/>
    <x v="0"/>
    <x v="225"/>
    <x v="225"/>
    <x v="126"/>
    <x v="14"/>
    <x v="2"/>
    <m/>
    <m/>
    <m/>
    <m/>
    <n v="1311"/>
    <m/>
    <m/>
  </r>
  <r>
    <x v="6"/>
    <x v="0"/>
    <x v="1"/>
    <x v="0"/>
    <m/>
    <x v="3"/>
    <x v="0"/>
    <x v="0"/>
    <x v="0"/>
    <x v="226"/>
    <x v="226"/>
    <x v="127"/>
    <x v="14"/>
    <x v="2"/>
    <m/>
    <m/>
    <m/>
    <m/>
    <n v="500"/>
    <m/>
    <m/>
  </r>
  <r>
    <x v="6"/>
    <x v="0"/>
    <x v="0"/>
    <x v="0"/>
    <m/>
    <x v="3"/>
    <x v="0"/>
    <x v="0"/>
    <x v="0"/>
    <x v="227"/>
    <x v="227"/>
    <x v="127"/>
    <x v="14"/>
    <x v="2"/>
    <m/>
    <m/>
    <m/>
    <m/>
    <n v="2359"/>
    <m/>
    <m/>
  </r>
  <r>
    <x v="6"/>
    <x v="0"/>
    <x v="1"/>
    <x v="0"/>
    <m/>
    <x v="3"/>
    <x v="0"/>
    <x v="0"/>
    <x v="0"/>
    <x v="228"/>
    <x v="228"/>
    <x v="124"/>
    <x v="14"/>
    <x v="2"/>
    <m/>
    <m/>
    <m/>
    <m/>
    <n v="400"/>
    <m/>
    <m/>
  </r>
  <r>
    <x v="6"/>
    <x v="0"/>
    <x v="1"/>
    <x v="0"/>
    <m/>
    <x v="3"/>
    <x v="0"/>
    <x v="0"/>
    <x v="0"/>
    <x v="229"/>
    <x v="229"/>
    <x v="128"/>
    <x v="15"/>
    <x v="2"/>
    <m/>
    <m/>
    <m/>
    <m/>
    <n v="2100.41"/>
    <m/>
    <m/>
  </r>
  <r>
    <x v="6"/>
    <x v="0"/>
    <x v="0"/>
    <x v="0"/>
    <m/>
    <x v="3"/>
    <x v="0"/>
    <x v="0"/>
    <x v="1"/>
    <x v="230"/>
    <x v="230"/>
    <x v="129"/>
    <x v="15"/>
    <x v="2"/>
    <m/>
    <m/>
    <m/>
    <m/>
    <n v="12293"/>
    <m/>
    <m/>
  </r>
  <r>
    <x v="6"/>
    <x v="0"/>
    <x v="0"/>
    <x v="0"/>
    <m/>
    <x v="3"/>
    <x v="0"/>
    <x v="0"/>
    <x v="0"/>
    <x v="231"/>
    <x v="231"/>
    <x v="130"/>
    <x v="15"/>
    <x v="2"/>
    <m/>
    <m/>
    <m/>
    <m/>
    <n v="11120"/>
    <m/>
    <m/>
  </r>
  <r>
    <x v="6"/>
    <x v="0"/>
    <x v="0"/>
    <x v="0"/>
    <m/>
    <x v="3"/>
    <x v="0"/>
    <x v="0"/>
    <x v="0"/>
    <x v="232"/>
    <x v="232"/>
    <x v="131"/>
    <x v="15"/>
    <x v="2"/>
    <m/>
    <m/>
    <m/>
    <m/>
    <n v="4476"/>
    <m/>
    <m/>
  </r>
  <r>
    <x v="6"/>
    <x v="0"/>
    <x v="1"/>
    <x v="0"/>
    <m/>
    <x v="3"/>
    <x v="0"/>
    <x v="0"/>
    <x v="0"/>
    <x v="233"/>
    <x v="233"/>
    <x v="132"/>
    <x v="15"/>
    <x v="2"/>
    <m/>
    <m/>
    <m/>
    <m/>
    <n v="900"/>
    <m/>
    <m/>
  </r>
  <r>
    <x v="6"/>
    <x v="0"/>
    <x v="1"/>
    <x v="0"/>
    <m/>
    <x v="3"/>
    <x v="0"/>
    <x v="0"/>
    <x v="0"/>
    <x v="234"/>
    <x v="234"/>
    <x v="133"/>
    <x v="15"/>
    <x v="2"/>
    <m/>
    <m/>
    <m/>
    <m/>
    <n v="3480"/>
    <m/>
    <m/>
  </r>
  <r>
    <x v="6"/>
    <x v="0"/>
    <x v="1"/>
    <x v="0"/>
    <m/>
    <x v="3"/>
    <x v="0"/>
    <x v="0"/>
    <x v="0"/>
    <x v="235"/>
    <x v="235"/>
    <x v="134"/>
    <x v="15"/>
    <x v="2"/>
    <m/>
    <m/>
    <m/>
    <m/>
    <n v="4983"/>
    <m/>
    <m/>
  </r>
  <r>
    <x v="6"/>
    <x v="0"/>
    <x v="0"/>
    <x v="0"/>
    <m/>
    <x v="3"/>
    <x v="0"/>
    <x v="0"/>
    <x v="0"/>
    <x v="236"/>
    <x v="236"/>
    <x v="135"/>
    <x v="15"/>
    <x v="2"/>
    <m/>
    <m/>
    <m/>
    <m/>
    <n v="0"/>
    <m/>
    <m/>
  </r>
  <r>
    <x v="6"/>
    <x v="0"/>
    <x v="1"/>
    <x v="0"/>
    <m/>
    <x v="3"/>
    <x v="0"/>
    <x v="0"/>
    <x v="0"/>
    <x v="237"/>
    <x v="237"/>
    <x v="136"/>
    <x v="15"/>
    <x v="2"/>
    <m/>
    <m/>
    <m/>
    <m/>
    <n v="500"/>
    <m/>
    <m/>
  </r>
  <r>
    <x v="6"/>
    <x v="0"/>
    <x v="0"/>
    <x v="0"/>
    <m/>
    <x v="3"/>
    <x v="0"/>
    <x v="0"/>
    <x v="0"/>
    <x v="238"/>
    <x v="238"/>
    <x v="137"/>
    <x v="15"/>
    <x v="2"/>
    <m/>
    <m/>
    <m/>
    <m/>
    <n v="5489"/>
    <m/>
    <m/>
  </r>
  <r>
    <x v="6"/>
    <x v="0"/>
    <x v="1"/>
    <x v="0"/>
    <m/>
    <x v="3"/>
    <x v="0"/>
    <x v="0"/>
    <x v="0"/>
    <x v="239"/>
    <x v="239"/>
    <x v="138"/>
    <x v="15"/>
    <x v="2"/>
    <m/>
    <m/>
    <m/>
    <m/>
    <n v="1500"/>
    <m/>
    <m/>
  </r>
  <r>
    <x v="6"/>
    <x v="0"/>
    <x v="0"/>
    <x v="0"/>
    <m/>
    <x v="3"/>
    <x v="0"/>
    <x v="0"/>
    <x v="0"/>
    <x v="240"/>
    <x v="240"/>
    <x v="139"/>
    <x v="15"/>
    <x v="2"/>
    <m/>
    <m/>
    <m/>
    <m/>
    <n v="5849.16"/>
    <m/>
    <m/>
  </r>
  <r>
    <x v="6"/>
    <x v="0"/>
    <x v="0"/>
    <x v="0"/>
    <m/>
    <x v="3"/>
    <x v="0"/>
    <x v="0"/>
    <x v="0"/>
    <x v="241"/>
    <x v="241"/>
    <x v="140"/>
    <x v="15"/>
    <x v="2"/>
    <m/>
    <m/>
    <m/>
    <m/>
    <n v="7465.75"/>
    <m/>
    <m/>
  </r>
  <r>
    <x v="6"/>
    <x v="0"/>
    <x v="1"/>
    <x v="0"/>
    <m/>
    <x v="3"/>
    <x v="0"/>
    <x v="0"/>
    <x v="0"/>
    <x v="242"/>
    <x v="242"/>
    <x v="141"/>
    <x v="15"/>
    <x v="2"/>
    <m/>
    <m/>
    <m/>
    <m/>
    <n v="500"/>
    <m/>
    <m/>
  </r>
  <r>
    <x v="6"/>
    <x v="0"/>
    <x v="1"/>
    <x v="1"/>
    <m/>
    <x v="3"/>
    <x v="0"/>
    <x v="0"/>
    <x v="1"/>
    <x v="243"/>
    <x v="243"/>
    <x v="142"/>
    <x v="15"/>
    <x v="2"/>
    <m/>
    <m/>
    <m/>
    <m/>
    <n v="4000"/>
    <m/>
    <m/>
  </r>
  <r>
    <x v="6"/>
    <x v="0"/>
    <x v="1"/>
    <x v="0"/>
    <m/>
    <x v="3"/>
    <x v="0"/>
    <x v="0"/>
    <x v="0"/>
    <x v="244"/>
    <x v="244"/>
    <x v="141"/>
    <x v="15"/>
    <x v="2"/>
    <m/>
    <m/>
    <m/>
    <m/>
    <n v="250"/>
    <m/>
    <m/>
  </r>
  <r>
    <x v="6"/>
    <x v="0"/>
    <x v="1"/>
    <x v="0"/>
    <m/>
    <x v="3"/>
    <x v="0"/>
    <x v="0"/>
    <x v="0"/>
    <x v="245"/>
    <x v="245"/>
    <x v="142"/>
    <x v="15"/>
    <x v="2"/>
    <m/>
    <m/>
    <m/>
    <m/>
    <n v="500"/>
    <m/>
    <m/>
  </r>
  <r>
    <x v="6"/>
    <x v="0"/>
    <x v="1"/>
    <x v="0"/>
    <m/>
    <x v="3"/>
    <x v="0"/>
    <x v="0"/>
    <x v="0"/>
    <x v="246"/>
    <x v="246"/>
    <x v="141"/>
    <x v="15"/>
    <x v="2"/>
    <m/>
    <m/>
    <m/>
    <m/>
    <n v="1000"/>
    <m/>
    <m/>
  </r>
  <r>
    <x v="6"/>
    <x v="0"/>
    <x v="1"/>
    <x v="0"/>
    <m/>
    <x v="3"/>
    <x v="0"/>
    <x v="0"/>
    <x v="0"/>
    <x v="247"/>
    <x v="247"/>
    <x v="141"/>
    <x v="15"/>
    <x v="2"/>
    <m/>
    <m/>
    <m/>
    <m/>
    <n v="500"/>
    <m/>
    <m/>
  </r>
  <r>
    <x v="6"/>
    <x v="0"/>
    <x v="1"/>
    <x v="0"/>
    <m/>
    <x v="3"/>
    <x v="0"/>
    <x v="0"/>
    <x v="0"/>
    <x v="248"/>
    <x v="248"/>
    <x v="141"/>
    <x v="15"/>
    <x v="2"/>
    <m/>
    <m/>
    <m/>
    <m/>
    <n v="0"/>
    <m/>
    <m/>
  </r>
  <r>
    <x v="6"/>
    <x v="0"/>
    <x v="0"/>
    <x v="0"/>
    <m/>
    <x v="3"/>
    <x v="0"/>
    <x v="0"/>
    <x v="0"/>
    <x v="250"/>
    <x v="250"/>
    <x v="144"/>
    <x v="15"/>
    <x v="2"/>
    <m/>
    <m/>
    <m/>
    <m/>
    <n v="2279.75"/>
    <m/>
    <m/>
  </r>
  <r>
    <x v="6"/>
    <x v="0"/>
    <x v="0"/>
    <x v="1"/>
    <m/>
    <x v="3"/>
    <x v="0"/>
    <x v="0"/>
    <x v="0"/>
    <x v="251"/>
    <x v="251"/>
    <x v="145"/>
    <x v="15"/>
    <x v="2"/>
    <m/>
    <m/>
    <m/>
    <m/>
    <n v="5000"/>
    <m/>
    <m/>
  </r>
  <r>
    <x v="6"/>
    <x v="0"/>
    <x v="0"/>
    <x v="0"/>
    <m/>
    <x v="3"/>
    <x v="0"/>
    <x v="0"/>
    <x v="0"/>
    <x v="252"/>
    <x v="252"/>
    <x v="146"/>
    <x v="17"/>
    <x v="2"/>
    <m/>
    <m/>
    <m/>
    <m/>
    <n v="6497"/>
    <m/>
    <m/>
  </r>
  <r>
    <x v="6"/>
    <x v="0"/>
    <x v="0"/>
    <x v="0"/>
    <m/>
    <x v="3"/>
    <x v="0"/>
    <x v="0"/>
    <x v="0"/>
    <x v="253"/>
    <x v="253"/>
    <x v="147"/>
    <x v="17"/>
    <x v="2"/>
    <m/>
    <m/>
    <m/>
    <m/>
    <n v="1200"/>
    <m/>
    <m/>
  </r>
  <r>
    <x v="6"/>
    <x v="0"/>
    <x v="1"/>
    <x v="0"/>
    <m/>
    <x v="3"/>
    <x v="0"/>
    <x v="0"/>
    <x v="0"/>
    <x v="254"/>
    <x v="254"/>
    <x v="147"/>
    <x v="17"/>
    <x v="2"/>
    <m/>
    <m/>
    <m/>
    <m/>
    <n v="0"/>
    <m/>
    <m/>
  </r>
  <r>
    <x v="6"/>
    <x v="0"/>
    <x v="1"/>
    <x v="0"/>
    <m/>
    <x v="3"/>
    <x v="0"/>
    <x v="0"/>
    <x v="0"/>
    <x v="255"/>
    <x v="255"/>
    <x v="148"/>
    <x v="17"/>
    <x v="2"/>
    <m/>
    <m/>
    <m/>
    <m/>
    <n v="0"/>
    <m/>
    <m/>
  </r>
  <r>
    <x v="6"/>
    <x v="0"/>
    <x v="0"/>
    <x v="0"/>
    <m/>
    <x v="3"/>
    <x v="0"/>
    <x v="0"/>
    <x v="0"/>
    <x v="256"/>
    <x v="256"/>
    <x v="148"/>
    <x v="17"/>
    <x v="2"/>
    <m/>
    <m/>
    <m/>
    <m/>
    <n v="549"/>
    <m/>
    <m/>
  </r>
  <r>
    <x v="6"/>
    <x v="0"/>
    <x v="0"/>
    <x v="0"/>
    <m/>
    <x v="3"/>
    <x v="0"/>
    <x v="0"/>
    <x v="0"/>
    <x v="257"/>
    <x v="257"/>
    <x v="148"/>
    <x v="17"/>
    <x v="2"/>
    <m/>
    <m/>
    <m/>
    <m/>
    <n v="5470.75"/>
    <m/>
    <m/>
  </r>
  <r>
    <x v="6"/>
    <x v="0"/>
    <x v="0"/>
    <x v="0"/>
    <m/>
    <x v="3"/>
    <x v="0"/>
    <x v="0"/>
    <x v="0"/>
    <x v="258"/>
    <x v="258"/>
    <x v="149"/>
    <x v="17"/>
    <x v="2"/>
    <m/>
    <m/>
    <m/>
    <m/>
    <n v="250"/>
    <m/>
    <m/>
  </r>
  <r>
    <x v="6"/>
    <x v="0"/>
    <x v="1"/>
    <x v="0"/>
    <m/>
    <x v="3"/>
    <x v="0"/>
    <x v="0"/>
    <x v="0"/>
    <x v="259"/>
    <x v="259"/>
    <x v="149"/>
    <x v="17"/>
    <x v="2"/>
    <m/>
    <m/>
    <m/>
    <m/>
    <n v="0"/>
    <m/>
    <m/>
  </r>
  <r>
    <x v="6"/>
    <x v="0"/>
    <x v="0"/>
    <x v="0"/>
    <m/>
    <x v="3"/>
    <x v="0"/>
    <x v="0"/>
    <x v="0"/>
    <x v="260"/>
    <x v="260"/>
    <x v="149"/>
    <x v="17"/>
    <x v="2"/>
    <m/>
    <m/>
    <m/>
    <m/>
    <n v="2750"/>
    <m/>
    <m/>
  </r>
  <r>
    <x v="6"/>
    <x v="0"/>
    <x v="0"/>
    <x v="0"/>
    <m/>
    <x v="3"/>
    <x v="0"/>
    <x v="0"/>
    <x v="0"/>
    <x v="261"/>
    <x v="261"/>
    <x v="150"/>
    <x v="17"/>
    <x v="2"/>
    <m/>
    <m/>
    <m/>
    <m/>
    <n v="500"/>
    <m/>
    <m/>
  </r>
  <r>
    <x v="6"/>
    <x v="0"/>
    <x v="0"/>
    <x v="0"/>
    <m/>
    <x v="3"/>
    <x v="0"/>
    <x v="0"/>
    <x v="0"/>
    <x v="262"/>
    <x v="262"/>
    <x v="150"/>
    <x v="17"/>
    <x v="2"/>
    <m/>
    <m/>
    <m/>
    <m/>
    <n v="1500"/>
    <m/>
    <m/>
  </r>
  <r>
    <x v="6"/>
    <x v="0"/>
    <x v="1"/>
    <x v="0"/>
    <m/>
    <x v="3"/>
    <x v="0"/>
    <x v="0"/>
    <x v="0"/>
    <x v="263"/>
    <x v="263"/>
    <x v="150"/>
    <x v="17"/>
    <x v="2"/>
    <m/>
    <m/>
    <m/>
    <m/>
    <n v="800"/>
    <m/>
    <m/>
  </r>
  <r>
    <x v="6"/>
    <x v="0"/>
    <x v="1"/>
    <x v="0"/>
    <m/>
    <x v="3"/>
    <x v="0"/>
    <x v="0"/>
    <x v="0"/>
    <x v="264"/>
    <x v="264"/>
    <x v="151"/>
    <x v="17"/>
    <x v="2"/>
    <m/>
    <m/>
    <m/>
    <m/>
    <n v="500"/>
    <m/>
    <m/>
  </r>
  <r>
    <x v="6"/>
    <x v="0"/>
    <x v="1"/>
    <x v="0"/>
    <m/>
    <x v="3"/>
    <x v="0"/>
    <x v="0"/>
    <x v="0"/>
    <x v="265"/>
    <x v="265"/>
    <x v="151"/>
    <x v="17"/>
    <x v="2"/>
    <m/>
    <m/>
    <m/>
    <m/>
    <n v="200"/>
    <m/>
    <m/>
  </r>
  <r>
    <x v="6"/>
    <x v="0"/>
    <x v="1"/>
    <x v="0"/>
    <m/>
    <x v="3"/>
    <x v="0"/>
    <x v="0"/>
    <x v="0"/>
    <x v="266"/>
    <x v="266"/>
    <x v="151"/>
    <x v="17"/>
    <x v="2"/>
    <m/>
    <m/>
    <m/>
    <m/>
    <n v="100"/>
    <m/>
    <m/>
  </r>
  <r>
    <x v="6"/>
    <x v="0"/>
    <x v="0"/>
    <x v="1"/>
    <m/>
    <x v="3"/>
    <x v="0"/>
    <x v="0"/>
    <x v="0"/>
    <x v="267"/>
    <x v="267"/>
    <x v="152"/>
    <x v="17"/>
    <x v="2"/>
    <m/>
    <m/>
    <m/>
    <m/>
    <n v="6600"/>
    <m/>
    <m/>
  </r>
  <r>
    <x v="6"/>
    <x v="0"/>
    <x v="0"/>
    <x v="0"/>
    <m/>
    <x v="3"/>
    <x v="0"/>
    <x v="0"/>
    <x v="0"/>
    <x v="268"/>
    <x v="268"/>
    <x v="147"/>
    <x v="17"/>
    <x v="2"/>
    <m/>
    <m/>
    <m/>
    <m/>
    <n v="1645"/>
    <m/>
    <m/>
  </r>
  <r>
    <x v="6"/>
    <x v="0"/>
    <x v="0"/>
    <x v="0"/>
    <m/>
    <x v="3"/>
    <x v="0"/>
    <x v="0"/>
    <x v="0"/>
    <x v="269"/>
    <x v="269"/>
    <x v="147"/>
    <x v="17"/>
    <x v="2"/>
    <m/>
    <m/>
    <m/>
    <m/>
    <n v="1088"/>
    <m/>
    <m/>
  </r>
  <r>
    <x v="6"/>
    <x v="0"/>
    <x v="1"/>
    <x v="0"/>
    <m/>
    <x v="3"/>
    <x v="0"/>
    <x v="0"/>
    <x v="0"/>
    <x v="270"/>
    <x v="270"/>
    <x v="153"/>
    <x v="17"/>
    <x v="2"/>
    <m/>
    <m/>
    <m/>
    <m/>
    <n v="4593.08"/>
    <m/>
    <m/>
  </r>
  <r>
    <x v="6"/>
    <x v="0"/>
    <x v="0"/>
    <x v="0"/>
    <m/>
    <x v="3"/>
    <x v="0"/>
    <x v="0"/>
    <x v="0"/>
    <x v="271"/>
    <x v="271"/>
    <x v="154"/>
    <x v="18"/>
    <x v="2"/>
    <m/>
    <m/>
    <m/>
    <m/>
    <n v="310"/>
    <m/>
    <m/>
  </r>
  <r>
    <x v="6"/>
    <x v="0"/>
    <x v="0"/>
    <x v="0"/>
    <m/>
    <x v="3"/>
    <x v="0"/>
    <x v="0"/>
    <x v="0"/>
    <x v="276"/>
    <x v="277"/>
    <x v="154"/>
    <x v="18"/>
    <x v="2"/>
    <m/>
    <m/>
    <m/>
    <m/>
    <n v="0"/>
    <m/>
    <m/>
  </r>
  <r>
    <x v="6"/>
    <x v="0"/>
    <x v="1"/>
    <x v="0"/>
    <m/>
    <x v="3"/>
    <x v="0"/>
    <x v="0"/>
    <x v="0"/>
    <x v="279"/>
    <x v="280"/>
    <x v="154"/>
    <x v="18"/>
    <x v="2"/>
    <m/>
    <m/>
    <m/>
    <m/>
    <n v="5000"/>
    <m/>
    <m/>
  </r>
  <r>
    <x v="6"/>
    <x v="0"/>
    <x v="0"/>
    <x v="0"/>
    <m/>
    <x v="3"/>
    <x v="0"/>
    <x v="0"/>
    <x v="0"/>
    <x v="280"/>
    <x v="281"/>
    <x v="154"/>
    <x v="18"/>
    <x v="2"/>
    <m/>
    <m/>
    <m/>
    <m/>
    <n v="16720.25"/>
    <m/>
    <m/>
  </r>
  <r>
    <x v="6"/>
    <x v="0"/>
    <x v="1"/>
    <x v="0"/>
    <m/>
    <x v="3"/>
    <x v="0"/>
    <x v="0"/>
    <x v="0"/>
    <x v="281"/>
    <x v="282"/>
    <x v="154"/>
    <x v="18"/>
    <x v="2"/>
    <m/>
    <m/>
    <m/>
    <m/>
    <n v="1750"/>
    <m/>
    <m/>
  </r>
  <r>
    <x v="6"/>
    <x v="0"/>
    <x v="1"/>
    <x v="0"/>
    <m/>
    <x v="3"/>
    <x v="0"/>
    <x v="0"/>
    <x v="0"/>
    <x v="272"/>
    <x v="272"/>
    <x v="155"/>
    <x v="18"/>
    <x v="2"/>
    <m/>
    <m/>
    <m/>
    <m/>
    <n v="0"/>
    <m/>
    <m/>
  </r>
  <r>
    <x v="6"/>
    <x v="0"/>
    <x v="1"/>
    <x v="0"/>
    <m/>
    <x v="3"/>
    <x v="0"/>
    <x v="0"/>
    <x v="0"/>
    <x v="285"/>
    <x v="286"/>
    <x v="155"/>
    <x v="18"/>
    <x v="2"/>
    <m/>
    <m/>
    <m/>
    <m/>
    <n v="1841"/>
    <m/>
    <m/>
  </r>
  <r>
    <x v="6"/>
    <x v="0"/>
    <x v="0"/>
    <x v="0"/>
    <m/>
    <x v="3"/>
    <x v="0"/>
    <x v="0"/>
    <x v="0"/>
    <x v="273"/>
    <x v="273"/>
    <x v="156"/>
    <x v="18"/>
    <x v="2"/>
    <m/>
    <m/>
    <m/>
    <m/>
    <n v="0"/>
    <m/>
    <m/>
  </r>
  <r>
    <x v="6"/>
    <x v="0"/>
    <x v="0"/>
    <x v="0"/>
    <m/>
    <x v="3"/>
    <x v="0"/>
    <x v="0"/>
    <x v="0"/>
    <x v="274"/>
    <x v="274"/>
    <x v="157"/>
    <x v="18"/>
    <x v="2"/>
    <m/>
    <m/>
    <m/>
    <m/>
    <n v="5523"/>
    <m/>
    <m/>
  </r>
  <r>
    <x v="6"/>
    <x v="0"/>
    <x v="1"/>
    <x v="0"/>
    <m/>
    <x v="3"/>
    <x v="0"/>
    <x v="0"/>
    <x v="0"/>
    <x v="275"/>
    <x v="276"/>
    <x v="154"/>
    <x v="18"/>
    <x v="2"/>
    <m/>
    <m/>
    <m/>
    <m/>
    <n v="7400"/>
    <m/>
    <m/>
  </r>
  <r>
    <x v="6"/>
    <x v="0"/>
    <x v="1"/>
    <x v="0"/>
    <m/>
    <x v="3"/>
    <x v="0"/>
    <x v="0"/>
    <x v="0"/>
    <x v="277"/>
    <x v="278"/>
    <x v="158"/>
    <x v="18"/>
    <x v="2"/>
    <m/>
    <m/>
    <m/>
    <m/>
    <n v="1700"/>
    <m/>
    <m/>
  </r>
  <r>
    <x v="6"/>
    <x v="0"/>
    <x v="0"/>
    <x v="0"/>
    <m/>
    <x v="3"/>
    <x v="0"/>
    <x v="0"/>
    <x v="0"/>
    <x v="278"/>
    <x v="279"/>
    <x v="159"/>
    <x v="18"/>
    <x v="2"/>
    <m/>
    <m/>
    <m/>
    <m/>
    <n v="2066.2800000000002"/>
    <m/>
    <m/>
  </r>
  <r>
    <x v="6"/>
    <x v="0"/>
    <x v="0"/>
    <x v="0"/>
    <m/>
    <x v="3"/>
    <x v="0"/>
    <x v="0"/>
    <x v="0"/>
    <x v="283"/>
    <x v="284"/>
    <x v="159"/>
    <x v="18"/>
    <x v="2"/>
    <m/>
    <m/>
    <m/>
    <m/>
    <n v="1848"/>
    <m/>
    <m/>
  </r>
  <r>
    <x v="6"/>
    <x v="0"/>
    <x v="0"/>
    <x v="0"/>
    <m/>
    <x v="3"/>
    <x v="0"/>
    <x v="0"/>
    <x v="0"/>
    <x v="287"/>
    <x v="288"/>
    <x v="159"/>
    <x v="18"/>
    <x v="2"/>
    <m/>
    <m/>
    <m/>
    <m/>
    <n v="1839"/>
    <m/>
    <m/>
  </r>
  <r>
    <x v="6"/>
    <x v="0"/>
    <x v="1"/>
    <x v="0"/>
    <m/>
    <x v="3"/>
    <x v="0"/>
    <x v="0"/>
    <x v="0"/>
    <x v="282"/>
    <x v="283"/>
    <x v="160"/>
    <x v="18"/>
    <x v="2"/>
    <m/>
    <m/>
    <m/>
    <m/>
    <n v="600"/>
    <m/>
    <m/>
  </r>
  <r>
    <x v="6"/>
    <x v="0"/>
    <x v="1"/>
    <x v="0"/>
    <m/>
    <x v="3"/>
    <x v="0"/>
    <x v="0"/>
    <x v="0"/>
    <x v="284"/>
    <x v="285"/>
    <x v="160"/>
    <x v="18"/>
    <x v="2"/>
    <m/>
    <m/>
    <m/>
    <m/>
    <n v="700"/>
    <m/>
    <m/>
  </r>
  <r>
    <x v="6"/>
    <x v="0"/>
    <x v="0"/>
    <x v="0"/>
    <m/>
    <x v="3"/>
    <x v="0"/>
    <x v="0"/>
    <x v="0"/>
    <x v="286"/>
    <x v="287"/>
    <x v="160"/>
    <x v="18"/>
    <x v="2"/>
    <m/>
    <m/>
    <m/>
    <m/>
    <n v="6052.25"/>
    <m/>
    <m/>
  </r>
  <r>
    <x v="6"/>
    <x v="0"/>
    <x v="1"/>
    <x v="1"/>
    <m/>
    <x v="3"/>
    <x v="0"/>
    <x v="0"/>
    <x v="0"/>
    <x v="288"/>
    <x v="289"/>
    <x v="161"/>
    <x v="19"/>
    <x v="2"/>
    <m/>
    <m/>
    <m/>
    <m/>
    <n v="4000"/>
    <m/>
    <m/>
  </r>
  <r>
    <x v="6"/>
    <x v="0"/>
    <x v="1"/>
    <x v="0"/>
    <m/>
    <x v="3"/>
    <x v="0"/>
    <x v="0"/>
    <x v="0"/>
    <x v="289"/>
    <x v="290"/>
    <x v="162"/>
    <x v="19"/>
    <x v="2"/>
    <m/>
    <m/>
    <m/>
    <m/>
    <n v="1000"/>
    <m/>
    <m/>
  </r>
  <r>
    <x v="6"/>
    <x v="0"/>
    <x v="0"/>
    <x v="0"/>
    <m/>
    <x v="3"/>
    <x v="0"/>
    <x v="0"/>
    <x v="0"/>
    <x v="290"/>
    <x v="291"/>
    <x v="163"/>
    <x v="19"/>
    <x v="2"/>
    <m/>
    <m/>
    <m/>
    <m/>
    <n v="2000"/>
    <m/>
    <m/>
  </r>
  <r>
    <x v="6"/>
    <x v="0"/>
    <x v="0"/>
    <x v="0"/>
    <m/>
    <x v="3"/>
    <x v="0"/>
    <x v="0"/>
    <x v="0"/>
    <x v="291"/>
    <x v="292"/>
    <x v="164"/>
    <x v="19"/>
    <x v="2"/>
    <m/>
    <m/>
    <m/>
    <m/>
    <n v="5222"/>
    <m/>
    <m/>
  </r>
  <r>
    <x v="6"/>
    <x v="0"/>
    <x v="1"/>
    <x v="0"/>
    <m/>
    <x v="3"/>
    <x v="0"/>
    <x v="0"/>
    <x v="1"/>
    <x v="292"/>
    <x v="293"/>
    <x v="165"/>
    <x v="19"/>
    <x v="2"/>
    <m/>
    <m/>
    <m/>
    <m/>
    <n v="2500"/>
    <m/>
    <m/>
  </r>
  <r>
    <x v="6"/>
    <x v="0"/>
    <x v="1"/>
    <x v="0"/>
    <m/>
    <x v="3"/>
    <x v="0"/>
    <x v="0"/>
    <x v="0"/>
    <x v="293"/>
    <x v="294"/>
    <x v="166"/>
    <x v="19"/>
    <x v="2"/>
    <m/>
    <m/>
    <m/>
    <m/>
    <n v="4100"/>
    <m/>
    <m/>
  </r>
  <r>
    <x v="6"/>
    <x v="0"/>
    <x v="0"/>
    <x v="0"/>
    <m/>
    <x v="3"/>
    <x v="0"/>
    <x v="0"/>
    <x v="0"/>
    <x v="294"/>
    <x v="295"/>
    <x v="167"/>
    <x v="19"/>
    <x v="2"/>
    <m/>
    <m/>
    <m/>
    <m/>
    <n v="2250"/>
    <m/>
    <m/>
  </r>
  <r>
    <x v="6"/>
    <x v="0"/>
    <x v="0"/>
    <x v="1"/>
    <m/>
    <x v="3"/>
    <x v="0"/>
    <x v="0"/>
    <x v="0"/>
    <x v="295"/>
    <x v="296"/>
    <x v="168"/>
    <x v="19"/>
    <x v="2"/>
    <m/>
    <m/>
    <m/>
    <m/>
    <n v="3841"/>
    <m/>
    <m/>
  </r>
  <r>
    <x v="6"/>
    <x v="0"/>
    <x v="1"/>
    <x v="0"/>
    <m/>
    <x v="3"/>
    <x v="0"/>
    <x v="0"/>
    <x v="0"/>
    <x v="296"/>
    <x v="297"/>
    <x v="169"/>
    <x v="19"/>
    <x v="2"/>
    <m/>
    <m/>
    <m/>
    <m/>
    <n v="4000"/>
    <m/>
    <m/>
  </r>
  <r>
    <x v="6"/>
    <x v="0"/>
    <x v="1"/>
    <x v="0"/>
    <m/>
    <x v="3"/>
    <x v="0"/>
    <x v="0"/>
    <x v="0"/>
    <x v="297"/>
    <x v="298"/>
    <x v="170"/>
    <x v="19"/>
    <x v="2"/>
    <m/>
    <m/>
    <m/>
    <m/>
    <n v="1500"/>
    <m/>
    <m/>
  </r>
  <r>
    <x v="6"/>
    <x v="0"/>
    <x v="1"/>
    <x v="1"/>
    <m/>
    <x v="3"/>
    <x v="0"/>
    <x v="0"/>
    <x v="0"/>
    <x v="298"/>
    <x v="300"/>
    <x v="171"/>
    <x v="19"/>
    <x v="2"/>
    <m/>
    <m/>
    <m/>
    <m/>
    <n v="4707"/>
    <m/>
    <m/>
  </r>
  <r>
    <x v="6"/>
    <x v="0"/>
    <x v="0"/>
    <x v="0"/>
    <m/>
    <x v="3"/>
    <x v="0"/>
    <x v="0"/>
    <x v="0"/>
    <x v="299"/>
    <x v="301"/>
    <x v="172"/>
    <x v="19"/>
    <x v="2"/>
    <m/>
    <m/>
    <m/>
    <m/>
    <n v="4000"/>
    <m/>
    <m/>
  </r>
  <r>
    <x v="6"/>
    <x v="0"/>
    <x v="1"/>
    <x v="0"/>
    <m/>
    <x v="3"/>
    <x v="0"/>
    <x v="0"/>
    <x v="0"/>
    <x v="300"/>
    <x v="303"/>
    <x v="173"/>
    <x v="19"/>
    <x v="2"/>
    <m/>
    <m/>
    <m/>
    <m/>
    <n v="1250"/>
    <m/>
    <m/>
  </r>
  <r>
    <x v="6"/>
    <x v="0"/>
    <x v="1"/>
    <x v="0"/>
    <m/>
    <x v="3"/>
    <x v="0"/>
    <x v="0"/>
    <x v="0"/>
    <x v="301"/>
    <x v="304"/>
    <x v="174"/>
    <x v="19"/>
    <x v="2"/>
    <m/>
    <m/>
    <m/>
    <m/>
    <n v="0"/>
    <m/>
    <m/>
  </r>
  <r>
    <x v="6"/>
    <x v="0"/>
    <x v="1"/>
    <x v="0"/>
    <m/>
    <x v="3"/>
    <x v="0"/>
    <x v="0"/>
    <x v="0"/>
    <x v="302"/>
    <x v="305"/>
    <x v="175"/>
    <x v="19"/>
    <x v="2"/>
    <m/>
    <m/>
    <m/>
    <m/>
    <n v="500"/>
    <m/>
    <m/>
  </r>
  <r>
    <x v="6"/>
    <x v="0"/>
    <x v="0"/>
    <x v="0"/>
    <m/>
    <x v="3"/>
    <x v="0"/>
    <x v="0"/>
    <x v="0"/>
    <x v="303"/>
    <x v="306"/>
    <x v="176"/>
    <x v="19"/>
    <x v="2"/>
    <m/>
    <m/>
    <m/>
    <m/>
    <n v="63230"/>
    <m/>
    <m/>
  </r>
  <r>
    <x v="6"/>
    <x v="0"/>
    <x v="1"/>
    <x v="0"/>
    <m/>
    <x v="3"/>
    <x v="0"/>
    <x v="0"/>
    <x v="0"/>
    <x v="304"/>
    <x v="307"/>
    <x v="177"/>
    <x v="19"/>
    <x v="2"/>
    <m/>
    <m/>
    <m/>
    <m/>
    <n v="0"/>
    <m/>
    <m/>
  </r>
  <r>
    <x v="6"/>
    <x v="0"/>
    <x v="1"/>
    <x v="0"/>
    <m/>
    <x v="3"/>
    <x v="0"/>
    <x v="0"/>
    <x v="0"/>
    <x v="305"/>
    <x v="308"/>
    <x v="178"/>
    <x v="19"/>
    <x v="2"/>
    <m/>
    <m/>
    <m/>
    <m/>
    <n v="750"/>
    <m/>
    <m/>
  </r>
  <r>
    <x v="6"/>
    <x v="0"/>
    <x v="1"/>
    <x v="1"/>
    <m/>
    <x v="3"/>
    <x v="0"/>
    <x v="0"/>
    <x v="0"/>
    <x v="306"/>
    <x v="309"/>
    <x v="179"/>
    <x v="20"/>
    <x v="2"/>
    <m/>
    <m/>
    <m/>
    <m/>
    <n v="0"/>
    <m/>
    <m/>
  </r>
  <r>
    <x v="6"/>
    <x v="0"/>
    <x v="0"/>
    <x v="1"/>
    <m/>
    <x v="3"/>
    <x v="0"/>
    <x v="0"/>
    <x v="1"/>
    <x v="307"/>
    <x v="310"/>
    <x v="179"/>
    <x v="20"/>
    <x v="2"/>
    <m/>
    <m/>
    <m/>
    <m/>
    <n v="4348"/>
    <m/>
    <m/>
  </r>
  <r>
    <x v="6"/>
    <x v="0"/>
    <x v="1"/>
    <x v="0"/>
    <m/>
    <x v="3"/>
    <x v="0"/>
    <x v="0"/>
    <x v="0"/>
    <x v="308"/>
    <x v="311"/>
    <x v="180"/>
    <x v="20"/>
    <x v="2"/>
    <m/>
    <m/>
    <m/>
    <m/>
    <n v="0"/>
    <m/>
    <m/>
  </r>
  <r>
    <x v="6"/>
    <x v="0"/>
    <x v="1"/>
    <x v="0"/>
    <m/>
    <x v="3"/>
    <x v="0"/>
    <x v="0"/>
    <x v="0"/>
    <x v="309"/>
    <x v="312"/>
    <x v="180"/>
    <x v="20"/>
    <x v="2"/>
    <m/>
    <m/>
    <m/>
    <m/>
    <n v="100"/>
    <m/>
    <m/>
  </r>
  <r>
    <x v="6"/>
    <x v="0"/>
    <x v="0"/>
    <x v="0"/>
    <m/>
    <x v="3"/>
    <x v="0"/>
    <x v="0"/>
    <x v="0"/>
    <x v="310"/>
    <x v="313"/>
    <x v="181"/>
    <x v="20"/>
    <x v="2"/>
    <m/>
    <m/>
    <m/>
    <m/>
    <n v="1922"/>
    <m/>
    <m/>
  </r>
  <r>
    <x v="6"/>
    <x v="0"/>
    <x v="1"/>
    <x v="0"/>
    <m/>
    <x v="3"/>
    <x v="0"/>
    <x v="0"/>
    <x v="0"/>
    <x v="311"/>
    <x v="314"/>
    <x v="181"/>
    <x v="20"/>
    <x v="2"/>
    <m/>
    <m/>
    <m/>
    <m/>
    <n v="500"/>
    <m/>
    <m/>
  </r>
  <r>
    <x v="6"/>
    <x v="0"/>
    <x v="1"/>
    <x v="0"/>
    <m/>
    <x v="3"/>
    <x v="0"/>
    <x v="0"/>
    <x v="0"/>
    <x v="312"/>
    <x v="315"/>
    <x v="182"/>
    <x v="20"/>
    <x v="2"/>
    <m/>
    <m/>
    <m/>
    <m/>
    <n v="0"/>
    <m/>
    <m/>
  </r>
  <r>
    <x v="6"/>
    <x v="0"/>
    <x v="1"/>
    <x v="0"/>
    <m/>
    <x v="3"/>
    <x v="0"/>
    <x v="0"/>
    <x v="0"/>
    <x v="313"/>
    <x v="316"/>
    <x v="182"/>
    <x v="20"/>
    <x v="2"/>
    <m/>
    <m/>
    <m/>
    <m/>
    <n v="0"/>
    <m/>
    <m/>
  </r>
  <r>
    <x v="6"/>
    <x v="0"/>
    <x v="1"/>
    <x v="0"/>
    <m/>
    <x v="3"/>
    <x v="0"/>
    <x v="0"/>
    <x v="0"/>
    <x v="314"/>
    <x v="317"/>
    <x v="182"/>
    <x v="20"/>
    <x v="2"/>
    <m/>
    <m/>
    <m/>
    <m/>
    <n v="100"/>
    <m/>
    <m/>
  </r>
  <r>
    <x v="6"/>
    <x v="0"/>
    <x v="0"/>
    <x v="0"/>
    <m/>
    <x v="3"/>
    <x v="0"/>
    <x v="0"/>
    <x v="0"/>
    <x v="315"/>
    <x v="318"/>
    <x v="183"/>
    <x v="20"/>
    <x v="2"/>
    <m/>
    <m/>
    <m/>
    <m/>
    <n v="0"/>
    <m/>
    <m/>
  </r>
  <r>
    <x v="6"/>
    <x v="0"/>
    <x v="0"/>
    <x v="0"/>
    <m/>
    <x v="3"/>
    <x v="0"/>
    <x v="0"/>
    <x v="0"/>
    <x v="316"/>
    <x v="319"/>
    <x v="183"/>
    <x v="20"/>
    <x v="2"/>
    <m/>
    <m/>
    <m/>
    <m/>
    <n v="6000"/>
    <m/>
    <m/>
  </r>
  <r>
    <x v="6"/>
    <x v="0"/>
    <x v="0"/>
    <x v="0"/>
    <m/>
    <x v="3"/>
    <x v="0"/>
    <x v="0"/>
    <x v="0"/>
    <x v="317"/>
    <x v="320"/>
    <x v="183"/>
    <x v="20"/>
    <x v="2"/>
    <m/>
    <m/>
    <m/>
    <m/>
    <n v="420"/>
    <m/>
    <m/>
  </r>
  <r>
    <x v="6"/>
    <x v="0"/>
    <x v="1"/>
    <x v="0"/>
    <m/>
    <x v="3"/>
    <x v="0"/>
    <x v="0"/>
    <x v="0"/>
    <x v="318"/>
    <x v="321"/>
    <x v="184"/>
    <x v="20"/>
    <x v="2"/>
    <m/>
    <m/>
    <m/>
    <m/>
    <n v="500"/>
    <m/>
    <m/>
  </r>
  <r>
    <x v="6"/>
    <x v="0"/>
    <x v="1"/>
    <x v="0"/>
    <m/>
    <x v="3"/>
    <x v="0"/>
    <x v="0"/>
    <x v="0"/>
    <x v="319"/>
    <x v="322"/>
    <x v="184"/>
    <x v="20"/>
    <x v="2"/>
    <m/>
    <m/>
    <m/>
    <m/>
    <n v="0"/>
    <m/>
    <m/>
  </r>
  <r>
    <x v="6"/>
    <x v="0"/>
    <x v="0"/>
    <x v="0"/>
    <m/>
    <x v="3"/>
    <x v="0"/>
    <x v="0"/>
    <x v="0"/>
    <x v="320"/>
    <x v="323"/>
    <x v="181"/>
    <x v="20"/>
    <x v="2"/>
    <m/>
    <m/>
    <m/>
    <m/>
    <n v="1000"/>
    <m/>
    <m/>
  </r>
  <r>
    <x v="6"/>
    <x v="0"/>
    <x v="0"/>
    <x v="0"/>
    <m/>
    <x v="3"/>
    <x v="0"/>
    <x v="0"/>
    <x v="0"/>
    <x v="321"/>
    <x v="324"/>
    <x v="184"/>
    <x v="20"/>
    <x v="2"/>
    <m/>
    <m/>
    <m/>
    <m/>
    <n v="1558.75"/>
    <m/>
    <m/>
  </r>
  <r>
    <x v="6"/>
    <x v="0"/>
    <x v="1"/>
    <x v="0"/>
    <m/>
    <x v="3"/>
    <x v="0"/>
    <x v="0"/>
    <x v="0"/>
    <x v="322"/>
    <x v="325"/>
    <x v="181"/>
    <x v="20"/>
    <x v="2"/>
    <m/>
    <m/>
    <m/>
    <m/>
    <n v="0"/>
    <m/>
    <m/>
  </r>
  <r>
    <x v="6"/>
    <x v="0"/>
    <x v="1"/>
    <x v="0"/>
    <m/>
    <x v="3"/>
    <x v="0"/>
    <x v="0"/>
    <x v="0"/>
    <x v="323"/>
    <x v="326"/>
    <x v="181"/>
    <x v="20"/>
    <x v="2"/>
    <m/>
    <m/>
    <m/>
    <m/>
    <n v="0"/>
    <m/>
    <m/>
  </r>
  <r>
    <x v="6"/>
    <x v="0"/>
    <x v="1"/>
    <x v="0"/>
    <m/>
    <x v="3"/>
    <x v="0"/>
    <x v="0"/>
    <x v="0"/>
    <x v="324"/>
    <x v="327"/>
    <x v="181"/>
    <x v="20"/>
    <x v="2"/>
    <m/>
    <m/>
    <m/>
    <m/>
    <n v="800"/>
    <m/>
    <m/>
  </r>
  <r>
    <x v="6"/>
    <x v="0"/>
    <x v="1"/>
    <x v="0"/>
    <m/>
    <x v="3"/>
    <x v="0"/>
    <x v="0"/>
    <x v="0"/>
    <x v="325"/>
    <x v="328"/>
    <x v="181"/>
    <x v="20"/>
    <x v="2"/>
    <m/>
    <m/>
    <m/>
    <m/>
    <n v="0"/>
    <m/>
    <m/>
  </r>
  <r>
    <x v="6"/>
    <x v="0"/>
    <x v="1"/>
    <x v="0"/>
    <m/>
    <x v="3"/>
    <x v="0"/>
    <x v="0"/>
    <x v="0"/>
    <x v="326"/>
    <x v="329"/>
    <x v="185"/>
    <x v="20"/>
    <x v="2"/>
    <m/>
    <m/>
    <m/>
    <m/>
    <n v="6000"/>
    <m/>
    <m/>
  </r>
  <r>
    <x v="6"/>
    <x v="0"/>
    <x v="1"/>
    <x v="0"/>
    <m/>
    <x v="3"/>
    <x v="0"/>
    <x v="0"/>
    <x v="0"/>
    <x v="327"/>
    <x v="330"/>
    <x v="186"/>
    <x v="20"/>
    <x v="2"/>
    <m/>
    <m/>
    <m/>
    <m/>
    <n v="4500"/>
    <m/>
    <m/>
  </r>
  <r>
    <x v="6"/>
    <x v="0"/>
    <x v="1"/>
    <x v="0"/>
    <m/>
    <x v="3"/>
    <x v="0"/>
    <x v="0"/>
    <x v="0"/>
    <x v="328"/>
    <x v="331"/>
    <x v="186"/>
    <x v="20"/>
    <x v="2"/>
    <m/>
    <m/>
    <m/>
    <m/>
    <n v="1588.42"/>
    <m/>
    <m/>
  </r>
  <r>
    <x v="6"/>
    <x v="0"/>
    <x v="0"/>
    <x v="0"/>
    <m/>
    <x v="3"/>
    <x v="0"/>
    <x v="0"/>
    <x v="0"/>
    <x v="329"/>
    <x v="332"/>
    <x v="186"/>
    <x v="20"/>
    <x v="2"/>
    <m/>
    <m/>
    <m/>
    <m/>
    <n v="250"/>
    <m/>
    <m/>
  </r>
  <r>
    <x v="6"/>
    <x v="0"/>
    <x v="0"/>
    <x v="0"/>
    <m/>
    <x v="3"/>
    <x v="0"/>
    <x v="0"/>
    <x v="0"/>
    <x v="330"/>
    <x v="333"/>
    <x v="187"/>
    <x v="20"/>
    <x v="2"/>
    <m/>
    <m/>
    <m/>
    <m/>
    <n v="4873"/>
    <m/>
    <m/>
  </r>
  <r>
    <x v="6"/>
    <x v="0"/>
    <x v="0"/>
    <x v="0"/>
    <m/>
    <x v="4"/>
    <x v="0"/>
    <x v="0"/>
    <x v="0"/>
    <x v="0"/>
    <x v="0"/>
    <x v="0"/>
    <x v="0"/>
    <x v="0"/>
    <m/>
    <m/>
    <m/>
    <m/>
    <n v="956"/>
    <m/>
    <m/>
  </r>
  <r>
    <x v="6"/>
    <x v="0"/>
    <x v="0"/>
    <x v="0"/>
    <m/>
    <x v="4"/>
    <x v="0"/>
    <x v="0"/>
    <x v="0"/>
    <x v="1"/>
    <x v="1"/>
    <x v="0"/>
    <x v="0"/>
    <x v="0"/>
    <m/>
    <m/>
    <m/>
    <m/>
    <n v="5488"/>
    <m/>
    <m/>
  </r>
  <r>
    <x v="6"/>
    <x v="0"/>
    <x v="0"/>
    <x v="0"/>
    <m/>
    <x v="4"/>
    <x v="0"/>
    <x v="0"/>
    <x v="0"/>
    <x v="2"/>
    <x v="2"/>
    <x v="1"/>
    <x v="0"/>
    <x v="0"/>
    <m/>
    <m/>
    <m/>
    <m/>
    <n v="11000"/>
    <m/>
    <m/>
  </r>
  <r>
    <x v="6"/>
    <x v="0"/>
    <x v="0"/>
    <x v="0"/>
    <m/>
    <x v="4"/>
    <x v="0"/>
    <x v="0"/>
    <x v="0"/>
    <x v="3"/>
    <x v="3"/>
    <x v="1"/>
    <x v="0"/>
    <x v="0"/>
    <m/>
    <m/>
    <m/>
    <m/>
    <n v="0"/>
    <m/>
    <m/>
  </r>
  <r>
    <x v="6"/>
    <x v="0"/>
    <x v="0"/>
    <x v="0"/>
    <m/>
    <x v="4"/>
    <x v="0"/>
    <x v="0"/>
    <x v="0"/>
    <x v="4"/>
    <x v="4"/>
    <x v="1"/>
    <x v="0"/>
    <x v="0"/>
    <m/>
    <m/>
    <m/>
    <m/>
    <n v="3338"/>
    <m/>
    <m/>
  </r>
  <r>
    <x v="6"/>
    <x v="0"/>
    <x v="0"/>
    <x v="0"/>
    <m/>
    <x v="4"/>
    <x v="0"/>
    <x v="0"/>
    <x v="0"/>
    <x v="5"/>
    <x v="5"/>
    <x v="1"/>
    <x v="0"/>
    <x v="0"/>
    <m/>
    <m/>
    <m/>
    <m/>
    <n v="617.75"/>
    <m/>
    <m/>
  </r>
  <r>
    <x v="6"/>
    <x v="0"/>
    <x v="0"/>
    <x v="0"/>
    <m/>
    <x v="4"/>
    <x v="0"/>
    <x v="0"/>
    <x v="0"/>
    <x v="6"/>
    <x v="6"/>
    <x v="1"/>
    <x v="0"/>
    <x v="0"/>
    <m/>
    <m/>
    <m/>
    <m/>
    <n v="4098"/>
    <m/>
    <m/>
  </r>
  <r>
    <x v="6"/>
    <x v="0"/>
    <x v="0"/>
    <x v="0"/>
    <m/>
    <x v="4"/>
    <x v="0"/>
    <x v="0"/>
    <x v="0"/>
    <x v="7"/>
    <x v="7"/>
    <x v="2"/>
    <x v="0"/>
    <x v="0"/>
    <m/>
    <m/>
    <m/>
    <m/>
    <n v="4800"/>
    <m/>
    <m/>
  </r>
  <r>
    <x v="6"/>
    <x v="0"/>
    <x v="1"/>
    <x v="0"/>
    <m/>
    <x v="4"/>
    <x v="0"/>
    <x v="0"/>
    <x v="0"/>
    <x v="8"/>
    <x v="8"/>
    <x v="3"/>
    <x v="0"/>
    <x v="0"/>
    <m/>
    <m/>
    <m/>
    <m/>
    <n v="13500"/>
    <m/>
    <m/>
  </r>
  <r>
    <x v="6"/>
    <x v="0"/>
    <x v="1"/>
    <x v="0"/>
    <m/>
    <x v="4"/>
    <x v="0"/>
    <x v="0"/>
    <x v="0"/>
    <x v="9"/>
    <x v="9"/>
    <x v="2"/>
    <x v="0"/>
    <x v="0"/>
    <m/>
    <m/>
    <m/>
    <m/>
    <n v="2250"/>
    <m/>
    <m/>
  </r>
  <r>
    <x v="6"/>
    <x v="0"/>
    <x v="0"/>
    <x v="0"/>
    <m/>
    <x v="4"/>
    <x v="0"/>
    <x v="0"/>
    <x v="0"/>
    <x v="10"/>
    <x v="10"/>
    <x v="4"/>
    <x v="1"/>
    <x v="0"/>
    <m/>
    <m/>
    <m/>
    <m/>
    <n v="350"/>
    <m/>
    <m/>
  </r>
  <r>
    <x v="6"/>
    <x v="0"/>
    <x v="1"/>
    <x v="0"/>
    <m/>
    <x v="4"/>
    <x v="0"/>
    <x v="0"/>
    <x v="0"/>
    <x v="11"/>
    <x v="11"/>
    <x v="4"/>
    <x v="1"/>
    <x v="0"/>
    <m/>
    <m/>
    <m/>
    <m/>
    <n v="200"/>
    <m/>
    <m/>
  </r>
  <r>
    <x v="6"/>
    <x v="0"/>
    <x v="1"/>
    <x v="0"/>
    <m/>
    <x v="4"/>
    <x v="0"/>
    <x v="0"/>
    <x v="0"/>
    <x v="12"/>
    <x v="12"/>
    <x v="5"/>
    <x v="1"/>
    <x v="0"/>
    <m/>
    <m/>
    <m/>
    <m/>
    <n v="0"/>
    <m/>
    <m/>
  </r>
  <r>
    <x v="6"/>
    <x v="0"/>
    <x v="0"/>
    <x v="0"/>
    <m/>
    <x v="4"/>
    <x v="0"/>
    <x v="0"/>
    <x v="0"/>
    <x v="331"/>
    <x v="334"/>
    <x v="5"/>
    <x v="1"/>
    <x v="0"/>
    <m/>
    <m/>
    <m/>
    <m/>
    <n v="0"/>
    <m/>
    <m/>
  </r>
  <r>
    <x v="6"/>
    <x v="0"/>
    <x v="0"/>
    <x v="0"/>
    <m/>
    <x v="4"/>
    <x v="0"/>
    <x v="0"/>
    <x v="0"/>
    <x v="332"/>
    <x v="335"/>
    <x v="5"/>
    <x v="1"/>
    <x v="0"/>
    <m/>
    <m/>
    <m/>
    <m/>
    <n v="0"/>
    <m/>
    <m/>
  </r>
  <r>
    <x v="6"/>
    <x v="0"/>
    <x v="1"/>
    <x v="0"/>
    <m/>
    <x v="4"/>
    <x v="0"/>
    <x v="0"/>
    <x v="0"/>
    <x v="333"/>
    <x v="336"/>
    <x v="5"/>
    <x v="1"/>
    <x v="0"/>
    <m/>
    <m/>
    <m/>
    <m/>
    <n v="0"/>
    <m/>
    <m/>
  </r>
  <r>
    <x v="6"/>
    <x v="0"/>
    <x v="0"/>
    <x v="0"/>
    <m/>
    <x v="4"/>
    <x v="0"/>
    <x v="0"/>
    <x v="0"/>
    <x v="334"/>
    <x v="337"/>
    <x v="5"/>
    <x v="1"/>
    <x v="0"/>
    <m/>
    <m/>
    <m/>
    <m/>
    <n v="0"/>
    <m/>
    <m/>
  </r>
  <r>
    <x v="6"/>
    <x v="0"/>
    <x v="1"/>
    <x v="0"/>
    <m/>
    <x v="4"/>
    <x v="0"/>
    <x v="0"/>
    <x v="1"/>
    <x v="13"/>
    <x v="13"/>
    <x v="6"/>
    <x v="1"/>
    <x v="0"/>
    <m/>
    <m/>
    <m/>
    <m/>
    <n v="0"/>
    <m/>
    <m/>
  </r>
  <r>
    <x v="6"/>
    <x v="0"/>
    <x v="0"/>
    <x v="0"/>
    <m/>
    <x v="4"/>
    <x v="0"/>
    <x v="0"/>
    <x v="0"/>
    <x v="14"/>
    <x v="14"/>
    <x v="6"/>
    <x v="1"/>
    <x v="0"/>
    <m/>
    <m/>
    <m/>
    <m/>
    <n v="3605"/>
    <m/>
    <m/>
  </r>
  <r>
    <x v="6"/>
    <x v="0"/>
    <x v="1"/>
    <x v="0"/>
    <m/>
    <x v="4"/>
    <x v="0"/>
    <x v="0"/>
    <x v="0"/>
    <x v="15"/>
    <x v="15"/>
    <x v="7"/>
    <x v="1"/>
    <x v="0"/>
    <m/>
    <m/>
    <m/>
    <m/>
    <n v="825"/>
    <m/>
    <m/>
  </r>
  <r>
    <x v="6"/>
    <x v="0"/>
    <x v="1"/>
    <x v="0"/>
    <m/>
    <x v="4"/>
    <x v="0"/>
    <x v="0"/>
    <x v="0"/>
    <x v="16"/>
    <x v="16"/>
    <x v="7"/>
    <x v="1"/>
    <x v="0"/>
    <m/>
    <m/>
    <m/>
    <m/>
    <n v="0"/>
    <m/>
    <m/>
  </r>
  <r>
    <x v="6"/>
    <x v="0"/>
    <x v="0"/>
    <x v="0"/>
    <m/>
    <x v="4"/>
    <x v="0"/>
    <x v="0"/>
    <x v="0"/>
    <x v="17"/>
    <x v="17"/>
    <x v="7"/>
    <x v="1"/>
    <x v="0"/>
    <m/>
    <m/>
    <m/>
    <m/>
    <n v="500"/>
    <m/>
    <m/>
  </r>
  <r>
    <x v="6"/>
    <x v="0"/>
    <x v="1"/>
    <x v="0"/>
    <m/>
    <x v="4"/>
    <x v="0"/>
    <x v="0"/>
    <x v="0"/>
    <x v="18"/>
    <x v="18"/>
    <x v="8"/>
    <x v="1"/>
    <x v="0"/>
    <m/>
    <m/>
    <m/>
    <m/>
    <n v="506.92"/>
    <m/>
    <m/>
  </r>
  <r>
    <x v="6"/>
    <x v="0"/>
    <x v="0"/>
    <x v="0"/>
    <m/>
    <x v="4"/>
    <x v="0"/>
    <x v="0"/>
    <x v="1"/>
    <x v="19"/>
    <x v="19"/>
    <x v="8"/>
    <x v="1"/>
    <x v="0"/>
    <m/>
    <m/>
    <m/>
    <m/>
    <n v="7526"/>
    <m/>
    <m/>
  </r>
  <r>
    <x v="6"/>
    <x v="0"/>
    <x v="0"/>
    <x v="0"/>
    <m/>
    <x v="4"/>
    <x v="0"/>
    <x v="0"/>
    <x v="0"/>
    <x v="20"/>
    <x v="20"/>
    <x v="8"/>
    <x v="1"/>
    <x v="0"/>
    <m/>
    <m/>
    <m/>
    <m/>
    <n v="1267"/>
    <m/>
    <m/>
  </r>
  <r>
    <x v="6"/>
    <x v="0"/>
    <x v="0"/>
    <x v="0"/>
    <m/>
    <x v="4"/>
    <x v="0"/>
    <x v="0"/>
    <x v="0"/>
    <x v="21"/>
    <x v="21"/>
    <x v="9"/>
    <x v="1"/>
    <x v="0"/>
    <m/>
    <m/>
    <m/>
    <m/>
    <n v="5923.83"/>
    <m/>
    <m/>
  </r>
  <r>
    <x v="6"/>
    <x v="0"/>
    <x v="0"/>
    <x v="0"/>
    <m/>
    <x v="4"/>
    <x v="0"/>
    <x v="0"/>
    <x v="0"/>
    <x v="22"/>
    <x v="22"/>
    <x v="6"/>
    <x v="1"/>
    <x v="0"/>
    <m/>
    <m/>
    <m/>
    <m/>
    <n v="2211"/>
    <m/>
    <m/>
  </r>
  <r>
    <x v="6"/>
    <x v="0"/>
    <x v="0"/>
    <x v="0"/>
    <m/>
    <x v="4"/>
    <x v="0"/>
    <x v="0"/>
    <x v="0"/>
    <x v="23"/>
    <x v="23"/>
    <x v="10"/>
    <x v="1"/>
    <x v="0"/>
    <m/>
    <m/>
    <m/>
    <m/>
    <n v="0"/>
    <m/>
    <m/>
  </r>
  <r>
    <x v="6"/>
    <x v="0"/>
    <x v="0"/>
    <x v="0"/>
    <m/>
    <x v="4"/>
    <x v="0"/>
    <x v="0"/>
    <x v="0"/>
    <x v="24"/>
    <x v="24"/>
    <x v="4"/>
    <x v="1"/>
    <x v="0"/>
    <m/>
    <m/>
    <m/>
    <m/>
    <n v="3488"/>
    <m/>
    <m/>
  </r>
  <r>
    <x v="6"/>
    <x v="0"/>
    <x v="0"/>
    <x v="0"/>
    <m/>
    <x v="4"/>
    <x v="0"/>
    <x v="0"/>
    <x v="0"/>
    <x v="25"/>
    <x v="25"/>
    <x v="5"/>
    <x v="1"/>
    <x v="0"/>
    <m/>
    <m/>
    <m/>
    <m/>
    <n v="1696"/>
    <m/>
    <m/>
  </r>
  <r>
    <x v="6"/>
    <x v="0"/>
    <x v="0"/>
    <x v="0"/>
    <m/>
    <x v="4"/>
    <x v="0"/>
    <x v="0"/>
    <x v="0"/>
    <x v="26"/>
    <x v="26"/>
    <x v="10"/>
    <x v="1"/>
    <x v="0"/>
    <m/>
    <m/>
    <m/>
    <m/>
    <n v="4427"/>
    <m/>
    <m/>
  </r>
  <r>
    <x v="6"/>
    <x v="0"/>
    <x v="0"/>
    <x v="0"/>
    <m/>
    <x v="4"/>
    <x v="0"/>
    <x v="0"/>
    <x v="1"/>
    <x v="27"/>
    <x v="27"/>
    <x v="11"/>
    <x v="1"/>
    <x v="0"/>
    <m/>
    <m/>
    <m/>
    <m/>
    <n v="3250"/>
    <m/>
    <m/>
  </r>
  <r>
    <x v="6"/>
    <x v="0"/>
    <x v="0"/>
    <x v="0"/>
    <m/>
    <x v="4"/>
    <x v="0"/>
    <x v="0"/>
    <x v="0"/>
    <x v="28"/>
    <x v="28"/>
    <x v="12"/>
    <x v="2"/>
    <x v="0"/>
    <m/>
    <m/>
    <m/>
    <m/>
    <n v="7576"/>
    <m/>
    <m/>
  </r>
  <r>
    <x v="6"/>
    <x v="0"/>
    <x v="0"/>
    <x v="1"/>
    <m/>
    <x v="4"/>
    <x v="0"/>
    <x v="0"/>
    <x v="1"/>
    <x v="29"/>
    <x v="29"/>
    <x v="13"/>
    <x v="2"/>
    <x v="0"/>
    <m/>
    <m/>
    <m/>
    <m/>
    <n v="35706"/>
    <m/>
    <m/>
  </r>
  <r>
    <x v="6"/>
    <x v="0"/>
    <x v="0"/>
    <x v="1"/>
    <m/>
    <x v="4"/>
    <x v="0"/>
    <x v="0"/>
    <x v="1"/>
    <x v="30"/>
    <x v="30"/>
    <x v="14"/>
    <x v="2"/>
    <x v="0"/>
    <m/>
    <m/>
    <m/>
    <m/>
    <n v="11342"/>
    <m/>
    <m/>
  </r>
  <r>
    <x v="6"/>
    <x v="0"/>
    <x v="1"/>
    <x v="0"/>
    <m/>
    <x v="4"/>
    <x v="0"/>
    <x v="0"/>
    <x v="0"/>
    <x v="31"/>
    <x v="31"/>
    <x v="15"/>
    <x v="2"/>
    <x v="0"/>
    <m/>
    <m/>
    <m/>
    <m/>
    <n v="5344"/>
    <m/>
    <m/>
  </r>
  <r>
    <x v="6"/>
    <x v="0"/>
    <x v="0"/>
    <x v="0"/>
    <m/>
    <x v="4"/>
    <x v="0"/>
    <x v="0"/>
    <x v="0"/>
    <x v="32"/>
    <x v="32"/>
    <x v="16"/>
    <x v="2"/>
    <x v="0"/>
    <m/>
    <m/>
    <m/>
    <m/>
    <n v="5706.25"/>
    <m/>
    <m/>
  </r>
  <r>
    <x v="6"/>
    <x v="0"/>
    <x v="0"/>
    <x v="0"/>
    <m/>
    <x v="4"/>
    <x v="0"/>
    <x v="0"/>
    <x v="0"/>
    <x v="33"/>
    <x v="33"/>
    <x v="17"/>
    <x v="2"/>
    <x v="0"/>
    <m/>
    <m/>
    <m/>
    <m/>
    <n v="4320"/>
    <m/>
    <m/>
  </r>
  <r>
    <x v="6"/>
    <x v="0"/>
    <x v="0"/>
    <x v="0"/>
    <m/>
    <x v="4"/>
    <x v="0"/>
    <x v="0"/>
    <x v="0"/>
    <x v="34"/>
    <x v="34"/>
    <x v="18"/>
    <x v="2"/>
    <x v="0"/>
    <m/>
    <m/>
    <m/>
    <m/>
    <n v="7105"/>
    <m/>
    <m/>
  </r>
  <r>
    <x v="6"/>
    <x v="0"/>
    <x v="0"/>
    <x v="0"/>
    <m/>
    <x v="4"/>
    <x v="0"/>
    <x v="0"/>
    <x v="0"/>
    <x v="35"/>
    <x v="35"/>
    <x v="19"/>
    <x v="2"/>
    <x v="0"/>
    <m/>
    <m/>
    <m/>
    <m/>
    <n v="4028"/>
    <m/>
    <m/>
  </r>
  <r>
    <x v="6"/>
    <x v="0"/>
    <x v="1"/>
    <x v="0"/>
    <m/>
    <x v="4"/>
    <x v="0"/>
    <x v="0"/>
    <x v="0"/>
    <x v="36"/>
    <x v="36"/>
    <x v="12"/>
    <x v="2"/>
    <x v="0"/>
    <m/>
    <m/>
    <m/>
    <m/>
    <n v="1917"/>
    <m/>
    <m/>
  </r>
  <r>
    <x v="6"/>
    <x v="0"/>
    <x v="0"/>
    <x v="0"/>
    <m/>
    <x v="4"/>
    <x v="0"/>
    <x v="0"/>
    <x v="0"/>
    <x v="37"/>
    <x v="37"/>
    <x v="20"/>
    <x v="3"/>
    <x v="0"/>
    <m/>
    <m/>
    <m/>
    <m/>
    <n v="6353"/>
    <m/>
    <m/>
  </r>
  <r>
    <x v="6"/>
    <x v="0"/>
    <x v="0"/>
    <x v="0"/>
    <m/>
    <x v="4"/>
    <x v="0"/>
    <x v="0"/>
    <x v="0"/>
    <x v="38"/>
    <x v="38"/>
    <x v="21"/>
    <x v="3"/>
    <x v="0"/>
    <m/>
    <m/>
    <m/>
    <m/>
    <n v="5861"/>
    <m/>
    <m/>
  </r>
  <r>
    <x v="6"/>
    <x v="0"/>
    <x v="0"/>
    <x v="0"/>
    <m/>
    <x v="4"/>
    <x v="0"/>
    <x v="0"/>
    <x v="0"/>
    <x v="39"/>
    <x v="39"/>
    <x v="22"/>
    <x v="3"/>
    <x v="0"/>
    <m/>
    <m/>
    <m/>
    <m/>
    <n v="5079"/>
    <m/>
    <m/>
  </r>
  <r>
    <x v="6"/>
    <x v="0"/>
    <x v="0"/>
    <x v="0"/>
    <m/>
    <x v="4"/>
    <x v="0"/>
    <x v="0"/>
    <x v="0"/>
    <x v="40"/>
    <x v="40"/>
    <x v="23"/>
    <x v="3"/>
    <x v="0"/>
    <m/>
    <m/>
    <m/>
    <m/>
    <n v="7589"/>
    <m/>
    <m/>
  </r>
  <r>
    <x v="6"/>
    <x v="0"/>
    <x v="0"/>
    <x v="0"/>
    <m/>
    <x v="4"/>
    <x v="0"/>
    <x v="0"/>
    <x v="1"/>
    <x v="41"/>
    <x v="41"/>
    <x v="24"/>
    <x v="3"/>
    <x v="0"/>
    <m/>
    <m/>
    <m/>
    <m/>
    <n v="20000"/>
    <m/>
    <m/>
  </r>
  <r>
    <x v="6"/>
    <x v="0"/>
    <x v="1"/>
    <x v="0"/>
    <m/>
    <x v="4"/>
    <x v="0"/>
    <x v="0"/>
    <x v="0"/>
    <x v="42"/>
    <x v="42"/>
    <x v="25"/>
    <x v="3"/>
    <x v="0"/>
    <m/>
    <m/>
    <m/>
    <m/>
    <n v="8383.67"/>
    <m/>
    <m/>
  </r>
  <r>
    <x v="6"/>
    <x v="0"/>
    <x v="0"/>
    <x v="0"/>
    <m/>
    <x v="4"/>
    <x v="0"/>
    <x v="0"/>
    <x v="0"/>
    <x v="43"/>
    <x v="43"/>
    <x v="26"/>
    <x v="3"/>
    <x v="0"/>
    <m/>
    <m/>
    <m/>
    <m/>
    <n v="5569"/>
    <m/>
    <m/>
  </r>
  <r>
    <x v="6"/>
    <x v="0"/>
    <x v="0"/>
    <x v="0"/>
    <m/>
    <x v="4"/>
    <x v="0"/>
    <x v="0"/>
    <x v="0"/>
    <x v="44"/>
    <x v="44"/>
    <x v="27"/>
    <x v="3"/>
    <x v="0"/>
    <m/>
    <m/>
    <m/>
    <m/>
    <n v="7052"/>
    <m/>
    <m/>
  </r>
  <r>
    <x v="6"/>
    <x v="0"/>
    <x v="0"/>
    <x v="0"/>
    <m/>
    <x v="4"/>
    <x v="0"/>
    <x v="0"/>
    <x v="0"/>
    <x v="45"/>
    <x v="45"/>
    <x v="28"/>
    <x v="3"/>
    <x v="0"/>
    <m/>
    <m/>
    <m/>
    <m/>
    <n v="2583"/>
    <m/>
    <m/>
  </r>
  <r>
    <x v="6"/>
    <x v="0"/>
    <x v="0"/>
    <x v="0"/>
    <m/>
    <x v="4"/>
    <x v="0"/>
    <x v="0"/>
    <x v="0"/>
    <x v="46"/>
    <x v="46"/>
    <x v="29"/>
    <x v="3"/>
    <x v="0"/>
    <m/>
    <m/>
    <m/>
    <m/>
    <n v="4773.42"/>
    <m/>
    <m/>
  </r>
  <r>
    <x v="6"/>
    <x v="0"/>
    <x v="0"/>
    <x v="0"/>
    <m/>
    <x v="4"/>
    <x v="0"/>
    <x v="0"/>
    <x v="0"/>
    <x v="47"/>
    <x v="47"/>
    <x v="30"/>
    <x v="3"/>
    <x v="0"/>
    <m/>
    <m/>
    <m/>
    <m/>
    <n v="5800"/>
    <m/>
    <m/>
  </r>
  <r>
    <x v="6"/>
    <x v="0"/>
    <x v="1"/>
    <x v="0"/>
    <m/>
    <x v="4"/>
    <x v="0"/>
    <x v="0"/>
    <x v="0"/>
    <x v="48"/>
    <x v="48"/>
    <x v="31"/>
    <x v="3"/>
    <x v="0"/>
    <m/>
    <m/>
    <m/>
    <m/>
    <n v="2000"/>
    <m/>
    <m/>
  </r>
  <r>
    <x v="6"/>
    <x v="0"/>
    <x v="0"/>
    <x v="0"/>
    <m/>
    <x v="4"/>
    <x v="0"/>
    <x v="0"/>
    <x v="0"/>
    <x v="49"/>
    <x v="49"/>
    <x v="32"/>
    <x v="3"/>
    <x v="0"/>
    <m/>
    <m/>
    <m/>
    <m/>
    <n v="5045"/>
    <m/>
    <m/>
  </r>
  <r>
    <x v="6"/>
    <x v="0"/>
    <x v="0"/>
    <x v="0"/>
    <m/>
    <x v="4"/>
    <x v="0"/>
    <x v="0"/>
    <x v="0"/>
    <x v="50"/>
    <x v="50"/>
    <x v="28"/>
    <x v="3"/>
    <x v="0"/>
    <m/>
    <m/>
    <m/>
    <m/>
    <n v="9649"/>
    <m/>
    <m/>
  </r>
  <r>
    <x v="6"/>
    <x v="0"/>
    <x v="1"/>
    <x v="0"/>
    <m/>
    <x v="4"/>
    <x v="0"/>
    <x v="0"/>
    <x v="0"/>
    <x v="51"/>
    <x v="51"/>
    <x v="28"/>
    <x v="3"/>
    <x v="0"/>
    <m/>
    <m/>
    <m/>
    <m/>
    <n v="6000"/>
    <m/>
    <m/>
  </r>
  <r>
    <x v="6"/>
    <x v="0"/>
    <x v="0"/>
    <x v="0"/>
    <m/>
    <x v="4"/>
    <x v="0"/>
    <x v="0"/>
    <x v="0"/>
    <x v="52"/>
    <x v="52"/>
    <x v="33"/>
    <x v="4"/>
    <x v="0"/>
    <m/>
    <m/>
    <m/>
    <m/>
    <n v="7951"/>
    <m/>
    <m/>
  </r>
  <r>
    <x v="6"/>
    <x v="0"/>
    <x v="0"/>
    <x v="0"/>
    <m/>
    <x v="4"/>
    <x v="0"/>
    <x v="0"/>
    <x v="0"/>
    <x v="53"/>
    <x v="53"/>
    <x v="34"/>
    <x v="4"/>
    <x v="0"/>
    <m/>
    <m/>
    <m/>
    <m/>
    <n v="3351"/>
    <m/>
    <m/>
  </r>
  <r>
    <x v="6"/>
    <x v="0"/>
    <x v="1"/>
    <x v="0"/>
    <m/>
    <x v="4"/>
    <x v="0"/>
    <x v="0"/>
    <x v="0"/>
    <x v="54"/>
    <x v="54"/>
    <x v="35"/>
    <x v="4"/>
    <x v="0"/>
    <m/>
    <m/>
    <m/>
    <m/>
    <n v="1500"/>
    <m/>
    <m/>
  </r>
  <r>
    <x v="6"/>
    <x v="0"/>
    <x v="0"/>
    <x v="0"/>
    <m/>
    <x v="4"/>
    <x v="0"/>
    <x v="0"/>
    <x v="0"/>
    <x v="55"/>
    <x v="55"/>
    <x v="36"/>
    <x v="4"/>
    <x v="0"/>
    <m/>
    <m/>
    <m/>
    <m/>
    <n v="3522"/>
    <m/>
    <m/>
  </r>
  <r>
    <x v="6"/>
    <x v="0"/>
    <x v="0"/>
    <x v="0"/>
    <m/>
    <x v="4"/>
    <x v="0"/>
    <x v="0"/>
    <x v="0"/>
    <x v="56"/>
    <x v="56"/>
    <x v="37"/>
    <x v="4"/>
    <x v="0"/>
    <m/>
    <m/>
    <m/>
    <m/>
    <n v="3863"/>
    <m/>
    <m/>
  </r>
  <r>
    <x v="6"/>
    <x v="0"/>
    <x v="1"/>
    <x v="0"/>
    <m/>
    <x v="4"/>
    <x v="0"/>
    <x v="0"/>
    <x v="1"/>
    <x v="57"/>
    <x v="57"/>
    <x v="38"/>
    <x v="4"/>
    <x v="0"/>
    <m/>
    <m/>
    <m/>
    <m/>
    <n v="0"/>
    <m/>
    <m/>
  </r>
  <r>
    <x v="6"/>
    <x v="0"/>
    <x v="0"/>
    <x v="0"/>
    <m/>
    <x v="4"/>
    <x v="0"/>
    <x v="0"/>
    <x v="0"/>
    <x v="58"/>
    <x v="58"/>
    <x v="39"/>
    <x v="4"/>
    <x v="0"/>
    <m/>
    <m/>
    <m/>
    <m/>
    <n v="2615"/>
    <m/>
    <m/>
  </r>
  <r>
    <x v="6"/>
    <x v="0"/>
    <x v="1"/>
    <x v="0"/>
    <m/>
    <x v="4"/>
    <x v="0"/>
    <x v="0"/>
    <x v="1"/>
    <x v="59"/>
    <x v="59"/>
    <x v="40"/>
    <x v="4"/>
    <x v="0"/>
    <m/>
    <m/>
    <m/>
    <m/>
    <n v="2910"/>
    <m/>
    <m/>
  </r>
  <r>
    <x v="6"/>
    <x v="0"/>
    <x v="0"/>
    <x v="0"/>
    <m/>
    <x v="4"/>
    <x v="0"/>
    <x v="0"/>
    <x v="0"/>
    <x v="60"/>
    <x v="60"/>
    <x v="41"/>
    <x v="4"/>
    <x v="0"/>
    <m/>
    <m/>
    <m/>
    <m/>
    <n v="9620"/>
    <m/>
    <m/>
  </r>
  <r>
    <x v="6"/>
    <x v="0"/>
    <x v="0"/>
    <x v="0"/>
    <m/>
    <x v="4"/>
    <x v="0"/>
    <x v="0"/>
    <x v="0"/>
    <x v="61"/>
    <x v="61"/>
    <x v="42"/>
    <x v="4"/>
    <x v="0"/>
    <m/>
    <m/>
    <m/>
    <m/>
    <n v="7215.65"/>
    <m/>
    <m/>
  </r>
  <r>
    <x v="6"/>
    <x v="0"/>
    <x v="0"/>
    <x v="0"/>
    <m/>
    <x v="4"/>
    <x v="0"/>
    <x v="0"/>
    <x v="0"/>
    <x v="62"/>
    <x v="62"/>
    <x v="43"/>
    <x v="4"/>
    <x v="0"/>
    <m/>
    <m/>
    <m/>
    <m/>
    <n v="4395"/>
    <m/>
    <m/>
  </r>
  <r>
    <x v="6"/>
    <x v="0"/>
    <x v="1"/>
    <x v="0"/>
    <m/>
    <x v="4"/>
    <x v="0"/>
    <x v="0"/>
    <x v="1"/>
    <x v="63"/>
    <x v="63"/>
    <x v="44"/>
    <x v="4"/>
    <x v="0"/>
    <m/>
    <m/>
    <m/>
    <m/>
    <n v="4002"/>
    <m/>
    <m/>
  </r>
  <r>
    <x v="6"/>
    <x v="0"/>
    <x v="0"/>
    <x v="0"/>
    <m/>
    <x v="4"/>
    <x v="0"/>
    <x v="0"/>
    <x v="0"/>
    <x v="64"/>
    <x v="64"/>
    <x v="45"/>
    <x v="4"/>
    <x v="0"/>
    <m/>
    <m/>
    <m/>
    <m/>
    <n v="0"/>
    <m/>
    <m/>
  </r>
  <r>
    <x v="6"/>
    <x v="0"/>
    <x v="1"/>
    <x v="0"/>
    <m/>
    <x v="4"/>
    <x v="0"/>
    <x v="0"/>
    <x v="0"/>
    <x v="65"/>
    <x v="65"/>
    <x v="46"/>
    <x v="4"/>
    <x v="0"/>
    <m/>
    <m/>
    <m/>
    <m/>
    <n v="3500"/>
    <m/>
    <m/>
  </r>
  <r>
    <x v="6"/>
    <x v="0"/>
    <x v="1"/>
    <x v="0"/>
    <m/>
    <x v="4"/>
    <x v="0"/>
    <x v="0"/>
    <x v="0"/>
    <x v="66"/>
    <x v="66"/>
    <x v="47"/>
    <x v="5"/>
    <x v="0"/>
    <m/>
    <m/>
    <m/>
    <m/>
    <n v="130"/>
    <m/>
    <m/>
  </r>
  <r>
    <x v="6"/>
    <x v="0"/>
    <x v="0"/>
    <x v="0"/>
    <m/>
    <x v="4"/>
    <x v="0"/>
    <x v="0"/>
    <x v="0"/>
    <x v="67"/>
    <x v="67"/>
    <x v="47"/>
    <x v="5"/>
    <x v="0"/>
    <m/>
    <m/>
    <m/>
    <m/>
    <n v="3508"/>
    <m/>
    <m/>
  </r>
  <r>
    <x v="6"/>
    <x v="0"/>
    <x v="1"/>
    <x v="0"/>
    <m/>
    <x v="4"/>
    <x v="0"/>
    <x v="0"/>
    <x v="0"/>
    <x v="68"/>
    <x v="68"/>
    <x v="48"/>
    <x v="5"/>
    <x v="0"/>
    <m/>
    <m/>
    <m/>
    <m/>
    <n v="0"/>
    <m/>
    <m/>
  </r>
  <r>
    <x v="6"/>
    <x v="0"/>
    <x v="0"/>
    <x v="0"/>
    <m/>
    <x v="4"/>
    <x v="0"/>
    <x v="0"/>
    <x v="0"/>
    <x v="69"/>
    <x v="69"/>
    <x v="49"/>
    <x v="5"/>
    <x v="0"/>
    <m/>
    <m/>
    <m/>
    <m/>
    <n v="7943"/>
    <m/>
    <m/>
  </r>
  <r>
    <x v="6"/>
    <x v="0"/>
    <x v="0"/>
    <x v="0"/>
    <m/>
    <x v="4"/>
    <x v="0"/>
    <x v="0"/>
    <x v="0"/>
    <x v="70"/>
    <x v="70"/>
    <x v="50"/>
    <x v="5"/>
    <x v="0"/>
    <m/>
    <m/>
    <m/>
    <m/>
    <n v="24220"/>
    <m/>
    <m/>
  </r>
  <r>
    <x v="6"/>
    <x v="0"/>
    <x v="0"/>
    <x v="0"/>
    <m/>
    <x v="4"/>
    <x v="0"/>
    <x v="0"/>
    <x v="0"/>
    <x v="71"/>
    <x v="71"/>
    <x v="48"/>
    <x v="5"/>
    <x v="0"/>
    <m/>
    <m/>
    <m/>
    <m/>
    <n v="2286.16"/>
    <m/>
    <m/>
  </r>
  <r>
    <x v="6"/>
    <x v="0"/>
    <x v="0"/>
    <x v="0"/>
    <m/>
    <x v="4"/>
    <x v="0"/>
    <x v="0"/>
    <x v="0"/>
    <x v="72"/>
    <x v="72"/>
    <x v="51"/>
    <x v="5"/>
    <x v="0"/>
    <m/>
    <m/>
    <m/>
    <m/>
    <n v="10071.92"/>
    <m/>
    <m/>
  </r>
  <r>
    <x v="6"/>
    <x v="0"/>
    <x v="0"/>
    <x v="0"/>
    <m/>
    <x v="4"/>
    <x v="0"/>
    <x v="0"/>
    <x v="0"/>
    <x v="73"/>
    <x v="73"/>
    <x v="52"/>
    <x v="5"/>
    <x v="0"/>
    <m/>
    <m/>
    <m/>
    <m/>
    <n v="3597"/>
    <m/>
    <m/>
  </r>
  <r>
    <x v="6"/>
    <x v="0"/>
    <x v="0"/>
    <x v="0"/>
    <m/>
    <x v="4"/>
    <x v="0"/>
    <x v="0"/>
    <x v="0"/>
    <x v="74"/>
    <x v="74"/>
    <x v="53"/>
    <x v="5"/>
    <x v="0"/>
    <m/>
    <m/>
    <m/>
    <m/>
    <n v="8363"/>
    <m/>
    <m/>
  </r>
  <r>
    <x v="6"/>
    <x v="0"/>
    <x v="0"/>
    <x v="0"/>
    <m/>
    <x v="4"/>
    <x v="0"/>
    <x v="0"/>
    <x v="0"/>
    <x v="75"/>
    <x v="75"/>
    <x v="54"/>
    <x v="6"/>
    <x v="0"/>
    <m/>
    <m/>
    <m/>
    <m/>
    <n v="3696"/>
    <m/>
    <m/>
  </r>
  <r>
    <x v="6"/>
    <x v="0"/>
    <x v="1"/>
    <x v="0"/>
    <m/>
    <x v="4"/>
    <x v="0"/>
    <x v="0"/>
    <x v="0"/>
    <x v="76"/>
    <x v="76"/>
    <x v="54"/>
    <x v="6"/>
    <x v="0"/>
    <m/>
    <m/>
    <m/>
    <m/>
    <n v="1840"/>
    <m/>
    <m/>
  </r>
  <r>
    <x v="6"/>
    <x v="0"/>
    <x v="0"/>
    <x v="0"/>
    <m/>
    <x v="4"/>
    <x v="0"/>
    <x v="0"/>
    <x v="0"/>
    <x v="77"/>
    <x v="77"/>
    <x v="54"/>
    <x v="6"/>
    <x v="0"/>
    <m/>
    <m/>
    <m/>
    <m/>
    <n v="4678"/>
    <m/>
    <m/>
  </r>
  <r>
    <x v="6"/>
    <x v="0"/>
    <x v="1"/>
    <x v="0"/>
    <m/>
    <x v="4"/>
    <x v="0"/>
    <x v="0"/>
    <x v="0"/>
    <x v="78"/>
    <x v="78"/>
    <x v="54"/>
    <x v="6"/>
    <x v="0"/>
    <m/>
    <m/>
    <m/>
    <m/>
    <n v="800"/>
    <m/>
    <m/>
  </r>
  <r>
    <x v="6"/>
    <x v="0"/>
    <x v="1"/>
    <x v="0"/>
    <m/>
    <x v="4"/>
    <x v="0"/>
    <x v="0"/>
    <x v="0"/>
    <x v="79"/>
    <x v="79"/>
    <x v="55"/>
    <x v="6"/>
    <x v="0"/>
    <m/>
    <m/>
    <m/>
    <m/>
    <n v="21256.5"/>
    <m/>
    <m/>
  </r>
  <r>
    <x v="6"/>
    <x v="0"/>
    <x v="0"/>
    <x v="0"/>
    <m/>
    <x v="4"/>
    <x v="0"/>
    <x v="0"/>
    <x v="0"/>
    <x v="80"/>
    <x v="80"/>
    <x v="55"/>
    <x v="6"/>
    <x v="0"/>
    <m/>
    <m/>
    <m/>
    <m/>
    <n v="376"/>
    <m/>
    <m/>
  </r>
  <r>
    <x v="6"/>
    <x v="0"/>
    <x v="0"/>
    <x v="0"/>
    <m/>
    <x v="4"/>
    <x v="0"/>
    <x v="0"/>
    <x v="0"/>
    <x v="81"/>
    <x v="81"/>
    <x v="56"/>
    <x v="6"/>
    <x v="0"/>
    <m/>
    <m/>
    <m/>
    <m/>
    <n v="1000"/>
    <m/>
    <m/>
  </r>
  <r>
    <x v="6"/>
    <x v="0"/>
    <x v="1"/>
    <x v="0"/>
    <m/>
    <x v="4"/>
    <x v="0"/>
    <x v="0"/>
    <x v="0"/>
    <x v="82"/>
    <x v="82"/>
    <x v="56"/>
    <x v="6"/>
    <x v="0"/>
    <m/>
    <m/>
    <m/>
    <m/>
    <n v="0"/>
    <m/>
    <m/>
  </r>
  <r>
    <x v="6"/>
    <x v="0"/>
    <x v="0"/>
    <x v="0"/>
    <m/>
    <x v="4"/>
    <x v="0"/>
    <x v="0"/>
    <x v="0"/>
    <x v="83"/>
    <x v="83"/>
    <x v="56"/>
    <x v="6"/>
    <x v="0"/>
    <m/>
    <m/>
    <m/>
    <m/>
    <n v="5500"/>
    <m/>
    <m/>
  </r>
  <r>
    <x v="6"/>
    <x v="0"/>
    <x v="0"/>
    <x v="0"/>
    <m/>
    <x v="4"/>
    <x v="0"/>
    <x v="0"/>
    <x v="0"/>
    <x v="84"/>
    <x v="84"/>
    <x v="56"/>
    <x v="6"/>
    <x v="0"/>
    <m/>
    <m/>
    <m/>
    <m/>
    <n v="0"/>
    <m/>
    <m/>
  </r>
  <r>
    <x v="6"/>
    <x v="0"/>
    <x v="0"/>
    <x v="0"/>
    <m/>
    <x v="4"/>
    <x v="0"/>
    <x v="0"/>
    <x v="0"/>
    <x v="85"/>
    <x v="85"/>
    <x v="57"/>
    <x v="7"/>
    <x v="1"/>
    <m/>
    <m/>
    <m/>
    <m/>
    <n v="10000"/>
    <m/>
    <m/>
  </r>
  <r>
    <x v="6"/>
    <x v="0"/>
    <x v="1"/>
    <x v="0"/>
    <m/>
    <x v="4"/>
    <x v="0"/>
    <x v="0"/>
    <x v="0"/>
    <x v="86"/>
    <x v="86"/>
    <x v="58"/>
    <x v="7"/>
    <x v="1"/>
    <m/>
    <m/>
    <m/>
    <m/>
    <n v="0"/>
    <m/>
    <m/>
  </r>
  <r>
    <x v="6"/>
    <x v="0"/>
    <x v="0"/>
    <x v="0"/>
    <m/>
    <x v="4"/>
    <x v="0"/>
    <x v="0"/>
    <x v="0"/>
    <x v="87"/>
    <x v="87"/>
    <x v="59"/>
    <x v="7"/>
    <x v="1"/>
    <m/>
    <m/>
    <m/>
    <m/>
    <n v="7442.5"/>
    <m/>
    <m/>
  </r>
  <r>
    <x v="6"/>
    <x v="0"/>
    <x v="1"/>
    <x v="0"/>
    <m/>
    <x v="4"/>
    <x v="0"/>
    <x v="0"/>
    <x v="0"/>
    <x v="88"/>
    <x v="88"/>
    <x v="60"/>
    <x v="7"/>
    <x v="1"/>
    <m/>
    <m/>
    <m/>
    <m/>
    <n v="0"/>
    <m/>
    <m/>
  </r>
  <r>
    <x v="6"/>
    <x v="0"/>
    <x v="0"/>
    <x v="0"/>
    <m/>
    <x v="4"/>
    <x v="0"/>
    <x v="0"/>
    <x v="0"/>
    <x v="89"/>
    <x v="89"/>
    <x v="61"/>
    <x v="7"/>
    <x v="1"/>
    <m/>
    <m/>
    <m/>
    <m/>
    <n v="5813.83"/>
    <m/>
    <m/>
  </r>
  <r>
    <x v="6"/>
    <x v="0"/>
    <x v="0"/>
    <x v="0"/>
    <m/>
    <x v="4"/>
    <x v="0"/>
    <x v="0"/>
    <x v="0"/>
    <x v="90"/>
    <x v="90"/>
    <x v="62"/>
    <x v="7"/>
    <x v="1"/>
    <m/>
    <m/>
    <m/>
    <m/>
    <n v="15679"/>
    <m/>
    <m/>
  </r>
  <r>
    <x v="6"/>
    <x v="0"/>
    <x v="0"/>
    <x v="0"/>
    <m/>
    <x v="4"/>
    <x v="0"/>
    <x v="0"/>
    <x v="0"/>
    <x v="91"/>
    <x v="91"/>
    <x v="63"/>
    <x v="7"/>
    <x v="1"/>
    <m/>
    <m/>
    <m/>
    <m/>
    <n v="-300"/>
    <m/>
    <m/>
  </r>
  <r>
    <x v="6"/>
    <x v="0"/>
    <x v="0"/>
    <x v="0"/>
    <m/>
    <x v="4"/>
    <x v="0"/>
    <x v="0"/>
    <x v="0"/>
    <x v="92"/>
    <x v="92"/>
    <x v="63"/>
    <x v="7"/>
    <x v="1"/>
    <m/>
    <m/>
    <m/>
    <m/>
    <n v="656"/>
    <m/>
    <m/>
  </r>
  <r>
    <x v="6"/>
    <x v="0"/>
    <x v="0"/>
    <x v="0"/>
    <m/>
    <x v="4"/>
    <x v="0"/>
    <x v="0"/>
    <x v="0"/>
    <x v="93"/>
    <x v="93"/>
    <x v="64"/>
    <x v="7"/>
    <x v="1"/>
    <m/>
    <m/>
    <m/>
    <m/>
    <n v="5698"/>
    <m/>
    <m/>
  </r>
  <r>
    <x v="6"/>
    <x v="0"/>
    <x v="1"/>
    <x v="0"/>
    <m/>
    <x v="4"/>
    <x v="0"/>
    <x v="0"/>
    <x v="0"/>
    <x v="94"/>
    <x v="94"/>
    <x v="65"/>
    <x v="7"/>
    <x v="1"/>
    <m/>
    <m/>
    <m/>
    <m/>
    <n v="3000"/>
    <m/>
    <m/>
  </r>
  <r>
    <x v="6"/>
    <x v="0"/>
    <x v="1"/>
    <x v="0"/>
    <m/>
    <x v="4"/>
    <x v="0"/>
    <x v="0"/>
    <x v="0"/>
    <x v="95"/>
    <x v="95"/>
    <x v="66"/>
    <x v="7"/>
    <x v="1"/>
    <m/>
    <m/>
    <m/>
    <m/>
    <n v="0"/>
    <m/>
    <m/>
  </r>
  <r>
    <x v="6"/>
    <x v="0"/>
    <x v="1"/>
    <x v="0"/>
    <m/>
    <x v="4"/>
    <x v="0"/>
    <x v="0"/>
    <x v="0"/>
    <x v="96"/>
    <x v="96"/>
    <x v="67"/>
    <x v="8"/>
    <x v="1"/>
    <m/>
    <m/>
    <m/>
    <m/>
    <n v="0"/>
    <m/>
    <m/>
  </r>
  <r>
    <x v="6"/>
    <x v="0"/>
    <x v="1"/>
    <x v="0"/>
    <m/>
    <x v="4"/>
    <x v="0"/>
    <x v="0"/>
    <x v="0"/>
    <x v="97"/>
    <x v="97"/>
    <x v="67"/>
    <x v="8"/>
    <x v="1"/>
    <m/>
    <m/>
    <m/>
    <m/>
    <n v="0"/>
    <m/>
    <m/>
  </r>
  <r>
    <x v="6"/>
    <x v="0"/>
    <x v="1"/>
    <x v="0"/>
    <m/>
    <x v="4"/>
    <x v="0"/>
    <x v="0"/>
    <x v="0"/>
    <x v="98"/>
    <x v="98"/>
    <x v="68"/>
    <x v="8"/>
    <x v="1"/>
    <m/>
    <m/>
    <m/>
    <m/>
    <n v="1500"/>
    <m/>
    <m/>
  </r>
  <r>
    <x v="6"/>
    <x v="0"/>
    <x v="0"/>
    <x v="0"/>
    <m/>
    <x v="4"/>
    <x v="0"/>
    <x v="0"/>
    <x v="0"/>
    <x v="99"/>
    <x v="99"/>
    <x v="69"/>
    <x v="8"/>
    <x v="1"/>
    <m/>
    <m/>
    <m/>
    <m/>
    <n v="8999"/>
    <m/>
    <m/>
  </r>
  <r>
    <x v="6"/>
    <x v="0"/>
    <x v="1"/>
    <x v="0"/>
    <m/>
    <x v="4"/>
    <x v="0"/>
    <x v="0"/>
    <x v="0"/>
    <x v="100"/>
    <x v="100"/>
    <x v="70"/>
    <x v="8"/>
    <x v="1"/>
    <m/>
    <m/>
    <m/>
    <m/>
    <n v="0"/>
    <m/>
    <m/>
  </r>
  <r>
    <x v="6"/>
    <x v="0"/>
    <x v="1"/>
    <x v="0"/>
    <m/>
    <x v="4"/>
    <x v="0"/>
    <x v="0"/>
    <x v="0"/>
    <x v="101"/>
    <x v="101"/>
    <x v="70"/>
    <x v="8"/>
    <x v="1"/>
    <m/>
    <m/>
    <m/>
    <m/>
    <n v="0"/>
    <m/>
    <m/>
  </r>
  <r>
    <x v="6"/>
    <x v="0"/>
    <x v="1"/>
    <x v="0"/>
    <m/>
    <x v="4"/>
    <x v="0"/>
    <x v="0"/>
    <x v="0"/>
    <x v="102"/>
    <x v="102"/>
    <x v="70"/>
    <x v="8"/>
    <x v="1"/>
    <m/>
    <m/>
    <m/>
    <m/>
    <n v="269.25"/>
    <m/>
    <m/>
  </r>
  <r>
    <x v="6"/>
    <x v="0"/>
    <x v="1"/>
    <x v="0"/>
    <m/>
    <x v="4"/>
    <x v="0"/>
    <x v="0"/>
    <x v="0"/>
    <x v="103"/>
    <x v="103"/>
    <x v="71"/>
    <x v="8"/>
    <x v="1"/>
    <m/>
    <m/>
    <m/>
    <m/>
    <n v="2696.75"/>
    <m/>
    <m/>
  </r>
  <r>
    <x v="6"/>
    <x v="0"/>
    <x v="0"/>
    <x v="0"/>
    <m/>
    <x v="4"/>
    <x v="0"/>
    <x v="0"/>
    <x v="0"/>
    <x v="104"/>
    <x v="104"/>
    <x v="71"/>
    <x v="8"/>
    <x v="1"/>
    <m/>
    <m/>
    <m/>
    <m/>
    <n v="3137"/>
    <m/>
    <m/>
  </r>
  <r>
    <x v="6"/>
    <x v="0"/>
    <x v="1"/>
    <x v="0"/>
    <m/>
    <x v="4"/>
    <x v="0"/>
    <x v="0"/>
    <x v="0"/>
    <x v="105"/>
    <x v="105"/>
    <x v="72"/>
    <x v="8"/>
    <x v="1"/>
    <m/>
    <m/>
    <m/>
    <m/>
    <n v="0"/>
    <m/>
    <m/>
  </r>
  <r>
    <x v="6"/>
    <x v="0"/>
    <x v="1"/>
    <x v="0"/>
    <m/>
    <x v="4"/>
    <x v="0"/>
    <x v="0"/>
    <x v="0"/>
    <x v="106"/>
    <x v="106"/>
    <x v="67"/>
    <x v="8"/>
    <x v="1"/>
    <m/>
    <m/>
    <m/>
    <m/>
    <n v="2000"/>
    <m/>
    <m/>
  </r>
  <r>
    <x v="6"/>
    <x v="0"/>
    <x v="0"/>
    <x v="0"/>
    <m/>
    <x v="4"/>
    <x v="0"/>
    <x v="0"/>
    <x v="0"/>
    <x v="107"/>
    <x v="107"/>
    <x v="73"/>
    <x v="8"/>
    <x v="1"/>
    <m/>
    <m/>
    <m/>
    <m/>
    <n v="12300"/>
    <m/>
    <m/>
  </r>
  <r>
    <x v="6"/>
    <x v="0"/>
    <x v="0"/>
    <x v="0"/>
    <m/>
    <x v="4"/>
    <x v="0"/>
    <x v="0"/>
    <x v="0"/>
    <x v="108"/>
    <x v="108"/>
    <x v="74"/>
    <x v="8"/>
    <x v="1"/>
    <m/>
    <m/>
    <m/>
    <m/>
    <n v="5012"/>
    <m/>
    <m/>
  </r>
  <r>
    <x v="6"/>
    <x v="0"/>
    <x v="0"/>
    <x v="0"/>
    <m/>
    <x v="4"/>
    <x v="0"/>
    <x v="0"/>
    <x v="0"/>
    <x v="109"/>
    <x v="109"/>
    <x v="74"/>
    <x v="8"/>
    <x v="1"/>
    <m/>
    <m/>
    <m/>
    <m/>
    <n v="2764"/>
    <m/>
    <m/>
  </r>
  <r>
    <x v="6"/>
    <x v="0"/>
    <x v="0"/>
    <x v="0"/>
    <m/>
    <x v="4"/>
    <x v="0"/>
    <x v="0"/>
    <x v="0"/>
    <x v="110"/>
    <x v="110"/>
    <x v="74"/>
    <x v="8"/>
    <x v="1"/>
    <m/>
    <m/>
    <m/>
    <m/>
    <n v="615"/>
    <m/>
    <m/>
  </r>
  <r>
    <x v="6"/>
    <x v="0"/>
    <x v="0"/>
    <x v="1"/>
    <m/>
    <x v="4"/>
    <x v="0"/>
    <x v="0"/>
    <x v="0"/>
    <x v="111"/>
    <x v="111"/>
    <x v="75"/>
    <x v="8"/>
    <x v="1"/>
    <m/>
    <m/>
    <m/>
    <m/>
    <n v="7781.83"/>
    <m/>
    <m/>
  </r>
  <r>
    <x v="6"/>
    <x v="0"/>
    <x v="0"/>
    <x v="0"/>
    <m/>
    <x v="4"/>
    <x v="0"/>
    <x v="0"/>
    <x v="0"/>
    <x v="112"/>
    <x v="112"/>
    <x v="76"/>
    <x v="9"/>
    <x v="1"/>
    <m/>
    <m/>
    <m/>
    <m/>
    <n v="4000"/>
    <m/>
    <m/>
  </r>
  <r>
    <x v="6"/>
    <x v="0"/>
    <x v="1"/>
    <x v="0"/>
    <m/>
    <x v="4"/>
    <x v="0"/>
    <x v="0"/>
    <x v="0"/>
    <x v="113"/>
    <x v="113"/>
    <x v="76"/>
    <x v="9"/>
    <x v="1"/>
    <m/>
    <m/>
    <m/>
    <m/>
    <n v="1196"/>
    <m/>
    <m/>
  </r>
  <r>
    <x v="6"/>
    <x v="0"/>
    <x v="0"/>
    <x v="0"/>
    <m/>
    <x v="4"/>
    <x v="0"/>
    <x v="0"/>
    <x v="0"/>
    <x v="114"/>
    <x v="114"/>
    <x v="77"/>
    <x v="9"/>
    <x v="1"/>
    <m/>
    <m/>
    <m/>
    <m/>
    <n v="2064"/>
    <m/>
    <m/>
  </r>
  <r>
    <x v="6"/>
    <x v="0"/>
    <x v="0"/>
    <x v="0"/>
    <m/>
    <x v="4"/>
    <x v="0"/>
    <x v="0"/>
    <x v="0"/>
    <x v="115"/>
    <x v="115"/>
    <x v="78"/>
    <x v="9"/>
    <x v="1"/>
    <m/>
    <m/>
    <m/>
    <m/>
    <n v="928"/>
    <m/>
    <m/>
  </r>
  <r>
    <x v="6"/>
    <x v="0"/>
    <x v="1"/>
    <x v="0"/>
    <m/>
    <x v="4"/>
    <x v="0"/>
    <x v="0"/>
    <x v="0"/>
    <x v="116"/>
    <x v="116"/>
    <x v="78"/>
    <x v="9"/>
    <x v="1"/>
    <m/>
    <m/>
    <m/>
    <m/>
    <n v="765"/>
    <m/>
    <m/>
  </r>
  <r>
    <x v="6"/>
    <x v="0"/>
    <x v="0"/>
    <x v="0"/>
    <m/>
    <x v="4"/>
    <x v="0"/>
    <x v="0"/>
    <x v="0"/>
    <x v="117"/>
    <x v="117"/>
    <x v="78"/>
    <x v="9"/>
    <x v="1"/>
    <m/>
    <m/>
    <m/>
    <m/>
    <n v="2654"/>
    <m/>
    <m/>
  </r>
  <r>
    <x v="6"/>
    <x v="0"/>
    <x v="0"/>
    <x v="0"/>
    <m/>
    <x v="4"/>
    <x v="0"/>
    <x v="0"/>
    <x v="0"/>
    <x v="118"/>
    <x v="118"/>
    <x v="78"/>
    <x v="9"/>
    <x v="1"/>
    <m/>
    <m/>
    <m/>
    <m/>
    <n v="0"/>
    <m/>
    <m/>
  </r>
  <r>
    <x v="6"/>
    <x v="0"/>
    <x v="0"/>
    <x v="0"/>
    <m/>
    <x v="4"/>
    <x v="0"/>
    <x v="0"/>
    <x v="0"/>
    <x v="119"/>
    <x v="119"/>
    <x v="79"/>
    <x v="9"/>
    <x v="1"/>
    <m/>
    <m/>
    <m/>
    <m/>
    <n v="1338"/>
    <m/>
    <m/>
  </r>
  <r>
    <x v="6"/>
    <x v="0"/>
    <x v="1"/>
    <x v="0"/>
    <m/>
    <x v="4"/>
    <x v="0"/>
    <x v="0"/>
    <x v="0"/>
    <x v="120"/>
    <x v="120"/>
    <x v="79"/>
    <x v="9"/>
    <x v="1"/>
    <m/>
    <m/>
    <m/>
    <m/>
    <n v="900"/>
    <m/>
    <m/>
  </r>
  <r>
    <x v="6"/>
    <x v="0"/>
    <x v="1"/>
    <x v="0"/>
    <m/>
    <x v="4"/>
    <x v="0"/>
    <x v="0"/>
    <x v="0"/>
    <x v="121"/>
    <x v="121"/>
    <x v="79"/>
    <x v="9"/>
    <x v="1"/>
    <m/>
    <m/>
    <m/>
    <m/>
    <n v="0"/>
    <m/>
    <m/>
  </r>
  <r>
    <x v="6"/>
    <x v="0"/>
    <x v="0"/>
    <x v="0"/>
    <m/>
    <x v="4"/>
    <x v="0"/>
    <x v="0"/>
    <x v="0"/>
    <x v="122"/>
    <x v="122"/>
    <x v="80"/>
    <x v="9"/>
    <x v="1"/>
    <m/>
    <m/>
    <m/>
    <m/>
    <n v="5837"/>
    <m/>
    <m/>
  </r>
  <r>
    <x v="6"/>
    <x v="0"/>
    <x v="1"/>
    <x v="0"/>
    <m/>
    <x v="4"/>
    <x v="0"/>
    <x v="0"/>
    <x v="0"/>
    <x v="123"/>
    <x v="123"/>
    <x v="81"/>
    <x v="9"/>
    <x v="1"/>
    <m/>
    <m/>
    <m/>
    <m/>
    <n v="600"/>
    <m/>
    <m/>
  </r>
  <r>
    <x v="6"/>
    <x v="0"/>
    <x v="0"/>
    <x v="0"/>
    <m/>
    <x v="4"/>
    <x v="0"/>
    <x v="0"/>
    <x v="0"/>
    <x v="124"/>
    <x v="124"/>
    <x v="81"/>
    <x v="9"/>
    <x v="1"/>
    <m/>
    <m/>
    <m/>
    <m/>
    <n v="0"/>
    <m/>
    <m/>
  </r>
  <r>
    <x v="6"/>
    <x v="0"/>
    <x v="0"/>
    <x v="0"/>
    <m/>
    <x v="4"/>
    <x v="0"/>
    <x v="0"/>
    <x v="0"/>
    <x v="125"/>
    <x v="125"/>
    <x v="81"/>
    <x v="9"/>
    <x v="1"/>
    <m/>
    <m/>
    <m/>
    <m/>
    <n v="3000"/>
    <m/>
    <m/>
  </r>
  <r>
    <x v="6"/>
    <x v="0"/>
    <x v="0"/>
    <x v="0"/>
    <m/>
    <x v="4"/>
    <x v="0"/>
    <x v="0"/>
    <x v="0"/>
    <x v="126"/>
    <x v="126"/>
    <x v="82"/>
    <x v="9"/>
    <x v="1"/>
    <m/>
    <m/>
    <m/>
    <m/>
    <n v="1431"/>
    <m/>
    <m/>
  </r>
  <r>
    <x v="6"/>
    <x v="0"/>
    <x v="0"/>
    <x v="0"/>
    <m/>
    <x v="4"/>
    <x v="0"/>
    <x v="0"/>
    <x v="0"/>
    <x v="127"/>
    <x v="127"/>
    <x v="82"/>
    <x v="9"/>
    <x v="1"/>
    <m/>
    <m/>
    <m/>
    <m/>
    <n v="1345.58"/>
    <m/>
    <m/>
  </r>
  <r>
    <x v="6"/>
    <x v="0"/>
    <x v="0"/>
    <x v="0"/>
    <m/>
    <x v="4"/>
    <x v="0"/>
    <x v="0"/>
    <x v="0"/>
    <x v="128"/>
    <x v="128"/>
    <x v="82"/>
    <x v="9"/>
    <x v="1"/>
    <m/>
    <m/>
    <m/>
    <m/>
    <n v="0"/>
    <m/>
    <m/>
  </r>
  <r>
    <x v="6"/>
    <x v="0"/>
    <x v="0"/>
    <x v="0"/>
    <m/>
    <x v="4"/>
    <x v="0"/>
    <x v="0"/>
    <x v="0"/>
    <x v="129"/>
    <x v="129"/>
    <x v="79"/>
    <x v="9"/>
    <x v="1"/>
    <m/>
    <m/>
    <m/>
    <m/>
    <n v="1500"/>
    <m/>
    <m/>
  </r>
  <r>
    <x v="6"/>
    <x v="0"/>
    <x v="0"/>
    <x v="0"/>
    <m/>
    <x v="4"/>
    <x v="0"/>
    <x v="0"/>
    <x v="0"/>
    <x v="130"/>
    <x v="130"/>
    <x v="77"/>
    <x v="9"/>
    <x v="1"/>
    <m/>
    <m/>
    <m/>
    <m/>
    <n v="481"/>
    <m/>
    <m/>
  </r>
  <r>
    <x v="6"/>
    <x v="0"/>
    <x v="0"/>
    <x v="0"/>
    <m/>
    <x v="4"/>
    <x v="0"/>
    <x v="0"/>
    <x v="0"/>
    <x v="131"/>
    <x v="131"/>
    <x v="77"/>
    <x v="9"/>
    <x v="1"/>
    <m/>
    <m/>
    <m/>
    <m/>
    <n v="2169.25"/>
    <m/>
    <m/>
  </r>
  <r>
    <x v="6"/>
    <x v="0"/>
    <x v="0"/>
    <x v="0"/>
    <m/>
    <x v="4"/>
    <x v="0"/>
    <x v="0"/>
    <x v="0"/>
    <x v="132"/>
    <x v="132"/>
    <x v="77"/>
    <x v="9"/>
    <x v="1"/>
    <m/>
    <m/>
    <m/>
    <m/>
    <n v="1087"/>
    <m/>
    <m/>
  </r>
  <r>
    <x v="6"/>
    <x v="0"/>
    <x v="0"/>
    <x v="0"/>
    <m/>
    <x v="4"/>
    <x v="0"/>
    <x v="0"/>
    <x v="0"/>
    <x v="133"/>
    <x v="133"/>
    <x v="77"/>
    <x v="9"/>
    <x v="1"/>
    <m/>
    <m/>
    <m/>
    <m/>
    <n v="501"/>
    <m/>
    <m/>
  </r>
  <r>
    <x v="6"/>
    <x v="0"/>
    <x v="0"/>
    <x v="0"/>
    <m/>
    <x v="4"/>
    <x v="0"/>
    <x v="0"/>
    <x v="0"/>
    <x v="134"/>
    <x v="134"/>
    <x v="80"/>
    <x v="9"/>
    <x v="1"/>
    <m/>
    <m/>
    <m/>
    <m/>
    <n v="522.16999999999996"/>
    <m/>
    <m/>
  </r>
  <r>
    <x v="6"/>
    <x v="0"/>
    <x v="0"/>
    <x v="0"/>
    <m/>
    <x v="4"/>
    <x v="0"/>
    <x v="0"/>
    <x v="0"/>
    <x v="135"/>
    <x v="135"/>
    <x v="80"/>
    <x v="9"/>
    <x v="1"/>
    <m/>
    <m/>
    <m/>
    <m/>
    <n v="188"/>
    <m/>
    <m/>
  </r>
  <r>
    <x v="6"/>
    <x v="0"/>
    <x v="0"/>
    <x v="0"/>
    <m/>
    <x v="4"/>
    <x v="0"/>
    <x v="0"/>
    <x v="0"/>
    <x v="136"/>
    <x v="136"/>
    <x v="83"/>
    <x v="9"/>
    <x v="1"/>
    <m/>
    <m/>
    <m/>
    <m/>
    <n v="0"/>
    <m/>
    <m/>
  </r>
  <r>
    <x v="6"/>
    <x v="0"/>
    <x v="0"/>
    <x v="0"/>
    <m/>
    <x v="4"/>
    <x v="0"/>
    <x v="0"/>
    <x v="0"/>
    <x v="137"/>
    <x v="137"/>
    <x v="83"/>
    <x v="9"/>
    <x v="1"/>
    <m/>
    <m/>
    <m/>
    <m/>
    <n v="697"/>
    <m/>
    <m/>
  </r>
  <r>
    <x v="6"/>
    <x v="0"/>
    <x v="1"/>
    <x v="0"/>
    <m/>
    <x v="4"/>
    <x v="0"/>
    <x v="0"/>
    <x v="1"/>
    <x v="138"/>
    <x v="138"/>
    <x v="84"/>
    <x v="9"/>
    <x v="1"/>
    <m/>
    <m/>
    <m/>
    <m/>
    <n v="6014.25"/>
    <m/>
    <m/>
  </r>
  <r>
    <x v="6"/>
    <x v="0"/>
    <x v="1"/>
    <x v="0"/>
    <m/>
    <x v="4"/>
    <x v="0"/>
    <x v="0"/>
    <x v="0"/>
    <x v="139"/>
    <x v="139"/>
    <x v="79"/>
    <x v="9"/>
    <x v="1"/>
    <m/>
    <m/>
    <m/>
    <m/>
    <n v="6292.25"/>
    <m/>
    <m/>
  </r>
  <r>
    <x v="6"/>
    <x v="0"/>
    <x v="0"/>
    <x v="0"/>
    <m/>
    <x v="4"/>
    <x v="0"/>
    <x v="0"/>
    <x v="0"/>
    <x v="140"/>
    <x v="140"/>
    <x v="85"/>
    <x v="10"/>
    <x v="1"/>
    <m/>
    <m/>
    <m/>
    <m/>
    <n v="9380"/>
    <m/>
    <m/>
  </r>
  <r>
    <x v="6"/>
    <x v="0"/>
    <x v="1"/>
    <x v="0"/>
    <m/>
    <x v="4"/>
    <x v="0"/>
    <x v="0"/>
    <x v="0"/>
    <x v="141"/>
    <x v="141"/>
    <x v="86"/>
    <x v="10"/>
    <x v="1"/>
    <m/>
    <m/>
    <m/>
    <m/>
    <n v="3236.5"/>
    <m/>
    <m/>
  </r>
  <r>
    <x v="6"/>
    <x v="0"/>
    <x v="1"/>
    <x v="0"/>
    <m/>
    <x v="4"/>
    <x v="0"/>
    <x v="0"/>
    <x v="0"/>
    <x v="142"/>
    <x v="142"/>
    <x v="86"/>
    <x v="10"/>
    <x v="1"/>
    <m/>
    <m/>
    <m/>
    <m/>
    <n v="1750"/>
    <m/>
    <m/>
  </r>
  <r>
    <x v="6"/>
    <x v="0"/>
    <x v="1"/>
    <x v="0"/>
    <m/>
    <x v="4"/>
    <x v="0"/>
    <x v="0"/>
    <x v="0"/>
    <x v="143"/>
    <x v="143"/>
    <x v="86"/>
    <x v="10"/>
    <x v="1"/>
    <m/>
    <m/>
    <m/>
    <m/>
    <n v="400"/>
    <m/>
    <m/>
  </r>
  <r>
    <x v="6"/>
    <x v="0"/>
    <x v="0"/>
    <x v="0"/>
    <m/>
    <x v="4"/>
    <x v="0"/>
    <x v="0"/>
    <x v="0"/>
    <x v="144"/>
    <x v="144"/>
    <x v="87"/>
    <x v="10"/>
    <x v="1"/>
    <m/>
    <m/>
    <m/>
    <m/>
    <n v="5894"/>
    <m/>
    <m/>
  </r>
  <r>
    <x v="6"/>
    <x v="0"/>
    <x v="0"/>
    <x v="1"/>
    <m/>
    <x v="4"/>
    <x v="0"/>
    <x v="0"/>
    <x v="0"/>
    <x v="145"/>
    <x v="145"/>
    <x v="88"/>
    <x v="10"/>
    <x v="1"/>
    <m/>
    <m/>
    <m/>
    <m/>
    <n v="0"/>
    <m/>
    <m/>
  </r>
  <r>
    <x v="6"/>
    <x v="0"/>
    <x v="0"/>
    <x v="0"/>
    <m/>
    <x v="4"/>
    <x v="0"/>
    <x v="0"/>
    <x v="0"/>
    <x v="146"/>
    <x v="146"/>
    <x v="89"/>
    <x v="10"/>
    <x v="1"/>
    <m/>
    <m/>
    <m/>
    <m/>
    <n v="4826"/>
    <m/>
    <m/>
  </r>
  <r>
    <x v="6"/>
    <x v="0"/>
    <x v="0"/>
    <x v="0"/>
    <m/>
    <x v="4"/>
    <x v="0"/>
    <x v="0"/>
    <x v="0"/>
    <x v="147"/>
    <x v="147"/>
    <x v="86"/>
    <x v="10"/>
    <x v="1"/>
    <m/>
    <m/>
    <m/>
    <m/>
    <n v="2697.08"/>
    <m/>
    <m/>
  </r>
  <r>
    <x v="6"/>
    <x v="0"/>
    <x v="0"/>
    <x v="0"/>
    <m/>
    <x v="4"/>
    <x v="0"/>
    <x v="0"/>
    <x v="0"/>
    <x v="148"/>
    <x v="148"/>
    <x v="90"/>
    <x v="11"/>
    <x v="1"/>
    <m/>
    <m/>
    <m/>
    <m/>
    <n v="726"/>
    <m/>
    <m/>
  </r>
  <r>
    <x v="6"/>
    <x v="0"/>
    <x v="0"/>
    <x v="0"/>
    <m/>
    <x v="4"/>
    <x v="0"/>
    <x v="0"/>
    <x v="0"/>
    <x v="149"/>
    <x v="149"/>
    <x v="90"/>
    <x v="11"/>
    <x v="1"/>
    <m/>
    <m/>
    <m/>
    <m/>
    <n v="8794"/>
    <m/>
    <m/>
  </r>
  <r>
    <x v="6"/>
    <x v="0"/>
    <x v="0"/>
    <x v="0"/>
    <m/>
    <x v="4"/>
    <x v="0"/>
    <x v="0"/>
    <x v="0"/>
    <x v="150"/>
    <x v="150"/>
    <x v="90"/>
    <x v="11"/>
    <x v="1"/>
    <m/>
    <m/>
    <m/>
    <m/>
    <n v="1499"/>
    <m/>
    <m/>
  </r>
  <r>
    <x v="6"/>
    <x v="0"/>
    <x v="0"/>
    <x v="0"/>
    <m/>
    <x v="4"/>
    <x v="0"/>
    <x v="0"/>
    <x v="0"/>
    <x v="151"/>
    <x v="151"/>
    <x v="90"/>
    <x v="11"/>
    <x v="1"/>
    <m/>
    <m/>
    <m/>
    <m/>
    <n v="3020"/>
    <m/>
    <m/>
  </r>
  <r>
    <x v="6"/>
    <x v="0"/>
    <x v="0"/>
    <x v="0"/>
    <m/>
    <x v="4"/>
    <x v="0"/>
    <x v="0"/>
    <x v="0"/>
    <x v="152"/>
    <x v="152"/>
    <x v="91"/>
    <x v="11"/>
    <x v="1"/>
    <m/>
    <m/>
    <m/>
    <m/>
    <n v="4021.25"/>
    <m/>
    <m/>
  </r>
  <r>
    <x v="6"/>
    <x v="0"/>
    <x v="0"/>
    <x v="0"/>
    <m/>
    <x v="4"/>
    <x v="0"/>
    <x v="0"/>
    <x v="0"/>
    <x v="153"/>
    <x v="153"/>
    <x v="92"/>
    <x v="11"/>
    <x v="1"/>
    <m/>
    <m/>
    <m/>
    <m/>
    <n v="4950"/>
    <m/>
    <m/>
  </r>
  <r>
    <x v="6"/>
    <x v="0"/>
    <x v="0"/>
    <x v="0"/>
    <m/>
    <x v="4"/>
    <x v="0"/>
    <x v="0"/>
    <x v="1"/>
    <x v="154"/>
    <x v="154"/>
    <x v="92"/>
    <x v="11"/>
    <x v="1"/>
    <m/>
    <m/>
    <m/>
    <m/>
    <n v="750"/>
    <m/>
    <m/>
  </r>
  <r>
    <x v="6"/>
    <x v="0"/>
    <x v="1"/>
    <x v="0"/>
    <m/>
    <x v="4"/>
    <x v="0"/>
    <x v="0"/>
    <x v="0"/>
    <x v="155"/>
    <x v="155"/>
    <x v="92"/>
    <x v="11"/>
    <x v="1"/>
    <m/>
    <m/>
    <m/>
    <m/>
    <n v="0"/>
    <m/>
    <m/>
  </r>
  <r>
    <x v="6"/>
    <x v="0"/>
    <x v="1"/>
    <x v="0"/>
    <m/>
    <x v="4"/>
    <x v="0"/>
    <x v="0"/>
    <x v="0"/>
    <x v="156"/>
    <x v="156"/>
    <x v="93"/>
    <x v="11"/>
    <x v="1"/>
    <m/>
    <m/>
    <m/>
    <m/>
    <n v="3901.33"/>
    <m/>
    <m/>
  </r>
  <r>
    <x v="6"/>
    <x v="0"/>
    <x v="0"/>
    <x v="0"/>
    <m/>
    <x v="4"/>
    <x v="0"/>
    <x v="0"/>
    <x v="0"/>
    <x v="157"/>
    <x v="157"/>
    <x v="92"/>
    <x v="11"/>
    <x v="1"/>
    <m/>
    <m/>
    <m/>
    <m/>
    <n v="2812"/>
    <m/>
    <m/>
  </r>
  <r>
    <x v="6"/>
    <x v="0"/>
    <x v="0"/>
    <x v="0"/>
    <m/>
    <x v="4"/>
    <x v="0"/>
    <x v="0"/>
    <x v="1"/>
    <x v="158"/>
    <x v="158"/>
    <x v="92"/>
    <x v="11"/>
    <x v="1"/>
    <m/>
    <m/>
    <m/>
    <m/>
    <n v="6024.33"/>
    <m/>
    <m/>
  </r>
  <r>
    <x v="6"/>
    <x v="0"/>
    <x v="0"/>
    <x v="0"/>
    <m/>
    <x v="4"/>
    <x v="0"/>
    <x v="0"/>
    <x v="0"/>
    <x v="159"/>
    <x v="159"/>
    <x v="94"/>
    <x v="11"/>
    <x v="1"/>
    <m/>
    <m/>
    <m/>
    <m/>
    <n v="4225"/>
    <m/>
    <m/>
  </r>
  <r>
    <x v="6"/>
    <x v="0"/>
    <x v="0"/>
    <x v="0"/>
    <m/>
    <x v="4"/>
    <x v="0"/>
    <x v="0"/>
    <x v="0"/>
    <x v="160"/>
    <x v="160"/>
    <x v="90"/>
    <x v="11"/>
    <x v="1"/>
    <m/>
    <m/>
    <m/>
    <m/>
    <n v="3342"/>
    <m/>
    <m/>
  </r>
  <r>
    <x v="6"/>
    <x v="0"/>
    <x v="0"/>
    <x v="0"/>
    <m/>
    <x v="4"/>
    <x v="0"/>
    <x v="0"/>
    <x v="0"/>
    <x v="161"/>
    <x v="161"/>
    <x v="90"/>
    <x v="11"/>
    <x v="1"/>
    <m/>
    <m/>
    <m/>
    <m/>
    <n v="3258"/>
    <m/>
    <m/>
  </r>
  <r>
    <x v="6"/>
    <x v="0"/>
    <x v="0"/>
    <x v="0"/>
    <m/>
    <x v="4"/>
    <x v="0"/>
    <x v="0"/>
    <x v="0"/>
    <x v="162"/>
    <x v="162"/>
    <x v="95"/>
    <x v="11"/>
    <x v="1"/>
    <m/>
    <m/>
    <m/>
    <m/>
    <n v="9126"/>
    <m/>
    <m/>
  </r>
  <r>
    <x v="6"/>
    <x v="0"/>
    <x v="1"/>
    <x v="0"/>
    <m/>
    <x v="4"/>
    <x v="0"/>
    <x v="0"/>
    <x v="0"/>
    <x v="163"/>
    <x v="163"/>
    <x v="96"/>
    <x v="12"/>
    <x v="1"/>
    <m/>
    <m/>
    <m/>
    <m/>
    <n v="0"/>
    <m/>
    <m/>
  </r>
  <r>
    <x v="6"/>
    <x v="0"/>
    <x v="0"/>
    <x v="0"/>
    <m/>
    <x v="4"/>
    <x v="0"/>
    <x v="0"/>
    <x v="0"/>
    <x v="164"/>
    <x v="164"/>
    <x v="96"/>
    <x v="12"/>
    <x v="1"/>
    <m/>
    <m/>
    <m/>
    <m/>
    <n v="0"/>
    <m/>
    <m/>
  </r>
  <r>
    <x v="6"/>
    <x v="0"/>
    <x v="0"/>
    <x v="0"/>
    <m/>
    <x v="4"/>
    <x v="0"/>
    <x v="0"/>
    <x v="0"/>
    <x v="165"/>
    <x v="165"/>
    <x v="96"/>
    <x v="12"/>
    <x v="1"/>
    <m/>
    <m/>
    <m/>
    <m/>
    <n v="2115"/>
    <m/>
    <m/>
  </r>
  <r>
    <x v="6"/>
    <x v="0"/>
    <x v="1"/>
    <x v="0"/>
    <m/>
    <x v="4"/>
    <x v="0"/>
    <x v="0"/>
    <x v="0"/>
    <x v="166"/>
    <x v="166"/>
    <x v="96"/>
    <x v="12"/>
    <x v="1"/>
    <m/>
    <m/>
    <m/>
    <m/>
    <n v="500"/>
    <m/>
    <m/>
  </r>
  <r>
    <x v="6"/>
    <x v="0"/>
    <x v="0"/>
    <x v="0"/>
    <m/>
    <x v="4"/>
    <x v="0"/>
    <x v="0"/>
    <x v="0"/>
    <x v="167"/>
    <x v="167"/>
    <x v="97"/>
    <x v="12"/>
    <x v="1"/>
    <m/>
    <m/>
    <m/>
    <m/>
    <n v="0"/>
    <m/>
    <m/>
  </r>
  <r>
    <x v="6"/>
    <x v="0"/>
    <x v="0"/>
    <x v="0"/>
    <m/>
    <x v="4"/>
    <x v="0"/>
    <x v="0"/>
    <x v="0"/>
    <x v="168"/>
    <x v="168"/>
    <x v="98"/>
    <x v="12"/>
    <x v="1"/>
    <m/>
    <m/>
    <m/>
    <m/>
    <n v="1264"/>
    <m/>
    <m/>
  </r>
  <r>
    <x v="6"/>
    <x v="0"/>
    <x v="0"/>
    <x v="0"/>
    <m/>
    <x v="4"/>
    <x v="0"/>
    <x v="0"/>
    <x v="0"/>
    <x v="169"/>
    <x v="169"/>
    <x v="98"/>
    <x v="12"/>
    <x v="1"/>
    <m/>
    <m/>
    <m/>
    <m/>
    <n v="736"/>
    <m/>
    <m/>
  </r>
  <r>
    <x v="6"/>
    <x v="0"/>
    <x v="0"/>
    <x v="0"/>
    <m/>
    <x v="4"/>
    <x v="0"/>
    <x v="0"/>
    <x v="0"/>
    <x v="170"/>
    <x v="170"/>
    <x v="98"/>
    <x v="12"/>
    <x v="1"/>
    <m/>
    <m/>
    <m/>
    <m/>
    <n v="763"/>
    <m/>
    <m/>
  </r>
  <r>
    <x v="6"/>
    <x v="0"/>
    <x v="0"/>
    <x v="0"/>
    <m/>
    <x v="4"/>
    <x v="0"/>
    <x v="0"/>
    <x v="0"/>
    <x v="171"/>
    <x v="171"/>
    <x v="98"/>
    <x v="12"/>
    <x v="1"/>
    <m/>
    <m/>
    <m/>
    <m/>
    <n v="1314"/>
    <m/>
    <m/>
  </r>
  <r>
    <x v="6"/>
    <x v="0"/>
    <x v="0"/>
    <x v="0"/>
    <m/>
    <x v="4"/>
    <x v="0"/>
    <x v="0"/>
    <x v="0"/>
    <x v="172"/>
    <x v="172"/>
    <x v="98"/>
    <x v="12"/>
    <x v="1"/>
    <m/>
    <m/>
    <m/>
    <m/>
    <n v="5162.75"/>
    <m/>
    <m/>
  </r>
  <r>
    <x v="6"/>
    <x v="0"/>
    <x v="1"/>
    <x v="0"/>
    <m/>
    <x v="4"/>
    <x v="0"/>
    <x v="0"/>
    <x v="0"/>
    <x v="173"/>
    <x v="173"/>
    <x v="99"/>
    <x v="12"/>
    <x v="1"/>
    <m/>
    <m/>
    <m/>
    <m/>
    <n v="1179"/>
    <m/>
    <m/>
  </r>
  <r>
    <x v="6"/>
    <x v="0"/>
    <x v="1"/>
    <x v="0"/>
    <m/>
    <x v="4"/>
    <x v="0"/>
    <x v="0"/>
    <x v="0"/>
    <x v="174"/>
    <x v="174"/>
    <x v="99"/>
    <x v="12"/>
    <x v="1"/>
    <m/>
    <m/>
    <m/>
    <m/>
    <n v="0"/>
    <m/>
    <m/>
  </r>
  <r>
    <x v="6"/>
    <x v="0"/>
    <x v="0"/>
    <x v="0"/>
    <m/>
    <x v="4"/>
    <x v="0"/>
    <x v="0"/>
    <x v="0"/>
    <x v="175"/>
    <x v="175"/>
    <x v="97"/>
    <x v="12"/>
    <x v="1"/>
    <m/>
    <m/>
    <m/>
    <m/>
    <n v="5000"/>
    <m/>
    <m/>
  </r>
  <r>
    <x v="6"/>
    <x v="0"/>
    <x v="0"/>
    <x v="0"/>
    <m/>
    <x v="4"/>
    <x v="0"/>
    <x v="0"/>
    <x v="0"/>
    <x v="176"/>
    <x v="176"/>
    <x v="97"/>
    <x v="12"/>
    <x v="1"/>
    <m/>
    <m/>
    <m/>
    <m/>
    <n v="6417"/>
    <m/>
    <m/>
  </r>
  <r>
    <x v="6"/>
    <x v="0"/>
    <x v="0"/>
    <x v="0"/>
    <m/>
    <x v="4"/>
    <x v="0"/>
    <x v="0"/>
    <x v="0"/>
    <x v="177"/>
    <x v="177"/>
    <x v="97"/>
    <x v="12"/>
    <x v="1"/>
    <m/>
    <m/>
    <m/>
    <m/>
    <n v="2313"/>
    <m/>
    <m/>
  </r>
  <r>
    <x v="6"/>
    <x v="0"/>
    <x v="1"/>
    <x v="0"/>
    <m/>
    <x v="4"/>
    <x v="0"/>
    <x v="0"/>
    <x v="0"/>
    <x v="178"/>
    <x v="178"/>
    <x v="100"/>
    <x v="12"/>
    <x v="1"/>
    <m/>
    <m/>
    <m/>
    <m/>
    <n v="0"/>
    <m/>
    <m/>
  </r>
  <r>
    <x v="6"/>
    <x v="0"/>
    <x v="1"/>
    <x v="0"/>
    <m/>
    <x v="4"/>
    <x v="0"/>
    <x v="0"/>
    <x v="0"/>
    <x v="179"/>
    <x v="179"/>
    <x v="101"/>
    <x v="12"/>
    <x v="1"/>
    <m/>
    <m/>
    <m/>
    <m/>
    <n v="0"/>
    <m/>
    <m/>
  </r>
  <r>
    <x v="6"/>
    <x v="0"/>
    <x v="0"/>
    <x v="0"/>
    <m/>
    <x v="4"/>
    <x v="0"/>
    <x v="0"/>
    <x v="0"/>
    <x v="180"/>
    <x v="180"/>
    <x v="102"/>
    <x v="12"/>
    <x v="1"/>
    <m/>
    <m/>
    <m/>
    <m/>
    <n v="1573"/>
    <m/>
    <m/>
  </r>
  <r>
    <x v="6"/>
    <x v="0"/>
    <x v="0"/>
    <x v="0"/>
    <m/>
    <x v="4"/>
    <x v="0"/>
    <x v="0"/>
    <x v="0"/>
    <x v="181"/>
    <x v="181"/>
    <x v="102"/>
    <x v="12"/>
    <x v="1"/>
    <m/>
    <m/>
    <m/>
    <m/>
    <n v="1278"/>
    <m/>
    <m/>
  </r>
  <r>
    <x v="6"/>
    <x v="0"/>
    <x v="0"/>
    <x v="0"/>
    <m/>
    <x v="4"/>
    <x v="0"/>
    <x v="0"/>
    <x v="0"/>
    <x v="182"/>
    <x v="182"/>
    <x v="102"/>
    <x v="12"/>
    <x v="1"/>
    <m/>
    <m/>
    <m/>
    <m/>
    <n v="1489"/>
    <m/>
    <m/>
  </r>
  <r>
    <x v="6"/>
    <x v="0"/>
    <x v="1"/>
    <x v="0"/>
    <m/>
    <x v="4"/>
    <x v="0"/>
    <x v="0"/>
    <x v="0"/>
    <x v="183"/>
    <x v="183"/>
    <x v="97"/>
    <x v="12"/>
    <x v="1"/>
    <m/>
    <m/>
    <m/>
    <m/>
    <n v="4110"/>
    <m/>
    <m/>
  </r>
  <r>
    <x v="6"/>
    <x v="0"/>
    <x v="1"/>
    <x v="0"/>
    <m/>
    <x v="4"/>
    <x v="0"/>
    <x v="0"/>
    <x v="1"/>
    <x v="184"/>
    <x v="184"/>
    <x v="103"/>
    <x v="12"/>
    <x v="1"/>
    <m/>
    <m/>
    <m/>
    <m/>
    <n v="9705"/>
    <m/>
    <m/>
  </r>
  <r>
    <x v="6"/>
    <x v="0"/>
    <x v="0"/>
    <x v="0"/>
    <m/>
    <x v="4"/>
    <x v="0"/>
    <x v="0"/>
    <x v="0"/>
    <x v="185"/>
    <x v="185"/>
    <x v="104"/>
    <x v="12"/>
    <x v="1"/>
    <m/>
    <m/>
    <m/>
    <m/>
    <n v="5856"/>
    <m/>
    <m/>
  </r>
  <r>
    <x v="6"/>
    <x v="0"/>
    <x v="1"/>
    <x v="0"/>
    <m/>
    <x v="4"/>
    <x v="0"/>
    <x v="0"/>
    <x v="0"/>
    <x v="186"/>
    <x v="186"/>
    <x v="105"/>
    <x v="13"/>
    <x v="1"/>
    <m/>
    <m/>
    <m/>
    <m/>
    <n v="3750"/>
    <m/>
    <m/>
  </r>
  <r>
    <x v="6"/>
    <x v="0"/>
    <x v="1"/>
    <x v="0"/>
    <m/>
    <x v="4"/>
    <x v="0"/>
    <x v="0"/>
    <x v="0"/>
    <x v="188"/>
    <x v="188"/>
    <x v="107"/>
    <x v="13"/>
    <x v="1"/>
    <m/>
    <m/>
    <m/>
    <m/>
    <n v="2500"/>
    <m/>
    <m/>
  </r>
  <r>
    <x v="6"/>
    <x v="0"/>
    <x v="1"/>
    <x v="0"/>
    <m/>
    <x v="4"/>
    <x v="0"/>
    <x v="0"/>
    <x v="0"/>
    <x v="187"/>
    <x v="187"/>
    <x v="106"/>
    <x v="13"/>
    <x v="1"/>
    <m/>
    <m/>
    <m/>
    <m/>
    <n v="3009.25"/>
    <m/>
    <m/>
  </r>
  <r>
    <x v="6"/>
    <x v="0"/>
    <x v="0"/>
    <x v="0"/>
    <m/>
    <x v="4"/>
    <x v="0"/>
    <x v="0"/>
    <x v="0"/>
    <x v="189"/>
    <x v="189"/>
    <x v="108"/>
    <x v="13"/>
    <x v="1"/>
    <m/>
    <m/>
    <m/>
    <m/>
    <n v="3395.2"/>
    <m/>
    <m/>
  </r>
  <r>
    <x v="6"/>
    <x v="0"/>
    <x v="0"/>
    <x v="0"/>
    <m/>
    <x v="4"/>
    <x v="0"/>
    <x v="0"/>
    <x v="0"/>
    <x v="190"/>
    <x v="190"/>
    <x v="109"/>
    <x v="13"/>
    <x v="1"/>
    <m/>
    <m/>
    <m/>
    <m/>
    <n v="5490"/>
    <m/>
    <m/>
  </r>
  <r>
    <x v="6"/>
    <x v="0"/>
    <x v="1"/>
    <x v="0"/>
    <m/>
    <x v="4"/>
    <x v="0"/>
    <x v="0"/>
    <x v="0"/>
    <x v="191"/>
    <x v="191"/>
    <x v="110"/>
    <x v="13"/>
    <x v="1"/>
    <m/>
    <m/>
    <m/>
    <m/>
    <n v="1500"/>
    <m/>
    <m/>
  </r>
  <r>
    <x v="6"/>
    <x v="0"/>
    <x v="0"/>
    <x v="0"/>
    <m/>
    <x v="4"/>
    <x v="0"/>
    <x v="0"/>
    <x v="0"/>
    <x v="192"/>
    <x v="192"/>
    <x v="111"/>
    <x v="13"/>
    <x v="1"/>
    <m/>
    <m/>
    <m/>
    <m/>
    <n v="4220.67"/>
    <m/>
    <m/>
  </r>
  <r>
    <x v="6"/>
    <x v="0"/>
    <x v="1"/>
    <x v="1"/>
    <m/>
    <x v="4"/>
    <x v="0"/>
    <x v="0"/>
    <x v="0"/>
    <x v="193"/>
    <x v="193"/>
    <x v="112"/>
    <x v="13"/>
    <x v="1"/>
    <m/>
    <m/>
    <m/>
    <m/>
    <n v="4985.08"/>
    <m/>
    <m/>
  </r>
  <r>
    <x v="6"/>
    <x v="0"/>
    <x v="0"/>
    <x v="0"/>
    <m/>
    <x v="4"/>
    <x v="0"/>
    <x v="0"/>
    <x v="1"/>
    <x v="194"/>
    <x v="194"/>
    <x v="113"/>
    <x v="13"/>
    <x v="1"/>
    <m/>
    <m/>
    <m/>
    <m/>
    <n v="4762"/>
    <m/>
    <m/>
  </r>
  <r>
    <x v="6"/>
    <x v="0"/>
    <x v="0"/>
    <x v="0"/>
    <m/>
    <x v="4"/>
    <x v="0"/>
    <x v="0"/>
    <x v="0"/>
    <x v="195"/>
    <x v="195"/>
    <x v="114"/>
    <x v="14"/>
    <x v="2"/>
    <m/>
    <m/>
    <m/>
    <m/>
    <n v="4325"/>
    <m/>
    <m/>
  </r>
  <r>
    <x v="6"/>
    <x v="0"/>
    <x v="1"/>
    <x v="0"/>
    <m/>
    <x v="4"/>
    <x v="0"/>
    <x v="0"/>
    <x v="0"/>
    <x v="196"/>
    <x v="196"/>
    <x v="114"/>
    <x v="14"/>
    <x v="2"/>
    <m/>
    <m/>
    <m/>
    <m/>
    <n v="0"/>
    <m/>
    <m/>
  </r>
  <r>
    <x v="6"/>
    <x v="0"/>
    <x v="0"/>
    <x v="0"/>
    <m/>
    <x v="4"/>
    <x v="0"/>
    <x v="0"/>
    <x v="0"/>
    <x v="197"/>
    <x v="197"/>
    <x v="114"/>
    <x v="14"/>
    <x v="2"/>
    <m/>
    <m/>
    <m/>
    <m/>
    <n v="0"/>
    <m/>
    <m/>
  </r>
  <r>
    <x v="6"/>
    <x v="0"/>
    <x v="1"/>
    <x v="0"/>
    <m/>
    <x v="4"/>
    <x v="0"/>
    <x v="0"/>
    <x v="0"/>
    <x v="198"/>
    <x v="198"/>
    <x v="115"/>
    <x v="14"/>
    <x v="2"/>
    <m/>
    <m/>
    <m/>
    <m/>
    <n v="500"/>
    <m/>
    <m/>
  </r>
  <r>
    <x v="6"/>
    <x v="0"/>
    <x v="1"/>
    <x v="0"/>
    <m/>
    <x v="4"/>
    <x v="0"/>
    <x v="0"/>
    <x v="0"/>
    <x v="199"/>
    <x v="199"/>
    <x v="115"/>
    <x v="14"/>
    <x v="2"/>
    <m/>
    <m/>
    <m/>
    <m/>
    <n v="0"/>
    <m/>
    <m/>
  </r>
  <r>
    <x v="6"/>
    <x v="0"/>
    <x v="1"/>
    <x v="0"/>
    <m/>
    <x v="4"/>
    <x v="0"/>
    <x v="0"/>
    <x v="0"/>
    <x v="200"/>
    <x v="200"/>
    <x v="115"/>
    <x v="14"/>
    <x v="2"/>
    <m/>
    <m/>
    <m/>
    <m/>
    <n v="0"/>
    <m/>
    <m/>
  </r>
  <r>
    <x v="6"/>
    <x v="0"/>
    <x v="1"/>
    <x v="0"/>
    <m/>
    <x v="4"/>
    <x v="0"/>
    <x v="0"/>
    <x v="0"/>
    <x v="201"/>
    <x v="201"/>
    <x v="116"/>
    <x v="14"/>
    <x v="2"/>
    <m/>
    <m/>
    <m/>
    <m/>
    <n v="0"/>
    <m/>
    <m/>
  </r>
  <r>
    <x v="6"/>
    <x v="0"/>
    <x v="0"/>
    <x v="0"/>
    <m/>
    <x v="4"/>
    <x v="0"/>
    <x v="0"/>
    <x v="0"/>
    <x v="202"/>
    <x v="202"/>
    <x v="116"/>
    <x v="14"/>
    <x v="2"/>
    <m/>
    <m/>
    <m/>
    <m/>
    <n v="0"/>
    <m/>
    <m/>
  </r>
  <r>
    <x v="6"/>
    <x v="0"/>
    <x v="1"/>
    <x v="0"/>
    <m/>
    <x v="4"/>
    <x v="0"/>
    <x v="0"/>
    <x v="0"/>
    <x v="203"/>
    <x v="203"/>
    <x v="116"/>
    <x v="14"/>
    <x v="2"/>
    <m/>
    <m/>
    <m/>
    <m/>
    <n v="126"/>
    <m/>
    <m/>
  </r>
  <r>
    <x v="6"/>
    <x v="0"/>
    <x v="1"/>
    <x v="0"/>
    <m/>
    <x v="4"/>
    <x v="0"/>
    <x v="0"/>
    <x v="0"/>
    <x v="204"/>
    <x v="204"/>
    <x v="117"/>
    <x v="14"/>
    <x v="2"/>
    <m/>
    <m/>
    <m/>
    <m/>
    <n v="0"/>
    <m/>
    <m/>
  </r>
  <r>
    <x v="6"/>
    <x v="0"/>
    <x v="0"/>
    <x v="0"/>
    <m/>
    <x v="4"/>
    <x v="0"/>
    <x v="0"/>
    <x v="0"/>
    <x v="205"/>
    <x v="205"/>
    <x v="117"/>
    <x v="14"/>
    <x v="2"/>
    <m/>
    <m/>
    <m/>
    <m/>
    <n v="1117"/>
    <m/>
    <m/>
  </r>
  <r>
    <x v="6"/>
    <x v="0"/>
    <x v="1"/>
    <x v="0"/>
    <m/>
    <x v="4"/>
    <x v="0"/>
    <x v="0"/>
    <x v="0"/>
    <x v="206"/>
    <x v="206"/>
    <x v="117"/>
    <x v="14"/>
    <x v="2"/>
    <m/>
    <m/>
    <m/>
    <m/>
    <n v="62.5"/>
    <m/>
    <m/>
  </r>
  <r>
    <x v="6"/>
    <x v="0"/>
    <x v="0"/>
    <x v="0"/>
    <m/>
    <x v="4"/>
    <x v="0"/>
    <x v="0"/>
    <x v="0"/>
    <x v="207"/>
    <x v="207"/>
    <x v="117"/>
    <x v="14"/>
    <x v="2"/>
    <m/>
    <m/>
    <m/>
    <m/>
    <n v="3440"/>
    <m/>
    <m/>
  </r>
  <r>
    <x v="6"/>
    <x v="0"/>
    <x v="1"/>
    <x v="0"/>
    <m/>
    <x v="4"/>
    <x v="0"/>
    <x v="0"/>
    <x v="0"/>
    <x v="208"/>
    <x v="208"/>
    <x v="118"/>
    <x v="14"/>
    <x v="2"/>
    <m/>
    <m/>
    <m/>
    <m/>
    <n v="1250"/>
    <m/>
    <m/>
  </r>
  <r>
    <x v="6"/>
    <x v="0"/>
    <x v="0"/>
    <x v="0"/>
    <m/>
    <x v="4"/>
    <x v="0"/>
    <x v="0"/>
    <x v="0"/>
    <x v="209"/>
    <x v="209"/>
    <x v="119"/>
    <x v="14"/>
    <x v="2"/>
    <m/>
    <m/>
    <m/>
    <m/>
    <n v="750"/>
    <m/>
    <m/>
  </r>
  <r>
    <x v="6"/>
    <x v="0"/>
    <x v="0"/>
    <x v="0"/>
    <m/>
    <x v="4"/>
    <x v="0"/>
    <x v="0"/>
    <x v="0"/>
    <x v="210"/>
    <x v="210"/>
    <x v="119"/>
    <x v="14"/>
    <x v="2"/>
    <m/>
    <m/>
    <m/>
    <m/>
    <n v="1652"/>
    <m/>
    <m/>
  </r>
  <r>
    <x v="6"/>
    <x v="0"/>
    <x v="0"/>
    <x v="0"/>
    <m/>
    <x v="4"/>
    <x v="0"/>
    <x v="0"/>
    <x v="0"/>
    <x v="211"/>
    <x v="211"/>
    <x v="119"/>
    <x v="14"/>
    <x v="2"/>
    <m/>
    <m/>
    <m/>
    <m/>
    <n v="1600"/>
    <m/>
    <m/>
  </r>
  <r>
    <x v="6"/>
    <x v="0"/>
    <x v="0"/>
    <x v="0"/>
    <m/>
    <x v="4"/>
    <x v="0"/>
    <x v="0"/>
    <x v="0"/>
    <x v="212"/>
    <x v="212"/>
    <x v="120"/>
    <x v="14"/>
    <x v="2"/>
    <m/>
    <m/>
    <m/>
    <m/>
    <n v="5000"/>
    <m/>
    <m/>
  </r>
  <r>
    <x v="6"/>
    <x v="0"/>
    <x v="0"/>
    <x v="0"/>
    <m/>
    <x v="4"/>
    <x v="0"/>
    <x v="0"/>
    <x v="0"/>
    <x v="213"/>
    <x v="213"/>
    <x v="121"/>
    <x v="14"/>
    <x v="2"/>
    <m/>
    <m/>
    <m/>
    <m/>
    <n v="3421"/>
    <m/>
    <m/>
  </r>
  <r>
    <x v="6"/>
    <x v="0"/>
    <x v="1"/>
    <x v="0"/>
    <m/>
    <x v="4"/>
    <x v="0"/>
    <x v="0"/>
    <x v="0"/>
    <x v="214"/>
    <x v="214"/>
    <x v="118"/>
    <x v="14"/>
    <x v="2"/>
    <m/>
    <m/>
    <m/>
    <m/>
    <n v="0"/>
    <m/>
    <m/>
  </r>
  <r>
    <x v="6"/>
    <x v="0"/>
    <x v="0"/>
    <x v="0"/>
    <m/>
    <x v="4"/>
    <x v="0"/>
    <x v="0"/>
    <x v="0"/>
    <x v="215"/>
    <x v="215"/>
    <x v="118"/>
    <x v="14"/>
    <x v="2"/>
    <m/>
    <m/>
    <m/>
    <m/>
    <n v="2423"/>
    <m/>
    <m/>
  </r>
  <r>
    <x v="6"/>
    <x v="0"/>
    <x v="1"/>
    <x v="0"/>
    <m/>
    <x v="4"/>
    <x v="0"/>
    <x v="0"/>
    <x v="0"/>
    <x v="216"/>
    <x v="216"/>
    <x v="122"/>
    <x v="14"/>
    <x v="2"/>
    <m/>
    <m/>
    <m/>
    <m/>
    <n v="3000"/>
    <m/>
    <m/>
  </r>
  <r>
    <x v="6"/>
    <x v="0"/>
    <x v="1"/>
    <x v="0"/>
    <m/>
    <x v="4"/>
    <x v="0"/>
    <x v="0"/>
    <x v="0"/>
    <x v="217"/>
    <x v="217"/>
    <x v="123"/>
    <x v="14"/>
    <x v="2"/>
    <m/>
    <m/>
    <m/>
    <m/>
    <n v="1000"/>
    <m/>
    <m/>
  </r>
  <r>
    <x v="6"/>
    <x v="0"/>
    <x v="1"/>
    <x v="0"/>
    <m/>
    <x v="4"/>
    <x v="0"/>
    <x v="0"/>
    <x v="0"/>
    <x v="218"/>
    <x v="218"/>
    <x v="124"/>
    <x v="14"/>
    <x v="2"/>
    <m/>
    <m/>
    <m/>
    <m/>
    <n v="600"/>
    <m/>
    <m/>
  </r>
  <r>
    <x v="6"/>
    <x v="0"/>
    <x v="1"/>
    <x v="0"/>
    <m/>
    <x v="4"/>
    <x v="0"/>
    <x v="0"/>
    <x v="0"/>
    <x v="219"/>
    <x v="219"/>
    <x v="124"/>
    <x v="14"/>
    <x v="2"/>
    <m/>
    <m/>
    <m/>
    <m/>
    <n v="875"/>
    <m/>
    <m/>
  </r>
  <r>
    <x v="6"/>
    <x v="0"/>
    <x v="1"/>
    <x v="0"/>
    <m/>
    <x v="4"/>
    <x v="0"/>
    <x v="0"/>
    <x v="0"/>
    <x v="220"/>
    <x v="220"/>
    <x v="125"/>
    <x v="14"/>
    <x v="2"/>
    <m/>
    <m/>
    <m/>
    <m/>
    <n v="350"/>
    <m/>
    <m/>
  </r>
  <r>
    <x v="6"/>
    <x v="0"/>
    <x v="1"/>
    <x v="0"/>
    <m/>
    <x v="4"/>
    <x v="0"/>
    <x v="0"/>
    <x v="0"/>
    <x v="221"/>
    <x v="221"/>
    <x v="126"/>
    <x v="14"/>
    <x v="2"/>
    <m/>
    <m/>
    <m/>
    <m/>
    <n v="3028"/>
    <m/>
    <m/>
  </r>
  <r>
    <x v="6"/>
    <x v="0"/>
    <x v="1"/>
    <x v="0"/>
    <m/>
    <x v="4"/>
    <x v="0"/>
    <x v="0"/>
    <x v="0"/>
    <x v="222"/>
    <x v="222"/>
    <x v="126"/>
    <x v="14"/>
    <x v="2"/>
    <m/>
    <m/>
    <m/>
    <m/>
    <n v="0"/>
    <m/>
    <m/>
  </r>
  <r>
    <x v="6"/>
    <x v="0"/>
    <x v="1"/>
    <x v="0"/>
    <m/>
    <x v="4"/>
    <x v="0"/>
    <x v="0"/>
    <x v="0"/>
    <x v="223"/>
    <x v="223"/>
    <x v="121"/>
    <x v="14"/>
    <x v="2"/>
    <m/>
    <m/>
    <m/>
    <m/>
    <n v="1594"/>
    <m/>
    <m/>
  </r>
  <r>
    <x v="6"/>
    <x v="0"/>
    <x v="0"/>
    <x v="0"/>
    <m/>
    <x v="4"/>
    <x v="0"/>
    <x v="0"/>
    <x v="0"/>
    <x v="224"/>
    <x v="224"/>
    <x v="125"/>
    <x v="14"/>
    <x v="2"/>
    <m/>
    <m/>
    <m/>
    <m/>
    <n v="7000"/>
    <m/>
    <m/>
  </r>
  <r>
    <x v="6"/>
    <x v="0"/>
    <x v="1"/>
    <x v="0"/>
    <m/>
    <x v="4"/>
    <x v="0"/>
    <x v="0"/>
    <x v="0"/>
    <x v="225"/>
    <x v="225"/>
    <x v="126"/>
    <x v="14"/>
    <x v="2"/>
    <m/>
    <m/>
    <m/>
    <m/>
    <n v="1311"/>
    <m/>
    <m/>
  </r>
  <r>
    <x v="6"/>
    <x v="0"/>
    <x v="1"/>
    <x v="0"/>
    <m/>
    <x v="4"/>
    <x v="0"/>
    <x v="0"/>
    <x v="0"/>
    <x v="226"/>
    <x v="226"/>
    <x v="127"/>
    <x v="14"/>
    <x v="2"/>
    <m/>
    <m/>
    <m/>
    <m/>
    <n v="500"/>
    <m/>
    <m/>
  </r>
  <r>
    <x v="6"/>
    <x v="0"/>
    <x v="0"/>
    <x v="0"/>
    <m/>
    <x v="4"/>
    <x v="0"/>
    <x v="0"/>
    <x v="0"/>
    <x v="227"/>
    <x v="227"/>
    <x v="127"/>
    <x v="14"/>
    <x v="2"/>
    <m/>
    <m/>
    <m/>
    <m/>
    <n v="2359"/>
    <m/>
    <m/>
  </r>
  <r>
    <x v="6"/>
    <x v="0"/>
    <x v="1"/>
    <x v="0"/>
    <m/>
    <x v="4"/>
    <x v="0"/>
    <x v="0"/>
    <x v="0"/>
    <x v="228"/>
    <x v="228"/>
    <x v="124"/>
    <x v="14"/>
    <x v="2"/>
    <m/>
    <m/>
    <m/>
    <m/>
    <n v="400"/>
    <m/>
    <m/>
  </r>
  <r>
    <x v="6"/>
    <x v="0"/>
    <x v="1"/>
    <x v="0"/>
    <m/>
    <x v="4"/>
    <x v="0"/>
    <x v="0"/>
    <x v="0"/>
    <x v="229"/>
    <x v="229"/>
    <x v="128"/>
    <x v="15"/>
    <x v="2"/>
    <m/>
    <m/>
    <m/>
    <m/>
    <n v="2100.41"/>
    <m/>
    <m/>
  </r>
  <r>
    <x v="6"/>
    <x v="0"/>
    <x v="0"/>
    <x v="0"/>
    <m/>
    <x v="4"/>
    <x v="0"/>
    <x v="0"/>
    <x v="1"/>
    <x v="230"/>
    <x v="230"/>
    <x v="129"/>
    <x v="15"/>
    <x v="2"/>
    <m/>
    <m/>
    <m/>
    <m/>
    <n v="12293"/>
    <m/>
    <m/>
  </r>
  <r>
    <x v="6"/>
    <x v="0"/>
    <x v="0"/>
    <x v="0"/>
    <m/>
    <x v="4"/>
    <x v="0"/>
    <x v="0"/>
    <x v="0"/>
    <x v="231"/>
    <x v="231"/>
    <x v="130"/>
    <x v="15"/>
    <x v="2"/>
    <m/>
    <m/>
    <m/>
    <m/>
    <n v="11120"/>
    <m/>
    <m/>
  </r>
  <r>
    <x v="6"/>
    <x v="0"/>
    <x v="0"/>
    <x v="0"/>
    <m/>
    <x v="4"/>
    <x v="0"/>
    <x v="0"/>
    <x v="0"/>
    <x v="232"/>
    <x v="232"/>
    <x v="131"/>
    <x v="15"/>
    <x v="2"/>
    <m/>
    <m/>
    <m/>
    <m/>
    <n v="4476"/>
    <m/>
    <m/>
  </r>
  <r>
    <x v="6"/>
    <x v="0"/>
    <x v="1"/>
    <x v="0"/>
    <m/>
    <x v="4"/>
    <x v="0"/>
    <x v="0"/>
    <x v="0"/>
    <x v="233"/>
    <x v="233"/>
    <x v="132"/>
    <x v="15"/>
    <x v="2"/>
    <m/>
    <m/>
    <m/>
    <m/>
    <n v="900"/>
    <m/>
    <m/>
  </r>
  <r>
    <x v="6"/>
    <x v="0"/>
    <x v="1"/>
    <x v="0"/>
    <m/>
    <x v="4"/>
    <x v="0"/>
    <x v="0"/>
    <x v="0"/>
    <x v="234"/>
    <x v="234"/>
    <x v="133"/>
    <x v="15"/>
    <x v="2"/>
    <m/>
    <m/>
    <m/>
    <m/>
    <n v="3480"/>
    <m/>
    <m/>
  </r>
  <r>
    <x v="6"/>
    <x v="0"/>
    <x v="1"/>
    <x v="0"/>
    <m/>
    <x v="4"/>
    <x v="0"/>
    <x v="0"/>
    <x v="0"/>
    <x v="235"/>
    <x v="235"/>
    <x v="134"/>
    <x v="15"/>
    <x v="2"/>
    <m/>
    <m/>
    <m/>
    <m/>
    <n v="4983"/>
    <m/>
    <m/>
  </r>
  <r>
    <x v="6"/>
    <x v="0"/>
    <x v="0"/>
    <x v="0"/>
    <m/>
    <x v="4"/>
    <x v="0"/>
    <x v="0"/>
    <x v="0"/>
    <x v="236"/>
    <x v="236"/>
    <x v="135"/>
    <x v="15"/>
    <x v="2"/>
    <m/>
    <m/>
    <m/>
    <m/>
    <n v="8000"/>
    <m/>
    <m/>
  </r>
  <r>
    <x v="6"/>
    <x v="0"/>
    <x v="1"/>
    <x v="0"/>
    <m/>
    <x v="4"/>
    <x v="0"/>
    <x v="0"/>
    <x v="0"/>
    <x v="237"/>
    <x v="237"/>
    <x v="136"/>
    <x v="15"/>
    <x v="2"/>
    <m/>
    <m/>
    <m/>
    <m/>
    <n v="500"/>
    <m/>
    <m/>
  </r>
  <r>
    <x v="6"/>
    <x v="0"/>
    <x v="0"/>
    <x v="0"/>
    <m/>
    <x v="4"/>
    <x v="0"/>
    <x v="0"/>
    <x v="0"/>
    <x v="238"/>
    <x v="238"/>
    <x v="137"/>
    <x v="15"/>
    <x v="2"/>
    <m/>
    <m/>
    <m/>
    <m/>
    <n v="5489"/>
    <m/>
    <m/>
  </r>
  <r>
    <x v="6"/>
    <x v="0"/>
    <x v="1"/>
    <x v="0"/>
    <m/>
    <x v="4"/>
    <x v="0"/>
    <x v="0"/>
    <x v="0"/>
    <x v="239"/>
    <x v="239"/>
    <x v="138"/>
    <x v="15"/>
    <x v="2"/>
    <m/>
    <m/>
    <m/>
    <m/>
    <n v="1500"/>
    <m/>
    <m/>
  </r>
  <r>
    <x v="6"/>
    <x v="0"/>
    <x v="0"/>
    <x v="0"/>
    <m/>
    <x v="4"/>
    <x v="0"/>
    <x v="0"/>
    <x v="0"/>
    <x v="240"/>
    <x v="240"/>
    <x v="139"/>
    <x v="15"/>
    <x v="2"/>
    <m/>
    <m/>
    <m/>
    <m/>
    <n v="5849.16"/>
    <m/>
    <m/>
  </r>
  <r>
    <x v="6"/>
    <x v="0"/>
    <x v="0"/>
    <x v="0"/>
    <m/>
    <x v="4"/>
    <x v="0"/>
    <x v="0"/>
    <x v="0"/>
    <x v="241"/>
    <x v="241"/>
    <x v="140"/>
    <x v="15"/>
    <x v="2"/>
    <m/>
    <m/>
    <m/>
    <m/>
    <n v="0"/>
    <m/>
    <m/>
  </r>
  <r>
    <x v="6"/>
    <x v="0"/>
    <x v="1"/>
    <x v="0"/>
    <m/>
    <x v="4"/>
    <x v="0"/>
    <x v="0"/>
    <x v="0"/>
    <x v="242"/>
    <x v="242"/>
    <x v="141"/>
    <x v="15"/>
    <x v="2"/>
    <m/>
    <m/>
    <m/>
    <m/>
    <n v="500"/>
    <m/>
    <m/>
  </r>
  <r>
    <x v="6"/>
    <x v="0"/>
    <x v="1"/>
    <x v="1"/>
    <m/>
    <x v="4"/>
    <x v="0"/>
    <x v="0"/>
    <x v="1"/>
    <x v="243"/>
    <x v="243"/>
    <x v="142"/>
    <x v="15"/>
    <x v="2"/>
    <m/>
    <m/>
    <m/>
    <m/>
    <n v="4000"/>
    <m/>
    <m/>
  </r>
  <r>
    <x v="6"/>
    <x v="0"/>
    <x v="1"/>
    <x v="0"/>
    <m/>
    <x v="4"/>
    <x v="0"/>
    <x v="0"/>
    <x v="0"/>
    <x v="244"/>
    <x v="244"/>
    <x v="141"/>
    <x v="15"/>
    <x v="2"/>
    <m/>
    <m/>
    <m/>
    <m/>
    <n v="250"/>
    <m/>
    <m/>
  </r>
  <r>
    <x v="6"/>
    <x v="0"/>
    <x v="1"/>
    <x v="0"/>
    <m/>
    <x v="4"/>
    <x v="0"/>
    <x v="0"/>
    <x v="0"/>
    <x v="245"/>
    <x v="245"/>
    <x v="142"/>
    <x v="15"/>
    <x v="2"/>
    <m/>
    <m/>
    <m/>
    <m/>
    <n v="500"/>
    <m/>
    <m/>
  </r>
  <r>
    <x v="6"/>
    <x v="0"/>
    <x v="1"/>
    <x v="0"/>
    <m/>
    <x v="4"/>
    <x v="0"/>
    <x v="0"/>
    <x v="0"/>
    <x v="246"/>
    <x v="246"/>
    <x v="141"/>
    <x v="15"/>
    <x v="2"/>
    <m/>
    <m/>
    <m/>
    <m/>
    <n v="3000"/>
    <m/>
    <m/>
  </r>
  <r>
    <x v="6"/>
    <x v="0"/>
    <x v="1"/>
    <x v="0"/>
    <m/>
    <x v="4"/>
    <x v="0"/>
    <x v="0"/>
    <x v="0"/>
    <x v="247"/>
    <x v="247"/>
    <x v="141"/>
    <x v="15"/>
    <x v="2"/>
    <m/>
    <m/>
    <m/>
    <m/>
    <n v="500"/>
    <m/>
    <m/>
  </r>
  <r>
    <x v="6"/>
    <x v="0"/>
    <x v="1"/>
    <x v="0"/>
    <m/>
    <x v="4"/>
    <x v="0"/>
    <x v="0"/>
    <x v="0"/>
    <x v="248"/>
    <x v="248"/>
    <x v="141"/>
    <x v="15"/>
    <x v="2"/>
    <m/>
    <m/>
    <m/>
    <m/>
    <n v="4000"/>
    <m/>
    <m/>
  </r>
  <r>
    <x v="6"/>
    <x v="0"/>
    <x v="0"/>
    <x v="0"/>
    <m/>
    <x v="4"/>
    <x v="0"/>
    <x v="0"/>
    <x v="0"/>
    <x v="250"/>
    <x v="250"/>
    <x v="144"/>
    <x v="15"/>
    <x v="2"/>
    <m/>
    <m/>
    <m/>
    <m/>
    <n v="2279.75"/>
    <m/>
    <m/>
  </r>
  <r>
    <x v="6"/>
    <x v="0"/>
    <x v="0"/>
    <x v="1"/>
    <m/>
    <x v="4"/>
    <x v="0"/>
    <x v="0"/>
    <x v="0"/>
    <x v="251"/>
    <x v="251"/>
    <x v="145"/>
    <x v="15"/>
    <x v="2"/>
    <m/>
    <m/>
    <m/>
    <m/>
    <n v="5000"/>
    <m/>
    <m/>
  </r>
  <r>
    <x v="6"/>
    <x v="0"/>
    <x v="0"/>
    <x v="0"/>
    <m/>
    <x v="4"/>
    <x v="0"/>
    <x v="0"/>
    <x v="0"/>
    <x v="252"/>
    <x v="252"/>
    <x v="146"/>
    <x v="17"/>
    <x v="2"/>
    <m/>
    <m/>
    <m/>
    <m/>
    <n v="6497"/>
    <m/>
    <m/>
  </r>
  <r>
    <x v="6"/>
    <x v="0"/>
    <x v="0"/>
    <x v="0"/>
    <m/>
    <x v="4"/>
    <x v="0"/>
    <x v="0"/>
    <x v="0"/>
    <x v="253"/>
    <x v="253"/>
    <x v="147"/>
    <x v="17"/>
    <x v="2"/>
    <m/>
    <m/>
    <m/>
    <m/>
    <n v="1200"/>
    <m/>
    <m/>
  </r>
  <r>
    <x v="6"/>
    <x v="0"/>
    <x v="1"/>
    <x v="0"/>
    <m/>
    <x v="4"/>
    <x v="0"/>
    <x v="0"/>
    <x v="0"/>
    <x v="254"/>
    <x v="254"/>
    <x v="147"/>
    <x v="17"/>
    <x v="2"/>
    <m/>
    <m/>
    <m/>
    <m/>
    <n v="0"/>
    <m/>
    <m/>
  </r>
  <r>
    <x v="6"/>
    <x v="0"/>
    <x v="1"/>
    <x v="0"/>
    <m/>
    <x v="4"/>
    <x v="0"/>
    <x v="0"/>
    <x v="0"/>
    <x v="255"/>
    <x v="255"/>
    <x v="148"/>
    <x v="17"/>
    <x v="2"/>
    <m/>
    <m/>
    <m/>
    <m/>
    <n v="0"/>
    <m/>
    <m/>
  </r>
  <r>
    <x v="6"/>
    <x v="0"/>
    <x v="0"/>
    <x v="0"/>
    <m/>
    <x v="4"/>
    <x v="0"/>
    <x v="0"/>
    <x v="0"/>
    <x v="256"/>
    <x v="256"/>
    <x v="148"/>
    <x v="17"/>
    <x v="2"/>
    <m/>
    <m/>
    <m/>
    <m/>
    <n v="549"/>
    <m/>
    <m/>
  </r>
  <r>
    <x v="6"/>
    <x v="0"/>
    <x v="0"/>
    <x v="0"/>
    <m/>
    <x v="4"/>
    <x v="0"/>
    <x v="0"/>
    <x v="0"/>
    <x v="257"/>
    <x v="257"/>
    <x v="148"/>
    <x v="17"/>
    <x v="2"/>
    <m/>
    <m/>
    <m/>
    <m/>
    <n v="0"/>
    <m/>
    <m/>
  </r>
  <r>
    <x v="6"/>
    <x v="0"/>
    <x v="0"/>
    <x v="0"/>
    <m/>
    <x v="4"/>
    <x v="0"/>
    <x v="0"/>
    <x v="0"/>
    <x v="258"/>
    <x v="258"/>
    <x v="149"/>
    <x v="17"/>
    <x v="2"/>
    <m/>
    <m/>
    <m/>
    <m/>
    <n v="250"/>
    <m/>
    <m/>
  </r>
  <r>
    <x v="6"/>
    <x v="0"/>
    <x v="1"/>
    <x v="0"/>
    <m/>
    <x v="4"/>
    <x v="0"/>
    <x v="0"/>
    <x v="0"/>
    <x v="259"/>
    <x v="259"/>
    <x v="149"/>
    <x v="17"/>
    <x v="2"/>
    <m/>
    <m/>
    <m/>
    <m/>
    <n v="0"/>
    <m/>
    <m/>
  </r>
  <r>
    <x v="6"/>
    <x v="0"/>
    <x v="0"/>
    <x v="0"/>
    <m/>
    <x v="4"/>
    <x v="0"/>
    <x v="0"/>
    <x v="0"/>
    <x v="260"/>
    <x v="260"/>
    <x v="149"/>
    <x v="17"/>
    <x v="2"/>
    <m/>
    <m/>
    <m/>
    <m/>
    <n v="0"/>
    <m/>
    <m/>
  </r>
  <r>
    <x v="6"/>
    <x v="0"/>
    <x v="0"/>
    <x v="0"/>
    <m/>
    <x v="4"/>
    <x v="0"/>
    <x v="0"/>
    <x v="0"/>
    <x v="261"/>
    <x v="261"/>
    <x v="150"/>
    <x v="17"/>
    <x v="2"/>
    <m/>
    <m/>
    <m/>
    <m/>
    <n v="500"/>
    <m/>
    <m/>
  </r>
  <r>
    <x v="6"/>
    <x v="0"/>
    <x v="0"/>
    <x v="0"/>
    <m/>
    <x v="4"/>
    <x v="0"/>
    <x v="0"/>
    <x v="0"/>
    <x v="262"/>
    <x v="262"/>
    <x v="150"/>
    <x v="17"/>
    <x v="2"/>
    <m/>
    <m/>
    <m/>
    <m/>
    <n v="1500"/>
    <m/>
    <m/>
  </r>
  <r>
    <x v="6"/>
    <x v="0"/>
    <x v="1"/>
    <x v="0"/>
    <m/>
    <x v="4"/>
    <x v="0"/>
    <x v="0"/>
    <x v="0"/>
    <x v="263"/>
    <x v="263"/>
    <x v="150"/>
    <x v="17"/>
    <x v="2"/>
    <m/>
    <m/>
    <m/>
    <m/>
    <n v="800"/>
    <m/>
    <m/>
  </r>
  <r>
    <x v="6"/>
    <x v="0"/>
    <x v="1"/>
    <x v="0"/>
    <m/>
    <x v="4"/>
    <x v="0"/>
    <x v="0"/>
    <x v="0"/>
    <x v="264"/>
    <x v="264"/>
    <x v="151"/>
    <x v="17"/>
    <x v="2"/>
    <m/>
    <m/>
    <m/>
    <m/>
    <n v="500"/>
    <m/>
    <m/>
  </r>
  <r>
    <x v="6"/>
    <x v="0"/>
    <x v="1"/>
    <x v="0"/>
    <m/>
    <x v="4"/>
    <x v="0"/>
    <x v="0"/>
    <x v="0"/>
    <x v="265"/>
    <x v="265"/>
    <x v="151"/>
    <x v="17"/>
    <x v="2"/>
    <m/>
    <m/>
    <m/>
    <m/>
    <n v="0"/>
    <m/>
    <m/>
  </r>
  <r>
    <x v="6"/>
    <x v="0"/>
    <x v="1"/>
    <x v="0"/>
    <m/>
    <x v="4"/>
    <x v="0"/>
    <x v="0"/>
    <x v="0"/>
    <x v="266"/>
    <x v="266"/>
    <x v="151"/>
    <x v="17"/>
    <x v="2"/>
    <m/>
    <m/>
    <m/>
    <m/>
    <n v="100"/>
    <m/>
    <m/>
  </r>
  <r>
    <x v="6"/>
    <x v="0"/>
    <x v="0"/>
    <x v="1"/>
    <m/>
    <x v="4"/>
    <x v="0"/>
    <x v="0"/>
    <x v="0"/>
    <x v="267"/>
    <x v="267"/>
    <x v="152"/>
    <x v="17"/>
    <x v="2"/>
    <m/>
    <m/>
    <m/>
    <m/>
    <n v="6600"/>
    <m/>
    <m/>
  </r>
  <r>
    <x v="6"/>
    <x v="0"/>
    <x v="0"/>
    <x v="0"/>
    <m/>
    <x v="4"/>
    <x v="0"/>
    <x v="0"/>
    <x v="0"/>
    <x v="268"/>
    <x v="268"/>
    <x v="147"/>
    <x v="17"/>
    <x v="2"/>
    <m/>
    <m/>
    <m/>
    <m/>
    <n v="1645"/>
    <m/>
    <m/>
  </r>
  <r>
    <x v="6"/>
    <x v="0"/>
    <x v="0"/>
    <x v="0"/>
    <m/>
    <x v="4"/>
    <x v="0"/>
    <x v="0"/>
    <x v="0"/>
    <x v="269"/>
    <x v="269"/>
    <x v="147"/>
    <x v="17"/>
    <x v="2"/>
    <m/>
    <m/>
    <m/>
    <m/>
    <n v="1088"/>
    <m/>
    <m/>
  </r>
  <r>
    <x v="6"/>
    <x v="0"/>
    <x v="1"/>
    <x v="0"/>
    <m/>
    <x v="4"/>
    <x v="0"/>
    <x v="0"/>
    <x v="0"/>
    <x v="270"/>
    <x v="270"/>
    <x v="153"/>
    <x v="17"/>
    <x v="2"/>
    <m/>
    <m/>
    <m/>
    <m/>
    <n v="0"/>
    <m/>
    <m/>
  </r>
  <r>
    <x v="6"/>
    <x v="0"/>
    <x v="0"/>
    <x v="0"/>
    <m/>
    <x v="4"/>
    <x v="0"/>
    <x v="0"/>
    <x v="0"/>
    <x v="271"/>
    <x v="271"/>
    <x v="154"/>
    <x v="18"/>
    <x v="2"/>
    <m/>
    <m/>
    <m/>
    <m/>
    <n v="310"/>
    <m/>
    <m/>
  </r>
  <r>
    <x v="6"/>
    <x v="0"/>
    <x v="0"/>
    <x v="0"/>
    <m/>
    <x v="4"/>
    <x v="0"/>
    <x v="0"/>
    <x v="0"/>
    <x v="276"/>
    <x v="277"/>
    <x v="154"/>
    <x v="18"/>
    <x v="2"/>
    <m/>
    <m/>
    <m/>
    <m/>
    <n v="2155"/>
    <m/>
    <m/>
  </r>
  <r>
    <x v="6"/>
    <x v="0"/>
    <x v="1"/>
    <x v="0"/>
    <m/>
    <x v="4"/>
    <x v="0"/>
    <x v="0"/>
    <x v="0"/>
    <x v="279"/>
    <x v="280"/>
    <x v="154"/>
    <x v="18"/>
    <x v="2"/>
    <m/>
    <m/>
    <m/>
    <m/>
    <n v="5000"/>
    <m/>
    <m/>
  </r>
  <r>
    <x v="6"/>
    <x v="0"/>
    <x v="0"/>
    <x v="0"/>
    <m/>
    <x v="4"/>
    <x v="0"/>
    <x v="0"/>
    <x v="0"/>
    <x v="280"/>
    <x v="281"/>
    <x v="154"/>
    <x v="18"/>
    <x v="2"/>
    <m/>
    <m/>
    <m/>
    <m/>
    <n v="0"/>
    <m/>
    <m/>
  </r>
  <r>
    <x v="6"/>
    <x v="0"/>
    <x v="1"/>
    <x v="0"/>
    <m/>
    <x v="4"/>
    <x v="0"/>
    <x v="0"/>
    <x v="0"/>
    <x v="281"/>
    <x v="282"/>
    <x v="154"/>
    <x v="18"/>
    <x v="2"/>
    <m/>
    <m/>
    <m/>
    <m/>
    <n v="1750"/>
    <m/>
    <m/>
  </r>
  <r>
    <x v="6"/>
    <x v="0"/>
    <x v="1"/>
    <x v="0"/>
    <m/>
    <x v="4"/>
    <x v="0"/>
    <x v="0"/>
    <x v="0"/>
    <x v="272"/>
    <x v="272"/>
    <x v="155"/>
    <x v="18"/>
    <x v="2"/>
    <m/>
    <m/>
    <m/>
    <m/>
    <n v="0"/>
    <m/>
    <m/>
  </r>
  <r>
    <x v="6"/>
    <x v="0"/>
    <x v="1"/>
    <x v="0"/>
    <m/>
    <x v="4"/>
    <x v="0"/>
    <x v="0"/>
    <x v="0"/>
    <x v="285"/>
    <x v="286"/>
    <x v="155"/>
    <x v="18"/>
    <x v="2"/>
    <m/>
    <m/>
    <m/>
    <m/>
    <n v="1841"/>
    <m/>
    <m/>
  </r>
  <r>
    <x v="6"/>
    <x v="0"/>
    <x v="0"/>
    <x v="0"/>
    <m/>
    <x v="4"/>
    <x v="0"/>
    <x v="0"/>
    <x v="0"/>
    <x v="273"/>
    <x v="273"/>
    <x v="156"/>
    <x v="18"/>
    <x v="2"/>
    <m/>
    <m/>
    <m/>
    <m/>
    <n v="37467"/>
    <m/>
    <m/>
  </r>
  <r>
    <x v="6"/>
    <x v="0"/>
    <x v="0"/>
    <x v="0"/>
    <m/>
    <x v="4"/>
    <x v="0"/>
    <x v="0"/>
    <x v="0"/>
    <x v="274"/>
    <x v="274"/>
    <x v="157"/>
    <x v="18"/>
    <x v="2"/>
    <m/>
    <m/>
    <m/>
    <m/>
    <n v="5523"/>
    <m/>
    <m/>
  </r>
  <r>
    <x v="6"/>
    <x v="0"/>
    <x v="1"/>
    <x v="0"/>
    <m/>
    <x v="4"/>
    <x v="0"/>
    <x v="0"/>
    <x v="0"/>
    <x v="275"/>
    <x v="276"/>
    <x v="154"/>
    <x v="18"/>
    <x v="2"/>
    <m/>
    <m/>
    <m/>
    <m/>
    <n v="5054.1499999999996"/>
    <m/>
    <m/>
  </r>
  <r>
    <x v="6"/>
    <x v="0"/>
    <x v="1"/>
    <x v="0"/>
    <m/>
    <x v="4"/>
    <x v="0"/>
    <x v="0"/>
    <x v="0"/>
    <x v="277"/>
    <x v="278"/>
    <x v="158"/>
    <x v="18"/>
    <x v="2"/>
    <m/>
    <m/>
    <m/>
    <m/>
    <n v="1700"/>
    <m/>
    <m/>
  </r>
  <r>
    <x v="6"/>
    <x v="0"/>
    <x v="0"/>
    <x v="0"/>
    <m/>
    <x v="4"/>
    <x v="0"/>
    <x v="0"/>
    <x v="0"/>
    <x v="278"/>
    <x v="279"/>
    <x v="159"/>
    <x v="18"/>
    <x v="2"/>
    <m/>
    <m/>
    <m/>
    <m/>
    <n v="2066.2800000000002"/>
    <m/>
    <m/>
  </r>
  <r>
    <x v="6"/>
    <x v="0"/>
    <x v="0"/>
    <x v="0"/>
    <m/>
    <x v="4"/>
    <x v="0"/>
    <x v="0"/>
    <x v="0"/>
    <x v="283"/>
    <x v="284"/>
    <x v="159"/>
    <x v="18"/>
    <x v="2"/>
    <m/>
    <m/>
    <m/>
    <m/>
    <n v="1848"/>
    <m/>
    <m/>
  </r>
  <r>
    <x v="6"/>
    <x v="0"/>
    <x v="0"/>
    <x v="0"/>
    <m/>
    <x v="4"/>
    <x v="0"/>
    <x v="0"/>
    <x v="0"/>
    <x v="287"/>
    <x v="288"/>
    <x v="159"/>
    <x v="18"/>
    <x v="2"/>
    <m/>
    <m/>
    <m/>
    <m/>
    <n v="1839"/>
    <m/>
    <m/>
  </r>
  <r>
    <x v="6"/>
    <x v="0"/>
    <x v="1"/>
    <x v="0"/>
    <m/>
    <x v="4"/>
    <x v="0"/>
    <x v="0"/>
    <x v="0"/>
    <x v="282"/>
    <x v="283"/>
    <x v="160"/>
    <x v="18"/>
    <x v="2"/>
    <m/>
    <m/>
    <m/>
    <m/>
    <n v="600"/>
    <m/>
    <m/>
  </r>
  <r>
    <x v="6"/>
    <x v="0"/>
    <x v="1"/>
    <x v="0"/>
    <m/>
    <x v="4"/>
    <x v="0"/>
    <x v="0"/>
    <x v="0"/>
    <x v="284"/>
    <x v="285"/>
    <x v="160"/>
    <x v="18"/>
    <x v="2"/>
    <m/>
    <m/>
    <m/>
    <m/>
    <n v="700"/>
    <m/>
    <m/>
  </r>
  <r>
    <x v="6"/>
    <x v="0"/>
    <x v="0"/>
    <x v="0"/>
    <m/>
    <x v="4"/>
    <x v="0"/>
    <x v="0"/>
    <x v="0"/>
    <x v="286"/>
    <x v="287"/>
    <x v="160"/>
    <x v="18"/>
    <x v="2"/>
    <m/>
    <m/>
    <m/>
    <m/>
    <n v="400"/>
    <m/>
    <m/>
  </r>
  <r>
    <x v="6"/>
    <x v="0"/>
    <x v="1"/>
    <x v="1"/>
    <m/>
    <x v="4"/>
    <x v="0"/>
    <x v="0"/>
    <x v="0"/>
    <x v="288"/>
    <x v="289"/>
    <x v="161"/>
    <x v="19"/>
    <x v="2"/>
    <m/>
    <m/>
    <m/>
    <m/>
    <n v="4000"/>
    <m/>
    <m/>
  </r>
  <r>
    <x v="6"/>
    <x v="0"/>
    <x v="1"/>
    <x v="0"/>
    <m/>
    <x v="4"/>
    <x v="0"/>
    <x v="0"/>
    <x v="0"/>
    <x v="289"/>
    <x v="290"/>
    <x v="162"/>
    <x v="19"/>
    <x v="2"/>
    <m/>
    <m/>
    <m/>
    <m/>
    <n v="1000"/>
    <m/>
    <m/>
  </r>
  <r>
    <x v="6"/>
    <x v="0"/>
    <x v="0"/>
    <x v="0"/>
    <m/>
    <x v="4"/>
    <x v="0"/>
    <x v="0"/>
    <x v="0"/>
    <x v="290"/>
    <x v="291"/>
    <x v="163"/>
    <x v="19"/>
    <x v="2"/>
    <m/>
    <m/>
    <m/>
    <m/>
    <n v="2000"/>
    <m/>
    <m/>
  </r>
  <r>
    <x v="6"/>
    <x v="0"/>
    <x v="0"/>
    <x v="0"/>
    <m/>
    <x v="4"/>
    <x v="0"/>
    <x v="0"/>
    <x v="0"/>
    <x v="291"/>
    <x v="292"/>
    <x v="164"/>
    <x v="19"/>
    <x v="2"/>
    <m/>
    <m/>
    <m/>
    <m/>
    <n v="0"/>
    <m/>
    <m/>
  </r>
  <r>
    <x v="6"/>
    <x v="0"/>
    <x v="1"/>
    <x v="0"/>
    <m/>
    <x v="4"/>
    <x v="0"/>
    <x v="0"/>
    <x v="1"/>
    <x v="292"/>
    <x v="293"/>
    <x v="165"/>
    <x v="19"/>
    <x v="2"/>
    <m/>
    <m/>
    <m/>
    <m/>
    <n v="3000"/>
    <m/>
    <m/>
  </r>
  <r>
    <x v="6"/>
    <x v="0"/>
    <x v="1"/>
    <x v="0"/>
    <m/>
    <x v="4"/>
    <x v="0"/>
    <x v="0"/>
    <x v="0"/>
    <x v="293"/>
    <x v="294"/>
    <x v="166"/>
    <x v="19"/>
    <x v="2"/>
    <m/>
    <m/>
    <m/>
    <m/>
    <n v="4100"/>
    <m/>
    <m/>
  </r>
  <r>
    <x v="6"/>
    <x v="0"/>
    <x v="0"/>
    <x v="0"/>
    <m/>
    <x v="4"/>
    <x v="0"/>
    <x v="0"/>
    <x v="0"/>
    <x v="294"/>
    <x v="295"/>
    <x v="167"/>
    <x v="19"/>
    <x v="2"/>
    <m/>
    <m/>
    <m/>
    <m/>
    <n v="2250"/>
    <m/>
    <m/>
  </r>
  <r>
    <x v="6"/>
    <x v="0"/>
    <x v="0"/>
    <x v="1"/>
    <m/>
    <x v="4"/>
    <x v="0"/>
    <x v="0"/>
    <x v="0"/>
    <x v="295"/>
    <x v="296"/>
    <x v="168"/>
    <x v="19"/>
    <x v="2"/>
    <m/>
    <m/>
    <m/>
    <m/>
    <n v="3841"/>
    <m/>
    <m/>
  </r>
  <r>
    <x v="6"/>
    <x v="0"/>
    <x v="1"/>
    <x v="0"/>
    <m/>
    <x v="4"/>
    <x v="0"/>
    <x v="0"/>
    <x v="0"/>
    <x v="296"/>
    <x v="297"/>
    <x v="169"/>
    <x v="19"/>
    <x v="2"/>
    <m/>
    <m/>
    <m/>
    <m/>
    <n v="0"/>
    <m/>
    <m/>
  </r>
  <r>
    <x v="6"/>
    <x v="0"/>
    <x v="1"/>
    <x v="0"/>
    <m/>
    <x v="4"/>
    <x v="0"/>
    <x v="0"/>
    <x v="0"/>
    <x v="297"/>
    <x v="298"/>
    <x v="170"/>
    <x v="19"/>
    <x v="2"/>
    <m/>
    <m/>
    <m/>
    <m/>
    <n v="1500"/>
    <m/>
    <m/>
  </r>
  <r>
    <x v="6"/>
    <x v="0"/>
    <x v="1"/>
    <x v="1"/>
    <m/>
    <x v="4"/>
    <x v="0"/>
    <x v="0"/>
    <x v="0"/>
    <x v="298"/>
    <x v="300"/>
    <x v="171"/>
    <x v="19"/>
    <x v="2"/>
    <m/>
    <m/>
    <m/>
    <m/>
    <n v="0"/>
    <m/>
    <m/>
  </r>
  <r>
    <x v="6"/>
    <x v="0"/>
    <x v="0"/>
    <x v="0"/>
    <m/>
    <x v="4"/>
    <x v="0"/>
    <x v="0"/>
    <x v="0"/>
    <x v="299"/>
    <x v="301"/>
    <x v="172"/>
    <x v="19"/>
    <x v="2"/>
    <m/>
    <m/>
    <m/>
    <m/>
    <n v="4000"/>
    <m/>
    <m/>
  </r>
  <r>
    <x v="6"/>
    <x v="0"/>
    <x v="1"/>
    <x v="0"/>
    <m/>
    <x v="4"/>
    <x v="0"/>
    <x v="0"/>
    <x v="0"/>
    <x v="300"/>
    <x v="303"/>
    <x v="173"/>
    <x v="19"/>
    <x v="2"/>
    <m/>
    <m/>
    <m/>
    <m/>
    <n v="1250"/>
    <m/>
    <m/>
  </r>
  <r>
    <x v="6"/>
    <x v="0"/>
    <x v="1"/>
    <x v="0"/>
    <m/>
    <x v="4"/>
    <x v="0"/>
    <x v="0"/>
    <x v="0"/>
    <x v="301"/>
    <x v="304"/>
    <x v="174"/>
    <x v="19"/>
    <x v="2"/>
    <m/>
    <m/>
    <m/>
    <m/>
    <n v="0"/>
    <m/>
    <m/>
  </r>
  <r>
    <x v="6"/>
    <x v="0"/>
    <x v="1"/>
    <x v="0"/>
    <m/>
    <x v="4"/>
    <x v="0"/>
    <x v="0"/>
    <x v="0"/>
    <x v="302"/>
    <x v="305"/>
    <x v="175"/>
    <x v="19"/>
    <x v="2"/>
    <m/>
    <m/>
    <m/>
    <m/>
    <n v="500"/>
    <m/>
    <m/>
  </r>
  <r>
    <x v="6"/>
    <x v="0"/>
    <x v="0"/>
    <x v="0"/>
    <m/>
    <x v="4"/>
    <x v="0"/>
    <x v="0"/>
    <x v="0"/>
    <x v="303"/>
    <x v="306"/>
    <x v="176"/>
    <x v="19"/>
    <x v="2"/>
    <m/>
    <m/>
    <m/>
    <m/>
    <n v="0"/>
    <m/>
    <m/>
  </r>
  <r>
    <x v="6"/>
    <x v="0"/>
    <x v="1"/>
    <x v="0"/>
    <m/>
    <x v="4"/>
    <x v="0"/>
    <x v="0"/>
    <x v="0"/>
    <x v="304"/>
    <x v="307"/>
    <x v="177"/>
    <x v="19"/>
    <x v="2"/>
    <m/>
    <m/>
    <m/>
    <m/>
    <n v="7000"/>
    <m/>
    <m/>
  </r>
  <r>
    <x v="6"/>
    <x v="0"/>
    <x v="1"/>
    <x v="0"/>
    <m/>
    <x v="4"/>
    <x v="0"/>
    <x v="0"/>
    <x v="0"/>
    <x v="305"/>
    <x v="308"/>
    <x v="178"/>
    <x v="19"/>
    <x v="2"/>
    <m/>
    <m/>
    <m/>
    <m/>
    <n v="750"/>
    <m/>
    <m/>
  </r>
  <r>
    <x v="6"/>
    <x v="0"/>
    <x v="1"/>
    <x v="1"/>
    <m/>
    <x v="4"/>
    <x v="0"/>
    <x v="0"/>
    <x v="0"/>
    <x v="306"/>
    <x v="309"/>
    <x v="179"/>
    <x v="20"/>
    <x v="2"/>
    <m/>
    <m/>
    <m/>
    <m/>
    <n v="0"/>
    <m/>
    <m/>
  </r>
  <r>
    <x v="6"/>
    <x v="0"/>
    <x v="0"/>
    <x v="1"/>
    <m/>
    <x v="4"/>
    <x v="0"/>
    <x v="0"/>
    <x v="1"/>
    <x v="307"/>
    <x v="310"/>
    <x v="179"/>
    <x v="20"/>
    <x v="2"/>
    <m/>
    <m/>
    <m/>
    <m/>
    <n v="4348"/>
    <m/>
    <m/>
  </r>
  <r>
    <x v="6"/>
    <x v="0"/>
    <x v="1"/>
    <x v="0"/>
    <m/>
    <x v="4"/>
    <x v="0"/>
    <x v="0"/>
    <x v="0"/>
    <x v="308"/>
    <x v="311"/>
    <x v="180"/>
    <x v="20"/>
    <x v="2"/>
    <m/>
    <m/>
    <m/>
    <m/>
    <n v="770.75"/>
    <m/>
    <m/>
  </r>
  <r>
    <x v="6"/>
    <x v="0"/>
    <x v="1"/>
    <x v="0"/>
    <m/>
    <x v="4"/>
    <x v="0"/>
    <x v="0"/>
    <x v="0"/>
    <x v="309"/>
    <x v="312"/>
    <x v="180"/>
    <x v="20"/>
    <x v="2"/>
    <m/>
    <m/>
    <m/>
    <m/>
    <n v="100"/>
    <m/>
    <m/>
  </r>
  <r>
    <x v="6"/>
    <x v="0"/>
    <x v="0"/>
    <x v="0"/>
    <m/>
    <x v="4"/>
    <x v="0"/>
    <x v="0"/>
    <x v="0"/>
    <x v="310"/>
    <x v="313"/>
    <x v="181"/>
    <x v="20"/>
    <x v="2"/>
    <m/>
    <m/>
    <m/>
    <m/>
    <n v="1922"/>
    <m/>
    <m/>
  </r>
  <r>
    <x v="6"/>
    <x v="0"/>
    <x v="1"/>
    <x v="0"/>
    <m/>
    <x v="4"/>
    <x v="0"/>
    <x v="0"/>
    <x v="0"/>
    <x v="311"/>
    <x v="314"/>
    <x v="181"/>
    <x v="20"/>
    <x v="2"/>
    <m/>
    <m/>
    <m/>
    <m/>
    <n v="500"/>
    <m/>
    <m/>
  </r>
  <r>
    <x v="6"/>
    <x v="0"/>
    <x v="1"/>
    <x v="0"/>
    <m/>
    <x v="4"/>
    <x v="0"/>
    <x v="0"/>
    <x v="0"/>
    <x v="312"/>
    <x v="315"/>
    <x v="182"/>
    <x v="20"/>
    <x v="2"/>
    <m/>
    <m/>
    <m/>
    <m/>
    <n v="0"/>
    <m/>
    <m/>
  </r>
  <r>
    <x v="6"/>
    <x v="0"/>
    <x v="1"/>
    <x v="0"/>
    <m/>
    <x v="4"/>
    <x v="0"/>
    <x v="0"/>
    <x v="0"/>
    <x v="313"/>
    <x v="316"/>
    <x v="182"/>
    <x v="20"/>
    <x v="2"/>
    <m/>
    <m/>
    <m/>
    <m/>
    <n v="0"/>
    <m/>
    <m/>
  </r>
  <r>
    <x v="6"/>
    <x v="0"/>
    <x v="1"/>
    <x v="0"/>
    <m/>
    <x v="4"/>
    <x v="0"/>
    <x v="0"/>
    <x v="0"/>
    <x v="314"/>
    <x v="317"/>
    <x v="182"/>
    <x v="20"/>
    <x v="2"/>
    <m/>
    <m/>
    <m/>
    <m/>
    <n v="100"/>
    <m/>
    <m/>
  </r>
  <r>
    <x v="6"/>
    <x v="0"/>
    <x v="0"/>
    <x v="0"/>
    <m/>
    <x v="4"/>
    <x v="0"/>
    <x v="0"/>
    <x v="0"/>
    <x v="315"/>
    <x v="318"/>
    <x v="183"/>
    <x v="20"/>
    <x v="2"/>
    <m/>
    <m/>
    <m/>
    <m/>
    <n v="1550"/>
    <m/>
    <m/>
  </r>
  <r>
    <x v="6"/>
    <x v="0"/>
    <x v="0"/>
    <x v="0"/>
    <m/>
    <x v="4"/>
    <x v="0"/>
    <x v="0"/>
    <x v="0"/>
    <x v="316"/>
    <x v="319"/>
    <x v="183"/>
    <x v="20"/>
    <x v="2"/>
    <m/>
    <m/>
    <m/>
    <m/>
    <n v="0"/>
    <m/>
    <m/>
  </r>
  <r>
    <x v="6"/>
    <x v="0"/>
    <x v="0"/>
    <x v="0"/>
    <m/>
    <x v="4"/>
    <x v="0"/>
    <x v="0"/>
    <x v="0"/>
    <x v="317"/>
    <x v="320"/>
    <x v="183"/>
    <x v="20"/>
    <x v="2"/>
    <m/>
    <m/>
    <m/>
    <m/>
    <n v="420"/>
    <m/>
    <m/>
  </r>
  <r>
    <x v="6"/>
    <x v="0"/>
    <x v="1"/>
    <x v="0"/>
    <m/>
    <x v="4"/>
    <x v="0"/>
    <x v="0"/>
    <x v="0"/>
    <x v="318"/>
    <x v="321"/>
    <x v="184"/>
    <x v="20"/>
    <x v="2"/>
    <m/>
    <m/>
    <m/>
    <m/>
    <n v="500"/>
    <m/>
    <m/>
  </r>
  <r>
    <x v="6"/>
    <x v="0"/>
    <x v="1"/>
    <x v="0"/>
    <m/>
    <x v="4"/>
    <x v="0"/>
    <x v="0"/>
    <x v="0"/>
    <x v="319"/>
    <x v="322"/>
    <x v="184"/>
    <x v="20"/>
    <x v="2"/>
    <m/>
    <m/>
    <m/>
    <m/>
    <n v="0.01"/>
    <m/>
    <m/>
  </r>
  <r>
    <x v="6"/>
    <x v="0"/>
    <x v="0"/>
    <x v="0"/>
    <m/>
    <x v="4"/>
    <x v="0"/>
    <x v="0"/>
    <x v="0"/>
    <x v="320"/>
    <x v="323"/>
    <x v="181"/>
    <x v="20"/>
    <x v="2"/>
    <m/>
    <m/>
    <m/>
    <m/>
    <n v="1000"/>
    <m/>
    <m/>
  </r>
  <r>
    <x v="6"/>
    <x v="0"/>
    <x v="0"/>
    <x v="0"/>
    <m/>
    <x v="4"/>
    <x v="0"/>
    <x v="0"/>
    <x v="0"/>
    <x v="321"/>
    <x v="324"/>
    <x v="184"/>
    <x v="20"/>
    <x v="2"/>
    <m/>
    <m/>
    <m/>
    <m/>
    <n v="1558.75"/>
    <m/>
    <m/>
  </r>
  <r>
    <x v="6"/>
    <x v="0"/>
    <x v="1"/>
    <x v="0"/>
    <m/>
    <x v="4"/>
    <x v="0"/>
    <x v="0"/>
    <x v="0"/>
    <x v="322"/>
    <x v="325"/>
    <x v="181"/>
    <x v="20"/>
    <x v="2"/>
    <m/>
    <m/>
    <m/>
    <m/>
    <n v="0"/>
    <m/>
    <m/>
  </r>
  <r>
    <x v="6"/>
    <x v="0"/>
    <x v="1"/>
    <x v="0"/>
    <m/>
    <x v="4"/>
    <x v="0"/>
    <x v="0"/>
    <x v="0"/>
    <x v="323"/>
    <x v="326"/>
    <x v="181"/>
    <x v="20"/>
    <x v="2"/>
    <m/>
    <m/>
    <m/>
    <m/>
    <n v="0"/>
    <m/>
    <m/>
  </r>
  <r>
    <x v="6"/>
    <x v="0"/>
    <x v="1"/>
    <x v="0"/>
    <m/>
    <x v="4"/>
    <x v="0"/>
    <x v="0"/>
    <x v="0"/>
    <x v="324"/>
    <x v="327"/>
    <x v="181"/>
    <x v="20"/>
    <x v="2"/>
    <m/>
    <m/>
    <m/>
    <m/>
    <n v="800"/>
    <m/>
    <m/>
  </r>
  <r>
    <x v="6"/>
    <x v="0"/>
    <x v="1"/>
    <x v="0"/>
    <m/>
    <x v="4"/>
    <x v="0"/>
    <x v="0"/>
    <x v="0"/>
    <x v="325"/>
    <x v="328"/>
    <x v="181"/>
    <x v="20"/>
    <x v="2"/>
    <m/>
    <m/>
    <m/>
    <m/>
    <n v="0"/>
    <m/>
    <m/>
  </r>
  <r>
    <x v="6"/>
    <x v="0"/>
    <x v="1"/>
    <x v="0"/>
    <m/>
    <x v="4"/>
    <x v="0"/>
    <x v="0"/>
    <x v="0"/>
    <x v="326"/>
    <x v="329"/>
    <x v="185"/>
    <x v="20"/>
    <x v="2"/>
    <m/>
    <m/>
    <m/>
    <m/>
    <n v="2000"/>
    <m/>
    <m/>
  </r>
  <r>
    <x v="6"/>
    <x v="0"/>
    <x v="1"/>
    <x v="0"/>
    <m/>
    <x v="4"/>
    <x v="0"/>
    <x v="0"/>
    <x v="0"/>
    <x v="327"/>
    <x v="330"/>
    <x v="186"/>
    <x v="20"/>
    <x v="2"/>
    <m/>
    <m/>
    <m/>
    <m/>
    <n v="1500"/>
    <m/>
    <m/>
  </r>
  <r>
    <x v="6"/>
    <x v="0"/>
    <x v="1"/>
    <x v="0"/>
    <m/>
    <x v="4"/>
    <x v="0"/>
    <x v="0"/>
    <x v="0"/>
    <x v="328"/>
    <x v="331"/>
    <x v="186"/>
    <x v="20"/>
    <x v="2"/>
    <m/>
    <m/>
    <m/>
    <m/>
    <n v="1588.42"/>
    <m/>
    <m/>
  </r>
  <r>
    <x v="6"/>
    <x v="0"/>
    <x v="0"/>
    <x v="0"/>
    <m/>
    <x v="4"/>
    <x v="0"/>
    <x v="0"/>
    <x v="0"/>
    <x v="329"/>
    <x v="332"/>
    <x v="186"/>
    <x v="20"/>
    <x v="2"/>
    <m/>
    <m/>
    <m/>
    <m/>
    <n v="1612"/>
    <m/>
    <m/>
  </r>
  <r>
    <x v="6"/>
    <x v="0"/>
    <x v="0"/>
    <x v="0"/>
    <m/>
    <x v="4"/>
    <x v="0"/>
    <x v="0"/>
    <x v="0"/>
    <x v="330"/>
    <x v="333"/>
    <x v="187"/>
    <x v="20"/>
    <x v="2"/>
    <m/>
    <m/>
    <m/>
    <m/>
    <n v="4873"/>
    <m/>
    <m/>
  </r>
  <r>
    <x v="6"/>
    <x v="0"/>
    <x v="0"/>
    <x v="0"/>
    <m/>
    <x v="5"/>
    <x v="0"/>
    <x v="0"/>
    <x v="0"/>
    <x v="0"/>
    <x v="0"/>
    <x v="0"/>
    <x v="0"/>
    <x v="0"/>
    <m/>
    <m/>
    <m/>
    <m/>
    <n v="956"/>
    <m/>
    <m/>
  </r>
  <r>
    <x v="6"/>
    <x v="0"/>
    <x v="0"/>
    <x v="0"/>
    <m/>
    <x v="5"/>
    <x v="0"/>
    <x v="0"/>
    <x v="0"/>
    <x v="1"/>
    <x v="1"/>
    <x v="0"/>
    <x v="0"/>
    <x v="0"/>
    <m/>
    <m/>
    <m/>
    <m/>
    <n v="5488"/>
    <m/>
    <m/>
  </r>
  <r>
    <x v="6"/>
    <x v="0"/>
    <x v="0"/>
    <x v="0"/>
    <m/>
    <x v="5"/>
    <x v="0"/>
    <x v="0"/>
    <x v="0"/>
    <x v="2"/>
    <x v="2"/>
    <x v="1"/>
    <x v="0"/>
    <x v="0"/>
    <m/>
    <m/>
    <m/>
    <m/>
    <n v="11000"/>
    <m/>
    <m/>
  </r>
  <r>
    <x v="6"/>
    <x v="0"/>
    <x v="0"/>
    <x v="0"/>
    <m/>
    <x v="5"/>
    <x v="0"/>
    <x v="0"/>
    <x v="0"/>
    <x v="3"/>
    <x v="3"/>
    <x v="1"/>
    <x v="0"/>
    <x v="0"/>
    <m/>
    <m/>
    <m/>
    <m/>
    <n v="0"/>
    <m/>
    <m/>
  </r>
  <r>
    <x v="6"/>
    <x v="0"/>
    <x v="0"/>
    <x v="0"/>
    <m/>
    <x v="5"/>
    <x v="0"/>
    <x v="0"/>
    <x v="0"/>
    <x v="4"/>
    <x v="4"/>
    <x v="1"/>
    <x v="0"/>
    <x v="0"/>
    <m/>
    <m/>
    <m/>
    <m/>
    <n v="3338"/>
    <m/>
    <m/>
  </r>
  <r>
    <x v="6"/>
    <x v="0"/>
    <x v="0"/>
    <x v="0"/>
    <m/>
    <x v="5"/>
    <x v="0"/>
    <x v="0"/>
    <x v="0"/>
    <x v="5"/>
    <x v="5"/>
    <x v="1"/>
    <x v="0"/>
    <x v="0"/>
    <m/>
    <m/>
    <m/>
    <m/>
    <n v="617.75"/>
    <m/>
    <m/>
  </r>
  <r>
    <x v="6"/>
    <x v="0"/>
    <x v="0"/>
    <x v="0"/>
    <m/>
    <x v="5"/>
    <x v="0"/>
    <x v="0"/>
    <x v="0"/>
    <x v="6"/>
    <x v="6"/>
    <x v="1"/>
    <x v="0"/>
    <x v="0"/>
    <m/>
    <m/>
    <m/>
    <m/>
    <n v="4098"/>
    <m/>
    <m/>
  </r>
  <r>
    <x v="6"/>
    <x v="0"/>
    <x v="0"/>
    <x v="0"/>
    <m/>
    <x v="5"/>
    <x v="0"/>
    <x v="0"/>
    <x v="0"/>
    <x v="7"/>
    <x v="7"/>
    <x v="2"/>
    <x v="0"/>
    <x v="0"/>
    <m/>
    <m/>
    <m/>
    <m/>
    <n v="4800"/>
    <m/>
    <m/>
  </r>
  <r>
    <x v="6"/>
    <x v="0"/>
    <x v="1"/>
    <x v="0"/>
    <m/>
    <x v="5"/>
    <x v="0"/>
    <x v="0"/>
    <x v="0"/>
    <x v="8"/>
    <x v="8"/>
    <x v="3"/>
    <x v="0"/>
    <x v="0"/>
    <m/>
    <m/>
    <m/>
    <m/>
    <n v="15000"/>
    <m/>
    <m/>
  </r>
  <r>
    <x v="6"/>
    <x v="0"/>
    <x v="1"/>
    <x v="0"/>
    <m/>
    <x v="5"/>
    <x v="0"/>
    <x v="0"/>
    <x v="0"/>
    <x v="9"/>
    <x v="9"/>
    <x v="2"/>
    <x v="0"/>
    <x v="0"/>
    <m/>
    <m/>
    <m/>
    <m/>
    <n v="2250"/>
    <m/>
    <m/>
  </r>
  <r>
    <x v="6"/>
    <x v="0"/>
    <x v="0"/>
    <x v="0"/>
    <m/>
    <x v="5"/>
    <x v="0"/>
    <x v="0"/>
    <x v="0"/>
    <x v="10"/>
    <x v="10"/>
    <x v="4"/>
    <x v="1"/>
    <x v="0"/>
    <m/>
    <m/>
    <m/>
    <m/>
    <n v="350"/>
    <m/>
    <m/>
  </r>
  <r>
    <x v="6"/>
    <x v="0"/>
    <x v="1"/>
    <x v="0"/>
    <m/>
    <x v="5"/>
    <x v="0"/>
    <x v="0"/>
    <x v="0"/>
    <x v="11"/>
    <x v="11"/>
    <x v="4"/>
    <x v="1"/>
    <x v="0"/>
    <m/>
    <m/>
    <m/>
    <m/>
    <n v="200"/>
    <m/>
    <m/>
  </r>
  <r>
    <x v="6"/>
    <x v="0"/>
    <x v="1"/>
    <x v="0"/>
    <m/>
    <x v="5"/>
    <x v="0"/>
    <x v="0"/>
    <x v="0"/>
    <x v="12"/>
    <x v="12"/>
    <x v="5"/>
    <x v="1"/>
    <x v="0"/>
    <m/>
    <m/>
    <m/>
    <m/>
    <n v="10000"/>
    <m/>
    <m/>
  </r>
  <r>
    <x v="6"/>
    <x v="0"/>
    <x v="0"/>
    <x v="0"/>
    <m/>
    <x v="5"/>
    <x v="0"/>
    <x v="0"/>
    <x v="0"/>
    <x v="331"/>
    <x v="334"/>
    <x v="5"/>
    <x v="1"/>
    <x v="0"/>
    <m/>
    <m/>
    <m/>
    <m/>
    <n v="0"/>
    <m/>
    <m/>
  </r>
  <r>
    <x v="6"/>
    <x v="0"/>
    <x v="0"/>
    <x v="0"/>
    <m/>
    <x v="5"/>
    <x v="0"/>
    <x v="0"/>
    <x v="0"/>
    <x v="332"/>
    <x v="335"/>
    <x v="5"/>
    <x v="1"/>
    <x v="0"/>
    <m/>
    <m/>
    <m/>
    <m/>
    <n v="0"/>
    <m/>
    <m/>
  </r>
  <r>
    <x v="6"/>
    <x v="0"/>
    <x v="1"/>
    <x v="0"/>
    <m/>
    <x v="5"/>
    <x v="0"/>
    <x v="0"/>
    <x v="0"/>
    <x v="333"/>
    <x v="336"/>
    <x v="5"/>
    <x v="1"/>
    <x v="0"/>
    <m/>
    <m/>
    <m/>
    <m/>
    <n v="0"/>
    <m/>
    <m/>
  </r>
  <r>
    <x v="6"/>
    <x v="0"/>
    <x v="0"/>
    <x v="0"/>
    <m/>
    <x v="5"/>
    <x v="0"/>
    <x v="0"/>
    <x v="0"/>
    <x v="334"/>
    <x v="337"/>
    <x v="5"/>
    <x v="1"/>
    <x v="0"/>
    <m/>
    <m/>
    <m/>
    <m/>
    <n v="11282.44"/>
    <m/>
    <m/>
  </r>
  <r>
    <x v="6"/>
    <x v="0"/>
    <x v="1"/>
    <x v="0"/>
    <m/>
    <x v="5"/>
    <x v="0"/>
    <x v="0"/>
    <x v="1"/>
    <x v="13"/>
    <x v="13"/>
    <x v="6"/>
    <x v="1"/>
    <x v="0"/>
    <m/>
    <m/>
    <m/>
    <m/>
    <n v="0"/>
    <m/>
    <m/>
  </r>
  <r>
    <x v="6"/>
    <x v="0"/>
    <x v="0"/>
    <x v="0"/>
    <m/>
    <x v="5"/>
    <x v="0"/>
    <x v="0"/>
    <x v="0"/>
    <x v="14"/>
    <x v="14"/>
    <x v="6"/>
    <x v="1"/>
    <x v="0"/>
    <m/>
    <m/>
    <m/>
    <m/>
    <n v="3605"/>
    <m/>
    <m/>
  </r>
  <r>
    <x v="6"/>
    <x v="0"/>
    <x v="1"/>
    <x v="0"/>
    <m/>
    <x v="5"/>
    <x v="0"/>
    <x v="0"/>
    <x v="0"/>
    <x v="15"/>
    <x v="15"/>
    <x v="7"/>
    <x v="1"/>
    <x v="0"/>
    <m/>
    <m/>
    <m/>
    <m/>
    <n v="825"/>
    <m/>
    <m/>
  </r>
  <r>
    <x v="6"/>
    <x v="0"/>
    <x v="1"/>
    <x v="0"/>
    <m/>
    <x v="5"/>
    <x v="0"/>
    <x v="0"/>
    <x v="0"/>
    <x v="16"/>
    <x v="16"/>
    <x v="7"/>
    <x v="1"/>
    <x v="0"/>
    <m/>
    <m/>
    <m/>
    <m/>
    <n v="0"/>
    <m/>
    <m/>
  </r>
  <r>
    <x v="6"/>
    <x v="0"/>
    <x v="0"/>
    <x v="0"/>
    <m/>
    <x v="5"/>
    <x v="0"/>
    <x v="0"/>
    <x v="0"/>
    <x v="17"/>
    <x v="17"/>
    <x v="7"/>
    <x v="1"/>
    <x v="0"/>
    <m/>
    <m/>
    <m/>
    <m/>
    <n v="5500"/>
    <m/>
    <m/>
  </r>
  <r>
    <x v="6"/>
    <x v="0"/>
    <x v="1"/>
    <x v="0"/>
    <m/>
    <x v="5"/>
    <x v="0"/>
    <x v="0"/>
    <x v="0"/>
    <x v="18"/>
    <x v="18"/>
    <x v="8"/>
    <x v="1"/>
    <x v="0"/>
    <m/>
    <m/>
    <m/>
    <m/>
    <n v="506.92"/>
    <m/>
    <m/>
  </r>
  <r>
    <x v="6"/>
    <x v="0"/>
    <x v="0"/>
    <x v="0"/>
    <m/>
    <x v="5"/>
    <x v="0"/>
    <x v="0"/>
    <x v="1"/>
    <x v="19"/>
    <x v="19"/>
    <x v="8"/>
    <x v="1"/>
    <x v="0"/>
    <m/>
    <m/>
    <m/>
    <m/>
    <n v="7526"/>
    <m/>
    <m/>
  </r>
  <r>
    <x v="6"/>
    <x v="0"/>
    <x v="0"/>
    <x v="0"/>
    <m/>
    <x v="5"/>
    <x v="0"/>
    <x v="0"/>
    <x v="0"/>
    <x v="20"/>
    <x v="20"/>
    <x v="8"/>
    <x v="1"/>
    <x v="0"/>
    <m/>
    <m/>
    <m/>
    <m/>
    <n v="1267"/>
    <m/>
    <m/>
  </r>
  <r>
    <x v="6"/>
    <x v="0"/>
    <x v="0"/>
    <x v="0"/>
    <m/>
    <x v="5"/>
    <x v="0"/>
    <x v="0"/>
    <x v="0"/>
    <x v="21"/>
    <x v="21"/>
    <x v="9"/>
    <x v="1"/>
    <x v="0"/>
    <m/>
    <m/>
    <m/>
    <m/>
    <n v="5923.83"/>
    <m/>
    <m/>
  </r>
  <r>
    <x v="6"/>
    <x v="0"/>
    <x v="0"/>
    <x v="0"/>
    <m/>
    <x v="5"/>
    <x v="0"/>
    <x v="0"/>
    <x v="0"/>
    <x v="22"/>
    <x v="22"/>
    <x v="6"/>
    <x v="1"/>
    <x v="0"/>
    <m/>
    <m/>
    <m/>
    <m/>
    <n v="2211"/>
    <m/>
    <m/>
  </r>
  <r>
    <x v="6"/>
    <x v="0"/>
    <x v="0"/>
    <x v="0"/>
    <m/>
    <x v="5"/>
    <x v="0"/>
    <x v="0"/>
    <x v="0"/>
    <x v="23"/>
    <x v="23"/>
    <x v="10"/>
    <x v="1"/>
    <x v="0"/>
    <m/>
    <m/>
    <m/>
    <m/>
    <n v="0"/>
    <m/>
    <m/>
  </r>
  <r>
    <x v="6"/>
    <x v="0"/>
    <x v="0"/>
    <x v="0"/>
    <m/>
    <x v="5"/>
    <x v="0"/>
    <x v="0"/>
    <x v="0"/>
    <x v="24"/>
    <x v="24"/>
    <x v="4"/>
    <x v="1"/>
    <x v="0"/>
    <m/>
    <m/>
    <m/>
    <m/>
    <n v="3488"/>
    <m/>
    <m/>
  </r>
  <r>
    <x v="6"/>
    <x v="0"/>
    <x v="0"/>
    <x v="0"/>
    <m/>
    <x v="5"/>
    <x v="0"/>
    <x v="0"/>
    <x v="0"/>
    <x v="25"/>
    <x v="25"/>
    <x v="5"/>
    <x v="1"/>
    <x v="0"/>
    <m/>
    <m/>
    <m/>
    <m/>
    <n v="1696"/>
    <m/>
    <m/>
  </r>
  <r>
    <x v="6"/>
    <x v="0"/>
    <x v="0"/>
    <x v="0"/>
    <m/>
    <x v="5"/>
    <x v="0"/>
    <x v="0"/>
    <x v="0"/>
    <x v="26"/>
    <x v="26"/>
    <x v="10"/>
    <x v="1"/>
    <x v="0"/>
    <m/>
    <m/>
    <m/>
    <m/>
    <n v="4427"/>
    <m/>
    <m/>
  </r>
  <r>
    <x v="6"/>
    <x v="0"/>
    <x v="0"/>
    <x v="0"/>
    <m/>
    <x v="5"/>
    <x v="0"/>
    <x v="0"/>
    <x v="1"/>
    <x v="27"/>
    <x v="27"/>
    <x v="11"/>
    <x v="1"/>
    <x v="0"/>
    <m/>
    <m/>
    <m/>
    <m/>
    <n v="3250"/>
    <m/>
    <m/>
  </r>
  <r>
    <x v="6"/>
    <x v="0"/>
    <x v="0"/>
    <x v="0"/>
    <m/>
    <x v="5"/>
    <x v="0"/>
    <x v="0"/>
    <x v="0"/>
    <x v="28"/>
    <x v="28"/>
    <x v="12"/>
    <x v="2"/>
    <x v="0"/>
    <m/>
    <m/>
    <m/>
    <m/>
    <n v="3788"/>
    <m/>
    <m/>
  </r>
  <r>
    <x v="6"/>
    <x v="0"/>
    <x v="0"/>
    <x v="1"/>
    <m/>
    <x v="5"/>
    <x v="0"/>
    <x v="0"/>
    <x v="1"/>
    <x v="29"/>
    <x v="29"/>
    <x v="13"/>
    <x v="2"/>
    <x v="0"/>
    <m/>
    <m/>
    <m/>
    <m/>
    <n v="17853"/>
    <m/>
    <m/>
  </r>
  <r>
    <x v="6"/>
    <x v="0"/>
    <x v="0"/>
    <x v="1"/>
    <m/>
    <x v="5"/>
    <x v="0"/>
    <x v="0"/>
    <x v="1"/>
    <x v="30"/>
    <x v="30"/>
    <x v="14"/>
    <x v="2"/>
    <x v="0"/>
    <m/>
    <m/>
    <m/>
    <m/>
    <n v="11342"/>
    <m/>
    <m/>
  </r>
  <r>
    <x v="6"/>
    <x v="0"/>
    <x v="1"/>
    <x v="0"/>
    <m/>
    <x v="5"/>
    <x v="0"/>
    <x v="0"/>
    <x v="0"/>
    <x v="31"/>
    <x v="31"/>
    <x v="15"/>
    <x v="2"/>
    <x v="0"/>
    <m/>
    <m/>
    <m/>
    <m/>
    <n v="5344"/>
    <m/>
    <m/>
  </r>
  <r>
    <x v="6"/>
    <x v="0"/>
    <x v="0"/>
    <x v="0"/>
    <m/>
    <x v="5"/>
    <x v="0"/>
    <x v="0"/>
    <x v="0"/>
    <x v="32"/>
    <x v="32"/>
    <x v="16"/>
    <x v="2"/>
    <x v="0"/>
    <m/>
    <m/>
    <m/>
    <m/>
    <n v="5706.25"/>
    <m/>
    <m/>
  </r>
  <r>
    <x v="6"/>
    <x v="0"/>
    <x v="0"/>
    <x v="0"/>
    <m/>
    <x v="5"/>
    <x v="0"/>
    <x v="0"/>
    <x v="0"/>
    <x v="33"/>
    <x v="33"/>
    <x v="17"/>
    <x v="2"/>
    <x v="0"/>
    <m/>
    <m/>
    <m/>
    <m/>
    <n v="4320"/>
    <m/>
    <m/>
  </r>
  <r>
    <x v="6"/>
    <x v="0"/>
    <x v="0"/>
    <x v="0"/>
    <m/>
    <x v="5"/>
    <x v="0"/>
    <x v="0"/>
    <x v="0"/>
    <x v="34"/>
    <x v="34"/>
    <x v="18"/>
    <x v="2"/>
    <x v="0"/>
    <m/>
    <m/>
    <m/>
    <m/>
    <n v="7105"/>
    <m/>
    <m/>
  </r>
  <r>
    <x v="6"/>
    <x v="0"/>
    <x v="0"/>
    <x v="0"/>
    <m/>
    <x v="5"/>
    <x v="0"/>
    <x v="0"/>
    <x v="0"/>
    <x v="35"/>
    <x v="35"/>
    <x v="19"/>
    <x v="2"/>
    <x v="0"/>
    <m/>
    <m/>
    <m/>
    <m/>
    <n v="4028"/>
    <m/>
    <m/>
  </r>
  <r>
    <x v="6"/>
    <x v="0"/>
    <x v="1"/>
    <x v="0"/>
    <m/>
    <x v="5"/>
    <x v="0"/>
    <x v="0"/>
    <x v="0"/>
    <x v="36"/>
    <x v="36"/>
    <x v="12"/>
    <x v="2"/>
    <x v="0"/>
    <m/>
    <m/>
    <m/>
    <m/>
    <n v="1917"/>
    <m/>
    <m/>
  </r>
  <r>
    <x v="6"/>
    <x v="0"/>
    <x v="0"/>
    <x v="0"/>
    <m/>
    <x v="5"/>
    <x v="0"/>
    <x v="0"/>
    <x v="0"/>
    <x v="37"/>
    <x v="37"/>
    <x v="20"/>
    <x v="3"/>
    <x v="0"/>
    <m/>
    <m/>
    <m/>
    <m/>
    <n v="6353"/>
    <m/>
    <m/>
  </r>
  <r>
    <x v="6"/>
    <x v="0"/>
    <x v="0"/>
    <x v="0"/>
    <m/>
    <x v="5"/>
    <x v="0"/>
    <x v="0"/>
    <x v="0"/>
    <x v="38"/>
    <x v="38"/>
    <x v="21"/>
    <x v="3"/>
    <x v="0"/>
    <m/>
    <m/>
    <m/>
    <m/>
    <n v="5861"/>
    <m/>
    <m/>
  </r>
  <r>
    <x v="6"/>
    <x v="0"/>
    <x v="0"/>
    <x v="0"/>
    <m/>
    <x v="5"/>
    <x v="0"/>
    <x v="0"/>
    <x v="0"/>
    <x v="39"/>
    <x v="39"/>
    <x v="22"/>
    <x v="3"/>
    <x v="0"/>
    <m/>
    <m/>
    <m/>
    <m/>
    <n v="5079"/>
    <m/>
    <m/>
  </r>
  <r>
    <x v="6"/>
    <x v="0"/>
    <x v="0"/>
    <x v="0"/>
    <m/>
    <x v="5"/>
    <x v="0"/>
    <x v="0"/>
    <x v="0"/>
    <x v="40"/>
    <x v="40"/>
    <x v="23"/>
    <x v="3"/>
    <x v="0"/>
    <m/>
    <m/>
    <m/>
    <m/>
    <n v="7589"/>
    <m/>
    <m/>
  </r>
  <r>
    <x v="6"/>
    <x v="0"/>
    <x v="0"/>
    <x v="0"/>
    <m/>
    <x v="5"/>
    <x v="0"/>
    <x v="0"/>
    <x v="1"/>
    <x v="41"/>
    <x v="41"/>
    <x v="24"/>
    <x v="3"/>
    <x v="0"/>
    <m/>
    <m/>
    <m/>
    <m/>
    <n v="10000"/>
    <m/>
    <m/>
  </r>
  <r>
    <x v="6"/>
    <x v="0"/>
    <x v="1"/>
    <x v="0"/>
    <m/>
    <x v="5"/>
    <x v="0"/>
    <x v="0"/>
    <x v="0"/>
    <x v="42"/>
    <x v="42"/>
    <x v="25"/>
    <x v="3"/>
    <x v="0"/>
    <m/>
    <m/>
    <m/>
    <m/>
    <n v="8383.67"/>
    <m/>
    <m/>
  </r>
  <r>
    <x v="6"/>
    <x v="0"/>
    <x v="0"/>
    <x v="0"/>
    <m/>
    <x v="5"/>
    <x v="0"/>
    <x v="0"/>
    <x v="0"/>
    <x v="43"/>
    <x v="43"/>
    <x v="26"/>
    <x v="3"/>
    <x v="0"/>
    <m/>
    <m/>
    <m/>
    <m/>
    <n v="5569"/>
    <m/>
    <m/>
  </r>
  <r>
    <x v="6"/>
    <x v="0"/>
    <x v="0"/>
    <x v="0"/>
    <m/>
    <x v="5"/>
    <x v="0"/>
    <x v="0"/>
    <x v="0"/>
    <x v="44"/>
    <x v="44"/>
    <x v="27"/>
    <x v="3"/>
    <x v="0"/>
    <m/>
    <m/>
    <m/>
    <m/>
    <n v="7052"/>
    <m/>
    <m/>
  </r>
  <r>
    <x v="6"/>
    <x v="0"/>
    <x v="0"/>
    <x v="0"/>
    <m/>
    <x v="5"/>
    <x v="0"/>
    <x v="0"/>
    <x v="0"/>
    <x v="45"/>
    <x v="45"/>
    <x v="28"/>
    <x v="3"/>
    <x v="0"/>
    <m/>
    <m/>
    <m/>
    <m/>
    <n v="2583"/>
    <m/>
    <m/>
  </r>
  <r>
    <x v="6"/>
    <x v="0"/>
    <x v="0"/>
    <x v="0"/>
    <m/>
    <x v="5"/>
    <x v="0"/>
    <x v="0"/>
    <x v="0"/>
    <x v="46"/>
    <x v="46"/>
    <x v="29"/>
    <x v="3"/>
    <x v="0"/>
    <m/>
    <m/>
    <m/>
    <m/>
    <n v="4773.42"/>
    <m/>
    <m/>
  </r>
  <r>
    <x v="6"/>
    <x v="0"/>
    <x v="0"/>
    <x v="0"/>
    <m/>
    <x v="5"/>
    <x v="0"/>
    <x v="0"/>
    <x v="0"/>
    <x v="47"/>
    <x v="47"/>
    <x v="30"/>
    <x v="3"/>
    <x v="0"/>
    <m/>
    <m/>
    <m/>
    <m/>
    <n v="5800"/>
    <m/>
    <m/>
  </r>
  <r>
    <x v="6"/>
    <x v="0"/>
    <x v="1"/>
    <x v="0"/>
    <m/>
    <x v="5"/>
    <x v="0"/>
    <x v="0"/>
    <x v="0"/>
    <x v="48"/>
    <x v="48"/>
    <x v="31"/>
    <x v="3"/>
    <x v="0"/>
    <m/>
    <m/>
    <m/>
    <m/>
    <n v="2000"/>
    <m/>
    <m/>
  </r>
  <r>
    <x v="6"/>
    <x v="0"/>
    <x v="0"/>
    <x v="0"/>
    <m/>
    <x v="5"/>
    <x v="0"/>
    <x v="0"/>
    <x v="0"/>
    <x v="49"/>
    <x v="49"/>
    <x v="32"/>
    <x v="3"/>
    <x v="0"/>
    <m/>
    <m/>
    <m/>
    <m/>
    <n v="5045"/>
    <m/>
    <m/>
  </r>
  <r>
    <x v="6"/>
    <x v="0"/>
    <x v="0"/>
    <x v="0"/>
    <m/>
    <x v="5"/>
    <x v="0"/>
    <x v="0"/>
    <x v="0"/>
    <x v="50"/>
    <x v="50"/>
    <x v="28"/>
    <x v="3"/>
    <x v="0"/>
    <m/>
    <m/>
    <m/>
    <m/>
    <n v="9649"/>
    <m/>
    <m/>
  </r>
  <r>
    <x v="6"/>
    <x v="0"/>
    <x v="1"/>
    <x v="0"/>
    <m/>
    <x v="5"/>
    <x v="0"/>
    <x v="0"/>
    <x v="0"/>
    <x v="51"/>
    <x v="51"/>
    <x v="28"/>
    <x v="3"/>
    <x v="0"/>
    <m/>
    <m/>
    <m/>
    <m/>
    <n v="0"/>
    <m/>
    <m/>
  </r>
  <r>
    <x v="6"/>
    <x v="0"/>
    <x v="0"/>
    <x v="0"/>
    <m/>
    <x v="5"/>
    <x v="0"/>
    <x v="0"/>
    <x v="0"/>
    <x v="52"/>
    <x v="52"/>
    <x v="33"/>
    <x v="4"/>
    <x v="0"/>
    <m/>
    <m/>
    <m/>
    <m/>
    <n v="7951"/>
    <m/>
    <m/>
  </r>
  <r>
    <x v="6"/>
    <x v="0"/>
    <x v="0"/>
    <x v="0"/>
    <m/>
    <x v="5"/>
    <x v="0"/>
    <x v="0"/>
    <x v="0"/>
    <x v="53"/>
    <x v="53"/>
    <x v="34"/>
    <x v="4"/>
    <x v="0"/>
    <m/>
    <m/>
    <m/>
    <m/>
    <n v="3351"/>
    <m/>
    <m/>
  </r>
  <r>
    <x v="6"/>
    <x v="0"/>
    <x v="1"/>
    <x v="0"/>
    <m/>
    <x v="5"/>
    <x v="0"/>
    <x v="0"/>
    <x v="0"/>
    <x v="54"/>
    <x v="54"/>
    <x v="35"/>
    <x v="4"/>
    <x v="0"/>
    <m/>
    <m/>
    <m/>
    <m/>
    <n v="2476"/>
    <m/>
    <m/>
  </r>
  <r>
    <x v="6"/>
    <x v="0"/>
    <x v="0"/>
    <x v="0"/>
    <m/>
    <x v="5"/>
    <x v="0"/>
    <x v="0"/>
    <x v="0"/>
    <x v="55"/>
    <x v="55"/>
    <x v="36"/>
    <x v="4"/>
    <x v="0"/>
    <m/>
    <m/>
    <m/>
    <m/>
    <n v="0"/>
    <m/>
    <m/>
  </r>
  <r>
    <x v="6"/>
    <x v="0"/>
    <x v="0"/>
    <x v="0"/>
    <m/>
    <x v="5"/>
    <x v="0"/>
    <x v="0"/>
    <x v="0"/>
    <x v="56"/>
    <x v="56"/>
    <x v="37"/>
    <x v="4"/>
    <x v="0"/>
    <m/>
    <m/>
    <m/>
    <m/>
    <n v="3863"/>
    <m/>
    <m/>
  </r>
  <r>
    <x v="6"/>
    <x v="0"/>
    <x v="1"/>
    <x v="0"/>
    <m/>
    <x v="5"/>
    <x v="0"/>
    <x v="0"/>
    <x v="1"/>
    <x v="57"/>
    <x v="57"/>
    <x v="38"/>
    <x v="4"/>
    <x v="0"/>
    <m/>
    <m/>
    <m/>
    <m/>
    <n v="0"/>
    <m/>
    <m/>
  </r>
  <r>
    <x v="6"/>
    <x v="0"/>
    <x v="0"/>
    <x v="0"/>
    <m/>
    <x v="5"/>
    <x v="0"/>
    <x v="0"/>
    <x v="0"/>
    <x v="58"/>
    <x v="58"/>
    <x v="39"/>
    <x v="4"/>
    <x v="0"/>
    <m/>
    <m/>
    <m/>
    <m/>
    <n v="2615"/>
    <m/>
    <m/>
  </r>
  <r>
    <x v="6"/>
    <x v="0"/>
    <x v="1"/>
    <x v="0"/>
    <m/>
    <x v="5"/>
    <x v="0"/>
    <x v="0"/>
    <x v="1"/>
    <x v="59"/>
    <x v="59"/>
    <x v="40"/>
    <x v="4"/>
    <x v="0"/>
    <m/>
    <m/>
    <m/>
    <m/>
    <n v="2910"/>
    <m/>
    <m/>
  </r>
  <r>
    <x v="6"/>
    <x v="0"/>
    <x v="0"/>
    <x v="0"/>
    <m/>
    <x v="5"/>
    <x v="0"/>
    <x v="0"/>
    <x v="0"/>
    <x v="60"/>
    <x v="60"/>
    <x v="41"/>
    <x v="4"/>
    <x v="0"/>
    <m/>
    <m/>
    <m/>
    <m/>
    <n v="9620"/>
    <m/>
    <m/>
  </r>
  <r>
    <x v="6"/>
    <x v="0"/>
    <x v="0"/>
    <x v="0"/>
    <m/>
    <x v="5"/>
    <x v="0"/>
    <x v="0"/>
    <x v="0"/>
    <x v="61"/>
    <x v="61"/>
    <x v="42"/>
    <x v="4"/>
    <x v="0"/>
    <m/>
    <m/>
    <m/>
    <m/>
    <n v="7215.65"/>
    <m/>
    <m/>
  </r>
  <r>
    <x v="6"/>
    <x v="0"/>
    <x v="0"/>
    <x v="0"/>
    <m/>
    <x v="5"/>
    <x v="0"/>
    <x v="0"/>
    <x v="0"/>
    <x v="62"/>
    <x v="62"/>
    <x v="43"/>
    <x v="4"/>
    <x v="0"/>
    <m/>
    <m/>
    <m/>
    <m/>
    <n v="4395"/>
    <m/>
    <m/>
  </r>
  <r>
    <x v="6"/>
    <x v="0"/>
    <x v="1"/>
    <x v="0"/>
    <m/>
    <x v="5"/>
    <x v="0"/>
    <x v="0"/>
    <x v="1"/>
    <x v="63"/>
    <x v="63"/>
    <x v="44"/>
    <x v="4"/>
    <x v="0"/>
    <m/>
    <m/>
    <m/>
    <m/>
    <n v="4002"/>
    <m/>
    <m/>
  </r>
  <r>
    <x v="6"/>
    <x v="0"/>
    <x v="0"/>
    <x v="0"/>
    <m/>
    <x v="5"/>
    <x v="0"/>
    <x v="0"/>
    <x v="0"/>
    <x v="64"/>
    <x v="64"/>
    <x v="45"/>
    <x v="4"/>
    <x v="0"/>
    <m/>
    <m/>
    <m/>
    <m/>
    <n v="6170"/>
    <m/>
    <m/>
  </r>
  <r>
    <x v="6"/>
    <x v="0"/>
    <x v="1"/>
    <x v="0"/>
    <m/>
    <x v="5"/>
    <x v="0"/>
    <x v="0"/>
    <x v="0"/>
    <x v="65"/>
    <x v="65"/>
    <x v="46"/>
    <x v="4"/>
    <x v="0"/>
    <m/>
    <m/>
    <m/>
    <m/>
    <n v="3500"/>
    <m/>
    <m/>
  </r>
  <r>
    <x v="6"/>
    <x v="0"/>
    <x v="1"/>
    <x v="0"/>
    <m/>
    <x v="5"/>
    <x v="0"/>
    <x v="0"/>
    <x v="0"/>
    <x v="66"/>
    <x v="66"/>
    <x v="47"/>
    <x v="5"/>
    <x v="0"/>
    <m/>
    <m/>
    <m/>
    <m/>
    <n v="130"/>
    <m/>
    <m/>
  </r>
  <r>
    <x v="6"/>
    <x v="0"/>
    <x v="0"/>
    <x v="0"/>
    <m/>
    <x v="5"/>
    <x v="0"/>
    <x v="0"/>
    <x v="0"/>
    <x v="67"/>
    <x v="67"/>
    <x v="47"/>
    <x v="5"/>
    <x v="0"/>
    <m/>
    <m/>
    <m/>
    <m/>
    <n v="3508"/>
    <m/>
    <m/>
  </r>
  <r>
    <x v="6"/>
    <x v="0"/>
    <x v="1"/>
    <x v="0"/>
    <m/>
    <x v="5"/>
    <x v="0"/>
    <x v="0"/>
    <x v="0"/>
    <x v="68"/>
    <x v="68"/>
    <x v="48"/>
    <x v="5"/>
    <x v="0"/>
    <m/>
    <m/>
    <m/>
    <m/>
    <n v="5717"/>
    <m/>
    <m/>
  </r>
  <r>
    <x v="6"/>
    <x v="0"/>
    <x v="0"/>
    <x v="0"/>
    <m/>
    <x v="5"/>
    <x v="0"/>
    <x v="0"/>
    <x v="0"/>
    <x v="69"/>
    <x v="69"/>
    <x v="49"/>
    <x v="5"/>
    <x v="0"/>
    <m/>
    <m/>
    <m/>
    <m/>
    <n v="7943"/>
    <m/>
    <m/>
  </r>
  <r>
    <x v="6"/>
    <x v="0"/>
    <x v="0"/>
    <x v="0"/>
    <m/>
    <x v="5"/>
    <x v="0"/>
    <x v="0"/>
    <x v="0"/>
    <x v="70"/>
    <x v="70"/>
    <x v="50"/>
    <x v="5"/>
    <x v="0"/>
    <m/>
    <m/>
    <m/>
    <m/>
    <n v="24220"/>
    <m/>
    <m/>
  </r>
  <r>
    <x v="6"/>
    <x v="0"/>
    <x v="0"/>
    <x v="0"/>
    <m/>
    <x v="5"/>
    <x v="0"/>
    <x v="0"/>
    <x v="0"/>
    <x v="71"/>
    <x v="71"/>
    <x v="48"/>
    <x v="5"/>
    <x v="0"/>
    <m/>
    <m/>
    <m/>
    <m/>
    <n v="2286.16"/>
    <m/>
    <m/>
  </r>
  <r>
    <x v="6"/>
    <x v="0"/>
    <x v="0"/>
    <x v="0"/>
    <m/>
    <x v="5"/>
    <x v="0"/>
    <x v="0"/>
    <x v="0"/>
    <x v="72"/>
    <x v="72"/>
    <x v="51"/>
    <x v="5"/>
    <x v="0"/>
    <m/>
    <m/>
    <m/>
    <m/>
    <n v="10071.93"/>
    <m/>
    <m/>
  </r>
  <r>
    <x v="6"/>
    <x v="0"/>
    <x v="0"/>
    <x v="0"/>
    <m/>
    <x v="5"/>
    <x v="0"/>
    <x v="0"/>
    <x v="0"/>
    <x v="73"/>
    <x v="73"/>
    <x v="52"/>
    <x v="5"/>
    <x v="0"/>
    <m/>
    <m/>
    <m/>
    <m/>
    <n v="3597"/>
    <m/>
    <m/>
  </r>
  <r>
    <x v="6"/>
    <x v="0"/>
    <x v="0"/>
    <x v="0"/>
    <m/>
    <x v="5"/>
    <x v="0"/>
    <x v="0"/>
    <x v="0"/>
    <x v="74"/>
    <x v="74"/>
    <x v="53"/>
    <x v="5"/>
    <x v="0"/>
    <m/>
    <m/>
    <m/>
    <m/>
    <n v="8363"/>
    <m/>
    <m/>
  </r>
  <r>
    <x v="6"/>
    <x v="0"/>
    <x v="0"/>
    <x v="0"/>
    <m/>
    <x v="5"/>
    <x v="0"/>
    <x v="0"/>
    <x v="0"/>
    <x v="75"/>
    <x v="75"/>
    <x v="54"/>
    <x v="6"/>
    <x v="0"/>
    <m/>
    <m/>
    <m/>
    <m/>
    <n v="3696"/>
    <m/>
    <m/>
  </r>
  <r>
    <x v="6"/>
    <x v="0"/>
    <x v="1"/>
    <x v="0"/>
    <m/>
    <x v="5"/>
    <x v="0"/>
    <x v="0"/>
    <x v="0"/>
    <x v="76"/>
    <x v="76"/>
    <x v="54"/>
    <x v="6"/>
    <x v="0"/>
    <m/>
    <m/>
    <m/>
    <m/>
    <n v="1840"/>
    <m/>
    <m/>
  </r>
  <r>
    <x v="6"/>
    <x v="0"/>
    <x v="0"/>
    <x v="0"/>
    <m/>
    <x v="5"/>
    <x v="0"/>
    <x v="0"/>
    <x v="0"/>
    <x v="77"/>
    <x v="77"/>
    <x v="54"/>
    <x v="6"/>
    <x v="0"/>
    <m/>
    <m/>
    <m/>
    <m/>
    <n v="4678"/>
    <m/>
    <m/>
  </r>
  <r>
    <x v="6"/>
    <x v="0"/>
    <x v="1"/>
    <x v="0"/>
    <m/>
    <x v="5"/>
    <x v="0"/>
    <x v="0"/>
    <x v="0"/>
    <x v="78"/>
    <x v="78"/>
    <x v="54"/>
    <x v="6"/>
    <x v="0"/>
    <m/>
    <m/>
    <m/>
    <m/>
    <n v="800"/>
    <m/>
    <m/>
  </r>
  <r>
    <x v="6"/>
    <x v="0"/>
    <x v="1"/>
    <x v="0"/>
    <m/>
    <x v="5"/>
    <x v="0"/>
    <x v="0"/>
    <x v="0"/>
    <x v="79"/>
    <x v="79"/>
    <x v="55"/>
    <x v="6"/>
    <x v="0"/>
    <m/>
    <m/>
    <m/>
    <m/>
    <n v="0"/>
    <m/>
    <m/>
  </r>
  <r>
    <x v="6"/>
    <x v="0"/>
    <x v="0"/>
    <x v="0"/>
    <m/>
    <x v="5"/>
    <x v="0"/>
    <x v="0"/>
    <x v="0"/>
    <x v="80"/>
    <x v="80"/>
    <x v="55"/>
    <x v="6"/>
    <x v="0"/>
    <m/>
    <m/>
    <m/>
    <m/>
    <n v="376"/>
    <m/>
    <m/>
  </r>
  <r>
    <x v="6"/>
    <x v="0"/>
    <x v="0"/>
    <x v="0"/>
    <m/>
    <x v="5"/>
    <x v="0"/>
    <x v="0"/>
    <x v="0"/>
    <x v="81"/>
    <x v="81"/>
    <x v="56"/>
    <x v="6"/>
    <x v="0"/>
    <m/>
    <m/>
    <m/>
    <m/>
    <n v="11000"/>
    <m/>
    <m/>
  </r>
  <r>
    <x v="6"/>
    <x v="0"/>
    <x v="1"/>
    <x v="0"/>
    <m/>
    <x v="5"/>
    <x v="0"/>
    <x v="0"/>
    <x v="0"/>
    <x v="82"/>
    <x v="82"/>
    <x v="56"/>
    <x v="6"/>
    <x v="0"/>
    <m/>
    <m/>
    <m/>
    <m/>
    <n v="0"/>
    <m/>
    <m/>
  </r>
  <r>
    <x v="6"/>
    <x v="0"/>
    <x v="0"/>
    <x v="0"/>
    <m/>
    <x v="5"/>
    <x v="0"/>
    <x v="0"/>
    <x v="0"/>
    <x v="83"/>
    <x v="83"/>
    <x v="56"/>
    <x v="6"/>
    <x v="0"/>
    <m/>
    <m/>
    <m/>
    <m/>
    <n v="5500"/>
    <m/>
    <m/>
  </r>
  <r>
    <x v="6"/>
    <x v="0"/>
    <x v="0"/>
    <x v="0"/>
    <m/>
    <x v="5"/>
    <x v="0"/>
    <x v="0"/>
    <x v="0"/>
    <x v="84"/>
    <x v="84"/>
    <x v="56"/>
    <x v="6"/>
    <x v="0"/>
    <m/>
    <m/>
    <m/>
    <m/>
    <n v="0"/>
    <m/>
    <m/>
  </r>
  <r>
    <x v="6"/>
    <x v="0"/>
    <x v="0"/>
    <x v="0"/>
    <m/>
    <x v="5"/>
    <x v="0"/>
    <x v="0"/>
    <x v="0"/>
    <x v="85"/>
    <x v="85"/>
    <x v="57"/>
    <x v="7"/>
    <x v="1"/>
    <m/>
    <m/>
    <m/>
    <m/>
    <n v="10000"/>
    <m/>
    <m/>
  </r>
  <r>
    <x v="6"/>
    <x v="0"/>
    <x v="1"/>
    <x v="0"/>
    <m/>
    <x v="5"/>
    <x v="0"/>
    <x v="0"/>
    <x v="0"/>
    <x v="86"/>
    <x v="86"/>
    <x v="58"/>
    <x v="7"/>
    <x v="1"/>
    <m/>
    <m/>
    <m/>
    <m/>
    <n v="0"/>
    <m/>
    <m/>
  </r>
  <r>
    <x v="6"/>
    <x v="0"/>
    <x v="0"/>
    <x v="0"/>
    <m/>
    <x v="5"/>
    <x v="0"/>
    <x v="0"/>
    <x v="0"/>
    <x v="87"/>
    <x v="87"/>
    <x v="59"/>
    <x v="7"/>
    <x v="1"/>
    <m/>
    <m/>
    <m/>
    <m/>
    <n v="7444.5"/>
    <m/>
    <m/>
  </r>
  <r>
    <x v="6"/>
    <x v="0"/>
    <x v="1"/>
    <x v="0"/>
    <m/>
    <x v="5"/>
    <x v="0"/>
    <x v="0"/>
    <x v="0"/>
    <x v="88"/>
    <x v="88"/>
    <x v="60"/>
    <x v="7"/>
    <x v="1"/>
    <m/>
    <m/>
    <m/>
    <m/>
    <n v="0"/>
    <m/>
    <m/>
  </r>
  <r>
    <x v="6"/>
    <x v="0"/>
    <x v="0"/>
    <x v="0"/>
    <m/>
    <x v="5"/>
    <x v="0"/>
    <x v="0"/>
    <x v="0"/>
    <x v="89"/>
    <x v="89"/>
    <x v="61"/>
    <x v="7"/>
    <x v="1"/>
    <m/>
    <m/>
    <m/>
    <m/>
    <n v="5813.83"/>
    <m/>
    <m/>
  </r>
  <r>
    <x v="6"/>
    <x v="0"/>
    <x v="0"/>
    <x v="0"/>
    <m/>
    <x v="5"/>
    <x v="0"/>
    <x v="0"/>
    <x v="0"/>
    <x v="90"/>
    <x v="90"/>
    <x v="62"/>
    <x v="7"/>
    <x v="1"/>
    <m/>
    <m/>
    <m/>
    <m/>
    <n v="5000"/>
    <m/>
    <m/>
  </r>
  <r>
    <x v="6"/>
    <x v="0"/>
    <x v="0"/>
    <x v="0"/>
    <m/>
    <x v="5"/>
    <x v="0"/>
    <x v="0"/>
    <x v="0"/>
    <x v="91"/>
    <x v="91"/>
    <x v="63"/>
    <x v="7"/>
    <x v="1"/>
    <m/>
    <m/>
    <m/>
    <m/>
    <n v="0"/>
    <m/>
    <m/>
  </r>
  <r>
    <x v="6"/>
    <x v="0"/>
    <x v="0"/>
    <x v="0"/>
    <m/>
    <x v="5"/>
    <x v="0"/>
    <x v="0"/>
    <x v="0"/>
    <x v="92"/>
    <x v="92"/>
    <x v="63"/>
    <x v="7"/>
    <x v="1"/>
    <m/>
    <m/>
    <m/>
    <m/>
    <n v="656"/>
    <m/>
    <m/>
  </r>
  <r>
    <x v="6"/>
    <x v="0"/>
    <x v="0"/>
    <x v="0"/>
    <m/>
    <x v="5"/>
    <x v="0"/>
    <x v="0"/>
    <x v="0"/>
    <x v="93"/>
    <x v="93"/>
    <x v="64"/>
    <x v="7"/>
    <x v="1"/>
    <m/>
    <m/>
    <m/>
    <m/>
    <n v="5698"/>
    <m/>
    <m/>
  </r>
  <r>
    <x v="6"/>
    <x v="0"/>
    <x v="1"/>
    <x v="0"/>
    <m/>
    <x v="5"/>
    <x v="0"/>
    <x v="0"/>
    <x v="0"/>
    <x v="94"/>
    <x v="94"/>
    <x v="65"/>
    <x v="7"/>
    <x v="1"/>
    <m/>
    <m/>
    <m/>
    <m/>
    <n v="3000"/>
    <m/>
    <m/>
  </r>
  <r>
    <x v="6"/>
    <x v="0"/>
    <x v="1"/>
    <x v="0"/>
    <m/>
    <x v="5"/>
    <x v="0"/>
    <x v="0"/>
    <x v="0"/>
    <x v="95"/>
    <x v="95"/>
    <x v="66"/>
    <x v="7"/>
    <x v="1"/>
    <m/>
    <m/>
    <m/>
    <m/>
    <n v="10000"/>
    <m/>
    <m/>
  </r>
  <r>
    <x v="6"/>
    <x v="0"/>
    <x v="1"/>
    <x v="0"/>
    <m/>
    <x v="5"/>
    <x v="0"/>
    <x v="0"/>
    <x v="0"/>
    <x v="96"/>
    <x v="96"/>
    <x v="67"/>
    <x v="8"/>
    <x v="1"/>
    <m/>
    <m/>
    <m/>
    <m/>
    <n v="0"/>
    <m/>
    <m/>
  </r>
  <r>
    <x v="6"/>
    <x v="0"/>
    <x v="1"/>
    <x v="0"/>
    <m/>
    <x v="5"/>
    <x v="0"/>
    <x v="0"/>
    <x v="0"/>
    <x v="97"/>
    <x v="97"/>
    <x v="67"/>
    <x v="8"/>
    <x v="1"/>
    <m/>
    <m/>
    <m/>
    <m/>
    <n v="1500"/>
    <m/>
    <m/>
  </r>
  <r>
    <x v="6"/>
    <x v="0"/>
    <x v="1"/>
    <x v="0"/>
    <m/>
    <x v="5"/>
    <x v="0"/>
    <x v="0"/>
    <x v="0"/>
    <x v="98"/>
    <x v="98"/>
    <x v="68"/>
    <x v="8"/>
    <x v="1"/>
    <m/>
    <m/>
    <m/>
    <m/>
    <n v="1500"/>
    <m/>
    <m/>
  </r>
  <r>
    <x v="6"/>
    <x v="0"/>
    <x v="0"/>
    <x v="0"/>
    <m/>
    <x v="5"/>
    <x v="0"/>
    <x v="0"/>
    <x v="0"/>
    <x v="99"/>
    <x v="99"/>
    <x v="69"/>
    <x v="8"/>
    <x v="1"/>
    <m/>
    <m/>
    <m/>
    <m/>
    <n v="8999"/>
    <m/>
    <m/>
  </r>
  <r>
    <x v="6"/>
    <x v="0"/>
    <x v="1"/>
    <x v="0"/>
    <m/>
    <x v="5"/>
    <x v="0"/>
    <x v="0"/>
    <x v="0"/>
    <x v="100"/>
    <x v="100"/>
    <x v="70"/>
    <x v="8"/>
    <x v="1"/>
    <m/>
    <m/>
    <m/>
    <m/>
    <n v="0"/>
    <m/>
    <m/>
  </r>
  <r>
    <x v="6"/>
    <x v="0"/>
    <x v="1"/>
    <x v="0"/>
    <m/>
    <x v="5"/>
    <x v="0"/>
    <x v="0"/>
    <x v="0"/>
    <x v="101"/>
    <x v="101"/>
    <x v="70"/>
    <x v="8"/>
    <x v="1"/>
    <m/>
    <m/>
    <m/>
    <m/>
    <n v="0"/>
    <m/>
    <m/>
  </r>
  <r>
    <x v="6"/>
    <x v="0"/>
    <x v="1"/>
    <x v="0"/>
    <m/>
    <x v="5"/>
    <x v="0"/>
    <x v="0"/>
    <x v="0"/>
    <x v="102"/>
    <x v="102"/>
    <x v="70"/>
    <x v="8"/>
    <x v="1"/>
    <m/>
    <m/>
    <m/>
    <m/>
    <n v="0"/>
    <m/>
    <m/>
  </r>
  <r>
    <x v="6"/>
    <x v="0"/>
    <x v="1"/>
    <x v="0"/>
    <m/>
    <x v="5"/>
    <x v="0"/>
    <x v="0"/>
    <x v="0"/>
    <x v="103"/>
    <x v="103"/>
    <x v="71"/>
    <x v="8"/>
    <x v="1"/>
    <m/>
    <m/>
    <m/>
    <m/>
    <n v="0"/>
    <m/>
    <m/>
  </r>
  <r>
    <x v="6"/>
    <x v="0"/>
    <x v="0"/>
    <x v="0"/>
    <m/>
    <x v="5"/>
    <x v="0"/>
    <x v="0"/>
    <x v="0"/>
    <x v="104"/>
    <x v="104"/>
    <x v="71"/>
    <x v="8"/>
    <x v="1"/>
    <m/>
    <m/>
    <m/>
    <m/>
    <n v="3137"/>
    <m/>
    <m/>
  </r>
  <r>
    <x v="6"/>
    <x v="0"/>
    <x v="1"/>
    <x v="0"/>
    <m/>
    <x v="5"/>
    <x v="0"/>
    <x v="0"/>
    <x v="0"/>
    <x v="105"/>
    <x v="105"/>
    <x v="72"/>
    <x v="8"/>
    <x v="1"/>
    <m/>
    <m/>
    <m/>
    <m/>
    <n v="10000"/>
    <m/>
    <m/>
  </r>
  <r>
    <x v="6"/>
    <x v="0"/>
    <x v="1"/>
    <x v="0"/>
    <m/>
    <x v="5"/>
    <x v="0"/>
    <x v="0"/>
    <x v="0"/>
    <x v="106"/>
    <x v="106"/>
    <x v="67"/>
    <x v="8"/>
    <x v="1"/>
    <m/>
    <m/>
    <m/>
    <m/>
    <n v="2000"/>
    <m/>
    <m/>
  </r>
  <r>
    <x v="6"/>
    <x v="0"/>
    <x v="0"/>
    <x v="0"/>
    <m/>
    <x v="5"/>
    <x v="0"/>
    <x v="0"/>
    <x v="0"/>
    <x v="107"/>
    <x v="107"/>
    <x v="73"/>
    <x v="8"/>
    <x v="1"/>
    <m/>
    <m/>
    <m/>
    <m/>
    <n v="0"/>
    <m/>
    <m/>
  </r>
  <r>
    <x v="6"/>
    <x v="0"/>
    <x v="0"/>
    <x v="0"/>
    <m/>
    <x v="5"/>
    <x v="0"/>
    <x v="0"/>
    <x v="0"/>
    <x v="108"/>
    <x v="108"/>
    <x v="74"/>
    <x v="8"/>
    <x v="1"/>
    <m/>
    <m/>
    <m/>
    <m/>
    <n v="5012"/>
    <m/>
    <m/>
  </r>
  <r>
    <x v="6"/>
    <x v="0"/>
    <x v="0"/>
    <x v="0"/>
    <m/>
    <x v="5"/>
    <x v="0"/>
    <x v="0"/>
    <x v="0"/>
    <x v="109"/>
    <x v="109"/>
    <x v="74"/>
    <x v="8"/>
    <x v="1"/>
    <m/>
    <m/>
    <m/>
    <m/>
    <n v="0"/>
    <m/>
    <m/>
  </r>
  <r>
    <x v="6"/>
    <x v="0"/>
    <x v="0"/>
    <x v="0"/>
    <m/>
    <x v="5"/>
    <x v="0"/>
    <x v="0"/>
    <x v="0"/>
    <x v="110"/>
    <x v="110"/>
    <x v="74"/>
    <x v="8"/>
    <x v="1"/>
    <m/>
    <m/>
    <m/>
    <m/>
    <n v="615"/>
    <m/>
    <m/>
  </r>
  <r>
    <x v="6"/>
    <x v="0"/>
    <x v="0"/>
    <x v="1"/>
    <m/>
    <x v="5"/>
    <x v="0"/>
    <x v="0"/>
    <x v="0"/>
    <x v="111"/>
    <x v="111"/>
    <x v="75"/>
    <x v="8"/>
    <x v="1"/>
    <m/>
    <m/>
    <m/>
    <m/>
    <n v="7781.83"/>
    <m/>
    <m/>
  </r>
  <r>
    <x v="6"/>
    <x v="0"/>
    <x v="0"/>
    <x v="0"/>
    <m/>
    <x v="5"/>
    <x v="0"/>
    <x v="0"/>
    <x v="0"/>
    <x v="112"/>
    <x v="112"/>
    <x v="76"/>
    <x v="9"/>
    <x v="1"/>
    <m/>
    <m/>
    <m/>
    <m/>
    <n v="4000"/>
    <m/>
    <m/>
  </r>
  <r>
    <x v="6"/>
    <x v="0"/>
    <x v="1"/>
    <x v="0"/>
    <m/>
    <x v="5"/>
    <x v="0"/>
    <x v="0"/>
    <x v="0"/>
    <x v="113"/>
    <x v="113"/>
    <x v="76"/>
    <x v="9"/>
    <x v="1"/>
    <m/>
    <m/>
    <m/>
    <m/>
    <n v="0"/>
    <m/>
    <m/>
  </r>
  <r>
    <x v="6"/>
    <x v="0"/>
    <x v="0"/>
    <x v="0"/>
    <m/>
    <x v="5"/>
    <x v="0"/>
    <x v="0"/>
    <x v="0"/>
    <x v="114"/>
    <x v="114"/>
    <x v="77"/>
    <x v="9"/>
    <x v="1"/>
    <m/>
    <m/>
    <m/>
    <m/>
    <n v="2064"/>
    <m/>
    <m/>
  </r>
  <r>
    <x v="6"/>
    <x v="0"/>
    <x v="0"/>
    <x v="0"/>
    <m/>
    <x v="5"/>
    <x v="0"/>
    <x v="0"/>
    <x v="0"/>
    <x v="115"/>
    <x v="115"/>
    <x v="78"/>
    <x v="9"/>
    <x v="1"/>
    <m/>
    <m/>
    <m/>
    <m/>
    <n v="928"/>
    <m/>
    <m/>
  </r>
  <r>
    <x v="6"/>
    <x v="0"/>
    <x v="1"/>
    <x v="0"/>
    <m/>
    <x v="5"/>
    <x v="0"/>
    <x v="0"/>
    <x v="0"/>
    <x v="116"/>
    <x v="116"/>
    <x v="78"/>
    <x v="9"/>
    <x v="1"/>
    <m/>
    <m/>
    <m/>
    <m/>
    <n v="765"/>
    <m/>
    <m/>
  </r>
  <r>
    <x v="6"/>
    <x v="0"/>
    <x v="0"/>
    <x v="0"/>
    <m/>
    <x v="5"/>
    <x v="0"/>
    <x v="0"/>
    <x v="0"/>
    <x v="117"/>
    <x v="117"/>
    <x v="78"/>
    <x v="9"/>
    <x v="1"/>
    <m/>
    <m/>
    <m/>
    <m/>
    <n v="2654"/>
    <m/>
    <m/>
  </r>
  <r>
    <x v="6"/>
    <x v="0"/>
    <x v="0"/>
    <x v="0"/>
    <m/>
    <x v="5"/>
    <x v="0"/>
    <x v="0"/>
    <x v="0"/>
    <x v="118"/>
    <x v="118"/>
    <x v="78"/>
    <x v="9"/>
    <x v="1"/>
    <m/>
    <m/>
    <m/>
    <m/>
    <n v="0"/>
    <m/>
    <m/>
  </r>
  <r>
    <x v="6"/>
    <x v="0"/>
    <x v="0"/>
    <x v="0"/>
    <m/>
    <x v="5"/>
    <x v="0"/>
    <x v="0"/>
    <x v="0"/>
    <x v="119"/>
    <x v="119"/>
    <x v="79"/>
    <x v="9"/>
    <x v="1"/>
    <m/>
    <m/>
    <m/>
    <m/>
    <n v="1338"/>
    <m/>
    <m/>
  </r>
  <r>
    <x v="6"/>
    <x v="0"/>
    <x v="1"/>
    <x v="0"/>
    <m/>
    <x v="5"/>
    <x v="0"/>
    <x v="0"/>
    <x v="0"/>
    <x v="120"/>
    <x v="120"/>
    <x v="79"/>
    <x v="9"/>
    <x v="1"/>
    <m/>
    <m/>
    <m/>
    <m/>
    <n v="900"/>
    <m/>
    <m/>
  </r>
  <r>
    <x v="6"/>
    <x v="0"/>
    <x v="1"/>
    <x v="0"/>
    <m/>
    <x v="5"/>
    <x v="0"/>
    <x v="0"/>
    <x v="0"/>
    <x v="121"/>
    <x v="121"/>
    <x v="79"/>
    <x v="9"/>
    <x v="1"/>
    <m/>
    <m/>
    <m/>
    <m/>
    <n v="0"/>
    <m/>
    <m/>
  </r>
  <r>
    <x v="6"/>
    <x v="0"/>
    <x v="0"/>
    <x v="0"/>
    <m/>
    <x v="5"/>
    <x v="0"/>
    <x v="0"/>
    <x v="0"/>
    <x v="122"/>
    <x v="122"/>
    <x v="80"/>
    <x v="9"/>
    <x v="1"/>
    <m/>
    <m/>
    <m/>
    <m/>
    <n v="5837"/>
    <m/>
    <m/>
  </r>
  <r>
    <x v="6"/>
    <x v="0"/>
    <x v="1"/>
    <x v="0"/>
    <m/>
    <x v="5"/>
    <x v="0"/>
    <x v="0"/>
    <x v="0"/>
    <x v="123"/>
    <x v="123"/>
    <x v="81"/>
    <x v="9"/>
    <x v="1"/>
    <m/>
    <m/>
    <m/>
    <m/>
    <n v="600"/>
    <m/>
    <m/>
  </r>
  <r>
    <x v="6"/>
    <x v="0"/>
    <x v="0"/>
    <x v="0"/>
    <m/>
    <x v="5"/>
    <x v="0"/>
    <x v="0"/>
    <x v="0"/>
    <x v="124"/>
    <x v="124"/>
    <x v="81"/>
    <x v="9"/>
    <x v="1"/>
    <m/>
    <m/>
    <m/>
    <m/>
    <n v="0"/>
    <m/>
    <m/>
  </r>
  <r>
    <x v="6"/>
    <x v="0"/>
    <x v="0"/>
    <x v="0"/>
    <m/>
    <x v="5"/>
    <x v="0"/>
    <x v="0"/>
    <x v="0"/>
    <x v="125"/>
    <x v="125"/>
    <x v="81"/>
    <x v="9"/>
    <x v="1"/>
    <m/>
    <m/>
    <m/>
    <m/>
    <n v="0"/>
    <m/>
    <m/>
  </r>
  <r>
    <x v="6"/>
    <x v="0"/>
    <x v="0"/>
    <x v="0"/>
    <m/>
    <x v="5"/>
    <x v="0"/>
    <x v="0"/>
    <x v="0"/>
    <x v="126"/>
    <x v="126"/>
    <x v="82"/>
    <x v="9"/>
    <x v="1"/>
    <m/>
    <m/>
    <m/>
    <m/>
    <n v="1431"/>
    <m/>
    <m/>
  </r>
  <r>
    <x v="6"/>
    <x v="0"/>
    <x v="0"/>
    <x v="0"/>
    <m/>
    <x v="5"/>
    <x v="0"/>
    <x v="0"/>
    <x v="0"/>
    <x v="127"/>
    <x v="127"/>
    <x v="82"/>
    <x v="9"/>
    <x v="1"/>
    <m/>
    <m/>
    <m/>
    <m/>
    <n v="1345.58"/>
    <m/>
    <m/>
  </r>
  <r>
    <x v="6"/>
    <x v="0"/>
    <x v="0"/>
    <x v="0"/>
    <m/>
    <x v="5"/>
    <x v="0"/>
    <x v="0"/>
    <x v="0"/>
    <x v="128"/>
    <x v="128"/>
    <x v="82"/>
    <x v="9"/>
    <x v="1"/>
    <m/>
    <m/>
    <m/>
    <m/>
    <n v="0"/>
    <m/>
    <m/>
  </r>
  <r>
    <x v="6"/>
    <x v="0"/>
    <x v="0"/>
    <x v="0"/>
    <m/>
    <x v="5"/>
    <x v="0"/>
    <x v="0"/>
    <x v="0"/>
    <x v="129"/>
    <x v="129"/>
    <x v="79"/>
    <x v="9"/>
    <x v="1"/>
    <m/>
    <m/>
    <m/>
    <m/>
    <n v="1500"/>
    <m/>
    <m/>
  </r>
  <r>
    <x v="6"/>
    <x v="0"/>
    <x v="0"/>
    <x v="0"/>
    <m/>
    <x v="5"/>
    <x v="0"/>
    <x v="0"/>
    <x v="0"/>
    <x v="130"/>
    <x v="130"/>
    <x v="77"/>
    <x v="9"/>
    <x v="1"/>
    <m/>
    <m/>
    <m/>
    <m/>
    <n v="481"/>
    <m/>
    <m/>
  </r>
  <r>
    <x v="6"/>
    <x v="0"/>
    <x v="0"/>
    <x v="0"/>
    <m/>
    <x v="5"/>
    <x v="0"/>
    <x v="0"/>
    <x v="0"/>
    <x v="131"/>
    <x v="131"/>
    <x v="77"/>
    <x v="9"/>
    <x v="1"/>
    <m/>
    <m/>
    <m/>
    <m/>
    <n v="0"/>
    <m/>
    <m/>
  </r>
  <r>
    <x v="6"/>
    <x v="0"/>
    <x v="0"/>
    <x v="0"/>
    <m/>
    <x v="5"/>
    <x v="0"/>
    <x v="0"/>
    <x v="0"/>
    <x v="132"/>
    <x v="132"/>
    <x v="77"/>
    <x v="9"/>
    <x v="1"/>
    <m/>
    <m/>
    <m/>
    <m/>
    <n v="1087"/>
    <m/>
    <m/>
  </r>
  <r>
    <x v="6"/>
    <x v="0"/>
    <x v="0"/>
    <x v="0"/>
    <m/>
    <x v="5"/>
    <x v="0"/>
    <x v="0"/>
    <x v="0"/>
    <x v="133"/>
    <x v="133"/>
    <x v="77"/>
    <x v="9"/>
    <x v="1"/>
    <m/>
    <m/>
    <m/>
    <m/>
    <n v="501"/>
    <m/>
    <m/>
  </r>
  <r>
    <x v="6"/>
    <x v="0"/>
    <x v="0"/>
    <x v="0"/>
    <m/>
    <x v="5"/>
    <x v="0"/>
    <x v="0"/>
    <x v="0"/>
    <x v="134"/>
    <x v="134"/>
    <x v="80"/>
    <x v="9"/>
    <x v="1"/>
    <m/>
    <m/>
    <m/>
    <m/>
    <n v="522.16999999999996"/>
    <m/>
    <m/>
  </r>
  <r>
    <x v="6"/>
    <x v="0"/>
    <x v="0"/>
    <x v="0"/>
    <m/>
    <x v="5"/>
    <x v="0"/>
    <x v="0"/>
    <x v="0"/>
    <x v="135"/>
    <x v="135"/>
    <x v="80"/>
    <x v="9"/>
    <x v="1"/>
    <m/>
    <m/>
    <m/>
    <m/>
    <n v="188"/>
    <m/>
    <m/>
  </r>
  <r>
    <x v="6"/>
    <x v="0"/>
    <x v="0"/>
    <x v="0"/>
    <m/>
    <x v="5"/>
    <x v="0"/>
    <x v="0"/>
    <x v="0"/>
    <x v="136"/>
    <x v="136"/>
    <x v="83"/>
    <x v="9"/>
    <x v="1"/>
    <m/>
    <m/>
    <m/>
    <m/>
    <n v="0"/>
    <m/>
    <m/>
  </r>
  <r>
    <x v="6"/>
    <x v="0"/>
    <x v="0"/>
    <x v="0"/>
    <m/>
    <x v="5"/>
    <x v="0"/>
    <x v="0"/>
    <x v="0"/>
    <x v="137"/>
    <x v="137"/>
    <x v="83"/>
    <x v="9"/>
    <x v="1"/>
    <m/>
    <m/>
    <m/>
    <m/>
    <n v="0"/>
    <m/>
    <m/>
  </r>
  <r>
    <x v="6"/>
    <x v="0"/>
    <x v="1"/>
    <x v="0"/>
    <m/>
    <x v="5"/>
    <x v="0"/>
    <x v="0"/>
    <x v="1"/>
    <x v="138"/>
    <x v="138"/>
    <x v="84"/>
    <x v="9"/>
    <x v="1"/>
    <m/>
    <m/>
    <m/>
    <m/>
    <n v="6014.25"/>
    <m/>
    <m/>
  </r>
  <r>
    <x v="6"/>
    <x v="0"/>
    <x v="1"/>
    <x v="0"/>
    <m/>
    <x v="5"/>
    <x v="0"/>
    <x v="0"/>
    <x v="0"/>
    <x v="139"/>
    <x v="139"/>
    <x v="79"/>
    <x v="9"/>
    <x v="1"/>
    <m/>
    <m/>
    <m/>
    <m/>
    <n v="0"/>
    <m/>
    <m/>
  </r>
  <r>
    <x v="6"/>
    <x v="0"/>
    <x v="0"/>
    <x v="0"/>
    <m/>
    <x v="5"/>
    <x v="0"/>
    <x v="0"/>
    <x v="0"/>
    <x v="140"/>
    <x v="140"/>
    <x v="85"/>
    <x v="10"/>
    <x v="1"/>
    <m/>
    <m/>
    <m/>
    <m/>
    <n v="8821"/>
    <m/>
    <m/>
  </r>
  <r>
    <x v="6"/>
    <x v="0"/>
    <x v="1"/>
    <x v="0"/>
    <m/>
    <x v="5"/>
    <x v="0"/>
    <x v="0"/>
    <x v="0"/>
    <x v="141"/>
    <x v="141"/>
    <x v="86"/>
    <x v="10"/>
    <x v="1"/>
    <m/>
    <m/>
    <m/>
    <m/>
    <n v="3236.5"/>
    <m/>
    <m/>
  </r>
  <r>
    <x v="6"/>
    <x v="0"/>
    <x v="1"/>
    <x v="0"/>
    <m/>
    <x v="5"/>
    <x v="0"/>
    <x v="0"/>
    <x v="0"/>
    <x v="142"/>
    <x v="142"/>
    <x v="86"/>
    <x v="10"/>
    <x v="1"/>
    <m/>
    <m/>
    <m/>
    <m/>
    <n v="1750"/>
    <m/>
    <m/>
  </r>
  <r>
    <x v="6"/>
    <x v="0"/>
    <x v="1"/>
    <x v="0"/>
    <m/>
    <x v="5"/>
    <x v="0"/>
    <x v="0"/>
    <x v="0"/>
    <x v="143"/>
    <x v="143"/>
    <x v="86"/>
    <x v="10"/>
    <x v="1"/>
    <m/>
    <m/>
    <m/>
    <m/>
    <n v="400"/>
    <m/>
    <m/>
  </r>
  <r>
    <x v="6"/>
    <x v="0"/>
    <x v="0"/>
    <x v="0"/>
    <m/>
    <x v="5"/>
    <x v="0"/>
    <x v="0"/>
    <x v="0"/>
    <x v="144"/>
    <x v="144"/>
    <x v="87"/>
    <x v="10"/>
    <x v="1"/>
    <m/>
    <m/>
    <m/>
    <m/>
    <n v="5894"/>
    <m/>
    <m/>
  </r>
  <r>
    <x v="6"/>
    <x v="0"/>
    <x v="0"/>
    <x v="1"/>
    <m/>
    <x v="5"/>
    <x v="0"/>
    <x v="0"/>
    <x v="0"/>
    <x v="145"/>
    <x v="145"/>
    <x v="88"/>
    <x v="10"/>
    <x v="1"/>
    <m/>
    <m/>
    <m/>
    <m/>
    <n v="0"/>
    <m/>
    <m/>
  </r>
  <r>
    <x v="6"/>
    <x v="0"/>
    <x v="0"/>
    <x v="0"/>
    <m/>
    <x v="5"/>
    <x v="0"/>
    <x v="0"/>
    <x v="0"/>
    <x v="146"/>
    <x v="146"/>
    <x v="89"/>
    <x v="10"/>
    <x v="1"/>
    <m/>
    <m/>
    <m/>
    <m/>
    <n v="4826"/>
    <m/>
    <m/>
  </r>
  <r>
    <x v="6"/>
    <x v="0"/>
    <x v="0"/>
    <x v="0"/>
    <m/>
    <x v="5"/>
    <x v="0"/>
    <x v="0"/>
    <x v="0"/>
    <x v="147"/>
    <x v="147"/>
    <x v="86"/>
    <x v="10"/>
    <x v="1"/>
    <m/>
    <m/>
    <m/>
    <m/>
    <n v="2697.08"/>
    <m/>
    <m/>
  </r>
  <r>
    <x v="6"/>
    <x v="0"/>
    <x v="0"/>
    <x v="0"/>
    <m/>
    <x v="5"/>
    <x v="0"/>
    <x v="0"/>
    <x v="0"/>
    <x v="148"/>
    <x v="148"/>
    <x v="90"/>
    <x v="11"/>
    <x v="1"/>
    <m/>
    <m/>
    <m/>
    <m/>
    <n v="726"/>
    <m/>
    <m/>
  </r>
  <r>
    <x v="6"/>
    <x v="0"/>
    <x v="0"/>
    <x v="0"/>
    <m/>
    <x v="5"/>
    <x v="0"/>
    <x v="0"/>
    <x v="0"/>
    <x v="149"/>
    <x v="149"/>
    <x v="90"/>
    <x v="11"/>
    <x v="1"/>
    <m/>
    <m/>
    <m/>
    <m/>
    <n v="8794"/>
    <m/>
    <m/>
  </r>
  <r>
    <x v="6"/>
    <x v="0"/>
    <x v="0"/>
    <x v="0"/>
    <m/>
    <x v="5"/>
    <x v="0"/>
    <x v="0"/>
    <x v="0"/>
    <x v="150"/>
    <x v="150"/>
    <x v="90"/>
    <x v="11"/>
    <x v="1"/>
    <m/>
    <m/>
    <m/>
    <m/>
    <n v="1499"/>
    <m/>
    <m/>
  </r>
  <r>
    <x v="6"/>
    <x v="0"/>
    <x v="0"/>
    <x v="0"/>
    <m/>
    <x v="5"/>
    <x v="0"/>
    <x v="0"/>
    <x v="0"/>
    <x v="151"/>
    <x v="151"/>
    <x v="90"/>
    <x v="11"/>
    <x v="1"/>
    <m/>
    <m/>
    <m/>
    <m/>
    <n v="3020"/>
    <m/>
    <m/>
  </r>
  <r>
    <x v="6"/>
    <x v="0"/>
    <x v="0"/>
    <x v="0"/>
    <m/>
    <x v="5"/>
    <x v="0"/>
    <x v="0"/>
    <x v="0"/>
    <x v="152"/>
    <x v="152"/>
    <x v="91"/>
    <x v="11"/>
    <x v="1"/>
    <m/>
    <m/>
    <m/>
    <m/>
    <n v="4021.25"/>
    <m/>
    <m/>
  </r>
  <r>
    <x v="6"/>
    <x v="0"/>
    <x v="0"/>
    <x v="0"/>
    <m/>
    <x v="5"/>
    <x v="0"/>
    <x v="0"/>
    <x v="0"/>
    <x v="153"/>
    <x v="153"/>
    <x v="92"/>
    <x v="11"/>
    <x v="1"/>
    <m/>
    <m/>
    <m/>
    <m/>
    <n v="4950"/>
    <m/>
    <m/>
  </r>
  <r>
    <x v="6"/>
    <x v="0"/>
    <x v="0"/>
    <x v="0"/>
    <m/>
    <x v="5"/>
    <x v="0"/>
    <x v="0"/>
    <x v="1"/>
    <x v="154"/>
    <x v="154"/>
    <x v="92"/>
    <x v="11"/>
    <x v="1"/>
    <m/>
    <m/>
    <m/>
    <m/>
    <n v="750"/>
    <m/>
    <m/>
  </r>
  <r>
    <x v="6"/>
    <x v="0"/>
    <x v="1"/>
    <x v="0"/>
    <m/>
    <x v="5"/>
    <x v="0"/>
    <x v="0"/>
    <x v="0"/>
    <x v="155"/>
    <x v="155"/>
    <x v="92"/>
    <x v="11"/>
    <x v="1"/>
    <m/>
    <m/>
    <m/>
    <m/>
    <n v="0"/>
    <m/>
    <m/>
  </r>
  <r>
    <x v="6"/>
    <x v="0"/>
    <x v="1"/>
    <x v="0"/>
    <m/>
    <x v="5"/>
    <x v="0"/>
    <x v="0"/>
    <x v="0"/>
    <x v="156"/>
    <x v="156"/>
    <x v="93"/>
    <x v="11"/>
    <x v="1"/>
    <m/>
    <m/>
    <m/>
    <m/>
    <n v="3901.33"/>
    <m/>
    <m/>
  </r>
  <r>
    <x v="6"/>
    <x v="0"/>
    <x v="0"/>
    <x v="0"/>
    <m/>
    <x v="5"/>
    <x v="0"/>
    <x v="0"/>
    <x v="0"/>
    <x v="157"/>
    <x v="157"/>
    <x v="92"/>
    <x v="11"/>
    <x v="1"/>
    <m/>
    <m/>
    <m/>
    <m/>
    <n v="2812"/>
    <m/>
    <m/>
  </r>
  <r>
    <x v="6"/>
    <x v="0"/>
    <x v="0"/>
    <x v="0"/>
    <m/>
    <x v="5"/>
    <x v="0"/>
    <x v="0"/>
    <x v="1"/>
    <x v="158"/>
    <x v="158"/>
    <x v="92"/>
    <x v="11"/>
    <x v="1"/>
    <m/>
    <m/>
    <m/>
    <m/>
    <n v="6024.33"/>
    <m/>
    <m/>
  </r>
  <r>
    <x v="6"/>
    <x v="0"/>
    <x v="0"/>
    <x v="0"/>
    <m/>
    <x v="5"/>
    <x v="0"/>
    <x v="0"/>
    <x v="0"/>
    <x v="159"/>
    <x v="159"/>
    <x v="94"/>
    <x v="11"/>
    <x v="1"/>
    <m/>
    <m/>
    <m/>
    <m/>
    <n v="4225"/>
    <m/>
    <m/>
  </r>
  <r>
    <x v="6"/>
    <x v="0"/>
    <x v="0"/>
    <x v="0"/>
    <m/>
    <x v="5"/>
    <x v="0"/>
    <x v="0"/>
    <x v="0"/>
    <x v="160"/>
    <x v="160"/>
    <x v="90"/>
    <x v="11"/>
    <x v="1"/>
    <m/>
    <m/>
    <m/>
    <m/>
    <n v="3342"/>
    <m/>
    <m/>
  </r>
  <r>
    <x v="6"/>
    <x v="0"/>
    <x v="0"/>
    <x v="0"/>
    <m/>
    <x v="5"/>
    <x v="0"/>
    <x v="0"/>
    <x v="0"/>
    <x v="161"/>
    <x v="161"/>
    <x v="90"/>
    <x v="11"/>
    <x v="1"/>
    <m/>
    <m/>
    <m/>
    <m/>
    <n v="3258"/>
    <m/>
    <m/>
  </r>
  <r>
    <x v="6"/>
    <x v="0"/>
    <x v="0"/>
    <x v="0"/>
    <m/>
    <x v="5"/>
    <x v="0"/>
    <x v="0"/>
    <x v="0"/>
    <x v="162"/>
    <x v="162"/>
    <x v="95"/>
    <x v="11"/>
    <x v="1"/>
    <m/>
    <m/>
    <m/>
    <m/>
    <n v="9126"/>
    <m/>
    <m/>
  </r>
  <r>
    <x v="6"/>
    <x v="0"/>
    <x v="1"/>
    <x v="0"/>
    <m/>
    <x v="5"/>
    <x v="0"/>
    <x v="0"/>
    <x v="0"/>
    <x v="163"/>
    <x v="163"/>
    <x v="96"/>
    <x v="12"/>
    <x v="1"/>
    <m/>
    <m/>
    <m/>
    <m/>
    <n v="2738.84"/>
    <m/>
    <m/>
  </r>
  <r>
    <x v="6"/>
    <x v="0"/>
    <x v="0"/>
    <x v="0"/>
    <m/>
    <x v="5"/>
    <x v="0"/>
    <x v="0"/>
    <x v="0"/>
    <x v="164"/>
    <x v="164"/>
    <x v="96"/>
    <x v="12"/>
    <x v="1"/>
    <m/>
    <m/>
    <m/>
    <m/>
    <n v="3765.5"/>
    <m/>
    <m/>
  </r>
  <r>
    <x v="6"/>
    <x v="0"/>
    <x v="0"/>
    <x v="0"/>
    <m/>
    <x v="5"/>
    <x v="0"/>
    <x v="0"/>
    <x v="0"/>
    <x v="165"/>
    <x v="165"/>
    <x v="96"/>
    <x v="12"/>
    <x v="1"/>
    <m/>
    <m/>
    <m/>
    <m/>
    <n v="2115"/>
    <m/>
    <m/>
  </r>
  <r>
    <x v="6"/>
    <x v="0"/>
    <x v="1"/>
    <x v="0"/>
    <m/>
    <x v="5"/>
    <x v="0"/>
    <x v="0"/>
    <x v="0"/>
    <x v="166"/>
    <x v="166"/>
    <x v="96"/>
    <x v="12"/>
    <x v="1"/>
    <m/>
    <m/>
    <m/>
    <m/>
    <n v="500"/>
    <m/>
    <m/>
  </r>
  <r>
    <x v="6"/>
    <x v="0"/>
    <x v="0"/>
    <x v="0"/>
    <m/>
    <x v="5"/>
    <x v="0"/>
    <x v="0"/>
    <x v="0"/>
    <x v="167"/>
    <x v="167"/>
    <x v="97"/>
    <x v="12"/>
    <x v="1"/>
    <m/>
    <m/>
    <m/>
    <m/>
    <n v="11674.5"/>
    <m/>
    <m/>
  </r>
  <r>
    <x v="6"/>
    <x v="0"/>
    <x v="0"/>
    <x v="0"/>
    <m/>
    <x v="5"/>
    <x v="0"/>
    <x v="0"/>
    <x v="0"/>
    <x v="168"/>
    <x v="168"/>
    <x v="98"/>
    <x v="12"/>
    <x v="1"/>
    <m/>
    <m/>
    <m/>
    <m/>
    <n v="1264"/>
    <m/>
    <m/>
  </r>
  <r>
    <x v="6"/>
    <x v="0"/>
    <x v="0"/>
    <x v="0"/>
    <m/>
    <x v="5"/>
    <x v="0"/>
    <x v="0"/>
    <x v="0"/>
    <x v="169"/>
    <x v="169"/>
    <x v="98"/>
    <x v="12"/>
    <x v="1"/>
    <m/>
    <m/>
    <m/>
    <m/>
    <n v="736"/>
    <m/>
    <m/>
  </r>
  <r>
    <x v="6"/>
    <x v="0"/>
    <x v="0"/>
    <x v="0"/>
    <m/>
    <x v="5"/>
    <x v="0"/>
    <x v="0"/>
    <x v="0"/>
    <x v="170"/>
    <x v="170"/>
    <x v="98"/>
    <x v="12"/>
    <x v="1"/>
    <m/>
    <m/>
    <m/>
    <m/>
    <n v="763"/>
    <m/>
    <m/>
  </r>
  <r>
    <x v="6"/>
    <x v="0"/>
    <x v="0"/>
    <x v="0"/>
    <m/>
    <x v="5"/>
    <x v="0"/>
    <x v="0"/>
    <x v="0"/>
    <x v="171"/>
    <x v="171"/>
    <x v="98"/>
    <x v="12"/>
    <x v="1"/>
    <m/>
    <m/>
    <m/>
    <m/>
    <n v="657"/>
    <m/>
    <m/>
  </r>
  <r>
    <x v="6"/>
    <x v="0"/>
    <x v="0"/>
    <x v="0"/>
    <m/>
    <x v="5"/>
    <x v="0"/>
    <x v="0"/>
    <x v="0"/>
    <x v="172"/>
    <x v="172"/>
    <x v="98"/>
    <x v="12"/>
    <x v="1"/>
    <m/>
    <m/>
    <m/>
    <m/>
    <n v="0"/>
    <m/>
    <m/>
  </r>
  <r>
    <x v="6"/>
    <x v="0"/>
    <x v="1"/>
    <x v="0"/>
    <m/>
    <x v="5"/>
    <x v="0"/>
    <x v="0"/>
    <x v="0"/>
    <x v="173"/>
    <x v="173"/>
    <x v="99"/>
    <x v="12"/>
    <x v="1"/>
    <m/>
    <m/>
    <m/>
    <m/>
    <n v="2358"/>
    <m/>
    <m/>
  </r>
  <r>
    <x v="6"/>
    <x v="0"/>
    <x v="1"/>
    <x v="0"/>
    <m/>
    <x v="5"/>
    <x v="0"/>
    <x v="0"/>
    <x v="0"/>
    <x v="174"/>
    <x v="174"/>
    <x v="99"/>
    <x v="12"/>
    <x v="1"/>
    <m/>
    <m/>
    <m/>
    <m/>
    <n v="6735"/>
    <m/>
    <m/>
  </r>
  <r>
    <x v="6"/>
    <x v="0"/>
    <x v="0"/>
    <x v="0"/>
    <m/>
    <x v="5"/>
    <x v="0"/>
    <x v="0"/>
    <x v="0"/>
    <x v="175"/>
    <x v="175"/>
    <x v="97"/>
    <x v="12"/>
    <x v="1"/>
    <m/>
    <m/>
    <m/>
    <m/>
    <n v="9489.75"/>
    <m/>
    <m/>
  </r>
  <r>
    <x v="6"/>
    <x v="0"/>
    <x v="0"/>
    <x v="0"/>
    <m/>
    <x v="5"/>
    <x v="0"/>
    <x v="0"/>
    <x v="0"/>
    <x v="176"/>
    <x v="176"/>
    <x v="97"/>
    <x v="12"/>
    <x v="1"/>
    <m/>
    <m/>
    <m/>
    <m/>
    <n v="6417"/>
    <m/>
    <m/>
  </r>
  <r>
    <x v="6"/>
    <x v="0"/>
    <x v="0"/>
    <x v="0"/>
    <m/>
    <x v="5"/>
    <x v="0"/>
    <x v="0"/>
    <x v="0"/>
    <x v="177"/>
    <x v="177"/>
    <x v="97"/>
    <x v="12"/>
    <x v="1"/>
    <m/>
    <m/>
    <m/>
    <m/>
    <n v="2313"/>
    <m/>
    <m/>
  </r>
  <r>
    <x v="6"/>
    <x v="0"/>
    <x v="1"/>
    <x v="0"/>
    <m/>
    <x v="5"/>
    <x v="0"/>
    <x v="0"/>
    <x v="0"/>
    <x v="178"/>
    <x v="178"/>
    <x v="100"/>
    <x v="12"/>
    <x v="1"/>
    <m/>
    <m/>
    <m/>
    <m/>
    <n v="0"/>
    <m/>
    <m/>
  </r>
  <r>
    <x v="6"/>
    <x v="0"/>
    <x v="1"/>
    <x v="0"/>
    <m/>
    <x v="5"/>
    <x v="0"/>
    <x v="0"/>
    <x v="0"/>
    <x v="179"/>
    <x v="179"/>
    <x v="101"/>
    <x v="12"/>
    <x v="1"/>
    <m/>
    <m/>
    <m/>
    <m/>
    <n v="0"/>
    <m/>
    <m/>
  </r>
  <r>
    <x v="6"/>
    <x v="0"/>
    <x v="0"/>
    <x v="0"/>
    <m/>
    <x v="5"/>
    <x v="0"/>
    <x v="0"/>
    <x v="0"/>
    <x v="180"/>
    <x v="180"/>
    <x v="102"/>
    <x v="12"/>
    <x v="1"/>
    <m/>
    <m/>
    <m/>
    <m/>
    <n v="1573"/>
    <m/>
    <m/>
  </r>
  <r>
    <x v="6"/>
    <x v="0"/>
    <x v="0"/>
    <x v="0"/>
    <m/>
    <x v="5"/>
    <x v="0"/>
    <x v="0"/>
    <x v="0"/>
    <x v="181"/>
    <x v="181"/>
    <x v="102"/>
    <x v="12"/>
    <x v="1"/>
    <m/>
    <m/>
    <m/>
    <m/>
    <n v="1278"/>
    <m/>
    <m/>
  </r>
  <r>
    <x v="6"/>
    <x v="0"/>
    <x v="0"/>
    <x v="0"/>
    <m/>
    <x v="5"/>
    <x v="0"/>
    <x v="0"/>
    <x v="0"/>
    <x v="182"/>
    <x v="182"/>
    <x v="102"/>
    <x v="12"/>
    <x v="1"/>
    <m/>
    <m/>
    <m/>
    <m/>
    <n v="1489"/>
    <m/>
    <m/>
  </r>
  <r>
    <x v="6"/>
    <x v="0"/>
    <x v="1"/>
    <x v="0"/>
    <m/>
    <x v="5"/>
    <x v="0"/>
    <x v="0"/>
    <x v="0"/>
    <x v="183"/>
    <x v="183"/>
    <x v="97"/>
    <x v="12"/>
    <x v="1"/>
    <m/>
    <m/>
    <m/>
    <m/>
    <n v="4110"/>
    <m/>
    <m/>
  </r>
  <r>
    <x v="6"/>
    <x v="0"/>
    <x v="1"/>
    <x v="0"/>
    <m/>
    <x v="5"/>
    <x v="0"/>
    <x v="0"/>
    <x v="1"/>
    <x v="184"/>
    <x v="184"/>
    <x v="103"/>
    <x v="12"/>
    <x v="1"/>
    <m/>
    <m/>
    <m/>
    <m/>
    <n v="9705"/>
    <m/>
    <m/>
  </r>
  <r>
    <x v="6"/>
    <x v="0"/>
    <x v="0"/>
    <x v="0"/>
    <m/>
    <x v="5"/>
    <x v="0"/>
    <x v="0"/>
    <x v="0"/>
    <x v="185"/>
    <x v="185"/>
    <x v="104"/>
    <x v="12"/>
    <x v="1"/>
    <m/>
    <m/>
    <m/>
    <m/>
    <n v="5856"/>
    <m/>
    <m/>
  </r>
  <r>
    <x v="6"/>
    <x v="0"/>
    <x v="1"/>
    <x v="0"/>
    <m/>
    <x v="5"/>
    <x v="0"/>
    <x v="0"/>
    <x v="0"/>
    <x v="186"/>
    <x v="186"/>
    <x v="105"/>
    <x v="13"/>
    <x v="1"/>
    <m/>
    <m/>
    <m/>
    <m/>
    <n v="3750"/>
    <m/>
    <m/>
  </r>
  <r>
    <x v="6"/>
    <x v="0"/>
    <x v="1"/>
    <x v="0"/>
    <m/>
    <x v="5"/>
    <x v="0"/>
    <x v="0"/>
    <x v="0"/>
    <x v="188"/>
    <x v="188"/>
    <x v="107"/>
    <x v="13"/>
    <x v="1"/>
    <m/>
    <m/>
    <m/>
    <m/>
    <n v="2500"/>
    <m/>
    <m/>
  </r>
  <r>
    <x v="6"/>
    <x v="0"/>
    <x v="1"/>
    <x v="0"/>
    <m/>
    <x v="5"/>
    <x v="0"/>
    <x v="0"/>
    <x v="0"/>
    <x v="187"/>
    <x v="187"/>
    <x v="106"/>
    <x v="13"/>
    <x v="1"/>
    <m/>
    <m/>
    <m/>
    <m/>
    <n v="3009.25"/>
    <m/>
    <m/>
  </r>
  <r>
    <x v="6"/>
    <x v="0"/>
    <x v="0"/>
    <x v="0"/>
    <m/>
    <x v="5"/>
    <x v="0"/>
    <x v="0"/>
    <x v="0"/>
    <x v="189"/>
    <x v="189"/>
    <x v="108"/>
    <x v="13"/>
    <x v="1"/>
    <m/>
    <m/>
    <m/>
    <m/>
    <n v="3395.2"/>
    <m/>
    <m/>
  </r>
  <r>
    <x v="6"/>
    <x v="0"/>
    <x v="0"/>
    <x v="0"/>
    <m/>
    <x v="5"/>
    <x v="0"/>
    <x v="0"/>
    <x v="0"/>
    <x v="190"/>
    <x v="190"/>
    <x v="109"/>
    <x v="13"/>
    <x v="1"/>
    <m/>
    <m/>
    <m/>
    <m/>
    <n v="5490"/>
    <m/>
    <m/>
  </r>
  <r>
    <x v="6"/>
    <x v="0"/>
    <x v="1"/>
    <x v="0"/>
    <m/>
    <x v="5"/>
    <x v="0"/>
    <x v="0"/>
    <x v="0"/>
    <x v="191"/>
    <x v="191"/>
    <x v="110"/>
    <x v="13"/>
    <x v="1"/>
    <m/>
    <m/>
    <m/>
    <m/>
    <n v="1500"/>
    <m/>
    <m/>
  </r>
  <r>
    <x v="6"/>
    <x v="0"/>
    <x v="0"/>
    <x v="0"/>
    <m/>
    <x v="5"/>
    <x v="0"/>
    <x v="0"/>
    <x v="0"/>
    <x v="192"/>
    <x v="192"/>
    <x v="111"/>
    <x v="13"/>
    <x v="1"/>
    <m/>
    <m/>
    <m/>
    <m/>
    <n v="4220.67"/>
    <m/>
    <m/>
  </r>
  <r>
    <x v="6"/>
    <x v="0"/>
    <x v="1"/>
    <x v="1"/>
    <m/>
    <x v="5"/>
    <x v="0"/>
    <x v="0"/>
    <x v="0"/>
    <x v="193"/>
    <x v="193"/>
    <x v="112"/>
    <x v="13"/>
    <x v="1"/>
    <m/>
    <m/>
    <m/>
    <m/>
    <n v="4985.08"/>
    <m/>
    <m/>
  </r>
  <r>
    <x v="6"/>
    <x v="0"/>
    <x v="0"/>
    <x v="0"/>
    <m/>
    <x v="5"/>
    <x v="0"/>
    <x v="0"/>
    <x v="1"/>
    <x v="194"/>
    <x v="194"/>
    <x v="113"/>
    <x v="13"/>
    <x v="1"/>
    <m/>
    <m/>
    <m/>
    <m/>
    <n v="0"/>
    <m/>
    <m/>
  </r>
  <r>
    <x v="6"/>
    <x v="0"/>
    <x v="0"/>
    <x v="0"/>
    <m/>
    <x v="5"/>
    <x v="0"/>
    <x v="0"/>
    <x v="0"/>
    <x v="195"/>
    <x v="195"/>
    <x v="114"/>
    <x v="14"/>
    <x v="2"/>
    <m/>
    <m/>
    <m/>
    <m/>
    <n v="4325"/>
    <m/>
    <m/>
  </r>
  <r>
    <x v="6"/>
    <x v="0"/>
    <x v="1"/>
    <x v="0"/>
    <m/>
    <x v="5"/>
    <x v="0"/>
    <x v="0"/>
    <x v="0"/>
    <x v="196"/>
    <x v="196"/>
    <x v="114"/>
    <x v="14"/>
    <x v="2"/>
    <m/>
    <m/>
    <m/>
    <m/>
    <n v="0"/>
    <m/>
    <m/>
  </r>
  <r>
    <x v="6"/>
    <x v="0"/>
    <x v="0"/>
    <x v="0"/>
    <m/>
    <x v="5"/>
    <x v="0"/>
    <x v="0"/>
    <x v="0"/>
    <x v="197"/>
    <x v="197"/>
    <x v="114"/>
    <x v="14"/>
    <x v="2"/>
    <m/>
    <m/>
    <m/>
    <m/>
    <n v="0"/>
    <m/>
    <m/>
  </r>
  <r>
    <x v="6"/>
    <x v="0"/>
    <x v="1"/>
    <x v="0"/>
    <m/>
    <x v="5"/>
    <x v="0"/>
    <x v="0"/>
    <x v="0"/>
    <x v="198"/>
    <x v="198"/>
    <x v="115"/>
    <x v="14"/>
    <x v="2"/>
    <m/>
    <m/>
    <m/>
    <m/>
    <n v="500"/>
    <m/>
    <m/>
  </r>
  <r>
    <x v="6"/>
    <x v="0"/>
    <x v="1"/>
    <x v="0"/>
    <m/>
    <x v="5"/>
    <x v="0"/>
    <x v="0"/>
    <x v="0"/>
    <x v="199"/>
    <x v="199"/>
    <x v="115"/>
    <x v="14"/>
    <x v="2"/>
    <m/>
    <m/>
    <m/>
    <m/>
    <n v="0"/>
    <m/>
    <m/>
  </r>
  <r>
    <x v="6"/>
    <x v="0"/>
    <x v="1"/>
    <x v="0"/>
    <m/>
    <x v="5"/>
    <x v="0"/>
    <x v="0"/>
    <x v="0"/>
    <x v="200"/>
    <x v="200"/>
    <x v="115"/>
    <x v="14"/>
    <x v="2"/>
    <m/>
    <m/>
    <m/>
    <m/>
    <n v="0"/>
    <m/>
    <m/>
  </r>
  <r>
    <x v="6"/>
    <x v="0"/>
    <x v="1"/>
    <x v="0"/>
    <m/>
    <x v="5"/>
    <x v="0"/>
    <x v="0"/>
    <x v="0"/>
    <x v="201"/>
    <x v="201"/>
    <x v="116"/>
    <x v="14"/>
    <x v="2"/>
    <m/>
    <m/>
    <m/>
    <m/>
    <n v="8000"/>
    <m/>
    <m/>
  </r>
  <r>
    <x v="6"/>
    <x v="0"/>
    <x v="0"/>
    <x v="0"/>
    <m/>
    <x v="5"/>
    <x v="0"/>
    <x v="0"/>
    <x v="0"/>
    <x v="202"/>
    <x v="202"/>
    <x v="116"/>
    <x v="14"/>
    <x v="2"/>
    <m/>
    <m/>
    <m/>
    <m/>
    <n v="0"/>
    <m/>
    <m/>
  </r>
  <r>
    <x v="6"/>
    <x v="0"/>
    <x v="1"/>
    <x v="0"/>
    <m/>
    <x v="5"/>
    <x v="0"/>
    <x v="0"/>
    <x v="0"/>
    <x v="203"/>
    <x v="203"/>
    <x v="116"/>
    <x v="14"/>
    <x v="2"/>
    <m/>
    <m/>
    <m/>
    <m/>
    <n v="126"/>
    <m/>
    <m/>
  </r>
  <r>
    <x v="6"/>
    <x v="0"/>
    <x v="1"/>
    <x v="0"/>
    <m/>
    <x v="5"/>
    <x v="0"/>
    <x v="0"/>
    <x v="0"/>
    <x v="204"/>
    <x v="204"/>
    <x v="117"/>
    <x v="14"/>
    <x v="2"/>
    <m/>
    <m/>
    <m/>
    <m/>
    <n v="0"/>
    <m/>
    <m/>
  </r>
  <r>
    <x v="6"/>
    <x v="0"/>
    <x v="0"/>
    <x v="0"/>
    <m/>
    <x v="5"/>
    <x v="0"/>
    <x v="0"/>
    <x v="0"/>
    <x v="205"/>
    <x v="205"/>
    <x v="117"/>
    <x v="14"/>
    <x v="2"/>
    <m/>
    <m/>
    <m/>
    <m/>
    <n v="1117"/>
    <m/>
    <m/>
  </r>
  <r>
    <x v="6"/>
    <x v="0"/>
    <x v="1"/>
    <x v="0"/>
    <m/>
    <x v="5"/>
    <x v="0"/>
    <x v="0"/>
    <x v="0"/>
    <x v="206"/>
    <x v="206"/>
    <x v="117"/>
    <x v="14"/>
    <x v="2"/>
    <m/>
    <m/>
    <m/>
    <m/>
    <n v="62.5"/>
    <m/>
    <m/>
  </r>
  <r>
    <x v="6"/>
    <x v="0"/>
    <x v="0"/>
    <x v="0"/>
    <m/>
    <x v="5"/>
    <x v="0"/>
    <x v="0"/>
    <x v="0"/>
    <x v="207"/>
    <x v="207"/>
    <x v="117"/>
    <x v="14"/>
    <x v="2"/>
    <m/>
    <m/>
    <m/>
    <m/>
    <n v="3440"/>
    <m/>
    <m/>
  </r>
  <r>
    <x v="6"/>
    <x v="0"/>
    <x v="1"/>
    <x v="0"/>
    <m/>
    <x v="5"/>
    <x v="0"/>
    <x v="0"/>
    <x v="0"/>
    <x v="208"/>
    <x v="208"/>
    <x v="118"/>
    <x v="14"/>
    <x v="2"/>
    <m/>
    <m/>
    <m/>
    <m/>
    <n v="1250"/>
    <m/>
    <m/>
  </r>
  <r>
    <x v="6"/>
    <x v="0"/>
    <x v="0"/>
    <x v="0"/>
    <m/>
    <x v="5"/>
    <x v="0"/>
    <x v="0"/>
    <x v="0"/>
    <x v="209"/>
    <x v="209"/>
    <x v="119"/>
    <x v="14"/>
    <x v="2"/>
    <m/>
    <m/>
    <m/>
    <m/>
    <n v="750"/>
    <m/>
    <m/>
  </r>
  <r>
    <x v="6"/>
    <x v="0"/>
    <x v="0"/>
    <x v="0"/>
    <m/>
    <x v="5"/>
    <x v="0"/>
    <x v="0"/>
    <x v="0"/>
    <x v="210"/>
    <x v="210"/>
    <x v="119"/>
    <x v="14"/>
    <x v="2"/>
    <m/>
    <m/>
    <m/>
    <m/>
    <n v="1000"/>
    <m/>
    <m/>
  </r>
  <r>
    <x v="6"/>
    <x v="0"/>
    <x v="0"/>
    <x v="0"/>
    <m/>
    <x v="5"/>
    <x v="0"/>
    <x v="0"/>
    <x v="0"/>
    <x v="211"/>
    <x v="211"/>
    <x v="119"/>
    <x v="14"/>
    <x v="2"/>
    <m/>
    <m/>
    <m/>
    <m/>
    <n v="1600"/>
    <m/>
    <m/>
  </r>
  <r>
    <x v="6"/>
    <x v="0"/>
    <x v="0"/>
    <x v="0"/>
    <m/>
    <x v="5"/>
    <x v="0"/>
    <x v="0"/>
    <x v="0"/>
    <x v="212"/>
    <x v="212"/>
    <x v="120"/>
    <x v="14"/>
    <x v="2"/>
    <m/>
    <m/>
    <m/>
    <m/>
    <n v="5000"/>
    <m/>
    <m/>
  </r>
  <r>
    <x v="6"/>
    <x v="0"/>
    <x v="0"/>
    <x v="0"/>
    <m/>
    <x v="5"/>
    <x v="0"/>
    <x v="0"/>
    <x v="0"/>
    <x v="213"/>
    <x v="213"/>
    <x v="121"/>
    <x v="14"/>
    <x v="2"/>
    <m/>
    <m/>
    <m/>
    <m/>
    <n v="3421"/>
    <m/>
    <m/>
  </r>
  <r>
    <x v="6"/>
    <x v="0"/>
    <x v="1"/>
    <x v="0"/>
    <m/>
    <x v="5"/>
    <x v="0"/>
    <x v="0"/>
    <x v="0"/>
    <x v="214"/>
    <x v="214"/>
    <x v="118"/>
    <x v="14"/>
    <x v="2"/>
    <m/>
    <m/>
    <m/>
    <m/>
    <n v="1000"/>
    <m/>
    <m/>
  </r>
  <r>
    <x v="6"/>
    <x v="0"/>
    <x v="0"/>
    <x v="0"/>
    <m/>
    <x v="5"/>
    <x v="0"/>
    <x v="0"/>
    <x v="0"/>
    <x v="215"/>
    <x v="215"/>
    <x v="118"/>
    <x v="14"/>
    <x v="2"/>
    <m/>
    <m/>
    <m/>
    <m/>
    <n v="2423"/>
    <m/>
    <m/>
  </r>
  <r>
    <x v="6"/>
    <x v="0"/>
    <x v="1"/>
    <x v="0"/>
    <m/>
    <x v="5"/>
    <x v="0"/>
    <x v="0"/>
    <x v="0"/>
    <x v="216"/>
    <x v="216"/>
    <x v="122"/>
    <x v="14"/>
    <x v="2"/>
    <m/>
    <m/>
    <m/>
    <m/>
    <n v="3000"/>
    <m/>
    <m/>
  </r>
  <r>
    <x v="6"/>
    <x v="0"/>
    <x v="1"/>
    <x v="0"/>
    <m/>
    <x v="5"/>
    <x v="0"/>
    <x v="0"/>
    <x v="0"/>
    <x v="217"/>
    <x v="217"/>
    <x v="123"/>
    <x v="14"/>
    <x v="2"/>
    <m/>
    <m/>
    <m/>
    <m/>
    <n v="1000"/>
    <m/>
    <m/>
  </r>
  <r>
    <x v="6"/>
    <x v="0"/>
    <x v="1"/>
    <x v="0"/>
    <m/>
    <x v="5"/>
    <x v="0"/>
    <x v="0"/>
    <x v="0"/>
    <x v="218"/>
    <x v="218"/>
    <x v="124"/>
    <x v="14"/>
    <x v="2"/>
    <m/>
    <m/>
    <m/>
    <m/>
    <n v="600"/>
    <m/>
    <m/>
  </r>
  <r>
    <x v="6"/>
    <x v="0"/>
    <x v="1"/>
    <x v="0"/>
    <m/>
    <x v="5"/>
    <x v="0"/>
    <x v="0"/>
    <x v="0"/>
    <x v="219"/>
    <x v="219"/>
    <x v="124"/>
    <x v="14"/>
    <x v="2"/>
    <m/>
    <m/>
    <m/>
    <m/>
    <n v="875"/>
    <m/>
    <m/>
  </r>
  <r>
    <x v="6"/>
    <x v="0"/>
    <x v="1"/>
    <x v="0"/>
    <m/>
    <x v="5"/>
    <x v="0"/>
    <x v="0"/>
    <x v="0"/>
    <x v="220"/>
    <x v="220"/>
    <x v="125"/>
    <x v="14"/>
    <x v="2"/>
    <m/>
    <m/>
    <m/>
    <m/>
    <n v="350"/>
    <m/>
    <m/>
  </r>
  <r>
    <x v="6"/>
    <x v="0"/>
    <x v="1"/>
    <x v="0"/>
    <m/>
    <x v="5"/>
    <x v="0"/>
    <x v="0"/>
    <x v="0"/>
    <x v="221"/>
    <x v="221"/>
    <x v="126"/>
    <x v="14"/>
    <x v="2"/>
    <m/>
    <m/>
    <m/>
    <m/>
    <n v="3028"/>
    <m/>
    <m/>
  </r>
  <r>
    <x v="6"/>
    <x v="0"/>
    <x v="1"/>
    <x v="0"/>
    <m/>
    <x v="5"/>
    <x v="0"/>
    <x v="0"/>
    <x v="0"/>
    <x v="222"/>
    <x v="222"/>
    <x v="126"/>
    <x v="14"/>
    <x v="2"/>
    <m/>
    <m/>
    <m/>
    <m/>
    <n v="0"/>
    <m/>
    <m/>
  </r>
  <r>
    <x v="6"/>
    <x v="0"/>
    <x v="1"/>
    <x v="0"/>
    <m/>
    <x v="5"/>
    <x v="0"/>
    <x v="0"/>
    <x v="0"/>
    <x v="223"/>
    <x v="223"/>
    <x v="121"/>
    <x v="14"/>
    <x v="2"/>
    <m/>
    <m/>
    <m/>
    <m/>
    <n v="1594"/>
    <m/>
    <m/>
  </r>
  <r>
    <x v="6"/>
    <x v="0"/>
    <x v="0"/>
    <x v="0"/>
    <m/>
    <x v="5"/>
    <x v="0"/>
    <x v="0"/>
    <x v="0"/>
    <x v="224"/>
    <x v="224"/>
    <x v="125"/>
    <x v="14"/>
    <x v="2"/>
    <m/>
    <m/>
    <m/>
    <m/>
    <n v="0"/>
    <m/>
    <m/>
  </r>
  <r>
    <x v="6"/>
    <x v="0"/>
    <x v="1"/>
    <x v="0"/>
    <m/>
    <x v="5"/>
    <x v="0"/>
    <x v="0"/>
    <x v="0"/>
    <x v="225"/>
    <x v="225"/>
    <x v="126"/>
    <x v="14"/>
    <x v="2"/>
    <m/>
    <m/>
    <m/>
    <m/>
    <n v="1311"/>
    <m/>
    <m/>
  </r>
  <r>
    <x v="6"/>
    <x v="0"/>
    <x v="1"/>
    <x v="0"/>
    <m/>
    <x v="5"/>
    <x v="0"/>
    <x v="0"/>
    <x v="0"/>
    <x v="226"/>
    <x v="226"/>
    <x v="127"/>
    <x v="14"/>
    <x v="2"/>
    <m/>
    <m/>
    <m/>
    <m/>
    <n v="500"/>
    <m/>
    <m/>
  </r>
  <r>
    <x v="6"/>
    <x v="0"/>
    <x v="0"/>
    <x v="0"/>
    <m/>
    <x v="5"/>
    <x v="0"/>
    <x v="0"/>
    <x v="0"/>
    <x v="227"/>
    <x v="227"/>
    <x v="127"/>
    <x v="14"/>
    <x v="2"/>
    <m/>
    <m/>
    <m/>
    <m/>
    <n v="2359"/>
    <m/>
    <m/>
  </r>
  <r>
    <x v="6"/>
    <x v="0"/>
    <x v="1"/>
    <x v="0"/>
    <m/>
    <x v="5"/>
    <x v="0"/>
    <x v="0"/>
    <x v="0"/>
    <x v="228"/>
    <x v="228"/>
    <x v="124"/>
    <x v="14"/>
    <x v="2"/>
    <m/>
    <m/>
    <m/>
    <m/>
    <n v="400"/>
    <m/>
    <m/>
  </r>
  <r>
    <x v="6"/>
    <x v="0"/>
    <x v="1"/>
    <x v="0"/>
    <m/>
    <x v="5"/>
    <x v="0"/>
    <x v="0"/>
    <x v="0"/>
    <x v="229"/>
    <x v="229"/>
    <x v="128"/>
    <x v="15"/>
    <x v="2"/>
    <m/>
    <m/>
    <m/>
    <m/>
    <n v="2100.41"/>
    <m/>
    <m/>
  </r>
  <r>
    <x v="6"/>
    <x v="0"/>
    <x v="0"/>
    <x v="0"/>
    <m/>
    <x v="5"/>
    <x v="0"/>
    <x v="0"/>
    <x v="1"/>
    <x v="230"/>
    <x v="230"/>
    <x v="129"/>
    <x v="15"/>
    <x v="2"/>
    <m/>
    <m/>
    <m/>
    <m/>
    <n v="12293"/>
    <m/>
    <m/>
  </r>
  <r>
    <x v="6"/>
    <x v="0"/>
    <x v="0"/>
    <x v="0"/>
    <m/>
    <x v="5"/>
    <x v="0"/>
    <x v="0"/>
    <x v="0"/>
    <x v="231"/>
    <x v="231"/>
    <x v="130"/>
    <x v="15"/>
    <x v="2"/>
    <m/>
    <m/>
    <m/>
    <m/>
    <n v="11120"/>
    <m/>
    <m/>
  </r>
  <r>
    <x v="6"/>
    <x v="0"/>
    <x v="0"/>
    <x v="0"/>
    <m/>
    <x v="5"/>
    <x v="0"/>
    <x v="0"/>
    <x v="0"/>
    <x v="232"/>
    <x v="232"/>
    <x v="131"/>
    <x v="15"/>
    <x v="2"/>
    <m/>
    <m/>
    <m/>
    <m/>
    <n v="4476"/>
    <m/>
    <m/>
  </r>
  <r>
    <x v="6"/>
    <x v="0"/>
    <x v="1"/>
    <x v="0"/>
    <m/>
    <x v="5"/>
    <x v="0"/>
    <x v="0"/>
    <x v="0"/>
    <x v="233"/>
    <x v="233"/>
    <x v="132"/>
    <x v="15"/>
    <x v="2"/>
    <m/>
    <m/>
    <m/>
    <m/>
    <n v="900"/>
    <m/>
    <m/>
  </r>
  <r>
    <x v="6"/>
    <x v="0"/>
    <x v="1"/>
    <x v="0"/>
    <m/>
    <x v="5"/>
    <x v="0"/>
    <x v="0"/>
    <x v="0"/>
    <x v="234"/>
    <x v="234"/>
    <x v="133"/>
    <x v="15"/>
    <x v="2"/>
    <m/>
    <m/>
    <m/>
    <m/>
    <n v="3480"/>
    <m/>
    <m/>
  </r>
  <r>
    <x v="6"/>
    <x v="0"/>
    <x v="1"/>
    <x v="0"/>
    <m/>
    <x v="5"/>
    <x v="0"/>
    <x v="0"/>
    <x v="0"/>
    <x v="235"/>
    <x v="235"/>
    <x v="134"/>
    <x v="15"/>
    <x v="2"/>
    <m/>
    <m/>
    <m/>
    <m/>
    <n v="0"/>
    <m/>
    <m/>
  </r>
  <r>
    <x v="6"/>
    <x v="0"/>
    <x v="0"/>
    <x v="0"/>
    <m/>
    <x v="5"/>
    <x v="0"/>
    <x v="0"/>
    <x v="0"/>
    <x v="236"/>
    <x v="236"/>
    <x v="135"/>
    <x v="15"/>
    <x v="2"/>
    <m/>
    <m/>
    <m/>
    <m/>
    <n v="0"/>
    <m/>
    <m/>
  </r>
  <r>
    <x v="6"/>
    <x v="0"/>
    <x v="1"/>
    <x v="0"/>
    <m/>
    <x v="5"/>
    <x v="0"/>
    <x v="0"/>
    <x v="0"/>
    <x v="237"/>
    <x v="237"/>
    <x v="136"/>
    <x v="15"/>
    <x v="2"/>
    <m/>
    <m/>
    <m/>
    <m/>
    <n v="500"/>
    <m/>
    <m/>
  </r>
  <r>
    <x v="6"/>
    <x v="0"/>
    <x v="0"/>
    <x v="0"/>
    <m/>
    <x v="5"/>
    <x v="0"/>
    <x v="0"/>
    <x v="0"/>
    <x v="238"/>
    <x v="238"/>
    <x v="137"/>
    <x v="15"/>
    <x v="2"/>
    <m/>
    <m/>
    <m/>
    <m/>
    <n v="5489"/>
    <m/>
    <m/>
  </r>
  <r>
    <x v="6"/>
    <x v="0"/>
    <x v="1"/>
    <x v="0"/>
    <m/>
    <x v="5"/>
    <x v="0"/>
    <x v="0"/>
    <x v="0"/>
    <x v="239"/>
    <x v="239"/>
    <x v="138"/>
    <x v="15"/>
    <x v="2"/>
    <m/>
    <m/>
    <m/>
    <m/>
    <n v="1500"/>
    <m/>
    <m/>
  </r>
  <r>
    <x v="6"/>
    <x v="0"/>
    <x v="0"/>
    <x v="0"/>
    <m/>
    <x v="5"/>
    <x v="0"/>
    <x v="0"/>
    <x v="0"/>
    <x v="240"/>
    <x v="240"/>
    <x v="139"/>
    <x v="15"/>
    <x v="2"/>
    <m/>
    <m/>
    <m/>
    <m/>
    <n v="5849.16"/>
    <m/>
    <m/>
  </r>
  <r>
    <x v="6"/>
    <x v="0"/>
    <x v="0"/>
    <x v="0"/>
    <m/>
    <x v="5"/>
    <x v="0"/>
    <x v="0"/>
    <x v="0"/>
    <x v="241"/>
    <x v="241"/>
    <x v="140"/>
    <x v="15"/>
    <x v="2"/>
    <m/>
    <m/>
    <m/>
    <m/>
    <n v="0"/>
    <m/>
    <m/>
  </r>
  <r>
    <x v="6"/>
    <x v="0"/>
    <x v="1"/>
    <x v="0"/>
    <m/>
    <x v="5"/>
    <x v="0"/>
    <x v="0"/>
    <x v="0"/>
    <x v="242"/>
    <x v="242"/>
    <x v="141"/>
    <x v="15"/>
    <x v="2"/>
    <m/>
    <m/>
    <m/>
    <m/>
    <n v="0"/>
    <m/>
    <m/>
  </r>
  <r>
    <x v="6"/>
    <x v="0"/>
    <x v="1"/>
    <x v="1"/>
    <m/>
    <x v="5"/>
    <x v="0"/>
    <x v="0"/>
    <x v="1"/>
    <x v="243"/>
    <x v="243"/>
    <x v="142"/>
    <x v="15"/>
    <x v="2"/>
    <m/>
    <m/>
    <m/>
    <m/>
    <n v="4000"/>
    <m/>
    <m/>
  </r>
  <r>
    <x v="6"/>
    <x v="0"/>
    <x v="1"/>
    <x v="0"/>
    <m/>
    <x v="5"/>
    <x v="0"/>
    <x v="0"/>
    <x v="0"/>
    <x v="244"/>
    <x v="244"/>
    <x v="141"/>
    <x v="15"/>
    <x v="2"/>
    <m/>
    <m/>
    <m/>
    <m/>
    <n v="250"/>
    <m/>
    <m/>
  </r>
  <r>
    <x v="6"/>
    <x v="0"/>
    <x v="1"/>
    <x v="0"/>
    <m/>
    <x v="5"/>
    <x v="0"/>
    <x v="0"/>
    <x v="0"/>
    <x v="245"/>
    <x v="245"/>
    <x v="142"/>
    <x v="15"/>
    <x v="2"/>
    <m/>
    <m/>
    <m/>
    <m/>
    <n v="500"/>
    <m/>
    <m/>
  </r>
  <r>
    <x v="6"/>
    <x v="0"/>
    <x v="1"/>
    <x v="0"/>
    <m/>
    <x v="5"/>
    <x v="0"/>
    <x v="0"/>
    <x v="0"/>
    <x v="246"/>
    <x v="246"/>
    <x v="141"/>
    <x v="15"/>
    <x v="2"/>
    <m/>
    <m/>
    <m/>
    <m/>
    <n v="2000"/>
    <m/>
    <m/>
  </r>
  <r>
    <x v="6"/>
    <x v="0"/>
    <x v="1"/>
    <x v="0"/>
    <m/>
    <x v="5"/>
    <x v="0"/>
    <x v="0"/>
    <x v="0"/>
    <x v="247"/>
    <x v="247"/>
    <x v="141"/>
    <x v="15"/>
    <x v="2"/>
    <m/>
    <m/>
    <m/>
    <m/>
    <n v="500"/>
    <m/>
    <m/>
  </r>
  <r>
    <x v="6"/>
    <x v="0"/>
    <x v="1"/>
    <x v="0"/>
    <m/>
    <x v="5"/>
    <x v="0"/>
    <x v="0"/>
    <x v="0"/>
    <x v="248"/>
    <x v="248"/>
    <x v="141"/>
    <x v="15"/>
    <x v="2"/>
    <m/>
    <m/>
    <m/>
    <m/>
    <n v="0"/>
    <m/>
    <m/>
  </r>
  <r>
    <x v="6"/>
    <x v="0"/>
    <x v="0"/>
    <x v="0"/>
    <m/>
    <x v="5"/>
    <x v="0"/>
    <x v="0"/>
    <x v="0"/>
    <x v="250"/>
    <x v="250"/>
    <x v="144"/>
    <x v="15"/>
    <x v="2"/>
    <m/>
    <m/>
    <m/>
    <m/>
    <n v="2279.75"/>
    <m/>
    <m/>
  </r>
  <r>
    <x v="6"/>
    <x v="0"/>
    <x v="0"/>
    <x v="1"/>
    <m/>
    <x v="5"/>
    <x v="0"/>
    <x v="0"/>
    <x v="0"/>
    <x v="251"/>
    <x v="251"/>
    <x v="145"/>
    <x v="15"/>
    <x v="2"/>
    <m/>
    <m/>
    <m/>
    <m/>
    <n v="5000"/>
    <m/>
    <m/>
  </r>
  <r>
    <x v="6"/>
    <x v="0"/>
    <x v="0"/>
    <x v="0"/>
    <m/>
    <x v="5"/>
    <x v="0"/>
    <x v="0"/>
    <x v="0"/>
    <x v="252"/>
    <x v="252"/>
    <x v="146"/>
    <x v="17"/>
    <x v="2"/>
    <m/>
    <m/>
    <m/>
    <m/>
    <n v="6497"/>
    <m/>
    <m/>
  </r>
  <r>
    <x v="6"/>
    <x v="0"/>
    <x v="0"/>
    <x v="0"/>
    <m/>
    <x v="5"/>
    <x v="0"/>
    <x v="0"/>
    <x v="0"/>
    <x v="253"/>
    <x v="253"/>
    <x v="147"/>
    <x v="17"/>
    <x v="2"/>
    <m/>
    <m/>
    <m/>
    <m/>
    <n v="1200"/>
    <m/>
    <m/>
  </r>
  <r>
    <x v="6"/>
    <x v="0"/>
    <x v="1"/>
    <x v="0"/>
    <m/>
    <x v="5"/>
    <x v="0"/>
    <x v="0"/>
    <x v="0"/>
    <x v="254"/>
    <x v="254"/>
    <x v="147"/>
    <x v="17"/>
    <x v="2"/>
    <m/>
    <m/>
    <m/>
    <m/>
    <n v="0"/>
    <m/>
    <m/>
  </r>
  <r>
    <x v="6"/>
    <x v="0"/>
    <x v="1"/>
    <x v="0"/>
    <m/>
    <x v="5"/>
    <x v="0"/>
    <x v="0"/>
    <x v="0"/>
    <x v="255"/>
    <x v="255"/>
    <x v="148"/>
    <x v="17"/>
    <x v="2"/>
    <m/>
    <m/>
    <m/>
    <m/>
    <n v="0"/>
    <m/>
    <m/>
  </r>
  <r>
    <x v="6"/>
    <x v="0"/>
    <x v="0"/>
    <x v="0"/>
    <m/>
    <x v="5"/>
    <x v="0"/>
    <x v="0"/>
    <x v="0"/>
    <x v="256"/>
    <x v="256"/>
    <x v="148"/>
    <x v="17"/>
    <x v="2"/>
    <m/>
    <m/>
    <m/>
    <m/>
    <n v="549"/>
    <m/>
    <m/>
  </r>
  <r>
    <x v="6"/>
    <x v="0"/>
    <x v="0"/>
    <x v="0"/>
    <m/>
    <x v="5"/>
    <x v="0"/>
    <x v="0"/>
    <x v="0"/>
    <x v="257"/>
    <x v="257"/>
    <x v="148"/>
    <x v="17"/>
    <x v="2"/>
    <m/>
    <m/>
    <m/>
    <m/>
    <n v="0"/>
    <m/>
    <m/>
  </r>
  <r>
    <x v="6"/>
    <x v="0"/>
    <x v="0"/>
    <x v="0"/>
    <m/>
    <x v="5"/>
    <x v="0"/>
    <x v="0"/>
    <x v="0"/>
    <x v="258"/>
    <x v="258"/>
    <x v="149"/>
    <x v="17"/>
    <x v="2"/>
    <m/>
    <m/>
    <m/>
    <m/>
    <n v="250"/>
    <m/>
    <m/>
  </r>
  <r>
    <x v="6"/>
    <x v="0"/>
    <x v="1"/>
    <x v="0"/>
    <m/>
    <x v="5"/>
    <x v="0"/>
    <x v="0"/>
    <x v="0"/>
    <x v="259"/>
    <x v="259"/>
    <x v="149"/>
    <x v="17"/>
    <x v="2"/>
    <m/>
    <m/>
    <m/>
    <m/>
    <n v="0"/>
    <m/>
    <m/>
  </r>
  <r>
    <x v="6"/>
    <x v="0"/>
    <x v="0"/>
    <x v="0"/>
    <m/>
    <x v="5"/>
    <x v="0"/>
    <x v="0"/>
    <x v="0"/>
    <x v="260"/>
    <x v="260"/>
    <x v="149"/>
    <x v="17"/>
    <x v="2"/>
    <m/>
    <m/>
    <m/>
    <m/>
    <n v="0"/>
    <m/>
    <m/>
  </r>
  <r>
    <x v="6"/>
    <x v="0"/>
    <x v="0"/>
    <x v="0"/>
    <m/>
    <x v="5"/>
    <x v="0"/>
    <x v="0"/>
    <x v="0"/>
    <x v="261"/>
    <x v="261"/>
    <x v="150"/>
    <x v="17"/>
    <x v="2"/>
    <m/>
    <m/>
    <m/>
    <m/>
    <n v="3855.5"/>
    <m/>
    <m/>
  </r>
  <r>
    <x v="6"/>
    <x v="0"/>
    <x v="0"/>
    <x v="0"/>
    <m/>
    <x v="5"/>
    <x v="0"/>
    <x v="0"/>
    <x v="0"/>
    <x v="262"/>
    <x v="262"/>
    <x v="150"/>
    <x v="17"/>
    <x v="2"/>
    <m/>
    <m/>
    <m/>
    <m/>
    <n v="1500"/>
    <m/>
    <m/>
  </r>
  <r>
    <x v="6"/>
    <x v="0"/>
    <x v="1"/>
    <x v="0"/>
    <m/>
    <x v="5"/>
    <x v="0"/>
    <x v="0"/>
    <x v="0"/>
    <x v="263"/>
    <x v="263"/>
    <x v="150"/>
    <x v="17"/>
    <x v="2"/>
    <m/>
    <m/>
    <m/>
    <m/>
    <n v="800"/>
    <m/>
    <m/>
  </r>
  <r>
    <x v="6"/>
    <x v="0"/>
    <x v="1"/>
    <x v="0"/>
    <m/>
    <x v="5"/>
    <x v="0"/>
    <x v="0"/>
    <x v="0"/>
    <x v="264"/>
    <x v="264"/>
    <x v="151"/>
    <x v="17"/>
    <x v="2"/>
    <m/>
    <m/>
    <m/>
    <m/>
    <n v="500"/>
    <m/>
    <m/>
  </r>
  <r>
    <x v="6"/>
    <x v="0"/>
    <x v="1"/>
    <x v="0"/>
    <m/>
    <x v="5"/>
    <x v="0"/>
    <x v="0"/>
    <x v="0"/>
    <x v="265"/>
    <x v="265"/>
    <x v="151"/>
    <x v="17"/>
    <x v="2"/>
    <m/>
    <m/>
    <m/>
    <m/>
    <n v="2400"/>
    <m/>
    <m/>
  </r>
  <r>
    <x v="6"/>
    <x v="0"/>
    <x v="1"/>
    <x v="0"/>
    <m/>
    <x v="5"/>
    <x v="0"/>
    <x v="0"/>
    <x v="0"/>
    <x v="266"/>
    <x v="266"/>
    <x v="151"/>
    <x v="17"/>
    <x v="2"/>
    <m/>
    <m/>
    <m/>
    <m/>
    <n v="100"/>
    <m/>
    <m/>
  </r>
  <r>
    <x v="6"/>
    <x v="0"/>
    <x v="0"/>
    <x v="1"/>
    <m/>
    <x v="5"/>
    <x v="0"/>
    <x v="0"/>
    <x v="0"/>
    <x v="267"/>
    <x v="267"/>
    <x v="152"/>
    <x v="17"/>
    <x v="2"/>
    <m/>
    <m/>
    <m/>
    <m/>
    <n v="6600"/>
    <m/>
    <m/>
  </r>
  <r>
    <x v="6"/>
    <x v="0"/>
    <x v="0"/>
    <x v="0"/>
    <m/>
    <x v="5"/>
    <x v="0"/>
    <x v="0"/>
    <x v="0"/>
    <x v="268"/>
    <x v="268"/>
    <x v="147"/>
    <x v="17"/>
    <x v="2"/>
    <m/>
    <m/>
    <m/>
    <m/>
    <n v="1645"/>
    <m/>
    <m/>
  </r>
  <r>
    <x v="6"/>
    <x v="0"/>
    <x v="0"/>
    <x v="0"/>
    <m/>
    <x v="5"/>
    <x v="0"/>
    <x v="0"/>
    <x v="0"/>
    <x v="269"/>
    <x v="269"/>
    <x v="147"/>
    <x v="17"/>
    <x v="2"/>
    <m/>
    <m/>
    <m/>
    <m/>
    <n v="1088"/>
    <m/>
    <m/>
  </r>
  <r>
    <x v="6"/>
    <x v="0"/>
    <x v="1"/>
    <x v="0"/>
    <m/>
    <x v="5"/>
    <x v="0"/>
    <x v="0"/>
    <x v="0"/>
    <x v="270"/>
    <x v="270"/>
    <x v="153"/>
    <x v="17"/>
    <x v="2"/>
    <m/>
    <m/>
    <m/>
    <m/>
    <n v="10600"/>
    <m/>
    <m/>
  </r>
  <r>
    <x v="6"/>
    <x v="0"/>
    <x v="0"/>
    <x v="0"/>
    <m/>
    <x v="5"/>
    <x v="0"/>
    <x v="0"/>
    <x v="0"/>
    <x v="271"/>
    <x v="271"/>
    <x v="154"/>
    <x v="18"/>
    <x v="2"/>
    <m/>
    <m/>
    <m/>
    <m/>
    <n v="2270"/>
    <m/>
    <m/>
  </r>
  <r>
    <x v="6"/>
    <x v="0"/>
    <x v="0"/>
    <x v="0"/>
    <m/>
    <x v="5"/>
    <x v="0"/>
    <x v="0"/>
    <x v="0"/>
    <x v="276"/>
    <x v="277"/>
    <x v="154"/>
    <x v="18"/>
    <x v="2"/>
    <m/>
    <m/>
    <m/>
    <m/>
    <n v="2155"/>
    <m/>
    <m/>
  </r>
  <r>
    <x v="6"/>
    <x v="0"/>
    <x v="1"/>
    <x v="0"/>
    <m/>
    <x v="5"/>
    <x v="0"/>
    <x v="0"/>
    <x v="0"/>
    <x v="279"/>
    <x v="280"/>
    <x v="154"/>
    <x v="18"/>
    <x v="2"/>
    <m/>
    <m/>
    <m/>
    <m/>
    <n v="5000"/>
    <m/>
    <m/>
  </r>
  <r>
    <x v="6"/>
    <x v="0"/>
    <x v="0"/>
    <x v="0"/>
    <m/>
    <x v="5"/>
    <x v="0"/>
    <x v="0"/>
    <x v="0"/>
    <x v="280"/>
    <x v="281"/>
    <x v="154"/>
    <x v="18"/>
    <x v="2"/>
    <m/>
    <m/>
    <m/>
    <m/>
    <n v="16720.25"/>
    <m/>
    <m/>
  </r>
  <r>
    <x v="6"/>
    <x v="0"/>
    <x v="1"/>
    <x v="0"/>
    <m/>
    <x v="5"/>
    <x v="0"/>
    <x v="0"/>
    <x v="0"/>
    <x v="281"/>
    <x v="282"/>
    <x v="154"/>
    <x v="18"/>
    <x v="2"/>
    <m/>
    <m/>
    <m/>
    <m/>
    <n v="1750"/>
    <m/>
    <m/>
  </r>
  <r>
    <x v="6"/>
    <x v="0"/>
    <x v="1"/>
    <x v="0"/>
    <m/>
    <x v="5"/>
    <x v="0"/>
    <x v="0"/>
    <x v="0"/>
    <x v="272"/>
    <x v="272"/>
    <x v="155"/>
    <x v="18"/>
    <x v="2"/>
    <m/>
    <m/>
    <m/>
    <m/>
    <n v="3974.25"/>
    <m/>
    <m/>
  </r>
  <r>
    <x v="6"/>
    <x v="0"/>
    <x v="1"/>
    <x v="0"/>
    <m/>
    <x v="5"/>
    <x v="0"/>
    <x v="0"/>
    <x v="0"/>
    <x v="285"/>
    <x v="286"/>
    <x v="155"/>
    <x v="18"/>
    <x v="2"/>
    <m/>
    <m/>
    <m/>
    <m/>
    <n v="1841"/>
    <m/>
    <m/>
  </r>
  <r>
    <x v="6"/>
    <x v="0"/>
    <x v="0"/>
    <x v="0"/>
    <m/>
    <x v="5"/>
    <x v="0"/>
    <x v="0"/>
    <x v="0"/>
    <x v="273"/>
    <x v="273"/>
    <x v="156"/>
    <x v="18"/>
    <x v="2"/>
    <m/>
    <m/>
    <m/>
    <m/>
    <n v="24980.5"/>
    <m/>
    <m/>
  </r>
  <r>
    <x v="6"/>
    <x v="0"/>
    <x v="0"/>
    <x v="0"/>
    <m/>
    <x v="5"/>
    <x v="0"/>
    <x v="0"/>
    <x v="0"/>
    <x v="274"/>
    <x v="274"/>
    <x v="157"/>
    <x v="18"/>
    <x v="2"/>
    <m/>
    <m/>
    <m/>
    <m/>
    <n v="5523"/>
    <m/>
    <m/>
  </r>
  <r>
    <x v="6"/>
    <x v="0"/>
    <x v="1"/>
    <x v="0"/>
    <m/>
    <x v="5"/>
    <x v="0"/>
    <x v="0"/>
    <x v="0"/>
    <x v="275"/>
    <x v="276"/>
    <x v="154"/>
    <x v="18"/>
    <x v="2"/>
    <m/>
    <m/>
    <m/>
    <m/>
    <n v="3700"/>
    <m/>
    <m/>
  </r>
  <r>
    <x v="6"/>
    <x v="0"/>
    <x v="1"/>
    <x v="0"/>
    <m/>
    <x v="5"/>
    <x v="0"/>
    <x v="0"/>
    <x v="0"/>
    <x v="277"/>
    <x v="278"/>
    <x v="158"/>
    <x v="18"/>
    <x v="2"/>
    <m/>
    <m/>
    <m/>
    <m/>
    <n v="1700"/>
    <m/>
    <m/>
  </r>
  <r>
    <x v="6"/>
    <x v="0"/>
    <x v="0"/>
    <x v="0"/>
    <m/>
    <x v="5"/>
    <x v="0"/>
    <x v="0"/>
    <x v="0"/>
    <x v="278"/>
    <x v="279"/>
    <x v="159"/>
    <x v="18"/>
    <x v="2"/>
    <m/>
    <m/>
    <m/>
    <m/>
    <n v="2066.2800000000002"/>
    <m/>
    <m/>
  </r>
  <r>
    <x v="6"/>
    <x v="0"/>
    <x v="0"/>
    <x v="0"/>
    <m/>
    <x v="5"/>
    <x v="0"/>
    <x v="0"/>
    <x v="0"/>
    <x v="283"/>
    <x v="284"/>
    <x v="159"/>
    <x v="18"/>
    <x v="2"/>
    <m/>
    <m/>
    <m/>
    <m/>
    <n v="1848"/>
    <m/>
    <m/>
  </r>
  <r>
    <x v="6"/>
    <x v="0"/>
    <x v="0"/>
    <x v="0"/>
    <m/>
    <x v="5"/>
    <x v="0"/>
    <x v="0"/>
    <x v="0"/>
    <x v="287"/>
    <x v="288"/>
    <x v="159"/>
    <x v="18"/>
    <x v="2"/>
    <m/>
    <m/>
    <m/>
    <m/>
    <n v="1839"/>
    <m/>
    <m/>
  </r>
  <r>
    <x v="6"/>
    <x v="0"/>
    <x v="1"/>
    <x v="0"/>
    <m/>
    <x v="5"/>
    <x v="0"/>
    <x v="0"/>
    <x v="0"/>
    <x v="282"/>
    <x v="283"/>
    <x v="160"/>
    <x v="18"/>
    <x v="2"/>
    <m/>
    <m/>
    <m/>
    <m/>
    <n v="600"/>
    <m/>
    <m/>
  </r>
  <r>
    <x v="6"/>
    <x v="0"/>
    <x v="1"/>
    <x v="0"/>
    <m/>
    <x v="5"/>
    <x v="0"/>
    <x v="0"/>
    <x v="0"/>
    <x v="284"/>
    <x v="285"/>
    <x v="160"/>
    <x v="18"/>
    <x v="2"/>
    <m/>
    <m/>
    <m/>
    <m/>
    <n v="700"/>
    <m/>
    <m/>
  </r>
  <r>
    <x v="6"/>
    <x v="0"/>
    <x v="0"/>
    <x v="0"/>
    <m/>
    <x v="5"/>
    <x v="0"/>
    <x v="0"/>
    <x v="0"/>
    <x v="286"/>
    <x v="287"/>
    <x v="160"/>
    <x v="18"/>
    <x v="2"/>
    <m/>
    <m/>
    <m/>
    <m/>
    <n v="6052.25"/>
    <m/>
    <m/>
  </r>
  <r>
    <x v="6"/>
    <x v="0"/>
    <x v="1"/>
    <x v="1"/>
    <m/>
    <x v="5"/>
    <x v="0"/>
    <x v="0"/>
    <x v="0"/>
    <x v="288"/>
    <x v="289"/>
    <x v="161"/>
    <x v="19"/>
    <x v="2"/>
    <m/>
    <m/>
    <m/>
    <m/>
    <n v="4000"/>
    <m/>
    <m/>
  </r>
  <r>
    <x v="6"/>
    <x v="0"/>
    <x v="1"/>
    <x v="0"/>
    <m/>
    <x v="5"/>
    <x v="0"/>
    <x v="0"/>
    <x v="0"/>
    <x v="289"/>
    <x v="290"/>
    <x v="162"/>
    <x v="19"/>
    <x v="2"/>
    <m/>
    <m/>
    <m/>
    <m/>
    <n v="1000"/>
    <m/>
    <m/>
  </r>
  <r>
    <x v="6"/>
    <x v="0"/>
    <x v="0"/>
    <x v="0"/>
    <m/>
    <x v="5"/>
    <x v="0"/>
    <x v="0"/>
    <x v="0"/>
    <x v="290"/>
    <x v="291"/>
    <x v="163"/>
    <x v="19"/>
    <x v="2"/>
    <m/>
    <m/>
    <m/>
    <m/>
    <n v="2000"/>
    <m/>
    <m/>
  </r>
  <r>
    <x v="6"/>
    <x v="0"/>
    <x v="0"/>
    <x v="0"/>
    <m/>
    <x v="5"/>
    <x v="0"/>
    <x v="0"/>
    <x v="0"/>
    <x v="291"/>
    <x v="292"/>
    <x v="164"/>
    <x v="19"/>
    <x v="2"/>
    <m/>
    <m/>
    <m/>
    <m/>
    <n v="0"/>
    <m/>
    <m/>
  </r>
  <r>
    <x v="6"/>
    <x v="0"/>
    <x v="1"/>
    <x v="0"/>
    <m/>
    <x v="5"/>
    <x v="0"/>
    <x v="0"/>
    <x v="1"/>
    <x v="292"/>
    <x v="293"/>
    <x v="165"/>
    <x v="19"/>
    <x v="2"/>
    <m/>
    <m/>
    <m/>
    <m/>
    <n v="3000"/>
    <m/>
    <m/>
  </r>
  <r>
    <x v="6"/>
    <x v="0"/>
    <x v="1"/>
    <x v="0"/>
    <m/>
    <x v="5"/>
    <x v="0"/>
    <x v="0"/>
    <x v="0"/>
    <x v="293"/>
    <x v="294"/>
    <x v="166"/>
    <x v="19"/>
    <x v="2"/>
    <m/>
    <m/>
    <m/>
    <m/>
    <n v="4100"/>
    <m/>
    <m/>
  </r>
  <r>
    <x v="6"/>
    <x v="0"/>
    <x v="0"/>
    <x v="0"/>
    <m/>
    <x v="5"/>
    <x v="0"/>
    <x v="0"/>
    <x v="0"/>
    <x v="294"/>
    <x v="295"/>
    <x v="167"/>
    <x v="19"/>
    <x v="2"/>
    <m/>
    <m/>
    <m/>
    <m/>
    <n v="2250"/>
    <m/>
    <m/>
  </r>
  <r>
    <x v="6"/>
    <x v="0"/>
    <x v="0"/>
    <x v="1"/>
    <m/>
    <x v="5"/>
    <x v="0"/>
    <x v="0"/>
    <x v="0"/>
    <x v="295"/>
    <x v="296"/>
    <x v="168"/>
    <x v="19"/>
    <x v="2"/>
    <m/>
    <m/>
    <m/>
    <m/>
    <n v="3841"/>
    <m/>
    <m/>
  </r>
  <r>
    <x v="6"/>
    <x v="0"/>
    <x v="1"/>
    <x v="0"/>
    <m/>
    <x v="5"/>
    <x v="0"/>
    <x v="0"/>
    <x v="0"/>
    <x v="296"/>
    <x v="297"/>
    <x v="169"/>
    <x v="19"/>
    <x v="2"/>
    <m/>
    <m/>
    <m/>
    <m/>
    <n v="4000"/>
    <m/>
    <m/>
  </r>
  <r>
    <x v="6"/>
    <x v="0"/>
    <x v="1"/>
    <x v="0"/>
    <m/>
    <x v="5"/>
    <x v="0"/>
    <x v="0"/>
    <x v="0"/>
    <x v="297"/>
    <x v="298"/>
    <x v="170"/>
    <x v="19"/>
    <x v="2"/>
    <m/>
    <m/>
    <m/>
    <m/>
    <n v="1500"/>
    <m/>
    <m/>
  </r>
  <r>
    <x v="6"/>
    <x v="0"/>
    <x v="1"/>
    <x v="1"/>
    <m/>
    <x v="5"/>
    <x v="0"/>
    <x v="0"/>
    <x v="0"/>
    <x v="298"/>
    <x v="300"/>
    <x v="171"/>
    <x v="19"/>
    <x v="2"/>
    <m/>
    <m/>
    <m/>
    <m/>
    <n v="0"/>
    <m/>
    <m/>
  </r>
  <r>
    <x v="6"/>
    <x v="0"/>
    <x v="0"/>
    <x v="0"/>
    <m/>
    <x v="5"/>
    <x v="0"/>
    <x v="0"/>
    <x v="0"/>
    <x v="299"/>
    <x v="301"/>
    <x v="172"/>
    <x v="19"/>
    <x v="2"/>
    <m/>
    <m/>
    <m/>
    <m/>
    <n v="4000"/>
    <m/>
    <m/>
  </r>
  <r>
    <x v="6"/>
    <x v="0"/>
    <x v="1"/>
    <x v="0"/>
    <m/>
    <x v="5"/>
    <x v="0"/>
    <x v="0"/>
    <x v="0"/>
    <x v="300"/>
    <x v="303"/>
    <x v="173"/>
    <x v="19"/>
    <x v="2"/>
    <m/>
    <m/>
    <m/>
    <m/>
    <n v="1250"/>
    <m/>
    <m/>
  </r>
  <r>
    <x v="6"/>
    <x v="0"/>
    <x v="1"/>
    <x v="0"/>
    <m/>
    <x v="5"/>
    <x v="0"/>
    <x v="0"/>
    <x v="0"/>
    <x v="301"/>
    <x v="304"/>
    <x v="174"/>
    <x v="19"/>
    <x v="2"/>
    <m/>
    <m/>
    <m/>
    <m/>
    <n v="0"/>
    <m/>
    <m/>
  </r>
  <r>
    <x v="6"/>
    <x v="0"/>
    <x v="1"/>
    <x v="0"/>
    <m/>
    <x v="5"/>
    <x v="0"/>
    <x v="0"/>
    <x v="0"/>
    <x v="302"/>
    <x v="305"/>
    <x v="175"/>
    <x v="19"/>
    <x v="2"/>
    <m/>
    <m/>
    <m/>
    <m/>
    <n v="500"/>
    <m/>
    <m/>
  </r>
  <r>
    <x v="6"/>
    <x v="0"/>
    <x v="0"/>
    <x v="0"/>
    <m/>
    <x v="5"/>
    <x v="0"/>
    <x v="0"/>
    <x v="0"/>
    <x v="303"/>
    <x v="306"/>
    <x v="176"/>
    <x v="19"/>
    <x v="2"/>
    <m/>
    <m/>
    <m/>
    <m/>
    <n v="0"/>
    <m/>
    <m/>
  </r>
  <r>
    <x v="6"/>
    <x v="0"/>
    <x v="1"/>
    <x v="0"/>
    <m/>
    <x v="5"/>
    <x v="0"/>
    <x v="0"/>
    <x v="0"/>
    <x v="304"/>
    <x v="307"/>
    <x v="177"/>
    <x v="19"/>
    <x v="2"/>
    <m/>
    <m/>
    <m/>
    <m/>
    <n v="3500"/>
    <m/>
    <m/>
  </r>
  <r>
    <x v="6"/>
    <x v="0"/>
    <x v="1"/>
    <x v="0"/>
    <m/>
    <x v="5"/>
    <x v="0"/>
    <x v="0"/>
    <x v="0"/>
    <x v="305"/>
    <x v="308"/>
    <x v="178"/>
    <x v="19"/>
    <x v="2"/>
    <m/>
    <m/>
    <m/>
    <m/>
    <n v="750"/>
    <m/>
    <m/>
  </r>
  <r>
    <x v="6"/>
    <x v="0"/>
    <x v="1"/>
    <x v="1"/>
    <m/>
    <x v="5"/>
    <x v="0"/>
    <x v="0"/>
    <x v="0"/>
    <x v="306"/>
    <x v="309"/>
    <x v="179"/>
    <x v="20"/>
    <x v="2"/>
    <m/>
    <m/>
    <m/>
    <m/>
    <n v="0"/>
    <m/>
    <m/>
  </r>
  <r>
    <x v="6"/>
    <x v="0"/>
    <x v="0"/>
    <x v="1"/>
    <m/>
    <x v="5"/>
    <x v="0"/>
    <x v="0"/>
    <x v="1"/>
    <x v="307"/>
    <x v="310"/>
    <x v="179"/>
    <x v="20"/>
    <x v="2"/>
    <m/>
    <m/>
    <m/>
    <m/>
    <n v="4348"/>
    <m/>
    <m/>
  </r>
  <r>
    <x v="6"/>
    <x v="0"/>
    <x v="1"/>
    <x v="0"/>
    <m/>
    <x v="5"/>
    <x v="0"/>
    <x v="0"/>
    <x v="0"/>
    <x v="308"/>
    <x v="311"/>
    <x v="180"/>
    <x v="20"/>
    <x v="2"/>
    <m/>
    <m/>
    <m/>
    <m/>
    <n v="0"/>
    <m/>
    <m/>
  </r>
  <r>
    <x v="6"/>
    <x v="0"/>
    <x v="1"/>
    <x v="0"/>
    <m/>
    <x v="5"/>
    <x v="0"/>
    <x v="0"/>
    <x v="0"/>
    <x v="309"/>
    <x v="312"/>
    <x v="180"/>
    <x v="20"/>
    <x v="2"/>
    <m/>
    <m/>
    <m/>
    <m/>
    <n v="100"/>
    <m/>
    <m/>
  </r>
  <r>
    <x v="6"/>
    <x v="0"/>
    <x v="0"/>
    <x v="0"/>
    <m/>
    <x v="5"/>
    <x v="0"/>
    <x v="0"/>
    <x v="0"/>
    <x v="310"/>
    <x v="313"/>
    <x v="181"/>
    <x v="20"/>
    <x v="2"/>
    <m/>
    <m/>
    <m/>
    <m/>
    <n v="1922"/>
    <m/>
    <m/>
  </r>
  <r>
    <x v="6"/>
    <x v="0"/>
    <x v="1"/>
    <x v="0"/>
    <m/>
    <x v="5"/>
    <x v="0"/>
    <x v="0"/>
    <x v="0"/>
    <x v="311"/>
    <x v="314"/>
    <x v="181"/>
    <x v="20"/>
    <x v="2"/>
    <m/>
    <m/>
    <m/>
    <m/>
    <n v="2500"/>
    <m/>
    <m/>
  </r>
  <r>
    <x v="6"/>
    <x v="0"/>
    <x v="1"/>
    <x v="0"/>
    <m/>
    <x v="5"/>
    <x v="0"/>
    <x v="0"/>
    <x v="0"/>
    <x v="312"/>
    <x v="315"/>
    <x v="182"/>
    <x v="20"/>
    <x v="2"/>
    <m/>
    <m/>
    <m/>
    <m/>
    <n v="6000"/>
    <m/>
    <m/>
  </r>
  <r>
    <x v="6"/>
    <x v="0"/>
    <x v="1"/>
    <x v="0"/>
    <m/>
    <x v="5"/>
    <x v="0"/>
    <x v="0"/>
    <x v="0"/>
    <x v="313"/>
    <x v="316"/>
    <x v="182"/>
    <x v="20"/>
    <x v="2"/>
    <m/>
    <m/>
    <m/>
    <m/>
    <n v="5000"/>
    <m/>
    <m/>
  </r>
  <r>
    <x v="6"/>
    <x v="0"/>
    <x v="1"/>
    <x v="0"/>
    <m/>
    <x v="5"/>
    <x v="0"/>
    <x v="0"/>
    <x v="0"/>
    <x v="314"/>
    <x v="317"/>
    <x v="182"/>
    <x v="20"/>
    <x v="2"/>
    <m/>
    <m/>
    <m/>
    <m/>
    <n v="100"/>
    <m/>
    <m/>
  </r>
  <r>
    <x v="6"/>
    <x v="0"/>
    <x v="0"/>
    <x v="0"/>
    <m/>
    <x v="5"/>
    <x v="0"/>
    <x v="0"/>
    <x v="0"/>
    <x v="315"/>
    <x v="318"/>
    <x v="183"/>
    <x v="20"/>
    <x v="2"/>
    <m/>
    <m/>
    <m/>
    <m/>
    <n v="3088.75"/>
    <m/>
    <m/>
  </r>
  <r>
    <x v="6"/>
    <x v="0"/>
    <x v="0"/>
    <x v="0"/>
    <m/>
    <x v="5"/>
    <x v="0"/>
    <x v="0"/>
    <x v="0"/>
    <x v="316"/>
    <x v="319"/>
    <x v="183"/>
    <x v="20"/>
    <x v="2"/>
    <m/>
    <m/>
    <m/>
    <m/>
    <n v="3141"/>
    <m/>
    <m/>
  </r>
  <r>
    <x v="6"/>
    <x v="0"/>
    <x v="0"/>
    <x v="0"/>
    <m/>
    <x v="5"/>
    <x v="0"/>
    <x v="0"/>
    <x v="0"/>
    <x v="317"/>
    <x v="320"/>
    <x v="183"/>
    <x v="20"/>
    <x v="2"/>
    <m/>
    <m/>
    <m/>
    <m/>
    <n v="420"/>
    <m/>
    <m/>
  </r>
  <r>
    <x v="6"/>
    <x v="0"/>
    <x v="1"/>
    <x v="0"/>
    <m/>
    <x v="5"/>
    <x v="0"/>
    <x v="0"/>
    <x v="0"/>
    <x v="318"/>
    <x v="321"/>
    <x v="184"/>
    <x v="20"/>
    <x v="2"/>
    <m/>
    <m/>
    <m/>
    <m/>
    <n v="500"/>
    <m/>
    <m/>
  </r>
  <r>
    <x v="6"/>
    <x v="0"/>
    <x v="1"/>
    <x v="0"/>
    <m/>
    <x v="5"/>
    <x v="0"/>
    <x v="0"/>
    <x v="0"/>
    <x v="319"/>
    <x v="322"/>
    <x v="184"/>
    <x v="20"/>
    <x v="2"/>
    <m/>
    <m/>
    <m/>
    <m/>
    <n v="0.01"/>
    <m/>
    <m/>
  </r>
  <r>
    <x v="6"/>
    <x v="0"/>
    <x v="0"/>
    <x v="0"/>
    <m/>
    <x v="5"/>
    <x v="0"/>
    <x v="0"/>
    <x v="0"/>
    <x v="320"/>
    <x v="323"/>
    <x v="181"/>
    <x v="20"/>
    <x v="2"/>
    <m/>
    <m/>
    <m/>
    <m/>
    <n v="2000"/>
    <m/>
    <m/>
  </r>
  <r>
    <x v="6"/>
    <x v="0"/>
    <x v="0"/>
    <x v="0"/>
    <m/>
    <x v="5"/>
    <x v="0"/>
    <x v="0"/>
    <x v="0"/>
    <x v="321"/>
    <x v="324"/>
    <x v="184"/>
    <x v="20"/>
    <x v="2"/>
    <m/>
    <m/>
    <m/>
    <m/>
    <n v="1558.75"/>
    <m/>
    <m/>
  </r>
  <r>
    <x v="6"/>
    <x v="0"/>
    <x v="1"/>
    <x v="0"/>
    <m/>
    <x v="5"/>
    <x v="0"/>
    <x v="0"/>
    <x v="0"/>
    <x v="322"/>
    <x v="325"/>
    <x v="181"/>
    <x v="20"/>
    <x v="2"/>
    <m/>
    <m/>
    <m/>
    <m/>
    <n v="0"/>
    <m/>
    <m/>
  </r>
  <r>
    <x v="6"/>
    <x v="0"/>
    <x v="1"/>
    <x v="0"/>
    <m/>
    <x v="5"/>
    <x v="0"/>
    <x v="0"/>
    <x v="0"/>
    <x v="323"/>
    <x v="326"/>
    <x v="181"/>
    <x v="20"/>
    <x v="2"/>
    <m/>
    <m/>
    <m/>
    <m/>
    <n v="0"/>
    <m/>
    <m/>
  </r>
  <r>
    <x v="6"/>
    <x v="0"/>
    <x v="1"/>
    <x v="0"/>
    <m/>
    <x v="5"/>
    <x v="0"/>
    <x v="0"/>
    <x v="0"/>
    <x v="324"/>
    <x v="327"/>
    <x v="181"/>
    <x v="20"/>
    <x v="2"/>
    <m/>
    <m/>
    <m/>
    <m/>
    <n v="800"/>
    <m/>
    <m/>
  </r>
  <r>
    <x v="6"/>
    <x v="0"/>
    <x v="1"/>
    <x v="0"/>
    <m/>
    <x v="5"/>
    <x v="0"/>
    <x v="0"/>
    <x v="0"/>
    <x v="325"/>
    <x v="328"/>
    <x v="181"/>
    <x v="20"/>
    <x v="2"/>
    <m/>
    <m/>
    <m/>
    <m/>
    <n v="0"/>
    <m/>
    <m/>
  </r>
  <r>
    <x v="6"/>
    <x v="0"/>
    <x v="1"/>
    <x v="0"/>
    <m/>
    <x v="5"/>
    <x v="0"/>
    <x v="0"/>
    <x v="0"/>
    <x v="326"/>
    <x v="329"/>
    <x v="185"/>
    <x v="20"/>
    <x v="2"/>
    <m/>
    <m/>
    <m/>
    <m/>
    <n v="2000"/>
    <m/>
    <m/>
  </r>
  <r>
    <x v="6"/>
    <x v="0"/>
    <x v="1"/>
    <x v="0"/>
    <m/>
    <x v="5"/>
    <x v="0"/>
    <x v="0"/>
    <x v="0"/>
    <x v="327"/>
    <x v="330"/>
    <x v="186"/>
    <x v="20"/>
    <x v="2"/>
    <m/>
    <m/>
    <m/>
    <m/>
    <n v="4000"/>
    <m/>
    <m/>
  </r>
  <r>
    <x v="6"/>
    <x v="0"/>
    <x v="1"/>
    <x v="0"/>
    <m/>
    <x v="5"/>
    <x v="0"/>
    <x v="0"/>
    <x v="0"/>
    <x v="328"/>
    <x v="331"/>
    <x v="186"/>
    <x v="20"/>
    <x v="2"/>
    <m/>
    <m/>
    <m/>
    <m/>
    <n v="1588.42"/>
    <m/>
    <m/>
  </r>
  <r>
    <x v="6"/>
    <x v="0"/>
    <x v="0"/>
    <x v="0"/>
    <m/>
    <x v="5"/>
    <x v="0"/>
    <x v="0"/>
    <x v="0"/>
    <x v="329"/>
    <x v="332"/>
    <x v="186"/>
    <x v="20"/>
    <x v="2"/>
    <m/>
    <m/>
    <m/>
    <m/>
    <n v="590.5"/>
    <m/>
    <m/>
  </r>
  <r>
    <x v="6"/>
    <x v="0"/>
    <x v="0"/>
    <x v="0"/>
    <m/>
    <x v="5"/>
    <x v="0"/>
    <x v="0"/>
    <x v="0"/>
    <x v="330"/>
    <x v="333"/>
    <x v="187"/>
    <x v="20"/>
    <x v="2"/>
    <m/>
    <m/>
    <m/>
    <m/>
    <n v="4873"/>
    <m/>
    <m/>
  </r>
  <r>
    <x v="6"/>
    <x v="0"/>
    <x v="0"/>
    <x v="0"/>
    <m/>
    <x v="6"/>
    <x v="0"/>
    <x v="0"/>
    <x v="0"/>
    <x v="0"/>
    <x v="0"/>
    <x v="0"/>
    <x v="0"/>
    <x v="0"/>
    <m/>
    <m/>
    <m/>
    <m/>
    <n v="956"/>
    <m/>
    <m/>
  </r>
  <r>
    <x v="6"/>
    <x v="0"/>
    <x v="0"/>
    <x v="0"/>
    <m/>
    <x v="6"/>
    <x v="0"/>
    <x v="0"/>
    <x v="0"/>
    <x v="1"/>
    <x v="1"/>
    <x v="0"/>
    <x v="0"/>
    <x v="0"/>
    <m/>
    <m/>
    <m/>
    <m/>
    <n v="5488"/>
    <m/>
    <m/>
  </r>
  <r>
    <x v="6"/>
    <x v="0"/>
    <x v="0"/>
    <x v="0"/>
    <m/>
    <x v="6"/>
    <x v="0"/>
    <x v="0"/>
    <x v="0"/>
    <x v="2"/>
    <x v="2"/>
    <x v="1"/>
    <x v="0"/>
    <x v="0"/>
    <m/>
    <m/>
    <m/>
    <m/>
    <n v="11000"/>
    <m/>
    <m/>
  </r>
  <r>
    <x v="6"/>
    <x v="0"/>
    <x v="0"/>
    <x v="0"/>
    <m/>
    <x v="6"/>
    <x v="0"/>
    <x v="0"/>
    <x v="0"/>
    <x v="3"/>
    <x v="3"/>
    <x v="1"/>
    <x v="0"/>
    <x v="0"/>
    <m/>
    <m/>
    <m/>
    <m/>
    <n v="5854.25"/>
    <m/>
    <m/>
  </r>
  <r>
    <x v="6"/>
    <x v="0"/>
    <x v="0"/>
    <x v="0"/>
    <m/>
    <x v="6"/>
    <x v="0"/>
    <x v="0"/>
    <x v="0"/>
    <x v="4"/>
    <x v="4"/>
    <x v="1"/>
    <x v="0"/>
    <x v="0"/>
    <m/>
    <m/>
    <m/>
    <m/>
    <n v="3338"/>
    <m/>
    <m/>
  </r>
  <r>
    <x v="6"/>
    <x v="0"/>
    <x v="0"/>
    <x v="0"/>
    <m/>
    <x v="6"/>
    <x v="0"/>
    <x v="0"/>
    <x v="0"/>
    <x v="5"/>
    <x v="5"/>
    <x v="1"/>
    <x v="0"/>
    <x v="0"/>
    <m/>
    <m/>
    <m/>
    <m/>
    <n v="617.75"/>
    <m/>
    <m/>
  </r>
  <r>
    <x v="6"/>
    <x v="0"/>
    <x v="0"/>
    <x v="0"/>
    <m/>
    <x v="6"/>
    <x v="0"/>
    <x v="0"/>
    <x v="0"/>
    <x v="6"/>
    <x v="6"/>
    <x v="1"/>
    <x v="0"/>
    <x v="0"/>
    <m/>
    <m/>
    <m/>
    <m/>
    <n v="4098"/>
    <m/>
    <m/>
  </r>
  <r>
    <x v="6"/>
    <x v="0"/>
    <x v="0"/>
    <x v="0"/>
    <m/>
    <x v="6"/>
    <x v="0"/>
    <x v="0"/>
    <x v="0"/>
    <x v="7"/>
    <x v="7"/>
    <x v="2"/>
    <x v="0"/>
    <x v="0"/>
    <m/>
    <m/>
    <m/>
    <m/>
    <n v="4800"/>
    <m/>
    <m/>
  </r>
  <r>
    <x v="6"/>
    <x v="0"/>
    <x v="1"/>
    <x v="0"/>
    <m/>
    <x v="6"/>
    <x v="0"/>
    <x v="0"/>
    <x v="0"/>
    <x v="8"/>
    <x v="8"/>
    <x v="3"/>
    <x v="0"/>
    <x v="0"/>
    <m/>
    <m/>
    <m/>
    <m/>
    <n v="15000"/>
    <m/>
    <m/>
  </r>
  <r>
    <x v="6"/>
    <x v="0"/>
    <x v="1"/>
    <x v="0"/>
    <m/>
    <x v="6"/>
    <x v="0"/>
    <x v="0"/>
    <x v="0"/>
    <x v="9"/>
    <x v="9"/>
    <x v="2"/>
    <x v="0"/>
    <x v="0"/>
    <m/>
    <m/>
    <m/>
    <m/>
    <n v="2250"/>
    <m/>
    <m/>
  </r>
  <r>
    <x v="6"/>
    <x v="0"/>
    <x v="0"/>
    <x v="0"/>
    <m/>
    <x v="6"/>
    <x v="0"/>
    <x v="0"/>
    <x v="0"/>
    <x v="10"/>
    <x v="10"/>
    <x v="4"/>
    <x v="1"/>
    <x v="0"/>
    <m/>
    <m/>
    <m/>
    <m/>
    <n v="350"/>
    <m/>
    <m/>
  </r>
  <r>
    <x v="6"/>
    <x v="0"/>
    <x v="1"/>
    <x v="0"/>
    <m/>
    <x v="6"/>
    <x v="0"/>
    <x v="0"/>
    <x v="0"/>
    <x v="11"/>
    <x v="11"/>
    <x v="4"/>
    <x v="1"/>
    <x v="0"/>
    <m/>
    <m/>
    <m/>
    <m/>
    <n v="200"/>
    <m/>
    <m/>
  </r>
  <r>
    <x v="6"/>
    <x v="0"/>
    <x v="1"/>
    <x v="0"/>
    <m/>
    <x v="6"/>
    <x v="0"/>
    <x v="0"/>
    <x v="0"/>
    <x v="12"/>
    <x v="12"/>
    <x v="5"/>
    <x v="1"/>
    <x v="0"/>
    <m/>
    <m/>
    <m/>
    <m/>
    <n v="0"/>
    <m/>
    <m/>
  </r>
  <r>
    <x v="6"/>
    <x v="0"/>
    <x v="0"/>
    <x v="0"/>
    <m/>
    <x v="6"/>
    <x v="0"/>
    <x v="0"/>
    <x v="0"/>
    <x v="331"/>
    <x v="334"/>
    <x v="5"/>
    <x v="1"/>
    <x v="0"/>
    <m/>
    <m/>
    <m/>
    <m/>
    <n v="0"/>
    <m/>
    <m/>
  </r>
  <r>
    <x v="6"/>
    <x v="0"/>
    <x v="0"/>
    <x v="0"/>
    <m/>
    <x v="6"/>
    <x v="0"/>
    <x v="0"/>
    <x v="0"/>
    <x v="332"/>
    <x v="335"/>
    <x v="5"/>
    <x v="1"/>
    <x v="0"/>
    <m/>
    <m/>
    <m/>
    <m/>
    <n v="0"/>
    <m/>
    <m/>
  </r>
  <r>
    <x v="6"/>
    <x v="0"/>
    <x v="1"/>
    <x v="0"/>
    <m/>
    <x v="6"/>
    <x v="0"/>
    <x v="0"/>
    <x v="0"/>
    <x v="333"/>
    <x v="336"/>
    <x v="5"/>
    <x v="1"/>
    <x v="0"/>
    <m/>
    <m/>
    <m/>
    <m/>
    <n v="0"/>
    <m/>
    <m/>
  </r>
  <r>
    <x v="6"/>
    <x v="0"/>
    <x v="0"/>
    <x v="0"/>
    <m/>
    <x v="6"/>
    <x v="0"/>
    <x v="0"/>
    <x v="0"/>
    <x v="334"/>
    <x v="337"/>
    <x v="5"/>
    <x v="1"/>
    <x v="0"/>
    <m/>
    <m/>
    <m/>
    <m/>
    <n v="5641.22"/>
    <m/>
    <m/>
  </r>
  <r>
    <x v="6"/>
    <x v="0"/>
    <x v="1"/>
    <x v="0"/>
    <m/>
    <x v="6"/>
    <x v="0"/>
    <x v="0"/>
    <x v="1"/>
    <x v="13"/>
    <x v="13"/>
    <x v="6"/>
    <x v="1"/>
    <x v="0"/>
    <m/>
    <m/>
    <m/>
    <m/>
    <n v="0"/>
    <m/>
    <m/>
  </r>
  <r>
    <x v="6"/>
    <x v="0"/>
    <x v="0"/>
    <x v="0"/>
    <m/>
    <x v="6"/>
    <x v="0"/>
    <x v="0"/>
    <x v="0"/>
    <x v="14"/>
    <x v="14"/>
    <x v="6"/>
    <x v="1"/>
    <x v="0"/>
    <m/>
    <m/>
    <m/>
    <m/>
    <n v="3605"/>
    <m/>
    <m/>
  </r>
  <r>
    <x v="6"/>
    <x v="0"/>
    <x v="1"/>
    <x v="0"/>
    <m/>
    <x v="6"/>
    <x v="0"/>
    <x v="0"/>
    <x v="0"/>
    <x v="15"/>
    <x v="15"/>
    <x v="7"/>
    <x v="1"/>
    <x v="0"/>
    <m/>
    <m/>
    <m/>
    <m/>
    <n v="825"/>
    <m/>
    <m/>
  </r>
  <r>
    <x v="6"/>
    <x v="0"/>
    <x v="1"/>
    <x v="0"/>
    <m/>
    <x v="6"/>
    <x v="0"/>
    <x v="0"/>
    <x v="0"/>
    <x v="16"/>
    <x v="16"/>
    <x v="7"/>
    <x v="1"/>
    <x v="0"/>
    <m/>
    <m/>
    <m/>
    <m/>
    <n v="0"/>
    <m/>
    <m/>
  </r>
  <r>
    <x v="6"/>
    <x v="0"/>
    <x v="0"/>
    <x v="0"/>
    <m/>
    <x v="6"/>
    <x v="0"/>
    <x v="0"/>
    <x v="0"/>
    <x v="17"/>
    <x v="17"/>
    <x v="7"/>
    <x v="1"/>
    <x v="0"/>
    <m/>
    <m/>
    <m/>
    <m/>
    <n v="500"/>
    <m/>
    <m/>
  </r>
  <r>
    <x v="6"/>
    <x v="0"/>
    <x v="1"/>
    <x v="0"/>
    <m/>
    <x v="6"/>
    <x v="0"/>
    <x v="0"/>
    <x v="0"/>
    <x v="18"/>
    <x v="18"/>
    <x v="8"/>
    <x v="1"/>
    <x v="0"/>
    <m/>
    <m/>
    <m/>
    <m/>
    <n v="506.92"/>
    <m/>
    <m/>
  </r>
  <r>
    <x v="6"/>
    <x v="0"/>
    <x v="0"/>
    <x v="0"/>
    <m/>
    <x v="6"/>
    <x v="0"/>
    <x v="0"/>
    <x v="1"/>
    <x v="19"/>
    <x v="19"/>
    <x v="8"/>
    <x v="1"/>
    <x v="0"/>
    <m/>
    <m/>
    <m/>
    <m/>
    <n v="7526"/>
    <m/>
    <m/>
  </r>
  <r>
    <x v="6"/>
    <x v="0"/>
    <x v="0"/>
    <x v="0"/>
    <m/>
    <x v="6"/>
    <x v="0"/>
    <x v="0"/>
    <x v="0"/>
    <x v="20"/>
    <x v="20"/>
    <x v="8"/>
    <x v="1"/>
    <x v="0"/>
    <m/>
    <m/>
    <m/>
    <m/>
    <n v="1267"/>
    <m/>
    <m/>
  </r>
  <r>
    <x v="6"/>
    <x v="0"/>
    <x v="0"/>
    <x v="0"/>
    <m/>
    <x v="6"/>
    <x v="0"/>
    <x v="0"/>
    <x v="0"/>
    <x v="21"/>
    <x v="21"/>
    <x v="9"/>
    <x v="1"/>
    <x v="0"/>
    <m/>
    <m/>
    <m/>
    <m/>
    <n v="4424.97"/>
    <m/>
    <m/>
  </r>
  <r>
    <x v="6"/>
    <x v="0"/>
    <x v="0"/>
    <x v="0"/>
    <m/>
    <x v="6"/>
    <x v="0"/>
    <x v="0"/>
    <x v="0"/>
    <x v="22"/>
    <x v="22"/>
    <x v="6"/>
    <x v="1"/>
    <x v="0"/>
    <m/>
    <m/>
    <m/>
    <m/>
    <n v="2211"/>
    <m/>
    <m/>
  </r>
  <r>
    <x v="6"/>
    <x v="0"/>
    <x v="0"/>
    <x v="0"/>
    <m/>
    <x v="6"/>
    <x v="0"/>
    <x v="0"/>
    <x v="0"/>
    <x v="23"/>
    <x v="23"/>
    <x v="10"/>
    <x v="1"/>
    <x v="0"/>
    <m/>
    <m/>
    <m/>
    <m/>
    <n v="439.75"/>
    <m/>
    <m/>
  </r>
  <r>
    <x v="6"/>
    <x v="0"/>
    <x v="0"/>
    <x v="0"/>
    <m/>
    <x v="6"/>
    <x v="0"/>
    <x v="0"/>
    <x v="0"/>
    <x v="24"/>
    <x v="24"/>
    <x v="4"/>
    <x v="1"/>
    <x v="0"/>
    <m/>
    <m/>
    <m/>
    <m/>
    <n v="3488"/>
    <m/>
    <m/>
  </r>
  <r>
    <x v="6"/>
    <x v="0"/>
    <x v="0"/>
    <x v="0"/>
    <m/>
    <x v="6"/>
    <x v="0"/>
    <x v="0"/>
    <x v="0"/>
    <x v="25"/>
    <x v="25"/>
    <x v="5"/>
    <x v="1"/>
    <x v="0"/>
    <m/>
    <m/>
    <m/>
    <m/>
    <n v="1696"/>
    <m/>
    <m/>
  </r>
  <r>
    <x v="6"/>
    <x v="0"/>
    <x v="0"/>
    <x v="0"/>
    <m/>
    <x v="6"/>
    <x v="0"/>
    <x v="0"/>
    <x v="0"/>
    <x v="26"/>
    <x v="26"/>
    <x v="10"/>
    <x v="1"/>
    <x v="0"/>
    <m/>
    <m/>
    <m/>
    <m/>
    <n v="4427"/>
    <m/>
    <m/>
  </r>
  <r>
    <x v="6"/>
    <x v="0"/>
    <x v="0"/>
    <x v="0"/>
    <m/>
    <x v="6"/>
    <x v="0"/>
    <x v="0"/>
    <x v="1"/>
    <x v="27"/>
    <x v="27"/>
    <x v="11"/>
    <x v="1"/>
    <x v="0"/>
    <m/>
    <m/>
    <m/>
    <m/>
    <n v="3250"/>
    <m/>
    <m/>
  </r>
  <r>
    <x v="6"/>
    <x v="0"/>
    <x v="0"/>
    <x v="0"/>
    <m/>
    <x v="6"/>
    <x v="0"/>
    <x v="0"/>
    <x v="0"/>
    <x v="28"/>
    <x v="28"/>
    <x v="12"/>
    <x v="2"/>
    <x v="0"/>
    <m/>
    <m/>
    <m/>
    <m/>
    <n v="3788"/>
    <m/>
    <m/>
  </r>
  <r>
    <x v="6"/>
    <x v="0"/>
    <x v="0"/>
    <x v="1"/>
    <m/>
    <x v="6"/>
    <x v="0"/>
    <x v="0"/>
    <x v="1"/>
    <x v="29"/>
    <x v="29"/>
    <x v="13"/>
    <x v="2"/>
    <x v="0"/>
    <m/>
    <m/>
    <m/>
    <m/>
    <n v="0"/>
    <m/>
    <m/>
  </r>
  <r>
    <x v="6"/>
    <x v="0"/>
    <x v="0"/>
    <x v="1"/>
    <m/>
    <x v="6"/>
    <x v="0"/>
    <x v="0"/>
    <x v="1"/>
    <x v="30"/>
    <x v="30"/>
    <x v="14"/>
    <x v="2"/>
    <x v="0"/>
    <m/>
    <m/>
    <m/>
    <m/>
    <n v="11342"/>
    <m/>
    <m/>
  </r>
  <r>
    <x v="6"/>
    <x v="0"/>
    <x v="1"/>
    <x v="0"/>
    <m/>
    <x v="6"/>
    <x v="0"/>
    <x v="0"/>
    <x v="0"/>
    <x v="31"/>
    <x v="31"/>
    <x v="15"/>
    <x v="2"/>
    <x v="0"/>
    <m/>
    <m/>
    <m/>
    <m/>
    <n v="5344"/>
    <m/>
    <m/>
  </r>
  <r>
    <x v="6"/>
    <x v="0"/>
    <x v="0"/>
    <x v="0"/>
    <m/>
    <x v="6"/>
    <x v="0"/>
    <x v="0"/>
    <x v="0"/>
    <x v="32"/>
    <x v="32"/>
    <x v="16"/>
    <x v="2"/>
    <x v="0"/>
    <m/>
    <m/>
    <m/>
    <m/>
    <n v="5706.25"/>
    <m/>
    <m/>
  </r>
  <r>
    <x v="6"/>
    <x v="0"/>
    <x v="0"/>
    <x v="0"/>
    <m/>
    <x v="6"/>
    <x v="0"/>
    <x v="0"/>
    <x v="0"/>
    <x v="33"/>
    <x v="33"/>
    <x v="17"/>
    <x v="2"/>
    <x v="0"/>
    <m/>
    <m/>
    <m/>
    <m/>
    <n v="4320"/>
    <m/>
    <m/>
  </r>
  <r>
    <x v="6"/>
    <x v="0"/>
    <x v="0"/>
    <x v="0"/>
    <m/>
    <x v="6"/>
    <x v="0"/>
    <x v="0"/>
    <x v="0"/>
    <x v="34"/>
    <x v="34"/>
    <x v="18"/>
    <x v="2"/>
    <x v="0"/>
    <m/>
    <m/>
    <m/>
    <m/>
    <n v="7105"/>
    <m/>
    <m/>
  </r>
  <r>
    <x v="6"/>
    <x v="0"/>
    <x v="0"/>
    <x v="0"/>
    <m/>
    <x v="6"/>
    <x v="0"/>
    <x v="0"/>
    <x v="0"/>
    <x v="35"/>
    <x v="35"/>
    <x v="19"/>
    <x v="2"/>
    <x v="0"/>
    <m/>
    <m/>
    <m/>
    <m/>
    <n v="4028"/>
    <m/>
    <m/>
  </r>
  <r>
    <x v="6"/>
    <x v="0"/>
    <x v="1"/>
    <x v="0"/>
    <m/>
    <x v="6"/>
    <x v="0"/>
    <x v="0"/>
    <x v="0"/>
    <x v="36"/>
    <x v="36"/>
    <x v="12"/>
    <x v="2"/>
    <x v="0"/>
    <m/>
    <m/>
    <m/>
    <m/>
    <n v="1917"/>
    <m/>
    <m/>
  </r>
  <r>
    <x v="6"/>
    <x v="0"/>
    <x v="0"/>
    <x v="0"/>
    <m/>
    <x v="6"/>
    <x v="0"/>
    <x v="0"/>
    <x v="0"/>
    <x v="37"/>
    <x v="37"/>
    <x v="20"/>
    <x v="3"/>
    <x v="0"/>
    <m/>
    <m/>
    <m/>
    <m/>
    <n v="6353"/>
    <m/>
    <m/>
  </r>
  <r>
    <x v="6"/>
    <x v="0"/>
    <x v="0"/>
    <x v="0"/>
    <m/>
    <x v="6"/>
    <x v="0"/>
    <x v="0"/>
    <x v="0"/>
    <x v="38"/>
    <x v="38"/>
    <x v="21"/>
    <x v="3"/>
    <x v="0"/>
    <m/>
    <m/>
    <m/>
    <m/>
    <n v="5861"/>
    <m/>
    <m/>
  </r>
  <r>
    <x v="6"/>
    <x v="0"/>
    <x v="0"/>
    <x v="0"/>
    <m/>
    <x v="6"/>
    <x v="0"/>
    <x v="0"/>
    <x v="0"/>
    <x v="39"/>
    <x v="39"/>
    <x v="22"/>
    <x v="3"/>
    <x v="0"/>
    <m/>
    <m/>
    <m/>
    <m/>
    <n v="5079"/>
    <m/>
    <m/>
  </r>
  <r>
    <x v="6"/>
    <x v="0"/>
    <x v="0"/>
    <x v="0"/>
    <m/>
    <x v="6"/>
    <x v="0"/>
    <x v="0"/>
    <x v="0"/>
    <x v="40"/>
    <x v="40"/>
    <x v="23"/>
    <x v="3"/>
    <x v="0"/>
    <m/>
    <m/>
    <m/>
    <m/>
    <n v="7589"/>
    <m/>
    <m/>
  </r>
  <r>
    <x v="6"/>
    <x v="0"/>
    <x v="0"/>
    <x v="0"/>
    <m/>
    <x v="6"/>
    <x v="0"/>
    <x v="0"/>
    <x v="1"/>
    <x v="41"/>
    <x v="41"/>
    <x v="24"/>
    <x v="3"/>
    <x v="0"/>
    <m/>
    <m/>
    <m/>
    <m/>
    <n v="10000"/>
    <m/>
    <m/>
  </r>
  <r>
    <x v="6"/>
    <x v="0"/>
    <x v="1"/>
    <x v="0"/>
    <m/>
    <x v="6"/>
    <x v="0"/>
    <x v="0"/>
    <x v="0"/>
    <x v="42"/>
    <x v="42"/>
    <x v="25"/>
    <x v="3"/>
    <x v="0"/>
    <m/>
    <m/>
    <m/>
    <m/>
    <n v="8383.67"/>
    <m/>
    <m/>
  </r>
  <r>
    <x v="6"/>
    <x v="0"/>
    <x v="0"/>
    <x v="0"/>
    <m/>
    <x v="6"/>
    <x v="0"/>
    <x v="0"/>
    <x v="0"/>
    <x v="43"/>
    <x v="43"/>
    <x v="26"/>
    <x v="3"/>
    <x v="0"/>
    <m/>
    <m/>
    <m/>
    <m/>
    <n v="5569"/>
    <m/>
    <m/>
  </r>
  <r>
    <x v="6"/>
    <x v="0"/>
    <x v="0"/>
    <x v="0"/>
    <m/>
    <x v="6"/>
    <x v="0"/>
    <x v="0"/>
    <x v="0"/>
    <x v="44"/>
    <x v="44"/>
    <x v="27"/>
    <x v="3"/>
    <x v="0"/>
    <m/>
    <m/>
    <m/>
    <m/>
    <n v="7052"/>
    <m/>
    <m/>
  </r>
  <r>
    <x v="6"/>
    <x v="0"/>
    <x v="0"/>
    <x v="0"/>
    <m/>
    <x v="6"/>
    <x v="0"/>
    <x v="0"/>
    <x v="0"/>
    <x v="45"/>
    <x v="45"/>
    <x v="28"/>
    <x v="3"/>
    <x v="0"/>
    <m/>
    <m/>
    <m/>
    <m/>
    <n v="2583"/>
    <m/>
    <m/>
  </r>
  <r>
    <x v="6"/>
    <x v="0"/>
    <x v="0"/>
    <x v="0"/>
    <m/>
    <x v="6"/>
    <x v="0"/>
    <x v="0"/>
    <x v="0"/>
    <x v="46"/>
    <x v="46"/>
    <x v="29"/>
    <x v="3"/>
    <x v="0"/>
    <m/>
    <m/>
    <m/>
    <m/>
    <n v="4773.42"/>
    <m/>
    <m/>
  </r>
  <r>
    <x v="6"/>
    <x v="0"/>
    <x v="0"/>
    <x v="0"/>
    <m/>
    <x v="6"/>
    <x v="0"/>
    <x v="0"/>
    <x v="0"/>
    <x v="47"/>
    <x v="47"/>
    <x v="30"/>
    <x v="3"/>
    <x v="0"/>
    <m/>
    <m/>
    <m/>
    <m/>
    <n v="5800"/>
    <m/>
    <m/>
  </r>
  <r>
    <x v="6"/>
    <x v="0"/>
    <x v="1"/>
    <x v="0"/>
    <m/>
    <x v="6"/>
    <x v="0"/>
    <x v="0"/>
    <x v="0"/>
    <x v="48"/>
    <x v="48"/>
    <x v="31"/>
    <x v="3"/>
    <x v="0"/>
    <m/>
    <m/>
    <m/>
    <m/>
    <n v="2000"/>
    <m/>
    <m/>
  </r>
  <r>
    <x v="6"/>
    <x v="0"/>
    <x v="0"/>
    <x v="0"/>
    <m/>
    <x v="6"/>
    <x v="0"/>
    <x v="0"/>
    <x v="0"/>
    <x v="49"/>
    <x v="49"/>
    <x v="32"/>
    <x v="3"/>
    <x v="0"/>
    <m/>
    <m/>
    <m/>
    <m/>
    <n v="5045"/>
    <m/>
    <m/>
  </r>
  <r>
    <x v="6"/>
    <x v="0"/>
    <x v="0"/>
    <x v="0"/>
    <m/>
    <x v="6"/>
    <x v="0"/>
    <x v="0"/>
    <x v="0"/>
    <x v="50"/>
    <x v="50"/>
    <x v="28"/>
    <x v="3"/>
    <x v="0"/>
    <m/>
    <m/>
    <m/>
    <m/>
    <n v="9649"/>
    <m/>
    <m/>
  </r>
  <r>
    <x v="6"/>
    <x v="0"/>
    <x v="1"/>
    <x v="0"/>
    <m/>
    <x v="6"/>
    <x v="0"/>
    <x v="0"/>
    <x v="0"/>
    <x v="51"/>
    <x v="51"/>
    <x v="28"/>
    <x v="3"/>
    <x v="0"/>
    <m/>
    <m/>
    <m/>
    <m/>
    <n v="0"/>
    <m/>
    <m/>
  </r>
  <r>
    <x v="6"/>
    <x v="0"/>
    <x v="0"/>
    <x v="0"/>
    <m/>
    <x v="6"/>
    <x v="0"/>
    <x v="0"/>
    <x v="0"/>
    <x v="52"/>
    <x v="52"/>
    <x v="33"/>
    <x v="4"/>
    <x v="0"/>
    <m/>
    <m/>
    <m/>
    <m/>
    <n v="7951"/>
    <m/>
    <m/>
  </r>
  <r>
    <x v="6"/>
    <x v="0"/>
    <x v="0"/>
    <x v="0"/>
    <m/>
    <x v="6"/>
    <x v="0"/>
    <x v="0"/>
    <x v="0"/>
    <x v="53"/>
    <x v="53"/>
    <x v="34"/>
    <x v="4"/>
    <x v="0"/>
    <m/>
    <m/>
    <m/>
    <m/>
    <n v="3351"/>
    <m/>
    <m/>
  </r>
  <r>
    <x v="6"/>
    <x v="0"/>
    <x v="1"/>
    <x v="0"/>
    <m/>
    <x v="6"/>
    <x v="0"/>
    <x v="0"/>
    <x v="0"/>
    <x v="54"/>
    <x v="54"/>
    <x v="35"/>
    <x v="4"/>
    <x v="0"/>
    <m/>
    <m/>
    <m/>
    <m/>
    <n v="5013.7299999999996"/>
    <m/>
    <m/>
  </r>
  <r>
    <x v="6"/>
    <x v="0"/>
    <x v="0"/>
    <x v="0"/>
    <m/>
    <x v="6"/>
    <x v="0"/>
    <x v="0"/>
    <x v="0"/>
    <x v="55"/>
    <x v="55"/>
    <x v="36"/>
    <x v="4"/>
    <x v="0"/>
    <m/>
    <m/>
    <m/>
    <m/>
    <n v="7044.25"/>
    <m/>
    <m/>
  </r>
  <r>
    <x v="6"/>
    <x v="0"/>
    <x v="0"/>
    <x v="0"/>
    <m/>
    <x v="6"/>
    <x v="0"/>
    <x v="0"/>
    <x v="0"/>
    <x v="56"/>
    <x v="56"/>
    <x v="37"/>
    <x v="4"/>
    <x v="0"/>
    <m/>
    <m/>
    <m/>
    <m/>
    <n v="3863"/>
    <m/>
    <m/>
  </r>
  <r>
    <x v="6"/>
    <x v="0"/>
    <x v="1"/>
    <x v="0"/>
    <m/>
    <x v="6"/>
    <x v="0"/>
    <x v="0"/>
    <x v="1"/>
    <x v="57"/>
    <x v="57"/>
    <x v="38"/>
    <x v="4"/>
    <x v="0"/>
    <m/>
    <m/>
    <m/>
    <m/>
    <n v="3000"/>
    <m/>
    <m/>
  </r>
  <r>
    <x v="6"/>
    <x v="0"/>
    <x v="0"/>
    <x v="0"/>
    <m/>
    <x v="6"/>
    <x v="0"/>
    <x v="0"/>
    <x v="0"/>
    <x v="58"/>
    <x v="58"/>
    <x v="39"/>
    <x v="4"/>
    <x v="0"/>
    <m/>
    <m/>
    <m/>
    <m/>
    <n v="2615"/>
    <m/>
    <m/>
  </r>
  <r>
    <x v="6"/>
    <x v="0"/>
    <x v="1"/>
    <x v="0"/>
    <m/>
    <x v="6"/>
    <x v="0"/>
    <x v="0"/>
    <x v="1"/>
    <x v="59"/>
    <x v="59"/>
    <x v="40"/>
    <x v="4"/>
    <x v="0"/>
    <m/>
    <m/>
    <m/>
    <m/>
    <n v="2910"/>
    <m/>
    <m/>
  </r>
  <r>
    <x v="6"/>
    <x v="0"/>
    <x v="0"/>
    <x v="0"/>
    <m/>
    <x v="6"/>
    <x v="0"/>
    <x v="0"/>
    <x v="0"/>
    <x v="60"/>
    <x v="60"/>
    <x v="41"/>
    <x v="4"/>
    <x v="0"/>
    <m/>
    <m/>
    <m/>
    <m/>
    <n v="9620"/>
    <m/>
    <m/>
  </r>
  <r>
    <x v="6"/>
    <x v="0"/>
    <x v="0"/>
    <x v="0"/>
    <m/>
    <x v="6"/>
    <x v="0"/>
    <x v="0"/>
    <x v="0"/>
    <x v="61"/>
    <x v="61"/>
    <x v="42"/>
    <x v="4"/>
    <x v="0"/>
    <m/>
    <m/>
    <m/>
    <m/>
    <n v="7215.65"/>
    <m/>
    <m/>
  </r>
  <r>
    <x v="6"/>
    <x v="0"/>
    <x v="0"/>
    <x v="0"/>
    <m/>
    <x v="6"/>
    <x v="0"/>
    <x v="0"/>
    <x v="0"/>
    <x v="62"/>
    <x v="62"/>
    <x v="43"/>
    <x v="4"/>
    <x v="0"/>
    <m/>
    <m/>
    <m/>
    <m/>
    <n v="4395"/>
    <m/>
    <m/>
  </r>
  <r>
    <x v="6"/>
    <x v="0"/>
    <x v="1"/>
    <x v="0"/>
    <m/>
    <x v="6"/>
    <x v="0"/>
    <x v="0"/>
    <x v="1"/>
    <x v="63"/>
    <x v="63"/>
    <x v="44"/>
    <x v="4"/>
    <x v="0"/>
    <m/>
    <m/>
    <m/>
    <m/>
    <n v="4002"/>
    <m/>
    <m/>
  </r>
  <r>
    <x v="6"/>
    <x v="0"/>
    <x v="0"/>
    <x v="0"/>
    <m/>
    <x v="6"/>
    <x v="0"/>
    <x v="0"/>
    <x v="0"/>
    <x v="64"/>
    <x v="64"/>
    <x v="45"/>
    <x v="4"/>
    <x v="0"/>
    <m/>
    <m/>
    <m/>
    <m/>
    <n v="6170"/>
    <m/>
    <m/>
  </r>
  <r>
    <x v="6"/>
    <x v="0"/>
    <x v="1"/>
    <x v="0"/>
    <m/>
    <x v="6"/>
    <x v="0"/>
    <x v="0"/>
    <x v="0"/>
    <x v="65"/>
    <x v="65"/>
    <x v="46"/>
    <x v="4"/>
    <x v="0"/>
    <m/>
    <m/>
    <m/>
    <m/>
    <n v="3500"/>
    <m/>
    <m/>
  </r>
  <r>
    <x v="6"/>
    <x v="0"/>
    <x v="1"/>
    <x v="0"/>
    <m/>
    <x v="6"/>
    <x v="0"/>
    <x v="0"/>
    <x v="0"/>
    <x v="66"/>
    <x v="66"/>
    <x v="47"/>
    <x v="5"/>
    <x v="0"/>
    <m/>
    <m/>
    <m/>
    <m/>
    <n v="130"/>
    <m/>
    <m/>
  </r>
  <r>
    <x v="6"/>
    <x v="0"/>
    <x v="0"/>
    <x v="0"/>
    <m/>
    <x v="6"/>
    <x v="0"/>
    <x v="0"/>
    <x v="0"/>
    <x v="67"/>
    <x v="67"/>
    <x v="47"/>
    <x v="5"/>
    <x v="0"/>
    <m/>
    <m/>
    <m/>
    <m/>
    <n v="3508"/>
    <m/>
    <m/>
  </r>
  <r>
    <x v="6"/>
    <x v="0"/>
    <x v="1"/>
    <x v="0"/>
    <m/>
    <x v="6"/>
    <x v="0"/>
    <x v="0"/>
    <x v="0"/>
    <x v="68"/>
    <x v="68"/>
    <x v="48"/>
    <x v="5"/>
    <x v="0"/>
    <m/>
    <m/>
    <m/>
    <m/>
    <n v="0"/>
    <m/>
    <m/>
  </r>
  <r>
    <x v="6"/>
    <x v="0"/>
    <x v="0"/>
    <x v="0"/>
    <m/>
    <x v="6"/>
    <x v="0"/>
    <x v="0"/>
    <x v="0"/>
    <x v="69"/>
    <x v="69"/>
    <x v="49"/>
    <x v="5"/>
    <x v="0"/>
    <m/>
    <m/>
    <m/>
    <m/>
    <n v="7943"/>
    <m/>
    <m/>
  </r>
  <r>
    <x v="6"/>
    <x v="0"/>
    <x v="0"/>
    <x v="0"/>
    <m/>
    <x v="6"/>
    <x v="0"/>
    <x v="0"/>
    <x v="0"/>
    <x v="70"/>
    <x v="70"/>
    <x v="50"/>
    <x v="5"/>
    <x v="0"/>
    <m/>
    <m/>
    <m/>
    <m/>
    <n v="24220"/>
    <m/>
    <m/>
  </r>
  <r>
    <x v="6"/>
    <x v="0"/>
    <x v="0"/>
    <x v="0"/>
    <m/>
    <x v="6"/>
    <x v="0"/>
    <x v="0"/>
    <x v="0"/>
    <x v="71"/>
    <x v="71"/>
    <x v="48"/>
    <x v="5"/>
    <x v="0"/>
    <m/>
    <m/>
    <m/>
    <m/>
    <n v="2286.16"/>
    <m/>
    <m/>
  </r>
  <r>
    <x v="6"/>
    <x v="0"/>
    <x v="0"/>
    <x v="0"/>
    <m/>
    <x v="6"/>
    <x v="0"/>
    <x v="0"/>
    <x v="0"/>
    <x v="72"/>
    <x v="72"/>
    <x v="51"/>
    <x v="5"/>
    <x v="0"/>
    <m/>
    <m/>
    <m/>
    <m/>
    <n v="10071.93"/>
    <m/>
    <m/>
  </r>
  <r>
    <x v="6"/>
    <x v="0"/>
    <x v="0"/>
    <x v="0"/>
    <m/>
    <x v="6"/>
    <x v="0"/>
    <x v="0"/>
    <x v="0"/>
    <x v="73"/>
    <x v="73"/>
    <x v="52"/>
    <x v="5"/>
    <x v="0"/>
    <m/>
    <m/>
    <m/>
    <m/>
    <n v="3597"/>
    <m/>
    <m/>
  </r>
  <r>
    <x v="6"/>
    <x v="0"/>
    <x v="0"/>
    <x v="0"/>
    <m/>
    <x v="6"/>
    <x v="0"/>
    <x v="0"/>
    <x v="0"/>
    <x v="74"/>
    <x v="74"/>
    <x v="53"/>
    <x v="5"/>
    <x v="0"/>
    <m/>
    <m/>
    <m/>
    <m/>
    <n v="8363"/>
    <m/>
    <m/>
  </r>
  <r>
    <x v="6"/>
    <x v="0"/>
    <x v="0"/>
    <x v="0"/>
    <m/>
    <x v="6"/>
    <x v="0"/>
    <x v="0"/>
    <x v="0"/>
    <x v="75"/>
    <x v="75"/>
    <x v="54"/>
    <x v="6"/>
    <x v="0"/>
    <m/>
    <m/>
    <m/>
    <m/>
    <n v="3696"/>
    <m/>
    <m/>
  </r>
  <r>
    <x v="6"/>
    <x v="0"/>
    <x v="1"/>
    <x v="0"/>
    <m/>
    <x v="6"/>
    <x v="0"/>
    <x v="0"/>
    <x v="0"/>
    <x v="76"/>
    <x v="76"/>
    <x v="54"/>
    <x v="6"/>
    <x v="0"/>
    <m/>
    <m/>
    <m/>
    <m/>
    <n v="1840"/>
    <m/>
    <m/>
  </r>
  <r>
    <x v="6"/>
    <x v="0"/>
    <x v="0"/>
    <x v="0"/>
    <m/>
    <x v="6"/>
    <x v="0"/>
    <x v="0"/>
    <x v="0"/>
    <x v="77"/>
    <x v="77"/>
    <x v="54"/>
    <x v="6"/>
    <x v="0"/>
    <m/>
    <m/>
    <m/>
    <m/>
    <n v="4678"/>
    <m/>
    <m/>
  </r>
  <r>
    <x v="6"/>
    <x v="0"/>
    <x v="1"/>
    <x v="0"/>
    <m/>
    <x v="6"/>
    <x v="0"/>
    <x v="0"/>
    <x v="0"/>
    <x v="78"/>
    <x v="78"/>
    <x v="54"/>
    <x v="6"/>
    <x v="0"/>
    <m/>
    <m/>
    <m/>
    <m/>
    <n v="800"/>
    <m/>
    <m/>
  </r>
  <r>
    <x v="6"/>
    <x v="0"/>
    <x v="1"/>
    <x v="0"/>
    <m/>
    <x v="6"/>
    <x v="0"/>
    <x v="0"/>
    <x v="0"/>
    <x v="79"/>
    <x v="79"/>
    <x v="55"/>
    <x v="6"/>
    <x v="0"/>
    <m/>
    <m/>
    <m/>
    <m/>
    <n v="21256.5"/>
    <m/>
    <m/>
  </r>
  <r>
    <x v="6"/>
    <x v="0"/>
    <x v="0"/>
    <x v="0"/>
    <m/>
    <x v="6"/>
    <x v="0"/>
    <x v="0"/>
    <x v="0"/>
    <x v="80"/>
    <x v="80"/>
    <x v="55"/>
    <x v="6"/>
    <x v="0"/>
    <m/>
    <m/>
    <m/>
    <m/>
    <n v="376"/>
    <m/>
    <m/>
  </r>
  <r>
    <x v="6"/>
    <x v="0"/>
    <x v="0"/>
    <x v="0"/>
    <m/>
    <x v="6"/>
    <x v="0"/>
    <x v="0"/>
    <x v="0"/>
    <x v="81"/>
    <x v="81"/>
    <x v="56"/>
    <x v="6"/>
    <x v="0"/>
    <m/>
    <m/>
    <m/>
    <m/>
    <n v="1000"/>
    <m/>
    <m/>
  </r>
  <r>
    <x v="6"/>
    <x v="0"/>
    <x v="1"/>
    <x v="0"/>
    <m/>
    <x v="6"/>
    <x v="0"/>
    <x v="0"/>
    <x v="0"/>
    <x v="82"/>
    <x v="82"/>
    <x v="56"/>
    <x v="6"/>
    <x v="0"/>
    <m/>
    <m/>
    <m/>
    <m/>
    <n v="0"/>
    <m/>
    <m/>
  </r>
  <r>
    <x v="6"/>
    <x v="0"/>
    <x v="0"/>
    <x v="0"/>
    <m/>
    <x v="6"/>
    <x v="0"/>
    <x v="0"/>
    <x v="0"/>
    <x v="83"/>
    <x v="83"/>
    <x v="56"/>
    <x v="6"/>
    <x v="0"/>
    <m/>
    <m/>
    <m/>
    <m/>
    <n v="5500"/>
    <m/>
    <m/>
  </r>
  <r>
    <x v="6"/>
    <x v="0"/>
    <x v="0"/>
    <x v="0"/>
    <m/>
    <x v="6"/>
    <x v="0"/>
    <x v="0"/>
    <x v="0"/>
    <x v="84"/>
    <x v="84"/>
    <x v="56"/>
    <x v="6"/>
    <x v="0"/>
    <m/>
    <m/>
    <m/>
    <m/>
    <n v="14934"/>
    <m/>
    <m/>
  </r>
  <r>
    <x v="6"/>
    <x v="0"/>
    <x v="0"/>
    <x v="0"/>
    <m/>
    <x v="6"/>
    <x v="0"/>
    <x v="0"/>
    <x v="0"/>
    <x v="85"/>
    <x v="85"/>
    <x v="57"/>
    <x v="7"/>
    <x v="1"/>
    <m/>
    <m/>
    <m/>
    <m/>
    <n v="10000"/>
    <m/>
    <m/>
  </r>
  <r>
    <x v="6"/>
    <x v="0"/>
    <x v="1"/>
    <x v="0"/>
    <m/>
    <x v="6"/>
    <x v="0"/>
    <x v="0"/>
    <x v="0"/>
    <x v="86"/>
    <x v="86"/>
    <x v="58"/>
    <x v="7"/>
    <x v="1"/>
    <m/>
    <m/>
    <m/>
    <m/>
    <n v="0"/>
    <m/>
    <m/>
  </r>
  <r>
    <x v="6"/>
    <x v="0"/>
    <x v="0"/>
    <x v="0"/>
    <m/>
    <x v="6"/>
    <x v="0"/>
    <x v="0"/>
    <x v="0"/>
    <x v="87"/>
    <x v="87"/>
    <x v="59"/>
    <x v="7"/>
    <x v="1"/>
    <m/>
    <m/>
    <m/>
    <m/>
    <n v="7444.5"/>
    <m/>
    <m/>
  </r>
  <r>
    <x v="6"/>
    <x v="0"/>
    <x v="1"/>
    <x v="0"/>
    <m/>
    <x v="6"/>
    <x v="0"/>
    <x v="0"/>
    <x v="0"/>
    <x v="88"/>
    <x v="88"/>
    <x v="60"/>
    <x v="7"/>
    <x v="1"/>
    <m/>
    <m/>
    <m/>
    <m/>
    <n v="0"/>
    <m/>
    <m/>
  </r>
  <r>
    <x v="6"/>
    <x v="0"/>
    <x v="0"/>
    <x v="0"/>
    <m/>
    <x v="6"/>
    <x v="0"/>
    <x v="0"/>
    <x v="0"/>
    <x v="89"/>
    <x v="89"/>
    <x v="61"/>
    <x v="7"/>
    <x v="1"/>
    <m/>
    <m/>
    <m/>
    <m/>
    <n v="6949.83"/>
    <m/>
    <m/>
  </r>
  <r>
    <x v="6"/>
    <x v="0"/>
    <x v="0"/>
    <x v="0"/>
    <m/>
    <x v="6"/>
    <x v="0"/>
    <x v="0"/>
    <x v="0"/>
    <x v="90"/>
    <x v="90"/>
    <x v="62"/>
    <x v="7"/>
    <x v="1"/>
    <m/>
    <m/>
    <m/>
    <m/>
    <n v="5000"/>
    <m/>
    <m/>
  </r>
  <r>
    <x v="6"/>
    <x v="0"/>
    <x v="0"/>
    <x v="0"/>
    <m/>
    <x v="6"/>
    <x v="0"/>
    <x v="0"/>
    <x v="0"/>
    <x v="91"/>
    <x v="91"/>
    <x v="63"/>
    <x v="7"/>
    <x v="1"/>
    <m/>
    <m/>
    <m/>
    <m/>
    <n v="0"/>
    <m/>
    <m/>
  </r>
  <r>
    <x v="6"/>
    <x v="0"/>
    <x v="0"/>
    <x v="0"/>
    <m/>
    <x v="6"/>
    <x v="0"/>
    <x v="0"/>
    <x v="0"/>
    <x v="92"/>
    <x v="92"/>
    <x v="63"/>
    <x v="7"/>
    <x v="1"/>
    <m/>
    <m/>
    <m/>
    <m/>
    <n v="656"/>
    <m/>
    <m/>
  </r>
  <r>
    <x v="6"/>
    <x v="0"/>
    <x v="0"/>
    <x v="0"/>
    <m/>
    <x v="6"/>
    <x v="0"/>
    <x v="0"/>
    <x v="0"/>
    <x v="93"/>
    <x v="93"/>
    <x v="64"/>
    <x v="7"/>
    <x v="1"/>
    <m/>
    <m/>
    <m/>
    <m/>
    <n v="5698"/>
    <m/>
    <m/>
  </r>
  <r>
    <x v="6"/>
    <x v="0"/>
    <x v="1"/>
    <x v="0"/>
    <m/>
    <x v="6"/>
    <x v="0"/>
    <x v="0"/>
    <x v="0"/>
    <x v="94"/>
    <x v="94"/>
    <x v="65"/>
    <x v="7"/>
    <x v="1"/>
    <m/>
    <m/>
    <m/>
    <m/>
    <n v="3000"/>
    <m/>
    <m/>
  </r>
  <r>
    <x v="6"/>
    <x v="0"/>
    <x v="1"/>
    <x v="0"/>
    <m/>
    <x v="6"/>
    <x v="0"/>
    <x v="0"/>
    <x v="0"/>
    <x v="95"/>
    <x v="95"/>
    <x v="66"/>
    <x v="7"/>
    <x v="1"/>
    <m/>
    <m/>
    <m/>
    <m/>
    <n v="0"/>
    <m/>
    <m/>
  </r>
  <r>
    <x v="6"/>
    <x v="0"/>
    <x v="1"/>
    <x v="0"/>
    <m/>
    <x v="6"/>
    <x v="0"/>
    <x v="0"/>
    <x v="0"/>
    <x v="96"/>
    <x v="96"/>
    <x v="67"/>
    <x v="8"/>
    <x v="1"/>
    <m/>
    <m/>
    <m/>
    <m/>
    <n v="0"/>
    <m/>
    <m/>
  </r>
  <r>
    <x v="6"/>
    <x v="0"/>
    <x v="1"/>
    <x v="0"/>
    <m/>
    <x v="6"/>
    <x v="0"/>
    <x v="0"/>
    <x v="0"/>
    <x v="97"/>
    <x v="97"/>
    <x v="67"/>
    <x v="8"/>
    <x v="1"/>
    <m/>
    <m/>
    <m/>
    <m/>
    <n v="750"/>
    <m/>
    <m/>
  </r>
  <r>
    <x v="6"/>
    <x v="0"/>
    <x v="1"/>
    <x v="0"/>
    <m/>
    <x v="6"/>
    <x v="0"/>
    <x v="0"/>
    <x v="0"/>
    <x v="98"/>
    <x v="98"/>
    <x v="68"/>
    <x v="8"/>
    <x v="1"/>
    <m/>
    <m/>
    <m/>
    <m/>
    <n v="1500"/>
    <m/>
    <m/>
  </r>
  <r>
    <x v="6"/>
    <x v="0"/>
    <x v="0"/>
    <x v="0"/>
    <m/>
    <x v="6"/>
    <x v="0"/>
    <x v="0"/>
    <x v="0"/>
    <x v="99"/>
    <x v="99"/>
    <x v="69"/>
    <x v="8"/>
    <x v="1"/>
    <m/>
    <m/>
    <m/>
    <m/>
    <n v="8999"/>
    <m/>
    <m/>
  </r>
  <r>
    <x v="6"/>
    <x v="0"/>
    <x v="1"/>
    <x v="0"/>
    <m/>
    <x v="6"/>
    <x v="0"/>
    <x v="0"/>
    <x v="0"/>
    <x v="100"/>
    <x v="100"/>
    <x v="70"/>
    <x v="8"/>
    <x v="1"/>
    <m/>
    <m/>
    <m/>
    <m/>
    <n v="0"/>
    <m/>
    <m/>
  </r>
  <r>
    <x v="6"/>
    <x v="0"/>
    <x v="1"/>
    <x v="0"/>
    <m/>
    <x v="6"/>
    <x v="0"/>
    <x v="0"/>
    <x v="0"/>
    <x v="101"/>
    <x v="101"/>
    <x v="70"/>
    <x v="8"/>
    <x v="1"/>
    <m/>
    <m/>
    <m/>
    <m/>
    <n v="0"/>
    <m/>
    <m/>
  </r>
  <r>
    <x v="6"/>
    <x v="0"/>
    <x v="1"/>
    <x v="0"/>
    <m/>
    <x v="6"/>
    <x v="0"/>
    <x v="0"/>
    <x v="0"/>
    <x v="102"/>
    <x v="102"/>
    <x v="70"/>
    <x v="8"/>
    <x v="1"/>
    <m/>
    <m/>
    <m/>
    <m/>
    <n v="0"/>
    <m/>
    <m/>
  </r>
  <r>
    <x v="6"/>
    <x v="0"/>
    <x v="1"/>
    <x v="0"/>
    <m/>
    <x v="6"/>
    <x v="0"/>
    <x v="0"/>
    <x v="0"/>
    <x v="103"/>
    <x v="103"/>
    <x v="71"/>
    <x v="8"/>
    <x v="1"/>
    <m/>
    <m/>
    <m/>
    <m/>
    <n v="0"/>
    <m/>
    <m/>
  </r>
  <r>
    <x v="6"/>
    <x v="0"/>
    <x v="0"/>
    <x v="0"/>
    <m/>
    <x v="6"/>
    <x v="0"/>
    <x v="0"/>
    <x v="0"/>
    <x v="104"/>
    <x v="104"/>
    <x v="71"/>
    <x v="8"/>
    <x v="1"/>
    <m/>
    <m/>
    <m/>
    <m/>
    <n v="3137"/>
    <m/>
    <m/>
  </r>
  <r>
    <x v="6"/>
    <x v="0"/>
    <x v="1"/>
    <x v="0"/>
    <m/>
    <x v="6"/>
    <x v="0"/>
    <x v="0"/>
    <x v="0"/>
    <x v="105"/>
    <x v="105"/>
    <x v="72"/>
    <x v="8"/>
    <x v="1"/>
    <m/>
    <m/>
    <m/>
    <m/>
    <n v="0"/>
    <m/>
    <m/>
  </r>
  <r>
    <x v="6"/>
    <x v="0"/>
    <x v="1"/>
    <x v="0"/>
    <m/>
    <x v="6"/>
    <x v="0"/>
    <x v="0"/>
    <x v="0"/>
    <x v="106"/>
    <x v="106"/>
    <x v="67"/>
    <x v="8"/>
    <x v="1"/>
    <m/>
    <m/>
    <m/>
    <m/>
    <n v="8000"/>
    <m/>
    <m/>
  </r>
  <r>
    <x v="6"/>
    <x v="0"/>
    <x v="0"/>
    <x v="0"/>
    <m/>
    <x v="6"/>
    <x v="0"/>
    <x v="0"/>
    <x v="0"/>
    <x v="107"/>
    <x v="107"/>
    <x v="73"/>
    <x v="8"/>
    <x v="1"/>
    <m/>
    <m/>
    <m/>
    <m/>
    <n v="0"/>
    <m/>
    <m/>
  </r>
  <r>
    <x v="6"/>
    <x v="0"/>
    <x v="0"/>
    <x v="0"/>
    <m/>
    <x v="6"/>
    <x v="0"/>
    <x v="0"/>
    <x v="0"/>
    <x v="108"/>
    <x v="108"/>
    <x v="74"/>
    <x v="8"/>
    <x v="1"/>
    <m/>
    <m/>
    <m/>
    <m/>
    <n v="5012"/>
    <m/>
    <m/>
  </r>
  <r>
    <x v="6"/>
    <x v="0"/>
    <x v="0"/>
    <x v="0"/>
    <m/>
    <x v="6"/>
    <x v="0"/>
    <x v="0"/>
    <x v="0"/>
    <x v="109"/>
    <x v="109"/>
    <x v="74"/>
    <x v="8"/>
    <x v="1"/>
    <m/>
    <m/>
    <m/>
    <m/>
    <n v="4300"/>
    <m/>
    <m/>
  </r>
  <r>
    <x v="6"/>
    <x v="0"/>
    <x v="0"/>
    <x v="0"/>
    <m/>
    <x v="6"/>
    <x v="0"/>
    <x v="0"/>
    <x v="0"/>
    <x v="110"/>
    <x v="110"/>
    <x v="74"/>
    <x v="8"/>
    <x v="1"/>
    <m/>
    <m/>
    <m/>
    <m/>
    <n v="615"/>
    <m/>
    <m/>
  </r>
  <r>
    <x v="6"/>
    <x v="0"/>
    <x v="0"/>
    <x v="1"/>
    <m/>
    <x v="6"/>
    <x v="0"/>
    <x v="0"/>
    <x v="0"/>
    <x v="111"/>
    <x v="111"/>
    <x v="75"/>
    <x v="8"/>
    <x v="1"/>
    <m/>
    <m/>
    <m/>
    <m/>
    <n v="7781.83"/>
    <m/>
    <m/>
  </r>
  <r>
    <x v="6"/>
    <x v="0"/>
    <x v="0"/>
    <x v="0"/>
    <m/>
    <x v="6"/>
    <x v="0"/>
    <x v="0"/>
    <x v="0"/>
    <x v="112"/>
    <x v="112"/>
    <x v="76"/>
    <x v="9"/>
    <x v="1"/>
    <m/>
    <m/>
    <m/>
    <m/>
    <n v="4000"/>
    <m/>
    <m/>
  </r>
  <r>
    <x v="6"/>
    <x v="0"/>
    <x v="1"/>
    <x v="0"/>
    <m/>
    <x v="6"/>
    <x v="0"/>
    <x v="0"/>
    <x v="0"/>
    <x v="113"/>
    <x v="113"/>
    <x v="76"/>
    <x v="9"/>
    <x v="1"/>
    <m/>
    <m/>
    <m/>
    <m/>
    <n v="0"/>
    <m/>
    <m/>
  </r>
  <r>
    <x v="6"/>
    <x v="0"/>
    <x v="0"/>
    <x v="0"/>
    <m/>
    <x v="6"/>
    <x v="0"/>
    <x v="0"/>
    <x v="0"/>
    <x v="114"/>
    <x v="114"/>
    <x v="77"/>
    <x v="9"/>
    <x v="1"/>
    <m/>
    <m/>
    <m/>
    <m/>
    <n v="2064"/>
    <m/>
    <m/>
  </r>
  <r>
    <x v="6"/>
    <x v="0"/>
    <x v="0"/>
    <x v="0"/>
    <m/>
    <x v="6"/>
    <x v="0"/>
    <x v="0"/>
    <x v="0"/>
    <x v="115"/>
    <x v="115"/>
    <x v="78"/>
    <x v="9"/>
    <x v="1"/>
    <m/>
    <m/>
    <m/>
    <m/>
    <n v="928"/>
    <m/>
    <m/>
  </r>
  <r>
    <x v="6"/>
    <x v="0"/>
    <x v="1"/>
    <x v="0"/>
    <m/>
    <x v="6"/>
    <x v="0"/>
    <x v="0"/>
    <x v="0"/>
    <x v="116"/>
    <x v="116"/>
    <x v="78"/>
    <x v="9"/>
    <x v="1"/>
    <m/>
    <m/>
    <m/>
    <m/>
    <n v="765"/>
    <m/>
    <m/>
  </r>
  <r>
    <x v="6"/>
    <x v="0"/>
    <x v="0"/>
    <x v="0"/>
    <m/>
    <x v="6"/>
    <x v="0"/>
    <x v="0"/>
    <x v="0"/>
    <x v="117"/>
    <x v="117"/>
    <x v="78"/>
    <x v="9"/>
    <x v="1"/>
    <m/>
    <m/>
    <m/>
    <m/>
    <n v="2654"/>
    <m/>
    <m/>
  </r>
  <r>
    <x v="6"/>
    <x v="0"/>
    <x v="0"/>
    <x v="0"/>
    <m/>
    <x v="6"/>
    <x v="0"/>
    <x v="0"/>
    <x v="0"/>
    <x v="118"/>
    <x v="118"/>
    <x v="78"/>
    <x v="9"/>
    <x v="1"/>
    <m/>
    <m/>
    <m/>
    <m/>
    <n v="722.25"/>
    <m/>
    <m/>
  </r>
  <r>
    <x v="6"/>
    <x v="0"/>
    <x v="0"/>
    <x v="0"/>
    <m/>
    <x v="6"/>
    <x v="0"/>
    <x v="0"/>
    <x v="0"/>
    <x v="119"/>
    <x v="119"/>
    <x v="79"/>
    <x v="9"/>
    <x v="1"/>
    <m/>
    <m/>
    <m/>
    <m/>
    <n v="1338"/>
    <m/>
    <m/>
  </r>
  <r>
    <x v="6"/>
    <x v="0"/>
    <x v="1"/>
    <x v="0"/>
    <m/>
    <x v="6"/>
    <x v="0"/>
    <x v="0"/>
    <x v="0"/>
    <x v="120"/>
    <x v="120"/>
    <x v="79"/>
    <x v="9"/>
    <x v="1"/>
    <m/>
    <m/>
    <m/>
    <m/>
    <n v="900"/>
    <m/>
    <m/>
  </r>
  <r>
    <x v="6"/>
    <x v="0"/>
    <x v="1"/>
    <x v="0"/>
    <m/>
    <x v="6"/>
    <x v="0"/>
    <x v="0"/>
    <x v="0"/>
    <x v="121"/>
    <x v="121"/>
    <x v="79"/>
    <x v="9"/>
    <x v="1"/>
    <m/>
    <m/>
    <m/>
    <m/>
    <n v="0"/>
    <m/>
    <m/>
  </r>
  <r>
    <x v="6"/>
    <x v="0"/>
    <x v="0"/>
    <x v="0"/>
    <m/>
    <x v="6"/>
    <x v="0"/>
    <x v="0"/>
    <x v="0"/>
    <x v="122"/>
    <x v="122"/>
    <x v="80"/>
    <x v="9"/>
    <x v="1"/>
    <m/>
    <m/>
    <m/>
    <m/>
    <n v="5837"/>
    <m/>
    <m/>
  </r>
  <r>
    <x v="6"/>
    <x v="0"/>
    <x v="1"/>
    <x v="0"/>
    <m/>
    <x v="6"/>
    <x v="0"/>
    <x v="0"/>
    <x v="0"/>
    <x v="123"/>
    <x v="123"/>
    <x v="81"/>
    <x v="9"/>
    <x v="1"/>
    <m/>
    <m/>
    <m/>
    <m/>
    <n v="600"/>
    <m/>
    <m/>
  </r>
  <r>
    <x v="6"/>
    <x v="0"/>
    <x v="0"/>
    <x v="0"/>
    <m/>
    <x v="6"/>
    <x v="0"/>
    <x v="0"/>
    <x v="0"/>
    <x v="124"/>
    <x v="124"/>
    <x v="81"/>
    <x v="9"/>
    <x v="1"/>
    <m/>
    <m/>
    <m/>
    <m/>
    <n v="4809"/>
    <m/>
    <m/>
  </r>
  <r>
    <x v="6"/>
    <x v="0"/>
    <x v="0"/>
    <x v="0"/>
    <m/>
    <x v="6"/>
    <x v="0"/>
    <x v="0"/>
    <x v="0"/>
    <x v="125"/>
    <x v="125"/>
    <x v="81"/>
    <x v="9"/>
    <x v="1"/>
    <m/>
    <m/>
    <m/>
    <m/>
    <n v="0"/>
    <m/>
    <m/>
  </r>
  <r>
    <x v="6"/>
    <x v="0"/>
    <x v="0"/>
    <x v="0"/>
    <m/>
    <x v="6"/>
    <x v="0"/>
    <x v="0"/>
    <x v="0"/>
    <x v="126"/>
    <x v="126"/>
    <x v="82"/>
    <x v="9"/>
    <x v="1"/>
    <m/>
    <m/>
    <m/>
    <m/>
    <n v="1431"/>
    <m/>
    <m/>
  </r>
  <r>
    <x v="6"/>
    <x v="0"/>
    <x v="0"/>
    <x v="0"/>
    <m/>
    <x v="6"/>
    <x v="0"/>
    <x v="0"/>
    <x v="0"/>
    <x v="127"/>
    <x v="127"/>
    <x v="82"/>
    <x v="9"/>
    <x v="1"/>
    <m/>
    <m/>
    <m/>
    <m/>
    <n v="1345.58"/>
    <m/>
    <m/>
  </r>
  <r>
    <x v="6"/>
    <x v="0"/>
    <x v="0"/>
    <x v="0"/>
    <m/>
    <x v="6"/>
    <x v="0"/>
    <x v="0"/>
    <x v="0"/>
    <x v="128"/>
    <x v="128"/>
    <x v="82"/>
    <x v="9"/>
    <x v="1"/>
    <m/>
    <m/>
    <m/>
    <m/>
    <n v="0"/>
    <m/>
    <m/>
  </r>
  <r>
    <x v="6"/>
    <x v="0"/>
    <x v="0"/>
    <x v="0"/>
    <m/>
    <x v="6"/>
    <x v="0"/>
    <x v="0"/>
    <x v="0"/>
    <x v="129"/>
    <x v="129"/>
    <x v="79"/>
    <x v="9"/>
    <x v="1"/>
    <m/>
    <m/>
    <m/>
    <m/>
    <n v="1500"/>
    <m/>
    <m/>
  </r>
  <r>
    <x v="6"/>
    <x v="0"/>
    <x v="0"/>
    <x v="0"/>
    <m/>
    <x v="6"/>
    <x v="0"/>
    <x v="0"/>
    <x v="0"/>
    <x v="130"/>
    <x v="130"/>
    <x v="77"/>
    <x v="9"/>
    <x v="1"/>
    <m/>
    <m/>
    <m/>
    <m/>
    <n v="481"/>
    <m/>
    <m/>
  </r>
  <r>
    <x v="6"/>
    <x v="0"/>
    <x v="0"/>
    <x v="0"/>
    <m/>
    <x v="6"/>
    <x v="0"/>
    <x v="0"/>
    <x v="0"/>
    <x v="131"/>
    <x v="131"/>
    <x v="77"/>
    <x v="9"/>
    <x v="1"/>
    <m/>
    <m/>
    <m/>
    <m/>
    <n v="0"/>
    <m/>
    <m/>
  </r>
  <r>
    <x v="6"/>
    <x v="0"/>
    <x v="0"/>
    <x v="0"/>
    <m/>
    <x v="6"/>
    <x v="0"/>
    <x v="0"/>
    <x v="0"/>
    <x v="132"/>
    <x v="132"/>
    <x v="77"/>
    <x v="9"/>
    <x v="1"/>
    <m/>
    <m/>
    <m/>
    <m/>
    <n v="1087"/>
    <m/>
    <m/>
  </r>
  <r>
    <x v="6"/>
    <x v="0"/>
    <x v="0"/>
    <x v="0"/>
    <m/>
    <x v="6"/>
    <x v="0"/>
    <x v="0"/>
    <x v="0"/>
    <x v="133"/>
    <x v="133"/>
    <x v="77"/>
    <x v="9"/>
    <x v="1"/>
    <m/>
    <m/>
    <m/>
    <m/>
    <n v="501"/>
    <m/>
    <m/>
  </r>
  <r>
    <x v="6"/>
    <x v="0"/>
    <x v="0"/>
    <x v="0"/>
    <m/>
    <x v="6"/>
    <x v="0"/>
    <x v="0"/>
    <x v="0"/>
    <x v="134"/>
    <x v="134"/>
    <x v="80"/>
    <x v="9"/>
    <x v="1"/>
    <m/>
    <m/>
    <m/>
    <m/>
    <n v="522.16999999999996"/>
    <m/>
    <m/>
  </r>
  <r>
    <x v="6"/>
    <x v="0"/>
    <x v="0"/>
    <x v="0"/>
    <m/>
    <x v="6"/>
    <x v="0"/>
    <x v="0"/>
    <x v="0"/>
    <x v="135"/>
    <x v="135"/>
    <x v="80"/>
    <x v="9"/>
    <x v="1"/>
    <m/>
    <m/>
    <m/>
    <m/>
    <n v="188"/>
    <m/>
    <m/>
  </r>
  <r>
    <x v="6"/>
    <x v="0"/>
    <x v="0"/>
    <x v="0"/>
    <m/>
    <x v="6"/>
    <x v="0"/>
    <x v="0"/>
    <x v="0"/>
    <x v="136"/>
    <x v="136"/>
    <x v="83"/>
    <x v="9"/>
    <x v="1"/>
    <m/>
    <m/>
    <m/>
    <m/>
    <n v="950.33"/>
    <m/>
    <m/>
  </r>
  <r>
    <x v="6"/>
    <x v="0"/>
    <x v="0"/>
    <x v="0"/>
    <m/>
    <x v="6"/>
    <x v="0"/>
    <x v="0"/>
    <x v="0"/>
    <x v="137"/>
    <x v="137"/>
    <x v="83"/>
    <x v="9"/>
    <x v="1"/>
    <m/>
    <m/>
    <m/>
    <m/>
    <n v="1394"/>
    <m/>
    <m/>
  </r>
  <r>
    <x v="6"/>
    <x v="0"/>
    <x v="1"/>
    <x v="0"/>
    <m/>
    <x v="6"/>
    <x v="0"/>
    <x v="0"/>
    <x v="1"/>
    <x v="138"/>
    <x v="138"/>
    <x v="84"/>
    <x v="9"/>
    <x v="1"/>
    <m/>
    <m/>
    <m/>
    <m/>
    <n v="6014.25"/>
    <m/>
    <m/>
  </r>
  <r>
    <x v="6"/>
    <x v="0"/>
    <x v="1"/>
    <x v="0"/>
    <m/>
    <x v="6"/>
    <x v="0"/>
    <x v="0"/>
    <x v="0"/>
    <x v="139"/>
    <x v="139"/>
    <x v="79"/>
    <x v="9"/>
    <x v="1"/>
    <m/>
    <m/>
    <m/>
    <m/>
    <n v="6292.25"/>
    <m/>
    <m/>
  </r>
  <r>
    <x v="6"/>
    <x v="0"/>
    <x v="0"/>
    <x v="0"/>
    <m/>
    <x v="6"/>
    <x v="0"/>
    <x v="0"/>
    <x v="0"/>
    <x v="140"/>
    <x v="140"/>
    <x v="85"/>
    <x v="10"/>
    <x v="1"/>
    <m/>
    <m/>
    <m/>
    <m/>
    <n v="8821"/>
    <m/>
    <m/>
  </r>
  <r>
    <x v="6"/>
    <x v="0"/>
    <x v="1"/>
    <x v="0"/>
    <m/>
    <x v="6"/>
    <x v="0"/>
    <x v="0"/>
    <x v="0"/>
    <x v="141"/>
    <x v="141"/>
    <x v="86"/>
    <x v="10"/>
    <x v="1"/>
    <m/>
    <m/>
    <m/>
    <m/>
    <n v="3236.5"/>
    <m/>
    <m/>
  </r>
  <r>
    <x v="6"/>
    <x v="0"/>
    <x v="1"/>
    <x v="0"/>
    <m/>
    <x v="6"/>
    <x v="0"/>
    <x v="0"/>
    <x v="0"/>
    <x v="142"/>
    <x v="142"/>
    <x v="86"/>
    <x v="10"/>
    <x v="1"/>
    <m/>
    <m/>
    <m/>
    <m/>
    <n v="1750"/>
    <m/>
    <m/>
  </r>
  <r>
    <x v="6"/>
    <x v="0"/>
    <x v="1"/>
    <x v="0"/>
    <m/>
    <x v="6"/>
    <x v="0"/>
    <x v="0"/>
    <x v="0"/>
    <x v="143"/>
    <x v="143"/>
    <x v="86"/>
    <x v="10"/>
    <x v="1"/>
    <m/>
    <m/>
    <m/>
    <m/>
    <n v="400"/>
    <m/>
    <m/>
  </r>
  <r>
    <x v="6"/>
    <x v="0"/>
    <x v="0"/>
    <x v="0"/>
    <m/>
    <x v="6"/>
    <x v="0"/>
    <x v="0"/>
    <x v="0"/>
    <x v="144"/>
    <x v="144"/>
    <x v="87"/>
    <x v="10"/>
    <x v="1"/>
    <m/>
    <m/>
    <m/>
    <m/>
    <n v="5894"/>
    <m/>
    <m/>
  </r>
  <r>
    <x v="6"/>
    <x v="0"/>
    <x v="0"/>
    <x v="1"/>
    <m/>
    <x v="6"/>
    <x v="0"/>
    <x v="0"/>
    <x v="0"/>
    <x v="145"/>
    <x v="145"/>
    <x v="88"/>
    <x v="10"/>
    <x v="1"/>
    <m/>
    <m/>
    <m/>
    <m/>
    <n v="0"/>
    <m/>
    <m/>
  </r>
  <r>
    <x v="6"/>
    <x v="0"/>
    <x v="0"/>
    <x v="0"/>
    <m/>
    <x v="6"/>
    <x v="0"/>
    <x v="0"/>
    <x v="0"/>
    <x v="146"/>
    <x v="146"/>
    <x v="89"/>
    <x v="10"/>
    <x v="1"/>
    <m/>
    <m/>
    <m/>
    <m/>
    <n v="4826"/>
    <m/>
    <m/>
  </r>
  <r>
    <x v="6"/>
    <x v="0"/>
    <x v="0"/>
    <x v="0"/>
    <m/>
    <x v="6"/>
    <x v="0"/>
    <x v="0"/>
    <x v="0"/>
    <x v="147"/>
    <x v="147"/>
    <x v="86"/>
    <x v="10"/>
    <x v="1"/>
    <m/>
    <m/>
    <m/>
    <m/>
    <n v="2697.08"/>
    <m/>
    <m/>
  </r>
  <r>
    <x v="6"/>
    <x v="0"/>
    <x v="0"/>
    <x v="0"/>
    <m/>
    <x v="6"/>
    <x v="0"/>
    <x v="0"/>
    <x v="0"/>
    <x v="148"/>
    <x v="148"/>
    <x v="90"/>
    <x v="11"/>
    <x v="1"/>
    <m/>
    <m/>
    <m/>
    <m/>
    <n v="726"/>
    <m/>
    <m/>
  </r>
  <r>
    <x v="6"/>
    <x v="0"/>
    <x v="0"/>
    <x v="0"/>
    <m/>
    <x v="6"/>
    <x v="0"/>
    <x v="0"/>
    <x v="0"/>
    <x v="149"/>
    <x v="149"/>
    <x v="90"/>
    <x v="11"/>
    <x v="1"/>
    <m/>
    <m/>
    <m/>
    <m/>
    <n v="8794"/>
    <m/>
    <m/>
  </r>
  <r>
    <x v="6"/>
    <x v="0"/>
    <x v="0"/>
    <x v="0"/>
    <m/>
    <x v="6"/>
    <x v="0"/>
    <x v="0"/>
    <x v="0"/>
    <x v="150"/>
    <x v="150"/>
    <x v="90"/>
    <x v="11"/>
    <x v="1"/>
    <m/>
    <m/>
    <m/>
    <m/>
    <n v="1499"/>
    <m/>
    <m/>
  </r>
  <r>
    <x v="6"/>
    <x v="0"/>
    <x v="0"/>
    <x v="0"/>
    <m/>
    <x v="6"/>
    <x v="0"/>
    <x v="0"/>
    <x v="0"/>
    <x v="151"/>
    <x v="151"/>
    <x v="90"/>
    <x v="11"/>
    <x v="1"/>
    <m/>
    <m/>
    <m/>
    <m/>
    <n v="3020"/>
    <m/>
    <m/>
  </r>
  <r>
    <x v="6"/>
    <x v="0"/>
    <x v="0"/>
    <x v="0"/>
    <m/>
    <x v="6"/>
    <x v="0"/>
    <x v="0"/>
    <x v="0"/>
    <x v="152"/>
    <x v="152"/>
    <x v="91"/>
    <x v="11"/>
    <x v="1"/>
    <m/>
    <m/>
    <m/>
    <m/>
    <n v="4021.25"/>
    <m/>
    <m/>
  </r>
  <r>
    <x v="6"/>
    <x v="0"/>
    <x v="0"/>
    <x v="0"/>
    <m/>
    <x v="6"/>
    <x v="0"/>
    <x v="0"/>
    <x v="0"/>
    <x v="153"/>
    <x v="153"/>
    <x v="92"/>
    <x v="11"/>
    <x v="1"/>
    <m/>
    <m/>
    <m/>
    <m/>
    <n v="4950"/>
    <m/>
    <m/>
  </r>
  <r>
    <x v="6"/>
    <x v="0"/>
    <x v="0"/>
    <x v="0"/>
    <m/>
    <x v="6"/>
    <x v="0"/>
    <x v="0"/>
    <x v="1"/>
    <x v="154"/>
    <x v="154"/>
    <x v="92"/>
    <x v="11"/>
    <x v="1"/>
    <m/>
    <m/>
    <m/>
    <m/>
    <n v="750"/>
    <m/>
    <m/>
  </r>
  <r>
    <x v="6"/>
    <x v="0"/>
    <x v="1"/>
    <x v="0"/>
    <m/>
    <x v="6"/>
    <x v="0"/>
    <x v="0"/>
    <x v="0"/>
    <x v="155"/>
    <x v="155"/>
    <x v="92"/>
    <x v="11"/>
    <x v="1"/>
    <m/>
    <m/>
    <m/>
    <m/>
    <n v="7000"/>
    <m/>
    <m/>
  </r>
  <r>
    <x v="6"/>
    <x v="0"/>
    <x v="1"/>
    <x v="0"/>
    <m/>
    <x v="6"/>
    <x v="0"/>
    <x v="0"/>
    <x v="0"/>
    <x v="156"/>
    <x v="156"/>
    <x v="93"/>
    <x v="11"/>
    <x v="1"/>
    <m/>
    <m/>
    <m/>
    <m/>
    <n v="3901.33"/>
    <m/>
    <m/>
  </r>
  <r>
    <x v="6"/>
    <x v="0"/>
    <x v="0"/>
    <x v="0"/>
    <m/>
    <x v="6"/>
    <x v="0"/>
    <x v="0"/>
    <x v="0"/>
    <x v="157"/>
    <x v="157"/>
    <x v="92"/>
    <x v="11"/>
    <x v="1"/>
    <m/>
    <m/>
    <m/>
    <m/>
    <n v="2812"/>
    <m/>
    <m/>
  </r>
  <r>
    <x v="6"/>
    <x v="0"/>
    <x v="0"/>
    <x v="0"/>
    <m/>
    <x v="6"/>
    <x v="0"/>
    <x v="0"/>
    <x v="1"/>
    <x v="158"/>
    <x v="158"/>
    <x v="92"/>
    <x v="11"/>
    <x v="1"/>
    <m/>
    <m/>
    <m/>
    <m/>
    <n v="6024.33"/>
    <m/>
    <m/>
  </r>
  <r>
    <x v="6"/>
    <x v="0"/>
    <x v="0"/>
    <x v="0"/>
    <m/>
    <x v="6"/>
    <x v="0"/>
    <x v="0"/>
    <x v="0"/>
    <x v="159"/>
    <x v="159"/>
    <x v="94"/>
    <x v="11"/>
    <x v="1"/>
    <m/>
    <m/>
    <m/>
    <m/>
    <n v="4225"/>
    <m/>
    <m/>
  </r>
  <r>
    <x v="6"/>
    <x v="0"/>
    <x v="0"/>
    <x v="0"/>
    <m/>
    <x v="6"/>
    <x v="0"/>
    <x v="0"/>
    <x v="0"/>
    <x v="160"/>
    <x v="160"/>
    <x v="90"/>
    <x v="11"/>
    <x v="1"/>
    <m/>
    <m/>
    <m/>
    <m/>
    <n v="3342"/>
    <m/>
    <m/>
  </r>
  <r>
    <x v="6"/>
    <x v="0"/>
    <x v="0"/>
    <x v="0"/>
    <m/>
    <x v="6"/>
    <x v="0"/>
    <x v="0"/>
    <x v="0"/>
    <x v="161"/>
    <x v="161"/>
    <x v="90"/>
    <x v="11"/>
    <x v="1"/>
    <m/>
    <m/>
    <m/>
    <m/>
    <n v="3258"/>
    <m/>
    <m/>
  </r>
  <r>
    <x v="6"/>
    <x v="0"/>
    <x v="0"/>
    <x v="0"/>
    <m/>
    <x v="6"/>
    <x v="0"/>
    <x v="0"/>
    <x v="0"/>
    <x v="162"/>
    <x v="162"/>
    <x v="95"/>
    <x v="11"/>
    <x v="1"/>
    <m/>
    <m/>
    <m/>
    <m/>
    <n v="8777"/>
    <m/>
    <m/>
  </r>
  <r>
    <x v="6"/>
    <x v="0"/>
    <x v="1"/>
    <x v="0"/>
    <m/>
    <x v="6"/>
    <x v="0"/>
    <x v="0"/>
    <x v="0"/>
    <x v="163"/>
    <x v="163"/>
    <x v="96"/>
    <x v="12"/>
    <x v="1"/>
    <m/>
    <m/>
    <m/>
    <m/>
    <n v="1369.42"/>
    <m/>
    <m/>
  </r>
  <r>
    <x v="6"/>
    <x v="0"/>
    <x v="0"/>
    <x v="0"/>
    <m/>
    <x v="6"/>
    <x v="0"/>
    <x v="0"/>
    <x v="0"/>
    <x v="164"/>
    <x v="164"/>
    <x v="96"/>
    <x v="12"/>
    <x v="1"/>
    <m/>
    <m/>
    <m/>
    <m/>
    <n v="0"/>
    <m/>
    <m/>
  </r>
  <r>
    <x v="6"/>
    <x v="0"/>
    <x v="0"/>
    <x v="0"/>
    <m/>
    <x v="6"/>
    <x v="0"/>
    <x v="0"/>
    <x v="0"/>
    <x v="165"/>
    <x v="165"/>
    <x v="96"/>
    <x v="12"/>
    <x v="1"/>
    <m/>
    <m/>
    <m/>
    <m/>
    <n v="2115"/>
    <m/>
    <m/>
  </r>
  <r>
    <x v="6"/>
    <x v="0"/>
    <x v="1"/>
    <x v="0"/>
    <m/>
    <x v="6"/>
    <x v="0"/>
    <x v="0"/>
    <x v="0"/>
    <x v="166"/>
    <x v="166"/>
    <x v="96"/>
    <x v="12"/>
    <x v="1"/>
    <m/>
    <m/>
    <m/>
    <m/>
    <n v="500"/>
    <m/>
    <m/>
  </r>
  <r>
    <x v="6"/>
    <x v="0"/>
    <x v="0"/>
    <x v="0"/>
    <m/>
    <x v="6"/>
    <x v="0"/>
    <x v="0"/>
    <x v="0"/>
    <x v="167"/>
    <x v="167"/>
    <x v="97"/>
    <x v="12"/>
    <x v="1"/>
    <m/>
    <m/>
    <m/>
    <m/>
    <n v="5837.25"/>
    <m/>
    <m/>
  </r>
  <r>
    <x v="6"/>
    <x v="0"/>
    <x v="0"/>
    <x v="0"/>
    <m/>
    <x v="6"/>
    <x v="0"/>
    <x v="0"/>
    <x v="0"/>
    <x v="168"/>
    <x v="168"/>
    <x v="98"/>
    <x v="12"/>
    <x v="1"/>
    <m/>
    <m/>
    <m/>
    <m/>
    <n v="1264"/>
    <m/>
    <m/>
  </r>
  <r>
    <x v="6"/>
    <x v="0"/>
    <x v="0"/>
    <x v="0"/>
    <m/>
    <x v="6"/>
    <x v="0"/>
    <x v="0"/>
    <x v="0"/>
    <x v="169"/>
    <x v="169"/>
    <x v="98"/>
    <x v="12"/>
    <x v="1"/>
    <m/>
    <m/>
    <m/>
    <m/>
    <n v="736"/>
    <m/>
    <m/>
  </r>
  <r>
    <x v="6"/>
    <x v="0"/>
    <x v="0"/>
    <x v="0"/>
    <m/>
    <x v="6"/>
    <x v="0"/>
    <x v="0"/>
    <x v="0"/>
    <x v="170"/>
    <x v="170"/>
    <x v="98"/>
    <x v="12"/>
    <x v="1"/>
    <m/>
    <m/>
    <m/>
    <m/>
    <n v="763"/>
    <m/>
    <m/>
  </r>
  <r>
    <x v="6"/>
    <x v="0"/>
    <x v="0"/>
    <x v="0"/>
    <m/>
    <x v="6"/>
    <x v="0"/>
    <x v="0"/>
    <x v="0"/>
    <x v="171"/>
    <x v="171"/>
    <x v="98"/>
    <x v="12"/>
    <x v="1"/>
    <m/>
    <m/>
    <m/>
    <m/>
    <n v="657"/>
    <m/>
    <m/>
  </r>
  <r>
    <x v="6"/>
    <x v="0"/>
    <x v="0"/>
    <x v="0"/>
    <m/>
    <x v="6"/>
    <x v="0"/>
    <x v="0"/>
    <x v="0"/>
    <x v="172"/>
    <x v="172"/>
    <x v="98"/>
    <x v="12"/>
    <x v="1"/>
    <m/>
    <m/>
    <m/>
    <m/>
    <n v="0"/>
    <m/>
    <m/>
  </r>
  <r>
    <x v="6"/>
    <x v="0"/>
    <x v="1"/>
    <x v="0"/>
    <m/>
    <x v="6"/>
    <x v="0"/>
    <x v="0"/>
    <x v="0"/>
    <x v="173"/>
    <x v="173"/>
    <x v="99"/>
    <x v="12"/>
    <x v="1"/>
    <m/>
    <m/>
    <m/>
    <m/>
    <n v="2947.5"/>
    <m/>
    <m/>
  </r>
  <r>
    <x v="6"/>
    <x v="0"/>
    <x v="1"/>
    <x v="0"/>
    <m/>
    <x v="6"/>
    <x v="0"/>
    <x v="0"/>
    <x v="0"/>
    <x v="174"/>
    <x v="174"/>
    <x v="99"/>
    <x v="12"/>
    <x v="1"/>
    <m/>
    <m/>
    <m/>
    <m/>
    <n v="0"/>
    <m/>
    <m/>
  </r>
  <r>
    <x v="6"/>
    <x v="0"/>
    <x v="0"/>
    <x v="0"/>
    <m/>
    <x v="6"/>
    <x v="0"/>
    <x v="0"/>
    <x v="0"/>
    <x v="175"/>
    <x v="175"/>
    <x v="97"/>
    <x v="12"/>
    <x v="1"/>
    <m/>
    <m/>
    <m/>
    <m/>
    <n v="5000"/>
    <m/>
    <m/>
  </r>
  <r>
    <x v="6"/>
    <x v="0"/>
    <x v="0"/>
    <x v="0"/>
    <m/>
    <x v="6"/>
    <x v="0"/>
    <x v="0"/>
    <x v="0"/>
    <x v="176"/>
    <x v="176"/>
    <x v="97"/>
    <x v="12"/>
    <x v="1"/>
    <m/>
    <m/>
    <m/>
    <m/>
    <n v="6417"/>
    <m/>
    <m/>
  </r>
  <r>
    <x v="6"/>
    <x v="0"/>
    <x v="0"/>
    <x v="0"/>
    <m/>
    <x v="6"/>
    <x v="0"/>
    <x v="0"/>
    <x v="0"/>
    <x v="177"/>
    <x v="177"/>
    <x v="97"/>
    <x v="12"/>
    <x v="1"/>
    <m/>
    <m/>
    <m/>
    <m/>
    <n v="2313"/>
    <m/>
    <m/>
  </r>
  <r>
    <x v="6"/>
    <x v="0"/>
    <x v="1"/>
    <x v="0"/>
    <m/>
    <x v="6"/>
    <x v="0"/>
    <x v="0"/>
    <x v="0"/>
    <x v="178"/>
    <x v="178"/>
    <x v="100"/>
    <x v="12"/>
    <x v="1"/>
    <m/>
    <m/>
    <m/>
    <m/>
    <n v="0"/>
    <m/>
    <m/>
  </r>
  <r>
    <x v="6"/>
    <x v="0"/>
    <x v="1"/>
    <x v="0"/>
    <m/>
    <x v="6"/>
    <x v="0"/>
    <x v="0"/>
    <x v="0"/>
    <x v="179"/>
    <x v="179"/>
    <x v="101"/>
    <x v="12"/>
    <x v="1"/>
    <m/>
    <m/>
    <m/>
    <m/>
    <n v="0"/>
    <m/>
    <m/>
  </r>
  <r>
    <x v="6"/>
    <x v="0"/>
    <x v="0"/>
    <x v="0"/>
    <m/>
    <x v="6"/>
    <x v="0"/>
    <x v="0"/>
    <x v="0"/>
    <x v="180"/>
    <x v="180"/>
    <x v="102"/>
    <x v="12"/>
    <x v="1"/>
    <m/>
    <m/>
    <m/>
    <m/>
    <n v="1573"/>
    <m/>
    <m/>
  </r>
  <r>
    <x v="6"/>
    <x v="0"/>
    <x v="0"/>
    <x v="0"/>
    <m/>
    <x v="6"/>
    <x v="0"/>
    <x v="0"/>
    <x v="0"/>
    <x v="181"/>
    <x v="181"/>
    <x v="102"/>
    <x v="12"/>
    <x v="1"/>
    <m/>
    <m/>
    <m/>
    <m/>
    <n v="1278"/>
    <m/>
    <m/>
  </r>
  <r>
    <x v="6"/>
    <x v="0"/>
    <x v="0"/>
    <x v="0"/>
    <m/>
    <x v="6"/>
    <x v="0"/>
    <x v="0"/>
    <x v="0"/>
    <x v="182"/>
    <x v="182"/>
    <x v="102"/>
    <x v="12"/>
    <x v="1"/>
    <m/>
    <m/>
    <m/>
    <m/>
    <n v="1489"/>
    <m/>
    <m/>
  </r>
  <r>
    <x v="6"/>
    <x v="0"/>
    <x v="1"/>
    <x v="0"/>
    <m/>
    <x v="6"/>
    <x v="0"/>
    <x v="0"/>
    <x v="0"/>
    <x v="183"/>
    <x v="183"/>
    <x v="97"/>
    <x v="12"/>
    <x v="1"/>
    <m/>
    <m/>
    <m/>
    <m/>
    <n v="4110"/>
    <m/>
    <m/>
  </r>
  <r>
    <x v="6"/>
    <x v="0"/>
    <x v="1"/>
    <x v="0"/>
    <m/>
    <x v="6"/>
    <x v="0"/>
    <x v="0"/>
    <x v="1"/>
    <x v="184"/>
    <x v="184"/>
    <x v="103"/>
    <x v="12"/>
    <x v="1"/>
    <m/>
    <m/>
    <m/>
    <m/>
    <n v="9705"/>
    <m/>
    <m/>
  </r>
  <r>
    <x v="6"/>
    <x v="0"/>
    <x v="0"/>
    <x v="0"/>
    <m/>
    <x v="6"/>
    <x v="0"/>
    <x v="0"/>
    <x v="0"/>
    <x v="185"/>
    <x v="185"/>
    <x v="104"/>
    <x v="12"/>
    <x v="1"/>
    <m/>
    <m/>
    <m/>
    <m/>
    <n v="0"/>
    <m/>
    <m/>
  </r>
  <r>
    <x v="6"/>
    <x v="0"/>
    <x v="1"/>
    <x v="0"/>
    <m/>
    <x v="6"/>
    <x v="0"/>
    <x v="0"/>
    <x v="0"/>
    <x v="186"/>
    <x v="186"/>
    <x v="105"/>
    <x v="13"/>
    <x v="1"/>
    <m/>
    <m/>
    <m/>
    <m/>
    <n v="3750"/>
    <m/>
    <m/>
  </r>
  <r>
    <x v="6"/>
    <x v="0"/>
    <x v="1"/>
    <x v="0"/>
    <m/>
    <x v="6"/>
    <x v="0"/>
    <x v="0"/>
    <x v="0"/>
    <x v="188"/>
    <x v="188"/>
    <x v="107"/>
    <x v="13"/>
    <x v="1"/>
    <m/>
    <m/>
    <m/>
    <m/>
    <n v="2500"/>
    <m/>
    <m/>
  </r>
  <r>
    <x v="6"/>
    <x v="0"/>
    <x v="1"/>
    <x v="0"/>
    <m/>
    <x v="6"/>
    <x v="0"/>
    <x v="0"/>
    <x v="0"/>
    <x v="187"/>
    <x v="187"/>
    <x v="106"/>
    <x v="13"/>
    <x v="1"/>
    <m/>
    <m/>
    <m/>
    <m/>
    <n v="3009.25"/>
    <m/>
    <m/>
  </r>
  <r>
    <x v="6"/>
    <x v="0"/>
    <x v="0"/>
    <x v="0"/>
    <m/>
    <x v="6"/>
    <x v="0"/>
    <x v="0"/>
    <x v="0"/>
    <x v="189"/>
    <x v="189"/>
    <x v="108"/>
    <x v="13"/>
    <x v="1"/>
    <m/>
    <m/>
    <m/>
    <m/>
    <n v="3395.2"/>
    <m/>
    <m/>
  </r>
  <r>
    <x v="6"/>
    <x v="0"/>
    <x v="0"/>
    <x v="0"/>
    <m/>
    <x v="6"/>
    <x v="0"/>
    <x v="0"/>
    <x v="0"/>
    <x v="190"/>
    <x v="190"/>
    <x v="109"/>
    <x v="13"/>
    <x v="1"/>
    <m/>
    <m/>
    <m/>
    <m/>
    <n v="5490"/>
    <m/>
    <m/>
  </r>
  <r>
    <x v="6"/>
    <x v="0"/>
    <x v="1"/>
    <x v="0"/>
    <m/>
    <x v="6"/>
    <x v="0"/>
    <x v="0"/>
    <x v="0"/>
    <x v="191"/>
    <x v="191"/>
    <x v="110"/>
    <x v="13"/>
    <x v="1"/>
    <m/>
    <m/>
    <m/>
    <m/>
    <n v="9500"/>
    <m/>
    <m/>
  </r>
  <r>
    <x v="6"/>
    <x v="0"/>
    <x v="0"/>
    <x v="0"/>
    <m/>
    <x v="6"/>
    <x v="0"/>
    <x v="0"/>
    <x v="0"/>
    <x v="192"/>
    <x v="192"/>
    <x v="111"/>
    <x v="13"/>
    <x v="1"/>
    <m/>
    <m/>
    <m/>
    <m/>
    <n v="4220.67"/>
    <m/>
    <m/>
  </r>
  <r>
    <x v="6"/>
    <x v="0"/>
    <x v="1"/>
    <x v="1"/>
    <m/>
    <x v="6"/>
    <x v="0"/>
    <x v="0"/>
    <x v="0"/>
    <x v="193"/>
    <x v="193"/>
    <x v="112"/>
    <x v="13"/>
    <x v="1"/>
    <m/>
    <m/>
    <m/>
    <m/>
    <n v="4985.08"/>
    <m/>
    <m/>
  </r>
  <r>
    <x v="6"/>
    <x v="0"/>
    <x v="0"/>
    <x v="0"/>
    <m/>
    <x v="6"/>
    <x v="0"/>
    <x v="0"/>
    <x v="1"/>
    <x v="194"/>
    <x v="194"/>
    <x v="113"/>
    <x v="13"/>
    <x v="1"/>
    <m/>
    <m/>
    <m/>
    <m/>
    <n v="9524"/>
    <m/>
    <m/>
  </r>
  <r>
    <x v="6"/>
    <x v="0"/>
    <x v="0"/>
    <x v="0"/>
    <m/>
    <x v="6"/>
    <x v="0"/>
    <x v="0"/>
    <x v="0"/>
    <x v="195"/>
    <x v="195"/>
    <x v="114"/>
    <x v="14"/>
    <x v="2"/>
    <m/>
    <m/>
    <m/>
    <m/>
    <n v="4325"/>
    <m/>
    <m/>
  </r>
  <r>
    <x v="6"/>
    <x v="0"/>
    <x v="1"/>
    <x v="0"/>
    <m/>
    <x v="6"/>
    <x v="0"/>
    <x v="0"/>
    <x v="0"/>
    <x v="196"/>
    <x v="196"/>
    <x v="114"/>
    <x v="14"/>
    <x v="2"/>
    <m/>
    <m/>
    <m/>
    <m/>
    <n v="0"/>
    <m/>
    <m/>
  </r>
  <r>
    <x v="6"/>
    <x v="0"/>
    <x v="0"/>
    <x v="0"/>
    <m/>
    <x v="6"/>
    <x v="0"/>
    <x v="0"/>
    <x v="0"/>
    <x v="197"/>
    <x v="197"/>
    <x v="114"/>
    <x v="14"/>
    <x v="2"/>
    <m/>
    <m/>
    <m/>
    <m/>
    <n v="0"/>
    <m/>
    <m/>
  </r>
  <r>
    <x v="6"/>
    <x v="0"/>
    <x v="1"/>
    <x v="0"/>
    <m/>
    <x v="6"/>
    <x v="0"/>
    <x v="0"/>
    <x v="0"/>
    <x v="198"/>
    <x v="198"/>
    <x v="115"/>
    <x v="14"/>
    <x v="2"/>
    <m/>
    <m/>
    <m/>
    <m/>
    <n v="500"/>
    <m/>
    <m/>
  </r>
  <r>
    <x v="6"/>
    <x v="0"/>
    <x v="1"/>
    <x v="0"/>
    <m/>
    <x v="6"/>
    <x v="0"/>
    <x v="0"/>
    <x v="0"/>
    <x v="199"/>
    <x v="199"/>
    <x v="115"/>
    <x v="14"/>
    <x v="2"/>
    <m/>
    <m/>
    <m/>
    <m/>
    <n v="0"/>
    <m/>
    <m/>
  </r>
  <r>
    <x v="6"/>
    <x v="0"/>
    <x v="1"/>
    <x v="0"/>
    <m/>
    <x v="6"/>
    <x v="0"/>
    <x v="0"/>
    <x v="0"/>
    <x v="200"/>
    <x v="200"/>
    <x v="115"/>
    <x v="14"/>
    <x v="2"/>
    <m/>
    <m/>
    <m/>
    <m/>
    <n v="0"/>
    <m/>
    <m/>
  </r>
  <r>
    <x v="6"/>
    <x v="0"/>
    <x v="1"/>
    <x v="0"/>
    <m/>
    <x v="6"/>
    <x v="0"/>
    <x v="0"/>
    <x v="0"/>
    <x v="201"/>
    <x v="201"/>
    <x v="116"/>
    <x v="14"/>
    <x v="2"/>
    <m/>
    <m/>
    <m/>
    <m/>
    <n v="0"/>
    <m/>
    <m/>
  </r>
  <r>
    <x v="6"/>
    <x v="0"/>
    <x v="0"/>
    <x v="0"/>
    <m/>
    <x v="6"/>
    <x v="0"/>
    <x v="0"/>
    <x v="0"/>
    <x v="202"/>
    <x v="202"/>
    <x v="116"/>
    <x v="14"/>
    <x v="2"/>
    <m/>
    <m/>
    <m/>
    <m/>
    <n v="0"/>
    <m/>
    <m/>
  </r>
  <r>
    <x v="6"/>
    <x v="0"/>
    <x v="1"/>
    <x v="0"/>
    <m/>
    <x v="6"/>
    <x v="0"/>
    <x v="0"/>
    <x v="0"/>
    <x v="203"/>
    <x v="203"/>
    <x v="116"/>
    <x v="14"/>
    <x v="2"/>
    <m/>
    <m/>
    <m/>
    <m/>
    <n v="126"/>
    <m/>
    <m/>
  </r>
  <r>
    <x v="6"/>
    <x v="0"/>
    <x v="1"/>
    <x v="0"/>
    <m/>
    <x v="6"/>
    <x v="0"/>
    <x v="0"/>
    <x v="0"/>
    <x v="204"/>
    <x v="204"/>
    <x v="117"/>
    <x v="14"/>
    <x v="2"/>
    <m/>
    <m/>
    <m/>
    <m/>
    <n v="0"/>
    <m/>
    <m/>
  </r>
  <r>
    <x v="6"/>
    <x v="0"/>
    <x v="0"/>
    <x v="0"/>
    <m/>
    <x v="6"/>
    <x v="0"/>
    <x v="0"/>
    <x v="0"/>
    <x v="205"/>
    <x v="205"/>
    <x v="117"/>
    <x v="14"/>
    <x v="2"/>
    <m/>
    <m/>
    <m/>
    <m/>
    <n v="1117"/>
    <m/>
    <m/>
  </r>
  <r>
    <x v="6"/>
    <x v="0"/>
    <x v="1"/>
    <x v="0"/>
    <m/>
    <x v="6"/>
    <x v="0"/>
    <x v="0"/>
    <x v="0"/>
    <x v="206"/>
    <x v="206"/>
    <x v="117"/>
    <x v="14"/>
    <x v="2"/>
    <m/>
    <m/>
    <m/>
    <m/>
    <n v="62.5"/>
    <m/>
    <m/>
  </r>
  <r>
    <x v="6"/>
    <x v="0"/>
    <x v="0"/>
    <x v="0"/>
    <m/>
    <x v="6"/>
    <x v="0"/>
    <x v="0"/>
    <x v="0"/>
    <x v="207"/>
    <x v="207"/>
    <x v="117"/>
    <x v="14"/>
    <x v="2"/>
    <m/>
    <m/>
    <m/>
    <m/>
    <n v="3440"/>
    <m/>
    <m/>
  </r>
  <r>
    <x v="6"/>
    <x v="0"/>
    <x v="1"/>
    <x v="0"/>
    <m/>
    <x v="6"/>
    <x v="0"/>
    <x v="0"/>
    <x v="0"/>
    <x v="208"/>
    <x v="208"/>
    <x v="118"/>
    <x v="14"/>
    <x v="2"/>
    <m/>
    <m/>
    <m/>
    <m/>
    <n v="1250"/>
    <m/>
    <m/>
  </r>
  <r>
    <x v="6"/>
    <x v="0"/>
    <x v="0"/>
    <x v="0"/>
    <m/>
    <x v="6"/>
    <x v="0"/>
    <x v="0"/>
    <x v="0"/>
    <x v="209"/>
    <x v="209"/>
    <x v="119"/>
    <x v="14"/>
    <x v="2"/>
    <m/>
    <m/>
    <m/>
    <m/>
    <n v="750"/>
    <m/>
    <m/>
  </r>
  <r>
    <x v="6"/>
    <x v="0"/>
    <x v="0"/>
    <x v="0"/>
    <m/>
    <x v="6"/>
    <x v="0"/>
    <x v="0"/>
    <x v="0"/>
    <x v="210"/>
    <x v="210"/>
    <x v="119"/>
    <x v="14"/>
    <x v="2"/>
    <m/>
    <m/>
    <m/>
    <m/>
    <n v="1000"/>
    <m/>
    <m/>
  </r>
  <r>
    <x v="6"/>
    <x v="0"/>
    <x v="0"/>
    <x v="0"/>
    <m/>
    <x v="6"/>
    <x v="0"/>
    <x v="0"/>
    <x v="0"/>
    <x v="211"/>
    <x v="211"/>
    <x v="119"/>
    <x v="14"/>
    <x v="2"/>
    <m/>
    <m/>
    <m/>
    <m/>
    <n v="4418"/>
    <m/>
    <m/>
  </r>
  <r>
    <x v="6"/>
    <x v="0"/>
    <x v="0"/>
    <x v="0"/>
    <m/>
    <x v="6"/>
    <x v="0"/>
    <x v="0"/>
    <x v="0"/>
    <x v="212"/>
    <x v="212"/>
    <x v="120"/>
    <x v="14"/>
    <x v="2"/>
    <m/>
    <m/>
    <m/>
    <m/>
    <n v="5000"/>
    <m/>
    <m/>
  </r>
  <r>
    <x v="6"/>
    <x v="0"/>
    <x v="0"/>
    <x v="0"/>
    <m/>
    <x v="6"/>
    <x v="0"/>
    <x v="0"/>
    <x v="0"/>
    <x v="213"/>
    <x v="213"/>
    <x v="121"/>
    <x v="14"/>
    <x v="2"/>
    <m/>
    <m/>
    <m/>
    <m/>
    <n v="3421"/>
    <m/>
    <m/>
  </r>
  <r>
    <x v="6"/>
    <x v="0"/>
    <x v="1"/>
    <x v="0"/>
    <m/>
    <x v="6"/>
    <x v="0"/>
    <x v="0"/>
    <x v="0"/>
    <x v="214"/>
    <x v="214"/>
    <x v="118"/>
    <x v="14"/>
    <x v="2"/>
    <m/>
    <m/>
    <m/>
    <m/>
    <n v="500"/>
    <m/>
    <m/>
  </r>
  <r>
    <x v="6"/>
    <x v="0"/>
    <x v="0"/>
    <x v="0"/>
    <m/>
    <x v="6"/>
    <x v="0"/>
    <x v="0"/>
    <x v="0"/>
    <x v="215"/>
    <x v="215"/>
    <x v="118"/>
    <x v="14"/>
    <x v="2"/>
    <m/>
    <m/>
    <m/>
    <m/>
    <n v="2423"/>
    <m/>
    <m/>
  </r>
  <r>
    <x v="6"/>
    <x v="0"/>
    <x v="1"/>
    <x v="0"/>
    <m/>
    <x v="6"/>
    <x v="0"/>
    <x v="0"/>
    <x v="0"/>
    <x v="216"/>
    <x v="216"/>
    <x v="122"/>
    <x v="14"/>
    <x v="2"/>
    <m/>
    <m/>
    <m/>
    <m/>
    <n v="6000"/>
    <m/>
    <m/>
  </r>
  <r>
    <x v="6"/>
    <x v="0"/>
    <x v="1"/>
    <x v="0"/>
    <m/>
    <x v="6"/>
    <x v="0"/>
    <x v="0"/>
    <x v="0"/>
    <x v="217"/>
    <x v="217"/>
    <x v="123"/>
    <x v="14"/>
    <x v="2"/>
    <m/>
    <m/>
    <m/>
    <m/>
    <n v="1000"/>
    <m/>
    <m/>
  </r>
  <r>
    <x v="6"/>
    <x v="0"/>
    <x v="1"/>
    <x v="0"/>
    <m/>
    <x v="6"/>
    <x v="0"/>
    <x v="0"/>
    <x v="0"/>
    <x v="218"/>
    <x v="218"/>
    <x v="124"/>
    <x v="14"/>
    <x v="2"/>
    <m/>
    <m/>
    <m/>
    <m/>
    <n v="600"/>
    <m/>
    <m/>
  </r>
  <r>
    <x v="6"/>
    <x v="0"/>
    <x v="1"/>
    <x v="0"/>
    <m/>
    <x v="6"/>
    <x v="0"/>
    <x v="0"/>
    <x v="0"/>
    <x v="219"/>
    <x v="219"/>
    <x v="124"/>
    <x v="14"/>
    <x v="2"/>
    <m/>
    <m/>
    <m/>
    <m/>
    <n v="875"/>
    <m/>
    <m/>
  </r>
  <r>
    <x v="6"/>
    <x v="0"/>
    <x v="1"/>
    <x v="0"/>
    <m/>
    <x v="6"/>
    <x v="0"/>
    <x v="0"/>
    <x v="0"/>
    <x v="220"/>
    <x v="220"/>
    <x v="125"/>
    <x v="14"/>
    <x v="2"/>
    <m/>
    <m/>
    <m/>
    <m/>
    <n v="350"/>
    <m/>
    <m/>
  </r>
  <r>
    <x v="6"/>
    <x v="0"/>
    <x v="1"/>
    <x v="0"/>
    <m/>
    <x v="6"/>
    <x v="0"/>
    <x v="0"/>
    <x v="0"/>
    <x v="221"/>
    <x v="221"/>
    <x v="126"/>
    <x v="14"/>
    <x v="2"/>
    <m/>
    <m/>
    <m/>
    <m/>
    <n v="3028"/>
    <m/>
    <m/>
  </r>
  <r>
    <x v="6"/>
    <x v="0"/>
    <x v="1"/>
    <x v="0"/>
    <m/>
    <x v="6"/>
    <x v="0"/>
    <x v="0"/>
    <x v="0"/>
    <x v="222"/>
    <x v="222"/>
    <x v="126"/>
    <x v="14"/>
    <x v="2"/>
    <m/>
    <m/>
    <m/>
    <m/>
    <n v="2550"/>
    <m/>
    <m/>
  </r>
  <r>
    <x v="6"/>
    <x v="0"/>
    <x v="1"/>
    <x v="0"/>
    <m/>
    <x v="6"/>
    <x v="0"/>
    <x v="0"/>
    <x v="0"/>
    <x v="223"/>
    <x v="223"/>
    <x v="121"/>
    <x v="14"/>
    <x v="2"/>
    <m/>
    <m/>
    <m/>
    <m/>
    <n v="1594"/>
    <m/>
    <m/>
  </r>
  <r>
    <x v="6"/>
    <x v="0"/>
    <x v="0"/>
    <x v="0"/>
    <m/>
    <x v="6"/>
    <x v="0"/>
    <x v="0"/>
    <x v="0"/>
    <x v="224"/>
    <x v="224"/>
    <x v="125"/>
    <x v="14"/>
    <x v="2"/>
    <m/>
    <m/>
    <m/>
    <m/>
    <n v="0"/>
    <m/>
    <m/>
  </r>
  <r>
    <x v="6"/>
    <x v="0"/>
    <x v="1"/>
    <x v="0"/>
    <m/>
    <x v="6"/>
    <x v="0"/>
    <x v="0"/>
    <x v="0"/>
    <x v="225"/>
    <x v="225"/>
    <x v="126"/>
    <x v="14"/>
    <x v="2"/>
    <m/>
    <m/>
    <m/>
    <m/>
    <n v="1311"/>
    <m/>
    <m/>
  </r>
  <r>
    <x v="6"/>
    <x v="0"/>
    <x v="1"/>
    <x v="0"/>
    <m/>
    <x v="6"/>
    <x v="0"/>
    <x v="0"/>
    <x v="0"/>
    <x v="226"/>
    <x v="226"/>
    <x v="127"/>
    <x v="14"/>
    <x v="2"/>
    <m/>
    <m/>
    <m/>
    <m/>
    <n v="500"/>
    <m/>
    <m/>
  </r>
  <r>
    <x v="6"/>
    <x v="0"/>
    <x v="0"/>
    <x v="0"/>
    <m/>
    <x v="6"/>
    <x v="0"/>
    <x v="0"/>
    <x v="0"/>
    <x v="227"/>
    <x v="227"/>
    <x v="127"/>
    <x v="14"/>
    <x v="2"/>
    <m/>
    <m/>
    <m/>
    <m/>
    <n v="2359"/>
    <m/>
    <m/>
  </r>
  <r>
    <x v="6"/>
    <x v="0"/>
    <x v="1"/>
    <x v="0"/>
    <m/>
    <x v="6"/>
    <x v="0"/>
    <x v="0"/>
    <x v="0"/>
    <x v="228"/>
    <x v="228"/>
    <x v="124"/>
    <x v="14"/>
    <x v="2"/>
    <m/>
    <m/>
    <m/>
    <m/>
    <n v="400"/>
    <m/>
    <m/>
  </r>
  <r>
    <x v="6"/>
    <x v="0"/>
    <x v="1"/>
    <x v="0"/>
    <m/>
    <x v="6"/>
    <x v="0"/>
    <x v="0"/>
    <x v="0"/>
    <x v="229"/>
    <x v="229"/>
    <x v="128"/>
    <x v="15"/>
    <x v="2"/>
    <m/>
    <m/>
    <m/>
    <m/>
    <n v="2100.41"/>
    <m/>
    <m/>
  </r>
  <r>
    <x v="6"/>
    <x v="0"/>
    <x v="0"/>
    <x v="0"/>
    <m/>
    <x v="6"/>
    <x v="0"/>
    <x v="0"/>
    <x v="1"/>
    <x v="230"/>
    <x v="230"/>
    <x v="129"/>
    <x v="15"/>
    <x v="2"/>
    <m/>
    <m/>
    <m/>
    <m/>
    <n v="12293"/>
    <m/>
    <m/>
  </r>
  <r>
    <x v="6"/>
    <x v="0"/>
    <x v="0"/>
    <x v="0"/>
    <m/>
    <x v="6"/>
    <x v="0"/>
    <x v="0"/>
    <x v="0"/>
    <x v="231"/>
    <x v="231"/>
    <x v="130"/>
    <x v="15"/>
    <x v="2"/>
    <m/>
    <m/>
    <m/>
    <m/>
    <n v="11120"/>
    <m/>
    <m/>
  </r>
  <r>
    <x v="6"/>
    <x v="0"/>
    <x v="0"/>
    <x v="0"/>
    <m/>
    <x v="6"/>
    <x v="0"/>
    <x v="0"/>
    <x v="0"/>
    <x v="232"/>
    <x v="232"/>
    <x v="131"/>
    <x v="15"/>
    <x v="2"/>
    <m/>
    <m/>
    <m/>
    <m/>
    <n v="4476"/>
    <m/>
    <m/>
  </r>
  <r>
    <x v="6"/>
    <x v="0"/>
    <x v="1"/>
    <x v="0"/>
    <m/>
    <x v="6"/>
    <x v="0"/>
    <x v="0"/>
    <x v="0"/>
    <x v="233"/>
    <x v="233"/>
    <x v="132"/>
    <x v="15"/>
    <x v="2"/>
    <m/>
    <m/>
    <m/>
    <m/>
    <n v="900"/>
    <m/>
    <m/>
  </r>
  <r>
    <x v="6"/>
    <x v="0"/>
    <x v="1"/>
    <x v="0"/>
    <m/>
    <x v="6"/>
    <x v="0"/>
    <x v="0"/>
    <x v="0"/>
    <x v="234"/>
    <x v="234"/>
    <x v="133"/>
    <x v="15"/>
    <x v="2"/>
    <m/>
    <m/>
    <m/>
    <m/>
    <n v="3480"/>
    <m/>
    <m/>
  </r>
  <r>
    <x v="6"/>
    <x v="0"/>
    <x v="1"/>
    <x v="0"/>
    <m/>
    <x v="6"/>
    <x v="0"/>
    <x v="0"/>
    <x v="0"/>
    <x v="235"/>
    <x v="235"/>
    <x v="134"/>
    <x v="15"/>
    <x v="2"/>
    <m/>
    <m/>
    <m/>
    <m/>
    <n v="2000"/>
    <m/>
    <m/>
  </r>
  <r>
    <x v="6"/>
    <x v="0"/>
    <x v="0"/>
    <x v="0"/>
    <m/>
    <x v="6"/>
    <x v="0"/>
    <x v="0"/>
    <x v="0"/>
    <x v="236"/>
    <x v="236"/>
    <x v="135"/>
    <x v="15"/>
    <x v="2"/>
    <m/>
    <m/>
    <m/>
    <m/>
    <n v="0"/>
    <m/>
    <m/>
  </r>
  <r>
    <x v="6"/>
    <x v="0"/>
    <x v="1"/>
    <x v="0"/>
    <m/>
    <x v="6"/>
    <x v="0"/>
    <x v="0"/>
    <x v="0"/>
    <x v="237"/>
    <x v="237"/>
    <x v="136"/>
    <x v="15"/>
    <x v="2"/>
    <m/>
    <m/>
    <m/>
    <m/>
    <n v="500"/>
    <m/>
    <m/>
  </r>
  <r>
    <x v="6"/>
    <x v="0"/>
    <x v="0"/>
    <x v="0"/>
    <m/>
    <x v="6"/>
    <x v="0"/>
    <x v="0"/>
    <x v="0"/>
    <x v="238"/>
    <x v="238"/>
    <x v="137"/>
    <x v="15"/>
    <x v="2"/>
    <m/>
    <m/>
    <m/>
    <m/>
    <n v="5489"/>
    <m/>
    <m/>
  </r>
  <r>
    <x v="6"/>
    <x v="0"/>
    <x v="1"/>
    <x v="0"/>
    <m/>
    <x v="6"/>
    <x v="0"/>
    <x v="0"/>
    <x v="0"/>
    <x v="239"/>
    <x v="239"/>
    <x v="138"/>
    <x v="15"/>
    <x v="2"/>
    <m/>
    <m/>
    <m/>
    <m/>
    <n v="1500"/>
    <m/>
    <m/>
  </r>
  <r>
    <x v="6"/>
    <x v="0"/>
    <x v="0"/>
    <x v="0"/>
    <m/>
    <x v="6"/>
    <x v="0"/>
    <x v="0"/>
    <x v="0"/>
    <x v="240"/>
    <x v="240"/>
    <x v="139"/>
    <x v="15"/>
    <x v="2"/>
    <m/>
    <m/>
    <m/>
    <m/>
    <n v="5849.16"/>
    <m/>
    <m/>
  </r>
  <r>
    <x v="6"/>
    <x v="0"/>
    <x v="0"/>
    <x v="0"/>
    <m/>
    <x v="6"/>
    <x v="0"/>
    <x v="0"/>
    <x v="0"/>
    <x v="241"/>
    <x v="241"/>
    <x v="140"/>
    <x v="15"/>
    <x v="2"/>
    <m/>
    <m/>
    <m/>
    <m/>
    <n v="7465.75"/>
    <m/>
    <m/>
  </r>
  <r>
    <x v="6"/>
    <x v="0"/>
    <x v="1"/>
    <x v="0"/>
    <m/>
    <x v="6"/>
    <x v="0"/>
    <x v="0"/>
    <x v="0"/>
    <x v="242"/>
    <x v="242"/>
    <x v="141"/>
    <x v="15"/>
    <x v="2"/>
    <m/>
    <m/>
    <m/>
    <m/>
    <n v="0"/>
    <m/>
    <m/>
  </r>
  <r>
    <x v="6"/>
    <x v="0"/>
    <x v="1"/>
    <x v="1"/>
    <m/>
    <x v="6"/>
    <x v="0"/>
    <x v="0"/>
    <x v="1"/>
    <x v="243"/>
    <x v="243"/>
    <x v="142"/>
    <x v="15"/>
    <x v="2"/>
    <m/>
    <m/>
    <m/>
    <m/>
    <n v="4000"/>
    <m/>
    <m/>
  </r>
  <r>
    <x v="6"/>
    <x v="0"/>
    <x v="1"/>
    <x v="0"/>
    <m/>
    <x v="6"/>
    <x v="0"/>
    <x v="0"/>
    <x v="0"/>
    <x v="244"/>
    <x v="244"/>
    <x v="141"/>
    <x v="15"/>
    <x v="2"/>
    <m/>
    <m/>
    <m/>
    <m/>
    <n v="250"/>
    <m/>
    <m/>
  </r>
  <r>
    <x v="6"/>
    <x v="0"/>
    <x v="1"/>
    <x v="0"/>
    <m/>
    <x v="6"/>
    <x v="0"/>
    <x v="0"/>
    <x v="0"/>
    <x v="245"/>
    <x v="245"/>
    <x v="142"/>
    <x v="15"/>
    <x v="2"/>
    <m/>
    <m/>
    <m/>
    <m/>
    <n v="500"/>
    <m/>
    <m/>
  </r>
  <r>
    <x v="6"/>
    <x v="0"/>
    <x v="1"/>
    <x v="0"/>
    <m/>
    <x v="6"/>
    <x v="0"/>
    <x v="0"/>
    <x v="0"/>
    <x v="246"/>
    <x v="246"/>
    <x v="141"/>
    <x v="15"/>
    <x v="2"/>
    <m/>
    <m/>
    <m/>
    <m/>
    <n v="1000"/>
    <m/>
    <m/>
  </r>
  <r>
    <x v="6"/>
    <x v="0"/>
    <x v="1"/>
    <x v="0"/>
    <m/>
    <x v="6"/>
    <x v="0"/>
    <x v="0"/>
    <x v="0"/>
    <x v="247"/>
    <x v="247"/>
    <x v="141"/>
    <x v="15"/>
    <x v="2"/>
    <m/>
    <m/>
    <m/>
    <m/>
    <n v="500"/>
    <m/>
    <m/>
  </r>
  <r>
    <x v="6"/>
    <x v="0"/>
    <x v="1"/>
    <x v="0"/>
    <m/>
    <x v="6"/>
    <x v="0"/>
    <x v="0"/>
    <x v="0"/>
    <x v="248"/>
    <x v="248"/>
    <x v="141"/>
    <x v="15"/>
    <x v="2"/>
    <m/>
    <m/>
    <m/>
    <m/>
    <n v="0"/>
    <m/>
    <m/>
  </r>
  <r>
    <x v="6"/>
    <x v="0"/>
    <x v="0"/>
    <x v="0"/>
    <m/>
    <x v="6"/>
    <x v="0"/>
    <x v="0"/>
    <x v="0"/>
    <x v="250"/>
    <x v="250"/>
    <x v="144"/>
    <x v="15"/>
    <x v="2"/>
    <m/>
    <m/>
    <m/>
    <m/>
    <n v="2279.75"/>
    <m/>
    <m/>
  </r>
  <r>
    <x v="6"/>
    <x v="0"/>
    <x v="0"/>
    <x v="1"/>
    <m/>
    <x v="6"/>
    <x v="0"/>
    <x v="0"/>
    <x v="0"/>
    <x v="251"/>
    <x v="251"/>
    <x v="145"/>
    <x v="15"/>
    <x v="2"/>
    <m/>
    <m/>
    <m/>
    <m/>
    <n v="13281"/>
    <m/>
    <m/>
  </r>
  <r>
    <x v="6"/>
    <x v="0"/>
    <x v="0"/>
    <x v="0"/>
    <m/>
    <x v="6"/>
    <x v="0"/>
    <x v="0"/>
    <x v="0"/>
    <x v="252"/>
    <x v="252"/>
    <x v="146"/>
    <x v="17"/>
    <x v="2"/>
    <m/>
    <m/>
    <m/>
    <m/>
    <n v="6497"/>
    <m/>
    <m/>
  </r>
  <r>
    <x v="6"/>
    <x v="0"/>
    <x v="0"/>
    <x v="0"/>
    <m/>
    <x v="6"/>
    <x v="0"/>
    <x v="0"/>
    <x v="0"/>
    <x v="253"/>
    <x v="253"/>
    <x v="147"/>
    <x v="17"/>
    <x v="2"/>
    <m/>
    <m/>
    <m/>
    <m/>
    <n v="1200"/>
    <m/>
    <m/>
  </r>
  <r>
    <x v="6"/>
    <x v="0"/>
    <x v="1"/>
    <x v="0"/>
    <m/>
    <x v="6"/>
    <x v="0"/>
    <x v="0"/>
    <x v="0"/>
    <x v="254"/>
    <x v="254"/>
    <x v="147"/>
    <x v="17"/>
    <x v="2"/>
    <m/>
    <m/>
    <m/>
    <m/>
    <n v="0"/>
    <m/>
    <m/>
  </r>
  <r>
    <x v="6"/>
    <x v="0"/>
    <x v="1"/>
    <x v="0"/>
    <m/>
    <x v="6"/>
    <x v="0"/>
    <x v="0"/>
    <x v="0"/>
    <x v="255"/>
    <x v="255"/>
    <x v="148"/>
    <x v="17"/>
    <x v="2"/>
    <m/>
    <m/>
    <m/>
    <m/>
    <n v="0"/>
    <m/>
    <m/>
  </r>
  <r>
    <x v="6"/>
    <x v="0"/>
    <x v="0"/>
    <x v="0"/>
    <m/>
    <x v="6"/>
    <x v="0"/>
    <x v="0"/>
    <x v="0"/>
    <x v="256"/>
    <x v="256"/>
    <x v="148"/>
    <x v="17"/>
    <x v="2"/>
    <m/>
    <m/>
    <m/>
    <m/>
    <n v="549"/>
    <m/>
    <m/>
  </r>
  <r>
    <x v="6"/>
    <x v="0"/>
    <x v="0"/>
    <x v="0"/>
    <m/>
    <x v="6"/>
    <x v="0"/>
    <x v="0"/>
    <x v="0"/>
    <x v="257"/>
    <x v="257"/>
    <x v="148"/>
    <x v="17"/>
    <x v="2"/>
    <m/>
    <m/>
    <m/>
    <m/>
    <n v="5470.75"/>
    <m/>
    <m/>
  </r>
  <r>
    <x v="6"/>
    <x v="0"/>
    <x v="0"/>
    <x v="0"/>
    <m/>
    <x v="6"/>
    <x v="0"/>
    <x v="0"/>
    <x v="0"/>
    <x v="258"/>
    <x v="258"/>
    <x v="149"/>
    <x v="17"/>
    <x v="2"/>
    <m/>
    <m/>
    <m/>
    <m/>
    <n v="250"/>
    <m/>
    <m/>
  </r>
  <r>
    <x v="6"/>
    <x v="0"/>
    <x v="1"/>
    <x v="0"/>
    <m/>
    <x v="6"/>
    <x v="0"/>
    <x v="0"/>
    <x v="0"/>
    <x v="259"/>
    <x v="259"/>
    <x v="149"/>
    <x v="17"/>
    <x v="2"/>
    <m/>
    <m/>
    <m/>
    <m/>
    <n v="0"/>
    <m/>
    <m/>
  </r>
  <r>
    <x v="6"/>
    <x v="0"/>
    <x v="0"/>
    <x v="0"/>
    <m/>
    <x v="6"/>
    <x v="0"/>
    <x v="0"/>
    <x v="0"/>
    <x v="260"/>
    <x v="260"/>
    <x v="149"/>
    <x v="17"/>
    <x v="2"/>
    <m/>
    <m/>
    <m/>
    <m/>
    <n v="2750"/>
    <m/>
    <m/>
  </r>
  <r>
    <x v="6"/>
    <x v="0"/>
    <x v="0"/>
    <x v="0"/>
    <m/>
    <x v="6"/>
    <x v="0"/>
    <x v="0"/>
    <x v="0"/>
    <x v="261"/>
    <x v="261"/>
    <x v="150"/>
    <x v="17"/>
    <x v="2"/>
    <m/>
    <m/>
    <m/>
    <m/>
    <n v="500"/>
    <m/>
    <m/>
  </r>
  <r>
    <x v="6"/>
    <x v="0"/>
    <x v="0"/>
    <x v="0"/>
    <m/>
    <x v="6"/>
    <x v="0"/>
    <x v="0"/>
    <x v="0"/>
    <x v="262"/>
    <x v="262"/>
    <x v="150"/>
    <x v="17"/>
    <x v="2"/>
    <m/>
    <m/>
    <m/>
    <m/>
    <n v="2500"/>
    <m/>
    <m/>
  </r>
  <r>
    <x v="6"/>
    <x v="0"/>
    <x v="1"/>
    <x v="0"/>
    <m/>
    <x v="6"/>
    <x v="0"/>
    <x v="0"/>
    <x v="0"/>
    <x v="263"/>
    <x v="263"/>
    <x v="150"/>
    <x v="17"/>
    <x v="2"/>
    <m/>
    <m/>
    <m/>
    <m/>
    <n v="800"/>
    <m/>
    <m/>
  </r>
  <r>
    <x v="6"/>
    <x v="0"/>
    <x v="1"/>
    <x v="0"/>
    <m/>
    <x v="6"/>
    <x v="0"/>
    <x v="0"/>
    <x v="0"/>
    <x v="264"/>
    <x v="264"/>
    <x v="151"/>
    <x v="17"/>
    <x v="2"/>
    <m/>
    <m/>
    <m/>
    <m/>
    <n v="500"/>
    <m/>
    <m/>
  </r>
  <r>
    <x v="6"/>
    <x v="0"/>
    <x v="1"/>
    <x v="0"/>
    <m/>
    <x v="6"/>
    <x v="0"/>
    <x v="0"/>
    <x v="0"/>
    <x v="265"/>
    <x v="265"/>
    <x v="151"/>
    <x v="17"/>
    <x v="2"/>
    <m/>
    <m/>
    <m/>
    <m/>
    <n v="200"/>
    <m/>
    <m/>
  </r>
  <r>
    <x v="6"/>
    <x v="0"/>
    <x v="1"/>
    <x v="0"/>
    <m/>
    <x v="6"/>
    <x v="0"/>
    <x v="0"/>
    <x v="0"/>
    <x v="266"/>
    <x v="266"/>
    <x v="151"/>
    <x v="17"/>
    <x v="2"/>
    <m/>
    <m/>
    <m/>
    <m/>
    <n v="100"/>
    <m/>
    <m/>
  </r>
  <r>
    <x v="6"/>
    <x v="0"/>
    <x v="0"/>
    <x v="1"/>
    <m/>
    <x v="6"/>
    <x v="0"/>
    <x v="0"/>
    <x v="0"/>
    <x v="267"/>
    <x v="267"/>
    <x v="152"/>
    <x v="17"/>
    <x v="2"/>
    <m/>
    <m/>
    <m/>
    <m/>
    <n v="6600"/>
    <m/>
    <m/>
  </r>
  <r>
    <x v="6"/>
    <x v="0"/>
    <x v="0"/>
    <x v="0"/>
    <m/>
    <x v="6"/>
    <x v="0"/>
    <x v="0"/>
    <x v="0"/>
    <x v="268"/>
    <x v="268"/>
    <x v="147"/>
    <x v="17"/>
    <x v="2"/>
    <m/>
    <m/>
    <m/>
    <m/>
    <n v="1645"/>
    <m/>
    <m/>
  </r>
  <r>
    <x v="6"/>
    <x v="0"/>
    <x v="0"/>
    <x v="0"/>
    <m/>
    <x v="6"/>
    <x v="0"/>
    <x v="0"/>
    <x v="0"/>
    <x v="269"/>
    <x v="269"/>
    <x v="147"/>
    <x v="17"/>
    <x v="2"/>
    <m/>
    <m/>
    <m/>
    <m/>
    <n v="1088"/>
    <m/>
    <m/>
  </r>
  <r>
    <x v="6"/>
    <x v="0"/>
    <x v="1"/>
    <x v="0"/>
    <m/>
    <x v="6"/>
    <x v="0"/>
    <x v="0"/>
    <x v="0"/>
    <x v="270"/>
    <x v="270"/>
    <x v="153"/>
    <x v="17"/>
    <x v="2"/>
    <m/>
    <m/>
    <m/>
    <m/>
    <n v="0"/>
    <m/>
    <m/>
  </r>
  <r>
    <x v="6"/>
    <x v="0"/>
    <x v="0"/>
    <x v="0"/>
    <m/>
    <x v="6"/>
    <x v="0"/>
    <x v="0"/>
    <x v="0"/>
    <x v="271"/>
    <x v="271"/>
    <x v="154"/>
    <x v="18"/>
    <x v="2"/>
    <m/>
    <m/>
    <m/>
    <m/>
    <n v="310"/>
    <m/>
    <m/>
  </r>
  <r>
    <x v="6"/>
    <x v="0"/>
    <x v="0"/>
    <x v="0"/>
    <m/>
    <x v="6"/>
    <x v="0"/>
    <x v="0"/>
    <x v="0"/>
    <x v="276"/>
    <x v="277"/>
    <x v="154"/>
    <x v="18"/>
    <x v="2"/>
    <m/>
    <m/>
    <m/>
    <m/>
    <n v="0"/>
    <m/>
    <m/>
  </r>
  <r>
    <x v="6"/>
    <x v="0"/>
    <x v="1"/>
    <x v="0"/>
    <m/>
    <x v="6"/>
    <x v="0"/>
    <x v="0"/>
    <x v="0"/>
    <x v="279"/>
    <x v="280"/>
    <x v="154"/>
    <x v="18"/>
    <x v="2"/>
    <m/>
    <m/>
    <m/>
    <m/>
    <n v="5000"/>
    <m/>
    <m/>
  </r>
  <r>
    <x v="6"/>
    <x v="0"/>
    <x v="0"/>
    <x v="0"/>
    <m/>
    <x v="6"/>
    <x v="0"/>
    <x v="0"/>
    <x v="0"/>
    <x v="280"/>
    <x v="281"/>
    <x v="154"/>
    <x v="18"/>
    <x v="2"/>
    <m/>
    <m/>
    <m/>
    <m/>
    <n v="0"/>
    <m/>
    <m/>
  </r>
  <r>
    <x v="6"/>
    <x v="0"/>
    <x v="1"/>
    <x v="0"/>
    <m/>
    <x v="6"/>
    <x v="0"/>
    <x v="0"/>
    <x v="0"/>
    <x v="281"/>
    <x v="282"/>
    <x v="154"/>
    <x v="18"/>
    <x v="2"/>
    <m/>
    <m/>
    <m/>
    <m/>
    <n v="1750"/>
    <m/>
    <m/>
  </r>
  <r>
    <x v="6"/>
    <x v="0"/>
    <x v="1"/>
    <x v="0"/>
    <m/>
    <x v="6"/>
    <x v="0"/>
    <x v="0"/>
    <x v="0"/>
    <x v="272"/>
    <x v="272"/>
    <x v="155"/>
    <x v="18"/>
    <x v="2"/>
    <m/>
    <m/>
    <m/>
    <m/>
    <n v="0"/>
    <m/>
    <m/>
  </r>
  <r>
    <x v="6"/>
    <x v="0"/>
    <x v="1"/>
    <x v="0"/>
    <m/>
    <x v="6"/>
    <x v="0"/>
    <x v="0"/>
    <x v="0"/>
    <x v="285"/>
    <x v="286"/>
    <x v="155"/>
    <x v="18"/>
    <x v="2"/>
    <m/>
    <m/>
    <m/>
    <m/>
    <n v="1841"/>
    <m/>
    <m/>
  </r>
  <r>
    <x v="6"/>
    <x v="0"/>
    <x v="0"/>
    <x v="0"/>
    <m/>
    <x v="6"/>
    <x v="0"/>
    <x v="0"/>
    <x v="0"/>
    <x v="273"/>
    <x v="273"/>
    <x v="156"/>
    <x v="18"/>
    <x v="2"/>
    <m/>
    <m/>
    <m/>
    <m/>
    <n v="12489.5"/>
    <m/>
    <m/>
  </r>
  <r>
    <x v="6"/>
    <x v="0"/>
    <x v="0"/>
    <x v="0"/>
    <m/>
    <x v="6"/>
    <x v="0"/>
    <x v="0"/>
    <x v="0"/>
    <x v="274"/>
    <x v="274"/>
    <x v="157"/>
    <x v="18"/>
    <x v="2"/>
    <m/>
    <m/>
    <m/>
    <m/>
    <n v="5523"/>
    <m/>
    <m/>
  </r>
  <r>
    <x v="6"/>
    <x v="0"/>
    <x v="1"/>
    <x v="0"/>
    <m/>
    <x v="6"/>
    <x v="0"/>
    <x v="0"/>
    <x v="0"/>
    <x v="275"/>
    <x v="276"/>
    <x v="154"/>
    <x v="18"/>
    <x v="2"/>
    <m/>
    <m/>
    <m/>
    <m/>
    <n v="0"/>
    <m/>
    <m/>
  </r>
  <r>
    <x v="6"/>
    <x v="0"/>
    <x v="1"/>
    <x v="0"/>
    <m/>
    <x v="6"/>
    <x v="0"/>
    <x v="0"/>
    <x v="0"/>
    <x v="277"/>
    <x v="278"/>
    <x v="158"/>
    <x v="18"/>
    <x v="2"/>
    <m/>
    <m/>
    <m/>
    <m/>
    <n v="1700"/>
    <m/>
    <m/>
  </r>
  <r>
    <x v="6"/>
    <x v="0"/>
    <x v="0"/>
    <x v="0"/>
    <m/>
    <x v="6"/>
    <x v="0"/>
    <x v="0"/>
    <x v="0"/>
    <x v="278"/>
    <x v="279"/>
    <x v="159"/>
    <x v="18"/>
    <x v="2"/>
    <m/>
    <m/>
    <m/>
    <m/>
    <n v="2066.2800000000002"/>
    <m/>
    <m/>
  </r>
  <r>
    <x v="6"/>
    <x v="0"/>
    <x v="0"/>
    <x v="0"/>
    <m/>
    <x v="6"/>
    <x v="0"/>
    <x v="0"/>
    <x v="0"/>
    <x v="283"/>
    <x v="284"/>
    <x v="159"/>
    <x v="18"/>
    <x v="2"/>
    <m/>
    <m/>
    <m/>
    <m/>
    <n v="1848"/>
    <m/>
    <m/>
  </r>
  <r>
    <x v="6"/>
    <x v="0"/>
    <x v="0"/>
    <x v="0"/>
    <m/>
    <x v="6"/>
    <x v="0"/>
    <x v="0"/>
    <x v="0"/>
    <x v="287"/>
    <x v="288"/>
    <x v="159"/>
    <x v="18"/>
    <x v="2"/>
    <m/>
    <m/>
    <m/>
    <m/>
    <n v="1839"/>
    <m/>
    <m/>
  </r>
  <r>
    <x v="6"/>
    <x v="0"/>
    <x v="1"/>
    <x v="0"/>
    <m/>
    <x v="6"/>
    <x v="0"/>
    <x v="0"/>
    <x v="0"/>
    <x v="282"/>
    <x v="283"/>
    <x v="160"/>
    <x v="18"/>
    <x v="2"/>
    <m/>
    <m/>
    <m/>
    <m/>
    <n v="600"/>
    <m/>
    <m/>
  </r>
  <r>
    <x v="6"/>
    <x v="0"/>
    <x v="1"/>
    <x v="0"/>
    <m/>
    <x v="6"/>
    <x v="0"/>
    <x v="0"/>
    <x v="0"/>
    <x v="284"/>
    <x v="285"/>
    <x v="160"/>
    <x v="18"/>
    <x v="2"/>
    <m/>
    <m/>
    <m/>
    <m/>
    <n v="937"/>
    <m/>
    <m/>
  </r>
  <r>
    <x v="6"/>
    <x v="0"/>
    <x v="0"/>
    <x v="0"/>
    <m/>
    <x v="6"/>
    <x v="0"/>
    <x v="0"/>
    <x v="0"/>
    <x v="286"/>
    <x v="287"/>
    <x v="160"/>
    <x v="18"/>
    <x v="2"/>
    <m/>
    <m/>
    <m/>
    <m/>
    <n v="400"/>
    <m/>
    <m/>
  </r>
  <r>
    <x v="6"/>
    <x v="0"/>
    <x v="1"/>
    <x v="1"/>
    <m/>
    <x v="6"/>
    <x v="0"/>
    <x v="0"/>
    <x v="0"/>
    <x v="288"/>
    <x v="289"/>
    <x v="161"/>
    <x v="19"/>
    <x v="2"/>
    <m/>
    <m/>
    <m/>
    <m/>
    <n v="-1359"/>
    <m/>
    <m/>
  </r>
  <r>
    <x v="6"/>
    <x v="0"/>
    <x v="1"/>
    <x v="0"/>
    <m/>
    <x v="6"/>
    <x v="0"/>
    <x v="0"/>
    <x v="0"/>
    <x v="289"/>
    <x v="290"/>
    <x v="162"/>
    <x v="19"/>
    <x v="2"/>
    <m/>
    <m/>
    <m/>
    <m/>
    <n v="1000"/>
    <m/>
    <m/>
  </r>
  <r>
    <x v="6"/>
    <x v="0"/>
    <x v="0"/>
    <x v="0"/>
    <m/>
    <x v="6"/>
    <x v="0"/>
    <x v="0"/>
    <x v="0"/>
    <x v="290"/>
    <x v="291"/>
    <x v="163"/>
    <x v="19"/>
    <x v="2"/>
    <m/>
    <m/>
    <m/>
    <m/>
    <n v="0"/>
    <m/>
    <m/>
  </r>
  <r>
    <x v="6"/>
    <x v="0"/>
    <x v="0"/>
    <x v="0"/>
    <m/>
    <x v="6"/>
    <x v="0"/>
    <x v="0"/>
    <x v="0"/>
    <x v="291"/>
    <x v="292"/>
    <x v="164"/>
    <x v="19"/>
    <x v="2"/>
    <m/>
    <m/>
    <m/>
    <m/>
    <n v="0"/>
    <m/>
    <m/>
  </r>
  <r>
    <x v="6"/>
    <x v="0"/>
    <x v="1"/>
    <x v="0"/>
    <m/>
    <x v="6"/>
    <x v="0"/>
    <x v="0"/>
    <x v="1"/>
    <x v="292"/>
    <x v="293"/>
    <x v="165"/>
    <x v="19"/>
    <x v="2"/>
    <m/>
    <m/>
    <m/>
    <m/>
    <n v="3000"/>
    <m/>
    <m/>
  </r>
  <r>
    <x v="6"/>
    <x v="0"/>
    <x v="1"/>
    <x v="0"/>
    <m/>
    <x v="6"/>
    <x v="0"/>
    <x v="0"/>
    <x v="0"/>
    <x v="293"/>
    <x v="294"/>
    <x v="166"/>
    <x v="19"/>
    <x v="2"/>
    <m/>
    <m/>
    <m/>
    <m/>
    <n v="4100"/>
    <m/>
    <m/>
  </r>
  <r>
    <x v="6"/>
    <x v="0"/>
    <x v="0"/>
    <x v="0"/>
    <m/>
    <x v="6"/>
    <x v="0"/>
    <x v="0"/>
    <x v="0"/>
    <x v="294"/>
    <x v="295"/>
    <x v="167"/>
    <x v="19"/>
    <x v="2"/>
    <m/>
    <m/>
    <m/>
    <m/>
    <n v="2250"/>
    <m/>
    <m/>
  </r>
  <r>
    <x v="6"/>
    <x v="0"/>
    <x v="0"/>
    <x v="1"/>
    <m/>
    <x v="6"/>
    <x v="0"/>
    <x v="0"/>
    <x v="0"/>
    <x v="295"/>
    <x v="296"/>
    <x v="168"/>
    <x v="19"/>
    <x v="2"/>
    <m/>
    <m/>
    <m/>
    <m/>
    <n v="3841"/>
    <m/>
    <m/>
  </r>
  <r>
    <x v="6"/>
    <x v="0"/>
    <x v="1"/>
    <x v="0"/>
    <m/>
    <x v="6"/>
    <x v="0"/>
    <x v="0"/>
    <x v="0"/>
    <x v="296"/>
    <x v="297"/>
    <x v="169"/>
    <x v="19"/>
    <x v="2"/>
    <m/>
    <m/>
    <m/>
    <m/>
    <n v="0"/>
    <m/>
    <m/>
  </r>
  <r>
    <x v="6"/>
    <x v="0"/>
    <x v="1"/>
    <x v="0"/>
    <m/>
    <x v="6"/>
    <x v="0"/>
    <x v="0"/>
    <x v="0"/>
    <x v="297"/>
    <x v="298"/>
    <x v="170"/>
    <x v="19"/>
    <x v="2"/>
    <m/>
    <m/>
    <m/>
    <m/>
    <n v="1500"/>
    <m/>
    <m/>
  </r>
  <r>
    <x v="6"/>
    <x v="0"/>
    <x v="1"/>
    <x v="1"/>
    <m/>
    <x v="6"/>
    <x v="0"/>
    <x v="0"/>
    <x v="0"/>
    <x v="298"/>
    <x v="300"/>
    <x v="171"/>
    <x v="19"/>
    <x v="2"/>
    <m/>
    <m/>
    <m/>
    <m/>
    <n v="4707"/>
    <m/>
    <m/>
  </r>
  <r>
    <x v="6"/>
    <x v="0"/>
    <x v="0"/>
    <x v="0"/>
    <m/>
    <x v="6"/>
    <x v="0"/>
    <x v="0"/>
    <x v="0"/>
    <x v="299"/>
    <x v="301"/>
    <x v="172"/>
    <x v="19"/>
    <x v="2"/>
    <m/>
    <m/>
    <m/>
    <m/>
    <n v="10812.75"/>
    <m/>
    <m/>
  </r>
  <r>
    <x v="6"/>
    <x v="0"/>
    <x v="1"/>
    <x v="0"/>
    <m/>
    <x v="6"/>
    <x v="0"/>
    <x v="0"/>
    <x v="0"/>
    <x v="300"/>
    <x v="303"/>
    <x v="173"/>
    <x v="19"/>
    <x v="2"/>
    <m/>
    <m/>
    <m/>
    <m/>
    <n v="1250"/>
    <m/>
    <m/>
  </r>
  <r>
    <x v="6"/>
    <x v="0"/>
    <x v="1"/>
    <x v="0"/>
    <m/>
    <x v="6"/>
    <x v="0"/>
    <x v="0"/>
    <x v="0"/>
    <x v="301"/>
    <x v="304"/>
    <x v="174"/>
    <x v="19"/>
    <x v="2"/>
    <m/>
    <m/>
    <m/>
    <m/>
    <n v="0"/>
    <m/>
    <m/>
  </r>
  <r>
    <x v="6"/>
    <x v="0"/>
    <x v="1"/>
    <x v="0"/>
    <m/>
    <x v="6"/>
    <x v="0"/>
    <x v="0"/>
    <x v="0"/>
    <x v="302"/>
    <x v="305"/>
    <x v="175"/>
    <x v="19"/>
    <x v="2"/>
    <m/>
    <m/>
    <m/>
    <m/>
    <n v="500"/>
    <m/>
    <m/>
  </r>
  <r>
    <x v="6"/>
    <x v="0"/>
    <x v="0"/>
    <x v="0"/>
    <m/>
    <x v="6"/>
    <x v="0"/>
    <x v="0"/>
    <x v="0"/>
    <x v="303"/>
    <x v="306"/>
    <x v="176"/>
    <x v="19"/>
    <x v="2"/>
    <m/>
    <m/>
    <m/>
    <m/>
    <n v="0"/>
    <m/>
    <m/>
  </r>
  <r>
    <x v="6"/>
    <x v="0"/>
    <x v="1"/>
    <x v="0"/>
    <m/>
    <x v="6"/>
    <x v="0"/>
    <x v="0"/>
    <x v="0"/>
    <x v="304"/>
    <x v="307"/>
    <x v="177"/>
    <x v="19"/>
    <x v="2"/>
    <m/>
    <m/>
    <m/>
    <m/>
    <n v="3500"/>
    <m/>
    <m/>
  </r>
  <r>
    <x v="6"/>
    <x v="0"/>
    <x v="1"/>
    <x v="0"/>
    <m/>
    <x v="6"/>
    <x v="0"/>
    <x v="0"/>
    <x v="0"/>
    <x v="305"/>
    <x v="308"/>
    <x v="178"/>
    <x v="19"/>
    <x v="2"/>
    <m/>
    <m/>
    <m/>
    <m/>
    <n v="750"/>
    <m/>
    <m/>
  </r>
  <r>
    <x v="6"/>
    <x v="0"/>
    <x v="1"/>
    <x v="1"/>
    <m/>
    <x v="6"/>
    <x v="0"/>
    <x v="0"/>
    <x v="0"/>
    <x v="306"/>
    <x v="309"/>
    <x v="179"/>
    <x v="20"/>
    <x v="2"/>
    <m/>
    <m/>
    <m/>
    <m/>
    <n v="6722.5"/>
    <m/>
    <m/>
  </r>
  <r>
    <x v="6"/>
    <x v="0"/>
    <x v="0"/>
    <x v="1"/>
    <m/>
    <x v="6"/>
    <x v="0"/>
    <x v="0"/>
    <x v="1"/>
    <x v="307"/>
    <x v="310"/>
    <x v="179"/>
    <x v="20"/>
    <x v="2"/>
    <m/>
    <m/>
    <m/>
    <m/>
    <n v="4348"/>
    <m/>
    <m/>
  </r>
  <r>
    <x v="6"/>
    <x v="0"/>
    <x v="1"/>
    <x v="0"/>
    <m/>
    <x v="6"/>
    <x v="0"/>
    <x v="0"/>
    <x v="0"/>
    <x v="308"/>
    <x v="311"/>
    <x v="180"/>
    <x v="20"/>
    <x v="2"/>
    <m/>
    <m/>
    <m/>
    <m/>
    <n v="770.75"/>
    <m/>
    <m/>
  </r>
  <r>
    <x v="6"/>
    <x v="0"/>
    <x v="1"/>
    <x v="0"/>
    <m/>
    <x v="6"/>
    <x v="0"/>
    <x v="0"/>
    <x v="0"/>
    <x v="309"/>
    <x v="312"/>
    <x v="180"/>
    <x v="20"/>
    <x v="2"/>
    <m/>
    <m/>
    <m/>
    <m/>
    <n v="100"/>
    <m/>
    <m/>
  </r>
  <r>
    <x v="6"/>
    <x v="0"/>
    <x v="0"/>
    <x v="0"/>
    <m/>
    <x v="6"/>
    <x v="0"/>
    <x v="0"/>
    <x v="0"/>
    <x v="310"/>
    <x v="313"/>
    <x v="181"/>
    <x v="20"/>
    <x v="2"/>
    <m/>
    <m/>
    <m/>
    <m/>
    <n v="1922"/>
    <m/>
    <m/>
  </r>
  <r>
    <x v="6"/>
    <x v="0"/>
    <x v="1"/>
    <x v="0"/>
    <m/>
    <x v="6"/>
    <x v="0"/>
    <x v="0"/>
    <x v="0"/>
    <x v="311"/>
    <x v="314"/>
    <x v="181"/>
    <x v="20"/>
    <x v="2"/>
    <m/>
    <m/>
    <m/>
    <m/>
    <n v="500"/>
    <m/>
    <m/>
  </r>
  <r>
    <x v="6"/>
    <x v="0"/>
    <x v="1"/>
    <x v="0"/>
    <m/>
    <x v="6"/>
    <x v="0"/>
    <x v="0"/>
    <x v="0"/>
    <x v="312"/>
    <x v="315"/>
    <x v="182"/>
    <x v="20"/>
    <x v="2"/>
    <m/>
    <m/>
    <m/>
    <m/>
    <n v="0"/>
    <m/>
    <m/>
  </r>
  <r>
    <x v="6"/>
    <x v="0"/>
    <x v="1"/>
    <x v="0"/>
    <m/>
    <x v="6"/>
    <x v="0"/>
    <x v="0"/>
    <x v="0"/>
    <x v="313"/>
    <x v="316"/>
    <x v="182"/>
    <x v="20"/>
    <x v="2"/>
    <m/>
    <m/>
    <m/>
    <m/>
    <n v="0"/>
    <m/>
    <m/>
  </r>
  <r>
    <x v="6"/>
    <x v="0"/>
    <x v="1"/>
    <x v="0"/>
    <m/>
    <x v="6"/>
    <x v="0"/>
    <x v="0"/>
    <x v="0"/>
    <x v="314"/>
    <x v="317"/>
    <x v="182"/>
    <x v="20"/>
    <x v="2"/>
    <m/>
    <m/>
    <m/>
    <m/>
    <n v="100"/>
    <m/>
    <m/>
  </r>
  <r>
    <x v="6"/>
    <x v="0"/>
    <x v="0"/>
    <x v="0"/>
    <m/>
    <x v="6"/>
    <x v="0"/>
    <x v="0"/>
    <x v="0"/>
    <x v="315"/>
    <x v="318"/>
    <x v="183"/>
    <x v="20"/>
    <x v="2"/>
    <m/>
    <m/>
    <m/>
    <m/>
    <n v="0"/>
    <m/>
    <m/>
  </r>
  <r>
    <x v="6"/>
    <x v="0"/>
    <x v="0"/>
    <x v="0"/>
    <m/>
    <x v="6"/>
    <x v="0"/>
    <x v="0"/>
    <x v="0"/>
    <x v="316"/>
    <x v="319"/>
    <x v="183"/>
    <x v="20"/>
    <x v="2"/>
    <m/>
    <m/>
    <m/>
    <m/>
    <n v="4000"/>
    <m/>
    <m/>
  </r>
  <r>
    <x v="6"/>
    <x v="0"/>
    <x v="0"/>
    <x v="0"/>
    <m/>
    <x v="6"/>
    <x v="0"/>
    <x v="0"/>
    <x v="0"/>
    <x v="317"/>
    <x v="320"/>
    <x v="183"/>
    <x v="20"/>
    <x v="2"/>
    <m/>
    <m/>
    <m/>
    <m/>
    <n v="420"/>
    <m/>
    <m/>
  </r>
  <r>
    <x v="6"/>
    <x v="0"/>
    <x v="1"/>
    <x v="0"/>
    <m/>
    <x v="6"/>
    <x v="0"/>
    <x v="0"/>
    <x v="0"/>
    <x v="318"/>
    <x v="321"/>
    <x v="184"/>
    <x v="20"/>
    <x v="2"/>
    <m/>
    <m/>
    <m/>
    <m/>
    <n v="500"/>
    <m/>
    <m/>
  </r>
  <r>
    <x v="6"/>
    <x v="0"/>
    <x v="1"/>
    <x v="0"/>
    <m/>
    <x v="6"/>
    <x v="0"/>
    <x v="0"/>
    <x v="0"/>
    <x v="319"/>
    <x v="322"/>
    <x v="184"/>
    <x v="20"/>
    <x v="2"/>
    <m/>
    <m/>
    <m/>
    <m/>
    <n v="0.01"/>
    <m/>
    <m/>
  </r>
  <r>
    <x v="6"/>
    <x v="0"/>
    <x v="0"/>
    <x v="0"/>
    <m/>
    <x v="6"/>
    <x v="0"/>
    <x v="0"/>
    <x v="0"/>
    <x v="320"/>
    <x v="323"/>
    <x v="181"/>
    <x v="20"/>
    <x v="2"/>
    <m/>
    <m/>
    <m/>
    <m/>
    <n v="2000"/>
    <m/>
    <m/>
  </r>
  <r>
    <x v="6"/>
    <x v="0"/>
    <x v="0"/>
    <x v="0"/>
    <m/>
    <x v="6"/>
    <x v="0"/>
    <x v="0"/>
    <x v="0"/>
    <x v="321"/>
    <x v="324"/>
    <x v="184"/>
    <x v="20"/>
    <x v="2"/>
    <m/>
    <m/>
    <m/>
    <m/>
    <n v="1558.75"/>
    <m/>
    <m/>
  </r>
  <r>
    <x v="6"/>
    <x v="0"/>
    <x v="1"/>
    <x v="0"/>
    <m/>
    <x v="6"/>
    <x v="0"/>
    <x v="0"/>
    <x v="0"/>
    <x v="322"/>
    <x v="325"/>
    <x v="181"/>
    <x v="20"/>
    <x v="2"/>
    <m/>
    <m/>
    <m/>
    <m/>
    <n v="3000"/>
    <m/>
    <m/>
  </r>
  <r>
    <x v="6"/>
    <x v="0"/>
    <x v="1"/>
    <x v="0"/>
    <m/>
    <x v="6"/>
    <x v="0"/>
    <x v="0"/>
    <x v="0"/>
    <x v="323"/>
    <x v="326"/>
    <x v="181"/>
    <x v="20"/>
    <x v="2"/>
    <m/>
    <m/>
    <m/>
    <m/>
    <n v="0"/>
    <m/>
    <m/>
  </r>
  <r>
    <x v="6"/>
    <x v="0"/>
    <x v="1"/>
    <x v="0"/>
    <m/>
    <x v="6"/>
    <x v="0"/>
    <x v="0"/>
    <x v="0"/>
    <x v="324"/>
    <x v="327"/>
    <x v="181"/>
    <x v="20"/>
    <x v="2"/>
    <m/>
    <m/>
    <m/>
    <m/>
    <n v="800"/>
    <m/>
    <m/>
  </r>
  <r>
    <x v="6"/>
    <x v="0"/>
    <x v="1"/>
    <x v="0"/>
    <m/>
    <x v="6"/>
    <x v="0"/>
    <x v="0"/>
    <x v="0"/>
    <x v="325"/>
    <x v="328"/>
    <x v="181"/>
    <x v="20"/>
    <x v="2"/>
    <m/>
    <m/>
    <m/>
    <m/>
    <n v="0"/>
    <m/>
    <m/>
  </r>
  <r>
    <x v="6"/>
    <x v="0"/>
    <x v="1"/>
    <x v="0"/>
    <m/>
    <x v="6"/>
    <x v="0"/>
    <x v="0"/>
    <x v="0"/>
    <x v="326"/>
    <x v="329"/>
    <x v="185"/>
    <x v="20"/>
    <x v="2"/>
    <m/>
    <m/>
    <m/>
    <m/>
    <n v="2000"/>
    <m/>
    <m/>
  </r>
  <r>
    <x v="6"/>
    <x v="0"/>
    <x v="1"/>
    <x v="0"/>
    <m/>
    <x v="6"/>
    <x v="0"/>
    <x v="0"/>
    <x v="0"/>
    <x v="327"/>
    <x v="330"/>
    <x v="186"/>
    <x v="20"/>
    <x v="2"/>
    <m/>
    <m/>
    <m/>
    <m/>
    <n v="1500"/>
    <m/>
    <m/>
  </r>
  <r>
    <x v="6"/>
    <x v="0"/>
    <x v="1"/>
    <x v="0"/>
    <m/>
    <x v="6"/>
    <x v="0"/>
    <x v="0"/>
    <x v="0"/>
    <x v="328"/>
    <x v="331"/>
    <x v="186"/>
    <x v="20"/>
    <x v="2"/>
    <m/>
    <m/>
    <m/>
    <m/>
    <n v="1588.42"/>
    <m/>
    <m/>
  </r>
  <r>
    <x v="6"/>
    <x v="0"/>
    <x v="0"/>
    <x v="0"/>
    <m/>
    <x v="6"/>
    <x v="0"/>
    <x v="0"/>
    <x v="0"/>
    <x v="329"/>
    <x v="332"/>
    <x v="186"/>
    <x v="20"/>
    <x v="2"/>
    <m/>
    <m/>
    <m/>
    <m/>
    <n v="590.5"/>
    <m/>
    <m/>
  </r>
  <r>
    <x v="6"/>
    <x v="0"/>
    <x v="0"/>
    <x v="0"/>
    <m/>
    <x v="6"/>
    <x v="0"/>
    <x v="0"/>
    <x v="0"/>
    <x v="330"/>
    <x v="333"/>
    <x v="187"/>
    <x v="20"/>
    <x v="2"/>
    <m/>
    <m/>
    <m/>
    <m/>
    <n v="4873"/>
    <m/>
    <m/>
  </r>
  <r>
    <x v="6"/>
    <x v="0"/>
    <x v="0"/>
    <x v="0"/>
    <m/>
    <x v="7"/>
    <x v="0"/>
    <x v="0"/>
    <x v="0"/>
    <x v="0"/>
    <x v="0"/>
    <x v="0"/>
    <x v="0"/>
    <x v="0"/>
    <m/>
    <m/>
    <m/>
    <m/>
    <n v="956"/>
    <m/>
    <m/>
  </r>
  <r>
    <x v="6"/>
    <x v="0"/>
    <x v="0"/>
    <x v="0"/>
    <m/>
    <x v="7"/>
    <x v="0"/>
    <x v="0"/>
    <x v="0"/>
    <x v="1"/>
    <x v="1"/>
    <x v="0"/>
    <x v="0"/>
    <x v="0"/>
    <m/>
    <m/>
    <m/>
    <m/>
    <n v="5488"/>
    <m/>
    <m/>
  </r>
  <r>
    <x v="6"/>
    <x v="0"/>
    <x v="0"/>
    <x v="0"/>
    <m/>
    <x v="7"/>
    <x v="0"/>
    <x v="0"/>
    <x v="0"/>
    <x v="2"/>
    <x v="2"/>
    <x v="1"/>
    <x v="0"/>
    <x v="0"/>
    <m/>
    <m/>
    <m/>
    <m/>
    <n v="11000"/>
    <m/>
    <m/>
  </r>
  <r>
    <x v="6"/>
    <x v="0"/>
    <x v="0"/>
    <x v="0"/>
    <m/>
    <x v="7"/>
    <x v="0"/>
    <x v="0"/>
    <x v="0"/>
    <x v="3"/>
    <x v="3"/>
    <x v="1"/>
    <x v="0"/>
    <x v="0"/>
    <m/>
    <m/>
    <m/>
    <m/>
    <n v="0"/>
    <m/>
    <m/>
  </r>
  <r>
    <x v="6"/>
    <x v="0"/>
    <x v="0"/>
    <x v="0"/>
    <m/>
    <x v="7"/>
    <x v="0"/>
    <x v="0"/>
    <x v="0"/>
    <x v="4"/>
    <x v="4"/>
    <x v="1"/>
    <x v="0"/>
    <x v="0"/>
    <m/>
    <m/>
    <m/>
    <m/>
    <n v="3338"/>
    <m/>
    <m/>
  </r>
  <r>
    <x v="6"/>
    <x v="0"/>
    <x v="0"/>
    <x v="0"/>
    <m/>
    <x v="7"/>
    <x v="0"/>
    <x v="0"/>
    <x v="0"/>
    <x v="5"/>
    <x v="5"/>
    <x v="1"/>
    <x v="0"/>
    <x v="0"/>
    <m/>
    <m/>
    <m/>
    <m/>
    <n v="617.75"/>
    <m/>
    <m/>
  </r>
  <r>
    <x v="6"/>
    <x v="0"/>
    <x v="0"/>
    <x v="0"/>
    <m/>
    <x v="7"/>
    <x v="0"/>
    <x v="0"/>
    <x v="0"/>
    <x v="6"/>
    <x v="6"/>
    <x v="1"/>
    <x v="0"/>
    <x v="0"/>
    <m/>
    <m/>
    <m/>
    <m/>
    <n v="4098"/>
    <m/>
    <m/>
  </r>
  <r>
    <x v="6"/>
    <x v="0"/>
    <x v="0"/>
    <x v="0"/>
    <m/>
    <x v="7"/>
    <x v="0"/>
    <x v="0"/>
    <x v="0"/>
    <x v="7"/>
    <x v="7"/>
    <x v="2"/>
    <x v="0"/>
    <x v="0"/>
    <m/>
    <m/>
    <m/>
    <m/>
    <n v="4800"/>
    <m/>
    <m/>
  </r>
  <r>
    <x v="6"/>
    <x v="0"/>
    <x v="1"/>
    <x v="0"/>
    <m/>
    <x v="7"/>
    <x v="0"/>
    <x v="0"/>
    <x v="0"/>
    <x v="8"/>
    <x v="8"/>
    <x v="3"/>
    <x v="0"/>
    <x v="0"/>
    <m/>
    <m/>
    <m/>
    <m/>
    <n v="15000"/>
    <m/>
    <m/>
  </r>
  <r>
    <x v="6"/>
    <x v="0"/>
    <x v="1"/>
    <x v="0"/>
    <m/>
    <x v="7"/>
    <x v="0"/>
    <x v="0"/>
    <x v="0"/>
    <x v="9"/>
    <x v="9"/>
    <x v="2"/>
    <x v="0"/>
    <x v="0"/>
    <m/>
    <m/>
    <m/>
    <m/>
    <n v="2250"/>
    <m/>
    <m/>
  </r>
  <r>
    <x v="6"/>
    <x v="0"/>
    <x v="0"/>
    <x v="0"/>
    <m/>
    <x v="7"/>
    <x v="0"/>
    <x v="0"/>
    <x v="0"/>
    <x v="10"/>
    <x v="10"/>
    <x v="4"/>
    <x v="1"/>
    <x v="0"/>
    <m/>
    <m/>
    <m/>
    <m/>
    <n v="610.16999999999996"/>
    <m/>
    <m/>
  </r>
  <r>
    <x v="6"/>
    <x v="0"/>
    <x v="1"/>
    <x v="0"/>
    <m/>
    <x v="7"/>
    <x v="0"/>
    <x v="0"/>
    <x v="0"/>
    <x v="11"/>
    <x v="11"/>
    <x v="4"/>
    <x v="1"/>
    <x v="0"/>
    <m/>
    <m/>
    <m/>
    <m/>
    <n v="200"/>
    <m/>
    <m/>
  </r>
  <r>
    <x v="6"/>
    <x v="0"/>
    <x v="1"/>
    <x v="0"/>
    <m/>
    <x v="7"/>
    <x v="0"/>
    <x v="0"/>
    <x v="0"/>
    <x v="12"/>
    <x v="12"/>
    <x v="5"/>
    <x v="1"/>
    <x v="0"/>
    <m/>
    <m/>
    <m/>
    <m/>
    <n v="0"/>
    <m/>
    <m/>
  </r>
  <r>
    <x v="6"/>
    <x v="0"/>
    <x v="0"/>
    <x v="0"/>
    <m/>
    <x v="7"/>
    <x v="0"/>
    <x v="0"/>
    <x v="0"/>
    <x v="331"/>
    <x v="334"/>
    <x v="5"/>
    <x v="1"/>
    <x v="0"/>
    <m/>
    <m/>
    <m/>
    <m/>
    <n v="25000"/>
    <m/>
    <m/>
  </r>
  <r>
    <x v="6"/>
    <x v="0"/>
    <x v="0"/>
    <x v="0"/>
    <m/>
    <x v="7"/>
    <x v="0"/>
    <x v="0"/>
    <x v="0"/>
    <x v="332"/>
    <x v="335"/>
    <x v="5"/>
    <x v="1"/>
    <x v="0"/>
    <m/>
    <m/>
    <m/>
    <m/>
    <n v="0"/>
    <m/>
    <m/>
  </r>
  <r>
    <x v="6"/>
    <x v="0"/>
    <x v="1"/>
    <x v="0"/>
    <m/>
    <x v="7"/>
    <x v="0"/>
    <x v="0"/>
    <x v="0"/>
    <x v="333"/>
    <x v="336"/>
    <x v="5"/>
    <x v="1"/>
    <x v="0"/>
    <m/>
    <m/>
    <m/>
    <m/>
    <n v="0"/>
    <m/>
    <m/>
  </r>
  <r>
    <x v="6"/>
    <x v="0"/>
    <x v="0"/>
    <x v="0"/>
    <m/>
    <x v="7"/>
    <x v="0"/>
    <x v="0"/>
    <x v="0"/>
    <x v="334"/>
    <x v="337"/>
    <x v="5"/>
    <x v="1"/>
    <x v="0"/>
    <m/>
    <m/>
    <m/>
    <m/>
    <n v="5641.22"/>
    <m/>
    <m/>
  </r>
  <r>
    <x v="6"/>
    <x v="0"/>
    <x v="1"/>
    <x v="0"/>
    <m/>
    <x v="7"/>
    <x v="0"/>
    <x v="0"/>
    <x v="1"/>
    <x v="13"/>
    <x v="13"/>
    <x v="6"/>
    <x v="1"/>
    <x v="0"/>
    <m/>
    <m/>
    <m/>
    <m/>
    <n v="200"/>
    <m/>
    <m/>
  </r>
  <r>
    <x v="6"/>
    <x v="0"/>
    <x v="0"/>
    <x v="0"/>
    <m/>
    <x v="7"/>
    <x v="0"/>
    <x v="0"/>
    <x v="0"/>
    <x v="14"/>
    <x v="14"/>
    <x v="6"/>
    <x v="1"/>
    <x v="0"/>
    <m/>
    <m/>
    <m/>
    <m/>
    <n v="3605"/>
    <m/>
    <m/>
  </r>
  <r>
    <x v="6"/>
    <x v="0"/>
    <x v="1"/>
    <x v="0"/>
    <m/>
    <x v="7"/>
    <x v="0"/>
    <x v="0"/>
    <x v="0"/>
    <x v="15"/>
    <x v="15"/>
    <x v="7"/>
    <x v="1"/>
    <x v="0"/>
    <m/>
    <m/>
    <m/>
    <m/>
    <n v="825"/>
    <m/>
    <m/>
  </r>
  <r>
    <x v="6"/>
    <x v="0"/>
    <x v="1"/>
    <x v="0"/>
    <m/>
    <x v="7"/>
    <x v="0"/>
    <x v="0"/>
    <x v="0"/>
    <x v="16"/>
    <x v="16"/>
    <x v="7"/>
    <x v="1"/>
    <x v="0"/>
    <m/>
    <m/>
    <m/>
    <m/>
    <n v="12400"/>
    <m/>
    <m/>
  </r>
  <r>
    <x v="6"/>
    <x v="0"/>
    <x v="0"/>
    <x v="0"/>
    <m/>
    <x v="7"/>
    <x v="0"/>
    <x v="0"/>
    <x v="0"/>
    <x v="17"/>
    <x v="17"/>
    <x v="7"/>
    <x v="1"/>
    <x v="0"/>
    <m/>
    <m/>
    <m/>
    <m/>
    <n v="500"/>
    <m/>
    <m/>
  </r>
  <r>
    <x v="6"/>
    <x v="0"/>
    <x v="1"/>
    <x v="0"/>
    <m/>
    <x v="7"/>
    <x v="0"/>
    <x v="0"/>
    <x v="0"/>
    <x v="18"/>
    <x v="18"/>
    <x v="8"/>
    <x v="1"/>
    <x v="0"/>
    <m/>
    <m/>
    <m/>
    <m/>
    <n v="506.92"/>
    <m/>
    <m/>
  </r>
  <r>
    <x v="6"/>
    <x v="0"/>
    <x v="0"/>
    <x v="0"/>
    <m/>
    <x v="7"/>
    <x v="0"/>
    <x v="0"/>
    <x v="1"/>
    <x v="19"/>
    <x v="19"/>
    <x v="8"/>
    <x v="1"/>
    <x v="0"/>
    <m/>
    <m/>
    <m/>
    <m/>
    <n v="7526"/>
    <m/>
    <m/>
  </r>
  <r>
    <x v="6"/>
    <x v="0"/>
    <x v="0"/>
    <x v="0"/>
    <m/>
    <x v="7"/>
    <x v="0"/>
    <x v="0"/>
    <x v="0"/>
    <x v="20"/>
    <x v="20"/>
    <x v="8"/>
    <x v="1"/>
    <x v="0"/>
    <m/>
    <m/>
    <m/>
    <m/>
    <n v="1267"/>
    <m/>
    <m/>
  </r>
  <r>
    <x v="6"/>
    <x v="0"/>
    <x v="0"/>
    <x v="0"/>
    <m/>
    <x v="7"/>
    <x v="0"/>
    <x v="0"/>
    <x v="0"/>
    <x v="21"/>
    <x v="21"/>
    <x v="9"/>
    <x v="1"/>
    <x v="0"/>
    <m/>
    <m/>
    <m/>
    <m/>
    <n v="4424.97"/>
    <m/>
    <m/>
  </r>
  <r>
    <x v="6"/>
    <x v="0"/>
    <x v="0"/>
    <x v="0"/>
    <m/>
    <x v="7"/>
    <x v="0"/>
    <x v="0"/>
    <x v="0"/>
    <x v="22"/>
    <x v="22"/>
    <x v="6"/>
    <x v="1"/>
    <x v="0"/>
    <m/>
    <m/>
    <m/>
    <m/>
    <n v="2211"/>
    <m/>
    <m/>
  </r>
  <r>
    <x v="6"/>
    <x v="0"/>
    <x v="0"/>
    <x v="0"/>
    <m/>
    <x v="7"/>
    <x v="0"/>
    <x v="0"/>
    <x v="0"/>
    <x v="23"/>
    <x v="23"/>
    <x v="10"/>
    <x v="1"/>
    <x v="0"/>
    <m/>
    <m/>
    <m/>
    <m/>
    <n v="0"/>
    <m/>
    <m/>
  </r>
  <r>
    <x v="6"/>
    <x v="0"/>
    <x v="0"/>
    <x v="0"/>
    <m/>
    <x v="7"/>
    <x v="0"/>
    <x v="0"/>
    <x v="0"/>
    <x v="24"/>
    <x v="24"/>
    <x v="4"/>
    <x v="1"/>
    <x v="0"/>
    <m/>
    <m/>
    <m/>
    <m/>
    <n v="3488"/>
    <m/>
    <m/>
  </r>
  <r>
    <x v="6"/>
    <x v="0"/>
    <x v="0"/>
    <x v="0"/>
    <m/>
    <x v="7"/>
    <x v="0"/>
    <x v="0"/>
    <x v="0"/>
    <x v="25"/>
    <x v="25"/>
    <x v="5"/>
    <x v="1"/>
    <x v="0"/>
    <m/>
    <m/>
    <m/>
    <m/>
    <n v="1696"/>
    <m/>
    <m/>
  </r>
  <r>
    <x v="6"/>
    <x v="0"/>
    <x v="0"/>
    <x v="0"/>
    <m/>
    <x v="7"/>
    <x v="0"/>
    <x v="0"/>
    <x v="0"/>
    <x v="26"/>
    <x v="26"/>
    <x v="10"/>
    <x v="1"/>
    <x v="0"/>
    <m/>
    <m/>
    <m/>
    <m/>
    <n v="4427"/>
    <m/>
    <m/>
  </r>
  <r>
    <x v="6"/>
    <x v="0"/>
    <x v="0"/>
    <x v="0"/>
    <m/>
    <x v="7"/>
    <x v="0"/>
    <x v="0"/>
    <x v="1"/>
    <x v="27"/>
    <x v="27"/>
    <x v="11"/>
    <x v="1"/>
    <x v="0"/>
    <m/>
    <m/>
    <m/>
    <m/>
    <n v="3250"/>
    <m/>
    <m/>
  </r>
  <r>
    <x v="6"/>
    <x v="0"/>
    <x v="0"/>
    <x v="0"/>
    <m/>
    <x v="7"/>
    <x v="0"/>
    <x v="0"/>
    <x v="0"/>
    <x v="28"/>
    <x v="28"/>
    <x v="12"/>
    <x v="2"/>
    <x v="0"/>
    <m/>
    <m/>
    <m/>
    <m/>
    <n v="4054"/>
    <m/>
    <m/>
  </r>
  <r>
    <x v="6"/>
    <x v="0"/>
    <x v="0"/>
    <x v="1"/>
    <m/>
    <x v="7"/>
    <x v="0"/>
    <x v="0"/>
    <x v="1"/>
    <x v="29"/>
    <x v="29"/>
    <x v="13"/>
    <x v="2"/>
    <x v="0"/>
    <m/>
    <m/>
    <m/>
    <m/>
    <n v="35706"/>
    <m/>
    <m/>
  </r>
  <r>
    <x v="6"/>
    <x v="0"/>
    <x v="0"/>
    <x v="1"/>
    <m/>
    <x v="7"/>
    <x v="0"/>
    <x v="0"/>
    <x v="1"/>
    <x v="30"/>
    <x v="30"/>
    <x v="14"/>
    <x v="2"/>
    <x v="0"/>
    <m/>
    <m/>
    <m/>
    <m/>
    <n v="11342"/>
    <m/>
    <m/>
  </r>
  <r>
    <x v="6"/>
    <x v="0"/>
    <x v="1"/>
    <x v="0"/>
    <m/>
    <x v="7"/>
    <x v="0"/>
    <x v="0"/>
    <x v="0"/>
    <x v="31"/>
    <x v="31"/>
    <x v="15"/>
    <x v="2"/>
    <x v="0"/>
    <m/>
    <m/>
    <m/>
    <m/>
    <n v="5344"/>
    <m/>
    <m/>
  </r>
  <r>
    <x v="6"/>
    <x v="0"/>
    <x v="0"/>
    <x v="0"/>
    <m/>
    <x v="7"/>
    <x v="0"/>
    <x v="0"/>
    <x v="0"/>
    <x v="32"/>
    <x v="32"/>
    <x v="16"/>
    <x v="2"/>
    <x v="0"/>
    <m/>
    <m/>
    <m/>
    <m/>
    <n v="5706.25"/>
    <m/>
    <m/>
  </r>
  <r>
    <x v="6"/>
    <x v="0"/>
    <x v="0"/>
    <x v="0"/>
    <m/>
    <x v="7"/>
    <x v="0"/>
    <x v="0"/>
    <x v="0"/>
    <x v="33"/>
    <x v="33"/>
    <x v="17"/>
    <x v="2"/>
    <x v="0"/>
    <m/>
    <m/>
    <m/>
    <m/>
    <n v="4320"/>
    <m/>
    <m/>
  </r>
  <r>
    <x v="6"/>
    <x v="0"/>
    <x v="0"/>
    <x v="0"/>
    <m/>
    <x v="7"/>
    <x v="0"/>
    <x v="0"/>
    <x v="0"/>
    <x v="34"/>
    <x v="34"/>
    <x v="18"/>
    <x v="2"/>
    <x v="0"/>
    <m/>
    <m/>
    <m/>
    <m/>
    <n v="7105"/>
    <m/>
    <m/>
  </r>
  <r>
    <x v="6"/>
    <x v="0"/>
    <x v="0"/>
    <x v="0"/>
    <m/>
    <x v="7"/>
    <x v="0"/>
    <x v="0"/>
    <x v="0"/>
    <x v="35"/>
    <x v="35"/>
    <x v="19"/>
    <x v="2"/>
    <x v="0"/>
    <m/>
    <m/>
    <m/>
    <m/>
    <n v="4028"/>
    <m/>
    <m/>
  </r>
  <r>
    <x v="6"/>
    <x v="0"/>
    <x v="1"/>
    <x v="0"/>
    <m/>
    <x v="7"/>
    <x v="0"/>
    <x v="0"/>
    <x v="0"/>
    <x v="36"/>
    <x v="36"/>
    <x v="12"/>
    <x v="2"/>
    <x v="0"/>
    <m/>
    <m/>
    <m/>
    <m/>
    <n v="1917"/>
    <m/>
    <m/>
  </r>
  <r>
    <x v="6"/>
    <x v="0"/>
    <x v="0"/>
    <x v="0"/>
    <m/>
    <x v="7"/>
    <x v="0"/>
    <x v="0"/>
    <x v="0"/>
    <x v="37"/>
    <x v="37"/>
    <x v="20"/>
    <x v="3"/>
    <x v="0"/>
    <m/>
    <m/>
    <m/>
    <m/>
    <n v="6353"/>
    <m/>
    <m/>
  </r>
  <r>
    <x v="6"/>
    <x v="0"/>
    <x v="0"/>
    <x v="0"/>
    <m/>
    <x v="7"/>
    <x v="0"/>
    <x v="0"/>
    <x v="0"/>
    <x v="38"/>
    <x v="38"/>
    <x v="21"/>
    <x v="3"/>
    <x v="0"/>
    <m/>
    <m/>
    <m/>
    <m/>
    <n v="5861"/>
    <m/>
    <m/>
  </r>
  <r>
    <x v="6"/>
    <x v="0"/>
    <x v="0"/>
    <x v="0"/>
    <m/>
    <x v="7"/>
    <x v="0"/>
    <x v="0"/>
    <x v="0"/>
    <x v="39"/>
    <x v="39"/>
    <x v="22"/>
    <x v="3"/>
    <x v="0"/>
    <m/>
    <m/>
    <m/>
    <m/>
    <n v="5079"/>
    <m/>
    <m/>
  </r>
  <r>
    <x v="6"/>
    <x v="0"/>
    <x v="0"/>
    <x v="0"/>
    <m/>
    <x v="7"/>
    <x v="0"/>
    <x v="0"/>
    <x v="0"/>
    <x v="40"/>
    <x v="40"/>
    <x v="23"/>
    <x v="3"/>
    <x v="0"/>
    <m/>
    <m/>
    <m/>
    <m/>
    <n v="7589"/>
    <m/>
    <m/>
  </r>
  <r>
    <x v="6"/>
    <x v="0"/>
    <x v="0"/>
    <x v="0"/>
    <m/>
    <x v="7"/>
    <x v="0"/>
    <x v="0"/>
    <x v="1"/>
    <x v="41"/>
    <x v="41"/>
    <x v="24"/>
    <x v="3"/>
    <x v="0"/>
    <m/>
    <m/>
    <m/>
    <m/>
    <n v="10000"/>
    <m/>
    <m/>
  </r>
  <r>
    <x v="6"/>
    <x v="0"/>
    <x v="1"/>
    <x v="0"/>
    <m/>
    <x v="7"/>
    <x v="0"/>
    <x v="0"/>
    <x v="0"/>
    <x v="42"/>
    <x v="42"/>
    <x v="25"/>
    <x v="3"/>
    <x v="0"/>
    <m/>
    <m/>
    <m/>
    <m/>
    <n v="8383.67"/>
    <m/>
    <m/>
  </r>
  <r>
    <x v="6"/>
    <x v="0"/>
    <x v="0"/>
    <x v="0"/>
    <m/>
    <x v="7"/>
    <x v="0"/>
    <x v="0"/>
    <x v="0"/>
    <x v="43"/>
    <x v="43"/>
    <x v="26"/>
    <x v="3"/>
    <x v="0"/>
    <m/>
    <m/>
    <m/>
    <m/>
    <n v="5569"/>
    <m/>
    <m/>
  </r>
  <r>
    <x v="6"/>
    <x v="0"/>
    <x v="0"/>
    <x v="0"/>
    <m/>
    <x v="7"/>
    <x v="0"/>
    <x v="0"/>
    <x v="0"/>
    <x v="44"/>
    <x v="44"/>
    <x v="27"/>
    <x v="3"/>
    <x v="0"/>
    <m/>
    <m/>
    <m/>
    <m/>
    <n v="7052"/>
    <m/>
    <m/>
  </r>
  <r>
    <x v="6"/>
    <x v="0"/>
    <x v="0"/>
    <x v="0"/>
    <m/>
    <x v="7"/>
    <x v="0"/>
    <x v="0"/>
    <x v="0"/>
    <x v="45"/>
    <x v="45"/>
    <x v="28"/>
    <x v="3"/>
    <x v="0"/>
    <m/>
    <m/>
    <m/>
    <m/>
    <n v="2583"/>
    <m/>
    <m/>
  </r>
  <r>
    <x v="6"/>
    <x v="0"/>
    <x v="0"/>
    <x v="0"/>
    <m/>
    <x v="7"/>
    <x v="0"/>
    <x v="0"/>
    <x v="0"/>
    <x v="46"/>
    <x v="46"/>
    <x v="29"/>
    <x v="3"/>
    <x v="0"/>
    <m/>
    <m/>
    <m/>
    <m/>
    <n v="4773.42"/>
    <m/>
    <m/>
  </r>
  <r>
    <x v="6"/>
    <x v="0"/>
    <x v="0"/>
    <x v="0"/>
    <m/>
    <x v="7"/>
    <x v="0"/>
    <x v="0"/>
    <x v="0"/>
    <x v="47"/>
    <x v="47"/>
    <x v="30"/>
    <x v="3"/>
    <x v="0"/>
    <m/>
    <m/>
    <m/>
    <m/>
    <n v="5800"/>
    <m/>
    <m/>
  </r>
  <r>
    <x v="6"/>
    <x v="0"/>
    <x v="1"/>
    <x v="0"/>
    <m/>
    <x v="7"/>
    <x v="0"/>
    <x v="0"/>
    <x v="0"/>
    <x v="48"/>
    <x v="48"/>
    <x v="31"/>
    <x v="3"/>
    <x v="0"/>
    <m/>
    <m/>
    <m/>
    <m/>
    <n v="2000"/>
    <m/>
    <m/>
  </r>
  <r>
    <x v="6"/>
    <x v="0"/>
    <x v="0"/>
    <x v="0"/>
    <m/>
    <x v="7"/>
    <x v="0"/>
    <x v="0"/>
    <x v="0"/>
    <x v="49"/>
    <x v="49"/>
    <x v="32"/>
    <x v="3"/>
    <x v="0"/>
    <m/>
    <m/>
    <m/>
    <m/>
    <n v="5045"/>
    <m/>
    <m/>
  </r>
  <r>
    <x v="6"/>
    <x v="0"/>
    <x v="0"/>
    <x v="0"/>
    <m/>
    <x v="7"/>
    <x v="0"/>
    <x v="0"/>
    <x v="0"/>
    <x v="50"/>
    <x v="50"/>
    <x v="28"/>
    <x v="3"/>
    <x v="0"/>
    <m/>
    <m/>
    <m/>
    <m/>
    <n v="9649"/>
    <m/>
    <m/>
  </r>
  <r>
    <x v="6"/>
    <x v="0"/>
    <x v="1"/>
    <x v="0"/>
    <m/>
    <x v="7"/>
    <x v="0"/>
    <x v="0"/>
    <x v="0"/>
    <x v="51"/>
    <x v="51"/>
    <x v="28"/>
    <x v="3"/>
    <x v="0"/>
    <m/>
    <m/>
    <m/>
    <m/>
    <n v="6000"/>
    <m/>
    <m/>
  </r>
  <r>
    <x v="6"/>
    <x v="0"/>
    <x v="0"/>
    <x v="0"/>
    <m/>
    <x v="7"/>
    <x v="0"/>
    <x v="0"/>
    <x v="0"/>
    <x v="52"/>
    <x v="52"/>
    <x v="33"/>
    <x v="4"/>
    <x v="0"/>
    <m/>
    <m/>
    <m/>
    <m/>
    <n v="7951"/>
    <m/>
    <m/>
  </r>
  <r>
    <x v="6"/>
    <x v="0"/>
    <x v="0"/>
    <x v="0"/>
    <m/>
    <x v="7"/>
    <x v="0"/>
    <x v="0"/>
    <x v="0"/>
    <x v="53"/>
    <x v="53"/>
    <x v="34"/>
    <x v="4"/>
    <x v="0"/>
    <m/>
    <m/>
    <m/>
    <m/>
    <n v="3351"/>
    <m/>
    <m/>
  </r>
  <r>
    <x v="6"/>
    <x v="0"/>
    <x v="1"/>
    <x v="0"/>
    <m/>
    <x v="7"/>
    <x v="0"/>
    <x v="0"/>
    <x v="0"/>
    <x v="54"/>
    <x v="54"/>
    <x v="35"/>
    <x v="4"/>
    <x v="0"/>
    <m/>
    <m/>
    <m/>
    <m/>
    <n v="1500"/>
    <m/>
    <m/>
  </r>
  <r>
    <x v="6"/>
    <x v="0"/>
    <x v="0"/>
    <x v="0"/>
    <m/>
    <x v="7"/>
    <x v="0"/>
    <x v="0"/>
    <x v="0"/>
    <x v="55"/>
    <x v="55"/>
    <x v="36"/>
    <x v="4"/>
    <x v="0"/>
    <m/>
    <m/>
    <m/>
    <m/>
    <n v="0"/>
    <m/>
    <m/>
  </r>
  <r>
    <x v="6"/>
    <x v="0"/>
    <x v="0"/>
    <x v="0"/>
    <m/>
    <x v="7"/>
    <x v="0"/>
    <x v="0"/>
    <x v="0"/>
    <x v="56"/>
    <x v="56"/>
    <x v="37"/>
    <x v="4"/>
    <x v="0"/>
    <m/>
    <m/>
    <m/>
    <m/>
    <n v="3863"/>
    <m/>
    <m/>
  </r>
  <r>
    <x v="6"/>
    <x v="0"/>
    <x v="1"/>
    <x v="0"/>
    <m/>
    <x v="7"/>
    <x v="0"/>
    <x v="0"/>
    <x v="1"/>
    <x v="57"/>
    <x v="57"/>
    <x v="38"/>
    <x v="4"/>
    <x v="0"/>
    <m/>
    <m/>
    <m/>
    <m/>
    <n v="0"/>
    <m/>
    <m/>
  </r>
  <r>
    <x v="6"/>
    <x v="0"/>
    <x v="0"/>
    <x v="0"/>
    <m/>
    <x v="7"/>
    <x v="0"/>
    <x v="0"/>
    <x v="0"/>
    <x v="58"/>
    <x v="58"/>
    <x v="39"/>
    <x v="4"/>
    <x v="0"/>
    <m/>
    <m/>
    <m/>
    <m/>
    <n v="2615"/>
    <m/>
    <m/>
  </r>
  <r>
    <x v="6"/>
    <x v="0"/>
    <x v="1"/>
    <x v="0"/>
    <m/>
    <x v="7"/>
    <x v="0"/>
    <x v="0"/>
    <x v="1"/>
    <x v="59"/>
    <x v="59"/>
    <x v="40"/>
    <x v="4"/>
    <x v="0"/>
    <m/>
    <m/>
    <m/>
    <m/>
    <n v="2910"/>
    <m/>
    <m/>
  </r>
  <r>
    <x v="6"/>
    <x v="0"/>
    <x v="0"/>
    <x v="0"/>
    <m/>
    <x v="7"/>
    <x v="0"/>
    <x v="0"/>
    <x v="0"/>
    <x v="60"/>
    <x v="60"/>
    <x v="41"/>
    <x v="4"/>
    <x v="0"/>
    <m/>
    <m/>
    <m/>
    <m/>
    <n v="9620"/>
    <m/>
    <m/>
  </r>
  <r>
    <x v="6"/>
    <x v="0"/>
    <x v="0"/>
    <x v="0"/>
    <m/>
    <x v="7"/>
    <x v="0"/>
    <x v="0"/>
    <x v="0"/>
    <x v="61"/>
    <x v="61"/>
    <x v="42"/>
    <x v="4"/>
    <x v="0"/>
    <m/>
    <m/>
    <m/>
    <m/>
    <n v="7215.65"/>
    <m/>
    <m/>
  </r>
  <r>
    <x v="6"/>
    <x v="0"/>
    <x v="0"/>
    <x v="0"/>
    <m/>
    <x v="7"/>
    <x v="0"/>
    <x v="0"/>
    <x v="0"/>
    <x v="62"/>
    <x v="62"/>
    <x v="43"/>
    <x v="4"/>
    <x v="0"/>
    <m/>
    <m/>
    <m/>
    <m/>
    <n v="4395"/>
    <m/>
    <m/>
  </r>
  <r>
    <x v="6"/>
    <x v="0"/>
    <x v="1"/>
    <x v="0"/>
    <m/>
    <x v="7"/>
    <x v="0"/>
    <x v="0"/>
    <x v="1"/>
    <x v="63"/>
    <x v="63"/>
    <x v="44"/>
    <x v="4"/>
    <x v="0"/>
    <m/>
    <m/>
    <m/>
    <m/>
    <n v="4002"/>
    <m/>
    <m/>
  </r>
  <r>
    <x v="6"/>
    <x v="0"/>
    <x v="0"/>
    <x v="0"/>
    <m/>
    <x v="7"/>
    <x v="0"/>
    <x v="0"/>
    <x v="0"/>
    <x v="64"/>
    <x v="64"/>
    <x v="45"/>
    <x v="4"/>
    <x v="0"/>
    <m/>
    <m/>
    <m/>
    <m/>
    <n v="0"/>
    <m/>
    <m/>
  </r>
  <r>
    <x v="6"/>
    <x v="0"/>
    <x v="1"/>
    <x v="0"/>
    <m/>
    <x v="7"/>
    <x v="0"/>
    <x v="0"/>
    <x v="0"/>
    <x v="65"/>
    <x v="65"/>
    <x v="46"/>
    <x v="4"/>
    <x v="0"/>
    <m/>
    <m/>
    <m/>
    <m/>
    <n v="3500"/>
    <m/>
    <m/>
  </r>
  <r>
    <x v="6"/>
    <x v="0"/>
    <x v="1"/>
    <x v="0"/>
    <m/>
    <x v="7"/>
    <x v="0"/>
    <x v="0"/>
    <x v="0"/>
    <x v="66"/>
    <x v="66"/>
    <x v="47"/>
    <x v="5"/>
    <x v="0"/>
    <m/>
    <m/>
    <m/>
    <m/>
    <n v="140"/>
    <m/>
    <m/>
  </r>
  <r>
    <x v="6"/>
    <x v="0"/>
    <x v="0"/>
    <x v="0"/>
    <m/>
    <x v="7"/>
    <x v="0"/>
    <x v="0"/>
    <x v="0"/>
    <x v="67"/>
    <x v="67"/>
    <x v="47"/>
    <x v="5"/>
    <x v="0"/>
    <m/>
    <m/>
    <m/>
    <m/>
    <n v="3508"/>
    <m/>
    <m/>
  </r>
  <r>
    <x v="6"/>
    <x v="0"/>
    <x v="1"/>
    <x v="0"/>
    <m/>
    <x v="7"/>
    <x v="0"/>
    <x v="0"/>
    <x v="0"/>
    <x v="68"/>
    <x v="68"/>
    <x v="48"/>
    <x v="5"/>
    <x v="0"/>
    <m/>
    <m/>
    <m/>
    <m/>
    <n v="0"/>
    <m/>
    <m/>
  </r>
  <r>
    <x v="6"/>
    <x v="0"/>
    <x v="0"/>
    <x v="0"/>
    <m/>
    <x v="7"/>
    <x v="0"/>
    <x v="0"/>
    <x v="0"/>
    <x v="69"/>
    <x v="69"/>
    <x v="49"/>
    <x v="5"/>
    <x v="0"/>
    <m/>
    <m/>
    <m/>
    <m/>
    <n v="7943"/>
    <m/>
    <m/>
  </r>
  <r>
    <x v="6"/>
    <x v="0"/>
    <x v="0"/>
    <x v="0"/>
    <m/>
    <x v="7"/>
    <x v="0"/>
    <x v="0"/>
    <x v="0"/>
    <x v="70"/>
    <x v="70"/>
    <x v="50"/>
    <x v="5"/>
    <x v="0"/>
    <m/>
    <m/>
    <m/>
    <m/>
    <n v="24220"/>
    <m/>
    <m/>
  </r>
  <r>
    <x v="6"/>
    <x v="0"/>
    <x v="0"/>
    <x v="0"/>
    <m/>
    <x v="7"/>
    <x v="0"/>
    <x v="0"/>
    <x v="0"/>
    <x v="71"/>
    <x v="71"/>
    <x v="48"/>
    <x v="5"/>
    <x v="0"/>
    <m/>
    <m/>
    <m/>
    <m/>
    <n v="2286.16"/>
    <m/>
    <m/>
  </r>
  <r>
    <x v="6"/>
    <x v="0"/>
    <x v="0"/>
    <x v="0"/>
    <m/>
    <x v="7"/>
    <x v="0"/>
    <x v="0"/>
    <x v="0"/>
    <x v="72"/>
    <x v="72"/>
    <x v="51"/>
    <x v="5"/>
    <x v="0"/>
    <m/>
    <m/>
    <m/>
    <m/>
    <n v="10071.93"/>
    <m/>
    <m/>
  </r>
  <r>
    <x v="6"/>
    <x v="0"/>
    <x v="0"/>
    <x v="0"/>
    <m/>
    <x v="7"/>
    <x v="0"/>
    <x v="0"/>
    <x v="0"/>
    <x v="73"/>
    <x v="73"/>
    <x v="52"/>
    <x v="5"/>
    <x v="0"/>
    <m/>
    <m/>
    <m/>
    <m/>
    <n v="3597"/>
    <m/>
    <m/>
  </r>
  <r>
    <x v="6"/>
    <x v="0"/>
    <x v="0"/>
    <x v="0"/>
    <m/>
    <x v="7"/>
    <x v="0"/>
    <x v="0"/>
    <x v="0"/>
    <x v="74"/>
    <x v="74"/>
    <x v="53"/>
    <x v="5"/>
    <x v="0"/>
    <m/>
    <m/>
    <m/>
    <m/>
    <n v="8363"/>
    <m/>
    <m/>
  </r>
  <r>
    <x v="6"/>
    <x v="0"/>
    <x v="0"/>
    <x v="0"/>
    <m/>
    <x v="7"/>
    <x v="0"/>
    <x v="0"/>
    <x v="0"/>
    <x v="75"/>
    <x v="75"/>
    <x v="54"/>
    <x v="6"/>
    <x v="0"/>
    <m/>
    <m/>
    <m/>
    <m/>
    <n v="4281"/>
    <m/>
    <m/>
  </r>
  <r>
    <x v="6"/>
    <x v="0"/>
    <x v="1"/>
    <x v="0"/>
    <m/>
    <x v="7"/>
    <x v="0"/>
    <x v="0"/>
    <x v="0"/>
    <x v="76"/>
    <x v="76"/>
    <x v="54"/>
    <x v="6"/>
    <x v="0"/>
    <m/>
    <m/>
    <m/>
    <m/>
    <n v="1840"/>
    <m/>
    <m/>
  </r>
  <r>
    <x v="6"/>
    <x v="0"/>
    <x v="0"/>
    <x v="0"/>
    <m/>
    <x v="7"/>
    <x v="0"/>
    <x v="0"/>
    <x v="0"/>
    <x v="77"/>
    <x v="77"/>
    <x v="54"/>
    <x v="6"/>
    <x v="0"/>
    <m/>
    <m/>
    <m/>
    <m/>
    <n v="4678"/>
    <m/>
    <m/>
  </r>
  <r>
    <x v="6"/>
    <x v="0"/>
    <x v="1"/>
    <x v="0"/>
    <m/>
    <x v="7"/>
    <x v="0"/>
    <x v="0"/>
    <x v="0"/>
    <x v="78"/>
    <x v="78"/>
    <x v="54"/>
    <x v="6"/>
    <x v="0"/>
    <m/>
    <m/>
    <m/>
    <m/>
    <n v="800"/>
    <m/>
    <m/>
  </r>
  <r>
    <x v="6"/>
    <x v="0"/>
    <x v="1"/>
    <x v="0"/>
    <m/>
    <x v="7"/>
    <x v="0"/>
    <x v="0"/>
    <x v="0"/>
    <x v="79"/>
    <x v="79"/>
    <x v="55"/>
    <x v="6"/>
    <x v="0"/>
    <m/>
    <m/>
    <m/>
    <m/>
    <n v="0"/>
    <m/>
    <m/>
  </r>
  <r>
    <x v="6"/>
    <x v="0"/>
    <x v="0"/>
    <x v="0"/>
    <m/>
    <x v="7"/>
    <x v="0"/>
    <x v="0"/>
    <x v="0"/>
    <x v="80"/>
    <x v="80"/>
    <x v="55"/>
    <x v="6"/>
    <x v="0"/>
    <m/>
    <m/>
    <m/>
    <m/>
    <n v="376"/>
    <m/>
    <m/>
  </r>
  <r>
    <x v="6"/>
    <x v="0"/>
    <x v="0"/>
    <x v="0"/>
    <m/>
    <x v="7"/>
    <x v="0"/>
    <x v="0"/>
    <x v="0"/>
    <x v="81"/>
    <x v="81"/>
    <x v="56"/>
    <x v="6"/>
    <x v="0"/>
    <m/>
    <m/>
    <m/>
    <m/>
    <n v="1000"/>
    <m/>
    <m/>
  </r>
  <r>
    <x v="6"/>
    <x v="0"/>
    <x v="1"/>
    <x v="0"/>
    <m/>
    <x v="7"/>
    <x v="0"/>
    <x v="0"/>
    <x v="0"/>
    <x v="82"/>
    <x v="82"/>
    <x v="56"/>
    <x v="6"/>
    <x v="0"/>
    <m/>
    <m/>
    <m/>
    <m/>
    <n v="0"/>
    <m/>
    <m/>
  </r>
  <r>
    <x v="6"/>
    <x v="0"/>
    <x v="0"/>
    <x v="0"/>
    <m/>
    <x v="7"/>
    <x v="0"/>
    <x v="0"/>
    <x v="0"/>
    <x v="83"/>
    <x v="83"/>
    <x v="56"/>
    <x v="6"/>
    <x v="0"/>
    <m/>
    <m/>
    <m/>
    <m/>
    <n v="5500"/>
    <m/>
    <m/>
  </r>
  <r>
    <x v="6"/>
    <x v="0"/>
    <x v="0"/>
    <x v="0"/>
    <m/>
    <x v="7"/>
    <x v="0"/>
    <x v="0"/>
    <x v="0"/>
    <x v="84"/>
    <x v="84"/>
    <x v="56"/>
    <x v="6"/>
    <x v="0"/>
    <m/>
    <m/>
    <m/>
    <m/>
    <n v="0"/>
    <m/>
    <m/>
  </r>
  <r>
    <x v="6"/>
    <x v="0"/>
    <x v="0"/>
    <x v="0"/>
    <m/>
    <x v="7"/>
    <x v="0"/>
    <x v="0"/>
    <x v="0"/>
    <x v="85"/>
    <x v="85"/>
    <x v="57"/>
    <x v="7"/>
    <x v="1"/>
    <m/>
    <m/>
    <m/>
    <m/>
    <n v="10000"/>
    <m/>
    <m/>
  </r>
  <r>
    <x v="6"/>
    <x v="0"/>
    <x v="1"/>
    <x v="0"/>
    <m/>
    <x v="7"/>
    <x v="0"/>
    <x v="0"/>
    <x v="0"/>
    <x v="86"/>
    <x v="86"/>
    <x v="58"/>
    <x v="7"/>
    <x v="1"/>
    <m/>
    <m/>
    <m/>
    <m/>
    <n v="0"/>
    <m/>
    <m/>
  </r>
  <r>
    <x v="6"/>
    <x v="0"/>
    <x v="0"/>
    <x v="0"/>
    <m/>
    <x v="7"/>
    <x v="0"/>
    <x v="0"/>
    <x v="0"/>
    <x v="87"/>
    <x v="87"/>
    <x v="59"/>
    <x v="7"/>
    <x v="1"/>
    <m/>
    <m/>
    <m/>
    <m/>
    <n v="7444.5"/>
    <m/>
    <m/>
  </r>
  <r>
    <x v="6"/>
    <x v="0"/>
    <x v="1"/>
    <x v="0"/>
    <m/>
    <x v="7"/>
    <x v="0"/>
    <x v="0"/>
    <x v="0"/>
    <x v="88"/>
    <x v="88"/>
    <x v="60"/>
    <x v="7"/>
    <x v="1"/>
    <m/>
    <m/>
    <m/>
    <m/>
    <n v="7000"/>
    <m/>
    <m/>
  </r>
  <r>
    <x v="6"/>
    <x v="0"/>
    <x v="0"/>
    <x v="0"/>
    <m/>
    <x v="7"/>
    <x v="0"/>
    <x v="0"/>
    <x v="0"/>
    <x v="89"/>
    <x v="89"/>
    <x v="61"/>
    <x v="7"/>
    <x v="1"/>
    <m/>
    <m/>
    <m/>
    <m/>
    <n v="6003.17"/>
    <m/>
    <m/>
  </r>
  <r>
    <x v="6"/>
    <x v="0"/>
    <x v="0"/>
    <x v="0"/>
    <m/>
    <x v="7"/>
    <x v="0"/>
    <x v="0"/>
    <x v="0"/>
    <x v="90"/>
    <x v="90"/>
    <x v="62"/>
    <x v="7"/>
    <x v="1"/>
    <m/>
    <m/>
    <m/>
    <m/>
    <n v="5000"/>
    <m/>
    <m/>
  </r>
  <r>
    <x v="6"/>
    <x v="0"/>
    <x v="0"/>
    <x v="0"/>
    <m/>
    <x v="7"/>
    <x v="0"/>
    <x v="0"/>
    <x v="0"/>
    <x v="91"/>
    <x v="91"/>
    <x v="63"/>
    <x v="7"/>
    <x v="1"/>
    <m/>
    <m/>
    <m/>
    <m/>
    <n v="0"/>
    <m/>
    <m/>
  </r>
  <r>
    <x v="6"/>
    <x v="0"/>
    <x v="0"/>
    <x v="0"/>
    <m/>
    <x v="7"/>
    <x v="0"/>
    <x v="0"/>
    <x v="0"/>
    <x v="92"/>
    <x v="92"/>
    <x v="63"/>
    <x v="7"/>
    <x v="1"/>
    <m/>
    <m/>
    <m/>
    <m/>
    <n v="656"/>
    <m/>
    <m/>
  </r>
  <r>
    <x v="6"/>
    <x v="0"/>
    <x v="0"/>
    <x v="0"/>
    <m/>
    <x v="7"/>
    <x v="0"/>
    <x v="0"/>
    <x v="0"/>
    <x v="93"/>
    <x v="93"/>
    <x v="64"/>
    <x v="7"/>
    <x v="1"/>
    <m/>
    <m/>
    <m/>
    <m/>
    <n v="5698"/>
    <m/>
    <m/>
  </r>
  <r>
    <x v="6"/>
    <x v="0"/>
    <x v="1"/>
    <x v="0"/>
    <m/>
    <x v="7"/>
    <x v="0"/>
    <x v="0"/>
    <x v="0"/>
    <x v="94"/>
    <x v="94"/>
    <x v="65"/>
    <x v="7"/>
    <x v="1"/>
    <m/>
    <m/>
    <m/>
    <m/>
    <n v="3000"/>
    <m/>
    <m/>
  </r>
  <r>
    <x v="6"/>
    <x v="0"/>
    <x v="1"/>
    <x v="0"/>
    <m/>
    <x v="7"/>
    <x v="0"/>
    <x v="0"/>
    <x v="0"/>
    <x v="95"/>
    <x v="95"/>
    <x v="66"/>
    <x v="7"/>
    <x v="1"/>
    <m/>
    <m/>
    <m/>
    <m/>
    <n v="5000"/>
    <m/>
    <m/>
  </r>
  <r>
    <x v="6"/>
    <x v="0"/>
    <x v="1"/>
    <x v="0"/>
    <m/>
    <x v="7"/>
    <x v="0"/>
    <x v="0"/>
    <x v="0"/>
    <x v="96"/>
    <x v="96"/>
    <x v="67"/>
    <x v="8"/>
    <x v="1"/>
    <m/>
    <m/>
    <m/>
    <m/>
    <n v="0"/>
    <m/>
    <m/>
  </r>
  <r>
    <x v="6"/>
    <x v="0"/>
    <x v="1"/>
    <x v="0"/>
    <m/>
    <x v="7"/>
    <x v="0"/>
    <x v="0"/>
    <x v="0"/>
    <x v="97"/>
    <x v="97"/>
    <x v="67"/>
    <x v="8"/>
    <x v="1"/>
    <m/>
    <m/>
    <m/>
    <m/>
    <n v="750"/>
    <m/>
    <m/>
  </r>
  <r>
    <x v="6"/>
    <x v="0"/>
    <x v="1"/>
    <x v="0"/>
    <m/>
    <x v="7"/>
    <x v="0"/>
    <x v="0"/>
    <x v="0"/>
    <x v="98"/>
    <x v="98"/>
    <x v="68"/>
    <x v="8"/>
    <x v="1"/>
    <m/>
    <m/>
    <m/>
    <m/>
    <n v="1500"/>
    <m/>
    <m/>
  </r>
  <r>
    <x v="6"/>
    <x v="0"/>
    <x v="0"/>
    <x v="0"/>
    <m/>
    <x v="7"/>
    <x v="0"/>
    <x v="0"/>
    <x v="0"/>
    <x v="99"/>
    <x v="99"/>
    <x v="69"/>
    <x v="8"/>
    <x v="1"/>
    <m/>
    <m/>
    <m/>
    <m/>
    <n v="8999"/>
    <m/>
    <m/>
  </r>
  <r>
    <x v="6"/>
    <x v="0"/>
    <x v="1"/>
    <x v="0"/>
    <m/>
    <x v="7"/>
    <x v="0"/>
    <x v="0"/>
    <x v="0"/>
    <x v="100"/>
    <x v="100"/>
    <x v="70"/>
    <x v="8"/>
    <x v="1"/>
    <m/>
    <m/>
    <m/>
    <m/>
    <n v="0"/>
    <m/>
    <m/>
  </r>
  <r>
    <x v="6"/>
    <x v="0"/>
    <x v="1"/>
    <x v="0"/>
    <m/>
    <x v="7"/>
    <x v="0"/>
    <x v="0"/>
    <x v="0"/>
    <x v="101"/>
    <x v="101"/>
    <x v="70"/>
    <x v="8"/>
    <x v="1"/>
    <m/>
    <m/>
    <m/>
    <m/>
    <n v="0"/>
    <m/>
    <m/>
  </r>
  <r>
    <x v="6"/>
    <x v="0"/>
    <x v="1"/>
    <x v="0"/>
    <m/>
    <x v="7"/>
    <x v="0"/>
    <x v="0"/>
    <x v="0"/>
    <x v="102"/>
    <x v="102"/>
    <x v="70"/>
    <x v="8"/>
    <x v="1"/>
    <m/>
    <m/>
    <m/>
    <m/>
    <n v="213.25"/>
    <m/>
    <m/>
  </r>
  <r>
    <x v="6"/>
    <x v="0"/>
    <x v="1"/>
    <x v="0"/>
    <m/>
    <x v="7"/>
    <x v="0"/>
    <x v="0"/>
    <x v="0"/>
    <x v="103"/>
    <x v="103"/>
    <x v="71"/>
    <x v="8"/>
    <x v="1"/>
    <m/>
    <m/>
    <m/>
    <m/>
    <n v="0"/>
    <m/>
    <m/>
  </r>
  <r>
    <x v="6"/>
    <x v="0"/>
    <x v="0"/>
    <x v="0"/>
    <m/>
    <x v="7"/>
    <x v="0"/>
    <x v="0"/>
    <x v="0"/>
    <x v="104"/>
    <x v="104"/>
    <x v="71"/>
    <x v="8"/>
    <x v="1"/>
    <m/>
    <m/>
    <m/>
    <m/>
    <n v="3137"/>
    <m/>
    <m/>
  </r>
  <r>
    <x v="6"/>
    <x v="0"/>
    <x v="1"/>
    <x v="0"/>
    <m/>
    <x v="7"/>
    <x v="0"/>
    <x v="0"/>
    <x v="0"/>
    <x v="105"/>
    <x v="105"/>
    <x v="72"/>
    <x v="8"/>
    <x v="1"/>
    <m/>
    <m/>
    <m/>
    <m/>
    <n v="5000"/>
    <m/>
    <m/>
  </r>
  <r>
    <x v="6"/>
    <x v="0"/>
    <x v="1"/>
    <x v="0"/>
    <m/>
    <x v="7"/>
    <x v="0"/>
    <x v="0"/>
    <x v="0"/>
    <x v="106"/>
    <x v="106"/>
    <x v="67"/>
    <x v="8"/>
    <x v="1"/>
    <m/>
    <m/>
    <m/>
    <m/>
    <n v="2000"/>
    <m/>
    <m/>
  </r>
  <r>
    <x v="6"/>
    <x v="0"/>
    <x v="0"/>
    <x v="0"/>
    <m/>
    <x v="7"/>
    <x v="0"/>
    <x v="0"/>
    <x v="0"/>
    <x v="107"/>
    <x v="107"/>
    <x v="73"/>
    <x v="8"/>
    <x v="1"/>
    <m/>
    <m/>
    <m/>
    <m/>
    <n v="18300"/>
    <m/>
    <m/>
  </r>
  <r>
    <x v="6"/>
    <x v="0"/>
    <x v="0"/>
    <x v="0"/>
    <m/>
    <x v="7"/>
    <x v="0"/>
    <x v="0"/>
    <x v="0"/>
    <x v="108"/>
    <x v="108"/>
    <x v="74"/>
    <x v="8"/>
    <x v="1"/>
    <m/>
    <m/>
    <m/>
    <m/>
    <n v="5012"/>
    <m/>
    <m/>
  </r>
  <r>
    <x v="6"/>
    <x v="0"/>
    <x v="0"/>
    <x v="0"/>
    <m/>
    <x v="7"/>
    <x v="0"/>
    <x v="0"/>
    <x v="0"/>
    <x v="109"/>
    <x v="109"/>
    <x v="74"/>
    <x v="8"/>
    <x v="1"/>
    <m/>
    <m/>
    <m/>
    <m/>
    <n v="2748"/>
    <m/>
    <m/>
  </r>
  <r>
    <x v="6"/>
    <x v="0"/>
    <x v="0"/>
    <x v="0"/>
    <m/>
    <x v="7"/>
    <x v="0"/>
    <x v="0"/>
    <x v="0"/>
    <x v="110"/>
    <x v="110"/>
    <x v="74"/>
    <x v="8"/>
    <x v="1"/>
    <m/>
    <m/>
    <m/>
    <m/>
    <n v="615"/>
    <m/>
    <m/>
  </r>
  <r>
    <x v="6"/>
    <x v="0"/>
    <x v="0"/>
    <x v="1"/>
    <m/>
    <x v="7"/>
    <x v="0"/>
    <x v="0"/>
    <x v="0"/>
    <x v="111"/>
    <x v="111"/>
    <x v="75"/>
    <x v="8"/>
    <x v="1"/>
    <m/>
    <m/>
    <m/>
    <m/>
    <n v="7781.83"/>
    <m/>
    <m/>
  </r>
  <r>
    <x v="6"/>
    <x v="0"/>
    <x v="0"/>
    <x v="0"/>
    <m/>
    <x v="7"/>
    <x v="0"/>
    <x v="0"/>
    <x v="0"/>
    <x v="112"/>
    <x v="112"/>
    <x v="76"/>
    <x v="9"/>
    <x v="1"/>
    <m/>
    <m/>
    <m/>
    <m/>
    <n v="4000"/>
    <m/>
    <m/>
  </r>
  <r>
    <x v="6"/>
    <x v="0"/>
    <x v="1"/>
    <x v="0"/>
    <m/>
    <x v="7"/>
    <x v="0"/>
    <x v="0"/>
    <x v="0"/>
    <x v="113"/>
    <x v="113"/>
    <x v="76"/>
    <x v="9"/>
    <x v="1"/>
    <m/>
    <m/>
    <m/>
    <m/>
    <n v="0"/>
    <m/>
    <m/>
  </r>
  <r>
    <x v="6"/>
    <x v="0"/>
    <x v="0"/>
    <x v="0"/>
    <m/>
    <x v="7"/>
    <x v="0"/>
    <x v="0"/>
    <x v="0"/>
    <x v="114"/>
    <x v="114"/>
    <x v="77"/>
    <x v="9"/>
    <x v="1"/>
    <m/>
    <m/>
    <m/>
    <m/>
    <n v="2064"/>
    <m/>
    <m/>
  </r>
  <r>
    <x v="6"/>
    <x v="0"/>
    <x v="0"/>
    <x v="0"/>
    <m/>
    <x v="7"/>
    <x v="0"/>
    <x v="0"/>
    <x v="0"/>
    <x v="115"/>
    <x v="115"/>
    <x v="78"/>
    <x v="9"/>
    <x v="1"/>
    <m/>
    <m/>
    <m/>
    <m/>
    <n v="928"/>
    <m/>
    <m/>
  </r>
  <r>
    <x v="6"/>
    <x v="0"/>
    <x v="1"/>
    <x v="0"/>
    <m/>
    <x v="7"/>
    <x v="0"/>
    <x v="0"/>
    <x v="0"/>
    <x v="116"/>
    <x v="116"/>
    <x v="78"/>
    <x v="9"/>
    <x v="1"/>
    <m/>
    <m/>
    <m/>
    <m/>
    <n v="765"/>
    <m/>
    <m/>
  </r>
  <r>
    <x v="6"/>
    <x v="0"/>
    <x v="0"/>
    <x v="0"/>
    <m/>
    <x v="7"/>
    <x v="0"/>
    <x v="0"/>
    <x v="0"/>
    <x v="117"/>
    <x v="117"/>
    <x v="78"/>
    <x v="9"/>
    <x v="1"/>
    <m/>
    <m/>
    <m/>
    <m/>
    <n v="2654"/>
    <m/>
    <m/>
  </r>
  <r>
    <x v="6"/>
    <x v="0"/>
    <x v="0"/>
    <x v="0"/>
    <m/>
    <x v="7"/>
    <x v="0"/>
    <x v="0"/>
    <x v="0"/>
    <x v="118"/>
    <x v="118"/>
    <x v="78"/>
    <x v="9"/>
    <x v="1"/>
    <m/>
    <m/>
    <m/>
    <m/>
    <n v="0"/>
    <m/>
    <m/>
  </r>
  <r>
    <x v="6"/>
    <x v="0"/>
    <x v="0"/>
    <x v="0"/>
    <m/>
    <x v="7"/>
    <x v="0"/>
    <x v="0"/>
    <x v="0"/>
    <x v="119"/>
    <x v="119"/>
    <x v="79"/>
    <x v="9"/>
    <x v="1"/>
    <m/>
    <m/>
    <m/>
    <m/>
    <n v="1338"/>
    <m/>
    <m/>
  </r>
  <r>
    <x v="6"/>
    <x v="0"/>
    <x v="1"/>
    <x v="0"/>
    <m/>
    <x v="7"/>
    <x v="0"/>
    <x v="0"/>
    <x v="0"/>
    <x v="120"/>
    <x v="120"/>
    <x v="79"/>
    <x v="9"/>
    <x v="1"/>
    <m/>
    <m/>
    <m/>
    <m/>
    <n v="900"/>
    <m/>
    <m/>
  </r>
  <r>
    <x v="6"/>
    <x v="0"/>
    <x v="1"/>
    <x v="0"/>
    <m/>
    <x v="7"/>
    <x v="0"/>
    <x v="0"/>
    <x v="0"/>
    <x v="121"/>
    <x v="121"/>
    <x v="79"/>
    <x v="9"/>
    <x v="1"/>
    <m/>
    <m/>
    <m/>
    <m/>
    <n v="250"/>
    <m/>
    <m/>
  </r>
  <r>
    <x v="6"/>
    <x v="0"/>
    <x v="0"/>
    <x v="0"/>
    <m/>
    <x v="7"/>
    <x v="0"/>
    <x v="0"/>
    <x v="0"/>
    <x v="122"/>
    <x v="122"/>
    <x v="80"/>
    <x v="9"/>
    <x v="1"/>
    <m/>
    <m/>
    <m/>
    <m/>
    <n v="5837"/>
    <m/>
    <m/>
  </r>
  <r>
    <x v="6"/>
    <x v="0"/>
    <x v="1"/>
    <x v="0"/>
    <m/>
    <x v="7"/>
    <x v="0"/>
    <x v="0"/>
    <x v="0"/>
    <x v="123"/>
    <x v="123"/>
    <x v="81"/>
    <x v="9"/>
    <x v="1"/>
    <m/>
    <m/>
    <m/>
    <m/>
    <n v="600"/>
    <m/>
    <m/>
  </r>
  <r>
    <x v="6"/>
    <x v="0"/>
    <x v="0"/>
    <x v="0"/>
    <m/>
    <x v="7"/>
    <x v="0"/>
    <x v="0"/>
    <x v="0"/>
    <x v="124"/>
    <x v="124"/>
    <x v="81"/>
    <x v="9"/>
    <x v="1"/>
    <m/>
    <m/>
    <m/>
    <m/>
    <n v="0"/>
    <m/>
    <m/>
  </r>
  <r>
    <x v="6"/>
    <x v="0"/>
    <x v="0"/>
    <x v="0"/>
    <m/>
    <x v="7"/>
    <x v="0"/>
    <x v="0"/>
    <x v="0"/>
    <x v="125"/>
    <x v="125"/>
    <x v="81"/>
    <x v="9"/>
    <x v="1"/>
    <m/>
    <m/>
    <m/>
    <m/>
    <n v="0"/>
    <m/>
    <m/>
  </r>
  <r>
    <x v="6"/>
    <x v="0"/>
    <x v="0"/>
    <x v="0"/>
    <m/>
    <x v="7"/>
    <x v="0"/>
    <x v="0"/>
    <x v="0"/>
    <x v="126"/>
    <x v="126"/>
    <x v="82"/>
    <x v="9"/>
    <x v="1"/>
    <m/>
    <m/>
    <m/>
    <m/>
    <n v="1431"/>
    <m/>
    <m/>
  </r>
  <r>
    <x v="6"/>
    <x v="0"/>
    <x v="0"/>
    <x v="0"/>
    <m/>
    <x v="7"/>
    <x v="0"/>
    <x v="0"/>
    <x v="0"/>
    <x v="127"/>
    <x v="127"/>
    <x v="82"/>
    <x v="9"/>
    <x v="1"/>
    <m/>
    <m/>
    <m/>
    <m/>
    <n v="1345.58"/>
    <m/>
    <m/>
  </r>
  <r>
    <x v="6"/>
    <x v="0"/>
    <x v="0"/>
    <x v="0"/>
    <m/>
    <x v="7"/>
    <x v="0"/>
    <x v="0"/>
    <x v="0"/>
    <x v="128"/>
    <x v="128"/>
    <x v="82"/>
    <x v="9"/>
    <x v="1"/>
    <m/>
    <m/>
    <m/>
    <m/>
    <n v="3946.01"/>
    <m/>
    <m/>
  </r>
  <r>
    <x v="6"/>
    <x v="0"/>
    <x v="0"/>
    <x v="0"/>
    <m/>
    <x v="7"/>
    <x v="0"/>
    <x v="0"/>
    <x v="0"/>
    <x v="129"/>
    <x v="129"/>
    <x v="79"/>
    <x v="9"/>
    <x v="1"/>
    <m/>
    <m/>
    <m/>
    <m/>
    <n v="1500"/>
    <m/>
    <m/>
  </r>
  <r>
    <x v="6"/>
    <x v="0"/>
    <x v="0"/>
    <x v="0"/>
    <m/>
    <x v="7"/>
    <x v="0"/>
    <x v="0"/>
    <x v="0"/>
    <x v="130"/>
    <x v="130"/>
    <x v="77"/>
    <x v="9"/>
    <x v="1"/>
    <m/>
    <m/>
    <m/>
    <m/>
    <n v="481"/>
    <m/>
    <m/>
  </r>
  <r>
    <x v="6"/>
    <x v="0"/>
    <x v="0"/>
    <x v="0"/>
    <m/>
    <x v="7"/>
    <x v="0"/>
    <x v="0"/>
    <x v="0"/>
    <x v="131"/>
    <x v="131"/>
    <x v="77"/>
    <x v="9"/>
    <x v="1"/>
    <m/>
    <m/>
    <m/>
    <m/>
    <n v="2169.25"/>
    <m/>
    <m/>
  </r>
  <r>
    <x v="6"/>
    <x v="0"/>
    <x v="0"/>
    <x v="0"/>
    <m/>
    <x v="7"/>
    <x v="0"/>
    <x v="0"/>
    <x v="0"/>
    <x v="132"/>
    <x v="132"/>
    <x v="77"/>
    <x v="9"/>
    <x v="1"/>
    <m/>
    <m/>
    <m/>
    <m/>
    <n v="1087"/>
    <m/>
    <m/>
  </r>
  <r>
    <x v="6"/>
    <x v="0"/>
    <x v="0"/>
    <x v="0"/>
    <m/>
    <x v="7"/>
    <x v="0"/>
    <x v="0"/>
    <x v="0"/>
    <x v="133"/>
    <x v="133"/>
    <x v="77"/>
    <x v="9"/>
    <x v="1"/>
    <m/>
    <m/>
    <m/>
    <m/>
    <n v="501"/>
    <m/>
    <m/>
  </r>
  <r>
    <x v="6"/>
    <x v="0"/>
    <x v="0"/>
    <x v="0"/>
    <m/>
    <x v="7"/>
    <x v="0"/>
    <x v="0"/>
    <x v="0"/>
    <x v="134"/>
    <x v="134"/>
    <x v="80"/>
    <x v="9"/>
    <x v="1"/>
    <m/>
    <m/>
    <m/>
    <m/>
    <n v="522.16999999999996"/>
    <m/>
    <m/>
  </r>
  <r>
    <x v="6"/>
    <x v="0"/>
    <x v="0"/>
    <x v="0"/>
    <m/>
    <x v="7"/>
    <x v="0"/>
    <x v="0"/>
    <x v="0"/>
    <x v="135"/>
    <x v="135"/>
    <x v="80"/>
    <x v="9"/>
    <x v="1"/>
    <m/>
    <m/>
    <m/>
    <m/>
    <n v="188"/>
    <m/>
    <m/>
  </r>
  <r>
    <x v="6"/>
    <x v="0"/>
    <x v="0"/>
    <x v="0"/>
    <m/>
    <x v="7"/>
    <x v="0"/>
    <x v="0"/>
    <x v="0"/>
    <x v="136"/>
    <x v="136"/>
    <x v="83"/>
    <x v="9"/>
    <x v="1"/>
    <m/>
    <m/>
    <m/>
    <m/>
    <n v="0"/>
    <m/>
    <m/>
  </r>
  <r>
    <x v="6"/>
    <x v="0"/>
    <x v="0"/>
    <x v="0"/>
    <m/>
    <x v="7"/>
    <x v="0"/>
    <x v="0"/>
    <x v="0"/>
    <x v="137"/>
    <x v="137"/>
    <x v="83"/>
    <x v="9"/>
    <x v="1"/>
    <m/>
    <m/>
    <m/>
    <m/>
    <n v="697"/>
    <m/>
    <m/>
  </r>
  <r>
    <x v="6"/>
    <x v="0"/>
    <x v="1"/>
    <x v="0"/>
    <m/>
    <x v="7"/>
    <x v="0"/>
    <x v="0"/>
    <x v="1"/>
    <x v="138"/>
    <x v="138"/>
    <x v="84"/>
    <x v="9"/>
    <x v="1"/>
    <m/>
    <m/>
    <m/>
    <m/>
    <n v="6014.25"/>
    <m/>
    <m/>
  </r>
  <r>
    <x v="6"/>
    <x v="0"/>
    <x v="1"/>
    <x v="0"/>
    <m/>
    <x v="7"/>
    <x v="0"/>
    <x v="0"/>
    <x v="0"/>
    <x v="139"/>
    <x v="139"/>
    <x v="79"/>
    <x v="9"/>
    <x v="1"/>
    <m/>
    <m/>
    <m/>
    <m/>
    <n v="0"/>
    <m/>
    <m/>
  </r>
  <r>
    <x v="6"/>
    <x v="0"/>
    <x v="0"/>
    <x v="0"/>
    <m/>
    <x v="7"/>
    <x v="0"/>
    <x v="0"/>
    <x v="0"/>
    <x v="140"/>
    <x v="140"/>
    <x v="85"/>
    <x v="10"/>
    <x v="1"/>
    <m/>
    <m/>
    <m/>
    <m/>
    <n v="8821"/>
    <m/>
    <m/>
  </r>
  <r>
    <x v="6"/>
    <x v="0"/>
    <x v="1"/>
    <x v="0"/>
    <m/>
    <x v="7"/>
    <x v="0"/>
    <x v="0"/>
    <x v="0"/>
    <x v="141"/>
    <x v="141"/>
    <x v="86"/>
    <x v="10"/>
    <x v="1"/>
    <m/>
    <m/>
    <m/>
    <m/>
    <n v="3236.5"/>
    <m/>
    <m/>
  </r>
  <r>
    <x v="6"/>
    <x v="0"/>
    <x v="1"/>
    <x v="0"/>
    <m/>
    <x v="7"/>
    <x v="0"/>
    <x v="0"/>
    <x v="0"/>
    <x v="142"/>
    <x v="142"/>
    <x v="86"/>
    <x v="10"/>
    <x v="1"/>
    <m/>
    <m/>
    <m/>
    <m/>
    <n v="1750"/>
    <m/>
    <m/>
  </r>
  <r>
    <x v="6"/>
    <x v="0"/>
    <x v="1"/>
    <x v="0"/>
    <m/>
    <x v="7"/>
    <x v="0"/>
    <x v="0"/>
    <x v="0"/>
    <x v="143"/>
    <x v="143"/>
    <x v="86"/>
    <x v="10"/>
    <x v="1"/>
    <m/>
    <m/>
    <m/>
    <m/>
    <n v="400"/>
    <m/>
    <m/>
  </r>
  <r>
    <x v="6"/>
    <x v="0"/>
    <x v="0"/>
    <x v="0"/>
    <m/>
    <x v="7"/>
    <x v="0"/>
    <x v="0"/>
    <x v="0"/>
    <x v="144"/>
    <x v="144"/>
    <x v="87"/>
    <x v="10"/>
    <x v="1"/>
    <m/>
    <m/>
    <m/>
    <m/>
    <n v="5894"/>
    <m/>
    <m/>
  </r>
  <r>
    <x v="6"/>
    <x v="0"/>
    <x v="0"/>
    <x v="1"/>
    <m/>
    <x v="7"/>
    <x v="0"/>
    <x v="0"/>
    <x v="0"/>
    <x v="145"/>
    <x v="145"/>
    <x v="88"/>
    <x v="10"/>
    <x v="1"/>
    <m/>
    <m/>
    <m/>
    <m/>
    <n v="0"/>
    <m/>
    <m/>
  </r>
  <r>
    <x v="6"/>
    <x v="0"/>
    <x v="0"/>
    <x v="0"/>
    <m/>
    <x v="7"/>
    <x v="0"/>
    <x v="0"/>
    <x v="0"/>
    <x v="146"/>
    <x v="146"/>
    <x v="89"/>
    <x v="10"/>
    <x v="1"/>
    <m/>
    <m/>
    <m/>
    <m/>
    <n v="4826"/>
    <m/>
    <m/>
  </r>
  <r>
    <x v="6"/>
    <x v="0"/>
    <x v="0"/>
    <x v="0"/>
    <m/>
    <x v="7"/>
    <x v="0"/>
    <x v="0"/>
    <x v="0"/>
    <x v="147"/>
    <x v="147"/>
    <x v="86"/>
    <x v="10"/>
    <x v="1"/>
    <m/>
    <m/>
    <m/>
    <m/>
    <n v="2697.08"/>
    <m/>
    <m/>
  </r>
  <r>
    <x v="6"/>
    <x v="0"/>
    <x v="0"/>
    <x v="0"/>
    <m/>
    <x v="7"/>
    <x v="0"/>
    <x v="0"/>
    <x v="0"/>
    <x v="148"/>
    <x v="148"/>
    <x v="90"/>
    <x v="11"/>
    <x v="1"/>
    <m/>
    <m/>
    <m/>
    <m/>
    <n v="726"/>
    <m/>
    <m/>
  </r>
  <r>
    <x v="6"/>
    <x v="0"/>
    <x v="0"/>
    <x v="0"/>
    <m/>
    <x v="7"/>
    <x v="0"/>
    <x v="0"/>
    <x v="0"/>
    <x v="149"/>
    <x v="149"/>
    <x v="90"/>
    <x v="11"/>
    <x v="1"/>
    <m/>
    <m/>
    <m/>
    <m/>
    <n v="8794"/>
    <m/>
    <m/>
  </r>
  <r>
    <x v="6"/>
    <x v="0"/>
    <x v="0"/>
    <x v="0"/>
    <m/>
    <x v="7"/>
    <x v="0"/>
    <x v="0"/>
    <x v="0"/>
    <x v="150"/>
    <x v="150"/>
    <x v="90"/>
    <x v="11"/>
    <x v="1"/>
    <m/>
    <m/>
    <m/>
    <m/>
    <n v="1499"/>
    <m/>
    <m/>
  </r>
  <r>
    <x v="6"/>
    <x v="0"/>
    <x v="0"/>
    <x v="0"/>
    <m/>
    <x v="7"/>
    <x v="0"/>
    <x v="0"/>
    <x v="0"/>
    <x v="151"/>
    <x v="151"/>
    <x v="90"/>
    <x v="11"/>
    <x v="1"/>
    <m/>
    <m/>
    <m/>
    <m/>
    <n v="3457.76"/>
    <m/>
    <m/>
  </r>
  <r>
    <x v="6"/>
    <x v="0"/>
    <x v="0"/>
    <x v="0"/>
    <m/>
    <x v="7"/>
    <x v="0"/>
    <x v="0"/>
    <x v="0"/>
    <x v="152"/>
    <x v="152"/>
    <x v="91"/>
    <x v="11"/>
    <x v="1"/>
    <m/>
    <m/>
    <m/>
    <m/>
    <n v="4021.25"/>
    <m/>
    <m/>
  </r>
  <r>
    <x v="6"/>
    <x v="0"/>
    <x v="0"/>
    <x v="0"/>
    <m/>
    <x v="7"/>
    <x v="0"/>
    <x v="0"/>
    <x v="0"/>
    <x v="153"/>
    <x v="153"/>
    <x v="92"/>
    <x v="11"/>
    <x v="1"/>
    <m/>
    <m/>
    <m/>
    <m/>
    <n v="4950"/>
    <m/>
    <m/>
  </r>
  <r>
    <x v="6"/>
    <x v="0"/>
    <x v="0"/>
    <x v="0"/>
    <m/>
    <x v="7"/>
    <x v="0"/>
    <x v="0"/>
    <x v="1"/>
    <x v="154"/>
    <x v="154"/>
    <x v="92"/>
    <x v="11"/>
    <x v="1"/>
    <m/>
    <m/>
    <m/>
    <m/>
    <n v="750"/>
    <m/>
    <m/>
  </r>
  <r>
    <x v="6"/>
    <x v="0"/>
    <x v="1"/>
    <x v="0"/>
    <m/>
    <x v="7"/>
    <x v="0"/>
    <x v="0"/>
    <x v="0"/>
    <x v="155"/>
    <x v="155"/>
    <x v="92"/>
    <x v="11"/>
    <x v="1"/>
    <m/>
    <m/>
    <m/>
    <m/>
    <n v="0"/>
    <m/>
    <m/>
  </r>
  <r>
    <x v="6"/>
    <x v="0"/>
    <x v="1"/>
    <x v="0"/>
    <m/>
    <x v="7"/>
    <x v="0"/>
    <x v="0"/>
    <x v="0"/>
    <x v="156"/>
    <x v="156"/>
    <x v="93"/>
    <x v="11"/>
    <x v="1"/>
    <m/>
    <m/>
    <m/>
    <m/>
    <n v="4486.09"/>
    <m/>
    <m/>
  </r>
  <r>
    <x v="6"/>
    <x v="0"/>
    <x v="0"/>
    <x v="0"/>
    <m/>
    <x v="7"/>
    <x v="0"/>
    <x v="0"/>
    <x v="0"/>
    <x v="157"/>
    <x v="157"/>
    <x v="92"/>
    <x v="11"/>
    <x v="1"/>
    <m/>
    <m/>
    <m/>
    <m/>
    <n v="2812"/>
    <m/>
    <m/>
  </r>
  <r>
    <x v="6"/>
    <x v="0"/>
    <x v="0"/>
    <x v="0"/>
    <m/>
    <x v="7"/>
    <x v="0"/>
    <x v="0"/>
    <x v="1"/>
    <x v="158"/>
    <x v="158"/>
    <x v="92"/>
    <x v="11"/>
    <x v="1"/>
    <m/>
    <m/>
    <m/>
    <m/>
    <n v="6024.33"/>
    <m/>
    <m/>
  </r>
  <r>
    <x v="6"/>
    <x v="0"/>
    <x v="0"/>
    <x v="0"/>
    <m/>
    <x v="7"/>
    <x v="0"/>
    <x v="0"/>
    <x v="0"/>
    <x v="159"/>
    <x v="159"/>
    <x v="94"/>
    <x v="11"/>
    <x v="1"/>
    <m/>
    <m/>
    <m/>
    <m/>
    <n v="4225"/>
    <m/>
    <m/>
  </r>
  <r>
    <x v="6"/>
    <x v="0"/>
    <x v="0"/>
    <x v="0"/>
    <m/>
    <x v="7"/>
    <x v="0"/>
    <x v="0"/>
    <x v="0"/>
    <x v="160"/>
    <x v="160"/>
    <x v="90"/>
    <x v="11"/>
    <x v="1"/>
    <m/>
    <m/>
    <m/>
    <m/>
    <n v="3342"/>
    <m/>
    <m/>
  </r>
  <r>
    <x v="6"/>
    <x v="0"/>
    <x v="0"/>
    <x v="0"/>
    <m/>
    <x v="7"/>
    <x v="0"/>
    <x v="0"/>
    <x v="0"/>
    <x v="161"/>
    <x v="161"/>
    <x v="90"/>
    <x v="11"/>
    <x v="1"/>
    <m/>
    <m/>
    <m/>
    <m/>
    <n v="3258"/>
    <m/>
    <m/>
  </r>
  <r>
    <x v="6"/>
    <x v="0"/>
    <x v="0"/>
    <x v="0"/>
    <m/>
    <x v="7"/>
    <x v="0"/>
    <x v="0"/>
    <x v="0"/>
    <x v="162"/>
    <x v="162"/>
    <x v="95"/>
    <x v="11"/>
    <x v="1"/>
    <m/>
    <m/>
    <m/>
    <m/>
    <n v="8777"/>
    <m/>
    <m/>
  </r>
  <r>
    <x v="6"/>
    <x v="0"/>
    <x v="1"/>
    <x v="0"/>
    <m/>
    <x v="7"/>
    <x v="0"/>
    <x v="0"/>
    <x v="0"/>
    <x v="163"/>
    <x v="163"/>
    <x v="96"/>
    <x v="12"/>
    <x v="1"/>
    <m/>
    <m/>
    <m/>
    <m/>
    <n v="1369.42"/>
    <m/>
    <m/>
  </r>
  <r>
    <x v="6"/>
    <x v="0"/>
    <x v="0"/>
    <x v="0"/>
    <m/>
    <x v="7"/>
    <x v="0"/>
    <x v="0"/>
    <x v="0"/>
    <x v="164"/>
    <x v="164"/>
    <x v="96"/>
    <x v="12"/>
    <x v="1"/>
    <m/>
    <m/>
    <m/>
    <m/>
    <n v="0"/>
    <m/>
    <m/>
  </r>
  <r>
    <x v="6"/>
    <x v="0"/>
    <x v="0"/>
    <x v="0"/>
    <m/>
    <x v="7"/>
    <x v="0"/>
    <x v="0"/>
    <x v="0"/>
    <x v="165"/>
    <x v="165"/>
    <x v="96"/>
    <x v="12"/>
    <x v="1"/>
    <m/>
    <m/>
    <m/>
    <m/>
    <n v="2115"/>
    <m/>
    <m/>
  </r>
  <r>
    <x v="6"/>
    <x v="0"/>
    <x v="1"/>
    <x v="0"/>
    <m/>
    <x v="7"/>
    <x v="0"/>
    <x v="0"/>
    <x v="0"/>
    <x v="166"/>
    <x v="166"/>
    <x v="96"/>
    <x v="12"/>
    <x v="1"/>
    <m/>
    <m/>
    <m/>
    <m/>
    <n v="500"/>
    <m/>
    <m/>
  </r>
  <r>
    <x v="6"/>
    <x v="0"/>
    <x v="0"/>
    <x v="0"/>
    <m/>
    <x v="7"/>
    <x v="0"/>
    <x v="0"/>
    <x v="0"/>
    <x v="167"/>
    <x v="167"/>
    <x v="97"/>
    <x v="12"/>
    <x v="1"/>
    <m/>
    <m/>
    <m/>
    <m/>
    <n v="5837.25"/>
    <m/>
    <m/>
  </r>
  <r>
    <x v="6"/>
    <x v="0"/>
    <x v="0"/>
    <x v="0"/>
    <m/>
    <x v="7"/>
    <x v="0"/>
    <x v="0"/>
    <x v="0"/>
    <x v="168"/>
    <x v="168"/>
    <x v="98"/>
    <x v="12"/>
    <x v="1"/>
    <m/>
    <m/>
    <m/>
    <m/>
    <n v="1264"/>
    <m/>
    <m/>
  </r>
  <r>
    <x v="6"/>
    <x v="0"/>
    <x v="0"/>
    <x v="0"/>
    <m/>
    <x v="7"/>
    <x v="0"/>
    <x v="0"/>
    <x v="0"/>
    <x v="169"/>
    <x v="169"/>
    <x v="98"/>
    <x v="12"/>
    <x v="1"/>
    <m/>
    <m/>
    <m/>
    <m/>
    <n v="736"/>
    <m/>
    <m/>
  </r>
  <r>
    <x v="6"/>
    <x v="0"/>
    <x v="0"/>
    <x v="0"/>
    <m/>
    <x v="7"/>
    <x v="0"/>
    <x v="0"/>
    <x v="0"/>
    <x v="170"/>
    <x v="170"/>
    <x v="98"/>
    <x v="12"/>
    <x v="1"/>
    <m/>
    <m/>
    <m/>
    <m/>
    <n v="763"/>
    <m/>
    <m/>
  </r>
  <r>
    <x v="6"/>
    <x v="0"/>
    <x v="0"/>
    <x v="0"/>
    <m/>
    <x v="7"/>
    <x v="0"/>
    <x v="0"/>
    <x v="0"/>
    <x v="171"/>
    <x v="171"/>
    <x v="98"/>
    <x v="12"/>
    <x v="1"/>
    <m/>
    <m/>
    <m/>
    <m/>
    <n v="657"/>
    <m/>
    <m/>
  </r>
  <r>
    <x v="6"/>
    <x v="0"/>
    <x v="0"/>
    <x v="0"/>
    <m/>
    <x v="7"/>
    <x v="0"/>
    <x v="0"/>
    <x v="0"/>
    <x v="172"/>
    <x v="172"/>
    <x v="98"/>
    <x v="12"/>
    <x v="1"/>
    <m/>
    <m/>
    <m/>
    <m/>
    <n v="5814.75"/>
    <m/>
    <m/>
  </r>
  <r>
    <x v="6"/>
    <x v="0"/>
    <x v="1"/>
    <x v="0"/>
    <m/>
    <x v="7"/>
    <x v="0"/>
    <x v="0"/>
    <x v="0"/>
    <x v="173"/>
    <x v="173"/>
    <x v="99"/>
    <x v="12"/>
    <x v="1"/>
    <m/>
    <m/>
    <m/>
    <m/>
    <n v="2358"/>
    <m/>
    <m/>
  </r>
  <r>
    <x v="6"/>
    <x v="0"/>
    <x v="1"/>
    <x v="0"/>
    <m/>
    <x v="7"/>
    <x v="0"/>
    <x v="0"/>
    <x v="0"/>
    <x v="174"/>
    <x v="174"/>
    <x v="99"/>
    <x v="12"/>
    <x v="1"/>
    <m/>
    <m/>
    <m/>
    <m/>
    <n v="0"/>
    <m/>
    <m/>
  </r>
  <r>
    <x v="6"/>
    <x v="0"/>
    <x v="0"/>
    <x v="0"/>
    <m/>
    <x v="7"/>
    <x v="0"/>
    <x v="0"/>
    <x v="0"/>
    <x v="175"/>
    <x v="175"/>
    <x v="97"/>
    <x v="12"/>
    <x v="1"/>
    <m/>
    <m/>
    <m/>
    <m/>
    <n v="5000"/>
    <m/>
    <m/>
  </r>
  <r>
    <x v="6"/>
    <x v="0"/>
    <x v="0"/>
    <x v="0"/>
    <m/>
    <x v="7"/>
    <x v="0"/>
    <x v="0"/>
    <x v="0"/>
    <x v="176"/>
    <x v="176"/>
    <x v="97"/>
    <x v="12"/>
    <x v="1"/>
    <m/>
    <m/>
    <m/>
    <m/>
    <n v="6417"/>
    <m/>
    <m/>
  </r>
  <r>
    <x v="6"/>
    <x v="0"/>
    <x v="0"/>
    <x v="0"/>
    <m/>
    <x v="7"/>
    <x v="0"/>
    <x v="0"/>
    <x v="0"/>
    <x v="177"/>
    <x v="177"/>
    <x v="97"/>
    <x v="12"/>
    <x v="1"/>
    <m/>
    <m/>
    <m/>
    <m/>
    <n v="2313"/>
    <m/>
    <m/>
  </r>
  <r>
    <x v="6"/>
    <x v="0"/>
    <x v="1"/>
    <x v="0"/>
    <m/>
    <x v="7"/>
    <x v="0"/>
    <x v="0"/>
    <x v="0"/>
    <x v="178"/>
    <x v="178"/>
    <x v="100"/>
    <x v="12"/>
    <x v="1"/>
    <m/>
    <m/>
    <m/>
    <m/>
    <n v="0"/>
    <m/>
    <m/>
  </r>
  <r>
    <x v="6"/>
    <x v="0"/>
    <x v="1"/>
    <x v="0"/>
    <m/>
    <x v="7"/>
    <x v="0"/>
    <x v="0"/>
    <x v="0"/>
    <x v="179"/>
    <x v="179"/>
    <x v="101"/>
    <x v="12"/>
    <x v="1"/>
    <m/>
    <m/>
    <m/>
    <m/>
    <n v="0"/>
    <m/>
    <m/>
  </r>
  <r>
    <x v="6"/>
    <x v="0"/>
    <x v="0"/>
    <x v="0"/>
    <m/>
    <x v="7"/>
    <x v="0"/>
    <x v="0"/>
    <x v="0"/>
    <x v="180"/>
    <x v="180"/>
    <x v="102"/>
    <x v="12"/>
    <x v="1"/>
    <m/>
    <m/>
    <m/>
    <m/>
    <n v="1573"/>
    <m/>
    <m/>
  </r>
  <r>
    <x v="6"/>
    <x v="0"/>
    <x v="0"/>
    <x v="0"/>
    <m/>
    <x v="7"/>
    <x v="0"/>
    <x v="0"/>
    <x v="0"/>
    <x v="181"/>
    <x v="181"/>
    <x v="102"/>
    <x v="12"/>
    <x v="1"/>
    <m/>
    <m/>
    <m/>
    <m/>
    <n v="1278"/>
    <m/>
    <m/>
  </r>
  <r>
    <x v="6"/>
    <x v="0"/>
    <x v="0"/>
    <x v="0"/>
    <m/>
    <x v="7"/>
    <x v="0"/>
    <x v="0"/>
    <x v="0"/>
    <x v="182"/>
    <x v="182"/>
    <x v="102"/>
    <x v="12"/>
    <x v="1"/>
    <m/>
    <m/>
    <m/>
    <m/>
    <n v="1489"/>
    <m/>
    <m/>
  </r>
  <r>
    <x v="6"/>
    <x v="0"/>
    <x v="1"/>
    <x v="0"/>
    <m/>
    <x v="7"/>
    <x v="0"/>
    <x v="0"/>
    <x v="0"/>
    <x v="183"/>
    <x v="183"/>
    <x v="97"/>
    <x v="12"/>
    <x v="1"/>
    <m/>
    <m/>
    <m/>
    <m/>
    <n v="4110"/>
    <m/>
    <m/>
  </r>
  <r>
    <x v="6"/>
    <x v="0"/>
    <x v="1"/>
    <x v="0"/>
    <m/>
    <x v="7"/>
    <x v="0"/>
    <x v="0"/>
    <x v="1"/>
    <x v="184"/>
    <x v="184"/>
    <x v="103"/>
    <x v="12"/>
    <x v="1"/>
    <m/>
    <m/>
    <m/>
    <m/>
    <n v="9393.33"/>
    <m/>
    <m/>
  </r>
  <r>
    <x v="6"/>
    <x v="0"/>
    <x v="0"/>
    <x v="0"/>
    <m/>
    <x v="7"/>
    <x v="0"/>
    <x v="0"/>
    <x v="0"/>
    <x v="185"/>
    <x v="185"/>
    <x v="104"/>
    <x v="12"/>
    <x v="1"/>
    <m/>
    <m/>
    <m/>
    <m/>
    <n v="5856"/>
    <m/>
    <m/>
  </r>
  <r>
    <x v="6"/>
    <x v="0"/>
    <x v="1"/>
    <x v="0"/>
    <m/>
    <x v="7"/>
    <x v="0"/>
    <x v="0"/>
    <x v="0"/>
    <x v="186"/>
    <x v="186"/>
    <x v="105"/>
    <x v="13"/>
    <x v="1"/>
    <m/>
    <m/>
    <m/>
    <m/>
    <n v="3750"/>
    <m/>
    <m/>
  </r>
  <r>
    <x v="6"/>
    <x v="0"/>
    <x v="1"/>
    <x v="0"/>
    <m/>
    <x v="7"/>
    <x v="0"/>
    <x v="0"/>
    <x v="0"/>
    <x v="188"/>
    <x v="188"/>
    <x v="107"/>
    <x v="13"/>
    <x v="1"/>
    <m/>
    <m/>
    <m/>
    <m/>
    <n v="6500"/>
    <m/>
    <m/>
  </r>
  <r>
    <x v="6"/>
    <x v="0"/>
    <x v="1"/>
    <x v="0"/>
    <m/>
    <x v="7"/>
    <x v="0"/>
    <x v="0"/>
    <x v="0"/>
    <x v="187"/>
    <x v="187"/>
    <x v="106"/>
    <x v="13"/>
    <x v="1"/>
    <m/>
    <m/>
    <m/>
    <m/>
    <n v="3009.25"/>
    <m/>
    <m/>
  </r>
  <r>
    <x v="6"/>
    <x v="0"/>
    <x v="0"/>
    <x v="0"/>
    <m/>
    <x v="7"/>
    <x v="0"/>
    <x v="0"/>
    <x v="0"/>
    <x v="189"/>
    <x v="189"/>
    <x v="108"/>
    <x v="13"/>
    <x v="1"/>
    <m/>
    <m/>
    <m/>
    <m/>
    <n v="3395.2"/>
    <m/>
    <m/>
  </r>
  <r>
    <x v="6"/>
    <x v="0"/>
    <x v="0"/>
    <x v="0"/>
    <m/>
    <x v="7"/>
    <x v="0"/>
    <x v="0"/>
    <x v="0"/>
    <x v="190"/>
    <x v="190"/>
    <x v="109"/>
    <x v="13"/>
    <x v="1"/>
    <m/>
    <m/>
    <m/>
    <m/>
    <n v="5490"/>
    <m/>
    <m/>
  </r>
  <r>
    <x v="6"/>
    <x v="0"/>
    <x v="1"/>
    <x v="0"/>
    <m/>
    <x v="7"/>
    <x v="0"/>
    <x v="0"/>
    <x v="0"/>
    <x v="191"/>
    <x v="191"/>
    <x v="110"/>
    <x v="13"/>
    <x v="1"/>
    <m/>
    <m/>
    <m/>
    <m/>
    <n v="8500"/>
    <m/>
    <m/>
  </r>
  <r>
    <x v="6"/>
    <x v="0"/>
    <x v="0"/>
    <x v="0"/>
    <m/>
    <x v="7"/>
    <x v="0"/>
    <x v="0"/>
    <x v="0"/>
    <x v="192"/>
    <x v="192"/>
    <x v="111"/>
    <x v="13"/>
    <x v="1"/>
    <m/>
    <m/>
    <m/>
    <m/>
    <n v="4220.67"/>
    <m/>
    <m/>
  </r>
  <r>
    <x v="6"/>
    <x v="0"/>
    <x v="1"/>
    <x v="1"/>
    <m/>
    <x v="7"/>
    <x v="0"/>
    <x v="0"/>
    <x v="0"/>
    <x v="193"/>
    <x v="193"/>
    <x v="112"/>
    <x v="13"/>
    <x v="1"/>
    <m/>
    <m/>
    <m/>
    <m/>
    <n v="5631.41"/>
    <m/>
    <m/>
  </r>
  <r>
    <x v="6"/>
    <x v="0"/>
    <x v="0"/>
    <x v="0"/>
    <m/>
    <x v="7"/>
    <x v="0"/>
    <x v="0"/>
    <x v="1"/>
    <x v="194"/>
    <x v="194"/>
    <x v="113"/>
    <x v="13"/>
    <x v="1"/>
    <m/>
    <m/>
    <m/>
    <m/>
    <n v="0"/>
    <m/>
    <m/>
  </r>
  <r>
    <x v="6"/>
    <x v="0"/>
    <x v="0"/>
    <x v="0"/>
    <m/>
    <x v="7"/>
    <x v="0"/>
    <x v="0"/>
    <x v="0"/>
    <x v="195"/>
    <x v="195"/>
    <x v="114"/>
    <x v="14"/>
    <x v="2"/>
    <m/>
    <m/>
    <m/>
    <m/>
    <n v="4325"/>
    <m/>
    <m/>
  </r>
  <r>
    <x v="6"/>
    <x v="0"/>
    <x v="1"/>
    <x v="0"/>
    <m/>
    <x v="7"/>
    <x v="0"/>
    <x v="0"/>
    <x v="0"/>
    <x v="196"/>
    <x v="196"/>
    <x v="114"/>
    <x v="14"/>
    <x v="2"/>
    <m/>
    <m/>
    <m/>
    <m/>
    <n v="1305.5"/>
    <m/>
    <m/>
  </r>
  <r>
    <x v="6"/>
    <x v="0"/>
    <x v="0"/>
    <x v="0"/>
    <m/>
    <x v="7"/>
    <x v="0"/>
    <x v="0"/>
    <x v="0"/>
    <x v="197"/>
    <x v="197"/>
    <x v="114"/>
    <x v="14"/>
    <x v="2"/>
    <m/>
    <m/>
    <m/>
    <m/>
    <n v="0"/>
    <m/>
    <m/>
  </r>
  <r>
    <x v="6"/>
    <x v="0"/>
    <x v="1"/>
    <x v="0"/>
    <m/>
    <x v="7"/>
    <x v="0"/>
    <x v="0"/>
    <x v="0"/>
    <x v="198"/>
    <x v="198"/>
    <x v="115"/>
    <x v="14"/>
    <x v="2"/>
    <m/>
    <m/>
    <m/>
    <m/>
    <n v="500"/>
    <m/>
    <m/>
  </r>
  <r>
    <x v="6"/>
    <x v="0"/>
    <x v="1"/>
    <x v="0"/>
    <m/>
    <x v="7"/>
    <x v="0"/>
    <x v="0"/>
    <x v="0"/>
    <x v="199"/>
    <x v="199"/>
    <x v="115"/>
    <x v="14"/>
    <x v="2"/>
    <m/>
    <m/>
    <m/>
    <m/>
    <n v="0"/>
    <m/>
    <m/>
  </r>
  <r>
    <x v="6"/>
    <x v="0"/>
    <x v="1"/>
    <x v="0"/>
    <m/>
    <x v="7"/>
    <x v="0"/>
    <x v="0"/>
    <x v="0"/>
    <x v="200"/>
    <x v="200"/>
    <x v="115"/>
    <x v="14"/>
    <x v="2"/>
    <m/>
    <m/>
    <m/>
    <m/>
    <n v="0"/>
    <m/>
    <m/>
  </r>
  <r>
    <x v="6"/>
    <x v="0"/>
    <x v="1"/>
    <x v="0"/>
    <m/>
    <x v="7"/>
    <x v="0"/>
    <x v="0"/>
    <x v="0"/>
    <x v="201"/>
    <x v="201"/>
    <x v="116"/>
    <x v="14"/>
    <x v="2"/>
    <m/>
    <m/>
    <m/>
    <m/>
    <n v="0"/>
    <m/>
    <m/>
  </r>
  <r>
    <x v="6"/>
    <x v="0"/>
    <x v="0"/>
    <x v="0"/>
    <m/>
    <x v="7"/>
    <x v="0"/>
    <x v="0"/>
    <x v="0"/>
    <x v="202"/>
    <x v="202"/>
    <x v="116"/>
    <x v="14"/>
    <x v="2"/>
    <m/>
    <m/>
    <m/>
    <m/>
    <n v="0"/>
    <m/>
    <m/>
  </r>
  <r>
    <x v="6"/>
    <x v="0"/>
    <x v="1"/>
    <x v="0"/>
    <m/>
    <x v="7"/>
    <x v="0"/>
    <x v="0"/>
    <x v="0"/>
    <x v="203"/>
    <x v="203"/>
    <x v="116"/>
    <x v="14"/>
    <x v="2"/>
    <m/>
    <m/>
    <m/>
    <m/>
    <n v="126"/>
    <m/>
    <m/>
  </r>
  <r>
    <x v="6"/>
    <x v="0"/>
    <x v="1"/>
    <x v="0"/>
    <m/>
    <x v="7"/>
    <x v="0"/>
    <x v="0"/>
    <x v="0"/>
    <x v="204"/>
    <x v="204"/>
    <x v="117"/>
    <x v="14"/>
    <x v="2"/>
    <m/>
    <m/>
    <m/>
    <m/>
    <n v="0"/>
    <m/>
    <m/>
  </r>
  <r>
    <x v="6"/>
    <x v="0"/>
    <x v="0"/>
    <x v="0"/>
    <m/>
    <x v="7"/>
    <x v="0"/>
    <x v="0"/>
    <x v="0"/>
    <x v="205"/>
    <x v="205"/>
    <x v="117"/>
    <x v="14"/>
    <x v="2"/>
    <m/>
    <m/>
    <m/>
    <m/>
    <n v="1117"/>
    <m/>
    <m/>
  </r>
  <r>
    <x v="6"/>
    <x v="0"/>
    <x v="1"/>
    <x v="0"/>
    <m/>
    <x v="7"/>
    <x v="0"/>
    <x v="0"/>
    <x v="0"/>
    <x v="206"/>
    <x v="206"/>
    <x v="117"/>
    <x v="14"/>
    <x v="2"/>
    <m/>
    <m/>
    <m/>
    <m/>
    <n v="62.5"/>
    <m/>
    <m/>
  </r>
  <r>
    <x v="6"/>
    <x v="0"/>
    <x v="0"/>
    <x v="0"/>
    <m/>
    <x v="7"/>
    <x v="0"/>
    <x v="0"/>
    <x v="0"/>
    <x v="207"/>
    <x v="207"/>
    <x v="117"/>
    <x v="14"/>
    <x v="2"/>
    <m/>
    <m/>
    <m/>
    <m/>
    <n v="3440"/>
    <m/>
    <m/>
  </r>
  <r>
    <x v="6"/>
    <x v="0"/>
    <x v="1"/>
    <x v="0"/>
    <m/>
    <x v="7"/>
    <x v="0"/>
    <x v="0"/>
    <x v="0"/>
    <x v="208"/>
    <x v="208"/>
    <x v="118"/>
    <x v="14"/>
    <x v="2"/>
    <m/>
    <m/>
    <m/>
    <m/>
    <n v="1250"/>
    <m/>
    <m/>
  </r>
  <r>
    <x v="6"/>
    <x v="0"/>
    <x v="0"/>
    <x v="0"/>
    <m/>
    <x v="7"/>
    <x v="0"/>
    <x v="0"/>
    <x v="0"/>
    <x v="209"/>
    <x v="209"/>
    <x v="119"/>
    <x v="14"/>
    <x v="2"/>
    <m/>
    <m/>
    <m/>
    <m/>
    <n v="750"/>
    <m/>
    <m/>
  </r>
  <r>
    <x v="6"/>
    <x v="0"/>
    <x v="0"/>
    <x v="0"/>
    <m/>
    <x v="7"/>
    <x v="0"/>
    <x v="0"/>
    <x v="0"/>
    <x v="210"/>
    <x v="210"/>
    <x v="119"/>
    <x v="14"/>
    <x v="2"/>
    <m/>
    <m/>
    <m/>
    <m/>
    <n v="1000"/>
    <m/>
    <m/>
  </r>
  <r>
    <x v="6"/>
    <x v="0"/>
    <x v="0"/>
    <x v="0"/>
    <m/>
    <x v="7"/>
    <x v="0"/>
    <x v="0"/>
    <x v="0"/>
    <x v="211"/>
    <x v="211"/>
    <x v="119"/>
    <x v="14"/>
    <x v="2"/>
    <m/>
    <m/>
    <m/>
    <m/>
    <n v="1600"/>
    <m/>
    <m/>
  </r>
  <r>
    <x v="6"/>
    <x v="0"/>
    <x v="0"/>
    <x v="0"/>
    <m/>
    <x v="7"/>
    <x v="0"/>
    <x v="0"/>
    <x v="0"/>
    <x v="212"/>
    <x v="212"/>
    <x v="120"/>
    <x v="14"/>
    <x v="2"/>
    <m/>
    <m/>
    <m/>
    <m/>
    <n v="5334"/>
    <m/>
    <m/>
  </r>
  <r>
    <x v="6"/>
    <x v="0"/>
    <x v="0"/>
    <x v="0"/>
    <m/>
    <x v="7"/>
    <x v="0"/>
    <x v="0"/>
    <x v="0"/>
    <x v="213"/>
    <x v="213"/>
    <x v="121"/>
    <x v="14"/>
    <x v="2"/>
    <m/>
    <m/>
    <m/>
    <m/>
    <n v="3421"/>
    <m/>
    <m/>
  </r>
  <r>
    <x v="6"/>
    <x v="0"/>
    <x v="1"/>
    <x v="0"/>
    <m/>
    <x v="7"/>
    <x v="0"/>
    <x v="0"/>
    <x v="0"/>
    <x v="214"/>
    <x v="214"/>
    <x v="118"/>
    <x v="14"/>
    <x v="2"/>
    <m/>
    <m/>
    <m/>
    <m/>
    <n v="500"/>
    <m/>
    <m/>
  </r>
  <r>
    <x v="6"/>
    <x v="0"/>
    <x v="0"/>
    <x v="0"/>
    <m/>
    <x v="7"/>
    <x v="0"/>
    <x v="0"/>
    <x v="0"/>
    <x v="215"/>
    <x v="215"/>
    <x v="118"/>
    <x v="14"/>
    <x v="2"/>
    <m/>
    <m/>
    <m/>
    <m/>
    <n v="2423"/>
    <m/>
    <m/>
  </r>
  <r>
    <x v="6"/>
    <x v="0"/>
    <x v="1"/>
    <x v="0"/>
    <m/>
    <x v="7"/>
    <x v="0"/>
    <x v="0"/>
    <x v="0"/>
    <x v="216"/>
    <x v="216"/>
    <x v="122"/>
    <x v="14"/>
    <x v="2"/>
    <m/>
    <m/>
    <m/>
    <m/>
    <n v="6000"/>
    <m/>
    <m/>
  </r>
  <r>
    <x v="6"/>
    <x v="0"/>
    <x v="1"/>
    <x v="0"/>
    <m/>
    <x v="7"/>
    <x v="0"/>
    <x v="0"/>
    <x v="0"/>
    <x v="217"/>
    <x v="217"/>
    <x v="123"/>
    <x v="14"/>
    <x v="2"/>
    <m/>
    <m/>
    <m/>
    <m/>
    <n v="1000"/>
    <m/>
    <m/>
  </r>
  <r>
    <x v="6"/>
    <x v="0"/>
    <x v="1"/>
    <x v="0"/>
    <m/>
    <x v="7"/>
    <x v="0"/>
    <x v="0"/>
    <x v="0"/>
    <x v="218"/>
    <x v="218"/>
    <x v="124"/>
    <x v="14"/>
    <x v="2"/>
    <m/>
    <m/>
    <m/>
    <m/>
    <n v="600"/>
    <m/>
    <m/>
  </r>
  <r>
    <x v="6"/>
    <x v="0"/>
    <x v="1"/>
    <x v="0"/>
    <m/>
    <x v="7"/>
    <x v="0"/>
    <x v="0"/>
    <x v="0"/>
    <x v="219"/>
    <x v="219"/>
    <x v="124"/>
    <x v="14"/>
    <x v="2"/>
    <m/>
    <m/>
    <m/>
    <m/>
    <n v="875"/>
    <m/>
    <m/>
  </r>
  <r>
    <x v="6"/>
    <x v="0"/>
    <x v="1"/>
    <x v="0"/>
    <m/>
    <x v="7"/>
    <x v="0"/>
    <x v="0"/>
    <x v="0"/>
    <x v="220"/>
    <x v="220"/>
    <x v="125"/>
    <x v="14"/>
    <x v="2"/>
    <m/>
    <m/>
    <m/>
    <m/>
    <n v="350"/>
    <m/>
    <m/>
  </r>
  <r>
    <x v="6"/>
    <x v="0"/>
    <x v="1"/>
    <x v="0"/>
    <m/>
    <x v="7"/>
    <x v="0"/>
    <x v="0"/>
    <x v="0"/>
    <x v="221"/>
    <x v="221"/>
    <x v="126"/>
    <x v="14"/>
    <x v="2"/>
    <m/>
    <m/>
    <m/>
    <m/>
    <n v="3028"/>
    <m/>
    <m/>
  </r>
  <r>
    <x v="6"/>
    <x v="0"/>
    <x v="1"/>
    <x v="0"/>
    <m/>
    <x v="7"/>
    <x v="0"/>
    <x v="0"/>
    <x v="0"/>
    <x v="222"/>
    <x v="222"/>
    <x v="126"/>
    <x v="14"/>
    <x v="2"/>
    <m/>
    <m/>
    <m/>
    <m/>
    <n v="0"/>
    <m/>
    <m/>
  </r>
  <r>
    <x v="6"/>
    <x v="0"/>
    <x v="1"/>
    <x v="0"/>
    <m/>
    <x v="7"/>
    <x v="0"/>
    <x v="0"/>
    <x v="0"/>
    <x v="223"/>
    <x v="223"/>
    <x v="121"/>
    <x v="14"/>
    <x v="2"/>
    <m/>
    <m/>
    <m/>
    <m/>
    <n v="1594"/>
    <m/>
    <m/>
  </r>
  <r>
    <x v="6"/>
    <x v="0"/>
    <x v="0"/>
    <x v="0"/>
    <m/>
    <x v="7"/>
    <x v="0"/>
    <x v="0"/>
    <x v="0"/>
    <x v="224"/>
    <x v="224"/>
    <x v="125"/>
    <x v="14"/>
    <x v="2"/>
    <m/>
    <m/>
    <m/>
    <m/>
    <n v="6000"/>
    <m/>
    <m/>
  </r>
  <r>
    <x v="6"/>
    <x v="0"/>
    <x v="1"/>
    <x v="0"/>
    <m/>
    <x v="7"/>
    <x v="0"/>
    <x v="0"/>
    <x v="0"/>
    <x v="225"/>
    <x v="225"/>
    <x v="126"/>
    <x v="14"/>
    <x v="2"/>
    <m/>
    <m/>
    <m/>
    <m/>
    <n v="1311"/>
    <m/>
    <m/>
  </r>
  <r>
    <x v="6"/>
    <x v="0"/>
    <x v="1"/>
    <x v="0"/>
    <m/>
    <x v="7"/>
    <x v="0"/>
    <x v="0"/>
    <x v="0"/>
    <x v="226"/>
    <x v="226"/>
    <x v="127"/>
    <x v="14"/>
    <x v="2"/>
    <m/>
    <m/>
    <m/>
    <m/>
    <n v="500"/>
    <m/>
    <m/>
  </r>
  <r>
    <x v="6"/>
    <x v="0"/>
    <x v="0"/>
    <x v="0"/>
    <m/>
    <x v="7"/>
    <x v="0"/>
    <x v="0"/>
    <x v="0"/>
    <x v="227"/>
    <x v="227"/>
    <x v="127"/>
    <x v="14"/>
    <x v="2"/>
    <m/>
    <m/>
    <m/>
    <m/>
    <n v="2359"/>
    <m/>
    <m/>
  </r>
  <r>
    <x v="6"/>
    <x v="0"/>
    <x v="1"/>
    <x v="0"/>
    <m/>
    <x v="7"/>
    <x v="0"/>
    <x v="0"/>
    <x v="0"/>
    <x v="228"/>
    <x v="228"/>
    <x v="124"/>
    <x v="14"/>
    <x v="2"/>
    <m/>
    <m/>
    <m/>
    <m/>
    <n v="400"/>
    <m/>
    <m/>
  </r>
  <r>
    <x v="6"/>
    <x v="0"/>
    <x v="1"/>
    <x v="0"/>
    <m/>
    <x v="7"/>
    <x v="0"/>
    <x v="0"/>
    <x v="0"/>
    <x v="229"/>
    <x v="229"/>
    <x v="128"/>
    <x v="15"/>
    <x v="2"/>
    <m/>
    <m/>
    <m/>
    <m/>
    <n v="2100.41"/>
    <m/>
    <m/>
  </r>
  <r>
    <x v="6"/>
    <x v="0"/>
    <x v="0"/>
    <x v="0"/>
    <m/>
    <x v="7"/>
    <x v="0"/>
    <x v="0"/>
    <x v="1"/>
    <x v="230"/>
    <x v="230"/>
    <x v="129"/>
    <x v="15"/>
    <x v="2"/>
    <m/>
    <m/>
    <m/>
    <m/>
    <n v="12293"/>
    <m/>
    <m/>
  </r>
  <r>
    <x v="6"/>
    <x v="0"/>
    <x v="0"/>
    <x v="0"/>
    <m/>
    <x v="7"/>
    <x v="0"/>
    <x v="0"/>
    <x v="0"/>
    <x v="231"/>
    <x v="231"/>
    <x v="130"/>
    <x v="15"/>
    <x v="2"/>
    <m/>
    <m/>
    <m/>
    <m/>
    <n v="10818"/>
    <m/>
    <m/>
  </r>
  <r>
    <x v="6"/>
    <x v="0"/>
    <x v="0"/>
    <x v="0"/>
    <m/>
    <x v="7"/>
    <x v="0"/>
    <x v="0"/>
    <x v="0"/>
    <x v="232"/>
    <x v="232"/>
    <x v="131"/>
    <x v="15"/>
    <x v="2"/>
    <m/>
    <m/>
    <m/>
    <m/>
    <n v="4834"/>
    <m/>
    <m/>
  </r>
  <r>
    <x v="6"/>
    <x v="0"/>
    <x v="1"/>
    <x v="0"/>
    <m/>
    <x v="7"/>
    <x v="0"/>
    <x v="0"/>
    <x v="0"/>
    <x v="233"/>
    <x v="233"/>
    <x v="132"/>
    <x v="15"/>
    <x v="2"/>
    <m/>
    <m/>
    <m/>
    <m/>
    <n v="900"/>
    <m/>
    <m/>
  </r>
  <r>
    <x v="6"/>
    <x v="0"/>
    <x v="1"/>
    <x v="0"/>
    <m/>
    <x v="7"/>
    <x v="0"/>
    <x v="0"/>
    <x v="0"/>
    <x v="234"/>
    <x v="234"/>
    <x v="133"/>
    <x v="15"/>
    <x v="2"/>
    <m/>
    <m/>
    <m/>
    <m/>
    <n v="3480"/>
    <m/>
    <m/>
  </r>
  <r>
    <x v="6"/>
    <x v="0"/>
    <x v="1"/>
    <x v="0"/>
    <m/>
    <x v="7"/>
    <x v="0"/>
    <x v="0"/>
    <x v="0"/>
    <x v="235"/>
    <x v="235"/>
    <x v="134"/>
    <x v="15"/>
    <x v="2"/>
    <m/>
    <m/>
    <m/>
    <m/>
    <n v="0"/>
    <m/>
    <m/>
  </r>
  <r>
    <x v="6"/>
    <x v="0"/>
    <x v="0"/>
    <x v="0"/>
    <m/>
    <x v="7"/>
    <x v="0"/>
    <x v="0"/>
    <x v="0"/>
    <x v="236"/>
    <x v="236"/>
    <x v="135"/>
    <x v="15"/>
    <x v="2"/>
    <m/>
    <m/>
    <m/>
    <m/>
    <n v="8000"/>
    <m/>
    <m/>
  </r>
  <r>
    <x v="6"/>
    <x v="0"/>
    <x v="1"/>
    <x v="0"/>
    <m/>
    <x v="7"/>
    <x v="0"/>
    <x v="0"/>
    <x v="0"/>
    <x v="237"/>
    <x v="237"/>
    <x v="136"/>
    <x v="15"/>
    <x v="2"/>
    <m/>
    <m/>
    <m/>
    <m/>
    <n v="500"/>
    <m/>
    <m/>
  </r>
  <r>
    <x v="6"/>
    <x v="0"/>
    <x v="0"/>
    <x v="0"/>
    <m/>
    <x v="7"/>
    <x v="0"/>
    <x v="0"/>
    <x v="0"/>
    <x v="238"/>
    <x v="238"/>
    <x v="137"/>
    <x v="15"/>
    <x v="2"/>
    <m/>
    <m/>
    <m/>
    <m/>
    <n v="5489"/>
    <m/>
    <m/>
  </r>
  <r>
    <x v="6"/>
    <x v="0"/>
    <x v="1"/>
    <x v="0"/>
    <m/>
    <x v="7"/>
    <x v="0"/>
    <x v="0"/>
    <x v="0"/>
    <x v="239"/>
    <x v="239"/>
    <x v="138"/>
    <x v="15"/>
    <x v="2"/>
    <m/>
    <m/>
    <m/>
    <m/>
    <n v="1500"/>
    <m/>
    <m/>
  </r>
  <r>
    <x v="6"/>
    <x v="0"/>
    <x v="0"/>
    <x v="0"/>
    <m/>
    <x v="7"/>
    <x v="0"/>
    <x v="0"/>
    <x v="0"/>
    <x v="240"/>
    <x v="240"/>
    <x v="139"/>
    <x v="15"/>
    <x v="2"/>
    <m/>
    <m/>
    <m/>
    <m/>
    <n v="5849.16"/>
    <m/>
    <m/>
  </r>
  <r>
    <x v="6"/>
    <x v="0"/>
    <x v="0"/>
    <x v="0"/>
    <m/>
    <x v="7"/>
    <x v="0"/>
    <x v="0"/>
    <x v="0"/>
    <x v="241"/>
    <x v="241"/>
    <x v="140"/>
    <x v="15"/>
    <x v="2"/>
    <m/>
    <m/>
    <m/>
    <m/>
    <n v="0"/>
    <m/>
    <m/>
  </r>
  <r>
    <x v="6"/>
    <x v="0"/>
    <x v="1"/>
    <x v="0"/>
    <m/>
    <x v="7"/>
    <x v="0"/>
    <x v="0"/>
    <x v="0"/>
    <x v="242"/>
    <x v="242"/>
    <x v="141"/>
    <x v="15"/>
    <x v="2"/>
    <m/>
    <m/>
    <m/>
    <m/>
    <n v="0"/>
    <m/>
    <m/>
  </r>
  <r>
    <x v="6"/>
    <x v="0"/>
    <x v="1"/>
    <x v="1"/>
    <m/>
    <x v="7"/>
    <x v="0"/>
    <x v="0"/>
    <x v="1"/>
    <x v="243"/>
    <x v="243"/>
    <x v="142"/>
    <x v="15"/>
    <x v="2"/>
    <m/>
    <m/>
    <m/>
    <m/>
    <n v="4000"/>
    <m/>
    <m/>
  </r>
  <r>
    <x v="6"/>
    <x v="0"/>
    <x v="1"/>
    <x v="0"/>
    <m/>
    <x v="7"/>
    <x v="0"/>
    <x v="0"/>
    <x v="0"/>
    <x v="244"/>
    <x v="244"/>
    <x v="141"/>
    <x v="15"/>
    <x v="2"/>
    <m/>
    <m/>
    <m/>
    <m/>
    <n v="250"/>
    <m/>
    <m/>
  </r>
  <r>
    <x v="6"/>
    <x v="0"/>
    <x v="1"/>
    <x v="0"/>
    <m/>
    <x v="7"/>
    <x v="0"/>
    <x v="0"/>
    <x v="0"/>
    <x v="245"/>
    <x v="245"/>
    <x v="142"/>
    <x v="15"/>
    <x v="2"/>
    <m/>
    <m/>
    <m/>
    <m/>
    <n v="500"/>
    <m/>
    <m/>
  </r>
  <r>
    <x v="6"/>
    <x v="0"/>
    <x v="1"/>
    <x v="0"/>
    <m/>
    <x v="7"/>
    <x v="0"/>
    <x v="0"/>
    <x v="0"/>
    <x v="246"/>
    <x v="246"/>
    <x v="141"/>
    <x v="15"/>
    <x v="2"/>
    <m/>
    <m/>
    <m/>
    <m/>
    <n v="1000"/>
    <m/>
    <m/>
  </r>
  <r>
    <x v="6"/>
    <x v="0"/>
    <x v="1"/>
    <x v="0"/>
    <m/>
    <x v="7"/>
    <x v="0"/>
    <x v="0"/>
    <x v="0"/>
    <x v="247"/>
    <x v="247"/>
    <x v="141"/>
    <x v="15"/>
    <x v="2"/>
    <m/>
    <m/>
    <m/>
    <m/>
    <n v="500"/>
    <m/>
    <m/>
  </r>
  <r>
    <x v="6"/>
    <x v="0"/>
    <x v="1"/>
    <x v="0"/>
    <m/>
    <x v="7"/>
    <x v="0"/>
    <x v="0"/>
    <x v="0"/>
    <x v="248"/>
    <x v="248"/>
    <x v="141"/>
    <x v="15"/>
    <x v="2"/>
    <m/>
    <m/>
    <m/>
    <m/>
    <n v="1064"/>
    <m/>
    <m/>
  </r>
  <r>
    <x v="6"/>
    <x v="0"/>
    <x v="0"/>
    <x v="0"/>
    <m/>
    <x v="7"/>
    <x v="0"/>
    <x v="0"/>
    <x v="0"/>
    <x v="250"/>
    <x v="250"/>
    <x v="144"/>
    <x v="15"/>
    <x v="2"/>
    <m/>
    <m/>
    <m/>
    <m/>
    <n v="2279.75"/>
    <m/>
    <m/>
  </r>
  <r>
    <x v="6"/>
    <x v="0"/>
    <x v="0"/>
    <x v="1"/>
    <m/>
    <x v="7"/>
    <x v="0"/>
    <x v="0"/>
    <x v="0"/>
    <x v="251"/>
    <x v="251"/>
    <x v="145"/>
    <x v="15"/>
    <x v="2"/>
    <m/>
    <m/>
    <m/>
    <m/>
    <n v="5000"/>
    <m/>
    <m/>
  </r>
  <r>
    <x v="6"/>
    <x v="0"/>
    <x v="0"/>
    <x v="0"/>
    <m/>
    <x v="7"/>
    <x v="0"/>
    <x v="0"/>
    <x v="0"/>
    <x v="252"/>
    <x v="252"/>
    <x v="146"/>
    <x v="17"/>
    <x v="2"/>
    <m/>
    <m/>
    <m/>
    <m/>
    <n v="6497"/>
    <m/>
    <m/>
  </r>
  <r>
    <x v="6"/>
    <x v="0"/>
    <x v="0"/>
    <x v="0"/>
    <m/>
    <x v="7"/>
    <x v="0"/>
    <x v="0"/>
    <x v="0"/>
    <x v="253"/>
    <x v="253"/>
    <x v="147"/>
    <x v="17"/>
    <x v="2"/>
    <m/>
    <m/>
    <m/>
    <m/>
    <n v="1200"/>
    <m/>
    <m/>
  </r>
  <r>
    <x v="6"/>
    <x v="0"/>
    <x v="1"/>
    <x v="0"/>
    <m/>
    <x v="7"/>
    <x v="0"/>
    <x v="0"/>
    <x v="0"/>
    <x v="254"/>
    <x v="254"/>
    <x v="147"/>
    <x v="17"/>
    <x v="2"/>
    <m/>
    <m/>
    <m/>
    <m/>
    <n v="1000"/>
    <m/>
    <m/>
  </r>
  <r>
    <x v="6"/>
    <x v="0"/>
    <x v="1"/>
    <x v="0"/>
    <m/>
    <x v="7"/>
    <x v="0"/>
    <x v="0"/>
    <x v="0"/>
    <x v="255"/>
    <x v="255"/>
    <x v="148"/>
    <x v="17"/>
    <x v="2"/>
    <m/>
    <m/>
    <m/>
    <m/>
    <n v="2000"/>
    <m/>
    <m/>
  </r>
  <r>
    <x v="6"/>
    <x v="0"/>
    <x v="0"/>
    <x v="0"/>
    <m/>
    <x v="7"/>
    <x v="0"/>
    <x v="0"/>
    <x v="0"/>
    <x v="256"/>
    <x v="256"/>
    <x v="148"/>
    <x v="17"/>
    <x v="2"/>
    <m/>
    <m/>
    <m/>
    <m/>
    <n v="549"/>
    <m/>
    <m/>
  </r>
  <r>
    <x v="6"/>
    <x v="0"/>
    <x v="0"/>
    <x v="0"/>
    <m/>
    <x v="7"/>
    <x v="0"/>
    <x v="0"/>
    <x v="0"/>
    <x v="257"/>
    <x v="257"/>
    <x v="148"/>
    <x v="17"/>
    <x v="2"/>
    <m/>
    <m/>
    <m/>
    <m/>
    <n v="0"/>
    <m/>
    <m/>
  </r>
  <r>
    <x v="6"/>
    <x v="0"/>
    <x v="0"/>
    <x v="0"/>
    <m/>
    <x v="7"/>
    <x v="0"/>
    <x v="0"/>
    <x v="0"/>
    <x v="258"/>
    <x v="258"/>
    <x v="149"/>
    <x v="17"/>
    <x v="2"/>
    <m/>
    <m/>
    <m/>
    <m/>
    <n v="250"/>
    <m/>
    <m/>
  </r>
  <r>
    <x v="6"/>
    <x v="0"/>
    <x v="1"/>
    <x v="0"/>
    <m/>
    <x v="7"/>
    <x v="0"/>
    <x v="0"/>
    <x v="0"/>
    <x v="259"/>
    <x v="259"/>
    <x v="149"/>
    <x v="17"/>
    <x v="2"/>
    <m/>
    <m/>
    <m/>
    <m/>
    <n v="4300.08"/>
    <m/>
    <m/>
  </r>
  <r>
    <x v="6"/>
    <x v="0"/>
    <x v="0"/>
    <x v="0"/>
    <m/>
    <x v="7"/>
    <x v="0"/>
    <x v="0"/>
    <x v="0"/>
    <x v="260"/>
    <x v="260"/>
    <x v="149"/>
    <x v="17"/>
    <x v="2"/>
    <m/>
    <m/>
    <m/>
    <m/>
    <n v="0"/>
    <m/>
    <m/>
  </r>
  <r>
    <x v="6"/>
    <x v="0"/>
    <x v="0"/>
    <x v="0"/>
    <m/>
    <x v="7"/>
    <x v="0"/>
    <x v="0"/>
    <x v="0"/>
    <x v="261"/>
    <x v="261"/>
    <x v="150"/>
    <x v="17"/>
    <x v="2"/>
    <m/>
    <m/>
    <m/>
    <m/>
    <n v="3855.5"/>
    <m/>
    <m/>
  </r>
  <r>
    <x v="6"/>
    <x v="0"/>
    <x v="0"/>
    <x v="0"/>
    <m/>
    <x v="7"/>
    <x v="0"/>
    <x v="0"/>
    <x v="0"/>
    <x v="262"/>
    <x v="262"/>
    <x v="150"/>
    <x v="17"/>
    <x v="2"/>
    <m/>
    <m/>
    <m/>
    <m/>
    <n v="1500"/>
    <m/>
    <m/>
  </r>
  <r>
    <x v="6"/>
    <x v="0"/>
    <x v="1"/>
    <x v="0"/>
    <m/>
    <x v="7"/>
    <x v="0"/>
    <x v="0"/>
    <x v="0"/>
    <x v="263"/>
    <x v="263"/>
    <x v="150"/>
    <x v="17"/>
    <x v="2"/>
    <m/>
    <m/>
    <m/>
    <m/>
    <n v="800"/>
    <m/>
    <m/>
  </r>
  <r>
    <x v="6"/>
    <x v="0"/>
    <x v="1"/>
    <x v="0"/>
    <m/>
    <x v="7"/>
    <x v="0"/>
    <x v="0"/>
    <x v="0"/>
    <x v="264"/>
    <x v="264"/>
    <x v="151"/>
    <x v="17"/>
    <x v="2"/>
    <m/>
    <m/>
    <m/>
    <m/>
    <n v="500"/>
    <m/>
    <m/>
  </r>
  <r>
    <x v="6"/>
    <x v="0"/>
    <x v="1"/>
    <x v="0"/>
    <m/>
    <x v="7"/>
    <x v="0"/>
    <x v="0"/>
    <x v="0"/>
    <x v="265"/>
    <x v="265"/>
    <x v="151"/>
    <x v="17"/>
    <x v="2"/>
    <m/>
    <m/>
    <m/>
    <m/>
    <n v="200"/>
    <m/>
    <m/>
  </r>
  <r>
    <x v="6"/>
    <x v="0"/>
    <x v="1"/>
    <x v="0"/>
    <m/>
    <x v="7"/>
    <x v="0"/>
    <x v="0"/>
    <x v="0"/>
    <x v="266"/>
    <x v="266"/>
    <x v="151"/>
    <x v="17"/>
    <x v="2"/>
    <m/>
    <m/>
    <m/>
    <m/>
    <n v="100"/>
    <m/>
    <m/>
  </r>
  <r>
    <x v="6"/>
    <x v="0"/>
    <x v="0"/>
    <x v="1"/>
    <m/>
    <x v="7"/>
    <x v="0"/>
    <x v="0"/>
    <x v="0"/>
    <x v="267"/>
    <x v="267"/>
    <x v="152"/>
    <x v="17"/>
    <x v="2"/>
    <m/>
    <m/>
    <m/>
    <m/>
    <n v="6600"/>
    <m/>
    <m/>
  </r>
  <r>
    <x v="6"/>
    <x v="0"/>
    <x v="0"/>
    <x v="0"/>
    <m/>
    <x v="7"/>
    <x v="0"/>
    <x v="0"/>
    <x v="0"/>
    <x v="268"/>
    <x v="268"/>
    <x v="147"/>
    <x v="17"/>
    <x v="2"/>
    <m/>
    <m/>
    <m/>
    <m/>
    <n v="1645"/>
    <m/>
    <m/>
  </r>
  <r>
    <x v="6"/>
    <x v="0"/>
    <x v="0"/>
    <x v="0"/>
    <m/>
    <x v="7"/>
    <x v="0"/>
    <x v="0"/>
    <x v="0"/>
    <x v="269"/>
    <x v="269"/>
    <x v="147"/>
    <x v="17"/>
    <x v="2"/>
    <m/>
    <m/>
    <m/>
    <m/>
    <n v="0"/>
    <m/>
    <m/>
  </r>
  <r>
    <x v="6"/>
    <x v="0"/>
    <x v="1"/>
    <x v="0"/>
    <m/>
    <x v="7"/>
    <x v="0"/>
    <x v="0"/>
    <x v="0"/>
    <x v="270"/>
    <x v="270"/>
    <x v="153"/>
    <x v="17"/>
    <x v="2"/>
    <m/>
    <m/>
    <m/>
    <m/>
    <n v="9700"/>
    <m/>
    <m/>
  </r>
  <r>
    <x v="6"/>
    <x v="0"/>
    <x v="0"/>
    <x v="0"/>
    <m/>
    <x v="7"/>
    <x v="0"/>
    <x v="0"/>
    <x v="0"/>
    <x v="271"/>
    <x v="271"/>
    <x v="154"/>
    <x v="18"/>
    <x v="2"/>
    <m/>
    <m/>
    <m/>
    <m/>
    <n v="310"/>
    <m/>
    <m/>
  </r>
  <r>
    <x v="6"/>
    <x v="0"/>
    <x v="0"/>
    <x v="0"/>
    <m/>
    <x v="7"/>
    <x v="0"/>
    <x v="0"/>
    <x v="0"/>
    <x v="276"/>
    <x v="277"/>
    <x v="154"/>
    <x v="18"/>
    <x v="2"/>
    <m/>
    <m/>
    <m/>
    <m/>
    <n v="0"/>
    <m/>
    <m/>
  </r>
  <r>
    <x v="6"/>
    <x v="0"/>
    <x v="1"/>
    <x v="0"/>
    <m/>
    <x v="7"/>
    <x v="0"/>
    <x v="0"/>
    <x v="0"/>
    <x v="279"/>
    <x v="280"/>
    <x v="154"/>
    <x v="18"/>
    <x v="2"/>
    <m/>
    <m/>
    <m/>
    <m/>
    <n v="12133"/>
    <m/>
    <m/>
  </r>
  <r>
    <x v="6"/>
    <x v="0"/>
    <x v="0"/>
    <x v="0"/>
    <m/>
    <x v="7"/>
    <x v="0"/>
    <x v="0"/>
    <x v="0"/>
    <x v="280"/>
    <x v="281"/>
    <x v="154"/>
    <x v="18"/>
    <x v="2"/>
    <m/>
    <m/>
    <m/>
    <m/>
    <n v="0"/>
    <m/>
    <m/>
  </r>
  <r>
    <x v="6"/>
    <x v="0"/>
    <x v="1"/>
    <x v="0"/>
    <m/>
    <x v="7"/>
    <x v="0"/>
    <x v="0"/>
    <x v="0"/>
    <x v="281"/>
    <x v="282"/>
    <x v="154"/>
    <x v="18"/>
    <x v="2"/>
    <m/>
    <m/>
    <m/>
    <m/>
    <n v="1750"/>
    <m/>
    <m/>
  </r>
  <r>
    <x v="6"/>
    <x v="0"/>
    <x v="1"/>
    <x v="0"/>
    <m/>
    <x v="7"/>
    <x v="0"/>
    <x v="0"/>
    <x v="0"/>
    <x v="272"/>
    <x v="272"/>
    <x v="155"/>
    <x v="18"/>
    <x v="2"/>
    <m/>
    <m/>
    <m/>
    <m/>
    <n v="0"/>
    <m/>
    <m/>
  </r>
  <r>
    <x v="6"/>
    <x v="0"/>
    <x v="1"/>
    <x v="0"/>
    <m/>
    <x v="7"/>
    <x v="0"/>
    <x v="0"/>
    <x v="0"/>
    <x v="285"/>
    <x v="286"/>
    <x v="155"/>
    <x v="18"/>
    <x v="2"/>
    <m/>
    <m/>
    <m/>
    <m/>
    <n v="1841"/>
    <m/>
    <m/>
  </r>
  <r>
    <x v="6"/>
    <x v="0"/>
    <x v="0"/>
    <x v="0"/>
    <m/>
    <x v="7"/>
    <x v="0"/>
    <x v="0"/>
    <x v="0"/>
    <x v="273"/>
    <x v="273"/>
    <x v="156"/>
    <x v="18"/>
    <x v="2"/>
    <m/>
    <m/>
    <m/>
    <m/>
    <n v="12489.5"/>
    <m/>
    <m/>
  </r>
  <r>
    <x v="6"/>
    <x v="0"/>
    <x v="0"/>
    <x v="0"/>
    <m/>
    <x v="7"/>
    <x v="0"/>
    <x v="0"/>
    <x v="0"/>
    <x v="274"/>
    <x v="274"/>
    <x v="157"/>
    <x v="18"/>
    <x v="2"/>
    <m/>
    <m/>
    <m/>
    <m/>
    <n v="5523"/>
    <m/>
    <m/>
  </r>
  <r>
    <x v="6"/>
    <x v="0"/>
    <x v="1"/>
    <x v="0"/>
    <m/>
    <x v="7"/>
    <x v="0"/>
    <x v="0"/>
    <x v="0"/>
    <x v="275"/>
    <x v="276"/>
    <x v="154"/>
    <x v="18"/>
    <x v="2"/>
    <m/>
    <m/>
    <m/>
    <m/>
    <n v="5054.1499999999996"/>
    <m/>
    <m/>
  </r>
  <r>
    <x v="6"/>
    <x v="0"/>
    <x v="1"/>
    <x v="0"/>
    <m/>
    <x v="7"/>
    <x v="0"/>
    <x v="0"/>
    <x v="0"/>
    <x v="277"/>
    <x v="278"/>
    <x v="158"/>
    <x v="18"/>
    <x v="2"/>
    <m/>
    <m/>
    <m/>
    <m/>
    <n v="1700"/>
    <m/>
    <m/>
  </r>
  <r>
    <x v="6"/>
    <x v="0"/>
    <x v="0"/>
    <x v="0"/>
    <m/>
    <x v="7"/>
    <x v="0"/>
    <x v="0"/>
    <x v="0"/>
    <x v="278"/>
    <x v="279"/>
    <x v="159"/>
    <x v="18"/>
    <x v="2"/>
    <m/>
    <m/>
    <m/>
    <m/>
    <n v="2066.2800000000002"/>
    <m/>
    <m/>
  </r>
  <r>
    <x v="6"/>
    <x v="0"/>
    <x v="0"/>
    <x v="0"/>
    <m/>
    <x v="7"/>
    <x v="0"/>
    <x v="0"/>
    <x v="0"/>
    <x v="283"/>
    <x v="284"/>
    <x v="159"/>
    <x v="18"/>
    <x v="2"/>
    <m/>
    <m/>
    <m/>
    <m/>
    <n v="1848"/>
    <m/>
    <m/>
  </r>
  <r>
    <x v="6"/>
    <x v="0"/>
    <x v="0"/>
    <x v="0"/>
    <m/>
    <x v="7"/>
    <x v="0"/>
    <x v="0"/>
    <x v="0"/>
    <x v="287"/>
    <x v="288"/>
    <x v="159"/>
    <x v="18"/>
    <x v="2"/>
    <m/>
    <m/>
    <m/>
    <m/>
    <n v="1839"/>
    <m/>
    <m/>
  </r>
  <r>
    <x v="6"/>
    <x v="0"/>
    <x v="1"/>
    <x v="0"/>
    <m/>
    <x v="7"/>
    <x v="0"/>
    <x v="0"/>
    <x v="0"/>
    <x v="282"/>
    <x v="283"/>
    <x v="160"/>
    <x v="18"/>
    <x v="2"/>
    <m/>
    <m/>
    <m/>
    <m/>
    <n v="600"/>
    <m/>
    <m/>
  </r>
  <r>
    <x v="6"/>
    <x v="0"/>
    <x v="1"/>
    <x v="0"/>
    <m/>
    <x v="7"/>
    <x v="0"/>
    <x v="0"/>
    <x v="0"/>
    <x v="284"/>
    <x v="285"/>
    <x v="160"/>
    <x v="18"/>
    <x v="2"/>
    <m/>
    <m/>
    <m/>
    <m/>
    <n v="937"/>
    <m/>
    <m/>
  </r>
  <r>
    <x v="6"/>
    <x v="0"/>
    <x v="0"/>
    <x v="0"/>
    <m/>
    <x v="7"/>
    <x v="0"/>
    <x v="0"/>
    <x v="0"/>
    <x v="286"/>
    <x v="287"/>
    <x v="160"/>
    <x v="18"/>
    <x v="2"/>
    <m/>
    <m/>
    <m/>
    <m/>
    <n v="400"/>
    <m/>
    <m/>
  </r>
  <r>
    <x v="6"/>
    <x v="0"/>
    <x v="1"/>
    <x v="1"/>
    <m/>
    <x v="7"/>
    <x v="0"/>
    <x v="0"/>
    <x v="0"/>
    <x v="288"/>
    <x v="289"/>
    <x v="161"/>
    <x v="19"/>
    <x v="2"/>
    <m/>
    <m/>
    <m/>
    <m/>
    <n v="4000"/>
    <m/>
    <m/>
  </r>
  <r>
    <x v="6"/>
    <x v="0"/>
    <x v="1"/>
    <x v="0"/>
    <m/>
    <x v="7"/>
    <x v="0"/>
    <x v="0"/>
    <x v="0"/>
    <x v="289"/>
    <x v="290"/>
    <x v="162"/>
    <x v="19"/>
    <x v="2"/>
    <m/>
    <m/>
    <m/>
    <m/>
    <n v="1000"/>
    <m/>
    <m/>
  </r>
  <r>
    <x v="6"/>
    <x v="0"/>
    <x v="0"/>
    <x v="0"/>
    <m/>
    <x v="7"/>
    <x v="0"/>
    <x v="0"/>
    <x v="0"/>
    <x v="290"/>
    <x v="291"/>
    <x v="163"/>
    <x v="19"/>
    <x v="2"/>
    <m/>
    <m/>
    <m/>
    <m/>
    <n v="4000"/>
    <m/>
    <m/>
  </r>
  <r>
    <x v="6"/>
    <x v="0"/>
    <x v="0"/>
    <x v="0"/>
    <m/>
    <x v="7"/>
    <x v="0"/>
    <x v="0"/>
    <x v="0"/>
    <x v="291"/>
    <x v="292"/>
    <x v="164"/>
    <x v="19"/>
    <x v="2"/>
    <m/>
    <m/>
    <m/>
    <m/>
    <n v="0"/>
    <m/>
    <m/>
  </r>
  <r>
    <x v="6"/>
    <x v="0"/>
    <x v="1"/>
    <x v="0"/>
    <m/>
    <x v="7"/>
    <x v="0"/>
    <x v="0"/>
    <x v="1"/>
    <x v="292"/>
    <x v="293"/>
    <x v="165"/>
    <x v="19"/>
    <x v="2"/>
    <m/>
    <m/>
    <m/>
    <m/>
    <n v="3000"/>
    <m/>
    <m/>
  </r>
  <r>
    <x v="6"/>
    <x v="0"/>
    <x v="1"/>
    <x v="0"/>
    <m/>
    <x v="7"/>
    <x v="0"/>
    <x v="0"/>
    <x v="0"/>
    <x v="293"/>
    <x v="294"/>
    <x v="166"/>
    <x v="19"/>
    <x v="2"/>
    <m/>
    <m/>
    <m/>
    <m/>
    <n v="4100"/>
    <m/>
    <m/>
  </r>
  <r>
    <x v="6"/>
    <x v="0"/>
    <x v="0"/>
    <x v="0"/>
    <m/>
    <x v="7"/>
    <x v="0"/>
    <x v="0"/>
    <x v="0"/>
    <x v="294"/>
    <x v="295"/>
    <x v="167"/>
    <x v="19"/>
    <x v="2"/>
    <m/>
    <m/>
    <m/>
    <m/>
    <n v="2250"/>
    <m/>
    <m/>
  </r>
  <r>
    <x v="6"/>
    <x v="0"/>
    <x v="0"/>
    <x v="1"/>
    <m/>
    <x v="7"/>
    <x v="0"/>
    <x v="0"/>
    <x v="0"/>
    <x v="295"/>
    <x v="296"/>
    <x v="168"/>
    <x v="19"/>
    <x v="2"/>
    <m/>
    <m/>
    <m/>
    <m/>
    <n v="3841"/>
    <m/>
    <m/>
  </r>
  <r>
    <x v="6"/>
    <x v="0"/>
    <x v="1"/>
    <x v="0"/>
    <m/>
    <x v="7"/>
    <x v="0"/>
    <x v="0"/>
    <x v="0"/>
    <x v="296"/>
    <x v="297"/>
    <x v="169"/>
    <x v="19"/>
    <x v="2"/>
    <m/>
    <m/>
    <m/>
    <m/>
    <n v="2000"/>
    <m/>
    <m/>
  </r>
  <r>
    <x v="6"/>
    <x v="0"/>
    <x v="1"/>
    <x v="0"/>
    <m/>
    <x v="7"/>
    <x v="0"/>
    <x v="0"/>
    <x v="0"/>
    <x v="297"/>
    <x v="298"/>
    <x v="170"/>
    <x v="19"/>
    <x v="2"/>
    <m/>
    <m/>
    <m/>
    <m/>
    <n v="1500"/>
    <m/>
    <m/>
  </r>
  <r>
    <x v="6"/>
    <x v="0"/>
    <x v="1"/>
    <x v="1"/>
    <m/>
    <x v="7"/>
    <x v="0"/>
    <x v="0"/>
    <x v="0"/>
    <x v="298"/>
    <x v="300"/>
    <x v="171"/>
    <x v="19"/>
    <x v="2"/>
    <m/>
    <m/>
    <m/>
    <m/>
    <n v="0"/>
    <m/>
    <m/>
  </r>
  <r>
    <x v="6"/>
    <x v="0"/>
    <x v="0"/>
    <x v="0"/>
    <m/>
    <x v="7"/>
    <x v="0"/>
    <x v="0"/>
    <x v="0"/>
    <x v="299"/>
    <x v="301"/>
    <x v="172"/>
    <x v="19"/>
    <x v="2"/>
    <m/>
    <m/>
    <m/>
    <m/>
    <n v="4000"/>
    <m/>
    <m/>
  </r>
  <r>
    <x v="6"/>
    <x v="0"/>
    <x v="1"/>
    <x v="0"/>
    <m/>
    <x v="7"/>
    <x v="0"/>
    <x v="0"/>
    <x v="0"/>
    <x v="300"/>
    <x v="303"/>
    <x v="173"/>
    <x v="19"/>
    <x v="2"/>
    <m/>
    <m/>
    <m/>
    <m/>
    <n v="1250"/>
    <m/>
    <m/>
  </r>
  <r>
    <x v="6"/>
    <x v="0"/>
    <x v="1"/>
    <x v="0"/>
    <m/>
    <x v="7"/>
    <x v="0"/>
    <x v="0"/>
    <x v="0"/>
    <x v="301"/>
    <x v="304"/>
    <x v="174"/>
    <x v="19"/>
    <x v="2"/>
    <m/>
    <m/>
    <m/>
    <m/>
    <n v="0"/>
    <m/>
    <m/>
  </r>
  <r>
    <x v="6"/>
    <x v="0"/>
    <x v="1"/>
    <x v="0"/>
    <m/>
    <x v="7"/>
    <x v="0"/>
    <x v="0"/>
    <x v="0"/>
    <x v="302"/>
    <x v="305"/>
    <x v="175"/>
    <x v="19"/>
    <x v="2"/>
    <m/>
    <m/>
    <m/>
    <m/>
    <n v="500"/>
    <m/>
    <m/>
  </r>
  <r>
    <x v="6"/>
    <x v="0"/>
    <x v="0"/>
    <x v="0"/>
    <m/>
    <x v="7"/>
    <x v="0"/>
    <x v="0"/>
    <x v="0"/>
    <x v="303"/>
    <x v="306"/>
    <x v="176"/>
    <x v="19"/>
    <x v="2"/>
    <m/>
    <m/>
    <m/>
    <m/>
    <n v="0"/>
    <m/>
    <m/>
  </r>
  <r>
    <x v="6"/>
    <x v="0"/>
    <x v="1"/>
    <x v="0"/>
    <m/>
    <x v="7"/>
    <x v="0"/>
    <x v="0"/>
    <x v="0"/>
    <x v="304"/>
    <x v="307"/>
    <x v="177"/>
    <x v="19"/>
    <x v="2"/>
    <m/>
    <m/>
    <m/>
    <m/>
    <n v="3500"/>
    <m/>
    <m/>
  </r>
  <r>
    <x v="6"/>
    <x v="0"/>
    <x v="1"/>
    <x v="0"/>
    <m/>
    <x v="7"/>
    <x v="0"/>
    <x v="0"/>
    <x v="0"/>
    <x v="305"/>
    <x v="308"/>
    <x v="178"/>
    <x v="19"/>
    <x v="2"/>
    <m/>
    <m/>
    <m/>
    <m/>
    <n v="750"/>
    <m/>
    <m/>
  </r>
  <r>
    <x v="6"/>
    <x v="0"/>
    <x v="1"/>
    <x v="1"/>
    <m/>
    <x v="7"/>
    <x v="0"/>
    <x v="0"/>
    <x v="0"/>
    <x v="306"/>
    <x v="309"/>
    <x v="179"/>
    <x v="20"/>
    <x v="2"/>
    <m/>
    <m/>
    <m/>
    <m/>
    <n v="0"/>
    <m/>
    <m/>
  </r>
  <r>
    <x v="6"/>
    <x v="0"/>
    <x v="0"/>
    <x v="1"/>
    <m/>
    <x v="7"/>
    <x v="0"/>
    <x v="0"/>
    <x v="1"/>
    <x v="307"/>
    <x v="310"/>
    <x v="179"/>
    <x v="20"/>
    <x v="2"/>
    <m/>
    <m/>
    <m/>
    <m/>
    <n v="4348"/>
    <m/>
    <m/>
  </r>
  <r>
    <x v="6"/>
    <x v="0"/>
    <x v="1"/>
    <x v="0"/>
    <m/>
    <x v="7"/>
    <x v="0"/>
    <x v="0"/>
    <x v="0"/>
    <x v="308"/>
    <x v="311"/>
    <x v="180"/>
    <x v="20"/>
    <x v="2"/>
    <m/>
    <m/>
    <m/>
    <m/>
    <n v="0"/>
    <m/>
    <m/>
  </r>
  <r>
    <x v="6"/>
    <x v="0"/>
    <x v="1"/>
    <x v="0"/>
    <m/>
    <x v="7"/>
    <x v="0"/>
    <x v="0"/>
    <x v="0"/>
    <x v="309"/>
    <x v="312"/>
    <x v="180"/>
    <x v="20"/>
    <x v="2"/>
    <m/>
    <m/>
    <m/>
    <m/>
    <n v="2428"/>
    <m/>
    <m/>
  </r>
  <r>
    <x v="6"/>
    <x v="0"/>
    <x v="0"/>
    <x v="0"/>
    <m/>
    <x v="7"/>
    <x v="0"/>
    <x v="0"/>
    <x v="0"/>
    <x v="310"/>
    <x v="313"/>
    <x v="181"/>
    <x v="20"/>
    <x v="2"/>
    <m/>
    <m/>
    <m/>
    <m/>
    <n v="1922"/>
    <m/>
    <m/>
  </r>
  <r>
    <x v="6"/>
    <x v="0"/>
    <x v="1"/>
    <x v="0"/>
    <m/>
    <x v="7"/>
    <x v="0"/>
    <x v="0"/>
    <x v="0"/>
    <x v="311"/>
    <x v="314"/>
    <x v="181"/>
    <x v="20"/>
    <x v="2"/>
    <m/>
    <m/>
    <m/>
    <m/>
    <n v="500"/>
    <m/>
    <m/>
  </r>
  <r>
    <x v="6"/>
    <x v="0"/>
    <x v="1"/>
    <x v="0"/>
    <m/>
    <x v="7"/>
    <x v="0"/>
    <x v="0"/>
    <x v="0"/>
    <x v="312"/>
    <x v="315"/>
    <x v="182"/>
    <x v="20"/>
    <x v="2"/>
    <m/>
    <m/>
    <m/>
    <m/>
    <n v="0"/>
    <m/>
    <m/>
  </r>
  <r>
    <x v="6"/>
    <x v="0"/>
    <x v="1"/>
    <x v="0"/>
    <m/>
    <x v="7"/>
    <x v="0"/>
    <x v="0"/>
    <x v="0"/>
    <x v="313"/>
    <x v="316"/>
    <x v="182"/>
    <x v="20"/>
    <x v="2"/>
    <m/>
    <m/>
    <m/>
    <m/>
    <n v="0"/>
    <m/>
    <m/>
  </r>
  <r>
    <x v="6"/>
    <x v="0"/>
    <x v="1"/>
    <x v="0"/>
    <m/>
    <x v="7"/>
    <x v="0"/>
    <x v="0"/>
    <x v="0"/>
    <x v="314"/>
    <x v="317"/>
    <x v="182"/>
    <x v="20"/>
    <x v="2"/>
    <m/>
    <m/>
    <m/>
    <m/>
    <n v="100"/>
    <m/>
    <m/>
  </r>
  <r>
    <x v="6"/>
    <x v="0"/>
    <x v="0"/>
    <x v="0"/>
    <m/>
    <x v="7"/>
    <x v="0"/>
    <x v="0"/>
    <x v="0"/>
    <x v="315"/>
    <x v="318"/>
    <x v="183"/>
    <x v="20"/>
    <x v="2"/>
    <m/>
    <m/>
    <m/>
    <m/>
    <n v="4638.75"/>
    <m/>
    <m/>
  </r>
  <r>
    <x v="6"/>
    <x v="0"/>
    <x v="0"/>
    <x v="0"/>
    <m/>
    <x v="7"/>
    <x v="0"/>
    <x v="0"/>
    <x v="0"/>
    <x v="316"/>
    <x v="319"/>
    <x v="183"/>
    <x v="20"/>
    <x v="2"/>
    <m/>
    <m/>
    <m/>
    <m/>
    <n v="0"/>
    <m/>
    <m/>
  </r>
  <r>
    <x v="6"/>
    <x v="0"/>
    <x v="0"/>
    <x v="0"/>
    <m/>
    <x v="7"/>
    <x v="0"/>
    <x v="0"/>
    <x v="0"/>
    <x v="317"/>
    <x v="320"/>
    <x v="183"/>
    <x v="20"/>
    <x v="2"/>
    <m/>
    <m/>
    <m/>
    <m/>
    <n v="420"/>
    <m/>
    <m/>
  </r>
  <r>
    <x v="6"/>
    <x v="0"/>
    <x v="1"/>
    <x v="0"/>
    <m/>
    <x v="7"/>
    <x v="0"/>
    <x v="0"/>
    <x v="0"/>
    <x v="318"/>
    <x v="321"/>
    <x v="184"/>
    <x v="20"/>
    <x v="2"/>
    <m/>
    <m/>
    <m/>
    <m/>
    <n v="500"/>
    <m/>
    <m/>
  </r>
  <r>
    <x v="6"/>
    <x v="0"/>
    <x v="1"/>
    <x v="0"/>
    <m/>
    <x v="7"/>
    <x v="0"/>
    <x v="0"/>
    <x v="0"/>
    <x v="319"/>
    <x v="322"/>
    <x v="184"/>
    <x v="20"/>
    <x v="2"/>
    <m/>
    <m/>
    <m/>
    <m/>
    <n v="0.01"/>
    <m/>
    <m/>
  </r>
  <r>
    <x v="6"/>
    <x v="0"/>
    <x v="0"/>
    <x v="0"/>
    <m/>
    <x v="7"/>
    <x v="0"/>
    <x v="0"/>
    <x v="0"/>
    <x v="320"/>
    <x v="323"/>
    <x v="181"/>
    <x v="20"/>
    <x v="2"/>
    <m/>
    <m/>
    <m/>
    <m/>
    <n v="0"/>
    <m/>
    <m/>
  </r>
  <r>
    <x v="6"/>
    <x v="0"/>
    <x v="0"/>
    <x v="0"/>
    <m/>
    <x v="7"/>
    <x v="0"/>
    <x v="0"/>
    <x v="0"/>
    <x v="321"/>
    <x v="324"/>
    <x v="184"/>
    <x v="20"/>
    <x v="2"/>
    <m/>
    <m/>
    <m/>
    <m/>
    <n v="1558.75"/>
    <m/>
    <m/>
  </r>
  <r>
    <x v="6"/>
    <x v="0"/>
    <x v="1"/>
    <x v="0"/>
    <m/>
    <x v="7"/>
    <x v="0"/>
    <x v="0"/>
    <x v="0"/>
    <x v="322"/>
    <x v="325"/>
    <x v="181"/>
    <x v="20"/>
    <x v="2"/>
    <m/>
    <m/>
    <m/>
    <m/>
    <n v="0"/>
    <m/>
    <m/>
  </r>
  <r>
    <x v="6"/>
    <x v="0"/>
    <x v="1"/>
    <x v="0"/>
    <m/>
    <x v="7"/>
    <x v="0"/>
    <x v="0"/>
    <x v="0"/>
    <x v="323"/>
    <x v="326"/>
    <x v="181"/>
    <x v="20"/>
    <x v="2"/>
    <m/>
    <m/>
    <m/>
    <m/>
    <n v="0"/>
    <m/>
    <m/>
  </r>
  <r>
    <x v="6"/>
    <x v="0"/>
    <x v="1"/>
    <x v="0"/>
    <m/>
    <x v="7"/>
    <x v="0"/>
    <x v="0"/>
    <x v="0"/>
    <x v="324"/>
    <x v="327"/>
    <x v="181"/>
    <x v="20"/>
    <x v="2"/>
    <m/>
    <m/>
    <m/>
    <m/>
    <n v="800"/>
    <m/>
    <m/>
  </r>
  <r>
    <x v="6"/>
    <x v="0"/>
    <x v="1"/>
    <x v="0"/>
    <m/>
    <x v="7"/>
    <x v="0"/>
    <x v="0"/>
    <x v="0"/>
    <x v="325"/>
    <x v="328"/>
    <x v="181"/>
    <x v="20"/>
    <x v="2"/>
    <m/>
    <m/>
    <m/>
    <m/>
    <n v="0"/>
    <m/>
    <m/>
  </r>
  <r>
    <x v="6"/>
    <x v="0"/>
    <x v="1"/>
    <x v="0"/>
    <m/>
    <x v="7"/>
    <x v="0"/>
    <x v="0"/>
    <x v="0"/>
    <x v="326"/>
    <x v="329"/>
    <x v="185"/>
    <x v="20"/>
    <x v="2"/>
    <m/>
    <m/>
    <m/>
    <m/>
    <n v="2000"/>
    <m/>
    <m/>
  </r>
  <r>
    <x v="6"/>
    <x v="0"/>
    <x v="1"/>
    <x v="0"/>
    <m/>
    <x v="7"/>
    <x v="0"/>
    <x v="0"/>
    <x v="0"/>
    <x v="327"/>
    <x v="330"/>
    <x v="186"/>
    <x v="20"/>
    <x v="2"/>
    <m/>
    <m/>
    <m/>
    <m/>
    <n v="1500"/>
    <m/>
    <m/>
  </r>
  <r>
    <x v="6"/>
    <x v="0"/>
    <x v="1"/>
    <x v="0"/>
    <m/>
    <x v="7"/>
    <x v="0"/>
    <x v="0"/>
    <x v="0"/>
    <x v="328"/>
    <x v="331"/>
    <x v="186"/>
    <x v="20"/>
    <x v="2"/>
    <m/>
    <m/>
    <m/>
    <m/>
    <n v="1588.42"/>
    <m/>
    <m/>
  </r>
  <r>
    <x v="6"/>
    <x v="0"/>
    <x v="0"/>
    <x v="0"/>
    <m/>
    <x v="7"/>
    <x v="0"/>
    <x v="0"/>
    <x v="0"/>
    <x v="329"/>
    <x v="332"/>
    <x v="186"/>
    <x v="20"/>
    <x v="2"/>
    <m/>
    <m/>
    <m/>
    <m/>
    <n v="590.5"/>
    <m/>
    <m/>
  </r>
  <r>
    <x v="6"/>
    <x v="0"/>
    <x v="0"/>
    <x v="0"/>
    <m/>
    <x v="7"/>
    <x v="0"/>
    <x v="0"/>
    <x v="0"/>
    <x v="330"/>
    <x v="333"/>
    <x v="187"/>
    <x v="20"/>
    <x v="2"/>
    <m/>
    <m/>
    <m/>
    <m/>
    <n v="4873"/>
    <m/>
    <m/>
  </r>
  <r>
    <x v="6"/>
    <x v="0"/>
    <x v="0"/>
    <x v="0"/>
    <m/>
    <x v="8"/>
    <x v="0"/>
    <x v="0"/>
    <x v="0"/>
    <x v="0"/>
    <x v="0"/>
    <x v="0"/>
    <x v="0"/>
    <x v="0"/>
    <m/>
    <m/>
    <m/>
    <m/>
    <n v="956"/>
    <m/>
    <m/>
  </r>
  <r>
    <x v="6"/>
    <x v="0"/>
    <x v="0"/>
    <x v="0"/>
    <m/>
    <x v="8"/>
    <x v="0"/>
    <x v="0"/>
    <x v="0"/>
    <x v="1"/>
    <x v="1"/>
    <x v="0"/>
    <x v="0"/>
    <x v="0"/>
    <m/>
    <m/>
    <m/>
    <m/>
    <n v="5488"/>
    <m/>
    <m/>
  </r>
  <r>
    <x v="6"/>
    <x v="0"/>
    <x v="0"/>
    <x v="0"/>
    <m/>
    <x v="8"/>
    <x v="0"/>
    <x v="0"/>
    <x v="0"/>
    <x v="2"/>
    <x v="2"/>
    <x v="1"/>
    <x v="0"/>
    <x v="0"/>
    <m/>
    <m/>
    <m/>
    <m/>
    <n v="11000"/>
    <m/>
    <m/>
  </r>
  <r>
    <x v="6"/>
    <x v="0"/>
    <x v="0"/>
    <x v="0"/>
    <m/>
    <x v="8"/>
    <x v="0"/>
    <x v="0"/>
    <x v="0"/>
    <x v="3"/>
    <x v="3"/>
    <x v="1"/>
    <x v="0"/>
    <x v="0"/>
    <m/>
    <m/>
    <m/>
    <m/>
    <n v="0"/>
    <m/>
    <m/>
  </r>
  <r>
    <x v="6"/>
    <x v="0"/>
    <x v="0"/>
    <x v="0"/>
    <m/>
    <x v="8"/>
    <x v="0"/>
    <x v="0"/>
    <x v="0"/>
    <x v="4"/>
    <x v="4"/>
    <x v="1"/>
    <x v="0"/>
    <x v="0"/>
    <m/>
    <m/>
    <m/>
    <m/>
    <n v="3338"/>
    <m/>
    <m/>
  </r>
  <r>
    <x v="6"/>
    <x v="0"/>
    <x v="0"/>
    <x v="0"/>
    <m/>
    <x v="8"/>
    <x v="0"/>
    <x v="0"/>
    <x v="0"/>
    <x v="5"/>
    <x v="5"/>
    <x v="1"/>
    <x v="0"/>
    <x v="0"/>
    <m/>
    <m/>
    <m/>
    <m/>
    <n v="617.75"/>
    <m/>
    <m/>
  </r>
  <r>
    <x v="6"/>
    <x v="0"/>
    <x v="0"/>
    <x v="0"/>
    <m/>
    <x v="8"/>
    <x v="0"/>
    <x v="0"/>
    <x v="0"/>
    <x v="6"/>
    <x v="6"/>
    <x v="1"/>
    <x v="0"/>
    <x v="0"/>
    <m/>
    <m/>
    <m/>
    <m/>
    <n v="4098"/>
    <m/>
    <m/>
  </r>
  <r>
    <x v="6"/>
    <x v="0"/>
    <x v="0"/>
    <x v="0"/>
    <m/>
    <x v="8"/>
    <x v="0"/>
    <x v="0"/>
    <x v="0"/>
    <x v="7"/>
    <x v="7"/>
    <x v="2"/>
    <x v="0"/>
    <x v="0"/>
    <m/>
    <m/>
    <m/>
    <m/>
    <n v="4800"/>
    <m/>
    <m/>
  </r>
  <r>
    <x v="6"/>
    <x v="0"/>
    <x v="1"/>
    <x v="0"/>
    <m/>
    <x v="8"/>
    <x v="0"/>
    <x v="0"/>
    <x v="0"/>
    <x v="8"/>
    <x v="8"/>
    <x v="3"/>
    <x v="0"/>
    <x v="0"/>
    <m/>
    <m/>
    <m/>
    <m/>
    <n v="15000"/>
    <m/>
    <m/>
  </r>
  <r>
    <x v="6"/>
    <x v="0"/>
    <x v="1"/>
    <x v="0"/>
    <m/>
    <x v="8"/>
    <x v="0"/>
    <x v="0"/>
    <x v="0"/>
    <x v="9"/>
    <x v="9"/>
    <x v="2"/>
    <x v="0"/>
    <x v="0"/>
    <m/>
    <m/>
    <m/>
    <m/>
    <n v="2250"/>
    <m/>
    <m/>
  </r>
  <r>
    <x v="6"/>
    <x v="0"/>
    <x v="0"/>
    <x v="0"/>
    <m/>
    <x v="8"/>
    <x v="0"/>
    <x v="0"/>
    <x v="0"/>
    <x v="10"/>
    <x v="10"/>
    <x v="4"/>
    <x v="1"/>
    <x v="0"/>
    <m/>
    <m/>
    <m/>
    <m/>
    <n v="610.16999999999996"/>
    <m/>
    <m/>
  </r>
  <r>
    <x v="6"/>
    <x v="0"/>
    <x v="1"/>
    <x v="0"/>
    <m/>
    <x v="8"/>
    <x v="0"/>
    <x v="0"/>
    <x v="0"/>
    <x v="11"/>
    <x v="11"/>
    <x v="4"/>
    <x v="1"/>
    <x v="0"/>
    <m/>
    <m/>
    <m/>
    <m/>
    <n v="200"/>
    <m/>
    <m/>
  </r>
  <r>
    <x v="6"/>
    <x v="0"/>
    <x v="1"/>
    <x v="0"/>
    <m/>
    <x v="8"/>
    <x v="0"/>
    <x v="0"/>
    <x v="0"/>
    <x v="12"/>
    <x v="12"/>
    <x v="5"/>
    <x v="1"/>
    <x v="0"/>
    <m/>
    <m/>
    <m/>
    <m/>
    <n v="0"/>
    <m/>
    <m/>
  </r>
  <r>
    <x v="6"/>
    <x v="0"/>
    <x v="0"/>
    <x v="0"/>
    <m/>
    <x v="8"/>
    <x v="0"/>
    <x v="0"/>
    <x v="0"/>
    <x v="331"/>
    <x v="334"/>
    <x v="5"/>
    <x v="1"/>
    <x v="0"/>
    <m/>
    <m/>
    <m/>
    <m/>
    <n v="5000"/>
    <m/>
    <m/>
  </r>
  <r>
    <x v="6"/>
    <x v="0"/>
    <x v="0"/>
    <x v="0"/>
    <m/>
    <x v="8"/>
    <x v="0"/>
    <x v="0"/>
    <x v="0"/>
    <x v="332"/>
    <x v="335"/>
    <x v="5"/>
    <x v="1"/>
    <x v="0"/>
    <m/>
    <m/>
    <m/>
    <m/>
    <n v="0"/>
    <m/>
    <m/>
  </r>
  <r>
    <x v="6"/>
    <x v="0"/>
    <x v="1"/>
    <x v="0"/>
    <m/>
    <x v="8"/>
    <x v="0"/>
    <x v="0"/>
    <x v="0"/>
    <x v="333"/>
    <x v="336"/>
    <x v="5"/>
    <x v="1"/>
    <x v="0"/>
    <m/>
    <m/>
    <m/>
    <m/>
    <n v="0"/>
    <m/>
    <m/>
  </r>
  <r>
    <x v="6"/>
    <x v="0"/>
    <x v="0"/>
    <x v="0"/>
    <m/>
    <x v="8"/>
    <x v="0"/>
    <x v="0"/>
    <x v="0"/>
    <x v="334"/>
    <x v="337"/>
    <x v="5"/>
    <x v="1"/>
    <x v="0"/>
    <m/>
    <m/>
    <m/>
    <m/>
    <n v="5641.22"/>
    <m/>
    <m/>
  </r>
  <r>
    <x v="6"/>
    <x v="0"/>
    <x v="1"/>
    <x v="0"/>
    <m/>
    <x v="8"/>
    <x v="0"/>
    <x v="0"/>
    <x v="1"/>
    <x v="13"/>
    <x v="13"/>
    <x v="6"/>
    <x v="1"/>
    <x v="0"/>
    <m/>
    <m/>
    <m/>
    <m/>
    <n v="0"/>
    <m/>
    <m/>
  </r>
  <r>
    <x v="6"/>
    <x v="0"/>
    <x v="0"/>
    <x v="0"/>
    <m/>
    <x v="8"/>
    <x v="0"/>
    <x v="0"/>
    <x v="0"/>
    <x v="14"/>
    <x v="14"/>
    <x v="6"/>
    <x v="1"/>
    <x v="0"/>
    <m/>
    <m/>
    <m/>
    <m/>
    <n v="3605"/>
    <m/>
    <m/>
  </r>
  <r>
    <x v="6"/>
    <x v="0"/>
    <x v="1"/>
    <x v="0"/>
    <m/>
    <x v="8"/>
    <x v="0"/>
    <x v="0"/>
    <x v="0"/>
    <x v="15"/>
    <x v="15"/>
    <x v="7"/>
    <x v="1"/>
    <x v="0"/>
    <m/>
    <m/>
    <m/>
    <m/>
    <n v="825"/>
    <m/>
    <m/>
  </r>
  <r>
    <x v="6"/>
    <x v="0"/>
    <x v="1"/>
    <x v="0"/>
    <m/>
    <x v="8"/>
    <x v="0"/>
    <x v="0"/>
    <x v="0"/>
    <x v="16"/>
    <x v="16"/>
    <x v="7"/>
    <x v="1"/>
    <x v="0"/>
    <m/>
    <m/>
    <m/>
    <m/>
    <n v="0"/>
    <m/>
    <m/>
  </r>
  <r>
    <x v="6"/>
    <x v="0"/>
    <x v="0"/>
    <x v="0"/>
    <m/>
    <x v="8"/>
    <x v="0"/>
    <x v="0"/>
    <x v="0"/>
    <x v="17"/>
    <x v="17"/>
    <x v="7"/>
    <x v="1"/>
    <x v="0"/>
    <m/>
    <m/>
    <m/>
    <m/>
    <n v="4500"/>
    <m/>
    <m/>
  </r>
  <r>
    <x v="6"/>
    <x v="0"/>
    <x v="1"/>
    <x v="0"/>
    <m/>
    <x v="8"/>
    <x v="0"/>
    <x v="0"/>
    <x v="0"/>
    <x v="18"/>
    <x v="18"/>
    <x v="8"/>
    <x v="1"/>
    <x v="0"/>
    <m/>
    <m/>
    <m/>
    <m/>
    <n v="506.92"/>
    <m/>
    <m/>
  </r>
  <r>
    <x v="6"/>
    <x v="0"/>
    <x v="0"/>
    <x v="0"/>
    <m/>
    <x v="8"/>
    <x v="0"/>
    <x v="0"/>
    <x v="1"/>
    <x v="19"/>
    <x v="19"/>
    <x v="8"/>
    <x v="1"/>
    <x v="0"/>
    <m/>
    <m/>
    <m/>
    <m/>
    <n v="7526"/>
    <m/>
    <m/>
  </r>
  <r>
    <x v="6"/>
    <x v="0"/>
    <x v="0"/>
    <x v="0"/>
    <m/>
    <x v="8"/>
    <x v="0"/>
    <x v="0"/>
    <x v="0"/>
    <x v="20"/>
    <x v="20"/>
    <x v="8"/>
    <x v="1"/>
    <x v="0"/>
    <m/>
    <m/>
    <m/>
    <m/>
    <n v="1267"/>
    <m/>
    <m/>
  </r>
  <r>
    <x v="6"/>
    <x v="0"/>
    <x v="0"/>
    <x v="0"/>
    <m/>
    <x v="8"/>
    <x v="0"/>
    <x v="0"/>
    <x v="0"/>
    <x v="21"/>
    <x v="21"/>
    <x v="9"/>
    <x v="1"/>
    <x v="0"/>
    <m/>
    <m/>
    <m/>
    <m/>
    <n v="4424.97"/>
    <m/>
    <m/>
  </r>
  <r>
    <x v="6"/>
    <x v="0"/>
    <x v="0"/>
    <x v="0"/>
    <m/>
    <x v="8"/>
    <x v="0"/>
    <x v="0"/>
    <x v="0"/>
    <x v="22"/>
    <x v="22"/>
    <x v="6"/>
    <x v="1"/>
    <x v="0"/>
    <m/>
    <m/>
    <m/>
    <m/>
    <n v="2211"/>
    <m/>
    <m/>
  </r>
  <r>
    <x v="6"/>
    <x v="0"/>
    <x v="0"/>
    <x v="0"/>
    <m/>
    <x v="8"/>
    <x v="0"/>
    <x v="0"/>
    <x v="0"/>
    <x v="23"/>
    <x v="23"/>
    <x v="10"/>
    <x v="1"/>
    <x v="0"/>
    <m/>
    <m/>
    <m/>
    <m/>
    <n v="439.75"/>
    <m/>
    <m/>
  </r>
  <r>
    <x v="6"/>
    <x v="0"/>
    <x v="0"/>
    <x v="0"/>
    <m/>
    <x v="8"/>
    <x v="0"/>
    <x v="0"/>
    <x v="0"/>
    <x v="24"/>
    <x v="24"/>
    <x v="4"/>
    <x v="1"/>
    <x v="0"/>
    <m/>
    <m/>
    <m/>
    <m/>
    <n v="3488"/>
    <m/>
    <m/>
  </r>
  <r>
    <x v="6"/>
    <x v="0"/>
    <x v="0"/>
    <x v="0"/>
    <m/>
    <x v="8"/>
    <x v="0"/>
    <x v="0"/>
    <x v="0"/>
    <x v="25"/>
    <x v="25"/>
    <x v="5"/>
    <x v="1"/>
    <x v="0"/>
    <m/>
    <m/>
    <m/>
    <m/>
    <n v="1696"/>
    <m/>
    <m/>
  </r>
  <r>
    <x v="6"/>
    <x v="0"/>
    <x v="0"/>
    <x v="0"/>
    <m/>
    <x v="8"/>
    <x v="0"/>
    <x v="0"/>
    <x v="0"/>
    <x v="26"/>
    <x v="26"/>
    <x v="10"/>
    <x v="1"/>
    <x v="0"/>
    <m/>
    <m/>
    <m/>
    <m/>
    <n v="4427"/>
    <m/>
    <m/>
  </r>
  <r>
    <x v="6"/>
    <x v="0"/>
    <x v="0"/>
    <x v="0"/>
    <m/>
    <x v="8"/>
    <x v="0"/>
    <x v="0"/>
    <x v="1"/>
    <x v="27"/>
    <x v="27"/>
    <x v="11"/>
    <x v="1"/>
    <x v="0"/>
    <m/>
    <m/>
    <m/>
    <m/>
    <n v="3250"/>
    <m/>
    <m/>
  </r>
  <r>
    <x v="6"/>
    <x v="0"/>
    <x v="0"/>
    <x v="0"/>
    <m/>
    <x v="8"/>
    <x v="0"/>
    <x v="0"/>
    <x v="0"/>
    <x v="28"/>
    <x v="28"/>
    <x v="12"/>
    <x v="2"/>
    <x v="0"/>
    <m/>
    <m/>
    <m/>
    <m/>
    <n v="4054"/>
    <m/>
    <m/>
  </r>
  <r>
    <x v="6"/>
    <x v="0"/>
    <x v="0"/>
    <x v="1"/>
    <m/>
    <x v="8"/>
    <x v="0"/>
    <x v="0"/>
    <x v="1"/>
    <x v="29"/>
    <x v="29"/>
    <x v="13"/>
    <x v="2"/>
    <x v="0"/>
    <m/>
    <m/>
    <m/>
    <m/>
    <n v="17853"/>
    <m/>
    <m/>
  </r>
  <r>
    <x v="6"/>
    <x v="0"/>
    <x v="0"/>
    <x v="1"/>
    <m/>
    <x v="8"/>
    <x v="0"/>
    <x v="0"/>
    <x v="1"/>
    <x v="30"/>
    <x v="30"/>
    <x v="14"/>
    <x v="2"/>
    <x v="0"/>
    <m/>
    <m/>
    <m/>
    <m/>
    <n v="11342"/>
    <m/>
    <m/>
  </r>
  <r>
    <x v="6"/>
    <x v="0"/>
    <x v="1"/>
    <x v="0"/>
    <m/>
    <x v="8"/>
    <x v="0"/>
    <x v="0"/>
    <x v="0"/>
    <x v="31"/>
    <x v="31"/>
    <x v="15"/>
    <x v="2"/>
    <x v="0"/>
    <m/>
    <m/>
    <m/>
    <m/>
    <n v="5344"/>
    <m/>
    <m/>
  </r>
  <r>
    <x v="6"/>
    <x v="0"/>
    <x v="0"/>
    <x v="0"/>
    <m/>
    <x v="8"/>
    <x v="0"/>
    <x v="0"/>
    <x v="0"/>
    <x v="32"/>
    <x v="32"/>
    <x v="16"/>
    <x v="2"/>
    <x v="0"/>
    <m/>
    <m/>
    <m/>
    <m/>
    <n v="5706.25"/>
    <m/>
    <m/>
  </r>
  <r>
    <x v="6"/>
    <x v="0"/>
    <x v="0"/>
    <x v="0"/>
    <m/>
    <x v="8"/>
    <x v="0"/>
    <x v="0"/>
    <x v="0"/>
    <x v="33"/>
    <x v="33"/>
    <x v="17"/>
    <x v="2"/>
    <x v="0"/>
    <m/>
    <m/>
    <m/>
    <m/>
    <n v="4320"/>
    <m/>
    <m/>
  </r>
  <r>
    <x v="6"/>
    <x v="0"/>
    <x v="0"/>
    <x v="0"/>
    <m/>
    <x v="8"/>
    <x v="0"/>
    <x v="0"/>
    <x v="0"/>
    <x v="34"/>
    <x v="34"/>
    <x v="18"/>
    <x v="2"/>
    <x v="0"/>
    <m/>
    <m/>
    <m/>
    <m/>
    <n v="7105"/>
    <m/>
    <m/>
  </r>
  <r>
    <x v="6"/>
    <x v="0"/>
    <x v="0"/>
    <x v="0"/>
    <m/>
    <x v="8"/>
    <x v="0"/>
    <x v="0"/>
    <x v="0"/>
    <x v="35"/>
    <x v="35"/>
    <x v="19"/>
    <x v="2"/>
    <x v="0"/>
    <m/>
    <m/>
    <m/>
    <m/>
    <n v="4028"/>
    <m/>
    <m/>
  </r>
  <r>
    <x v="6"/>
    <x v="0"/>
    <x v="1"/>
    <x v="0"/>
    <m/>
    <x v="8"/>
    <x v="0"/>
    <x v="0"/>
    <x v="0"/>
    <x v="36"/>
    <x v="36"/>
    <x v="12"/>
    <x v="2"/>
    <x v="0"/>
    <m/>
    <m/>
    <m/>
    <m/>
    <n v="1917"/>
    <m/>
    <m/>
  </r>
  <r>
    <x v="6"/>
    <x v="0"/>
    <x v="0"/>
    <x v="0"/>
    <m/>
    <x v="8"/>
    <x v="0"/>
    <x v="0"/>
    <x v="0"/>
    <x v="37"/>
    <x v="37"/>
    <x v="20"/>
    <x v="3"/>
    <x v="0"/>
    <m/>
    <m/>
    <m/>
    <m/>
    <n v="6353"/>
    <m/>
    <m/>
  </r>
  <r>
    <x v="6"/>
    <x v="0"/>
    <x v="0"/>
    <x v="0"/>
    <m/>
    <x v="8"/>
    <x v="0"/>
    <x v="0"/>
    <x v="0"/>
    <x v="38"/>
    <x v="38"/>
    <x v="21"/>
    <x v="3"/>
    <x v="0"/>
    <m/>
    <m/>
    <m/>
    <m/>
    <n v="5861"/>
    <m/>
    <m/>
  </r>
  <r>
    <x v="6"/>
    <x v="0"/>
    <x v="0"/>
    <x v="0"/>
    <m/>
    <x v="8"/>
    <x v="0"/>
    <x v="0"/>
    <x v="0"/>
    <x v="39"/>
    <x v="39"/>
    <x v="22"/>
    <x v="3"/>
    <x v="0"/>
    <m/>
    <m/>
    <m/>
    <m/>
    <n v="5079"/>
    <m/>
    <m/>
  </r>
  <r>
    <x v="6"/>
    <x v="0"/>
    <x v="0"/>
    <x v="0"/>
    <m/>
    <x v="8"/>
    <x v="0"/>
    <x v="0"/>
    <x v="0"/>
    <x v="40"/>
    <x v="40"/>
    <x v="23"/>
    <x v="3"/>
    <x v="0"/>
    <m/>
    <m/>
    <m/>
    <m/>
    <n v="7589"/>
    <m/>
    <m/>
  </r>
  <r>
    <x v="6"/>
    <x v="0"/>
    <x v="0"/>
    <x v="0"/>
    <m/>
    <x v="8"/>
    <x v="0"/>
    <x v="0"/>
    <x v="1"/>
    <x v="41"/>
    <x v="41"/>
    <x v="24"/>
    <x v="3"/>
    <x v="0"/>
    <m/>
    <m/>
    <m/>
    <m/>
    <n v="10000"/>
    <m/>
    <m/>
  </r>
  <r>
    <x v="6"/>
    <x v="0"/>
    <x v="1"/>
    <x v="0"/>
    <m/>
    <x v="8"/>
    <x v="0"/>
    <x v="0"/>
    <x v="0"/>
    <x v="42"/>
    <x v="42"/>
    <x v="25"/>
    <x v="3"/>
    <x v="0"/>
    <m/>
    <m/>
    <m/>
    <m/>
    <n v="8383.67"/>
    <m/>
    <m/>
  </r>
  <r>
    <x v="6"/>
    <x v="0"/>
    <x v="0"/>
    <x v="0"/>
    <m/>
    <x v="8"/>
    <x v="0"/>
    <x v="0"/>
    <x v="0"/>
    <x v="43"/>
    <x v="43"/>
    <x v="26"/>
    <x v="3"/>
    <x v="0"/>
    <m/>
    <m/>
    <m/>
    <m/>
    <n v="5569"/>
    <m/>
    <m/>
  </r>
  <r>
    <x v="6"/>
    <x v="0"/>
    <x v="0"/>
    <x v="0"/>
    <m/>
    <x v="8"/>
    <x v="0"/>
    <x v="0"/>
    <x v="0"/>
    <x v="44"/>
    <x v="44"/>
    <x v="27"/>
    <x v="3"/>
    <x v="0"/>
    <m/>
    <m/>
    <m/>
    <m/>
    <n v="7052"/>
    <m/>
    <m/>
  </r>
  <r>
    <x v="6"/>
    <x v="0"/>
    <x v="0"/>
    <x v="0"/>
    <m/>
    <x v="8"/>
    <x v="0"/>
    <x v="0"/>
    <x v="0"/>
    <x v="45"/>
    <x v="45"/>
    <x v="28"/>
    <x v="3"/>
    <x v="0"/>
    <m/>
    <m/>
    <m/>
    <m/>
    <n v="2583"/>
    <m/>
    <m/>
  </r>
  <r>
    <x v="6"/>
    <x v="0"/>
    <x v="0"/>
    <x v="0"/>
    <m/>
    <x v="8"/>
    <x v="0"/>
    <x v="0"/>
    <x v="0"/>
    <x v="46"/>
    <x v="46"/>
    <x v="29"/>
    <x v="3"/>
    <x v="0"/>
    <m/>
    <m/>
    <m/>
    <m/>
    <n v="4773.42"/>
    <m/>
    <m/>
  </r>
  <r>
    <x v="6"/>
    <x v="0"/>
    <x v="0"/>
    <x v="0"/>
    <m/>
    <x v="8"/>
    <x v="0"/>
    <x v="0"/>
    <x v="0"/>
    <x v="47"/>
    <x v="47"/>
    <x v="30"/>
    <x v="3"/>
    <x v="0"/>
    <m/>
    <m/>
    <m/>
    <m/>
    <n v="5800"/>
    <m/>
    <m/>
  </r>
  <r>
    <x v="6"/>
    <x v="0"/>
    <x v="1"/>
    <x v="0"/>
    <m/>
    <x v="8"/>
    <x v="0"/>
    <x v="0"/>
    <x v="0"/>
    <x v="48"/>
    <x v="48"/>
    <x v="31"/>
    <x v="3"/>
    <x v="0"/>
    <m/>
    <m/>
    <m/>
    <m/>
    <n v="2000"/>
    <m/>
    <m/>
  </r>
  <r>
    <x v="6"/>
    <x v="0"/>
    <x v="0"/>
    <x v="0"/>
    <m/>
    <x v="8"/>
    <x v="0"/>
    <x v="0"/>
    <x v="0"/>
    <x v="49"/>
    <x v="49"/>
    <x v="32"/>
    <x v="3"/>
    <x v="0"/>
    <m/>
    <m/>
    <m/>
    <m/>
    <n v="5045"/>
    <m/>
    <m/>
  </r>
  <r>
    <x v="6"/>
    <x v="0"/>
    <x v="0"/>
    <x v="0"/>
    <m/>
    <x v="8"/>
    <x v="0"/>
    <x v="0"/>
    <x v="0"/>
    <x v="50"/>
    <x v="50"/>
    <x v="28"/>
    <x v="3"/>
    <x v="0"/>
    <m/>
    <m/>
    <m/>
    <m/>
    <n v="9649"/>
    <m/>
    <m/>
  </r>
  <r>
    <x v="6"/>
    <x v="0"/>
    <x v="1"/>
    <x v="0"/>
    <m/>
    <x v="8"/>
    <x v="0"/>
    <x v="0"/>
    <x v="0"/>
    <x v="51"/>
    <x v="51"/>
    <x v="28"/>
    <x v="3"/>
    <x v="0"/>
    <m/>
    <m/>
    <m/>
    <m/>
    <n v="0"/>
    <m/>
    <m/>
  </r>
  <r>
    <x v="6"/>
    <x v="0"/>
    <x v="0"/>
    <x v="0"/>
    <m/>
    <x v="8"/>
    <x v="0"/>
    <x v="0"/>
    <x v="0"/>
    <x v="52"/>
    <x v="52"/>
    <x v="33"/>
    <x v="4"/>
    <x v="0"/>
    <m/>
    <m/>
    <m/>
    <m/>
    <n v="7951"/>
    <m/>
    <m/>
  </r>
  <r>
    <x v="6"/>
    <x v="0"/>
    <x v="0"/>
    <x v="0"/>
    <m/>
    <x v="8"/>
    <x v="0"/>
    <x v="0"/>
    <x v="0"/>
    <x v="53"/>
    <x v="53"/>
    <x v="34"/>
    <x v="4"/>
    <x v="0"/>
    <m/>
    <m/>
    <m/>
    <m/>
    <n v="3351"/>
    <m/>
    <m/>
  </r>
  <r>
    <x v="6"/>
    <x v="0"/>
    <x v="1"/>
    <x v="0"/>
    <m/>
    <x v="8"/>
    <x v="0"/>
    <x v="0"/>
    <x v="0"/>
    <x v="54"/>
    <x v="54"/>
    <x v="35"/>
    <x v="4"/>
    <x v="0"/>
    <m/>
    <m/>
    <m/>
    <m/>
    <n v="1500"/>
    <m/>
    <m/>
  </r>
  <r>
    <x v="6"/>
    <x v="0"/>
    <x v="0"/>
    <x v="0"/>
    <m/>
    <x v="8"/>
    <x v="0"/>
    <x v="0"/>
    <x v="0"/>
    <x v="55"/>
    <x v="55"/>
    <x v="36"/>
    <x v="4"/>
    <x v="0"/>
    <m/>
    <m/>
    <m/>
    <m/>
    <n v="7044"/>
    <m/>
    <m/>
  </r>
  <r>
    <x v="6"/>
    <x v="0"/>
    <x v="0"/>
    <x v="0"/>
    <m/>
    <x v="8"/>
    <x v="0"/>
    <x v="0"/>
    <x v="0"/>
    <x v="56"/>
    <x v="56"/>
    <x v="37"/>
    <x v="4"/>
    <x v="0"/>
    <m/>
    <m/>
    <m/>
    <m/>
    <n v="3863"/>
    <m/>
    <m/>
  </r>
  <r>
    <x v="6"/>
    <x v="0"/>
    <x v="1"/>
    <x v="0"/>
    <m/>
    <x v="8"/>
    <x v="0"/>
    <x v="0"/>
    <x v="1"/>
    <x v="57"/>
    <x v="57"/>
    <x v="38"/>
    <x v="4"/>
    <x v="0"/>
    <m/>
    <m/>
    <m/>
    <m/>
    <n v="6600"/>
    <m/>
    <m/>
  </r>
  <r>
    <x v="6"/>
    <x v="0"/>
    <x v="0"/>
    <x v="0"/>
    <m/>
    <x v="8"/>
    <x v="0"/>
    <x v="0"/>
    <x v="0"/>
    <x v="58"/>
    <x v="58"/>
    <x v="39"/>
    <x v="4"/>
    <x v="0"/>
    <m/>
    <m/>
    <m/>
    <m/>
    <n v="2615"/>
    <m/>
    <m/>
  </r>
  <r>
    <x v="6"/>
    <x v="0"/>
    <x v="1"/>
    <x v="0"/>
    <m/>
    <x v="8"/>
    <x v="0"/>
    <x v="0"/>
    <x v="1"/>
    <x v="59"/>
    <x v="59"/>
    <x v="40"/>
    <x v="4"/>
    <x v="0"/>
    <m/>
    <m/>
    <m/>
    <m/>
    <n v="2910"/>
    <m/>
    <m/>
  </r>
  <r>
    <x v="6"/>
    <x v="0"/>
    <x v="0"/>
    <x v="0"/>
    <m/>
    <x v="8"/>
    <x v="0"/>
    <x v="0"/>
    <x v="0"/>
    <x v="60"/>
    <x v="60"/>
    <x v="41"/>
    <x v="4"/>
    <x v="0"/>
    <m/>
    <m/>
    <m/>
    <m/>
    <n v="9620"/>
    <m/>
    <m/>
  </r>
  <r>
    <x v="6"/>
    <x v="0"/>
    <x v="0"/>
    <x v="0"/>
    <m/>
    <x v="8"/>
    <x v="0"/>
    <x v="0"/>
    <x v="0"/>
    <x v="61"/>
    <x v="61"/>
    <x v="42"/>
    <x v="4"/>
    <x v="0"/>
    <m/>
    <m/>
    <m/>
    <m/>
    <n v="7215.65"/>
    <m/>
    <m/>
  </r>
  <r>
    <x v="6"/>
    <x v="0"/>
    <x v="0"/>
    <x v="0"/>
    <m/>
    <x v="8"/>
    <x v="0"/>
    <x v="0"/>
    <x v="0"/>
    <x v="62"/>
    <x v="62"/>
    <x v="43"/>
    <x v="4"/>
    <x v="0"/>
    <m/>
    <m/>
    <m/>
    <m/>
    <n v="4395"/>
    <m/>
    <m/>
  </r>
  <r>
    <x v="6"/>
    <x v="0"/>
    <x v="1"/>
    <x v="0"/>
    <m/>
    <x v="8"/>
    <x v="0"/>
    <x v="0"/>
    <x v="1"/>
    <x v="63"/>
    <x v="63"/>
    <x v="44"/>
    <x v="4"/>
    <x v="0"/>
    <m/>
    <m/>
    <m/>
    <m/>
    <n v="4002"/>
    <m/>
    <m/>
  </r>
  <r>
    <x v="6"/>
    <x v="0"/>
    <x v="0"/>
    <x v="0"/>
    <m/>
    <x v="8"/>
    <x v="0"/>
    <x v="0"/>
    <x v="0"/>
    <x v="64"/>
    <x v="64"/>
    <x v="45"/>
    <x v="4"/>
    <x v="0"/>
    <m/>
    <m/>
    <m/>
    <m/>
    <n v="0"/>
    <m/>
    <m/>
  </r>
  <r>
    <x v="6"/>
    <x v="0"/>
    <x v="1"/>
    <x v="0"/>
    <m/>
    <x v="8"/>
    <x v="0"/>
    <x v="0"/>
    <x v="0"/>
    <x v="65"/>
    <x v="65"/>
    <x v="46"/>
    <x v="4"/>
    <x v="0"/>
    <m/>
    <m/>
    <m/>
    <m/>
    <n v="2500"/>
    <m/>
    <m/>
  </r>
  <r>
    <x v="6"/>
    <x v="0"/>
    <x v="1"/>
    <x v="0"/>
    <m/>
    <x v="8"/>
    <x v="0"/>
    <x v="0"/>
    <x v="0"/>
    <x v="66"/>
    <x v="66"/>
    <x v="47"/>
    <x v="5"/>
    <x v="0"/>
    <m/>
    <m/>
    <m/>
    <m/>
    <n v="140"/>
    <m/>
    <m/>
  </r>
  <r>
    <x v="6"/>
    <x v="0"/>
    <x v="0"/>
    <x v="0"/>
    <m/>
    <x v="8"/>
    <x v="0"/>
    <x v="0"/>
    <x v="0"/>
    <x v="67"/>
    <x v="67"/>
    <x v="47"/>
    <x v="5"/>
    <x v="0"/>
    <m/>
    <m/>
    <m/>
    <m/>
    <n v="3508"/>
    <m/>
    <m/>
  </r>
  <r>
    <x v="6"/>
    <x v="0"/>
    <x v="1"/>
    <x v="0"/>
    <m/>
    <x v="8"/>
    <x v="0"/>
    <x v="0"/>
    <x v="0"/>
    <x v="68"/>
    <x v="68"/>
    <x v="48"/>
    <x v="5"/>
    <x v="0"/>
    <m/>
    <m/>
    <m/>
    <m/>
    <n v="3733.5"/>
    <m/>
    <m/>
  </r>
  <r>
    <x v="6"/>
    <x v="0"/>
    <x v="0"/>
    <x v="0"/>
    <m/>
    <x v="8"/>
    <x v="0"/>
    <x v="0"/>
    <x v="0"/>
    <x v="69"/>
    <x v="69"/>
    <x v="49"/>
    <x v="5"/>
    <x v="0"/>
    <m/>
    <m/>
    <m/>
    <m/>
    <n v="7943"/>
    <m/>
    <m/>
  </r>
  <r>
    <x v="6"/>
    <x v="0"/>
    <x v="0"/>
    <x v="0"/>
    <m/>
    <x v="8"/>
    <x v="0"/>
    <x v="0"/>
    <x v="0"/>
    <x v="70"/>
    <x v="70"/>
    <x v="50"/>
    <x v="5"/>
    <x v="0"/>
    <m/>
    <m/>
    <m/>
    <m/>
    <n v="24220"/>
    <m/>
    <m/>
  </r>
  <r>
    <x v="6"/>
    <x v="0"/>
    <x v="0"/>
    <x v="0"/>
    <m/>
    <x v="8"/>
    <x v="0"/>
    <x v="0"/>
    <x v="0"/>
    <x v="71"/>
    <x v="71"/>
    <x v="48"/>
    <x v="5"/>
    <x v="0"/>
    <m/>
    <m/>
    <m/>
    <m/>
    <n v="2286.16"/>
    <m/>
    <m/>
  </r>
  <r>
    <x v="6"/>
    <x v="0"/>
    <x v="0"/>
    <x v="0"/>
    <m/>
    <x v="8"/>
    <x v="0"/>
    <x v="0"/>
    <x v="0"/>
    <x v="72"/>
    <x v="72"/>
    <x v="51"/>
    <x v="5"/>
    <x v="0"/>
    <m/>
    <m/>
    <m/>
    <m/>
    <n v="10071.93"/>
    <m/>
    <m/>
  </r>
  <r>
    <x v="6"/>
    <x v="0"/>
    <x v="0"/>
    <x v="0"/>
    <m/>
    <x v="8"/>
    <x v="0"/>
    <x v="0"/>
    <x v="0"/>
    <x v="73"/>
    <x v="73"/>
    <x v="52"/>
    <x v="5"/>
    <x v="0"/>
    <m/>
    <m/>
    <m/>
    <m/>
    <n v="3597"/>
    <m/>
    <m/>
  </r>
  <r>
    <x v="6"/>
    <x v="0"/>
    <x v="0"/>
    <x v="0"/>
    <m/>
    <x v="8"/>
    <x v="0"/>
    <x v="0"/>
    <x v="0"/>
    <x v="74"/>
    <x v="74"/>
    <x v="53"/>
    <x v="5"/>
    <x v="0"/>
    <m/>
    <m/>
    <m/>
    <m/>
    <n v="8363"/>
    <m/>
    <m/>
  </r>
  <r>
    <x v="6"/>
    <x v="0"/>
    <x v="0"/>
    <x v="0"/>
    <m/>
    <x v="8"/>
    <x v="0"/>
    <x v="0"/>
    <x v="0"/>
    <x v="75"/>
    <x v="75"/>
    <x v="54"/>
    <x v="6"/>
    <x v="0"/>
    <m/>
    <m/>
    <m/>
    <m/>
    <n v="4281"/>
    <m/>
    <m/>
  </r>
  <r>
    <x v="6"/>
    <x v="0"/>
    <x v="1"/>
    <x v="0"/>
    <m/>
    <x v="8"/>
    <x v="0"/>
    <x v="0"/>
    <x v="0"/>
    <x v="76"/>
    <x v="76"/>
    <x v="54"/>
    <x v="6"/>
    <x v="0"/>
    <m/>
    <m/>
    <m/>
    <m/>
    <n v="1840"/>
    <m/>
    <m/>
  </r>
  <r>
    <x v="6"/>
    <x v="0"/>
    <x v="0"/>
    <x v="0"/>
    <m/>
    <x v="8"/>
    <x v="0"/>
    <x v="0"/>
    <x v="0"/>
    <x v="77"/>
    <x v="77"/>
    <x v="54"/>
    <x v="6"/>
    <x v="0"/>
    <m/>
    <m/>
    <m/>
    <m/>
    <n v="4678"/>
    <m/>
    <m/>
  </r>
  <r>
    <x v="6"/>
    <x v="0"/>
    <x v="1"/>
    <x v="0"/>
    <m/>
    <x v="8"/>
    <x v="0"/>
    <x v="0"/>
    <x v="0"/>
    <x v="78"/>
    <x v="78"/>
    <x v="54"/>
    <x v="6"/>
    <x v="0"/>
    <m/>
    <m/>
    <m/>
    <m/>
    <n v="800"/>
    <m/>
    <m/>
  </r>
  <r>
    <x v="6"/>
    <x v="0"/>
    <x v="1"/>
    <x v="0"/>
    <m/>
    <x v="8"/>
    <x v="0"/>
    <x v="0"/>
    <x v="0"/>
    <x v="79"/>
    <x v="79"/>
    <x v="55"/>
    <x v="6"/>
    <x v="0"/>
    <m/>
    <m/>
    <m/>
    <m/>
    <n v="0"/>
    <m/>
    <m/>
  </r>
  <r>
    <x v="6"/>
    <x v="0"/>
    <x v="0"/>
    <x v="0"/>
    <m/>
    <x v="8"/>
    <x v="0"/>
    <x v="0"/>
    <x v="0"/>
    <x v="80"/>
    <x v="80"/>
    <x v="55"/>
    <x v="6"/>
    <x v="0"/>
    <m/>
    <m/>
    <m/>
    <m/>
    <n v="376"/>
    <m/>
    <m/>
  </r>
  <r>
    <x v="6"/>
    <x v="0"/>
    <x v="0"/>
    <x v="0"/>
    <m/>
    <x v="8"/>
    <x v="0"/>
    <x v="0"/>
    <x v="0"/>
    <x v="81"/>
    <x v="81"/>
    <x v="56"/>
    <x v="6"/>
    <x v="0"/>
    <m/>
    <m/>
    <m/>
    <m/>
    <n v="1000"/>
    <m/>
    <m/>
  </r>
  <r>
    <x v="6"/>
    <x v="0"/>
    <x v="1"/>
    <x v="0"/>
    <m/>
    <x v="8"/>
    <x v="0"/>
    <x v="0"/>
    <x v="0"/>
    <x v="82"/>
    <x v="82"/>
    <x v="56"/>
    <x v="6"/>
    <x v="0"/>
    <m/>
    <m/>
    <m/>
    <m/>
    <n v="0"/>
    <m/>
    <m/>
  </r>
  <r>
    <x v="6"/>
    <x v="0"/>
    <x v="0"/>
    <x v="0"/>
    <m/>
    <x v="8"/>
    <x v="0"/>
    <x v="0"/>
    <x v="0"/>
    <x v="83"/>
    <x v="83"/>
    <x v="56"/>
    <x v="6"/>
    <x v="0"/>
    <m/>
    <m/>
    <m/>
    <m/>
    <n v="5500"/>
    <m/>
    <m/>
  </r>
  <r>
    <x v="6"/>
    <x v="0"/>
    <x v="0"/>
    <x v="0"/>
    <m/>
    <x v="8"/>
    <x v="0"/>
    <x v="0"/>
    <x v="0"/>
    <x v="84"/>
    <x v="84"/>
    <x v="56"/>
    <x v="6"/>
    <x v="0"/>
    <m/>
    <m/>
    <m/>
    <m/>
    <n v="0"/>
    <m/>
    <m/>
  </r>
  <r>
    <x v="6"/>
    <x v="0"/>
    <x v="0"/>
    <x v="0"/>
    <m/>
    <x v="8"/>
    <x v="0"/>
    <x v="0"/>
    <x v="0"/>
    <x v="85"/>
    <x v="85"/>
    <x v="57"/>
    <x v="7"/>
    <x v="1"/>
    <m/>
    <m/>
    <m/>
    <m/>
    <n v="10000"/>
    <m/>
    <m/>
  </r>
  <r>
    <x v="6"/>
    <x v="0"/>
    <x v="1"/>
    <x v="0"/>
    <m/>
    <x v="8"/>
    <x v="0"/>
    <x v="0"/>
    <x v="0"/>
    <x v="86"/>
    <x v="86"/>
    <x v="58"/>
    <x v="7"/>
    <x v="1"/>
    <m/>
    <m/>
    <m/>
    <m/>
    <n v="0"/>
    <m/>
    <m/>
  </r>
  <r>
    <x v="6"/>
    <x v="0"/>
    <x v="0"/>
    <x v="0"/>
    <m/>
    <x v="8"/>
    <x v="0"/>
    <x v="0"/>
    <x v="0"/>
    <x v="87"/>
    <x v="87"/>
    <x v="59"/>
    <x v="7"/>
    <x v="1"/>
    <m/>
    <m/>
    <m/>
    <m/>
    <n v="7444.5"/>
    <m/>
    <m/>
  </r>
  <r>
    <x v="6"/>
    <x v="0"/>
    <x v="1"/>
    <x v="0"/>
    <m/>
    <x v="8"/>
    <x v="0"/>
    <x v="0"/>
    <x v="0"/>
    <x v="88"/>
    <x v="88"/>
    <x v="60"/>
    <x v="7"/>
    <x v="1"/>
    <m/>
    <m/>
    <m/>
    <m/>
    <n v="17889"/>
    <m/>
    <m/>
  </r>
  <r>
    <x v="6"/>
    <x v="0"/>
    <x v="0"/>
    <x v="0"/>
    <m/>
    <x v="8"/>
    <x v="0"/>
    <x v="0"/>
    <x v="0"/>
    <x v="89"/>
    <x v="89"/>
    <x v="61"/>
    <x v="7"/>
    <x v="1"/>
    <m/>
    <m/>
    <m/>
    <m/>
    <n v="6003.17"/>
    <m/>
    <m/>
  </r>
  <r>
    <x v="6"/>
    <x v="0"/>
    <x v="0"/>
    <x v="0"/>
    <m/>
    <x v="8"/>
    <x v="0"/>
    <x v="0"/>
    <x v="0"/>
    <x v="90"/>
    <x v="90"/>
    <x v="62"/>
    <x v="7"/>
    <x v="1"/>
    <m/>
    <m/>
    <m/>
    <m/>
    <n v="5000"/>
    <m/>
    <m/>
  </r>
  <r>
    <x v="6"/>
    <x v="0"/>
    <x v="0"/>
    <x v="0"/>
    <m/>
    <x v="8"/>
    <x v="0"/>
    <x v="0"/>
    <x v="0"/>
    <x v="91"/>
    <x v="91"/>
    <x v="63"/>
    <x v="7"/>
    <x v="1"/>
    <m/>
    <m/>
    <m/>
    <m/>
    <n v="0"/>
    <m/>
    <m/>
  </r>
  <r>
    <x v="6"/>
    <x v="0"/>
    <x v="0"/>
    <x v="0"/>
    <m/>
    <x v="8"/>
    <x v="0"/>
    <x v="0"/>
    <x v="0"/>
    <x v="92"/>
    <x v="92"/>
    <x v="63"/>
    <x v="7"/>
    <x v="1"/>
    <m/>
    <m/>
    <m/>
    <m/>
    <n v="656"/>
    <m/>
    <m/>
  </r>
  <r>
    <x v="6"/>
    <x v="0"/>
    <x v="0"/>
    <x v="0"/>
    <m/>
    <x v="8"/>
    <x v="0"/>
    <x v="0"/>
    <x v="0"/>
    <x v="93"/>
    <x v="93"/>
    <x v="64"/>
    <x v="7"/>
    <x v="1"/>
    <m/>
    <m/>
    <m/>
    <m/>
    <n v="5698"/>
    <m/>
    <m/>
  </r>
  <r>
    <x v="6"/>
    <x v="0"/>
    <x v="1"/>
    <x v="0"/>
    <m/>
    <x v="8"/>
    <x v="0"/>
    <x v="0"/>
    <x v="0"/>
    <x v="94"/>
    <x v="94"/>
    <x v="65"/>
    <x v="7"/>
    <x v="1"/>
    <m/>
    <m/>
    <m/>
    <m/>
    <n v="3000"/>
    <m/>
    <m/>
  </r>
  <r>
    <x v="6"/>
    <x v="0"/>
    <x v="1"/>
    <x v="0"/>
    <m/>
    <x v="8"/>
    <x v="0"/>
    <x v="0"/>
    <x v="0"/>
    <x v="95"/>
    <x v="95"/>
    <x v="66"/>
    <x v="7"/>
    <x v="1"/>
    <m/>
    <m/>
    <m/>
    <m/>
    <n v="2500"/>
    <m/>
    <m/>
  </r>
  <r>
    <x v="6"/>
    <x v="0"/>
    <x v="1"/>
    <x v="0"/>
    <m/>
    <x v="8"/>
    <x v="0"/>
    <x v="0"/>
    <x v="0"/>
    <x v="96"/>
    <x v="96"/>
    <x v="67"/>
    <x v="8"/>
    <x v="1"/>
    <m/>
    <m/>
    <m/>
    <m/>
    <n v="0"/>
    <m/>
    <m/>
  </r>
  <r>
    <x v="6"/>
    <x v="0"/>
    <x v="1"/>
    <x v="0"/>
    <m/>
    <x v="8"/>
    <x v="0"/>
    <x v="0"/>
    <x v="0"/>
    <x v="97"/>
    <x v="97"/>
    <x v="67"/>
    <x v="8"/>
    <x v="1"/>
    <m/>
    <m/>
    <m/>
    <m/>
    <n v="750"/>
    <m/>
    <m/>
  </r>
  <r>
    <x v="6"/>
    <x v="0"/>
    <x v="1"/>
    <x v="0"/>
    <m/>
    <x v="8"/>
    <x v="0"/>
    <x v="0"/>
    <x v="0"/>
    <x v="98"/>
    <x v="98"/>
    <x v="68"/>
    <x v="8"/>
    <x v="1"/>
    <m/>
    <m/>
    <m/>
    <m/>
    <n v="1500"/>
    <m/>
    <m/>
  </r>
  <r>
    <x v="6"/>
    <x v="0"/>
    <x v="0"/>
    <x v="0"/>
    <m/>
    <x v="8"/>
    <x v="0"/>
    <x v="0"/>
    <x v="0"/>
    <x v="99"/>
    <x v="99"/>
    <x v="69"/>
    <x v="8"/>
    <x v="1"/>
    <m/>
    <m/>
    <m/>
    <m/>
    <n v="8999"/>
    <m/>
    <m/>
  </r>
  <r>
    <x v="6"/>
    <x v="0"/>
    <x v="1"/>
    <x v="0"/>
    <m/>
    <x v="8"/>
    <x v="0"/>
    <x v="0"/>
    <x v="0"/>
    <x v="100"/>
    <x v="100"/>
    <x v="70"/>
    <x v="8"/>
    <x v="1"/>
    <m/>
    <m/>
    <m/>
    <m/>
    <n v="0"/>
    <m/>
    <m/>
  </r>
  <r>
    <x v="6"/>
    <x v="0"/>
    <x v="1"/>
    <x v="0"/>
    <m/>
    <x v="8"/>
    <x v="0"/>
    <x v="0"/>
    <x v="0"/>
    <x v="101"/>
    <x v="101"/>
    <x v="70"/>
    <x v="8"/>
    <x v="1"/>
    <m/>
    <m/>
    <m/>
    <m/>
    <n v="0"/>
    <m/>
    <m/>
  </r>
  <r>
    <x v="6"/>
    <x v="0"/>
    <x v="1"/>
    <x v="0"/>
    <m/>
    <x v="8"/>
    <x v="0"/>
    <x v="0"/>
    <x v="0"/>
    <x v="102"/>
    <x v="102"/>
    <x v="70"/>
    <x v="8"/>
    <x v="1"/>
    <m/>
    <m/>
    <m/>
    <m/>
    <n v="0"/>
    <m/>
    <m/>
  </r>
  <r>
    <x v="6"/>
    <x v="0"/>
    <x v="1"/>
    <x v="0"/>
    <m/>
    <x v="8"/>
    <x v="0"/>
    <x v="0"/>
    <x v="0"/>
    <x v="103"/>
    <x v="103"/>
    <x v="71"/>
    <x v="8"/>
    <x v="1"/>
    <m/>
    <m/>
    <m/>
    <m/>
    <n v="2696.75"/>
    <m/>
    <m/>
  </r>
  <r>
    <x v="6"/>
    <x v="0"/>
    <x v="0"/>
    <x v="0"/>
    <m/>
    <x v="8"/>
    <x v="0"/>
    <x v="0"/>
    <x v="0"/>
    <x v="104"/>
    <x v="104"/>
    <x v="71"/>
    <x v="8"/>
    <x v="1"/>
    <m/>
    <m/>
    <m/>
    <m/>
    <n v="3137"/>
    <m/>
    <m/>
  </r>
  <r>
    <x v="6"/>
    <x v="0"/>
    <x v="1"/>
    <x v="0"/>
    <m/>
    <x v="8"/>
    <x v="0"/>
    <x v="0"/>
    <x v="0"/>
    <x v="105"/>
    <x v="105"/>
    <x v="72"/>
    <x v="8"/>
    <x v="1"/>
    <m/>
    <m/>
    <m/>
    <m/>
    <n v="10000"/>
    <m/>
    <m/>
  </r>
  <r>
    <x v="6"/>
    <x v="0"/>
    <x v="1"/>
    <x v="0"/>
    <m/>
    <x v="8"/>
    <x v="0"/>
    <x v="0"/>
    <x v="0"/>
    <x v="106"/>
    <x v="106"/>
    <x v="67"/>
    <x v="8"/>
    <x v="1"/>
    <m/>
    <m/>
    <m/>
    <m/>
    <n v="2000"/>
    <m/>
    <m/>
  </r>
  <r>
    <x v="6"/>
    <x v="0"/>
    <x v="0"/>
    <x v="0"/>
    <m/>
    <x v="8"/>
    <x v="0"/>
    <x v="0"/>
    <x v="0"/>
    <x v="107"/>
    <x v="107"/>
    <x v="73"/>
    <x v="8"/>
    <x v="1"/>
    <m/>
    <m/>
    <m/>
    <m/>
    <n v="12000"/>
    <m/>
    <m/>
  </r>
  <r>
    <x v="6"/>
    <x v="0"/>
    <x v="0"/>
    <x v="0"/>
    <m/>
    <x v="8"/>
    <x v="0"/>
    <x v="0"/>
    <x v="0"/>
    <x v="108"/>
    <x v="108"/>
    <x v="74"/>
    <x v="8"/>
    <x v="1"/>
    <m/>
    <m/>
    <m/>
    <m/>
    <n v="5012"/>
    <m/>
    <m/>
  </r>
  <r>
    <x v="6"/>
    <x v="0"/>
    <x v="0"/>
    <x v="0"/>
    <m/>
    <x v="8"/>
    <x v="0"/>
    <x v="0"/>
    <x v="0"/>
    <x v="109"/>
    <x v="109"/>
    <x v="74"/>
    <x v="8"/>
    <x v="1"/>
    <m/>
    <m/>
    <m/>
    <m/>
    <n v="0"/>
    <m/>
    <m/>
  </r>
  <r>
    <x v="6"/>
    <x v="0"/>
    <x v="0"/>
    <x v="0"/>
    <m/>
    <x v="8"/>
    <x v="0"/>
    <x v="0"/>
    <x v="0"/>
    <x v="110"/>
    <x v="110"/>
    <x v="74"/>
    <x v="8"/>
    <x v="1"/>
    <m/>
    <m/>
    <m/>
    <m/>
    <n v="615"/>
    <m/>
    <m/>
  </r>
  <r>
    <x v="6"/>
    <x v="0"/>
    <x v="0"/>
    <x v="1"/>
    <m/>
    <x v="8"/>
    <x v="0"/>
    <x v="0"/>
    <x v="0"/>
    <x v="111"/>
    <x v="111"/>
    <x v="75"/>
    <x v="8"/>
    <x v="1"/>
    <m/>
    <m/>
    <m/>
    <m/>
    <n v="7781.83"/>
    <m/>
    <m/>
  </r>
  <r>
    <x v="6"/>
    <x v="0"/>
    <x v="0"/>
    <x v="0"/>
    <m/>
    <x v="8"/>
    <x v="0"/>
    <x v="0"/>
    <x v="0"/>
    <x v="112"/>
    <x v="112"/>
    <x v="76"/>
    <x v="9"/>
    <x v="1"/>
    <m/>
    <m/>
    <m/>
    <m/>
    <n v="4000"/>
    <m/>
    <m/>
  </r>
  <r>
    <x v="6"/>
    <x v="0"/>
    <x v="1"/>
    <x v="0"/>
    <m/>
    <x v="8"/>
    <x v="0"/>
    <x v="0"/>
    <x v="0"/>
    <x v="113"/>
    <x v="113"/>
    <x v="76"/>
    <x v="9"/>
    <x v="1"/>
    <m/>
    <m/>
    <m/>
    <m/>
    <n v="1196"/>
    <m/>
    <m/>
  </r>
  <r>
    <x v="6"/>
    <x v="0"/>
    <x v="0"/>
    <x v="0"/>
    <m/>
    <x v="8"/>
    <x v="0"/>
    <x v="0"/>
    <x v="0"/>
    <x v="114"/>
    <x v="114"/>
    <x v="77"/>
    <x v="9"/>
    <x v="1"/>
    <m/>
    <m/>
    <m/>
    <m/>
    <n v="2064"/>
    <m/>
    <m/>
  </r>
  <r>
    <x v="6"/>
    <x v="0"/>
    <x v="0"/>
    <x v="0"/>
    <m/>
    <x v="8"/>
    <x v="0"/>
    <x v="0"/>
    <x v="0"/>
    <x v="115"/>
    <x v="115"/>
    <x v="78"/>
    <x v="9"/>
    <x v="1"/>
    <m/>
    <m/>
    <m/>
    <m/>
    <n v="928"/>
    <m/>
    <m/>
  </r>
  <r>
    <x v="6"/>
    <x v="0"/>
    <x v="1"/>
    <x v="0"/>
    <m/>
    <x v="8"/>
    <x v="0"/>
    <x v="0"/>
    <x v="0"/>
    <x v="116"/>
    <x v="116"/>
    <x v="78"/>
    <x v="9"/>
    <x v="1"/>
    <m/>
    <m/>
    <m/>
    <m/>
    <n v="765"/>
    <m/>
    <m/>
  </r>
  <r>
    <x v="6"/>
    <x v="0"/>
    <x v="0"/>
    <x v="0"/>
    <m/>
    <x v="8"/>
    <x v="0"/>
    <x v="0"/>
    <x v="0"/>
    <x v="117"/>
    <x v="117"/>
    <x v="78"/>
    <x v="9"/>
    <x v="1"/>
    <m/>
    <m/>
    <m/>
    <m/>
    <n v="2654"/>
    <m/>
    <m/>
  </r>
  <r>
    <x v="6"/>
    <x v="0"/>
    <x v="0"/>
    <x v="0"/>
    <m/>
    <x v="8"/>
    <x v="0"/>
    <x v="0"/>
    <x v="0"/>
    <x v="118"/>
    <x v="118"/>
    <x v="78"/>
    <x v="9"/>
    <x v="1"/>
    <m/>
    <m/>
    <m/>
    <m/>
    <n v="0"/>
    <m/>
    <m/>
  </r>
  <r>
    <x v="6"/>
    <x v="0"/>
    <x v="0"/>
    <x v="0"/>
    <m/>
    <x v="8"/>
    <x v="0"/>
    <x v="0"/>
    <x v="0"/>
    <x v="119"/>
    <x v="119"/>
    <x v="79"/>
    <x v="9"/>
    <x v="1"/>
    <m/>
    <m/>
    <m/>
    <m/>
    <n v="1338"/>
    <m/>
    <m/>
  </r>
  <r>
    <x v="6"/>
    <x v="0"/>
    <x v="1"/>
    <x v="0"/>
    <m/>
    <x v="8"/>
    <x v="0"/>
    <x v="0"/>
    <x v="0"/>
    <x v="120"/>
    <x v="120"/>
    <x v="79"/>
    <x v="9"/>
    <x v="1"/>
    <m/>
    <m/>
    <m/>
    <m/>
    <n v="900"/>
    <m/>
    <m/>
  </r>
  <r>
    <x v="6"/>
    <x v="0"/>
    <x v="1"/>
    <x v="0"/>
    <m/>
    <x v="8"/>
    <x v="0"/>
    <x v="0"/>
    <x v="0"/>
    <x v="121"/>
    <x v="121"/>
    <x v="79"/>
    <x v="9"/>
    <x v="1"/>
    <m/>
    <m/>
    <m/>
    <m/>
    <n v="0"/>
    <m/>
    <m/>
  </r>
  <r>
    <x v="6"/>
    <x v="0"/>
    <x v="0"/>
    <x v="0"/>
    <m/>
    <x v="8"/>
    <x v="0"/>
    <x v="0"/>
    <x v="0"/>
    <x v="122"/>
    <x v="122"/>
    <x v="80"/>
    <x v="9"/>
    <x v="1"/>
    <m/>
    <m/>
    <m/>
    <m/>
    <n v="5837"/>
    <m/>
    <m/>
  </r>
  <r>
    <x v="6"/>
    <x v="0"/>
    <x v="1"/>
    <x v="0"/>
    <m/>
    <x v="8"/>
    <x v="0"/>
    <x v="0"/>
    <x v="0"/>
    <x v="123"/>
    <x v="123"/>
    <x v="81"/>
    <x v="9"/>
    <x v="1"/>
    <m/>
    <m/>
    <m/>
    <m/>
    <n v="600"/>
    <m/>
    <m/>
  </r>
  <r>
    <x v="6"/>
    <x v="0"/>
    <x v="0"/>
    <x v="0"/>
    <m/>
    <x v="8"/>
    <x v="0"/>
    <x v="0"/>
    <x v="0"/>
    <x v="124"/>
    <x v="124"/>
    <x v="81"/>
    <x v="9"/>
    <x v="1"/>
    <m/>
    <m/>
    <m/>
    <m/>
    <n v="0"/>
    <m/>
    <m/>
  </r>
  <r>
    <x v="6"/>
    <x v="0"/>
    <x v="0"/>
    <x v="0"/>
    <m/>
    <x v="8"/>
    <x v="0"/>
    <x v="0"/>
    <x v="0"/>
    <x v="125"/>
    <x v="125"/>
    <x v="81"/>
    <x v="9"/>
    <x v="1"/>
    <m/>
    <m/>
    <m/>
    <m/>
    <n v="3000"/>
    <m/>
    <m/>
  </r>
  <r>
    <x v="6"/>
    <x v="0"/>
    <x v="0"/>
    <x v="0"/>
    <m/>
    <x v="8"/>
    <x v="0"/>
    <x v="0"/>
    <x v="0"/>
    <x v="126"/>
    <x v="126"/>
    <x v="82"/>
    <x v="9"/>
    <x v="1"/>
    <m/>
    <m/>
    <m/>
    <m/>
    <n v="1431"/>
    <m/>
    <m/>
  </r>
  <r>
    <x v="6"/>
    <x v="0"/>
    <x v="0"/>
    <x v="0"/>
    <m/>
    <x v="8"/>
    <x v="0"/>
    <x v="0"/>
    <x v="0"/>
    <x v="127"/>
    <x v="127"/>
    <x v="82"/>
    <x v="9"/>
    <x v="1"/>
    <m/>
    <m/>
    <m/>
    <m/>
    <n v="1345.58"/>
    <m/>
    <m/>
  </r>
  <r>
    <x v="6"/>
    <x v="0"/>
    <x v="0"/>
    <x v="0"/>
    <m/>
    <x v="8"/>
    <x v="0"/>
    <x v="0"/>
    <x v="0"/>
    <x v="128"/>
    <x v="128"/>
    <x v="82"/>
    <x v="9"/>
    <x v="1"/>
    <m/>
    <m/>
    <m/>
    <m/>
    <n v="0"/>
    <m/>
    <m/>
  </r>
  <r>
    <x v="6"/>
    <x v="0"/>
    <x v="0"/>
    <x v="0"/>
    <m/>
    <x v="8"/>
    <x v="0"/>
    <x v="0"/>
    <x v="0"/>
    <x v="129"/>
    <x v="129"/>
    <x v="79"/>
    <x v="9"/>
    <x v="1"/>
    <m/>
    <m/>
    <m/>
    <m/>
    <n v="1500"/>
    <m/>
    <m/>
  </r>
  <r>
    <x v="6"/>
    <x v="0"/>
    <x v="0"/>
    <x v="0"/>
    <m/>
    <x v="8"/>
    <x v="0"/>
    <x v="0"/>
    <x v="0"/>
    <x v="130"/>
    <x v="130"/>
    <x v="77"/>
    <x v="9"/>
    <x v="1"/>
    <m/>
    <m/>
    <m/>
    <m/>
    <n v="481"/>
    <m/>
    <m/>
  </r>
  <r>
    <x v="6"/>
    <x v="0"/>
    <x v="0"/>
    <x v="0"/>
    <m/>
    <x v="8"/>
    <x v="0"/>
    <x v="0"/>
    <x v="0"/>
    <x v="131"/>
    <x v="131"/>
    <x v="77"/>
    <x v="9"/>
    <x v="1"/>
    <m/>
    <m/>
    <m/>
    <m/>
    <n v="0"/>
    <m/>
    <m/>
  </r>
  <r>
    <x v="6"/>
    <x v="0"/>
    <x v="0"/>
    <x v="0"/>
    <m/>
    <x v="8"/>
    <x v="0"/>
    <x v="0"/>
    <x v="0"/>
    <x v="132"/>
    <x v="132"/>
    <x v="77"/>
    <x v="9"/>
    <x v="1"/>
    <m/>
    <m/>
    <m/>
    <m/>
    <n v="1087"/>
    <m/>
    <m/>
  </r>
  <r>
    <x v="6"/>
    <x v="0"/>
    <x v="0"/>
    <x v="0"/>
    <m/>
    <x v="8"/>
    <x v="0"/>
    <x v="0"/>
    <x v="0"/>
    <x v="133"/>
    <x v="133"/>
    <x v="77"/>
    <x v="9"/>
    <x v="1"/>
    <m/>
    <m/>
    <m/>
    <m/>
    <n v="501"/>
    <m/>
    <m/>
  </r>
  <r>
    <x v="6"/>
    <x v="0"/>
    <x v="0"/>
    <x v="0"/>
    <m/>
    <x v="8"/>
    <x v="0"/>
    <x v="0"/>
    <x v="0"/>
    <x v="134"/>
    <x v="134"/>
    <x v="80"/>
    <x v="9"/>
    <x v="1"/>
    <m/>
    <m/>
    <m/>
    <m/>
    <n v="522.16999999999996"/>
    <m/>
    <m/>
  </r>
  <r>
    <x v="6"/>
    <x v="0"/>
    <x v="0"/>
    <x v="0"/>
    <m/>
    <x v="8"/>
    <x v="0"/>
    <x v="0"/>
    <x v="0"/>
    <x v="135"/>
    <x v="135"/>
    <x v="80"/>
    <x v="9"/>
    <x v="1"/>
    <m/>
    <m/>
    <m/>
    <m/>
    <n v="188"/>
    <m/>
    <m/>
  </r>
  <r>
    <x v="6"/>
    <x v="0"/>
    <x v="0"/>
    <x v="0"/>
    <m/>
    <x v="8"/>
    <x v="0"/>
    <x v="0"/>
    <x v="0"/>
    <x v="136"/>
    <x v="136"/>
    <x v="83"/>
    <x v="9"/>
    <x v="1"/>
    <m/>
    <m/>
    <m/>
    <m/>
    <n v="950.34"/>
    <m/>
    <m/>
  </r>
  <r>
    <x v="6"/>
    <x v="0"/>
    <x v="0"/>
    <x v="0"/>
    <m/>
    <x v="8"/>
    <x v="0"/>
    <x v="0"/>
    <x v="0"/>
    <x v="137"/>
    <x v="137"/>
    <x v="83"/>
    <x v="9"/>
    <x v="1"/>
    <m/>
    <m/>
    <m/>
    <m/>
    <n v="697"/>
    <m/>
    <m/>
  </r>
  <r>
    <x v="6"/>
    <x v="0"/>
    <x v="1"/>
    <x v="0"/>
    <m/>
    <x v="8"/>
    <x v="0"/>
    <x v="0"/>
    <x v="1"/>
    <x v="138"/>
    <x v="138"/>
    <x v="84"/>
    <x v="9"/>
    <x v="1"/>
    <m/>
    <m/>
    <m/>
    <m/>
    <n v="6014.25"/>
    <m/>
    <m/>
  </r>
  <r>
    <x v="6"/>
    <x v="0"/>
    <x v="1"/>
    <x v="0"/>
    <m/>
    <x v="8"/>
    <x v="0"/>
    <x v="0"/>
    <x v="0"/>
    <x v="139"/>
    <x v="139"/>
    <x v="79"/>
    <x v="9"/>
    <x v="1"/>
    <m/>
    <m/>
    <m/>
    <m/>
    <n v="0"/>
    <m/>
    <m/>
  </r>
  <r>
    <x v="6"/>
    <x v="0"/>
    <x v="0"/>
    <x v="0"/>
    <m/>
    <x v="8"/>
    <x v="0"/>
    <x v="0"/>
    <x v="0"/>
    <x v="140"/>
    <x v="140"/>
    <x v="85"/>
    <x v="10"/>
    <x v="1"/>
    <m/>
    <m/>
    <m/>
    <m/>
    <n v="8821"/>
    <m/>
    <m/>
  </r>
  <r>
    <x v="6"/>
    <x v="0"/>
    <x v="1"/>
    <x v="0"/>
    <m/>
    <x v="8"/>
    <x v="0"/>
    <x v="0"/>
    <x v="0"/>
    <x v="141"/>
    <x v="141"/>
    <x v="86"/>
    <x v="10"/>
    <x v="1"/>
    <m/>
    <m/>
    <m/>
    <m/>
    <n v="3236.5"/>
    <m/>
    <m/>
  </r>
  <r>
    <x v="6"/>
    <x v="0"/>
    <x v="1"/>
    <x v="0"/>
    <m/>
    <x v="8"/>
    <x v="0"/>
    <x v="0"/>
    <x v="0"/>
    <x v="142"/>
    <x v="142"/>
    <x v="86"/>
    <x v="10"/>
    <x v="1"/>
    <m/>
    <m/>
    <m/>
    <m/>
    <n v="0"/>
    <m/>
    <m/>
  </r>
  <r>
    <x v="6"/>
    <x v="0"/>
    <x v="1"/>
    <x v="0"/>
    <m/>
    <x v="8"/>
    <x v="0"/>
    <x v="0"/>
    <x v="0"/>
    <x v="143"/>
    <x v="143"/>
    <x v="86"/>
    <x v="10"/>
    <x v="1"/>
    <m/>
    <m/>
    <m/>
    <m/>
    <n v="400"/>
    <m/>
    <m/>
  </r>
  <r>
    <x v="6"/>
    <x v="0"/>
    <x v="0"/>
    <x v="0"/>
    <m/>
    <x v="8"/>
    <x v="0"/>
    <x v="0"/>
    <x v="0"/>
    <x v="144"/>
    <x v="144"/>
    <x v="87"/>
    <x v="10"/>
    <x v="1"/>
    <m/>
    <m/>
    <m/>
    <m/>
    <n v="5894"/>
    <m/>
    <m/>
  </r>
  <r>
    <x v="6"/>
    <x v="0"/>
    <x v="0"/>
    <x v="1"/>
    <m/>
    <x v="8"/>
    <x v="0"/>
    <x v="0"/>
    <x v="0"/>
    <x v="145"/>
    <x v="145"/>
    <x v="88"/>
    <x v="10"/>
    <x v="1"/>
    <m/>
    <m/>
    <m/>
    <m/>
    <n v="0"/>
    <m/>
    <m/>
  </r>
  <r>
    <x v="6"/>
    <x v="0"/>
    <x v="0"/>
    <x v="0"/>
    <m/>
    <x v="8"/>
    <x v="0"/>
    <x v="0"/>
    <x v="0"/>
    <x v="146"/>
    <x v="146"/>
    <x v="89"/>
    <x v="10"/>
    <x v="1"/>
    <m/>
    <m/>
    <m/>
    <m/>
    <n v="4826"/>
    <m/>
    <m/>
  </r>
  <r>
    <x v="6"/>
    <x v="0"/>
    <x v="0"/>
    <x v="0"/>
    <m/>
    <x v="8"/>
    <x v="0"/>
    <x v="0"/>
    <x v="0"/>
    <x v="147"/>
    <x v="147"/>
    <x v="86"/>
    <x v="10"/>
    <x v="1"/>
    <m/>
    <m/>
    <m/>
    <m/>
    <n v="4113.4799999999996"/>
    <m/>
    <m/>
  </r>
  <r>
    <x v="6"/>
    <x v="0"/>
    <x v="0"/>
    <x v="0"/>
    <m/>
    <x v="8"/>
    <x v="0"/>
    <x v="0"/>
    <x v="0"/>
    <x v="148"/>
    <x v="148"/>
    <x v="90"/>
    <x v="11"/>
    <x v="1"/>
    <m/>
    <m/>
    <m/>
    <m/>
    <n v="726"/>
    <m/>
    <m/>
  </r>
  <r>
    <x v="6"/>
    <x v="0"/>
    <x v="0"/>
    <x v="0"/>
    <m/>
    <x v="8"/>
    <x v="0"/>
    <x v="0"/>
    <x v="0"/>
    <x v="149"/>
    <x v="149"/>
    <x v="90"/>
    <x v="11"/>
    <x v="1"/>
    <m/>
    <m/>
    <m/>
    <m/>
    <n v="8794"/>
    <m/>
    <m/>
  </r>
  <r>
    <x v="6"/>
    <x v="0"/>
    <x v="0"/>
    <x v="0"/>
    <m/>
    <x v="8"/>
    <x v="0"/>
    <x v="0"/>
    <x v="0"/>
    <x v="150"/>
    <x v="150"/>
    <x v="90"/>
    <x v="11"/>
    <x v="1"/>
    <m/>
    <m/>
    <m/>
    <m/>
    <n v="1499"/>
    <m/>
    <m/>
  </r>
  <r>
    <x v="6"/>
    <x v="0"/>
    <x v="0"/>
    <x v="0"/>
    <m/>
    <x v="8"/>
    <x v="0"/>
    <x v="0"/>
    <x v="0"/>
    <x v="151"/>
    <x v="151"/>
    <x v="90"/>
    <x v="11"/>
    <x v="1"/>
    <m/>
    <m/>
    <m/>
    <m/>
    <n v="3020"/>
    <m/>
    <m/>
  </r>
  <r>
    <x v="6"/>
    <x v="0"/>
    <x v="0"/>
    <x v="0"/>
    <m/>
    <x v="8"/>
    <x v="0"/>
    <x v="0"/>
    <x v="0"/>
    <x v="152"/>
    <x v="152"/>
    <x v="91"/>
    <x v="11"/>
    <x v="1"/>
    <m/>
    <m/>
    <m/>
    <m/>
    <n v="4021.25"/>
    <m/>
    <m/>
  </r>
  <r>
    <x v="6"/>
    <x v="0"/>
    <x v="0"/>
    <x v="0"/>
    <m/>
    <x v="8"/>
    <x v="0"/>
    <x v="0"/>
    <x v="0"/>
    <x v="153"/>
    <x v="153"/>
    <x v="92"/>
    <x v="11"/>
    <x v="1"/>
    <m/>
    <m/>
    <m/>
    <m/>
    <n v="4950"/>
    <m/>
    <m/>
  </r>
  <r>
    <x v="6"/>
    <x v="0"/>
    <x v="0"/>
    <x v="0"/>
    <m/>
    <x v="8"/>
    <x v="0"/>
    <x v="0"/>
    <x v="1"/>
    <x v="154"/>
    <x v="154"/>
    <x v="92"/>
    <x v="11"/>
    <x v="1"/>
    <m/>
    <m/>
    <m/>
    <m/>
    <n v="750"/>
    <m/>
    <m/>
  </r>
  <r>
    <x v="6"/>
    <x v="0"/>
    <x v="1"/>
    <x v="0"/>
    <m/>
    <x v="8"/>
    <x v="0"/>
    <x v="0"/>
    <x v="0"/>
    <x v="155"/>
    <x v="155"/>
    <x v="92"/>
    <x v="11"/>
    <x v="1"/>
    <m/>
    <m/>
    <m/>
    <m/>
    <n v="0"/>
    <m/>
    <m/>
  </r>
  <r>
    <x v="6"/>
    <x v="0"/>
    <x v="1"/>
    <x v="0"/>
    <m/>
    <x v="8"/>
    <x v="0"/>
    <x v="0"/>
    <x v="0"/>
    <x v="156"/>
    <x v="156"/>
    <x v="93"/>
    <x v="11"/>
    <x v="1"/>
    <m/>
    <m/>
    <m/>
    <m/>
    <n v="4486.09"/>
    <m/>
    <m/>
  </r>
  <r>
    <x v="6"/>
    <x v="0"/>
    <x v="0"/>
    <x v="0"/>
    <m/>
    <x v="8"/>
    <x v="0"/>
    <x v="0"/>
    <x v="0"/>
    <x v="157"/>
    <x v="157"/>
    <x v="92"/>
    <x v="11"/>
    <x v="1"/>
    <m/>
    <m/>
    <m/>
    <m/>
    <n v="2812"/>
    <m/>
    <m/>
  </r>
  <r>
    <x v="6"/>
    <x v="0"/>
    <x v="0"/>
    <x v="0"/>
    <m/>
    <x v="8"/>
    <x v="0"/>
    <x v="0"/>
    <x v="1"/>
    <x v="158"/>
    <x v="158"/>
    <x v="92"/>
    <x v="11"/>
    <x v="1"/>
    <m/>
    <m/>
    <m/>
    <m/>
    <n v="6029.37"/>
    <m/>
    <m/>
  </r>
  <r>
    <x v="6"/>
    <x v="0"/>
    <x v="0"/>
    <x v="0"/>
    <m/>
    <x v="8"/>
    <x v="0"/>
    <x v="0"/>
    <x v="0"/>
    <x v="159"/>
    <x v="159"/>
    <x v="94"/>
    <x v="11"/>
    <x v="1"/>
    <m/>
    <m/>
    <m/>
    <m/>
    <n v="4225"/>
    <m/>
    <m/>
  </r>
  <r>
    <x v="6"/>
    <x v="0"/>
    <x v="0"/>
    <x v="0"/>
    <m/>
    <x v="8"/>
    <x v="0"/>
    <x v="0"/>
    <x v="0"/>
    <x v="160"/>
    <x v="160"/>
    <x v="90"/>
    <x v="11"/>
    <x v="1"/>
    <m/>
    <m/>
    <m/>
    <m/>
    <n v="3342"/>
    <m/>
    <m/>
  </r>
  <r>
    <x v="6"/>
    <x v="0"/>
    <x v="0"/>
    <x v="0"/>
    <m/>
    <x v="8"/>
    <x v="0"/>
    <x v="0"/>
    <x v="0"/>
    <x v="161"/>
    <x v="161"/>
    <x v="90"/>
    <x v="11"/>
    <x v="1"/>
    <m/>
    <m/>
    <m/>
    <m/>
    <n v="3258"/>
    <m/>
    <m/>
  </r>
  <r>
    <x v="6"/>
    <x v="0"/>
    <x v="0"/>
    <x v="0"/>
    <m/>
    <x v="8"/>
    <x v="0"/>
    <x v="0"/>
    <x v="0"/>
    <x v="162"/>
    <x v="162"/>
    <x v="95"/>
    <x v="11"/>
    <x v="1"/>
    <m/>
    <m/>
    <m/>
    <m/>
    <n v="8777"/>
    <m/>
    <m/>
  </r>
  <r>
    <x v="6"/>
    <x v="0"/>
    <x v="1"/>
    <x v="0"/>
    <m/>
    <x v="8"/>
    <x v="0"/>
    <x v="0"/>
    <x v="0"/>
    <x v="163"/>
    <x v="163"/>
    <x v="96"/>
    <x v="12"/>
    <x v="1"/>
    <m/>
    <m/>
    <m/>
    <m/>
    <n v="1369.42"/>
    <m/>
    <m/>
  </r>
  <r>
    <x v="6"/>
    <x v="0"/>
    <x v="0"/>
    <x v="0"/>
    <m/>
    <x v="8"/>
    <x v="0"/>
    <x v="0"/>
    <x v="0"/>
    <x v="164"/>
    <x v="164"/>
    <x v="96"/>
    <x v="12"/>
    <x v="1"/>
    <m/>
    <m/>
    <m/>
    <m/>
    <n v="3765.5"/>
    <m/>
    <m/>
  </r>
  <r>
    <x v="6"/>
    <x v="0"/>
    <x v="0"/>
    <x v="0"/>
    <m/>
    <x v="8"/>
    <x v="0"/>
    <x v="0"/>
    <x v="0"/>
    <x v="165"/>
    <x v="165"/>
    <x v="96"/>
    <x v="12"/>
    <x v="1"/>
    <m/>
    <m/>
    <m/>
    <m/>
    <n v="2115"/>
    <m/>
    <m/>
  </r>
  <r>
    <x v="6"/>
    <x v="0"/>
    <x v="1"/>
    <x v="0"/>
    <m/>
    <x v="8"/>
    <x v="0"/>
    <x v="0"/>
    <x v="0"/>
    <x v="166"/>
    <x v="166"/>
    <x v="96"/>
    <x v="12"/>
    <x v="1"/>
    <m/>
    <m/>
    <m/>
    <m/>
    <n v="500"/>
    <m/>
    <m/>
  </r>
  <r>
    <x v="6"/>
    <x v="0"/>
    <x v="0"/>
    <x v="0"/>
    <m/>
    <x v="8"/>
    <x v="0"/>
    <x v="0"/>
    <x v="0"/>
    <x v="167"/>
    <x v="167"/>
    <x v="97"/>
    <x v="12"/>
    <x v="1"/>
    <m/>
    <m/>
    <m/>
    <m/>
    <n v="5837.25"/>
    <m/>
    <m/>
  </r>
  <r>
    <x v="6"/>
    <x v="0"/>
    <x v="0"/>
    <x v="0"/>
    <m/>
    <x v="8"/>
    <x v="0"/>
    <x v="0"/>
    <x v="0"/>
    <x v="168"/>
    <x v="168"/>
    <x v="98"/>
    <x v="12"/>
    <x v="1"/>
    <m/>
    <m/>
    <m/>
    <m/>
    <n v="1264"/>
    <m/>
    <m/>
  </r>
  <r>
    <x v="6"/>
    <x v="0"/>
    <x v="0"/>
    <x v="0"/>
    <m/>
    <x v="8"/>
    <x v="0"/>
    <x v="0"/>
    <x v="0"/>
    <x v="169"/>
    <x v="169"/>
    <x v="98"/>
    <x v="12"/>
    <x v="1"/>
    <m/>
    <m/>
    <m/>
    <m/>
    <n v="736"/>
    <m/>
    <m/>
  </r>
  <r>
    <x v="6"/>
    <x v="0"/>
    <x v="0"/>
    <x v="0"/>
    <m/>
    <x v="8"/>
    <x v="0"/>
    <x v="0"/>
    <x v="0"/>
    <x v="170"/>
    <x v="170"/>
    <x v="98"/>
    <x v="12"/>
    <x v="1"/>
    <m/>
    <m/>
    <m/>
    <m/>
    <n v="763"/>
    <m/>
    <m/>
  </r>
  <r>
    <x v="6"/>
    <x v="0"/>
    <x v="0"/>
    <x v="0"/>
    <m/>
    <x v="8"/>
    <x v="0"/>
    <x v="0"/>
    <x v="0"/>
    <x v="171"/>
    <x v="171"/>
    <x v="98"/>
    <x v="12"/>
    <x v="1"/>
    <m/>
    <m/>
    <m/>
    <m/>
    <n v="657"/>
    <m/>
    <m/>
  </r>
  <r>
    <x v="6"/>
    <x v="0"/>
    <x v="0"/>
    <x v="0"/>
    <m/>
    <x v="8"/>
    <x v="0"/>
    <x v="0"/>
    <x v="0"/>
    <x v="172"/>
    <x v="172"/>
    <x v="98"/>
    <x v="12"/>
    <x v="1"/>
    <m/>
    <m/>
    <m/>
    <m/>
    <n v="0"/>
    <m/>
    <m/>
  </r>
  <r>
    <x v="6"/>
    <x v="0"/>
    <x v="1"/>
    <x v="0"/>
    <m/>
    <x v="8"/>
    <x v="0"/>
    <x v="0"/>
    <x v="0"/>
    <x v="173"/>
    <x v="173"/>
    <x v="99"/>
    <x v="12"/>
    <x v="1"/>
    <m/>
    <m/>
    <m/>
    <m/>
    <n v="2358"/>
    <m/>
    <m/>
  </r>
  <r>
    <x v="6"/>
    <x v="0"/>
    <x v="1"/>
    <x v="0"/>
    <m/>
    <x v="8"/>
    <x v="0"/>
    <x v="0"/>
    <x v="0"/>
    <x v="174"/>
    <x v="174"/>
    <x v="99"/>
    <x v="12"/>
    <x v="1"/>
    <m/>
    <m/>
    <m/>
    <m/>
    <n v="0"/>
    <m/>
    <m/>
  </r>
  <r>
    <x v="6"/>
    <x v="0"/>
    <x v="0"/>
    <x v="0"/>
    <m/>
    <x v="8"/>
    <x v="0"/>
    <x v="0"/>
    <x v="0"/>
    <x v="175"/>
    <x v="175"/>
    <x v="97"/>
    <x v="12"/>
    <x v="1"/>
    <m/>
    <m/>
    <m/>
    <m/>
    <n v="5000"/>
    <m/>
    <m/>
  </r>
  <r>
    <x v="6"/>
    <x v="0"/>
    <x v="0"/>
    <x v="0"/>
    <m/>
    <x v="8"/>
    <x v="0"/>
    <x v="0"/>
    <x v="0"/>
    <x v="176"/>
    <x v="176"/>
    <x v="97"/>
    <x v="12"/>
    <x v="1"/>
    <m/>
    <m/>
    <m/>
    <m/>
    <n v="6417"/>
    <m/>
    <m/>
  </r>
  <r>
    <x v="6"/>
    <x v="0"/>
    <x v="0"/>
    <x v="0"/>
    <m/>
    <x v="8"/>
    <x v="0"/>
    <x v="0"/>
    <x v="0"/>
    <x v="177"/>
    <x v="177"/>
    <x v="97"/>
    <x v="12"/>
    <x v="1"/>
    <m/>
    <m/>
    <m/>
    <m/>
    <n v="2313"/>
    <m/>
    <m/>
  </r>
  <r>
    <x v="6"/>
    <x v="0"/>
    <x v="1"/>
    <x v="0"/>
    <m/>
    <x v="8"/>
    <x v="0"/>
    <x v="0"/>
    <x v="0"/>
    <x v="178"/>
    <x v="178"/>
    <x v="100"/>
    <x v="12"/>
    <x v="1"/>
    <m/>
    <m/>
    <m/>
    <m/>
    <n v="0"/>
    <m/>
    <m/>
  </r>
  <r>
    <x v="6"/>
    <x v="0"/>
    <x v="1"/>
    <x v="0"/>
    <m/>
    <x v="8"/>
    <x v="0"/>
    <x v="0"/>
    <x v="0"/>
    <x v="179"/>
    <x v="179"/>
    <x v="101"/>
    <x v="12"/>
    <x v="1"/>
    <m/>
    <m/>
    <m/>
    <m/>
    <n v="0"/>
    <m/>
    <m/>
  </r>
  <r>
    <x v="6"/>
    <x v="0"/>
    <x v="0"/>
    <x v="0"/>
    <m/>
    <x v="8"/>
    <x v="0"/>
    <x v="0"/>
    <x v="0"/>
    <x v="180"/>
    <x v="180"/>
    <x v="102"/>
    <x v="12"/>
    <x v="1"/>
    <m/>
    <m/>
    <m/>
    <m/>
    <n v="1573"/>
    <m/>
    <m/>
  </r>
  <r>
    <x v="6"/>
    <x v="0"/>
    <x v="0"/>
    <x v="0"/>
    <m/>
    <x v="8"/>
    <x v="0"/>
    <x v="0"/>
    <x v="0"/>
    <x v="181"/>
    <x v="181"/>
    <x v="102"/>
    <x v="12"/>
    <x v="1"/>
    <m/>
    <m/>
    <m/>
    <m/>
    <n v="1278"/>
    <m/>
    <m/>
  </r>
  <r>
    <x v="6"/>
    <x v="0"/>
    <x v="0"/>
    <x v="0"/>
    <m/>
    <x v="8"/>
    <x v="0"/>
    <x v="0"/>
    <x v="0"/>
    <x v="182"/>
    <x v="182"/>
    <x v="102"/>
    <x v="12"/>
    <x v="1"/>
    <m/>
    <m/>
    <m/>
    <m/>
    <n v="1489"/>
    <m/>
    <m/>
  </r>
  <r>
    <x v="6"/>
    <x v="0"/>
    <x v="1"/>
    <x v="0"/>
    <m/>
    <x v="8"/>
    <x v="0"/>
    <x v="0"/>
    <x v="0"/>
    <x v="183"/>
    <x v="183"/>
    <x v="97"/>
    <x v="12"/>
    <x v="1"/>
    <m/>
    <m/>
    <m/>
    <m/>
    <n v="4110"/>
    <m/>
    <m/>
  </r>
  <r>
    <x v="6"/>
    <x v="0"/>
    <x v="1"/>
    <x v="0"/>
    <m/>
    <x v="8"/>
    <x v="0"/>
    <x v="0"/>
    <x v="1"/>
    <x v="184"/>
    <x v="184"/>
    <x v="103"/>
    <x v="12"/>
    <x v="1"/>
    <m/>
    <m/>
    <m/>
    <m/>
    <n v="9393.33"/>
    <m/>
    <m/>
  </r>
  <r>
    <x v="6"/>
    <x v="0"/>
    <x v="0"/>
    <x v="0"/>
    <m/>
    <x v="8"/>
    <x v="0"/>
    <x v="0"/>
    <x v="0"/>
    <x v="185"/>
    <x v="185"/>
    <x v="104"/>
    <x v="12"/>
    <x v="1"/>
    <m/>
    <m/>
    <m/>
    <m/>
    <n v="0"/>
    <m/>
    <m/>
  </r>
  <r>
    <x v="6"/>
    <x v="0"/>
    <x v="1"/>
    <x v="0"/>
    <m/>
    <x v="8"/>
    <x v="0"/>
    <x v="0"/>
    <x v="0"/>
    <x v="186"/>
    <x v="186"/>
    <x v="105"/>
    <x v="13"/>
    <x v="1"/>
    <m/>
    <m/>
    <m/>
    <m/>
    <n v="3750"/>
    <m/>
    <m/>
  </r>
  <r>
    <x v="6"/>
    <x v="0"/>
    <x v="1"/>
    <x v="0"/>
    <m/>
    <x v="8"/>
    <x v="0"/>
    <x v="0"/>
    <x v="0"/>
    <x v="188"/>
    <x v="188"/>
    <x v="107"/>
    <x v="13"/>
    <x v="1"/>
    <m/>
    <m/>
    <m/>
    <m/>
    <n v="2500"/>
    <m/>
    <m/>
  </r>
  <r>
    <x v="6"/>
    <x v="0"/>
    <x v="1"/>
    <x v="0"/>
    <m/>
    <x v="8"/>
    <x v="0"/>
    <x v="0"/>
    <x v="0"/>
    <x v="187"/>
    <x v="187"/>
    <x v="106"/>
    <x v="13"/>
    <x v="1"/>
    <m/>
    <m/>
    <m/>
    <m/>
    <n v="3009.25"/>
    <m/>
    <m/>
  </r>
  <r>
    <x v="6"/>
    <x v="0"/>
    <x v="0"/>
    <x v="0"/>
    <m/>
    <x v="8"/>
    <x v="0"/>
    <x v="0"/>
    <x v="0"/>
    <x v="189"/>
    <x v="189"/>
    <x v="108"/>
    <x v="13"/>
    <x v="1"/>
    <m/>
    <m/>
    <m/>
    <m/>
    <n v="3395.2"/>
    <m/>
    <m/>
  </r>
  <r>
    <x v="6"/>
    <x v="0"/>
    <x v="0"/>
    <x v="0"/>
    <m/>
    <x v="8"/>
    <x v="0"/>
    <x v="0"/>
    <x v="0"/>
    <x v="190"/>
    <x v="190"/>
    <x v="109"/>
    <x v="13"/>
    <x v="1"/>
    <m/>
    <m/>
    <m/>
    <m/>
    <n v="5490"/>
    <m/>
    <m/>
  </r>
  <r>
    <x v="6"/>
    <x v="0"/>
    <x v="1"/>
    <x v="0"/>
    <m/>
    <x v="8"/>
    <x v="0"/>
    <x v="0"/>
    <x v="0"/>
    <x v="191"/>
    <x v="191"/>
    <x v="110"/>
    <x v="13"/>
    <x v="1"/>
    <m/>
    <m/>
    <m/>
    <m/>
    <n v="1500"/>
    <m/>
    <m/>
  </r>
  <r>
    <x v="6"/>
    <x v="0"/>
    <x v="0"/>
    <x v="0"/>
    <m/>
    <x v="8"/>
    <x v="0"/>
    <x v="0"/>
    <x v="0"/>
    <x v="192"/>
    <x v="192"/>
    <x v="111"/>
    <x v="13"/>
    <x v="1"/>
    <m/>
    <m/>
    <m/>
    <m/>
    <n v="4220.67"/>
    <m/>
    <m/>
  </r>
  <r>
    <x v="6"/>
    <x v="0"/>
    <x v="1"/>
    <x v="1"/>
    <m/>
    <x v="8"/>
    <x v="0"/>
    <x v="0"/>
    <x v="0"/>
    <x v="193"/>
    <x v="193"/>
    <x v="112"/>
    <x v="13"/>
    <x v="1"/>
    <m/>
    <m/>
    <m/>
    <m/>
    <n v="5631.41"/>
    <m/>
    <m/>
  </r>
  <r>
    <x v="6"/>
    <x v="0"/>
    <x v="0"/>
    <x v="0"/>
    <m/>
    <x v="8"/>
    <x v="0"/>
    <x v="0"/>
    <x v="1"/>
    <x v="194"/>
    <x v="194"/>
    <x v="113"/>
    <x v="13"/>
    <x v="1"/>
    <m/>
    <m/>
    <m/>
    <m/>
    <n v="9524"/>
    <m/>
    <m/>
  </r>
  <r>
    <x v="6"/>
    <x v="0"/>
    <x v="0"/>
    <x v="0"/>
    <m/>
    <x v="8"/>
    <x v="0"/>
    <x v="0"/>
    <x v="0"/>
    <x v="195"/>
    <x v="195"/>
    <x v="114"/>
    <x v="14"/>
    <x v="2"/>
    <m/>
    <m/>
    <m/>
    <m/>
    <n v="4325"/>
    <m/>
    <m/>
  </r>
  <r>
    <x v="6"/>
    <x v="0"/>
    <x v="1"/>
    <x v="0"/>
    <m/>
    <x v="8"/>
    <x v="0"/>
    <x v="0"/>
    <x v="0"/>
    <x v="196"/>
    <x v="196"/>
    <x v="114"/>
    <x v="14"/>
    <x v="2"/>
    <m/>
    <m/>
    <m/>
    <m/>
    <n v="0"/>
    <m/>
    <m/>
  </r>
  <r>
    <x v="6"/>
    <x v="0"/>
    <x v="0"/>
    <x v="0"/>
    <m/>
    <x v="8"/>
    <x v="0"/>
    <x v="0"/>
    <x v="0"/>
    <x v="197"/>
    <x v="197"/>
    <x v="114"/>
    <x v="14"/>
    <x v="2"/>
    <m/>
    <m/>
    <m/>
    <m/>
    <n v="0"/>
    <m/>
    <m/>
  </r>
  <r>
    <x v="6"/>
    <x v="0"/>
    <x v="1"/>
    <x v="0"/>
    <m/>
    <x v="8"/>
    <x v="0"/>
    <x v="0"/>
    <x v="0"/>
    <x v="198"/>
    <x v="198"/>
    <x v="115"/>
    <x v="14"/>
    <x v="2"/>
    <m/>
    <m/>
    <m/>
    <m/>
    <n v="500"/>
    <m/>
    <m/>
  </r>
  <r>
    <x v="6"/>
    <x v="0"/>
    <x v="1"/>
    <x v="0"/>
    <m/>
    <x v="8"/>
    <x v="0"/>
    <x v="0"/>
    <x v="0"/>
    <x v="199"/>
    <x v="199"/>
    <x v="115"/>
    <x v="14"/>
    <x v="2"/>
    <m/>
    <m/>
    <m/>
    <m/>
    <n v="0"/>
    <m/>
    <m/>
  </r>
  <r>
    <x v="6"/>
    <x v="0"/>
    <x v="1"/>
    <x v="0"/>
    <m/>
    <x v="8"/>
    <x v="0"/>
    <x v="0"/>
    <x v="0"/>
    <x v="200"/>
    <x v="200"/>
    <x v="115"/>
    <x v="14"/>
    <x v="2"/>
    <m/>
    <m/>
    <m/>
    <m/>
    <n v="0"/>
    <m/>
    <m/>
  </r>
  <r>
    <x v="6"/>
    <x v="0"/>
    <x v="1"/>
    <x v="0"/>
    <m/>
    <x v="8"/>
    <x v="0"/>
    <x v="0"/>
    <x v="0"/>
    <x v="201"/>
    <x v="201"/>
    <x v="116"/>
    <x v="14"/>
    <x v="2"/>
    <m/>
    <m/>
    <m/>
    <m/>
    <n v="0"/>
    <m/>
    <m/>
  </r>
  <r>
    <x v="6"/>
    <x v="0"/>
    <x v="0"/>
    <x v="0"/>
    <m/>
    <x v="8"/>
    <x v="0"/>
    <x v="0"/>
    <x v="0"/>
    <x v="202"/>
    <x v="202"/>
    <x v="116"/>
    <x v="14"/>
    <x v="2"/>
    <m/>
    <m/>
    <m/>
    <m/>
    <n v="0"/>
    <m/>
    <m/>
  </r>
  <r>
    <x v="6"/>
    <x v="0"/>
    <x v="1"/>
    <x v="0"/>
    <m/>
    <x v="8"/>
    <x v="0"/>
    <x v="0"/>
    <x v="0"/>
    <x v="203"/>
    <x v="203"/>
    <x v="116"/>
    <x v="14"/>
    <x v="2"/>
    <m/>
    <m/>
    <m/>
    <m/>
    <n v="126"/>
    <m/>
    <m/>
  </r>
  <r>
    <x v="6"/>
    <x v="0"/>
    <x v="1"/>
    <x v="0"/>
    <m/>
    <x v="8"/>
    <x v="0"/>
    <x v="0"/>
    <x v="0"/>
    <x v="204"/>
    <x v="204"/>
    <x v="117"/>
    <x v="14"/>
    <x v="2"/>
    <m/>
    <m/>
    <m/>
    <m/>
    <n v="0"/>
    <m/>
    <m/>
  </r>
  <r>
    <x v="6"/>
    <x v="0"/>
    <x v="0"/>
    <x v="0"/>
    <m/>
    <x v="8"/>
    <x v="0"/>
    <x v="0"/>
    <x v="0"/>
    <x v="205"/>
    <x v="205"/>
    <x v="117"/>
    <x v="14"/>
    <x v="2"/>
    <m/>
    <m/>
    <m/>
    <m/>
    <n v="1117"/>
    <m/>
    <m/>
  </r>
  <r>
    <x v="6"/>
    <x v="0"/>
    <x v="1"/>
    <x v="0"/>
    <m/>
    <x v="8"/>
    <x v="0"/>
    <x v="0"/>
    <x v="0"/>
    <x v="206"/>
    <x v="206"/>
    <x v="117"/>
    <x v="14"/>
    <x v="2"/>
    <m/>
    <m/>
    <m/>
    <m/>
    <n v="62.5"/>
    <m/>
    <m/>
  </r>
  <r>
    <x v="6"/>
    <x v="0"/>
    <x v="0"/>
    <x v="0"/>
    <m/>
    <x v="8"/>
    <x v="0"/>
    <x v="0"/>
    <x v="0"/>
    <x v="207"/>
    <x v="207"/>
    <x v="117"/>
    <x v="14"/>
    <x v="2"/>
    <m/>
    <m/>
    <m/>
    <m/>
    <n v="3440"/>
    <m/>
    <m/>
  </r>
  <r>
    <x v="6"/>
    <x v="0"/>
    <x v="1"/>
    <x v="0"/>
    <m/>
    <x v="8"/>
    <x v="0"/>
    <x v="0"/>
    <x v="0"/>
    <x v="208"/>
    <x v="208"/>
    <x v="118"/>
    <x v="14"/>
    <x v="2"/>
    <m/>
    <m/>
    <m/>
    <m/>
    <n v="1250"/>
    <m/>
    <m/>
  </r>
  <r>
    <x v="6"/>
    <x v="0"/>
    <x v="0"/>
    <x v="0"/>
    <m/>
    <x v="8"/>
    <x v="0"/>
    <x v="0"/>
    <x v="0"/>
    <x v="209"/>
    <x v="209"/>
    <x v="119"/>
    <x v="14"/>
    <x v="2"/>
    <m/>
    <m/>
    <m/>
    <m/>
    <n v="750"/>
    <m/>
    <m/>
  </r>
  <r>
    <x v="6"/>
    <x v="0"/>
    <x v="0"/>
    <x v="0"/>
    <m/>
    <x v="8"/>
    <x v="0"/>
    <x v="0"/>
    <x v="0"/>
    <x v="210"/>
    <x v="210"/>
    <x v="119"/>
    <x v="14"/>
    <x v="2"/>
    <m/>
    <m/>
    <m/>
    <m/>
    <n v="1000"/>
    <m/>
    <m/>
  </r>
  <r>
    <x v="6"/>
    <x v="0"/>
    <x v="0"/>
    <x v="0"/>
    <m/>
    <x v="8"/>
    <x v="0"/>
    <x v="0"/>
    <x v="0"/>
    <x v="211"/>
    <x v="211"/>
    <x v="119"/>
    <x v="14"/>
    <x v="2"/>
    <m/>
    <m/>
    <m/>
    <m/>
    <n v="1600"/>
    <m/>
    <m/>
  </r>
  <r>
    <x v="6"/>
    <x v="0"/>
    <x v="0"/>
    <x v="0"/>
    <m/>
    <x v="8"/>
    <x v="0"/>
    <x v="0"/>
    <x v="0"/>
    <x v="212"/>
    <x v="212"/>
    <x v="120"/>
    <x v="14"/>
    <x v="2"/>
    <m/>
    <m/>
    <m/>
    <m/>
    <n v="5334"/>
    <m/>
    <m/>
  </r>
  <r>
    <x v="6"/>
    <x v="0"/>
    <x v="0"/>
    <x v="0"/>
    <m/>
    <x v="8"/>
    <x v="0"/>
    <x v="0"/>
    <x v="0"/>
    <x v="213"/>
    <x v="213"/>
    <x v="121"/>
    <x v="14"/>
    <x v="2"/>
    <m/>
    <m/>
    <m/>
    <m/>
    <n v="3421"/>
    <m/>
    <m/>
  </r>
  <r>
    <x v="6"/>
    <x v="0"/>
    <x v="1"/>
    <x v="0"/>
    <m/>
    <x v="8"/>
    <x v="0"/>
    <x v="0"/>
    <x v="0"/>
    <x v="214"/>
    <x v="214"/>
    <x v="118"/>
    <x v="14"/>
    <x v="2"/>
    <m/>
    <m/>
    <m/>
    <m/>
    <n v="500"/>
    <m/>
    <m/>
  </r>
  <r>
    <x v="6"/>
    <x v="0"/>
    <x v="0"/>
    <x v="0"/>
    <m/>
    <x v="8"/>
    <x v="0"/>
    <x v="0"/>
    <x v="0"/>
    <x v="215"/>
    <x v="215"/>
    <x v="118"/>
    <x v="14"/>
    <x v="2"/>
    <m/>
    <m/>
    <m/>
    <m/>
    <n v="2423"/>
    <m/>
    <m/>
  </r>
  <r>
    <x v="6"/>
    <x v="0"/>
    <x v="1"/>
    <x v="0"/>
    <m/>
    <x v="8"/>
    <x v="0"/>
    <x v="0"/>
    <x v="0"/>
    <x v="216"/>
    <x v="216"/>
    <x v="122"/>
    <x v="14"/>
    <x v="2"/>
    <m/>
    <m/>
    <m/>
    <m/>
    <n v="6000"/>
    <m/>
    <m/>
  </r>
  <r>
    <x v="6"/>
    <x v="0"/>
    <x v="1"/>
    <x v="0"/>
    <m/>
    <x v="8"/>
    <x v="0"/>
    <x v="0"/>
    <x v="0"/>
    <x v="217"/>
    <x v="217"/>
    <x v="123"/>
    <x v="14"/>
    <x v="2"/>
    <m/>
    <m/>
    <m/>
    <m/>
    <n v="1000"/>
    <m/>
    <m/>
  </r>
  <r>
    <x v="6"/>
    <x v="0"/>
    <x v="1"/>
    <x v="0"/>
    <m/>
    <x v="8"/>
    <x v="0"/>
    <x v="0"/>
    <x v="0"/>
    <x v="218"/>
    <x v="218"/>
    <x v="124"/>
    <x v="14"/>
    <x v="2"/>
    <m/>
    <m/>
    <m/>
    <m/>
    <n v="600"/>
    <m/>
    <m/>
  </r>
  <r>
    <x v="6"/>
    <x v="0"/>
    <x v="1"/>
    <x v="0"/>
    <m/>
    <x v="8"/>
    <x v="0"/>
    <x v="0"/>
    <x v="0"/>
    <x v="219"/>
    <x v="219"/>
    <x v="124"/>
    <x v="14"/>
    <x v="2"/>
    <m/>
    <m/>
    <m/>
    <m/>
    <n v="875"/>
    <m/>
    <m/>
  </r>
  <r>
    <x v="6"/>
    <x v="0"/>
    <x v="1"/>
    <x v="0"/>
    <m/>
    <x v="8"/>
    <x v="0"/>
    <x v="0"/>
    <x v="0"/>
    <x v="220"/>
    <x v="220"/>
    <x v="125"/>
    <x v="14"/>
    <x v="2"/>
    <m/>
    <m/>
    <m/>
    <m/>
    <n v="200"/>
    <m/>
    <m/>
  </r>
  <r>
    <x v="6"/>
    <x v="0"/>
    <x v="1"/>
    <x v="0"/>
    <m/>
    <x v="8"/>
    <x v="0"/>
    <x v="0"/>
    <x v="0"/>
    <x v="221"/>
    <x v="221"/>
    <x v="126"/>
    <x v="14"/>
    <x v="2"/>
    <m/>
    <m/>
    <m/>
    <m/>
    <n v="3028"/>
    <m/>
    <m/>
  </r>
  <r>
    <x v="6"/>
    <x v="0"/>
    <x v="1"/>
    <x v="0"/>
    <m/>
    <x v="8"/>
    <x v="0"/>
    <x v="0"/>
    <x v="0"/>
    <x v="222"/>
    <x v="222"/>
    <x v="126"/>
    <x v="14"/>
    <x v="2"/>
    <m/>
    <m/>
    <m/>
    <m/>
    <n v="1000"/>
    <m/>
    <m/>
  </r>
  <r>
    <x v="6"/>
    <x v="0"/>
    <x v="1"/>
    <x v="0"/>
    <m/>
    <x v="8"/>
    <x v="0"/>
    <x v="0"/>
    <x v="0"/>
    <x v="223"/>
    <x v="223"/>
    <x v="121"/>
    <x v="14"/>
    <x v="2"/>
    <m/>
    <m/>
    <m/>
    <m/>
    <n v="1594"/>
    <m/>
    <m/>
  </r>
  <r>
    <x v="6"/>
    <x v="0"/>
    <x v="0"/>
    <x v="0"/>
    <m/>
    <x v="8"/>
    <x v="0"/>
    <x v="0"/>
    <x v="0"/>
    <x v="224"/>
    <x v="224"/>
    <x v="125"/>
    <x v="14"/>
    <x v="2"/>
    <m/>
    <m/>
    <m/>
    <m/>
    <n v="0"/>
    <m/>
    <m/>
  </r>
  <r>
    <x v="6"/>
    <x v="0"/>
    <x v="1"/>
    <x v="0"/>
    <m/>
    <x v="8"/>
    <x v="0"/>
    <x v="0"/>
    <x v="0"/>
    <x v="225"/>
    <x v="225"/>
    <x v="126"/>
    <x v="14"/>
    <x v="2"/>
    <m/>
    <m/>
    <m/>
    <m/>
    <n v="1311"/>
    <m/>
    <m/>
  </r>
  <r>
    <x v="6"/>
    <x v="0"/>
    <x v="1"/>
    <x v="0"/>
    <m/>
    <x v="8"/>
    <x v="0"/>
    <x v="0"/>
    <x v="0"/>
    <x v="226"/>
    <x v="226"/>
    <x v="127"/>
    <x v="14"/>
    <x v="2"/>
    <m/>
    <m/>
    <m/>
    <m/>
    <n v="500"/>
    <m/>
    <m/>
  </r>
  <r>
    <x v="6"/>
    <x v="0"/>
    <x v="0"/>
    <x v="0"/>
    <m/>
    <x v="8"/>
    <x v="0"/>
    <x v="0"/>
    <x v="0"/>
    <x v="227"/>
    <x v="227"/>
    <x v="127"/>
    <x v="14"/>
    <x v="2"/>
    <m/>
    <m/>
    <m/>
    <m/>
    <n v="2359"/>
    <m/>
    <m/>
  </r>
  <r>
    <x v="6"/>
    <x v="0"/>
    <x v="1"/>
    <x v="0"/>
    <m/>
    <x v="8"/>
    <x v="0"/>
    <x v="0"/>
    <x v="0"/>
    <x v="228"/>
    <x v="228"/>
    <x v="124"/>
    <x v="14"/>
    <x v="2"/>
    <m/>
    <m/>
    <m/>
    <m/>
    <n v="400"/>
    <m/>
    <m/>
  </r>
  <r>
    <x v="6"/>
    <x v="0"/>
    <x v="1"/>
    <x v="0"/>
    <m/>
    <x v="8"/>
    <x v="0"/>
    <x v="0"/>
    <x v="0"/>
    <x v="229"/>
    <x v="229"/>
    <x v="128"/>
    <x v="15"/>
    <x v="2"/>
    <m/>
    <m/>
    <m/>
    <m/>
    <n v="2100.41"/>
    <m/>
    <m/>
  </r>
  <r>
    <x v="6"/>
    <x v="0"/>
    <x v="0"/>
    <x v="0"/>
    <m/>
    <x v="8"/>
    <x v="0"/>
    <x v="0"/>
    <x v="1"/>
    <x v="230"/>
    <x v="230"/>
    <x v="129"/>
    <x v="15"/>
    <x v="2"/>
    <m/>
    <m/>
    <m/>
    <m/>
    <n v="12293"/>
    <m/>
    <m/>
  </r>
  <r>
    <x v="6"/>
    <x v="0"/>
    <x v="0"/>
    <x v="0"/>
    <m/>
    <x v="8"/>
    <x v="0"/>
    <x v="0"/>
    <x v="0"/>
    <x v="231"/>
    <x v="231"/>
    <x v="130"/>
    <x v="15"/>
    <x v="2"/>
    <m/>
    <m/>
    <m/>
    <m/>
    <n v="10818"/>
    <m/>
    <m/>
  </r>
  <r>
    <x v="6"/>
    <x v="0"/>
    <x v="0"/>
    <x v="0"/>
    <m/>
    <x v="8"/>
    <x v="0"/>
    <x v="0"/>
    <x v="0"/>
    <x v="232"/>
    <x v="232"/>
    <x v="131"/>
    <x v="15"/>
    <x v="2"/>
    <m/>
    <m/>
    <m/>
    <m/>
    <n v="5192"/>
    <m/>
    <m/>
  </r>
  <r>
    <x v="6"/>
    <x v="0"/>
    <x v="1"/>
    <x v="0"/>
    <m/>
    <x v="8"/>
    <x v="0"/>
    <x v="0"/>
    <x v="0"/>
    <x v="233"/>
    <x v="233"/>
    <x v="132"/>
    <x v="15"/>
    <x v="2"/>
    <m/>
    <m/>
    <m/>
    <m/>
    <n v="900"/>
    <m/>
    <m/>
  </r>
  <r>
    <x v="6"/>
    <x v="0"/>
    <x v="1"/>
    <x v="0"/>
    <m/>
    <x v="8"/>
    <x v="0"/>
    <x v="0"/>
    <x v="0"/>
    <x v="234"/>
    <x v="234"/>
    <x v="133"/>
    <x v="15"/>
    <x v="2"/>
    <m/>
    <m/>
    <m/>
    <m/>
    <n v="3480"/>
    <m/>
    <m/>
  </r>
  <r>
    <x v="6"/>
    <x v="0"/>
    <x v="1"/>
    <x v="0"/>
    <m/>
    <x v="8"/>
    <x v="0"/>
    <x v="0"/>
    <x v="0"/>
    <x v="235"/>
    <x v="235"/>
    <x v="134"/>
    <x v="15"/>
    <x v="2"/>
    <m/>
    <m/>
    <m/>
    <m/>
    <n v="0"/>
    <m/>
    <m/>
  </r>
  <r>
    <x v="6"/>
    <x v="0"/>
    <x v="0"/>
    <x v="0"/>
    <m/>
    <x v="8"/>
    <x v="0"/>
    <x v="0"/>
    <x v="0"/>
    <x v="236"/>
    <x v="236"/>
    <x v="135"/>
    <x v="15"/>
    <x v="2"/>
    <m/>
    <m/>
    <m/>
    <m/>
    <n v="0"/>
    <m/>
    <m/>
  </r>
  <r>
    <x v="6"/>
    <x v="0"/>
    <x v="1"/>
    <x v="0"/>
    <m/>
    <x v="8"/>
    <x v="0"/>
    <x v="0"/>
    <x v="0"/>
    <x v="237"/>
    <x v="237"/>
    <x v="136"/>
    <x v="15"/>
    <x v="2"/>
    <m/>
    <m/>
    <m/>
    <m/>
    <n v="500"/>
    <m/>
    <m/>
  </r>
  <r>
    <x v="6"/>
    <x v="0"/>
    <x v="0"/>
    <x v="0"/>
    <m/>
    <x v="8"/>
    <x v="0"/>
    <x v="0"/>
    <x v="0"/>
    <x v="238"/>
    <x v="238"/>
    <x v="137"/>
    <x v="15"/>
    <x v="2"/>
    <m/>
    <m/>
    <m/>
    <m/>
    <n v="5489"/>
    <m/>
    <m/>
  </r>
  <r>
    <x v="6"/>
    <x v="0"/>
    <x v="1"/>
    <x v="0"/>
    <m/>
    <x v="8"/>
    <x v="0"/>
    <x v="0"/>
    <x v="0"/>
    <x v="239"/>
    <x v="239"/>
    <x v="138"/>
    <x v="15"/>
    <x v="2"/>
    <m/>
    <m/>
    <m/>
    <m/>
    <n v="1500"/>
    <m/>
    <m/>
  </r>
  <r>
    <x v="6"/>
    <x v="0"/>
    <x v="0"/>
    <x v="0"/>
    <m/>
    <x v="8"/>
    <x v="0"/>
    <x v="0"/>
    <x v="0"/>
    <x v="240"/>
    <x v="240"/>
    <x v="139"/>
    <x v="15"/>
    <x v="2"/>
    <m/>
    <m/>
    <m/>
    <m/>
    <n v="29250.880000000001"/>
    <m/>
    <m/>
  </r>
  <r>
    <x v="6"/>
    <x v="0"/>
    <x v="0"/>
    <x v="0"/>
    <m/>
    <x v="8"/>
    <x v="0"/>
    <x v="0"/>
    <x v="0"/>
    <x v="241"/>
    <x v="241"/>
    <x v="140"/>
    <x v="15"/>
    <x v="2"/>
    <m/>
    <m/>
    <m/>
    <m/>
    <n v="0"/>
    <m/>
    <m/>
  </r>
  <r>
    <x v="6"/>
    <x v="0"/>
    <x v="1"/>
    <x v="0"/>
    <m/>
    <x v="8"/>
    <x v="0"/>
    <x v="0"/>
    <x v="0"/>
    <x v="242"/>
    <x v="242"/>
    <x v="141"/>
    <x v="15"/>
    <x v="2"/>
    <m/>
    <m/>
    <m/>
    <m/>
    <n v="0"/>
    <m/>
    <m/>
  </r>
  <r>
    <x v="6"/>
    <x v="0"/>
    <x v="1"/>
    <x v="1"/>
    <m/>
    <x v="8"/>
    <x v="0"/>
    <x v="0"/>
    <x v="1"/>
    <x v="243"/>
    <x v="243"/>
    <x v="142"/>
    <x v="15"/>
    <x v="2"/>
    <m/>
    <m/>
    <m/>
    <m/>
    <n v="4000"/>
    <m/>
    <m/>
  </r>
  <r>
    <x v="6"/>
    <x v="0"/>
    <x v="1"/>
    <x v="0"/>
    <m/>
    <x v="8"/>
    <x v="0"/>
    <x v="0"/>
    <x v="0"/>
    <x v="244"/>
    <x v="244"/>
    <x v="141"/>
    <x v="15"/>
    <x v="2"/>
    <m/>
    <m/>
    <m/>
    <m/>
    <n v="250"/>
    <m/>
    <m/>
  </r>
  <r>
    <x v="6"/>
    <x v="0"/>
    <x v="1"/>
    <x v="0"/>
    <m/>
    <x v="8"/>
    <x v="0"/>
    <x v="0"/>
    <x v="0"/>
    <x v="245"/>
    <x v="245"/>
    <x v="142"/>
    <x v="15"/>
    <x v="2"/>
    <m/>
    <m/>
    <m/>
    <m/>
    <n v="500"/>
    <m/>
    <m/>
  </r>
  <r>
    <x v="6"/>
    <x v="0"/>
    <x v="1"/>
    <x v="0"/>
    <m/>
    <x v="8"/>
    <x v="0"/>
    <x v="0"/>
    <x v="0"/>
    <x v="246"/>
    <x v="246"/>
    <x v="141"/>
    <x v="15"/>
    <x v="2"/>
    <m/>
    <m/>
    <m/>
    <m/>
    <n v="1000"/>
    <m/>
    <m/>
  </r>
  <r>
    <x v="6"/>
    <x v="0"/>
    <x v="1"/>
    <x v="0"/>
    <m/>
    <x v="8"/>
    <x v="0"/>
    <x v="0"/>
    <x v="0"/>
    <x v="247"/>
    <x v="247"/>
    <x v="141"/>
    <x v="15"/>
    <x v="2"/>
    <m/>
    <m/>
    <m/>
    <m/>
    <n v="500"/>
    <m/>
    <m/>
  </r>
  <r>
    <x v="6"/>
    <x v="0"/>
    <x v="1"/>
    <x v="0"/>
    <m/>
    <x v="8"/>
    <x v="0"/>
    <x v="0"/>
    <x v="0"/>
    <x v="248"/>
    <x v="248"/>
    <x v="141"/>
    <x v="15"/>
    <x v="2"/>
    <m/>
    <m/>
    <m/>
    <m/>
    <n v="0"/>
    <m/>
    <m/>
  </r>
  <r>
    <x v="6"/>
    <x v="0"/>
    <x v="0"/>
    <x v="0"/>
    <m/>
    <x v="8"/>
    <x v="0"/>
    <x v="0"/>
    <x v="0"/>
    <x v="250"/>
    <x v="250"/>
    <x v="144"/>
    <x v="15"/>
    <x v="2"/>
    <m/>
    <m/>
    <m/>
    <m/>
    <n v="2279.75"/>
    <m/>
    <m/>
  </r>
  <r>
    <x v="6"/>
    <x v="0"/>
    <x v="0"/>
    <x v="1"/>
    <m/>
    <x v="8"/>
    <x v="0"/>
    <x v="0"/>
    <x v="0"/>
    <x v="251"/>
    <x v="251"/>
    <x v="145"/>
    <x v="15"/>
    <x v="2"/>
    <m/>
    <m/>
    <m/>
    <m/>
    <n v="5000"/>
    <m/>
    <m/>
  </r>
  <r>
    <x v="6"/>
    <x v="0"/>
    <x v="0"/>
    <x v="0"/>
    <m/>
    <x v="8"/>
    <x v="0"/>
    <x v="0"/>
    <x v="0"/>
    <x v="252"/>
    <x v="252"/>
    <x v="146"/>
    <x v="17"/>
    <x v="2"/>
    <m/>
    <m/>
    <m/>
    <m/>
    <n v="6497"/>
    <m/>
    <m/>
  </r>
  <r>
    <x v="6"/>
    <x v="0"/>
    <x v="0"/>
    <x v="0"/>
    <m/>
    <x v="8"/>
    <x v="0"/>
    <x v="0"/>
    <x v="0"/>
    <x v="253"/>
    <x v="253"/>
    <x v="147"/>
    <x v="17"/>
    <x v="2"/>
    <m/>
    <m/>
    <m/>
    <m/>
    <n v="1200"/>
    <m/>
    <m/>
  </r>
  <r>
    <x v="6"/>
    <x v="0"/>
    <x v="1"/>
    <x v="0"/>
    <m/>
    <x v="8"/>
    <x v="0"/>
    <x v="0"/>
    <x v="0"/>
    <x v="254"/>
    <x v="254"/>
    <x v="147"/>
    <x v="17"/>
    <x v="2"/>
    <m/>
    <m/>
    <m/>
    <m/>
    <n v="0"/>
    <m/>
    <m/>
  </r>
  <r>
    <x v="6"/>
    <x v="0"/>
    <x v="1"/>
    <x v="0"/>
    <m/>
    <x v="8"/>
    <x v="0"/>
    <x v="0"/>
    <x v="0"/>
    <x v="255"/>
    <x v="255"/>
    <x v="148"/>
    <x v="17"/>
    <x v="2"/>
    <m/>
    <m/>
    <m/>
    <m/>
    <n v="0"/>
    <m/>
    <m/>
  </r>
  <r>
    <x v="6"/>
    <x v="0"/>
    <x v="0"/>
    <x v="0"/>
    <m/>
    <x v="8"/>
    <x v="0"/>
    <x v="0"/>
    <x v="0"/>
    <x v="256"/>
    <x v="256"/>
    <x v="148"/>
    <x v="17"/>
    <x v="2"/>
    <m/>
    <m/>
    <m/>
    <m/>
    <n v="334"/>
    <m/>
    <m/>
  </r>
  <r>
    <x v="6"/>
    <x v="0"/>
    <x v="0"/>
    <x v="0"/>
    <m/>
    <x v="8"/>
    <x v="0"/>
    <x v="0"/>
    <x v="0"/>
    <x v="257"/>
    <x v="257"/>
    <x v="148"/>
    <x v="17"/>
    <x v="2"/>
    <m/>
    <m/>
    <m/>
    <m/>
    <n v="0"/>
    <m/>
    <m/>
  </r>
  <r>
    <x v="6"/>
    <x v="0"/>
    <x v="0"/>
    <x v="0"/>
    <m/>
    <x v="8"/>
    <x v="0"/>
    <x v="0"/>
    <x v="0"/>
    <x v="258"/>
    <x v="258"/>
    <x v="149"/>
    <x v="17"/>
    <x v="2"/>
    <m/>
    <m/>
    <m/>
    <m/>
    <n v="250"/>
    <m/>
    <m/>
  </r>
  <r>
    <x v="6"/>
    <x v="0"/>
    <x v="1"/>
    <x v="0"/>
    <m/>
    <x v="8"/>
    <x v="0"/>
    <x v="0"/>
    <x v="0"/>
    <x v="259"/>
    <x v="259"/>
    <x v="149"/>
    <x v="17"/>
    <x v="2"/>
    <m/>
    <m/>
    <m/>
    <m/>
    <n v="11319"/>
    <m/>
    <m/>
  </r>
  <r>
    <x v="6"/>
    <x v="0"/>
    <x v="0"/>
    <x v="0"/>
    <m/>
    <x v="8"/>
    <x v="0"/>
    <x v="0"/>
    <x v="0"/>
    <x v="260"/>
    <x v="260"/>
    <x v="149"/>
    <x v="17"/>
    <x v="2"/>
    <m/>
    <m/>
    <m/>
    <m/>
    <n v="0"/>
    <m/>
    <m/>
  </r>
  <r>
    <x v="6"/>
    <x v="0"/>
    <x v="0"/>
    <x v="0"/>
    <m/>
    <x v="8"/>
    <x v="0"/>
    <x v="0"/>
    <x v="0"/>
    <x v="261"/>
    <x v="261"/>
    <x v="150"/>
    <x v="17"/>
    <x v="2"/>
    <m/>
    <m/>
    <m/>
    <m/>
    <n v="500"/>
    <m/>
    <m/>
  </r>
  <r>
    <x v="6"/>
    <x v="0"/>
    <x v="0"/>
    <x v="0"/>
    <m/>
    <x v="8"/>
    <x v="0"/>
    <x v="0"/>
    <x v="0"/>
    <x v="262"/>
    <x v="262"/>
    <x v="150"/>
    <x v="17"/>
    <x v="2"/>
    <m/>
    <m/>
    <m/>
    <m/>
    <n v="1800"/>
    <m/>
    <m/>
  </r>
  <r>
    <x v="6"/>
    <x v="0"/>
    <x v="1"/>
    <x v="0"/>
    <m/>
    <x v="8"/>
    <x v="0"/>
    <x v="0"/>
    <x v="0"/>
    <x v="263"/>
    <x v="263"/>
    <x v="150"/>
    <x v="17"/>
    <x v="2"/>
    <m/>
    <m/>
    <m/>
    <m/>
    <n v="800"/>
    <m/>
    <m/>
  </r>
  <r>
    <x v="6"/>
    <x v="0"/>
    <x v="1"/>
    <x v="0"/>
    <m/>
    <x v="8"/>
    <x v="0"/>
    <x v="0"/>
    <x v="0"/>
    <x v="264"/>
    <x v="264"/>
    <x v="151"/>
    <x v="17"/>
    <x v="2"/>
    <m/>
    <m/>
    <m/>
    <m/>
    <n v="2500"/>
    <m/>
    <m/>
  </r>
  <r>
    <x v="6"/>
    <x v="0"/>
    <x v="1"/>
    <x v="0"/>
    <m/>
    <x v="8"/>
    <x v="0"/>
    <x v="0"/>
    <x v="0"/>
    <x v="265"/>
    <x v="265"/>
    <x v="151"/>
    <x v="17"/>
    <x v="2"/>
    <m/>
    <m/>
    <m/>
    <m/>
    <n v="200"/>
    <m/>
    <m/>
  </r>
  <r>
    <x v="6"/>
    <x v="0"/>
    <x v="1"/>
    <x v="0"/>
    <m/>
    <x v="8"/>
    <x v="0"/>
    <x v="0"/>
    <x v="0"/>
    <x v="266"/>
    <x v="266"/>
    <x v="151"/>
    <x v="17"/>
    <x v="2"/>
    <m/>
    <m/>
    <m/>
    <m/>
    <n v="100"/>
    <m/>
    <m/>
  </r>
  <r>
    <x v="6"/>
    <x v="0"/>
    <x v="0"/>
    <x v="1"/>
    <m/>
    <x v="8"/>
    <x v="0"/>
    <x v="0"/>
    <x v="0"/>
    <x v="267"/>
    <x v="267"/>
    <x v="152"/>
    <x v="17"/>
    <x v="2"/>
    <m/>
    <m/>
    <m/>
    <m/>
    <n v="6600"/>
    <m/>
    <m/>
  </r>
  <r>
    <x v="6"/>
    <x v="0"/>
    <x v="0"/>
    <x v="0"/>
    <m/>
    <x v="8"/>
    <x v="0"/>
    <x v="0"/>
    <x v="0"/>
    <x v="268"/>
    <x v="268"/>
    <x v="147"/>
    <x v="17"/>
    <x v="2"/>
    <m/>
    <m/>
    <m/>
    <m/>
    <n v="1645"/>
    <m/>
    <m/>
  </r>
  <r>
    <x v="6"/>
    <x v="0"/>
    <x v="0"/>
    <x v="0"/>
    <m/>
    <x v="8"/>
    <x v="0"/>
    <x v="0"/>
    <x v="0"/>
    <x v="269"/>
    <x v="269"/>
    <x v="147"/>
    <x v="17"/>
    <x v="2"/>
    <m/>
    <m/>
    <m/>
    <m/>
    <n v="2176"/>
    <m/>
    <m/>
  </r>
  <r>
    <x v="6"/>
    <x v="0"/>
    <x v="1"/>
    <x v="0"/>
    <m/>
    <x v="8"/>
    <x v="0"/>
    <x v="0"/>
    <x v="0"/>
    <x v="270"/>
    <x v="270"/>
    <x v="153"/>
    <x v="17"/>
    <x v="2"/>
    <m/>
    <m/>
    <m/>
    <m/>
    <n v="0"/>
    <m/>
    <m/>
  </r>
  <r>
    <x v="6"/>
    <x v="0"/>
    <x v="0"/>
    <x v="0"/>
    <m/>
    <x v="8"/>
    <x v="0"/>
    <x v="0"/>
    <x v="0"/>
    <x v="271"/>
    <x v="271"/>
    <x v="154"/>
    <x v="18"/>
    <x v="2"/>
    <m/>
    <m/>
    <m/>
    <m/>
    <n v="310"/>
    <m/>
    <m/>
  </r>
  <r>
    <x v="6"/>
    <x v="0"/>
    <x v="0"/>
    <x v="0"/>
    <m/>
    <x v="8"/>
    <x v="0"/>
    <x v="0"/>
    <x v="0"/>
    <x v="276"/>
    <x v="277"/>
    <x v="154"/>
    <x v="18"/>
    <x v="2"/>
    <m/>
    <m/>
    <m/>
    <m/>
    <n v="0"/>
    <m/>
    <m/>
  </r>
  <r>
    <x v="6"/>
    <x v="0"/>
    <x v="1"/>
    <x v="0"/>
    <m/>
    <x v="8"/>
    <x v="0"/>
    <x v="0"/>
    <x v="0"/>
    <x v="279"/>
    <x v="280"/>
    <x v="154"/>
    <x v="18"/>
    <x v="2"/>
    <m/>
    <m/>
    <m/>
    <m/>
    <n v="5000"/>
    <m/>
    <m/>
  </r>
  <r>
    <x v="6"/>
    <x v="0"/>
    <x v="0"/>
    <x v="0"/>
    <m/>
    <x v="8"/>
    <x v="0"/>
    <x v="0"/>
    <x v="0"/>
    <x v="280"/>
    <x v="281"/>
    <x v="154"/>
    <x v="18"/>
    <x v="2"/>
    <m/>
    <m/>
    <m/>
    <m/>
    <n v="16720.25"/>
    <m/>
    <m/>
  </r>
  <r>
    <x v="6"/>
    <x v="0"/>
    <x v="1"/>
    <x v="0"/>
    <m/>
    <x v="8"/>
    <x v="0"/>
    <x v="0"/>
    <x v="0"/>
    <x v="281"/>
    <x v="282"/>
    <x v="154"/>
    <x v="18"/>
    <x v="2"/>
    <m/>
    <m/>
    <m/>
    <m/>
    <n v="1750"/>
    <m/>
    <m/>
  </r>
  <r>
    <x v="6"/>
    <x v="0"/>
    <x v="1"/>
    <x v="0"/>
    <m/>
    <x v="8"/>
    <x v="0"/>
    <x v="0"/>
    <x v="0"/>
    <x v="272"/>
    <x v="272"/>
    <x v="155"/>
    <x v="18"/>
    <x v="2"/>
    <m/>
    <m/>
    <m/>
    <m/>
    <n v="3974.25"/>
    <m/>
    <m/>
  </r>
  <r>
    <x v="6"/>
    <x v="0"/>
    <x v="1"/>
    <x v="0"/>
    <m/>
    <x v="8"/>
    <x v="0"/>
    <x v="0"/>
    <x v="0"/>
    <x v="285"/>
    <x v="286"/>
    <x v="155"/>
    <x v="18"/>
    <x v="2"/>
    <m/>
    <m/>
    <m/>
    <m/>
    <n v="1651.2"/>
    <m/>
    <m/>
  </r>
  <r>
    <x v="6"/>
    <x v="0"/>
    <x v="0"/>
    <x v="0"/>
    <m/>
    <x v="8"/>
    <x v="0"/>
    <x v="0"/>
    <x v="0"/>
    <x v="273"/>
    <x v="273"/>
    <x v="156"/>
    <x v="18"/>
    <x v="2"/>
    <m/>
    <m/>
    <m/>
    <m/>
    <n v="12745.5"/>
    <m/>
    <m/>
  </r>
  <r>
    <x v="6"/>
    <x v="0"/>
    <x v="0"/>
    <x v="0"/>
    <m/>
    <x v="8"/>
    <x v="0"/>
    <x v="0"/>
    <x v="0"/>
    <x v="274"/>
    <x v="274"/>
    <x v="157"/>
    <x v="18"/>
    <x v="2"/>
    <m/>
    <m/>
    <m/>
    <m/>
    <n v="5523"/>
    <m/>
    <m/>
  </r>
  <r>
    <x v="6"/>
    <x v="0"/>
    <x v="1"/>
    <x v="0"/>
    <m/>
    <x v="8"/>
    <x v="0"/>
    <x v="0"/>
    <x v="0"/>
    <x v="275"/>
    <x v="276"/>
    <x v="154"/>
    <x v="18"/>
    <x v="2"/>
    <m/>
    <m/>
    <m/>
    <m/>
    <n v="3700"/>
    <m/>
    <m/>
  </r>
  <r>
    <x v="6"/>
    <x v="0"/>
    <x v="1"/>
    <x v="0"/>
    <m/>
    <x v="8"/>
    <x v="0"/>
    <x v="0"/>
    <x v="0"/>
    <x v="277"/>
    <x v="278"/>
    <x v="158"/>
    <x v="18"/>
    <x v="2"/>
    <m/>
    <m/>
    <m/>
    <m/>
    <n v="1500"/>
    <m/>
    <m/>
  </r>
  <r>
    <x v="6"/>
    <x v="0"/>
    <x v="0"/>
    <x v="0"/>
    <m/>
    <x v="8"/>
    <x v="0"/>
    <x v="0"/>
    <x v="0"/>
    <x v="278"/>
    <x v="279"/>
    <x v="159"/>
    <x v="18"/>
    <x v="2"/>
    <m/>
    <m/>
    <m/>
    <m/>
    <n v="2066.2800000000002"/>
    <m/>
    <m/>
  </r>
  <r>
    <x v="6"/>
    <x v="0"/>
    <x v="0"/>
    <x v="0"/>
    <m/>
    <x v="8"/>
    <x v="0"/>
    <x v="0"/>
    <x v="0"/>
    <x v="283"/>
    <x v="284"/>
    <x v="159"/>
    <x v="18"/>
    <x v="2"/>
    <m/>
    <m/>
    <m/>
    <m/>
    <n v="1848"/>
    <m/>
    <m/>
  </r>
  <r>
    <x v="6"/>
    <x v="0"/>
    <x v="0"/>
    <x v="0"/>
    <m/>
    <x v="8"/>
    <x v="0"/>
    <x v="0"/>
    <x v="0"/>
    <x v="287"/>
    <x v="288"/>
    <x v="159"/>
    <x v="18"/>
    <x v="2"/>
    <m/>
    <m/>
    <m/>
    <m/>
    <n v="1839"/>
    <m/>
    <m/>
  </r>
  <r>
    <x v="6"/>
    <x v="0"/>
    <x v="1"/>
    <x v="0"/>
    <m/>
    <x v="8"/>
    <x v="0"/>
    <x v="0"/>
    <x v="0"/>
    <x v="282"/>
    <x v="283"/>
    <x v="160"/>
    <x v="18"/>
    <x v="2"/>
    <m/>
    <m/>
    <m/>
    <m/>
    <n v="600"/>
    <m/>
    <m/>
  </r>
  <r>
    <x v="6"/>
    <x v="0"/>
    <x v="1"/>
    <x v="0"/>
    <m/>
    <x v="8"/>
    <x v="0"/>
    <x v="0"/>
    <x v="0"/>
    <x v="284"/>
    <x v="285"/>
    <x v="160"/>
    <x v="18"/>
    <x v="2"/>
    <m/>
    <m/>
    <m/>
    <m/>
    <n v="937"/>
    <m/>
    <m/>
  </r>
  <r>
    <x v="6"/>
    <x v="0"/>
    <x v="0"/>
    <x v="0"/>
    <m/>
    <x v="8"/>
    <x v="0"/>
    <x v="0"/>
    <x v="0"/>
    <x v="286"/>
    <x v="287"/>
    <x v="160"/>
    <x v="18"/>
    <x v="2"/>
    <m/>
    <m/>
    <m/>
    <m/>
    <n v="6052.25"/>
    <m/>
    <m/>
  </r>
  <r>
    <x v="6"/>
    <x v="0"/>
    <x v="1"/>
    <x v="1"/>
    <m/>
    <x v="8"/>
    <x v="0"/>
    <x v="0"/>
    <x v="0"/>
    <x v="288"/>
    <x v="289"/>
    <x v="161"/>
    <x v="19"/>
    <x v="2"/>
    <m/>
    <m/>
    <m/>
    <m/>
    <n v="4000"/>
    <m/>
    <m/>
  </r>
  <r>
    <x v="6"/>
    <x v="0"/>
    <x v="1"/>
    <x v="0"/>
    <m/>
    <x v="8"/>
    <x v="0"/>
    <x v="0"/>
    <x v="0"/>
    <x v="289"/>
    <x v="290"/>
    <x v="162"/>
    <x v="19"/>
    <x v="2"/>
    <m/>
    <m/>
    <m/>
    <m/>
    <n v="1000"/>
    <m/>
    <m/>
  </r>
  <r>
    <x v="6"/>
    <x v="0"/>
    <x v="0"/>
    <x v="0"/>
    <m/>
    <x v="8"/>
    <x v="0"/>
    <x v="0"/>
    <x v="0"/>
    <x v="290"/>
    <x v="291"/>
    <x v="163"/>
    <x v="19"/>
    <x v="2"/>
    <m/>
    <m/>
    <m/>
    <m/>
    <n v="4000"/>
    <m/>
    <m/>
  </r>
  <r>
    <x v="6"/>
    <x v="0"/>
    <x v="0"/>
    <x v="0"/>
    <m/>
    <x v="8"/>
    <x v="0"/>
    <x v="0"/>
    <x v="0"/>
    <x v="291"/>
    <x v="292"/>
    <x v="164"/>
    <x v="19"/>
    <x v="2"/>
    <m/>
    <m/>
    <m/>
    <m/>
    <n v="0"/>
    <m/>
    <m/>
  </r>
  <r>
    <x v="6"/>
    <x v="0"/>
    <x v="1"/>
    <x v="0"/>
    <m/>
    <x v="8"/>
    <x v="0"/>
    <x v="0"/>
    <x v="1"/>
    <x v="292"/>
    <x v="293"/>
    <x v="165"/>
    <x v="19"/>
    <x v="2"/>
    <m/>
    <m/>
    <m/>
    <m/>
    <n v="3000"/>
    <m/>
    <m/>
  </r>
  <r>
    <x v="6"/>
    <x v="0"/>
    <x v="1"/>
    <x v="0"/>
    <m/>
    <x v="8"/>
    <x v="0"/>
    <x v="0"/>
    <x v="0"/>
    <x v="293"/>
    <x v="294"/>
    <x v="166"/>
    <x v="19"/>
    <x v="2"/>
    <m/>
    <m/>
    <m/>
    <m/>
    <n v="4100"/>
    <m/>
    <m/>
  </r>
  <r>
    <x v="6"/>
    <x v="0"/>
    <x v="0"/>
    <x v="0"/>
    <m/>
    <x v="8"/>
    <x v="0"/>
    <x v="0"/>
    <x v="0"/>
    <x v="294"/>
    <x v="295"/>
    <x v="167"/>
    <x v="19"/>
    <x v="2"/>
    <m/>
    <m/>
    <m/>
    <m/>
    <n v="2250"/>
    <m/>
    <m/>
  </r>
  <r>
    <x v="6"/>
    <x v="0"/>
    <x v="0"/>
    <x v="1"/>
    <m/>
    <x v="8"/>
    <x v="0"/>
    <x v="0"/>
    <x v="0"/>
    <x v="295"/>
    <x v="296"/>
    <x v="168"/>
    <x v="19"/>
    <x v="2"/>
    <m/>
    <m/>
    <m/>
    <m/>
    <n v="3841"/>
    <m/>
    <m/>
  </r>
  <r>
    <x v="6"/>
    <x v="0"/>
    <x v="1"/>
    <x v="0"/>
    <m/>
    <x v="8"/>
    <x v="0"/>
    <x v="0"/>
    <x v="0"/>
    <x v="296"/>
    <x v="297"/>
    <x v="169"/>
    <x v="19"/>
    <x v="2"/>
    <m/>
    <m/>
    <m/>
    <m/>
    <n v="2000"/>
    <m/>
    <m/>
  </r>
  <r>
    <x v="6"/>
    <x v="0"/>
    <x v="1"/>
    <x v="0"/>
    <m/>
    <x v="8"/>
    <x v="0"/>
    <x v="0"/>
    <x v="0"/>
    <x v="297"/>
    <x v="298"/>
    <x v="170"/>
    <x v="19"/>
    <x v="2"/>
    <m/>
    <m/>
    <m/>
    <m/>
    <n v="1500"/>
    <m/>
    <m/>
  </r>
  <r>
    <x v="6"/>
    <x v="0"/>
    <x v="1"/>
    <x v="1"/>
    <m/>
    <x v="8"/>
    <x v="0"/>
    <x v="0"/>
    <x v="0"/>
    <x v="298"/>
    <x v="300"/>
    <x v="171"/>
    <x v="19"/>
    <x v="2"/>
    <m/>
    <m/>
    <m/>
    <m/>
    <n v="8214"/>
    <m/>
    <m/>
  </r>
  <r>
    <x v="6"/>
    <x v="0"/>
    <x v="0"/>
    <x v="0"/>
    <m/>
    <x v="8"/>
    <x v="0"/>
    <x v="0"/>
    <x v="0"/>
    <x v="299"/>
    <x v="301"/>
    <x v="172"/>
    <x v="19"/>
    <x v="2"/>
    <m/>
    <m/>
    <m/>
    <m/>
    <n v="4000"/>
    <m/>
    <m/>
  </r>
  <r>
    <x v="6"/>
    <x v="0"/>
    <x v="1"/>
    <x v="0"/>
    <m/>
    <x v="8"/>
    <x v="0"/>
    <x v="0"/>
    <x v="0"/>
    <x v="300"/>
    <x v="303"/>
    <x v="173"/>
    <x v="19"/>
    <x v="2"/>
    <m/>
    <m/>
    <m/>
    <m/>
    <n v="1250"/>
    <m/>
    <m/>
  </r>
  <r>
    <x v="6"/>
    <x v="0"/>
    <x v="1"/>
    <x v="0"/>
    <m/>
    <x v="8"/>
    <x v="0"/>
    <x v="0"/>
    <x v="0"/>
    <x v="301"/>
    <x v="304"/>
    <x v="174"/>
    <x v="19"/>
    <x v="2"/>
    <m/>
    <m/>
    <m/>
    <m/>
    <n v="3000"/>
    <m/>
    <m/>
  </r>
  <r>
    <x v="6"/>
    <x v="0"/>
    <x v="1"/>
    <x v="0"/>
    <m/>
    <x v="8"/>
    <x v="0"/>
    <x v="0"/>
    <x v="0"/>
    <x v="302"/>
    <x v="305"/>
    <x v="175"/>
    <x v="19"/>
    <x v="2"/>
    <m/>
    <m/>
    <m/>
    <m/>
    <n v="500"/>
    <m/>
    <m/>
  </r>
  <r>
    <x v="6"/>
    <x v="0"/>
    <x v="0"/>
    <x v="0"/>
    <m/>
    <x v="8"/>
    <x v="0"/>
    <x v="0"/>
    <x v="0"/>
    <x v="303"/>
    <x v="306"/>
    <x v="176"/>
    <x v="19"/>
    <x v="2"/>
    <m/>
    <m/>
    <m/>
    <m/>
    <n v="0"/>
    <m/>
    <m/>
  </r>
  <r>
    <x v="6"/>
    <x v="0"/>
    <x v="1"/>
    <x v="0"/>
    <m/>
    <x v="8"/>
    <x v="0"/>
    <x v="0"/>
    <x v="0"/>
    <x v="304"/>
    <x v="307"/>
    <x v="177"/>
    <x v="19"/>
    <x v="2"/>
    <m/>
    <m/>
    <m/>
    <m/>
    <n v="3500"/>
    <m/>
    <m/>
  </r>
  <r>
    <x v="6"/>
    <x v="0"/>
    <x v="1"/>
    <x v="0"/>
    <m/>
    <x v="8"/>
    <x v="0"/>
    <x v="0"/>
    <x v="0"/>
    <x v="305"/>
    <x v="308"/>
    <x v="178"/>
    <x v="19"/>
    <x v="2"/>
    <m/>
    <m/>
    <m/>
    <m/>
    <n v="750"/>
    <m/>
    <m/>
  </r>
  <r>
    <x v="6"/>
    <x v="0"/>
    <x v="1"/>
    <x v="1"/>
    <m/>
    <x v="8"/>
    <x v="0"/>
    <x v="0"/>
    <x v="0"/>
    <x v="306"/>
    <x v="309"/>
    <x v="179"/>
    <x v="20"/>
    <x v="2"/>
    <m/>
    <m/>
    <m/>
    <m/>
    <n v="1344.5"/>
    <m/>
    <m/>
  </r>
  <r>
    <x v="6"/>
    <x v="0"/>
    <x v="0"/>
    <x v="1"/>
    <m/>
    <x v="8"/>
    <x v="0"/>
    <x v="0"/>
    <x v="1"/>
    <x v="307"/>
    <x v="310"/>
    <x v="179"/>
    <x v="20"/>
    <x v="2"/>
    <m/>
    <m/>
    <m/>
    <m/>
    <n v="4348"/>
    <m/>
    <m/>
  </r>
  <r>
    <x v="6"/>
    <x v="0"/>
    <x v="1"/>
    <x v="0"/>
    <m/>
    <x v="8"/>
    <x v="0"/>
    <x v="0"/>
    <x v="0"/>
    <x v="308"/>
    <x v="311"/>
    <x v="180"/>
    <x v="20"/>
    <x v="2"/>
    <m/>
    <m/>
    <m/>
    <m/>
    <n v="0"/>
    <m/>
    <m/>
  </r>
  <r>
    <x v="6"/>
    <x v="0"/>
    <x v="1"/>
    <x v="0"/>
    <m/>
    <x v="8"/>
    <x v="0"/>
    <x v="0"/>
    <x v="0"/>
    <x v="309"/>
    <x v="312"/>
    <x v="180"/>
    <x v="20"/>
    <x v="2"/>
    <m/>
    <m/>
    <m/>
    <m/>
    <n v="100"/>
    <m/>
    <m/>
  </r>
  <r>
    <x v="6"/>
    <x v="0"/>
    <x v="0"/>
    <x v="0"/>
    <m/>
    <x v="8"/>
    <x v="0"/>
    <x v="0"/>
    <x v="0"/>
    <x v="310"/>
    <x v="313"/>
    <x v="181"/>
    <x v="20"/>
    <x v="2"/>
    <m/>
    <m/>
    <m/>
    <m/>
    <n v="1922"/>
    <m/>
    <m/>
  </r>
  <r>
    <x v="6"/>
    <x v="0"/>
    <x v="1"/>
    <x v="0"/>
    <m/>
    <x v="8"/>
    <x v="0"/>
    <x v="0"/>
    <x v="0"/>
    <x v="311"/>
    <x v="314"/>
    <x v="181"/>
    <x v="20"/>
    <x v="2"/>
    <m/>
    <m/>
    <m/>
    <m/>
    <n v="500"/>
    <m/>
    <m/>
  </r>
  <r>
    <x v="6"/>
    <x v="0"/>
    <x v="1"/>
    <x v="0"/>
    <m/>
    <x v="8"/>
    <x v="0"/>
    <x v="0"/>
    <x v="0"/>
    <x v="312"/>
    <x v="315"/>
    <x v="182"/>
    <x v="20"/>
    <x v="2"/>
    <m/>
    <m/>
    <m/>
    <m/>
    <n v="2000"/>
    <m/>
    <m/>
  </r>
  <r>
    <x v="6"/>
    <x v="0"/>
    <x v="1"/>
    <x v="0"/>
    <m/>
    <x v="8"/>
    <x v="0"/>
    <x v="0"/>
    <x v="0"/>
    <x v="313"/>
    <x v="316"/>
    <x v="182"/>
    <x v="20"/>
    <x v="2"/>
    <m/>
    <m/>
    <m/>
    <m/>
    <n v="0"/>
    <m/>
    <m/>
  </r>
  <r>
    <x v="6"/>
    <x v="0"/>
    <x v="1"/>
    <x v="0"/>
    <m/>
    <x v="8"/>
    <x v="0"/>
    <x v="0"/>
    <x v="0"/>
    <x v="314"/>
    <x v="317"/>
    <x v="182"/>
    <x v="20"/>
    <x v="2"/>
    <m/>
    <m/>
    <m/>
    <m/>
    <n v="100"/>
    <m/>
    <m/>
  </r>
  <r>
    <x v="6"/>
    <x v="0"/>
    <x v="0"/>
    <x v="0"/>
    <m/>
    <x v="8"/>
    <x v="0"/>
    <x v="0"/>
    <x v="0"/>
    <x v="315"/>
    <x v="318"/>
    <x v="183"/>
    <x v="20"/>
    <x v="2"/>
    <m/>
    <m/>
    <m/>
    <m/>
    <n v="0"/>
    <m/>
    <m/>
  </r>
  <r>
    <x v="6"/>
    <x v="0"/>
    <x v="0"/>
    <x v="0"/>
    <m/>
    <x v="8"/>
    <x v="0"/>
    <x v="0"/>
    <x v="0"/>
    <x v="316"/>
    <x v="319"/>
    <x v="183"/>
    <x v="20"/>
    <x v="2"/>
    <m/>
    <m/>
    <m/>
    <m/>
    <n v="5141"/>
    <m/>
    <m/>
  </r>
  <r>
    <x v="6"/>
    <x v="0"/>
    <x v="0"/>
    <x v="0"/>
    <m/>
    <x v="8"/>
    <x v="0"/>
    <x v="0"/>
    <x v="0"/>
    <x v="317"/>
    <x v="320"/>
    <x v="183"/>
    <x v="20"/>
    <x v="2"/>
    <m/>
    <m/>
    <m/>
    <m/>
    <n v="420"/>
    <m/>
    <m/>
  </r>
  <r>
    <x v="6"/>
    <x v="0"/>
    <x v="1"/>
    <x v="0"/>
    <m/>
    <x v="8"/>
    <x v="0"/>
    <x v="0"/>
    <x v="0"/>
    <x v="318"/>
    <x v="321"/>
    <x v="184"/>
    <x v="20"/>
    <x v="2"/>
    <m/>
    <m/>
    <m/>
    <m/>
    <n v="500"/>
    <m/>
    <m/>
  </r>
  <r>
    <x v="6"/>
    <x v="0"/>
    <x v="1"/>
    <x v="0"/>
    <m/>
    <x v="8"/>
    <x v="0"/>
    <x v="0"/>
    <x v="0"/>
    <x v="319"/>
    <x v="322"/>
    <x v="184"/>
    <x v="20"/>
    <x v="2"/>
    <m/>
    <m/>
    <m/>
    <m/>
    <n v="0.01"/>
    <m/>
    <m/>
  </r>
  <r>
    <x v="6"/>
    <x v="0"/>
    <x v="0"/>
    <x v="0"/>
    <m/>
    <x v="8"/>
    <x v="0"/>
    <x v="0"/>
    <x v="0"/>
    <x v="320"/>
    <x v="323"/>
    <x v="181"/>
    <x v="20"/>
    <x v="2"/>
    <m/>
    <m/>
    <m/>
    <m/>
    <n v="4000"/>
    <m/>
    <m/>
  </r>
  <r>
    <x v="6"/>
    <x v="0"/>
    <x v="0"/>
    <x v="0"/>
    <m/>
    <x v="8"/>
    <x v="0"/>
    <x v="0"/>
    <x v="0"/>
    <x v="321"/>
    <x v="324"/>
    <x v="184"/>
    <x v="20"/>
    <x v="2"/>
    <m/>
    <m/>
    <m/>
    <m/>
    <n v="1657.35"/>
    <m/>
    <m/>
  </r>
  <r>
    <x v="6"/>
    <x v="0"/>
    <x v="1"/>
    <x v="0"/>
    <m/>
    <x v="8"/>
    <x v="0"/>
    <x v="0"/>
    <x v="0"/>
    <x v="322"/>
    <x v="325"/>
    <x v="181"/>
    <x v="20"/>
    <x v="2"/>
    <m/>
    <m/>
    <m/>
    <m/>
    <n v="5000"/>
    <m/>
    <m/>
  </r>
  <r>
    <x v="6"/>
    <x v="0"/>
    <x v="1"/>
    <x v="0"/>
    <m/>
    <x v="8"/>
    <x v="0"/>
    <x v="0"/>
    <x v="0"/>
    <x v="323"/>
    <x v="326"/>
    <x v="181"/>
    <x v="20"/>
    <x v="2"/>
    <m/>
    <m/>
    <m/>
    <m/>
    <n v="0"/>
    <m/>
    <m/>
  </r>
  <r>
    <x v="6"/>
    <x v="0"/>
    <x v="1"/>
    <x v="0"/>
    <m/>
    <x v="8"/>
    <x v="0"/>
    <x v="0"/>
    <x v="0"/>
    <x v="324"/>
    <x v="327"/>
    <x v="181"/>
    <x v="20"/>
    <x v="2"/>
    <m/>
    <m/>
    <m/>
    <m/>
    <n v="800"/>
    <m/>
    <m/>
  </r>
  <r>
    <x v="6"/>
    <x v="0"/>
    <x v="1"/>
    <x v="0"/>
    <m/>
    <x v="8"/>
    <x v="0"/>
    <x v="0"/>
    <x v="0"/>
    <x v="325"/>
    <x v="328"/>
    <x v="181"/>
    <x v="20"/>
    <x v="2"/>
    <m/>
    <m/>
    <m/>
    <m/>
    <n v="1000"/>
    <m/>
    <m/>
  </r>
  <r>
    <x v="6"/>
    <x v="0"/>
    <x v="1"/>
    <x v="0"/>
    <m/>
    <x v="8"/>
    <x v="0"/>
    <x v="0"/>
    <x v="0"/>
    <x v="326"/>
    <x v="329"/>
    <x v="185"/>
    <x v="20"/>
    <x v="2"/>
    <m/>
    <m/>
    <m/>
    <m/>
    <n v="2000"/>
    <m/>
    <m/>
  </r>
  <r>
    <x v="6"/>
    <x v="0"/>
    <x v="1"/>
    <x v="0"/>
    <m/>
    <x v="8"/>
    <x v="0"/>
    <x v="0"/>
    <x v="0"/>
    <x v="327"/>
    <x v="330"/>
    <x v="186"/>
    <x v="20"/>
    <x v="2"/>
    <m/>
    <m/>
    <m/>
    <m/>
    <n v="1500"/>
    <m/>
    <m/>
  </r>
  <r>
    <x v="6"/>
    <x v="0"/>
    <x v="1"/>
    <x v="0"/>
    <m/>
    <x v="8"/>
    <x v="0"/>
    <x v="0"/>
    <x v="0"/>
    <x v="328"/>
    <x v="331"/>
    <x v="186"/>
    <x v="20"/>
    <x v="2"/>
    <m/>
    <m/>
    <m/>
    <m/>
    <n v="1588.42"/>
    <m/>
    <m/>
  </r>
  <r>
    <x v="6"/>
    <x v="0"/>
    <x v="0"/>
    <x v="0"/>
    <m/>
    <x v="8"/>
    <x v="0"/>
    <x v="0"/>
    <x v="0"/>
    <x v="329"/>
    <x v="332"/>
    <x v="186"/>
    <x v="20"/>
    <x v="2"/>
    <m/>
    <m/>
    <m/>
    <m/>
    <n v="590.5"/>
    <m/>
    <m/>
  </r>
  <r>
    <x v="6"/>
    <x v="0"/>
    <x v="0"/>
    <x v="0"/>
    <m/>
    <x v="8"/>
    <x v="0"/>
    <x v="0"/>
    <x v="0"/>
    <x v="330"/>
    <x v="333"/>
    <x v="187"/>
    <x v="20"/>
    <x v="2"/>
    <m/>
    <m/>
    <m/>
    <m/>
    <n v="4873"/>
    <m/>
    <m/>
  </r>
  <r>
    <x v="6"/>
    <x v="0"/>
    <x v="0"/>
    <x v="0"/>
    <m/>
    <x v="9"/>
    <x v="0"/>
    <x v="0"/>
    <x v="0"/>
    <x v="0"/>
    <x v="0"/>
    <x v="0"/>
    <x v="0"/>
    <x v="0"/>
    <m/>
    <m/>
    <m/>
    <m/>
    <n v="956"/>
    <m/>
    <m/>
  </r>
  <r>
    <x v="6"/>
    <x v="0"/>
    <x v="0"/>
    <x v="0"/>
    <m/>
    <x v="9"/>
    <x v="0"/>
    <x v="0"/>
    <x v="0"/>
    <x v="1"/>
    <x v="1"/>
    <x v="0"/>
    <x v="0"/>
    <x v="0"/>
    <m/>
    <m/>
    <m/>
    <m/>
    <n v="5488"/>
    <m/>
    <m/>
  </r>
  <r>
    <x v="6"/>
    <x v="0"/>
    <x v="0"/>
    <x v="0"/>
    <m/>
    <x v="9"/>
    <x v="0"/>
    <x v="0"/>
    <x v="0"/>
    <x v="2"/>
    <x v="2"/>
    <x v="1"/>
    <x v="0"/>
    <x v="0"/>
    <m/>
    <m/>
    <m/>
    <m/>
    <n v="10654"/>
    <m/>
    <m/>
  </r>
  <r>
    <x v="6"/>
    <x v="0"/>
    <x v="0"/>
    <x v="0"/>
    <m/>
    <x v="9"/>
    <x v="0"/>
    <x v="0"/>
    <x v="0"/>
    <x v="3"/>
    <x v="3"/>
    <x v="1"/>
    <x v="0"/>
    <x v="0"/>
    <m/>
    <m/>
    <m/>
    <m/>
    <n v="5854.25"/>
    <m/>
    <m/>
  </r>
  <r>
    <x v="6"/>
    <x v="0"/>
    <x v="0"/>
    <x v="0"/>
    <m/>
    <x v="9"/>
    <x v="0"/>
    <x v="0"/>
    <x v="0"/>
    <x v="4"/>
    <x v="4"/>
    <x v="1"/>
    <x v="0"/>
    <x v="0"/>
    <m/>
    <m/>
    <m/>
    <m/>
    <n v="3338"/>
    <m/>
    <m/>
  </r>
  <r>
    <x v="6"/>
    <x v="0"/>
    <x v="0"/>
    <x v="0"/>
    <m/>
    <x v="9"/>
    <x v="0"/>
    <x v="0"/>
    <x v="0"/>
    <x v="5"/>
    <x v="5"/>
    <x v="1"/>
    <x v="0"/>
    <x v="0"/>
    <m/>
    <m/>
    <m/>
    <m/>
    <n v="617.75"/>
    <m/>
    <m/>
  </r>
  <r>
    <x v="6"/>
    <x v="0"/>
    <x v="0"/>
    <x v="0"/>
    <m/>
    <x v="9"/>
    <x v="0"/>
    <x v="0"/>
    <x v="0"/>
    <x v="6"/>
    <x v="6"/>
    <x v="1"/>
    <x v="0"/>
    <x v="0"/>
    <m/>
    <m/>
    <m/>
    <m/>
    <n v="3699"/>
    <m/>
    <m/>
  </r>
  <r>
    <x v="6"/>
    <x v="0"/>
    <x v="0"/>
    <x v="0"/>
    <m/>
    <x v="9"/>
    <x v="0"/>
    <x v="0"/>
    <x v="0"/>
    <x v="7"/>
    <x v="7"/>
    <x v="2"/>
    <x v="0"/>
    <x v="0"/>
    <m/>
    <m/>
    <m/>
    <m/>
    <n v="4800"/>
    <m/>
    <m/>
  </r>
  <r>
    <x v="6"/>
    <x v="0"/>
    <x v="1"/>
    <x v="0"/>
    <m/>
    <x v="9"/>
    <x v="0"/>
    <x v="0"/>
    <x v="0"/>
    <x v="8"/>
    <x v="8"/>
    <x v="3"/>
    <x v="0"/>
    <x v="0"/>
    <m/>
    <m/>
    <m/>
    <m/>
    <n v="15000"/>
    <m/>
    <m/>
  </r>
  <r>
    <x v="6"/>
    <x v="0"/>
    <x v="1"/>
    <x v="0"/>
    <m/>
    <x v="9"/>
    <x v="0"/>
    <x v="0"/>
    <x v="0"/>
    <x v="9"/>
    <x v="9"/>
    <x v="2"/>
    <x v="0"/>
    <x v="0"/>
    <m/>
    <m/>
    <m/>
    <m/>
    <n v="2250"/>
    <m/>
    <m/>
  </r>
  <r>
    <x v="6"/>
    <x v="0"/>
    <x v="0"/>
    <x v="0"/>
    <m/>
    <x v="9"/>
    <x v="0"/>
    <x v="0"/>
    <x v="0"/>
    <x v="10"/>
    <x v="10"/>
    <x v="4"/>
    <x v="1"/>
    <x v="0"/>
    <m/>
    <m/>
    <m/>
    <m/>
    <n v="610.16999999999996"/>
    <m/>
    <m/>
  </r>
  <r>
    <x v="6"/>
    <x v="0"/>
    <x v="1"/>
    <x v="0"/>
    <m/>
    <x v="9"/>
    <x v="0"/>
    <x v="0"/>
    <x v="0"/>
    <x v="11"/>
    <x v="11"/>
    <x v="4"/>
    <x v="1"/>
    <x v="0"/>
    <m/>
    <m/>
    <m/>
    <m/>
    <n v="200"/>
    <m/>
    <m/>
  </r>
  <r>
    <x v="6"/>
    <x v="0"/>
    <x v="1"/>
    <x v="0"/>
    <m/>
    <x v="9"/>
    <x v="0"/>
    <x v="0"/>
    <x v="0"/>
    <x v="12"/>
    <x v="12"/>
    <x v="5"/>
    <x v="1"/>
    <x v="0"/>
    <m/>
    <m/>
    <m/>
    <m/>
    <n v="30631"/>
    <m/>
    <m/>
  </r>
  <r>
    <x v="6"/>
    <x v="0"/>
    <x v="0"/>
    <x v="0"/>
    <m/>
    <x v="9"/>
    <x v="0"/>
    <x v="0"/>
    <x v="0"/>
    <x v="331"/>
    <x v="334"/>
    <x v="5"/>
    <x v="1"/>
    <x v="0"/>
    <m/>
    <m/>
    <m/>
    <m/>
    <n v="35000"/>
    <m/>
    <m/>
  </r>
  <r>
    <x v="6"/>
    <x v="0"/>
    <x v="0"/>
    <x v="0"/>
    <m/>
    <x v="9"/>
    <x v="0"/>
    <x v="0"/>
    <x v="0"/>
    <x v="332"/>
    <x v="335"/>
    <x v="5"/>
    <x v="1"/>
    <x v="0"/>
    <m/>
    <m/>
    <m/>
    <m/>
    <n v="28088"/>
    <m/>
    <m/>
  </r>
  <r>
    <x v="6"/>
    <x v="0"/>
    <x v="1"/>
    <x v="0"/>
    <m/>
    <x v="9"/>
    <x v="0"/>
    <x v="0"/>
    <x v="0"/>
    <x v="333"/>
    <x v="336"/>
    <x v="5"/>
    <x v="1"/>
    <x v="0"/>
    <m/>
    <m/>
    <m/>
    <m/>
    <n v="1800"/>
    <m/>
    <m/>
  </r>
  <r>
    <x v="6"/>
    <x v="0"/>
    <x v="0"/>
    <x v="0"/>
    <m/>
    <x v="9"/>
    <x v="0"/>
    <x v="0"/>
    <x v="0"/>
    <x v="334"/>
    <x v="337"/>
    <x v="5"/>
    <x v="1"/>
    <x v="0"/>
    <m/>
    <m/>
    <m/>
    <m/>
    <n v="0"/>
    <m/>
    <m/>
  </r>
  <r>
    <x v="6"/>
    <x v="0"/>
    <x v="1"/>
    <x v="0"/>
    <m/>
    <x v="9"/>
    <x v="0"/>
    <x v="0"/>
    <x v="1"/>
    <x v="13"/>
    <x v="13"/>
    <x v="6"/>
    <x v="1"/>
    <x v="0"/>
    <m/>
    <m/>
    <m/>
    <m/>
    <n v="0"/>
    <m/>
    <m/>
  </r>
  <r>
    <x v="6"/>
    <x v="0"/>
    <x v="0"/>
    <x v="0"/>
    <m/>
    <x v="9"/>
    <x v="0"/>
    <x v="0"/>
    <x v="0"/>
    <x v="14"/>
    <x v="14"/>
    <x v="6"/>
    <x v="1"/>
    <x v="0"/>
    <m/>
    <m/>
    <m/>
    <m/>
    <n v="3605"/>
    <m/>
    <m/>
  </r>
  <r>
    <x v="6"/>
    <x v="0"/>
    <x v="1"/>
    <x v="0"/>
    <m/>
    <x v="9"/>
    <x v="0"/>
    <x v="0"/>
    <x v="0"/>
    <x v="15"/>
    <x v="15"/>
    <x v="7"/>
    <x v="1"/>
    <x v="0"/>
    <m/>
    <m/>
    <m/>
    <m/>
    <n v="1000"/>
    <m/>
    <m/>
  </r>
  <r>
    <x v="6"/>
    <x v="0"/>
    <x v="1"/>
    <x v="0"/>
    <m/>
    <x v="9"/>
    <x v="0"/>
    <x v="0"/>
    <x v="0"/>
    <x v="16"/>
    <x v="16"/>
    <x v="7"/>
    <x v="1"/>
    <x v="0"/>
    <m/>
    <m/>
    <m/>
    <m/>
    <n v="0"/>
    <m/>
    <m/>
  </r>
  <r>
    <x v="6"/>
    <x v="0"/>
    <x v="0"/>
    <x v="0"/>
    <m/>
    <x v="9"/>
    <x v="0"/>
    <x v="0"/>
    <x v="0"/>
    <x v="17"/>
    <x v="17"/>
    <x v="7"/>
    <x v="1"/>
    <x v="0"/>
    <m/>
    <m/>
    <m/>
    <m/>
    <n v="500"/>
    <m/>
    <m/>
  </r>
  <r>
    <x v="6"/>
    <x v="0"/>
    <x v="1"/>
    <x v="0"/>
    <m/>
    <x v="9"/>
    <x v="0"/>
    <x v="0"/>
    <x v="0"/>
    <x v="18"/>
    <x v="18"/>
    <x v="8"/>
    <x v="1"/>
    <x v="0"/>
    <m/>
    <m/>
    <m/>
    <m/>
    <n v="506.92"/>
    <m/>
    <m/>
  </r>
  <r>
    <x v="6"/>
    <x v="0"/>
    <x v="0"/>
    <x v="0"/>
    <m/>
    <x v="9"/>
    <x v="0"/>
    <x v="0"/>
    <x v="1"/>
    <x v="19"/>
    <x v="19"/>
    <x v="8"/>
    <x v="1"/>
    <x v="0"/>
    <m/>
    <m/>
    <m/>
    <m/>
    <n v="7526"/>
    <m/>
    <m/>
  </r>
  <r>
    <x v="6"/>
    <x v="0"/>
    <x v="0"/>
    <x v="0"/>
    <m/>
    <x v="9"/>
    <x v="0"/>
    <x v="0"/>
    <x v="0"/>
    <x v="20"/>
    <x v="20"/>
    <x v="8"/>
    <x v="1"/>
    <x v="0"/>
    <m/>
    <m/>
    <m/>
    <m/>
    <n v="1267"/>
    <m/>
    <m/>
  </r>
  <r>
    <x v="6"/>
    <x v="0"/>
    <x v="0"/>
    <x v="0"/>
    <m/>
    <x v="9"/>
    <x v="0"/>
    <x v="0"/>
    <x v="0"/>
    <x v="21"/>
    <x v="21"/>
    <x v="9"/>
    <x v="1"/>
    <x v="0"/>
    <m/>
    <m/>
    <m/>
    <m/>
    <n v="4424.97"/>
    <m/>
    <m/>
  </r>
  <r>
    <x v="6"/>
    <x v="0"/>
    <x v="0"/>
    <x v="0"/>
    <m/>
    <x v="9"/>
    <x v="0"/>
    <x v="0"/>
    <x v="0"/>
    <x v="22"/>
    <x v="22"/>
    <x v="6"/>
    <x v="1"/>
    <x v="0"/>
    <m/>
    <m/>
    <m/>
    <m/>
    <n v="2211"/>
    <m/>
    <m/>
  </r>
  <r>
    <x v="6"/>
    <x v="0"/>
    <x v="0"/>
    <x v="0"/>
    <m/>
    <x v="9"/>
    <x v="0"/>
    <x v="0"/>
    <x v="0"/>
    <x v="23"/>
    <x v="23"/>
    <x v="10"/>
    <x v="1"/>
    <x v="0"/>
    <m/>
    <m/>
    <m/>
    <m/>
    <n v="439.75"/>
    <m/>
    <m/>
  </r>
  <r>
    <x v="6"/>
    <x v="0"/>
    <x v="0"/>
    <x v="0"/>
    <m/>
    <x v="9"/>
    <x v="0"/>
    <x v="0"/>
    <x v="0"/>
    <x v="24"/>
    <x v="24"/>
    <x v="4"/>
    <x v="1"/>
    <x v="0"/>
    <m/>
    <m/>
    <m/>
    <m/>
    <n v="3488"/>
    <m/>
    <m/>
  </r>
  <r>
    <x v="6"/>
    <x v="0"/>
    <x v="0"/>
    <x v="0"/>
    <m/>
    <x v="9"/>
    <x v="0"/>
    <x v="0"/>
    <x v="0"/>
    <x v="25"/>
    <x v="25"/>
    <x v="5"/>
    <x v="1"/>
    <x v="0"/>
    <m/>
    <m/>
    <m/>
    <m/>
    <n v="1696"/>
    <m/>
    <m/>
  </r>
  <r>
    <x v="6"/>
    <x v="0"/>
    <x v="0"/>
    <x v="0"/>
    <m/>
    <x v="9"/>
    <x v="0"/>
    <x v="0"/>
    <x v="0"/>
    <x v="26"/>
    <x v="26"/>
    <x v="10"/>
    <x v="1"/>
    <x v="0"/>
    <m/>
    <m/>
    <m/>
    <m/>
    <n v="4427"/>
    <m/>
    <m/>
  </r>
  <r>
    <x v="6"/>
    <x v="0"/>
    <x v="0"/>
    <x v="0"/>
    <m/>
    <x v="9"/>
    <x v="0"/>
    <x v="0"/>
    <x v="1"/>
    <x v="27"/>
    <x v="27"/>
    <x v="11"/>
    <x v="1"/>
    <x v="0"/>
    <m/>
    <m/>
    <m/>
    <m/>
    <n v="3250"/>
    <m/>
    <m/>
  </r>
  <r>
    <x v="6"/>
    <x v="0"/>
    <x v="0"/>
    <x v="0"/>
    <m/>
    <x v="9"/>
    <x v="0"/>
    <x v="0"/>
    <x v="0"/>
    <x v="28"/>
    <x v="28"/>
    <x v="12"/>
    <x v="2"/>
    <x v="0"/>
    <m/>
    <m/>
    <m/>
    <m/>
    <n v="4054"/>
    <m/>
    <m/>
  </r>
  <r>
    <x v="6"/>
    <x v="0"/>
    <x v="0"/>
    <x v="1"/>
    <m/>
    <x v="9"/>
    <x v="0"/>
    <x v="0"/>
    <x v="1"/>
    <x v="29"/>
    <x v="29"/>
    <x v="13"/>
    <x v="2"/>
    <x v="0"/>
    <m/>
    <m/>
    <m/>
    <m/>
    <n v="17853"/>
    <m/>
    <m/>
  </r>
  <r>
    <x v="6"/>
    <x v="0"/>
    <x v="0"/>
    <x v="1"/>
    <m/>
    <x v="9"/>
    <x v="0"/>
    <x v="0"/>
    <x v="1"/>
    <x v="30"/>
    <x v="30"/>
    <x v="14"/>
    <x v="2"/>
    <x v="0"/>
    <m/>
    <m/>
    <m/>
    <m/>
    <n v="11342"/>
    <m/>
    <m/>
  </r>
  <r>
    <x v="6"/>
    <x v="0"/>
    <x v="1"/>
    <x v="0"/>
    <m/>
    <x v="9"/>
    <x v="0"/>
    <x v="0"/>
    <x v="0"/>
    <x v="31"/>
    <x v="31"/>
    <x v="15"/>
    <x v="2"/>
    <x v="0"/>
    <m/>
    <m/>
    <m/>
    <m/>
    <n v="5344"/>
    <m/>
    <m/>
  </r>
  <r>
    <x v="6"/>
    <x v="0"/>
    <x v="0"/>
    <x v="0"/>
    <m/>
    <x v="9"/>
    <x v="0"/>
    <x v="0"/>
    <x v="0"/>
    <x v="32"/>
    <x v="32"/>
    <x v="16"/>
    <x v="2"/>
    <x v="0"/>
    <m/>
    <m/>
    <m/>
    <m/>
    <n v="5706.25"/>
    <m/>
    <m/>
  </r>
  <r>
    <x v="6"/>
    <x v="0"/>
    <x v="0"/>
    <x v="0"/>
    <m/>
    <x v="9"/>
    <x v="0"/>
    <x v="0"/>
    <x v="0"/>
    <x v="33"/>
    <x v="33"/>
    <x v="17"/>
    <x v="2"/>
    <x v="0"/>
    <m/>
    <m/>
    <m/>
    <m/>
    <n v="4320"/>
    <m/>
    <m/>
  </r>
  <r>
    <x v="6"/>
    <x v="0"/>
    <x v="0"/>
    <x v="0"/>
    <m/>
    <x v="9"/>
    <x v="0"/>
    <x v="0"/>
    <x v="0"/>
    <x v="34"/>
    <x v="34"/>
    <x v="18"/>
    <x v="2"/>
    <x v="0"/>
    <m/>
    <m/>
    <m/>
    <m/>
    <n v="7105"/>
    <m/>
    <m/>
  </r>
  <r>
    <x v="6"/>
    <x v="0"/>
    <x v="0"/>
    <x v="0"/>
    <m/>
    <x v="9"/>
    <x v="0"/>
    <x v="0"/>
    <x v="0"/>
    <x v="35"/>
    <x v="35"/>
    <x v="19"/>
    <x v="2"/>
    <x v="0"/>
    <m/>
    <m/>
    <m/>
    <m/>
    <n v="4028"/>
    <m/>
    <m/>
  </r>
  <r>
    <x v="6"/>
    <x v="0"/>
    <x v="1"/>
    <x v="0"/>
    <m/>
    <x v="9"/>
    <x v="0"/>
    <x v="0"/>
    <x v="0"/>
    <x v="36"/>
    <x v="36"/>
    <x v="12"/>
    <x v="2"/>
    <x v="0"/>
    <m/>
    <m/>
    <m/>
    <m/>
    <n v="1917"/>
    <m/>
    <m/>
  </r>
  <r>
    <x v="6"/>
    <x v="0"/>
    <x v="0"/>
    <x v="0"/>
    <m/>
    <x v="9"/>
    <x v="0"/>
    <x v="0"/>
    <x v="0"/>
    <x v="37"/>
    <x v="37"/>
    <x v="20"/>
    <x v="3"/>
    <x v="0"/>
    <m/>
    <m/>
    <m/>
    <m/>
    <n v="6353"/>
    <m/>
    <m/>
  </r>
  <r>
    <x v="6"/>
    <x v="0"/>
    <x v="0"/>
    <x v="0"/>
    <m/>
    <x v="9"/>
    <x v="0"/>
    <x v="0"/>
    <x v="0"/>
    <x v="38"/>
    <x v="38"/>
    <x v="21"/>
    <x v="3"/>
    <x v="0"/>
    <m/>
    <m/>
    <m/>
    <m/>
    <n v="5861"/>
    <m/>
    <m/>
  </r>
  <r>
    <x v="6"/>
    <x v="0"/>
    <x v="0"/>
    <x v="0"/>
    <m/>
    <x v="9"/>
    <x v="0"/>
    <x v="0"/>
    <x v="0"/>
    <x v="39"/>
    <x v="39"/>
    <x v="22"/>
    <x v="3"/>
    <x v="0"/>
    <m/>
    <m/>
    <m/>
    <m/>
    <n v="5079"/>
    <m/>
    <m/>
  </r>
  <r>
    <x v="6"/>
    <x v="0"/>
    <x v="0"/>
    <x v="0"/>
    <m/>
    <x v="9"/>
    <x v="0"/>
    <x v="0"/>
    <x v="0"/>
    <x v="40"/>
    <x v="40"/>
    <x v="23"/>
    <x v="3"/>
    <x v="0"/>
    <m/>
    <m/>
    <m/>
    <m/>
    <n v="7589"/>
    <m/>
    <m/>
  </r>
  <r>
    <x v="6"/>
    <x v="0"/>
    <x v="0"/>
    <x v="0"/>
    <m/>
    <x v="9"/>
    <x v="0"/>
    <x v="0"/>
    <x v="1"/>
    <x v="41"/>
    <x v="41"/>
    <x v="24"/>
    <x v="3"/>
    <x v="0"/>
    <m/>
    <m/>
    <m/>
    <m/>
    <n v="10000"/>
    <m/>
    <m/>
  </r>
  <r>
    <x v="6"/>
    <x v="0"/>
    <x v="1"/>
    <x v="0"/>
    <m/>
    <x v="9"/>
    <x v="0"/>
    <x v="0"/>
    <x v="0"/>
    <x v="42"/>
    <x v="42"/>
    <x v="25"/>
    <x v="3"/>
    <x v="0"/>
    <m/>
    <m/>
    <m/>
    <m/>
    <n v="8383.67"/>
    <m/>
    <m/>
  </r>
  <r>
    <x v="6"/>
    <x v="0"/>
    <x v="0"/>
    <x v="0"/>
    <m/>
    <x v="9"/>
    <x v="0"/>
    <x v="0"/>
    <x v="0"/>
    <x v="43"/>
    <x v="43"/>
    <x v="26"/>
    <x v="3"/>
    <x v="0"/>
    <m/>
    <m/>
    <m/>
    <m/>
    <n v="5569"/>
    <m/>
    <m/>
  </r>
  <r>
    <x v="6"/>
    <x v="0"/>
    <x v="0"/>
    <x v="0"/>
    <m/>
    <x v="9"/>
    <x v="0"/>
    <x v="0"/>
    <x v="0"/>
    <x v="44"/>
    <x v="44"/>
    <x v="27"/>
    <x v="3"/>
    <x v="0"/>
    <m/>
    <m/>
    <m/>
    <m/>
    <n v="7052"/>
    <m/>
    <m/>
  </r>
  <r>
    <x v="6"/>
    <x v="0"/>
    <x v="0"/>
    <x v="0"/>
    <m/>
    <x v="9"/>
    <x v="0"/>
    <x v="0"/>
    <x v="0"/>
    <x v="45"/>
    <x v="45"/>
    <x v="28"/>
    <x v="3"/>
    <x v="0"/>
    <m/>
    <m/>
    <m/>
    <m/>
    <n v="2583"/>
    <m/>
    <m/>
  </r>
  <r>
    <x v="6"/>
    <x v="0"/>
    <x v="0"/>
    <x v="0"/>
    <m/>
    <x v="9"/>
    <x v="0"/>
    <x v="0"/>
    <x v="0"/>
    <x v="46"/>
    <x v="46"/>
    <x v="29"/>
    <x v="3"/>
    <x v="0"/>
    <m/>
    <m/>
    <m/>
    <m/>
    <n v="4773.42"/>
    <m/>
    <m/>
  </r>
  <r>
    <x v="6"/>
    <x v="0"/>
    <x v="0"/>
    <x v="0"/>
    <m/>
    <x v="9"/>
    <x v="0"/>
    <x v="0"/>
    <x v="0"/>
    <x v="47"/>
    <x v="47"/>
    <x v="30"/>
    <x v="3"/>
    <x v="0"/>
    <m/>
    <m/>
    <m/>
    <m/>
    <n v="5800"/>
    <m/>
    <m/>
  </r>
  <r>
    <x v="6"/>
    <x v="0"/>
    <x v="1"/>
    <x v="0"/>
    <m/>
    <x v="9"/>
    <x v="0"/>
    <x v="0"/>
    <x v="0"/>
    <x v="48"/>
    <x v="48"/>
    <x v="31"/>
    <x v="3"/>
    <x v="0"/>
    <m/>
    <m/>
    <m/>
    <m/>
    <n v="2000"/>
    <m/>
    <m/>
  </r>
  <r>
    <x v="6"/>
    <x v="0"/>
    <x v="0"/>
    <x v="0"/>
    <m/>
    <x v="9"/>
    <x v="0"/>
    <x v="0"/>
    <x v="0"/>
    <x v="49"/>
    <x v="49"/>
    <x v="32"/>
    <x v="3"/>
    <x v="0"/>
    <m/>
    <m/>
    <m/>
    <m/>
    <n v="5045"/>
    <m/>
    <m/>
  </r>
  <r>
    <x v="6"/>
    <x v="0"/>
    <x v="0"/>
    <x v="0"/>
    <m/>
    <x v="9"/>
    <x v="0"/>
    <x v="0"/>
    <x v="0"/>
    <x v="50"/>
    <x v="50"/>
    <x v="28"/>
    <x v="3"/>
    <x v="0"/>
    <m/>
    <m/>
    <m/>
    <m/>
    <n v="9649"/>
    <m/>
    <m/>
  </r>
  <r>
    <x v="6"/>
    <x v="0"/>
    <x v="1"/>
    <x v="0"/>
    <m/>
    <x v="9"/>
    <x v="0"/>
    <x v="0"/>
    <x v="0"/>
    <x v="51"/>
    <x v="51"/>
    <x v="28"/>
    <x v="3"/>
    <x v="0"/>
    <m/>
    <m/>
    <m/>
    <m/>
    <n v="0"/>
    <m/>
    <m/>
  </r>
  <r>
    <x v="6"/>
    <x v="0"/>
    <x v="0"/>
    <x v="0"/>
    <m/>
    <x v="9"/>
    <x v="0"/>
    <x v="0"/>
    <x v="0"/>
    <x v="52"/>
    <x v="52"/>
    <x v="33"/>
    <x v="4"/>
    <x v="0"/>
    <m/>
    <m/>
    <m/>
    <m/>
    <n v="7951"/>
    <m/>
    <m/>
  </r>
  <r>
    <x v="6"/>
    <x v="0"/>
    <x v="0"/>
    <x v="0"/>
    <m/>
    <x v="9"/>
    <x v="0"/>
    <x v="0"/>
    <x v="0"/>
    <x v="53"/>
    <x v="53"/>
    <x v="34"/>
    <x v="4"/>
    <x v="0"/>
    <m/>
    <m/>
    <m/>
    <m/>
    <n v="3351"/>
    <m/>
    <m/>
  </r>
  <r>
    <x v="6"/>
    <x v="0"/>
    <x v="1"/>
    <x v="0"/>
    <m/>
    <x v="9"/>
    <x v="0"/>
    <x v="0"/>
    <x v="0"/>
    <x v="54"/>
    <x v="54"/>
    <x v="35"/>
    <x v="4"/>
    <x v="0"/>
    <m/>
    <m/>
    <m/>
    <m/>
    <n v="1500"/>
    <m/>
    <m/>
  </r>
  <r>
    <x v="6"/>
    <x v="0"/>
    <x v="0"/>
    <x v="0"/>
    <m/>
    <x v="9"/>
    <x v="0"/>
    <x v="0"/>
    <x v="0"/>
    <x v="55"/>
    <x v="55"/>
    <x v="36"/>
    <x v="4"/>
    <x v="0"/>
    <m/>
    <m/>
    <m/>
    <m/>
    <n v="0"/>
    <m/>
    <m/>
  </r>
  <r>
    <x v="6"/>
    <x v="0"/>
    <x v="0"/>
    <x v="0"/>
    <m/>
    <x v="9"/>
    <x v="0"/>
    <x v="0"/>
    <x v="0"/>
    <x v="56"/>
    <x v="56"/>
    <x v="37"/>
    <x v="4"/>
    <x v="0"/>
    <m/>
    <m/>
    <m/>
    <m/>
    <n v="3863"/>
    <m/>
    <m/>
  </r>
  <r>
    <x v="6"/>
    <x v="0"/>
    <x v="1"/>
    <x v="0"/>
    <m/>
    <x v="9"/>
    <x v="0"/>
    <x v="0"/>
    <x v="1"/>
    <x v="57"/>
    <x v="57"/>
    <x v="38"/>
    <x v="4"/>
    <x v="0"/>
    <m/>
    <m/>
    <m/>
    <m/>
    <n v="0"/>
    <m/>
    <m/>
  </r>
  <r>
    <x v="6"/>
    <x v="0"/>
    <x v="0"/>
    <x v="0"/>
    <m/>
    <x v="9"/>
    <x v="0"/>
    <x v="0"/>
    <x v="0"/>
    <x v="58"/>
    <x v="58"/>
    <x v="39"/>
    <x v="4"/>
    <x v="0"/>
    <m/>
    <m/>
    <m/>
    <m/>
    <n v="2615"/>
    <m/>
    <m/>
  </r>
  <r>
    <x v="6"/>
    <x v="0"/>
    <x v="1"/>
    <x v="0"/>
    <m/>
    <x v="9"/>
    <x v="0"/>
    <x v="0"/>
    <x v="1"/>
    <x v="59"/>
    <x v="59"/>
    <x v="40"/>
    <x v="4"/>
    <x v="0"/>
    <m/>
    <m/>
    <m/>
    <m/>
    <n v="2910"/>
    <m/>
    <m/>
  </r>
  <r>
    <x v="6"/>
    <x v="0"/>
    <x v="0"/>
    <x v="0"/>
    <m/>
    <x v="9"/>
    <x v="0"/>
    <x v="0"/>
    <x v="0"/>
    <x v="60"/>
    <x v="60"/>
    <x v="41"/>
    <x v="4"/>
    <x v="0"/>
    <m/>
    <m/>
    <m/>
    <m/>
    <n v="9620"/>
    <m/>
    <m/>
  </r>
  <r>
    <x v="6"/>
    <x v="0"/>
    <x v="0"/>
    <x v="0"/>
    <m/>
    <x v="9"/>
    <x v="0"/>
    <x v="0"/>
    <x v="0"/>
    <x v="61"/>
    <x v="61"/>
    <x v="42"/>
    <x v="4"/>
    <x v="0"/>
    <m/>
    <m/>
    <m/>
    <m/>
    <n v="7215.65"/>
    <m/>
    <m/>
  </r>
  <r>
    <x v="6"/>
    <x v="0"/>
    <x v="0"/>
    <x v="0"/>
    <m/>
    <x v="9"/>
    <x v="0"/>
    <x v="0"/>
    <x v="0"/>
    <x v="62"/>
    <x v="62"/>
    <x v="43"/>
    <x v="4"/>
    <x v="0"/>
    <m/>
    <m/>
    <m/>
    <m/>
    <n v="4395"/>
    <m/>
    <m/>
  </r>
  <r>
    <x v="6"/>
    <x v="0"/>
    <x v="1"/>
    <x v="0"/>
    <m/>
    <x v="9"/>
    <x v="0"/>
    <x v="0"/>
    <x v="1"/>
    <x v="63"/>
    <x v="63"/>
    <x v="44"/>
    <x v="4"/>
    <x v="0"/>
    <m/>
    <m/>
    <m/>
    <m/>
    <n v="4002"/>
    <m/>
    <m/>
  </r>
  <r>
    <x v="6"/>
    <x v="0"/>
    <x v="0"/>
    <x v="0"/>
    <m/>
    <x v="9"/>
    <x v="0"/>
    <x v="0"/>
    <x v="0"/>
    <x v="64"/>
    <x v="64"/>
    <x v="45"/>
    <x v="4"/>
    <x v="0"/>
    <m/>
    <m/>
    <m/>
    <m/>
    <n v="22593"/>
    <m/>
    <m/>
  </r>
  <r>
    <x v="6"/>
    <x v="0"/>
    <x v="1"/>
    <x v="0"/>
    <m/>
    <x v="9"/>
    <x v="0"/>
    <x v="0"/>
    <x v="0"/>
    <x v="65"/>
    <x v="65"/>
    <x v="46"/>
    <x v="4"/>
    <x v="0"/>
    <m/>
    <m/>
    <m/>
    <m/>
    <n v="2500"/>
    <m/>
    <m/>
  </r>
  <r>
    <x v="6"/>
    <x v="0"/>
    <x v="1"/>
    <x v="0"/>
    <m/>
    <x v="9"/>
    <x v="0"/>
    <x v="0"/>
    <x v="0"/>
    <x v="66"/>
    <x v="66"/>
    <x v="47"/>
    <x v="5"/>
    <x v="0"/>
    <m/>
    <m/>
    <m/>
    <m/>
    <n v="140"/>
    <m/>
    <m/>
  </r>
  <r>
    <x v="6"/>
    <x v="0"/>
    <x v="0"/>
    <x v="0"/>
    <m/>
    <x v="9"/>
    <x v="0"/>
    <x v="0"/>
    <x v="0"/>
    <x v="67"/>
    <x v="67"/>
    <x v="47"/>
    <x v="5"/>
    <x v="0"/>
    <m/>
    <m/>
    <m/>
    <m/>
    <n v="3236"/>
    <m/>
    <m/>
  </r>
  <r>
    <x v="6"/>
    <x v="0"/>
    <x v="1"/>
    <x v="0"/>
    <m/>
    <x v="9"/>
    <x v="0"/>
    <x v="0"/>
    <x v="0"/>
    <x v="68"/>
    <x v="68"/>
    <x v="48"/>
    <x v="5"/>
    <x v="0"/>
    <m/>
    <m/>
    <m/>
    <m/>
    <n v="5717"/>
    <m/>
    <m/>
  </r>
  <r>
    <x v="6"/>
    <x v="0"/>
    <x v="0"/>
    <x v="0"/>
    <m/>
    <x v="9"/>
    <x v="0"/>
    <x v="0"/>
    <x v="0"/>
    <x v="69"/>
    <x v="69"/>
    <x v="49"/>
    <x v="5"/>
    <x v="0"/>
    <m/>
    <m/>
    <m/>
    <m/>
    <n v="7943"/>
    <m/>
    <m/>
  </r>
  <r>
    <x v="6"/>
    <x v="0"/>
    <x v="0"/>
    <x v="0"/>
    <m/>
    <x v="9"/>
    <x v="0"/>
    <x v="0"/>
    <x v="0"/>
    <x v="70"/>
    <x v="70"/>
    <x v="50"/>
    <x v="5"/>
    <x v="0"/>
    <m/>
    <m/>
    <m/>
    <m/>
    <n v="24220"/>
    <m/>
    <m/>
  </r>
  <r>
    <x v="6"/>
    <x v="0"/>
    <x v="0"/>
    <x v="0"/>
    <m/>
    <x v="9"/>
    <x v="0"/>
    <x v="0"/>
    <x v="0"/>
    <x v="71"/>
    <x v="71"/>
    <x v="48"/>
    <x v="5"/>
    <x v="0"/>
    <m/>
    <m/>
    <m/>
    <m/>
    <n v="5662.24"/>
    <m/>
    <m/>
  </r>
  <r>
    <x v="6"/>
    <x v="0"/>
    <x v="0"/>
    <x v="0"/>
    <m/>
    <x v="9"/>
    <x v="0"/>
    <x v="0"/>
    <x v="0"/>
    <x v="72"/>
    <x v="72"/>
    <x v="51"/>
    <x v="5"/>
    <x v="0"/>
    <m/>
    <m/>
    <m/>
    <m/>
    <n v="10606.68"/>
    <m/>
    <m/>
  </r>
  <r>
    <x v="6"/>
    <x v="0"/>
    <x v="0"/>
    <x v="0"/>
    <m/>
    <x v="9"/>
    <x v="0"/>
    <x v="0"/>
    <x v="0"/>
    <x v="73"/>
    <x v="73"/>
    <x v="52"/>
    <x v="5"/>
    <x v="0"/>
    <m/>
    <m/>
    <m/>
    <m/>
    <n v="3597"/>
    <m/>
    <m/>
  </r>
  <r>
    <x v="6"/>
    <x v="0"/>
    <x v="0"/>
    <x v="0"/>
    <m/>
    <x v="9"/>
    <x v="0"/>
    <x v="0"/>
    <x v="0"/>
    <x v="74"/>
    <x v="74"/>
    <x v="53"/>
    <x v="5"/>
    <x v="0"/>
    <m/>
    <m/>
    <m/>
    <m/>
    <n v="8363"/>
    <m/>
    <m/>
  </r>
  <r>
    <x v="6"/>
    <x v="0"/>
    <x v="0"/>
    <x v="0"/>
    <m/>
    <x v="9"/>
    <x v="0"/>
    <x v="0"/>
    <x v="0"/>
    <x v="75"/>
    <x v="75"/>
    <x v="54"/>
    <x v="6"/>
    <x v="0"/>
    <m/>
    <m/>
    <m/>
    <m/>
    <n v="4281"/>
    <m/>
    <m/>
  </r>
  <r>
    <x v="6"/>
    <x v="0"/>
    <x v="1"/>
    <x v="0"/>
    <m/>
    <x v="9"/>
    <x v="0"/>
    <x v="0"/>
    <x v="0"/>
    <x v="76"/>
    <x v="76"/>
    <x v="54"/>
    <x v="6"/>
    <x v="0"/>
    <m/>
    <m/>
    <m/>
    <m/>
    <n v="1840"/>
    <m/>
    <m/>
  </r>
  <r>
    <x v="6"/>
    <x v="0"/>
    <x v="0"/>
    <x v="0"/>
    <m/>
    <x v="9"/>
    <x v="0"/>
    <x v="0"/>
    <x v="0"/>
    <x v="77"/>
    <x v="77"/>
    <x v="54"/>
    <x v="6"/>
    <x v="0"/>
    <m/>
    <m/>
    <m/>
    <m/>
    <n v="4678"/>
    <m/>
    <m/>
  </r>
  <r>
    <x v="6"/>
    <x v="0"/>
    <x v="1"/>
    <x v="0"/>
    <m/>
    <x v="9"/>
    <x v="0"/>
    <x v="0"/>
    <x v="0"/>
    <x v="78"/>
    <x v="78"/>
    <x v="54"/>
    <x v="6"/>
    <x v="0"/>
    <m/>
    <m/>
    <m/>
    <m/>
    <n v="800"/>
    <m/>
    <m/>
  </r>
  <r>
    <x v="6"/>
    <x v="0"/>
    <x v="1"/>
    <x v="0"/>
    <m/>
    <x v="9"/>
    <x v="0"/>
    <x v="0"/>
    <x v="0"/>
    <x v="79"/>
    <x v="79"/>
    <x v="55"/>
    <x v="6"/>
    <x v="0"/>
    <m/>
    <m/>
    <m/>
    <m/>
    <n v="0"/>
    <m/>
    <m/>
  </r>
  <r>
    <x v="6"/>
    <x v="0"/>
    <x v="0"/>
    <x v="0"/>
    <m/>
    <x v="9"/>
    <x v="0"/>
    <x v="0"/>
    <x v="0"/>
    <x v="80"/>
    <x v="80"/>
    <x v="55"/>
    <x v="6"/>
    <x v="0"/>
    <m/>
    <m/>
    <m/>
    <m/>
    <n v="376"/>
    <m/>
    <m/>
  </r>
  <r>
    <x v="6"/>
    <x v="0"/>
    <x v="0"/>
    <x v="0"/>
    <m/>
    <x v="9"/>
    <x v="0"/>
    <x v="0"/>
    <x v="0"/>
    <x v="81"/>
    <x v="81"/>
    <x v="56"/>
    <x v="6"/>
    <x v="0"/>
    <m/>
    <m/>
    <m/>
    <m/>
    <n v="7000"/>
    <m/>
    <m/>
  </r>
  <r>
    <x v="6"/>
    <x v="0"/>
    <x v="1"/>
    <x v="0"/>
    <m/>
    <x v="9"/>
    <x v="0"/>
    <x v="0"/>
    <x v="0"/>
    <x v="82"/>
    <x v="82"/>
    <x v="56"/>
    <x v="6"/>
    <x v="0"/>
    <m/>
    <m/>
    <m/>
    <m/>
    <n v="0"/>
    <m/>
    <m/>
  </r>
  <r>
    <x v="6"/>
    <x v="0"/>
    <x v="0"/>
    <x v="0"/>
    <m/>
    <x v="9"/>
    <x v="0"/>
    <x v="0"/>
    <x v="0"/>
    <x v="83"/>
    <x v="83"/>
    <x v="56"/>
    <x v="6"/>
    <x v="0"/>
    <m/>
    <m/>
    <m/>
    <m/>
    <n v="5500"/>
    <m/>
    <m/>
  </r>
  <r>
    <x v="6"/>
    <x v="0"/>
    <x v="0"/>
    <x v="0"/>
    <m/>
    <x v="9"/>
    <x v="0"/>
    <x v="0"/>
    <x v="0"/>
    <x v="84"/>
    <x v="84"/>
    <x v="56"/>
    <x v="6"/>
    <x v="0"/>
    <m/>
    <m/>
    <m/>
    <m/>
    <n v="14934"/>
    <m/>
    <m/>
  </r>
  <r>
    <x v="6"/>
    <x v="0"/>
    <x v="0"/>
    <x v="0"/>
    <m/>
    <x v="9"/>
    <x v="0"/>
    <x v="0"/>
    <x v="0"/>
    <x v="85"/>
    <x v="85"/>
    <x v="57"/>
    <x v="7"/>
    <x v="1"/>
    <m/>
    <m/>
    <m/>
    <m/>
    <n v="10000"/>
    <m/>
    <m/>
  </r>
  <r>
    <x v="6"/>
    <x v="0"/>
    <x v="1"/>
    <x v="0"/>
    <m/>
    <x v="9"/>
    <x v="0"/>
    <x v="0"/>
    <x v="0"/>
    <x v="86"/>
    <x v="86"/>
    <x v="58"/>
    <x v="7"/>
    <x v="1"/>
    <m/>
    <m/>
    <m/>
    <m/>
    <n v="3000"/>
    <m/>
    <m/>
  </r>
  <r>
    <x v="6"/>
    <x v="0"/>
    <x v="0"/>
    <x v="0"/>
    <m/>
    <x v="9"/>
    <x v="0"/>
    <x v="0"/>
    <x v="0"/>
    <x v="87"/>
    <x v="87"/>
    <x v="59"/>
    <x v="7"/>
    <x v="1"/>
    <m/>
    <m/>
    <m/>
    <m/>
    <n v="7444.5"/>
    <m/>
    <m/>
  </r>
  <r>
    <x v="6"/>
    <x v="0"/>
    <x v="1"/>
    <x v="0"/>
    <m/>
    <x v="9"/>
    <x v="0"/>
    <x v="0"/>
    <x v="0"/>
    <x v="88"/>
    <x v="88"/>
    <x v="60"/>
    <x v="7"/>
    <x v="1"/>
    <m/>
    <m/>
    <m/>
    <m/>
    <n v="1000"/>
    <m/>
    <m/>
  </r>
  <r>
    <x v="6"/>
    <x v="0"/>
    <x v="0"/>
    <x v="0"/>
    <m/>
    <x v="9"/>
    <x v="0"/>
    <x v="0"/>
    <x v="0"/>
    <x v="89"/>
    <x v="89"/>
    <x v="61"/>
    <x v="7"/>
    <x v="1"/>
    <m/>
    <m/>
    <m/>
    <m/>
    <n v="6003.17"/>
    <m/>
    <m/>
  </r>
  <r>
    <x v="6"/>
    <x v="0"/>
    <x v="0"/>
    <x v="0"/>
    <m/>
    <x v="9"/>
    <x v="0"/>
    <x v="0"/>
    <x v="0"/>
    <x v="90"/>
    <x v="90"/>
    <x v="62"/>
    <x v="7"/>
    <x v="1"/>
    <m/>
    <m/>
    <m/>
    <m/>
    <n v="5000"/>
    <m/>
    <m/>
  </r>
  <r>
    <x v="6"/>
    <x v="0"/>
    <x v="0"/>
    <x v="0"/>
    <m/>
    <x v="9"/>
    <x v="0"/>
    <x v="0"/>
    <x v="0"/>
    <x v="91"/>
    <x v="91"/>
    <x v="63"/>
    <x v="7"/>
    <x v="1"/>
    <m/>
    <m/>
    <m/>
    <m/>
    <n v="0"/>
    <m/>
    <m/>
  </r>
  <r>
    <x v="6"/>
    <x v="0"/>
    <x v="0"/>
    <x v="0"/>
    <m/>
    <x v="9"/>
    <x v="0"/>
    <x v="0"/>
    <x v="0"/>
    <x v="92"/>
    <x v="92"/>
    <x v="63"/>
    <x v="7"/>
    <x v="1"/>
    <m/>
    <m/>
    <m/>
    <m/>
    <n v="656"/>
    <m/>
    <m/>
  </r>
  <r>
    <x v="6"/>
    <x v="0"/>
    <x v="0"/>
    <x v="0"/>
    <m/>
    <x v="9"/>
    <x v="0"/>
    <x v="0"/>
    <x v="0"/>
    <x v="93"/>
    <x v="93"/>
    <x v="64"/>
    <x v="7"/>
    <x v="1"/>
    <m/>
    <m/>
    <m/>
    <m/>
    <n v="5698"/>
    <m/>
    <m/>
  </r>
  <r>
    <x v="6"/>
    <x v="0"/>
    <x v="1"/>
    <x v="0"/>
    <m/>
    <x v="9"/>
    <x v="0"/>
    <x v="0"/>
    <x v="0"/>
    <x v="94"/>
    <x v="94"/>
    <x v="65"/>
    <x v="7"/>
    <x v="1"/>
    <m/>
    <m/>
    <m/>
    <m/>
    <n v="3000"/>
    <m/>
    <m/>
  </r>
  <r>
    <x v="6"/>
    <x v="0"/>
    <x v="1"/>
    <x v="0"/>
    <m/>
    <x v="9"/>
    <x v="0"/>
    <x v="0"/>
    <x v="0"/>
    <x v="95"/>
    <x v="95"/>
    <x v="66"/>
    <x v="7"/>
    <x v="1"/>
    <m/>
    <m/>
    <m/>
    <m/>
    <n v="5000"/>
    <m/>
    <m/>
  </r>
  <r>
    <x v="6"/>
    <x v="0"/>
    <x v="1"/>
    <x v="0"/>
    <m/>
    <x v="9"/>
    <x v="0"/>
    <x v="0"/>
    <x v="0"/>
    <x v="96"/>
    <x v="96"/>
    <x v="67"/>
    <x v="8"/>
    <x v="1"/>
    <m/>
    <m/>
    <m/>
    <m/>
    <n v="0"/>
    <m/>
    <m/>
  </r>
  <r>
    <x v="6"/>
    <x v="0"/>
    <x v="1"/>
    <x v="0"/>
    <m/>
    <x v="9"/>
    <x v="0"/>
    <x v="0"/>
    <x v="0"/>
    <x v="97"/>
    <x v="97"/>
    <x v="67"/>
    <x v="8"/>
    <x v="1"/>
    <m/>
    <m/>
    <m/>
    <m/>
    <n v="0"/>
    <m/>
    <m/>
  </r>
  <r>
    <x v="6"/>
    <x v="0"/>
    <x v="1"/>
    <x v="0"/>
    <m/>
    <x v="9"/>
    <x v="0"/>
    <x v="0"/>
    <x v="0"/>
    <x v="98"/>
    <x v="98"/>
    <x v="68"/>
    <x v="8"/>
    <x v="1"/>
    <m/>
    <m/>
    <m/>
    <m/>
    <n v="1500"/>
    <m/>
    <m/>
  </r>
  <r>
    <x v="6"/>
    <x v="0"/>
    <x v="0"/>
    <x v="0"/>
    <m/>
    <x v="9"/>
    <x v="0"/>
    <x v="0"/>
    <x v="0"/>
    <x v="99"/>
    <x v="99"/>
    <x v="69"/>
    <x v="8"/>
    <x v="1"/>
    <m/>
    <m/>
    <m/>
    <m/>
    <n v="8999"/>
    <m/>
    <m/>
  </r>
  <r>
    <x v="6"/>
    <x v="0"/>
    <x v="1"/>
    <x v="0"/>
    <m/>
    <x v="9"/>
    <x v="0"/>
    <x v="0"/>
    <x v="0"/>
    <x v="100"/>
    <x v="100"/>
    <x v="70"/>
    <x v="8"/>
    <x v="1"/>
    <m/>
    <m/>
    <m/>
    <m/>
    <n v="0"/>
    <m/>
    <m/>
  </r>
  <r>
    <x v="6"/>
    <x v="0"/>
    <x v="1"/>
    <x v="0"/>
    <m/>
    <x v="9"/>
    <x v="0"/>
    <x v="0"/>
    <x v="0"/>
    <x v="101"/>
    <x v="101"/>
    <x v="70"/>
    <x v="8"/>
    <x v="1"/>
    <m/>
    <m/>
    <m/>
    <m/>
    <n v="0"/>
    <m/>
    <m/>
  </r>
  <r>
    <x v="6"/>
    <x v="0"/>
    <x v="1"/>
    <x v="0"/>
    <m/>
    <x v="9"/>
    <x v="0"/>
    <x v="0"/>
    <x v="0"/>
    <x v="102"/>
    <x v="102"/>
    <x v="70"/>
    <x v="8"/>
    <x v="1"/>
    <m/>
    <m/>
    <m/>
    <m/>
    <n v="0"/>
    <m/>
    <m/>
  </r>
  <r>
    <x v="6"/>
    <x v="0"/>
    <x v="1"/>
    <x v="0"/>
    <m/>
    <x v="9"/>
    <x v="0"/>
    <x v="0"/>
    <x v="0"/>
    <x v="103"/>
    <x v="103"/>
    <x v="71"/>
    <x v="8"/>
    <x v="1"/>
    <m/>
    <m/>
    <m/>
    <m/>
    <n v="0"/>
    <m/>
    <m/>
  </r>
  <r>
    <x v="6"/>
    <x v="0"/>
    <x v="0"/>
    <x v="0"/>
    <m/>
    <x v="9"/>
    <x v="0"/>
    <x v="0"/>
    <x v="0"/>
    <x v="104"/>
    <x v="104"/>
    <x v="71"/>
    <x v="8"/>
    <x v="1"/>
    <m/>
    <m/>
    <m/>
    <m/>
    <n v="3137"/>
    <m/>
    <m/>
  </r>
  <r>
    <x v="6"/>
    <x v="0"/>
    <x v="1"/>
    <x v="0"/>
    <m/>
    <x v="9"/>
    <x v="0"/>
    <x v="0"/>
    <x v="0"/>
    <x v="105"/>
    <x v="105"/>
    <x v="72"/>
    <x v="8"/>
    <x v="1"/>
    <m/>
    <m/>
    <m/>
    <m/>
    <n v="0"/>
    <m/>
    <m/>
  </r>
  <r>
    <x v="6"/>
    <x v="0"/>
    <x v="1"/>
    <x v="0"/>
    <m/>
    <x v="9"/>
    <x v="0"/>
    <x v="0"/>
    <x v="0"/>
    <x v="106"/>
    <x v="106"/>
    <x v="67"/>
    <x v="8"/>
    <x v="1"/>
    <m/>
    <m/>
    <m/>
    <m/>
    <n v="2000"/>
    <m/>
    <m/>
  </r>
  <r>
    <x v="6"/>
    <x v="0"/>
    <x v="0"/>
    <x v="0"/>
    <m/>
    <x v="9"/>
    <x v="0"/>
    <x v="0"/>
    <x v="0"/>
    <x v="107"/>
    <x v="107"/>
    <x v="73"/>
    <x v="8"/>
    <x v="1"/>
    <m/>
    <m/>
    <m/>
    <m/>
    <n v="12000"/>
    <m/>
    <m/>
  </r>
  <r>
    <x v="6"/>
    <x v="0"/>
    <x v="0"/>
    <x v="0"/>
    <m/>
    <x v="9"/>
    <x v="0"/>
    <x v="0"/>
    <x v="0"/>
    <x v="108"/>
    <x v="108"/>
    <x v="74"/>
    <x v="8"/>
    <x v="1"/>
    <m/>
    <m/>
    <m/>
    <m/>
    <n v="5012"/>
    <m/>
    <m/>
  </r>
  <r>
    <x v="6"/>
    <x v="0"/>
    <x v="0"/>
    <x v="0"/>
    <m/>
    <x v="9"/>
    <x v="0"/>
    <x v="0"/>
    <x v="0"/>
    <x v="109"/>
    <x v="109"/>
    <x v="74"/>
    <x v="8"/>
    <x v="1"/>
    <m/>
    <m/>
    <m/>
    <m/>
    <n v="5286"/>
    <m/>
    <m/>
  </r>
  <r>
    <x v="6"/>
    <x v="0"/>
    <x v="0"/>
    <x v="0"/>
    <m/>
    <x v="9"/>
    <x v="0"/>
    <x v="0"/>
    <x v="0"/>
    <x v="110"/>
    <x v="110"/>
    <x v="74"/>
    <x v="8"/>
    <x v="1"/>
    <m/>
    <m/>
    <m/>
    <m/>
    <n v="615"/>
    <m/>
    <m/>
  </r>
  <r>
    <x v="6"/>
    <x v="0"/>
    <x v="0"/>
    <x v="1"/>
    <m/>
    <x v="9"/>
    <x v="0"/>
    <x v="0"/>
    <x v="0"/>
    <x v="111"/>
    <x v="111"/>
    <x v="75"/>
    <x v="8"/>
    <x v="1"/>
    <m/>
    <m/>
    <m/>
    <m/>
    <n v="7781.83"/>
    <m/>
    <m/>
  </r>
  <r>
    <x v="6"/>
    <x v="0"/>
    <x v="0"/>
    <x v="0"/>
    <m/>
    <x v="9"/>
    <x v="0"/>
    <x v="0"/>
    <x v="0"/>
    <x v="112"/>
    <x v="112"/>
    <x v="76"/>
    <x v="9"/>
    <x v="1"/>
    <m/>
    <m/>
    <m/>
    <m/>
    <n v="4000"/>
    <m/>
    <m/>
  </r>
  <r>
    <x v="6"/>
    <x v="0"/>
    <x v="1"/>
    <x v="0"/>
    <m/>
    <x v="9"/>
    <x v="0"/>
    <x v="0"/>
    <x v="0"/>
    <x v="113"/>
    <x v="113"/>
    <x v="76"/>
    <x v="9"/>
    <x v="1"/>
    <m/>
    <m/>
    <m/>
    <m/>
    <n v="1196"/>
    <m/>
    <m/>
  </r>
  <r>
    <x v="6"/>
    <x v="0"/>
    <x v="0"/>
    <x v="0"/>
    <m/>
    <x v="9"/>
    <x v="0"/>
    <x v="0"/>
    <x v="0"/>
    <x v="114"/>
    <x v="114"/>
    <x v="77"/>
    <x v="9"/>
    <x v="1"/>
    <m/>
    <m/>
    <m/>
    <m/>
    <n v="2064"/>
    <m/>
    <m/>
  </r>
  <r>
    <x v="6"/>
    <x v="0"/>
    <x v="0"/>
    <x v="0"/>
    <m/>
    <x v="9"/>
    <x v="0"/>
    <x v="0"/>
    <x v="0"/>
    <x v="115"/>
    <x v="115"/>
    <x v="78"/>
    <x v="9"/>
    <x v="1"/>
    <m/>
    <m/>
    <m/>
    <m/>
    <n v="928"/>
    <m/>
    <m/>
  </r>
  <r>
    <x v="6"/>
    <x v="0"/>
    <x v="1"/>
    <x v="0"/>
    <m/>
    <x v="9"/>
    <x v="0"/>
    <x v="0"/>
    <x v="0"/>
    <x v="116"/>
    <x v="116"/>
    <x v="78"/>
    <x v="9"/>
    <x v="1"/>
    <m/>
    <m/>
    <m/>
    <m/>
    <n v="765"/>
    <m/>
    <m/>
  </r>
  <r>
    <x v="6"/>
    <x v="0"/>
    <x v="0"/>
    <x v="0"/>
    <m/>
    <x v="9"/>
    <x v="0"/>
    <x v="0"/>
    <x v="0"/>
    <x v="117"/>
    <x v="117"/>
    <x v="78"/>
    <x v="9"/>
    <x v="1"/>
    <m/>
    <m/>
    <m/>
    <m/>
    <n v="2654"/>
    <m/>
    <m/>
  </r>
  <r>
    <x v="6"/>
    <x v="0"/>
    <x v="0"/>
    <x v="0"/>
    <m/>
    <x v="9"/>
    <x v="0"/>
    <x v="0"/>
    <x v="0"/>
    <x v="118"/>
    <x v="118"/>
    <x v="78"/>
    <x v="9"/>
    <x v="1"/>
    <m/>
    <m/>
    <m/>
    <m/>
    <n v="722.25"/>
    <m/>
    <m/>
  </r>
  <r>
    <x v="6"/>
    <x v="0"/>
    <x v="0"/>
    <x v="0"/>
    <m/>
    <x v="9"/>
    <x v="0"/>
    <x v="0"/>
    <x v="0"/>
    <x v="119"/>
    <x v="119"/>
    <x v="79"/>
    <x v="9"/>
    <x v="1"/>
    <m/>
    <m/>
    <m/>
    <m/>
    <n v="1338"/>
    <m/>
    <m/>
  </r>
  <r>
    <x v="6"/>
    <x v="0"/>
    <x v="1"/>
    <x v="0"/>
    <m/>
    <x v="9"/>
    <x v="0"/>
    <x v="0"/>
    <x v="0"/>
    <x v="120"/>
    <x v="120"/>
    <x v="79"/>
    <x v="9"/>
    <x v="1"/>
    <m/>
    <m/>
    <m/>
    <m/>
    <n v="900"/>
    <m/>
    <m/>
  </r>
  <r>
    <x v="6"/>
    <x v="0"/>
    <x v="1"/>
    <x v="0"/>
    <m/>
    <x v="9"/>
    <x v="0"/>
    <x v="0"/>
    <x v="0"/>
    <x v="121"/>
    <x v="121"/>
    <x v="79"/>
    <x v="9"/>
    <x v="1"/>
    <m/>
    <m/>
    <m/>
    <m/>
    <n v="0"/>
    <m/>
    <m/>
  </r>
  <r>
    <x v="6"/>
    <x v="0"/>
    <x v="0"/>
    <x v="0"/>
    <m/>
    <x v="9"/>
    <x v="0"/>
    <x v="0"/>
    <x v="0"/>
    <x v="122"/>
    <x v="122"/>
    <x v="80"/>
    <x v="9"/>
    <x v="1"/>
    <m/>
    <m/>
    <m/>
    <m/>
    <n v="5837"/>
    <m/>
    <m/>
  </r>
  <r>
    <x v="6"/>
    <x v="0"/>
    <x v="1"/>
    <x v="0"/>
    <m/>
    <x v="9"/>
    <x v="0"/>
    <x v="0"/>
    <x v="0"/>
    <x v="123"/>
    <x v="123"/>
    <x v="81"/>
    <x v="9"/>
    <x v="1"/>
    <m/>
    <m/>
    <m/>
    <m/>
    <n v="600"/>
    <m/>
    <m/>
  </r>
  <r>
    <x v="6"/>
    <x v="0"/>
    <x v="0"/>
    <x v="0"/>
    <m/>
    <x v="9"/>
    <x v="0"/>
    <x v="0"/>
    <x v="0"/>
    <x v="124"/>
    <x v="124"/>
    <x v="81"/>
    <x v="9"/>
    <x v="1"/>
    <m/>
    <m/>
    <m/>
    <m/>
    <n v="4809"/>
    <m/>
    <m/>
  </r>
  <r>
    <x v="6"/>
    <x v="0"/>
    <x v="0"/>
    <x v="0"/>
    <m/>
    <x v="9"/>
    <x v="0"/>
    <x v="0"/>
    <x v="0"/>
    <x v="125"/>
    <x v="125"/>
    <x v="81"/>
    <x v="9"/>
    <x v="1"/>
    <m/>
    <m/>
    <m/>
    <m/>
    <n v="0"/>
    <m/>
    <m/>
  </r>
  <r>
    <x v="6"/>
    <x v="0"/>
    <x v="0"/>
    <x v="0"/>
    <m/>
    <x v="9"/>
    <x v="0"/>
    <x v="0"/>
    <x v="0"/>
    <x v="126"/>
    <x v="126"/>
    <x v="82"/>
    <x v="9"/>
    <x v="1"/>
    <m/>
    <m/>
    <m/>
    <m/>
    <n v="1431"/>
    <m/>
    <m/>
  </r>
  <r>
    <x v="6"/>
    <x v="0"/>
    <x v="0"/>
    <x v="0"/>
    <m/>
    <x v="9"/>
    <x v="0"/>
    <x v="0"/>
    <x v="0"/>
    <x v="127"/>
    <x v="127"/>
    <x v="82"/>
    <x v="9"/>
    <x v="1"/>
    <m/>
    <m/>
    <m/>
    <m/>
    <n v="1345.58"/>
    <m/>
    <m/>
  </r>
  <r>
    <x v="6"/>
    <x v="0"/>
    <x v="0"/>
    <x v="0"/>
    <m/>
    <x v="9"/>
    <x v="0"/>
    <x v="0"/>
    <x v="0"/>
    <x v="128"/>
    <x v="128"/>
    <x v="82"/>
    <x v="9"/>
    <x v="1"/>
    <m/>
    <m/>
    <m/>
    <m/>
    <n v="3946"/>
    <m/>
    <m/>
  </r>
  <r>
    <x v="6"/>
    <x v="0"/>
    <x v="0"/>
    <x v="0"/>
    <m/>
    <x v="9"/>
    <x v="0"/>
    <x v="0"/>
    <x v="0"/>
    <x v="129"/>
    <x v="129"/>
    <x v="79"/>
    <x v="9"/>
    <x v="1"/>
    <m/>
    <m/>
    <m/>
    <m/>
    <n v="1500"/>
    <m/>
    <m/>
  </r>
  <r>
    <x v="6"/>
    <x v="0"/>
    <x v="0"/>
    <x v="0"/>
    <m/>
    <x v="9"/>
    <x v="0"/>
    <x v="0"/>
    <x v="0"/>
    <x v="130"/>
    <x v="130"/>
    <x v="77"/>
    <x v="9"/>
    <x v="1"/>
    <m/>
    <m/>
    <m/>
    <m/>
    <n v="481"/>
    <m/>
    <m/>
  </r>
  <r>
    <x v="6"/>
    <x v="0"/>
    <x v="0"/>
    <x v="0"/>
    <m/>
    <x v="9"/>
    <x v="0"/>
    <x v="0"/>
    <x v="0"/>
    <x v="131"/>
    <x v="131"/>
    <x v="77"/>
    <x v="9"/>
    <x v="1"/>
    <m/>
    <m/>
    <m/>
    <m/>
    <n v="2169.25"/>
    <m/>
    <m/>
  </r>
  <r>
    <x v="6"/>
    <x v="0"/>
    <x v="0"/>
    <x v="0"/>
    <m/>
    <x v="9"/>
    <x v="0"/>
    <x v="0"/>
    <x v="0"/>
    <x v="132"/>
    <x v="132"/>
    <x v="77"/>
    <x v="9"/>
    <x v="1"/>
    <m/>
    <m/>
    <m/>
    <m/>
    <n v="1087"/>
    <m/>
    <m/>
  </r>
  <r>
    <x v="6"/>
    <x v="0"/>
    <x v="0"/>
    <x v="0"/>
    <m/>
    <x v="9"/>
    <x v="0"/>
    <x v="0"/>
    <x v="0"/>
    <x v="133"/>
    <x v="133"/>
    <x v="77"/>
    <x v="9"/>
    <x v="1"/>
    <m/>
    <m/>
    <m/>
    <m/>
    <n v="501"/>
    <m/>
    <m/>
  </r>
  <r>
    <x v="6"/>
    <x v="0"/>
    <x v="0"/>
    <x v="0"/>
    <m/>
    <x v="9"/>
    <x v="0"/>
    <x v="0"/>
    <x v="0"/>
    <x v="134"/>
    <x v="134"/>
    <x v="80"/>
    <x v="9"/>
    <x v="1"/>
    <m/>
    <m/>
    <m/>
    <m/>
    <n v="522.16999999999996"/>
    <m/>
    <m/>
  </r>
  <r>
    <x v="6"/>
    <x v="0"/>
    <x v="0"/>
    <x v="0"/>
    <m/>
    <x v="9"/>
    <x v="0"/>
    <x v="0"/>
    <x v="0"/>
    <x v="135"/>
    <x v="135"/>
    <x v="80"/>
    <x v="9"/>
    <x v="1"/>
    <m/>
    <m/>
    <m/>
    <m/>
    <n v="188"/>
    <m/>
    <m/>
  </r>
  <r>
    <x v="6"/>
    <x v="0"/>
    <x v="0"/>
    <x v="0"/>
    <m/>
    <x v="9"/>
    <x v="0"/>
    <x v="0"/>
    <x v="0"/>
    <x v="136"/>
    <x v="136"/>
    <x v="83"/>
    <x v="9"/>
    <x v="1"/>
    <m/>
    <m/>
    <m/>
    <m/>
    <n v="0"/>
    <m/>
    <m/>
  </r>
  <r>
    <x v="6"/>
    <x v="0"/>
    <x v="0"/>
    <x v="0"/>
    <m/>
    <x v="9"/>
    <x v="0"/>
    <x v="0"/>
    <x v="0"/>
    <x v="137"/>
    <x v="137"/>
    <x v="83"/>
    <x v="9"/>
    <x v="1"/>
    <m/>
    <m/>
    <m/>
    <m/>
    <n v="697"/>
    <m/>
    <m/>
  </r>
  <r>
    <x v="6"/>
    <x v="0"/>
    <x v="1"/>
    <x v="0"/>
    <m/>
    <x v="9"/>
    <x v="0"/>
    <x v="0"/>
    <x v="1"/>
    <x v="138"/>
    <x v="138"/>
    <x v="84"/>
    <x v="9"/>
    <x v="1"/>
    <m/>
    <m/>
    <m/>
    <m/>
    <n v="6014.25"/>
    <m/>
    <m/>
  </r>
  <r>
    <x v="6"/>
    <x v="0"/>
    <x v="1"/>
    <x v="0"/>
    <m/>
    <x v="9"/>
    <x v="0"/>
    <x v="0"/>
    <x v="0"/>
    <x v="139"/>
    <x v="139"/>
    <x v="79"/>
    <x v="9"/>
    <x v="1"/>
    <m/>
    <m/>
    <m/>
    <m/>
    <n v="0"/>
    <m/>
    <m/>
  </r>
  <r>
    <x v="6"/>
    <x v="0"/>
    <x v="0"/>
    <x v="0"/>
    <m/>
    <x v="9"/>
    <x v="0"/>
    <x v="0"/>
    <x v="0"/>
    <x v="140"/>
    <x v="140"/>
    <x v="85"/>
    <x v="10"/>
    <x v="1"/>
    <m/>
    <m/>
    <m/>
    <m/>
    <n v="8821"/>
    <m/>
    <m/>
  </r>
  <r>
    <x v="6"/>
    <x v="0"/>
    <x v="1"/>
    <x v="0"/>
    <m/>
    <x v="9"/>
    <x v="0"/>
    <x v="0"/>
    <x v="0"/>
    <x v="141"/>
    <x v="141"/>
    <x v="86"/>
    <x v="10"/>
    <x v="1"/>
    <m/>
    <m/>
    <m/>
    <m/>
    <n v="3236.5"/>
    <m/>
    <m/>
  </r>
  <r>
    <x v="6"/>
    <x v="0"/>
    <x v="1"/>
    <x v="0"/>
    <m/>
    <x v="9"/>
    <x v="0"/>
    <x v="0"/>
    <x v="0"/>
    <x v="142"/>
    <x v="142"/>
    <x v="86"/>
    <x v="10"/>
    <x v="1"/>
    <m/>
    <m/>
    <m/>
    <m/>
    <n v="1500"/>
    <m/>
    <m/>
  </r>
  <r>
    <x v="6"/>
    <x v="0"/>
    <x v="1"/>
    <x v="0"/>
    <m/>
    <x v="9"/>
    <x v="0"/>
    <x v="0"/>
    <x v="0"/>
    <x v="143"/>
    <x v="143"/>
    <x v="86"/>
    <x v="10"/>
    <x v="1"/>
    <m/>
    <m/>
    <m/>
    <m/>
    <n v="400"/>
    <m/>
    <m/>
  </r>
  <r>
    <x v="6"/>
    <x v="0"/>
    <x v="0"/>
    <x v="0"/>
    <m/>
    <x v="9"/>
    <x v="0"/>
    <x v="0"/>
    <x v="0"/>
    <x v="144"/>
    <x v="144"/>
    <x v="87"/>
    <x v="10"/>
    <x v="1"/>
    <m/>
    <m/>
    <m/>
    <m/>
    <n v="5316"/>
    <m/>
    <m/>
  </r>
  <r>
    <x v="6"/>
    <x v="0"/>
    <x v="0"/>
    <x v="1"/>
    <m/>
    <x v="9"/>
    <x v="0"/>
    <x v="0"/>
    <x v="0"/>
    <x v="145"/>
    <x v="145"/>
    <x v="88"/>
    <x v="10"/>
    <x v="1"/>
    <m/>
    <m/>
    <m/>
    <m/>
    <n v="0"/>
    <m/>
    <m/>
  </r>
  <r>
    <x v="6"/>
    <x v="0"/>
    <x v="0"/>
    <x v="0"/>
    <m/>
    <x v="9"/>
    <x v="0"/>
    <x v="0"/>
    <x v="0"/>
    <x v="146"/>
    <x v="146"/>
    <x v="89"/>
    <x v="10"/>
    <x v="1"/>
    <m/>
    <m/>
    <m/>
    <m/>
    <n v="4826"/>
    <m/>
    <m/>
  </r>
  <r>
    <x v="6"/>
    <x v="0"/>
    <x v="0"/>
    <x v="0"/>
    <m/>
    <x v="9"/>
    <x v="0"/>
    <x v="0"/>
    <x v="0"/>
    <x v="147"/>
    <x v="147"/>
    <x v="86"/>
    <x v="10"/>
    <x v="1"/>
    <m/>
    <m/>
    <m/>
    <m/>
    <n v="4113.4799999999996"/>
    <m/>
    <m/>
  </r>
  <r>
    <x v="6"/>
    <x v="0"/>
    <x v="0"/>
    <x v="0"/>
    <m/>
    <x v="9"/>
    <x v="0"/>
    <x v="0"/>
    <x v="0"/>
    <x v="148"/>
    <x v="148"/>
    <x v="90"/>
    <x v="11"/>
    <x v="1"/>
    <m/>
    <m/>
    <m/>
    <m/>
    <n v="726"/>
    <m/>
    <m/>
  </r>
  <r>
    <x v="6"/>
    <x v="0"/>
    <x v="0"/>
    <x v="0"/>
    <m/>
    <x v="9"/>
    <x v="0"/>
    <x v="0"/>
    <x v="0"/>
    <x v="149"/>
    <x v="149"/>
    <x v="90"/>
    <x v="11"/>
    <x v="1"/>
    <m/>
    <m/>
    <m/>
    <m/>
    <n v="8794"/>
    <m/>
    <m/>
  </r>
  <r>
    <x v="6"/>
    <x v="0"/>
    <x v="0"/>
    <x v="0"/>
    <m/>
    <x v="9"/>
    <x v="0"/>
    <x v="0"/>
    <x v="0"/>
    <x v="150"/>
    <x v="150"/>
    <x v="90"/>
    <x v="11"/>
    <x v="1"/>
    <m/>
    <m/>
    <m/>
    <m/>
    <n v="1499"/>
    <m/>
    <m/>
  </r>
  <r>
    <x v="6"/>
    <x v="0"/>
    <x v="0"/>
    <x v="0"/>
    <m/>
    <x v="9"/>
    <x v="0"/>
    <x v="0"/>
    <x v="0"/>
    <x v="151"/>
    <x v="151"/>
    <x v="90"/>
    <x v="11"/>
    <x v="1"/>
    <m/>
    <m/>
    <m/>
    <m/>
    <n v="3020"/>
    <m/>
    <m/>
  </r>
  <r>
    <x v="6"/>
    <x v="0"/>
    <x v="0"/>
    <x v="0"/>
    <m/>
    <x v="9"/>
    <x v="0"/>
    <x v="0"/>
    <x v="0"/>
    <x v="152"/>
    <x v="152"/>
    <x v="91"/>
    <x v="11"/>
    <x v="1"/>
    <m/>
    <m/>
    <m/>
    <m/>
    <n v="4021.25"/>
    <m/>
    <m/>
  </r>
  <r>
    <x v="6"/>
    <x v="0"/>
    <x v="0"/>
    <x v="0"/>
    <m/>
    <x v="9"/>
    <x v="0"/>
    <x v="0"/>
    <x v="0"/>
    <x v="153"/>
    <x v="153"/>
    <x v="92"/>
    <x v="11"/>
    <x v="1"/>
    <m/>
    <m/>
    <m/>
    <m/>
    <n v="4950"/>
    <m/>
    <m/>
  </r>
  <r>
    <x v="6"/>
    <x v="0"/>
    <x v="0"/>
    <x v="0"/>
    <m/>
    <x v="9"/>
    <x v="0"/>
    <x v="0"/>
    <x v="1"/>
    <x v="154"/>
    <x v="154"/>
    <x v="92"/>
    <x v="11"/>
    <x v="1"/>
    <m/>
    <m/>
    <m/>
    <m/>
    <n v="750"/>
    <m/>
    <m/>
  </r>
  <r>
    <x v="6"/>
    <x v="0"/>
    <x v="1"/>
    <x v="0"/>
    <m/>
    <x v="9"/>
    <x v="0"/>
    <x v="0"/>
    <x v="0"/>
    <x v="155"/>
    <x v="155"/>
    <x v="92"/>
    <x v="11"/>
    <x v="1"/>
    <m/>
    <m/>
    <m/>
    <m/>
    <n v="7000"/>
    <m/>
    <m/>
  </r>
  <r>
    <x v="6"/>
    <x v="0"/>
    <x v="1"/>
    <x v="0"/>
    <m/>
    <x v="9"/>
    <x v="0"/>
    <x v="0"/>
    <x v="0"/>
    <x v="156"/>
    <x v="156"/>
    <x v="93"/>
    <x v="11"/>
    <x v="1"/>
    <m/>
    <m/>
    <m/>
    <m/>
    <n v="4486.09"/>
    <m/>
    <m/>
  </r>
  <r>
    <x v="6"/>
    <x v="0"/>
    <x v="0"/>
    <x v="0"/>
    <m/>
    <x v="9"/>
    <x v="0"/>
    <x v="0"/>
    <x v="0"/>
    <x v="157"/>
    <x v="157"/>
    <x v="92"/>
    <x v="11"/>
    <x v="1"/>
    <m/>
    <m/>
    <m/>
    <m/>
    <n v="2812"/>
    <m/>
    <m/>
  </r>
  <r>
    <x v="6"/>
    <x v="0"/>
    <x v="0"/>
    <x v="0"/>
    <m/>
    <x v="9"/>
    <x v="0"/>
    <x v="0"/>
    <x v="1"/>
    <x v="158"/>
    <x v="158"/>
    <x v="92"/>
    <x v="11"/>
    <x v="1"/>
    <m/>
    <m/>
    <m/>
    <m/>
    <n v="6024.33"/>
    <m/>
    <m/>
  </r>
  <r>
    <x v="6"/>
    <x v="0"/>
    <x v="0"/>
    <x v="0"/>
    <m/>
    <x v="9"/>
    <x v="0"/>
    <x v="0"/>
    <x v="0"/>
    <x v="159"/>
    <x v="159"/>
    <x v="94"/>
    <x v="11"/>
    <x v="1"/>
    <m/>
    <m/>
    <m/>
    <m/>
    <n v="4225"/>
    <m/>
    <m/>
  </r>
  <r>
    <x v="6"/>
    <x v="0"/>
    <x v="0"/>
    <x v="0"/>
    <m/>
    <x v="9"/>
    <x v="0"/>
    <x v="0"/>
    <x v="0"/>
    <x v="160"/>
    <x v="160"/>
    <x v="90"/>
    <x v="11"/>
    <x v="1"/>
    <m/>
    <m/>
    <m/>
    <m/>
    <n v="3342"/>
    <m/>
    <m/>
  </r>
  <r>
    <x v="6"/>
    <x v="0"/>
    <x v="0"/>
    <x v="0"/>
    <m/>
    <x v="9"/>
    <x v="0"/>
    <x v="0"/>
    <x v="0"/>
    <x v="161"/>
    <x v="161"/>
    <x v="90"/>
    <x v="11"/>
    <x v="1"/>
    <m/>
    <m/>
    <m/>
    <m/>
    <n v="3258"/>
    <m/>
    <m/>
  </r>
  <r>
    <x v="6"/>
    <x v="0"/>
    <x v="0"/>
    <x v="0"/>
    <m/>
    <x v="9"/>
    <x v="0"/>
    <x v="0"/>
    <x v="0"/>
    <x v="162"/>
    <x v="162"/>
    <x v="95"/>
    <x v="11"/>
    <x v="1"/>
    <m/>
    <m/>
    <m/>
    <m/>
    <n v="8777"/>
    <m/>
    <m/>
  </r>
  <r>
    <x v="6"/>
    <x v="0"/>
    <x v="1"/>
    <x v="0"/>
    <m/>
    <x v="9"/>
    <x v="0"/>
    <x v="0"/>
    <x v="0"/>
    <x v="163"/>
    <x v="163"/>
    <x v="96"/>
    <x v="12"/>
    <x v="1"/>
    <m/>
    <m/>
    <m/>
    <m/>
    <n v="0"/>
    <m/>
    <m/>
  </r>
  <r>
    <x v="6"/>
    <x v="0"/>
    <x v="0"/>
    <x v="0"/>
    <m/>
    <x v="9"/>
    <x v="0"/>
    <x v="0"/>
    <x v="0"/>
    <x v="164"/>
    <x v="164"/>
    <x v="96"/>
    <x v="12"/>
    <x v="1"/>
    <m/>
    <m/>
    <m/>
    <m/>
    <n v="0"/>
    <m/>
    <m/>
  </r>
  <r>
    <x v="6"/>
    <x v="0"/>
    <x v="0"/>
    <x v="0"/>
    <m/>
    <x v="9"/>
    <x v="0"/>
    <x v="0"/>
    <x v="0"/>
    <x v="165"/>
    <x v="165"/>
    <x v="96"/>
    <x v="12"/>
    <x v="1"/>
    <m/>
    <m/>
    <m/>
    <m/>
    <n v="2115"/>
    <m/>
    <m/>
  </r>
  <r>
    <x v="6"/>
    <x v="0"/>
    <x v="1"/>
    <x v="0"/>
    <m/>
    <x v="9"/>
    <x v="0"/>
    <x v="0"/>
    <x v="0"/>
    <x v="166"/>
    <x v="166"/>
    <x v="96"/>
    <x v="12"/>
    <x v="1"/>
    <m/>
    <m/>
    <m/>
    <m/>
    <n v="500"/>
    <m/>
    <m/>
  </r>
  <r>
    <x v="6"/>
    <x v="0"/>
    <x v="0"/>
    <x v="0"/>
    <m/>
    <x v="9"/>
    <x v="0"/>
    <x v="0"/>
    <x v="0"/>
    <x v="167"/>
    <x v="167"/>
    <x v="97"/>
    <x v="12"/>
    <x v="1"/>
    <m/>
    <m/>
    <m/>
    <m/>
    <n v="5837.25"/>
    <m/>
    <m/>
  </r>
  <r>
    <x v="6"/>
    <x v="0"/>
    <x v="0"/>
    <x v="0"/>
    <m/>
    <x v="9"/>
    <x v="0"/>
    <x v="0"/>
    <x v="0"/>
    <x v="168"/>
    <x v="168"/>
    <x v="98"/>
    <x v="12"/>
    <x v="1"/>
    <m/>
    <m/>
    <m/>
    <m/>
    <n v="1264"/>
    <m/>
    <m/>
  </r>
  <r>
    <x v="6"/>
    <x v="0"/>
    <x v="0"/>
    <x v="0"/>
    <m/>
    <x v="9"/>
    <x v="0"/>
    <x v="0"/>
    <x v="0"/>
    <x v="169"/>
    <x v="169"/>
    <x v="98"/>
    <x v="12"/>
    <x v="1"/>
    <m/>
    <m/>
    <m/>
    <m/>
    <n v="736"/>
    <m/>
    <m/>
  </r>
  <r>
    <x v="6"/>
    <x v="0"/>
    <x v="0"/>
    <x v="0"/>
    <m/>
    <x v="9"/>
    <x v="0"/>
    <x v="0"/>
    <x v="0"/>
    <x v="170"/>
    <x v="170"/>
    <x v="98"/>
    <x v="12"/>
    <x v="1"/>
    <m/>
    <m/>
    <m/>
    <m/>
    <n v="763"/>
    <m/>
    <m/>
  </r>
  <r>
    <x v="6"/>
    <x v="0"/>
    <x v="0"/>
    <x v="0"/>
    <m/>
    <x v="9"/>
    <x v="0"/>
    <x v="0"/>
    <x v="0"/>
    <x v="171"/>
    <x v="171"/>
    <x v="98"/>
    <x v="12"/>
    <x v="1"/>
    <m/>
    <m/>
    <m/>
    <m/>
    <n v="657"/>
    <m/>
    <m/>
  </r>
  <r>
    <x v="6"/>
    <x v="0"/>
    <x v="0"/>
    <x v="0"/>
    <m/>
    <x v="9"/>
    <x v="0"/>
    <x v="0"/>
    <x v="0"/>
    <x v="172"/>
    <x v="172"/>
    <x v="98"/>
    <x v="12"/>
    <x v="1"/>
    <m/>
    <m/>
    <m/>
    <m/>
    <n v="-652"/>
    <m/>
    <m/>
  </r>
  <r>
    <x v="6"/>
    <x v="0"/>
    <x v="1"/>
    <x v="0"/>
    <m/>
    <x v="9"/>
    <x v="0"/>
    <x v="0"/>
    <x v="0"/>
    <x v="173"/>
    <x v="173"/>
    <x v="99"/>
    <x v="12"/>
    <x v="1"/>
    <m/>
    <m/>
    <m/>
    <m/>
    <n v="2358"/>
    <m/>
    <m/>
  </r>
  <r>
    <x v="6"/>
    <x v="0"/>
    <x v="1"/>
    <x v="0"/>
    <m/>
    <x v="9"/>
    <x v="0"/>
    <x v="0"/>
    <x v="0"/>
    <x v="174"/>
    <x v="174"/>
    <x v="99"/>
    <x v="12"/>
    <x v="1"/>
    <m/>
    <m/>
    <m/>
    <m/>
    <n v="20204"/>
    <m/>
    <m/>
  </r>
  <r>
    <x v="6"/>
    <x v="0"/>
    <x v="0"/>
    <x v="0"/>
    <m/>
    <x v="9"/>
    <x v="0"/>
    <x v="0"/>
    <x v="0"/>
    <x v="175"/>
    <x v="175"/>
    <x v="97"/>
    <x v="12"/>
    <x v="1"/>
    <m/>
    <m/>
    <m/>
    <m/>
    <n v="5000"/>
    <m/>
    <m/>
  </r>
  <r>
    <x v="6"/>
    <x v="0"/>
    <x v="0"/>
    <x v="0"/>
    <m/>
    <x v="9"/>
    <x v="0"/>
    <x v="0"/>
    <x v="0"/>
    <x v="176"/>
    <x v="176"/>
    <x v="97"/>
    <x v="12"/>
    <x v="1"/>
    <m/>
    <m/>
    <m/>
    <m/>
    <n v="6417"/>
    <m/>
    <m/>
  </r>
  <r>
    <x v="6"/>
    <x v="0"/>
    <x v="0"/>
    <x v="0"/>
    <m/>
    <x v="9"/>
    <x v="0"/>
    <x v="0"/>
    <x v="0"/>
    <x v="177"/>
    <x v="177"/>
    <x v="97"/>
    <x v="12"/>
    <x v="1"/>
    <m/>
    <m/>
    <m/>
    <m/>
    <n v="2313"/>
    <m/>
    <m/>
  </r>
  <r>
    <x v="6"/>
    <x v="0"/>
    <x v="1"/>
    <x v="0"/>
    <m/>
    <x v="9"/>
    <x v="0"/>
    <x v="0"/>
    <x v="0"/>
    <x v="178"/>
    <x v="178"/>
    <x v="100"/>
    <x v="12"/>
    <x v="1"/>
    <m/>
    <m/>
    <m/>
    <m/>
    <n v="0"/>
    <m/>
    <m/>
  </r>
  <r>
    <x v="6"/>
    <x v="0"/>
    <x v="1"/>
    <x v="0"/>
    <m/>
    <x v="9"/>
    <x v="0"/>
    <x v="0"/>
    <x v="0"/>
    <x v="179"/>
    <x v="179"/>
    <x v="101"/>
    <x v="12"/>
    <x v="1"/>
    <m/>
    <m/>
    <m/>
    <m/>
    <n v="0"/>
    <m/>
    <m/>
  </r>
  <r>
    <x v="6"/>
    <x v="0"/>
    <x v="0"/>
    <x v="0"/>
    <m/>
    <x v="9"/>
    <x v="0"/>
    <x v="0"/>
    <x v="0"/>
    <x v="180"/>
    <x v="180"/>
    <x v="102"/>
    <x v="12"/>
    <x v="1"/>
    <m/>
    <m/>
    <m/>
    <m/>
    <n v="1573"/>
    <m/>
    <m/>
  </r>
  <r>
    <x v="6"/>
    <x v="0"/>
    <x v="0"/>
    <x v="0"/>
    <m/>
    <x v="9"/>
    <x v="0"/>
    <x v="0"/>
    <x v="0"/>
    <x v="181"/>
    <x v="181"/>
    <x v="102"/>
    <x v="12"/>
    <x v="1"/>
    <m/>
    <m/>
    <m/>
    <m/>
    <n v="1278"/>
    <m/>
    <m/>
  </r>
  <r>
    <x v="6"/>
    <x v="0"/>
    <x v="0"/>
    <x v="0"/>
    <m/>
    <x v="9"/>
    <x v="0"/>
    <x v="0"/>
    <x v="0"/>
    <x v="182"/>
    <x v="182"/>
    <x v="102"/>
    <x v="12"/>
    <x v="1"/>
    <m/>
    <m/>
    <m/>
    <m/>
    <n v="1489"/>
    <m/>
    <m/>
  </r>
  <r>
    <x v="6"/>
    <x v="0"/>
    <x v="1"/>
    <x v="0"/>
    <m/>
    <x v="9"/>
    <x v="0"/>
    <x v="0"/>
    <x v="0"/>
    <x v="183"/>
    <x v="183"/>
    <x v="97"/>
    <x v="12"/>
    <x v="1"/>
    <m/>
    <m/>
    <m/>
    <m/>
    <n v="1335.75"/>
    <m/>
    <m/>
  </r>
  <r>
    <x v="6"/>
    <x v="0"/>
    <x v="1"/>
    <x v="0"/>
    <m/>
    <x v="9"/>
    <x v="0"/>
    <x v="0"/>
    <x v="1"/>
    <x v="184"/>
    <x v="184"/>
    <x v="103"/>
    <x v="12"/>
    <x v="1"/>
    <m/>
    <m/>
    <m/>
    <m/>
    <n v="9393.33"/>
    <m/>
    <m/>
  </r>
  <r>
    <x v="6"/>
    <x v="0"/>
    <x v="0"/>
    <x v="0"/>
    <m/>
    <x v="9"/>
    <x v="0"/>
    <x v="0"/>
    <x v="0"/>
    <x v="185"/>
    <x v="185"/>
    <x v="104"/>
    <x v="12"/>
    <x v="1"/>
    <m/>
    <m/>
    <m/>
    <m/>
    <n v="5856"/>
    <m/>
    <m/>
  </r>
  <r>
    <x v="6"/>
    <x v="0"/>
    <x v="1"/>
    <x v="0"/>
    <m/>
    <x v="9"/>
    <x v="0"/>
    <x v="0"/>
    <x v="0"/>
    <x v="186"/>
    <x v="186"/>
    <x v="105"/>
    <x v="13"/>
    <x v="1"/>
    <m/>
    <m/>
    <m/>
    <m/>
    <n v="3750"/>
    <m/>
    <m/>
  </r>
  <r>
    <x v="6"/>
    <x v="0"/>
    <x v="1"/>
    <x v="0"/>
    <m/>
    <x v="9"/>
    <x v="0"/>
    <x v="0"/>
    <x v="0"/>
    <x v="188"/>
    <x v="188"/>
    <x v="107"/>
    <x v="13"/>
    <x v="1"/>
    <m/>
    <m/>
    <m/>
    <m/>
    <n v="2500"/>
    <m/>
    <m/>
  </r>
  <r>
    <x v="6"/>
    <x v="0"/>
    <x v="1"/>
    <x v="0"/>
    <m/>
    <x v="9"/>
    <x v="0"/>
    <x v="0"/>
    <x v="0"/>
    <x v="187"/>
    <x v="187"/>
    <x v="106"/>
    <x v="13"/>
    <x v="1"/>
    <m/>
    <m/>
    <m/>
    <m/>
    <n v="3009.25"/>
    <m/>
    <m/>
  </r>
  <r>
    <x v="6"/>
    <x v="0"/>
    <x v="0"/>
    <x v="0"/>
    <m/>
    <x v="9"/>
    <x v="0"/>
    <x v="0"/>
    <x v="0"/>
    <x v="189"/>
    <x v="189"/>
    <x v="108"/>
    <x v="13"/>
    <x v="1"/>
    <m/>
    <m/>
    <m/>
    <m/>
    <n v="3395.2"/>
    <m/>
    <m/>
  </r>
  <r>
    <x v="6"/>
    <x v="0"/>
    <x v="0"/>
    <x v="0"/>
    <m/>
    <x v="9"/>
    <x v="0"/>
    <x v="0"/>
    <x v="0"/>
    <x v="190"/>
    <x v="190"/>
    <x v="109"/>
    <x v="13"/>
    <x v="1"/>
    <m/>
    <m/>
    <m/>
    <m/>
    <n v="5490"/>
    <m/>
    <m/>
  </r>
  <r>
    <x v="6"/>
    <x v="0"/>
    <x v="1"/>
    <x v="0"/>
    <m/>
    <x v="9"/>
    <x v="0"/>
    <x v="0"/>
    <x v="0"/>
    <x v="191"/>
    <x v="191"/>
    <x v="110"/>
    <x v="13"/>
    <x v="1"/>
    <m/>
    <m/>
    <m/>
    <m/>
    <n v="1500"/>
    <m/>
    <m/>
  </r>
  <r>
    <x v="6"/>
    <x v="0"/>
    <x v="0"/>
    <x v="0"/>
    <m/>
    <x v="9"/>
    <x v="0"/>
    <x v="0"/>
    <x v="0"/>
    <x v="192"/>
    <x v="192"/>
    <x v="111"/>
    <x v="13"/>
    <x v="1"/>
    <m/>
    <m/>
    <m/>
    <m/>
    <n v="4220.67"/>
    <m/>
    <m/>
  </r>
  <r>
    <x v="6"/>
    <x v="0"/>
    <x v="1"/>
    <x v="1"/>
    <m/>
    <x v="9"/>
    <x v="0"/>
    <x v="0"/>
    <x v="0"/>
    <x v="193"/>
    <x v="193"/>
    <x v="112"/>
    <x v="13"/>
    <x v="1"/>
    <m/>
    <m/>
    <m/>
    <m/>
    <n v="5631.41"/>
    <m/>
    <m/>
  </r>
  <r>
    <x v="6"/>
    <x v="0"/>
    <x v="0"/>
    <x v="0"/>
    <m/>
    <x v="9"/>
    <x v="0"/>
    <x v="0"/>
    <x v="1"/>
    <x v="194"/>
    <x v="194"/>
    <x v="113"/>
    <x v="13"/>
    <x v="1"/>
    <m/>
    <m/>
    <m/>
    <m/>
    <n v="4762"/>
    <m/>
    <m/>
  </r>
  <r>
    <x v="6"/>
    <x v="0"/>
    <x v="0"/>
    <x v="0"/>
    <m/>
    <x v="9"/>
    <x v="0"/>
    <x v="0"/>
    <x v="0"/>
    <x v="195"/>
    <x v="195"/>
    <x v="114"/>
    <x v="14"/>
    <x v="2"/>
    <m/>
    <m/>
    <m/>
    <m/>
    <n v="4325"/>
    <m/>
    <m/>
  </r>
  <r>
    <x v="6"/>
    <x v="0"/>
    <x v="1"/>
    <x v="0"/>
    <m/>
    <x v="9"/>
    <x v="0"/>
    <x v="0"/>
    <x v="0"/>
    <x v="196"/>
    <x v="196"/>
    <x v="114"/>
    <x v="14"/>
    <x v="2"/>
    <m/>
    <m/>
    <m/>
    <m/>
    <n v="0"/>
    <m/>
    <m/>
  </r>
  <r>
    <x v="6"/>
    <x v="0"/>
    <x v="0"/>
    <x v="0"/>
    <m/>
    <x v="9"/>
    <x v="0"/>
    <x v="0"/>
    <x v="0"/>
    <x v="197"/>
    <x v="197"/>
    <x v="114"/>
    <x v="14"/>
    <x v="2"/>
    <m/>
    <m/>
    <m/>
    <m/>
    <n v="0"/>
    <m/>
    <m/>
  </r>
  <r>
    <x v="6"/>
    <x v="0"/>
    <x v="1"/>
    <x v="0"/>
    <m/>
    <x v="9"/>
    <x v="0"/>
    <x v="0"/>
    <x v="0"/>
    <x v="198"/>
    <x v="198"/>
    <x v="115"/>
    <x v="14"/>
    <x v="2"/>
    <m/>
    <m/>
    <m/>
    <m/>
    <n v="500"/>
    <m/>
    <m/>
  </r>
  <r>
    <x v="6"/>
    <x v="0"/>
    <x v="1"/>
    <x v="0"/>
    <m/>
    <x v="9"/>
    <x v="0"/>
    <x v="0"/>
    <x v="0"/>
    <x v="199"/>
    <x v="199"/>
    <x v="115"/>
    <x v="14"/>
    <x v="2"/>
    <m/>
    <m/>
    <m/>
    <m/>
    <n v="0"/>
    <m/>
    <m/>
  </r>
  <r>
    <x v="6"/>
    <x v="0"/>
    <x v="1"/>
    <x v="0"/>
    <m/>
    <x v="9"/>
    <x v="0"/>
    <x v="0"/>
    <x v="0"/>
    <x v="200"/>
    <x v="200"/>
    <x v="115"/>
    <x v="14"/>
    <x v="2"/>
    <m/>
    <m/>
    <m/>
    <m/>
    <n v="0"/>
    <m/>
    <m/>
  </r>
  <r>
    <x v="6"/>
    <x v="0"/>
    <x v="1"/>
    <x v="0"/>
    <m/>
    <x v="9"/>
    <x v="0"/>
    <x v="0"/>
    <x v="0"/>
    <x v="201"/>
    <x v="201"/>
    <x v="116"/>
    <x v="14"/>
    <x v="2"/>
    <m/>
    <m/>
    <m/>
    <m/>
    <n v="5000"/>
    <m/>
    <m/>
  </r>
  <r>
    <x v="6"/>
    <x v="0"/>
    <x v="0"/>
    <x v="0"/>
    <m/>
    <x v="9"/>
    <x v="0"/>
    <x v="0"/>
    <x v="0"/>
    <x v="202"/>
    <x v="202"/>
    <x v="116"/>
    <x v="14"/>
    <x v="2"/>
    <m/>
    <m/>
    <m/>
    <m/>
    <n v="0"/>
    <m/>
    <m/>
  </r>
  <r>
    <x v="6"/>
    <x v="0"/>
    <x v="1"/>
    <x v="0"/>
    <m/>
    <x v="9"/>
    <x v="0"/>
    <x v="0"/>
    <x v="0"/>
    <x v="203"/>
    <x v="203"/>
    <x v="116"/>
    <x v="14"/>
    <x v="2"/>
    <m/>
    <m/>
    <m/>
    <m/>
    <n v="126"/>
    <m/>
    <m/>
  </r>
  <r>
    <x v="6"/>
    <x v="0"/>
    <x v="1"/>
    <x v="0"/>
    <m/>
    <x v="9"/>
    <x v="0"/>
    <x v="0"/>
    <x v="0"/>
    <x v="204"/>
    <x v="204"/>
    <x v="117"/>
    <x v="14"/>
    <x v="2"/>
    <m/>
    <m/>
    <m/>
    <m/>
    <n v="0"/>
    <m/>
    <m/>
  </r>
  <r>
    <x v="6"/>
    <x v="0"/>
    <x v="0"/>
    <x v="0"/>
    <m/>
    <x v="9"/>
    <x v="0"/>
    <x v="0"/>
    <x v="0"/>
    <x v="205"/>
    <x v="205"/>
    <x v="117"/>
    <x v="14"/>
    <x v="2"/>
    <m/>
    <m/>
    <m/>
    <m/>
    <n v="1117"/>
    <m/>
    <m/>
  </r>
  <r>
    <x v="6"/>
    <x v="0"/>
    <x v="1"/>
    <x v="0"/>
    <m/>
    <x v="9"/>
    <x v="0"/>
    <x v="0"/>
    <x v="0"/>
    <x v="206"/>
    <x v="206"/>
    <x v="117"/>
    <x v="14"/>
    <x v="2"/>
    <m/>
    <m/>
    <m/>
    <m/>
    <n v="62.5"/>
    <m/>
    <m/>
  </r>
  <r>
    <x v="6"/>
    <x v="0"/>
    <x v="0"/>
    <x v="0"/>
    <m/>
    <x v="9"/>
    <x v="0"/>
    <x v="0"/>
    <x v="0"/>
    <x v="207"/>
    <x v="207"/>
    <x v="117"/>
    <x v="14"/>
    <x v="2"/>
    <m/>
    <m/>
    <m/>
    <m/>
    <n v="3440"/>
    <m/>
    <m/>
  </r>
  <r>
    <x v="6"/>
    <x v="0"/>
    <x v="1"/>
    <x v="0"/>
    <m/>
    <x v="9"/>
    <x v="0"/>
    <x v="0"/>
    <x v="0"/>
    <x v="208"/>
    <x v="208"/>
    <x v="118"/>
    <x v="14"/>
    <x v="2"/>
    <m/>
    <m/>
    <m/>
    <m/>
    <n v="1250"/>
    <m/>
    <m/>
  </r>
  <r>
    <x v="6"/>
    <x v="0"/>
    <x v="0"/>
    <x v="0"/>
    <m/>
    <x v="9"/>
    <x v="0"/>
    <x v="0"/>
    <x v="0"/>
    <x v="209"/>
    <x v="209"/>
    <x v="119"/>
    <x v="14"/>
    <x v="2"/>
    <m/>
    <m/>
    <m/>
    <m/>
    <n v="750"/>
    <m/>
    <m/>
  </r>
  <r>
    <x v="6"/>
    <x v="0"/>
    <x v="0"/>
    <x v="0"/>
    <m/>
    <x v="9"/>
    <x v="0"/>
    <x v="0"/>
    <x v="0"/>
    <x v="210"/>
    <x v="210"/>
    <x v="119"/>
    <x v="14"/>
    <x v="2"/>
    <m/>
    <m/>
    <m/>
    <m/>
    <n v="2304"/>
    <m/>
    <m/>
  </r>
  <r>
    <x v="6"/>
    <x v="0"/>
    <x v="0"/>
    <x v="0"/>
    <m/>
    <x v="9"/>
    <x v="0"/>
    <x v="0"/>
    <x v="0"/>
    <x v="211"/>
    <x v="211"/>
    <x v="119"/>
    <x v="14"/>
    <x v="2"/>
    <m/>
    <m/>
    <m/>
    <m/>
    <n v="1600"/>
    <m/>
    <m/>
  </r>
  <r>
    <x v="6"/>
    <x v="0"/>
    <x v="0"/>
    <x v="0"/>
    <m/>
    <x v="9"/>
    <x v="0"/>
    <x v="0"/>
    <x v="0"/>
    <x v="212"/>
    <x v="212"/>
    <x v="120"/>
    <x v="14"/>
    <x v="2"/>
    <m/>
    <m/>
    <m/>
    <m/>
    <n v="5334"/>
    <m/>
    <m/>
  </r>
  <r>
    <x v="6"/>
    <x v="0"/>
    <x v="0"/>
    <x v="0"/>
    <m/>
    <x v="9"/>
    <x v="0"/>
    <x v="0"/>
    <x v="0"/>
    <x v="213"/>
    <x v="213"/>
    <x v="121"/>
    <x v="14"/>
    <x v="2"/>
    <m/>
    <m/>
    <m/>
    <m/>
    <n v="3421"/>
    <m/>
    <m/>
  </r>
  <r>
    <x v="6"/>
    <x v="0"/>
    <x v="1"/>
    <x v="0"/>
    <m/>
    <x v="9"/>
    <x v="0"/>
    <x v="0"/>
    <x v="0"/>
    <x v="214"/>
    <x v="214"/>
    <x v="118"/>
    <x v="14"/>
    <x v="2"/>
    <m/>
    <m/>
    <m/>
    <m/>
    <n v="500"/>
    <m/>
    <m/>
  </r>
  <r>
    <x v="6"/>
    <x v="0"/>
    <x v="0"/>
    <x v="0"/>
    <m/>
    <x v="9"/>
    <x v="0"/>
    <x v="0"/>
    <x v="0"/>
    <x v="215"/>
    <x v="215"/>
    <x v="118"/>
    <x v="14"/>
    <x v="2"/>
    <m/>
    <m/>
    <m/>
    <m/>
    <n v="2423"/>
    <m/>
    <m/>
  </r>
  <r>
    <x v="6"/>
    <x v="0"/>
    <x v="1"/>
    <x v="0"/>
    <m/>
    <x v="9"/>
    <x v="0"/>
    <x v="0"/>
    <x v="0"/>
    <x v="216"/>
    <x v="216"/>
    <x v="122"/>
    <x v="14"/>
    <x v="2"/>
    <m/>
    <m/>
    <m/>
    <m/>
    <n v="5184.51"/>
    <m/>
    <m/>
  </r>
  <r>
    <x v="6"/>
    <x v="0"/>
    <x v="1"/>
    <x v="0"/>
    <m/>
    <x v="9"/>
    <x v="0"/>
    <x v="0"/>
    <x v="0"/>
    <x v="217"/>
    <x v="217"/>
    <x v="123"/>
    <x v="14"/>
    <x v="2"/>
    <m/>
    <m/>
    <m/>
    <m/>
    <n v="0"/>
    <m/>
    <m/>
  </r>
  <r>
    <x v="6"/>
    <x v="0"/>
    <x v="1"/>
    <x v="0"/>
    <m/>
    <x v="9"/>
    <x v="0"/>
    <x v="0"/>
    <x v="0"/>
    <x v="218"/>
    <x v="218"/>
    <x v="124"/>
    <x v="14"/>
    <x v="2"/>
    <m/>
    <m/>
    <m/>
    <m/>
    <n v="600"/>
    <m/>
    <m/>
  </r>
  <r>
    <x v="6"/>
    <x v="0"/>
    <x v="1"/>
    <x v="0"/>
    <m/>
    <x v="9"/>
    <x v="0"/>
    <x v="0"/>
    <x v="0"/>
    <x v="219"/>
    <x v="219"/>
    <x v="124"/>
    <x v="14"/>
    <x v="2"/>
    <m/>
    <m/>
    <m/>
    <m/>
    <n v="875"/>
    <m/>
    <m/>
  </r>
  <r>
    <x v="6"/>
    <x v="0"/>
    <x v="1"/>
    <x v="0"/>
    <m/>
    <x v="9"/>
    <x v="0"/>
    <x v="0"/>
    <x v="0"/>
    <x v="220"/>
    <x v="220"/>
    <x v="125"/>
    <x v="14"/>
    <x v="2"/>
    <m/>
    <m/>
    <m/>
    <m/>
    <n v="200"/>
    <m/>
    <m/>
  </r>
  <r>
    <x v="6"/>
    <x v="0"/>
    <x v="1"/>
    <x v="0"/>
    <m/>
    <x v="9"/>
    <x v="0"/>
    <x v="0"/>
    <x v="0"/>
    <x v="221"/>
    <x v="221"/>
    <x v="126"/>
    <x v="14"/>
    <x v="2"/>
    <m/>
    <m/>
    <m/>
    <m/>
    <n v="3028"/>
    <m/>
    <m/>
  </r>
  <r>
    <x v="6"/>
    <x v="0"/>
    <x v="1"/>
    <x v="0"/>
    <m/>
    <x v="9"/>
    <x v="0"/>
    <x v="0"/>
    <x v="0"/>
    <x v="222"/>
    <x v="222"/>
    <x v="126"/>
    <x v="14"/>
    <x v="2"/>
    <m/>
    <m/>
    <m/>
    <m/>
    <n v="0"/>
    <m/>
    <m/>
  </r>
  <r>
    <x v="6"/>
    <x v="0"/>
    <x v="1"/>
    <x v="0"/>
    <m/>
    <x v="9"/>
    <x v="0"/>
    <x v="0"/>
    <x v="0"/>
    <x v="223"/>
    <x v="223"/>
    <x v="121"/>
    <x v="14"/>
    <x v="2"/>
    <m/>
    <m/>
    <m/>
    <m/>
    <n v="1594"/>
    <m/>
    <m/>
  </r>
  <r>
    <x v="6"/>
    <x v="0"/>
    <x v="0"/>
    <x v="0"/>
    <m/>
    <x v="9"/>
    <x v="0"/>
    <x v="0"/>
    <x v="0"/>
    <x v="224"/>
    <x v="224"/>
    <x v="125"/>
    <x v="14"/>
    <x v="2"/>
    <m/>
    <m/>
    <m/>
    <m/>
    <n v="0"/>
    <m/>
    <m/>
  </r>
  <r>
    <x v="6"/>
    <x v="0"/>
    <x v="1"/>
    <x v="0"/>
    <m/>
    <x v="9"/>
    <x v="0"/>
    <x v="0"/>
    <x v="0"/>
    <x v="225"/>
    <x v="225"/>
    <x v="126"/>
    <x v="14"/>
    <x v="2"/>
    <m/>
    <m/>
    <m/>
    <m/>
    <n v="1311"/>
    <m/>
    <m/>
  </r>
  <r>
    <x v="6"/>
    <x v="0"/>
    <x v="1"/>
    <x v="0"/>
    <m/>
    <x v="9"/>
    <x v="0"/>
    <x v="0"/>
    <x v="0"/>
    <x v="226"/>
    <x v="226"/>
    <x v="127"/>
    <x v="14"/>
    <x v="2"/>
    <m/>
    <m/>
    <m/>
    <m/>
    <n v="500"/>
    <m/>
    <m/>
  </r>
  <r>
    <x v="6"/>
    <x v="0"/>
    <x v="0"/>
    <x v="0"/>
    <m/>
    <x v="9"/>
    <x v="0"/>
    <x v="0"/>
    <x v="0"/>
    <x v="227"/>
    <x v="227"/>
    <x v="127"/>
    <x v="14"/>
    <x v="2"/>
    <m/>
    <m/>
    <m/>
    <m/>
    <n v="2359"/>
    <m/>
    <m/>
  </r>
  <r>
    <x v="6"/>
    <x v="0"/>
    <x v="1"/>
    <x v="0"/>
    <m/>
    <x v="9"/>
    <x v="0"/>
    <x v="0"/>
    <x v="0"/>
    <x v="228"/>
    <x v="228"/>
    <x v="124"/>
    <x v="14"/>
    <x v="2"/>
    <m/>
    <m/>
    <m/>
    <m/>
    <n v="400"/>
    <m/>
    <m/>
  </r>
  <r>
    <x v="6"/>
    <x v="0"/>
    <x v="1"/>
    <x v="0"/>
    <m/>
    <x v="9"/>
    <x v="0"/>
    <x v="0"/>
    <x v="0"/>
    <x v="229"/>
    <x v="229"/>
    <x v="128"/>
    <x v="15"/>
    <x v="2"/>
    <m/>
    <m/>
    <m/>
    <m/>
    <n v="2100.41"/>
    <m/>
    <m/>
  </r>
  <r>
    <x v="6"/>
    <x v="0"/>
    <x v="0"/>
    <x v="0"/>
    <m/>
    <x v="9"/>
    <x v="0"/>
    <x v="0"/>
    <x v="1"/>
    <x v="230"/>
    <x v="230"/>
    <x v="129"/>
    <x v="15"/>
    <x v="2"/>
    <m/>
    <m/>
    <m/>
    <m/>
    <n v="12293"/>
    <m/>
    <m/>
  </r>
  <r>
    <x v="6"/>
    <x v="0"/>
    <x v="0"/>
    <x v="0"/>
    <m/>
    <x v="9"/>
    <x v="0"/>
    <x v="0"/>
    <x v="0"/>
    <x v="231"/>
    <x v="231"/>
    <x v="130"/>
    <x v="15"/>
    <x v="2"/>
    <m/>
    <m/>
    <m/>
    <m/>
    <n v="10818"/>
    <m/>
    <m/>
  </r>
  <r>
    <x v="6"/>
    <x v="0"/>
    <x v="0"/>
    <x v="0"/>
    <m/>
    <x v="9"/>
    <x v="0"/>
    <x v="0"/>
    <x v="0"/>
    <x v="232"/>
    <x v="232"/>
    <x v="131"/>
    <x v="15"/>
    <x v="2"/>
    <m/>
    <m/>
    <m/>
    <m/>
    <n v="5192"/>
    <m/>
    <m/>
  </r>
  <r>
    <x v="6"/>
    <x v="0"/>
    <x v="1"/>
    <x v="0"/>
    <m/>
    <x v="9"/>
    <x v="0"/>
    <x v="0"/>
    <x v="0"/>
    <x v="233"/>
    <x v="233"/>
    <x v="132"/>
    <x v="15"/>
    <x v="2"/>
    <m/>
    <m/>
    <m/>
    <m/>
    <n v="900"/>
    <m/>
    <m/>
  </r>
  <r>
    <x v="6"/>
    <x v="0"/>
    <x v="1"/>
    <x v="0"/>
    <m/>
    <x v="9"/>
    <x v="0"/>
    <x v="0"/>
    <x v="0"/>
    <x v="234"/>
    <x v="234"/>
    <x v="133"/>
    <x v="15"/>
    <x v="2"/>
    <m/>
    <m/>
    <m/>
    <m/>
    <n v="0"/>
    <m/>
    <m/>
  </r>
  <r>
    <x v="6"/>
    <x v="0"/>
    <x v="1"/>
    <x v="0"/>
    <m/>
    <x v="9"/>
    <x v="0"/>
    <x v="0"/>
    <x v="0"/>
    <x v="235"/>
    <x v="235"/>
    <x v="134"/>
    <x v="15"/>
    <x v="2"/>
    <m/>
    <m/>
    <m/>
    <m/>
    <n v="2000"/>
    <m/>
    <m/>
  </r>
  <r>
    <x v="6"/>
    <x v="0"/>
    <x v="0"/>
    <x v="0"/>
    <m/>
    <x v="9"/>
    <x v="0"/>
    <x v="0"/>
    <x v="0"/>
    <x v="236"/>
    <x v="236"/>
    <x v="135"/>
    <x v="15"/>
    <x v="2"/>
    <m/>
    <m/>
    <m/>
    <m/>
    <n v="8000"/>
    <m/>
    <m/>
  </r>
  <r>
    <x v="6"/>
    <x v="0"/>
    <x v="1"/>
    <x v="0"/>
    <m/>
    <x v="9"/>
    <x v="0"/>
    <x v="0"/>
    <x v="0"/>
    <x v="237"/>
    <x v="237"/>
    <x v="136"/>
    <x v="15"/>
    <x v="2"/>
    <m/>
    <m/>
    <m/>
    <m/>
    <n v="500"/>
    <m/>
    <m/>
  </r>
  <r>
    <x v="6"/>
    <x v="0"/>
    <x v="0"/>
    <x v="0"/>
    <m/>
    <x v="9"/>
    <x v="0"/>
    <x v="0"/>
    <x v="0"/>
    <x v="238"/>
    <x v="238"/>
    <x v="137"/>
    <x v="15"/>
    <x v="2"/>
    <m/>
    <m/>
    <m/>
    <m/>
    <n v="5162"/>
    <m/>
    <m/>
  </r>
  <r>
    <x v="6"/>
    <x v="0"/>
    <x v="1"/>
    <x v="0"/>
    <m/>
    <x v="9"/>
    <x v="0"/>
    <x v="0"/>
    <x v="0"/>
    <x v="239"/>
    <x v="239"/>
    <x v="138"/>
    <x v="15"/>
    <x v="2"/>
    <m/>
    <m/>
    <m/>
    <m/>
    <n v="1500"/>
    <m/>
    <m/>
  </r>
  <r>
    <x v="6"/>
    <x v="0"/>
    <x v="0"/>
    <x v="0"/>
    <m/>
    <x v="9"/>
    <x v="0"/>
    <x v="0"/>
    <x v="0"/>
    <x v="240"/>
    <x v="240"/>
    <x v="139"/>
    <x v="15"/>
    <x v="2"/>
    <m/>
    <m/>
    <m/>
    <m/>
    <n v="0"/>
    <m/>
    <m/>
  </r>
  <r>
    <x v="6"/>
    <x v="0"/>
    <x v="0"/>
    <x v="0"/>
    <m/>
    <x v="9"/>
    <x v="0"/>
    <x v="0"/>
    <x v="0"/>
    <x v="241"/>
    <x v="241"/>
    <x v="140"/>
    <x v="15"/>
    <x v="2"/>
    <m/>
    <m/>
    <m/>
    <m/>
    <n v="7465.75"/>
    <m/>
    <m/>
  </r>
  <r>
    <x v="6"/>
    <x v="0"/>
    <x v="1"/>
    <x v="0"/>
    <m/>
    <x v="9"/>
    <x v="0"/>
    <x v="0"/>
    <x v="0"/>
    <x v="242"/>
    <x v="242"/>
    <x v="141"/>
    <x v="15"/>
    <x v="2"/>
    <m/>
    <m/>
    <m/>
    <m/>
    <n v="0"/>
    <m/>
    <m/>
  </r>
  <r>
    <x v="6"/>
    <x v="0"/>
    <x v="1"/>
    <x v="1"/>
    <m/>
    <x v="9"/>
    <x v="0"/>
    <x v="0"/>
    <x v="1"/>
    <x v="243"/>
    <x v="243"/>
    <x v="142"/>
    <x v="15"/>
    <x v="2"/>
    <m/>
    <m/>
    <m/>
    <m/>
    <n v="4000"/>
    <m/>
    <m/>
  </r>
  <r>
    <x v="6"/>
    <x v="0"/>
    <x v="1"/>
    <x v="0"/>
    <m/>
    <x v="9"/>
    <x v="0"/>
    <x v="0"/>
    <x v="0"/>
    <x v="244"/>
    <x v="244"/>
    <x v="141"/>
    <x v="15"/>
    <x v="2"/>
    <m/>
    <m/>
    <m/>
    <m/>
    <n v="250"/>
    <m/>
    <m/>
  </r>
  <r>
    <x v="6"/>
    <x v="0"/>
    <x v="1"/>
    <x v="0"/>
    <m/>
    <x v="9"/>
    <x v="0"/>
    <x v="0"/>
    <x v="0"/>
    <x v="245"/>
    <x v="245"/>
    <x v="142"/>
    <x v="15"/>
    <x v="2"/>
    <m/>
    <m/>
    <m/>
    <m/>
    <n v="500"/>
    <m/>
    <m/>
  </r>
  <r>
    <x v="6"/>
    <x v="0"/>
    <x v="1"/>
    <x v="0"/>
    <m/>
    <x v="9"/>
    <x v="0"/>
    <x v="0"/>
    <x v="0"/>
    <x v="246"/>
    <x v="246"/>
    <x v="141"/>
    <x v="15"/>
    <x v="2"/>
    <m/>
    <m/>
    <m/>
    <m/>
    <n v="3000"/>
    <m/>
    <m/>
  </r>
  <r>
    <x v="6"/>
    <x v="0"/>
    <x v="1"/>
    <x v="0"/>
    <m/>
    <x v="9"/>
    <x v="0"/>
    <x v="0"/>
    <x v="0"/>
    <x v="247"/>
    <x v="247"/>
    <x v="141"/>
    <x v="15"/>
    <x v="2"/>
    <m/>
    <m/>
    <m/>
    <m/>
    <n v="500"/>
    <m/>
    <m/>
  </r>
  <r>
    <x v="6"/>
    <x v="0"/>
    <x v="1"/>
    <x v="0"/>
    <m/>
    <x v="9"/>
    <x v="0"/>
    <x v="0"/>
    <x v="0"/>
    <x v="248"/>
    <x v="248"/>
    <x v="141"/>
    <x v="15"/>
    <x v="2"/>
    <m/>
    <m/>
    <m/>
    <m/>
    <n v="0"/>
    <m/>
    <m/>
  </r>
  <r>
    <x v="6"/>
    <x v="0"/>
    <x v="0"/>
    <x v="0"/>
    <m/>
    <x v="9"/>
    <x v="0"/>
    <x v="0"/>
    <x v="0"/>
    <x v="250"/>
    <x v="250"/>
    <x v="144"/>
    <x v="15"/>
    <x v="2"/>
    <m/>
    <m/>
    <m/>
    <m/>
    <n v="2279.75"/>
    <m/>
    <m/>
  </r>
  <r>
    <x v="6"/>
    <x v="0"/>
    <x v="0"/>
    <x v="1"/>
    <m/>
    <x v="9"/>
    <x v="0"/>
    <x v="0"/>
    <x v="0"/>
    <x v="251"/>
    <x v="251"/>
    <x v="145"/>
    <x v="15"/>
    <x v="2"/>
    <m/>
    <m/>
    <m/>
    <m/>
    <n v="5000"/>
    <m/>
    <m/>
  </r>
  <r>
    <x v="6"/>
    <x v="0"/>
    <x v="0"/>
    <x v="0"/>
    <m/>
    <x v="9"/>
    <x v="0"/>
    <x v="0"/>
    <x v="0"/>
    <x v="252"/>
    <x v="252"/>
    <x v="146"/>
    <x v="17"/>
    <x v="2"/>
    <m/>
    <m/>
    <m/>
    <m/>
    <n v="6497"/>
    <m/>
    <m/>
  </r>
  <r>
    <x v="6"/>
    <x v="0"/>
    <x v="0"/>
    <x v="0"/>
    <m/>
    <x v="9"/>
    <x v="0"/>
    <x v="0"/>
    <x v="0"/>
    <x v="253"/>
    <x v="253"/>
    <x v="147"/>
    <x v="17"/>
    <x v="2"/>
    <m/>
    <m/>
    <m/>
    <m/>
    <n v="1200"/>
    <m/>
    <m/>
  </r>
  <r>
    <x v="6"/>
    <x v="0"/>
    <x v="1"/>
    <x v="0"/>
    <m/>
    <x v="9"/>
    <x v="0"/>
    <x v="0"/>
    <x v="0"/>
    <x v="254"/>
    <x v="254"/>
    <x v="147"/>
    <x v="17"/>
    <x v="2"/>
    <m/>
    <m/>
    <m/>
    <m/>
    <n v="0"/>
    <m/>
    <m/>
  </r>
  <r>
    <x v="6"/>
    <x v="0"/>
    <x v="1"/>
    <x v="0"/>
    <m/>
    <x v="9"/>
    <x v="0"/>
    <x v="0"/>
    <x v="0"/>
    <x v="255"/>
    <x v="255"/>
    <x v="148"/>
    <x v="17"/>
    <x v="2"/>
    <m/>
    <m/>
    <m/>
    <m/>
    <n v="2000"/>
    <m/>
    <m/>
  </r>
  <r>
    <x v="6"/>
    <x v="0"/>
    <x v="0"/>
    <x v="0"/>
    <m/>
    <x v="9"/>
    <x v="0"/>
    <x v="0"/>
    <x v="0"/>
    <x v="256"/>
    <x v="256"/>
    <x v="148"/>
    <x v="17"/>
    <x v="2"/>
    <m/>
    <m/>
    <m/>
    <m/>
    <n v="476"/>
    <m/>
    <m/>
  </r>
  <r>
    <x v="6"/>
    <x v="0"/>
    <x v="0"/>
    <x v="0"/>
    <m/>
    <x v="9"/>
    <x v="0"/>
    <x v="0"/>
    <x v="0"/>
    <x v="257"/>
    <x v="257"/>
    <x v="148"/>
    <x v="17"/>
    <x v="2"/>
    <m/>
    <m/>
    <m/>
    <m/>
    <n v="5470.75"/>
    <m/>
    <m/>
  </r>
  <r>
    <x v="6"/>
    <x v="0"/>
    <x v="0"/>
    <x v="0"/>
    <m/>
    <x v="9"/>
    <x v="0"/>
    <x v="0"/>
    <x v="0"/>
    <x v="258"/>
    <x v="258"/>
    <x v="149"/>
    <x v="17"/>
    <x v="2"/>
    <m/>
    <m/>
    <m/>
    <m/>
    <n v="250"/>
    <m/>
    <m/>
  </r>
  <r>
    <x v="6"/>
    <x v="0"/>
    <x v="1"/>
    <x v="0"/>
    <m/>
    <x v="9"/>
    <x v="0"/>
    <x v="0"/>
    <x v="0"/>
    <x v="259"/>
    <x v="259"/>
    <x v="149"/>
    <x v="17"/>
    <x v="2"/>
    <m/>
    <m/>
    <m/>
    <m/>
    <n v="0"/>
    <m/>
    <m/>
  </r>
  <r>
    <x v="6"/>
    <x v="0"/>
    <x v="0"/>
    <x v="0"/>
    <m/>
    <x v="9"/>
    <x v="0"/>
    <x v="0"/>
    <x v="0"/>
    <x v="260"/>
    <x v="260"/>
    <x v="149"/>
    <x v="17"/>
    <x v="2"/>
    <m/>
    <m/>
    <m/>
    <m/>
    <n v="2750"/>
    <m/>
    <m/>
  </r>
  <r>
    <x v="6"/>
    <x v="0"/>
    <x v="0"/>
    <x v="0"/>
    <m/>
    <x v="9"/>
    <x v="0"/>
    <x v="0"/>
    <x v="0"/>
    <x v="261"/>
    <x v="261"/>
    <x v="150"/>
    <x v="17"/>
    <x v="2"/>
    <m/>
    <m/>
    <m/>
    <m/>
    <n v="500"/>
    <m/>
    <m/>
  </r>
  <r>
    <x v="6"/>
    <x v="0"/>
    <x v="0"/>
    <x v="0"/>
    <m/>
    <x v="9"/>
    <x v="0"/>
    <x v="0"/>
    <x v="0"/>
    <x v="262"/>
    <x v="262"/>
    <x v="150"/>
    <x v="17"/>
    <x v="2"/>
    <m/>
    <m/>
    <m/>
    <m/>
    <n v="1800"/>
    <m/>
    <m/>
  </r>
  <r>
    <x v="6"/>
    <x v="0"/>
    <x v="1"/>
    <x v="0"/>
    <m/>
    <x v="9"/>
    <x v="0"/>
    <x v="0"/>
    <x v="0"/>
    <x v="263"/>
    <x v="263"/>
    <x v="150"/>
    <x v="17"/>
    <x v="2"/>
    <m/>
    <m/>
    <m/>
    <m/>
    <n v="2800"/>
    <m/>
    <m/>
  </r>
  <r>
    <x v="6"/>
    <x v="0"/>
    <x v="1"/>
    <x v="0"/>
    <m/>
    <x v="9"/>
    <x v="0"/>
    <x v="0"/>
    <x v="0"/>
    <x v="264"/>
    <x v="264"/>
    <x v="151"/>
    <x v="17"/>
    <x v="2"/>
    <m/>
    <m/>
    <m/>
    <m/>
    <n v="500"/>
    <m/>
    <m/>
  </r>
  <r>
    <x v="6"/>
    <x v="0"/>
    <x v="1"/>
    <x v="0"/>
    <m/>
    <x v="9"/>
    <x v="0"/>
    <x v="0"/>
    <x v="0"/>
    <x v="265"/>
    <x v="265"/>
    <x v="151"/>
    <x v="17"/>
    <x v="2"/>
    <m/>
    <m/>
    <m/>
    <m/>
    <n v="4000"/>
    <m/>
    <m/>
  </r>
  <r>
    <x v="6"/>
    <x v="0"/>
    <x v="1"/>
    <x v="0"/>
    <m/>
    <x v="9"/>
    <x v="0"/>
    <x v="0"/>
    <x v="0"/>
    <x v="266"/>
    <x v="266"/>
    <x v="151"/>
    <x v="17"/>
    <x v="2"/>
    <m/>
    <m/>
    <m/>
    <m/>
    <n v="100"/>
    <m/>
    <m/>
  </r>
  <r>
    <x v="6"/>
    <x v="0"/>
    <x v="0"/>
    <x v="1"/>
    <m/>
    <x v="9"/>
    <x v="0"/>
    <x v="0"/>
    <x v="0"/>
    <x v="267"/>
    <x v="267"/>
    <x v="152"/>
    <x v="17"/>
    <x v="2"/>
    <m/>
    <m/>
    <m/>
    <m/>
    <n v="6600"/>
    <m/>
    <m/>
  </r>
  <r>
    <x v="6"/>
    <x v="0"/>
    <x v="0"/>
    <x v="0"/>
    <m/>
    <x v="9"/>
    <x v="0"/>
    <x v="0"/>
    <x v="0"/>
    <x v="268"/>
    <x v="268"/>
    <x v="147"/>
    <x v="17"/>
    <x v="2"/>
    <m/>
    <m/>
    <m/>
    <m/>
    <n v="1645"/>
    <m/>
    <m/>
  </r>
  <r>
    <x v="6"/>
    <x v="0"/>
    <x v="0"/>
    <x v="0"/>
    <m/>
    <x v="9"/>
    <x v="0"/>
    <x v="0"/>
    <x v="0"/>
    <x v="269"/>
    <x v="269"/>
    <x v="147"/>
    <x v="17"/>
    <x v="2"/>
    <m/>
    <m/>
    <m/>
    <m/>
    <n v="1088"/>
    <m/>
    <m/>
  </r>
  <r>
    <x v="6"/>
    <x v="0"/>
    <x v="1"/>
    <x v="0"/>
    <m/>
    <x v="9"/>
    <x v="0"/>
    <x v="0"/>
    <x v="0"/>
    <x v="270"/>
    <x v="270"/>
    <x v="153"/>
    <x v="17"/>
    <x v="2"/>
    <m/>
    <m/>
    <m/>
    <m/>
    <n v="0"/>
    <m/>
    <m/>
  </r>
  <r>
    <x v="6"/>
    <x v="0"/>
    <x v="0"/>
    <x v="0"/>
    <m/>
    <x v="9"/>
    <x v="0"/>
    <x v="0"/>
    <x v="0"/>
    <x v="271"/>
    <x v="271"/>
    <x v="154"/>
    <x v="18"/>
    <x v="2"/>
    <m/>
    <m/>
    <m/>
    <m/>
    <n v="2272"/>
    <m/>
    <m/>
  </r>
  <r>
    <x v="6"/>
    <x v="0"/>
    <x v="0"/>
    <x v="0"/>
    <m/>
    <x v="9"/>
    <x v="0"/>
    <x v="0"/>
    <x v="0"/>
    <x v="276"/>
    <x v="277"/>
    <x v="154"/>
    <x v="18"/>
    <x v="2"/>
    <m/>
    <m/>
    <m/>
    <m/>
    <n v="0"/>
    <m/>
    <m/>
  </r>
  <r>
    <x v="6"/>
    <x v="0"/>
    <x v="1"/>
    <x v="0"/>
    <m/>
    <x v="9"/>
    <x v="0"/>
    <x v="0"/>
    <x v="0"/>
    <x v="279"/>
    <x v="280"/>
    <x v="154"/>
    <x v="18"/>
    <x v="2"/>
    <m/>
    <m/>
    <m/>
    <m/>
    <n v="5000"/>
    <m/>
    <m/>
  </r>
  <r>
    <x v="6"/>
    <x v="0"/>
    <x v="0"/>
    <x v="0"/>
    <m/>
    <x v="9"/>
    <x v="0"/>
    <x v="0"/>
    <x v="0"/>
    <x v="280"/>
    <x v="281"/>
    <x v="154"/>
    <x v="18"/>
    <x v="2"/>
    <m/>
    <m/>
    <m/>
    <m/>
    <n v="0"/>
    <m/>
    <m/>
  </r>
  <r>
    <x v="6"/>
    <x v="0"/>
    <x v="1"/>
    <x v="0"/>
    <m/>
    <x v="9"/>
    <x v="0"/>
    <x v="0"/>
    <x v="0"/>
    <x v="281"/>
    <x v="282"/>
    <x v="154"/>
    <x v="18"/>
    <x v="2"/>
    <m/>
    <m/>
    <m/>
    <m/>
    <n v="1750"/>
    <m/>
    <m/>
  </r>
  <r>
    <x v="6"/>
    <x v="0"/>
    <x v="1"/>
    <x v="0"/>
    <m/>
    <x v="9"/>
    <x v="0"/>
    <x v="0"/>
    <x v="0"/>
    <x v="272"/>
    <x v="272"/>
    <x v="155"/>
    <x v="18"/>
    <x v="2"/>
    <m/>
    <m/>
    <m/>
    <m/>
    <n v="0"/>
    <m/>
    <m/>
  </r>
  <r>
    <x v="6"/>
    <x v="0"/>
    <x v="1"/>
    <x v="0"/>
    <m/>
    <x v="9"/>
    <x v="0"/>
    <x v="0"/>
    <x v="0"/>
    <x v="285"/>
    <x v="286"/>
    <x v="155"/>
    <x v="18"/>
    <x v="2"/>
    <m/>
    <m/>
    <m/>
    <m/>
    <n v="1651.2"/>
    <m/>
    <m/>
  </r>
  <r>
    <x v="6"/>
    <x v="0"/>
    <x v="0"/>
    <x v="0"/>
    <m/>
    <x v="9"/>
    <x v="0"/>
    <x v="0"/>
    <x v="0"/>
    <x v="273"/>
    <x v="273"/>
    <x v="156"/>
    <x v="18"/>
    <x v="2"/>
    <m/>
    <m/>
    <m/>
    <m/>
    <n v="12489.5"/>
    <m/>
    <m/>
  </r>
  <r>
    <x v="6"/>
    <x v="0"/>
    <x v="0"/>
    <x v="0"/>
    <m/>
    <x v="9"/>
    <x v="0"/>
    <x v="0"/>
    <x v="0"/>
    <x v="274"/>
    <x v="274"/>
    <x v="157"/>
    <x v="18"/>
    <x v="2"/>
    <m/>
    <m/>
    <m/>
    <m/>
    <n v="5523"/>
    <m/>
    <m/>
  </r>
  <r>
    <x v="6"/>
    <x v="0"/>
    <x v="1"/>
    <x v="0"/>
    <m/>
    <x v="9"/>
    <x v="0"/>
    <x v="0"/>
    <x v="0"/>
    <x v="275"/>
    <x v="276"/>
    <x v="154"/>
    <x v="18"/>
    <x v="2"/>
    <m/>
    <m/>
    <m/>
    <m/>
    <n v="1354.15"/>
    <m/>
    <m/>
  </r>
  <r>
    <x v="6"/>
    <x v="0"/>
    <x v="1"/>
    <x v="0"/>
    <m/>
    <x v="9"/>
    <x v="0"/>
    <x v="0"/>
    <x v="0"/>
    <x v="277"/>
    <x v="278"/>
    <x v="158"/>
    <x v="18"/>
    <x v="2"/>
    <m/>
    <m/>
    <m/>
    <m/>
    <n v="1500"/>
    <m/>
    <m/>
  </r>
  <r>
    <x v="6"/>
    <x v="0"/>
    <x v="0"/>
    <x v="0"/>
    <m/>
    <x v="9"/>
    <x v="0"/>
    <x v="0"/>
    <x v="0"/>
    <x v="278"/>
    <x v="279"/>
    <x v="159"/>
    <x v="18"/>
    <x v="2"/>
    <m/>
    <m/>
    <m/>
    <m/>
    <n v="2066.2800000000002"/>
    <m/>
    <m/>
  </r>
  <r>
    <x v="6"/>
    <x v="0"/>
    <x v="0"/>
    <x v="0"/>
    <m/>
    <x v="9"/>
    <x v="0"/>
    <x v="0"/>
    <x v="0"/>
    <x v="283"/>
    <x v="284"/>
    <x v="159"/>
    <x v="18"/>
    <x v="2"/>
    <m/>
    <m/>
    <m/>
    <m/>
    <n v="1848"/>
    <m/>
    <m/>
  </r>
  <r>
    <x v="6"/>
    <x v="0"/>
    <x v="0"/>
    <x v="0"/>
    <m/>
    <x v="9"/>
    <x v="0"/>
    <x v="0"/>
    <x v="0"/>
    <x v="287"/>
    <x v="288"/>
    <x v="159"/>
    <x v="18"/>
    <x v="2"/>
    <m/>
    <m/>
    <m/>
    <m/>
    <n v="1839"/>
    <m/>
    <m/>
  </r>
  <r>
    <x v="6"/>
    <x v="0"/>
    <x v="1"/>
    <x v="0"/>
    <m/>
    <x v="9"/>
    <x v="0"/>
    <x v="0"/>
    <x v="0"/>
    <x v="282"/>
    <x v="283"/>
    <x v="160"/>
    <x v="18"/>
    <x v="2"/>
    <m/>
    <m/>
    <m/>
    <m/>
    <n v="600"/>
    <m/>
    <m/>
  </r>
  <r>
    <x v="6"/>
    <x v="0"/>
    <x v="1"/>
    <x v="0"/>
    <m/>
    <x v="9"/>
    <x v="0"/>
    <x v="0"/>
    <x v="0"/>
    <x v="284"/>
    <x v="285"/>
    <x v="160"/>
    <x v="18"/>
    <x v="2"/>
    <m/>
    <m/>
    <m/>
    <m/>
    <n v="937"/>
    <m/>
    <m/>
  </r>
  <r>
    <x v="6"/>
    <x v="0"/>
    <x v="0"/>
    <x v="0"/>
    <m/>
    <x v="9"/>
    <x v="0"/>
    <x v="0"/>
    <x v="0"/>
    <x v="286"/>
    <x v="287"/>
    <x v="160"/>
    <x v="18"/>
    <x v="2"/>
    <m/>
    <m/>
    <m/>
    <m/>
    <n v="400"/>
    <m/>
    <m/>
  </r>
  <r>
    <x v="6"/>
    <x v="0"/>
    <x v="1"/>
    <x v="1"/>
    <m/>
    <x v="9"/>
    <x v="0"/>
    <x v="0"/>
    <x v="0"/>
    <x v="288"/>
    <x v="289"/>
    <x v="161"/>
    <x v="19"/>
    <x v="2"/>
    <m/>
    <m/>
    <m/>
    <m/>
    <n v="4000"/>
    <m/>
    <m/>
  </r>
  <r>
    <x v="6"/>
    <x v="0"/>
    <x v="1"/>
    <x v="0"/>
    <m/>
    <x v="9"/>
    <x v="0"/>
    <x v="0"/>
    <x v="0"/>
    <x v="289"/>
    <x v="290"/>
    <x v="162"/>
    <x v="19"/>
    <x v="2"/>
    <m/>
    <m/>
    <m/>
    <m/>
    <n v="1000"/>
    <m/>
    <m/>
  </r>
  <r>
    <x v="6"/>
    <x v="0"/>
    <x v="0"/>
    <x v="0"/>
    <m/>
    <x v="9"/>
    <x v="0"/>
    <x v="0"/>
    <x v="0"/>
    <x v="290"/>
    <x v="291"/>
    <x v="163"/>
    <x v="19"/>
    <x v="2"/>
    <m/>
    <m/>
    <m/>
    <m/>
    <n v="3000"/>
    <m/>
    <m/>
  </r>
  <r>
    <x v="6"/>
    <x v="0"/>
    <x v="0"/>
    <x v="0"/>
    <m/>
    <x v="9"/>
    <x v="0"/>
    <x v="0"/>
    <x v="0"/>
    <x v="291"/>
    <x v="292"/>
    <x v="164"/>
    <x v="19"/>
    <x v="2"/>
    <m/>
    <m/>
    <m/>
    <m/>
    <n v="0"/>
    <m/>
    <m/>
  </r>
  <r>
    <x v="6"/>
    <x v="0"/>
    <x v="1"/>
    <x v="0"/>
    <m/>
    <x v="9"/>
    <x v="0"/>
    <x v="0"/>
    <x v="1"/>
    <x v="292"/>
    <x v="293"/>
    <x v="165"/>
    <x v="19"/>
    <x v="2"/>
    <m/>
    <m/>
    <m/>
    <m/>
    <n v="3000"/>
    <m/>
    <m/>
  </r>
  <r>
    <x v="6"/>
    <x v="0"/>
    <x v="1"/>
    <x v="0"/>
    <m/>
    <x v="9"/>
    <x v="0"/>
    <x v="0"/>
    <x v="0"/>
    <x v="293"/>
    <x v="294"/>
    <x v="166"/>
    <x v="19"/>
    <x v="2"/>
    <m/>
    <m/>
    <m/>
    <m/>
    <n v="4100"/>
    <m/>
    <m/>
  </r>
  <r>
    <x v="6"/>
    <x v="0"/>
    <x v="0"/>
    <x v="0"/>
    <m/>
    <x v="9"/>
    <x v="0"/>
    <x v="0"/>
    <x v="0"/>
    <x v="294"/>
    <x v="295"/>
    <x v="167"/>
    <x v="19"/>
    <x v="2"/>
    <m/>
    <m/>
    <m/>
    <m/>
    <n v="2250"/>
    <m/>
    <m/>
  </r>
  <r>
    <x v="6"/>
    <x v="0"/>
    <x v="0"/>
    <x v="1"/>
    <m/>
    <x v="9"/>
    <x v="0"/>
    <x v="0"/>
    <x v="0"/>
    <x v="295"/>
    <x v="296"/>
    <x v="168"/>
    <x v="19"/>
    <x v="2"/>
    <m/>
    <m/>
    <m/>
    <m/>
    <n v="3841"/>
    <m/>
    <m/>
  </r>
  <r>
    <x v="6"/>
    <x v="0"/>
    <x v="1"/>
    <x v="0"/>
    <m/>
    <x v="9"/>
    <x v="0"/>
    <x v="0"/>
    <x v="0"/>
    <x v="296"/>
    <x v="297"/>
    <x v="169"/>
    <x v="19"/>
    <x v="2"/>
    <m/>
    <m/>
    <m/>
    <m/>
    <n v="0"/>
    <m/>
    <m/>
  </r>
  <r>
    <x v="6"/>
    <x v="0"/>
    <x v="1"/>
    <x v="0"/>
    <m/>
    <x v="9"/>
    <x v="0"/>
    <x v="0"/>
    <x v="0"/>
    <x v="297"/>
    <x v="298"/>
    <x v="170"/>
    <x v="19"/>
    <x v="2"/>
    <m/>
    <m/>
    <m/>
    <m/>
    <n v="1500"/>
    <m/>
    <m/>
  </r>
  <r>
    <x v="6"/>
    <x v="0"/>
    <x v="1"/>
    <x v="1"/>
    <m/>
    <x v="9"/>
    <x v="0"/>
    <x v="0"/>
    <x v="0"/>
    <x v="298"/>
    <x v="300"/>
    <x v="171"/>
    <x v="19"/>
    <x v="2"/>
    <m/>
    <m/>
    <m/>
    <m/>
    <n v="0"/>
    <m/>
    <m/>
  </r>
  <r>
    <x v="6"/>
    <x v="0"/>
    <x v="0"/>
    <x v="0"/>
    <m/>
    <x v="9"/>
    <x v="0"/>
    <x v="0"/>
    <x v="0"/>
    <x v="299"/>
    <x v="301"/>
    <x v="172"/>
    <x v="19"/>
    <x v="2"/>
    <m/>
    <m/>
    <m/>
    <m/>
    <n v="4000"/>
    <m/>
    <m/>
  </r>
  <r>
    <x v="6"/>
    <x v="0"/>
    <x v="1"/>
    <x v="0"/>
    <m/>
    <x v="9"/>
    <x v="0"/>
    <x v="0"/>
    <x v="0"/>
    <x v="300"/>
    <x v="303"/>
    <x v="173"/>
    <x v="19"/>
    <x v="2"/>
    <m/>
    <m/>
    <m/>
    <m/>
    <n v="1250"/>
    <m/>
    <m/>
  </r>
  <r>
    <x v="6"/>
    <x v="0"/>
    <x v="1"/>
    <x v="0"/>
    <m/>
    <x v="9"/>
    <x v="0"/>
    <x v="0"/>
    <x v="0"/>
    <x v="301"/>
    <x v="304"/>
    <x v="174"/>
    <x v="19"/>
    <x v="2"/>
    <m/>
    <m/>
    <m/>
    <m/>
    <n v="0"/>
    <m/>
    <m/>
  </r>
  <r>
    <x v="6"/>
    <x v="0"/>
    <x v="1"/>
    <x v="0"/>
    <m/>
    <x v="9"/>
    <x v="0"/>
    <x v="0"/>
    <x v="0"/>
    <x v="302"/>
    <x v="305"/>
    <x v="175"/>
    <x v="19"/>
    <x v="2"/>
    <m/>
    <m/>
    <m/>
    <m/>
    <n v="500"/>
    <m/>
    <m/>
  </r>
  <r>
    <x v="6"/>
    <x v="0"/>
    <x v="0"/>
    <x v="0"/>
    <m/>
    <x v="9"/>
    <x v="0"/>
    <x v="0"/>
    <x v="0"/>
    <x v="303"/>
    <x v="306"/>
    <x v="176"/>
    <x v="19"/>
    <x v="2"/>
    <m/>
    <m/>
    <m/>
    <m/>
    <n v="0"/>
    <m/>
    <m/>
  </r>
  <r>
    <x v="6"/>
    <x v="0"/>
    <x v="1"/>
    <x v="0"/>
    <m/>
    <x v="9"/>
    <x v="0"/>
    <x v="0"/>
    <x v="0"/>
    <x v="304"/>
    <x v="307"/>
    <x v="177"/>
    <x v="19"/>
    <x v="2"/>
    <m/>
    <m/>
    <m/>
    <m/>
    <n v="3500"/>
    <m/>
    <m/>
  </r>
  <r>
    <x v="6"/>
    <x v="0"/>
    <x v="1"/>
    <x v="0"/>
    <m/>
    <x v="9"/>
    <x v="0"/>
    <x v="0"/>
    <x v="0"/>
    <x v="305"/>
    <x v="308"/>
    <x v="178"/>
    <x v="19"/>
    <x v="2"/>
    <m/>
    <m/>
    <m/>
    <m/>
    <n v="750"/>
    <m/>
    <m/>
  </r>
  <r>
    <x v="6"/>
    <x v="0"/>
    <x v="1"/>
    <x v="1"/>
    <m/>
    <x v="9"/>
    <x v="0"/>
    <x v="0"/>
    <x v="0"/>
    <x v="306"/>
    <x v="309"/>
    <x v="179"/>
    <x v="20"/>
    <x v="2"/>
    <m/>
    <m/>
    <m/>
    <m/>
    <n v="2689"/>
    <m/>
    <m/>
  </r>
  <r>
    <x v="6"/>
    <x v="0"/>
    <x v="0"/>
    <x v="1"/>
    <m/>
    <x v="9"/>
    <x v="0"/>
    <x v="0"/>
    <x v="1"/>
    <x v="307"/>
    <x v="310"/>
    <x v="179"/>
    <x v="20"/>
    <x v="2"/>
    <m/>
    <m/>
    <m/>
    <m/>
    <n v="4348"/>
    <m/>
    <m/>
  </r>
  <r>
    <x v="6"/>
    <x v="0"/>
    <x v="1"/>
    <x v="0"/>
    <m/>
    <x v="9"/>
    <x v="0"/>
    <x v="0"/>
    <x v="0"/>
    <x v="308"/>
    <x v="311"/>
    <x v="180"/>
    <x v="20"/>
    <x v="2"/>
    <m/>
    <m/>
    <m/>
    <m/>
    <n v="770.75"/>
    <m/>
    <m/>
  </r>
  <r>
    <x v="6"/>
    <x v="0"/>
    <x v="1"/>
    <x v="0"/>
    <m/>
    <x v="9"/>
    <x v="0"/>
    <x v="0"/>
    <x v="0"/>
    <x v="309"/>
    <x v="312"/>
    <x v="180"/>
    <x v="20"/>
    <x v="2"/>
    <m/>
    <m/>
    <m/>
    <m/>
    <n v="100"/>
    <m/>
    <m/>
  </r>
  <r>
    <x v="6"/>
    <x v="0"/>
    <x v="0"/>
    <x v="0"/>
    <m/>
    <x v="9"/>
    <x v="0"/>
    <x v="0"/>
    <x v="0"/>
    <x v="310"/>
    <x v="313"/>
    <x v="181"/>
    <x v="20"/>
    <x v="2"/>
    <m/>
    <m/>
    <m/>
    <m/>
    <n v="1922"/>
    <m/>
    <m/>
  </r>
  <r>
    <x v="6"/>
    <x v="0"/>
    <x v="1"/>
    <x v="0"/>
    <m/>
    <x v="9"/>
    <x v="0"/>
    <x v="0"/>
    <x v="0"/>
    <x v="311"/>
    <x v="314"/>
    <x v="181"/>
    <x v="20"/>
    <x v="2"/>
    <m/>
    <m/>
    <m/>
    <m/>
    <n v="2500"/>
    <m/>
    <m/>
  </r>
  <r>
    <x v="6"/>
    <x v="0"/>
    <x v="1"/>
    <x v="0"/>
    <m/>
    <x v="9"/>
    <x v="0"/>
    <x v="0"/>
    <x v="0"/>
    <x v="312"/>
    <x v="315"/>
    <x v="182"/>
    <x v="20"/>
    <x v="2"/>
    <m/>
    <m/>
    <m/>
    <m/>
    <n v="0"/>
    <m/>
    <m/>
  </r>
  <r>
    <x v="6"/>
    <x v="0"/>
    <x v="1"/>
    <x v="0"/>
    <m/>
    <x v="9"/>
    <x v="0"/>
    <x v="0"/>
    <x v="0"/>
    <x v="313"/>
    <x v="316"/>
    <x v="182"/>
    <x v="20"/>
    <x v="2"/>
    <m/>
    <m/>
    <m/>
    <m/>
    <n v="0"/>
    <m/>
    <m/>
  </r>
  <r>
    <x v="6"/>
    <x v="0"/>
    <x v="1"/>
    <x v="0"/>
    <m/>
    <x v="9"/>
    <x v="0"/>
    <x v="0"/>
    <x v="0"/>
    <x v="314"/>
    <x v="317"/>
    <x v="182"/>
    <x v="20"/>
    <x v="2"/>
    <m/>
    <m/>
    <m/>
    <m/>
    <n v="100"/>
    <m/>
    <m/>
  </r>
  <r>
    <x v="6"/>
    <x v="0"/>
    <x v="0"/>
    <x v="0"/>
    <m/>
    <x v="9"/>
    <x v="0"/>
    <x v="0"/>
    <x v="0"/>
    <x v="315"/>
    <x v="318"/>
    <x v="183"/>
    <x v="20"/>
    <x v="2"/>
    <m/>
    <m/>
    <m/>
    <m/>
    <n v="0"/>
    <m/>
    <m/>
  </r>
  <r>
    <x v="6"/>
    <x v="0"/>
    <x v="0"/>
    <x v="0"/>
    <m/>
    <x v="9"/>
    <x v="0"/>
    <x v="0"/>
    <x v="0"/>
    <x v="316"/>
    <x v="319"/>
    <x v="183"/>
    <x v="20"/>
    <x v="2"/>
    <m/>
    <m/>
    <m/>
    <m/>
    <n v="0"/>
    <m/>
    <m/>
  </r>
  <r>
    <x v="6"/>
    <x v="0"/>
    <x v="0"/>
    <x v="0"/>
    <m/>
    <x v="9"/>
    <x v="0"/>
    <x v="0"/>
    <x v="0"/>
    <x v="317"/>
    <x v="320"/>
    <x v="183"/>
    <x v="20"/>
    <x v="2"/>
    <m/>
    <m/>
    <m/>
    <m/>
    <n v="420"/>
    <m/>
    <m/>
  </r>
  <r>
    <x v="6"/>
    <x v="0"/>
    <x v="1"/>
    <x v="0"/>
    <m/>
    <x v="9"/>
    <x v="0"/>
    <x v="0"/>
    <x v="0"/>
    <x v="318"/>
    <x v="321"/>
    <x v="184"/>
    <x v="20"/>
    <x v="2"/>
    <m/>
    <m/>
    <m/>
    <m/>
    <n v="500"/>
    <m/>
    <m/>
  </r>
  <r>
    <x v="6"/>
    <x v="0"/>
    <x v="1"/>
    <x v="0"/>
    <m/>
    <x v="9"/>
    <x v="0"/>
    <x v="0"/>
    <x v="0"/>
    <x v="319"/>
    <x v="322"/>
    <x v="184"/>
    <x v="20"/>
    <x v="2"/>
    <m/>
    <m/>
    <m/>
    <m/>
    <n v="0.01"/>
    <m/>
    <m/>
  </r>
  <r>
    <x v="6"/>
    <x v="0"/>
    <x v="0"/>
    <x v="0"/>
    <m/>
    <x v="9"/>
    <x v="0"/>
    <x v="0"/>
    <x v="0"/>
    <x v="320"/>
    <x v="323"/>
    <x v="181"/>
    <x v="20"/>
    <x v="2"/>
    <m/>
    <m/>
    <m/>
    <m/>
    <n v="2000"/>
    <m/>
    <m/>
  </r>
  <r>
    <x v="6"/>
    <x v="0"/>
    <x v="0"/>
    <x v="0"/>
    <m/>
    <x v="9"/>
    <x v="0"/>
    <x v="0"/>
    <x v="0"/>
    <x v="321"/>
    <x v="324"/>
    <x v="184"/>
    <x v="20"/>
    <x v="2"/>
    <m/>
    <m/>
    <m/>
    <m/>
    <n v="1657.35"/>
    <m/>
    <m/>
  </r>
  <r>
    <x v="6"/>
    <x v="0"/>
    <x v="1"/>
    <x v="0"/>
    <m/>
    <x v="9"/>
    <x v="0"/>
    <x v="0"/>
    <x v="0"/>
    <x v="322"/>
    <x v="325"/>
    <x v="181"/>
    <x v="20"/>
    <x v="2"/>
    <m/>
    <m/>
    <m/>
    <m/>
    <n v="0"/>
    <m/>
    <m/>
  </r>
  <r>
    <x v="6"/>
    <x v="0"/>
    <x v="1"/>
    <x v="0"/>
    <m/>
    <x v="9"/>
    <x v="0"/>
    <x v="0"/>
    <x v="0"/>
    <x v="323"/>
    <x v="326"/>
    <x v="181"/>
    <x v="20"/>
    <x v="2"/>
    <m/>
    <m/>
    <m/>
    <m/>
    <n v="500"/>
    <m/>
    <m/>
  </r>
  <r>
    <x v="6"/>
    <x v="0"/>
    <x v="1"/>
    <x v="0"/>
    <m/>
    <x v="9"/>
    <x v="0"/>
    <x v="0"/>
    <x v="0"/>
    <x v="324"/>
    <x v="327"/>
    <x v="181"/>
    <x v="20"/>
    <x v="2"/>
    <m/>
    <m/>
    <m/>
    <m/>
    <n v="800"/>
    <m/>
    <m/>
  </r>
  <r>
    <x v="6"/>
    <x v="0"/>
    <x v="1"/>
    <x v="0"/>
    <m/>
    <x v="9"/>
    <x v="0"/>
    <x v="0"/>
    <x v="0"/>
    <x v="325"/>
    <x v="328"/>
    <x v="181"/>
    <x v="20"/>
    <x v="2"/>
    <m/>
    <m/>
    <m/>
    <m/>
    <n v="0"/>
    <m/>
    <m/>
  </r>
  <r>
    <x v="6"/>
    <x v="0"/>
    <x v="1"/>
    <x v="0"/>
    <m/>
    <x v="9"/>
    <x v="0"/>
    <x v="0"/>
    <x v="0"/>
    <x v="326"/>
    <x v="329"/>
    <x v="185"/>
    <x v="20"/>
    <x v="2"/>
    <m/>
    <m/>
    <m/>
    <m/>
    <n v="2000"/>
    <m/>
    <m/>
  </r>
  <r>
    <x v="6"/>
    <x v="0"/>
    <x v="1"/>
    <x v="0"/>
    <m/>
    <x v="9"/>
    <x v="0"/>
    <x v="0"/>
    <x v="0"/>
    <x v="327"/>
    <x v="330"/>
    <x v="186"/>
    <x v="20"/>
    <x v="2"/>
    <m/>
    <m/>
    <m/>
    <m/>
    <n v="10500"/>
    <m/>
    <m/>
  </r>
  <r>
    <x v="6"/>
    <x v="0"/>
    <x v="1"/>
    <x v="0"/>
    <m/>
    <x v="9"/>
    <x v="0"/>
    <x v="0"/>
    <x v="0"/>
    <x v="328"/>
    <x v="331"/>
    <x v="186"/>
    <x v="20"/>
    <x v="2"/>
    <m/>
    <m/>
    <m/>
    <m/>
    <n v="1588.42"/>
    <m/>
    <m/>
  </r>
  <r>
    <x v="6"/>
    <x v="0"/>
    <x v="0"/>
    <x v="0"/>
    <m/>
    <x v="9"/>
    <x v="0"/>
    <x v="0"/>
    <x v="0"/>
    <x v="329"/>
    <x v="332"/>
    <x v="186"/>
    <x v="20"/>
    <x v="2"/>
    <m/>
    <m/>
    <m/>
    <m/>
    <n v="590.5"/>
    <m/>
    <m/>
  </r>
  <r>
    <x v="6"/>
    <x v="0"/>
    <x v="0"/>
    <x v="0"/>
    <m/>
    <x v="9"/>
    <x v="0"/>
    <x v="0"/>
    <x v="0"/>
    <x v="330"/>
    <x v="333"/>
    <x v="187"/>
    <x v="20"/>
    <x v="2"/>
    <m/>
    <m/>
    <m/>
    <m/>
    <n v="4873"/>
    <m/>
    <m/>
  </r>
  <r>
    <x v="5"/>
    <x v="1"/>
    <x v="1"/>
    <x v="0"/>
    <m/>
    <x v="0"/>
    <x v="1"/>
    <x v="1"/>
    <x v="0"/>
    <x v="105"/>
    <x v="105"/>
    <x v="72"/>
    <x v="8"/>
    <x v="1"/>
    <m/>
    <m/>
    <m/>
    <m/>
    <n v="4948.5"/>
    <m/>
    <m/>
  </r>
  <r>
    <x v="5"/>
    <x v="1"/>
    <x v="1"/>
    <x v="0"/>
    <m/>
    <x v="0"/>
    <x v="1"/>
    <x v="1"/>
    <x v="0"/>
    <x v="191"/>
    <x v="191"/>
    <x v="110"/>
    <x v="13"/>
    <x v="1"/>
    <m/>
    <m/>
    <m/>
    <m/>
    <n v="2500"/>
    <m/>
    <m/>
  </r>
  <r>
    <x v="5"/>
    <x v="1"/>
    <x v="1"/>
    <x v="0"/>
    <m/>
    <x v="0"/>
    <x v="1"/>
    <x v="2"/>
    <x v="0"/>
    <x v="51"/>
    <x v="51"/>
    <x v="28"/>
    <x v="3"/>
    <x v="0"/>
    <m/>
    <m/>
    <m/>
    <m/>
    <n v="6000"/>
    <m/>
    <m/>
  </r>
  <r>
    <x v="5"/>
    <x v="1"/>
    <x v="0"/>
    <x v="0"/>
    <m/>
    <x v="0"/>
    <x v="1"/>
    <x v="2"/>
    <x v="0"/>
    <x v="91"/>
    <x v="91"/>
    <x v="63"/>
    <x v="7"/>
    <x v="1"/>
    <m/>
    <m/>
    <m/>
    <m/>
    <n v="1001"/>
    <m/>
    <m/>
  </r>
  <r>
    <x v="5"/>
    <x v="1"/>
    <x v="0"/>
    <x v="0"/>
    <m/>
    <x v="0"/>
    <x v="1"/>
    <x v="2"/>
    <x v="0"/>
    <x v="125"/>
    <x v="125"/>
    <x v="81"/>
    <x v="9"/>
    <x v="1"/>
    <m/>
    <m/>
    <m/>
    <m/>
    <n v="2935.75"/>
    <m/>
    <m/>
  </r>
  <r>
    <x v="5"/>
    <x v="1"/>
    <x v="1"/>
    <x v="0"/>
    <m/>
    <x v="0"/>
    <x v="1"/>
    <x v="2"/>
    <x v="0"/>
    <x v="139"/>
    <x v="139"/>
    <x v="79"/>
    <x v="9"/>
    <x v="1"/>
    <m/>
    <m/>
    <m/>
    <m/>
    <n v="6094.5"/>
    <m/>
    <m/>
  </r>
  <r>
    <x v="5"/>
    <x v="1"/>
    <x v="1"/>
    <x v="0"/>
    <m/>
    <x v="0"/>
    <x v="1"/>
    <x v="2"/>
    <x v="0"/>
    <x v="204"/>
    <x v="204"/>
    <x v="117"/>
    <x v="14"/>
    <x v="2"/>
    <m/>
    <m/>
    <m/>
    <m/>
    <n v="1189.25"/>
    <m/>
    <m/>
  </r>
  <r>
    <x v="5"/>
    <x v="1"/>
    <x v="1"/>
    <x v="0"/>
    <m/>
    <x v="0"/>
    <x v="1"/>
    <x v="2"/>
    <x v="0"/>
    <x v="229"/>
    <x v="229"/>
    <x v="128"/>
    <x v="15"/>
    <x v="2"/>
    <m/>
    <m/>
    <m/>
    <m/>
    <n v="3576"/>
    <m/>
    <m/>
  </r>
  <r>
    <x v="5"/>
    <x v="1"/>
    <x v="1"/>
    <x v="0"/>
    <m/>
    <x v="0"/>
    <x v="1"/>
    <x v="3"/>
    <x v="0"/>
    <x v="186"/>
    <x v="186"/>
    <x v="105"/>
    <x v="13"/>
    <x v="1"/>
    <m/>
    <m/>
    <m/>
    <m/>
    <n v="700"/>
    <m/>
    <m/>
  </r>
  <r>
    <x v="5"/>
    <x v="1"/>
    <x v="0"/>
    <x v="0"/>
    <m/>
    <x v="0"/>
    <x v="1"/>
    <x v="4"/>
    <x v="0"/>
    <x v="91"/>
    <x v="91"/>
    <x v="63"/>
    <x v="7"/>
    <x v="1"/>
    <m/>
    <m/>
    <m/>
    <m/>
    <n v="719"/>
    <m/>
    <m/>
  </r>
  <r>
    <x v="5"/>
    <x v="1"/>
    <x v="1"/>
    <x v="0"/>
    <m/>
    <x v="0"/>
    <x v="1"/>
    <x v="4"/>
    <x v="0"/>
    <x v="318"/>
    <x v="321"/>
    <x v="184"/>
    <x v="20"/>
    <x v="2"/>
    <m/>
    <m/>
    <m/>
    <m/>
    <n v="1000"/>
    <m/>
    <m/>
  </r>
  <r>
    <x v="4"/>
    <x v="0"/>
    <x v="1"/>
    <x v="1"/>
    <m/>
    <x v="0"/>
    <x v="1"/>
    <x v="5"/>
    <x v="0"/>
    <x v="288"/>
    <x v="289"/>
    <x v="161"/>
    <x v="19"/>
    <x v="2"/>
    <m/>
    <m/>
    <m/>
    <m/>
    <n v="5359"/>
    <m/>
    <m/>
  </r>
  <r>
    <x v="7"/>
    <x v="2"/>
    <x v="0"/>
    <x v="0"/>
    <m/>
    <x v="0"/>
    <x v="1"/>
    <x v="6"/>
    <x v="0"/>
    <x v="23"/>
    <x v="23"/>
    <x v="10"/>
    <x v="1"/>
    <x v="0"/>
    <m/>
    <m/>
    <m/>
    <m/>
    <n v="2583"/>
    <m/>
    <n v="-2583"/>
  </r>
  <r>
    <x v="7"/>
    <x v="2"/>
    <x v="1"/>
    <x v="0"/>
    <m/>
    <x v="0"/>
    <x v="2"/>
    <x v="0"/>
    <x v="0"/>
    <x v="9"/>
    <x v="9"/>
    <x v="2"/>
    <x v="0"/>
    <x v="0"/>
    <m/>
    <m/>
    <m/>
    <m/>
    <m/>
    <m/>
    <n v="2771"/>
  </r>
  <r>
    <x v="7"/>
    <x v="2"/>
    <x v="1"/>
    <x v="0"/>
    <m/>
    <x v="0"/>
    <x v="2"/>
    <x v="0"/>
    <x v="0"/>
    <x v="11"/>
    <x v="11"/>
    <x v="4"/>
    <x v="1"/>
    <x v="0"/>
    <m/>
    <m/>
    <m/>
    <m/>
    <m/>
    <m/>
    <n v="28030.5"/>
  </r>
  <r>
    <x v="7"/>
    <x v="2"/>
    <x v="1"/>
    <x v="0"/>
    <m/>
    <x v="0"/>
    <x v="2"/>
    <x v="0"/>
    <x v="0"/>
    <x v="12"/>
    <x v="12"/>
    <x v="5"/>
    <x v="1"/>
    <x v="0"/>
    <m/>
    <m/>
    <m/>
    <m/>
    <m/>
    <m/>
    <n v="67838"/>
  </r>
  <r>
    <x v="7"/>
    <x v="2"/>
    <x v="1"/>
    <x v="0"/>
    <m/>
    <x v="0"/>
    <x v="2"/>
    <x v="0"/>
    <x v="1"/>
    <x v="13"/>
    <x v="13"/>
    <x v="6"/>
    <x v="1"/>
    <x v="0"/>
    <m/>
    <m/>
    <m/>
    <m/>
    <m/>
    <m/>
    <n v="2727.5"/>
  </r>
  <r>
    <x v="7"/>
    <x v="2"/>
    <x v="1"/>
    <x v="0"/>
    <m/>
    <x v="0"/>
    <x v="2"/>
    <x v="0"/>
    <x v="0"/>
    <x v="15"/>
    <x v="15"/>
    <x v="7"/>
    <x v="1"/>
    <x v="0"/>
    <m/>
    <m/>
    <m/>
    <m/>
    <m/>
    <m/>
    <n v="7448"/>
  </r>
  <r>
    <x v="7"/>
    <x v="2"/>
    <x v="1"/>
    <x v="0"/>
    <m/>
    <x v="0"/>
    <x v="2"/>
    <x v="0"/>
    <x v="0"/>
    <x v="16"/>
    <x v="16"/>
    <x v="7"/>
    <x v="1"/>
    <x v="0"/>
    <m/>
    <m/>
    <m/>
    <m/>
    <m/>
    <m/>
    <n v="13581.25"/>
  </r>
  <r>
    <x v="7"/>
    <x v="2"/>
    <x v="0"/>
    <x v="0"/>
    <m/>
    <x v="0"/>
    <x v="2"/>
    <x v="0"/>
    <x v="0"/>
    <x v="23"/>
    <x v="23"/>
    <x v="10"/>
    <x v="1"/>
    <x v="0"/>
    <m/>
    <m/>
    <m/>
    <m/>
    <m/>
    <m/>
    <n v="2589"/>
  </r>
  <r>
    <x v="7"/>
    <x v="2"/>
    <x v="1"/>
    <x v="0"/>
    <m/>
    <x v="0"/>
    <x v="2"/>
    <x v="0"/>
    <x v="0"/>
    <x v="36"/>
    <x v="36"/>
    <x v="12"/>
    <x v="2"/>
    <x v="0"/>
    <m/>
    <m/>
    <m/>
    <m/>
    <m/>
    <m/>
    <n v="3853"/>
  </r>
  <r>
    <x v="7"/>
    <x v="2"/>
    <x v="1"/>
    <x v="0"/>
    <m/>
    <x v="0"/>
    <x v="2"/>
    <x v="0"/>
    <x v="0"/>
    <x v="48"/>
    <x v="48"/>
    <x v="31"/>
    <x v="3"/>
    <x v="0"/>
    <m/>
    <m/>
    <m/>
    <m/>
    <m/>
    <m/>
    <n v="12946"/>
  </r>
  <r>
    <x v="7"/>
    <x v="2"/>
    <x v="1"/>
    <x v="0"/>
    <m/>
    <x v="0"/>
    <x v="2"/>
    <x v="0"/>
    <x v="0"/>
    <x v="51"/>
    <x v="51"/>
    <x v="28"/>
    <x v="3"/>
    <x v="0"/>
    <m/>
    <m/>
    <m/>
    <m/>
    <m/>
    <m/>
    <n v="15442"/>
  </r>
  <r>
    <x v="7"/>
    <x v="2"/>
    <x v="1"/>
    <x v="0"/>
    <m/>
    <x v="0"/>
    <x v="2"/>
    <x v="0"/>
    <x v="0"/>
    <x v="54"/>
    <x v="54"/>
    <x v="35"/>
    <x v="4"/>
    <x v="0"/>
    <m/>
    <m/>
    <m/>
    <m/>
    <m/>
    <m/>
    <n v="15000"/>
  </r>
  <r>
    <x v="7"/>
    <x v="2"/>
    <x v="1"/>
    <x v="0"/>
    <m/>
    <x v="0"/>
    <x v="2"/>
    <x v="0"/>
    <x v="1"/>
    <x v="57"/>
    <x v="57"/>
    <x v="38"/>
    <x v="4"/>
    <x v="0"/>
    <m/>
    <m/>
    <m/>
    <m/>
    <m/>
    <m/>
    <n v="2999"/>
  </r>
  <r>
    <x v="7"/>
    <x v="2"/>
    <x v="1"/>
    <x v="0"/>
    <m/>
    <x v="0"/>
    <x v="2"/>
    <x v="0"/>
    <x v="1"/>
    <x v="63"/>
    <x v="63"/>
    <x v="44"/>
    <x v="4"/>
    <x v="0"/>
    <m/>
    <m/>
    <m/>
    <m/>
    <m/>
    <m/>
    <n v="7255"/>
  </r>
  <r>
    <x v="7"/>
    <x v="2"/>
    <x v="1"/>
    <x v="0"/>
    <m/>
    <x v="0"/>
    <x v="2"/>
    <x v="0"/>
    <x v="0"/>
    <x v="65"/>
    <x v="65"/>
    <x v="46"/>
    <x v="4"/>
    <x v="0"/>
    <m/>
    <m/>
    <m/>
    <m/>
    <m/>
    <m/>
    <n v="15000"/>
  </r>
  <r>
    <x v="7"/>
    <x v="2"/>
    <x v="1"/>
    <x v="0"/>
    <m/>
    <x v="0"/>
    <x v="2"/>
    <x v="0"/>
    <x v="0"/>
    <x v="66"/>
    <x v="66"/>
    <x v="47"/>
    <x v="5"/>
    <x v="0"/>
    <m/>
    <m/>
    <m/>
    <m/>
    <m/>
    <m/>
    <n v="11722"/>
  </r>
  <r>
    <x v="7"/>
    <x v="2"/>
    <x v="1"/>
    <x v="0"/>
    <m/>
    <x v="0"/>
    <x v="2"/>
    <x v="0"/>
    <x v="0"/>
    <x v="68"/>
    <x v="68"/>
    <x v="48"/>
    <x v="5"/>
    <x v="0"/>
    <m/>
    <m/>
    <m/>
    <m/>
    <m/>
    <m/>
    <n v="2000"/>
  </r>
  <r>
    <x v="7"/>
    <x v="2"/>
    <x v="1"/>
    <x v="0"/>
    <m/>
    <x v="0"/>
    <x v="2"/>
    <x v="0"/>
    <x v="0"/>
    <x v="76"/>
    <x v="76"/>
    <x v="54"/>
    <x v="6"/>
    <x v="0"/>
    <m/>
    <m/>
    <m/>
    <m/>
    <m/>
    <m/>
    <n v="7086"/>
  </r>
  <r>
    <x v="7"/>
    <x v="2"/>
    <x v="1"/>
    <x v="0"/>
    <m/>
    <x v="0"/>
    <x v="2"/>
    <x v="0"/>
    <x v="0"/>
    <x v="78"/>
    <x v="78"/>
    <x v="54"/>
    <x v="6"/>
    <x v="0"/>
    <m/>
    <m/>
    <m/>
    <m/>
    <m/>
    <m/>
    <n v="50706"/>
  </r>
  <r>
    <x v="7"/>
    <x v="2"/>
    <x v="1"/>
    <x v="0"/>
    <m/>
    <x v="0"/>
    <x v="2"/>
    <x v="0"/>
    <x v="0"/>
    <x v="79"/>
    <x v="79"/>
    <x v="55"/>
    <x v="6"/>
    <x v="0"/>
    <m/>
    <m/>
    <m/>
    <m/>
    <m/>
    <m/>
    <n v="50165"/>
  </r>
  <r>
    <x v="7"/>
    <x v="2"/>
    <x v="1"/>
    <x v="0"/>
    <m/>
    <x v="0"/>
    <x v="2"/>
    <x v="0"/>
    <x v="0"/>
    <x v="82"/>
    <x v="82"/>
    <x v="56"/>
    <x v="6"/>
    <x v="0"/>
    <m/>
    <m/>
    <m/>
    <m/>
    <m/>
    <m/>
    <n v="22872"/>
  </r>
  <r>
    <x v="7"/>
    <x v="2"/>
    <x v="1"/>
    <x v="0"/>
    <m/>
    <x v="0"/>
    <x v="2"/>
    <x v="0"/>
    <x v="0"/>
    <x v="88"/>
    <x v="88"/>
    <x v="60"/>
    <x v="7"/>
    <x v="1"/>
    <m/>
    <m/>
    <m/>
    <m/>
    <m/>
    <m/>
    <n v="657574"/>
  </r>
  <r>
    <x v="7"/>
    <x v="2"/>
    <x v="1"/>
    <x v="0"/>
    <m/>
    <x v="0"/>
    <x v="2"/>
    <x v="0"/>
    <x v="0"/>
    <x v="94"/>
    <x v="94"/>
    <x v="65"/>
    <x v="7"/>
    <x v="1"/>
    <m/>
    <m/>
    <m/>
    <m/>
    <m/>
    <m/>
    <n v="86129.370000004768"/>
  </r>
  <r>
    <x v="7"/>
    <x v="2"/>
    <x v="1"/>
    <x v="0"/>
    <m/>
    <x v="0"/>
    <x v="2"/>
    <x v="0"/>
    <x v="0"/>
    <x v="95"/>
    <x v="95"/>
    <x v="66"/>
    <x v="7"/>
    <x v="1"/>
    <m/>
    <m/>
    <m/>
    <m/>
    <m/>
    <m/>
    <n v="179059.0000000298"/>
  </r>
  <r>
    <x v="7"/>
    <x v="2"/>
    <x v="1"/>
    <x v="0"/>
    <m/>
    <x v="0"/>
    <x v="2"/>
    <x v="0"/>
    <x v="0"/>
    <x v="96"/>
    <x v="96"/>
    <x v="67"/>
    <x v="8"/>
    <x v="1"/>
    <m/>
    <m/>
    <m/>
    <m/>
    <m/>
    <m/>
    <n v="26435"/>
  </r>
  <r>
    <x v="7"/>
    <x v="2"/>
    <x v="1"/>
    <x v="0"/>
    <m/>
    <x v="0"/>
    <x v="2"/>
    <x v="0"/>
    <x v="0"/>
    <x v="97"/>
    <x v="97"/>
    <x v="67"/>
    <x v="8"/>
    <x v="1"/>
    <m/>
    <m/>
    <m/>
    <m/>
    <m/>
    <m/>
    <n v="10313.75"/>
  </r>
  <r>
    <x v="7"/>
    <x v="2"/>
    <x v="1"/>
    <x v="0"/>
    <m/>
    <x v="0"/>
    <x v="2"/>
    <x v="0"/>
    <x v="0"/>
    <x v="98"/>
    <x v="98"/>
    <x v="68"/>
    <x v="8"/>
    <x v="1"/>
    <m/>
    <m/>
    <m/>
    <m/>
    <m/>
    <m/>
    <n v="29887"/>
  </r>
  <r>
    <x v="7"/>
    <x v="2"/>
    <x v="1"/>
    <x v="0"/>
    <m/>
    <x v="0"/>
    <x v="2"/>
    <x v="0"/>
    <x v="0"/>
    <x v="100"/>
    <x v="100"/>
    <x v="70"/>
    <x v="8"/>
    <x v="1"/>
    <m/>
    <m/>
    <m/>
    <m/>
    <m/>
    <m/>
    <n v="34730.130000010133"/>
  </r>
  <r>
    <x v="7"/>
    <x v="2"/>
    <x v="1"/>
    <x v="0"/>
    <m/>
    <x v="0"/>
    <x v="2"/>
    <x v="0"/>
    <x v="0"/>
    <x v="101"/>
    <x v="101"/>
    <x v="70"/>
    <x v="8"/>
    <x v="1"/>
    <m/>
    <m/>
    <m/>
    <m/>
    <m/>
    <m/>
    <n v="12724"/>
  </r>
  <r>
    <x v="7"/>
    <x v="2"/>
    <x v="1"/>
    <x v="0"/>
    <m/>
    <x v="0"/>
    <x v="2"/>
    <x v="0"/>
    <x v="0"/>
    <x v="102"/>
    <x v="102"/>
    <x v="70"/>
    <x v="8"/>
    <x v="1"/>
    <m/>
    <m/>
    <m/>
    <m/>
    <m/>
    <m/>
    <n v="1621.6000000005588"/>
  </r>
  <r>
    <x v="7"/>
    <x v="2"/>
    <x v="1"/>
    <x v="0"/>
    <m/>
    <x v="0"/>
    <x v="2"/>
    <x v="0"/>
    <x v="0"/>
    <x v="103"/>
    <x v="103"/>
    <x v="71"/>
    <x v="8"/>
    <x v="1"/>
    <m/>
    <m/>
    <m/>
    <m/>
    <m/>
    <m/>
    <n v="60147.5"/>
  </r>
  <r>
    <x v="7"/>
    <x v="2"/>
    <x v="0"/>
    <x v="0"/>
    <m/>
    <x v="0"/>
    <x v="2"/>
    <x v="0"/>
    <x v="0"/>
    <x v="104"/>
    <x v="104"/>
    <x v="71"/>
    <x v="8"/>
    <x v="1"/>
    <m/>
    <m/>
    <m/>
    <m/>
    <m/>
    <m/>
    <n v="7792"/>
  </r>
  <r>
    <x v="7"/>
    <x v="2"/>
    <x v="1"/>
    <x v="0"/>
    <m/>
    <x v="0"/>
    <x v="2"/>
    <x v="0"/>
    <x v="0"/>
    <x v="105"/>
    <x v="105"/>
    <x v="72"/>
    <x v="8"/>
    <x v="1"/>
    <m/>
    <m/>
    <m/>
    <m/>
    <m/>
    <m/>
    <n v="20863"/>
  </r>
  <r>
    <x v="7"/>
    <x v="2"/>
    <x v="1"/>
    <x v="0"/>
    <m/>
    <x v="0"/>
    <x v="2"/>
    <x v="0"/>
    <x v="0"/>
    <x v="106"/>
    <x v="106"/>
    <x v="67"/>
    <x v="8"/>
    <x v="1"/>
    <m/>
    <m/>
    <m/>
    <m/>
    <m/>
    <m/>
    <n v="37638"/>
  </r>
  <r>
    <x v="7"/>
    <x v="2"/>
    <x v="1"/>
    <x v="0"/>
    <m/>
    <x v="0"/>
    <x v="2"/>
    <x v="0"/>
    <x v="0"/>
    <x v="116"/>
    <x v="116"/>
    <x v="78"/>
    <x v="9"/>
    <x v="1"/>
    <m/>
    <m/>
    <m/>
    <m/>
    <m/>
    <m/>
    <n v="8416"/>
  </r>
  <r>
    <x v="7"/>
    <x v="2"/>
    <x v="1"/>
    <x v="0"/>
    <m/>
    <x v="0"/>
    <x v="2"/>
    <x v="0"/>
    <x v="0"/>
    <x v="120"/>
    <x v="120"/>
    <x v="79"/>
    <x v="9"/>
    <x v="1"/>
    <m/>
    <m/>
    <m/>
    <m/>
    <m/>
    <m/>
    <n v="5508"/>
  </r>
  <r>
    <x v="7"/>
    <x v="2"/>
    <x v="1"/>
    <x v="0"/>
    <m/>
    <x v="0"/>
    <x v="2"/>
    <x v="0"/>
    <x v="0"/>
    <x v="121"/>
    <x v="121"/>
    <x v="79"/>
    <x v="9"/>
    <x v="1"/>
    <m/>
    <m/>
    <m/>
    <m/>
    <m/>
    <m/>
    <n v="1573"/>
  </r>
  <r>
    <x v="7"/>
    <x v="2"/>
    <x v="1"/>
    <x v="0"/>
    <m/>
    <x v="0"/>
    <x v="2"/>
    <x v="0"/>
    <x v="1"/>
    <x v="138"/>
    <x v="138"/>
    <x v="84"/>
    <x v="9"/>
    <x v="1"/>
    <m/>
    <m/>
    <m/>
    <m/>
    <m/>
    <m/>
    <n v="20144.000000007451"/>
  </r>
  <r>
    <x v="7"/>
    <x v="2"/>
    <x v="1"/>
    <x v="0"/>
    <m/>
    <x v="0"/>
    <x v="2"/>
    <x v="0"/>
    <x v="0"/>
    <x v="141"/>
    <x v="141"/>
    <x v="86"/>
    <x v="10"/>
    <x v="1"/>
    <m/>
    <m/>
    <m/>
    <m/>
    <m/>
    <m/>
    <n v="89018"/>
  </r>
  <r>
    <x v="7"/>
    <x v="2"/>
    <x v="1"/>
    <x v="0"/>
    <m/>
    <x v="0"/>
    <x v="2"/>
    <x v="0"/>
    <x v="0"/>
    <x v="142"/>
    <x v="142"/>
    <x v="86"/>
    <x v="10"/>
    <x v="1"/>
    <m/>
    <m/>
    <m/>
    <m/>
    <m/>
    <m/>
    <n v="31701.820000000298"/>
  </r>
  <r>
    <x v="7"/>
    <x v="2"/>
    <x v="1"/>
    <x v="0"/>
    <m/>
    <x v="0"/>
    <x v="2"/>
    <x v="0"/>
    <x v="0"/>
    <x v="143"/>
    <x v="143"/>
    <x v="86"/>
    <x v="10"/>
    <x v="1"/>
    <m/>
    <m/>
    <m/>
    <m/>
    <m/>
    <m/>
    <n v="82460"/>
  </r>
  <r>
    <x v="7"/>
    <x v="2"/>
    <x v="0"/>
    <x v="0"/>
    <m/>
    <x v="0"/>
    <x v="2"/>
    <x v="0"/>
    <x v="0"/>
    <x v="147"/>
    <x v="147"/>
    <x v="86"/>
    <x v="10"/>
    <x v="1"/>
    <m/>
    <m/>
    <m/>
    <m/>
    <m/>
    <m/>
    <n v="70743"/>
  </r>
  <r>
    <x v="7"/>
    <x v="2"/>
    <x v="1"/>
    <x v="0"/>
    <m/>
    <x v="0"/>
    <x v="2"/>
    <x v="0"/>
    <x v="0"/>
    <x v="155"/>
    <x v="155"/>
    <x v="92"/>
    <x v="11"/>
    <x v="1"/>
    <m/>
    <m/>
    <m/>
    <m/>
    <m/>
    <m/>
    <n v="13726.25"/>
  </r>
  <r>
    <x v="7"/>
    <x v="2"/>
    <x v="1"/>
    <x v="0"/>
    <m/>
    <x v="0"/>
    <x v="2"/>
    <x v="0"/>
    <x v="0"/>
    <x v="156"/>
    <x v="156"/>
    <x v="93"/>
    <x v="11"/>
    <x v="1"/>
    <m/>
    <m/>
    <m/>
    <m/>
    <m/>
    <m/>
    <n v="12917.65000000596"/>
  </r>
  <r>
    <x v="7"/>
    <x v="2"/>
    <x v="1"/>
    <x v="0"/>
    <m/>
    <x v="0"/>
    <x v="2"/>
    <x v="0"/>
    <x v="0"/>
    <x v="166"/>
    <x v="166"/>
    <x v="96"/>
    <x v="12"/>
    <x v="1"/>
    <m/>
    <m/>
    <m/>
    <m/>
    <m/>
    <m/>
    <n v="14170"/>
  </r>
  <r>
    <x v="7"/>
    <x v="2"/>
    <x v="1"/>
    <x v="0"/>
    <m/>
    <x v="0"/>
    <x v="2"/>
    <x v="0"/>
    <x v="0"/>
    <x v="173"/>
    <x v="173"/>
    <x v="99"/>
    <x v="12"/>
    <x v="1"/>
    <m/>
    <m/>
    <m/>
    <m/>
    <m/>
    <m/>
    <n v="3986.6999999992549"/>
  </r>
  <r>
    <x v="7"/>
    <x v="2"/>
    <x v="1"/>
    <x v="0"/>
    <m/>
    <x v="0"/>
    <x v="2"/>
    <x v="0"/>
    <x v="0"/>
    <x v="174"/>
    <x v="174"/>
    <x v="99"/>
    <x v="12"/>
    <x v="1"/>
    <m/>
    <m/>
    <m/>
    <m/>
    <m/>
    <m/>
    <n v="11165.5"/>
  </r>
  <r>
    <x v="7"/>
    <x v="2"/>
    <x v="1"/>
    <x v="0"/>
    <m/>
    <x v="0"/>
    <x v="2"/>
    <x v="0"/>
    <x v="0"/>
    <x v="178"/>
    <x v="178"/>
    <x v="100"/>
    <x v="12"/>
    <x v="1"/>
    <m/>
    <m/>
    <m/>
    <m/>
    <m/>
    <m/>
    <n v="53373.25"/>
  </r>
  <r>
    <x v="7"/>
    <x v="2"/>
    <x v="1"/>
    <x v="0"/>
    <m/>
    <x v="0"/>
    <x v="2"/>
    <x v="0"/>
    <x v="1"/>
    <x v="184"/>
    <x v="184"/>
    <x v="103"/>
    <x v="12"/>
    <x v="1"/>
    <m/>
    <m/>
    <m/>
    <m/>
    <m/>
    <m/>
    <n v="54013.080000013113"/>
  </r>
  <r>
    <x v="7"/>
    <x v="2"/>
    <x v="1"/>
    <x v="0"/>
    <m/>
    <x v="0"/>
    <x v="2"/>
    <x v="0"/>
    <x v="0"/>
    <x v="188"/>
    <x v="188"/>
    <x v="107"/>
    <x v="13"/>
    <x v="1"/>
    <m/>
    <m/>
    <m/>
    <m/>
    <m/>
    <m/>
    <n v="30297"/>
  </r>
  <r>
    <x v="7"/>
    <x v="2"/>
    <x v="1"/>
    <x v="0"/>
    <m/>
    <x v="0"/>
    <x v="2"/>
    <x v="0"/>
    <x v="0"/>
    <x v="191"/>
    <x v="191"/>
    <x v="110"/>
    <x v="13"/>
    <x v="1"/>
    <m/>
    <m/>
    <m/>
    <m/>
    <m/>
    <m/>
    <n v="11000"/>
  </r>
  <r>
    <x v="7"/>
    <x v="2"/>
    <x v="1"/>
    <x v="1"/>
    <m/>
    <x v="0"/>
    <x v="2"/>
    <x v="0"/>
    <x v="0"/>
    <x v="193"/>
    <x v="193"/>
    <x v="112"/>
    <x v="13"/>
    <x v="1"/>
    <m/>
    <m/>
    <m/>
    <m/>
    <m/>
    <m/>
    <n v="32776.959999978542"/>
  </r>
  <r>
    <x v="7"/>
    <x v="2"/>
    <x v="1"/>
    <x v="0"/>
    <m/>
    <x v="0"/>
    <x v="2"/>
    <x v="0"/>
    <x v="0"/>
    <x v="196"/>
    <x v="196"/>
    <x v="114"/>
    <x v="14"/>
    <x v="2"/>
    <m/>
    <m/>
    <m/>
    <m/>
    <m/>
    <m/>
    <n v="23223.5"/>
  </r>
  <r>
    <x v="7"/>
    <x v="2"/>
    <x v="1"/>
    <x v="0"/>
    <m/>
    <x v="0"/>
    <x v="2"/>
    <x v="0"/>
    <x v="0"/>
    <x v="198"/>
    <x v="198"/>
    <x v="115"/>
    <x v="14"/>
    <x v="2"/>
    <m/>
    <m/>
    <m/>
    <m/>
    <m/>
    <m/>
    <n v="120933"/>
  </r>
  <r>
    <x v="7"/>
    <x v="2"/>
    <x v="1"/>
    <x v="0"/>
    <m/>
    <x v="0"/>
    <x v="2"/>
    <x v="0"/>
    <x v="0"/>
    <x v="199"/>
    <x v="199"/>
    <x v="115"/>
    <x v="14"/>
    <x v="2"/>
    <m/>
    <m/>
    <m/>
    <m/>
    <m/>
    <m/>
    <n v="56538"/>
  </r>
  <r>
    <x v="7"/>
    <x v="2"/>
    <x v="1"/>
    <x v="0"/>
    <m/>
    <x v="0"/>
    <x v="2"/>
    <x v="0"/>
    <x v="0"/>
    <x v="200"/>
    <x v="200"/>
    <x v="115"/>
    <x v="14"/>
    <x v="2"/>
    <m/>
    <m/>
    <m/>
    <m/>
    <m/>
    <m/>
    <n v="35922"/>
  </r>
  <r>
    <x v="7"/>
    <x v="2"/>
    <x v="1"/>
    <x v="0"/>
    <m/>
    <x v="0"/>
    <x v="2"/>
    <x v="0"/>
    <x v="0"/>
    <x v="201"/>
    <x v="201"/>
    <x v="116"/>
    <x v="14"/>
    <x v="2"/>
    <m/>
    <m/>
    <m/>
    <m/>
    <m/>
    <m/>
    <n v="16451"/>
  </r>
  <r>
    <x v="7"/>
    <x v="2"/>
    <x v="1"/>
    <x v="0"/>
    <m/>
    <x v="0"/>
    <x v="2"/>
    <x v="0"/>
    <x v="0"/>
    <x v="204"/>
    <x v="204"/>
    <x v="117"/>
    <x v="14"/>
    <x v="2"/>
    <m/>
    <m/>
    <m/>
    <m/>
    <m/>
    <m/>
    <n v="12445.670000001788"/>
  </r>
  <r>
    <x v="7"/>
    <x v="2"/>
    <x v="0"/>
    <x v="0"/>
    <m/>
    <x v="0"/>
    <x v="2"/>
    <x v="0"/>
    <x v="0"/>
    <x v="205"/>
    <x v="205"/>
    <x v="117"/>
    <x v="14"/>
    <x v="2"/>
    <m/>
    <m/>
    <m/>
    <m/>
    <m/>
    <m/>
    <n v="2498"/>
  </r>
  <r>
    <x v="7"/>
    <x v="2"/>
    <x v="1"/>
    <x v="0"/>
    <m/>
    <x v="0"/>
    <x v="2"/>
    <x v="0"/>
    <x v="0"/>
    <x v="206"/>
    <x v="206"/>
    <x v="117"/>
    <x v="14"/>
    <x v="2"/>
    <m/>
    <m/>
    <m/>
    <m/>
    <m/>
    <m/>
    <n v="32932"/>
  </r>
  <r>
    <x v="7"/>
    <x v="2"/>
    <x v="1"/>
    <x v="0"/>
    <m/>
    <x v="0"/>
    <x v="2"/>
    <x v="0"/>
    <x v="0"/>
    <x v="208"/>
    <x v="208"/>
    <x v="118"/>
    <x v="14"/>
    <x v="2"/>
    <m/>
    <m/>
    <m/>
    <m/>
    <m/>
    <m/>
    <n v="20112"/>
  </r>
  <r>
    <x v="7"/>
    <x v="2"/>
    <x v="1"/>
    <x v="0"/>
    <m/>
    <x v="0"/>
    <x v="2"/>
    <x v="0"/>
    <x v="0"/>
    <x v="214"/>
    <x v="214"/>
    <x v="118"/>
    <x v="14"/>
    <x v="2"/>
    <m/>
    <m/>
    <m/>
    <m/>
    <m/>
    <m/>
    <n v="4680"/>
  </r>
  <r>
    <x v="7"/>
    <x v="2"/>
    <x v="1"/>
    <x v="0"/>
    <m/>
    <x v="0"/>
    <x v="2"/>
    <x v="0"/>
    <x v="0"/>
    <x v="217"/>
    <x v="217"/>
    <x v="123"/>
    <x v="14"/>
    <x v="2"/>
    <m/>
    <m/>
    <m/>
    <m/>
    <m/>
    <m/>
    <n v="37970"/>
  </r>
  <r>
    <x v="7"/>
    <x v="2"/>
    <x v="1"/>
    <x v="0"/>
    <m/>
    <x v="0"/>
    <x v="2"/>
    <x v="0"/>
    <x v="0"/>
    <x v="218"/>
    <x v="218"/>
    <x v="124"/>
    <x v="14"/>
    <x v="2"/>
    <m/>
    <m/>
    <m/>
    <m/>
    <m/>
    <m/>
    <n v="15386"/>
  </r>
  <r>
    <x v="7"/>
    <x v="2"/>
    <x v="1"/>
    <x v="0"/>
    <m/>
    <x v="0"/>
    <x v="2"/>
    <x v="0"/>
    <x v="0"/>
    <x v="219"/>
    <x v="219"/>
    <x v="124"/>
    <x v="14"/>
    <x v="2"/>
    <m/>
    <m/>
    <m/>
    <m/>
    <m/>
    <m/>
    <n v="31467"/>
  </r>
  <r>
    <x v="7"/>
    <x v="2"/>
    <x v="1"/>
    <x v="0"/>
    <m/>
    <x v="0"/>
    <x v="2"/>
    <x v="0"/>
    <x v="0"/>
    <x v="220"/>
    <x v="220"/>
    <x v="125"/>
    <x v="14"/>
    <x v="2"/>
    <m/>
    <m/>
    <m/>
    <m/>
    <m/>
    <m/>
    <n v="68316"/>
  </r>
  <r>
    <x v="7"/>
    <x v="2"/>
    <x v="1"/>
    <x v="0"/>
    <m/>
    <x v="0"/>
    <x v="2"/>
    <x v="0"/>
    <x v="0"/>
    <x v="221"/>
    <x v="221"/>
    <x v="126"/>
    <x v="14"/>
    <x v="2"/>
    <m/>
    <m/>
    <m/>
    <m/>
    <m/>
    <m/>
    <n v="5192"/>
  </r>
  <r>
    <x v="7"/>
    <x v="2"/>
    <x v="1"/>
    <x v="0"/>
    <m/>
    <x v="0"/>
    <x v="2"/>
    <x v="0"/>
    <x v="0"/>
    <x v="223"/>
    <x v="223"/>
    <x v="121"/>
    <x v="14"/>
    <x v="2"/>
    <m/>
    <m/>
    <m/>
    <m/>
    <m/>
    <m/>
    <n v="10706"/>
  </r>
  <r>
    <x v="7"/>
    <x v="2"/>
    <x v="1"/>
    <x v="0"/>
    <m/>
    <x v="0"/>
    <x v="2"/>
    <x v="0"/>
    <x v="0"/>
    <x v="225"/>
    <x v="225"/>
    <x v="126"/>
    <x v="14"/>
    <x v="2"/>
    <m/>
    <m/>
    <m/>
    <m/>
    <m/>
    <m/>
    <n v="3292"/>
  </r>
  <r>
    <x v="7"/>
    <x v="2"/>
    <x v="1"/>
    <x v="0"/>
    <m/>
    <x v="0"/>
    <x v="2"/>
    <x v="0"/>
    <x v="0"/>
    <x v="226"/>
    <x v="226"/>
    <x v="127"/>
    <x v="14"/>
    <x v="2"/>
    <m/>
    <m/>
    <m/>
    <m/>
    <m/>
    <m/>
    <n v="23367"/>
  </r>
  <r>
    <x v="7"/>
    <x v="2"/>
    <x v="1"/>
    <x v="0"/>
    <m/>
    <x v="0"/>
    <x v="2"/>
    <x v="0"/>
    <x v="0"/>
    <x v="228"/>
    <x v="228"/>
    <x v="124"/>
    <x v="14"/>
    <x v="2"/>
    <m/>
    <m/>
    <m/>
    <m/>
    <m/>
    <m/>
    <n v="59059.5"/>
  </r>
  <r>
    <x v="7"/>
    <x v="2"/>
    <x v="1"/>
    <x v="0"/>
    <m/>
    <x v="0"/>
    <x v="2"/>
    <x v="0"/>
    <x v="0"/>
    <x v="234"/>
    <x v="234"/>
    <x v="133"/>
    <x v="15"/>
    <x v="2"/>
    <m/>
    <m/>
    <m/>
    <m/>
    <m/>
    <m/>
    <n v="17215"/>
  </r>
  <r>
    <x v="7"/>
    <x v="2"/>
    <x v="1"/>
    <x v="0"/>
    <m/>
    <x v="0"/>
    <x v="2"/>
    <x v="0"/>
    <x v="0"/>
    <x v="237"/>
    <x v="237"/>
    <x v="136"/>
    <x v="15"/>
    <x v="2"/>
    <m/>
    <m/>
    <m/>
    <m/>
    <m/>
    <m/>
    <n v="88573"/>
  </r>
  <r>
    <x v="7"/>
    <x v="2"/>
    <x v="1"/>
    <x v="0"/>
    <m/>
    <x v="0"/>
    <x v="2"/>
    <x v="0"/>
    <x v="0"/>
    <x v="242"/>
    <x v="242"/>
    <x v="141"/>
    <x v="15"/>
    <x v="2"/>
    <m/>
    <m/>
    <m/>
    <m/>
    <m/>
    <m/>
    <n v="39992"/>
  </r>
  <r>
    <x v="7"/>
    <x v="2"/>
    <x v="1"/>
    <x v="1"/>
    <m/>
    <x v="0"/>
    <x v="2"/>
    <x v="0"/>
    <x v="1"/>
    <x v="243"/>
    <x v="243"/>
    <x v="142"/>
    <x v="15"/>
    <x v="2"/>
    <m/>
    <m/>
    <m/>
    <m/>
    <m/>
    <m/>
    <n v="8591"/>
  </r>
  <r>
    <x v="7"/>
    <x v="2"/>
    <x v="1"/>
    <x v="0"/>
    <m/>
    <x v="0"/>
    <x v="2"/>
    <x v="0"/>
    <x v="0"/>
    <x v="246"/>
    <x v="246"/>
    <x v="141"/>
    <x v="15"/>
    <x v="2"/>
    <m/>
    <m/>
    <m/>
    <m/>
    <m/>
    <m/>
    <n v="193235"/>
  </r>
  <r>
    <x v="7"/>
    <x v="2"/>
    <x v="1"/>
    <x v="0"/>
    <m/>
    <x v="0"/>
    <x v="2"/>
    <x v="0"/>
    <x v="0"/>
    <x v="247"/>
    <x v="247"/>
    <x v="141"/>
    <x v="15"/>
    <x v="2"/>
    <m/>
    <m/>
    <m/>
    <m/>
    <m/>
    <m/>
    <n v="130716"/>
  </r>
  <r>
    <x v="7"/>
    <x v="2"/>
    <x v="1"/>
    <x v="0"/>
    <m/>
    <x v="0"/>
    <x v="2"/>
    <x v="0"/>
    <x v="0"/>
    <x v="248"/>
    <x v="248"/>
    <x v="141"/>
    <x v="15"/>
    <x v="2"/>
    <m/>
    <m/>
    <m/>
    <m/>
    <m/>
    <m/>
    <n v="8229"/>
  </r>
  <r>
    <x v="7"/>
    <x v="2"/>
    <x v="1"/>
    <x v="0"/>
    <m/>
    <x v="0"/>
    <x v="2"/>
    <x v="0"/>
    <x v="0"/>
    <x v="254"/>
    <x v="254"/>
    <x v="147"/>
    <x v="17"/>
    <x v="2"/>
    <m/>
    <m/>
    <m/>
    <m/>
    <m/>
    <m/>
    <n v="15556"/>
  </r>
  <r>
    <x v="7"/>
    <x v="2"/>
    <x v="1"/>
    <x v="0"/>
    <m/>
    <x v="0"/>
    <x v="2"/>
    <x v="0"/>
    <x v="0"/>
    <x v="255"/>
    <x v="255"/>
    <x v="148"/>
    <x v="17"/>
    <x v="2"/>
    <m/>
    <m/>
    <m/>
    <m/>
    <m/>
    <m/>
    <n v="39635.75"/>
  </r>
  <r>
    <x v="7"/>
    <x v="2"/>
    <x v="1"/>
    <x v="0"/>
    <m/>
    <x v="0"/>
    <x v="2"/>
    <x v="0"/>
    <x v="0"/>
    <x v="264"/>
    <x v="264"/>
    <x v="151"/>
    <x v="17"/>
    <x v="2"/>
    <m/>
    <m/>
    <m/>
    <m/>
    <m/>
    <m/>
    <n v="3952"/>
  </r>
  <r>
    <x v="7"/>
    <x v="2"/>
    <x v="1"/>
    <x v="0"/>
    <m/>
    <x v="0"/>
    <x v="2"/>
    <x v="0"/>
    <x v="0"/>
    <x v="265"/>
    <x v="265"/>
    <x v="151"/>
    <x v="17"/>
    <x v="2"/>
    <m/>
    <m/>
    <m/>
    <m/>
    <m/>
    <m/>
    <n v="10400"/>
  </r>
  <r>
    <x v="7"/>
    <x v="2"/>
    <x v="1"/>
    <x v="0"/>
    <m/>
    <x v="0"/>
    <x v="2"/>
    <x v="0"/>
    <x v="0"/>
    <x v="266"/>
    <x v="266"/>
    <x v="151"/>
    <x v="17"/>
    <x v="2"/>
    <m/>
    <m/>
    <m/>
    <m/>
    <m/>
    <m/>
    <n v="2702"/>
  </r>
  <r>
    <x v="7"/>
    <x v="2"/>
    <x v="1"/>
    <x v="0"/>
    <m/>
    <x v="0"/>
    <x v="2"/>
    <x v="0"/>
    <x v="0"/>
    <x v="281"/>
    <x v="282"/>
    <x v="154"/>
    <x v="18"/>
    <x v="2"/>
    <m/>
    <m/>
    <m/>
    <m/>
    <m/>
    <m/>
    <n v="4303"/>
  </r>
  <r>
    <x v="7"/>
    <x v="2"/>
    <x v="1"/>
    <x v="0"/>
    <m/>
    <x v="0"/>
    <x v="2"/>
    <x v="0"/>
    <x v="0"/>
    <x v="285"/>
    <x v="286"/>
    <x v="155"/>
    <x v="18"/>
    <x v="2"/>
    <m/>
    <m/>
    <m/>
    <m/>
    <m/>
    <m/>
    <n v="4987.2000000029802"/>
  </r>
  <r>
    <x v="7"/>
    <x v="2"/>
    <x v="1"/>
    <x v="0"/>
    <m/>
    <x v="0"/>
    <x v="2"/>
    <x v="0"/>
    <x v="0"/>
    <x v="277"/>
    <x v="278"/>
    <x v="158"/>
    <x v="18"/>
    <x v="2"/>
    <m/>
    <m/>
    <m/>
    <m/>
    <m/>
    <m/>
    <n v="46265"/>
  </r>
  <r>
    <x v="7"/>
    <x v="2"/>
    <x v="1"/>
    <x v="0"/>
    <m/>
    <x v="0"/>
    <x v="2"/>
    <x v="0"/>
    <x v="0"/>
    <x v="282"/>
    <x v="283"/>
    <x v="160"/>
    <x v="18"/>
    <x v="2"/>
    <m/>
    <m/>
    <m/>
    <m/>
    <m/>
    <m/>
    <n v="17823"/>
  </r>
  <r>
    <x v="7"/>
    <x v="2"/>
    <x v="1"/>
    <x v="0"/>
    <m/>
    <x v="0"/>
    <x v="2"/>
    <x v="0"/>
    <x v="0"/>
    <x v="284"/>
    <x v="285"/>
    <x v="160"/>
    <x v="18"/>
    <x v="2"/>
    <m/>
    <m/>
    <m/>
    <m/>
    <m/>
    <m/>
    <n v="104"/>
  </r>
  <r>
    <x v="7"/>
    <x v="2"/>
    <x v="1"/>
    <x v="1"/>
    <m/>
    <x v="0"/>
    <x v="2"/>
    <x v="0"/>
    <x v="0"/>
    <x v="288"/>
    <x v="289"/>
    <x v="161"/>
    <x v="19"/>
    <x v="2"/>
    <m/>
    <m/>
    <m/>
    <m/>
    <m/>
    <m/>
    <n v="11715"/>
  </r>
  <r>
    <x v="7"/>
    <x v="2"/>
    <x v="1"/>
    <x v="0"/>
    <m/>
    <x v="0"/>
    <x v="2"/>
    <x v="0"/>
    <x v="1"/>
    <x v="292"/>
    <x v="293"/>
    <x v="165"/>
    <x v="19"/>
    <x v="2"/>
    <m/>
    <m/>
    <m/>
    <m/>
    <m/>
    <m/>
    <n v="20030"/>
  </r>
  <r>
    <x v="7"/>
    <x v="2"/>
    <x v="1"/>
    <x v="0"/>
    <m/>
    <x v="0"/>
    <x v="2"/>
    <x v="0"/>
    <x v="0"/>
    <x v="293"/>
    <x v="294"/>
    <x v="166"/>
    <x v="19"/>
    <x v="2"/>
    <m/>
    <m/>
    <m/>
    <m/>
    <m/>
    <m/>
    <n v="13021"/>
  </r>
  <r>
    <x v="7"/>
    <x v="2"/>
    <x v="1"/>
    <x v="0"/>
    <m/>
    <x v="0"/>
    <x v="2"/>
    <x v="0"/>
    <x v="0"/>
    <x v="296"/>
    <x v="297"/>
    <x v="169"/>
    <x v="19"/>
    <x v="2"/>
    <m/>
    <m/>
    <m/>
    <m/>
    <m/>
    <m/>
    <n v="60827"/>
  </r>
  <r>
    <x v="7"/>
    <x v="2"/>
    <x v="1"/>
    <x v="0"/>
    <m/>
    <x v="0"/>
    <x v="2"/>
    <x v="0"/>
    <x v="0"/>
    <x v="297"/>
    <x v="298"/>
    <x v="170"/>
    <x v="19"/>
    <x v="2"/>
    <m/>
    <m/>
    <m/>
    <m/>
    <m/>
    <m/>
    <n v="20000"/>
  </r>
  <r>
    <x v="7"/>
    <x v="2"/>
    <x v="1"/>
    <x v="0"/>
    <m/>
    <x v="0"/>
    <x v="2"/>
    <x v="0"/>
    <x v="0"/>
    <x v="300"/>
    <x v="303"/>
    <x v="173"/>
    <x v="19"/>
    <x v="2"/>
    <m/>
    <m/>
    <m/>
    <m/>
    <m/>
    <m/>
    <n v="14052"/>
  </r>
  <r>
    <x v="7"/>
    <x v="2"/>
    <x v="1"/>
    <x v="0"/>
    <m/>
    <x v="0"/>
    <x v="2"/>
    <x v="0"/>
    <x v="0"/>
    <x v="301"/>
    <x v="304"/>
    <x v="174"/>
    <x v="19"/>
    <x v="2"/>
    <m/>
    <m/>
    <m/>
    <m/>
    <m/>
    <m/>
    <n v="28270"/>
  </r>
  <r>
    <x v="7"/>
    <x v="2"/>
    <x v="1"/>
    <x v="0"/>
    <m/>
    <x v="0"/>
    <x v="2"/>
    <x v="0"/>
    <x v="0"/>
    <x v="302"/>
    <x v="305"/>
    <x v="175"/>
    <x v="19"/>
    <x v="2"/>
    <m/>
    <m/>
    <m/>
    <m/>
    <m/>
    <m/>
    <n v="40206"/>
  </r>
  <r>
    <x v="7"/>
    <x v="2"/>
    <x v="1"/>
    <x v="0"/>
    <m/>
    <x v="0"/>
    <x v="2"/>
    <x v="0"/>
    <x v="0"/>
    <x v="304"/>
    <x v="307"/>
    <x v="177"/>
    <x v="19"/>
    <x v="2"/>
    <m/>
    <m/>
    <m/>
    <m/>
    <m/>
    <m/>
    <n v="42172.480000004172"/>
  </r>
  <r>
    <x v="7"/>
    <x v="2"/>
    <x v="1"/>
    <x v="0"/>
    <m/>
    <x v="0"/>
    <x v="2"/>
    <x v="0"/>
    <x v="0"/>
    <x v="305"/>
    <x v="308"/>
    <x v="178"/>
    <x v="19"/>
    <x v="2"/>
    <m/>
    <m/>
    <m/>
    <m/>
    <m/>
    <m/>
    <n v="19812"/>
  </r>
  <r>
    <x v="7"/>
    <x v="2"/>
    <x v="1"/>
    <x v="1"/>
    <m/>
    <x v="0"/>
    <x v="2"/>
    <x v="0"/>
    <x v="0"/>
    <x v="306"/>
    <x v="309"/>
    <x v="179"/>
    <x v="20"/>
    <x v="2"/>
    <m/>
    <m/>
    <m/>
    <m/>
    <m/>
    <m/>
    <n v="4813.5"/>
  </r>
  <r>
    <x v="7"/>
    <x v="2"/>
    <x v="1"/>
    <x v="0"/>
    <m/>
    <x v="0"/>
    <x v="2"/>
    <x v="0"/>
    <x v="0"/>
    <x v="309"/>
    <x v="312"/>
    <x v="180"/>
    <x v="20"/>
    <x v="2"/>
    <m/>
    <m/>
    <m/>
    <m/>
    <m/>
    <m/>
    <n v="22289"/>
  </r>
  <r>
    <x v="7"/>
    <x v="2"/>
    <x v="1"/>
    <x v="0"/>
    <m/>
    <x v="0"/>
    <x v="2"/>
    <x v="0"/>
    <x v="0"/>
    <x v="311"/>
    <x v="314"/>
    <x v="181"/>
    <x v="20"/>
    <x v="2"/>
    <m/>
    <m/>
    <m/>
    <m/>
    <m/>
    <m/>
    <n v="20486"/>
  </r>
  <r>
    <x v="7"/>
    <x v="2"/>
    <x v="1"/>
    <x v="0"/>
    <m/>
    <x v="0"/>
    <x v="2"/>
    <x v="0"/>
    <x v="0"/>
    <x v="312"/>
    <x v="315"/>
    <x v="182"/>
    <x v="20"/>
    <x v="2"/>
    <m/>
    <m/>
    <m/>
    <m/>
    <m/>
    <m/>
    <n v="35095.5"/>
  </r>
  <r>
    <x v="7"/>
    <x v="2"/>
    <x v="1"/>
    <x v="0"/>
    <m/>
    <x v="0"/>
    <x v="2"/>
    <x v="0"/>
    <x v="0"/>
    <x v="313"/>
    <x v="316"/>
    <x v="182"/>
    <x v="20"/>
    <x v="2"/>
    <m/>
    <m/>
    <m/>
    <m/>
    <m/>
    <m/>
    <n v="107580.99999988079"/>
  </r>
  <r>
    <x v="7"/>
    <x v="2"/>
    <x v="1"/>
    <x v="0"/>
    <m/>
    <x v="0"/>
    <x v="2"/>
    <x v="0"/>
    <x v="0"/>
    <x v="314"/>
    <x v="317"/>
    <x v="182"/>
    <x v="20"/>
    <x v="2"/>
    <m/>
    <m/>
    <m/>
    <m/>
    <m/>
    <m/>
    <n v="17000"/>
  </r>
  <r>
    <x v="7"/>
    <x v="2"/>
    <x v="1"/>
    <x v="0"/>
    <m/>
    <x v="0"/>
    <x v="2"/>
    <x v="0"/>
    <x v="0"/>
    <x v="319"/>
    <x v="322"/>
    <x v="184"/>
    <x v="20"/>
    <x v="2"/>
    <m/>
    <m/>
    <m/>
    <m/>
    <m/>
    <m/>
    <n v="26775"/>
  </r>
  <r>
    <x v="7"/>
    <x v="2"/>
    <x v="1"/>
    <x v="0"/>
    <m/>
    <x v="0"/>
    <x v="2"/>
    <x v="0"/>
    <x v="0"/>
    <x v="322"/>
    <x v="325"/>
    <x v="181"/>
    <x v="20"/>
    <x v="2"/>
    <m/>
    <m/>
    <m/>
    <m/>
    <m/>
    <m/>
    <n v="7219"/>
  </r>
  <r>
    <x v="7"/>
    <x v="2"/>
    <x v="1"/>
    <x v="0"/>
    <m/>
    <x v="0"/>
    <x v="2"/>
    <x v="0"/>
    <x v="0"/>
    <x v="323"/>
    <x v="326"/>
    <x v="181"/>
    <x v="20"/>
    <x v="2"/>
    <m/>
    <m/>
    <m/>
    <m/>
    <m/>
    <m/>
    <n v="49849.25"/>
  </r>
  <r>
    <x v="7"/>
    <x v="2"/>
    <x v="1"/>
    <x v="0"/>
    <m/>
    <x v="0"/>
    <x v="2"/>
    <x v="0"/>
    <x v="0"/>
    <x v="325"/>
    <x v="328"/>
    <x v="181"/>
    <x v="20"/>
    <x v="2"/>
    <m/>
    <m/>
    <m/>
    <m/>
    <m/>
    <m/>
    <n v="23468"/>
  </r>
  <r>
    <x v="7"/>
    <x v="2"/>
    <x v="1"/>
    <x v="0"/>
    <m/>
    <x v="0"/>
    <x v="2"/>
    <x v="0"/>
    <x v="0"/>
    <x v="327"/>
    <x v="330"/>
    <x v="186"/>
    <x v="20"/>
    <x v="2"/>
    <m/>
    <m/>
    <m/>
    <m/>
    <m/>
    <m/>
    <n v="10353.25"/>
  </r>
  <r>
    <x v="7"/>
    <x v="2"/>
    <x v="1"/>
    <x v="0"/>
    <m/>
    <x v="0"/>
    <x v="2"/>
    <x v="0"/>
    <x v="0"/>
    <x v="328"/>
    <x v="331"/>
    <x v="186"/>
    <x v="20"/>
    <x v="2"/>
    <m/>
    <m/>
    <m/>
    <m/>
    <m/>
    <m/>
    <n v="5335"/>
  </r>
  <r>
    <x v="4"/>
    <x v="2"/>
    <x v="1"/>
    <x v="0"/>
    <m/>
    <x v="0"/>
    <x v="2"/>
    <x v="0"/>
    <x v="0"/>
    <x v="9"/>
    <x v="9"/>
    <x v="2"/>
    <x v="0"/>
    <x v="0"/>
    <m/>
    <m/>
    <m/>
    <m/>
    <m/>
    <m/>
    <n v="2371"/>
  </r>
  <r>
    <x v="4"/>
    <x v="2"/>
    <x v="1"/>
    <x v="0"/>
    <m/>
    <x v="0"/>
    <x v="2"/>
    <x v="0"/>
    <x v="0"/>
    <x v="11"/>
    <x v="11"/>
    <x v="4"/>
    <x v="1"/>
    <x v="0"/>
    <m/>
    <m/>
    <m/>
    <m/>
    <m/>
    <m/>
    <n v="5804"/>
  </r>
  <r>
    <x v="4"/>
    <x v="2"/>
    <x v="1"/>
    <x v="0"/>
    <m/>
    <x v="0"/>
    <x v="2"/>
    <x v="0"/>
    <x v="0"/>
    <x v="12"/>
    <x v="12"/>
    <x v="5"/>
    <x v="1"/>
    <x v="0"/>
    <m/>
    <m/>
    <m/>
    <m/>
    <m/>
    <m/>
    <n v="59912"/>
  </r>
  <r>
    <x v="4"/>
    <x v="2"/>
    <x v="1"/>
    <x v="0"/>
    <m/>
    <x v="0"/>
    <x v="2"/>
    <x v="0"/>
    <x v="1"/>
    <x v="13"/>
    <x v="13"/>
    <x v="6"/>
    <x v="1"/>
    <x v="0"/>
    <m/>
    <m/>
    <m/>
    <m/>
    <m/>
    <m/>
    <n v="2766"/>
  </r>
  <r>
    <x v="4"/>
    <x v="2"/>
    <x v="1"/>
    <x v="0"/>
    <m/>
    <x v="0"/>
    <x v="2"/>
    <x v="0"/>
    <x v="0"/>
    <x v="15"/>
    <x v="15"/>
    <x v="7"/>
    <x v="1"/>
    <x v="0"/>
    <m/>
    <m/>
    <m/>
    <m/>
    <m/>
    <m/>
    <n v="9312"/>
  </r>
  <r>
    <x v="4"/>
    <x v="2"/>
    <x v="1"/>
    <x v="0"/>
    <m/>
    <x v="0"/>
    <x v="2"/>
    <x v="0"/>
    <x v="0"/>
    <x v="31"/>
    <x v="31"/>
    <x v="15"/>
    <x v="2"/>
    <x v="0"/>
    <m/>
    <m/>
    <m/>
    <m/>
    <m/>
    <m/>
    <n v="27273"/>
  </r>
  <r>
    <x v="4"/>
    <x v="2"/>
    <x v="1"/>
    <x v="0"/>
    <m/>
    <x v="0"/>
    <x v="2"/>
    <x v="0"/>
    <x v="0"/>
    <x v="36"/>
    <x v="36"/>
    <x v="12"/>
    <x v="2"/>
    <x v="0"/>
    <m/>
    <m/>
    <m/>
    <m/>
    <m/>
    <m/>
    <n v="15067"/>
  </r>
  <r>
    <x v="4"/>
    <x v="2"/>
    <x v="1"/>
    <x v="0"/>
    <m/>
    <x v="0"/>
    <x v="2"/>
    <x v="0"/>
    <x v="0"/>
    <x v="48"/>
    <x v="48"/>
    <x v="31"/>
    <x v="3"/>
    <x v="0"/>
    <m/>
    <m/>
    <m/>
    <m/>
    <m/>
    <m/>
    <n v="29359"/>
  </r>
  <r>
    <x v="4"/>
    <x v="2"/>
    <x v="1"/>
    <x v="0"/>
    <m/>
    <x v="0"/>
    <x v="2"/>
    <x v="0"/>
    <x v="1"/>
    <x v="57"/>
    <x v="57"/>
    <x v="38"/>
    <x v="4"/>
    <x v="0"/>
    <m/>
    <m/>
    <m/>
    <m/>
    <m/>
    <m/>
    <n v="26251"/>
  </r>
  <r>
    <x v="4"/>
    <x v="2"/>
    <x v="1"/>
    <x v="0"/>
    <m/>
    <x v="0"/>
    <x v="2"/>
    <x v="0"/>
    <x v="1"/>
    <x v="59"/>
    <x v="59"/>
    <x v="40"/>
    <x v="4"/>
    <x v="0"/>
    <m/>
    <m/>
    <m/>
    <m/>
    <m/>
    <m/>
    <n v="2906"/>
  </r>
  <r>
    <x v="4"/>
    <x v="2"/>
    <x v="1"/>
    <x v="0"/>
    <m/>
    <x v="0"/>
    <x v="2"/>
    <x v="0"/>
    <x v="0"/>
    <x v="65"/>
    <x v="65"/>
    <x v="46"/>
    <x v="4"/>
    <x v="0"/>
    <m/>
    <m/>
    <m/>
    <m/>
    <m/>
    <m/>
    <n v="8000"/>
  </r>
  <r>
    <x v="4"/>
    <x v="2"/>
    <x v="1"/>
    <x v="0"/>
    <m/>
    <x v="0"/>
    <x v="2"/>
    <x v="0"/>
    <x v="0"/>
    <x v="66"/>
    <x v="66"/>
    <x v="47"/>
    <x v="5"/>
    <x v="0"/>
    <m/>
    <m/>
    <m/>
    <m/>
    <m/>
    <m/>
    <n v="1054"/>
  </r>
  <r>
    <x v="4"/>
    <x v="2"/>
    <x v="1"/>
    <x v="0"/>
    <m/>
    <x v="0"/>
    <x v="2"/>
    <x v="0"/>
    <x v="0"/>
    <x v="68"/>
    <x v="68"/>
    <x v="48"/>
    <x v="5"/>
    <x v="0"/>
    <m/>
    <m/>
    <m/>
    <m/>
    <m/>
    <m/>
    <n v="8505.25"/>
  </r>
  <r>
    <x v="4"/>
    <x v="2"/>
    <x v="1"/>
    <x v="0"/>
    <m/>
    <x v="0"/>
    <x v="2"/>
    <x v="0"/>
    <x v="0"/>
    <x v="76"/>
    <x v="76"/>
    <x v="54"/>
    <x v="6"/>
    <x v="0"/>
    <m/>
    <m/>
    <m/>
    <m/>
    <m/>
    <m/>
    <n v="757"/>
  </r>
  <r>
    <x v="4"/>
    <x v="2"/>
    <x v="1"/>
    <x v="0"/>
    <m/>
    <x v="0"/>
    <x v="2"/>
    <x v="0"/>
    <x v="0"/>
    <x v="78"/>
    <x v="78"/>
    <x v="54"/>
    <x v="6"/>
    <x v="0"/>
    <m/>
    <m/>
    <m/>
    <m/>
    <m/>
    <m/>
    <n v="29523.340000003576"/>
  </r>
  <r>
    <x v="4"/>
    <x v="2"/>
    <x v="1"/>
    <x v="0"/>
    <m/>
    <x v="0"/>
    <x v="2"/>
    <x v="0"/>
    <x v="0"/>
    <x v="82"/>
    <x v="82"/>
    <x v="56"/>
    <x v="6"/>
    <x v="0"/>
    <m/>
    <m/>
    <m/>
    <m/>
    <m/>
    <m/>
    <n v="15486.329999998212"/>
  </r>
  <r>
    <x v="4"/>
    <x v="2"/>
    <x v="1"/>
    <x v="0"/>
    <m/>
    <x v="0"/>
    <x v="2"/>
    <x v="0"/>
    <x v="0"/>
    <x v="88"/>
    <x v="88"/>
    <x v="60"/>
    <x v="7"/>
    <x v="1"/>
    <m/>
    <m/>
    <m/>
    <m/>
    <m/>
    <m/>
    <n v="91577.660000085831"/>
  </r>
  <r>
    <x v="4"/>
    <x v="2"/>
    <x v="1"/>
    <x v="0"/>
    <m/>
    <x v="0"/>
    <x v="2"/>
    <x v="0"/>
    <x v="0"/>
    <x v="94"/>
    <x v="94"/>
    <x v="65"/>
    <x v="7"/>
    <x v="1"/>
    <m/>
    <m/>
    <m/>
    <m/>
    <m/>
    <m/>
    <n v="17783"/>
  </r>
  <r>
    <x v="4"/>
    <x v="2"/>
    <x v="1"/>
    <x v="0"/>
    <m/>
    <x v="0"/>
    <x v="2"/>
    <x v="0"/>
    <x v="0"/>
    <x v="95"/>
    <x v="95"/>
    <x v="66"/>
    <x v="7"/>
    <x v="1"/>
    <m/>
    <m/>
    <m/>
    <m/>
    <m/>
    <m/>
    <n v="37740"/>
  </r>
  <r>
    <x v="4"/>
    <x v="2"/>
    <x v="1"/>
    <x v="0"/>
    <m/>
    <x v="0"/>
    <x v="2"/>
    <x v="0"/>
    <x v="0"/>
    <x v="96"/>
    <x v="96"/>
    <x v="67"/>
    <x v="8"/>
    <x v="1"/>
    <m/>
    <m/>
    <m/>
    <m/>
    <m/>
    <m/>
    <n v="11633"/>
  </r>
  <r>
    <x v="4"/>
    <x v="2"/>
    <x v="1"/>
    <x v="0"/>
    <m/>
    <x v="0"/>
    <x v="2"/>
    <x v="0"/>
    <x v="0"/>
    <x v="97"/>
    <x v="97"/>
    <x v="67"/>
    <x v="8"/>
    <x v="1"/>
    <m/>
    <m/>
    <m/>
    <m/>
    <m/>
    <m/>
    <n v="6906"/>
  </r>
  <r>
    <x v="4"/>
    <x v="2"/>
    <x v="1"/>
    <x v="0"/>
    <m/>
    <x v="0"/>
    <x v="2"/>
    <x v="0"/>
    <x v="0"/>
    <x v="98"/>
    <x v="98"/>
    <x v="68"/>
    <x v="8"/>
    <x v="1"/>
    <m/>
    <m/>
    <m/>
    <m/>
    <m/>
    <m/>
    <n v="24478"/>
  </r>
  <r>
    <x v="4"/>
    <x v="2"/>
    <x v="1"/>
    <x v="0"/>
    <m/>
    <x v="0"/>
    <x v="2"/>
    <x v="0"/>
    <x v="0"/>
    <x v="100"/>
    <x v="100"/>
    <x v="70"/>
    <x v="8"/>
    <x v="1"/>
    <m/>
    <m/>
    <m/>
    <m/>
    <m/>
    <m/>
    <n v="4919.6000000014901"/>
  </r>
  <r>
    <x v="4"/>
    <x v="2"/>
    <x v="1"/>
    <x v="0"/>
    <m/>
    <x v="0"/>
    <x v="2"/>
    <x v="0"/>
    <x v="0"/>
    <x v="101"/>
    <x v="101"/>
    <x v="70"/>
    <x v="8"/>
    <x v="1"/>
    <m/>
    <m/>
    <m/>
    <m/>
    <m/>
    <m/>
    <n v="7246"/>
  </r>
  <r>
    <x v="4"/>
    <x v="2"/>
    <x v="1"/>
    <x v="0"/>
    <m/>
    <x v="0"/>
    <x v="2"/>
    <x v="0"/>
    <x v="0"/>
    <x v="106"/>
    <x v="106"/>
    <x v="67"/>
    <x v="8"/>
    <x v="1"/>
    <m/>
    <m/>
    <m/>
    <m/>
    <m/>
    <m/>
    <n v="10386"/>
  </r>
  <r>
    <x v="4"/>
    <x v="2"/>
    <x v="1"/>
    <x v="0"/>
    <m/>
    <x v="0"/>
    <x v="2"/>
    <x v="0"/>
    <x v="0"/>
    <x v="120"/>
    <x v="120"/>
    <x v="79"/>
    <x v="9"/>
    <x v="1"/>
    <m/>
    <m/>
    <m/>
    <m/>
    <m/>
    <m/>
    <n v="10461"/>
  </r>
  <r>
    <x v="4"/>
    <x v="2"/>
    <x v="1"/>
    <x v="0"/>
    <m/>
    <x v="0"/>
    <x v="2"/>
    <x v="0"/>
    <x v="0"/>
    <x v="123"/>
    <x v="123"/>
    <x v="81"/>
    <x v="9"/>
    <x v="1"/>
    <m/>
    <m/>
    <m/>
    <m/>
    <m/>
    <m/>
    <n v="6305"/>
  </r>
  <r>
    <x v="4"/>
    <x v="2"/>
    <x v="1"/>
    <x v="0"/>
    <m/>
    <x v="0"/>
    <x v="2"/>
    <x v="0"/>
    <x v="0"/>
    <x v="142"/>
    <x v="142"/>
    <x v="86"/>
    <x v="10"/>
    <x v="1"/>
    <m/>
    <m/>
    <m/>
    <m/>
    <m/>
    <m/>
    <n v="24823"/>
  </r>
  <r>
    <x v="4"/>
    <x v="2"/>
    <x v="1"/>
    <x v="0"/>
    <m/>
    <x v="0"/>
    <x v="2"/>
    <x v="0"/>
    <x v="0"/>
    <x v="143"/>
    <x v="143"/>
    <x v="86"/>
    <x v="10"/>
    <x v="1"/>
    <m/>
    <m/>
    <m/>
    <m/>
    <m/>
    <m/>
    <n v="11908"/>
  </r>
  <r>
    <x v="4"/>
    <x v="2"/>
    <x v="1"/>
    <x v="0"/>
    <m/>
    <x v="0"/>
    <x v="2"/>
    <x v="0"/>
    <x v="0"/>
    <x v="155"/>
    <x v="155"/>
    <x v="92"/>
    <x v="11"/>
    <x v="1"/>
    <m/>
    <m/>
    <m/>
    <m/>
    <m/>
    <m/>
    <n v="5711"/>
  </r>
  <r>
    <x v="4"/>
    <x v="2"/>
    <x v="1"/>
    <x v="0"/>
    <m/>
    <x v="0"/>
    <x v="2"/>
    <x v="0"/>
    <x v="0"/>
    <x v="166"/>
    <x v="166"/>
    <x v="96"/>
    <x v="12"/>
    <x v="1"/>
    <m/>
    <m/>
    <m/>
    <m/>
    <m/>
    <m/>
    <n v="7644"/>
  </r>
  <r>
    <x v="4"/>
    <x v="2"/>
    <x v="1"/>
    <x v="0"/>
    <m/>
    <x v="0"/>
    <x v="2"/>
    <x v="0"/>
    <x v="0"/>
    <x v="178"/>
    <x v="178"/>
    <x v="100"/>
    <x v="12"/>
    <x v="1"/>
    <m/>
    <m/>
    <m/>
    <m/>
    <m/>
    <m/>
    <n v="8625"/>
  </r>
  <r>
    <x v="4"/>
    <x v="2"/>
    <x v="1"/>
    <x v="0"/>
    <m/>
    <x v="0"/>
    <x v="2"/>
    <x v="0"/>
    <x v="0"/>
    <x v="186"/>
    <x v="186"/>
    <x v="105"/>
    <x v="13"/>
    <x v="1"/>
    <m/>
    <m/>
    <m/>
    <m/>
    <m/>
    <m/>
    <n v="8472"/>
  </r>
  <r>
    <x v="4"/>
    <x v="2"/>
    <x v="1"/>
    <x v="0"/>
    <m/>
    <x v="0"/>
    <x v="2"/>
    <x v="0"/>
    <x v="0"/>
    <x v="188"/>
    <x v="188"/>
    <x v="107"/>
    <x v="13"/>
    <x v="1"/>
    <m/>
    <m/>
    <m/>
    <m/>
    <m/>
    <m/>
    <n v="25023"/>
  </r>
  <r>
    <x v="4"/>
    <x v="2"/>
    <x v="1"/>
    <x v="0"/>
    <m/>
    <x v="0"/>
    <x v="2"/>
    <x v="0"/>
    <x v="0"/>
    <x v="196"/>
    <x v="196"/>
    <x v="114"/>
    <x v="14"/>
    <x v="2"/>
    <m/>
    <m/>
    <m/>
    <m/>
    <m/>
    <m/>
    <n v="3835"/>
  </r>
  <r>
    <x v="4"/>
    <x v="2"/>
    <x v="1"/>
    <x v="0"/>
    <m/>
    <x v="0"/>
    <x v="2"/>
    <x v="0"/>
    <x v="0"/>
    <x v="199"/>
    <x v="199"/>
    <x v="115"/>
    <x v="14"/>
    <x v="2"/>
    <m/>
    <m/>
    <m/>
    <m/>
    <m/>
    <m/>
    <n v="4251.0000000074506"/>
  </r>
  <r>
    <x v="4"/>
    <x v="2"/>
    <x v="1"/>
    <x v="0"/>
    <m/>
    <x v="0"/>
    <x v="2"/>
    <x v="0"/>
    <x v="0"/>
    <x v="200"/>
    <x v="200"/>
    <x v="115"/>
    <x v="14"/>
    <x v="2"/>
    <m/>
    <m/>
    <m/>
    <m/>
    <m/>
    <m/>
    <n v="4944"/>
  </r>
  <r>
    <x v="4"/>
    <x v="2"/>
    <x v="1"/>
    <x v="0"/>
    <m/>
    <x v="0"/>
    <x v="2"/>
    <x v="0"/>
    <x v="0"/>
    <x v="201"/>
    <x v="201"/>
    <x v="116"/>
    <x v="14"/>
    <x v="2"/>
    <m/>
    <m/>
    <m/>
    <m/>
    <m/>
    <m/>
    <n v="33229"/>
  </r>
  <r>
    <x v="4"/>
    <x v="2"/>
    <x v="1"/>
    <x v="0"/>
    <m/>
    <x v="0"/>
    <x v="2"/>
    <x v="0"/>
    <x v="0"/>
    <x v="203"/>
    <x v="203"/>
    <x v="116"/>
    <x v="14"/>
    <x v="2"/>
    <m/>
    <m/>
    <m/>
    <m/>
    <m/>
    <m/>
    <n v="3108"/>
  </r>
  <r>
    <x v="4"/>
    <x v="2"/>
    <x v="1"/>
    <x v="0"/>
    <m/>
    <x v="0"/>
    <x v="2"/>
    <x v="0"/>
    <x v="0"/>
    <x v="204"/>
    <x v="204"/>
    <x v="117"/>
    <x v="14"/>
    <x v="2"/>
    <m/>
    <m/>
    <m/>
    <m/>
    <m/>
    <m/>
    <n v="2250"/>
  </r>
  <r>
    <x v="4"/>
    <x v="2"/>
    <x v="1"/>
    <x v="0"/>
    <m/>
    <x v="0"/>
    <x v="2"/>
    <x v="0"/>
    <x v="0"/>
    <x v="206"/>
    <x v="206"/>
    <x v="117"/>
    <x v="14"/>
    <x v="2"/>
    <m/>
    <m/>
    <m/>
    <m/>
    <m/>
    <m/>
    <n v="5857"/>
  </r>
  <r>
    <x v="4"/>
    <x v="2"/>
    <x v="1"/>
    <x v="0"/>
    <m/>
    <x v="0"/>
    <x v="2"/>
    <x v="0"/>
    <x v="0"/>
    <x v="208"/>
    <x v="208"/>
    <x v="118"/>
    <x v="14"/>
    <x v="2"/>
    <m/>
    <m/>
    <m/>
    <m/>
    <m/>
    <m/>
    <n v="12026"/>
  </r>
  <r>
    <x v="4"/>
    <x v="2"/>
    <x v="1"/>
    <x v="0"/>
    <m/>
    <x v="0"/>
    <x v="2"/>
    <x v="0"/>
    <x v="0"/>
    <x v="214"/>
    <x v="214"/>
    <x v="118"/>
    <x v="14"/>
    <x v="2"/>
    <m/>
    <m/>
    <m/>
    <m/>
    <m/>
    <m/>
    <n v="1167"/>
  </r>
  <r>
    <x v="4"/>
    <x v="2"/>
    <x v="1"/>
    <x v="0"/>
    <m/>
    <x v="0"/>
    <x v="2"/>
    <x v="0"/>
    <x v="0"/>
    <x v="217"/>
    <x v="217"/>
    <x v="123"/>
    <x v="14"/>
    <x v="2"/>
    <m/>
    <m/>
    <m/>
    <m/>
    <m/>
    <m/>
    <n v="15818"/>
  </r>
  <r>
    <x v="4"/>
    <x v="2"/>
    <x v="1"/>
    <x v="0"/>
    <m/>
    <x v="0"/>
    <x v="2"/>
    <x v="0"/>
    <x v="0"/>
    <x v="218"/>
    <x v="218"/>
    <x v="124"/>
    <x v="14"/>
    <x v="2"/>
    <m/>
    <m/>
    <m/>
    <m/>
    <m/>
    <m/>
    <n v="12096"/>
  </r>
  <r>
    <x v="4"/>
    <x v="2"/>
    <x v="1"/>
    <x v="0"/>
    <m/>
    <x v="0"/>
    <x v="2"/>
    <x v="0"/>
    <x v="0"/>
    <x v="220"/>
    <x v="220"/>
    <x v="125"/>
    <x v="14"/>
    <x v="2"/>
    <m/>
    <m/>
    <m/>
    <m/>
    <m/>
    <m/>
    <n v="15228"/>
  </r>
  <r>
    <x v="4"/>
    <x v="2"/>
    <x v="1"/>
    <x v="0"/>
    <m/>
    <x v="0"/>
    <x v="2"/>
    <x v="0"/>
    <x v="0"/>
    <x v="221"/>
    <x v="221"/>
    <x v="126"/>
    <x v="14"/>
    <x v="2"/>
    <m/>
    <m/>
    <m/>
    <m/>
    <m/>
    <m/>
    <n v="4971"/>
  </r>
  <r>
    <x v="4"/>
    <x v="2"/>
    <x v="1"/>
    <x v="0"/>
    <m/>
    <x v="0"/>
    <x v="2"/>
    <x v="0"/>
    <x v="0"/>
    <x v="225"/>
    <x v="225"/>
    <x v="126"/>
    <x v="14"/>
    <x v="2"/>
    <m/>
    <m/>
    <m/>
    <m/>
    <m/>
    <m/>
    <n v="10490"/>
  </r>
  <r>
    <x v="4"/>
    <x v="2"/>
    <x v="1"/>
    <x v="0"/>
    <m/>
    <x v="0"/>
    <x v="2"/>
    <x v="0"/>
    <x v="0"/>
    <x v="226"/>
    <x v="226"/>
    <x v="127"/>
    <x v="14"/>
    <x v="2"/>
    <m/>
    <m/>
    <m/>
    <m/>
    <m/>
    <m/>
    <n v="9815"/>
  </r>
  <r>
    <x v="4"/>
    <x v="2"/>
    <x v="1"/>
    <x v="0"/>
    <m/>
    <x v="0"/>
    <x v="2"/>
    <x v="0"/>
    <x v="0"/>
    <x v="228"/>
    <x v="228"/>
    <x v="124"/>
    <x v="14"/>
    <x v="2"/>
    <m/>
    <m/>
    <m/>
    <m/>
    <m/>
    <m/>
    <n v="16557"/>
  </r>
  <r>
    <x v="4"/>
    <x v="2"/>
    <x v="1"/>
    <x v="0"/>
    <m/>
    <x v="0"/>
    <x v="2"/>
    <x v="0"/>
    <x v="0"/>
    <x v="234"/>
    <x v="234"/>
    <x v="133"/>
    <x v="15"/>
    <x v="2"/>
    <m/>
    <m/>
    <m/>
    <m/>
    <m/>
    <m/>
    <n v="18816"/>
  </r>
  <r>
    <x v="4"/>
    <x v="2"/>
    <x v="1"/>
    <x v="0"/>
    <m/>
    <x v="0"/>
    <x v="2"/>
    <x v="0"/>
    <x v="0"/>
    <x v="237"/>
    <x v="237"/>
    <x v="136"/>
    <x v="15"/>
    <x v="2"/>
    <m/>
    <m/>
    <m/>
    <m/>
    <m/>
    <m/>
    <n v="15091"/>
  </r>
  <r>
    <x v="4"/>
    <x v="2"/>
    <x v="1"/>
    <x v="0"/>
    <m/>
    <x v="0"/>
    <x v="2"/>
    <x v="0"/>
    <x v="0"/>
    <x v="239"/>
    <x v="239"/>
    <x v="138"/>
    <x v="15"/>
    <x v="2"/>
    <m/>
    <m/>
    <m/>
    <m/>
    <m/>
    <m/>
    <n v="19803"/>
  </r>
  <r>
    <x v="4"/>
    <x v="2"/>
    <x v="1"/>
    <x v="0"/>
    <m/>
    <x v="0"/>
    <x v="2"/>
    <x v="0"/>
    <x v="0"/>
    <x v="242"/>
    <x v="242"/>
    <x v="141"/>
    <x v="15"/>
    <x v="2"/>
    <m/>
    <m/>
    <m/>
    <m/>
    <m/>
    <m/>
    <n v="26980"/>
  </r>
  <r>
    <x v="4"/>
    <x v="2"/>
    <x v="1"/>
    <x v="0"/>
    <m/>
    <x v="0"/>
    <x v="2"/>
    <x v="0"/>
    <x v="0"/>
    <x v="246"/>
    <x v="246"/>
    <x v="141"/>
    <x v="15"/>
    <x v="2"/>
    <m/>
    <m/>
    <m/>
    <m/>
    <m/>
    <m/>
    <n v="26396"/>
  </r>
  <r>
    <x v="4"/>
    <x v="2"/>
    <x v="1"/>
    <x v="0"/>
    <m/>
    <x v="0"/>
    <x v="2"/>
    <x v="0"/>
    <x v="0"/>
    <x v="247"/>
    <x v="247"/>
    <x v="141"/>
    <x v="15"/>
    <x v="2"/>
    <m/>
    <m/>
    <m/>
    <m/>
    <m/>
    <m/>
    <n v="13218"/>
  </r>
  <r>
    <x v="4"/>
    <x v="2"/>
    <x v="1"/>
    <x v="0"/>
    <m/>
    <x v="0"/>
    <x v="2"/>
    <x v="0"/>
    <x v="0"/>
    <x v="248"/>
    <x v="248"/>
    <x v="141"/>
    <x v="15"/>
    <x v="2"/>
    <m/>
    <m/>
    <m/>
    <m/>
    <m/>
    <m/>
    <n v="9486"/>
  </r>
  <r>
    <x v="4"/>
    <x v="2"/>
    <x v="1"/>
    <x v="0"/>
    <m/>
    <x v="0"/>
    <x v="2"/>
    <x v="0"/>
    <x v="0"/>
    <x v="254"/>
    <x v="254"/>
    <x v="147"/>
    <x v="17"/>
    <x v="2"/>
    <m/>
    <m/>
    <m/>
    <m/>
    <m/>
    <m/>
    <n v="6209"/>
  </r>
  <r>
    <x v="4"/>
    <x v="2"/>
    <x v="1"/>
    <x v="0"/>
    <m/>
    <x v="0"/>
    <x v="2"/>
    <x v="0"/>
    <x v="0"/>
    <x v="255"/>
    <x v="255"/>
    <x v="148"/>
    <x v="17"/>
    <x v="2"/>
    <m/>
    <m/>
    <m/>
    <m/>
    <m/>
    <m/>
    <n v="5325.5"/>
  </r>
  <r>
    <x v="4"/>
    <x v="2"/>
    <x v="1"/>
    <x v="0"/>
    <m/>
    <x v="0"/>
    <x v="2"/>
    <x v="0"/>
    <x v="0"/>
    <x v="263"/>
    <x v="263"/>
    <x v="150"/>
    <x v="17"/>
    <x v="2"/>
    <m/>
    <m/>
    <m/>
    <m/>
    <m/>
    <m/>
    <n v="3940"/>
  </r>
  <r>
    <x v="4"/>
    <x v="2"/>
    <x v="1"/>
    <x v="0"/>
    <m/>
    <x v="0"/>
    <x v="2"/>
    <x v="0"/>
    <x v="0"/>
    <x v="275"/>
    <x v="276"/>
    <x v="154"/>
    <x v="18"/>
    <x v="2"/>
    <m/>
    <m/>
    <m/>
    <m/>
    <m/>
    <m/>
    <n v="4918"/>
  </r>
  <r>
    <x v="4"/>
    <x v="2"/>
    <x v="1"/>
    <x v="0"/>
    <m/>
    <x v="0"/>
    <x v="2"/>
    <x v="0"/>
    <x v="0"/>
    <x v="277"/>
    <x v="278"/>
    <x v="158"/>
    <x v="18"/>
    <x v="2"/>
    <m/>
    <m/>
    <m/>
    <m/>
    <m/>
    <m/>
    <n v="32755"/>
  </r>
  <r>
    <x v="4"/>
    <x v="2"/>
    <x v="1"/>
    <x v="0"/>
    <m/>
    <x v="0"/>
    <x v="2"/>
    <x v="0"/>
    <x v="0"/>
    <x v="282"/>
    <x v="283"/>
    <x v="160"/>
    <x v="18"/>
    <x v="2"/>
    <m/>
    <m/>
    <m/>
    <m/>
    <m/>
    <m/>
    <n v="7169"/>
  </r>
  <r>
    <x v="4"/>
    <x v="2"/>
    <x v="1"/>
    <x v="0"/>
    <m/>
    <x v="0"/>
    <x v="2"/>
    <x v="0"/>
    <x v="0"/>
    <x v="284"/>
    <x v="285"/>
    <x v="160"/>
    <x v="18"/>
    <x v="2"/>
    <m/>
    <m/>
    <m/>
    <m/>
    <m/>
    <m/>
    <n v="342"/>
  </r>
  <r>
    <x v="4"/>
    <x v="2"/>
    <x v="1"/>
    <x v="0"/>
    <m/>
    <x v="0"/>
    <x v="2"/>
    <x v="0"/>
    <x v="1"/>
    <x v="292"/>
    <x v="293"/>
    <x v="165"/>
    <x v="19"/>
    <x v="2"/>
    <m/>
    <m/>
    <m/>
    <m/>
    <m/>
    <m/>
    <n v="8717"/>
  </r>
  <r>
    <x v="4"/>
    <x v="2"/>
    <x v="1"/>
    <x v="0"/>
    <m/>
    <x v="0"/>
    <x v="2"/>
    <x v="0"/>
    <x v="0"/>
    <x v="293"/>
    <x v="294"/>
    <x v="166"/>
    <x v="19"/>
    <x v="2"/>
    <m/>
    <m/>
    <m/>
    <m/>
    <m/>
    <m/>
    <n v="12994"/>
  </r>
  <r>
    <x v="4"/>
    <x v="2"/>
    <x v="1"/>
    <x v="0"/>
    <m/>
    <x v="0"/>
    <x v="2"/>
    <x v="0"/>
    <x v="0"/>
    <x v="296"/>
    <x v="297"/>
    <x v="169"/>
    <x v="19"/>
    <x v="2"/>
    <m/>
    <m/>
    <m/>
    <m/>
    <m/>
    <m/>
    <n v="17111"/>
  </r>
  <r>
    <x v="4"/>
    <x v="2"/>
    <x v="1"/>
    <x v="0"/>
    <m/>
    <x v="0"/>
    <x v="2"/>
    <x v="0"/>
    <x v="0"/>
    <x v="297"/>
    <x v="298"/>
    <x v="170"/>
    <x v="19"/>
    <x v="2"/>
    <m/>
    <m/>
    <m/>
    <m/>
    <m/>
    <m/>
    <n v="18422"/>
  </r>
  <r>
    <x v="4"/>
    <x v="2"/>
    <x v="1"/>
    <x v="0"/>
    <m/>
    <x v="0"/>
    <x v="2"/>
    <x v="0"/>
    <x v="0"/>
    <x v="300"/>
    <x v="303"/>
    <x v="173"/>
    <x v="19"/>
    <x v="2"/>
    <m/>
    <m/>
    <m/>
    <m/>
    <m/>
    <m/>
    <n v="10209"/>
  </r>
  <r>
    <x v="4"/>
    <x v="2"/>
    <x v="1"/>
    <x v="0"/>
    <m/>
    <x v="0"/>
    <x v="2"/>
    <x v="0"/>
    <x v="0"/>
    <x v="301"/>
    <x v="304"/>
    <x v="174"/>
    <x v="19"/>
    <x v="2"/>
    <m/>
    <m/>
    <m/>
    <m/>
    <m/>
    <m/>
    <n v="13884"/>
  </r>
  <r>
    <x v="4"/>
    <x v="2"/>
    <x v="1"/>
    <x v="0"/>
    <m/>
    <x v="0"/>
    <x v="2"/>
    <x v="0"/>
    <x v="0"/>
    <x v="302"/>
    <x v="305"/>
    <x v="175"/>
    <x v="19"/>
    <x v="2"/>
    <m/>
    <m/>
    <m/>
    <m/>
    <m/>
    <m/>
    <n v="24031"/>
  </r>
  <r>
    <x v="4"/>
    <x v="2"/>
    <x v="1"/>
    <x v="0"/>
    <m/>
    <x v="0"/>
    <x v="2"/>
    <x v="0"/>
    <x v="0"/>
    <x v="304"/>
    <x v="307"/>
    <x v="177"/>
    <x v="19"/>
    <x v="2"/>
    <m/>
    <m/>
    <m/>
    <m/>
    <m/>
    <m/>
    <n v="9666"/>
  </r>
  <r>
    <x v="4"/>
    <x v="2"/>
    <x v="1"/>
    <x v="0"/>
    <m/>
    <x v="0"/>
    <x v="2"/>
    <x v="0"/>
    <x v="0"/>
    <x v="305"/>
    <x v="308"/>
    <x v="178"/>
    <x v="19"/>
    <x v="2"/>
    <m/>
    <m/>
    <m/>
    <m/>
    <m/>
    <m/>
    <n v="2643"/>
  </r>
  <r>
    <x v="4"/>
    <x v="2"/>
    <x v="1"/>
    <x v="0"/>
    <m/>
    <x v="0"/>
    <x v="2"/>
    <x v="0"/>
    <x v="0"/>
    <x v="311"/>
    <x v="314"/>
    <x v="181"/>
    <x v="20"/>
    <x v="2"/>
    <m/>
    <m/>
    <m/>
    <m/>
    <m/>
    <m/>
    <n v="6000"/>
  </r>
  <r>
    <x v="4"/>
    <x v="2"/>
    <x v="1"/>
    <x v="0"/>
    <m/>
    <x v="0"/>
    <x v="2"/>
    <x v="0"/>
    <x v="0"/>
    <x v="313"/>
    <x v="316"/>
    <x v="182"/>
    <x v="20"/>
    <x v="2"/>
    <m/>
    <m/>
    <m/>
    <m/>
    <m/>
    <m/>
    <n v="8302"/>
  </r>
  <r>
    <x v="4"/>
    <x v="2"/>
    <x v="1"/>
    <x v="0"/>
    <m/>
    <x v="0"/>
    <x v="2"/>
    <x v="0"/>
    <x v="0"/>
    <x v="314"/>
    <x v="317"/>
    <x v="182"/>
    <x v="20"/>
    <x v="2"/>
    <m/>
    <m/>
    <m/>
    <m/>
    <m/>
    <m/>
    <n v="4000"/>
  </r>
  <r>
    <x v="4"/>
    <x v="2"/>
    <x v="1"/>
    <x v="0"/>
    <m/>
    <x v="0"/>
    <x v="2"/>
    <x v="0"/>
    <x v="0"/>
    <x v="319"/>
    <x v="322"/>
    <x v="184"/>
    <x v="20"/>
    <x v="2"/>
    <m/>
    <m/>
    <m/>
    <m/>
    <m/>
    <m/>
    <n v="38.599999999976703"/>
  </r>
  <r>
    <x v="4"/>
    <x v="2"/>
    <x v="1"/>
    <x v="0"/>
    <m/>
    <x v="0"/>
    <x v="2"/>
    <x v="0"/>
    <x v="0"/>
    <x v="322"/>
    <x v="325"/>
    <x v="181"/>
    <x v="20"/>
    <x v="2"/>
    <m/>
    <m/>
    <m/>
    <m/>
    <m/>
    <m/>
    <n v="3566"/>
  </r>
  <r>
    <x v="4"/>
    <x v="2"/>
    <x v="1"/>
    <x v="0"/>
    <m/>
    <x v="0"/>
    <x v="2"/>
    <x v="0"/>
    <x v="0"/>
    <x v="323"/>
    <x v="326"/>
    <x v="181"/>
    <x v="20"/>
    <x v="2"/>
    <m/>
    <m/>
    <m/>
    <m/>
    <m/>
    <m/>
    <n v="12318"/>
  </r>
  <r>
    <x v="4"/>
    <x v="2"/>
    <x v="1"/>
    <x v="0"/>
    <m/>
    <x v="0"/>
    <x v="2"/>
    <x v="0"/>
    <x v="0"/>
    <x v="325"/>
    <x v="328"/>
    <x v="181"/>
    <x v="20"/>
    <x v="2"/>
    <m/>
    <m/>
    <m/>
    <m/>
    <m/>
    <m/>
    <n v="10070"/>
  </r>
  <r>
    <x v="5"/>
    <x v="1"/>
    <x v="1"/>
    <x v="0"/>
    <m/>
    <x v="0"/>
    <x v="2"/>
    <x v="0"/>
    <x v="0"/>
    <x v="9"/>
    <x v="9"/>
    <x v="2"/>
    <x v="0"/>
    <x v="0"/>
    <m/>
    <m/>
    <m/>
    <m/>
    <m/>
    <m/>
    <n v="3476"/>
  </r>
  <r>
    <x v="5"/>
    <x v="1"/>
    <x v="1"/>
    <x v="0"/>
    <m/>
    <x v="0"/>
    <x v="2"/>
    <x v="0"/>
    <x v="0"/>
    <x v="11"/>
    <x v="11"/>
    <x v="4"/>
    <x v="1"/>
    <x v="0"/>
    <m/>
    <m/>
    <m/>
    <m/>
    <m/>
    <m/>
    <n v="5743"/>
  </r>
  <r>
    <x v="5"/>
    <x v="1"/>
    <x v="1"/>
    <x v="0"/>
    <m/>
    <x v="0"/>
    <x v="2"/>
    <x v="0"/>
    <x v="0"/>
    <x v="15"/>
    <x v="15"/>
    <x v="7"/>
    <x v="1"/>
    <x v="0"/>
    <m/>
    <m/>
    <m/>
    <m/>
    <m/>
    <m/>
    <n v="9134"/>
  </r>
  <r>
    <x v="5"/>
    <x v="1"/>
    <x v="1"/>
    <x v="0"/>
    <m/>
    <x v="0"/>
    <x v="2"/>
    <x v="0"/>
    <x v="0"/>
    <x v="16"/>
    <x v="16"/>
    <x v="7"/>
    <x v="1"/>
    <x v="0"/>
    <m/>
    <m/>
    <m/>
    <m/>
    <m/>
    <m/>
    <n v="9956"/>
  </r>
  <r>
    <x v="5"/>
    <x v="1"/>
    <x v="1"/>
    <x v="0"/>
    <m/>
    <x v="0"/>
    <x v="2"/>
    <x v="0"/>
    <x v="0"/>
    <x v="36"/>
    <x v="36"/>
    <x v="12"/>
    <x v="2"/>
    <x v="0"/>
    <m/>
    <m/>
    <m/>
    <m/>
    <m/>
    <m/>
    <n v="11331"/>
  </r>
  <r>
    <x v="5"/>
    <x v="1"/>
    <x v="1"/>
    <x v="0"/>
    <m/>
    <x v="0"/>
    <x v="2"/>
    <x v="0"/>
    <x v="0"/>
    <x v="42"/>
    <x v="42"/>
    <x v="25"/>
    <x v="3"/>
    <x v="0"/>
    <m/>
    <m/>
    <m/>
    <m/>
    <m/>
    <m/>
    <n v="2293"/>
  </r>
  <r>
    <x v="5"/>
    <x v="1"/>
    <x v="1"/>
    <x v="0"/>
    <m/>
    <x v="0"/>
    <x v="2"/>
    <x v="0"/>
    <x v="0"/>
    <x v="51"/>
    <x v="51"/>
    <x v="28"/>
    <x v="3"/>
    <x v="0"/>
    <m/>
    <m/>
    <m/>
    <m/>
    <m/>
    <m/>
    <n v="9717"/>
  </r>
  <r>
    <x v="5"/>
    <x v="1"/>
    <x v="1"/>
    <x v="0"/>
    <m/>
    <x v="0"/>
    <x v="2"/>
    <x v="0"/>
    <x v="1"/>
    <x v="57"/>
    <x v="57"/>
    <x v="38"/>
    <x v="4"/>
    <x v="0"/>
    <m/>
    <m/>
    <m/>
    <m/>
    <m/>
    <m/>
    <n v="26793"/>
  </r>
  <r>
    <x v="5"/>
    <x v="1"/>
    <x v="1"/>
    <x v="0"/>
    <m/>
    <x v="0"/>
    <x v="2"/>
    <x v="0"/>
    <x v="1"/>
    <x v="59"/>
    <x v="59"/>
    <x v="40"/>
    <x v="4"/>
    <x v="0"/>
    <m/>
    <m/>
    <m/>
    <m/>
    <m/>
    <m/>
    <n v="360"/>
  </r>
  <r>
    <x v="5"/>
    <x v="1"/>
    <x v="1"/>
    <x v="0"/>
    <m/>
    <x v="0"/>
    <x v="2"/>
    <x v="0"/>
    <x v="0"/>
    <x v="65"/>
    <x v="65"/>
    <x v="46"/>
    <x v="4"/>
    <x v="0"/>
    <m/>
    <m/>
    <m/>
    <m/>
    <m/>
    <m/>
    <n v="5764"/>
  </r>
  <r>
    <x v="5"/>
    <x v="1"/>
    <x v="1"/>
    <x v="0"/>
    <m/>
    <x v="0"/>
    <x v="2"/>
    <x v="0"/>
    <x v="0"/>
    <x v="66"/>
    <x v="66"/>
    <x v="47"/>
    <x v="5"/>
    <x v="0"/>
    <m/>
    <m/>
    <m/>
    <m/>
    <m/>
    <m/>
    <n v="2975"/>
  </r>
  <r>
    <x v="5"/>
    <x v="1"/>
    <x v="1"/>
    <x v="0"/>
    <m/>
    <x v="0"/>
    <x v="2"/>
    <x v="0"/>
    <x v="0"/>
    <x v="78"/>
    <x v="78"/>
    <x v="54"/>
    <x v="6"/>
    <x v="0"/>
    <m/>
    <m/>
    <m/>
    <m/>
    <m/>
    <m/>
    <n v="23962"/>
  </r>
  <r>
    <x v="5"/>
    <x v="1"/>
    <x v="1"/>
    <x v="0"/>
    <m/>
    <x v="0"/>
    <x v="2"/>
    <x v="0"/>
    <x v="0"/>
    <x v="82"/>
    <x v="82"/>
    <x v="56"/>
    <x v="6"/>
    <x v="0"/>
    <m/>
    <m/>
    <m/>
    <m/>
    <m/>
    <m/>
    <n v="15078"/>
  </r>
  <r>
    <x v="5"/>
    <x v="1"/>
    <x v="1"/>
    <x v="0"/>
    <m/>
    <x v="0"/>
    <x v="2"/>
    <x v="0"/>
    <x v="0"/>
    <x v="88"/>
    <x v="88"/>
    <x v="60"/>
    <x v="7"/>
    <x v="1"/>
    <m/>
    <m/>
    <m/>
    <m/>
    <m/>
    <m/>
    <n v="99789"/>
  </r>
  <r>
    <x v="5"/>
    <x v="1"/>
    <x v="0"/>
    <x v="0"/>
    <m/>
    <x v="0"/>
    <x v="2"/>
    <x v="0"/>
    <x v="0"/>
    <x v="89"/>
    <x v="89"/>
    <x v="61"/>
    <x v="7"/>
    <x v="1"/>
    <m/>
    <m/>
    <m/>
    <m/>
    <m/>
    <m/>
    <n v="391.78"/>
  </r>
  <r>
    <x v="5"/>
    <x v="1"/>
    <x v="1"/>
    <x v="0"/>
    <m/>
    <x v="0"/>
    <x v="2"/>
    <x v="0"/>
    <x v="0"/>
    <x v="94"/>
    <x v="94"/>
    <x v="65"/>
    <x v="7"/>
    <x v="1"/>
    <m/>
    <m/>
    <m/>
    <m/>
    <m/>
    <m/>
    <n v="13196"/>
  </r>
  <r>
    <x v="5"/>
    <x v="1"/>
    <x v="1"/>
    <x v="0"/>
    <m/>
    <x v="0"/>
    <x v="2"/>
    <x v="0"/>
    <x v="0"/>
    <x v="95"/>
    <x v="95"/>
    <x v="66"/>
    <x v="7"/>
    <x v="1"/>
    <m/>
    <m/>
    <m/>
    <m/>
    <m/>
    <m/>
    <n v="50343"/>
  </r>
  <r>
    <x v="5"/>
    <x v="1"/>
    <x v="1"/>
    <x v="0"/>
    <m/>
    <x v="0"/>
    <x v="2"/>
    <x v="0"/>
    <x v="0"/>
    <x v="96"/>
    <x v="96"/>
    <x v="67"/>
    <x v="8"/>
    <x v="1"/>
    <m/>
    <m/>
    <m/>
    <m/>
    <m/>
    <m/>
    <n v="11794"/>
  </r>
  <r>
    <x v="5"/>
    <x v="1"/>
    <x v="1"/>
    <x v="0"/>
    <m/>
    <x v="0"/>
    <x v="2"/>
    <x v="0"/>
    <x v="0"/>
    <x v="97"/>
    <x v="97"/>
    <x v="67"/>
    <x v="8"/>
    <x v="1"/>
    <m/>
    <m/>
    <m/>
    <m/>
    <m/>
    <m/>
    <n v="7296"/>
  </r>
  <r>
    <x v="5"/>
    <x v="1"/>
    <x v="1"/>
    <x v="0"/>
    <m/>
    <x v="0"/>
    <x v="2"/>
    <x v="0"/>
    <x v="0"/>
    <x v="98"/>
    <x v="98"/>
    <x v="68"/>
    <x v="8"/>
    <x v="1"/>
    <m/>
    <m/>
    <m/>
    <m/>
    <m/>
    <m/>
    <n v="10215"/>
  </r>
  <r>
    <x v="5"/>
    <x v="1"/>
    <x v="1"/>
    <x v="0"/>
    <m/>
    <x v="0"/>
    <x v="2"/>
    <x v="0"/>
    <x v="0"/>
    <x v="100"/>
    <x v="100"/>
    <x v="70"/>
    <x v="8"/>
    <x v="1"/>
    <m/>
    <m/>
    <m/>
    <m/>
    <m/>
    <m/>
    <n v="10578"/>
  </r>
  <r>
    <x v="5"/>
    <x v="1"/>
    <x v="1"/>
    <x v="0"/>
    <m/>
    <x v="0"/>
    <x v="2"/>
    <x v="0"/>
    <x v="0"/>
    <x v="101"/>
    <x v="101"/>
    <x v="70"/>
    <x v="8"/>
    <x v="1"/>
    <m/>
    <m/>
    <m/>
    <m/>
    <m/>
    <m/>
    <n v="6629"/>
  </r>
  <r>
    <x v="5"/>
    <x v="1"/>
    <x v="1"/>
    <x v="0"/>
    <m/>
    <x v="0"/>
    <x v="2"/>
    <x v="0"/>
    <x v="0"/>
    <x v="106"/>
    <x v="106"/>
    <x v="67"/>
    <x v="8"/>
    <x v="1"/>
    <m/>
    <m/>
    <m/>
    <m/>
    <m/>
    <m/>
    <n v="11916"/>
  </r>
  <r>
    <x v="5"/>
    <x v="1"/>
    <x v="1"/>
    <x v="0"/>
    <m/>
    <x v="0"/>
    <x v="2"/>
    <x v="0"/>
    <x v="0"/>
    <x v="121"/>
    <x v="121"/>
    <x v="79"/>
    <x v="9"/>
    <x v="1"/>
    <m/>
    <m/>
    <m/>
    <m/>
    <m/>
    <m/>
    <n v="1678"/>
  </r>
  <r>
    <x v="5"/>
    <x v="1"/>
    <x v="1"/>
    <x v="0"/>
    <m/>
    <x v="0"/>
    <x v="2"/>
    <x v="0"/>
    <x v="0"/>
    <x v="123"/>
    <x v="123"/>
    <x v="81"/>
    <x v="9"/>
    <x v="1"/>
    <m/>
    <m/>
    <m/>
    <m/>
    <m/>
    <m/>
    <n v="7717"/>
  </r>
  <r>
    <x v="5"/>
    <x v="1"/>
    <x v="1"/>
    <x v="0"/>
    <m/>
    <x v="0"/>
    <x v="2"/>
    <x v="0"/>
    <x v="0"/>
    <x v="142"/>
    <x v="142"/>
    <x v="86"/>
    <x v="10"/>
    <x v="1"/>
    <m/>
    <m/>
    <m/>
    <m/>
    <m/>
    <m/>
    <n v="11393"/>
  </r>
  <r>
    <x v="5"/>
    <x v="1"/>
    <x v="1"/>
    <x v="0"/>
    <m/>
    <x v="0"/>
    <x v="2"/>
    <x v="0"/>
    <x v="0"/>
    <x v="143"/>
    <x v="143"/>
    <x v="86"/>
    <x v="10"/>
    <x v="1"/>
    <m/>
    <m/>
    <m/>
    <m/>
    <m/>
    <m/>
    <n v="14454"/>
  </r>
  <r>
    <x v="5"/>
    <x v="1"/>
    <x v="1"/>
    <x v="0"/>
    <m/>
    <x v="0"/>
    <x v="2"/>
    <x v="0"/>
    <x v="0"/>
    <x v="166"/>
    <x v="166"/>
    <x v="96"/>
    <x v="12"/>
    <x v="1"/>
    <m/>
    <m/>
    <m/>
    <m/>
    <m/>
    <m/>
    <n v="7865"/>
  </r>
  <r>
    <x v="5"/>
    <x v="1"/>
    <x v="1"/>
    <x v="0"/>
    <m/>
    <x v="0"/>
    <x v="2"/>
    <x v="0"/>
    <x v="0"/>
    <x v="178"/>
    <x v="178"/>
    <x v="100"/>
    <x v="12"/>
    <x v="1"/>
    <m/>
    <m/>
    <m/>
    <m/>
    <m/>
    <m/>
    <n v="9487"/>
  </r>
  <r>
    <x v="5"/>
    <x v="1"/>
    <x v="1"/>
    <x v="0"/>
    <m/>
    <x v="0"/>
    <x v="2"/>
    <x v="0"/>
    <x v="0"/>
    <x v="186"/>
    <x v="186"/>
    <x v="105"/>
    <x v="13"/>
    <x v="1"/>
    <m/>
    <m/>
    <m/>
    <m/>
    <m/>
    <m/>
    <n v="24460"/>
  </r>
  <r>
    <x v="5"/>
    <x v="1"/>
    <x v="1"/>
    <x v="0"/>
    <m/>
    <x v="0"/>
    <x v="2"/>
    <x v="0"/>
    <x v="0"/>
    <x v="188"/>
    <x v="188"/>
    <x v="107"/>
    <x v="13"/>
    <x v="1"/>
    <m/>
    <m/>
    <m/>
    <m/>
    <m/>
    <m/>
    <n v="22310"/>
  </r>
  <r>
    <x v="5"/>
    <x v="1"/>
    <x v="1"/>
    <x v="0"/>
    <m/>
    <x v="0"/>
    <x v="2"/>
    <x v="0"/>
    <x v="0"/>
    <x v="191"/>
    <x v="191"/>
    <x v="110"/>
    <x v="13"/>
    <x v="1"/>
    <m/>
    <m/>
    <m/>
    <m/>
    <m/>
    <m/>
    <n v="20458"/>
  </r>
  <r>
    <x v="5"/>
    <x v="1"/>
    <x v="0"/>
    <x v="0"/>
    <m/>
    <x v="0"/>
    <x v="2"/>
    <x v="0"/>
    <x v="0"/>
    <x v="192"/>
    <x v="192"/>
    <x v="111"/>
    <x v="13"/>
    <x v="1"/>
    <m/>
    <m/>
    <m/>
    <m/>
    <m/>
    <m/>
    <n v="582.92999999999995"/>
  </r>
  <r>
    <x v="5"/>
    <x v="1"/>
    <x v="1"/>
    <x v="0"/>
    <m/>
    <x v="0"/>
    <x v="2"/>
    <x v="0"/>
    <x v="0"/>
    <x v="199"/>
    <x v="199"/>
    <x v="115"/>
    <x v="14"/>
    <x v="2"/>
    <m/>
    <m/>
    <m/>
    <m/>
    <m/>
    <m/>
    <n v="2841"/>
  </r>
  <r>
    <x v="5"/>
    <x v="1"/>
    <x v="1"/>
    <x v="0"/>
    <m/>
    <x v="0"/>
    <x v="2"/>
    <x v="0"/>
    <x v="0"/>
    <x v="200"/>
    <x v="200"/>
    <x v="115"/>
    <x v="14"/>
    <x v="2"/>
    <m/>
    <m/>
    <m/>
    <m/>
    <m/>
    <m/>
    <n v="3696"/>
  </r>
  <r>
    <x v="5"/>
    <x v="1"/>
    <x v="1"/>
    <x v="0"/>
    <m/>
    <x v="0"/>
    <x v="2"/>
    <x v="0"/>
    <x v="0"/>
    <x v="201"/>
    <x v="201"/>
    <x v="116"/>
    <x v="14"/>
    <x v="2"/>
    <m/>
    <m/>
    <m/>
    <m/>
    <m/>
    <m/>
    <n v="23877"/>
  </r>
  <r>
    <x v="5"/>
    <x v="1"/>
    <x v="1"/>
    <x v="0"/>
    <m/>
    <x v="0"/>
    <x v="2"/>
    <x v="0"/>
    <x v="0"/>
    <x v="203"/>
    <x v="203"/>
    <x v="116"/>
    <x v="14"/>
    <x v="2"/>
    <m/>
    <m/>
    <m/>
    <m/>
    <m/>
    <m/>
    <n v="1688"/>
  </r>
  <r>
    <x v="5"/>
    <x v="1"/>
    <x v="1"/>
    <x v="0"/>
    <m/>
    <x v="0"/>
    <x v="2"/>
    <x v="0"/>
    <x v="0"/>
    <x v="204"/>
    <x v="204"/>
    <x v="117"/>
    <x v="14"/>
    <x v="2"/>
    <m/>
    <m/>
    <m/>
    <m/>
    <m/>
    <m/>
    <n v="2019"/>
  </r>
  <r>
    <x v="5"/>
    <x v="1"/>
    <x v="1"/>
    <x v="0"/>
    <m/>
    <x v="0"/>
    <x v="2"/>
    <x v="0"/>
    <x v="0"/>
    <x v="206"/>
    <x v="206"/>
    <x v="117"/>
    <x v="14"/>
    <x v="2"/>
    <m/>
    <m/>
    <m/>
    <m/>
    <m/>
    <m/>
    <n v="5602"/>
  </r>
  <r>
    <x v="5"/>
    <x v="1"/>
    <x v="1"/>
    <x v="0"/>
    <m/>
    <x v="0"/>
    <x v="2"/>
    <x v="0"/>
    <x v="0"/>
    <x v="208"/>
    <x v="208"/>
    <x v="118"/>
    <x v="14"/>
    <x v="2"/>
    <m/>
    <m/>
    <m/>
    <m/>
    <m/>
    <m/>
    <n v="7572"/>
  </r>
  <r>
    <x v="5"/>
    <x v="1"/>
    <x v="1"/>
    <x v="0"/>
    <m/>
    <x v="0"/>
    <x v="2"/>
    <x v="0"/>
    <x v="0"/>
    <x v="214"/>
    <x v="214"/>
    <x v="118"/>
    <x v="14"/>
    <x v="2"/>
    <m/>
    <m/>
    <m/>
    <m/>
    <m/>
    <m/>
    <n v="882"/>
  </r>
  <r>
    <x v="5"/>
    <x v="1"/>
    <x v="1"/>
    <x v="0"/>
    <m/>
    <x v="0"/>
    <x v="2"/>
    <x v="0"/>
    <x v="0"/>
    <x v="217"/>
    <x v="217"/>
    <x v="123"/>
    <x v="14"/>
    <x v="2"/>
    <m/>
    <m/>
    <m/>
    <m/>
    <m/>
    <m/>
    <n v="11521"/>
  </r>
  <r>
    <x v="5"/>
    <x v="1"/>
    <x v="1"/>
    <x v="0"/>
    <m/>
    <x v="0"/>
    <x v="2"/>
    <x v="0"/>
    <x v="0"/>
    <x v="220"/>
    <x v="220"/>
    <x v="125"/>
    <x v="14"/>
    <x v="2"/>
    <m/>
    <m/>
    <m/>
    <m/>
    <m/>
    <m/>
    <n v="15086"/>
  </r>
  <r>
    <x v="5"/>
    <x v="1"/>
    <x v="1"/>
    <x v="0"/>
    <m/>
    <x v="0"/>
    <x v="2"/>
    <x v="0"/>
    <x v="0"/>
    <x v="226"/>
    <x v="226"/>
    <x v="127"/>
    <x v="14"/>
    <x v="2"/>
    <m/>
    <m/>
    <m/>
    <m/>
    <m/>
    <m/>
    <n v="8413"/>
  </r>
  <r>
    <x v="5"/>
    <x v="1"/>
    <x v="1"/>
    <x v="0"/>
    <m/>
    <x v="0"/>
    <x v="2"/>
    <x v="0"/>
    <x v="0"/>
    <x v="228"/>
    <x v="228"/>
    <x v="124"/>
    <x v="14"/>
    <x v="2"/>
    <m/>
    <m/>
    <m/>
    <m/>
    <m/>
    <m/>
    <n v="17523"/>
  </r>
  <r>
    <x v="5"/>
    <x v="1"/>
    <x v="1"/>
    <x v="0"/>
    <m/>
    <x v="0"/>
    <x v="2"/>
    <x v="0"/>
    <x v="0"/>
    <x v="229"/>
    <x v="229"/>
    <x v="128"/>
    <x v="15"/>
    <x v="2"/>
    <m/>
    <m/>
    <m/>
    <m/>
    <m/>
    <m/>
    <n v="2100.94"/>
  </r>
  <r>
    <x v="5"/>
    <x v="1"/>
    <x v="1"/>
    <x v="0"/>
    <m/>
    <x v="0"/>
    <x v="2"/>
    <x v="0"/>
    <x v="0"/>
    <x v="233"/>
    <x v="233"/>
    <x v="132"/>
    <x v="15"/>
    <x v="2"/>
    <m/>
    <m/>
    <m/>
    <m/>
    <m/>
    <m/>
    <n v="1500"/>
  </r>
  <r>
    <x v="5"/>
    <x v="1"/>
    <x v="1"/>
    <x v="0"/>
    <m/>
    <x v="0"/>
    <x v="2"/>
    <x v="0"/>
    <x v="0"/>
    <x v="234"/>
    <x v="234"/>
    <x v="133"/>
    <x v="15"/>
    <x v="2"/>
    <m/>
    <m/>
    <m/>
    <m/>
    <m/>
    <m/>
    <n v="22920"/>
  </r>
  <r>
    <x v="5"/>
    <x v="1"/>
    <x v="1"/>
    <x v="0"/>
    <m/>
    <x v="0"/>
    <x v="2"/>
    <x v="0"/>
    <x v="0"/>
    <x v="237"/>
    <x v="237"/>
    <x v="136"/>
    <x v="15"/>
    <x v="2"/>
    <m/>
    <m/>
    <m/>
    <m/>
    <m/>
    <m/>
    <n v="24771"/>
  </r>
  <r>
    <x v="5"/>
    <x v="1"/>
    <x v="1"/>
    <x v="0"/>
    <m/>
    <x v="0"/>
    <x v="2"/>
    <x v="0"/>
    <x v="0"/>
    <x v="239"/>
    <x v="239"/>
    <x v="138"/>
    <x v="15"/>
    <x v="2"/>
    <m/>
    <m/>
    <m/>
    <m/>
    <m/>
    <m/>
    <n v="25203"/>
  </r>
  <r>
    <x v="5"/>
    <x v="1"/>
    <x v="1"/>
    <x v="0"/>
    <m/>
    <x v="0"/>
    <x v="2"/>
    <x v="0"/>
    <x v="0"/>
    <x v="242"/>
    <x v="242"/>
    <x v="141"/>
    <x v="15"/>
    <x v="2"/>
    <m/>
    <m/>
    <m/>
    <m/>
    <m/>
    <m/>
    <n v="20639"/>
  </r>
  <r>
    <x v="5"/>
    <x v="1"/>
    <x v="1"/>
    <x v="0"/>
    <m/>
    <x v="0"/>
    <x v="2"/>
    <x v="0"/>
    <x v="0"/>
    <x v="244"/>
    <x v="244"/>
    <x v="141"/>
    <x v="15"/>
    <x v="2"/>
    <m/>
    <m/>
    <m/>
    <m/>
    <m/>
    <m/>
    <n v="3532"/>
  </r>
  <r>
    <x v="5"/>
    <x v="1"/>
    <x v="1"/>
    <x v="0"/>
    <m/>
    <x v="0"/>
    <x v="2"/>
    <x v="0"/>
    <x v="0"/>
    <x v="246"/>
    <x v="246"/>
    <x v="141"/>
    <x v="15"/>
    <x v="2"/>
    <m/>
    <m/>
    <m/>
    <m/>
    <m/>
    <m/>
    <n v="30320"/>
  </r>
  <r>
    <x v="5"/>
    <x v="1"/>
    <x v="1"/>
    <x v="0"/>
    <m/>
    <x v="0"/>
    <x v="2"/>
    <x v="0"/>
    <x v="0"/>
    <x v="247"/>
    <x v="247"/>
    <x v="141"/>
    <x v="15"/>
    <x v="2"/>
    <m/>
    <m/>
    <m/>
    <m/>
    <m/>
    <m/>
    <n v="6450"/>
  </r>
  <r>
    <x v="5"/>
    <x v="1"/>
    <x v="1"/>
    <x v="0"/>
    <m/>
    <x v="0"/>
    <x v="2"/>
    <x v="0"/>
    <x v="0"/>
    <x v="248"/>
    <x v="248"/>
    <x v="141"/>
    <x v="15"/>
    <x v="2"/>
    <m/>
    <m/>
    <m/>
    <m/>
    <m/>
    <m/>
    <n v="6910"/>
  </r>
  <r>
    <x v="5"/>
    <x v="1"/>
    <x v="1"/>
    <x v="0"/>
    <m/>
    <x v="0"/>
    <x v="2"/>
    <x v="0"/>
    <x v="0"/>
    <x v="254"/>
    <x v="254"/>
    <x v="147"/>
    <x v="17"/>
    <x v="2"/>
    <m/>
    <m/>
    <m/>
    <m/>
    <m/>
    <m/>
    <n v="3230"/>
  </r>
  <r>
    <x v="5"/>
    <x v="1"/>
    <x v="1"/>
    <x v="0"/>
    <m/>
    <x v="0"/>
    <x v="2"/>
    <x v="0"/>
    <x v="0"/>
    <x v="255"/>
    <x v="255"/>
    <x v="148"/>
    <x v="17"/>
    <x v="2"/>
    <m/>
    <m/>
    <m/>
    <m/>
    <m/>
    <m/>
    <n v="21556"/>
  </r>
  <r>
    <x v="5"/>
    <x v="1"/>
    <x v="1"/>
    <x v="0"/>
    <m/>
    <x v="0"/>
    <x v="2"/>
    <x v="0"/>
    <x v="0"/>
    <x v="259"/>
    <x v="259"/>
    <x v="149"/>
    <x v="17"/>
    <x v="2"/>
    <m/>
    <m/>
    <m/>
    <m/>
    <m/>
    <m/>
    <n v="1102.22"/>
  </r>
  <r>
    <x v="5"/>
    <x v="1"/>
    <x v="1"/>
    <x v="0"/>
    <m/>
    <x v="0"/>
    <x v="2"/>
    <x v="0"/>
    <x v="0"/>
    <x v="263"/>
    <x v="263"/>
    <x v="150"/>
    <x v="17"/>
    <x v="2"/>
    <m/>
    <m/>
    <m/>
    <m/>
    <m/>
    <m/>
    <n v="5905"/>
  </r>
  <r>
    <x v="5"/>
    <x v="1"/>
    <x v="1"/>
    <x v="0"/>
    <m/>
    <x v="0"/>
    <x v="2"/>
    <x v="0"/>
    <x v="0"/>
    <x v="264"/>
    <x v="264"/>
    <x v="151"/>
    <x v="17"/>
    <x v="2"/>
    <m/>
    <m/>
    <m/>
    <m/>
    <m/>
    <m/>
    <n v="1480"/>
  </r>
  <r>
    <x v="5"/>
    <x v="1"/>
    <x v="1"/>
    <x v="0"/>
    <m/>
    <x v="0"/>
    <x v="2"/>
    <x v="0"/>
    <x v="0"/>
    <x v="266"/>
    <x v="266"/>
    <x v="151"/>
    <x v="17"/>
    <x v="2"/>
    <m/>
    <m/>
    <m/>
    <m/>
    <m/>
    <m/>
    <n v="411"/>
  </r>
  <r>
    <x v="5"/>
    <x v="1"/>
    <x v="1"/>
    <x v="0"/>
    <m/>
    <x v="0"/>
    <x v="2"/>
    <x v="0"/>
    <x v="0"/>
    <x v="279"/>
    <x v="280"/>
    <x v="154"/>
    <x v="18"/>
    <x v="2"/>
    <m/>
    <m/>
    <m/>
    <m/>
    <m/>
    <m/>
    <n v="18662"/>
  </r>
  <r>
    <x v="5"/>
    <x v="1"/>
    <x v="1"/>
    <x v="0"/>
    <m/>
    <x v="0"/>
    <x v="2"/>
    <x v="0"/>
    <x v="0"/>
    <x v="281"/>
    <x v="282"/>
    <x v="154"/>
    <x v="18"/>
    <x v="2"/>
    <m/>
    <m/>
    <m/>
    <m/>
    <m/>
    <m/>
    <n v="14318.48"/>
  </r>
  <r>
    <x v="5"/>
    <x v="1"/>
    <x v="1"/>
    <x v="0"/>
    <m/>
    <x v="0"/>
    <x v="2"/>
    <x v="0"/>
    <x v="0"/>
    <x v="285"/>
    <x v="286"/>
    <x v="155"/>
    <x v="18"/>
    <x v="2"/>
    <m/>
    <m/>
    <m/>
    <m/>
    <m/>
    <m/>
    <n v="60"/>
  </r>
  <r>
    <x v="5"/>
    <x v="1"/>
    <x v="1"/>
    <x v="0"/>
    <m/>
    <x v="0"/>
    <x v="2"/>
    <x v="0"/>
    <x v="0"/>
    <x v="277"/>
    <x v="278"/>
    <x v="158"/>
    <x v="18"/>
    <x v="2"/>
    <m/>
    <m/>
    <m/>
    <m/>
    <m/>
    <m/>
    <n v="29175"/>
  </r>
  <r>
    <x v="5"/>
    <x v="1"/>
    <x v="1"/>
    <x v="0"/>
    <m/>
    <x v="0"/>
    <x v="2"/>
    <x v="0"/>
    <x v="0"/>
    <x v="282"/>
    <x v="283"/>
    <x v="160"/>
    <x v="18"/>
    <x v="2"/>
    <m/>
    <m/>
    <m/>
    <m/>
    <m/>
    <m/>
    <n v="10744"/>
  </r>
  <r>
    <x v="5"/>
    <x v="1"/>
    <x v="1"/>
    <x v="0"/>
    <m/>
    <x v="0"/>
    <x v="2"/>
    <x v="0"/>
    <x v="0"/>
    <x v="284"/>
    <x v="285"/>
    <x v="160"/>
    <x v="18"/>
    <x v="2"/>
    <m/>
    <m/>
    <m/>
    <m/>
    <m/>
    <m/>
    <n v="466"/>
  </r>
  <r>
    <x v="5"/>
    <x v="1"/>
    <x v="1"/>
    <x v="0"/>
    <m/>
    <x v="0"/>
    <x v="2"/>
    <x v="0"/>
    <x v="0"/>
    <x v="289"/>
    <x v="290"/>
    <x v="162"/>
    <x v="19"/>
    <x v="2"/>
    <m/>
    <m/>
    <m/>
    <m/>
    <m/>
    <m/>
    <n v="13361"/>
  </r>
  <r>
    <x v="5"/>
    <x v="1"/>
    <x v="1"/>
    <x v="0"/>
    <m/>
    <x v="0"/>
    <x v="2"/>
    <x v="0"/>
    <x v="1"/>
    <x v="292"/>
    <x v="293"/>
    <x v="165"/>
    <x v="19"/>
    <x v="2"/>
    <m/>
    <m/>
    <m/>
    <m/>
    <m/>
    <m/>
    <n v="10703"/>
  </r>
  <r>
    <x v="5"/>
    <x v="1"/>
    <x v="1"/>
    <x v="0"/>
    <m/>
    <x v="0"/>
    <x v="2"/>
    <x v="0"/>
    <x v="0"/>
    <x v="293"/>
    <x v="294"/>
    <x v="166"/>
    <x v="19"/>
    <x v="2"/>
    <m/>
    <m/>
    <m/>
    <m/>
    <m/>
    <m/>
    <n v="9888"/>
  </r>
  <r>
    <x v="5"/>
    <x v="1"/>
    <x v="1"/>
    <x v="0"/>
    <m/>
    <x v="0"/>
    <x v="2"/>
    <x v="0"/>
    <x v="0"/>
    <x v="296"/>
    <x v="297"/>
    <x v="169"/>
    <x v="19"/>
    <x v="2"/>
    <m/>
    <m/>
    <m/>
    <m/>
    <m/>
    <m/>
    <n v="19518"/>
  </r>
  <r>
    <x v="5"/>
    <x v="1"/>
    <x v="1"/>
    <x v="0"/>
    <m/>
    <x v="0"/>
    <x v="2"/>
    <x v="0"/>
    <x v="0"/>
    <x v="297"/>
    <x v="298"/>
    <x v="170"/>
    <x v="19"/>
    <x v="2"/>
    <m/>
    <m/>
    <m/>
    <m/>
    <m/>
    <m/>
    <n v="31246"/>
  </r>
  <r>
    <x v="5"/>
    <x v="1"/>
    <x v="1"/>
    <x v="0"/>
    <m/>
    <x v="0"/>
    <x v="2"/>
    <x v="0"/>
    <x v="0"/>
    <x v="300"/>
    <x v="303"/>
    <x v="173"/>
    <x v="19"/>
    <x v="2"/>
    <m/>
    <m/>
    <m/>
    <m/>
    <m/>
    <m/>
    <n v="6485"/>
  </r>
  <r>
    <x v="5"/>
    <x v="1"/>
    <x v="1"/>
    <x v="0"/>
    <m/>
    <x v="0"/>
    <x v="2"/>
    <x v="0"/>
    <x v="0"/>
    <x v="301"/>
    <x v="304"/>
    <x v="174"/>
    <x v="19"/>
    <x v="2"/>
    <m/>
    <m/>
    <m/>
    <m/>
    <m/>
    <m/>
    <n v="9957"/>
  </r>
  <r>
    <x v="5"/>
    <x v="1"/>
    <x v="1"/>
    <x v="0"/>
    <m/>
    <x v="0"/>
    <x v="2"/>
    <x v="0"/>
    <x v="0"/>
    <x v="302"/>
    <x v="305"/>
    <x v="175"/>
    <x v="19"/>
    <x v="2"/>
    <m/>
    <m/>
    <m/>
    <m/>
    <m/>
    <m/>
    <n v="21930"/>
  </r>
  <r>
    <x v="5"/>
    <x v="1"/>
    <x v="1"/>
    <x v="0"/>
    <m/>
    <x v="0"/>
    <x v="2"/>
    <x v="0"/>
    <x v="0"/>
    <x v="304"/>
    <x v="307"/>
    <x v="177"/>
    <x v="19"/>
    <x v="2"/>
    <m/>
    <m/>
    <m/>
    <m/>
    <m/>
    <m/>
    <n v="13089"/>
  </r>
  <r>
    <x v="5"/>
    <x v="1"/>
    <x v="1"/>
    <x v="0"/>
    <m/>
    <x v="0"/>
    <x v="2"/>
    <x v="0"/>
    <x v="0"/>
    <x v="305"/>
    <x v="308"/>
    <x v="178"/>
    <x v="19"/>
    <x v="2"/>
    <m/>
    <m/>
    <m/>
    <m/>
    <m/>
    <m/>
    <n v="14712"/>
  </r>
  <r>
    <x v="5"/>
    <x v="1"/>
    <x v="1"/>
    <x v="0"/>
    <m/>
    <x v="0"/>
    <x v="2"/>
    <x v="0"/>
    <x v="0"/>
    <x v="311"/>
    <x v="314"/>
    <x v="181"/>
    <x v="20"/>
    <x v="2"/>
    <m/>
    <m/>
    <m/>
    <m/>
    <m/>
    <m/>
    <n v="5462"/>
  </r>
  <r>
    <x v="5"/>
    <x v="1"/>
    <x v="1"/>
    <x v="0"/>
    <m/>
    <x v="0"/>
    <x v="2"/>
    <x v="0"/>
    <x v="0"/>
    <x v="313"/>
    <x v="316"/>
    <x v="182"/>
    <x v="20"/>
    <x v="2"/>
    <m/>
    <m/>
    <m/>
    <m/>
    <m/>
    <m/>
    <n v="8475"/>
  </r>
  <r>
    <x v="5"/>
    <x v="1"/>
    <x v="1"/>
    <x v="0"/>
    <m/>
    <x v="0"/>
    <x v="2"/>
    <x v="0"/>
    <x v="0"/>
    <x v="318"/>
    <x v="321"/>
    <x v="184"/>
    <x v="20"/>
    <x v="2"/>
    <m/>
    <m/>
    <m/>
    <m/>
    <m/>
    <m/>
    <n v="12254"/>
  </r>
  <r>
    <x v="5"/>
    <x v="1"/>
    <x v="1"/>
    <x v="0"/>
    <m/>
    <x v="0"/>
    <x v="2"/>
    <x v="0"/>
    <x v="0"/>
    <x v="322"/>
    <x v="325"/>
    <x v="181"/>
    <x v="20"/>
    <x v="2"/>
    <m/>
    <m/>
    <m/>
    <m/>
    <m/>
    <m/>
    <n v="7444"/>
  </r>
  <r>
    <x v="5"/>
    <x v="1"/>
    <x v="1"/>
    <x v="0"/>
    <m/>
    <x v="0"/>
    <x v="2"/>
    <x v="0"/>
    <x v="0"/>
    <x v="323"/>
    <x v="326"/>
    <x v="181"/>
    <x v="20"/>
    <x v="2"/>
    <m/>
    <m/>
    <m/>
    <m/>
    <m/>
    <m/>
    <n v="11972"/>
  </r>
  <r>
    <x v="5"/>
    <x v="1"/>
    <x v="1"/>
    <x v="0"/>
    <m/>
    <x v="0"/>
    <x v="2"/>
    <x v="0"/>
    <x v="0"/>
    <x v="324"/>
    <x v="327"/>
    <x v="181"/>
    <x v="20"/>
    <x v="2"/>
    <m/>
    <m/>
    <m/>
    <m/>
    <m/>
    <m/>
    <n v="3678"/>
  </r>
  <r>
    <x v="5"/>
    <x v="1"/>
    <x v="1"/>
    <x v="0"/>
    <m/>
    <x v="0"/>
    <x v="2"/>
    <x v="0"/>
    <x v="0"/>
    <x v="325"/>
    <x v="328"/>
    <x v="181"/>
    <x v="20"/>
    <x v="2"/>
    <m/>
    <m/>
    <m/>
    <m/>
    <m/>
    <m/>
    <n v="10582"/>
  </r>
  <r>
    <x v="5"/>
    <x v="1"/>
    <x v="1"/>
    <x v="0"/>
    <m/>
    <x v="0"/>
    <x v="1"/>
    <x v="0"/>
    <x v="0"/>
    <x v="48"/>
    <x v="48"/>
    <x v="31"/>
    <x v="3"/>
    <x v="0"/>
    <m/>
    <m/>
    <m/>
    <m/>
    <n v="3000"/>
    <m/>
    <m/>
  </r>
  <r>
    <x v="5"/>
    <x v="1"/>
    <x v="0"/>
    <x v="0"/>
    <m/>
    <x v="0"/>
    <x v="1"/>
    <x v="0"/>
    <x v="0"/>
    <x v="261"/>
    <x v="261"/>
    <x v="150"/>
    <x v="17"/>
    <x v="2"/>
    <m/>
    <m/>
    <m/>
    <m/>
    <n v="2398"/>
    <m/>
    <m/>
  </r>
  <r>
    <x v="6"/>
    <x v="0"/>
    <x v="0"/>
    <x v="0"/>
    <m/>
    <x v="10"/>
    <x v="0"/>
    <x v="0"/>
    <x v="0"/>
    <x v="0"/>
    <x v="0"/>
    <x v="0"/>
    <x v="0"/>
    <x v="0"/>
    <m/>
    <m/>
    <m/>
    <m/>
    <n v="956"/>
    <m/>
    <m/>
  </r>
  <r>
    <x v="6"/>
    <x v="0"/>
    <x v="0"/>
    <x v="0"/>
    <m/>
    <x v="10"/>
    <x v="0"/>
    <x v="0"/>
    <x v="0"/>
    <x v="1"/>
    <x v="1"/>
    <x v="0"/>
    <x v="0"/>
    <x v="0"/>
    <m/>
    <m/>
    <m/>
    <m/>
    <n v="7163"/>
    <m/>
    <m/>
  </r>
  <r>
    <x v="6"/>
    <x v="0"/>
    <x v="0"/>
    <x v="0"/>
    <m/>
    <x v="10"/>
    <x v="0"/>
    <x v="0"/>
    <x v="0"/>
    <x v="2"/>
    <x v="2"/>
    <x v="1"/>
    <x v="0"/>
    <x v="0"/>
    <m/>
    <m/>
    <m/>
    <m/>
    <n v="10654"/>
    <m/>
    <m/>
  </r>
  <r>
    <x v="6"/>
    <x v="0"/>
    <x v="0"/>
    <x v="0"/>
    <m/>
    <x v="10"/>
    <x v="0"/>
    <x v="0"/>
    <x v="0"/>
    <x v="3"/>
    <x v="3"/>
    <x v="1"/>
    <x v="0"/>
    <x v="0"/>
    <m/>
    <m/>
    <m/>
    <m/>
    <n v="0"/>
    <m/>
    <m/>
  </r>
  <r>
    <x v="6"/>
    <x v="0"/>
    <x v="0"/>
    <x v="0"/>
    <m/>
    <x v="10"/>
    <x v="0"/>
    <x v="0"/>
    <x v="0"/>
    <x v="4"/>
    <x v="4"/>
    <x v="1"/>
    <x v="0"/>
    <x v="0"/>
    <m/>
    <m/>
    <m/>
    <m/>
    <n v="3338"/>
    <m/>
    <m/>
  </r>
  <r>
    <x v="6"/>
    <x v="0"/>
    <x v="0"/>
    <x v="0"/>
    <m/>
    <x v="10"/>
    <x v="0"/>
    <x v="0"/>
    <x v="0"/>
    <x v="5"/>
    <x v="5"/>
    <x v="1"/>
    <x v="0"/>
    <x v="0"/>
    <m/>
    <m/>
    <m/>
    <m/>
    <n v="617.75"/>
    <m/>
    <m/>
  </r>
  <r>
    <x v="6"/>
    <x v="0"/>
    <x v="0"/>
    <x v="0"/>
    <m/>
    <x v="10"/>
    <x v="0"/>
    <x v="0"/>
    <x v="0"/>
    <x v="6"/>
    <x v="6"/>
    <x v="1"/>
    <x v="0"/>
    <x v="0"/>
    <m/>
    <m/>
    <m/>
    <m/>
    <n v="3699"/>
    <m/>
    <m/>
  </r>
  <r>
    <x v="6"/>
    <x v="0"/>
    <x v="0"/>
    <x v="0"/>
    <m/>
    <x v="10"/>
    <x v="0"/>
    <x v="0"/>
    <x v="0"/>
    <x v="7"/>
    <x v="7"/>
    <x v="2"/>
    <x v="0"/>
    <x v="0"/>
    <m/>
    <m/>
    <m/>
    <m/>
    <n v="4800"/>
    <m/>
    <m/>
  </r>
  <r>
    <x v="6"/>
    <x v="0"/>
    <x v="1"/>
    <x v="0"/>
    <m/>
    <x v="10"/>
    <x v="0"/>
    <x v="0"/>
    <x v="0"/>
    <x v="8"/>
    <x v="8"/>
    <x v="3"/>
    <x v="0"/>
    <x v="0"/>
    <m/>
    <m/>
    <m/>
    <m/>
    <n v="15000"/>
    <m/>
    <m/>
  </r>
  <r>
    <x v="6"/>
    <x v="0"/>
    <x v="1"/>
    <x v="0"/>
    <m/>
    <x v="10"/>
    <x v="0"/>
    <x v="0"/>
    <x v="0"/>
    <x v="9"/>
    <x v="9"/>
    <x v="2"/>
    <x v="0"/>
    <x v="0"/>
    <m/>
    <m/>
    <m/>
    <m/>
    <n v="2250"/>
    <m/>
    <m/>
  </r>
  <r>
    <x v="6"/>
    <x v="0"/>
    <x v="0"/>
    <x v="0"/>
    <m/>
    <x v="10"/>
    <x v="0"/>
    <x v="0"/>
    <x v="0"/>
    <x v="10"/>
    <x v="10"/>
    <x v="4"/>
    <x v="1"/>
    <x v="0"/>
    <m/>
    <m/>
    <m/>
    <m/>
    <n v="122.09"/>
    <m/>
    <m/>
  </r>
  <r>
    <x v="6"/>
    <x v="0"/>
    <x v="1"/>
    <x v="0"/>
    <m/>
    <x v="10"/>
    <x v="0"/>
    <x v="0"/>
    <x v="0"/>
    <x v="11"/>
    <x v="11"/>
    <x v="4"/>
    <x v="1"/>
    <x v="0"/>
    <m/>
    <m/>
    <m/>
    <m/>
    <n v="200"/>
    <m/>
    <m/>
  </r>
  <r>
    <x v="6"/>
    <x v="0"/>
    <x v="1"/>
    <x v="0"/>
    <m/>
    <x v="10"/>
    <x v="0"/>
    <x v="0"/>
    <x v="0"/>
    <x v="12"/>
    <x v="12"/>
    <x v="5"/>
    <x v="1"/>
    <x v="0"/>
    <m/>
    <m/>
    <m/>
    <m/>
    <n v="0"/>
    <m/>
    <m/>
  </r>
  <r>
    <x v="6"/>
    <x v="0"/>
    <x v="0"/>
    <x v="0"/>
    <m/>
    <x v="10"/>
    <x v="0"/>
    <x v="0"/>
    <x v="0"/>
    <x v="331"/>
    <x v="334"/>
    <x v="5"/>
    <x v="1"/>
    <x v="0"/>
    <m/>
    <m/>
    <m/>
    <m/>
    <n v="5000"/>
    <m/>
    <m/>
  </r>
  <r>
    <x v="6"/>
    <x v="0"/>
    <x v="0"/>
    <x v="0"/>
    <m/>
    <x v="10"/>
    <x v="0"/>
    <x v="0"/>
    <x v="0"/>
    <x v="332"/>
    <x v="335"/>
    <x v="5"/>
    <x v="1"/>
    <x v="0"/>
    <m/>
    <m/>
    <m/>
    <m/>
    <n v="0"/>
    <m/>
    <m/>
  </r>
  <r>
    <x v="6"/>
    <x v="0"/>
    <x v="1"/>
    <x v="0"/>
    <m/>
    <x v="10"/>
    <x v="0"/>
    <x v="0"/>
    <x v="0"/>
    <x v="333"/>
    <x v="336"/>
    <x v="5"/>
    <x v="1"/>
    <x v="0"/>
    <m/>
    <m/>
    <m/>
    <m/>
    <n v="0"/>
    <m/>
    <m/>
  </r>
  <r>
    <x v="6"/>
    <x v="0"/>
    <x v="0"/>
    <x v="0"/>
    <m/>
    <x v="10"/>
    <x v="0"/>
    <x v="0"/>
    <x v="0"/>
    <x v="334"/>
    <x v="337"/>
    <x v="5"/>
    <x v="1"/>
    <x v="0"/>
    <m/>
    <m/>
    <m/>
    <m/>
    <n v="11282.44"/>
    <m/>
    <m/>
  </r>
  <r>
    <x v="6"/>
    <x v="0"/>
    <x v="1"/>
    <x v="0"/>
    <m/>
    <x v="10"/>
    <x v="0"/>
    <x v="0"/>
    <x v="1"/>
    <x v="13"/>
    <x v="13"/>
    <x v="6"/>
    <x v="1"/>
    <x v="0"/>
    <m/>
    <m/>
    <m/>
    <m/>
    <n v="0"/>
    <m/>
    <m/>
  </r>
  <r>
    <x v="6"/>
    <x v="0"/>
    <x v="0"/>
    <x v="0"/>
    <m/>
    <x v="10"/>
    <x v="0"/>
    <x v="0"/>
    <x v="0"/>
    <x v="14"/>
    <x v="14"/>
    <x v="6"/>
    <x v="1"/>
    <x v="0"/>
    <m/>
    <m/>
    <m/>
    <m/>
    <n v="3605"/>
    <m/>
    <m/>
  </r>
  <r>
    <x v="6"/>
    <x v="0"/>
    <x v="1"/>
    <x v="0"/>
    <m/>
    <x v="10"/>
    <x v="0"/>
    <x v="0"/>
    <x v="0"/>
    <x v="15"/>
    <x v="15"/>
    <x v="7"/>
    <x v="1"/>
    <x v="0"/>
    <m/>
    <m/>
    <m/>
    <m/>
    <n v="1000"/>
    <m/>
    <m/>
  </r>
  <r>
    <x v="6"/>
    <x v="0"/>
    <x v="1"/>
    <x v="0"/>
    <m/>
    <x v="10"/>
    <x v="0"/>
    <x v="0"/>
    <x v="0"/>
    <x v="16"/>
    <x v="16"/>
    <x v="7"/>
    <x v="1"/>
    <x v="0"/>
    <m/>
    <m/>
    <m/>
    <m/>
    <n v="0"/>
    <m/>
    <m/>
  </r>
  <r>
    <x v="6"/>
    <x v="0"/>
    <x v="0"/>
    <x v="0"/>
    <m/>
    <x v="10"/>
    <x v="0"/>
    <x v="0"/>
    <x v="0"/>
    <x v="17"/>
    <x v="17"/>
    <x v="7"/>
    <x v="1"/>
    <x v="0"/>
    <m/>
    <m/>
    <m/>
    <m/>
    <n v="500"/>
    <m/>
    <m/>
  </r>
  <r>
    <x v="6"/>
    <x v="0"/>
    <x v="1"/>
    <x v="0"/>
    <m/>
    <x v="10"/>
    <x v="0"/>
    <x v="0"/>
    <x v="0"/>
    <x v="18"/>
    <x v="18"/>
    <x v="8"/>
    <x v="1"/>
    <x v="0"/>
    <m/>
    <m/>
    <m/>
    <m/>
    <n v="2113.54"/>
    <m/>
    <m/>
  </r>
  <r>
    <x v="6"/>
    <x v="0"/>
    <x v="0"/>
    <x v="0"/>
    <m/>
    <x v="10"/>
    <x v="0"/>
    <x v="0"/>
    <x v="1"/>
    <x v="19"/>
    <x v="19"/>
    <x v="8"/>
    <x v="1"/>
    <x v="0"/>
    <m/>
    <m/>
    <m/>
    <m/>
    <n v="7526"/>
    <m/>
    <m/>
  </r>
  <r>
    <x v="6"/>
    <x v="0"/>
    <x v="0"/>
    <x v="0"/>
    <m/>
    <x v="10"/>
    <x v="0"/>
    <x v="0"/>
    <x v="0"/>
    <x v="20"/>
    <x v="20"/>
    <x v="8"/>
    <x v="1"/>
    <x v="0"/>
    <m/>
    <m/>
    <m/>
    <m/>
    <n v="1267"/>
    <m/>
    <m/>
  </r>
  <r>
    <x v="6"/>
    <x v="0"/>
    <x v="0"/>
    <x v="0"/>
    <m/>
    <x v="10"/>
    <x v="0"/>
    <x v="0"/>
    <x v="0"/>
    <x v="21"/>
    <x v="21"/>
    <x v="9"/>
    <x v="1"/>
    <x v="0"/>
    <m/>
    <m/>
    <m/>
    <m/>
    <n v="7681.93"/>
    <m/>
    <m/>
  </r>
  <r>
    <x v="6"/>
    <x v="0"/>
    <x v="0"/>
    <x v="0"/>
    <m/>
    <x v="10"/>
    <x v="0"/>
    <x v="0"/>
    <x v="0"/>
    <x v="22"/>
    <x v="22"/>
    <x v="6"/>
    <x v="1"/>
    <x v="0"/>
    <m/>
    <m/>
    <m/>
    <m/>
    <n v="2211"/>
    <m/>
    <m/>
  </r>
  <r>
    <x v="6"/>
    <x v="0"/>
    <x v="0"/>
    <x v="0"/>
    <m/>
    <x v="10"/>
    <x v="0"/>
    <x v="0"/>
    <x v="0"/>
    <x v="23"/>
    <x v="23"/>
    <x v="10"/>
    <x v="1"/>
    <x v="0"/>
    <m/>
    <m/>
    <m/>
    <m/>
    <m/>
    <m/>
    <m/>
  </r>
  <r>
    <x v="6"/>
    <x v="0"/>
    <x v="0"/>
    <x v="0"/>
    <m/>
    <x v="10"/>
    <x v="0"/>
    <x v="0"/>
    <x v="0"/>
    <x v="24"/>
    <x v="24"/>
    <x v="4"/>
    <x v="1"/>
    <x v="0"/>
    <m/>
    <m/>
    <m/>
    <m/>
    <n v="3488"/>
    <m/>
    <m/>
  </r>
  <r>
    <x v="6"/>
    <x v="0"/>
    <x v="0"/>
    <x v="0"/>
    <m/>
    <x v="10"/>
    <x v="0"/>
    <x v="0"/>
    <x v="0"/>
    <x v="25"/>
    <x v="25"/>
    <x v="5"/>
    <x v="1"/>
    <x v="0"/>
    <m/>
    <m/>
    <m/>
    <m/>
    <n v="1696"/>
    <m/>
    <m/>
  </r>
  <r>
    <x v="6"/>
    <x v="0"/>
    <x v="0"/>
    <x v="0"/>
    <m/>
    <x v="10"/>
    <x v="0"/>
    <x v="0"/>
    <x v="0"/>
    <x v="26"/>
    <x v="26"/>
    <x v="10"/>
    <x v="1"/>
    <x v="0"/>
    <m/>
    <m/>
    <m/>
    <m/>
    <n v="4427"/>
    <m/>
    <m/>
  </r>
  <r>
    <x v="6"/>
    <x v="0"/>
    <x v="0"/>
    <x v="0"/>
    <m/>
    <x v="10"/>
    <x v="0"/>
    <x v="0"/>
    <x v="1"/>
    <x v="27"/>
    <x v="27"/>
    <x v="11"/>
    <x v="1"/>
    <x v="0"/>
    <m/>
    <m/>
    <m/>
    <m/>
    <n v="3250"/>
    <m/>
    <m/>
  </r>
  <r>
    <x v="6"/>
    <x v="0"/>
    <x v="0"/>
    <x v="0"/>
    <m/>
    <x v="10"/>
    <x v="0"/>
    <x v="0"/>
    <x v="0"/>
    <x v="28"/>
    <x v="28"/>
    <x v="12"/>
    <x v="2"/>
    <x v="0"/>
    <m/>
    <m/>
    <m/>
    <m/>
    <n v="4054"/>
    <m/>
    <m/>
  </r>
  <r>
    <x v="6"/>
    <x v="0"/>
    <x v="0"/>
    <x v="1"/>
    <m/>
    <x v="10"/>
    <x v="0"/>
    <x v="0"/>
    <x v="1"/>
    <x v="29"/>
    <x v="29"/>
    <x v="13"/>
    <x v="2"/>
    <x v="0"/>
    <m/>
    <m/>
    <m/>
    <m/>
    <n v="17853"/>
    <m/>
    <m/>
  </r>
  <r>
    <x v="6"/>
    <x v="0"/>
    <x v="0"/>
    <x v="1"/>
    <m/>
    <x v="10"/>
    <x v="0"/>
    <x v="0"/>
    <x v="1"/>
    <x v="30"/>
    <x v="30"/>
    <x v="14"/>
    <x v="2"/>
    <x v="0"/>
    <m/>
    <m/>
    <m/>
    <m/>
    <n v="11342"/>
    <m/>
    <m/>
  </r>
  <r>
    <x v="6"/>
    <x v="0"/>
    <x v="1"/>
    <x v="0"/>
    <m/>
    <x v="10"/>
    <x v="0"/>
    <x v="0"/>
    <x v="0"/>
    <x v="31"/>
    <x v="31"/>
    <x v="15"/>
    <x v="2"/>
    <x v="0"/>
    <m/>
    <m/>
    <m/>
    <m/>
    <n v="5344"/>
    <m/>
    <m/>
  </r>
  <r>
    <x v="6"/>
    <x v="0"/>
    <x v="0"/>
    <x v="0"/>
    <m/>
    <x v="10"/>
    <x v="0"/>
    <x v="0"/>
    <x v="0"/>
    <x v="32"/>
    <x v="32"/>
    <x v="16"/>
    <x v="2"/>
    <x v="0"/>
    <m/>
    <m/>
    <m/>
    <m/>
    <n v="5706.25"/>
    <m/>
    <m/>
  </r>
  <r>
    <x v="6"/>
    <x v="0"/>
    <x v="0"/>
    <x v="0"/>
    <m/>
    <x v="10"/>
    <x v="0"/>
    <x v="0"/>
    <x v="0"/>
    <x v="33"/>
    <x v="33"/>
    <x v="17"/>
    <x v="2"/>
    <x v="0"/>
    <m/>
    <m/>
    <m/>
    <m/>
    <n v="4320"/>
    <m/>
    <m/>
  </r>
  <r>
    <x v="6"/>
    <x v="0"/>
    <x v="0"/>
    <x v="0"/>
    <m/>
    <x v="10"/>
    <x v="0"/>
    <x v="0"/>
    <x v="0"/>
    <x v="34"/>
    <x v="34"/>
    <x v="18"/>
    <x v="2"/>
    <x v="0"/>
    <m/>
    <m/>
    <m/>
    <m/>
    <n v="7705"/>
    <m/>
    <m/>
  </r>
  <r>
    <x v="6"/>
    <x v="0"/>
    <x v="0"/>
    <x v="0"/>
    <m/>
    <x v="10"/>
    <x v="0"/>
    <x v="0"/>
    <x v="0"/>
    <x v="35"/>
    <x v="35"/>
    <x v="19"/>
    <x v="2"/>
    <x v="0"/>
    <m/>
    <m/>
    <m/>
    <m/>
    <n v="4028"/>
    <m/>
    <m/>
  </r>
  <r>
    <x v="6"/>
    <x v="0"/>
    <x v="1"/>
    <x v="0"/>
    <m/>
    <x v="10"/>
    <x v="0"/>
    <x v="0"/>
    <x v="0"/>
    <x v="36"/>
    <x v="36"/>
    <x v="12"/>
    <x v="2"/>
    <x v="0"/>
    <m/>
    <m/>
    <m/>
    <m/>
    <n v="1917"/>
    <m/>
    <m/>
  </r>
  <r>
    <x v="6"/>
    <x v="0"/>
    <x v="0"/>
    <x v="0"/>
    <m/>
    <x v="10"/>
    <x v="0"/>
    <x v="0"/>
    <x v="0"/>
    <x v="37"/>
    <x v="37"/>
    <x v="20"/>
    <x v="3"/>
    <x v="0"/>
    <m/>
    <m/>
    <m/>
    <m/>
    <n v="6353"/>
    <m/>
    <m/>
  </r>
  <r>
    <x v="6"/>
    <x v="0"/>
    <x v="0"/>
    <x v="0"/>
    <m/>
    <x v="10"/>
    <x v="0"/>
    <x v="0"/>
    <x v="0"/>
    <x v="38"/>
    <x v="38"/>
    <x v="21"/>
    <x v="3"/>
    <x v="0"/>
    <m/>
    <m/>
    <m/>
    <m/>
    <n v="5861"/>
    <m/>
    <m/>
  </r>
  <r>
    <x v="6"/>
    <x v="0"/>
    <x v="0"/>
    <x v="0"/>
    <m/>
    <x v="10"/>
    <x v="0"/>
    <x v="0"/>
    <x v="0"/>
    <x v="39"/>
    <x v="39"/>
    <x v="22"/>
    <x v="3"/>
    <x v="0"/>
    <m/>
    <m/>
    <m/>
    <m/>
    <n v="5079"/>
    <m/>
    <m/>
  </r>
  <r>
    <x v="6"/>
    <x v="0"/>
    <x v="0"/>
    <x v="0"/>
    <m/>
    <x v="10"/>
    <x v="0"/>
    <x v="0"/>
    <x v="0"/>
    <x v="40"/>
    <x v="40"/>
    <x v="23"/>
    <x v="3"/>
    <x v="0"/>
    <m/>
    <m/>
    <m/>
    <m/>
    <n v="7589"/>
    <m/>
    <m/>
  </r>
  <r>
    <x v="6"/>
    <x v="0"/>
    <x v="0"/>
    <x v="0"/>
    <m/>
    <x v="10"/>
    <x v="0"/>
    <x v="0"/>
    <x v="1"/>
    <x v="41"/>
    <x v="41"/>
    <x v="24"/>
    <x v="3"/>
    <x v="0"/>
    <m/>
    <m/>
    <m/>
    <m/>
    <n v="10000"/>
    <m/>
    <m/>
  </r>
  <r>
    <x v="6"/>
    <x v="0"/>
    <x v="1"/>
    <x v="0"/>
    <m/>
    <x v="10"/>
    <x v="0"/>
    <x v="0"/>
    <x v="0"/>
    <x v="42"/>
    <x v="42"/>
    <x v="25"/>
    <x v="3"/>
    <x v="0"/>
    <m/>
    <m/>
    <m/>
    <m/>
    <n v="8383.67"/>
    <m/>
    <m/>
  </r>
  <r>
    <x v="6"/>
    <x v="0"/>
    <x v="0"/>
    <x v="0"/>
    <m/>
    <x v="10"/>
    <x v="0"/>
    <x v="0"/>
    <x v="0"/>
    <x v="43"/>
    <x v="43"/>
    <x v="26"/>
    <x v="3"/>
    <x v="0"/>
    <m/>
    <m/>
    <m/>
    <m/>
    <n v="5569"/>
    <m/>
    <m/>
  </r>
  <r>
    <x v="6"/>
    <x v="0"/>
    <x v="0"/>
    <x v="0"/>
    <m/>
    <x v="10"/>
    <x v="0"/>
    <x v="0"/>
    <x v="0"/>
    <x v="44"/>
    <x v="44"/>
    <x v="27"/>
    <x v="3"/>
    <x v="0"/>
    <m/>
    <m/>
    <m/>
    <m/>
    <n v="7052"/>
    <m/>
    <m/>
  </r>
  <r>
    <x v="6"/>
    <x v="0"/>
    <x v="0"/>
    <x v="0"/>
    <m/>
    <x v="10"/>
    <x v="0"/>
    <x v="0"/>
    <x v="0"/>
    <x v="45"/>
    <x v="45"/>
    <x v="28"/>
    <x v="3"/>
    <x v="0"/>
    <m/>
    <m/>
    <m/>
    <m/>
    <n v="2583"/>
    <m/>
    <m/>
  </r>
  <r>
    <x v="6"/>
    <x v="0"/>
    <x v="0"/>
    <x v="0"/>
    <m/>
    <x v="10"/>
    <x v="0"/>
    <x v="0"/>
    <x v="0"/>
    <x v="46"/>
    <x v="46"/>
    <x v="29"/>
    <x v="3"/>
    <x v="0"/>
    <m/>
    <m/>
    <m/>
    <m/>
    <n v="4773.42"/>
    <m/>
    <m/>
  </r>
  <r>
    <x v="6"/>
    <x v="0"/>
    <x v="0"/>
    <x v="0"/>
    <m/>
    <x v="10"/>
    <x v="0"/>
    <x v="0"/>
    <x v="0"/>
    <x v="47"/>
    <x v="47"/>
    <x v="30"/>
    <x v="3"/>
    <x v="0"/>
    <m/>
    <m/>
    <m/>
    <m/>
    <n v="5800"/>
    <m/>
    <m/>
  </r>
  <r>
    <x v="6"/>
    <x v="0"/>
    <x v="1"/>
    <x v="0"/>
    <m/>
    <x v="10"/>
    <x v="0"/>
    <x v="0"/>
    <x v="0"/>
    <x v="48"/>
    <x v="48"/>
    <x v="31"/>
    <x v="3"/>
    <x v="0"/>
    <m/>
    <m/>
    <m/>
    <m/>
    <n v="2000"/>
    <m/>
    <m/>
  </r>
  <r>
    <x v="6"/>
    <x v="0"/>
    <x v="0"/>
    <x v="0"/>
    <m/>
    <x v="10"/>
    <x v="0"/>
    <x v="0"/>
    <x v="0"/>
    <x v="49"/>
    <x v="49"/>
    <x v="32"/>
    <x v="3"/>
    <x v="0"/>
    <m/>
    <m/>
    <m/>
    <m/>
    <n v="5045"/>
    <m/>
    <m/>
  </r>
  <r>
    <x v="6"/>
    <x v="0"/>
    <x v="0"/>
    <x v="0"/>
    <m/>
    <x v="10"/>
    <x v="0"/>
    <x v="0"/>
    <x v="0"/>
    <x v="50"/>
    <x v="50"/>
    <x v="28"/>
    <x v="3"/>
    <x v="0"/>
    <m/>
    <m/>
    <m/>
    <m/>
    <n v="9649"/>
    <m/>
    <m/>
  </r>
  <r>
    <x v="6"/>
    <x v="0"/>
    <x v="1"/>
    <x v="0"/>
    <m/>
    <x v="10"/>
    <x v="0"/>
    <x v="0"/>
    <x v="0"/>
    <x v="51"/>
    <x v="51"/>
    <x v="28"/>
    <x v="3"/>
    <x v="0"/>
    <m/>
    <m/>
    <m/>
    <m/>
    <n v="0"/>
    <m/>
    <m/>
  </r>
  <r>
    <x v="6"/>
    <x v="0"/>
    <x v="0"/>
    <x v="0"/>
    <m/>
    <x v="10"/>
    <x v="0"/>
    <x v="0"/>
    <x v="0"/>
    <x v="52"/>
    <x v="52"/>
    <x v="33"/>
    <x v="4"/>
    <x v="0"/>
    <m/>
    <m/>
    <m/>
    <m/>
    <n v="7951"/>
    <m/>
    <m/>
  </r>
  <r>
    <x v="6"/>
    <x v="0"/>
    <x v="0"/>
    <x v="0"/>
    <m/>
    <x v="10"/>
    <x v="0"/>
    <x v="0"/>
    <x v="0"/>
    <x v="53"/>
    <x v="53"/>
    <x v="34"/>
    <x v="4"/>
    <x v="0"/>
    <m/>
    <m/>
    <m/>
    <m/>
    <n v="3351"/>
    <m/>
    <m/>
  </r>
  <r>
    <x v="6"/>
    <x v="0"/>
    <x v="1"/>
    <x v="0"/>
    <m/>
    <x v="10"/>
    <x v="0"/>
    <x v="0"/>
    <x v="0"/>
    <x v="54"/>
    <x v="54"/>
    <x v="35"/>
    <x v="4"/>
    <x v="0"/>
    <m/>
    <m/>
    <m/>
    <m/>
    <n v="734.45"/>
    <m/>
    <m/>
  </r>
  <r>
    <x v="6"/>
    <x v="0"/>
    <x v="0"/>
    <x v="0"/>
    <m/>
    <x v="10"/>
    <x v="0"/>
    <x v="0"/>
    <x v="0"/>
    <x v="55"/>
    <x v="55"/>
    <x v="36"/>
    <x v="4"/>
    <x v="0"/>
    <m/>
    <m/>
    <m/>
    <m/>
    <n v="3522.25"/>
    <m/>
    <m/>
  </r>
  <r>
    <x v="6"/>
    <x v="0"/>
    <x v="0"/>
    <x v="0"/>
    <m/>
    <x v="10"/>
    <x v="0"/>
    <x v="0"/>
    <x v="0"/>
    <x v="56"/>
    <x v="56"/>
    <x v="37"/>
    <x v="4"/>
    <x v="0"/>
    <m/>
    <m/>
    <m/>
    <m/>
    <n v="3863"/>
    <m/>
    <m/>
  </r>
  <r>
    <x v="6"/>
    <x v="0"/>
    <x v="1"/>
    <x v="0"/>
    <m/>
    <x v="10"/>
    <x v="0"/>
    <x v="0"/>
    <x v="1"/>
    <x v="57"/>
    <x v="57"/>
    <x v="38"/>
    <x v="4"/>
    <x v="0"/>
    <m/>
    <m/>
    <m/>
    <m/>
    <n v="14000"/>
    <m/>
    <m/>
  </r>
  <r>
    <x v="6"/>
    <x v="0"/>
    <x v="0"/>
    <x v="0"/>
    <m/>
    <x v="10"/>
    <x v="0"/>
    <x v="0"/>
    <x v="0"/>
    <x v="58"/>
    <x v="58"/>
    <x v="39"/>
    <x v="4"/>
    <x v="0"/>
    <m/>
    <m/>
    <m/>
    <m/>
    <n v="2615"/>
    <m/>
    <m/>
  </r>
  <r>
    <x v="6"/>
    <x v="0"/>
    <x v="1"/>
    <x v="0"/>
    <m/>
    <x v="10"/>
    <x v="0"/>
    <x v="0"/>
    <x v="1"/>
    <x v="59"/>
    <x v="59"/>
    <x v="40"/>
    <x v="4"/>
    <x v="0"/>
    <m/>
    <m/>
    <m/>
    <m/>
    <n v="2910"/>
    <m/>
    <m/>
  </r>
  <r>
    <x v="6"/>
    <x v="0"/>
    <x v="0"/>
    <x v="0"/>
    <m/>
    <x v="10"/>
    <x v="0"/>
    <x v="0"/>
    <x v="0"/>
    <x v="60"/>
    <x v="60"/>
    <x v="41"/>
    <x v="4"/>
    <x v="0"/>
    <m/>
    <m/>
    <m/>
    <m/>
    <n v="9620"/>
    <m/>
    <m/>
  </r>
  <r>
    <x v="6"/>
    <x v="0"/>
    <x v="0"/>
    <x v="0"/>
    <m/>
    <x v="10"/>
    <x v="0"/>
    <x v="0"/>
    <x v="0"/>
    <x v="61"/>
    <x v="61"/>
    <x v="42"/>
    <x v="4"/>
    <x v="0"/>
    <m/>
    <m/>
    <m/>
    <m/>
    <n v="7215.65"/>
    <m/>
    <m/>
  </r>
  <r>
    <x v="6"/>
    <x v="0"/>
    <x v="0"/>
    <x v="0"/>
    <m/>
    <x v="10"/>
    <x v="0"/>
    <x v="0"/>
    <x v="0"/>
    <x v="62"/>
    <x v="62"/>
    <x v="43"/>
    <x v="4"/>
    <x v="0"/>
    <m/>
    <m/>
    <m/>
    <m/>
    <n v="4395"/>
    <m/>
    <m/>
  </r>
  <r>
    <x v="6"/>
    <x v="0"/>
    <x v="1"/>
    <x v="0"/>
    <m/>
    <x v="10"/>
    <x v="0"/>
    <x v="0"/>
    <x v="1"/>
    <x v="63"/>
    <x v="63"/>
    <x v="44"/>
    <x v="4"/>
    <x v="0"/>
    <m/>
    <m/>
    <m/>
    <m/>
    <n v="4002"/>
    <m/>
    <m/>
  </r>
  <r>
    <x v="6"/>
    <x v="0"/>
    <x v="0"/>
    <x v="0"/>
    <m/>
    <x v="10"/>
    <x v="0"/>
    <x v="0"/>
    <x v="0"/>
    <x v="64"/>
    <x v="64"/>
    <x v="45"/>
    <x v="4"/>
    <x v="0"/>
    <m/>
    <m/>
    <m/>
    <m/>
    <n v="6750"/>
    <m/>
    <m/>
  </r>
  <r>
    <x v="6"/>
    <x v="0"/>
    <x v="1"/>
    <x v="0"/>
    <m/>
    <x v="10"/>
    <x v="0"/>
    <x v="0"/>
    <x v="0"/>
    <x v="65"/>
    <x v="65"/>
    <x v="46"/>
    <x v="4"/>
    <x v="0"/>
    <m/>
    <m/>
    <m/>
    <m/>
    <n v="2500"/>
    <m/>
    <m/>
  </r>
  <r>
    <x v="6"/>
    <x v="0"/>
    <x v="1"/>
    <x v="0"/>
    <m/>
    <x v="10"/>
    <x v="0"/>
    <x v="0"/>
    <x v="0"/>
    <x v="66"/>
    <x v="66"/>
    <x v="47"/>
    <x v="5"/>
    <x v="0"/>
    <m/>
    <m/>
    <m/>
    <m/>
    <n v="140"/>
    <m/>
    <m/>
  </r>
  <r>
    <x v="6"/>
    <x v="0"/>
    <x v="0"/>
    <x v="0"/>
    <m/>
    <x v="10"/>
    <x v="0"/>
    <x v="0"/>
    <x v="0"/>
    <x v="67"/>
    <x v="67"/>
    <x v="47"/>
    <x v="5"/>
    <x v="0"/>
    <m/>
    <m/>
    <m/>
    <m/>
    <n v="3236"/>
    <m/>
    <m/>
  </r>
  <r>
    <x v="6"/>
    <x v="0"/>
    <x v="1"/>
    <x v="0"/>
    <m/>
    <x v="10"/>
    <x v="0"/>
    <x v="0"/>
    <x v="0"/>
    <x v="68"/>
    <x v="68"/>
    <x v="48"/>
    <x v="5"/>
    <x v="0"/>
    <m/>
    <m/>
    <m/>
    <m/>
    <n v="11434"/>
    <m/>
    <m/>
  </r>
  <r>
    <x v="6"/>
    <x v="0"/>
    <x v="0"/>
    <x v="0"/>
    <m/>
    <x v="10"/>
    <x v="0"/>
    <x v="0"/>
    <x v="0"/>
    <x v="69"/>
    <x v="69"/>
    <x v="49"/>
    <x v="5"/>
    <x v="0"/>
    <m/>
    <m/>
    <m/>
    <m/>
    <n v="7943"/>
    <m/>
    <m/>
  </r>
  <r>
    <x v="6"/>
    <x v="0"/>
    <x v="0"/>
    <x v="0"/>
    <m/>
    <x v="10"/>
    <x v="0"/>
    <x v="0"/>
    <x v="0"/>
    <x v="70"/>
    <x v="70"/>
    <x v="50"/>
    <x v="5"/>
    <x v="0"/>
    <m/>
    <m/>
    <m/>
    <m/>
    <n v="24220"/>
    <m/>
    <m/>
  </r>
  <r>
    <x v="6"/>
    <x v="0"/>
    <x v="0"/>
    <x v="0"/>
    <m/>
    <x v="10"/>
    <x v="0"/>
    <x v="0"/>
    <x v="0"/>
    <x v="71"/>
    <x v="71"/>
    <x v="48"/>
    <x v="5"/>
    <x v="0"/>
    <m/>
    <m/>
    <m/>
    <m/>
    <n v="2286.16"/>
    <m/>
    <m/>
  </r>
  <r>
    <x v="6"/>
    <x v="0"/>
    <x v="0"/>
    <x v="0"/>
    <m/>
    <x v="10"/>
    <x v="0"/>
    <x v="0"/>
    <x v="0"/>
    <x v="72"/>
    <x v="72"/>
    <x v="51"/>
    <x v="5"/>
    <x v="0"/>
    <m/>
    <m/>
    <m/>
    <m/>
    <n v="10606.68"/>
    <m/>
    <m/>
  </r>
  <r>
    <x v="6"/>
    <x v="0"/>
    <x v="0"/>
    <x v="0"/>
    <m/>
    <x v="10"/>
    <x v="0"/>
    <x v="0"/>
    <x v="0"/>
    <x v="73"/>
    <x v="73"/>
    <x v="52"/>
    <x v="5"/>
    <x v="0"/>
    <m/>
    <m/>
    <m/>
    <m/>
    <n v="3597"/>
    <m/>
    <m/>
  </r>
  <r>
    <x v="6"/>
    <x v="0"/>
    <x v="0"/>
    <x v="0"/>
    <m/>
    <x v="10"/>
    <x v="0"/>
    <x v="0"/>
    <x v="0"/>
    <x v="74"/>
    <x v="74"/>
    <x v="53"/>
    <x v="5"/>
    <x v="0"/>
    <m/>
    <m/>
    <m/>
    <m/>
    <n v="8363"/>
    <m/>
    <m/>
  </r>
  <r>
    <x v="6"/>
    <x v="0"/>
    <x v="0"/>
    <x v="0"/>
    <m/>
    <x v="10"/>
    <x v="0"/>
    <x v="0"/>
    <x v="0"/>
    <x v="75"/>
    <x v="75"/>
    <x v="54"/>
    <x v="6"/>
    <x v="0"/>
    <m/>
    <m/>
    <m/>
    <m/>
    <n v="4281"/>
    <m/>
    <m/>
  </r>
  <r>
    <x v="6"/>
    <x v="0"/>
    <x v="1"/>
    <x v="0"/>
    <m/>
    <x v="10"/>
    <x v="0"/>
    <x v="0"/>
    <x v="0"/>
    <x v="76"/>
    <x v="76"/>
    <x v="54"/>
    <x v="6"/>
    <x v="0"/>
    <m/>
    <m/>
    <m/>
    <m/>
    <n v="1840"/>
    <m/>
    <m/>
  </r>
  <r>
    <x v="6"/>
    <x v="0"/>
    <x v="0"/>
    <x v="0"/>
    <m/>
    <x v="10"/>
    <x v="0"/>
    <x v="0"/>
    <x v="0"/>
    <x v="77"/>
    <x v="77"/>
    <x v="54"/>
    <x v="6"/>
    <x v="0"/>
    <m/>
    <m/>
    <m/>
    <m/>
    <n v="4678"/>
    <m/>
    <m/>
  </r>
  <r>
    <x v="6"/>
    <x v="0"/>
    <x v="1"/>
    <x v="0"/>
    <m/>
    <x v="10"/>
    <x v="0"/>
    <x v="0"/>
    <x v="0"/>
    <x v="78"/>
    <x v="78"/>
    <x v="54"/>
    <x v="6"/>
    <x v="0"/>
    <m/>
    <m/>
    <m/>
    <m/>
    <n v="800"/>
    <m/>
    <m/>
  </r>
  <r>
    <x v="6"/>
    <x v="0"/>
    <x v="1"/>
    <x v="0"/>
    <m/>
    <x v="10"/>
    <x v="0"/>
    <x v="0"/>
    <x v="0"/>
    <x v="79"/>
    <x v="79"/>
    <x v="55"/>
    <x v="6"/>
    <x v="0"/>
    <m/>
    <m/>
    <m/>
    <m/>
    <n v="0"/>
    <m/>
    <m/>
  </r>
  <r>
    <x v="6"/>
    <x v="0"/>
    <x v="0"/>
    <x v="0"/>
    <m/>
    <x v="10"/>
    <x v="0"/>
    <x v="0"/>
    <x v="0"/>
    <x v="80"/>
    <x v="80"/>
    <x v="55"/>
    <x v="6"/>
    <x v="0"/>
    <m/>
    <m/>
    <m/>
    <m/>
    <n v="376"/>
    <m/>
    <m/>
  </r>
  <r>
    <x v="6"/>
    <x v="0"/>
    <x v="0"/>
    <x v="0"/>
    <m/>
    <x v="10"/>
    <x v="0"/>
    <x v="0"/>
    <x v="0"/>
    <x v="81"/>
    <x v="81"/>
    <x v="56"/>
    <x v="6"/>
    <x v="0"/>
    <m/>
    <m/>
    <m/>
    <m/>
    <n v="1000"/>
    <m/>
    <m/>
  </r>
  <r>
    <x v="6"/>
    <x v="0"/>
    <x v="1"/>
    <x v="0"/>
    <m/>
    <x v="10"/>
    <x v="0"/>
    <x v="0"/>
    <x v="0"/>
    <x v="82"/>
    <x v="82"/>
    <x v="56"/>
    <x v="6"/>
    <x v="0"/>
    <m/>
    <m/>
    <m/>
    <m/>
    <n v="0"/>
    <m/>
    <m/>
  </r>
  <r>
    <x v="6"/>
    <x v="0"/>
    <x v="0"/>
    <x v="0"/>
    <m/>
    <x v="10"/>
    <x v="0"/>
    <x v="0"/>
    <x v="0"/>
    <x v="83"/>
    <x v="83"/>
    <x v="56"/>
    <x v="6"/>
    <x v="0"/>
    <m/>
    <m/>
    <m/>
    <m/>
    <n v="5500"/>
    <m/>
    <m/>
  </r>
  <r>
    <x v="6"/>
    <x v="0"/>
    <x v="0"/>
    <x v="0"/>
    <m/>
    <x v="10"/>
    <x v="0"/>
    <x v="0"/>
    <x v="0"/>
    <x v="84"/>
    <x v="84"/>
    <x v="56"/>
    <x v="6"/>
    <x v="0"/>
    <m/>
    <m/>
    <m/>
    <m/>
    <n v="0"/>
    <m/>
    <m/>
  </r>
  <r>
    <x v="6"/>
    <x v="0"/>
    <x v="0"/>
    <x v="0"/>
    <m/>
    <x v="10"/>
    <x v="0"/>
    <x v="0"/>
    <x v="0"/>
    <x v="85"/>
    <x v="85"/>
    <x v="57"/>
    <x v="7"/>
    <x v="1"/>
    <m/>
    <m/>
    <m/>
    <m/>
    <n v="10000"/>
    <m/>
    <m/>
  </r>
  <r>
    <x v="6"/>
    <x v="0"/>
    <x v="1"/>
    <x v="0"/>
    <m/>
    <x v="10"/>
    <x v="0"/>
    <x v="0"/>
    <x v="0"/>
    <x v="86"/>
    <x v="86"/>
    <x v="58"/>
    <x v="7"/>
    <x v="1"/>
    <m/>
    <m/>
    <m/>
    <m/>
    <n v="3000"/>
    <m/>
    <m/>
  </r>
  <r>
    <x v="6"/>
    <x v="0"/>
    <x v="0"/>
    <x v="0"/>
    <m/>
    <x v="10"/>
    <x v="0"/>
    <x v="0"/>
    <x v="0"/>
    <x v="87"/>
    <x v="87"/>
    <x v="59"/>
    <x v="7"/>
    <x v="1"/>
    <m/>
    <m/>
    <m/>
    <m/>
    <n v="7444.5"/>
    <m/>
    <m/>
  </r>
  <r>
    <x v="6"/>
    <x v="0"/>
    <x v="1"/>
    <x v="0"/>
    <m/>
    <x v="10"/>
    <x v="0"/>
    <x v="0"/>
    <x v="0"/>
    <x v="88"/>
    <x v="88"/>
    <x v="60"/>
    <x v="7"/>
    <x v="1"/>
    <m/>
    <m/>
    <m/>
    <m/>
    <n v="1000"/>
    <m/>
    <m/>
  </r>
  <r>
    <x v="6"/>
    <x v="0"/>
    <x v="0"/>
    <x v="0"/>
    <m/>
    <x v="10"/>
    <x v="0"/>
    <x v="0"/>
    <x v="0"/>
    <x v="89"/>
    <x v="89"/>
    <x v="61"/>
    <x v="7"/>
    <x v="1"/>
    <m/>
    <m/>
    <m/>
    <m/>
    <n v="6003.17"/>
    <m/>
    <m/>
  </r>
  <r>
    <x v="6"/>
    <x v="0"/>
    <x v="0"/>
    <x v="0"/>
    <m/>
    <x v="10"/>
    <x v="0"/>
    <x v="0"/>
    <x v="0"/>
    <x v="90"/>
    <x v="90"/>
    <x v="62"/>
    <x v="7"/>
    <x v="1"/>
    <m/>
    <m/>
    <m/>
    <m/>
    <n v="5000"/>
    <m/>
    <m/>
  </r>
  <r>
    <x v="6"/>
    <x v="0"/>
    <x v="0"/>
    <x v="0"/>
    <m/>
    <x v="10"/>
    <x v="0"/>
    <x v="0"/>
    <x v="0"/>
    <x v="91"/>
    <x v="91"/>
    <x v="63"/>
    <x v="7"/>
    <x v="1"/>
    <m/>
    <m/>
    <m/>
    <m/>
    <n v="0"/>
    <m/>
    <m/>
  </r>
  <r>
    <x v="6"/>
    <x v="0"/>
    <x v="0"/>
    <x v="0"/>
    <m/>
    <x v="10"/>
    <x v="0"/>
    <x v="0"/>
    <x v="0"/>
    <x v="92"/>
    <x v="92"/>
    <x v="63"/>
    <x v="7"/>
    <x v="1"/>
    <m/>
    <m/>
    <m/>
    <m/>
    <n v="656"/>
    <m/>
    <m/>
  </r>
  <r>
    <x v="6"/>
    <x v="0"/>
    <x v="0"/>
    <x v="0"/>
    <m/>
    <x v="10"/>
    <x v="0"/>
    <x v="0"/>
    <x v="0"/>
    <x v="93"/>
    <x v="93"/>
    <x v="64"/>
    <x v="7"/>
    <x v="1"/>
    <m/>
    <m/>
    <m/>
    <m/>
    <n v="5698"/>
    <m/>
    <m/>
  </r>
  <r>
    <x v="6"/>
    <x v="0"/>
    <x v="1"/>
    <x v="0"/>
    <m/>
    <x v="10"/>
    <x v="0"/>
    <x v="0"/>
    <x v="0"/>
    <x v="94"/>
    <x v="94"/>
    <x v="65"/>
    <x v="7"/>
    <x v="1"/>
    <m/>
    <m/>
    <m/>
    <m/>
    <n v="3000"/>
    <m/>
    <m/>
  </r>
  <r>
    <x v="6"/>
    <x v="0"/>
    <x v="1"/>
    <x v="0"/>
    <m/>
    <x v="10"/>
    <x v="0"/>
    <x v="0"/>
    <x v="0"/>
    <x v="95"/>
    <x v="95"/>
    <x v="66"/>
    <x v="7"/>
    <x v="1"/>
    <m/>
    <m/>
    <m/>
    <m/>
    <n v="0"/>
    <m/>
    <m/>
  </r>
  <r>
    <x v="6"/>
    <x v="0"/>
    <x v="1"/>
    <x v="0"/>
    <m/>
    <x v="10"/>
    <x v="0"/>
    <x v="0"/>
    <x v="0"/>
    <x v="96"/>
    <x v="96"/>
    <x v="67"/>
    <x v="8"/>
    <x v="1"/>
    <m/>
    <m/>
    <m/>
    <m/>
    <n v="0"/>
    <m/>
    <m/>
  </r>
  <r>
    <x v="6"/>
    <x v="0"/>
    <x v="1"/>
    <x v="0"/>
    <m/>
    <x v="10"/>
    <x v="0"/>
    <x v="0"/>
    <x v="0"/>
    <x v="97"/>
    <x v="97"/>
    <x v="67"/>
    <x v="8"/>
    <x v="1"/>
    <m/>
    <m/>
    <m/>
    <m/>
    <n v="1500"/>
    <m/>
    <m/>
  </r>
  <r>
    <x v="6"/>
    <x v="0"/>
    <x v="1"/>
    <x v="0"/>
    <m/>
    <x v="10"/>
    <x v="0"/>
    <x v="0"/>
    <x v="0"/>
    <x v="98"/>
    <x v="98"/>
    <x v="68"/>
    <x v="8"/>
    <x v="1"/>
    <m/>
    <m/>
    <m/>
    <m/>
    <n v="1500"/>
    <m/>
    <m/>
  </r>
  <r>
    <x v="6"/>
    <x v="0"/>
    <x v="0"/>
    <x v="0"/>
    <m/>
    <x v="10"/>
    <x v="0"/>
    <x v="0"/>
    <x v="0"/>
    <x v="99"/>
    <x v="99"/>
    <x v="69"/>
    <x v="8"/>
    <x v="1"/>
    <m/>
    <m/>
    <m/>
    <m/>
    <n v="8999"/>
    <m/>
    <m/>
  </r>
  <r>
    <x v="6"/>
    <x v="0"/>
    <x v="1"/>
    <x v="0"/>
    <m/>
    <x v="10"/>
    <x v="0"/>
    <x v="0"/>
    <x v="0"/>
    <x v="100"/>
    <x v="100"/>
    <x v="70"/>
    <x v="8"/>
    <x v="1"/>
    <m/>
    <m/>
    <m/>
    <m/>
    <n v="13288"/>
    <m/>
    <m/>
  </r>
  <r>
    <x v="6"/>
    <x v="0"/>
    <x v="1"/>
    <x v="0"/>
    <m/>
    <x v="10"/>
    <x v="0"/>
    <x v="0"/>
    <x v="0"/>
    <x v="101"/>
    <x v="101"/>
    <x v="70"/>
    <x v="8"/>
    <x v="1"/>
    <m/>
    <m/>
    <m/>
    <m/>
    <n v="0"/>
    <m/>
    <m/>
  </r>
  <r>
    <x v="6"/>
    <x v="0"/>
    <x v="1"/>
    <x v="0"/>
    <m/>
    <x v="10"/>
    <x v="0"/>
    <x v="0"/>
    <x v="0"/>
    <x v="102"/>
    <x v="102"/>
    <x v="70"/>
    <x v="8"/>
    <x v="1"/>
    <m/>
    <m/>
    <m/>
    <m/>
    <n v="213.25"/>
    <m/>
    <m/>
  </r>
  <r>
    <x v="6"/>
    <x v="0"/>
    <x v="1"/>
    <x v="0"/>
    <m/>
    <x v="10"/>
    <x v="0"/>
    <x v="0"/>
    <x v="0"/>
    <x v="103"/>
    <x v="103"/>
    <x v="71"/>
    <x v="8"/>
    <x v="1"/>
    <m/>
    <m/>
    <m/>
    <m/>
    <n v="0"/>
    <m/>
    <m/>
  </r>
  <r>
    <x v="6"/>
    <x v="0"/>
    <x v="0"/>
    <x v="0"/>
    <m/>
    <x v="10"/>
    <x v="0"/>
    <x v="0"/>
    <x v="0"/>
    <x v="104"/>
    <x v="104"/>
    <x v="71"/>
    <x v="8"/>
    <x v="1"/>
    <m/>
    <m/>
    <m/>
    <m/>
    <n v="3137"/>
    <m/>
    <m/>
  </r>
  <r>
    <x v="6"/>
    <x v="0"/>
    <x v="1"/>
    <x v="0"/>
    <m/>
    <x v="10"/>
    <x v="0"/>
    <x v="0"/>
    <x v="0"/>
    <x v="105"/>
    <x v="105"/>
    <x v="72"/>
    <x v="8"/>
    <x v="1"/>
    <m/>
    <m/>
    <m/>
    <m/>
    <n v="5000"/>
    <m/>
    <m/>
  </r>
  <r>
    <x v="6"/>
    <x v="0"/>
    <x v="1"/>
    <x v="0"/>
    <m/>
    <x v="10"/>
    <x v="0"/>
    <x v="0"/>
    <x v="0"/>
    <x v="106"/>
    <x v="106"/>
    <x v="67"/>
    <x v="8"/>
    <x v="1"/>
    <m/>
    <m/>
    <m/>
    <m/>
    <n v="2000"/>
    <m/>
    <m/>
  </r>
  <r>
    <x v="6"/>
    <x v="0"/>
    <x v="0"/>
    <x v="0"/>
    <m/>
    <x v="10"/>
    <x v="0"/>
    <x v="0"/>
    <x v="0"/>
    <x v="107"/>
    <x v="107"/>
    <x v="73"/>
    <x v="8"/>
    <x v="1"/>
    <m/>
    <m/>
    <m/>
    <m/>
    <n v="6000"/>
    <m/>
    <m/>
  </r>
  <r>
    <x v="6"/>
    <x v="0"/>
    <x v="0"/>
    <x v="0"/>
    <m/>
    <x v="10"/>
    <x v="0"/>
    <x v="0"/>
    <x v="0"/>
    <x v="108"/>
    <x v="108"/>
    <x v="74"/>
    <x v="8"/>
    <x v="1"/>
    <m/>
    <m/>
    <m/>
    <m/>
    <n v="5012"/>
    <m/>
    <m/>
  </r>
  <r>
    <x v="6"/>
    <x v="0"/>
    <x v="0"/>
    <x v="0"/>
    <m/>
    <x v="10"/>
    <x v="0"/>
    <x v="0"/>
    <x v="0"/>
    <x v="109"/>
    <x v="109"/>
    <x v="74"/>
    <x v="8"/>
    <x v="1"/>
    <m/>
    <m/>
    <m/>
    <m/>
    <n v="0"/>
    <m/>
    <m/>
  </r>
  <r>
    <x v="6"/>
    <x v="0"/>
    <x v="0"/>
    <x v="0"/>
    <m/>
    <x v="10"/>
    <x v="0"/>
    <x v="0"/>
    <x v="0"/>
    <x v="110"/>
    <x v="110"/>
    <x v="74"/>
    <x v="8"/>
    <x v="1"/>
    <m/>
    <m/>
    <m/>
    <m/>
    <n v="615"/>
    <m/>
    <m/>
  </r>
  <r>
    <x v="6"/>
    <x v="0"/>
    <x v="0"/>
    <x v="1"/>
    <m/>
    <x v="10"/>
    <x v="0"/>
    <x v="0"/>
    <x v="0"/>
    <x v="111"/>
    <x v="111"/>
    <x v="75"/>
    <x v="8"/>
    <x v="1"/>
    <m/>
    <m/>
    <m/>
    <m/>
    <n v="7781.83"/>
    <m/>
    <m/>
  </r>
  <r>
    <x v="6"/>
    <x v="0"/>
    <x v="0"/>
    <x v="0"/>
    <m/>
    <x v="10"/>
    <x v="0"/>
    <x v="0"/>
    <x v="0"/>
    <x v="112"/>
    <x v="112"/>
    <x v="76"/>
    <x v="9"/>
    <x v="1"/>
    <m/>
    <m/>
    <m/>
    <m/>
    <n v="4000"/>
    <m/>
    <m/>
  </r>
  <r>
    <x v="6"/>
    <x v="0"/>
    <x v="1"/>
    <x v="0"/>
    <m/>
    <x v="10"/>
    <x v="0"/>
    <x v="0"/>
    <x v="0"/>
    <x v="113"/>
    <x v="113"/>
    <x v="76"/>
    <x v="9"/>
    <x v="1"/>
    <m/>
    <m/>
    <m/>
    <m/>
    <n v="0"/>
    <m/>
    <m/>
  </r>
  <r>
    <x v="6"/>
    <x v="0"/>
    <x v="0"/>
    <x v="0"/>
    <m/>
    <x v="10"/>
    <x v="0"/>
    <x v="0"/>
    <x v="0"/>
    <x v="114"/>
    <x v="114"/>
    <x v="77"/>
    <x v="9"/>
    <x v="1"/>
    <m/>
    <m/>
    <m/>
    <m/>
    <n v="2064"/>
    <m/>
    <m/>
  </r>
  <r>
    <x v="6"/>
    <x v="0"/>
    <x v="0"/>
    <x v="0"/>
    <m/>
    <x v="10"/>
    <x v="0"/>
    <x v="0"/>
    <x v="0"/>
    <x v="115"/>
    <x v="115"/>
    <x v="78"/>
    <x v="9"/>
    <x v="1"/>
    <m/>
    <m/>
    <m/>
    <m/>
    <n v="928"/>
    <m/>
    <m/>
  </r>
  <r>
    <x v="6"/>
    <x v="0"/>
    <x v="1"/>
    <x v="0"/>
    <m/>
    <x v="10"/>
    <x v="0"/>
    <x v="0"/>
    <x v="0"/>
    <x v="116"/>
    <x v="116"/>
    <x v="78"/>
    <x v="9"/>
    <x v="1"/>
    <m/>
    <m/>
    <m/>
    <m/>
    <n v="765"/>
    <m/>
    <m/>
  </r>
  <r>
    <x v="6"/>
    <x v="0"/>
    <x v="0"/>
    <x v="0"/>
    <m/>
    <x v="10"/>
    <x v="0"/>
    <x v="0"/>
    <x v="0"/>
    <x v="117"/>
    <x v="117"/>
    <x v="78"/>
    <x v="9"/>
    <x v="1"/>
    <m/>
    <m/>
    <m/>
    <m/>
    <n v="2654"/>
    <m/>
    <m/>
  </r>
  <r>
    <x v="6"/>
    <x v="0"/>
    <x v="0"/>
    <x v="0"/>
    <m/>
    <x v="10"/>
    <x v="0"/>
    <x v="0"/>
    <x v="0"/>
    <x v="118"/>
    <x v="118"/>
    <x v="78"/>
    <x v="9"/>
    <x v="1"/>
    <m/>
    <m/>
    <m/>
    <m/>
    <n v="0"/>
    <m/>
    <m/>
  </r>
  <r>
    <x v="6"/>
    <x v="0"/>
    <x v="0"/>
    <x v="0"/>
    <m/>
    <x v="10"/>
    <x v="0"/>
    <x v="0"/>
    <x v="0"/>
    <x v="119"/>
    <x v="119"/>
    <x v="79"/>
    <x v="9"/>
    <x v="1"/>
    <m/>
    <m/>
    <m/>
    <m/>
    <n v="1338"/>
    <m/>
    <m/>
  </r>
  <r>
    <x v="6"/>
    <x v="0"/>
    <x v="1"/>
    <x v="0"/>
    <m/>
    <x v="10"/>
    <x v="0"/>
    <x v="0"/>
    <x v="0"/>
    <x v="120"/>
    <x v="120"/>
    <x v="79"/>
    <x v="9"/>
    <x v="1"/>
    <m/>
    <m/>
    <m/>
    <m/>
    <n v="900"/>
    <m/>
    <m/>
  </r>
  <r>
    <x v="6"/>
    <x v="0"/>
    <x v="1"/>
    <x v="0"/>
    <m/>
    <x v="10"/>
    <x v="0"/>
    <x v="0"/>
    <x v="0"/>
    <x v="121"/>
    <x v="121"/>
    <x v="79"/>
    <x v="9"/>
    <x v="1"/>
    <m/>
    <m/>
    <m/>
    <m/>
    <n v="0"/>
    <m/>
    <m/>
  </r>
  <r>
    <x v="6"/>
    <x v="0"/>
    <x v="0"/>
    <x v="0"/>
    <m/>
    <x v="10"/>
    <x v="0"/>
    <x v="0"/>
    <x v="0"/>
    <x v="122"/>
    <x v="122"/>
    <x v="80"/>
    <x v="9"/>
    <x v="1"/>
    <m/>
    <m/>
    <m/>
    <m/>
    <n v="5837"/>
    <m/>
    <m/>
  </r>
  <r>
    <x v="6"/>
    <x v="0"/>
    <x v="1"/>
    <x v="0"/>
    <m/>
    <x v="10"/>
    <x v="0"/>
    <x v="0"/>
    <x v="0"/>
    <x v="123"/>
    <x v="123"/>
    <x v="81"/>
    <x v="9"/>
    <x v="1"/>
    <m/>
    <m/>
    <m/>
    <m/>
    <n v="600"/>
    <m/>
    <m/>
  </r>
  <r>
    <x v="6"/>
    <x v="0"/>
    <x v="0"/>
    <x v="0"/>
    <m/>
    <x v="10"/>
    <x v="0"/>
    <x v="0"/>
    <x v="0"/>
    <x v="124"/>
    <x v="124"/>
    <x v="81"/>
    <x v="9"/>
    <x v="1"/>
    <m/>
    <m/>
    <m/>
    <m/>
    <n v="0"/>
    <m/>
    <m/>
  </r>
  <r>
    <x v="6"/>
    <x v="0"/>
    <x v="0"/>
    <x v="0"/>
    <m/>
    <x v="10"/>
    <x v="0"/>
    <x v="0"/>
    <x v="0"/>
    <x v="125"/>
    <x v="125"/>
    <x v="81"/>
    <x v="9"/>
    <x v="1"/>
    <m/>
    <m/>
    <m/>
    <m/>
    <n v="3000"/>
    <m/>
    <m/>
  </r>
  <r>
    <x v="6"/>
    <x v="0"/>
    <x v="0"/>
    <x v="0"/>
    <m/>
    <x v="10"/>
    <x v="0"/>
    <x v="0"/>
    <x v="0"/>
    <x v="126"/>
    <x v="126"/>
    <x v="82"/>
    <x v="9"/>
    <x v="1"/>
    <m/>
    <m/>
    <m/>
    <m/>
    <n v="1431"/>
    <m/>
    <m/>
  </r>
  <r>
    <x v="6"/>
    <x v="0"/>
    <x v="0"/>
    <x v="0"/>
    <m/>
    <x v="10"/>
    <x v="0"/>
    <x v="0"/>
    <x v="0"/>
    <x v="127"/>
    <x v="127"/>
    <x v="82"/>
    <x v="9"/>
    <x v="1"/>
    <m/>
    <m/>
    <m/>
    <m/>
    <n v="1345.58"/>
    <m/>
    <m/>
  </r>
  <r>
    <x v="6"/>
    <x v="0"/>
    <x v="0"/>
    <x v="0"/>
    <m/>
    <x v="10"/>
    <x v="0"/>
    <x v="0"/>
    <x v="0"/>
    <x v="128"/>
    <x v="128"/>
    <x v="82"/>
    <x v="9"/>
    <x v="1"/>
    <m/>
    <m/>
    <m/>
    <m/>
    <n v="0"/>
    <m/>
    <m/>
  </r>
  <r>
    <x v="6"/>
    <x v="0"/>
    <x v="0"/>
    <x v="0"/>
    <m/>
    <x v="10"/>
    <x v="0"/>
    <x v="0"/>
    <x v="0"/>
    <x v="129"/>
    <x v="129"/>
    <x v="79"/>
    <x v="9"/>
    <x v="1"/>
    <m/>
    <m/>
    <m/>
    <m/>
    <n v="1500"/>
    <m/>
    <m/>
  </r>
  <r>
    <x v="6"/>
    <x v="0"/>
    <x v="0"/>
    <x v="0"/>
    <m/>
    <x v="10"/>
    <x v="0"/>
    <x v="0"/>
    <x v="0"/>
    <x v="130"/>
    <x v="130"/>
    <x v="77"/>
    <x v="9"/>
    <x v="1"/>
    <m/>
    <m/>
    <m/>
    <m/>
    <n v="481"/>
    <m/>
    <m/>
  </r>
  <r>
    <x v="6"/>
    <x v="0"/>
    <x v="0"/>
    <x v="0"/>
    <m/>
    <x v="10"/>
    <x v="0"/>
    <x v="0"/>
    <x v="0"/>
    <x v="131"/>
    <x v="131"/>
    <x v="77"/>
    <x v="9"/>
    <x v="1"/>
    <m/>
    <m/>
    <m/>
    <m/>
    <n v="0"/>
    <m/>
    <m/>
  </r>
  <r>
    <x v="6"/>
    <x v="0"/>
    <x v="0"/>
    <x v="0"/>
    <m/>
    <x v="10"/>
    <x v="0"/>
    <x v="0"/>
    <x v="0"/>
    <x v="132"/>
    <x v="132"/>
    <x v="77"/>
    <x v="9"/>
    <x v="1"/>
    <m/>
    <m/>
    <m/>
    <m/>
    <n v="1087"/>
    <m/>
    <m/>
  </r>
  <r>
    <x v="6"/>
    <x v="0"/>
    <x v="0"/>
    <x v="0"/>
    <m/>
    <x v="10"/>
    <x v="0"/>
    <x v="0"/>
    <x v="0"/>
    <x v="133"/>
    <x v="133"/>
    <x v="77"/>
    <x v="9"/>
    <x v="1"/>
    <m/>
    <m/>
    <m/>
    <m/>
    <n v="501"/>
    <m/>
    <m/>
  </r>
  <r>
    <x v="6"/>
    <x v="0"/>
    <x v="0"/>
    <x v="0"/>
    <m/>
    <x v="10"/>
    <x v="0"/>
    <x v="0"/>
    <x v="0"/>
    <x v="134"/>
    <x v="134"/>
    <x v="80"/>
    <x v="9"/>
    <x v="1"/>
    <m/>
    <m/>
    <m/>
    <m/>
    <n v="522.16999999999996"/>
    <m/>
    <m/>
  </r>
  <r>
    <x v="6"/>
    <x v="0"/>
    <x v="0"/>
    <x v="0"/>
    <m/>
    <x v="10"/>
    <x v="0"/>
    <x v="0"/>
    <x v="0"/>
    <x v="135"/>
    <x v="135"/>
    <x v="80"/>
    <x v="9"/>
    <x v="1"/>
    <m/>
    <m/>
    <m/>
    <m/>
    <n v="188"/>
    <m/>
    <m/>
  </r>
  <r>
    <x v="6"/>
    <x v="0"/>
    <x v="0"/>
    <x v="0"/>
    <m/>
    <x v="10"/>
    <x v="0"/>
    <x v="0"/>
    <x v="0"/>
    <x v="136"/>
    <x v="136"/>
    <x v="83"/>
    <x v="9"/>
    <x v="1"/>
    <m/>
    <m/>
    <m/>
    <m/>
    <n v="0"/>
    <m/>
    <m/>
  </r>
  <r>
    <x v="6"/>
    <x v="0"/>
    <x v="0"/>
    <x v="0"/>
    <m/>
    <x v="10"/>
    <x v="0"/>
    <x v="0"/>
    <x v="0"/>
    <x v="137"/>
    <x v="137"/>
    <x v="83"/>
    <x v="9"/>
    <x v="1"/>
    <m/>
    <m/>
    <m/>
    <m/>
    <n v="697"/>
    <m/>
    <m/>
  </r>
  <r>
    <x v="6"/>
    <x v="0"/>
    <x v="1"/>
    <x v="0"/>
    <m/>
    <x v="10"/>
    <x v="0"/>
    <x v="0"/>
    <x v="1"/>
    <x v="138"/>
    <x v="138"/>
    <x v="84"/>
    <x v="9"/>
    <x v="1"/>
    <m/>
    <m/>
    <m/>
    <m/>
    <n v="6594.58"/>
    <m/>
    <m/>
  </r>
  <r>
    <x v="6"/>
    <x v="0"/>
    <x v="1"/>
    <x v="0"/>
    <m/>
    <x v="10"/>
    <x v="0"/>
    <x v="0"/>
    <x v="0"/>
    <x v="139"/>
    <x v="139"/>
    <x v="79"/>
    <x v="9"/>
    <x v="1"/>
    <m/>
    <m/>
    <m/>
    <m/>
    <n v="0"/>
    <m/>
    <m/>
  </r>
  <r>
    <x v="6"/>
    <x v="0"/>
    <x v="0"/>
    <x v="0"/>
    <m/>
    <x v="10"/>
    <x v="0"/>
    <x v="0"/>
    <x v="0"/>
    <x v="140"/>
    <x v="140"/>
    <x v="85"/>
    <x v="10"/>
    <x v="1"/>
    <m/>
    <m/>
    <m/>
    <m/>
    <n v="8821"/>
    <m/>
    <m/>
  </r>
  <r>
    <x v="6"/>
    <x v="0"/>
    <x v="1"/>
    <x v="0"/>
    <m/>
    <x v="10"/>
    <x v="0"/>
    <x v="0"/>
    <x v="0"/>
    <x v="141"/>
    <x v="141"/>
    <x v="86"/>
    <x v="10"/>
    <x v="1"/>
    <m/>
    <m/>
    <m/>
    <m/>
    <n v="3236.5"/>
    <m/>
    <m/>
  </r>
  <r>
    <x v="6"/>
    <x v="0"/>
    <x v="1"/>
    <x v="0"/>
    <m/>
    <x v="10"/>
    <x v="0"/>
    <x v="0"/>
    <x v="0"/>
    <x v="142"/>
    <x v="142"/>
    <x v="86"/>
    <x v="10"/>
    <x v="1"/>
    <m/>
    <m/>
    <m/>
    <m/>
    <n v="3000"/>
    <m/>
    <m/>
  </r>
  <r>
    <x v="6"/>
    <x v="0"/>
    <x v="1"/>
    <x v="0"/>
    <m/>
    <x v="10"/>
    <x v="0"/>
    <x v="0"/>
    <x v="0"/>
    <x v="143"/>
    <x v="143"/>
    <x v="86"/>
    <x v="10"/>
    <x v="1"/>
    <m/>
    <m/>
    <m/>
    <m/>
    <n v="400"/>
    <m/>
    <m/>
  </r>
  <r>
    <x v="6"/>
    <x v="0"/>
    <x v="0"/>
    <x v="0"/>
    <m/>
    <x v="10"/>
    <x v="0"/>
    <x v="0"/>
    <x v="0"/>
    <x v="144"/>
    <x v="144"/>
    <x v="87"/>
    <x v="10"/>
    <x v="1"/>
    <m/>
    <m/>
    <m/>
    <m/>
    <n v="5316"/>
    <m/>
    <m/>
  </r>
  <r>
    <x v="6"/>
    <x v="0"/>
    <x v="0"/>
    <x v="1"/>
    <m/>
    <x v="10"/>
    <x v="0"/>
    <x v="0"/>
    <x v="0"/>
    <x v="145"/>
    <x v="145"/>
    <x v="88"/>
    <x v="10"/>
    <x v="1"/>
    <m/>
    <m/>
    <m/>
    <m/>
    <n v="0"/>
    <m/>
    <m/>
  </r>
  <r>
    <x v="6"/>
    <x v="0"/>
    <x v="0"/>
    <x v="0"/>
    <m/>
    <x v="10"/>
    <x v="0"/>
    <x v="0"/>
    <x v="0"/>
    <x v="146"/>
    <x v="146"/>
    <x v="89"/>
    <x v="10"/>
    <x v="1"/>
    <m/>
    <m/>
    <m/>
    <m/>
    <n v="4826"/>
    <m/>
    <m/>
  </r>
  <r>
    <x v="6"/>
    <x v="0"/>
    <x v="0"/>
    <x v="0"/>
    <m/>
    <x v="10"/>
    <x v="0"/>
    <x v="0"/>
    <x v="0"/>
    <x v="147"/>
    <x v="147"/>
    <x v="86"/>
    <x v="10"/>
    <x v="1"/>
    <m/>
    <m/>
    <m/>
    <m/>
    <n v="4113.4799999999996"/>
    <m/>
    <m/>
  </r>
  <r>
    <x v="6"/>
    <x v="0"/>
    <x v="0"/>
    <x v="0"/>
    <m/>
    <x v="10"/>
    <x v="0"/>
    <x v="0"/>
    <x v="0"/>
    <x v="148"/>
    <x v="148"/>
    <x v="90"/>
    <x v="11"/>
    <x v="1"/>
    <m/>
    <m/>
    <m/>
    <m/>
    <n v="726"/>
    <m/>
    <m/>
  </r>
  <r>
    <x v="6"/>
    <x v="0"/>
    <x v="0"/>
    <x v="0"/>
    <m/>
    <x v="10"/>
    <x v="0"/>
    <x v="0"/>
    <x v="0"/>
    <x v="149"/>
    <x v="149"/>
    <x v="90"/>
    <x v="11"/>
    <x v="1"/>
    <m/>
    <m/>
    <m/>
    <m/>
    <n v="0"/>
    <m/>
    <m/>
  </r>
  <r>
    <x v="6"/>
    <x v="0"/>
    <x v="0"/>
    <x v="0"/>
    <m/>
    <x v="10"/>
    <x v="0"/>
    <x v="0"/>
    <x v="0"/>
    <x v="150"/>
    <x v="150"/>
    <x v="90"/>
    <x v="11"/>
    <x v="1"/>
    <m/>
    <m/>
    <m/>
    <m/>
    <n v="10293"/>
    <m/>
    <m/>
  </r>
  <r>
    <x v="6"/>
    <x v="0"/>
    <x v="0"/>
    <x v="0"/>
    <m/>
    <x v="10"/>
    <x v="0"/>
    <x v="0"/>
    <x v="0"/>
    <x v="151"/>
    <x v="151"/>
    <x v="90"/>
    <x v="11"/>
    <x v="1"/>
    <m/>
    <m/>
    <m/>
    <m/>
    <n v="3020"/>
    <m/>
    <m/>
  </r>
  <r>
    <x v="6"/>
    <x v="0"/>
    <x v="0"/>
    <x v="0"/>
    <m/>
    <x v="10"/>
    <x v="0"/>
    <x v="0"/>
    <x v="0"/>
    <x v="152"/>
    <x v="152"/>
    <x v="91"/>
    <x v="11"/>
    <x v="1"/>
    <m/>
    <m/>
    <m/>
    <m/>
    <n v="4021.25"/>
    <m/>
    <m/>
  </r>
  <r>
    <x v="6"/>
    <x v="0"/>
    <x v="0"/>
    <x v="0"/>
    <m/>
    <x v="10"/>
    <x v="0"/>
    <x v="0"/>
    <x v="0"/>
    <x v="153"/>
    <x v="153"/>
    <x v="92"/>
    <x v="11"/>
    <x v="1"/>
    <m/>
    <m/>
    <m/>
    <m/>
    <n v="4950"/>
    <m/>
    <m/>
  </r>
  <r>
    <x v="6"/>
    <x v="0"/>
    <x v="0"/>
    <x v="0"/>
    <m/>
    <x v="10"/>
    <x v="0"/>
    <x v="0"/>
    <x v="1"/>
    <x v="154"/>
    <x v="154"/>
    <x v="92"/>
    <x v="11"/>
    <x v="1"/>
    <m/>
    <m/>
    <m/>
    <m/>
    <n v="16750"/>
    <m/>
    <m/>
  </r>
  <r>
    <x v="6"/>
    <x v="0"/>
    <x v="1"/>
    <x v="0"/>
    <m/>
    <x v="10"/>
    <x v="0"/>
    <x v="0"/>
    <x v="0"/>
    <x v="155"/>
    <x v="155"/>
    <x v="92"/>
    <x v="11"/>
    <x v="1"/>
    <m/>
    <m/>
    <m/>
    <m/>
    <n v="0"/>
    <m/>
    <m/>
  </r>
  <r>
    <x v="6"/>
    <x v="0"/>
    <x v="1"/>
    <x v="0"/>
    <m/>
    <x v="10"/>
    <x v="0"/>
    <x v="0"/>
    <x v="0"/>
    <x v="156"/>
    <x v="156"/>
    <x v="93"/>
    <x v="11"/>
    <x v="1"/>
    <m/>
    <m/>
    <m/>
    <m/>
    <n v="4486.09"/>
    <m/>
    <m/>
  </r>
  <r>
    <x v="6"/>
    <x v="0"/>
    <x v="0"/>
    <x v="0"/>
    <m/>
    <x v="10"/>
    <x v="0"/>
    <x v="0"/>
    <x v="0"/>
    <x v="157"/>
    <x v="157"/>
    <x v="92"/>
    <x v="11"/>
    <x v="1"/>
    <m/>
    <m/>
    <m/>
    <m/>
    <n v="2812"/>
    <m/>
    <m/>
  </r>
  <r>
    <x v="6"/>
    <x v="0"/>
    <x v="0"/>
    <x v="0"/>
    <m/>
    <x v="10"/>
    <x v="0"/>
    <x v="0"/>
    <x v="1"/>
    <x v="158"/>
    <x v="158"/>
    <x v="92"/>
    <x v="11"/>
    <x v="1"/>
    <m/>
    <m/>
    <m/>
    <m/>
    <n v="6024.33"/>
    <m/>
    <m/>
  </r>
  <r>
    <x v="6"/>
    <x v="0"/>
    <x v="0"/>
    <x v="0"/>
    <m/>
    <x v="10"/>
    <x v="0"/>
    <x v="0"/>
    <x v="0"/>
    <x v="159"/>
    <x v="159"/>
    <x v="94"/>
    <x v="11"/>
    <x v="1"/>
    <m/>
    <m/>
    <m/>
    <m/>
    <n v="4225"/>
    <m/>
    <m/>
  </r>
  <r>
    <x v="6"/>
    <x v="0"/>
    <x v="0"/>
    <x v="0"/>
    <m/>
    <x v="10"/>
    <x v="0"/>
    <x v="0"/>
    <x v="0"/>
    <x v="160"/>
    <x v="160"/>
    <x v="90"/>
    <x v="11"/>
    <x v="1"/>
    <m/>
    <m/>
    <m/>
    <m/>
    <n v="3342"/>
    <m/>
    <m/>
  </r>
  <r>
    <x v="6"/>
    <x v="0"/>
    <x v="0"/>
    <x v="0"/>
    <m/>
    <x v="10"/>
    <x v="0"/>
    <x v="0"/>
    <x v="0"/>
    <x v="161"/>
    <x v="161"/>
    <x v="90"/>
    <x v="11"/>
    <x v="1"/>
    <m/>
    <m/>
    <m/>
    <m/>
    <n v="3258"/>
    <m/>
    <m/>
  </r>
  <r>
    <x v="6"/>
    <x v="0"/>
    <x v="0"/>
    <x v="0"/>
    <m/>
    <x v="10"/>
    <x v="0"/>
    <x v="0"/>
    <x v="0"/>
    <x v="162"/>
    <x v="162"/>
    <x v="95"/>
    <x v="11"/>
    <x v="1"/>
    <m/>
    <m/>
    <m/>
    <m/>
    <n v="8777"/>
    <m/>
    <m/>
  </r>
  <r>
    <x v="6"/>
    <x v="0"/>
    <x v="1"/>
    <x v="0"/>
    <m/>
    <x v="10"/>
    <x v="0"/>
    <x v="0"/>
    <x v="0"/>
    <x v="163"/>
    <x v="163"/>
    <x v="96"/>
    <x v="12"/>
    <x v="1"/>
    <m/>
    <m/>
    <m/>
    <m/>
    <n v="2054.13"/>
    <m/>
    <m/>
  </r>
  <r>
    <x v="6"/>
    <x v="0"/>
    <x v="0"/>
    <x v="0"/>
    <m/>
    <x v="10"/>
    <x v="0"/>
    <x v="0"/>
    <x v="0"/>
    <x v="164"/>
    <x v="164"/>
    <x v="96"/>
    <x v="12"/>
    <x v="1"/>
    <m/>
    <m/>
    <m/>
    <m/>
    <n v="0"/>
    <m/>
    <m/>
  </r>
  <r>
    <x v="6"/>
    <x v="0"/>
    <x v="0"/>
    <x v="0"/>
    <m/>
    <x v="10"/>
    <x v="0"/>
    <x v="0"/>
    <x v="0"/>
    <x v="165"/>
    <x v="165"/>
    <x v="96"/>
    <x v="12"/>
    <x v="1"/>
    <m/>
    <m/>
    <m/>
    <m/>
    <n v="2115"/>
    <m/>
    <m/>
  </r>
  <r>
    <x v="6"/>
    <x v="0"/>
    <x v="1"/>
    <x v="0"/>
    <m/>
    <x v="10"/>
    <x v="0"/>
    <x v="0"/>
    <x v="0"/>
    <x v="166"/>
    <x v="166"/>
    <x v="96"/>
    <x v="12"/>
    <x v="1"/>
    <m/>
    <m/>
    <m/>
    <m/>
    <n v="500"/>
    <m/>
    <m/>
  </r>
  <r>
    <x v="6"/>
    <x v="0"/>
    <x v="0"/>
    <x v="0"/>
    <m/>
    <x v="10"/>
    <x v="0"/>
    <x v="0"/>
    <x v="0"/>
    <x v="167"/>
    <x v="167"/>
    <x v="97"/>
    <x v="12"/>
    <x v="1"/>
    <m/>
    <m/>
    <m/>
    <m/>
    <n v="0"/>
    <m/>
    <m/>
  </r>
  <r>
    <x v="6"/>
    <x v="0"/>
    <x v="0"/>
    <x v="0"/>
    <m/>
    <x v="10"/>
    <x v="0"/>
    <x v="0"/>
    <x v="0"/>
    <x v="168"/>
    <x v="168"/>
    <x v="98"/>
    <x v="12"/>
    <x v="1"/>
    <m/>
    <m/>
    <m/>
    <m/>
    <n v="1264"/>
    <m/>
    <m/>
  </r>
  <r>
    <x v="6"/>
    <x v="0"/>
    <x v="0"/>
    <x v="0"/>
    <m/>
    <x v="10"/>
    <x v="0"/>
    <x v="0"/>
    <x v="0"/>
    <x v="169"/>
    <x v="169"/>
    <x v="98"/>
    <x v="12"/>
    <x v="1"/>
    <m/>
    <m/>
    <m/>
    <m/>
    <n v="736"/>
    <m/>
    <m/>
  </r>
  <r>
    <x v="6"/>
    <x v="0"/>
    <x v="0"/>
    <x v="0"/>
    <m/>
    <x v="10"/>
    <x v="0"/>
    <x v="0"/>
    <x v="0"/>
    <x v="170"/>
    <x v="170"/>
    <x v="98"/>
    <x v="12"/>
    <x v="1"/>
    <m/>
    <m/>
    <m/>
    <m/>
    <n v="0"/>
    <m/>
    <m/>
  </r>
  <r>
    <x v="6"/>
    <x v="0"/>
    <x v="0"/>
    <x v="0"/>
    <m/>
    <x v="10"/>
    <x v="0"/>
    <x v="0"/>
    <x v="0"/>
    <x v="171"/>
    <x v="171"/>
    <x v="98"/>
    <x v="12"/>
    <x v="1"/>
    <m/>
    <m/>
    <m/>
    <m/>
    <n v="657"/>
    <m/>
    <m/>
  </r>
  <r>
    <x v="6"/>
    <x v="0"/>
    <x v="0"/>
    <x v="0"/>
    <m/>
    <x v="10"/>
    <x v="0"/>
    <x v="0"/>
    <x v="0"/>
    <x v="172"/>
    <x v="172"/>
    <x v="98"/>
    <x v="12"/>
    <x v="1"/>
    <m/>
    <m/>
    <m/>
    <m/>
    <n v="5162.75"/>
    <m/>
    <m/>
  </r>
  <r>
    <x v="6"/>
    <x v="0"/>
    <x v="1"/>
    <x v="0"/>
    <m/>
    <x v="10"/>
    <x v="0"/>
    <x v="0"/>
    <x v="0"/>
    <x v="173"/>
    <x v="173"/>
    <x v="99"/>
    <x v="12"/>
    <x v="1"/>
    <m/>
    <m/>
    <m/>
    <m/>
    <n v="2358"/>
    <m/>
    <m/>
  </r>
  <r>
    <x v="6"/>
    <x v="0"/>
    <x v="1"/>
    <x v="0"/>
    <m/>
    <x v="10"/>
    <x v="0"/>
    <x v="0"/>
    <x v="0"/>
    <x v="174"/>
    <x v="174"/>
    <x v="99"/>
    <x v="12"/>
    <x v="1"/>
    <m/>
    <m/>
    <m/>
    <m/>
    <n v="0"/>
    <m/>
    <m/>
  </r>
  <r>
    <x v="6"/>
    <x v="0"/>
    <x v="0"/>
    <x v="0"/>
    <m/>
    <x v="10"/>
    <x v="0"/>
    <x v="0"/>
    <x v="0"/>
    <x v="175"/>
    <x v="175"/>
    <x v="97"/>
    <x v="12"/>
    <x v="1"/>
    <m/>
    <m/>
    <m/>
    <m/>
    <n v="5000"/>
    <m/>
    <m/>
  </r>
  <r>
    <x v="6"/>
    <x v="0"/>
    <x v="0"/>
    <x v="0"/>
    <m/>
    <x v="10"/>
    <x v="0"/>
    <x v="0"/>
    <x v="0"/>
    <x v="176"/>
    <x v="176"/>
    <x v="97"/>
    <x v="12"/>
    <x v="1"/>
    <m/>
    <m/>
    <m/>
    <m/>
    <n v="6417"/>
    <m/>
    <m/>
  </r>
  <r>
    <x v="6"/>
    <x v="0"/>
    <x v="0"/>
    <x v="0"/>
    <m/>
    <x v="10"/>
    <x v="0"/>
    <x v="0"/>
    <x v="0"/>
    <x v="177"/>
    <x v="177"/>
    <x v="97"/>
    <x v="12"/>
    <x v="1"/>
    <m/>
    <m/>
    <m/>
    <m/>
    <n v="2313"/>
    <m/>
    <m/>
  </r>
  <r>
    <x v="6"/>
    <x v="0"/>
    <x v="1"/>
    <x v="0"/>
    <m/>
    <x v="10"/>
    <x v="0"/>
    <x v="0"/>
    <x v="0"/>
    <x v="178"/>
    <x v="178"/>
    <x v="100"/>
    <x v="12"/>
    <x v="1"/>
    <m/>
    <m/>
    <m/>
    <m/>
    <n v="5000"/>
    <m/>
    <m/>
  </r>
  <r>
    <x v="6"/>
    <x v="0"/>
    <x v="1"/>
    <x v="0"/>
    <m/>
    <x v="10"/>
    <x v="0"/>
    <x v="0"/>
    <x v="0"/>
    <x v="179"/>
    <x v="179"/>
    <x v="101"/>
    <x v="12"/>
    <x v="1"/>
    <m/>
    <m/>
    <m/>
    <m/>
    <n v="0"/>
    <m/>
    <m/>
  </r>
  <r>
    <x v="6"/>
    <x v="0"/>
    <x v="0"/>
    <x v="0"/>
    <m/>
    <x v="10"/>
    <x v="0"/>
    <x v="0"/>
    <x v="0"/>
    <x v="180"/>
    <x v="180"/>
    <x v="102"/>
    <x v="12"/>
    <x v="1"/>
    <m/>
    <m/>
    <m/>
    <m/>
    <n v="1573"/>
    <m/>
    <m/>
  </r>
  <r>
    <x v="6"/>
    <x v="0"/>
    <x v="0"/>
    <x v="0"/>
    <m/>
    <x v="10"/>
    <x v="0"/>
    <x v="0"/>
    <x v="0"/>
    <x v="181"/>
    <x v="181"/>
    <x v="102"/>
    <x v="12"/>
    <x v="1"/>
    <m/>
    <m/>
    <m/>
    <m/>
    <n v="1278"/>
    <m/>
    <m/>
  </r>
  <r>
    <x v="6"/>
    <x v="0"/>
    <x v="0"/>
    <x v="0"/>
    <m/>
    <x v="10"/>
    <x v="0"/>
    <x v="0"/>
    <x v="0"/>
    <x v="182"/>
    <x v="182"/>
    <x v="102"/>
    <x v="12"/>
    <x v="1"/>
    <m/>
    <m/>
    <m/>
    <m/>
    <n v="1489"/>
    <m/>
    <m/>
  </r>
  <r>
    <x v="6"/>
    <x v="0"/>
    <x v="1"/>
    <x v="0"/>
    <m/>
    <x v="10"/>
    <x v="0"/>
    <x v="0"/>
    <x v="0"/>
    <x v="183"/>
    <x v="183"/>
    <x v="97"/>
    <x v="12"/>
    <x v="1"/>
    <m/>
    <m/>
    <m/>
    <m/>
    <n v="1335.75"/>
    <m/>
    <m/>
  </r>
  <r>
    <x v="6"/>
    <x v="0"/>
    <x v="1"/>
    <x v="0"/>
    <m/>
    <x v="10"/>
    <x v="0"/>
    <x v="0"/>
    <x v="1"/>
    <x v="184"/>
    <x v="184"/>
    <x v="103"/>
    <x v="12"/>
    <x v="1"/>
    <m/>
    <m/>
    <m/>
    <m/>
    <n v="9393.33"/>
    <m/>
    <m/>
  </r>
  <r>
    <x v="6"/>
    <x v="0"/>
    <x v="0"/>
    <x v="0"/>
    <m/>
    <x v="10"/>
    <x v="0"/>
    <x v="0"/>
    <x v="0"/>
    <x v="185"/>
    <x v="185"/>
    <x v="104"/>
    <x v="12"/>
    <x v="1"/>
    <m/>
    <m/>
    <m/>
    <m/>
    <n v="11712"/>
    <m/>
    <m/>
  </r>
  <r>
    <x v="6"/>
    <x v="0"/>
    <x v="1"/>
    <x v="0"/>
    <m/>
    <x v="10"/>
    <x v="0"/>
    <x v="0"/>
    <x v="0"/>
    <x v="186"/>
    <x v="186"/>
    <x v="105"/>
    <x v="13"/>
    <x v="1"/>
    <m/>
    <m/>
    <m/>
    <m/>
    <n v="2500"/>
    <m/>
    <m/>
  </r>
  <r>
    <x v="6"/>
    <x v="0"/>
    <x v="1"/>
    <x v="0"/>
    <m/>
    <x v="10"/>
    <x v="0"/>
    <x v="0"/>
    <x v="0"/>
    <x v="188"/>
    <x v="188"/>
    <x v="107"/>
    <x v="13"/>
    <x v="1"/>
    <m/>
    <m/>
    <m/>
    <m/>
    <n v="2500"/>
    <m/>
    <m/>
  </r>
  <r>
    <x v="6"/>
    <x v="0"/>
    <x v="1"/>
    <x v="0"/>
    <m/>
    <x v="10"/>
    <x v="0"/>
    <x v="0"/>
    <x v="0"/>
    <x v="187"/>
    <x v="187"/>
    <x v="106"/>
    <x v="13"/>
    <x v="1"/>
    <m/>
    <m/>
    <m/>
    <m/>
    <n v="3009.25"/>
    <m/>
    <m/>
  </r>
  <r>
    <x v="6"/>
    <x v="0"/>
    <x v="0"/>
    <x v="0"/>
    <m/>
    <x v="10"/>
    <x v="0"/>
    <x v="0"/>
    <x v="0"/>
    <x v="189"/>
    <x v="189"/>
    <x v="108"/>
    <x v="13"/>
    <x v="1"/>
    <m/>
    <m/>
    <m/>
    <m/>
    <n v="3395.2"/>
    <m/>
    <m/>
  </r>
  <r>
    <x v="6"/>
    <x v="0"/>
    <x v="0"/>
    <x v="0"/>
    <m/>
    <x v="10"/>
    <x v="0"/>
    <x v="0"/>
    <x v="0"/>
    <x v="190"/>
    <x v="190"/>
    <x v="109"/>
    <x v="13"/>
    <x v="1"/>
    <m/>
    <m/>
    <m/>
    <m/>
    <n v="5490"/>
    <m/>
    <m/>
  </r>
  <r>
    <x v="6"/>
    <x v="0"/>
    <x v="1"/>
    <x v="0"/>
    <m/>
    <x v="10"/>
    <x v="0"/>
    <x v="0"/>
    <x v="0"/>
    <x v="191"/>
    <x v="191"/>
    <x v="110"/>
    <x v="13"/>
    <x v="1"/>
    <m/>
    <m/>
    <m/>
    <m/>
    <n v="1500"/>
    <m/>
    <m/>
  </r>
  <r>
    <x v="6"/>
    <x v="0"/>
    <x v="0"/>
    <x v="0"/>
    <m/>
    <x v="10"/>
    <x v="0"/>
    <x v="0"/>
    <x v="0"/>
    <x v="192"/>
    <x v="192"/>
    <x v="111"/>
    <x v="13"/>
    <x v="1"/>
    <m/>
    <m/>
    <m/>
    <m/>
    <n v="4220.67"/>
    <m/>
    <m/>
  </r>
  <r>
    <x v="6"/>
    <x v="0"/>
    <x v="1"/>
    <x v="1"/>
    <m/>
    <x v="10"/>
    <x v="0"/>
    <x v="0"/>
    <x v="0"/>
    <x v="193"/>
    <x v="193"/>
    <x v="112"/>
    <x v="13"/>
    <x v="1"/>
    <m/>
    <m/>
    <m/>
    <m/>
    <n v="5631.41"/>
    <m/>
    <m/>
  </r>
  <r>
    <x v="6"/>
    <x v="0"/>
    <x v="0"/>
    <x v="0"/>
    <m/>
    <x v="10"/>
    <x v="0"/>
    <x v="0"/>
    <x v="1"/>
    <x v="194"/>
    <x v="194"/>
    <x v="113"/>
    <x v="13"/>
    <x v="1"/>
    <m/>
    <m/>
    <m/>
    <m/>
    <n v="4762"/>
    <m/>
    <m/>
  </r>
  <r>
    <x v="6"/>
    <x v="0"/>
    <x v="0"/>
    <x v="0"/>
    <m/>
    <x v="10"/>
    <x v="0"/>
    <x v="0"/>
    <x v="0"/>
    <x v="195"/>
    <x v="195"/>
    <x v="114"/>
    <x v="14"/>
    <x v="2"/>
    <m/>
    <m/>
    <m/>
    <m/>
    <n v="4326"/>
    <m/>
    <m/>
  </r>
  <r>
    <x v="6"/>
    <x v="0"/>
    <x v="1"/>
    <x v="0"/>
    <m/>
    <x v="10"/>
    <x v="0"/>
    <x v="0"/>
    <x v="0"/>
    <x v="196"/>
    <x v="196"/>
    <x v="114"/>
    <x v="14"/>
    <x v="2"/>
    <m/>
    <m/>
    <m/>
    <m/>
    <n v="1305.5"/>
    <m/>
    <m/>
  </r>
  <r>
    <x v="6"/>
    <x v="0"/>
    <x v="0"/>
    <x v="0"/>
    <m/>
    <x v="10"/>
    <x v="0"/>
    <x v="0"/>
    <x v="0"/>
    <x v="197"/>
    <x v="197"/>
    <x v="114"/>
    <x v="14"/>
    <x v="2"/>
    <m/>
    <m/>
    <m/>
    <m/>
    <n v="0"/>
    <m/>
    <m/>
  </r>
  <r>
    <x v="6"/>
    <x v="0"/>
    <x v="1"/>
    <x v="0"/>
    <m/>
    <x v="10"/>
    <x v="0"/>
    <x v="0"/>
    <x v="0"/>
    <x v="198"/>
    <x v="198"/>
    <x v="115"/>
    <x v="14"/>
    <x v="2"/>
    <m/>
    <m/>
    <m/>
    <m/>
    <n v="500"/>
    <m/>
    <m/>
  </r>
  <r>
    <x v="6"/>
    <x v="0"/>
    <x v="1"/>
    <x v="0"/>
    <m/>
    <x v="10"/>
    <x v="0"/>
    <x v="0"/>
    <x v="0"/>
    <x v="199"/>
    <x v="199"/>
    <x v="115"/>
    <x v="14"/>
    <x v="2"/>
    <m/>
    <m/>
    <m/>
    <m/>
    <n v="0"/>
    <m/>
    <m/>
  </r>
  <r>
    <x v="6"/>
    <x v="0"/>
    <x v="1"/>
    <x v="0"/>
    <m/>
    <x v="10"/>
    <x v="0"/>
    <x v="0"/>
    <x v="0"/>
    <x v="200"/>
    <x v="200"/>
    <x v="115"/>
    <x v="14"/>
    <x v="2"/>
    <m/>
    <m/>
    <m/>
    <m/>
    <n v="0"/>
    <m/>
    <m/>
  </r>
  <r>
    <x v="6"/>
    <x v="0"/>
    <x v="1"/>
    <x v="0"/>
    <m/>
    <x v="10"/>
    <x v="0"/>
    <x v="0"/>
    <x v="0"/>
    <x v="201"/>
    <x v="201"/>
    <x v="116"/>
    <x v="14"/>
    <x v="2"/>
    <m/>
    <m/>
    <m/>
    <m/>
    <n v="0"/>
    <m/>
    <m/>
  </r>
  <r>
    <x v="6"/>
    <x v="0"/>
    <x v="0"/>
    <x v="0"/>
    <m/>
    <x v="10"/>
    <x v="0"/>
    <x v="0"/>
    <x v="0"/>
    <x v="202"/>
    <x v="202"/>
    <x v="116"/>
    <x v="14"/>
    <x v="2"/>
    <m/>
    <m/>
    <m/>
    <m/>
    <n v="0"/>
    <m/>
    <m/>
  </r>
  <r>
    <x v="6"/>
    <x v="0"/>
    <x v="1"/>
    <x v="0"/>
    <m/>
    <x v="10"/>
    <x v="0"/>
    <x v="0"/>
    <x v="0"/>
    <x v="203"/>
    <x v="203"/>
    <x v="116"/>
    <x v="14"/>
    <x v="2"/>
    <m/>
    <m/>
    <m/>
    <m/>
    <n v="126"/>
    <m/>
    <m/>
  </r>
  <r>
    <x v="6"/>
    <x v="0"/>
    <x v="1"/>
    <x v="0"/>
    <m/>
    <x v="10"/>
    <x v="0"/>
    <x v="0"/>
    <x v="0"/>
    <x v="204"/>
    <x v="204"/>
    <x v="117"/>
    <x v="14"/>
    <x v="2"/>
    <m/>
    <m/>
    <m/>
    <m/>
    <n v="0"/>
    <m/>
    <m/>
  </r>
  <r>
    <x v="6"/>
    <x v="0"/>
    <x v="0"/>
    <x v="0"/>
    <m/>
    <x v="10"/>
    <x v="0"/>
    <x v="0"/>
    <x v="0"/>
    <x v="205"/>
    <x v="205"/>
    <x v="117"/>
    <x v="14"/>
    <x v="2"/>
    <m/>
    <m/>
    <m/>
    <m/>
    <n v="1117"/>
    <m/>
    <m/>
  </r>
  <r>
    <x v="6"/>
    <x v="0"/>
    <x v="1"/>
    <x v="0"/>
    <m/>
    <x v="10"/>
    <x v="0"/>
    <x v="0"/>
    <x v="0"/>
    <x v="206"/>
    <x v="206"/>
    <x v="117"/>
    <x v="14"/>
    <x v="2"/>
    <m/>
    <m/>
    <m/>
    <m/>
    <n v="62.5"/>
    <m/>
    <m/>
  </r>
  <r>
    <x v="6"/>
    <x v="0"/>
    <x v="0"/>
    <x v="0"/>
    <m/>
    <x v="10"/>
    <x v="0"/>
    <x v="0"/>
    <x v="0"/>
    <x v="207"/>
    <x v="207"/>
    <x v="117"/>
    <x v="14"/>
    <x v="2"/>
    <m/>
    <m/>
    <m/>
    <m/>
    <n v="3440"/>
    <m/>
    <m/>
  </r>
  <r>
    <x v="6"/>
    <x v="0"/>
    <x v="1"/>
    <x v="0"/>
    <m/>
    <x v="10"/>
    <x v="0"/>
    <x v="0"/>
    <x v="0"/>
    <x v="208"/>
    <x v="208"/>
    <x v="118"/>
    <x v="14"/>
    <x v="2"/>
    <m/>
    <m/>
    <m/>
    <m/>
    <n v="1250"/>
    <m/>
    <m/>
  </r>
  <r>
    <x v="6"/>
    <x v="0"/>
    <x v="0"/>
    <x v="0"/>
    <m/>
    <x v="10"/>
    <x v="0"/>
    <x v="0"/>
    <x v="0"/>
    <x v="209"/>
    <x v="209"/>
    <x v="119"/>
    <x v="14"/>
    <x v="2"/>
    <m/>
    <m/>
    <m/>
    <m/>
    <n v="1250"/>
    <m/>
    <m/>
  </r>
  <r>
    <x v="6"/>
    <x v="0"/>
    <x v="0"/>
    <x v="0"/>
    <m/>
    <x v="10"/>
    <x v="0"/>
    <x v="0"/>
    <x v="0"/>
    <x v="210"/>
    <x v="210"/>
    <x v="119"/>
    <x v="14"/>
    <x v="2"/>
    <m/>
    <m/>
    <m/>
    <m/>
    <n v="1000"/>
    <m/>
    <m/>
  </r>
  <r>
    <x v="6"/>
    <x v="0"/>
    <x v="0"/>
    <x v="0"/>
    <m/>
    <x v="10"/>
    <x v="0"/>
    <x v="0"/>
    <x v="0"/>
    <x v="211"/>
    <x v="211"/>
    <x v="119"/>
    <x v="14"/>
    <x v="2"/>
    <m/>
    <m/>
    <m/>
    <m/>
    <n v="1600"/>
    <m/>
    <m/>
  </r>
  <r>
    <x v="6"/>
    <x v="0"/>
    <x v="0"/>
    <x v="0"/>
    <m/>
    <x v="10"/>
    <x v="0"/>
    <x v="0"/>
    <x v="0"/>
    <x v="212"/>
    <x v="212"/>
    <x v="120"/>
    <x v="14"/>
    <x v="2"/>
    <m/>
    <m/>
    <m/>
    <m/>
    <n v="5334"/>
    <m/>
    <m/>
  </r>
  <r>
    <x v="6"/>
    <x v="0"/>
    <x v="0"/>
    <x v="0"/>
    <m/>
    <x v="10"/>
    <x v="0"/>
    <x v="0"/>
    <x v="0"/>
    <x v="213"/>
    <x v="213"/>
    <x v="121"/>
    <x v="14"/>
    <x v="2"/>
    <m/>
    <m/>
    <m/>
    <m/>
    <n v="3421"/>
    <m/>
    <m/>
  </r>
  <r>
    <x v="6"/>
    <x v="0"/>
    <x v="1"/>
    <x v="0"/>
    <m/>
    <x v="10"/>
    <x v="0"/>
    <x v="0"/>
    <x v="0"/>
    <x v="214"/>
    <x v="214"/>
    <x v="118"/>
    <x v="14"/>
    <x v="2"/>
    <m/>
    <m/>
    <m/>
    <m/>
    <n v="500"/>
    <m/>
    <m/>
  </r>
  <r>
    <x v="6"/>
    <x v="0"/>
    <x v="0"/>
    <x v="0"/>
    <m/>
    <x v="10"/>
    <x v="0"/>
    <x v="0"/>
    <x v="0"/>
    <x v="215"/>
    <x v="215"/>
    <x v="118"/>
    <x v="14"/>
    <x v="2"/>
    <m/>
    <m/>
    <m/>
    <m/>
    <n v="2423"/>
    <m/>
    <m/>
  </r>
  <r>
    <x v="6"/>
    <x v="0"/>
    <x v="1"/>
    <x v="0"/>
    <m/>
    <x v="10"/>
    <x v="0"/>
    <x v="0"/>
    <x v="0"/>
    <x v="216"/>
    <x v="216"/>
    <x v="122"/>
    <x v="14"/>
    <x v="2"/>
    <m/>
    <m/>
    <m/>
    <m/>
    <n v="5184.51"/>
    <m/>
    <m/>
  </r>
  <r>
    <x v="6"/>
    <x v="0"/>
    <x v="1"/>
    <x v="0"/>
    <m/>
    <x v="10"/>
    <x v="0"/>
    <x v="0"/>
    <x v="0"/>
    <x v="217"/>
    <x v="217"/>
    <x v="123"/>
    <x v="14"/>
    <x v="2"/>
    <m/>
    <m/>
    <m/>
    <m/>
    <n v="2000"/>
    <m/>
    <m/>
  </r>
  <r>
    <x v="6"/>
    <x v="0"/>
    <x v="1"/>
    <x v="0"/>
    <m/>
    <x v="10"/>
    <x v="0"/>
    <x v="0"/>
    <x v="0"/>
    <x v="218"/>
    <x v="218"/>
    <x v="124"/>
    <x v="14"/>
    <x v="2"/>
    <m/>
    <m/>
    <m/>
    <m/>
    <n v="600"/>
    <m/>
    <m/>
  </r>
  <r>
    <x v="6"/>
    <x v="0"/>
    <x v="1"/>
    <x v="0"/>
    <m/>
    <x v="10"/>
    <x v="0"/>
    <x v="0"/>
    <x v="0"/>
    <x v="219"/>
    <x v="219"/>
    <x v="124"/>
    <x v="14"/>
    <x v="2"/>
    <m/>
    <m/>
    <m/>
    <m/>
    <n v="875"/>
    <m/>
    <m/>
  </r>
  <r>
    <x v="6"/>
    <x v="0"/>
    <x v="1"/>
    <x v="0"/>
    <m/>
    <x v="10"/>
    <x v="0"/>
    <x v="0"/>
    <x v="0"/>
    <x v="220"/>
    <x v="220"/>
    <x v="125"/>
    <x v="14"/>
    <x v="2"/>
    <m/>
    <m/>
    <m/>
    <m/>
    <n v="200"/>
    <m/>
    <m/>
  </r>
  <r>
    <x v="6"/>
    <x v="0"/>
    <x v="1"/>
    <x v="0"/>
    <m/>
    <x v="10"/>
    <x v="0"/>
    <x v="0"/>
    <x v="0"/>
    <x v="221"/>
    <x v="221"/>
    <x v="126"/>
    <x v="14"/>
    <x v="2"/>
    <m/>
    <m/>
    <m/>
    <m/>
    <n v="3028"/>
    <m/>
    <m/>
  </r>
  <r>
    <x v="6"/>
    <x v="0"/>
    <x v="1"/>
    <x v="0"/>
    <m/>
    <x v="10"/>
    <x v="0"/>
    <x v="0"/>
    <x v="0"/>
    <x v="222"/>
    <x v="222"/>
    <x v="126"/>
    <x v="14"/>
    <x v="2"/>
    <m/>
    <m/>
    <m/>
    <m/>
    <n v="2500"/>
    <m/>
    <m/>
  </r>
  <r>
    <x v="6"/>
    <x v="0"/>
    <x v="1"/>
    <x v="0"/>
    <m/>
    <x v="10"/>
    <x v="0"/>
    <x v="0"/>
    <x v="0"/>
    <x v="223"/>
    <x v="223"/>
    <x v="121"/>
    <x v="14"/>
    <x v="2"/>
    <m/>
    <m/>
    <m/>
    <m/>
    <n v="1594"/>
    <m/>
    <m/>
  </r>
  <r>
    <x v="6"/>
    <x v="0"/>
    <x v="0"/>
    <x v="0"/>
    <m/>
    <x v="10"/>
    <x v="0"/>
    <x v="0"/>
    <x v="0"/>
    <x v="224"/>
    <x v="224"/>
    <x v="125"/>
    <x v="14"/>
    <x v="2"/>
    <m/>
    <m/>
    <m/>
    <m/>
    <n v="7700"/>
    <m/>
    <m/>
  </r>
  <r>
    <x v="6"/>
    <x v="0"/>
    <x v="1"/>
    <x v="0"/>
    <m/>
    <x v="10"/>
    <x v="0"/>
    <x v="0"/>
    <x v="0"/>
    <x v="225"/>
    <x v="225"/>
    <x v="126"/>
    <x v="14"/>
    <x v="2"/>
    <m/>
    <m/>
    <m/>
    <m/>
    <n v="1311"/>
    <m/>
    <m/>
  </r>
  <r>
    <x v="6"/>
    <x v="0"/>
    <x v="1"/>
    <x v="0"/>
    <m/>
    <x v="10"/>
    <x v="0"/>
    <x v="0"/>
    <x v="0"/>
    <x v="226"/>
    <x v="226"/>
    <x v="127"/>
    <x v="14"/>
    <x v="2"/>
    <m/>
    <m/>
    <m/>
    <m/>
    <n v="500"/>
    <m/>
    <m/>
  </r>
  <r>
    <x v="6"/>
    <x v="0"/>
    <x v="0"/>
    <x v="0"/>
    <m/>
    <x v="10"/>
    <x v="0"/>
    <x v="0"/>
    <x v="0"/>
    <x v="227"/>
    <x v="227"/>
    <x v="127"/>
    <x v="14"/>
    <x v="2"/>
    <m/>
    <m/>
    <m/>
    <m/>
    <n v="2359"/>
    <m/>
    <m/>
  </r>
  <r>
    <x v="6"/>
    <x v="0"/>
    <x v="1"/>
    <x v="0"/>
    <m/>
    <x v="10"/>
    <x v="0"/>
    <x v="0"/>
    <x v="0"/>
    <x v="228"/>
    <x v="228"/>
    <x v="124"/>
    <x v="14"/>
    <x v="2"/>
    <m/>
    <m/>
    <m/>
    <m/>
    <n v="400"/>
    <m/>
    <m/>
  </r>
  <r>
    <x v="6"/>
    <x v="0"/>
    <x v="1"/>
    <x v="0"/>
    <m/>
    <x v="10"/>
    <x v="0"/>
    <x v="0"/>
    <x v="0"/>
    <x v="229"/>
    <x v="229"/>
    <x v="128"/>
    <x v="15"/>
    <x v="2"/>
    <m/>
    <m/>
    <m/>
    <m/>
    <n v="2100.41"/>
    <m/>
    <m/>
  </r>
  <r>
    <x v="6"/>
    <x v="0"/>
    <x v="0"/>
    <x v="0"/>
    <m/>
    <x v="10"/>
    <x v="0"/>
    <x v="0"/>
    <x v="1"/>
    <x v="230"/>
    <x v="230"/>
    <x v="129"/>
    <x v="15"/>
    <x v="2"/>
    <m/>
    <m/>
    <m/>
    <m/>
    <n v="12293"/>
    <m/>
    <m/>
  </r>
  <r>
    <x v="6"/>
    <x v="0"/>
    <x v="0"/>
    <x v="0"/>
    <m/>
    <x v="10"/>
    <x v="0"/>
    <x v="0"/>
    <x v="0"/>
    <x v="231"/>
    <x v="231"/>
    <x v="130"/>
    <x v="15"/>
    <x v="2"/>
    <m/>
    <m/>
    <m/>
    <m/>
    <n v="10818"/>
    <m/>
    <m/>
  </r>
  <r>
    <x v="6"/>
    <x v="0"/>
    <x v="0"/>
    <x v="0"/>
    <m/>
    <x v="10"/>
    <x v="0"/>
    <x v="0"/>
    <x v="0"/>
    <x v="232"/>
    <x v="232"/>
    <x v="131"/>
    <x v="15"/>
    <x v="2"/>
    <m/>
    <m/>
    <m/>
    <m/>
    <n v="5192"/>
    <m/>
    <m/>
  </r>
  <r>
    <x v="6"/>
    <x v="0"/>
    <x v="1"/>
    <x v="0"/>
    <m/>
    <x v="10"/>
    <x v="0"/>
    <x v="0"/>
    <x v="0"/>
    <x v="233"/>
    <x v="233"/>
    <x v="132"/>
    <x v="15"/>
    <x v="2"/>
    <m/>
    <m/>
    <m/>
    <m/>
    <n v="900"/>
    <m/>
    <m/>
  </r>
  <r>
    <x v="6"/>
    <x v="0"/>
    <x v="1"/>
    <x v="0"/>
    <m/>
    <x v="10"/>
    <x v="0"/>
    <x v="0"/>
    <x v="0"/>
    <x v="234"/>
    <x v="234"/>
    <x v="133"/>
    <x v="15"/>
    <x v="2"/>
    <m/>
    <m/>
    <m/>
    <m/>
    <n v="0"/>
    <m/>
    <m/>
  </r>
  <r>
    <x v="6"/>
    <x v="0"/>
    <x v="1"/>
    <x v="0"/>
    <m/>
    <x v="10"/>
    <x v="0"/>
    <x v="0"/>
    <x v="0"/>
    <x v="235"/>
    <x v="235"/>
    <x v="134"/>
    <x v="15"/>
    <x v="2"/>
    <m/>
    <m/>
    <m/>
    <m/>
    <n v="0"/>
    <m/>
    <m/>
  </r>
  <r>
    <x v="6"/>
    <x v="0"/>
    <x v="0"/>
    <x v="0"/>
    <m/>
    <x v="10"/>
    <x v="0"/>
    <x v="0"/>
    <x v="0"/>
    <x v="236"/>
    <x v="236"/>
    <x v="135"/>
    <x v="15"/>
    <x v="2"/>
    <m/>
    <m/>
    <m/>
    <m/>
    <n v="0"/>
    <m/>
    <m/>
  </r>
  <r>
    <x v="6"/>
    <x v="0"/>
    <x v="1"/>
    <x v="0"/>
    <m/>
    <x v="10"/>
    <x v="0"/>
    <x v="0"/>
    <x v="0"/>
    <x v="237"/>
    <x v="237"/>
    <x v="136"/>
    <x v="15"/>
    <x v="2"/>
    <m/>
    <m/>
    <m/>
    <m/>
    <n v="500"/>
    <m/>
    <m/>
  </r>
  <r>
    <x v="6"/>
    <x v="0"/>
    <x v="0"/>
    <x v="0"/>
    <m/>
    <x v="10"/>
    <x v="0"/>
    <x v="0"/>
    <x v="0"/>
    <x v="238"/>
    <x v="238"/>
    <x v="137"/>
    <x v="15"/>
    <x v="2"/>
    <m/>
    <m/>
    <m/>
    <m/>
    <n v="5162"/>
    <m/>
    <m/>
  </r>
  <r>
    <x v="6"/>
    <x v="0"/>
    <x v="1"/>
    <x v="0"/>
    <m/>
    <x v="10"/>
    <x v="0"/>
    <x v="0"/>
    <x v="0"/>
    <x v="239"/>
    <x v="239"/>
    <x v="138"/>
    <x v="15"/>
    <x v="2"/>
    <m/>
    <m/>
    <m/>
    <m/>
    <n v="1500"/>
    <m/>
    <m/>
  </r>
  <r>
    <x v="6"/>
    <x v="0"/>
    <x v="0"/>
    <x v="0"/>
    <m/>
    <x v="10"/>
    <x v="0"/>
    <x v="0"/>
    <x v="0"/>
    <x v="240"/>
    <x v="240"/>
    <x v="139"/>
    <x v="15"/>
    <x v="2"/>
    <m/>
    <m/>
    <m/>
    <m/>
    <n v="0"/>
    <m/>
    <m/>
  </r>
  <r>
    <x v="6"/>
    <x v="0"/>
    <x v="0"/>
    <x v="0"/>
    <m/>
    <x v="10"/>
    <x v="0"/>
    <x v="0"/>
    <x v="0"/>
    <x v="241"/>
    <x v="241"/>
    <x v="140"/>
    <x v="15"/>
    <x v="2"/>
    <m/>
    <m/>
    <m/>
    <m/>
    <n v="0"/>
    <m/>
    <m/>
  </r>
  <r>
    <x v="6"/>
    <x v="0"/>
    <x v="1"/>
    <x v="0"/>
    <m/>
    <x v="10"/>
    <x v="0"/>
    <x v="0"/>
    <x v="0"/>
    <x v="242"/>
    <x v="242"/>
    <x v="141"/>
    <x v="15"/>
    <x v="2"/>
    <m/>
    <m/>
    <m/>
    <m/>
    <n v="0"/>
    <m/>
    <m/>
  </r>
  <r>
    <x v="6"/>
    <x v="0"/>
    <x v="1"/>
    <x v="1"/>
    <m/>
    <x v="10"/>
    <x v="0"/>
    <x v="0"/>
    <x v="1"/>
    <x v="243"/>
    <x v="243"/>
    <x v="142"/>
    <x v="15"/>
    <x v="2"/>
    <m/>
    <m/>
    <m/>
    <m/>
    <n v="4000"/>
    <m/>
    <m/>
  </r>
  <r>
    <x v="6"/>
    <x v="0"/>
    <x v="1"/>
    <x v="0"/>
    <m/>
    <x v="10"/>
    <x v="0"/>
    <x v="0"/>
    <x v="0"/>
    <x v="244"/>
    <x v="244"/>
    <x v="141"/>
    <x v="15"/>
    <x v="2"/>
    <m/>
    <m/>
    <m/>
    <m/>
    <n v="250"/>
    <m/>
    <m/>
  </r>
  <r>
    <x v="6"/>
    <x v="0"/>
    <x v="1"/>
    <x v="0"/>
    <m/>
    <x v="10"/>
    <x v="0"/>
    <x v="0"/>
    <x v="0"/>
    <x v="245"/>
    <x v="245"/>
    <x v="142"/>
    <x v="15"/>
    <x v="2"/>
    <m/>
    <m/>
    <m/>
    <m/>
    <n v="500"/>
    <m/>
    <m/>
  </r>
  <r>
    <x v="6"/>
    <x v="0"/>
    <x v="1"/>
    <x v="0"/>
    <m/>
    <x v="10"/>
    <x v="0"/>
    <x v="0"/>
    <x v="0"/>
    <x v="246"/>
    <x v="246"/>
    <x v="141"/>
    <x v="15"/>
    <x v="2"/>
    <m/>
    <m/>
    <m/>
    <m/>
    <n v="2000"/>
    <m/>
    <m/>
  </r>
  <r>
    <x v="6"/>
    <x v="0"/>
    <x v="1"/>
    <x v="0"/>
    <m/>
    <x v="10"/>
    <x v="0"/>
    <x v="0"/>
    <x v="0"/>
    <x v="247"/>
    <x v="247"/>
    <x v="141"/>
    <x v="15"/>
    <x v="2"/>
    <m/>
    <m/>
    <m/>
    <m/>
    <n v="500"/>
    <m/>
    <m/>
  </r>
  <r>
    <x v="6"/>
    <x v="0"/>
    <x v="1"/>
    <x v="0"/>
    <m/>
    <x v="10"/>
    <x v="0"/>
    <x v="0"/>
    <x v="0"/>
    <x v="248"/>
    <x v="248"/>
    <x v="141"/>
    <x v="15"/>
    <x v="2"/>
    <m/>
    <m/>
    <m/>
    <m/>
    <n v="0"/>
    <m/>
    <m/>
  </r>
  <r>
    <x v="6"/>
    <x v="0"/>
    <x v="0"/>
    <x v="0"/>
    <m/>
    <x v="10"/>
    <x v="0"/>
    <x v="0"/>
    <x v="0"/>
    <x v="250"/>
    <x v="250"/>
    <x v="144"/>
    <x v="15"/>
    <x v="2"/>
    <m/>
    <m/>
    <m/>
    <m/>
    <n v="2279.75"/>
    <m/>
    <m/>
  </r>
  <r>
    <x v="6"/>
    <x v="0"/>
    <x v="0"/>
    <x v="1"/>
    <m/>
    <x v="10"/>
    <x v="0"/>
    <x v="0"/>
    <x v="0"/>
    <x v="251"/>
    <x v="251"/>
    <x v="145"/>
    <x v="15"/>
    <x v="2"/>
    <m/>
    <m/>
    <m/>
    <m/>
    <n v="5000"/>
    <m/>
    <m/>
  </r>
  <r>
    <x v="6"/>
    <x v="0"/>
    <x v="0"/>
    <x v="0"/>
    <m/>
    <x v="10"/>
    <x v="0"/>
    <x v="0"/>
    <x v="0"/>
    <x v="252"/>
    <x v="252"/>
    <x v="146"/>
    <x v="17"/>
    <x v="2"/>
    <m/>
    <m/>
    <m/>
    <m/>
    <n v="6497"/>
    <m/>
    <m/>
  </r>
  <r>
    <x v="6"/>
    <x v="0"/>
    <x v="0"/>
    <x v="0"/>
    <m/>
    <x v="10"/>
    <x v="0"/>
    <x v="0"/>
    <x v="0"/>
    <x v="253"/>
    <x v="253"/>
    <x v="147"/>
    <x v="17"/>
    <x v="2"/>
    <m/>
    <m/>
    <m/>
    <m/>
    <n v="1200"/>
    <m/>
    <m/>
  </r>
  <r>
    <x v="6"/>
    <x v="0"/>
    <x v="1"/>
    <x v="0"/>
    <m/>
    <x v="10"/>
    <x v="0"/>
    <x v="0"/>
    <x v="0"/>
    <x v="254"/>
    <x v="254"/>
    <x v="147"/>
    <x v="17"/>
    <x v="2"/>
    <m/>
    <m/>
    <m/>
    <m/>
    <n v="1000"/>
    <m/>
    <m/>
  </r>
  <r>
    <x v="6"/>
    <x v="0"/>
    <x v="1"/>
    <x v="0"/>
    <m/>
    <x v="10"/>
    <x v="0"/>
    <x v="0"/>
    <x v="0"/>
    <x v="255"/>
    <x v="255"/>
    <x v="148"/>
    <x v="17"/>
    <x v="2"/>
    <m/>
    <m/>
    <m/>
    <m/>
    <n v="6000"/>
    <m/>
    <m/>
  </r>
  <r>
    <x v="6"/>
    <x v="0"/>
    <x v="0"/>
    <x v="0"/>
    <m/>
    <x v="10"/>
    <x v="0"/>
    <x v="0"/>
    <x v="0"/>
    <x v="256"/>
    <x v="256"/>
    <x v="148"/>
    <x v="17"/>
    <x v="2"/>
    <m/>
    <m/>
    <m/>
    <m/>
    <n v="476"/>
    <m/>
    <m/>
  </r>
  <r>
    <x v="6"/>
    <x v="0"/>
    <x v="0"/>
    <x v="0"/>
    <m/>
    <x v="10"/>
    <x v="0"/>
    <x v="0"/>
    <x v="0"/>
    <x v="257"/>
    <x v="257"/>
    <x v="148"/>
    <x v="17"/>
    <x v="2"/>
    <m/>
    <m/>
    <m/>
    <m/>
    <n v="0"/>
    <m/>
    <m/>
  </r>
  <r>
    <x v="6"/>
    <x v="0"/>
    <x v="0"/>
    <x v="0"/>
    <m/>
    <x v="10"/>
    <x v="0"/>
    <x v="0"/>
    <x v="0"/>
    <x v="258"/>
    <x v="258"/>
    <x v="149"/>
    <x v="17"/>
    <x v="2"/>
    <m/>
    <m/>
    <m/>
    <m/>
    <n v="250"/>
    <m/>
    <m/>
  </r>
  <r>
    <x v="6"/>
    <x v="0"/>
    <x v="1"/>
    <x v="0"/>
    <m/>
    <x v="10"/>
    <x v="0"/>
    <x v="0"/>
    <x v="0"/>
    <x v="259"/>
    <x v="259"/>
    <x v="149"/>
    <x v="17"/>
    <x v="2"/>
    <m/>
    <m/>
    <m/>
    <m/>
    <n v="5000"/>
    <m/>
    <m/>
  </r>
  <r>
    <x v="6"/>
    <x v="0"/>
    <x v="0"/>
    <x v="0"/>
    <m/>
    <x v="10"/>
    <x v="0"/>
    <x v="0"/>
    <x v="0"/>
    <x v="260"/>
    <x v="260"/>
    <x v="149"/>
    <x v="17"/>
    <x v="2"/>
    <m/>
    <m/>
    <m/>
    <m/>
    <n v="0"/>
    <m/>
    <m/>
  </r>
  <r>
    <x v="6"/>
    <x v="0"/>
    <x v="0"/>
    <x v="0"/>
    <m/>
    <x v="10"/>
    <x v="0"/>
    <x v="0"/>
    <x v="0"/>
    <x v="261"/>
    <x v="261"/>
    <x v="150"/>
    <x v="17"/>
    <x v="2"/>
    <m/>
    <m/>
    <m/>
    <m/>
    <n v="500"/>
    <m/>
    <m/>
  </r>
  <r>
    <x v="6"/>
    <x v="0"/>
    <x v="0"/>
    <x v="0"/>
    <m/>
    <x v="10"/>
    <x v="0"/>
    <x v="0"/>
    <x v="0"/>
    <x v="262"/>
    <x v="262"/>
    <x v="150"/>
    <x v="17"/>
    <x v="2"/>
    <m/>
    <m/>
    <m/>
    <m/>
    <n v="1800"/>
    <m/>
    <m/>
  </r>
  <r>
    <x v="6"/>
    <x v="0"/>
    <x v="1"/>
    <x v="0"/>
    <m/>
    <x v="10"/>
    <x v="0"/>
    <x v="0"/>
    <x v="0"/>
    <x v="263"/>
    <x v="263"/>
    <x v="150"/>
    <x v="17"/>
    <x v="2"/>
    <m/>
    <m/>
    <m/>
    <m/>
    <n v="800"/>
    <m/>
    <m/>
  </r>
  <r>
    <x v="6"/>
    <x v="0"/>
    <x v="1"/>
    <x v="0"/>
    <m/>
    <x v="10"/>
    <x v="0"/>
    <x v="0"/>
    <x v="0"/>
    <x v="264"/>
    <x v="264"/>
    <x v="151"/>
    <x v="17"/>
    <x v="2"/>
    <m/>
    <m/>
    <m/>
    <m/>
    <n v="500"/>
    <m/>
    <m/>
  </r>
  <r>
    <x v="6"/>
    <x v="0"/>
    <x v="1"/>
    <x v="0"/>
    <m/>
    <x v="10"/>
    <x v="0"/>
    <x v="0"/>
    <x v="0"/>
    <x v="265"/>
    <x v="265"/>
    <x v="151"/>
    <x v="17"/>
    <x v="2"/>
    <m/>
    <m/>
    <m/>
    <m/>
    <n v="400"/>
    <m/>
    <m/>
  </r>
  <r>
    <x v="6"/>
    <x v="0"/>
    <x v="1"/>
    <x v="0"/>
    <m/>
    <x v="10"/>
    <x v="0"/>
    <x v="0"/>
    <x v="0"/>
    <x v="266"/>
    <x v="266"/>
    <x v="151"/>
    <x v="17"/>
    <x v="2"/>
    <m/>
    <m/>
    <m/>
    <m/>
    <n v="100"/>
    <m/>
    <m/>
  </r>
  <r>
    <x v="6"/>
    <x v="0"/>
    <x v="0"/>
    <x v="1"/>
    <m/>
    <x v="10"/>
    <x v="0"/>
    <x v="0"/>
    <x v="0"/>
    <x v="267"/>
    <x v="267"/>
    <x v="152"/>
    <x v="17"/>
    <x v="2"/>
    <m/>
    <m/>
    <m/>
    <m/>
    <n v="6600"/>
    <m/>
    <m/>
  </r>
  <r>
    <x v="6"/>
    <x v="0"/>
    <x v="0"/>
    <x v="0"/>
    <m/>
    <x v="10"/>
    <x v="0"/>
    <x v="0"/>
    <x v="0"/>
    <x v="268"/>
    <x v="268"/>
    <x v="147"/>
    <x v="17"/>
    <x v="2"/>
    <m/>
    <m/>
    <m/>
    <m/>
    <n v="1645"/>
    <m/>
    <m/>
  </r>
  <r>
    <x v="6"/>
    <x v="0"/>
    <x v="0"/>
    <x v="0"/>
    <m/>
    <x v="10"/>
    <x v="0"/>
    <x v="0"/>
    <x v="0"/>
    <x v="269"/>
    <x v="269"/>
    <x v="147"/>
    <x v="17"/>
    <x v="2"/>
    <m/>
    <m/>
    <m/>
    <m/>
    <n v="1088"/>
    <m/>
    <m/>
  </r>
  <r>
    <x v="6"/>
    <x v="0"/>
    <x v="1"/>
    <x v="0"/>
    <m/>
    <x v="10"/>
    <x v="0"/>
    <x v="0"/>
    <x v="0"/>
    <x v="270"/>
    <x v="270"/>
    <x v="153"/>
    <x v="17"/>
    <x v="2"/>
    <m/>
    <m/>
    <m/>
    <m/>
    <n v="12000"/>
    <m/>
    <m/>
  </r>
  <r>
    <x v="6"/>
    <x v="0"/>
    <x v="0"/>
    <x v="0"/>
    <m/>
    <x v="10"/>
    <x v="0"/>
    <x v="0"/>
    <x v="0"/>
    <x v="271"/>
    <x v="271"/>
    <x v="154"/>
    <x v="18"/>
    <x v="2"/>
    <m/>
    <m/>
    <m/>
    <m/>
    <n v="310"/>
    <m/>
    <m/>
  </r>
  <r>
    <x v="6"/>
    <x v="0"/>
    <x v="0"/>
    <x v="0"/>
    <m/>
    <x v="10"/>
    <x v="0"/>
    <x v="0"/>
    <x v="0"/>
    <x v="276"/>
    <x v="277"/>
    <x v="154"/>
    <x v="18"/>
    <x v="2"/>
    <m/>
    <m/>
    <m/>
    <m/>
    <n v="2155"/>
    <m/>
    <m/>
  </r>
  <r>
    <x v="6"/>
    <x v="0"/>
    <x v="1"/>
    <x v="0"/>
    <m/>
    <x v="10"/>
    <x v="0"/>
    <x v="0"/>
    <x v="0"/>
    <x v="279"/>
    <x v="280"/>
    <x v="154"/>
    <x v="18"/>
    <x v="2"/>
    <m/>
    <m/>
    <m/>
    <m/>
    <n v="12133"/>
    <m/>
    <m/>
  </r>
  <r>
    <x v="6"/>
    <x v="0"/>
    <x v="0"/>
    <x v="0"/>
    <m/>
    <x v="10"/>
    <x v="0"/>
    <x v="0"/>
    <x v="0"/>
    <x v="280"/>
    <x v="281"/>
    <x v="154"/>
    <x v="18"/>
    <x v="2"/>
    <m/>
    <m/>
    <m/>
    <m/>
    <n v="0"/>
    <m/>
    <m/>
  </r>
  <r>
    <x v="6"/>
    <x v="0"/>
    <x v="1"/>
    <x v="0"/>
    <m/>
    <x v="10"/>
    <x v="0"/>
    <x v="0"/>
    <x v="0"/>
    <x v="281"/>
    <x v="282"/>
    <x v="154"/>
    <x v="18"/>
    <x v="2"/>
    <m/>
    <m/>
    <m/>
    <m/>
    <n v="1750"/>
    <m/>
    <m/>
  </r>
  <r>
    <x v="6"/>
    <x v="0"/>
    <x v="1"/>
    <x v="0"/>
    <m/>
    <x v="10"/>
    <x v="0"/>
    <x v="0"/>
    <x v="0"/>
    <x v="272"/>
    <x v="272"/>
    <x v="155"/>
    <x v="18"/>
    <x v="2"/>
    <m/>
    <m/>
    <m/>
    <m/>
    <n v="0"/>
    <m/>
    <m/>
  </r>
  <r>
    <x v="6"/>
    <x v="0"/>
    <x v="1"/>
    <x v="0"/>
    <m/>
    <x v="10"/>
    <x v="0"/>
    <x v="0"/>
    <x v="0"/>
    <x v="285"/>
    <x v="286"/>
    <x v="155"/>
    <x v="18"/>
    <x v="2"/>
    <m/>
    <m/>
    <m/>
    <m/>
    <n v="1651.2"/>
    <m/>
    <m/>
  </r>
  <r>
    <x v="6"/>
    <x v="0"/>
    <x v="0"/>
    <x v="0"/>
    <m/>
    <x v="10"/>
    <x v="0"/>
    <x v="0"/>
    <x v="0"/>
    <x v="273"/>
    <x v="273"/>
    <x v="156"/>
    <x v="18"/>
    <x v="2"/>
    <m/>
    <m/>
    <m/>
    <m/>
    <n v="12489.5"/>
    <m/>
    <m/>
  </r>
  <r>
    <x v="6"/>
    <x v="0"/>
    <x v="0"/>
    <x v="0"/>
    <m/>
    <x v="10"/>
    <x v="0"/>
    <x v="0"/>
    <x v="0"/>
    <x v="274"/>
    <x v="274"/>
    <x v="157"/>
    <x v="18"/>
    <x v="2"/>
    <m/>
    <m/>
    <m/>
    <m/>
    <n v="5523"/>
    <m/>
    <m/>
  </r>
  <r>
    <x v="6"/>
    <x v="0"/>
    <x v="1"/>
    <x v="0"/>
    <m/>
    <x v="10"/>
    <x v="0"/>
    <x v="0"/>
    <x v="0"/>
    <x v="275"/>
    <x v="276"/>
    <x v="154"/>
    <x v="18"/>
    <x v="2"/>
    <m/>
    <m/>
    <m/>
    <m/>
    <n v="3700"/>
    <m/>
    <m/>
  </r>
  <r>
    <x v="6"/>
    <x v="0"/>
    <x v="1"/>
    <x v="0"/>
    <m/>
    <x v="10"/>
    <x v="0"/>
    <x v="0"/>
    <x v="0"/>
    <x v="277"/>
    <x v="278"/>
    <x v="158"/>
    <x v="18"/>
    <x v="2"/>
    <m/>
    <m/>
    <m/>
    <m/>
    <n v="1500"/>
    <m/>
    <m/>
  </r>
  <r>
    <x v="6"/>
    <x v="0"/>
    <x v="0"/>
    <x v="0"/>
    <m/>
    <x v="10"/>
    <x v="0"/>
    <x v="0"/>
    <x v="0"/>
    <x v="278"/>
    <x v="279"/>
    <x v="159"/>
    <x v="18"/>
    <x v="2"/>
    <m/>
    <m/>
    <m/>
    <m/>
    <n v="2066.2800000000002"/>
    <m/>
    <m/>
  </r>
  <r>
    <x v="6"/>
    <x v="0"/>
    <x v="0"/>
    <x v="0"/>
    <m/>
    <x v="10"/>
    <x v="0"/>
    <x v="0"/>
    <x v="0"/>
    <x v="283"/>
    <x v="284"/>
    <x v="159"/>
    <x v="18"/>
    <x v="2"/>
    <m/>
    <m/>
    <m/>
    <m/>
    <n v="1848"/>
    <m/>
    <m/>
  </r>
  <r>
    <x v="6"/>
    <x v="0"/>
    <x v="0"/>
    <x v="0"/>
    <m/>
    <x v="10"/>
    <x v="0"/>
    <x v="0"/>
    <x v="0"/>
    <x v="287"/>
    <x v="288"/>
    <x v="159"/>
    <x v="18"/>
    <x v="2"/>
    <m/>
    <m/>
    <m/>
    <m/>
    <n v="1839"/>
    <m/>
    <m/>
  </r>
  <r>
    <x v="6"/>
    <x v="0"/>
    <x v="1"/>
    <x v="0"/>
    <m/>
    <x v="10"/>
    <x v="0"/>
    <x v="0"/>
    <x v="0"/>
    <x v="282"/>
    <x v="283"/>
    <x v="160"/>
    <x v="18"/>
    <x v="2"/>
    <m/>
    <m/>
    <m/>
    <m/>
    <n v="600"/>
    <m/>
    <m/>
  </r>
  <r>
    <x v="6"/>
    <x v="0"/>
    <x v="1"/>
    <x v="0"/>
    <m/>
    <x v="10"/>
    <x v="0"/>
    <x v="0"/>
    <x v="0"/>
    <x v="284"/>
    <x v="285"/>
    <x v="160"/>
    <x v="18"/>
    <x v="2"/>
    <m/>
    <m/>
    <m/>
    <m/>
    <n v="937"/>
    <m/>
    <m/>
  </r>
  <r>
    <x v="6"/>
    <x v="0"/>
    <x v="0"/>
    <x v="0"/>
    <m/>
    <x v="10"/>
    <x v="0"/>
    <x v="0"/>
    <x v="0"/>
    <x v="286"/>
    <x v="287"/>
    <x v="160"/>
    <x v="18"/>
    <x v="2"/>
    <m/>
    <m/>
    <m/>
    <m/>
    <n v="400"/>
    <m/>
    <m/>
  </r>
  <r>
    <x v="6"/>
    <x v="0"/>
    <x v="1"/>
    <x v="1"/>
    <m/>
    <x v="10"/>
    <x v="0"/>
    <x v="0"/>
    <x v="0"/>
    <x v="288"/>
    <x v="289"/>
    <x v="161"/>
    <x v="19"/>
    <x v="2"/>
    <m/>
    <m/>
    <m/>
    <m/>
    <n v="4000"/>
    <m/>
    <m/>
  </r>
  <r>
    <x v="6"/>
    <x v="0"/>
    <x v="1"/>
    <x v="0"/>
    <m/>
    <x v="10"/>
    <x v="0"/>
    <x v="0"/>
    <x v="0"/>
    <x v="289"/>
    <x v="290"/>
    <x v="162"/>
    <x v="19"/>
    <x v="2"/>
    <m/>
    <m/>
    <m/>
    <m/>
    <n v="1000"/>
    <m/>
    <m/>
  </r>
  <r>
    <x v="6"/>
    <x v="0"/>
    <x v="0"/>
    <x v="0"/>
    <m/>
    <x v="10"/>
    <x v="0"/>
    <x v="0"/>
    <x v="0"/>
    <x v="290"/>
    <x v="291"/>
    <x v="163"/>
    <x v="19"/>
    <x v="2"/>
    <m/>
    <m/>
    <m/>
    <m/>
    <n v="3284"/>
    <m/>
    <m/>
  </r>
  <r>
    <x v="6"/>
    <x v="0"/>
    <x v="0"/>
    <x v="0"/>
    <m/>
    <x v="10"/>
    <x v="0"/>
    <x v="0"/>
    <x v="0"/>
    <x v="291"/>
    <x v="292"/>
    <x v="164"/>
    <x v="19"/>
    <x v="2"/>
    <m/>
    <m/>
    <m/>
    <m/>
    <n v="0"/>
    <m/>
    <m/>
  </r>
  <r>
    <x v="6"/>
    <x v="0"/>
    <x v="1"/>
    <x v="0"/>
    <m/>
    <x v="10"/>
    <x v="0"/>
    <x v="0"/>
    <x v="1"/>
    <x v="292"/>
    <x v="293"/>
    <x v="165"/>
    <x v="19"/>
    <x v="2"/>
    <m/>
    <m/>
    <m/>
    <m/>
    <n v="3000"/>
    <m/>
    <m/>
  </r>
  <r>
    <x v="6"/>
    <x v="0"/>
    <x v="1"/>
    <x v="0"/>
    <m/>
    <x v="10"/>
    <x v="0"/>
    <x v="0"/>
    <x v="0"/>
    <x v="293"/>
    <x v="294"/>
    <x v="166"/>
    <x v="19"/>
    <x v="2"/>
    <m/>
    <m/>
    <m/>
    <m/>
    <n v="4100"/>
    <m/>
    <m/>
  </r>
  <r>
    <x v="6"/>
    <x v="0"/>
    <x v="0"/>
    <x v="0"/>
    <m/>
    <x v="10"/>
    <x v="0"/>
    <x v="0"/>
    <x v="0"/>
    <x v="294"/>
    <x v="295"/>
    <x v="167"/>
    <x v="19"/>
    <x v="2"/>
    <m/>
    <m/>
    <m/>
    <m/>
    <n v="2250"/>
    <m/>
    <m/>
  </r>
  <r>
    <x v="6"/>
    <x v="0"/>
    <x v="0"/>
    <x v="1"/>
    <m/>
    <x v="10"/>
    <x v="0"/>
    <x v="0"/>
    <x v="0"/>
    <x v="295"/>
    <x v="296"/>
    <x v="168"/>
    <x v="19"/>
    <x v="2"/>
    <m/>
    <m/>
    <m/>
    <m/>
    <n v="3841"/>
    <m/>
    <m/>
  </r>
  <r>
    <x v="6"/>
    <x v="0"/>
    <x v="1"/>
    <x v="0"/>
    <m/>
    <x v="10"/>
    <x v="0"/>
    <x v="0"/>
    <x v="0"/>
    <x v="296"/>
    <x v="297"/>
    <x v="169"/>
    <x v="19"/>
    <x v="2"/>
    <m/>
    <m/>
    <m/>
    <m/>
    <n v="0"/>
    <m/>
    <m/>
  </r>
  <r>
    <x v="6"/>
    <x v="0"/>
    <x v="1"/>
    <x v="0"/>
    <m/>
    <x v="10"/>
    <x v="0"/>
    <x v="0"/>
    <x v="0"/>
    <x v="297"/>
    <x v="298"/>
    <x v="170"/>
    <x v="19"/>
    <x v="2"/>
    <m/>
    <m/>
    <m/>
    <m/>
    <n v="1500"/>
    <m/>
    <m/>
  </r>
  <r>
    <x v="6"/>
    <x v="0"/>
    <x v="1"/>
    <x v="1"/>
    <m/>
    <x v="10"/>
    <x v="0"/>
    <x v="0"/>
    <x v="0"/>
    <x v="298"/>
    <x v="300"/>
    <x v="171"/>
    <x v="19"/>
    <x v="2"/>
    <m/>
    <m/>
    <m/>
    <m/>
    <n v="0"/>
    <m/>
    <m/>
  </r>
  <r>
    <x v="6"/>
    <x v="0"/>
    <x v="0"/>
    <x v="0"/>
    <m/>
    <x v="10"/>
    <x v="0"/>
    <x v="0"/>
    <x v="0"/>
    <x v="299"/>
    <x v="301"/>
    <x v="172"/>
    <x v="19"/>
    <x v="2"/>
    <m/>
    <m/>
    <m/>
    <m/>
    <n v="10812.75"/>
    <m/>
    <m/>
  </r>
  <r>
    <x v="6"/>
    <x v="0"/>
    <x v="1"/>
    <x v="0"/>
    <m/>
    <x v="10"/>
    <x v="0"/>
    <x v="0"/>
    <x v="0"/>
    <x v="300"/>
    <x v="303"/>
    <x v="173"/>
    <x v="19"/>
    <x v="2"/>
    <m/>
    <m/>
    <m/>
    <m/>
    <n v="1250"/>
    <m/>
    <m/>
  </r>
  <r>
    <x v="6"/>
    <x v="0"/>
    <x v="1"/>
    <x v="0"/>
    <m/>
    <x v="10"/>
    <x v="0"/>
    <x v="0"/>
    <x v="0"/>
    <x v="301"/>
    <x v="304"/>
    <x v="174"/>
    <x v="19"/>
    <x v="2"/>
    <m/>
    <m/>
    <m/>
    <m/>
    <n v="0"/>
    <m/>
    <m/>
  </r>
  <r>
    <x v="6"/>
    <x v="0"/>
    <x v="1"/>
    <x v="0"/>
    <m/>
    <x v="10"/>
    <x v="0"/>
    <x v="0"/>
    <x v="0"/>
    <x v="302"/>
    <x v="305"/>
    <x v="175"/>
    <x v="19"/>
    <x v="2"/>
    <m/>
    <m/>
    <m/>
    <m/>
    <n v="500"/>
    <m/>
    <m/>
  </r>
  <r>
    <x v="6"/>
    <x v="0"/>
    <x v="0"/>
    <x v="0"/>
    <m/>
    <x v="10"/>
    <x v="0"/>
    <x v="0"/>
    <x v="0"/>
    <x v="303"/>
    <x v="306"/>
    <x v="176"/>
    <x v="19"/>
    <x v="2"/>
    <m/>
    <m/>
    <m/>
    <m/>
    <n v="0"/>
    <m/>
    <m/>
  </r>
  <r>
    <x v="6"/>
    <x v="0"/>
    <x v="1"/>
    <x v="0"/>
    <m/>
    <x v="10"/>
    <x v="0"/>
    <x v="0"/>
    <x v="0"/>
    <x v="304"/>
    <x v="307"/>
    <x v="177"/>
    <x v="19"/>
    <x v="2"/>
    <m/>
    <m/>
    <m/>
    <m/>
    <n v="10500"/>
    <m/>
    <m/>
  </r>
  <r>
    <x v="6"/>
    <x v="0"/>
    <x v="1"/>
    <x v="0"/>
    <m/>
    <x v="10"/>
    <x v="0"/>
    <x v="0"/>
    <x v="0"/>
    <x v="305"/>
    <x v="308"/>
    <x v="178"/>
    <x v="19"/>
    <x v="2"/>
    <m/>
    <m/>
    <m/>
    <m/>
    <n v="750"/>
    <m/>
    <m/>
  </r>
  <r>
    <x v="6"/>
    <x v="0"/>
    <x v="1"/>
    <x v="1"/>
    <m/>
    <x v="10"/>
    <x v="0"/>
    <x v="0"/>
    <x v="0"/>
    <x v="306"/>
    <x v="309"/>
    <x v="179"/>
    <x v="20"/>
    <x v="2"/>
    <m/>
    <m/>
    <m/>
    <m/>
    <n v="0"/>
    <m/>
    <m/>
  </r>
  <r>
    <x v="6"/>
    <x v="0"/>
    <x v="0"/>
    <x v="1"/>
    <m/>
    <x v="10"/>
    <x v="0"/>
    <x v="0"/>
    <x v="1"/>
    <x v="307"/>
    <x v="310"/>
    <x v="179"/>
    <x v="20"/>
    <x v="2"/>
    <m/>
    <m/>
    <m/>
    <m/>
    <n v="4348"/>
    <m/>
    <m/>
  </r>
  <r>
    <x v="6"/>
    <x v="0"/>
    <x v="1"/>
    <x v="0"/>
    <m/>
    <x v="10"/>
    <x v="0"/>
    <x v="0"/>
    <x v="0"/>
    <x v="308"/>
    <x v="311"/>
    <x v="180"/>
    <x v="20"/>
    <x v="2"/>
    <m/>
    <m/>
    <m/>
    <m/>
    <n v="0"/>
    <m/>
    <m/>
  </r>
  <r>
    <x v="6"/>
    <x v="0"/>
    <x v="1"/>
    <x v="0"/>
    <m/>
    <x v="10"/>
    <x v="0"/>
    <x v="0"/>
    <x v="0"/>
    <x v="309"/>
    <x v="312"/>
    <x v="180"/>
    <x v="20"/>
    <x v="2"/>
    <m/>
    <m/>
    <m/>
    <m/>
    <n v="2429"/>
    <m/>
    <m/>
  </r>
  <r>
    <x v="6"/>
    <x v="0"/>
    <x v="0"/>
    <x v="0"/>
    <m/>
    <x v="10"/>
    <x v="0"/>
    <x v="0"/>
    <x v="0"/>
    <x v="310"/>
    <x v="313"/>
    <x v="181"/>
    <x v="20"/>
    <x v="2"/>
    <m/>
    <m/>
    <m/>
    <m/>
    <n v="1922"/>
    <m/>
    <m/>
  </r>
  <r>
    <x v="6"/>
    <x v="0"/>
    <x v="1"/>
    <x v="0"/>
    <m/>
    <x v="10"/>
    <x v="0"/>
    <x v="0"/>
    <x v="0"/>
    <x v="311"/>
    <x v="314"/>
    <x v="181"/>
    <x v="20"/>
    <x v="2"/>
    <m/>
    <m/>
    <m/>
    <m/>
    <n v="500"/>
    <m/>
    <m/>
  </r>
  <r>
    <x v="6"/>
    <x v="0"/>
    <x v="1"/>
    <x v="0"/>
    <m/>
    <x v="10"/>
    <x v="0"/>
    <x v="0"/>
    <x v="0"/>
    <x v="312"/>
    <x v="315"/>
    <x v="182"/>
    <x v="20"/>
    <x v="2"/>
    <m/>
    <m/>
    <m/>
    <m/>
    <n v="0"/>
    <m/>
    <m/>
  </r>
  <r>
    <x v="6"/>
    <x v="0"/>
    <x v="1"/>
    <x v="0"/>
    <m/>
    <x v="10"/>
    <x v="0"/>
    <x v="0"/>
    <x v="0"/>
    <x v="313"/>
    <x v="316"/>
    <x v="182"/>
    <x v="20"/>
    <x v="2"/>
    <m/>
    <m/>
    <m/>
    <m/>
    <n v="0"/>
    <m/>
    <m/>
  </r>
  <r>
    <x v="6"/>
    <x v="0"/>
    <x v="1"/>
    <x v="0"/>
    <m/>
    <x v="10"/>
    <x v="0"/>
    <x v="0"/>
    <x v="0"/>
    <x v="314"/>
    <x v="317"/>
    <x v="182"/>
    <x v="20"/>
    <x v="2"/>
    <m/>
    <m/>
    <m/>
    <m/>
    <n v="100"/>
    <m/>
    <m/>
  </r>
  <r>
    <x v="6"/>
    <x v="0"/>
    <x v="0"/>
    <x v="0"/>
    <m/>
    <x v="10"/>
    <x v="0"/>
    <x v="0"/>
    <x v="0"/>
    <x v="315"/>
    <x v="318"/>
    <x v="183"/>
    <x v="20"/>
    <x v="2"/>
    <m/>
    <m/>
    <m/>
    <m/>
    <n v="4638.75"/>
    <m/>
    <m/>
  </r>
  <r>
    <x v="6"/>
    <x v="0"/>
    <x v="0"/>
    <x v="0"/>
    <m/>
    <x v="10"/>
    <x v="0"/>
    <x v="0"/>
    <x v="0"/>
    <x v="316"/>
    <x v="319"/>
    <x v="183"/>
    <x v="20"/>
    <x v="2"/>
    <m/>
    <m/>
    <m/>
    <m/>
    <n v="2000"/>
    <m/>
    <m/>
  </r>
  <r>
    <x v="6"/>
    <x v="0"/>
    <x v="0"/>
    <x v="0"/>
    <m/>
    <x v="10"/>
    <x v="0"/>
    <x v="0"/>
    <x v="0"/>
    <x v="317"/>
    <x v="320"/>
    <x v="183"/>
    <x v="20"/>
    <x v="2"/>
    <m/>
    <m/>
    <m/>
    <m/>
    <n v="420"/>
    <m/>
    <m/>
  </r>
  <r>
    <x v="6"/>
    <x v="0"/>
    <x v="1"/>
    <x v="0"/>
    <m/>
    <x v="10"/>
    <x v="0"/>
    <x v="0"/>
    <x v="0"/>
    <x v="318"/>
    <x v="321"/>
    <x v="184"/>
    <x v="20"/>
    <x v="2"/>
    <m/>
    <m/>
    <m/>
    <m/>
    <n v="500"/>
    <m/>
    <m/>
  </r>
  <r>
    <x v="6"/>
    <x v="0"/>
    <x v="1"/>
    <x v="0"/>
    <m/>
    <x v="10"/>
    <x v="0"/>
    <x v="0"/>
    <x v="0"/>
    <x v="319"/>
    <x v="322"/>
    <x v="184"/>
    <x v="20"/>
    <x v="2"/>
    <m/>
    <m/>
    <m/>
    <m/>
    <n v="0.01"/>
    <m/>
    <m/>
  </r>
  <r>
    <x v="6"/>
    <x v="0"/>
    <x v="0"/>
    <x v="0"/>
    <m/>
    <x v="10"/>
    <x v="0"/>
    <x v="0"/>
    <x v="0"/>
    <x v="320"/>
    <x v="323"/>
    <x v="181"/>
    <x v="20"/>
    <x v="2"/>
    <m/>
    <m/>
    <m/>
    <m/>
    <n v="0"/>
    <m/>
    <m/>
  </r>
  <r>
    <x v="6"/>
    <x v="0"/>
    <x v="0"/>
    <x v="0"/>
    <m/>
    <x v="10"/>
    <x v="0"/>
    <x v="0"/>
    <x v="0"/>
    <x v="321"/>
    <x v="324"/>
    <x v="184"/>
    <x v="20"/>
    <x v="2"/>
    <m/>
    <m/>
    <m/>
    <m/>
    <n v="1657.35"/>
    <m/>
    <m/>
  </r>
  <r>
    <x v="6"/>
    <x v="0"/>
    <x v="1"/>
    <x v="0"/>
    <m/>
    <x v="10"/>
    <x v="0"/>
    <x v="0"/>
    <x v="0"/>
    <x v="322"/>
    <x v="325"/>
    <x v="181"/>
    <x v="20"/>
    <x v="2"/>
    <m/>
    <m/>
    <m/>
    <m/>
    <n v="0"/>
    <m/>
    <m/>
  </r>
  <r>
    <x v="6"/>
    <x v="0"/>
    <x v="1"/>
    <x v="0"/>
    <m/>
    <x v="10"/>
    <x v="0"/>
    <x v="0"/>
    <x v="0"/>
    <x v="323"/>
    <x v="326"/>
    <x v="181"/>
    <x v="20"/>
    <x v="2"/>
    <m/>
    <m/>
    <m/>
    <m/>
    <n v="0"/>
    <m/>
    <m/>
  </r>
  <r>
    <x v="6"/>
    <x v="0"/>
    <x v="1"/>
    <x v="0"/>
    <m/>
    <x v="10"/>
    <x v="0"/>
    <x v="0"/>
    <x v="0"/>
    <x v="324"/>
    <x v="327"/>
    <x v="181"/>
    <x v="20"/>
    <x v="2"/>
    <m/>
    <m/>
    <m/>
    <m/>
    <n v="1800"/>
    <m/>
    <m/>
  </r>
  <r>
    <x v="6"/>
    <x v="0"/>
    <x v="1"/>
    <x v="0"/>
    <m/>
    <x v="10"/>
    <x v="0"/>
    <x v="0"/>
    <x v="0"/>
    <x v="325"/>
    <x v="328"/>
    <x v="181"/>
    <x v="20"/>
    <x v="2"/>
    <m/>
    <m/>
    <m/>
    <m/>
    <n v="0"/>
    <m/>
    <m/>
  </r>
  <r>
    <x v="6"/>
    <x v="0"/>
    <x v="1"/>
    <x v="0"/>
    <m/>
    <x v="10"/>
    <x v="0"/>
    <x v="0"/>
    <x v="0"/>
    <x v="326"/>
    <x v="329"/>
    <x v="185"/>
    <x v="20"/>
    <x v="2"/>
    <m/>
    <m/>
    <m/>
    <m/>
    <n v="4000"/>
    <m/>
    <m/>
  </r>
  <r>
    <x v="6"/>
    <x v="0"/>
    <x v="1"/>
    <x v="0"/>
    <m/>
    <x v="10"/>
    <x v="0"/>
    <x v="0"/>
    <x v="0"/>
    <x v="327"/>
    <x v="330"/>
    <x v="186"/>
    <x v="20"/>
    <x v="2"/>
    <m/>
    <m/>
    <m/>
    <m/>
    <n v="1500"/>
    <m/>
    <m/>
  </r>
  <r>
    <x v="6"/>
    <x v="0"/>
    <x v="1"/>
    <x v="0"/>
    <m/>
    <x v="10"/>
    <x v="0"/>
    <x v="0"/>
    <x v="0"/>
    <x v="328"/>
    <x v="331"/>
    <x v="186"/>
    <x v="20"/>
    <x v="2"/>
    <m/>
    <m/>
    <m/>
    <m/>
    <n v="1588.42"/>
    <m/>
    <m/>
  </r>
  <r>
    <x v="6"/>
    <x v="0"/>
    <x v="0"/>
    <x v="0"/>
    <m/>
    <x v="10"/>
    <x v="0"/>
    <x v="0"/>
    <x v="0"/>
    <x v="329"/>
    <x v="332"/>
    <x v="186"/>
    <x v="20"/>
    <x v="2"/>
    <m/>
    <m/>
    <m/>
    <m/>
    <n v="590.5"/>
    <m/>
    <m/>
  </r>
  <r>
    <x v="6"/>
    <x v="0"/>
    <x v="0"/>
    <x v="0"/>
    <m/>
    <x v="10"/>
    <x v="0"/>
    <x v="0"/>
    <x v="0"/>
    <x v="330"/>
    <x v="333"/>
    <x v="187"/>
    <x v="20"/>
    <x v="2"/>
    <m/>
    <m/>
    <m/>
    <m/>
    <n v="4873"/>
    <m/>
    <m/>
  </r>
  <r>
    <x v="6"/>
    <x v="0"/>
    <x v="0"/>
    <x v="0"/>
    <m/>
    <x v="10"/>
    <x v="0"/>
    <x v="0"/>
    <x v="0"/>
    <x v="149"/>
    <x v="149"/>
    <x v="90"/>
    <x v="11"/>
    <x v="1"/>
    <m/>
    <m/>
    <m/>
    <m/>
    <n v="8794"/>
    <m/>
    <m/>
  </r>
  <r>
    <x v="6"/>
    <x v="0"/>
    <x v="0"/>
    <x v="0"/>
    <m/>
    <x v="10"/>
    <x v="0"/>
    <x v="0"/>
    <x v="0"/>
    <x v="150"/>
    <x v="150"/>
    <x v="90"/>
    <x v="11"/>
    <x v="1"/>
    <m/>
    <m/>
    <m/>
    <m/>
    <n v="-8794"/>
    <m/>
    <m/>
  </r>
  <r>
    <x v="6"/>
    <x v="0"/>
    <x v="0"/>
    <x v="0"/>
    <m/>
    <x v="10"/>
    <x v="0"/>
    <x v="0"/>
    <x v="0"/>
    <x v="10"/>
    <x v="10"/>
    <x v="4"/>
    <x v="1"/>
    <x v="0"/>
    <m/>
    <m/>
    <m/>
    <m/>
    <n v="488.07999999999993"/>
    <m/>
    <m/>
  </r>
  <r>
    <x v="6"/>
    <x v="0"/>
    <x v="1"/>
    <x v="0"/>
    <m/>
    <x v="10"/>
    <x v="0"/>
    <x v="0"/>
    <x v="0"/>
    <x v="18"/>
    <x v="18"/>
    <x v="8"/>
    <x v="1"/>
    <x v="0"/>
    <m/>
    <m/>
    <m/>
    <m/>
    <n v="-1606.62"/>
    <m/>
    <m/>
  </r>
  <r>
    <x v="6"/>
    <x v="0"/>
    <x v="1"/>
    <x v="0"/>
    <m/>
    <x v="10"/>
    <x v="0"/>
    <x v="0"/>
    <x v="0"/>
    <x v="54"/>
    <x v="54"/>
    <x v="35"/>
    <x v="4"/>
    <x v="0"/>
    <m/>
    <m/>
    <m/>
    <m/>
    <n v="513.93999999999869"/>
    <m/>
    <m/>
  </r>
  <r>
    <x v="6"/>
    <x v="0"/>
    <x v="0"/>
    <x v="0"/>
    <m/>
    <x v="10"/>
    <x v="0"/>
    <x v="0"/>
    <x v="0"/>
    <x v="290"/>
    <x v="291"/>
    <x v="163"/>
    <x v="19"/>
    <x v="2"/>
    <m/>
    <m/>
    <m/>
    <m/>
    <n v="-284"/>
    <m/>
    <m/>
  </r>
  <r>
    <x v="6"/>
    <x v="0"/>
    <x v="0"/>
    <x v="0"/>
    <m/>
    <x v="11"/>
    <x v="0"/>
    <x v="0"/>
    <x v="0"/>
    <x v="0"/>
    <x v="0"/>
    <x v="0"/>
    <x v="0"/>
    <x v="0"/>
    <m/>
    <m/>
    <m/>
    <m/>
    <n v="956"/>
    <m/>
    <m/>
  </r>
  <r>
    <x v="6"/>
    <x v="0"/>
    <x v="0"/>
    <x v="0"/>
    <m/>
    <x v="11"/>
    <x v="0"/>
    <x v="0"/>
    <x v="0"/>
    <x v="1"/>
    <x v="1"/>
    <x v="0"/>
    <x v="0"/>
    <x v="0"/>
    <m/>
    <m/>
    <m/>
    <m/>
    <n v="7731"/>
    <m/>
    <m/>
  </r>
  <r>
    <x v="6"/>
    <x v="0"/>
    <x v="0"/>
    <x v="0"/>
    <m/>
    <x v="11"/>
    <x v="0"/>
    <x v="0"/>
    <x v="0"/>
    <x v="2"/>
    <x v="2"/>
    <x v="1"/>
    <x v="0"/>
    <x v="0"/>
    <m/>
    <m/>
    <m/>
    <m/>
    <n v="10654"/>
    <m/>
    <m/>
  </r>
  <r>
    <x v="6"/>
    <x v="0"/>
    <x v="0"/>
    <x v="0"/>
    <m/>
    <x v="11"/>
    <x v="0"/>
    <x v="0"/>
    <x v="0"/>
    <x v="3"/>
    <x v="3"/>
    <x v="1"/>
    <x v="0"/>
    <x v="0"/>
    <m/>
    <m/>
    <m/>
    <m/>
    <n v="0"/>
    <m/>
    <m/>
  </r>
  <r>
    <x v="6"/>
    <x v="0"/>
    <x v="0"/>
    <x v="0"/>
    <m/>
    <x v="11"/>
    <x v="0"/>
    <x v="0"/>
    <x v="0"/>
    <x v="4"/>
    <x v="4"/>
    <x v="1"/>
    <x v="0"/>
    <x v="0"/>
    <m/>
    <m/>
    <m/>
    <m/>
    <n v="3338"/>
    <m/>
    <m/>
  </r>
  <r>
    <x v="6"/>
    <x v="0"/>
    <x v="0"/>
    <x v="0"/>
    <m/>
    <x v="11"/>
    <x v="0"/>
    <x v="0"/>
    <x v="0"/>
    <x v="5"/>
    <x v="5"/>
    <x v="1"/>
    <x v="0"/>
    <x v="0"/>
    <m/>
    <m/>
    <m/>
    <m/>
    <n v="617.75"/>
    <m/>
    <m/>
  </r>
  <r>
    <x v="6"/>
    <x v="0"/>
    <x v="0"/>
    <x v="0"/>
    <m/>
    <x v="11"/>
    <x v="0"/>
    <x v="0"/>
    <x v="0"/>
    <x v="6"/>
    <x v="6"/>
    <x v="1"/>
    <x v="0"/>
    <x v="0"/>
    <m/>
    <m/>
    <m/>
    <m/>
    <n v="3699"/>
    <m/>
    <m/>
  </r>
  <r>
    <x v="6"/>
    <x v="0"/>
    <x v="0"/>
    <x v="0"/>
    <m/>
    <x v="11"/>
    <x v="0"/>
    <x v="0"/>
    <x v="0"/>
    <x v="7"/>
    <x v="7"/>
    <x v="2"/>
    <x v="0"/>
    <x v="0"/>
    <m/>
    <m/>
    <m/>
    <m/>
    <n v="4800"/>
    <m/>
    <m/>
  </r>
  <r>
    <x v="6"/>
    <x v="0"/>
    <x v="1"/>
    <x v="0"/>
    <m/>
    <x v="11"/>
    <x v="0"/>
    <x v="0"/>
    <x v="0"/>
    <x v="8"/>
    <x v="8"/>
    <x v="3"/>
    <x v="0"/>
    <x v="0"/>
    <m/>
    <m/>
    <m/>
    <m/>
    <n v="15000"/>
    <m/>
    <m/>
  </r>
  <r>
    <x v="6"/>
    <x v="0"/>
    <x v="1"/>
    <x v="0"/>
    <m/>
    <x v="11"/>
    <x v="0"/>
    <x v="0"/>
    <x v="0"/>
    <x v="9"/>
    <x v="9"/>
    <x v="2"/>
    <x v="0"/>
    <x v="0"/>
    <m/>
    <m/>
    <m/>
    <m/>
    <n v="2250"/>
    <m/>
    <m/>
  </r>
  <r>
    <x v="6"/>
    <x v="0"/>
    <x v="0"/>
    <x v="0"/>
    <m/>
    <x v="11"/>
    <x v="0"/>
    <x v="0"/>
    <x v="0"/>
    <x v="10"/>
    <x v="10"/>
    <x v="4"/>
    <x v="1"/>
    <x v="0"/>
    <m/>
    <m/>
    <m/>
    <m/>
    <n v="610.16999999999996"/>
    <m/>
    <m/>
  </r>
  <r>
    <x v="6"/>
    <x v="0"/>
    <x v="1"/>
    <x v="0"/>
    <m/>
    <x v="11"/>
    <x v="0"/>
    <x v="0"/>
    <x v="0"/>
    <x v="11"/>
    <x v="11"/>
    <x v="4"/>
    <x v="1"/>
    <x v="0"/>
    <m/>
    <m/>
    <m/>
    <m/>
    <n v="200"/>
    <m/>
    <m/>
  </r>
  <r>
    <x v="6"/>
    <x v="0"/>
    <x v="1"/>
    <x v="0"/>
    <m/>
    <x v="11"/>
    <x v="0"/>
    <x v="0"/>
    <x v="0"/>
    <x v="12"/>
    <x v="12"/>
    <x v="5"/>
    <x v="1"/>
    <x v="0"/>
    <m/>
    <m/>
    <m/>
    <m/>
    <n v="0"/>
    <m/>
    <m/>
  </r>
  <r>
    <x v="6"/>
    <x v="0"/>
    <x v="0"/>
    <x v="0"/>
    <m/>
    <x v="11"/>
    <x v="0"/>
    <x v="0"/>
    <x v="0"/>
    <x v="331"/>
    <x v="334"/>
    <x v="5"/>
    <x v="1"/>
    <x v="0"/>
    <m/>
    <m/>
    <m/>
    <m/>
    <n v="5000"/>
    <m/>
    <m/>
  </r>
  <r>
    <x v="6"/>
    <x v="0"/>
    <x v="0"/>
    <x v="0"/>
    <m/>
    <x v="11"/>
    <x v="0"/>
    <x v="0"/>
    <x v="0"/>
    <x v="332"/>
    <x v="335"/>
    <x v="5"/>
    <x v="1"/>
    <x v="0"/>
    <m/>
    <m/>
    <m/>
    <m/>
    <n v="0"/>
    <m/>
    <m/>
  </r>
  <r>
    <x v="6"/>
    <x v="0"/>
    <x v="1"/>
    <x v="0"/>
    <m/>
    <x v="11"/>
    <x v="0"/>
    <x v="0"/>
    <x v="0"/>
    <x v="333"/>
    <x v="336"/>
    <x v="5"/>
    <x v="1"/>
    <x v="0"/>
    <m/>
    <m/>
    <m/>
    <m/>
    <n v="15000"/>
    <m/>
    <m/>
  </r>
  <r>
    <x v="6"/>
    <x v="0"/>
    <x v="0"/>
    <x v="0"/>
    <m/>
    <x v="11"/>
    <x v="0"/>
    <x v="0"/>
    <x v="0"/>
    <x v="334"/>
    <x v="337"/>
    <x v="5"/>
    <x v="1"/>
    <x v="0"/>
    <m/>
    <m/>
    <m/>
    <m/>
    <n v="5641.22"/>
    <m/>
    <m/>
  </r>
  <r>
    <x v="6"/>
    <x v="0"/>
    <x v="1"/>
    <x v="0"/>
    <m/>
    <x v="11"/>
    <x v="0"/>
    <x v="0"/>
    <x v="1"/>
    <x v="13"/>
    <x v="13"/>
    <x v="6"/>
    <x v="1"/>
    <x v="0"/>
    <m/>
    <m/>
    <m/>
    <m/>
    <n v="200"/>
    <m/>
    <m/>
  </r>
  <r>
    <x v="6"/>
    <x v="0"/>
    <x v="0"/>
    <x v="0"/>
    <m/>
    <x v="11"/>
    <x v="0"/>
    <x v="0"/>
    <x v="0"/>
    <x v="14"/>
    <x v="14"/>
    <x v="6"/>
    <x v="1"/>
    <x v="0"/>
    <m/>
    <m/>
    <m/>
    <m/>
    <n v="3605"/>
    <m/>
    <m/>
  </r>
  <r>
    <x v="6"/>
    <x v="0"/>
    <x v="1"/>
    <x v="0"/>
    <m/>
    <x v="11"/>
    <x v="0"/>
    <x v="0"/>
    <x v="0"/>
    <x v="15"/>
    <x v="15"/>
    <x v="7"/>
    <x v="1"/>
    <x v="0"/>
    <m/>
    <m/>
    <m/>
    <m/>
    <n v="1000"/>
    <m/>
    <m/>
  </r>
  <r>
    <x v="6"/>
    <x v="0"/>
    <x v="1"/>
    <x v="0"/>
    <m/>
    <x v="11"/>
    <x v="0"/>
    <x v="0"/>
    <x v="0"/>
    <x v="16"/>
    <x v="16"/>
    <x v="7"/>
    <x v="1"/>
    <x v="0"/>
    <m/>
    <m/>
    <m/>
    <m/>
    <n v="0"/>
    <m/>
    <m/>
  </r>
  <r>
    <x v="6"/>
    <x v="0"/>
    <x v="0"/>
    <x v="0"/>
    <m/>
    <x v="11"/>
    <x v="0"/>
    <x v="0"/>
    <x v="0"/>
    <x v="17"/>
    <x v="17"/>
    <x v="7"/>
    <x v="1"/>
    <x v="0"/>
    <m/>
    <m/>
    <m/>
    <m/>
    <n v="2500"/>
    <m/>
    <m/>
  </r>
  <r>
    <x v="6"/>
    <x v="0"/>
    <x v="1"/>
    <x v="0"/>
    <m/>
    <x v="11"/>
    <x v="0"/>
    <x v="0"/>
    <x v="0"/>
    <x v="18"/>
    <x v="18"/>
    <x v="8"/>
    <x v="1"/>
    <x v="0"/>
    <m/>
    <m/>
    <m/>
    <m/>
    <n v="506.92"/>
    <m/>
    <m/>
  </r>
  <r>
    <x v="6"/>
    <x v="0"/>
    <x v="0"/>
    <x v="0"/>
    <m/>
    <x v="11"/>
    <x v="0"/>
    <x v="0"/>
    <x v="1"/>
    <x v="19"/>
    <x v="19"/>
    <x v="8"/>
    <x v="1"/>
    <x v="0"/>
    <m/>
    <m/>
    <m/>
    <m/>
    <n v="7526"/>
    <m/>
    <m/>
  </r>
  <r>
    <x v="6"/>
    <x v="0"/>
    <x v="0"/>
    <x v="0"/>
    <m/>
    <x v="11"/>
    <x v="0"/>
    <x v="0"/>
    <x v="0"/>
    <x v="20"/>
    <x v="20"/>
    <x v="8"/>
    <x v="1"/>
    <x v="0"/>
    <m/>
    <m/>
    <m/>
    <m/>
    <n v="1267"/>
    <m/>
    <m/>
  </r>
  <r>
    <x v="6"/>
    <x v="0"/>
    <x v="0"/>
    <x v="0"/>
    <m/>
    <x v="11"/>
    <x v="0"/>
    <x v="0"/>
    <x v="0"/>
    <x v="21"/>
    <x v="21"/>
    <x v="9"/>
    <x v="1"/>
    <x v="0"/>
    <m/>
    <m/>
    <m/>
    <m/>
    <n v="5500"/>
    <m/>
    <m/>
  </r>
  <r>
    <x v="6"/>
    <x v="0"/>
    <x v="0"/>
    <x v="0"/>
    <m/>
    <x v="11"/>
    <x v="0"/>
    <x v="0"/>
    <x v="0"/>
    <x v="22"/>
    <x v="22"/>
    <x v="6"/>
    <x v="1"/>
    <x v="0"/>
    <m/>
    <m/>
    <m/>
    <m/>
    <n v="2211"/>
    <m/>
    <m/>
  </r>
  <r>
    <x v="6"/>
    <x v="0"/>
    <x v="0"/>
    <x v="0"/>
    <m/>
    <x v="11"/>
    <x v="0"/>
    <x v="0"/>
    <x v="0"/>
    <x v="23"/>
    <x v="23"/>
    <x v="10"/>
    <x v="1"/>
    <x v="0"/>
    <m/>
    <m/>
    <m/>
    <m/>
    <n v="0"/>
    <m/>
    <m/>
  </r>
  <r>
    <x v="6"/>
    <x v="0"/>
    <x v="0"/>
    <x v="0"/>
    <m/>
    <x v="11"/>
    <x v="0"/>
    <x v="0"/>
    <x v="0"/>
    <x v="24"/>
    <x v="24"/>
    <x v="4"/>
    <x v="1"/>
    <x v="0"/>
    <m/>
    <m/>
    <m/>
    <m/>
    <n v="3488"/>
    <m/>
    <m/>
  </r>
  <r>
    <x v="6"/>
    <x v="0"/>
    <x v="0"/>
    <x v="0"/>
    <m/>
    <x v="11"/>
    <x v="0"/>
    <x v="0"/>
    <x v="0"/>
    <x v="25"/>
    <x v="25"/>
    <x v="5"/>
    <x v="1"/>
    <x v="0"/>
    <m/>
    <m/>
    <m/>
    <m/>
    <n v="1696"/>
    <m/>
    <m/>
  </r>
  <r>
    <x v="6"/>
    <x v="0"/>
    <x v="0"/>
    <x v="0"/>
    <m/>
    <x v="11"/>
    <x v="0"/>
    <x v="0"/>
    <x v="0"/>
    <x v="26"/>
    <x v="26"/>
    <x v="10"/>
    <x v="1"/>
    <x v="0"/>
    <m/>
    <m/>
    <m/>
    <m/>
    <n v="4427"/>
    <m/>
    <m/>
  </r>
  <r>
    <x v="6"/>
    <x v="0"/>
    <x v="0"/>
    <x v="0"/>
    <m/>
    <x v="11"/>
    <x v="0"/>
    <x v="0"/>
    <x v="1"/>
    <x v="27"/>
    <x v="27"/>
    <x v="11"/>
    <x v="1"/>
    <x v="0"/>
    <m/>
    <m/>
    <m/>
    <m/>
    <n v="3250"/>
    <m/>
    <m/>
  </r>
  <r>
    <x v="6"/>
    <x v="0"/>
    <x v="0"/>
    <x v="0"/>
    <m/>
    <x v="11"/>
    <x v="0"/>
    <x v="0"/>
    <x v="0"/>
    <x v="28"/>
    <x v="28"/>
    <x v="12"/>
    <x v="2"/>
    <x v="0"/>
    <m/>
    <m/>
    <m/>
    <m/>
    <n v="4054"/>
    <m/>
    <m/>
  </r>
  <r>
    <x v="6"/>
    <x v="0"/>
    <x v="0"/>
    <x v="1"/>
    <m/>
    <x v="11"/>
    <x v="0"/>
    <x v="0"/>
    <x v="1"/>
    <x v="29"/>
    <x v="29"/>
    <x v="13"/>
    <x v="2"/>
    <x v="0"/>
    <m/>
    <m/>
    <m/>
    <m/>
    <n v="17853"/>
    <m/>
    <m/>
  </r>
  <r>
    <x v="6"/>
    <x v="0"/>
    <x v="0"/>
    <x v="1"/>
    <m/>
    <x v="11"/>
    <x v="0"/>
    <x v="0"/>
    <x v="1"/>
    <x v="30"/>
    <x v="30"/>
    <x v="14"/>
    <x v="2"/>
    <x v="0"/>
    <m/>
    <m/>
    <m/>
    <m/>
    <n v="11342"/>
    <m/>
    <m/>
  </r>
  <r>
    <x v="6"/>
    <x v="0"/>
    <x v="1"/>
    <x v="0"/>
    <m/>
    <x v="11"/>
    <x v="0"/>
    <x v="0"/>
    <x v="0"/>
    <x v="31"/>
    <x v="31"/>
    <x v="15"/>
    <x v="2"/>
    <x v="0"/>
    <m/>
    <m/>
    <m/>
    <m/>
    <n v="5344"/>
    <m/>
    <m/>
  </r>
  <r>
    <x v="6"/>
    <x v="0"/>
    <x v="0"/>
    <x v="0"/>
    <m/>
    <x v="11"/>
    <x v="0"/>
    <x v="0"/>
    <x v="0"/>
    <x v="32"/>
    <x v="32"/>
    <x v="16"/>
    <x v="2"/>
    <x v="0"/>
    <m/>
    <m/>
    <m/>
    <m/>
    <n v="5706.25"/>
    <m/>
    <m/>
  </r>
  <r>
    <x v="6"/>
    <x v="0"/>
    <x v="0"/>
    <x v="0"/>
    <m/>
    <x v="11"/>
    <x v="0"/>
    <x v="0"/>
    <x v="0"/>
    <x v="33"/>
    <x v="33"/>
    <x v="17"/>
    <x v="2"/>
    <x v="0"/>
    <m/>
    <m/>
    <m/>
    <m/>
    <n v="4320"/>
    <m/>
    <m/>
  </r>
  <r>
    <x v="6"/>
    <x v="0"/>
    <x v="0"/>
    <x v="0"/>
    <m/>
    <x v="11"/>
    <x v="0"/>
    <x v="0"/>
    <x v="0"/>
    <x v="34"/>
    <x v="34"/>
    <x v="18"/>
    <x v="2"/>
    <x v="0"/>
    <m/>
    <m/>
    <m/>
    <m/>
    <n v="7705"/>
    <m/>
    <m/>
  </r>
  <r>
    <x v="6"/>
    <x v="0"/>
    <x v="0"/>
    <x v="0"/>
    <m/>
    <x v="11"/>
    <x v="0"/>
    <x v="0"/>
    <x v="0"/>
    <x v="35"/>
    <x v="35"/>
    <x v="19"/>
    <x v="2"/>
    <x v="0"/>
    <m/>
    <m/>
    <m/>
    <m/>
    <n v="4028"/>
    <m/>
    <m/>
  </r>
  <r>
    <x v="6"/>
    <x v="0"/>
    <x v="1"/>
    <x v="0"/>
    <m/>
    <x v="11"/>
    <x v="0"/>
    <x v="0"/>
    <x v="0"/>
    <x v="36"/>
    <x v="36"/>
    <x v="12"/>
    <x v="2"/>
    <x v="0"/>
    <m/>
    <m/>
    <m/>
    <m/>
    <n v="1917"/>
    <m/>
    <m/>
  </r>
  <r>
    <x v="6"/>
    <x v="0"/>
    <x v="0"/>
    <x v="0"/>
    <m/>
    <x v="11"/>
    <x v="0"/>
    <x v="0"/>
    <x v="0"/>
    <x v="37"/>
    <x v="37"/>
    <x v="20"/>
    <x v="3"/>
    <x v="0"/>
    <m/>
    <m/>
    <m/>
    <m/>
    <n v="6353"/>
    <m/>
    <m/>
  </r>
  <r>
    <x v="6"/>
    <x v="0"/>
    <x v="0"/>
    <x v="0"/>
    <m/>
    <x v="11"/>
    <x v="0"/>
    <x v="0"/>
    <x v="0"/>
    <x v="38"/>
    <x v="38"/>
    <x v="21"/>
    <x v="3"/>
    <x v="0"/>
    <m/>
    <m/>
    <m/>
    <m/>
    <n v="5861"/>
    <m/>
    <m/>
  </r>
  <r>
    <x v="6"/>
    <x v="0"/>
    <x v="0"/>
    <x v="0"/>
    <m/>
    <x v="11"/>
    <x v="0"/>
    <x v="0"/>
    <x v="0"/>
    <x v="39"/>
    <x v="39"/>
    <x v="22"/>
    <x v="3"/>
    <x v="0"/>
    <m/>
    <m/>
    <m/>
    <m/>
    <n v="5079"/>
    <m/>
    <m/>
  </r>
  <r>
    <x v="6"/>
    <x v="0"/>
    <x v="0"/>
    <x v="0"/>
    <m/>
    <x v="11"/>
    <x v="0"/>
    <x v="0"/>
    <x v="0"/>
    <x v="40"/>
    <x v="40"/>
    <x v="23"/>
    <x v="3"/>
    <x v="0"/>
    <m/>
    <m/>
    <m/>
    <m/>
    <n v="7589"/>
    <m/>
    <m/>
  </r>
  <r>
    <x v="6"/>
    <x v="0"/>
    <x v="0"/>
    <x v="0"/>
    <m/>
    <x v="11"/>
    <x v="0"/>
    <x v="0"/>
    <x v="1"/>
    <x v="41"/>
    <x v="41"/>
    <x v="24"/>
    <x v="3"/>
    <x v="0"/>
    <m/>
    <m/>
    <m/>
    <m/>
    <n v="10000"/>
    <m/>
    <m/>
  </r>
  <r>
    <x v="6"/>
    <x v="0"/>
    <x v="1"/>
    <x v="0"/>
    <m/>
    <x v="11"/>
    <x v="0"/>
    <x v="0"/>
    <x v="0"/>
    <x v="42"/>
    <x v="42"/>
    <x v="25"/>
    <x v="3"/>
    <x v="0"/>
    <m/>
    <m/>
    <m/>
    <m/>
    <n v="8383.67"/>
    <m/>
    <m/>
  </r>
  <r>
    <x v="6"/>
    <x v="0"/>
    <x v="0"/>
    <x v="0"/>
    <m/>
    <x v="11"/>
    <x v="0"/>
    <x v="0"/>
    <x v="0"/>
    <x v="43"/>
    <x v="43"/>
    <x v="26"/>
    <x v="3"/>
    <x v="0"/>
    <m/>
    <m/>
    <m/>
    <m/>
    <n v="5569"/>
    <m/>
    <m/>
  </r>
  <r>
    <x v="6"/>
    <x v="0"/>
    <x v="0"/>
    <x v="0"/>
    <m/>
    <x v="11"/>
    <x v="0"/>
    <x v="0"/>
    <x v="0"/>
    <x v="44"/>
    <x v="44"/>
    <x v="27"/>
    <x v="3"/>
    <x v="0"/>
    <m/>
    <m/>
    <m/>
    <m/>
    <n v="0"/>
    <m/>
    <m/>
  </r>
  <r>
    <x v="6"/>
    <x v="0"/>
    <x v="0"/>
    <x v="0"/>
    <m/>
    <x v="11"/>
    <x v="0"/>
    <x v="0"/>
    <x v="0"/>
    <x v="45"/>
    <x v="45"/>
    <x v="28"/>
    <x v="3"/>
    <x v="0"/>
    <m/>
    <m/>
    <m/>
    <m/>
    <n v="2583"/>
    <m/>
    <m/>
  </r>
  <r>
    <x v="6"/>
    <x v="0"/>
    <x v="0"/>
    <x v="0"/>
    <m/>
    <x v="11"/>
    <x v="0"/>
    <x v="0"/>
    <x v="0"/>
    <x v="46"/>
    <x v="46"/>
    <x v="29"/>
    <x v="3"/>
    <x v="0"/>
    <m/>
    <m/>
    <m/>
    <m/>
    <n v="4773.42"/>
    <m/>
    <m/>
  </r>
  <r>
    <x v="6"/>
    <x v="0"/>
    <x v="0"/>
    <x v="0"/>
    <m/>
    <x v="11"/>
    <x v="0"/>
    <x v="0"/>
    <x v="0"/>
    <x v="47"/>
    <x v="47"/>
    <x v="30"/>
    <x v="3"/>
    <x v="0"/>
    <m/>
    <m/>
    <m/>
    <m/>
    <n v="5800"/>
    <m/>
    <m/>
  </r>
  <r>
    <x v="6"/>
    <x v="0"/>
    <x v="1"/>
    <x v="0"/>
    <m/>
    <x v="11"/>
    <x v="0"/>
    <x v="0"/>
    <x v="0"/>
    <x v="48"/>
    <x v="48"/>
    <x v="31"/>
    <x v="3"/>
    <x v="0"/>
    <m/>
    <m/>
    <m/>
    <m/>
    <n v="2000"/>
    <m/>
    <m/>
  </r>
  <r>
    <x v="6"/>
    <x v="0"/>
    <x v="0"/>
    <x v="0"/>
    <m/>
    <x v="11"/>
    <x v="0"/>
    <x v="0"/>
    <x v="0"/>
    <x v="49"/>
    <x v="49"/>
    <x v="32"/>
    <x v="3"/>
    <x v="0"/>
    <m/>
    <m/>
    <m/>
    <m/>
    <n v="5045"/>
    <m/>
    <m/>
  </r>
  <r>
    <x v="6"/>
    <x v="0"/>
    <x v="0"/>
    <x v="0"/>
    <m/>
    <x v="11"/>
    <x v="0"/>
    <x v="0"/>
    <x v="0"/>
    <x v="50"/>
    <x v="50"/>
    <x v="28"/>
    <x v="3"/>
    <x v="0"/>
    <m/>
    <m/>
    <m/>
    <m/>
    <n v="9649"/>
    <m/>
    <m/>
  </r>
  <r>
    <x v="6"/>
    <x v="0"/>
    <x v="1"/>
    <x v="0"/>
    <m/>
    <x v="11"/>
    <x v="0"/>
    <x v="0"/>
    <x v="0"/>
    <x v="51"/>
    <x v="51"/>
    <x v="28"/>
    <x v="3"/>
    <x v="0"/>
    <m/>
    <m/>
    <m/>
    <m/>
    <n v="0"/>
    <m/>
    <m/>
  </r>
  <r>
    <x v="6"/>
    <x v="0"/>
    <x v="0"/>
    <x v="0"/>
    <m/>
    <x v="11"/>
    <x v="0"/>
    <x v="0"/>
    <x v="0"/>
    <x v="52"/>
    <x v="52"/>
    <x v="33"/>
    <x v="4"/>
    <x v="0"/>
    <m/>
    <m/>
    <m/>
    <m/>
    <n v="7951"/>
    <m/>
    <m/>
  </r>
  <r>
    <x v="6"/>
    <x v="0"/>
    <x v="0"/>
    <x v="0"/>
    <m/>
    <x v="11"/>
    <x v="0"/>
    <x v="0"/>
    <x v="0"/>
    <x v="53"/>
    <x v="53"/>
    <x v="34"/>
    <x v="4"/>
    <x v="0"/>
    <m/>
    <m/>
    <m/>
    <m/>
    <n v="3351"/>
    <m/>
    <m/>
  </r>
  <r>
    <x v="6"/>
    <x v="0"/>
    <x v="1"/>
    <x v="0"/>
    <m/>
    <x v="11"/>
    <x v="0"/>
    <x v="0"/>
    <x v="0"/>
    <x v="54"/>
    <x v="54"/>
    <x v="35"/>
    <x v="4"/>
    <x v="0"/>
    <m/>
    <m/>
    <m/>
    <m/>
    <n v="1566.96"/>
    <m/>
    <m/>
  </r>
  <r>
    <x v="6"/>
    <x v="0"/>
    <x v="0"/>
    <x v="0"/>
    <m/>
    <x v="11"/>
    <x v="0"/>
    <x v="0"/>
    <x v="0"/>
    <x v="55"/>
    <x v="55"/>
    <x v="36"/>
    <x v="4"/>
    <x v="0"/>
    <m/>
    <m/>
    <m/>
    <m/>
    <n v="3522"/>
    <m/>
    <m/>
  </r>
  <r>
    <x v="6"/>
    <x v="0"/>
    <x v="0"/>
    <x v="0"/>
    <m/>
    <x v="11"/>
    <x v="0"/>
    <x v="0"/>
    <x v="0"/>
    <x v="56"/>
    <x v="56"/>
    <x v="37"/>
    <x v="4"/>
    <x v="0"/>
    <m/>
    <m/>
    <m/>
    <m/>
    <n v="3863"/>
    <m/>
    <m/>
  </r>
  <r>
    <x v="6"/>
    <x v="0"/>
    <x v="1"/>
    <x v="0"/>
    <m/>
    <x v="11"/>
    <x v="0"/>
    <x v="0"/>
    <x v="1"/>
    <x v="57"/>
    <x v="57"/>
    <x v="38"/>
    <x v="4"/>
    <x v="0"/>
    <m/>
    <m/>
    <m/>
    <m/>
    <n v="0"/>
    <m/>
    <m/>
  </r>
  <r>
    <x v="6"/>
    <x v="0"/>
    <x v="0"/>
    <x v="0"/>
    <m/>
    <x v="11"/>
    <x v="0"/>
    <x v="0"/>
    <x v="0"/>
    <x v="58"/>
    <x v="58"/>
    <x v="39"/>
    <x v="4"/>
    <x v="0"/>
    <m/>
    <m/>
    <m/>
    <m/>
    <n v="2615"/>
    <m/>
    <m/>
  </r>
  <r>
    <x v="6"/>
    <x v="0"/>
    <x v="1"/>
    <x v="0"/>
    <m/>
    <x v="11"/>
    <x v="0"/>
    <x v="0"/>
    <x v="1"/>
    <x v="59"/>
    <x v="59"/>
    <x v="40"/>
    <x v="4"/>
    <x v="0"/>
    <m/>
    <m/>
    <m/>
    <m/>
    <n v="2910"/>
    <m/>
    <m/>
  </r>
  <r>
    <x v="6"/>
    <x v="0"/>
    <x v="0"/>
    <x v="0"/>
    <m/>
    <x v="11"/>
    <x v="0"/>
    <x v="0"/>
    <x v="0"/>
    <x v="60"/>
    <x v="60"/>
    <x v="41"/>
    <x v="4"/>
    <x v="0"/>
    <m/>
    <m/>
    <m/>
    <m/>
    <n v="9620"/>
    <m/>
    <m/>
  </r>
  <r>
    <x v="6"/>
    <x v="0"/>
    <x v="0"/>
    <x v="0"/>
    <m/>
    <x v="11"/>
    <x v="0"/>
    <x v="0"/>
    <x v="0"/>
    <x v="61"/>
    <x v="61"/>
    <x v="42"/>
    <x v="4"/>
    <x v="0"/>
    <m/>
    <m/>
    <m/>
    <m/>
    <n v="7215.65"/>
    <m/>
    <m/>
  </r>
  <r>
    <x v="6"/>
    <x v="0"/>
    <x v="0"/>
    <x v="0"/>
    <m/>
    <x v="11"/>
    <x v="0"/>
    <x v="0"/>
    <x v="0"/>
    <x v="62"/>
    <x v="62"/>
    <x v="43"/>
    <x v="4"/>
    <x v="0"/>
    <m/>
    <m/>
    <m/>
    <m/>
    <n v="4395"/>
    <m/>
    <m/>
  </r>
  <r>
    <x v="6"/>
    <x v="0"/>
    <x v="1"/>
    <x v="0"/>
    <m/>
    <x v="11"/>
    <x v="0"/>
    <x v="0"/>
    <x v="1"/>
    <x v="63"/>
    <x v="63"/>
    <x v="44"/>
    <x v="4"/>
    <x v="0"/>
    <m/>
    <m/>
    <m/>
    <m/>
    <n v="4002"/>
    <m/>
    <m/>
  </r>
  <r>
    <x v="6"/>
    <x v="0"/>
    <x v="0"/>
    <x v="0"/>
    <m/>
    <x v="11"/>
    <x v="0"/>
    <x v="0"/>
    <x v="0"/>
    <x v="64"/>
    <x v="64"/>
    <x v="45"/>
    <x v="4"/>
    <x v="0"/>
    <m/>
    <m/>
    <m/>
    <m/>
    <n v="6750"/>
    <m/>
    <m/>
  </r>
  <r>
    <x v="6"/>
    <x v="0"/>
    <x v="1"/>
    <x v="0"/>
    <m/>
    <x v="11"/>
    <x v="0"/>
    <x v="0"/>
    <x v="0"/>
    <x v="65"/>
    <x v="65"/>
    <x v="46"/>
    <x v="4"/>
    <x v="0"/>
    <m/>
    <m/>
    <m/>
    <m/>
    <n v="2500"/>
    <m/>
    <m/>
  </r>
  <r>
    <x v="6"/>
    <x v="0"/>
    <x v="1"/>
    <x v="0"/>
    <m/>
    <x v="11"/>
    <x v="0"/>
    <x v="0"/>
    <x v="0"/>
    <x v="66"/>
    <x v="66"/>
    <x v="47"/>
    <x v="5"/>
    <x v="0"/>
    <m/>
    <m/>
    <m/>
    <m/>
    <n v="140"/>
    <m/>
    <m/>
  </r>
  <r>
    <x v="6"/>
    <x v="0"/>
    <x v="0"/>
    <x v="0"/>
    <m/>
    <x v="11"/>
    <x v="0"/>
    <x v="0"/>
    <x v="0"/>
    <x v="67"/>
    <x v="67"/>
    <x v="47"/>
    <x v="5"/>
    <x v="0"/>
    <m/>
    <m/>
    <m/>
    <m/>
    <n v="3236"/>
    <m/>
    <m/>
  </r>
  <r>
    <x v="6"/>
    <x v="0"/>
    <x v="1"/>
    <x v="0"/>
    <m/>
    <x v="11"/>
    <x v="0"/>
    <x v="0"/>
    <x v="0"/>
    <x v="68"/>
    <x v="68"/>
    <x v="48"/>
    <x v="5"/>
    <x v="0"/>
    <m/>
    <m/>
    <m/>
    <m/>
    <n v="0"/>
    <m/>
    <m/>
  </r>
  <r>
    <x v="6"/>
    <x v="0"/>
    <x v="0"/>
    <x v="0"/>
    <m/>
    <x v="11"/>
    <x v="0"/>
    <x v="0"/>
    <x v="0"/>
    <x v="69"/>
    <x v="69"/>
    <x v="49"/>
    <x v="5"/>
    <x v="0"/>
    <m/>
    <m/>
    <m/>
    <m/>
    <n v="7943"/>
    <m/>
    <m/>
  </r>
  <r>
    <x v="6"/>
    <x v="0"/>
    <x v="0"/>
    <x v="0"/>
    <m/>
    <x v="11"/>
    <x v="0"/>
    <x v="0"/>
    <x v="0"/>
    <x v="70"/>
    <x v="70"/>
    <x v="50"/>
    <x v="5"/>
    <x v="0"/>
    <m/>
    <m/>
    <m/>
    <m/>
    <n v="24220"/>
    <m/>
    <m/>
  </r>
  <r>
    <x v="6"/>
    <x v="0"/>
    <x v="0"/>
    <x v="0"/>
    <m/>
    <x v="11"/>
    <x v="0"/>
    <x v="0"/>
    <x v="0"/>
    <x v="71"/>
    <x v="71"/>
    <x v="48"/>
    <x v="5"/>
    <x v="0"/>
    <m/>
    <m/>
    <m/>
    <m/>
    <n v="2286.16"/>
    <m/>
    <m/>
  </r>
  <r>
    <x v="6"/>
    <x v="0"/>
    <x v="0"/>
    <x v="0"/>
    <m/>
    <x v="11"/>
    <x v="0"/>
    <x v="0"/>
    <x v="0"/>
    <x v="72"/>
    <x v="72"/>
    <x v="51"/>
    <x v="5"/>
    <x v="0"/>
    <m/>
    <m/>
    <m/>
    <m/>
    <n v="10606.68"/>
    <m/>
    <m/>
  </r>
  <r>
    <x v="6"/>
    <x v="0"/>
    <x v="0"/>
    <x v="0"/>
    <m/>
    <x v="11"/>
    <x v="0"/>
    <x v="0"/>
    <x v="0"/>
    <x v="73"/>
    <x v="73"/>
    <x v="52"/>
    <x v="5"/>
    <x v="0"/>
    <m/>
    <m/>
    <m/>
    <m/>
    <n v="3597"/>
    <m/>
    <m/>
  </r>
  <r>
    <x v="6"/>
    <x v="0"/>
    <x v="0"/>
    <x v="0"/>
    <m/>
    <x v="11"/>
    <x v="0"/>
    <x v="0"/>
    <x v="0"/>
    <x v="74"/>
    <x v="74"/>
    <x v="53"/>
    <x v="5"/>
    <x v="0"/>
    <m/>
    <m/>
    <m/>
    <m/>
    <n v="8363"/>
    <m/>
    <m/>
  </r>
  <r>
    <x v="6"/>
    <x v="0"/>
    <x v="0"/>
    <x v="0"/>
    <m/>
    <x v="11"/>
    <x v="0"/>
    <x v="0"/>
    <x v="0"/>
    <x v="75"/>
    <x v="75"/>
    <x v="54"/>
    <x v="6"/>
    <x v="0"/>
    <m/>
    <m/>
    <m/>
    <m/>
    <n v="4281"/>
    <m/>
    <m/>
  </r>
  <r>
    <x v="6"/>
    <x v="0"/>
    <x v="1"/>
    <x v="0"/>
    <m/>
    <x v="11"/>
    <x v="0"/>
    <x v="0"/>
    <x v="0"/>
    <x v="76"/>
    <x v="76"/>
    <x v="54"/>
    <x v="6"/>
    <x v="0"/>
    <m/>
    <m/>
    <m/>
    <m/>
    <n v="1840"/>
    <m/>
    <m/>
  </r>
  <r>
    <x v="6"/>
    <x v="0"/>
    <x v="0"/>
    <x v="0"/>
    <m/>
    <x v="11"/>
    <x v="0"/>
    <x v="0"/>
    <x v="0"/>
    <x v="77"/>
    <x v="77"/>
    <x v="54"/>
    <x v="6"/>
    <x v="0"/>
    <m/>
    <m/>
    <m/>
    <m/>
    <n v="4678"/>
    <m/>
    <m/>
  </r>
  <r>
    <x v="6"/>
    <x v="0"/>
    <x v="1"/>
    <x v="0"/>
    <m/>
    <x v="11"/>
    <x v="0"/>
    <x v="0"/>
    <x v="0"/>
    <x v="78"/>
    <x v="78"/>
    <x v="54"/>
    <x v="6"/>
    <x v="0"/>
    <m/>
    <m/>
    <m/>
    <m/>
    <n v="800"/>
    <m/>
    <m/>
  </r>
  <r>
    <x v="6"/>
    <x v="0"/>
    <x v="1"/>
    <x v="0"/>
    <m/>
    <x v="11"/>
    <x v="0"/>
    <x v="0"/>
    <x v="0"/>
    <x v="79"/>
    <x v="79"/>
    <x v="55"/>
    <x v="6"/>
    <x v="0"/>
    <m/>
    <m/>
    <m/>
    <m/>
    <n v="42513"/>
    <m/>
    <m/>
  </r>
  <r>
    <x v="6"/>
    <x v="0"/>
    <x v="0"/>
    <x v="0"/>
    <m/>
    <x v="11"/>
    <x v="0"/>
    <x v="0"/>
    <x v="0"/>
    <x v="80"/>
    <x v="80"/>
    <x v="55"/>
    <x v="6"/>
    <x v="0"/>
    <m/>
    <m/>
    <m/>
    <m/>
    <n v="376"/>
    <m/>
    <m/>
  </r>
  <r>
    <x v="6"/>
    <x v="0"/>
    <x v="0"/>
    <x v="0"/>
    <m/>
    <x v="11"/>
    <x v="0"/>
    <x v="0"/>
    <x v="0"/>
    <x v="81"/>
    <x v="81"/>
    <x v="56"/>
    <x v="6"/>
    <x v="0"/>
    <m/>
    <m/>
    <m/>
    <m/>
    <n v="1000"/>
    <m/>
    <m/>
  </r>
  <r>
    <x v="6"/>
    <x v="0"/>
    <x v="1"/>
    <x v="0"/>
    <m/>
    <x v="11"/>
    <x v="0"/>
    <x v="0"/>
    <x v="0"/>
    <x v="82"/>
    <x v="82"/>
    <x v="56"/>
    <x v="6"/>
    <x v="0"/>
    <m/>
    <m/>
    <m/>
    <m/>
    <n v="0"/>
    <m/>
    <m/>
  </r>
  <r>
    <x v="6"/>
    <x v="0"/>
    <x v="0"/>
    <x v="0"/>
    <m/>
    <x v="11"/>
    <x v="0"/>
    <x v="0"/>
    <x v="0"/>
    <x v="83"/>
    <x v="83"/>
    <x v="56"/>
    <x v="6"/>
    <x v="0"/>
    <m/>
    <m/>
    <m/>
    <m/>
    <n v="5500"/>
    <m/>
    <m/>
  </r>
  <r>
    <x v="6"/>
    <x v="0"/>
    <x v="0"/>
    <x v="0"/>
    <m/>
    <x v="11"/>
    <x v="0"/>
    <x v="0"/>
    <x v="0"/>
    <x v="84"/>
    <x v="84"/>
    <x v="56"/>
    <x v="6"/>
    <x v="0"/>
    <m/>
    <m/>
    <m/>
    <m/>
    <n v="0"/>
    <m/>
    <m/>
  </r>
  <r>
    <x v="6"/>
    <x v="0"/>
    <x v="0"/>
    <x v="0"/>
    <m/>
    <x v="11"/>
    <x v="0"/>
    <x v="0"/>
    <x v="0"/>
    <x v="85"/>
    <x v="85"/>
    <x v="57"/>
    <x v="7"/>
    <x v="1"/>
    <m/>
    <m/>
    <m/>
    <m/>
    <n v="10000"/>
    <m/>
    <m/>
  </r>
  <r>
    <x v="6"/>
    <x v="0"/>
    <x v="1"/>
    <x v="0"/>
    <m/>
    <x v="11"/>
    <x v="0"/>
    <x v="0"/>
    <x v="0"/>
    <x v="86"/>
    <x v="86"/>
    <x v="58"/>
    <x v="7"/>
    <x v="1"/>
    <m/>
    <m/>
    <m/>
    <m/>
    <n v="3000"/>
    <m/>
    <m/>
  </r>
  <r>
    <x v="6"/>
    <x v="0"/>
    <x v="0"/>
    <x v="0"/>
    <m/>
    <x v="11"/>
    <x v="0"/>
    <x v="0"/>
    <x v="0"/>
    <x v="87"/>
    <x v="87"/>
    <x v="59"/>
    <x v="7"/>
    <x v="1"/>
    <m/>
    <m/>
    <m/>
    <m/>
    <n v="7444.5"/>
    <m/>
    <m/>
  </r>
  <r>
    <x v="6"/>
    <x v="0"/>
    <x v="1"/>
    <x v="0"/>
    <m/>
    <x v="11"/>
    <x v="0"/>
    <x v="0"/>
    <x v="0"/>
    <x v="88"/>
    <x v="88"/>
    <x v="60"/>
    <x v="7"/>
    <x v="1"/>
    <m/>
    <m/>
    <m/>
    <m/>
    <n v="1000"/>
    <m/>
    <m/>
  </r>
  <r>
    <x v="6"/>
    <x v="0"/>
    <x v="0"/>
    <x v="0"/>
    <m/>
    <x v="11"/>
    <x v="0"/>
    <x v="0"/>
    <x v="0"/>
    <x v="89"/>
    <x v="89"/>
    <x v="61"/>
    <x v="7"/>
    <x v="1"/>
    <m/>
    <m/>
    <m/>
    <m/>
    <n v="6003.17"/>
    <m/>
    <m/>
  </r>
  <r>
    <x v="6"/>
    <x v="0"/>
    <x v="0"/>
    <x v="0"/>
    <m/>
    <x v="11"/>
    <x v="0"/>
    <x v="0"/>
    <x v="0"/>
    <x v="90"/>
    <x v="90"/>
    <x v="62"/>
    <x v="7"/>
    <x v="1"/>
    <m/>
    <m/>
    <m/>
    <m/>
    <n v="5000"/>
    <m/>
    <m/>
  </r>
  <r>
    <x v="6"/>
    <x v="0"/>
    <x v="0"/>
    <x v="0"/>
    <m/>
    <x v="11"/>
    <x v="0"/>
    <x v="0"/>
    <x v="0"/>
    <x v="91"/>
    <x v="91"/>
    <x v="63"/>
    <x v="7"/>
    <x v="1"/>
    <m/>
    <m/>
    <m/>
    <m/>
    <n v="0"/>
    <m/>
    <m/>
  </r>
  <r>
    <x v="6"/>
    <x v="0"/>
    <x v="0"/>
    <x v="0"/>
    <m/>
    <x v="11"/>
    <x v="0"/>
    <x v="0"/>
    <x v="0"/>
    <x v="92"/>
    <x v="92"/>
    <x v="63"/>
    <x v="7"/>
    <x v="1"/>
    <m/>
    <m/>
    <m/>
    <m/>
    <n v="656"/>
    <m/>
    <m/>
  </r>
  <r>
    <x v="6"/>
    <x v="0"/>
    <x v="0"/>
    <x v="0"/>
    <m/>
    <x v="11"/>
    <x v="0"/>
    <x v="0"/>
    <x v="0"/>
    <x v="93"/>
    <x v="93"/>
    <x v="64"/>
    <x v="7"/>
    <x v="1"/>
    <m/>
    <m/>
    <m/>
    <m/>
    <n v="5698"/>
    <m/>
    <m/>
  </r>
  <r>
    <x v="6"/>
    <x v="0"/>
    <x v="1"/>
    <x v="0"/>
    <m/>
    <x v="11"/>
    <x v="0"/>
    <x v="0"/>
    <x v="0"/>
    <x v="94"/>
    <x v="94"/>
    <x v="65"/>
    <x v="7"/>
    <x v="1"/>
    <m/>
    <m/>
    <m/>
    <m/>
    <n v="3000"/>
    <m/>
    <m/>
  </r>
  <r>
    <x v="6"/>
    <x v="0"/>
    <x v="1"/>
    <x v="0"/>
    <m/>
    <x v="11"/>
    <x v="0"/>
    <x v="0"/>
    <x v="0"/>
    <x v="95"/>
    <x v="95"/>
    <x v="66"/>
    <x v="7"/>
    <x v="1"/>
    <m/>
    <m/>
    <m/>
    <m/>
    <n v="5000"/>
    <m/>
    <m/>
  </r>
  <r>
    <x v="6"/>
    <x v="0"/>
    <x v="1"/>
    <x v="0"/>
    <m/>
    <x v="11"/>
    <x v="0"/>
    <x v="0"/>
    <x v="0"/>
    <x v="96"/>
    <x v="96"/>
    <x v="67"/>
    <x v="8"/>
    <x v="1"/>
    <m/>
    <m/>
    <m/>
    <m/>
    <n v="0"/>
    <m/>
    <m/>
  </r>
  <r>
    <x v="6"/>
    <x v="0"/>
    <x v="1"/>
    <x v="0"/>
    <m/>
    <x v="11"/>
    <x v="0"/>
    <x v="0"/>
    <x v="0"/>
    <x v="97"/>
    <x v="97"/>
    <x v="67"/>
    <x v="8"/>
    <x v="1"/>
    <m/>
    <m/>
    <m/>
    <m/>
    <n v="750"/>
    <m/>
    <m/>
  </r>
  <r>
    <x v="6"/>
    <x v="0"/>
    <x v="1"/>
    <x v="0"/>
    <m/>
    <x v="11"/>
    <x v="0"/>
    <x v="0"/>
    <x v="0"/>
    <x v="98"/>
    <x v="98"/>
    <x v="68"/>
    <x v="8"/>
    <x v="1"/>
    <m/>
    <m/>
    <m/>
    <m/>
    <n v="1500"/>
    <m/>
    <m/>
  </r>
  <r>
    <x v="6"/>
    <x v="0"/>
    <x v="0"/>
    <x v="0"/>
    <m/>
    <x v="11"/>
    <x v="0"/>
    <x v="0"/>
    <x v="0"/>
    <x v="99"/>
    <x v="99"/>
    <x v="69"/>
    <x v="8"/>
    <x v="1"/>
    <m/>
    <m/>
    <m/>
    <m/>
    <n v="8999"/>
    <m/>
    <m/>
  </r>
  <r>
    <x v="6"/>
    <x v="0"/>
    <x v="1"/>
    <x v="0"/>
    <m/>
    <x v="11"/>
    <x v="0"/>
    <x v="0"/>
    <x v="0"/>
    <x v="100"/>
    <x v="100"/>
    <x v="70"/>
    <x v="8"/>
    <x v="1"/>
    <m/>
    <m/>
    <m/>
    <m/>
    <n v="0"/>
    <m/>
    <m/>
  </r>
  <r>
    <x v="6"/>
    <x v="0"/>
    <x v="1"/>
    <x v="0"/>
    <m/>
    <x v="11"/>
    <x v="0"/>
    <x v="0"/>
    <x v="0"/>
    <x v="101"/>
    <x v="101"/>
    <x v="70"/>
    <x v="8"/>
    <x v="1"/>
    <m/>
    <m/>
    <m/>
    <m/>
    <n v="0"/>
    <m/>
    <m/>
  </r>
  <r>
    <x v="6"/>
    <x v="0"/>
    <x v="1"/>
    <x v="0"/>
    <m/>
    <x v="11"/>
    <x v="0"/>
    <x v="0"/>
    <x v="0"/>
    <x v="102"/>
    <x v="102"/>
    <x v="70"/>
    <x v="8"/>
    <x v="1"/>
    <m/>
    <m/>
    <m/>
    <m/>
    <n v="0"/>
    <m/>
    <m/>
  </r>
  <r>
    <x v="6"/>
    <x v="0"/>
    <x v="1"/>
    <x v="0"/>
    <m/>
    <x v="11"/>
    <x v="0"/>
    <x v="0"/>
    <x v="0"/>
    <x v="103"/>
    <x v="103"/>
    <x v="71"/>
    <x v="8"/>
    <x v="1"/>
    <m/>
    <m/>
    <m/>
    <m/>
    <n v="2696.75"/>
    <m/>
    <m/>
  </r>
  <r>
    <x v="6"/>
    <x v="0"/>
    <x v="0"/>
    <x v="0"/>
    <m/>
    <x v="11"/>
    <x v="0"/>
    <x v="0"/>
    <x v="0"/>
    <x v="104"/>
    <x v="104"/>
    <x v="71"/>
    <x v="8"/>
    <x v="1"/>
    <m/>
    <m/>
    <m/>
    <m/>
    <n v="3137"/>
    <m/>
    <m/>
  </r>
  <r>
    <x v="6"/>
    <x v="0"/>
    <x v="1"/>
    <x v="0"/>
    <m/>
    <x v="11"/>
    <x v="0"/>
    <x v="0"/>
    <x v="0"/>
    <x v="105"/>
    <x v="105"/>
    <x v="72"/>
    <x v="8"/>
    <x v="1"/>
    <m/>
    <m/>
    <m/>
    <m/>
    <n v="5000"/>
    <m/>
    <m/>
  </r>
  <r>
    <x v="6"/>
    <x v="0"/>
    <x v="1"/>
    <x v="0"/>
    <m/>
    <x v="11"/>
    <x v="0"/>
    <x v="0"/>
    <x v="0"/>
    <x v="106"/>
    <x v="106"/>
    <x v="67"/>
    <x v="8"/>
    <x v="1"/>
    <m/>
    <m/>
    <m/>
    <m/>
    <n v="2000"/>
    <m/>
    <m/>
  </r>
  <r>
    <x v="6"/>
    <x v="0"/>
    <x v="0"/>
    <x v="0"/>
    <m/>
    <x v="11"/>
    <x v="0"/>
    <x v="0"/>
    <x v="0"/>
    <x v="107"/>
    <x v="107"/>
    <x v="73"/>
    <x v="8"/>
    <x v="1"/>
    <m/>
    <m/>
    <m/>
    <m/>
    <n v="0"/>
    <m/>
    <m/>
  </r>
  <r>
    <x v="6"/>
    <x v="0"/>
    <x v="0"/>
    <x v="0"/>
    <m/>
    <x v="11"/>
    <x v="0"/>
    <x v="0"/>
    <x v="0"/>
    <x v="108"/>
    <x v="108"/>
    <x v="74"/>
    <x v="8"/>
    <x v="1"/>
    <m/>
    <m/>
    <m/>
    <m/>
    <n v="5012"/>
    <m/>
    <m/>
  </r>
  <r>
    <x v="6"/>
    <x v="0"/>
    <x v="0"/>
    <x v="0"/>
    <m/>
    <x v="11"/>
    <x v="0"/>
    <x v="0"/>
    <x v="0"/>
    <x v="109"/>
    <x v="109"/>
    <x v="74"/>
    <x v="8"/>
    <x v="1"/>
    <m/>
    <m/>
    <m/>
    <m/>
    <n v="2000"/>
    <m/>
    <m/>
  </r>
  <r>
    <x v="6"/>
    <x v="0"/>
    <x v="0"/>
    <x v="0"/>
    <m/>
    <x v="11"/>
    <x v="0"/>
    <x v="0"/>
    <x v="0"/>
    <x v="110"/>
    <x v="110"/>
    <x v="74"/>
    <x v="8"/>
    <x v="1"/>
    <m/>
    <m/>
    <m/>
    <m/>
    <n v="615"/>
    <m/>
    <m/>
  </r>
  <r>
    <x v="6"/>
    <x v="0"/>
    <x v="0"/>
    <x v="1"/>
    <m/>
    <x v="11"/>
    <x v="0"/>
    <x v="0"/>
    <x v="0"/>
    <x v="111"/>
    <x v="111"/>
    <x v="75"/>
    <x v="8"/>
    <x v="1"/>
    <m/>
    <m/>
    <m/>
    <m/>
    <n v="7785.35"/>
    <m/>
    <m/>
  </r>
  <r>
    <x v="6"/>
    <x v="0"/>
    <x v="0"/>
    <x v="0"/>
    <m/>
    <x v="11"/>
    <x v="0"/>
    <x v="0"/>
    <x v="0"/>
    <x v="112"/>
    <x v="112"/>
    <x v="76"/>
    <x v="9"/>
    <x v="1"/>
    <m/>
    <m/>
    <m/>
    <m/>
    <n v="4000"/>
    <m/>
    <m/>
  </r>
  <r>
    <x v="6"/>
    <x v="0"/>
    <x v="1"/>
    <x v="0"/>
    <m/>
    <x v="11"/>
    <x v="0"/>
    <x v="0"/>
    <x v="0"/>
    <x v="113"/>
    <x v="113"/>
    <x v="76"/>
    <x v="9"/>
    <x v="1"/>
    <m/>
    <m/>
    <m/>
    <m/>
    <n v="0"/>
    <m/>
    <m/>
  </r>
  <r>
    <x v="6"/>
    <x v="0"/>
    <x v="0"/>
    <x v="0"/>
    <m/>
    <x v="11"/>
    <x v="0"/>
    <x v="0"/>
    <x v="0"/>
    <x v="114"/>
    <x v="114"/>
    <x v="77"/>
    <x v="9"/>
    <x v="1"/>
    <m/>
    <m/>
    <m/>
    <m/>
    <n v="2064"/>
    <m/>
    <m/>
  </r>
  <r>
    <x v="6"/>
    <x v="0"/>
    <x v="0"/>
    <x v="0"/>
    <m/>
    <x v="11"/>
    <x v="0"/>
    <x v="0"/>
    <x v="0"/>
    <x v="115"/>
    <x v="115"/>
    <x v="78"/>
    <x v="9"/>
    <x v="1"/>
    <m/>
    <m/>
    <m/>
    <m/>
    <n v="928"/>
    <m/>
    <m/>
  </r>
  <r>
    <x v="6"/>
    <x v="0"/>
    <x v="1"/>
    <x v="0"/>
    <m/>
    <x v="11"/>
    <x v="0"/>
    <x v="0"/>
    <x v="0"/>
    <x v="116"/>
    <x v="116"/>
    <x v="78"/>
    <x v="9"/>
    <x v="1"/>
    <m/>
    <m/>
    <m/>
    <m/>
    <n v="765"/>
    <m/>
    <m/>
  </r>
  <r>
    <x v="6"/>
    <x v="0"/>
    <x v="0"/>
    <x v="0"/>
    <m/>
    <x v="11"/>
    <x v="0"/>
    <x v="0"/>
    <x v="0"/>
    <x v="117"/>
    <x v="117"/>
    <x v="78"/>
    <x v="9"/>
    <x v="1"/>
    <m/>
    <m/>
    <m/>
    <m/>
    <n v="2654"/>
    <m/>
    <m/>
  </r>
  <r>
    <x v="6"/>
    <x v="0"/>
    <x v="0"/>
    <x v="0"/>
    <m/>
    <x v="11"/>
    <x v="0"/>
    <x v="0"/>
    <x v="0"/>
    <x v="118"/>
    <x v="118"/>
    <x v="78"/>
    <x v="9"/>
    <x v="1"/>
    <m/>
    <m/>
    <m/>
    <m/>
    <n v="0"/>
    <m/>
    <m/>
  </r>
  <r>
    <x v="6"/>
    <x v="0"/>
    <x v="0"/>
    <x v="0"/>
    <m/>
    <x v="11"/>
    <x v="0"/>
    <x v="0"/>
    <x v="0"/>
    <x v="119"/>
    <x v="119"/>
    <x v="79"/>
    <x v="9"/>
    <x v="1"/>
    <m/>
    <m/>
    <m/>
    <m/>
    <n v="1338"/>
    <m/>
    <m/>
  </r>
  <r>
    <x v="6"/>
    <x v="0"/>
    <x v="1"/>
    <x v="0"/>
    <m/>
    <x v="11"/>
    <x v="0"/>
    <x v="0"/>
    <x v="0"/>
    <x v="120"/>
    <x v="120"/>
    <x v="79"/>
    <x v="9"/>
    <x v="1"/>
    <m/>
    <m/>
    <m/>
    <m/>
    <n v="900"/>
    <m/>
    <m/>
  </r>
  <r>
    <x v="6"/>
    <x v="0"/>
    <x v="1"/>
    <x v="0"/>
    <m/>
    <x v="11"/>
    <x v="0"/>
    <x v="0"/>
    <x v="0"/>
    <x v="121"/>
    <x v="121"/>
    <x v="79"/>
    <x v="9"/>
    <x v="1"/>
    <m/>
    <m/>
    <m/>
    <m/>
    <n v="0"/>
    <m/>
    <m/>
  </r>
  <r>
    <x v="6"/>
    <x v="0"/>
    <x v="0"/>
    <x v="0"/>
    <m/>
    <x v="11"/>
    <x v="0"/>
    <x v="0"/>
    <x v="0"/>
    <x v="122"/>
    <x v="122"/>
    <x v="80"/>
    <x v="9"/>
    <x v="1"/>
    <m/>
    <m/>
    <m/>
    <m/>
    <n v="5837"/>
    <m/>
    <m/>
  </r>
  <r>
    <x v="6"/>
    <x v="0"/>
    <x v="1"/>
    <x v="0"/>
    <m/>
    <x v="11"/>
    <x v="0"/>
    <x v="0"/>
    <x v="0"/>
    <x v="123"/>
    <x v="123"/>
    <x v="81"/>
    <x v="9"/>
    <x v="1"/>
    <m/>
    <m/>
    <m/>
    <m/>
    <n v="600"/>
    <m/>
    <m/>
  </r>
  <r>
    <x v="6"/>
    <x v="0"/>
    <x v="0"/>
    <x v="0"/>
    <m/>
    <x v="11"/>
    <x v="0"/>
    <x v="0"/>
    <x v="0"/>
    <x v="124"/>
    <x v="124"/>
    <x v="81"/>
    <x v="9"/>
    <x v="1"/>
    <m/>
    <m/>
    <m/>
    <m/>
    <n v="0"/>
    <m/>
    <m/>
  </r>
  <r>
    <x v="6"/>
    <x v="0"/>
    <x v="0"/>
    <x v="0"/>
    <m/>
    <x v="11"/>
    <x v="0"/>
    <x v="0"/>
    <x v="0"/>
    <x v="125"/>
    <x v="125"/>
    <x v="81"/>
    <x v="9"/>
    <x v="1"/>
    <m/>
    <m/>
    <m/>
    <m/>
    <n v="0"/>
    <m/>
    <m/>
  </r>
  <r>
    <x v="6"/>
    <x v="0"/>
    <x v="0"/>
    <x v="0"/>
    <m/>
    <x v="11"/>
    <x v="0"/>
    <x v="0"/>
    <x v="0"/>
    <x v="126"/>
    <x v="126"/>
    <x v="82"/>
    <x v="9"/>
    <x v="1"/>
    <m/>
    <m/>
    <m/>
    <m/>
    <n v="1431"/>
    <m/>
    <m/>
  </r>
  <r>
    <x v="6"/>
    <x v="0"/>
    <x v="0"/>
    <x v="0"/>
    <m/>
    <x v="11"/>
    <x v="0"/>
    <x v="0"/>
    <x v="0"/>
    <x v="127"/>
    <x v="127"/>
    <x v="82"/>
    <x v="9"/>
    <x v="1"/>
    <m/>
    <m/>
    <m/>
    <m/>
    <n v="1345.58"/>
    <m/>
    <m/>
  </r>
  <r>
    <x v="6"/>
    <x v="0"/>
    <x v="0"/>
    <x v="0"/>
    <m/>
    <x v="11"/>
    <x v="0"/>
    <x v="0"/>
    <x v="0"/>
    <x v="128"/>
    <x v="128"/>
    <x v="82"/>
    <x v="9"/>
    <x v="1"/>
    <m/>
    <m/>
    <m/>
    <m/>
    <n v="0"/>
    <m/>
    <m/>
  </r>
  <r>
    <x v="6"/>
    <x v="0"/>
    <x v="0"/>
    <x v="0"/>
    <m/>
    <x v="11"/>
    <x v="0"/>
    <x v="0"/>
    <x v="0"/>
    <x v="129"/>
    <x v="129"/>
    <x v="79"/>
    <x v="9"/>
    <x v="1"/>
    <m/>
    <m/>
    <m/>
    <m/>
    <n v="1500"/>
    <m/>
    <m/>
  </r>
  <r>
    <x v="6"/>
    <x v="0"/>
    <x v="0"/>
    <x v="0"/>
    <m/>
    <x v="11"/>
    <x v="0"/>
    <x v="0"/>
    <x v="0"/>
    <x v="130"/>
    <x v="130"/>
    <x v="77"/>
    <x v="9"/>
    <x v="1"/>
    <m/>
    <m/>
    <m/>
    <m/>
    <n v="481"/>
    <m/>
    <m/>
  </r>
  <r>
    <x v="6"/>
    <x v="0"/>
    <x v="0"/>
    <x v="0"/>
    <m/>
    <x v="11"/>
    <x v="0"/>
    <x v="0"/>
    <x v="0"/>
    <x v="131"/>
    <x v="131"/>
    <x v="77"/>
    <x v="9"/>
    <x v="1"/>
    <m/>
    <m/>
    <m/>
    <m/>
    <n v="0"/>
    <m/>
    <m/>
  </r>
  <r>
    <x v="6"/>
    <x v="0"/>
    <x v="0"/>
    <x v="0"/>
    <m/>
    <x v="11"/>
    <x v="0"/>
    <x v="0"/>
    <x v="0"/>
    <x v="132"/>
    <x v="132"/>
    <x v="77"/>
    <x v="9"/>
    <x v="1"/>
    <m/>
    <m/>
    <m/>
    <m/>
    <n v="1087"/>
    <m/>
    <m/>
  </r>
  <r>
    <x v="6"/>
    <x v="0"/>
    <x v="0"/>
    <x v="0"/>
    <m/>
    <x v="11"/>
    <x v="0"/>
    <x v="0"/>
    <x v="0"/>
    <x v="133"/>
    <x v="133"/>
    <x v="77"/>
    <x v="9"/>
    <x v="1"/>
    <m/>
    <m/>
    <m/>
    <m/>
    <n v="501"/>
    <m/>
    <m/>
  </r>
  <r>
    <x v="6"/>
    <x v="0"/>
    <x v="0"/>
    <x v="0"/>
    <m/>
    <x v="11"/>
    <x v="0"/>
    <x v="0"/>
    <x v="0"/>
    <x v="134"/>
    <x v="134"/>
    <x v="80"/>
    <x v="9"/>
    <x v="1"/>
    <m/>
    <m/>
    <m/>
    <m/>
    <n v="522.16999999999996"/>
    <m/>
    <m/>
  </r>
  <r>
    <x v="6"/>
    <x v="0"/>
    <x v="0"/>
    <x v="0"/>
    <m/>
    <x v="11"/>
    <x v="0"/>
    <x v="0"/>
    <x v="0"/>
    <x v="135"/>
    <x v="135"/>
    <x v="80"/>
    <x v="9"/>
    <x v="1"/>
    <m/>
    <m/>
    <m/>
    <m/>
    <n v="188"/>
    <m/>
    <m/>
  </r>
  <r>
    <x v="6"/>
    <x v="0"/>
    <x v="0"/>
    <x v="0"/>
    <m/>
    <x v="11"/>
    <x v="0"/>
    <x v="0"/>
    <x v="0"/>
    <x v="136"/>
    <x v="136"/>
    <x v="83"/>
    <x v="9"/>
    <x v="1"/>
    <m/>
    <m/>
    <m/>
    <m/>
    <n v="0"/>
    <m/>
    <m/>
  </r>
  <r>
    <x v="6"/>
    <x v="0"/>
    <x v="0"/>
    <x v="0"/>
    <m/>
    <x v="11"/>
    <x v="0"/>
    <x v="0"/>
    <x v="0"/>
    <x v="137"/>
    <x v="137"/>
    <x v="83"/>
    <x v="9"/>
    <x v="1"/>
    <m/>
    <m/>
    <m/>
    <m/>
    <n v="697"/>
    <m/>
    <m/>
  </r>
  <r>
    <x v="6"/>
    <x v="0"/>
    <x v="1"/>
    <x v="0"/>
    <m/>
    <x v="11"/>
    <x v="0"/>
    <x v="0"/>
    <x v="1"/>
    <x v="138"/>
    <x v="138"/>
    <x v="84"/>
    <x v="9"/>
    <x v="1"/>
    <m/>
    <m/>
    <m/>
    <m/>
    <n v="6594.58"/>
    <m/>
    <m/>
  </r>
  <r>
    <x v="6"/>
    <x v="0"/>
    <x v="1"/>
    <x v="0"/>
    <m/>
    <x v="11"/>
    <x v="0"/>
    <x v="0"/>
    <x v="0"/>
    <x v="139"/>
    <x v="139"/>
    <x v="79"/>
    <x v="9"/>
    <x v="1"/>
    <m/>
    <m/>
    <m/>
    <m/>
    <n v="0"/>
    <m/>
    <m/>
  </r>
  <r>
    <x v="6"/>
    <x v="0"/>
    <x v="0"/>
    <x v="0"/>
    <m/>
    <x v="11"/>
    <x v="0"/>
    <x v="0"/>
    <x v="0"/>
    <x v="140"/>
    <x v="140"/>
    <x v="85"/>
    <x v="10"/>
    <x v="1"/>
    <m/>
    <m/>
    <m/>
    <m/>
    <n v="8821"/>
    <m/>
    <m/>
  </r>
  <r>
    <x v="6"/>
    <x v="0"/>
    <x v="1"/>
    <x v="0"/>
    <m/>
    <x v="11"/>
    <x v="0"/>
    <x v="0"/>
    <x v="0"/>
    <x v="141"/>
    <x v="141"/>
    <x v="86"/>
    <x v="10"/>
    <x v="1"/>
    <m/>
    <m/>
    <m/>
    <m/>
    <n v="3236.5"/>
    <m/>
    <m/>
  </r>
  <r>
    <x v="6"/>
    <x v="0"/>
    <x v="1"/>
    <x v="0"/>
    <m/>
    <x v="11"/>
    <x v="0"/>
    <x v="0"/>
    <x v="0"/>
    <x v="142"/>
    <x v="142"/>
    <x v="86"/>
    <x v="10"/>
    <x v="1"/>
    <m/>
    <m/>
    <m/>
    <m/>
    <n v="1500"/>
    <m/>
    <m/>
  </r>
  <r>
    <x v="6"/>
    <x v="0"/>
    <x v="1"/>
    <x v="0"/>
    <m/>
    <x v="11"/>
    <x v="0"/>
    <x v="0"/>
    <x v="0"/>
    <x v="143"/>
    <x v="143"/>
    <x v="86"/>
    <x v="10"/>
    <x v="1"/>
    <m/>
    <m/>
    <m/>
    <m/>
    <n v="400"/>
    <m/>
    <m/>
  </r>
  <r>
    <x v="6"/>
    <x v="0"/>
    <x v="0"/>
    <x v="0"/>
    <m/>
    <x v="11"/>
    <x v="0"/>
    <x v="0"/>
    <x v="0"/>
    <x v="144"/>
    <x v="144"/>
    <x v="87"/>
    <x v="10"/>
    <x v="1"/>
    <m/>
    <m/>
    <m/>
    <m/>
    <n v="5316"/>
    <m/>
    <m/>
  </r>
  <r>
    <x v="6"/>
    <x v="0"/>
    <x v="0"/>
    <x v="1"/>
    <m/>
    <x v="11"/>
    <x v="0"/>
    <x v="0"/>
    <x v="0"/>
    <x v="145"/>
    <x v="145"/>
    <x v="88"/>
    <x v="10"/>
    <x v="1"/>
    <m/>
    <m/>
    <m/>
    <m/>
    <n v="0"/>
    <m/>
    <m/>
  </r>
  <r>
    <x v="6"/>
    <x v="0"/>
    <x v="0"/>
    <x v="0"/>
    <m/>
    <x v="11"/>
    <x v="0"/>
    <x v="0"/>
    <x v="0"/>
    <x v="146"/>
    <x v="146"/>
    <x v="89"/>
    <x v="10"/>
    <x v="1"/>
    <m/>
    <m/>
    <m/>
    <m/>
    <n v="4826"/>
    <m/>
    <m/>
  </r>
  <r>
    <x v="6"/>
    <x v="0"/>
    <x v="0"/>
    <x v="0"/>
    <m/>
    <x v="11"/>
    <x v="0"/>
    <x v="0"/>
    <x v="0"/>
    <x v="147"/>
    <x v="147"/>
    <x v="86"/>
    <x v="10"/>
    <x v="1"/>
    <m/>
    <m/>
    <m/>
    <m/>
    <n v="4113.4799999999996"/>
    <m/>
    <m/>
  </r>
  <r>
    <x v="6"/>
    <x v="0"/>
    <x v="0"/>
    <x v="0"/>
    <m/>
    <x v="11"/>
    <x v="0"/>
    <x v="0"/>
    <x v="0"/>
    <x v="148"/>
    <x v="148"/>
    <x v="90"/>
    <x v="11"/>
    <x v="1"/>
    <m/>
    <m/>
    <m/>
    <m/>
    <n v="726"/>
    <m/>
    <m/>
  </r>
  <r>
    <x v="6"/>
    <x v="0"/>
    <x v="0"/>
    <x v="0"/>
    <m/>
    <x v="11"/>
    <x v="0"/>
    <x v="0"/>
    <x v="0"/>
    <x v="149"/>
    <x v="149"/>
    <x v="90"/>
    <x v="11"/>
    <x v="1"/>
    <m/>
    <m/>
    <m/>
    <m/>
    <n v="8794"/>
    <m/>
    <m/>
  </r>
  <r>
    <x v="6"/>
    <x v="0"/>
    <x v="0"/>
    <x v="0"/>
    <m/>
    <x v="11"/>
    <x v="0"/>
    <x v="0"/>
    <x v="0"/>
    <x v="150"/>
    <x v="150"/>
    <x v="90"/>
    <x v="11"/>
    <x v="1"/>
    <m/>
    <m/>
    <m/>
    <m/>
    <n v="1499"/>
    <m/>
    <m/>
  </r>
  <r>
    <x v="6"/>
    <x v="0"/>
    <x v="0"/>
    <x v="0"/>
    <m/>
    <x v="11"/>
    <x v="0"/>
    <x v="0"/>
    <x v="0"/>
    <x v="151"/>
    <x v="151"/>
    <x v="90"/>
    <x v="11"/>
    <x v="1"/>
    <m/>
    <m/>
    <m/>
    <m/>
    <n v="3020"/>
    <m/>
    <m/>
  </r>
  <r>
    <x v="6"/>
    <x v="0"/>
    <x v="0"/>
    <x v="0"/>
    <m/>
    <x v="11"/>
    <x v="0"/>
    <x v="0"/>
    <x v="0"/>
    <x v="152"/>
    <x v="152"/>
    <x v="91"/>
    <x v="11"/>
    <x v="1"/>
    <m/>
    <m/>
    <m/>
    <m/>
    <n v="4021.25"/>
    <m/>
    <m/>
  </r>
  <r>
    <x v="6"/>
    <x v="0"/>
    <x v="0"/>
    <x v="0"/>
    <m/>
    <x v="11"/>
    <x v="0"/>
    <x v="0"/>
    <x v="0"/>
    <x v="153"/>
    <x v="153"/>
    <x v="92"/>
    <x v="11"/>
    <x v="1"/>
    <m/>
    <m/>
    <m/>
    <m/>
    <n v="9206"/>
    <m/>
    <m/>
  </r>
  <r>
    <x v="6"/>
    <x v="0"/>
    <x v="0"/>
    <x v="0"/>
    <m/>
    <x v="11"/>
    <x v="0"/>
    <x v="0"/>
    <x v="1"/>
    <x v="154"/>
    <x v="154"/>
    <x v="92"/>
    <x v="11"/>
    <x v="1"/>
    <m/>
    <m/>
    <m/>
    <m/>
    <n v="750"/>
    <m/>
    <m/>
  </r>
  <r>
    <x v="6"/>
    <x v="0"/>
    <x v="1"/>
    <x v="0"/>
    <m/>
    <x v="11"/>
    <x v="0"/>
    <x v="0"/>
    <x v="0"/>
    <x v="155"/>
    <x v="155"/>
    <x v="92"/>
    <x v="11"/>
    <x v="1"/>
    <m/>
    <m/>
    <m/>
    <m/>
    <n v="0"/>
    <m/>
    <m/>
  </r>
  <r>
    <x v="6"/>
    <x v="0"/>
    <x v="1"/>
    <x v="0"/>
    <m/>
    <x v="11"/>
    <x v="0"/>
    <x v="0"/>
    <x v="0"/>
    <x v="156"/>
    <x v="156"/>
    <x v="93"/>
    <x v="11"/>
    <x v="1"/>
    <m/>
    <m/>
    <m/>
    <m/>
    <n v="4486.09"/>
    <m/>
    <m/>
  </r>
  <r>
    <x v="6"/>
    <x v="0"/>
    <x v="0"/>
    <x v="0"/>
    <m/>
    <x v="11"/>
    <x v="0"/>
    <x v="0"/>
    <x v="0"/>
    <x v="157"/>
    <x v="157"/>
    <x v="92"/>
    <x v="11"/>
    <x v="1"/>
    <m/>
    <m/>
    <m/>
    <m/>
    <n v="2812"/>
    <m/>
    <m/>
  </r>
  <r>
    <x v="6"/>
    <x v="0"/>
    <x v="0"/>
    <x v="0"/>
    <m/>
    <x v="11"/>
    <x v="0"/>
    <x v="0"/>
    <x v="1"/>
    <x v="158"/>
    <x v="158"/>
    <x v="92"/>
    <x v="11"/>
    <x v="1"/>
    <m/>
    <m/>
    <m/>
    <m/>
    <n v="6024.33"/>
    <m/>
    <m/>
  </r>
  <r>
    <x v="6"/>
    <x v="0"/>
    <x v="0"/>
    <x v="0"/>
    <m/>
    <x v="11"/>
    <x v="0"/>
    <x v="0"/>
    <x v="0"/>
    <x v="159"/>
    <x v="159"/>
    <x v="94"/>
    <x v="11"/>
    <x v="1"/>
    <m/>
    <m/>
    <m/>
    <m/>
    <n v="4225"/>
    <m/>
    <m/>
  </r>
  <r>
    <x v="6"/>
    <x v="0"/>
    <x v="0"/>
    <x v="0"/>
    <m/>
    <x v="11"/>
    <x v="0"/>
    <x v="0"/>
    <x v="0"/>
    <x v="160"/>
    <x v="160"/>
    <x v="90"/>
    <x v="11"/>
    <x v="1"/>
    <m/>
    <m/>
    <m/>
    <m/>
    <n v="3342"/>
    <m/>
    <m/>
  </r>
  <r>
    <x v="6"/>
    <x v="0"/>
    <x v="0"/>
    <x v="0"/>
    <m/>
    <x v="11"/>
    <x v="0"/>
    <x v="0"/>
    <x v="0"/>
    <x v="161"/>
    <x v="161"/>
    <x v="90"/>
    <x v="11"/>
    <x v="1"/>
    <m/>
    <m/>
    <m/>
    <m/>
    <n v="3258"/>
    <m/>
    <m/>
  </r>
  <r>
    <x v="6"/>
    <x v="0"/>
    <x v="0"/>
    <x v="0"/>
    <m/>
    <x v="11"/>
    <x v="0"/>
    <x v="0"/>
    <x v="0"/>
    <x v="162"/>
    <x v="162"/>
    <x v="95"/>
    <x v="11"/>
    <x v="1"/>
    <m/>
    <m/>
    <m/>
    <m/>
    <n v="8777"/>
    <m/>
    <m/>
  </r>
  <r>
    <x v="6"/>
    <x v="0"/>
    <x v="1"/>
    <x v="0"/>
    <m/>
    <x v="11"/>
    <x v="0"/>
    <x v="0"/>
    <x v="0"/>
    <x v="163"/>
    <x v="163"/>
    <x v="96"/>
    <x v="12"/>
    <x v="1"/>
    <m/>
    <m/>
    <m/>
    <m/>
    <n v="684.71"/>
    <m/>
    <m/>
  </r>
  <r>
    <x v="6"/>
    <x v="0"/>
    <x v="0"/>
    <x v="0"/>
    <m/>
    <x v="11"/>
    <x v="0"/>
    <x v="0"/>
    <x v="0"/>
    <x v="164"/>
    <x v="164"/>
    <x v="96"/>
    <x v="12"/>
    <x v="1"/>
    <m/>
    <m/>
    <m/>
    <m/>
    <n v="3765.5"/>
    <m/>
    <m/>
  </r>
  <r>
    <x v="6"/>
    <x v="0"/>
    <x v="0"/>
    <x v="0"/>
    <m/>
    <x v="11"/>
    <x v="0"/>
    <x v="0"/>
    <x v="0"/>
    <x v="165"/>
    <x v="165"/>
    <x v="96"/>
    <x v="12"/>
    <x v="1"/>
    <m/>
    <m/>
    <m/>
    <m/>
    <n v="2115"/>
    <m/>
    <m/>
  </r>
  <r>
    <x v="6"/>
    <x v="0"/>
    <x v="1"/>
    <x v="0"/>
    <m/>
    <x v="11"/>
    <x v="0"/>
    <x v="0"/>
    <x v="0"/>
    <x v="166"/>
    <x v="166"/>
    <x v="96"/>
    <x v="12"/>
    <x v="1"/>
    <m/>
    <m/>
    <m/>
    <m/>
    <n v="500"/>
    <m/>
    <m/>
  </r>
  <r>
    <x v="6"/>
    <x v="0"/>
    <x v="0"/>
    <x v="0"/>
    <m/>
    <x v="11"/>
    <x v="0"/>
    <x v="0"/>
    <x v="0"/>
    <x v="167"/>
    <x v="167"/>
    <x v="97"/>
    <x v="12"/>
    <x v="1"/>
    <m/>
    <m/>
    <m/>
    <m/>
    <n v="11674.5"/>
    <m/>
    <m/>
  </r>
  <r>
    <x v="6"/>
    <x v="0"/>
    <x v="0"/>
    <x v="0"/>
    <m/>
    <x v="11"/>
    <x v="0"/>
    <x v="0"/>
    <x v="0"/>
    <x v="168"/>
    <x v="168"/>
    <x v="98"/>
    <x v="12"/>
    <x v="1"/>
    <m/>
    <m/>
    <m/>
    <m/>
    <n v="1264"/>
    <m/>
    <m/>
  </r>
  <r>
    <x v="6"/>
    <x v="0"/>
    <x v="0"/>
    <x v="0"/>
    <m/>
    <x v="11"/>
    <x v="0"/>
    <x v="0"/>
    <x v="0"/>
    <x v="169"/>
    <x v="169"/>
    <x v="98"/>
    <x v="12"/>
    <x v="1"/>
    <m/>
    <m/>
    <m/>
    <m/>
    <n v="736"/>
    <m/>
    <m/>
  </r>
  <r>
    <x v="6"/>
    <x v="0"/>
    <x v="0"/>
    <x v="0"/>
    <m/>
    <x v="11"/>
    <x v="0"/>
    <x v="0"/>
    <x v="0"/>
    <x v="170"/>
    <x v="170"/>
    <x v="98"/>
    <x v="12"/>
    <x v="1"/>
    <m/>
    <m/>
    <m/>
    <m/>
    <n v="1526"/>
    <m/>
    <m/>
  </r>
  <r>
    <x v="6"/>
    <x v="0"/>
    <x v="0"/>
    <x v="0"/>
    <m/>
    <x v="11"/>
    <x v="0"/>
    <x v="0"/>
    <x v="0"/>
    <x v="171"/>
    <x v="171"/>
    <x v="98"/>
    <x v="12"/>
    <x v="1"/>
    <m/>
    <m/>
    <m/>
    <m/>
    <n v="657"/>
    <m/>
    <m/>
  </r>
  <r>
    <x v="6"/>
    <x v="0"/>
    <x v="0"/>
    <x v="0"/>
    <m/>
    <x v="11"/>
    <x v="0"/>
    <x v="0"/>
    <x v="0"/>
    <x v="172"/>
    <x v="172"/>
    <x v="98"/>
    <x v="12"/>
    <x v="1"/>
    <m/>
    <m/>
    <m/>
    <m/>
    <n v="0"/>
    <m/>
    <m/>
  </r>
  <r>
    <x v="6"/>
    <x v="0"/>
    <x v="1"/>
    <x v="0"/>
    <m/>
    <x v="11"/>
    <x v="0"/>
    <x v="0"/>
    <x v="0"/>
    <x v="173"/>
    <x v="173"/>
    <x v="99"/>
    <x v="12"/>
    <x v="1"/>
    <m/>
    <m/>
    <m/>
    <m/>
    <n v="2358"/>
    <m/>
    <m/>
  </r>
  <r>
    <x v="6"/>
    <x v="0"/>
    <x v="1"/>
    <x v="0"/>
    <m/>
    <x v="11"/>
    <x v="0"/>
    <x v="0"/>
    <x v="0"/>
    <x v="174"/>
    <x v="174"/>
    <x v="99"/>
    <x v="12"/>
    <x v="1"/>
    <m/>
    <m/>
    <m/>
    <m/>
    <n v="0"/>
    <m/>
    <m/>
  </r>
  <r>
    <x v="6"/>
    <x v="0"/>
    <x v="0"/>
    <x v="0"/>
    <m/>
    <x v="11"/>
    <x v="0"/>
    <x v="0"/>
    <x v="0"/>
    <x v="175"/>
    <x v="175"/>
    <x v="97"/>
    <x v="12"/>
    <x v="1"/>
    <m/>
    <m/>
    <m/>
    <m/>
    <n v="12772.5"/>
    <m/>
    <m/>
  </r>
  <r>
    <x v="6"/>
    <x v="0"/>
    <x v="0"/>
    <x v="0"/>
    <m/>
    <x v="11"/>
    <x v="0"/>
    <x v="0"/>
    <x v="0"/>
    <x v="176"/>
    <x v="176"/>
    <x v="97"/>
    <x v="12"/>
    <x v="1"/>
    <m/>
    <m/>
    <m/>
    <m/>
    <n v="6417"/>
    <m/>
    <m/>
  </r>
  <r>
    <x v="6"/>
    <x v="0"/>
    <x v="0"/>
    <x v="0"/>
    <m/>
    <x v="11"/>
    <x v="0"/>
    <x v="0"/>
    <x v="0"/>
    <x v="177"/>
    <x v="177"/>
    <x v="97"/>
    <x v="12"/>
    <x v="1"/>
    <m/>
    <m/>
    <m/>
    <m/>
    <n v="2313"/>
    <m/>
    <m/>
  </r>
  <r>
    <x v="6"/>
    <x v="0"/>
    <x v="1"/>
    <x v="0"/>
    <m/>
    <x v="11"/>
    <x v="0"/>
    <x v="0"/>
    <x v="0"/>
    <x v="178"/>
    <x v="178"/>
    <x v="100"/>
    <x v="12"/>
    <x v="1"/>
    <m/>
    <m/>
    <m/>
    <m/>
    <n v="4722"/>
    <m/>
    <m/>
  </r>
  <r>
    <x v="6"/>
    <x v="0"/>
    <x v="1"/>
    <x v="0"/>
    <m/>
    <x v="11"/>
    <x v="0"/>
    <x v="0"/>
    <x v="0"/>
    <x v="179"/>
    <x v="179"/>
    <x v="101"/>
    <x v="12"/>
    <x v="1"/>
    <m/>
    <m/>
    <m/>
    <m/>
    <n v="0"/>
    <m/>
    <m/>
  </r>
  <r>
    <x v="6"/>
    <x v="0"/>
    <x v="0"/>
    <x v="0"/>
    <m/>
    <x v="11"/>
    <x v="0"/>
    <x v="0"/>
    <x v="0"/>
    <x v="180"/>
    <x v="180"/>
    <x v="102"/>
    <x v="12"/>
    <x v="1"/>
    <m/>
    <m/>
    <m/>
    <m/>
    <n v="1573"/>
    <m/>
    <m/>
  </r>
  <r>
    <x v="6"/>
    <x v="0"/>
    <x v="0"/>
    <x v="0"/>
    <m/>
    <x v="11"/>
    <x v="0"/>
    <x v="0"/>
    <x v="0"/>
    <x v="181"/>
    <x v="181"/>
    <x v="102"/>
    <x v="12"/>
    <x v="1"/>
    <m/>
    <m/>
    <m/>
    <m/>
    <n v="1278"/>
    <m/>
    <m/>
  </r>
  <r>
    <x v="6"/>
    <x v="0"/>
    <x v="0"/>
    <x v="0"/>
    <m/>
    <x v="11"/>
    <x v="0"/>
    <x v="0"/>
    <x v="0"/>
    <x v="182"/>
    <x v="182"/>
    <x v="102"/>
    <x v="12"/>
    <x v="1"/>
    <m/>
    <m/>
    <m/>
    <m/>
    <n v="1489"/>
    <m/>
    <m/>
  </r>
  <r>
    <x v="6"/>
    <x v="0"/>
    <x v="1"/>
    <x v="0"/>
    <m/>
    <x v="11"/>
    <x v="0"/>
    <x v="0"/>
    <x v="0"/>
    <x v="183"/>
    <x v="183"/>
    <x v="97"/>
    <x v="12"/>
    <x v="1"/>
    <m/>
    <m/>
    <m/>
    <m/>
    <n v="1335.75"/>
    <m/>
    <m/>
  </r>
  <r>
    <x v="6"/>
    <x v="0"/>
    <x v="1"/>
    <x v="0"/>
    <m/>
    <x v="11"/>
    <x v="0"/>
    <x v="0"/>
    <x v="1"/>
    <x v="184"/>
    <x v="184"/>
    <x v="103"/>
    <x v="12"/>
    <x v="1"/>
    <m/>
    <m/>
    <m/>
    <m/>
    <n v="9393.33"/>
    <m/>
    <m/>
  </r>
  <r>
    <x v="6"/>
    <x v="0"/>
    <x v="0"/>
    <x v="0"/>
    <m/>
    <x v="11"/>
    <x v="0"/>
    <x v="0"/>
    <x v="0"/>
    <x v="185"/>
    <x v="185"/>
    <x v="104"/>
    <x v="12"/>
    <x v="1"/>
    <m/>
    <m/>
    <m/>
    <m/>
    <n v="5856"/>
    <m/>
    <m/>
  </r>
  <r>
    <x v="6"/>
    <x v="0"/>
    <x v="1"/>
    <x v="0"/>
    <m/>
    <x v="11"/>
    <x v="0"/>
    <x v="0"/>
    <x v="0"/>
    <x v="186"/>
    <x v="186"/>
    <x v="105"/>
    <x v="13"/>
    <x v="1"/>
    <m/>
    <m/>
    <m/>
    <m/>
    <n v="5000"/>
    <m/>
    <m/>
  </r>
  <r>
    <x v="6"/>
    <x v="0"/>
    <x v="1"/>
    <x v="0"/>
    <m/>
    <x v="11"/>
    <x v="0"/>
    <x v="0"/>
    <x v="0"/>
    <x v="188"/>
    <x v="188"/>
    <x v="107"/>
    <x v="13"/>
    <x v="1"/>
    <m/>
    <m/>
    <m/>
    <m/>
    <n v="2500"/>
    <m/>
    <m/>
  </r>
  <r>
    <x v="6"/>
    <x v="0"/>
    <x v="1"/>
    <x v="0"/>
    <m/>
    <x v="11"/>
    <x v="0"/>
    <x v="0"/>
    <x v="0"/>
    <x v="187"/>
    <x v="187"/>
    <x v="106"/>
    <x v="13"/>
    <x v="1"/>
    <m/>
    <m/>
    <m/>
    <m/>
    <n v="3009.25"/>
    <m/>
    <m/>
  </r>
  <r>
    <x v="6"/>
    <x v="0"/>
    <x v="0"/>
    <x v="0"/>
    <m/>
    <x v="11"/>
    <x v="0"/>
    <x v="0"/>
    <x v="0"/>
    <x v="189"/>
    <x v="189"/>
    <x v="108"/>
    <x v="13"/>
    <x v="1"/>
    <m/>
    <m/>
    <m/>
    <m/>
    <n v="3395.2"/>
    <m/>
    <m/>
  </r>
  <r>
    <x v="6"/>
    <x v="0"/>
    <x v="0"/>
    <x v="0"/>
    <m/>
    <x v="11"/>
    <x v="0"/>
    <x v="0"/>
    <x v="0"/>
    <x v="190"/>
    <x v="190"/>
    <x v="109"/>
    <x v="13"/>
    <x v="1"/>
    <m/>
    <m/>
    <m/>
    <m/>
    <n v="5490"/>
    <m/>
    <m/>
  </r>
  <r>
    <x v="6"/>
    <x v="0"/>
    <x v="1"/>
    <x v="0"/>
    <m/>
    <x v="11"/>
    <x v="0"/>
    <x v="0"/>
    <x v="0"/>
    <x v="191"/>
    <x v="191"/>
    <x v="110"/>
    <x v="13"/>
    <x v="1"/>
    <m/>
    <m/>
    <m/>
    <m/>
    <n v="0"/>
    <m/>
    <m/>
  </r>
  <r>
    <x v="6"/>
    <x v="0"/>
    <x v="0"/>
    <x v="0"/>
    <m/>
    <x v="11"/>
    <x v="0"/>
    <x v="0"/>
    <x v="0"/>
    <x v="192"/>
    <x v="192"/>
    <x v="111"/>
    <x v="13"/>
    <x v="1"/>
    <m/>
    <m/>
    <m/>
    <m/>
    <n v="4220.67"/>
    <m/>
    <m/>
  </r>
  <r>
    <x v="6"/>
    <x v="0"/>
    <x v="1"/>
    <x v="1"/>
    <m/>
    <x v="11"/>
    <x v="0"/>
    <x v="0"/>
    <x v="0"/>
    <x v="193"/>
    <x v="193"/>
    <x v="112"/>
    <x v="13"/>
    <x v="1"/>
    <m/>
    <m/>
    <m/>
    <m/>
    <n v="5631.41"/>
    <m/>
    <m/>
  </r>
  <r>
    <x v="6"/>
    <x v="0"/>
    <x v="0"/>
    <x v="0"/>
    <m/>
    <x v="11"/>
    <x v="0"/>
    <x v="0"/>
    <x v="1"/>
    <x v="194"/>
    <x v="194"/>
    <x v="113"/>
    <x v="13"/>
    <x v="1"/>
    <m/>
    <m/>
    <m/>
    <m/>
    <n v="4762"/>
    <m/>
    <m/>
  </r>
  <r>
    <x v="6"/>
    <x v="0"/>
    <x v="0"/>
    <x v="0"/>
    <m/>
    <x v="11"/>
    <x v="0"/>
    <x v="0"/>
    <x v="0"/>
    <x v="195"/>
    <x v="195"/>
    <x v="114"/>
    <x v="14"/>
    <x v="2"/>
    <m/>
    <m/>
    <m/>
    <m/>
    <n v="0"/>
    <m/>
    <m/>
  </r>
  <r>
    <x v="6"/>
    <x v="0"/>
    <x v="1"/>
    <x v="0"/>
    <m/>
    <x v="11"/>
    <x v="0"/>
    <x v="0"/>
    <x v="0"/>
    <x v="196"/>
    <x v="196"/>
    <x v="114"/>
    <x v="14"/>
    <x v="2"/>
    <m/>
    <m/>
    <m/>
    <m/>
    <n v="0"/>
    <m/>
    <m/>
  </r>
  <r>
    <x v="6"/>
    <x v="0"/>
    <x v="0"/>
    <x v="0"/>
    <m/>
    <x v="11"/>
    <x v="0"/>
    <x v="0"/>
    <x v="0"/>
    <x v="197"/>
    <x v="197"/>
    <x v="114"/>
    <x v="14"/>
    <x v="2"/>
    <m/>
    <m/>
    <m/>
    <m/>
    <n v="3240"/>
    <m/>
    <m/>
  </r>
  <r>
    <x v="6"/>
    <x v="0"/>
    <x v="1"/>
    <x v="0"/>
    <m/>
    <x v="11"/>
    <x v="0"/>
    <x v="0"/>
    <x v="0"/>
    <x v="198"/>
    <x v="198"/>
    <x v="115"/>
    <x v="14"/>
    <x v="2"/>
    <m/>
    <m/>
    <m/>
    <m/>
    <n v="500"/>
    <m/>
    <m/>
  </r>
  <r>
    <x v="6"/>
    <x v="0"/>
    <x v="1"/>
    <x v="0"/>
    <m/>
    <x v="11"/>
    <x v="0"/>
    <x v="0"/>
    <x v="0"/>
    <x v="199"/>
    <x v="199"/>
    <x v="115"/>
    <x v="14"/>
    <x v="2"/>
    <m/>
    <m/>
    <m/>
    <m/>
    <n v="0"/>
    <m/>
    <m/>
  </r>
  <r>
    <x v="6"/>
    <x v="0"/>
    <x v="1"/>
    <x v="0"/>
    <m/>
    <x v="11"/>
    <x v="0"/>
    <x v="0"/>
    <x v="0"/>
    <x v="200"/>
    <x v="200"/>
    <x v="115"/>
    <x v="14"/>
    <x v="2"/>
    <m/>
    <m/>
    <m/>
    <m/>
    <n v="0"/>
    <m/>
    <m/>
  </r>
  <r>
    <x v="6"/>
    <x v="0"/>
    <x v="1"/>
    <x v="0"/>
    <m/>
    <x v="11"/>
    <x v="0"/>
    <x v="0"/>
    <x v="0"/>
    <x v="201"/>
    <x v="201"/>
    <x v="116"/>
    <x v="14"/>
    <x v="2"/>
    <m/>
    <m/>
    <m/>
    <m/>
    <n v="0"/>
    <m/>
    <m/>
  </r>
  <r>
    <x v="6"/>
    <x v="0"/>
    <x v="0"/>
    <x v="0"/>
    <m/>
    <x v="11"/>
    <x v="0"/>
    <x v="0"/>
    <x v="0"/>
    <x v="202"/>
    <x v="202"/>
    <x v="116"/>
    <x v="14"/>
    <x v="2"/>
    <m/>
    <m/>
    <m/>
    <m/>
    <n v="3811"/>
    <m/>
    <m/>
  </r>
  <r>
    <x v="6"/>
    <x v="0"/>
    <x v="1"/>
    <x v="0"/>
    <m/>
    <x v="11"/>
    <x v="0"/>
    <x v="0"/>
    <x v="0"/>
    <x v="203"/>
    <x v="203"/>
    <x v="116"/>
    <x v="14"/>
    <x v="2"/>
    <m/>
    <m/>
    <m/>
    <m/>
    <n v="126"/>
    <m/>
    <m/>
  </r>
  <r>
    <x v="6"/>
    <x v="0"/>
    <x v="1"/>
    <x v="0"/>
    <m/>
    <x v="11"/>
    <x v="0"/>
    <x v="0"/>
    <x v="0"/>
    <x v="204"/>
    <x v="204"/>
    <x v="117"/>
    <x v="14"/>
    <x v="2"/>
    <m/>
    <m/>
    <m/>
    <m/>
    <n v="1914"/>
    <m/>
    <m/>
  </r>
  <r>
    <x v="6"/>
    <x v="0"/>
    <x v="0"/>
    <x v="0"/>
    <m/>
    <x v="11"/>
    <x v="0"/>
    <x v="0"/>
    <x v="0"/>
    <x v="205"/>
    <x v="205"/>
    <x v="117"/>
    <x v="14"/>
    <x v="2"/>
    <m/>
    <m/>
    <m/>
    <m/>
    <n v="1168"/>
    <m/>
    <m/>
  </r>
  <r>
    <x v="6"/>
    <x v="0"/>
    <x v="1"/>
    <x v="0"/>
    <m/>
    <x v="11"/>
    <x v="0"/>
    <x v="0"/>
    <x v="0"/>
    <x v="206"/>
    <x v="206"/>
    <x v="117"/>
    <x v="14"/>
    <x v="2"/>
    <m/>
    <m/>
    <m/>
    <m/>
    <n v="62.5"/>
    <m/>
    <m/>
  </r>
  <r>
    <x v="6"/>
    <x v="0"/>
    <x v="0"/>
    <x v="0"/>
    <m/>
    <x v="11"/>
    <x v="0"/>
    <x v="0"/>
    <x v="0"/>
    <x v="207"/>
    <x v="207"/>
    <x v="117"/>
    <x v="14"/>
    <x v="2"/>
    <m/>
    <m/>
    <m/>
    <m/>
    <n v="4775"/>
    <m/>
    <m/>
  </r>
  <r>
    <x v="6"/>
    <x v="0"/>
    <x v="1"/>
    <x v="0"/>
    <m/>
    <x v="11"/>
    <x v="0"/>
    <x v="0"/>
    <x v="0"/>
    <x v="208"/>
    <x v="208"/>
    <x v="118"/>
    <x v="14"/>
    <x v="2"/>
    <m/>
    <m/>
    <m/>
    <m/>
    <n v="1250"/>
    <m/>
    <m/>
  </r>
  <r>
    <x v="6"/>
    <x v="0"/>
    <x v="0"/>
    <x v="0"/>
    <m/>
    <x v="11"/>
    <x v="0"/>
    <x v="0"/>
    <x v="0"/>
    <x v="209"/>
    <x v="209"/>
    <x v="119"/>
    <x v="14"/>
    <x v="2"/>
    <m/>
    <m/>
    <m/>
    <m/>
    <n v="8214"/>
    <m/>
    <m/>
  </r>
  <r>
    <x v="6"/>
    <x v="0"/>
    <x v="0"/>
    <x v="0"/>
    <m/>
    <x v="11"/>
    <x v="0"/>
    <x v="0"/>
    <x v="0"/>
    <x v="210"/>
    <x v="210"/>
    <x v="119"/>
    <x v="14"/>
    <x v="2"/>
    <m/>
    <m/>
    <m/>
    <m/>
    <n v="1650"/>
    <m/>
    <m/>
  </r>
  <r>
    <x v="6"/>
    <x v="0"/>
    <x v="0"/>
    <x v="0"/>
    <m/>
    <x v="11"/>
    <x v="0"/>
    <x v="0"/>
    <x v="0"/>
    <x v="211"/>
    <x v="211"/>
    <x v="119"/>
    <x v="14"/>
    <x v="2"/>
    <m/>
    <m/>
    <m/>
    <m/>
    <n v="1600"/>
    <m/>
    <m/>
  </r>
  <r>
    <x v="6"/>
    <x v="0"/>
    <x v="0"/>
    <x v="0"/>
    <m/>
    <x v="11"/>
    <x v="0"/>
    <x v="0"/>
    <x v="0"/>
    <x v="212"/>
    <x v="212"/>
    <x v="120"/>
    <x v="14"/>
    <x v="2"/>
    <m/>
    <m/>
    <m/>
    <m/>
    <n v="5334"/>
    <m/>
    <m/>
  </r>
  <r>
    <x v="6"/>
    <x v="0"/>
    <x v="0"/>
    <x v="0"/>
    <m/>
    <x v="11"/>
    <x v="0"/>
    <x v="0"/>
    <x v="0"/>
    <x v="213"/>
    <x v="213"/>
    <x v="121"/>
    <x v="14"/>
    <x v="2"/>
    <m/>
    <m/>
    <m/>
    <m/>
    <n v="3421"/>
    <m/>
    <m/>
  </r>
  <r>
    <x v="6"/>
    <x v="0"/>
    <x v="1"/>
    <x v="0"/>
    <m/>
    <x v="11"/>
    <x v="0"/>
    <x v="0"/>
    <x v="0"/>
    <x v="214"/>
    <x v="214"/>
    <x v="118"/>
    <x v="14"/>
    <x v="2"/>
    <m/>
    <m/>
    <m/>
    <m/>
    <n v="500"/>
    <m/>
    <m/>
  </r>
  <r>
    <x v="6"/>
    <x v="0"/>
    <x v="0"/>
    <x v="0"/>
    <m/>
    <x v="11"/>
    <x v="0"/>
    <x v="0"/>
    <x v="0"/>
    <x v="215"/>
    <x v="215"/>
    <x v="118"/>
    <x v="14"/>
    <x v="2"/>
    <m/>
    <m/>
    <m/>
    <m/>
    <n v="2423"/>
    <m/>
    <m/>
  </r>
  <r>
    <x v="6"/>
    <x v="0"/>
    <x v="1"/>
    <x v="0"/>
    <m/>
    <x v="11"/>
    <x v="0"/>
    <x v="0"/>
    <x v="0"/>
    <x v="216"/>
    <x v="216"/>
    <x v="122"/>
    <x v="14"/>
    <x v="2"/>
    <m/>
    <m/>
    <m/>
    <m/>
    <n v="5183.49"/>
    <m/>
    <m/>
  </r>
  <r>
    <x v="6"/>
    <x v="0"/>
    <x v="1"/>
    <x v="0"/>
    <m/>
    <x v="11"/>
    <x v="0"/>
    <x v="0"/>
    <x v="0"/>
    <x v="217"/>
    <x v="217"/>
    <x v="123"/>
    <x v="14"/>
    <x v="2"/>
    <m/>
    <m/>
    <m/>
    <m/>
    <n v="1000"/>
    <m/>
    <m/>
  </r>
  <r>
    <x v="6"/>
    <x v="0"/>
    <x v="1"/>
    <x v="0"/>
    <m/>
    <x v="11"/>
    <x v="0"/>
    <x v="0"/>
    <x v="0"/>
    <x v="218"/>
    <x v="218"/>
    <x v="124"/>
    <x v="14"/>
    <x v="2"/>
    <m/>
    <m/>
    <m/>
    <m/>
    <n v="600"/>
    <m/>
    <m/>
  </r>
  <r>
    <x v="6"/>
    <x v="0"/>
    <x v="1"/>
    <x v="0"/>
    <m/>
    <x v="11"/>
    <x v="0"/>
    <x v="0"/>
    <x v="0"/>
    <x v="219"/>
    <x v="219"/>
    <x v="124"/>
    <x v="14"/>
    <x v="2"/>
    <m/>
    <m/>
    <m/>
    <m/>
    <n v="875"/>
    <m/>
    <m/>
  </r>
  <r>
    <x v="6"/>
    <x v="0"/>
    <x v="1"/>
    <x v="0"/>
    <m/>
    <x v="11"/>
    <x v="0"/>
    <x v="0"/>
    <x v="0"/>
    <x v="220"/>
    <x v="220"/>
    <x v="125"/>
    <x v="14"/>
    <x v="2"/>
    <m/>
    <m/>
    <m/>
    <m/>
    <n v="750"/>
    <m/>
    <m/>
  </r>
  <r>
    <x v="6"/>
    <x v="0"/>
    <x v="1"/>
    <x v="0"/>
    <m/>
    <x v="11"/>
    <x v="0"/>
    <x v="0"/>
    <x v="0"/>
    <x v="221"/>
    <x v="221"/>
    <x v="126"/>
    <x v="14"/>
    <x v="2"/>
    <m/>
    <m/>
    <m/>
    <m/>
    <n v="3028"/>
    <m/>
    <m/>
  </r>
  <r>
    <x v="6"/>
    <x v="0"/>
    <x v="1"/>
    <x v="0"/>
    <m/>
    <x v="11"/>
    <x v="0"/>
    <x v="0"/>
    <x v="0"/>
    <x v="222"/>
    <x v="222"/>
    <x v="126"/>
    <x v="14"/>
    <x v="2"/>
    <m/>
    <m/>
    <m/>
    <m/>
    <n v="0"/>
    <m/>
    <m/>
  </r>
  <r>
    <x v="6"/>
    <x v="0"/>
    <x v="1"/>
    <x v="0"/>
    <m/>
    <x v="11"/>
    <x v="0"/>
    <x v="0"/>
    <x v="0"/>
    <x v="223"/>
    <x v="223"/>
    <x v="121"/>
    <x v="14"/>
    <x v="2"/>
    <m/>
    <m/>
    <m/>
    <m/>
    <n v="1594"/>
    <m/>
    <m/>
  </r>
  <r>
    <x v="6"/>
    <x v="0"/>
    <x v="0"/>
    <x v="0"/>
    <m/>
    <x v="11"/>
    <x v="0"/>
    <x v="0"/>
    <x v="0"/>
    <x v="224"/>
    <x v="224"/>
    <x v="125"/>
    <x v="14"/>
    <x v="2"/>
    <m/>
    <m/>
    <m/>
    <m/>
    <n v="0"/>
    <m/>
    <m/>
  </r>
  <r>
    <x v="6"/>
    <x v="0"/>
    <x v="1"/>
    <x v="0"/>
    <m/>
    <x v="11"/>
    <x v="0"/>
    <x v="0"/>
    <x v="0"/>
    <x v="225"/>
    <x v="225"/>
    <x v="126"/>
    <x v="14"/>
    <x v="2"/>
    <m/>
    <m/>
    <m/>
    <m/>
    <n v="1311"/>
    <m/>
    <m/>
  </r>
  <r>
    <x v="6"/>
    <x v="0"/>
    <x v="1"/>
    <x v="0"/>
    <m/>
    <x v="11"/>
    <x v="0"/>
    <x v="0"/>
    <x v="0"/>
    <x v="226"/>
    <x v="226"/>
    <x v="127"/>
    <x v="14"/>
    <x v="2"/>
    <m/>
    <m/>
    <m/>
    <m/>
    <n v="1000"/>
    <m/>
    <m/>
  </r>
  <r>
    <x v="6"/>
    <x v="0"/>
    <x v="0"/>
    <x v="0"/>
    <m/>
    <x v="11"/>
    <x v="0"/>
    <x v="0"/>
    <x v="0"/>
    <x v="227"/>
    <x v="227"/>
    <x v="127"/>
    <x v="14"/>
    <x v="2"/>
    <m/>
    <m/>
    <m/>
    <m/>
    <n v="2359"/>
    <m/>
    <m/>
  </r>
  <r>
    <x v="6"/>
    <x v="0"/>
    <x v="1"/>
    <x v="0"/>
    <m/>
    <x v="11"/>
    <x v="0"/>
    <x v="0"/>
    <x v="0"/>
    <x v="228"/>
    <x v="228"/>
    <x v="124"/>
    <x v="14"/>
    <x v="2"/>
    <m/>
    <m/>
    <m/>
    <m/>
    <n v="400"/>
    <m/>
    <m/>
  </r>
  <r>
    <x v="6"/>
    <x v="0"/>
    <x v="1"/>
    <x v="0"/>
    <m/>
    <x v="11"/>
    <x v="0"/>
    <x v="0"/>
    <x v="0"/>
    <x v="229"/>
    <x v="229"/>
    <x v="128"/>
    <x v="15"/>
    <x v="2"/>
    <m/>
    <m/>
    <m/>
    <m/>
    <n v="2100.41"/>
    <m/>
    <m/>
  </r>
  <r>
    <x v="6"/>
    <x v="0"/>
    <x v="0"/>
    <x v="0"/>
    <m/>
    <x v="11"/>
    <x v="0"/>
    <x v="0"/>
    <x v="1"/>
    <x v="230"/>
    <x v="230"/>
    <x v="129"/>
    <x v="15"/>
    <x v="2"/>
    <m/>
    <m/>
    <m/>
    <m/>
    <n v="12293"/>
    <m/>
    <m/>
  </r>
  <r>
    <x v="6"/>
    <x v="0"/>
    <x v="0"/>
    <x v="0"/>
    <m/>
    <x v="11"/>
    <x v="0"/>
    <x v="0"/>
    <x v="0"/>
    <x v="231"/>
    <x v="231"/>
    <x v="130"/>
    <x v="15"/>
    <x v="2"/>
    <m/>
    <m/>
    <m/>
    <m/>
    <n v="10818"/>
    <m/>
    <m/>
  </r>
  <r>
    <x v="6"/>
    <x v="0"/>
    <x v="0"/>
    <x v="0"/>
    <m/>
    <x v="11"/>
    <x v="0"/>
    <x v="0"/>
    <x v="0"/>
    <x v="232"/>
    <x v="232"/>
    <x v="131"/>
    <x v="15"/>
    <x v="2"/>
    <m/>
    <m/>
    <m/>
    <m/>
    <n v="5192"/>
    <m/>
    <m/>
  </r>
  <r>
    <x v="6"/>
    <x v="0"/>
    <x v="1"/>
    <x v="0"/>
    <m/>
    <x v="11"/>
    <x v="0"/>
    <x v="0"/>
    <x v="0"/>
    <x v="233"/>
    <x v="233"/>
    <x v="132"/>
    <x v="15"/>
    <x v="2"/>
    <m/>
    <m/>
    <m/>
    <m/>
    <n v="2400"/>
    <m/>
    <m/>
  </r>
  <r>
    <x v="6"/>
    <x v="0"/>
    <x v="1"/>
    <x v="0"/>
    <m/>
    <x v="11"/>
    <x v="0"/>
    <x v="0"/>
    <x v="0"/>
    <x v="234"/>
    <x v="234"/>
    <x v="133"/>
    <x v="15"/>
    <x v="2"/>
    <m/>
    <m/>
    <m/>
    <m/>
    <n v="1444"/>
    <m/>
    <m/>
  </r>
  <r>
    <x v="6"/>
    <x v="0"/>
    <x v="1"/>
    <x v="0"/>
    <m/>
    <x v="11"/>
    <x v="0"/>
    <x v="0"/>
    <x v="0"/>
    <x v="235"/>
    <x v="235"/>
    <x v="134"/>
    <x v="15"/>
    <x v="2"/>
    <m/>
    <m/>
    <m/>
    <m/>
    <n v="2000"/>
    <m/>
    <m/>
  </r>
  <r>
    <x v="6"/>
    <x v="0"/>
    <x v="0"/>
    <x v="0"/>
    <m/>
    <x v="11"/>
    <x v="0"/>
    <x v="0"/>
    <x v="0"/>
    <x v="236"/>
    <x v="236"/>
    <x v="135"/>
    <x v="15"/>
    <x v="2"/>
    <m/>
    <m/>
    <m/>
    <m/>
    <n v="0"/>
    <m/>
    <m/>
  </r>
  <r>
    <x v="6"/>
    <x v="0"/>
    <x v="1"/>
    <x v="0"/>
    <m/>
    <x v="11"/>
    <x v="0"/>
    <x v="0"/>
    <x v="0"/>
    <x v="237"/>
    <x v="237"/>
    <x v="136"/>
    <x v="15"/>
    <x v="2"/>
    <m/>
    <m/>
    <m/>
    <m/>
    <n v="500"/>
    <m/>
    <m/>
  </r>
  <r>
    <x v="6"/>
    <x v="0"/>
    <x v="0"/>
    <x v="0"/>
    <m/>
    <x v="11"/>
    <x v="0"/>
    <x v="0"/>
    <x v="0"/>
    <x v="238"/>
    <x v="238"/>
    <x v="137"/>
    <x v="15"/>
    <x v="2"/>
    <m/>
    <m/>
    <m/>
    <m/>
    <n v="5162"/>
    <m/>
    <m/>
  </r>
  <r>
    <x v="6"/>
    <x v="0"/>
    <x v="1"/>
    <x v="0"/>
    <m/>
    <x v="11"/>
    <x v="0"/>
    <x v="0"/>
    <x v="0"/>
    <x v="239"/>
    <x v="239"/>
    <x v="138"/>
    <x v="15"/>
    <x v="2"/>
    <m/>
    <m/>
    <m/>
    <m/>
    <n v="1500"/>
    <m/>
    <m/>
  </r>
  <r>
    <x v="6"/>
    <x v="0"/>
    <x v="0"/>
    <x v="0"/>
    <m/>
    <x v="11"/>
    <x v="0"/>
    <x v="0"/>
    <x v="0"/>
    <x v="240"/>
    <x v="240"/>
    <x v="139"/>
    <x v="15"/>
    <x v="2"/>
    <m/>
    <m/>
    <m/>
    <m/>
    <n v="0"/>
    <m/>
    <m/>
  </r>
  <r>
    <x v="6"/>
    <x v="0"/>
    <x v="0"/>
    <x v="0"/>
    <m/>
    <x v="11"/>
    <x v="0"/>
    <x v="0"/>
    <x v="0"/>
    <x v="241"/>
    <x v="241"/>
    <x v="140"/>
    <x v="15"/>
    <x v="2"/>
    <m/>
    <m/>
    <m/>
    <m/>
    <n v="0"/>
    <m/>
    <m/>
  </r>
  <r>
    <x v="6"/>
    <x v="0"/>
    <x v="1"/>
    <x v="0"/>
    <m/>
    <x v="11"/>
    <x v="0"/>
    <x v="0"/>
    <x v="0"/>
    <x v="242"/>
    <x v="242"/>
    <x v="141"/>
    <x v="15"/>
    <x v="2"/>
    <m/>
    <m/>
    <m/>
    <m/>
    <n v="0"/>
    <m/>
    <m/>
  </r>
  <r>
    <x v="6"/>
    <x v="0"/>
    <x v="1"/>
    <x v="1"/>
    <m/>
    <x v="11"/>
    <x v="0"/>
    <x v="0"/>
    <x v="1"/>
    <x v="243"/>
    <x v="243"/>
    <x v="142"/>
    <x v="15"/>
    <x v="2"/>
    <m/>
    <m/>
    <m/>
    <m/>
    <n v="4000"/>
    <m/>
    <m/>
  </r>
  <r>
    <x v="6"/>
    <x v="0"/>
    <x v="1"/>
    <x v="0"/>
    <m/>
    <x v="11"/>
    <x v="0"/>
    <x v="0"/>
    <x v="0"/>
    <x v="244"/>
    <x v="244"/>
    <x v="141"/>
    <x v="15"/>
    <x v="2"/>
    <m/>
    <m/>
    <m/>
    <m/>
    <n v="250"/>
    <m/>
    <m/>
  </r>
  <r>
    <x v="6"/>
    <x v="0"/>
    <x v="1"/>
    <x v="0"/>
    <m/>
    <x v="11"/>
    <x v="0"/>
    <x v="0"/>
    <x v="0"/>
    <x v="245"/>
    <x v="245"/>
    <x v="142"/>
    <x v="15"/>
    <x v="2"/>
    <m/>
    <m/>
    <m/>
    <m/>
    <n v="500"/>
    <m/>
    <m/>
  </r>
  <r>
    <x v="6"/>
    <x v="0"/>
    <x v="1"/>
    <x v="0"/>
    <m/>
    <x v="11"/>
    <x v="0"/>
    <x v="0"/>
    <x v="0"/>
    <x v="246"/>
    <x v="246"/>
    <x v="141"/>
    <x v="15"/>
    <x v="2"/>
    <m/>
    <m/>
    <m/>
    <m/>
    <n v="2000"/>
    <m/>
    <m/>
  </r>
  <r>
    <x v="6"/>
    <x v="0"/>
    <x v="1"/>
    <x v="0"/>
    <m/>
    <x v="11"/>
    <x v="0"/>
    <x v="0"/>
    <x v="0"/>
    <x v="247"/>
    <x v="247"/>
    <x v="141"/>
    <x v="15"/>
    <x v="2"/>
    <m/>
    <m/>
    <m/>
    <m/>
    <n v="500"/>
    <m/>
    <m/>
  </r>
  <r>
    <x v="6"/>
    <x v="0"/>
    <x v="1"/>
    <x v="0"/>
    <m/>
    <x v="11"/>
    <x v="0"/>
    <x v="0"/>
    <x v="0"/>
    <x v="248"/>
    <x v="248"/>
    <x v="141"/>
    <x v="15"/>
    <x v="2"/>
    <m/>
    <m/>
    <m/>
    <m/>
    <n v="1500"/>
    <m/>
    <m/>
  </r>
  <r>
    <x v="6"/>
    <x v="0"/>
    <x v="0"/>
    <x v="0"/>
    <m/>
    <x v="11"/>
    <x v="0"/>
    <x v="0"/>
    <x v="0"/>
    <x v="250"/>
    <x v="250"/>
    <x v="144"/>
    <x v="15"/>
    <x v="2"/>
    <m/>
    <m/>
    <m/>
    <m/>
    <n v="2279.75"/>
    <m/>
    <m/>
  </r>
  <r>
    <x v="6"/>
    <x v="0"/>
    <x v="0"/>
    <x v="1"/>
    <m/>
    <x v="11"/>
    <x v="0"/>
    <x v="0"/>
    <x v="0"/>
    <x v="251"/>
    <x v="251"/>
    <x v="145"/>
    <x v="15"/>
    <x v="2"/>
    <m/>
    <m/>
    <m/>
    <m/>
    <n v="5000"/>
    <m/>
    <m/>
  </r>
  <r>
    <x v="6"/>
    <x v="0"/>
    <x v="0"/>
    <x v="0"/>
    <m/>
    <x v="11"/>
    <x v="0"/>
    <x v="0"/>
    <x v="0"/>
    <x v="252"/>
    <x v="252"/>
    <x v="146"/>
    <x v="17"/>
    <x v="2"/>
    <m/>
    <m/>
    <m/>
    <m/>
    <n v="6497"/>
    <m/>
    <m/>
  </r>
  <r>
    <x v="6"/>
    <x v="0"/>
    <x v="0"/>
    <x v="0"/>
    <m/>
    <x v="11"/>
    <x v="0"/>
    <x v="0"/>
    <x v="0"/>
    <x v="253"/>
    <x v="253"/>
    <x v="147"/>
    <x v="17"/>
    <x v="2"/>
    <m/>
    <m/>
    <m/>
    <m/>
    <n v="1200"/>
    <m/>
    <m/>
  </r>
  <r>
    <x v="6"/>
    <x v="0"/>
    <x v="1"/>
    <x v="0"/>
    <m/>
    <x v="11"/>
    <x v="0"/>
    <x v="0"/>
    <x v="0"/>
    <x v="254"/>
    <x v="254"/>
    <x v="147"/>
    <x v="17"/>
    <x v="2"/>
    <m/>
    <m/>
    <m/>
    <m/>
    <n v="1000"/>
    <m/>
    <m/>
  </r>
  <r>
    <x v="6"/>
    <x v="0"/>
    <x v="1"/>
    <x v="0"/>
    <m/>
    <x v="11"/>
    <x v="0"/>
    <x v="0"/>
    <x v="0"/>
    <x v="255"/>
    <x v="255"/>
    <x v="148"/>
    <x v="17"/>
    <x v="2"/>
    <m/>
    <m/>
    <m/>
    <m/>
    <n v="0"/>
    <m/>
    <m/>
  </r>
  <r>
    <x v="6"/>
    <x v="0"/>
    <x v="0"/>
    <x v="0"/>
    <m/>
    <x v="11"/>
    <x v="0"/>
    <x v="0"/>
    <x v="0"/>
    <x v="256"/>
    <x v="256"/>
    <x v="148"/>
    <x v="17"/>
    <x v="2"/>
    <m/>
    <m/>
    <m/>
    <m/>
    <n v="476"/>
    <m/>
    <m/>
  </r>
  <r>
    <x v="6"/>
    <x v="0"/>
    <x v="0"/>
    <x v="0"/>
    <m/>
    <x v="11"/>
    <x v="0"/>
    <x v="0"/>
    <x v="0"/>
    <x v="257"/>
    <x v="257"/>
    <x v="148"/>
    <x v="17"/>
    <x v="2"/>
    <m/>
    <m/>
    <m/>
    <m/>
    <n v="0"/>
    <m/>
    <m/>
  </r>
  <r>
    <x v="6"/>
    <x v="0"/>
    <x v="0"/>
    <x v="0"/>
    <m/>
    <x v="11"/>
    <x v="0"/>
    <x v="0"/>
    <x v="0"/>
    <x v="258"/>
    <x v="258"/>
    <x v="149"/>
    <x v="17"/>
    <x v="2"/>
    <m/>
    <m/>
    <m/>
    <m/>
    <n v="285"/>
    <m/>
    <m/>
  </r>
  <r>
    <x v="6"/>
    <x v="0"/>
    <x v="1"/>
    <x v="0"/>
    <m/>
    <x v="11"/>
    <x v="0"/>
    <x v="0"/>
    <x v="0"/>
    <x v="259"/>
    <x v="259"/>
    <x v="149"/>
    <x v="17"/>
    <x v="2"/>
    <m/>
    <m/>
    <m/>
    <m/>
    <n v="0"/>
    <m/>
    <m/>
  </r>
  <r>
    <x v="6"/>
    <x v="0"/>
    <x v="0"/>
    <x v="0"/>
    <m/>
    <x v="11"/>
    <x v="0"/>
    <x v="0"/>
    <x v="0"/>
    <x v="260"/>
    <x v="260"/>
    <x v="149"/>
    <x v="17"/>
    <x v="2"/>
    <m/>
    <m/>
    <m/>
    <m/>
    <n v="0"/>
    <m/>
    <m/>
  </r>
  <r>
    <x v="6"/>
    <x v="0"/>
    <x v="0"/>
    <x v="0"/>
    <m/>
    <x v="11"/>
    <x v="0"/>
    <x v="0"/>
    <x v="0"/>
    <x v="261"/>
    <x v="261"/>
    <x v="150"/>
    <x v="17"/>
    <x v="2"/>
    <m/>
    <m/>
    <m/>
    <m/>
    <n v="3855.5"/>
    <m/>
    <m/>
  </r>
  <r>
    <x v="6"/>
    <x v="0"/>
    <x v="0"/>
    <x v="0"/>
    <m/>
    <x v="11"/>
    <x v="0"/>
    <x v="0"/>
    <x v="0"/>
    <x v="262"/>
    <x v="262"/>
    <x v="150"/>
    <x v="17"/>
    <x v="2"/>
    <m/>
    <m/>
    <m/>
    <m/>
    <n v="1800"/>
    <m/>
    <m/>
  </r>
  <r>
    <x v="6"/>
    <x v="0"/>
    <x v="1"/>
    <x v="0"/>
    <m/>
    <x v="11"/>
    <x v="0"/>
    <x v="0"/>
    <x v="0"/>
    <x v="263"/>
    <x v="263"/>
    <x v="150"/>
    <x v="17"/>
    <x v="2"/>
    <m/>
    <m/>
    <m/>
    <m/>
    <n v="800"/>
    <m/>
    <m/>
  </r>
  <r>
    <x v="6"/>
    <x v="0"/>
    <x v="1"/>
    <x v="0"/>
    <m/>
    <x v="11"/>
    <x v="0"/>
    <x v="0"/>
    <x v="0"/>
    <x v="264"/>
    <x v="264"/>
    <x v="151"/>
    <x v="17"/>
    <x v="2"/>
    <m/>
    <m/>
    <m/>
    <m/>
    <n v="2500"/>
    <m/>
    <m/>
  </r>
  <r>
    <x v="6"/>
    <x v="0"/>
    <x v="1"/>
    <x v="0"/>
    <m/>
    <x v="11"/>
    <x v="0"/>
    <x v="0"/>
    <x v="0"/>
    <x v="265"/>
    <x v="265"/>
    <x v="151"/>
    <x v="17"/>
    <x v="2"/>
    <m/>
    <m/>
    <m/>
    <m/>
    <n v="2536"/>
    <m/>
    <m/>
  </r>
  <r>
    <x v="6"/>
    <x v="0"/>
    <x v="1"/>
    <x v="0"/>
    <m/>
    <x v="11"/>
    <x v="0"/>
    <x v="0"/>
    <x v="0"/>
    <x v="266"/>
    <x v="266"/>
    <x v="151"/>
    <x v="17"/>
    <x v="2"/>
    <m/>
    <m/>
    <m/>
    <m/>
    <n v="100"/>
    <m/>
    <m/>
  </r>
  <r>
    <x v="6"/>
    <x v="0"/>
    <x v="0"/>
    <x v="1"/>
    <m/>
    <x v="11"/>
    <x v="0"/>
    <x v="0"/>
    <x v="0"/>
    <x v="267"/>
    <x v="267"/>
    <x v="152"/>
    <x v="17"/>
    <x v="2"/>
    <m/>
    <m/>
    <m/>
    <m/>
    <n v="6600"/>
    <m/>
    <m/>
  </r>
  <r>
    <x v="6"/>
    <x v="0"/>
    <x v="0"/>
    <x v="0"/>
    <m/>
    <x v="11"/>
    <x v="0"/>
    <x v="0"/>
    <x v="0"/>
    <x v="268"/>
    <x v="268"/>
    <x v="147"/>
    <x v="17"/>
    <x v="2"/>
    <m/>
    <m/>
    <m/>
    <m/>
    <n v="1645"/>
    <m/>
    <m/>
  </r>
  <r>
    <x v="6"/>
    <x v="0"/>
    <x v="0"/>
    <x v="0"/>
    <m/>
    <x v="11"/>
    <x v="0"/>
    <x v="0"/>
    <x v="0"/>
    <x v="269"/>
    <x v="269"/>
    <x v="147"/>
    <x v="17"/>
    <x v="2"/>
    <m/>
    <m/>
    <m/>
    <m/>
    <n v="1088"/>
    <m/>
    <m/>
  </r>
  <r>
    <x v="6"/>
    <x v="0"/>
    <x v="1"/>
    <x v="0"/>
    <m/>
    <x v="11"/>
    <x v="0"/>
    <x v="0"/>
    <x v="0"/>
    <x v="270"/>
    <x v="270"/>
    <x v="153"/>
    <x v="17"/>
    <x v="2"/>
    <m/>
    <m/>
    <m/>
    <m/>
    <n v="0"/>
    <m/>
    <m/>
  </r>
  <r>
    <x v="6"/>
    <x v="0"/>
    <x v="0"/>
    <x v="0"/>
    <m/>
    <x v="11"/>
    <x v="0"/>
    <x v="0"/>
    <x v="0"/>
    <x v="271"/>
    <x v="271"/>
    <x v="154"/>
    <x v="18"/>
    <x v="2"/>
    <m/>
    <m/>
    <m/>
    <m/>
    <n v="310"/>
    <m/>
    <m/>
  </r>
  <r>
    <x v="6"/>
    <x v="0"/>
    <x v="0"/>
    <x v="0"/>
    <m/>
    <x v="11"/>
    <x v="0"/>
    <x v="0"/>
    <x v="0"/>
    <x v="276"/>
    <x v="277"/>
    <x v="154"/>
    <x v="18"/>
    <x v="2"/>
    <m/>
    <m/>
    <m/>
    <m/>
    <n v="0"/>
    <m/>
    <m/>
  </r>
  <r>
    <x v="6"/>
    <x v="0"/>
    <x v="1"/>
    <x v="0"/>
    <m/>
    <x v="11"/>
    <x v="0"/>
    <x v="0"/>
    <x v="0"/>
    <x v="279"/>
    <x v="280"/>
    <x v="154"/>
    <x v="18"/>
    <x v="2"/>
    <m/>
    <m/>
    <m/>
    <m/>
    <n v="5000"/>
    <m/>
    <m/>
  </r>
  <r>
    <x v="6"/>
    <x v="0"/>
    <x v="0"/>
    <x v="0"/>
    <m/>
    <x v="11"/>
    <x v="0"/>
    <x v="0"/>
    <x v="0"/>
    <x v="280"/>
    <x v="281"/>
    <x v="154"/>
    <x v="18"/>
    <x v="2"/>
    <m/>
    <m/>
    <m/>
    <m/>
    <n v="16720.25"/>
    <m/>
    <m/>
  </r>
  <r>
    <x v="6"/>
    <x v="0"/>
    <x v="1"/>
    <x v="0"/>
    <m/>
    <x v="11"/>
    <x v="0"/>
    <x v="0"/>
    <x v="0"/>
    <x v="281"/>
    <x v="282"/>
    <x v="154"/>
    <x v="18"/>
    <x v="2"/>
    <m/>
    <m/>
    <m/>
    <m/>
    <n v="1750"/>
    <m/>
    <m/>
  </r>
  <r>
    <x v="6"/>
    <x v="0"/>
    <x v="1"/>
    <x v="0"/>
    <m/>
    <x v="11"/>
    <x v="0"/>
    <x v="0"/>
    <x v="0"/>
    <x v="272"/>
    <x v="272"/>
    <x v="155"/>
    <x v="18"/>
    <x v="2"/>
    <m/>
    <m/>
    <m/>
    <m/>
    <n v="3974.25"/>
    <m/>
    <m/>
  </r>
  <r>
    <x v="6"/>
    <x v="0"/>
    <x v="1"/>
    <x v="0"/>
    <m/>
    <x v="11"/>
    <x v="0"/>
    <x v="0"/>
    <x v="0"/>
    <x v="285"/>
    <x v="286"/>
    <x v="155"/>
    <x v="18"/>
    <x v="2"/>
    <m/>
    <m/>
    <m/>
    <m/>
    <n v="1651.2"/>
    <m/>
    <m/>
  </r>
  <r>
    <x v="6"/>
    <x v="0"/>
    <x v="0"/>
    <x v="0"/>
    <m/>
    <x v="11"/>
    <x v="0"/>
    <x v="0"/>
    <x v="0"/>
    <x v="273"/>
    <x v="273"/>
    <x v="156"/>
    <x v="18"/>
    <x v="2"/>
    <m/>
    <m/>
    <m/>
    <m/>
    <n v="12489.5"/>
    <m/>
    <m/>
  </r>
  <r>
    <x v="6"/>
    <x v="0"/>
    <x v="0"/>
    <x v="0"/>
    <m/>
    <x v="11"/>
    <x v="0"/>
    <x v="0"/>
    <x v="0"/>
    <x v="274"/>
    <x v="274"/>
    <x v="157"/>
    <x v="18"/>
    <x v="2"/>
    <m/>
    <m/>
    <m/>
    <m/>
    <n v="5523"/>
    <m/>
    <m/>
  </r>
  <r>
    <x v="6"/>
    <x v="0"/>
    <x v="1"/>
    <x v="0"/>
    <m/>
    <x v="11"/>
    <x v="0"/>
    <x v="0"/>
    <x v="0"/>
    <x v="275"/>
    <x v="276"/>
    <x v="154"/>
    <x v="18"/>
    <x v="2"/>
    <m/>
    <m/>
    <m/>
    <m/>
    <n v="0"/>
    <m/>
    <m/>
  </r>
  <r>
    <x v="6"/>
    <x v="0"/>
    <x v="1"/>
    <x v="0"/>
    <m/>
    <x v="11"/>
    <x v="0"/>
    <x v="0"/>
    <x v="0"/>
    <x v="277"/>
    <x v="278"/>
    <x v="158"/>
    <x v="18"/>
    <x v="2"/>
    <m/>
    <m/>
    <m/>
    <m/>
    <n v="1500"/>
    <m/>
    <m/>
  </r>
  <r>
    <x v="6"/>
    <x v="0"/>
    <x v="0"/>
    <x v="0"/>
    <m/>
    <x v="11"/>
    <x v="0"/>
    <x v="0"/>
    <x v="0"/>
    <x v="278"/>
    <x v="279"/>
    <x v="159"/>
    <x v="18"/>
    <x v="2"/>
    <m/>
    <m/>
    <m/>
    <m/>
    <n v="2066.2800000000002"/>
    <m/>
    <m/>
  </r>
  <r>
    <x v="6"/>
    <x v="0"/>
    <x v="0"/>
    <x v="0"/>
    <m/>
    <x v="11"/>
    <x v="0"/>
    <x v="0"/>
    <x v="0"/>
    <x v="283"/>
    <x v="284"/>
    <x v="159"/>
    <x v="18"/>
    <x v="2"/>
    <m/>
    <m/>
    <m/>
    <m/>
    <n v="1848"/>
    <m/>
    <m/>
  </r>
  <r>
    <x v="6"/>
    <x v="0"/>
    <x v="0"/>
    <x v="0"/>
    <m/>
    <x v="11"/>
    <x v="0"/>
    <x v="0"/>
    <x v="0"/>
    <x v="287"/>
    <x v="288"/>
    <x v="159"/>
    <x v="18"/>
    <x v="2"/>
    <m/>
    <m/>
    <m/>
    <m/>
    <n v="1839"/>
    <m/>
    <m/>
  </r>
  <r>
    <x v="6"/>
    <x v="0"/>
    <x v="1"/>
    <x v="0"/>
    <m/>
    <x v="11"/>
    <x v="0"/>
    <x v="0"/>
    <x v="0"/>
    <x v="282"/>
    <x v="283"/>
    <x v="160"/>
    <x v="18"/>
    <x v="2"/>
    <m/>
    <m/>
    <m/>
    <m/>
    <n v="600"/>
    <m/>
    <m/>
  </r>
  <r>
    <x v="6"/>
    <x v="0"/>
    <x v="1"/>
    <x v="0"/>
    <m/>
    <x v="11"/>
    <x v="0"/>
    <x v="0"/>
    <x v="0"/>
    <x v="284"/>
    <x v="285"/>
    <x v="160"/>
    <x v="18"/>
    <x v="2"/>
    <m/>
    <m/>
    <m/>
    <m/>
    <n v="937"/>
    <m/>
    <m/>
  </r>
  <r>
    <x v="6"/>
    <x v="0"/>
    <x v="0"/>
    <x v="0"/>
    <m/>
    <x v="11"/>
    <x v="0"/>
    <x v="0"/>
    <x v="0"/>
    <x v="286"/>
    <x v="287"/>
    <x v="160"/>
    <x v="18"/>
    <x v="2"/>
    <m/>
    <m/>
    <m/>
    <m/>
    <n v="6052.25"/>
    <m/>
    <m/>
  </r>
  <r>
    <x v="6"/>
    <x v="0"/>
    <x v="1"/>
    <x v="1"/>
    <m/>
    <x v="11"/>
    <x v="0"/>
    <x v="0"/>
    <x v="0"/>
    <x v="288"/>
    <x v="289"/>
    <x v="161"/>
    <x v="19"/>
    <x v="2"/>
    <m/>
    <m/>
    <m/>
    <m/>
    <n v="4000"/>
    <m/>
    <m/>
  </r>
  <r>
    <x v="6"/>
    <x v="0"/>
    <x v="1"/>
    <x v="0"/>
    <m/>
    <x v="11"/>
    <x v="0"/>
    <x v="0"/>
    <x v="0"/>
    <x v="289"/>
    <x v="290"/>
    <x v="162"/>
    <x v="19"/>
    <x v="2"/>
    <m/>
    <m/>
    <m/>
    <m/>
    <n v="1000"/>
    <m/>
    <m/>
  </r>
  <r>
    <x v="6"/>
    <x v="0"/>
    <x v="0"/>
    <x v="0"/>
    <m/>
    <x v="11"/>
    <x v="0"/>
    <x v="0"/>
    <x v="0"/>
    <x v="290"/>
    <x v="291"/>
    <x v="163"/>
    <x v="19"/>
    <x v="2"/>
    <m/>
    <m/>
    <m/>
    <m/>
    <n v="3000"/>
    <m/>
    <m/>
  </r>
  <r>
    <x v="6"/>
    <x v="0"/>
    <x v="0"/>
    <x v="0"/>
    <m/>
    <x v="11"/>
    <x v="0"/>
    <x v="0"/>
    <x v="0"/>
    <x v="291"/>
    <x v="292"/>
    <x v="164"/>
    <x v="19"/>
    <x v="2"/>
    <m/>
    <m/>
    <m/>
    <m/>
    <n v="0"/>
    <m/>
    <m/>
  </r>
  <r>
    <x v="6"/>
    <x v="0"/>
    <x v="1"/>
    <x v="0"/>
    <m/>
    <x v="11"/>
    <x v="0"/>
    <x v="0"/>
    <x v="1"/>
    <x v="292"/>
    <x v="293"/>
    <x v="165"/>
    <x v="19"/>
    <x v="2"/>
    <m/>
    <m/>
    <m/>
    <m/>
    <n v="3000"/>
    <m/>
    <m/>
  </r>
  <r>
    <x v="6"/>
    <x v="0"/>
    <x v="1"/>
    <x v="0"/>
    <m/>
    <x v="11"/>
    <x v="0"/>
    <x v="0"/>
    <x v="0"/>
    <x v="293"/>
    <x v="294"/>
    <x v="166"/>
    <x v="19"/>
    <x v="2"/>
    <m/>
    <m/>
    <m/>
    <m/>
    <n v="4100"/>
    <m/>
    <m/>
  </r>
  <r>
    <x v="6"/>
    <x v="0"/>
    <x v="0"/>
    <x v="0"/>
    <m/>
    <x v="11"/>
    <x v="0"/>
    <x v="0"/>
    <x v="0"/>
    <x v="294"/>
    <x v="295"/>
    <x v="167"/>
    <x v="19"/>
    <x v="2"/>
    <m/>
    <m/>
    <m/>
    <m/>
    <n v="2250"/>
    <m/>
    <m/>
  </r>
  <r>
    <x v="6"/>
    <x v="0"/>
    <x v="0"/>
    <x v="1"/>
    <m/>
    <x v="11"/>
    <x v="0"/>
    <x v="0"/>
    <x v="0"/>
    <x v="295"/>
    <x v="296"/>
    <x v="168"/>
    <x v="19"/>
    <x v="2"/>
    <m/>
    <m/>
    <m/>
    <m/>
    <n v="3841"/>
    <m/>
    <m/>
  </r>
  <r>
    <x v="6"/>
    <x v="0"/>
    <x v="1"/>
    <x v="0"/>
    <m/>
    <x v="11"/>
    <x v="0"/>
    <x v="0"/>
    <x v="0"/>
    <x v="296"/>
    <x v="297"/>
    <x v="169"/>
    <x v="19"/>
    <x v="2"/>
    <m/>
    <m/>
    <m/>
    <m/>
    <n v="2000"/>
    <m/>
    <m/>
  </r>
  <r>
    <x v="6"/>
    <x v="0"/>
    <x v="1"/>
    <x v="0"/>
    <m/>
    <x v="11"/>
    <x v="0"/>
    <x v="0"/>
    <x v="0"/>
    <x v="297"/>
    <x v="298"/>
    <x v="170"/>
    <x v="19"/>
    <x v="2"/>
    <m/>
    <m/>
    <m/>
    <m/>
    <n v="14000"/>
    <m/>
    <m/>
  </r>
  <r>
    <x v="6"/>
    <x v="0"/>
    <x v="1"/>
    <x v="1"/>
    <m/>
    <x v="11"/>
    <x v="0"/>
    <x v="0"/>
    <x v="0"/>
    <x v="298"/>
    <x v="300"/>
    <x v="171"/>
    <x v="19"/>
    <x v="2"/>
    <m/>
    <m/>
    <m/>
    <m/>
    <n v="0"/>
    <m/>
    <m/>
  </r>
  <r>
    <x v="6"/>
    <x v="0"/>
    <x v="0"/>
    <x v="0"/>
    <m/>
    <x v="11"/>
    <x v="0"/>
    <x v="0"/>
    <x v="0"/>
    <x v="299"/>
    <x v="301"/>
    <x v="172"/>
    <x v="19"/>
    <x v="2"/>
    <m/>
    <m/>
    <m/>
    <m/>
    <n v="4000"/>
    <m/>
    <m/>
  </r>
  <r>
    <x v="6"/>
    <x v="0"/>
    <x v="1"/>
    <x v="0"/>
    <m/>
    <x v="11"/>
    <x v="0"/>
    <x v="0"/>
    <x v="0"/>
    <x v="300"/>
    <x v="303"/>
    <x v="173"/>
    <x v="19"/>
    <x v="2"/>
    <m/>
    <m/>
    <m/>
    <m/>
    <n v="1250"/>
    <m/>
    <m/>
  </r>
  <r>
    <x v="6"/>
    <x v="0"/>
    <x v="1"/>
    <x v="0"/>
    <m/>
    <x v="11"/>
    <x v="0"/>
    <x v="0"/>
    <x v="0"/>
    <x v="301"/>
    <x v="304"/>
    <x v="174"/>
    <x v="19"/>
    <x v="2"/>
    <m/>
    <m/>
    <m/>
    <m/>
    <n v="0"/>
    <m/>
    <m/>
  </r>
  <r>
    <x v="6"/>
    <x v="0"/>
    <x v="1"/>
    <x v="0"/>
    <m/>
    <x v="11"/>
    <x v="0"/>
    <x v="0"/>
    <x v="0"/>
    <x v="302"/>
    <x v="305"/>
    <x v="175"/>
    <x v="19"/>
    <x v="2"/>
    <m/>
    <m/>
    <m/>
    <m/>
    <n v="500"/>
    <m/>
    <m/>
  </r>
  <r>
    <x v="6"/>
    <x v="0"/>
    <x v="0"/>
    <x v="0"/>
    <m/>
    <x v="11"/>
    <x v="0"/>
    <x v="0"/>
    <x v="0"/>
    <x v="303"/>
    <x v="306"/>
    <x v="176"/>
    <x v="19"/>
    <x v="2"/>
    <m/>
    <m/>
    <m/>
    <m/>
    <n v="0"/>
    <m/>
    <m/>
  </r>
  <r>
    <x v="6"/>
    <x v="0"/>
    <x v="1"/>
    <x v="0"/>
    <m/>
    <x v="11"/>
    <x v="0"/>
    <x v="0"/>
    <x v="0"/>
    <x v="304"/>
    <x v="307"/>
    <x v="177"/>
    <x v="19"/>
    <x v="2"/>
    <m/>
    <m/>
    <m/>
    <m/>
    <n v="3500"/>
    <m/>
    <m/>
  </r>
  <r>
    <x v="6"/>
    <x v="0"/>
    <x v="1"/>
    <x v="0"/>
    <m/>
    <x v="11"/>
    <x v="0"/>
    <x v="0"/>
    <x v="0"/>
    <x v="305"/>
    <x v="308"/>
    <x v="178"/>
    <x v="19"/>
    <x v="2"/>
    <m/>
    <m/>
    <m/>
    <m/>
    <n v="750"/>
    <m/>
    <m/>
  </r>
  <r>
    <x v="6"/>
    <x v="0"/>
    <x v="1"/>
    <x v="1"/>
    <m/>
    <x v="11"/>
    <x v="0"/>
    <x v="0"/>
    <x v="0"/>
    <x v="306"/>
    <x v="309"/>
    <x v="179"/>
    <x v="20"/>
    <x v="2"/>
    <m/>
    <m/>
    <m/>
    <m/>
    <n v="1344.5"/>
    <m/>
    <m/>
  </r>
  <r>
    <x v="6"/>
    <x v="0"/>
    <x v="0"/>
    <x v="1"/>
    <m/>
    <x v="11"/>
    <x v="0"/>
    <x v="0"/>
    <x v="1"/>
    <x v="307"/>
    <x v="310"/>
    <x v="179"/>
    <x v="20"/>
    <x v="2"/>
    <m/>
    <m/>
    <m/>
    <m/>
    <n v="4348"/>
    <m/>
    <m/>
  </r>
  <r>
    <x v="6"/>
    <x v="0"/>
    <x v="1"/>
    <x v="0"/>
    <m/>
    <x v="11"/>
    <x v="0"/>
    <x v="0"/>
    <x v="0"/>
    <x v="308"/>
    <x v="311"/>
    <x v="180"/>
    <x v="20"/>
    <x v="2"/>
    <m/>
    <m/>
    <m/>
    <m/>
    <n v="476.75"/>
    <m/>
    <m/>
  </r>
  <r>
    <x v="6"/>
    <x v="0"/>
    <x v="1"/>
    <x v="0"/>
    <m/>
    <x v="11"/>
    <x v="0"/>
    <x v="0"/>
    <x v="0"/>
    <x v="309"/>
    <x v="312"/>
    <x v="180"/>
    <x v="20"/>
    <x v="2"/>
    <m/>
    <m/>
    <m/>
    <m/>
    <n v="100"/>
    <m/>
    <m/>
  </r>
  <r>
    <x v="6"/>
    <x v="0"/>
    <x v="0"/>
    <x v="0"/>
    <m/>
    <x v="11"/>
    <x v="0"/>
    <x v="0"/>
    <x v="0"/>
    <x v="310"/>
    <x v="313"/>
    <x v="181"/>
    <x v="20"/>
    <x v="2"/>
    <m/>
    <m/>
    <m/>
    <m/>
    <n v="1922"/>
    <m/>
    <m/>
  </r>
  <r>
    <x v="6"/>
    <x v="0"/>
    <x v="1"/>
    <x v="0"/>
    <m/>
    <x v="11"/>
    <x v="0"/>
    <x v="0"/>
    <x v="0"/>
    <x v="311"/>
    <x v="314"/>
    <x v="181"/>
    <x v="20"/>
    <x v="2"/>
    <m/>
    <m/>
    <m/>
    <m/>
    <n v="500"/>
    <m/>
    <m/>
  </r>
  <r>
    <x v="6"/>
    <x v="0"/>
    <x v="1"/>
    <x v="0"/>
    <m/>
    <x v="11"/>
    <x v="0"/>
    <x v="0"/>
    <x v="0"/>
    <x v="312"/>
    <x v="315"/>
    <x v="182"/>
    <x v="20"/>
    <x v="2"/>
    <m/>
    <m/>
    <m/>
    <m/>
    <n v="0"/>
    <m/>
    <m/>
  </r>
  <r>
    <x v="6"/>
    <x v="0"/>
    <x v="1"/>
    <x v="0"/>
    <m/>
    <x v="11"/>
    <x v="0"/>
    <x v="0"/>
    <x v="0"/>
    <x v="313"/>
    <x v="316"/>
    <x v="182"/>
    <x v="20"/>
    <x v="2"/>
    <m/>
    <m/>
    <m/>
    <m/>
    <n v="2500"/>
    <m/>
    <m/>
  </r>
  <r>
    <x v="6"/>
    <x v="0"/>
    <x v="1"/>
    <x v="0"/>
    <m/>
    <x v="11"/>
    <x v="0"/>
    <x v="0"/>
    <x v="0"/>
    <x v="314"/>
    <x v="317"/>
    <x v="182"/>
    <x v="20"/>
    <x v="2"/>
    <m/>
    <m/>
    <m/>
    <m/>
    <n v="6651"/>
    <m/>
    <m/>
  </r>
  <r>
    <x v="6"/>
    <x v="0"/>
    <x v="0"/>
    <x v="0"/>
    <m/>
    <x v="11"/>
    <x v="0"/>
    <x v="0"/>
    <x v="0"/>
    <x v="315"/>
    <x v="318"/>
    <x v="183"/>
    <x v="20"/>
    <x v="2"/>
    <m/>
    <m/>
    <m/>
    <m/>
    <n v="0"/>
    <m/>
    <m/>
  </r>
  <r>
    <x v="6"/>
    <x v="0"/>
    <x v="0"/>
    <x v="0"/>
    <m/>
    <x v="11"/>
    <x v="0"/>
    <x v="0"/>
    <x v="0"/>
    <x v="316"/>
    <x v="319"/>
    <x v="183"/>
    <x v="20"/>
    <x v="2"/>
    <m/>
    <m/>
    <m/>
    <m/>
    <n v="0"/>
    <m/>
    <m/>
  </r>
  <r>
    <x v="6"/>
    <x v="0"/>
    <x v="0"/>
    <x v="0"/>
    <m/>
    <x v="11"/>
    <x v="0"/>
    <x v="0"/>
    <x v="0"/>
    <x v="317"/>
    <x v="320"/>
    <x v="183"/>
    <x v="20"/>
    <x v="2"/>
    <m/>
    <m/>
    <m/>
    <m/>
    <n v="420"/>
    <m/>
    <m/>
  </r>
  <r>
    <x v="6"/>
    <x v="0"/>
    <x v="1"/>
    <x v="0"/>
    <m/>
    <x v="11"/>
    <x v="0"/>
    <x v="0"/>
    <x v="0"/>
    <x v="318"/>
    <x v="321"/>
    <x v="184"/>
    <x v="20"/>
    <x v="2"/>
    <m/>
    <m/>
    <m/>
    <m/>
    <n v="500"/>
    <m/>
    <m/>
  </r>
  <r>
    <x v="6"/>
    <x v="0"/>
    <x v="1"/>
    <x v="0"/>
    <m/>
    <x v="11"/>
    <x v="0"/>
    <x v="0"/>
    <x v="0"/>
    <x v="319"/>
    <x v="322"/>
    <x v="184"/>
    <x v="20"/>
    <x v="2"/>
    <m/>
    <m/>
    <m/>
    <m/>
    <n v="0.01"/>
    <m/>
    <m/>
  </r>
  <r>
    <x v="6"/>
    <x v="0"/>
    <x v="0"/>
    <x v="0"/>
    <m/>
    <x v="11"/>
    <x v="0"/>
    <x v="0"/>
    <x v="0"/>
    <x v="320"/>
    <x v="323"/>
    <x v="181"/>
    <x v="20"/>
    <x v="2"/>
    <m/>
    <m/>
    <m/>
    <m/>
    <n v="1500"/>
    <m/>
    <m/>
  </r>
  <r>
    <x v="6"/>
    <x v="0"/>
    <x v="0"/>
    <x v="0"/>
    <m/>
    <x v="11"/>
    <x v="0"/>
    <x v="0"/>
    <x v="0"/>
    <x v="321"/>
    <x v="324"/>
    <x v="184"/>
    <x v="20"/>
    <x v="2"/>
    <m/>
    <m/>
    <m/>
    <m/>
    <n v="1657.35"/>
    <m/>
    <m/>
  </r>
  <r>
    <x v="6"/>
    <x v="0"/>
    <x v="1"/>
    <x v="0"/>
    <m/>
    <x v="11"/>
    <x v="0"/>
    <x v="0"/>
    <x v="0"/>
    <x v="322"/>
    <x v="325"/>
    <x v="181"/>
    <x v="20"/>
    <x v="2"/>
    <m/>
    <m/>
    <m/>
    <m/>
    <n v="6000"/>
    <m/>
    <m/>
  </r>
  <r>
    <x v="6"/>
    <x v="0"/>
    <x v="1"/>
    <x v="0"/>
    <m/>
    <x v="11"/>
    <x v="0"/>
    <x v="0"/>
    <x v="0"/>
    <x v="323"/>
    <x v="326"/>
    <x v="181"/>
    <x v="20"/>
    <x v="2"/>
    <m/>
    <m/>
    <m/>
    <m/>
    <n v="0"/>
    <m/>
    <m/>
  </r>
  <r>
    <x v="6"/>
    <x v="0"/>
    <x v="1"/>
    <x v="0"/>
    <m/>
    <x v="11"/>
    <x v="0"/>
    <x v="0"/>
    <x v="0"/>
    <x v="324"/>
    <x v="327"/>
    <x v="181"/>
    <x v="20"/>
    <x v="2"/>
    <m/>
    <m/>
    <m/>
    <m/>
    <n v="800"/>
    <m/>
    <m/>
  </r>
  <r>
    <x v="6"/>
    <x v="0"/>
    <x v="1"/>
    <x v="0"/>
    <m/>
    <x v="11"/>
    <x v="0"/>
    <x v="0"/>
    <x v="0"/>
    <x v="325"/>
    <x v="328"/>
    <x v="181"/>
    <x v="20"/>
    <x v="2"/>
    <m/>
    <m/>
    <m/>
    <m/>
    <n v="0"/>
    <m/>
    <m/>
  </r>
  <r>
    <x v="6"/>
    <x v="0"/>
    <x v="1"/>
    <x v="0"/>
    <m/>
    <x v="11"/>
    <x v="0"/>
    <x v="0"/>
    <x v="0"/>
    <x v="326"/>
    <x v="329"/>
    <x v="185"/>
    <x v="20"/>
    <x v="2"/>
    <m/>
    <m/>
    <m/>
    <m/>
    <n v="4000"/>
    <m/>
    <m/>
  </r>
  <r>
    <x v="6"/>
    <x v="0"/>
    <x v="1"/>
    <x v="0"/>
    <m/>
    <x v="11"/>
    <x v="0"/>
    <x v="0"/>
    <x v="0"/>
    <x v="327"/>
    <x v="330"/>
    <x v="186"/>
    <x v="20"/>
    <x v="2"/>
    <m/>
    <m/>
    <m/>
    <m/>
    <n v="7100"/>
    <m/>
    <m/>
  </r>
  <r>
    <x v="6"/>
    <x v="0"/>
    <x v="1"/>
    <x v="0"/>
    <m/>
    <x v="11"/>
    <x v="0"/>
    <x v="0"/>
    <x v="0"/>
    <x v="328"/>
    <x v="331"/>
    <x v="186"/>
    <x v="20"/>
    <x v="2"/>
    <m/>
    <m/>
    <m/>
    <m/>
    <n v="1588.42"/>
    <m/>
    <m/>
  </r>
  <r>
    <x v="6"/>
    <x v="0"/>
    <x v="0"/>
    <x v="0"/>
    <m/>
    <x v="11"/>
    <x v="0"/>
    <x v="0"/>
    <x v="0"/>
    <x v="329"/>
    <x v="332"/>
    <x v="186"/>
    <x v="20"/>
    <x v="2"/>
    <m/>
    <m/>
    <m/>
    <m/>
    <n v="590.5"/>
    <m/>
    <m/>
  </r>
  <r>
    <x v="6"/>
    <x v="0"/>
    <x v="0"/>
    <x v="0"/>
    <m/>
    <x v="11"/>
    <x v="0"/>
    <x v="0"/>
    <x v="0"/>
    <x v="330"/>
    <x v="333"/>
    <x v="187"/>
    <x v="20"/>
    <x v="2"/>
    <m/>
    <m/>
    <m/>
    <m/>
    <n v="4873"/>
    <m/>
    <m/>
  </r>
  <r>
    <x v="5"/>
    <x v="1"/>
    <x v="1"/>
    <x v="0"/>
    <m/>
    <x v="0"/>
    <x v="2"/>
    <x v="0"/>
    <x v="1"/>
    <x v="57"/>
    <x v="57"/>
    <x v="38"/>
    <x v="4"/>
    <x v="0"/>
    <m/>
    <m/>
    <m/>
    <m/>
    <m/>
    <m/>
    <n v="-3899"/>
  </r>
  <r>
    <x v="5"/>
    <x v="1"/>
    <x v="0"/>
    <x v="0"/>
    <m/>
    <x v="0"/>
    <x v="1"/>
    <x v="6"/>
    <x v="0"/>
    <x v="89"/>
    <x v="89"/>
    <x v="61"/>
    <x v="7"/>
    <x v="1"/>
    <m/>
    <m/>
    <m/>
    <m/>
    <n v="391.78"/>
    <m/>
    <m/>
  </r>
  <r>
    <x v="5"/>
    <x v="1"/>
    <x v="0"/>
    <x v="0"/>
    <m/>
    <x v="0"/>
    <x v="2"/>
    <x v="0"/>
    <x v="0"/>
    <x v="89"/>
    <x v="89"/>
    <x v="61"/>
    <x v="7"/>
    <x v="1"/>
    <m/>
    <m/>
    <m/>
    <m/>
    <m/>
    <m/>
    <n v="-391.78"/>
  </r>
  <r>
    <x v="5"/>
    <x v="1"/>
    <x v="0"/>
    <x v="0"/>
    <m/>
    <x v="0"/>
    <x v="1"/>
    <x v="7"/>
    <x v="0"/>
    <x v="192"/>
    <x v="192"/>
    <x v="111"/>
    <x v="13"/>
    <x v="1"/>
    <m/>
    <m/>
    <m/>
    <m/>
    <n v="582.92999999999995"/>
    <m/>
    <m/>
  </r>
  <r>
    <x v="5"/>
    <x v="1"/>
    <x v="0"/>
    <x v="0"/>
    <m/>
    <x v="0"/>
    <x v="2"/>
    <x v="0"/>
    <x v="0"/>
    <x v="192"/>
    <x v="192"/>
    <x v="111"/>
    <x v="13"/>
    <x v="1"/>
    <m/>
    <m/>
    <m/>
    <m/>
    <m/>
    <m/>
    <n v="-582.92999999999995"/>
  </r>
  <r>
    <x v="6"/>
    <x v="0"/>
    <x v="0"/>
    <x v="0"/>
    <m/>
    <x v="12"/>
    <x v="0"/>
    <x v="0"/>
    <x v="0"/>
    <x v="0"/>
    <x v="0"/>
    <x v="0"/>
    <x v="0"/>
    <x v="0"/>
    <m/>
    <m/>
    <n v="11174"/>
    <n v="11468"/>
    <n v="952"/>
    <n v="11468"/>
    <m/>
  </r>
  <r>
    <x v="6"/>
    <x v="0"/>
    <x v="0"/>
    <x v="0"/>
    <m/>
    <x v="12"/>
    <x v="0"/>
    <x v="0"/>
    <x v="0"/>
    <x v="1"/>
    <x v="1"/>
    <x v="0"/>
    <x v="0"/>
    <x v="0"/>
    <m/>
    <m/>
    <n v="86406"/>
    <n v="72017"/>
    <n v="7731"/>
    <n v="72017"/>
    <m/>
  </r>
  <r>
    <x v="6"/>
    <x v="0"/>
    <x v="0"/>
    <x v="0"/>
    <m/>
    <x v="12"/>
    <x v="0"/>
    <x v="0"/>
    <x v="0"/>
    <x v="2"/>
    <x v="2"/>
    <x v="1"/>
    <x v="0"/>
    <x v="0"/>
    <m/>
    <m/>
    <n v="131280"/>
    <n v="130617"/>
    <n v="10655"/>
    <n v="130617"/>
    <m/>
  </r>
  <r>
    <x v="6"/>
    <x v="0"/>
    <x v="0"/>
    <x v="0"/>
    <m/>
    <x v="12"/>
    <x v="0"/>
    <x v="0"/>
    <x v="0"/>
    <x v="3"/>
    <x v="3"/>
    <x v="1"/>
    <x v="0"/>
    <x v="0"/>
    <m/>
    <m/>
    <n v="22683"/>
    <n v="23417"/>
    <n v="5854.25"/>
    <n v="23417"/>
    <m/>
  </r>
  <r>
    <x v="6"/>
    <x v="0"/>
    <x v="0"/>
    <x v="0"/>
    <m/>
    <x v="12"/>
    <x v="0"/>
    <x v="0"/>
    <x v="0"/>
    <x v="4"/>
    <x v="4"/>
    <x v="1"/>
    <x v="0"/>
    <x v="0"/>
    <m/>
    <m/>
    <n v="39636"/>
    <n v="40054"/>
    <n v="3336"/>
    <n v="40054"/>
    <m/>
  </r>
  <r>
    <x v="6"/>
    <x v="0"/>
    <x v="0"/>
    <x v="0"/>
    <m/>
    <x v="12"/>
    <x v="0"/>
    <x v="0"/>
    <x v="0"/>
    <x v="5"/>
    <x v="5"/>
    <x v="1"/>
    <x v="0"/>
    <x v="0"/>
    <m/>
    <m/>
    <n v="7216"/>
    <n v="7413"/>
    <n v="617.75"/>
    <n v="7413"/>
    <m/>
  </r>
  <r>
    <x v="6"/>
    <x v="0"/>
    <x v="0"/>
    <x v="0"/>
    <m/>
    <x v="12"/>
    <x v="0"/>
    <x v="0"/>
    <x v="0"/>
    <x v="6"/>
    <x v="6"/>
    <x v="1"/>
    <x v="0"/>
    <x v="0"/>
    <m/>
    <m/>
    <n v="48121"/>
    <n v="47580"/>
    <n v="3699"/>
    <n v="47580"/>
    <m/>
  </r>
  <r>
    <x v="6"/>
    <x v="0"/>
    <x v="0"/>
    <x v="0"/>
    <m/>
    <x v="12"/>
    <x v="0"/>
    <x v="0"/>
    <x v="0"/>
    <x v="7"/>
    <x v="7"/>
    <x v="2"/>
    <x v="0"/>
    <x v="0"/>
    <m/>
    <m/>
    <n v="55627"/>
    <n v="57340"/>
    <n v="4540"/>
    <n v="57340"/>
    <m/>
  </r>
  <r>
    <x v="6"/>
    <x v="0"/>
    <x v="1"/>
    <x v="0"/>
    <m/>
    <x v="12"/>
    <x v="0"/>
    <x v="0"/>
    <x v="0"/>
    <x v="8"/>
    <x v="8"/>
    <x v="3"/>
    <x v="0"/>
    <x v="0"/>
    <m/>
    <m/>
    <n v="169000"/>
    <n v="177204"/>
    <n v="15000"/>
    <n v="177204"/>
    <m/>
  </r>
  <r>
    <x v="6"/>
    <x v="0"/>
    <x v="1"/>
    <x v="0"/>
    <m/>
    <x v="12"/>
    <x v="0"/>
    <x v="0"/>
    <x v="0"/>
    <x v="9"/>
    <x v="9"/>
    <x v="2"/>
    <x v="0"/>
    <x v="0"/>
    <m/>
    <m/>
    <n v="30800"/>
    <n v="35390"/>
    <n v="8250"/>
    <n v="35390"/>
    <m/>
  </r>
  <r>
    <x v="6"/>
    <x v="0"/>
    <x v="0"/>
    <x v="0"/>
    <m/>
    <x v="12"/>
    <x v="0"/>
    <x v="0"/>
    <x v="0"/>
    <x v="10"/>
    <x v="10"/>
    <x v="4"/>
    <x v="1"/>
    <x v="0"/>
    <m/>
    <m/>
    <n v="5580"/>
    <n v="5761"/>
    <n v="610.16999999999996"/>
    <n v="5761"/>
    <m/>
  </r>
  <r>
    <x v="6"/>
    <x v="0"/>
    <x v="1"/>
    <x v="0"/>
    <m/>
    <x v="12"/>
    <x v="0"/>
    <x v="0"/>
    <x v="0"/>
    <x v="11"/>
    <x v="11"/>
    <x v="4"/>
    <x v="1"/>
    <x v="0"/>
    <m/>
    <m/>
    <n v="2400"/>
    <n v="7953"/>
    <n v="200"/>
    <n v="7953"/>
    <m/>
  </r>
  <r>
    <x v="6"/>
    <x v="0"/>
    <x v="1"/>
    <x v="0"/>
    <m/>
    <x v="12"/>
    <x v="0"/>
    <x v="0"/>
    <x v="0"/>
    <x v="12"/>
    <x v="12"/>
    <x v="5"/>
    <x v="1"/>
    <x v="0"/>
    <m/>
    <m/>
    <n v="288903"/>
    <n v="70631"/>
    <m/>
    <n v="70631"/>
    <m/>
  </r>
  <r>
    <x v="6"/>
    <x v="0"/>
    <x v="0"/>
    <x v="0"/>
    <m/>
    <x v="12"/>
    <x v="0"/>
    <x v="0"/>
    <x v="0"/>
    <x v="331"/>
    <x v="334"/>
    <x v="5"/>
    <x v="1"/>
    <x v="0"/>
    <m/>
    <m/>
    <m/>
    <n v="84117"/>
    <n v="9117"/>
    <n v="84117"/>
    <m/>
  </r>
  <r>
    <x v="6"/>
    <x v="0"/>
    <x v="0"/>
    <x v="0"/>
    <m/>
    <x v="12"/>
    <x v="0"/>
    <x v="0"/>
    <x v="0"/>
    <x v="332"/>
    <x v="335"/>
    <x v="5"/>
    <x v="1"/>
    <x v="0"/>
    <m/>
    <m/>
    <m/>
    <n v="42132"/>
    <n v="14044"/>
    <n v="42132"/>
    <m/>
  </r>
  <r>
    <x v="6"/>
    <x v="0"/>
    <x v="1"/>
    <x v="0"/>
    <m/>
    <x v="12"/>
    <x v="0"/>
    <x v="0"/>
    <x v="0"/>
    <x v="333"/>
    <x v="336"/>
    <x v="5"/>
    <x v="1"/>
    <x v="0"/>
    <m/>
    <m/>
    <m/>
    <n v="42165"/>
    <n v="10000"/>
    <n v="42165"/>
    <m/>
  </r>
  <r>
    <x v="6"/>
    <x v="0"/>
    <x v="0"/>
    <x v="0"/>
    <m/>
    <x v="12"/>
    <x v="0"/>
    <x v="0"/>
    <x v="0"/>
    <x v="334"/>
    <x v="337"/>
    <x v="5"/>
    <x v="1"/>
    <x v="0"/>
    <m/>
    <m/>
    <m/>
    <n v="50771"/>
    <m/>
    <n v="50771"/>
    <m/>
  </r>
  <r>
    <x v="6"/>
    <x v="0"/>
    <x v="1"/>
    <x v="0"/>
    <m/>
    <x v="12"/>
    <x v="0"/>
    <x v="0"/>
    <x v="1"/>
    <x v="13"/>
    <x v="13"/>
    <x v="6"/>
    <x v="1"/>
    <x v="0"/>
    <m/>
    <m/>
    <n v="4875"/>
    <n v="4711"/>
    <n v="1000"/>
    <n v="4711"/>
    <m/>
  </r>
  <r>
    <x v="6"/>
    <x v="0"/>
    <x v="0"/>
    <x v="0"/>
    <m/>
    <x v="12"/>
    <x v="0"/>
    <x v="0"/>
    <x v="0"/>
    <x v="14"/>
    <x v="14"/>
    <x v="6"/>
    <x v="1"/>
    <x v="0"/>
    <m/>
    <m/>
    <n v="42824"/>
    <n v="43263"/>
    <n v="3608"/>
    <n v="43263"/>
    <m/>
  </r>
  <r>
    <x v="6"/>
    <x v="0"/>
    <x v="1"/>
    <x v="0"/>
    <m/>
    <x v="12"/>
    <x v="0"/>
    <x v="0"/>
    <x v="0"/>
    <x v="15"/>
    <x v="15"/>
    <x v="7"/>
    <x v="1"/>
    <x v="0"/>
    <m/>
    <m/>
    <n v="9900"/>
    <n v="18495"/>
    <n v="1000"/>
    <n v="18495"/>
    <m/>
  </r>
  <r>
    <x v="6"/>
    <x v="0"/>
    <x v="1"/>
    <x v="0"/>
    <m/>
    <x v="12"/>
    <x v="0"/>
    <x v="0"/>
    <x v="0"/>
    <x v="16"/>
    <x v="16"/>
    <x v="7"/>
    <x v="1"/>
    <x v="0"/>
    <m/>
    <m/>
    <n v="9500"/>
    <n v="18892"/>
    <n v="6492"/>
    <n v="18892"/>
    <m/>
  </r>
  <r>
    <x v="6"/>
    <x v="0"/>
    <x v="0"/>
    <x v="0"/>
    <m/>
    <x v="12"/>
    <x v="0"/>
    <x v="0"/>
    <x v="0"/>
    <x v="17"/>
    <x v="17"/>
    <x v="7"/>
    <x v="1"/>
    <x v="0"/>
    <m/>
    <m/>
    <n v="17396"/>
    <n v="17397"/>
    <n v="897"/>
    <n v="17397"/>
    <m/>
  </r>
  <r>
    <x v="6"/>
    <x v="0"/>
    <x v="1"/>
    <x v="0"/>
    <m/>
    <x v="12"/>
    <x v="0"/>
    <x v="0"/>
    <x v="0"/>
    <x v="18"/>
    <x v="18"/>
    <x v="8"/>
    <x v="1"/>
    <x v="0"/>
    <m/>
    <m/>
    <n v="2757.97"/>
    <n v="6083"/>
    <m/>
    <n v="6083"/>
    <m/>
  </r>
  <r>
    <x v="6"/>
    <x v="0"/>
    <x v="0"/>
    <x v="0"/>
    <m/>
    <x v="12"/>
    <x v="0"/>
    <x v="0"/>
    <x v="1"/>
    <x v="19"/>
    <x v="19"/>
    <x v="8"/>
    <x v="1"/>
    <x v="0"/>
    <m/>
    <m/>
    <n v="86409"/>
    <n v="90313"/>
    <n v="7527"/>
    <n v="90313"/>
    <m/>
  </r>
  <r>
    <x v="6"/>
    <x v="0"/>
    <x v="0"/>
    <x v="0"/>
    <m/>
    <x v="12"/>
    <x v="0"/>
    <x v="0"/>
    <x v="0"/>
    <x v="20"/>
    <x v="20"/>
    <x v="8"/>
    <x v="1"/>
    <x v="0"/>
    <m/>
    <m/>
    <n v="14844"/>
    <n v="15207"/>
    <n v="1270"/>
    <n v="15207"/>
    <m/>
  </r>
  <r>
    <x v="6"/>
    <x v="0"/>
    <x v="0"/>
    <x v="0"/>
    <m/>
    <x v="12"/>
    <x v="0"/>
    <x v="0"/>
    <x v="0"/>
    <x v="21"/>
    <x v="21"/>
    <x v="9"/>
    <x v="1"/>
    <x v="0"/>
    <m/>
    <m/>
    <n v="65679"/>
    <n v="66001"/>
    <n v="5500"/>
    <n v="66001"/>
    <m/>
  </r>
  <r>
    <x v="6"/>
    <x v="0"/>
    <x v="0"/>
    <x v="0"/>
    <m/>
    <x v="12"/>
    <x v="0"/>
    <x v="0"/>
    <x v="0"/>
    <x v="22"/>
    <x v="22"/>
    <x v="6"/>
    <x v="1"/>
    <x v="0"/>
    <m/>
    <m/>
    <n v="26170"/>
    <n v="26532"/>
    <n v="2211"/>
    <n v="26532"/>
    <m/>
  </r>
  <r>
    <x v="6"/>
    <x v="0"/>
    <x v="0"/>
    <x v="0"/>
    <m/>
    <x v="12"/>
    <x v="0"/>
    <x v="0"/>
    <x v="0"/>
    <x v="23"/>
    <x v="23"/>
    <x v="10"/>
    <x v="1"/>
    <x v="0"/>
    <m/>
    <m/>
    <n v="1700"/>
    <n v="1759"/>
    <n v="439.75"/>
    <n v="1759"/>
    <m/>
  </r>
  <r>
    <x v="6"/>
    <x v="0"/>
    <x v="0"/>
    <x v="0"/>
    <m/>
    <x v="12"/>
    <x v="0"/>
    <x v="0"/>
    <x v="0"/>
    <x v="24"/>
    <x v="24"/>
    <x v="4"/>
    <x v="1"/>
    <x v="0"/>
    <m/>
    <m/>
    <n v="41135"/>
    <n v="41853"/>
    <n v="3485"/>
    <n v="41853"/>
    <m/>
  </r>
  <r>
    <x v="6"/>
    <x v="0"/>
    <x v="0"/>
    <x v="0"/>
    <m/>
    <x v="12"/>
    <x v="0"/>
    <x v="0"/>
    <x v="0"/>
    <x v="25"/>
    <x v="25"/>
    <x v="5"/>
    <x v="1"/>
    <x v="0"/>
    <m/>
    <m/>
    <n v="19662"/>
    <n v="20350"/>
    <n v="1694"/>
    <n v="20350"/>
    <m/>
  </r>
  <r>
    <x v="6"/>
    <x v="0"/>
    <x v="0"/>
    <x v="0"/>
    <m/>
    <x v="12"/>
    <x v="0"/>
    <x v="0"/>
    <x v="0"/>
    <x v="26"/>
    <x v="26"/>
    <x v="10"/>
    <x v="1"/>
    <x v="0"/>
    <m/>
    <m/>
    <n v="49875"/>
    <n v="53125"/>
    <n v="4428"/>
    <n v="53125"/>
    <m/>
  </r>
  <r>
    <x v="6"/>
    <x v="0"/>
    <x v="0"/>
    <x v="0"/>
    <m/>
    <x v="12"/>
    <x v="0"/>
    <x v="0"/>
    <x v="1"/>
    <x v="27"/>
    <x v="27"/>
    <x v="11"/>
    <x v="1"/>
    <x v="0"/>
    <m/>
    <m/>
    <n v="43960"/>
    <n v="38982"/>
    <n v="3213"/>
    <n v="38982"/>
    <m/>
  </r>
  <r>
    <x v="6"/>
    <x v="0"/>
    <x v="0"/>
    <x v="0"/>
    <m/>
    <x v="12"/>
    <x v="0"/>
    <x v="0"/>
    <x v="0"/>
    <x v="28"/>
    <x v="28"/>
    <x v="12"/>
    <x v="2"/>
    <x v="0"/>
    <m/>
    <m/>
    <n v="47815"/>
    <n v="47053"/>
    <n v="4055"/>
    <n v="47053"/>
    <m/>
  </r>
  <r>
    <x v="6"/>
    <x v="0"/>
    <x v="0"/>
    <x v="1"/>
    <m/>
    <x v="12"/>
    <x v="0"/>
    <x v="0"/>
    <x v="1"/>
    <x v="29"/>
    <x v="29"/>
    <x v="13"/>
    <x v="2"/>
    <x v="0"/>
    <m/>
    <m/>
    <n v="207156"/>
    <n v="214237"/>
    <n v="17854"/>
    <n v="214237"/>
    <m/>
  </r>
  <r>
    <x v="6"/>
    <x v="0"/>
    <x v="0"/>
    <x v="1"/>
    <m/>
    <x v="12"/>
    <x v="0"/>
    <x v="0"/>
    <x v="1"/>
    <x v="30"/>
    <x v="30"/>
    <x v="14"/>
    <x v="2"/>
    <x v="0"/>
    <m/>
    <m/>
    <n v="163165"/>
    <n v="168705"/>
    <n v="43943"/>
    <n v="168705"/>
    <m/>
  </r>
  <r>
    <x v="6"/>
    <x v="0"/>
    <x v="1"/>
    <x v="0"/>
    <m/>
    <x v="12"/>
    <x v="0"/>
    <x v="0"/>
    <x v="0"/>
    <x v="31"/>
    <x v="31"/>
    <x v="15"/>
    <x v="2"/>
    <x v="0"/>
    <m/>
    <m/>
    <n v="63209"/>
    <n v="64126"/>
    <n v="5344"/>
    <n v="64126"/>
    <m/>
  </r>
  <r>
    <x v="6"/>
    <x v="0"/>
    <x v="0"/>
    <x v="0"/>
    <m/>
    <x v="12"/>
    <x v="0"/>
    <x v="0"/>
    <x v="0"/>
    <x v="32"/>
    <x v="32"/>
    <x v="16"/>
    <x v="2"/>
    <x v="0"/>
    <m/>
    <m/>
    <n v="67711"/>
    <n v="68805"/>
    <n v="5706.25"/>
    <n v="68805"/>
    <m/>
  </r>
  <r>
    <x v="6"/>
    <x v="0"/>
    <x v="0"/>
    <x v="0"/>
    <m/>
    <x v="12"/>
    <x v="0"/>
    <x v="0"/>
    <x v="0"/>
    <x v="33"/>
    <x v="33"/>
    <x v="17"/>
    <x v="2"/>
    <x v="0"/>
    <m/>
    <m/>
    <n v="60996"/>
    <n v="51788"/>
    <n v="4263"/>
    <n v="51788"/>
    <m/>
  </r>
  <r>
    <x v="6"/>
    <x v="0"/>
    <x v="0"/>
    <x v="0"/>
    <m/>
    <x v="12"/>
    <x v="0"/>
    <x v="0"/>
    <x v="0"/>
    <x v="34"/>
    <x v="34"/>
    <x v="18"/>
    <x v="2"/>
    <x v="0"/>
    <m/>
    <m/>
    <n v="90941"/>
    <n v="87061"/>
    <n v="7706"/>
    <n v="87061"/>
    <m/>
  </r>
  <r>
    <x v="6"/>
    <x v="0"/>
    <x v="0"/>
    <x v="0"/>
    <m/>
    <x v="12"/>
    <x v="0"/>
    <x v="0"/>
    <x v="0"/>
    <x v="35"/>
    <x v="35"/>
    <x v="19"/>
    <x v="2"/>
    <x v="0"/>
    <m/>
    <m/>
    <n v="47957"/>
    <n v="48333"/>
    <n v="4025"/>
    <n v="48333"/>
    <m/>
  </r>
  <r>
    <x v="6"/>
    <x v="0"/>
    <x v="1"/>
    <x v="0"/>
    <m/>
    <x v="12"/>
    <x v="0"/>
    <x v="0"/>
    <x v="0"/>
    <x v="36"/>
    <x v="36"/>
    <x v="12"/>
    <x v="2"/>
    <x v="0"/>
    <m/>
    <m/>
    <n v="35000"/>
    <n v="45943"/>
    <n v="1913"/>
    <n v="45943"/>
    <m/>
  </r>
  <r>
    <x v="6"/>
    <x v="0"/>
    <x v="0"/>
    <x v="0"/>
    <m/>
    <x v="12"/>
    <x v="0"/>
    <x v="0"/>
    <x v="0"/>
    <x v="37"/>
    <x v="37"/>
    <x v="20"/>
    <x v="3"/>
    <x v="0"/>
    <m/>
    <m/>
    <n v="75380"/>
    <n v="76235"/>
    <n v="6352"/>
    <n v="76235"/>
    <m/>
  </r>
  <r>
    <x v="6"/>
    <x v="0"/>
    <x v="0"/>
    <x v="0"/>
    <m/>
    <x v="12"/>
    <x v="0"/>
    <x v="0"/>
    <x v="0"/>
    <x v="38"/>
    <x v="38"/>
    <x v="21"/>
    <x v="3"/>
    <x v="0"/>
    <m/>
    <m/>
    <n v="65145"/>
    <n v="70326"/>
    <n v="5855"/>
    <n v="70326"/>
    <m/>
  </r>
  <r>
    <x v="6"/>
    <x v="0"/>
    <x v="0"/>
    <x v="0"/>
    <m/>
    <x v="12"/>
    <x v="0"/>
    <x v="0"/>
    <x v="0"/>
    <x v="39"/>
    <x v="39"/>
    <x v="22"/>
    <x v="3"/>
    <x v="0"/>
    <m/>
    <m/>
    <n v="62021"/>
    <n v="60943"/>
    <n v="5074"/>
    <n v="60943"/>
    <m/>
  </r>
  <r>
    <x v="6"/>
    <x v="0"/>
    <x v="0"/>
    <x v="0"/>
    <m/>
    <x v="12"/>
    <x v="0"/>
    <x v="0"/>
    <x v="0"/>
    <x v="40"/>
    <x v="40"/>
    <x v="23"/>
    <x v="3"/>
    <x v="0"/>
    <m/>
    <m/>
    <n v="86742"/>
    <n v="91071"/>
    <n v="7592"/>
    <n v="91071"/>
    <m/>
  </r>
  <r>
    <x v="6"/>
    <x v="0"/>
    <x v="0"/>
    <x v="0"/>
    <m/>
    <x v="12"/>
    <x v="0"/>
    <x v="0"/>
    <x v="1"/>
    <x v="41"/>
    <x v="41"/>
    <x v="24"/>
    <x v="3"/>
    <x v="0"/>
    <m/>
    <m/>
    <n v="172361"/>
    <n v="162980"/>
    <n v="52980"/>
    <n v="162980"/>
    <m/>
  </r>
  <r>
    <x v="6"/>
    <x v="0"/>
    <x v="1"/>
    <x v="0"/>
    <m/>
    <x v="12"/>
    <x v="0"/>
    <x v="0"/>
    <x v="0"/>
    <x v="42"/>
    <x v="42"/>
    <x v="25"/>
    <x v="3"/>
    <x v="0"/>
    <m/>
    <m/>
    <n v="97599"/>
    <n v="102821"/>
    <n v="8383.6299999999992"/>
    <n v="102821"/>
    <m/>
  </r>
  <r>
    <x v="6"/>
    <x v="0"/>
    <x v="0"/>
    <x v="0"/>
    <m/>
    <x v="12"/>
    <x v="0"/>
    <x v="0"/>
    <x v="0"/>
    <x v="43"/>
    <x v="43"/>
    <x v="26"/>
    <x v="3"/>
    <x v="0"/>
    <m/>
    <m/>
    <n v="58787"/>
    <n v="66831"/>
    <n v="5572"/>
    <n v="66831"/>
    <m/>
  </r>
  <r>
    <x v="6"/>
    <x v="0"/>
    <x v="0"/>
    <x v="0"/>
    <m/>
    <x v="12"/>
    <x v="0"/>
    <x v="0"/>
    <x v="0"/>
    <x v="44"/>
    <x v="44"/>
    <x v="27"/>
    <x v="3"/>
    <x v="0"/>
    <m/>
    <m/>
    <n v="79411"/>
    <n v="84625"/>
    <m/>
    <n v="84625"/>
    <m/>
  </r>
  <r>
    <x v="6"/>
    <x v="0"/>
    <x v="0"/>
    <x v="0"/>
    <m/>
    <x v="12"/>
    <x v="0"/>
    <x v="0"/>
    <x v="0"/>
    <x v="45"/>
    <x v="45"/>
    <x v="28"/>
    <x v="3"/>
    <x v="0"/>
    <m/>
    <m/>
    <n v="45072"/>
    <n v="31006"/>
    <n v="2583"/>
    <n v="31006"/>
    <m/>
  </r>
  <r>
    <x v="6"/>
    <x v="0"/>
    <x v="0"/>
    <x v="0"/>
    <m/>
    <x v="12"/>
    <x v="0"/>
    <x v="0"/>
    <x v="0"/>
    <x v="46"/>
    <x v="46"/>
    <x v="29"/>
    <x v="3"/>
    <x v="0"/>
    <m/>
    <m/>
    <n v="56330.04"/>
    <n v="57281"/>
    <n v="4773.42"/>
    <n v="57281"/>
    <m/>
  </r>
  <r>
    <x v="6"/>
    <x v="0"/>
    <x v="0"/>
    <x v="0"/>
    <m/>
    <x v="12"/>
    <x v="0"/>
    <x v="0"/>
    <x v="0"/>
    <x v="47"/>
    <x v="47"/>
    <x v="30"/>
    <x v="3"/>
    <x v="0"/>
    <m/>
    <m/>
    <n v="68066"/>
    <n v="70073"/>
    <n v="5800"/>
    <n v="70073"/>
    <m/>
  </r>
  <r>
    <x v="6"/>
    <x v="0"/>
    <x v="1"/>
    <x v="0"/>
    <m/>
    <x v="12"/>
    <x v="0"/>
    <x v="0"/>
    <x v="0"/>
    <x v="48"/>
    <x v="48"/>
    <x v="31"/>
    <x v="3"/>
    <x v="0"/>
    <m/>
    <m/>
    <n v="46375"/>
    <n v="28141"/>
    <n v="2000"/>
    <n v="28141"/>
    <m/>
  </r>
  <r>
    <x v="6"/>
    <x v="0"/>
    <x v="0"/>
    <x v="0"/>
    <m/>
    <x v="12"/>
    <x v="0"/>
    <x v="0"/>
    <x v="0"/>
    <x v="49"/>
    <x v="49"/>
    <x v="32"/>
    <x v="3"/>
    <x v="0"/>
    <m/>
    <m/>
    <n v="59639"/>
    <n v="60542"/>
    <n v="5047"/>
    <n v="60542"/>
    <m/>
  </r>
  <r>
    <x v="6"/>
    <x v="0"/>
    <x v="0"/>
    <x v="0"/>
    <m/>
    <x v="12"/>
    <x v="0"/>
    <x v="0"/>
    <x v="0"/>
    <x v="50"/>
    <x v="50"/>
    <x v="28"/>
    <x v="3"/>
    <x v="0"/>
    <m/>
    <m/>
    <n v="119501"/>
    <n v="115789"/>
    <n v="9650"/>
    <n v="115789"/>
    <m/>
  </r>
  <r>
    <x v="6"/>
    <x v="0"/>
    <x v="1"/>
    <x v="0"/>
    <m/>
    <x v="12"/>
    <x v="0"/>
    <x v="0"/>
    <x v="0"/>
    <x v="51"/>
    <x v="51"/>
    <x v="28"/>
    <x v="3"/>
    <x v="0"/>
    <m/>
    <m/>
    <n v="20345"/>
    <n v="39408"/>
    <m/>
    <n v="39408"/>
    <m/>
  </r>
  <r>
    <x v="6"/>
    <x v="0"/>
    <x v="0"/>
    <x v="0"/>
    <m/>
    <x v="12"/>
    <x v="0"/>
    <x v="0"/>
    <x v="0"/>
    <x v="52"/>
    <x v="52"/>
    <x v="33"/>
    <x v="4"/>
    <x v="0"/>
    <m/>
    <m/>
    <n v="102008"/>
    <n v="95410"/>
    <n v="7949"/>
    <n v="95410"/>
    <m/>
  </r>
  <r>
    <x v="6"/>
    <x v="0"/>
    <x v="0"/>
    <x v="0"/>
    <m/>
    <x v="12"/>
    <x v="0"/>
    <x v="0"/>
    <x v="0"/>
    <x v="53"/>
    <x v="53"/>
    <x v="34"/>
    <x v="4"/>
    <x v="0"/>
    <m/>
    <m/>
    <n v="39793"/>
    <n v="40210"/>
    <n v="3349"/>
    <n v="40210"/>
    <m/>
  </r>
  <r>
    <x v="6"/>
    <x v="0"/>
    <x v="1"/>
    <x v="0"/>
    <m/>
    <x v="12"/>
    <x v="0"/>
    <x v="0"/>
    <x v="0"/>
    <x v="54"/>
    <x v="54"/>
    <x v="35"/>
    <x v="4"/>
    <x v="0"/>
    <m/>
    <m/>
    <n v="53609"/>
    <n v="54866"/>
    <n v="916.42"/>
    <n v="54866"/>
    <m/>
  </r>
  <r>
    <x v="6"/>
    <x v="0"/>
    <x v="0"/>
    <x v="0"/>
    <m/>
    <x v="12"/>
    <x v="0"/>
    <x v="0"/>
    <x v="0"/>
    <x v="55"/>
    <x v="55"/>
    <x v="36"/>
    <x v="4"/>
    <x v="0"/>
    <m/>
    <m/>
    <n v="34997"/>
    <n v="42265"/>
    <n v="3522"/>
    <n v="42265"/>
    <m/>
  </r>
  <r>
    <x v="6"/>
    <x v="0"/>
    <x v="0"/>
    <x v="0"/>
    <m/>
    <x v="12"/>
    <x v="0"/>
    <x v="0"/>
    <x v="0"/>
    <x v="56"/>
    <x v="56"/>
    <x v="37"/>
    <x v="4"/>
    <x v="0"/>
    <m/>
    <m/>
    <n v="45355"/>
    <n v="46360"/>
    <n v="3867"/>
    <n v="46360"/>
    <m/>
  </r>
  <r>
    <x v="6"/>
    <x v="0"/>
    <x v="1"/>
    <x v="0"/>
    <m/>
    <x v="12"/>
    <x v="0"/>
    <x v="0"/>
    <x v="1"/>
    <x v="57"/>
    <x v="57"/>
    <x v="38"/>
    <x v="4"/>
    <x v="0"/>
    <m/>
    <m/>
    <n v="23600"/>
    <n v="43132"/>
    <n v="19532"/>
    <n v="43132"/>
    <m/>
  </r>
  <r>
    <x v="6"/>
    <x v="0"/>
    <x v="0"/>
    <x v="0"/>
    <m/>
    <x v="12"/>
    <x v="0"/>
    <x v="0"/>
    <x v="0"/>
    <x v="58"/>
    <x v="58"/>
    <x v="39"/>
    <x v="4"/>
    <x v="0"/>
    <m/>
    <m/>
    <n v="31639"/>
    <n v="31376"/>
    <n v="2611"/>
    <n v="31376"/>
    <m/>
  </r>
  <r>
    <x v="6"/>
    <x v="0"/>
    <x v="1"/>
    <x v="0"/>
    <m/>
    <x v="12"/>
    <x v="0"/>
    <x v="0"/>
    <x v="1"/>
    <x v="59"/>
    <x v="59"/>
    <x v="40"/>
    <x v="4"/>
    <x v="0"/>
    <m/>
    <m/>
    <n v="34920"/>
    <n v="35174"/>
    <n v="4"/>
    <n v="35174"/>
    <m/>
  </r>
  <r>
    <x v="6"/>
    <x v="0"/>
    <x v="0"/>
    <x v="0"/>
    <m/>
    <x v="12"/>
    <x v="0"/>
    <x v="0"/>
    <x v="0"/>
    <x v="60"/>
    <x v="60"/>
    <x v="41"/>
    <x v="4"/>
    <x v="0"/>
    <m/>
    <m/>
    <n v="112985"/>
    <n v="115439"/>
    <n v="9619"/>
    <n v="115439"/>
    <m/>
  </r>
  <r>
    <x v="6"/>
    <x v="0"/>
    <x v="0"/>
    <x v="0"/>
    <m/>
    <x v="12"/>
    <x v="0"/>
    <x v="0"/>
    <x v="0"/>
    <x v="61"/>
    <x v="61"/>
    <x v="42"/>
    <x v="4"/>
    <x v="0"/>
    <m/>
    <m/>
    <n v="100566"/>
    <n v="88490"/>
    <n v="7215.65"/>
    <n v="88490"/>
    <m/>
  </r>
  <r>
    <x v="6"/>
    <x v="0"/>
    <x v="0"/>
    <x v="0"/>
    <m/>
    <x v="12"/>
    <x v="0"/>
    <x v="0"/>
    <x v="0"/>
    <x v="62"/>
    <x v="62"/>
    <x v="43"/>
    <x v="4"/>
    <x v="0"/>
    <m/>
    <m/>
    <n v="51764"/>
    <n v="52737"/>
    <n v="4392"/>
    <n v="52737"/>
    <m/>
  </r>
  <r>
    <x v="6"/>
    <x v="0"/>
    <x v="1"/>
    <x v="0"/>
    <m/>
    <x v="12"/>
    <x v="0"/>
    <x v="0"/>
    <x v="1"/>
    <x v="63"/>
    <x v="63"/>
    <x v="44"/>
    <x v="4"/>
    <x v="0"/>
    <m/>
    <m/>
    <n v="46929"/>
    <n v="48023"/>
    <n v="4001"/>
    <n v="48023"/>
    <m/>
  </r>
  <r>
    <x v="6"/>
    <x v="0"/>
    <x v="0"/>
    <x v="0"/>
    <m/>
    <x v="12"/>
    <x v="0"/>
    <x v="0"/>
    <x v="0"/>
    <x v="64"/>
    <x v="64"/>
    <x v="45"/>
    <x v="4"/>
    <x v="0"/>
    <m/>
    <m/>
    <n v="82655.16000000044"/>
    <n v="81606"/>
    <n v="27002.84"/>
    <n v="81606"/>
    <m/>
  </r>
  <r>
    <x v="6"/>
    <x v="0"/>
    <x v="1"/>
    <x v="0"/>
    <m/>
    <x v="12"/>
    <x v="0"/>
    <x v="0"/>
    <x v="0"/>
    <x v="65"/>
    <x v="65"/>
    <x v="46"/>
    <x v="4"/>
    <x v="0"/>
    <m/>
    <m/>
    <n v="46000"/>
    <n v="47167"/>
    <n v="12667"/>
    <n v="47167"/>
    <m/>
  </r>
  <r>
    <x v="6"/>
    <x v="0"/>
    <x v="1"/>
    <x v="0"/>
    <m/>
    <x v="12"/>
    <x v="0"/>
    <x v="0"/>
    <x v="0"/>
    <x v="66"/>
    <x v="66"/>
    <x v="47"/>
    <x v="5"/>
    <x v="0"/>
    <m/>
    <m/>
    <n v="1510"/>
    <n v="4562"/>
    <n v="140"/>
    <n v="4562"/>
    <m/>
  </r>
  <r>
    <x v="6"/>
    <x v="0"/>
    <x v="0"/>
    <x v="0"/>
    <m/>
    <x v="12"/>
    <x v="0"/>
    <x v="0"/>
    <x v="0"/>
    <x v="67"/>
    <x v="67"/>
    <x v="47"/>
    <x v="5"/>
    <x v="0"/>
    <m/>
    <m/>
    <n v="40749"/>
    <n v="41008"/>
    <n v="3236"/>
    <n v="41008"/>
    <m/>
  </r>
  <r>
    <x v="6"/>
    <x v="0"/>
    <x v="1"/>
    <x v="0"/>
    <m/>
    <x v="12"/>
    <x v="0"/>
    <x v="0"/>
    <x v="0"/>
    <x v="68"/>
    <x v="68"/>
    <x v="48"/>
    <x v="5"/>
    <x v="0"/>
    <m/>
    <m/>
    <n v="33855"/>
    <n v="34302"/>
    <n v="4842"/>
    <n v="34302"/>
    <m/>
  </r>
  <r>
    <x v="6"/>
    <x v="0"/>
    <x v="0"/>
    <x v="0"/>
    <m/>
    <x v="12"/>
    <x v="0"/>
    <x v="0"/>
    <x v="0"/>
    <x v="69"/>
    <x v="69"/>
    <x v="49"/>
    <x v="5"/>
    <x v="0"/>
    <m/>
    <m/>
    <n v="100862"/>
    <n v="95319"/>
    <n v="7946"/>
    <n v="95319"/>
    <m/>
  </r>
  <r>
    <x v="6"/>
    <x v="0"/>
    <x v="0"/>
    <x v="0"/>
    <m/>
    <x v="12"/>
    <x v="0"/>
    <x v="0"/>
    <x v="0"/>
    <x v="70"/>
    <x v="70"/>
    <x v="50"/>
    <x v="5"/>
    <x v="0"/>
    <m/>
    <m/>
    <n v="287417"/>
    <n v="290639"/>
    <n v="24219"/>
    <n v="290639"/>
    <m/>
  </r>
  <r>
    <x v="6"/>
    <x v="0"/>
    <x v="0"/>
    <x v="0"/>
    <m/>
    <x v="12"/>
    <x v="0"/>
    <x v="0"/>
    <x v="0"/>
    <x v="71"/>
    <x v="71"/>
    <x v="48"/>
    <x v="5"/>
    <x v="0"/>
    <m/>
    <m/>
    <n v="30345"/>
    <n v="30810"/>
    <n v="2286.16"/>
    <n v="30810"/>
    <m/>
  </r>
  <r>
    <x v="6"/>
    <x v="0"/>
    <x v="0"/>
    <x v="0"/>
    <m/>
    <x v="12"/>
    <x v="0"/>
    <x v="0"/>
    <x v="0"/>
    <x v="72"/>
    <x v="72"/>
    <x v="51"/>
    <x v="5"/>
    <x v="0"/>
    <m/>
    <m/>
    <n v="124669"/>
    <n v="122570"/>
    <n v="10282.56"/>
    <n v="122570"/>
    <m/>
  </r>
  <r>
    <x v="6"/>
    <x v="0"/>
    <x v="0"/>
    <x v="0"/>
    <m/>
    <x v="12"/>
    <x v="0"/>
    <x v="0"/>
    <x v="0"/>
    <x v="73"/>
    <x v="73"/>
    <x v="52"/>
    <x v="5"/>
    <x v="0"/>
    <m/>
    <m/>
    <n v="42762"/>
    <n v="43164"/>
    <n v="3597"/>
    <n v="43164"/>
    <m/>
  </r>
  <r>
    <x v="6"/>
    <x v="0"/>
    <x v="0"/>
    <x v="0"/>
    <m/>
    <x v="12"/>
    <x v="0"/>
    <x v="0"/>
    <x v="0"/>
    <x v="74"/>
    <x v="74"/>
    <x v="53"/>
    <x v="5"/>
    <x v="0"/>
    <m/>
    <m/>
    <n v="99625"/>
    <n v="100359"/>
    <n v="8366"/>
    <n v="100359"/>
    <m/>
  </r>
  <r>
    <x v="6"/>
    <x v="0"/>
    <x v="0"/>
    <x v="0"/>
    <m/>
    <x v="12"/>
    <x v="0"/>
    <x v="0"/>
    <x v="0"/>
    <x v="75"/>
    <x v="75"/>
    <x v="54"/>
    <x v="6"/>
    <x v="0"/>
    <m/>
    <m/>
    <n v="46954"/>
    <n v="48049"/>
    <n v="4463"/>
    <n v="48049"/>
    <m/>
  </r>
  <r>
    <x v="6"/>
    <x v="0"/>
    <x v="1"/>
    <x v="0"/>
    <m/>
    <x v="12"/>
    <x v="0"/>
    <x v="0"/>
    <x v="0"/>
    <x v="76"/>
    <x v="76"/>
    <x v="54"/>
    <x v="6"/>
    <x v="0"/>
    <m/>
    <m/>
    <n v="29857"/>
    <n v="30954"/>
    <n v="10714"/>
    <n v="30954"/>
    <m/>
  </r>
  <r>
    <x v="6"/>
    <x v="0"/>
    <x v="0"/>
    <x v="0"/>
    <m/>
    <x v="12"/>
    <x v="0"/>
    <x v="0"/>
    <x v="0"/>
    <x v="77"/>
    <x v="77"/>
    <x v="54"/>
    <x v="6"/>
    <x v="0"/>
    <m/>
    <m/>
    <n v="55093"/>
    <n v="56133"/>
    <n v="4675"/>
    <n v="56133"/>
    <m/>
  </r>
  <r>
    <x v="6"/>
    <x v="0"/>
    <x v="1"/>
    <x v="0"/>
    <m/>
    <x v="12"/>
    <x v="0"/>
    <x v="0"/>
    <x v="0"/>
    <x v="78"/>
    <x v="78"/>
    <x v="54"/>
    <x v="6"/>
    <x v="0"/>
    <m/>
    <m/>
    <n v="16100"/>
    <n v="43714"/>
    <n v="800"/>
    <n v="43714"/>
    <m/>
  </r>
  <r>
    <x v="6"/>
    <x v="0"/>
    <x v="1"/>
    <x v="0"/>
    <m/>
    <x v="12"/>
    <x v="0"/>
    <x v="0"/>
    <x v="0"/>
    <x v="79"/>
    <x v="79"/>
    <x v="55"/>
    <x v="6"/>
    <x v="0"/>
    <m/>
    <m/>
    <n v="83792"/>
    <n v="85026"/>
    <m/>
    <n v="85026"/>
    <m/>
  </r>
  <r>
    <x v="6"/>
    <x v="0"/>
    <x v="0"/>
    <x v="0"/>
    <m/>
    <x v="12"/>
    <x v="0"/>
    <x v="0"/>
    <x v="0"/>
    <x v="80"/>
    <x v="80"/>
    <x v="55"/>
    <x v="6"/>
    <x v="0"/>
    <m/>
    <m/>
    <n v="4359"/>
    <n v="4511"/>
    <n v="369"/>
    <n v="4511"/>
    <m/>
  </r>
  <r>
    <x v="6"/>
    <x v="0"/>
    <x v="0"/>
    <x v="0"/>
    <m/>
    <x v="12"/>
    <x v="0"/>
    <x v="0"/>
    <x v="0"/>
    <x v="81"/>
    <x v="81"/>
    <x v="56"/>
    <x v="6"/>
    <x v="0"/>
    <m/>
    <m/>
    <n v="41810"/>
    <n v="43710"/>
    <n v="16710"/>
    <n v="43710"/>
    <m/>
  </r>
  <r>
    <x v="6"/>
    <x v="0"/>
    <x v="1"/>
    <x v="0"/>
    <m/>
    <x v="12"/>
    <x v="0"/>
    <x v="0"/>
    <x v="0"/>
    <x v="82"/>
    <x v="82"/>
    <x v="56"/>
    <x v="6"/>
    <x v="0"/>
    <m/>
    <m/>
    <n v="9000"/>
    <n v="16088"/>
    <m/>
    <n v="16088"/>
    <m/>
  </r>
  <r>
    <x v="6"/>
    <x v="0"/>
    <x v="0"/>
    <x v="0"/>
    <m/>
    <x v="12"/>
    <x v="0"/>
    <x v="0"/>
    <x v="0"/>
    <x v="83"/>
    <x v="83"/>
    <x v="56"/>
    <x v="6"/>
    <x v="0"/>
    <m/>
    <m/>
    <n v="59798"/>
    <n v="66579"/>
    <n v="6079"/>
    <n v="66579"/>
    <m/>
  </r>
  <r>
    <x v="6"/>
    <x v="0"/>
    <x v="0"/>
    <x v="0"/>
    <m/>
    <x v="12"/>
    <x v="0"/>
    <x v="0"/>
    <x v="0"/>
    <x v="84"/>
    <x v="84"/>
    <x v="56"/>
    <x v="6"/>
    <x v="0"/>
    <m/>
    <m/>
    <n v="52388"/>
    <n v="59736"/>
    <n v="14934"/>
    <n v="59736"/>
    <m/>
  </r>
  <r>
    <x v="6"/>
    <x v="0"/>
    <x v="0"/>
    <x v="0"/>
    <m/>
    <x v="12"/>
    <x v="0"/>
    <x v="0"/>
    <x v="0"/>
    <x v="85"/>
    <x v="85"/>
    <x v="57"/>
    <x v="7"/>
    <x v="1"/>
    <m/>
    <m/>
    <n v="142101"/>
    <n v="143947"/>
    <n v="33643"/>
    <n v="143947"/>
    <m/>
  </r>
  <r>
    <x v="6"/>
    <x v="0"/>
    <x v="1"/>
    <x v="0"/>
    <m/>
    <x v="12"/>
    <x v="0"/>
    <x v="0"/>
    <x v="0"/>
    <x v="86"/>
    <x v="86"/>
    <x v="58"/>
    <x v="7"/>
    <x v="1"/>
    <m/>
    <m/>
    <n v="67958"/>
    <n v="69059"/>
    <n v="3000"/>
    <n v="69059"/>
    <m/>
  </r>
  <r>
    <x v="6"/>
    <x v="0"/>
    <x v="0"/>
    <x v="0"/>
    <m/>
    <x v="12"/>
    <x v="0"/>
    <x v="0"/>
    <x v="0"/>
    <x v="87"/>
    <x v="87"/>
    <x v="59"/>
    <x v="7"/>
    <x v="1"/>
    <m/>
    <m/>
    <n v="88492.08"/>
    <n v="89334"/>
    <n v="7444.5"/>
    <n v="89334"/>
    <m/>
  </r>
  <r>
    <x v="6"/>
    <x v="0"/>
    <x v="1"/>
    <x v="0"/>
    <m/>
    <x v="12"/>
    <x v="0"/>
    <x v="0"/>
    <x v="0"/>
    <x v="88"/>
    <x v="88"/>
    <x v="60"/>
    <x v="7"/>
    <x v="1"/>
    <m/>
    <m/>
    <m/>
    <n v="28889"/>
    <n v="1000"/>
    <n v="28889"/>
    <m/>
  </r>
  <r>
    <x v="6"/>
    <x v="0"/>
    <x v="0"/>
    <x v="0"/>
    <m/>
    <x v="12"/>
    <x v="0"/>
    <x v="0"/>
    <x v="0"/>
    <x v="89"/>
    <x v="89"/>
    <x v="61"/>
    <x v="7"/>
    <x v="1"/>
    <m/>
    <m/>
    <n v="69374.220000000205"/>
    <n v="72038"/>
    <n v="6003.17"/>
    <n v="72038"/>
    <m/>
  </r>
  <r>
    <x v="6"/>
    <x v="0"/>
    <x v="0"/>
    <x v="0"/>
    <m/>
    <x v="12"/>
    <x v="0"/>
    <x v="0"/>
    <x v="0"/>
    <x v="90"/>
    <x v="90"/>
    <x v="62"/>
    <x v="7"/>
    <x v="1"/>
    <m/>
    <m/>
    <n v="67264"/>
    <n v="70679"/>
    <n v="5000"/>
    <n v="70679"/>
    <m/>
  </r>
  <r>
    <x v="6"/>
    <x v="0"/>
    <x v="0"/>
    <x v="0"/>
    <m/>
    <x v="12"/>
    <x v="0"/>
    <x v="0"/>
    <x v="0"/>
    <x v="91"/>
    <x v="91"/>
    <x v="63"/>
    <x v="7"/>
    <x v="1"/>
    <m/>
    <m/>
    <n v="2400"/>
    <n v="4099"/>
    <m/>
    <n v="4099"/>
    <m/>
  </r>
  <r>
    <x v="6"/>
    <x v="0"/>
    <x v="0"/>
    <x v="0"/>
    <m/>
    <x v="12"/>
    <x v="0"/>
    <x v="0"/>
    <x v="0"/>
    <x v="92"/>
    <x v="92"/>
    <x v="63"/>
    <x v="7"/>
    <x v="1"/>
    <m/>
    <m/>
    <n v="7023"/>
    <n v="7871"/>
    <n v="655"/>
    <n v="7871"/>
    <m/>
  </r>
  <r>
    <x v="6"/>
    <x v="0"/>
    <x v="0"/>
    <x v="0"/>
    <m/>
    <x v="12"/>
    <x v="0"/>
    <x v="0"/>
    <x v="0"/>
    <x v="93"/>
    <x v="93"/>
    <x v="64"/>
    <x v="7"/>
    <x v="1"/>
    <m/>
    <m/>
    <n v="66226"/>
    <n v="68374"/>
    <n v="5696"/>
    <n v="68374"/>
    <m/>
  </r>
  <r>
    <x v="6"/>
    <x v="0"/>
    <x v="1"/>
    <x v="0"/>
    <m/>
    <x v="12"/>
    <x v="0"/>
    <x v="0"/>
    <x v="0"/>
    <x v="94"/>
    <x v="94"/>
    <x v="65"/>
    <x v="7"/>
    <x v="1"/>
    <m/>
    <m/>
    <n v="41000"/>
    <n v="53266"/>
    <n v="3000"/>
    <n v="53266"/>
    <m/>
  </r>
  <r>
    <x v="6"/>
    <x v="0"/>
    <x v="1"/>
    <x v="0"/>
    <m/>
    <x v="12"/>
    <x v="0"/>
    <x v="0"/>
    <x v="0"/>
    <x v="95"/>
    <x v="95"/>
    <x v="66"/>
    <x v="7"/>
    <x v="1"/>
    <m/>
    <m/>
    <n v="45000"/>
    <n v="89331"/>
    <n v="36281"/>
    <n v="89331"/>
    <m/>
  </r>
  <r>
    <x v="6"/>
    <x v="0"/>
    <x v="1"/>
    <x v="0"/>
    <m/>
    <x v="12"/>
    <x v="0"/>
    <x v="0"/>
    <x v="0"/>
    <x v="96"/>
    <x v="96"/>
    <x v="67"/>
    <x v="8"/>
    <x v="1"/>
    <m/>
    <m/>
    <n v="0"/>
    <n v="11622"/>
    <m/>
    <n v="11622"/>
    <m/>
  </r>
  <r>
    <x v="6"/>
    <x v="0"/>
    <x v="1"/>
    <x v="0"/>
    <m/>
    <x v="12"/>
    <x v="0"/>
    <x v="0"/>
    <x v="0"/>
    <x v="97"/>
    <x v="97"/>
    <x v="67"/>
    <x v="8"/>
    <x v="1"/>
    <m/>
    <m/>
    <n v="9000"/>
    <n v="16059"/>
    <m/>
    <n v="16059"/>
    <m/>
  </r>
  <r>
    <x v="6"/>
    <x v="0"/>
    <x v="1"/>
    <x v="0"/>
    <m/>
    <x v="12"/>
    <x v="0"/>
    <x v="0"/>
    <x v="0"/>
    <x v="98"/>
    <x v="98"/>
    <x v="68"/>
    <x v="8"/>
    <x v="1"/>
    <m/>
    <m/>
    <n v="28000"/>
    <n v="39416"/>
    <n v="1500"/>
    <n v="39416"/>
    <m/>
  </r>
  <r>
    <x v="6"/>
    <x v="0"/>
    <x v="0"/>
    <x v="0"/>
    <m/>
    <x v="12"/>
    <x v="0"/>
    <x v="0"/>
    <x v="0"/>
    <x v="99"/>
    <x v="99"/>
    <x v="69"/>
    <x v="8"/>
    <x v="1"/>
    <m/>
    <m/>
    <n v="107295"/>
    <n v="107991"/>
    <n v="9002"/>
    <n v="107991"/>
    <m/>
  </r>
  <r>
    <x v="6"/>
    <x v="0"/>
    <x v="1"/>
    <x v="0"/>
    <m/>
    <x v="12"/>
    <x v="0"/>
    <x v="0"/>
    <x v="0"/>
    <x v="100"/>
    <x v="100"/>
    <x v="70"/>
    <x v="8"/>
    <x v="1"/>
    <m/>
    <m/>
    <n v="12298"/>
    <n v="20471"/>
    <m/>
    <n v="20471"/>
    <m/>
  </r>
  <r>
    <x v="6"/>
    <x v="0"/>
    <x v="1"/>
    <x v="0"/>
    <m/>
    <x v="12"/>
    <x v="0"/>
    <x v="0"/>
    <x v="0"/>
    <x v="101"/>
    <x v="101"/>
    <x v="70"/>
    <x v="8"/>
    <x v="1"/>
    <m/>
    <m/>
    <n v="2415"/>
    <n v="10867"/>
    <m/>
    <n v="10867"/>
    <m/>
  </r>
  <r>
    <x v="6"/>
    <x v="0"/>
    <x v="1"/>
    <x v="0"/>
    <m/>
    <x v="12"/>
    <x v="0"/>
    <x v="0"/>
    <x v="0"/>
    <x v="102"/>
    <x v="102"/>
    <x v="70"/>
    <x v="8"/>
    <x v="1"/>
    <m/>
    <m/>
    <n v="3156"/>
    <n v="3156"/>
    <m/>
    <n v="3156"/>
    <m/>
  </r>
  <r>
    <x v="6"/>
    <x v="0"/>
    <x v="1"/>
    <x v="0"/>
    <m/>
    <x v="12"/>
    <x v="0"/>
    <x v="0"/>
    <x v="0"/>
    <x v="103"/>
    <x v="103"/>
    <x v="71"/>
    <x v="8"/>
    <x v="1"/>
    <m/>
    <m/>
    <n v="9205"/>
    <n v="10787"/>
    <m/>
    <n v="10787"/>
    <m/>
  </r>
  <r>
    <x v="6"/>
    <x v="0"/>
    <x v="0"/>
    <x v="0"/>
    <m/>
    <x v="12"/>
    <x v="0"/>
    <x v="0"/>
    <x v="0"/>
    <x v="104"/>
    <x v="104"/>
    <x v="71"/>
    <x v="8"/>
    <x v="1"/>
    <m/>
    <m/>
    <n v="32721"/>
    <n v="37645"/>
    <n v="3138"/>
    <n v="37645"/>
    <m/>
  </r>
  <r>
    <x v="6"/>
    <x v="0"/>
    <x v="1"/>
    <x v="0"/>
    <m/>
    <x v="12"/>
    <x v="0"/>
    <x v="0"/>
    <x v="0"/>
    <x v="105"/>
    <x v="105"/>
    <x v="72"/>
    <x v="8"/>
    <x v="1"/>
    <m/>
    <m/>
    <n v="54845.5"/>
    <n v="58927"/>
    <n v="5000"/>
    <n v="58927"/>
    <m/>
  </r>
  <r>
    <x v="6"/>
    <x v="0"/>
    <x v="1"/>
    <x v="0"/>
    <m/>
    <x v="12"/>
    <x v="0"/>
    <x v="0"/>
    <x v="0"/>
    <x v="106"/>
    <x v="106"/>
    <x v="67"/>
    <x v="8"/>
    <x v="1"/>
    <m/>
    <m/>
    <n v="40000"/>
    <n v="51219"/>
    <n v="8000"/>
    <n v="51219"/>
    <m/>
  </r>
  <r>
    <x v="6"/>
    <x v="0"/>
    <x v="0"/>
    <x v="0"/>
    <m/>
    <x v="12"/>
    <x v="0"/>
    <x v="0"/>
    <x v="0"/>
    <x v="107"/>
    <x v="107"/>
    <x v="73"/>
    <x v="8"/>
    <x v="1"/>
    <m/>
    <m/>
    <n v="72164"/>
    <n v="73035"/>
    <n v="6435"/>
    <n v="73035"/>
    <m/>
  </r>
  <r>
    <x v="6"/>
    <x v="0"/>
    <x v="0"/>
    <x v="0"/>
    <m/>
    <x v="12"/>
    <x v="0"/>
    <x v="0"/>
    <x v="0"/>
    <x v="108"/>
    <x v="108"/>
    <x v="74"/>
    <x v="8"/>
    <x v="1"/>
    <m/>
    <m/>
    <n v="58206"/>
    <n v="60141"/>
    <n v="5009"/>
    <n v="60141"/>
    <m/>
  </r>
  <r>
    <x v="6"/>
    <x v="0"/>
    <x v="0"/>
    <x v="0"/>
    <m/>
    <x v="12"/>
    <x v="0"/>
    <x v="0"/>
    <x v="0"/>
    <x v="109"/>
    <x v="109"/>
    <x v="74"/>
    <x v="8"/>
    <x v="1"/>
    <m/>
    <m/>
    <n v="20478"/>
    <n v="21143"/>
    <n v="1523"/>
    <n v="21143"/>
    <m/>
  </r>
  <r>
    <x v="6"/>
    <x v="0"/>
    <x v="0"/>
    <x v="0"/>
    <m/>
    <x v="12"/>
    <x v="0"/>
    <x v="0"/>
    <x v="0"/>
    <x v="110"/>
    <x v="110"/>
    <x v="74"/>
    <x v="8"/>
    <x v="1"/>
    <m/>
    <m/>
    <n v="7147"/>
    <n v="7380"/>
    <n v="615"/>
    <n v="7380"/>
    <m/>
  </r>
  <r>
    <x v="6"/>
    <x v="0"/>
    <x v="0"/>
    <x v="1"/>
    <m/>
    <x v="12"/>
    <x v="0"/>
    <x v="0"/>
    <x v="0"/>
    <x v="111"/>
    <x v="111"/>
    <x v="75"/>
    <x v="8"/>
    <x v="1"/>
    <m/>
    <m/>
    <n v="92604"/>
    <n v="93389"/>
    <n v="7785.35"/>
    <n v="93389"/>
    <m/>
  </r>
  <r>
    <x v="6"/>
    <x v="0"/>
    <x v="0"/>
    <x v="0"/>
    <m/>
    <x v="12"/>
    <x v="0"/>
    <x v="0"/>
    <x v="0"/>
    <x v="112"/>
    <x v="112"/>
    <x v="76"/>
    <x v="9"/>
    <x v="1"/>
    <m/>
    <m/>
    <n v="56994"/>
    <n v="56511"/>
    <n v="12511"/>
    <n v="56511"/>
    <m/>
  </r>
  <r>
    <x v="6"/>
    <x v="0"/>
    <x v="1"/>
    <x v="0"/>
    <m/>
    <x v="12"/>
    <x v="0"/>
    <x v="0"/>
    <x v="0"/>
    <x v="113"/>
    <x v="113"/>
    <x v="76"/>
    <x v="9"/>
    <x v="1"/>
    <m/>
    <m/>
    <n v="5324"/>
    <n v="5363"/>
    <m/>
    <n v="5363"/>
    <m/>
  </r>
  <r>
    <x v="6"/>
    <x v="0"/>
    <x v="0"/>
    <x v="0"/>
    <m/>
    <x v="12"/>
    <x v="0"/>
    <x v="0"/>
    <x v="0"/>
    <x v="114"/>
    <x v="114"/>
    <x v="77"/>
    <x v="9"/>
    <x v="1"/>
    <m/>
    <m/>
    <n v="24510"/>
    <n v="24762"/>
    <n v="2058"/>
    <n v="24762"/>
    <m/>
  </r>
  <r>
    <x v="6"/>
    <x v="0"/>
    <x v="0"/>
    <x v="0"/>
    <m/>
    <x v="12"/>
    <x v="0"/>
    <x v="0"/>
    <x v="0"/>
    <x v="115"/>
    <x v="115"/>
    <x v="78"/>
    <x v="9"/>
    <x v="1"/>
    <m/>
    <m/>
    <n v="11567"/>
    <n v="11131"/>
    <n v="923"/>
    <n v="11131"/>
    <m/>
  </r>
  <r>
    <x v="6"/>
    <x v="0"/>
    <x v="1"/>
    <x v="0"/>
    <m/>
    <x v="12"/>
    <x v="0"/>
    <x v="0"/>
    <x v="0"/>
    <x v="116"/>
    <x v="116"/>
    <x v="78"/>
    <x v="9"/>
    <x v="1"/>
    <m/>
    <m/>
    <n v="9217"/>
    <n v="8242"/>
    <n v="765"/>
    <n v="8242"/>
    <m/>
  </r>
  <r>
    <x v="6"/>
    <x v="0"/>
    <x v="0"/>
    <x v="0"/>
    <m/>
    <x v="12"/>
    <x v="0"/>
    <x v="0"/>
    <x v="0"/>
    <x v="117"/>
    <x v="117"/>
    <x v="78"/>
    <x v="9"/>
    <x v="1"/>
    <m/>
    <m/>
    <n v="32594"/>
    <n v="31842"/>
    <n v="2648"/>
    <n v="31842"/>
    <m/>
  </r>
  <r>
    <x v="6"/>
    <x v="0"/>
    <x v="0"/>
    <x v="0"/>
    <m/>
    <x v="12"/>
    <x v="0"/>
    <x v="0"/>
    <x v="0"/>
    <x v="118"/>
    <x v="118"/>
    <x v="78"/>
    <x v="9"/>
    <x v="1"/>
    <m/>
    <m/>
    <n v="4747"/>
    <n v="2889"/>
    <n v="722.25"/>
    <n v="2889"/>
    <m/>
  </r>
  <r>
    <x v="6"/>
    <x v="0"/>
    <x v="0"/>
    <x v="0"/>
    <m/>
    <x v="12"/>
    <x v="0"/>
    <x v="0"/>
    <x v="0"/>
    <x v="119"/>
    <x v="119"/>
    <x v="79"/>
    <x v="9"/>
    <x v="1"/>
    <m/>
    <m/>
    <n v="15541"/>
    <n v="16055"/>
    <n v="1337"/>
    <n v="16055"/>
    <m/>
  </r>
  <r>
    <x v="6"/>
    <x v="0"/>
    <x v="1"/>
    <x v="0"/>
    <m/>
    <x v="12"/>
    <x v="0"/>
    <x v="0"/>
    <x v="0"/>
    <x v="120"/>
    <x v="120"/>
    <x v="79"/>
    <x v="9"/>
    <x v="1"/>
    <m/>
    <m/>
    <n v="11103"/>
    <n v="11244"/>
    <n v="2244"/>
    <n v="11244"/>
    <m/>
  </r>
  <r>
    <x v="6"/>
    <x v="0"/>
    <x v="1"/>
    <x v="0"/>
    <m/>
    <x v="12"/>
    <x v="0"/>
    <x v="0"/>
    <x v="0"/>
    <x v="121"/>
    <x v="121"/>
    <x v="79"/>
    <x v="9"/>
    <x v="1"/>
    <m/>
    <m/>
    <n v="920"/>
    <n v="2674"/>
    <m/>
    <n v="2674"/>
    <m/>
  </r>
  <r>
    <x v="6"/>
    <x v="0"/>
    <x v="0"/>
    <x v="0"/>
    <m/>
    <x v="12"/>
    <x v="0"/>
    <x v="0"/>
    <x v="0"/>
    <x v="122"/>
    <x v="122"/>
    <x v="80"/>
    <x v="9"/>
    <x v="1"/>
    <m/>
    <m/>
    <n v="69161"/>
    <n v="70047"/>
    <n v="5840"/>
    <n v="70047"/>
    <m/>
  </r>
  <r>
    <x v="6"/>
    <x v="0"/>
    <x v="1"/>
    <x v="0"/>
    <m/>
    <x v="12"/>
    <x v="0"/>
    <x v="0"/>
    <x v="0"/>
    <x v="123"/>
    <x v="123"/>
    <x v="81"/>
    <x v="9"/>
    <x v="1"/>
    <m/>
    <m/>
    <n v="7200"/>
    <n v="16683"/>
    <n v="600"/>
    <n v="16683"/>
    <m/>
  </r>
  <r>
    <x v="6"/>
    <x v="0"/>
    <x v="0"/>
    <x v="0"/>
    <m/>
    <x v="12"/>
    <x v="0"/>
    <x v="0"/>
    <x v="0"/>
    <x v="124"/>
    <x v="124"/>
    <x v="81"/>
    <x v="9"/>
    <x v="1"/>
    <m/>
    <m/>
    <n v="17269"/>
    <n v="19236"/>
    <n v="4809"/>
    <n v="19236"/>
    <m/>
  </r>
  <r>
    <x v="6"/>
    <x v="0"/>
    <x v="0"/>
    <x v="0"/>
    <m/>
    <x v="12"/>
    <x v="0"/>
    <x v="0"/>
    <x v="0"/>
    <x v="125"/>
    <x v="125"/>
    <x v="81"/>
    <x v="9"/>
    <x v="1"/>
    <m/>
    <m/>
    <n v="7996.25"/>
    <n v="12176"/>
    <m/>
    <n v="12176"/>
    <m/>
  </r>
  <r>
    <x v="6"/>
    <x v="0"/>
    <x v="0"/>
    <x v="0"/>
    <m/>
    <x v="12"/>
    <x v="0"/>
    <x v="0"/>
    <x v="0"/>
    <x v="126"/>
    <x v="126"/>
    <x v="82"/>
    <x v="9"/>
    <x v="1"/>
    <m/>
    <m/>
    <n v="17983"/>
    <n v="17174"/>
    <n v="1433"/>
    <n v="17174"/>
    <m/>
  </r>
  <r>
    <x v="6"/>
    <x v="0"/>
    <x v="0"/>
    <x v="0"/>
    <m/>
    <x v="12"/>
    <x v="0"/>
    <x v="0"/>
    <x v="0"/>
    <x v="127"/>
    <x v="127"/>
    <x v="82"/>
    <x v="9"/>
    <x v="1"/>
    <m/>
    <m/>
    <n v="16991"/>
    <n v="16147"/>
    <n v="1345.58"/>
    <n v="16147"/>
    <m/>
  </r>
  <r>
    <x v="6"/>
    <x v="0"/>
    <x v="0"/>
    <x v="0"/>
    <m/>
    <x v="12"/>
    <x v="0"/>
    <x v="0"/>
    <x v="0"/>
    <x v="128"/>
    <x v="128"/>
    <x v="82"/>
    <x v="9"/>
    <x v="1"/>
    <m/>
    <m/>
    <n v="16879"/>
    <n v="15784"/>
    <n v="3946"/>
    <n v="15784"/>
    <m/>
  </r>
  <r>
    <x v="6"/>
    <x v="0"/>
    <x v="0"/>
    <x v="0"/>
    <m/>
    <x v="12"/>
    <x v="0"/>
    <x v="0"/>
    <x v="0"/>
    <x v="129"/>
    <x v="129"/>
    <x v="79"/>
    <x v="9"/>
    <x v="1"/>
    <m/>
    <m/>
    <n v="17958"/>
    <n v="18152"/>
    <n v="1500"/>
    <n v="18152"/>
    <m/>
  </r>
  <r>
    <x v="6"/>
    <x v="0"/>
    <x v="0"/>
    <x v="0"/>
    <m/>
    <x v="12"/>
    <x v="0"/>
    <x v="0"/>
    <x v="0"/>
    <x v="130"/>
    <x v="130"/>
    <x v="77"/>
    <x v="9"/>
    <x v="1"/>
    <m/>
    <m/>
    <n v="5588"/>
    <n v="5766"/>
    <n v="475"/>
    <n v="5766"/>
    <m/>
  </r>
  <r>
    <x v="6"/>
    <x v="0"/>
    <x v="0"/>
    <x v="0"/>
    <m/>
    <x v="12"/>
    <x v="0"/>
    <x v="0"/>
    <x v="0"/>
    <x v="131"/>
    <x v="131"/>
    <x v="77"/>
    <x v="9"/>
    <x v="1"/>
    <m/>
    <m/>
    <n v="8445"/>
    <n v="8677"/>
    <m/>
    <n v="8677"/>
    <m/>
  </r>
  <r>
    <x v="6"/>
    <x v="0"/>
    <x v="0"/>
    <x v="0"/>
    <m/>
    <x v="12"/>
    <x v="0"/>
    <x v="0"/>
    <x v="0"/>
    <x v="132"/>
    <x v="132"/>
    <x v="77"/>
    <x v="9"/>
    <x v="1"/>
    <m/>
    <m/>
    <n v="12632"/>
    <n v="13047"/>
    <n v="1090"/>
    <n v="13047"/>
    <m/>
  </r>
  <r>
    <x v="6"/>
    <x v="0"/>
    <x v="0"/>
    <x v="0"/>
    <m/>
    <x v="12"/>
    <x v="0"/>
    <x v="0"/>
    <x v="0"/>
    <x v="133"/>
    <x v="133"/>
    <x v="77"/>
    <x v="9"/>
    <x v="1"/>
    <m/>
    <m/>
    <n v="5825"/>
    <n v="6012"/>
    <n v="501"/>
    <n v="6012"/>
    <m/>
  </r>
  <r>
    <x v="6"/>
    <x v="0"/>
    <x v="0"/>
    <x v="0"/>
    <m/>
    <x v="12"/>
    <x v="0"/>
    <x v="0"/>
    <x v="0"/>
    <x v="134"/>
    <x v="134"/>
    <x v="80"/>
    <x v="9"/>
    <x v="1"/>
    <m/>
    <m/>
    <n v="6054"/>
    <n v="6266"/>
    <n v="522.16999999999996"/>
    <n v="6266"/>
    <m/>
  </r>
  <r>
    <x v="6"/>
    <x v="0"/>
    <x v="0"/>
    <x v="0"/>
    <m/>
    <x v="12"/>
    <x v="0"/>
    <x v="0"/>
    <x v="0"/>
    <x v="135"/>
    <x v="135"/>
    <x v="80"/>
    <x v="9"/>
    <x v="1"/>
    <m/>
    <m/>
    <n v="2180"/>
    <n v="2256"/>
    <n v="188"/>
    <n v="2256"/>
    <m/>
  </r>
  <r>
    <x v="6"/>
    <x v="0"/>
    <x v="0"/>
    <x v="0"/>
    <m/>
    <x v="12"/>
    <x v="0"/>
    <x v="0"/>
    <x v="0"/>
    <x v="136"/>
    <x v="136"/>
    <x v="83"/>
    <x v="9"/>
    <x v="1"/>
    <m/>
    <m/>
    <n v="3632"/>
    <n v="3759"/>
    <m/>
    <n v="3759"/>
    <m/>
  </r>
  <r>
    <x v="6"/>
    <x v="0"/>
    <x v="0"/>
    <x v="0"/>
    <m/>
    <x v="12"/>
    <x v="0"/>
    <x v="0"/>
    <x v="0"/>
    <x v="137"/>
    <x v="137"/>
    <x v="83"/>
    <x v="9"/>
    <x v="1"/>
    <m/>
    <m/>
    <n v="8339"/>
    <n v="8364"/>
    <n v="680.99"/>
    <n v="8364"/>
    <m/>
  </r>
  <r>
    <x v="6"/>
    <x v="0"/>
    <x v="1"/>
    <x v="0"/>
    <m/>
    <x v="12"/>
    <x v="0"/>
    <x v="0"/>
    <x v="1"/>
    <x v="138"/>
    <x v="138"/>
    <x v="84"/>
    <x v="9"/>
    <x v="1"/>
    <m/>
    <m/>
    <n v="79338.960000000006"/>
    <n v="76158"/>
    <n v="6594.58"/>
    <n v="76158"/>
    <m/>
  </r>
  <r>
    <x v="6"/>
    <x v="0"/>
    <x v="1"/>
    <x v="0"/>
    <m/>
    <x v="12"/>
    <x v="0"/>
    <x v="0"/>
    <x v="0"/>
    <x v="139"/>
    <x v="139"/>
    <x v="79"/>
    <x v="9"/>
    <x v="1"/>
    <m/>
    <m/>
    <n v="18283.5"/>
    <n v="25169"/>
    <m/>
    <n v="25169"/>
    <m/>
  </r>
  <r>
    <x v="6"/>
    <x v="0"/>
    <x v="0"/>
    <x v="0"/>
    <m/>
    <x v="12"/>
    <x v="0"/>
    <x v="0"/>
    <x v="0"/>
    <x v="140"/>
    <x v="140"/>
    <x v="85"/>
    <x v="10"/>
    <x v="1"/>
    <m/>
    <m/>
    <n v="111841.92"/>
    <n v="108088"/>
    <n v="8821"/>
    <n v="108088"/>
    <m/>
  </r>
  <r>
    <x v="6"/>
    <x v="0"/>
    <x v="1"/>
    <x v="0"/>
    <m/>
    <x v="12"/>
    <x v="0"/>
    <x v="0"/>
    <x v="0"/>
    <x v="141"/>
    <x v="141"/>
    <x v="86"/>
    <x v="10"/>
    <x v="1"/>
    <m/>
    <m/>
    <n v="37884"/>
    <n v="38838"/>
    <n v="3236.5"/>
    <n v="38838"/>
    <m/>
  </r>
  <r>
    <x v="6"/>
    <x v="0"/>
    <x v="1"/>
    <x v="0"/>
    <m/>
    <x v="12"/>
    <x v="0"/>
    <x v="0"/>
    <x v="0"/>
    <x v="142"/>
    <x v="142"/>
    <x v="86"/>
    <x v="10"/>
    <x v="1"/>
    <m/>
    <m/>
    <n v="29000"/>
    <n v="41373"/>
    <n v="8500"/>
    <n v="41373"/>
    <m/>
  </r>
  <r>
    <x v="6"/>
    <x v="0"/>
    <x v="1"/>
    <x v="0"/>
    <m/>
    <x v="12"/>
    <x v="0"/>
    <x v="0"/>
    <x v="0"/>
    <x v="143"/>
    <x v="143"/>
    <x v="86"/>
    <x v="10"/>
    <x v="1"/>
    <m/>
    <m/>
    <n v="10000"/>
    <n v="24948"/>
    <n v="400"/>
    <n v="24948"/>
    <m/>
  </r>
  <r>
    <x v="6"/>
    <x v="0"/>
    <x v="0"/>
    <x v="0"/>
    <m/>
    <x v="12"/>
    <x v="0"/>
    <x v="0"/>
    <x v="0"/>
    <x v="144"/>
    <x v="144"/>
    <x v="87"/>
    <x v="10"/>
    <x v="1"/>
    <m/>
    <m/>
    <n v="65296"/>
    <n v="68416"/>
    <n v="5316"/>
    <n v="68416"/>
    <m/>
  </r>
  <r>
    <x v="6"/>
    <x v="0"/>
    <x v="0"/>
    <x v="1"/>
    <m/>
    <x v="12"/>
    <x v="0"/>
    <x v="0"/>
    <x v="0"/>
    <x v="145"/>
    <x v="145"/>
    <x v="88"/>
    <x v="10"/>
    <x v="1"/>
    <m/>
    <m/>
    <n v="62515"/>
    <n v="63435"/>
    <n v="47577"/>
    <n v="63435"/>
    <m/>
  </r>
  <r>
    <x v="6"/>
    <x v="0"/>
    <x v="0"/>
    <x v="0"/>
    <m/>
    <x v="12"/>
    <x v="0"/>
    <x v="0"/>
    <x v="0"/>
    <x v="146"/>
    <x v="146"/>
    <x v="89"/>
    <x v="10"/>
    <x v="1"/>
    <m/>
    <m/>
    <n v="56434"/>
    <n v="57907"/>
    <n v="4821"/>
    <n v="57907"/>
    <m/>
  </r>
  <r>
    <x v="6"/>
    <x v="0"/>
    <x v="0"/>
    <x v="0"/>
    <m/>
    <x v="12"/>
    <x v="0"/>
    <x v="0"/>
    <x v="0"/>
    <x v="147"/>
    <x v="147"/>
    <x v="86"/>
    <x v="10"/>
    <x v="1"/>
    <m/>
    <m/>
    <n v="31683"/>
    <n v="40447"/>
    <n v="4113.4799999999996"/>
    <n v="40447"/>
    <m/>
  </r>
  <r>
    <x v="6"/>
    <x v="0"/>
    <x v="0"/>
    <x v="0"/>
    <m/>
    <x v="12"/>
    <x v="0"/>
    <x v="0"/>
    <x v="0"/>
    <x v="148"/>
    <x v="148"/>
    <x v="90"/>
    <x v="11"/>
    <x v="1"/>
    <m/>
    <m/>
    <n v="8447"/>
    <n v="8712"/>
    <n v="726"/>
    <n v="8712"/>
    <m/>
  </r>
  <r>
    <x v="6"/>
    <x v="0"/>
    <x v="0"/>
    <x v="0"/>
    <m/>
    <x v="12"/>
    <x v="0"/>
    <x v="0"/>
    <x v="0"/>
    <x v="149"/>
    <x v="149"/>
    <x v="90"/>
    <x v="11"/>
    <x v="1"/>
    <m/>
    <m/>
    <n v="105190"/>
    <n v="105526"/>
    <n v="8792"/>
    <n v="105526"/>
    <m/>
  </r>
  <r>
    <x v="6"/>
    <x v="0"/>
    <x v="0"/>
    <x v="0"/>
    <m/>
    <x v="12"/>
    <x v="0"/>
    <x v="0"/>
    <x v="0"/>
    <x v="150"/>
    <x v="150"/>
    <x v="90"/>
    <x v="11"/>
    <x v="1"/>
    <m/>
    <m/>
    <n v="17407"/>
    <n v="17990"/>
    <n v="1501"/>
    <n v="17990"/>
    <m/>
  </r>
  <r>
    <x v="6"/>
    <x v="0"/>
    <x v="0"/>
    <x v="0"/>
    <m/>
    <x v="12"/>
    <x v="0"/>
    <x v="0"/>
    <x v="0"/>
    <x v="151"/>
    <x v="151"/>
    <x v="90"/>
    <x v="11"/>
    <x v="1"/>
    <m/>
    <m/>
    <n v="37566"/>
    <n v="37084"/>
    <n v="2988.48"/>
    <n v="37084"/>
    <m/>
  </r>
  <r>
    <x v="6"/>
    <x v="0"/>
    <x v="0"/>
    <x v="0"/>
    <m/>
    <x v="12"/>
    <x v="0"/>
    <x v="0"/>
    <x v="0"/>
    <x v="152"/>
    <x v="152"/>
    <x v="91"/>
    <x v="11"/>
    <x v="1"/>
    <m/>
    <m/>
    <n v="46754.139999999898"/>
    <n v="48255"/>
    <n v="4021.25"/>
    <n v="48255"/>
    <m/>
  </r>
  <r>
    <x v="6"/>
    <x v="0"/>
    <x v="0"/>
    <x v="0"/>
    <m/>
    <x v="12"/>
    <x v="0"/>
    <x v="0"/>
    <x v="0"/>
    <x v="153"/>
    <x v="153"/>
    <x v="92"/>
    <x v="11"/>
    <x v="1"/>
    <m/>
    <m/>
    <n v="58092"/>
    <n v="63656"/>
    <n v="4950"/>
    <n v="63656"/>
    <m/>
  </r>
  <r>
    <x v="6"/>
    <x v="0"/>
    <x v="0"/>
    <x v="0"/>
    <m/>
    <x v="12"/>
    <x v="0"/>
    <x v="0"/>
    <x v="1"/>
    <x v="154"/>
    <x v="154"/>
    <x v="92"/>
    <x v="11"/>
    <x v="1"/>
    <m/>
    <m/>
    <n v="22180"/>
    <n v="33379"/>
    <n v="750"/>
    <n v="33379"/>
    <m/>
  </r>
  <r>
    <x v="6"/>
    <x v="0"/>
    <x v="1"/>
    <x v="0"/>
    <m/>
    <x v="12"/>
    <x v="0"/>
    <x v="0"/>
    <x v="0"/>
    <x v="155"/>
    <x v="155"/>
    <x v="92"/>
    <x v="11"/>
    <x v="1"/>
    <m/>
    <m/>
    <n v="24639"/>
    <n v="27420"/>
    <n v="6420"/>
    <n v="27420"/>
    <m/>
  </r>
  <r>
    <x v="6"/>
    <x v="0"/>
    <x v="1"/>
    <x v="0"/>
    <m/>
    <x v="12"/>
    <x v="0"/>
    <x v="0"/>
    <x v="0"/>
    <x v="156"/>
    <x v="156"/>
    <x v="93"/>
    <x v="11"/>
    <x v="1"/>
    <m/>
    <m/>
    <n v="35812.1"/>
    <n v="46816"/>
    <n v="4486.09"/>
    <n v="46816"/>
    <m/>
  </r>
  <r>
    <x v="6"/>
    <x v="0"/>
    <x v="0"/>
    <x v="0"/>
    <m/>
    <x v="12"/>
    <x v="0"/>
    <x v="0"/>
    <x v="0"/>
    <x v="157"/>
    <x v="157"/>
    <x v="92"/>
    <x v="11"/>
    <x v="1"/>
    <m/>
    <m/>
    <n v="41049"/>
    <n v="33748"/>
    <n v="2816"/>
    <n v="33748"/>
    <m/>
  </r>
  <r>
    <x v="6"/>
    <x v="0"/>
    <x v="0"/>
    <x v="0"/>
    <m/>
    <x v="12"/>
    <x v="0"/>
    <x v="0"/>
    <x v="1"/>
    <x v="158"/>
    <x v="158"/>
    <x v="92"/>
    <x v="11"/>
    <x v="1"/>
    <m/>
    <m/>
    <n v="71422.13"/>
    <n v="72297"/>
    <n v="6024.33"/>
    <n v="72297"/>
    <m/>
  </r>
  <r>
    <x v="6"/>
    <x v="0"/>
    <x v="0"/>
    <x v="0"/>
    <m/>
    <x v="12"/>
    <x v="0"/>
    <x v="0"/>
    <x v="0"/>
    <x v="159"/>
    <x v="159"/>
    <x v="94"/>
    <x v="11"/>
    <x v="1"/>
    <m/>
    <m/>
    <n v="49145"/>
    <n v="50695"/>
    <n v="4220"/>
    <n v="50695"/>
    <m/>
  </r>
  <r>
    <x v="6"/>
    <x v="0"/>
    <x v="0"/>
    <x v="0"/>
    <m/>
    <x v="12"/>
    <x v="0"/>
    <x v="0"/>
    <x v="0"/>
    <x v="160"/>
    <x v="160"/>
    <x v="90"/>
    <x v="11"/>
    <x v="1"/>
    <m/>
    <m/>
    <n v="39546"/>
    <n v="40106"/>
    <n v="3344"/>
    <n v="40106"/>
    <m/>
  </r>
  <r>
    <x v="6"/>
    <x v="0"/>
    <x v="0"/>
    <x v="0"/>
    <m/>
    <x v="12"/>
    <x v="0"/>
    <x v="0"/>
    <x v="0"/>
    <x v="161"/>
    <x v="161"/>
    <x v="90"/>
    <x v="11"/>
    <x v="1"/>
    <m/>
    <m/>
    <n v="38061"/>
    <n v="39092"/>
    <n v="3254"/>
    <n v="39092"/>
    <m/>
  </r>
  <r>
    <x v="6"/>
    <x v="0"/>
    <x v="0"/>
    <x v="0"/>
    <m/>
    <x v="12"/>
    <x v="0"/>
    <x v="0"/>
    <x v="0"/>
    <x v="162"/>
    <x v="162"/>
    <x v="95"/>
    <x v="11"/>
    <x v="1"/>
    <m/>
    <m/>
    <n v="108362"/>
    <n v="107062"/>
    <n v="8770"/>
    <n v="107062"/>
    <m/>
  </r>
  <r>
    <x v="6"/>
    <x v="0"/>
    <x v="1"/>
    <x v="0"/>
    <m/>
    <x v="12"/>
    <x v="0"/>
    <x v="0"/>
    <x v="0"/>
    <x v="163"/>
    <x v="163"/>
    <x v="96"/>
    <x v="12"/>
    <x v="1"/>
    <m/>
    <m/>
    <n v="16433.039999999179"/>
    <n v="16658"/>
    <m/>
    <n v="16658"/>
    <m/>
  </r>
  <r>
    <x v="6"/>
    <x v="0"/>
    <x v="0"/>
    <x v="0"/>
    <m/>
    <x v="12"/>
    <x v="0"/>
    <x v="0"/>
    <x v="0"/>
    <x v="164"/>
    <x v="164"/>
    <x v="96"/>
    <x v="12"/>
    <x v="1"/>
    <m/>
    <m/>
    <n v="14594"/>
    <n v="15062"/>
    <m/>
    <n v="15062"/>
    <m/>
  </r>
  <r>
    <x v="6"/>
    <x v="0"/>
    <x v="0"/>
    <x v="0"/>
    <m/>
    <x v="12"/>
    <x v="0"/>
    <x v="0"/>
    <x v="0"/>
    <x v="165"/>
    <x v="165"/>
    <x v="96"/>
    <x v="12"/>
    <x v="1"/>
    <m/>
    <m/>
    <n v="24557"/>
    <n v="25374"/>
    <n v="2109"/>
    <n v="25374"/>
    <m/>
  </r>
  <r>
    <x v="6"/>
    <x v="0"/>
    <x v="1"/>
    <x v="0"/>
    <m/>
    <x v="12"/>
    <x v="0"/>
    <x v="0"/>
    <x v="0"/>
    <x v="166"/>
    <x v="166"/>
    <x v="96"/>
    <x v="12"/>
    <x v="1"/>
    <m/>
    <m/>
    <n v="6000"/>
    <n v="14104"/>
    <n v="500"/>
    <n v="14104"/>
    <m/>
  </r>
  <r>
    <x v="6"/>
    <x v="0"/>
    <x v="0"/>
    <x v="0"/>
    <m/>
    <x v="12"/>
    <x v="0"/>
    <x v="0"/>
    <x v="0"/>
    <x v="167"/>
    <x v="167"/>
    <x v="97"/>
    <x v="12"/>
    <x v="1"/>
    <m/>
    <m/>
    <n v="69161"/>
    <n v="70047"/>
    <n v="5837.25"/>
    <n v="70047"/>
    <m/>
  </r>
  <r>
    <x v="6"/>
    <x v="0"/>
    <x v="0"/>
    <x v="0"/>
    <m/>
    <x v="12"/>
    <x v="0"/>
    <x v="0"/>
    <x v="0"/>
    <x v="168"/>
    <x v="168"/>
    <x v="98"/>
    <x v="12"/>
    <x v="1"/>
    <m/>
    <m/>
    <n v="14949"/>
    <n v="15182"/>
    <n v="1264"/>
    <n v="15182"/>
    <m/>
  </r>
  <r>
    <x v="6"/>
    <x v="0"/>
    <x v="0"/>
    <x v="0"/>
    <m/>
    <x v="12"/>
    <x v="0"/>
    <x v="0"/>
    <x v="0"/>
    <x v="169"/>
    <x v="169"/>
    <x v="98"/>
    <x v="12"/>
    <x v="1"/>
    <m/>
    <m/>
    <n v="8551"/>
    <n v="8829"/>
    <n v="733"/>
    <n v="8829"/>
    <m/>
  </r>
  <r>
    <x v="6"/>
    <x v="0"/>
    <x v="0"/>
    <x v="0"/>
    <m/>
    <x v="12"/>
    <x v="0"/>
    <x v="0"/>
    <x v="0"/>
    <x v="170"/>
    <x v="170"/>
    <x v="98"/>
    <x v="12"/>
    <x v="1"/>
    <m/>
    <m/>
    <n v="9042"/>
    <n v="9150"/>
    <n v="757"/>
    <n v="9150"/>
    <m/>
  </r>
  <r>
    <x v="6"/>
    <x v="0"/>
    <x v="0"/>
    <x v="0"/>
    <m/>
    <x v="12"/>
    <x v="0"/>
    <x v="0"/>
    <x v="0"/>
    <x v="171"/>
    <x v="171"/>
    <x v="98"/>
    <x v="12"/>
    <x v="1"/>
    <m/>
    <m/>
    <n v="7772"/>
    <n v="7887"/>
    <n v="659.5"/>
    <n v="7887"/>
    <m/>
  </r>
  <r>
    <x v="6"/>
    <x v="0"/>
    <x v="0"/>
    <x v="0"/>
    <m/>
    <x v="12"/>
    <x v="0"/>
    <x v="0"/>
    <x v="0"/>
    <x v="172"/>
    <x v="172"/>
    <x v="98"/>
    <x v="12"/>
    <x v="1"/>
    <m/>
    <m/>
    <n v="20258"/>
    <n v="20638"/>
    <m/>
    <n v="20638"/>
    <m/>
  </r>
  <r>
    <x v="6"/>
    <x v="0"/>
    <x v="1"/>
    <x v="0"/>
    <m/>
    <x v="12"/>
    <x v="0"/>
    <x v="0"/>
    <x v="0"/>
    <x v="173"/>
    <x v="173"/>
    <x v="99"/>
    <x v="12"/>
    <x v="1"/>
    <m/>
    <m/>
    <n v="22828"/>
    <n v="28305"/>
    <n v="1777.5"/>
    <n v="28305"/>
    <m/>
  </r>
  <r>
    <x v="6"/>
    <x v="0"/>
    <x v="1"/>
    <x v="0"/>
    <m/>
    <x v="12"/>
    <x v="0"/>
    <x v="0"/>
    <x v="0"/>
    <x v="174"/>
    <x v="174"/>
    <x v="99"/>
    <x v="12"/>
    <x v="1"/>
    <m/>
    <m/>
    <n v="26455"/>
    <n v="26939"/>
    <m/>
    <n v="26939"/>
    <m/>
  </r>
  <r>
    <x v="6"/>
    <x v="0"/>
    <x v="0"/>
    <x v="0"/>
    <m/>
    <x v="12"/>
    <x v="0"/>
    <x v="0"/>
    <x v="0"/>
    <x v="175"/>
    <x v="175"/>
    <x v="97"/>
    <x v="12"/>
    <x v="1"/>
    <m/>
    <m/>
    <n v="77112"/>
    <n v="76752"/>
    <n v="5000"/>
    <n v="76752"/>
    <m/>
  </r>
  <r>
    <x v="6"/>
    <x v="0"/>
    <x v="0"/>
    <x v="0"/>
    <m/>
    <x v="12"/>
    <x v="0"/>
    <x v="0"/>
    <x v="0"/>
    <x v="176"/>
    <x v="176"/>
    <x v="97"/>
    <x v="12"/>
    <x v="1"/>
    <m/>
    <m/>
    <n v="76560"/>
    <n v="76999"/>
    <n v="6412"/>
    <n v="76999"/>
    <m/>
  </r>
  <r>
    <x v="6"/>
    <x v="0"/>
    <x v="0"/>
    <x v="0"/>
    <m/>
    <x v="12"/>
    <x v="0"/>
    <x v="0"/>
    <x v="0"/>
    <x v="177"/>
    <x v="177"/>
    <x v="97"/>
    <x v="12"/>
    <x v="1"/>
    <m/>
    <m/>
    <n v="27479"/>
    <n v="27753"/>
    <n v="2310"/>
    <n v="27753"/>
    <m/>
  </r>
  <r>
    <x v="6"/>
    <x v="0"/>
    <x v="1"/>
    <x v="0"/>
    <m/>
    <x v="12"/>
    <x v="0"/>
    <x v="0"/>
    <x v="0"/>
    <x v="178"/>
    <x v="178"/>
    <x v="100"/>
    <x v="12"/>
    <x v="1"/>
    <m/>
    <m/>
    <n v="5000"/>
    <n v="14722"/>
    <m/>
    <n v="14722"/>
    <m/>
  </r>
  <r>
    <x v="6"/>
    <x v="0"/>
    <x v="1"/>
    <x v="0"/>
    <m/>
    <x v="12"/>
    <x v="0"/>
    <x v="0"/>
    <x v="0"/>
    <x v="179"/>
    <x v="179"/>
    <x v="101"/>
    <x v="12"/>
    <x v="1"/>
    <m/>
    <m/>
    <n v="16928"/>
    <n v="17151"/>
    <m/>
    <n v="17151"/>
    <m/>
  </r>
  <r>
    <x v="6"/>
    <x v="0"/>
    <x v="0"/>
    <x v="0"/>
    <m/>
    <x v="12"/>
    <x v="0"/>
    <x v="0"/>
    <x v="0"/>
    <x v="180"/>
    <x v="180"/>
    <x v="102"/>
    <x v="12"/>
    <x v="1"/>
    <m/>
    <m/>
    <n v="18552"/>
    <n v="18880"/>
    <n v="1577"/>
    <n v="18880"/>
    <m/>
  </r>
  <r>
    <x v="6"/>
    <x v="0"/>
    <x v="0"/>
    <x v="0"/>
    <m/>
    <x v="12"/>
    <x v="0"/>
    <x v="0"/>
    <x v="0"/>
    <x v="181"/>
    <x v="181"/>
    <x v="102"/>
    <x v="12"/>
    <x v="1"/>
    <m/>
    <m/>
    <n v="14901"/>
    <n v="15332"/>
    <n v="1274"/>
    <n v="15332"/>
    <m/>
  </r>
  <r>
    <x v="6"/>
    <x v="0"/>
    <x v="0"/>
    <x v="0"/>
    <m/>
    <x v="12"/>
    <x v="0"/>
    <x v="0"/>
    <x v="0"/>
    <x v="182"/>
    <x v="182"/>
    <x v="102"/>
    <x v="12"/>
    <x v="1"/>
    <m/>
    <m/>
    <n v="17325"/>
    <n v="17866"/>
    <n v="1487"/>
    <n v="17866"/>
    <m/>
  </r>
  <r>
    <x v="6"/>
    <x v="0"/>
    <x v="1"/>
    <x v="0"/>
    <m/>
    <x v="12"/>
    <x v="0"/>
    <x v="0"/>
    <x v="0"/>
    <x v="183"/>
    <x v="183"/>
    <x v="97"/>
    <x v="12"/>
    <x v="1"/>
    <m/>
    <m/>
    <n v="48331"/>
    <n v="49322"/>
    <n v="1335.75"/>
    <n v="49322"/>
    <m/>
  </r>
  <r>
    <x v="6"/>
    <x v="0"/>
    <x v="1"/>
    <x v="0"/>
    <m/>
    <x v="12"/>
    <x v="0"/>
    <x v="0"/>
    <x v="1"/>
    <x v="184"/>
    <x v="184"/>
    <x v="103"/>
    <x v="12"/>
    <x v="1"/>
    <m/>
    <m/>
    <n v="87622"/>
    <n v="114590"/>
    <n v="9393.35"/>
    <n v="114590"/>
    <m/>
  </r>
  <r>
    <x v="6"/>
    <x v="0"/>
    <x v="0"/>
    <x v="0"/>
    <m/>
    <x v="12"/>
    <x v="0"/>
    <x v="0"/>
    <x v="0"/>
    <x v="185"/>
    <x v="185"/>
    <x v="104"/>
    <x v="12"/>
    <x v="1"/>
    <m/>
    <m/>
    <n v="67853.960000000006"/>
    <n v="70280"/>
    <n v="17576"/>
    <n v="70280"/>
    <m/>
  </r>
  <r>
    <x v="6"/>
    <x v="0"/>
    <x v="1"/>
    <x v="0"/>
    <m/>
    <x v="12"/>
    <x v="0"/>
    <x v="0"/>
    <x v="0"/>
    <x v="186"/>
    <x v="186"/>
    <x v="105"/>
    <x v="13"/>
    <x v="1"/>
    <m/>
    <m/>
    <n v="18800"/>
    <n v="44972"/>
    <n v="3150"/>
    <n v="44972"/>
    <m/>
  </r>
  <r>
    <x v="6"/>
    <x v="0"/>
    <x v="1"/>
    <x v="0"/>
    <m/>
    <x v="12"/>
    <x v="0"/>
    <x v="0"/>
    <x v="0"/>
    <x v="188"/>
    <x v="188"/>
    <x v="107"/>
    <x v="13"/>
    <x v="1"/>
    <m/>
    <m/>
    <n v="36000"/>
    <n v="59251"/>
    <n v="14500"/>
    <n v="59251"/>
    <m/>
  </r>
  <r>
    <x v="6"/>
    <x v="0"/>
    <x v="1"/>
    <x v="0"/>
    <m/>
    <x v="12"/>
    <x v="0"/>
    <x v="0"/>
    <x v="0"/>
    <x v="187"/>
    <x v="187"/>
    <x v="106"/>
    <x v="13"/>
    <x v="1"/>
    <m/>
    <m/>
    <n v="35054"/>
    <n v="36111"/>
    <n v="3009.25"/>
    <n v="36111"/>
    <m/>
  </r>
  <r>
    <x v="6"/>
    <x v="0"/>
    <x v="0"/>
    <x v="0"/>
    <m/>
    <x v="12"/>
    <x v="0"/>
    <x v="0"/>
    <x v="0"/>
    <x v="189"/>
    <x v="189"/>
    <x v="108"/>
    <x v="13"/>
    <x v="1"/>
    <m/>
    <m/>
    <n v="33801"/>
    <n v="40164"/>
    <n v="3395.2"/>
    <n v="40164"/>
    <m/>
  </r>
  <r>
    <x v="6"/>
    <x v="0"/>
    <x v="0"/>
    <x v="0"/>
    <m/>
    <x v="12"/>
    <x v="0"/>
    <x v="0"/>
    <x v="0"/>
    <x v="190"/>
    <x v="190"/>
    <x v="109"/>
    <x v="13"/>
    <x v="1"/>
    <m/>
    <m/>
    <n v="64742"/>
    <n v="65764"/>
    <n v="5374"/>
    <n v="65764"/>
    <m/>
  </r>
  <r>
    <x v="6"/>
    <x v="0"/>
    <x v="1"/>
    <x v="0"/>
    <m/>
    <x v="12"/>
    <x v="0"/>
    <x v="0"/>
    <x v="0"/>
    <x v="191"/>
    <x v="191"/>
    <x v="110"/>
    <x v="13"/>
    <x v="1"/>
    <m/>
    <m/>
    <n v="30000"/>
    <n v="54359"/>
    <m/>
    <n v="54359"/>
    <m/>
  </r>
  <r>
    <x v="6"/>
    <x v="0"/>
    <x v="0"/>
    <x v="0"/>
    <m/>
    <x v="12"/>
    <x v="0"/>
    <x v="0"/>
    <x v="0"/>
    <x v="192"/>
    <x v="192"/>
    <x v="111"/>
    <x v="13"/>
    <x v="1"/>
    <m/>
    <m/>
    <n v="48517.070000000298"/>
    <n v="50648"/>
    <n v="4220.67"/>
    <n v="50648"/>
    <m/>
  </r>
  <r>
    <x v="6"/>
    <x v="0"/>
    <x v="1"/>
    <x v="1"/>
    <m/>
    <x v="12"/>
    <x v="0"/>
    <x v="0"/>
    <x v="0"/>
    <x v="193"/>
    <x v="193"/>
    <x v="112"/>
    <x v="13"/>
    <x v="1"/>
    <m/>
    <m/>
    <n v="60718"/>
    <n v="60099"/>
    <n v="5631.41"/>
    <n v="60099"/>
    <m/>
  </r>
  <r>
    <x v="6"/>
    <x v="0"/>
    <x v="0"/>
    <x v="0"/>
    <m/>
    <x v="12"/>
    <x v="0"/>
    <x v="0"/>
    <x v="1"/>
    <x v="194"/>
    <x v="194"/>
    <x v="113"/>
    <x v="13"/>
    <x v="1"/>
    <m/>
    <m/>
    <n v="48470"/>
    <n v="57147"/>
    <n v="4765"/>
    <n v="57147"/>
    <m/>
  </r>
  <r>
    <x v="6"/>
    <x v="0"/>
    <x v="0"/>
    <x v="0"/>
    <m/>
    <x v="12"/>
    <x v="0"/>
    <x v="0"/>
    <x v="0"/>
    <x v="195"/>
    <x v="195"/>
    <x v="114"/>
    <x v="14"/>
    <x v="2"/>
    <m/>
    <m/>
    <n v="51094"/>
    <n v="51947"/>
    <n v="4326"/>
    <n v="51947"/>
    <m/>
  </r>
  <r>
    <x v="6"/>
    <x v="0"/>
    <x v="1"/>
    <x v="0"/>
    <m/>
    <x v="12"/>
    <x v="0"/>
    <x v="0"/>
    <x v="0"/>
    <x v="196"/>
    <x v="196"/>
    <x v="114"/>
    <x v="14"/>
    <x v="2"/>
    <m/>
    <m/>
    <n v="5185"/>
    <n v="5222"/>
    <n v="1305.5"/>
    <n v="5222"/>
    <m/>
  </r>
  <r>
    <x v="6"/>
    <x v="0"/>
    <x v="0"/>
    <x v="0"/>
    <m/>
    <x v="12"/>
    <x v="0"/>
    <x v="0"/>
    <x v="0"/>
    <x v="197"/>
    <x v="197"/>
    <x v="114"/>
    <x v="14"/>
    <x v="2"/>
    <m/>
    <m/>
    <n v="4182"/>
    <n v="4320"/>
    <m/>
    <n v="4320"/>
    <m/>
  </r>
  <r>
    <x v="6"/>
    <x v="0"/>
    <x v="1"/>
    <x v="0"/>
    <m/>
    <x v="12"/>
    <x v="0"/>
    <x v="0"/>
    <x v="0"/>
    <x v="198"/>
    <x v="198"/>
    <x v="115"/>
    <x v="14"/>
    <x v="2"/>
    <m/>
    <m/>
    <n v="18300"/>
    <n v="19756"/>
    <n v="14256"/>
    <n v="19756"/>
    <m/>
  </r>
  <r>
    <x v="6"/>
    <x v="0"/>
    <x v="1"/>
    <x v="0"/>
    <m/>
    <x v="12"/>
    <x v="0"/>
    <x v="0"/>
    <x v="0"/>
    <x v="199"/>
    <x v="199"/>
    <x v="115"/>
    <x v="14"/>
    <x v="2"/>
    <m/>
    <m/>
    <n v="0"/>
    <n v="3153"/>
    <m/>
    <n v="3153"/>
    <m/>
  </r>
  <r>
    <x v="6"/>
    <x v="0"/>
    <x v="1"/>
    <x v="0"/>
    <m/>
    <x v="12"/>
    <x v="0"/>
    <x v="0"/>
    <x v="0"/>
    <x v="200"/>
    <x v="200"/>
    <x v="115"/>
    <x v="14"/>
    <x v="2"/>
    <m/>
    <m/>
    <n v="0"/>
    <n v="4042"/>
    <m/>
    <n v="4042"/>
    <m/>
  </r>
  <r>
    <x v="6"/>
    <x v="0"/>
    <x v="1"/>
    <x v="0"/>
    <m/>
    <x v="12"/>
    <x v="0"/>
    <x v="0"/>
    <x v="0"/>
    <x v="201"/>
    <x v="201"/>
    <x v="116"/>
    <x v="14"/>
    <x v="2"/>
    <m/>
    <m/>
    <n v="20000"/>
    <n v="44644"/>
    <m/>
    <n v="44644"/>
    <m/>
  </r>
  <r>
    <x v="6"/>
    <x v="0"/>
    <x v="0"/>
    <x v="0"/>
    <m/>
    <x v="12"/>
    <x v="0"/>
    <x v="0"/>
    <x v="0"/>
    <x v="202"/>
    <x v="202"/>
    <x v="116"/>
    <x v="14"/>
    <x v="2"/>
    <m/>
    <m/>
    <n v="3690"/>
    <n v="3811"/>
    <m/>
    <n v="3811"/>
    <m/>
  </r>
  <r>
    <x v="6"/>
    <x v="0"/>
    <x v="1"/>
    <x v="0"/>
    <m/>
    <x v="12"/>
    <x v="0"/>
    <x v="0"/>
    <x v="0"/>
    <x v="203"/>
    <x v="203"/>
    <x v="116"/>
    <x v="14"/>
    <x v="2"/>
    <m/>
    <m/>
    <n v="5512"/>
    <n v="7426"/>
    <n v="126"/>
    <n v="7426"/>
    <m/>
  </r>
  <r>
    <x v="6"/>
    <x v="0"/>
    <x v="1"/>
    <x v="0"/>
    <m/>
    <x v="12"/>
    <x v="0"/>
    <x v="0"/>
    <x v="0"/>
    <x v="204"/>
    <x v="204"/>
    <x v="117"/>
    <x v="14"/>
    <x v="2"/>
    <m/>
    <m/>
    <n v="1110.75"/>
    <n v="4220"/>
    <m/>
    <n v="4220"/>
    <m/>
  </r>
  <r>
    <x v="6"/>
    <x v="0"/>
    <x v="0"/>
    <x v="0"/>
    <m/>
    <x v="12"/>
    <x v="0"/>
    <x v="0"/>
    <x v="0"/>
    <x v="205"/>
    <x v="205"/>
    <x v="117"/>
    <x v="14"/>
    <x v="2"/>
    <m/>
    <m/>
    <n v="12449"/>
    <n v="13505"/>
    <n v="1167"/>
    <n v="13505"/>
    <m/>
  </r>
  <r>
    <x v="6"/>
    <x v="0"/>
    <x v="1"/>
    <x v="0"/>
    <m/>
    <x v="12"/>
    <x v="0"/>
    <x v="0"/>
    <x v="0"/>
    <x v="206"/>
    <x v="206"/>
    <x v="117"/>
    <x v="14"/>
    <x v="2"/>
    <m/>
    <m/>
    <n v="749.99999999254942"/>
    <n v="220"/>
    <n v="62.5"/>
    <n v="220"/>
    <m/>
  </r>
  <r>
    <x v="6"/>
    <x v="0"/>
    <x v="0"/>
    <x v="0"/>
    <m/>
    <x v="12"/>
    <x v="0"/>
    <x v="0"/>
    <x v="0"/>
    <x v="207"/>
    <x v="207"/>
    <x v="117"/>
    <x v="14"/>
    <x v="2"/>
    <m/>
    <m/>
    <n v="37935"/>
    <n v="42984"/>
    <n v="4774"/>
    <n v="42984"/>
    <m/>
  </r>
  <r>
    <x v="6"/>
    <x v="0"/>
    <x v="1"/>
    <x v="0"/>
    <m/>
    <x v="12"/>
    <x v="0"/>
    <x v="0"/>
    <x v="0"/>
    <x v="208"/>
    <x v="208"/>
    <x v="118"/>
    <x v="14"/>
    <x v="2"/>
    <m/>
    <m/>
    <n v="15000"/>
    <n v="24721"/>
    <n v="1250"/>
    <n v="24721"/>
    <m/>
  </r>
  <r>
    <x v="6"/>
    <x v="0"/>
    <x v="0"/>
    <x v="0"/>
    <m/>
    <x v="12"/>
    <x v="0"/>
    <x v="0"/>
    <x v="0"/>
    <x v="209"/>
    <x v="209"/>
    <x v="119"/>
    <x v="14"/>
    <x v="2"/>
    <m/>
    <m/>
    <n v="14506"/>
    <n v="16114"/>
    <n v="1250"/>
    <n v="16114"/>
    <m/>
  </r>
  <r>
    <x v="6"/>
    <x v="0"/>
    <x v="0"/>
    <x v="0"/>
    <m/>
    <x v="12"/>
    <x v="0"/>
    <x v="0"/>
    <x v="0"/>
    <x v="210"/>
    <x v="210"/>
    <x v="119"/>
    <x v="14"/>
    <x v="2"/>
    <m/>
    <m/>
    <n v="13049.999999999925"/>
    <n v="14606"/>
    <n v="1000"/>
    <n v="14606"/>
    <m/>
  </r>
  <r>
    <x v="6"/>
    <x v="0"/>
    <x v="0"/>
    <x v="0"/>
    <m/>
    <x v="12"/>
    <x v="0"/>
    <x v="0"/>
    <x v="0"/>
    <x v="211"/>
    <x v="211"/>
    <x v="119"/>
    <x v="14"/>
    <x v="2"/>
    <m/>
    <m/>
    <n v="24687"/>
    <n v="27018"/>
    <n v="1600"/>
    <n v="27018"/>
    <m/>
  </r>
  <r>
    <x v="6"/>
    <x v="0"/>
    <x v="0"/>
    <x v="0"/>
    <m/>
    <x v="12"/>
    <x v="0"/>
    <x v="0"/>
    <x v="0"/>
    <x v="212"/>
    <x v="212"/>
    <x v="120"/>
    <x v="14"/>
    <x v="2"/>
    <m/>
    <m/>
    <n v="55754"/>
    <n v="62001"/>
    <n v="5331"/>
    <n v="62001"/>
    <m/>
  </r>
  <r>
    <x v="6"/>
    <x v="0"/>
    <x v="0"/>
    <x v="0"/>
    <m/>
    <x v="12"/>
    <x v="0"/>
    <x v="0"/>
    <x v="0"/>
    <x v="213"/>
    <x v="213"/>
    <x v="121"/>
    <x v="14"/>
    <x v="2"/>
    <m/>
    <m/>
    <n v="40192"/>
    <n v="41055"/>
    <n v="3424"/>
    <n v="41055"/>
    <m/>
  </r>
  <r>
    <x v="6"/>
    <x v="0"/>
    <x v="1"/>
    <x v="0"/>
    <m/>
    <x v="12"/>
    <x v="0"/>
    <x v="0"/>
    <x v="0"/>
    <x v="214"/>
    <x v="214"/>
    <x v="118"/>
    <x v="14"/>
    <x v="2"/>
    <m/>
    <m/>
    <n v="6000"/>
    <n v="6399"/>
    <n v="500"/>
    <n v="6399"/>
    <m/>
  </r>
  <r>
    <x v="6"/>
    <x v="0"/>
    <x v="0"/>
    <x v="0"/>
    <m/>
    <x v="12"/>
    <x v="0"/>
    <x v="0"/>
    <x v="0"/>
    <x v="215"/>
    <x v="215"/>
    <x v="118"/>
    <x v="14"/>
    <x v="2"/>
    <m/>
    <m/>
    <n v="30141"/>
    <n v="29081"/>
    <n v="2428"/>
    <n v="29081"/>
    <m/>
  </r>
  <r>
    <x v="6"/>
    <x v="0"/>
    <x v="1"/>
    <x v="0"/>
    <m/>
    <x v="12"/>
    <x v="0"/>
    <x v="0"/>
    <x v="0"/>
    <x v="216"/>
    <x v="216"/>
    <x v="122"/>
    <x v="14"/>
    <x v="2"/>
    <m/>
    <m/>
    <n v="61278"/>
    <n v="62204"/>
    <n v="5184"/>
    <n v="62204"/>
    <m/>
  </r>
  <r>
    <x v="6"/>
    <x v="0"/>
    <x v="1"/>
    <x v="0"/>
    <m/>
    <x v="12"/>
    <x v="0"/>
    <x v="0"/>
    <x v="0"/>
    <x v="217"/>
    <x v="217"/>
    <x v="123"/>
    <x v="14"/>
    <x v="2"/>
    <m/>
    <m/>
    <n v="18500"/>
    <n v="25916"/>
    <n v="1000"/>
    <n v="25916"/>
    <m/>
  </r>
  <r>
    <x v="6"/>
    <x v="0"/>
    <x v="1"/>
    <x v="0"/>
    <m/>
    <x v="12"/>
    <x v="0"/>
    <x v="0"/>
    <x v="0"/>
    <x v="218"/>
    <x v="218"/>
    <x v="124"/>
    <x v="14"/>
    <x v="2"/>
    <m/>
    <m/>
    <n v="19849"/>
    <n v="20401"/>
    <n v="8800"/>
    <n v="20401"/>
    <m/>
  </r>
  <r>
    <x v="6"/>
    <x v="0"/>
    <x v="1"/>
    <x v="0"/>
    <m/>
    <x v="12"/>
    <x v="0"/>
    <x v="0"/>
    <x v="0"/>
    <x v="219"/>
    <x v="219"/>
    <x v="124"/>
    <x v="14"/>
    <x v="2"/>
    <m/>
    <m/>
    <n v="21160.000000000222"/>
    <n v="21844"/>
    <n v="5854.33"/>
    <n v="21844"/>
    <m/>
  </r>
  <r>
    <x v="6"/>
    <x v="0"/>
    <x v="1"/>
    <x v="0"/>
    <m/>
    <x v="12"/>
    <x v="0"/>
    <x v="0"/>
    <x v="0"/>
    <x v="220"/>
    <x v="220"/>
    <x v="125"/>
    <x v="14"/>
    <x v="2"/>
    <m/>
    <m/>
    <n v="4200"/>
    <n v="12187"/>
    <n v="200"/>
    <n v="12187"/>
    <m/>
  </r>
  <r>
    <x v="6"/>
    <x v="0"/>
    <x v="1"/>
    <x v="0"/>
    <m/>
    <x v="12"/>
    <x v="0"/>
    <x v="0"/>
    <x v="0"/>
    <x v="221"/>
    <x v="221"/>
    <x v="126"/>
    <x v="14"/>
    <x v="2"/>
    <m/>
    <m/>
    <n v="35932"/>
    <n v="36332"/>
    <n v="3024"/>
    <n v="36332"/>
    <m/>
  </r>
  <r>
    <x v="6"/>
    <x v="0"/>
    <x v="1"/>
    <x v="0"/>
    <m/>
    <x v="12"/>
    <x v="0"/>
    <x v="0"/>
    <x v="0"/>
    <x v="222"/>
    <x v="222"/>
    <x v="126"/>
    <x v="14"/>
    <x v="2"/>
    <m/>
    <m/>
    <n v="15846"/>
    <n v="16050"/>
    <n v="9000"/>
    <n v="16050"/>
    <m/>
  </r>
  <r>
    <x v="6"/>
    <x v="0"/>
    <x v="1"/>
    <x v="0"/>
    <m/>
    <x v="12"/>
    <x v="0"/>
    <x v="0"/>
    <x v="0"/>
    <x v="223"/>
    <x v="223"/>
    <x v="121"/>
    <x v="14"/>
    <x v="2"/>
    <m/>
    <m/>
    <n v="16552"/>
    <n v="19133"/>
    <n v="1599"/>
    <n v="19133"/>
    <m/>
  </r>
  <r>
    <x v="6"/>
    <x v="0"/>
    <x v="0"/>
    <x v="0"/>
    <m/>
    <x v="12"/>
    <x v="0"/>
    <x v="0"/>
    <x v="0"/>
    <x v="224"/>
    <x v="224"/>
    <x v="125"/>
    <x v="14"/>
    <x v="2"/>
    <m/>
    <m/>
    <n v="31670"/>
    <n v="28274"/>
    <n v="7574"/>
    <n v="28274"/>
    <m/>
  </r>
  <r>
    <x v="6"/>
    <x v="0"/>
    <x v="1"/>
    <x v="0"/>
    <m/>
    <x v="12"/>
    <x v="0"/>
    <x v="0"/>
    <x v="0"/>
    <x v="225"/>
    <x v="225"/>
    <x v="126"/>
    <x v="14"/>
    <x v="2"/>
    <m/>
    <m/>
    <n v="20659"/>
    <n v="20971"/>
    <n v="1307"/>
    <n v="20971"/>
    <m/>
  </r>
  <r>
    <x v="6"/>
    <x v="0"/>
    <x v="1"/>
    <x v="0"/>
    <m/>
    <x v="12"/>
    <x v="0"/>
    <x v="0"/>
    <x v="0"/>
    <x v="226"/>
    <x v="226"/>
    <x v="127"/>
    <x v="14"/>
    <x v="2"/>
    <m/>
    <m/>
    <n v="20000"/>
    <n v="22899"/>
    <n v="11000"/>
    <n v="22899"/>
    <m/>
  </r>
  <r>
    <x v="6"/>
    <x v="0"/>
    <x v="0"/>
    <x v="0"/>
    <m/>
    <x v="12"/>
    <x v="0"/>
    <x v="0"/>
    <x v="0"/>
    <x v="227"/>
    <x v="227"/>
    <x v="127"/>
    <x v="14"/>
    <x v="2"/>
    <m/>
    <m/>
    <n v="27828"/>
    <n v="28305"/>
    <n v="2356"/>
    <n v="28305"/>
    <m/>
  </r>
  <r>
    <x v="6"/>
    <x v="0"/>
    <x v="1"/>
    <x v="0"/>
    <m/>
    <x v="12"/>
    <x v="0"/>
    <x v="0"/>
    <x v="0"/>
    <x v="228"/>
    <x v="228"/>
    <x v="124"/>
    <x v="14"/>
    <x v="2"/>
    <m/>
    <m/>
    <n v="4800"/>
    <n v="22622"/>
    <n v="400"/>
    <n v="22622"/>
    <m/>
  </r>
  <r>
    <x v="6"/>
    <x v="0"/>
    <x v="1"/>
    <x v="0"/>
    <m/>
    <x v="12"/>
    <x v="0"/>
    <x v="0"/>
    <x v="0"/>
    <x v="229"/>
    <x v="229"/>
    <x v="128"/>
    <x v="15"/>
    <x v="2"/>
    <m/>
    <m/>
    <n v="21004.10000000149"/>
    <n v="27180"/>
    <n v="2100.41"/>
    <n v="27180"/>
    <m/>
  </r>
  <r>
    <x v="6"/>
    <x v="0"/>
    <x v="0"/>
    <x v="0"/>
    <m/>
    <x v="12"/>
    <x v="0"/>
    <x v="0"/>
    <x v="1"/>
    <x v="230"/>
    <x v="230"/>
    <x v="129"/>
    <x v="15"/>
    <x v="2"/>
    <m/>
    <m/>
    <n v="140094"/>
    <n v="147512"/>
    <n v="12289"/>
    <n v="147512"/>
    <m/>
  </r>
  <r>
    <x v="6"/>
    <x v="0"/>
    <x v="0"/>
    <x v="0"/>
    <m/>
    <x v="12"/>
    <x v="0"/>
    <x v="0"/>
    <x v="0"/>
    <x v="231"/>
    <x v="231"/>
    <x v="130"/>
    <x v="15"/>
    <x v="2"/>
    <m/>
    <m/>
    <n v="131510"/>
    <n v="131629"/>
    <n v="10819"/>
    <n v="131629"/>
    <m/>
  </r>
  <r>
    <x v="6"/>
    <x v="0"/>
    <x v="0"/>
    <x v="0"/>
    <m/>
    <x v="12"/>
    <x v="0"/>
    <x v="0"/>
    <x v="0"/>
    <x v="232"/>
    <x v="232"/>
    <x v="131"/>
    <x v="15"/>
    <x v="2"/>
    <m/>
    <m/>
    <n v="57661"/>
    <n v="57652"/>
    <n v="5194"/>
    <n v="57652"/>
    <m/>
  </r>
  <r>
    <x v="6"/>
    <x v="0"/>
    <x v="1"/>
    <x v="0"/>
    <m/>
    <x v="12"/>
    <x v="0"/>
    <x v="0"/>
    <x v="0"/>
    <x v="233"/>
    <x v="233"/>
    <x v="132"/>
    <x v="15"/>
    <x v="2"/>
    <m/>
    <m/>
    <n v="22344"/>
    <n v="24593"/>
    <n v="900"/>
    <n v="24593"/>
    <m/>
  </r>
  <r>
    <x v="6"/>
    <x v="0"/>
    <x v="1"/>
    <x v="0"/>
    <m/>
    <x v="12"/>
    <x v="0"/>
    <x v="0"/>
    <x v="0"/>
    <x v="234"/>
    <x v="234"/>
    <x v="133"/>
    <x v="15"/>
    <x v="2"/>
    <m/>
    <m/>
    <n v="48760"/>
    <n v="74045"/>
    <n v="-1444"/>
    <n v="74045"/>
    <m/>
  </r>
  <r>
    <x v="6"/>
    <x v="0"/>
    <x v="1"/>
    <x v="0"/>
    <m/>
    <x v="12"/>
    <x v="0"/>
    <x v="0"/>
    <x v="0"/>
    <x v="235"/>
    <x v="235"/>
    <x v="134"/>
    <x v="15"/>
    <x v="2"/>
    <m/>
    <m/>
    <n v="58860"/>
    <n v="59798"/>
    <n v="4000"/>
    <n v="59798"/>
    <m/>
  </r>
  <r>
    <x v="6"/>
    <x v="0"/>
    <x v="0"/>
    <x v="0"/>
    <m/>
    <x v="12"/>
    <x v="0"/>
    <x v="0"/>
    <x v="0"/>
    <x v="236"/>
    <x v="236"/>
    <x v="135"/>
    <x v="15"/>
    <x v="2"/>
    <m/>
    <m/>
    <n v="43523"/>
    <n v="44961"/>
    <n v="12961"/>
    <n v="44961"/>
    <m/>
  </r>
  <r>
    <x v="6"/>
    <x v="0"/>
    <x v="1"/>
    <x v="0"/>
    <m/>
    <x v="12"/>
    <x v="0"/>
    <x v="0"/>
    <x v="0"/>
    <x v="237"/>
    <x v="237"/>
    <x v="136"/>
    <x v="15"/>
    <x v="2"/>
    <m/>
    <m/>
    <n v="6000"/>
    <n v="31489"/>
    <n v="500"/>
    <n v="31489"/>
    <m/>
  </r>
  <r>
    <x v="6"/>
    <x v="0"/>
    <x v="0"/>
    <x v="0"/>
    <m/>
    <x v="12"/>
    <x v="0"/>
    <x v="0"/>
    <x v="0"/>
    <x v="238"/>
    <x v="238"/>
    <x v="137"/>
    <x v="15"/>
    <x v="2"/>
    <m/>
    <m/>
    <n v="64436"/>
    <n v="64558"/>
    <n v="5160"/>
    <n v="64558"/>
    <m/>
  </r>
  <r>
    <x v="6"/>
    <x v="0"/>
    <x v="1"/>
    <x v="0"/>
    <m/>
    <x v="12"/>
    <x v="0"/>
    <x v="0"/>
    <x v="0"/>
    <x v="239"/>
    <x v="239"/>
    <x v="138"/>
    <x v="15"/>
    <x v="2"/>
    <m/>
    <m/>
    <n v="18000"/>
    <n v="40742"/>
    <n v="1500"/>
    <n v="40742"/>
    <m/>
  </r>
  <r>
    <x v="6"/>
    <x v="0"/>
    <x v="0"/>
    <x v="0"/>
    <m/>
    <x v="12"/>
    <x v="0"/>
    <x v="0"/>
    <x v="0"/>
    <x v="240"/>
    <x v="240"/>
    <x v="139"/>
    <x v="15"/>
    <x v="2"/>
    <m/>
    <m/>
    <n v="67985.02"/>
    <n v="70195"/>
    <m/>
    <n v="70195"/>
    <m/>
  </r>
  <r>
    <x v="6"/>
    <x v="0"/>
    <x v="0"/>
    <x v="0"/>
    <m/>
    <x v="12"/>
    <x v="0"/>
    <x v="0"/>
    <x v="0"/>
    <x v="241"/>
    <x v="241"/>
    <x v="140"/>
    <x v="15"/>
    <x v="2"/>
    <m/>
    <m/>
    <n v="27781.000000003576"/>
    <n v="29863"/>
    <n v="7465.75"/>
    <n v="29863"/>
    <m/>
  </r>
  <r>
    <x v="6"/>
    <x v="0"/>
    <x v="1"/>
    <x v="0"/>
    <m/>
    <x v="12"/>
    <x v="0"/>
    <x v="0"/>
    <x v="0"/>
    <x v="242"/>
    <x v="242"/>
    <x v="141"/>
    <x v="15"/>
    <x v="2"/>
    <m/>
    <m/>
    <n v="6000"/>
    <n v="13980"/>
    <m/>
    <n v="13980"/>
    <m/>
  </r>
  <r>
    <x v="6"/>
    <x v="0"/>
    <x v="1"/>
    <x v="1"/>
    <m/>
    <x v="12"/>
    <x v="0"/>
    <x v="0"/>
    <x v="1"/>
    <x v="243"/>
    <x v="243"/>
    <x v="142"/>
    <x v="15"/>
    <x v="2"/>
    <m/>
    <m/>
    <n v="45250"/>
    <n v="48251"/>
    <n v="4000"/>
    <n v="48251"/>
    <m/>
  </r>
  <r>
    <x v="6"/>
    <x v="0"/>
    <x v="1"/>
    <x v="0"/>
    <m/>
    <x v="12"/>
    <x v="0"/>
    <x v="0"/>
    <x v="0"/>
    <x v="244"/>
    <x v="244"/>
    <x v="141"/>
    <x v="15"/>
    <x v="2"/>
    <m/>
    <m/>
    <n v="2520"/>
    <n v="10820"/>
    <n v="250"/>
    <n v="10820"/>
    <m/>
  </r>
  <r>
    <x v="6"/>
    <x v="0"/>
    <x v="1"/>
    <x v="0"/>
    <m/>
    <x v="12"/>
    <x v="0"/>
    <x v="0"/>
    <x v="0"/>
    <x v="245"/>
    <x v="245"/>
    <x v="142"/>
    <x v="15"/>
    <x v="2"/>
    <m/>
    <m/>
    <n v="9431"/>
    <n v="9728"/>
    <n v="4228"/>
    <n v="9728"/>
    <m/>
  </r>
  <r>
    <x v="6"/>
    <x v="0"/>
    <x v="1"/>
    <x v="0"/>
    <m/>
    <x v="12"/>
    <x v="0"/>
    <x v="0"/>
    <x v="0"/>
    <x v="246"/>
    <x v="246"/>
    <x v="141"/>
    <x v="15"/>
    <x v="2"/>
    <m/>
    <m/>
    <n v="27000"/>
    <n v="59156"/>
    <n v="2000"/>
    <n v="59156"/>
    <m/>
  </r>
  <r>
    <x v="6"/>
    <x v="0"/>
    <x v="1"/>
    <x v="0"/>
    <m/>
    <x v="12"/>
    <x v="0"/>
    <x v="0"/>
    <x v="0"/>
    <x v="247"/>
    <x v="247"/>
    <x v="141"/>
    <x v="15"/>
    <x v="2"/>
    <m/>
    <m/>
    <n v="6000"/>
    <n v="11732"/>
    <n v="500"/>
    <n v="11732"/>
    <m/>
  </r>
  <r>
    <x v="6"/>
    <x v="0"/>
    <x v="1"/>
    <x v="0"/>
    <m/>
    <x v="12"/>
    <x v="0"/>
    <x v="0"/>
    <x v="0"/>
    <x v="248"/>
    <x v="248"/>
    <x v="141"/>
    <x v="15"/>
    <x v="2"/>
    <m/>
    <m/>
    <n v="7500"/>
    <n v="12341"/>
    <m/>
    <n v="12341"/>
    <m/>
  </r>
  <r>
    <x v="6"/>
    <x v="0"/>
    <x v="0"/>
    <x v="0"/>
    <m/>
    <x v="12"/>
    <x v="0"/>
    <x v="0"/>
    <x v="0"/>
    <x v="250"/>
    <x v="250"/>
    <x v="144"/>
    <x v="15"/>
    <x v="2"/>
    <m/>
    <m/>
    <n v="25690.080000000002"/>
    <n v="27359"/>
    <n v="2279.75"/>
    <n v="27359"/>
    <m/>
  </r>
  <r>
    <x v="6"/>
    <x v="0"/>
    <x v="0"/>
    <x v="1"/>
    <m/>
    <x v="12"/>
    <x v="0"/>
    <x v="0"/>
    <x v="0"/>
    <x v="251"/>
    <x v="251"/>
    <x v="145"/>
    <x v="15"/>
    <x v="2"/>
    <m/>
    <m/>
    <n v="65863"/>
    <n v="76568"/>
    <n v="13287"/>
    <n v="76568"/>
    <m/>
  </r>
  <r>
    <x v="6"/>
    <x v="0"/>
    <x v="0"/>
    <x v="0"/>
    <m/>
    <x v="12"/>
    <x v="0"/>
    <x v="0"/>
    <x v="0"/>
    <x v="252"/>
    <x v="252"/>
    <x v="146"/>
    <x v="17"/>
    <x v="2"/>
    <m/>
    <m/>
    <n v="77112"/>
    <n v="77959"/>
    <n v="6492"/>
    <n v="77959"/>
    <m/>
  </r>
  <r>
    <x v="6"/>
    <x v="0"/>
    <x v="0"/>
    <x v="0"/>
    <m/>
    <x v="12"/>
    <x v="0"/>
    <x v="0"/>
    <x v="0"/>
    <x v="253"/>
    <x v="253"/>
    <x v="147"/>
    <x v="17"/>
    <x v="2"/>
    <m/>
    <m/>
    <n v="19672"/>
    <n v="19935"/>
    <n v="6735"/>
    <n v="19935"/>
    <m/>
  </r>
  <r>
    <x v="6"/>
    <x v="0"/>
    <x v="1"/>
    <x v="0"/>
    <m/>
    <x v="12"/>
    <x v="0"/>
    <x v="0"/>
    <x v="0"/>
    <x v="254"/>
    <x v="254"/>
    <x v="147"/>
    <x v="17"/>
    <x v="2"/>
    <m/>
    <m/>
    <n v="3000"/>
    <n v="6421"/>
    <m/>
    <n v="6421"/>
    <m/>
  </r>
  <r>
    <x v="6"/>
    <x v="0"/>
    <x v="1"/>
    <x v="0"/>
    <m/>
    <x v="12"/>
    <x v="0"/>
    <x v="0"/>
    <x v="0"/>
    <x v="255"/>
    <x v="255"/>
    <x v="148"/>
    <x v="17"/>
    <x v="2"/>
    <m/>
    <m/>
    <n v="0"/>
    <n v="20127"/>
    <m/>
    <n v="20127"/>
    <m/>
  </r>
  <r>
    <x v="6"/>
    <x v="0"/>
    <x v="0"/>
    <x v="0"/>
    <m/>
    <x v="12"/>
    <x v="0"/>
    <x v="0"/>
    <x v="0"/>
    <x v="256"/>
    <x v="256"/>
    <x v="148"/>
    <x v="17"/>
    <x v="2"/>
    <m/>
    <m/>
    <n v="6386"/>
    <n v="6081"/>
    <n v="476"/>
    <n v="6081"/>
    <m/>
  </r>
  <r>
    <x v="6"/>
    <x v="0"/>
    <x v="0"/>
    <x v="0"/>
    <m/>
    <x v="12"/>
    <x v="0"/>
    <x v="0"/>
    <x v="0"/>
    <x v="257"/>
    <x v="257"/>
    <x v="148"/>
    <x v="17"/>
    <x v="2"/>
    <m/>
    <m/>
    <n v="23273"/>
    <n v="21883"/>
    <n v="5470.75"/>
    <n v="21883"/>
    <m/>
  </r>
  <r>
    <x v="6"/>
    <x v="0"/>
    <x v="0"/>
    <x v="0"/>
    <m/>
    <x v="12"/>
    <x v="0"/>
    <x v="0"/>
    <x v="0"/>
    <x v="258"/>
    <x v="258"/>
    <x v="149"/>
    <x v="17"/>
    <x v="2"/>
    <m/>
    <m/>
    <n v="2944"/>
    <n v="3035"/>
    <n v="250"/>
    <n v="3035"/>
    <m/>
  </r>
  <r>
    <x v="6"/>
    <x v="0"/>
    <x v="1"/>
    <x v="0"/>
    <m/>
    <x v="12"/>
    <x v="0"/>
    <x v="0"/>
    <x v="0"/>
    <x v="259"/>
    <x v="259"/>
    <x v="149"/>
    <x v="17"/>
    <x v="2"/>
    <m/>
    <m/>
    <n v="49866.779999999329"/>
    <n v="51601"/>
    <m/>
    <n v="51601"/>
    <m/>
  </r>
  <r>
    <x v="6"/>
    <x v="0"/>
    <x v="0"/>
    <x v="0"/>
    <m/>
    <x v="12"/>
    <x v="0"/>
    <x v="0"/>
    <x v="0"/>
    <x v="260"/>
    <x v="260"/>
    <x v="149"/>
    <x v="17"/>
    <x v="2"/>
    <m/>
    <m/>
    <n v="10795"/>
    <n v="11000"/>
    <n v="2750"/>
    <n v="11000"/>
    <m/>
  </r>
  <r>
    <x v="6"/>
    <x v="0"/>
    <x v="0"/>
    <x v="0"/>
    <m/>
    <x v="12"/>
    <x v="0"/>
    <x v="0"/>
    <x v="0"/>
    <x v="261"/>
    <x v="261"/>
    <x v="150"/>
    <x v="17"/>
    <x v="2"/>
    <m/>
    <m/>
    <n v="16676"/>
    <n v="19422"/>
    <n v="500"/>
    <n v="19422"/>
    <m/>
  </r>
  <r>
    <x v="6"/>
    <x v="0"/>
    <x v="0"/>
    <x v="0"/>
    <m/>
    <x v="12"/>
    <x v="0"/>
    <x v="0"/>
    <x v="0"/>
    <x v="262"/>
    <x v="262"/>
    <x v="150"/>
    <x v="17"/>
    <x v="2"/>
    <m/>
    <m/>
    <n v="20876"/>
    <n v="21414"/>
    <n v="2587"/>
    <n v="21414"/>
    <m/>
  </r>
  <r>
    <x v="6"/>
    <x v="0"/>
    <x v="1"/>
    <x v="0"/>
    <m/>
    <x v="12"/>
    <x v="0"/>
    <x v="0"/>
    <x v="0"/>
    <x v="263"/>
    <x v="263"/>
    <x v="150"/>
    <x v="17"/>
    <x v="2"/>
    <m/>
    <m/>
    <n v="10200"/>
    <n v="16468"/>
    <n v="800"/>
    <n v="16468"/>
    <m/>
  </r>
  <r>
    <x v="6"/>
    <x v="0"/>
    <x v="1"/>
    <x v="0"/>
    <m/>
    <x v="12"/>
    <x v="0"/>
    <x v="0"/>
    <x v="0"/>
    <x v="264"/>
    <x v="264"/>
    <x v="151"/>
    <x v="17"/>
    <x v="2"/>
    <m/>
    <m/>
    <n v="13322"/>
    <n v="15345"/>
    <n v="2900"/>
    <n v="15345"/>
    <m/>
  </r>
  <r>
    <x v="6"/>
    <x v="0"/>
    <x v="1"/>
    <x v="0"/>
    <m/>
    <x v="12"/>
    <x v="0"/>
    <x v="0"/>
    <x v="0"/>
    <x v="265"/>
    <x v="265"/>
    <x v="151"/>
    <x v="17"/>
    <x v="2"/>
    <m/>
    <m/>
    <n v="11966"/>
    <n v="12736"/>
    <m/>
    <n v="12736"/>
    <m/>
  </r>
  <r>
    <x v="6"/>
    <x v="0"/>
    <x v="1"/>
    <x v="0"/>
    <m/>
    <x v="12"/>
    <x v="0"/>
    <x v="0"/>
    <x v="0"/>
    <x v="266"/>
    <x v="266"/>
    <x v="151"/>
    <x v="17"/>
    <x v="2"/>
    <m/>
    <m/>
    <n v="892"/>
    <n v="1612"/>
    <n v="512"/>
    <n v="1612"/>
    <m/>
  </r>
  <r>
    <x v="6"/>
    <x v="0"/>
    <x v="0"/>
    <x v="1"/>
    <m/>
    <x v="12"/>
    <x v="0"/>
    <x v="0"/>
    <x v="0"/>
    <x v="267"/>
    <x v="267"/>
    <x v="152"/>
    <x v="17"/>
    <x v="2"/>
    <m/>
    <m/>
    <n v="76748"/>
    <n v="79197"/>
    <n v="6597"/>
    <n v="79197"/>
    <m/>
  </r>
  <r>
    <x v="6"/>
    <x v="0"/>
    <x v="0"/>
    <x v="0"/>
    <m/>
    <x v="12"/>
    <x v="0"/>
    <x v="0"/>
    <x v="0"/>
    <x v="268"/>
    <x v="268"/>
    <x v="147"/>
    <x v="17"/>
    <x v="2"/>
    <m/>
    <m/>
    <n v="19137"/>
    <n v="19735"/>
    <n v="1640"/>
    <n v="19735"/>
    <m/>
  </r>
  <r>
    <x v="6"/>
    <x v="0"/>
    <x v="0"/>
    <x v="0"/>
    <m/>
    <x v="12"/>
    <x v="0"/>
    <x v="0"/>
    <x v="0"/>
    <x v="269"/>
    <x v="269"/>
    <x v="147"/>
    <x v="17"/>
    <x v="2"/>
    <m/>
    <m/>
    <n v="12652"/>
    <n v="13052"/>
    <n v="1084"/>
    <n v="13052"/>
    <m/>
  </r>
  <r>
    <x v="6"/>
    <x v="0"/>
    <x v="1"/>
    <x v="0"/>
    <m/>
    <x v="12"/>
    <x v="0"/>
    <x v="0"/>
    <x v="0"/>
    <x v="270"/>
    <x v="270"/>
    <x v="153"/>
    <x v="17"/>
    <x v="2"/>
    <m/>
    <m/>
    <n v="70983"/>
    <n v="68979"/>
    <n v="10000"/>
    <n v="68979"/>
    <m/>
  </r>
  <r>
    <x v="6"/>
    <x v="0"/>
    <x v="0"/>
    <x v="0"/>
    <m/>
    <x v="12"/>
    <x v="0"/>
    <x v="0"/>
    <x v="0"/>
    <x v="271"/>
    <x v="271"/>
    <x v="154"/>
    <x v="18"/>
    <x v="2"/>
    <m/>
    <m/>
    <n v="9464"/>
    <n v="9602"/>
    <n v="2270"/>
    <n v="9602"/>
    <m/>
  </r>
  <r>
    <x v="6"/>
    <x v="0"/>
    <x v="0"/>
    <x v="0"/>
    <m/>
    <x v="12"/>
    <x v="0"/>
    <x v="0"/>
    <x v="0"/>
    <x v="276"/>
    <x v="277"/>
    <x v="154"/>
    <x v="18"/>
    <x v="2"/>
    <m/>
    <m/>
    <n v="8474"/>
    <n v="8617"/>
    <n v="2152"/>
    <n v="8617"/>
    <m/>
  </r>
  <r>
    <x v="6"/>
    <x v="0"/>
    <x v="1"/>
    <x v="0"/>
    <m/>
    <x v="12"/>
    <x v="0"/>
    <x v="0"/>
    <x v="0"/>
    <x v="279"/>
    <x v="280"/>
    <x v="154"/>
    <x v="18"/>
    <x v="2"/>
    <m/>
    <m/>
    <n v="68000"/>
    <n v="86089"/>
    <n v="12133"/>
    <n v="86089"/>
    <m/>
  </r>
  <r>
    <x v="6"/>
    <x v="0"/>
    <x v="0"/>
    <x v="0"/>
    <m/>
    <x v="12"/>
    <x v="0"/>
    <x v="0"/>
    <x v="0"/>
    <x v="280"/>
    <x v="281"/>
    <x v="154"/>
    <x v="18"/>
    <x v="2"/>
    <m/>
    <m/>
    <n v="65979"/>
    <n v="66881"/>
    <m/>
    <n v="66881"/>
    <m/>
  </r>
  <r>
    <x v="6"/>
    <x v="0"/>
    <x v="1"/>
    <x v="0"/>
    <m/>
    <x v="12"/>
    <x v="0"/>
    <x v="0"/>
    <x v="0"/>
    <x v="281"/>
    <x v="282"/>
    <x v="154"/>
    <x v="18"/>
    <x v="2"/>
    <m/>
    <m/>
    <n v="20425.519999995828"/>
    <n v="35618"/>
    <n v="1750"/>
    <n v="35618"/>
    <m/>
  </r>
  <r>
    <x v="6"/>
    <x v="0"/>
    <x v="1"/>
    <x v="0"/>
    <m/>
    <x v="12"/>
    <x v="0"/>
    <x v="0"/>
    <x v="0"/>
    <x v="272"/>
    <x v="272"/>
    <x v="155"/>
    <x v="18"/>
    <x v="2"/>
    <m/>
    <m/>
    <n v="15729"/>
    <n v="15897"/>
    <m/>
    <n v="15897"/>
    <m/>
  </r>
  <r>
    <x v="6"/>
    <x v="0"/>
    <x v="1"/>
    <x v="0"/>
    <m/>
    <x v="12"/>
    <x v="0"/>
    <x v="0"/>
    <x v="0"/>
    <x v="285"/>
    <x v="286"/>
    <x v="155"/>
    <x v="18"/>
    <x v="2"/>
    <m/>
    <m/>
    <n v="20757"/>
    <n v="21083"/>
    <n v="1591.2"/>
    <n v="21083"/>
    <m/>
  </r>
  <r>
    <x v="6"/>
    <x v="0"/>
    <x v="0"/>
    <x v="0"/>
    <m/>
    <x v="12"/>
    <x v="0"/>
    <x v="0"/>
    <x v="0"/>
    <x v="273"/>
    <x v="273"/>
    <x v="156"/>
    <x v="18"/>
    <x v="2"/>
    <m/>
    <m/>
    <n v="146948"/>
    <n v="149874"/>
    <n v="12233.5"/>
    <n v="149874"/>
    <m/>
  </r>
  <r>
    <x v="6"/>
    <x v="0"/>
    <x v="0"/>
    <x v="0"/>
    <m/>
    <x v="12"/>
    <x v="0"/>
    <x v="0"/>
    <x v="0"/>
    <x v="274"/>
    <x v="274"/>
    <x v="157"/>
    <x v="18"/>
    <x v="2"/>
    <m/>
    <m/>
    <n v="64989"/>
    <n v="66271"/>
    <n v="5518"/>
    <n v="66271"/>
    <m/>
  </r>
  <r>
    <x v="6"/>
    <x v="0"/>
    <x v="1"/>
    <x v="0"/>
    <m/>
    <x v="12"/>
    <x v="0"/>
    <x v="0"/>
    <x v="0"/>
    <x v="275"/>
    <x v="276"/>
    <x v="154"/>
    <x v="18"/>
    <x v="2"/>
    <m/>
    <m/>
    <n v="48351"/>
    <n v="49702"/>
    <n v="8754.15"/>
    <n v="49702"/>
    <m/>
  </r>
  <r>
    <x v="6"/>
    <x v="0"/>
    <x v="1"/>
    <x v="0"/>
    <m/>
    <x v="12"/>
    <x v="0"/>
    <x v="0"/>
    <x v="0"/>
    <x v="277"/>
    <x v="278"/>
    <x v="158"/>
    <x v="18"/>
    <x v="2"/>
    <m/>
    <m/>
    <n v="20700"/>
    <n v="51450"/>
    <n v="1500"/>
    <n v="51450"/>
    <m/>
  </r>
  <r>
    <x v="6"/>
    <x v="0"/>
    <x v="0"/>
    <x v="0"/>
    <m/>
    <x v="12"/>
    <x v="0"/>
    <x v="0"/>
    <x v="0"/>
    <x v="278"/>
    <x v="279"/>
    <x v="159"/>
    <x v="18"/>
    <x v="2"/>
    <m/>
    <m/>
    <n v="24055.439999999999"/>
    <n v="24709"/>
    <n v="2041.58"/>
    <n v="24709"/>
    <m/>
  </r>
  <r>
    <x v="6"/>
    <x v="0"/>
    <x v="0"/>
    <x v="0"/>
    <m/>
    <x v="12"/>
    <x v="0"/>
    <x v="0"/>
    <x v="0"/>
    <x v="283"/>
    <x v="284"/>
    <x v="159"/>
    <x v="18"/>
    <x v="2"/>
    <m/>
    <m/>
    <n v="21828"/>
    <n v="22175"/>
    <n v="1847"/>
    <n v="22175"/>
    <m/>
  </r>
  <r>
    <x v="6"/>
    <x v="0"/>
    <x v="0"/>
    <x v="0"/>
    <m/>
    <x v="12"/>
    <x v="0"/>
    <x v="0"/>
    <x v="0"/>
    <x v="287"/>
    <x v="288"/>
    <x v="159"/>
    <x v="18"/>
    <x v="2"/>
    <m/>
    <m/>
    <n v="21372"/>
    <n v="22063"/>
    <n v="1834"/>
    <n v="22063"/>
    <m/>
  </r>
  <r>
    <x v="6"/>
    <x v="0"/>
    <x v="1"/>
    <x v="0"/>
    <m/>
    <x v="12"/>
    <x v="0"/>
    <x v="0"/>
    <x v="0"/>
    <x v="282"/>
    <x v="283"/>
    <x v="160"/>
    <x v="18"/>
    <x v="2"/>
    <m/>
    <m/>
    <n v="7200"/>
    <n v="18516"/>
    <n v="600"/>
    <n v="18516"/>
    <m/>
  </r>
  <r>
    <x v="6"/>
    <x v="0"/>
    <x v="1"/>
    <x v="0"/>
    <m/>
    <x v="12"/>
    <x v="0"/>
    <x v="0"/>
    <x v="0"/>
    <x v="284"/>
    <x v="285"/>
    <x v="160"/>
    <x v="18"/>
    <x v="2"/>
    <m/>
    <m/>
    <n v="8166"/>
    <n v="9147"/>
    <n v="25"/>
    <n v="9147"/>
    <m/>
  </r>
  <r>
    <x v="6"/>
    <x v="0"/>
    <x v="0"/>
    <x v="0"/>
    <m/>
    <x v="12"/>
    <x v="0"/>
    <x v="0"/>
    <x v="0"/>
    <x v="286"/>
    <x v="287"/>
    <x v="160"/>
    <x v="18"/>
    <x v="2"/>
    <m/>
    <m/>
    <n v="26928"/>
    <n v="27409"/>
    <n v="400"/>
    <n v="27409"/>
    <m/>
  </r>
  <r>
    <x v="6"/>
    <x v="0"/>
    <x v="1"/>
    <x v="1"/>
    <m/>
    <x v="12"/>
    <x v="0"/>
    <x v="0"/>
    <x v="0"/>
    <x v="288"/>
    <x v="289"/>
    <x v="161"/>
    <x v="19"/>
    <x v="2"/>
    <m/>
    <m/>
    <n v="52909"/>
    <n v="53876"/>
    <m/>
    <n v="53876"/>
    <m/>
  </r>
  <r>
    <x v="6"/>
    <x v="0"/>
    <x v="1"/>
    <x v="0"/>
    <m/>
    <x v="12"/>
    <x v="0"/>
    <x v="0"/>
    <x v="0"/>
    <x v="289"/>
    <x v="290"/>
    <x v="162"/>
    <x v="19"/>
    <x v="2"/>
    <m/>
    <m/>
    <n v="20000"/>
    <n v="33810"/>
    <n v="1000"/>
    <n v="33810"/>
    <m/>
  </r>
  <r>
    <x v="6"/>
    <x v="0"/>
    <x v="0"/>
    <x v="0"/>
    <m/>
    <x v="12"/>
    <x v="0"/>
    <x v="0"/>
    <x v="0"/>
    <x v="290"/>
    <x v="291"/>
    <x v="163"/>
    <x v="19"/>
    <x v="2"/>
    <m/>
    <m/>
    <n v="33092"/>
    <n v="33543"/>
    <n v="6043"/>
    <n v="33543"/>
    <m/>
  </r>
  <r>
    <x v="6"/>
    <x v="0"/>
    <x v="0"/>
    <x v="0"/>
    <m/>
    <x v="12"/>
    <x v="0"/>
    <x v="0"/>
    <x v="0"/>
    <x v="291"/>
    <x v="292"/>
    <x v="164"/>
    <x v="19"/>
    <x v="2"/>
    <m/>
    <m/>
    <n v="20200"/>
    <n v="20822"/>
    <m/>
    <n v="20822"/>
    <m/>
  </r>
  <r>
    <x v="6"/>
    <x v="0"/>
    <x v="1"/>
    <x v="0"/>
    <m/>
    <x v="12"/>
    <x v="0"/>
    <x v="0"/>
    <x v="1"/>
    <x v="292"/>
    <x v="293"/>
    <x v="165"/>
    <x v="19"/>
    <x v="2"/>
    <m/>
    <m/>
    <n v="34000"/>
    <n v="45742"/>
    <n v="3000"/>
    <n v="45742"/>
    <m/>
  </r>
  <r>
    <x v="6"/>
    <x v="0"/>
    <x v="1"/>
    <x v="0"/>
    <m/>
    <x v="12"/>
    <x v="0"/>
    <x v="0"/>
    <x v="0"/>
    <x v="293"/>
    <x v="294"/>
    <x v="166"/>
    <x v="19"/>
    <x v="2"/>
    <m/>
    <m/>
    <n v="49200"/>
    <n v="56893"/>
    <n v="4100"/>
    <n v="56893"/>
    <m/>
  </r>
  <r>
    <x v="6"/>
    <x v="0"/>
    <x v="0"/>
    <x v="0"/>
    <m/>
    <x v="12"/>
    <x v="0"/>
    <x v="0"/>
    <x v="0"/>
    <x v="294"/>
    <x v="295"/>
    <x v="167"/>
    <x v="19"/>
    <x v="2"/>
    <m/>
    <m/>
    <n v="33801"/>
    <n v="34844"/>
    <n v="10094"/>
    <n v="34844"/>
    <m/>
  </r>
  <r>
    <x v="6"/>
    <x v="0"/>
    <x v="0"/>
    <x v="1"/>
    <m/>
    <x v="12"/>
    <x v="0"/>
    <x v="0"/>
    <x v="0"/>
    <x v="295"/>
    <x v="296"/>
    <x v="168"/>
    <x v="19"/>
    <x v="2"/>
    <m/>
    <m/>
    <n v="52547"/>
    <n v="46094"/>
    <n v="3843"/>
    <n v="46094"/>
    <m/>
  </r>
  <r>
    <x v="6"/>
    <x v="0"/>
    <x v="1"/>
    <x v="0"/>
    <m/>
    <x v="12"/>
    <x v="0"/>
    <x v="0"/>
    <x v="0"/>
    <x v="296"/>
    <x v="297"/>
    <x v="169"/>
    <x v="19"/>
    <x v="2"/>
    <m/>
    <m/>
    <n v="15000"/>
    <n v="20406"/>
    <m/>
    <n v="20406"/>
    <m/>
  </r>
  <r>
    <x v="6"/>
    <x v="0"/>
    <x v="1"/>
    <x v="0"/>
    <m/>
    <x v="12"/>
    <x v="0"/>
    <x v="0"/>
    <x v="0"/>
    <x v="297"/>
    <x v="298"/>
    <x v="170"/>
    <x v="19"/>
    <x v="2"/>
    <m/>
    <m/>
    <n v="18000"/>
    <n v="50232"/>
    <n v="1500"/>
    <n v="50232"/>
    <m/>
  </r>
  <r>
    <x v="6"/>
    <x v="0"/>
    <x v="1"/>
    <x v="1"/>
    <m/>
    <x v="12"/>
    <x v="0"/>
    <x v="0"/>
    <x v="0"/>
    <x v="298"/>
    <x v="300"/>
    <x v="171"/>
    <x v="19"/>
    <x v="2"/>
    <m/>
    <m/>
    <n v="54734"/>
    <n v="49221"/>
    <m/>
    <n v="49221"/>
    <m/>
  </r>
  <r>
    <x v="6"/>
    <x v="0"/>
    <x v="0"/>
    <x v="0"/>
    <m/>
    <x v="12"/>
    <x v="0"/>
    <x v="0"/>
    <x v="0"/>
    <x v="299"/>
    <x v="301"/>
    <x v="172"/>
    <x v="19"/>
    <x v="2"/>
    <m/>
    <m/>
    <n v="74391"/>
    <n v="75251"/>
    <n v="17625.5"/>
    <n v="75251"/>
    <m/>
  </r>
  <r>
    <x v="6"/>
    <x v="0"/>
    <x v="1"/>
    <x v="0"/>
    <m/>
    <x v="12"/>
    <x v="0"/>
    <x v="0"/>
    <x v="0"/>
    <x v="300"/>
    <x v="303"/>
    <x v="173"/>
    <x v="19"/>
    <x v="2"/>
    <m/>
    <m/>
    <n v="14700"/>
    <n v="23225"/>
    <n v="1250"/>
    <n v="23225"/>
    <m/>
  </r>
  <r>
    <x v="6"/>
    <x v="0"/>
    <x v="1"/>
    <x v="0"/>
    <m/>
    <x v="12"/>
    <x v="0"/>
    <x v="0"/>
    <x v="0"/>
    <x v="301"/>
    <x v="304"/>
    <x v="174"/>
    <x v="19"/>
    <x v="2"/>
    <m/>
    <m/>
    <n v="10000"/>
    <n v="20570"/>
    <m/>
    <n v="20570"/>
    <m/>
  </r>
  <r>
    <x v="6"/>
    <x v="0"/>
    <x v="1"/>
    <x v="0"/>
    <m/>
    <x v="12"/>
    <x v="0"/>
    <x v="0"/>
    <x v="0"/>
    <x v="302"/>
    <x v="305"/>
    <x v="175"/>
    <x v="19"/>
    <x v="2"/>
    <m/>
    <m/>
    <n v="12000"/>
    <n v="35122"/>
    <n v="6500"/>
    <n v="35122"/>
    <m/>
  </r>
  <r>
    <x v="6"/>
    <x v="0"/>
    <x v="0"/>
    <x v="0"/>
    <m/>
    <x v="12"/>
    <x v="0"/>
    <x v="0"/>
    <x v="0"/>
    <x v="303"/>
    <x v="306"/>
    <x v="176"/>
    <x v="19"/>
    <x v="2"/>
    <m/>
    <m/>
    <n v="62268"/>
    <n v="63230"/>
    <m/>
    <n v="63230"/>
    <m/>
  </r>
  <r>
    <x v="6"/>
    <x v="0"/>
    <x v="1"/>
    <x v="0"/>
    <m/>
    <x v="12"/>
    <x v="0"/>
    <x v="0"/>
    <x v="0"/>
    <x v="304"/>
    <x v="307"/>
    <x v="177"/>
    <x v="19"/>
    <x v="2"/>
    <m/>
    <m/>
    <n v="46000"/>
    <n v="60026"/>
    <n v="7000"/>
    <n v="60026"/>
    <m/>
  </r>
  <r>
    <x v="6"/>
    <x v="0"/>
    <x v="1"/>
    <x v="0"/>
    <m/>
    <x v="12"/>
    <x v="0"/>
    <x v="0"/>
    <x v="0"/>
    <x v="305"/>
    <x v="308"/>
    <x v="178"/>
    <x v="19"/>
    <x v="2"/>
    <m/>
    <m/>
    <n v="9000"/>
    <n v="24210"/>
    <n v="6750"/>
    <n v="24210"/>
    <m/>
  </r>
  <r>
    <x v="6"/>
    <x v="0"/>
    <x v="1"/>
    <x v="1"/>
    <m/>
    <x v="12"/>
    <x v="0"/>
    <x v="0"/>
    <x v="0"/>
    <x v="306"/>
    <x v="309"/>
    <x v="179"/>
    <x v="20"/>
    <x v="2"/>
    <m/>
    <m/>
    <n v="15631"/>
    <n v="16135"/>
    <n v="1344.5"/>
    <n v="16135"/>
    <m/>
  </r>
  <r>
    <x v="6"/>
    <x v="0"/>
    <x v="0"/>
    <x v="1"/>
    <m/>
    <x v="12"/>
    <x v="0"/>
    <x v="0"/>
    <x v="1"/>
    <x v="307"/>
    <x v="310"/>
    <x v="179"/>
    <x v="20"/>
    <x v="2"/>
    <m/>
    <m/>
    <n v="51278"/>
    <n v="52174"/>
    <n v="4346"/>
    <n v="52174"/>
    <m/>
  </r>
  <r>
    <x v="6"/>
    <x v="0"/>
    <x v="1"/>
    <x v="0"/>
    <m/>
    <x v="12"/>
    <x v="0"/>
    <x v="0"/>
    <x v="0"/>
    <x v="308"/>
    <x v="311"/>
    <x v="180"/>
    <x v="20"/>
    <x v="2"/>
    <m/>
    <m/>
    <n v="1937"/>
    <n v="2789"/>
    <m/>
    <n v="2789"/>
    <m/>
  </r>
  <r>
    <x v="6"/>
    <x v="0"/>
    <x v="1"/>
    <x v="0"/>
    <m/>
    <x v="12"/>
    <x v="0"/>
    <x v="0"/>
    <x v="0"/>
    <x v="309"/>
    <x v="312"/>
    <x v="180"/>
    <x v="20"/>
    <x v="2"/>
    <m/>
    <m/>
    <n v="5265"/>
    <n v="6850"/>
    <n v="100"/>
    <n v="6850"/>
    <m/>
  </r>
  <r>
    <x v="6"/>
    <x v="0"/>
    <x v="0"/>
    <x v="0"/>
    <m/>
    <x v="12"/>
    <x v="0"/>
    <x v="0"/>
    <x v="0"/>
    <x v="310"/>
    <x v="313"/>
    <x v="181"/>
    <x v="20"/>
    <x v="2"/>
    <m/>
    <m/>
    <n v="22866"/>
    <n v="23059"/>
    <n v="1917"/>
    <n v="23059"/>
    <m/>
  </r>
  <r>
    <x v="6"/>
    <x v="0"/>
    <x v="1"/>
    <x v="0"/>
    <m/>
    <x v="12"/>
    <x v="0"/>
    <x v="0"/>
    <x v="0"/>
    <x v="311"/>
    <x v="314"/>
    <x v="181"/>
    <x v="20"/>
    <x v="2"/>
    <m/>
    <m/>
    <n v="12000"/>
    <n v="17683"/>
    <n v="2500"/>
    <n v="17683"/>
    <m/>
  </r>
  <r>
    <x v="6"/>
    <x v="0"/>
    <x v="1"/>
    <x v="0"/>
    <m/>
    <x v="12"/>
    <x v="0"/>
    <x v="0"/>
    <x v="0"/>
    <x v="312"/>
    <x v="315"/>
    <x v="182"/>
    <x v="20"/>
    <x v="2"/>
    <m/>
    <m/>
    <n v="13961"/>
    <n v="13972"/>
    <n v="5972"/>
    <n v="13972"/>
    <m/>
  </r>
  <r>
    <x v="6"/>
    <x v="0"/>
    <x v="1"/>
    <x v="0"/>
    <m/>
    <x v="12"/>
    <x v="0"/>
    <x v="0"/>
    <x v="0"/>
    <x v="313"/>
    <x v="316"/>
    <x v="182"/>
    <x v="20"/>
    <x v="2"/>
    <m/>
    <m/>
    <n v="5000"/>
    <n v="12169"/>
    <m/>
    <n v="12169"/>
    <m/>
  </r>
  <r>
    <x v="6"/>
    <x v="0"/>
    <x v="1"/>
    <x v="0"/>
    <m/>
    <x v="12"/>
    <x v="0"/>
    <x v="0"/>
    <x v="0"/>
    <x v="314"/>
    <x v="317"/>
    <x v="182"/>
    <x v="20"/>
    <x v="2"/>
    <m/>
    <m/>
    <n v="13718"/>
    <n v="11251"/>
    <n v="100"/>
    <n v="11251"/>
    <m/>
  </r>
  <r>
    <x v="6"/>
    <x v="0"/>
    <x v="0"/>
    <x v="0"/>
    <m/>
    <x v="12"/>
    <x v="0"/>
    <x v="0"/>
    <x v="0"/>
    <x v="315"/>
    <x v="318"/>
    <x v="183"/>
    <x v="20"/>
    <x v="2"/>
    <m/>
    <m/>
    <n v="18363"/>
    <n v="18555"/>
    <m/>
    <n v="18555"/>
    <m/>
  </r>
  <r>
    <x v="6"/>
    <x v="0"/>
    <x v="0"/>
    <x v="0"/>
    <m/>
    <x v="12"/>
    <x v="0"/>
    <x v="0"/>
    <x v="0"/>
    <x v="316"/>
    <x v="319"/>
    <x v="183"/>
    <x v="20"/>
    <x v="2"/>
    <m/>
    <m/>
    <n v="35144"/>
    <n v="36564"/>
    <n v="16282"/>
    <n v="36564"/>
    <m/>
  </r>
  <r>
    <x v="6"/>
    <x v="0"/>
    <x v="0"/>
    <x v="0"/>
    <m/>
    <x v="12"/>
    <x v="0"/>
    <x v="0"/>
    <x v="0"/>
    <x v="317"/>
    <x v="320"/>
    <x v="183"/>
    <x v="20"/>
    <x v="2"/>
    <m/>
    <m/>
    <n v="4875"/>
    <n v="5034"/>
    <n v="414"/>
    <n v="5034"/>
    <m/>
  </r>
  <r>
    <x v="6"/>
    <x v="0"/>
    <x v="1"/>
    <x v="0"/>
    <m/>
    <x v="12"/>
    <x v="0"/>
    <x v="0"/>
    <x v="0"/>
    <x v="318"/>
    <x v="321"/>
    <x v="184"/>
    <x v="20"/>
    <x v="2"/>
    <m/>
    <m/>
    <n v="8050"/>
    <n v="20657"/>
    <n v="5000"/>
    <n v="20657"/>
    <m/>
  </r>
  <r>
    <x v="6"/>
    <x v="0"/>
    <x v="1"/>
    <x v="0"/>
    <m/>
    <x v="12"/>
    <x v="0"/>
    <x v="0"/>
    <x v="0"/>
    <x v="319"/>
    <x v="322"/>
    <x v="184"/>
    <x v="20"/>
    <x v="2"/>
    <m/>
    <m/>
    <n v="12349"/>
    <n v="11465"/>
    <n v="636.41"/>
    <n v="11465"/>
    <m/>
  </r>
  <r>
    <x v="6"/>
    <x v="0"/>
    <x v="0"/>
    <x v="0"/>
    <m/>
    <x v="12"/>
    <x v="0"/>
    <x v="0"/>
    <x v="0"/>
    <x v="320"/>
    <x v="323"/>
    <x v="181"/>
    <x v="20"/>
    <x v="2"/>
    <m/>
    <m/>
    <n v="16928"/>
    <n v="17392"/>
    <n v="1892"/>
    <n v="17392"/>
    <m/>
  </r>
  <r>
    <x v="6"/>
    <x v="0"/>
    <x v="0"/>
    <x v="0"/>
    <m/>
    <x v="12"/>
    <x v="0"/>
    <x v="0"/>
    <x v="0"/>
    <x v="321"/>
    <x v="324"/>
    <x v="184"/>
    <x v="20"/>
    <x v="2"/>
    <m/>
    <m/>
    <n v="19869"/>
    <n v="19198"/>
    <n v="1650.35"/>
    <n v="19198"/>
    <m/>
  </r>
  <r>
    <x v="6"/>
    <x v="0"/>
    <x v="1"/>
    <x v="0"/>
    <m/>
    <x v="12"/>
    <x v="0"/>
    <x v="0"/>
    <x v="0"/>
    <x v="322"/>
    <x v="325"/>
    <x v="181"/>
    <x v="20"/>
    <x v="2"/>
    <m/>
    <m/>
    <n v="7500"/>
    <n v="15178"/>
    <m/>
    <n v="15178"/>
    <m/>
  </r>
  <r>
    <x v="6"/>
    <x v="0"/>
    <x v="1"/>
    <x v="0"/>
    <m/>
    <x v="12"/>
    <x v="0"/>
    <x v="0"/>
    <x v="0"/>
    <x v="323"/>
    <x v="326"/>
    <x v="181"/>
    <x v="20"/>
    <x v="2"/>
    <m/>
    <m/>
    <n v="750"/>
    <n v="12966"/>
    <m/>
    <n v="12966"/>
    <m/>
  </r>
  <r>
    <x v="6"/>
    <x v="0"/>
    <x v="1"/>
    <x v="0"/>
    <m/>
    <x v="12"/>
    <x v="0"/>
    <x v="0"/>
    <x v="0"/>
    <x v="324"/>
    <x v="327"/>
    <x v="181"/>
    <x v="20"/>
    <x v="2"/>
    <m/>
    <m/>
    <n v="11037"/>
    <n v="14950"/>
    <n v="800"/>
    <n v="14950"/>
    <m/>
  </r>
  <r>
    <x v="6"/>
    <x v="0"/>
    <x v="1"/>
    <x v="0"/>
    <m/>
    <x v="12"/>
    <x v="0"/>
    <x v="0"/>
    <x v="0"/>
    <x v="325"/>
    <x v="328"/>
    <x v="181"/>
    <x v="20"/>
    <x v="2"/>
    <m/>
    <m/>
    <n v="15500"/>
    <n v="26259"/>
    <m/>
    <n v="26259"/>
    <m/>
  </r>
  <r>
    <x v="6"/>
    <x v="0"/>
    <x v="1"/>
    <x v="0"/>
    <m/>
    <x v="12"/>
    <x v="0"/>
    <x v="0"/>
    <x v="0"/>
    <x v="326"/>
    <x v="329"/>
    <x v="185"/>
    <x v="20"/>
    <x v="2"/>
    <m/>
    <m/>
    <n v="39864"/>
    <n v="35995"/>
    <n v="3000"/>
    <n v="35995"/>
    <m/>
  </r>
  <r>
    <x v="6"/>
    <x v="0"/>
    <x v="1"/>
    <x v="0"/>
    <m/>
    <x v="12"/>
    <x v="0"/>
    <x v="0"/>
    <x v="0"/>
    <x v="327"/>
    <x v="330"/>
    <x v="186"/>
    <x v="20"/>
    <x v="2"/>
    <m/>
    <m/>
    <n v="48586"/>
    <n v="48990"/>
    <n v="8640"/>
    <n v="48990"/>
    <m/>
  </r>
  <r>
    <x v="6"/>
    <x v="0"/>
    <x v="1"/>
    <x v="0"/>
    <m/>
    <x v="12"/>
    <x v="0"/>
    <x v="0"/>
    <x v="0"/>
    <x v="328"/>
    <x v="331"/>
    <x v="186"/>
    <x v="20"/>
    <x v="2"/>
    <m/>
    <m/>
    <n v="30154"/>
    <n v="31061"/>
    <n v="1588.42"/>
    <n v="31061"/>
    <m/>
  </r>
  <r>
    <x v="6"/>
    <x v="0"/>
    <x v="0"/>
    <x v="0"/>
    <m/>
    <x v="12"/>
    <x v="0"/>
    <x v="0"/>
    <x v="0"/>
    <x v="329"/>
    <x v="332"/>
    <x v="186"/>
    <x v="20"/>
    <x v="2"/>
    <m/>
    <m/>
    <n v="6855"/>
    <n v="7086"/>
    <n v="590.5"/>
    <n v="7086"/>
    <m/>
  </r>
  <r>
    <x v="6"/>
    <x v="0"/>
    <x v="0"/>
    <x v="0"/>
    <m/>
    <x v="12"/>
    <x v="0"/>
    <x v="0"/>
    <x v="0"/>
    <x v="330"/>
    <x v="333"/>
    <x v="187"/>
    <x v="20"/>
    <x v="2"/>
    <m/>
    <m/>
    <n v="56658"/>
    <n v="58471"/>
    <n v="4868"/>
    <n v="58471"/>
    <m/>
  </r>
  <r>
    <x v="8"/>
    <x v="0"/>
    <x v="1"/>
    <x v="0"/>
    <m/>
    <x v="0"/>
    <x v="1"/>
    <x v="0"/>
    <x v="0"/>
    <x v="76"/>
    <x v="76"/>
    <x v="54"/>
    <x v="6"/>
    <x v="0"/>
    <m/>
    <m/>
    <m/>
    <m/>
    <n v="757"/>
    <m/>
    <m/>
  </r>
  <r>
    <x v="8"/>
    <x v="0"/>
    <x v="1"/>
    <x v="0"/>
    <m/>
    <x v="0"/>
    <x v="1"/>
    <x v="0"/>
    <x v="0"/>
    <x v="16"/>
    <x v="16"/>
    <x v="7"/>
    <x v="1"/>
    <x v="0"/>
    <m/>
    <m/>
    <m/>
    <m/>
    <n v="2008"/>
    <m/>
    <m/>
  </r>
  <r>
    <x v="8"/>
    <x v="0"/>
    <x v="1"/>
    <x v="0"/>
    <m/>
    <x v="0"/>
    <x v="1"/>
    <x v="0"/>
    <x v="0"/>
    <x v="173"/>
    <x v="173"/>
    <x v="99"/>
    <x v="12"/>
    <x v="1"/>
    <m/>
    <m/>
    <m/>
    <m/>
    <n v="3406.2"/>
    <m/>
    <m/>
  </r>
  <r>
    <x v="8"/>
    <x v="0"/>
    <x v="1"/>
    <x v="0"/>
    <m/>
    <x v="0"/>
    <x v="1"/>
    <x v="0"/>
    <x v="0"/>
    <x v="284"/>
    <x v="285"/>
    <x v="160"/>
    <x v="18"/>
    <x v="2"/>
    <m/>
    <m/>
    <m/>
    <m/>
    <n v="912"/>
    <m/>
    <m/>
  </r>
  <r>
    <x v="8"/>
    <x v="0"/>
    <x v="1"/>
    <x v="0"/>
    <m/>
    <x v="0"/>
    <x v="1"/>
    <x v="0"/>
    <x v="1"/>
    <x v="59"/>
    <x v="59"/>
    <x v="40"/>
    <x v="4"/>
    <x v="0"/>
    <m/>
    <m/>
    <m/>
    <m/>
    <n v="2906"/>
    <m/>
    <m/>
  </r>
  <r>
    <x v="8"/>
    <x v="0"/>
    <x v="1"/>
    <x v="0"/>
    <m/>
    <x v="0"/>
    <x v="1"/>
    <x v="0"/>
    <x v="0"/>
    <x v="319"/>
    <x v="322"/>
    <x v="184"/>
    <x v="20"/>
    <x v="2"/>
    <m/>
    <m/>
    <m/>
    <m/>
    <n v="-636.4"/>
    <m/>
    <m/>
  </r>
  <r>
    <x v="8"/>
    <x v="0"/>
    <x v="1"/>
    <x v="0"/>
    <m/>
    <x v="0"/>
    <x v="1"/>
    <x v="0"/>
    <x v="0"/>
    <x v="285"/>
    <x v="286"/>
    <x v="155"/>
    <x v="18"/>
    <x v="2"/>
    <m/>
    <m/>
    <m/>
    <m/>
    <n v="60"/>
    <m/>
    <m/>
  </r>
  <r>
    <x v="4"/>
    <x v="2"/>
    <x v="1"/>
    <x v="0"/>
    <m/>
    <x v="0"/>
    <x v="2"/>
    <x v="0"/>
    <x v="0"/>
    <x v="76"/>
    <x v="76"/>
    <x v="54"/>
    <x v="6"/>
    <x v="0"/>
    <m/>
    <m/>
    <m/>
    <m/>
    <m/>
    <m/>
    <n v="-757"/>
  </r>
  <r>
    <x v="5"/>
    <x v="1"/>
    <x v="1"/>
    <x v="0"/>
    <m/>
    <x v="0"/>
    <x v="2"/>
    <x v="0"/>
    <x v="0"/>
    <x v="16"/>
    <x v="16"/>
    <x v="7"/>
    <x v="1"/>
    <x v="0"/>
    <m/>
    <m/>
    <m/>
    <m/>
    <m/>
    <m/>
    <n v="-2008"/>
  </r>
  <r>
    <x v="7"/>
    <x v="2"/>
    <x v="1"/>
    <x v="0"/>
    <m/>
    <x v="0"/>
    <x v="2"/>
    <x v="0"/>
    <x v="0"/>
    <x v="173"/>
    <x v="173"/>
    <x v="99"/>
    <x v="12"/>
    <x v="1"/>
    <m/>
    <m/>
    <m/>
    <m/>
    <m/>
    <m/>
    <n v="-3406.2"/>
  </r>
  <r>
    <x v="5"/>
    <x v="1"/>
    <x v="1"/>
    <x v="0"/>
    <m/>
    <x v="0"/>
    <x v="2"/>
    <x v="0"/>
    <x v="0"/>
    <x v="284"/>
    <x v="285"/>
    <x v="160"/>
    <x v="18"/>
    <x v="2"/>
    <m/>
    <m/>
    <m/>
    <m/>
    <m/>
    <m/>
    <n v="-466"/>
  </r>
  <r>
    <x v="4"/>
    <x v="2"/>
    <x v="1"/>
    <x v="0"/>
    <m/>
    <x v="0"/>
    <x v="2"/>
    <x v="0"/>
    <x v="0"/>
    <x v="284"/>
    <x v="285"/>
    <x v="160"/>
    <x v="18"/>
    <x v="2"/>
    <m/>
    <m/>
    <m/>
    <m/>
    <m/>
    <m/>
    <n v="-342"/>
  </r>
  <r>
    <x v="7"/>
    <x v="2"/>
    <x v="1"/>
    <x v="0"/>
    <m/>
    <x v="0"/>
    <x v="2"/>
    <x v="0"/>
    <x v="0"/>
    <x v="284"/>
    <x v="285"/>
    <x v="160"/>
    <x v="18"/>
    <x v="2"/>
    <m/>
    <m/>
    <m/>
    <m/>
    <m/>
    <m/>
    <n v="-104"/>
  </r>
  <r>
    <x v="4"/>
    <x v="2"/>
    <x v="1"/>
    <x v="0"/>
    <m/>
    <x v="0"/>
    <x v="2"/>
    <x v="0"/>
    <x v="1"/>
    <x v="59"/>
    <x v="59"/>
    <x v="40"/>
    <x v="4"/>
    <x v="0"/>
    <m/>
    <m/>
    <m/>
    <m/>
    <m/>
    <m/>
    <n v="-2906"/>
  </r>
  <r>
    <x v="4"/>
    <x v="2"/>
    <x v="1"/>
    <x v="0"/>
    <m/>
    <x v="0"/>
    <x v="2"/>
    <x v="0"/>
    <x v="0"/>
    <x v="319"/>
    <x v="322"/>
    <x v="184"/>
    <x v="20"/>
    <x v="2"/>
    <m/>
    <m/>
    <m/>
    <m/>
    <m/>
    <m/>
    <n v="636.4"/>
  </r>
  <r>
    <x v="5"/>
    <x v="1"/>
    <x v="1"/>
    <x v="0"/>
    <m/>
    <x v="0"/>
    <x v="2"/>
    <x v="0"/>
    <x v="0"/>
    <x v="285"/>
    <x v="286"/>
    <x v="155"/>
    <x v="18"/>
    <x v="2"/>
    <m/>
    <m/>
    <m/>
    <m/>
    <m/>
    <m/>
    <n v="-60"/>
  </r>
  <r>
    <x v="6"/>
    <x v="0"/>
    <x v="1"/>
    <x v="0"/>
    <m/>
    <x v="12"/>
    <x v="0"/>
    <x v="0"/>
    <x v="0"/>
    <x v="219"/>
    <x v="219"/>
    <x v="124"/>
    <x v="14"/>
    <x v="2"/>
    <m/>
    <m/>
    <m/>
    <m/>
    <n v="-4979.33"/>
    <m/>
    <m/>
  </r>
  <r>
    <x v="6"/>
    <x v="0"/>
    <x v="1"/>
    <x v="1"/>
    <m/>
    <x v="13"/>
    <x v="0"/>
    <x v="0"/>
    <x v="0"/>
    <x v="193"/>
    <x v="193"/>
    <x v="112"/>
    <x v="13"/>
    <x v="1"/>
    <m/>
    <m/>
    <m/>
    <m/>
    <n v="-3599.94"/>
    <m/>
    <m/>
  </r>
  <r>
    <x v="6"/>
    <x v="0"/>
    <x v="1"/>
    <x v="0"/>
    <m/>
    <x v="13"/>
    <x v="0"/>
    <x v="0"/>
    <x v="0"/>
    <x v="156"/>
    <x v="156"/>
    <x v="93"/>
    <x v="11"/>
    <x v="1"/>
    <m/>
    <m/>
    <m/>
    <m/>
    <n v="-1999.99"/>
    <m/>
    <m/>
  </r>
  <r>
    <x v="6"/>
    <x v="0"/>
    <x v="1"/>
    <x v="0"/>
    <m/>
    <x v="13"/>
    <x v="0"/>
    <x v="0"/>
    <x v="0"/>
    <x v="116"/>
    <x v="116"/>
    <x v="78"/>
    <x v="9"/>
    <x v="1"/>
    <m/>
    <m/>
    <m/>
    <m/>
    <n v="-1075"/>
    <m/>
    <m/>
  </r>
  <r>
    <x v="6"/>
    <x v="0"/>
    <x v="0"/>
    <x v="0"/>
    <m/>
    <x v="13"/>
    <x v="0"/>
    <x v="0"/>
    <x v="0"/>
    <x v="168"/>
    <x v="168"/>
    <x v="98"/>
    <x v="12"/>
    <x v="1"/>
    <m/>
    <m/>
    <m/>
    <m/>
    <n v="-650"/>
    <m/>
    <m/>
  </r>
  <r>
    <x v="6"/>
    <x v="0"/>
    <x v="1"/>
    <x v="0"/>
    <m/>
    <x v="13"/>
    <x v="0"/>
    <x v="0"/>
    <x v="0"/>
    <x v="309"/>
    <x v="312"/>
    <x v="180"/>
    <x v="20"/>
    <x v="2"/>
    <m/>
    <m/>
    <m/>
    <m/>
    <n v="-507"/>
    <m/>
    <m/>
  </r>
  <r>
    <x v="6"/>
    <x v="0"/>
    <x v="0"/>
    <x v="0"/>
    <m/>
    <x v="13"/>
    <x v="0"/>
    <x v="0"/>
    <x v="0"/>
    <x v="172"/>
    <x v="172"/>
    <x v="98"/>
    <x v="12"/>
    <x v="1"/>
    <m/>
    <m/>
    <m/>
    <m/>
    <n v="-13"/>
    <m/>
    <m/>
  </r>
  <r>
    <x v="6"/>
    <x v="0"/>
    <x v="1"/>
    <x v="0"/>
    <m/>
    <x v="12"/>
    <x v="0"/>
    <x v="0"/>
    <x v="0"/>
    <x v="304"/>
    <x v="307"/>
    <x v="177"/>
    <x v="19"/>
    <x v="2"/>
    <m/>
    <m/>
    <m/>
    <m/>
    <n v="3500"/>
    <m/>
    <m/>
  </r>
  <r>
    <x v="7"/>
    <x v="2"/>
    <x v="0"/>
    <x v="0"/>
    <m/>
    <x v="0"/>
    <x v="1"/>
    <x v="6"/>
    <x v="0"/>
    <x v="23"/>
    <x v="23"/>
    <x v="10"/>
    <x v="1"/>
    <x v="0"/>
    <m/>
    <m/>
    <m/>
    <m/>
    <n v="-2583"/>
    <m/>
    <n v="2583"/>
  </r>
  <r>
    <x v="6"/>
    <x v="0"/>
    <x v="1"/>
    <x v="0"/>
    <m/>
    <x v="13"/>
    <x v="0"/>
    <x v="0"/>
    <x v="0"/>
    <x v="246"/>
    <x v="246"/>
    <x v="141"/>
    <x v="15"/>
    <x v="2"/>
    <m/>
    <m/>
    <m/>
    <m/>
    <n v="1000"/>
    <m/>
    <m/>
  </r>
  <r>
    <x v="6"/>
    <x v="0"/>
    <x v="1"/>
    <x v="0"/>
    <m/>
    <x v="13"/>
    <x v="0"/>
    <x v="0"/>
    <x v="0"/>
    <x v="201"/>
    <x v="201"/>
    <x v="116"/>
    <x v="14"/>
    <x v="2"/>
    <m/>
    <m/>
    <m/>
    <m/>
    <n v="5000"/>
    <m/>
    <m/>
  </r>
  <r>
    <x v="6"/>
    <x v="0"/>
    <x v="0"/>
    <x v="0"/>
    <m/>
    <x v="13"/>
    <x v="0"/>
    <x v="0"/>
    <x v="0"/>
    <x v="125"/>
    <x v="125"/>
    <x v="81"/>
    <x v="9"/>
    <x v="1"/>
    <m/>
    <m/>
    <m/>
    <m/>
    <n v="3176"/>
    <m/>
    <m/>
  </r>
  <r>
    <x v="6"/>
    <x v="0"/>
    <x v="1"/>
    <x v="0"/>
    <m/>
    <x v="13"/>
    <x v="0"/>
    <x v="0"/>
    <x v="0"/>
    <x v="106"/>
    <x v="106"/>
    <x v="67"/>
    <x v="8"/>
    <x v="1"/>
    <m/>
    <m/>
    <m/>
    <m/>
    <n v="8000"/>
    <m/>
    <m/>
  </r>
  <r>
    <x v="6"/>
    <x v="0"/>
    <x v="1"/>
    <x v="0"/>
    <m/>
    <x v="13"/>
    <x v="0"/>
    <x v="0"/>
    <x v="0"/>
    <x v="105"/>
    <x v="105"/>
    <x v="72"/>
    <x v="8"/>
    <x v="1"/>
    <m/>
    <m/>
    <m/>
    <m/>
    <n v="3745.25"/>
    <m/>
    <m/>
  </r>
  <r>
    <x v="6"/>
    <x v="0"/>
    <x v="1"/>
    <x v="0"/>
    <m/>
    <x v="13"/>
    <x v="0"/>
    <x v="0"/>
    <x v="0"/>
    <x v="186"/>
    <x v="186"/>
    <x v="105"/>
    <x v="13"/>
    <x v="1"/>
    <m/>
    <m/>
    <m/>
    <m/>
    <n v="1922"/>
    <m/>
    <m/>
  </r>
  <r>
    <x v="6"/>
    <x v="0"/>
    <x v="1"/>
    <x v="0"/>
    <m/>
    <x v="13"/>
    <x v="0"/>
    <x v="0"/>
    <x v="0"/>
    <x v="327"/>
    <x v="330"/>
    <x v="186"/>
    <x v="20"/>
    <x v="2"/>
    <m/>
    <m/>
    <m/>
    <m/>
    <n v="3750"/>
    <m/>
    <m/>
  </r>
  <r>
    <x v="6"/>
    <x v="0"/>
    <x v="0"/>
    <x v="0"/>
    <m/>
    <x v="13"/>
    <x v="0"/>
    <x v="0"/>
    <x v="0"/>
    <x v="195"/>
    <x v="195"/>
    <x v="114"/>
    <x v="14"/>
    <x v="2"/>
    <m/>
    <m/>
    <m/>
    <m/>
    <n v="4326"/>
    <m/>
    <m/>
  </r>
  <r>
    <x v="6"/>
    <x v="0"/>
    <x v="0"/>
    <x v="0"/>
    <m/>
    <x v="13"/>
    <x v="0"/>
    <x v="0"/>
    <x v="0"/>
    <x v="261"/>
    <x v="261"/>
    <x v="150"/>
    <x v="17"/>
    <x v="2"/>
    <m/>
    <m/>
    <m/>
    <m/>
    <n v="3355.5"/>
    <m/>
    <m/>
  </r>
  <r>
    <x v="6"/>
    <x v="0"/>
    <x v="1"/>
    <x v="0"/>
    <m/>
    <x v="13"/>
    <x v="0"/>
    <x v="0"/>
    <x v="0"/>
    <x v="163"/>
    <x v="163"/>
    <x v="96"/>
    <x v="12"/>
    <x v="1"/>
    <m/>
    <m/>
    <m/>
    <m/>
    <n v="684.71"/>
    <m/>
    <m/>
  </r>
  <r>
    <x v="6"/>
    <x v="0"/>
    <x v="1"/>
    <x v="0"/>
    <m/>
    <x v="13"/>
    <x v="0"/>
    <x v="0"/>
    <x v="0"/>
    <x v="97"/>
    <x v="97"/>
    <x v="67"/>
    <x v="8"/>
    <x v="1"/>
    <m/>
    <m/>
    <m/>
    <m/>
    <n v="750"/>
    <m/>
    <m/>
  </r>
  <r>
    <x v="6"/>
    <x v="0"/>
    <x v="1"/>
    <x v="0"/>
    <m/>
    <x v="13"/>
    <x v="0"/>
    <x v="0"/>
    <x v="0"/>
    <x v="265"/>
    <x v="265"/>
    <x v="151"/>
    <x v="17"/>
    <x v="2"/>
    <m/>
    <m/>
    <m/>
    <m/>
    <n v="200"/>
    <m/>
    <m/>
  </r>
  <r>
    <x v="6"/>
    <x v="0"/>
    <x v="1"/>
    <x v="0"/>
    <m/>
    <x v="13"/>
    <x v="0"/>
    <x v="0"/>
    <x v="0"/>
    <x v="323"/>
    <x v="326"/>
    <x v="181"/>
    <x v="20"/>
    <x v="2"/>
    <m/>
    <m/>
    <m/>
    <m/>
    <n v="500"/>
    <m/>
    <m/>
  </r>
  <r>
    <x v="6"/>
    <x v="0"/>
    <x v="0"/>
    <x v="0"/>
    <m/>
    <x v="13"/>
    <x v="0"/>
    <x v="0"/>
    <x v="1"/>
    <x v="154"/>
    <x v="154"/>
    <x v="92"/>
    <x v="11"/>
    <x v="1"/>
    <m/>
    <m/>
    <m/>
    <m/>
    <n v="9629"/>
    <m/>
    <m/>
  </r>
  <r>
    <x v="6"/>
    <x v="0"/>
    <x v="0"/>
    <x v="0"/>
    <m/>
    <x v="13"/>
    <x v="0"/>
    <x v="0"/>
    <x v="0"/>
    <x v="334"/>
    <x v="337"/>
    <x v="5"/>
    <x v="1"/>
    <x v="0"/>
    <m/>
    <m/>
    <m/>
    <m/>
    <n v="5641.22"/>
    <m/>
    <m/>
  </r>
  <r>
    <x v="6"/>
    <x v="0"/>
    <x v="0"/>
    <x v="0"/>
    <m/>
    <x v="13"/>
    <x v="0"/>
    <x v="0"/>
    <x v="0"/>
    <x v="55"/>
    <x v="55"/>
    <x v="36"/>
    <x v="4"/>
    <x v="0"/>
    <m/>
    <m/>
    <m/>
    <m/>
    <n v="3522.25"/>
    <m/>
    <m/>
  </r>
  <r>
    <x v="6"/>
    <x v="0"/>
    <x v="1"/>
    <x v="0"/>
    <m/>
    <x v="13"/>
    <x v="0"/>
    <x v="0"/>
    <x v="0"/>
    <x v="36"/>
    <x v="36"/>
    <x v="12"/>
    <x v="2"/>
    <x v="0"/>
    <m/>
    <m/>
    <m/>
    <m/>
    <n v="7500"/>
    <m/>
    <m/>
  </r>
  <r>
    <x v="6"/>
    <x v="0"/>
    <x v="1"/>
    <x v="0"/>
    <m/>
    <x v="13"/>
    <x v="0"/>
    <x v="0"/>
    <x v="0"/>
    <x v="18"/>
    <x v="18"/>
    <x v="8"/>
    <x v="1"/>
    <x v="0"/>
    <m/>
    <m/>
    <m/>
    <m/>
    <n v="506.89"/>
    <m/>
    <m/>
  </r>
  <r>
    <x v="6"/>
    <x v="0"/>
    <x v="0"/>
    <x v="0"/>
    <m/>
    <x v="13"/>
    <x v="0"/>
    <x v="0"/>
    <x v="0"/>
    <x v="44"/>
    <x v="44"/>
    <x v="27"/>
    <x v="3"/>
    <x v="0"/>
    <m/>
    <m/>
    <m/>
    <m/>
    <n v="14104"/>
    <m/>
    <m/>
  </r>
  <r>
    <x v="6"/>
    <x v="0"/>
    <x v="0"/>
    <x v="0"/>
    <m/>
    <x v="13"/>
    <x v="0"/>
    <x v="0"/>
    <x v="0"/>
    <x v="129"/>
    <x v="129"/>
    <x v="79"/>
    <x v="9"/>
    <x v="1"/>
    <m/>
    <m/>
    <m/>
    <m/>
    <n v="152"/>
    <m/>
    <m/>
  </r>
  <r>
    <x v="6"/>
    <x v="0"/>
    <x v="1"/>
    <x v="1"/>
    <m/>
    <x v="13"/>
    <x v="0"/>
    <x v="0"/>
    <x v="1"/>
    <x v="243"/>
    <x v="243"/>
    <x v="142"/>
    <x v="15"/>
    <x v="2"/>
    <m/>
    <m/>
    <m/>
    <m/>
    <n v="251"/>
    <m/>
    <m/>
  </r>
  <r>
    <x v="6"/>
    <x v="0"/>
    <x v="1"/>
    <x v="0"/>
    <m/>
    <x v="13"/>
    <x v="0"/>
    <x v="0"/>
    <x v="0"/>
    <x v="186"/>
    <x v="186"/>
    <x v="105"/>
    <x v="13"/>
    <x v="1"/>
    <m/>
    <m/>
    <m/>
    <m/>
    <n v="2400"/>
    <m/>
    <m/>
  </r>
  <r>
    <x v="6"/>
    <x v="0"/>
    <x v="1"/>
    <x v="0"/>
    <m/>
    <x v="13"/>
    <x v="0"/>
    <x v="0"/>
    <x v="0"/>
    <x v="296"/>
    <x v="297"/>
    <x v="169"/>
    <x v="19"/>
    <x v="2"/>
    <m/>
    <m/>
    <m/>
    <m/>
    <n v="2000"/>
    <m/>
    <m/>
  </r>
  <r>
    <x v="6"/>
    <x v="0"/>
    <x v="0"/>
    <x v="0"/>
    <m/>
    <x v="13"/>
    <x v="0"/>
    <x v="0"/>
    <x v="1"/>
    <x v="154"/>
    <x v="154"/>
    <x v="92"/>
    <x v="11"/>
    <x v="1"/>
    <m/>
    <m/>
    <m/>
    <m/>
    <n v="-1250"/>
    <m/>
    <m/>
  </r>
  <r>
    <x v="6"/>
    <x v="0"/>
    <x v="1"/>
    <x v="0"/>
    <m/>
    <x v="13"/>
    <x v="0"/>
    <x v="0"/>
    <x v="0"/>
    <x v="204"/>
    <x v="204"/>
    <x v="117"/>
    <x v="14"/>
    <x v="2"/>
    <m/>
    <m/>
    <m/>
    <m/>
    <n v="-194"/>
    <m/>
    <m/>
  </r>
  <r>
    <x v="6"/>
    <x v="0"/>
    <x v="1"/>
    <x v="0"/>
    <m/>
    <x v="13"/>
    <x v="0"/>
    <x v="0"/>
    <x v="0"/>
    <x v="206"/>
    <x v="206"/>
    <x v="117"/>
    <x v="14"/>
    <x v="2"/>
    <m/>
    <m/>
    <m/>
    <m/>
    <n v="-530"/>
    <m/>
    <m/>
  </r>
  <r>
    <x v="7"/>
    <x v="2"/>
    <x v="1"/>
    <x v="0"/>
    <m/>
    <x v="0"/>
    <x v="2"/>
    <x v="0"/>
    <x v="0"/>
    <x v="79"/>
    <x v="79"/>
    <x v="55"/>
    <x v="6"/>
    <x v="0"/>
    <m/>
    <m/>
    <m/>
    <m/>
    <m/>
    <m/>
    <n v="-50165"/>
  </r>
  <r>
    <x v="7"/>
    <x v="2"/>
    <x v="1"/>
    <x v="0"/>
    <m/>
    <x v="0"/>
    <x v="2"/>
    <x v="0"/>
    <x v="0"/>
    <x v="82"/>
    <x v="82"/>
    <x v="56"/>
    <x v="6"/>
    <x v="0"/>
    <m/>
    <m/>
    <m/>
    <m/>
    <m/>
    <m/>
    <n v="-17177"/>
  </r>
  <r>
    <x v="7"/>
    <x v="2"/>
    <x v="1"/>
    <x v="0"/>
    <m/>
    <x v="0"/>
    <x v="2"/>
    <x v="0"/>
    <x v="0"/>
    <x v="82"/>
    <x v="82"/>
    <x v="56"/>
    <x v="6"/>
    <x v="0"/>
    <m/>
    <m/>
    <m/>
    <m/>
    <m/>
    <m/>
    <n v="-5695"/>
  </r>
  <r>
    <x v="7"/>
    <x v="2"/>
    <x v="1"/>
    <x v="0"/>
    <m/>
    <x v="0"/>
    <x v="2"/>
    <x v="0"/>
    <x v="0"/>
    <x v="54"/>
    <x v="54"/>
    <x v="35"/>
    <x v="4"/>
    <x v="0"/>
    <m/>
    <m/>
    <m/>
    <m/>
    <m/>
    <m/>
    <n v="-15000"/>
  </r>
  <r>
    <x v="7"/>
    <x v="2"/>
    <x v="1"/>
    <x v="0"/>
    <m/>
    <x v="0"/>
    <x v="2"/>
    <x v="0"/>
    <x v="0"/>
    <x v="48"/>
    <x v="48"/>
    <x v="31"/>
    <x v="3"/>
    <x v="0"/>
    <m/>
    <m/>
    <m/>
    <m/>
    <m/>
    <m/>
    <n v="-12946"/>
  </r>
  <r>
    <x v="7"/>
    <x v="2"/>
    <x v="1"/>
    <x v="0"/>
    <m/>
    <x v="0"/>
    <x v="2"/>
    <x v="0"/>
    <x v="0"/>
    <x v="223"/>
    <x v="223"/>
    <x v="121"/>
    <x v="14"/>
    <x v="2"/>
    <m/>
    <m/>
    <m/>
    <m/>
    <m/>
    <m/>
    <n v="-10706"/>
  </r>
  <r>
    <x v="7"/>
    <x v="2"/>
    <x v="1"/>
    <x v="0"/>
    <m/>
    <x v="0"/>
    <x v="2"/>
    <x v="0"/>
    <x v="0"/>
    <x v="204"/>
    <x v="204"/>
    <x v="117"/>
    <x v="14"/>
    <x v="2"/>
    <m/>
    <m/>
    <m/>
    <m/>
    <m/>
    <m/>
    <n v="-10101.67"/>
  </r>
  <r>
    <x v="7"/>
    <x v="2"/>
    <x v="1"/>
    <x v="0"/>
    <m/>
    <x v="0"/>
    <x v="2"/>
    <x v="0"/>
    <x v="0"/>
    <x v="204"/>
    <x v="204"/>
    <x v="117"/>
    <x v="14"/>
    <x v="2"/>
    <m/>
    <m/>
    <m/>
    <m/>
    <m/>
    <m/>
    <n v="-2344"/>
  </r>
  <r>
    <x v="7"/>
    <x v="2"/>
    <x v="1"/>
    <x v="0"/>
    <m/>
    <x v="0"/>
    <x v="2"/>
    <x v="0"/>
    <x v="0"/>
    <x v="246"/>
    <x v="246"/>
    <x v="141"/>
    <x v="15"/>
    <x v="2"/>
    <m/>
    <m/>
    <m/>
    <m/>
    <m/>
    <m/>
    <n v="-157595"/>
  </r>
  <r>
    <x v="7"/>
    <x v="2"/>
    <x v="1"/>
    <x v="0"/>
    <m/>
    <x v="0"/>
    <x v="2"/>
    <x v="0"/>
    <x v="0"/>
    <x v="246"/>
    <x v="246"/>
    <x v="141"/>
    <x v="15"/>
    <x v="2"/>
    <m/>
    <m/>
    <m/>
    <m/>
    <m/>
    <m/>
    <n v="-35640"/>
  </r>
  <r>
    <x v="7"/>
    <x v="2"/>
    <x v="1"/>
    <x v="0"/>
    <m/>
    <x v="0"/>
    <x v="2"/>
    <x v="0"/>
    <x v="0"/>
    <x v="297"/>
    <x v="298"/>
    <x v="170"/>
    <x v="19"/>
    <x v="2"/>
    <m/>
    <m/>
    <m/>
    <m/>
    <m/>
    <m/>
    <n v="-20000"/>
  </r>
  <r>
    <x v="7"/>
    <x v="2"/>
    <x v="1"/>
    <x v="0"/>
    <m/>
    <x v="0"/>
    <x v="2"/>
    <x v="0"/>
    <x v="0"/>
    <x v="328"/>
    <x v="331"/>
    <x v="186"/>
    <x v="20"/>
    <x v="2"/>
    <m/>
    <m/>
    <m/>
    <m/>
    <m/>
    <m/>
    <n v="-1371"/>
  </r>
  <r>
    <x v="7"/>
    <x v="2"/>
    <x v="1"/>
    <x v="0"/>
    <m/>
    <x v="0"/>
    <x v="2"/>
    <x v="0"/>
    <x v="0"/>
    <x v="328"/>
    <x v="331"/>
    <x v="186"/>
    <x v="20"/>
    <x v="2"/>
    <m/>
    <m/>
    <m/>
    <m/>
    <m/>
    <m/>
    <n v="-3964"/>
  </r>
  <r>
    <x v="7"/>
    <x v="2"/>
    <x v="1"/>
    <x v="0"/>
    <m/>
    <x v="0"/>
    <x v="2"/>
    <x v="0"/>
    <x v="0"/>
    <x v="327"/>
    <x v="330"/>
    <x v="186"/>
    <x v="20"/>
    <x v="2"/>
    <m/>
    <m/>
    <m/>
    <m/>
    <m/>
    <m/>
    <n v="-10353.25"/>
  </r>
  <r>
    <x v="7"/>
    <x v="2"/>
    <x v="1"/>
    <x v="0"/>
    <m/>
    <x v="0"/>
    <x v="2"/>
    <x v="0"/>
    <x v="0"/>
    <x v="88"/>
    <x v="88"/>
    <x v="60"/>
    <x v="7"/>
    <x v="1"/>
    <m/>
    <m/>
    <m/>
    <m/>
    <m/>
    <m/>
    <n v="-599359"/>
  </r>
  <r>
    <x v="7"/>
    <x v="2"/>
    <x v="1"/>
    <x v="0"/>
    <m/>
    <x v="0"/>
    <x v="2"/>
    <x v="0"/>
    <x v="0"/>
    <x v="88"/>
    <x v="88"/>
    <x v="60"/>
    <x v="7"/>
    <x v="1"/>
    <m/>
    <m/>
    <m/>
    <m/>
    <m/>
    <m/>
    <n v="-58215"/>
  </r>
  <r>
    <x v="7"/>
    <x v="2"/>
    <x v="1"/>
    <x v="0"/>
    <m/>
    <x v="0"/>
    <x v="2"/>
    <x v="0"/>
    <x v="0"/>
    <x v="116"/>
    <x v="116"/>
    <x v="78"/>
    <x v="9"/>
    <x v="1"/>
    <m/>
    <m/>
    <m/>
    <m/>
    <m/>
    <m/>
    <n v="-8416"/>
  </r>
  <r>
    <x v="7"/>
    <x v="2"/>
    <x v="1"/>
    <x v="0"/>
    <m/>
    <x v="0"/>
    <x v="2"/>
    <x v="0"/>
    <x v="0"/>
    <x v="120"/>
    <x v="120"/>
    <x v="79"/>
    <x v="9"/>
    <x v="1"/>
    <m/>
    <m/>
    <m/>
    <m/>
    <m/>
    <m/>
    <n v="-5508"/>
  </r>
  <r>
    <x v="7"/>
    <x v="2"/>
    <x v="1"/>
    <x v="0"/>
    <m/>
    <x v="0"/>
    <x v="2"/>
    <x v="0"/>
    <x v="0"/>
    <x v="121"/>
    <x v="121"/>
    <x v="79"/>
    <x v="9"/>
    <x v="1"/>
    <m/>
    <m/>
    <m/>
    <m/>
    <m/>
    <m/>
    <n v="-1573"/>
  </r>
  <r>
    <x v="7"/>
    <x v="2"/>
    <x v="1"/>
    <x v="0"/>
    <m/>
    <x v="0"/>
    <x v="2"/>
    <x v="0"/>
    <x v="0"/>
    <x v="188"/>
    <x v="188"/>
    <x v="107"/>
    <x v="13"/>
    <x v="1"/>
    <m/>
    <m/>
    <m/>
    <m/>
    <m/>
    <m/>
    <n v="-30297"/>
  </r>
  <r>
    <x v="7"/>
    <x v="2"/>
    <x v="1"/>
    <x v="0"/>
    <m/>
    <x v="0"/>
    <x v="2"/>
    <x v="0"/>
    <x v="0"/>
    <x v="191"/>
    <x v="191"/>
    <x v="110"/>
    <x v="13"/>
    <x v="1"/>
    <m/>
    <m/>
    <m/>
    <m/>
    <m/>
    <m/>
    <n v="-11000"/>
  </r>
  <r>
    <x v="7"/>
    <x v="2"/>
    <x v="1"/>
    <x v="0"/>
    <m/>
    <x v="0"/>
    <x v="2"/>
    <x v="0"/>
    <x v="0"/>
    <x v="155"/>
    <x v="155"/>
    <x v="92"/>
    <x v="11"/>
    <x v="1"/>
    <m/>
    <m/>
    <m/>
    <m/>
    <m/>
    <m/>
    <n v="-13726.25"/>
  </r>
  <r>
    <x v="7"/>
    <x v="2"/>
    <x v="1"/>
    <x v="0"/>
    <m/>
    <x v="0"/>
    <x v="2"/>
    <x v="0"/>
    <x v="0"/>
    <x v="156"/>
    <x v="156"/>
    <x v="93"/>
    <x v="11"/>
    <x v="1"/>
    <m/>
    <m/>
    <m/>
    <m/>
    <m/>
    <m/>
    <n v="-12917.65"/>
  </r>
  <r>
    <x v="7"/>
    <x v="2"/>
    <x v="1"/>
    <x v="1"/>
    <m/>
    <x v="12"/>
    <x v="1"/>
    <x v="0"/>
    <x v="0"/>
    <x v="193"/>
    <x v="193"/>
    <x v="112"/>
    <x v="13"/>
    <x v="1"/>
    <m/>
    <m/>
    <m/>
    <m/>
    <m/>
    <m/>
    <n v="-3599.94"/>
  </r>
  <r>
    <x v="6"/>
    <x v="0"/>
    <x v="0"/>
    <x v="0"/>
    <m/>
    <x v="12"/>
    <x v="0"/>
    <x v="0"/>
    <x v="0"/>
    <x v="291"/>
    <x v="292"/>
    <x v="164"/>
    <x v="19"/>
    <x v="2"/>
    <m/>
    <m/>
    <m/>
    <m/>
    <n v="15600"/>
    <m/>
    <m/>
  </r>
  <r>
    <x v="6"/>
    <x v="0"/>
    <x v="0"/>
    <x v="1"/>
    <m/>
    <x v="12"/>
    <x v="0"/>
    <x v="0"/>
    <x v="0"/>
    <x v="251"/>
    <x v="251"/>
    <x v="145"/>
    <x v="15"/>
    <x v="2"/>
    <m/>
    <m/>
    <m/>
    <m/>
    <n v="-6"/>
    <m/>
    <m/>
  </r>
  <r>
    <x v="6"/>
    <x v="0"/>
    <x v="0"/>
    <x v="0"/>
    <m/>
    <x v="12"/>
    <x v="0"/>
    <x v="0"/>
    <x v="0"/>
    <x v="185"/>
    <x v="185"/>
    <x v="104"/>
    <x v="12"/>
    <x v="1"/>
    <m/>
    <m/>
    <m/>
    <m/>
    <n v="-8"/>
    <m/>
    <m/>
  </r>
  <r>
    <x v="7"/>
    <x v="2"/>
    <x v="1"/>
    <x v="0"/>
    <m/>
    <x v="0"/>
    <x v="2"/>
    <x v="0"/>
    <x v="0"/>
    <x v="12"/>
    <x v="12"/>
    <x v="5"/>
    <x v="1"/>
    <x v="0"/>
    <m/>
    <m/>
    <m/>
    <m/>
    <m/>
    <m/>
    <n v="-67838"/>
  </r>
  <r>
    <x v="4"/>
    <x v="2"/>
    <x v="1"/>
    <x v="0"/>
    <m/>
    <x v="0"/>
    <x v="2"/>
    <x v="0"/>
    <x v="0"/>
    <x v="12"/>
    <x v="12"/>
    <x v="5"/>
    <x v="1"/>
    <x v="0"/>
    <m/>
    <m/>
    <m/>
    <m/>
    <m/>
    <m/>
    <n v="-59912"/>
  </r>
  <r>
    <x v="8"/>
    <x v="3"/>
    <x v="0"/>
    <x v="0"/>
    <m/>
    <x v="0"/>
    <x v="0"/>
    <x v="0"/>
    <x v="0"/>
    <x v="90"/>
    <x v="90"/>
    <x v="62"/>
    <x v="7"/>
    <x v="1"/>
    <m/>
    <m/>
    <m/>
    <m/>
    <m/>
    <m/>
    <m/>
  </r>
  <r>
    <x v="8"/>
    <x v="3"/>
    <x v="1"/>
    <x v="0"/>
    <m/>
    <x v="0"/>
    <x v="0"/>
    <x v="0"/>
    <x v="0"/>
    <x v="95"/>
    <x v="95"/>
    <x v="66"/>
    <x v="7"/>
    <x v="1"/>
    <m/>
    <m/>
    <m/>
    <m/>
    <m/>
    <m/>
    <n v="25550"/>
  </r>
  <r>
    <x v="8"/>
    <x v="3"/>
    <x v="0"/>
    <x v="0"/>
    <m/>
    <x v="0"/>
    <x v="0"/>
    <x v="0"/>
    <x v="0"/>
    <x v="85"/>
    <x v="85"/>
    <x v="57"/>
    <x v="7"/>
    <x v="1"/>
    <m/>
    <m/>
    <m/>
    <m/>
    <m/>
    <m/>
    <n v="304"/>
  </r>
  <r>
    <x v="8"/>
    <x v="3"/>
    <x v="1"/>
    <x v="0"/>
    <m/>
    <x v="0"/>
    <x v="0"/>
    <x v="0"/>
    <x v="0"/>
    <x v="86"/>
    <x v="86"/>
    <x v="58"/>
    <x v="7"/>
    <x v="1"/>
    <m/>
    <m/>
    <m/>
    <m/>
    <m/>
    <m/>
    <n v="45549"/>
  </r>
  <r>
    <x v="8"/>
    <x v="3"/>
    <x v="0"/>
    <x v="0"/>
    <m/>
    <x v="0"/>
    <x v="0"/>
    <x v="0"/>
    <x v="0"/>
    <x v="87"/>
    <x v="87"/>
    <x v="59"/>
    <x v="7"/>
    <x v="1"/>
    <m/>
    <m/>
    <m/>
    <m/>
    <m/>
    <m/>
    <m/>
  </r>
  <r>
    <x v="8"/>
    <x v="3"/>
    <x v="1"/>
    <x v="0"/>
    <m/>
    <x v="0"/>
    <x v="0"/>
    <x v="0"/>
    <x v="0"/>
    <x v="88"/>
    <x v="88"/>
    <x v="60"/>
    <x v="7"/>
    <x v="1"/>
    <m/>
    <m/>
    <m/>
    <m/>
    <m/>
    <m/>
    <m/>
  </r>
  <r>
    <x v="8"/>
    <x v="3"/>
    <x v="0"/>
    <x v="0"/>
    <m/>
    <x v="0"/>
    <x v="0"/>
    <x v="0"/>
    <x v="0"/>
    <x v="89"/>
    <x v="89"/>
    <x v="61"/>
    <x v="7"/>
    <x v="1"/>
    <m/>
    <m/>
    <m/>
    <m/>
    <m/>
    <m/>
    <m/>
  </r>
  <r>
    <x v="8"/>
    <x v="3"/>
    <x v="0"/>
    <x v="0"/>
    <m/>
    <x v="0"/>
    <x v="0"/>
    <x v="0"/>
    <x v="0"/>
    <x v="91"/>
    <x v="91"/>
    <x v="63"/>
    <x v="7"/>
    <x v="1"/>
    <m/>
    <m/>
    <m/>
    <m/>
    <m/>
    <m/>
    <m/>
  </r>
  <r>
    <x v="8"/>
    <x v="3"/>
    <x v="0"/>
    <x v="0"/>
    <m/>
    <x v="0"/>
    <x v="0"/>
    <x v="0"/>
    <x v="0"/>
    <x v="93"/>
    <x v="93"/>
    <x v="64"/>
    <x v="7"/>
    <x v="1"/>
    <m/>
    <m/>
    <m/>
    <m/>
    <m/>
    <m/>
    <m/>
  </r>
  <r>
    <x v="8"/>
    <x v="3"/>
    <x v="0"/>
    <x v="0"/>
    <m/>
    <x v="0"/>
    <x v="0"/>
    <x v="0"/>
    <x v="0"/>
    <x v="92"/>
    <x v="92"/>
    <x v="63"/>
    <x v="7"/>
    <x v="1"/>
    <m/>
    <m/>
    <m/>
    <m/>
    <m/>
    <m/>
    <m/>
  </r>
  <r>
    <x v="8"/>
    <x v="3"/>
    <x v="1"/>
    <x v="0"/>
    <m/>
    <x v="0"/>
    <x v="0"/>
    <x v="0"/>
    <x v="0"/>
    <x v="94"/>
    <x v="94"/>
    <x v="65"/>
    <x v="7"/>
    <x v="1"/>
    <m/>
    <m/>
    <m/>
    <m/>
    <m/>
    <m/>
    <n v="17266"/>
  </r>
  <r>
    <x v="8"/>
    <x v="3"/>
    <x v="0"/>
    <x v="0"/>
    <m/>
    <x v="0"/>
    <x v="0"/>
    <x v="0"/>
    <x v="0"/>
    <x v="0"/>
    <x v="0"/>
    <x v="0"/>
    <x v="0"/>
    <x v="0"/>
    <m/>
    <m/>
    <m/>
    <m/>
    <m/>
    <m/>
    <m/>
  </r>
  <r>
    <x v="8"/>
    <x v="3"/>
    <x v="0"/>
    <x v="0"/>
    <m/>
    <x v="0"/>
    <x v="0"/>
    <x v="0"/>
    <x v="0"/>
    <x v="2"/>
    <x v="2"/>
    <x v="1"/>
    <x v="0"/>
    <x v="0"/>
    <m/>
    <m/>
    <m/>
    <m/>
    <m/>
    <m/>
    <m/>
  </r>
  <r>
    <x v="8"/>
    <x v="3"/>
    <x v="0"/>
    <x v="0"/>
    <m/>
    <x v="0"/>
    <x v="0"/>
    <x v="0"/>
    <x v="0"/>
    <x v="3"/>
    <x v="3"/>
    <x v="1"/>
    <x v="0"/>
    <x v="0"/>
    <m/>
    <m/>
    <m/>
    <m/>
    <m/>
    <m/>
    <m/>
  </r>
  <r>
    <x v="8"/>
    <x v="3"/>
    <x v="0"/>
    <x v="0"/>
    <m/>
    <x v="0"/>
    <x v="0"/>
    <x v="0"/>
    <x v="0"/>
    <x v="4"/>
    <x v="4"/>
    <x v="1"/>
    <x v="0"/>
    <x v="0"/>
    <m/>
    <m/>
    <m/>
    <m/>
    <m/>
    <m/>
    <m/>
  </r>
  <r>
    <x v="8"/>
    <x v="3"/>
    <x v="0"/>
    <x v="0"/>
    <m/>
    <x v="0"/>
    <x v="0"/>
    <x v="0"/>
    <x v="0"/>
    <x v="5"/>
    <x v="5"/>
    <x v="1"/>
    <x v="0"/>
    <x v="0"/>
    <m/>
    <m/>
    <m/>
    <m/>
    <m/>
    <m/>
    <m/>
  </r>
  <r>
    <x v="8"/>
    <x v="3"/>
    <x v="0"/>
    <x v="0"/>
    <m/>
    <x v="0"/>
    <x v="0"/>
    <x v="0"/>
    <x v="0"/>
    <x v="7"/>
    <x v="7"/>
    <x v="2"/>
    <x v="0"/>
    <x v="0"/>
    <m/>
    <m/>
    <m/>
    <m/>
    <m/>
    <m/>
    <m/>
  </r>
  <r>
    <x v="8"/>
    <x v="3"/>
    <x v="0"/>
    <x v="0"/>
    <m/>
    <x v="0"/>
    <x v="0"/>
    <x v="0"/>
    <x v="0"/>
    <x v="6"/>
    <x v="6"/>
    <x v="1"/>
    <x v="0"/>
    <x v="0"/>
    <m/>
    <m/>
    <m/>
    <m/>
    <m/>
    <m/>
    <m/>
  </r>
  <r>
    <x v="8"/>
    <x v="3"/>
    <x v="0"/>
    <x v="0"/>
    <m/>
    <x v="0"/>
    <x v="0"/>
    <x v="0"/>
    <x v="0"/>
    <x v="1"/>
    <x v="1"/>
    <x v="0"/>
    <x v="0"/>
    <x v="0"/>
    <m/>
    <m/>
    <m/>
    <m/>
    <m/>
    <m/>
    <m/>
  </r>
  <r>
    <x v="8"/>
    <x v="3"/>
    <x v="1"/>
    <x v="0"/>
    <m/>
    <x v="0"/>
    <x v="0"/>
    <x v="0"/>
    <x v="0"/>
    <x v="8"/>
    <x v="8"/>
    <x v="3"/>
    <x v="0"/>
    <x v="0"/>
    <m/>
    <m/>
    <m/>
    <m/>
    <m/>
    <m/>
    <n v="3204"/>
  </r>
  <r>
    <x v="8"/>
    <x v="3"/>
    <x v="1"/>
    <x v="0"/>
    <m/>
    <x v="0"/>
    <x v="0"/>
    <x v="0"/>
    <x v="0"/>
    <x v="9"/>
    <x v="9"/>
    <x v="2"/>
    <x v="0"/>
    <x v="0"/>
    <m/>
    <m/>
    <m/>
    <m/>
    <m/>
    <m/>
    <n v="2390"/>
  </r>
  <r>
    <x v="8"/>
    <x v="3"/>
    <x v="1"/>
    <x v="0"/>
    <m/>
    <x v="0"/>
    <x v="0"/>
    <x v="0"/>
    <x v="0"/>
    <x v="96"/>
    <x v="96"/>
    <x v="67"/>
    <x v="8"/>
    <x v="1"/>
    <m/>
    <m/>
    <m/>
    <m/>
    <m/>
    <m/>
    <n v="11622"/>
  </r>
  <r>
    <x v="8"/>
    <x v="3"/>
    <x v="0"/>
    <x v="0"/>
    <m/>
    <x v="0"/>
    <x v="0"/>
    <x v="0"/>
    <x v="0"/>
    <x v="99"/>
    <x v="99"/>
    <x v="69"/>
    <x v="8"/>
    <x v="1"/>
    <m/>
    <m/>
    <m/>
    <m/>
    <m/>
    <m/>
    <m/>
  </r>
  <r>
    <x v="8"/>
    <x v="3"/>
    <x v="1"/>
    <x v="0"/>
    <m/>
    <x v="0"/>
    <x v="0"/>
    <x v="0"/>
    <x v="0"/>
    <x v="100"/>
    <x v="100"/>
    <x v="70"/>
    <x v="8"/>
    <x v="1"/>
    <m/>
    <m/>
    <m/>
    <m/>
    <m/>
    <m/>
    <n v="7183"/>
  </r>
  <r>
    <x v="8"/>
    <x v="3"/>
    <x v="1"/>
    <x v="0"/>
    <m/>
    <x v="0"/>
    <x v="0"/>
    <x v="0"/>
    <x v="0"/>
    <x v="101"/>
    <x v="101"/>
    <x v="70"/>
    <x v="8"/>
    <x v="1"/>
    <m/>
    <m/>
    <m/>
    <m/>
    <m/>
    <m/>
    <n v="8150.25"/>
  </r>
  <r>
    <x v="8"/>
    <x v="3"/>
    <x v="1"/>
    <x v="0"/>
    <m/>
    <x v="0"/>
    <x v="0"/>
    <x v="0"/>
    <x v="0"/>
    <x v="103"/>
    <x v="103"/>
    <x v="71"/>
    <x v="8"/>
    <x v="1"/>
    <m/>
    <m/>
    <m/>
    <m/>
    <m/>
    <m/>
    <n v="2696.75"/>
  </r>
  <r>
    <x v="8"/>
    <x v="3"/>
    <x v="0"/>
    <x v="0"/>
    <m/>
    <x v="0"/>
    <x v="0"/>
    <x v="0"/>
    <x v="0"/>
    <x v="104"/>
    <x v="104"/>
    <x v="71"/>
    <x v="8"/>
    <x v="1"/>
    <m/>
    <m/>
    <m/>
    <m/>
    <m/>
    <m/>
    <m/>
  </r>
  <r>
    <x v="8"/>
    <x v="3"/>
    <x v="1"/>
    <x v="0"/>
    <m/>
    <x v="0"/>
    <x v="0"/>
    <x v="0"/>
    <x v="0"/>
    <x v="105"/>
    <x v="105"/>
    <x v="72"/>
    <x v="8"/>
    <x v="1"/>
    <m/>
    <m/>
    <m/>
    <m/>
    <m/>
    <m/>
    <m/>
  </r>
  <r>
    <x v="8"/>
    <x v="3"/>
    <x v="1"/>
    <x v="0"/>
    <m/>
    <x v="0"/>
    <x v="0"/>
    <x v="0"/>
    <x v="0"/>
    <x v="97"/>
    <x v="97"/>
    <x v="67"/>
    <x v="8"/>
    <x v="1"/>
    <m/>
    <m/>
    <m/>
    <m/>
    <m/>
    <m/>
    <n v="7059"/>
  </r>
  <r>
    <x v="8"/>
    <x v="3"/>
    <x v="0"/>
    <x v="0"/>
    <m/>
    <x v="0"/>
    <x v="0"/>
    <x v="0"/>
    <x v="0"/>
    <x v="109"/>
    <x v="109"/>
    <x v="74"/>
    <x v="8"/>
    <x v="1"/>
    <m/>
    <m/>
    <m/>
    <m/>
    <m/>
    <m/>
    <m/>
  </r>
  <r>
    <x v="8"/>
    <x v="3"/>
    <x v="1"/>
    <x v="0"/>
    <m/>
    <x v="0"/>
    <x v="0"/>
    <x v="0"/>
    <x v="0"/>
    <x v="106"/>
    <x v="106"/>
    <x v="67"/>
    <x v="8"/>
    <x v="1"/>
    <m/>
    <m/>
    <m/>
    <m/>
    <m/>
    <m/>
    <n v="7219"/>
  </r>
  <r>
    <x v="8"/>
    <x v="3"/>
    <x v="0"/>
    <x v="0"/>
    <m/>
    <x v="0"/>
    <x v="0"/>
    <x v="0"/>
    <x v="0"/>
    <x v="110"/>
    <x v="110"/>
    <x v="74"/>
    <x v="8"/>
    <x v="1"/>
    <m/>
    <m/>
    <m/>
    <m/>
    <m/>
    <m/>
    <m/>
  </r>
  <r>
    <x v="8"/>
    <x v="3"/>
    <x v="0"/>
    <x v="0"/>
    <m/>
    <x v="0"/>
    <x v="0"/>
    <x v="0"/>
    <x v="0"/>
    <x v="107"/>
    <x v="107"/>
    <x v="73"/>
    <x v="8"/>
    <x v="1"/>
    <m/>
    <m/>
    <m/>
    <m/>
    <m/>
    <m/>
    <m/>
  </r>
  <r>
    <x v="8"/>
    <x v="3"/>
    <x v="0"/>
    <x v="0"/>
    <m/>
    <x v="0"/>
    <x v="0"/>
    <x v="0"/>
    <x v="0"/>
    <x v="108"/>
    <x v="108"/>
    <x v="74"/>
    <x v="8"/>
    <x v="1"/>
    <m/>
    <m/>
    <m/>
    <m/>
    <m/>
    <m/>
    <m/>
  </r>
  <r>
    <x v="8"/>
    <x v="3"/>
    <x v="1"/>
    <x v="0"/>
    <m/>
    <x v="0"/>
    <x v="0"/>
    <x v="0"/>
    <x v="0"/>
    <x v="102"/>
    <x v="102"/>
    <x v="70"/>
    <x v="8"/>
    <x v="1"/>
    <m/>
    <m/>
    <m/>
    <m/>
    <m/>
    <m/>
    <n v="2247"/>
  </r>
  <r>
    <x v="8"/>
    <x v="3"/>
    <x v="1"/>
    <x v="0"/>
    <m/>
    <x v="0"/>
    <x v="0"/>
    <x v="0"/>
    <x v="0"/>
    <x v="98"/>
    <x v="98"/>
    <x v="68"/>
    <x v="8"/>
    <x v="1"/>
    <m/>
    <m/>
    <m/>
    <m/>
    <m/>
    <m/>
    <n v="21416"/>
  </r>
  <r>
    <x v="8"/>
    <x v="3"/>
    <x v="0"/>
    <x v="1"/>
    <m/>
    <x v="0"/>
    <x v="0"/>
    <x v="0"/>
    <x v="0"/>
    <x v="111"/>
    <x v="111"/>
    <x v="75"/>
    <x v="8"/>
    <x v="1"/>
    <m/>
    <m/>
    <m/>
    <m/>
    <m/>
    <m/>
    <m/>
  </r>
  <r>
    <x v="8"/>
    <x v="3"/>
    <x v="0"/>
    <x v="0"/>
    <m/>
    <x v="0"/>
    <x v="0"/>
    <x v="0"/>
    <x v="0"/>
    <x v="115"/>
    <x v="115"/>
    <x v="78"/>
    <x v="9"/>
    <x v="1"/>
    <m/>
    <m/>
    <m/>
    <m/>
    <m/>
    <m/>
    <m/>
  </r>
  <r>
    <x v="8"/>
    <x v="3"/>
    <x v="0"/>
    <x v="0"/>
    <m/>
    <x v="0"/>
    <x v="0"/>
    <x v="0"/>
    <x v="0"/>
    <x v="119"/>
    <x v="119"/>
    <x v="79"/>
    <x v="9"/>
    <x v="1"/>
    <m/>
    <m/>
    <m/>
    <m/>
    <m/>
    <m/>
    <m/>
  </r>
  <r>
    <x v="8"/>
    <x v="3"/>
    <x v="0"/>
    <x v="0"/>
    <m/>
    <x v="0"/>
    <x v="0"/>
    <x v="0"/>
    <x v="0"/>
    <x v="122"/>
    <x v="122"/>
    <x v="80"/>
    <x v="9"/>
    <x v="1"/>
    <m/>
    <m/>
    <m/>
    <m/>
    <m/>
    <m/>
    <m/>
  </r>
  <r>
    <x v="8"/>
    <x v="3"/>
    <x v="1"/>
    <x v="0"/>
    <m/>
    <x v="0"/>
    <x v="0"/>
    <x v="0"/>
    <x v="0"/>
    <x v="123"/>
    <x v="123"/>
    <x v="81"/>
    <x v="9"/>
    <x v="1"/>
    <m/>
    <m/>
    <m/>
    <m/>
    <m/>
    <m/>
    <n v="9483"/>
  </r>
  <r>
    <x v="8"/>
    <x v="3"/>
    <x v="0"/>
    <x v="0"/>
    <m/>
    <x v="0"/>
    <x v="0"/>
    <x v="0"/>
    <x v="0"/>
    <x v="112"/>
    <x v="112"/>
    <x v="76"/>
    <x v="9"/>
    <x v="1"/>
    <m/>
    <m/>
    <m/>
    <m/>
    <m/>
    <m/>
    <m/>
  </r>
  <r>
    <x v="8"/>
    <x v="3"/>
    <x v="0"/>
    <x v="0"/>
    <m/>
    <x v="0"/>
    <x v="0"/>
    <x v="0"/>
    <x v="0"/>
    <x v="126"/>
    <x v="126"/>
    <x v="82"/>
    <x v="9"/>
    <x v="1"/>
    <m/>
    <m/>
    <m/>
    <m/>
    <m/>
    <m/>
    <m/>
  </r>
  <r>
    <x v="8"/>
    <x v="3"/>
    <x v="0"/>
    <x v="0"/>
    <m/>
    <x v="0"/>
    <x v="0"/>
    <x v="0"/>
    <x v="0"/>
    <x v="128"/>
    <x v="128"/>
    <x v="82"/>
    <x v="9"/>
    <x v="1"/>
    <m/>
    <m/>
    <m/>
    <m/>
    <m/>
    <m/>
    <m/>
  </r>
  <r>
    <x v="8"/>
    <x v="3"/>
    <x v="0"/>
    <x v="0"/>
    <m/>
    <x v="0"/>
    <x v="0"/>
    <x v="0"/>
    <x v="0"/>
    <x v="129"/>
    <x v="129"/>
    <x v="79"/>
    <x v="9"/>
    <x v="1"/>
    <m/>
    <m/>
    <m/>
    <m/>
    <m/>
    <m/>
    <m/>
  </r>
  <r>
    <x v="8"/>
    <x v="3"/>
    <x v="1"/>
    <x v="0"/>
    <m/>
    <x v="0"/>
    <x v="0"/>
    <x v="0"/>
    <x v="0"/>
    <x v="116"/>
    <x v="116"/>
    <x v="78"/>
    <x v="9"/>
    <x v="1"/>
    <m/>
    <m/>
    <m/>
    <m/>
    <m/>
    <m/>
    <m/>
  </r>
  <r>
    <x v="8"/>
    <x v="3"/>
    <x v="1"/>
    <x v="0"/>
    <m/>
    <x v="0"/>
    <x v="0"/>
    <x v="0"/>
    <x v="0"/>
    <x v="113"/>
    <x v="113"/>
    <x v="76"/>
    <x v="9"/>
    <x v="1"/>
    <m/>
    <m/>
    <m/>
    <m/>
    <m/>
    <m/>
    <n v="218"/>
  </r>
  <r>
    <x v="8"/>
    <x v="3"/>
    <x v="0"/>
    <x v="0"/>
    <m/>
    <x v="0"/>
    <x v="0"/>
    <x v="0"/>
    <x v="0"/>
    <x v="130"/>
    <x v="130"/>
    <x v="77"/>
    <x v="9"/>
    <x v="1"/>
    <m/>
    <m/>
    <m/>
    <m/>
    <m/>
    <m/>
    <m/>
  </r>
  <r>
    <x v="8"/>
    <x v="3"/>
    <x v="1"/>
    <x v="0"/>
    <m/>
    <x v="0"/>
    <x v="0"/>
    <x v="0"/>
    <x v="0"/>
    <x v="120"/>
    <x v="120"/>
    <x v="79"/>
    <x v="9"/>
    <x v="1"/>
    <m/>
    <m/>
    <m/>
    <m/>
    <m/>
    <m/>
    <m/>
  </r>
  <r>
    <x v="8"/>
    <x v="3"/>
    <x v="0"/>
    <x v="0"/>
    <m/>
    <x v="0"/>
    <x v="0"/>
    <x v="0"/>
    <x v="0"/>
    <x v="117"/>
    <x v="117"/>
    <x v="78"/>
    <x v="9"/>
    <x v="1"/>
    <m/>
    <m/>
    <m/>
    <m/>
    <m/>
    <m/>
    <m/>
  </r>
  <r>
    <x v="8"/>
    <x v="3"/>
    <x v="0"/>
    <x v="0"/>
    <m/>
    <x v="0"/>
    <x v="0"/>
    <x v="0"/>
    <x v="0"/>
    <x v="134"/>
    <x v="134"/>
    <x v="80"/>
    <x v="9"/>
    <x v="1"/>
    <m/>
    <m/>
    <m/>
    <m/>
    <m/>
    <m/>
    <n v="-3.999999999996362E-2"/>
  </r>
  <r>
    <x v="8"/>
    <x v="3"/>
    <x v="0"/>
    <x v="0"/>
    <m/>
    <x v="0"/>
    <x v="0"/>
    <x v="0"/>
    <x v="0"/>
    <x v="136"/>
    <x v="136"/>
    <x v="83"/>
    <x v="9"/>
    <x v="1"/>
    <m/>
    <m/>
    <m/>
    <m/>
    <m/>
    <m/>
    <m/>
  </r>
  <r>
    <x v="8"/>
    <x v="3"/>
    <x v="0"/>
    <x v="0"/>
    <m/>
    <x v="0"/>
    <x v="0"/>
    <x v="0"/>
    <x v="0"/>
    <x v="124"/>
    <x v="124"/>
    <x v="81"/>
    <x v="9"/>
    <x v="1"/>
    <m/>
    <m/>
    <m/>
    <m/>
    <m/>
    <m/>
    <m/>
  </r>
  <r>
    <x v="8"/>
    <x v="3"/>
    <x v="0"/>
    <x v="0"/>
    <m/>
    <x v="0"/>
    <x v="0"/>
    <x v="0"/>
    <x v="0"/>
    <x v="118"/>
    <x v="118"/>
    <x v="78"/>
    <x v="9"/>
    <x v="1"/>
    <m/>
    <m/>
    <m/>
    <m/>
    <m/>
    <m/>
    <m/>
  </r>
  <r>
    <x v="8"/>
    <x v="3"/>
    <x v="0"/>
    <x v="0"/>
    <m/>
    <x v="0"/>
    <x v="0"/>
    <x v="0"/>
    <x v="0"/>
    <x v="135"/>
    <x v="135"/>
    <x v="80"/>
    <x v="9"/>
    <x v="1"/>
    <m/>
    <m/>
    <m/>
    <m/>
    <m/>
    <m/>
    <m/>
  </r>
  <r>
    <x v="8"/>
    <x v="3"/>
    <x v="0"/>
    <x v="0"/>
    <m/>
    <x v="0"/>
    <x v="0"/>
    <x v="0"/>
    <x v="0"/>
    <x v="127"/>
    <x v="127"/>
    <x v="82"/>
    <x v="9"/>
    <x v="1"/>
    <m/>
    <m/>
    <m/>
    <m/>
    <m/>
    <m/>
    <m/>
  </r>
  <r>
    <x v="8"/>
    <x v="3"/>
    <x v="1"/>
    <x v="0"/>
    <m/>
    <x v="0"/>
    <x v="0"/>
    <x v="0"/>
    <x v="1"/>
    <x v="138"/>
    <x v="138"/>
    <x v="84"/>
    <x v="9"/>
    <x v="1"/>
    <m/>
    <m/>
    <m/>
    <m/>
    <m/>
    <m/>
    <n v="2246.0100000000093"/>
  </r>
  <r>
    <x v="8"/>
    <x v="3"/>
    <x v="0"/>
    <x v="0"/>
    <m/>
    <x v="0"/>
    <x v="0"/>
    <x v="0"/>
    <x v="0"/>
    <x v="131"/>
    <x v="131"/>
    <x v="77"/>
    <x v="9"/>
    <x v="1"/>
    <m/>
    <m/>
    <m/>
    <m/>
    <m/>
    <m/>
    <m/>
  </r>
  <r>
    <x v="8"/>
    <x v="3"/>
    <x v="0"/>
    <x v="0"/>
    <m/>
    <x v="0"/>
    <x v="0"/>
    <x v="0"/>
    <x v="0"/>
    <x v="132"/>
    <x v="132"/>
    <x v="77"/>
    <x v="9"/>
    <x v="1"/>
    <m/>
    <m/>
    <m/>
    <m/>
    <m/>
    <m/>
    <m/>
  </r>
  <r>
    <x v="8"/>
    <x v="3"/>
    <x v="0"/>
    <x v="0"/>
    <m/>
    <x v="0"/>
    <x v="0"/>
    <x v="0"/>
    <x v="0"/>
    <x v="137"/>
    <x v="137"/>
    <x v="83"/>
    <x v="9"/>
    <x v="1"/>
    <m/>
    <m/>
    <m/>
    <m/>
    <m/>
    <m/>
    <m/>
  </r>
  <r>
    <x v="8"/>
    <x v="3"/>
    <x v="1"/>
    <x v="0"/>
    <m/>
    <x v="0"/>
    <x v="0"/>
    <x v="0"/>
    <x v="0"/>
    <x v="121"/>
    <x v="121"/>
    <x v="79"/>
    <x v="9"/>
    <x v="1"/>
    <m/>
    <m/>
    <m/>
    <m/>
    <m/>
    <m/>
    <n v="2424"/>
  </r>
  <r>
    <x v="8"/>
    <x v="3"/>
    <x v="1"/>
    <x v="0"/>
    <m/>
    <x v="0"/>
    <x v="0"/>
    <x v="0"/>
    <x v="0"/>
    <x v="139"/>
    <x v="139"/>
    <x v="79"/>
    <x v="9"/>
    <x v="1"/>
    <m/>
    <m/>
    <m/>
    <m/>
    <m/>
    <m/>
    <n v="12584.5"/>
  </r>
  <r>
    <x v="8"/>
    <x v="3"/>
    <x v="0"/>
    <x v="0"/>
    <m/>
    <x v="0"/>
    <x v="0"/>
    <x v="0"/>
    <x v="0"/>
    <x v="133"/>
    <x v="133"/>
    <x v="77"/>
    <x v="9"/>
    <x v="1"/>
    <m/>
    <m/>
    <m/>
    <m/>
    <m/>
    <m/>
    <m/>
  </r>
  <r>
    <x v="8"/>
    <x v="3"/>
    <x v="0"/>
    <x v="0"/>
    <m/>
    <x v="0"/>
    <x v="0"/>
    <x v="0"/>
    <x v="0"/>
    <x v="125"/>
    <x v="125"/>
    <x v="81"/>
    <x v="9"/>
    <x v="1"/>
    <m/>
    <m/>
    <m/>
    <m/>
    <m/>
    <m/>
    <n v="-0.25"/>
  </r>
  <r>
    <x v="8"/>
    <x v="3"/>
    <x v="0"/>
    <x v="0"/>
    <m/>
    <x v="0"/>
    <x v="0"/>
    <x v="0"/>
    <x v="0"/>
    <x v="114"/>
    <x v="114"/>
    <x v="77"/>
    <x v="9"/>
    <x v="1"/>
    <m/>
    <m/>
    <m/>
    <m/>
    <m/>
    <m/>
    <m/>
  </r>
  <r>
    <x v="8"/>
    <x v="3"/>
    <x v="0"/>
    <x v="0"/>
    <m/>
    <x v="0"/>
    <x v="0"/>
    <x v="0"/>
    <x v="0"/>
    <x v="140"/>
    <x v="140"/>
    <x v="85"/>
    <x v="10"/>
    <x v="1"/>
    <m/>
    <m/>
    <m/>
    <m/>
    <m/>
    <m/>
    <m/>
  </r>
  <r>
    <x v="8"/>
    <x v="3"/>
    <x v="1"/>
    <x v="0"/>
    <m/>
    <x v="0"/>
    <x v="0"/>
    <x v="0"/>
    <x v="0"/>
    <x v="141"/>
    <x v="141"/>
    <x v="86"/>
    <x v="10"/>
    <x v="1"/>
    <m/>
    <m/>
    <m/>
    <m/>
    <m/>
    <m/>
    <m/>
  </r>
  <r>
    <x v="8"/>
    <x v="3"/>
    <x v="1"/>
    <x v="0"/>
    <m/>
    <x v="0"/>
    <x v="0"/>
    <x v="0"/>
    <x v="0"/>
    <x v="143"/>
    <x v="143"/>
    <x v="86"/>
    <x v="10"/>
    <x v="1"/>
    <m/>
    <m/>
    <m/>
    <m/>
    <m/>
    <m/>
    <n v="20148"/>
  </r>
  <r>
    <x v="8"/>
    <x v="3"/>
    <x v="0"/>
    <x v="0"/>
    <m/>
    <x v="0"/>
    <x v="0"/>
    <x v="0"/>
    <x v="0"/>
    <x v="144"/>
    <x v="144"/>
    <x v="87"/>
    <x v="10"/>
    <x v="1"/>
    <m/>
    <m/>
    <m/>
    <m/>
    <m/>
    <m/>
    <m/>
  </r>
  <r>
    <x v="8"/>
    <x v="3"/>
    <x v="0"/>
    <x v="1"/>
    <m/>
    <x v="0"/>
    <x v="0"/>
    <x v="0"/>
    <x v="0"/>
    <x v="145"/>
    <x v="145"/>
    <x v="88"/>
    <x v="10"/>
    <x v="1"/>
    <m/>
    <m/>
    <m/>
    <m/>
    <m/>
    <m/>
    <m/>
  </r>
  <r>
    <x v="8"/>
    <x v="3"/>
    <x v="0"/>
    <x v="0"/>
    <m/>
    <x v="0"/>
    <x v="0"/>
    <x v="0"/>
    <x v="0"/>
    <x v="146"/>
    <x v="146"/>
    <x v="89"/>
    <x v="10"/>
    <x v="1"/>
    <m/>
    <m/>
    <m/>
    <m/>
    <m/>
    <m/>
    <m/>
  </r>
  <r>
    <x v="8"/>
    <x v="3"/>
    <x v="1"/>
    <x v="0"/>
    <m/>
    <x v="0"/>
    <x v="0"/>
    <x v="0"/>
    <x v="0"/>
    <x v="142"/>
    <x v="142"/>
    <x v="86"/>
    <x v="10"/>
    <x v="1"/>
    <m/>
    <m/>
    <m/>
    <m/>
    <m/>
    <m/>
    <n v="14623"/>
  </r>
  <r>
    <x v="8"/>
    <x v="3"/>
    <x v="0"/>
    <x v="0"/>
    <m/>
    <x v="0"/>
    <x v="0"/>
    <x v="0"/>
    <x v="0"/>
    <x v="147"/>
    <x v="147"/>
    <x v="86"/>
    <x v="10"/>
    <x v="1"/>
    <m/>
    <m/>
    <m/>
    <m/>
    <m/>
    <m/>
    <m/>
  </r>
  <r>
    <x v="8"/>
    <x v="3"/>
    <x v="0"/>
    <x v="0"/>
    <m/>
    <x v="0"/>
    <x v="0"/>
    <x v="0"/>
    <x v="0"/>
    <x v="148"/>
    <x v="148"/>
    <x v="90"/>
    <x v="11"/>
    <x v="1"/>
    <m/>
    <m/>
    <m/>
    <m/>
    <m/>
    <m/>
    <m/>
  </r>
  <r>
    <x v="8"/>
    <x v="3"/>
    <x v="0"/>
    <x v="0"/>
    <m/>
    <x v="0"/>
    <x v="0"/>
    <x v="0"/>
    <x v="0"/>
    <x v="151"/>
    <x v="151"/>
    <x v="90"/>
    <x v="11"/>
    <x v="1"/>
    <m/>
    <m/>
    <m/>
    <m/>
    <m/>
    <m/>
    <m/>
  </r>
  <r>
    <x v="8"/>
    <x v="3"/>
    <x v="0"/>
    <x v="0"/>
    <m/>
    <x v="0"/>
    <x v="0"/>
    <x v="0"/>
    <x v="0"/>
    <x v="161"/>
    <x v="161"/>
    <x v="90"/>
    <x v="11"/>
    <x v="1"/>
    <m/>
    <m/>
    <m/>
    <m/>
    <m/>
    <m/>
    <m/>
  </r>
  <r>
    <x v="8"/>
    <x v="3"/>
    <x v="0"/>
    <x v="0"/>
    <m/>
    <x v="0"/>
    <x v="0"/>
    <x v="0"/>
    <x v="0"/>
    <x v="152"/>
    <x v="152"/>
    <x v="91"/>
    <x v="11"/>
    <x v="1"/>
    <m/>
    <m/>
    <m/>
    <m/>
    <m/>
    <m/>
    <m/>
  </r>
  <r>
    <x v="8"/>
    <x v="3"/>
    <x v="0"/>
    <x v="0"/>
    <m/>
    <x v="0"/>
    <x v="0"/>
    <x v="0"/>
    <x v="0"/>
    <x v="159"/>
    <x v="159"/>
    <x v="94"/>
    <x v="11"/>
    <x v="1"/>
    <m/>
    <m/>
    <m/>
    <m/>
    <m/>
    <m/>
    <m/>
  </r>
  <r>
    <x v="8"/>
    <x v="3"/>
    <x v="0"/>
    <x v="0"/>
    <m/>
    <x v="0"/>
    <x v="0"/>
    <x v="0"/>
    <x v="0"/>
    <x v="153"/>
    <x v="153"/>
    <x v="92"/>
    <x v="11"/>
    <x v="1"/>
    <m/>
    <m/>
    <m/>
    <m/>
    <m/>
    <m/>
    <m/>
  </r>
  <r>
    <x v="8"/>
    <x v="3"/>
    <x v="0"/>
    <x v="0"/>
    <m/>
    <x v="0"/>
    <x v="0"/>
    <x v="0"/>
    <x v="1"/>
    <x v="154"/>
    <x v="154"/>
    <x v="92"/>
    <x v="11"/>
    <x v="1"/>
    <m/>
    <m/>
    <m/>
    <m/>
    <m/>
    <m/>
    <m/>
  </r>
  <r>
    <x v="8"/>
    <x v="3"/>
    <x v="1"/>
    <x v="0"/>
    <m/>
    <x v="0"/>
    <x v="0"/>
    <x v="0"/>
    <x v="0"/>
    <x v="155"/>
    <x v="155"/>
    <x v="92"/>
    <x v="11"/>
    <x v="1"/>
    <m/>
    <m/>
    <m/>
    <m/>
    <m/>
    <m/>
    <m/>
  </r>
  <r>
    <x v="8"/>
    <x v="3"/>
    <x v="1"/>
    <x v="0"/>
    <m/>
    <x v="0"/>
    <x v="0"/>
    <x v="0"/>
    <x v="0"/>
    <x v="156"/>
    <x v="156"/>
    <x v="93"/>
    <x v="11"/>
    <x v="1"/>
    <m/>
    <m/>
    <m/>
    <m/>
    <m/>
    <m/>
    <m/>
  </r>
  <r>
    <x v="8"/>
    <x v="3"/>
    <x v="0"/>
    <x v="0"/>
    <m/>
    <x v="0"/>
    <x v="0"/>
    <x v="0"/>
    <x v="0"/>
    <x v="157"/>
    <x v="157"/>
    <x v="92"/>
    <x v="11"/>
    <x v="1"/>
    <m/>
    <m/>
    <m/>
    <m/>
    <m/>
    <m/>
    <m/>
  </r>
  <r>
    <x v="8"/>
    <x v="3"/>
    <x v="0"/>
    <x v="0"/>
    <m/>
    <x v="0"/>
    <x v="0"/>
    <x v="0"/>
    <x v="1"/>
    <x v="158"/>
    <x v="158"/>
    <x v="92"/>
    <x v="11"/>
    <x v="1"/>
    <m/>
    <m/>
    <m/>
    <m/>
    <m/>
    <m/>
    <m/>
  </r>
  <r>
    <x v="8"/>
    <x v="3"/>
    <x v="0"/>
    <x v="0"/>
    <m/>
    <x v="0"/>
    <x v="0"/>
    <x v="0"/>
    <x v="0"/>
    <x v="160"/>
    <x v="160"/>
    <x v="90"/>
    <x v="11"/>
    <x v="1"/>
    <m/>
    <m/>
    <m/>
    <m/>
    <m/>
    <m/>
    <m/>
  </r>
  <r>
    <x v="8"/>
    <x v="3"/>
    <x v="0"/>
    <x v="0"/>
    <m/>
    <x v="0"/>
    <x v="0"/>
    <x v="0"/>
    <x v="0"/>
    <x v="149"/>
    <x v="149"/>
    <x v="90"/>
    <x v="11"/>
    <x v="1"/>
    <m/>
    <m/>
    <m/>
    <m/>
    <m/>
    <m/>
    <m/>
  </r>
  <r>
    <x v="8"/>
    <x v="3"/>
    <x v="0"/>
    <x v="0"/>
    <m/>
    <x v="0"/>
    <x v="0"/>
    <x v="0"/>
    <x v="0"/>
    <x v="150"/>
    <x v="150"/>
    <x v="90"/>
    <x v="11"/>
    <x v="1"/>
    <m/>
    <m/>
    <m/>
    <m/>
    <m/>
    <m/>
    <m/>
  </r>
  <r>
    <x v="8"/>
    <x v="3"/>
    <x v="0"/>
    <x v="0"/>
    <m/>
    <x v="0"/>
    <x v="0"/>
    <x v="0"/>
    <x v="0"/>
    <x v="162"/>
    <x v="162"/>
    <x v="95"/>
    <x v="11"/>
    <x v="1"/>
    <m/>
    <m/>
    <m/>
    <m/>
    <m/>
    <m/>
    <m/>
  </r>
  <r>
    <x v="8"/>
    <x v="3"/>
    <x v="0"/>
    <x v="0"/>
    <m/>
    <x v="0"/>
    <x v="0"/>
    <x v="0"/>
    <x v="0"/>
    <x v="168"/>
    <x v="168"/>
    <x v="98"/>
    <x v="12"/>
    <x v="1"/>
    <m/>
    <m/>
    <m/>
    <m/>
    <m/>
    <m/>
    <m/>
  </r>
  <r>
    <x v="8"/>
    <x v="3"/>
    <x v="1"/>
    <x v="0"/>
    <m/>
    <x v="0"/>
    <x v="0"/>
    <x v="0"/>
    <x v="0"/>
    <x v="163"/>
    <x v="163"/>
    <x v="96"/>
    <x v="12"/>
    <x v="1"/>
    <m/>
    <m/>
    <m/>
    <m/>
    <m/>
    <m/>
    <n v="2279.09"/>
  </r>
  <r>
    <x v="8"/>
    <x v="3"/>
    <x v="0"/>
    <x v="0"/>
    <m/>
    <x v="0"/>
    <x v="0"/>
    <x v="0"/>
    <x v="0"/>
    <x v="167"/>
    <x v="167"/>
    <x v="97"/>
    <x v="12"/>
    <x v="1"/>
    <m/>
    <m/>
    <m/>
    <m/>
    <m/>
    <m/>
    <m/>
  </r>
  <r>
    <x v="8"/>
    <x v="3"/>
    <x v="0"/>
    <x v="0"/>
    <m/>
    <x v="0"/>
    <x v="0"/>
    <x v="0"/>
    <x v="0"/>
    <x v="169"/>
    <x v="169"/>
    <x v="98"/>
    <x v="12"/>
    <x v="1"/>
    <m/>
    <m/>
    <m/>
    <m/>
    <m/>
    <m/>
    <m/>
  </r>
  <r>
    <x v="8"/>
    <x v="3"/>
    <x v="0"/>
    <x v="0"/>
    <m/>
    <x v="0"/>
    <x v="0"/>
    <x v="0"/>
    <x v="0"/>
    <x v="165"/>
    <x v="165"/>
    <x v="96"/>
    <x v="12"/>
    <x v="1"/>
    <m/>
    <m/>
    <m/>
    <m/>
    <m/>
    <m/>
    <m/>
  </r>
  <r>
    <x v="8"/>
    <x v="3"/>
    <x v="1"/>
    <x v="0"/>
    <m/>
    <x v="0"/>
    <x v="0"/>
    <x v="0"/>
    <x v="0"/>
    <x v="173"/>
    <x v="173"/>
    <x v="99"/>
    <x v="12"/>
    <x v="1"/>
    <m/>
    <m/>
    <m/>
    <m/>
    <m/>
    <m/>
    <m/>
  </r>
  <r>
    <x v="8"/>
    <x v="3"/>
    <x v="0"/>
    <x v="0"/>
    <m/>
    <x v="0"/>
    <x v="0"/>
    <x v="0"/>
    <x v="0"/>
    <x v="175"/>
    <x v="175"/>
    <x v="97"/>
    <x v="12"/>
    <x v="1"/>
    <m/>
    <m/>
    <m/>
    <m/>
    <m/>
    <m/>
    <m/>
  </r>
  <r>
    <x v="8"/>
    <x v="3"/>
    <x v="0"/>
    <x v="0"/>
    <m/>
    <x v="0"/>
    <x v="0"/>
    <x v="0"/>
    <x v="0"/>
    <x v="176"/>
    <x v="176"/>
    <x v="97"/>
    <x v="12"/>
    <x v="1"/>
    <m/>
    <m/>
    <m/>
    <m/>
    <m/>
    <m/>
    <m/>
  </r>
  <r>
    <x v="8"/>
    <x v="3"/>
    <x v="0"/>
    <x v="0"/>
    <m/>
    <x v="0"/>
    <x v="0"/>
    <x v="0"/>
    <x v="0"/>
    <x v="177"/>
    <x v="177"/>
    <x v="97"/>
    <x v="12"/>
    <x v="1"/>
    <m/>
    <m/>
    <m/>
    <m/>
    <m/>
    <m/>
    <m/>
  </r>
  <r>
    <x v="8"/>
    <x v="3"/>
    <x v="1"/>
    <x v="0"/>
    <m/>
    <x v="0"/>
    <x v="0"/>
    <x v="0"/>
    <x v="0"/>
    <x v="178"/>
    <x v="178"/>
    <x v="100"/>
    <x v="12"/>
    <x v="1"/>
    <m/>
    <m/>
    <m/>
    <m/>
    <m/>
    <m/>
    <m/>
  </r>
  <r>
    <x v="8"/>
    <x v="3"/>
    <x v="0"/>
    <x v="0"/>
    <m/>
    <x v="0"/>
    <x v="0"/>
    <x v="0"/>
    <x v="0"/>
    <x v="180"/>
    <x v="180"/>
    <x v="102"/>
    <x v="12"/>
    <x v="1"/>
    <m/>
    <m/>
    <m/>
    <m/>
    <m/>
    <m/>
    <m/>
  </r>
  <r>
    <x v="8"/>
    <x v="3"/>
    <x v="1"/>
    <x v="0"/>
    <m/>
    <x v="0"/>
    <x v="0"/>
    <x v="0"/>
    <x v="0"/>
    <x v="183"/>
    <x v="183"/>
    <x v="97"/>
    <x v="12"/>
    <x v="1"/>
    <m/>
    <m/>
    <m/>
    <m/>
    <m/>
    <m/>
    <n v="11099"/>
  </r>
  <r>
    <x v="8"/>
    <x v="3"/>
    <x v="0"/>
    <x v="0"/>
    <m/>
    <x v="0"/>
    <x v="0"/>
    <x v="0"/>
    <x v="0"/>
    <x v="164"/>
    <x v="164"/>
    <x v="96"/>
    <x v="12"/>
    <x v="1"/>
    <m/>
    <m/>
    <m/>
    <m/>
    <m/>
    <m/>
    <m/>
  </r>
  <r>
    <x v="8"/>
    <x v="3"/>
    <x v="1"/>
    <x v="0"/>
    <m/>
    <x v="0"/>
    <x v="0"/>
    <x v="0"/>
    <x v="0"/>
    <x v="166"/>
    <x v="166"/>
    <x v="96"/>
    <x v="12"/>
    <x v="1"/>
    <m/>
    <m/>
    <m/>
    <m/>
    <m/>
    <m/>
    <n v="8104"/>
  </r>
  <r>
    <x v="8"/>
    <x v="3"/>
    <x v="1"/>
    <x v="0"/>
    <m/>
    <x v="0"/>
    <x v="0"/>
    <x v="0"/>
    <x v="0"/>
    <x v="174"/>
    <x v="174"/>
    <x v="99"/>
    <x v="12"/>
    <x v="1"/>
    <m/>
    <m/>
    <m/>
    <m/>
    <m/>
    <m/>
    <m/>
  </r>
  <r>
    <x v="8"/>
    <x v="3"/>
    <x v="0"/>
    <x v="0"/>
    <m/>
    <x v="0"/>
    <x v="0"/>
    <x v="0"/>
    <x v="0"/>
    <x v="170"/>
    <x v="170"/>
    <x v="98"/>
    <x v="12"/>
    <x v="1"/>
    <m/>
    <m/>
    <m/>
    <m/>
    <m/>
    <m/>
    <m/>
  </r>
  <r>
    <x v="8"/>
    <x v="3"/>
    <x v="1"/>
    <x v="0"/>
    <m/>
    <x v="0"/>
    <x v="0"/>
    <x v="0"/>
    <x v="0"/>
    <x v="179"/>
    <x v="179"/>
    <x v="101"/>
    <x v="12"/>
    <x v="1"/>
    <m/>
    <m/>
    <m/>
    <m/>
    <m/>
    <m/>
    <n v="17151"/>
  </r>
  <r>
    <x v="8"/>
    <x v="3"/>
    <x v="1"/>
    <x v="0"/>
    <m/>
    <x v="0"/>
    <x v="0"/>
    <x v="0"/>
    <x v="1"/>
    <x v="184"/>
    <x v="184"/>
    <x v="103"/>
    <x v="12"/>
    <x v="1"/>
    <m/>
    <m/>
    <m/>
    <m/>
    <m/>
    <m/>
    <m/>
  </r>
  <r>
    <x v="8"/>
    <x v="3"/>
    <x v="0"/>
    <x v="0"/>
    <m/>
    <x v="0"/>
    <x v="0"/>
    <x v="0"/>
    <x v="0"/>
    <x v="185"/>
    <x v="185"/>
    <x v="104"/>
    <x v="12"/>
    <x v="1"/>
    <m/>
    <m/>
    <m/>
    <m/>
    <m/>
    <m/>
    <n v="8"/>
  </r>
  <r>
    <x v="8"/>
    <x v="3"/>
    <x v="0"/>
    <x v="0"/>
    <m/>
    <x v="0"/>
    <x v="0"/>
    <x v="0"/>
    <x v="0"/>
    <x v="181"/>
    <x v="181"/>
    <x v="102"/>
    <x v="12"/>
    <x v="1"/>
    <m/>
    <m/>
    <m/>
    <m/>
    <m/>
    <m/>
    <m/>
  </r>
  <r>
    <x v="8"/>
    <x v="3"/>
    <x v="0"/>
    <x v="0"/>
    <m/>
    <x v="0"/>
    <x v="0"/>
    <x v="0"/>
    <x v="0"/>
    <x v="171"/>
    <x v="171"/>
    <x v="98"/>
    <x v="12"/>
    <x v="1"/>
    <m/>
    <m/>
    <m/>
    <m/>
    <m/>
    <m/>
    <m/>
  </r>
  <r>
    <x v="8"/>
    <x v="3"/>
    <x v="0"/>
    <x v="0"/>
    <m/>
    <x v="0"/>
    <x v="0"/>
    <x v="0"/>
    <x v="0"/>
    <x v="172"/>
    <x v="172"/>
    <x v="98"/>
    <x v="12"/>
    <x v="1"/>
    <m/>
    <m/>
    <m/>
    <m/>
    <m/>
    <m/>
    <m/>
  </r>
  <r>
    <x v="8"/>
    <x v="3"/>
    <x v="0"/>
    <x v="0"/>
    <m/>
    <x v="0"/>
    <x v="0"/>
    <x v="0"/>
    <x v="0"/>
    <x v="182"/>
    <x v="182"/>
    <x v="102"/>
    <x v="12"/>
    <x v="1"/>
    <m/>
    <m/>
    <m/>
    <m/>
    <m/>
    <m/>
    <m/>
  </r>
  <r>
    <x v="8"/>
    <x v="3"/>
    <x v="0"/>
    <x v="0"/>
    <m/>
    <x v="0"/>
    <x v="0"/>
    <x v="0"/>
    <x v="0"/>
    <x v="10"/>
    <x v="10"/>
    <x v="4"/>
    <x v="1"/>
    <x v="0"/>
    <m/>
    <m/>
    <m/>
    <m/>
    <m/>
    <m/>
    <n v="-2.0000000000436557E-2"/>
  </r>
  <r>
    <x v="8"/>
    <x v="3"/>
    <x v="1"/>
    <x v="0"/>
    <m/>
    <x v="0"/>
    <x v="0"/>
    <x v="0"/>
    <x v="0"/>
    <x v="12"/>
    <x v="12"/>
    <x v="5"/>
    <x v="1"/>
    <x v="0"/>
    <m/>
    <m/>
    <m/>
    <m/>
    <m/>
    <m/>
    <m/>
  </r>
  <r>
    <x v="8"/>
    <x v="3"/>
    <x v="0"/>
    <x v="0"/>
    <m/>
    <x v="0"/>
    <x v="0"/>
    <x v="0"/>
    <x v="0"/>
    <x v="332"/>
    <x v="335"/>
    <x v="5"/>
    <x v="1"/>
    <x v="0"/>
    <m/>
    <m/>
    <m/>
    <m/>
    <m/>
    <m/>
    <m/>
  </r>
  <r>
    <x v="8"/>
    <x v="3"/>
    <x v="1"/>
    <x v="0"/>
    <m/>
    <x v="0"/>
    <x v="0"/>
    <x v="0"/>
    <x v="0"/>
    <x v="333"/>
    <x v="336"/>
    <x v="5"/>
    <x v="1"/>
    <x v="0"/>
    <m/>
    <m/>
    <m/>
    <m/>
    <m/>
    <m/>
    <n v="15365"/>
  </r>
  <r>
    <x v="8"/>
    <x v="3"/>
    <x v="0"/>
    <x v="0"/>
    <m/>
    <x v="0"/>
    <x v="0"/>
    <x v="0"/>
    <x v="0"/>
    <x v="334"/>
    <x v="337"/>
    <x v="5"/>
    <x v="1"/>
    <x v="0"/>
    <m/>
    <m/>
    <m/>
    <m/>
    <m/>
    <m/>
    <n v="1.9999999996798579E-2"/>
  </r>
  <r>
    <x v="8"/>
    <x v="3"/>
    <x v="0"/>
    <x v="0"/>
    <m/>
    <x v="0"/>
    <x v="0"/>
    <x v="0"/>
    <x v="0"/>
    <x v="331"/>
    <x v="334"/>
    <x v="5"/>
    <x v="1"/>
    <x v="0"/>
    <m/>
    <m/>
    <m/>
    <m/>
    <m/>
    <m/>
    <m/>
  </r>
  <r>
    <x v="8"/>
    <x v="3"/>
    <x v="1"/>
    <x v="0"/>
    <m/>
    <x v="0"/>
    <x v="0"/>
    <x v="0"/>
    <x v="1"/>
    <x v="13"/>
    <x v="13"/>
    <x v="6"/>
    <x v="1"/>
    <x v="0"/>
    <m/>
    <m/>
    <m/>
    <m/>
    <m/>
    <m/>
    <n v="3111"/>
  </r>
  <r>
    <x v="8"/>
    <x v="3"/>
    <x v="0"/>
    <x v="0"/>
    <m/>
    <x v="0"/>
    <x v="0"/>
    <x v="0"/>
    <x v="0"/>
    <x v="14"/>
    <x v="14"/>
    <x v="6"/>
    <x v="1"/>
    <x v="0"/>
    <m/>
    <m/>
    <m/>
    <m/>
    <m/>
    <m/>
    <m/>
  </r>
  <r>
    <x v="8"/>
    <x v="3"/>
    <x v="1"/>
    <x v="0"/>
    <m/>
    <x v="0"/>
    <x v="0"/>
    <x v="0"/>
    <x v="0"/>
    <x v="15"/>
    <x v="15"/>
    <x v="7"/>
    <x v="1"/>
    <x v="0"/>
    <m/>
    <m/>
    <m/>
    <m/>
    <m/>
    <m/>
    <n v="7895"/>
  </r>
  <r>
    <x v="8"/>
    <x v="3"/>
    <x v="1"/>
    <x v="0"/>
    <m/>
    <x v="0"/>
    <x v="0"/>
    <x v="0"/>
    <x v="0"/>
    <x v="18"/>
    <x v="18"/>
    <x v="8"/>
    <x v="1"/>
    <x v="0"/>
    <m/>
    <m/>
    <m/>
    <m/>
    <m/>
    <m/>
    <m/>
  </r>
  <r>
    <x v="8"/>
    <x v="3"/>
    <x v="0"/>
    <x v="0"/>
    <m/>
    <x v="0"/>
    <x v="0"/>
    <x v="0"/>
    <x v="1"/>
    <x v="19"/>
    <x v="19"/>
    <x v="8"/>
    <x v="1"/>
    <x v="0"/>
    <m/>
    <m/>
    <m/>
    <m/>
    <m/>
    <m/>
    <m/>
  </r>
  <r>
    <x v="8"/>
    <x v="3"/>
    <x v="0"/>
    <x v="0"/>
    <m/>
    <x v="0"/>
    <x v="0"/>
    <x v="0"/>
    <x v="0"/>
    <x v="17"/>
    <x v="17"/>
    <x v="7"/>
    <x v="1"/>
    <x v="0"/>
    <m/>
    <m/>
    <m/>
    <m/>
    <m/>
    <m/>
    <m/>
  </r>
  <r>
    <x v="8"/>
    <x v="3"/>
    <x v="1"/>
    <x v="0"/>
    <m/>
    <x v="0"/>
    <x v="0"/>
    <x v="0"/>
    <x v="0"/>
    <x v="11"/>
    <x v="11"/>
    <x v="4"/>
    <x v="1"/>
    <x v="0"/>
    <m/>
    <m/>
    <m/>
    <m/>
    <m/>
    <m/>
    <n v="5553"/>
  </r>
  <r>
    <x v="8"/>
    <x v="3"/>
    <x v="0"/>
    <x v="0"/>
    <m/>
    <x v="0"/>
    <x v="0"/>
    <x v="0"/>
    <x v="0"/>
    <x v="21"/>
    <x v="21"/>
    <x v="9"/>
    <x v="1"/>
    <x v="0"/>
    <m/>
    <m/>
    <m/>
    <m/>
    <m/>
    <m/>
    <m/>
  </r>
  <r>
    <x v="8"/>
    <x v="3"/>
    <x v="1"/>
    <x v="0"/>
    <m/>
    <x v="0"/>
    <x v="0"/>
    <x v="0"/>
    <x v="0"/>
    <x v="16"/>
    <x v="16"/>
    <x v="7"/>
    <x v="1"/>
    <x v="0"/>
    <m/>
    <m/>
    <m/>
    <m/>
    <m/>
    <m/>
    <m/>
  </r>
  <r>
    <x v="8"/>
    <x v="3"/>
    <x v="0"/>
    <x v="0"/>
    <m/>
    <x v="0"/>
    <x v="0"/>
    <x v="0"/>
    <x v="0"/>
    <x v="22"/>
    <x v="22"/>
    <x v="6"/>
    <x v="1"/>
    <x v="0"/>
    <m/>
    <m/>
    <m/>
    <m/>
    <m/>
    <m/>
    <m/>
  </r>
  <r>
    <x v="8"/>
    <x v="3"/>
    <x v="0"/>
    <x v="0"/>
    <m/>
    <x v="0"/>
    <x v="0"/>
    <x v="0"/>
    <x v="0"/>
    <x v="23"/>
    <x v="23"/>
    <x v="10"/>
    <x v="1"/>
    <x v="0"/>
    <m/>
    <m/>
    <m/>
    <m/>
    <m/>
    <m/>
    <m/>
  </r>
  <r>
    <x v="8"/>
    <x v="3"/>
    <x v="0"/>
    <x v="0"/>
    <m/>
    <x v="0"/>
    <x v="0"/>
    <x v="0"/>
    <x v="0"/>
    <x v="24"/>
    <x v="24"/>
    <x v="4"/>
    <x v="1"/>
    <x v="0"/>
    <m/>
    <m/>
    <m/>
    <m/>
    <m/>
    <m/>
    <m/>
  </r>
  <r>
    <x v="8"/>
    <x v="3"/>
    <x v="0"/>
    <x v="0"/>
    <m/>
    <x v="0"/>
    <x v="0"/>
    <x v="0"/>
    <x v="0"/>
    <x v="25"/>
    <x v="25"/>
    <x v="5"/>
    <x v="1"/>
    <x v="0"/>
    <m/>
    <m/>
    <m/>
    <m/>
    <m/>
    <m/>
    <m/>
  </r>
  <r>
    <x v="8"/>
    <x v="3"/>
    <x v="0"/>
    <x v="0"/>
    <m/>
    <x v="0"/>
    <x v="0"/>
    <x v="0"/>
    <x v="0"/>
    <x v="26"/>
    <x v="26"/>
    <x v="10"/>
    <x v="1"/>
    <x v="0"/>
    <m/>
    <m/>
    <m/>
    <m/>
    <m/>
    <m/>
    <m/>
  </r>
  <r>
    <x v="8"/>
    <x v="3"/>
    <x v="0"/>
    <x v="0"/>
    <m/>
    <x v="0"/>
    <x v="0"/>
    <x v="0"/>
    <x v="1"/>
    <x v="27"/>
    <x v="27"/>
    <x v="11"/>
    <x v="1"/>
    <x v="0"/>
    <m/>
    <m/>
    <m/>
    <m/>
    <m/>
    <m/>
    <n v="0"/>
  </r>
  <r>
    <x v="8"/>
    <x v="3"/>
    <x v="0"/>
    <x v="0"/>
    <m/>
    <x v="0"/>
    <x v="0"/>
    <x v="0"/>
    <x v="0"/>
    <x v="20"/>
    <x v="20"/>
    <x v="8"/>
    <x v="1"/>
    <x v="0"/>
    <m/>
    <m/>
    <m/>
    <m/>
    <m/>
    <m/>
    <m/>
  </r>
  <r>
    <x v="8"/>
    <x v="3"/>
    <x v="0"/>
    <x v="0"/>
    <m/>
    <x v="0"/>
    <x v="0"/>
    <x v="0"/>
    <x v="0"/>
    <x v="35"/>
    <x v="35"/>
    <x v="19"/>
    <x v="2"/>
    <x v="0"/>
    <m/>
    <m/>
    <m/>
    <m/>
    <m/>
    <m/>
    <m/>
  </r>
  <r>
    <x v="8"/>
    <x v="3"/>
    <x v="0"/>
    <x v="0"/>
    <m/>
    <x v="0"/>
    <x v="0"/>
    <x v="0"/>
    <x v="0"/>
    <x v="28"/>
    <x v="28"/>
    <x v="12"/>
    <x v="2"/>
    <x v="0"/>
    <m/>
    <m/>
    <m/>
    <m/>
    <m/>
    <m/>
    <m/>
  </r>
  <r>
    <x v="8"/>
    <x v="3"/>
    <x v="0"/>
    <x v="1"/>
    <m/>
    <x v="0"/>
    <x v="0"/>
    <x v="0"/>
    <x v="1"/>
    <x v="29"/>
    <x v="29"/>
    <x v="13"/>
    <x v="2"/>
    <x v="0"/>
    <m/>
    <m/>
    <m/>
    <m/>
    <m/>
    <m/>
    <m/>
  </r>
  <r>
    <x v="8"/>
    <x v="3"/>
    <x v="0"/>
    <x v="1"/>
    <m/>
    <x v="0"/>
    <x v="0"/>
    <x v="0"/>
    <x v="1"/>
    <x v="30"/>
    <x v="30"/>
    <x v="14"/>
    <x v="2"/>
    <x v="0"/>
    <m/>
    <m/>
    <m/>
    <m/>
    <m/>
    <m/>
    <m/>
  </r>
  <r>
    <x v="8"/>
    <x v="3"/>
    <x v="1"/>
    <x v="0"/>
    <m/>
    <x v="0"/>
    <x v="0"/>
    <x v="0"/>
    <x v="0"/>
    <x v="31"/>
    <x v="31"/>
    <x v="15"/>
    <x v="2"/>
    <x v="0"/>
    <m/>
    <m/>
    <m/>
    <m/>
    <m/>
    <m/>
    <m/>
  </r>
  <r>
    <x v="8"/>
    <x v="3"/>
    <x v="0"/>
    <x v="0"/>
    <m/>
    <x v="0"/>
    <x v="0"/>
    <x v="0"/>
    <x v="0"/>
    <x v="32"/>
    <x v="32"/>
    <x v="16"/>
    <x v="2"/>
    <x v="0"/>
    <m/>
    <m/>
    <m/>
    <m/>
    <m/>
    <m/>
    <n v="-0.19999999999708962"/>
  </r>
  <r>
    <x v="8"/>
    <x v="3"/>
    <x v="0"/>
    <x v="0"/>
    <m/>
    <x v="0"/>
    <x v="0"/>
    <x v="0"/>
    <x v="0"/>
    <x v="33"/>
    <x v="33"/>
    <x v="17"/>
    <x v="2"/>
    <x v="0"/>
    <m/>
    <m/>
    <m/>
    <m/>
    <m/>
    <m/>
    <m/>
  </r>
  <r>
    <x v="8"/>
    <x v="3"/>
    <x v="0"/>
    <x v="0"/>
    <m/>
    <x v="0"/>
    <x v="0"/>
    <x v="0"/>
    <x v="0"/>
    <x v="34"/>
    <x v="34"/>
    <x v="18"/>
    <x v="2"/>
    <x v="0"/>
    <m/>
    <m/>
    <m/>
    <m/>
    <m/>
    <m/>
    <m/>
  </r>
  <r>
    <x v="8"/>
    <x v="3"/>
    <x v="1"/>
    <x v="0"/>
    <m/>
    <x v="0"/>
    <x v="0"/>
    <x v="0"/>
    <x v="0"/>
    <x v="36"/>
    <x v="36"/>
    <x v="12"/>
    <x v="2"/>
    <x v="0"/>
    <m/>
    <m/>
    <m/>
    <m/>
    <m/>
    <m/>
    <n v="13443"/>
  </r>
  <r>
    <x v="8"/>
    <x v="3"/>
    <x v="0"/>
    <x v="0"/>
    <m/>
    <x v="0"/>
    <x v="0"/>
    <x v="0"/>
    <x v="0"/>
    <x v="45"/>
    <x v="45"/>
    <x v="28"/>
    <x v="3"/>
    <x v="0"/>
    <m/>
    <m/>
    <m/>
    <m/>
    <m/>
    <m/>
    <n v="10"/>
  </r>
  <r>
    <x v="8"/>
    <x v="3"/>
    <x v="0"/>
    <x v="0"/>
    <m/>
    <x v="0"/>
    <x v="0"/>
    <x v="0"/>
    <x v="0"/>
    <x v="46"/>
    <x v="46"/>
    <x v="29"/>
    <x v="3"/>
    <x v="0"/>
    <m/>
    <m/>
    <m/>
    <m/>
    <m/>
    <m/>
    <n v="-3.99999999863212E-2"/>
  </r>
  <r>
    <x v="8"/>
    <x v="3"/>
    <x v="1"/>
    <x v="0"/>
    <m/>
    <x v="0"/>
    <x v="0"/>
    <x v="0"/>
    <x v="0"/>
    <x v="48"/>
    <x v="48"/>
    <x v="31"/>
    <x v="3"/>
    <x v="0"/>
    <m/>
    <m/>
    <m/>
    <m/>
    <m/>
    <m/>
    <n v="4141"/>
  </r>
  <r>
    <x v="8"/>
    <x v="3"/>
    <x v="0"/>
    <x v="0"/>
    <m/>
    <x v="0"/>
    <x v="0"/>
    <x v="0"/>
    <x v="0"/>
    <x v="47"/>
    <x v="47"/>
    <x v="30"/>
    <x v="3"/>
    <x v="0"/>
    <m/>
    <m/>
    <m/>
    <m/>
    <m/>
    <m/>
    <m/>
  </r>
  <r>
    <x v="8"/>
    <x v="3"/>
    <x v="0"/>
    <x v="0"/>
    <m/>
    <x v="0"/>
    <x v="0"/>
    <x v="0"/>
    <x v="0"/>
    <x v="49"/>
    <x v="49"/>
    <x v="32"/>
    <x v="3"/>
    <x v="0"/>
    <m/>
    <m/>
    <m/>
    <m/>
    <m/>
    <m/>
    <m/>
  </r>
  <r>
    <x v="8"/>
    <x v="3"/>
    <x v="0"/>
    <x v="0"/>
    <m/>
    <x v="0"/>
    <x v="0"/>
    <x v="0"/>
    <x v="0"/>
    <x v="50"/>
    <x v="50"/>
    <x v="28"/>
    <x v="3"/>
    <x v="0"/>
    <m/>
    <m/>
    <m/>
    <m/>
    <m/>
    <m/>
    <m/>
  </r>
  <r>
    <x v="8"/>
    <x v="3"/>
    <x v="0"/>
    <x v="0"/>
    <m/>
    <x v="0"/>
    <x v="0"/>
    <x v="0"/>
    <x v="0"/>
    <x v="37"/>
    <x v="37"/>
    <x v="20"/>
    <x v="3"/>
    <x v="0"/>
    <m/>
    <m/>
    <m/>
    <m/>
    <m/>
    <m/>
    <m/>
  </r>
  <r>
    <x v="8"/>
    <x v="3"/>
    <x v="0"/>
    <x v="0"/>
    <m/>
    <x v="0"/>
    <x v="0"/>
    <x v="0"/>
    <x v="0"/>
    <x v="39"/>
    <x v="39"/>
    <x v="22"/>
    <x v="3"/>
    <x v="0"/>
    <m/>
    <m/>
    <m/>
    <m/>
    <m/>
    <m/>
    <m/>
  </r>
  <r>
    <x v="8"/>
    <x v="3"/>
    <x v="0"/>
    <x v="0"/>
    <m/>
    <x v="0"/>
    <x v="0"/>
    <x v="0"/>
    <x v="0"/>
    <x v="40"/>
    <x v="40"/>
    <x v="23"/>
    <x v="3"/>
    <x v="0"/>
    <m/>
    <m/>
    <m/>
    <m/>
    <m/>
    <m/>
    <m/>
  </r>
  <r>
    <x v="8"/>
    <x v="3"/>
    <x v="0"/>
    <x v="0"/>
    <m/>
    <x v="0"/>
    <x v="0"/>
    <x v="0"/>
    <x v="1"/>
    <x v="41"/>
    <x v="41"/>
    <x v="24"/>
    <x v="3"/>
    <x v="0"/>
    <m/>
    <m/>
    <m/>
    <m/>
    <m/>
    <m/>
    <m/>
  </r>
  <r>
    <x v="8"/>
    <x v="3"/>
    <x v="0"/>
    <x v="0"/>
    <m/>
    <x v="0"/>
    <x v="0"/>
    <x v="0"/>
    <x v="0"/>
    <x v="38"/>
    <x v="38"/>
    <x v="21"/>
    <x v="3"/>
    <x v="0"/>
    <m/>
    <m/>
    <m/>
    <m/>
    <m/>
    <m/>
    <m/>
  </r>
  <r>
    <x v="8"/>
    <x v="3"/>
    <x v="1"/>
    <x v="0"/>
    <m/>
    <x v="0"/>
    <x v="0"/>
    <x v="0"/>
    <x v="0"/>
    <x v="42"/>
    <x v="42"/>
    <x v="25"/>
    <x v="3"/>
    <x v="0"/>
    <m/>
    <m/>
    <m/>
    <m/>
    <m/>
    <m/>
    <n v="2217.0000000000146"/>
  </r>
  <r>
    <x v="8"/>
    <x v="3"/>
    <x v="0"/>
    <x v="0"/>
    <m/>
    <x v="0"/>
    <x v="0"/>
    <x v="0"/>
    <x v="0"/>
    <x v="43"/>
    <x v="43"/>
    <x v="26"/>
    <x v="3"/>
    <x v="0"/>
    <m/>
    <m/>
    <m/>
    <m/>
    <m/>
    <m/>
    <m/>
  </r>
  <r>
    <x v="8"/>
    <x v="3"/>
    <x v="0"/>
    <x v="0"/>
    <m/>
    <x v="0"/>
    <x v="0"/>
    <x v="0"/>
    <x v="0"/>
    <x v="44"/>
    <x v="44"/>
    <x v="27"/>
    <x v="3"/>
    <x v="0"/>
    <m/>
    <m/>
    <m/>
    <m/>
    <m/>
    <m/>
    <n v="1"/>
  </r>
  <r>
    <x v="8"/>
    <x v="3"/>
    <x v="1"/>
    <x v="0"/>
    <m/>
    <x v="0"/>
    <x v="0"/>
    <x v="0"/>
    <x v="0"/>
    <x v="51"/>
    <x v="51"/>
    <x v="28"/>
    <x v="3"/>
    <x v="0"/>
    <m/>
    <m/>
    <m/>
    <m/>
    <m/>
    <m/>
    <n v="27408"/>
  </r>
  <r>
    <x v="8"/>
    <x v="3"/>
    <x v="1"/>
    <x v="0"/>
    <m/>
    <x v="0"/>
    <x v="0"/>
    <x v="0"/>
    <x v="0"/>
    <x v="188"/>
    <x v="188"/>
    <x v="107"/>
    <x v="13"/>
    <x v="1"/>
    <m/>
    <m/>
    <m/>
    <m/>
    <m/>
    <m/>
    <n v="13251"/>
  </r>
  <r>
    <x v="8"/>
    <x v="3"/>
    <x v="1"/>
    <x v="0"/>
    <m/>
    <x v="0"/>
    <x v="0"/>
    <x v="0"/>
    <x v="0"/>
    <x v="187"/>
    <x v="187"/>
    <x v="106"/>
    <x v="13"/>
    <x v="1"/>
    <m/>
    <m/>
    <m/>
    <m/>
    <m/>
    <m/>
    <m/>
  </r>
  <r>
    <x v="8"/>
    <x v="3"/>
    <x v="0"/>
    <x v="0"/>
    <m/>
    <x v="0"/>
    <x v="0"/>
    <x v="0"/>
    <x v="0"/>
    <x v="190"/>
    <x v="190"/>
    <x v="109"/>
    <x v="13"/>
    <x v="1"/>
    <m/>
    <m/>
    <m/>
    <m/>
    <m/>
    <m/>
    <m/>
  </r>
  <r>
    <x v="8"/>
    <x v="3"/>
    <x v="0"/>
    <x v="0"/>
    <m/>
    <x v="0"/>
    <x v="0"/>
    <x v="0"/>
    <x v="0"/>
    <x v="189"/>
    <x v="189"/>
    <x v="108"/>
    <x v="13"/>
    <x v="1"/>
    <m/>
    <m/>
    <m/>
    <m/>
    <m/>
    <m/>
    <n v="5.0000000002910383E-2"/>
  </r>
  <r>
    <x v="8"/>
    <x v="3"/>
    <x v="1"/>
    <x v="0"/>
    <m/>
    <x v="0"/>
    <x v="0"/>
    <x v="0"/>
    <x v="0"/>
    <x v="191"/>
    <x v="191"/>
    <x v="110"/>
    <x v="13"/>
    <x v="1"/>
    <m/>
    <m/>
    <m/>
    <m/>
    <m/>
    <m/>
    <n v="24359"/>
  </r>
  <r>
    <x v="8"/>
    <x v="3"/>
    <x v="0"/>
    <x v="0"/>
    <m/>
    <x v="0"/>
    <x v="0"/>
    <x v="0"/>
    <x v="0"/>
    <x v="192"/>
    <x v="192"/>
    <x v="111"/>
    <x v="13"/>
    <x v="1"/>
    <m/>
    <m/>
    <m/>
    <m/>
    <m/>
    <m/>
    <n v="-2.9999999991559889E-2"/>
  </r>
  <r>
    <x v="8"/>
    <x v="3"/>
    <x v="1"/>
    <x v="0"/>
    <m/>
    <x v="0"/>
    <x v="0"/>
    <x v="0"/>
    <x v="0"/>
    <x v="186"/>
    <x v="186"/>
    <x v="105"/>
    <x v="13"/>
    <x v="1"/>
    <m/>
    <m/>
    <m/>
    <m/>
    <m/>
    <m/>
    <m/>
  </r>
  <r>
    <x v="8"/>
    <x v="3"/>
    <x v="1"/>
    <x v="1"/>
    <m/>
    <x v="0"/>
    <x v="0"/>
    <x v="0"/>
    <x v="0"/>
    <x v="193"/>
    <x v="193"/>
    <x v="112"/>
    <x v="13"/>
    <x v="1"/>
    <m/>
    <m/>
    <m/>
    <m/>
    <m/>
    <m/>
    <m/>
  </r>
  <r>
    <x v="8"/>
    <x v="3"/>
    <x v="0"/>
    <x v="0"/>
    <m/>
    <x v="0"/>
    <x v="0"/>
    <x v="0"/>
    <x v="1"/>
    <x v="194"/>
    <x v="194"/>
    <x v="113"/>
    <x v="13"/>
    <x v="1"/>
    <m/>
    <m/>
    <m/>
    <m/>
    <m/>
    <m/>
    <m/>
  </r>
  <r>
    <x v="8"/>
    <x v="3"/>
    <x v="0"/>
    <x v="0"/>
    <m/>
    <x v="0"/>
    <x v="0"/>
    <x v="0"/>
    <x v="0"/>
    <x v="52"/>
    <x v="52"/>
    <x v="33"/>
    <x v="4"/>
    <x v="0"/>
    <m/>
    <m/>
    <m/>
    <m/>
    <m/>
    <m/>
    <m/>
  </r>
  <r>
    <x v="8"/>
    <x v="3"/>
    <x v="0"/>
    <x v="0"/>
    <m/>
    <x v="0"/>
    <x v="0"/>
    <x v="0"/>
    <x v="0"/>
    <x v="64"/>
    <x v="64"/>
    <x v="45"/>
    <x v="4"/>
    <x v="0"/>
    <m/>
    <m/>
    <m/>
    <m/>
    <m/>
    <m/>
    <m/>
  </r>
  <r>
    <x v="8"/>
    <x v="3"/>
    <x v="1"/>
    <x v="0"/>
    <m/>
    <x v="0"/>
    <x v="0"/>
    <x v="0"/>
    <x v="0"/>
    <x v="65"/>
    <x v="65"/>
    <x v="46"/>
    <x v="4"/>
    <x v="0"/>
    <m/>
    <m/>
    <m/>
    <m/>
    <m/>
    <m/>
    <m/>
  </r>
  <r>
    <x v="8"/>
    <x v="3"/>
    <x v="0"/>
    <x v="0"/>
    <m/>
    <x v="0"/>
    <x v="0"/>
    <x v="0"/>
    <x v="0"/>
    <x v="53"/>
    <x v="53"/>
    <x v="34"/>
    <x v="4"/>
    <x v="0"/>
    <m/>
    <m/>
    <m/>
    <m/>
    <m/>
    <m/>
    <m/>
  </r>
  <r>
    <x v="8"/>
    <x v="3"/>
    <x v="1"/>
    <x v="0"/>
    <m/>
    <x v="0"/>
    <x v="0"/>
    <x v="0"/>
    <x v="0"/>
    <x v="54"/>
    <x v="54"/>
    <x v="35"/>
    <x v="4"/>
    <x v="0"/>
    <m/>
    <m/>
    <m/>
    <m/>
    <m/>
    <m/>
    <n v="33144.5"/>
  </r>
  <r>
    <x v="8"/>
    <x v="3"/>
    <x v="0"/>
    <x v="0"/>
    <m/>
    <x v="0"/>
    <x v="0"/>
    <x v="0"/>
    <x v="0"/>
    <x v="55"/>
    <x v="55"/>
    <x v="36"/>
    <x v="4"/>
    <x v="0"/>
    <m/>
    <m/>
    <m/>
    <m/>
    <m/>
    <m/>
    <m/>
  </r>
  <r>
    <x v="8"/>
    <x v="3"/>
    <x v="0"/>
    <x v="0"/>
    <m/>
    <x v="0"/>
    <x v="0"/>
    <x v="0"/>
    <x v="0"/>
    <x v="56"/>
    <x v="56"/>
    <x v="37"/>
    <x v="4"/>
    <x v="0"/>
    <m/>
    <m/>
    <m/>
    <m/>
    <m/>
    <m/>
    <m/>
  </r>
  <r>
    <x v="8"/>
    <x v="3"/>
    <x v="1"/>
    <x v="0"/>
    <m/>
    <x v="0"/>
    <x v="0"/>
    <x v="0"/>
    <x v="1"/>
    <x v="57"/>
    <x v="57"/>
    <x v="38"/>
    <x v="4"/>
    <x v="0"/>
    <m/>
    <m/>
    <m/>
    <m/>
    <m/>
    <m/>
    <m/>
  </r>
  <r>
    <x v="8"/>
    <x v="3"/>
    <x v="0"/>
    <x v="0"/>
    <m/>
    <x v="0"/>
    <x v="0"/>
    <x v="0"/>
    <x v="0"/>
    <x v="58"/>
    <x v="58"/>
    <x v="39"/>
    <x v="4"/>
    <x v="0"/>
    <m/>
    <m/>
    <m/>
    <m/>
    <m/>
    <m/>
    <m/>
  </r>
  <r>
    <x v="8"/>
    <x v="3"/>
    <x v="1"/>
    <x v="0"/>
    <m/>
    <x v="0"/>
    <x v="0"/>
    <x v="0"/>
    <x v="1"/>
    <x v="59"/>
    <x v="59"/>
    <x v="40"/>
    <x v="4"/>
    <x v="0"/>
    <m/>
    <m/>
    <m/>
    <m/>
    <m/>
    <m/>
    <n v="254"/>
  </r>
  <r>
    <x v="8"/>
    <x v="3"/>
    <x v="0"/>
    <x v="0"/>
    <m/>
    <x v="0"/>
    <x v="0"/>
    <x v="0"/>
    <x v="0"/>
    <x v="60"/>
    <x v="60"/>
    <x v="41"/>
    <x v="4"/>
    <x v="0"/>
    <m/>
    <m/>
    <m/>
    <m/>
    <m/>
    <m/>
    <m/>
  </r>
  <r>
    <x v="8"/>
    <x v="3"/>
    <x v="0"/>
    <x v="0"/>
    <m/>
    <x v="0"/>
    <x v="0"/>
    <x v="0"/>
    <x v="0"/>
    <x v="61"/>
    <x v="61"/>
    <x v="42"/>
    <x v="4"/>
    <x v="0"/>
    <m/>
    <m/>
    <m/>
    <m/>
    <m/>
    <m/>
    <n v="2.0000000018626451E-2"/>
  </r>
  <r>
    <x v="8"/>
    <x v="3"/>
    <x v="0"/>
    <x v="0"/>
    <m/>
    <x v="0"/>
    <x v="0"/>
    <x v="0"/>
    <x v="0"/>
    <x v="62"/>
    <x v="62"/>
    <x v="43"/>
    <x v="4"/>
    <x v="0"/>
    <m/>
    <m/>
    <m/>
    <m/>
    <m/>
    <m/>
    <m/>
  </r>
  <r>
    <x v="8"/>
    <x v="3"/>
    <x v="1"/>
    <x v="0"/>
    <m/>
    <x v="0"/>
    <x v="0"/>
    <x v="0"/>
    <x v="1"/>
    <x v="63"/>
    <x v="63"/>
    <x v="44"/>
    <x v="4"/>
    <x v="0"/>
    <m/>
    <m/>
    <m/>
    <m/>
    <m/>
    <m/>
    <m/>
  </r>
  <r>
    <x v="8"/>
    <x v="3"/>
    <x v="1"/>
    <x v="0"/>
    <m/>
    <x v="0"/>
    <x v="0"/>
    <x v="0"/>
    <x v="0"/>
    <x v="66"/>
    <x v="66"/>
    <x v="47"/>
    <x v="5"/>
    <x v="0"/>
    <m/>
    <m/>
    <m/>
    <m/>
    <m/>
    <m/>
    <n v="2942"/>
  </r>
  <r>
    <x v="8"/>
    <x v="3"/>
    <x v="1"/>
    <x v="0"/>
    <m/>
    <x v="0"/>
    <x v="0"/>
    <x v="0"/>
    <x v="0"/>
    <x v="68"/>
    <x v="68"/>
    <x v="48"/>
    <x v="5"/>
    <x v="0"/>
    <m/>
    <m/>
    <m/>
    <m/>
    <m/>
    <m/>
    <m/>
  </r>
  <r>
    <x v="8"/>
    <x v="3"/>
    <x v="0"/>
    <x v="0"/>
    <m/>
    <x v="0"/>
    <x v="0"/>
    <x v="0"/>
    <x v="0"/>
    <x v="69"/>
    <x v="69"/>
    <x v="49"/>
    <x v="5"/>
    <x v="0"/>
    <m/>
    <m/>
    <m/>
    <m/>
    <m/>
    <m/>
    <m/>
  </r>
  <r>
    <x v="8"/>
    <x v="3"/>
    <x v="0"/>
    <x v="0"/>
    <m/>
    <x v="0"/>
    <x v="0"/>
    <x v="0"/>
    <x v="0"/>
    <x v="70"/>
    <x v="70"/>
    <x v="50"/>
    <x v="5"/>
    <x v="0"/>
    <m/>
    <m/>
    <m/>
    <m/>
    <m/>
    <m/>
    <m/>
  </r>
  <r>
    <x v="8"/>
    <x v="3"/>
    <x v="0"/>
    <x v="0"/>
    <m/>
    <x v="0"/>
    <x v="0"/>
    <x v="0"/>
    <x v="0"/>
    <x v="67"/>
    <x v="67"/>
    <x v="47"/>
    <x v="5"/>
    <x v="0"/>
    <m/>
    <m/>
    <m/>
    <m/>
    <m/>
    <m/>
    <m/>
  </r>
  <r>
    <x v="8"/>
    <x v="3"/>
    <x v="0"/>
    <x v="0"/>
    <m/>
    <x v="0"/>
    <x v="0"/>
    <x v="0"/>
    <x v="0"/>
    <x v="71"/>
    <x v="71"/>
    <x v="48"/>
    <x v="5"/>
    <x v="0"/>
    <m/>
    <m/>
    <m/>
    <m/>
    <m/>
    <m/>
    <m/>
  </r>
  <r>
    <x v="8"/>
    <x v="3"/>
    <x v="0"/>
    <x v="0"/>
    <m/>
    <x v="0"/>
    <x v="0"/>
    <x v="0"/>
    <x v="0"/>
    <x v="72"/>
    <x v="72"/>
    <x v="51"/>
    <x v="5"/>
    <x v="0"/>
    <m/>
    <m/>
    <m/>
    <m/>
    <m/>
    <m/>
    <m/>
  </r>
  <r>
    <x v="8"/>
    <x v="3"/>
    <x v="0"/>
    <x v="0"/>
    <m/>
    <x v="0"/>
    <x v="0"/>
    <x v="0"/>
    <x v="0"/>
    <x v="73"/>
    <x v="73"/>
    <x v="52"/>
    <x v="5"/>
    <x v="0"/>
    <m/>
    <m/>
    <m/>
    <m/>
    <m/>
    <m/>
    <m/>
  </r>
  <r>
    <x v="8"/>
    <x v="3"/>
    <x v="0"/>
    <x v="0"/>
    <m/>
    <x v="0"/>
    <x v="0"/>
    <x v="0"/>
    <x v="0"/>
    <x v="74"/>
    <x v="74"/>
    <x v="53"/>
    <x v="5"/>
    <x v="0"/>
    <m/>
    <m/>
    <m/>
    <m/>
    <m/>
    <m/>
    <m/>
  </r>
  <r>
    <x v="8"/>
    <x v="3"/>
    <x v="0"/>
    <x v="0"/>
    <m/>
    <x v="0"/>
    <x v="0"/>
    <x v="0"/>
    <x v="0"/>
    <x v="195"/>
    <x v="195"/>
    <x v="114"/>
    <x v="14"/>
    <x v="2"/>
    <m/>
    <m/>
    <m/>
    <m/>
    <m/>
    <m/>
    <m/>
  </r>
  <r>
    <x v="8"/>
    <x v="3"/>
    <x v="1"/>
    <x v="0"/>
    <m/>
    <x v="0"/>
    <x v="0"/>
    <x v="0"/>
    <x v="0"/>
    <x v="217"/>
    <x v="217"/>
    <x v="123"/>
    <x v="14"/>
    <x v="2"/>
    <m/>
    <m/>
    <m/>
    <m/>
    <m/>
    <m/>
    <n v="13916"/>
  </r>
  <r>
    <x v="8"/>
    <x v="3"/>
    <x v="1"/>
    <x v="0"/>
    <m/>
    <x v="0"/>
    <x v="0"/>
    <x v="0"/>
    <x v="0"/>
    <x v="198"/>
    <x v="198"/>
    <x v="115"/>
    <x v="14"/>
    <x v="2"/>
    <m/>
    <m/>
    <m/>
    <m/>
    <m/>
    <m/>
    <m/>
  </r>
  <r>
    <x v="8"/>
    <x v="3"/>
    <x v="1"/>
    <x v="0"/>
    <m/>
    <x v="0"/>
    <x v="0"/>
    <x v="0"/>
    <x v="0"/>
    <x v="201"/>
    <x v="201"/>
    <x v="116"/>
    <x v="14"/>
    <x v="2"/>
    <m/>
    <m/>
    <m/>
    <m/>
    <m/>
    <m/>
    <n v="26644"/>
  </r>
  <r>
    <x v="8"/>
    <x v="3"/>
    <x v="1"/>
    <x v="0"/>
    <m/>
    <x v="0"/>
    <x v="0"/>
    <x v="0"/>
    <x v="0"/>
    <x v="204"/>
    <x v="204"/>
    <x v="117"/>
    <x v="14"/>
    <x v="2"/>
    <m/>
    <m/>
    <m/>
    <m/>
    <m/>
    <m/>
    <m/>
  </r>
  <r>
    <x v="8"/>
    <x v="3"/>
    <x v="1"/>
    <x v="0"/>
    <m/>
    <x v="0"/>
    <x v="0"/>
    <x v="0"/>
    <x v="0"/>
    <x v="218"/>
    <x v="218"/>
    <x v="124"/>
    <x v="14"/>
    <x v="2"/>
    <m/>
    <m/>
    <m/>
    <m/>
    <m/>
    <m/>
    <n v="4301"/>
  </r>
  <r>
    <x v="8"/>
    <x v="3"/>
    <x v="1"/>
    <x v="0"/>
    <m/>
    <x v="0"/>
    <x v="0"/>
    <x v="0"/>
    <x v="0"/>
    <x v="221"/>
    <x v="221"/>
    <x v="126"/>
    <x v="14"/>
    <x v="2"/>
    <m/>
    <m/>
    <m/>
    <m/>
    <m/>
    <m/>
    <m/>
  </r>
  <r>
    <x v="8"/>
    <x v="3"/>
    <x v="1"/>
    <x v="0"/>
    <m/>
    <x v="0"/>
    <x v="0"/>
    <x v="0"/>
    <x v="0"/>
    <x v="223"/>
    <x v="223"/>
    <x v="121"/>
    <x v="14"/>
    <x v="2"/>
    <m/>
    <m/>
    <m/>
    <m/>
    <m/>
    <m/>
    <m/>
  </r>
  <r>
    <x v="8"/>
    <x v="3"/>
    <x v="0"/>
    <x v="0"/>
    <m/>
    <x v="0"/>
    <x v="0"/>
    <x v="0"/>
    <x v="0"/>
    <x v="205"/>
    <x v="205"/>
    <x v="117"/>
    <x v="14"/>
    <x v="2"/>
    <m/>
    <m/>
    <m/>
    <m/>
    <m/>
    <m/>
    <m/>
  </r>
  <r>
    <x v="8"/>
    <x v="3"/>
    <x v="0"/>
    <x v="0"/>
    <m/>
    <x v="0"/>
    <x v="0"/>
    <x v="0"/>
    <x v="0"/>
    <x v="209"/>
    <x v="209"/>
    <x v="119"/>
    <x v="14"/>
    <x v="2"/>
    <m/>
    <m/>
    <m/>
    <m/>
    <m/>
    <m/>
    <m/>
  </r>
  <r>
    <x v="8"/>
    <x v="3"/>
    <x v="0"/>
    <x v="0"/>
    <m/>
    <x v="0"/>
    <x v="0"/>
    <x v="0"/>
    <x v="0"/>
    <x v="212"/>
    <x v="212"/>
    <x v="120"/>
    <x v="14"/>
    <x v="2"/>
    <m/>
    <m/>
    <m/>
    <m/>
    <m/>
    <m/>
    <m/>
  </r>
  <r>
    <x v="8"/>
    <x v="3"/>
    <x v="1"/>
    <x v="0"/>
    <m/>
    <x v="0"/>
    <x v="0"/>
    <x v="0"/>
    <x v="0"/>
    <x v="208"/>
    <x v="208"/>
    <x v="118"/>
    <x v="14"/>
    <x v="2"/>
    <m/>
    <m/>
    <m/>
    <m/>
    <m/>
    <m/>
    <n v="9721"/>
  </r>
  <r>
    <x v="8"/>
    <x v="3"/>
    <x v="1"/>
    <x v="0"/>
    <m/>
    <x v="0"/>
    <x v="0"/>
    <x v="0"/>
    <x v="0"/>
    <x v="225"/>
    <x v="225"/>
    <x v="126"/>
    <x v="14"/>
    <x v="2"/>
    <m/>
    <m/>
    <m/>
    <m/>
    <m/>
    <m/>
    <n v="2408"/>
  </r>
  <r>
    <x v="8"/>
    <x v="3"/>
    <x v="1"/>
    <x v="0"/>
    <m/>
    <x v="0"/>
    <x v="0"/>
    <x v="0"/>
    <x v="0"/>
    <x v="226"/>
    <x v="226"/>
    <x v="127"/>
    <x v="14"/>
    <x v="2"/>
    <m/>
    <m/>
    <m/>
    <m/>
    <m/>
    <m/>
    <n v="5899"/>
  </r>
  <r>
    <x v="8"/>
    <x v="3"/>
    <x v="1"/>
    <x v="0"/>
    <m/>
    <x v="0"/>
    <x v="0"/>
    <x v="0"/>
    <x v="0"/>
    <x v="203"/>
    <x v="203"/>
    <x v="116"/>
    <x v="14"/>
    <x v="2"/>
    <m/>
    <m/>
    <m/>
    <m/>
    <m/>
    <m/>
    <n v="5914"/>
  </r>
  <r>
    <x v="8"/>
    <x v="3"/>
    <x v="0"/>
    <x v="0"/>
    <m/>
    <x v="0"/>
    <x v="0"/>
    <x v="0"/>
    <x v="0"/>
    <x v="202"/>
    <x v="202"/>
    <x v="116"/>
    <x v="14"/>
    <x v="2"/>
    <m/>
    <m/>
    <m/>
    <m/>
    <m/>
    <m/>
    <m/>
  </r>
  <r>
    <x v="8"/>
    <x v="3"/>
    <x v="1"/>
    <x v="0"/>
    <m/>
    <x v="0"/>
    <x v="0"/>
    <x v="0"/>
    <x v="0"/>
    <x v="199"/>
    <x v="199"/>
    <x v="115"/>
    <x v="14"/>
    <x v="2"/>
    <m/>
    <m/>
    <m/>
    <m/>
    <m/>
    <m/>
    <n v="3153"/>
  </r>
  <r>
    <x v="8"/>
    <x v="3"/>
    <x v="0"/>
    <x v="0"/>
    <m/>
    <x v="0"/>
    <x v="0"/>
    <x v="0"/>
    <x v="0"/>
    <x v="227"/>
    <x v="227"/>
    <x v="127"/>
    <x v="14"/>
    <x v="2"/>
    <m/>
    <m/>
    <m/>
    <m/>
    <m/>
    <m/>
    <m/>
  </r>
  <r>
    <x v="8"/>
    <x v="3"/>
    <x v="0"/>
    <x v="0"/>
    <m/>
    <x v="0"/>
    <x v="0"/>
    <x v="0"/>
    <x v="0"/>
    <x v="213"/>
    <x v="213"/>
    <x v="121"/>
    <x v="14"/>
    <x v="2"/>
    <m/>
    <m/>
    <m/>
    <m/>
    <m/>
    <m/>
    <m/>
  </r>
  <r>
    <x v="8"/>
    <x v="3"/>
    <x v="1"/>
    <x v="0"/>
    <m/>
    <x v="0"/>
    <x v="0"/>
    <x v="0"/>
    <x v="0"/>
    <x v="219"/>
    <x v="219"/>
    <x v="124"/>
    <x v="14"/>
    <x v="2"/>
    <m/>
    <m/>
    <m/>
    <m/>
    <m/>
    <m/>
    <n v="9756.01"/>
  </r>
  <r>
    <x v="8"/>
    <x v="3"/>
    <x v="1"/>
    <x v="0"/>
    <m/>
    <x v="0"/>
    <x v="0"/>
    <x v="0"/>
    <x v="0"/>
    <x v="196"/>
    <x v="196"/>
    <x v="114"/>
    <x v="14"/>
    <x v="2"/>
    <m/>
    <m/>
    <m/>
    <m/>
    <m/>
    <m/>
    <m/>
  </r>
  <r>
    <x v="8"/>
    <x v="3"/>
    <x v="1"/>
    <x v="0"/>
    <m/>
    <x v="0"/>
    <x v="0"/>
    <x v="0"/>
    <x v="0"/>
    <x v="206"/>
    <x v="206"/>
    <x v="117"/>
    <x v="14"/>
    <x v="2"/>
    <m/>
    <m/>
    <m/>
    <m/>
    <m/>
    <m/>
    <m/>
  </r>
  <r>
    <x v="8"/>
    <x v="3"/>
    <x v="0"/>
    <x v="0"/>
    <m/>
    <x v="0"/>
    <x v="0"/>
    <x v="0"/>
    <x v="0"/>
    <x v="210"/>
    <x v="210"/>
    <x v="119"/>
    <x v="14"/>
    <x v="2"/>
    <m/>
    <m/>
    <m/>
    <m/>
    <m/>
    <m/>
    <m/>
  </r>
  <r>
    <x v="8"/>
    <x v="3"/>
    <x v="1"/>
    <x v="0"/>
    <m/>
    <x v="0"/>
    <x v="0"/>
    <x v="0"/>
    <x v="0"/>
    <x v="200"/>
    <x v="200"/>
    <x v="115"/>
    <x v="14"/>
    <x v="2"/>
    <m/>
    <m/>
    <m/>
    <m/>
    <m/>
    <m/>
    <n v="4042"/>
  </r>
  <r>
    <x v="8"/>
    <x v="3"/>
    <x v="1"/>
    <x v="0"/>
    <m/>
    <x v="0"/>
    <x v="0"/>
    <x v="0"/>
    <x v="0"/>
    <x v="228"/>
    <x v="228"/>
    <x v="124"/>
    <x v="14"/>
    <x v="2"/>
    <m/>
    <m/>
    <m/>
    <m/>
    <m/>
    <m/>
    <n v="17822"/>
  </r>
  <r>
    <x v="8"/>
    <x v="3"/>
    <x v="0"/>
    <x v="0"/>
    <m/>
    <x v="0"/>
    <x v="0"/>
    <x v="0"/>
    <x v="0"/>
    <x v="224"/>
    <x v="224"/>
    <x v="125"/>
    <x v="14"/>
    <x v="2"/>
    <m/>
    <m/>
    <m/>
    <m/>
    <m/>
    <m/>
    <m/>
  </r>
  <r>
    <x v="8"/>
    <x v="3"/>
    <x v="0"/>
    <x v="0"/>
    <m/>
    <x v="0"/>
    <x v="0"/>
    <x v="0"/>
    <x v="0"/>
    <x v="211"/>
    <x v="211"/>
    <x v="119"/>
    <x v="14"/>
    <x v="2"/>
    <m/>
    <m/>
    <m/>
    <m/>
    <m/>
    <m/>
    <m/>
  </r>
  <r>
    <x v="8"/>
    <x v="3"/>
    <x v="1"/>
    <x v="0"/>
    <m/>
    <x v="0"/>
    <x v="0"/>
    <x v="0"/>
    <x v="0"/>
    <x v="222"/>
    <x v="222"/>
    <x v="126"/>
    <x v="14"/>
    <x v="2"/>
    <m/>
    <m/>
    <m/>
    <m/>
    <m/>
    <m/>
    <m/>
  </r>
  <r>
    <x v="8"/>
    <x v="3"/>
    <x v="0"/>
    <x v="0"/>
    <m/>
    <x v="0"/>
    <x v="0"/>
    <x v="0"/>
    <x v="0"/>
    <x v="197"/>
    <x v="197"/>
    <x v="114"/>
    <x v="14"/>
    <x v="2"/>
    <m/>
    <m/>
    <m/>
    <m/>
    <m/>
    <m/>
    <m/>
  </r>
  <r>
    <x v="8"/>
    <x v="3"/>
    <x v="1"/>
    <x v="0"/>
    <m/>
    <x v="0"/>
    <x v="0"/>
    <x v="0"/>
    <x v="0"/>
    <x v="214"/>
    <x v="214"/>
    <x v="118"/>
    <x v="14"/>
    <x v="2"/>
    <m/>
    <m/>
    <m/>
    <m/>
    <m/>
    <m/>
    <n v="399"/>
  </r>
  <r>
    <x v="8"/>
    <x v="3"/>
    <x v="1"/>
    <x v="0"/>
    <m/>
    <x v="0"/>
    <x v="0"/>
    <x v="0"/>
    <x v="0"/>
    <x v="220"/>
    <x v="220"/>
    <x v="125"/>
    <x v="14"/>
    <x v="2"/>
    <m/>
    <m/>
    <m/>
    <m/>
    <m/>
    <m/>
    <n v="8187"/>
  </r>
  <r>
    <x v="8"/>
    <x v="3"/>
    <x v="0"/>
    <x v="0"/>
    <m/>
    <x v="0"/>
    <x v="0"/>
    <x v="0"/>
    <x v="0"/>
    <x v="215"/>
    <x v="215"/>
    <x v="118"/>
    <x v="14"/>
    <x v="2"/>
    <m/>
    <m/>
    <m/>
    <m/>
    <m/>
    <m/>
    <m/>
  </r>
  <r>
    <x v="8"/>
    <x v="3"/>
    <x v="0"/>
    <x v="0"/>
    <m/>
    <x v="0"/>
    <x v="0"/>
    <x v="0"/>
    <x v="0"/>
    <x v="207"/>
    <x v="207"/>
    <x v="117"/>
    <x v="14"/>
    <x v="2"/>
    <m/>
    <m/>
    <m/>
    <m/>
    <m/>
    <m/>
    <m/>
  </r>
  <r>
    <x v="8"/>
    <x v="3"/>
    <x v="1"/>
    <x v="0"/>
    <m/>
    <x v="0"/>
    <x v="0"/>
    <x v="0"/>
    <x v="0"/>
    <x v="216"/>
    <x v="216"/>
    <x v="122"/>
    <x v="14"/>
    <x v="2"/>
    <m/>
    <m/>
    <m/>
    <m/>
    <m/>
    <m/>
    <n v="7284"/>
  </r>
  <r>
    <x v="8"/>
    <x v="3"/>
    <x v="1"/>
    <x v="0"/>
    <m/>
    <x v="0"/>
    <x v="0"/>
    <x v="0"/>
    <x v="0"/>
    <x v="229"/>
    <x v="229"/>
    <x v="128"/>
    <x v="15"/>
    <x v="2"/>
    <m/>
    <m/>
    <m/>
    <m/>
    <m/>
    <m/>
    <n v="1975.0800000000017"/>
  </r>
  <r>
    <x v="8"/>
    <x v="3"/>
    <x v="0"/>
    <x v="0"/>
    <m/>
    <x v="0"/>
    <x v="0"/>
    <x v="0"/>
    <x v="1"/>
    <x v="230"/>
    <x v="230"/>
    <x v="129"/>
    <x v="15"/>
    <x v="2"/>
    <m/>
    <m/>
    <m/>
    <m/>
    <m/>
    <m/>
    <m/>
  </r>
  <r>
    <x v="8"/>
    <x v="3"/>
    <x v="0"/>
    <x v="0"/>
    <m/>
    <x v="0"/>
    <x v="0"/>
    <x v="0"/>
    <x v="0"/>
    <x v="231"/>
    <x v="231"/>
    <x v="130"/>
    <x v="15"/>
    <x v="2"/>
    <m/>
    <m/>
    <m/>
    <m/>
    <m/>
    <m/>
    <m/>
  </r>
  <r>
    <x v="8"/>
    <x v="3"/>
    <x v="0"/>
    <x v="0"/>
    <m/>
    <x v="0"/>
    <x v="0"/>
    <x v="0"/>
    <x v="0"/>
    <x v="232"/>
    <x v="232"/>
    <x v="131"/>
    <x v="15"/>
    <x v="2"/>
    <m/>
    <m/>
    <m/>
    <m/>
    <m/>
    <m/>
    <m/>
  </r>
  <r>
    <x v="8"/>
    <x v="3"/>
    <x v="0"/>
    <x v="0"/>
    <m/>
    <x v="0"/>
    <x v="0"/>
    <x v="0"/>
    <x v="0"/>
    <x v="240"/>
    <x v="240"/>
    <x v="139"/>
    <x v="15"/>
    <x v="2"/>
    <m/>
    <m/>
    <m/>
    <m/>
    <m/>
    <m/>
    <m/>
  </r>
  <r>
    <x v="8"/>
    <x v="3"/>
    <x v="1"/>
    <x v="0"/>
    <m/>
    <x v="0"/>
    <x v="0"/>
    <x v="0"/>
    <x v="0"/>
    <x v="233"/>
    <x v="233"/>
    <x v="132"/>
    <x v="15"/>
    <x v="2"/>
    <m/>
    <m/>
    <m/>
    <m/>
    <m/>
    <m/>
    <n v="12293"/>
  </r>
  <r>
    <x v="8"/>
    <x v="3"/>
    <x v="1"/>
    <x v="0"/>
    <m/>
    <x v="0"/>
    <x v="0"/>
    <x v="0"/>
    <x v="0"/>
    <x v="244"/>
    <x v="244"/>
    <x v="141"/>
    <x v="15"/>
    <x v="2"/>
    <m/>
    <m/>
    <m/>
    <m/>
    <m/>
    <m/>
    <n v="7820"/>
  </r>
  <r>
    <x v="8"/>
    <x v="3"/>
    <x v="1"/>
    <x v="0"/>
    <m/>
    <x v="0"/>
    <x v="0"/>
    <x v="0"/>
    <x v="0"/>
    <x v="234"/>
    <x v="234"/>
    <x v="133"/>
    <x v="15"/>
    <x v="2"/>
    <m/>
    <m/>
    <m/>
    <m/>
    <m/>
    <m/>
    <n v="46205"/>
  </r>
  <r>
    <x v="8"/>
    <x v="3"/>
    <x v="1"/>
    <x v="0"/>
    <m/>
    <x v="0"/>
    <x v="0"/>
    <x v="0"/>
    <x v="0"/>
    <x v="235"/>
    <x v="235"/>
    <x v="134"/>
    <x v="15"/>
    <x v="2"/>
    <m/>
    <m/>
    <m/>
    <m/>
    <m/>
    <m/>
    <n v="29866"/>
  </r>
  <r>
    <x v="8"/>
    <x v="3"/>
    <x v="0"/>
    <x v="0"/>
    <m/>
    <x v="0"/>
    <x v="0"/>
    <x v="0"/>
    <x v="0"/>
    <x v="236"/>
    <x v="236"/>
    <x v="135"/>
    <x v="15"/>
    <x v="2"/>
    <m/>
    <m/>
    <m/>
    <m/>
    <m/>
    <m/>
    <m/>
  </r>
  <r>
    <x v="8"/>
    <x v="3"/>
    <x v="1"/>
    <x v="0"/>
    <m/>
    <x v="0"/>
    <x v="0"/>
    <x v="0"/>
    <x v="0"/>
    <x v="242"/>
    <x v="242"/>
    <x v="141"/>
    <x v="15"/>
    <x v="2"/>
    <m/>
    <m/>
    <m/>
    <m/>
    <m/>
    <m/>
    <n v="11980"/>
  </r>
  <r>
    <x v="8"/>
    <x v="3"/>
    <x v="1"/>
    <x v="1"/>
    <m/>
    <x v="0"/>
    <x v="0"/>
    <x v="0"/>
    <x v="1"/>
    <x v="243"/>
    <x v="243"/>
    <x v="142"/>
    <x v="15"/>
    <x v="2"/>
    <m/>
    <m/>
    <m/>
    <m/>
    <m/>
    <m/>
    <m/>
  </r>
  <r>
    <x v="8"/>
    <x v="3"/>
    <x v="1"/>
    <x v="0"/>
    <m/>
    <x v="0"/>
    <x v="0"/>
    <x v="0"/>
    <x v="0"/>
    <x v="246"/>
    <x v="246"/>
    <x v="141"/>
    <x v="15"/>
    <x v="2"/>
    <m/>
    <m/>
    <m/>
    <m/>
    <m/>
    <m/>
    <n v="38156"/>
  </r>
  <r>
    <x v="8"/>
    <x v="3"/>
    <x v="0"/>
    <x v="0"/>
    <m/>
    <x v="0"/>
    <x v="0"/>
    <x v="0"/>
    <x v="0"/>
    <x v="238"/>
    <x v="238"/>
    <x v="137"/>
    <x v="15"/>
    <x v="2"/>
    <m/>
    <m/>
    <m/>
    <m/>
    <m/>
    <m/>
    <m/>
  </r>
  <r>
    <x v="8"/>
    <x v="3"/>
    <x v="1"/>
    <x v="0"/>
    <m/>
    <x v="0"/>
    <x v="0"/>
    <x v="0"/>
    <x v="0"/>
    <x v="245"/>
    <x v="245"/>
    <x v="142"/>
    <x v="15"/>
    <x v="2"/>
    <m/>
    <m/>
    <m/>
    <m/>
    <m/>
    <m/>
    <m/>
  </r>
  <r>
    <x v="8"/>
    <x v="3"/>
    <x v="1"/>
    <x v="0"/>
    <m/>
    <x v="0"/>
    <x v="0"/>
    <x v="0"/>
    <x v="0"/>
    <x v="247"/>
    <x v="247"/>
    <x v="141"/>
    <x v="15"/>
    <x v="2"/>
    <m/>
    <m/>
    <m/>
    <m/>
    <m/>
    <m/>
    <n v="5732"/>
  </r>
  <r>
    <x v="8"/>
    <x v="3"/>
    <x v="1"/>
    <x v="0"/>
    <m/>
    <x v="0"/>
    <x v="0"/>
    <x v="0"/>
    <x v="0"/>
    <x v="237"/>
    <x v="237"/>
    <x v="136"/>
    <x v="15"/>
    <x v="2"/>
    <m/>
    <m/>
    <m/>
    <m/>
    <m/>
    <m/>
    <n v="25489"/>
  </r>
  <r>
    <x v="8"/>
    <x v="3"/>
    <x v="1"/>
    <x v="0"/>
    <m/>
    <x v="0"/>
    <x v="0"/>
    <x v="0"/>
    <x v="0"/>
    <x v="239"/>
    <x v="239"/>
    <x v="138"/>
    <x v="15"/>
    <x v="2"/>
    <m/>
    <m/>
    <m/>
    <m/>
    <m/>
    <m/>
    <n v="22742"/>
  </r>
  <r>
    <x v="8"/>
    <x v="3"/>
    <x v="0"/>
    <x v="0"/>
    <m/>
    <x v="0"/>
    <x v="0"/>
    <x v="0"/>
    <x v="0"/>
    <x v="250"/>
    <x v="250"/>
    <x v="144"/>
    <x v="15"/>
    <x v="2"/>
    <m/>
    <m/>
    <m/>
    <m/>
    <m/>
    <m/>
    <n v="2"/>
  </r>
  <r>
    <x v="8"/>
    <x v="3"/>
    <x v="0"/>
    <x v="0"/>
    <m/>
    <x v="0"/>
    <x v="0"/>
    <x v="0"/>
    <x v="0"/>
    <x v="241"/>
    <x v="241"/>
    <x v="140"/>
    <x v="15"/>
    <x v="2"/>
    <m/>
    <m/>
    <m/>
    <m/>
    <m/>
    <m/>
    <m/>
  </r>
  <r>
    <x v="8"/>
    <x v="3"/>
    <x v="1"/>
    <x v="0"/>
    <m/>
    <x v="0"/>
    <x v="0"/>
    <x v="0"/>
    <x v="0"/>
    <x v="248"/>
    <x v="248"/>
    <x v="141"/>
    <x v="15"/>
    <x v="2"/>
    <m/>
    <m/>
    <m/>
    <m/>
    <m/>
    <m/>
    <n v="5777"/>
  </r>
  <r>
    <x v="8"/>
    <x v="3"/>
    <x v="0"/>
    <x v="1"/>
    <m/>
    <x v="0"/>
    <x v="0"/>
    <x v="0"/>
    <x v="0"/>
    <x v="251"/>
    <x v="251"/>
    <x v="145"/>
    <x v="15"/>
    <x v="2"/>
    <m/>
    <m/>
    <m/>
    <m/>
    <m/>
    <m/>
    <n v="0"/>
  </r>
  <r>
    <x v="8"/>
    <x v="3"/>
    <x v="0"/>
    <x v="0"/>
    <m/>
    <x v="0"/>
    <x v="0"/>
    <x v="0"/>
    <x v="0"/>
    <x v="252"/>
    <x v="252"/>
    <x v="146"/>
    <x v="17"/>
    <x v="2"/>
    <m/>
    <m/>
    <m/>
    <m/>
    <m/>
    <m/>
    <m/>
  </r>
  <r>
    <x v="8"/>
    <x v="3"/>
    <x v="0"/>
    <x v="0"/>
    <m/>
    <x v="0"/>
    <x v="0"/>
    <x v="0"/>
    <x v="0"/>
    <x v="253"/>
    <x v="253"/>
    <x v="147"/>
    <x v="17"/>
    <x v="2"/>
    <m/>
    <m/>
    <m/>
    <m/>
    <m/>
    <m/>
    <m/>
  </r>
  <r>
    <x v="8"/>
    <x v="3"/>
    <x v="1"/>
    <x v="0"/>
    <m/>
    <x v="0"/>
    <x v="0"/>
    <x v="0"/>
    <x v="0"/>
    <x v="255"/>
    <x v="255"/>
    <x v="148"/>
    <x v="17"/>
    <x v="2"/>
    <m/>
    <m/>
    <m/>
    <m/>
    <m/>
    <m/>
    <n v="10127"/>
  </r>
  <r>
    <x v="8"/>
    <x v="3"/>
    <x v="0"/>
    <x v="0"/>
    <m/>
    <x v="0"/>
    <x v="0"/>
    <x v="0"/>
    <x v="0"/>
    <x v="258"/>
    <x v="258"/>
    <x v="149"/>
    <x v="17"/>
    <x v="2"/>
    <m/>
    <m/>
    <m/>
    <m/>
    <m/>
    <m/>
    <m/>
  </r>
  <r>
    <x v="8"/>
    <x v="3"/>
    <x v="0"/>
    <x v="0"/>
    <m/>
    <x v="0"/>
    <x v="0"/>
    <x v="0"/>
    <x v="0"/>
    <x v="261"/>
    <x v="261"/>
    <x v="150"/>
    <x v="17"/>
    <x v="2"/>
    <m/>
    <m/>
    <m/>
    <m/>
    <m/>
    <m/>
    <m/>
  </r>
  <r>
    <x v="8"/>
    <x v="3"/>
    <x v="1"/>
    <x v="0"/>
    <m/>
    <x v="0"/>
    <x v="0"/>
    <x v="0"/>
    <x v="0"/>
    <x v="264"/>
    <x v="264"/>
    <x v="151"/>
    <x v="17"/>
    <x v="2"/>
    <m/>
    <m/>
    <m/>
    <m/>
    <m/>
    <m/>
    <n v="2945"/>
  </r>
  <r>
    <x v="8"/>
    <x v="3"/>
    <x v="0"/>
    <x v="1"/>
    <m/>
    <x v="0"/>
    <x v="0"/>
    <x v="0"/>
    <x v="0"/>
    <x v="267"/>
    <x v="267"/>
    <x v="152"/>
    <x v="17"/>
    <x v="2"/>
    <m/>
    <m/>
    <m/>
    <m/>
    <m/>
    <m/>
    <m/>
  </r>
  <r>
    <x v="8"/>
    <x v="3"/>
    <x v="1"/>
    <x v="0"/>
    <m/>
    <x v="0"/>
    <x v="0"/>
    <x v="0"/>
    <x v="0"/>
    <x v="266"/>
    <x v="266"/>
    <x v="151"/>
    <x v="17"/>
    <x v="2"/>
    <m/>
    <m/>
    <m/>
    <m/>
    <m/>
    <m/>
    <m/>
  </r>
  <r>
    <x v="8"/>
    <x v="3"/>
    <x v="0"/>
    <x v="0"/>
    <m/>
    <x v="0"/>
    <x v="0"/>
    <x v="0"/>
    <x v="0"/>
    <x v="268"/>
    <x v="268"/>
    <x v="147"/>
    <x v="17"/>
    <x v="2"/>
    <m/>
    <m/>
    <m/>
    <m/>
    <m/>
    <m/>
    <m/>
  </r>
  <r>
    <x v="8"/>
    <x v="3"/>
    <x v="1"/>
    <x v="0"/>
    <m/>
    <x v="0"/>
    <x v="0"/>
    <x v="0"/>
    <x v="0"/>
    <x v="263"/>
    <x v="263"/>
    <x v="150"/>
    <x v="17"/>
    <x v="2"/>
    <m/>
    <m/>
    <m/>
    <m/>
    <m/>
    <m/>
    <n v="4868"/>
  </r>
  <r>
    <x v="8"/>
    <x v="3"/>
    <x v="0"/>
    <x v="0"/>
    <m/>
    <x v="0"/>
    <x v="0"/>
    <x v="0"/>
    <x v="0"/>
    <x v="257"/>
    <x v="257"/>
    <x v="148"/>
    <x v="17"/>
    <x v="2"/>
    <m/>
    <m/>
    <m/>
    <m/>
    <m/>
    <m/>
    <m/>
  </r>
  <r>
    <x v="8"/>
    <x v="3"/>
    <x v="0"/>
    <x v="0"/>
    <m/>
    <x v="0"/>
    <x v="0"/>
    <x v="0"/>
    <x v="0"/>
    <x v="256"/>
    <x v="256"/>
    <x v="148"/>
    <x v="17"/>
    <x v="2"/>
    <m/>
    <m/>
    <m/>
    <m/>
    <m/>
    <m/>
    <m/>
  </r>
  <r>
    <x v="8"/>
    <x v="3"/>
    <x v="1"/>
    <x v="0"/>
    <m/>
    <x v="0"/>
    <x v="0"/>
    <x v="0"/>
    <x v="0"/>
    <x v="259"/>
    <x v="259"/>
    <x v="149"/>
    <x v="17"/>
    <x v="2"/>
    <m/>
    <m/>
    <m/>
    <m/>
    <m/>
    <m/>
    <n v="26682.17"/>
  </r>
  <r>
    <x v="8"/>
    <x v="3"/>
    <x v="0"/>
    <x v="0"/>
    <m/>
    <x v="0"/>
    <x v="0"/>
    <x v="0"/>
    <x v="0"/>
    <x v="269"/>
    <x v="269"/>
    <x v="147"/>
    <x v="17"/>
    <x v="2"/>
    <m/>
    <m/>
    <m/>
    <m/>
    <m/>
    <m/>
    <m/>
  </r>
  <r>
    <x v="8"/>
    <x v="3"/>
    <x v="1"/>
    <x v="0"/>
    <m/>
    <x v="0"/>
    <x v="0"/>
    <x v="0"/>
    <x v="0"/>
    <x v="270"/>
    <x v="270"/>
    <x v="153"/>
    <x v="17"/>
    <x v="2"/>
    <m/>
    <m/>
    <m/>
    <m/>
    <m/>
    <m/>
    <n v="15976.799999999996"/>
  </r>
  <r>
    <x v="8"/>
    <x v="3"/>
    <x v="0"/>
    <x v="0"/>
    <m/>
    <x v="0"/>
    <x v="0"/>
    <x v="0"/>
    <x v="0"/>
    <x v="260"/>
    <x v="260"/>
    <x v="149"/>
    <x v="17"/>
    <x v="2"/>
    <m/>
    <m/>
    <m/>
    <m/>
    <m/>
    <m/>
    <m/>
  </r>
  <r>
    <x v="8"/>
    <x v="3"/>
    <x v="1"/>
    <x v="0"/>
    <m/>
    <x v="0"/>
    <x v="0"/>
    <x v="0"/>
    <x v="0"/>
    <x v="254"/>
    <x v="254"/>
    <x v="147"/>
    <x v="17"/>
    <x v="2"/>
    <m/>
    <m/>
    <m/>
    <m/>
    <m/>
    <m/>
    <n v="3421"/>
  </r>
  <r>
    <x v="8"/>
    <x v="3"/>
    <x v="0"/>
    <x v="0"/>
    <m/>
    <x v="0"/>
    <x v="0"/>
    <x v="0"/>
    <x v="0"/>
    <x v="262"/>
    <x v="262"/>
    <x v="150"/>
    <x v="17"/>
    <x v="2"/>
    <m/>
    <m/>
    <m/>
    <m/>
    <m/>
    <m/>
    <m/>
  </r>
  <r>
    <x v="8"/>
    <x v="3"/>
    <x v="1"/>
    <x v="0"/>
    <m/>
    <x v="0"/>
    <x v="0"/>
    <x v="0"/>
    <x v="0"/>
    <x v="265"/>
    <x v="265"/>
    <x v="151"/>
    <x v="17"/>
    <x v="2"/>
    <m/>
    <m/>
    <m/>
    <m/>
    <m/>
    <m/>
    <m/>
  </r>
  <r>
    <x v="8"/>
    <x v="3"/>
    <x v="0"/>
    <x v="0"/>
    <m/>
    <x v="0"/>
    <x v="0"/>
    <x v="0"/>
    <x v="0"/>
    <x v="271"/>
    <x v="271"/>
    <x v="154"/>
    <x v="18"/>
    <x v="2"/>
    <m/>
    <m/>
    <m/>
    <m/>
    <m/>
    <m/>
    <m/>
  </r>
  <r>
    <x v="8"/>
    <x v="3"/>
    <x v="1"/>
    <x v="0"/>
    <m/>
    <x v="0"/>
    <x v="0"/>
    <x v="0"/>
    <x v="0"/>
    <x v="272"/>
    <x v="272"/>
    <x v="155"/>
    <x v="18"/>
    <x v="2"/>
    <m/>
    <m/>
    <m/>
    <m/>
    <m/>
    <m/>
    <n v="3974.25"/>
  </r>
  <r>
    <x v="8"/>
    <x v="3"/>
    <x v="0"/>
    <x v="0"/>
    <m/>
    <x v="0"/>
    <x v="0"/>
    <x v="0"/>
    <x v="0"/>
    <x v="273"/>
    <x v="273"/>
    <x v="156"/>
    <x v="18"/>
    <x v="2"/>
    <m/>
    <m/>
    <m/>
    <m/>
    <m/>
    <m/>
    <m/>
  </r>
  <r>
    <x v="8"/>
    <x v="3"/>
    <x v="0"/>
    <x v="0"/>
    <m/>
    <x v="0"/>
    <x v="0"/>
    <x v="0"/>
    <x v="0"/>
    <x v="274"/>
    <x v="274"/>
    <x v="157"/>
    <x v="18"/>
    <x v="2"/>
    <m/>
    <m/>
    <m/>
    <m/>
    <m/>
    <m/>
    <m/>
  </r>
  <r>
    <x v="8"/>
    <x v="3"/>
    <x v="1"/>
    <x v="0"/>
    <m/>
    <x v="0"/>
    <x v="0"/>
    <x v="0"/>
    <x v="0"/>
    <x v="275"/>
    <x v="276"/>
    <x v="154"/>
    <x v="18"/>
    <x v="2"/>
    <m/>
    <m/>
    <m/>
    <m/>
    <m/>
    <m/>
    <n v="7285.4000000000015"/>
  </r>
  <r>
    <x v="8"/>
    <x v="3"/>
    <x v="0"/>
    <x v="0"/>
    <m/>
    <x v="0"/>
    <x v="0"/>
    <x v="0"/>
    <x v="0"/>
    <x v="276"/>
    <x v="277"/>
    <x v="154"/>
    <x v="18"/>
    <x v="2"/>
    <m/>
    <m/>
    <m/>
    <m/>
    <m/>
    <m/>
    <m/>
  </r>
  <r>
    <x v="8"/>
    <x v="3"/>
    <x v="1"/>
    <x v="0"/>
    <m/>
    <x v="0"/>
    <x v="0"/>
    <x v="0"/>
    <x v="0"/>
    <x v="277"/>
    <x v="278"/>
    <x v="158"/>
    <x v="18"/>
    <x v="2"/>
    <m/>
    <m/>
    <m/>
    <m/>
    <m/>
    <m/>
    <n v="32050"/>
  </r>
  <r>
    <x v="8"/>
    <x v="3"/>
    <x v="0"/>
    <x v="0"/>
    <m/>
    <x v="0"/>
    <x v="0"/>
    <x v="0"/>
    <x v="0"/>
    <x v="278"/>
    <x v="279"/>
    <x v="159"/>
    <x v="18"/>
    <x v="2"/>
    <m/>
    <m/>
    <m/>
    <m/>
    <m/>
    <m/>
    <m/>
  </r>
  <r>
    <x v="8"/>
    <x v="3"/>
    <x v="1"/>
    <x v="0"/>
    <m/>
    <x v="0"/>
    <x v="0"/>
    <x v="0"/>
    <x v="0"/>
    <x v="279"/>
    <x v="280"/>
    <x v="154"/>
    <x v="18"/>
    <x v="2"/>
    <m/>
    <m/>
    <m/>
    <m/>
    <m/>
    <m/>
    <n v="4690"/>
  </r>
  <r>
    <x v="8"/>
    <x v="3"/>
    <x v="0"/>
    <x v="0"/>
    <m/>
    <x v="0"/>
    <x v="0"/>
    <x v="0"/>
    <x v="0"/>
    <x v="280"/>
    <x v="281"/>
    <x v="154"/>
    <x v="18"/>
    <x v="2"/>
    <m/>
    <m/>
    <m/>
    <m/>
    <m/>
    <m/>
    <m/>
  </r>
  <r>
    <x v="8"/>
    <x v="3"/>
    <x v="1"/>
    <x v="0"/>
    <m/>
    <x v="0"/>
    <x v="0"/>
    <x v="0"/>
    <x v="0"/>
    <x v="281"/>
    <x v="282"/>
    <x v="154"/>
    <x v="18"/>
    <x v="2"/>
    <m/>
    <m/>
    <m/>
    <m/>
    <m/>
    <m/>
    <n v="14618"/>
  </r>
  <r>
    <x v="8"/>
    <x v="3"/>
    <x v="1"/>
    <x v="0"/>
    <m/>
    <x v="0"/>
    <x v="0"/>
    <x v="0"/>
    <x v="0"/>
    <x v="282"/>
    <x v="283"/>
    <x v="160"/>
    <x v="18"/>
    <x v="2"/>
    <m/>
    <m/>
    <m/>
    <m/>
    <m/>
    <m/>
    <n v="11316"/>
  </r>
  <r>
    <x v="8"/>
    <x v="3"/>
    <x v="0"/>
    <x v="0"/>
    <m/>
    <x v="0"/>
    <x v="0"/>
    <x v="0"/>
    <x v="0"/>
    <x v="283"/>
    <x v="284"/>
    <x v="159"/>
    <x v="18"/>
    <x v="2"/>
    <m/>
    <m/>
    <m/>
    <m/>
    <m/>
    <m/>
    <m/>
  </r>
  <r>
    <x v="8"/>
    <x v="3"/>
    <x v="1"/>
    <x v="0"/>
    <m/>
    <x v="0"/>
    <x v="0"/>
    <x v="0"/>
    <x v="0"/>
    <x v="284"/>
    <x v="285"/>
    <x v="160"/>
    <x v="18"/>
    <x v="2"/>
    <m/>
    <m/>
    <m/>
    <m/>
    <m/>
    <m/>
    <m/>
  </r>
  <r>
    <x v="8"/>
    <x v="3"/>
    <x v="1"/>
    <x v="0"/>
    <m/>
    <x v="0"/>
    <x v="0"/>
    <x v="0"/>
    <x v="0"/>
    <x v="285"/>
    <x v="286"/>
    <x v="155"/>
    <x v="18"/>
    <x v="2"/>
    <m/>
    <m/>
    <m/>
    <m/>
    <m/>
    <m/>
    <m/>
  </r>
  <r>
    <x v="8"/>
    <x v="3"/>
    <x v="0"/>
    <x v="0"/>
    <m/>
    <x v="0"/>
    <x v="0"/>
    <x v="0"/>
    <x v="0"/>
    <x v="286"/>
    <x v="287"/>
    <x v="160"/>
    <x v="18"/>
    <x v="2"/>
    <m/>
    <m/>
    <m/>
    <m/>
    <m/>
    <m/>
    <m/>
  </r>
  <r>
    <x v="8"/>
    <x v="3"/>
    <x v="0"/>
    <x v="0"/>
    <m/>
    <x v="0"/>
    <x v="0"/>
    <x v="0"/>
    <x v="0"/>
    <x v="287"/>
    <x v="288"/>
    <x v="159"/>
    <x v="18"/>
    <x v="2"/>
    <m/>
    <m/>
    <m/>
    <m/>
    <m/>
    <m/>
    <m/>
  </r>
  <r>
    <x v="8"/>
    <x v="3"/>
    <x v="1"/>
    <x v="0"/>
    <m/>
    <x v="0"/>
    <x v="0"/>
    <x v="0"/>
    <x v="0"/>
    <x v="289"/>
    <x v="290"/>
    <x v="162"/>
    <x v="19"/>
    <x v="2"/>
    <m/>
    <m/>
    <m/>
    <m/>
    <m/>
    <m/>
    <n v="21810"/>
  </r>
  <r>
    <x v="8"/>
    <x v="3"/>
    <x v="0"/>
    <x v="0"/>
    <m/>
    <x v="0"/>
    <x v="0"/>
    <x v="0"/>
    <x v="0"/>
    <x v="291"/>
    <x v="292"/>
    <x v="164"/>
    <x v="19"/>
    <x v="2"/>
    <m/>
    <m/>
    <m/>
    <m/>
    <m/>
    <m/>
    <m/>
  </r>
  <r>
    <x v="8"/>
    <x v="3"/>
    <x v="1"/>
    <x v="0"/>
    <m/>
    <x v="0"/>
    <x v="0"/>
    <x v="0"/>
    <x v="1"/>
    <x v="292"/>
    <x v="293"/>
    <x v="165"/>
    <x v="19"/>
    <x v="2"/>
    <m/>
    <m/>
    <m/>
    <m/>
    <m/>
    <m/>
    <n v="11242"/>
  </r>
  <r>
    <x v="8"/>
    <x v="3"/>
    <x v="0"/>
    <x v="0"/>
    <m/>
    <x v="0"/>
    <x v="0"/>
    <x v="0"/>
    <x v="0"/>
    <x v="294"/>
    <x v="295"/>
    <x v="167"/>
    <x v="19"/>
    <x v="2"/>
    <m/>
    <m/>
    <m/>
    <m/>
    <m/>
    <m/>
    <m/>
  </r>
  <r>
    <x v="8"/>
    <x v="3"/>
    <x v="1"/>
    <x v="0"/>
    <m/>
    <x v="0"/>
    <x v="0"/>
    <x v="0"/>
    <x v="0"/>
    <x v="302"/>
    <x v="305"/>
    <x v="175"/>
    <x v="19"/>
    <x v="2"/>
    <m/>
    <m/>
    <m/>
    <m/>
    <m/>
    <m/>
    <n v="23122"/>
  </r>
  <r>
    <x v="8"/>
    <x v="3"/>
    <x v="1"/>
    <x v="0"/>
    <m/>
    <x v="0"/>
    <x v="0"/>
    <x v="0"/>
    <x v="0"/>
    <x v="296"/>
    <x v="297"/>
    <x v="169"/>
    <x v="19"/>
    <x v="2"/>
    <m/>
    <m/>
    <m/>
    <m/>
    <m/>
    <m/>
    <n v="4406"/>
  </r>
  <r>
    <x v="8"/>
    <x v="3"/>
    <x v="1"/>
    <x v="0"/>
    <m/>
    <x v="0"/>
    <x v="0"/>
    <x v="0"/>
    <x v="0"/>
    <x v="297"/>
    <x v="298"/>
    <x v="170"/>
    <x v="19"/>
    <x v="2"/>
    <m/>
    <m/>
    <m/>
    <m/>
    <m/>
    <m/>
    <n v="19732"/>
  </r>
  <r>
    <x v="8"/>
    <x v="3"/>
    <x v="1"/>
    <x v="0"/>
    <m/>
    <x v="0"/>
    <x v="0"/>
    <x v="0"/>
    <x v="0"/>
    <x v="293"/>
    <x v="294"/>
    <x v="166"/>
    <x v="19"/>
    <x v="2"/>
    <m/>
    <m/>
    <m/>
    <m/>
    <m/>
    <m/>
    <n v="4193"/>
  </r>
  <r>
    <x v="8"/>
    <x v="3"/>
    <x v="1"/>
    <x v="1"/>
    <m/>
    <x v="0"/>
    <x v="0"/>
    <x v="0"/>
    <x v="0"/>
    <x v="298"/>
    <x v="300"/>
    <x v="171"/>
    <x v="19"/>
    <x v="2"/>
    <m/>
    <m/>
    <m/>
    <m/>
    <m/>
    <m/>
    <n v="22179"/>
  </r>
  <r>
    <x v="8"/>
    <x v="3"/>
    <x v="0"/>
    <x v="1"/>
    <m/>
    <x v="0"/>
    <x v="0"/>
    <x v="0"/>
    <x v="0"/>
    <x v="295"/>
    <x v="296"/>
    <x v="168"/>
    <x v="19"/>
    <x v="2"/>
    <m/>
    <m/>
    <m/>
    <m/>
    <m/>
    <m/>
    <m/>
  </r>
  <r>
    <x v="8"/>
    <x v="3"/>
    <x v="0"/>
    <x v="0"/>
    <m/>
    <x v="0"/>
    <x v="0"/>
    <x v="0"/>
    <x v="0"/>
    <x v="299"/>
    <x v="301"/>
    <x v="172"/>
    <x v="19"/>
    <x v="2"/>
    <m/>
    <m/>
    <m/>
    <m/>
    <m/>
    <m/>
    <m/>
  </r>
  <r>
    <x v="8"/>
    <x v="3"/>
    <x v="1"/>
    <x v="0"/>
    <m/>
    <x v="0"/>
    <x v="0"/>
    <x v="0"/>
    <x v="0"/>
    <x v="300"/>
    <x v="303"/>
    <x v="173"/>
    <x v="19"/>
    <x v="2"/>
    <m/>
    <m/>
    <m/>
    <m/>
    <m/>
    <m/>
    <n v="8375"/>
  </r>
  <r>
    <x v="8"/>
    <x v="3"/>
    <x v="1"/>
    <x v="0"/>
    <m/>
    <x v="0"/>
    <x v="0"/>
    <x v="0"/>
    <x v="0"/>
    <x v="301"/>
    <x v="304"/>
    <x v="174"/>
    <x v="19"/>
    <x v="2"/>
    <m/>
    <m/>
    <m/>
    <m/>
    <m/>
    <m/>
    <n v="14570"/>
  </r>
  <r>
    <x v="8"/>
    <x v="3"/>
    <x v="0"/>
    <x v="0"/>
    <m/>
    <x v="0"/>
    <x v="0"/>
    <x v="0"/>
    <x v="0"/>
    <x v="303"/>
    <x v="306"/>
    <x v="176"/>
    <x v="19"/>
    <x v="2"/>
    <m/>
    <m/>
    <m/>
    <m/>
    <m/>
    <m/>
    <m/>
  </r>
  <r>
    <x v="8"/>
    <x v="3"/>
    <x v="1"/>
    <x v="1"/>
    <m/>
    <x v="0"/>
    <x v="0"/>
    <x v="0"/>
    <x v="0"/>
    <x v="288"/>
    <x v="289"/>
    <x v="161"/>
    <x v="19"/>
    <x v="2"/>
    <m/>
    <m/>
    <m/>
    <m/>
    <m/>
    <m/>
    <n v="9876"/>
  </r>
  <r>
    <x v="8"/>
    <x v="3"/>
    <x v="1"/>
    <x v="0"/>
    <m/>
    <x v="0"/>
    <x v="0"/>
    <x v="0"/>
    <x v="0"/>
    <x v="304"/>
    <x v="307"/>
    <x v="177"/>
    <x v="19"/>
    <x v="2"/>
    <m/>
    <m/>
    <m/>
    <m/>
    <m/>
    <m/>
    <n v="7526"/>
  </r>
  <r>
    <x v="8"/>
    <x v="3"/>
    <x v="1"/>
    <x v="0"/>
    <m/>
    <x v="0"/>
    <x v="0"/>
    <x v="0"/>
    <x v="0"/>
    <x v="305"/>
    <x v="308"/>
    <x v="178"/>
    <x v="19"/>
    <x v="2"/>
    <m/>
    <m/>
    <m/>
    <m/>
    <m/>
    <m/>
    <n v="9210"/>
  </r>
  <r>
    <x v="8"/>
    <x v="3"/>
    <x v="0"/>
    <x v="0"/>
    <m/>
    <x v="0"/>
    <x v="0"/>
    <x v="0"/>
    <x v="0"/>
    <x v="290"/>
    <x v="291"/>
    <x v="163"/>
    <x v="19"/>
    <x v="2"/>
    <m/>
    <m/>
    <m/>
    <m/>
    <m/>
    <m/>
    <m/>
  </r>
  <r>
    <x v="8"/>
    <x v="3"/>
    <x v="1"/>
    <x v="1"/>
    <m/>
    <x v="0"/>
    <x v="0"/>
    <x v="0"/>
    <x v="0"/>
    <x v="306"/>
    <x v="309"/>
    <x v="179"/>
    <x v="20"/>
    <x v="2"/>
    <m/>
    <m/>
    <m/>
    <m/>
    <m/>
    <m/>
    <n v="1345.5"/>
  </r>
  <r>
    <x v="8"/>
    <x v="3"/>
    <x v="1"/>
    <x v="0"/>
    <m/>
    <x v="0"/>
    <x v="0"/>
    <x v="0"/>
    <x v="0"/>
    <x v="308"/>
    <x v="311"/>
    <x v="180"/>
    <x v="20"/>
    <x v="2"/>
    <m/>
    <m/>
    <m/>
    <m/>
    <m/>
    <m/>
    <m/>
  </r>
  <r>
    <x v="8"/>
    <x v="3"/>
    <x v="1"/>
    <x v="0"/>
    <m/>
    <x v="0"/>
    <x v="0"/>
    <x v="0"/>
    <x v="0"/>
    <x v="327"/>
    <x v="330"/>
    <x v="186"/>
    <x v="20"/>
    <x v="2"/>
    <m/>
    <m/>
    <m/>
    <m/>
    <m/>
    <m/>
    <m/>
  </r>
  <r>
    <x v="8"/>
    <x v="3"/>
    <x v="0"/>
    <x v="0"/>
    <m/>
    <x v="0"/>
    <x v="0"/>
    <x v="0"/>
    <x v="0"/>
    <x v="310"/>
    <x v="313"/>
    <x v="181"/>
    <x v="20"/>
    <x v="2"/>
    <m/>
    <m/>
    <m/>
    <m/>
    <m/>
    <m/>
    <m/>
  </r>
  <r>
    <x v="8"/>
    <x v="3"/>
    <x v="0"/>
    <x v="0"/>
    <m/>
    <x v="0"/>
    <x v="0"/>
    <x v="0"/>
    <x v="0"/>
    <x v="330"/>
    <x v="333"/>
    <x v="187"/>
    <x v="20"/>
    <x v="2"/>
    <m/>
    <m/>
    <m/>
    <m/>
    <m/>
    <m/>
    <m/>
  </r>
  <r>
    <x v="8"/>
    <x v="3"/>
    <x v="1"/>
    <x v="0"/>
    <m/>
    <x v="0"/>
    <x v="0"/>
    <x v="0"/>
    <x v="0"/>
    <x v="312"/>
    <x v="315"/>
    <x v="182"/>
    <x v="20"/>
    <x v="2"/>
    <m/>
    <m/>
    <m/>
    <m/>
    <m/>
    <m/>
    <m/>
  </r>
  <r>
    <x v="8"/>
    <x v="3"/>
    <x v="0"/>
    <x v="0"/>
    <m/>
    <x v="0"/>
    <x v="0"/>
    <x v="0"/>
    <x v="0"/>
    <x v="315"/>
    <x v="318"/>
    <x v="183"/>
    <x v="20"/>
    <x v="2"/>
    <m/>
    <m/>
    <m/>
    <m/>
    <m/>
    <m/>
    <m/>
  </r>
  <r>
    <x v="8"/>
    <x v="3"/>
    <x v="1"/>
    <x v="0"/>
    <m/>
    <x v="0"/>
    <x v="0"/>
    <x v="0"/>
    <x v="0"/>
    <x v="311"/>
    <x v="314"/>
    <x v="181"/>
    <x v="20"/>
    <x v="2"/>
    <m/>
    <m/>
    <m/>
    <m/>
    <m/>
    <m/>
    <n v="5683"/>
  </r>
  <r>
    <x v="8"/>
    <x v="3"/>
    <x v="1"/>
    <x v="0"/>
    <m/>
    <x v="0"/>
    <x v="0"/>
    <x v="0"/>
    <x v="0"/>
    <x v="309"/>
    <x v="312"/>
    <x v="180"/>
    <x v="20"/>
    <x v="2"/>
    <m/>
    <m/>
    <m/>
    <m/>
    <m/>
    <m/>
    <m/>
  </r>
  <r>
    <x v="8"/>
    <x v="3"/>
    <x v="1"/>
    <x v="0"/>
    <m/>
    <x v="0"/>
    <x v="0"/>
    <x v="0"/>
    <x v="0"/>
    <x v="318"/>
    <x v="321"/>
    <x v="184"/>
    <x v="20"/>
    <x v="2"/>
    <m/>
    <m/>
    <m/>
    <m/>
    <m/>
    <m/>
    <n v="10157"/>
  </r>
  <r>
    <x v="8"/>
    <x v="3"/>
    <x v="1"/>
    <x v="0"/>
    <m/>
    <x v="0"/>
    <x v="0"/>
    <x v="0"/>
    <x v="0"/>
    <x v="328"/>
    <x v="331"/>
    <x v="186"/>
    <x v="20"/>
    <x v="2"/>
    <m/>
    <m/>
    <m/>
    <m/>
    <m/>
    <m/>
    <n v="9999.9599999999991"/>
  </r>
  <r>
    <x v="8"/>
    <x v="3"/>
    <x v="0"/>
    <x v="0"/>
    <m/>
    <x v="0"/>
    <x v="0"/>
    <x v="0"/>
    <x v="0"/>
    <x v="320"/>
    <x v="323"/>
    <x v="181"/>
    <x v="20"/>
    <x v="2"/>
    <m/>
    <m/>
    <m/>
    <m/>
    <m/>
    <m/>
    <m/>
  </r>
  <r>
    <x v="8"/>
    <x v="3"/>
    <x v="0"/>
    <x v="0"/>
    <m/>
    <x v="0"/>
    <x v="0"/>
    <x v="0"/>
    <x v="0"/>
    <x v="321"/>
    <x v="324"/>
    <x v="184"/>
    <x v="20"/>
    <x v="2"/>
    <m/>
    <m/>
    <m/>
    <m/>
    <m/>
    <m/>
    <m/>
  </r>
  <r>
    <x v="8"/>
    <x v="3"/>
    <x v="1"/>
    <x v="0"/>
    <m/>
    <x v="0"/>
    <x v="0"/>
    <x v="0"/>
    <x v="0"/>
    <x v="322"/>
    <x v="325"/>
    <x v="181"/>
    <x v="20"/>
    <x v="2"/>
    <m/>
    <m/>
    <m/>
    <m/>
    <m/>
    <m/>
    <n v="1178"/>
  </r>
  <r>
    <x v="8"/>
    <x v="3"/>
    <x v="1"/>
    <x v="0"/>
    <m/>
    <x v="0"/>
    <x v="0"/>
    <x v="0"/>
    <x v="0"/>
    <x v="313"/>
    <x v="316"/>
    <x v="182"/>
    <x v="20"/>
    <x v="2"/>
    <m/>
    <m/>
    <m/>
    <m/>
    <m/>
    <m/>
    <n v="4669"/>
  </r>
  <r>
    <x v="8"/>
    <x v="3"/>
    <x v="0"/>
    <x v="1"/>
    <m/>
    <x v="0"/>
    <x v="0"/>
    <x v="0"/>
    <x v="1"/>
    <x v="307"/>
    <x v="310"/>
    <x v="179"/>
    <x v="20"/>
    <x v="2"/>
    <m/>
    <m/>
    <m/>
    <m/>
    <m/>
    <m/>
    <m/>
  </r>
  <r>
    <x v="8"/>
    <x v="3"/>
    <x v="0"/>
    <x v="0"/>
    <m/>
    <x v="0"/>
    <x v="0"/>
    <x v="0"/>
    <x v="0"/>
    <x v="316"/>
    <x v="319"/>
    <x v="183"/>
    <x v="20"/>
    <x v="2"/>
    <m/>
    <m/>
    <m/>
    <m/>
    <m/>
    <m/>
    <m/>
  </r>
  <r>
    <x v="8"/>
    <x v="3"/>
    <x v="0"/>
    <x v="0"/>
    <m/>
    <x v="0"/>
    <x v="0"/>
    <x v="0"/>
    <x v="0"/>
    <x v="317"/>
    <x v="320"/>
    <x v="183"/>
    <x v="20"/>
    <x v="2"/>
    <m/>
    <m/>
    <m/>
    <m/>
    <m/>
    <m/>
    <m/>
  </r>
  <r>
    <x v="8"/>
    <x v="3"/>
    <x v="0"/>
    <x v="0"/>
    <m/>
    <x v="0"/>
    <x v="0"/>
    <x v="0"/>
    <x v="0"/>
    <x v="329"/>
    <x v="332"/>
    <x v="186"/>
    <x v="20"/>
    <x v="2"/>
    <m/>
    <m/>
    <m/>
    <m/>
    <m/>
    <m/>
    <m/>
  </r>
  <r>
    <x v="8"/>
    <x v="3"/>
    <x v="1"/>
    <x v="0"/>
    <m/>
    <x v="0"/>
    <x v="0"/>
    <x v="0"/>
    <x v="0"/>
    <x v="324"/>
    <x v="327"/>
    <x v="181"/>
    <x v="20"/>
    <x v="2"/>
    <m/>
    <m/>
    <m/>
    <m/>
    <m/>
    <m/>
    <n v="4350"/>
  </r>
  <r>
    <x v="8"/>
    <x v="3"/>
    <x v="1"/>
    <x v="0"/>
    <m/>
    <x v="0"/>
    <x v="0"/>
    <x v="0"/>
    <x v="0"/>
    <x v="319"/>
    <x v="322"/>
    <x v="184"/>
    <x v="20"/>
    <x v="2"/>
    <m/>
    <m/>
    <m/>
    <m/>
    <m/>
    <m/>
    <n v="8770.3499999999985"/>
  </r>
  <r>
    <x v="8"/>
    <x v="3"/>
    <x v="1"/>
    <x v="0"/>
    <m/>
    <x v="0"/>
    <x v="0"/>
    <x v="0"/>
    <x v="0"/>
    <x v="325"/>
    <x v="328"/>
    <x v="181"/>
    <x v="20"/>
    <x v="2"/>
    <m/>
    <m/>
    <m/>
    <m/>
    <m/>
    <m/>
    <n v="24259"/>
  </r>
  <r>
    <x v="8"/>
    <x v="3"/>
    <x v="1"/>
    <x v="0"/>
    <m/>
    <x v="0"/>
    <x v="0"/>
    <x v="0"/>
    <x v="0"/>
    <x v="314"/>
    <x v="317"/>
    <x v="182"/>
    <x v="20"/>
    <x v="2"/>
    <m/>
    <m/>
    <m/>
    <m/>
    <m/>
    <m/>
    <n v="1500"/>
  </r>
  <r>
    <x v="8"/>
    <x v="3"/>
    <x v="1"/>
    <x v="0"/>
    <m/>
    <x v="0"/>
    <x v="0"/>
    <x v="0"/>
    <x v="0"/>
    <x v="323"/>
    <x v="326"/>
    <x v="181"/>
    <x v="20"/>
    <x v="2"/>
    <m/>
    <m/>
    <m/>
    <m/>
    <m/>
    <m/>
    <n v="11966"/>
  </r>
  <r>
    <x v="8"/>
    <x v="3"/>
    <x v="1"/>
    <x v="0"/>
    <m/>
    <x v="0"/>
    <x v="0"/>
    <x v="0"/>
    <x v="0"/>
    <x v="326"/>
    <x v="329"/>
    <x v="185"/>
    <x v="20"/>
    <x v="2"/>
    <m/>
    <m/>
    <m/>
    <m/>
    <m/>
    <m/>
    <n v="6995"/>
  </r>
  <r>
    <x v="8"/>
    <x v="3"/>
    <x v="1"/>
    <x v="0"/>
    <m/>
    <x v="0"/>
    <x v="0"/>
    <x v="0"/>
    <x v="0"/>
    <x v="79"/>
    <x v="79"/>
    <x v="55"/>
    <x v="6"/>
    <x v="0"/>
    <m/>
    <m/>
    <m/>
    <m/>
    <m/>
    <m/>
    <m/>
  </r>
  <r>
    <x v="8"/>
    <x v="3"/>
    <x v="0"/>
    <x v="0"/>
    <m/>
    <x v="0"/>
    <x v="0"/>
    <x v="0"/>
    <x v="0"/>
    <x v="80"/>
    <x v="80"/>
    <x v="55"/>
    <x v="6"/>
    <x v="0"/>
    <m/>
    <m/>
    <m/>
    <m/>
    <m/>
    <m/>
    <m/>
  </r>
  <r>
    <x v="8"/>
    <x v="3"/>
    <x v="0"/>
    <x v="0"/>
    <m/>
    <x v="0"/>
    <x v="0"/>
    <x v="0"/>
    <x v="0"/>
    <x v="81"/>
    <x v="81"/>
    <x v="56"/>
    <x v="6"/>
    <x v="0"/>
    <m/>
    <m/>
    <m/>
    <m/>
    <m/>
    <m/>
    <m/>
  </r>
  <r>
    <x v="8"/>
    <x v="3"/>
    <x v="1"/>
    <x v="0"/>
    <m/>
    <x v="0"/>
    <x v="0"/>
    <x v="0"/>
    <x v="0"/>
    <x v="82"/>
    <x v="82"/>
    <x v="56"/>
    <x v="6"/>
    <x v="0"/>
    <m/>
    <m/>
    <m/>
    <m/>
    <m/>
    <m/>
    <n v="14088"/>
  </r>
  <r>
    <x v="8"/>
    <x v="3"/>
    <x v="0"/>
    <x v="0"/>
    <m/>
    <x v="0"/>
    <x v="0"/>
    <x v="0"/>
    <x v="0"/>
    <x v="83"/>
    <x v="83"/>
    <x v="56"/>
    <x v="6"/>
    <x v="0"/>
    <m/>
    <m/>
    <m/>
    <m/>
    <m/>
    <m/>
    <m/>
  </r>
  <r>
    <x v="8"/>
    <x v="3"/>
    <x v="0"/>
    <x v="0"/>
    <m/>
    <x v="0"/>
    <x v="0"/>
    <x v="0"/>
    <x v="0"/>
    <x v="75"/>
    <x v="75"/>
    <x v="54"/>
    <x v="6"/>
    <x v="0"/>
    <m/>
    <m/>
    <m/>
    <m/>
    <m/>
    <m/>
    <m/>
  </r>
  <r>
    <x v="8"/>
    <x v="3"/>
    <x v="1"/>
    <x v="0"/>
    <m/>
    <x v="0"/>
    <x v="0"/>
    <x v="0"/>
    <x v="0"/>
    <x v="76"/>
    <x v="76"/>
    <x v="54"/>
    <x v="6"/>
    <x v="0"/>
    <m/>
    <m/>
    <m/>
    <m/>
    <m/>
    <m/>
    <m/>
  </r>
  <r>
    <x v="8"/>
    <x v="3"/>
    <x v="0"/>
    <x v="0"/>
    <m/>
    <x v="0"/>
    <x v="0"/>
    <x v="0"/>
    <x v="0"/>
    <x v="77"/>
    <x v="77"/>
    <x v="54"/>
    <x v="6"/>
    <x v="0"/>
    <m/>
    <m/>
    <m/>
    <m/>
    <m/>
    <m/>
    <m/>
  </r>
  <r>
    <x v="8"/>
    <x v="3"/>
    <x v="1"/>
    <x v="0"/>
    <m/>
    <x v="0"/>
    <x v="0"/>
    <x v="0"/>
    <x v="0"/>
    <x v="78"/>
    <x v="78"/>
    <x v="54"/>
    <x v="6"/>
    <x v="0"/>
    <m/>
    <m/>
    <m/>
    <m/>
    <m/>
    <m/>
    <n v="34114"/>
  </r>
  <r>
    <x v="8"/>
    <x v="3"/>
    <x v="0"/>
    <x v="0"/>
    <m/>
    <x v="0"/>
    <x v="0"/>
    <x v="0"/>
    <x v="0"/>
    <x v="84"/>
    <x v="84"/>
    <x v="56"/>
    <x v="6"/>
    <x v="0"/>
    <m/>
    <m/>
    <m/>
    <m/>
    <m/>
    <m/>
    <m/>
  </r>
  <r>
    <x v="8"/>
    <x v="3"/>
    <x v="2"/>
    <x v="0"/>
    <m/>
    <x v="0"/>
    <x v="0"/>
    <x v="0"/>
    <x v="0"/>
    <x v="335"/>
    <x v="338"/>
    <x v="5"/>
    <x v="1"/>
    <x v="0"/>
    <m/>
    <m/>
    <m/>
    <m/>
    <m/>
    <m/>
    <m/>
  </r>
  <r>
    <x v="9"/>
    <x v="0"/>
    <x v="0"/>
    <x v="0"/>
    <m/>
    <x v="1"/>
    <x v="0"/>
    <x v="0"/>
    <x v="0"/>
    <x v="90"/>
    <x v="90"/>
    <x v="62"/>
    <x v="7"/>
    <x v="1"/>
    <m/>
    <m/>
    <m/>
    <m/>
    <n v="5000"/>
    <m/>
    <m/>
  </r>
  <r>
    <x v="9"/>
    <x v="0"/>
    <x v="1"/>
    <x v="0"/>
    <m/>
    <x v="1"/>
    <x v="0"/>
    <x v="0"/>
    <x v="0"/>
    <x v="95"/>
    <x v="95"/>
    <x v="66"/>
    <x v="7"/>
    <x v="1"/>
    <m/>
    <m/>
    <m/>
    <m/>
    <n v="0"/>
    <m/>
    <m/>
  </r>
  <r>
    <x v="9"/>
    <x v="0"/>
    <x v="0"/>
    <x v="0"/>
    <m/>
    <x v="1"/>
    <x v="0"/>
    <x v="0"/>
    <x v="0"/>
    <x v="85"/>
    <x v="85"/>
    <x v="57"/>
    <x v="7"/>
    <x v="1"/>
    <m/>
    <m/>
    <m/>
    <m/>
    <n v="10000"/>
    <m/>
    <m/>
  </r>
  <r>
    <x v="9"/>
    <x v="0"/>
    <x v="1"/>
    <x v="0"/>
    <m/>
    <x v="1"/>
    <x v="0"/>
    <x v="0"/>
    <x v="0"/>
    <x v="86"/>
    <x v="86"/>
    <x v="58"/>
    <x v="7"/>
    <x v="1"/>
    <m/>
    <m/>
    <m/>
    <m/>
    <n v="3000"/>
    <m/>
    <m/>
  </r>
  <r>
    <x v="9"/>
    <x v="0"/>
    <x v="0"/>
    <x v="0"/>
    <m/>
    <x v="1"/>
    <x v="0"/>
    <x v="0"/>
    <x v="0"/>
    <x v="87"/>
    <x v="87"/>
    <x v="59"/>
    <x v="7"/>
    <x v="1"/>
    <m/>
    <m/>
    <m/>
    <m/>
    <n v="7304.5"/>
    <m/>
    <m/>
  </r>
  <r>
    <x v="9"/>
    <x v="0"/>
    <x v="1"/>
    <x v="0"/>
    <m/>
    <x v="1"/>
    <x v="0"/>
    <x v="0"/>
    <x v="0"/>
    <x v="88"/>
    <x v="88"/>
    <x v="60"/>
    <x v="7"/>
    <x v="1"/>
    <m/>
    <m/>
    <m/>
    <m/>
    <n v="2000"/>
    <m/>
    <m/>
  </r>
  <r>
    <x v="9"/>
    <x v="0"/>
    <x v="0"/>
    <x v="0"/>
    <m/>
    <x v="1"/>
    <x v="0"/>
    <x v="0"/>
    <x v="0"/>
    <x v="89"/>
    <x v="89"/>
    <x v="61"/>
    <x v="7"/>
    <x v="1"/>
    <m/>
    <m/>
    <m/>
    <m/>
    <n v="6003.17"/>
    <m/>
    <m/>
  </r>
  <r>
    <x v="9"/>
    <x v="0"/>
    <x v="0"/>
    <x v="0"/>
    <m/>
    <x v="1"/>
    <x v="0"/>
    <x v="0"/>
    <x v="0"/>
    <x v="91"/>
    <x v="91"/>
    <x v="63"/>
    <x v="7"/>
    <x v="1"/>
    <m/>
    <m/>
    <m/>
    <m/>
    <n v="0"/>
    <m/>
    <m/>
  </r>
  <r>
    <x v="9"/>
    <x v="0"/>
    <x v="0"/>
    <x v="0"/>
    <m/>
    <x v="1"/>
    <x v="0"/>
    <x v="0"/>
    <x v="0"/>
    <x v="93"/>
    <x v="93"/>
    <x v="64"/>
    <x v="7"/>
    <x v="1"/>
    <m/>
    <m/>
    <m/>
    <m/>
    <n v="5783"/>
    <m/>
    <m/>
  </r>
  <r>
    <x v="9"/>
    <x v="0"/>
    <x v="0"/>
    <x v="0"/>
    <m/>
    <x v="1"/>
    <x v="0"/>
    <x v="0"/>
    <x v="0"/>
    <x v="92"/>
    <x v="92"/>
    <x v="63"/>
    <x v="7"/>
    <x v="1"/>
    <m/>
    <m/>
    <m/>
    <m/>
    <n v="689"/>
    <m/>
    <m/>
  </r>
  <r>
    <x v="9"/>
    <x v="0"/>
    <x v="1"/>
    <x v="0"/>
    <m/>
    <x v="1"/>
    <x v="0"/>
    <x v="0"/>
    <x v="0"/>
    <x v="94"/>
    <x v="94"/>
    <x v="65"/>
    <x v="7"/>
    <x v="1"/>
    <m/>
    <m/>
    <m/>
    <m/>
    <n v="3000"/>
    <m/>
    <m/>
  </r>
  <r>
    <x v="9"/>
    <x v="0"/>
    <x v="0"/>
    <x v="0"/>
    <m/>
    <x v="1"/>
    <x v="0"/>
    <x v="0"/>
    <x v="0"/>
    <x v="0"/>
    <x v="0"/>
    <x v="0"/>
    <x v="0"/>
    <x v="0"/>
    <m/>
    <m/>
    <m/>
    <m/>
    <n v="977"/>
    <m/>
    <m/>
  </r>
  <r>
    <x v="9"/>
    <x v="0"/>
    <x v="0"/>
    <x v="0"/>
    <m/>
    <x v="1"/>
    <x v="0"/>
    <x v="0"/>
    <x v="0"/>
    <x v="2"/>
    <x v="2"/>
    <x v="1"/>
    <x v="0"/>
    <x v="0"/>
    <m/>
    <m/>
    <m/>
    <m/>
    <n v="10544"/>
    <m/>
    <m/>
  </r>
  <r>
    <x v="9"/>
    <x v="0"/>
    <x v="0"/>
    <x v="0"/>
    <m/>
    <x v="1"/>
    <x v="0"/>
    <x v="0"/>
    <x v="0"/>
    <x v="3"/>
    <x v="3"/>
    <x v="1"/>
    <x v="0"/>
    <x v="0"/>
    <m/>
    <m/>
    <m/>
    <m/>
    <n v="0"/>
    <m/>
    <m/>
  </r>
  <r>
    <x v="9"/>
    <x v="0"/>
    <x v="0"/>
    <x v="0"/>
    <m/>
    <x v="1"/>
    <x v="0"/>
    <x v="0"/>
    <x v="0"/>
    <x v="4"/>
    <x v="4"/>
    <x v="1"/>
    <x v="0"/>
    <x v="0"/>
    <m/>
    <m/>
    <m/>
    <m/>
    <n v="3459"/>
    <m/>
    <m/>
  </r>
  <r>
    <x v="9"/>
    <x v="0"/>
    <x v="0"/>
    <x v="0"/>
    <m/>
    <x v="1"/>
    <x v="0"/>
    <x v="0"/>
    <x v="0"/>
    <x v="5"/>
    <x v="5"/>
    <x v="1"/>
    <x v="0"/>
    <x v="0"/>
    <m/>
    <m/>
    <m/>
    <m/>
    <n v="641.75"/>
    <m/>
    <m/>
  </r>
  <r>
    <x v="9"/>
    <x v="0"/>
    <x v="0"/>
    <x v="0"/>
    <m/>
    <x v="1"/>
    <x v="0"/>
    <x v="0"/>
    <x v="0"/>
    <x v="7"/>
    <x v="7"/>
    <x v="2"/>
    <x v="0"/>
    <x v="0"/>
    <m/>
    <m/>
    <m/>
    <m/>
    <n v="4540"/>
    <m/>
    <m/>
  </r>
  <r>
    <x v="9"/>
    <x v="0"/>
    <x v="0"/>
    <x v="0"/>
    <m/>
    <x v="1"/>
    <x v="0"/>
    <x v="0"/>
    <x v="0"/>
    <x v="6"/>
    <x v="6"/>
    <x v="1"/>
    <x v="0"/>
    <x v="0"/>
    <m/>
    <m/>
    <m/>
    <m/>
    <n v="3830"/>
    <m/>
    <m/>
  </r>
  <r>
    <x v="9"/>
    <x v="0"/>
    <x v="0"/>
    <x v="0"/>
    <m/>
    <x v="1"/>
    <x v="0"/>
    <x v="0"/>
    <x v="0"/>
    <x v="1"/>
    <x v="1"/>
    <x v="0"/>
    <x v="0"/>
    <x v="0"/>
    <m/>
    <m/>
    <m/>
    <m/>
    <n v="7560"/>
    <m/>
    <m/>
  </r>
  <r>
    <x v="9"/>
    <x v="0"/>
    <x v="1"/>
    <x v="0"/>
    <m/>
    <x v="1"/>
    <x v="0"/>
    <x v="0"/>
    <x v="0"/>
    <x v="8"/>
    <x v="8"/>
    <x v="3"/>
    <x v="0"/>
    <x v="0"/>
    <m/>
    <m/>
    <m/>
    <m/>
    <n v="15000"/>
    <m/>
    <m/>
  </r>
  <r>
    <x v="9"/>
    <x v="0"/>
    <x v="1"/>
    <x v="0"/>
    <m/>
    <x v="1"/>
    <x v="0"/>
    <x v="0"/>
    <x v="0"/>
    <x v="9"/>
    <x v="9"/>
    <x v="2"/>
    <x v="0"/>
    <x v="0"/>
    <m/>
    <m/>
    <m/>
    <m/>
    <n v="2250"/>
    <m/>
    <m/>
  </r>
  <r>
    <x v="9"/>
    <x v="0"/>
    <x v="1"/>
    <x v="0"/>
    <m/>
    <x v="1"/>
    <x v="0"/>
    <x v="0"/>
    <x v="0"/>
    <x v="96"/>
    <x v="96"/>
    <x v="67"/>
    <x v="8"/>
    <x v="1"/>
    <m/>
    <m/>
    <m/>
    <m/>
    <n v="0"/>
    <m/>
    <m/>
  </r>
  <r>
    <x v="9"/>
    <x v="0"/>
    <x v="0"/>
    <x v="0"/>
    <m/>
    <x v="1"/>
    <x v="0"/>
    <x v="0"/>
    <x v="0"/>
    <x v="99"/>
    <x v="99"/>
    <x v="69"/>
    <x v="8"/>
    <x v="1"/>
    <m/>
    <m/>
    <m/>
    <m/>
    <n v="8832"/>
    <m/>
    <m/>
  </r>
  <r>
    <x v="9"/>
    <x v="0"/>
    <x v="1"/>
    <x v="0"/>
    <m/>
    <x v="1"/>
    <x v="0"/>
    <x v="0"/>
    <x v="0"/>
    <x v="100"/>
    <x v="100"/>
    <x v="70"/>
    <x v="8"/>
    <x v="1"/>
    <m/>
    <m/>
    <m/>
    <m/>
    <n v="0"/>
    <m/>
    <m/>
  </r>
  <r>
    <x v="9"/>
    <x v="0"/>
    <x v="1"/>
    <x v="0"/>
    <m/>
    <x v="1"/>
    <x v="0"/>
    <x v="0"/>
    <x v="0"/>
    <x v="101"/>
    <x v="101"/>
    <x v="70"/>
    <x v="8"/>
    <x v="1"/>
    <m/>
    <m/>
    <m/>
    <m/>
    <n v="0"/>
    <m/>
    <m/>
  </r>
  <r>
    <x v="9"/>
    <x v="0"/>
    <x v="1"/>
    <x v="0"/>
    <m/>
    <x v="1"/>
    <x v="0"/>
    <x v="0"/>
    <x v="0"/>
    <x v="103"/>
    <x v="103"/>
    <x v="71"/>
    <x v="8"/>
    <x v="1"/>
    <m/>
    <m/>
    <m/>
    <m/>
    <n v="0"/>
    <m/>
    <m/>
  </r>
  <r>
    <x v="9"/>
    <x v="0"/>
    <x v="0"/>
    <x v="0"/>
    <m/>
    <x v="1"/>
    <x v="0"/>
    <x v="0"/>
    <x v="0"/>
    <x v="104"/>
    <x v="104"/>
    <x v="71"/>
    <x v="8"/>
    <x v="1"/>
    <m/>
    <m/>
    <m/>
    <m/>
    <n v="3242"/>
    <m/>
    <m/>
  </r>
  <r>
    <x v="9"/>
    <x v="0"/>
    <x v="1"/>
    <x v="0"/>
    <m/>
    <x v="1"/>
    <x v="0"/>
    <x v="0"/>
    <x v="0"/>
    <x v="105"/>
    <x v="105"/>
    <x v="72"/>
    <x v="8"/>
    <x v="1"/>
    <m/>
    <m/>
    <m/>
    <m/>
    <n v="0"/>
    <m/>
    <m/>
  </r>
  <r>
    <x v="9"/>
    <x v="0"/>
    <x v="1"/>
    <x v="0"/>
    <m/>
    <x v="1"/>
    <x v="0"/>
    <x v="0"/>
    <x v="0"/>
    <x v="97"/>
    <x v="97"/>
    <x v="67"/>
    <x v="8"/>
    <x v="1"/>
    <m/>
    <m/>
    <m/>
    <m/>
    <n v="750"/>
    <m/>
    <m/>
  </r>
  <r>
    <x v="9"/>
    <x v="0"/>
    <x v="0"/>
    <x v="0"/>
    <m/>
    <x v="1"/>
    <x v="0"/>
    <x v="0"/>
    <x v="0"/>
    <x v="109"/>
    <x v="109"/>
    <x v="74"/>
    <x v="8"/>
    <x v="1"/>
    <m/>
    <m/>
    <m/>
    <m/>
    <n v="0"/>
    <m/>
    <m/>
  </r>
  <r>
    <x v="9"/>
    <x v="0"/>
    <x v="1"/>
    <x v="0"/>
    <m/>
    <x v="1"/>
    <x v="0"/>
    <x v="0"/>
    <x v="0"/>
    <x v="106"/>
    <x v="106"/>
    <x v="67"/>
    <x v="8"/>
    <x v="1"/>
    <m/>
    <m/>
    <m/>
    <m/>
    <n v="2000"/>
    <m/>
    <m/>
  </r>
  <r>
    <x v="9"/>
    <x v="0"/>
    <x v="0"/>
    <x v="0"/>
    <m/>
    <x v="1"/>
    <x v="0"/>
    <x v="0"/>
    <x v="0"/>
    <x v="110"/>
    <x v="110"/>
    <x v="74"/>
    <x v="8"/>
    <x v="1"/>
    <m/>
    <m/>
    <m/>
    <m/>
    <n v="639"/>
    <m/>
    <m/>
  </r>
  <r>
    <x v="9"/>
    <x v="0"/>
    <x v="0"/>
    <x v="0"/>
    <m/>
    <x v="1"/>
    <x v="0"/>
    <x v="0"/>
    <x v="0"/>
    <x v="107"/>
    <x v="107"/>
    <x v="73"/>
    <x v="8"/>
    <x v="1"/>
    <m/>
    <m/>
    <m/>
    <m/>
    <n v="0"/>
    <m/>
    <m/>
  </r>
  <r>
    <x v="9"/>
    <x v="0"/>
    <x v="0"/>
    <x v="0"/>
    <m/>
    <x v="1"/>
    <x v="0"/>
    <x v="0"/>
    <x v="0"/>
    <x v="108"/>
    <x v="108"/>
    <x v="74"/>
    <x v="8"/>
    <x v="1"/>
    <m/>
    <m/>
    <m/>
    <m/>
    <n v="5221"/>
    <m/>
    <m/>
  </r>
  <r>
    <x v="9"/>
    <x v="0"/>
    <x v="1"/>
    <x v="0"/>
    <m/>
    <x v="1"/>
    <x v="0"/>
    <x v="0"/>
    <x v="0"/>
    <x v="102"/>
    <x v="102"/>
    <x v="70"/>
    <x v="8"/>
    <x v="1"/>
    <m/>
    <m/>
    <m/>
    <m/>
    <n v="0"/>
    <m/>
    <m/>
  </r>
  <r>
    <x v="9"/>
    <x v="0"/>
    <x v="1"/>
    <x v="0"/>
    <m/>
    <x v="1"/>
    <x v="0"/>
    <x v="0"/>
    <x v="0"/>
    <x v="98"/>
    <x v="98"/>
    <x v="68"/>
    <x v="8"/>
    <x v="1"/>
    <m/>
    <m/>
    <m/>
    <m/>
    <n v="1500"/>
    <m/>
    <m/>
  </r>
  <r>
    <x v="9"/>
    <x v="0"/>
    <x v="0"/>
    <x v="1"/>
    <m/>
    <x v="1"/>
    <x v="0"/>
    <x v="0"/>
    <x v="0"/>
    <x v="111"/>
    <x v="111"/>
    <x v="75"/>
    <x v="8"/>
    <x v="1"/>
    <m/>
    <m/>
    <m/>
    <m/>
    <n v="8193.5"/>
    <m/>
    <m/>
  </r>
  <r>
    <x v="9"/>
    <x v="0"/>
    <x v="0"/>
    <x v="0"/>
    <m/>
    <x v="1"/>
    <x v="0"/>
    <x v="0"/>
    <x v="0"/>
    <x v="115"/>
    <x v="115"/>
    <x v="78"/>
    <x v="9"/>
    <x v="1"/>
    <m/>
    <m/>
    <m/>
    <m/>
    <n v="983"/>
    <m/>
    <m/>
  </r>
  <r>
    <x v="9"/>
    <x v="0"/>
    <x v="0"/>
    <x v="0"/>
    <m/>
    <x v="1"/>
    <x v="0"/>
    <x v="0"/>
    <x v="0"/>
    <x v="119"/>
    <x v="119"/>
    <x v="79"/>
    <x v="9"/>
    <x v="1"/>
    <m/>
    <m/>
    <m/>
    <m/>
    <n v="1392"/>
    <m/>
    <m/>
  </r>
  <r>
    <x v="9"/>
    <x v="0"/>
    <x v="0"/>
    <x v="0"/>
    <m/>
    <x v="1"/>
    <x v="0"/>
    <x v="0"/>
    <x v="0"/>
    <x v="122"/>
    <x v="122"/>
    <x v="80"/>
    <x v="9"/>
    <x v="1"/>
    <m/>
    <m/>
    <m/>
    <m/>
    <n v="5778"/>
    <m/>
    <m/>
  </r>
  <r>
    <x v="9"/>
    <x v="0"/>
    <x v="1"/>
    <x v="0"/>
    <m/>
    <x v="1"/>
    <x v="0"/>
    <x v="0"/>
    <x v="0"/>
    <x v="123"/>
    <x v="123"/>
    <x v="81"/>
    <x v="9"/>
    <x v="1"/>
    <m/>
    <m/>
    <m/>
    <m/>
    <n v="600"/>
    <m/>
    <m/>
  </r>
  <r>
    <x v="9"/>
    <x v="0"/>
    <x v="0"/>
    <x v="0"/>
    <m/>
    <x v="1"/>
    <x v="0"/>
    <x v="0"/>
    <x v="0"/>
    <x v="112"/>
    <x v="112"/>
    <x v="76"/>
    <x v="9"/>
    <x v="1"/>
    <m/>
    <m/>
    <m/>
    <m/>
    <n v="4000"/>
    <m/>
    <m/>
  </r>
  <r>
    <x v="9"/>
    <x v="0"/>
    <x v="0"/>
    <x v="0"/>
    <m/>
    <x v="1"/>
    <x v="0"/>
    <x v="0"/>
    <x v="0"/>
    <x v="126"/>
    <x v="126"/>
    <x v="82"/>
    <x v="9"/>
    <x v="1"/>
    <m/>
    <m/>
    <m/>
    <m/>
    <n v="1484"/>
    <m/>
    <m/>
  </r>
  <r>
    <x v="9"/>
    <x v="0"/>
    <x v="0"/>
    <x v="0"/>
    <m/>
    <x v="1"/>
    <x v="0"/>
    <x v="0"/>
    <x v="0"/>
    <x v="128"/>
    <x v="128"/>
    <x v="82"/>
    <x v="9"/>
    <x v="1"/>
    <m/>
    <m/>
    <m/>
    <m/>
    <n v="0"/>
    <m/>
    <m/>
  </r>
  <r>
    <x v="9"/>
    <x v="0"/>
    <x v="0"/>
    <x v="0"/>
    <m/>
    <x v="1"/>
    <x v="0"/>
    <x v="0"/>
    <x v="0"/>
    <x v="129"/>
    <x v="129"/>
    <x v="79"/>
    <x v="9"/>
    <x v="1"/>
    <m/>
    <m/>
    <m/>
    <m/>
    <n v="1500"/>
    <m/>
    <m/>
  </r>
  <r>
    <x v="9"/>
    <x v="0"/>
    <x v="1"/>
    <x v="0"/>
    <m/>
    <x v="1"/>
    <x v="0"/>
    <x v="0"/>
    <x v="0"/>
    <x v="116"/>
    <x v="116"/>
    <x v="78"/>
    <x v="9"/>
    <x v="1"/>
    <m/>
    <m/>
    <m/>
    <m/>
    <n v="1840"/>
    <m/>
    <m/>
  </r>
  <r>
    <x v="9"/>
    <x v="0"/>
    <x v="1"/>
    <x v="0"/>
    <m/>
    <x v="1"/>
    <x v="0"/>
    <x v="0"/>
    <x v="0"/>
    <x v="113"/>
    <x v="113"/>
    <x v="76"/>
    <x v="9"/>
    <x v="1"/>
    <m/>
    <m/>
    <m/>
    <m/>
    <n v="0"/>
    <m/>
    <m/>
  </r>
  <r>
    <x v="9"/>
    <x v="0"/>
    <x v="0"/>
    <x v="0"/>
    <m/>
    <x v="1"/>
    <x v="0"/>
    <x v="0"/>
    <x v="0"/>
    <x v="130"/>
    <x v="130"/>
    <x v="77"/>
    <x v="9"/>
    <x v="1"/>
    <m/>
    <m/>
    <m/>
    <m/>
    <n v="578"/>
    <m/>
    <m/>
  </r>
  <r>
    <x v="9"/>
    <x v="0"/>
    <x v="1"/>
    <x v="0"/>
    <m/>
    <x v="1"/>
    <x v="0"/>
    <x v="0"/>
    <x v="0"/>
    <x v="120"/>
    <x v="120"/>
    <x v="79"/>
    <x v="9"/>
    <x v="1"/>
    <m/>
    <m/>
    <m/>
    <m/>
    <n v="900"/>
    <m/>
    <m/>
  </r>
  <r>
    <x v="9"/>
    <x v="0"/>
    <x v="0"/>
    <x v="0"/>
    <m/>
    <x v="1"/>
    <x v="0"/>
    <x v="0"/>
    <x v="0"/>
    <x v="117"/>
    <x v="117"/>
    <x v="78"/>
    <x v="9"/>
    <x v="1"/>
    <m/>
    <m/>
    <m/>
    <m/>
    <n v="2750"/>
    <m/>
    <m/>
  </r>
  <r>
    <x v="9"/>
    <x v="0"/>
    <x v="0"/>
    <x v="0"/>
    <m/>
    <x v="1"/>
    <x v="0"/>
    <x v="0"/>
    <x v="0"/>
    <x v="134"/>
    <x v="134"/>
    <x v="80"/>
    <x v="9"/>
    <x v="1"/>
    <m/>
    <m/>
    <m/>
    <m/>
    <n v="548.33000000000004"/>
    <m/>
    <m/>
  </r>
  <r>
    <x v="9"/>
    <x v="0"/>
    <x v="0"/>
    <x v="0"/>
    <m/>
    <x v="1"/>
    <x v="0"/>
    <x v="0"/>
    <x v="0"/>
    <x v="136"/>
    <x v="136"/>
    <x v="83"/>
    <x v="9"/>
    <x v="1"/>
    <m/>
    <m/>
    <m/>
    <m/>
    <n v="0"/>
    <m/>
    <m/>
  </r>
  <r>
    <x v="9"/>
    <x v="0"/>
    <x v="0"/>
    <x v="0"/>
    <m/>
    <x v="1"/>
    <x v="0"/>
    <x v="0"/>
    <x v="0"/>
    <x v="124"/>
    <x v="124"/>
    <x v="81"/>
    <x v="9"/>
    <x v="1"/>
    <m/>
    <m/>
    <m/>
    <m/>
    <n v="0"/>
    <m/>
    <m/>
  </r>
  <r>
    <x v="9"/>
    <x v="0"/>
    <x v="0"/>
    <x v="0"/>
    <m/>
    <x v="1"/>
    <x v="0"/>
    <x v="0"/>
    <x v="0"/>
    <x v="118"/>
    <x v="118"/>
    <x v="78"/>
    <x v="9"/>
    <x v="1"/>
    <m/>
    <m/>
    <m/>
    <m/>
    <n v="0"/>
    <m/>
    <m/>
  </r>
  <r>
    <x v="9"/>
    <x v="0"/>
    <x v="0"/>
    <x v="0"/>
    <m/>
    <x v="1"/>
    <x v="0"/>
    <x v="0"/>
    <x v="0"/>
    <x v="135"/>
    <x v="135"/>
    <x v="80"/>
    <x v="9"/>
    <x v="1"/>
    <m/>
    <m/>
    <m/>
    <m/>
    <n v="179"/>
    <m/>
    <m/>
  </r>
  <r>
    <x v="9"/>
    <x v="0"/>
    <x v="0"/>
    <x v="0"/>
    <m/>
    <x v="1"/>
    <x v="0"/>
    <x v="0"/>
    <x v="0"/>
    <x v="127"/>
    <x v="127"/>
    <x v="82"/>
    <x v="9"/>
    <x v="1"/>
    <m/>
    <m/>
    <m/>
    <m/>
    <n v="1394.5"/>
    <m/>
    <m/>
  </r>
  <r>
    <x v="9"/>
    <x v="0"/>
    <x v="1"/>
    <x v="0"/>
    <m/>
    <x v="1"/>
    <x v="0"/>
    <x v="0"/>
    <x v="1"/>
    <x v="138"/>
    <x v="138"/>
    <x v="84"/>
    <x v="9"/>
    <x v="1"/>
    <m/>
    <m/>
    <m/>
    <m/>
    <n v="6717.75"/>
    <m/>
    <m/>
  </r>
  <r>
    <x v="9"/>
    <x v="0"/>
    <x v="0"/>
    <x v="0"/>
    <m/>
    <x v="1"/>
    <x v="0"/>
    <x v="0"/>
    <x v="0"/>
    <x v="131"/>
    <x v="131"/>
    <x v="77"/>
    <x v="9"/>
    <x v="1"/>
    <m/>
    <m/>
    <m/>
    <m/>
    <n v="0"/>
    <m/>
    <m/>
  </r>
  <r>
    <x v="9"/>
    <x v="0"/>
    <x v="0"/>
    <x v="0"/>
    <m/>
    <x v="1"/>
    <x v="0"/>
    <x v="0"/>
    <x v="0"/>
    <x v="132"/>
    <x v="132"/>
    <x v="77"/>
    <x v="9"/>
    <x v="1"/>
    <m/>
    <m/>
    <m/>
    <m/>
    <n v="1241"/>
    <m/>
    <m/>
  </r>
  <r>
    <x v="9"/>
    <x v="0"/>
    <x v="0"/>
    <x v="0"/>
    <m/>
    <x v="1"/>
    <x v="0"/>
    <x v="0"/>
    <x v="0"/>
    <x v="137"/>
    <x v="137"/>
    <x v="83"/>
    <x v="9"/>
    <x v="1"/>
    <m/>
    <m/>
    <m/>
    <m/>
    <n v="731.8"/>
    <m/>
    <m/>
  </r>
  <r>
    <x v="9"/>
    <x v="0"/>
    <x v="1"/>
    <x v="0"/>
    <m/>
    <x v="1"/>
    <x v="0"/>
    <x v="0"/>
    <x v="0"/>
    <x v="121"/>
    <x v="121"/>
    <x v="79"/>
    <x v="9"/>
    <x v="1"/>
    <m/>
    <m/>
    <m/>
    <m/>
    <n v="0"/>
    <m/>
    <m/>
  </r>
  <r>
    <x v="9"/>
    <x v="0"/>
    <x v="1"/>
    <x v="0"/>
    <m/>
    <x v="1"/>
    <x v="0"/>
    <x v="0"/>
    <x v="0"/>
    <x v="139"/>
    <x v="139"/>
    <x v="79"/>
    <x v="9"/>
    <x v="1"/>
    <m/>
    <m/>
    <m/>
    <m/>
    <n v="0"/>
    <m/>
    <m/>
  </r>
  <r>
    <x v="9"/>
    <x v="0"/>
    <x v="0"/>
    <x v="0"/>
    <m/>
    <x v="1"/>
    <x v="0"/>
    <x v="0"/>
    <x v="0"/>
    <x v="133"/>
    <x v="133"/>
    <x v="77"/>
    <x v="9"/>
    <x v="1"/>
    <m/>
    <m/>
    <m/>
    <m/>
    <n v="580"/>
    <m/>
    <m/>
  </r>
  <r>
    <x v="9"/>
    <x v="0"/>
    <x v="0"/>
    <x v="0"/>
    <m/>
    <x v="1"/>
    <x v="0"/>
    <x v="0"/>
    <x v="0"/>
    <x v="125"/>
    <x v="125"/>
    <x v="81"/>
    <x v="9"/>
    <x v="1"/>
    <m/>
    <m/>
    <m/>
    <m/>
    <n v="0"/>
    <m/>
    <m/>
  </r>
  <r>
    <x v="9"/>
    <x v="0"/>
    <x v="0"/>
    <x v="0"/>
    <m/>
    <x v="1"/>
    <x v="0"/>
    <x v="0"/>
    <x v="0"/>
    <x v="114"/>
    <x v="114"/>
    <x v="77"/>
    <x v="9"/>
    <x v="1"/>
    <m/>
    <m/>
    <m/>
    <m/>
    <n v="2354"/>
    <m/>
    <m/>
  </r>
  <r>
    <x v="9"/>
    <x v="0"/>
    <x v="0"/>
    <x v="0"/>
    <m/>
    <x v="1"/>
    <x v="0"/>
    <x v="0"/>
    <x v="0"/>
    <x v="140"/>
    <x v="140"/>
    <x v="85"/>
    <x v="10"/>
    <x v="1"/>
    <m/>
    <m/>
    <m/>
    <m/>
    <n v="8821"/>
    <m/>
    <m/>
  </r>
  <r>
    <x v="9"/>
    <x v="0"/>
    <x v="1"/>
    <x v="0"/>
    <m/>
    <x v="1"/>
    <x v="0"/>
    <x v="0"/>
    <x v="0"/>
    <x v="141"/>
    <x v="141"/>
    <x v="86"/>
    <x v="10"/>
    <x v="1"/>
    <m/>
    <m/>
    <m/>
    <m/>
    <n v="3393.25"/>
    <m/>
    <m/>
  </r>
  <r>
    <x v="9"/>
    <x v="0"/>
    <x v="1"/>
    <x v="0"/>
    <m/>
    <x v="1"/>
    <x v="0"/>
    <x v="0"/>
    <x v="0"/>
    <x v="143"/>
    <x v="143"/>
    <x v="86"/>
    <x v="10"/>
    <x v="1"/>
    <m/>
    <m/>
    <m/>
    <m/>
    <n v="400"/>
    <m/>
    <m/>
  </r>
  <r>
    <x v="9"/>
    <x v="0"/>
    <x v="0"/>
    <x v="0"/>
    <m/>
    <x v="1"/>
    <x v="0"/>
    <x v="0"/>
    <x v="0"/>
    <x v="144"/>
    <x v="144"/>
    <x v="87"/>
    <x v="10"/>
    <x v="1"/>
    <m/>
    <m/>
    <m/>
    <m/>
    <n v="5214"/>
    <m/>
    <m/>
  </r>
  <r>
    <x v="9"/>
    <x v="0"/>
    <x v="0"/>
    <x v="1"/>
    <m/>
    <x v="1"/>
    <x v="0"/>
    <x v="0"/>
    <x v="0"/>
    <x v="145"/>
    <x v="145"/>
    <x v="88"/>
    <x v="10"/>
    <x v="1"/>
    <m/>
    <m/>
    <m/>
    <m/>
    <n v="0"/>
    <m/>
    <m/>
  </r>
  <r>
    <x v="9"/>
    <x v="0"/>
    <x v="0"/>
    <x v="0"/>
    <m/>
    <x v="1"/>
    <x v="0"/>
    <x v="0"/>
    <x v="0"/>
    <x v="146"/>
    <x v="146"/>
    <x v="89"/>
    <x v="10"/>
    <x v="1"/>
    <m/>
    <m/>
    <m/>
    <m/>
    <n v="4827"/>
    <m/>
    <m/>
  </r>
  <r>
    <x v="9"/>
    <x v="0"/>
    <x v="1"/>
    <x v="0"/>
    <m/>
    <x v="1"/>
    <x v="0"/>
    <x v="0"/>
    <x v="0"/>
    <x v="142"/>
    <x v="142"/>
    <x v="86"/>
    <x v="10"/>
    <x v="1"/>
    <m/>
    <m/>
    <m/>
    <m/>
    <n v="1500"/>
    <m/>
    <m/>
  </r>
  <r>
    <x v="9"/>
    <x v="0"/>
    <x v="0"/>
    <x v="0"/>
    <m/>
    <x v="1"/>
    <x v="0"/>
    <x v="0"/>
    <x v="0"/>
    <x v="147"/>
    <x v="147"/>
    <x v="86"/>
    <x v="10"/>
    <x v="1"/>
    <m/>
    <m/>
    <m/>
    <m/>
    <n v="4059.92"/>
    <m/>
    <m/>
  </r>
  <r>
    <x v="9"/>
    <x v="0"/>
    <x v="0"/>
    <x v="0"/>
    <m/>
    <x v="1"/>
    <x v="0"/>
    <x v="0"/>
    <x v="0"/>
    <x v="148"/>
    <x v="148"/>
    <x v="90"/>
    <x v="11"/>
    <x v="1"/>
    <m/>
    <m/>
    <m/>
    <m/>
    <n v="752"/>
    <m/>
    <m/>
  </r>
  <r>
    <x v="9"/>
    <x v="0"/>
    <x v="0"/>
    <x v="0"/>
    <m/>
    <x v="1"/>
    <x v="0"/>
    <x v="0"/>
    <x v="0"/>
    <x v="151"/>
    <x v="151"/>
    <x v="90"/>
    <x v="11"/>
    <x v="1"/>
    <m/>
    <m/>
    <m/>
    <m/>
    <n v="2500"/>
    <m/>
    <m/>
  </r>
  <r>
    <x v="9"/>
    <x v="0"/>
    <x v="0"/>
    <x v="0"/>
    <m/>
    <x v="1"/>
    <x v="0"/>
    <x v="0"/>
    <x v="0"/>
    <x v="161"/>
    <x v="161"/>
    <x v="90"/>
    <x v="11"/>
    <x v="1"/>
    <m/>
    <m/>
    <m/>
    <m/>
    <n v="3370"/>
    <m/>
    <m/>
  </r>
  <r>
    <x v="9"/>
    <x v="0"/>
    <x v="0"/>
    <x v="0"/>
    <m/>
    <x v="1"/>
    <x v="0"/>
    <x v="0"/>
    <x v="0"/>
    <x v="152"/>
    <x v="152"/>
    <x v="91"/>
    <x v="11"/>
    <x v="1"/>
    <m/>
    <m/>
    <m/>
    <m/>
    <n v="4021.25"/>
    <m/>
    <m/>
  </r>
  <r>
    <x v="9"/>
    <x v="0"/>
    <x v="0"/>
    <x v="0"/>
    <m/>
    <x v="1"/>
    <x v="0"/>
    <x v="0"/>
    <x v="0"/>
    <x v="159"/>
    <x v="159"/>
    <x v="94"/>
    <x v="11"/>
    <x v="1"/>
    <m/>
    <m/>
    <m/>
    <m/>
    <n v="4367"/>
    <m/>
    <m/>
  </r>
  <r>
    <x v="9"/>
    <x v="0"/>
    <x v="0"/>
    <x v="0"/>
    <m/>
    <x v="1"/>
    <x v="0"/>
    <x v="0"/>
    <x v="0"/>
    <x v="153"/>
    <x v="153"/>
    <x v="92"/>
    <x v="11"/>
    <x v="1"/>
    <m/>
    <m/>
    <m/>
    <m/>
    <n v="4950"/>
    <m/>
    <m/>
  </r>
  <r>
    <x v="9"/>
    <x v="0"/>
    <x v="0"/>
    <x v="0"/>
    <m/>
    <x v="1"/>
    <x v="0"/>
    <x v="0"/>
    <x v="1"/>
    <x v="154"/>
    <x v="154"/>
    <x v="92"/>
    <x v="11"/>
    <x v="1"/>
    <m/>
    <m/>
    <m/>
    <m/>
    <n v="2000"/>
    <m/>
    <m/>
  </r>
  <r>
    <x v="9"/>
    <x v="0"/>
    <x v="1"/>
    <x v="0"/>
    <m/>
    <x v="1"/>
    <x v="0"/>
    <x v="0"/>
    <x v="0"/>
    <x v="155"/>
    <x v="155"/>
    <x v="92"/>
    <x v="11"/>
    <x v="1"/>
    <m/>
    <m/>
    <m/>
    <m/>
    <n v="0"/>
    <m/>
    <m/>
  </r>
  <r>
    <x v="9"/>
    <x v="0"/>
    <x v="1"/>
    <x v="0"/>
    <m/>
    <x v="1"/>
    <x v="0"/>
    <x v="0"/>
    <x v="0"/>
    <x v="156"/>
    <x v="156"/>
    <x v="93"/>
    <x v="11"/>
    <x v="1"/>
    <m/>
    <m/>
    <m/>
    <m/>
    <n v="6486.08"/>
    <m/>
    <m/>
  </r>
  <r>
    <x v="9"/>
    <x v="0"/>
    <x v="0"/>
    <x v="0"/>
    <m/>
    <x v="1"/>
    <x v="0"/>
    <x v="0"/>
    <x v="0"/>
    <x v="157"/>
    <x v="157"/>
    <x v="92"/>
    <x v="11"/>
    <x v="1"/>
    <m/>
    <m/>
    <m/>
    <m/>
    <n v="3564"/>
    <m/>
    <m/>
  </r>
  <r>
    <x v="9"/>
    <x v="0"/>
    <x v="0"/>
    <x v="0"/>
    <m/>
    <x v="1"/>
    <x v="0"/>
    <x v="0"/>
    <x v="1"/>
    <x v="158"/>
    <x v="158"/>
    <x v="92"/>
    <x v="11"/>
    <x v="1"/>
    <m/>
    <m/>
    <m/>
    <m/>
    <n v="6072.5"/>
    <m/>
    <m/>
  </r>
  <r>
    <x v="9"/>
    <x v="0"/>
    <x v="0"/>
    <x v="0"/>
    <m/>
    <x v="1"/>
    <x v="0"/>
    <x v="0"/>
    <x v="0"/>
    <x v="160"/>
    <x v="160"/>
    <x v="90"/>
    <x v="11"/>
    <x v="1"/>
    <m/>
    <m/>
    <m/>
    <m/>
    <n v="3437"/>
    <m/>
    <m/>
  </r>
  <r>
    <x v="9"/>
    <x v="0"/>
    <x v="0"/>
    <x v="0"/>
    <m/>
    <x v="1"/>
    <x v="0"/>
    <x v="0"/>
    <x v="0"/>
    <x v="149"/>
    <x v="149"/>
    <x v="90"/>
    <x v="11"/>
    <x v="1"/>
    <m/>
    <m/>
    <m/>
    <m/>
    <n v="8994"/>
    <m/>
    <m/>
  </r>
  <r>
    <x v="9"/>
    <x v="0"/>
    <x v="0"/>
    <x v="0"/>
    <m/>
    <x v="1"/>
    <x v="0"/>
    <x v="0"/>
    <x v="0"/>
    <x v="150"/>
    <x v="150"/>
    <x v="90"/>
    <x v="11"/>
    <x v="1"/>
    <m/>
    <m/>
    <m/>
    <m/>
    <n v="1564"/>
    <m/>
    <m/>
  </r>
  <r>
    <x v="9"/>
    <x v="0"/>
    <x v="0"/>
    <x v="0"/>
    <m/>
    <x v="1"/>
    <x v="0"/>
    <x v="0"/>
    <x v="0"/>
    <x v="162"/>
    <x v="162"/>
    <x v="95"/>
    <x v="11"/>
    <x v="1"/>
    <m/>
    <m/>
    <m/>
    <m/>
    <n v="8809"/>
    <m/>
    <m/>
  </r>
  <r>
    <x v="9"/>
    <x v="0"/>
    <x v="0"/>
    <x v="0"/>
    <m/>
    <x v="1"/>
    <x v="0"/>
    <x v="0"/>
    <x v="0"/>
    <x v="168"/>
    <x v="168"/>
    <x v="98"/>
    <x v="12"/>
    <x v="1"/>
    <m/>
    <m/>
    <m/>
    <m/>
    <n v="1914"/>
    <m/>
    <m/>
  </r>
  <r>
    <x v="9"/>
    <x v="0"/>
    <x v="1"/>
    <x v="0"/>
    <m/>
    <x v="1"/>
    <x v="0"/>
    <x v="0"/>
    <x v="0"/>
    <x v="163"/>
    <x v="163"/>
    <x v="96"/>
    <x v="12"/>
    <x v="1"/>
    <m/>
    <m/>
    <m/>
    <m/>
    <n v="684.71"/>
    <m/>
    <m/>
  </r>
  <r>
    <x v="9"/>
    <x v="0"/>
    <x v="0"/>
    <x v="0"/>
    <m/>
    <x v="1"/>
    <x v="0"/>
    <x v="0"/>
    <x v="0"/>
    <x v="167"/>
    <x v="167"/>
    <x v="97"/>
    <x v="12"/>
    <x v="1"/>
    <m/>
    <m/>
    <m/>
    <m/>
    <n v="5777.5"/>
    <m/>
    <m/>
  </r>
  <r>
    <x v="9"/>
    <x v="0"/>
    <x v="0"/>
    <x v="0"/>
    <m/>
    <x v="1"/>
    <x v="0"/>
    <x v="0"/>
    <x v="0"/>
    <x v="169"/>
    <x v="169"/>
    <x v="98"/>
    <x v="12"/>
    <x v="1"/>
    <m/>
    <m/>
    <m/>
    <m/>
    <n v="764"/>
    <m/>
    <m/>
  </r>
  <r>
    <x v="9"/>
    <x v="0"/>
    <x v="0"/>
    <x v="0"/>
    <m/>
    <x v="1"/>
    <x v="0"/>
    <x v="0"/>
    <x v="0"/>
    <x v="165"/>
    <x v="165"/>
    <x v="96"/>
    <x v="12"/>
    <x v="1"/>
    <m/>
    <m/>
    <m/>
    <m/>
    <n v="2203"/>
    <m/>
    <m/>
  </r>
  <r>
    <x v="9"/>
    <x v="0"/>
    <x v="1"/>
    <x v="0"/>
    <m/>
    <x v="1"/>
    <x v="0"/>
    <x v="0"/>
    <x v="0"/>
    <x v="173"/>
    <x v="173"/>
    <x v="99"/>
    <x v="12"/>
    <x v="1"/>
    <m/>
    <m/>
    <m/>
    <m/>
    <n v="2937.5"/>
    <m/>
    <m/>
  </r>
  <r>
    <x v="9"/>
    <x v="0"/>
    <x v="0"/>
    <x v="0"/>
    <m/>
    <x v="1"/>
    <x v="0"/>
    <x v="0"/>
    <x v="0"/>
    <x v="175"/>
    <x v="175"/>
    <x v="97"/>
    <x v="12"/>
    <x v="1"/>
    <m/>
    <m/>
    <m/>
    <m/>
    <n v="5000"/>
    <m/>
    <m/>
  </r>
  <r>
    <x v="9"/>
    <x v="0"/>
    <x v="0"/>
    <x v="0"/>
    <m/>
    <x v="1"/>
    <x v="0"/>
    <x v="0"/>
    <x v="0"/>
    <x v="176"/>
    <x v="176"/>
    <x v="97"/>
    <x v="12"/>
    <x v="1"/>
    <m/>
    <m/>
    <m/>
    <m/>
    <n v="6692"/>
    <m/>
    <m/>
  </r>
  <r>
    <x v="9"/>
    <x v="0"/>
    <x v="0"/>
    <x v="0"/>
    <m/>
    <x v="1"/>
    <x v="0"/>
    <x v="0"/>
    <x v="0"/>
    <x v="177"/>
    <x v="177"/>
    <x v="97"/>
    <x v="12"/>
    <x v="1"/>
    <m/>
    <m/>
    <m/>
    <m/>
    <n v="2275"/>
    <m/>
    <m/>
  </r>
  <r>
    <x v="9"/>
    <x v="0"/>
    <x v="1"/>
    <x v="0"/>
    <m/>
    <x v="1"/>
    <x v="0"/>
    <x v="0"/>
    <x v="0"/>
    <x v="178"/>
    <x v="178"/>
    <x v="100"/>
    <x v="12"/>
    <x v="1"/>
    <m/>
    <m/>
    <m/>
    <m/>
    <n v="0"/>
    <m/>
    <m/>
  </r>
  <r>
    <x v="9"/>
    <x v="0"/>
    <x v="0"/>
    <x v="0"/>
    <m/>
    <x v="1"/>
    <x v="0"/>
    <x v="0"/>
    <x v="0"/>
    <x v="180"/>
    <x v="180"/>
    <x v="102"/>
    <x v="12"/>
    <x v="1"/>
    <m/>
    <m/>
    <m/>
    <m/>
    <n v="1587"/>
    <m/>
    <m/>
  </r>
  <r>
    <x v="9"/>
    <x v="0"/>
    <x v="1"/>
    <x v="0"/>
    <m/>
    <x v="1"/>
    <x v="0"/>
    <x v="0"/>
    <x v="0"/>
    <x v="183"/>
    <x v="183"/>
    <x v="97"/>
    <x v="12"/>
    <x v="1"/>
    <m/>
    <m/>
    <m/>
    <m/>
    <n v="3135.94"/>
    <m/>
    <m/>
  </r>
  <r>
    <x v="9"/>
    <x v="0"/>
    <x v="0"/>
    <x v="0"/>
    <m/>
    <x v="1"/>
    <x v="0"/>
    <x v="0"/>
    <x v="0"/>
    <x v="164"/>
    <x v="164"/>
    <x v="96"/>
    <x v="12"/>
    <x v="1"/>
    <m/>
    <m/>
    <m/>
    <m/>
    <n v="0"/>
    <m/>
    <m/>
  </r>
  <r>
    <x v="9"/>
    <x v="0"/>
    <x v="1"/>
    <x v="0"/>
    <m/>
    <x v="1"/>
    <x v="0"/>
    <x v="0"/>
    <x v="0"/>
    <x v="166"/>
    <x v="166"/>
    <x v="96"/>
    <x v="12"/>
    <x v="1"/>
    <m/>
    <m/>
    <m/>
    <m/>
    <n v="500"/>
    <m/>
    <m/>
  </r>
  <r>
    <x v="9"/>
    <x v="0"/>
    <x v="1"/>
    <x v="0"/>
    <m/>
    <x v="1"/>
    <x v="0"/>
    <x v="0"/>
    <x v="0"/>
    <x v="174"/>
    <x v="174"/>
    <x v="99"/>
    <x v="12"/>
    <x v="1"/>
    <m/>
    <m/>
    <m/>
    <m/>
    <n v="0"/>
    <m/>
    <m/>
  </r>
  <r>
    <x v="9"/>
    <x v="0"/>
    <x v="0"/>
    <x v="0"/>
    <m/>
    <x v="1"/>
    <x v="0"/>
    <x v="0"/>
    <x v="0"/>
    <x v="170"/>
    <x v="170"/>
    <x v="98"/>
    <x v="12"/>
    <x v="1"/>
    <m/>
    <m/>
    <m/>
    <m/>
    <n v="787"/>
    <m/>
    <m/>
  </r>
  <r>
    <x v="9"/>
    <x v="0"/>
    <x v="1"/>
    <x v="0"/>
    <m/>
    <x v="1"/>
    <x v="0"/>
    <x v="0"/>
    <x v="0"/>
    <x v="179"/>
    <x v="179"/>
    <x v="101"/>
    <x v="12"/>
    <x v="1"/>
    <m/>
    <m/>
    <m/>
    <m/>
    <n v="5000"/>
    <m/>
    <m/>
  </r>
  <r>
    <x v="9"/>
    <x v="0"/>
    <x v="1"/>
    <x v="0"/>
    <m/>
    <x v="1"/>
    <x v="0"/>
    <x v="0"/>
    <x v="1"/>
    <x v="184"/>
    <x v="184"/>
    <x v="103"/>
    <x v="12"/>
    <x v="1"/>
    <m/>
    <m/>
    <m/>
    <m/>
    <n v="9973.5"/>
    <m/>
    <m/>
  </r>
  <r>
    <x v="9"/>
    <x v="0"/>
    <x v="0"/>
    <x v="0"/>
    <m/>
    <x v="1"/>
    <x v="0"/>
    <x v="0"/>
    <x v="0"/>
    <x v="185"/>
    <x v="185"/>
    <x v="104"/>
    <x v="12"/>
    <x v="1"/>
    <m/>
    <m/>
    <m/>
    <m/>
    <n v="0"/>
    <m/>
    <m/>
  </r>
  <r>
    <x v="9"/>
    <x v="0"/>
    <x v="0"/>
    <x v="0"/>
    <m/>
    <x v="1"/>
    <x v="0"/>
    <x v="0"/>
    <x v="0"/>
    <x v="181"/>
    <x v="181"/>
    <x v="102"/>
    <x v="12"/>
    <x v="1"/>
    <m/>
    <m/>
    <m/>
    <m/>
    <n v="1297"/>
    <m/>
    <m/>
  </r>
  <r>
    <x v="9"/>
    <x v="0"/>
    <x v="0"/>
    <x v="0"/>
    <m/>
    <x v="1"/>
    <x v="0"/>
    <x v="0"/>
    <x v="0"/>
    <x v="171"/>
    <x v="171"/>
    <x v="98"/>
    <x v="12"/>
    <x v="1"/>
    <m/>
    <m/>
    <m/>
    <m/>
    <n v="676"/>
    <m/>
    <m/>
  </r>
  <r>
    <x v="9"/>
    <x v="0"/>
    <x v="0"/>
    <x v="0"/>
    <m/>
    <x v="1"/>
    <x v="0"/>
    <x v="0"/>
    <x v="0"/>
    <x v="172"/>
    <x v="172"/>
    <x v="98"/>
    <x v="12"/>
    <x v="1"/>
    <m/>
    <m/>
    <m/>
    <m/>
    <n v="5226"/>
    <m/>
    <m/>
  </r>
  <r>
    <x v="9"/>
    <x v="0"/>
    <x v="0"/>
    <x v="0"/>
    <m/>
    <x v="1"/>
    <x v="0"/>
    <x v="0"/>
    <x v="0"/>
    <x v="182"/>
    <x v="182"/>
    <x v="102"/>
    <x v="12"/>
    <x v="1"/>
    <m/>
    <m/>
    <m/>
    <m/>
    <n v="1540"/>
    <m/>
    <m/>
  </r>
  <r>
    <x v="9"/>
    <x v="0"/>
    <x v="0"/>
    <x v="0"/>
    <m/>
    <x v="1"/>
    <x v="0"/>
    <x v="0"/>
    <x v="0"/>
    <x v="10"/>
    <x v="10"/>
    <x v="4"/>
    <x v="1"/>
    <x v="0"/>
    <m/>
    <m/>
    <m/>
    <m/>
    <n v="488.08"/>
    <m/>
    <m/>
  </r>
  <r>
    <x v="9"/>
    <x v="0"/>
    <x v="1"/>
    <x v="0"/>
    <m/>
    <x v="1"/>
    <x v="0"/>
    <x v="0"/>
    <x v="0"/>
    <x v="12"/>
    <x v="12"/>
    <x v="5"/>
    <x v="1"/>
    <x v="0"/>
    <m/>
    <m/>
    <m/>
    <m/>
    <n v="0"/>
    <m/>
    <m/>
  </r>
  <r>
    <x v="9"/>
    <x v="0"/>
    <x v="0"/>
    <x v="0"/>
    <m/>
    <x v="1"/>
    <x v="0"/>
    <x v="0"/>
    <x v="0"/>
    <x v="332"/>
    <x v="335"/>
    <x v="5"/>
    <x v="1"/>
    <x v="0"/>
    <m/>
    <m/>
    <m/>
    <m/>
    <n v="0"/>
    <m/>
    <m/>
  </r>
  <r>
    <x v="9"/>
    <x v="0"/>
    <x v="1"/>
    <x v="0"/>
    <m/>
    <x v="1"/>
    <x v="0"/>
    <x v="0"/>
    <x v="0"/>
    <x v="333"/>
    <x v="336"/>
    <x v="5"/>
    <x v="1"/>
    <x v="0"/>
    <m/>
    <m/>
    <m/>
    <m/>
    <n v="0"/>
    <m/>
    <m/>
  </r>
  <r>
    <x v="9"/>
    <x v="0"/>
    <x v="0"/>
    <x v="0"/>
    <m/>
    <x v="1"/>
    <x v="0"/>
    <x v="0"/>
    <x v="0"/>
    <x v="334"/>
    <x v="337"/>
    <x v="5"/>
    <x v="1"/>
    <x v="0"/>
    <m/>
    <m/>
    <m/>
    <m/>
    <n v="5939"/>
    <m/>
    <m/>
  </r>
  <r>
    <x v="9"/>
    <x v="0"/>
    <x v="0"/>
    <x v="0"/>
    <m/>
    <x v="1"/>
    <x v="0"/>
    <x v="0"/>
    <x v="0"/>
    <x v="331"/>
    <x v="334"/>
    <x v="5"/>
    <x v="1"/>
    <x v="0"/>
    <m/>
    <m/>
    <m/>
    <m/>
    <n v="5000"/>
    <m/>
    <m/>
  </r>
  <r>
    <x v="9"/>
    <x v="0"/>
    <x v="1"/>
    <x v="0"/>
    <m/>
    <x v="1"/>
    <x v="0"/>
    <x v="0"/>
    <x v="1"/>
    <x v="13"/>
    <x v="13"/>
    <x v="6"/>
    <x v="1"/>
    <x v="0"/>
    <m/>
    <m/>
    <m/>
    <m/>
    <n v="0"/>
    <m/>
    <m/>
  </r>
  <r>
    <x v="9"/>
    <x v="0"/>
    <x v="0"/>
    <x v="0"/>
    <m/>
    <x v="1"/>
    <x v="0"/>
    <x v="0"/>
    <x v="0"/>
    <x v="14"/>
    <x v="14"/>
    <x v="6"/>
    <x v="1"/>
    <x v="0"/>
    <m/>
    <m/>
    <m/>
    <m/>
    <n v="2619"/>
    <m/>
    <m/>
  </r>
  <r>
    <x v="9"/>
    <x v="0"/>
    <x v="1"/>
    <x v="0"/>
    <m/>
    <x v="1"/>
    <x v="0"/>
    <x v="0"/>
    <x v="0"/>
    <x v="15"/>
    <x v="15"/>
    <x v="7"/>
    <x v="1"/>
    <x v="0"/>
    <m/>
    <m/>
    <m/>
    <m/>
    <n v="1600"/>
    <m/>
    <m/>
  </r>
  <r>
    <x v="9"/>
    <x v="0"/>
    <x v="1"/>
    <x v="0"/>
    <m/>
    <x v="1"/>
    <x v="0"/>
    <x v="0"/>
    <x v="0"/>
    <x v="18"/>
    <x v="18"/>
    <x v="8"/>
    <x v="1"/>
    <x v="0"/>
    <m/>
    <m/>
    <m/>
    <m/>
    <n v="0"/>
    <m/>
    <m/>
  </r>
  <r>
    <x v="9"/>
    <x v="0"/>
    <x v="0"/>
    <x v="0"/>
    <m/>
    <x v="1"/>
    <x v="0"/>
    <x v="0"/>
    <x v="1"/>
    <x v="19"/>
    <x v="19"/>
    <x v="8"/>
    <x v="1"/>
    <x v="0"/>
    <m/>
    <m/>
    <m/>
    <m/>
    <n v="8082"/>
    <m/>
    <m/>
  </r>
  <r>
    <x v="9"/>
    <x v="0"/>
    <x v="0"/>
    <x v="0"/>
    <m/>
    <x v="1"/>
    <x v="0"/>
    <x v="0"/>
    <x v="0"/>
    <x v="17"/>
    <x v="17"/>
    <x v="7"/>
    <x v="1"/>
    <x v="0"/>
    <m/>
    <m/>
    <m/>
    <m/>
    <n v="500"/>
    <m/>
    <m/>
  </r>
  <r>
    <x v="9"/>
    <x v="0"/>
    <x v="1"/>
    <x v="0"/>
    <m/>
    <x v="1"/>
    <x v="0"/>
    <x v="0"/>
    <x v="0"/>
    <x v="11"/>
    <x v="11"/>
    <x v="4"/>
    <x v="1"/>
    <x v="0"/>
    <m/>
    <m/>
    <m/>
    <m/>
    <n v="200"/>
    <m/>
    <m/>
  </r>
  <r>
    <x v="9"/>
    <x v="0"/>
    <x v="0"/>
    <x v="0"/>
    <m/>
    <x v="1"/>
    <x v="0"/>
    <x v="0"/>
    <x v="0"/>
    <x v="21"/>
    <x v="21"/>
    <x v="9"/>
    <x v="1"/>
    <x v="0"/>
    <m/>
    <m/>
    <m/>
    <m/>
    <n v="5500"/>
    <m/>
    <m/>
  </r>
  <r>
    <x v="9"/>
    <x v="0"/>
    <x v="1"/>
    <x v="0"/>
    <m/>
    <x v="1"/>
    <x v="0"/>
    <x v="0"/>
    <x v="0"/>
    <x v="16"/>
    <x v="16"/>
    <x v="7"/>
    <x v="1"/>
    <x v="0"/>
    <m/>
    <m/>
    <m/>
    <m/>
    <n v="0"/>
    <m/>
    <m/>
  </r>
  <r>
    <x v="9"/>
    <x v="0"/>
    <x v="0"/>
    <x v="0"/>
    <m/>
    <x v="1"/>
    <x v="0"/>
    <x v="0"/>
    <x v="0"/>
    <x v="22"/>
    <x v="22"/>
    <x v="6"/>
    <x v="1"/>
    <x v="0"/>
    <m/>
    <m/>
    <m/>
    <m/>
    <n v="2260"/>
    <m/>
    <m/>
  </r>
  <r>
    <x v="9"/>
    <x v="0"/>
    <x v="0"/>
    <x v="0"/>
    <m/>
    <x v="1"/>
    <x v="0"/>
    <x v="0"/>
    <x v="0"/>
    <x v="23"/>
    <x v="23"/>
    <x v="10"/>
    <x v="1"/>
    <x v="0"/>
    <m/>
    <m/>
    <m/>
    <m/>
    <n v="0"/>
    <m/>
    <m/>
  </r>
  <r>
    <x v="9"/>
    <x v="0"/>
    <x v="0"/>
    <x v="0"/>
    <m/>
    <x v="1"/>
    <x v="0"/>
    <x v="0"/>
    <x v="0"/>
    <x v="24"/>
    <x v="24"/>
    <x v="4"/>
    <x v="1"/>
    <x v="0"/>
    <m/>
    <m/>
    <m/>
    <m/>
    <n v="3542"/>
    <m/>
    <m/>
  </r>
  <r>
    <x v="9"/>
    <x v="0"/>
    <x v="0"/>
    <x v="0"/>
    <m/>
    <x v="1"/>
    <x v="0"/>
    <x v="0"/>
    <x v="0"/>
    <x v="25"/>
    <x v="25"/>
    <x v="5"/>
    <x v="1"/>
    <x v="0"/>
    <m/>
    <m/>
    <m/>
    <m/>
    <n v="1781"/>
    <m/>
    <m/>
  </r>
  <r>
    <x v="9"/>
    <x v="0"/>
    <x v="0"/>
    <x v="0"/>
    <m/>
    <x v="1"/>
    <x v="0"/>
    <x v="0"/>
    <x v="0"/>
    <x v="26"/>
    <x v="26"/>
    <x v="10"/>
    <x v="1"/>
    <x v="0"/>
    <m/>
    <m/>
    <m/>
    <m/>
    <n v="4580"/>
    <m/>
    <m/>
  </r>
  <r>
    <x v="9"/>
    <x v="0"/>
    <x v="0"/>
    <x v="0"/>
    <m/>
    <x v="1"/>
    <x v="0"/>
    <x v="0"/>
    <x v="1"/>
    <x v="27"/>
    <x v="27"/>
    <x v="11"/>
    <x v="1"/>
    <x v="0"/>
    <m/>
    <m/>
    <m/>
    <m/>
    <n v="3370"/>
    <m/>
    <m/>
  </r>
  <r>
    <x v="9"/>
    <x v="0"/>
    <x v="0"/>
    <x v="0"/>
    <m/>
    <x v="1"/>
    <x v="0"/>
    <x v="0"/>
    <x v="0"/>
    <x v="20"/>
    <x v="20"/>
    <x v="8"/>
    <x v="1"/>
    <x v="0"/>
    <m/>
    <m/>
    <m/>
    <m/>
    <n v="1291"/>
    <m/>
    <m/>
  </r>
  <r>
    <x v="9"/>
    <x v="0"/>
    <x v="0"/>
    <x v="0"/>
    <m/>
    <x v="1"/>
    <x v="0"/>
    <x v="0"/>
    <x v="0"/>
    <x v="35"/>
    <x v="35"/>
    <x v="19"/>
    <x v="2"/>
    <x v="0"/>
    <m/>
    <m/>
    <m/>
    <m/>
    <n v="4082"/>
    <m/>
    <m/>
  </r>
  <r>
    <x v="9"/>
    <x v="0"/>
    <x v="0"/>
    <x v="0"/>
    <m/>
    <x v="1"/>
    <x v="0"/>
    <x v="0"/>
    <x v="0"/>
    <x v="28"/>
    <x v="28"/>
    <x v="12"/>
    <x v="2"/>
    <x v="0"/>
    <m/>
    <m/>
    <m/>
    <m/>
    <n v="4216"/>
    <m/>
    <m/>
  </r>
  <r>
    <x v="9"/>
    <x v="0"/>
    <x v="0"/>
    <x v="1"/>
    <m/>
    <x v="1"/>
    <x v="0"/>
    <x v="0"/>
    <x v="1"/>
    <x v="29"/>
    <x v="29"/>
    <x v="13"/>
    <x v="2"/>
    <x v="0"/>
    <m/>
    <m/>
    <m/>
    <m/>
    <n v="0"/>
    <m/>
    <m/>
  </r>
  <r>
    <x v="9"/>
    <x v="0"/>
    <x v="0"/>
    <x v="1"/>
    <m/>
    <x v="1"/>
    <x v="0"/>
    <x v="0"/>
    <x v="1"/>
    <x v="30"/>
    <x v="30"/>
    <x v="14"/>
    <x v="2"/>
    <x v="0"/>
    <m/>
    <m/>
    <m/>
    <m/>
    <n v="11424"/>
    <m/>
    <m/>
  </r>
  <r>
    <x v="9"/>
    <x v="0"/>
    <x v="1"/>
    <x v="0"/>
    <m/>
    <x v="1"/>
    <x v="0"/>
    <x v="0"/>
    <x v="0"/>
    <x v="31"/>
    <x v="31"/>
    <x v="15"/>
    <x v="2"/>
    <x v="0"/>
    <m/>
    <m/>
    <m/>
    <m/>
    <n v="0"/>
    <m/>
    <m/>
  </r>
  <r>
    <x v="9"/>
    <x v="0"/>
    <x v="0"/>
    <x v="0"/>
    <m/>
    <x v="1"/>
    <x v="0"/>
    <x v="0"/>
    <x v="0"/>
    <x v="32"/>
    <x v="32"/>
    <x v="16"/>
    <x v="2"/>
    <x v="0"/>
    <m/>
    <m/>
    <m/>
    <m/>
    <n v="5850"/>
    <m/>
    <m/>
  </r>
  <r>
    <x v="9"/>
    <x v="0"/>
    <x v="0"/>
    <x v="0"/>
    <m/>
    <x v="1"/>
    <x v="0"/>
    <x v="0"/>
    <x v="0"/>
    <x v="33"/>
    <x v="33"/>
    <x v="17"/>
    <x v="2"/>
    <x v="0"/>
    <m/>
    <m/>
    <m/>
    <m/>
    <n v="5667"/>
    <m/>
    <m/>
  </r>
  <r>
    <x v="9"/>
    <x v="0"/>
    <x v="0"/>
    <x v="0"/>
    <m/>
    <x v="1"/>
    <x v="0"/>
    <x v="0"/>
    <x v="0"/>
    <x v="34"/>
    <x v="34"/>
    <x v="18"/>
    <x v="2"/>
    <x v="0"/>
    <m/>
    <m/>
    <m/>
    <m/>
    <n v="7786"/>
    <m/>
    <m/>
  </r>
  <r>
    <x v="9"/>
    <x v="0"/>
    <x v="1"/>
    <x v="0"/>
    <m/>
    <x v="1"/>
    <x v="0"/>
    <x v="0"/>
    <x v="0"/>
    <x v="36"/>
    <x v="36"/>
    <x v="12"/>
    <x v="2"/>
    <x v="0"/>
    <m/>
    <m/>
    <m/>
    <m/>
    <n v="2300"/>
    <m/>
    <m/>
  </r>
  <r>
    <x v="9"/>
    <x v="0"/>
    <x v="0"/>
    <x v="0"/>
    <m/>
    <x v="1"/>
    <x v="0"/>
    <x v="0"/>
    <x v="0"/>
    <x v="45"/>
    <x v="45"/>
    <x v="28"/>
    <x v="3"/>
    <x v="0"/>
    <m/>
    <m/>
    <m/>
    <m/>
    <n v="2867"/>
    <m/>
    <m/>
  </r>
  <r>
    <x v="9"/>
    <x v="0"/>
    <x v="0"/>
    <x v="0"/>
    <m/>
    <x v="1"/>
    <x v="0"/>
    <x v="0"/>
    <x v="0"/>
    <x v="46"/>
    <x v="46"/>
    <x v="29"/>
    <x v="3"/>
    <x v="0"/>
    <m/>
    <m/>
    <m/>
    <m/>
    <n v="4773.42"/>
    <m/>
    <m/>
  </r>
  <r>
    <x v="9"/>
    <x v="0"/>
    <x v="1"/>
    <x v="0"/>
    <m/>
    <x v="1"/>
    <x v="0"/>
    <x v="0"/>
    <x v="0"/>
    <x v="48"/>
    <x v="48"/>
    <x v="31"/>
    <x v="3"/>
    <x v="0"/>
    <m/>
    <m/>
    <m/>
    <m/>
    <n v="2000"/>
    <m/>
    <m/>
  </r>
  <r>
    <x v="9"/>
    <x v="0"/>
    <x v="0"/>
    <x v="0"/>
    <m/>
    <x v="1"/>
    <x v="0"/>
    <x v="0"/>
    <x v="0"/>
    <x v="47"/>
    <x v="47"/>
    <x v="30"/>
    <x v="3"/>
    <x v="0"/>
    <m/>
    <m/>
    <m/>
    <m/>
    <n v="5800"/>
    <m/>
    <m/>
  </r>
  <r>
    <x v="9"/>
    <x v="0"/>
    <x v="0"/>
    <x v="0"/>
    <m/>
    <x v="1"/>
    <x v="0"/>
    <x v="0"/>
    <x v="0"/>
    <x v="49"/>
    <x v="49"/>
    <x v="32"/>
    <x v="3"/>
    <x v="0"/>
    <m/>
    <m/>
    <m/>
    <m/>
    <n v="4578"/>
    <m/>
    <m/>
  </r>
  <r>
    <x v="9"/>
    <x v="0"/>
    <x v="0"/>
    <x v="0"/>
    <m/>
    <x v="1"/>
    <x v="0"/>
    <x v="0"/>
    <x v="0"/>
    <x v="50"/>
    <x v="50"/>
    <x v="28"/>
    <x v="3"/>
    <x v="0"/>
    <m/>
    <m/>
    <m/>
    <m/>
    <n v="9712"/>
    <m/>
    <m/>
  </r>
  <r>
    <x v="9"/>
    <x v="0"/>
    <x v="0"/>
    <x v="0"/>
    <m/>
    <x v="1"/>
    <x v="0"/>
    <x v="0"/>
    <x v="0"/>
    <x v="37"/>
    <x v="37"/>
    <x v="20"/>
    <x v="3"/>
    <x v="0"/>
    <m/>
    <m/>
    <m/>
    <m/>
    <n v="6384"/>
    <m/>
    <m/>
  </r>
  <r>
    <x v="9"/>
    <x v="0"/>
    <x v="0"/>
    <x v="0"/>
    <m/>
    <x v="1"/>
    <x v="0"/>
    <x v="0"/>
    <x v="0"/>
    <x v="39"/>
    <x v="39"/>
    <x v="22"/>
    <x v="3"/>
    <x v="0"/>
    <m/>
    <m/>
    <m/>
    <m/>
    <n v="5338"/>
    <m/>
    <m/>
  </r>
  <r>
    <x v="9"/>
    <x v="0"/>
    <x v="0"/>
    <x v="0"/>
    <m/>
    <x v="1"/>
    <x v="0"/>
    <x v="0"/>
    <x v="0"/>
    <x v="40"/>
    <x v="40"/>
    <x v="23"/>
    <x v="3"/>
    <x v="0"/>
    <m/>
    <m/>
    <m/>
    <m/>
    <n v="7964"/>
    <m/>
    <m/>
  </r>
  <r>
    <x v="9"/>
    <x v="0"/>
    <x v="0"/>
    <x v="0"/>
    <m/>
    <x v="1"/>
    <x v="0"/>
    <x v="0"/>
    <x v="1"/>
    <x v="41"/>
    <x v="41"/>
    <x v="24"/>
    <x v="3"/>
    <x v="0"/>
    <m/>
    <m/>
    <m/>
    <m/>
    <n v="10000"/>
    <m/>
    <m/>
  </r>
  <r>
    <x v="9"/>
    <x v="0"/>
    <x v="0"/>
    <x v="0"/>
    <m/>
    <x v="1"/>
    <x v="0"/>
    <x v="0"/>
    <x v="0"/>
    <x v="38"/>
    <x v="38"/>
    <x v="21"/>
    <x v="3"/>
    <x v="0"/>
    <m/>
    <m/>
    <m/>
    <m/>
    <n v="5917"/>
    <m/>
    <m/>
  </r>
  <r>
    <x v="9"/>
    <x v="0"/>
    <x v="1"/>
    <x v="0"/>
    <m/>
    <x v="1"/>
    <x v="0"/>
    <x v="0"/>
    <x v="0"/>
    <x v="42"/>
    <x v="42"/>
    <x v="25"/>
    <x v="3"/>
    <x v="0"/>
    <m/>
    <m/>
    <m/>
    <m/>
    <n v="8542.25"/>
    <m/>
    <m/>
  </r>
  <r>
    <x v="9"/>
    <x v="0"/>
    <x v="0"/>
    <x v="0"/>
    <m/>
    <x v="1"/>
    <x v="0"/>
    <x v="0"/>
    <x v="0"/>
    <x v="43"/>
    <x v="43"/>
    <x v="26"/>
    <x v="3"/>
    <x v="0"/>
    <m/>
    <m/>
    <m/>
    <m/>
    <n v="5950"/>
    <m/>
    <m/>
  </r>
  <r>
    <x v="9"/>
    <x v="0"/>
    <x v="0"/>
    <x v="0"/>
    <m/>
    <x v="1"/>
    <x v="0"/>
    <x v="0"/>
    <x v="0"/>
    <x v="44"/>
    <x v="44"/>
    <x v="27"/>
    <x v="3"/>
    <x v="0"/>
    <m/>
    <m/>
    <m/>
    <m/>
    <n v="0"/>
    <m/>
    <m/>
  </r>
  <r>
    <x v="9"/>
    <x v="0"/>
    <x v="1"/>
    <x v="0"/>
    <m/>
    <x v="1"/>
    <x v="0"/>
    <x v="0"/>
    <x v="0"/>
    <x v="51"/>
    <x v="51"/>
    <x v="28"/>
    <x v="3"/>
    <x v="0"/>
    <m/>
    <m/>
    <m/>
    <m/>
    <n v="0"/>
    <m/>
    <m/>
  </r>
  <r>
    <x v="9"/>
    <x v="0"/>
    <x v="1"/>
    <x v="0"/>
    <m/>
    <x v="1"/>
    <x v="0"/>
    <x v="0"/>
    <x v="0"/>
    <x v="188"/>
    <x v="188"/>
    <x v="107"/>
    <x v="13"/>
    <x v="1"/>
    <m/>
    <m/>
    <m/>
    <m/>
    <n v="2500"/>
    <m/>
    <m/>
  </r>
  <r>
    <x v="9"/>
    <x v="0"/>
    <x v="1"/>
    <x v="0"/>
    <m/>
    <x v="1"/>
    <x v="0"/>
    <x v="0"/>
    <x v="0"/>
    <x v="187"/>
    <x v="187"/>
    <x v="106"/>
    <x v="13"/>
    <x v="1"/>
    <m/>
    <m/>
    <m/>
    <m/>
    <n v="0"/>
    <m/>
    <m/>
  </r>
  <r>
    <x v="9"/>
    <x v="0"/>
    <x v="0"/>
    <x v="0"/>
    <m/>
    <x v="1"/>
    <x v="0"/>
    <x v="0"/>
    <x v="0"/>
    <x v="190"/>
    <x v="190"/>
    <x v="109"/>
    <x v="13"/>
    <x v="1"/>
    <m/>
    <m/>
    <m/>
    <m/>
    <n v="5583"/>
    <m/>
    <m/>
  </r>
  <r>
    <x v="9"/>
    <x v="0"/>
    <x v="0"/>
    <x v="0"/>
    <m/>
    <x v="1"/>
    <x v="0"/>
    <x v="0"/>
    <x v="0"/>
    <x v="189"/>
    <x v="189"/>
    <x v="108"/>
    <x v="13"/>
    <x v="1"/>
    <m/>
    <m/>
    <m/>
    <m/>
    <n v="3883.08"/>
    <m/>
    <m/>
  </r>
  <r>
    <x v="9"/>
    <x v="0"/>
    <x v="1"/>
    <x v="0"/>
    <m/>
    <x v="1"/>
    <x v="0"/>
    <x v="0"/>
    <x v="0"/>
    <x v="191"/>
    <x v="191"/>
    <x v="110"/>
    <x v="13"/>
    <x v="1"/>
    <m/>
    <m/>
    <m/>
    <m/>
    <n v="3000"/>
    <m/>
    <m/>
  </r>
  <r>
    <x v="9"/>
    <x v="0"/>
    <x v="0"/>
    <x v="0"/>
    <m/>
    <x v="1"/>
    <x v="0"/>
    <x v="0"/>
    <x v="0"/>
    <x v="192"/>
    <x v="192"/>
    <x v="111"/>
    <x v="13"/>
    <x v="1"/>
    <m/>
    <m/>
    <m/>
    <m/>
    <n v="4220.67"/>
    <m/>
    <m/>
  </r>
  <r>
    <x v="9"/>
    <x v="0"/>
    <x v="1"/>
    <x v="0"/>
    <m/>
    <x v="1"/>
    <x v="0"/>
    <x v="0"/>
    <x v="0"/>
    <x v="186"/>
    <x v="186"/>
    <x v="105"/>
    <x v="13"/>
    <x v="1"/>
    <m/>
    <m/>
    <m/>
    <m/>
    <n v="0"/>
    <m/>
    <m/>
  </r>
  <r>
    <x v="9"/>
    <x v="0"/>
    <x v="1"/>
    <x v="1"/>
    <m/>
    <x v="1"/>
    <x v="0"/>
    <x v="0"/>
    <x v="0"/>
    <x v="193"/>
    <x v="193"/>
    <x v="112"/>
    <x v="13"/>
    <x v="1"/>
    <m/>
    <m/>
    <m/>
    <m/>
    <n v="0"/>
    <m/>
    <m/>
  </r>
  <r>
    <x v="9"/>
    <x v="0"/>
    <x v="0"/>
    <x v="0"/>
    <m/>
    <x v="1"/>
    <x v="0"/>
    <x v="0"/>
    <x v="1"/>
    <x v="194"/>
    <x v="194"/>
    <x v="113"/>
    <x v="13"/>
    <x v="1"/>
    <m/>
    <m/>
    <m/>
    <m/>
    <n v="4871"/>
    <m/>
    <m/>
  </r>
  <r>
    <x v="9"/>
    <x v="0"/>
    <x v="0"/>
    <x v="0"/>
    <m/>
    <x v="1"/>
    <x v="0"/>
    <x v="0"/>
    <x v="0"/>
    <x v="52"/>
    <x v="52"/>
    <x v="33"/>
    <x v="4"/>
    <x v="0"/>
    <m/>
    <m/>
    <m/>
    <m/>
    <n v="7500"/>
    <m/>
    <m/>
  </r>
  <r>
    <x v="9"/>
    <x v="0"/>
    <x v="0"/>
    <x v="0"/>
    <m/>
    <x v="1"/>
    <x v="0"/>
    <x v="0"/>
    <x v="0"/>
    <x v="64"/>
    <x v="64"/>
    <x v="45"/>
    <x v="4"/>
    <x v="0"/>
    <m/>
    <m/>
    <m/>
    <m/>
    <n v="0"/>
    <m/>
    <m/>
  </r>
  <r>
    <x v="9"/>
    <x v="0"/>
    <x v="1"/>
    <x v="0"/>
    <m/>
    <x v="1"/>
    <x v="0"/>
    <x v="0"/>
    <x v="0"/>
    <x v="65"/>
    <x v="65"/>
    <x v="46"/>
    <x v="4"/>
    <x v="0"/>
    <m/>
    <m/>
    <m/>
    <m/>
    <n v="3500"/>
    <m/>
    <m/>
  </r>
  <r>
    <x v="9"/>
    <x v="0"/>
    <x v="0"/>
    <x v="0"/>
    <m/>
    <x v="1"/>
    <x v="0"/>
    <x v="0"/>
    <x v="0"/>
    <x v="53"/>
    <x v="53"/>
    <x v="34"/>
    <x v="4"/>
    <x v="0"/>
    <m/>
    <m/>
    <m/>
    <m/>
    <n v="3370"/>
    <m/>
    <m/>
  </r>
  <r>
    <x v="9"/>
    <x v="0"/>
    <x v="1"/>
    <x v="0"/>
    <m/>
    <x v="1"/>
    <x v="0"/>
    <x v="0"/>
    <x v="0"/>
    <x v="54"/>
    <x v="54"/>
    <x v="35"/>
    <x v="4"/>
    <x v="0"/>
    <m/>
    <m/>
    <m/>
    <m/>
    <n v="2812"/>
    <m/>
    <m/>
  </r>
  <r>
    <x v="9"/>
    <x v="0"/>
    <x v="0"/>
    <x v="0"/>
    <m/>
    <x v="1"/>
    <x v="0"/>
    <x v="0"/>
    <x v="0"/>
    <x v="55"/>
    <x v="55"/>
    <x v="36"/>
    <x v="4"/>
    <x v="0"/>
    <m/>
    <m/>
    <m/>
    <m/>
    <n v="3580.5"/>
    <m/>
    <m/>
  </r>
  <r>
    <x v="9"/>
    <x v="0"/>
    <x v="0"/>
    <x v="0"/>
    <m/>
    <x v="1"/>
    <x v="0"/>
    <x v="0"/>
    <x v="0"/>
    <x v="56"/>
    <x v="56"/>
    <x v="37"/>
    <x v="4"/>
    <x v="0"/>
    <m/>
    <m/>
    <m/>
    <m/>
    <n v="3988"/>
    <m/>
    <m/>
  </r>
  <r>
    <x v="9"/>
    <x v="0"/>
    <x v="1"/>
    <x v="0"/>
    <m/>
    <x v="1"/>
    <x v="0"/>
    <x v="0"/>
    <x v="1"/>
    <x v="57"/>
    <x v="57"/>
    <x v="38"/>
    <x v="4"/>
    <x v="0"/>
    <m/>
    <m/>
    <m/>
    <m/>
    <n v="0"/>
    <m/>
    <m/>
  </r>
  <r>
    <x v="9"/>
    <x v="0"/>
    <x v="0"/>
    <x v="0"/>
    <m/>
    <x v="1"/>
    <x v="0"/>
    <x v="0"/>
    <x v="0"/>
    <x v="58"/>
    <x v="58"/>
    <x v="39"/>
    <x v="4"/>
    <x v="0"/>
    <m/>
    <m/>
    <m/>
    <m/>
    <n v="2680"/>
    <m/>
    <m/>
  </r>
  <r>
    <x v="9"/>
    <x v="0"/>
    <x v="1"/>
    <x v="0"/>
    <m/>
    <x v="1"/>
    <x v="0"/>
    <x v="0"/>
    <x v="1"/>
    <x v="59"/>
    <x v="59"/>
    <x v="40"/>
    <x v="4"/>
    <x v="0"/>
    <m/>
    <m/>
    <m/>
    <m/>
    <n v="2910"/>
    <m/>
    <m/>
  </r>
  <r>
    <x v="9"/>
    <x v="0"/>
    <x v="0"/>
    <x v="0"/>
    <m/>
    <x v="1"/>
    <x v="0"/>
    <x v="0"/>
    <x v="0"/>
    <x v="60"/>
    <x v="60"/>
    <x v="41"/>
    <x v="4"/>
    <x v="0"/>
    <m/>
    <m/>
    <m/>
    <m/>
    <n v="10296"/>
    <m/>
    <m/>
  </r>
  <r>
    <x v="9"/>
    <x v="0"/>
    <x v="0"/>
    <x v="0"/>
    <m/>
    <x v="1"/>
    <x v="0"/>
    <x v="0"/>
    <x v="0"/>
    <x v="61"/>
    <x v="61"/>
    <x v="42"/>
    <x v="4"/>
    <x v="0"/>
    <m/>
    <m/>
    <m/>
    <m/>
    <n v="7407.5"/>
    <m/>
    <m/>
  </r>
  <r>
    <x v="9"/>
    <x v="0"/>
    <x v="0"/>
    <x v="0"/>
    <m/>
    <x v="1"/>
    <x v="0"/>
    <x v="0"/>
    <x v="0"/>
    <x v="62"/>
    <x v="62"/>
    <x v="43"/>
    <x v="4"/>
    <x v="0"/>
    <m/>
    <m/>
    <m/>
    <m/>
    <n v="4407"/>
    <m/>
    <m/>
  </r>
  <r>
    <x v="9"/>
    <x v="0"/>
    <x v="1"/>
    <x v="0"/>
    <m/>
    <x v="1"/>
    <x v="0"/>
    <x v="0"/>
    <x v="1"/>
    <x v="63"/>
    <x v="63"/>
    <x v="44"/>
    <x v="4"/>
    <x v="0"/>
    <m/>
    <m/>
    <m/>
    <m/>
    <n v="4133"/>
    <m/>
    <m/>
  </r>
  <r>
    <x v="9"/>
    <x v="0"/>
    <x v="1"/>
    <x v="0"/>
    <m/>
    <x v="1"/>
    <x v="0"/>
    <x v="0"/>
    <x v="0"/>
    <x v="66"/>
    <x v="66"/>
    <x v="47"/>
    <x v="5"/>
    <x v="0"/>
    <m/>
    <m/>
    <m/>
    <m/>
    <n v="140"/>
    <m/>
    <m/>
  </r>
  <r>
    <x v="9"/>
    <x v="0"/>
    <x v="1"/>
    <x v="0"/>
    <m/>
    <x v="1"/>
    <x v="0"/>
    <x v="0"/>
    <x v="0"/>
    <x v="68"/>
    <x v="68"/>
    <x v="48"/>
    <x v="5"/>
    <x v="0"/>
    <m/>
    <m/>
    <m/>
    <m/>
    <n v="3098.75"/>
    <m/>
    <m/>
  </r>
  <r>
    <x v="9"/>
    <x v="0"/>
    <x v="0"/>
    <x v="0"/>
    <m/>
    <x v="1"/>
    <x v="0"/>
    <x v="0"/>
    <x v="0"/>
    <x v="69"/>
    <x v="69"/>
    <x v="49"/>
    <x v="5"/>
    <x v="0"/>
    <m/>
    <m/>
    <m/>
    <m/>
    <n v="7646"/>
    <m/>
    <m/>
  </r>
  <r>
    <x v="9"/>
    <x v="0"/>
    <x v="0"/>
    <x v="0"/>
    <m/>
    <x v="1"/>
    <x v="0"/>
    <x v="0"/>
    <x v="0"/>
    <x v="70"/>
    <x v="70"/>
    <x v="50"/>
    <x v="5"/>
    <x v="0"/>
    <m/>
    <m/>
    <m/>
    <m/>
    <n v="24496"/>
    <m/>
    <m/>
  </r>
  <r>
    <x v="9"/>
    <x v="0"/>
    <x v="0"/>
    <x v="0"/>
    <m/>
    <x v="1"/>
    <x v="0"/>
    <x v="0"/>
    <x v="0"/>
    <x v="67"/>
    <x v="67"/>
    <x v="47"/>
    <x v="5"/>
    <x v="0"/>
    <m/>
    <m/>
    <m/>
    <m/>
    <n v="3343"/>
    <m/>
    <m/>
  </r>
  <r>
    <x v="9"/>
    <x v="0"/>
    <x v="0"/>
    <x v="0"/>
    <m/>
    <x v="1"/>
    <x v="0"/>
    <x v="0"/>
    <x v="0"/>
    <x v="71"/>
    <x v="71"/>
    <x v="48"/>
    <x v="5"/>
    <x v="0"/>
    <m/>
    <m/>
    <m/>
    <m/>
    <n v="2642.37"/>
    <m/>
    <m/>
  </r>
  <r>
    <x v="9"/>
    <x v="0"/>
    <x v="0"/>
    <x v="0"/>
    <m/>
    <x v="1"/>
    <x v="0"/>
    <x v="0"/>
    <x v="0"/>
    <x v="72"/>
    <x v="72"/>
    <x v="51"/>
    <x v="5"/>
    <x v="0"/>
    <m/>
    <m/>
    <m/>
    <m/>
    <n v="10321"/>
    <m/>
    <m/>
  </r>
  <r>
    <x v="9"/>
    <x v="0"/>
    <x v="0"/>
    <x v="0"/>
    <m/>
    <x v="1"/>
    <x v="0"/>
    <x v="0"/>
    <x v="0"/>
    <x v="73"/>
    <x v="73"/>
    <x v="52"/>
    <x v="5"/>
    <x v="0"/>
    <m/>
    <m/>
    <m/>
    <m/>
    <n v="3659"/>
    <m/>
    <m/>
  </r>
  <r>
    <x v="9"/>
    <x v="0"/>
    <x v="0"/>
    <x v="0"/>
    <m/>
    <x v="1"/>
    <x v="0"/>
    <x v="0"/>
    <x v="0"/>
    <x v="74"/>
    <x v="74"/>
    <x v="53"/>
    <x v="5"/>
    <x v="0"/>
    <m/>
    <m/>
    <m/>
    <m/>
    <n v="8431"/>
    <m/>
    <m/>
  </r>
  <r>
    <x v="9"/>
    <x v="0"/>
    <x v="0"/>
    <x v="0"/>
    <m/>
    <x v="1"/>
    <x v="0"/>
    <x v="0"/>
    <x v="0"/>
    <x v="195"/>
    <x v="195"/>
    <x v="114"/>
    <x v="14"/>
    <x v="2"/>
    <m/>
    <m/>
    <m/>
    <m/>
    <n v="4369"/>
    <m/>
    <m/>
  </r>
  <r>
    <x v="9"/>
    <x v="0"/>
    <x v="1"/>
    <x v="0"/>
    <m/>
    <x v="1"/>
    <x v="0"/>
    <x v="0"/>
    <x v="0"/>
    <x v="217"/>
    <x v="217"/>
    <x v="123"/>
    <x v="14"/>
    <x v="2"/>
    <m/>
    <m/>
    <m/>
    <m/>
    <n v="1000"/>
    <m/>
    <m/>
  </r>
  <r>
    <x v="9"/>
    <x v="0"/>
    <x v="1"/>
    <x v="0"/>
    <m/>
    <x v="1"/>
    <x v="0"/>
    <x v="0"/>
    <x v="0"/>
    <x v="198"/>
    <x v="198"/>
    <x v="115"/>
    <x v="14"/>
    <x v="2"/>
    <m/>
    <m/>
    <m/>
    <m/>
    <n v="500"/>
    <m/>
    <m/>
  </r>
  <r>
    <x v="9"/>
    <x v="0"/>
    <x v="1"/>
    <x v="0"/>
    <m/>
    <x v="1"/>
    <x v="0"/>
    <x v="0"/>
    <x v="0"/>
    <x v="201"/>
    <x v="201"/>
    <x v="116"/>
    <x v="14"/>
    <x v="2"/>
    <m/>
    <m/>
    <m/>
    <m/>
    <n v="0"/>
    <m/>
    <m/>
  </r>
  <r>
    <x v="9"/>
    <x v="0"/>
    <x v="1"/>
    <x v="0"/>
    <m/>
    <x v="1"/>
    <x v="0"/>
    <x v="0"/>
    <x v="0"/>
    <x v="204"/>
    <x v="204"/>
    <x v="117"/>
    <x v="14"/>
    <x v="2"/>
    <m/>
    <m/>
    <m/>
    <m/>
    <n v="194"/>
    <m/>
    <m/>
  </r>
  <r>
    <x v="9"/>
    <x v="0"/>
    <x v="1"/>
    <x v="0"/>
    <m/>
    <x v="1"/>
    <x v="0"/>
    <x v="0"/>
    <x v="0"/>
    <x v="218"/>
    <x v="218"/>
    <x v="124"/>
    <x v="14"/>
    <x v="2"/>
    <m/>
    <m/>
    <m/>
    <m/>
    <n v="600"/>
    <m/>
    <m/>
  </r>
  <r>
    <x v="9"/>
    <x v="0"/>
    <x v="1"/>
    <x v="0"/>
    <m/>
    <x v="1"/>
    <x v="0"/>
    <x v="0"/>
    <x v="0"/>
    <x v="221"/>
    <x v="221"/>
    <x v="126"/>
    <x v="14"/>
    <x v="2"/>
    <m/>
    <m/>
    <m/>
    <m/>
    <n v="2988"/>
    <m/>
    <m/>
  </r>
  <r>
    <x v="9"/>
    <x v="0"/>
    <x v="1"/>
    <x v="0"/>
    <m/>
    <x v="1"/>
    <x v="0"/>
    <x v="0"/>
    <x v="0"/>
    <x v="223"/>
    <x v="223"/>
    <x v="121"/>
    <x v="14"/>
    <x v="2"/>
    <m/>
    <m/>
    <m/>
    <m/>
    <n v="1651"/>
    <m/>
    <m/>
  </r>
  <r>
    <x v="9"/>
    <x v="0"/>
    <x v="0"/>
    <x v="0"/>
    <m/>
    <x v="1"/>
    <x v="0"/>
    <x v="0"/>
    <x v="0"/>
    <x v="205"/>
    <x v="205"/>
    <x v="117"/>
    <x v="14"/>
    <x v="2"/>
    <m/>
    <m/>
    <m/>
    <m/>
    <n v="1053"/>
    <m/>
    <m/>
  </r>
  <r>
    <x v="9"/>
    <x v="0"/>
    <x v="0"/>
    <x v="0"/>
    <m/>
    <x v="1"/>
    <x v="0"/>
    <x v="0"/>
    <x v="0"/>
    <x v="209"/>
    <x v="209"/>
    <x v="119"/>
    <x v="14"/>
    <x v="2"/>
    <m/>
    <m/>
    <m/>
    <m/>
    <n v="1250"/>
    <m/>
    <m/>
  </r>
  <r>
    <x v="9"/>
    <x v="0"/>
    <x v="0"/>
    <x v="0"/>
    <m/>
    <x v="1"/>
    <x v="0"/>
    <x v="0"/>
    <x v="0"/>
    <x v="212"/>
    <x v="212"/>
    <x v="120"/>
    <x v="14"/>
    <x v="2"/>
    <m/>
    <m/>
    <m/>
    <m/>
    <n v="5515"/>
    <m/>
    <m/>
  </r>
  <r>
    <x v="9"/>
    <x v="0"/>
    <x v="1"/>
    <x v="0"/>
    <m/>
    <x v="1"/>
    <x v="0"/>
    <x v="0"/>
    <x v="0"/>
    <x v="208"/>
    <x v="208"/>
    <x v="118"/>
    <x v="14"/>
    <x v="2"/>
    <m/>
    <m/>
    <m/>
    <m/>
    <n v="1250"/>
    <m/>
    <m/>
  </r>
  <r>
    <x v="9"/>
    <x v="0"/>
    <x v="1"/>
    <x v="0"/>
    <m/>
    <x v="1"/>
    <x v="0"/>
    <x v="0"/>
    <x v="0"/>
    <x v="225"/>
    <x v="225"/>
    <x v="126"/>
    <x v="14"/>
    <x v="2"/>
    <m/>
    <m/>
    <m/>
    <m/>
    <n v="1346"/>
    <m/>
    <m/>
  </r>
  <r>
    <x v="9"/>
    <x v="0"/>
    <x v="1"/>
    <x v="0"/>
    <m/>
    <x v="1"/>
    <x v="0"/>
    <x v="0"/>
    <x v="0"/>
    <x v="226"/>
    <x v="226"/>
    <x v="127"/>
    <x v="14"/>
    <x v="2"/>
    <m/>
    <m/>
    <m/>
    <m/>
    <n v="1000"/>
    <m/>
    <m/>
  </r>
  <r>
    <x v="9"/>
    <x v="0"/>
    <x v="1"/>
    <x v="0"/>
    <m/>
    <x v="1"/>
    <x v="0"/>
    <x v="0"/>
    <x v="0"/>
    <x v="203"/>
    <x v="203"/>
    <x v="116"/>
    <x v="14"/>
    <x v="2"/>
    <m/>
    <m/>
    <m/>
    <m/>
    <n v="126"/>
    <m/>
    <m/>
  </r>
  <r>
    <x v="9"/>
    <x v="0"/>
    <x v="0"/>
    <x v="0"/>
    <m/>
    <x v="1"/>
    <x v="0"/>
    <x v="0"/>
    <x v="0"/>
    <x v="202"/>
    <x v="202"/>
    <x v="116"/>
    <x v="14"/>
    <x v="2"/>
    <m/>
    <m/>
    <m/>
    <m/>
    <n v="0"/>
    <m/>
    <m/>
  </r>
  <r>
    <x v="9"/>
    <x v="0"/>
    <x v="1"/>
    <x v="0"/>
    <m/>
    <x v="1"/>
    <x v="0"/>
    <x v="0"/>
    <x v="0"/>
    <x v="199"/>
    <x v="199"/>
    <x v="115"/>
    <x v="14"/>
    <x v="2"/>
    <m/>
    <m/>
    <m/>
    <m/>
    <n v="0"/>
    <m/>
    <m/>
  </r>
  <r>
    <x v="9"/>
    <x v="0"/>
    <x v="0"/>
    <x v="0"/>
    <m/>
    <x v="1"/>
    <x v="0"/>
    <x v="0"/>
    <x v="0"/>
    <x v="227"/>
    <x v="227"/>
    <x v="127"/>
    <x v="14"/>
    <x v="2"/>
    <m/>
    <m/>
    <m/>
    <m/>
    <n v="2357"/>
    <m/>
    <m/>
  </r>
  <r>
    <x v="9"/>
    <x v="0"/>
    <x v="0"/>
    <x v="0"/>
    <m/>
    <x v="1"/>
    <x v="0"/>
    <x v="0"/>
    <x v="0"/>
    <x v="213"/>
    <x v="213"/>
    <x v="121"/>
    <x v="14"/>
    <x v="2"/>
    <m/>
    <m/>
    <m/>
    <m/>
    <n v="3462"/>
    <m/>
    <m/>
  </r>
  <r>
    <x v="9"/>
    <x v="0"/>
    <x v="1"/>
    <x v="0"/>
    <m/>
    <x v="1"/>
    <x v="0"/>
    <x v="0"/>
    <x v="0"/>
    <x v="219"/>
    <x v="219"/>
    <x v="124"/>
    <x v="14"/>
    <x v="2"/>
    <m/>
    <m/>
    <m/>
    <m/>
    <n v="875"/>
    <m/>
    <m/>
  </r>
  <r>
    <x v="9"/>
    <x v="0"/>
    <x v="1"/>
    <x v="0"/>
    <m/>
    <x v="1"/>
    <x v="0"/>
    <x v="0"/>
    <x v="0"/>
    <x v="196"/>
    <x v="196"/>
    <x v="114"/>
    <x v="14"/>
    <x v="2"/>
    <m/>
    <m/>
    <m/>
    <m/>
    <n v="0"/>
    <m/>
    <m/>
  </r>
  <r>
    <x v="9"/>
    <x v="0"/>
    <x v="1"/>
    <x v="0"/>
    <m/>
    <x v="1"/>
    <x v="0"/>
    <x v="0"/>
    <x v="0"/>
    <x v="206"/>
    <x v="206"/>
    <x v="117"/>
    <x v="14"/>
    <x v="2"/>
    <m/>
    <m/>
    <m/>
    <m/>
    <n v="592.5"/>
    <m/>
    <m/>
  </r>
  <r>
    <x v="9"/>
    <x v="0"/>
    <x v="0"/>
    <x v="0"/>
    <m/>
    <x v="1"/>
    <x v="0"/>
    <x v="0"/>
    <x v="0"/>
    <x v="210"/>
    <x v="210"/>
    <x v="119"/>
    <x v="14"/>
    <x v="2"/>
    <m/>
    <m/>
    <m/>
    <m/>
    <n v="1000"/>
    <m/>
    <m/>
  </r>
  <r>
    <x v="9"/>
    <x v="0"/>
    <x v="1"/>
    <x v="0"/>
    <m/>
    <x v="1"/>
    <x v="0"/>
    <x v="0"/>
    <x v="0"/>
    <x v="200"/>
    <x v="200"/>
    <x v="115"/>
    <x v="14"/>
    <x v="2"/>
    <m/>
    <m/>
    <m/>
    <m/>
    <n v="0"/>
    <m/>
    <m/>
  </r>
  <r>
    <x v="9"/>
    <x v="0"/>
    <x v="1"/>
    <x v="0"/>
    <m/>
    <x v="1"/>
    <x v="0"/>
    <x v="0"/>
    <x v="0"/>
    <x v="228"/>
    <x v="228"/>
    <x v="124"/>
    <x v="14"/>
    <x v="2"/>
    <m/>
    <m/>
    <m/>
    <m/>
    <n v="400"/>
    <m/>
    <m/>
  </r>
  <r>
    <x v="9"/>
    <x v="0"/>
    <x v="0"/>
    <x v="0"/>
    <m/>
    <x v="1"/>
    <x v="0"/>
    <x v="0"/>
    <x v="0"/>
    <x v="224"/>
    <x v="224"/>
    <x v="125"/>
    <x v="14"/>
    <x v="2"/>
    <m/>
    <m/>
    <m/>
    <m/>
    <n v="0"/>
    <m/>
    <m/>
  </r>
  <r>
    <x v="9"/>
    <x v="0"/>
    <x v="0"/>
    <x v="0"/>
    <m/>
    <x v="1"/>
    <x v="0"/>
    <x v="0"/>
    <x v="0"/>
    <x v="211"/>
    <x v="211"/>
    <x v="119"/>
    <x v="14"/>
    <x v="2"/>
    <m/>
    <m/>
    <m/>
    <m/>
    <n v="1600"/>
    <m/>
    <m/>
  </r>
  <r>
    <x v="9"/>
    <x v="0"/>
    <x v="1"/>
    <x v="0"/>
    <m/>
    <x v="1"/>
    <x v="0"/>
    <x v="0"/>
    <x v="0"/>
    <x v="222"/>
    <x v="222"/>
    <x v="126"/>
    <x v="14"/>
    <x v="2"/>
    <m/>
    <m/>
    <m/>
    <m/>
    <n v="0"/>
    <m/>
    <m/>
  </r>
  <r>
    <x v="9"/>
    <x v="0"/>
    <x v="0"/>
    <x v="0"/>
    <m/>
    <x v="1"/>
    <x v="0"/>
    <x v="0"/>
    <x v="0"/>
    <x v="197"/>
    <x v="197"/>
    <x v="114"/>
    <x v="14"/>
    <x v="2"/>
    <m/>
    <m/>
    <m/>
    <m/>
    <n v="0"/>
    <m/>
    <m/>
  </r>
  <r>
    <x v="9"/>
    <x v="0"/>
    <x v="1"/>
    <x v="0"/>
    <m/>
    <x v="1"/>
    <x v="0"/>
    <x v="0"/>
    <x v="0"/>
    <x v="214"/>
    <x v="214"/>
    <x v="118"/>
    <x v="14"/>
    <x v="2"/>
    <m/>
    <m/>
    <m/>
    <m/>
    <n v="500"/>
    <m/>
    <m/>
  </r>
  <r>
    <x v="9"/>
    <x v="0"/>
    <x v="1"/>
    <x v="0"/>
    <m/>
    <x v="1"/>
    <x v="0"/>
    <x v="0"/>
    <x v="0"/>
    <x v="220"/>
    <x v="220"/>
    <x v="125"/>
    <x v="14"/>
    <x v="2"/>
    <m/>
    <m/>
    <m/>
    <m/>
    <n v="0"/>
    <m/>
    <m/>
  </r>
  <r>
    <x v="9"/>
    <x v="0"/>
    <x v="0"/>
    <x v="0"/>
    <m/>
    <x v="1"/>
    <x v="0"/>
    <x v="0"/>
    <x v="0"/>
    <x v="215"/>
    <x v="215"/>
    <x v="118"/>
    <x v="14"/>
    <x v="2"/>
    <m/>
    <m/>
    <m/>
    <m/>
    <n v="2374"/>
    <m/>
    <m/>
  </r>
  <r>
    <x v="9"/>
    <x v="0"/>
    <x v="0"/>
    <x v="0"/>
    <m/>
    <x v="1"/>
    <x v="0"/>
    <x v="0"/>
    <x v="0"/>
    <x v="207"/>
    <x v="207"/>
    <x v="117"/>
    <x v="14"/>
    <x v="2"/>
    <m/>
    <m/>
    <m/>
    <m/>
    <n v="3352"/>
    <m/>
    <m/>
  </r>
  <r>
    <x v="9"/>
    <x v="0"/>
    <x v="1"/>
    <x v="0"/>
    <m/>
    <x v="1"/>
    <x v="0"/>
    <x v="0"/>
    <x v="0"/>
    <x v="216"/>
    <x v="216"/>
    <x v="122"/>
    <x v="14"/>
    <x v="2"/>
    <m/>
    <m/>
    <m/>
    <m/>
    <n v="2000"/>
    <m/>
    <m/>
  </r>
  <r>
    <x v="9"/>
    <x v="0"/>
    <x v="1"/>
    <x v="0"/>
    <m/>
    <x v="1"/>
    <x v="0"/>
    <x v="0"/>
    <x v="0"/>
    <x v="229"/>
    <x v="229"/>
    <x v="128"/>
    <x v="15"/>
    <x v="2"/>
    <m/>
    <m/>
    <m/>
    <m/>
    <n v="2100.41"/>
    <m/>
    <m/>
  </r>
  <r>
    <x v="9"/>
    <x v="0"/>
    <x v="0"/>
    <x v="0"/>
    <m/>
    <x v="1"/>
    <x v="0"/>
    <x v="0"/>
    <x v="1"/>
    <x v="230"/>
    <x v="230"/>
    <x v="129"/>
    <x v="15"/>
    <x v="2"/>
    <m/>
    <m/>
    <m/>
    <m/>
    <n v="12839"/>
    <m/>
    <m/>
  </r>
  <r>
    <x v="9"/>
    <x v="0"/>
    <x v="0"/>
    <x v="0"/>
    <m/>
    <x v="1"/>
    <x v="0"/>
    <x v="0"/>
    <x v="0"/>
    <x v="231"/>
    <x v="231"/>
    <x v="130"/>
    <x v="15"/>
    <x v="2"/>
    <m/>
    <m/>
    <m/>
    <m/>
    <n v="11157"/>
    <m/>
    <m/>
  </r>
  <r>
    <x v="9"/>
    <x v="0"/>
    <x v="0"/>
    <x v="0"/>
    <m/>
    <x v="1"/>
    <x v="0"/>
    <x v="0"/>
    <x v="0"/>
    <x v="232"/>
    <x v="232"/>
    <x v="131"/>
    <x v="15"/>
    <x v="2"/>
    <m/>
    <m/>
    <m/>
    <m/>
    <n v="5056"/>
    <m/>
    <m/>
  </r>
  <r>
    <x v="9"/>
    <x v="0"/>
    <x v="0"/>
    <x v="0"/>
    <m/>
    <x v="1"/>
    <x v="0"/>
    <x v="0"/>
    <x v="0"/>
    <x v="240"/>
    <x v="240"/>
    <x v="139"/>
    <x v="15"/>
    <x v="2"/>
    <m/>
    <m/>
    <m/>
    <m/>
    <n v="6073.33"/>
    <m/>
    <m/>
  </r>
  <r>
    <x v="9"/>
    <x v="0"/>
    <x v="1"/>
    <x v="0"/>
    <m/>
    <x v="1"/>
    <x v="0"/>
    <x v="0"/>
    <x v="0"/>
    <x v="233"/>
    <x v="233"/>
    <x v="132"/>
    <x v="15"/>
    <x v="2"/>
    <m/>
    <m/>
    <m/>
    <m/>
    <n v="900"/>
    <m/>
    <m/>
  </r>
  <r>
    <x v="9"/>
    <x v="0"/>
    <x v="1"/>
    <x v="0"/>
    <m/>
    <x v="1"/>
    <x v="0"/>
    <x v="0"/>
    <x v="0"/>
    <x v="244"/>
    <x v="244"/>
    <x v="141"/>
    <x v="15"/>
    <x v="2"/>
    <m/>
    <m/>
    <m/>
    <m/>
    <n v="250"/>
    <m/>
    <m/>
  </r>
  <r>
    <x v="9"/>
    <x v="0"/>
    <x v="1"/>
    <x v="0"/>
    <m/>
    <x v="1"/>
    <x v="0"/>
    <x v="0"/>
    <x v="0"/>
    <x v="234"/>
    <x v="234"/>
    <x v="133"/>
    <x v="15"/>
    <x v="2"/>
    <m/>
    <m/>
    <m/>
    <m/>
    <n v="3500"/>
    <m/>
    <m/>
  </r>
  <r>
    <x v="9"/>
    <x v="0"/>
    <x v="1"/>
    <x v="0"/>
    <m/>
    <x v="1"/>
    <x v="0"/>
    <x v="0"/>
    <x v="0"/>
    <x v="235"/>
    <x v="235"/>
    <x v="134"/>
    <x v="15"/>
    <x v="2"/>
    <m/>
    <m/>
    <m/>
    <m/>
    <n v="0"/>
    <m/>
    <m/>
  </r>
  <r>
    <x v="9"/>
    <x v="0"/>
    <x v="0"/>
    <x v="0"/>
    <m/>
    <x v="1"/>
    <x v="0"/>
    <x v="0"/>
    <x v="0"/>
    <x v="236"/>
    <x v="236"/>
    <x v="135"/>
    <x v="15"/>
    <x v="2"/>
    <m/>
    <m/>
    <m/>
    <m/>
    <n v="3620"/>
    <m/>
    <m/>
  </r>
  <r>
    <x v="9"/>
    <x v="0"/>
    <x v="1"/>
    <x v="0"/>
    <m/>
    <x v="1"/>
    <x v="0"/>
    <x v="0"/>
    <x v="0"/>
    <x v="242"/>
    <x v="242"/>
    <x v="141"/>
    <x v="15"/>
    <x v="2"/>
    <m/>
    <m/>
    <m/>
    <m/>
    <n v="0"/>
    <m/>
    <m/>
  </r>
  <r>
    <x v="9"/>
    <x v="0"/>
    <x v="1"/>
    <x v="1"/>
    <m/>
    <x v="1"/>
    <x v="0"/>
    <x v="0"/>
    <x v="1"/>
    <x v="243"/>
    <x v="243"/>
    <x v="142"/>
    <x v="15"/>
    <x v="2"/>
    <m/>
    <m/>
    <m/>
    <m/>
    <n v="4000"/>
    <m/>
    <m/>
  </r>
  <r>
    <x v="9"/>
    <x v="0"/>
    <x v="1"/>
    <x v="0"/>
    <m/>
    <x v="1"/>
    <x v="0"/>
    <x v="0"/>
    <x v="0"/>
    <x v="246"/>
    <x v="246"/>
    <x v="141"/>
    <x v="15"/>
    <x v="2"/>
    <m/>
    <m/>
    <m/>
    <m/>
    <n v="1000"/>
    <m/>
    <m/>
  </r>
  <r>
    <x v="9"/>
    <x v="0"/>
    <x v="0"/>
    <x v="0"/>
    <m/>
    <x v="1"/>
    <x v="0"/>
    <x v="0"/>
    <x v="0"/>
    <x v="238"/>
    <x v="238"/>
    <x v="137"/>
    <x v="15"/>
    <x v="2"/>
    <m/>
    <m/>
    <m/>
    <m/>
    <n v="5294"/>
    <m/>
    <m/>
  </r>
  <r>
    <x v="9"/>
    <x v="0"/>
    <x v="1"/>
    <x v="0"/>
    <m/>
    <x v="1"/>
    <x v="0"/>
    <x v="0"/>
    <x v="0"/>
    <x v="245"/>
    <x v="245"/>
    <x v="142"/>
    <x v="15"/>
    <x v="2"/>
    <m/>
    <m/>
    <m/>
    <m/>
    <n v="500"/>
    <m/>
    <m/>
  </r>
  <r>
    <x v="9"/>
    <x v="0"/>
    <x v="1"/>
    <x v="0"/>
    <m/>
    <x v="1"/>
    <x v="0"/>
    <x v="0"/>
    <x v="0"/>
    <x v="247"/>
    <x v="247"/>
    <x v="141"/>
    <x v="15"/>
    <x v="2"/>
    <m/>
    <m/>
    <m/>
    <m/>
    <n v="500"/>
    <m/>
    <m/>
  </r>
  <r>
    <x v="9"/>
    <x v="0"/>
    <x v="1"/>
    <x v="0"/>
    <m/>
    <x v="1"/>
    <x v="0"/>
    <x v="0"/>
    <x v="0"/>
    <x v="237"/>
    <x v="237"/>
    <x v="136"/>
    <x v="15"/>
    <x v="2"/>
    <m/>
    <m/>
    <m/>
    <m/>
    <n v="500"/>
    <m/>
    <m/>
  </r>
  <r>
    <x v="9"/>
    <x v="0"/>
    <x v="1"/>
    <x v="0"/>
    <m/>
    <x v="1"/>
    <x v="0"/>
    <x v="0"/>
    <x v="0"/>
    <x v="239"/>
    <x v="239"/>
    <x v="138"/>
    <x v="15"/>
    <x v="2"/>
    <m/>
    <m/>
    <m/>
    <m/>
    <n v="1500"/>
    <m/>
    <m/>
  </r>
  <r>
    <x v="9"/>
    <x v="0"/>
    <x v="0"/>
    <x v="0"/>
    <m/>
    <x v="1"/>
    <x v="0"/>
    <x v="0"/>
    <x v="0"/>
    <x v="250"/>
    <x v="250"/>
    <x v="144"/>
    <x v="15"/>
    <x v="2"/>
    <m/>
    <m/>
    <m/>
    <m/>
    <n v="2359.7600000000002"/>
    <m/>
    <m/>
  </r>
  <r>
    <x v="9"/>
    <x v="0"/>
    <x v="0"/>
    <x v="0"/>
    <m/>
    <x v="1"/>
    <x v="0"/>
    <x v="0"/>
    <x v="0"/>
    <x v="241"/>
    <x v="241"/>
    <x v="140"/>
    <x v="15"/>
    <x v="2"/>
    <m/>
    <m/>
    <m/>
    <m/>
    <n v="0"/>
    <m/>
    <m/>
  </r>
  <r>
    <x v="9"/>
    <x v="0"/>
    <x v="1"/>
    <x v="0"/>
    <m/>
    <x v="1"/>
    <x v="0"/>
    <x v="0"/>
    <x v="0"/>
    <x v="248"/>
    <x v="248"/>
    <x v="141"/>
    <x v="15"/>
    <x v="2"/>
    <m/>
    <m/>
    <m/>
    <m/>
    <n v="0"/>
    <m/>
    <m/>
  </r>
  <r>
    <x v="9"/>
    <x v="0"/>
    <x v="0"/>
    <x v="1"/>
    <m/>
    <x v="1"/>
    <x v="0"/>
    <x v="0"/>
    <x v="0"/>
    <x v="251"/>
    <x v="251"/>
    <x v="145"/>
    <x v="15"/>
    <x v="2"/>
    <m/>
    <m/>
    <m/>
    <m/>
    <n v="5000"/>
    <m/>
    <m/>
  </r>
  <r>
    <x v="9"/>
    <x v="0"/>
    <x v="0"/>
    <x v="0"/>
    <m/>
    <x v="1"/>
    <x v="0"/>
    <x v="0"/>
    <x v="0"/>
    <x v="252"/>
    <x v="252"/>
    <x v="146"/>
    <x v="17"/>
    <x v="2"/>
    <m/>
    <m/>
    <m/>
    <m/>
    <n v="6404"/>
    <m/>
    <m/>
  </r>
  <r>
    <x v="9"/>
    <x v="0"/>
    <x v="0"/>
    <x v="0"/>
    <m/>
    <x v="1"/>
    <x v="0"/>
    <x v="0"/>
    <x v="0"/>
    <x v="253"/>
    <x v="253"/>
    <x v="147"/>
    <x v="17"/>
    <x v="2"/>
    <m/>
    <m/>
    <m/>
    <m/>
    <n v="1200"/>
    <m/>
    <m/>
  </r>
  <r>
    <x v="9"/>
    <x v="0"/>
    <x v="1"/>
    <x v="0"/>
    <m/>
    <x v="1"/>
    <x v="0"/>
    <x v="0"/>
    <x v="0"/>
    <x v="255"/>
    <x v="255"/>
    <x v="148"/>
    <x v="17"/>
    <x v="2"/>
    <m/>
    <m/>
    <m/>
    <m/>
    <n v="0"/>
    <m/>
    <m/>
  </r>
  <r>
    <x v="9"/>
    <x v="0"/>
    <x v="0"/>
    <x v="0"/>
    <m/>
    <x v="1"/>
    <x v="0"/>
    <x v="0"/>
    <x v="0"/>
    <x v="258"/>
    <x v="258"/>
    <x v="149"/>
    <x v="17"/>
    <x v="2"/>
    <m/>
    <m/>
    <m/>
    <m/>
    <n v="250"/>
    <m/>
    <m/>
  </r>
  <r>
    <x v="9"/>
    <x v="0"/>
    <x v="0"/>
    <x v="0"/>
    <m/>
    <x v="1"/>
    <x v="0"/>
    <x v="0"/>
    <x v="0"/>
    <x v="261"/>
    <x v="261"/>
    <x v="150"/>
    <x v="17"/>
    <x v="2"/>
    <m/>
    <m/>
    <m/>
    <m/>
    <n v="500"/>
    <m/>
    <m/>
  </r>
  <r>
    <x v="9"/>
    <x v="0"/>
    <x v="1"/>
    <x v="0"/>
    <m/>
    <x v="1"/>
    <x v="0"/>
    <x v="0"/>
    <x v="0"/>
    <x v="264"/>
    <x v="264"/>
    <x v="151"/>
    <x v="17"/>
    <x v="2"/>
    <m/>
    <m/>
    <m/>
    <m/>
    <n v="500"/>
    <m/>
    <m/>
  </r>
  <r>
    <x v="9"/>
    <x v="0"/>
    <x v="0"/>
    <x v="1"/>
    <m/>
    <x v="1"/>
    <x v="0"/>
    <x v="0"/>
    <x v="0"/>
    <x v="267"/>
    <x v="267"/>
    <x v="152"/>
    <x v="17"/>
    <x v="2"/>
    <m/>
    <m/>
    <m/>
    <m/>
    <n v="6740"/>
    <m/>
    <m/>
  </r>
  <r>
    <x v="9"/>
    <x v="0"/>
    <x v="1"/>
    <x v="0"/>
    <m/>
    <x v="1"/>
    <x v="0"/>
    <x v="0"/>
    <x v="0"/>
    <x v="266"/>
    <x v="266"/>
    <x v="151"/>
    <x v="17"/>
    <x v="2"/>
    <m/>
    <m/>
    <m/>
    <m/>
    <n v="100"/>
    <m/>
    <m/>
  </r>
  <r>
    <x v="9"/>
    <x v="0"/>
    <x v="0"/>
    <x v="0"/>
    <m/>
    <x v="1"/>
    <x v="0"/>
    <x v="0"/>
    <x v="0"/>
    <x v="268"/>
    <x v="268"/>
    <x v="147"/>
    <x v="17"/>
    <x v="2"/>
    <m/>
    <m/>
    <m/>
    <m/>
    <n v="1682"/>
    <m/>
    <m/>
  </r>
  <r>
    <x v="9"/>
    <x v="0"/>
    <x v="1"/>
    <x v="0"/>
    <m/>
    <x v="1"/>
    <x v="0"/>
    <x v="0"/>
    <x v="0"/>
    <x v="263"/>
    <x v="263"/>
    <x v="150"/>
    <x v="17"/>
    <x v="2"/>
    <m/>
    <m/>
    <m/>
    <m/>
    <n v="800"/>
    <m/>
    <m/>
  </r>
  <r>
    <x v="9"/>
    <x v="0"/>
    <x v="0"/>
    <x v="0"/>
    <m/>
    <x v="1"/>
    <x v="0"/>
    <x v="0"/>
    <x v="0"/>
    <x v="257"/>
    <x v="257"/>
    <x v="148"/>
    <x v="17"/>
    <x v="2"/>
    <m/>
    <m/>
    <m/>
    <m/>
    <n v="0"/>
    <m/>
    <m/>
  </r>
  <r>
    <x v="9"/>
    <x v="0"/>
    <x v="0"/>
    <x v="0"/>
    <m/>
    <x v="1"/>
    <x v="0"/>
    <x v="0"/>
    <x v="0"/>
    <x v="256"/>
    <x v="256"/>
    <x v="148"/>
    <x v="17"/>
    <x v="2"/>
    <m/>
    <m/>
    <m/>
    <m/>
    <n v="494"/>
    <m/>
    <m/>
  </r>
  <r>
    <x v="9"/>
    <x v="0"/>
    <x v="1"/>
    <x v="0"/>
    <m/>
    <x v="1"/>
    <x v="0"/>
    <x v="0"/>
    <x v="0"/>
    <x v="259"/>
    <x v="259"/>
    <x v="149"/>
    <x v="17"/>
    <x v="2"/>
    <m/>
    <m/>
    <m/>
    <m/>
    <n v="0"/>
    <m/>
    <m/>
  </r>
  <r>
    <x v="9"/>
    <x v="0"/>
    <x v="0"/>
    <x v="0"/>
    <m/>
    <x v="1"/>
    <x v="0"/>
    <x v="0"/>
    <x v="0"/>
    <x v="269"/>
    <x v="269"/>
    <x v="147"/>
    <x v="17"/>
    <x v="2"/>
    <m/>
    <m/>
    <m/>
    <m/>
    <n v="1108"/>
    <m/>
    <m/>
  </r>
  <r>
    <x v="9"/>
    <x v="0"/>
    <x v="1"/>
    <x v="0"/>
    <m/>
    <x v="1"/>
    <x v="0"/>
    <x v="0"/>
    <x v="0"/>
    <x v="270"/>
    <x v="270"/>
    <x v="153"/>
    <x v="17"/>
    <x v="2"/>
    <m/>
    <m/>
    <m/>
    <m/>
    <n v="0"/>
    <m/>
    <m/>
  </r>
  <r>
    <x v="9"/>
    <x v="0"/>
    <x v="0"/>
    <x v="0"/>
    <m/>
    <x v="1"/>
    <x v="0"/>
    <x v="0"/>
    <x v="0"/>
    <x v="260"/>
    <x v="260"/>
    <x v="149"/>
    <x v="17"/>
    <x v="2"/>
    <m/>
    <m/>
    <m/>
    <m/>
    <n v="0"/>
    <m/>
    <m/>
  </r>
  <r>
    <x v="9"/>
    <x v="0"/>
    <x v="1"/>
    <x v="0"/>
    <m/>
    <x v="1"/>
    <x v="0"/>
    <x v="0"/>
    <x v="0"/>
    <x v="254"/>
    <x v="254"/>
    <x v="147"/>
    <x v="17"/>
    <x v="2"/>
    <m/>
    <m/>
    <m/>
    <m/>
    <n v="1000"/>
    <m/>
    <m/>
  </r>
  <r>
    <x v="9"/>
    <x v="0"/>
    <x v="0"/>
    <x v="0"/>
    <m/>
    <x v="1"/>
    <x v="0"/>
    <x v="0"/>
    <x v="0"/>
    <x v="262"/>
    <x v="262"/>
    <x v="150"/>
    <x v="17"/>
    <x v="2"/>
    <m/>
    <m/>
    <m/>
    <m/>
    <n v="1800"/>
    <m/>
    <m/>
  </r>
  <r>
    <x v="9"/>
    <x v="0"/>
    <x v="1"/>
    <x v="0"/>
    <m/>
    <x v="1"/>
    <x v="0"/>
    <x v="0"/>
    <x v="0"/>
    <x v="265"/>
    <x v="265"/>
    <x v="151"/>
    <x v="17"/>
    <x v="2"/>
    <m/>
    <m/>
    <m/>
    <m/>
    <n v="200"/>
    <m/>
    <m/>
  </r>
  <r>
    <x v="9"/>
    <x v="0"/>
    <x v="0"/>
    <x v="0"/>
    <m/>
    <x v="1"/>
    <x v="0"/>
    <x v="0"/>
    <x v="0"/>
    <x v="271"/>
    <x v="271"/>
    <x v="154"/>
    <x v="18"/>
    <x v="2"/>
    <m/>
    <m/>
    <m/>
    <m/>
    <n v="310"/>
    <m/>
    <m/>
  </r>
  <r>
    <x v="9"/>
    <x v="0"/>
    <x v="1"/>
    <x v="0"/>
    <m/>
    <x v="1"/>
    <x v="0"/>
    <x v="0"/>
    <x v="0"/>
    <x v="272"/>
    <x v="272"/>
    <x v="155"/>
    <x v="18"/>
    <x v="2"/>
    <m/>
    <m/>
    <m/>
    <m/>
    <n v="0"/>
    <m/>
    <m/>
  </r>
  <r>
    <x v="9"/>
    <x v="0"/>
    <x v="0"/>
    <x v="0"/>
    <m/>
    <x v="1"/>
    <x v="0"/>
    <x v="0"/>
    <x v="0"/>
    <x v="273"/>
    <x v="273"/>
    <x v="156"/>
    <x v="18"/>
    <x v="2"/>
    <m/>
    <m/>
    <m/>
    <m/>
    <n v="12489.5"/>
    <m/>
    <m/>
  </r>
  <r>
    <x v="9"/>
    <x v="0"/>
    <x v="0"/>
    <x v="0"/>
    <m/>
    <x v="1"/>
    <x v="0"/>
    <x v="0"/>
    <x v="0"/>
    <x v="274"/>
    <x v="274"/>
    <x v="157"/>
    <x v="18"/>
    <x v="2"/>
    <m/>
    <m/>
    <m/>
    <m/>
    <n v="5605"/>
    <m/>
    <m/>
  </r>
  <r>
    <x v="9"/>
    <x v="0"/>
    <x v="1"/>
    <x v="0"/>
    <m/>
    <x v="1"/>
    <x v="0"/>
    <x v="0"/>
    <x v="0"/>
    <x v="275"/>
    <x v="276"/>
    <x v="154"/>
    <x v="18"/>
    <x v="2"/>
    <m/>
    <m/>
    <m/>
    <m/>
    <n v="0"/>
    <m/>
    <m/>
  </r>
  <r>
    <x v="9"/>
    <x v="0"/>
    <x v="0"/>
    <x v="0"/>
    <m/>
    <x v="1"/>
    <x v="0"/>
    <x v="0"/>
    <x v="0"/>
    <x v="276"/>
    <x v="277"/>
    <x v="154"/>
    <x v="18"/>
    <x v="2"/>
    <m/>
    <m/>
    <m/>
    <m/>
    <n v="0"/>
    <m/>
    <m/>
  </r>
  <r>
    <x v="9"/>
    <x v="0"/>
    <x v="1"/>
    <x v="0"/>
    <m/>
    <x v="1"/>
    <x v="0"/>
    <x v="0"/>
    <x v="0"/>
    <x v="277"/>
    <x v="278"/>
    <x v="158"/>
    <x v="18"/>
    <x v="2"/>
    <m/>
    <m/>
    <m/>
    <m/>
    <n v="0"/>
    <m/>
    <m/>
  </r>
  <r>
    <x v="9"/>
    <x v="0"/>
    <x v="0"/>
    <x v="0"/>
    <m/>
    <x v="1"/>
    <x v="0"/>
    <x v="0"/>
    <x v="0"/>
    <x v="278"/>
    <x v="279"/>
    <x v="159"/>
    <x v="18"/>
    <x v="2"/>
    <m/>
    <m/>
    <m/>
    <m/>
    <n v="2098.33"/>
    <m/>
    <m/>
  </r>
  <r>
    <x v="9"/>
    <x v="0"/>
    <x v="1"/>
    <x v="0"/>
    <m/>
    <x v="1"/>
    <x v="0"/>
    <x v="0"/>
    <x v="0"/>
    <x v="279"/>
    <x v="280"/>
    <x v="154"/>
    <x v="18"/>
    <x v="2"/>
    <m/>
    <m/>
    <m/>
    <m/>
    <n v="5000"/>
    <m/>
    <m/>
  </r>
  <r>
    <x v="9"/>
    <x v="0"/>
    <x v="0"/>
    <x v="0"/>
    <m/>
    <x v="1"/>
    <x v="0"/>
    <x v="0"/>
    <x v="0"/>
    <x v="280"/>
    <x v="281"/>
    <x v="154"/>
    <x v="18"/>
    <x v="2"/>
    <m/>
    <m/>
    <m/>
    <m/>
    <n v="16749"/>
    <m/>
    <m/>
  </r>
  <r>
    <x v="9"/>
    <x v="0"/>
    <x v="1"/>
    <x v="0"/>
    <m/>
    <x v="1"/>
    <x v="0"/>
    <x v="0"/>
    <x v="0"/>
    <x v="281"/>
    <x v="282"/>
    <x v="154"/>
    <x v="18"/>
    <x v="2"/>
    <m/>
    <m/>
    <m/>
    <m/>
    <n v="1750"/>
    <m/>
    <m/>
  </r>
  <r>
    <x v="9"/>
    <x v="0"/>
    <x v="1"/>
    <x v="0"/>
    <m/>
    <x v="1"/>
    <x v="0"/>
    <x v="0"/>
    <x v="0"/>
    <x v="282"/>
    <x v="283"/>
    <x v="160"/>
    <x v="18"/>
    <x v="2"/>
    <m/>
    <m/>
    <m/>
    <m/>
    <n v="600"/>
    <m/>
    <m/>
  </r>
  <r>
    <x v="9"/>
    <x v="0"/>
    <x v="0"/>
    <x v="0"/>
    <m/>
    <x v="1"/>
    <x v="0"/>
    <x v="0"/>
    <x v="0"/>
    <x v="283"/>
    <x v="284"/>
    <x v="159"/>
    <x v="18"/>
    <x v="2"/>
    <m/>
    <m/>
    <m/>
    <m/>
    <n v="1917"/>
    <m/>
    <m/>
  </r>
  <r>
    <x v="9"/>
    <x v="0"/>
    <x v="1"/>
    <x v="0"/>
    <m/>
    <x v="1"/>
    <x v="0"/>
    <x v="0"/>
    <x v="0"/>
    <x v="284"/>
    <x v="285"/>
    <x v="160"/>
    <x v="18"/>
    <x v="2"/>
    <m/>
    <m/>
    <m/>
    <m/>
    <n v="937"/>
    <m/>
    <m/>
  </r>
  <r>
    <x v="9"/>
    <x v="0"/>
    <x v="1"/>
    <x v="0"/>
    <m/>
    <x v="1"/>
    <x v="0"/>
    <x v="0"/>
    <x v="0"/>
    <x v="285"/>
    <x v="286"/>
    <x v="155"/>
    <x v="18"/>
    <x v="2"/>
    <m/>
    <m/>
    <m/>
    <m/>
    <n v="1772.83"/>
    <m/>
    <m/>
  </r>
  <r>
    <x v="9"/>
    <x v="0"/>
    <x v="0"/>
    <x v="0"/>
    <m/>
    <x v="1"/>
    <x v="0"/>
    <x v="0"/>
    <x v="0"/>
    <x v="286"/>
    <x v="287"/>
    <x v="160"/>
    <x v="18"/>
    <x v="2"/>
    <m/>
    <m/>
    <m/>
    <m/>
    <n v="400"/>
    <m/>
    <m/>
  </r>
  <r>
    <x v="9"/>
    <x v="0"/>
    <x v="0"/>
    <x v="0"/>
    <m/>
    <x v="1"/>
    <x v="0"/>
    <x v="0"/>
    <x v="0"/>
    <x v="287"/>
    <x v="288"/>
    <x v="159"/>
    <x v="18"/>
    <x v="2"/>
    <m/>
    <m/>
    <m/>
    <m/>
    <n v="1908"/>
    <m/>
    <m/>
  </r>
  <r>
    <x v="9"/>
    <x v="0"/>
    <x v="1"/>
    <x v="0"/>
    <m/>
    <x v="1"/>
    <x v="0"/>
    <x v="0"/>
    <x v="0"/>
    <x v="289"/>
    <x v="290"/>
    <x v="162"/>
    <x v="19"/>
    <x v="2"/>
    <m/>
    <m/>
    <m/>
    <m/>
    <n v="1000"/>
    <m/>
    <m/>
  </r>
  <r>
    <x v="9"/>
    <x v="0"/>
    <x v="0"/>
    <x v="0"/>
    <m/>
    <x v="1"/>
    <x v="0"/>
    <x v="0"/>
    <x v="0"/>
    <x v="291"/>
    <x v="292"/>
    <x v="164"/>
    <x v="19"/>
    <x v="2"/>
    <m/>
    <m/>
    <m/>
    <m/>
    <n v="6451"/>
    <m/>
    <m/>
  </r>
  <r>
    <x v="9"/>
    <x v="0"/>
    <x v="1"/>
    <x v="0"/>
    <m/>
    <x v="1"/>
    <x v="0"/>
    <x v="0"/>
    <x v="1"/>
    <x v="292"/>
    <x v="293"/>
    <x v="165"/>
    <x v="19"/>
    <x v="2"/>
    <m/>
    <m/>
    <m/>
    <m/>
    <n v="3000"/>
    <m/>
    <m/>
  </r>
  <r>
    <x v="9"/>
    <x v="0"/>
    <x v="0"/>
    <x v="0"/>
    <m/>
    <x v="1"/>
    <x v="0"/>
    <x v="0"/>
    <x v="0"/>
    <x v="294"/>
    <x v="295"/>
    <x v="167"/>
    <x v="19"/>
    <x v="2"/>
    <m/>
    <m/>
    <m/>
    <m/>
    <n v="2250"/>
    <m/>
    <m/>
  </r>
  <r>
    <x v="9"/>
    <x v="0"/>
    <x v="1"/>
    <x v="0"/>
    <m/>
    <x v="1"/>
    <x v="0"/>
    <x v="0"/>
    <x v="0"/>
    <x v="302"/>
    <x v="305"/>
    <x v="175"/>
    <x v="19"/>
    <x v="2"/>
    <m/>
    <m/>
    <m/>
    <m/>
    <n v="500"/>
    <m/>
    <m/>
  </r>
  <r>
    <x v="9"/>
    <x v="0"/>
    <x v="1"/>
    <x v="0"/>
    <m/>
    <x v="1"/>
    <x v="0"/>
    <x v="0"/>
    <x v="0"/>
    <x v="296"/>
    <x v="297"/>
    <x v="169"/>
    <x v="19"/>
    <x v="2"/>
    <m/>
    <m/>
    <m/>
    <m/>
    <n v="0"/>
    <m/>
    <m/>
  </r>
  <r>
    <x v="9"/>
    <x v="0"/>
    <x v="1"/>
    <x v="0"/>
    <m/>
    <x v="1"/>
    <x v="0"/>
    <x v="0"/>
    <x v="0"/>
    <x v="297"/>
    <x v="298"/>
    <x v="170"/>
    <x v="19"/>
    <x v="2"/>
    <m/>
    <m/>
    <m/>
    <m/>
    <n v="1500"/>
    <m/>
    <m/>
  </r>
  <r>
    <x v="9"/>
    <x v="0"/>
    <x v="1"/>
    <x v="0"/>
    <m/>
    <x v="1"/>
    <x v="0"/>
    <x v="0"/>
    <x v="0"/>
    <x v="293"/>
    <x v="294"/>
    <x v="166"/>
    <x v="19"/>
    <x v="2"/>
    <m/>
    <m/>
    <m/>
    <m/>
    <n v="4100"/>
    <m/>
    <m/>
  </r>
  <r>
    <x v="9"/>
    <x v="0"/>
    <x v="1"/>
    <x v="1"/>
    <m/>
    <x v="1"/>
    <x v="0"/>
    <x v="0"/>
    <x v="0"/>
    <x v="298"/>
    <x v="300"/>
    <x v="171"/>
    <x v="19"/>
    <x v="2"/>
    <m/>
    <m/>
    <m/>
    <m/>
    <n v="0"/>
    <m/>
    <m/>
  </r>
  <r>
    <x v="9"/>
    <x v="0"/>
    <x v="0"/>
    <x v="1"/>
    <m/>
    <x v="1"/>
    <x v="0"/>
    <x v="0"/>
    <x v="0"/>
    <x v="295"/>
    <x v="296"/>
    <x v="168"/>
    <x v="19"/>
    <x v="2"/>
    <m/>
    <m/>
    <m/>
    <m/>
    <n v="4337"/>
    <m/>
    <m/>
  </r>
  <r>
    <x v="9"/>
    <x v="0"/>
    <x v="0"/>
    <x v="0"/>
    <m/>
    <x v="1"/>
    <x v="0"/>
    <x v="0"/>
    <x v="0"/>
    <x v="299"/>
    <x v="301"/>
    <x v="172"/>
    <x v="19"/>
    <x v="2"/>
    <m/>
    <m/>
    <m/>
    <m/>
    <n v="4000"/>
    <m/>
    <m/>
  </r>
  <r>
    <x v="9"/>
    <x v="0"/>
    <x v="1"/>
    <x v="0"/>
    <m/>
    <x v="1"/>
    <x v="0"/>
    <x v="0"/>
    <x v="0"/>
    <x v="300"/>
    <x v="303"/>
    <x v="173"/>
    <x v="19"/>
    <x v="2"/>
    <m/>
    <m/>
    <m/>
    <m/>
    <n v="1250"/>
    <m/>
    <m/>
  </r>
  <r>
    <x v="9"/>
    <x v="0"/>
    <x v="1"/>
    <x v="0"/>
    <m/>
    <x v="1"/>
    <x v="0"/>
    <x v="0"/>
    <x v="0"/>
    <x v="301"/>
    <x v="304"/>
    <x v="174"/>
    <x v="19"/>
    <x v="2"/>
    <m/>
    <m/>
    <m/>
    <m/>
    <n v="0"/>
    <m/>
    <m/>
  </r>
  <r>
    <x v="9"/>
    <x v="0"/>
    <x v="0"/>
    <x v="0"/>
    <m/>
    <x v="1"/>
    <x v="0"/>
    <x v="0"/>
    <x v="0"/>
    <x v="303"/>
    <x v="306"/>
    <x v="176"/>
    <x v="19"/>
    <x v="2"/>
    <m/>
    <m/>
    <m/>
    <m/>
    <n v="31762.5"/>
    <m/>
    <m/>
  </r>
  <r>
    <x v="9"/>
    <x v="0"/>
    <x v="1"/>
    <x v="1"/>
    <m/>
    <x v="1"/>
    <x v="0"/>
    <x v="0"/>
    <x v="0"/>
    <x v="288"/>
    <x v="289"/>
    <x v="161"/>
    <x v="19"/>
    <x v="2"/>
    <m/>
    <m/>
    <m/>
    <m/>
    <n v="2244.83"/>
    <m/>
    <m/>
  </r>
  <r>
    <x v="9"/>
    <x v="0"/>
    <x v="1"/>
    <x v="0"/>
    <m/>
    <x v="1"/>
    <x v="0"/>
    <x v="0"/>
    <x v="0"/>
    <x v="304"/>
    <x v="307"/>
    <x v="177"/>
    <x v="19"/>
    <x v="2"/>
    <m/>
    <m/>
    <m/>
    <m/>
    <n v="3500"/>
    <m/>
    <m/>
  </r>
  <r>
    <x v="9"/>
    <x v="0"/>
    <x v="1"/>
    <x v="0"/>
    <m/>
    <x v="1"/>
    <x v="0"/>
    <x v="0"/>
    <x v="0"/>
    <x v="305"/>
    <x v="308"/>
    <x v="178"/>
    <x v="19"/>
    <x v="2"/>
    <m/>
    <m/>
    <m/>
    <m/>
    <n v="750"/>
    <m/>
    <m/>
  </r>
  <r>
    <x v="9"/>
    <x v="0"/>
    <x v="0"/>
    <x v="0"/>
    <m/>
    <x v="1"/>
    <x v="0"/>
    <x v="0"/>
    <x v="0"/>
    <x v="290"/>
    <x v="291"/>
    <x v="163"/>
    <x v="19"/>
    <x v="2"/>
    <m/>
    <m/>
    <m/>
    <m/>
    <n v="2000"/>
    <m/>
    <m/>
  </r>
  <r>
    <x v="9"/>
    <x v="0"/>
    <x v="1"/>
    <x v="1"/>
    <m/>
    <x v="1"/>
    <x v="0"/>
    <x v="0"/>
    <x v="0"/>
    <x v="306"/>
    <x v="309"/>
    <x v="179"/>
    <x v="20"/>
    <x v="2"/>
    <m/>
    <m/>
    <m/>
    <m/>
    <n v="0"/>
    <m/>
    <m/>
  </r>
  <r>
    <x v="9"/>
    <x v="0"/>
    <x v="1"/>
    <x v="0"/>
    <m/>
    <x v="1"/>
    <x v="0"/>
    <x v="0"/>
    <x v="0"/>
    <x v="308"/>
    <x v="311"/>
    <x v="180"/>
    <x v="20"/>
    <x v="2"/>
    <m/>
    <m/>
    <m/>
    <m/>
    <n v="0"/>
    <m/>
    <m/>
  </r>
  <r>
    <x v="9"/>
    <x v="0"/>
    <x v="1"/>
    <x v="0"/>
    <m/>
    <x v="1"/>
    <x v="0"/>
    <x v="0"/>
    <x v="0"/>
    <x v="327"/>
    <x v="330"/>
    <x v="186"/>
    <x v="20"/>
    <x v="2"/>
    <m/>
    <m/>
    <m/>
    <m/>
    <n v="1500"/>
    <m/>
    <m/>
  </r>
  <r>
    <x v="9"/>
    <x v="0"/>
    <x v="0"/>
    <x v="0"/>
    <m/>
    <x v="1"/>
    <x v="0"/>
    <x v="0"/>
    <x v="0"/>
    <x v="310"/>
    <x v="313"/>
    <x v="181"/>
    <x v="20"/>
    <x v="2"/>
    <m/>
    <m/>
    <m/>
    <m/>
    <n v="1952"/>
    <m/>
    <m/>
  </r>
  <r>
    <x v="9"/>
    <x v="0"/>
    <x v="0"/>
    <x v="0"/>
    <m/>
    <x v="1"/>
    <x v="0"/>
    <x v="0"/>
    <x v="0"/>
    <x v="330"/>
    <x v="333"/>
    <x v="187"/>
    <x v="20"/>
    <x v="2"/>
    <m/>
    <m/>
    <m/>
    <m/>
    <n v="4960"/>
    <m/>
    <m/>
  </r>
  <r>
    <x v="9"/>
    <x v="0"/>
    <x v="1"/>
    <x v="0"/>
    <m/>
    <x v="1"/>
    <x v="0"/>
    <x v="0"/>
    <x v="0"/>
    <x v="312"/>
    <x v="315"/>
    <x v="182"/>
    <x v="20"/>
    <x v="2"/>
    <m/>
    <m/>
    <m/>
    <m/>
    <n v="0"/>
    <m/>
    <m/>
  </r>
  <r>
    <x v="9"/>
    <x v="0"/>
    <x v="0"/>
    <x v="0"/>
    <m/>
    <x v="1"/>
    <x v="0"/>
    <x v="0"/>
    <x v="0"/>
    <x v="315"/>
    <x v="318"/>
    <x v="183"/>
    <x v="20"/>
    <x v="2"/>
    <m/>
    <m/>
    <m/>
    <m/>
    <n v="4736"/>
    <m/>
    <m/>
  </r>
  <r>
    <x v="9"/>
    <x v="0"/>
    <x v="1"/>
    <x v="0"/>
    <m/>
    <x v="1"/>
    <x v="0"/>
    <x v="0"/>
    <x v="0"/>
    <x v="311"/>
    <x v="314"/>
    <x v="181"/>
    <x v="20"/>
    <x v="2"/>
    <m/>
    <m/>
    <m/>
    <m/>
    <n v="500"/>
    <m/>
    <m/>
  </r>
  <r>
    <x v="9"/>
    <x v="0"/>
    <x v="1"/>
    <x v="0"/>
    <m/>
    <x v="1"/>
    <x v="0"/>
    <x v="0"/>
    <x v="0"/>
    <x v="309"/>
    <x v="312"/>
    <x v="180"/>
    <x v="20"/>
    <x v="2"/>
    <m/>
    <m/>
    <m/>
    <m/>
    <n v="607"/>
    <m/>
    <m/>
  </r>
  <r>
    <x v="9"/>
    <x v="0"/>
    <x v="1"/>
    <x v="0"/>
    <m/>
    <x v="1"/>
    <x v="0"/>
    <x v="0"/>
    <x v="0"/>
    <x v="318"/>
    <x v="321"/>
    <x v="184"/>
    <x v="20"/>
    <x v="2"/>
    <m/>
    <m/>
    <m/>
    <m/>
    <n v="500"/>
    <m/>
    <m/>
  </r>
  <r>
    <x v="9"/>
    <x v="0"/>
    <x v="1"/>
    <x v="0"/>
    <m/>
    <x v="1"/>
    <x v="0"/>
    <x v="0"/>
    <x v="0"/>
    <x v="328"/>
    <x v="331"/>
    <x v="186"/>
    <x v="20"/>
    <x v="2"/>
    <m/>
    <m/>
    <m/>
    <m/>
    <n v="2670.92"/>
    <m/>
    <m/>
  </r>
  <r>
    <x v="9"/>
    <x v="0"/>
    <x v="0"/>
    <x v="0"/>
    <m/>
    <x v="1"/>
    <x v="0"/>
    <x v="0"/>
    <x v="0"/>
    <x v="320"/>
    <x v="323"/>
    <x v="181"/>
    <x v="20"/>
    <x v="2"/>
    <m/>
    <m/>
    <m/>
    <m/>
    <n v="1500"/>
    <m/>
    <m/>
  </r>
  <r>
    <x v="9"/>
    <x v="0"/>
    <x v="0"/>
    <x v="0"/>
    <m/>
    <x v="1"/>
    <x v="0"/>
    <x v="0"/>
    <x v="0"/>
    <x v="321"/>
    <x v="324"/>
    <x v="184"/>
    <x v="20"/>
    <x v="2"/>
    <m/>
    <m/>
    <m/>
    <m/>
    <n v="1785.17"/>
    <m/>
    <m/>
  </r>
  <r>
    <x v="9"/>
    <x v="0"/>
    <x v="1"/>
    <x v="0"/>
    <m/>
    <x v="1"/>
    <x v="0"/>
    <x v="0"/>
    <x v="0"/>
    <x v="322"/>
    <x v="325"/>
    <x v="181"/>
    <x v="20"/>
    <x v="2"/>
    <m/>
    <m/>
    <m/>
    <m/>
    <n v="0"/>
    <m/>
    <m/>
  </r>
  <r>
    <x v="9"/>
    <x v="0"/>
    <x v="1"/>
    <x v="0"/>
    <m/>
    <x v="1"/>
    <x v="0"/>
    <x v="0"/>
    <x v="0"/>
    <x v="313"/>
    <x v="316"/>
    <x v="182"/>
    <x v="20"/>
    <x v="2"/>
    <m/>
    <m/>
    <m/>
    <m/>
    <n v="0"/>
    <m/>
    <m/>
  </r>
  <r>
    <x v="9"/>
    <x v="0"/>
    <x v="0"/>
    <x v="1"/>
    <m/>
    <x v="1"/>
    <x v="0"/>
    <x v="0"/>
    <x v="1"/>
    <x v="307"/>
    <x v="310"/>
    <x v="179"/>
    <x v="20"/>
    <x v="2"/>
    <m/>
    <m/>
    <m/>
    <m/>
    <n v="4514"/>
    <m/>
    <m/>
  </r>
  <r>
    <x v="9"/>
    <x v="0"/>
    <x v="0"/>
    <x v="0"/>
    <m/>
    <x v="1"/>
    <x v="0"/>
    <x v="0"/>
    <x v="0"/>
    <x v="316"/>
    <x v="319"/>
    <x v="183"/>
    <x v="20"/>
    <x v="2"/>
    <m/>
    <m/>
    <m/>
    <m/>
    <n v="0"/>
    <m/>
    <m/>
  </r>
  <r>
    <x v="9"/>
    <x v="0"/>
    <x v="0"/>
    <x v="0"/>
    <m/>
    <x v="1"/>
    <x v="0"/>
    <x v="0"/>
    <x v="0"/>
    <x v="317"/>
    <x v="320"/>
    <x v="183"/>
    <x v="20"/>
    <x v="2"/>
    <m/>
    <m/>
    <m/>
    <m/>
    <n v="436"/>
    <m/>
    <m/>
  </r>
  <r>
    <x v="9"/>
    <x v="0"/>
    <x v="0"/>
    <x v="0"/>
    <m/>
    <x v="1"/>
    <x v="0"/>
    <x v="0"/>
    <x v="0"/>
    <x v="329"/>
    <x v="332"/>
    <x v="186"/>
    <x v="20"/>
    <x v="2"/>
    <m/>
    <m/>
    <m/>
    <m/>
    <n v="623"/>
    <m/>
    <m/>
  </r>
  <r>
    <x v="9"/>
    <x v="0"/>
    <x v="1"/>
    <x v="0"/>
    <m/>
    <x v="1"/>
    <x v="0"/>
    <x v="0"/>
    <x v="0"/>
    <x v="324"/>
    <x v="327"/>
    <x v="181"/>
    <x v="20"/>
    <x v="2"/>
    <m/>
    <m/>
    <m/>
    <m/>
    <n v="800"/>
    <m/>
    <m/>
  </r>
  <r>
    <x v="9"/>
    <x v="0"/>
    <x v="1"/>
    <x v="0"/>
    <m/>
    <x v="1"/>
    <x v="0"/>
    <x v="0"/>
    <x v="0"/>
    <x v="319"/>
    <x v="322"/>
    <x v="184"/>
    <x v="20"/>
    <x v="2"/>
    <m/>
    <m/>
    <m/>
    <m/>
    <n v="0.01"/>
    <m/>
    <m/>
  </r>
  <r>
    <x v="9"/>
    <x v="0"/>
    <x v="1"/>
    <x v="0"/>
    <m/>
    <x v="1"/>
    <x v="0"/>
    <x v="0"/>
    <x v="0"/>
    <x v="325"/>
    <x v="328"/>
    <x v="181"/>
    <x v="20"/>
    <x v="2"/>
    <m/>
    <m/>
    <m/>
    <m/>
    <n v="0"/>
    <m/>
    <m/>
  </r>
  <r>
    <x v="9"/>
    <x v="0"/>
    <x v="1"/>
    <x v="0"/>
    <m/>
    <x v="1"/>
    <x v="0"/>
    <x v="0"/>
    <x v="0"/>
    <x v="314"/>
    <x v="317"/>
    <x v="182"/>
    <x v="20"/>
    <x v="2"/>
    <m/>
    <m/>
    <m/>
    <m/>
    <n v="100"/>
    <m/>
    <m/>
  </r>
  <r>
    <x v="9"/>
    <x v="0"/>
    <x v="1"/>
    <x v="0"/>
    <m/>
    <x v="1"/>
    <x v="0"/>
    <x v="0"/>
    <x v="0"/>
    <x v="323"/>
    <x v="326"/>
    <x v="181"/>
    <x v="20"/>
    <x v="2"/>
    <m/>
    <m/>
    <m/>
    <m/>
    <n v="0"/>
    <m/>
    <m/>
  </r>
  <r>
    <x v="9"/>
    <x v="0"/>
    <x v="1"/>
    <x v="0"/>
    <m/>
    <x v="1"/>
    <x v="0"/>
    <x v="0"/>
    <x v="0"/>
    <x v="326"/>
    <x v="329"/>
    <x v="185"/>
    <x v="20"/>
    <x v="2"/>
    <m/>
    <m/>
    <m/>
    <m/>
    <n v="0"/>
    <m/>
    <m/>
  </r>
  <r>
    <x v="9"/>
    <x v="0"/>
    <x v="1"/>
    <x v="0"/>
    <m/>
    <x v="1"/>
    <x v="0"/>
    <x v="0"/>
    <x v="0"/>
    <x v="79"/>
    <x v="79"/>
    <x v="55"/>
    <x v="6"/>
    <x v="0"/>
    <m/>
    <m/>
    <m/>
    <m/>
    <n v="0"/>
    <m/>
    <m/>
  </r>
  <r>
    <x v="9"/>
    <x v="0"/>
    <x v="0"/>
    <x v="0"/>
    <m/>
    <x v="1"/>
    <x v="0"/>
    <x v="0"/>
    <x v="0"/>
    <x v="80"/>
    <x v="80"/>
    <x v="55"/>
    <x v="6"/>
    <x v="0"/>
    <m/>
    <m/>
    <m/>
    <m/>
    <n v="395"/>
    <m/>
    <m/>
  </r>
  <r>
    <x v="9"/>
    <x v="0"/>
    <x v="0"/>
    <x v="0"/>
    <m/>
    <x v="1"/>
    <x v="0"/>
    <x v="0"/>
    <x v="0"/>
    <x v="81"/>
    <x v="81"/>
    <x v="56"/>
    <x v="6"/>
    <x v="0"/>
    <m/>
    <m/>
    <m/>
    <m/>
    <n v="1000"/>
    <m/>
    <m/>
  </r>
  <r>
    <x v="9"/>
    <x v="0"/>
    <x v="1"/>
    <x v="0"/>
    <m/>
    <x v="1"/>
    <x v="0"/>
    <x v="0"/>
    <x v="0"/>
    <x v="82"/>
    <x v="82"/>
    <x v="56"/>
    <x v="6"/>
    <x v="0"/>
    <m/>
    <m/>
    <m/>
    <m/>
    <n v="2000"/>
    <m/>
    <m/>
  </r>
  <r>
    <x v="9"/>
    <x v="0"/>
    <x v="0"/>
    <x v="0"/>
    <m/>
    <x v="1"/>
    <x v="0"/>
    <x v="0"/>
    <x v="0"/>
    <x v="83"/>
    <x v="83"/>
    <x v="56"/>
    <x v="6"/>
    <x v="0"/>
    <m/>
    <m/>
    <m/>
    <m/>
    <n v="5800"/>
    <m/>
    <m/>
  </r>
  <r>
    <x v="9"/>
    <x v="0"/>
    <x v="0"/>
    <x v="0"/>
    <m/>
    <x v="1"/>
    <x v="0"/>
    <x v="0"/>
    <x v="0"/>
    <x v="75"/>
    <x v="75"/>
    <x v="54"/>
    <x v="6"/>
    <x v="0"/>
    <m/>
    <m/>
    <m/>
    <m/>
    <n v="4404"/>
    <m/>
    <m/>
  </r>
  <r>
    <x v="9"/>
    <x v="0"/>
    <x v="1"/>
    <x v="0"/>
    <m/>
    <x v="1"/>
    <x v="0"/>
    <x v="0"/>
    <x v="0"/>
    <x v="76"/>
    <x v="76"/>
    <x v="54"/>
    <x v="6"/>
    <x v="0"/>
    <m/>
    <m/>
    <m/>
    <m/>
    <n v="1910"/>
    <m/>
    <m/>
  </r>
  <r>
    <x v="9"/>
    <x v="0"/>
    <x v="0"/>
    <x v="0"/>
    <m/>
    <x v="1"/>
    <x v="0"/>
    <x v="0"/>
    <x v="0"/>
    <x v="77"/>
    <x v="77"/>
    <x v="54"/>
    <x v="6"/>
    <x v="0"/>
    <m/>
    <m/>
    <m/>
    <m/>
    <n v="4760"/>
    <m/>
    <m/>
  </r>
  <r>
    <x v="9"/>
    <x v="0"/>
    <x v="1"/>
    <x v="0"/>
    <m/>
    <x v="1"/>
    <x v="0"/>
    <x v="0"/>
    <x v="0"/>
    <x v="78"/>
    <x v="78"/>
    <x v="54"/>
    <x v="6"/>
    <x v="0"/>
    <m/>
    <m/>
    <m/>
    <m/>
    <n v="800"/>
    <m/>
    <m/>
  </r>
  <r>
    <x v="9"/>
    <x v="0"/>
    <x v="0"/>
    <x v="0"/>
    <m/>
    <x v="1"/>
    <x v="0"/>
    <x v="0"/>
    <x v="0"/>
    <x v="84"/>
    <x v="84"/>
    <x v="56"/>
    <x v="6"/>
    <x v="0"/>
    <m/>
    <m/>
    <m/>
    <m/>
    <n v="0"/>
    <m/>
    <m/>
  </r>
  <r>
    <x v="9"/>
    <x v="0"/>
    <x v="2"/>
    <x v="0"/>
    <m/>
    <x v="1"/>
    <x v="0"/>
    <x v="0"/>
    <x v="0"/>
    <x v="335"/>
    <x v="338"/>
    <x v="5"/>
    <x v="1"/>
    <x v="0"/>
    <m/>
    <m/>
    <m/>
    <m/>
    <m/>
    <m/>
    <m/>
  </r>
  <r>
    <x v="8"/>
    <x v="3"/>
    <x v="1"/>
    <x v="0"/>
    <m/>
    <x v="1"/>
    <x v="1"/>
    <x v="8"/>
    <x v="0"/>
    <x v="9"/>
    <x v="9"/>
    <x v="2"/>
    <x v="0"/>
    <x v="0"/>
    <m/>
    <m/>
    <m/>
    <m/>
    <n v="2390"/>
    <m/>
    <n v="-2390"/>
  </r>
  <r>
    <x v="8"/>
    <x v="3"/>
    <x v="0"/>
    <x v="0"/>
    <m/>
    <x v="1"/>
    <x v="1"/>
    <x v="8"/>
    <x v="0"/>
    <x v="45"/>
    <x v="45"/>
    <x v="28"/>
    <x v="3"/>
    <x v="0"/>
    <m/>
    <m/>
    <m/>
    <m/>
    <n v="10"/>
    <m/>
    <n v="-10"/>
  </r>
  <r>
    <x v="8"/>
    <x v="3"/>
    <x v="0"/>
    <x v="0"/>
    <m/>
    <x v="1"/>
    <x v="1"/>
    <x v="8"/>
    <x v="0"/>
    <x v="85"/>
    <x v="85"/>
    <x v="57"/>
    <x v="7"/>
    <x v="1"/>
    <m/>
    <m/>
    <m/>
    <m/>
    <n v="304"/>
    <m/>
    <n v="-304"/>
  </r>
  <r>
    <x v="8"/>
    <x v="3"/>
    <x v="1"/>
    <x v="0"/>
    <m/>
    <x v="1"/>
    <x v="1"/>
    <x v="8"/>
    <x v="0"/>
    <x v="103"/>
    <x v="103"/>
    <x v="71"/>
    <x v="8"/>
    <x v="1"/>
    <m/>
    <m/>
    <m/>
    <m/>
    <n v="2696.75"/>
    <m/>
    <n v="-2696.75"/>
  </r>
  <r>
    <x v="8"/>
    <x v="3"/>
    <x v="1"/>
    <x v="0"/>
    <m/>
    <x v="1"/>
    <x v="1"/>
    <x v="8"/>
    <x v="0"/>
    <x v="113"/>
    <x v="113"/>
    <x v="76"/>
    <x v="9"/>
    <x v="1"/>
    <m/>
    <m/>
    <m/>
    <m/>
    <n v="218"/>
    <m/>
    <n v="-218"/>
  </r>
  <r>
    <x v="8"/>
    <x v="3"/>
    <x v="1"/>
    <x v="0"/>
    <m/>
    <x v="1"/>
    <x v="1"/>
    <x v="8"/>
    <x v="0"/>
    <x v="203"/>
    <x v="203"/>
    <x v="116"/>
    <x v="14"/>
    <x v="2"/>
    <m/>
    <m/>
    <m/>
    <m/>
    <n v="3000"/>
    <m/>
    <n v="-3000"/>
  </r>
  <r>
    <x v="8"/>
    <x v="3"/>
    <x v="1"/>
    <x v="0"/>
    <m/>
    <x v="1"/>
    <x v="1"/>
    <x v="8"/>
    <x v="0"/>
    <x v="219"/>
    <x v="219"/>
    <x v="124"/>
    <x v="14"/>
    <x v="2"/>
    <m/>
    <m/>
    <m/>
    <m/>
    <n v="3000"/>
    <m/>
    <n v="-3000"/>
  </r>
  <r>
    <x v="8"/>
    <x v="3"/>
    <x v="1"/>
    <x v="0"/>
    <m/>
    <x v="1"/>
    <x v="1"/>
    <x v="8"/>
    <x v="0"/>
    <x v="233"/>
    <x v="233"/>
    <x v="132"/>
    <x v="15"/>
    <x v="2"/>
    <m/>
    <m/>
    <m/>
    <m/>
    <n v="3693"/>
    <m/>
    <n v="-3693"/>
  </r>
  <r>
    <x v="8"/>
    <x v="3"/>
    <x v="1"/>
    <x v="0"/>
    <m/>
    <x v="1"/>
    <x v="1"/>
    <x v="8"/>
    <x v="0"/>
    <x v="275"/>
    <x v="276"/>
    <x v="154"/>
    <x v="18"/>
    <x v="2"/>
    <m/>
    <m/>
    <m/>
    <m/>
    <n v="1500"/>
    <m/>
    <n v="-1500"/>
  </r>
  <r>
    <x v="8"/>
    <x v="3"/>
    <x v="1"/>
    <x v="0"/>
    <m/>
    <x v="1"/>
    <x v="1"/>
    <x v="8"/>
    <x v="0"/>
    <x v="314"/>
    <x v="317"/>
    <x v="182"/>
    <x v="20"/>
    <x v="2"/>
    <m/>
    <m/>
    <m/>
    <m/>
    <n v="1500"/>
    <m/>
    <n v="-1500"/>
  </r>
  <r>
    <x v="8"/>
    <x v="3"/>
    <x v="1"/>
    <x v="0"/>
    <m/>
    <x v="1"/>
    <x v="1"/>
    <x v="8"/>
    <x v="0"/>
    <x v="279"/>
    <x v="280"/>
    <x v="154"/>
    <x v="18"/>
    <x v="2"/>
    <m/>
    <m/>
    <m/>
    <m/>
    <n v="601"/>
    <m/>
    <n v="-601"/>
  </r>
  <r>
    <x v="9"/>
    <x v="0"/>
    <x v="0"/>
    <x v="0"/>
    <m/>
    <x v="2"/>
    <x v="0"/>
    <x v="0"/>
    <x v="0"/>
    <x v="90"/>
    <x v="90"/>
    <x v="62"/>
    <x v="7"/>
    <x v="1"/>
    <m/>
    <m/>
    <m/>
    <m/>
    <n v="5000"/>
    <m/>
    <m/>
  </r>
  <r>
    <x v="9"/>
    <x v="0"/>
    <x v="1"/>
    <x v="0"/>
    <m/>
    <x v="2"/>
    <x v="0"/>
    <x v="0"/>
    <x v="0"/>
    <x v="95"/>
    <x v="95"/>
    <x v="66"/>
    <x v="7"/>
    <x v="1"/>
    <m/>
    <m/>
    <m/>
    <m/>
    <n v="0"/>
    <m/>
    <m/>
  </r>
  <r>
    <x v="9"/>
    <x v="0"/>
    <x v="0"/>
    <x v="0"/>
    <m/>
    <x v="2"/>
    <x v="0"/>
    <x v="0"/>
    <x v="0"/>
    <x v="85"/>
    <x v="85"/>
    <x v="57"/>
    <x v="7"/>
    <x v="1"/>
    <m/>
    <m/>
    <m/>
    <m/>
    <n v="10000"/>
    <m/>
    <m/>
  </r>
  <r>
    <x v="9"/>
    <x v="0"/>
    <x v="1"/>
    <x v="0"/>
    <m/>
    <x v="2"/>
    <x v="0"/>
    <x v="0"/>
    <x v="0"/>
    <x v="86"/>
    <x v="86"/>
    <x v="58"/>
    <x v="7"/>
    <x v="1"/>
    <m/>
    <m/>
    <m/>
    <m/>
    <n v="4000"/>
    <m/>
    <m/>
  </r>
  <r>
    <x v="9"/>
    <x v="0"/>
    <x v="0"/>
    <x v="0"/>
    <m/>
    <x v="2"/>
    <x v="0"/>
    <x v="0"/>
    <x v="0"/>
    <x v="87"/>
    <x v="87"/>
    <x v="59"/>
    <x v="7"/>
    <x v="1"/>
    <m/>
    <m/>
    <m/>
    <m/>
    <n v="7304.5"/>
    <m/>
    <m/>
  </r>
  <r>
    <x v="9"/>
    <x v="0"/>
    <x v="1"/>
    <x v="0"/>
    <m/>
    <x v="2"/>
    <x v="0"/>
    <x v="0"/>
    <x v="0"/>
    <x v="88"/>
    <x v="88"/>
    <x v="60"/>
    <x v="7"/>
    <x v="1"/>
    <m/>
    <m/>
    <m/>
    <m/>
    <n v="2000"/>
    <m/>
    <m/>
  </r>
  <r>
    <x v="9"/>
    <x v="0"/>
    <x v="0"/>
    <x v="0"/>
    <m/>
    <x v="2"/>
    <x v="0"/>
    <x v="0"/>
    <x v="0"/>
    <x v="89"/>
    <x v="89"/>
    <x v="61"/>
    <x v="7"/>
    <x v="1"/>
    <m/>
    <m/>
    <m/>
    <m/>
    <n v="6003.17"/>
    <m/>
    <m/>
  </r>
  <r>
    <x v="9"/>
    <x v="0"/>
    <x v="0"/>
    <x v="0"/>
    <m/>
    <x v="2"/>
    <x v="0"/>
    <x v="0"/>
    <x v="0"/>
    <x v="91"/>
    <x v="91"/>
    <x v="63"/>
    <x v="7"/>
    <x v="1"/>
    <m/>
    <m/>
    <m/>
    <m/>
    <n v="1001"/>
    <m/>
    <m/>
  </r>
  <r>
    <x v="9"/>
    <x v="0"/>
    <x v="0"/>
    <x v="0"/>
    <m/>
    <x v="2"/>
    <x v="0"/>
    <x v="0"/>
    <x v="0"/>
    <x v="93"/>
    <x v="93"/>
    <x v="64"/>
    <x v="7"/>
    <x v="1"/>
    <m/>
    <m/>
    <m/>
    <m/>
    <n v="5783"/>
    <m/>
    <m/>
  </r>
  <r>
    <x v="9"/>
    <x v="0"/>
    <x v="0"/>
    <x v="0"/>
    <m/>
    <x v="2"/>
    <x v="0"/>
    <x v="0"/>
    <x v="0"/>
    <x v="92"/>
    <x v="92"/>
    <x v="63"/>
    <x v="7"/>
    <x v="1"/>
    <m/>
    <m/>
    <m/>
    <m/>
    <n v="689"/>
    <m/>
    <m/>
  </r>
  <r>
    <x v="9"/>
    <x v="0"/>
    <x v="1"/>
    <x v="0"/>
    <m/>
    <x v="2"/>
    <x v="0"/>
    <x v="0"/>
    <x v="0"/>
    <x v="94"/>
    <x v="94"/>
    <x v="65"/>
    <x v="7"/>
    <x v="1"/>
    <m/>
    <m/>
    <m/>
    <m/>
    <n v="3000"/>
    <m/>
    <m/>
  </r>
  <r>
    <x v="9"/>
    <x v="0"/>
    <x v="0"/>
    <x v="0"/>
    <m/>
    <x v="2"/>
    <x v="0"/>
    <x v="0"/>
    <x v="0"/>
    <x v="0"/>
    <x v="0"/>
    <x v="0"/>
    <x v="0"/>
    <x v="0"/>
    <m/>
    <m/>
    <m/>
    <m/>
    <n v="977"/>
    <m/>
    <m/>
  </r>
  <r>
    <x v="9"/>
    <x v="0"/>
    <x v="0"/>
    <x v="0"/>
    <m/>
    <x v="2"/>
    <x v="0"/>
    <x v="0"/>
    <x v="0"/>
    <x v="2"/>
    <x v="2"/>
    <x v="1"/>
    <x v="0"/>
    <x v="0"/>
    <m/>
    <m/>
    <m/>
    <m/>
    <n v="10544"/>
    <m/>
    <m/>
  </r>
  <r>
    <x v="9"/>
    <x v="0"/>
    <x v="0"/>
    <x v="0"/>
    <m/>
    <x v="2"/>
    <x v="0"/>
    <x v="0"/>
    <x v="0"/>
    <x v="3"/>
    <x v="3"/>
    <x v="1"/>
    <x v="0"/>
    <x v="0"/>
    <m/>
    <m/>
    <m/>
    <m/>
    <n v="0"/>
    <m/>
    <m/>
  </r>
  <r>
    <x v="9"/>
    <x v="0"/>
    <x v="0"/>
    <x v="0"/>
    <m/>
    <x v="2"/>
    <x v="0"/>
    <x v="0"/>
    <x v="0"/>
    <x v="4"/>
    <x v="4"/>
    <x v="1"/>
    <x v="0"/>
    <x v="0"/>
    <m/>
    <m/>
    <m/>
    <m/>
    <n v="3459"/>
    <m/>
    <m/>
  </r>
  <r>
    <x v="9"/>
    <x v="0"/>
    <x v="0"/>
    <x v="0"/>
    <m/>
    <x v="2"/>
    <x v="0"/>
    <x v="0"/>
    <x v="0"/>
    <x v="5"/>
    <x v="5"/>
    <x v="1"/>
    <x v="0"/>
    <x v="0"/>
    <m/>
    <m/>
    <m/>
    <m/>
    <n v="641.75"/>
    <m/>
    <m/>
  </r>
  <r>
    <x v="9"/>
    <x v="0"/>
    <x v="0"/>
    <x v="0"/>
    <m/>
    <x v="2"/>
    <x v="0"/>
    <x v="0"/>
    <x v="0"/>
    <x v="7"/>
    <x v="7"/>
    <x v="2"/>
    <x v="0"/>
    <x v="0"/>
    <m/>
    <m/>
    <m/>
    <m/>
    <n v="4540"/>
    <m/>
    <m/>
  </r>
  <r>
    <x v="9"/>
    <x v="0"/>
    <x v="0"/>
    <x v="0"/>
    <m/>
    <x v="2"/>
    <x v="0"/>
    <x v="0"/>
    <x v="0"/>
    <x v="6"/>
    <x v="6"/>
    <x v="1"/>
    <x v="0"/>
    <x v="0"/>
    <m/>
    <m/>
    <m/>
    <m/>
    <n v="3830"/>
    <m/>
    <m/>
  </r>
  <r>
    <x v="9"/>
    <x v="0"/>
    <x v="0"/>
    <x v="0"/>
    <m/>
    <x v="2"/>
    <x v="0"/>
    <x v="0"/>
    <x v="0"/>
    <x v="1"/>
    <x v="1"/>
    <x v="0"/>
    <x v="0"/>
    <x v="0"/>
    <m/>
    <m/>
    <m/>
    <m/>
    <n v="7560"/>
    <m/>
    <m/>
  </r>
  <r>
    <x v="9"/>
    <x v="0"/>
    <x v="1"/>
    <x v="0"/>
    <m/>
    <x v="2"/>
    <x v="0"/>
    <x v="0"/>
    <x v="0"/>
    <x v="8"/>
    <x v="8"/>
    <x v="3"/>
    <x v="0"/>
    <x v="0"/>
    <m/>
    <m/>
    <m/>
    <m/>
    <n v="15000"/>
    <m/>
    <m/>
  </r>
  <r>
    <x v="9"/>
    <x v="0"/>
    <x v="1"/>
    <x v="0"/>
    <m/>
    <x v="2"/>
    <x v="0"/>
    <x v="0"/>
    <x v="0"/>
    <x v="9"/>
    <x v="9"/>
    <x v="2"/>
    <x v="0"/>
    <x v="0"/>
    <m/>
    <m/>
    <m/>
    <m/>
    <n v="2250"/>
    <m/>
    <m/>
  </r>
  <r>
    <x v="9"/>
    <x v="0"/>
    <x v="1"/>
    <x v="0"/>
    <m/>
    <x v="2"/>
    <x v="0"/>
    <x v="0"/>
    <x v="0"/>
    <x v="96"/>
    <x v="96"/>
    <x v="67"/>
    <x v="8"/>
    <x v="1"/>
    <m/>
    <m/>
    <m/>
    <m/>
    <n v="0"/>
    <m/>
    <m/>
  </r>
  <r>
    <x v="9"/>
    <x v="0"/>
    <x v="0"/>
    <x v="0"/>
    <m/>
    <x v="2"/>
    <x v="0"/>
    <x v="0"/>
    <x v="0"/>
    <x v="99"/>
    <x v="99"/>
    <x v="69"/>
    <x v="8"/>
    <x v="1"/>
    <m/>
    <m/>
    <m/>
    <m/>
    <n v="8832"/>
    <m/>
    <m/>
  </r>
  <r>
    <x v="9"/>
    <x v="0"/>
    <x v="1"/>
    <x v="0"/>
    <m/>
    <x v="2"/>
    <x v="0"/>
    <x v="0"/>
    <x v="0"/>
    <x v="100"/>
    <x v="100"/>
    <x v="70"/>
    <x v="8"/>
    <x v="1"/>
    <m/>
    <m/>
    <m/>
    <m/>
    <n v="0"/>
    <m/>
    <m/>
  </r>
  <r>
    <x v="9"/>
    <x v="0"/>
    <x v="1"/>
    <x v="0"/>
    <m/>
    <x v="2"/>
    <x v="0"/>
    <x v="0"/>
    <x v="0"/>
    <x v="101"/>
    <x v="101"/>
    <x v="70"/>
    <x v="8"/>
    <x v="1"/>
    <m/>
    <m/>
    <m/>
    <m/>
    <n v="0"/>
    <m/>
    <m/>
  </r>
  <r>
    <x v="9"/>
    <x v="0"/>
    <x v="1"/>
    <x v="0"/>
    <m/>
    <x v="2"/>
    <x v="0"/>
    <x v="0"/>
    <x v="0"/>
    <x v="103"/>
    <x v="103"/>
    <x v="71"/>
    <x v="8"/>
    <x v="1"/>
    <m/>
    <m/>
    <m/>
    <m/>
    <n v="0"/>
    <m/>
    <m/>
  </r>
  <r>
    <x v="9"/>
    <x v="0"/>
    <x v="0"/>
    <x v="0"/>
    <m/>
    <x v="2"/>
    <x v="0"/>
    <x v="0"/>
    <x v="0"/>
    <x v="104"/>
    <x v="104"/>
    <x v="71"/>
    <x v="8"/>
    <x v="1"/>
    <m/>
    <m/>
    <m/>
    <m/>
    <n v="3242"/>
    <m/>
    <m/>
  </r>
  <r>
    <x v="9"/>
    <x v="0"/>
    <x v="1"/>
    <x v="0"/>
    <m/>
    <x v="2"/>
    <x v="0"/>
    <x v="0"/>
    <x v="0"/>
    <x v="105"/>
    <x v="105"/>
    <x v="72"/>
    <x v="8"/>
    <x v="1"/>
    <m/>
    <m/>
    <m/>
    <m/>
    <n v="5000"/>
    <m/>
    <m/>
  </r>
  <r>
    <x v="9"/>
    <x v="0"/>
    <x v="1"/>
    <x v="0"/>
    <m/>
    <x v="2"/>
    <x v="0"/>
    <x v="0"/>
    <x v="0"/>
    <x v="97"/>
    <x v="97"/>
    <x v="67"/>
    <x v="8"/>
    <x v="1"/>
    <m/>
    <m/>
    <m/>
    <m/>
    <n v="750"/>
    <m/>
    <m/>
  </r>
  <r>
    <x v="9"/>
    <x v="0"/>
    <x v="0"/>
    <x v="0"/>
    <m/>
    <x v="2"/>
    <x v="0"/>
    <x v="0"/>
    <x v="0"/>
    <x v="109"/>
    <x v="109"/>
    <x v="74"/>
    <x v="8"/>
    <x v="1"/>
    <m/>
    <m/>
    <m/>
    <m/>
    <n v="3000"/>
    <m/>
    <m/>
  </r>
  <r>
    <x v="9"/>
    <x v="0"/>
    <x v="1"/>
    <x v="0"/>
    <m/>
    <x v="2"/>
    <x v="0"/>
    <x v="0"/>
    <x v="0"/>
    <x v="106"/>
    <x v="106"/>
    <x v="67"/>
    <x v="8"/>
    <x v="1"/>
    <m/>
    <m/>
    <m/>
    <m/>
    <n v="4000"/>
    <m/>
    <m/>
  </r>
  <r>
    <x v="9"/>
    <x v="0"/>
    <x v="0"/>
    <x v="0"/>
    <m/>
    <x v="2"/>
    <x v="0"/>
    <x v="0"/>
    <x v="0"/>
    <x v="110"/>
    <x v="110"/>
    <x v="74"/>
    <x v="8"/>
    <x v="1"/>
    <m/>
    <m/>
    <m/>
    <m/>
    <n v="639"/>
    <m/>
    <m/>
  </r>
  <r>
    <x v="9"/>
    <x v="0"/>
    <x v="0"/>
    <x v="0"/>
    <m/>
    <x v="2"/>
    <x v="0"/>
    <x v="0"/>
    <x v="0"/>
    <x v="107"/>
    <x v="107"/>
    <x v="73"/>
    <x v="8"/>
    <x v="1"/>
    <m/>
    <m/>
    <m/>
    <m/>
    <n v="6000"/>
    <m/>
    <m/>
  </r>
  <r>
    <x v="9"/>
    <x v="0"/>
    <x v="0"/>
    <x v="0"/>
    <m/>
    <x v="2"/>
    <x v="0"/>
    <x v="0"/>
    <x v="0"/>
    <x v="108"/>
    <x v="108"/>
    <x v="74"/>
    <x v="8"/>
    <x v="1"/>
    <m/>
    <m/>
    <m/>
    <m/>
    <n v="5221"/>
    <m/>
    <m/>
  </r>
  <r>
    <x v="9"/>
    <x v="0"/>
    <x v="1"/>
    <x v="0"/>
    <m/>
    <x v="2"/>
    <x v="0"/>
    <x v="0"/>
    <x v="0"/>
    <x v="102"/>
    <x v="102"/>
    <x v="70"/>
    <x v="8"/>
    <x v="1"/>
    <m/>
    <m/>
    <m/>
    <m/>
    <n v="341.5"/>
    <m/>
    <m/>
  </r>
  <r>
    <x v="9"/>
    <x v="0"/>
    <x v="1"/>
    <x v="0"/>
    <m/>
    <x v="2"/>
    <x v="0"/>
    <x v="0"/>
    <x v="0"/>
    <x v="98"/>
    <x v="98"/>
    <x v="68"/>
    <x v="8"/>
    <x v="1"/>
    <m/>
    <m/>
    <m/>
    <m/>
    <n v="1500"/>
    <m/>
    <m/>
  </r>
  <r>
    <x v="9"/>
    <x v="0"/>
    <x v="0"/>
    <x v="1"/>
    <m/>
    <x v="2"/>
    <x v="0"/>
    <x v="0"/>
    <x v="0"/>
    <x v="111"/>
    <x v="111"/>
    <x v="75"/>
    <x v="8"/>
    <x v="1"/>
    <m/>
    <m/>
    <m/>
    <m/>
    <n v="8193.5"/>
    <m/>
    <m/>
  </r>
  <r>
    <x v="9"/>
    <x v="0"/>
    <x v="0"/>
    <x v="0"/>
    <m/>
    <x v="2"/>
    <x v="0"/>
    <x v="0"/>
    <x v="0"/>
    <x v="115"/>
    <x v="115"/>
    <x v="78"/>
    <x v="9"/>
    <x v="1"/>
    <m/>
    <m/>
    <m/>
    <m/>
    <n v="983"/>
    <m/>
    <m/>
  </r>
  <r>
    <x v="9"/>
    <x v="0"/>
    <x v="0"/>
    <x v="0"/>
    <m/>
    <x v="2"/>
    <x v="0"/>
    <x v="0"/>
    <x v="0"/>
    <x v="119"/>
    <x v="119"/>
    <x v="79"/>
    <x v="9"/>
    <x v="1"/>
    <m/>
    <m/>
    <m/>
    <m/>
    <n v="1392"/>
    <m/>
    <m/>
  </r>
  <r>
    <x v="9"/>
    <x v="0"/>
    <x v="0"/>
    <x v="0"/>
    <m/>
    <x v="2"/>
    <x v="0"/>
    <x v="0"/>
    <x v="0"/>
    <x v="122"/>
    <x v="122"/>
    <x v="80"/>
    <x v="9"/>
    <x v="1"/>
    <m/>
    <m/>
    <m/>
    <m/>
    <n v="5778"/>
    <m/>
    <m/>
  </r>
  <r>
    <x v="9"/>
    <x v="0"/>
    <x v="1"/>
    <x v="0"/>
    <m/>
    <x v="2"/>
    <x v="0"/>
    <x v="0"/>
    <x v="0"/>
    <x v="123"/>
    <x v="123"/>
    <x v="81"/>
    <x v="9"/>
    <x v="1"/>
    <m/>
    <m/>
    <m/>
    <m/>
    <n v="600"/>
    <m/>
    <m/>
  </r>
  <r>
    <x v="9"/>
    <x v="0"/>
    <x v="0"/>
    <x v="0"/>
    <m/>
    <x v="2"/>
    <x v="0"/>
    <x v="0"/>
    <x v="0"/>
    <x v="112"/>
    <x v="112"/>
    <x v="76"/>
    <x v="9"/>
    <x v="1"/>
    <m/>
    <m/>
    <m/>
    <m/>
    <n v="4000"/>
    <m/>
    <m/>
  </r>
  <r>
    <x v="9"/>
    <x v="0"/>
    <x v="0"/>
    <x v="0"/>
    <m/>
    <x v="2"/>
    <x v="0"/>
    <x v="0"/>
    <x v="0"/>
    <x v="126"/>
    <x v="126"/>
    <x v="82"/>
    <x v="9"/>
    <x v="1"/>
    <m/>
    <m/>
    <m/>
    <m/>
    <n v="1484"/>
    <m/>
    <m/>
  </r>
  <r>
    <x v="9"/>
    <x v="0"/>
    <x v="0"/>
    <x v="0"/>
    <m/>
    <x v="2"/>
    <x v="0"/>
    <x v="0"/>
    <x v="0"/>
    <x v="128"/>
    <x v="128"/>
    <x v="82"/>
    <x v="9"/>
    <x v="1"/>
    <m/>
    <m/>
    <m/>
    <m/>
    <n v="0"/>
    <m/>
    <m/>
  </r>
  <r>
    <x v="9"/>
    <x v="0"/>
    <x v="0"/>
    <x v="0"/>
    <m/>
    <x v="2"/>
    <x v="0"/>
    <x v="0"/>
    <x v="0"/>
    <x v="129"/>
    <x v="129"/>
    <x v="79"/>
    <x v="9"/>
    <x v="1"/>
    <m/>
    <m/>
    <m/>
    <m/>
    <n v="1500"/>
    <m/>
    <m/>
  </r>
  <r>
    <x v="9"/>
    <x v="0"/>
    <x v="1"/>
    <x v="0"/>
    <m/>
    <x v="2"/>
    <x v="0"/>
    <x v="0"/>
    <x v="0"/>
    <x v="116"/>
    <x v="116"/>
    <x v="78"/>
    <x v="9"/>
    <x v="1"/>
    <m/>
    <m/>
    <m/>
    <m/>
    <n v="765"/>
    <m/>
    <m/>
  </r>
  <r>
    <x v="9"/>
    <x v="0"/>
    <x v="1"/>
    <x v="0"/>
    <m/>
    <x v="2"/>
    <x v="0"/>
    <x v="0"/>
    <x v="0"/>
    <x v="113"/>
    <x v="113"/>
    <x v="76"/>
    <x v="9"/>
    <x v="1"/>
    <m/>
    <m/>
    <m/>
    <m/>
    <n v="0"/>
    <m/>
    <m/>
  </r>
  <r>
    <x v="9"/>
    <x v="0"/>
    <x v="0"/>
    <x v="0"/>
    <m/>
    <x v="2"/>
    <x v="0"/>
    <x v="0"/>
    <x v="0"/>
    <x v="130"/>
    <x v="130"/>
    <x v="77"/>
    <x v="9"/>
    <x v="1"/>
    <m/>
    <m/>
    <m/>
    <m/>
    <n v="578"/>
    <m/>
    <m/>
  </r>
  <r>
    <x v="9"/>
    <x v="0"/>
    <x v="1"/>
    <x v="0"/>
    <m/>
    <x v="2"/>
    <x v="0"/>
    <x v="0"/>
    <x v="0"/>
    <x v="120"/>
    <x v="120"/>
    <x v="79"/>
    <x v="9"/>
    <x v="1"/>
    <m/>
    <m/>
    <m/>
    <m/>
    <n v="900"/>
    <m/>
    <m/>
  </r>
  <r>
    <x v="9"/>
    <x v="0"/>
    <x v="0"/>
    <x v="0"/>
    <m/>
    <x v="2"/>
    <x v="0"/>
    <x v="0"/>
    <x v="0"/>
    <x v="117"/>
    <x v="117"/>
    <x v="78"/>
    <x v="9"/>
    <x v="1"/>
    <m/>
    <m/>
    <m/>
    <m/>
    <n v="2750"/>
    <m/>
    <m/>
  </r>
  <r>
    <x v="9"/>
    <x v="0"/>
    <x v="0"/>
    <x v="0"/>
    <m/>
    <x v="2"/>
    <x v="0"/>
    <x v="0"/>
    <x v="0"/>
    <x v="134"/>
    <x v="134"/>
    <x v="80"/>
    <x v="9"/>
    <x v="1"/>
    <m/>
    <m/>
    <m/>
    <m/>
    <n v="548.33000000000004"/>
    <m/>
    <m/>
  </r>
  <r>
    <x v="9"/>
    <x v="0"/>
    <x v="0"/>
    <x v="0"/>
    <m/>
    <x v="2"/>
    <x v="0"/>
    <x v="0"/>
    <x v="0"/>
    <x v="136"/>
    <x v="136"/>
    <x v="83"/>
    <x v="9"/>
    <x v="1"/>
    <m/>
    <m/>
    <m/>
    <m/>
    <n v="0"/>
    <m/>
    <m/>
  </r>
  <r>
    <x v="9"/>
    <x v="0"/>
    <x v="0"/>
    <x v="0"/>
    <m/>
    <x v="2"/>
    <x v="0"/>
    <x v="0"/>
    <x v="0"/>
    <x v="124"/>
    <x v="124"/>
    <x v="81"/>
    <x v="9"/>
    <x v="1"/>
    <m/>
    <m/>
    <m/>
    <m/>
    <n v="0"/>
    <m/>
    <m/>
  </r>
  <r>
    <x v="9"/>
    <x v="0"/>
    <x v="0"/>
    <x v="0"/>
    <m/>
    <x v="2"/>
    <x v="0"/>
    <x v="0"/>
    <x v="0"/>
    <x v="118"/>
    <x v="118"/>
    <x v="78"/>
    <x v="9"/>
    <x v="1"/>
    <m/>
    <m/>
    <m/>
    <m/>
    <n v="0"/>
    <m/>
    <m/>
  </r>
  <r>
    <x v="9"/>
    <x v="0"/>
    <x v="0"/>
    <x v="0"/>
    <m/>
    <x v="2"/>
    <x v="0"/>
    <x v="0"/>
    <x v="0"/>
    <x v="135"/>
    <x v="135"/>
    <x v="80"/>
    <x v="9"/>
    <x v="1"/>
    <m/>
    <m/>
    <m/>
    <m/>
    <n v="179"/>
    <m/>
    <m/>
  </r>
  <r>
    <x v="9"/>
    <x v="0"/>
    <x v="0"/>
    <x v="0"/>
    <m/>
    <x v="2"/>
    <x v="0"/>
    <x v="0"/>
    <x v="0"/>
    <x v="127"/>
    <x v="127"/>
    <x v="82"/>
    <x v="9"/>
    <x v="1"/>
    <m/>
    <m/>
    <m/>
    <m/>
    <n v="1394.5"/>
    <m/>
    <m/>
  </r>
  <r>
    <x v="9"/>
    <x v="0"/>
    <x v="1"/>
    <x v="0"/>
    <m/>
    <x v="2"/>
    <x v="0"/>
    <x v="0"/>
    <x v="1"/>
    <x v="138"/>
    <x v="138"/>
    <x v="84"/>
    <x v="9"/>
    <x v="1"/>
    <m/>
    <m/>
    <m/>
    <m/>
    <n v="6717.75"/>
    <m/>
    <m/>
  </r>
  <r>
    <x v="9"/>
    <x v="0"/>
    <x v="0"/>
    <x v="0"/>
    <m/>
    <x v="2"/>
    <x v="0"/>
    <x v="0"/>
    <x v="0"/>
    <x v="131"/>
    <x v="131"/>
    <x v="77"/>
    <x v="9"/>
    <x v="1"/>
    <m/>
    <m/>
    <m/>
    <m/>
    <n v="2548"/>
    <m/>
    <m/>
  </r>
  <r>
    <x v="9"/>
    <x v="0"/>
    <x v="0"/>
    <x v="0"/>
    <m/>
    <x v="2"/>
    <x v="0"/>
    <x v="0"/>
    <x v="0"/>
    <x v="132"/>
    <x v="132"/>
    <x v="77"/>
    <x v="9"/>
    <x v="1"/>
    <m/>
    <m/>
    <m/>
    <m/>
    <n v="1241"/>
    <m/>
    <m/>
  </r>
  <r>
    <x v="9"/>
    <x v="0"/>
    <x v="0"/>
    <x v="0"/>
    <m/>
    <x v="2"/>
    <x v="0"/>
    <x v="0"/>
    <x v="0"/>
    <x v="137"/>
    <x v="137"/>
    <x v="83"/>
    <x v="9"/>
    <x v="1"/>
    <m/>
    <m/>
    <m/>
    <m/>
    <n v="731.8"/>
    <m/>
    <m/>
  </r>
  <r>
    <x v="9"/>
    <x v="0"/>
    <x v="1"/>
    <x v="0"/>
    <m/>
    <x v="2"/>
    <x v="0"/>
    <x v="0"/>
    <x v="0"/>
    <x v="121"/>
    <x v="121"/>
    <x v="79"/>
    <x v="9"/>
    <x v="1"/>
    <m/>
    <m/>
    <m/>
    <m/>
    <n v="0"/>
    <m/>
    <m/>
  </r>
  <r>
    <x v="9"/>
    <x v="0"/>
    <x v="1"/>
    <x v="0"/>
    <m/>
    <x v="2"/>
    <x v="0"/>
    <x v="0"/>
    <x v="0"/>
    <x v="139"/>
    <x v="139"/>
    <x v="79"/>
    <x v="9"/>
    <x v="1"/>
    <m/>
    <m/>
    <m/>
    <m/>
    <n v="0"/>
    <m/>
    <m/>
  </r>
  <r>
    <x v="9"/>
    <x v="0"/>
    <x v="0"/>
    <x v="0"/>
    <m/>
    <x v="2"/>
    <x v="0"/>
    <x v="0"/>
    <x v="0"/>
    <x v="133"/>
    <x v="133"/>
    <x v="77"/>
    <x v="9"/>
    <x v="1"/>
    <m/>
    <m/>
    <m/>
    <m/>
    <n v="580"/>
    <m/>
    <m/>
  </r>
  <r>
    <x v="9"/>
    <x v="0"/>
    <x v="0"/>
    <x v="0"/>
    <m/>
    <x v="2"/>
    <x v="0"/>
    <x v="0"/>
    <x v="0"/>
    <x v="125"/>
    <x v="125"/>
    <x v="81"/>
    <x v="9"/>
    <x v="1"/>
    <m/>
    <m/>
    <m/>
    <m/>
    <n v="0"/>
    <m/>
    <m/>
  </r>
  <r>
    <x v="9"/>
    <x v="0"/>
    <x v="0"/>
    <x v="0"/>
    <m/>
    <x v="2"/>
    <x v="0"/>
    <x v="0"/>
    <x v="0"/>
    <x v="114"/>
    <x v="114"/>
    <x v="77"/>
    <x v="9"/>
    <x v="1"/>
    <m/>
    <m/>
    <m/>
    <m/>
    <n v="2354"/>
    <m/>
    <m/>
  </r>
  <r>
    <x v="9"/>
    <x v="0"/>
    <x v="0"/>
    <x v="0"/>
    <m/>
    <x v="2"/>
    <x v="0"/>
    <x v="0"/>
    <x v="0"/>
    <x v="140"/>
    <x v="140"/>
    <x v="85"/>
    <x v="10"/>
    <x v="1"/>
    <m/>
    <m/>
    <m/>
    <m/>
    <n v="8821"/>
    <m/>
    <m/>
  </r>
  <r>
    <x v="9"/>
    <x v="0"/>
    <x v="1"/>
    <x v="0"/>
    <m/>
    <x v="2"/>
    <x v="0"/>
    <x v="0"/>
    <x v="0"/>
    <x v="141"/>
    <x v="141"/>
    <x v="86"/>
    <x v="10"/>
    <x v="1"/>
    <m/>
    <m/>
    <m/>
    <m/>
    <n v="3393.25"/>
    <m/>
    <m/>
  </r>
  <r>
    <x v="9"/>
    <x v="0"/>
    <x v="1"/>
    <x v="0"/>
    <m/>
    <x v="2"/>
    <x v="0"/>
    <x v="0"/>
    <x v="0"/>
    <x v="143"/>
    <x v="143"/>
    <x v="86"/>
    <x v="10"/>
    <x v="1"/>
    <m/>
    <m/>
    <m/>
    <m/>
    <n v="400"/>
    <m/>
    <m/>
  </r>
  <r>
    <x v="9"/>
    <x v="0"/>
    <x v="0"/>
    <x v="0"/>
    <m/>
    <x v="2"/>
    <x v="0"/>
    <x v="0"/>
    <x v="0"/>
    <x v="144"/>
    <x v="144"/>
    <x v="87"/>
    <x v="10"/>
    <x v="1"/>
    <m/>
    <m/>
    <m/>
    <m/>
    <n v="5214"/>
    <m/>
    <m/>
  </r>
  <r>
    <x v="9"/>
    <x v="0"/>
    <x v="0"/>
    <x v="1"/>
    <m/>
    <x v="2"/>
    <x v="0"/>
    <x v="0"/>
    <x v="0"/>
    <x v="145"/>
    <x v="145"/>
    <x v="88"/>
    <x v="10"/>
    <x v="1"/>
    <m/>
    <m/>
    <m/>
    <m/>
    <n v="0"/>
    <m/>
    <m/>
  </r>
  <r>
    <x v="9"/>
    <x v="0"/>
    <x v="0"/>
    <x v="0"/>
    <m/>
    <x v="2"/>
    <x v="0"/>
    <x v="0"/>
    <x v="0"/>
    <x v="146"/>
    <x v="146"/>
    <x v="89"/>
    <x v="10"/>
    <x v="1"/>
    <m/>
    <m/>
    <m/>
    <m/>
    <n v="4827"/>
    <m/>
    <m/>
  </r>
  <r>
    <x v="9"/>
    <x v="0"/>
    <x v="1"/>
    <x v="0"/>
    <m/>
    <x v="2"/>
    <x v="0"/>
    <x v="0"/>
    <x v="0"/>
    <x v="142"/>
    <x v="142"/>
    <x v="86"/>
    <x v="10"/>
    <x v="1"/>
    <m/>
    <m/>
    <m/>
    <m/>
    <n v="1500"/>
    <m/>
    <m/>
  </r>
  <r>
    <x v="9"/>
    <x v="0"/>
    <x v="0"/>
    <x v="0"/>
    <m/>
    <x v="2"/>
    <x v="0"/>
    <x v="0"/>
    <x v="0"/>
    <x v="147"/>
    <x v="147"/>
    <x v="86"/>
    <x v="10"/>
    <x v="1"/>
    <m/>
    <m/>
    <m/>
    <m/>
    <n v="4059.92"/>
    <m/>
    <m/>
  </r>
  <r>
    <x v="9"/>
    <x v="0"/>
    <x v="0"/>
    <x v="0"/>
    <m/>
    <x v="2"/>
    <x v="0"/>
    <x v="0"/>
    <x v="0"/>
    <x v="148"/>
    <x v="148"/>
    <x v="90"/>
    <x v="11"/>
    <x v="1"/>
    <m/>
    <m/>
    <m/>
    <m/>
    <n v="752"/>
    <m/>
    <m/>
  </r>
  <r>
    <x v="9"/>
    <x v="0"/>
    <x v="0"/>
    <x v="0"/>
    <m/>
    <x v="2"/>
    <x v="0"/>
    <x v="0"/>
    <x v="0"/>
    <x v="151"/>
    <x v="151"/>
    <x v="90"/>
    <x v="11"/>
    <x v="1"/>
    <m/>
    <m/>
    <m/>
    <m/>
    <n v="2500"/>
    <m/>
    <m/>
  </r>
  <r>
    <x v="9"/>
    <x v="0"/>
    <x v="0"/>
    <x v="0"/>
    <m/>
    <x v="2"/>
    <x v="0"/>
    <x v="0"/>
    <x v="0"/>
    <x v="161"/>
    <x v="161"/>
    <x v="90"/>
    <x v="11"/>
    <x v="1"/>
    <m/>
    <m/>
    <m/>
    <m/>
    <n v="3370"/>
    <m/>
    <m/>
  </r>
  <r>
    <x v="9"/>
    <x v="0"/>
    <x v="0"/>
    <x v="0"/>
    <m/>
    <x v="2"/>
    <x v="0"/>
    <x v="0"/>
    <x v="0"/>
    <x v="152"/>
    <x v="152"/>
    <x v="91"/>
    <x v="11"/>
    <x v="1"/>
    <m/>
    <m/>
    <m/>
    <m/>
    <n v="4021.25"/>
    <m/>
    <m/>
  </r>
  <r>
    <x v="9"/>
    <x v="0"/>
    <x v="0"/>
    <x v="0"/>
    <m/>
    <x v="2"/>
    <x v="0"/>
    <x v="0"/>
    <x v="0"/>
    <x v="159"/>
    <x v="159"/>
    <x v="94"/>
    <x v="11"/>
    <x v="1"/>
    <m/>
    <m/>
    <m/>
    <m/>
    <n v="4367"/>
    <m/>
    <m/>
  </r>
  <r>
    <x v="9"/>
    <x v="0"/>
    <x v="0"/>
    <x v="0"/>
    <m/>
    <x v="2"/>
    <x v="0"/>
    <x v="0"/>
    <x v="0"/>
    <x v="153"/>
    <x v="153"/>
    <x v="92"/>
    <x v="11"/>
    <x v="1"/>
    <m/>
    <m/>
    <m/>
    <m/>
    <n v="4950"/>
    <m/>
    <m/>
  </r>
  <r>
    <x v="9"/>
    <x v="0"/>
    <x v="0"/>
    <x v="0"/>
    <m/>
    <x v="2"/>
    <x v="0"/>
    <x v="0"/>
    <x v="1"/>
    <x v="154"/>
    <x v="154"/>
    <x v="92"/>
    <x v="11"/>
    <x v="1"/>
    <m/>
    <m/>
    <m/>
    <m/>
    <n v="1000"/>
    <m/>
    <m/>
  </r>
  <r>
    <x v="9"/>
    <x v="0"/>
    <x v="1"/>
    <x v="0"/>
    <m/>
    <x v="2"/>
    <x v="0"/>
    <x v="0"/>
    <x v="0"/>
    <x v="155"/>
    <x v="155"/>
    <x v="92"/>
    <x v="11"/>
    <x v="1"/>
    <m/>
    <m/>
    <m/>
    <m/>
    <n v="0"/>
    <m/>
    <m/>
  </r>
  <r>
    <x v="9"/>
    <x v="0"/>
    <x v="1"/>
    <x v="0"/>
    <m/>
    <x v="2"/>
    <x v="0"/>
    <x v="0"/>
    <x v="0"/>
    <x v="156"/>
    <x v="156"/>
    <x v="93"/>
    <x v="11"/>
    <x v="1"/>
    <m/>
    <m/>
    <m/>
    <m/>
    <n v="4486.09"/>
    <m/>
    <m/>
  </r>
  <r>
    <x v="9"/>
    <x v="0"/>
    <x v="0"/>
    <x v="0"/>
    <m/>
    <x v="2"/>
    <x v="0"/>
    <x v="0"/>
    <x v="0"/>
    <x v="157"/>
    <x v="157"/>
    <x v="92"/>
    <x v="11"/>
    <x v="1"/>
    <m/>
    <m/>
    <m/>
    <m/>
    <n v="3564"/>
    <m/>
    <m/>
  </r>
  <r>
    <x v="9"/>
    <x v="0"/>
    <x v="0"/>
    <x v="0"/>
    <m/>
    <x v="2"/>
    <x v="0"/>
    <x v="0"/>
    <x v="1"/>
    <x v="158"/>
    <x v="158"/>
    <x v="92"/>
    <x v="11"/>
    <x v="1"/>
    <m/>
    <m/>
    <m/>
    <m/>
    <n v="6072.5"/>
    <m/>
    <m/>
  </r>
  <r>
    <x v="9"/>
    <x v="0"/>
    <x v="0"/>
    <x v="0"/>
    <m/>
    <x v="2"/>
    <x v="0"/>
    <x v="0"/>
    <x v="0"/>
    <x v="160"/>
    <x v="160"/>
    <x v="90"/>
    <x v="11"/>
    <x v="1"/>
    <m/>
    <m/>
    <m/>
    <m/>
    <n v="3437"/>
    <m/>
    <m/>
  </r>
  <r>
    <x v="9"/>
    <x v="0"/>
    <x v="0"/>
    <x v="0"/>
    <m/>
    <x v="2"/>
    <x v="0"/>
    <x v="0"/>
    <x v="0"/>
    <x v="149"/>
    <x v="149"/>
    <x v="90"/>
    <x v="11"/>
    <x v="1"/>
    <m/>
    <m/>
    <m/>
    <m/>
    <n v="8994"/>
    <m/>
    <m/>
  </r>
  <r>
    <x v="9"/>
    <x v="0"/>
    <x v="0"/>
    <x v="0"/>
    <m/>
    <x v="2"/>
    <x v="0"/>
    <x v="0"/>
    <x v="0"/>
    <x v="150"/>
    <x v="150"/>
    <x v="90"/>
    <x v="11"/>
    <x v="1"/>
    <m/>
    <m/>
    <m/>
    <m/>
    <n v="1564"/>
    <m/>
    <m/>
  </r>
  <r>
    <x v="9"/>
    <x v="0"/>
    <x v="0"/>
    <x v="0"/>
    <m/>
    <x v="2"/>
    <x v="0"/>
    <x v="0"/>
    <x v="0"/>
    <x v="162"/>
    <x v="162"/>
    <x v="95"/>
    <x v="11"/>
    <x v="1"/>
    <m/>
    <m/>
    <m/>
    <m/>
    <n v="8809"/>
    <m/>
    <m/>
  </r>
  <r>
    <x v="9"/>
    <x v="0"/>
    <x v="0"/>
    <x v="0"/>
    <m/>
    <x v="2"/>
    <x v="0"/>
    <x v="0"/>
    <x v="0"/>
    <x v="168"/>
    <x v="168"/>
    <x v="98"/>
    <x v="12"/>
    <x v="1"/>
    <m/>
    <m/>
    <m/>
    <m/>
    <n v="1264"/>
    <m/>
    <m/>
  </r>
  <r>
    <x v="9"/>
    <x v="0"/>
    <x v="1"/>
    <x v="0"/>
    <m/>
    <x v="2"/>
    <x v="0"/>
    <x v="0"/>
    <x v="0"/>
    <x v="163"/>
    <x v="163"/>
    <x v="96"/>
    <x v="12"/>
    <x v="1"/>
    <m/>
    <m/>
    <m/>
    <m/>
    <n v="684.71"/>
    <m/>
    <m/>
  </r>
  <r>
    <x v="9"/>
    <x v="0"/>
    <x v="0"/>
    <x v="0"/>
    <m/>
    <x v="2"/>
    <x v="0"/>
    <x v="0"/>
    <x v="0"/>
    <x v="167"/>
    <x v="167"/>
    <x v="97"/>
    <x v="12"/>
    <x v="1"/>
    <m/>
    <m/>
    <m/>
    <m/>
    <n v="5777.5"/>
    <m/>
    <m/>
  </r>
  <r>
    <x v="9"/>
    <x v="0"/>
    <x v="0"/>
    <x v="0"/>
    <m/>
    <x v="2"/>
    <x v="0"/>
    <x v="0"/>
    <x v="0"/>
    <x v="169"/>
    <x v="169"/>
    <x v="98"/>
    <x v="12"/>
    <x v="1"/>
    <m/>
    <m/>
    <m/>
    <m/>
    <n v="764"/>
    <m/>
    <m/>
  </r>
  <r>
    <x v="9"/>
    <x v="0"/>
    <x v="0"/>
    <x v="0"/>
    <m/>
    <x v="2"/>
    <x v="0"/>
    <x v="0"/>
    <x v="0"/>
    <x v="165"/>
    <x v="165"/>
    <x v="96"/>
    <x v="12"/>
    <x v="1"/>
    <m/>
    <m/>
    <m/>
    <m/>
    <n v="2203"/>
    <m/>
    <m/>
  </r>
  <r>
    <x v="9"/>
    <x v="0"/>
    <x v="1"/>
    <x v="0"/>
    <m/>
    <x v="2"/>
    <x v="0"/>
    <x v="0"/>
    <x v="0"/>
    <x v="173"/>
    <x v="173"/>
    <x v="99"/>
    <x v="12"/>
    <x v="1"/>
    <m/>
    <m/>
    <m/>
    <m/>
    <n v="2357"/>
    <m/>
    <m/>
  </r>
  <r>
    <x v="9"/>
    <x v="0"/>
    <x v="0"/>
    <x v="0"/>
    <m/>
    <x v="2"/>
    <x v="0"/>
    <x v="0"/>
    <x v="0"/>
    <x v="175"/>
    <x v="175"/>
    <x v="97"/>
    <x v="12"/>
    <x v="1"/>
    <m/>
    <m/>
    <m/>
    <m/>
    <n v="5000"/>
    <m/>
    <m/>
  </r>
  <r>
    <x v="9"/>
    <x v="0"/>
    <x v="0"/>
    <x v="0"/>
    <m/>
    <x v="2"/>
    <x v="0"/>
    <x v="0"/>
    <x v="0"/>
    <x v="176"/>
    <x v="176"/>
    <x v="97"/>
    <x v="12"/>
    <x v="1"/>
    <m/>
    <m/>
    <m/>
    <m/>
    <n v="6692"/>
    <m/>
    <m/>
  </r>
  <r>
    <x v="9"/>
    <x v="0"/>
    <x v="0"/>
    <x v="0"/>
    <m/>
    <x v="2"/>
    <x v="0"/>
    <x v="0"/>
    <x v="0"/>
    <x v="177"/>
    <x v="177"/>
    <x v="97"/>
    <x v="12"/>
    <x v="1"/>
    <m/>
    <m/>
    <m/>
    <m/>
    <n v="2275"/>
    <m/>
    <m/>
  </r>
  <r>
    <x v="9"/>
    <x v="0"/>
    <x v="1"/>
    <x v="0"/>
    <m/>
    <x v="2"/>
    <x v="0"/>
    <x v="0"/>
    <x v="0"/>
    <x v="178"/>
    <x v="178"/>
    <x v="100"/>
    <x v="12"/>
    <x v="1"/>
    <m/>
    <m/>
    <m/>
    <m/>
    <n v="0"/>
    <m/>
    <m/>
  </r>
  <r>
    <x v="9"/>
    <x v="0"/>
    <x v="0"/>
    <x v="0"/>
    <m/>
    <x v="2"/>
    <x v="0"/>
    <x v="0"/>
    <x v="0"/>
    <x v="180"/>
    <x v="180"/>
    <x v="102"/>
    <x v="12"/>
    <x v="1"/>
    <m/>
    <m/>
    <m/>
    <m/>
    <n v="1587"/>
    <m/>
    <m/>
  </r>
  <r>
    <x v="9"/>
    <x v="0"/>
    <x v="1"/>
    <x v="0"/>
    <m/>
    <x v="2"/>
    <x v="0"/>
    <x v="0"/>
    <x v="0"/>
    <x v="183"/>
    <x v="183"/>
    <x v="97"/>
    <x v="12"/>
    <x v="1"/>
    <m/>
    <m/>
    <m/>
    <m/>
    <n v="3135.94"/>
    <m/>
    <m/>
  </r>
  <r>
    <x v="9"/>
    <x v="0"/>
    <x v="0"/>
    <x v="0"/>
    <m/>
    <x v="2"/>
    <x v="0"/>
    <x v="0"/>
    <x v="0"/>
    <x v="164"/>
    <x v="164"/>
    <x v="96"/>
    <x v="12"/>
    <x v="1"/>
    <m/>
    <m/>
    <m/>
    <m/>
    <n v="3902.25"/>
    <m/>
    <m/>
  </r>
  <r>
    <x v="9"/>
    <x v="0"/>
    <x v="1"/>
    <x v="0"/>
    <m/>
    <x v="2"/>
    <x v="0"/>
    <x v="0"/>
    <x v="0"/>
    <x v="166"/>
    <x v="166"/>
    <x v="96"/>
    <x v="12"/>
    <x v="1"/>
    <m/>
    <m/>
    <m/>
    <m/>
    <n v="500"/>
    <m/>
    <m/>
  </r>
  <r>
    <x v="9"/>
    <x v="0"/>
    <x v="1"/>
    <x v="0"/>
    <m/>
    <x v="2"/>
    <x v="0"/>
    <x v="0"/>
    <x v="0"/>
    <x v="174"/>
    <x v="174"/>
    <x v="99"/>
    <x v="12"/>
    <x v="1"/>
    <m/>
    <m/>
    <m/>
    <m/>
    <n v="0"/>
    <m/>
    <m/>
  </r>
  <r>
    <x v="9"/>
    <x v="0"/>
    <x v="0"/>
    <x v="0"/>
    <m/>
    <x v="2"/>
    <x v="0"/>
    <x v="0"/>
    <x v="0"/>
    <x v="170"/>
    <x v="170"/>
    <x v="98"/>
    <x v="12"/>
    <x v="1"/>
    <m/>
    <m/>
    <m/>
    <m/>
    <n v="787"/>
    <m/>
    <m/>
  </r>
  <r>
    <x v="9"/>
    <x v="0"/>
    <x v="1"/>
    <x v="0"/>
    <m/>
    <x v="2"/>
    <x v="0"/>
    <x v="0"/>
    <x v="0"/>
    <x v="179"/>
    <x v="179"/>
    <x v="101"/>
    <x v="12"/>
    <x v="1"/>
    <m/>
    <m/>
    <m/>
    <m/>
    <n v="0"/>
    <m/>
    <m/>
  </r>
  <r>
    <x v="9"/>
    <x v="0"/>
    <x v="1"/>
    <x v="0"/>
    <m/>
    <x v="2"/>
    <x v="0"/>
    <x v="0"/>
    <x v="1"/>
    <x v="184"/>
    <x v="184"/>
    <x v="103"/>
    <x v="12"/>
    <x v="1"/>
    <m/>
    <m/>
    <m/>
    <m/>
    <n v="9973.5"/>
    <m/>
    <m/>
  </r>
  <r>
    <x v="9"/>
    <x v="0"/>
    <x v="0"/>
    <x v="0"/>
    <m/>
    <x v="2"/>
    <x v="0"/>
    <x v="0"/>
    <x v="0"/>
    <x v="185"/>
    <x v="185"/>
    <x v="104"/>
    <x v="12"/>
    <x v="1"/>
    <m/>
    <m/>
    <m/>
    <m/>
    <n v="5584.16"/>
    <m/>
    <m/>
  </r>
  <r>
    <x v="9"/>
    <x v="0"/>
    <x v="0"/>
    <x v="0"/>
    <m/>
    <x v="2"/>
    <x v="0"/>
    <x v="0"/>
    <x v="0"/>
    <x v="181"/>
    <x v="181"/>
    <x v="102"/>
    <x v="12"/>
    <x v="1"/>
    <m/>
    <m/>
    <m/>
    <m/>
    <n v="1297"/>
    <m/>
    <m/>
  </r>
  <r>
    <x v="9"/>
    <x v="0"/>
    <x v="0"/>
    <x v="0"/>
    <m/>
    <x v="2"/>
    <x v="0"/>
    <x v="0"/>
    <x v="0"/>
    <x v="171"/>
    <x v="171"/>
    <x v="98"/>
    <x v="12"/>
    <x v="1"/>
    <m/>
    <m/>
    <m/>
    <m/>
    <n v="676"/>
    <m/>
    <m/>
  </r>
  <r>
    <x v="9"/>
    <x v="0"/>
    <x v="0"/>
    <x v="0"/>
    <m/>
    <x v="2"/>
    <x v="0"/>
    <x v="0"/>
    <x v="0"/>
    <x v="172"/>
    <x v="172"/>
    <x v="98"/>
    <x v="12"/>
    <x v="1"/>
    <m/>
    <m/>
    <m/>
    <m/>
    <n v="0"/>
    <m/>
    <m/>
  </r>
  <r>
    <x v="9"/>
    <x v="0"/>
    <x v="0"/>
    <x v="0"/>
    <m/>
    <x v="2"/>
    <x v="0"/>
    <x v="0"/>
    <x v="0"/>
    <x v="182"/>
    <x v="182"/>
    <x v="102"/>
    <x v="12"/>
    <x v="1"/>
    <m/>
    <m/>
    <m/>
    <m/>
    <n v="1540"/>
    <m/>
    <m/>
  </r>
  <r>
    <x v="9"/>
    <x v="0"/>
    <x v="0"/>
    <x v="0"/>
    <m/>
    <x v="2"/>
    <x v="0"/>
    <x v="0"/>
    <x v="0"/>
    <x v="10"/>
    <x v="10"/>
    <x v="4"/>
    <x v="1"/>
    <x v="0"/>
    <m/>
    <m/>
    <m/>
    <m/>
    <n v="498.33"/>
    <m/>
    <m/>
  </r>
  <r>
    <x v="9"/>
    <x v="0"/>
    <x v="1"/>
    <x v="0"/>
    <m/>
    <x v="2"/>
    <x v="0"/>
    <x v="0"/>
    <x v="0"/>
    <x v="12"/>
    <x v="12"/>
    <x v="5"/>
    <x v="1"/>
    <x v="0"/>
    <m/>
    <m/>
    <m/>
    <m/>
    <n v="0"/>
    <m/>
    <m/>
  </r>
  <r>
    <x v="9"/>
    <x v="0"/>
    <x v="0"/>
    <x v="0"/>
    <m/>
    <x v="2"/>
    <x v="0"/>
    <x v="0"/>
    <x v="0"/>
    <x v="332"/>
    <x v="335"/>
    <x v="5"/>
    <x v="1"/>
    <x v="0"/>
    <m/>
    <m/>
    <m/>
    <m/>
    <n v="0"/>
    <m/>
    <m/>
  </r>
  <r>
    <x v="9"/>
    <x v="0"/>
    <x v="1"/>
    <x v="0"/>
    <m/>
    <x v="2"/>
    <x v="0"/>
    <x v="0"/>
    <x v="0"/>
    <x v="333"/>
    <x v="336"/>
    <x v="5"/>
    <x v="1"/>
    <x v="0"/>
    <m/>
    <m/>
    <m/>
    <m/>
    <n v="4000"/>
    <m/>
    <m/>
  </r>
  <r>
    <x v="9"/>
    <x v="0"/>
    <x v="0"/>
    <x v="0"/>
    <m/>
    <x v="2"/>
    <x v="0"/>
    <x v="0"/>
    <x v="0"/>
    <x v="334"/>
    <x v="337"/>
    <x v="5"/>
    <x v="1"/>
    <x v="0"/>
    <m/>
    <m/>
    <m/>
    <m/>
    <n v="10939"/>
    <m/>
    <m/>
  </r>
  <r>
    <x v="9"/>
    <x v="0"/>
    <x v="0"/>
    <x v="0"/>
    <m/>
    <x v="2"/>
    <x v="0"/>
    <x v="0"/>
    <x v="0"/>
    <x v="331"/>
    <x v="334"/>
    <x v="5"/>
    <x v="1"/>
    <x v="0"/>
    <m/>
    <m/>
    <m/>
    <m/>
    <n v="5000"/>
    <m/>
    <m/>
  </r>
  <r>
    <x v="9"/>
    <x v="0"/>
    <x v="1"/>
    <x v="0"/>
    <m/>
    <x v="2"/>
    <x v="0"/>
    <x v="0"/>
    <x v="1"/>
    <x v="13"/>
    <x v="13"/>
    <x v="6"/>
    <x v="1"/>
    <x v="0"/>
    <m/>
    <m/>
    <m/>
    <m/>
    <n v="0"/>
    <m/>
    <m/>
  </r>
  <r>
    <x v="9"/>
    <x v="0"/>
    <x v="0"/>
    <x v="0"/>
    <m/>
    <x v="2"/>
    <x v="0"/>
    <x v="0"/>
    <x v="0"/>
    <x v="14"/>
    <x v="14"/>
    <x v="6"/>
    <x v="1"/>
    <x v="0"/>
    <m/>
    <m/>
    <m/>
    <m/>
    <n v="2619"/>
    <m/>
    <m/>
  </r>
  <r>
    <x v="9"/>
    <x v="0"/>
    <x v="1"/>
    <x v="0"/>
    <m/>
    <x v="2"/>
    <x v="0"/>
    <x v="0"/>
    <x v="0"/>
    <x v="15"/>
    <x v="15"/>
    <x v="7"/>
    <x v="1"/>
    <x v="0"/>
    <m/>
    <m/>
    <m/>
    <m/>
    <n v="1600"/>
    <m/>
    <m/>
  </r>
  <r>
    <x v="9"/>
    <x v="0"/>
    <x v="1"/>
    <x v="0"/>
    <m/>
    <x v="2"/>
    <x v="0"/>
    <x v="0"/>
    <x v="0"/>
    <x v="18"/>
    <x v="18"/>
    <x v="8"/>
    <x v="1"/>
    <x v="0"/>
    <m/>
    <m/>
    <m/>
    <m/>
    <n v="0"/>
    <m/>
    <m/>
  </r>
  <r>
    <x v="9"/>
    <x v="0"/>
    <x v="0"/>
    <x v="0"/>
    <m/>
    <x v="2"/>
    <x v="0"/>
    <x v="0"/>
    <x v="1"/>
    <x v="19"/>
    <x v="19"/>
    <x v="8"/>
    <x v="1"/>
    <x v="0"/>
    <m/>
    <m/>
    <m/>
    <m/>
    <n v="8082"/>
    <m/>
    <m/>
  </r>
  <r>
    <x v="9"/>
    <x v="0"/>
    <x v="0"/>
    <x v="0"/>
    <m/>
    <x v="2"/>
    <x v="0"/>
    <x v="0"/>
    <x v="0"/>
    <x v="17"/>
    <x v="17"/>
    <x v="7"/>
    <x v="1"/>
    <x v="0"/>
    <m/>
    <m/>
    <m/>
    <m/>
    <n v="750"/>
    <m/>
    <m/>
  </r>
  <r>
    <x v="9"/>
    <x v="0"/>
    <x v="1"/>
    <x v="0"/>
    <m/>
    <x v="2"/>
    <x v="0"/>
    <x v="0"/>
    <x v="0"/>
    <x v="11"/>
    <x v="11"/>
    <x v="4"/>
    <x v="1"/>
    <x v="0"/>
    <m/>
    <m/>
    <m/>
    <m/>
    <n v="200"/>
    <m/>
    <m/>
  </r>
  <r>
    <x v="9"/>
    <x v="0"/>
    <x v="0"/>
    <x v="0"/>
    <m/>
    <x v="2"/>
    <x v="0"/>
    <x v="0"/>
    <x v="0"/>
    <x v="21"/>
    <x v="21"/>
    <x v="9"/>
    <x v="1"/>
    <x v="0"/>
    <m/>
    <m/>
    <m/>
    <m/>
    <n v="5566.16"/>
    <m/>
    <m/>
  </r>
  <r>
    <x v="9"/>
    <x v="0"/>
    <x v="1"/>
    <x v="0"/>
    <m/>
    <x v="2"/>
    <x v="0"/>
    <x v="0"/>
    <x v="0"/>
    <x v="16"/>
    <x v="16"/>
    <x v="7"/>
    <x v="1"/>
    <x v="0"/>
    <m/>
    <m/>
    <m/>
    <m/>
    <n v="0"/>
    <m/>
    <m/>
  </r>
  <r>
    <x v="9"/>
    <x v="0"/>
    <x v="0"/>
    <x v="0"/>
    <m/>
    <x v="2"/>
    <x v="0"/>
    <x v="0"/>
    <x v="0"/>
    <x v="22"/>
    <x v="22"/>
    <x v="6"/>
    <x v="1"/>
    <x v="0"/>
    <m/>
    <m/>
    <m/>
    <m/>
    <n v="2260"/>
    <m/>
    <m/>
  </r>
  <r>
    <x v="9"/>
    <x v="0"/>
    <x v="0"/>
    <x v="0"/>
    <m/>
    <x v="2"/>
    <x v="0"/>
    <x v="0"/>
    <x v="0"/>
    <x v="23"/>
    <x v="23"/>
    <x v="10"/>
    <x v="1"/>
    <x v="0"/>
    <m/>
    <m/>
    <m/>
    <m/>
    <n v="0"/>
    <m/>
    <m/>
  </r>
  <r>
    <x v="9"/>
    <x v="0"/>
    <x v="0"/>
    <x v="0"/>
    <m/>
    <x v="2"/>
    <x v="0"/>
    <x v="0"/>
    <x v="0"/>
    <x v="24"/>
    <x v="24"/>
    <x v="4"/>
    <x v="1"/>
    <x v="0"/>
    <m/>
    <m/>
    <m/>
    <m/>
    <n v="3542"/>
    <m/>
    <m/>
  </r>
  <r>
    <x v="9"/>
    <x v="0"/>
    <x v="0"/>
    <x v="0"/>
    <m/>
    <x v="2"/>
    <x v="0"/>
    <x v="0"/>
    <x v="0"/>
    <x v="25"/>
    <x v="25"/>
    <x v="5"/>
    <x v="1"/>
    <x v="0"/>
    <m/>
    <m/>
    <m/>
    <m/>
    <n v="1781"/>
    <m/>
    <m/>
  </r>
  <r>
    <x v="9"/>
    <x v="0"/>
    <x v="0"/>
    <x v="0"/>
    <m/>
    <x v="2"/>
    <x v="0"/>
    <x v="0"/>
    <x v="0"/>
    <x v="26"/>
    <x v="26"/>
    <x v="10"/>
    <x v="1"/>
    <x v="0"/>
    <m/>
    <m/>
    <m/>
    <m/>
    <n v="4580"/>
    <m/>
    <m/>
  </r>
  <r>
    <x v="9"/>
    <x v="0"/>
    <x v="0"/>
    <x v="0"/>
    <m/>
    <x v="2"/>
    <x v="0"/>
    <x v="0"/>
    <x v="1"/>
    <x v="27"/>
    <x v="27"/>
    <x v="11"/>
    <x v="1"/>
    <x v="0"/>
    <m/>
    <m/>
    <m/>
    <m/>
    <n v="3370"/>
    <m/>
    <m/>
  </r>
  <r>
    <x v="9"/>
    <x v="0"/>
    <x v="0"/>
    <x v="0"/>
    <m/>
    <x v="2"/>
    <x v="0"/>
    <x v="0"/>
    <x v="0"/>
    <x v="20"/>
    <x v="20"/>
    <x v="8"/>
    <x v="1"/>
    <x v="0"/>
    <m/>
    <m/>
    <m/>
    <m/>
    <n v="1291"/>
    <m/>
    <m/>
  </r>
  <r>
    <x v="9"/>
    <x v="0"/>
    <x v="0"/>
    <x v="0"/>
    <m/>
    <x v="2"/>
    <x v="0"/>
    <x v="0"/>
    <x v="0"/>
    <x v="35"/>
    <x v="35"/>
    <x v="19"/>
    <x v="2"/>
    <x v="0"/>
    <m/>
    <m/>
    <m/>
    <m/>
    <n v="4082"/>
    <m/>
    <m/>
  </r>
  <r>
    <x v="9"/>
    <x v="0"/>
    <x v="0"/>
    <x v="0"/>
    <m/>
    <x v="2"/>
    <x v="0"/>
    <x v="0"/>
    <x v="0"/>
    <x v="28"/>
    <x v="28"/>
    <x v="12"/>
    <x v="2"/>
    <x v="0"/>
    <m/>
    <m/>
    <m/>
    <m/>
    <n v="4216"/>
    <m/>
    <m/>
  </r>
  <r>
    <x v="9"/>
    <x v="0"/>
    <x v="0"/>
    <x v="1"/>
    <m/>
    <x v="2"/>
    <x v="0"/>
    <x v="0"/>
    <x v="1"/>
    <x v="29"/>
    <x v="29"/>
    <x v="13"/>
    <x v="2"/>
    <x v="0"/>
    <m/>
    <m/>
    <m/>
    <m/>
    <n v="36063"/>
    <m/>
    <m/>
  </r>
  <r>
    <x v="9"/>
    <x v="0"/>
    <x v="0"/>
    <x v="1"/>
    <m/>
    <x v="2"/>
    <x v="0"/>
    <x v="0"/>
    <x v="1"/>
    <x v="30"/>
    <x v="30"/>
    <x v="14"/>
    <x v="2"/>
    <x v="0"/>
    <m/>
    <m/>
    <m/>
    <m/>
    <n v="11424"/>
    <m/>
    <m/>
  </r>
  <r>
    <x v="9"/>
    <x v="0"/>
    <x v="1"/>
    <x v="0"/>
    <m/>
    <x v="2"/>
    <x v="0"/>
    <x v="0"/>
    <x v="0"/>
    <x v="31"/>
    <x v="31"/>
    <x v="15"/>
    <x v="2"/>
    <x v="0"/>
    <m/>
    <m/>
    <m/>
    <m/>
    <n v="10763"/>
    <m/>
    <m/>
  </r>
  <r>
    <x v="9"/>
    <x v="0"/>
    <x v="0"/>
    <x v="0"/>
    <m/>
    <x v="2"/>
    <x v="0"/>
    <x v="0"/>
    <x v="0"/>
    <x v="32"/>
    <x v="32"/>
    <x v="16"/>
    <x v="2"/>
    <x v="0"/>
    <m/>
    <m/>
    <m/>
    <m/>
    <n v="5850"/>
    <m/>
    <m/>
  </r>
  <r>
    <x v="9"/>
    <x v="0"/>
    <x v="0"/>
    <x v="0"/>
    <m/>
    <x v="2"/>
    <x v="0"/>
    <x v="0"/>
    <x v="0"/>
    <x v="33"/>
    <x v="33"/>
    <x v="17"/>
    <x v="2"/>
    <x v="0"/>
    <m/>
    <m/>
    <m/>
    <m/>
    <n v="5677"/>
    <m/>
    <m/>
  </r>
  <r>
    <x v="9"/>
    <x v="0"/>
    <x v="0"/>
    <x v="0"/>
    <m/>
    <x v="2"/>
    <x v="0"/>
    <x v="0"/>
    <x v="0"/>
    <x v="34"/>
    <x v="34"/>
    <x v="18"/>
    <x v="2"/>
    <x v="0"/>
    <m/>
    <m/>
    <m/>
    <m/>
    <n v="7786"/>
    <m/>
    <m/>
  </r>
  <r>
    <x v="9"/>
    <x v="0"/>
    <x v="1"/>
    <x v="0"/>
    <m/>
    <x v="2"/>
    <x v="0"/>
    <x v="0"/>
    <x v="0"/>
    <x v="36"/>
    <x v="36"/>
    <x v="12"/>
    <x v="2"/>
    <x v="0"/>
    <m/>
    <m/>
    <m/>
    <m/>
    <n v="2300"/>
    <m/>
    <m/>
  </r>
  <r>
    <x v="9"/>
    <x v="0"/>
    <x v="0"/>
    <x v="0"/>
    <m/>
    <x v="2"/>
    <x v="0"/>
    <x v="0"/>
    <x v="0"/>
    <x v="45"/>
    <x v="45"/>
    <x v="28"/>
    <x v="3"/>
    <x v="0"/>
    <m/>
    <m/>
    <m/>
    <m/>
    <n v="2867"/>
    <m/>
    <m/>
  </r>
  <r>
    <x v="9"/>
    <x v="0"/>
    <x v="0"/>
    <x v="0"/>
    <m/>
    <x v="2"/>
    <x v="0"/>
    <x v="0"/>
    <x v="0"/>
    <x v="46"/>
    <x v="46"/>
    <x v="29"/>
    <x v="3"/>
    <x v="0"/>
    <m/>
    <m/>
    <m/>
    <m/>
    <n v="4773.42"/>
    <m/>
    <m/>
  </r>
  <r>
    <x v="9"/>
    <x v="0"/>
    <x v="1"/>
    <x v="0"/>
    <m/>
    <x v="2"/>
    <x v="0"/>
    <x v="0"/>
    <x v="0"/>
    <x v="48"/>
    <x v="48"/>
    <x v="31"/>
    <x v="3"/>
    <x v="0"/>
    <m/>
    <m/>
    <m/>
    <m/>
    <n v="2000"/>
    <m/>
    <m/>
  </r>
  <r>
    <x v="9"/>
    <x v="0"/>
    <x v="0"/>
    <x v="0"/>
    <m/>
    <x v="2"/>
    <x v="0"/>
    <x v="0"/>
    <x v="0"/>
    <x v="47"/>
    <x v="47"/>
    <x v="30"/>
    <x v="3"/>
    <x v="0"/>
    <m/>
    <m/>
    <m/>
    <m/>
    <n v="6000"/>
    <m/>
    <m/>
  </r>
  <r>
    <x v="9"/>
    <x v="0"/>
    <x v="0"/>
    <x v="0"/>
    <m/>
    <x v="2"/>
    <x v="0"/>
    <x v="0"/>
    <x v="0"/>
    <x v="49"/>
    <x v="49"/>
    <x v="32"/>
    <x v="3"/>
    <x v="0"/>
    <m/>
    <m/>
    <m/>
    <m/>
    <n v="4578"/>
    <m/>
    <m/>
  </r>
  <r>
    <x v="9"/>
    <x v="0"/>
    <x v="0"/>
    <x v="0"/>
    <m/>
    <x v="2"/>
    <x v="0"/>
    <x v="0"/>
    <x v="0"/>
    <x v="50"/>
    <x v="50"/>
    <x v="28"/>
    <x v="3"/>
    <x v="0"/>
    <m/>
    <m/>
    <m/>
    <m/>
    <n v="9712"/>
    <m/>
    <m/>
  </r>
  <r>
    <x v="9"/>
    <x v="0"/>
    <x v="0"/>
    <x v="0"/>
    <m/>
    <x v="2"/>
    <x v="0"/>
    <x v="0"/>
    <x v="0"/>
    <x v="37"/>
    <x v="37"/>
    <x v="20"/>
    <x v="3"/>
    <x v="0"/>
    <m/>
    <m/>
    <m/>
    <m/>
    <n v="6384"/>
    <m/>
    <m/>
  </r>
  <r>
    <x v="9"/>
    <x v="0"/>
    <x v="0"/>
    <x v="0"/>
    <m/>
    <x v="2"/>
    <x v="0"/>
    <x v="0"/>
    <x v="0"/>
    <x v="39"/>
    <x v="39"/>
    <x v="22"/>
    <x v="3"/>
    <x v="0"/>
    <m/>
    <m/>
    <m/>
    <m/>
    <n v="5338"/>
    <m/>
    <m/>
  </r>
  <r>
    <x v="9"/>
    <x v="0"/>
    <x v="0"/>
    <x v="0"/>
    <m/>
    <x v="2"/>
    <x v="0"/>
    <x v="0"/>
    <x v="0"/>
    <x v="40"/>
    <x v="40"/>
    <x v="23"/>
    <x v="3"/>
    <x v="0"/>
    <m/>
    <m/>
    <m/>
    <m/>
    <n v="7964"/>
    <m/>
    <m/>
  </r>
  <r>
    <x v="9"/>
    <x v="0"/>
    <x v="0"/>
    <x v="0"/>
    <m/>
    <x v="2"/>
    <x v="0"/>
    <x v="0"/>
    <x v="1"/>
    <x v="41"/>
    <x v="41"/>
    <x v="24"/>
    <x v="3"/>
    <x v="0"/>
    <m/>
    <m/>
    <m/>
    <m/>
    <n v="10000"/>
    <m/>
    <m/>
  </r>
  <r>
    <x v="9"/>
    <x v="0"/>
    <x v="0"/>
    <x v="0"/>
    <m/>
    <x v="2"/>
    <x v="0"/>
    <x v="0"/>
    <x v="0"/>
    <x v="38"/>
    <x v="38"/>
    <x v="21"/>
    <x v="3"/>
    <x v="0"/>
    <m/>
    <m/>
    <m/>
    <m/>
    <n v="5917"/>
    <m/>
    <m/>
  </r>
  <r>
    <x v="9"/>
    <x v="0"/>
    <x v="1"/>
    <x v="0"/>
    <m/>
    <x v="2"/>
    <x v="0"/>
    <x v="0"/>
    <x v="0"/>
    <x v="42"/>
    <x v="42"/>
    <x v="25"/>
    <x v="3"/>
    <x v="0"/>
    <m/>
    <m/>
    <m/>
    <m/>
    <n v="8542.25"/>
    <m/>
    <m/>
  </r>
  <r>
    <x v="9"/>
    <x v="0"/>
    <x v="0"/>
    <x v="0"/>
    <m/>
    <x v="2"/>
    <x v="0"/>
    <x v="0"/>
    <x v="0"/>
    <x v="43"/>
    <x v="43"/>
    <x v="26"/>
    <x v="3"/>
    <x v="0"/>
    <m/>
    <m/>
    <m/>
    <m/>
    <n v="5950"/>
    <m/>
    <m/>
  </r>
  <r>
    <x v="9"/>
    <x v="0"/>
    <x v="0"/>
    <x v="0"/>
    <m/>
    <x v="2"/>
    <x v="0"/>
    <x v="0"/>
    <x v="0"/>
    <x v="44"/>
    <x v="44"/>
    <x v="27"/>
    <x v="3"/>
    <x v="0"/>
    <m/>
    <m/>
    <m/>
    <m/>
    <n v="0"/>
    <m/>
    <m/>
  </r>
  <r>
    <x v="9"/>
    <x v="0"/>
    <x v="1"/>
    <x v="0"/>
    <m/>
    <x v="2"/>
    <x v="0"/>
    <x v="0"/>
    <x v="0"/>
    <x v="51"/>
    <x v="51"/>
    <x v="28"/>
    <x v="3"/>
    <x v="0"/>
    <m/>
    <m/>
    <m/>
    <m/>
    <n v="0"/>
    <m/>
    <m/>
  </r>
  <r>
    <x v="9"/>
    <x v="0"/>
    <x v="1"/>
    <x v="0"/>
    <m/>
    <x v="2"/>
    <x v="0"/>
    <x v="0"/>
    <x v="0"/>
    <x v="188"/>
    <x v="188"/>
    <x v="107"/>
    <x v="13"/>
    <x v="1"/>
    <m/>
    <m/>
    <m/>
    <m/>
    <n v="2500"/>
    <m/>
    <m/>
  </r>
  <r>
    <x v="9"/>
    <x v="0"/>
    <x v="1"/>
    <x v="0"/>
    <m/>
    <x v="2"/>
    <x v="0"/>
    <x v="0"/>
    <x v="0"/>
    <x v="187"/>
    <x v="187"/>
    <x v="106"/>
    <x v="13"/>
    <x v="1"/>
    <m/>
    <m/>
    <m/>
    <m/>
    <n v="0"/>
    <m/>
    <m/>
  </r>
  <r>
    <x v="9"/>
    <x v="0"/>
    <x v="0"/>
    <x v="0"/>
    <m/>
    <x v="2"/>
    <x v="0"/>
    <x v="0"/>
    <x v="0"/>
    <x v="190"/>
    <x v="190"/>
    <x v="109"/>
    <x v="13"/>
    <x v="1"/>
    <m/>
    <m/>
    <m/>
    <m/>
    <n v="5583"/>
    <m/>
    <m/>
  </r>
  <r>
    <x v="9"/>
    <x v="0"/>
    <x v="0"/>
    <x v="0"/>
    <m/>
    <x v="2"/>
    <x v="0"/>
    <x v="0"/>
    <x v="0"/>
    <x v="189"/>
    <x v="189"/>
    <x v="108"/>
    <x v="13"/>
    <x v="1"/>
    <m/>
    <m/>
    <m/>
    <m/>
    <n v="3883.08"/>
    <m/>
    <m/>
  </r>
  <r>
    <x v="9"/>
    <x v="0"/>
    <x v="1"/>
    <x v="0"/>
    <m/>
    <x v="2"/>
    <x v="0"/>
    <x v="0"/>
    <x v="0"/>
    <x v="191"/>
    <x v="191"/>
    <x v="110"/>
    <x v="13"/>
    <x v="1"/>
    <m/>
    <m/>
    <m/>
    <m/>
    <n v="3000"/>
    <m/>
    <m/>
  </r>
  <r>
    <x v="9"/>
    <x v="0"/>
    <x v="0"/>
    <x v="0"/>
    <m/>
    <x v="2"/>
    <x v="0"/>
    <x v="0"/>
    <x v="0"/>
    <x v="192"/>
    <x v="192"/>
    <x v="111"/>
    <x v="13"/>
    <x v="1"/>
    <m/>
    <m/>
    <m/>
    <m/>
    <n v="4323.3"/>
    <m/>
    <m/>
  </r>
  <r>
    <x v="9"/>
    <x v="0"/>
    <x v="1"/>
    <x v="0"/>
    <m/>
    <x v="2"/>
    <x v="0"/>
    <x v="0"/>
    <x v="0"/>
    <x v="186"/>
    <x v="186"/>
    <x v="105"/>
    <x v="13"/>
    <x v="1"/>
    <m/>
    <m/>
    <m/>
    <m/>
    <n v="1860"/>
    <m/>
    <m/>
  </r>
  <r>
    <x v="9"/>
    <x v="0"/>
    <x v="1"/>
    <x v="1"/>
    <m/>
    <x v="2"/>
    <x v="0"/>
    <x v="0"/>
    <x v="0"/>
    <x v="193"/>
    <x v="193"/>
    <x v="112"/>
    <x v="13"/>
    <x v="1"/>
    <m/>
    <m/>
    <m/>
    <m/>
    <n v="0"/>
    <m/>
    <m/>
  </r>
  <r>
    <x v="9"/>
    <x v="0"/>
    <x v="0"/>
    <x v="0"/>
    <m/>
    <x v="2"/>
    <x v="0"/>
    <x v="0"/>
    <x v="1"/>
    <x v="194"/>
    <x v="194"/>
    <x v="113"/>
    <x v="13"/>
    <x v="1"/>
    <m/>
    <m/>
    <m/>
    <m/>
    <n v="4871"/>
    <m/>
    <m/>
  </r>
  <r>
    <x v="9"/>
    <x v="0"/>
    <x v="0"/>
    <x v="0"/>
    <m/>
    <x v="2"/>
    <x v="0"/>
    <x v="0"/>
    <x v="0"/>
    <x v="52"/>
    <x v="52"/>
    <x v="33"/>
    <x v="4"/>
    <x v="0"/>
    <m/>
    <m/>
    <m/>
    <m/>
    <n v="7500"/>
    <m/>
    <m/>
  </r>
  <r>
    <x v="9"/>
    <x v="0"/>
    <x v="0"/>
    <x v="0"/>
    <m/>
    <x v="2"/>
    <x v="0"/>
    <x v="0"/>
    <x v="0"/>
    <x v="64"/>
    <x v="64"/>
    <x v="45"/>
    <x v="4"/>
    <x v="0"/>
    <m/>
    <m/>
    <m/>
    <m/>
    <n v="6920"/>
    <m/>
    <m/>
  </r>
  <r>
    <x v="9"/>
    <x v="0"/>
    <x v="1"/>
    <x v="0"/>
    <m/>
    <x v="2"/>
    <x v="0"/>
    <x v="0"/>
    <x v="0"/>
    <x v="65"/>
    <x v="65"/>
    <x v="46"/>
    <x v="4"/>
    <x v="0"/>
    <m/>
    <m/>
    <m/>
    <m/>
    <n v="3500"/>
    <m/>
    <m/>
  </r>
  <r>
    <x v="9"/>
    <x v="0"/>
    <x v="0"/>
    <x v="0"/>
    <m/>
    <x v="2"/>
    <x v="0"/>
    <x v="0"/>
    <x v="0"/>
    <x v="53"/>
    <x v="53"/>
    <x v="34"/>
    <x v="4"/>
    <x v="0"/>
    <m/>
    <m/>
    <m/>
    <m/>
    <n v="3370"/>
    <m/>
    <m/>
  </r>
  <r>
    <x v="9"/>
    <x v="0"/>
    <x v="1"/>
    <x v="0"/>
    <m/>
    <x v="2"/>
    <x v="0"/>
    <x v="0"/>
    <x v="0"/>
    <x v="54"/>
    <x v="54"/>
    <x v="35"/>
    <x v="4"/>
    <x v="0"/>
    <m/>
    <m/>
    <m/>
    <m/>
    <n v="1921"/>
    <m/>
    <m/>
  </r>
  <r>
    <x v="9"/>
    <x v="0"/>
    <x v="0"/>
    <x v="0"/>
    <m/>
    <x v="2"/>
    <x v="0"/>
    <x v="0"/>
    <x v="0"/>
    <x v="55"/>
    <x v="55"/>
    <x v="36"/>
    <x v="4"/>
    <x v="0"/>
    <m/>
    <m/>
    <m/>
    <m/>
    <n v="3580.5"/>
    <m/>
    <m/>
  </r>
  <r>
    <x v="9"/>
    <x v="0"/>
    <x v="0"/>
    <x v="0"/>
    <m/>
    <x v="2"/>
    <x v="0"/>
    <x v="0"/>
    <x v="0"/>
    <x v="56"/>
    <x v="56"/>
    <x v="37"/>
    <x v="4"/>
    <x v="0"/>
    <m/>
    <m/>
    <m/>
    <m/>
    <n v="3988"/>
    <m/>
    <m/>
  </r>
  <r>
    <x v="9"/>
    <x v="0"/>
    <x v="1"/>
    <x v="0"/>
    <m/>
    <x v="2"/>
    <x v="0"/>
    <x v="0"/>
    <x v="1"/>
    <x v="57"/>
    <x v="57"/>
    <x v="38"/>
    <x v="4"/>
    <x v="0"/>
    <m/>
    <m/>
    <m/>
    <m/>
    <n v="0"/>
    <m/>
    <m/>
  </r>
  <r>
    <x v="9"/>
    <x v="0"/>
    <x v="0"/>
    <x v="0"/>
    <m/>
    <x v="2"/>
    <x v="0"/>
    <x v="0"/>
    <x v="0"/>
    <x v="58"/>
    <x v="58"/>
    <x v="39"/>
    <x v="4"/>
    <x v="0"/>
    <m/>
    <m/>
    <m/>
    <m/>
    <n v="2680"/>
    <m/>
    <m/>
  </r>
  <r>
    <x v="9"/>
    <x v="0"/>
    <x v="1"/>
    <x v="0"/>
    <m/>
    <x v="2"/>
    <x v="0"/>
    <x v="0"/>
    <x v="1"/>
    <x v="59"/>
    <x v="59"/>
    <x v="40"/>
    <x v="4"/>
    <x v="0"/>
    <m/>
    <m/>
    <m/>
    <m/>
    <n v="0"/>
    <m/>
    <m/>
  </r>
  <r>
    <x v="9"/>
    <x v="0"/>
    <x v="0"/>
    <x v="0"/>
    <m/>
    <x v="2"/>
    <x v="0"/>
    <x v="0"/>
    <x v="0"/>
    <x v="60"/>
    <x v="60"/>
    <x v="41"/>
    <x v="4"/>
    <x v="0"/>
    <m/>
    <m/>
    <m/>
    <m/>
    <n v="10296"/>
    <m/>
    <m/>
  </r>
  <r>
    <x v="9"/>
    <x v="0"/>
    <x v="0"/>
    <x v="0"/>
    <m/>
    <x v="2"/>
    <x v="0"/>
    <x v="0"/>
    <x v="0"/>
    <x v="61"/>
    <x v="61"/>
    <x v="42"/>
    <x v="4"/>
    <x v="0"/>
    <m/>
    <m/>
    <m/>
    <m/>
    <n v="7407.5"/>
    <m/>
    <m/>
  </r>
  <r>
    <x v="9"/>
    <x v="0"/>
    <x v="0"/>
    <x v="0"/>
    <m/>
    <x v="2"/>
    <x v="0"/>
    <x v="0"/>
    <x v="0"/>
    <x v="62"/>
    <x v="62"/>
    <x v="43"/>
    <x v="4"/>
    <x v="0"/>
    <m/>
    <m/>
    <m/>
    <m/>
    <n v="4407"/>
    <m/>
    <m/>
  </r>
  <r>
    <x v="9"/>
    <x v="0"/>
    <x v="1"/>
    <x v="0"/>
    <m/>
    <x v="2"/>
    <x v="0"/>
    <x v="0"/>
    <x v="1"/>
    <x v="63"/>
    <x v="63"/>
    <x v="44"/>
    <x v="4"/>
    <x v="0"/>
    <m/>
    <m/>
    <m/>
    <m/>
    <n v="0"/>
    <m/>
    <m/>
  </r>
  <r>
    <x v="9"/>
    <x v="0"/>
    <x v="1"/>
    <x v="0"/>
    <m/>
    <x v="2"/>
    <x v="0"/>
    <x v="0"/>
    <x v="0"/>
    <x v="66"/>
    <x v="66"/>
    <x v="47"/>
    <x v="5"/>
    <x v="0"/>
    <m/>
    <m/>
    <m/>
    <m/>
    <n v="140"/>
    <m/>
    <m/>
  </r>
  <r>
    <x v="9"/>
    <x v="0"/>
    <x v="1"/>
    <x v="0"/>
    <m/>
    <x v="2"/>
    <x v="0"/>
    <x v="0"/>
    <x v="0"/>
    <x v="68"/>
    <x v="68"/>
    <x v="48"/>
    <x v="5"/>
    <x v="0"/>
    <m/>
    <m/>
    <m/>
    <m/>
    <n v="0"/>
    <m/>
    <m/>
  </r>
  <r>
    <x v="9"/>
    <x v="0"/>
    <x v="0"/>
    <x v="0"/>
    <m/>
    <x v="2"/>
    <x v="0"/>
    <x v="0"/>
    <x v="0"/>
    <x v="69"/>
    <x v="69"/>
    <x v="49"/>
    <x v="5"/>
    <x v="0"/>
    <m/>
    <m/>
    <m/>
    <m/>
    <n v="7646"/>
    <m/>
    <m/>
  </r>
  <r>
    <x v="9"/>
    <x v="0"/>
    <x v="0"/>
    <x v="0"/>
    <m/>
    <x v="2"/>
    <x v="0"/>
    <x v="0"/>
    <x v="0"/>
    <x v="70"/>
    <x v="70"/>
    <x v="50"/>
    <x v="5"/>
    <x v="0"/>
    <m/>
    <m/>
    <m/>
    <m/>
    <n v="24496"/>
    <m/>
    <m/>
  </r>
  <r>
    <x v="9"/>
    <x v="0"/>
    <x v="0"/>
    <x v="0"/>
    <m/>
    <x v="2"/>
    <x v="0"/>
    <x v="0"/>
    <x v="0"/>
    <x v="67"/>
    <x v="67"/>
    <x v="47"/>
    <x v="5"/>
    <x v="0"/>
    <m/>
    <m/>
    <m/>
    <m/>
    <n v="3343"/>
    <m/>
    <m/>
  </r>
  <r>
    <x v="9"/>
    <x v="0"/>
    <x v="0"/>
    <x v="0"/>
    <m/>
    <x v="2"/>
    <x v="0"/>
    <x v="0"/>
    <x v="0"/>
    <x v="71"/>
    <x v="71"/>
    <x v="48"/>
    <x v="5"/>
    <x v="0"/>
    <m/>
    <m/>
    <m/>
    <m/>
    <n v="2642.33"/>
    <m/>
    <m/>
  </r>
  <r>
    <x v="9"/>
    <x v="0"/>
    <x v="0"/>
    <x v="0"/>
    <m/>
    <x v="2"/>
    <x v="0"/>
    <x v="0"/>
    <x v="0"/>
    <x v="72"/>
    <x v="72"/>
    <x v="51"/>
    <x v="5"/>
    <x v="0"/>
    <m/>
    <m/>
    <m/>
    <m/>
    <n v="10321"/>
    <m/>
    <m/>
  </r>
  <r>
    <x v="9"/>
    <x v="0"/>
    <x v="0"/>
    <x v="0"/>
    <m/>
    <x v="2"/>
    <x v="0"/>
    <x v="0"/>
    <x v="0"/>
    <x v="73"/>
    <x v="73"/>
    <x v="52"/>
    <x v="5"/>
    <x v="0"/>
    <m/>
    <m/>
    <m/>
    <m/>
    <n v="3659"/>
    <m/>
    <m/>
  </r>
  <r>
    <x v="9"/>
    <x v="0"/>
    <x v="0"/>
    <x v="0"/>
    <m/>
    <x v="2"/>
    <x v="0"/>
    <x v="0"/>
    <x v="0"/>
    <x v="74"/>
    <x v="74"/>
    <x v="53"/>
    <x v="5"/>
    <x v="0"/>
    <m/>
    <m/>
    <m/>
    <m/>
    <n v="8431"/>
    <m/>
    <m/>
  </r>
  <r>
    <x v="9"/>
    <x v="0"/>
    <x v="0"/>
    <x v="0"/>
    <m/>
    <x v="2"/>
    <x v="0"/>
    <x v="0"/>
    <x v="0"/>
    <x v="195"/>
    <x v="195"/>
    <x v="114"/>
    <x v="14"/>
    <x v="2"/>
    <m/>
    <m/>
    <m/>
    <m/>
    <n v="4369"/>
    <m/>
    <m/>
  </r>
  <r>
    <x v="9"/>
    <x v="0"/>
    <x v="1"/>
    <x v="0"/>
    <m/>
    <x v="2"/>
    <x v="0"/>
    <x v="0"/>
    <x v="0"/>
    <x v="217"/>
    <x v="217"/>
    <x v="123"/>
    <x v="14"/>
    <x v="2"/>
    <m/>
    <m/>
    <m/>
    <m/>
    <n v="1000"/>
    <m/>
    <m/>
  </r>
  <r>
    <x v="9"/>
    <x v="0"/>
    <x v="1"/>
    <x v="0"/>
    <m/>
    <x v="2"/>
    <x v="0"/>
    <x v="0"/>
    <x v="0"/>
    <x v="198"/>
    <x v="198"/>
    <x v="115"/>
    <x v="14"/>
    <x v="2"/>
    <m/>
    <m/>
    <m/>
    <m/>
    <n v="500"/>
    <m/>
    <m/>
  </r>
  <r>
    <x v="9"/>
    <x v="0"/>
    <x v="1"/>
    <x v="0"/>
    <m/>
    <x v="2"/>
    <x v="0"/>
    <x v="0"/>
    <x v="0"/>
    <x v="201"/>
    <x v="201"/>
    <x v="116"/>
    <x v="14"/>
    <x v="2"/>
    <m/>
    <m/>
    <m/>
    <m/>
    <n v="0"/>
    <m/>
    <m/>
  </r>
  <r>
    <x v="9"/>
    <x v="0"/>
    <x v="1"/>
    <x v="0"/>
    <m/>
    <x v="2"/>
    <x v="0"/>
    <x v="0"/>
    <x v="0"/>
    <x v="204"/>
    <x v="204"/>
    <x v="117"/>
    <x v="14"/>
    <x v="2"/>
    <m/>
    <m/>
    <m/>
    <m/>
    <n v="2000"/>
    <m/>
    <m/>
  </r>
  <r>
    <x v="9"/>
    <x v="0"/>
    <x v="1"/>
    <x v="0"/>
    <m/>
    <x v="2"/>
    <x v="0"/>
    <x v="0"/>
    <x v="0"/>
    <x v="218"/>
    <x v="218"/>
    <x v="124"/>
    <x v="14"/>
    <x v="2"/>
    <m/>
    <m/>
    <m/>
    <m/>
    <n v="600"/>
    <m/>
    <m/>
  </r>
  <r>
    <x v="9"/>
    <x v="0"/>
    <x v="1"/>
    <x v="0"/>
    <m/>
    <x v="2"/>
    <x v="0"/>
    <x v="0"/>
    <x v="0"/>
    <x v="221"/>
    <x v="221"/>
    <x v="126"/>
    <x v="14"/>
    <x v="2"/>
    <m/>
    <m/>
    <m/>
    <m/>
    <n v="2988"/>
    <m/>
    <m/>
  </r>
  <r>
    <x v="9"/>
    <x v="0"/>
    <x v="1"/>
    <x v="0"/>
    <m/>
    <x v="2"/>
    <x v="0"/>
    <x v="0"/>
    <x v="0"/>
    <x v="223"/>
    <x v="223"/>
    <x v="121"/>
    <x v="14"/>
    <x v="2"/>
    <m/>
    <m/>
    <m/>
    <m/>
    <n v="1651"/>
    <m/>
    <m/>
  </r>
  <r>
    <x v="9"/>
    <x v="0"/>
    <x v="0"/>
    <x v="0"/>
    <m/>
    <x v="2"/>
    <x v="0"/>
    <x v="0"/>
    <x v="0"/>
    <x v="205"/>
    <x v="205"/>
    <x v="117"/>
    <x v="14"/>
    <x v="2"/>
    <m/>
    <m/>
    <m/>
    <m/>
    <n v="1049"/>
    <m/>
    <m/>
  </r>
  <r>
    <x v="9"/>
    <x v="0"/>
    <x v="0"/>
    <x v="0"/>
    <m/>
    <x v="2"/>
    <x v="0"/>
    <x v="0"/>
    <x v="0"/>
    <x v="209"/>
    <x v="209"/>
    <x v="119"/>
    <x v="14"/>
    <x v="2"/>
    <m/>
    <m/>
    <m/>
    <m/>
    <n v="1250"/>
    <m/>
    <m/>
  </r>
  <r>
    <x v="9"/>
    <x v="0"/>
    <x v="0"/>
    <x v="0"/>
    <m/>
    <x v="2"/>
    <x v="0"/>
    <x v="0"/>
    <x v="0"/>
    <x v="212"/>
    <x v="212"/>
    <x v="120"/>
    <x v="14"/>
    <x v="2"/>
    <m/>
    <m/>
    <m/>
    <m/>
    <n v="5515"/>
    <m/>
    <m/>
  </r>
  <r>
    <x v="9"/>
    <x v="0"/>
    <x v="1"/>
    <x v="0"/>
    <m/>
    <x v="2"/>
    <x v="0"/>
    <x v="0"/>
    <x v="0"/>
    <x v="208"/>
    <x v="208"/>
    <x v="118"/>
    <x v="14"/>
    <x v="2"/>
    <m/>
    <m/>
    <m/>
    <m/>
    <n v="1250"/>
    <m/>
    <m/>
  </r>
  <r>
    <x v="9"/>
    <x v="0"/>
    <x v="1"/>
    <x v="0"/>
    <m/>
    <x v="2"/>
    <x v="0"/>
    <x v="0"/>
    <x v="0"/>
    <x v="225"/>
    <x v="225"/>
    <x v="126"/>
    <x v="14"/>
    <x v="2"/>
    <m/>
    <m/>
    <m/>
    <m/>
    <n v="1346"/>
    <m/>
    <m/>
  </r>
  <r>
    <x v="9"/>
    <x v="0"/>
    <x v="1"/>
    <x v="0"/>
    <m/>
    <x v="2"/>
    <x v="0"/>
    <x v="0"/>
    <x v="0"/>
    <x v="226"/>
    <x v="226"/>
    <x v="127"/>
    <x v="14"/>
    <x v="2"/>
    <m/>
    <m/>
    <m/>
    <m/>
    <n v="1000"/>
    <m/>
    <m/>
  </r>
  <r>
    <x v="9"/>
    <x v="0"/>
    <x v="1"/>
    <x v="0"/>
    <m/>
    <x v="2"/>
    <x v="0"/>
    <x v="0"/>
    <x v="0"/>
    <x v="203"/>
    <x v="203"/>
    <x v="116"/>
    <x v="14"/>
    <x v="2"/>
    <m/>
    <m/>
    <m/>
    <m/>
    <n v="126"/>
    <m/>
    <m/>
  </r>
  <r>
    <x v="9"/>
    <x v="0"/>
    <x v="0"/>
    <x v="0"/>
    <m/>
    <x v="2"/>
    <x v="0"/>
    <x v="0"/>
    <x v="0"/>
    <x v="202"/>
    <x v="202"/>
    <x v="116"/>
    <x v="14"/>
    <x v="2"/>
    <m/>
    <m/>
    <m/>
    <m/>
    <n v="0"/>
    <m/>
    <m/>
  </r>
  <r>
    <x v="9"/>
    <x v="0"/>
    <x v="1"/>
    <x v="0"/>
    <m/>
    <x v="2"/>
    <x v="0"/>
    <x v="0"/>
    <x v="0"/>
    <x v="199"/>
    <x v="199"/>
    <x v="115"/>
    <x v="14"/>
    <x v="2"/>
    <m/>
    <m/>
    <m/>
    <m/>
    <n v="0"/>
    <m/>
    <m/>
  </r>
  <r>
    <x v="9"/>
    <x v="0"/>
    <x v="0"/>
    <x v="0"/>
    <m/>
    <x v="2"/>
    <x v="0"/>
    <x v="0"/>
    <x v="0"/>
    <x v="227"/>
    <x v="227"/>
    <x v="127"/>
    <x v="14"/>
    <x v="2"/>
    <m/>
    <m/>
    <m/>
    <m/>
    <n v="2357"/>
    <m/>
    <m/>
  </r>
  <r>
    <x v="9"/>
    <x v="0"/>
    <x v="0"/>
    <x v="0"/>
    <m/>
    <x v="2"/>
    <x v="0"/>
    <x v="0"/>
    <x v="0"/>
    <x v="213"/>
    <x v="213"/>
    <x v="121"/>
    <x v="14"/>
    <x v="2"/>
    <m/>
    <m/>
    <m/>
    <m/>
    <n v="3462"/>
    <m/>
    <m/>
  </r>
  <r>
    <x v="9"/>
    <x v="0"/>
    <x v="1"/>
    <x v="0"/>
    <m/>
    <x v="2"/>
    <x v="0"/>
    <x v="0"/>
    <x v="0"/>
    <x v="219"/>
    <x v="219"/>
    <x v="124"/>
    <x v="14"/>
    <x v="2"/>
    <m/>
    <m/>
    <m/>
    <m/>
    <n v="875"/>
    <m/>
    <m/>
  </r>
  <r>
    <x v="9"/>
    <x v="0"/>
    <x v="1"/>
    <x v="0"/>
    <m/>
    <x v="2"/>
    <x v="0"/>
    <x v="0"/>
    <x v="0"/>
    <x v="196"/>
    <x v="196"/>
    <x v="114"/>
    <x v="14"/>
    <x v="2"/>
    <m/>
    <m/>
    <m/>
    <m/>
    <n v="0"/>
    <m/>
    <m/>
  </r>
  <r>
    <x v="9"/>
    <x v="0"/>
    <x v="1"/>
    <x v="0"/>
    <m/>
    <x v="2"/>
    <x v="0"/>
    <x v="0"/>
    <x v="0"/>
    <x v="206"/>
    <x v="206"/>
    <x v="117"/>
    <x v="14"/>
    <x v="2"/>
    <m/>
    <m/>
    <m/>
    <m/>
    <n v="62.5"/>
    <m/>
    <m/>
  </r>
  <r>
    <x v="9"/>
    <x v="0"/>
    <x v="0"/>
    <x v="0"/>
    <m/>
    <x v="2"/>
    <x v="0"/>
    <x v="0"/>
    <x v="0"/>
    <x v="210"/>
    <x v="210"/>
    <x v="119"/>
    <x v="14"/>
    <x v="2"/>
    <m/>
    <m/>
    <m/>
    <m/>
    <n v="1000"/>
    <m/>
    <m/>
  </r>
  <r>
    <x v="9"/>
    <x v="0"/>
    <x v="1"/>
    <x v="0"/>
    <m/>
    <x v="2"/>
    <x v="0"/>
    <x v="0"/>
    <x v="0"/>
    <x v="200"/>
    <x v="200"/>
    <x v="115"/>
    <x v="14"/>
    <x v="2"/>
    <m/>
    <m/>
    <m/>
    <m/>
    <n v="0"/>
    <m/>
    <m/>
  </r>
  <r>
    <x v="9"/>
    <x v="0"/>
    <x v="1"/>
    <x v="0"/>
    <m/>
    <x v="2"/>
    <x v="0"/>
    <x v="0"/>
    <x v="0"/>
    <x v="228"/>
    <x v="228"/>
    <x v="124"/>
    <x v="14"/>
    <x v="2"/>
    <m/>
    <m/>
    <m/>
    <m/>
    <n v="400"/>
    <m/>
    <m/>
  </r>
  <r>
    <x v="9"/>
    <x v="0"/>
    <x v="0"/>
    <x v="0"/>
    <m/>
    <x v="2"/>
    <x v="0"/>
    <x v="0"/>
    <x v="0"/>
    <x v="224"/>
    <x v="224"/>
    <x v="125"/>
    <x v="14"/>
    <x v="2"/>
    <m/>
    <m/>
    <m/>
    <m/>
    <n v="0"/>
    <m/>
    <m/>
  </r>
  <r>
    <x v="9"/>
    <x v="0"/>
    <x v="0"/>
    <x v="0"/>
    <m/>
    <x v="2"/>
    <x v="0"/>
    <x v="0"/>
    <x v="0"/>
    <x v="211"/>
    <x v="211"/>
    <x v="119"/>
    <x v="14"/>
    <x v="2"/>
    <m/>
    <m/>
    <m/>
    <m/>
    <n v="1600"/>
    <m/>
    <m/>
  </r>
  <r>
    <x v="9"/>
    <x v="0"/>
    <x v="1"/>
    <x v="0"/>
    <m/>
    <x v="2"/>
    <x v="0"/>
    <x v="0"/>
    <x v="0"/>
    <x v="222"/>
    <x v="222"/>
    <x v="126"/>
    <x v="14"/>
    <x v="2"/>
    <m/>
    <m/>
    <m/>
    <m/>
    <n v="0"/>
    <m/>
    <m/>
  </r>
  <r>
    <x v="9"/>
    <x v="0"/>
    <x v="0"/>
    <x v="0"/>
    <m/>
    <x v="2"/>
    <x v="0"/>
    <x v="0"/>
    <x v="0"/>
    <x v="197"/>
    <x v="197"/>
    <x v="114"/>
    <x v="14"/>
    <x v="2"/>
    <m/>
    <m/>
    <m/>
    <m/>
    <n v="4495"/>
    <m/>
    <m/>
  </r>
  <r>
    <x v="9"/>
    <x v="0"/>
    <x v="1"/>
    <x v="0"/>
    <m/>
    <x v="2"/>
    <x v="0"/>
    <x v="0"/>
    <x v="0"/>
    <x v="214"/>
    <x v="214"/>
    <x v="118"/>
    <x v="14"/>
    <x v="2"/>
    <m/>
    <m/>
    <m/>
    <m/>
    <n v="500"/>
    <m/>
    <m/>
  </r>
  <r>
    <x v="9"/>
    <x v="0"/>
    <x v="1"/>
    <x v="0"/>
    <m/>
    <x v="2"/>
    <x v="0"/>
    <x v="0"/>
    <x v="0"/>
    <x v="220"/>
    <x v="220"/>
    <x v="125"/>
    <x v="14"/>
    <x v="2"/>
    <m/>
    <m/>
    <m/>
    <m/>
    <n v="0"/>
    <m/>
    <m/>
  </r>
  <r>
    <x v="9"/>
    <x v="0"/>
    <x v="0"/>
    <x v="0"/>
    <m/>
    <x v="2"/>
    <x v="0"/>
    <x v="0"/>
    <x v="0"/>
    <x v="215"/>
    <x v="215"/>
    <x v="118"/>
    <x v="14"/>
    <x v="2"/>
    <m/>
    <m/>
    <m/>
    <m/>
    <n v="2374"/>
    <m/>
    <m/>
  </r>
  <r>
    <x v="9"/>
    <x v="0"/>
    <x v="0"/>
    <x v="0"/>
    <m/>
    <x v="2"/>
    <x v="0"/>
    <x v="0"/>
    <x v="0"/>
    <x v="207"/>
    <x v="207"/>
    <x v="117"/>
    <x v="14"/>
    <x v="2"/>
    <m/>
    <m/>
    <m/>
    <m/>
    <n v="3339"/>
    <m/>
    <m/>
  </r>
  <r>
    <x v="9"/>
    <x v="0"/>
    <x v="1"/>
    <x v="0"/>
    <m/>
    <x v="2"/>
    <x v="0"/>
    <x v="0"/>
    <x v="0"/>
    <x v="216"/>
    <x v="216"/>
    <x v="122"/>
    <x v="14"/>
    <x v="2"/>
    <m/>
    <m/>
    <m/>
    <m/>
    <n v="2000"/>
    <m/>
    <m/>
  </r>
  <r>
    <x v="9"/>
    <x v="0"/>
    <x v="1"/>
    <x v="0"/>
    <m/>
    <x v="2"/>
    <x v="0"/>
    <x v="0"/>
    <x v="0"/>
    <x v="229"/>
    <x v="229"/>
    <x v="128"/>
    <x v="15"/>
    <x v="2"/>
    <m/>
    <m/>
    <m/>
    <m/>
    <n v="2100.41"/>
    <m/>
    <m/>
  </r>
  <r>
    <x v="9"/>
    <x v="0"/>
    <x v="0"/>
    <x v="0"/>
    <m/>
    <x v="2"/>
    <x v="0"/>
    <x v="0"/>
    <x v="1"/>
    <x v="230"/>
    <x v="230"/>
    <x v="129"/>
    <x v="15"/>
    <x v="2"/>
    <m/>
    <m/>
    <m/>
    <m/>
    <n v="12839"/>
    <m/>
    <m/>
  </r>
  <r>
    <x v="9"/>
    <x v="0"/>
    <x v="0"/>
    <x v="0"/>
    <m/>
    <x v="2"/>
    <x v="0"/>
    <x v="0"/>
    <x v="0"/>
    <x v="231"/>
    <x v="231"/>
    <x v="130"/>
    <x v="15"/>
    <x v="2"/>
    <m/>
    <m/>
    <m/>
    <m/>
    <n v="11157"/>
    <m/>
    <m/>
  </r>
  <r>
    <x v="9"/>
    <x v="0"/>
    <x v="0"/>
    <x v="0"/>
    <m/>
    <x v="2"/>
    <x v="0"/>
    <x v="0"/>
    <x v="0"/>
    <x v="232"/>
    <x v="232"/>
    <x v="131"/>
    <x v="15"/>
    <x v="2"/>
    <m/>
    <m/>
    <m/>
    <m/>
    <n v="5056"/>
    <m/>
    <m/>
  </r>
  <r>
    <x v="9"/>
    <x v="0"/>
    <x v="0"/>
    <x v="0"/>
    <m/>
    <x v="2"/>
    <x v="0"/>
    <x v="0"/>
    <x v="0"/>
    <x v="240"/>
    <x v="240"/>
    <x v="139"/>
    <x v="15"/>
    <x v="2"/>
    <m/>
    <m/>
    <m/>
    <m/>
    <n v="6073.33"/>
    <m/>
    <m/>
  </r>
  <r>
    <x v="9"/>
    <x v="0"/>
    <x v="1"/>
    <x v="0"/>
    <m/>
    <x v="2"/>
    <x v="0"/>
    <x v="0"/>
    <x v="0"/>
    <x v="233"/>
    <x v="233"/>
    <x v="132"/>
    <x v="15"/>
    <x v="2"/>
    <m/>
    <m/>
    <m/>
    <m/>
    <n v="900"/>
    <m/>
    <m/>
  </r>
  <r>
    <x v="9"/>
    <x v="0"/>
    <x v="1"/>
    <x v="0"/>
    <m/>
    <x v="2"/>
    <x v="0"/>
    <x v="0"/>
    <x v="0"/>
    <x v="244"/>
    <x v="244"/>
    <x v="141"/>
    <x v="15"/>
    <x v="2"/>
    <m/>
    <m/>
    <m/>
    <m/>
    <n v="250"/>
    <m/>
    <m/>
  </r>
  <r>
    <x v="9"/>
    <x v="0"/>
    <x v="1"/>
    <x v="0"/>
    <m/>
    <x v="2"/>
    <x v="0"/>
    <x v="0"/>
    <x v="0"/>
    <x v="234"/>
    <x v="234"/>
    <x v="133"/>
    <x v="15"/>
    <x v="2"/>
    <m/>
    <m/>
    <m/>
    <m/>
    <n v="3500"/>
    <m/>
    <m/>
  </r>
  <r>
    <x v="9"/>
    <x v="0"/>
    <x v="1"/>
    <x v="0"/>
    <m/>
    <x v="2"/>
    <x v="0"/>
    <x v="0"/>
    <x v="0"/>
    <x v="235"/>
    <x v="235"/>
    <x v="134"/>
    <x v="15"/>
    <x v="2"/>
    <m/>
    <m/>
    <m/>
    <m/>
    <n v="1000"/>
    <m/>
    <m/>
  </r>
  <r>
    <x v="9"/>
    <x v="0"/>
    <x v="0"/>
    <x v="0"/>
    <m/>
    <x v="2"/>
    <x v="0"/>
    <x v="0"/>
    <x v="0"/>
    <x v="236"/>
    <x v="236"/>
    <x v="135"/>
    <x v="15"/>
    <x v="2"/>
    <m/>
    <m/>
    <m/>
    <m/>
    <n v="3580"/>
    <m/>
    <m/>
  </r>
  <r>
    <x v="9"/>
    <x v="0"/>
    <x v="1"/>
    <x v="0"/>
    <m/>
    <x v="2"/>
    <x v="0"/>
    <x v="0"/>
    <x v="0"/>
    <x v="242"/>
    <x v="242"/>
    <x v="141"/>
    <x v="15"/>
    <x v="2"/>
    <m/>
    <m/>
    <m/>
    <m/>
    <n v="0"/>
    <m/>
    <m/>
  </r>
  <r>
    <x v="9"/>
    <x v="0"/>
    <x v="1"/>
    <x v="1"/>
    <m/>
    <x v="2"/>
    <x v="0"/>
    <x v="0"/>
    <x v="1"/>
    <x v="243"/>
    <x v="243"/>
    <x v="142"/>
    <x v="15"/>
    <x v="2"/>
    <m/>
    <m/>
    <m/>
    <m/>
    <n v="4000"/>
    <m/>
    <m/>
  </r>
  <r>
    <x v="9"/>
    <x v="0"/>
    <x v="1"/>
    <x v="0"/>
    <m/>
    <x v="2"/>
    <x v="0"/>
    <x v="0"/>
    <x v="0"/>
    <x v="246"/>
    <x v="246"/>
    <x v="141"/>
    <x v="15"/>
    <x v="2"/>
    <m/>
    <m/>
    <m/>
    <m/>
    <n v="0"/>
    <m/>
    <m/>
  </r>
  <r>
    <x v="9"/>
    <x v="0"/>
    <x v="0"/>
    <x v="0"/>
    <m/>
    <x v="2"/>
    <x v="0"/>
    <x v="0"/>
    <x v="0"/>
    <x v="238"/>
    <x v="238"/>
    <x v="137"/>
    <x v="15"/>
    <x v="2"/>
    <m/>
    <m/>
    <m/>
    <m/>
    <n v="5294"/>
    <m/>
    <m/>
  </r>
  <r>
    <x v="9"/>
    <x v="0"/>
    <x v="1"/>
    <x v="0"/>
    <m/>
    <x v="2"/>
    <x v="0"/>
    <x v="0"/>
    <x v="0"/>
    <x v="245"/>
    <x v="245"/>
    <x v="142"/>
    <x v="15"/>
    <x v="2"/>
    <m/>
    <m/>
    <m/>
    <m/>
    <n v="500"/>
    <m/>
    <m/>
  </r>
  <r>
    <x v="9"/>
    <x v="0"/>
    <x v="1"/>
    <x v="0"/>
    <m/>
    <x v="2"/>
    <x v="0"/>
    <x v="0"/>
    <x v="0"/>
    <x v="247"/>
    <x v="247"/>
    <x v="141"/>
    <x v="15"/>
    <x v="2"/>
    <m/>
    <m/>
    <m/>
    <m/>
    <n v="500"/>
    <m/>
    <m/>
  </r>
  <r>
    <x v="9"/>
    <x v="0"/>
    <x v="1"/>
    <x v="0"/>
    <m/>
    <x v="2"/>
    <x v="0"/>
    <x v="0"/>
    <x v="0"/>
    <x v="237"/>
    <x v="237"/>
    <x v="136"/>
    <x v="15"/>
    <x v="2"/>
    <m/>
    <m/>
    <m/>
    <m/>
    <n v="500"/>
    <m/>
    <m/>
  </r>
  <r>
    <x v="9"/>
    <x v="0"/>
    <x v="1"/>
    <x v="0"/>
    <m/>
    <x v="2"/>
    <x v="0"/>
    <x v="0"/>
    <x v="0"/>
    <x v="239"/>
    <x v="239"/>
    <x v="138"/>
    <x v="15"/>
    <x v="2"/>
    <m/>
    <m/>
    <m/>
    <m/>
    <n v="1500"/>
    <m/>
    <m/>
  </r>
  <r>
    <x v="9"/>
    <x v="0"/>
    <x v="0"/>
    <x v="0"/>
    <m/>
    <x v="2"/>
    <x v="0"/>
    <x v="0"/>
    <x v="0"/>
    <x v="250"/>
    <x v="250"/>
    <x v="144"/>
    <x v="15"/>
    <x v="2"/>
    <m/>
    <m/>
    <m/>
    <m/>
    <n v="2359.7600000000002"/>
    <m/>
    <m/>
  </r>
  <r>
    <x v="9"/>
    <x v="0"/>
    <x v="0"/>
    <x v="0"/>
    <m/>
    <x v="2"/>
    <x v="0"/>
    <x v="0"/>
    <x v="0"/>
    <x v="241"/>
    <x v="241"/>
    <x v="140"/>
    <x v="15"/>
    <x v="2"/>
    <m/>
    <m/>
    <m/>
    <m/>
    <n v="0"/>
    <m/>
    <m/>
  </r>
  <r>
    <x v="9"/>
    <x v="0"/>
    <x v="1"/>
    <x v="0"/>
    <m/>
    <x v="2"/>
    <x v="0"/>
    <x v="0"/>
    <x v="0"/>
    <x v="248"/>
    <x v="248"/>
    <x v="141"/>
    <x v="15"/>
    <x v="2"/>
    <m/>
    <m/>
    <m/>
    <m/>
    <n v="0"/>
    <m/>
    <m/>
  </r>
  <r>
    <x v="9"/>
    <x v="0"/>
    <x v="0"/>
    <x v="1"/>
    <m/>
    <x v="2"/>
    <x v="0"/>
    <x v="0"/>
    <x v="0"/>
    <x v="251"/>
    <x v="251"/>
    <x v="145"/>
    <x v="15"/>
    <x v="2"/>
    <m/>
    <m/>
    <m/>
    <m/>
    <n v="5000"/>
    <m/>
    <m/>
  </r>
  <r>
    <x v="9"/>
    <x v="0"/>
    <x v="0"/>
    <x v="0"/>
    <m/>
    <x v="2"/>
    <x v="0"/>
    <x v="0"/>
    <x v="0"/>
    <x v="252"/>
    <x v="252"/>
    <x v="146"/>
    <x v="17"/>
    <x v="2"/>
    <m/>
    <m/>
    <m/>
    <m/>
    <n v="6404"/>
    <m/>
    <m/>
  </r>
  <r>
    <x v="9"/>
    <x v="0"/>
    <x v="0"/>
    <x v="0"/>
    <m/>
    <x v="2"/>
    <x v="0"/>
    <x v="0"/>
    <x v="0"/>
    <x v="253"/>
    <x v="253"/>
    <x v="147"/>
    <x v="17"/>
    <x v="2"/>
    <m/>
    <m/>
    <m/>
    <m/>
    <n v="1200"/>
    <m/>
    <m/>
  </r>
  <r>
    <x v="9"/>
    <x v="0"/>
    <x v="1"/>
    <x v="0"/>
    <m/>
    <x v="2"/>
    <x v="0"/>
    <x v="0"/>
    <x v="0"/>
    <x v="255"/>
    <x v="255"/>
    <x v="148"/>
    <x v="17"/>
    <x v="2"/>
    <m/>
    <m/>
    <m/>
    <m/>
    <n v="0"/>
    <m/>
    <m/>
  </r>
  <r>
    <x v="9"/>
    <x v="0"/>
    <x v="0"/>
    <x v="0"/>
    <m/>
    <x v="2"/>
    <x v="0"/>
    <x v="0"/>
    <x v="0"/>
    <x v="258"/>
    <x v="258"/>
    <x v="149"/>
    <x v="17"/>
    <x v="2"/>
    <m/>
    <m/>
    <m/>
    <m/>
    <n v="379"/>
    <m/>
    <m/>
  </r>
  <r>
    <x v="9"/>
    <x v="0"/>
    <x v="0"/>
    <x v="0"/>
    <m/>
    <x v="2"/>
    <x v="0"/>
    <x v="0"/>
    <x v="0"/>
    <x v="261"/>
    <x v="261"/>
    <x v="150"/>
    <x v="17"/>
    <x v="2"/>
    <m/>
    <m/>
    <m/>
    <m/>
    <n v="500"/>
    <m/>
    <m/>
  </r>
  <r>
    <x v="9"/>
    <x v="0"/>
    <x v="1"/>
    <x v="0"/>
    <m/>
    <x v="2"/>
    <x v="0"/>
    <x v="0"/>
    <x v="0"/>
    <x v="264"/>
    <x v="264"/>
    <x v="151"/>
    <x v="17"/>
    <x v="2"/>
    <m/>
    <m/>
    <m/>
    <m/>
    <n v="750"/>
    <m/>
    <m/>
  </r>
  <r>
    <x v="9"/>
    <x v="0"/>
    <x v="0"/>
    <x v="1"/>
    <m/>
    <x v="2"/>
    <x v="0"/>
    <x v="0"/>
    <x v="0"/>
    <x v="267"/>
    <x v="267"/>
    <x v="152"/>
    <x v="17"/>
    <x v="2"/>
    <m/>
    <m/>
    <m/>
    <m/>
    <n v="6740"/>
    <m/>
    <m/>
  </r>
  <r>
    <x v="9"/>
    <x v="0"/>
    <x v="1"/>
    <x v="0"/>
    <m/>
    <x v="2"/>
    <x v="0"/>
    <x v="0"/>
    <x v="0"/>
    <x v="266"/>
    <x v="266"/>
    <x v="151"/>
    <x v="17"/>
    <x v="2"/>
    <m/>
    <m/>
    <m/>
    <m/>
    <n v="100"/>
    <m/>
    <m/>
  </r>
  <r>
    <x v="9"/>
    <x v="0"/>
    <x v="0"/>
    <x v="0"/>
    <m/>
    <x v="2"/>
    <x v="0"/>
    <x v="0"/>
    <x v="0"/>
    <x v="268"/>
    <x v="268"/>
    <x v="147"/>
    <x v="17"/>
    <x v="2"/>
    <m/>
    <m/>
    <m/>
    <m/>
    <n v="1682"/>
    <m/>
    <m/>
  </r>
  <r>
    <x v="9"/>
    <x v="0"/>
    <x v="1"/>
    <x v="0"/>
    <m/>
    <x v="2"/>
    <x v="0"/>
    <x v="0"/>
    <x v="0"/>
    <x v="263"/>
    <x v="263"/>
    <x v="150"/>
    <x v="17"/>
    <x v="2"/>
    <m/>
    <m/>
    <m/>
    <m/>
    <n v="800"/>
    <m/>
    <m/>
  </r>
  <r>
    <x v="9"/>
    <x v="0"/>
    <x v="0"/>
    <x v="0"/>
    <m/>
    <x v="2"/>
    <x v="0"/>
    <x v="0"/>
    <x v="0"/>
    <x v="257"/>
    <x v="257"/>
    <x v="148"/>
    <x v="17"/>
    <x v="2"/>
    <m/>
    <m/>
    <m/>
    <m/>
    <n v="0"/>
    <m/>
    <m/>
  </r>
  <r>
    <x v="9"/>
    <x v="0"/>
    <x v="0"/>
    <x v="0"/>
    <m/>
    <x v="2"/>
    <x v="0"/>
    <x v="0"/>
    <x v="0"/>
    <x v="256"/>
    <x v="256"/>
    <x v="148"/>
    <x v="17"/>
    <x v="2"/>
    <m/>
    <m/>
    <m/>
    <m/>
    <n v="494"/>
    <m/>
    <m/>
  </r>
  <r>
    <x v="9"/>
    <x v="0"/>
    <x v="1"/>
    <x v="0"/>
    <m/>
    <x v="2"/>
    <x v="0"/>
    <x v="0"/>
    <x v="0"/>
    <x v="259"/>
    <x v="259"/>
    <x v="149"/>
    <x v="17"/>
    <x v="2"/>
    <m/>
    <m/>
    <m/>
    <m/>
    <n v="0"/>
    <m/>
    <m/>
  </r>
  <r>
    <x v="9"/>
    <x v="0"/>
    <x v="0"/>
    <x v="0"/>
    <m/>
    <x v="2"/>
    <x v="0"/>
    <x v="0"/>
    <x v="0"/>
    <x v="269"/>
    <x v="269"/>
    <x v="147"/>
    <x v="17"/>
    <x v="2"/>
    <m/>
    <m/>
    <m/>
    <m/>
    <n v="1108"/>
    <m/>
    <m/>
  </r>
  <r>
    <x v="9"/>
    <x v="0"/>
    <x v="1"/>
    <x v="0"/>
    <m/>
    <x v="2"/>
    <x v="0"/>
    <x v="0"/>
    <x v="0"/>
    <x v="270"/>
    <x v="270"/>
    <x v="153"/>
    <x v="17"/>
    <x v="2"/>
    <m/>
    <m/>
    <m/>
    <m/>
    <n v="10000"/>
    <m/>
    <m/>
  </r>
  <r>
    <x v="9"/>
    <x v="0"/>
    <x v="0"/>
    <x v="0"/>
    <m/>
    <x v="2"/>
    <x v="0"/>
    <x v="0"/>
    <x v="0"/>
    <x v="260"/>
    <x v="260"/>
    <x v="149"/>
    <x v="17"/>
    <x v="2"/>
    <m/>
    <m/>
    <m/>
    <m/>
    <n v="0"/>
    <m/>
    <m/>
  </r>
  <r>
    <x v="9"/>
    <x v="0"/>
    <x v="1"/>
    <x v="0"/>
    <m/>
    <x v="2"/>
    <x v="0"/>
    <x v="0"/>
    <x v="0"/>
    <x v="254"/>
    <x v="254"/>
    <x v="147"/>
    <x v="17"/>
    <x v="2"/>
    <m/>
    <m/>
    <m/>
    <m/>
    <n v="0"/>
    <m/>
    <m/>
  </r>
  <r>
    <x v="9"/>
    <x v="0"/>
    <x v="0"/>
    <x v="0"/>
    <m/>
    <x v="2"/>
    <x v="0"/>
    <x v="0"/>
    <x v="0"/>
    <x v="262"/>
    <x v="262"/>
    <x v="150"/>
    <x v="17"/>
    <x v="2"/>
    <m/>
    <m/>
    <m/>
    <m/>
    <n v="1800"/>
    <m/>
    <m/>
  </r>
  <r>
    <x v="9"/>
    <x v="0"/>
    <x v="1"/>
    <x v="0"/>
    <m/>
    <x v="2"/>
    <x v="0"/>
    <x v="0"/>
    <x v="0"/>
    <x v="265"/>
    <x v="265"/>
    <x v="151"/>
    <x v="17"/>
    <x v="2"/>
    <m/>
    <m/>
    <m/>
    <m/>
    <n v="200"/>
    <m/>
    <m/>
  </r>
  <r>
    <x v="9"/>
    <x v="0"/>
    <x v="0"/>
    <x v="0"/>
    <m/>
    <x v="2"/>
    <x v="0"/>
    <x v="0"/>
    <x v="0"/>
    <x v="271"/>
    <x v="271"/>
    <x v="154"/>
    <x v="18"/>
    <x v="2"/>
    <m/>
    <m/>
    <m/>
    <m/>
    <n v="310"/>
    <m/>
    <m/>
  </r>
  <r>
    <x v="9"/>
    <x v="0"/>
    <x v="1"/>
    <x v="0"/>
    <m/>
    <x v="2"/>
    <x v="0"/>
    <x v="0"/>
    <x v="0"/>
    <x v="272"/>
    <x v="272"/>
    <x v="155"/>
    <x v="18"/>
    <x v="2"/>
    <m/>
    <m/>
    <m/>
    <m/>
    <n v="0"/>
    <m/>
    <m/>
  </r>
  <r>
    <x v="9"/>
    <x v="0"/>
    <x v="0"/>
    <x v="0"/>
    <m/>
    <x v="2"/>
    <x v="0"/>
    <x v="0"/>
    <x v="0"/>
    <x v="273"/>
    <x v="273"/>
    <x v="156"/>
    <x v="18"/>
    <x v="2"/>
    <m/>
    <m/>
    <m/>
    <m/>
    <n v="12489.5"/>
    <m/>
    <m/>
  </r>
  <r>
    <x v="9"/>
    <x v="0"/>
    <x v="0"/>
    <x v="0"/>
    <m/>
    <x v="2"/>
    <x v="0"/>
    <x v="0"/>
    <x v="0"/>
    <x v="274"/>
    <x v="274"/>
    <x v="157"/>
    <x v="18"/>
    <x v="2"/>
    <m/>
    <m/>
    <m/>
    <m/>
    <n v="5605"/>
    <m/>
    <m/>
  </r>
  <r>
    <x v="9"/>
    <x v="0"/>
    <x v="1"/>
    <x v="0"/>
    <m/>
    <x v="2"/>
    <x v="0"/>
    <x v="0"/>
    <x v="0"/>
    <x v="275"/>
    <x v="276"/>
    <x v="154"/>
    <x v="18"/>
    <x v="2"/>
    <m/>
    <m/>
    <m/>
    <m/>
    <n v="3000"/>
    <m/>
    <m/>
  </r>
  <r>
    <x v="9"/>
    <x v="0"/>
    <x v="0"/>
    <x v="0"/>
    <m/>
    <x v="2"/>
    <x v="0"/>
    <x v="0"/>
    <x v="0"/>
    <x v="276"/>
    <x v="277"/>
    <x v="154"/>
    <x v="18"/>
    <x v="2"/>
    <m/>
    <m/>
    <m/>
    <m/>
    <n v="0"/>
    <m/>
    <m/>
  </r>
  <r>
    <x v="9"/>
    <x v="0"/>
    <x v="1"/>
    <x v="0"/>
    <m/>
    <x v="2"/>
    <x v="0"/>
    <x v="0"/>
    <x v="0"/>
    <x v="277"/>
    <x v="278"/>
    <x v="158"/>
    <x v="18"/>
    <x v="2"/>
    <m/>
    <m/>
    <m/>
    <m/>
    <n v="1500"/>
    <m/>
    <m/>
  </r>
  <r>
    <x v="9"/>
    <x v="0"/>
    <x v="0"/>
    <x v="0"/>
    <m/>
    <x v="2"/>
    <x v="0"/>
    <x v="0"/>
    <x v="0"/>
    <x v="278"/>
    <x v="279"/>
    <x v="159"/>
    <x v="18"/>
    <x v="2"/>
    <m/>
    <m/>
    <m/>
    <m/>
    <n v="2098.33"/>
    <m/>
    <m/>
  </r>
  <r>
    <x v="9"/>
    <x v="0"/>
    <x v="1"/>
    <x v="0"/>
    <m/>
    <x v="2"/>
    <x v="0"/>
    <x v="0"/>
    <x v="0"/>
    <x v="279"/>
    <x v="280"/>
    <x v="154"/>
    <x v="18"/>
    <x v="2"/>
    <m/>
    <m/>
    <m/>
    <m/>
    <n v="5000"/>
    <m/>
    <m/>
  </r>
  <r>
    <x v="9"/>
    <x v="0"/>
    <x v="0"/>
    <x v="0"/>
    <m/>
    <x v="2"/>
    <x v="0"/>
    <x v="0"/>
    <x v="0"/>
    <x v="280"/>
    <x v="281"/>
    <x v="154"/>
    <x v="18"/>
    <x v="2"/>
    <m/>
    <m/>
    <m/>
    <m/>
    <n v="0"/>
    <m/>
    <m/>
  </r>
  <r>
    <x v="9"/>
    <x v="0"/>
    <x v="1"/>
    <x v="0"/>
    <m/>
    <x v="2"/>
    <x v="0"/>
    <x v="0"/>
    <x v="0"/>
    <x v="281"/>
    <x v="282"/>
    <x v="154"/>
    <x v="18"/>
    <x v="2"/>
    <m/>
    <m/>
    <m/>
    <m/>
    <n v="1750"/>
    <m/>
    <m/>
  </r>
  <r>
    <x v="9"/>
    <x v="0"/>
    <x v="1"/>
    <x v="0"/>
    <m/>
    <x v="2"/>
    <x v="0"/>
    <x v="0"/>
    <x v="0"/>
    <x v="282"/>
    <x v="283"/>
    <x v="160"/>
    <x v="18"/>
    <x v="2"/>
    <m/>
    <m/>
    <m/>
    <m/>
    <n v="600"/>
    <m/>
    <m/>
  </r>
  <r>
    <x v="9"/>
    <x v="0"/>
    <x v="0"/>
    <x v="0"/>
    <m/>
    <x v="2"/>
    <x v="0"/>
    <x v="0"/>
    <x v="0"/>
    <x v="283"/>
    <x v="284"/>
    <x v="159"/>
    <x v="18"/>
    <x v="2"/>
    <m/>
    <m/>
    <m/>
    <m/>
    <n v="1917"/>
    <m/>
    <m/>
  </r>
  <r>
    <x v="9"/>
    <x v="0"/>
    <x v="1"/>
    <x v="0"/>
    <m/>
    <x v="2"/>
    <x v="0"/>
    <x v="0"/>
    <x v="0"/>
    <x v="284"/>
    <x v="285"/>
    <x v="160"/>
    <x v="18"/>
    <x v="2"/>
    <m/>
    <m/>
    <m/>
    <m/>
    <n v="937"/>
    <m/>
    <m/>
  </r>
  <r>
    <x v="9"/>
    <x v="0"/>
    <x v="1"/>
    <x v="0"/>
    <m/>
    <x v="2"/>
    <x v="0"/>
    <x v="0"/>
    <x v="0"/>
    <x v="285"/>
    <x v="286"/>
    <x v="155"/>
    <x v="18"/>
    <x v="2"/>
    <m/>
    <m/>
    <m/>
    <m/>
    <n v="1772.83"/>
    <m/>
    <m/>
  </r>
  <r>
    <x v="9"/>
    <x v="0"/>
    <x v="0"/>
    <x v="0"/>
    <m/>
    <x v="2"/>
    <x v="0"/>
    <x v="0"/>
    <x v="0"/>
    <x v="286"/>
    <x v="287"/>
    <x v="160"/>
    <x v="18"/>
    <x v="2"/>
    <m/>
    <m/>
    <m/>
    <m/>
    <n v="6106"/>
    <m/>
    <m/>
  </r>
  <r>
    <x v="9"/>
    <x v="0"/>
    <x v="0"/>
    <x v="0"/>
    <m/>
    <x v="2"/>
    <x v="0"/>
    <x v="0"/>
    <x v="0"/>
    <x v="287"/>
    <x v="288"/>
    <x v="159"/>
    <x v="18"/>
    <x v="2"/>
    <m/>
    <m/>
    <m/>
    <m/>
    <n v="1908"/>
    <m/>
    <m/>
  </r>
  <r>
    <x v="9"/>
    <x v="0"/>
    <x v="1"/>
    <x v="0"/>
    <m/>
    <x v="2"/>
    <x v="0"/>
    <x v="0"/>
    <x v="0"/>
    <x v="289"/>
    <x v="290"/>
    <x v="162"/>
    <x v="19"/>
    <x v="2"/>
    <m/>
    <m/>
    <m/>
    <m/>
    <n v="1000"/>
    <m/>
    <m/>
  </r>
  <r>
    <x v="9"/>
    <x v="0"/>
    <x v="0"/>
    <x v="0"/>
    <m/>
    <x v="2"/>
    <x v="0"/>
    <x v="0"/>
    <x v="0"/>
    <x v="291"/>
    <x v="292"/>
    <x v="164"/>
    <x v="19"/>
    <x v="2"/>
    <m/>
    <m/>
    <m/>
    <m/>
    <n v="0"/>
    <m/>
    <m/>
  </r>
  <r>
    <x v="9"/>
    <x v="0"/>
    <x v="1"/>
    <x v="0"/>
    <m/>
    <x v="2"/>
    <x v="0"/>
    <x v="0"/>
    <x v="1"/>
    <x v="292"/>
    <x v="293"/>
    <x v="165"/>
    <x v="19"/>
    <x v="2"/>
    <m/>
    <m/>
    <m/>
    <m/>
    <n v="3000"/>
    <m/>
    <m/>
  </r>
  <r>
    <x v="9"/>
    <x v="0"/>
    <x v="0"/>
    <x v="0"/>
    <m/>
    <x v="2"/>
    <x v="0"/>
    <x v="0"/>
    <x v="0"/>
    <x v="294"/>
    <x v="295"/>
    <x v="167"/>
    <x v="19"/>
    <x v="2"/>
    <m/>
    <m/>
    <m/>
    <m/>
    <n v="2250"/>
    <m/>
    <m/>
  </r>
  <r>
    <x v="9"/>
    <x v="0"/>
    <x v="1"/>
    <x v="0"/>
    <m/>
    <x v="2"/>
    <x v="0"/>
    <x v="0"/>
    <x v="0"/>
    <x v="302"/>
    <x v="305"/>
    <x v="175"/>
    <x v="19"/>
    <x v="2"/>
    <m/>
    <m/>
    <m/>
    <m/>
    <n v="500"/>
    <m/>
    <m/>
  </r>
  <r>
    <x v="9"/>
    <x v="0"/>
    <x v="1"/>
    <x v="0"/>
    <m/>
    <x v="2"/>
    <x v="0"/>
    <x v="0"/>
    <x v="0"/>
    <x v="296"/>
    <x v="297"/>
    <x v="169"/>
    <x v="19"/>
    <x v="2"/>
    <m/>
    <m/>
    <m/>
    <m/>
    <n v="5000"/>
    <m/>
    <m/>
  </r>
  <r>
    <x v="9"/>
    <x v="0"/>
    <x v="1"/>
    <x v="0"/>
    <m/>
    <x v="2"/>
    <x v="0"/>
    <x v="0"/>
    <x v="0"/>
    <x v="297"/>
    <x v="298"/>
    <x v="170"/>
    <x v="19"/>
    <x v="2"/>
    <m/>
    <m/>
    <m/>
    <m/>
    <n v="1500"/>
    <m/>
    <m/>
  </r>
  <r>
    <x v="9"/>
    <x v="0"/>
    <x v="1"/>
    <x v="0"/>
    <m/>
    <x v="2"/>
    <x v="0"/>
    <x v="0"/>
    <x v="0"/>
    <x v="293"/>
    <x v="294"/>
    <x v="166"/>
    <x v="19"/>
    <x v="2"/>
    <m/>
    <m/>
    <m/>
    <m/>
    <n v="4100"/>
    <m/>
    <m/>
  </r>
  <r>
    <x v="9"/>
    <x v="0"/>
    <x v="1"/>
    <x v="1"/>
    <m/>
    <x v="2"/>
    <x v="0"/>
    <x v="0"/>
    <x v="0"/>
    <x v="298"/>
    <x v="300"/>
    <x v="171"/>
    <x v="19"/>
    <x v="2"/>
    <m/>
    <m/>
    <m/>
    <m/>
    <n v="0"/>
    <m/>
    <m/>
  </r>
  <r>
    <x v="9"/>
    <x v="0"/>
    <x v="0"/>
    <x v="1"/>
    <m/>
    <x v="2"/>
    <x v="0"/>
    <x v="0"/>
    <x v="0"/>
    <x v="295"/>
    <x v="296"/>
    <x v="168"/>
    <x v="19"/>
    <x v="2"/>
    <m/>
    <m/>
    <m/>
    <m/>
    <n v="4337"/>
    <m/>
    <m/>
  </r>
  <r>
    <x v="9"/>
    <x v="0"/>
    <x v="0"/>
    <x v="0"/>
    <m/>
    <x v="2"/>
    <x v="0"/>
    <x v="0"/>
    <x v="0"/>
    <x v="299"/>
    <x v="301"/>
    <x v="172"/>
    <x v="19"/>
    <x v="2"/>
    <m/>
    <m/>
    <m/>
    <m/>
    <n v="4000"/>
    <m/>
    <m/>
  </r>
  <r>
    <x v="9"/>
    <x v="0"/>
    <x v="1"/>
    <x v="0"/>
    <m/>
    <x v="2"/>
    <x v="0"/>
    <x v="0"/>
    <x v="0"/>
    <x v="300"/>
    <x v="303"/>
    <x v="173"/>
    <x v="19"/>
    <x v="2"/>
    <m/>
    <m/>
    <m/>
    <m/>
    <n v="1250"/>
    <m/>
    <m/>
  </r>
  <r>
    <x v="9"/>
    <x v="0"/>
    <x v="1"/>
    <x v="0"/>
    <m/>
    <x v="2"/>
    <x v="0"/>
    <x v="0"/>
    <x v="0"/>
    <x v="301"/>
    <x v="304"/>
    <x v="174"/>
    <x v="19"/>
    <x v="2"/>
    <m/>
    <m/>
    <m/>
    <m/>
    <n v="0"/>
    <m/>
    <m/>
  </r>
  <r>
    <x v="9"/>
    <x v="0"/>
    <x v="0"/>
    <x v="0"/>
    <m/>
    <x v="2"/>
    <x v="0"/>
    <x v="0"/>
    <x v="0"/>
    <x v="303"/>
    <x v="306"/>
    <x v="176"/>
    <x v="19"/>
    <x v="2"/>
    <m/>
    <m/>
    <m/>
    <m/>
    <n v="0"/>
    <m/>
    <m/>
  </r>
  <r>
    <x v="9"/>
    <x v="0"/>
    <x v="1"/>
    <x v="1"/>
    <m/>
    <x v="2"/>
    <x v="0"/>
    <x v="0"/>
    <x v="0"/>
    <x v="288"/>
    <x v="289"/>
    <x v="161"/>
    <x v="19"/>
    <x v="2"/>
    <m/>
    <m/>
    <m/>
    <m/>
    <n v="2244.83"/>
    <m/>
    <m/>
  </r>
  <r>
    <x v="9"/>
    <x v="0"/>
    <x v="1"/>
    <x v="0"/>
    <m/>
    <x v="2"/>
    <x v="0"/>
    <x v="0"/>
    <x v="0"/>
    <x v="304"/>
    <x v="307"/>
    <x v="177"/>
    <x v="19"/>
    <x v="2"/>
    <m/>
    <m/>
    <m/>
    <m/>
    <n v="3500"/>
    <m/>
    <m/>
  </r>
  <r>
    <x v="9"/>
    <x v="0"/>
    <x v="1"/>
    <x v="0"/>
    <m/>
    <x v="2"/>
    <x v="0"/>
    <x v="0"/>
    <x v="0"/>
    <x v="305"/>
    <x v="308"/>
    <x v="178"/>
    <x v="19"/>
    <x v="2"/>
    <m/>
    <m/>
    <m/>
    <m/>
    <n v="750"/>
    <m/>
    <m/>
  </r>
  <r>
    <x v="9"/>
    <x v="0"/>
    <x v="0"/>
    <x v="0"/>
    <m/>
    <x v="2"/>
    <x v="0"/>
    <x v="0"/>
    <x v="0"/>
    <x v="290"/>
    <x v="291"/>
    <x v="163"/>
    <x v="19"/>
    <x v="2"/>
    <m/>
    <m/>
    <m/>
    <m/>
    <n v="3000"/>
    <m/>
    <m/>
  </r>
  <r>
    <x v="9"/>
    <x v="0"/>
    <x v="1"/>
    <x v="1"/>
    <m/>
    <x v="2"/>
    <x v="0"/>
    <x v="0"/>
    <x v="0"/>
    <x v="306"/>
    <x v="309"/>
    <x v="179"/>
    <x v="20"/>
    <x v="2"/>
    <m/>
    <m/>
    <m/>
    <m/>
    <n v="0"/>
    <m/>
    <m/>
  </r>
  <r>
    <x v="9"/>
    <x v="0"/>
    <x v="1"/>
    <x v="0"/>
    <m/>
    <x v="2"/>
    <x v="0"/>
    <x v="0"/>
    <x v="0"/>
    <x v="308"/>
    <x v="311"/>
    <x v="180"/>
    <x v="20"/>
    <x v="2"/>
    <m/>
    <m/>
    <m/>
    <m/>
    <n v="0"/>
    <m/>
    <m/>
  </r>
  <r>
    <x v="9"/>
    <x v="0"/>
    <x v="1"/>
    <x v="0"/>
    <m/>
    <x v="2"/>
    <x v="0"/>
    <x v="0"/>
    <x v="0"/>
    <x v="327"/>
    <x v="330"/>
    <x v="186"/>
    <x v="20"/>
    <x v="2"/>
    <m/>
    <m/>
    <m/>
    <m/>
    <n v="1500"/>
    <m/>
    <m/>
  </r>
  <r>
    <x v="9"/>
    <x v="0"/>
    <x v="0"/>
    <x v="0"/>
    <m/>
    <x v="2"/>
    <x v="0"/>
    <x v="0"/>
    <x v="0"/>
    <x v="310"/>
    <x v="313"/>
    <x v="181"/>
    <x v="20"/>
    <x v="2"/>
    <m/>
    <m/>
    <m/>
    <m/>
    <n v="1952"/>
    <m/>
    <m/>
  </r>
  <r>
    <x v="9"/>
    <x v="0"/>
    <x v="0"/>
    <x v="0"/>
    <m/>
    <x v="2"/>
    <x v="0"/>
    <x v="0"/>
    <x v="0"/>
    <x v="330"/>
    <x v="333"/>
    <x v="187"/>
    <x v="20"/>
    <x v="2"/>
    <m/>
    <m/>
    <m/>
    <m/>
    <n v="4960"/>
    <m/>
    <m/>
  </r>
  <r>
    <x v="9"/>
    <x v="0"/>
    <x v="1"/>
    <x v="0"/>
    <m/>
    <x v="2"/>
    <x v="0"/>
    <x v="0"/>
    <x v="0"/>
    <x v="312"/>
    <x v="315"/>
    <x v="182"/>
    <x v="20"/>
    <x v="2"/>
    <m/>
    <m/>
    <m/>
    <m/>
    <n v="0"/>
    <m/>
    <m/>
  </r>
  <r>
    <x v="9"/>
    <x v="0"/>
    <x v="0"/>
    <x v="0"/>
    <m/>
    <x v="2"/>
    <x v="0"/>
    <x v="0"/>
    <x v="0"/>
    <x v="315"/>
    <x v="318"/>
    <x v="183"/>
    <x v="20"/>
    <x v="2"/>
    <m/>
    <m/>
    <m/>
    <m/>
    <n v="0"/>
    <m/>
    <m/>
  </r>
  <r>
    <x v="9"/>
    <x v="0"/>
    <x v="1"/>
    <x v="0"/>
    <m/>
    <x v="2"/>
    <x v="0"/>
    <x v="0"/>
    <x v="0"/>
    <x v="311"/>
    <x v="314"/>
    <x v="181"/>
    <x v="20"/>
    <x v="2"/>
    <m/>
    <m/>
    <m/>
    <m/>
    <n v="500"/>
    <m/>
    <m/>
  </r>
  <r>
    <x v="9"/>
    <x v="0"/>
    <x v="1"/>
    <x v="0"/>
    <m/>
    <x v="2"/>
    <x v="0"/>
    <x v="0"/>
    <x v="0"/>
    <x v="309"/>
    <x v="312"/>
    <x v="180"/>
    <x v="20"/>
    <x v="2"/>
    <m/>
    <m/>
    <m/>
    <m/>
    <n v="100"/>
    <m/>
    <m/>
  </r>
  <r>
    <x v="9"/>
    <x v="0"/>
    <x v="1"/>
    <x v="0"/>
    <m/>
    <x v="2"/>
    <x v="0"/>
    <x v="0"/>
    <x v="0"/>
    <x v="318"/>
    <x v="321"/>
    <x v="184"/>
    <x v="20"/>
    <x v="2"/>
    <m/>
    <m/>
    <m/>
    <m/>
    <n v="500"/>
    <m/>
    <m/>
  </r>
  <r>
    <x v="9"/>
    <x v="0"/>
    <x v="1"/>
    <x v="0"/>
    <m/>
    <x v="2"/>
    <x v="0"/>
    <x v="0"/>
    <x v="0"/>
    <x v="328"/>
    <x v="331"/>
    <x v="186"/>
    <x v="20"/>
    <x v="2"/>
    <m/>
    <m/>
    <m/>
    <m/>
    <n v="2670.92"/>
    <m/>
    <m/>
  </r>
  <r>
    <x v="9"/>
    <x v="0"/>
    <x v="0"/>
    <x v="0"/>
    <m/>
    <x v="2"/>
    <x v="0"/>
    <x v="0"/>
    <x v="0"/>
    <x v="320"/>
    <x v="323"/>
    <x v="181"/>
    <x v="20"/>
    <x v="2"/>
    <m/>
    <m/>
    <m/>
    <m/>
    <n v="0"/>
    <m/>
    <m/>
  </r>
  <r>
    <x v="9"/>
    <x v="0"/>
    <x v="0"/>
    <x v="0"/>
    <m/>
    <x v="2"/>
    <x v="0"/>
    <x v="0"/>
    <x v="0"/>
    <x v="321"/>
    <x v="324"/>
    <x v="184"/>
    <x v="20"/>
    <x v="2"/>
    <m/>
    <m/>
    <m/>
    <m/>
    <n v="1785.17"/>
    <m/>
    <m/>
  </r>
  <r>
    <x v="9"/>
    <x v="0"/>
    <x v="1"/>
    <x v="0"/>
    <m/>
    <x v="2"/>
    <x v="0"/>
    <x v="0"/>
    <x v="0"/>
    <x v="322"/>
    <x v="325"/>
    <x v="181"/>
    <x v="20"/>
    <x v="2"/>
    <m/>
    <m/>
    <m/>
    <m/>
    <n v="0"/>
    <m/>
    <m/>
  </r>
  <r>
    <x v="9"/>
    <x v="0"/>
    <x v="1"/>
    <x v="0"/>
    <m/>
    <x v="2"/>
    <x v="0"/>
    <x v="0"/>
    <x v="0"/>
    <x v="313"/>
    <x v="316"/>
    <x v="182"/>
    <x v="20"/>
    <x v="2"/>
    <m/>
    <m/>
    <m/>
    <m/>
    <n v="0"/>
    <m/>
    <m/>
  </r>
  <r>
    <x v="9"/>
    <x v="0"/>
    <x v="0"/>
    <x v="1"/>
    <m/>
    <x v="2"/>
    <x v="0"/>
    <x v="0"/>
    <x v="1"/>
    <x v="307"/>
    <x v="310"/>
    <x v="179"/>
    <x v="20"/>
    <x v="2"/>
    <m/>
    <m/>
    <m/>
    <m/>
    <n v="4514"/>
    <m/>
    <m/>
  </r>
  <r>
    <x v="9"/>
    <x v="0"/>
    <x v="0"/>
    <x v="0"/>
    <m/>
    <x v="2"/>
    <x v="0"/>
    <x v="0"/>
    <x v="0"/>
    <x v="316"/>
    <x v="319"/>
    <x v="183"/>
    <x v="20"/>
    <x v="2"/>
    <m/>
    <m/>
    <m/>
    <m/>
    <n v="0"/>
    <m/>
    <m/>
  </r>
  <r>
    <x v="9"/>
    <x v="0"/>
    <x v="0"/>
    <x v="0"/>
    <m/>
    <x v="2"/>
    <x v="0"/>
    <x v="0"/>
    <x v="0"/>
    <x v="317"/>
    <x v="320"/>
    <x v="183"/>
    <x v="20"/>
    <x v="2"/>
    <m/>
    <m/>
    <m/>
    <m/>
    <n v="436"/>
    <m/>
    <m/>
  </r>
  <r>
    <x v="9"/>
    <x v="0"/>
    <x v="0"/>
    <x v="0"/>
    <m/>
    <x v="2"/>
    <x v="0"/>
    <x v="0"/>
    <x v="0"/>
    <x v="329"/>
    <x v="332"/>
    <x v="186"/>
    <x v="20"/>
    <x v="2"/>
    <m/>
    <m/>
    <m/>
    <m/>
    <n v="616"/>
    <m/>
    <m/>
  </r>
  <r>
    <x v="9"/>
    <x v="0"/>
    <x v="1"/>
    <x v="0"/>
    <m/>
    <x v="2"/>
    <x v="0"/>
    <x v="0"/>
    <x v="0"/>
    <x v="324"/>
    <x v="327"/>
    <x v="181"/>
    <x v="20"/>
    <x v="2"/>
    <m/>
    <m/>
    <m/>
    <m/>
    <n v="800"/>
    <m/>
    <m/>
  </r>
  <r>
    <x v="9"/>
    <x v="0"/>
    <x v="1"/>
    <x v="0"/>
    <m/>
    <x v="2"/>
    <x v="0"/>
    <x v="0"/>
    <x v="0"/>
    <x v="319"/>
    <x v="322"/>
    <x v="184"/>
    <x v="20"/>
    <x v="2"/>
    <m/>
    <m/>
    <m/>
    <m/>
    <n v="0.01"/>
    <m/>
    <m/>
  </r>
  <r>
    <x v="9"/>
    <x v="0"/>
    <x v="1"/>
    <x v="0"/>
    <m/>
    <x v="2"/>
    <x v="0"/>
    <x v="0"/>
    <x v="0"/>
    <x v="325"/>
    <x v="328"/>
    <x v="181"/>
    <x v="20"/>
    <x v="2"/>
    <m/>
    <m/>
    <m/>
    <m/>
    <n v="0"/>
    <m/>
    <m/>
  </r>
  <r>
    <x v="9"/>
    <x v="0"/>
    <x v="1"/>
    <x v="0"/>
    <m/>
    <x v="2"/>
    <x v="0"/>
    <x v="0"/>
    <x v="0"/>
    <x v="314"/>
    <x v="317"/>
    <x v="182"/>
    <x v="20"/>
    <x v="2"/>
    <m/>
    <m/>
    <m/>
    <m/>
    <n v="100"/>
    <m/>
    <m/>
  </r>
  <r>
    <x v="9"/>
    <x v="0"/>
    <x v="1"/>
    <x v="0"/>
    <m/>
    <x v="2"/>
    <x v="0"/>
    <x v="0"/>
    <x v="0"/>
    <x v="323"/>
    <x v="326"/>
    <x v="181"/>
    <x v="20"/>
    <x v="2"/>
    <m/>
    <m/>
    <m/>
    <m/>
    <n v="0"/>
    <m/>
    <m/>
  </r>
  <r>
    <x v="9"/>
    <x v="0"/>
    <x v="1"/>
    <x v="0"/>
    <m/>
    <x v="2"/>
    <x v="0"/>
    <x v="0"/>
    <x v="0"/>
    <x v="326"/>
    <x v="329"/>
    <x v="185"/>
    <x v="20"/>
    <x v="2"/>
    <m/>
    <m/>
    <m/>
    <m/>
    <n v="4000"/>
    <m/>
    <m/>
  </r>
  <r>
    <x v="9"/>
    <x v="0"/>
    <x v="1"/>
    <x v="0"/>
    <m/>
    <x v="2"/>
    <x v="0"/>
    <x v="0"/>
    <x v="0"/>
    <x v="79"/>
    <x v="79"/>
    <x v="55"/>
    <x v="6"/>
    <x v="0"/>
    <m/>
    <m/>
    <m/>
    <m/>
    <n v="0"/>
    <m/>
    <m/>
  </r>
  <r>
    <x v="9"/>
    <x v="0"/>
    <x v="0"/>
    <x v="0"/>
    <m/>
    <x v="2"/>
    <x v="0"/>
    <x v="0"/>
    <x v="0"/>
    <x v="80"/>
    <x v="80"/>
    <x v="55"/>
    <x v="6"/>
    <x v="0"/>
    <m/>
    <m/>
    <m/>
    <m/>
    <n v="395"/>
    <m/>
    <m/>
  </r>
  <r>
    <x v="9"/>
    <x v="0"/>
    <x v="0"/>
    <x v="0"/>
    <m/>
    <x v="2"/>
    <x v="0"/>
    <x v="0"/>
    <x v="0"/>
    <x v="81"/>
    <x v="81"/>
    <x v="56"/>
    <x v="6"/>
    <x v="0"/>
    <m/>
    <m/>
    <m/>
    <m/>
    <n v="1000"/>
    <m/>
    <m/>
  </r>
  <r>
    <x v="9"/>
    <x v="0"/>
    <x v="1"/>
    <x v="0"/>
    <m/>
    <x v="2"/>
    <x v="0"/>
    <x v="0"/>
    <x v="0"/>
    <x v="82"/>
    <x v="82"/>
    <x v="56"/>
    <x v="6"/>
    <x v="0"/>
    <m/>
    <m/>
    <m/>
    <m/>
    <n v="0"/>
    <m/>
    <m/>
  </r>
  <r>
    <x v="9"/>
    <x v="0"/>
    <x v="0"/>
    <x v="0"/>
    <m/>
    <x v="2"/>
    <x v="0"/>
    <x v="0"/>
    <x v="0"/>
    <x v="83"/>
    <x v="83"/>
    <x v="56"/>
    <x v="6"/>
    <x v="0"/>
    <m/>
    <m/>
    <m/>
    <m/>
    <n v="5800"/>
    <m/>
    <m/>
  </r>
  <r>
    <x v="9"/>
    <x v="0"/>
    <x v="0"/>
    <x v="0"/>
    <m/>
    <x v="2"/>
    <x v="0"/>
    <x v="0"/>
    <x v="0"/>
    <x v="75"/>
    <x v="75"/>
    <x v="54"/>
    <x v="6"/>
    <x v="0"/>
    <m/>
    <m/>
    <m/>
    <m/>
    <n v="4404"/>
    <m/>
    <m/>
  </r>
  <r>
    <x v="9"/>
    <x v="0"/>
    <x v="1"/>
    <x v="0"/>
    <m/>
    <x v="2"/>
    <x v="0"/>
    <x v="0"/>
    <x v="0"/>
    <x v="76"/>
    <x v="76"/>
    <x v="54"/>
    <x v="6"/>
    <x v="0"/>
    <m/>
    <m/>
    <m/>
    <m/>
    <n v="1910"/>
    <m/>
    <m/>
  </r>
  <r>
    <x v="9"/>
    <x v="0"/>
    <x v="0"/>
    <x v="0"/>
    <m/>
    <x v="2"/>
    <x v="0"/>
    <x v="0"/>
    <x v="0"/>
    <x v="77"/>
    <x v="77"/>
    <x v="54"/>
    <x v="6"/>
    <x v="0"/>
    <m/>
    <m/>
    <m/>
    <m/>
    <n v="4760"/>
    <m/>
    <m/>
  </r>
  <r>
    <x v="9"/>
    <x v="0"/>
    <x v="1"/>
    <x v="0"/>
    <m/>
    <x v="2"/>
    <x v="0"/>
    <x v="0"/>
    <x v="0"/>
    <x v="78"/>
    <x v="78"/>
    <x v="54"/>
    <x v="6"/>
    <x v="0"/>
    <m/>
    <m/>
    <m/>
    <m/>
    <n v="800"/>
    <m/>
    <m/>
  </r>
  <r>
    <x v="9"/>
    <x v="0"/>
    <x v="0"/>
    <x v="0"/>
    <m/>
    <x v="2"/>
    <x v="0"/>
    <x v="0"/>
    <x v="0"/>
    <x v="84"/>
    <x v="84"/>
    <x v="56"/>
    <x v="6"/>
    <x v="0"/>
    <m/>
    <m/>
    <m/>
    <m/>
    <n v="0"/>
    <m/>
    <m/>
  </r>
  <r>
    <x v="9"/>
    <x v="0"/>
    <x v="2"/>
    <x v="0"/>
    <m/>
    <x v="2"/>
    <x v="0"/>
    <x v="0"/>
    <x v="0"/>
    <x v="335"/>
    <x v="338"/>
    <x v="5"/>
    <x v="1"/>
    <x v="0"/>
    <m/>
    <m/>
    <m/>
    <m/>
    <n v="0"/>
    <m/>
    <m/>
  </r>
  <r>
    <x v="8"/>
    <x v="3"/>
    <x v="1"/>
    <x v="0"/>
    <m/>
    <x v="2"/>
    <x v="1"/>
    <x v="8"/>
    <x v="0"/>
    <x v="86"/>
    <x v="86"/>
    <x v="58"/>
    <x v="7"/>
    <x v="1"/>
    <m/>
    <m/>
    <m/>
    <m/>
    <n v="45549"/>
    <m/>
    <n v="-45549"/>
  </r>
  <r>
    <x v="8"/>
    <x v="3"/>
    <x v="1"/>
    <x v="0"/>
    <m/>
    <x v="2"/>
    <x v="1"/>
    <x v="8"/>
    <x v="1"/>
    <x v="292"/>
    <x v="293"/>
    <x v="165"/>
    <x v="19"/>
    <x v="2"/>
    <m/>
    <m/>
    <m/>
    <m/>
    <n v="4000"/>
    <m/>
    <n v="-4000"/>
  </r>
  <r>
    <x v="9"/>
    <x v="0"/>
    <x v="0"/>
    <x v="0"/>
    <m/>
    <x v="3"/>
    <x v="0"/>
    <x v="0"/>
    <x v="0"/>
    <x v="90"/>
    <x v="90"/>
    <x v="62"/>
    <x v="7"/>
    <x v="1"/>
    <m/>
    <m/>
    <m/>
    <m/>
    <n v="5000"/>
    <m/>
    <m/>
  </r>
  <r>
    <x v="9"/>
    <x v="0"/>
    <x v="1"/>
    <x v="0"/>
    <m/>
    <x v="3"/>
    <x v="0"/>
    <x v="0"/>
    <x v="0"/>
    <x v="95"/>
    <x v="95"/>
    <x v="66"/>
    <x v="7"/>
    <x v="1"/>
    <m/>
    <m/>
    <m/>
    <m/>
    <n v="8400"/>
    <m/>
    <m/>
  </r>
  <r>
    <x v="9"/>
    <x v="0"/>
    <x v="0"/>
    <x v="0"/>
    <m/>
    <x v="3"/>
    <x v="0"/>
    <x v="0"/>
    <x v="0"/>
    <x v="85"/>
    <x v="85"/>
    <x v="57"/>
    <x v="7"/>
    <x v="1"/>
    <m/>
    <m/>
    <m/>
    <m/>
    <n v="10000"/>
    <m/>
    <m/>
  </r>
  <r>
    <x v="9"/>
    <x v="0"/>
    <x v="1"/>
    <x v="0"/>
    <m/>
    <x v="3"/>
    <x v="0"/>
    <x v="0"/>
    <x v="0"/>
    <x v="86"/>
    <x v="86"/>
    <x v="58"/>
    <x v="7"/>
    <x v="1"/>
    <m/>
    <m/>
    <m/>
    <m/>
    <n v="4000"/>
    <m/>
    <m/>
  </r>
  <r>
    <x v="9"/>
    <x v="0"/>
    <x v="0"/>
    <x v="0"/>
    <m/>
    <x v="3"/>
    <x v="0"/>
    <x v="0"/>
    <x v="0"/>
    <x v="87"/>
    <x v="87"/>
    <x v="59"/>
    <x v="7"/>
    <x v="1"/>
    <m/>
    <m/>
    <m/>
    <m/>
    <n v="7304.5"/>
    <m/>
    <m/>
  </r>
  <r>
    <x v="9"/>
    <x v="0"/>
    <x v="1"/>
    <x v="0"/>
    <m/>
    <x v="3"/>
    <x v="0"/>
    <x v="0"/>
    <x v="0"/>
    <x v="88"/>
    <x v="88"/>
    <x v="60"/>
    <x v="7"/>
    <x v="1"/>
    <m/>
    <m/>
    <m/>
    <m/>
    <n v="2000"/>
    <m/>
    <m/>
  </r>
  <r>
    <x v="9"/>
    <x v="0"/>
    <x v="0"/>
    <x v="0"/>
    <m/>
    <x v="3"/>
    <x v="0"/>
    <x v="0"/>
    <x v="0"/>
    <x v="89"/>
    <x v="89"/>
    <x v="61"/>
    <x v="7"/>
    <x v="1"/>
    <m/>
    <m/>
    <m/>
    <m/>
    <n v="6003.17"/>
    <m/>
    <m/>
  </r>
  <r>
    <x v="9"/>
    <x v="0"/>
    <x v="0"/>
    <x v="0"/>
    <m/>
    <x v="3"/>
    <x v="0"/>
    <x v="0"/>
    <x v="0"/>
    <x v="91"/>
    <x v="91"/>
    <x v="63"/>
    <x v="7"/>
    <x v="1"/>
    <m/>
    <m/>
    <m/>
    <m/>
    <n v="0"/>
    <m/>
    <m/>
  </r>
  <r>
    <x v="9"/>
    <x v="0"/>
    <x v="0"/>
    <x v="0"/>
    <m/>
    <x v="3"/>
    <x v="0"/>
    <x v="0"/>
    <x v="0"/>
    <x v="93"/>
    <x v="93"/>
    <x v="64"/>
    <x v="7"/>
    <x v="1"/>
    <m/>
    <m/>
    <m/>
    <m/>
    <n v="5783"/>
    <m/>
    <m/>
  </r>
  <r>
    <x v="9"/>
    <x v="0"/>
    <x v="0"/>
    <x v="0"/>
    <m/>
    <x v="3"/>
    <x v="0"/>
    <x v="0"/>
    <x v="0"/>
    <x v="92"/>
    <x v="92"/>
    <x v="63"/>
    <x v="7"/>
    <x v="1"/>
    <m/>
    <m/>
    <m/>
    <m/>
    <n v="689"/>
    <m/>
    <m/>
  </r>
  <r>
    <x v="9"/>
    <x v="0"/>
    <x v="1"/>
    <x v="0"/>
    <m/>
    <x v="3"/>
    <x v="0"/>
    <x v="0"/>
    <x v="0"/>
    <x v="94"/>
    <x v="94"/>
    <x v="65"/>
    <x v="7"/>
    <x v="1"/>
    <m/>
    <m/>
    <m/>
    <m/>
    <n v="3000"/>
    <m/>
    <m/>
  </r>
  <r>
    <x v="9"/>
    <x v="0"/>
    <x v="0"/>
    <x v="0"/>
    <m/>
    <x v="3"/>
    <x v="0"/>
    <x v="0"/>
    <x v="0"/>
    <x v="0"/>
    <x v="0"/>
    <x v="0"/>
    <x v="0"/>
    <x v="0"/>
    <m/>
    <m/>
    <m/>
    <m/>
    <n v="977"/>
    <m/>
    <m/>
  </r>
  <r>
    <x v="9"/>
    <x v="0"/>
    <x v="0"/>
    <x v="0"/>
    <m/>
    <x v="3"/>
    <x v="0"/>
    <x v="0"/>
    <x v="0"/>
    <x v="2"/>
    <x v="2"/>
    <x v="1"/>
    <x v="0"/>
    <x v="0"/>
    <m/>
    <m/>
    <m/>
    <m/>
    <n v="10544"/>
    <m/>
    <m/>
  </r>
  <r>
    <x v="9"/>
    <x v="0"/>
    <x v="0"/>
    <x v="0"/>
    <m/>
    <x v="3"/>
    <x v="0"/>
    <x v="0"/>
    <x v="0"/>
    <x v="3"/>
    <x v="3"/>
    <x v="1"/>
    <x v="0"/>
    <x v="0"/>
    <m/>
    <m/>
    <m/>
    <m/>
    <n v="6075"/>
    <m/>
    <m/>
  </r>
  <r>
    <x v="9"/>
    <x v="0"/>
    <x v="0"/>
    <x v="0"/>
    <m/>
    <x v="3"/>
    <x v="0"/>
    <x v="0"/>
    <x v="0"/>
    <x v="4"/>
    <x v="4"/>
    <x v="1"/>
    <x v="0"/>
    <x v="0"/>
    <m/>
    <m/>
    <m/>
    <m/>
    <n v="3459"/>
    <m/>
    <m/>
  </r>
  <r>
    <x v="9"/>
    <x v="0"/>
    <x v="0"/>
    <x v="0"/>
    <m/>
    <x v="3"/>
    <x v="0"/>
    <x v="0"/>
    <x v="0"/>
    <x v="5"/>
    <x v="5"/>
    <x v="1"/>
    <x v="0"/>
    <x v="0"/>
    <m/>
    <m/>
    <m/>
    <m/>
    <n v="641.75"/>
    <m/>
    <m/>
  </r>
  <r>
    <x v="9"/>
    <x v="0"/>
    <x v="0"/>
    <x v="0"/>
    <m/>
    <x v="3"/>
    <x v="0"/>
    <x v="0"/>
    <x v="0"/>
    <x v="7"/>
    <x v="7"/>
    <x v="2"/>
    <x v="0"/>
    <x v="0"/>
    <m/>
    <m/>
    <m/>
    <m/>
    <n v="4540"/>
    <m/>
    <m/>
  </r>
  <r>
    <x v="9"/>
    <x v="0"/>
    <x v="0"/>
    <x v="0"/>
    <m/>
    <x v="3"/>
    <x v="0"/>
    <x v="0"/>
    <x v="0"/>
    <x v="6"/>
    <x v="6"/>
    <x v="1"/>
    <x v="0"/>
    <x v="0"/>
    <m/>
    <m/>
    <m/>
    <m/>
    <n v="3830"/>
    <m/>
    <m/>
  </r>
  <r>
    <x v="9"/>
    <x v="0"/>
    <x v="0"/>
    <x v="0"/>
    <m/>
    <x v="3"/>
    <x v="0"/>
    <x v="0"/>
    <x v="0"/>
    <x v="1"/>
    <x v="1"/>
    <x v="0"/>
    <x v="0"/>
    <x v="0"/>
    <m/>
    <m/>
    <m/>
    <m/>
    <n v="7560"/>
    <m/>
    <m/>
  </r>
  <r>
    <x v="9"/>
    <x v="0"/>
    <x v="1"/>
    <x v="0"/>
    <m/>
    <x v="3"/>
    <x v="0"/>
    <x v="0"/>
    <x v="0"/>
    <x v="8"/>
    <x v="8"/>
    <x v="3"/>
    <x v="0"/>
    <x v="0"/>
    <m/>
    <m/>
    <m/>
    <m/>
    <n v="15000"/>
    <m/>
    <m/>
  </r>
  <r>
    <x v="9"/>
    <x v="0"/>
    <x v="1"/>
    <x v="0"/>
    <m/>
    <x v="3"/>
    <x v="0"/>
    <x v="0"/>
    <x v="0"/>
    <x v="9"/>
    <x v="9"/>
    <x v="2"/>
    <x v="0"/>
    <x v="0"/>
    <m/>
    <m/>
    <m/>
    <m/>
    <n v="2250"/>
    <m/>
    <m/>
  </r>
  <r>
    <x v="9"/>
    <x v="0"/>
    <x v="1"/>
    <x v="0"/>
    <m/>
    <x v="3"/>
    <x v="0"/>
    <x v="0"/>
    <x v="0"/>
    <x v="96"/>
    <x v="96"/>
    <x v="67"/>
    <x v="8"/>
    <x v="1"/>
    <m/>
    <m/>
    <m/>
    <m/>
    <m/>
    <m/>
    <m/>
  </r>
  <r>
    <x v="9"/>
    <x v="0"/>
    <x v="0"/>
    <x v="0"/>
    <m/>
    <x v="3"/>
    <x v="0"/>
    <x v="0"/>
    <x v="0"/>
    <x v="99"/>
    <x v="99"/>
    <x v="69"/>
    <x v="8"/>
    <x v="1"/>
    <m/>
    <m/>
    <m/>
    <m/>
    <n v="8832"/>
    <m/>
    <m/>
  </r>
  <r>
    <x v="9"/>
    <x v="0"/>
    <x v="1"/>
    <x v="0"/>
    <m/>
    <x v="3"/>
    <x v="0"/>
    <x v="0"/>
    <x v="0"/>
    <x v="100"/>
    <x v="100"/>
    <x v="70"/>
    <x v="8"/>
    <x v="1"/>
    <m/>
    <m/>
    <m/>
    <m/>
    <m/>
    <m/>
    <m/>
  </r>
  <r>
    <x v="9"/>
    <x v="0"/>
    <x v="1"/>
    <x v="0"/>
    <m/>
    <x v="3"/>
    <x v="0"/>
    <x v="0"/>
    <x v="0"/>
    <x v="101"/>
    <x v="101"/>
    <x v="70"/>
    <x v="8"/>
    <x v="1"/>
    <m/>
    <m/>
    <m/>
    <m/>
    <m/>
    <m/>
    <m/>
  </r>
  <r>
    <x v="9"/>
    <x v="0"/>
    <x v="1"/>
    <x v="0"/>
    <m/>
    <x v="3"/>
    <x v="0"/>
    <x v="0"/>
    <x v="0"/>
    <x v="103"/>
    <x v="103"/>
    <x v="71"/>
    <x v="8"/>
    <x v="1"/>
    <m/>
    <m/>
    <m/>
    <m/>
    <m/>
    <m/>
    <m/>
  </r>
  <r>
    <x v="9"/>
    <x v="0"/>
    <x v="0"/>
    <x v="0"/>
    <m/>
    <x v="3"/>
    <x v="0"/>
    <x v="0"/>
    <x v="0"/>
    <x v="104"/>
    <x v="104"/>
    <x v="71"/>
    <x v="8"/>
    <x v="1"/>
    <m/>
    <m/>
    <m/>
    <m/>
    <n v="3242"/>
    <m/>
    <m/>
  </r>
  <r>
    <x v="9"/>
    <x v="0"/>
    <x v="1"/>
    <x v="0"/>
    <m/>
    <x v="3"/>
    <x v="0"/>
    <x v="0"/>
    <x v="0"/>
    <x v="105"/>
    <x v="105"/>
    <x v="72"/>
    <x v="8"/>
    <x v="1"/>
    <m/>
    <m/>
    <m/>
    <m/>
    <m/>
    <m/>
    <m/>
  </r>
  <r>
    <x v="9"/>
    <x v="0"/>
    <x v="1"/>
    <x v="0"/>
    <m/>
    <x v="3"/>
    <x v="0"/>
    <x v="0"/>
    <x v="0"/>
    <x v="97"/>
    <x v="97"/>
    <x v="67"/>
    <x v="8"/>
    <x v="1"/>
    <m/>
    <m/>
    <m/>
    <m/>
    <m/>
    <m/>
    <m/>
  </r>
  <r>
    <x v="9"/>
    <x v="0"/>
    <x v="0"/>
    <x v="0"/>
    <m/>
    <x v="3"/>
    <x v="0"/>
    <x v="0"/>
    <x v="0"/>
    <x v="109"/>
    <x v="109"/>
    <x v="74"/>
    <x v="8"/>
    <x v="1"/>
    <m/>
    <m/>
    <m/>
    <m/>
    <n v="2490"/>
    <m/>
    <m/>
  </r>
  <r>
    <x v="9"/>
    <x v="0"/>
    <x v="1"/>
    <x v="0"/>
    <m/>
    <x v="3"/>
    <x v="0"/>
    <x v="0"/>
    <x v="0"/>
    <x v="106"/>
    <x v="106"/>
    <x v="67"/>
    <x v="8"/>
    <x v="1"/>
    <m/>
    <m/>
    <m/>
    <m/>
    <n v="4000"/>
    <m/>
    <m/>
  </r>
  <r>
    <x v="9"/>
    <x v="0"/>
    <x v="0"/>
    <x v="0"/>
    <m/>
    <x v="3"/>
    <x v="0"/>
    <x v="0"/>
    <x v="0"/>
    <x v="110"/>
    <x v="110"/>
    <x v="74"/>
    <x v="8"/>
    <x v="1"/>
    <m/>
    <m/>
    <m/>
    <m/>
    <n v="639"/>
    <m/>
    <m/>
  </r>
  <r>
    <x v="9"/>
    <x v="0"/>
    <x v="0"/>
    <x v="0"/>
    <m/>
    <x v="3"/>
    <x v="0"/>
    <x v="0"/>
    <x v="0"/>
    <x v="107"/>
    <x v="107"/>
    <x v="73"/>
    <x v="8"/>
    <x v="1"/>
    <m/>
    <m/>
    <m/>
    <m/>
    <n v="6000"/>
    <m/>
    <m/>
  </r>
  <r>
    <x v="9"/>
    <x v="0"/>
    <x v="0"/>
    <x v="0"/>
    <m/>
    <x v="3"/>
    <x v="0"/>
    <x v="0"/>
    <x v="0"/>
    <x v="108"/>
    <x v="108"/>
    <x v="74"/>
    <x v="8"/>
    <x v="1"/>
    <m/>
    <m/>
    <m/>
    <m/>
    <n v="5221"/>
    <m/>
    <m/>
  </r>
  <r>
    <x v="9"/>
    <x v="0"/>
    <x v="1"/>
    <x v="0"/>
    <m/>
    <x v="3"/>
    <x v="0"/>
    <x v="0"/>
    <x v="0"/>
    <x v="102"/>
    <x v="102"/>
    <x v="70"/>
    <x v="8"/>
    <x v="1"/>
    <m/>
    <m/>
    <m/>
    <m/>
    <m/>
    <m/>
    <m/>
  </r>
  <r>
    <x v="9"/>
    <x v="0"/>
    <x v="1"/>
    <x v="0"/>
    <m/>
    <x v="3"/>
    <x v="0"/>
    <x v="0"/>
    <x v="0"/>
    <x v="98"/>
    <x v="98"/>
    <x v="68"/>
    <x v="8"/>
    <x v="1"/>
    <m/>
    <m/>
    <m/>
    <m/>
    <n v="1500"/>
    <m/>
    <m/>
  </r>
  <r>
    <x v="9"/>
    <x v="0"/>
    <x v="0"/>
    <x v="1"/>
    <m/>
    <x v="3"/>
    <x v="0"/>
    <x v="0"/>
    <x v="0"/>
    <x v="111"/>
    <x v="111"/>
    <x v="75"/>
    <x v="8"/>
    <x v="1"/>
    <m/>
    <m/>
    <m/>
    <m/>
    <n v="8193.5"/>
    <m/>
    <m/>
  </r>
  <r>
    <x v="9"/>
    <x v="0"/>
    <x v="0"/>
    <x v="0"/>
    <m/>
    <x v="3"/>
    <x v="0"/>
    <x v="0"/>
    <x v="0"/>
    <x v="115"/>
    <x v="115"/>
    <x v="78"/>
    <x v="9"/>
    <x v="1"/>
    <m/>
    <m/>
    <m/>
    <m/>
    <n v="983"/>
    <m/>
    <m/>
  </r>
  <r>
    <x v="9"/>
    <x v="0"/>
    <x v="0"/>
    <x v="0"/>
    <m/>
    <x v="3"/>
    <x v="0"/>
    <x v="0"/>
    <x v="0"/>
    <x v="119"/>
    <x v="119"/>
    <x v="79"/>
    <x v="9"/>
    <x v="1"/>
    <m/>
    <m/>
    <m/>
    <m/>
    <n v="1392"/>
    <m/>
    <m/>
  </r>
  <r>
    <x v="9"/>
    <x v="0"/>
    <x v="0"/>
    <x v="0"/>
    <m/>
    <x v="3"/>
    <x v="0"/>
    <x v="0"/>
    <x v="0"/>
    <x v="122"/>
    <x v="122"/>
    <x v="80"/>
    <x v="9"/>
    <x v="1"/>
    <m/>
    <m/>
    <m/>
    <m/>
    <n v="5778"/>
    <m/>
    <m/>
  </r>
  <r>
    <x v="9"/>
    <x v="0"/>
    <x v="1"/>
    <x v="0"/>
    <m/>
    <x v="3"/>
    <x v="0"/>
    <x v="0"/>
    <x v="0"/>
    <x v="123"/>
    <x v="123"/>
    <x v="81"/>
    <x v="9"/>
    <x v="1"/>
    <m/>
    <m/>
    <m/>
    <m/>
    <n v="600"/>
    <m/>
    <m/>
  </r>
  <r>
    <x v="9"/>
    <x v="0"/>
    <x v="0"/>
    <x v="0"/>
    <m/>
    <x v="3"/>
    <x v="0"/>
    <x v="0"/>
    <x v="0"/>
    <x v="112"/>
    <x v="112"/>
    <x v="76"/>
    <x v="9"/>
    <x v="1"/>
    <m/>
    <m/>
    <m/>
    <m/>
    <n v="4000"/>
    <m/>
    <m/>
  </r>
  <r>
    <x v="9"/>
    <x v="0"/>
    <x v="0"/>
    <x v="0"/>
    <m/>
    <x v="3"/>
    <x v="0"/>
    <x v="0"/>
    <x v="0"/>
    <x v="126"/>
    <x v="126"/>
    <x v="82"/>
    <x v="9"/>
    <x v="1"/>
    <m/>
    <m/>
    <m/>
    <m/>
    <n v="1484"/>
    <m/>
    <m/>
  </r>
  <r>
    <x v="9"/>
    <x v="0"/>
    <x v="0"/>
    <x v="0"/>
    <m/>
    <x v="3"/>
    <x v="0"/>
    <x v="0"/>
    <x v="0"/>
    <x v="128"/>
    <x v="128"/>
    <x v="82"/>
    <x v="9"/>
    <x v="1"/>
    <m/>
    <m/>
    <m/>
    <m/>
    <n v="4008"/>
    <m/>
    <m/>
  </r>
  <r>
    <x v="9"/>
    <x v="0"/>
    <x v="0"/>
    <x v="0"/>
    <m/>
    <x v="3"/>
    <x v="0"/>
    <x v="0"/>
    <x v="0"/>
    <x v="129"/>
    <x v="129"/>
    <x v="79"/>
    <x v="9"/>
    <x v="1"/>
    <m/>
    <m/>
    <m/>
    <m/>
    <n v="1500"/>
    <m/>
    <m/>
  </r>
  <r>
    <x v="9"/>
    <x v="0"/>
    <x v="1"/>
    <x v="0"/>
    <m/>
    <x v="3"/>
    <x v="0"/>
    <x v="0"/>
    <x v="0"/>
    <x v="116"/>
    <x v="116"/>
    <x v="78"/>
    <x v="9"/>
    <x v="1"/>
    <m/>
    <m/>
    <m/>
    <m/>
    <n v="765"/>
    <m/>
    <m/>
  </r>
  <r>
    <x v="9"/>
    <x v="0"/>
    <x v="1"/>
    <x v="0"/>
    <m/>
    <x v="3"/>
    <x v="0"/>
    <x v="0"/>
    <x v="0"/>
    <x v="113"/>
    <x v="113"/>
    <x v="76"/>
    <x v="9"/>
    <x v="1"/>
    <m/>
    <m/>
    <m/>
    <m/>
    <n v="1463"/>
    <m/>
    <m/>
  </r>
  <r>
    <x v="9"/>
    <x v="0"/>
    <x v="0"/>
    <x v="0"/>
    <m/>
    <x v="3"/>
    <x v="0"/>
    <x v="0"/>
    <x v="0"/>
    <x v="130"/>
    <x v="130"/>
    <x v="77"/>
    <x v="9"/>
    <x v="1"/>
    <m/>
    <m/>
    <m/>
    <m/>
    <n v="578"/>
    <m/>
    <m/>
  </r>
  <r>
    <x v="9"/>
    <x v="0"/>
    <x v="1"/>
    <x v="0"/>
    <m/>
    <x v="3"/>
    <x v="0"/>
    <x v="0"/>
    <x v="0"/>
    <x v="120"/>
    <x v="120"/>
    <x v="79"/>
    <x v="9"/>
    <x v="1"/>
    <m/>
    <m/>
    <m/>
    <m/>
    <n v="900"/>
    <m/>
    <m/>
  </r>
  <r>
    <x v="9"/>
    <x v="0"/>
    <x v="0"/>
    <x v="0"/>
    <m/>
    <x v="3"/>
    <x v="0"/>
    <x v="0"/>
    <x v="0"/>
    <x v="117"/>
    <x v="117"/>
    <x v="78"/>
    <x v="9"/>
    <x v="1"/>
    <m/>
    <m/>
    <m/>
    <m/>
    <n v="2750"/>
    <m/>
    <m/>
  </r>
  <r>
    <x v="9"/>
    <x v="0"/>
    <x v="0"/>
    <x v="0"/>
    <m/>
    <x v="3"/>
    <x v="0"/>
    <x v="0"/>
    <x v="0"/>
    <x v="134"/>
    <x v="134"/>
    <x v="80"/>
    <x v="9"/>
    <x v="1"/>
    <m/>
    <m/>
    <m/>
    <m/>
    <n v="548.33000000000004"/>
    <m/>
    <m/>
  </r>
  <r>
    <x v="9"/>
    <x v="0"/>
    <x v="0"/>
    <x v="0"/>
    <m/>
    <x v="3"/>
    <x v="0"/>
    <x v="0"/>
    <x v="0"/>
    <x v="136"/>
    <x v="136"/>
    <x v="83"/>
    <x v="9"/>
    <x v="1"/>
    <m/>
    <m/>
    <m/>
    <m/>
    <n v="3947"/>
    <m/>
    <m/>
  </r>
  <r>
    <x v="9"/>
    <x v="0"/>
    <x v="0"/>
    <x v="0"/>
    <m/>
    <x v="3"/>
    <x v="0"/>
    <x v="0"/>
    <x v="0"/>
    <x v="124"/>
    <x v="124"/>
    <x v="81"/>
    <x v="9"/>
    <x v="1"/>
    <m/>
    <m/>
    <m/>
    <m/>
    <n v="4971.25"/>
    <m/>
    <m/>
  </r>
  <r>
    <x v="9"/>
    <x v="0"/>
    <x v="0"/>
    <x v="0"/>
    <m/>
    <x v="3"/>
    <x v="0"/>
    <x v="0"/>
    <x v="0"/>
    <x v="118"/>
    <x v="118"/>
    <x v="78"/>
    <x v="9"/>
    <x v="1"/>
    <m/>
    <m/>
    <m/>
    <m/>
    <n v="742"/>
    <m/>
    <m/>
  </r>
  <r>
    <x v="9"/>
    <x v="0"/>
    <x v="0"/>
    <x v="0"/>
    <m/>
    <x v="3"/>
    <x v="0"/>
    <x v="0"/>
    <x v="0"/>
    <x v="135"/>
    <x v="135"/>
    <x v="80"/>
    <x v="9"/>
    <x v="1"/>
    <m/>
    <m/>
    <m/>
    <m/>
    <n v="179"/>
    <m/>
    <m/>
  </r>
  <r>
    <x v="9"/>
    <x v="0"/>
    <x v="0"/>
    <x v="0"/>
    <m/>
    <x v="3"/>
    <x v="0"/>
    <x v="0"/>
    <x v="0"/>
    <x v="127"/>
    <x v="127"/>
    <x v="82"/>
    <x v="9"/>
    <x v="1"/>
    <m/>
    <m/>
    <m/>
    <m/>
    <n v="1394.5"/>
    <m/>
    <m/>
  </r>
  <r>
    <x v="9"/>
    <x v="0"/>
    <x v="1"/>
    <x v="0"/>
    <m/>
    <x v="3"/>
    <x v="0"/>
    <x v="0"/>
    <x v="1"/>
    <x v="138"/>
    <x v="138"/>
    <x v="84"/>
    <x v="9"/>
    <x v="1"/>
    <m/>
    <m/>
    <m/>
    <m/>
    <n v="6717.75"/>
    <m/>
    <m/>
  </r>
  <r>
    <x v="9"/>
    <x v="0"/>
    <x v="0"/>
    <x v="0"/>
    <m/>
    <x v="3"/>
    <x v="0"/>
    <x v="0"/>
    <x v="0"/>
    <x v="131"/>
    <x v="131"/>
    <x v="77"/>
    <x v="9"/>
    <x v="1"/>
    <m/>
    <m/>
    <m/>
    <m/>
    <m/>
    <m/>
    <m/>
  </r>
  <r>
    <x v="9"/>
    <x v="0"/>
    <x v="0"/>
    <x v="0"/>
    <m/>
    <x v="3"/>
    <x v="0"/>
    <x v="0"/>
    <x v="0"/>
    <x v="132"/>
    <x v="132"/>
    <x v="77"/>
    <x v="9"/>
    <x v="1"/>
    <m/>
    <m/>
    <m/>
    <m/>
    <n v="1241"/>
    <m/>
    <m/>
  </r>
  <r>
    <x v="9"/>
    <x v="0"/>
    <x v="0"/>
    <x v="0"/>
    <m/>
    <x v="3"/>
    <x v="0"/>
    <x v="0"/>
    <x v="0"/>
    <x v="137"/>
    <x v="137"/>
    <x v="83"/>
    <x v="9"/>
    <x v="1"/>
    <m/>
    <m/>
    <m/>
    <m/>
    <n v="731.8"/>
    <m/>
    <m/>
  </r>
  <r>
    <x v="9"/>
    <x v="0"/>
    <x v="1"/>
    <x v="0"/>
    <m/>
    <x v="3"/>
    <x v="0"/>
    <x v="0"/>
    <x v="0"/>
    <x v="121"/>
    <x v="121"/>
    <x v="79"/>
    <x v="9"/>
    <x v="1"/>
    <m/>
    <m/>
    <m/>
    <m/>
    <m/>
    <m/>
    <m/>
  </r>
  <r>
    <x v="9"/>
    <x v="0"/>
    <x v="1"/>
    <x v="0"/>
    <m/>
    <x v="3"/>
    <x v="0"/>
    <x v="0"/>
    <x v="0"/>
    <x v="139"/>
    <x v="139"/>
    <x v="79"/>
    <x v="9"/>
    <x v="1"/>
    <m/>
    <m/>
    <m/>
    <m/>
    <m/>
    <m/>
    <m/>
  </r>
  <r>
    <x v="9"/>
    <x v="0"/>
    <x v="0"/>
    <x v="0"/>
    <m/>
    <x v="3"/>
    <x v="0"/>
    <x v="0"/>
    <x v="0"/>
    <x v="133"/>
    <x v="133"/>
    <x v="77"/>
    <x v="9"/>
    <x v="1"/>
    <m/>
    <m/>
    <m/>
    <m/>
    <n v="580"/>
    <m/>
    <m/>
  </r>
  <r>
    <x v="9"/>
    <x v="0"/>
    <x v="0"/>
    <x v="0"/>
    <m/>
    <x v="3"/>
    <x v="0"/>
    <x v="0"/>
    <x v="0"/>
    <x v="125"/>
    <x v="125"/>
    <x v="81"/>
    <x v="9"/>
    <x v="1"/>
    <m/>
    <m/>
    <m/>
    <m/>
    <m/>
    <m/>
    <m/>
  </r>
  <r>
    <x v="9"/>
    <x v="0"/>
    <x v="0"/>
    <x v="0"/>
    <m/>
    <x v="3"/>
    <x v="0"/>
    <x v="0"/>
    <x v="0"/>
    <x v="114"/>
    <x v="114"/>
    <x v="77"/>
    <x v="9"/>
    <x v="1"/>
    <m/>
    <m/>
    <m/>
    <m/>
    <n v="2354"/>
    <m/>
    <m/>
  </r>
  <r>
    <x v="9"/>
    <x v="0"/>
    <x v="0"/>
    <x v="0"/>
    <m/>
    <x v="3"/>
    <x v="0"/>
    <x v="0"/>
    <x v="0"/>
    <x v="140"/>
    <x v="140"/>
    <x v="85"/>
    <x v="10"/>
    <x v="1"/>
    <m/>
    <m/>
    <m/>
    <m/>
    <n v="5062.5"/>
    <m/>
    <m/>
  </r>
  <r>
    <x v="9"/>
    <x v="0"/>
    <x v="1"/>
    <x v="0"/>
    <m/>
    <x v="3"/>
    <x v="0"/>
    <x v="0"/>
    <x v="0"/>
    <x v="141"/>
    <x v="141"/>
    <x v="86"/>
    <x v="10"/>
    <x v="1"/>
    <m/>
    <m/>
    <m/>
    <m/>
    <n v="3393.25"/>
    <m/>
    <m/>
  </r>
  <r>
    <x v="9"/>
    <x v="0"/>
    <x v="1"/>
    <x v="0"/>
    <m/>
    <x v="3"/>
    <x v="0"/>
    <x v="0"/>
    <x v="0"/>
    <x v="143"/>
    <x v="143"/>
    <x v="86"/>
    <x v="10"/>
    <x v="1"/>
    <m/>
    <m/>
    <m/>
    <m/>
    <n v="400"/>
    <m/>
    <m/>
  </r>
  <r>
    <x v="9"/>
    <x v="0"/>
    <x v="0"/>
    <x v="0"/>
    <m/>
    <x v="3"/>
    <x v="0"/>
    <x v="0"/>
    <x v="0"/>
    <x v="144"/>
    <x v="144"/>
    <x v="87"/>
    <x v="10"/>
    <x v="1"/>
    <m/>
    <m/>
    <m/>
    <m/>
    <n v="5214"/>
    <m/>
    <m/>
  </r>
  <r>
    <x v="9"/>
    <x v="0"/>
    <x v="0"/>
    <x v="1"/>
    <m/>
    <x v="3"/>
    <x v="0"/>
    <x v="0"/>
    <x v="0"/>
    <x v="145"/>
    <x v="145"/>
    <x v="88"/>
    <x v="10"/>
    <x v="1"/>
    <m/>
    <m/>
    <m/>
    <m/>
    <m/>
    <m/>
    <m/>
  </r>
  <r>
    <x v="9"/>
    <x v="0"/>
    <x v="0"/>
    <x v="0"/>
    <m/>
    <x v="3"/>
    <x v="0"/>
    <x v="0"/>
    <x v="0"/>
    <x v="146"/>
    <x v="146"/>
    <x v="89"/>
    <x v="10"/>
    <x v="1"/>
    <m/>
    <m/>
    <m/>
    <m/>
    <n v="4827"/>
    <m/>
    <m/>
  </r>
  <r>
    <x v="9"/>
    <x v="0"/>
    <x v="1"/>
    <x v="0"/>
    <m/>
    <x v="3"/>
    <x v="0"/>
    <x v="0"/>
    <x v="0"/>
    <x v="142"/>
    <x v="142"/>
    <x v="86"/>
    <x v="10"/>
    <x v="1"/>
    <m/>
    <m/>
    <m/>
    <m/>
    <n v="1500"/>
    <m/>
    <m/>
  </r>
  <r>
    <x v="9"/>
    <x v="0"/>
    <x v="0"/>
    <x v="0"/>
    <m/>
    <x v="3"/>
    <x v="0"/>
    <x v="0"/>
    <x v="0"/>
    <x v="147"/>
    <x v="147"/>
    <x v="86"/>
    <x v="10"/>
    <x v="1"/>
    <m/>
    <m/>
    <m/>
    <m/>
    <n v="4059.92"/>
    <m/>
    <m/>
  </r>
  <r>
    <x v="9"/>
    <x v="0"/>
    <x v="0"/>
    <x v="0"/>
    <m/>
    <x v="3"/>
    <x v="0"/>
    <x v="0"/>
    <x v="0"/>
    <x v="148"/>
    <x v="148"/>
    <x v="90"/>
    <x v="11"/>
    <x v="1"/>
    <m/>
    <m/>
    <m/>
    <m/>
    <n v="752"/>
    <m/>
    <m/>
  </r>
  <r>
    <x v="9"/>
    <x v="0"/>
    <x v="0"/>
    <x v="0"/>
    <m/>
    <x v="3"/>
    <x v="0"/>
    <x v="0"/>
    <x v="0"/>
    <x v="151"/>
    <x v="151"/>
    <x v="90"/>
    <x v="11"/>
    <x v="1"/>
    <m/>
    <m/>
    <m/>
    <m/>
    <n v="2500"/>
    <m/>
    <m/>
  </r>
  <r>
    <x v="9"/>
    <x v="0"/>
    <x v="0"/>
    <x v="0"/>
    <m/>
    <x v="3"/>
    <x v="0"/>
    <x v="0"/>
    <x v="0"/>
    <x v="161"/>
    <x v="161"/>
    <x v="90"/>
    <x v="11"/>
    <x v="1"/>
    <m/>
    <m/>
    <m/>
    <m/>
    <n v="3370"/>
    <m/>
    <m/>
  </r>
  <r>
    <x v="9"/>
    <x v="0"/>
    <x v="0"/>
    <x v="0"/>
    <m/>
    <x v="3"/>
    <x v="0"/>
    <x v="0"/>
    <x v="0"/>
    <x v="152"/>
    <x v="152"/>
    <x v="91"/>
    <x v="11"/>
    <x v="1"/>
    <m/>
    <m/>
    <m/>
    <m/>
    <n v="4459.49"/>
    <m/>
    <m/>
  </r>
  <r>
    <x v="9"/>
    <x v="0"/>
    <x v="0"/>
    <x v="0"/>
    <m/>
    <x v="3"/>
    <x v="0"/>
    <x v="0"/>
    <x v="0"/>
    <x v="159"/>
    <x v="159"/>
    <x v="94"/>
    <x v="11"/>
    <x v="1"/>
    <m/>
    <m/>
    <m/>
    <m/>
    <n v="4367"/>
    <m/>
    <m/>
  </r>
  <r>
    <x v="9"/>
    <x v="0"/>
    <x v="0"/>
    <x v="0"/>
    <m/>
    <x v="3"/>
    <x v="0"/>
    <x v="0"/>
    <x v="0"/>
    <x v="153"/>
    <x v="153"/>
    <x v="92"/>
    <x v="11"/>
    <x v="1"/>
    <m/>
    <m/>
    <m/>
    <m/>
    <n v="4950"/>
    <m/>
    <m/>
  </r>
  <r>
    <x v="9"/>
    <x v="0"/>
    <x v="0"/>
    <x v="0"/>
    <m/>
    <x v="3"/>
    <x v="0"/>
    <x v="0"/>
    <x v="1"/>
    <x v="154"/>
    <x v="154"/>
    <x v="92"/>
    <x v="11"/>
    <x v="1"/>
    <m/>
    <m/>
    <m/>
    <m/>
    <n v="1000"/>
    <m/>
    <m/>
  </r>
  <r>
    <x v="9"/>
    <x v="0"/>
    <x v="1"/>
    <x v="0"/>
    <m/>
    <x v="3"/>
    <x v="0"/>
    <x v="0"/>
    <x v="0"/>
    <x v="155"/>
    <x v="155"/>
    <x v="92"/>
    <x v="11"/>
    <x v="1"/>
    <m/>
    <m/>
    <m/>
    <m/>
    <m/>
    <m/>
    <m/>
  </r>
  <r>
    <x v="9"/>
    <x v="0"/>
    <x v="1"/>
    <x v="0"/>
    <m/>
    <x v="3"/>
    <x v="0"/>
    <x v="0"/>
    <x v="0"/>
    <x v="156"/>
    <x v="156"/>
    <x v="93"/>
    <x v="11"/>
    <x v="1"/>
    <m/>
    <m/>
    <m/>
    <m/>
    <n v="4486.09"/>
    <m/>
    <m/>
  </r>
  <r>
    <x v="9"/>
    <x v="0"/>
    <x v="0"/>
    <x v="0"/>
    <m/>
    <x v="3"/>
    <x v="0"/>
    <x v="0"/>
    <x v="0"/>
    <x v="157"/>
    <x v="157"/>
    <x v="92"/>
    <x v="11"/>
    <x v="1"/>
    <m/>
    <m/>
    <m/>
    <m/>
    <n v="3564"/>
    <m/>
    <m/>
  </r>
  <r>
    <x v="9"/>
    <x v="0"/>
    <x v="0"/>
    <x v="0"/>
    <m/>
    <x v="3"/>
    <x v="0"/>
    <x v="0"/>
    <x v="1"/>
    <x v="158"/>
    <x v="158"/>
    <x v="92"/>
    <x v="11"/>
    <x v="1"/>
    <m/>
    <m/>
    <m/>
    <m/>
    <n v="6072.5"/>
    <m/>
    <m/>
  </r>
  <r>
    <x v="9"/>
    <x v="0"/>
    <x v="0"/>
    <x v="0"/>
    <m/>
    <x v="3"/>
    <x v="0"/>
    <x v="0"/>
    <x v="0"/>
    <x v="160"/>
    <x v="160"/>
    <x v="90"/>
    <x v="11"/>
    <x v="1"/>
    <m/>
    <m/>
    <m/>
    <m/>
    <n v="3437"/>
    <m/>
    <m/>
  </r>
  <r>
    <x v="9"/>
    <x v="0"/>
    <x v="0"/>
    <x v="0"/>
    <m/>
    <x v="3"/>
    <x v="0"/>
    <x v="0"/>
    <x v="0"/>
    <x v="149"/>
    <x v="149"/>
    <x v="90"/>
    <x v="11"/>
    <x v="1"/>
    <m/>
    <m/>
    <m/>
    <m/>
    <n v="8994"/>
    <m/>
    <m/>
  </r>
  <r>
    <x v="9"/>
    <x v="0"/>
    <x v="0"/>
    <x v="0"/>
    <m/>
    <x v="3"/>
    <x v="0"/>
    <x v="0"/>
    <x v="0"/>
    <x v="150"/>
    <x v="150"/>
    <x v="90"/>
    <x v="11"/>
    <x v="1"/>
    <m/>
    <m/>
    <m/>
    <m/>
    <n v="1564"/>
    <m/>
    <m/>
  </r>
  <r>
    <x v="9"/>
    <x v="0"/>
    <x v="0"/>
    <x v="0"/>
    <m/>
    <x v="3"/>
    <x v="0"/>
    <x v="0"/>
    <x v="0"/>
    <x v="162"/>
    <x v="162"/>
    <x v="95"/>
    <x v="11"/>
    <x v="1"/>
    <m/>
    <m/>
    <m/>
    <m/>
    <n v="8809"/>
    <m/>
    <m/>
  </r>
  <r>
    <x v="9"/>
    <x v="0"/>
    <x v="0"/>
    <x v="0"/>
    <m/>
    <x v="3"/>
    <x v="0"/>
    <x v="0"/>
    <x v="0"/>
    <x v="168"/>
    <x v="168"/>
    <x v="98"/>
    <x v="12"/>
    <x v="1"/>
    <m/>
    <m/>
    <m/>
    <m/>
    <n v="1264"/>
    <m/>
    <m/>
  </r>
  <r>
    <x v="9"/>
    <x v="0"/>
    <x v="1"/>
    <x v="0"/>
    <m/>
    <x v="3"/>
    <x v="0"/>
    <x v="0"/>
    <x v="0"/>
    <x v="163"/>
    <x v="163"/>
    <x v="96"/>
    <x v="12"/>
    <x v="1"/>
    <m/>
    <m/>
    <m/>
    <m/>
    <m/>
    <m/>
    <m/>
  </r>
  <r>
    <x v="9"/>
    <x v="0"/>
    <x v="0"/>
    <x v="0"/>
    <m/>
    <x v="3"/>
    <x v="0"/>
    <x v="0"/>
    <x v="0"/>
    <x v="167"/>
    <x v="167"/>
    <x v="97"/>
    <x v="12"/>
    <x v="1"/>
    <m/>
    <m/>
    <m/>
    <m/>
    <n v="5777.5"/>
    <m/>
    <m/>
  </r>
  <r>
    <x v="9"/>
    <x v="0"/>
    <x v="0"/>
    <x v="0"/>
    <m/>
    <x v="3"/>
    <x v="0"/>
    <x v="0"/>
    <x v="0"/>
    <x v="169"/>
    <x v="169"/>
    <x v="98"/>
    <x v="12"/>
    <x v="1"/>
    <m/>
    <m/>
    <m/>
    <m/>
    <n v="764"/>
    <m/>
    <m/>
  </r>
  <r>
    <x v="9"/>
    <x v="0"/>
    <x v="0"/>
    <x v="0"/>
    <m/>
    <x v="3"/>
    <x v="0"/>
    <x v="0"/>
    <x v="0"/>
    <x v="165"/>
    <x v="165"/>
    <x v="96"/>
    <x v="12"/>
    <x v="1"/>
    <m/>
    <m/>
    <m/>
    <m/>
    <n v="2203"/>
    <m/>
    <m/>
  </r>
  <r>
    <x v="9"/>
    <x v="0"/>
    <x v="1"/>
    <x v="0"/>
    <m/>
    <x v="3"/>
    <x v="0"/>
    <x v="0"/>
    <x v="0"/>
    <x v="173"/>
    <x v="173"/>
    <x v="99"/>
    <x v="12"/>
    <x v="1"/>
    <m/>
    <m/>
    <m/>
    <m/>
    <n v="2357"/>
    <m/>
    <m/>
  </r>
  <r>
    <x v="9"/>
    <x v="0"/>
    <x v="0"/>
    <x v="0"/>
    <m/>
    <x v="3"/>
    <x v="0"/>
    <x v="0"/>
    <x v="0"/>
    <x v="175"/>
    <x v="175"/>
    <x v="97"/>
    <x v="12"/>
    <x v="1"/>
    <m/>
    <m/>
    <m/>
    <m/>
    <n v="8098.5"/>
    <m/>
    <m/>
  </r>
  <r>
    <x v="9"/>
    <x v="0"/>
    <x v="0"/>
    <x v="0"/>
    <m/>
    <x v="3"/>
    <x v="0"/>
    <x v="0"/>
    <x v="0"/>
    <x v="176"/>
    <x v="176"/>
    <x v="97"/>
    <x v="12"/>
    <x v="1"/>
    <m/>
    <m/>
    <m/>
    <m/>
    <n v="6692"/>
    <m/>
    <m/>
  </r>
  <r>
    <x v="9"/>
    <x v="0"/>
    <x v="0"/>
    <x v="0"/>
    <m/>
    <x v="3"/>
    <x v="0"/>
    <x v="0"/>
    <x v="0"/>
    <x v="177"/>
    <x v="177"/>
    <x v="97"/>
    <x v="12"/>
    <x v="1"/>
    <m/>
    <m/>
    <m/>
    <m/>
    <n v="2275"/>
    <m/>
    <m/>
  </r>
  <r>
    <x v="9"/>
    <x v="0"/>
    <x v="1"/>
    <x v="0"/>
    <m/>
    <x v="3"/>
    <x v="0"/>
    <x v="0"/>
    <x v="0"/>
    <x v="178"/>
    <x v="178"/>
    <x v="100"/>
    <x v="12"/>
    <x v="1"/>
    <m/>
    <m/>
    <m/>
    <m/>
    <m/>
    <m/>
    <m/>
  </r>
  <r>
    <x v="9"/>
    <x v="0"/>
    <x v="0"/>
    <x v="0"/>
    <m/>
    <x v="3"/>
    <x v="0"/>
    <x v="0"/>
    <x v="0"/>
    <x v="180"/>
    <x v="180"/>
    <x v="102"/>
    <x v="12"/>
    <x v="1"/>
    <m/>
    <m/>
    <m/>
    <m/>
    <n v="1587"/>
    <m/>
    <m/>
  </r>
  <r>
    <x v="9"/>
    <x v="0"/>
    <x v="1"/>
    <x v="0"/>
    <m/>
    <x v="3"/>
    <x v="0"/>
    <x v="0"/>
    <x v="0"/>
    <x v="183"/>
    <x v="183"/>
    <x v="97"/>
    <x v="12"/>
    <x v="1"/>
    <m/>
    <m/>
    <m/>
    <m/>
    <n v="3135.94"/>
    <m/>
    <m/>
  </r>
  <r>
    <x v="9"/>
    <x v="0"/>
    <x v="0"/>
    <x v="0"/>
    <m/>
    <x v="3"/>
    <x v="0"/>
    <x v="0"/>
    <x v="0"/>
    <x v="164"/>
    <x v="164"/>
    <x v="96"/>
    <x v="12"/>
    <x v="1"/>
    <m/>
    <m/>
    <m/>
    <m/>
    <m/>
    <m/>
    <m/>
  </r>
  <r>
    <x v="9"/>
    <x v="0"/>
    <x v="1"/>
    <x v="0"/>
    <m/>
    <x v="3"/>
    <x v="0"/>
    <x v="0"/>
    <x v="0"/>
    <x v="166"/>
    <x v="166"/>
    <x v="96"/>
    <x v="12"/>
    <x v="1"/>
    <m/>
    <m/>
    <m/>
    <m/>
    <n v="500"/>
    <m/>
    <m/>
  </r>
  <r>
    <x v="9"/>
    <x v="0"/>
    <x v="1"/>
    <x v="0"/>
    <m/>
    <x v="3"/>
    <x v="0"/>
    <x v="0"/>
    <x v="0"/>
    <x v="174"/>
    <x v="174"/>
    <x v="99"/>
    <x v="12"/>
    <x v="1"/>
    <m/>
    <m/>
    <m/>
    <m/>
    <m/>
    <m/>
    <m/>
  </r>
  <r>
    <x v="9"/>
    <x v="0"/>
    <x v="0"/>
    <x v="0"/>
    <m/>
    <x v="3"/>
    <x v="0"/>
    <x v="0"/>
    <x v="0"/>
    <x v="170"/>
    <x v="170"/>
    <x v="98"/>
    <x v="12"/>
    <x v="1"/>
    <m/>
    <m/>
    <m/>
    <m/>
    <n v="787"/>
    <m/>
    <m/>
  </r>
  <r>
    <x v="9"/>
    <x v="0"/>
    <x v="1"/>
    <x v="0"/>
    <m/>
    <x v="3"/>
    <x v="0"/>
    <x v="0"/>
    <x v="0"/>
    <x v="179"/>
    <x v="179"/>
    <x v="101"/>
    <x v="12"/>
    <x v="1"/>
    <m/>
    <m/>
    <m/>
    <m/>
    <m/>
    <m/>
    <m/>
  </r>
  <r>
    <x v="9"/>
    <x v="0"/>
    <x v="1"/>
    <x v="0"/>
    <m/>
    <x v="3"/>
    <x v="0"/>
    <x v="0"/>
    <x v="1"/>
    <x v="184"/>
    <x v="184"/>
    <x v="103"/>
    <x v="12"/>
    <x v="1"/>
    <m/>
    <m/>
    <m/>
    <m/>
    <n v="9973.5"/>
    <m/>
    <m/>
  </r>
  <r>
    <x v="9"/>
    <x v="0"/>
    <x v="0"/>
    <x v="0"/>
    <m/>
    <x v="3"/>
    <x v="0"/>
    <x v="0"/>
    <x v="0"/>
    <x v="185"/>
    <x v="185"/>
    <x v="104"/>
    <x v="12"/>
    <x v="1"/>
    <m/>
    <m/>
    <m/>
    <m/>
    <n v="5584.16"/>
    <m/>
    <m/>
  </r>
  <r>
    <x v="9"/>
    <x v="0"/>
    <x v="0"/>
    <x v="0"/>
    <m/>
    <x v="3"/>
    <x v="0"/>
    <x v="0"/>
    <x v="0"/>
    <x v="181"/>
    <x v="181"/>
    <x v="102"/>
    <x v="12"/>
    <x v="1"/>
    <m/>
    <m/>
    <m/>
    <m/>
    <n v="1297"/>
    <m/>
    <m/>
  </r>
  <r>
    <x v="9"/>
    <x v="0"/>
    <x v="0"/>
    <x v="0"/>
    <m/>
    <x v="3"/>
    <x v="0"/>
    <x v="0"/>
    <x v="0"/>
    <x v="171"/>
    <x v="171"/>
    <x v="98"/>
    <x v="12"/>
    <x v="1"/>
    <m/>
    <m/>
    <m/>
    <m/>
    <n v="676"/>
    <m/>
    <m/>
  </r>
  <r>
    <x v="9"/>
    <x v="0"/>
    <x v="0"/>
    <x v="0"/>
    <m/>
    <x v="3"/>
    <x v="0"/>
    <x v="0"/>
    <x v="0"/>
    <x v="172"/>
    <x v="172"/>
    <x v="98"/>
    <x v="12"/>
    <x v="1"/>
    <m/>
    <m/>
    <m/>
    <m/>
    <m/>
    <m/>
    <m/>
  </r>
  <r>
    <x v="9"/>
    <x v="0"/>
    <x v="0"/>
    <x v="0"/>
    <m/>
    <x v="3"/>
    <x v="0"/>
    <x v="0"/>
    <x v="0"/>
    <x v="182"/>
    <x v="182"/>
    <x v="102"/>
    <x v="12"/>
    <x v="1"/>
    <m/>
    <m/>
    <m/>
    <m/>
    <n v="1540"/>
    <m/>
    <m/>
  </r>
  <r>
    <x v="9"/>
    <x v="0"/>
    <x v="0"/>
    <x v="0"/>
    <m/>
    <x v="3"/>
    <x v="0"/>
    <x v="0"/>
    <x v="0"/>
    <x v="10"/>
    <x v="10"/>
    <x v="4"/>
    <x v="1"/>
    <x v="0"/>
    <m/>
    <m/>
    <m/>
    <m/>
    <n v="498.33"/>
    <m/>
    <m/>
  </r>
  <r>
    <x v="9"/>
    <x v="0"/>
    <x v="1"/>
    <x v="0"/>
    <m/>
    <x v="3"/>
    <x v="0"/>
    <x v="0"/>
    <x v="0"/>
    <x v="12"/>
    <x v="12"/>
    <x v="5"/>
    <x v="1"/>
    <x v="0"/>
    <m/>
    <m/>
    <m/>
    <m/>
    <m/>
    <m/>
    <m/>
  </r>
  <r>
    <x v="9"/>
    <x v="0"/>
    <x v="0"/>
    <x v="0"/>
    <m/>
    <x v="3"/>
    <x v="0"/>
    <x v="0"/>
    <x v="0"/>
    <x v="332"/>
    <x v="335"/>
    <x v="5"/>
    <x v="1"/>
    <x v="0"/>
    <m/>
    <m/>
    <m/>
    <m/>
    <m/>
    <m/>
    <m/>
  </r>
  <r>
    <x v="9"/>
    <x v="0"/>
    <x v="1"/>
    <x v="0"/>
    <m/>
    <x v="3"/>
    <x v="0"/>
    <x v="0"/>
    <x v="0"/>
    <x v="333"/>
    <x v="336"/>
    <x v="5"/>
    <x v="1"/>
    <x v="0"/>
    <m/>
    <m/>
    <m/>
    <m/>
    <n v="4000"/>
    <m/>
    <m/>
  </r>
  <r>
    <x v="9"/>
    <x v="0"/>
    <x v="0"/>
    <x v="0"/>
    <m/>
    <x v="3"/>
    <x v="0"/>
    <x v="0"/>
    <x v="0"/>
    <x v="334"/>
    <x v="337"/>
    <x v="5"/>
    <x v="1"/>
    <x v="0"/>
    <m/>
    <m/>
    <m/>
    <m/>
    <m/>
    <m/>
    <m/>
  </r>
  <r>
    <x v="9"/>
    <x v="0"/>
    <x v="0"/>
    <x v="0"/>
    <m/>
    <x v="3"/>
    <x v="0"/>
    <x v="0"/>
    <x v="0"/>
    <x v="331"/>
    <x v="334"/>
    <x v="5"/>
    <x v="1"/>
    <x v="0"/>
    <m/>
    <m/>
    <m/>
    <m/>
    <n v="5000"/>
    <m/>
    <m/>
  </r>
  <r>
    <x v="9"/>
    <x v="0"/>
    <x v="1"/>
    <x v="0"/>
    <m/>
    <x v="3"/>
    <x v="0"/>
    <x v="0"/>
    <x v="1"/>
    <x v="13"/>
    <x v="13"/>
    <x v="6"/>
    <x v="1"/>
    <x v="0"/>
    <m/>
    <m/>
    <m/>
    <m/>
    <m/>
    <m/>
    <m/>
  </r>
  <r>
    <x v="9"/>
    <x v="0"/>
    <x v="0"/>
    <x v="0"/>
    <m/>
    <x v="3"/>
    <x v="0"/>
    <x v="0"/>
    <x v="0"/>
    <x v="14"/>
    <x v="14"/>
    <x v="6"/>
    <x v="1"/>
    <x v="0"/>
    <m/>
    <m/>
    <m/>
    <m/>
    <n v="2619"/>
    <m/>
    <m/>
  </r>
  <r>
    <x v="9"/>
    <x v="0"/>
    <x v="1"/>
    <x v="0"/>
    <m/>
    <x v="3"/>
    <x v="0"/>
    <x v="0"/>
    <x v="0"/>
    <x v="15"/>
    <x v="15"/>
    <x v="7"/>
    <x v="1"/>
    <x v="0"/>
    <m/>
    <m/>
    <m/>
    <m/>
    <n v="1600"/>
    <m/>
    <m/>
  </r>
  <r>
    <x v="9"/>
    <x v="0"/>
    <x v="1"/>
    <x v="0"/>
    <m/>
    <x v="3"/>
    <x v="0"/>
    <x v="0"/>
    <x v="0"/>
    <x v="18"/>
    <x v="18"/>
    <x v="8"/>
    <x v="1"/>
    <x v="0"/>
    <m/>
    <m/>
    <m/>
    <m/>
    <n v="534"/>
    <m/>
    <m/>
  </r>
  <r>
    <x v="9"/>
    <x v="0"/>
    <x v="0"/>
    <x v="0"/>
    <m/>
    <x v="3"/>
    <x v="0"/>
    <x v="0"/>
    <x v="1"/>
    <x v="19"/>
    <x v="19"/>
    <x v="8"/>
    <x v="1"/>
    <x v="0"/>
    <m/>
    <m/>
    <m/>
    <m/>
    <n v="8082"/>
    <m/>
    <m/>
  </r>
  <r>
    <x v="9"/>
    <x v="0"/>
    <x v="0"/>
    <x v="0"/>
    <m/>
    <x v="3"/>
    <x v="0"/>
    <x v="0"/>
    <x v="0"/>
    <x v="17"/>
    <x v="17"/>
    <x v="7"/>
    <x v="1"/>
    <x v="0"/>
    <m/>
    <m/>
    <m/>
    <m/>
    <n v="750"/>
    <m/>
    <m/>
  </r>
  <r>
    <x v="9"/>
    <x v="0"/>
    <x v="1"/>
    <x v="0"/>
    <m/>
    <x v="3"/>
    <x v="0"/>
    <x v="0"/>
    <x v="0"/>
    <x v="11"/>
    <x v="11"/>
    <x v="4"/>
    <x v="1"/>
    <x v="0"/>
    <m/>
    <m/>
    <m/>
    <m/>
    <n v="200"/>
    <m/>
    <m/>
  </r>
  <r>
    <x v="9"/>
    <x v="0"/>
    <x v="0"/>
    <x v="0"/>
    <m/>
    <x v="3"/>
    <x v="0"/>
    <x v="0"/>
    <x v="0"/>
    <x v="21"/>
    <x v="21"/>
    <x v="9"/>
    <x v="1"/>
    <x v="0"/>
    <m/>
    <m/>
    <m/>
    <m/>
    <n v="5533.08"/>
    <m/>
    <m/>
  </r>
  <r>
    <x v="9"/>
    <x v="0"/>
    <x v="1"/>
    <x v="0"/>
    <m/>
    <x v="3"/>
    <x v="0"/>
    <x v="0"/>
    <x v="0"/>
    <x v="16"/>
    <x v="16"/>
    <x v="7"/>
    <x v="1"/>
    <x v="0"/>
    <m/>
    <m/>
    <m/>
    <m/>
    <m/>
    <m/>
    <m/>
  </r>
  <r>
    <x v="9"/>
    <x v="0"/>
    <x v="0"/>
    <x v="0"/>
    <m/>
    <x v="3"/>
    <x v="0"/>
    <x v="0"/>
    <x v="0"/>
    <x v="22"/>
    <x v="22"/>
    <x v="6"/>
    <x v="1"/>
    <x v="0"/>
    <m/>
    <m/>
    <m/>
    <m/>
    <n v="2260"/>
    <m/>
    <m/>
  </r>
  <r>
    <x v="9"/>
    <x v="0"/>
    <x v="0"/>
    <x v="0"/>
    <m/>
    <x v="3"/>
    <x v="0"/>
    <x v="0"/>
    <x v="0"/>
    <x v="23"/>
    <x v="23"/>
    <x v="10"/>
    <x v="1"/>
    <x v="0"/>
    <m/>
    <m/>
    <m/>
    <m/>
    <m/>
    <m/>
    <m/>
  </r>
  <r>
    <x v="9"/>
    <x v="0"/>
    <x v="0"/>
    <x v="0"/>
    <m/>
    <x v="3"/>
    <x v="0"/>
    <x v="0"/>
    <x v="0"/>
    <x v="24"/>
    <x v="24"/>
    <x v="4"/>
    <x v="1"/>
    <x v="0"/>
    <m/>
    <m/>
    <m/>
    <m/>
    <n v="3542"/>
    <m/>
    <m/>
  </r>
  <r>
    <x v="9"/>
    <x v="0"/>
    <x v="0"/>
    <x v="0"/>
    <m/>
    <x v="3"/>
    <x v="0"/>
    <x v="0"/>
    <x v="0"/>
    <x v="25"/>
    <x v="25"/>
    <x v="5"/>
    <x v="1"/>
    <x v="0"/>
    <m/>
    <m/>
    <m/>
    <m/>
    <n v="1781"/>
    <m/>
    <m/>
  </r>
  <r>
    <x v="9"/>
    <x v="0"/>
    <x v="0"/>
    <x v="0"/>
    <m/>
    <x v="3"/>
    <x v="0"/>
    <x v="0"/>
    <x v="0"/>
    <x v="26"/>
    <x v="26"/>
    <x v="10"/>
    <x v="1"/>
    <x v="0"/>
    <m/>
    <m/>
    <m/>
    <m/>
    <n v="4580"/>
    <m/>
    <m/>
  </r>
  <r>
    <x v="9"/>
    <x v="0"/>
    <x v="0"/>
    <x v="0"/>
    <m/>
    <x v="3"/>
    <x v="0"/>
    <x v="0"/>
    <x v="1"/>
    <x v="27"/>
    <x v="27"/>
    <x v="11"/>
    <x v="1"/>
    <x v="0"/>
    <m/>
    <m/>
    <m/>
    <m/>
    <n v="3370"/>
    <m/>
    <m/>
  </r>
  <r>
    <x v="9"/>
    <x v="0"/>
    <x v="0"/>
    <x v="0"/>
    <m/>
    <x v="3"/>
    <x v="0"/>
    <x v="0"/>
    <x v="0"/>
    <x v="20"/>
    <x v="20"/>
    <x v="8"/>
    <x v="1"/>
    <x v="0"/>
    <m/>
    <m/>
    <m/>
    <m/>
    <n v="1291"/>
    <m/>
    <m/>
  </r>
  <r>
    <x v="9"/>
    <x v="0"/>
    <x v="0"/>
    <x v="0"/>
    <m/>
    <x v="3"/>
    <x v="0"/>
    <x v="0"/>
    <x v="0"/>
    <x v="35"/>
    <x v="35"/>
    <x v="19"/>
    <x v="2"/>
    <x v="0"/>
    <m/>
    <m/>
    <m/>
    <m/>
    <n v="4082"/>
    <m/>
    <m/>
  </r>
  <r>
    <x v="9"/>
    <x v="0"/>
    <x v="0"/>
    <x v="0"/>
    <m/>
    <x v="3"/>
    <x v="0"/>
    <x v="0"/>
    <x v="0"/>
    <x v="28"/>
    <x v="28"/>
    <x v="12"/>
    <x v="2"/>
    <x v="0"/>
    <m/>
    <m/>
    <m/>
    <m/>
    <n v="4216"/>
    <m/>
    <m/>
  </r>
  <r>
    <x v="9"/>
    <x v="0"/>
    <x v="0"/>
    <x v="1"/>
    <m/>
    <x v="3"/>
    <x v="0"/>
    <x v="0"/>
    <x v="1"/>
    <x v="29"/>
    <x v="29"/>
    <x v="13"/>
    <x v="2"/>
    <x v="0"/>
    <m/>
    <m/>
    <m/>
    <m/>
    <n v="18031"/>
    <m/>
    <m/>
  </r>
  <r>
    <x v="9"/>
    <x v="0"/>
    <x v="0"/>
    <x v="1"/>
    <m/>
    <x v="3"/>
    <x v="0"/>
    <x v="0"/>
    <x v="1"/>
    <x v="30"/>
    <x v="30"/>
    <x v="14"/>
    <x v="2"/>
    <x v="0"/>
    <m/>
    <m/>
    <m/>
    <m/>
    <n v="11424"/>
    <m/>
    <m/>
  </r>
  <r>
    <x v="9"/>
    <x v="0"/>
    <x v="1"/>
    <x v="0"/>
    <m/>
    <x v="3"/>
    <x v="0"/>
    <x v="0"/>
    <x v="0"/>
    <x v="31"/>
    <x v="31"/>
    <x v="15"/>
    <x v="2"/>
    <x v="0"/>
    <m/>
    <m/>
    <m/>
    <m/>
    <n v="5383"/>
    <m/>
    <m/>
  </r>
  <r>
    <x v="9"/>
    <x v="0"/>
    <x v="0"/>
    <x v="0"/>
    <m/>
    <x v="3"/>
    <x v="0"/>
    <x v="0"/>
    <x v="0"/>
    <x v="32"/>
    <x v="32"/>
    <x v="16"/>
    <x v="2"/>
    <x v="0"/>
    <m/>
    <m/>
    <m/>
    <m/>
    <n v="5850"/>
    <m/>
    <m/>
  </r>
  <r>
    <x v="9"/>
    <x v="0"/>
    <x v="0"/>
    <x v="0"/>
    <m/>
    <x v="3"/>
    <x v="0"/>
    <x v="0"/>
    <x v="0"/>
    <x v="33"/>
    <x v="33"/>
    <x v="17"/>
    <x v="2"/>
    <x v="0"/>
    <m/>
    <m/>
    <m/>
    <m/>
    <n v="5672"/>
    <m/>
    <m/>
  </r>
  <r>
    <x v="9"/>
    <x v="0"/>
    <x v="0"/>
    <x v="0"/>
    <m/>
    <x v="3"/>
    <x v="0"/>
    <x v="0"/>
    <x v="0"/>
    <x v="34"/>
    <x v="34"/>
    <x v="18"/>
    <x v="2"/>
    <x v="0"/>
    <m/>
    <m/>
    <m/>
    <m/>
    <n v="7786"/>
    <m/>
    <m/>
  </r>
  <r>
    <x v="9"/>
    <x v="0"/>
    <x v="1"/>
    <x v="0"/>
    <m/>
    <x v="3"/>
    <x v="0"/>
    <x v="0"/>
    <x v="0"/>
    <x v="36"/>
    <x v="36"/>
    <x v="12"/>
    <x v="2"/>
    <x v="0"/>
    <m/>
    <m/>
    <m/>
    <m/>
    <n v="2300"/>
    <m/>
    <m/>
  </r>
  <r>
    <x v="9"/>
    <x v="0"/>
    <x v="0"/>
    <x v="0"/>
    <m/>
    <x v="3"/>
    <x v="0"/>
    <x v="0"/>
    <x v="0"/>
    <x v="45"/>
    <x v="45"/>
    <x v="28"/>
    <x v="3"/>
    <x v="0"/>
    <m/>
    <m/>
    <m/>
    <m/>
    <n v="2867"/>
    <m/>
    <m/>
  </r>
  <r>
    <x v="9"/>
    <x v="0"/>
    <x v="0"/>
    <x v="0"/>
    <m/>
    <x v="3"/>
    <x v="0"/>
    <x v="0"/>
    <x v="0"/>
    <x v="46"/>
    <x v="46"/>
    <x v="29"/>
    <x v="3"/>
    <x v="0"/>
    <m/>
    <m/>
    <m/>
    <m/>
    <n v="4773.42"/>
    <m/>
    <m/>
  </r>
  <r>
    <x v="9"/>
    <x v="0"/>
    <x v="1"/>
    <x v="0"/>
    <m/>
    <x v="3"/>
    <x v="0"/>
    <x v="0"/>
    <x v="0"/>
    <x v="48"/>
    <x v="48"/>
    <x v="31"/>
    <x v="3"/>
    <x v="0"/>
    <m/>
    <m/>
    <m/>
    <m/>
    <n v="2000"/>
    <m/>
    <m/>
  </r>
  <r>
    <x v="9"/>
    <x v="0"/>
    <x v="0"/>
    <x v="0"/>
    <m/>
    <x v="3"/>
    <x v="0"/>
    <x v="0"/>
    <x v="0"/>
    <x v="47"/>
    <x v="47"/>
    <x v="30"/>
    <x v="3"/>
    <x v="0"/>
    <m/>
    <m/>
    <m/>
    <m/>
    <n v="6952"/>
    <m/>
    <m/>
  </r>
  <r>
    <x v="9"/>
    <x v="0"/>
    <x v="0"/>
    <x v="0"/>
    <m/>
    <x v="3"/>
    <x v="0"/>
    <x v="0"/>
    <x v="0"/>
    <x v="49"/>
    <x v="49"/>
    <x v="32"/>
    <x v="3"/>
    <x v="0"/>
    <m/>
    <m/>
    <m/>
    <m/>
    <n v="4578"/>
    <m/>
    <m/>
  </r>
  <r>
    <x v="9"/>
    <x v="0"/>
    <x v="0"/>
    <x v="0"/>
    <m/>
    <x v="3"/>
    <x v="0"/>
    <x v="0"/>
    <x v="0"/>
    <x v="50"/>
    <x v="50"/>
    <x v="28"/>
    <x v="3"/>
    <x v="0"/>
    <m/>
    <m/>
    <m/>
    <m/>
    <n v="9712"/>
    <m/>
    <m/>
  </r>
  <r>
    <x v="9"/>
    <x v="0"/>
    <x v="0"/>
    <x v="0"/>
    <m/>
    <x v="3"/>
    <x v="0"/>
    <x v="0"/>
    <x v="0"/>
    <x v="37"/>
    <x v="37"/>
    <x v="20"/>
    <x v="3"/>
    <x v="0"/>
    <m/>
    <m/>
    <m/>
    <m/>
    <n v="6384"/>
    <m/>
    <m/>
  </r>
  <r>
    <x v="9"/>
    <x v="0"/>
    <x v="0"/>
    <x v="0"/>
    <m/>
    <x v="3"/>
    <x v="0"/>
    <x v="0"/>
    <x v="0"/>
    <x v="39"/>
    <x v="39"/>
    <x v="22"/>
    <x v="3"/>
    <x v="0"/>
    <m/>
    <m/>
    <m/>
    <m/>
    <n v="5338"/>
    <m/>
    <m/>
  </r>
  <r>
    <x v="9"/>
    <x v="0"/>
    <x v="0"/>
    <x v="0"/>
    <m/>
    <x v="3"/>
    <x v="0"/>
    <x v="0"/>
    <x v="0"/>
    <x v="40"/>
    <x v="40"/>
    <x v="23"/>
    <x v="3"/>
    <x v="0"/>
    <m/>
    <m/>
    <m/>
    <m/>
    <n v="7964"/>
    <m/>
    <m/>
  </r>
  <r>
    <x v="9"/>
    <x v="0"/>
    <x v="0"/>
    <x v="0"/>
    <m/>
    <x v="3"/>
    <x v="0"/>
    <x v="0"/>
    <x v="1"/>
    <x v="41"/>
    <x v="41"/>
    <x v="24"/>
    <x v="3"/>
    <x v="0"/>
    <m/>
    <m/>
    <m/>
    <m/>
    <n v="10000"/>
    <m/>
    <m/>
  </r>
  <r>
    <x v="9"/>
    <x v="0"/>
    <x v="0"/>
    <x v="0"/>
    <m/>
    <x v="3"/>
    <x v="0"/>
    <x v="0"/>
    <x v="0"/>
    <x v="38"/>
    <x v="38"/>
    <x v="21"/>
    <x v="3"/>
    <x v="0"/>
    <m/>
    <m/>
    <m/>
    <m/>
    <n v="5917"/>
    <m/>
    <m/>
  </r>
  <r>
    <x v="9"/>
    <x v="0"/>
    <x v="1"/>
    <x v="0"/>
    <m/>
    <x v="3"/>
    <x v="0"/>
    <x v="0"/>
    <x v="0"/>
    <x v="42"/>
    <x v="42"/>
    <x v="25"/>
    <x v="3"/>
    <x v="0"/>
    <m/>
    <m/>
    <m/>
    <m/>
    <n v="8542.25"/>
    <m/>
    <m/>
  </r>
  <r>
    <x v="9"/>
    <x v="0"/>
    <x v="0"/>
    <x v="0"/>
    <m/>
    <x v="3"/>
    <x v="0"/>
    <x v="0"/>
    <x v="0"/>
    <x v="43"/>
    <x v="43"/>
    <x v="26"/>
    <x v="3"/>
    <x v="0"/>
    <m/>
    <m/>
    <m/>
    <m/>
    <n v="5950"/>
    <m/>
    <m/>
  </r>
  <r>
    <x v="9"/>
    <x v="0"/>
    <x v="0"/>
    <x v="0"/>
    <m/>
    <x v="3"/>
    <x v="0"/>
    <x v="0"/>
    <x v="0"/>
    <x v="44"/>
    <x v="44"/>
    <x v="27"/>
    <x v="3"/>
    <x v="0"/>
    <m/>
    <m/>
    <m/>
    <m/>
    <m/>
    <m/>
    <m/>
  </r>
  <r>
    <x v="9"/>
    <x v="0"/>
    <x v="1"/>
    <x v="0"/>
    <m/>
    <x v="3"/>
    <x v="0"/>
    <x v="0"/>
    <x v="0"/>
    <x v="51"/>
    <x v="51"/>
    <x v="28"/>
    <x v="3"/>
    <x v="0"/>
    <m/>
    <m/>
    <m/>
    <m/>
    <m/>
    <m/>
    <m/>
  </r>
  <r>
    <x v="9"/>
    <x v="0"/>
    <x v="1"/>
    <x v="0"/>
    <m/>
    <x v="3"/>
    <x v="0"/>
    <x v="0"/>
    <x v="0"/>
    <x v="188"/>
    <x v="188"/>
    <x v="107"/>
    <x v="13"/>
    <x v="1"/>
    <m/>
    <m/>
    <m/>
    <m/>
    <n v="2500"/>
    <m/>
    <m/>
  </r>
  <r>
    <x v="9"/>
    <x v="0"/>
    <x v="1"/>
    <x v="0"/>
    <m/>
    <x v="3"/>
    <x v="0"/>
    <x v="0"/>
    <x v="0"/>
    <x v="187"/>
    <x v="187"/>
    <x v="106"/>
    <x v="13"/>
    <x v="1"/>
    <m/>
    <m/>
    <m/>
    <m/>
    <m/>
    <m/>
    <m/>
  </r>
  <r>
    <x v="9"/>
    <x v="0"/>
    <x v="0"/>
    <x v="0"/>
    <m/>
    <x v="3"/>
    <x v="0"/>
    <x v="0"/>
    <x v="0"/>
    <x v="190"/>
    <x v="190"/>
    <x v="109"/>
    <x v="13"/>
    <x v="1"/>
    <m/>
    <m/>
    <m/>
    <m/>
    <n v="2100"/>
    <m/>
    <m/>
  </r>
  <r>
    <x v="9"/>
    <x v="0"/>
    <x v="0"/>
    <x v="0"/>
    <m/>
    <x v="3"/>
    <x v="0"/>
    <x v="0"/>
    <x v="0"/>
    <x v="189"/>
    <x v="189"/>
    <x v="108"/>
    <x v="13"/>
    <x v="1"/>
    <m/>
    <m/>
    <m/>
    <m/>
    <n v="3883.08"/>
    <m/>
    <m/>
  </r>
  <r>
    <x v="9"/>
    <x v="0"/>
    <x v="1"/>
    <x v="0"/>
    <m/>
    <x v="3"/>
    <x v="0"/>
    <x v="0"/>
    <x v="0"/>
    <x v="191"/>
    <x v="191"/>
    <x v="110"/>
    <x v="13"/>
    <x v="1"/>
    <m/>
    <m/>
    <m/>
    <m/>
    <n v="3000"/>
    <m/>
    <m/>
  </r>
  <r>
    <x v="9"/>
    <x v="0"/>
    <x v="0"/>
    <x v="0"/>
    <m/>
    <x v="3"/>
    <x v="0"/>
    <x v="0"/>
    <x v="0"/>
    <x v="192"/>
    <x v="192"/>
    <x v="111"/>
    <x v="13"/>
    <x v="1"/>
    <m/>
    <m/>
    <m/>
    <m/>
    <n v="4323.3"/>
    <m/>
    <m/>
  </r>
  <r>
    <x v="9"/>
    <x v="0"/>
    <x v="1"/>
    <x v="0"/>
    <m/>
    <x v="3"/>
    <x v="0"/>
    <x v="0"/>
    <x v="0"/>
    <x v="186"/>
    <x v="186"/>
    <x v="105"/>
    <x v="13"/>
    <x v="1"/>
    <m/>
    <m/>
    <m/>
    <m/>
    <n v="780"/>
    <m/>
    <m/>
  </r>
  <r>
    <x v="9"/>
    <x v="0"/>
    <x v="1"/>
    <x v="1"/>
    <m/>
    <x v="3"/>
    <x v="0"/>
    <x v="0"/>
    <x v="0"/>
    <x v="193"/>
    <x v="193"/>
    <x v="112"/>
    <x v="13"/>
    <x v="1"/>
    <m/>
    <m/>
    <m/>
    <m/>
    <n v="12611.4"/>
    <m/>
    <m/>
  </r>
  <r>
    <x v="9"/>
    <x v="0"/>
    <x v="0"/>
    <x v="0"/>
    <m/>
    <x v="3"/>
    <x v="0"/>
    <x v="0"/>
    <x v="1"/>
    <x v="194"/>
    <x v="194"/>
    <x v="113"/>
    <x v="13"/>
    <x v="1"/>
    <m/>
    <m/>
    <m/>
    <m/>
    <n v="4871"/>
    <m/>
    <m/>
  </r>
  <r>
    <x v="9"/>
    <x v="0"/>
    <x v="0"/>
    <x v="0"/>
    <m/>
    <x v="3"/>
    <x v="0"/>
    <x v="0"/>
    <x v="0"/>
    <x v="52"/>
    <x v="52"/>
    <x v="33"/>
    <x v="4"/>
    <x v="0"/>
    <m/>
    <m/>
    <m/>
    <m/>
    <n v="7500"/>
    <m/>
    <m/>
  </r>
  <r>
    <x v="9"/>
    <x v="0"/>
    <x v="0"/>
    <x v="0"/>
    <m/>
    <x v="3"/>
    <x v="0"/>
    <x v="0"/>
    <x v="0"/>
    <x v="64"/>
    <x v="64"/>
    <x v="45"/>
    <x v="4"/>
    <x v="0"/>
    <m/>
    <m/>
    <m/>
    <m/>
    <m/>
    <m/>
    <m/>
  </r>
  <r>
    <x v="9"/>
    <x v="0"/>
    <x v="1"/>
    <x v="0"/>
    <m/>
    <x v="3"/>
    <x v="0"/>
    <x v="0"/>
    <x v="0"/>
    <x v="65"/>
    <x v="65"/>
    <x v="46"/>
    <x v="4"/>
    <x v="0"/>
    <m/>
    <m/>
    <m/>
    <m/>
    <n v="3500"/>
    <m/>
    <m/>
  </r>
  <r>
    <x v="9"/>
    <x v="0"/>
    <x v="0"/>
    <x v="0"/>
    <m/>
    <x v="3"/>
    <x v="0"/>
    <x v="0"/>
    <x v="0"/>
    <x v="53"/>
    <x v="53"/>
    <x v="34"/>
    <x v="4"/>
    <x v="0"/>
    <m/>
    <m/>
    <m/>
    <m/>
    <n v="3370"/>
    <m/>
    <m/>
  </r>
  <r>
    <x v="9"/>
    <x v="0"/>
    <x v="1"/>
    <x v="0"/>
    <m/>
    <x v="3"/>
    <x v="0"/>
    <x v="0"/>
    <x v="0"/>
    <x v="54"/>
    <x v="54"/>
    <x v="35"/>
    <x v="4"/>
    <x v="0"/>
    <m/>
    <m/>
    <m/>
    <m/>
    <n v="1500"/>
    <m/>
    <m/>
  </r>
  <r>
    <x v="9"/>
    <x v="0"/>
    <x v="0"/>
    <x v="0"/>
    <m/>
    <x v="3"/>
    <x v="0"/>
    <x v="0"/>
    <x v="0"/>
    <x v="55"/>
    <x v="55"/>
    <x v="36"/>
    <x v="4"/>
    <x v="0"/>
    <m/>
    <m/>
    <m/>
    <m/>
    <n v="3580.5"/>
    <m/>
    <m/>
  </r>
  <r>
    <x v="9"/>
    <x v="0"/>
    <x v="0"/>
    <x v="0"/>
    <m/>
    <x v="3"/>
    <x v="0"/>
    <x v="0"/>
    <x v="0"/>
    <x v="56"/>
    <x v="56"/>
    <x v="37"/>
    <x v="4"/>
    <x v="0"/>
    <m/>
    <m/>
    <m/>
    <m/>
    <n v="3988"/>
    <m/>
    <m/>
  </r>
  <r>
    <x v="9"/>
    <x v="0"/>
    <x v="1"/>
    <x v="0"/>
    <m/>
    <x v="3"/>
    <x v="0"/>
    <x v="0"/>
    <x v="1"/>
    <x v="57"/>
    <x v="57"/>
    <x v="38"/>
    <x v="4"/>
    <x v="0"/>
    <m/>
    <m/>
    <m/>
    <m/>
    <m/>
    <m/>
    <m/>
  </r>
  <r>
    <x v="9"/>
    <x v="0"/>
    <x v="0"/>
    <x v="0"/>
    <m/>
    <x v="3"/>
    <x v="0"/>
    <x v="0"/>
    <x v="0"/>
    <x v="58"/>
    <x v="58"/>
    <x v="39"/>
    <x v="4"/>
    <x v="0"/>
    <m/>
    <m/>
    <m/>
    <m/>
    <n v="2680"/>
    <m/>
    <m/>
  </r>
  <r>
    <x v="9"/>
    <x v="0"/>
    <x v="1"/>
    <x v="0"/>
    <m/>
    <x v="3"/>
    <x v="0"/>
    <x v="0"/>
    <x v="1"/>
    <x v="59"/>
    <x v="59"/>
    <x v="40"/>
    <x v="4"/>
    <x v="0"/>
    <m/>
    <m/>
    <m/>
    <m/>
    <n v="2910"/>
    <m/>
    <m/>
  </r>
  <r>
    <x v="9"/>
    <x v="0"/>
    <x v="0"/>
    <x v="0"/>
    <m/>
    <x v="3"/>
    <x v="0"/>
    <x v="0"/>
    <x v="0"/>
    <x v="60"/>
    <x v="60"/>
    <x v="41"/>
    <x v="4"/>
    <x v="0"/>
    <m/>
    <m/>
    <m/>
    <m/>
    <n v="10296"/>
    <m/>
    <m/>
  </r>
  <r>
    <x v="9"/>
    <x v="0"/>
    <x v="0"/>
    <x v="0"/>
    <m/>
    <x v="3"/>
    <x v="0"/>
    <x v="0"/>
    <x v="0"/>
    <x v="61"/>
    <x v="61"/>
    <x v="42"/>
    <x v="4"/>
    <x v="0"/>
    <m/>
    <m/>
    <m/>
    <m/>
    <n v="7407.5"/>
    <m/>
    <m/>
  </r>
  <r>
    <x v="9"/>
    <x v="0"/>
    <x v="0"/>
    <x v="0"/>
    <m/>
    <x v="3"/>
    <x v="0"/>
    <x v="0"/>
    <x v="0"/>
    <x v="62"/>
    <x v="62"/>
    <x v="43"/>
    <x v="4"/>
    <x v="0"/>
    <m/>
    <m/>
    <m/>
    <m/>
    <n v="4407"/>
    <m/>
    <m/>
  </r>
  <r>
    <x v="9"/>
    <x v="0"/>
    <x v="1"/>
    <x v="0"/>
    <m/>
    <x v="3"/>
    <x v="0"/>
    <x v="0"/>
    <x v="1"/>
    <x v="63"/>
    <x v="63"/>
    <x v="44"/>
    <x v="4"/>
    <x v="0"/>
    <m/>
    <m/>
    <m/>
    <m/>
    <n v="2000"/>
    <m/>
    <m/>
  </r>
  <r>
    <x v="9"/>
    <x v="0"/>
    <x v="1"/>
    <x v="0"/>
    <m/>
    <x v="3"/>
    <x v="0"/>
    <x v="0"/>
    <x v="0"/>
    <x v="66"/>
    <x v="66"/>
    <x v="47"/>
    <x v="5"/>
    <x v="0"/>
    <m/>
    <m/>
    <m/>
    <m/>
    <n v="140"/>
    <m/>
    <m/>
  </r>
  <r>
    <x v="9"/>
    <x v="0"/>
    <x v="1"/>
    <x v="0"/>
    <m/>
    <x v="3"/>
    <x v="0"/>
    <x v="0"/>
    <x v="0"/>
    <x v="68"/>
    <x v="68"/>
    <x v="48"/>
    <x v="5"/>
    <x v="0"/>
    <m/>
    <m/>
    <m/>
    <m/>
    <n v="6197.5"/>
    <m/>
    <m/>
  </r>
  <r>
    <x v="9"/>
    <x v="0"/>
    <x v="0"/>
    <x v="0"/>
    <m/>
    <x v="3"/>
    <x v="0"/>
    <x v="0"/>
    <x v="0"/>
    <x v="69"/>
    <x v="69"/>
    <x v="49"/>
    <x v="5"/>
    <x v="0"/>
    <m/>
    <m/>
    <m/>
    <m/>
    <n v="7646"/>
    <m/>
    <m/>
  </r>
  <r>
    <x v="9"/>
    <x v="0"/>
    <x v="0"/>
    <x v="0"/>
    <m/>
    <x v="3"/>
    <x v="0"/>
    <x v="0"/>
    <x v="0"/>
    <x v="70"/>
    <x v="70"/>
    <x v="50"/>
    <x v="5"/>
    <x v="0"/>
    <m/>
    <m/>
    <m/>
    <m/>
    <n v="24496"/>
    <m/>
    <m/>
  </r>
  <r>
    <x v="9"/>
    <x v="0"/>
    <x v="0"/>
    <x v="0"/>
    <m/>
    <x v="3"/>
    <x v="0"/>
    <x v="0"/>
    <x v="0"/>
    <x v="67"/>
    <x v="67"/>
    <x v="47"/>
    <x v="5"/>
    <x v="0"/>
    <m/>
    <m/>
    <m/>
    <m/>
    <n v="3343"/>
    <m/>
    <m/>
  </r>
  <r>
    <x v="9"/>
    <x v="0"/>
    <x v="0"/>
    <x v="0"/>
    <m/>
    <x v="3"/>
    <x v="0"/>
    <x v="0"/>
    <x v="0"/>
    <x v="71"/>
    <x v="71"/>
    <x v="48"/>
    <x v="5"/>
    <x v="0"/>
    <m/>
    <m/>
    <m/>
    <m/>
    <n v="2642.33"/>
    <m/>
    <m/>
  </r>
  <r>
    <x v="9"/>
    <x v="0"/>
    <x v="0"/>
    <x v="0"/>
    <m/>
    <x v="3"/>
    <x v="0"/>
    <x v="0"/>
    <x v="0"/>
    <x v="72"/>
    <x v="72"/>
    <x v="51"/>
    <x v="5"/>
    <x v="0"/>
    <m/>
    <m/>
    <m/>
    <m/>
    <n v="10321"/>
    <m/>
    <m/>
  </r>
  <r>
    <x v="9"/>
    <x v="0"/>
    <x v="0"/>
    <x v="0"/>
    <m/>
    <x v="3"/>
    <x v="0"/>
    <x v="0"/>
    <x v="0"/>
    <x v="73"/>
    <x v="73"/>
    <x v="52"/>
    <x v="5"/>
    <x v="0"/>
    <m/>
    <m/>
    <m/>
    <m/>
    <n v="3659"/>
    <m/>
    <m/>
  </r>
  <r>
    <x v="9"/>
    <x v="0"/>
    <x v="0"/>
    <x v="0"/>
    <m/>
    <x v="3"/>
    <x v="0"/>
    <x v="0"/>
    <x v="0"/>
    <x v="74"/>
    <x v="74"/>
    <x v="53"/>
    <x v="5"/>
    <x v="0"/>
    <m/>
    <m/>
    <m/>
    <m/>
    <n v="8431"/>
    <m/>
    <m/>
  </r>
  <r>
    <x v="9"/>
    <x v="0"/>
    <x v="0"/>
    <x v="0"/>
    <m/>
    <x v="3"/>
    <x v="0"/>
    <x v="0"/>
    <x v="0"/>
    <x v="195"/>
    <x v="195"/>
    <x v="114"/>
    <x v="14"/>
    <x v="2"/>
    <m/>
    <m/>
    <m/>
    <m/>
    <n v="4369"/>
    <m/>
    <m/>
  </r>
  <r>
    <x v="9"/>
    <x v="0"/>
    <x v="1"/>
    <x v="0"/>
    <m/>
    <x v="3"/>
    <x v="0"/>
    <x v="0"/>
    <x v="0"/>
    <x v="217"/>
    <x v="217"/>
    <x v="123"/>
    <x v="14"/>
    <x v="2"/>
    <m/>
    <m/>
    <m/>
    <m/>
    <n v="1000"/>
    <m/>
    <m/>
  </r>
  <r>
    <x v="9"/>
    <x v="0"/>
    <x v="1"/>
    <x v="0"/>
    <m/>
    <x v="3"/>
    <x v="0"/>
    <x v="0"/>
    <x v="0"/>
    <x v="198"/>
    <x v="198"/>
    <x v="115"/>
    <x v="14"/>
    <x v="2"/>
    <m/>
    <m/>
    <m/>
    <m/>
    <n v="500"/>
    <m/>
    <m/>
  </r>
  <r>
    <x v="9"/>
    <x v="0"/>
    <x v="1"/>
    <x v="0"/>
    <m/>
    <x v="3"/>
    <x v="0"/>
    <x v="0"/>
    <x v="0"/>
    <x v="201"/>
    <x v="201"/>
    <x v="116"/>
    <x v="14"/>
    <x v="2"/>
    <m/>
    <m/>
    <m/>
    <m/>
    <m/>
    <m/>
    <m/>
  </r>
  <r>
    <x v="9"/>
    <x v="0"/>
    <x v="1"/>
    <x v="0"/>
    <m/>
    <x v="3"/>
    <x v="0"/>
    <x v="0"/>
    <x v="0"/>
    <x v="204"/>
    <x v="204"/>
    <x v="117"/>
    <x v="14"/>
    <x v="2"/>
    <m/>
    <m/>
    <m/>
    <m/>
    <m/>
    <m/>
    <m/>
  </r>
  <r>
    <x v="9"/>
    <x v="0"/>
    <x v="1"/>
    <x v="0"/>
    <m/>
    <x v="3"/>
    <x v="0"/>
    <x v="0"/>
    <x v="0"/>
    <x v="218"/>
    <x v="218"/>
    <x v="124"/>
    <x v="14"/>
    <x v="2"/>
    <m/>
    <m/>
    <m/>
    <m/>
    <n v="600"/>
    <m/>
    <m/>
  </r>
  <r>
    <x v="9"/>
    <x v="0"/>
    <x v="1"/>
    <x v="0"/>
    <m/>
    <x v="3"/>
    <x v="0"/>
    <x v="0"/>
    <x v="0"/>
    <x v="221"/>
    <x v="221"/>
    <x v="126"/>
    <x v="14"/>
    <x v="2"/>
    <m/>
    <m/>
    <m/>
    <m/>
    <n v="2988"/>
    <m/>
    <m/>
  </r>
  <r>
    <x v="9"/>
    <x v="0"/>
    <x v="1"/>
    <x v="0"/>
    <m/>
    <x v="3"/>
    <x v="0"/>
    <x v="0"/>
    <x v="0"/>
    <x v="223"/>
    <x v="223"/>
    <x v="121"/>
    <x v="14"/>
    <x v="2"/>
    <m/>
    <m/>
    <m/>
    <m/>
    <n v="1651"/>
    <m/>
    <m/>
  </r>
  <r>
    <x v="9"/>
    <x v="0"/>
    <x v="0"/>
    <x v="0"/>
    <m/>
    <x v="3"/>
    <x v="0"/>
    <x v="0"/>
    <x v="0"/>
    <x v="205"/>
    <x v="205"/>
    <x v="117"/>
    <x v="14"/>
    <x v="2"/>
    <m/>
    <m/>
    <m/>
    <m/>
    <n v="1158"/>
    <m/>
    <m/>
  </r>
  <r>
    <x v="9"/>
    <x v="0"/>
    <x v="0"/>
    <x v="0"/>
    <m/>
    <x v="3"/>
    <x v="0"/>
    <x v="0"/>
    <x v="0"/>
    <x v="209"/>
    <x v="209"/>
    <x v="119"/>
    <x v="14"/>
    <x v="2"/>
    <m/>
    <m/>
    <m/>
    <m/>
    <n v="1250"/>
    <m/>
    <m/>
  </r>
  <r>
    <x v="9"/>
    <x v="0"/>
    <x v="0"/>
    <x v="0"/>
    <m/>
    <x v="3"/>
    <x v="0"/>
    <x v="0"/>
    <x v="0"/>
    <x v="212"/>
    <x v="212"/>
    <x v="120"/>
    <x v="14"/>
    <x v="2"/>
    <m/>
    <m/>
    <m/>
    <m/>
    <n v="5515"/>
    <m/>
    <m/>
  </r>
  <r>
    <x v="9"/>
    <x v="0"/>
    <x v="1"/>
    <x v="0"/>
    <m/>
    <x v="3"/>
    <x v="0"/>
    <x v="0"/>
    <x v="0"/>
    <x v="208"/>
    <x v="208"/>
    <x v="118"/>
    <x v="14"/>
    <x v="2"/>
    <m/>
    <m/>
    <m/>
    <m/>
    <n v="1250"/>
    <m/>
    <m/>
  </r>
  <r>
    <x v="9"/>
    <x v="0"/>
    <x v="1"/>
    <x v="0"/>
    <m/>
    <x v="3"/>
    <x v="0"/>
    <x v="0"/>
    <x v="0"/>
    <x v="225"/>
    <x v="225"/>
    <x v="126"/>
    <x v="14"/>
    <x v="2"/>
    <m/>
    <m/>
    <m/>
    <m/>
    <n v="1346"/>
    <m/>
    <m/>
  </r>
  <r>
    <x v="9"/>
    <x v="0"/>
    <x v="1"/>
    <x v="0"/>
    <m/>
    <x v="3"/>
    <x v="0"/>
    <x v="0"/>
    <x v="0"/>
    <x v="226"/>
    <x v="226"/>
    <x v="127"/>
    <x v="14"/>
    <x v="2"/>
    <m/>
    <m/>
    <m/>
    <m/>
    <n v="1000"/>
    <m/>
    <m/>
  </r>
  <r>
    <x v="9"/>
    <x v="0"/>
    <x v="1"/>
    <x v="0"/>
    <m/>
    <x v="3"/>
    <x v="0"/>
    <x v="0"/>
    <x v="0"/>
    <x v="203"/>
    <x v="203"/>
    <x v="116"/>
    <x v="14"/>
    <x v="2"/>
    <m/>
    <m/>
    <m/>
    <m/>
    <n v="126"/>
    <m/>
    <m/>
  </r>
  <r>
    <x v="9"/>
    <x v="0"/>
    <x v="0"/>
    <x v="0"/>
    <m/>
    <x v="3"/>
    <x v="0"/>
    <x v="0"/>
    <x v="0"/>
    <x v="202"/>
    <x v="202"/>
    <x v="116"/>
    <x v="14"/>
    <x v="2"/>
    <m/>
    <m/>
    <m/>
    <m/>
    <m/>
    <m/>
    <m/>
  </r>
  <r>
    <x v="9"/>
    <x v="0"/>
    <x v="1"/>
    <x v="0"/>
    <m/>
    <x v="3"/>
    <x v="0"/>
    <x v="0"/>
    <x v="0"/>
    <x v="199"/>
    <x v="199"/>
    <x v="115"/>
    <x v="14"/>
    <x v="2"/>
    <m/>
    <m/>
    <m/>
    <m/>
    <m/>
    <m/>
    <m/>
  </r>
  <r>
    <x v="9"/>
    <x v="0"/>
    <x v="0"/>
    <x v="0"/>
    <m/>
    <x v="3"/>
    <x v="0"/>
    <x v="0"/>
    <x v="0"/>
    <x v="227"/>
    <x v="227"/>
    <x v="127"/>
    <x v="14"/>
    <x v="2"/>
    <m/>
    <m/>
    <m/>
    <m/>
    <n v="2357"/>
    <m/>
    <m/>
  </r>
  <r>
    <x v="9"/>
    <x v="0"/>
    <x v="0"/>
    <x v="0"/>
    <m/>
    <x v="3"/>
    <x v="0"/>
    <x v="0"/>
    <x v="0"/>
    <x v="213"/>
    <x v="213"/>
    <x v="121"/>
    <x v="14"/>
    <x v="2"/>
    <m/>
    <m/>
    <m/>
    <m/>
    <n v="3462"/>
    <m/>
    <m/>
  </r>
  <r>
    <x v="9"/>
    <x v="0"/>
    <x v="1"/>
    <x v="0"/>
    <m/>
    <x v="3"/>
    <x v="0"/>
    <x v="0"/>
    <x v="0"/>
    <x v="219"/>
    <x v="219"/>
    <x v="124"/>
    <x v="14"/>
    <x v="2"/>
    <m/>
    <m/>
    <m/>
    <m/>
    <n v="875"/>
    <m/>
    <m/>
  </r>
  <r>
    <x v="9"/>
    <x v="0"/>
    <x v="1"/>
    <x v="0"/>
    <m/>
    <x v="3"/>
    <x v="0"/>
    <x v="0"/>
    <x v="0"/>
    <x v="196"/>
    <x v="196"/>
    <x v="114"/>
    <x v="14"/>
    <x v="2"/>
    <m/>
    <m/>
    <m/>
    <m/>
    <n v="1275.28"/>
    <m/>
    <m/>
  </r>
  <r>
    <x v="9"/>
    <x v="0"/>
    <x v="1"/>
    <x v="0"/>
    <m/>
    <x v="3"/>
    <x v="0"/>
    <x v="0"/>
    <x v="0"/>
    <x v="206"/>
    <x v="206"/>
    <x v="117"/>
    <x v="14"/>
    <x v="2"/>
    <m/>
    <m/>
    <m/>
    <m/>
    <n v="-341"/>
    <m/>
    <m/>
  </r>
  <r>
    <x v="9"/>
    <x v="0"/>
    <x v="0"/>
    <x v="0"/>
    <m/>
    <x v="3"/>
    <x v="0"/>
    <x v="0"/>
    <x v="0"/>
    <x v="210"/>
    <x v="210"/>
    <x v="119"/>
    <x v="14"/>
    <x v="2"/>
    <m/>
    <m/>
    <m/>
    <m/>
    <n v="1772.25"/>
    <m/>
    <m/>
  </r>
  <r>
    <x v="9"/>
    <x v="0"/>
    <x v="1"/>
    <x v="0"/>
    <m/>
    <x v="3"/>
    <x v="0"/>
    <x v="0"/>
    <x v="0"/>
    <x v="200"/>
    <x v="200"/>
    <x v="115"/>
    <x v="14"/>
    <x v="2"/>
    <m/>
    <m/>
    <m/>
    <m/>
    <m/>
    <m/>
    <m/>
  </r>
  <r>
    <x v="9"/>
    <x v="0"/>
    <x v="1"/>
    <x v="0"/>
    <m/>
    <x v="3"/>
    <x v="0"/>
    <x v="0"/>
    <x v="0"/>
    <x v="228"/>
    <x v="228"/>
    <x v="124"/>
    <x v="14"/>
    <x v="2"/>
    <m/>
    <m/>
    <m/>
    <m/>
    <n v="400"/>
    <m/>
    <m/>
  </r>
  <r>
    <x v="9"/>
    <x v="0"/>
    <x v="0"/>
    <x v="0"/>
    <m/>
    <x v="3"/>
    <x v="0"/>
    <x v="0"/>
    <x v="0"/>
    <x v="224"/>
    <x v="224"/>
    <x v="125"/>
    <x v="14"/>
    <x v="2"/>
    <m/>
    <m/>
    <m/>
    <m/>
    <m/>
    <m/>
    <m/>
  </r>
  <r>
    <x v="9"/>
    <x v="0"/>
    <x v="0"/>
    <x v="0"/>
    <m/>
    <x v="3"/>
    <x v="0"/>
    <x v="0"/>
    <x v="0"/>
    <x v="211"/>
    <x v="211"/>
    <x v="119"/>
    <x v="14"/>
    <x v="2"/>
    <m/>
    <m/>
    <m/>
    <m/>
    <n v="5600"/>
    <m/>
    <m/>
  </r>
  <r>
    <x v="9"/>
    <x v="0"/>
    <x v="1"/>
    <x v="0"/>
    <m/>
    <x v="3"/>
    <x v="0"/>
    <x v="0"/>
    <x v="0"/>
    <x v="222"/>
    <x v="222"/>
    <x v="126"/>
    <x v="14"/>
    <x v="2"/>
    <m/>
    <m/>
    <m/>
    <m/>
    <m/>
    <m/>
    <m/>
  </r>
  <r>
    <x v="9"/>
    <x v="0"/>
    <x v="0"/>
    <x v="0"/>
    <m/>
    <x v="3"/>
    <x v="0"/>
    <x v="0"/>
    <x v="0"/>
    <x v="197"/>
    <x v="197"/>
    <x v="114"/>
    <x v="14"/>
    <x v="2"/>
    <m/>
    <m/>
    <m/>
    <m/>
    <m/>
    <m/>
    <m/>
  </r>
  <r>
    <x v="9"/>
    <x v="0"/>
    <x v="1"/>
    <x v="0"/>
    <m/>
    <x v="3"/>
    <x v="0"/>
    <x v="0"/>
    <x v="0"/>
    <x v="214"/>
    <x v="214"/>
    <x v="118"/>
    <x v="14"/>
    <x v="2"/>
    <m/>
    <m/>
    <m/>
    <m/>
    <m/>
    <m/>
    <m/>
  </r>
  <r>
    <x v="9"/>
    <x v="0"/>
    <x v="1"/>
    <x v="0"/>
    <m/>
    <x v="3"/>
    <x v="0"/>
    <x v="0"/>
    <x v="0"/>
    <x v="220"/>
    <x v="220"/>
    <x v="125"/>
    <x v="14"/>
    <x v="2"/>
    <m/>
    <m/>
    <m/>
    <m/>
    <m/>
    <m/>
    <m/>
  </r>
  <r>
    <x v="9"/>
    <x v="0"/>
    <x v="0"/>
    <x v="0"/>
    <m/>
    <x v="3"/>
    <x v="0"/>
    <x v="0"/>
    <x v="0"/>
    <x v="215"/>
    <x v="215"/>
    <x v="118"/>
    <x v="14"/>
    <x v="2"/>
    <m/>
    <m/>
    <m/>
    <m/>
    <n v="2374"/>
    <m/>
    <m/>
  </r>
  <r>
    <x v="9"/>
    <x v="0"/>
    <x v="0"/>
    <x v="0"/>
    <m/>
    <x v="3"/>
    <x v="0"/>
    <x v="0"/>
    <x v="0"/>
    <x v="207"/>
    <x v="207"/>
    <x v="117"/>
    <x v="14"/>
    <x v="2"/>
    <m/>
    <m/>
    <m/>
    <m/>
    <n v="3688"/>
    <m/>
    <m/>
  </r>
  <r>
    <x v="9"/>
    <x v="0"/>
    <x v="1"/>
    <x v="0"/>
    <m/>
    <x v="3"/>
    <x v="0"/>
    <x v="0"/>
    <x v="0"/>
    <x v="216"/>
    <x v="216"/>
    <x v="122"/>
    <x v="14"/>
    <x v="2"/>
    <m/>
    <m/>
    <m/>
    <m/>
    <n v="2000"/>
    <m/>
    <m/>
  </r>
  <r>
    <x v="9"/>
    <x v="0"/>
    <x v="1"/>
    <x v="0"/>
    <m/>
    <x v="3"/>
    <x v="0"/>
    <x v="0"/>
    <x v="0"/>
    <x v="229"/>
    <x v="229"/>
    <x v="128"/>
    <x v="15"/>
    <x v="2"/>
    <m/>
    <m/>
    <m/>
    <m/>
    <n v="2100.41"/>
    <m/>
    <m/>
  </r>
  <r>
    <x v="9"/>
    <x v="0"/>
    <x v="0"/>
    <x v="0"/>
    <m/>
    <x v="3"/>
    <x v="0"/>
    <x v="0"/>
    <x v="1"/>
    <x v="230"/>
    <x v="230"/>
    <x v="129"/>
    <x v="15"/>
    <x v="2"/>
    <m/>
    <m/>
    <m/>
    <m/>
    <n v="12839"/>
    <m/>
    <m/>
  </r>
  <r>
    <x v="9"/>
    <x v="0"/>
    <x v="0"/>
    <x v="0"/>
    <m/>
    <x v="3"/>
    <x v="0"/>
    <x v="0"/>
    <x v="0"/>
    <x v="231"/>
    <x v="231"/>
    <x v="130"/>
    <x v="15"/>
    <x v="2"/>
    <m/>
    <m/>
    <m/>
    <m/>
    <n v="11157"/>
    <m/>
    <m/>
  </r>
  <r>
    <x v="9"/>
    <x v="0"/>
    <x v="0"/>
    <x v="0"/>
    <m/>
    <x v="3"/>
    <x v="0"/>
    <x v="0"/>
    <x v="0"/>
    <x v="232"/>
    <x v="232"/>
    <x v="131"/>
    <x v="15"/>
    <x v="2"/>
    <m/>
    <m/>
    <m/>
    <m/>
    <n v="5056"/>
    <m/>
    <m/>
  </r>
  <r>
    <x v="9"/>
    <x v="0"/>
    <x v="0"/>
    <x v="0"/>
    <m/>
    <x v="3"/>
    <x v="0"/>
    <x v="0"/>
    <x v="0"/>
    <x v="240"/>
    <x v="240"/>
    <x v="139"/>
    <x v="15"/>
    <x v="2"/>
    <m/>
    <m/>
    <m/>
    <m/>
    <n v="6073.33"/>
    <m/>
    <m/>
  </r>
  <r>
    <x v="9"/>
    <x v="0"/>
    <x v="1"/>
    <x v="0"/>
    <m/>
    <x v="3"/>
    <x v="0"/>
    <x v="0"/>
    <x v="0"/>
    <x v="233"/>
    <x v="233"/>
    <x v="132"/>
    <x v="15"/>
    <x v="2"/>
    <m/>
    <m/>
    <m/>
    <m/>
    <n v="900"/>
    <m/>
    <m/>
  </r>
  <r>
    <x v="9"/>
    <x v="0"/>
    <x v="1"/>
    <x v="0"/>
    <m/>
    <x v="3"/>
    <x v="0"/>
    <x v="0"/>
    <x v="0"/>
    <x v="244"/>
    <x v="244"/>
    <x v="141"/>
    <x v="15"/>
    <x v="2"/>
    <m/>
    <m/>
    <m/>
    <m/>
    <n v="250"/>
    <m/>
    <m/>
  </r>
  <r>
    <x v="9"/>
    <x v="0"/>
    <x v="1"/>
    <x v="0"/>
    <m/>
    <x v="3"/>
    <x v="0"/>
    <x v="0"/>
    <x v="0"/>
    <x v="234"/>
    <x v="234"/>
    <x v="133"/>
    <x v="15"/>
    <x v="2"/>
    <m/>
    <m/>
    <m/>
    <m/>
    <n v="3500"/>
    <m/>
    <m/>
  </r>
  <r>
    <x v="9"/>
    <x v="0"/>
    <x v="1"/>
    <x v="0"/>
    <m/>
    <x v="3"/>
    <x v="0"/>
    <x v="0"/>
    <x v="0"/>
    <x v="235"/>
    <x v="235"/>
    <x v="134"/>
    <x v="15"/>
    <x v="2"/>
    <m/>
    <m/>
    <m/>
    <m/>
    <n v="500"/>
    <m/>
    <m/>
  </r>
  <r>
    <x v="9"/>
    <x v="0"/>
    <x v="0"/>
    <x v="0"/>
    <m/>
    <x v="3"/>
    <x v="0"/>
    <x v="0"/>
    <x v="0"/>
    <x v="236"/>
    <x v="236"/>
    <x v="135"/>
    <x v="15"/>
    <x v="2"/>
    <m/>
    <m/>
    <m/>
    <m/>
    <n v="3580"/>
    <m/>
    <m/>
  </r>
  <r>
    <x v="9"/>
    <x v="0"/>
    <x v="1"/>
    <x v="0"/>
    <m/>
    <x v="3"/>
    <x v="0"/>
    <x v="0"/>
    <x v="0"/>
    <x v="242"/>
    <x v="242"/>
    <x v="141"/>
    <x v="15"/>
    <x v="2"/>
    <m/>
    <m/>
    <m/>
    <m/>
    <n v="2000"/>
    <m/>
    <m/>
  </r>
  <r>
    <x v="9"/>
    <x v="0"/>
    <x v="1"/>
    <x v="1"/>
    <m/>
    <x v="3"/>
    <x v="0"/>
    <x v="0"/>
    <x v="1"/>
    <x v="243"/>
    <x v="243"/>
    <x v="142"/>
    <x v="15"/>
    <x v="2"/>
    <m/>
    <m/>
    <m/>
    <m/>
    <n v="4000"/>
    <m/>
    <m/>
  </r>
  <r>
    <x v="9"/>
    <x v="0"/>
    <x v="1"/>
    <x v="0"/>
    <m/>
    <x v="3"/>
    <x v="0"/>
    <x v="0"/>
    <x v="0"/>
    <x v="246"/>
    <x v="246"/>
    <x v="141"/>
    <x v="15"/>
    <x v="2"/>
    <m/>
    <m/>
    <m/>
    <m/>
    <m/>
    <m/>
    <m/>
  </r>
  <r>
    <x v="9"/>
    <x v="0"/>
    <x v="0"/>
    <x v="0"/>
    <m/>
    <x v="3"/>
    <x v="0"/>
    <x v="0"/>
    <x v="0"/>
    <x v="238"/>
    <x v="238"/>
    <x v="137"/>
    <x v="15"/>
    <x v="2"/>
    <m/>
    <m/>
    <m/>
    <m/>
    <n v="5294"/>
    <m/>
    <m/>
  </r>
  <r>
    <x v="9"/>
    <x v="0"/>
    <x v="1"/>
    <x v="0"/>
    <m/>
    <x v="3"/>
    <x v="0"/>
    <x v="0"/>
    <x v="0"/>
    <x v="245"/>
    <x v="245"/>
    <x v="142"/>
    <x v="15"/>
    <x v="2"/>
    <m/>
    <m/>
    <m/>
    <m/>
    <n v="500"/>
    <m/>
    <m/>
  </r>
  <r>
    <x v="9"/>
    <x v="0"/>
    <x v="1"/>
    <x v="0"/>
    <m/>
    <x v="3"/>
    <x v="0"/>
    <x v="0"/>
    <x v="0"/>
    <x v="247"/>
    <x v="247"/>
    <x v="141"/>
    <x v="15"/>
    <x v="2"/>
    <m/>
    <m/>
    <m/>
    <m/>
    <n v="500"/>
    <m/>
    <m/>
  </r>
  <r>
    <x v="9"/>
    <x v="0"/>
    <x v="1"/>
    <x v="0"/>
    <m/>
    <x v="3"/>
    <x v="0"/>
    <x v="0"/>
    <x v="0"/>
    <x v="237"/>
    <x v="237"/>
    <x v="136"/>
    <x v="15"/>
    <x v="2"/>
    <m/>
    <m/>
    <m/>
    <m/>
    <n v="500"/>
    <m/>
    <m/>
  </r>
  <r>
    <x v="9"/>
    <x v="0"/>
    <x v="1"/>
    <x v="0"/>
    <m/>
    <x v="3"/>
    <x v="0"/>
    <x v="0"/>
    <x v="0"/>
    <x v="239"/>
    <x v="239"/>
    <x v="138"/>
    <x v="15"/>
    <x v="2"/>
    <m/>
    <m/>
    <m/>
    <m/>
    <n v="1500"/>
    <m/>
    <m/>
  </r>
  <r>
    <x v="9"/>
    <x v="0"/>
    <x v="0"/>
    <x v="0"/>
    <m/>
    <x v="3"/>
    <x v="0"/>
    <x v="0"/>
    <x v="0"/>
    <x v="250"/>
    <x v="250"/>
    <x v="144"/>
    <x v="15"/>
    <x v="2"/>
    <m/>
    <m/>
    <m/>
    <m/>
    <n v="2359.7600000000002"/>
    <m/>
    <m/>
  </r>
  <r>
    <x v="9"/>
    <x v="0"/>
    <x v="0"/>
    <x v="0"/>
    <m/>
    <x v="3"/>
    <x v="0"/>
    <x v="0"/>
    <x v="0"/>
    <x v="241"/>
    <x v="241"/>
    <x v="140"/>
    <x v="15"/>
    <x v="2"/>
    <m/>
    <m/>
    <m/>
    <m/>
    <n v="7736"/>
    <m/>
    <m/>
  </r>
  <r>
    <x v="9"/>
    <x v="0"/>
    <x v="1"/>
    <x v="0"/>
    <m/>
    <x v="3"/>
    <x v="0"/>
    <x v="0"/>
    <x v="0"/>
    <x v="248"/>
    <x v="248"/>
    <x v="141"/>
    <x v="15"/>
    <x v="2"/>
    <m/>
    <m/>
    <m/>
    <m/>
    <m/>
    <m/>
    <m/>
  </r>
  <r>
    <x v="9"/>
    <x v="0"/>
    <x v="0"/>
    <x v="1"/>
    <m/>
    <x v="3"/>
    <x v="0"/>
    <x v="0"/>
    <x v="0"/>
    <x v="251"/>
    <x v="251"/>
    <x v="145"/>
    <x v="15"/>
    <x v="2"/>
    <m/>
    <m/>
    <m/>
    <m/>
    <n v="5000"/>
    <m/>
    <m/>
  </r>
  <r>
    <x v="9"/>
    <x v="0"/>
    <x v="0"/>
    <x v="0"/>
    <m/>
    <x v="3"/>
    <x v="0"/>
    <x v="0"/>
    <x v="0"/>
    <x v="252"/>
    <x v="252"/>
    <x v="146"/>
    <x v="17"/>
    <x v="2"/>
    <m/>
    <m/>
    <m/>
    <m/>
    <n v="6404"/>
    <m/>
    <m/>
  </r>
  <r>
    <x v="9"/>
    <x v="0"/>
    <x v="0"/>
    <x v="0"/>
    <m/>
    <x v="3"/>
    <x v="0"/>
    <x v="0"/>
    <x v="0"/>
    <x v="253"/>
    <x v="253"/>
    <x v="147"/>
    <x v="17"/>
    <x v="2"/>
    <m/>
    <m/>
    <m/>
    <m/>
    <n v="1500"/>
    <m/>
    <m/>
  </r>
  <r>
    <x v="9"/>
    <x v="0"/>
    <x v="1"/>
    <x v="0"/>
    <m/>
    <x v="3"/>
    <x v="0"/>
    <x v="0"/>
    <x v="0"/>
    <x v="255"/>
    <x v="255"/>
    <x v="148"/>
    <x v="17"/>
    <x v="2"/>
    <m/>
    <m/>
    <m/>
    <m/>
    <n v="5000"/>
    <m/>
    <m/>
  </r>
  <r>
    <x v="9"/>
    <x v="0"/>
    <x v="0"/>
    <x v="0"/>
    <m/>
    <x v="3"/>
    <x v="0"/>
    <x v="0"/>
    <x v="0"/>
    <x v="258"/>
    <x v="258"/>
    <x v="149"/>
    <x v="17"/>
    <x v="2"/>
    <m/>
    <m/>
    <m/>
    <m/>
    <n v="250"/>
    <m/>
    <m/>
  </r>
  <r>
    <x v="9"/>
    <x v="0"/>
    <x v="0"/>
    <x v="0"/>
    <m/>
    <x v="3"/>
    <x v="0"/>
    <x v="0"/>
    <x v="0"/>
    <x v="261"/>
    <x v="261"/>
    <x v="150"/>
    <x v="17"/>
    <x v="2"/>
    <m/>
    <m/>
    <m/>
    <m/>
    <n v="500"/>
    <m/>
    <m/>
  </r>
  <r>
    <x v="9"/>
    <x v="0"/>
    <x v="1"/>
    <x v="0"/>
    <m/>
    <x v="3"/>
    <x v="0"/>
    <x v="0"/>
    <x v="0"/>
    <x v="264"/>
    <x v="264"/>
    <x v="151"/>
    <x v="17"/>
    <x v="2"/>
    <m/>
    <m/>
    <m/>
    <m/>
    <n v="750"/>
    <m/>
    <m/>
  </r>
  <r>
    <x v="9"/>
    <x v="0"/>
    <x v="0"/>
    <x v="1"/>
    <m/>
    <x v="3"/>
    <x v="0"/>
    <x v="0"/>
    <x v="0"/>
    <x v="267"/>
    <x v="267"/>
    <x v="152"/>
    <x v="17"/>
    <x v="2"/>
    <m/>
    <m/>
    <m/>
    <m/>
    <n v="6740"/>
    <m/>
    <m/>
  </r>
  <r>
    <x v="9"/>
    <x v="0"/>
    <x v="1"/>
    <x v="0"/>
    <m/>
    <x v="3"/>
    <x v="0"/>
    <x v="0"/>
    <x v="0"/>
    <x v="266"/>
    <x v="266"/>
    <x v="151"/>
    <x v="17"/>
    <x v="2"/>
    <m/>
    <m/>
    <m/>
    <m/>
    <n v="125"/>
    <m/>
    <m/>
  </r>
  <r>
    <x v="9"/>
    <x v="0"/>
    <x v="0"/>
    <x v="0"/>
    <m/>
    <x v="3"/>
    <x v="0"/>
    <x v="0"/>
    <x v="0"/>
    <x v="268"/>
    <x v="268"/>
    <x v="147"/>
    <x v="17"/>
    <x v="2"/>
    <m/>
    <m/>
    <m/>
    <m/>
    <n v="1682"/>
    <m/>
    <m/>
  </r>
  <r>
    <x v="9"/>
    <x v="0"/>
    <x v="1"/>
    <x v="0"/>
    <m/>
    <x v="3"/>
    <x v="0"/>
    <x v="0"/>
    <x v="0"/>
    <x v="263"/>
    <x v="263"/>
    <x v="150"/>
    <x v="17"/>
    <x v="2"/>
    <m/>
    <m/>
    <m/>
    <m/>
    <n v="800"/>
    <m/>
    <m/>
  </r>
  <r>
    <x v="9"/>
    <x v="0"/>
    <x v="0"/>
    <x v="0"/>
    <m/>
    <x v="3"/>
    <x v="0"/>
    <x v="0"/>
    <x v="0"/>
    <x v="257"/>
    <x v="257"/>
    <x v="148"/>
    <x v="17"/>
    <x v="2"/>
    <m/>
    <m/>
    <m/>
    <m/>
    <n v="5326.5"/>
    <m/>
    <m/>
  </r>
  <r>
    <x v="9"/>
    <x v="0"/>
    <x v="0"/>
    <x v="0"/>
    <m/>
    <x v="3"/>
    <x v="0"/>
    <x v="0"/>
    <x v="0"/>
    <x v="256"/>
    <x v="256"/>
    <x v="148"/>
    <x v="17"/>
    <x v="2"/>
    <m/>
    <m/>
    <m/>
    <m/>
    <n v="494"/>
    <m/>
    <m/>
  </r>
  <r>
    <x v="9"/>
    <x v="0"/>
    <x v="1"/>
    <x v="0"/>
    <m/>
    <x v="3"/>
    <x v="0"/>
    <x v="0"/>
    <x v="0"/>
    <x v="259"/>
    <x v="259"/>
    <x v="149"/>
    <x v="17"/>
    <x v="2"/>
    <m/>
    <m/>
    <m/>
    <m/>
    <m/>
    <m/>
    <m/>
  </r>
  <r>
    <x v="9"/>
    <x v="0"/>
    <x v="0"/>
    <x v="0"/>
    <m/>
    <x v="3"/>
    <x v="0"/>
    <x v="0"/>
    <x v="0"/>
    <x v="269"/>
    <x v="269"/>
    <x v="147"/>
    <x v="17"/>
    <x v="2"/>
    <m/>
    <m/>
    <m/>
    <m/>
    <n v="1108"/>
    <m/>
    <m/>
  </r>
  <r>
    <x v="9"/>
    <x v="0"/>
    <x v="1"/>
    <x v="0"/>
    <m/>
    <x v="3"/>
    <x v="0"/>
    <x v="0"/>
    <x v="0"/>
    <x v="270"/>
    <x v="270"/>
    <x v="153"/>
    <x v="17"/>
    <x v="2"/>
    <m/>
    <m/>
    <m/>
    <m/>
    <n v="5976.8"/>
    <m/>
    <m/>
  </r>
  <r>
    <x v="9"/>
    <x v="0"/>
    <x v="0"/>
    <x v="0"/>
    <m/>
    <x v="3"/>
    <x v="0"/>
    <x v="0"/>
    <x v="0"/>
    <x v="260"/>
    <x v="260"/>
    <x v="149"/>
    <x v="17"/>
    <x v="2"/>
    <m/>
    <m/>
    <m/>
    <m/>
    <n v="2069"/>
    <m/>
    <m/>
  </r>
  <r>
    <x v="9"/>
    <x v="0"/>
    <x v="1"/>
    <x v="0"/>
    <m/>
    <x v="3"/>
    <x v="0"/>
    <x v="0"/>
    <x v="0"/>
    <x v="254"/>
    <x v="254"/>
    <x v="147"/>
    <x v="17"/>
    <x v="2"/>
    <m/>
    <m/>
    <m/>
    <m/>
    <m/>
    <m/>
    <m/>
  </r>
  <r>
    <x v="9"/>
    <x v="0"/>
    <x v="0"/>
    <x v="0"/>
    <m/>
    <x v="3"/>
    <x v="0"/>
    <x v="0"/>
    <x v="0"/>
    <x v="262"/>
    <x v="262"/>
    <x v="150"/>
    <x v="17"/>
    <x v="2"/>
    <m/>
    <m/>
    <m/>
    <m/>
    <n v="1800"/>
    <m/>
    <m/>
  </r>
  <r>
    <x v="9"/>
    <x v="0"/>
    <x v="1"/>
    <x v="0"/>
    <m/>
    <x v="3"/>
    <x v="0"/>
    <x v="0"/>
    <x v="0"/>
    <x v="265"/>
    <x v="265"/>
    <x v="151"/>
    <x v="17"/>
    <x v="2"/>
    <m/>
    <m/>
    <m/>
    <m/>
    <m/>
    <m/>
    <m/>
  </r>
  <r>
    <x v="9"/>
    <x v="0"/>
    <x v="0"/>
    <x v="0"/>
    <m/>
    <x v="3"/>
    <x v="0"/>
    <x v="0"/>
    <x v="0"/>
    <x v="271"/>
    <x v="271"/>
    <x v="154"/>
    <x v="18"/>
    <x v="2"/>
    <m/>
    <m/>
    <m/>
    <m/>
    <n v="310"/>
    <m/>
    <m/>
  </r>
  <r>
    <x v="9"/>
    <x v="0"/>
    <x v="1"/>
    <x v="0"/>
    <m/>
    <x v="3"/>
    <x v="0"/>
    <x v="0"/>
    <x v="0"/>
    <x v="272"/>
    <x v="272"/>
    <x v="155"/>
    <x v="18"/>
    <x v="2"/>
    <m/>
    <m/>
    <m/>
    <m/>
    <m/>
    <m/>
    <m/>
  </r>
  <r>
    <x v="9"/>
    <x v="0"/>
    <x v="0"/>
    <x v="0"/>
    <m/>
    <x v="3"/>
    <x v="0"/>
    <x v="0"/>
    <x v="0"/>
    <x v="273"/>
    <x v="273"/>
    <x v="156"/>
    <x v="18"/>
    <x v="2"/>
    <m/>
    <m/>
    <m/>
    <m/>
    <n v="12489.5"/>
    <m/>
    <m/>
  </r>
  <r>
    <x v="9"/>
    <x v="0"/>
    <x v="0"/>
    <x v="0"/>
    <m/>
    <x v="3"/>
    <x v="0"/>
    <x v="0"/>
    <x v="0"/>
    <x v="274"/>
    <x v="274"/>
    <x v="157"/>
    <x v="18"/>
    <x v="2"/>
    <m/>
    <m/>
    <m/>
    <m/>
    <n v="5605"/>
    <m/>
    <m/>
  </r>
  <r>
    <x v="9"/>
    <x v="0"/>
    <x v="1"/>
    <x v="0"/>
    <m/>
    <x v="3"/>
    <x v="0"/>
    <x v="0"/>
    <x v="0"/>
    <x v="275"/>
    <x v="276"/>
    <x v="154"/>
    <x v="18"/>
    <x v="2"/>
    <m/>
    <m/>
    <m/>
    <m/>
    <n v="7390.95"/>
    <m/>
    <m/>
  </r>
  <r>
    <x v="9"/>
    <x v="0"/>
    <x v="0"/>
    <x v="0"/>
    <m/>
    <x v="3"/>
    <x v="0"/>
    <x v="0"/>
    <x v="0"/>
    <x v="276"/>
    <x v="277"/>
    <x v="154"/>
    <x v="18"/>
    <x v="2"/>
    <m/>
    <m/>
    <m/>
    <m/>
    <n v="2231"/>
    <m/>
    <m/>
  </r>
  <r>
    <x v="9"/>
    <x v="0"/>
    <x v="1"/>
    <x v="0"/>
    <m/>
    <x v="3"/>
    <x v="0"/>
    <x v="0"/>
    <x v="0"/>
    <x v="277"/>
    <x v="278"/>
    <x v="158"/>
    <x v="18"/>
    <x v="2"/>
    <m/>
    <m/>
    <m/>
    <m/>
    <n v="1500"/>
    <m/>
    <m/>
  </r>
  <r>
    <x v="9"/>
    <x v="0"/>
    <x v="0"/>
    <x v="0"/>
    <m/>
    <x v="3"/>
    <x v="0"/>
    <x v="0"/>
    <x v="0"/>
    <x v="278"/>
    <x v="279"/>
    <x v="159"/>
    <x v="18"/>
    <x v="2"/>
    <m/>
    <m/>
    <m/>
    <m/>
    <n v="2098.33"/>
    <m/>
    <m/>
  </r>
  <r>
    <x v="9"/>
    <x v="0"/>
    <x v="1"/>
    <x v="0"/>
    <m/>
    <x v="3"/>
    <x v="0"/>
    <x v="0"/>
    <x v="0"/>
    <x v="279"/>
    <x v="280"/>
    <x v="154"/>
    <x v="18"/>
    <x v="2"/>
    <m/>
    <m/>
    <m/>
    <m/>
    <n v="5000"/>
    <m/>
    <m/>
  </r>
  <r>
    <x v="9"/>
    <x v="0"/>
    <x v="0"/>
    <x v="0"/>
    <m/>
    <x v="3"/>
    <x v="0"/>
    <x v="0"/>
    <x v="0"/>
    <x v="280"/>
    <x v="281"/>
    <x v="154"/>
    <x v="18"/>
    <x v="2"/>
    <m/>
    <m/>
    <m/>
    <m/>
    <m/>
    <m/>
    <m/>
  </r>
  <r>
    <x v="9"/>
    <x v="0"/>
    <x v="1"/>
    <x v="0"/>
    <m/>
    <x v="3"/>
    <x v="0"/>
    <x v="0"/>
    <x v="0"/>
    <x v="281"/>
    <x v="282"/>
    <x v="154"/>
    <x v="18"/>
    <x v="2"/>
    <m/>
    <m/>
    <m/>
    <m/>
    <n v="1750"/>
    <m/>
    <m/>
  </r>
  <r>
    <x v="9"/>
    <x v="0"/>
    <x v="1"/>
    <x v="0"/>
    <m/>
    <x v="3"/>
    <x v="0"/>
    <x v="0"/>
    <x v="0"/>
    <x v="282"/>
    <x v="283"/>
    <x v="160"/>
    <x v="18"/>
    <x v="2"/>
    <m/>
    <m/>
    <m/>
    <m/>
    <n v="600"/>
    <m/>
    <m/>
  </r>
  <r>
    <x v="9"/>
    <x v="0"/>
    <x v="0"/>
    <x v="0"/>
    <m/>
    <x v="3"/>
    <x v="0"/>
    <x v="0"/>
    <x v="0"/>
    <x v="283"/>
    <x v="284"/>
    <x v="159"/>
    <x v="18"/>
    <x v="2"/>
    <m/>
    <m/>
    <m/>
    <m/>
    <n v="1917"/>
    <m/>
    <m/>
  </r>
  <r>
    <x v="9"/>
    <x v="0"/>
    <x v="1"/>
    <x v="0"/>
    <m/>
    <x v="3"/>
    <x v="0"/>
    <x v="0"/>
    <x v="0"/>
    <x v="284"/>
    <x v="285"/>
    <x v="160"/>
    <x v="18"/>
    <x v="2"/>
    <m/>
    <m/>
    <m/>
    <m/>
    <n v="937"/>
    <m/>
    <m/>
  </r>
  <r>
    <x v="9"/>
    <x v="0"/>
    <x v="1"/>
    <x v="0"/>
    <m/>
    <x v="3"/>
    <x v="0"/>
    <x v="0"/>
    <x v="0"/>
    <x v="285"/>
    <x v="286"/>
    <x v="155"/>
    <x v="18"/>
    <x v="2"/>
    <m/>
    <m/>
    <m/>
    <m/>
    <n v="1772.83"/>
    <m/>
    <m/>
  </r>
  <r>
    <x v="9"/>
    <x v="0"/>
    <x v="0"/>
    <x v="0"/>
    <m/>
    <x v="3"/>
    <x v="0"/>
    <x v="0"/>
    <x v="0"/>
    <x v="286"/>
    <x v="287"/>
    <x v="160"/>
    <x v="18"/>
    <x v="2"/>
    <m/>
    <m/>
    <m/>
    <m/>
    <n v="400"/>
    <m/>
    <m/>
  </r>
  <r>
    <x v="9"/>
    <x v="0"/>
    <x v="0"/>
    <x v="0"/>
    <m/>
    <x v="3"/>
    <x v="0"/>
    <x v="0"/>
    <x v="0"/>
    <x v="287"/>
    <x v="288"/>
    <x v="159"/>
    <x v="18"/>
    <x v="2"/>
    <m/>
    <m/>
    <m/>
    <m/>
    <n v="1908"/>
    <m/>
    <m/>
  </r>
  <r>
    <x v="9"/>
    <x v="0"/>
    <x v="1"/>
    <x v="0"/>
    <m/>
    <x v="3"/>
    <x v="0"/>
    <x v="0"/>
    <x v="0"/>
    <x v="289"/>
    <x v="290"/>
    <x v="162"/>
    <x v="19"/>
    <x v="2"/>
    <m/>
    <m/>
    <m/>
    <m/>
    <n v="1000"/>
    <m/>
    <m/>
  </r>
  <r>
    <x v="9"/>
    <x v="0"/>
    <x v="0"/>
    <x v="0"/>
    <m/>
    <x v="3"/>
    <x v="0"/>
    <x v="0"/>
    <x v="0"/>
    <x v="291"/>
    <x v="292"/>
    <x v="164"/>
    <x v="19"/>
    <x v="2"/>
    <m/>
    <m/>
    <m/>
    <m/>
    <m/>
    <m/>
    <m/>
  </r>
  <r>
    <x v="9"/>
    <x v="0"/>
    <x v="1"/>
    <x v="0"/>
    <m/>
    <x v="3"/>
    <x v="0"/>
    <x v="0"/>
    <x v="1"/>
    <x v="292"/>
    <x v="293"/>
    <x v="165"/>
    <x v="19"/>
    <x v="2"/>
    <m/>
    <m/>
    <m/>
    <m/>
    <n v="3000"/>
    <m/>
    <m/>
  </r>
  <r>
    <x v="9"/>
    <x v="0"/>
    <x v="0"/>
    <x v="0"/>
    <m/>
    <x v="3"/>
    <x v="0"/>
    <x v="0"/>
    <x v="0"/>
    <x v="294"/>
    <x v="295"/>
    <x v="167"/>
    <x v="19"/>
    <x v="2"/>
    <m/>
    <m/>
    <m/>
    <m/>
    <n v="2250"/>
    <m/>
    <m/>
  </r>
  <r>
    <x v="9"/>
    <x v="0"/>
    <x v="1"/>
    <x v="0"/>
    <m/>
    <x v="3"/>
    <x v="0"/>
    <x v="0"/>
    <x v="0"/>
    <x v="302"/>
    <x v="305"/>
    <x v="175"/>
    <x v="19"/>
    <x v="2"/>
    <m/>
    <m/>
    <m/>
    <m/>
    <n v="500"/>
    <m/>
    <m/>
  </r>
  <r>
    <x v="9"/>
    <x v="0"/>
    <x v="1"/>
    <x v="0"/>
    <m/>
    <x v="3"/>
    <x v="0"/>
    <x v="0"/>
    <x v="0"/>
    <x v="296"/>
    <x v="297"/>
    <x v="169"/>
    <x v="19"/>
    <x v="2"/>
    <m/>
    <m/>
    <m/>
    <m/>
    <m/>
    <m/>
    <m/>
  </r>
  <r>
    <x v="9"/>
    <x v="0"/>
    <x v="1"/>
    <x v="0"/>
    <m/>
    <x v="3"/>
    <x v="0"/>
    <x v="0"/>
    <x v="0"/>
    <x v="297"/>
    <x v="298"/>
    <x v="170"/>
    <x v="19"/>
    <x v="2"/>
    <m/>
    <m/>
    <m/>
    <m/>
    <n v="1500"/>
    <m/>
    <m/>
  </r>
  <r>
    <x v="9"/>
    <x v="0"/>
    <x v="1"/>
    <x v="0"/>
    <m/>
    <x v="3"/>
    <x v="0"/>
    <x v="0"/>
    <x v="0"/>
    <x v="293"/>
    <x v="294"/>
    <x v="166"/>
    <x v="19"/>
    <x v="2"/>
    <m/>
    <m/>
    <m/>
    <m/>
    <n v="4100"/>
    <m/>
    <m/>
  </r>
  <r>
    <x v="9"/>
    <x v="0"/>
    <x v="1"/>
    <x v="1"/>
    <m/>
    <x v="3"/>
    <x v="0"/>
    <x v="0"/>
    <x v="0"/>
    <x v="298"/>
    <x v="300"/>
    <x v="171"/>
    <x v="19"/>
    <x v="2"/>
    <m/>
    <m/>
    <m/>
    <m/>
    <m/>
    <m/>
    <m/>
  </r>
  <r>
    <x v="9"/>
    <x v="0"/>
    <x v="0"/>
    <x v="1"/>
    <m/>
    <x v="3"/>
    <x v="0"/>
    <x v="0"/>
    <x v="0"/>
    <x v="295"/>
    <x v="296"/>
    <x v="168"/>
    <x v="19"/>
    <x v="2"/>
    <m/>
    <m/>
    <m/>
    <m/>
    <n v="4337"/>
    <m/>
    <m/>
  </r>
  <r>
    <x v="9"/>
    <x v="0"/>
    <x v="0"/>
    <x v="0"/>
    <m/>
    <x v="3"/>
    <x v="0"/>
    <x v="0"/>
    <x v="0"/>
    <x v="299"/>
    <x v="301"/>
    <x v="172"/>
    <x v="19"/>
    <x v="2"/>
    <m/>
    <m/>
    <m/>
    <m/>
    <n v="4000"/>
    <m/>
    <m/>
  </r>
  <r>
    <x v="9"/>
    <x v="0"/>
    <x v="1"/>
    <x v="0"/>
    <m/>
    <x v="3"/>
    <x v="0"/>
    <x v="0"/>
    <x v="0"/>
    <x v="300"/>
    <x v="303"/>
    <x v="173"/>
    <x v="19"/>
    <x v="2"/>
    <m/>
    <m/>
    <m/>
    <m/>
    <n v="1250"/>
    <m/>
    <m/>
  </r>
  <r>
    <x v="9"/>
    <x v="0"/>
    <x v="1"/>
    <x v="0"/>
    <m/>
    <x v="3"/>
    <x v="0"/>
    <x v="0"/>
    <x v="0"/>
    <x v="301"/>
    <x v="304"/>
    <x v="174"/>
    <x v="19"/>
    <x v="2"/>
    <m/>
    <m/>
    <m/>
    <m/>
    <m/>
    <m/>
    <m/>
  </r>
  <r>
    <x v="9"/>
    <x v="0"/>
    <x v="0"/>
    <x v="0"/>
    <m/>
    <x v="3"/>
    <x v="0"/>
    <x v="0"/>
    <x v="0"/>
    <x v="303"/>
    <x v="306"/>
    <x v="176"/>
    <x v="19"/>
    <x v="2"/>
    <m/>
    <m/>
    <m/>
    <m/>
    <m/>
    <m/>
    <m/>
  </r>
  <r>
    <x v="9"/>
    <x v="0"/>
    <x v="1"/>
    <x v="1"/>
    <m/>
    <x v="3"/>
    <x v="0"/>
    <x v="0"/>
    <x v="0"/>
    <x v="288"/>
    <x v="289"/>
    <x v="161"/>
    <x v="19"/>
    <x v="2"/>
    <m/>
    <m/>
    <m/>
    <m/>
    <n v="2244.83"/>
    <m/>
    <m/>
  </r>
  <r>
    <x v="9"/>
    <x v="0"/>
    <x v="1"/>
    <x v="0"/>
    <m/>
    <x v="3"/>
    <x v="0"/>
    <x v="0"/>
    <x v="0"/>
    <x v="304"/>
    <x v="307"/>
    <x v="177"/>
    <x v="19"/>
    <x v="2"/>
    <m/>
    <m/>
    <m/>
    <m/>
    <n v="3500"/>
    <m/>
    <m/>
  </r>
  <r>
    <x v="9"/>
    <x v="0"/>
    <x v="1"/>
    <x v="0"/>
    <m/>
    <x v="3"/>
    <x v="0"/>
    <x v="0"/>
    <x v="0"/>
    <x v="305"/>
    <x v="308"/>
    <x v="178"/>
    <x v="19"/>
    <x v="2"/>
    <m/>
    <m/>
    <m/>
    <m/>
    <n v="750"/>
    <m/>
    <m/>
  </r>
  <r>
    <x v="9"/>
    <x v="0"/>
    <x v="0"/>
    <x v="0"/>
    <m/>
    <x v="3"/>
    <x v="0"/>
    <x v="0"/>
    <x v="0"/>
    <x v="290"/>
    <x v="291"/>
    <x v="163"/>
    <x v="19"/>
    <x v="2"/>
    <m/>
    <m/>
    <m/>
    <m/>
    <n v="2000"/>
    <m/>
    <m/>
  </r>
  <r>
    <x v="9"/>
    <x v="0"/>
    <x v="1"/>
    <x v="1"/>
    <m/>
    <x v="3"/>
    <x v="0"/>
    <x v="0"/>
    <x v="0"/>
    <x v="306"/>
    <x v="309"/>
    <x v="179"/>
    <x v="20"/>
    <x v="2"/>
    <m/>
    <m/>
    <m/>
    <m/>
    <m/>
    <m/>
    <m/>
  </r>
  <r>
    <x v="9"/>
    <x v="0"/>
    <x v="1"/>
    <x v="0"/>
    <m/>
    <x v="3"/>
    <x v="0"/>
    <x v="0"/>
    <x v="0"/>
    <x v="308"/>
    <x v="311"/>
    <x v="180"/>
    <x v="20"/>
    <x v="2"/>
    <m/>
    <m/>
    <m/>
    <m/>
    <n v="811"/>
    <m/>
    <m/>
  </r>
  <r>
    <x v="9"/>
    <x v="0"/>
    <x v="1"/>
    <x v="0"/>
    <m/>
    <x v="3"/>
    <x v="0"/>
    <x v="0"/>
    <x v="0"/>
    <x v="327"/>
    <x v="330"/>
    <x v="186"/>
    <x v="20"/>
    <x v="2"/>
    <m/>
    <m/>
    <m/>
    <m/>
    <n v="4500"/>
    <m/>
    <m/>
  </r>
  <r>
    <x v="9"/>
    <x v="0"/>
    <x v="0"/>
    <x v="0"/>
    <m/>
    <x v="3"/>
    <x v="0"/>
    <x v="0"/>
    <x v="0"/>
    <x v="310"/>
    <x v="313"/>
    <x v="181"/>
    <x v="20"/>
    <x v="2"/>
    <m/>
    <m/>
    <m/>
    <m/>
    <n v="1952"/>
    <m/>
    <m/>
  </r>
  <r>
    <x v="9"/>
    <x v="0"/>
    <x v="0"/>
    <x v="0"/>
    <m/>
    <x v="3"/>
    <x v="0"/>
    <x v="0"/>
    <x v="0"/>
    <x v="330"/>
    <x v="333"/>
    <x v="187"/>
    <x v="20"/>
    <x v="2"/>
    <m/>
    <m/>
    <m/>
    <m/>
    <n v="4960"/>
    <m/>
    <m/>
  </r>
  <r>
    <x v="9"/>
    <x v="0"/>
    <x v="1"/>
    <x v="0"/>
    <m/>
    <x v="3"/>
    <x v="0"/>
    <x v="0"/>
    <x v="0"/>
    <x v="312"/>
    <x v="315"/>
    <x v="182"/>
    <x v="20"/>
    <x v="2"/>
    <m/>
    <m/>
    <m/>
    <m/>
    <m/>
    <m/>
    <m/>
  </r>
  <r>
    <x v="9"/>
    <x v="0"/>
    <x v="0"/>
    <x v="0"/>
    <m/>
    <x v="3"/>
    <x v="0"/>
    <x v="0"/>
    <x v="0"/>
    <x v="315"/>
    <x v="318"/>
    <x v="183"/>
    <x v="20"/>
    <x v="2"/>
    <m/>
    <m/>
    <m/>
    <m/>
    <m/>
    <m/>
    <m/>
  </r>
  <r>
    <x v="9"/>
    <x v="0"/>
    <x v="1"/>
    <x v="0"/>
    <m/>
    <x v="3"/>
    <x v="0"/>
    <x v="0"/>
    <x v="0"/>
    <x v="311"/>
    <x v="314"/>
    <x v="181"/>
    <x v="20"/>
    <x v="2"/>
    <m/>
    <m/>
    <m/>
    <m/>
    <n v="500"/>
    <m/>
    <m/>
  </r>
  <r>
    <x v="9"/>
    <x v="0"/>
    <x v="1"/>
    <x v="0"/>
    <m/>
    <x v="3"/>
    <x v="0"/>
    <x v="0"/>
    <x v="0"/>
    <x v="309"/>
    <x v="312"/>
    <x v="180"/>
    <x v="20"/>
    <x v="2"/>
    <m/>
    <m/>
    <m/>
    <m/>
    <n v="1762.5"/>
    <m/>
    <m/>
  </r>
  <r>
    <x v="9"/>
    <x v="0"/>
    <x v="1"/>
    <x v="0"/>
    <m/>
    <x v="3"/>
    <x v="0"/>
    <x v="0"/>
    <x v="0"/>
    <x v="318"/>
    <x v="321"/>
    <x v="184"/>
    <x v="20"/>
    <x v="2"/>
    <m/>
    <m/>
    <m/>
    <m/>
    <n v="500"/>
    <m/>
    <m/>
  </r>
  <r>
    <x v="9"/>
    <x v="0"/>
    <x v="1"/>
    <x v="0"/>
    <m/>
    <x v="3"/>
    <x v="0"/>
    <x v="0"/>
    <x v="0"/>
    <x v="328"/>
    <x v="331"/>
    <x v="186"/>
    <x v="20"/>
    <x v="2"/>
    <m/>
    <m/>
    <m/>
    <m/>
    <n v="2670.92"/>
    <m/>
    <m/>
  </r>
  <r>
    <x v="9"/>
    <x v="0"/>
    <x v="0"/>
    <x v="0"/>
    <m/>
    <x v="3"/>
    <x v="0"/>
    <x v="0"/>
    <x v="0"/>
    <x v="320"/>
    <x v="323"/>
    <x v="181"/>
    <x v="20"/>
    <x v="2"/>
    <m/>
    <m/>
    <m/>
    <m/>
    <n v="3000"/>
    <m/>
    <m/>
  </r>
  <r>
    <x v="9"/>
    <x v="0"/>
    <x v="0"/>
    <x v="0"/>
    <m/>
    <x v="3"/>
    <x v="0"/>
    <x v="0"/>
    <x v="0"/>
    <x v="321"/>
    <x v="324"/>
    <x v="184"/>
    <x v="20"/>
    <x v="2"/>
    <m/>
    <m/>
    <m/>
    <m/>
    <n v="1785.17"/>
    <m/>
    <m/>
  </r>
  <r>
    <x v="9"/>
    <x v="0"/>
    <x v="1"/>
    <x v="0"/>
    <m/>
    <x v="3"/>
    <x v="0"/>
    <x v="0"/>
    <x v="0"/>
    <x v="322"/>
    <x v="325"/>
    <x v="181"/>
    <x v="20"/>
    <x v="2"/>
    <m/>
    <m/>
    <m/>
    <m/>
    <m/>
    <m/>
    <m/>
  </r>
  <r>
    <x v="9"/>
    <x v="0"/>
    <x v="1"/>
    <x v="0"/>
    <m/>
    <x v="3"/>
    <x v="0"/>
    <x v="0"/>
    <x v="0"/>
    <x v="313"/>
    <x v="316"/>
    <x v="182"/>
    <x v="20"/>
    <x v="2"/>
    <m/>
    <m/>
    <m/>
    <m/>
    <m/>
    <m/>
    <m/>
  </r>
  <r>
    <x v="9"/>
    <x v="0"/>
    <x v="0"/>
    <x v="1"/>
    <m/>
    <x v="3"/>
    <x v="0"/>
    <x v="0"/>
    <x v="1"/>
    <x v="307"/>
    <x v="310"/>
    <x v="179"/>
    <x v="20"/>
    <x v="2"/>
    <m/>
    <m/>
    <m/>
    <m/>
    <n v="4514"/>
    <m/>
    <m/>
  </r>
  <r>
    <x v="9"/>
    <x v="0"/>
    <x v="0"/>
    <x v="0"/>
    <m/>
    <x v="3"/>
    <x v="0"/>
    <x v="0"/>
    <x v="0"/>
    <x v="316"/>
    <x v="319"/>
    <x v="183"/>
    <x v="20"/>
    <x v="2"/>
    <m/>
    <m/>
    <m/>
    <m/>
    <m/>
    <m/>
    <m/>
  </r>
  <r>
    <x v="9"/>
    <x v="0"/>
    <x v="0"/>
    <x v="0"/>
    <m/>
    <x v="3"/>
    <x v="0"/>
    <x v="0"/>
    <x v="0"/>
    <x v="317"/>
    <x v="320"/>
    <x v="183"/>
    <x v="20"/>
    <x v="2"/>
    <m/>
    <m/>
    <m/>
    <m/>
    <n v="436"/>
    <m/>
    <m/>
  </r>
  <r>
    <x v="9"/>
    <x v="0"/>
    <x v="0"/>
    <x v="0"/>
    <m/>
    <x v="3"/>
    <x v="0"/>
    <x v="0"/>
    <x v="0"/>
    <x v="329"/>
    <x v="332"/>
    <x v="186"/>
    <x v="20"/>
    <x v="2"/>
    <m/>
    <m/>
    <m/>
    <m/>
    <n v="616"/>
    <m/>
    <m/>
  </r>
  <r>
    <x v="9"/>
    <x v="0"/>
    <x v="1"/>
    <x v="0"/>
    <m/>
    <x v="3"/>
    <x v="0"/>
    <x v="0"/>
    <x v="0"/>
    <x v="324"/>
    <x v="327"/>
    <x v="181"/>
    <x v="20"/>
    <x v="2"/>
    <m/>
    <m/>
    <m/>
    <m/>
    <n v="800"/>
    <m/>
    <m/>
  </r>
  <r>
    <x v="9"/>
    <x v="0"/>
    <x v="1"/>
    <x v="0"/>
    <m/>
    <x v="3"/>
    <x v="0"/>
    <x v="0"/>
    <x v="0"/>
    <x v="319"/>
    <x v="322"/>
    <x v="184"/>
    <x v="20"/>
    <x v="2"/>
    <m/>
    <m/>
    <m/>
    <m/>
    <n v="0.01"/>
    <m/>
    <m/>
  </r>
  <r>
    <x v="9"/>
    <x v="0"/>
    <x v="1"/>
    <x v="0"/>
    <m/>
    <x v="3"/>
    <x v="0"/>
    <x v="0"/>
    <x v="0"/>
    <x v="325"/>
    <x v="328"/>
    <x v="181"/>
    <x v="20"/>
    <x v="2"/>
    <m/>
    <m/>
    <m/>
    <m/>
    <n v="2325"/>
    <m/>
    <m/>
  </r>
  <r>
    <x v="9"/>
    <x v="0"/>
    <x v="1"/>
    <x v="0"/>
    <m/>
    <x v="3"/>
    <x v="0"/>
    <x v="0"/>
    <x v="0"/>
    <x v="314"/>
    <x v="317"/>
    <x v="182"/>
    <x v="20"/>
    <x v="2"/>
    <m/>
    <m/>
    <m/>
    <m/>
    <n v="100"/>
    <m/>
    <m/>
  </r>
  <r>
    <x v="9"/>
    <x v="0"/>
    <x v="1"/>
    <x v="0"/>
    <m/>
    <x v="3"/>
    <x v="0"/>
    <x v="0"/>
    <x v="0"/>
    <x v="323"/>
    <x v="326"/>
    <x v="181"/>
    <x v="20"/>
    <x v="2"/>
    <m/>
    <m/>
    <m/>
    <m/>
    <m/>
    <m/>
    <m/>
  </r>
  <r>
    <x v="9"/>
    <x v="0"/>
    <x v="1"/>
    <x v="0"/>
    <m/>
    <x v="3"/>
    <x v="0"/>
    <x v="0"/>
    <x v="0"/>
    <x v="326"/>
    <x v="329"/>
    <x v="185"/>
    <x v="20"/>
    <x v="2"/>
    <m/>
    <m/>
    <m/>
    <m/>
    <n v="2000"/>
    <m/>
    <m/>
  </r>
  <r>
    <x v="9"/>
    <x v="0"/>
    <x v="1"/>
    <x v="0"/>
    <m/>
    <x v="3"/>
    <x v="0"/>
    <x v="0"/>
    <x v="0"/>
    <x v="79"/>
    <x v="79"/>
    <x v="55"/>
    <x v="6"/>
    <x v="0"/>
    <m/>
    <m/>
    <m/>
    <m/>
    <m/>
    <m/>
    <m/>
  </r>
  <r>
    <x v="9"/>
    <x v="0"/>
    <x v="0"/>
    <x v="0"/>
    <m/>
    <x v="3"/>
    <x v="0"/>
    <x v="0"/>
    <x v="0"/>
    <x v="80"/>
    <x v="80"/>
    <x v="55"/>
    <x v="6"/>
    <x v="0"/>
    <m/>
    <m/>
    <m/>
    <m/>
    <n v="395"/>
    <m/>
    <m/>
  </r>
  <r>
    <x v="9"/>
    <x v="0"/>
    <x v="0"/>
    <x v="0"/>
    <m/>
    <x v="3"/>
    <x v="0"/>
    <x v="0"/>
    <x v="0"/>
    <x v="81"/>
    <x v="81"/>
    <x v="56"/>
    <x v="6"/>
    <x v="0"/>
    <m/>
    <m/>
    <m/>
    <m/>
    <n v="1000"/>
    <m/>
    <m/>
  </r>
  <r>
    <x v="9"/>
    <x v="0"/>
    <x v="1"/>
    <x v="0"/>
    <m/>
    <x v="3"/>
    <x v="0"/>
    <x v="0"/>
    <x v="0"/>
    <x v="82"/>
    <x v="82"/>
    <x v="56"/>
    <x v="6"/>
    <x v="0"/>
    <m/>
    <m/>
    <m/>
    <m/>
    <n v="1000"/>
    <m/>
    <m/>
  </r>
  <r>
    <x v="9"/>
    <x v="0"/>
    <x v="0"/>
    <x v="0"/>
    <m/>
    <x v="3"/>
    <x v="0"/>
    <x v="0"/>
    <x v="0"/>
    <x v="83"/>
    <x v="83"/>
    <x v="56"/>
    <x v="6"/>
    <x v="0"/>
    <m/>
    <m/>
    <m/>
    <m/>
    <n v="5800"/>
    <m/>
    <m/>
  </r>
  <r>
    <x v="9"/>
    <x v="0"/>
    <x v="0"/>
    <x v="0"/>
    <m/>
    <x v="3"/>
    <x v="0"/>
    <x v="0"/>
    <x v="0"/>
    <x v="75"/>
    <x v="75"/>
    <x v="54"/>
    <x v="6"/>
    <x v="0"/>
    <m/>
    <m/>
    <m/>
    <m/>
    <n v="4404"/>
    <m/>
    <m/>
  </r>
  <r>
    <x v="9"/>
    <x v="0"/>
    <x v="1"/>
    <x v="0"/>
    <m/>
    <x v="3"/>
    <x v="0"/>
    <x v="0"/>
    <x v="0"/>
    <x v="76"/>
    <x v="76"/>
    <x v="54"/>
    <x v="6"/>
    <x v="0"/>
    <m/>
    <m/>
    <m/>
    <m/>
    <n v="1910"/>
    <m/>
    <m/>
  </r>
  <r>
    <x v="9"/>
    <x v="0"/>
    <x v="0"/>
    <x v="0"/>
    <m/>
    <x v="3"/>
    <x v="0"/>
    <x v="0"/>
    <x v="0"/>
    <x v="77"/>
    <x v="77"/>
    <x v="54"/>
    <x v="6"/>
    <x v="0"/>
    <m/>
    <m/>
    <m/>
    <m/>
    <n v="4760"/>
    <m/>
    <m/>
  </r>
  <r>
    <x v="9"/>
    <x v="0"/>
    <x v="1"/>
    <x v="0"/>
    <m/>
    <x v="3"/>
    <x v="0"/>
    <x v="0"/>
    <x v="0"/>
    <x v="78"/>
    <x v="78"/>
    <x v="54"/>
    <x v="6"/>
    <x v="0"/>
    <m/>
    <m/>
    <m/>
    <m/>
    <n v="800"/>
    <m/>
    <m/>
  </r>
  <r>
    <x v="9"/>
    <x v="0"/>
    <x v="0"/>
    <x v="0"/>
    <m/>
    <x v="3"/>
    <x v="0"/>
    <x v="0"/>
    <x v="0"/>
    <x v="84"/>
    <x v="84"/>
    <x v="56"/>
    <x v="6"/>
    <x v="0"/>
    <m/>
    <m/>
    <m/>
    <m/>
    <n v="16274.5"/>
    <m/>
    <m/>
  </r>
  <r>
    <x v="9"/>
    <x v="0"/>
    <x v="2"/>
    <x v="0"/>
    <m/>
    <x v="3"/>
    <x v="0"/>
    <x v="0"/>
    <x v="0"/>
    <x v="335"/>
    <x v="338"/>
    <x v="5"/>
    <x v="1"/>
    <x v="0"/>
    <m/>
    <m/>
    <m/>
    <m/>
    <n v="6542"/>
    <m/>
    <m/>
  </r>
  <r>
    <x v="8"/>
    <x v="1"/>
    <x v="1"/>
    <x v="0"/>
    <m/>
    <x v="3"/>
    <x v="1"/>
    <x v="8"/>
    <x v="0"/>
    <x v="42"/>
    <x v="42"/>
    <x v="25"/>
    <x v="3"/>
    <x v="0"/>
    <m/>
    <m/>
    <m/>
    <m/>
    <n v="2293"/>
    <m/>
    <n v="-2293"/>
  </r>
  <r>
    <x v="8"/>
    <x v="3"/>
    <x v="1"/>
    <x v="0"/>
    <m/>
    <x v="3"/>
    <x v="1"/>
    <x v="8"/>
    <x v="0"/>
    <x v="42"/>
    <x v="42"/>
    <x v="25"/>
    <x v="3"/>
    <x v="0"/>
    <m/>
    <m/>
    <m/>
    <m/>
    <n v="2217"/>
    <m/>
    <n v="-2217"/>
  </r>
  <r>
    <x v="8"/>
    <x v="3"/>
    <x v="1"/>
    <x v="0"/>
    <m/>
    <x v="3"/>
    <x v="1"/>
    <x v="8"/>
    <x v="0"/>
    <x v="272"/>
    <x v="272"/>
    <x v="155"/>
    <x v="18"/>
    <x v="2"/>
    <m/>
    <m/>
    <m/>
    <m/>
    <n v="3974.25"/>
    <m/>
    <n v="-3974.25"/>
  </r>
  <r>
    <x v="9"/>
    <x v="0"/>
    <x v="0"/>
    <x v="0"/>
    <m/>
    <x v="4"/>
    <x v="0"/>
    <x v="0"/>
    <x v="0"/>
    <x v="90"/>
    <x v="90"/>
    <x v="62"/>
    <x v="7"/>
    <x v="1"/>
    <m/>
    <m/>
    <m/>
    <m/>
    <n v="10389"/>
    <m/>
    <m/>
  </r>
  <r>
    <x v="9"/>
    <x v="0"/>
    <x v="1"/>
    <x v="0"/>
    <m/>
    <x v="4"/>
    <x v="0"/>
    <x v="0"/>
    <x v="0"/>
    <x v="95"/>
    <x v="95"/>
    <x v="66"/>
    <x v="7"/>
    <x v="1"/>
    <m/>
    <m/>
    <m/>
    <m/>
    <n v="0"/>
    <m/>
    <m/>
  </r>
  <r>
    <x v="9"/>
    <x v="0"/>
    <x v="0"/>
    <x v="0"/>
    <m/>
    <x v="4"/>
    <x v="0"/>
    <x v="0"/>
    <x v="0"/>
    <x v="85"/>
    <x v="85"/>
    <x v="57"/>
    <x v="7"/>
    <x v="1"/>
    <m/>
    <m/>
    <m/>
    <m/>
    <n v="10000"/>
    <m/>
    <m/>
  </r>
  <r>
    <x v="9"/>
    <x v="0"/>
    <x v="1"/>
    <x v="0"/>
    <m/>
    <x v="4"/>
    <x v="0"/>
    <x v="0"/>
    <x v="0"/>
    <x v="86"/>
    <x v="86"/>
    <x v="58"/>
    <x v="7"/>
    <x v="1"/>
    <m/>
    <m/>
    <m/>
    <m/>
    <n v="4000"/>
    <m/>
    <m/>
  </r>
  <r>
    <x v="9"/>
    <x v="0"/>
    <x v="0"/>
    <x v="0"/>
    <m/>
    <x v="4"/>
    <x v="0"/>
    <x v="0"/>
    <x v="0"/>
    <x v="87"/>
    <x v="87"/>
    <x v="59"/>
    <x v="7"/>
    <x v="1"/>
    <m/>
    <m/>
    <m/>
    <m/>
    <n v="7304.5"/>
    <m/>
    <m/>
  </r>
  <r>
    <x v="9"/>
    <x v="0"/>
    <x v="1"/>
    <x v="0"/>
    <m/>
    <x v="4"/>
    <x v="0"/>
    <x v="0"/>
    <x v="0"/>
    <x v="88"/>
    <x v="88"/>
    <x v="60"/>
    <x v="7"/>
    <x v="1"/>
    <m/>
    <m/>
    <m/>
    <m/>
    <n v="2000"/>
    <m/>
    <m/>
  </r>
  <r>
    <x v="9"/>
    <x v="0"/>
    <x v="0"/>
    <x v="0"/>
    <m/>
    <x v="4"/>
    <x v="0"/>
    <x v="0"/>
    <x v="0"/>
    <x v="89"/>
    <x v="89"/>
    <x v="61"/>
    <x v="7"/>
    <x v="1"/>
    <m/>
    <m/>
    <m/>
    <m/>
    <n v="6003.17"/>
    <m/>
    <m/>
  </r>
  <r>
    <x v="9"/>
    <x v="0"/>
    <x v="0"/>
    <x v="0"/>
    <m/>
    <x v="4"/>
    <x v="0"/>
    <x v="0"/>
    <x v="0"/>
    <x v="91"/>
    <x v="91"/>
    <x v="63"/>
    <x v="7"/>
    <x v="1"/>
    <m/>
    <m/>
    <m/>
    <m/>
    <n v="0"/>
    <m/>
    <m/>
  </r>
  <r>
    <x v="9"/>
    <x v="0"/>
    <x v="0"/>
    <x v="0"/>
    <m/>
    <x v="4"/>
    <x v="0"/>
    <x v="0"/>
    <x v="0"/>
    <x v="93"/>
    <x v="93"/>
    <x v="64"/>
    <x v="7"/>
    <x v="1"/>
    <m/>
    <m/>
    <m/>
    <m/>
    <n v="5783"/>
    <m/>
    <m/>
  </r>
  <r>
    <x v="9"/>
    <x v="0"/>
    <x v="0"/>
    <x v="0"/>
    <m/>
    <x v="4"/>
    <x v="0"/>
    <x v="0"/>
    <x v="0"/>
    <x v="92"/>
    <x v="92"/>
    <x v="63"/>
    <x v="7"/>
    <x v="1"/>
    <m/>
    <m/>
    <m/>
    <m/>
    <n v="689"/>
    <m/>
    <m/>
  </r>
  <r>
    <x v="9"/>
    <x v="0"/>
    <x v="1"/>
    <x v="0"/>
    <m/>
    <x v="4"/>
    <x v="0"/>
    <x v="0"/>
    <x v="0"/>
    <x v="94"/>
    <x v="94"/>
    <x v="65"/>
    <x v="7"/>
    <x v="1"/>
    <m/>
    <m/>
    <m/>
    <m/>
    <n v="3000"/>
    <m/>
    <m/>
  </r>
  <r>
    <x v="9"/>
    <x v="0"/>
    <x v="0"/>
    <x v="0"/>
    <m/>
    <x v="4"/>
    <x v="0"/>
    <x v="0"/>
    <x v="0"/>
    <x v="0"/>
    <x v="0"/>
    <x v="0"/>
    <x v="0"/>
    <x v="0"/>
    <m/>
    <m/>
    <m/>
    <m/>
    <n v="977"/>
    <m/>
    <m/>
  </r>
  <r>
    <x v="9"/>
    <x v="0"/>
    <x v="0"/>
    <x v="0"/>
    <m/>
    <x v="4"/>
    <x v="0"/>
    <x v="0"/>
    <x v="0"/>
    <x v="2"/>
    <x v="2"/>
    <x v="1"/>
    <x v="0"/>
    <x v="0"/>
    <m/>
    <m/>
    <m/>
    <m/>
    <n v="10544"/>
    <m/>
    <m/>
  </r>
  <r>
    <x v="9"/>
    <x v="0"/>
    <x v="0"/>
    <x v="0"/>
    <m/>
    <x v="4"/>
    <x v="0"/>
    <x v="0"/>
    <x v="0"/>
    <x v="3"/>
    <x v="3"/>
    <x v="1"/>
    <x v="0"/>
    <x v="0"/>
    <m/>
    <m/>
    <m/>
    <m/>
    <n v="0"/>
    <m/>
    <m/>
  </r>
  <r>
    <x v="9"/>
    <x v="0"/>
    <x v="0"/>
    <x v="0"/>
    <m/>
    <x v="4"/>
    <x v="0"/>
    <x v="0"/>
    <x v="0"/>
    <x v="4"/>
    <x v="4"/>
    <x v="1"/>
    <x v="0"/>
    <x v="0"/>
    <m/>
    <m/>
    <m/>
    <m/>
    <n v="3459"/>
    <m/>
    <m/>
  </r>
  <r>
    <x v="9"/>
    <x v="0"/>
    <x v="0"/>
    <x v="0"/>
    <m/>
    <x v="4"/>
    <x v="0"/>
    <x v="0"/>
    <x v="0"/>
    <x v="5"/>
    <x v="5"/>
    <x v="1"/>
    <x v="0"/>
    <x v="0"/>
    <m/>
    <m/>
    <m/>
    <m/>
    <n v="641.75"/>
    <m/>
    <m/>
  </r>
  <r>
    <x v="9"/>
    <x v="0"/>
    <x v="0"/>
    <x v="0"/>
    <m/>
    <x v="4"/>
    <x v="0"/>
    <x v="0"/>
    <x v="0"/>
    <x v="7"/>
    <x v="7"/>
    <x v="2"/>
    <x v="0"/>
    <x v="0"/>
    <m/>
    <m/>
    <m/>
    <m/>
    <n v="4819.33"/>
    <m/>
    <m/>
  </r>
  <r>
    <x v="9"/>
    <x v="0"/>
    <x v="0"/>
    <x v="0"/>
    <m/>
    <x v="4"/>
    <x v="0"/>
    <x v="0"/>
    <x v="0"/>
    <x v="6"/>
    <x v="6"/>
    <x v="1"/>
    <x v="0"/>
    <x v="0"/>
    <m/>
    <m/>
    <m/>
    <m/>
    <n v="3830"/>
    <m/>
    <m/>
  </r>
  <r>
    <x v="9"/>
    <x v="0"/>
    <x v="0"/>
    <x v="0"/>
    <m/>
    <x v="4"/>
    <x v="0"/>
    <x v="0"/>
    <x v="0"/>
    <x v="1"/>
    <x v="1"/>
    <x v="0"/>
    <x v="0"/>
    <x v="0"/>
    <m/>
    <m/>
    <m/>
    <m/>
    <n v="7560"/>
    <m/>
    <m/>
  </r>
  <r>
    <x v="9"/>
    <x v="0"/>
    <x v="1"/>
    <x v="0"/>
    <m/>
    <x v="4"/>
    <x v="0"/>
    <x v="0"/>
    <x v="0"/>
    <x v="8"/>
    <x v="8"/>
    <x v="3"/>
    <x v="0"/>
    <x v="0"/>
    <m/>
    <m/>
    <m/>
    <m/>
    <n v="15000"/>
    <m/>
    <m/>
  </r>
  <r>
    <x v="9"/>
    <x v="0"/>
    <x v="1"/>
    <x v="0"/>
    <m/>
    <x v="4"/>
    <x v="0"/>
    <x v="0"/>
    <x v="0"/>
    <x v="9"/>
    <x v="9"/>
    <x v="2"/>
    <x v="0"/>
    <x v="0"/>
    <m/>
    <m/>
    <m/>
    <m/>
    <n v="2250"/>
    <m/>
    <m/>
  </r>
  <r>
    <x v="9"/>
    <x v="0"/>
    <x v="1"/>
    <x v="0"/>
    <m/>
    <x v="4"/>
    <x v="0"/>
    <x v="0"/>
    <x v="0"/>
    <x v="96"/>
    <x v="96"/>
    <x v="67"/>
    <x v="8"/>
    <x v="1"/>
    <m/>
    <m/>
    <m/>
    <m/>
    <n v="0"/>
    <m/>
    <m/>
  </r>
  <r>
    <x v="9"/>
    <x v="0"/>
    <x v="0"/>
    <x v="0"/>
    <m/>
    <x v="4"/>
    <x v="0"/>
    <x v="0"/>
    <x v="0"/>
    <x v="99"/>
    <x v="99"/>
    <x v="69"/>
    <x v="8"/>
    <x v="1"/>
    <m/>
    <m/>
    <m/>
    <m/>
    <n v="8832"/>
    <m/>
    <m/>
  </r>
  <r>
    <x v="9"/>
    <x v="0"/>
    <x v="1"/>
    <x v="0"/>
    <m/>
    <x v="4"/>
    <x v="0"/>
    <x v="0"/>
    <x v="0"/>
    <x v="100"/>
    <x v="100"/>
    <x v="70"/>
    <x v="8"/>
    <x v="1"/>
    <m/>
    <m/>
    <m/>
    <m/>
    <n v="0"/>
    <m/>
    <m/>
  </r>
  <r>
    <x v="9"/>
    <x v="0"/>
    <x v="1"/>
    <x v="0"/>
    <m/>
    <x v="4"/>
    <x v="0"/>
    <x v="0"/>
    <x v="0"/>
    <x v="101"/>
    <x v="101"/>
    <x v="70"/>
    <x v="8"/>
    <x v="1"/>
    <m/>
    <m/>
    <m/>
    <m/>
    <n v="0"/>
    <m/>
    <m/>
  </r>
  <r>
    <x v="9"/>
    <x v="0"/>
    <x v="1"/>
    <x v="0"/>
    <m/>
    <x v="4"/>
    <x v="0"/>
    <x v="0"/>
    <x v="0"/>
    <x v="103"/>
    <x v="103"/>
    <x v="71"/>
    <x v="8"/>
    <x v="1"/>
    <m/>
    <m/>
    <m/>
    <m/>
    <n v="0"/>
    <m/>
    <m/>
  </r>
  <r>
    <x v="9"/>
    <x v="0"/>
    <x v="0"/>
    <x v="0"/>
    <m/>
    <x v="4"/>
    <x v="0"/>
    <x v="0"/>
    <x v="0"/>
    <x v="104"/>
    <x v="104"/>
    <x v="71"/>
    <x v="8"/>
    <x v="1"/>
    <m/>
    <m/>
    <m/>
    <m/>
    <n v="3242"/>
    <m/>
    <m/>
  </r>
  <r>
    <x v="9"/>
    <x v="0"/>
    <x v="1"/>
    <x v="0"/>
    <m/>
    <x v="4"/>
    <x v="0"/>
    <x v="0"/>
    <x v="0"/>
    <x v="105"/>
    <x v="105"/>
    <x v="72"/>
    <x v="8"/>
    <x v="1"/>
    <m/>
    <m/>
    <m/>
    <m/>
    <n v="5000"/>
    <m/>
    <m/>
  </r>
  <r>
    <x v="9"/>
    <x v="0"/>
    <x v="1"/>
    <x v="0"/>
    <m/>
    <x v="4"/>
    <x v="0"/>
    <x v="0"/>
    <x v="0"/>
    <x v="97"/>
    <x v="97"/>
    <x v="67"/>
    <x v="8"/>
    <x v="1"/>
    <m/>
    <m/>
    <m/>
    <m/>
    <n v="1500"/>
    <m/>
    <m/>
  </r>
  <r>
    <x v="9"/>
    <x v="0"/>
    <x v="0"/>
    <x v="0"/>
    <m/>
    <x v="4"/>
    <x v="0"/>
    <x v="0"/>
    <x v="0"/>
    <x v="109"/>
    <x v="109"/>
    <x v="74"/>
    <x v="8"/>
    <x v="1"/>
    <m/>
    <m/>
    <m/>
    <m/>
    <n v="3500"/>
    <m/>
    <m/>
  </r>
  <r>
    <x v="9"/>
    <x v="0"/>
    <x v="1"/>
    <x v="0"/>
    <m/>
    <x v="4"/>
    <x v="0"/>
    <x v="0"/>
    <x v="0"/>
    <x v="106"/>
    <x v="106"/>
    <x v="67"/>
    <x v="8"/>
    <x v="1"/>
    <m/>
    <m/>
    <m/>
    <m/>
    <n v="6000"/>
    <m/>
    <m/>
  </r>
  <r>
    <x v="9"/>
    <x v="0"/>
    <x v="0"/>
    <x v="0"/>
    <m/>
    <x v="4"/>
    <x v="0"/>
    <x v="0"/>
    <x v="0"/>
    <x v="110"/>
    <x v="110"/>
    <x v="74"/>
    <x v="8"/>
    <x v="1"/>
    <m/>
    <m/>
    <m/>
    <m/>
    <n v="639"/>
    <m/>
    <m/>
  </r>
  <r>
    <x v="9"/>
    <x v="0"/>
    <x v="0"/>
    <x v="0"/>
    <m/>
    <x v="4"/>
    <x v="0"/>
    <x v="0"/>
    <x v="0"/>
    <x v="107"/>
    <x v="107"/>
    <x v="73"/>
    <x v="8"/>
    <x v="1"/>
    <m/>
    <m/>
    <m/>
    <m/>
    <n v="0"/>
    <m/>
    <m/>
  </r>
  <r>
    <x v="9"/>
    <x v="0"/>
    <x v="0"/>
    <x v="0"/>
    <m/>
    <x v="4"/>
    <x v="0"/>
    <x v="0"/>
    <x v="0"/>
    <x v="108"/>
    <x v="108"/>
    <x v="74"/>
    <x v="8"/>
    <x v="1"/>
    <m/>
    <m/>
    <m/>
    <m/>
    <n v="5221"/>
    <m/>
    <m/>
  </r>
  <r>
    <x v="9"/>
    <x v="0"/>
    <x v="1"/>
    <x v="0"/>
    <m/>
    <x v="4"/>
    <x v="0"/>
    <x v="0"/>
    <x v="0"/>
    <x v="102"/>
    <x v="102"/>
    <x v="70"/>
    <x v="8"/>
    <x v="1"/>
    <m/>
    <m/>
    <m/>
    <m/>
    <n v="0"/>
    <m/>
    <m/>
  </r>
  <r>
    <x v="9"/>
    <x v="0"/>
    <x v="1"/>
    <x v="0"/>
    <m/>
    <x v="4"/>
    <x v="0"/>
    <x v="0"/>
    <x v="0"/>
    <x v="98"/>
    <x v="98"/>
    <x v="68"/>
    <x v="8"/>
    <x v="1"/>
    <m/>
    <m/>
    <m/>
    <m/>
    <n v="1500"/>
    <m/>
    <m/>
  </r>
  <r>
    <x v="9"/>
    <x v="0"/>
    <x v="0"/>
    <x v="1"/>
    <m/>
    <x v="4"/>
    <x v="0"/>
    <x v="0"/>
    <x v="0"/>
    <x v="111"/>
    <x v="111"/>
    <x v="75"/>
    <x v="8"/>
    <x v="1"/>
    <m/>
    <m/>
    <m/>
    <m/>
    <n v="8193.5"/>
    <m/>
    <m/>
  </r>
  <r>
    <x v="9"/>
    <x v="0"/>
    <x v="0"/>
    <x v="0"/>
    <m/>
    <x v="4"/>
    <x v="0"/>
    <x v="0"/>
    <x v="0"/>
    <x v="115"/>
    <x v="115"/>
    <x v="78"/>
    <x v="9"/>
    <x v="1"/>
    <m/>
    <m/>
    <m/>
    <m/>
    <n v="983"/>
    <m/>
    <m/>
  </r>
  <r>
    <x v="9"/>
    <x v="0"/>
    <x v="0"/>
    <x v="0"/>
    <m/>
    <x v="4"/>
    <x v="0"/>
    <x v="0"/>
    <x v="0"/>
    <x v="119"/>
    <x v="119"/>
    <x v="79"/>
    <x v="9"/>
    <x v="1"/>
    <m/>
    <m/>
    <m/>
    <m/>
    <n v="1392"/>
    <m/>
    <m/>
  </r>
  <r>
    <x v="9"/>
    <x v="0"/>
    <x v="0"/>
    <x v="0"/>
    <m/>
    <x v="4"/>
    <x v="0"/>
    <x v="0"/>
    <x v="0"/>
    <x v="122"/>
    <x v="122"/>
    <x v="80"/>
    <x v="9"/>
    <x v="1"/>
    <m/>
    <m/>
    <m/>
    <m/>
    <n v="5778"/>
    <m/>
    <m/>
  </r>
  <r>
    <x v="9"/>
    <x v="0"/>
    <x v="1"/>
    <x v="0"/>
    <m/>
    <x v="4"/>
    <x v="0"/>
    <x v="0"/>
    <x v="0"/>
    <x v="123"/>
    <x v="123"/>
    <x v="81"/>
    <x v="9"/>
    <x v="1"/>
    <m/>
    <m/>
    <m/>
    <m/>
    <n v="600"/>
    <m/>
    <m/>
  </r>
  <r>
    <x v="9"/>
    <x v="0"/>
    <x v="0"/>
    <x v="0"/>
    <m/>
    <x v="4"/>
    <x v="0"/>
    <x v="0"/>
    <x v="0"/>
    <x v="112"/>
    <x v="112"/>
    <x v="76"/>
    <x v="9"/>
    <x v="1"/>
    <m/>
    <m/>
    <m/>
    <m/>
    <n v="4000"/>
    <m/>
    <m/>
  </r>
  <r>
    <x v="9"/>
    <x v="0"/>
    <x v="0"/>
    <x v="0"/>
    <m/>
    <x v="4"/>
    <x v="0"/>
    <x v="0"/>
    <x v="0"/>
    <x v="126"/>
    <x v="126"/>
    <x v="82"/>
    <x v="9"/>
    <x v="1"/>
    <m/>
    <m/>
    <m/>
    <m/>
    <n v="1484"/>
    <m/>
    <m/>
  </r>
  <r>
    <x v="9"/>
    <x v="0"/>
    <x v="0"/>
    <x v="0"/>
    <m/>
    <x v="4"/>
    <x v="0"/>
    <x v="0"/>
    <x v="0"/>
    <x v="128"/>
    <x v="128"/>
    <x v="82"/>
    <x v="9"/>
    <x v="1"/>
    <m/>
    <m/>
    <m/>
    <m/>
    <n v="0"/>
    <m/>
    <m/>
  </r>
  <r>
    <x v="9"/>
    <x v="0"/>
    <x v="0"/>
    <x v="0"/>
    <m/>
    <x v="4"/>
    <x v="0"/>
    <x v="0"/>
    <x v="0"/>
    <x v="129"/>
    <x v="129"/>
    <x v="79"/>
    <x v="9"/>
    <x v="1"/>
    <m/>
    <m/>
    <m/>
    <m/>
    <n v="1500"/>
    <m/>
    <m/>
  </r>
  <r>
    <x v="9"/>
    <x v="0"/>
    <x v="1"/>
    <x v="0"/>
    <m/>
    <x v="4"/>
    <x v="0"/>
    <x v="0"/>
    <x v="0"/>
    <x v="116"/>
    <x v="116"/>
    <x v="78"/>
    <x v="9"/>
    <x v="1"/>
    <m/>
    <m/>
    <m/>
    <m/>
    <n v="765"/>
    <m/>
    <m/>
  </r>
  <r>
    <x v="9"/>
    <x v="0"/>
    <x v="1"/>
    <x v="0"/>
    <m/>
    <x v="4"/>
    <x v="0"/>
    <x v="0"/>
    <x v="0"/>
    <x v="113"/>
    <x v="113"/>
    <x v="76"/>
    <x v="9"/>
    <x v="1"/>
    <m/>
    <m/>
    <m/>
    <m/>
    <n v="0"/>
    <m/>
    <m/>
  </r>
  <r>
    <x v="9"/>
    <x v="0"/>
    <x v="0"/>
    <x v="0"/>
    <m/>
    <x v="4"/>
    <x v="0"/>
    <x v="0"/>
    <x v="0"/>
    <x v="130"/>
    <x v="130"/>
    <x v="77"/>
    <x v="9"/>
    <x v="1"/>
    <m/>
    <m/>
    <m/>
    <m/>
    <n v="578"/>
    <m/>
    <m/>
  </r>
  <r>
    <x v="9"/>
    <x v="0"/>
    <x v="1"/>
    <x v="0"/>
    <m/>
    <x v="4"/>
    <x v="0"/>
    <x v="0"/>
    <x v="0"/>
    <x v="120"/>
    <x v="120"/>
    <x v="79"/>
    <x v="9"/>
    <x v="1"/>
    <m/>
    <m/>
    <m/>
    <m/>
    <n v="900"/>
    <m/>
    <m/>
  </r>
  <r>
    <x v="9"/>
    <x v="0"/>
    <x v="0"/>
    <x v="0"/>
    <m/>
    <x v="4"/>
    <x v="0"/>
    <x v="0"/>
    <x v="0"/>
    <x v="117"/>
    <x v="117"/>
    <x v="78"/>
    <x v="9"/>
    <x v="1"/>
    <m/>
    <m/>
    <m/>
    <m/>
    <n v="2750"/>
    <m/>
    <m/>
  </r>
  <r>
    <x v="9"/>
    <x v="0"/>
    <x v="0"/>
    <x v="0"/>
    <m/>
    <x v="4"/>
    <x v="0"/>
    <x v="0"/>
    <x v="0"/>
    <x v="134"/>
    <x v="134"/>
    <x v="80"/>
    <x v="9"/>
    <x v="1"/>
    <m/>
    <m/>
    <m/>
    <m/>
    <n v="548.33000000000004"/>
    <m/>
    <m/>
  </r>
  <r>
    <x v="9"/>
    <x v="0"/>
    <x v="0"/>
    <x v="0"/>
    <m/>
    <x v="4"/>
    <x v="0"/>
    <x v="0"/>
    <x v="0"/>
    <x v="136"/>
    <x v="136"/>
    <x v="83"/>
    <x v="9"/>
    <x v="1"/>
    <m/>
    <m/>
    <m/>
    <m/>
    <n v="0"/>
    <m/>
    <m/>
  </r>
  <r>
    <x v="9"/>
    <x v="0"/>
    <x v="0"/>
    <x v="0"/>
    <m/>
    <x v="4"/>
    <x v="0"/>
    <x v="0"/>
    <x v="0"/>
    <x v="124"/>
    <x v="124"/>
    <x v="81"/>
    <x v="9"/>
    <x v="1"/>
    <m/>
    <m/>
    <m/>
    <m/>
    <n v="0"/>
    <m/>
    <m/>
  </r>
  <r>
    <x v="9"/>
    <x v="0"/>
    <x v="0"/>
    <x v="0"/>
    <m/>
    <x v="4"/>
    <x v="0"/>
    <x v="0"/>
    <x v="0"/>
    <x v="118"/>
    <x v="118"/>
    <x v="78"/>
    <x v="9"/>
    <x v="1"/>
    <m/>
    <m/>
    <m/>
    <m/>
    <n v="0"/>
    <m/>
    <m/>
  </r>
  <r>
    <x v="9"/>
    <x v="0"/>
    <x v="0"/>
    <x v="0"/>
    <m/>
    <x v="4"/>
    <x v="0"/>
    <x v="0"/>
    <x v="0"/>
    <x v="135"/>
    <x v="135"/>
    <x v="80"/>
    <x v="9"/>
    <x v="1"/>
    <m/>
    <m/>
    <m/>
    <m/>
    <n v="179"/>
    <m/>
    <m/>
  </r>
  <r>
    <x v="9"/>
    <x v="0"/>
    <x v="0"/>
    <x v="0"/>
    <m/>
    <x v="4"/>
    <x v="0"/>
    <x v="0"/>
    <x v="0"/>
    <x v="127"/>
    <x v="127"/>
    <x v="82"/>
    <x v="9"/>
    <x v="1"/>
    <m/>
    <m/>
    <m/>
    <m/>
    <n v="1394.5"/>
    <m/>
    <m/>
  </r>
  <r>
    <x v="9"/>
    <x v="0"/>
    <x v="1"/>
    <x v="0"/>
    <m/>
    <x v="4"/>
    <x v="0"/>
    <x v="0"/>
    <x v="1"/>
    <x v="138"/>
    <x v="138"/>
    <x v="84"/>
    <x v="9"/>
    <x v="1"/>
    <m/>
    <m/>
    <m/>
    <m/>
    <n v="6717.75"/>
    <m/>
    <m/>
  </r>
  <r>
    <x v="9"/>
    <x v="0"/>
    <x v="0"/>
    <x v="0"/>
    <m/>
    <x v="4"/>
    <x v="0"/>
    <x v="0"/>
    <x v="0"/>
    <x v="131"/>
    <x v="131"/>
    <x v="77"/>
    <x v="9"/>
    <x v="1"/>
    <m/>
    <m/>
    <m/>
    <m/>
    <n v="2548"/>
    <m/>
    <m/>
  </r>
  <r>
    <x v="9"/>
    <x v="0"/>
    <x v="0"/>
    <x v="0"/>
    <m/>
    <x v="4"/>
    <x v="0"/>
    <x v="0"/>
    <x v="0"/>
    <x v="132"/>
    <x v="132"/>
    <x v="77"/>
    <x v="9"/>
    <x v="1"/>
    <m/>
    <m/>
    <m/>
    <m/>
    <n v="1241"/>
    <m/>
    <m/>
  </r>
  <r>
    <x v="9"/>
    <x v="0"/>
    <x v="0"/>
    <x v="0"/>
    <m/>
    <x v="4"/>
    <x v="0"/>
    <x v="0"/>
    <x v="0"/>
    <x v="137"/>
    <x v="137"/>
    <x v="83"/>
    <x v="9"/>
    <x v="1"/>
    <m/>
    <m/>
    <m/>
    <m/>
    <n v="731.8"/>
    <m/>
    <m/>
  </r>
  <r>
    <x v="9"/>
    <x v="0"/>
    <x v="1"/>
    <x v="0"/>
    <m/>
    <x v="4"/>
    <x v="0"/>
    <x v="0"/>
    <x v="0"/>
    <x v="121"/>
    <x v="121"/>
    <x v="79"/>
    <x v="9"/>
    <x v="1"/>
    <m/>
    <m/>
    <m/>
    <m/>
    <n v="0"/>
    <m/>
    <m/>
  </r>
  <r>
    <x v="9"/>
    <x v="0"/>
    <x v="1"/>
    <x v="0"/>
    <m/>
    <x v="4"/>
    <x v="0"/>
    <x v="0"/>
    <x v="0"/>
    <x v="139"/>
    <x v="139"/>
    <x v="79"/>
    <x v="9"/>
    <x v="1"/>
    <m/>
    <m/>
    <m/>
    <m/>
    <n v="0"/>
    <m/>
    <m/>
  </r>
  <r>
    <x v="9"/>
    <x v="0"/>
    <x v="0"/>
    <x v="0"/>
    <m/>
    <x v="4"/>
    <x v="0"/>
    <x v="0"/>
    <x v="0"/>
    <x v="133"/>
    <x v="133"/>
    <x v="77"/>
    <x v="9"/>
    <x v="1"/>
    <m/>
    <m/>
    <m/>
    <m/>
    <n v="580"/>
    <m/>
    <m/>
  </r>
  <r>
    <x v="9"/>
    <x v="0"/>
    <x v="0"/>
    <x v="0"/>
    <m/>
    <x v="4"/>
    <x v="0"/>
    <x v="0"/>
    <x v="0"/>
    <x v="125"/>
    <x v="125"/>
    <x v="81"/>
    <x v="9"/>
    <x v="1"/>
    <m/>
    <m/>
    <m/>
    <m/>
    <n v="3000"/>
    <m/>
    <m/>
  </r>
  <r>
    <x v="9"/>
    <x v="0"/>
    <x v="0"/>
    <x v="0"/>
    <m/>
    <x v="4"/>
    <x v="0"/>
    <x v="0"/>
    <x v="0"/>
    <x v="114"/>
    <x v="114"/>
    <x v="77"/>
    <x v="9"/>
    <x v="1"/>
    <m/>
    <m/>
    <m/>
    <m/>
    <n v="2354"/>
    <m/>
    <m/>
  </r>
  <r>
    <x v="9"/>
    <x v="0"/>
    <x v="0"/>
    <x v="0"/>
    <m/>
    <x v="4"/>
    <x v="0"/>
    <x v="0"/>
    <x v="0"/>
    <x v="140"/>
    <x v="140"/>
    <x v="85"/>
    <x v="10"/>
    <x v="1"/>
    <m/>
    <m/>
    <m/>
    <m/>
    <n v="5062.5"/>
    <m/>
    <m/>
  </r>
  <r>
    <x v="9"/>
    <x v="0"/>
    <x v="1"/>
    <x v="0"/>
    <m/>
    <x v="4"/>
    <x v="0"/>
    <x v="0"/>
    <x v="0"/>
    <x v="141"/>
    <x v="141"/>
    <x v="86"/>
    <x v="10"/>
    <x v="1"/>
    <m/>
    <m/>
    <m/>
    <m/>
    <n v="3393.25"/>
    <m/>
    <m/>
  </r>
  <r>
    <x v="9"/>
    <x v="0"/>
    <x v="1"/>
    <x v="0"/>
    <m/>
    <x v="4"/>
    <x v="0"/>
    <x v="0"/>
    <x v="0"/>
    <x v="143"/>
    <x v="143"/>
    <x v="86"/>
    <x v="10"/>
    <x v="1"/>
    <m/>
    <m/>
    <m/>
    <m/>
    <n v="500"/>
    <m/>
    <m/>
  </r>
  <r>
    <x v="9"/>
    <x v="0"/>
    <x v="0"/>
    <x v="0"/>
    <m/>
    <x v="4"/>
    <x v="0"/>
    <x v="0"/>
    <x v="0"/>
    <x v="144"/>
    <x v="144"/>
    <x v="87"/>
    <x v="10"/>
    <x v="1"/>
    <m/>
    <m/>
    <m/>
    <m/>
    <n v="5214"/>
    <m/>
    <m/>
  </r>
  <r>
    <x v="9"/>
    <x v="0"/>
    <x v="0"/>
    <x v="1"/>
    <m/>
    <x v="4"/>
    <x v="0"/>
    <x v="0"/>
    <x v="0"/>
    <x v="145"/>
    <x v="145"/>
    <x v="88"/>
    <x v="10"/>
    <x v="1"/>
    <m/>
    <m/>
    <m/>
    <m/>
    <n v="0"/>
    <m/>
    <m/>
  </r>
  <r>
    <x v="9"/>
    <x v="0"/>
    <x v="0"/>
    <x v="0"/>
    <m/>
    <x v="4"/>
    <x v="0"/>
    <x v="0"/>
    <x v="0"/>
    <x v="146"/>
    <x v="146"/>
    <x v="89"/>
    <x v="10"/>
    <x v="1"/>
    <m/>
    <m/>
    <m/>
    <m/>
    <n v="4827"/>
    <m/>
    <m/>
  </r>
  <r>
    <x v="9"/>
    <x v="0"/>
    <x v="1"/>
    <x v="0"/>
    <m/>
    <x v="4"/>
    <x v="0"/>
    <x v="0"/>
    <x v="0"/>
    <x v="142"/>
    <x v="142"/>
    <x v="86"/>
    <x v="10"/>
    <x v="1"/>
    <m/>
    <m/>
    <m/>
    <m/>
    <n v="1500"/>
    <m/>
    <m/>
  </r>
  <r>
    <x v="9"/>
    <x v="0"/>
    <x v="0"/>
    <x v="0"/>
    <m/>
    <x v="4"/>
    <x v="0"/>
    <x v="0"/>
    <x v="0"/>
    <x v="147"/>
    <x v="147"/>
    <x v="86"/>
    <x v="10"/>
    <x v="1"/>
    <m/>
    <m/>
    <m/>
    <m/>
    <n v="4059.92"/>
    <m/>
    <m/>
  </r>
  <r>
    <x v="9"/>
    <x v="0"/>
    <x v="0"/>
    <x v="0"/>
    <m/>
    <x v="4"/>
    <x v="0"/>
    <x v="0"/>
    <x v="0"/>
    <x v="148"/>
    <x v="148"/>
    <x v="90"/>
    <x v="11"/>
    <x v="1"/>
    <m/>
    <m/>
    <m/>
    <m/>
    <n v="752"/>
    <m/>
    <m/>
  </r>
  <r>
    <x v="9"/>
    <x v="0"/>
    <x v="0"/>
    <x v="0"/>
    <m/>
    <x v="4"/>
    <x v="0"/>
    <x v="0"/>
    <x v="0"/>
    <x v="151"/>
    <x v="151"/>
    <x v="90"/>
    <x v="11"/>
    <x v="1"/>
    <m/>
    <m/>
    <m/>
    <m/>
    <n v="1500"/>
    <m/>
    <m/>
  </r>
  <r>
    <x v="9"/>
    <x v="0"/>
    <x v="0"/>
    <x v="0"/>
    <m/>
    <x v="4"/>
    <x v="0"/>
    <x v="0"/>
    <x v="0"/>
    <x v="161"/>
    <x v="161"/>
    <x v="90"/>
    <x v="11"/>
    <x v="1"/>
    <m/>
    <m/>
    <m/>
    <m/>
    <n v="3370"/>
    <m/>
    <m/>
  </r>
  <r>
    <x v="9"/>
    <x v="0"/>
    <x v="0"/>
    <x v="0"/>
    <m/>
    <x v="4"/>
    <x v="0"/>
    <x v="0"/>
    <x v="0"/>
    <x v="152"/>
    <x v="152"/>
    <x v="91"/>
    <x v="11"/>
    <x v="1"/>
    <m/>
    <m/>
    <m/>
    <m/>
    <n v="4167.33"/>
    <m/>
    <m/>
  </r>
  <r>
    <x v="9"/>
    <x v="0"/>
    <x v="0"/>
    <x v="0"/>
    <m/>
    <x v="4"/>
    <x v="0"/>
    <x v="0"/>
    <x v="0"/>
    <x v="159"/>
    <x v="159"/>
    <x v="94"/>
    <x v="11"/>
    <x v="1"/>
    <m/>
    <m/>
    <m/>
    <m/>
    <n v="4367"/>
    <m/>
    <m/>
  </r>
  <r>
    <x v="9"/>
    <x v="0"/>
    <x v="0"/>
    <x v="0"/>
    <m/>
    <x v="4"/>
    <x v="0"/>
    <x v="0"/>
    <x v="0"/>
    <x v="153"/>
    <x v="153"/>
    <x v="92"/>
    <x v="11"/>
    <x v="1"/>
    <m/>
    <m/>
    <m/>
    <m/>
    <n v="4950"/>
    <m/>
    <m/>
  </r>
  <r>
    <x v="9"/>
    <x v="0"/>
    <x v="0"/>
    <x v="0"/>
    <m/>
    <x v="4"/>
    <x v="0"/>
    <x v="0"/>
    <x v="1"/>
    <x v="154"/>
    <x v="154"/>
    <x v="92"/>
    <x v="11"/>
    <x v="1"/>
    <m/>
    <m/>
    <m/>
    <m/>
    <n v="1000"/>
    <m/>
    <m/>
  </r>
  <r>
    <x v="9"/>
    <x v="0"/>
    <x v="1"/>
    <x v="0"/>
    <m/>
    <x v="4"/>
    <x v="0"/>
    <x v="0"/>
    <x v="0"/>
    <x v="155"/>
    <x v="155"/>
    <x v="92"/>
    <x v="11"/>
    <x v="1"/>
    <m/>
    <m/>
    <m/>
    <m/>
    <n v="7000"/>
    <m/>
    <m/>
  </r>
  <r>
    <x v="9"/>
    <x v="0"/>
    <x v="1"/>
    <x v="0"/>
    <m/>
    <x v="4"/>
    <x v="0"/>
    <x v="0"/>
    <x v="0"/>
    <x v="156"/>
    <x v="156"/>
    <x v="93"/>
    <x v="11"/>
    <x v="1"/>
    <m/>
    <m/>
    <m/>
    <m/>
    <n v="3533.64"/>
    <m/>
    <m/>
  </r>
  <r>
    <x v="9"/>
    <x v="0"/>
    <x v="0"/>
    <x v="0"/>
    <m/>
    <x v="4"/>
    <x v="0"/>
    <x v="0"/>
    <x v="0"/>
    <x v="157"/>
    <x v="157"/>
    <x v="92"/>
    <x v="11"/>
    <x v="1"/>
    <m/>
    <m/>
    <m/>
    <m/>
    <n v="3564"/>
    <m/>
    <m/>
  </r>
  <r>
    <x v="9"/>
    <x v="0"/>
    <x v="0"/>
    <x v="0"/>
    <m/>
    <x v="4"/>
    <x v="0"/>
    <x v="0"/>
    <x v="1"/>
    <x v="158"/>
    <x v="158"/>
    <x v="92"/>
    <x v="11"/>
    <x v="1"/>
    <m/>
    <m/>
    <m/>
    <m/>
    <n v="6072.5"/>
    <m/>
    <m/>
  </r>
  <r>
    <x v="9"/>
    <x v="0"/>
    <x v="0"/>
    <x v="0"/>
    <m/>
    <x v="4"/>
    <x v="0"/>
    <x v="0"/>
    <x v="0"/>
    <x v="160"/>
    <x v="160"/>
    <x v="90"/>
    <x v="11"/>
    <x v="1"/>
    <m/>
    <m/>
    <m/>
    <m/>
    <n v="3437"/>
    <m/>
    <m/>
  </r>
  <r>
    <x v="9"/>
    <x v="0"/>
    <x v="0"/>
    <x v="0"/>
    <m/>
    <x v="4"/>
    <x v="0"/>
    <x v="0"/>
    <x v="0"/>
    <x v="149"/>
    <x v="149"/>
    <x v="90"/>
    <x v="11"/>
    <x v="1"/>
    <m/>
    <m/>
    <m/>
    <m/>
    <n v="8994"/>
    <m/>
    <m/>
  </r>
  <r>
    <x v="9"/>
    <x v="0"/>
    <x v="0"/>
    <x v="0"/>
    <m/>
    <x v="4"/>
    <x v="0"/>
    <x v="0"/>
    <x v="0"/>
    <x v="150"/>
    <x v="150"/>
    <x v="90"/>
    <x v="11"/>
    <x v="1"/>
    <m/>
    <m/>
    <m/>
    <m/>
    <n v="1564"/>
    <m/>
    <m/>
  </r>
  <r>
    <x v="9"/>
    <x v="0"/>
    <x v="0"/>
    <x v="0"/>
    <m/>
    <x v="4"/>
    <x v="0"/>
    <x v="0"/>
    <x v="0"/>
    <x v="162"/>
    <x v="162"/>
    <x v="95"/>
    <x v="11"/>
    <x v="1"/>
    <m/>
    <m/>
    <m/>
    <m/>
    <n v="8809"/>
    <m/>
    <m/>
  </r>
  <r>
    <x v="9"/>
    <x v="0"/>
    <x v="0"/>
    <x v="0"/>
    <m/>
    <x v="4"/>
    <x v="0"/>
    <x v="0"/>
    <x v="0"/>
    <x v="168"/>
    <x v="168"/>
    <x v="98"/>
    <x v="12"/>
    <x v="1"/>
    <m/>
    <m/>
    <m/>
    <m/>
    <n v="1264"/>
    <m/>
    <m/>
  </r>
  <r>
    <x v="9"/>
    <x v="0"/>
    <x v="1"/>
    <x v="0"/>
    <m/>
    <x v="4"/>
    <x v="0"/>
    <x v="0"/>
    <x v="0"/>
    <x v="163"/>
    <x v="163"/>
    <x v="96"/>
    <x v="12"/>
    <x v="1"/>
    <m/>
    <m/>
    <m/>
    <m/>
    <n v="2738.84"/>
    <m/>
    <m/>
  </r>
  <r>
    <x v="9"/>
    <x v="0"/>
    <x v="0"/>
    <x v="0"/>
    <m/>
    <x v="4"/>
    <x v="0"/>
    <x v="0"/>
    <x v="0"/>
    <x v="167"/>
    <x v="167"/>
    <x v="97"/>
    <x v="12"/>
    <x v="1"/>
    <m/>
    <m/>
    <m/>
    <m/>
    <n v="5777.5"/>
    <m/>
    <m/>
  </r>
  <r>
    <x v="9"/>
    <x v="0"/>
    <x v="0"/>
    <x v="0"/>
    <m/>
    <x v="4"/>
    <x v="0"/>
    <x v="0"/>
    <x v="0"/>
    <x v="169"/>
    <x v="169"/>
    <x v="98"/>
    <x v="12"/>
    <x v="1"/>
    <m/>
    <m/>
    <m/>
    <m/>
    <n v="764"/>
    <m/>
    <m/>
  </r>
  <r>
    <x v="9"/>
    <x v="0"/>
    <x v="0"/>
    <x v="0"/>
    <m/>
    <x v="4"/>
    <x v="0"/>
    <x v="0"/>
    <x v="0"/>
    <x v="165"/>
    <x v="165"/>
    <x v="96"/>
    <x v="12"/>
    <x v="1"/>
    <m/>
    <m/>
    <m/>
    <m/>
    <n v="2203"/>
    <m/>
    <m/>
  </r>
  <r>
    <x v="9"/>
    <x v="0"/>
    <x v="1"/>
    <x v="0"/>
    <m/>
    <x v="4"/>
    <x v="0"/>
    <x v="0"/>
    <x v="0"/>
    <x v="173"/>
    <x v="173"/>
    <x v="99"/>
    <x v="12"/>
    <x v="1"/>
    <m/>
    <m/>
    <m/>
    <m/>
    <n v="2357"/>
    <m/>
    <m/>
  </r>
  <r>
    <x v="9"/>
    <x v="0"/>
    <x v="0"/>
    <x v="0"/>
    <m/>
    <x v="4"/>
    <x v="0"/>
    <x v="0"/>
    <x v="0"/>
    <x v="175"/>
    <x v="175"/>
    <x v="97"/>
    <x v="12"/>
    <x v="1"/>
    <m/>
    <m/>
    <m/>
    <m/>
    <n v="5000"/>
    <m/>
    <m/>
  </r>
  <r>
    <x v="9"/>
    <x v="0"/>
    <x v="0"/>
    <x v="0"/>
    <m/>
    <x v="4"/>
    <x v="0"/>
    <x v="0"/>
    <x v="0"/>
    <x v="176"/>
    <x v="176"/>
    <x v="97"/>
    <x v="12"/>
    <x v="1"/>
    <m/>
    <m/>
    <m/>
    <m/>
    <n v="6692"/>
    <m/>
    <m/>
  </r>
  <r>
    <x v="9"/>
    <x v="0"/>
    <x v="0"/>
    <x v="0"/>
    <m/>
    <x v="4"/>
    <x v="0"/>
    <x v="0"/>
    <x v="0"/>
    <x v="177"/>
    <x v="177"/>
    <x v="97"/>
    <x v="12"/>
    <x v="1"/>
    <m/>
    <m/>
    <m/>
    <m/>
    <n v="2275"/>
    <m/>
    <m/>
  </r>
  <r>
    <x v="9"/>
    <x v="0"/>
    <x v="1"/>
    <x v="0"/>
    <m/>
    <x v="4"/>
    <x v="0"/>
    <x v="0"/>
    <x v="0"/>
    <x v="178"/>
    <x v="178"/>
    <x v="100"/>
    <x v="12"/>
    <x v="1"/>
    <m/>
    <m/>
    <m/>
    <m/>
    <n v="0"/>
    <m/>
    <m/>
  </r>
  <r>
    <x v="9"/>
    <x v="0"/>
    <x v="0"/>
    <x v="0"/>
    <m/>
    <x v="4"/>
    <x v="0"/>
    <x v="0"/>
    <x v="0"/>
    <x v="180"/>
    <x v="180"/>
    <x v="102"/>
    <x v="12"/>
    <x v="1"/>
    <m/>
    <m/>
    <m/>
    <m/>
    <n v="1587"/>
    <m/>
    <m/>
  </r>
  <r>
    <x v="9"/>
    <x v="0"/>
    <x v="1"/>
    <x v="0"/>
    <m/>
    <x v="4"/>
    <x v="0"/>
    <x v="0"/>
    <x v="0"/>
    <x v="183"/>
    <x v="183"/>
    <x v="97"/>
    <x v="12"/>
    <x v="1"/>
    <m/>
    <m/>
    <m/>
    <m/>
    <n v="3135.94"/>
    <m/>
    <m/>
  </r>
  <r>
    <x v="9"/>
    <x v="0"/>
    <x v="0"/>
    <x v="0"/>
    <m/>
    <x v="4"/>
    <x v="0"/>
    <x v="0"/>
    <x v="0"/>
    <x v="164"/>
    <x v="164"/>
    <x v="96"/>
    <x v="12"/>
    <x v="1"/>
    <m/>
    <m/>
    <m/>
    <m/>
    <n v="0"/>
    <m/>
    <m/>
  </r>
  <r>
    <x v="9"/>
    <x v="0"/>
    <x v="1"/>
    <x v="0"/>
    <m/>
    <x v="4"/>
    <x v="0"/>
    <x v="0"/>
    <x v="0"/>
    <x v="166"/>
    <x v="166"/>
    <x v="96"/>
    <x v="12"/>
    <x v="1"/>
    <m/>
    <m/>
    <m/>
    <m/>
    <n v="500"/>
    <m/>
    <m/>
  </r>
  <r>
    <x v="9"/>
    <x v="0"/>
    <x v="1"/>
    <x v="0"/>
    <m/>
    <x v="4"/>
    <x v="0"/>
    <x v="0"/>
    <x v="0"/>
    <x v="174"/>
    <x v="174"/>
    <x v="99"/>
    <x v="12"/>
    <x v="1"/>
    <m/>
    <m/>
    <m/>
    <m/>
    <n v="0"/>
    <m/>
    <m/>
  </r>
  <r>
    <x v="9"/>
    <x v="0"/>
    <x v="0"/>
    <x v="0"/>
    <m/>
    <x v="4"/>
    <x v="0"/>
    <x v="0"/>
    <x v="0"/>
    <x v="170"/>
    <x v="170"/>
    <x v="98"/>
    <x v="12"/>
    <x v="1"/>
    <m/>
    <m/>
    <m/>
    <m/>
    <n v="787"/>
    <m/>
    <m/>
  </r>
  <r>
    <x v="9"/>
    <x v="0"/>
    <x v="1"/>
    <x v="0"/>
    <m/>
    <x v="4"/>
    <x v="0"/>
    <x v="0"/>
    <x v="0"/>
    <x v="179"/>
    <x v="179"/>
    <x v="101"/>
    <x v="12"/>
    <x v="1"/>
    <m/>
    <m/>
    <m/>
    <m/>
    <n v="0"/>
    <m/>
    <m/>
  </r>
  <r>
    <x v="9"/>
    <x v="0"/>
    <x v="1"/>
    <x v="0"/>
    <m/>
    <x v="4"/>
    <x v="0"/>
    <x v="0"/>
    <x v="1"/>
    <x v="184"/>
    <x v="184"/>
    <x v="103"/>
    <x v="12"/>
    <x v="1"/>
    <m/>
    <m/>
    <m/>
    <m/>
    <n v="9973.5"/>
    <m/>
    <m/>
  </r>
  <r>
    <x v="9"/>
    <x v="0"/>
    <x v="0"/>
    <x v="0"/>
    <m/>
    <x v="4"/>
    <x v="0"/>
    <x v="0"/>
    <x v="0"/>
    <x v="185"/>
    <x v="185"/>
    <x v="104"/>
    <x v="12"/>
    <x v="1"/>
    <m/>
    <m/>
    <m/>
    <m/>
    <n v="5584.16"/>
    <m/>
    <m/>
  </r>
  <r>
    <x v="9"/>
    <x v="0"/>
    <x v="0"/>
    <x v="0"/>
    <m/>
    <x v="4"/>
    <x v="0"/>
    <x v="0"/>
    <x v="0"/>
    <x v="181"/>
    <x v="181"/>
    <x v="102"/>
    <x v="12"/>
    <x v="1"/>
    <m/>
    <m/>
    <m/>
    <m/>
    <n v="1297"/>
    <m/>
    <m/>
  </r>
  <r>
    <x v="9"/>
    <x v="0"/>
    <x v="0"/>
    <x v="0"/>
    <m/>
    <x v="4"/>
    <x v="0"/>
    <x v="0"/>
    <x v="0"/>
    <x v="171"/>
    <x v="171"/>
    <x v="98"/>
    <x v="12"/>
    <x v="1"/>
    <m/>
    <m/>
    <m/>
    <m/>
    <n v="676"/>
    <m/>
    <m/>
  </r>
  <r>
    <x v="9"/>
    <x v="0"/>
    <x v="0"/>
    <x v="0"/>
    <m/>
    <x v="4"/>
    <x v="0"/>
    <x v="0"/>
    <x v="0"/>
    <x v="172"/>
    <x v="172"/>
    <x v="98"/>
    <x v="12"/>
    <x v="1"/>
    <m/>
    <m/>
    <m/>
    <m/>
    <n v="5200"/>
    <m/>
    <m/>
  </r>
  <r>
    <x v="9"/>
    <x v="0"/>
    <x v="0"/>
    <x v="0"/>
    <m/>
    <x v="4"/>
    <x v="0"/>
    <x v="0"/>
    <x v="0"/>
    <x v="182"/>
    <x v="182"/>
    <x v="102"/>
    <x v="12"/>
    <x v="1"/>
    <m/>
    <m/>
    <m/>
    <m/>
    <n v="1540"/>
    <m/>
    <m/>
  </r>
  <r>
    <x v="9"/>
    <x v="0"/>
    <x v="0"/>
    <x v="0"/>
    <m/>
    <x v="4"/>
    <x v="0"/>
    <x v="0"/>
    <x v="0"/>
    <x v="10"/>
    <x v="10"/>
    <x v="4"/>
    <x v="1"/>
    <x v="0"/>
    <m/>
    <m/>
    <m/>
    <m/>
    <n v="498.33"/>
    <m/>
    <m/>
  </r>
  <r>
    <x v="9"/>
    <x v="0"/>
    <x v="1"/>
    <x v="0"/>
    <m/>
    <x v="4"/>
    <x v="0"/>
    <x v="0"/>
    <x v="0"/>
    <x v="12"/>
    <x v="12"/>
    <x v="5"/>
    <x v="1"/>
    <x v="0"/>
    <m/>
    <m/>
    <m/>
    <m/>
    <n v="0"/>
    <m/>
    <m/>
  </r>
  <r>
    <x v="9"/>
    <x v="0"/>
    <x v="0"/>
    <x v="0"/>
    <m/>
    <x v="4"/>
    <x v="0"/>
    <x v="0"/>
    <x v="0"/>
    <x v="332"/>
    <x v="335"/>
    <x v="5"/>
    <x v="1"/>
    <x v="0"/>
    <m/>
    <m/>
    <m/>
    <m/>
    <n v="12000"/>
    <m/>
    <m/>
  </r>
  <r>
    <x v="9"/>
    <x v="0"/>
    <x v="1"/>
    <x v="0"/>
    <m/>
    <x v="4"/>
    <x v="0"/>
    <x v="0"/>
    <x v="0"/>
    <x v="333"/>
    <x v="336"/>
    <x v="5"/>
    <x v="1"/>
    <x v="0"/>
    <m/>
    <m/>
    <m/>
    <m/>
    <n v="4000"/>
    <m/>
    <m/>
  </r>
  <r>
    <x v="9"/>
    <x v="0"/>
    <x v="0"/>
    <x v="0"/>
    <m/>
    <x v="4"/>
    <x v="0"/>
    <x v="0"/>
    <x v="0"/>
    <x v="334"/>
    <x v="337"/>
    <x v="5"/>
    <x v="1"/>
    <x v="0"/>
    <m/>
    <m/>
    <m/>
    <m/>
    <n v="11878"/>
    <m/>
    <m/>
  </r>
  <r>
    <x v="9"/>
    <x v="0"/>
    <x v="0"/>
    <x v="0"/>
    <m/>
    <x v="4"/>
    <x v="0"/>
    <x v="0"/>
    <x v="0"/>
    <x v="331"/>
    <x v="334"/>
    <x v="5"/>
    <x v="1"/>
    <x v="0"/>
    <m/>
    <m/>
    <m/>
    <m/>
    <n v="5000"/>
    <m/>
    <m/>
  </r>
  <r>
    <x v="9"/>
    <x v="0"/>
    <x v="1"/>
    <x v="0"/>
    <m/>
    <x v="4"/>
    <x v="0"/>
    <x v="0"/>
    <x v="1"/>
    <x v="13"/>
    <x v="13"/>
    <x v="6"/>
    <x v="1"/>
    <x v="0"/>
    <m/>
    <m/>
    <m/>
    <m/>
    <n v="0"/>
    <m/>
    <m/>
  </r>
  <r>
    <x v="9"/>
    <x v="0"/>
    <x v="0"/>
    <x v="0"/>
    <m/>
    <x v="4"/>
    <x v="0"/>
    <x v="0"/>
    <x v="0"/>
    <x v="14"/>
    <x v="14"/>
    <x v="6"/>
    <x v="1"/>
    <x v="0"/>
    <m/>
    <m/>
    <m/>
    <m/>
    <n v="2619"/>
    <m/>
    <m/>
  </r>
  <r>
    <x v="9"/>
    <x v="0"/>
    <x v="1"/>
    <x v="0"/>
    <m/>
    <x v="4"/>
    <x v="0"/>
    <x v="0"/>
    <x v="0"/>
    <x v="15"/>
    <x v="15"/>
    <x v="7"/>
    <x v="1"/>
    <x v="0"/>
    <m/>
    <m/>
    <m/>
    <m/>
    <n v="1600"/>
    <m/>
    <m/>
  </r>
  <r>
    <x v="9"/>
    <x v="0"/>
    <x v="1"/>
    <x v="0"/>
    <m/>
    <x v="4"/>
    <x v="0"/>
    <x v="0"/>
    <x v="0"/>
    <x v="18"/>
    <x v="18"/>
    <x v="8"/>
    <x v="1"/>
    <x v="0"/>
    <m/>
    <m/>
    <m/>
    <m/>
    <n v="0"/>
    <m/>
    <m/>
  </r>
  <r>
    <x v="9"/>
    <x v="0"/>
    <x v="0"/>
    <x v="0"/>
    <m/>
    <x v="4"/>
    <x v="0"/>
    <x v="0"/>
    <x v="1"/>
    <x v="19"/>
    <x v="19"/>
    <x v="8"/>
    <x v="1"/>
    <x v="0"/>
    <m/>
    <m/>
    <m/>
    <m/>
    <n v="8082"/>
    <m/>
    <m/>
  </r>
  <r>
    <x v="9"/>
    <x v="0"/>
    <x v="0"/>
    <x v="0"/>
    <m/>
    <x v="4"/>
    <x v="0"/>
    <x v="0"/>
    <x v="0"/>
    <x v="17"/>
    <x v="17"/>
    <x v="7"/>
    <x v="1"/>
    <x v="0"/>
    <m/>
    <m/>
    <m/>
    <m/>
    <n v="750"/>
    <m/>
    <m/>
  </r>
  <r>
    <x v="9"/>
    <x v="0"/>
    <x v="1"/>
    <x v="0"/>
    <m/>
    <x v="4"/>
    <x v="0"/>
    <x v="0"/>
    <x v="0"/>
    <x v="11"/>
    <x v="11"/>
    <x v="4"/>
    <x v="1"/>
    <x v="0"/>
    <m/>
    <m/>
    <m/>
    <m/>
    <n v="200"/>
    <m/>
    <m/>
  </r>
  <r>
    <x v="9"/>
    <x v="0"/>
    <x v="0"/>
    <x v="0"/>
    <m/>
    <x v="4"/>
    <x v="0"/>
    <x v="0"/>
    <x v="0"/>
    <x v="21"/>
    <x v="21"/>
    <x v="9"/>
    <x v="1"/>
    <x v="0"/>
    <m/>
    <m/>
    <m/>
    <m/>
    <n v="5533.08"/>
    <m/>
    <m/>
  </r>
  <r>
    <x v="9"/>
    <x v="0"/>
    <x v="1"/>
    <x v="0"/>
    <m/>
    <x v="4"/>
    <x v="0"/>
    <x v="0"/>
    <x v="0"/>
    <x v="16"/>
    <x v="16"/>
    <x v="7"/>
    <x v="1"/>
    <x v="0"/>
    <m/>
    <m/>
    <m/>
    <m/>
    <n v="0"/>
    <m/>
    <m/>
  </r>
  <r>
    <x v="9"/>
    <x v="0"/>
    <x v="0"/>
    <x v="0"/>
    <m/>
    <x v="4"/>
    <x v="0"/>
    <x v="0"/>
    <x v="0"/>
    <x v="22"/>
    <x v="22"/>
    <x v="6"/>
    <x v="1"/>
    <x v="0"/>
    <m/>
    <m/>
    <m/>
    <m/>
    <n v="2260"/>
    <m/>
    <m/>
  </r>
  <r>
    <x v="9"/>
    <x v="0"/>
    <x v="0"/>
    <x v="0"/>
    <m/>
    <x v="4"/>
    <x v="0"/>
    <x v="0"/>
    <x v="0"/>
    <x v="23"/>
    <x v="23"/>
    <x v="10"/>
    <x v="1"/>
    <x v="0"/>
    <m/>
    <m/>
    <m/>
    <m/>
    <n v="0"/>
    <m/>
    <m/>
  </r>
  <r>
    <x v="9"/>
    <x v="0"/>
    <x v="0"/>
    <x v="0"/>
    <m/>
    <x v="4"/>
    <x v="0"/>
    <x v="0"/>
    <x v="0"/>
    <x v="24"/>
    <x v="24"/>
    <x v="4"/>
    <x v="1"/>
    <x v="0"/>
    <m/>
    <m/>
    <m/>
    <m/>
    <n v="3542"/>
    <m/>
    <m/>
  </r>
  <r>
    <x v="9"/>
    <x v="0"/>
    <x v="0"/>
    <x v="0"/>
    <m/>
    <x v="4"/>
    <x v="0"/>
    <x v="0"/>
    <x v="0"/>
    <x v="25"/>
    <x v="25"/>
    <x v="5"/>
    <x v="1"/>
    <x v="0"/>
    <m/>
    <m/>
    <m/>
    <m/>
    <n v="1781"/>
    <m/>
    <m/>
  </r>
  <r>
    <x v="9"/>
    <x v="0"/>
    <x v="0"/>
    <x v="0"/>
    <m/>
    <x v="4"/>
    <x v="0"/>
    <x v="0"/>
    <x v="0"/>
    <x v="26"/>
    <x v="26"/>
    <x v="10"/>
    <x v="1"/>
    <x v="0"/>
    <m/>
    <m/>
    <m/>
    <m/>
    <n v="4580"/>
    <m/>
    <m/>
  </r>
  <r>
    <x v="9"/>
    <x v="0"/>
    <x v="0"/>
    <x v="0"/>
    <m/>
    <x v="4"/>
    <x v="0"/>
    <x v="0"/>
    <x v="1"/>
    <x v="27"/>
    <x v="27"/>
    <x v="11"/>
    <x v="1"/>
    <x v="0"/>
    <m/>
    <m/>
    <m/>
    <m/>
    <n v="3370"/>
    <m/>
    <m/>
  </r>
  <r>
    <x v="9"/>
    <x v="0"/>
    <x v="0"/>
    <x v="0"/>
    <m/>
    <x v="4"/>
    <x v="0"/>
    <x v="0"/>
    <x v="0"/>
    <x v="20"/>
    <x v="20"/>
    <x v="8"/>
    <x v="1"/>
    <x v="0"/>
    <m/>
    <m/>
    <m/>
    <m/>
    <n v="1291"/>
    <m/>
    <m/>
  </r>
  <r>
    <x v="9"/>
    <x v="0"/>
    <x v="0"/>
    <x v="0"/>
    <m/>
    <x v="4"/>
    <x v="0"/>
    <x v="0"/>
    <x v="0"/>
    <x v="35"/>
    <x v="35"/>
    <x v="19"/>
    <x v="2"/>
    <x v="0"/>
    <m/>
    <m/>
    <m/>
    <m/>
    <n v="4082"/>
    <m/>
    <m/>
  </r>
  <r>
    <x v="9"/>
    <x v="0"/>
    <x v="0"/>
    <x v="0"/>
    <m/>
    <x v="4"/>
    <x v="0"/>
    <x v="0"/>
    <x v="0"/>
    <x v="28"/>
    <x v="28"/>
    <x v="12"/>
    <x v="2"/>
    <x v="0"/>
    <m/>
    <m/>
    <m/>
    <m/>
    <n v="4216"/>
    <m/>
    <m/>
  </r>
  <r>
    <x v="9"/>
    <x v="0"/>
    <x v="0"/>
    <x v="1"/>
    <m/>
    <x v="4"/>
    <x v="0"/>
    <x v="0"/>
    <x v="1"/>
    <x v="29"/>
    <x v="29"/>
    <x v="13"/>
    <x v="2"/>
    <x v="0"/>
    <m/>
    <m/>
    <m/>
    <m/>
    <n v="18031"/>
    <m/>
    <m/>
  </r>
  <r>
    <x v="9"/>
    <x v="0"/>
    <x v="0"/>
    <x v="1"/>
    <m/>
    <x v="4"/>
    <x v="0"/>
    <x v="0"/>
    <x v="1"/>
    <x v="30"/>
    <x v="30"/>
    <x v="14"/>
    <x v="2"/>
    <x v="0"/>
    <m/>
    <m/>
    <m/>
    <m/>
    <n v="11424"/>
    <m/>
    <m/>
  </r>
  <r>
    <x v="9"/>
    <x v="0"/>
    <x v="1"/>
    <x v="0"/>
    <m/>
    <x v="4"/>
    <x v="0"/>
    <x v="0"/>
    <x v="0"/>
    <x v="31"/>
    <x v="31"/>
    <x v="15"/>
    <x v="2"/>
    <x v="0"/>
    <m/>
    <m/>
    <m/>
    <m/>
    <n v="5383"/>
    <m/>
    <m/>
  </r>
  <r>
    <x v="9"/>
    <x v="0"/>
    <x v="0"/>
    <x v="0"/>
    <m/>
    <x v="4"/>
    <x v="0"/>
    <x v="0"/>
    <x v="0"/>
    <x v="32"/>
    <x v="32"/>
    <x v="16"/>
    <x v="2"/>
    <x v="0"/>
    <m/>
    <m/>
    <m/>
    <m/>
    <n v="5850"/>
    <m/>
    <m/>
  </r>
  <r>
    <x v="9"/>
    <x v="0"/>
    <x v="0"/>
    <x v="0"/>
    <m/>
    <x v="4"/>
    <x v="0"/>
    <x v="0"/>
    <x v="0"/>
    <x v="33"/>
    <x v="33"/>
    <x v="17"/>
    <x v="2"/>
    <x v="0"/>
    <m/>
    <m/>
    <m/>
    <m/>
    <n v="5672"/>
    <m/>
    <m/>
  </r>
  <r>
    <x v="9"/>
    <x v="0"/>
    <x v="0"/>
    <x v="0"/>
    <m/>
    <x v="4"/>
    <x v="0"/>
    <x v="0"/>
    <x v="0"/>
    <x v="34"/>
    <x v="34"/>
    <x v="18"/>
    <x v="2"/>
    <x v="0"/>
    <m/>
    <m/>
    <m/>
    <m/>
    <n v="7786"/>
    <m/>
    <m/>
  </r>
  <r>
    <x v="9"/>
    <x v="0"/>
    <x v="1"/>
    <x v="0"/>
    <m/>
    <x v="4"/>
    <x v="0"/>
    <x v="0"/>
    <x v="0"/>
    <x v="36"/>
    <x v="36"/>
    <x v="12"/>
    <x v="2"/>
    <x v="0"/>
    <m/>
    <m/>
    <m/>
    <m/>
    <n v="2300"/>
    <m/>
    <m/>
  </r>
  <r>
    <x v="9"/>
    <x v="0"/>
    <x v="0"/>
    <x v="0"/>
    <m/>
    <x v="4"/>
    <x v="0"/>
    <x v="0"/>
    <x v="0"/>
    <x v="45"/>
    <x v="45"/>
    <x v="28"/>
    <x v="3"/>
    <x v="0"/>
    <m/>
    <m/>
    <m/>
    <m/>
    <n v="2867"/>
    <m/>
    <m/>
  </r>
  <r>
    <x v="9"/>
    <x v="0"/>
    <x v="0"/>
    <x v="0"/>
    <m/>
    <x v="4"/>
    <x v="0"/>
    <x v="0"/>
    <x v="0"/>
    <x v="46"/>
    <x v="46"/>
    <x v="29"/>
    <x v="3"/>
    <x v="0"/>
    <m/>
    <m/>
    <m/>
    <m/>
    <n v="4807.74"/>
    <m/>
    <m/>
  </r>
  <r>
    <x v="9"/>
    <x v="0"/>
    <x v="1"/>
    <x v="0"/>
    <m/>
    <x v="4"/>
    <x v="0"/>
    <x v="0"/>
    <x v="0"/>
    <x v="48"/>
    <x v="48"/>
    <x v="31"/>
    <x v="3"/>
    <x v="0"/>
    <m/>
    <m/>
    <m/>
    <m/>
    <n v="2000"/>
    <m/>
    <m/>
  </r>
  <r>
    <x v="9"/>
    <x v="0"/>
    <x v="0"/>
    <x v="0"/>
    <m/>
    <x v="4"/>
    <x v="0"/>
    <x v="0"/>
    <x v="0"/>
    <x v="47"/>
    <x v="47"/>
    <x v="30"/>
    <x v="3"/>
    <x v="0"/>
    <m/>
    <m/>
    <m/>
    <m/>
    <n v="6000"/>
    <m/>
    <m/>
  </r>
  <r>
    <x v="9"/>
    <x v="0"/>
    <x v="0"/>
    <x v="0"/>
    <m/>
    <x v="4"/>
    <x v="0"/>
    <x v="0"/>
    <x v="0"/>
    <x v="49"/>
    <x v="49"/>
    <x v="32"/>
    <x v="3"/>
    <x v="0"/>
    <m/>
    <m/>
    <m/>
    <m/>
    <n v="4578"/>
    <m/>
    <m/>
  </r>
  <r>
    <x v="9"/>
    <x v="0"/>
    <x v="0"/>
    <x v="0"/>
    <m/>
    <x v="4"/>
    <x v="0"/>
    <x v="0"/>
    <x v="0"/>
    <x v="50"/>
    <x v="50"/>
    <x v="28"/>
    <x v="3"/>
    <x v="0"/>
    <m/>
    <m/>
    <m/>
    <m/>
    <n v="9712"/>
    <m/>
    <m/>
  </r>
  <r>
    <x v="9"/>
    <x v="0"/>
    <x v="0"/>
    <x v="0"/>
    <m/>
    <x v="4"/>
    <x v="0"/>
    <x v="0"/>
    <x v="0"/>
    <x v="37"/>
    <x v="37"/>
    <x v="20"/>
    <x v="3"/>
    <x v="0"/>
    <m/>
    <m/>
    <m/>
    <m/>
    <n v="6384"/>
    <m/>
    <m/>
  </r>
  <r>
    <x v="9"/>
    <x v="0"/>
    <x v="0"/>
    <x v="0"/>
    <m/>
    <x v="4"/>
    <x v="0"/>
    <x v="0"/>
    <x v="0"/>
    <x v="39"/>
    <x v="39"/>
    <x v="22"/>
    <x v="3"/>
    <x v="0"/>
    <m/>
    <m/>
    <m/>
    <m/>
    <n v="5338"/>
    <m/>
    <m/>
  </r>
  <r>
    <x v="9"/>
    <x v="0"/>
    <x v="0"/>
    <x v="0"/>
    <m/>
    <x v="4"/>
    <x v="0"/>
    <x v="0"/>
    <x v="0"/>
    <x v="40"/>
    <x v="40"/>
    <x v="23"/>
    <x v="3"/>
    <x v="0"/>
    <m/>
    <m/>
    <m/>
    <m/>
    <n v="7964"/>
    <m/>
    <m/>
  </r>
  <r>
    <x v="9"/>
    <x v="0"/>
    <x v="0"/>
    <x v="0"/>
    <m/>
    <x v="4"/>
    <x v="0"/>
    <x v="0"/>
    <x v="1"/>
    <x v="41"/>
    <x v="41"/>
    <x v="24"/>
    <x v="3"/>
    <x v="0"/>
    <m/>
    <m/>
    <m/>
    <m/>
    <n v="10000"/>
    <m/>
    <m/>
  </r>
  <r>
    <x v="9"/>
    <x v="0"/>
    <x v="0"/>
    <x v="0"/>
    <m/>
    <x v="4"/>
    <x v="0"/>
    <x v="0"/>
    <x v="0"/>
    <x v="38"/>
    <x v="38"/>
    <x v="21"/>
    <x v="3"/>
    <x v="0"/>
    <m/>
    <m/>
    <m/>
    <m/>
    <n v="5917"/>
    <m/>
    <m/>
  </r>
  <r>
    <x v="9"/>
    <x v="0"/>
    <x v="1"/>
    <x v="0"/>
    <m/>
    <x v="4"/>
    <x v="0"/>
    <x v="0"/>
    <x v="0"/>
    <x v="42"/>
    <x v="42"/>
    <x v="25"/>
    <x v="3"/>
    <x v="0"/>
    <m/>
    <m/>
    <m/>
    <m/>
    <n v="8542.25"/>
    <m/>
    <m/>
  </r>
  <r>
    <x v="9"/>
    <x v="0"/>
    <x v="0"/>
    <x v="0"/>
    <m/>
    <x v="4"/>
    <x v="0"/>
    <x v="0"/>
    <x v="0"/>
    <x v="43"/>
    <x v="43"/>
    <x v="26"/>
    <x v="3"/>
    <x v="0"/>
    <m/>
    <m/>
    <m/>
    <m/>
    <n v="5950"/>
    <m/>
    <m/>
  </r>
  <r>
    <x v="9"/>
    <x v="0"/>
    <x v="0"/>
    <x v="0"/>
    <m/>
    <x v="4"/>
    <x v="0"/>
    <x v="0"/>
    <x v="0"/>
    <x v="44"/>
    <x v="44"/>
    <x v="27"/>
    <x v="3"/>
    <x v="0"/>
    <m/>
    <m/>
    <m/>
    <m/>
    <n v="0"/>
    <m/>
    <m/>
  </r>
  <r>
    <x v="9"/>
    <x v="0"/>
    <x v="1"/>
    <x v="0"/>
    <m/>
    <x v="4"/>
    <x v="0"/>
    <x v="0"/>
    <x v="0"/>
    <x v="51"/>
    <x v="51"/>
    <x v="28"/>
    <x v="3"/>
    <x v="0"/>
    <m/>
    <m/>
    <m/>
    <m/>
    <n v="0"/>
    <m/>
    <m/>
  </r>
  <r>
    <x v="9"/>
    <x v="0"/>
    <x v="1"/>
    <x v="0"/>
    <m/>
    <x v="4"/>
    <x v="0"/>
    <x v="0"/>
    <x v="0"/>
    <x v="188"/>
    <x v="188"/>
    <x v="107"/>
    <x v="13"/>
    <x v="1"/>
    <m/>
    <m/>
    <m/>
    <m/>
    <n v="2500"/>
    <m/>
    <m/>
  </r>
  <r>
    <x v="9"/>
    <x v="0"/>
    <x v="1"/>
    <x v="0"/>
    <m/>
    <x v="4"/>
    <x v="0"/>
    <x v="0"/>
    <x v="0"/>
    <x v="187"/>
    <x v="187"/>
    <x v="106"/>
    <x v="13"/>
    <x v="1"/>
    <m/>
    <m/>
    <m/>
    <m/>
    <n v="3091"/>
    <m/>
    <m/>
  </r>
  <r>
    <x v="9"/>
    <x v="0"/>
    <x v="0"/>
    <x v="0"/>
    <m/>
    <x v="4"/>
    <x v="0"/>
    <x v="0"/>
    <x v="0"/>
    <x v="190"/>
    <x v="190"/>
    <x v="109"/>
    <x v="13"/>
    <x v="1"/>
    <m/>
    <m/>
    <m/>
    <m/>
    <n v="2100"/>
    <m/>
    <m/>
  </r>
  <r>
    <x v="9"/>
    <x v="0"/>
    <x v="0"/>
    <x v="0"/>
    <m/>
    <x v="4"/>
    <x v="0"/>
    <x v="0"/>
    <x v="0"/>
    <x v="189"/>
    <x v="189"/>
    <x v="108"/>
    <x v="13"/>
    <x v="1"/>
    <m/>
    <m/>
    <m/>
    <m/>
    <n v="3883.08"/>
    <m/>
    <m/>
  </r>
  <r>
    <x v="9"/>
    <x v="0"/>
    <x v="1"/>
    <x v="0"/>
    <m/>
    <x v="4"/>
    <x v="0"/>
    <x v="0"/>
    <x v="0"/>
    <x v="191"/>
    <x v="191"/>
    <x v="110"/>
    <x v="13"/>
    <x v="1"/>
    <m/>
    <m/>
    <m/>
    <m/>
    <n v="3000"/>
    <m/>
    <m/>
  </r>
  <r>
    <x v="9"/>
    <x v="0"/>
    <x v="0"/>
    <x v="0"/>
    <m/>
    <x v="4"/>
    <x v="0"/>
    <x v="0"/>
    <x v="0"/>
    <x v="192"/>
    <x v="192"/>
    <x v="111"/>
    <x v="13"/>
    <x v="1"/>
    <m/>
    <m/>
    <m/>
    <m/>
    <n v="4323.3"/>
    <m/>
    <m/>
  </r>
  <r>
    <x v="9"/>
    <x v="0"/>
    <x v="1"/>
    <x v="0"/>
    <m/>
    <x v="4"/>
    <x v="0"/>
    <x v="0"/>
    <x v="0"/>
    <x v="186"/>
    <x v="186"/>
    <x v="105"/>
    <x v="13"/>
    <x v="1"/>
    <m/>
    <m/>
    <m/>
    <m/>
    <n v="2140"/>
    <m/>
    <m/>
  </r>
  <r>
    <x v="9"/>
    <x v="0"/>
    <x v="1"/>
    <x v="1"/>
    <m/>
    <x v="4"/>
    <x v="0"/>
    <x v="0"/>
    <x v="0"/>
    <x v="193"/>
    <x v="193"/>
    <x v="112"/>
    <x v="13"/>
    <x v="1"/>
    <m/>
    <m/>
    <m/>
    <m/>
    <n v="0"/>
    <m/>
    <m/>
  </r>
  <r>
    <x v="9"/>
    <x v="0"/>
    <x v="0"/>
    <x v="0"/>
    <m/>
    <x v="4"/>
    <x v="0"/>
    <x v="0"/>
    <x v="1"/>
    <x v="194"/>
    <x v="194"/>
    <x v="113"/>
    <x v="13"/>
    <x v="1"/>
    <m/>
    <m/>
    <m/>
    <m/>
    <n v="4871"/>
    <m/>
    <m/>
  </r>
  <r>
    <x v="9"/>
    <x v="0"/>
    <x v="0"/>
    <x v="0"/>
    <m/>
    <x v="4"/>
    <x v="0"/>
    <x v="0"/>
    <x v="0"/>
    <x v="52"/>
    <x v="52"/>
    <x v="33"/>
    <x v="4"/>
    <x v="0"/>
    <m/>
    <m/>
    <m/>
    <m/>
    <n v="7500"/>
    <m/>
    <m/>
  </r>
  <r>
    <x v="9"/>
    <x v="0"/>
    <x v="0"/>
    <x v="0"/>
    <m/>
    <x v="4"/>
    <x v="0"/>
    <x v="0"/>
    <x v="0"/>
    <x v="64"/>
    <x v="64"/>
    <x v="45"/>
    <x v="4"/>
    <x v="0"/>
    <m/>
    <m/>
    <m/>
    <m/>
    <n v="0"/>
    <m/>
    <m/>
  </r>
  <r>
    <x v="9"/>
    <x v="0"/>
    <x v="1"/>
    <x v="0"/>
    <m/>
    <x v="4"/>
    <x v="0"/>
    <x v="0"/>
    <x v="0"/>
    <x v="65"/>
    <x v="65"/>
    <x v="46"/>
    <x v="4"/>
    <x v="0"/>
    <m/>
    <m/>
    <m/>
    <m/>
    <n v="3500"/>
    <m/>
    <m/>
  </r>
  <r>
    <x v="9"/>
    <x v="0"/>
    <x v="0"/>
    <x v="0"/>
    <m/>
    <x v="4"/>
    <x v="0"/>
    <x v="0"/>
    <x v="0"/>
    <x v="53"/>
    <x v="53"/>
    <x v="34"/>
    <x v="4"/>
    <x v="0"/>
    <m/>
    <m/>
    <m/>
    <m/>
    <n v="3370"/>
    <m/>
    <m/>
  </r>
  <r>
    <x v="9"/>
    <x v="0"/>
    <x v="1"/>
    <x v="0"/>
    <m/>
    <x v="4"/>
    <x v="0"/>
    <x v="0"/>
    <x v="0"/>
    <x v="54"/>
    <x v="54"/>
    <x v="35"/>
    <x v="4"/>
    <x v="0"/>
    <m/>
    <m/>
    <m/>
    <m/>
    <n v="2395.3200000000002"/>
    <m/>
    <m/>
  </r>
  <r>
    <x v="9"/>
    <x v="0"/>
    <x v="0"/>
    <x v="0"/>
    <m/>
    <x v="4"/>
    <x v="0"/>
    <x v="0"/>
    <x v="0"/>
    <x v="55"/>
    <x v="55"/>
    <x v="36"/>
    <x v="4"/>
    <x v="0"/>
    <m/>
    <m/>
    <m/>
    <m/>
    <n v="0"/>
    <m/>
    <m/>
  </r>
  <r>
    <x v="9"/>
    <x v="0"/>
    <x v="0"/>
    <x v="0"/>
    <m/>
    <x v="4"/>
    <x v="0"/>
    <x v="0"/>
    <x v="0"/>
    <x v="56"/>
    <x v="56"/>
    <x v="37"/>
    <x v="4"/>
    <x v="0"/>
    <m/>
    <m/>
    <m/>
    <m/>
    <n v="3988"/>
    <m/>
    <m/>
  </r>
  <r>
    <x v="9"/>
    <x v="0"/>
    <x v="1"/>
    <x v="0"/>
    <m/>
    <x v="4"/>
    <x v="0"/>
    <x v="0"/>
    <x v="1"/>
    <x v="57"/>
    <x v="57"/>
    <x v="38"/>
    <x v="4"/>
    <x v="0"/>
    <m/>
    <m/>
    <m/>
    <m/>
    <n v="8308.25"/>
    <m/>
    <m/>
  </r>
  <r>
    <x v="9"/>
    <x v="0"/>
    <x v="0"/>
    <x v="0"/>
    <m/>
    <x v="4"/>
    <x v="0"/>
    <x v="0"/>
    <x v="0"/>
    <x v="58"/>
    <x v="58"/>
    <x v="39"/>
    <x v="4"/>
    <x v="0"/>
    <m/>
    <m/>
    <m/>
    <m/>
    <n v="2680"/>
    <m/>
    <m/>
  </r>
  <r>
    <x v="9"/>
    <x v="0"/>
    <x v="1"/>
    <x v="0"/>
    <m/>
    <x v="4"/>
    <x v="0"/>
    <x v="0"/>
    <x v="1"/>
    <x v="59"/>
    <x v="59"/>
    <x v="40"/>
    <x v="4"/>
    <x v="0"/>
    <m/>
    <m/>
    <m/>
    <m/>
    <n v="0"/>
    <m/>
    <m/>
  </r>
  <r>
    <x v="9"/>
    <x v="0"/>
    <x v="0"/>
    <x v="0"/>
    <m/>
    <x v="4"/>
    <x v="0"/>
    <x v="0"/>
    <x v="0"/>
    <x v="60"/>
    <x v="60"/>
    <x v="41"/>
    <x v="4"/>
    <x v="0"/>
    <m/>
    <m/>
    <m/>
    <m/>
    <n v="10296"/>
    <m/>
    <m/>
  </r>
  <r>
    <x v="9"/>
    <x v="0"/>
    <x v="0"/>
    <x v="0"/>
    <m/>
    <x v="4"/>
    <x v="0"/>
    <x v="0"/>
    <x v="0"/>
    <x v="61"/>
    <x v="61"/>
    <x v="42"/>
    <x v="4"/>
    <x v="0"/>
    <m/>
    <m/>
    <m/>
    <m/>
    <n v="7407.5"/>
    <m/>
    <m/>
  </r>
  <r>
    <x v="9"/>
    <x v="0"/>
    <x v="0"/>
    <x v="0"/>
    <m/>
    <x v="4"/>
    <x v="0"/>
    <x v="0"/>
    <x v="0"/>
    <x v="62"/>
    <x v="62"/>
    <x v="43"/>
    <x v="4"/>
    <x v="0"/>
    <m/>
    <m/>
    <m/>
    <m/>
    <n v="4407"/>
    <m/>
    <m/>
  </r>
  <r>
    <x v="9"/>
    <x v="0"/>
    <x v="1"/>
    <x v="0"/>
    <m/>
    <x v="4"/>
    <x v="0"/>
    <x v="0"/>
    <x v="1"/>
    <x v="63"/>
    <x v="63"/>
    <x v="44"/>
    <x v="4"/>
    <x v="0"/>
    <m/>
    <m/>
    <m/>
    <m/>
    <n v="4000"/>
    <m/>
    <m/>
  </r>
  <r>
    <x v="9"/>
    <x v="0"/>
    <x v="1"/>
    <x v="0"/>
    <m/>
    <x v="4"/>
    <x v="0"/>
    <x v="0"/>
    <x v="0"/>
    <x v="66"/>
    <x v="66"/>
    <x v="47"/>
    <x v="5"/>
    <x v="0"/>
    <m/>
    <m/>
    <m/>
    <m/>
    <n v="140"/>
    <m/>
    <m/>
  </r>
  <r>
    <x v="9"/>
    <x v="0"/>
    <x v="1"/>
    <x v="0"/>
    <m/>
    <x v="4"/>
    <x v="0"/>
    <x v="0"/>
    <x v="0"/>
    <x v="68"/>
    <x v="68"/>
    <x v="48"/>
    <x v="5"/>
    <x v="0"/>
    <m/>
    <m/>
    <m/>
    <m/>
    <n v="3098.75"/>
    <m/>
    <m/>
  </r>
  <r>
    <x v="9"/>
    <x v="0"/>
    <x v="0"/>
    <x v="0"/>
    <m/>
    <x v="4"/>
    <x v="0"/>
    <x v="0"/>
    <x v="0"/>
    <x v="69"/>
    <x v="69"/>
    <x v="49"/>
    <x v="5"/>
    <x v="0"/>
    <m/>
    <m/>
    <m/>
    <m/>
    <n v="7646"/>
    <m/>
    <m/>
  </r>
  <r>
    <x v="9"/>
    <x v="0"/>
    <x v="0"/>
    <x v="0"/>
    <m/>
    <x v="4"/>
    <x v="0"/>
    <x v="0"/>
    <x v="0"/>
    <x v="70"/>
    <x v="70"/>
    <x v="50"/>
    <x v="5"/>
    <x v="0"/>
    <m/>
    <m/>
    <m/>
    <m/>
    <n v="24496"/>
    <m/>
    <m/>
  </r>
  <r>
    <x v="9"/>
    <x v="0"/>
    <x v="0"/>
    <x v="0"/>
    <m/>
    <x v="4"/>
    <x v="0"/>
    <x v="0"/>
    <x v="0"/>
    <x v="67"/>
    <x v="67"/>
    <x v="47"/>
    <x v="5"/>
    <x v="0"/>
    <m/>
    <m/>
    <m/>
    <m/>
    <n v="3343"/>
    <m/>
    <m/>
  </r>
  <r>
    <x v="9"/>
    <x v="0"/>
    <x v="0"/>
    <x v="0"/>
    <m/>
    <x v="4"/>
    <x v="0"/>
    <x v="0"/>
    <x v="0"/>
    <x v="71"/>
    <x v="71"/>
    <x v="48"/>
    <x v="5"/>
    <x v="0"/>
    <m/>
    <m/>
    <m/>
    <m/>
    <n v="2642.33"/>
    <m/>
    <m/>
  </r>
  <r>
    <x v="9"/>
    <x v="0"/>
    <x v="0"/>
    <x v="0"/>
    <m/>
    <x v="4"/>
    <x v="0"/>
    <x v="0"/>
    <x v="0"/>
    <x v="72"/>
    <x v="72"/>
    <x v="51"/>
    <x v="5"/>
    <x v="0"/>
    <m/>
    <m/>
    <m/>
    <m/>
    <n v="10321"/>
    <m/>
    <m/>
  </r>
  <r>
    <x v="9"/>
    <x v="0"/>
    <x v="0"/>
    <x v="0"/>
    <m/>
    <x v="4"/>
    <x v="0"/>
    <x v="0"/>
    <x v="0"/>
    <x v="73"/>
    <x v="73"/>
    <x v="52"/>
    <x v="5"/>
    <x v="0"/>
    <m/>
    <m/>
    <m/>
    <m/>
    <n v="3659"/>
    <m/>
    <m/>
  </r>
  <r>
    <x v="9"/>
    <x v="0"/>
    <x v="0"/>
    <x v="0"/>
    <m/>
    <x v="4"/>
    <x v="0"/>
    <x v="0"/>
    <x v="0"/>
    <x v="74"/>
    <x v="74"/>
    <x v="53"/>
    <x v="5"/>
    <x v="0"/>
    <m/>
    <m/>
    <m/>
    <m/>
    <n v="8431"/>
    <m/>
    <m/>
  </r>
  <r>
    <x v="9"/>
    <x v="0"/>
    <x v="0"/>
    <x v="0"/>
    <m/>
    <x v="4"/>
    <x v="0"/>
    <x v="0"/>
    <x v="0"/>
    <x v="195"/>
    <x v="195"/>
    <x v="114"/>
    <x v="14"/>
    <x v="2"/>
    <m/>
    <m/>
    <m/>
    <m/>
    <n v="4369"/>
    <m/>
    <m/>
  </r>
  <r>
    <x v="9"/>
    <x v="0"/>
    <x v="1"/>
    <x v="0"/>
    <m/>
    <x v="4"/>
    <x v="0"/>
    <x v="0"/>
    <x v="0"/>
    <x v="217"/>
    <x v="217"/>
    <x v="123"/>
    <x v="14"/>
    <x v="2"/>
    <m/>
    <m/>
    <m/>
    <m/>
    <n v="1000"/>
    <m/>
    <m/>
  </r>
  <r>
    <x v="9"/>
    <x v="0"/>
    <x v="1"/>
    <x v="0"/>
    <m/>
    <x v="4"/>
    <x v="0"/>
    <x v="0"/>
    <x v="0"/>
    <x v="198"/>
    <x v="198"/>
    <x v="115"/>
    <x v="14"/>
    <x v="2"/>
    <m/>
    <m/>
    <m/>
    <m/>
    <n v="1000"/>
    <m/>
    <m/>
  </r>
  <r>
    <x v="9"/>
    <x v="0"/>
    <x v="1"/>
    <x v="0"/>
    <m/>
    <x v="4"/>
    <x v="0"/>
    <x v="0"/>
    <x v="0"/>
    <x v="201"/>
    <x v="201"/>
    <x v="116"/>
    <x v="14"/>
    <x v="2"/>
    <m/>
    <m/>
    <m/>
    <m/>
    <n v="4000"/>
    <m/>
    <m/>
  </r>
  <r>
    <x v="9"/>
    <x v="0"/>
    <x v="1"/>
    <x v="0"/>
    <m/>
    <x v="4"/>
    <x v="0"/>
    <x v="0"/>
    <x v="0"/>
    <x v="204"/>
    <x v="204"/>
    <x v="117"/>
    <x v="14"/>
    <x v="2"/>
    <m/>
    <m/>
    <m/>
    <m/>
    <n v="0"/>
    <m/>
    <m/>
  </r>
  <r>
    <x v="9"/>
    <x v="0"/>
    <x v="1"/>
    <x v="0"/>
    <m/>
    <x v="4"/>
    <x v="0"/>
    <x v="0"/>
    <x v="0"/>
    <x v="218"/>
    <x v="218"/>
    <x v="124"/>
    <x v="14"/>
    <x v="2"/>
    <m/>
    <m/>
    <m/>
    <m/>
    <n v="600"/>
    <m/>
    <m/>
  </r>
  <r>
    <x v="9"/>
    <x v="0"/>
    <x v="1"/>
    <x v="0"/>
    <m/>
    <x v="4"/>
    <x v="0"/>
    <x v="0"/>
    <x v="0"/>
    <x v="221"/>
    <x v="221"/>
    <x v="126"/>
    <x v="14"/>
    <x v="2"/>
    <m/>
    <m/>
    <m/>
    <m/>
    <n v="2988"/>
    <m/>
    <m/>
  </r>
  <r>
    <x v="9"/>
    <x v="0"/>
    <x v="1"/>
    <x v="0"/>
    <m/>
    <x v="4"/>
    <x v="0"/>
    <x v="0"/>
    <x v="0"/>
    <x v="223"/>
    <x v="223"/>
    <x v="121"/>
    <x v="14"/>
    <x v="2"/>
    <m/>
    <m/>
    <m/>
    <m/>
    <n v="1651"/>
    <m/>
    <m/>
  </r>
  <r>
    <x v="9"/>
    <x v="0"/>
    <x v="0"/>
    <x v="0"/>
    <m/>
    <x v="4"/>
    <x v="0"/>
    <x v="0"/>
    <x v="0"/>
    <x v="205"/>
    <x v="205"/>
    <x v="117"/>
    <x v="14"/>
    <x v="2"/>
    <m/>
    <m/>
    <m/>
    <m/>
    <n v="1171"/>
    <m/>
    <m/>
  </r>
  <r>
    <x v="9"/>
    <x v="0"/>
    <x v="0"/>
    <x v="0"/>
    <m/>
    <x v="4"/>
    <x v="0"/>
    <x v="0"/>
    <x v="0"/>
    <x v="209"/>
    <x v="209"/>
    <x v="119"/>
    <x v="14"/>
    <x v="2"/>
    <m/>
    <m/>
    <m/>
    <m/>
    <n v="1250"/>
    <m/>
    <m/>
  </r>
  <r>
    <x v="9"/>
    <x v="0"/>
    <x v="0"/>
    <x v="0"/>
    <m/>
    <x v="4"/>
    <x v="0"/>
    <x v="0"/>
    <x v="0"/>
    <x v="212"/>
    <x v="212"/>
    <x v="120"/>
    <x v="14"/>
    <x v="2"/>
    <m/>
    <m/>
    <m/>
    <m/>
    <n v="5515"/>
    <m/>
    <m/>
  </r>
  <r>
    <x v="9"/>
    <x v="0"/>
    <x v="1"/>
    <x v="0"/>
    <m/>
    <x v="4"/>
    <x v="0"/>
    <x v="0"/>
    <x v="0"/>
    <x v="208"/>
    <x v="208"/>
    <x v="118"/>
    <x v="14"/>
    <x v="2"/>
    <m/>
    <m/>
    <m/>
    <m/>
    <n v="1250"/>
    <m/>
    <m/>
  </r>
  <r>
    <x v="9"/>
    <x v="0"/>
    <x v="1"/>
    <x v="0"/>
    <m/>
    <x v="4"/>
    <x v="0"/>
    <x v="0"/>
    <x v="0"/>
    <x v="225"/>
    <x v="225"/>
    <x v="126"/>
    <x v="14"/>
    <x v="2"/>
    <m/>
    <m/>
    <m/>
    <m/>
    <n v="1346"/>
    <m/>
    <m/>
  </r>
  <r>
    <x v="9"/>
    <x v="0"/>
    <x v="1"/>
    <x v="0"/>
    <m/>
    <x v="4"/>
    <x v="0"/>
    <x v="0"/>
    <x v="0"/>
    <x v="226"/>
    <x v="226"/>
    <x v="127"/>
    <x v="14"/>
    <x v="2"/>
    <m/>
    <m/>
    <m/>
    <m/>
    <n v="500"/>
    <m/>
    <m/>
  </r>
  <r>
    <x v="9"/>
    <x v="0"/>
    <x v="1"/>
    <x v="0"/>
    <m/>
    <x v="4"/>
    <x v="0"/>
    <x v="0"/>
    <x v="0"/>
    <x v="203"/>
    <x v="203"/>
    <x v="116"/>
    <x v="14"/>
    <x v="2"/>
    <m/>
    <m/>
    <m/>
    <m/>
    <n v="126"/>
    <m/>
    <m/>
  </r>
  <r>
    <x v="9"/>
    <x v="0"/>
    <x v="0"/>
    <x v="0"/>
    <m/>
    <x v="4"/>
    <x v="0"/>
    <x v="0"/>
    <x v="0"/>
    <x v="202"/>
    <x v="202"/>
    <x v="116"/>
    <x v="14"/>
    <x v="2"/>
    <m/>
    <m/>
    <m/>
    <m/>
    <n v="0"/>
    <m/>
    <m/>
  </r>
  <r>
    <x v="9"/>
    <x v="0"/>
    <x v="1"/>
    <x v="0"/>
    <m/>
    <x v="4"/>
    <x v="0"/>
    <x v="0"/>
    <x v="0"/>
    <x v="199"/>
    <x v="199"/>
    <x v="115"/>
    <x v="14"/>
    <x v="2"/>
    <m/>
    <m/>
    <m/>
    <m/>
    <n v="0"/>
    <m/>
    <m/>
  </r>
  <r>
    <x v="9"/>
    <x v="0"/>
    <x v="0"/>
    <x v="0"/>
    <m/>
    <x v="4"/>
    <x v="0"/>
    <x v="0"/>
    <x v="0"/>
    <x v="227"/>
    <x v="227"/>
    <x v="127"/>
    <x v="14"/>
    <x v="2"/>
    <m/>
    <m/>
    <m/>
    <m/>
    <n v="2357"/>
    <m/>
    <m/>
  </r>
  <r>
    <x v="9"/>
    <x v="0"/>
    <x v="0"/>
    <x v="0"/>
    <m/>
    <x v="4"/>
    <x v="0"/>
    <x v="0"/>
    <x v="0"/>
    <x v="213"/>
    <x v="213"/>
    <x v="121"/>
    <x v="14"/>
    <x v="2"/>
    <m/>
    <m/>
    <m/>
    <m/>
    <n v="3462"/>
    <m/>
    <m/>
  </r>
  <r>
    <x v="9"/>
    <x v="0"/>
    <x v="1"/>
    <x v="0"/>
    <m/>
    <x v="4"/>
    <x v="0"/>
    <x v="0"/>
    <x v="0"/>
    <x v="219"/>
    <x v="219"/>
    <x v="124"/>
    <x v="14"/>
    <x v="2"/>
    <m/>
    <m/>
    <m/>
    <m/>
    <n v="875"/>
    <m/>
    <m/>
  </r>
  <r>
    <x v="9"/>
    <x v="0"/>
    <x v="1"/>
    <x v="0"/>
    <m/>
    <x v="4"/>
    <x v="0"/>
    <x v="0"/>
    <x v="0"/>
    <x v="196"/>
    <x v="196"/>
    <x v="114"/>
    <x v="14"/>
    <x v="2"/>
    <m/>
    <m/>
    <m/>
    <m/>
    <n v="0"/>
    <m/>
    <m/>
  </r>
  <r>
    <x v="9"/>
    <x v="0"/>
    <x v="1"/>
    <x v="0"/>
    <m/>
    <x v="4"/>
    <x v="0"/>
    <x v="0"/>
    <x v="0"/>
    <x v="206"/>
    <x v="206"/>
    <x v="117"/>
    <x v="14"/>
    <x v="2"/>
    <m/>
    <m/>
    <m/>
    <m/>
    <n v="0"/>
    <m/>
    <m/>
  </r>
  <r>
    <x v="9"/>
    <x v="0"/>
    <x v="0"/>
    <x v="0"/>
    <m/>
    <x v="4"/>
    <x v="0"/>
    <x v="0"/>
    <x v="0"/>
    <x v="210"/>
    <x v="210"/>
    <x v="119"/>
    <x v="14"/>
    <x v="2"/>
    <m/>
    <m/>
    <m/>
    <m/>
    <n v="1000"/>
    <m/>
    <m/>
  </r>
  <r>
    <x v="9"/>
    <x v="0"/>
    <x v="1"/>
    <x v="0"/>
    <m/>
    <x v="4"/>
    <x v="0"/>
    <x v="0"/>
    <x v="0"/>
    <x v="200"/>
    <x v="200"/>
    <x v="115"/>
    <x v="14"/>
    <x v="2"/>
    <m/>
    <m/>
    <m/>
    <m/>
    <n v="0"/>
    <m/>
    <m/>
  </r>
  <r>
    <x v="9"/>
    <x v="0"/>
    <x v="1"/>
    <x v="0"/>
    <m/>
    <x v="4"/>
    <x v="0"/>
    <x v="0"/>
    <x v="0"/>
    <x v="228"/>
    <x v="228"/>
    <x v="124"/>
    <x v="14"/>
    <x v="2"/>
    <m/>
    <m/>
    <m/>
    <m/>
    <n v="400"/>
    <m/>
    <m/>
  </r>
  <r>
    <x v="9"/>
    <x v="0"/>
    <x v="0"/>
    <x v="0"/>
    <m/>
    <x v="4"/>
    <x v="0"/>
    <x v="0"/>
    <x v="0"/>
    <x v="224"/>
    <x v="224"/>
    <x v="125"/>
    <x v="14"/>
    <x v="2"/>
    <m/>
    <m/>
    <m/>
    <m/>
    <n v="7250"/>
    <m/>
    <m/>
  </r>
  <r>
    <x v="9"/>
    <x v="0"/>
    <x v="0"/>
    <x v="0"/>
    <m/>
    <x v="4"/>
    <x v="0"/>
    <x v="0"/>
    <x v="0"/>
    <x v="211"/>
    <x v="211"/>
    <x v="119"/>
    <x v="14"/>
    <x v="2"/>
    <m/>
    <m/>
    <m/>
    <m/>
    <n v="1600"/>
    <m/>
    <m/>
  </r>
  <r>
    <x v="9"/>
    <x v="0"/>
    <x v="1"/>
    <x v="0"/>
    <m/>
    <x v="4"/>
    <x v="0"/>
    <x v="0"/>
    <x v="0"/>
    <x v="222"/>
    <x v="222"/>
    <x v="126"/>
    <x v="14"/>
    <x v="2"/>
    <m/>
    <m/>
    <m/>
    <m/>
    <n v="0"/>
    <m/>
    <m/>
  </r>
  <r>
    <x v="9"/>
    <x v="0"/>
    <x v="0"/>
    <x v="0"/>
    <m/>
    <x v="4"/>
    <x v="0"/>
    <x v="0"/>
    <x v="0"/>
    <x v="197"/>
    <x v="197"/>
    <x v="114"/>
    <x v="14"/>
    <x v="2"/>
    <m/>
    <m/>
    <m/>
    <m/>
    <n v="0"/>
    <m/>
    <m/>
  </r>
  <r>
    <x v="9"/>
    <x v="0"/>
    <x v="1"/>
    <x v="0"/>
    <m/>
    <x v="4"/>
    <x v="0"/>
    <x v="0"/>
    <x v="0"/>
    <x v="214"/>
    <x v="214"/>
    <x v="118"/>
    <x v="14"/>
    <x v="2"/>
    <m/>
    <m/>
    <m/>
    <m/>
    <n v="1000"/>
    <m/>
    <m/>
  </r>
  <r>
    <x v="9"/>
    <x v="0"/>
    <x v="1"/>
    <x v="0"/>
    <m/>
    <x v="4"/>
    <x v="0"/>
    <x v="0"/>
    <x v="0"/>
    <x v="220"/>
    <x v="220"/>
    <x v="125"/>
    <x v="14"/>
    <x v="2"/>
    <m/>
    <m/>
    <m/>
    <m/>
    <n v="0"/>
    <m/>
    <m/>
  </r>
  <r>
    <x v="9"/>
    <x v="0"/>
    <x v="0"/>
    <x v="0"/>
    <m/>
    <x v="4"/>
    <x v="0"/>
    <x v="0"/>
    <x v="0"/>
    <x v="215"/>
    <x v="215"/>
    <x v="118"/>
    <x v="14"/>
    <x v="2"/>
    <m/>
    <m/>
    <m/>
    <m/>
    <n v="2374"/>
    <m/>
    <m/>
  </r>
  <r>
    <x v="9"/>
    <x v="0"/>
    <x v="0"/>
    <x v="0"/>
    <m/>
    <x v="4"/>
    <x v="0"/>
    <x v="0"/>
    <x v="0"/>
    <x v="207"/>
    <x v="207"/>
    <x v="117"/>
    <x v="14"/>
    <x v="2"/>
    <m/>
    <m/>
    <m/>
    <m/>
    <n v="3728"/>
    <m/>
    <m/>
  </r>
  <r>
    <x v="9"/>
    <x v="0"/>
    <x v="1"/>
    <x v="0"/>
    <m/>
    <x v="4"/>
    <x v="0"/>
    <x v="0"/>
    <x v="0"/>
    <x v="216"/>
    <x v="216"/>
    <x v="122"/>
    <x v="14"/>
    <x v="2"/>
    <m/>
    <m/>
    <m/>
    <m/>
    <n v="2000"/>
    <m/>
    <m/>
  </r>
  <r>
    <x v="9"/>
    <x v="0"/>
    <x v="1"/>
    <x v="0"/>
    <m/>
    <x v="4"/>
    <x v="0"/>
    <x v="0"/>
    <x v="0"/>
    <x v="229"/>
    <x v="229"/>
    <x v="128"/>
    <x v="15"/>
    <x v="2"/>
    <m/>
    <m/>
    <m/>
    <m/>
    <n v="2100.41"/>
    <m/>
    <m/>
  </r>
  <r>
    <x v="9"/>
    <x v="0"/>
    <x v="0"/>
    <x v="0"/>
    <m/>
    <x v="4"/>
    <x v="0"/>
    <x v="0"/>
    <x v="1"/>
    <x v="230"/>
    <x v="230"/>
    <x v="129"/>
    <x v="15"/>
    <x v="2"/>
    <m/>
    <m/>
    <m/>
    <m/>
    <n v="12839"/>
    <m/>
    <m/>
  </r>
  <r>
    <x v="9"/>
    <x v="0"/>
    <x v="0"/>
    <x v="0"/>
    <m/>
    <x v="4"/>
    <x v="0"/>
    <x v="0"/>
    <x v="0"/>
    <x v="231"/>
    <x v="231"/>
    <x v="130"/>
    <x v="15"/>
    <x v="2"/>
    <m/>
    <m/>
    <m/>
    <m/>
    <n v="11157"/>
    <m/>
    <m/>
  </r>
  <r>
    <x v="9"/>
    <x v="0"/>
    <x v="0"/>
    <x v="0"/>
    <m/>
    <x v="4"/>
    <x v="0"/>
    <x v="0"/>
    <x v="0"/>
    <x v="232"/>
    <x v="232"/>
    <x v="131"/>
    <x v="15"/>
    <x v="2"/>
    <m/>
    <m/>
    <m/>
    <m/>
    <n v="5056"/>
    <m/>
    <m/>
  </r>
  <r>
    <x v="9"/>
    <x v="0"/>
    <x v="0"/>
    <x v="0"/>
    <m/>
    <x v="4"/>
    <x v="0"/>
    <x v="0"/>
    <x v="0"/>
    <x v="240"/>
    <x v="240"/>
    <x v="139"/>
    <x v="15"/>
    <x v="2"/>
    <m/>
    <m/>
    <m/>
    <m/>
    <n v="6073.33"/>
    <m/>
    <m/>
  </r>
  <r>
    <x v="9"/>
    <x v="0"/>
    <x v="1"/>
    <x v="0"/>
    <m/>
    <x v="4"/>
    <x v="0"/>
    <x v="0"/>
    <x v="0"/>
    <x v="233"/>
    <x v="233"/>
    <x v="132"/>
    <x v="15"/>
    <x v="2"/>
    <m/>
    <m/>
    <m/>
    <m/>
    <n v="900"/>
    <m/>
    <m/>
  </r>
  <r>
    <x v="9"/>
    <x v="0"/>
    <x v="1"/>
    <x v="0"/>
    <m/>
    <x v="4"/>
    <x v="0"/>
    <x v="0"/>
    <x v="0"/>
    <x v="244"/>
    <x v="244"/>
    <x v="141"/>
    <x v="15"/>
    <x v="2"/>
    <m/>
    <m/>
    <m/>
    <m/>
    <n v="250"/>
    <m/>
    <m/>
  </r>
  <r>
    <x v="9"/>
    <x v="0"/>
    <x v="1"/>
    <x v="0"/>
    <m/>
    <x v="4"/>
    <x v="0"/>
    <x v="0"/>
    <x v="0"/>
    <x v="234"/>
    <x v="234"/>
    <x v="133"/>
    <x v="15"/>
    <x v="2"/>
    <m/>
    <m/>
    <m/>
    <m/>
    <n v="4000"/>
    <m/>
    <m/>
  </r>
  <r>
    <x v="9"/>
    <x v="0"/>
    <x v="1"/>
    <x v="0"/>
    <m/>
    <x v="4"/>
    <x v="0"/>
    <x v="0"/>
    <x v="0"/>
    <x v="235"/>
    <x v="235"/>
    <x v="134"/>
    <x v="15"/>
    <x v="2"/>
    <m/>
    <m/>
    <m/>
    <m/>
    <n v="500"/>
    <m/>
    <m/>
  </r>
  <r>
    <x v="9"/>
    <x v="0"/>
    <x v="0"/>
    <x v="0"/>
    <m/>
    <x v="4"/>
    <x v="0"/>
    <x v="0"/>
    <x v="0"/>
    <x v="236"/>
    <x v="236"/>
    <x v="135"/>
    <x v="15"/>
    <x v="2"/>
    <m/>
    <m/>
    <m/>
    <m/>
    <n v="3580"/>
    <m/>
    <m/>
  </r>
  <r>
    <x v="9"/>
    <x v="0"/>
    <x v="1"/>
    <x v="0"/>
    <m/>
    <x v="4"/>
    <x v="0"/>
    <x v="0"/>
    <x v="0"/>
    <x v="242"/>
    <x v="242"/>
    <x v="141"/>
    <x v="15"/>
    <x v="2"/>
    <m/>
    <m/>
    <m/>
    <m/>
    <n v="0"/>
    <m/>
    <m/>
  </r>
  <r>
    <x v="9"/>
    <x v="0"/>
    <x v="1"/>
    <x v="1"/>
    <m/>
    <x v="4"/>
    <x v="0"/>
    <x v="0"/>
    <x v="1"/>
    <x v="243"/>
    <x v="243"/>
    <x v="142"/>
    <x v="15"/>
    <x v="2"/>
    <m/>
    <m/>
    <m/>
    <m/>
    <n v="4223"/>
    <m/>
    <m/>
  </r>
  <r>
    <x v="9"/>
    <x v="0"/>
    <x v="1"/>
    <x v="0"/>
    <m/>
    <x v="4"/>
    <x v="0"/>
    <x v="0"/>
    <x v="0"/>
    <x v="246"/>
    <x v="246"/>
    <x v="141"/>
    <x v="15"/>
    <x v="2"/>
    <m/>
    <m/>
    <m/>
    <m/>
    <n v="0"/>
    <m/>
    <m/>
  </r>
  <r>
    <x v="9"/>
    <x v="0"/>
    <x v="0"/>
    <x v="0"/>
    <m/>
    <x v="4"/>
    <x v="0"/>
    <x v="0"/>
    <x v="0"/>
    <x v="238"/>
    <x v="238"/>
    <x v="137"/>
    <x v="15"/>
    <x v="2"/>
    <m/>
    <m/>
    <m/>
    <m/>
    <n v="5294"/>
    <m/>
    <m/>
  </r>
  <r>
    <x v="9"/>
    <x v="0"/>
    <x v="1"/>
    <x v="0"/>
    <m/>
    <x v="4"/>
    <x v="0"/>
    <x v="0"/>
    <x v="0"/>
    <x v="245"/>
    <x v="245"/>
    <x v="142"/>
    <x v="15"/>
    <x v="2"/>
    <m/>
    <m/>
    <m/>
    <m/>
    <n v="500"/>
    <m/>
    <m/>
  </r>
  <r>
    <x v="9"/>
    <x v="0"/>
    <x v="1"/>
    <x v="0"/>
    <m/>
    <x v="4"/>
    <x v="0"/>
    <x v="0"/>
    <x v="0"/>
    <x v="247"/>
    <x v="247"/>
    <x v="141"/>
    <x v="15"/>
    <x v="2"/>
    <m/>
    <m/>
    <m/>
    <m/>
    <n v="500"/>
    <m/>
    <m/>
  </r>
  <r>
    <x v="9"/>
    <x v="0"/>
    <x v="1"/>
    <x v="0"/>
    <m/>
    <x v="4"/>
    <x v="0"/>
    <x v="0"/>
    <x v="0"/>
    <x v="237"/>
    <x v="237"/>
    <x v="136"/>
    <x v="15"/>
    <x v="2"/>
    <m/>
    <m/>
    <m/>
    <m/>
    <n v="500"/>
    <m/>
    <m/>
  </r>
  <r>
    <x v="9"/>
    <x v="0"/>
    <x v="1"/>
    <x v="0"/>
    <m/>
    <x v="4"/>
    <x v="0"/>
    <x v="0"/>
    <x v="0"/>
    <x v="239"/>
    <x v="239"/>
    <x v="138"/>
    <x v="15"/>
    <x v="2"/>
    <m/>
    <m/>
    <m/>
    <m/>
    <n v="1500"/>
    <m/>
    <m/>
  </r>
  <r>
    <x v="9"/>
    <x v="0"/>
    <x v="0"/>
    <x v="0"/>
    <m/>
    <x v="4"/>
    <x v="0"/>
    <x v="0"/>
    <x v="0"/>
    <x v="250"/>
    <x v="250"/>
    <x v="144"/>
    <x v="15"/>
    <x v="2"/>
    <m/>
    <m/>
    <m/>
    <m/>
    <n v="2359.7600000000002"/>
    <m/>
    <m/>
  </r>
  <r>
    <x v="9"/>
    <x v="0"/>
    <x v="0"/>
    <x v="0"/>
    <m/>
    <x v="4"/>
    <x v="0"/>
    <x v="0"/>
    <x v="0"/>
    <x v="241"/>
    <x v="241"/>
    <x v="140"/>
    <x v="15"/>
    <x v="2"/>
    <m/>
    <m/>
    <m/>
    <m/>
    <n v="0"/>
    <m/>
    <m/>
  </r>
  <r>
    <x v="9"/>
    <x v="0"/>
    <x v="1"/>
    <x v="0"/>
    <m/>
    <x v="4"/>
    <x v="0"/>
    <x v="0"/>
    <x v="0"/>
    <x v="248"/>
    <x v="248"/>
    <x v="141"/>
    <x v="15"/>
    <x v="2"/>
    <m/>
    <m/>
    <m/>
    <m/>
    <n v="4000"/>
    <m/>
    <m/>
  </r>
  <r>
    <x v="9"/>
    <x v="0"/>
    <x v="0"/>
    <x v="1"/>
    <m/>
    <x v="4"/>
    <x v="0"/>
    <x v="0"/>
    <x v="0"/>
    <x v="251"/>
    <x v="251"/>
    <x v="145"/>
    <x v="15"/>
    <x v="2"/>
    <m/>
    <m/>
    <m/>
    <m/>
    <n v="5000"/>
    <m/>
    <m/>
  </r>
  <r>
    <x v="9"/>
    <x v="0"/>
    <x v="0"/>
    <x v="0"/>
    <m/>
    <x v="4"/>
    <x v="0"/>
    <x v="0"/>
    <x v="0"/>
    <x v="252"/>
    <x v="252"/>
    <x v="146"/>
    <x v="17"/>
    <x v="2"/>
    <m/>
    <m/>
    <m/>
    <m/>
    <n v="6404"/>
    <m/>
    <m/>
  </r>
  <r>
    <x v="9"/>
    <x v="0"/>
    <x v="0"/>
    <x v="0"/>
    <m/>
    <x v="4"/>
    <x v="0"/>
    <x v="0"/>
    <x v="0"/>
    <x v="253"/>
    <x v="253"/>
    <x v="147"/>
    <x v="17"/>
    <x v="2"/>
    <m/>
    <m/>
    <m/>
    <m/>
    <n v="1500"/>
    <m/>
    <m/>
  </r>
  <r>
    <x v="9"/>
    <x v="0"/>
    <x v="1"/>
    <x v="0"/>
    <m/>
    <x v="4"/>
    <x v="0"/>
    <x v="0"/>
    <x v="0"/>
    <x v="255"/>
    <x v="255"/>
    <x v="148"/>
    <x v="17"/>
    <x v="2"/>
    <m/>
    <m/>
    <m/>
    <m/>
    <n v="0"/>
    <m/>
    <m/>
  </r>
  <r>
    <x v="9"/>
    <x v="0"/>
    <x v="0"/>
    <x v="0"/>
    <m/>
    <x v="4"/>
    <x v="0"/>
    <x v="0"/>
    <x v="0"/>
    <x v="258"/>
    <x v="258"/>
    <x v="149"/>
    <x v="17"/>
    <x v="2"/>
    <m/>
    <m/>
    <m/>
    <m/>
    <n v="250"/>
    <m/>
    <m/>
  </r>
  <r>
    <x v="9"/>
    <x v="0"/>
    <x v="0"/>
    <x v="0"/>
    <m/>
    <x v="4"/>
    <x v="0"/>
    <x v="0"/>
    <x v="0"/>
    <x v="261"/>
    <x v="261"/>
    <x v="150"/>
    <x v="17"/>
    <x v="2"/>
    <m/>
    <m/>
    <m/>
    <m/>
    <n v="500"/>
    <m/>
    <m/>
  </r>
  <r>
    <x v="9"/>
    <x v="0"/>
    <x v="1"/>
    <x v="0"/>
    <m/>
    <x v="4"/>
    <x v="0"/>
    <x v="0"/>
    <x v="0"/>
    <x v="264"/>
    <x v="264"/>
    <x v="151"/>
    <x v="17"/>
    <x v="2"/>
    <m/>
    <m/>
    <m/>
    <m/>
    <n v="750"/>
    <m/>
    <m/>
  </r>
  <r>
    <x v="9"/>
    <x v="0"/>
    <x v="0"/>
    <x v="1"/>
    <m/>
    <x v="4"/>
    <x v="0"/>
    <x v="0"/>
    <x v="0"/>
    <x v="267"/>
    <x v="267"/>
    <x v="152"/>
    <x v="17"/>
    <x v="2"/>
    <m/>
    <m/>
    <m/>
    <m/>
    <n v="6740"/>
    <m/>
    <m/>
  </r>
  <r>
    <x v="9"/>
    <x v="0"/>
    <x v="1"/>
    <x v="0"/>
    <m/>
    <x v="4"/>
    <x v="0"/>
    <x v="0"/>
    <x v="0"/>
    <x v="266"/>
    <x v="266"/>
    <x v="151"/>
    <x v="17"/>
    <x v="2"/>
    <m/>
    <m/>
    <m/>
    <m/>
    <n v="125"/>
    <m/>
    <m/>
  </r>
  <r>
    <x v="9"/>
    <x v="0"/>
    <x v="0"/>
    <x v="0"/>
    <m/>
    <x v="4"/>
    <x v="0"/>
    <x v="0"/>
    <x v="0"/>
    <x v="268"/>
    <x v="268"/>
    <x v="147"/>
    <x v="17"/>
    <x v="2"/>
    <m/>
    <m/>
    <m/>
    <m/>
    <n v="1682"/>
    <m/>
    <m/>
  </r>
  <r>
    <x v="9"/>
    <x v="0"/>
    <x v="1"/>
    <x v="0"/>
    <m/>
    <x v="4"/>
    <x v="0"/>
    <x v="0"/>
    <x v="0"/>
    <x v="263"/>
    <x v="263"/>
    <x v="150"/>
    <x v="17"/>
    <x v="2"/>
    <m/>
    <m/>
    <m/>
    <m/>
    <n v="800"/>
    <m/>
    <m/>
  </r>
  <r>
    <x v="9"/>
    <x v="0"/>
    <x v="0"/>
    <x v="0"/>
    <m/>
    <x v="4"/>
    <x v="0"/>
    <x v="0"/>
    <x v="0"/>
    <x v="257"/>
    <x v="257"/>
    <x v="148"/>
    <x v="17"/>
    <x v="2"/>
    <m/>
    <m/>
    <m/>
    <m/>
    <n v="0"/>
    <m/>
    <m/>
  </r>
  <r>
    <x v="9"/>
    <x v="0"/>
    <x v="0"/>
    <x v="0"/>
    <m/>
    <x v="4"/>
    <x v="0"/>
    <x v="0"/>
    <x v="0"/>
    <x v="256"/>
    <x v="256"/>
    <x v="148"/>
    <x v="17"/>
    <x v="2"/>
    <m/>
    <m/>
    <m/>
    <m/>
    <n v="494"/>
    <m/>
    <m/>
  </r>
  <r>
    <x v="9"/>
    <x v="0"/>
    <x v="1"/>
    <x v="0"/>
    <m/>
    <x v="4"/>
    <x v="0"/>
    <x v="0"/>
    <x v="0"/>
    <x v="259"/>
    <x v="259"/>
    <x v="149"/>
    <x v="17"/>
    <x v="2"/>
    <m/>
    <m/>
    <m/>
    <m/>
    <n v="5000"/>
    <m/>
    <m/>
  </r>
  <r>
    <x v="9"/>
    <x v="0"/>
    <x v="0"/>
    <x v="0"/>
    <m/>
    <x v="4"/>
    <x v="0"/>
    <x v="0"/>
    <x v="0"/>
    <x v="269"/>
    <x v="269"/>
    <x v="147"/>
    <x v="17"/>
    <x v="2"/>
    <m/>
    <m/>
    <m/>
    <m/>
    <n v="1108"/>
    <m/>
    <m/>
  </r>
  <r>
    <x v="9"/>
    <x v="0"/>
    <x v="1"/>
    <x v="0"/>
    <m/>
    <x v="4"/>
    <x v="0"/>
    <x v="0"/>
    <x v="0"/>
    <x v="270"/>
    <x v="270"/>
    <x v="153"/>
    <x v="17"/>
    <x v="2"/>
    <m/>
    <m/>
    <m/>
    <m/>
    <n v="5000"/>
    <m/>
    <m/>
  </r>
  <r>
    <x v="9"/>
    <x v="0"/>
    <x v="0"/>
    <x v="0"/>
    <m/>
    <x v="4"/>
    <x v="0"/>
    <x v="0"/>
    <x v="0"/>
    <x v="260"/>
    <x v="260"/>
    <x v="149"/>
    <x v="17"/>
    <x v="2"/>
    <m/>
    <m/>
    <m/>
    <m/>
    <n v="0"/>
    <m/>
    <m/>
  </r>
  <r>
    <x v="9"/>
    <x v="0"/>
    <x v="1"/>
    <x v="0"/>
    <m/>
    <x v="4"/>
    <x v="0"/>
    <x v="0"/>
    <x v="0"/>
    <x v="254"/>
    <x v="254"/>
    <x v="147"/>
    <x v="17"/>
    <x v="2"/>
    <m/>
    <m/>
    <m/>
    <m/>
    <n v="0"/>
    <m/>
    <m/>
  </r>
  <r>
    <x v="9"/>
    <x v="0"/>
    <x v="0"/>
    <x v="0"/>
    <m/>
    <x v="4"/>
    <x v="0"/>
    <x v="0"/>
    <x v="0"/>
    <x v="262"/>
    <x v="262"/>
    <x v="150"/>
    <x v="17"/>
    <x v="2"/>
    <m/>
    <m/>
    <m/>
    <m/>
    <n v="1800"/>
    <m/>
    <m/>
  </r>
  <r>
    <x v="9"/>
    <x v="0"/>
    <x v="1"/>
    <x v="0"/>
    <m/>
    <x v="4"/>
    <x v="0"/>
    <x v="0"/>
    <x v="0"/>
    <x v="265"/>
    <x v="265"/>
    <x v="151"/>
    <x v="17"/>
    <x v="2"/>
    <m/>
    <m/>
    <m/>
    <m/>
    <n v="2400"/>
    <m/>
    <m/>
  </r>
  <r>
    <x v="9"/>
    <x v="0"/>
    <x v="0"/>
    <x v="0"/>
    <m/>
    <x v="4"/>
    <x v="0"/>
    <x v="0"/>
    <x v="0"/>
    <x v="271"/>
    <x v="271"/>
    <x v="154"/>
    <x v="18"/>
    <x v="2"/>
    <m/>
    <m/>
    <m/>
    <m/>
    <n v="310"/>
    <m/>
    <m/>
  </r>
  <r>
    <x v="9"/>
    <x v="0"/>
    <x v="1"/>
    <x v="0"/>
    <m/>
    <x v="4"/>
    <x v="0"/>
    <x v="0"/>
    <x v="0"/>
    <x v="272"/>
    <x v="272"/>
    <x v="155"/>
    <x v="18"/>
    <x v="2"/>
    <m/>
    <m/>
    <m/>
    <m/>
    <n v="3914.75"/>
    <m/>
    <m/>
  </r>
  <r>
    <x v="9"/>
    <x v="0"/>
    <x v="0"/>
    <x v="0"/>
    <m/>
    <x v="4"/>
    <x v="0"/>
    <x v="0"/>
    <x v="0"/>
    <x v="273"/>
    <x v="273"/>
    <x v="156"/>
    <x v="18"/>
    <x v="2"/>
    <m/>
    <m/>
    <m/>
    <m/>
    <n v="12489.5"/>
    <m/>
    <m/>
  </r>
  <r>
    <x v="9"/>
    <x v="0"/>
    <x v="0"/>
    <x v="0"/>
    <m/>
    <x v="4"/>
    <x v="0"/>
    <x v="0"/>
    <x v="0"/>
    <x v="274"/>
    <x v="274"/>
    <x v="157"/>
    <x v="18"/>
    <x v="2"/>
    <m/>
    <m/>
    <m/>
    <m/>
    <n v="5605"/>
    <m/>
    <m/>
  </r>
  <r>
    <x v="9"/>
    <x v="0"/>
    <x v="1"/>
    <x v="0"/>
    <m/>
    <x v="4"/>
    <x v="0"/>
    <x v="0"/>
    <x v="0"/>
    <x v="275"/>
    <x v="276"/>
    <x v="154"/>
    <x v="18"/>
    <x v="2"/>
    <m/>
    <m/>
    <m/>
    <m/>
    <n v="0"/>
    <m/>
    <m/>
  </r>
  <r>
    <x v="9"/>
    <x v="0"/>
    <x v="0"/>
    <x v="0"/>
    <m/>
    <x v="4"/>
    <x v="0"/>
    <x v="0"/>
    <x v="0"/>
    <x v="276"/>
    <x v="277"/>
    <x v="154"/>
    <x v="18"/>
    <x v="2"/>
    <m/>
    <m/>
    <m/>
    <m/>
    <n v="0"/>
    <m/>
    <m/>
  </r>
  <r>
    <x v="9"/>
    <x v="0"/>
    <x v="1"/>
    <x v="0"/>
    <m/>
    <x v="4"/>
    <x v="0"/>
    <x v="0"/>
    <x v="0"/>
    <x v="277"/>
    <x v="278"/>
    <x v="158"/>
    <x v="18"/>
    <x v="2"/>
    <m/>
    <m/>
    <m/>
    <m/>
    <n v="1500"/>
    <m/>
    <m/>
  </r>
  <r>
    <x v="9"/>
    <x v="0"/>
    <x v="0"/>
    <x v="0"/>
    <m/>
    <x v="4"/>
    <x v="0"/>
    <x v="0"/>
    <x v="0"/>
    <x v="278"/>
    <x v="279"/>
    <x v="159"/>
    <x v="18"/>
    <x v="2"/>
    <m/>
    <m/>
    <m/>
    <m/>
    <n v="2098.33"/>
    <m/>
    <m/>
  </r>
  <r>
    <x v="9"/>
    <x v="0"/>
    <x v="1"/>
    <x v="0"/>
    <m/>
    <x v="4"/>
    <x v="0"/>
    <x v="0"/>
    <x v="0"/>
    <x v="279"/>
    <x v="280"/>
    <x v="154"/>
    <x v="18"/>
    <x v="2"/>
    <m/>
    <m/>
    <m/>
    <m/>
    <n v="5000"/>
    <m/>
    <m/>
  </r>
  <r>
    <x v="9"/>
    <x v="0"/>
    <x v="0"/>
    <x v="0"/>
    <m/>
    <x v="4"/>
    <x v="0"/>
    <x v="0"/>
    <x v="0"/>
    <x v="280"/>
    <x v="281"/>
    <x v="154"/>
    <x v="18"/>
    <x v="2"/>
    <m/>
    <m/>
    <m/>
    <m/>
    <n v="0"/>
    <m/>
    <m/>
  </r>
  <r>
    <x v="9"/>
    <x v="0"/>
    <x v="1"/>
    <x v="0"/>
    <m/>
    <x v="4"/>
    <x v="0"/>
    <x v="0"/>
    <x v="0"/>
    <x v="281"/>
    <x v="282"/>
    <x v="154"/>
    <x v="18"/>
    <x v="2"/>
    <m/>
    <m/>
    <m/>
    <m/>
    <n v="1750"/>
    <m/>
    <m/>
  </r>
  <r>
    <x v="9"/>
    <x v="0"/>
    <x v="1"/>
    <x v="0"/>
    <m/>
    <x v="4"/>
    <x v="0"/>
    <x v="0"/>
    <x v="0"/>
    <x v="282"/>
    <x v="283"/>
    <x v="160"/>
    <x v="18"/>
    <x v="2"/>
    <m/>
    <m/>
    <m/>
    <m/>
    <n v="600"/>
    <m/>
    <m/>
  </r>
  <r>
    <x v="9"/>
    <x v="0"/>
    <x v="0"/>
    <x v="0"/>
    <m/>
    <x v="4"/>
    <x v="0"/>
    <x v="0"/>
    <x v="0"/>
    <x v="283"/>
    <x v="284"/>
    <x v="159"/>
    <x v="18"/>
    <x v="2"/>
    <m/>
    <m/>
    <m/>
    <m/>
    <n v="1917"/>
    <m/>
    <m/>
  </r>
  <r>
    <x v="9"/>
    <x v="0"/>
    <x v="1"/>
    <x v="0"/>
    <m/>
    <x v="4"/>
    <x v="0"/>
    <x v="0"/>
    <x v="0"/>
    <x v="284"/>
    <x v="285"/>
    <x v="160"/>
    <x v="18"/>
    <x v="2"/>
    <m/>
    <m/>
    <m/>
    <m/>
    <n v="937"/>
    <m/>
    <m/>
  </r>
  <r>
    <x v="9"/>
    <x v="0"/>
    <x v="1"/>
    <x v="0"/>
    <m/>
    <x v="4"/>
    <x v="0"/>
    <x v="0"/>
    <x v="0"/>
    <x v="285"/>
    <x v="286"/>
    <x v="155"/>
    <x v="18"/>
    <x v="2"/>
    <m/>
    <m/>
    <m/>
    <m/>
    <n v="1772.83"/>
    <m/>
    <m/>
  </r>
  <r>
    <x v="9"/>
    <x v="0"/>
    <x v="0"/>
    <x v="0"/>
    <m/>
    <x v="4"/>
    <x v="0"/>
    <x v="0"/>
    <x v="0"/>
    <x v="286"/>
    <x v="287"/>
    <x v="160"/>
    <x v="18"/>
    <x v="2"/>
    <m/>
    <m/>
    <m/>
    <m/>
    <n v="6106"/>
    <m/>
    <m/>
  </r>
  <r>
    <x v="9"/>
    <x v="0"/>
    <x v="0"/>
    <x v="0"/>
    <m/>
    <x v="4"/>
    <x v="0"/>
    <x v="0"/>
    <x v="0"/>
    <x v="287"/>
    <x v="288"/>
    <x v="159"/>
    <x v="18"/>
    <x v="2"/>
    <m/>
    <m/>
    <m/>
    <m/>
    <n v="1908"/>
    <m/>
    <m/>
  </r>
  <r>
    <x v="9"/>
    <x v="0"/>
    <x v="1"/>
    <x v="0"/>
    <m/>
    <x v="4"/>
    <x v="0"/>
    <x v="0"/>
    <x v="0"/>
    <x v="289"/>
    <x v="290"/>
    <x v="162"/>
    <x v="19"/>
    <x v="2"/>
    <m/>
    <m/>
    <m/>
    <m/>
    <n v="1000"/>
    <m/>
    <m/>
  </r>
  <r>
    <x v="9"/>
    <x v="0"/>
    <x v="0"/>
    <x v="0"/>
    <m/>
    <x v="4"/>
    <x v="0"/>
    <x v="0"/>
    <x v="0"/>
    <x v="291"/>
    <x v="292"/>
    <x v="164"/>
    <x v="19"/>
    <x v="2"/>
    <m/>
    <m/>
    <m/>
    <m/>
    <n v="5000"/>
    <m/>
    <m/>
  </r>
  <r>
    <x v="9"/>
    <x v="0"/>
    <x v="1"/>
    <x v="0"/>
    <m/>
    <x v="4"/>
    <x v="0"/>
    <x v="0"/>
    <x v="1"/>
    <x v="292"/>
    <x v="293"/>
    <x v="165"/>
    <x v="19"/>
    <x v="2"/>
    <m/>
    <m/>
    <m/>
    <m/>
    <n v="3000"/>
    <m/>
    <m/>
  </r>
  <r>
    <x v="9"/>
    <x v="0"/>
    <x v="0"/>
    <x v="0"/>
    <m/>
    <x v="4"/>
    <x v="0"/>
    <x v="0"/>
    <x v="0"/>
    <x v="294"/>
    <x v="295"/>
    <x v="167"/>
    <x v="19"/>
    <x v="2"/>
    <m/>
    <m/>
    <m/>
    <m/>
    <n v="2250"/>
    <m/>
    <m/>
  </r>
  <r>
    <x v="9"/>
    <x v="0"/>
    <x v="1"/>
    <x v="0"/>
    <m/>
    <x v="4"/>
    <x v="0"/>
    <x v="0"/>
    <x v="0"/>
    <x v="302"/>
    <x v="305"/>
    <x v="175"/>
    <x v="19"/>
    <x v="2"/>
    <m/>
    <m/>
    <m/>
    <m/>
    <n v="500"/>
    <m/>
    <m/>
  </r>
  <r>
    <x v="9"/>
    <x v="0"/>
    <x v="1"/>
    <x v="0"/>
    <m/>
    <x v="4"/>
    <x v="0"/>
    <x v="0"/>
    <x v="0"/>
    <x v="296"/>
    <x v="297"/>
    <x v="169"/>
    <x v="19"/>
    <x v="2"/>
    <m/>
    <m/>
    <m/>
    <m/>
    <n v="0"/>
    <m/>
    <m/>
  </r>
  <r>
    <x v="9"/>
    <x v="0"/>
    <x v="1"/>
    <x v="0"/>
    <m/>
    <x v="4"/>
    <x v="0"/>
    <x v="0"/>
    <x v="0"/>
    <x v="297"/>
    <x v="298"/>
    <x v="170"/>
    <x v="19"/>
    <x v="2"/>
    <m/>
    <m/>
    <m/>
    <m/>
    <n v="1500"/>
    <m/>
    <m/>
  </r>
  <r>
    <x v="9"/>
    <x v="0"/>
    <x v="1"/>
    <x v="0"/>
    <m/>
    <x v="4"/>
    <x v="0"/>
    <x v="0"/>
    <x v="0"/>
    <x v="293"/>
    <x v="294"/>
    <x v="166"/>
    <x v="19"/>
    <x v="2"/>
    <m/>
    <m/>
    <m/>
    <m/>
    <n v="4100"/>
    <m/>
    <m/>
  </r>
  <r>
    <x v="9"/>
    <x v="0"/>
    <x v="1"/>
    <x v="1"/>
    <m/>
    <x v="4"/>
    <x v="0"/>
    <x v="0"/>
    <x v="0"/>
    <x v="298"/>
    <x v="300"/>
    <x v="171"/>
    <x v="19"/>
    <x v="2"/>
    <m/>
    <m/>
    <m/>
    <m/>
    <n v="0"/>
    <m/>
    <m/>
  </r>
  <r>
    <x v="9"/>
    <x v="0"/>
    <x v="0"/>
    <x v="1"/>
    <m/>
    <x v="4"/>
    <x v="0"/>
    <x v="0"/>
    <x v="0"/>
    <x v="295"/>
    <x v="296"/>
    <x v="168"/>
    <x v="19"/>
    <x v="2"/>
    <m/>
    <m/>
    <m/>
    <m/>
    <n v="4337"/>
    <m/>
    <m/>
  </r>
  <r>
    <x v="9"/>
    <x v="0"/>
    <x v="0"/>
    <x v="0"/>
    <m/>
    <x v="4"/>
    <x v="0"/>
    <x v="0"/>
    <x v="0"/>
    <x v="299"/>
    <x v="301"/>
    <x v="172"/>
    <x v="19"/>
    <x v="2"/>
    <m/>
    <m/>
    <m/>
    <m/>
    <n v="4000"/>
    <m/>
    <m/>
  </r>
  <r>
    <x v="9"/>
    <x v="0"/>
    <x v="1"/>
    <x v="0"/>
    <m/>
    <x v="4"/>
    <x v="0"/>
    <x v="0"/>
    <x v="0"/>
    <x v="300"/>
    <x v="303"/>
    <x v="173"/>
    <x v="19"/>
    <x v="2"/>
    <m/>
    <m/>
    <m/>
    <m/>
    <n v="1250"/>
    <m/>
    <m/>
  </r>
  <r>
    <x v="9"/>
    <x v="0"/>
    <x v="1"/>
    <x v="0"/>
    <m/>
    <x v="4"/>
    <x v="0"/>
    <x v="0"/>
    <x v="0"/>
    <x v="301"/>
    <x v="304"/>
    <x v="174"/>
    <x v="19"/>
    <x v="2"/>
    <m/>
    <m/>
    <m/>
    <m/>
    <n v="0"/>
    <m/>
    <m/>
  </r>
  <r>
    <x v="9"/>
    <x v="0"/>
    <x v="0"/>
    <x v="0"/>
    <m/>
    <x v="4"/>
    <x v="0"/>
    <x v="0"/>
    <x v="0"/>
    <x v="303"/>
    <x v="306"/>
    <x v="176"/>
    <x v="19"/>
    <x v="2"/>
    <m/>
    <m/>
    <m/>
    <m/>
    <n v="0"/>
    <m/>
    <m/>
  </r>
  <r>
    <x v="9"/>
    <x v="0"/>
    <x v="1"/>
    <x v="1"/>
    <m/>
    <x v="4"/>
    <x v="0"/>
    <x v="0"/>
    <x v="0"/>
    <x v="288"/>
    <x v="289"/>
    <x v="161"/>
    <x v="19"/>
    <x v="2"/>
    <m/>
    <m/>
    <m/>
    <m/>
    <n v="9265.51"/>
    <m/>
    <m/>
  </r>
  <r>
    <x v="9"/>
    <x v="0"/>
    <x v="1"/>
    <x v="0"/>
    <m/>
    <x v="4"/>
    <x v="0"/>
    <x v="0"/>
    <x v="0"/>
    <x v="304"/>
    <x v="307"/>
    <x v="177"/>
    <x v="19"/>
    <x v="2"/>
    <m/>
    <m/>
    <m/>
    <m/>
    <n v="3500"/>
    <m/>
    <m/>
  </r>
  <r>
    <x v="9"/>
    <x v="0"/>
    <x v="1"/>
    <x v="0"/>
    <m/>
    <x v="4"/>
    <x v="0"/>
    <x v="0"/>
    <x v="0"/>
    <x v="305"/>
    <x v="308"/>
    <x v="178"/>
    <x v="19"/>
    <x v="2"/>
    <m/>
    <m/>
    <m/>
    <m/>
    <n v="750"/>
    <m/>
    <m/>
  </r>
  <r>
    <x v="9"/>
    <x v="0"/>
    <x v="0"/>
    <x v="0"/>
    <m/>
    <x v="4"/>
    <x v="0"/>
    <x v="0"/>
    <x v="0"/>
    <x v="290"/>
    <x v="291"/>
    <x v="163"/>
    <x v="19"/>
    <x v="2"/>
    <m/>
    <m/>
    <m/>
    <m/>
    <n v="2000"/>
    <m/>
    <m/>
  </r>
  <r>
    <x v="9"/>
    <x v="0"/>
    <x v="1"/>
    <x v="1"/>
    <m/>
    <x v="4"/>
    <x v="0"/>
    <x v="0"/>
    <x v="0"/>
    <x v="306"/>
    <x v="309"/>
    <x v="179"/>
    <x v="20"/>
    <x v="2"/>
    <m/>
    <m/>
    <m/>
    <m/>
    <n v="0"/>
    <m/>
    <m/>
  </r>
  <r>
    <x v="9"/>
    <x v="0"/>
    <x v="1"/>
    <x v="0"/>
    <m/>
    <x v="4"/>
    <x v="0"/>
    <x v="0"/>
    <x v="0"/>
    <x v="308"/>
    <x v="311"/>
    <x v="180"/>
    <x v="20"/>
    <x v="2"/>
    <m/>
    <m/>
    <m/>
    <m/>
    <n v="0"/>
    <m/>
    <m/>
  </r>
  <r>
    <x v="9"/>
    <x v="0"/>
    <x v="1"/>
    <x v="0"/>
    <m/>
    <x v="4"/>
    <x v="0"/>
    <x v="0"/>
    <x v="0"/>
    <x v="327"/>
    <x v="330"/>
    <x v="186"/>
    <x v="20"/>
    <x v="2"/>
    <m/>
    <m/>
    <m/>
    <m/>
    <n v="1750"/>
    <m/>
    <m/>
  </r>
  <r>
    <x v="9"/>
    <x v="0"/>
    <x v="0"/>
    <x v="0"/>
    <m/>
    <x v="4"/>
    <x v="0"/>
    <x v="0"/>
    <x v="0"/>
    <x v="310"/>
    <x v="313"/>
    <x v="181"/>
    <x v="20"/>
    <x v="2"/>
    <m/>
    <m/>
    <m/>
    <m/>
    <n v="1952"/>
    <m/>
    <m/>
  </r>
  <r>
    <x v="9"/>
    <x v="0"/>
    <x v="0"/>
    <x v="0"/>
    <m/>
    <x v="4"/>
    <x v="0"/>
    <x v="0"/>
    <x v="0"/>
    <x v="330"/>
    <x v="333"/>
    <x v="187"/>
    <x v="20"/>
    <x v="2"/>
    <m/>
    <m/>
    <m/>
    <m/>
    <n v="4960"/>
    <m/>
    <m/>
  </r>
  <r>
    <x v="9"/>
    <x v="0"/>
    <x v="1"/>
    <x v="0"/>
    <m/>
    <x v="4"/>
    <x v="0"/>
    <x v="0"/>
    <x v="0"/>
    <x v="312"/>
    <x v="315"/>
    <x v="182"/>
    <x v="20"/>
    <x v="2"/>
    <m/>
    <m/>
    <m/>
    <m/>
    <n v="0"/>
    <m/>
    <m/>
  </r>
  <r>
    <x v="9"/>
    <x v="0"/>
    <x v="0"/>
    <x v="0"/>
    <m/>
    <x v="4"/>
    <x v="0"/>
    <x v="0"/>
    <x v="0"/>
    <x v="315"/>
    <x v="318"/>
    <x v="183"/>
    <x v="20"/>
    <x v="2"/>
    <m/>
    <m/>
    <m/>
    <m/>
    <n v="2368"/>
    <m/>
    <m/>
  </r>
  <r>
    <x v="9"/>
    <x v="0"/>
    <x v="1"/>
    <x v="0"/>
    <m/>
    <x v="4"/>
    <x v="0"/>
    <x v="0"/>
    <x v="0"/>
    <x v="311"/>
    <x v="314"/>
    <x v="181"/>
    <x v="20"/>
    <x v="2"/>
    <m/>
    <m/>
    <m/>
    <m/>
    <n v="500"/>
    <m/>
    <m/>
  </r>
  <r>
    <x v="9"/>
    <x v="0"/>
    <x v="1"/>
    <x v="0"/>
    <m/>
    <x v="4"/>
    <x v="0"/>
    <x v="0"/>
    <x v="0"/>
    <x v="309"/>
    <x v="312"/>
    <x v="180"/>
    <x v="20"/>
    <x v="2"/>
    <m/>
    <m/>
    <m/>
    <m/>
    <n v="100"/>
    <m/>
    <m/>
  </r>
  <r>
    <x v="9"/>
    <x v="0"/>
    <x v="1"/>
    <x v="0"/>
    <m/>
    <x v="4"/>
    <x v="0"/>
    <x v="0"/>
    <x v="0"/>
    <x v="318"/>
    <x v="321"/>
    <x v="184"/>
    <x v="20"/>
    <x v="2"/>
    <m/>
    <m/>
    <m/>
    <m/>
    <n v="500"/>
    <m/>
    <m/>
  </r>
  <r>
    <x v="9"/>
    <x v="0"/>
    <x v="1"/>
    <x v="0"/>
    <m/>
    <x v="4"/>
    <x v="0"/>
    <x v="0"/>
    <x v="0"/>
    <x v="328"/>
    <x v="331"/>
    <x v="186"/>
    <x v="20"/>
    <x v="2"/>
    <m/>
    <m/>
    <m/>
    <m/>
    <n v="2670.92"/>
    <m/>
    <m/>
  </r>
  <r>
    <x v="9"/>
    <x v="0"/>
    <x v="0"/>
    <x v="0"/>
    <m/>
    <x v="4"/>
    <x v="0"/>
    <x v="0"/>
    <x v="0"/>
    <x v="320"/>
    <x v="323"/>
    <x v="181"/>
    <x v="20"/>
    <x v="2"/>
    <m/>
    <m/>
    <m/>
    <m/>
    <n v="0"/>
    <m/>
    <m/>
  </r>
  <r>
    <x v="9"/>
    <x v="0"/>
    <x v="0"/>
    <x v="0"/>
    <m/>
    <x v="4"/>
    <x v="0"/>
    <x v="0"/>
    <x v="0"/>
    <x v="321"/>
    <x v="324"/>
    <x v="184"/>
    <x v="20"/>
    <x v="2"/>
    <m/>
    <m/>
    <m/>
    <m/>
    <n v="1785.17"/>
    <m/>
    <m/>
  </r>
  <r>
    <x v="9"/>
    <x v="0"/>
    <x v="1"/>
    <x v="0"/>
    <m/>
    <x v="4"/>
    <x v="0"/>
    <x v="0"/>
    <x v="0"/>
    <x v="322"/>
    <x v="325"/>
    <x v="181"/>
    <x v="20"/>
    <x v="2"/>
    <m/>
    <m/>
    <m/>
    <m/>
    <n v="0"/>
    <m/>
    <m/>
  </r>
  <r>
    <x v="9"/>
    <x v="0"/>
    <x v="1"/>
    <x v="0"/>
    <m/>
    <x v="4"/>
    <x v="0"/>
    <x v="0"/>
    <x v="0"/>
    <x v="313"/>
    <x v="316"/>
    <x v="182"/>
    <x v="20"/>
    <x v="2"/>
    <m/>
    <m/>
    <m/>
    <m/>
    <n v="0"/>
    <m/>
    <m/>
  </r>
  <r>
    <x v="9"/>
    <x v="0"/>
    <x v="0"/>
    <x v="1"/>
    <m/>
    <x v="4"/>
    <x v="0"/>
    <x v="0"/>
    <x v="1"/>
    <x v="307"/>
    <x v="310"/>
    <x v="179"/>
    <x v="20"/>
    <x v="2"/>
    <m/>
    <m/>
    <m/>
    <m/>
    <n v="4514"/>
    <m/>
    <m/>
  </r>
  <r>
    <x v="9"/>
    <x v="0"/>
    <x v="0"/>
    <x v="0"/>
    <m/>
    <x v="4"/>
    <x v="0"/>
    <x v="0"/>
    <x v="0"/>
    <x v="316"/>
    <x v="319"/>
    <x v="183"/>
    <x v="20"/>
    <x v="2"/>
    <m/>
    <m/>
    <m/>
    <m/>
    <n v="9575.5"/>
    <m/>
    <m/>
  </r>
  <r>
    <x v="9"/>
    <x v="0"/>
    <x v="0"/>
    <x v="0"/>
    <m/>
    <x v="4"/>
    <x v="0"/>
    <x v="0"/>
    <x v="0"/>
    <x v="317"/>
    <x v="320"/>
    <x v="183"/>
    <x v="20"/>
    <x v="2"/>
    <m/>
    <m/>
    <m/>
    <m/>
    <n v="436"/>
    <m/>
    <m/>
  </r>
  <r>
    <x v="9"/>
    <x v="0"/>
    <x v="0"/>
    <x v="0"/>
    <m/>
    <x v="4"/>
    <x v="0"/>
    <x v="0"/>
    <x v="0"/>
    <x v="329"/>
    <x v="332"/>
    <x v="186"/>
    <x v="20"/>
    <x v="2"/>
    <m/>
    <m/>
    <m/>
    <m/>
    <n v="616"/>
    <m/>
    <m/>
  </r>
  <r>
    <x v="9"/>
    <x v="0"/>
    <x v="1"/>
    <x v="0"/>
    <m/>
    <x v="4"/>
    <x v="0"/>
    <x v="0"/>
    <x v="0"/>
    <x v="324"/>
    <x v="327"/>
    <x v="181"/>
    <x v="20"/>
    <x v="2"/>
    <m/>
    <m/>
    <m/>
    <m/>
    <n v="800"/>
    <m/>
    <m/>
  </r>
  <r>
    <x v="9"/>
    <x v="0"/>
    <x v="1"/>
    <x v="0"/>
    <m/>
    <x v="4"/>
    <x v="0"/>
    <x v="0"/>
    <x v="0"/>
    <x v="319"/>
    <x v="322"/>
    <x v="184"/>
    <x v="20"/>
    <x v="2"/>
    <m/>
    <m/>
    <m/>
    <m/>
    <n v="0.01"/>
    <m/>
    <m/>
  </r>
  <r>
    <x v="9"/>
    <x v="0"/>
    <x v="1"/>
    <x v="0"/>
    <m/>
    <x v="4"/>
    <x v="0"/>
    <x v="0"/>
    <x v="0"/>
    <x v="325"/>
    <x v="328"/>
    <x v="181"/>
    <x v="20"/>
    <x v="2"/>
    <m/>
    <m/>
    <m/>
    <m/>
    <n v="0"/>
    <m/>
    <m/>
  </r>
  <r>
    <x v="9"/>
    <x v="0"/>
    <x v="1"/>
    <x v="0"/>
    <m/>
    <x v="4"/>
    <x v="0"/>
    <x v="0"/>
    <x v="0"/>
    <x v="314"/>
    <x v="317"/>
    <x v="182"/>
    <x v="20"/>
    <x v="2"/>
    <m/>
    <m/>
    <m/>
    <m/>
    <n v="100"/>
    <m/>
    <m/>
  </r>
  <r>
    <x v="9"/>
    <x v="0"/>
    <x v="1"/>
    <x v="0"/>
    <m/>
    <x v="4"/>
    <x v="0"/>
    <x v="0"/>
    <x v="0"/>
    <x v="323"/>
    <x v="326"/>
    <x v="181"/>
    <x v="20"/>
    <x v="2"/>
    <m/>
    <m/>
    <m/>
    <m/>
    <n v="0"/>
    <m/>
    <m/>
  </r>
  <r>
    <x v="9"/>
    <x v="0"/>
    <x v="1"/>
    <x v="0"/>
    <m/>
    <x v="4"/>
    <x v="0"/>
    <x v="0"/>
    <x v="0"/>
    <x v="326"/>
    <x v="329"/>
    <x v="185"/>
    <x v="20"/>
    <x v="2"/>
    <m/>
    <m/>
    <m/>
    <m/>
    <n v="2000"/>
    <m/>
    <m/>
  </r>
  <r>
    <x v="9"/>
    <x v="0"/>
    <x v="1"/>
    <x v="0"/>
    <m/>
    <x v="4"/>
    <x v="0"/>
    <x v="0"/>
    <x v="0"/>
    <x v="79"/>
    <x v="79"/>
    <x v="55"/>
    <x v="6"/>
    <x v="0"/>
    <m/>
    <m/>
    <m/>
    <m/>
    <n v="22113.25"/>
    <m/>
    <m/>
  </r>
  <r>
    <x v="9"/>
    <x v="0"/>
    <x v="0"/>
    <x v="0"/>
    <m/>
    <x v="4"/>
    <x v="0"/>
    <x v="0"/>
    <x v="0"/>
    <x v="80"/>
    <x v="80"/>
    <x v="55"/>
    <x v="6"/>
    <x v="0"/>
    <m/>
    <m/>
    <m/>
    <m/>
    <n v="395"/>
    <m/>
    <m/>
  </r>
  <r>
    <x v="9"/>
    <x v="0"/>
    <x v="0"/>
    <x v="0"/>
    <m/>
    <x v="4"/>
    <x v="0"/>
    <x v="0"/>
    <x v="0"/>
    <x v="81"/>
    <x v="81"/>
    <x v="56"/>
    <x v="6"/>
    <x v="0"/>
    <m/>
    <m/>
    <m/>
    <m/>
    <n v="1000"/>
    <m/>
    <m/>
  </r>
  <r>
    <x v="9"/>
    <x v="0"/>
    <x v="1"/>
    <x v="0"/>
    <m/>
    <x v="4"/>
    <x v="0"/>
    <x v="0"/>
    <x v="0"/>
    <x v="82"/>
    <x v="82"/>
    <x v="56"/>
    <x v="6"/>
    <x v="0"/>
    <m/>
    <m/>
    <m/>
    <m/>
    <n v="0"/>
    <m/>
    <m/>
  </r>
  <r>
    <x v="9"/>
    <x v="0"/>
    <x v="0"/>
    <x v="0"/>
    <m/>
    <x v="4"/>
    <x v="0"/>
    <x v="0"/>
    <x v="0"/>
    <x v="83"/>
    <x v="83"/>
    <x v="56"/>
    <x v="6"/>
    <x v="0"/>
    <m/>
    <m/>
    <m/>
    <m/>
    <n v="5800"/>
    <m/>
    <m/>
  </r>
  <r>
    <x v="9"/>
    <x v="0"/>
    <x v="0"/>
    <x v="0"/>
    <m/>
    <x v="4"/>
    <x v="0"/>
    <x v="0"/>
    <x v="0"/>
    <x v="75"/>
    <x v="75"/>
    <x v="54"/>
    <x v="6"/>
    <x v="0"/>
    <m/>
    <m/>
    <m/>
    <m/>
    <n v="0"/>
    <m/>
    <m/>
  </r>
  <r>
    <x v="9"/>
    <x v="0"/>
    <x v="1"/>
    <x v="0"/>
    <m/>
    <x v="4"/>
    <x v="0"/>
    <x v="0"/>
    <x v="0"/>
    <x v="76"/>
    <x v="76"/>
    <x v="54"/>
    <x v="6"/>
    <x v="0"/>
    <m/>
    <m/>
    <m/>
    <m/>
    <n v="1910"/>
    <m/>
    <m/>
  </r>
  <r>
    <x v="9"/>
    <x v="0"/>
    <x v="0"/>
    <x v="0"/>
    <m/>
    <x v="4"/>
    <x v="0"/>
    <x v="0"/>
    <x v="0"/>
    <x v="77"/>
    <x v="77"/>
    <x v="54"/>
    <x v="6"/>
    <x v="0"/>
    <m/>
    <m/>
    <m/>
    <m/>
    <n v="4760"/>
    <m/>
    <m/>
  </r>
  <r>
    <x v="9"/>
    <x v="0"/>
    <x v="1"/>
    <x v="0"/>
    <m/>
    <x v="4"/>
    <x v="0"/>
    <x v="0"/>
    <x v="0"/>
    <x v="78"/>
    <x v="78"/>
    <x v="54"/>
    <x v="6"/>
    <x v="0"/>
    <m/>
    <m/>
    <m/>
    <m/>
    <n v="800"/>
    <m/>
    <m/>
  </r>
  <r>
    <x v="9"/>
    <x v="0"/>
    <x v="0"/>
    <x v="0"/>
    <m/>
    <x v="4"/>
    <x v="0"/>
    <x v="0"/>
    <x v="0"/>
    <x v="84"/>
    <x v="84"/>
    <x v="56"/>
    <x v="6"/>
    <x v="0"/>
    <m/>
    <m/>
    <m/>
    <m/>
    <n v="0"/>
    <m/>
    <m/>
  </r>
  <r>
    <x v="9"/>
    <x v="0"/>
    <x v="2"/>
    <x v="0"/>
    <m/>
    <x v="4"/>
    <x v="0"/>
    <x v="0"/>
    <x v="0"/>
    <x v="335"/>
    <x v="338"/>
    <x v="5"/>
    <x v="1"/>
    <x v="0"/>
    <m/>
    <m/>
    <m/>
    <m/>
    <n v="0"/>
    <m/>
    <m/>
  </r>
  <r>
    <x v="8"/>
    <x v="3"/>
    <x v="1"/>
    <x v="0"/>
    <m/>
    <x v="4"/>
    <x v="1"/>
    <x v="8"/>
    <x v="0"/>
    <x v="163"/>
    <x v="163"/>
    <x v="96"/>
    <x v="12"/>
    <x v="1"/>
    <m/>
    <m/>
    <m/>
    <m/>
    <n v="2054.13"/>
    <m/>
    <n v="-2054.13"/>
  </r>
  <r>
    <x v="8"/>
    <x v="3"/>
    <x v="1"/>
    <x v="1"/>
    <m/>
    <x v="4"/>
    <x v="1"/>
    <x v="8"/>
    <x v="0"/>
    <x v="288"/>
    <x v="289"/>
    <x v="161"/>
    <x v="19"/>
    <x v="2"/>
    <m/>
    <m/>
    <m/>
    <m/>
    <n v="1755.17"/>
    <m/>
    <n v="-1755.17"/>
  </r>
  <r>
    <x v="8"/>
    <x v="4"/>
    <x v="1"/>
    <x v="0"/>
    <m/>
    <x v="1"/>
    <x v="1"/>
    <x v="8"/>
    <x v="0"/>
    <x v="156"/>
    <x v="156"/>
    <x v="93"/>
    <x v="11"/>
    <x v="1"/>
    <m/>
    <m/>
    <m/>
    <m/>
    <n v="3599.99"/>
    <m/>
    <n v="-3599.99"/>
  </r>
  <r>
    <x v="8"/>
    <x v="3"/>
    <x v="2"/>
    <x v="0"/>
    <m/>
    <x v="3"/>
    <x v="1"/>
    <x v="8"/>
    <x v="0"/>
    <x v="335"/>
    <x v="338"/>
    <x v="5"/>
    <x v="1"/>
    <x v="0"/>
    <m/>
    <m/>
    <m/>
    <m/>
    <n v="4232"/>
    <m/>
    <m/>
  </r>
  <r>
    <x v="8"/>
    <x v="3"/>
    <x v="1"/>
    <x v="0"/>
    <m/>
    <x v="3"/>
    <x v="1"/>
    <x v="8"/>
    <x v="0"/>
    <x v="289"/>
    <x v="290"/>
    <x v="162"/>
    <x v="19"/>
    <x v="2"/>
    <m/>
    <m/>
    <m/>
    <m/>
    <n v="20000"/>
    <m/>
    <n v="-20000"/>
  </r>
  <r>
    <x v="9"/>
    <x v="0"/>
    <x v="0"/>
    <x v="0"/>
    <m/>
    <x v="5"/>
    <x v="0"/>
    <x v="0"/>
    <x v="0"/>
    <x v="90"/>
    <x v="90"/>
    <x v="62"/>
    <x v="7"/>
    <x v="1"/>
    <m/>
    <m/>
    <m/>
    <m/>
    <n v="6000"/>
    <m/>
    <m/>
  </r>
  <r>
    <x v="9"/>
    <x v="0"/>
    <x v="1"/>
    <x v="0"/>
    <m/>
    <x v="5"/>
    <x v="0"/>
    <x v="0"/>
    <x v="0"/>
    <x v="95"/>
    <x v="95"/>
    <x v="66"/>
    <x v="7"/>
    <x v="1"/>
    <m/>
    <m/>
    <m/>
    <m/>
    <n v="5000"/>
    <m/>
    <m/>
  </r>
  <r>
    <x v="9"/>
    <x v="0"/>
    <x v="0"/>
    <x v="0"/>
    <m/>
    <x v="5"/>
    <x v="0"/>
    <x v="0"/>
    <x v="0"/>
    <x v="85"/>
    <x v="85"/>
    <x v="57"/>
    <x v="7"/>
    <x v="1"/>
    <m/>
    <m/>
    <m/>
    <m/>
    <n v="10000"/>
    <m/>
    <m/>
  </r>
  <r>
    <x v="9"/>
    <x v="0"/>
    <x v="1"/>
    <x v="0"/>
    <m/>
    <x v="5"/>
    <x v="0"/>
    <x v="0"/>
    <x v="0"/>
    <x v="86"/>
    <x v="86"/>
    <x v="58"/>
    <x v="7"/>
    <x v="1"/>
    <m/>
    <m/>
    <m/>
    <m/>
    <n v="4000"/>
    <m/>
    <m/>
  </r>
  <r>
    <x v="9"/>
    <x v="0"/>
    <x v="0"/>
    <x v="0"/>
    <m/>
    <x v="5"/>
    <x v="0"/>
    <x v="0"/>
    <x v="0"/>
    <x v="87"/>
    <x v="87"/>
    <x v="59"/>
    <x v="7"/>
    <x v="1"/>
    <m/>
    <m/>
    <m/>
    <m/>
    <n v="7304.5"/>
    <m/>
    <m/>
  </r>
  <r>
    <x v="9"/>
    <x v="0"/>
    <x v="1"/>
    <x v="0"/>
    <m/>
    <x v="5"/>
    <x v="0"/>
    <x v="0"/>
    <x v="0"/>
    <x v="88"/>
    <x v="88"/>
    <x v="60"/>
    <x v="7"/>
    <x v="1"/>
    <m/>
    <m/>
    <m/>
    <m/>
    <n v="2000"/>
    <m/>
    <m/>
  </r>
  <r>
    <x v="9"/>
    <x v="0"/>
    <x v="0"/>
    <x v="0"/>
    <m/>
    <x v="5"/>
    <x v="0"/>
    <x v="0"/>
    <x v="0"/>
    <x v="89"/>
    <x v="89"/>
    <x v="61"/>
    <x v="7"/>
    <x v="1"/>
    <m/>
    <m/>
    <m/>
    <m/>
    <n v="6906.07"/>
    <m/>
    <m/>
  </r>
  <r>
    <x v="9"/>
    <x v="0"/>
    <x v="0"/>
    <x v="0"/>
    <m/>
    <x v="5"/>
    <x v="0"/>
    <x v="0"/>
    <x v="0"/>
    <x v="91"/>
    <x v="91"/>
    <x v="63"/>
    <x v="7"/>
    <x v="1"/>
    <m/>
    <m/>
    <m/>
    <m/>
    <n v="0"/>
    <m/>
    <m/>
  </r>
  <r>
    <x v="9"/>
    <x v="0"/>
    <x v="0"/>
    <x v="0"/>
    <m/>
    <x v="5"/>
    <x v="0"/>
    <x v="0"/>
    <x v="0"/>
    <x v="93"/>
    <x v="93"/>
    <x v="64"/>
    <x v="7"/>
    <x v="1"/>
    <m/>
    <m/>
    <m/>
    <m/>
    <n v="5122"/>
    <m/>
    <m/>
  </r>
  <r>
    <x v="9"/>
    <x v="0"/>
    <x v="0"/>
    <x v="0"/>
    <m/>
    <x v="5"/>
    <x v="0"/>
    <x v="0"/>
    <x v="0"/>
    <x v="92"/>
    <x v="92"/>
    <x v="63"/>
    <x v="7"/>
    <x v="1"/>
    <m/>
    <m/>
    <m/>
    <m/>
    <n v="689"/>
    <m/>
    <m/>
  </r>
  <r>
    <x v="9"/>
    <x v="0"/>
    <x v="1"/>
    <x v="0"/>
    <m/>
    <x v="5"/>
    <x v="0"/>
    <x v="0"/>
    <x v="0"/>
    <x v="94"/>
    <x v="94"/>
    <x v="65"/>
    <x v="7"/>
    <x v="1"/>
    <m/>
    <m/>
    <m/>
    <m/>
    <n v="3000"/>
    <m/>
    <m/>
  </r>
  <r>
    <x v="9"/>
    <x v="0"/>
    <x v="0"/>
    <x v="0"/>
    <m/>
    <x v="5"/>
    <x v="0"/>
    <x v="0"/>
    <x v="0"/>
    <x v="0"/>
    <x v="0"/>
    <x v="0"/>
    <x v="0"/>
    <x v="0"/>
    <m/>
    <m/>
    <m/>
    <m/>
    <n v="977"/>
    <m/>
    <m/>
  </r>
  <r>
    <x v="9"/>
    <x v="0"/>
    <x v="0"/>
    <x v="0"/>
    <m/>
    <x v="5"/>
    <x v="0"/>
    <x v="0"/>
    <x v="0"/>
    <x v="2"/>
    <x v="2"/>
    <x v="1"/>
    <x v="0"/>
    <x v="0"/>
    <m/>
    <m/>
    <m/>
    <m/>
    <n v="10544"/>
    <m/>
    <m/>
  </r>
  <r>
    <x v="9"/>
    <x v="0"/>
    <x v="0"/>
    <x v="0"/>
    <m/>
    <x v="5"/>
    <x v="0"/>
    <x v="0"/>
    <x v="0"/>
    <x v="3"/>
    <x v="3"/>
    <x v="1"/>
    <x v="0"/>
    <x v="0"/>
    <m/>
    <m/>
    <m/>
    <m/>
    <n v="0"/>
    <m/>
    <m/>
  </r>
  <r>
    <x v="9"/>
    <x v="0"/>
    <x v="0"/>
    <x v="0"/>
    <m/>
    <x v="5"/>
    <x v="0"/>
    <x v="0"/>
    <x v="0"/>
    <x v="4"/>
    <x v="4"/>
    <x v="1"/>
    <x v="0"/>
    <x v="0"/>
    <m/>
    <m/>
    <m/>
    <m/>
    <n v="3459"/>
    <m/>
    <m/>
  </r>
  <r>
    <x v="9"/>
    <x v="0"/>
    <x v="0"/>
    <x v="0"/>
    <m/>
    <x v="5"/>
    <x v="0"/>
    <x v="0"/>
    <x v="0"/>
    <x v="5"/>
    <x v="5"/>
    <x v="1"/>
    <x v="0"/>
    <x v="0"/>
    <m/>
    <m/>
    <m/>
    <m/>
    <n v="641.75"/>
    <m/>
    <m/>
  </r>
  <r>
    <x v="9"/>
    <x v="0"/>
    <x v="0"/>
    <x v="0"/>
    <m/>
    <x v="5"/>
    <x v="0"/>
    <x v="0"/>
    <x v="0"/>
    <x v="7"/>
    <x v="7"/>
    <x v="2"/>
    <x v="0"/>
    <x v="0"/>
    <m/>
    <m/>
    <m/>
    <m/>
    <n v="4819.33"/>
    <m/>
    <m/>
  </r>
  <r>
    <x v="9"/>
    <x v="0"/>
    <x v="0"/>
    <x v="0"/>
    <m/>
    <x v="5"/>
    <x v="0"/>
    <x v="0"/>
    <x v="0"/>
    <x v="6"/>
    <x v="6"/>
    <x v="1"/>
    <x v="0"/>
    <x v="0"/>
    <m/>
    <m/>
    <m/>
    <m/>
    <n v="3830"/>
    <m/>
    <m/>
  </r>
  <r>
    <x v="9"/>
    <x v="0"/>
    <x v="0"/>
    <x v="0"/>
    <m/>
    <x v="5"/>
    <x v="0"/>
    <x v="0"/>
    <x v="0"/>
    <x v="1"/>
    <x v="1"/>
    <x v="0"/>
    <x v="0"/>
    <x v="0"/>
    <m/>
    <m/>
    <m/>
    <m/>
    <n v="7560"/>
    <m/>
    <m/>
  </r>
  <r>
    <x v="9"/>
    <x v="0"/>
    <x v="1"/>
    <x v="0"/>
    <m/>
    <x v="5"/>
    <x v="0"/>
    <x v="0"/>
    <x v="0"/>
    <x v="8"/>
    <x v="8"/>
    <x v="3"/>
    <x v="0"/>
    <x v="0"/>
    <m/>
    <m/>
    <m/>
    <m/>
    <n v="15000"/>
    <m/>
    <m/>
  </r>
  <r>
    <x v="9"/>
    <x v="0"/>
    <x v="1"/>
    <x v="0"/>
    <m/>
    <x v="5"/>
    <x v="0"/>
    <x v="0"/>
    <x v="0"/>
    <x v="9"/>
    <x v="9"/>
    <x v="2"/>
    <x v="0"/>
    <x v="0"/>
    <m/>
    <m/>
    <m/>
    <m/>
    <n v="2250"/>
    <m/>
    <m/>
  </r>
  <r>
    <x v="9"/>
    <x v="0"/>
    <x v="1"/>
    <x v="0"/>
    <m/>
    <x v="5"/>
    <x v="0"/>
    <x v="0"/>
    <x v="0"/>
    <x v="96"/>
    <x v="96"/>
    <x v="67"/>
    <x v="8"/>
    <x v="1"/>
    <m/>
    <m/>
    <m/>
    <m/>
    <m/>
    <m/>
    <m/>
  </r>
  <r>
    <x v="9"/>
    <x v="0"/>
    <x v="0"/>
    <x v="0"/>
    <m/>
    <x v="5"/>
    <x v="0"/>
    <x v="0"/>
    <x v="0"/>
    <x v="99"/>
    <x v="99"/>
    <x v="69"/>
    <x v="8"/>
    <x v="1"/>
    <m/>
    <m/>
    <m/>
    <m/>
    <n v="8832"/>
    <m/>
    <m/>
  </r>
  <r>
    <x v="9"/>
    <x v="0"/>
    <x v="1"/>
    <x v="0"/>
    <m/>
    <x v="5"/>
    <x v="0"/>
    <x v="0"/>
    <x v="0"/>
    <x v="100"/>
    <x v="100"/>
    <x v="70"/>
    <x v="8"/>
    <x v="1"/>
    <m/>
    <m/>
    <m/>
    <m/>
    <m/>
    <m/>
    <m/>
  </r>
  <r>
    <x v="9"/>
    <x v="0"/>
    <x v="1"/>
    <x v="0"/>
    <m/>
    <x v="5"/>
    <x v="0"/>
    <x v="0"/>
    <x v="0"/>
    <x v="101"/>
    <x v="101"/>
    <x v="70"/>
    <x v="8"/>
    <x v="1"/>
    <m/>
    <m/>
    <m/>
    <m/>
    <m/>
    <m/>
    <m/>
  </r>
  <r>
    <x v="9"/>
    <x v="0"/>
    <x v="1"/>
    <x v="0"/>
    <m/>
    <x v="5"/>
    <x v="0"/>
    <x v="0"/>
    <x v="0"/>
    <x v="103"/>
    <x v="103"/>
    <x v="71"/>
    <x v="8"/>
    <x v="1"/>
    <m/>
    <m/>
    <m/>
    <m/>
    <m/>
    <m/>
    <m/>
  </r>
  <r>
    <x v="9"/>
    <x v="0"/>
    <x v="0"/>
    <x v="0"/>
    <m/>
    <x v="5"/>
    <x v="0"/>
    <x v="0"/>
    <x v="0"/>
    <x v="104"/>
    <x v="104"/>
    <x v="71"/>
    <x v="8"/>
    <x v="1"/>
    <m/>
    <m/>
    <m/>
    <m/>
    <n v="3242"/>
    <m/>
    <m/>
  </r>
  <r>
    <x v="9"/>
    <x v="0"/>
    <x v="1"/>
    <x v="0"/>
    <m/>
    <x v="5"/>
    <x v="0"/>
    <x v="0"/>
    <x v="0"/>
    <x v="105"/>
    <x v="105"/>
    <x v="72"/>
    <x v="8"/>
    <x v="1"/>
    <m/>
    <m/>
    <m/>
    <m/>
    <n v="10000"/>
    <m/>
    <m/>
  </r>
  <r>
    <x v="9"/>
    <x v="0"/>
    <x v="1"/>
    <x v="0"/>
    <m/>
    <x v="5"/>
    <x v="0"/>
    <x v="0"/>
    <x v="0"/>
    <x v="97"/>
    <x v="97"/>
    <x v="67"/>
    <x v="8"/>
    <x v="1"/>
    <m/>
    <m/>
    <m/>
    <m/>
    <n v="750"/>
    <m/>
    <m/>
  </r>
  <r>
    <x v="9"/>
    <x v="0"/>
    <x v="0"/>
    <x v="0"/>
    <m/>
    <x v="5"/>
    <x v="0"/>
    <x v="0"/>
    <x v="0"/>
    <x v="109"/>
    <x v="109"/>
    <x v="74"/>
    <x v="8"/>
    <x v="1"/>
    <m/>
    <m/>
    <m/>
    <m/>
    <n v="1500"/>
    <m/>
    <m/>
  </r>
  <r>
    <x v="9"/>
    <x v="0"/>
    <x v="1"/>
    <x v="0"/>
    <m/>
    <x v="5"/>
    <x v="0"/>
    <x v="0"/>
    <x v="0"/>
    <x v="106"/>
    <x v="106"/>
    <x v="67"/>
    <x v="8"/>
    <x v="1"/>
    <m/>
    <m/>
    <m/>
    <m/>
    <n v="2000"/>
    <m/>
    <m/>
  </r>
  <r>
    <x v="9"/>
    <x v="0"/>
    <x v="0"/>
    <x v="0"/>
    <m/>
    <x v="5"/>
    <x v="0"/>
    <x v="0"/>
    <x v="0"/>
    <x v="110"/>
    <x v="110"/>
    <x v="74"/>
    <x v="8"/>
    <x v="1"/>
    <m/>
    <m/>
    <m/>
    <m/>
    <n v="639"/>
    <m/>
    <m/>
  </r>
  <r>
    <x v="9"/>
    <x v="0"/>
    <x v="0"/>
    <x v="0"/>
    <m/>
    <x v="5"/>
    <x v="0"/>
    <x v="0"/>
    <x v="0"/>
    <x v="107"/>
    <x v="107"/>
    <x v="73"/>
    <x v="8"/>
    <x v="1"/>
    <m/>
    <m/>
    <m/>
    <m/>
    <n v="0"/>
    <m/>
    <m/>
  </r>
  <r>
    <x v="9"/>
    <x v="0"/>
    <x v="0"/>
    <x v="0"/>
    <m/>
    <x v="5"/>
    <x v="0"/>
    <x v="0"/>
    <x v="0"/>
    <x v="108"/>
    <x v="108"/>
    <x v="74"/>
    <x v="8"/>
    <x v="1"/>
    <m/>
    <m/>
    <m/>
    <m/>
    <n v="5221"/>
    <m/>
    <m/>
  </r>
  <r>
    <x v="9"/>
    <x v="0"/>
    <x v="1"/>
    <x v="0"/>
    <m/>
    <x v="5"/>
    <x v="0"/>
    <x v="0"/>
    <x v="0"/>
    <x v="102"/>
    <x v="102"/>
    <x v="70"/>
    <x v="8"/>
    <x v="1"/>
    <m/>
    <m/>
    <m/>
    <m/>
    <n v="0"/>
    <m/>
    <m/>
  </r>
  <r>
    <x v="9"/>
    <x v="0"/>
    <x v="1"/>
    <x v="0"/>
    <m/>
    <x v="5"/>
    <x v="0"/>
    <x v="0"/>
    <x v="0"/>
    <x v="98"/>
    <x v="98"/>
    <x v="68"/>
    <x v="8"/>
    <x v="1"/>
    <m/>
    <m/>
    <m/>
    <m/>
    <n v="1500"/>
    <m/>
    <m/>
  </r>
  <r>
    <x v="9"/>
    <x v="0"/>
    <x v="0"/>
    <x v="1"/>
    <m/>
    <x v="5"/>
    <x v="0"/>
    <x v="0"/>
    <x v="0"/>
    <x v="111"/>
    <x v="111"/>
    <x v="75"/>
    <x v="8"/>
    <x v="1"/>
    <m/>
    <m/>
    <m/>
    <m/>
    <n v="8193.5"/>
    <m/>
    <m/>
  </r>
  <r>
    <x v="9"/>
    <x v="0"/>
    <x v="0"/>
    <x v="0"/>
    <m/>
    <x v="5"/>
    <x v="0"/>
    <x v="0"/>
    <x v="0"/>
    <x v="115"/>
    <x v="115"/>
    <x v="78"/>
    <x v="9"/>
    <x v="1"/>
    <m/>
    <m/>
    <m/>
    <m/>
    <n v="983"/>
    <m/>
    <m/>
  </r>
  <r>
    <x v="9"/>
    <x v="0"/>
    <x v="0"/>
    <x v="0"/>
    <m/>
    <x v="5"/>
    <x v="0"/>
    <x v="0"/>
    <x v="0"/>
    <x v="119"/>
    <x v="119"/>
    <x v="79"/>
    <x v="9"/>
    <x v="1"/>
    <m/>
    <m/>
    <m/>
    <m/>
    <n v="1392"/>
    <m/>
    <m/>
  </r>
  <r>
    <x v="9"/>
    <x v="0"/>
    <x v="0"/>
    <x v="0"/>
    <m/>
    <x v="5"/>
    <x v="0"/>
    <x v="0"/>
    <x v="0"/>
    <x v="122"/>
    <x v="122"/>
    <x v="80"/>
    <x v="9"/>
    <x v="1"/>
    <m/>
    <m/>
    <m/>
    <m/>
    <n v="5778"/>
    <m/>
    <m/>
  </r>
  <r>
    <x v="9"/>
    <x v="0"/>
    <x v="1"/>
    <x v="0"/>
    <m/>
    <x v="5"/>
    <x v="0"/>
    <x v="0"/>
    <x v="0"/>
    <x v="123"/>
    <x v="123"/>
    <x v="81"/>
    <x v="9"/>
    <x v="1"/>
    <m/>
    <m/>
    <m/>
    <m/>
    <n v="600"/>
    <m/>
    <m/>
  </r>
  <r>
    <x v="9"/>
    <x v="0"/>
    <x v="0"/>
    <x v="0"/>
    <m/>
    <x v="5"/>
    <x v="0"/>
    <x v="0"/>
    <x v="0"/>
    <x v="112"/>
    <x v="112"/>
    <x v="76"/>
    <x v="9"/>
    <x v="1"/>
    <m/>
    <m/>
    <m/>
    <m/>
    <n v="4000"/>
    <m/>
    <m/>
  </r>
  <r>
    <x v="9"/>
    <x v="0"/>
    <x v="0"/>
    <x v="0"/>
    <m/>
    <x v="5"/>
    <x v="0"/>
    <x v="0"/>
    <x v="0"/>
    <x v="126"/>
    <x v="126"/>
    <x v="82"/>
    <x v="9"/>
    <x v="1"/>
    <m/>
    <m/>
    <m/>
    <m/>
    <n v="1673"/>
    <m/>
    <m/>
  </r>
  <r>
    <x v="9"/>
    <x v="0"/>
    <x v="0"/>
    <x v="0"/>
    <m/>
    <x v="5"/>
    <x v="0"/>
    <x v="0"/>
    <x v="0"/>
    <x v="128"/>
    <x v="128"/>
    <x v="82"/>
    <x v="9"/>
    <x v="1"/>
    <m/>
    <m/>
    <m/>
    <m/>
    <n v="0"/>
    <m/>
    <m/>
  </r>
  <r>
    <x v="9"/>
    <x v="0"/>
    <x v="0"/>
    <x v="0"/>
    <m/>
    <x v="5"/>
    <x v="0"/>
    <x v="0"/>
    <x v="0"/>
    <x v="129"/>
    <x v="129"/>
    <x v="79"/>
    <x v="9"/>
    <x v="1"/>
    <m/>
    <m/>
    <m/>
    <m/>
    <n v="1500"/>
    <m/>
    <m/>
  </r>
  <r>
    <x v="9"/>
    <x v="0"/>
    <x v="1"/>
    <x v="0"/>
    <m/>
    <x v="5"/>
    <x v="0"/>
    <x v="0"/>
    <x v="0"/>
    <x v="116"/>
    <x v="116"/>
    <x v="78"/>
    <x v="9"/>
    <x v="1"/>
    <m/>
    <m/>
    <m/>
    <m/>
    <n v="765"/>
    <m/>
    <m/>
  </r>
  <r>
    <x v="9"/>
    <x v="0"/>
    <x v="1"/>
    <x v="0"/>
    <m/>
    <x v="5"/>
    <x v="0"/>
    <x v="0"/>
    <x v="0"/>
    <x v="113"/>
    <x v="113"/>
    <x v="76"/>
    <x v="9"/>
    <x v="1"/>
    <m/>
    <m/>
    <m/>
    <m/>
    <n v="1463"/>
    <m/>
    <m/>
  </r>
  <r>
    <x v="9"/>
    <x v="0"/>
    <x v="0"/>
    <x v="0"/>
    <m/>
    <x v="5"/>
    <x v="0"/>
    <x v="0"/>
    <x v="0"/>
    <x v="130"/>
    <x v="130"/>
    <x v="77"/>
    <x v="9"/>
    <x v="1"/>
    <m/>
    <m/>
    <m/>
    <m/>
    <n v="578"/>
    <m/>
    <m/>
  </r>
  <r>
    <x v="9"/>
    <x v="0"/>
    <x v="1"/>
    <x v="0"/>
    <m/>
    <x v="5"/>
    <x v="0"/>
    <x v="0"/>
    <x v="0"/>
    <x v="120"/>
    <x v="120"/>
    <x v="79"/>
    <x v="9"/>
    <x v="1"/>
    <m/>
    <m/>
    <m/>
    <m/>
    <n v="900"/>
    <m/>
    <m/>
  </r>
  <r>
    <x v="9"/>
    <x v="0"/>
    <x v="0"/>
    <x v="0"/>
    <m/>
    <x v="5"/>
    <x v="0"/>
    <x v="0"/>
    <x v="0"/>
    <x v="117"/>
    <x v="117"/>
    <x v="78"/>
    <x v="9"/>
    <x v="1"/>
    <m/>
    <m/>
    <m/>
    <m/>
    <n v="2750"/>
    <m/>
    <m/>
  </r>
  <r>
    <x v="9"/>
    <x v="0"/>
    <x v="0"/>
    <x v="0"/>
    <m/>
    <x v="5"/>
    <x v="0"/>
    <x v="0"/>
    <x v="0"/>
    <x v="134"/>
    <x v="134"/>
    <x v="80"/>
    <x v="9"/>
    <x v="1"/>
    <m/>
    <m/>
    <m/>
    <m/>
    <n v="548.33000000000004"/>
    <m/>
    <m/>
  </r>
  <r>
    <x v="9"/>
    <x v="0"/>
    <x v="0"/>
    <x v="0"/>
    <m/>
    <x v="5"/>
    <x v="0"/>
    <x v="0"/>
    <x v="0"/>
    <x v="136"/>
    <x v="136"/>
    <x v="83"/>
    <x v="9"/>
    <x v="1"/>
    <m/>
    <m/>
    <m/>
    <m/>
    <n v="0"/>
    <m/>
    <m/>
  </r>
  <r>
    <x v="9"/>
    <x v="0"/>
    <x v="0"/>
    <x v="0"/>
    <m/>
    <x v="5"/>
    <x v="0"/>
    <x v="0"/>
    <x v="0"/>
    <x v="124"/>
    <x v="124"/>
    <x v="81"/>
    <x v="9"/>
    <x v="1"/>
    <m/>
    <m/>
    <m/>
    <m/>
    <n v="0"/>
    <m/>
    <m/>
  </r>
  <r>
    <x v="9"/>
    <x v="0"/>
    <x v="0"/>
    <x v="0"/>
    <m/>
    <x v="5"/>
    <x v="0"/>
    <x v="0"/>
    <x v="0"/>
    <x v="118"/>
    <x v="118"/>
    <x v="78"/>
    <x v="9"/>
    <x v="1"/>
    <m/>
    <m/>
    <m/>
    <m/>
    <n v="0"/>
    <m/>
    <m/>
  </r>
  <r>
    <x v="9"/>
    <x v="0"/>
    <x v="0"/>
    <x v="0"/>
    <m/>
    <x v="5"/>
    <x v="0"/>
    <x v="0"/>
    <x v="0"/>
    <x v="135"/>
    <x v="135"/>
    <x v="80"/>
    <x v="9"/>
    <x v="1"/>
    <m/>
    <m/>
    <m/>
    <m/>
    <n v="179"/>
    <m/>
    <m/>
  </r>
  <r>
    <x v="9"/>
    <x v="0"/>
    <x v="0"/>
    <x v="0"/>
    <m/>
    <x v="5"/>
    <x v="0"/>
    <x v="0"/>
    <x v="0"/>
    <x v="127"/>
    <x v="127"/>
    <x v="82"/>
    <x v="9"/>
    <x v="1"/>
    <m/>
    <m/>
    <m/>
    <m/>
    <n v="1394.5"/>
    <m/>
    <m/>
  </r>
  <r>
    <x v="9"/>
    <x v="0"/>
    <x v="1"/>
    <x v="0"/>
    <m/>
    <x v="5"/>
    <x v="0"/>
    <x v="0"/>
    <x v="1"/>
    <x v="138"/>
    <x v="138"/>
    <x v="84"/>
    <x v="9"/>
    <x v="1"/>
    <m/>
    <m/>
    <m/>
    <m/>
    <n v="6717.75"/>
    <m/>
    <m/>
  </r>
  <r>
    <x v="9"/>
    <x v="0"/>
    <x v="0"/>
    <x v="0"/>
    <m/>
    <x v="5"/>
    <x v="0"/>
    <x v="0"/>
    <x v="0"/>
    <x v="131"/>
    <x v="131"/>
    <x v="77"/>
    <x v="9"/>
    <x v="1"/>
    <m/>
    <m/>
    <m/>
    <m/>
    <n v="2548"/>
    <m/>
    <m/>
  </r>
  <r>
    <x v="9"/>
    <x v="0"/>
    <x v="0"/>
    <x v="0"/>
    <m/>
    <x v="5"/>
    <x v="0"/>
    <x v="0"/>
    <x v="0"/>
    <x v="132"/>
    <x v="132"/>
    <x v="77"/>
    <x v="9"/>
    <x v="1"/>
    <m/>
    <m/>
    <m/>
    <m/>
    <n v="1241"/>
    <m/>
    <m/>
  </r>
  <r>
    <x v="9"/>
    <x v="0"/>
    <x v="0"/>
    <x v="0"/>
    <m/>
    <x v="5"/>
    <x v="0"/>
    <x v="0"/>
    <x v="0"/>
    <x v="137"/>
    <x v="137"/>
    <x v="83"/>
    <x v="9"/>
    <x v="1"/>
    <m/>
    <m/>
    <m/>
    <m/>
    <n v="0"/>
    <m/>
    <m/>
  </r>
  <r>
    <x v="9"/>
    <x v="0"/>
    <x v="1"/>
    <x v="0"/>
    <m/>
    <x v="5"/>
    <x v="0"/>
    <x v="0"/>
    <x v="0"/>
    <x v="121"/>
    <x v="121"/>
    <x v="79"/>
    <x v="9"/>
    <x v="1"/>
    <m/>
    <m/>
    <m/>
    <m/>
    <m/>
    <m/>
    <m/>
  </r>
  <r>
    <x v="9"/>
    <x v="0"/>
    <x v="1"/>
    <x v="0"/>
    <m/>
    <x v="5"/>
    <x v="0"/>
    <x v="0"/>
    <x v="0"/>
    <x v="139"/>
    <x v="139"/>
    <x v="79"/>
    <x v="9"/>
    <x v="1"/>
    <m/>
    <m/>
    <m/>
    <m/>
    <n v="6501.5"/>
    <m/>
    <m/>
  </r>
  <r>
    <x v="9"/>
    <x v="0"/>
    <x v="0"/>
    <x v="0"/>
    <m/>
    <x v="5"/>
    <x v="0"/>
    <x v="0"/>
    <x v="0"/>
    <x v="133"/>
    <x v="133"/>
    <x v="77"/>
    <x v="9"/>
    <x v="1"/>
    <m/>
    <m/>
    <m/>
    <m/>
    <n v="580"/>
    <m/>
    <m/>
  </r>
  <r>
    <x v="9"/>
    <x v="0"/>
    <x v="0"/>
    <x v="0"/>
    <m/>
    <x v="5"/>
    <x v="0"/>
    <x v="0"/>
    <x v="0"/>
    <x v="125"/>
    <x v="125"/>
    <x v="81"/>
    <x v="9"/>
    <x v="1"/>
    <m/>
    <m/>
    <m/>
    <m/>
    <n v="0"/>
    <m/>
    <m/>
  </r>
  <r>
    <x v="9"/>
    <x v="0"/>
    <x v="0"/>
    <x v="0"/>
    <m/>
    <x v="5"/>
    <x v="0"/>
    <x v="0"/>
    <x v="0"/>
    <x v="114"/>
    <x v="114"/>
    <x v="77"/>
    <x v="9"/>
    <x v="1"/>
    <m/>
    <m/>
    <m/>
    <m/>
    <n v="2354"/>
    <m/>
    <m/>
  </r>
  <r>
    <x v="9"/>
    <x v="0"/>
    <x v="0"/>
    <x v="0"/>
    <m/>
    <x v="5"/>
    <x v="0"/>
    <x v="0"/>
    <x v="0"/>
    <x v="140"/>
    <x v="140"/>
    <x v="85"/>
    <x v="10"/>
    <x v="1"/>
    <m/>
    <m/>
    <m/>
    <m/>
    <n v="5062.5"/>
    <m/>
    <m/>
  </r>
  <r>
    <x v="9"/>
    <x v="0"/>
    <x v="1"/>
    <x v="0"/>
    <m/>
    <x v="5"/>
    <x v="0"/>
    <x v="0"/>
    <x v="0"/>
    <x v="141"/>
    <x v="141"/>
    <x v="86"/>
    <x v="10"/>
    <x v="1"/>
    <m/>
    <m/>
    <m/>
    <m/>
    <n v="3393.25"/>
    <m/>
    <m/>
  </r>
  <r>
    <x v="9"/>
    <x v="0"/>
    <x v="1"/>
    <x v="0"/>
    <m/>
    <x v="5"/>
    <x v="0"/>
    <x v="0"/>
    <x v="0"/>
    <x v="143"/>
    <x v="143"/>
    <x v="86"/>
    <x v="10"/>
    <x v="1"/>
    <m/>
    <m/>
    <m/>
    <m/>
    <n v="500"/>
    <m/>
    <m/>
  </r>
  <r>
    <x v="9"/>
    <x v="0"/>
    <x v="0"/>
    <x v="0"/>
    <m/>
    <x v="5"/>
    <x v="0"/>
    <x v="0"/>
    <x v="0"/>
    <x v="144"/>
    <x v="144"/>
    <x v="87"/>
    <x v="10"/>
    <x v="1"/>
    <m/>
    <m/>
    <m/>
    <m/>
    <n v="5214"/>
    <m/>
    <m/>
  </r>
  <r>
    <x v="9"/>
    <x v="0"/>
    <x v="0"/>
    <x v="1"/>
    <m/>
    <x v="5"/>
    <x v="0"/>
    <x v="0"/>
    <x v="0"/>
    <x v="145"/>
    <x v="145"/>
    <x v="88"/>
    <x v="10"/>
    <x v="1"/>
    <m/>
    <m/>
    <m/>
    <m/>
    <m/>
    <m/>
    <m/>
  </r>
  <r>
    <x v="9"/>
    <x v="0"/>
    <x v="0"/>
    <x v="0"/>
    <m/>
    <x v="5"/>
    <x v="0"/>
    <x v="0"/>
    <x v="0"/>
    <x v="146"/>
    <x v="146"/>
    <x v="89"/>
    <x v="10"/>
    <x v="1"/>
    <m/>
    <m/>
    <m/>
    <m/>
    <n v="4827"/>
    <m/>
    <m/>
  </r>
  <r>
    <x v="9"/>
    <x v="0"/>
    <x v="1"/>
    <x v="0"/>
    <m/>
    <x v="5"/>
    <x v="0"/>
    <x v="0"/>
    <x v="0"/>
    <x v="142"/>
    <x v="142"/>
    <x v="86"/>
    <x v="10"/>
    <x v="1"/>
    <m/>
    <m/>
    <m/>
    <m/>
    <n v="1500"/>
    <m/>
    <m/>
  </r>
  <r>
    <x v="9"/>
    <x v="0"/>
    <x v="0"/>
    <x v="0"/>
    <m/>
    <x v="5"/>
    <x v="0"/>
    <x v="0"/>
    <x v="0"/>
    <x v="147"/>
    <x v="147"/>
    <x v="86"/>
    <x v="10"/>
    <x v="1"/>
    <m/>
    <m/>
    <m/>
    <m/>
    <n v="4059.92"/>
    <m/>
    <m/>
  </r>
  <r>
    <x v="9"/>
    <x v="0"/>
    <x v="0"/>
    <x v="0"/>
    <m/>
    <x v="5"/>
    <x v="0"/>
    <x v="0"/>
    <x v="0"/>
    <x v="148"/>
    <x v="148"/>
    <x v="90"/>
    <x v="11"/>
    <x v="1"/>
    <m/>
    <m/>
    <m/>
    <m/>
    <n v="752"/>
    <m/>
    <m/>
  </r>
  <r>
    <x v="9"/>
    <x v="0"/>
    <x v="0"/>
    <x v="0"/>
    <m/>
    <x v="5"/>
    <x v="0"/>
    <x v="0"/>
    <x v="0"/>
    <x v="151"/>
    <x v="151"/>
    <x v="90"/>
    <x v="11"/>
    <x v="1"/>
    <m/>
    <m/>
    <m/>
    <m/>
    <n v="1500"/>
    <m/>
    <m/>
  </r>
  <r>
    <x v="9"/>
    <x v="0"/>
    <x v="0"/>
    <x v="0"/>
    <m/>
    <x v="5"/>
    <x v="0"/>
    <x v="0"/>
    <x v="0"/>
    <x v="161"/>
    <x v="161"/>
    <x v="90"/>
    <x v="11"/>
    <x v="1"/>
    <m/>
    <m/>
    <m/>
    <m/>
    <n v="3370"/>
    <m/>
    <m/>
  </r>
  <r>
    <x v="9"/>
    <x v="0"/>
    <x v="0"/>
    <x v="0"/>
    <m/>
    <x v="5"/>
    <x v="0"/>
    <x v="0"/>
    <x v="0"/>
    <x v="152"/>
    <x v="152"/>
    <x v="91"/>
    <x v="11"/>
    <x v="1"/>
    <m/>
    <m/>
    <m/>
    <m/>
    <n v="4167.33"/>
    <m/>
    <m/>
  </r>
  <r>
    <x v="9"/>
    <x v="0"/>
    <x v="0"/>
    <x v="0"/>
    <m/>
    <x v="5"/>
    <x v="0"/>
    <x v="0"/>
    <x v="0"/>
    <x v="159"/>
    <x v="159"/>
    <x v="94"/>
    <x v="11"/>
    <x v="1"/>
    <m/>
    <m/>
    <m/>
    <m/>
    <n v="4367"/>
    <m/>
    <m/>
  </r>
  <r>
    <x v="9"/>
    <x v="0"/>
    <x v="0"/>
    <x v="0"/>
    <m/>
    <x v="5"/>
    <x v="0"/>
    <x v="0"/>
    <x v="0"/>
    <x v="153"/>
    <x v="153"/>
    <x v="92"/>
    <x v="11"/>
    <x v="1"/>
    <m/>
    <m/>
    <m/>
    <m/>
    <n v="4950"/>
    <m/>
    <m/>
  </r>
  <r>
    <x v="9"/>
    <x v="0"/>
    <x v="0"/>
    <x v="0"/>
    <m/>
    <x v="5"/>
    <x v="0"/>
    <x v="0"/>
    <x v="1"/>
    <x v="154"/>
    <x v="154"/>
    <x v="92"/>
    <x v="11"/>
    <x v="1"/>
    <m/>
    <m/>
    <m/>
    <m/>
    <n v="1000"/>
    <m/>
    <m/>
  </r>
  <r>
    <x v="9"/>
    <x v="0"/>
    <x v="1"/>
    <x v="0"/>
    <m/>
    <x v="5"/>
    <x v="0"/>
    <x v="0"/>
    <x v="0"/>
    <x v="155"/>
    <x v="155"/>
    <x v="92"/>
    <x v="11"/>
    <x v="1"/>
    <m/>
    <m/>
    <m/>
    <m/>
    <n v="0"/>
    <m/>
    <m/>
  </r>
  <r>
    <x v="9"/>
    <x v="0"/>
    <x v="1"/>
    <x v="0"/>
    <m/>
    <x v="5"/>
    <x v="0"/>
    <x v="0"/>
    <x v="0"/>
    <x v="156"/>
    <x v="156"/>
    <x v="93"/>
    <x v="11"/>
    <x v="1"/>
    <m/>
    <m/>
    <m/>
    <m/>
    <n v="3533.64"/>
    <m/>
    <m/>
  </r>
  <r>
    <x v="9"/>
    <x v="0"/>
    <x v="0"/>
    <x v="0"/>
    <m/>
    <x v="5"/>
    <x v="0"/>
    <x v="0"/>
    <x v="0"/>
    <x v="157"/>
    <x v="157"/>
    <x v="92"/>
    <x v="11"/>
    <x v="1"/>
    <m/>
    <m/>
    <m/>
    <m/>
    <n v="3564"/>
    <m/>
    <m/>
  </r>
  <r>
    <x v="9"/>
    <x v="0"/>
    <x v="0"/>
    <x v="0"/>
    <m/>
    <x v="5"/>
    <x v="0"/>
    <x v="0"/>
    <x v="1"/>
    <x v="158"/>
    <x v="158"/>
    <x v="92"/>
    <x v="11"/>
    <x v="1"/>
    <m/>
    <m/>
    <m/>
    <m/>
    <n v="6072.5"/>
    <m/>
    <m/>
  </r>
  <r>
    <x v="9"/>
    <x v="0"/>
    <x v="0"/>
    <x v="0"/>
    <m/>
    <x v="5"/>
    <x v="0"/>
    <x v="0"/>
    <x v="0"/>
    <x v="160"/>
    <x v="160"/>
    <x v="90"/>
    <x v="11"/>
    <x v="1"/>
    <m/>
    <m/>
    <m/>
    <m/>
    <n v="3437"/>
    <m/>
    <m/>
  </r>
  <r>
    <x v="9"/>
    <x v="0"/>
    <x v="0"/>
    <x v="0"/>
    <m/>
    <x v="5"/>
    <x v="0"/>
    <x v="0"/>
    <x v="0"/>
    <x v="149"/>
    <x v="149"/>
    <x v="90"/>
    <x v="11"/>
    <x v="1"/>
    <m/>
    <m/>
    <m/>
    <m/>
    <n v="8994"/>
    <m/>
    <m/>
  </r>
  <r>
    <x v="9"/>
    <x v="0"/>
    <x v="0"/>
    <x v="0"/>
    <m/>
    <x v="5"/>
    <x v="0"/>
    <x v="0"/>
    <x v="0"/>
    <x v="150"/>
    <x v="150"/>
    <x v="90"/>
    <x v="11"/>
    <x v="1"/>
    <m/>
    <m/>
    <m/>
    <m/>
    <n v="1564"/>
    <m/>
    <m/>
  </r>
  <r>
    <x v="9"/>
    <x v="0"/>
    <x v="0"/>
    <x v="0"/>
    <m/>
    <x v="5"/>
    <x v="0"/>
    <x v="0"/>
    <x v="0"/>
    <x v="162"/>
    <x v="162"/>
    <x v="95"/>
    <x v="11"/>
    <x v="1"/>
    <m/>
    <m/>
    <m/>
    <m/>
    <n v="8809"/>
    <m/>
    <m/>
  </r>
  <r>
    <x v="9"/>
    <x v="0"/>
    <x v="0"/>
    <x v="0"/>
    <m/>
    <x v="5"/>
    <x v="0"/>
    <x v="0"/>
    <x v="0"/>
    <x v="168"/>
    <x v="168"/>
    <x v="98"/>
    <x v="12"/>
    <x v="1"/>
    <m/>
    <m/>
    <m/>
    <m/>
    <n v="1264"/>
    <m/>
    <m/>
  </r>
  <r>
    <x v="9"/>
    <x v="0"/>
    <x v="1"/>
    <x v="0"/>
    <m/>
    <x v="5"/>
    <x v="0"/>
    <x v="0"/>
    <x v="0"/>
    <x v="163"/>
    <x v="163"/>
    <x v="96"/>
    <x v="12"/>
    <x v="1"/>
    <m/>
    <m/>
    <m/>
    <m/>
    <n v="1369.42"/>
    <m/>
    <m/>
  </r>
  <r>
    <x v="9"/>
    <x v="0"/>
    <x v="0"/>
    <x v="0"/>
    <m/>
    <x v="5"/>
    <x v="0"/>
    <x v="0"/>
    <x v="0"/>
    <x v="167"/>
    <x v="167"/>
    <x v="97"/>
    <x v="12"/>
    <x v="1"/>
    <m/>
    <m/>
    <m/>
    <m/>
    <n v="5777.5"/>
    <m/>
    <m/>
  </r>
  <r>
    <x v="9"/>
    <x v="0"/>
    <x v="0"/>
    <x v="0"/>
    <m/>
    <x v="5"/>
    <x v="0"/>
    <x v="0"/>
    <x v="0"/>
    <x v="169"/>
    <x v="169"/>
    <x v="98"/>
    <x v="12"/>
    <x v="1"/>
    <m/>
    <m/>
    <m/>
    <m/>
    <n v="764"/>
    <m/>
    <m/>
  </r>
  <r>
    <x v="9"/>
    <x v="0"/>
    <x v="0"/>
    <x v="0"/>
    <m/>
    <x v="5"/>
    <x v="0"/>
    <x v="0"/>
    <x v="0"/>
    <x v="165"/>
    <x v="165"/>
    <x v="96"/>
    <x v="12"/>
    <x v="1"/>
    <m/>
    <m/>
    <m/>
    <m/>
    <n v="2203"/>
    <m/>
    <m/>
  </r>
  <r>
    <x v="9"/>
    <x v="0"/>
    <x v="1"/>
    <x v="0"/>
    <m/>
    <x v="5"/>
    <x v="0"/>
    <x v="0"/>
    <x v="0"/>
    <x v="173"/>
    <x v="173"/>
    <x v="99"/>
    <x v="12"/>
    <x v="1"/>
    <m/>
    <m/>
    <m/>
    <m/>
    <n v="2357"/>
    <m/>
    <m/>
  </r>
  <r>
    <x v="9"/>
    <x v="0"/>
    <x v="0"/>
    <x v="0"/>
    <m/>
    <x v="5"/>
    <x v="0"/>
    <x v="0"/>
    <x v="0"/>
    <x v="175"/>
    <x v="175"/>
    <x v="97"/>
    <x v="12"/>
    <x v="1"/>
    <m/>
    <m/>
    <m/>
    <m/>
    <n v="5000"/>
    <m/>
    <m/>
  </r>
  <r>
    <x v="9"/>
    <x v="0"/>
    <x v="0"/>
    <x v="0"/>
    <m/>
    <x v="5"/>
    <x v="0"/>
    <x v="0"/>
    <x v="0"/>
    <x v="176"/>
    <x v="176"/>
    <x v="97"/>
    <x v="12"/>
    <x v="1"/>
    <m/>
    <m/>
    <m/>
    <m/>
    <n v="6692"/>
    <m/>
    <m/>
  </r>
  <r>
    <x v="9"/>
    <x v="0"/>
    <x v="0"/>
    <x v="0"/>
    <m/>
    <x v="5"/>
    <x v="0"/>
    <x v="0"/>
    <x v="0"/>
    <x v="177"/>
    <x v="177"/>
    <x v="97"/>
    <x v="12"/>
    <x v="1"/>
    <m/>
    <m/>
    <m/>
    <m/>
    <n v="2275"/>
    <m/>
    <m/>
  </r>
  <r>
    <x v="9"/>
    <x v="0"/>
    <x v="1"/>
    <x v="0"/>
    <m/>
    <x v="5"/>
    <x v="0"/>
    <x v="0"/>
    <x v="0"/>
    <x v="178"/>
    <x v="178"/>
    <x v="100"/>
    <x v="12"/>
    <x v="1"/>
    <m/>
    <m/>
    <m/>
    <m/>
    <m/>
    <m/>
    <m/>
  </r>
  <r>
    <x v="9"/>
    <x v="0"/>
    <x v="0"/>
    <x v="0"/>
    <m/>
    <x v="5"/>
    <x v="0"/>
    <x v="0"/>
    <x v="0"/>
    <x v="180"/>
    <x v="180"/>
    <x v="102"/>
    <x v="12"/>
    <x v="1"/>
    <m/>
    <m/>
    <m/>
    <m/>
    <n v="1587"/>
    <m/>
    <m/>
  </r>
  <r>
    <x v="9"/>
    <x v="0"/>
    <x v="1"/>
    <x v="0"/>
    <m/>
    <x v="5"/>
    <x v="0"/>
    <x v="0"/>
    <x v="0"/>
    <x v="183"/>
    <x v="183"/>
    <x v="97"/>
    <x v="12"/>
    <x v="1"/>
    <m/>
    <m/>
    <m/>
    <m/>
    <n v="3135.94"/>
    <m/>
    <m/>
  </r>
  <r>
    <x v="9"/>
    <x v="0"/>
    <x v="0"/>
    <x v="0"/>
    <m/>
    <x v="5"/>
    <x v="0"/>
    <x v="0"/>
    <x v="0"/>
    <x v="164"/>
    <x v="164"/>
    <x v="96"/>
    <x v="12"/>
    <x v="1"/>
    <m/>
    <m/>
    <m/>
    <m/>
    <n v="3902.25"/>
    <m/>
    <m/>
  </r>
  <r>
    <x v="9"/>
    <x v="0"/>
    <x v="1"/>
    <x v="0"/>
    <m/>
    <x v="5"/>
    <x v="0"/>
    <x v="0"/>
    <x v="0"/>
    <x v="166"/>
    <x v="166"/>
    <x v="96"/>
    <x v="12"/>
    <x v="1"/>
    <m/>
    <m/>
    <m/>
    <m/>
    <n v="500"/>
    <m/>
    <m/>
  </r>
  <r>
    <x v="9"/>
    <x v="0"/>
    <x v="1"/>
    <x v="0"/>
    <m/>
    <x v="5"/>
    <x v="0"/>
    <x v="0"/>
    <x v="0"/>
    <x v="174"/>
    <x v="174"/>
    <x v="99"/>
    <x v="12"/>
    <x v="1"/>
    <m/>
    <m/>
    <m/>
    <m/>
    <m/>
    <m/>
    <m/>
  </r>
  <r>
    <x v="9"/>
    <x v="0"/>
    <x v="0"/>
    <x v="0"/>
    <m/>
    <x v="5"/>
    <x v="0"/>
    <x v="0"/>
    <x v="0"/>
    <x v="170"/>
    <x v="170"/>
    <x v="98"/>
    <x v="12"/>
    <x v="1"/>
    <m/>
    <m/>
    <m/>
    <m/>
    <n v="787"/>
    <m/>
    <m/>
  </r>
  <r>
    <x v="9"/>
    <x v="0"/>
    <x v="1"/>
    <x v="0"/>
    <m/>
    <x v="5"/>
    <x v="0"/>
    <x v="0"/>
    <x v="0"/>
    <x v="179"/>
    <x v="179"/>
    <x v="101"/>
    <x v="12"/>
    <x v="1"/>
    <m/>
    <m/>
    <m/>
    <m/>
    <n v="0"/>
    <m/>
    <m/>
  </r>
  <r>
    <x v="9"/>
    <x v="0"/>
    <x v="1"/>
    <x v="0"/>
    <m/>
    <x v="5"/>
    <x v="0"/>
    <x v="0"/>
    <x v="1"/>
    <x v="184"/>
    <x v="184"/>
    <x v="103"/>
    <x v="12"/>
    <x v="1"/>
    <m/>
    <m/>
    <m/>
    <m/>
    <n v="9973.5"/>
    <m/>
    <m/>
  </r>
  <r>
    <x v="9"/>
    <x v="0"/>
    <x v="0"/>
    <x v="0"/>
    <m/>
    <x v="5"/>
    <x v="0"/>
    <x v="0"/>
    <x v="0"/>
    <x v="185"/>
    <x v="185"/>
    <x v="104"/>
    <x v="12"/>
    <x v="1"/>
    <m/>
    <m/>
    <m/>
    <m/>
    <n v="5584.16"/>
    <m/>
    <m/>
  </r>
  <r>
    <x v="9"/>
    <x v="0"/>
    <x v="0"/>
    <x v="0"/>
    <m/>
    <x v="5"/>
    <x v="0"/>
    <x v="0"/>
    <x v="0"/>
    <x v="181"/>
    <x v="181"/>
    <x v="102"/>
    <x v="12"/>
    <x v="1"/>
    <m/>
    <m/>
    <m/>
    <m/>
    <n v="1297"/>
    <m/>
    <m/>
  </r>
  <r>
    <x v="9"/>
    <x v="0"/>
    <x v="0"/>
    <x v="0"/>
    <m/>
    <x v="5"/>
    <x v="0"/>
    <x v="0"/>
    <x v="0"/>
    <x v="171"/>
    <x v="171"/>
    <x v="98"/>
    <x v="12"/>
    <x v="1"/>
    <m/>
    <m/>
    <m/>
    <m/>
    <n v="676"/>
    <m/>
    <m/>
  </r>
  <r>
    <x v="9"/>
    <x v="0"/>
    <x v="0"/>
    <x v="0"/>
    <m/>
    <x v="5"/>
    <x v="0"/>
    <x v="0"/>
    <x v="0"/>
    <x v="172"/>
    <x v="172"/>
    <x v="98"/>
    <x v="12"/>
    <x v="1"/>
    <m/>
    <m/>
    <m/>
    <m/>
    <n v="0"/>
    <m/>
    <m/>
  </r>
  <r>
    <x v="9"/>
    <x v="0"/>
    <x v="0"/>
    <x v="0"/>
    <m/>
    <x v="5"/>
    <x v="0"/>
    <x v="0"/>
    <x v="0"/>
    <x v="182"/>
    <x v="182"/>
    <x v="102"/>
    <x v="12"/>
    <x v="1"/>
    <m/>
    <m/>
    <m/>
    <m/>
    <n v="1540"/>
    <m/>
    <m/>
  </r>
  <r>
    <x v="9"/>
    <x v="0"/>
    <x v="0"/>
    <x v="0"/>
    <m/>
    <x v="5"/>
    <x v="0"/>
    <x v="0"/>
    <x v="0"/>
    <x v="10"/>
    <x v="10"/>
    <x v="4"/>
    <x v="1"/>
    <x v="0"/>
    <m/>
    <m/>
    <m/>
    <m/>
    <n v="498.33"/>
    <m/>
    <m/>
  </r>
  <r>
    <x v="9"/>
    <x v="0"/>
    <x v="1"/>
    <x v="0"/>
    <m/>
    <x v="5"/>
    <x v="0"/>
    <x v="0"/>
    <x v="0"/>
    <x v="12"/>
    <x v="12"/>
    <x v="5"/>
    <x v="1"/>
    <x v="0"/>
    <m/>
    <m/>
    <m/>
    <m/>
    <m/>
    <m/>
    <m/>
  </r>
  <r>
    <x v="9"/>
    <x v="0"/>
    <x v="0"/>
    <x v="0"/>
    <m/>
    <x v="5"/>
    <x v="0"/>
    <x v="0"/>
    <x v="0"/>
    <x v="332"/>
    <x v="335"/>
    <x v="5"/>
    <x v="1"/>
    <x v="0"/>
    <m/>
    <m/>
    <m/>
    <m/>
    <n v="0"/>
    <m/>
    <m/>
  </r>
  <r>
    <x v="9"/>
    <x v="0"/>
    <x v="1"/>
    <x v="0"/>
    <m/>
    <x v="5"/>
    <x v="0"/>
    <x v="0"/>
    <x v="0"/>
    <x v="333"/>
    <x v="336"/>
    <x v="5"/>
    <x v="1"/>
    <x v="0"/>
    <m/>
    <m/>
    <m/>
    <m/>
    <n v="4000"/>
    <m/>
    <m/>
  </r>
  <r>
    <x v="9"/>
    <x v="0"/>
    <x v="0"/>
    <x v="0"/>
    <m/>
    <x v="5"/>
    <x v="0"/>
    <x v="0"/>
    <x v="0"/>
    <x v="334"/>
    <x v="337"/>
    <x v="5"/>
    <x v="1"/>
    <x v="0"/>
    <m/>
    <m/>
    <m/>
    <m/>
    <n v="5939"/>
    <m/>
    <m/>
  </r>
  <r>
    <x v="9"/>
    <x v="0"/>
    <x v="0"/>
    <x v="0"/>
    <m/>
    <x v="5"/>
    <x v="0"/>
    <x v="0"/>
    <x v="0"/>
    <x v="331"/>
    <x v="334"/>
    <x v="5"/>
    <x v="1"/>
    <x v="0"/>
    <m/>
    <m/>
    <m/>
    <m/>
    <n v="5000"/>
    <m/>
    <m/>
  </r>
  <r>
    <x v="9"/>
    <x v="0"/>
    <x v="1"/>
    <x v="0"/>
    <m/>
    <x v="5"/>
    <x v="0"/>
    <x v="0"/>
    <x v="1"/>
    <x v="13"/>
    <x v="13"/>
    <x v="6"/>
    <x v="1"/>
    <x v="0"/>
    <m/>
    <m/>
    <m/>
    <m/>
    <m/>
    <m/>
    <m/>
  </r>
  <r>
    <x v="9"/>
    <x v="0"/>
    <x v="0"/>
    <x v="0"/>
    <m/>
    <x v="5"/>
    <x v="0"/>
    <x v="0"/>
    <x v="0"/>
    <x v="14"/>
    <x v="14"/>
    <x v="6"/>
    <x v="1"/>
    <x v="0"/>
    <m/>
    <m/>
    <m/>
    <m/>
    <n v="2619"/>
    <m/>
    <m/>
  </r>
  <r>
    <x v="9"/>
    <x v="0"/>
    <x v="1"/>
    <x v="0"/>
    <m/>
    <x v="5"/>
    <x v="0"/>
    <x v="0"/>
    <x v="0"/>
    <x v="15"/>
    <x v="15"/>
    <x v="7"/>
    <x v="1"/>
    <x v="0"/>
    <m/>
    <m/>
    <m/>
    <m/>
    <n v="1600"/>
    <m/>
    <m/>
  </r>
  <r>
    <x v="9"/>
    <x v="0"/>
    <x v="1"/>
    <x v="0"/>
    <m/>
    <x v="5"/>
    <x v="0"/>
    <x v="0"/>
    <x v="0"/>
    <x v="18"/>
    <x v="18"/>
    <x v="8"/>
    <x v="1"/>
    <x v="0"/>
    <m/>
    <m/>
    <m/>
    <m/>
    <n v="0"/>
    <m/>
    <m/>
  </r>
  <r>
    <x v="9"/>
    <x v="0"/>
    <x v="0"/>
    <x v="0"/>
    <m/>
    <x v="5"/>
    <x v="0"/>
    <x v="0"/>
    <x v="1"/>
    <x v="19"/>
    <x v="19"/>
    <x v="8"/>
    <x v="1"/>
    <x v="0"/>
    <m/>
    <m/>
    <m/>
    <m/>
    <n v="8082"/>
    <m/>
    <m/>
  </r>
  <r>
    <x v="9"/>
    <x v="0"/>
    <x v="0"/>
    <x v="0"/>
    <m/>
    <x v="5"/>
    <x v="0"/>
    <x v="0"/>
    <x v="0"/>
    <x v="17"/>
    <x v="17"/>
    <x v="7"/>
    <x v="1"/>
    <x v="0"/>
    <m/>
    <m/>
    <m/>
    <m/>
    <n v="5750"/>
    <m/>
    <m/>
  </r>
  <r>
    <x v="9"/>
    <x v="0"/>
    <x v="1"/>
    <x v="0"/>
    <m/>
    <x v="5"/>
    <x v="0"/>
    <x v="0"/>
    <x v="0"/>
    <x v="11"/>
    <x v="11"/>
    <x v="4"/>
    <x v="1"/>
    <x v="0"/>
    <m/>
    <m/>
    <m/>
    <m/>
    <n v="200"/>
    <m/>
    <m/>
  </r>
  <r>
    <x v="9"/>
    <x v="0"/>
    <x v="0"/>
    <x v="0"/>
    <m/>
    <x v="5"/>
    <x v="0"/>
    <x v="0"/>
    <x v="0"/>
    <x v="21"/>
    <x v="21"/>
    <x v="9"/>
    <x v="1"/>
    <x v="0"/>
    <m/>
    <m/>
    <m/>
    <m/>
    <n v="5533.08"/>
    <m/>
    <m/>
  </r>
  <r>
    <x v="9"/>
    <x v="0"/>
    <x v="1"/>
    <x v="0"/>
    <m/>
    <x v="5"/>
    <x v="0"/>
    <x v="0"/>
    <x v="0"/>
    <x v="16"/>
    <x v="16"/>
    <x v="7"/>
    <x v="1"/>
    <x v="0"/>
    <m/>
    <m/>
    <m/>
    <m/>
    <m/>
    <m/>
    <m/>
  </r>
  <r>
    <x v="9"/>
    <x v="0"/>
    <x v="0"/>
    <x v="0"/>
    <m/>
    <x v="5"/>
    <x v="0"/>
    <x v="0"/>
    <x v="0"/>
    <x v="22"/>
    <x v="22"/>
    <x v="6"/>
    <x v="1"/>
    <x v="0"/>
    <m/>
    <m/>
    <m/>
    <m/>
    <n v="2260"/>
    <m/>
    <m/>
  </r>
  <r>
    <x v="9"/>
    <x v="0"/>
    <x v="0"/>
    <x v="0"/>
    <m/>
    <x v="5"/>
    <x v="0"/>
    <x v="0"/>
    <x v="0"/>
    <x v="23"/>
    <x v="23"/>
    <x v="10"/>
    <x v="1"/>
    <x v="0"/>
    <m/>
    <m/>
    <m/>
    <m/>
    <n v="1385.25"/>
    <m/>
    <m/>
  </r>
  <r>
    <x v="9"/>
    <x v="0"/>
    <x v="0"/>
    <x v="0"/>
    <m/>
    <x v="5"/>
    <x v="0"/>
    <x v="0"/>
    <x v="0"/>
    <x v="24"/>
    <x v="24"/>
    <x v="4"/>
    <x v="1"/>
    <x v="0"/>
    <m/>
    <m/>
    <m/>
    <m/>
    <n v="3542"/>
    <m/>
    <m/>
  </r>
  <r>
    <x v="9"/>
    <x v="0"/>
    <x v="0"/>
    <x v="0"/>
    <m/>
    <x v="5"/>
    <x v="0"/>
    <x v="0"/>
    <x v="0"/>
    <x v="25"/>
    <x v="25"/>
    <x v="5"/>
    <x v="1"/>
    <x v="0"/>
    <m/>
    <m/>
    <m/>
    <m/>
    <n v="1781"/>
    <m/>
    <m/>
  </r>
  <r>
    <x v="9"/>
    <x v="0"/>
    <x v="0"/>
    <x v="0"/>
    <m/>
    <x v="5"/>
    <x v="0"/>
    <x v="0"/>
    <x v="0"/>
    <x v="26"/>
    <x v="26"/>
    <x v="10"/>
    <x v="1"/>
    <x v="0"/>
    <m/>
    <m/>
    <m/>
    <m/>
    <n v="4580"/>
    <m/>
    <m/>
  </r>
  <r>
    <x v="9"/>
    <x v="0"/>
    <x v="0"/>
    <x v="0"/>
    <m/>
    <x v="5"/>
    <x v="0"/>
    <x v="0"/>
    <x v="1"/>
    <x v="27"/>
    <x v="27"/>
    <x v="11"/>
    <x v="1"/>
    <x v="0"/>
    <m/>
    <m/>
    <m/>
    <m/>
    <n v="3370"/>
    <m/>
    <m/>
  </r>
  <r>
    <x v="9"/>
    <x v="0"/>
    <x v="0"/>
    <x v="0"/>
    <m/>
    <x v="5"/>
    <x v="0"/>
    <x v="0"/>
    <x v="0"/>
    <x v="20"/>
    <x v="20"/>
    <x v="8"/>
    <x v="1"/>
    <x v="0"/>
    <m/>
    <m/>
    <m/>
    <m/>
    <n v="1291"/>
    <m/>
    <m/>
  </r>
  <r>
    <x v="9"/>
    <x v="0"/>
    <x v="0"/>
    <x v="0"/>
    <m/>
    <x v="5"/>
    <x v="0"/>
    <x v="0"/>
    <x v="0"/>
    <x v="35"/>
    <x v="35"/>
    <x v="19"/>
    <x v="2"/>
    <x v="0"/>
    <m/>
    <m/>
    <m/>
    <m/>
    <n v="4082"/>
    <m/>
    <m/>
  </r>
  <r>
    <x v="9"/>
    <x v="0"/>
    <x v="0"/>
    <x v="0"/>
    <m/>
    <x v="5"/>
    <x v="0"/>
    <x v="0"/>
    <x v="0"/>
    <x v="28"/>
    <x v="28"/>
    <x v="12"/>
    <x v="2"/>
    <x v="0"/>
    <m/>
    <m/>
    <m/>
    <m/>
    <n v="4216"/>
    <m/>
    <m/>
  </r>
  <r>
    <x v="9"/>
    <x v="0"/>
    <x v="0"/>
    <x v="1"/>
    <m/>
    <x v="5"/>
    <x v="0"/>
    <x v="0"/>
    <x v="1"/>
    <x v="29"/>
    <x v="29"/>
    <x v="13"/>
    <x v="2"/>
    <x v="0"/>
    <m/>
    <m/>
    <m/>
    <m/>
    <n v="0"/>
    <m/>
    <m/>
  </r>
  <r>
    <x v="9"/>
    <x v="0"/>
    <x v="0"/>
    <x v="1"/>
    <m/>
    <x v="5"/>
    <x v="0"/>
    <x v="0"/>
    <x v="1"/>
    <x v="30"/>
    <x v="30"/>
    <x v="14"/>
    <x v="2"/>
    <x v="0"/>
    <m/>
    <m/>
    <m/>
    <m/>
    <n v="11424"/>
    <m/>
    <m/>
  </r>
  <r>
    <x v="9"/>
    <x v="0"/>
    <x v="1"/>
    <x v="0"/>
    <m/>
    <x v="5"/>
    <x v="0"/>
    <x v="0"/>
    <x v="0"/>
    <x v="31"/>
    <x v="31"/>
    <x v="15"/>
    <x v="2"/>
    <x v="0"/>
    <m/>
    <m/>
    <m/>
    <m/>
    <n v="5383"/>
    <m/>
    <m/>
  </r>
  <r>
    <x v="9"/>
    <x v="0"/>
    <x v="0"/>
    <x v="0"/>
    <m/>
    <x v="5"/>
    <x v="0"/>
    <x v="0"/>
    <x v="0"/>
    <x v="32"/>
    <x v="32"/>
    <x v="16"/>
    <x v="2"/>
    <x v="0"/>
    <m/>
    <m/>
    <m/>
    <m/>
    <n v="5850"/>
    <m/>
    <m/>
  </r>
  <r>
    <x v="9"/>
    <x v="0"/>
    <x v="0"/>
    <x v="0"/>
    <m/>
    <x v="5"/>
    <x v="0"/>
    <x v="0"/>
    <x v="0"/>
    <x v="33"/>
    <x v="33"/>
    <x v="17"/>
    <x v="2"/>
    <x v="0"/>
    <m/>
    <m/>
    <m/>
    <m/>
    <n v="5672"/>
    <m/>
    <m/>
  </r>
  <r>
    <x v="9"/>
    <x v="0"/>
    <x v="0"/>
    <x v="0"/>
    <m/>
    <x v="5"/>
    <x v="0"/>
    <x v="0"/>
    <x v="0"/>
    <x v="34"/>
    <x v="34"/>
    <x v="18"/>
    <x v="2"/>
    <x v="0"/>
    <m/>
    <m/>
    <m/>
    <m/>
    <n v="7786"/>
    <m/>
    <m/>
  </r>
  <r>
    <x v="9"/>
    <x v="0"/>
    <x v="1"/>
    <x v="0"/>
    <m/>
    <x v="5"/>
    <x v="0"/>
    <x v="0"/>
    <x v="0"/>
    <x v="36"/>
    <x v="36"/>
    <x v="12"/>
    <x v="2"/>
    <x v="0"/>
    <m/>
    <m/>
    <m/>
    <m/>
    <n v="2300"/>
    <m/>
    <m/>
  </r>
  <r>
    <x v="9"/>
    <x v="0"/>
    <x v="0"/>
    <x v="0"/>
    <m/>
    <x v="5"/>
    <x v="0"/>
    <x v="0"/>
    <x v="0"/>
    <x v="45"/>
    <x v="45"/>
    <x v="28"/>
    <x v="3"/>
    <x v="0"/>
    <m/>
    <m/>
    <m/>
    <m/>
    <n v="2867"/>
    <m/>
    <m/>
  </r>
  <r>
    <x v="9"/>
    <x v="0"/>
    <x v="0"/>
    <x v="0"/>
    <m/>
    <x v="5"/>
    <x v="0"/>
    <x v="0"/>
    <x v="0"/>
    <x v="46"/>
    <x v="46"/>
    <x v="29"/>
    <x v="3"/>
    <x v="0"/>
    <m/>
    <m/>
    <m/>
    <m/>
    <n v="4782"/>
    <m/>
    <m/>
  </r>
  <r>
    <x v="9"/>
    <x v="0"/>
    <x v="1"/>
    <x v="0"/>
    <m/>
    <x v="5"/>
    <x v="0"/>
    <x v="0"/>
    <x v="0"/>
    <x v="48"/>
    <x v="48"/>
    <x v="31"/>
    <x v="3"/>
    <x v="0"/>
    <m/>
    <m/>
    <m/>
    <m/>
    <n v="2000"/>
    <m/>
    <m/>
  </r>
  <r>
    <x v="9"/>
    <x v="0"/>
    <x v="0"/>
    <x v="0"/>
    <m/>
    <x v="5"/>
    <x v="0"/>
    <x v="0"/>
    <x v="0"/>
    <x v="47"/>
    <x v="47"/>
    <x v="30"/>
    <x v="3"/>
    <x v="0"/>
    <m/>
    <m/>
    <m/>
    <m/>
    <n v="6000"/>
    <m/>
    <m/>
  </r>
  <r>
    <x v="9"/>
    <x v="0"/>
    <x v="0"/>
    <x v="0"/>
    <m/>
    <x v="5"/>
    <x v="0"/>
    <x v="0"/>
    <x v="0"/>
    <x v="49"/>
    <x v="49"/>
    <x v="32"/>
    <x v="3"/>
    <x v="0"/>
    <m/>
    <m/>
    <m/>
    <m/>
    <n v="4578"/>
    <m/>
    <m/>
  </r>
  <r>
    <x v="9"/>
    <x v="0"/>
    <x v="0"/>
    <x v="0"/>
    <m/>
    <x v="5"/>
    <x v="0"/>
    <x v="0"/>
    <x v="0"/>
    <x v="50"/>
    <x v="50"/>
    <x v="28"/>
    <x v="3"/>
    <x v="0"/>
    <m/>
    <m/>
    <m/>
    <m/>
    <n v="9712"/>
    <m/>
    <m/>
  </r>
  <r>
    <x v="9"/>
    <x v="0"/>
    <x v="0"/>
    <x v="0"/>
    <m/>
    <x v="5"/>
    <x v="0"/>
    <x v="0"/>
    <x v="0"/>
    <x v="37"/>
    <x v="37"/>
    <x v="20"/>
    <x v="3"/>
    <x v="0"/>
    <m/>
    <m/>
    <m/>
    <m/>
    <n v="6384"/>
    <m/>
    <m/>
  </r>
  <r>
    <x v="9"/>
    <x v="0"/>
    <x v="0"/>
    <x v="0"/>
    <m/>
    <x v="5"/>
    <x v="0"/>
    <x v="0"/>
    <x v="0"/>
    <x v="39"/>
    <x v="39"/>
    <x v="22"/>
    <x v="3"/>
    <x v="0"/>
    <m/>
    <m/>
    <m/>
    <m/>
    <n v="5338"/>
    <m/>
    <m/>
  </r>
  <r>
    <x v="9"/>
    <x v="0"/>
    <x v="0"/>
    <x v="0"/>
    <m/>
    <x v="5"/>
    <x v="0"/>
    <x v="0"/>
    <x v="0"/>
    <x v="40"/>
    <x v="40"/>
    <x v="23"/>
    <x v="3"/>
    <x v="0"/>
    <m/>
    <m/>
    <m/>
    <m/>
    <n v="7964"/>
    <m/>
    <m/>
  </r>
  <r>
    <x v="9"/>
    <x v="0"/>
    <x v="0"/>
    <x v="0"/>
    <m/>
    <x v="5"/>
    <x v="0"/>
    <x v="0"/>
    <x v="1"/>
    <x v="41"/>
    <x v="41"/>
    <x v="24"/>
    <x v="3"/>
    <x v="0"/>
    <m/>
    <m/>
    <m/>
    <m/>
    <n v="10000"/>
    <m/>
    <m/>
  </r>
  <r>
    <x v="9"/>
    <x v="0"/>
    <x v="0"/>
    <x v="0"/>
    <m/>
    <x v="5"/>
    <x v="0"/>
    <x v="0"/>
    <x v="0"/>
    <x v="38"/>
    <x v="38"/>
    <x v="21"/>
    <x v="3"/>
    <x v="0"/>
    <m/>
    <m/>
    <m/>
    <m/>
    <n v="5917"/>
    <m/>
    <m/>
  </r>
  <r>
    <x v="9"/>
    <x v="0"/>
    <x v="1"/>
    <x v="0"/>
    <m/>
    <x v="5"/>
    <x v="0"/>
    <x v="0"/>
    <x v="0"/>
    <x v="42"/>
    <x v="42"/>
    <x v="25"/>
    <x v="3"/>
    <x v="0"/>
    <m/>
    <m/>
    <m/>
    <m/>
    <n v="8542.25"/>
    <m/>
    <m/>
  </r>
  <r>
    <x v="9"/>
    <x v="0"/>
    <x v="0"/>
    <x v="0"/>
    <m/>
    <x v="5"/>
    <x v="0"/>
    <x v="0"/>
    <x v="0"/>
    <x v="43"/>
    <x v="43"/>
    <x v="26"/>
    <x v="3"/>
    <x v="0"/>
    <m/>
    <m/>
    <m/>
    <m/>
    <n v="5950"/>
    <m/>
    <m/>
  </r>
  <r>
    <x v="9"/>
    <x v="0"/>
    <x v="0"/>
    <x v="0"/>
    <m/>
    <x v="5"/>
    <x v="0"/>
    <x v="0"/>
    <x v="0"/>
    <x v="44"/>
    <x v="44"/>
    <x v="27"/>
    <x v="3"/>
    <x v="0"/>
    <m/>
    <m/>
    <m/>
    <m/>
    <n v="34815"/>
    <m/>
    <m/>
  </r>
  <r>
    <x v="9"/>
    <x v="0"/>
    <x v="1"/>
    <x v="0"/>
    <m/>
    <x v="5"/>
    <x v="0"/>
    <x v="0"/>
    <x v="0"/>
    <x v="51"/>
    <x v="51"/>
    <x v="28"/>
    <x v="3"/>
    <x v="0"/>
    <m/>
    <m/>
    <m/>
    <m/>
    <m/>
    <m/>
    <m/>
  </r>
  <r>
    <x v="9"/>
    <x v="0"/>
    <x v="1"/>
    <x v="0"/>
    <m/>
    <x v="5"/>
    <x v="0"/>
    <x v="0"/>
    <x v="0"/>
    <x v="188"/>
    <x v="188"/>
    <x v="107"/>
    <x v="13"/>
    <x v="1"/>
    <m/>
    <m/>
    <m/>
    <m/>
    <n v="22500"/>
    <m/>
    <m/>
  </r>
  <r>
    <x v="9"/>
    <x v="0"/>
    <x v="1"/>
    <x v="0"/>
    <m/>
    <x v="5"/>
    <x v="0"/>
    <x v="0"/>
    <x v="0"/>
    <x v="187"/>
    <x v="187"/>
    <x v="106"/>
    <x v="13"/>
    <x v="1"/>
    <m/>
    <m/>
    <m/>
    <m/>
    <n v="0"/>
    <m/>
    <m/>
  </r>
  <r>
    <x v="9"/>
    <x v="0"/>
    <x v="0"/>
    <x v="0"/>
    <m/>
    <x v="5"/>
    <x v="0"/>
    <x v="0"/>
    <x v="0"/>
    <x v="190"/>
    <x v="190"/>
    <x v="109"/>
    <x v="13"/>
    <x v="1"/>
    <m/>
    <m/>
    <m/>
    <m/>
    <n v="3910"/>
    <m/>
    <m/>
  </r>
  <r>
    <x v="9"/>
    <x v="0"/>
    <x v="0"/>
    <x v="0"/>
    <m/>
    <x v="5"/>
    <x v="0"/>
    <x v="0"/>
    <x v="0"/>
    <x v="189"/>
    <x v="189"/>
    <x v="108"/>
    <x v="13"/>
    <x v="1"/>
    <m/>
    <m/>
    <m/>
    <m/>
    <n v="3883.08"/>
    <m/>
    <m/>
  </r>
  <r>
    <x v="9"/>
    <x v="0"/>
    <x v="1"/>
    <x v="0"/>
    <m/>
    <x v="5"/>
    <x v="0"/>
    <x v="0"/>
    <x v="0"/>
    <x v="191"/>
    <x v="191"/>
    <x v="110"/>
    <x v="13"/>
    <x v="1"/>
    <m/>
    <m/>
    <m/>
    <m/>
    <n v="3000"/>
    <m/>
    <m/>
  </r>
  <r>
    <x v="9"/>
    <x v="0"/>
    <x v="0"/>
    <x v="0"/>
    <m/>
    <x v="5"/>
    <x v="0"/>
    <x v="0"/>
    <x v="0"/>
    <x v="192"/>
    <x v="192"/>
    <x v="111"/>
    <x v="13"/>
    <x v="1"/>
    <m/>
    <m/>
    <m/>
    <m/>
    <n v="4323.3"/>
    <m/>
    <m/>
  </r>
  <r>
    <x v="9"/>
    <x v="0"/>
    <x v="1"/>
    <x v="0"/>
    <m/>
    <x v="5"/>
    <x v="0"/>
    <x v="0"/>
    <x v="0"/>
    <x v="186"/>
    <x v="186"/>
    <x v="105"/>
    <x v="13"/>
    <x v="1"/>
    <m/>
    <m/>
    <m/>
    <m/>
    <n v="1983"/>
    <m/>
    <m/>
  </r>
  <r>
    <x v="9"/>
    <x v="0"/>
    <x v="1"/>
    <x v="1"/>
    <m/>
    <x v="5"/>
    <x v="0"/>
    <x v="0"/>
    <x v="0"/>
    <x v="193"/>
    <x v="193"/>
    <x v="112"/>
    <x v="13"/>
    <x v="1"/>
    <m/>
    <m/>
    <m/>
    <m/>
    <n v="0"/>
    <m/>
    <m/>
  </r>
  <r>
    <x v="9"/>
    <x v="0"/>
    <x v="0"/>
    <x v="0"/>
    <m/>
    <x v="5"/>
    <x v="0"/>
    <x v="0"/>
    <x v="1"/>
    <x v="194"/>
    <x v="194"/>
    <x v="113"/>
    <x v="13"/>
    <x v="1"/>
    <m/>
    <m/>
    <m/>
    <m/>
    <n v="4871"/>
    <m/>
    <m/>
  </r>
  <r>
    <x v="9"/>
    <x v="0"/>
    <x v="0"/>
    <x v="0"/>
    <m/>
    <x v="5"/>
    <x v="0"/>
    <x v="0"/>
    <x v="0"/>
    <x v="52"/>
    <x v="52"/>
    <x v="33"/>
    <x v="4"/>
    <x v="0"/>
    <m/>
    <m/>
    <m/>
    <m/>
    <n v="7500"/>
    <m/>
    <m/>
  </r>
  <r>
    <x v="9"/>
    <x v="0"/>
    <x v="0"/>
    <x v="0"/>
    <m/>
    <x v="5"/>
    <x v="0"/>
    <x v="0"/>
    <x v="0"/>
    <x v="64"/>
    <x v="64"/>
    <x v="45"/>
    <x v="4"/>
    <x v="0"/>
    <m/>
    <m/>
    <m/>
    <m/>
    <n v="6920"/>
    <m/>
    <m/>
  </r>
  <r>
    <x v="9"/>
    <x v="0"/>
    <x v="1"/>
    <x v="0"/>
    <m/>
    <x v="5"/>
    <x v="0"/>
    <x v="0"/>
    <x v="0"/>
    <x v="65"/>
    <x v="65"/>
    <x v="46"/>
    <x v="4"/>
    <x v="0"/>
    <m/>
    <m/>
    <m/>
    <m/>
    <n v="3500"/>
    <m/>
    <m/>
  </r>
  <r>
    <x v="9"/>
    <x v="0"/>
    <x v="0"/>
    <x v="0"/>
    <m/>
    <x v="5"/>
    <x v="0"/>
    <x v="0"/>
    <x v="0"/>
    <x v="53"/>
    <x v="53"/>
    <x v="34"/>
    <x v="4"/>
    <x v="0"/>
    <m/>
    <m/>
    <m/>
    <m/>
    <n v="3088"/>
    <m/>
    <m/>
  </r>
  <r>
    <x v="9"/>
    <x v="0"/>
    <x v="1"/>
    <x v="0"/>
    <m/>
    <x v="5"/>
    <x v="0"/>
    <x v="0"/>
    <x v="0"/>
    <x v="54"/>
    <x v="54"/>
    <x v="35"/>
    <x v="4"/>
    <x v="0"/>
    <m/>
    <m/>
    <m/>
    <m/>
    <n v="2456"/>
    <m/>
    <m/>
  </r>
  <r>
    <x v="9"/>
    <x v="0"/>
    <x v="0"/>
    <x v="0"/>
    <m/>
    <x v="5"/>
    <x v="0"/>
    <x v="0"/>
    <x v="0"/>
    <x v="55"/>
    <x v="55"/>
    <x v="36"/>
    <x v="4"/>
    <x v="0"/>
    <m/>
    <m/>
    <m/>
    <m/>
    <n v="7161"/>
    <m/>
    <m/>
  </r>
  <r>
    <x v="9"/>
    <x v="0"/>
    <x v="0"/>
    <x v="0"/>
    <m/>
    <x v="5"/>
    <x v="0"/>
    <x v="0"/>
    <x v="0"/>
    <x v="56"/>
    <x v="56"/>
    <x v="37"/>
    <x v="4"/>
    <x v="0"/>
    <m/>
    <m/>
    <m/>
    <m/>
    <n v="0"/>
    <m/>
    <m/>
  </r>
  <r>
    <x v="9"/>
    <x v="0"/>
    <x v="1"/>
    <x v="0"/>
    <m/>
    <x v="5"/>
    <x v="0"/>
    <x v="0"/>
    <x v="1"/>
    <x v="57"/>
    <x v="57"/>
    <x v="38"/>
    <x v="4"/>
    <x v="0"/>
    <m/>
    <m/>
    <m/>
    <m/>
    <n v="0"/>
    <m/>
    <m/>
  </r>
  <r>
    <x v="9"/>
    <x v="0"/>
    <x v="0"/>
    <x v="0"/>
    <m/>
    <x v="5"/>
    <x v="0"/>
    <x v="0"/>
    <x v="0"/>
    <x v="58"/>
    <x v="58"/>
    <x v="39"/>
    <x v="4"/>
    <x v="0"/>
    <m/>
    <m/>
    <m/>
    <m/>
    <n v="2680"/>
    <m/>
    <m/>
  </r>
  <r>
    <x v="9"/>
    <x v="0"/>
    <x v="1"/>
    <x v="0"/>
    <m/>
    <x v="5"/>
    <x v="0"/>
    <x v="0"/>
    <x v="1"/>
    <x v="59"/>
    <x v="59"/>
    <x v="40"/>
    <x v="4"/>
    <x v="0"/>
    <m/>
    <m/>
    <m/>
    <m/>
    <n v="2910"/>
    <m/>
    <m/>
  </r>
  <r>
    <x v="9"/>
    <x v="0"/>
    <x v="0"/>
    <x v="0"/>
    <m/>
    <x v="5"/>
    <x v="0"/>
    <x v="0"/>
    <x v="0"/>
    <x v="60"/>
    <x v="60"/>
    <x v="41"/>
    <x v="4"/>
    <x v="0"/>
    <m/>
    <m/>
    <m/>
    <m/>
    <n v="10296"/>
    <m/>
    <m/>
  </r>
  <r>
    <x v="9"/>
    <x v="0"/>
    <x v="0"/>
    <x v="0"/>
    <m/>
    <x v="5"/>
    <x v="0"/>
    <x v="0"/>
    <x v="0"/>
    <x v="61"/>
    <x v="61"/>
    <x v="42"/>
    <x v="4"/>
    <x v="0"/>
    <m/>
    <m/>
    <m/>
    <m/>
    <n v="7407.5"/>
    <m/>
    <m/>
  </r>
  <r>
    <x v="9"/>
    <x v="0"/>
    <x v="0"/>
    <x v="0"/>
    <m/>
    <x v="5"/>
    <x v="0"/>
    <x v="0"/>
    <x v="0"/>
    <x v="62"/>
    <x v="62"/>
    <x v="43"/>
    <x v="4"/>
    <x v="0"/>
    <m/>
    <m/>
    <m/>
    <m/>
    <n v="4407"/>
    <m/>
    <m/>
  </r>
  <r>
    <x v="9"/>
    <x v="0"/>
    <x v="1"/>
    <x v="0"/>
    <m/>
    <x v="5"/>
    <x v="0"/>
    <x v="0"/>
    <x v="1"/>
    <x v="63"/>
    <x v="63"/>
    <x v="44"/>
    <x v="4"/>
    <x v="0"/>
    <m/>
    <m/>
    <m/>
    <m/>
    <n v="2000"/>
    <m/>
    <m/>
  </r>
  <r>
    <x v="9"/>
    <x v="0"/>
    <x v="1"/>
    <x v="0"/>
    <m/>
    <x v="5"/>
    <x v="0"/>
    <x v="0"/>
    <x v="0"/>
    <x v="66"/>
    <x v="66"/>
    <x v="47"/>
    <x v="5"/>
    <x v="0"/>
    <m/>
    <m/>
    <m/>
    <m/>
    <n v="140"/>
    <m/>
    <m/>
  </r>
  <r>
    <x v="9"/>
    <x v="0"/>
    <x v="1"/>
    <x v="0"/>
    <m/>
    <x v="5"/>
    <x v="0"/>
    <x v="0"/>
    <x v="0"/>
    <x v="68"/>
    <x v="68"/>
    <x v="48"/>
    <x v="5"/>
    <x v="0"/>
    <m/>
    <m/>
    <m/>
    <m/>
    <n v="3098.75"/>
    <m/>
    <m/>
  </r>
  <r>
    <x v="9"/>
    <x v="0"/>
    <x v="0"/>
    <x v="0"/>
    <m/>
    <x v="5"/>
    <x v="0"/>
    <x v="0"/>
    <x v="0"/>
    <x v="69"/>
    <x v="69"/>
    <x v="49"/>
    <x v="5"/>
    <x v="0"/>
    <m/>
    <m/>
    <m/>
    <m/>
    <n v="7646"/>
    <m/>
    <m/>
  </r>
  <r>
    <x v="9"/>
    <x v="0"/>
    <x v="0"/>
    <x v="0"/>
    <m/>
    <x v="5"/>
    <x v="0"/>
    <x v="0"/>
    <x v="0"/>
    <x v="70"/>
    <x v="70"/>
    <x v="50"/>
    <x v="5"/>
    <x v="0"/>
    <m/>
    <m/>
    <m/>
    <m/>
    <n v="24496"/>
    <m/>
    <m/>
  </r>
  <r>
    <x v="9"/>
    <x v="0"/>
    <x v="0"/>
    <x v="0"/>
    <m/>
    <x v="5"/>
    <x v="0"/>
    <x v="0"/>
    <x v="0"/>
    <x v="67"/>
    <x v="67"/>
    <x v="47"/>
    <x v="5"/>
    <x v="0"/>
    <m/>
    <m/>
    <m/>
    <m/>
    <n v="3343"/>
    <m/>
    <m/>
  </r>
  <r>
    <x v="9"/>
    <x v="0"/>
    <x v="0"/>
    <x v="0"/>
    <m/>
    <x v="5"/>
    <x v="0"/>
    <x v="0"/>
    <x v="0"/>
    <x v="71"/>
    <x v="71"/>
    <x v="48"/>
    <x v="5"/>
    <x v="0"/>
    <m/>
    <m/>
    <m/>
    <m/>
    <n v="2642.33"/>
    <m/>
    <m/>
  </r>
  <r>
    <x v="9"/>
    <x v="0"/>
    <x v="0"/>
    <x v="0"/>
    <m/>
    <x v="5"/>
    <x v="0"/>
    <x v="0"/>
    <x v="0"/>
    <x v="72"/>
    <x v="72"/>
    <x v="51"/>
    <x v="5"/>
    <x v="0"/>
    <m/>
    <m/>
    <m/>
    <m/>
    <n v="10321"/>
    <m/>
    <m/>
  </r>
  <r>
    <x v="9"/>
    <x v="0"/>
    <x v="0"/>
    <x v="0"/>
    <m/>
    <x v="5"/>
    <x v="0"/>
    <x v="0"/>
    <x v="0"/>
    <x v="73"/>
    <x v="73"/>
    <x v="52"/>
    <x v="5"/>
    <x v="0"/>
    <m/>
    <m/>
    <m/>
    <m/>
    <n v="3659"/>
    <m/>
    <m/>
  </r>
  <r>
    <x v="9"/>
    <x v="0"/>
    <x v="0"/>
    <x v="0"/>
    <m/>
    <x v="5"/>
    <x v="0"/>
    <x v="0"/>
    <x v="0"/>
    <x v="74"/>
    <x v="74"/>
    <x v="53"/>
    <x v="5"/>
    <x v="0"/>
    <m/>
    <m/>
    <m/>
    <m/>
    <n v="8431"/>
    <m/>
    <m/>
  </r>
  <r>
    <x v="9"/>
    <x v="0"/>
    <x v="0"/>
    <x v="0"/>
    <m/>
    <x v="5"/>
    <x v="0"/>
    <x v="0"/>
    <x v="0"/>
    <x v="195"/>
    <x v="195"/>
    <x v="114"/>
    <x v="14"/>
    <x v="2"/>
    <m/>
    <m/>
    <m/>
    <m/>
    <n v="4358"/>
    <m/>
    <m/>
  </r>
  <r>
    <x v="9"/>
    <x v="0"/>
    <x v="1"/>
    <x v="0"/>
    <m/>
    <x v="5"/>
    <x v="0"/>
    <x v="0"/>
    <x v="0"/>
    <x v="217"/>
    <x v="217"/>
    <x v="123"/>
    <x v="14"/>
    <x v="2"/>
    <m/>
    <m/>
    <m/>
    <m/>
    <n v="3600"/>
    <m/>
    <m/>
  </r>
  <r>
    <x v="9"/>
    <x v="0"/>
    <x v="1"/>
    <x v="0"/>
    <m/>
    <x v="5"/>
    <x v="0"/>
    <x v="0"/>
    <x v="0"/>
    <x v="198"/>
    <x v="198"/>
    <x v="115"/>
    <x v="14"/>
    <x v="2"/>
    <m/>
    <m/>
    <m/>
    <m/>
    <n v="1000"/>
    <m/>
    <m/>
  </r>
  <r>
    <x v="9"/>
    <x v="0"/>
    <x v="1"/>
    <x v="0"/>
    <m/>
    <x v="5"/>
    <x v="0"/>
    <x v="0"/>
    <x v="0"/>
    <x v="201"/>
    <x v="201"/>
    <x v="116"/>
    <x v="14"/>
    <x v="2"/>
    <m/>
    <m/>
    <m/>
    <m/>
    <n v="0"/>
    <m/>
    <m/>
  </r>
  <r>
    <x v="9"/>
    <x v="0"/>
    <x v="1"/>
    <x v="0"/>
    <m/>
    <x v="5"/>
    <x v="0"/>
    <x v="0"/>
    <x v="0"/>
    <x v="204"/>
    <x v="204"/>
    <x v="117"/>
    <x v="14"/>
    <x v="2"/>
    <m/>
    <m/>
    <m/>
    <m/>
    <n v="0"/>
    <m/>
    <m/>
  </r>
  <r>
    <x v="9"/>
    <x v="0"/>
    <x v="1"/>
    <x v="0"/>
    <m/>
    <x v="5"/>
    <x v="0"/>
    <x v="0"/>
    <x v="0"/>
    <x v="218"/>
    <x v="218"/>
    <x v="124"/>
    <x v="14"/>
    <x v="2"/>
    <m/>
    <m/>
    <m/>
    <m/>
    <n v="600"/>
    <m/>
    <m/>
  </r>
  <r>
    <x v="9"/>
    <x v="0"/>
    <x v="1"/>
    <x v="0"/>
    <m/>
    <x v="5"/>
    <x v="0"/>
    <x v="0"/>
    <x v="0"/>
    <x v="221"/>
    <x v="221"/>
    <x v="126"/>
    <x v="14"/>
    <x v="2"/>
    <m/>
    <m/>
    <m/>
    <m/>
    <n v="2988"/>
    <m/>
    <m/>
  </r>
  <r>
    <x v="9"/>
    <x v="0"/>
    <x v="1"/>
    <x v="0"/>
    <m/>
    <x v="5"/>
    <x v="0"/>
    <x v="0"/>
    <x v="0"/>
    <x v="223"/>
    <x v="223"/>
    <x v="121"/>
    <x v="14"/>
    <x v="2"/>
    <m/>
    <m/>
    <m/>
    <m/>
    <n v="1651"/>
    <m/>
    <m/>
  </r>
  <r>
    <x v="9"/>
    <x v="0"/>
    <x v="0"/>
    <x v="0"/>
    <m/>
    <x v="5"/>
    <x v="0"/>
    <x v="0"/>
    <x v="0"/>
    <x v="205"/>
    <x v="205"/>
    <x v="117"/>
    <x v="14"/>
    <x v="2"/>
    <m/>
    <m/>
    <m/>
    <m/>
    <n v="977"/>
    <m/>
    <m/>
  </r>
  <r>
    <x v="9"/>
    <x v="0"/>
    <x v="0"/>
    <x v="0"/>
    <m/>
    <x v="5"/>
    <x v="0"/>
    <x v="0"/>
    <x v="0"/>
    <x v="209"/>
    <x v="209"/>
    <x v="119"/>
    <x v="14"/>
    <x v="2"/>
    <m/>
    <m/>
    <m/>
    <m/>
    <n v="1250"/>
    <m/>
    <m/>
  </r>
  <r>
    <x v="9"/>
    <x v="0"/>
    <x v="0"/>
    <x v="0"/>
    <m/>
    <x v="5"/>
    <x v="0"/>
    <x v="0"/>
    <x v="0"/>
    <x v="212"/>
    <x v="212"/>
    <x v="120"/>
    <x v="14"/>
    <x v="2"/>
    <m/>
    <m/>
    <m/>
    <m/>
    <n v="0"/>
    <m/>
    <m/>
  </r>
  <r>
    <x v="9"/>
    <x v="0"/>
    <x v="1"/>
    <x v="0"/>
    <m/>
    <x v="5"/>
    <x v="0"/>
    <x v="0"/>
    <x v="0"/>
    <x v="208"/>
    <x v="208"/>
    <x v="118"/>
    <x v="14"/>
    <x v="2"/>
    <m/>
    <m/>
    <m/>
    <m/>
    <n v="1250"/>
    <m/>
    <m/>
  </r>
  <r>
    <x v="9"/>
    <x v="0"/>
    <x v="1"/>
    <x v="0"/>
    <m/>
    <x v="5"/>
    <x v="0"/>
    <x v="0"/>
    <x v="0"/>
    <x v="225"/>
    <x v="225"/>
    <x v="126"/>
    <x v="14"/>
    <x v="2"/>
    <m/>
    <m/>
    <m/>
    <m/>
    <n v="1346"/>
    <m/>
    <m/>
  </r>
  <r>
    <x v="9"/>
    <x v="0"/>
    <x v="1"/>
    <x v="0"/>
    <m/>
    <x v="5"/>
    <x v="0"/>
    <x v="0"/>
    <x v="0"/>
    <x v="226"/>
    <x v="226"/>
    <x v="127"/>
    <x v="14"/>
    <x v="2"/>
    <m/>
    <m/>
    <m/>
    <m/>
    <n v="500"/>
    <m/>
    <m/>
  </r>
  <r>
    <x v="9"/>
    <x v="0"/>
    <x v="1"/>
    <x v="0"/>
    <m/>
    <x v="5"/>
    <x v="0"/>
    <x v="0"/>
    <x v="0"/>
    <x v="203"/>
    <x v="203"/>
    <x v="116"/>
    <x v="14"/>
    <x v="2"/>
    <m/>
    <m/>
    <m/>
    <m/>
    <n v="126"/>
    <m/>
    <m/>
  </r>
  <r>
    <x v="9"/>
    <x v="0"/>
    <x v="0"/>
    <x v="0"/>
    <m/>
    <x v="5"/>
    <x v="0"/>
    <x v="0"/>
    <x v="0"/>
    <x v="202"/>
    <x v="202"/>
    <x v="116"/>
    <x v="14"/>
    <x v="2"/>
    <m/>
    <m/>
    <m/>
    <m/>
    <m/>
    <m/>
    <m/>
  </r>
  <r>
    <x v="9"/>
    <x v="0"/>
    <x v="1"/>
    <x v="0"/>
    <m/>
    <x v="5"/>
    <x v="0"/>
    <x v="0"/>
    <x v="0"/>
    <x v="199"/>
    <x v="199"/>
    <x v="115"/>
    <x v="14"/>
    <x v="2"/>
    <m/>
    <m/>
    <m/>
    <m/>
    <m/>
    <m/>
    <m/>
  </r>
  <r>
    <x v="9"/>
    <x v="0"/>
    <x v="0"/>
    <x v="0"/>
    <m/>
    <x v="5"/>
    <x v="0"/>
    <x v="0"/>
    <x v="0"/>
    <x v="227"/>
    <x v="227"/>
    <x v="127"/>
    <x v="14"/>
    <x v="2"/>
    <m/>
    <m/>
    <m/>
    <m/>
    <n v="2357"/>
    <m/>
    <m/>
  </r>
  <r>
    <x v="9"/>
    <x v="0"/>
    <x v="0"/>
    <x v="0"/>
    <m/>
    <x v="5"/>
    <x v="0"/>
    <x v="0"/>
    <x v="0"/>
    <x v="213"/>
    <x v="213"/>
    <x v="121"/>
    <x v="14"/>
    <x v="2"/>
    <m/>
    <m/>
    <m/>
    <m/>
    <n v="3462"/>
    <m/>
    <m/>
  </r>
  <r>
    <x v="9"/>
    <x v="0"/>
    <x v="1"/>
    <x v="0"/>
    <m/>
    <x v="5"/>
    <x v="0"/>
    <x v="0"/>
    <x v="0"/>
    <x v="219"/>
    <x v="219"/>
    <x v="124"/>
    <x v="14"/>
    <x v="2"/>
    <m/>
    <m/>
    <m/>
    <m/>
    <n v="875"/>
    <m/>
    <m/>
  </r>
  <r>
    <x v="9"/>
    <x v="0"/>
    <x v="1"/>
    <x v="0"/>
    <m/>
    <x v="5"/>
    <x v="0"/>
    <x v="0"/>
    <x v="0"/>
    <x v="196"/>
    <x v="196"/>
    <x v="114"/>
    <x v="14"/>
    <x v="2"/>
    <m/>
    <m/>
    <m/>
    <m/>
    <n v="0"/>
    <m/>
    <m/>
  </r>
  <r>
    <x v="9"/>
    <x v="0"/>
    <x v="1"/>
    <x v="0"/>
    <m/>
    <x v="5"/>
    <x v="0"/>
    <x v="0"/>
    <x v="0"/>
    <x v="206"/>
    <x v="206"/>
    <x v="117"/>
    <x v="14"/>
    <x v="2"/>
    <m/>
    <m/>
    <m/>
    <m/>
    <n v="0"/>
    <m/>
    <m/>
  </r>
  <r>
    <x v="9"/>
    <x v="0"/>
    <x v="0"/>
    <x v="0"/>
    <m/>
    <x v="5"/>
    <x v="0"/>
    <x v="0"/>
    <x v="0"/>
    <x v="210"/>
    <x v="210"/>
    <x v="119"/>
    <x v="14"/>
    <x v="2"/>
    <m/>
    <m/>
    <m/>
    <m/>
    <n v="1000"/>
    <m/>
    <m/>
  </r>
  <r>
    <x v="9"/>
    <x v="0"/>
    <x v="1"/>
    <x v="0"/>
    <m/>
    <x v="5"/>
    <x v="0"/>
    <x v="0"/>
    <x v="0"/>
    <x v="200"/>
    <x v="200"/>
    <x v="115"/>
    <x v="14"/>
    <x v="2"/>
    <m/>
    <m/>
    <m/>
    <m/>
    <m/>
    <m/>
    <m/>
  </r>
  <r>
    <x v="9"/>
    <x v="0"/>
    <x v="1"/>
    <x v="0"/>
    <m/>
    <x v="5"/>
    <x v="0"/>
    <x v="0"/>
    <x v="0"/>
    <x v="228"/>
    <x v="228"/>
    <x v="124"/>
    <x v="14"/>
    <x v="2"/>
    <m/>
    <m/>
    <m/>
    <m/>
    <n v="400"/>
    <m/>
    <m/>
  </r>
  <r>
    <x v="9"/>
    <x v="0"/>
    <x v="0"/>
    <x v="0"/>
    <m/>
    <x v="5"/>
    <x v="0"/>
    <x v="0"/>
    <x v="0"/>
    <x v="224"/>
    <x v="224"/>
    <x v="125"/>
    <x v="14"/>
    <x v="2"/>
    <m/>
    <m/>
    <m/>
    <m/>
    <n v="0"/>
    <m/>
    <m/>
  </r>
  <r>
    <x v="9"/>
    <x v="0"/>
    <x v="0"/>
    <x v="0"/>
    <m/>
    <x v="5"/>
    <x v="0"/>
    <x v="0"/>
    <x v="0"/>
    <x v="211"/>
    <x v="211"/>
    <x v="119"/>
    <x v="14"/>
    <x v="2"/>
    <m/>
    <m/>
    <m/>
    <m/>
    <n v="1600"/>
    <m/>
    <m/>
  </r>
  <r>
    <x v="9"/>
    <x v="0"/>
    <x v="1"/>
    <x v="0"/>
    <m/>
    <x v="5"/>
    <x v="0"/>
    <x v="0"/>
    <x v="0"/>
    <x v="222"/>
    <x v="222"/>
    <x v="126"/>
    <x v="14"/>
    <x v="2"/>
    <m/>
    <m/>
    <m/>
    <m/>
    <m/>
    <m/>
    <m/>
  </r>
  <r>
    <x v="9"/>
    <x v="0"/>
    <x v="0"/>
    <x v="0"/>
    <m/>
    <x v="5"/>
    <x v="0"/>
    <x v="0"/>
    <x v="0"/>
    <x v="197"/>
    <x v="197"/>
    <x v="114"/>
    <x v="14"/>
    <x v="2"/>
    <m/>
    <m/>
    <m/>
    <m/>
    <n v="0"/>
    <m/>
    <m/>
  </r>
  <r>
    <x v="9"/>
    <x v="0"/>
    <x v="1"/>
    <x v="0"/>
    <m/>
    <x v="5"/>
    <x v="0"/>
    <x v="0"/>
    <x v="0"/>
    <x v="214"/>
    <x v="214"/>
    <x v="118"/>
    <x v="14"/>
    <x v="2"/>
    <m/>
    <m/>
    <m/>
    <m/>
    <n v="500"/>
    <m/>
    <m/>
  </r>
  <r>
    <x v="9"/>
    <x v="0"/>
    <x v="1"/>
    <x v="0"/>
    <m/>
    <x v="5"/>
    <x v="0"/>
    <x v="0"/>
    <x v="0"/>
    <x v="220"/>
    <x v="220"/>
    <x v="125"/>
    <x v="14"/>
    <x v="2"/>
    <m/>
    <m/>
    <m/>
    <m/>
    <n v="200"/>
    <m/>
    <m/>
  </r>
  <r>
    <x v="9"/>
    <x v="0"/>
    <x v="0"/>
    <x v="0"/>
    <m/>
    <x v="5"/>
    <x v="0"/>
    <x v="0"/>
    <x v="0"/>
    <x v="215"/>
    <x v="215"/>
    <x v="118"/>
    <x v="14"/>
    <x v="2"/>
    <m/>
    <m/>
    <m/>
    <m/>
    <n v="2374"/>
    <m/>
    <m/>
  </r>
  <r>
    <x v="9"/>
    <x v="0"/>
    <x v="0"/>
    <x v="0"/>
    <m/>
    <x v="5"/>
    <x v="0"/>
    <x v="0"/>
    <x v="0"/>
    <x v="207"/>
    <x v="207"/>
    <x v="117"/>
    <x v="14"/>
    <x v="2"/>
    <m/>
    <m/>
    <m/>
    <m/>
    <n v="3111"/>
    <m/>
    <m/>
  </r>
  <r>
    <x v="9"/>
    <x v="0"/>
    <x v="1"/>
    <x v="0"/>
    <m/>
    <x v="5"/>
    <x v="0"/>
    <x v="0"/>
    <x v="0"/>
    <x v="216"/>
    <x v="216"/>
    <x v="122"/>
    <x v="14"/>
    <x v="2"/>
    <m/>
    <m/>
    <m/>
    <m/>
    <n v="4000"/>
    <m/>
    <m/>
  </r>
  <r>
    <x v="9"/>
    <x v="0"/>
    <x v="1"/>
    <x v="0"/>
    <m/>
    <x v="5"/>
    <x v="0"/>
    <x v="0"/>
    <x v="0"/>
    <x v="229"/>
    <x v="229"/>
    <x v="128"/>
    <x v="15"/>
    <x v="2"/>
    <m/>
    <m/>
    <m/>
    <m/>
    <n v="2100.41"/>
    <m/>
    <m/>
  </r>
  <r>
    <x v="9"/>
    <x v="0"/>
    <x v="0"/>
    <x v="0"/>
    <m/>
    <x v="5"/>
    <x v="0"/>
    <x v="0"/>
    <x v="1"/>
    <x v="230"/>
    <x v="230"/>
    <x v="129"/>
    <x v="15"/>
    <x v="2"/>
    <m/>
    <m/>
    <m/>
    <m/>
    <n v="12839"/>
    <m/>
    <m/>
  </r>
  <r>
    <x v="9"/>
    <x v="0"/>
    <x v="0"/>
    <x v="0"/>
    <m/>
    <x v="5"/>
    <x v="0"/>
    <x v="0"/>
    <x v="0"/>
    <x v="231"/>
    <x v="231"/>
    <x v="130"/>
    <x v="15"/>
    <x v="2"/>
    <m/>
    <m/>
    <m/>
    <m/>
    <n v="11157"/>
    <m/>
    <m/>
  </r>
  <r>
    <x v="9"/>
    <x v="0"/>
    <x v="0"/>
    <x v="0"/>
    <m/>
    <x v="5"/>
    <x v="0"/>
    <x v="0"/>
    <x v="0"/>
    <x v="232"/>
    <x v="232"/>
    <x v="131"/>
    <x v="15"/>
    <x v="2"/>
    <m/>
    <m/>
    <m/>
    <m/>
    <n v="5056"/>
    <m/>
    <m/>
  </r>
  <r>
    <x v="9"/>
    <x v="0"/>
    <x v="0"/>
    <x v="0"/>
    <m/>
    <x v="5"/>
    <x v="0"/>
    <x v="0"/>
    <x v="0"/>
    <x v="240"/>
    <x v="240"/>
    <x v="139"/>
    <x v="15"/>
    <x v="2"/>
    <m/>
    <m/>
    <m/>
    <m/>
    <n v="6073.33"/>
    <m/>
    <m/>
  </r>
  <r>
    <x v="9"/>
    <x v="0"/>
    <x v="1"/>
    <x v="0"/>
    <m/>
    <x v="5"/>
    <x v="0"/>
    <x v="0"/>
    <x v="0"/>
    <x v="233"/>
    <x v="233"/>
    <x v="132"/>
    <x v="15"/>
    <x v="2"/>
    <m/>
    <m/>
    <m/>
    <m/>
    <n v="900"/>
    <m/>
    <m/>
  </r>
  <r>
    <x v="9"/>
    <x v="0"/>
    <x v="1"/>
    <x v="0"/>
    <m/>
    <x v="5"/>
    <x v="0"/>
    <x v="0"/>
    <x v="0"/>
    <x v="244"/>
    <x v="244"/>
    <x v="141"/>
    <x v="15"/>
    <x v="2"/>
    <m/>
    <m/>
    <m/>
    <m/>
    <n v="250"/>
    <m/>
    <m/>
  </r>
  <r>
    <x v="9"/>
    <x v="0"/>
    <x v="1"/>
    <x v="0"/>
    <m/>
    <x v="5"/>
    <x v="0"/>
    <x v="0"/>
    <x v="0"/>
    <x v="234"/>
    <x v="234"/>
    <x v="133"/>
    <x v="15"/>
    <x v="2"/>
    <m/>
    <m/>
    <m/>
    <m/>
    <n v="4000"/>
    <m/>
    <m/>
  </r>
  <r>
    <x v="9"/>
    <x v="0"/>
    <x v="1"/>
    <x v="0"/>
    <m/>
    <x v="5"/>
    <x v="0"/>
    <x v="0"/>
    <x v="0"/>
    <x v="235"/>
    <x v="235"/>
    <x v="134"/>
    <x v="15"/>
    <x v="2"/>
    <m/>
    <m/>
    <m/>
    <m/>
    <n v="3000"/>
    <m/>
    <m/>
  </r>
  <r>
    <x v="9"/>
    <x v="0"/>
    <x v="0"/>
    <x v="0"/>
    <m/>
    <x v="5"/>
    <x v="0"/>
    <x v="0"/>
    <x v="0"/>
    <x v="236"/>
    <x v="236"/>
    <x v="135"/>
    <x v="15"/>
    <x v="2"/>
    <m/>
    <m/>
    <m/>
    <m/>
    <n v="3580"/>
    <m/>
    <m/>
  </r>
  <r>
    <x v="9"/>
    <x v="0"/>
    <x v="1"/>
    <x v="0"/>
    <m/>
    <x v="5"/>
    <x v="0"/>
    <x v="0"/>
    <x v="0"/>
    <x v="242"/>
    <x v="242"/>
    <x v="141"/>
    <x v="15"/>
    <x v="2"/>
    <m/>
    <m/>
    <m/>
    <m/>
    <n v="0"/>
    <m/>
    <m/>
  </r>
  <r>
    <x v="9"/>
    <x v="0"/>
    <x v="1"/>
    <x v="1"/>
    <m/>
    <x v="5"/>
    <x v="0"/>
    <x v="0"/>
    <x v="1"/>
    <x v="243"/>
    <x v="243"/>
    <x v="142"/>
    <x v="15"/>
    <x v="2"/>
    <m/>
    <m/>
    <m/>
    <m/>
    <n v="4223"/>
    <m/>
    <m/>
  </r>
  <r>
    <x v="9"/>
    <x v="0"/>
    <x v="1"/>
    <x v="0"/>
    <m/>
    <x v="5"/>
    <x v="0"/>
    <x v="0"/>
    <x v="0"/>
    <x v="246"/>
    <x v="246"/>
    <x v="141"/>
    <x v="15"/>
    <x v="2"/>
    <m/>
    <m/>
    <m/>
    <m/>
    <n v="1000"/>
    <m/>
    <m/>
  </r>
  <r>
    <x v="9"/>
    <x v="0"/>
    <x v="0"/>
    <x v="0"/>
    <m/>
    <x v="5"/>
    <x v="0"/>
    <x v="0"/>
    <x v="0"/>
    <x v="238"/>
    <x v="238"/>
    <x v="137"/>
    <x v="15"/>
    <x v="2"/>
    <m/>
    <m/>
    <m/>
    <m/>
    <n v="5294"/>
    <m/>
    <m/>
  </r>
  <r>
    <x v="9"/>
    <x v="0"/>
    <x v="1"/>
    <x v="0"/>
    <m/>
    <x v="5"/>
    <x v="0"/>
    <x v="0"/>
    <x v="0"/>
    <x v="245"/>
    <x v="245"/>
    <x v="142"/>
    <x v="15"/>
    <x v="2"/>
    <m/>
    <m/>
    <m/>
    <m/>
    <n v="500"/>
    <m/>
    <m/>
  </r>
  <r>
    <x v="9"/>
    <x v="0"/>
    <x v="1"/>
    <x v="0"/>
    <m/>
    <x v="5"/>
    <x v="0"/>
    <x v="0"/>
    <x v="0"/>
    <x v="247"/>
    <x v="247"/>
    <x v="141"/>
    <x v="15"/>
    <x v="2"/>
    <m/>
    <m/>
    <m/>
    <m/>
    <n v="500"/>
    <m/>
    <m/>
  </r>
  <r>
    <x v="9"/>
    <x v="0"/>
    <x v="1"/>
    <x v="0"/>
    <m/>
    <x v="5"/>
    <x v="0"/>
    <x v="0"/>
    <x v="0"/>
    <x v="237"/>
    <x v="237"/>
    <x v="136"/>
    <x v="15"/>
    <x v="2"/>
    <m/>
    <m/>
    <m/>
    <m/>
    <n v="500"/>
    <m/>
    <m/>
  </r>
  <r>
    <x v="9"/>
    <x v="0"/>
    <x v="1"/>
    <x v="0"/>
    <m/>
    <x v="5"/>
    <x v="0"/>
    <x v="0"/>
    <x v="0"/>
    <x v="239"/>
    <x v="239"/>
    <x v="138"/>
    <x v="15"/>
    <x v="2"/>
    <m/>
    <m/>
    <m/>
    <m/>
    <n v="1500"/>
    <m/>
    <m/>
  </r>
  <r>
    <x v="9"/>
    <x v="0"/>
    <x v="0"/>
    <x v="0"/>
    <m/>
    <x v="5"/>
    <x v="0"/>
    <x v="0"/>
    <x v="0"/>
    <x v="250"/>
    <x v="250"/>
    <x v="144"/>
    <x v="15"/>
    <x v="2"/>
    <m/>
    <m/>
    <m/>
    <m/>
    <n v="2359.7600000000002"/>
    <m/>
    <m/>
  </r>
  <r>
    <x v="9"/>
    <x v="0"/>
    <x v="0"/>
    <x v="0"/>
    <m/>
    <x v="5"/>
    <x v="0"/>
    <x v="0"/>
    <x v="0"/>
    <x v="241"/>
    <x v="241"/>
    <x v="140"/>
    <x v="15"/>
    <x v="2"/>
    <m/>
    <m/>
    <m/>
    <m/>
    <n v="0"/>
    <m/>
    <m/>
  </r>
  <r>
    <x v="9"/>
    <x v="0"/>
    <x v="1"/>
    <x v="0"/>
    <m/>
    <x v="5"/>
    <x v="0"/>
    <x v="0"/>
    <x v="0"/>
    <x v="248"/>
    <x v="248"/>
    <x v="141"/>
    <x v="15"/>
    <x v="2"/>
    <m/>
    <m/>
    <m/>
    <m/>
    <n v="0"/>
    <m/>
    <m/>
  </r>
  <r>
    <x v="9"/>
    <x v="0"/>
    <x v="0"/>
    <x v="1"/>
    <m/>
    <x v="5"/>
    <x v="0"/>
    <x v="0"/>
    <x v="0"/>
    <x v="251"/>
    <x v="251"/>
    <x v="145"/>
    <x v="15"/>
    <x v="2"/>
    <m/>
    <m/>
    <m/>
    <m/>
    <n v="5000"/>
    <m/>
    <m/>
  </r>
  <r>
    <x v="9"/>
    <x v="0"/>
    <x v="0"/>
    <x v="0"/>
    <m/>
    <x v="5"/>
    <x v="0"/>
    <x v="0"/>
    <x v="0"/>
    <x v="252"/>
    <x v="252"/>
    <x v="146"/>
    <x v="17"/>
    <x v="2"/>
    <m/>
    <m/>
    <m/>
    <m/>
    <n v="6404"/>
    <m/>
    <m/>
  </r>
  <r>
    <x v="9"/>
    <x v="0"/>
    <x v="0"/>
    <x v="0"/>
    <m/>
    <x v="5"/>
    <x v="0"/>
    <x v="0"/>
    <x v="0"/>
    <x v="253"/>
    <x v="253"/>
    <x v="147"/>
    <x v="17"/>
    <x v="2"/>
    <m/>
    <m/>
    <m/>
    <m/>
    <n v="1500"/>
    <m/>
    <m/>
  </r>
  <r>
    <x v="9"/>
    <x v="0"/>
    <x v="1"/>
    <x v="0"/>
    <m/>
    <x v="5"/>
    <x v="0"/>
    <x v="0"/>
    <x v="0"/>
    <x v="255"/>
    <x v="255"/>
    <x v="148"/>
    <x v="17"/>
    <x v="2"/>
    <m/>
    <m/>
    <m/>
    <m/>
    <n v="0"/>
    <m/>
    <m/>
  </r>
  <r>
    <x v="9"/>
    <x v="0"/>
    <x v="0"/>
    <x v="0"/>
    <m/>
    <x v="5"/>
    <x v="0"/>
    <x v="0"/>
    <x v="0"/>
    <x v="258"/>
    <x v="258"/>
    <x v="149"/>
    <x v="17"/>
    <x v="2"/>
    <m/>
    <m/>
    <m/>
    <m/>
    <n v="250"/>
    <m/>
    <m/>
  </r>
  <r>
    <x v="9"/>
    <x v="0"/>
    <x v="0"/>
    <x v="0"/>
    <m/>
    <x v="5"/>
    <x v="0"/>
    <x v="0"/>
    <x v="0"/>
    <x v="261"/>
    <x v="261"/>
    <x v="150"/>
    <x v="17"/>
    <x v="2"/>
    <m/>
    <m/>
    <m/>
    <m/>
    <n v="500"/>
    <m/>
    <m/>
  </r>
  <r>
    <x v="9"/>
    <x v="0"/>
    <x v="1"/>
    <x v="0"/>
    <m/>
    <x v="5"/>
    <x v="0"/>
    <x v="0"/>
    <x v="0"/>
    <x v="264"/>
    <x v="264"/>
    <x v="151"/>
    <x v="17"/>
    <x v="2"/>
    <m/>
    <m/>
    <m/>
    <m/>
    <n v="750"/>
    <m/>
    <m/>
  </r>
  <r>
    <x v="9"/>
    <x v="0"/>
    <x v="0"/>
    <x v="1"/>
    <m/>
    <x v="5"/>
    <x v="0"/>
    <x v="0"/>
    <x v="0"/>
    <x v="267"/>
    <x v="267"/>
    <x v="152"/>
    <x v="17"/>
    <x v="2"/>
    <m/>
    <m/>
    <m/>
    <m/>
    <n v="6740"/>
    <m/>
    <m/>
  </r>
  <r>
    <x v="9"/>
    <x v="0"/>
    <x v="1"/>
    <x v="0"/>
    <m/>
    <x v="5"/>
    <x v="0"/>
    <x v="0"/>
    <x v="0"/>
    <x v="266"/>
    <x v="266"/>
    <x v="151"/>
    <x v="17"/>
    <x v="2"/>
    <m/>
    <m/>
    <m/>
    <m/>
    <n v="125"/>
    <m/>
    <m/>
  </r>
  <r>
    <x v="9"/>
    <x v="0"/>
    <x v="0"/>
    <x v="0"/>
    <m/>
    <x v="5"/>
    <x v="0"/>
    <x v="0"/>
    <x v="0"/>
    <x v="268"/>
    <x v="268"/>
    <x v="147"/>
    <x v="17"/>
    <x v="2"/>
    <m/>
    <m/>
    <m/>
    <m/>
    <n v="1682"/>
    <m/>
    <m/>
  </r>
  <r>
    <x v="9"/>
    <x v="0"/>
    <x v="1"/>
    <x v="0"/>
    <m/>
    <x v="5"/>
    <x v="0"/>
    <x v="0"/>
    <x v="0"/>
    <x v="263"/>
    <x v="263"/>
    <x v="150"/>
    <x v="17"/>
    <x v="2"/>
    <m/>
    <m/>
    <m/>
    <m/>
    <n v="800"/>
    <m/>
    <m/>
  </r>
  <r>
    <x v="9"/>
    <x v="0"/>
    <x v="0"/>
    <x v="0"/>
    <m/>
    <x v="5"/>
    <x v="0"/>
    <x v="0"/>
    <x v="0"/>
    <x v="257"/>
    <x v="257"/>
    <x v="148"/>
    <x v="17"/>
    <x v="2"/>
    <m/>
    <m/>
    <m/>
    <m/>
    <n v="0"/>
    <m/>
    <m/>
  </r>
  <r>
    <x v="9"/>
    <x v="0"/>
    <x v="0"/>
    <x v="0"/>
    <m/>
    <x v="5"/>
    <x v="0"/>
    <x v="0"/>
    <x v="0"/>
    <x v="256"/>
    <x v="256"/>
    <x v="148"/>
    <x v="17"/>
    <x v="2"/>
    <m/>
    <m/>
    <m/>
    <m/>
    <n v="494"/>
    <m/>
    <m/>
  </r>
  <r>
    <x v="9"/>
    <x v="0"/>
    <x v="1"/>
    <x v="0"/>
    <m/>
    <x v="5"/>
    <x v="0"/>
    <x v="0"/>
    <x v="0"/>
    <x v="259"/>
    <x v="259"/>
    <x v="149"/>
    <x v="17"/>
    <x v="2"/>
    <m/>
    <m/>
    <m/>
    <m/>
    <n v="2000"/>
    <m/>
    <m/>
  </r>
  <r>
    <x v="9"/>
    <x v="0"/>
    <x v="0"/>
    <x v="0"/>
    <m/>
    <x v="5"/>
    <x v="0"/>
    <x v="0"/>
    <x v="0"/>
    <x v="269"/>
    <x v="269"/>
    <x v="147"/>
    <x v="17"/>
    <x v="2"/>
    <m/>
    <m/>
    <m/>
    <m/>
    <n v="1108"/>
    <m/>
    <m/>
  </r>
  <r>
    <x v="9"/>
    <x v="0"/>
    <x v="1"/>
    <x v="0"/>
    <m/>
    <x v="5"/>
    <x v="0"/>
    <x v="0"/>
    <x v="0"/>
    <x v="270"/>
    <x v="270"/>
    <x v="153"/>
    <x v="17"/>
    <x v="2"/>
    <m/>
    <m/>
    <m/>
    <m/>
    <n v="5000"/>
    <m/>
    <m/>
  </r>
  <r>
    <x v="9"/>
    <x v="0"/>
    <x v="0"/>
    <x v="0"/>
    <m/>
    <x v="5"/>
    <x v="0"/>
    <x v="0"/>
    <x v="0"/>
    <x v="260"/>
    <x v="260"/>
    <x v="149"/>
    <x v="17"/>
    <x v="2"/>
    <m/>
    <m/>
    <m/>
    <m/>
    <n v="0"/>
    <m/>
    <m/>
  </r>
  <r>
    <x v="9"/>
    <x v="0"/>
    <x v="1"/>
    <x v="0"/>
    <m/>
    <x v="5"/>
    <x v="0"/>
    <x v="0"/>
    <x v="0"/>
    <x v="254"/>
    <x v="254"/>
    <x v="147"/>
    <x v="17"/>
    <x v="2"/>
    <m/>
    <m/>
    <m/>
    <m/>
    <n v="0"/>
    <m/>
    <m/>
  </r>
  <r>
    <x v="9"/>
    <x v="0"/>
    <x v="0"/>
    <x v="0"/>
    <m/>
    <x v="5"/>
    <x v="0"/>
    <x v="0"/>
    <x v="0"/>
    <x v="262"/>
    <x v="262"/>
    <x v="150"/>
    <x v="17"/>
    <x v="2"/>
    <m/>
    <m/>
    <m/>
    <m/>
    <n v="1800"/>
    <m/>
    <m/>
  </r>
  <r>
    <x v="9"/>
    <x v="0"/>
    <x v="1"/>
    <x v="0"/>
    <m/>
    <x v="5"/>
    <x v="0"/>
    <x v="0"/>
    <x v="0"/>
    <x v="265"/>
    <x v="265"/>
    <x v="151"/>
    <x v="17"/>
    <x v="2"/>
    <m/>
    <m/>
    <m/>
    <m/>
    <n v="200"/>
    <m/>
    <m/>
  </r>
  <r>
    <x v="9"/>
    <x v="0"/>
    <x v="0"/>
    <x v="0"/>
    <m/>
    <x v="5"/>
    <x v="0"/>
    <x v="0"/>
    <x v="0"/>
    <x v="271"/>
    <x v="271"/>
    <x v="154"/>
    <x v="18"/>
    <x v="2"/>
    <m/>
    <m/>
    <m/>
    <m/>
    <n v="2259.5"/>
    <m/>
    <m/>
  </r>
  <r>
    <x v="9"/>
    <x v="0"/>
    <x v="1"/>
    <x v="0"/>
    <m/>
    <x v="5"/>
    <x v="0"/>
    <x v="0"/>
    <x v="0"/>
    <x v="272"/>
    <x v="272"/>
    <x v="155"/>
    <x v="18"/>
    <x v="2"/>
    <m/>
    <m/>
    <m/>
    <m/>
    <n v="0"/>
    <m/>
    <m/>
  </r>
  <r>
    <x v="9"/>
    <x v="0"/>
    <x v="0"/>
    <x v="0"/>
    <m/>
    <x v="5"/>
    <x v="0"/>
    <x v="0"/>
    <x v="0"/>
    <x v="273"/>
    <x v="273"/>
    <x v="156"/>
    <x v="18"/>
    <x v="2"/>
    <m/>
    <m/>
    <m/>
    <m/>
    <n v="12489.5"/>
    <m/>
    <m/>
  </r>
  <r>
    <x v="9"/>
    <x v="0"/>
    <x v="0"/>
    <x v="0"/>
    <m/>
    <x v="5"/>
    <x v="0"/>
    <x v="0"/>
    <x v="0"/>
    <x v="274"/>
    <x v="274"/>
    <x v="157"/>
    <x v="18"/>
    <x v="2"/>
    <m/>
    <m/>
    <m/>
    <m/>
    <n v="5605"/>
    <m/>
    <m/>
  </r>
  <r>
    <x v="9"/>
    <x v="0"/>
    <x v="1"/>
    <x v="0"/>
    <m/>
    <x v="5"/>
    <x v="0"/>
    <x v="0"/>
    <x v="0"/>
    <x v="275"/>
    <x v="276"/>
    <x v="154"/>
    <x v="18"/>
    <x v="2"/>
    <m/>
    <m/>
    <m/>
    <m/>
    <n v="3000"/>
    <m/>
    <m/>
  </r>
  <r>
    <x v="9"/>
    <x v="0"/>
    <x v="0"/>
    <x v="0"/>
    <m/>
    <x v="5"/>
    <x v="0"/>
    <x v="0"/>
    <x v="0"/>
    <x v="276"/>
    <x v="277"/>
    <x v="154"/>
    <x v="18"/>
    <x v="2"/>
    <m/>
    <m/>
    <m/>
    <m/>
    <n v="0"/>
    <m/>
    <m/>
  </r>
  <r>
    <x v="9"/>
    <x v="0"/>
    <x v="1"/>
    <x v="0"/>
    <m/>
    <x v="5"/>
    <x v="0"/>
    <x v="0"/>
    <x v="0"/>
    <x v="277"/>
    <x v="278"/>
    <x v="158"/>
    <x v="18"/>
    <x v="2"/>
    <m/>
    <m/>
    <m/>
    <m/>
    <n v="0"/>
    <m/>
    <m/>
  </r>
  <r>
    <x v="9"/>
    <x v="0"/>
    <x v="0"/>
    <x v="0"/>
    <m/>
    <x v="5"/>
    <x v="0"/>
    <x v="0"/>
    <x v="0"/>
    <x v="278"/>
    <x v="279"/>
    <x v="159"/>
    <x v="18"/>
    <x v="2"/>
    <m/>
    <m/>
    <m/>
    <m/>
    <n v="2098.33"/>
    <m/>
    <m/>
  </r>
  <r>
    <x v="9"/>
    <x v="0"/>
    <x v="1"/>
    <x v="0"/>
    <m/>
    <x v="5"/>
    <x v="0"/>
    <x v="0"/>
    <x v="0"/>
    <x v="279"/>
    <x v="280"/>
    <x v="154"/>
    <x v="18"/>
    <x v="2"/>
    <m/>
    <m/>
    <m/>
    <m/>
    <n v="5000"/>
    <m/>
    <m/>
  </r>
  <r>
    <x v="9"/>
    <x v="0"/>
    <x v="0"/>
    <x v="0"/>
    <m/>
    <x v="5"/>
    <x v="0"/>
    <x v="0"/>
    <x v="0"/>
    <x v="280"/>
    <x v="281"/>
    <x v="154"/>
    <x v="18"/>
    <x v="2"/>
    <m/>
    <m/>
    <m/>
    <m/>
    <n v="16749"/>
    <m/>
    <m/>
  </r>
  <r>
    <x v="9"/>
    <x v="0"/>
    <x v="1"/>
    <x v="0"/>
    <m/>
    <x v="5"/>
    <x v="0"/>
    <x v="0"/>
    <x v="0"/>
    <x v="281"/>
    <x v="282"/>
    <x v="154"/>
    <x v="18"/>
    <x v="2"/>
    <m/>
    <m/>
    <m/>
    <m/>
    <n v="1750"/>
    <m/>
    <m/>
  </r>
  <r>
    <x v="9"/>
    <x v="0"/>
    <x v="1"/>
    <x v="0"/>
    <m/>
    <x v="5"/>
    <x v="0"/>
    <x v="0"/>
    <x v="0"/>
    <x v="282"/>
    <x v="283"/>
    <x v="160"/>
    <x v="18"/>
    <x v="2"/>
    <m/>
    <m/>
    <m/>
    <m/>
    <n v="600"/>
    <m/>
    <m/>
  </r>
  <r>
    <x v="9"/>
    <x v="0"/>
    <x v="0"/>
    <x v="0"/>
    <m/>
    <x v="5"/>
    <x v="0"/>
    <x v="0"/>
    <x v="0"/>
    <x v="283"/>
    <x v="284"/>
    <x v="159"/>
    <x v="18"/>
    <x v="2"/>
    <m/>
    <m/>
    <m/>
    <m/>
    <n v="1917"/>
    <m/>
    <m/>
  </r>
  <r>
    <x v="9"/>
    <x v="0"/>
    <x v="1"/>
    <x v="0"/>
    <m/>
    <x v="5"/>
    <x v="0"/>
    <x v="0"/>
    <x v="0"/>
    <x v="284"/>
    <x v="285"/>
    <x v="160"/>
    <x v="18"/>
    <x v="2"/>
    <m/>
    <m/>
    <m/>
    <m/>
    <n v="937"/>
    <m/>
    <m/>
  </r>
  <r>
    <x v="9"/>
    <x v="0"/>
    <x v="1"/>
    <x v="0"/>
    <m/>
    <x v="5"/>
    <x v="0"/>
    <x v="0"/>
    <x v="0"/>
    <x v="285"/>
    <x v="286"/>
    <x v="155"/>
    <x v="18"/>
    <x v="2"/>
    <m/>
    <m/>
    <m/>
    <m/>
    <n v="1772.83"/>
    <m/>
    <m/>
  </r>
  <r>
    <x v="9"/>
    <x v="0"/>
    <x v="0"/>
    <x v="0"/>
    <m/>
    <x v="5"/>
    <x v="0"/>
    <x v="0"/>
    <x v="0"/>
    <x v="286"/>
    <x v="287"/>
    <x v="160"/>
    <x v="18"/>
    <x v="2"/>
    <m/>
    <m/>
    <m/>
    <m/>
    <n v="400"/>
    <m/>
    <m/>
  </r>
  <r>
    <x v="9"/>
    <x v="0"/>
    <x v="0"/>
    <x v="0"/>
    <m/>
    <x v="5"/>
    <x v="0"/>
    <x v="0"/>
    <x v="0"/>
    <x v="287"/>
    <x v="288"/>
    <x v="159"/>
    <x v="18"/>
    <x v="2"/>
    <m/>
    <m/>
    <m/>
    <m/>
    <n v="1908"/>
    <m/>
    <m/>
  </r>
  <r>
    <x v="9"/>
    <x v="0"/>
    <x v="1"/>
    <x v="0"/>
    <m/>
    <x v="5"/>
    <x v="0"/>
    <x v="0"/>
    <x v="0"/>
    <x v="289"/>
    <x v="290"/>
    <x v="162"/>
    <x v="19"/>
    <x v="2"/>
    <m/>
    <m/>
    <m/>
    <m/>
    <n v="1000"/>
    <m/>
    <m/>
  </r>
  <r>
    <x v="9"/>
    <x v="0"/>
    <x v="0"/>
    <x v="0"/>
    <m/>
    <x v="5"/>
    <x v="0"/>
    <x v="0"/>
    <x v="0"/>
    <x v="291"/>
    <x v="292"/>
    <x v="164"/>
    <x v="19"/>
    <x v="2"/>
    <m/>
    <m/>
    <m/>
    <m/>
    <n v="0"/>
    <m/>
    <m/>
  </r>
  <r>
    <x v="9"/>
    <x v="0"/>
    <x v="1"/>
    <x v="0"/>
    <m/>
    <x v="5"/>
    <x v="0"/>
    <x v="0"/>
    <x v="1"/>
    <x v="292"/>
    <x v="293"/>
    <x v="165"/>
    <x v="19"/>
    <x v="2"/>
    <m/>
    <m/>
    <m/>
    <m/>
    <n v="3000"/>
    <m/>
    <m/>
  </r>
  <r>
    <x v="9"/>
    <x v="0"/>
    <x v="0"/>
    <x v="0"/>
    <m/>
    <x v="5"/>
    <x v="0"/>
    <x v="0"/>
    <x v="0"/>
    <x v="294"/>
    <x v="295"/>
    <x v="167"/>
    <x v="19"/>
    <x v="2"/>
    <m/>
    <m/>
    <m/>
    <m/>
    <n v="2250"/>
    <m/>
    <m/>
  </r>
  <r>
    <x v="9"/>
    <x v="0"/>
    <x v="1"/>
    <x v="0"/>
    <m/>
    <x v="5"/>
    <x v="0"/>
    <x v="0"/>
    <x v="0"/>
    <x v="302"/>
    <x v="305"/>
    <x v="175"/>
    <x v="19"/>
    <x v="2"/>
    <m/>
    <m/>
    <m/>
    <m/>
    <n v="500"/>
    <m/>
    <m/>
  </r>
  <r>
    <x v="9"/>
    <x v="0"/>
    <x v="1"/>
    <x v="0"/>
    <m/>
    <x v="5"/>
    <x v="0"/>
    <x v="0"/>
    <x v="0"/>
    <x v="296"/>
    <x v="297"/>
    <x v="169"/>
    <x v="19"/>
    <x v="2"/>
    <m/>
    <m/>
    <m/>
    <m/>
    <n v="5000"/>
    <m/>
    <m/>
  </r>
  <r>
    <x v="9"/>
    <x v="0"/>
    <x v="1"/>
    <x v="0"/>
    <m/>
    <x v="5"/>
    <x v="0"/>
    <x v="0"/>
    <x v="0"/>
    <x v="297"/>
    <x v="298"/>
    <x v="170"/>
    <x v="19"/>
    <x v="2"/>
    <m/>
    <m/>
    <m/>
    <m/>
    <n v="1500"/>
    <m/>
    <m/>
  </r>
  <r>
    <x v="9"/>
    <x v="0"/>
    <x v="1"/>
    <x v="0"/>
    <m/>
    <x v="5"/>
    <x v="0"/>
    <x v="0"/>
    <x v="0"/>
    <x v="293"/>
    <x v="294"/>
    <x v="166"/>
    <x v="19"/>
    <x v="2"/>
    <m/>
    <m/>
    <m/>
    <m/>
    <n v="4100"/>
    <m/>
    <m/>
  </r>
  <r>
    <x v="9"/>
    <x v="0"/>
    <x v="1"/>
    <x v="1"/>
    <m/>
    <x v="5"/>
    <x v="0"/>
    <x v="0"/>
    <x v="0"/>
    <x v="298"/>
    <x v="300"/>
    <x v="171"/>
    <x v="19"/>
    <x v="2"/>
    <m/>
    <m/>
    <m/>
    <m/>
    <m/>
    <m/>
    <m/>
  </r>
  <r>
    <x v="9"/>
    <x v="0"/>
    <x v="0"/>
    <x v="1"/>
    <m/>
    <x v="5"/>
    <x v="0"/>
    <x v="0"/>
    <x v="0"/>
    <x v="295"/>
    <x v="296"/>
    <x v="168"/>
    <x v="19"/>
    <x v="2"/>
    <m/>
    <m/>
    <m/>
    <m/>
    <n v="4337"/>
    <m/>
    <m/>
  </r>
  <r>
    <x v="9"/>
    <x v="0"/>
    <x v="0"/>
    <x v="0"/>
    <m/>
    <x v="5"/>
    <x v="0"/>
    <x v="0"/>
    <x v="0"/>
    <x v="299"/>
    <x v="301"/>
    <x v="172"/>
    <x v="19"/>
    <x v="2"/>
    <m/>
    <m/>
    <m/>
    <m/>
    <n v="4000"/>
    <m/>
    <m/>
  </r>
  <r>
    <x v="9"/>
    <x v="0"/>
    <x v="1"/>
    <x v="0"/>
    <m/>
    <x v="5"/>
    <x v="0"/>
    <x v="0"/>
    <x v="0"/>
    <x v="300"/>
    <x v="303"/>
    <x v="173"/>
    <x v="19"/>
    <x v="2"/>
    <m/>
    <m/>
    <m/>
    <m/>
    <n v="1250"/>
    <m/>
    <m/>
  </r>
  <r>
    <x v="9"/>
    <x v="0"/>
    <x v="1"/>
    <x v="0"/>
    <m/>
    <x v="5"/>
    <x v="0"/>
    <x v="0"/>
    <x v="0"/>
    <x v="301"/>
    <x v="304"/>
    <x v="174"/>
    <x v="19"/>
    <x v="2"/>
    <m/>
    <m/>
    <m/>
    <m/>
    <m/>
    <m/>
    <m/>
  </r>
  <r>
    <x v="9"/>
    <x v="0"/>
    <x v="0"/>
    <x v="0"/>
    <m/>
    <x v="5"/>
    <x v="0"/>
    <x v="0"/>
    <x v="0"/>
    <x v="303"/>
    <x v="306"/>
    <x v="176"/>
    <x v="19"/>
    <x v="2"/>
    <m/>
    <m/>
    <m/>
    <m/>
    <n v="0"/>
    <m/>
    <m/>
  </r>
  <r>
    <x v="9"/>
    <x v="0"/>
    <x v="1"/>
    <x v="1"/>
    <m/>
    <x v="5"/>
    <x v="0"/>
    <x v="0"/>
    <x v="0"/>
    <x v="288"/>
    <x v="289"/>
    <x v="161"/>
    <x v="19"/>
    <x v="2"/>
    <m/>
    <m/>
    <m/>
    <m/>
    <n v="4000"/>
    <m/>
    <m/>
  </r>
  <r>
    <x v="9"/>
    <x v="0"/>
    <x v="1"/>
    <x v="0"/>
    <m/>
    <x v="5"/>
    <x v="0"/>
    <x v="0"/>
    <x v="0"/>
    <x v="304"/>
    <x v="307"/>
    <x v="177"/>
    <x v="19"/>
    <x v="2"/>
    <m/>
    <m/>
    <m/>
    <m/>
    <n v="3500"/>
    <m/>
    <m/>
  </r>
  <r>
    <x v="9"/>
    <x v="0"/>
    <x v="1"/>
    <x v="0"/>
    <m/>
    <x v="5"/>
    <x v="0"/>
    <x v="0"/>
    <x v="0"/>
    <x v="305"/>
    <x v="308"/>
    <x v="178"/>
    <x v="19"/>
    <x v="2"/>
    <m/>
    <m/>
    <m/>
    <m/>
    <n v="750"/>
    <m/>
    <m/>
  </r>
  <r>
    <x v="9"/>
    <x v="0"/>
    <x v="0"/>
    <x v="0"/>
    <m/>
    <x v="5"/>
    <x v="0"/>
    <x v="0"/>
    <x v="0"/>
    <x v="290"/>
    <x v="291"/>
    <x v="163"/>
    <x v="19"/>
    <x v="2"/>
    <m/>
    <m/>
    <m/>
    <m/>
    <n v="3000"/>
    <m/>
    <m/>
  </r>
  <r>
    <x v="9"/>
    <x v="0"/>
    <x v="1"/>
    <x v="1"/>
    <m/>
    <x v="5"/>
    <x v="0"/>
    <x v="0"/>
    <x v="0"/>
    <x v="306"/>
    <x v="309"/>
    <x v="179"/>
    <x v="20"/>
    <x v="2"/>
    <m/>
    <m/>
    <m/>
    <m/>
    <m/>
    <m/>
    <m/>
  </r>
  <r>
    <x v="9"/>
    <x v="0"/>
    <x v="1"/>
    <x v="0"/>
    <m/>
    <x v="5"/>
    <x v="0"/>
    <x v="0"/>
    <x v="0"/>
    <x v="308"/>
    <x v="311"/>
    <x v="180"/>
    <x v="20"/>
    <x v="2"/>
    <m/>
    <m/>
    <m/>
    <m/>
    <n v="0"/>
    <m/>
    <m/>
  </r>
  <r>
    <x v="9"/>
    <x v="0"/>
    <x v="1"/>
    <x v="0"/>
    <m/>
    <x v="5"/>
    <x v="0"/>
    <x v="0"/>
    <x v="0"/>
    <x v="327"/>
    <x v="330"/>
    <x v="186"/>
    <x v="20"/>
    <x v="2"/>
    <m/>
    <m/>
    <m/>
    <m/>
    <n v="8750"/>
    <m/>
    <m/>
  </r>
  <r>
    <x v="9"/>
    <x v="0"/>
    <x v="0"/>
    <x v="0"/>
    <m/>
    <x v="5"/>
    <x v="0"/>
    <x v="0"/>
    <x v="0"/>
    <x v="310"/>
    <x v="313"/>
    <x v="181"/>
    <x v="20"/>
    <x v="2"/>
    <m/>
    <m/>
    <m/>
    <m/>
    <n v="1952"/>
    <m/>
    <m/>
  </r>
  <r>
    <x v="9"/>
    <x v="0"/>
    <x v="0"/>
    <x v="0"/>
    <m/>
    <x v="5"/>
    <x v="0"/>
    <x v="0"/>
    <x v="0"/>
    <x v="330"/>
    <x v="333"/>
    <x v="187"/>
    <x v="20"/>
    <x v="2"/>
    <m/>
    <m/>
    <m/>
    <m/>
    <n v="4960"/>
    <m/>
    <m/>
  </r>
  <r>
    <x v="9"/>
    <x v="0"/>
    <x v="1"/>
    <x v="0"/>
    <m/>
    <x v="5"/>
    <x v="0"/>
    <x v="0"/>
    <x v="0"/>
    <x v="312"/>
    <x v="315"/>
    <x v="182"/>
    <x v="20"/>
    <x v="2"/>
    <m/>
    <m/>
    <m/>
    <m/>
    <m/>
    <m/>
    <m/>
  </r>
  <r>
    <x v="9"/>
    <x v="0"/>
    <x v="0"/>
    <x v="0"/>
    <m/>
    <x v="5"/>
    <x v="0"/>
    <x v="0"/>
    <x v="0"/>
    <x v="315"/>
    <x v="318"/>
    <x v="183"/>
    <x v="20"/>
    <x v="2"/>
    <m/>
    <m/>
    <m/>
    <m/>
    <n v="0"/>
    <m/>
    <m/>
  </r>
  <r>
    <x v="9"/>
    <x v="0"/>
    <x v="1"/>
    <x v="0"/>
    <m/>
    <x v="5"/>
    <x v="0"/>
    <x v="0"/>
    <x v="0"/>
    <x v="311"/>
    <x v="314"/>
    <x v="181"/>
    <x v="20"/>
    <x v="2"/>
    <m/>
    <m/>
    <m/>
    <m/>
    <n v="500"/>
    <m/>
    <m/>
  </r>
  <r>
    <x v="9"/>
    <x v="0"/>
    <x v="1"/>
    <x v="0"/>
    <m/>
    <x v="5"/>
    <x v="0"/>
    <x v="0"/>
    <x v="0"/>
    <x v="309"/>
    <x v="312"/>
    <x v="180"/>
    <x v="20"/>
    <x v="2"/>
    <m/>
    <m/>
    <m/>
    <m/>
    <n v="100"/>
    <m/>
    <m/>
  </r>
  <r>
    <x v="9"/>
    <x v="0"/>
    <x v="1"/>
    <x v="0"/>
    <m/>
    <x v="5"/>
    <x v="0"/>
    <x v="0"/>
    <x v="0"/>
    <x v="318"/>
    <x v="321"/>
    <x v="184"/>
    <x v="20"/>
    <x v="2"/>
    <m/>
    <m/>
    <m/>
    <m/>
    <n v="500"/>
    <m/>
    <m/>
  </r>
  <r>
    <x v="9"/>
    <x v="0"/>
    <x v="1"/>
    <x v="0"/>
    <m/>
    <x v="5"/>
    <x v="0"/>
    <x v="0"/>
    <x v="0"/>
    <x v="328"/>
    <x v="331"/>
    <x v="186"/>
    <x v="20"/>
    <x v="2"/>
    <m/>
    <m/>
    <m/>
    <m/>
    <n v="2670.92"/>
    <m/>
    <m/>
  </r>
  <r>
    <x v="9"/>
    <x v="0"/>
    <x v="0"/>
    <x v="0"/>
    <m/>
    <x v="5"/>
    <x v="0"/>
    <x v="0"/>
    <x v="0"/>
    <x v="320"/>
    <x v="323"/>
    <x v="181"/>
    <x v="20"/>
    <x v="2"/>
    <m/>
    <m/>
    <m/>
    <m/>
    <n v="1000"/>
    <m/>
    <m/>
  </r>
  <r>
    <x v="9"/>
    <x v="0"/>
    <x v="0"/>
    <x v="0"/>
    <m/>
    <x v="5"/>
    <x v="0"/>
    <x v="0"/>
    <x v="0"/>
    <x v="321"/>
    <x v="324"/>
    <x v="184"/>
    <x v="20"/>
    <x v="2"/>
    <m/>
    <m/>
    <m/>
    <m/>
    <n v="1785.17"/>
    <m/>
    <m/>
  </r>
  <r>
    <x v="9"/>
    <x v="0"/>
    <x v="1"/>
    <x v="0"/>
    <m/>
    <x v="5"/>
    <x v="0"/>
    <x v="0"/>
    <x v="0"/>
    <x v="322"/>
    <x v="325"/>
    <x v="181"/>
    <x v="20"/>
    <x v="2"/>
    <m/>
    <m/>
    <m/>
    <m/>
    <m/>
    <m/>
    <m/>
  </r>
  <r>
    <x v="9"/>
    <x v="0"/>
    <x v="1"/>
    <x v="0"/>
    <m/>
    <x v="5"/>
    <x v="0"/>
    <x v="0"/>
    <x v="0"/>
    <x v="313"/>
    <x v="316"/>
    <x v="182"/>
    <x v="20"/>
    <x v="2"/>
    <m/>
    <m/>
    <m/>
    <m/>
    <m/>
    <m/>
    <m/>
  </r>
  <r>
    <x v="9"/>
    <x v="0"/>
    <x v="0"/>
    <x v="1"/>
    <m/>
    <x v="5"/>
    <x v="0"/>
    <x v="0"/>
    <x v="1"/>
    <x v="307"/>
    <x v="310"/>
    <x v="179"/>
    <x v="20"/>
    <x v="2"/>
    <m/>
    <m/>
    <m/>
    <m/>
    <n v="4514"/>
    <m/>
    <m/>
  </r>
  <r>
    <x v="9"/>
    <x v="0"/>
    <x v="0"/>
    <x v="0"/>
    <m/>
    <x v="5"/>
    <x v="0"/>
    <x v="0"/>
    <x v="0"/>
    <x v="316"/>
    <x v="319"/>
    <x v="183"/>
    <x v="20"/>
    <x v="2"/>
    <m/>
    <m/>
    <m/>
    <m/>
    <n v="0"/>
    <m/>
    <m/>
  </r>
  <r>
    <x v="9"/>
    <x v="0"/>
    <x v="0"/>
    <x v="0"/>
    <m/>
    <x v="5"/>
    <x v="0"/>
    <x v="0"/>
    <x v="0"/>
    <x v="317"/>
    <x v="320"/>
    <x v="183"/>
    <x v="20"/>
    <x v="2"/>
    <m/>
    <m/>
    <m/>
    <m/>
    <n v="436"/>
    <m/>
    <m/>
  </r>
  <r>
    <x v="9"/>
    <x v="0"/>
    <x v="0"/>
    <x v="0"/>
    <m/>
    <x v="5"/>
    <x v="0"/>
    <x v="0"/>
    <x v="0"/>
    <x v="329"/>
    <x v="332"/>
    <x v="186"/>
    <x v="20"/>
    <x v="2"/>
    <m/>
    <m/>
    <m/>
    <m/>
    <n v="616"/>
    <m/>
    <m/>
  </r>
  <r>
    <x v="9"/>
    <x v="0"/>
    <x v="1"/>
    <x v="0"/>
    <m/>
    <x v="5"/>
    <x v="0"/>
    <x v="0"/>
    <x v="0"/>
    <x v="324"/>
    <x v="327"/>
    <x v="181"/>
    <x v="20"/>
    <x v="2"/>
    <m/>
    <m/>
    <m/>
    <m/>
    <n v="800"/>
    <m/>
    <m/>
  </r>
  <r>
    <x v="9"/>
    <x v="0"/>
    <x v="1"/>
    <x v="0"/>
    <m/>
    <x v="5"/>
    <x v="0"/>
    <x v="0"/>
    <x v="0"/>
    <x v="319"/>
    <x v="322"/>
    <x v="184"/>
    <x v="20"/>
    <x v="2"/>
    <m/>
    <m/>
    <m/>
    <m/>
    <n v="0.01"/>
    <m/>
    <m/>
  </r>
  <r>
    <x v="9"/>
    <x v="0"/>
    <x v="1"/>
    <x v="0"/>
    <m/>
    <x v="5"/>
    <x v="0"/>
    <x v="0"/>
    <x v="0"/>
    <x v="325"/>
    <x v="328"/>
    <x v="181"/>
    <x v="20"/>
    <x v="2"/>
    <m/>
    <m/>
    <m/>
    <m/>
    <n v="0"/>
    <m/>
    <m/>
  </r>
  <r>
    <x v="9"/>
    <x v="0"/>
    <x v="1"/>
    <x v="0"/>
    <m/>
    <x v="5"/>
    <x v="0"/>
    <x v="0"/>
    <x v="0"/>
    <x v="314"/>
    <x v="317"/>
    <x v="182"/>
    <x v="20"/>
    <x v="2"/>
    <m/>
    <m/>
    <m/>
    <m/>
    <n v="100"/>
    <m/>
    <m/>
  </r>
  <r>
    <x v="9"/>
    <x v="0"/>
    <x v="1"/>
    <x v="0"/>
    <m/>
    <x v="5"/>
    <x v="0"/>
    <x v="0"/>
    <x v="0"/>
    <x v="323"/>
    <x v="326"/>
    <x v="181"/>
    <x v="20"/>
    <x v="2"/>
    <m/>
    <m/>
    <m/>
    <m/>
    <m/>
    <m/>
    <m/>
  </r>
  <r>
    <x v="9"/>
    <x v="0"/>
    <x v="1"/>
    <x v="0"/>
    <m/>
    <x v="5"/>
    <x v="0"/>
    <x v="0"/>
    <x v="0"/>
    <x v="326"/>
    <x v="329"/>
    <x v="185"/>
    <x v="20"/>
    <x v="2"/>
    <m/>
    <m/>
    <m/>
    <m/>
    <n v="4000"/>
    <m/>
    <m/>
  </r>
  <r>
    <x v="9"/>
    <x v="0"/>
    <x v="1"/>
    <x v="0"/>
    <m/>
    <x v="5"/>
    <x v="0"/>
    <x v="0"/>
    <x v="0"/>
    <x v="79"/>
    <x v="79"/>
    <x v="55"/>
    <x v="6"/>
    <x v="0"/>
    <m/>
    <m/>
    <m/>
    <m/>
    <n v="0"/>
    <m/>
    <m/>
  </r>
  <r>
    <x v="9"/>
    <x v="0"/>
    <x v="0"/>
    <x v="0"/>
    <m/>
    <x v="5"/>
    <x v="0"/>
    <x v="0"/>
    <x v="0"/>
    <x v="80"/>
    <x v="80"/>
    <x v="55"/>
    <x v="6"/>
    <x v="0"/>
    <m/>
    <m/>
    <m/>
    <m/>
    <n v="395"/>
    <m/>
    <m/>
  </r>
  <r>
    <x v="9"/>
    <x v="0"/>
    <x v="0"/>
    <x v="0"/>
    <m/>
    <x v="5"/>
    <x v="0"/>
    <x v="0"/>
    <x v="0"/>
    <x v="81"/>
    <x v="81"/>
    <x v="56"/>
    <x v="6"/>
    <x v="0"/>
    <m/>
    <m/>
    <m/>
    <m/>
    <n v="1000"/>
    <m/>
    <m/>
  </r>
  <r>
    <x v="9"/>
    <x v="0"/>
    <x v="1"/>
    <x v="0"/>
    <m/>
    <x v="5"/>
    <x v="0"/>
    <x v="0"/>
    <x v="0"/>
    <x v="82"/>
    <x v="82"/>
    <x v="56"/>
    <x v="6"/>
    <x v="0"/>
    <m/>
    <m/>
    <m/>
    <m/>
    <n v="0"/>
    <m/>
    <m/>
  </r>
  <r>
    <x v="9"/>
    <x v="0"/>
    <x v="0"/>
    <x v="0"/>
    <m/>
    <x v="5"/>
    <x v="0"/>
    <x v="0"/>
    <x v="0"/>
    <x v="83"/>
    <x v="83"/>
    <x v="56"/>
    <x v="6"/>
    <x v="0"/>
    <m/>
    <m/>
    <m/>
    <m/>
    <n v="5800"/>
    <m/>
    <m/>
  </r>
  <r>
    <x v="9"/>
    <x v="0"/>
    <x v="0"/>
    <x v="0"/>
    <m/>
    <x v="5"/>
    <x v="0"/>
    <x v="0"/>
    <x v="0"/>
    <x v="75"/>
    <x v="75"/>
    <x v="54"/>
    <x v="6"/>
    <x v="0"/>
    <m/>
    <m/>
    <m/>
    <m/>
    <n v="8808"/>
    <m/>
    <m/>
  </r>
  <r>
    <x v="9"/>
    <x v="0"/>
    <x v="1"/>
    <x v="0"/>
    <m/>
    <x v="5"/>
    <x v="0"/>
    <x v="0"/>
    <x v="0"/>
    <x v="76"/>
    <x v="76"/>
    <x v="54"/>
    <x v="6"/>
    <x v="0"/>
    <m/>
    <m/>
    <m/>
    <m/>
    <n v="1910"/>
    <m/>
    <m/>
  </r>
  <r>
    <x v="9"/>
    <x v="0"/>
    <x v="0"/>
    <x v="0"/>
    <m/>
    <x v="5"/>
    <x v="0"/>
    <x v="0"/>
    <x v="0"/>
    <x v="77"/>
    <x v="77"/>
    <x v="54"/>
    <x v="6"/>
    <x v="0"/>
    <m/>
    <m/>
    <m/>
    <m/>
    <n v="4760"/>
    <m/>
    <m/>
  </r>
  <r>
    <x v="9"/>
    <x v="0"/>
    <x v="1"/>
    <x v="0"/>
    <m/>
    <x v="5"/>
    <x v="0"/>
    <x v="0"/>
    <x v="0"/>
    <x v="78"/>
    <x v="78"/>
    <x v="54"/>
    <x v="6"/>
    <x v="0"/>
    <m/>
    <m/>
    <m/>
    <m/>
    <n v="800"/>
    <m/>
    <m/>
  </r>
  <r>
    <x v="9"/>
    <x v="0"/>
    <x v="0"/>
    <x v="0"/>
    <m/>
    <x v="5"/>
    <x v="0"/>
    <x v="0"/>
    <x v="0"/>
    <x v="84"/>
    <x v="84"/>
    <x v="56"/>
    <x v="6"/>
    <x v="0"/>
    <m/>
    <m/>
    <m/>
    <m/>
    <n v="0"/>
    <m/>
    <m/>
  </r>
  <r>
    <x v="9"/>
    <x v="0"/>
    <x v="2"/>
    <x v="0"/>
    <m/>
    <x v="5"/>
    <x v="0"/>
    <x v="0"/>
    <x v="0"/>
    <x v="335"/>
    <x v="338"/>
    <x v="5"/>
    <x v="1"/>
    <x v="0"/>
    <m/>
    <m/>
    <m/>
    <m/>
    <n v="0"/>
    <m/>
    <m/>
  </r>
  <r>
    <x v="8"/>
    <x v="3"/>
    <x v="1"/>
    <x v="0"/>
    <m/>
    <x v="5"/>
    <x v="1"/>
    <x v="8"/>
    <x v="0"/>
    <x v="11"/>
    <x v="11"/>
    <x v="4"/>
    <x v="1"/>
    <x v="0"/>
    <m/>
    <m/>
    <m/>
    <m/>
    <n v="400"/>
    <m/>
    <n v="-400"/>
  </r>
  <r>
    <x v="9"/>
    <x v="0"/>
    <x v="0"/>
    <x v="0"/>
    <m/>
    <x v="6"/>
    <x v="0"/>
    <x v="0"/>
    <x v="0"/>
    <x v="90"/>
    <x v="90"/>
    <x v="62"/>
    <x v="7"/>
    <x v="1"/>
    <m/>
    <m/>
    <m/>
    <m/>
    <n v="6000"/>
    <m/>
    <m/>
  </r>
  <r>
    <x v="9"/>
    <x v="0"/>
    <x v="1"/>
    <x v="0"/>
    <m/>
    <x v="6"/>
    <x v="0"/>
    <x v="0"/>
    <x v="0"/>
    <x v="95"/>
    <x v="95"/>
    <x v="66"/>
    <x v="7"/>
    <x v="1"/>
    <m/>
    <m/>
    <m/>
    <m/>
    <m/>
    <m/>
    <m/>
  </r>
  <r>
    <x v="9"/>
    <x v="0"/>
    <x v="0"/>
    <x v="0"/>
    <m/>
    <x v="6"/>
    <x v="0"/>
    <x v="0"/>
    <x v="0"/>
    <x v="85"/>
    <x v="85"/>
    <x v="57"/>
    <x v="7"/>
    <x v="1"/>
    <m/>
    <m/>
    <m/>
    <m/>
    <n v="10000"/>
    <m/>
    <m/>
  </r>
  <r>
    <x v="9"/>
    <x v="0"/>
    <x v="1"/>
    <x v="0"/>
    <m/>
    <x v="6"/>
    <x v="0"/>
    <x v="0"/>
    <x v="0"/>
    <x v="86"/>
    <x v="86"/>
    <x v="58"/>
    <x v="7"/>
    <x v="1"/>
    <m/>
    <m/>
    <m/>
    <m/>
    <n v="4000"/>
    <m/>
    <m/>
  </r>
  <r>
    <x v="9"/>
    <x v="0"/>
    <x v="0"/>
    <x v="0"/>
    <m/>
    <x v="6"/>
    <x v="0"/>
    <x v="0"/>
    <x v="0"/>
    <x v="87"/>
    <x v="87"/>
    <x v="59"/>
    <x v="7"/>
    <x v="1"/>
    <m/>
    <m/>
    <m/>
    <m/>
    <n v="7304.5"/>
    <m/>
    <m/>
  </r>
  <r>
    <x v="9"/>
    <x v="0"/>
    <x v="1"/>
    <x v="0"/>
    <m/>
    <x v="6"/>
    <x v="0"/>
    <x v="0"/>
    <x v="0"/>
    <x v="88"/>
    <x v="88"/>
    <x v="60"/>
    <x v="7"/>
    <x v="1"/>
    <m/>
    <m/>
    <m/>
    <m/>
    <n v="2000"/>
    <m/>
    <m/>
  </r>
  <r>
    <x v="9"/>
    <x v="0"/>
    <x v="0"/>
    <x v="0"/>
    <m/>
    <x v="6"/>
    <x v="0"/>
    <x v="0"/>
    <x v="0"/>
    <x v="89"/>
    <x v="89"/>
    <x v="61"/>
    <x v="7"/>
    <x v="1"/>
    <m/>
    <m/>
    <m/>
    <m/>
    <n v="6183.75"/>
    <m/>
    <m/>
  </r>
  <r>
    <x v="9"/>
    <x v="0"/>
    <x v="0"/>
    <x v="0"/>
    <m/>
    <x v="6"/>
    <x v="0"/>
    <x v="0"/>
    <x v="0"/>
    <x v="91"/>
    <x v="91"/>
    <x v="63"/>
    <x v="7"/>
    <x v="1"/>
    <m/>
    <m/>
    <m/>
    <m/>
    <m/>
    <m/>
    <m/>
  </r>
  <r>
    <x v="9"/>
    <x v="0"/>
    <x v="0"/>
    <x v="0"/>
    <m/>
    <x v="6"/>
    <x v="0"/>
    <x v="0"/>
    <x v="0"/>
    <x v="93"/>
    <x v="93"/>
    <x v="64"/>
    <x v="7"/>
    <x v="1"/>
    <m/>
    <m/>
    <m/>
    <m/>
    <n v="5122"/>
    <m/>
    <m/>
  </r>
  <r>
    <x v="9"/>
    <x v="0"/>
    <x v="0"/>
    <x v="0"/>
    <m/>
    <x v="6"/>
    <x v="0"/>
    <x v="0"/>
    <x v="0"/>
    <x v="92"/>
    <x v="92"/>
    <x v="63"/>
    <x v="7"/>
    <x v="1"/>
    <m/>
    <m/>
    <m/>
    <m/>
    <n v="689"/>
    <m/>
    <m/>
  </r>
  <r>
    <x v="9"/>
    <x v="0"/>
    <x v="1"/>
    <x v="0"/>
    <m/>
    <x v="6"/>
    <x v="0"/>
    <x v="0"/>
    <x v="0"/>
    <x v="94"/>
    <x v="94"/>
    <x v="65"/>
    <x v="7"/>
    <x v="1"/>
    <m/>
    <m/>
    <m/>
    <m/>
    <n v="3000"/>
    <m/>
    <m/>
  </r>
  <r>
    <x v="9"/>
    <x v="0"/>
    <x v="0"/>
    <x v="0"/>
    <m/>
    <x v="6"/>
    <x v="0"/>
    <x v="0"/>
    <x v="0"/>
    <x v="0"/>
    <x v="0"/>
    <x v="0"/>
    <x v="0"/>
    <x v="0"/>
    <m/>
    <m/>
    <m/>
    <m/>
    <n v="977"/>
    <m/>
    <m/>
  </r>
  <r>
    <x v="9"/>
    <x v="0"/>
    <x v="0"/>
    <x v="0"/>
    <m/>
    <x v="6"/>
    <x v="0"/>
    <x v="0"/>
    <x v="0"/>
    <x v="2"/>
    <x v="2"/>
    <x v="1"/>
    <x v="0"/>
    <x v="0"/>
    <m/>
    <m/>
    <m/>
    <m/>
    <n v="10648"/>
    <m/>
    <m/>
  </r>
  <r>
    <x v="9"/>
    <x v="0"/>
    <x v="0"/>
    <x v="0"/>
    <m/>
    <x v="6"/>
    <x v="0"/>
    <x v="0"/>
    <x v="0"/>
    <x v="3"/>
    <x v="3"/>
    <x v="1"/>
    <x v="0"/>
    <x v="0"/>
    <m/>
    <m/>
    <m/>
    <m/>
    <n v="6075"/>
    <m/>
    <m/>
  </r>
  <r>
    <x v="9"/>
    <x v="0"/>
    <x v="0"/>
    <x v="0"/>
    <m/>
    <x v="6"/>
    <x v="0"/>
    <x v="0"/>
    <x v="0"/>
    <x v="4"/>
    <x v="4"/>
    <x v="1"/>
    <x v="0"/>
    <x v="0"/>
    <m/>
    <m/>
    <m/>
    <m/>
    <n v="3459"/>
    <m/>
    <m/>
  </r>
  <r>
    <x v="9"/>
    <x v="0"/>
    <x v="0"/>
    <x v="0"/>
    <m/>
    <x v="6"/>
    <x v="0"/>
    <x v="0"/>
    <x v="0"/>
    <x v="5"/>
    <x v="5"/>
    <x v="1"/>
    <x v="0"/>
    <x v="0"/>
    <m/>
    <m/>
    <m/>
    <m/>
    <n v="641.75"/>
    <m/>
    <m/>
  </r>
  <r>
    <x v="9"/>
    <x v="0"/>
    <x v="0"/>
    <x v="0"/>
    <m/>
    <x v="6"/>
    <x v="0"/>
    <x v="0"/>
    <x v="0"/>
    <x v="7"/>
    <x v="7"/>
    <x v="2"/>
    <x v="0"/>
    <x v="0"/>
    <m/>
    <m/>
    <m/>
    <m/>
    <n v="4819.33"/>
    <m/>
    <m/>
  </r>
  <r>
    <x v="9"/>
    <x v="0"/>
    <x v="0"/>
    <x v="0"/>
    <m/>
    <x v="6"/>
    <x v="0"/>
    <x v="0"/>
    <x v="0"/>
    <x v="6"/>
    <x v="6"/>
    <x v="1"/>
    <x v="0"/>
    <x v="0"/>
    <m/>
    <m/>
    <m/>
    <m/>
    <n v="4038"/>
    <m/>
    <m/>
  </r>
  <r>
    <x v="9"/>
    <x v="0"/>
    <x v="0"/>
    <x v="0"/>
    <m/>
    <x v="6"/>
    <x v="0"/>
    <x v="0"/>
    <x v="0"/>
    <x v="1"/>
    <x v="1"/>
    <x v="0"/>
    <x v="0"/>
    <x v="0"/>
    <m/>
    <m/>
    <m/>
    <m/>
    <n v="7560"/>
    <m/>
    <m/>
  </r>
  <r>
    <x v="9"/>
    <x v="0"/>
    <x v="1"/>
    <x v="0"/>
    <m/>
    <x v="6"/>
    <x v="0"/>
    <x v="0"/>
    <x v="0"/>
    <x v="8"/>
    <x v="8"/>
    <x v="3"/>
    <x v="0"/>
    <x v="0"/>
    <m/>
    <m/>
    <m/>
    <m/>
    <n v="15000"/>
    <m/>
    <m/>
  </r>
  <r>
    <x v="9"/>
    <x v="0"/>
    <x v="1"/>
    <x v="0"/>
    <m/>
    <x v="6"/>
    <x v="0"/>
    <x v="0"/>
    <x v="0"/>
    <x v="9"/>
    <x v="9"/>
    <x v="2"/>
    <x v="0"/>
    <x v="0"/>
    <m/>
    <m/>
    <m/>
    <m/>
    <n v="2250"/>
    <m/>
    <m/>
  </r>
  <r>
    <x v="9"/>
    <x v="0"/>
    <x v="1"/>
    <x v="0"/>
    <m/>
    <x v="6"/>
    <x v="0"/>
    <x v="0"/>
    <x v="0"/>
    <x v="96"/>
    <x v="96"/>
    <x v="67"/>
    <x v="8"/>
    <x v="1"/>
    <m/>
    <m/>
    <m/>
    <m/>
    <m/>
    <m/>
    <m/>
  </r>
  <r>
    <x v="9"/>
    <x v="0"/>
    <x v="0"/>
    <x v="0"/>
    <m/>
    <x v="6"/>
    <x v="0"/>
    <x v="0"/>
    <x v="0"/>
    <x v="99"/>
    <x v="99"/>
    <x v="69"/>
    <x v="8"/>
    <x v="1"/>
    <m/>
    <m/>
    <m/>
    <m/>
    <n v="8832"/>
    <m/>
    <m/>
  </r>
  <r>
    <x v="9"/>
    <x v="0"/>
    <x v="1"/>
    <x v="0"/>
    <m/>
    <x v="6"/>
    <x v="0"/>
    <x v="0"/>
    <x v="0"/>
    <x v="100"/>
    <x v="100"/>
    <x v="70"/>
    <x v="8"/>
    <x v="1"/>
    <m/>
    <m/>
    <m/>
    <m/>
    <m/>
    <m/>
    <m/>
  </r>
  <r>
    <x v="9"/>
    <x v="0"/>
    <x v="1"/>
    <x v="0"/>
    <m/>
    <x v="6"/>
    <x v="0"/>
    <x v="0"/>
    <x v="0"/>
    <x v="101"/>
    <x v="101"/>
    <x v="70"/>
    <x v="8"/>
    <x v="1"/>
    <m/>
    <m/>
    <m/>
    <m/>
    <m/>
    <m/>
    <m/>
  </r>
  <r>
    <x v="9"/>
    <x v="0"/>
    <x v="1"/>
    <x v="0"/>
    <m/>
    <x v="6"/>
    <x v="0"/>
    <x v="0"/>
    <x v="0"/>
    <x v="103"/>
    <x v="103"/>
    <x v="71"/>
    <x v="8"/>
    <x v="1"/>
    <m/>
    <m/>
    <m/>
    <m/>
    <m/>
    <m/>
    <m/>
  </r>
  <r>
    <x v="9"/>
    <x v="0"/>
    <x v="0"/>
    <x v="0"/>
    <m/>
    <x v="6"/>
    <x v="0"/>
    <x v="0"/>
    <x v="0"/>
    <x v="104"/>
    <x v="104"/>
    <x v="71"/>
    <x v="8"/>
    <x v="1"/>
    <m/>
    <m/>
    <m/>
    <m/>
    <n v="3242"/>
    <m/>
    <m/>
  </r>
  <r>
    <x v="9"/>
    <x v="0"/>
    <x v="1"/>
    <x v="0"/>
    <m/>
    <x v="6"/>
    <x v="0"/>
    <x v="0"/>
    <x v="0"/>
    <x v="105"/>
    <x v="105"/>
    <x v="72"/>
    <x v="8"/>
    <x v="1"/>
    <m/>
    <m/>
    <m/>
    <m/>
    <n v="5000"/>
    <m/>
    <m/>
  </r>
  <r>
    <x v="9"/>
    <x v="0"/>
    <x v="1"/>
    <x v="0"/>
    <m/>
    <x v="6"/>
    <x v="0"/>
    <x v="0"/>
    <x v="0"/>
    <x v="97"/>
    <x v="97"/>
    <x v="67"/>
    <x v="8"/>
    <x v="1"/>
    <m/>
    <m/>
    <m/>
    <m/>
    <m/>
    <m/>
    <m/>
  </r>
  <r>
    <x v="9"/>
    <x v="0"/>
    <x v="0"/>
    <x v="0"/>
    <m/>
    <x v="6"/>
    <x v="0"/>
    <x v="0"/>
    <x v="0"/>
    <x v="109"/>
    <x v="109"/>
    <x v="74"/>
    <x v="8"/>
    <x v="1"/>
    <m/>
    <m/>
    <m/>
    <m/>
    <n v="1500"/>
    <m/>
    <m/>
  </r>
  <r>
    <x v="9"/>
    <x v="0"/>
    <x v="1"/>
    <x v="0"/>
    <m/>
    <x v="6"/>
    <x v="0"/>
    <x v="0"/>
    <x v="0"/>
    <x v="106"/>
    <x v="106"/>
    <x v="67"/>
    <x v="8"/>
    <x v="1"/>
    <m/>
    <m/>
    <m/>
    <m/>
    <n v="5000"/>
    <m/>
    <m/>
  </r>
  <r>
    <x v="9"/>
    <x v="0"/>
    <x v="0"/>
    <x v="0"/>
    <m/>
    <x v="6"/>
    <x v="0"/>
    <x v="0"/>
    <x v="0"/>
    <x v="110"/>
    <x v="110"/>
    <x v="74"/>
    <x v="8"/>
    <x v="1"/>
    <m/>
    <m/>
    <m/>
    <m/>
    <n v="639"/>
    <m/>
    <m/>
  </r>
  <r>
    <x v="9"/>
    <x v="0"/>
    <x v="0"/>
    <x v="0"/>
    <m/>
    <x v="6"/>
    <x v="0"/>
    <x v="0"/>
    <x v="0"/>
    <x v="107"/>
    <x v="107"/>
    <x v="73"/>
    <x v="8"/>
    <x v="1"/>
    <m/>
    <m/>
    <m/>
    <m/>
    <n v="6000"/>
    <m/>
    <m/>
  </r>
  <r>
    <x v="9"/>
    <x v="0"/>
    <x v="0"/>
    <x v="0"/>
    <m/>
    <x v="6"/>
    <x v="0"/>
    <x v="0"/>
    <x v="0"/>
    <x v="108"/>
    <x v="108"/>
    <x v="74"/>
    <x v="8"/>
    <x v="1"/>
    <m/>
    <m/>
    <m/>
    <m/>
    <n v="5221"/>
    <m/>
    <m/>
  </r>
  <r>
    <x v="9"/>
    <x v="0"/>
    <x v="1"/>
    <x v="0"/>
    <m/>
    <x v="6"/>
    <x v="0"/>
    <x v="0"/>
    <x v="0"/>
    <x v="102"/>
    <x v="102"/>
    <x v="70"/>
    <x v="8"/>
    <x v="1"/>
    <m/>
    <m/>
    <m/>
    <m/>
    <m/>
    <m/>
    <m/>
  </r>
  <r>
    <x v="9"/>
    <x v="0"/>
    <x v="1"/>
    <x v="0"/>
    <m/>
    <x v="6"/>
    <x v="0"/>
    <x v="0"/>
    <x v="0"/>
    <x v="98"/>
    <x v="98"/>
    <x v="68"/>
    <x v="8"/>
    <x v="1"/>
    <m/>
    <m/>
    <m/>
    <m/>
    <n v="1500"/>
    <m/>
    <m/>
  </r>
  <r>
    <x v="9"/>
    <x v="0"/>
    <x v="0"/>
    <x v="1"/>
    <m/>
    <x v="6"/>
    <x v="0"/>
    <x v="0"/>
    <x v="0"/>
    <x v="111"/>
    <x v="111"/>
    <x v="75"/>
    <x v="8"/>
    <x v="1"/>
    <m/>
    <m/>
    <m/>
    <m/>
    <n v="8193.5"/>
    <m/>
    <m/>
  </r>
  <r>
    <x v="9"/>
    <x v="0"/>
    <x v="0"/>
    <x v="0"/>
    <m/>
    <x v="6"/>
    <x v="0"/>
    <x v="0"/>
    <x v="0"/>
    <x v="115"/>
    <x v="115"/>
    <x v="78"/>
    <x v="9"/>
    <x v="1"/>
    <m/>
    <m/>
    <m/>
    <m/>
    <n v="983"/>
    <m/>
    <m/>
  </r>
  <r>
    <x v="9"/>
    <x v="0"/>
    <x v="0"/>
    <x v="0"/>
    <m/>
    <x v="6"/>
    <x v="0"/>
    <x v="0"/>
    <x v="0"/>
    <x v="119"/>
    <x v="119"/>
    <x v="79"/>
    <x v="9"/>
    <x v="1"/>
    <m/>
    <m/>
    <m/>
    <m/>
    <n v="1392"/>
    <m/>
    <m/>
  </r>
  <r>
    <x v="9"/>
    <x v="0"/>
    <x v="0"/>
    <x v="0"/>
    <m/>
    <x v="6"/>
    <x v="0"/>
    <x v="0"/>
    <x v="0"/>
    <x v="122"/>
    <x v="122"/>
    <x v="80"/>
    <x v="9"/>
    <x v="1"/>
    <m/>
    <m/>
    <m/>
    <m/>
    <n v="5778"/>
    <m/>
    <m/>
  </r>
  <r>
    <x v="9"/>
    <x v="0"/>
    <x v="1"/>
    <x v="0"/>
    <m/>
    <x v="6"/>
    <x v="0"/>
    <x v="0"/>
    <x v="0"/>
    <x v="123"/>
    <x v="123"/>
    <x v="81"/>
    <x v="9"/>
    <x v="1"/>
    <m/>
    <m/>
    <m/>
    <m/>
    <n v="3600"/>
    <m/>
    <m/>
  </r>
  <r>
    <x v="9"/>
    <x v="0"/>
    <x v="0"/>
    <x v="0"/>
    <m/>
    <x v="6"/>
    <x v="0"/>
    <x v="0"/>
    <x v="0"/>
    <x v="112"/>
    <x v="112"/>
    <x v="76"/>
    <x v="9"/>
    <x v="1"/>
    <m/>
    <m/>
    <m/>
    <m/>
    <n v="4000"/>
    <m/>
    <m/>
  </r>
  <r>
    <x v="9"/>
    <x v="0"/>
    <x v="0"/>
    <x v="0"/>
    <m/>
    <x v="6"/>
    <x v="0"/>
    <x v="0"/>
    <x v="0"/>
    <x v="126"/>
    <x v="126"/>
    <x v="82"/>
    <x v="9"/>
    <x v="1"/>
    <m/>
    <m/>
    <m/>
    <m/>
    <n v="1673"/>
    <m/>
    <m/>
  </r>
  <r>
    <x v="9"/>
    <x v="0"/>
    <x v="0"/>
    <x v="0"/>
    <m/>
    <x v="6"/>
    <x v="0"/>
    <x v="0"/>
    <x v="0"/>
    <x v="128"/>
    <x v="128"/>
    <x v="82"/>
    <x v="9"/>
    <x v="1"/>
    <m/>
    <m/>
    <m/>
    <m/>
    <n v="4761.3999999999996"/>
    <m/>
    <m/>
  </r>
  <r>
    <x v="9"/>
    <x v="0"/>
    <x v="0"/>
    <x v="0"/>
    <m/>
    <x v="6"/>
    <x v="0"/>
    <x v="0"/>
    <x v="0"/>
    <x v="129"/>
    <x v="129"/>
    <x v="79"/>
    <x v="9"/>
    <x v="1"/>
    <m/>
    <m/>
    <m/>
    <m/>
    <n v="1500"/>
    <m/>
    <m/>
  </r>
  <r>
    <x v="9"/>
    <x v="0"/>
    <x v="1"/>
    <x v="0"/>
    <m/>
    <x v="6"/>
    <x v="0"/>
    <x v="0"/>
    <x v="0"/>
    <x v="116"/>
    <x v="116"/>
    <x v="78"/>
    <x v="9"/>
    <x v="1"/>
    <m/>
    <m/>
    <m/>
    <m/>
    <n v="765"/>
    <m/>
    <m/>
  </r>
  <r>
    <x v="9"/>
    <x v="0"/>
    <x v="1"/>
    <x v="0"/>
    <m/>
    <x v="6"/>
    <x v="0"/>
    <x v="0"/>
    <x v="0"/>
    <x v="113"/>
    <x v="113"/>
    <x v="76"/>
    <x v="9"/>
    <x v="1"/>
    <m/>
    <m/>
    <m/>
    <m/>
    <m/>
    <m/>
    <m/>
  </r>
  <r>
    <x v="9"/>
    <x v="0"/>
    <x v="0"/>
    <x v="0"/>
    <m/>
    <x v="6"/>
    <x v="0"/>
    <x v="0"/>
    <x v="0"/>
    <x v="130"/>
    <x v="130"/>
    <x v="77"/>
    <x v="9"/>
    <x v="1"/>
    <m/>
    <m/>
    <m/>
    <m/>
    <n v="578"/>
    <m/>
    <m/>
  </r>
  <r>
    <x v="9"/>
    <x v="0"/>
    <x v="1"/>
    <x v="0"/>
    <m/>
    <x v="6"/>
    <x v="0"/>
    <x v="0"/>
    <x v="0"/>
    <x v="120"/>
    <x v="120"/>
    <x v="79"/>
    <x v="9"/>
    <x v="1"/>
    <m/>
    <m/>
    <m/>
    <m/>
    <n v="900"/>
    <m/>
    <m/>
  </r>
  <r>
    <x v="9"/>
    <x v="0"/>
    <x v="0"/>
    <x v="0"/>
    <m/>
    <x v="6"/>
    <x v="0"/>
    <x v="0"/>
    <x v="0"/>
    <x v="117"/>
    <x v="117"/>
    <x v="78"/>
    <x v="9"/>
    <x v="1"/>
    <m/>
    <m/>
    <m/>
    <m/>
    <n v="2750"/>
    <m/>
    <m/>
  </r>
  <r>
    <x v="9"/>
    <x v="0"/>
    <x v="0"/>
    <x v="0"/>
    <m/>
    <x v="6"/>
    <x v="0"/>
    <x v="0"/>
    <x v="0"/>
    <x v="134"/>
    <x v="134"/>
    <x v="80"/>
    <x v="9"/>
    <x v="1"/>
    <m/>
    <m/>
    <m/>
    <m/>
    <n v="548.33000000000004"/>
    <m/>
    <m/>
  </r>
  <r>
    <x v="9"/>
    <x v="0"/>
    <x v="0"/>
    <x v="0"/>
    <m/>
    <x v="6"/>
    <x v="0"/>
    <x v="0"/>
    <x v="0"/>
    <x v="136"/>
    <x v="136"/>
    <x v="83"/>
    <x v="9"/>
    <x v="1"/>
    <m/>
    <m/>
    <m/>
    <m/>
    <m/>
    <m/>
    <m/>
  </r>
  <r>
    <x v="9"/>
    <x v="0"/>
    <x v="0"/>
    <x v="0"/>
    <m/>
    <x v="6"/>
    <x v="0"/>
    <x v="0"/>
    <x v="0"/>
    <x v="124"/>
    <x v="124"/>
    <x v="81"/>
    <x v="9"/>
    <x v="1"/>
    <m/>
    <m/>
    <m/>
    <m/>
    <n v="4971.25"/>
    <m/>
    <m/>
  </r>
  <r>
    <x v="9"/>
    <x v="0"/>
    <x v="0"/>
    <x v="0"/>
    <m/>
    <x v="6"/>
    <x v="0"/>
    <x v="0"/>
    <x v="0"/>
    <x v="118"/>
    <x v="118"/>
    <x v="78"/>
    <x v="9"/>
    <x v="1"/>
    <m/>
    <m/>
    <m/>
    <m/>
    <n v="767.45"/>
    <m/>
    <m/>
  </r>
  <r>
    <x v="9"/>
    <x v="0"/>
    <x v="0"/>
    <x v="0"/>
    <m/>
    <x v="6"/>
    <x v="0"/>
    <x v="0"/>
    <x v="0"/>
    <x v="135"/>
    <x v="135"/>
    <x v="80"/>
    <x v="9"/>
    <x v="1"/>
    <m/>
    <m/>
    <m/>
    <m/>
    <n v="179"/>
    <m/>
    <m/>
  </r>
  <r>
    <x v="9"/>
    <x v="0"/>
    <x v="0"/>
    <x v="0"/>
    <m/>
    <x v="6"/>
    <x v="0"/>
    <x v="0"/>
    <x v="0"/>
    <x v="127"/>
    <x v="127"/>
    <x v="82"/>
    <x v="9"/>
    <x v="1"/>
    <m/>
    <m/>
    <m/>
    <m/>
    <n v="1394.5"/>
    <m/>
    <m/>
  </r>
  <r>
    <x v="9"/>
    <x v="0"/>
    <x v="1"/>
    <x v="0"/>
    <m/>
    <x v="6"/>
    <x v="0"/>
    <x v="0"/>
    <x v="1"/>
    <x v="138"/>
    <x v="138"/>
    <x v="84"/>
    <x v="9"/>
    <x v="1"/>
    <m/>
    <m/>
    <m/>
    <m/>
    <n v="6717.75"/>
    <m/>
    <m/>
  </r>
  <r>
    <x v="9"/>
    <x v="0"/>
    <x v="0"/>
    <x v="0"/>
    <m/>
    <x v="6"/>
    <x v="0"/>
    <x v="0"/>
    <x v="0"/>
    <x v="131"/>
    <x v="131"/>
    <x v="77"/>
    <x v="9"/>
    <x v="1"/>
    <m/>
    <m/>
    <m/>
    <m/>
    <m/>
    <m/>
    <m/>
  </r>
  <r>
    <x v="9"/>
    <x v="0"/>
    <x v="0"/>
    <x v="0"/>
    <m/>
    <x v="6"/>
    <x v="0"/>
    <x v="0"/>
    <x v="0"/>
    <x v="132"/>
    <x v="132"/>
    <x v="77"/>
    <x v="9"/>
    <x v="1"/>
    <m/>
    <m/>
    <m/>
    <m/>
    <n v="1241"/>
    <m/>
    <m/>
  </r>
  <r>
    <x v="9"/>
    <x v="0"/>
    <x v="0"/>
    <x v="0"/>
    <m/>
    <x v="6"/>
    <x v="0"/>
    <x v="0"/>
    <x v="0"/>
    <x v="137"/>
    <x v="137"/>
    <x v="83"/>
    <x v="9"/>
    <x v="1"/>
    <m/>
    <m/>
    <m/>
    <m/>
    <n v="1463.6"/>
    <m/>
    <m/>
  </r>
  <r>
    <x v="9"/>
    <x v="0"/>
    <x v="1"/>
    <x v="0"/>
    <m/>
    <x v="6"/>
    <x v="0"/>
    <x v="0"/>
    <x v="0"/>
    <x v="121"/>
    <x v="121"/>
    <x v="79"/>
    <x v="9"/>
    <x v="1"/>
    <m/>
    <m/>
    <m/>
    <m/>
    <m/>
    <m/>
    <m/>
  </r>
  <r>
    <x v="9"/>
    <x v="0"/>
    <x v="1"/>
    <x v="0"/>
    <m/>
    <x v="6"/>
    <x v="0"/>
    <x v="0"/>
    <x v="0"/>
    <x v="139"/>
    <x v="139"/>
    <x v="79"/>
    <x v="9"/>
    <x v="1"/>
    <m/>
    <m/>
    <m/>
    <m/>
    <m/>
    <m/>
    <m/>
  </r>
  <r>
    <x v="9"/>
    <x v="0"/>
    <x v="0"/>
    <x v="0"/>
    <m/>
    <x v="6"/>
    <x v="0"/>
    <x v="0"/>
    <x v="0"/>
    <x v="133"/>
    <x v="133"/>
    <x v="77"/>
    <x v="9"/>
    <x v="1"/>
    <m/>
    <m/>
    <m/>
    <m/>
    <n v="580"/>
    <m/>
    <m/>
  </r>
  <r>
    <x v="9"/>
    <x v="0"/>
    <x v="0"/>
    <x v="0"/>
    <m/>
    <x v="6"/>
    <x v="0"/>
    <x v="0"/>
    <x v="0"/>
    <x v="125"/>
    <x v="125"/>
    <x v="81"/>
    <x v="9"/>
    <x v="1"/>
    <m/>
    <m/>
    <m/>
    <m/>
    <m/>
    <m/>
    <m/>
  </r>
  <r>
    <x v="9"/>
    <x v="0"/>
    <x v="0"/>
    <x v="0"/>
    <m/>
    <x v="6"/>
    <x v="0"/>
    <x v="0"/>
    <x v="0"/>
    <x v="114"/>
    <x v="114"/>
    <x v="77"/>
    <x v="9"/>
    <x v="1"/>
    <m/>
    <m/>
    <m/>
    <m/>
    <n v="2354"/>
    <m/>
    <m/>
  </r>
  <r>
    <x v="9"/>
    <x v="0"/>
    <x v="0"/>
    <x v="0"/>
    <m/>
    <x v="6"/>
    <x v="0"/>
    <x v="0"/>
    <x v="0"/>
    <x v="140"/>
    <x v="140"/>
    <x v="85"/>
    <x v="10"/>
    <x v="1"/>
    <m/>
    <m/>
    <m/>
    <m/>
    <n v="5062.5"/>
    <m/>
    <m/>
  </r>
  <r>
    <x v="9"/>
    <x v="0"/>
    <x v="1"/>
    <x v="0"/>
    <m/>
    <x v="6"/>
    <x v="0"/>
    <x v="0"/>
    <x v="0"/>
    <x v="141"/>
    <x v="141"/>
    <x v="86"/>
    <x v="10"/>
    <x v="1"/>
    <m/>
    <m/>
    <m/>
    <m/>
    <n v="3393.25"/>
    <m/>
    <m/>
  </r>
  <r>
    <x v="9"/>
    <x v="0"/>
    <x v="1"/>
    <x v="0"/>
    <m/>
    <x v="6"/>
    <x v="0"/>
    <x v="0"/>
    <x v="0"/>
    <x v="143"/>
    <x v="143"/>
    <x v="86"/>
    <x v="10"/>
    <x v="1"/>
    <m/>
    <m/>
    <m/>
    <m/>
    <n v="500"/>
    <m/>
    <m/>
  </r>
  <r>
    <x v="9"/>
    <x v="0"/>
    <x v="0"/>
    <x v="0"/>
    <m/>
    <x v="6"/>
    <x v="0"/>
    <x v="0"/>
    <x v="0"/>
    <x v="144"/>
    <x v="144"/>
    <x v="87"/>
    <x v="10"/>
    <x v="1"/>
    <m/>
    <m/>
    <m/>
    <m/>
    <n v="5214"/>
    <m/>
    <m/>
  </r>
  <r>
    <x v="9"/>
    <x v="0"/>
    <x v="0"/>
    <x v="1"/>
    <m/>
    <x v="6"/>
    <x v="0"/>
    <x v="0"/>
    <x v="0"/>
    <x v="145"/>
    <x v="145"/>
    <x v="88"/>
    <x v="10"/>
    <x v="1"/>
    <m/>
    <m/>
    <m/>
    <m/>
    <m/>
    <m/>
    <m/>
  </r>
  <r>
    <x v="9"/>
    <x v="0"/>
    <x v="0"/>
    <x v="0"/>
    <m/>
    <x v="6"/>
    <x v="0"/>
    <x v="0"/>
    <x v="0"/>
    <x v="146"/>
    <x v="146"/>
    <x v="89"/>
    <x v="10"/>
    <x v="1"/>
    <m/>
    <m/>
    <m/>
    <m/>
    <n v="4827"/>
    <m/>
    <m/>
  </r>
  <r>
    <x v="9"/>
    <x v="0"/>
    <x v="1"/>
    <x v="0"/>
    <m/>
    <x v="6"/>
    <x v="0"/>
    <x v="0"/>
    <x v="0"/>
    <x v="142"/>
    <x v="142"/>
    <x v="86"/>
    <x v="10"/>
    <x v="1"/>
    <m/>
    <m/>
    <m/>
    <m/>
    <n v="1500"/>
    <m/>
    <m/>
  </r>
  <r>
    <x v="9"/>
    <x v="0"/>
    <x v="0"/>
    <x v="0"/>
    <m/>
    <x v="6"/>
    <x v="0"/>
    <x v="0"/>
    <x v="0"/>
    <x v="147"/>
    <x v="147"/>
    <x v="86"/>
    <x v="10"/>
    <x v="1"/>
    <m/>
    <m/>
    <m/>
    <m/>
    <n v="4059.92"/>
    <m/>
    <m/>
  </r>
  <r>
    <x v="9"/>
    <x v="0"/>
    <x v="0"/>
    <x v="0"/>
    <m/>
    <x v="6"/>
    <x v="0"/>
    <x v="0"/>
    <x v="0"/>
    <x v="148"/>
    <x v="148"/>
    <x v="90"/>
    <x v="11"/>
    <x v="1"/>
    <m/>
    <m/>
    <m/>
    <m/>
    <n v="752"/>
    <m/>
    <m/>
  </r>
  <r>
    <x v="9"/>
    <x v="0"/>
    <x v="0"/>
    <x v="0"/>
    <m/>
    <x v="6"/>
    <x v="0"/>
    <x v="0"/>
    <x v="0"/>
    <x v="151"/>
    <x v="151"/>
    <x v="90"/>
    <x v="11"/>
    <x v="1"/>
    <m/>
    <m/>
    <m/>
    <m/>
    <n v="1500"/>
    <m/>
    <m/>
  </r>
  <r>
    <x v="9"/>
    <x v="0"/>
    <x v="0"/>
    <x v="0"/>
    <m/>
    <x v="6"/>
    <x v="0"/>
    <x v="0"/>
    <x v="0"/>
    <x v="161"/>
    <x v="161"/>
    <x v="90"/>
    <x v="11"/>
    <x v="1"/>
    <m/>
    <m/>
    <m/>
    <m/>
    <n v="3370"/>
    <m/>
    <m/>
  </r>
  <r>
    <x v="9"/>
    <x v="0"/>
    <x v="0"/>
    <x v="0"/>
    <m/>
    <x v="6"/>
    <x v="0"/>
    <x v="0"/>
    <x v="0"/>
    <x v="152"/>
    <x v="152"/>
    <x v="91"/>
    <x v="11"/>
    <x v="1"/>
    <m/>
    <m/>
    <m/>
    <m/>
    <n v="4167.33"/>
    <m/>
    <m/>
  </r>
  <r>
    <x v="9"/>
    <x v="0"/>
    <x v="0"/>
    <x v="0"/>
    <m/>
    <x v="6"/>
    <x v="0"/>
    <x v="0"/>
    <x v="0"/>
    <x v="159"/>
    <x v="159"/>
    <x v="94"/>
    <x v="11"/>
    <x v="1"/>
    <m/>
    <m/>
    <m/>
    <m/>
    <n v="4367"/>
    <m/>
    <m/>
  </r>
  <r>
    <x v="9"/>
    <x v="0"/>
    <x v="0"/>
    <x v="0"/>
    <m/>
    <x v="6"/>
    <x v="0"/>
    <x v="0"/>
    <x v="0"/>
    <x v="153"/>
    <x v="153"/>
    <x v="92"/>
    <x v="11"/>
    <x v="1"/>
    <m/>
    <m/>
    <m/>
    <m/>
    <n v="4950"/>
    <m/>
    <m/>
  </r>
  <r>
    <x v="9"/>
    <x v="0"/>
    <x v="0"/>
    <x v="0"/>
    <m/>
    <x v="6"/>
    <x v="0"/>
    <x v="0"/>
    <x v="1"/>
    <x v="154"/>
    <x v="154"/>
    <x v="92"/>
    <x v="11"/>
    <x v="1"/>
    <m/>
    <m/>
    <m/>
    <m/>
    <n v="1000"/>
    <m/>
    <m/>
  </r>
  <r>
    <x v="9"/>
    <x v="0"/>
    <x v="1"/>
    <x v="0"/>
    <m/>
    <x v="6"/>
    <x v="0"/>
    <x v="0"/>
    <x v="0"/>
    <x v="155"/>
    <x v="155"/>
    <x v="92"/>
    <x v="11"/>
    <x v="1"/>
    <m/>
    <m/>
    <m/>
    <m/>
    <n v="7000"/>
    <m/>
    <m/>
  </r>
  <r>
    <x v="9"/>
    <x v="0"/>
    <x v="1"/>
    <x v="0"/>
    <m/>
    <x v="6"/>
    <x v="0"/>
    <x v="0"/>
    <x v="0"/>
    <x v="156"/>
    <x v="156"/>
    <x v="93"/>
    <x v="11"/>
    <x v="1"/>
    <m/>
    <m/>
    <m/>
    <m/>
    <n v="3533.64"/>
    <m/>
    <m/>
  </r>
  <r>
    <x v="9"/>
    <x v="0"/>
    <x v="0"/>
    <x v="0"/>
    <m/>
    <x v="6"/>
    <x v="0"/>
    <x v="0"/>
    <x v="0"/>
    <x v="157"/>
    <x v="157"/>
    <x v="92"/>
    <x v="11"/>
    <x v="1"/>
    <m/>
    <m/>
    <m/>
    <m/>
    <n v="3564"/>
    <m/>
    <m/>
  </r>
  <r>
    <x v="9"/>
    <x v="0"/>
    <x v="0"/>
    <x v="0"/>
    <m/>
    <x v="6"/>
    <x v="0"/>
    <x v="0"/>
    <x v="1"/>
    <x v="158"/>
    <x v="158"/>
    <x v="92"/>
    <x v="11"/>
    <x v="1"/>
    <m/>
    <m/>
    <m/>
    <m/>
    <n v="6072.5"/>
    <m/>
    <m/>
  </r>
  <r>
    <x v="9"/>
    <x v="0"/>
    <x v="0"/>
    <x v="0"/>
    <m/>
    <x v="6"/>
    <x v="0"/>
    <x v="0"/>
    <x v="0"/>
    <x v="160"/>
    <x v="160"/>
    <x v="90"/>
    <x v="11"/>
    <x v="1"/>
    <m/>
    <m/>
    <m/>
    <m/>
    <n v="3437"/>
    <m/>
    <m/>
  </r>
  <r>
    <x v="9"/>
    <x v="0"/>
    <x v="0"/>
    <x v="0"/>
    <m/>
    <x v="6"/>
    <x v="0"/>
    <x v="0"/>
    <x v="0"/>
    <x v="149"/>
    <x v="149"/>
    <x v="90"/>
    <x v="11"/>
    <x v="1"/>
    <m/>
    <m/>
    <m/>
    <m/>
    <n v="8994"/>
    <m/>
    <m/>
  </r>
  <r>
    <x v="9"/>
    <x v="0"/>
    <x v="0"/>
    <x v="0"/>
    <m/>
    <x v="6"/>
    <x v="0"/>
    <x v="0"/>
    <x v="0"/>
    <x v="150"/>
    <x v="150"/>
    <x v="90"/>
    <x v="11"/>
    <x v="1"/>
    <m/>
    <m/>
    <m/>
    <m/>
    <n v="1564"/>
    <m/>
    <m/>
  </r>
  <r>
    <x v="9"/>
    <x v="0"/>
    <x v="0"/>
    <x v="0"/>
    <m/>
    <x v="6"/>
    <x v="0"/>
    <x v="0"/>
    <x v="0"/>
    <x v="162"/>
    <x v="162"/>
    <x v="95"/>
    <x v="11"/>
    <x v="1"/>
    <m/>
    <m/>
    <m/>
    <m/>
    <n v="5034"/>
    <m/>
    <m/>
  </r>
  <r>
    <x v="9"/>
    <x v="0"/>
    <x v="0"/>
    <x v="0"/>
    <m/>
    <x v="6"/>
    <x v="0"/>
    <x v="0"/>
    <x v="0"/>
    <x v="168"/>
    <x v="168"/>
    <x v="98"/>
    <x v="12"/>
    <x v="1"/>
    <m/>
    <m/>
    <m/>
    <m/>
    <n v="1264"/>
    <m/>
    <m/>
  </r>
  <r>
    <x v="9"/>
    <x v="0"/>
    <x v="1"/>
    <x v="0"/>
    <m/>
    <x v="6"/>
    <x v="0"/>
    <x v="0"/>
    <x v="0"/>
    <x v="163"/>
    <x v="163"/>
    <x v="96"/>
    <x v="12"/>
    <x v="1"/>
    <m/>
    <m/>
    <m/>
    <m/>
    <m/>
    <m/>
    <m/>
  </r>
  <r>
    <x v="9"/>
    <x v="0"/>
    <x v="0"/>
    <x v="0"/>
    <m/>
    <x v="6"/>
    <x v="0"/>
    <x v="0"/>
    <x v="0"/>
    <x v="167"/>
    <x v="167"/>
    <x v="97"/>
    <x v="12"/>
    <x v="1"/>
    <m/>
    <m/>
    <m/>
    <m/>
    <n v="5777.5"/>
    <m/>
    <m/>
  </r>
  <r>
    <x v="9"/>
    <x v="0"/>
    <x v="0"/>
    <x v="0"/>
    <m/>
    <x v="6"/>
    <x v="0"/>
    <x v="0"/>
    <x v="0"/>
    <x v="169"/>
    <x v="169"/>
    <x v="98"/>
    <x v="12"/>
    <x v="1"/>
    <m/>
    <m/>
    <m/>
    <m/>
    <n v="764"/>
    <m/>
    <m/>
  </r>
  <r>
    <x v="9"/>
    <x v="0"/>
    <x v="0"/>
    <x v="0"/>
    <m/>
    <x v="6"/>
    <x v="0"/>
    <x v="0"/>
    <x v="0"/>
    <x v="165"/>
    <x v="165"/>
    <x v="96"/>
    <x v="12"/>
    <x v="1"/>
    <m/>
    <m/>
    <m/>
    <m/>
    <n v="2203"/>
    <m/>
    <m/>
  </r>
  <r>
    <x v="9"/>
    <x v="0"/>
    <x v="1"/>
    <x v="0"/>
    <m/>
    <x v="6"/>
    <x v="0"/>
    <x v="0"/>
    <x v="0"/>
    <x v="173"/>
    <x v="173"/>
    <x v="99"/>
    <x v="12"/>
    <x v="1"/>
    <m/>
    <m/>
    <m/>
    <m/>
    <n v="2357"/>
    <m/>
    <m/>
  </r>
  <r>
    <x v="9"/>
    <x v="0"/>
    <x v="0"/>
    <x v="0"/>
    <m/>
    <x v="6"/>
    <x v="0"/>
    <x v="0"/>
    <x v="0"/>
    <x v="175"/>
    <x v="175"/>
    <x v="97"/>
    <x v="12"/>
    <x v="1"/>
    <m/>
    <m/>
    <m/>
    <m/>
    <n v="8098.5"/>
    <m/>
    <m/>
  </r>
  <r>
    <x v="9"/>
    <x v="0"/>
    <x v="0"/>
    <x v="0"/>
    <m/>
    <x v="6"/>
    <x v="0"/>
    <x v="0"/>
    <x v="0"/>
    <x v="176"/>
    <x v="176"/>
    <x v="97"/>
    <x v="12"/>
    <x v="1"/>
    <m/>
    <m/>
    <m/>
    <m/>
    <n v="6692"/>
    <m/>
    <m/>
  </r>
  <r>
    <x v="9"/>
    <x v="0"/>
    <x v="0"/>
    <x v="0"/>
    <m/>
    <x v="6"/>
    <x v="0"/>
    <x v="0"/>
    <x v="0"/>
    <x v="177"/>
    <x v="177"/>
    <x v="97"/>
    <x v="12"/>
    <x v="1"/>
    <m/>
    <m/>
    <m/>
    <m/>
    <n v="2275"/>
    <m/>
    <m/>
  </r>
  <r>
    <x v="9"/>
    <x v="0"/>
    <x v="1"/>
    <x v="0"/>
    <m/>
    <x v="6"/>
    <x v="0"/>
    <x v="0"/>
    <x v="0"/>
    <x v="178"/>
    <x v="178"/>
    <x v="100"/>
    <x v="12"/>
    <x v="1"/>
    <m/>
    <m/>
    <m/>
    <m/>
    <m/>
    <m/>
    <m/>
  </r>
  <r>
    <x v="9"/>
    <x v="0"/>
    <x v="0"/>
    <x v="0"/>
    <m/>
    <x v="6"/>
    <x v="0"/>
    <x v="0"/>
    <x v="0"/>
    <x v="180"/>
    <x v="180"/>
    <x v="102"/>
    <x v="12"/>
    <x v="1"/>
    <m/>
    <m/>
    <m/>
    <m/>
    <n v="1587"/>
    <m/>
    <m/>
  </r>
  <r>
    <x v="9"/>
    <x v="0"/>
    <x v="1"/>
    <x v="0"/>
    <m/>
    <x v="6"/>
    <x v="0"/>
    <x v="0"/>
    <x v="0"/>
    <x v="183"/>
    <x v="183"/>
    <x v="97"/>
    <x v="12"/>
    <x v="1"/>
    <m/>
    <m/>
    <m/>
    <m/>
    <n v="3135.94"/>
    <m/>
    <m/>
  </r>
  <r>
    <x v="9"/>
    <x v="0"/>
    <x v="0"/>
    <x v="0"/>
    <m/>
    <x v="6"/>
    <x v="0"/>
    <x v="0"/>
    <x v="0"/>
    <x v="164"/>
    <x v="164"/>
    <x v="96"/>
    <x v="12"/>
    <x v="1"/>
    <m/>
    <m/>
    <m/>
    <m/>
    <m/>
    <m/>
    <m/>
  </r>
  <r>
    <x v="9"/>
    <x v="0"/>
    <x v="1"/>
    <x v="0"/>
    <m/>
    <x v="6"/>
    <x v="0"/>
    <x v="0"/>
    <x v="0"/>
    <x v="166"/>
    <x v="166"/>
    <x v="96"/>
    <x v="12"/>
    <x v="1"/>
    <m/>
    <m/>
    <m/>
    <m/>
    <n v="500"/>
    <m/>
    <m/>
  </r>
  <r>
    <x v="9"/>
    <x v="0"/>
    <x v="1"/>
    <x v="0"/>
    <m/>
    <x v="6"/>
    <x v="0"/>
    <x v="0"/>
    <x v="0"/>
    <x v="174"/>
    <x v="174"/>
    <x v="99"/>
    <x v="12"/>
    <x v="1"/>
    <m/>
    <m/>
    <m/>
    <m/>
    <n v="13545"/>
    <m/>
    <m/>
  </r>
  <r>
    <x v="9"/>
    <x v="0"/>
    <x v="0"/>
    <x v="0"/>
    <m/>
    <x v="6"/>
    <x v="0"/>
    <x v="0"/>
    <x v="0"/>
    <x v="170"/>
    <x v="170"/>
    <x v="98"/>
    <x v="12"/>
    <x v="1"/>
    <m/>
    <m/>
    <m/>
    <m/>
    <n v="787"/>
    <m/>
    <m/>
  </r>
  <r>
    <x v="9"/>
    <x v="0"/>
    <x v="1"/>
    <x v="0"/>
    <m/>
    <x v="6"/>
    <x v="0"/>
    <x v="0"/>
    <x v="0"/>
    <x v="179"/>
    <x v="179"/>
    <x v="101"/>
    <x v="12"/>
    <x v="1"/>
    <m/>
    <m/>
    <m/>
    <m/>
    <n v="4000"/>
    <m/>
    <m/>
  </r>
  <r>
    <x v="9"/>
    <x v="0"/>
    <x v="1"/>
    <x v="0"/>
    <m/>
    <x v="6"/>
    <x v="0"/>
    <x v="0"/>
    <x v="1"/>
    <x v="184"/>
    <x v="184"/>
    <x v="103"/>
    <x v="12"/>
    <x v="1"/>
    <m/>
    <m/>
    <m/>
    <m/>
    <n v="9973.5"/>
    <m/>
    <m/>
  </r>
  <r>
    <x v="9"/>
    <x v="0"/>
    <x v="0"/>
    <x v="0"/>
    <m/>
    <x v="6"/>
    <x v="0"/>
    <x v="0"/>
    <x v="0"/>
    <x v="185"/>
    <x v="185"/>
    <x v="104"/>
    <x v="12"/>
    <x v="1"/>
    <m/>
    <m/>
    <m/>
    <m/>
    <n v="5584.16"/>
    <m/>
    <m/>
  </r>
  <r>
    <x v="9"/>
    <x v="0"/>
    <x v="0"/>
    <x v="0"/>
    <m/>
    <x v="6"/>
    <x v="0"/>
    <x v="0"/>
    <x v="0"/>
    <x v="181"/>
    <x v="181"/>
    <x v="102"/>
    <x v="12"/>
    <x v="1"/>
    <m/>
    <m/>
    <m/>
    <m/>
    <n v="1297"/>
    <m/>
    <m/>
  </r>
  <r>
    <x v="9"/>
    <x v="0"/>
    <x v="0"/>
    <x v="0"/>
    <m/>
    <x v="6"/>
    <x v="0"/>
    <x v="0"/>
    <x v="0"/>
    <x v="171"/>
    <x v="171"/>
    <x v="98"/>
    <x v="12"/>
    <x v="1"/>
    <m/>
    <m/>
    <m/>
    <m/>
    <n v="676"/>
    <m/>
    <m/>
  </r>
  <r>
    <x v="9"/>
    <x v="0"/>
    <x v="0"/>
    <x v="0"/>
    <m/>
    <x v="6"/>
    <x v="0"/>
    <x v="0"/>
    <x v="0"/>
    <x v="172"/>
    <x v="172"/>
    <x v="98"/>
    <x v="12"/>
    <x v="1"/>
    <m/>
    <m/>
    <m/>
    <m/>
    <m/>
    <m/>
    <m/>
  </r>
  <r>
    <x v="9"/>
    <x v="0"/>
    <x v="0"/>
    <x v="0"/>
    <m/>
    <x v="6"/>
    <x v="0"/>
    <x v="0"/>
    <x v="0"/>
    <x v="182"/>
    <x v="182"/>
    <x v="102"/>
    <x v="12"/>
    <x v="1"/>
    <m/>
    <m/>
    <m/>
    <m/>
    <n v="1540"/>
    <m/>
    <m/>
  </r>
  <r>
    <x v="9"/>
    <x v="0"/>
    <x v="0"/>
    <x v="0"/>
    <m/>
    <x v="6"/>
    <x v="0"/>
    <x v="0"/>
    <x v="0"/>
    <x v="10"/>
    <x v="10"/>
    <x v="4"/>
    <x v="1"/>
    <x v="0"/>
    <m/>
    <m/>
    <m/>
    <m/>
    <n v="498.33"/>
    <m/>
    <m/>
  </r>
  <r>
    <x v="9"/>
    <x v="0"/>
    <x v="1"/>
    <x v="0"/>
    <m/>
    <x v="6"/>
    <x v="0"/>
    <x v="0"/>
    <x v="0"/>
    <x v="12"/>
    <x v="12"/>
    <x v="5"/>
    <x v="1"/>
    <x v="0"/>
    <m/>
    <m/>
    <m/>
    <m/>
    <m/>
    <m/>
    <m/>
  </r>
  <r>
    <x v="9"/>
    <x v="0"/>
    <x v="0"/>
    <x v="0"/>
    <m/>
    <x v="6"/>
    <x v="0"/>
    <x v="0"/>
    <x v="0"/>
    <x v="332"/>
    <x v="335"/>
    <x v="5"/>
    <x v="1"/>
    <x v="0"/>
    <m/>
    <m/>
    <m/>
    <m/>
    <n v="6000"/>
    <m/>
    <m/>
  </r>
  <r>
    <x v="9"/>
    <x v="0"/>
    <x v="1"/>
    <x v="0"/>
    <m/>
    <x v="6"/>
    <x v="0"/>
    <x v="0"/>
    <x v="0"/>
    <x v="333"/>
    <x v="336"/>
    <x v="5"/>
    <x v="1"/>
    <x v="0"/>
    <m/>
    <m/>
    <m/>
    <m/>
    <m/>
    <m/>
    <m/>
  </r>
  <r>
    <x v="9"/>
    <x v="0"/>
    <x v="0"/>
    <x v="0"/>
    <m/>
    <x v="6"/>
    <x v="0"/>
    <x v="0"/>
    <x v="0"/>
    <x v="334"/>
    <x v="337"/>
    <x v="5"/>
    <x v="1"/>
    <x v="0"/>
    <m/>
    <m/>
    <m/>
    <m/>
    <m/>
    <m/>
    <m/>
  </r>
  <r>
    <x v="9"/>
    <x v="0"/>
    <x v="0"/>
    <x v="0"/>
    <m/>
    <x v="6"/>
    <x v="0"/>
    <x v="0"/>
    <x v="0"/>
    <x v="331"/>
    <x v="334"/>
    <x v="5"/>
    <x v="1"/>
    <x v="0"/>
    <m/>
    <m/>
    <m/>
    <m/>
    <n v="5000"/>
    <m/>
    <m/>
  </r>
  <r>
    <x v="9"/>
    <x v="0"/>
    <x v="1"/>
    <x v="0"/>
    <m/>
    <x v="6"/>
    <x v="0"/>
    <x v="0"/>
    <x v="1"/>
    <x v="13"/>
    <x v="13"/>
    <x v="6"/>
    <x v="1"/>
    <x v="0"/>
    <m/>
    <m/>
    <m/>
    <m/>
    <m/>
    <m/>
    <m/>
  </r>
  <r>
    <x v="9"/>
    <x v="0"/>
    <x v="0"/>
    <x v="0"/>
    <m/>
    <x v="6"/>
    <x v="0"/>
    <x v="0"/>
    <x v="0"/>
    <x v="14"/>
    <x v="14"/>
    <x v="6"/>
    <x v="1"/>
    <x v="0"/>
    <m/>
    <m/>
    <m/>
    <m/>
    <n v="2619"/>
    <m/>
    <m/>
  </r>
  <r>
    <x v="9"/>
    <x v="0"/>
    <x v="1"/>
    <x v="0"/>
    <m/>
    <x v="6"/>
    <x v="0"/>
    <x v="0"/>
    <x v="0"/>
    <x v="15"/>
    <x v="15"/>
    <x v="7"/>
    <x v="1"/>
    <x v="0"/>
    <m/>
    <m/>
    <m/>
    <m/>
    <n v="1000"/>
    <m/>
    <m/>
  </r>
  <r>
    <x v="9"/>
    <x v="0"/>
    <x v="1"/>
    <x v="0"/>
    <m/>
    <x v="6"/>
    <x v="0"/>
    <x v="0"/>
    <x v="0"/>
    <x v="18"/>
    <x v="18"/>
    <x v="8"/>
    <x v="1"/>
    <x v="0"/>
    <m/>
    <m/>
    <m/>
    <m/>
    <m/>
    <m/>
    <m/>
  </r>
  <r>
    <x v="9"/>
    <x v="0"/>
    <x v="0"/>
    <x v="0"/>
    <m/>
    <x v="6"/>
    <x v="0"/>
    <x v="0"/>
    <x v="1"/>
    <x v="19"/>
    <x v="19"/>
    <x v="8"/>
    <x v="1"/>
    <x v="0"/>
    <m/>
    <m/>
    <m/>
    <m/>
    <n v="8082"/>
    <m/>
    <m/>
  </r>
  <r>
    <x v="9"/>
    <x v="0"/>
    <x v="0"/>
    <x v="0"/>
    <m/>
    <x v="6"/>
    <x v="0"/>
    <x v="0"/>
    <x v="0"/>
    <x v="17"/>
    <x v="17"/>
    <x v="7"/>
    <x v="1"/>
    <x v="0"/>
    <m/>
    <m/>
    <m/>
    <m/>
    <n v="750"/>
    <m/>
    <m/>
  </r>
  <r>
    <x v="9"/>
    <x v="0"/>
    <x v="1"/>
    <x v="0"/>
    <m/>
    <x v="6"/>
    <x v="0"/>
    <x v="0"/>
    <x v="0"/>
    <x v="11"/>
    <x v="11"/>
    <x v="4"/>
    <x v="1"/>
    <x v="0"/>
    <m/>
    <m/>
    <m/>
    <m/>
    <n v="200"/>
    <m/>
    <m/>
  </r>
  <r>
    <x v="9"/>
    <x v="0"/>
    <x v="0"/>
    <x v="0"/>
    <m/>
    <x v="6"/>
    <x v="0"/>
    <x v="0"/>
    <x v="0"/>
    <x v="21"/>
    <x v="21"/>
    <x v="9"/>
    <x v="1"/>
    <x v="0"/>
    <m/>
    <m/>
    <m/>
    <m/>
    <n v="5533.08"/>
    <m/>
    <m/>
  </r>
  <r>
    <x v="9"/>
    <x v="0"/>
    <x v="1"/>
    <x v="0"/>
    <m/>
    <x v="6"/>
    <x v="0"/>
    <x v="0"/>
    <x v="0"/>
    <x v="16"/>
    <x v="16"/>
    <x v="7"/>
    <x v="1"/>
    <x v="0"/>
    <m/>
    <m/>
    <m/>
    <m/>
    <m/>
    <m/>
    <m/>
  </r>
  <r>
    <x v="9"/>
    <x v="0"/>
    <x v="0"/>
    <x v="0"/>
    <m/>
    <x v="6"/>
    <x v="0"/>
    <x v="0"/>
    <x v="0"/>
    <x v="22"/>
    <x v="22"/>
    <x v="6"/>
    <x v="1"/>
    <x v="0"/>
    <m/>
    <m/>
    <m/>
    <m/>
    <n v="2260"/>
    <m/>
    <m/>
  </r>
  <r>
    <x v="9"/>
    <x v="0"/>
    <x v="0"/>
    <x v="0"/>
    <m/>
    <x v="6"/>
    <x v="0"/>
    <x v="0"/>
    <x v="0"/>
    <x v="23"/>
    <x v="23"/>
    <x v="10"/>
    <x v="1"/>
    <x v="0"/>
    <m/>
    <m/>
    <m/>
    <m/>
    <m/>
    <m/>
    <m/>
  </r>
  <r>
    <x v="9"/>
    <x v="0"/>
    <x v="0"/>
    <x v="0"/>
    <m/>
    <x v="6"/>
    <x v="0"/>
    <x v="0"/>
    <x v="0"/>
    <x v="24"/>
    <x v="24"/>
    <x v="4"/>
    <x v="1"/>
    <x v="0"/>
    <m/>
    <m/>
    <m/>
    <m/>
    <n v="3542"/>
    <m/>
    <m/>
  </r>
  <r>
    <x v="9"/>
    <x v="0"/>
    <x v="0"/>
    <x v="0"/>
    <m/>
    <x v="6"/>
    <x v="0"/>
    <x v="0"/>
    <x v="0"/>
    <x v="25"/>
    <x v="25"/>
    <x v="5"/>
    <x v="1"/>
    <x v="0"/>
    <m/>
    <m/>
    <m/>
    <m/>
    <n v="1781"/>
    <m/>
    <m/>
  </r>
  <r>
    <x v="9"/>
    <x v="0"/>
    <x v="0"/>
    <x v="0"/>
    <m/>
    <x v="6"/>
    <x v="0"/>
    <x v="0"/>
    <x v="0"/>
    <x v="26"/>
    <x v="26"/>
    <x v="10"/>
    <x v="1"/>
    <x v="0"/>
    <m/>
    <m/>
    <m/>
    <m/>
    <n v="4580"/>
    <m/>
    <m/>
  </r>
  <r>
    <x v="9"/>
    <x v="0"/>
    <x v="0"/>
    <x v="0"/>
    <m/>
    <x v="6"/>
    <x v="0"/>
    <x v="0"/>
    <x v="1"/>
    <x v="27"/>
    <x v="27"/>
    <x v="11"/>
    <x v="1"/>
    <x v="0"/>
    <m/>
    <m/>
    <m/>
    <m/>
    <n v="3370"/>
    <m/>
    <m/>
  </r>
  <r>
    <x v="9"/>
    <x v="0"/>
    <x v="0"/>
    <x v="0"/>
    <m/>
    <x v="6"/>
    <x v="0"/>
    <x v="0"/>
    <x v="0"/>
    <x v="20"/>
    <x v="20"/>
    <x v="8"/>
    <x v="1"/>
    <x v="0"/>
    <m/>
    <m/>
    <m/>
    <m/>
    <n v="1291"/>
    <m/>
    <m/>
  </r>
  <r>
    <x v="9"/>
    <x v="0"/>
    <x v="0"/>
    <x v="0"/>
    <m/>
    <x v="6"/>
    <x v="0"/>
    <x v="0"/>
    <x v="0"/>
    <x v="35"/>
    <x v="35"/>
    <x v="19"/>
    <x v="2"/>
    <x v="0"/>
    <m/>
    <m/>
    <m/>
    <m/>
    <n v="4082"/>
    <m/>
    <m/>
  </r>
  <r>
    <x v="9"/>
    <x v="0"/>
    <x v="0"/>
    <x v="0"/>
    <m/>
    <x v="6"/>
    <x v="0"/>
    <x v="0"/>
    <x v="0"/>
    <x v="28"/>
    <x v="28"/>
    <x v="12"/>
    <x v="2"/>
    <x v="0"/>
    <m/>
    <m/>
    <m/>
    <m/>
    <n v="4216"/>
    <m/>
    <m/>
  </r>
  <r>
    <x v="9"/>
    <x v="0"/>
    <x v="0"/>
    <x v="1"/>
    <m/>
    <x v="6"/>
    <x v="0"/>
    <x v="0"/>
    <x v="1"/>
    <x v="29"/>
    <x v="29"/>
    <x v="13"/>
    <x v="2"/>
    <x v="0"/>
    <m/>
    <m/>
    <m/>
    <m/>
    <n v="36062"/>
    <m/>
    <m/>
  </r>
  <r>
    <x v="9"/>
    <x v="0"/>
    <x v="0"/>
    <x v="1"/>
    <m/>
    <x v="6"/>
    <x v="0"/>
    <x v="0"/>
    <x v="1"/>
    <x v="30"/>
    <x v="30"/>
    <x v="14"/>
    <x v="2"/>
    <x v="0"/>
    <m/>
    <m/>
    <m/>
    <m/>
    <n v="11424"/>
    <m/>
    <m/>
  </r>
  <r>
    <x v="9"/>
    <x v="0"/>
    <x v="1"/>
    <x v="0"/>
    <m/>
    <x v="6"/>
    <x v="0"/>
    <x v="0"/>
    <x v="0"/>
    <x v="31"/>
    <x v="31"/>
    <x v="15"/>
    <x v="2"/>
    <x v="0"/>
    <m/>
    <m/>
    <m/>
    <m/>
    <n v="5383"/>
    <m/>
    <m/>
  </r>
  <r>
    <x v="9"/>
    <x v="0"/>
    <x v="0"/>
    <x v="0"/>
    <m/>
    <x v="6"/>
    <x v="0"/>
    <x v="0"/>
    <x v="0"/>
    <x v="32"/>
    <x v="32"/>
    <x v="16"/>
    <x v="2"/>
    <x v="0"/>
    <m/>
    <m/>
    <m/>
    <m/>
    <n v="5850"/>
    <m/>
    <m/>
  </r>
  <r>
    <x v="9"/>
    <x v="0"/>
    <x v="0"/>
    <x v="0"/>
    <m/>
    <x v="6"/>
    <x v="0"/>
    <x v="0"/>
    <x v="0"/>
    <x v="33"/>
    <x v="33"/>
    <x v="17"/>
    <x v="2"/>
    <x v="0"/>
    <m/>
    <m/>
    <m/>
    <m/>
    <n v="5672"/>
    <m/>
    <m/>
  </r>
  <r>
    <x v="9"/>
    <x v="0"/>
    <x v="0"/>
    <x v="0"/>
    <m/>
    <x v="6"/>
    <x v="0"/>
    <x v="0"/>
    <x v="0"/>
    <x v="34"/>
    <x v="34"/>
    <x v="18"/>
    <x v="2"/>
    <x v="0"/>
    <m/>
    <m/>
    <m/>
    <m/>
    <n v="7786"/>
    <m/>
    <m/>
  </r>
  <r>
    <x v="9"/>
    <x v="0"/>
    <x v="1"/>
    <x v="0"/>
    <m/>
    <x v="6"/>
    <x v="0"/>
    <x v="0"/>
    <x v="0"/>
    <x v="36"/>
    <x v="36"/>
    <x v="12"/>
    <x v="2"/>
    <x v="0"/>
    <m/>
    <m/>
    <m/>
    <m/>
    <n v="2300"/>
    <m/>
    <m/>
  </r>
  <r>
    <x v="9"/>
    <x v="0"/>
    <x v="0"/>
    <x v="0"/>
    <m/>
    <x v="6"/>
    <x v="0"/>
    <x v="0"/>
    <x v="0"/>
    <x v="45"/>
    <x v="45"/>
    <x v="28"/>
    <x v="3"/>
    <x v="0"/>
    <m/>
    <m/>
    <m/>
    <m/>
    <n v="2867"/>
    <m/>
    <m/>
  </r>
  <r>
    <x v="9"/>
    <x v="0"/>
    <x v="0"/>
    <x v="0"/>
    <m/>
    <x v="6"/>
    <x v="0"/>
    <x v="0"/>
    <x v="0"/>
    <x v="46"/>
    <x v="46"/>
    <x v="29"/>
    <x v="3"/>
    <x v="0"/>
    <m/>
    <m/>
    <m/>
    <m/>
    <n v="4782"/>
    <m/>
    <m/>
  </r>
  <r>
    <x v="9"/>
    <x v="0"/>
    <x v="1"/>
    <x v="0"/>
    <m/>
    <x v="6"/>
    <x v="0"/>
    <x v="0"/>
    <x v="0"/>
    <x v="48"/>
    <x v="48"/>
    <x v="31"/>
    <x v="3"/>
    <x v="0"/>
    <m/>
    <m/>
    <m/>
    <m/>
    <n v="2000"/>
    <m/>
    <m/>
  </r>
  <r>
    <x v="9"/>
    <x v="0"/>
    <x v="0"/>
    <x v="0"/>
    <m/>
    <x v="6"/>
    <x v="0"/>
    <x v="0"/>
    <x v="0"/>
    <x v="47"/>
    <x v="47"/>
    <x v="30"/>
    <x v="3"/>
    <x v="0"/>
    <m/>
    <m/>
    <m/>
    <m/>
    <n v="6000"/>
    <m/>
    <m/>
  </r>
  <r>
    <x v="9"/>
    <x v="0"/>
    <x v="0"/>
    <x v="0"/>
    <m/>
    <x v="6"/>
    <x v="0"/>
    <x v="0"/>
    <x v="0"/>
    <x v="49"/>
    <x v="49"/>
    <x v="32"/>
    <x v="3"/>
    <x v="0"/>
    <m/>
    <m/>
    <m/>
    <m/>
    <n v="4578"/>
    <m/>
    <m/>
  </r>
  <r>
    <x v="9"/>
    <x v="0"/>
    <x v="0"/>
    <x v="0"/>
    <m/>
    <x v="6"/>
    <x v="0"/>
    <x v="0"/>
    <x v="0"/>
    <x v="50"/>
    <x v="50"/>
    <x v="28"/>
    <x v="3"/>
    <x v="0"/>
    <m/>
    <m/>
    <m/>
    <m/>
    <m/>
    <m/>
    <m/>
  </r>
  <r>
    <x v="9"/>
    <x v="0"/>
    <x v="0"/>
    <x v="0"/>
    <m/>
    <x v="6"/>
    <x v="0"/>
    <x v="0"/>
    <x v="0"/>
    <x v="37"/>
    <x v="37"/>
    <x v="20"/>
    <x v="3"/>
    <x v="0"/>
    <m/>
    <m/>
    <m/>
    <m/>
    <m/>
    <m/>
    <m/>
  </r>
  <r>
    <x v="9"/>
    <x v="0"/>
    <x v="0"/>
    <x v="0"/>
    <m/>
    <x v="6"/>
    <x v="0"/>
    <x v="0"/>
    <x v="0"/>
    <x v="39"/>
    <x v="39"/>
    <x v="22"/>
    <x v="3"/>
    <x v="0"/>
    <m/>
    <m/>
    <m/>
    <m/>
    <n v="5338"/>
    <m/>
    <m/>
  </r>
  <r>
    <x v="9"/>
    <x v="0"/>
    <x v="0"/>
    <x v="0"/>
    <m/>
    <x v="6"/>
    <x v="0"/>
    <x v="0"/>
    <x v="0"/>
    <x v="40"/>
    <x v="40"/>
    <x v="23"/>
    <x v="3"/>
    <x v="0"/>
    <m/>
    <m/>
    <m/>
    <m/>
    <n v="7964"/>
    <m/>
    <m/>
  </r>
  <r>
    <x v="9"/>
    <x v="0"/>
    <x v="0"/>
    <x v="0"/>
    <m/>
    <x v="6"/>
    <x v="0"/>
    <x v="0"/>
    <x v="1"/>
    <x v="41"/>
    <x v="41"/>
    <x v="24"/>
    <x v="3"/>
    <x v="0"/>
    <m/>
    <m/>
    <m/>
    <m/>
    <n v="10000"/>
    <m/>
    <m/>
  </r>
  <r>
    <x v="9"/>
    <x v="0"/>
    <x v="0"/>
    <x v="0"/>
    <m/>
    <x v="6"/>
    <x v="0"/>
    <x v="0"/>
    <x v="0"/>
    <x v="38"/>
    <x v="38"/>
    <x v="21"/>
    <x v="3"/>
    <x v="0"/>
    <m/>
    <m/>
    <m/>
    <m/>
    <n v="5917"/>
    <m/>
    <m/>
  </r>
  <r>
    <x v="9"/>
    <x v="0"/>
    <x v="1"/>
    <x v="0"/>
    <m/>
    <x v="6"/>
    <x v="0"/>
    <x v="0"/>
    <x v="0"/>
    <x v="42"/>
    <x v="42"/>
    <x v="25"/>
    <x v="3"/>
    <x v="0"/>
    <m/>
    <m/>
    <m/>
    <m/>
    <n v="8542.25"/>
    <m/>
    <m/>
  </r>
  <r>
    <x v="9"/>
    <x v="0"/>
    <x v="0"/>
    <x v="0"/>
    <m/>
    <x v="6"/>
    <x v="0"/>
    <x v="0"/>
    <x v="0"/>
    <x v="43"/>
    <x v="43"/>
    <x v="26"/>
    <x v="3"/>
    <x v="0"/>
    <m/>
    <m/>
    <m/>
    <m/>
    <n v="5950"/>
    <m/>
    <m/>
  </r>
  <r>
    <x v="9"/>
    <x v="0"/>
    <x v="0"/>
    <x v="0"/>
    <m/>
    <x v="6"/>
    <x v="0"/>
    <x v="0"/>
    <x v="0"/>
    <x v="44"/>
    <x v="44"/>
    <x v="27"/>
    <x v="3"/>
    <x v="0"/>
    <m/>
    <m/>
    <m/>
    <m/>
    <n v="6963"/>
    <m/>
    <m/>
  </r>
  <r>
    <x v="9"/>
    <x v="0"/>
    <x v="1"/>
    <x v="0"/>
    <m/>
    <x v="6"/>
    <x v="0"/>
    <x v="0"/>
    <x v="0"/>
    <x v="51"/>
    <x v="51"/>
    <x v="28"/>
    <x v="3"/>
    <x v="0"/>
    <m/>
    <m/>
    <m/>
    <m/>
    <m/>
    <m/>
    <m/>
  </r>
  <r>
    <x v="9"/>
    <x v="0"/>
    <x v="1"/>
    <x v="0"/>
    <m/>
    <x v="6"/>
    <x v="0"/>
    <x v="0"/>
    <x v="0"/>
    <x v="188"/>
    <x v="188"/>
    <x v="107"/>
    <x v="13"/>
    <x v="1"/>
    <m/>
    <m/>
    <m/>
    <m/>
    <n v="2500"/>
    <m/>
    <m/>
  </r>
  <r>
    <x v="9"/>
    <x v="0"/>
    <x v="1"/>
    <x v="0"/>
    <m/>
    <x v="6"/>
    <x v="0"/>
    <x v="0"/>
    <x v="0"/>
    <x v="187"/>
    <x v="187"/>
    <x v="106"/>
    <x v="13"/>
    <x v="1"/>
    <m/>
    <m/>
    <m/>
    <m/>
    <n v="9027.75"/>
    <m/>
    <m/>
  </r>
  <r>
    <x v="9"/>
    <x v="0"/>
    <x v="0"/>
    <x v="0"/>
    <m/>
    <x v="6"/>
    <x v="0"/>
    <x v="0"/>
    <x v="0"/>
    <x v="190"/>
    <x v="190"/>
    <x v="109"/>
    <x v="13"/>
    <x v="1"/>
    <m/>
    <m/>
    <m/>
    <m/>
    <n v="3910"/>
    <m/>
    <m/>
  </r>
  <r>
    <x v="9"/>
    <x v="0"/>
    <x v="0"/>
    <x v="0"/>
    <m/>
    <x v="6"/>
    <x v="0"/>
    <x v="0"/>
    <x v="0"/>
    <x v="189"/>
    <x v="189"/>
    <x v="108"/>
    <x v="13"/>
    <x v="1"/>
    <m/>
    <m/>
    <m/>
    <m/>
    <n v="3883.08"/>
    <m/>
    <m/>
  </r>
  <r>
    <x v="9"/>
    <x v="0"/>
    <x v="1"/>
    <x v="0"/>
    <m/>
    <x v="6"/>
    <x v="0"/>
    <x v="0"/>
    <x v="0"/>
    <x v="191"/>
    <x v="191"/>
    <x v="110"/>
    <x v="13"/>
    <x v="1"/>
    <m/>
    <m/>
    <m/>
    <m/>
    <n v="3000"/>
    <m/>
    <m/>
  </r>
  <r>
    <x v="9"/>
    <x v="0"/>
    <x v="0"/>
    <x v="0"/>
    <m/>
    <x v="6"/>
    <x v="0"/>
    <x v="0"/>
    <x v="0"/>
    <x v="192"/>
    <x v="192"/>
    <x v="111"/>
    <x v="13"/>
    <x v="1"/>
    <m/>
    <m/>
    <m/>
    <m/>
    <n v="4323.3"/>
    <m/>
    <m/>
  </r>
  <r>
    <x v="9"/>
    <x v="0"/>
    <x v="1"/>
    <x v="0"/>
    <m/>
    <x v="6"/>
    <x v="0"/>
    <x v="0"/>
    <x v="0"/>
    <x v="186"/>
    <x v="186"/>
    <x v="105"/>
    <x v="13"/>
    <x v="1"/>
    <m/>
    <m/>
    <m/>
    <m/>
    <n v="1425"/>
    <m/>
    <m/>
  </r>
  <r>
    <x v="9"/>
    <x v="0"/>
    <x v="1"/>
    <x v="1"/>
    <m/>
    <x v="6"/>
    <x v="0"/>
    <x v="0"/>
    <x v="0"/>
    <x v="193"/>
    <x v="193"/>
    <x v="112"/>
    <x v="13"/>
    <x v="1"/>
    <m/>
    <m/>
    <m/>
    <m/>
    <m/>
    <m/>
    <m/>
  </r>
  <r>
    <x v="9"/>
    <x v="0"/>
    <x v="0"/>
    <x v="0"/>
    <m/>
    <x v="6"/>
    <x v="0"/>
    <x v="0"/>
    <x v="1"/>
    <x v="194"/>
    <x v="194"/>
    <x v="113"/>
    <x v="13"/>
    <x v="1"/>
    <m/>
    <m/>
    <m/>
    <m/>
    <n v="4871"/>
    <m/>
    <m/>
  </r>
  <r>
    <x v="9"/>
    <x v="0"/>
    <x v="0"/>
    <x v="0"/>
    <m/>
    <x v="6"/>
    <x v="0"/>
    <x v="0"/>
    <x v="0"/>
    <x v="52"/>
    <x v="52"/>
    <x v="33"/>
    <x v="4"/>
    <x v="0"/>
    <m/>
    <m/>
    <m/>
    <m/>
    <n v="7500"/>
    <m/>
    <m/>
  </r>
  <r>
    <x v="9"/>
    <x v="0"/>
    <x v="0"/>
    <x v="0"/>
    <m/>
    <x v="6"/>
    <x v="0"/>
    <x v="0"/>
    <x v="0"/>
    <x v="64"/>
    <x v="64"/>
    <x v="45"/>
    <x v="4"/>
    <x v="0"/>
    <m/>
    <m/>
    <m/>
    <m/>
    <m/>
    <m/>
    <m/>
  </r>
  <r>
    <x v="9"/>
    <x v="0"/>
    <x v="1"/>
    <x v="0"/>
    <m/>
    <x v="6"/>
    <x v="0"/>
    <x v="0"/>
    <x v="0"/>
    <x v="65"/>
    <x v="65"/>
    <x v="46"/>
    <x v="4"/>
    <x v="0"/>
    <m/>
    <m/>
    <m/>
    <m/>
    <n v="3500"/>
    <m/>
    <m/>
  </r>
  <r>
    <x v="9"/>
    <x v="0"/>
    <x v="0"/>
    <x v="0"/>
    <m/>
    <x v="6"/>
    <x v="0"/>
    <x v="0"/>
    <x v="0"/>
    <x v="53"/>
    <x v="53"/>
    <x v="34"/>
    <x v="4"/>
    <x v="0"/>
    <m/>
    <m/>
    <m/>
    <m/>
    <n v="3088"/>
    <m/>
    <m/>
  </r>
  <r>
    <x v="9"/>
    <x v="0"/>
    <x v="1"/>
    <x v="0"/>
    <m/>
    <x v="6"/>
    <x v="0"/>
    <x v="0"/>
    <x v="0"/>
    <x v="54"/>
    <x v="54"/>
    <x v="35"/>
    <x v="4"/>
    <x v="0"/>
    <m/>
    <m/>
    <m/>
    <m/>
    <n v="2490"/>
    <m/>
    <m/>
  </r>
  <r>
    <x v="9"/>
    <x v="0"/>
    <x v="0"/>
    <x v="0"/>
    <m/>
    <x v="6"/>
    <x v="0"/>
    <x v="0"/>
    <x v="0"/>
    <x v="55"/>
    <x v="55"/>
    <x v="36"/>
    <x v="4"/>
    <x v="0"/>
    <m/>
    <m/>
    <m/>
    <m/>
    <m/>
    <m/>
    <m/>
  </r>
  <r>
    <x v="9"/>
    <x v="0"/>
    <x v="0"/>
    <x v="0"/>
    <m/>
    <x v="6"/>
    <x v="0"/>
    <x v="0"/>
    <x v="0"/>
    <x v="56"/>
    <x v="56"/>
    <x v="37"/>
    <x v="4"/>
    <x v="0"/>
    <m/>
    <m/>
    <m/>
    <m/>
    <n v="7976"/>
    <m/>
    <m/>
  </r>
  <r>
    <x v="9"/>
    <x v="0"/>
    <x v="1"/>
    <x v="0"/>
    <m/>
    <x v="6"/>
    <x v="0"/>
    <x v="0"/>
    <x v="1"/>
    <x v="57"/>
    <x v="57"/>
    <x v="38"/>
    <x v="4"/>
    <x v="0"/>
    <m/>
    <m/>
    <m/>
    <m/>
    <m/>
    <m/>
    <m/>
  </r>
  <r>
    <x v="9"/>
    <x v="0"/>
    <x v="0"/>
    <x v="0"/>
    <m/>
    <x v="6"/>
    <x v="0"/>
    <x v="0"/>
    <x v="0"/>
    <x v="58"/>
    <x v="58"/>
    <x v="39"/>
    <x v="4"/>
    <x v="0"/>
    <m/>
    <m/>
    <m/>
    <m/>
    <n v="2680"/>
    <m/>
    <m/>
  </r>
  <r>
    <x v="9"/>
    <x v="0"/>
    <x v="1"/>
    <x v="0"/>
    <m/>
    <x v="6"/>
    <x v="0"/>
    <x v="0"/>
    <x v="1"/>
    <x v="59"/>
    <x v="59"/>
    <x v="40"/>
    <x v="4"/>
    <x v="0"/>
    <m/>
    <m/>
    <m/>
    <m/>
    <n v="2910"/>
    <m/>
    <m/>
  </r>
  <r>
    <x v="9"/>
    <x v="0"/>
    <x v="0"/>
    <x v="0"/>
    <m/>
    <x v="6"/>
    <x v="0"/>
    <x v="0"/>
    <x v="0"/>
    <x v="60"/>
    <x v="60"/>
    <x v="41"/>
    <x v="4"/>
    <x v="0"/>
    <m/>
    <m/>
    <m/>
    <m/>
    <n v="10296"/>
    <m/>
    <m/>
  </r>
  <r>
    <x v="9"/>
    <x v="0"/>
    <x v="0"/>
    <x v="0"/>
    <m/>
    <x v="6"/>
    <x v="0"/>
    <x v="0"/>
    <x v="0"/>
    <x v="61"/>
    <x v="61"/>
    <x v="42"/>
    <x v="4"/>
    <x v="0"/>
    <m/>
    <m/>
    <m/>
    <m/>
    <n v="6915.3"/>
    <m/>
    <m/>
  </r>
  <r>
    <x v="9"/>
    <x v="0"/>
    <x v="0"/>
    <x v="0"/>
    <m/>
    <x v="6"/>
    <x v="0"/>
    <x v="0"/>
    <x v="0"/>
    <x v="62"/>
    <x v="62"/>
    <x v="43"/>
    <x v="4"/>
    <x v="0"/>
    <m/>
    <m/>
    <m/>
    <m/>
    <n v="4407"/>
    <m/>
    <m/>
  </r>
  <r>
    <x v="9"/>
    <x v="0"/>
    <x v="1"/>
    <x v="0"/>
    <m/>
    <x v="6"/>
    <x v="0"/>
    <x v="0"/>
    <x v="1"/>
    <x v="63"/>
    <x v="63"/>
    <x v="44"/>
    <x v="4"/>
    <x v="0"/>
    <m/>
    <m/>
    <m/>
    <m/>
    <n v="2000"/>
    <m/>
    <m/>
  </r>
  <r>
    <x v="9"/>
    <x v="0"/>
    <x v="1"/>
    <x v="0"/>
    <m/>
    <x v="6"/>
    <x v="0"/>
    <x v="0"/>
    <x v="0"/>
    <x v="66"/>
    <x v="66"/>
    <x v="47"/>
    <x v="5"/>
    <x v="0"/>
    <m/>
    <m/>
    <m/>
    <m/>
    <n v="1150"/>
    <m/>
    <m/>
  </r>
  <r>
    <x v="9"/>
    <x v="0"/>
    <x v="1"/>
    <x v="0"/>
    <m/>
    <x v="6"/>
    <x v="0"/>
    <x v="0"/>
    <x v="0"/>
    <x v="68"/>
    <x v="68"/>
    <x v="48"/>
    <x v="5"/>
    <x v="0"/>
    <m/>
    <m/>
    <m/>
    <m/>
    <n v="3098.75"/>
    <m/>
    <m/>
  </r>
  <r>
    <x v="9"/>
    <x v="0"/>
    <x v="0"/>
    <x v="0"/>
    <m/>
    <x v="6"/>
    <x v="0"/>
    <x v="0"/>
    <x v="0"/>
    <x v="69"/>
    <x v="69"/>
    <x v="49"/>
    <x v="5"/>
    <x v="0"/>
    <m/>
    <m/>
    <m/>
    <m/>
    <n v="7646"/>
    <m/>
    <m/>
  </r>
  <r>
    <x v="9"/>
    <x v="0"/>
    <x v="0"/>
    <x v="0"/>
    <m/>
    <x v="6"/>
    <x v="0"/>
    <x v="0"/>
    <x v="0"/>
    <x v="70"/>
    <x v="70"/>
    <x v="50"/>
    <x v="5"/>
    <x v="0"/>
    <m/>
    <m/>
    <m/>
    <m/>
    <n v="24496"/>
    <m/>
    <m/>
  </r>
  <r>
    <x v="9"/>
    <x v="0"/>
    <x v="0"/>
    <x v="0"/>
    <m/>
    <x v="6"/>
    <x v="0"/>
    <x v="0"/>
    <x v="0"/>
    <x v="67"/>
    <x v="67"/>
    <x v="47"/>
    <x v="5"/>
    <x v="0"/>
    <m/>
    <m/>
    <m/>
    <m/>
    <n v="3343"/>
    <m/>
    <m/>
  </r>
  <r>
    <x v="9"/>
    <x v="0"/>
    <x v="0"/>
    <x v="0"/>
    <m/>
    <x v="6"/>
    <x v="0"/>
    <x v="0"/>
    <x v="0"/>
    <x v="71"/>
    <x v="71"/>
    <x v="48"/>
    <x v="5"/>
    <x v="0"/>
    <m/>
    <m/>
    <m/>
    <m/>
    <n v="2642.33"/>
    <m/>
    <m/>
  </r>
  <r>
    <x v="9"/>
    <x v="0"/>
    <x v="0"/>
    <x v="0"/>
    <m/>
    <x v="6"/>
    <x v="0"/>
    <x v="0"/>
    <x v="0"/>
    <x v="72"/>
    <x v="72"/>
    <x v="51"/>
    <x v="5"/>
    <x v="0"/>
    <m/>
    <m/>
    <m/>
    <m/>
    <n v="10321"/>
    <m/>
    <m/>
  </r>
  <r>
    <x v="9"/>
    <x v="0"/>
    <x v="0"/>
    <x v="0"/>
    <m/>
    <x v="6"/>
    <x v="0"/>
    <x v="0"/>
    <x v="0"/>
    <x v="73"/>
    <x v="73"/>
    <x v="52"/>
    <x v="5"/>
    <x v="0"/>
    <m/>
    <m/>
    <m/>
    <m/>
    <n v="3659"/>
    <m/>
    <m/>
  </r>
  <r>
    <x v="9"/>
    <x v="0"/>
    <x v="0"/>
    <x v="0"/>
    <m/>
    <x v="6"/>
    <x v="0"/>
    <x v="0"/>
    <x v="0"/>
    <x v="74"/>
    <x v="74"/>
    <x v="53"/>
    <x v="5"/>
    <x v="0"/>
    <m/>
    <m/>
    <m/>
    <m/>
    <n v="8431"/>
    <m/>
    <m/>
  </r>
  <r>
    <x v="9"/>
    <x v="0"/>
    <x v="0"/>
    <x v="0"/>
    <m/>
    <x v="6"/>
    <x v="0"/>
    <x v="0"/>
    <x v="0"/>
    <x v="195"/>
    <x v="195"/>
    <x v="114"/>
    <x v="14"/>
    <x v="2"/>
    <m/>
    <m/>
    <m/>
    <m/>
    <n v="4358"/>
    <m/>
    <m/>
  </r>
  <r>
    <x v="9"/>
    <x v="0"/>
    <x v="1"/>
    <x v="0"/>
    <m/>
    <x v="6"/>
    <x v="0"/>
    <x v="0"/>
    <x v="0"/>
    <x v="217"/>
    <x v="217"/>
    <x v="123"/>
    <x v="14"/>
    <x v="2"/>
    <m/>
    <m/>
    <m/>
    <m/>
    <n v="1000"/>
    <m/>
    <m/>
  </r>
  <r>
    <x v="9"/>
    <x v="0"/>
    <x v="1"/>
    <x v="0"/>
    <m/>
    <x v="6"/>
    <x v="0"/>
    <x v="0"/>
    <x v="0"/>
    <x v="198"/>
    <x v="198"/>
    <x v="115"/>
    <x v="14"/>
    <x v="2"/>
    <m/>
    <m/>
    <m/>
    <m/>
    <n v="1000"/>
    <m/>
    <m/>
  </r>
  <r>
    <x v="9"/>
    <x v="0"/>
    <x v="1"/>
    <x v="0"/>
    <m/>
    <x v="6"/>
    <x v="0"/>
    <x v="0"/>
    <x v="0"/>
    <x v="201"/>
    <x v="201"/>
    <x v="116"/>
    <x v="14"/>
    <x v="2"/>
    <m/>
    <m/>
    <m/>
    <m/>
    <m/>
    <m/>
    <m/>
  </r>
  <r>
    <x v="9"/>
    <x v="0"/>
    <x v="1"/>
    <x v="0"/>
    <m/>
    <x v="6"/>
    <x v="0"/>
    <x v="0"/>
    <x v="0"/>
    <x v="204"/>
    <x v="204"/>
    <x v="117"/>
    <x v="14"/>
    <x v="2"/>
    <m/>
    <m/>
    <m/>
    <m/>
    <m/>
    <m/>
    <m/>
  </r>
  <r>
    <x v="9"/>
    <x v="0"/>
    <x v="1"/>
    <x v="0"/>
    <m/>
    <x v="6"/>
    <x v="0"/>
    <x v="0"/>
    <x v="0"/>
    <x v="218"/>
    <x v="218"/>
    <x v="124"/>
    <x v="14"/>
    <x v="2"/>
    <m/>
    <m/>
    <m/>
    <m/>
    <n v="600"/>
    <m/>
    <m/>
  </r>
  <r>
    <x v="9"/>
    <x v="0"/>
    <x v="1"/>
    <x v="0"/>
    <m/>
    <x v="6"/>
    <x v="0"/>
    <x v="0"/>
    <x v="0"/>
    <x v="221"/>
    <x v="221"/>
    <x v="126"/>
    <x v="14"/>
    <x v="2"/>
    <m/>
    <m/>
    <m/>
    <m/>
    <n v="2988"/>
    <m/>
    <m/>
  </r>
  <r>
    <x v="9"/>
    <x v="0"/>
    <x v="1"/>
    <x v="0"/>
    <m/>
    <x v="6"/>
    <x v="0"/>
    <x v="0"/>
    <x v="0"/>
    <x v="223"/>
    <x v="223"/>
    <x v="121"/>
    <x v="14"/>
    <x v="2"/>
    <m/>
    <m/>
    <m/>
    <m/>
    <n v="1651"/>
    <m/>
    <m/>
  </r>
  <r>
    <x v="9"/>
    <x v="0"/>
    <x v="0"/>
    <x v="0"/>
    <m/>
    <x v="6"/>
    <x v="0"/>
    <x v="0"/>
    <x v="0"/>
    <x v="205"/>
    <x v="205"/>
    <x v="117"/>
    <x v="14"/>
    <x v="2"/>
    <m/>
    <m/>
    <m/>
    <m/>
    <n v="1171"/>
    <m/>
    <m/>
  </r>
  <r>
    <x v="9"/>
    <x v="0"/>
    <x v="0"/>
    <x v="0"/>
    <m/>
    <x v="6"/>
    <x v="0"/>
    <x v="0"/>
    <x v="0"/>
    <x v="209"/>
    <x v="209"/>
    <x v="119"/>
    <x v="14"/>
    <x v="2"/>
    <m/>
    <m/>
    <m/>
    <m/>
    <n v="1250"/>
    <m/>
    <m/>
  </r>
  <r>
    <x v="9"/>
    <x v="0"/>
    <x v="0"/>
    <x v="0"/>
    <m/>
    <x v="6"/>
    <x v="0"/>
    <x v="0"/>
    <x v="0"/>
    <x v="212"/>
    <x v="212"/>
    <x v="120"/>
    <x v="14"/>
    <x v="2"/>
    <m/>
    <m/>
    <m/>
    <m/>
    <n v="11030"/>
    <m/>
    <m/>
  </r>
  <r>
    <x v="9"/>
    <x v="0"/>
    <x v="1"/>
    <x v="0"/>
    <m/>
    <x v="6"/>
    <x v="0"/>
    <x v="0"/>
    <x v="0"/>
    <x v="208"/>
    <x v="208"/>
    <x v="118"/>
    <x v="14"/>
    <x v="2"/>
    <m/>
    <m/>
    <m/>
    <m/>
    <n v="1250"/>
    <m/>
    <m/>
  </r>
  <r>
    <x v="9"/>
    <x v="0"/>
    <x v="1"/>
    <x v="0"/>
    <m/>
    <x v="6"/>
    <x v="0"/>
    <x v="0"/>
    <x v="0"/>
    <x v="225"/>
    <x v="225"/>
    <x v="126"/>
    <x v="14"/>
    <x v="2"/>
    <m/>
    <m/>
    <m/>
    <m/>
    <n v="1346"/>
    <m/>
    <m/>
  </r>
  <r>
    <x v="9"/>
    <x v="0"/>
    <x v="1"/>
    <x v="0"/>
    <m/>
    <x v="6"/>
    <x v="0"/>
    <x v="0"/>
    <x v="0"/>
    <x v="226"/>
    <x v="226"/>
    <x v="127"/>
    <x v="14"/>
    <x v="2"/>
    <m/>
    <m/>
    <m/>
    <m/>
    <n v="500"/>
    <m/>
    <m/>
  </r>
  <r>
    <x v="9"/>
    <x v="0"/>
    <x v="1"/>
    <x v="0"/>
    <m/>
    <x v="6"/>
    <x v="0"/>
    <x v="0"/>
    <x v="0"/>
    <x v="203"/>
    <x v="203"/>
    <x v="116"/>
    <x v="14"/>
    <x v="2"/>
    <m/>
    <m/>
    <m/>
    <m/>
    <n v="126"/>
    <m/>
    <m/>
  </r>
  <r>
    <x v="9"/>
    <x v="0"/>
    <x v="0"/>
    <x v="0"/>
    <m/>
    <x v="6"/>
    <x v="0"/>
    <x v="0"/>
    <x v="0"/>
    <x v="202"/>
    <x v="202"/>
    <x v="116"/>
    <x v="14"/>
    <x v="2"/>
    <m/>
    <m/>
    <m/>
    <m/>
    <m/>
    <m/>
    <m/>
  </r>
  <r>
    <x v="9"/>
    <x v="0"/>
    <x v="1"/>
    <x v="0"/>
    <m/>
    <x v="6"/>
    <x v="0"/>
    <x v="0"/>
    <x v="0"/>
    <x v="199"/>
    <x v="199"/>
    <x v="115"/>
    <x v="14"/>
    <x v="2"/>
    <m/>
    <m/>
    <m/>
    <m/>
    <m/>
    <m/>
    <m/>
  </r>
  <r>
    <x v="9"/>
    <x v="0"/>
    <x v="0"/>
    <x v="0"/>
    <m/>
    <x v="6"/>
    <x v="0"/>
    <x v="0"/>
    <x v="0"/>
    <x v="227"/>
    <x v="227"/>
    <x v="127"/>
    <x v="14"/>
    <x v="2"/>
    <m/>
    <m/>
    <m/>
    <m/>
    <n v="2357"/>
    <m/>
    <m/>
  </r>
  <r>
    <x v="9"/>
    <x v="0"/>
    <x v="0"/>
    <x v="0"/>
    <m/>
    <x v="6"/>
    <x v="0"/>
    <x v="0"/>
    <x v="0"/>
    <x v="213"/>
    <x v="213"/>
    <x v="121"/>
    <x v="14"/>
    <x v="2"/>
    <m/>
    <m/>
    <m/>
    <m/>
    <n v="3462"/>
    <m/>
    <m/>
  </r>
  <r>
    <x v="9"/>
    <x v="0"/>
    <x v="1"/>
    <x v="0"/>
    <m/>
    <x v="6"/>
    <x v="0"/>
    <x v="0"/>
    <x v="0"/>
    <x v="219"/>
    <x v="219"/>
    <x v="124"/>
    <x v="14"/>
    <x v="2"/>
    <m/>
    <m/>
    <m/>
    <m/>
    <n v="875"/>
    <m/>
    <m/>
  </r>
  <r>
    <x v="9"/>
    <x v="0"/>
    <x v="1"/>
    <x v="0"/>
    <m/>
    <x v="6"/>
    <x v="0"/>
    <x v="0"/>
    <x v="0"/>
    <x v="196"/>
    <x v="196"/>
    <x v="114"/>
    <x v="14"/>
    <x v="2"/>
    <m/>
    <m/>
    <m/>
    <m/>
    <m/>
    <m/>
    <m/>
  </r>
  <r>
    <x v="9"/>
    <x v="0"/>
    <x v="1"/>
    <x v="0"/>
    <m/>
    <x v="6"/>
    <x v="0"/>
    <x v="0"/>
    <x v="0"/>
    <x v="206"/>
    <x v="206"/>
    <x v="117"/>
    <x v="14"/>
    <x v="2"/>
    <m/>
    <m/>
    <m/>
    <m/>
    <m/>
    <m/>
    <m/>
  </r>
  <r>
    <x v="9"/>
    <x v="0"/>
    <x v="0"/>
    <x v="0"/>
    <m/>
    <x v="6"/>
    <x v="0"/>
    <x v="0"/>
    <x v="0"/>
    <x v="210"/>
    <x v="210"/>
    <x v="119"/>
    <x v="14"/>
    <x v="2"/>
    <m/>
    <m/>
    <m/>
    <m/>
    <n v="1772.25"/>
    <m/>
    <m/>
  </r>
  <r>
    <x v="9"/>
    <x v="0"/>
    <x v="1"/>
    <x v="0"/>
    <m/>
    <x v="6"/>
    <x v="0"/>
    <x v="0"/>
    <x v="0"/>
    <x v="200"/>
    <x v="200"/>
    <x v="115"/>
    <x v="14"/>
    <x v="2"/>
    <m/>
    <m/>
    <m/>
    <m/>
    <m/>
    <m/>
    <m/>
  </r>
  <r>
    <x v="9"/>
    <x v="0"/>
    <x v="1"/>
    <x v="0"/>
    <m/>
    <x v="6"/>
    <x v="0"/>
    <x v="0"/>
    <x v="0"/>
    <x v="228"/>
    <x v="228"/>
    <x v="124"/>
    <x v="14"/>
    <x v="2"/>
    <m/>
    <m/>
    <m/>
    <m/>
    <n v="400"/>
    <m/>
    <m/>
  </r>
  <r>
    <x v="9"/>
    <x v="0"/>
    <x v="0"/>
    <x v="0"/>
    <m/>
    <x v="6"/>
    <x v="0"/>
    <x v="0"/>
    <x v="0"/>
    <x v="224"/>
    <x v="224"/>
    <x v="125"/>
    <x v="14"/>
    <x v="2"/>
    <m/>
    <m/>
    <m/>
    <m/>
    <m/>
    <m/>
    <m/>
  </r>
  <r>
    <x v="9"/>
    <x v="0"/>
    <x v="0"/>
    <x v="0"/>
    <m/>
    <x v="6"/>
    <x v="0"/>
    <x v="0"/>
    <x v="0"/>
    <x v="211"/>
    <x v="211"/>
    <x v="119"/>
    <x v="14"/>
    <x v="2"/>
    <m/>
    <m/>
    <m/>
    <m/>
    <n v="1600"/>
    <m/>
    <m/>
  </r>
  <r>
    <x v="9"/>
    <x v="0"/>
    <x v="1"/>
    <x v="0"/>
    <m/>
    <x v="6"/>
    <x v="0"/>
    <x v="0"/>
    <x v="0"/>
    <x v="222"/>
    <x v="222"/>
    <x v="126"/>
    <x v="14"/>
    <x v="2"/>
    <m/>
    <m/>
    <m/>
    <m/>
    <m/>
    <m/>
    <m/>
  </r>
  <r>
    <x v="9"/>
    <x v="0"/>
    <x v="0"/>
    <x v="0"/>
    <m/>
    <x v="6"/>
    <x v="0"/>
    <x v="0"/>
    <x v="0"/>
    <x v="197"/>
    <x v="197"/>
    <x v="114"/>
    <x v="14"/>
    <x v="2"/>
    <m/>
    <m/>
    <m/>
    <m/>
    <m/>
    <m/>
    <m/>
  </r>
  <r>
    <x v="9"/>
    <x v="0"/>
    <x v="1"/>
    <x v="0"/>
    <m/>
    <x v="6"/>
    <x v="0"/>
    <x v="0"/>
    <x v="0"/>
    <x v="214"/>
    <x v="214"/>
    <x v="118"/>
    <x v="14"/>
    <x v="2"/>
    <m/>
    <m/>
    <m/>
    <m/>
    <m/>
    <m/>
    <m/>
  </r>
  <r>
    <x v="9"/>
    <x v="0"/>
    <x v="1"/>
    <x v="0"/>
    <m/>
    <x v="6"/>
    <x v="0"/>
    <x v="0"/>
    <x v="0"/>
    <x v="220"/>
    <x v="220"/>
    <x v="125"/>
    <x v="14"/>
    <x v="2"/>
    <m/>
    <m/>
    <m/>
    <m/>
    <n v="200"/>
    <m/>
    <m/>
  </r>
  <r>
    <x v="9"/>
    <x v="0"/>
    <x v="0"/>
    <x v="0"/>
    <m/>
    <x v="6"/>
    <x v="0"/>
    <x v="0"/>
    <x v="0"/>
    <x v="215"/>
    <x v="215"/>
    <x v="118"/>
    <x v="14"/>
    <x v="2"/>
    <m/>
    <m/>
    <m/>
    <m/>
    <n v="2602"/>
    <m/>
    <m/>
  </r>
  <r>
    <x v="9"/>
    <x v="0"/>
    <x v="0"/>
    <x v="0"/>
    <m/>
    <x v="6"/>
    <x v="0"/>
    <x v="0"/>
    <x v="0"/>
    <x v="207"/>
    <x v="207"/>
    <x v="117"/>
    <x v="14"/>
    <x v="2"/>
    <m/>
    <m/>
    <m/>
    <m/>
    <n v="3728"/>
    <m/>
    <m/>
  </r>
  <r>
    <x v="9"/>
    <x v="0"/>
    <x v="1"/>
    <x v="0"/>
    <m/>
    <x v="6"/>
    <x v="0"/>
    <x v="0"/>
    <x v="0"/>
    <x v="216"/>
    <x v="216"/>
    <x v="122"/>
    <x v="14"/>
    <x v="2"/>
    <m/>
    <m/>
    <m/>
    <m/>
    <n v="4000"/>
    <m/>
    <m/>
  </r>
  <r>
    <x v="9"/>
    <x v="0"/>
    <x v="1"/>
    <x v="0"/>
    <m/>
    <x v="6"/>
    <x v="0"/>
    <x v="0"/>
    <x v="0"/>
    <x v="229"/>
    <x v="229"/>
    <x v="128"/>
    <x v="15"/>
    <x v="2"/>
    <m/>
    <m/>
    <m/>
    <m/>
    <n v="2100.41"/>
    <m/>
    <m/>
  </r>
  <r>
    <x v="9"/>
    <x v="0"/>
    <x v="0"/>
    <x v="0"/>
    <m/>
    <x v="6"/>
    <x v="0"/>
    <x v="0"/>
    <x v="1"/>
    <x v="230"/>
    <x v="230"/>
    <x v="129"/>
    <x v="15"/>
    <x v="2"/>
    <m/>
    <m/>
    <m/>
    <m/>
    <n v="12839"/>
    <m/>
    <m/>
  </r>
  <r>
    <x v="9"/>
    <x v="0"/>
    <x v="0"/>
    <x v="0"/>
    <m/>
    <x v="6"/>
    <x v="0"/>
    <x v="0"/>
    <x v="0"/>
    <x v="231"/>
    <x v="231"/>
    <x v="130"/>
    <x v="15"/>
    <x v="2"/>
    <m/>
    <m/>
    <m/>
    <m/>
    <n v="11157"/>
    <m/>
    <m/>
  </r>
  <r>
    <x v="9"/>
    <x v="0"/>
    <x v="0"/>
    <x v="0"/>
    <m/>
    <x v="6"/>
    <x v="0"/>
    <x v="0"/>
    <x v="0"/>
    <x v="232"/>
    <x v="232"/>
    <x v="131"/>
    <x v="15"/>
    <x v="2"/>
    <m/>
    <m/>
    <m/>
    <m/>
    <n v="5056"/>
    <m/>
    <m/>
  </r>
  <r>
    <x v="9"/>
    <x v="0"/>
    <x v="0"/>
    <x v="0"/>
    <m/>
    <x v="6"/>
    <x v="0"/>
    <x v="0"/>
    <x v="0"/>
    <x v="240"/>
    <x v="240"/>
    <x v="139"/>
    <x v="15"/>
    <x v="2"/>
    <m/>
    <m/>
    <m/>
    <m/>
    <n v="6073.33"/>
    <m/>
    <m/>
  </r>
  <r>
    <x v="9"/>
    <x v="0"/>
    <x v="1"/>
    <x v="0"/>
    <m/>
    <x v="6"/>
    <x v="0"/>
    <x v="0"/>
    <x v="0"/>
    <x v="233"/>
    <x v="233"/>
    <x v="132"/>
    <x v="15"/>
    <x v="2"/>
    <m/>
    <m/>
    <m/>
    <m/>
    <n v="900"/>
    <m/>
    <m/>
  </r>
  <r>
    <x v="9"/>
    <x v="0"/>
    <x v="1"/>
    <x v="0"/>
    <m/>
    <x v="6"/>
    <x v="0"/>
    <x v="0"/>
    <x v="0"/>
    <x v="244"/>
    <x v="244"/>
    <x v="141"/>
    <x v="15"/>
    <x v="2"/>
    <m/>
    <m/>
    <m/>
    <m/>
    <n v="250"/>
    <m/>
    <m/>
  </r>
  <r>
    <x v="9"/>
    <x v="0"/>
    <x v="1"/>
    <x v="0"/>
    <m/>
    <x v="6"/>
    <x v="0"/>
    <x v="0"/>
    <x v="0"/>
    <x v="234"/>
    <x v="234"/>
    <x v="133"/>
    <x v="15"/>
    <x v="2"/>
    <m/>
    <m/>
    <m/>
    <m/>
    <n v="4000"/>
    <m/>
    <m/>
  </r>
  <r>
    <x v="9"/>
    <x v="0"/>
    <x v="1"/>
    <x v="0"/>
    <m/>
    <x v="6"/>
    <x v="0"/>
    <x v="0"/>
    <x v="0"/>
    <x v="235"/>
    <x v="235"/>
    <x v="134"/>
    <x v="15"/>
    <x v="2"/>
    <m/>
    <m/>
    <m/>
    <m/>
    <n v="500"/>
    <m/>
    <m/>
  </r>
  <r>
    <x v="9"/>
    <x v="0"/>
    <x v="0"/>
    <x v="0"/>
    <m/>
    <x v="6"/>
    <x v="0"/>
    <x v="0"/>
    <x v="0"/>
    <x v="236"/>
    <x v="236"/>
    <x v="135"/>
    <x v="15"/>
    <x v="2"/>
    <m/>
    <m/>
    <m/>
    <m/>
    <n v="3580"/>
    <m/>
    <m/>
  </r>
  <r>
    <x v="9"/>
    <x v="0"/>
    <x v="1"/>
    <x v="0"/>
    <m/>
    <x v="6"/>
    <x v="0"/>
    <x v="0"/>
    <x v="0"/>
    <x v="242"/>
    <x v="242"/>
    <x v="141"/>
    <x v="15"/>
    <x v="2"/>
    <m/>
    <m/>
    <m/>
    <m/>
    <m/>
    <m/>
    <m/>
  </r>
  <r>
    <x v="9"/>
    <x v="0"/>
    <x v="1"/>
    <x v="1"/>
    <m/>
    <x v="6"/>
    <x v="0"/>
    <x v="0"/>
    <x v="1"/>
    <x v="243"/>
    <x v="243"/>
    <x v="142"/>
    <x v="15"/>
    <x v="2"/>
    <m/>
    <m/>
    <m/>
    <m/>
    <n v="4223"/>
    <m/>
    <m/>
  </r>
  <r>
    <x v="9"/>
    <x v="0"/>
    <x v="1"/>
    <x v="0"/>
    <m/>
    <x v="6"/>
    <x v="0"/>
    <x v="0"/>
    <x v="0"/>
    <x v="246"/>
    <x v="246"/>
    <x v="141"/>
    <x v="15"/>
    <x v="2"/>
    <m/>
    <m/>
    <m/>
    <m/>
    <m/>
    <m/>
    <m/>
  </r>
  <r>
    <x v="9"/>
    <x v="0"/>
    <x v="0"/>
    <x v="0"/>
    <m/>
    <x v="6"/>
    <x v="0"/>
    <x v="0"/>
    <x v="0"/>
    <x v="238"/>
    <x v="238"/>
    <x v="137"/>
    <x v="15"/>
    <x v="2"/>
    <m/>
    <m/>
    <m/>
    <m/>
    <n v="5294"/>
    <m/>
    <m/>
  </r>
  <r>
    <x v="9"/>
    <x v="0"/>
    <x v="1"/>
    <x v="0"/>
    <m/>
    <x v="6"/>
    <x v="0"/>
    <x v="0"/>
    <x v="0"/>
    <x v="245"/>
    <x v="245"/>
    <x v="142"/>
    <x v="15"/>
    <x v="2"/>
    <m/>
    <m/>
    <m/>
    <m/>
    <n v="500"/>
    <m/>
    <m/>
  </r>
  <r>
    <x v="9"/>
    <x v="0"/>
    <x v="1"/>
    <x v="0"/>
    <m/>
    <x v="6"/>
    <x v="0"/>
    <x v="0"/>
    <x v="0"/>
    <x v="247"/>
    <x v="247"/>
    <x v="141"/>
    <x v="15"/>
    <x v="2"/>
    <m/>
    <m/>
    <m/>
    <m/>
    <n v="500"/>
    <m/>
    <m/>
  </r>
  <r>
    <x v="9"/>
    <x v="0"/>
    <x v="1"/>
    <x v="0"/>
    <m/>
    <x v="6"/>
    <x v="0"/>
    <x v="0"/>
    <x v="0"/>
    <x v="237"/>
    <x v="237"/>
    <x v="136"/>
    <x v="15"/>
    <x v="2"/>
    <m/>
    <m/>
    <m/>
    <m/>
    <n v="500"/>
    <m/>
    <m/>
  </r>
  <r>
    <x v="9"/>
    <x v="0"/>
    <x v="1"/>
    <x v="0"/>
    <m/>
    <x v="6"/>
    <x v="0"/>
    <x v="0"/>
    <x v="0"/>
    <x v="239"/>
    <x v="239"/>
    <x v="138"/>
    <x v="15"/>
    <x v="2"/>
    <m/>
    <m/>
    <m/>
    <m/>
    <n v="1500"/>
    <m/>
    <m/>
  </r>
  <r>
    <x v="9"/>
    <x v="0"/>
    <x v="0"/>
    <x v="0"/>
    <m/>
    <x v="6"/>
    <x v="0"/>
    <x v="0"/>
    <x v="0"/>
    <x v="250"/>
    <x v="250"/>
    <x v="144"/>
    <x v="15"/>
    <x v="2"/>
    <m/>
    <m/>
    <m/>
    <m/>
    <n v="2359.7600000000002"/>
    <m/>
    <m/>
  </r>
  <r>
    <x v="9"/>
    <x v="0"/>
    <x v="0"/>
    <x v="0"/>
    <m/>
    <x v="6"/>
    <x v="0"/>
    <x v="0"/>
    <x v="0"/>
    <x v="241"/>
    <x v="241"/>
    <x v="140"/>
    <x v="15"/>
    <x v="2"/>
    <m/>
    <m/>
    <m/>
    <m/>
    <m/>
    <m/>
    <m/>
  </r>
  <r>
    <x v="9"/>
    <x v="0"/>
    <x v="1"/>
    <x v="0"/>
    <m/>
    <x v="6"/>
    <x v="0"/>
    <x v="0"/>
    <x v="0"/>
    <x v="248"/>
    <x v="248"/>
    <x v="141"/>
    <x v="15"/>
    <x v="2"/>
    <m/>
    <m/>
    <m/>
    <m/>
    <m/>
    <m/>
    <m/>
  </r>
  <r>
    <x v="9"/>
    <x v="0"/>
    <x v="0"/>
    <x v="1"/>
    <m/>
    <x v="6"/>
    <x v="0"/>
    <x v="0"/>
    <x v="0"/>
    <x v="251"/>
    <x v="251"/>
    <x v="145"/>
    <x v="15"/>
    <x v="2"/>
    <m/>
    <m/>
    <m/>
    <m/>
    <n v="5000"/>
    <m/>
    <m/>
  </r>
  <r>
    <x v="9"/>
    <x v="0"/>
    <x v="0"/>
    <x v="0"/>
    <m/>
    <x v="6"/>
    <x v="0"/>
    <x v="0"/>
    <x v="0"/>
    <x v="252"/>
    <x v="252"/>
    <x v="146"/>
    <x v="17"/>
    <x v="2"/>
    <m/>
    <m/>
    <m/>
    <m/>
    <n v="6404"/>
    <m/>
    <m/>
  </r>
  <r>
    <x v="9"/>
    <x v="0"/>
    <x v="0"/>
    <x v="0"/>
    <m/>
    <x v="6"/>
    <x v="0"/>
    <x v="0"/>
    <x v="0"/>
    <x v="253"/>
    <x v="253"/>
    <x v="147"/>
    <x v="17"/>
    <x v="2"/>
    <m/>
    <m/>
    <m/>
    <m/>
    <n v="1500"/>
    <m/>
    <m/>
  </r>
  <r>
    <x v="9"/>
    <x v="0"/>
    <x v="1"/>
    <x v="0"/>
    <m/>
    <x v="6"/>
    <x v="0"/>
    <x v="0"/>
    <x v="0"/>
    <x v="255"/>
    <x v="255"/>
    <x v="148"/>
    <x v="17"/>
    <x v="2"/>
    <m/>
    <m/>
    <m/>
    <m/>
    <m/>
    <m/>
    <m/>
  </r>
  <r>
    <x v="9"/>
    <x v="0"/>
    <x v="0"/>
    <x v="0"/>
    <m/>
    <x v="6"/>
    <x v="0"/>
    <x v="0"/>
    <x v="0"/>
    <x v="258"/>
    <x v="258"/>
    <x v="149"/>
    <x v="17"/>
    <x v="2"/>
    <m/>
    <m/>
    <m/>
    <m/>
    <n v="250"/>
    <m/>
    <m/>
  </r>
  <r>
    <x v="9"/>
    <x v="0"/>
    <x v="0"/>
    <x v="0"/>
    <m/>
    <x v="6"/>
    <x v="0"/>
    <x v="0"/>
    <x v="0"/>
    <x v="261"/>
    <x v="261"/>
    <x v="150"/>
    <x v="17"/>
    <x v="2"/>
    <m/>
    <m/>
    <m/>
    <m/>
    <n v="500"/>
    <m/>
    <m/>
  </r>
  <r>
    <x v="9"/>
    <x v="0"/>
    <x v="1"/>
    <x v="0"/>
    <m/>
    <x v="6"/>
    <x v="0"/>
    <x v="0"/>
    <x v="0"/>
    <x v="264"/>
    <x v="264"/>
    <x v="151"/>
    <x v="17"/>
    <x v="2"/>
    <m/>
    <m/>
    <m/>
    <m/>
    <n v="750"/>
    <m/>
    <m/>
  </r>
  <r>
    <x v="9"/>
    <x v="0"/>
    <x v="0"/>
    <x v="1"/>
    <m/>
    <x v="6"/>
    <x v="0"/>
    <x v="0"/>
    <x v="0"/>
    <x v="267"/>
    <x v="267"/>
    <x v="152"/>
    <x v="17"/>
    <x v="2"/>
    <m/>
    <m/>
    <m/>
    <m/>
    <n v="6740"/>
    <m/>
    <m/>
  </r>
  <r>
    <x v="9"/>
    <x v="0"/>
    <x v="1"/>
    <x v="0"/>
    <m/>
    <x v="6"/>
    <x v="0"/>
    <x v="0"/>
    <x v="0"/>
    <x v="266"/>
    <x v="266"/>
    <x v="151"/>
    <x v="17"/>
    <x v="2"/>
    <m/>
    <m/>
    <m/>
    <m/>
    <n v="125"/>
    <m/>
    <m/>
  </r>
  <r>
    <x v="9"/>
    <x v="0"/>
    <x v="0"/>
    <x v="0"/>
    <m/>
    <x v="6"/>
    <x v="0"/>
    <x v="0"/>
    <x v="0"/>
    <x v="268"/>
    <x v="268"/>
    <x v="147"/>
    <x v="17"/>
    <x v="2"/>
    <m/>
    <m/>
    <m/>
    <m/>
    <n v="1682"/>
    <m/>
    <m/>
  </r>
  <r>
    <x v="9"/>
    <x v="0"/>
    <x v="1"/>
    <x v="0"/>
    <m/>
    <x v="6"/>
    <x v="0"/>
    <x v="0"/>
    <x v="0"/>
    <x v="263"/>
    <x v="263"/>
    <x v="150"/>
    <x v="17"/>
    <x v="2"/>
    <m/>
    <m/>
    <m/>
    <m/>
    <n v="800"/>
    <m/>
    <m/>
  </r>
  <r>
    <x v="9"/>
    <x v="0"/>
    <x v="0"/>
    <x v="0"/>
    <m/>
    <x v="6"/>
    <x v="0"/>
    <x v="0"/>
    <x v="0"/>
    <x v="257"/>
    <x v="257"/>
    <x v="148"/>
    <x v="17"/>
    <x v="2"/>
    <m/>
    <m/>
    <m/>
    <m/>
    <n v="5327"/>
    <m/>
    <m/>
  </r>
  <r>
    <x v="9"/>
    <x v="0"/>
    <x v="0"/>
    <x v="0"/>
    <m/>
    <x v="6"/>
    <x v="0"/>
    <x v="0"/>
    <x v="0"/>
    <x v="256"/>
    <x v="256"/>
    <x v="148"/>
    <x v="17"/>
    <x v="2"/>
    <m/>
    <m/>
    <m/>
    <m/>
    <n v="567"/>
    <m/>
    <m/>
  </r>
  <r>
    <x v="9"/>
    <x v="0"/>
    <x v="1"/>
    <x v="0"/>
    <m/>
    <x v="6"/>
    <x v="0"/>
    <x v="0"/>
    <x v="0"/>
    <x v="259"/>
    <x v="259"/>
    <x v="149"/>
    <x v="17"/>
    <x v="2"/>
    <m/>
    <m/>
    <m/>
    <m/>
    <n v="3000"/>
    <m/>
    <m/>
  </r>
  <r>
    <x v="9"/>
    <x v="0"/>
    <x v="0"/>
    <x v="0"/>
    <m/>
    <x v="6"/>
    <x v="0"/>
    <x v="0"/>
    <x v="0"/>
    <x v="269"/>
    <x v="269"/>
    <x v="147"/>
    <x v="17"/>
    <x v="2"/>
    <m/>
    <m/>
    <m/>
    <m/>
    <n v="1108"/>
    <m/>
    <m/>
  </r>
  <r>
    <x v="9"/>
    <x v="0"/>
    <x v="1"/>
    <x v="0"/>
    <m/>
    <x v="6"/>
    <x v="0"/>
    <x v="0"/>
    <x v="0"/>
    <x v="270"/>
    <x v="270"/>
    <x v="153"/>
    <x v="17"/>
    <x v="2"/>
    <m/>
    <m/>
    <m/>
    <m/>
    <n v="2000"/>
    <m/>
    <m/>
  </r>
  <r>
    <x v="9"/>
    <x v="0"/>
    <x v="0"/>
    <x v="0"/>
    <m/>
    <x v="6"/>
    <x v="0"/>
    <x v="0"/>
    <x v="0"/>
    <x v="260"/>
    <x v="260"/>
    <x v="149"/>
    <x v="17"/>
    <x v="2"/>
    <m/>
    <m/>
    <m/>
    <m/>
    <m/>
    <m/>
    <m/>
  </r>
  <r>
    <x v="9"/>
    <x v="0"/>
    <x v="1"/>
    <x v="0"/>
    <m/>
    <x v="6"/>
    <x v="0"/>
    <x v="0"/>
    <x v="0"/>
    <x v="254"/>
    <x v="254"/>
    <x v="147"/>
    <x v="17"/>
    <x v="2"/>
    <m/>
    <m/>
    <m/>
    <m/>
    <m/>
    <m/>
    <m/>
  </r>
  <r>
    <x v="9"/>
    <x v="0"/>
    <x v="0"/>
    <x v="0"/>
    <m/>
    <x v="6"/>
    <x v="0"/>
    <x v="0"/>
    <x v="0"/>
    <x v="262"/>
    <x v="262"/>
    <x v="150"/>
    <x v="17"/>
    <x v="2"/>
    <m/>
    <m/>
    <m/>
    <m/>
    <n v="1800"/>
    <m/>
    <m/>
  </r>
  <r>
    <x v="9"/>
    <x v="0"/>
    <x v="1"/>
    <x v="0"/>
    <m/>
    <x v="6"/>
    <x v="0"/>
    <x v="0"/>
    <x v="0"/>
    <x v="265"/>
    <x v="265"/>
    <x v="151"/>
    <x v="17"/>
    <x v="2"/>
    <m/>
    <m/>
    <m/>
    <m/>
    <n v="3404"/>
    <m/>
    <m/>
  </r>
  <r>
    <x v="9"/>
    <x v="0"/>
    <x v="0"/>
    <x v="0"/>
    <m/>
    <x v="6"/>
    <x v="0"/>
    <x v="0"/>
    <x v="0"/>
    <x v="271"/>
    <x v="271"/>
    <x v="154"/>
    <x v="18"/>
    <x v="2"/>
    <m/>
    <m/>
    <m/>
    <m/>
    <n v="310"/>
    <m/>
    <m/>
  </r>
  <r>
    <x v="9"/>
    <x v="0"/>
    <x v="1"/>
    <x v="0"/>
    <m/>
    <x v="6"/>
    <x v="0"/>
    <x v="0"/>
    <x v="0"/>
    <x v="272"/>
    <x v="272"/>
    <x v="155"/>
    <x v="18"/>
    <x v="2"/>
    <m/>
    <m/>
    <m/>
    <m/>
    <m/>
    <m/>
    <m/>
  </r>
  <r>
    <x v="9"/>
    <x v="0"/>
    <x v="0"/>
    <x v="0"/>
    <m/>
    <x v="6"/>
    <x v="0"/>
    <x v="0"/>
    <x v="0"/>
    <x v="273"/>
    <x v="273"/>
    <x v="156"/>
    <x v="18"/>
    <x v="2"/>
    <m/>
    <m/>
    <m/>
    <m/>
    <n v="12489.5"/>
    <m/>
    <m/>
  </r>
  <r>
    <x v="9"/>
    <x v="0"/>
    <x v="0"/>
    <x v="0"/>
    <m/>
    <x v="6"/>
    <x v="0"/>
    <x v="0"/>
    <x v="0"/>
    <x v="274"/>
    <x v="274"/>
    <x v="157"/>
    <x v="18"/>
    <x v="2"/>
    <m/>
    <m/>
    <m/>
    <m/>
    <n v="5605"/>
    <m/>
    <m/>
  </r>
  <r>
    <x v="9"/>
    <x v="0"/>
    <x v="1"/>
    <x v="0"/>
    <m/>
    <x v="6"/>
    <x v="0"/>
    <x v="0"/>
    <x v="0"/>
    <x v="275"/>
    <x v="276"/>
    <x v="154"/>
    <x v="18"/>
    <x v="2"/>
    <m/>
    <m/>
    <m/>
    <m/>
    <n v="4390.95"/>
    <m/>
    <m/>
  </r>
  <r>
    <x v="9"/>
    <x v="0"/>
    <x v="0"/>
    <x v="0"/>
    <m/>
    <x v="6"/>
    <x v="0"/>
    <x v="0"/>
    <x v="0"/>
    <x v="276"/>
    <x v="277"/>
    <x v="154"/>
    <x v="18"/>
    <x v="2"/>
    <m/>
    <m/>
    <m/>
    <m/>
    <n v="2231"/>
    <m/>
    <m/>
  </r>
  <r>
    <x v="9"/>
    <x v="0"/>
    <x v="1"/>
    <x v="0"/>
    <m/>
    <x v="6"/>
    <x v="0"/>
    <x v="0"/>
    <x v="0"/>
    <x v="277"/>
    <x v="278"/>
    <x v="158"/>
    <x v="18"/>
    <x v="2"/>
    <m/>
    <m/>
    <m/>
    <m/>
    <n v="1500"/>
    <m/>
    <m/>
  </r>
  <r>
    <x v="9"/>
    <x v="0"/>
    <x v="0"/>
    <x v="0"/>
    <m/>
    <x v="6"/>
    <x v="0"/>
    <x v="0"/>
    <x v="0"/>
    <x v="278"/>
    <x v="279"/>
    <x v="159"/>
    <x v="18"/>
    <x v="2"/>
    <m/>
    <m/>
    <m/>
    <m/>
    <n v="2098.33"/>
    <m/>
    <m/>
  </r>
  <r>
    <x v="9"/>
    <x v="0"/>
    <x v="1"/>
    <x v="0"/>
    <m/>
    <x v="6"/>
    <x v="0"/>
    <x v="0"/>
    <x v="0"/>
    <x v="279"/>
    <x v="280"/>
    <x v="154"/>
    <x v="18"/>
    <x v="2"/>
    <m/>
    <m/>
    <m/>
    <m/>
    <n v="5000"/>
    <m/>
    <m/>
  </r>
  <r>
    <x v="9"/>
    <x v="0"/>
    <x v="0"/>
    <x v="0"/>
    <m/>
    <x v="6"/>
    <x v="0"/>
    <x v="0"/>
    <x v="0"/>
    <x v="280"/>
    <x v="281"/>
    <x v="154"/>
    <x v="18"/>
    <x v="2"/>
    <m/>
    <m/>
    <m/>
    <m/>
    <m/>
    <m/>
    <m/>
  </r>
  <r>
    <x v="9"/>
    <x v="0"/>
    <x v="1"/>
    <x v="0"/>
    <m/>
    <x v="6"/>
    <x v="0"/>
    <x v="0"/>
    <x v="0"/>
    <x v="281"/>
    <x v="282"/>
    <x v="154"/>
    <x v="18"/>
    <x v="2"/>
    <m/>
    <m/>
    <m/>
    <m/>
    <n v="1750"/>
    <m/>
    <m/>
  </r>
  <r>
    <x v="9"/>
    <x v="0"/>
    <x v="1"/>
    <x v="0"/>
    <m/>
    <x v="6"/>
    <x v="0"/>
    <x v="0"/>
    <x v="0"/>
    <x v="282"/>
    <x v="283"/>
    <x v="160"/>
    <x v="18"/>
    <x v="2"/>
    <m/>
    <m/>
    <m/>
    <m/>
    <n v="600"/>
    <m/>
    <m/>
  </r>
  <r>
    <x v="9"/>
    <x v="0"/>
    <x v="0"/>
    <x v="0"/>
    <m/>
    <x v="6"/>
    <x v="0"/>
    <x v="0"/>
    <x v="0"/>
    <x v="283"/>
    <x v="284"/>
    <x v="159"/>
    <x v="18"/>
    <x v="2"/>
    <m/>
    <m/>
    <m/>
    <m/>
    <n v="1917"/>
    <m/>
    <m/>
  </r>
  <r>
    <x v="9"/>
    <x v="0"/>
    <x v="1"/>
    <x v="0"/>
    <m/>
    <x v="6"/>
    <x v="0"/>
    <x v="0"/>
    <x v="0"/>
    <x v="284"/>
    <x v="285"/>
    <x v="160"/>
    <x v="18"/>
    <x v="2"/>
    <m/>
    <m/>
    <m/>
    <m/>
    <n v="937"/>
    <m/>
    <m/>
  </r>
  <r>
    <x v="9"/>
    <x v="0"/>
    <x v="1"/>
    <x v="0"/>
    <m/>
    <x v="6"/>
    <x v="0"/>
    <x v="0"/>
    <x v="0"/>
    <x v="285"/>
    <x v="286"/>
    <x v="155"/>
    <x v="18"/>
    <x v="2"/>
    <m/>
    <m/>
    <m/>
    <m/>
    <n v="1772.83"/>
    <m/>
    <m/>
  </r>
  <r>
    <x v="9"/>
    <x v="0"/>
    <x v="0"/>
    <x v="0"/>
    <m/>
    <x v="6"/>
    <x v="0"/>
    <x v="0"/>
    <x v="0"/>
    <x v="286"/>
    <x v="287"/>
    <x v="160"/>
    <x v="18"/>
    <x v="2"/>
    <m/>
    <m/>
    <m/>
    <m/>
    <n v="400"/>
    <m/>
    <m/>
  </r>
  <r>
    <x v="9"/>
    <x v="0"/>
    <x v="0"/>
    <x v="0"/>
    <m/>
    <x v="6"/>
    <x v="0"/>
    <x v="0"/>
    <x v="0"/>
    <x v="287"/>
    <x v="288"/>
    <x v="159"/>
    <x v="18"/>
    <x v="2"/>
    <m/>
    <m/>
    <m/>
    <m/>
    <n v="1908"/>
    <m/>
    <m/>
  </r>
  <r>
    <x v="9"/>
    <x v="0"/>
    <x v="1"/>
    <x v="0"/>
    <m/>
    <x v="6"/>
    <x v="0"/>
    <x v="0"/>
    <x v="0"/>
    <x v="289"/>
    <x v="290"/>
    <x v="162"/>
    <x v="19"/>
    <x v="2"/>
    <m/>
    <m/>
    <m/>
    <m/>
    <n v="1000"/>
    <m/>
    <m/>
  </r>
  <r>
    <x v="9"/>
    <x v="0"/>
    <x v="0"/>
    <x v="0"/>
    <m/>
    <x v="6"/>
    <x v="0"/>
    <x v="0"/>
    <x v="0"/>
    <x v="291"/>
    <x v="292"/>
    <x v="164"/>
    <x v="19"/>
    <x v="2"/>
    <m/>
    <m/>
    <m/>
    <m/>
    <m/>
    <m/>
    <m/>
  </r>
  <r>
    <x v="9"/>
    <x v="0"/>
    <x v="1"/>
    <x v="0"/>
    <m/>
    <x v="6"/>
    <x v="0"/>
    <x v="0"/>
    <x v="1"/>
    <x v="292"/>
    <x v="293"/>
    <x v="165"/>
    <x v="19"/>
    <x v="2"/>
    <m/>
    <m/>
    <m/>
    <m/>
    <n v="3000"/>
    <m/>
    <m/>
  </r>
  <r>
    <x v="9"/>
    <x v="0"/>
    <x v="0"/>
    <x v="0"/>
    <m/>
    <x v="6"/>
    <x v="0"/>
    <x v="0"/>
    <x v="0"/>
    <x v="294"/>
    <x v="295"/>
    <x v="167"/>
    <x v="19"/>
    <x v="2"/>
    <m/>
    <m/>
    <m/>
    <m/>
    <n v="2250"/>
    <m/>
    <m/>
  </r>
  <r>
    <x v="9"/>
    <x v="0"/>
    <x v="1"/>
    <x v="0"/>
    <m/>
    <x v="6"/>
    <x v="0"/>
    <x v="0"/>
    <x v="0"/>
    <x v="302"/>
    <x v="305"/>
    <x v="175"/>
    <x v="19"/>
    <x v="2"/>
    <m/>
    <m/>
    <m/>
    <m/>
    <n v="500"/>
    <m/>
    <m/>
  </r>
  <r>
    <x v="9"/>
    <x v="0"/>
    <x v="1"/>
    <x v="0"/>
    <m/>
    <x v="6"/>
    <x v="0"/>
    <x v="0"/>
    <x v="0"/>
    <x v="296"/>
    <x v="297"/>
    <x v="169"/>
    <x v="19"/>
    <x v="2"/>
    <m/>
    <m/>
    <m/>
    <m/>
    <m/>
    <m/>
    <m/>
  </r>
  <r>
    <x v="9"/>
    <x v="0"/>
    <x v="1"/>
    <x v="0"/>
    <m/>
    <x v="6"/>
    <x v="0"/>
    <x v="0"/>
    <x v="0"/>
    <x v="297"/>
    <x v="298"/>
    <x v="170"/>
    <x v="19"/>
    <x v="2"/>
    <m/>
    <m/>
    <m/>
    <m/>
    <n v="1500"/>
    <m/>
    <m/>
  </r>
  <r>
    <x v="9"/>
    <x v="0"/>
    <x v="1"/>
    <x v="0"/>
    <m/>
    <x v="6"/>
    <x v="0"/>
    <x v="0"/>
    <x v="0"/>
    <x v="293"/>
    <x v="294"/>
    <x v="166"/>
    <x v="19"/>
    <x v="2"/>
    <m/>
    <m/>
    <m/>
    <m/>
    <n v="4100"/>
    <m/>
    <m/>
  </r>
  <r>
    <x v="9"/>
    <x v="0"/>
    <x v="1"/>
    <x v="1"/>
    <m/>
    <x v="6"/>
    <x v="0"/>
    <x v="0"/>
    <x v="0"/>
    <x v="298"/>
    <x v="300"/>
    <x v="171"/>
    <x v="19"/>
    <x v="2"/>
    <m/>
    <m/>
    <m/>
    <m/>
    <m/>
    <m/>
    <m/>
  </r>
  <r>
    <x v="9"/>
    <x v="0"/>
    <x v="0"/>
    <x v="1"/>
    <m/>
    <x v="6"/>
    <x v="0"/>
    <x v="0"/>
    <x v="0"/>
    <x v="295"/>
    <x v="296"/>
    <x v="168"/>
    <x v="19"/>
    <x v="2"/>
    <m/>
    <m/>
    <m/>
    <m/>
    <n v="4337"/>
    <m/>
    <m/>
  </r>
  <r>
    <x v="9"/>
    <x v="0"/>
    <x v="0"/>
    <x v="0"/>
    <m/>
    <x v="6"/>
    <x v="0"/>
    <x v="0"/>
    <x v="0"/>
    <x v="299"/>
    <x v="301"/>
    <x v="172"/>
    <x v="19"/>
    <x v="2"/>
    <m/>
    <m/>
    <m/>
    <m/>
    <n v="4000"/>
    <m/>
    <m/>
  </r>
  <r>
    <x v="9"/>
    <x v="0"/>
    <x v="1"/>
    <x v="0"/>
    <m/>
    <x v="6"/>
    <x v="0"/>
    <x v="0"/>
    <x v="0"/>
    <x v="300"/>
    <x v="303"/>
    <x v="173"/>
    <x v="19"/>
    <x v="2"/>
    <m/>
    <m/>
    <m/>
    <m/>
    <n v="1250"/>
    <m/>
    <m/>
  </r>
  <r>
    <x v="9"/>
    <x v="0"/>
    <x v="1"/>
    <x v="0"/>
    <m/>
    <x v="6"/>
    <x v="0"/>
    <x v="0"/>
    <x v="0"/>
    <x v="301"/>
    <x v="304"/>
    <x v="174"/>
    <x v="19"/>
    <x v="2"/>
    <m/>
    <m/>
    <m/>
    <m/>
    <m/>
    <m/>
    <m/>
  </r>
  <r>
    <x v="9"/>
    <x v="0"/>
    <x v="0"/>
    <x v="0"/>
    <m/>
    <x v="6"/>
    <x v="0"/>
    <x v="0"/>
    <x v="0"/>
    <x v="303"/>
    <x v="306"/>
    <x v="176"/>
    <x v="19"/>
    <x v="2"/>
    <m/>
    <m/>
    <m/>
    <m/>
    <n v="15881.25"/>
    <m/>
    <m/>
  </r>
  <r>
    <x v="9"/>
    <x v="0"/>
    <x v="1"/>
    <x v="1"/>
    <m/>
    <x v="6"/>
    <x v="0"/>
    <x v="0"/>
    <x v="0"/>
    <x v="288"/>
    <x v="289"/>
    <x v="161"/>
    <x v="19"/>
    <x v="2"/>
    <m/>
    <m/>
    <m/>
    <m/>
    <n v="4000"/>
    <m/>
    <m/>
  </r>
  <r>
    <x v="9"/>
    <x v="0"/>
    <x v="1"/>
    <x v="0"/>
    <m/>
    <x v="6"/>
    <x v="0"/>
    <x v="0"/>
    <x v="0"/>
    <x v="304"/>
    <x v="307"/>
    <x v="177"/>
    <x v="19"/>
    <x v="2"/>
    <m/>
    <m/>
    <m/>
    <m/>
    <n v="3500"/>
    <m/>
    <m/>
  </r>
  <r>
    <x v="9"/>
    <x v="0"/>
    <x v="1"/>
    <x v="0"/>
    <m/>
    <x v="6"/>
    <x v="0"/>
    <x v="0"/>
    <x v="0"/>
    <x v="305"/>
    <x v="308"/>
    <x v="178"/>
    <x v="19"/>
    <x v="2"/>
    <m/>
    <m/>
    <m/>
    <m/>
    <n v="750"/>
    <m/>
    <m/>
  </r>
  <r>
    <x v="9"/>
    <x v="0"/>
    <x v="0"/>
    <x v="0"/>
    <m/>
    <x v="6"/>
    <x v="0"/>
    <x v="0"/>
    <x v="0"/>
    <x v="290"/>
    <x v="291"/>
    <x v="163"/>
    <x v="19"/>
    <x v="2"/>
    <m/>
    <m/>
    <m/>
    <m/>
    <n v="2000"/>
    <m/>
    <m/>
  </r>
  <r>
    <x v="9"/>
    <x v="0"/>
    <x v="1"/>
    <x v="1"/>
    <m/>
    <x v="6"/>
    <x v="0"/>
    <x v="0"/>
    <x v="0"/>
    <x v="306"/>
    <x v="309"/>
    <x v="179"/>
    <x v="20"/>
    <x v="2"/>
    <m/>
    <m/>
    <m/>
    <m/>
    <m/>
    <m/>
    <m/>
  </r>
  <r>
    <x v="9"/>
    <x v="0"/>
    <x v="1"/>
    <x v="0"/>
    <m/>
    <x v="6"/>
    <x v="0"/>
    <x v="0"/>
    <x v="0"/>
    <x v="308"/>
    <x v="311"/>
    <x v="180"/>
    <x v="20"/>
    <x v="2"/>
    <m/>
    <m/>
    <m/>
    <m/>
    <m/>
    <m/>
    <m/>
  </r>
  <r>
    <x v="9"/>
    <x v="0"/>
    <x v="1"/>
    <x v="0"/>
    <m/>
    <x v="6"/>
    <x v="0"/>
    <x v="0"/>
    <x v="0"/>
    <x v="327"/>
    <x v="330"/>
    <x v="186"/>
    <x v="20"/>
    <x v="2"/>
    <m/>
    <m/>
    <m/>
    <m/>
    <n v="1750"/>
    <m/>
    <m/>
  </r>
  <r>
    <x v="9"/>
    <x v="0"/>
    <x v="0"/>
    <x v="0"/>
    <m/>
    <x v="6"/>
    <x v="0"/>
    <x v="0"/>
    <x v="0"/>
    <x v="310"/>
    <x v="313"/>
    <x v="181"/>
    <x v="20"/>
    <x v="2"/>
    <m/>
    <m/>
    <m/>
    <m/>
    <n v="1952"/>
    <m/>
    <m/>
  </r>
  <r>
    <x v="9"/>
    <x v="0"/>
    <x v="0"/>
    <x v="0"/>
    <m/>
    <x v="6"/>
    <x v="0"/>
    <x v="0"/>
    <x v="0"/>
    <x v="330"/>
    <x v="333"/>
    <x v="187"/>
    <x v="20"/>
    <x v="2"/>
    <m/>
    <m/>
    <m/>
    <m/>
    <n v="4960"/>
    <m/>
    <m/>
  </r>
  <r>
    <x v="9"/>
    <x v="0"/>
    <x v="1"/>
    <x v="0"/>
    <m/>
    <x v="6"/>
    <x v="0"/>
    <x v="0"/>
    <x v="0"/>
    <x v="312"/>
    <x v="315"/>
    <x v="182"/>
    <x v="20"/>
    <x v="2"/>
    <m/>
    <m/>
    <m/>
    <m/>
    <n v="8000"/>
    <m/>
    <m/>
  </r>
  <r>
    <x v="9"/>
    <x v="0"/>
    <x v="0"/>
    <x v="0"/>
    <m/>
    <x v="6"/>
    <x v="0"/>
    <x v="0"/>
    <x v="0"/>
    <x v="315"/>
    <x v="318"/>
    <x v="183"/>
    <x v="20"/>
    <x v="2"/>
    <m/>
    <m/>
    <m/>
    <m/>
    <m/>
    <m/>
    <m/>
  </r>
  <r>
    <x v="9"/>
    <x v="0"/>
    <x v="1"/>
    <x v="0"/>
    <m/>
    <x v="6"/>
    <x v="0"/>
    <x v="0"/>
    <x v="0"/>
    <x v="311"/>
    <x v="314"/>
    <x v="181"/>
    <x v="20"/>
    <x v="2"/>
    <m/>
    <m/>
    <m/>
    <m/>
    <n v="500"/>
    <m/>
    <m/>
  </r>
  <r>
    <x v="9"/>
    <x v="0"/>
    <x v="1"/>
    <x v="0"/>
    <m/>
    <x v="6"/>
    <x v="0"/>
    <x v="0"/>
    <x v="0"/>
    <x v="309"/>
    <x v="312"/>
    <x v="180"/>
    <x v="20"/>
    <x v="2"/>
    <m/>
    <m/>
    <m/>
    <m/>
    <n v="100"/>
    <m/>
    <m/>
  </r>
  <r>
    <x v="9"/>
    <x v="0"/>
    <x v="1"/>
    <x v="0"/>
    <m/>
    <x v="6"/>
    <x v="0"/>
    <x v="0"/>
    <x v="0"/>
    <x v="318"/>
    <x v="321"/>
    <x v="184"/>
    <x v="20"/>
    <x v="2"/>
    <m/>
    <m/>
    <m/>
    <m/>
    <n v="500"/>
    <m/>
    <m/>
  </r>
  <r>
    <x v="9"/>
    <x v="0"/>
    <x v="1"/>
    <x v="0"/>
    <m/>
    <x v="6"/>
    <x v="0"/>
    <x v="0"/>
    <x v="0"/>
    <x v="328"/>
    <x v="331"/>
    <x v="186"/>
    <x v="20"/>
    <x v="2"/>
    <m/>
    <m/>
    <m/>
    <m/>
    <n v="670.92"/>
    <m/>
    <m/>
  </r>
  <r>
    <x v="9"/>
    <x v="0"/>
    <x v="0"/>
    <x v="0"/>
    <m/>
    <x v="6"/>
    <x v="0"/>
    <x v="0"/>
    <x v="0"/>
    <x v="320"/>
    <x v="323"/>
    <x v="181"/>
    <x v="20"/>
    <x v="2"/>
    <m/>
    <m/>
    <m/>
    <m/>
    <m/>
    <m/>
    <m/>
  </r>
  <r>
    <x v="9"/>
    <x v="0"/>
    <x v="0"/>
    <x v="0"/>
    <m/>
    <x v="6"/>
    <x v="0"/>
    <x v="0"/>
    <x v="0"/>
    <x v="321"/>
    <x v="324"/>
    <x v="184"/>
    <x v="20"/>
    <x v="2"/>
    <m/>
    <m/>
    <m/>
    <m/>
    <n v="1785.17"/>
    <m/>
    <m/>
  </r>
  <r>
    <x v="9"/>
    <x v="0"/>
    <x v="1"/>
    <x v="0"/>
    <m/>
    <x v="6"/>
    <x v="0"/>
    <x v="0"/>
    <x v="0"/>
    <x v="322"/>
    <x v="325"/>
    <x v="181"/>
    <x v="20"/>
    <x v="2"/>
    <m/>
    <m/>
    <m/>
    <m/>
    <n v="3000"/>
    <m/>
    <m/>
  </r>
  <r>
    <x v="9"/>
    <x v="0"/>
    <x v="1"/>
    <x v="0"/>
    <m/>
    <x v="6"/>
    <x v="0"/>
    <x v="0"/>
    <x v="0"/>
    <x v="313"/>
    <x v="316"/>
    <x v="182"/>
    <x v="20"/>
    <x v="2"/>
    <m/>
    <m/>
    <m/>
    <m/>
    <m/>
    <m/>
    <m/>
  </r>
  <r>
    <x v="9"/>
    <x v="0"/>
    <x v="0"/>
    <x v="1"/>
    <m/>
    <x v="6"/>
    <x v="0"/>
    <x v="0"/>
    <x v="1"/>
    <x v="307"/>
    <x v="310"/>
    <x v="179"/>
    <x v="20"/>
    <x v="2"/>
    <m/>
    <m/>
    <m/>
    <m/>
    <m/>
    <m/>
    <m/>
  </r>
  <r>
    <x v="9"/>
    <x v="0"/>
    <x v="0"/>
    <x v="0"/>
    <m/>
    <x v="6"/>
    <x v="0"/>
    <x v="0"/>
    <x v="0"/>
    <x v="316"/>
    <x v="319"/>
    <x v="183"/>
    <x v="20"/>
    <x v="2"/>
    <m/>
    <m/>
    <m/>
    <m/>
    <n v="2000"/>
    <m/>
    <m/>
  </r>
  <r>
    <x v="9"/>
    <x v="0"/>
    <x v="0"/>
    <x v="0"/>
    <m/>
    <x v="6"/>
    <x v="0"/>
    <x v="0"/>
    <x v="0"/>
    <x v="317"/>
    <x v="320"/>
    <x v="183"/>
    <x v="20"/>
    <x v="2"/>
    <m/>
    <m/>
    <m/>
    <m/>
    <n v="436"/>
    <m/>
    <m/>
  </r>
  <r>
    <x v="9"/>
    <x v="0"/>
    <x v="0"/>
    <x v="0"/>
    <m/>
    <x v="6"/>
    <x v="0"/>
    <x v="0"/>
    <x v="0"/>
    <x v="329"/>
    <x v="332"/>
    <x v="186"/>
    <x v="20"/>
    <x v="2"/>
    <m/>
    <m/>
    <m/>
    <m/>
    <n v="616"/>
    <m/>
    <m/>
  </r>
  <r>
    <x v="9"/>
    <x v="0"/>
    <x v="1"/>
    <x v="0"/>
    <m/>
    <x v="6"/>
    <x v="0"/>
    <x v="0"/>
    <x v="0"/>
    <x v="324"/>
    <x v="327"/>
    <x v="181"/>
    <x v="20"/>
    <x v="2"/>
    <m/>
    <m/>
    <m/>
    <m/>
    <n v="800"/>
    <m/>
    <m/>
  </r>
  <r>
    <x v="9"/>
    <x v="0"/>
    <x v="1"/>
    <x v="0"/>
    <m/>
    <x v="6"/>
    <x v="0"/>
    <x v="0"/>
    <x v="0"/>
    <x v="319"/>
    <x v="322"/>
    <x v="184"/>
    <x v="20"/>
    <x v="2"/>
    <m/>
    <m/>
    <m/>
    <m/>
    <n v="0.01"/>
    <m/>
    <m/>
  </r>
  <r>
    <x v="9"/>
    <x v="0"/>
    <x v="1"/>
    <x v="0"/>
    <m/>
    <x v="6"/>
    <x v="0"/>
    <x v="0"/>
    <x v="0"/>
    <x v="325"/>
    <x v="328"/>
    <x v="181"/>
    <x v="20"/>
    <x v="2"/>
    <m/>
    <m/>
    <m/>
    <m/>
    <n v="2325"/>
    <m/>
    <m/>
  </r>
  <r>
    <x v="9"/>
    <x v="0"/>
    <x v="1"/>
    <x v="0"/>
    <m/>
    <x v="6"/>
    <x v="0"/>
    <x v="0"/>
    <x v="0"/>
    <x v="314"/>
    <x v="317"/>
    <x v="182"/>
    <x v="20"/>
    <x v="2"/>
    <m/>
    <m/>
    <m/>
    <m/>
    <n v="100"/>
    <m/>
    <m/>
  </r>
  <r>
    <x v="9"/>
    <x v="0"/>
    <x v="1"/>
    <x v="0"/>
    <m/>
    <x v="6"/>
    <x v="0"/>
    <x v="0"/>
    <x v="0"/>
    <x v="323"/>
    <x v="326"/>
    <x v="181"/>
    <x v="20"/>
    <x v="2"/>
    <m/>
    <m/>
    <m/>
    <m/>
    <m/>
    <m/>
    <m/>
  </r>
  <r>
    <x v="9"/>
    <x v="0"/>
    <x v="1"/>
    <x v="0"/>
    <m/>
    <x v="6"/>
    <x v="0"/>
    <x v="0"/>
    <x v="0"/>
    <x v="326"/>
    <x v="329"/>
    <x v="185"/>
    <x v="20"/>
    <x v="2"/>
    <m/>
    <m/>
    <m/>
    <m/>
    <m/>
    <m/>
    <m/>
  </r>
  <r>
    <x v="9"/>
    <x v="0"/>
    <x v="1"/>
    <x v="0"/>
    <m/>
    <x v="6"/>
    <x v="0"/>
    <x v="0"/>
    <x v="0"/>
    <x v="79"/>
    <x v="79"/>
    <x v="55"/>
    <x v="6"/>
    <x v="0"/>
    <m/>
    <m/>
    <m/>
    <m/>
    <n v="22113.25"/>
    <m/>
    <m/>
  </r>
  <r>
    <x v="9"/>
    <x v="0"/>
    <x v="0"/>
    <x v="0"/>
    <m/>
    <x v="6"/>
    <x v="0"/>
    <x v="0"/>
    <x v="0"/>
    <x v="80"/>
    <x v="80"/>
    <x v="55"/>
    <x v="6"/>
    <x v="0"/>
    <m/>
    <m/>
    <m/>
    <m/>
    <n v="395"/>
    <m/>
    <m/>
  </r>
  <r>
    <x v="9"/>
    <x v="0"/>
    <x v="0"/>
    <x v="0"/>
    <m/>
    <x v="6"/>
    <x v="0"/>
    <x v="0"/>
    <x v="0"/>
    <x v="81"/>
    <x v="81"/>
    <x v="56"/>
    <x v="6"/>
    <x v="0"/>
    <m/>
    <m/>
    <m/>
    <m/>
    <n v="1000"/>
    <m/>
    <m/>
  </r>
  <r>
    <x v="9"/>
    <x v="0"/>
    <x v="1"/>
    <x v="0"/>
    <m/>
    <x v="6"/>
    <x v="0"/>
    <x v="0"/>
    <x v="0"/>
    <x v="82"/>
    <x v="82"/>
    <x v="56"/>
    <x v="6"/>
    <x v="0"/>
    <m/>
    <m/>
    <m/>
    <m/>
    <m/>
    <m/>
    <m/>
  </r>
  <r>
    <x v="9"/>
    <x v="0"/>
    <x v="0"/>
    <x v="0"/>
    <m/>
    <x v="6"/>
    <x v="0"/>
    <x v="0"/>
    <x v="0"/>
    <x v="83"/>
    <x v="83"/>
    <x v="56"/>
    <x v="6"/>
    <x v="0"/>
    <m/>
    <m/>
    <m/>
    <m/>
    <n v="5800"/>
    <m/>
    <m/>
  </r>
  <r>
    <x v="9"/>
    <x v="0"/>
    <x v="0"/>
    <x v="0"/>
    <m/>
    <x v="6"/>
    <x v="0"/>
    <x v="0"/>
    <x v="0"/>
    <x v="75"/>
    <x v="75"/>
    <x v="54"/>
    <x v="6"/>
    <x v="0"/>
    <m/>
    <m/>
    <m/>
    <m/>
    <n v="4404"/>
    <m/>
    <m/>
  </r>
  <r>
    <x v="9"/>
    <x v="0"/>
    <x v="1"/>
    <x v="0"/>
    <m/>
    <x v="6"/>
    <x v="0"/>
    <x v="0"/>
    <x v="0"/>
    <x v="76"/>
    <x v="76"/>
    <x v="54"/>
    <x v="6"/>
    <x v="0"/>
    <m/>
    <m/>
    <m/>
    <m/>
    <n v="3848"/>
    <m/>
    <m/>
  </r>
  <r>
    <x v="9"/>
    <x v="0"/>
    <x v="0"/>
    <x v="0"/>
    <m/>
    <x v="6"/>
    <x v="0"/>
    <x v="0"/>
    <x v="0"/>
    <x v="77"/>
    <x v="77"/>
    <x v="54"/>
    <x v="6"/>
    <x v="0"/>
    <m/>
    <m/>
    <m/>
    <m/>
    <n v="4760"/>
    <m/>
    <m/>
  </r>
  <r>
    <x v="9"/>
    <x v="0"/>
    <x v="1"/>
    <x v="0"/>
    <m/>
    <x v="6"/>
    <x v="0"/>
    <x v="0"/>
    <x v="0"/>
    <x v="78"/>
    <x v="78"/>
    <x v="54"/>
    <x v="6"/>
    <x v="0"/>
    <m/>
    <m/>
    <m/>
    <m/>
    <n v="800"/>
    <m/>
    <m/>
  </r>
  <r>
    <x v="9"/>
    <x v="0"/>
    <x v="0"/>
    <x v="0"/>
    <m/>
    <x v="6"/>
    <x v="0"/>
    <x v="0"/>
    <x v="0"/>
    <x v="84"/>
    <x v="84"/>
    <x v="56"/>
    <x v="6"/>
    <x v="0"/>
    <m/>
    <m/>
    <m/>
    <m/>
    <n v="16274.5"/>
    <m/>
    <m/>
  </r>
  <r>
    <x v="9"/>
    <x v="0"/>
    <x v="2"/>
    <x v="0"/>
    <m/>
    <x v="6"/>
    <x v="0"/>
    <x v="0"/>
    <x v="0"/>
    <x v="335"/>
    <x v="338"/>
    <x v="5"/>
    <x v="1"/>
    <x v="0"/>
    <m/>
    <m/>
    <m/>
    <m/>
    <m/>
    <m/>
    <m/>
  </r>
  <r>
    <x v="8"/>
    <x v="1"/>
    <x v="1"/>
    <x v="0"/>
    <m/>
    <x v="6"/>
    <x v="1"/>
    <x v="8"/>
    <x v="1"/>
    <x v="59"/>
    <x v="59"/>
    <x v="40"/>
    <x v="4"/>
    <x v="0"/>
    <m/>
    <m/>
    <m/>
    <m/>
    <n v="360"/>
    <m/>
    <n v="-360"/>
  </r>
  <r>
    <x v="8"/>
    <x v="3"/>
    <x v="1"/>
    <x v="0"/>
    <m/>
    <x v="6"/>
    <x v="1"/>
    <x v="8"/>
    <x v="1"/>
    <x v="59"/>
    <x v="59"/>
    <x v="40"/>
    <x v="4"/>
    <x v="0"/>
    <m/>
    <m/>
    <m/>
    <m/>
    <n v="254"/>
    <m/>
    <n v="-254"/>
  </r>
  <r>
    <x v="7"/>
    <x v="2"/>
    <x v="1"/>
    <x v="0"/>
    <s v="Debt"/>
    <x v="0"/>
    <x v="2"/>
    <x v="0"/>
    <x v="0"/>
    <x v="285"/>
    <x v="286"/>
    <x v="155"/>
    <x v="18"/>
    <x v="2"/>
    <m/>
    <m/>
    <m/>
    <m/>
    <m/>
    <m/>
    <n v="-4987.2000000029802"/>
  </r>
  <r>
    <x v="7"/>
    <x v="2"/>
    <x v="1"/>
    <x v="0"/>
    <s v="Debt"/>
    <x v="0"/>
    <x v="2"/>
    <x v="0"/>
    <x v="0"/>
    <x v="198"/>
    <x v="198"/>
    <x v="115"/>
    <x v="14"/>
    <x v="2"/>
    <m/>
    <m/>
    <m/>
    <m/>
    <m/>
    <m/>
    <n v="-120933"/>
  </r>
  <r>
    <x v="9"/>
    <x v="0"/>
    <x v="0"/>
    <x v="0"/>
    <m/>
    <x v="7"/>
    <x v="0"/>
    <x v="0"/>
    <x v="0"/>
    <x v="90"/>
    <x v="90"/>
    <x v="62"/>
    <x v="7"/>
    <x v="1"/>
    <m/>
    <m/>
    <m/>
    <m/>
    <n v="6000"/>
    <m/>
    <m/>
  </r>
  <r>
    <x v="9"/>
    <x v="0"/>
    <x v="1"/>
    <x v="0"/>
    <m/>
    <x v="7"/>
    <x v="0"/>
    <x v="0"/>
    <x v="0"/>
    <x v="95"/>
    <x v="95"/>
    <x v="66"/>
    <x v="7"/>
    <x v="1"/>
    <m/>
    <m/>
    <m/>
    <m/>
    <n v="11000"/>
    <m/>
    <m/>
  </r>
  <r>
    <x v="9"/>
    <x v="0"/>
    <x v="0"/>
    <x v="0"/>
    <m/>
    <x v="7"/>
    <x v="0"/>
    <x v="0"/>
    <x v="0"/>
    <x v="85"/>
    <x v="85"/>
    <x v="57"/>
    <x v="7"/>
    <x v="1"/>
    <m/>
    <m/>
    <m/>
    <m/>
    <n v="10000"/>
    <m/>
    <m/>
  </r>
  <r>
    <x v="9"/>
    <x v="0"/>
    <x v="1"/>
    <x v="0"/>
    <m/>
    <x v="7"/>
    <x v="0"/>
    <x v="0"/>
    <x v="0"/>
    <x v="86"/>
    <x v="86"/>
    <x v="58"/>
    <x v="7"/>
    <x v="1"/>
    <m/>
    <m/>
    <m/>
    <m/>
    <n v="16700"/>
    <m/>
    <m/>
  </r>
  <r>
    <x v="9"/>
    <x v="0"/>
    <x v="0"/>
    <x v="0"/>
    <m/>
    <x v="7"/>
    <x v="0"/>
    <x v="0"/>
    <x v="0"/>
    <x v="87"/>
    <x v="87"/>
    <x v="59"/>
    <x v="7"/>
    <x v="1"/>
    <m/>
    <m/>
    <m/>
    <m/>
    <n v="7304.5"/>
    <m/>
    <m/>
  </r>
  <r>
    <x v="9"/>
    <x v="0"/>
    <x v="1"/>
    <x v="0"/>
    <m/>
    <x v="7"/>
    <x v="0"/>
    <x v="0"/>
    <x v="0"/>
    <x v="88"/>
    <x v="88"/>
    <x v="60"/>
    <x v="7"/>
    <x v="1"/>
    <m/>
    <m/>
    <m/>
    <m/>
    <n v="2000"/>
    <m/>
    <m/>
  </r>
  <r>
    <x v="9"/>
    <x v="0"/>
    <x v="0"/>
    <x v="0"/>
    <m/>
    <x v="7"/>
    <x v="0"/>
    <x v="0"/>
    <x v="0"/>
    <x v="89"/>
    <x v="89"/>
    <x v="61"/>
    <x v="7"/>
    <x v="1"/>
    <m/>
    <m/>
    <m/>
    <m/>
    <n v="6183.75"/>
    <m/>
    <m/>
  </r>
  <r>
    <x v="9"/>
    <x v="0"/>
    <x v="0"/>
    <x v="0"/>
    <m/>
    <x v="7"/>
    <x v="0"/>
    <x v="0"/>
    <x v="0"/>
    <x v="91"/>
    <x v="91"/>
    <x v="63"/>
    <x v="7"/>
    <x v="1"/>
    <m/>
    <m/>
    <m/>
    <m/>
    <n v="1001"/>
    <m/>
    <m/>
  </r>
  <r>
    <x v="9"/>
    <x v="0"/>
    <x v="0"/>
    <x v="0"/>
    <m/>
    <x v="7"/>
    <x v="0"/>
    <x v="0"/>
    <x v="0"/>
    <x v="93"/>
    <x v="93"/>
    <x v="64"/>
    <x v="7"/>
    <x v="1"/>
    <m/>
    <m/>
    <m/>
    <m/>
    <n v="5122"/>
    <m/>
    <m/>
  </r>
  <r>
    <x v="9"/>
    <x v="0"/>
    <x v="0"/>
    <x v="0"/>
    <m/>
    <x v="7"/>
    <x v="0"/>
    <x v="0"/>
    <x v="0"/>
    <x v="92"/>
    <x v="92"/>
    <x v="63"/>
    <x v="7"/>
    <x v="1"/>
    <m/>
    <m/>
    <m/>
    <m/>
    <n v="689"/>
    <m/>
    <m/>
  </r>
  <r>
    <x v="9"/>
    <x v="0"/>
    <x v="1"/>
    <x v="0"/>
    <m/>
    <x v="7"/>
    <x v="0"/>
    <x v="0"/>
    <x v="0"/>
    <x v="94"/>
    <x v="94"/>
    <x v="65"/>
    <x v="7"/>
    <x v="1"/>
    <m/>
    <m/>
    <m/>
    <m/>
    <n v="3000"/>
    <m/>
    <m/>
  </r>
  <r>
    <x v="9"/>
    <x v="0"/>
    <x v="0"/>
    <x v="0"/>
    <m/>
    <x v="7"/>
    <x v="0"/>
    <x v="0"/>
    <x v="0"/>
    <x v="0"/>
    <x v="0"/>
    <x v="0"/>
    <x v="0"/>
    <x v="0"/>
    <m/>
    <m/>
    <m/>
    <m/>
    <n v="977"/>
    <m/>
    <m/>
  </r>
  <r>
    <x v="9"/>
    <x v="0"/>
    <x v="0"/>
    <x v="0"/>
    <m/>
    <x v="7"/>
    <x v="0"/>
    <x v="0"/>
    <x v="0"/>
    <x v="2"/>
    <x v="2"/>
    <x v="1"/>
    <x v="0"/>
    <x v="0"/>
    <m/>
    <m/>
    <m/>
    <m/>
    <n v="10751"/>
    <m/>
    <m/>
  </r>
  <r>
    <x v="9"/>
    <x v="0"/>
    <x v="0"/>
    <x v="0"/>
    <m/>
    <x v="7"/>
    <x v="0"/>
    <x v="0"/>
    <x v="0"/>
    <x v="3"/>
    <x v="3"/>
    <x v="1"/>
    <x v="0"/>
    <x v="0"/>
    <m/>
    <m/>
    <m/>
    <m/>
    <n v="0"/>
    <m/>
    <m/>
  </r>
  <r>
    <x v="9"/>
    <x v="0"/>
    <x v="0"/>
    <x v="0"/>
    <m/>
    <x v="7"/>
    <x v="0"/>
    <x v="0"/>
    <x v="0"/>
    <x v="4"/>
    <x v="4"/>
    <x v="1"/>
    <x v="0"/>
    <x v="0"/>
    <m/>
    <m/>
    <m/>
    <m/>
    <n v="3459"/>
    <m/>
    <m/>
  </r>
  <r>
    <x v="9"/>
    <x v="0"/>
    <x v="0"/>
    <x v="0"/>
    <m/>
    <x v="7"/>
    <x v="0"/>
    <x v="0"/>
    <x v="0"/>
    <x v="5"/>
    <x v="5"/>
    <x v="1"/>
    <x v="0"/>
    <x v="0"/>
    <m/>
    <m/>
    <m/>
    <m/>
    <n v="641.75"/>
    <m/>
    <m/>
  </r>
  <r>
    <x v="9"/>
    <x v="0"/>
    <x v="0"/>
    <x v="0"/>
    <m/>
    <x v="7"/>
    <x v="0"/>
    <x v="0"/>
    <x v="0"/>
    <x v="7"/>
    <x v="7"/>
    <x v="2"/>
    <x v="0"/>
    <x v="0"/>
    <m/>
    <m/>
    <m/>
    <m/>
    <n v="4819.33"/>
    <m/>
    <m/>
  </r>
  <r>
    <x v="9"/>
    <x v="0"/>
    <x v="0"/>
    <x v="0"/>
    <m/>
    <x v="7"/>
    <x v="0"/>
    <x v="0"/>
    <x v="0"/>
    <x v="6"/>
    <x v="6"/>
    <x v="1"/>
    <x v="0"/>
    <x v="0"/>
    <m/>
    <m/>
    <m/>
    <m/>
    <n v="4246"/>
    <m/>
    <m/>
  </r>
  <r>
    <x v="9"/>
    <x v="0"/>
    <x v="0"/>
    <x v="0"/>
    <m/>
    <x v="7"/>
    <x v="0"/>
    <x v="0"/>
    <x v="0"/>
    <x v="1"/>
    <x v="1"/>
    <x v="0"/>
    <x v="0"/>
    <x v="0"/>
    <m/>
    <m/>
    <m/>
    <m/>
    <n v="7560"/>
    <m/>
    <m/>
  </r>
  <r>
    <x v="9"/>
    <x v="0"/>
    <x v="1"/>
    <x v="0"/>
    <m/>
    <x v="7"/>
    <x v="0"/>
    <x v="0"/>
    <x v="0"/>
    <x v="8"/>
    <x v="8"/>
    <x v="3"/>
    <x v="0"/>
    <x v="0"/>
    <m/>
    <m/>
    <m/>
    <m/>
    <n v="15000"/>
    <m/>
    <m/>
  </r>
  <r>
    <x v="9"/>
    <x v="0"/>
    <x v="1"/>
    <x v="0"/>
    <m/>
    <x v="7"/>
    <x v="0"/>
    <x v="0"/>
    <x v="0"/>
    <x v="9"/>
    <x v="9"/>
    <x v="2"/>
    <x v="0"/>
    <x v="0"/>
    <m/>
    <m/>
    <m/>
    <m/>
    <n v="2250"/>
    <m/>
    <m/>
  </r>
  <r>
    <x v="9"/>
    <x v="0"/>
    <x v="1"/>
    <x v="0"/>
    <m/>
    <x v="7"/>
    <x v="0"/>
    <x v="0"/>
    <x v="0"/>
    <x v="96"/>
    <x v="96"/>
    <x v="67"/>
    <x v="8"/>
    <x v="1"/>
    <m/>
    <m/>
    <m/>
    <m/>
    <m/>
    <m/>
    <m/>
  </r>
  <r>
    <x v="9"/>
    <x v="0"/>
    <x v="0"/>
    <x v="0"/>
    <m/>
    <x v="7"/>
    <x v="0"/>
    <x v="0"/>
    <x v="0"/>
    <x v="99"/>
    <x v="99"/>
    <x v="69"/>
    <x v="8"/>
    <x v="1"/>
    <m/>
    <m/>
    <m/>
    <m/>
    <n v="8832"/>
    <m/>
    <m/>
  </r>
  <r>
    <x v="9"/>
    <x v="0"/>
    <x v="1"/>
    <x v="0"/>
    <m/>
    <x v="7"/>
    <x v="0"/>
    <x v="0"/>
    <x v="0"/>
    <x v="100"/>
    <x v="100"/>
    <x v="70"/>
    <x v="8"/>
    <x v="1"/>
    <m/>
    <m/>
    <m/>
    <m/>
    <m/>
    <m/>
    <m/>
  </r>
  <r>
    <x v="9"/>
    <x v="0"/>
    <x v="1"/>
    <x v="0"/>
    <m/>
    <x v="7"/>
    <x v="0"/>
    <x v="0"/>
    <x v="0"/>
    <x v="101"/>
    <x v="101"/>
    <x v="70"/>
    <x v="8"/>
    <x v="1"/>
    <m/>
    <m/>
    <m/>
    <m/>
    <m/>
    <m/>
    <m/>
  </r>
  <r>
    <x v="9"/>
    <x v="0"/>
    <x v="1"/>
    <x v="0"/>
    <m/>
    <x v="7"/>
    <x v="0"/>
    <x v="0"/>
    <x v="0"/>
    <x v="103"/>
    <x v="103"/>
    <x v="71"/>
    <x v="8"/>
    <x v="1"/>
    <m/>
    <m/>
    <m/>
    <m/>
    <m/>
    <m/>
    <m/>
  </r>
  <r>
    <x v="9"/>
    <x v="0"/>
    <x v="0"/>
    <x v="0"/>
    <m/>
    <x v="7"/>
    <x v="0"/>
    <x v="0"/>
    <x v="0"/>
    <x v="104"/>
    <x v="104"/>
    <x v="71"/>
    <x v="8"/>
    <x v="1"/>
    <m/>
    <m/>
    <m/>
    <m/>
    <n v="3242"/>
    <m/>
    <m/>
  </r>
  <r>
    <x v="9"/>
    <x v="0"/>
    <x v="1"/>
    <x v="0"/>
    <m/>
    <x v="7"/>
    <x v="0"/>
    <x v="0"/>
    <x v="0"/>
    <x v="105"/>
    <x v="105"/>
    <x v="72"/>
    <x v="8"/>
    <x v="1"/>
    <m/>
    <m/>
    <m/>
    <m/>
    <n v="5000"/>
    <m/>
    <m/>
  </r>
  <r>
    <x v="9"/>
    <x v="0"/>
    <x v="1"/>
    <x v="0"/>
    <m/>
    <x v="7"/>
    <x v="0"/>
    <x v="0"/>
    <x v="0"/>
    <x v="97"/>
    <x v="97"/>
    <x v="67"/>
    <x v="8"/>
    <x v="1"/>
    <m/>
    <m/>
    <m/>
    <m/>
    <n v="1500"/>
    <m/>
    <m/>
  </r>
  <r>
    <x v="9"/>
    <x v="0"/>
    <x v="0"/>
    <x v="0"/>
    <m/>
    <x v="7"/>
    <x v="0"/>
    <x v="0"/>
    <x v="0"/>
    <x v="109"/>
    <x v="109"/>
    <x v="74"/>
    <x v="8"/>
    <x v="1"/>
    <m/>
    <m/>
    <m/>
    <m/>
    <n v="3500"/>
    <m/>
    <m/>
  </r>
  <r>
    <x v="9"/>
    <x v="0"/>
    <x v="1"/>
    <x v="0"/>
    <m/>
    <x v="7"/>
    <x v="0"/>
    <x v="0"/>
    <x v="0"/>
    <x v="106"/>
    <x v="106"/>
    <x v="67"/>
    <x v="8"/>
    <x v="1"/>
    <m/>
    <m/>
    <m/>
    <m/>
    <n v="4000"/>
    <m/>
    <m/>
  </r>
  <r>
    <x v="9"/>
    <x v="0"/>
    <x v="0"/>
    <x v="0"/>
    <m/>
    <x v="7"/>
    <x v="0"/>
    <x v="0"/>
    <x v="0"/>
    <x v="110"/>
    <x v="110"/>
    <x v="74"/>
    <x v="8"/>
    <x v="1"/>
    <m/>
    <m/>
    <m/>
    <m/>
    <n v="639"/>
    <m/>
    <m/>
  </r>
  <r>
    <x v="9"/>
    <x v="0"/>
    <x v="0"/>
    <x v="0"/>
    <m/>
    <x v="7"/>
    <x v="0"/>
    <x v="0"/>
    <x v="0"/>
    <x v="107"/>
    <x v="107"/>
    <x v="73"/>
    <x v="8"/>
    <x v="1"/>
    <m/>
    <m/>
    <m/>
    <m/>
    <n v="24000"/>
    <m/>
    <m/>
  </r>
  <r>
    <x v="9"/>
    <x v="0"/>
    <x v="0"/>
    <x v="0"/>
    <m/>
    <x v="7"/>
    <x v="0"/>
    <x v="0"/>
    <x v="0"/>
    <x v="108"/>
    <x v="108"/>
    <x v="74"/>
    <x v="8"/>
    <x v="1"/>
    <m/>
    <m/>
    <m/>
    <m/>
    <n v="5221"/>
    <m/>
    <m/>
  </r>
  <r>
    <x v="9"/>
    <x v="0"/>
    <x v="1"/>
    <x v="0"/>
    <m/>
    <x v="7"/>
    <x v="0"/>
    <x v="0"/>
    <x v="0"/>
    <x v="102"/>
    <x v="102"/>
    <x v="70"/>
    <x v="8"/>
    <x v="1"/>
    <m/>
    <m/>
    <m/>
    <m/>
    <n v="0"/>
    <m/>
    <m/>
  </r>
  <r>
    <x v="9"/>
    <x v="0"/>
    <x v="1"/>
    <x v="0"/>
    <m/>
    <x v="7"/>
    <x v="0"/>
    <x v="0"/>
    <x v="0"/>
    <x v="98"/>
    <x v="98"/>
    <x v="68"/>
    <x v="8"/>
    <x v="1"/>
    <m/>
    <m/>
    <m/>
    <m/>
    <n v="1500"/>
    <m/>
    <m/>
  </r>
  <r>
    <x v="9"/>
    <x v="0"/>
    <x v="0"/>
    <x v="1"/>
    <m/>
    <x v="7"/>
    <x v="0"/>
    <x v="0"/>
    <x v="0"/>
    <x v="111"/>
    <x v="111"/>
    <x v="75"/>
    <x v="8"/>
    <x v="1"/>
    <m/>
    <m/>
    <m/>
    <m/>
    <n v="8193.5"/>
    <m/>
    <m/>
  </r>
  <r>
    <x v="9"/>
    <x v="0"/>
    <x v="0"/>
    <x v="0"/>
    <m/>
    <x v="7"/>
    <x v="0"/>
    <x v="0"/>
    <x v="0"/>
    <x v="115"/>
    <x v="115"/>
    <x v="78"/>
    <x v="9"/>
    <x v="1"/>
    <m/>
    <m/>
    <m/>
    <m/>
    <n v="983"/>
    <m/>
    <m/>
  </r>
  <r>
    <x v="9"/>
    <x v="0"/>
    <x v="0"/>
    <x v="0"/>
    <m/>
    <x v="7"/>
    <x v="0"/>
    <x v="0"/>
    <x v="0"/>
    <x v="119"/>
    <x v="119"/>
    <x v="79"/>
    <x v="9"/>
    <x v="1"/>
    <m/>
    <m/>
    <m/>
    <m/>
    <n v="1392"/>
    <m/>
    <m/>
  </r>
  <r>
    <x v="9"/>
    <x v="0"/>
    <x v="0"/>
    <x v="0"/>
    <m/>
    <x v="7"/>
    <x v="0"/>
    <x v="0"/>
    <x v="0"/>
    <x v="122"/>
    <x v="122"/>
    <x v="80"/>
    <x v="9"/>
    <x v="1"/>
    <m/>
    <m/>
    <m/>
    <m/>
    <n v="5778"/>
    <m/>
    <m/>
  </r>
  <r>
    <x v="9"/>
    <x v="0"/>
    <x v="1"/>
    <x v="0"/>
    <m/>
    <x v="7"/>
    <x v="0"/>
    <x v="0"/>
    <x v="0"/>
    <x v="123"/>
    <x v="123"/>
    <x v="81"/>
    <x v="9"/>
    <x v="1"/>
    <m/>
    <m/>
    <m/>
    <m/>
    <n v="600"/>
    <m/>
    <m/>
  </r>
  <r>
    <x v="9"/>
    <x v="0"/>
    <x v="0"/>
    <x v="0"/>
    <m/>
    <x v="7"/>
    <x v="0"/>
    <x v="0"/>
    <x v="0"/>
    <x v="112"/>
    <x v="112"/>
    <x v="76"/>
    <x v="9"/>
    <x v="1"/>
    <m/>
    <m/>
    <m/>
    <m/>
    <n v="4000"/>
    <m/>
    <m/>
  </r>
  <r>
    <x v="9"/>
    <x v="0"/>
    <x v="0"/>
    <x v="0"/>
    <m/>
    <x v="7"/>
    <x v="0"/>
    <x v="0"/>
    <x v="0"/>
    <x v="126"/>
    <x v="126"/>
    <x v="82"/>
    <x v="9"/>
    <x v="1"/>
    <m/>
    <m/>
    <m/>
    <m/>
    <n v="1673"/>
    <m/>
    <m/>
  </r>
  <r>
    <x v="9"/>
    <x v="0"/>
    <x v="0"/>
    <x v="0"/>
    <m/>
    <x v="7"/>
    <x v="0"/>
    <x v="0"/>
    <x v="0"/>
    <x v="128"/>
    <x v="128"/>
    <x v="82"/>
    <x v="9"/>
    <x v="1"/>
    <m/>
    <m/>
    <m/>
    <m/>
    <n v="0"/>
    <m/>
    <m/>
  </r>
  <r>
    <x v="9"/>
    <x v="0"/>
    <x v="0"/>
    <x v="0"/>
    <m/>
    <x v="7"/>
    <x v="0"/>
    <x v="0"/>
    <x v="0"/>
    <x v="129"/>
    <x v="129"/>
    <x v="79"/>
    <x v="9"/>
    <x v="1"/>
    <m/>
    <m/>
    <m/>
    <m/>
    <n v="1500"/>
    <m/>
    <m/>
  </r>
  <r>
    <x v="9"/>
    <x v="0"/>
    <x v="1"/>
    <x v="0"/>
    <m/>
    <x v="7"/>
    <x v="0"/>
    <x v="0"/>
    <x v="0"/>
    <x v="116"/>
    <x v="116"/>
    <x v="78"/>
    <x v="9"/>
    <x v="1"/>
    <m/>
    <m/>
    <m/>
    <m/>
    <n v="765"/>
    <m/>
    <m/>
  </r>
  <r>
    <x v="9"/>
    <x v="0"/>
    <x v="1"/>
    <x v="0"/>
    <m/>
    <x v="7"/>
    <x v="0"/>
    <x v="0"/>
    <x v="0"/>
    <x v="113"/>
    <x v="113"/>
    <x v="76"/>
    <x v="9"/>
    <x v="1"/>
    <m/>
    <m/>
    <m/>
    <m/>
    <n v="0"/>
    <m/>
    <m/>
  </r>
  <r>
    <x v="9"/>
    <x v="0"/>
    <x v="0"/>
    <x v="0"/>
    <m/>
    <x v="7"/>
    <x v="0"/>
    <x v="0"/>
    <x v="0"/>
    <x v="130"/>
    <x v="130"/>
    <x v="77"/>
    <x v="9"/>
    <x v="1"/>
    <m/>
    <m/>
    <m/>
    <m/>
    <n v="578"/>
    <m/>
    <m/>
  </r>
  <r>
    <x v="9"/>
    <x v="0"/>
    <x v="1"/>
    <x v="0"/>
    <m/>
    <x v="7"/>
    <x v="0"/>
    <x v="0"/>
    <x v="0"/>
    <x v="120"/>
    <x v="120"/>
    <x v="79"/>
    <x v="9"/>
    <x v="1"/>
    <m/>
    <m/>
    <m/>
    <m/>
    <n v="900"/>
    <m/>
    <m/>
  </r>
  <r>
    <x v="9"/>
    <x v="0"/>
    <x v="0"/>
    <x v="0"/>
    <m/>
    <x v="7"/>
    <x v="0"/>
    <x v="0"/>
    <x v="0"/>
    <x v="117"/>
    <x v="117"/>
    <x v="78"/>
    <x v="9"/>
    <x v="1"/>
    <m/>
    <m/>
    <m/>
    <m/>
    <n v="2750"/>
    <m/>
    <m/>
  </r>
  <r>
    <x v="9"/>
    <x v="0"/>
    <x v="0"/>
    <x v="0"/>
    <m/>
    <x v="7"/>
    <x v="0"/>
    <x v="0"/>
    <x v="0"/>
    <x v="134"/>
    <x v="134"/>
    <x v="80"/>
    <x v="9"/>
    <x v="1"/>
    <m/>
    <m/>
    <m/>
    <m/>
    <n v="548.33000000000004"/>
    <m/>
    <m/>
  </r>
  <r>
    <x v="9"/>
    <x v="0"/>
    <x v="0"/>
    <x v="0"/>
    <m/>
    <x v="7"/>
    <x v="0"/>
    <x v="0"/>
    <x v="0"/>
    <x v="136"/>
    <x v="136"/>
    <x v="83"/>
    <x v="9"/>
    <x v="1"/>
    <m/>
    <m/>
    <m/>
    <m/>
    <n v="0"/>
    <m/>
    <m/>
  </r>
  <r>
    <x v="9"/>
    <x v="0"/>
    <x v="0"/>
    <x v="0"/>
    <m/>
    <x v="7"/>
    <x v="0"/>
    <x v="0"/>
    <x v="0"/>
    <x v="124"/>
    <x v="124"/>
    <x v="81"/>
    <x v="9"/>
    <x v="1"/>
    <m/>
    <m/>
    <m/>
    <m/>
    <n v="0"/>
    <m/>
    <m/>
  </r>
  <r>
    <x v="9"/>
    <x v="0"/>
    <x v="0"/>
    <x v="0"/>
    <m/>
    <x v="7"/>
    <x v="0"/>
    <x v="0"/>
    <x v="0"/>
    <x v="118"/>
    <x v="118"/>
    <x v="78"/>
    <x v="9"/>
    <x v="1"/>
    <m/>
    <m/>
    <m/>
    <m/>
    <n v="0"/>
    <m/>
    <m/>
  </r>
  <r>
    <x v="9"/>
    <x v="0"/>
    <x v="0"/>
    <x v="0"/>
    <m/>
    <x v="7"/>
    <x v="0"/>
    <x v="0"/>
    <x v="0"/>
    <x v="135"/>
    <x v="135"/>
    <x v="80"/>
    <x v="9"/>
    <x v="1"/>
    <m/>
    <m/>
    <m/>
    <m/>
    <n v="179"/>
    <m/>
    <m/>
  </r>
  <r>
    <x v="9"/>
    <x v="0"/>
    <x v="0"/>
    <x v="0"/>
    <m/>
    <x v="7"/>
    <x v="0"/>
    <x v="0"/>
    <x v="0"/>
    <x v="127"/>
    <x v="127"/>
    <x v="82"/>
    <x v="9"/>
    <x v="1"/>
    <m/>
    <m/>
    <m/>
    <m/>
    <n v="1645.7"/>
    <m/>
    <m/>
  </r>
  <r>
    <x v="9"/>
    <x v="0"/>
    <x v="1"/>
    <x v="0"/>
    <m/>
    <x v="7"/>
    <x v="0"/>
    <x v="0"/>
    <x v="1"/>
    <x v="138"/>
    <x v="138"/>
    <x v="84"/>
    <x v="9"/>
    <x v="1"/>
    <m/>
    <m/>
    <m/>
    <m/>
    <n v="6717.75"/>
    <m/>
    <m/>
  </r>
  <r>
    <x v="9"/>
    <x v="0"/>
    <x v="0"/>
    <x v="0"/>
    <m/>
    <x v="7"/>
    <x v="0"/>
    <x v="0"/>
    <x v="0"/>
    <x v="131"/>
    <x v="131"/>
    <x v="77"/>
    <x v="9"/>
    <x v="1"/>
    <m/>
    <m/>
    <m/>
    <m/>
    <n v="0"/>
    <m/>
    <m/>
  </r>
  <r>
    <x v="9"/>
    <x v="0"/>
    <x v="0"/>
    <x v="0"/>
    <m/>
    <x v="7"/>
    <x v="0"/>
    <x v="0"/>
    <x v="0"/>
    <x v="132"/>
    <x v="132"/>
    <x v="77"/>
    <x v="9"/>
    <x v="1"/>
    <m/>
    <m/>
    <m/>
    <m/>
    <n v="1241"/>
    <m/>
    <m/>
  </r>
  <r>
    <x v="9"/>
    <x v="0"/>
    <x v="0"/>
    <x v="0"/>
    <m/>
    <x v="7"/>
    <x v="0"/>
    <x v="0"/>
    <x v="0"/>
    <x v="137"/>
    <x v="137"/>
    <x v="83"/>
    <x v="9"/>
    <x v="1"/>
    <m/>
    <m/>
    <m/>
    <m/>
    <n v="731.8"/>
    <m/>
    <m/>
  </r>
  <r>
    <x v="9"/>
    <x v="0"/>
    <x v="1"/>
    <x v="0"/>
    <m/>
    <x v="7"/>
    <x v="0"/>
    <x v="0"/>
    <x v="0"/>
    <x v="121"/>
    <x v="121"/>
    <x v="79"/>
    <x v="9"/>
    <x v="1"/>
    <m/>
    <m/>
    <m/>
    <m/>
    <n v="334"/>
    <m/>
    <m/>
  </r>
  <r>
    <x v="9"/>
    <x v="0"/>
    <x v="1"/>
    <x v="0"/>
    <m/>
    <x v="7"/>
    <x v="0"/>
    <x v="0"/>
    <x v="0"/>
    <x v="139"/>
    <x v="139"/>
    <x v="79"/>
    <x v="9"/>
    <x v="1"/>
    <m/>
    <m/>
    <m/>
    <m/>
    <n v="0"/>
    <m/>
    <m/>
  </r>
  <r>
    <x v="9"/>
    <x v="0"/>
    <x v="0"/>
    <x v="0"/>
    <m/>
    <x v="7"/>
    <x v="0"/>
    <x v="0"/>
    <x v="0"/>
    <x v="133"/>
    <x v="133"/>
    <x v="77"/>
    <x v="9"/>
    <x v="1"/>
    <m/>
    <m/>
    <m/>
    <m/>
    <n v="580"/>
    <m/>
    <m/>
  </r>
  <r>
    <x v="9"/>
    <x v="0"/>
    <x v="0"/>
    <x v="0"/>
    <m/>
    <x v="7"/>
    <x v="0"/>
    <x v="0"/>
    <x v="0"/>
    <x v="125"/>
    <x v="125"/>
    <x v="81"/>
    <x v="9"/>
    <x v="1"/>
    <m/>
    <m/>
    <m/>
    <m/>
    <n v="3000"/>
    <m/>
    <m/>
  </r>
  <r>
    <x v="9"/>
    <x v="0"/>
    <x v="0"/>
    <x v="0"/>
    <m/>
    <x v="7"/>
    <x v="0"/>
    <x v="0"/>
    <x v="0"/>
    <x v="114"/>
    <x v="114"/>
    <x v="77"/>
    <x v="9"/>
    <x v="1"/>
    <m/>
    <m/>
    <m/>
    <m/>
    <n v="2354"/>
    <m/>
    <m/>
  </r>
  <r>
    <x v="9"/>
    <x v="0"/>
    <x v="0"/>
    <x v="0"/>
    <m/>
    <x v="7"/>
    <x v="0"/>
    <x v="0"/>
    <x v="0"/>
    <x v="140"/>
    <x v="140"/>
    <x v="85"/>
    <x v="10"/>
    <x v="1"/>
    <m/>
    <m/>
    <m/>
    <m/>
    <n v="5062.5"/>
    <m/>
    <m/>
  </r>
  <r>
    <x v="9"/>
    <x v="0"/>
    <x v="1"/>
    <x v="0"/>
    <m/>
    <x v="7"/>
    <x v="0"/>
    <x v="0"/>
    <x v="0"/>
    <x v="141"/>
    <x v="141"/>
    <x v="86"/>
    <x v="10"/>
    <x v="1"/>
    <m/>
    <m/>
    <m/>
    <m/>
    <n v="3393.25"/>
    <m/>
    <m/>
  </r>
  <r>
    <x v="9"/>
    <x v="0"/>
    <x v="1"/>
    <x v="0"/>
    <m/>
    <x v="7"/>
    <x v="0"/>
    <x v="0"/>
    <x v="0"/>
    <x v="143"/>
    <x v="143"/>
    <x v="86"/>
    <x v="10"/>
    <x v="1"/>
    <m/>
    <m/>
    <m/>
    <m/>
    <n v="500"/>
    <m/>
    <m/>
  </r>
  <r>
    <x v="9"/>
    <x v="0"/>
    <x v="0"/>
    <x v="0"/>
    <m/>
    <x v="7"/>
    <x v="0"/>
    <x v="0"/>
    <x v="0"/>
    <x v="144"/>
    <x v="144"/>
    <x v="87"/>
    <x v="10"/>
    <x v="1"/>
    <m/>
    <m/>
    <m/>
    <m/>
    <n v="5214"/>
    <m/>
    <m/>
  </r>
  <r>
    <x v="9"/>
    <x v="0"/>
    <x v="0"/>
    <x v="1"/>
    <m/>
    <x v="7"/>
    <x v="0"/>
    <x v="0"/>
    <x v="0"/>
    <x v="145"/>
    <x v="145"/>
    <x v="88"/>
    <x v="10"/>
    <x v="1"/>
    <m/>
    <m/>
    <m/>
    <m/>
    <m/>
    <m/>
    <m/>
  </r>
  <r>
    <x v="9"/>
    <x v="0"/>
    <x v="0"/>
    <x v="0"/>
    <m/>
    <x v="7"/>
    <x v="0"/>
    <x v="0"/>
    <x v="0"/>
    <x v="146"/>
    <x v="146"/>
    <x v="89"/>
    <x v="10"/>
    <x v="1"/>
    <m/>
    <m/>
    <m/>
    <m/>
    <n v="4827"/>
    <m/>
    <m/>
  </r>
  <r>
    <x v="9"/>
    <x v="0"/>
    <x v="1"/>
    <x v="0"/>
    <m/>
    <x v="7"/>
    <x v="0"/>
    <x v="0"/>
    <x v="0"/>
    <x v="142"/>
    <x v="142"/>
    <x v="86"/>
    <x v="10"/>
    <x v="1"/>
    <m/>
    <m/>
    <m/>
    <m/>
    <n v="1500"/>
    <m/>
    <m/>
  </r>
  <r>
    <x v="9"/>
    <x v="0"/>
    <x v="0"/>
    <x v="0"/>
    <m/>
    <x v="7"/>
    <x v="0"/>
    <x v="0"/>
    <x v="0"/>
    <x v="147"/>
    <x v="147"/>
    <x v="86"/>
    <x v="10"/>
    <x v="1"/>
    <m/>
    <m/>
    <m/>
    <m/>
    <n v="4059.92"/>
    <m/>
    <m/>
  </r>
  <r>
    <x v="9"/>
    <x v="0"/>
    <x v="0"/>
    <x v="0"/>
    <m/>
    <x v="7"/>
    <x v="0"/>
    <x v="0"/>
    <x v="0"/>
    <x v="148"/>
    <x v="148"/>
    <x v="90"/>
    <x v="11"/>
    <x v="1"/>
    <m/>
    <m/>
    <m/>
    <m/>
    <n v="752"/>
    <m/>
    <m/>
  </r>
  <r>
    <x v="9"/>
    <x v="0"/>
    <x v="0"/>
    <x v="0"/>
    <m/>
    <x v="7"/>
    <x v="0"/>
    <x v="0"/>
    <x v="0"/>
    <x v="151"/>
    <x v="151"/>
    <x v="90"/>
    <x v="11"/>
    <x v="1"/>
    <m/>
    <m/>
    <m/>
    <m/>
    <n v="1500"/>
    <m/>
    <m/>
  </r>
  <r>
    <x v="9"/>
    <x v="0"/>
    <x v="0"/>
    <x v="0"/>
    <m/>
    <x v="7"/>
    <x v="0"/>
    <x v="0"/>
    <x v="0"/>
    <x v="161"/>
    <x v="161"/>
    <x v="90"/>
    <x v="11"/>
    <x v="1"/>
    <m/>
    <m/>
    <m/>
    <m/>
    <n v="3370"/>
    <m/>
    <m/>
  </r>
  <r>
    <x v="9"/>
    <x v="0"/>
    <x v="0"/>
    <x v="0"/>
    <m/>
    <x v="7"/>
    <x v="0"/>
    <x v="0"/>
    <x v="0"/>
    <x v="152"/>
    <x v="152"/>
    <x v="91"/>
    <x v="11"/>
    <x v="1"/>
    <m/>
    <m/>
    <m/>
    <m/>
    <n v="4167.33"/>
    <m/>
    <m/>
  </r>
  <r>
    <x v="9"/>
    <x v="0"/>
    <x v="0"/>
    <x v="0"/>
    <m/>
    <x v="7"/>
    <x v="0"/>
    <x v="0"/>
    <x v="0"/>
    <x v="159"/>
    <x v="159"/>
    <x v="94"/>
    <x v="11"/>
    <x v="1"/>
    <m/>
    <m/>
    <m/>
    <m/>
    <n v="4367"/>
    <m/>
    <m/>
  </r>
  <r>
    <x v="9"/>
    <x v="0"/>
    <x v="0"/>
    <x v="0"/>
    <m/>
    <x v="7"/>
    <x v="0"/>
    <x v="0"/>
    <x v="0"/>
    <x v="153"/>
    <x v="153"/>
    <x v="92"/>
    <x v="11"/>
    <x v="1"/>
    <m/>
    <m/>
    <m/>
    <m/>
    <n v="4950"/>
    <m/>
    <m/>
  </r>
  <r>
    <x v="9"/>
    <x v="0"/>
    <x v="0"/>
    <x v="0"/>
    <m/>
    <x v="7"/>
    <x v="0"/>
    <x v="0"/>
    <x v="1"/>
    <x v="154"/>
    <x v="154"/>
    <x v="92"/>
    <x v="11"/>
    <x v="1"/>
    <m/>
    <m/>
    <m/>
    <m/>
    <n v="1000"/>
    <m/>
    <m/>
  </r>
  <r>
    <x v="9"/>
    <x v="0"/>
    <x v="1"/>
    <x v="0"/>
    <m/>
    <x v="7"/>
    <x v="0"/>
    <x v="0"/>
    <x v="0"/>
    <x v="155"/>
    <x v="155"/>
    <x v="92"/>
    <x v="11"/>
    <x v="1"/>
    <m/>
    <m/>
    <m/>
    <m/>
    <n v="0"/>
    <m/>
    <m/>
  </r>
  <r>
    <x v="9"/>
    <x v="0"/>
    <x v="1"/>
    <x v="0"/>
    <m/>
    <x v="7"/>
    <x v="0"/>
    <x v="0"/>
    <x v="0"/>
    <x v="156"/>
    <x v="156"/>
    <x v="93"/>
    <x v="11"/>
    <x v="1"/>
    <m/>
    <m/>
    <m/>
    <m/>
    <n v="3533.64"/>
    <m/>
    <m/>
  </r>
  <r>
    <x v="9"/>
    <x v="0"/>
    <x v="0"/>
    <x v="0"/>
    <m/>
    <x v="7"/>
    <x v="0"/>
    <x v="0"/>
    <x v="0"/>
    <x v="157"/>
    <x v="157"/>
    <x v="92"/>
    <x v="11"/>
    <x v="1"/>
    <m/>
    <m/>
    <m/>
    <m/>
    <n v="3564"/>
    <m/>
    <m/>
  </r>
  <r>
    <x v="9"/>
    <x v="0"/>
    <x v="0"/>
    <x v="0"/>
    <m/>
    <x v="7"/>
    <x v="0"/>
    <x v="0"/>
    <x v="1"/>
    <x v="158"/>
    <x v="158"/>
    <x v="92"/>
    <x v="11"/>
    <x v="1"/>
    <m/>
    <m/>
    <m/>
    <m/>
    <n v="0"/>
    <m/>
    <m/>
  </r>
  <r>
    <x v="9"/>
    <x v="0"/>
    <x v="0"/>
    <x v="0"/>
    <m/>
    <x v="7"/>
    <x v="0"/>
    <x v="0"/>
    <x v="0"/>
    <x v="160"/>
    <x v="160"/>
    <x v="90"/>
    <x v="11"/>
    <x v="1"/>
    <m/>
    <m/>
    <m/>
    <m/>
    <n v="3437"/>
    <m/>
    <m/>
  </r>
  <r>
    <x v="9"/>
    <x v="0"/>
    <x v="0"/>
    <x v="0"/>
    <m/>
    <x v="7"/>
    <x v="0"/>
    <x v="0"/>
    <x v="0"/>
    <x v="149"/>
    <x v="149"/>
    <x v="90"/>
    <x v="11"/>
    <x v="1"/>
    <m/>
    <m/>
    <m/>
    <m/>
    <n v="8994"/>
    <m/>
    <m/>
  </r>
  <r>
    <x v="9"/>
    <x v="0"/>
    <x v="0"/>
    <x v="0"/>
    <m/>
    <x v="7"/>
    <x v="0"/>
    <x v="0"/>
    <x v="0"/>
    <x v="150"/>
    <x v="150"/>
    <x v="90"/>
    <x v="11"/>
    <x v="1"/>
    <m/>
    <m/>
    <m/>
    <m/>
    <n v="1564"/>
    <m/>
    <m/>
  </r>
  <r>
    <x v="9"/>
    <x v="0"/>
    <x v="0"/>
    <x v="0"/>
    <m/>
    <x v="7"/>
    <x v="0"/>
    <x v="0"/>
    <x v="0"/>
    <x v="162"/>
    <x v="162"/>
    <x v="95"/>
    <x v="11"/>
    <x v="1"/>
    <m/>
    <m/>
    <m/>
    <m/>
    <n v="5034"/>
    <m/>
    <m/>
  </r>
  <r>
    <x v="9"/>
    <x v="0"/>
    <x v="0"/>
    <x v="0"/>
    <m/>
    <x v="7"/>
    <x v="0"/>
    <x v="0"/>
    <x v="0"/>
    <x v="168"/>
    <x v="168"/>
    <x v="98"/>
    <x v="12"/>
    <x v="1"/>
    <m/>
    <m/>
    <m/>
    <m/>
    <n v="1264"/>
    <m/>
    <m/>
  </r>
  <r>
    <x v="9"/>
    <x v="0"/>
    <x v="1"/>
    <x v="0"/>
    <m/>
    <x v="7"/>
    <x v="0"/>
    <x v="0"/>
    <x v="0"/>
    <x v="163"/>
    <x v="163"/>
    <x v="96"/>
    <x v="12"/>
    <x v="1"/>
    <m/>
    <m/>
    <m/>
    <m/>
    <n v="2738.84"/>
    <m/>
    <m/>
  </r>
  <r>
    <x v="9"/>
    <x v="0"/>
    <x v="0"/>
    <x v="0"/>
    <m/>
    <x v="7"/>
    <x v="0"/>
    <x v="0"/>
    <x v="0"/>
    <x v="167"/>
    <x v="167"/>
    <x v="97"/>
    <x v="12"/>
    <x v="1"/>
    <m/>
    <m/>
    <m/>
    <m/>
    <n v="5777.5"/>
    <m/>
    <m/>
  </r>
  <r>
    <x v="9"/>
    <x v="0"/>
    <x v="0"/>
    <x v="0"/>
    <m/>
    <x v="7"/>
    <x v="0"/>
    <x v="0"/>
    <x v="0"/>
    <x v="169"/>
    <x v="169"/>
    <x v="98"/>
    <x v="12"/>
    <x v="1"/>
    <m/>
    <m/>
    <m/>
    <m/>
    <n v="764"/>
    <m/>
    <m/>
  </r>
  <r>
    <x v="9"/>
    <x v="0"/>
    <x v="0"/>
    <x v="0"/>
    <m/>
    <x v="7"/>
    <x v="0"/>
    <x v="0"/>
    <x v="0"/>
    <x v="165"/>
    <x v="165"/>
    <x v="96"/>
    <x v="12"/>
    <x v="1"/>
    <m/>
    <m/>
    <m/>
    <m/>
    <n v="2203"/>
    <m/>
    <m/>
  </r>
  <r>
    <x v="9"/>
    <x v="0"/>
    <x v="1"/>
    <x v="0"/>
    <m/>
    <x v="7"/>
    <x v="0"/>
    <x v="0"/>
    <x v="0"/>
    <x v="173"/>
    <x v="173"/>
    <x v="99"/>
    <x v="12"/>
    <x v="1"/>
    <m/>
    <m/>
    <m/>
    <m/>
    <n v="2357"/>
    <m/>
    <m/>
  </r>
  <r>
    <x v="9"/>
    <x v="0"/>
    <x v="0"/>
    <x v="0"/>
    <m/>
    <x v="7"/>
    <x v="0"/>
    <x v="0"/>
    <x v="0"/>
    <x v="175"/>
    <x v="175"/>
    <x v="97"/>
    <x v="12"/>
    <x v="1"/>
    <m/>
    <m/>
    <m/>
    <m/>
    <n v="5000"/>
    <m/>
    <m/>
  </r>
  <r>
    <x v="9"/>
    <x v="0"/>
    <x v="0"/>
    <x v="0"/>
    <m/>
    <x v="7"/>
    <x v="0"/>
    <x v="0"/>
    <x v="0"/>
    <x v="176"/>
    <x v="176"/>
    <x v="97"/>
    <x v="12"/>
    <x v="1"/>
    <m/>
    <m/>
    <m/>
    <m/>
    <n v="6692"/>
    <m/>
    <m/>
  </r>
  <r>
    <x v="9"/>
    <x v="0"/>
    <x v="0"/>
    <x v="0"/>
    <m/>
    <x v="7"/>
    <x v="0"/>
    <x v="0"/>
    <x v="0"/>
    <x v="177"/>
    <x v="177"/>
    <x v="97"/>
    <x v="12"/>
    <x v="1"/>
    <m/>
    <m/>
    <m/>
    <m/>
    <n v="2275"/>
    <m/>
    <m/>
  </r>
  <r>
    <x v="9"/>
    <x v="0"/>
    <x v="1"/>
    <x v="0"/>
    <m/>
    <x v="7"/>
    <x v="0"/>
    <x v="0"/>
    <x v="0"/>
    <x v="178"/>
    <x v="178"/>
    <x v="100"/>
    <x v="12"/>
    <x v="1"/>
    <m/>
    <m/>
    <m/>
    <m/>
    <m/>
    <m/>
    <m/>
  </r>
  <r>
    <x v="9"/>
    <x v="0"/>
    <x v="0"/>
    <x v="0"/>
    <m/>
    <x v="7"/>
    <x v="0"/>
    <x v="0"/>
    <x v="0"/>
    <x v="180"/>
    <x v="180"/>
    <x v="102"/>
    <x v="12"/>
    <x v="1"/>
    <m/>
    <m/>
    <m/>
    <m/>
    <n v="1587"/>
    <m/>
    <m/>
  </r>
  <r>
    <x v="9"/>
    <x v="0"/>
    <x v="1"/>
    <x v="0"/>
    <m/>
    <x v="7"/>
    <x v="0"/>
    <x v="0"/>
    <x v="0"/>
    <x v="183"/>
    <x v="183"/>
    <x v="97"/>
    <x v="12"/>
    <x v="1"/>
    <m/>
    <m/>
    <m/>
    <m/>
    <n v="3135.94"/>
    <m/>
    <m/>
  </r>
  <r>
    <x v="9"/>
    <x v="0"/>
    <x v="0"/>
    <x v="0"/>
    <m/>
    <x v="7"/>
    <x v="0"/>
    <x v="0"/>
    <x v="0"/>
    <x v="164"/>
    <x v="164"/>
    <x v="96"/>
    <x v="12"/>
    <x v="1"/>
    <m/>
    <m/>
    <m/>
    <m/>
    <n v="0"/>
    <m/>
    <m/>
  </r>
  <r>
    <x v="9"/>
    <x v="0"/>
    <x v="1"/>
    <x v="0"/>
    <m/>
    <x v="7"/>
    <x v="0"/>
    <x v="0"/>
    <x v="0"/>
    <x v="166"/>
    <x v="166"/>
    <x v="96"/>
    <x v="12"/>
    <x v="1"/>
    <m/>
    <m/>
    <m/>
    <m/>
    <n v="500"/>
    <m/>
    <m/>
  </r>
  <r>
    <x v="9"/>
    <x v="0"/>
    <x v="1"/>
    <x v="0"/>
    <m/>
    <x v="7"/>
    <x v="0"/>
    <x v="0"/>
    <x v="0"/>
    <x v="174"/>
    <x v="174"/>
    <x v="99"/>
    <x v="12"/>
    <x v="1"/>
    <m/>
    <m/>
    <m/>
    <m/>
    <n v="0"/>
    <m/>
    <m/>
  </r>
  <r>
    <x v="9"/>
    <x v="0"/>
    <x v="0"/>
    <x v="0"/>
    <m/>
    <x v="7"/>
    <x v="0"/>
    <x v="0"/>
    <x v="0"/>
    <x v="170"/>
    <x v="170"/>
    <x v="98"/>
    <x v="12"/>
    <x v="1"/>
    <m/>
    <m/>
    <m/>
    <m/>
    <n v="787"/>
    <m/>
    <m/>
  </r>
  <r>
    <x v="9"/>
    <x v="0"/>
    <x v="1"/>
    <x v="0"/>
    <m/>
    <x v="7"/>
    <x v="0"/>
    <x v="0"/>
    <x v="0"/>
    <x v="179"/>
    <x v="179"/>
    <x v="101"/>
    <x v="12"/>
    <x v="1"/>
    <m/>
    <m/>
    <m/>
    <m/>
    <n v="0"/>
    <m/>
    <m/>
  </r>
  <r>
    <x v="9"/>
    <x v="0"/>
    <x v="1"/>
    <x v="0"/>
    <m/>
    <x v="7"/>
    <x v="0"/>
    <x v="0"/>
    <x v="1"/>
    <x v="184"/>
    <x v="184"/>
    <x v="103"/>
    <x v="12"/>
    <x v="1"/>
    <m/>
    <m/>
    <m/>
    <m/>
    <n v="9973.5"/>
    <m/>
    <m/>
  </r>
  <r>
    <x v="9"/>
    <x v="0"/>
    <x v="0"/>
    <x v="0"/>
    <m/>
    <x v="7"/>
    <x v="0"/>
    <x v="0"/>
    <x v="0"/>
    <x v="185"/>
    <x v="185"/>
    <x v="104"/>
    <x v="12"/>
    <x v="1"/>
    <m/>
    <m/>
    <m/>
    <m/>
    <n v="5584.16"/>
    <m/>
    <m/>
  </r>
  <r>
    <x v="9"/>
    <x v="0"/>
    <x v="0"/>
    <x v="0"/>
    <m/>
    <x v="7"/>
    <x v="0"/>
    <x v="0"/>
    <x v="0"/>
    <x v="181"/>
    <x v="181"/>
    <x v="102"/>
    <x v="12"/>
    <x v="1"/>
    <m/>
    <m/>
    <m/>
    <m/>
    <n v="1297"/>
    <m/>
    <m/>
  </r>
  <r>
    <x v="9"/>
    <x v="0"/>
    <x v="0"/>
    <x v="0"/>
    <m/>
    <x v="7"/>
    <x v="0"/>
    <x v="0"/>
    <x v="0"/>
    <x v="171"/>
    <x v="171"/>
    <x v="98"/>
    <x v="12"/>
    <x v="1"/>
    <m/>
    <m/>
    <m/>
    <m/>
    <n v="676"/>
    <m/>
    <m/>
  </r>
  <r>
    <x v="9"/>
    <x v="0"/>
    <x v="0"/>
    <x v="0"/>
    <m/>
    <x v="7"/>
    <x v="0"/>
    <x v="0"/>
    <x v="0"/>
    <x v="172"/>
    <x v="172"/>
    <x v="98"/>
    <x v="12"/>
    <x v="1"/>
    <m/>
    <m/>
    <m/>
    <m/>
    <n v="5213"/>
    <m/>
    <m/>
  </r>
  <r>
    <x v="9"/>
    <x v="0"/>
    <x v="0"/>
    <x v="0"/>
    <m/>
    <x v="7"/>
    <x v="0"/>
    <x v="0"/>
    <x v="0"/>
    <x v="182"/>
    <x v="182"/>
    <x v="102"/>
    <x v="12"/>
    <x v="1"/>
    <m/>
    <m/>
    <m/>
    <m/>
    <n v="1540"/>
    <m/>
    <m/>
  </r>
  <r>
    <x v="9"/>
    <x v="0"/>
    <x v="0"/>
    <x v="0"/>
    <m/>
    <x v="7"/>
    <x v="0"/>
    <x v="0"/>
    <x v="0"/>
    <x v="10"/>
    <x v="10"/>
    <x v="4"/>
    <x v="1"/>
    <x v="0"/>
    <m/>
    <m/>
    <m/>
    <m/>
    <n v="498.33"/>
    <m/>
    <m/>
  </r>
  <r>
    <x v="9"/>
    <x v="0"/>
    <x v="1"/>
    <x v="0"/>
    <m/>
    <x v="7"/>
    <x v="0"/>
    <x v="0"/>
    <x v="0"/>
    <x v="12"/>
    <x v="12"/>
    <x v="5"/>
    <x v="1"/>
    <x v="0"/>
    <m/>
    <m/>
    <m/>
    <m/>
    <m/>
    <m/>
    <m/>
  </r>
  <r>
    <x v="9"/>
    <x v="0"/>
    <x v="0"/>
    <x v="0"/>
    <m/>
    <x v="7"/>
    <x v="0"/>
    <x v="0"/>
    <x v="0"/>
    <x v="332"/>
    <x v="335"/>
    <x v="5"/>
    <x v="1"/>
    <x v="0"/>
    <m/>
    <m/>
    <m/>
    <m/>
    <n v="3000"/>
    <m/>
    <m/>
  </r>
  <r>
    <x v="9"/>
    <x v="0"/>
    <x v="1"/>
    <x v="0"/>
    <m/>
    <x v="7"/>
    <x v="0"/>
    <x v="0"/>
    <x v="0"/>
    <x v="333"/>
    <x v="336"/>
    <x v="5"/>
    <x v="1"/>
    <x v="0"/>
    <m/>
    <m/>
    <m/>
    <m/>
    <n v="4000"/>
    <m/>
    <m/>
  </r>
  <r>
    <x v="9"/>
    <x v="0"/>
    <x v="0"/>
    <x v="0"/>
    <m/>
    <x v="7"/>
    <x v="0"/>
    <x v="0"/>
    <x v="0"/>
    <x v="334"/>
    <x v="337"/>
    <x v="5"/>
    <x v="1"/>
    <x v="0"/>
    <m/>
    <m/>
    <m/>
    <m/>
    <n v="11878"/>
    <m/>
    <m/>
  </r>
  <r>
    <x v="9"/>
    <x v="0"/>
    <x v="0"/>
    <x v="0"/>
    <m/>
    <x v="7"/>
    <x v="0"/>
    <x v="0"/>
    <x v="0"/>
    <x v="331"/>
    <x v="334"/>
    <x v="5"/>
    <x v="1"/>
    <x v="0"/>
    <m/>
    <m/>
    <m/>
    <m/>
    <n v="5000"/>
    <m/>
    <m/>
  </r>
  <r>
    <x v="9"/>
    <x v="0"/>
    <x v="1"/>
    <x v="0"/>
    <m/>
    <x v="7"/>
    <x v="0"/>
    <x v="0"/>
    <x v="1"/>
    <x v="13"/>
    <x v="13"/>
    <x v="6"/>
    <x v="1"/>
    <x v="0"/>
    <m/>
    <m/>
    <m/>
    <m/>
    <m/>
    <m/>
    <m/>
  </r>
  <r>
    <x v="9"/>
    <x v="0"/>
    <x v="0"/>
    <x v="0"/>
    <m/>
    <x v="7"/>
    <x v="0"/>
    <x v="0"/>
    <x v="0"/>
    <x v="14"/>
    <x v="14"/>
    <x v="6"/>
    <x v="1"/>
    <x v="0"/>
    <m/>
    <m/>
    <m/>
    <m/>
    <n v="2619"/>
    <m/>
    <m/>
  </r>
  <r>
    <x v="9"/>
    <x v="0"/>
    <x v="1"/>
    <x v="0"/>
    <m/>
    <x v="7"/>
    <x v="0"/>
    <x v="0"/>
    <x v="0"/>
    <x v="15"/>
    <x v="15"/>
    <x v="7"/>
    <x v="1"/>
    <x v="0"/>
    <m/>
    <m/>
    <m/>
    <m/>
    <n v="1600"/>
    <m/>
    <m/>
  </r>
  <r>
    <x v="9"/>
    <x v="0"/>
    <x v="1"/>
    <x v="0"/>
    <m/>
    <x v="7"/>
    <x v="0"/>
    <x v="0"/>
    <x v="0"/>
    <x v="18"/>
    <x v="18"/>
    <x v="8"/>
    <x v="1"/>
    <x v="0"/>
    <m/>
    <m/>
    <m/>
    <m/>
    <n v="534"/>
    <m/>
    <m/>
  </r>
  <r>
    <x v="9"/>
    <x v="0"/>
    <x v="0"/>
    <x v="0"/>
    <m/>
    <x v="7"/>
    <x v="0"/>
    <x v="0"/>
    <x v="1"/>
    <x v="19"/>
    <x v="19"/>
    <x v="8"/>
    <x v="1"/>
    <x v="0"/>
    <m/>
    <m/>
    <m/>
    <m/>
    <n v="8082"/>
    <m/>
    <m/>
  </r>
  <r>
    <x v="9"/>
    <x v="0"/>
    <x v="0"/>
    <x v="0"/>
    <m/>
    <x v="7"/>
    <x v="0"/>
    <x v="0"/>
    <x v="0"/>
    <x v="17"/>
    <x v="17"/>
    <x v="7"/>
    <x v="1"/>
    <x v="0"/>
    <m/>
    <m/>
    <m/>
    <m/>
    <n v="750"/>
    <m/>
    <m/>
  </r>
  <r>
    <x v="9"/>
    <x v="0"/>
    <x v="1"/>
    <x v="0"/>
    <m/>
    <x v="7"/>
    <x v="0"/>
    <x v="0"/>
    <x v="0"/>
    <x v="11"/>
    <x v="11"/>
    <x v="4"/>
    <x v="1"/>
    <x v="0"/>
    <m/>
    <m/>
    <m/>
    <m/>
    <n v="200"/>
    <m/>
    <m/>
  </r>
  <r>
    <x v="9"/>
    <x v="0"/>
    <x v="0"/>
    <x v="0"/>
    <m/>
    <x v="7"/>
    <x v="0"/>
    <x v="0"/>
    <x v="0"/>
    <x v="21"/>
    <x v="21"/>
    <x v="9"/>
    <x v="1"/>
    <x v="0"/>
    <m/>
    <m/>
    <m/>
    <m/>
    <n v="5533.08"/>
    <m/>
    <m/>
  </r>
  <r>
    <x v="9"/>
    <x v="0"/>
    <x v="1"/>
    <x v="0"/>
    <m/>
    <x v="7"/>
    <x v="0"/>
    <x v="0"/>
    <x v="0"/>
    <x v="16"/>
    <x v="16"/>
    <x v="7"/>
    <x v="1"/>
    <x v="0"/>
    <m/>
    <m/>
    <m/>
    <m/>
    <n v="8356"/>
    <m/>
    <m/>
  </r>
  <r>
    <x v="9"/>
    <x v="0"/>
    <x v="0"/>
    <x v="0"/>
    <m/>
    <x v="7"/>
    <x v="0"/>
    <x v="0"/>
    <x v="0"/>
    <x v="22"/>
    <x v="22"/>
    <x v="6"/>
    <x v="1"/>
    <x v="0"/>
    <m/>
    <m/>
    <m/>
    <m/>
    <n v="2260"/>
    <m/>
    <m/>
  </r>
  <r>
    <x v="9"/>
    <x v="0"/>
    <x v="0"/>
    <x v="0"/>
    <m/>
    <x v="7"/>
    <x v="0"/>
    <x v="0"/>
    <x v="0"/>
    <x v="23"/>
    <x v="23"/>
    <x v="10"/>
    <x v="1"/>
    <x v="0"/>
    <m/>
    <m/>
    <m/>
    <m/>
    <n v="0"/>
    <m/>
    <m/>
  </r>
  <r>
    <x v="9"/>
    <x v="0"/>
    <x v="0"/>
    <x v="0"/>
    <m/>
    <x v="7"/>
    <x v="0"/>
    <x v="0"/>
    <x v="0"/>
    <x v="24"/>
    <x v="24"/>
    <x v="4"/>
    <x v="1"/>
    <x v="0"/>
    <m/>
    <m/>
    <m/>
    <m/>
    <n v="3542"/>
    <m/>
    <m/>
  </r>
  <r>
    <x v="9"/>
    <x v="0"/>
    <x v="0"/>
    <x v="0"/>
    <m/>
    <x v="7"/>
    <x v="0"/>
    <x v="0"/>
    <x v="0"/>
    <x v="25"/>
    <x v="25"/>
    <x v="5"/>
    <x v="1"/>
    <x v="0"/>
    <m/>
    <m/>
    <m/>
    <m/>
    <n v="1781"/>
    <m/>
    <m/>
  </r>
  <r>
    <x v="9"/>
    <x v="0"/>
    <x v="0"/>
    <x v="0"/>
    <m/>
    <x v="7"/>
    <x v="0"/>
    <x v="0"/>
    <x v="0"/>
    <x v="26"/>
    <x v="26"/>
    <x v="10"/>
    <x v="1"/>
    <x v="0"/>
    <m/>
    <m/>
    <m/>
    <m/>
    <n v="4580"/>
    <m/>
    <m/>
  </r>
  <r>
    <x v="9"/>
    <x v="0"/>
    <x v="0"/>
    <x v="0"/>
    <m/>
    <x v="7"/>
    <x v="0"/>
    <x v="0"/>
    <x v="1"/>
    <x v="27"/>
    <x v="27"/>
    <x v="11"/>
    <x v="1"/>
    <x v="0"/>
    <m/>
    <m/>
    <m/>
    <m/>
    <n v="3370"/>
    <m/>
    <m/>
  </r>
  <r>
    <x v="9"/>
    <x v="0"/>
    <x v="0"/>
    <x v="0"/>
    <m/>
    <x v="7"/>
    <x v="0"/>
    <x v="0"/>
    <x v="0"/>
    <x v="20"/>
    <x v="20"/>
    <x v="8"/>
    <x v="1"/>
    <x v="0"/>
    <m/>
    <m/>
    <m/>
    <m/>
    <n v="1291"/>
    <m/>
    <m/>
  </r>
  <r>
    <x v="9"/>
    <x v="0"/>
    <x v="0"/>
    <x v="0"/>
    <m/>
    <x v="7"/>
    <x v="0"/>
    <x v="0"/>
    <x v="0"/>
    <x v="35"/>
    <x v="35"/>
    <x v="19"/>
    <x v="2"/>
    <x v="0"/>
    <m/>
    <m/>
    <m/>
    <m/>
    <n v="4082"/>
    <m/>
    <m/>
  </r>
  <r>
    <x v="9"/>
    <x v="0"/>
    <x v="0"/>
    <x v="0"/>
    <m/>
    <x v="7"/>
    <x v="0"/>
    <x v="0"/>
    <x v="0"/>
    <x v="28"/>
    <x v="28"/>
    <x v="12"/>
    <x v="2"/>
    <x v="0"/>
    <m/>
    <m/>
    <m/>
    <m/>
    <n v="4216"/>
    <m/>
    <m/>
  </r>
  <r>
    <x v="9"/>
    <x v="0"/>
    <x v="0"/>
    <x v="1"/>
    <m/>
    <x v="7"/>
    <x v="0"/>
    <x v="0"/>
    <x v="1"/>
    <x v="29"/>
    <x v="29"/>
    <x v="13"/>
    <x v="2"/>
    <x v="0"/>
    <m/>
    <m/>
    <m/>
    <m/>
    <n v="18031"/>
    <m/>
    <m/>
  </r>
  <r>
    <x v="9"/>
    <x v="0"/>
    <x v="0"/>
    <x v="1"/>
    <m/>
    <x v="7"/>
    <x v="0"/>
    <x v="0"/>
    <x v="1"/>
    <x v="30"/>
    <x v="30"/>
    <x v="14"/>
    <x v="2"/>
    <x v="0"/>
    <m/>
    <m/>
    <m/>
    <m/>
    <n v="11424"/>
    <m/>
    <m/>
  </r>
  <r>
    <x v="9"/>
    <x v="0"/>
    <x v="1"/>
    <x v="0"/>
    <m/>
    <x v="7"/>
    <x v="0"/>
    <x v="0"/>
    <x v="0"/>
    <x v="31"/>
    <x v="31"/>
    <x v="15"/>
    <x v="2"/>
    <x v="0"/>
    <m/>
    <m/>
    <m/>
    <m/>
    <n v="5383"/>
    <m/>
    <m/>
  </r>
  <r>
    <x v="9"/>
    <x v="0"/>
    <x v="0"/>
    <x v="0"/>
    <m/>
    <x v="7"/>
    <x v="0"/>
    <x v="0"/>
    <x v="0"/>
    <x v="32"/>
    <x v="32"/>
    <x v="16"/>
    <x v="2"/>
    <x v="0"/>
    <m/>
    <m/>
    <m/>
    <m/>
    <n v="5850"/>
    <m/>
    <m/>
  </r>
  <r>
    <x v="9"/>
    <x v="0"/>
    <x v="0"/>
    <x v="0"/>
    <m/>
    <x v="7"/>
    <x v="0"/>
    <x v="0"/>
    <x v="0"/>
    <x v="33"/>
    <x v="33"/>
    <x v="17"/>
    <x v="2"/>
    <x v="0"/>
    <m/>
    <m/>
    <m/>
    <m/>
    <n v="5672"/>
    <m/>
    <m/>
  </r>
  <r>
    <x v="9"/>
    <x v="0"/>
    <x v="0"/>
    <x v="0"/>
    <m/>
    <x v="7"/>
    <x v="0"/>
    <x v="0"/>
    <x v="0"/>
    <x v="34"/>
    <x v="34"/>
    <x v="18"/>
    <x v="2"/>
    <x v="0"/>
    <m/>
    <m/>
    <m/>
    <m/>
    <n v="7786"/>
    <m/>
    <m/>
  </r>
  <r>
    <x v="9"/>
    <x v="0"/>
    <x v="1"/>
    <x v="0"/>
    <m/>
    <x v="7"/>
    <x v="0"/>
    <x v="0"/>
    <x v="0"/>
    <x v="36"/>
    <x v="36"/>
    <x v="12"/>
    <x v="2"/>
    <x v="0"/>
    <m/>
    <m/>
    <m/>
    <m/>
    <n v="2300"/>
    <m/>
    <m/>
  </r>
  <r>
    <x v="9"/>
    <x v="0"/>
    <x v="0"/>
    <x v="0"/>
    <m/>
    <x v="7"/>
    <x v="0"/>
    <x v="0"/>
    <x v="0"/>
    <x v="45"/>
    <x v="45"/>
    <x v="28"/>
    <x v="3"/>
    <x v="0"/>
    <m/>
    <m/>
    <m/>
    <m/>
    <n v="2867"/>
    <m/>
    <m/>
  </r>
  <r>
    <x v="9"/>
    <x v="0"/>
    <x v="0"/>
    <x v="0"/>
    <m/>
    <x v="7"/>
    <x v="0"/>
    <x v="0"/>
    <x v="0"/>
    <x v="46"/>
    <x v="46"/>
    <x v="29"/>
    <x v="3"/>
    <x v="0"/>
    <m/>
    <m/>
    <m/>
    <m/>
    <n v="4782"/>
    <m/>
    <m/>
  </r>
  <r>
    <x v="9"/>
    <x v="0"/>
    <x v="1"/>
    <x v="0"/>
    <m/>
    <x v="7"/>
    <x v="0"/>
    <x v="0"/>
    <x v="0"/>
    <x v="48"/>
    <x v="48"/>
    <x v="31"/>
    <x v="3"/>
    <x v="0"/>
    <m/>
    <m/>
    <m/>
    <m/>
    <n v="2000"/>
    <m/>
    <m/>
  </r>
  <r>
    <x v="9"/>
    <x v="0"/>
    <x v="0"/>
    <x v="0"/>
    <m/>
    <x v="7"/>
    <x v="0"/>
    <x v="0"/>
    <x v="0"/>
    <x v="47"/>
    <x v="47"/>
    <x v="30"/>
    <x v="3"/>
    <x v="0"/>
    <m/>
    <m/>
    <m/>
    <m/>
    <n v="6000"/>
    <m/>
    <m/>
  </r>
  <r>
    <x v="9"/>
    <x v="0"/>
    <x v="0"/>
    <x v="0"/>
    <m/>
    <x v="7"/>
    <x v="0"/>
    <x v="0"/>
    <x v="0"/>
    <x v="49"/>
    <x v="49"/>
    <x v="32"/>
    <x v="3"/>
    <x v="0"/>
    <m/>
    <m/>
    <m/>
    <m/>
    <n v="4578"/>
    <m/>
    <m/>
  </r>
  <r>
    <x v="9"/>
    <x v="0"/>
    <x v="0"/>
    <x v="0"/>
    <m/>
    <x v="7"/>
    <x v="0"/>
    <x v="0"/>
    <x v="0"/>
    <x v="50"/>
    <x v="50"/>
    <x v="28"/>
    <x v="3"/>
    <x v="0"/>
    <m/>
    <m/>
    <m/>
    <m/>
    <n v="9712"/>
    <m/>
    <m/>
  </r>
  <r>
    <x v="9"/>
    <x v="0"/>
    <x v="0"/>
    <x v="0"/>
    <m/>
    <x v="7"/>
    <x v="0"/>
    <x v="0"/>
    <x v="0"/>
    <x v="37"/>
    <x v="37"/>
    <x v="20"/>
    <x v="3"/>
    <x v="0"/>
    <m/>
    <m/>
    <m/>
    <m/>
    <n v="0"/>
    <m/>
    <m/>
  </r>
  <r>
    <x v="9"/>
    <x v="0"/>
    <x v="0"/>
    <x v="0"/>
    <m/>
    <x v="7"/>
    <x v="0"/>
    <x v="0"/>
    <x v="0"/>
    <x v="39"/>
    <x v="39"/>
    <x v="22"/>
    <x v="3"/>
    <x v="0"/>
    <m/>
    <m/>
    <m/>
    <m/>
    <n v="5338"/>
    <m/>
    <m/>
  </r>
  <r>
    <x v="9"/>
    <x v="0"/>
    <x v="0"/>
    <x v="0"/>
    <m/>
    <x v="7"/>
    <x v="0"/>
    <x v="0"/>
    <x v="0"/>
    <x v="40"/>
    <x v="40"/>
    <x v="23"/>
    <x v="3"/>
    <x v="0"/>
    <m/>
    <m/>
    <m/>
    <m/>
    <n v="7964"/>
    <m/>
    <m/>
  </r>
  <r>
    <x v="9"/>
    <x v="0"/>
    <x v="0"/>
    <x v="0"/>
    <m/>
    <x v="7"/>
    <x v="0"/>
    <x v="0"/>
    <x v="1"/>
    <x v="41"/>
    <x v="41"/>
    <x v="24"/>
    <x v="3"/>
    <x v="0"/>
    <m/>
    <m/>
    <m/>
    <m/>
    <n v="10000"/>
    <m/>
    <m/>
  </r>
  <r>
    <x v="9"/>
    <x v="0"/>
    <x v="0"/>
    <x v="0"/>
    <m/>
    <x v="7"/>
    <x v="0"/>
    <x v="0"/>
    <x v="0"/>
    <x v="38"/>
    <x v="38"/>
    <x v="21"/>
    <x v="3"/>
    <x v="0"/>
    <m/>
    <m/>
    <m/>
    <m/>
    <n v="5917"/>
    <m/>
    <m/>
  </r>
  <r>
    <x v="9"/>
    <x v="0"/>
    <x v="1"/>
    <x v="0"/>
    <m/>
    <x v="7"/>
    <x v="0"/>
    <x v="0"/>
    <x v="0"/>
    <x v="42"/>
    <x v="42"/>
    <x v="25"/>
    <x v="3"/>
    <x v="0"/>
    <m/>
    <m/>
    <m/>
    <m/>
    <n v="8542.25"/>
    <m/>
    <m/>
  </r>
  <r>
    <x v="9"/>
    <x v="0"/>
    <x v="0"/>
    <x v="0"/>
    <m/>
    <x v="7"/>
    <x v="0"/>
    <x v="0"/>
    <x v="0"/>
    <x v="43"/>
    <x v="43"/>
    <x v="26"/>
    <x v="3"/>
    <x v="0"/>
    <m/>
    <m/>
    <m/>
    <m/>
    <n v="5950"/>
    <m/>
    <m/>
  </r>
  <r>
    <x v="9"/>
    <x v="0"/>
    <x v="0"/>
    <x v="0"/>
    <m/>
    <x v="7"/>
    <x v="0"/>
    <x v="0"/>
    <x v="0"/>
    <x v="44"/>
    <x v="44"/>
    <x v="27"/>
    <x v="3"/>
    <x v="0"/>
    <m/>
    <m/>
    <m/>
    <m/>
    <n v="6963"/>
    <m/>
    <m/>
  </r>
  <r>
    <x v="9"/>
    <x v="0"/>
    <x v="1"/>
    <x v="0"/>
    <m/>
    <x v="7"/>
    <x v="0"/>
    <x v="0"/>
    <x v="0"/>
    <x v="51"/>
    <x v="51"/>
    <x v="28"/>
    <x v="3"/>
    <x v="0"/>
    <m/>
    <m/>
    <m/>
    <m/>
    <n v="12000"/>
    <m/>
    <m/>
  </r>
  <r>
    <x v="9"/>
    <x v="0"/>
    <x v="1"/>
    <x v="0"/>
    <m/>
    <x v="7"/>
    <x v="0"/>
    <x v="0"/>
    <x v="0"/>
    <x v="188"/>
    <x v="188"/>
    <x v="107"/>
    <x v="13"/>
    <x v="1"/>
    <m/>
    <m/>
    <m/>
    <m/>
    <n v="1000"/>
    <m/>
    <m/>
  </r>
  <r>
    <x v="9"/>
    <x v="0"/>
    <x v="1"/>
    <x v="0"/>
    <m/>
    <x v="7"/>
    <x v="0"/>
    <x v="0"/>
    <x v="0"/>
    <x v="187"/>
    <x v="187"/>
    <x v="106"/>
    <x v="13"/>
    <x v="1"/>
    <m/>
    <m/>
    <m/>
    <m/>
    <n v="0"/>
    <m/>
    <m/>
  </r>
  <r>
    <x v="9"/>
    <x v="0"/>
    <x v="0"/>
    <x v="0"/>
    <m/>
    <x v="7"/>
    <x v="0"/>
    <x v="0"/>
    <x v="0"/>
    <x v="190"/>
    <x v="190"/>
    <x v="109"/>
    <x v="13"/>
    <x v="1"/>
    <m/>
    <m/>
    <m/>
    <m/>
    <n v="3910"/>
    <m/>
    <m/>
  </r>
  <r>
    <x v="9"/>
    <x v="0"/>
    <x v="0"/>
    <x v="0"/>
    <m/>
    <x v="7"/>
    <x v="0"/>
    <x v="0"/>
    <x v="0"/>
    <x v="189"/>
    <x v="189"/>
    <x v="108"/>
    <x v="13"/>
    <x v="1"/>
    <m/>
    <m/>
    <m/>
    <m/>
    <n v="3883.08"/>
    <m/>
    <m/>
  </r>
  <r>
    <x v="9"/>
    <x v="0"/>
    <x v="1"/>
    <x v="0"/>
    <m/>
    <x v="7"/>
    <x v="0"/>
    <x v="0"/>
    <x v="0"/>
    <x v="191"/>
    <x v="191"/>
    <x v="110"/>
    <x v="13"/>
    <x v="1"/>
    <m/>
    <m/>
    <m/>
    <m/>
    <n v="3000"/>
    <m/>
    <m/>
  </r>
  <r>
    <x v="9"/>
    <x v="0"/>
    <x v="0"/>
    <x v="0"/>
    <m/>
    <x v="7"/>
    <x v="0"/>
    <x v="0"/>
    <x v="0"/>
    <x v="192"/>
    <x v="192"/>
    <x v="111"/>
    <x v="13"/>
    <x v="1"/>
    <m/>
    <m/>
    <m/>
    <m/>
    <n v="4323.3"/>
    <m/>
    <m/>
  </r>
  <r>
    <x v="9"/>
    <x v="0"/>
    <x v="1"/>
    <x v="0"/>
    <m/>
    <x v="7"/>
    <x v="0"/>
    <x v="0"/>
    <x v="0"/>
    <x v="186"/>
    <x v="186"/>
    <x v="105"/>
    <x v="13"/>
    <x v="1"/>
    <m/>
    <m/>
    <m/>
    <m/>
    <n v="2125"/>
    <m/>
    <m/>
  </r>
  <r>
    <x v="9"/>
    <x v="0"/>
    <x v="1"/>
    <x v="1"/>
    <m/>
    <x v="7"/>
    <x v="0"/>
    <x v="0"/>
    <x v="0"/>
    <x v="193"/>
    <x v="193"/>
    <x v="112"/>
    <x v="13"/>
    <x v="1"/>
    <m/>
    <m/>
    <m/>
    <m/>
    <n v="12611.4"/>
    <m/>
    <m/>
  </r>
  <r>
    <x v="9"/>
    <x v="0"/>
    <x v="0"/>
    <x v="0"/>
    <m/>
    <x v="7"/>
    <x v="0"/>
    <x v="0"/>
    <x v="1"/>
    <x v="194"/>
    <x v="194"/>
    <x v="113"/>
    <x v="13"/>
    <x v="1"/>
    <m/>
    <m/>
    <m/>
    <m/>
    <n v="4871"/>
    <m/>
    <m/>
  </r>
  <r>
    <x v="9"/>
    <x v="0"/>
    <x v="0"/>
    <x v="0"/>
    <m/>
    <x v="7"/>
    <x v="0"/>
    <x v="0"/>
    <x v="0"/>
    <x v="52"/>
    <x v="52"/>
    <x v="33"/>
    <x v="4"/>
    <x v="0"/>
    <m/>
    <m/>
    <m/>
    <m/>
    <n v="7500"/>
    <m/>
    <m/>
  </r>
  <r>
    <x v="9"/>
    <x v="0"/>
    <x v="0"/>
    <x v="0"/>
    <m/>
    <x v="7"/>
    <x v="0"/>
    <x v="0"/>
    <x v="0"/>
    <x v="64"/>
    <x v="64"/>
    <x v="45"/>
    <x v="4"/>
    <x v="0"/>
    <m/>
    <m/>
    <m/>
    <m/>
    <n v="5000"/>
    <m/>
    <m/>
  </r>
  <r>
    <x v="9"/>
    <x v="0"/>
    <x v="1"/>
    <x v="0"/>
    <m/>
    <x v="7"/>
    <x v="0"/>
    <x v="0"/>
    <x v="0"/>
    <x v="65"/>
    <x v="65"/>
    <x v="46"/>
    <x v="4"/>
    <x v="0"/>
    <m/>
    <m/>
    <m/>
    <m/>
    <n v="2500"/>
    <m/>
    <m/>
  </r>
  <r>
    <x v="9"/>
    <x v="0"/>
    <x v="0"/>
    <x v="0"/>
    <m/>
    <x v="7"/>
    <x v="0"/>
    <x v="0"/>
    <x v="0"/>
    <x v="53"/>
    <x v="53"/>
    <x v="34"/>
    <x v="4"/>
    <x v="0"/>
    <m/>
    <m/>
    <m/>
    <m/>
    <n v="3088"/>
    <m/>
    <m/>
  </r>
  <r>
    <x v="9"/>
    <x v="0"/>
    <x v="1"/>
    <x v="0"/>
    <m/>
    <x v="7"/>
    <x v="0"/>
    <x v="0"/>
    <x v="0"/>
    <x v="54"/>
    <x v="54"/>
    <x v="35"/>
    <x v="4"/>
    <x v="0"/>
    <m/>
    <m/>
    <m/>
    <m/>
    <n v="1886"/>
    <m/>
    <m/>
  </r>
  <r>
    <x v="9"/>
    <x v="0"/>
    <x v="0"/>
    <x v="0"/>
    <m/>
    <x v="7"/>
    <x v="0"/>
    <x v="0"/>
    <x v="0"/>
    <x v="55"/>
    <x v="55"/>
    <x v="36"/>
    <x v="4"/>
    <x v="0"/>
    <m/>
    <m/>
    <m/>
    <m/>
    <n v="3580.5"/>
    <m/>
    <m/>
  </r>
  <r>
    <x v="9"/>
    <x v="0"/>
    <x v="0"/>
    <x v="0"/>
    <m/>
    <x v="7"/>
    <x v="0"/>
    <x v="0"/>
    <x v="0"/>
    <x v="56"/>
    <x v="56"/>
    <x v="37"/>
    <x v="4"/>
    <x v="0"/>
    <m/>
    <m/>
    <m/>
    <m/>
    <n v="3988"/>
    <m/>
    <m/>
  </r>
  <r>
    <x v="9"/>
    <x v="0"/>
    <x v="1"/>
    <x v="0"/>
    <m/>
    <x v="7"/>
    <x v="0"/>
    <x v="0"/>
    <x v="1"/>
    <x v="57"/>
    <x v="57"/>
    <x v="38"/>
    <x v="4"/>
    <x v="0"/>
    <m/>
    <m/>
    <m/>
    <m/>
    <n v="0"/>
    <m/>
    <m/>
  </r>
  <r>
    <x v="9"/>
    <x v="0"/>
    <x v="0"/>
    <x v="0"/>
    <m/>
    <x v="7"/>
    <x v="0"/>
    <x v="0"/>
    <x v="0"/>
    <x v="58"/>
    <x v="58"/>
    <x v="39"/>
    <x v="4"/>
    <x v="0"/>
    <m/>
    <m/>
    <m/>
    <m/>
    <n v="2680"/>
    <m/>
    <m/>
  </r>
  <r>
    <x v="9"/>
    <x v="0"/>
    <x v="1"/>
    <x v="0"/>
    <m/>
    <x v="7"/>
    <x v="0"/>
    <x v="0"/>
    <x v="1"/>
    <x v="59"/>
    <x v="59"/>
    <x v="40"/>
    <x v="4"/>
    <x v="0"/>
    <m/>
    <m/>
    <m/>
    <m/>
    <n v="3534.16"/>
    <m/>
    <m/>
  </r>
  <r>
    <x v="9"/>
    <x v="0"/>
    <x v="0"/>
    <x v="0"/>
    <m/>
    <x v="7"/>
    <x v="0"/>
    <x v="0"/>
    <x v="0"/>
    <x v="60"/>
    <x v="60"/>
    <x v="41"/>
    <x v="4"/>
    <x v="0"/>
    <m/>
    <m/>
    <m/>
    <m/>
    <n v="10296"/>
    <m/>
    <m/>
  </r>
  <r>
    <x v="9"/>
    <x v="0"/>
    <x v="0"/>
    <x v="0"/>
    <m/>
    <x v="7"/>
    <x v="0"/>
    <x v="0"/>
    <x v="0"/>
    <x v="61"/>
    <x v="61"/>
    <x v="42"/>
    <x v="4"/>
    <x v="0"/>
    <m/>
    <m/>
    <m/>
    <m/>
    <n v="15223.45"/>
    <m/>
    <m/>
  </r>
  <r>
    <x v="9"/>
    <x v="0"/>
    <x v="0"/>
    <x v="0"/>
    <m/>
    <x v="7"/>
    <x v="0"/>
    <x v="0"/>
    <x v="0"/>
    <x v="62"/>
    <x v="62"/>
    <x v="43"/>
    <x v="4"/>
    <x v="0"/>
    <m/>
    <m/>
    <m/>
    <m/>
    <n v="4407"/>
    <m/>
    <m/>
  </r>
  <r>
    <x v="9"/>
    <x v="0"/>
    <x v="1"/>
    <x v="0"/>
    <m/>
    <x v="7"/>
    <x v="0"/>
    <x v="0"/>
    <x v="1"/>
    <x v="63"/>
    <x v="63"/>
    <x v="44"/>
    <x v="4"/>
    <x v="0"/>
    <m/>
    <m/>
    <m/>
    <m/>
    <n v="2000"/>
    <m/>
    <m/>
  </r>
  <r>
    <x v="9"/>
    <x v="0"/>
    <x v="1"/>
    <x v="0"/>
    <m/>
    <x v="7"/>
    <x v="0"/>
    <x v="0"/>
    <x v="0"/>
    <x v="66"/>
    <x v="66"/>
    <x v="47"/>
    <x v="5"/>
    <x v="0"/>
    <m/>
    <m/>
    <m/>
    <m/>
    <n v="150"/>
    <m/>
    <m/>
  </r>
  <r>
    <x v="9"/>
    <x v="0"/>
    <x v="1"/>
    <x v="0"/>
    <m/>
    <x v="7"/>
    <x v="0"/>
    <x v="0"/>
    <x v="0"/>
    <x v="68"/>
    <x v="68"/>
    <x v="48"/>
    <x v="5"/>
    <x v="0"/>
    <m/>
    <m/>
    <m/>
    <m/>
    <n v="3098.75"/>
    <m/>
    <m/>
  </r>
  <r>
    <x v="9"/>
    <x v="0"/>
    <x v="0"/>
    <x v="0"/>
    <m/>
    <x v="7"/>
    <x v="0"/>
    <x v="0"/>
    <x v="0"/>
    <x v="69"/>
    <x v="69"/>
    <x v="49"/>
    <x v="5"/>
    <x v="0"/>
    <m/>
    <m/>
    <m/>
    <m/>
    <n v="7646"/>
    <m/>
    <m/>
  </r>
  <r>
    <x v="9"/>
    <x v="0"/>
    <x v="0"/>
    <x v="0"/>
    <m/>
    <x v="7"/>
    <x v="0"/>
    <x v="0"/>
    <x v="0"/>
    <x v="70"/>
    <x v="70"/>
    <x v="50"/>
    <x v="5"/>
    <x v="0"/>
    <m/>
    <m/>
    <m/>
    <m/>
    <n v="24496"/>
    <m/>
    <m/>
  </r>
  <r>
    <x v="9"/>
    <x v="0"/>
    <x v="0"/>
    <x v="0"/>
    <m/>
    <x v="7"/>
    <x v="0"/>
    <x v="0"/>
    <x v="0"/>
    <x v="67"/>
    <x v="67"/>
    <x v="47"/>
    <x v="5"/>
    <x v="0"/>
    <m/>
    <m/>
    <m/>
    <m/>
    <n v="3343"/>
    <m/>
    <m/>
  </r>
  <r>
    <x v="9"/>
    <x v="0"/>
    <x v="0"/>
    <x v="0"/>
    <m/>
    <x v="7"/>
    <x v="0"/>
    <x v="0"/>
    <x v="0"/>
    <x v="71"/>
    <x v="71"/>
    <x v="48"/>
    <x v="5"/>
    <x v="0"/>
    <m/>
    <m/>
    <m/>
    <m/>
    <n v="2642.33"/>
    <m/>
    <m/>
  </r>
  <r>
    <x v="9"/>
    <x v="0"/>
    <x v="0"/>
    <x v="0"/>
    <m/>
    <x v="7"/>
    <x v="0"/>
    <x v="0"/>
    <x v="0"/>
    <x v="72"/>
    <x v="72"/>
    <x v="51"/>
    <x v="5"/>
    <x v="0"/>
    <m/>
    <m/>
    <m/>
    <m/>
    <n v="10321"/>
    <m/>
    <m/>
  </r>
  <r>
    <x v="9"/>
    <x v="0"/>
    <x v="0"/>
    <x v="0"/>
    <m/>
    <x v="7"/>
    <x v="0"/>
    <x v="0"/>
    <x v="0"/>
    <x v="73"/>
    <x v="73"/>
    <x v="52"/>
    <x v="5"/>
    <x v="0"/>
    <m/>
    <m/>
    <m/>
    <m/>
    <n v="3659"/>
    <m/>
    <m/>
  </r>
  <r>
    <x v="9"/>
    <x v="0"/>
    <x v="0"/>
    <x v="0"/>
    <m/>
    <x v="7"/>
    <x v="0"/>
    <x v="0"/>
    <x v="0"/>
    <x v="74"/>
    <x v="74"/>
    <x v="53"/>
    <x v="5"/>
    <x v="0"/>
    <m/>
    <m/>
    <m/>
    <m/>
    <n v="8431"/>
    <m/>
    <m/>
  </r>
  <r>
    <x v="9"/>
    <x v="0"/>
    <x v="0"/>
    <x v="0"/>
    <m/>
    <x v="7"/>
    <x v="0"/>
    <x v="0"/>
    <x v="0"/>
    <x v="195"/>
    <x v="195"/>
    <x v="114"/>
    <x v="14"/>
    <x v="2"/>
    <m/>
    <m/>
    <m/>
    <m/>
    <n v="4358"/>
    <m/>
    <m/>
  </r>
  <r>
    <x v="9"/>
    <x v="0"/>
    <x v="1"/>
    <x v="0"/>
    <m/>
    <x v="7"/>
    <x v="0"/>
    <x v="0"/>
    <x v="0"/>
    <x v="217"/>
    <x v="217"/>
    <x v="123"/>
    <x v="14"/>
    <x v="2"/>
    <m/>
    <m/>
    <m/>
    <m/>
    <n v="12084"/>
    <m/>
    <m/>
  </r>
  <r>
    <x v="9"/>
    <x v="0"/>
    <x v="1"/>
    <x v="0"/>
    <m/>
    <x v="7"/>
    <x v="0"/>
    <x v="0"/>
    <x v="0"/>
    <x v="198"/>
    <x v="198"/>
    <x v="115"/>
    <x v="14"/>
    <x v="2"/>
    <m/>
    <m/>
    <m/>
    <m/>
    <n v="1000"/>
    <m/>
    <m/>
  </r>
  <r>
    <x v="9"/>
    <x v="0"/>
    <x v="1"/>
    <x v="0"/>
    <m/>
    <x v="7"/>
    <x v="0"/>
    <x v="0"/>
    <x v="0"/>
    <x v="201"/>
    <x v="201"/>
    <x v="116"/>
    <x v="14"/>
    <x v="2"/>
    <m/>
    <m/>
    <m/>
    <m/>
    <n v="4000"/>
    <m/>
    <m/>
  </r>
  <r>
    <x v="9"/>
    <x v="0"/>
    <x v="1"/>
    <x v="0"/>
    <m/>
    <x v="7"/>
    <x v="0"/>
    <x v="0"/>
    <x v="0"/>
    <x v="204"/>
    <x v="204"/>
    <x v="117"/>
    <x v="14"/>
    <x v="2"/>
    <m/>
    <m/>
    <m/>
    <m/>
    <n v="0"/>
    <m/>
    <m/>
  </r>
  <r>
    <x v="9"/>
    <x v="0"/>
    <x v="1"/>
    <x v="0"/>
    <m/>
    <x v="7"/>
    <x v="0"/>
    <x v="0"/>
    <x v="0"/>
    <x v="218"/>
    <x v="218"/>
    <x v="124"/>
    <x v="14"/>
    <x v="2"/>
    <m/>
    <m/>
    <m/>
    <m/>
    <n v="600"/>
    <m/>
    <m/>
  </r>
  <r>
    <x v="9"/>
    <x v="0"/>
    <x v="1"/>
    <x v="0"/>
    <m/>
    <x v="7"/>
    <x v="0"/>
    <x v="0"/>
    <x v="0"/>
    <x v="221"/>
    <x v="221"/>
    <x v="126"/>
    <x v="14"/>
    <x v="2"/>
    <m/>
    <m/>
    <m/>
    <m/>
    <n v="2988"/>
    <m/>
    <m/>
  </r>
  <r>
    <x v="9"/>
    <x v="0"/>
    <x v="1"/>
    <x v="0"/>
    <m/>
    <x v="7"/>
    <x v="0"/>
    <x v="0"/>
    <x v="0"/>
    <x v="223"/>
    <x v="223"/>
    <x v="121"/>
    <x v="14"/>
    <x v="2"/>
    <m/>
    <m/>
    <m/>
    <m/>
    <n v="1651"/>
    <m/>
    <m/>
  </r>
  <r>
    <x v="9"/>
    <x v="0"/>
    <x v="0"/>
    <x v="0"/>
    <m/>
    <x v="7"/>
    <x v="0"/>
    <x v="0"/>
    <x v="0"/>
    <x v="205"/>
    <x v="205"/>
    <x v="117"/>
    <x v="14"/>
    <x v="2"/>
    <m/>
    <m/>
    <m/>
    <m/>
    <n v="1171"/>
    <m/>
    <m/>
  </r>
  <r>
    <x v="9"/>
    <x v="0"/>
    <x v="0"/>
    <x v="0"/>
    <m/>
    <x v="7"/>
    <x v="0"/>
    <x v="0"/>
    <x v="0"/>
    <x v="209"/>
    <x v="209"/>
    <x v="119"/>
    <x v="14"/>
    <x v="2"/>
    <m/>
    <m/>
    <m/>
    <m/>
    <n v="1250"/>
    <m/>
    <m/>
  </r>
  <r>
    <x v="9"/>
    <x v="0"/>
    <x v="0"/>
    <x v="0"/>
    <m/>
    <x v="7"/>
    <x v="0"/>
    <x v="0"/>
    <x v="0"/>
    <x v="212"/>
    <x v="212"/>
    <x v="120"/>
    <x v="14"/>
    <x v="2"/>
    <m/>
    <m/>
    <m/>
    <m/>
    <n v="0"/>
    <m/>
    <m/>
  </r>
  <r>
    <x v="9"/>
    <x v="0"/>
    <x v="1"/>
    <x v="0"/>
    <m/>
    <x v="7"/>
    <x v="0"/>
    <x v="0"/>
    <x v="0"/>
    <x v="208"/>
    <x v="208"/>
    <x v="118"/>
    <x v="14"/>
    <x v="2"/>
    <m/>
    <m/>
    <m/>
    <m/>
    <n v="1250"/>
    <m/>
    <m/>
  </r>
  <r>
    <x v="9"/>
    <x v="0"/>
    <x v="1"/>
    <x v="0"/>
    <m/>
    <x v="7"/>
    <x v="0"/>
    <x v="0"/>
    <x v="0"/>
    <x v="225"/>
    <x v="225"/>
    <x v="126"/>
    <x v="14"/>
    <x v="2"/>
    <m/>
    <m/>
    <m/>
    <m/>
    <n v="1346"/>
    <m/>
    <m/>
  </r>
  <r>
    <x v="9"/>
    <x v="0"/>
    <x v="1"/>
    <x v="0"/>
    <m/>
    <x v="7"/>
    <x v="0"/>
    <x v="0"/>
    <x v="0"/>
    <x v="226"/>
    <x v="226"/>
    <x v="127"/>
    <x v="14"/>
    <x v="2"/>
    <m/>
    <m/>
    <m/>
    <m/>
    <n v="4500"/>
    <m/>
    <m/>
  </r>
  <r>
    <x v="9"/>
    <x v="0"/>
    <x v="1"/>
    <x v="0"/>
    <m/>
    <x v="7"/>
    <x v="0"/>
    <x v="0"/>
    <x v="0"/>
    <x v="203"/>
    <x v="203"/>
    <x v="116"/>
    <x v="14"/>
    <x v="2"/>
    <m/>
    <m/>
    <m/>
    <m/>
    <n v="126"/>
    <m/>
    <m/>
  </r>
  <r>
    <x v="9"/>
    <x v="0"/>
    <x v="0"/>
    <x v="0"/>
    <m/>
    <x v="7"/>
    <x v="0"/>
    <x v="0"/>
    <x v="0"/>
    <x v="202"/>
    <x v="202"/>
    <x v="116"/>
    <x v="14"/>
    <x v="2"/>
    <m/>
    <m/>
    <m/>
    <m/>
    <m/>
    <m/>
    <m/>
  </r>
  <r>
    <x v="9"/>
    <x v="0"/>
    <x v="1"/>
    <x v="0"/>
    <m/>
    <x v="7"/>
    <x v="0"/>
    <x v="0"/>
    <x v="0"/>
    <x v="199"/>
    <x v="199"/>
    <x v="115"/>
    <x v="14"/>
    <x v="2"/>
    <m/>
    <m/>
    <m/>
    <m/>
    <m/>
    <m/>
    <m/>
  </r>
  <r>
    <x v="9"/>
    <x v="0"/>
    <x v="0"/>
    <x v="0"/>
    <m/>
    <x v="7"/>
    <x v="0"/>
    <x v="0"/>
    <x v="0"/>
    <x v="227"/>
    <x v="227"/>
    <x v="127"/>
    <x v="14"/>
    <x v="2"/>
    <m/>
    <m/>
    <m/>
    <m/>
    <n v="2357"/>
    <m/>
    <m/>
  </r>
  <r>
    <x v="9"/>
    <x v="0"/>
    <x v="0"/>
    <x v="0"/>
    <m/>
    <x v="7"/>
    <x v="0"/>
    <x v="0"/>
    <x v="0"/>
    <x v="213"/>
    <x v="213"/>
    <x v="121"/>
    <x v="14"/>
    <x v="2"/>
    <m/>
    <m/>
    <m/>
    <m/>
    <n v="3462"/>
    <m/>
    <m/>
  </r>
  <r>
    <x v="9"/>
    <x v="0"/>
    <x v="1"/>
    <x v="0"/>
    <m/>
    <x v="7"/>
    <x v="0"/>
    <x v="0"/>
    <x v="0"/>
    <x v="219"/>
    <x v="219"/>
    <x v="124"/>
    <x v="14"/>
    <x v="2"/>
    <m/>
    <m/>
    <m/>
    <m/>
    <n v="875"/>
    <m/>
    <m/>
  </r>
  <r>
    <x v="9"/>
    <x v="0"/>
    <x v="1"/>
    <x v="0"/>
    <m/>
    <x v="7"/>
    <x v="0"/>
    <x v="0"/>
    <x v="0"/>
    <x v="196"/>
    <x v="196"/>
    <x v="114"/>
    <x v="14"/>
    <x v="2"/>
    <m/>
    <m/>
    <m/>
    <m/>
    <n v="0"/>
    <m/>
    <m/>
  </r>
  <r>
    <x v="9"/>
    <x v="0"/>
    <x v="1"/>
    <x v="0"/>
    <m/>
    <x v="7"/>
    <x v="0"/>
    <x v="0"/>
    <x v="0"/>
    <x v="206"/>
    <x v="206"/>
    <x v="117"/>
    <x v="14"/>
    <x v="2"/>
    <m/>
    <m/>
    <m/>
    <m/>
    <n v="0"/>
    <m/>
    <m/>
  </r>
  <r>
    <x v="9"/>
    <x v="0"/>
    <x v="0"/>
    <x v="0"/>
    <m/>
    <x v="7"/>
    <x v="0"/>
    <x v="0"/>
    <x v="0"/>
    <x v="210"/>
    <x v="210"/>
    <x v="119"/>
    <x v="14"/>
    <x v="2"/>
    <m/>
    <m/>
    <m/>
    <m/>
    <n v="1000"/>
    <m/>
    <m/>
  </r>
  <r>
    <x v="9"/>
    <x v="0"/>
    <x v="1"/>
    <x v="0"/>
    <m/>
    <x v="7"/>
    <x v="0"/>
    <x v="0"/>
    <x v="0"/>
    <x v="200"/>
    <x v="200"/>
    <x v="115"/>
    <x v="14"/>
    <x v="2"/>
    <m/>
    <m/>
    <m/>
    <m/>
    <m/>
    <m/>
    <m/>
  </r>
  <r>
    <x v="9"/>
    <x v="0"/>
    <x v="1"/>
    <x v="0"/>
    <m/>
    <x v="7"/>
    <x v="0"/>
    <x v="0"/>
    <x v="0"/>
    <x v="228"/>
    <x v="228"/>
    <x v="124"/>
    <x v="14"/>
    <x v="2"/>
    <m/>
    <m/>
    <m/>
    <m/>
    <n v="400"/>
    <m/>
    <m/>
  </r>
  <r>
    <x v="9"/>
    <x v="0"/>
    <x v="0"/>
    <x v="0"/>
    <m/>
    <x v="7"/>
    <x v="0"/>
    <x v="0"/>
    <x v="0"/>
    <x v="224"/>
    <x v="224"/>
    <x v="125"/>
    <x v="14"/>
    <x v="2"/>
    <m/>
    <m/>
    <m/>
    <m/>
    <n v="8000"/>
    <m/>
    <m/>
  </r>
  <r>
    <x v="9"/>
    <x v="0"/>
    <x v="0"/>
    <x v="0"/>
    <m/>
    <x v="7"/>
    <x v="0"/>
    <x v="0"/>
    <x v="0"/>
    <x v="211"/>
    <x v="211"/>
    <x v="119"/>
    <x v="14"/>
    <x v="2"/>
    <m/>
    <m/>
    <m/>
    <m/>
    <n v="1600"/>
    <m/>
    <m/>
  </r>
  <r>
    <x v="9"/>
    <x v="0"/>
    <x v="1"/>
    <x v="0"/>
    <m/>
    <x v="7"/>
    <x v="0"/>
    <x v="0"/>
    <x v="0"/>
    <x v="222"/>
    <x v="222"/>
    <x v="126"/>
    <x v="14"/>
    <x v="2"/>
    <m/>
    <m/>
    <m/>
    <m/>
    <m/>
    <m/>
    <m/>
  </r>
  <r>
    <x v="9"/>
    <x v="0"/>
    <x v="0"/>
    <x v="0"/>
    <m/>
    <x v="7"/>
    <x v="0"/>
    <x v="0"/>
    <x v="0"/>
    <x v="197"/>
    <x v="197"/>
    <x v="114"/>
    <x v="14"/>
    <x v="2"/>
    <m/>
    <m/>
    <m/>
    <m/>
    <n v="0"/>
    <m/>
    <m/>
  </r>
  <r>
    <x v="9"/>
    <x v="0"/>
    <x v="1"/>
    <x v="0"/>
    <m/>
    <x v="7"/>
    <x v="0"/>
    <x v="0"/>
    <x v="0"/>
    <x v="214"/>
    <x v="214"/>
    <x v="118"/>
    <x v="14"/>
    <x v="2"/>
    <m/>
    <m/>
    <m/>
    <m/>
    <n v="1000"/>
    <m/>
    <m/>
  </r>
  <r>
    <x v="9"/>
    <x v="0"/>
    <x v="1"/>
    <x v="0"/>
    <m/>
    <x v="7"/>
    <x v="0"/>
    <x v="0"/>
    <x v="0"/>
    <x v="220"/>
    <x v="220"/>
    <x v="125"/>
    <x v="14"/>
    <x v="2"/>
    <m/>
    <m/>
    <m/>
    <m/>
    <n v="200"/>
    <m/>
    <m/>
  </r>
  <r>
    <x v="9"/>
    <x v="0"/>
    <x v="0"/>
    <x v="0"/>
    <m/>
    <x v="7"/>
    <x v="0"/>
    <x v="0"/>
    <x v="0"/>
    <x v="215"/>
    <x v="215"/>
    <x v="118"/>
    <x v="14"/>
    <x v="2"/>
    <m/>
    <m/>
    <m/>
    <m/>
    <n v="2602"/>
    <m/>
    <m/>
  </r>
  <r>
    <x v="9"/>
    <x v="0"/>
    <x v="0"/>
    <x v="0"/>
    <m/>
    <x v="7"/>
    <x v="0"/>
    <x v="0"/>
    <x v="0"/>
    <x v="207"/>
    <x v="207"/>
    <x v="117"/>
    <x v="14"/>
    <x v="2"/>
    <m/>
    <m/>
    <m/>
    <m/>
    <n v="3728"/>
    <m/>
    <m/>
  </r>
  <r>
    <x v="9"/>
    <x v="0"/>
    <x v="1"/>
    <x v="0"/>
    <m/>
    <x v="7"/>
    <x v="0"/>
    <x v="0"/>
    <x v="0"/>
    <x v="216"/>
    <x v="216"/>
    <x v="122"/>
    <x v="14"/>
    <x v="2"/>
    <m/>
    <m/>
    <m/>
    <m/>
    <n v="20589"/>
    <m/>
    <m/>
  </r>
  <r>
    <x v="9"/>
    <x v="0"/>
    <x v="1"/>
    <x v="0"/>
    <m/>
    <x v="7"/>
    <x v="0"/>
    <x v="0"/>
    <x v="0"/>
    <x v="229"/>
    <x v="229"/>
    <x v="128"/>
    <x v="15"/>
    <x v="2"/>
    <m/>
    <m/>
    <m/>
    <m/>
    <n v="2206.17"/>
    <m/>
    <m/>
  </r>
  <r>
    <x v="9"/>
    <x v="0"/>
    <x v="0"/>
    <x v="0"/>
    <m/>
    <x v="7"/>
    <x v="0"/>
    <x v="0"/>
    <x v="1"/>
    <x v="230"/>
    <x v="230"/>
    <x v="129"/>
    <x v="15"/>
    <x v="2"/>
    <m/>
    <m/>
    <m/>
    <m/>
    <n v="12839"/>
    <m/>
    <m/>
  </r>
  <r>
    <x v="9"/>
    <x v="0"/>
    <x v="0"/>
    <x v="0"/>
    <m/>
    <x v="7"/>
    <x v="0"/>
    <x v="0"/>
    <x v="0"/>
    <x v="231"/>
    <x v="231"/>
    <x v="130"/>
    <x v="15"/>
    <x v="2"/>
    <m/>
    <m/>
    <m/>
    <m/>
    <n v="11157"/>
    <m/>
    <m/>
  </r>
  <r>
    <x v="9"/>
    <x v="0"/>
    <x v="0"/>
    <x v="0"/>
    <m/>
    <x v="7"/>
    <x v="0"/>
    <x v="0"/>
    <x v="0"/>
    <x v="232"/>
    <x v="232"/>
    <x v="131"/>
    <x v="15"/>
    <x v="2"/>
    <m/>
    <m/>
    <m/>
    <m/>
    <n v="5056"/>
    <m/>
    <m/>
  </r>
  <r>
    <x v="9"/>
    <x v="0"/>
    <x v="0"/>
    <x v="0"/>
    <m/>
    <x v="7"/>
    <x v="0"/>
    <x v="0"/>
    <x v="0"/>
    <x v="240"/>
    <x v="240"/>
    <x v="139"/>
    <x v="15"/>
    <x v="2"/>
    <m/>
    <m/>
    <m/>
    <m/>
    <n v="6073.33"/>
    <m/>
    <m/>
  </r>
  <r>
    <x v="9"/>
    <x v="0"/>
    <x v="1"/>
    <x v="0"/>
    <m/>
    <x v="7"/>
    <x v="0"/>
    <x v="0"/>
    <x v="0"/>
    <x v="233"/>
    <x v="233"/>
    <x v="132"/>
    <x v="15"/>
    <x v="2"/>
    <m/>
    <m/>
    <m/>
    <m/>
    <n v="900"/>
    <m/>
    <m/>
  </r>
  <r>
    <x v="9"/>
    <x v="0"/>
    <x v="1"/>
    <x v="0"/>
    <m/>
    <x v="7"/>
    <x v="0"/>
    <x v="0"/>
    <x v="0"/>
    <x v="244"/>
    <x v="244"/>
    <x v="141"/>
    <x v="15"/>
    <x v="2"/>
    <m/>
    <m/>
    <m/>
    <m/>
    <n v="250"/>
    <m/>
    <m/>
  </r>
  <r>
    <x v="9"/>
    <x v="0"/>
    <x v="1"/>
    <x v="0"/>
    <m/>
    <x v="7"/>
    <x v="0"/>
    <x v="0"/>
    <x v="0"/>
    <x v="234"/>
    <x v="234"/>
    <x v="133"/>
    <x v="15"/>
    <x v="2"/>
    <m/>
    <m/>
    <m/>
    <m/>
    <n v="4000"/>
    <m/>
    <m/>
  </r>
  <r>
    <x v="9"/>
    <x v="0"/>
    <x v="1"/>
    <x v="0"/>
    <m/>
    <x v="7"/>
    <x v="0"/>
    <x v="0"/>
    <x v="0"/>
    <x v="235"/>
    <x v="235"/>
    <x v="134"/>
    <x v="15"/>
    <x v="2"/>
    <m/>
    <m/>
    <m/>
    <m/>
    <n v="500"/>
    <m/>
    <m/>
  </r>
  <r>
    <x v="9"/>
    <x v="0"/>
    <x v="0"/>
    <x v="0"/>
    <m/>
    <x v="7"/>
    <x v="0"/>
    <x v="0"/>
    <x v="0"/>
    <x v="236"/>
    <x v="236"/>
    <x v="135"/>
    <x v="15"/>
    <x v="2"/>
    <m/>
    <m/>
    <m/>
    <m/>
    <n v="3580"/>
    <m/>
    <m/>
  </r>
  <r>
    <x v="9"/>
    <x v="0"/>
    <x v="1"/>
    <x v="0"/>
    <m/>
    <x v="7"/>
    <x v="0"/>
    <x v="0"/>
    <x v="0"/>
    <x v="242"/>
    <x v="242"/>
    <x v="141"/>
    <x v="15"/>
    <x v="2"/>
    <m/>
    <m/>
    <m/>
    <m/>
    <n v="0"/>
    <m/>
    <m/>
  </r>
  <r>
    <x v="9"/>
    <x v="0"/>
    <x v="1"/>
    <x v="1"/>
    <m/>
    <x v="7"/>
    <x v="0"/>
    <x v="0"/>
    <x v="1"/>
    <x v="243"/>
    <x v="243"/>
    <x v="142"/>
    <x v="15"/>
    <x v="2"/>
    <m/>
    <m/>
    <m/>
    <m/>
    <n v="4223"/>
    <m/>
    <m/>
  </r>
  <r>
    <x v="9"/>
    <x v="0"/>
    <x v="1"/>
    <x v="0"/>
    <m/>
    <x v="7"/>
    <x v="0"/>
    <x v="0"/>
    <x v="0"/>
    <x v="246"/>
    <x v="246"/>
    <x v="141"/>
    <x v="15"/>
    <x v="2"/>
    <m/>
    <m/>
    <m/>
    <m/>
    <n v="0"/>
    <m/>
    <m/>
  </r>
  <r>
    <x v="9"/>
    <x v="0"/>
    <x v="0"/>
    <x v="0"/>
    <m/>
    <x v="7"/>
    <x v="0"/>
    <x v="0"/>
    <x v="0"/>
    <x v="238"/>
    <x v="238"/>
    <x v="137"/>
    <x v="15"/>
    <x v="2"/>
    <m/>
    <m/>
    <m/>
    <m/>
    <n v="5294"/>
    <m/>
    <m/>
  </r>
  <r>
    <x v="9"/>
    <x v="0"/>
    <x v="1"/>
    <x v="0"/>
    <m/>
    <x v="7"/>
    <x v="0"/>
    <x v="0"/>
    <x v="0"/>
    <x v="245"/>
    <x v="245"/>
    <x v="142"/>
    <x v="15"/>
    <x v="2"/>
    <m/>
    <m/>
    <m/>
    <m/>
    <n v="500"/>
    <m/>
    <m/>
  </r>
  <r>
    <x v="9"/>
    <x v="0"/>
    <x v="1"/>
    <x v="0"/>
    <m/>
    <x v="7"/>
    <x v="0"/>
    <x v="0"/>
    <x v="0"/>
    <x v="247"/>
    <x v="247"/>
    <x v="141"/>
    <x v="15"/>
    <x v="2"/>
    <m/>
    <m/>
    <m/>
    <m/>
    <n v="500"/>
    <m/>
    <m/>
  </r>
  <r>
    <x v="9"/>
    <x v="0"/>
    <x v="1"/>
    <x v="0"/>
    <m/>
    <x v="7"/>
    <x v="0"/>
    <x v="0"/>
    <x v="0"/>
    <x v="237"/>
    <x v="237"/>
    <x v="136"/>
    <x v="15"/>
    <x v="2"/>
    <m/>
    <m/>
    <m/>
    <m/>
    <n v="500"/>
    <m/>
    <m/>
  </r>
  <r>
    <x v="9"/>
    <x v="0"/>
    <x v="1"/>
    <x v="0"/>
    <m/>
    <x v="7"/>
    <x v="0"/>
    <x v="0"/>
    <x v="0"/>
    <x v="239"/>
    <x v="239"/>
    <x v="138"/>
    <x v="15"/>
    <x v="2"/>
    <m/>
    <m/>
    <m/>
    <m/>
    <n v="1500"/>
    <m/>
    <m/>
  </r>
  <r>
    <x v="9"/>
    <x v="0"/>
    <x v="0"/>
    <x v="0"/>
    <m/>
    <x v="7"/>
    <x v="0"/>
    <x v="0"/>
    <x v="0"/>
    <x v="250"/>
    <x v="250"/>
    <x v="144"/>
    <x v="15"/>
    <x v="2"/>
    <m/>
    <m/>
    <m/>
    <m/>
    <n v="2359.7600000000002"/>
    <m/>
    <m/>
  </r>
  <r>
    <x v="9"/>
    <x v="0"/>
    <x v="0"/>
    <x v="0"/>
    <m/>
    <x v="7"/>
    <x v="0"/>
    <x v="0"/>
    <x v="0"/>
    <x v="241"/>
    <x v="241"/>
    <x v="140"/>
    <x v="15"/>
    <x v="2"/>
    <m/>
    <m/>
    <m/>
    <m/>
    <n v="7736"/>
    <m/>
    <m/>
  </r>
  <r>
    <x v="9"/>
    <x v="0"/>
    <x v="1"/>
    <x v="0"/>
    <m/>
    <x v="7"/>
    <x v="0"/>
    <x v="0"/>
    <x v="0"/>
    <x v="248"/>
    <x v="248"/>
    <x v="141"/>
    <x v="15"/>
    <x v="2"/>
    <m/>
    <m/>
    <m/>
    <m/>
    <n v="2000"/>
    <m/>
    <m/>
  </r>
  <r>
    <x v="9"/>
    <x v="0"/>
    <x v="0"/>
    <x v="1"/>
    <m/>
    <x v="7"/>
    <x v="0"/>
    <x v="0"/>
    <x v="0"/>
    <x v="251"/>
    <x v="251"/>
    <x v="145"/>
    <x v="15"/>
    <x v="2"/>
    <m/>
    <m/>
    <m/>
    <m/>
    <n v="5000"/>
    <m/>
    <m/>
  </r>
  <r>
    <x v="9"/>
    <x v="0"/>
    <x v="0"/>
    <x v="0"/>
    <m/>
    <x v="7"/>
    <x v="0"/>
    <x v="0"/>
    <x v="0"/>
    <x v="252"/>
    <x v="252"/>
    <x v="146"/>
    <x v="17"/>
    <x v="2"/>
    <m/>
    <m/>
    <m/>
    <m/>
    <n v="6404"/>
    <m/>
    <m/>
  </r>
  <r>
    <x v="9"/>
    <x v="0"/>
    <x v="0"/>
    <x v="0"/>
    <m/>
    <x v="7"/>
    <x v="0"/>
    <x v="0"/>
    <x v="0"/>
    <x v="253"/>
    <x v="253"/>
    <x v="147"/>
    <x v="17"/>
    <x v="2"/>
    <m/>
    <m/>
    <m/>
    <m/>
    <n v="1500"/>
    <m/>
    <m/>
  </r>
  <r>
    <x v="9"/>
    <x v="0"/>
    <x v="1"/>
    <x v="0"/>
    <m/>
    <x v="7"/>
    <x v="0"/>
    <x v="0"/>
    <x v="0"/>
    <x v="255"/>
    <x v="255"/>
    <x v="148"/>
    <x v="17"/>
    <x v="2"/>
    <m/>
    <m/>
    <m/>
    <m/>
    <n v="5000"/>
    <m/>
    <m/>
  </r>
  <r>
    <x v="9"/>
    <x v="0"/>
    <x v="0"/>
    <x v="0"/>
    <m/>
    <x v="7"/>
    <x v="0"/>
    <x v="0"/>
    <x v="0"/>
    <x v="258"/>
    <x v="258"/>
    <x v="149"/>
    <x v="17"/>
    <x v="2"/>
    <m/>
    <m/>
    <m/>
    <m/>
    <n v="250"/>
    <m/>
    <m/>
  </r>
  <r>
    <x v="9"/>
    <x v="0"/>
    <x v="0"/>
    <x v="0"/>
    <m/>
    <x v="7"/>
    <x v="0"/>
    <x v="0"/>
    <x v="0"/>
    <x v="261"/>
    <x v="261"/>
    <x v="150"/>
    <x v="17"/>
    <x v="2"/>
    <m/>
    <m/>
    <m/>
    <m/>
    <n v="3893.25"/>
    <m/>
    <m/>
  </r>
  <r>
    <x v="9"/>
    <x v="0"/>
    <x v="1"/>
    <x v="0"/>
    <m/>
    <x v="7"/>
    <x v="0"/>
    <x v="0"/>
    <x v="0"/>
    <x v="264"/>
    <x v="264"/>
    <x v="151"/>
    <x v="17"/>
    <x v="2"/>
    <m/>
    <m/>
    <m/>
    <m/>
    <n v="750"/>
    <m/>
    <m/>
  </r>
  <r>
    <x v="9"/>
    <x v="0"/>
    <x v="0"/>
    <x v="1"/>
    <m/>
    <x v="7"/>
    <x v="0"/>
    <x v="0"/>
    <x v="0"/>
    <x v="267"/>
    <x v="267"/>
    <x v="152"/>
    <x v="17"/>
    <x v="2"/>
    <m/>
    <m/>
    <m/>
    <m/>
    <n v="6740"/>
    <m/>
    <m/>
  </r>
  <r>
    <x v="9"/>
    <x v="0"/>
    <x v="1"/>
    <x v="0"/>
    <m/>
    <x v="7"/>
    <x v="0"/>
    <x v="0"/>
    <x v="0"/>
    <x v="266"/>
    <x v="266"/>
    <x v="151"/>
    <x v="17"/>
    <x v="2"/>
    <m/>
    <m/>
    <m/>
    <m/>
    <n v="125"/>
    <m/>
    <m/>
  </r>
  <r>
    <x v="9"/>
    <x v="0"/>
    <x v="0"/>
    <x v="0"/>
    <m/>
    <x v="7"/>
    <x v="0"/>
    <x v="0"/>
    <x v="0"/>
    <x v="268"/>
    <x v="268"/>
    <x v="147"/>
    <x v="17"/>
    <x v="2"/>
    <m/>
    <m/>
    <m/>
    <m/>
    <n v="1682"/>
    <m/>
    <m/>
  </r>
  <r>
    <x v="9"/>
    <x v="0"/>
    <x v="1"/>
    <x v="0"/>
    <m/>
    <x v="7"/>
    <x v="0"/>
    <x v="0"/>
    <x v="0"/>
    <x v="263"/>
    <x v="263"/>
    <x v="150"/>
    <x v="17"/>
    <x v="2"/>
    <m/>
    <m/>
    <m/>
    <m/>
    <n v="800"/>
    <m/>
    <m/>
  </r>
  <r>
    <x v="9"/>
    <x v="0"/>
    <x v="0"/>
    <x v="0"/>
    <m/>
    <x v="7"/>
    <x v="0"/>
    <x v="0"/>
    <x v="0"/>
    <x v="257"/>
    <x v="257"/>
    <x v="148"/>
    <x v="17"/>
    <x v="2"/>
    <m/>
    <m/>
    <m/>
    <m/>
    <n v="0"/>
    <m/>
    <m/>
  </r>
  <r>
    <x v="9"/>
    <x v="0"/>
    <x v="0"/>
    <x v="0"/>
    <m/>
    <x v="7"/>
    <x v="0"/>
    <x v="0"/>
    <x v="0"/>
    <x v="256"/>
    <x v="256"/>
    <x v="148"/>
    <x v="17"/>
    <x v="2"/>
    <m/>
    <m/>
    <m/>
    <m/>
    <n v="567"/>
    <m/>
    <m/>
  </r>
  <r>
    <x v="9"/>
    <x v="0"/>
    <x v="1"/>
    <x v="0"/>
    <m/>
    <x v="7"/>
    <x v="0"/>
    <x v="0"/>
    <x v="0"/>
    <x v="259"/>
    <x v="259"/>
    <x v="149"/>
    <x v="17"/>
    <x v="2"/>
    <m/>
    <m/>
    <m/>
    <m/>
    <n v="2000"/>
    <m/>
    <m/>
  </r>
  <r>
    <x v="9"/>
    <x v="0"/>
    <x v="0"/>
    <x v="0"/>
    <m/>
    <x v="7"/>
    <x v="0"/>
    <x v="0"/>
    <x v="0"/>
    <x v="269"/>
    <x v="269"/>
    <x v="147"/>
    <x v="17"/>
    <x v="2"/>
    <m/>
    <m/>
    <m/>
    <m/>
    <n v="1108"/>
    <m/>
    <m/>
  </r>
  <r>
    <x v="9"/>
    <x v="0"/>
    <x v="1"/>
    <x v="0"/>
    <m/>
    <x v="7"/>
    <x v="0"/>
    <x v="0"/>
    <x v="0"/>
    <x v="270"/>
    <x v="270"/>
    <x v="153"/>
    <x v="17"/>
    <x v="2"/>
    <m/>
    <m/>
    <m/>
    <m/>
    <n v="5000"/>
    <m/>
    <m/>
  </r>
  <r>
    <x v="9"/>
    <x v="0"/>
    <x v="0"/>
    <x v="0"/>
    <m/>
    <x v="7"/>
    <x v="0"/>
    <x v="0"/>
    <x v="0"/>
    <x v="260"/>
    <x v="260"/>
    <x v="149"/>
    <x v="17"/>
    <x v="2"/>
    <m/>
    <m/>
    <m/>
    <m/>
    <n v="2069"/>
    <m/>
    <m/>
  </r>
  <r>
    <x v="9"/>
    <x v="0"/>
    <x v="1"/>
    <x v="0"/>
    <m/>
    <x v="7"/>
    <x v="0"/>
    <x v="0"/>
    <x v="0"/>
    <x v="254"/>
    <x v="254"/>
    <x v="147"/>
    <x v="17"/>
    <x v="2"/>
    <m/>
    <m/>
    <m/>
    <m/>
    <n v="2000"/>
    <m/>
    <m/>
  </r>
  <r>
    <x v="9"/>
    <x v="0"/>
    <x v="0"/>
    <x v="0"/>
    <m/>
    <x v="7"/>
    <x v="0"/>
    <x v="0"/>
    <x v="0"/>
    <x v="262"/>
    <x v="262"/>
    <x v="150"/>
    <x v="17"/>
    <x v="2"/>
    <m/>
    <m/>
    <m/>
    <m/>
    <n v="1800"/>
    <m/>
    <m/>
  </r>
  <r>
    <x v="9"/>
    <x v="0"/>
    <x v="1"/>
    <x v="0"/>
    <m/>
    <x v="7"/>
    <x v="0"/>
    <x v="0"/>
    <x v="0"/>
    <x v="265"/>
    <x v="265"/>
    <x v="151"/>
    <x v="17"/>
    <x v="2"/>
    <m/>
    <m/>
    <m/>
    <m/>
    <n v="400"/>
    <m/>
    <m/>
  </r>
  <r>
    <x v="9"/>
    <x v="0"/>
    <x v="0"/>
    <x v="0"/>
    <m/>
    <x v="7"/>
    <x v="0"/>
    <x v="0"/>
    <x v="0"/>
    <x v="271"/>
    <x v="271"/>
    <x v="154"/>
    <x v="18"/>
    <x v="2"/>
    <m/>
    <m/>
    <m/>
    <m/>
    <n v="310"/>
    <m/>
    <m/>
  </r>
  <r>
    <x v="9"/>
    <x v="0"/>
    <x v="1"/>
    <x v="0"/>
    <m/>
    <x v="7"/>
    <x v="0"/>
    <x v="0"/>
    <x v="0"/>
    <x v="272"/>
    <x v="272"/>
    <x v="155"/>
    <x v="18"/>
    <x v="2"/>
    <m/>
    <m/>
    <m/>
    <m/>
    <n v="3914.75"/>
    <m/>
    <m/>
  </r>
  <r>
    <x v="9"/>
    <x v="0"/>
    <x v="0"/>
    <x v="0"/>
    <m/>
    <x v="7"/>
    <x v="0"/>
    <x v="0"/>
    <x v="0"/>
    <x v="273"/>
    <x v="273"/>
    <x v="156"/>
    <x v="18"/>
    <x v="2"/>
    <m/>
    <m/>
    <m/>
    <m/>
    <n v="10675.22"/>
    <m/>
    <m/>
  </r>
  <r>
    <x v="9"/>
    <x v="0"/>
    <x v="0"/>
    <x v="0"/>
    <m/>
    <x v="7"/>
    <x v="0"/>
    <x v="0"/>
    <x v="0"/>
    <x v="274"/>
    <x v="274"/>
    <x v="157"/>
    <x v="18"/>
    <x v="2"/>
    <m/>
    <m/>
    <m/>
    <m/>
    <n v="5605"/>
    <m/>
    <m/>
  </r>
  <r>
    <x v="9"/>
    <x v="0"/>
    <x v="1"/>
    <x v="0"/>
    <m/>
    <x v="7"/>
    <x v="0"/>
    <x v="0"/>
    <x v="0"/>
    <x v="275"/>
    <x v="276"/>
    <x v="154"/>
    <x v="18"/>
    <x v="2"/>
    <m/>
    <m/>
    <m/>
    <m/>
    <n v="6000"/>
    <m/>
    <m/>
  </r>
  <r>
    <x v="9"/>
    <x v="0"/>
    <x v="0"/>
    <x v="0"/>
    <m/>
    <x v="7"/>
    <x v="0"/>
    <x v="0"/>
    <x v="0"/>
    <x v="276"/>
    <x v="277"/>
    <x v="154"/>
    <x v="18"/>
    <x v="2"/>
    <m/>
    <m/>
    <m/>
    <m/>
    <n v="0"/>
    <m/>
    <m/>
  </r>
  <r>
    <x v="9"/>
    <x v="0"/>
    <x v="1"/>
    <x v="0"/>
    <m/>
    <x v="7"/>
    <x v="0"/>
    <x v="0"/>
    <x v="0"/>
    <x v="277"/>
    <x v="278"/>
    <x v="158"/>
    <x v="18"/>
    <x v="2"/>
    <m/>
    <m/>
    <m/>
    <m/>
    <n v="1500"/>
    <m/>
    <m/>
  </r>
  <r>
    <x v="9"/>
    <x v="0"/>
    <x v="0"/>
    <x v="0"/>
    <m/>
    <x v="7"/>
    <x v="0"/>
    <x v="0"/>
    <x v="0"/>
    <x v="278"/>
    <x v="279"/>
    <x v="159"/>
    <x v="18"/>
    <x v="2"/>
    <m/>
    <m/>
    <m/>
    <m/>
    <n v="2098.33"/>
    <m/>
    <m/>
  </r>
  <r>
    <x v="9"/>
    <x v="0"/>
    <x v="1"/>
    <x v="0"/>
    <m/>
    <x v="7"/>
    <x v="0"/>
    <x v="0"/>
    <x v="0"/>
    <x v="279"/>
    <x v="280"/>
    <x v="154"/>
    <x v="18"/>
    <x v="2"/>
    <m/>
    <m/>
    <m/>
    <m/>
    <n v="5000"/>
    <m/>
    <m/>
  </r>
  <r>
    <x v="9"/>
    <x v="0"/>
    <x v="0"/>
    <x v="0"/>
    <m/>
    <x v="7"/>
    <x v="0"/>
    <x v="0"/>
    <x v="0"/>
    <x v="280"/>
    <x v="281"/>
    <x v="154"/>
    <x v="18"/>
    <x v="2"/>
    <m/>
    <m/>
    <m/>
    <m/>
    <n v="0"/>
    <m/>
    <m/>
  </r>
  <r>
    <x v="9"/>
    <x v="0"/>
    <x v="1"/>
    <x v="0"/>
    <m/>
    <x v="7"/>
    <x v="0"/>
    <x v="0"/>
    <x v="0"/>
    <x v="281"/>
    <x v="282"/>
    <x v="154"/>
    <x v="18"/>
    <x v="2"/>
    <m/>
    <m/>
    <m/>
    <m/>
    <n v="1750"/>
    <m/>
    <m/>
  </r>
  <r>
    <x v="9"/>
    <x v="0"/>
    <x v="1"/>
    <x v="0"/>
    <m/>
    <x v="7"/>
    <x v="0"/>
    <x v="0"/>
    <x v="0"/>
    <x v="282"/>
    <x v="283"/>
    <x v="160"/>
    <x v="18"/>
    <x v="2"/>
    <m/>
    <m/>
    <m/>
    <m/>
    <n v="600"/>
    <m/>
    <m/>
  </r>
  <r>
    <x v="9"/>
    <x v="0"/>
    <x v="0"/>
    <x v="0"/>
    <m/>
    <x v="7"/>
    <x v="0"/>
    <x v="0"/>
    <x v="0"/>
    <x v="283"/>
    <x v="284"/>
    <x v="159"/>
    <x v="18"/>
    <x v="2"/>
    <m/>
    <m/>
    <m/>
    <m/>
    <n v="1917"/>
    <m/>
    <m/>
  </r>
  <r>
    <x v="9"/>
    <x v="0"/>
    <x v="1"/>
    <x v="0"/>
    <m/>
    <x v="7"/>
    <x v="0"/>
    <x v="0"/>
    <x v="0"/>
    <x v="284"/>
    <x v="285"/>
    <x v="160"/>
    <x v="18"/>
    <x v="2"/>
    <m/>
    <m/>
    <m/>
    <m/>
    <n v="937"/>
    <m/>
    <m/>
  </r>
  <r>
    <x v="9"/>
    <x v="0"/>
    <x v="1"/>
    <x v="0"/>
    <m/>
    <x v="7"/>
    <x v="0"/>
    <x v="0"/>
    <x v="0"/>
    <x v="285"/>
    <x v="286"/>
    <x v="155"/>
    <x v="18"/>
    <x v="2"/>
    <m/>
    <m/>
    <m/>
    <m/>
    <n v="1772.83"/>
    <m/>
    <m/>
  </r>
  <r>
    <x v="9"/>
    <x v="0"/>
    <x v="0"/>
    <x v="0"/>
    <m/>
    <x v="7"/>
    <x v="0"/>
    <x v="0"/>
    <x v="0"/>
    <x v="286"/>
    <x v="287"/>
    <x v="160"/>
    <x v="18"/>
    <x v="2"/>
    <m/>
    <m/>
    <m/>
    <m/>
    <n v="6106"/>
    <m/>
    <m/>
  </r>
  <r>
    <x v="9"/>
    <x v="0"/>
    <x v="0"/>
    <x v="0"/>
    <m/>
    <x v="7"/>
    <x v="0"/>
    <x v="0"/>
    <x v="0"/>
    <x v="287"/>
    <x v="288"/>
    <x v="159"/>
    <x v="18"/>
    <x v="2"/>
    <m/>
    <m/>
    <m/>
    <m/>
    <n v="1908"/>
    <m/>
    <m/>
  </r>
  <r>
    <x v="9"/>
    <x v="0"/>
    <x v="1"/>
    <x v="0"/>
    <m/>
    <x v="7"/>
    <x v="0"/>
    <x v="0"/>
    <x v="0"/>
    <x v="289"/>
    <x v="290"/>
    <x v="162"/>
    <x v="19"/>
    <x v="2"/>
    <m/>
    <m/>
    <m/>
    <m/>
    <n v="1000"/>
    <m/>
    <m/>
  </r>
  <r>
    <x v="9"/>
    <x v="0"/>
    <x v="0"/>
    <x v="0"/>
    <m/>
    <x v="7"/>
    <x v="0"/>
    <x v="0"/>
    <x v="0"/>
    <x v="291"/>
    <x v="292"/>
    <x v="164"/>
    <x v="19"/>
    <x v="2"/>
    <m/>
    <m/>
    <m/>
    <m/>
    <n v="5000"/>
    <m/>
    <m/>
  </r>
  <r>
    <x v="9"/>
    <x v="0"/>
    <x v="1"/>
    <x v="0"/>
    <m/>
    <x v="7"/>
    <x v="0"/>
    <x v="0"/>
    <x v="1"/>
    <x v="292"/>
    <x v="293"/>
    <x v="165"/>
    <x v="19"/>
    <x v="2"/>
    <m/>
    <m/>
    <m/>
    <m/>
    <n v="3000"/>
    <m/>
    <m/>
  </r>
  <r>
    <x v="9"/>
    <x v="0"/>
    <x v="0"/>
    <x v="0"/>
    <m/>
    <x v="7"/>
    <x v="0"/>
    <x v="0"/>
    <x v="0"/>
    <x v="294"/>
    <x v="295"/>
    <x v="167"/>
    <x v="19"/>
    <x v="2"/>
    <m/>
    <m/>
    <m/>
    <m/>
    <n v="2250"/>
    <m/>
    <m/>
  </r>
  <r>
    <x v="9"/>
    <x v="0"/>
    <x v="1"/>
    <x v="0"/>
    <m/>
    <x v="7"/>
    <x v="0"/>
    <x v="0"/>
    <x v="0"/>
    <x v="302"/>
    <x v="305"/>
    <x v="175"/>
    <x v="19"/>
    <x v="2"/>
    <m/>
    <m/>
    <m/>
    <m/>
    <n v="500"/>
    <m/>
    <m/>
  </r>
  <r>
    <x v="9"/>
    <x v="0"/>
    <x v="1"/>
    <x v="0"/>
    <m/>
    <x v="7"/>
    <x v="0"/>
    <x v="0"/>
    <x v="0"/>
    <x v="296"/>
    <x v="297"/>
    <x v="169"/>
    <x v="19"/>
    <x v="2"/>
    <m/>
    <m/>
    <m/>
    <m/>
    <n v="0"/>
    <m/>
    <m/>
  </r>
  <r>
    <x v="9"/>
    <x v="0"/>
    <x v="1"/>
    <x v="0"/>
    <m/>
    <x v="7"/>
    <x v="0"/>
    <x v="0"/>
    <x v="0"/>
    <x v="297"/>
    <x v="298"/>
    <x v="170"/>
    <x v="19"/>
    <x v="2"/>
    <m/>
    <m/>
    <m/>
    <m/>
    <n v="1500"/>
    <m/>
    <m/>
  </r>
  <r>
    <x v="9"/>
    <x v="0"/>
    <x v="1"/>
    <x v="0"/>
    <m/>
    <x v="7"/>
    <x v="0"/>
    <x v="0"/>
    <x v="0"/>
    <x v="293"/>
    <x v="294"/>
    <x v="166"/>
    <x v="19"/>
    <x v="2"/>
    <m/>
    <m/>
    <m/>
    <m/>
    <n v="4100"/>
    <m/>
    <m/>
  </r>
  <r>
    <x v="9"/>
    <x v="0"/>
    <x v="1"/>
    <x v="1"/>
    <m/>
    <x v="7"/>
    <x v="0"/>
    <x v="0"/>
    <x v="0"/>
    <x v="298"/>
    <x v="300"/>
    <x v="171"/>
    <x v="19"/>
    <x v="2"/>
    <m/>
    <m/>
    <m/>
    <m/>
    <m/>
    <m/>
    <m/>
  </r>
  <r>
    <x v="9"/>
    <x v="0"/>
    <x v="0"/>
    <x v="1"/>
    <m/>
    <x v="7"/>
    <x v="0"/>
    <x v="0"/>
    <x v="0"/>
    <x v="295"/>
    <x v="296"/>
    <x v="168"/>
    <x v="19"/>
    <x v="2"/>
    <m/>
    <m/>
    <m/>
    <m/>
    <n v="4337"/>
    <m/>
    <m/>
  </r>
  <r>
    <x v="9"/>
    <x v="0"/>
    <x v="0"/>
    <x v="0"/>
    <m/>
    <x v="7"/>
    <x v="0"/>
    <x v="0"/>
    <x v="0"/>
    <x v="299"/>
    <x v="301"/>
    <x v="172"/>
    <x v="19"/>
    <x v="2"/>
    <m/>
    <m/>
    <m/>
    <m/>
    <n v="11547.25"/>
    <m/>
    <m/>
  </r>
  <r>
    <x v="9"/>
    <x v="0"/>
    <x v="1"/>
    <x v="0"/>
    <m/>
    <x v="7"/>
    <x v="0"/>
    <x v="0"/>
    <x v="0"/>
    <x v="300"/>
    <x v="303"/>
    <x v="173"/>
    <x v="19"/>
    <x v="2"/>
    <m/>
    <m/>
    <m/>
    <m/>
    <n v="1250"/>
    <m/>
    <m/>
  </r>
  <r>
    <x v="9"/>
    <x v="0"/>
    <x v="1"/>
    <x v="0"/>
    <m/>
    <x v="7"/>
    <x v="0"/>
    <x v="0"/>
    <x v="0"/>
    <x v="301"/>
    <x v="304"/>
    <x v="174"/>
    <x v="19"/>
    <x v="2"/>
    <m/>
    <m/>
    <m/>
    <m/>
    <m/>
    <m/>
    <m/>
  </r>
  <r>
    <x v="9"/>
    <x v="0"/>
    <x v="0"/>
    <x v="0"/>
    <m/>
    <x v="7"/>
    <x v="0"/>
    <x v="0"/>
    <x v="0"/>
    <x v="303"/>
    <x v="306"/>
    <x v="176"/>
    <x v="19"/>
    <x v="2"/>
    <m/>
    <m/>
    <m/>
    <m/>
    <n v="0"/>
    <m/>
    <m/>
  </r>
  <r>
    <x v="9"/>
    <x v="0"/>
    <x v="1"/>
    <x v="1"/>
    <m/>
    <x v="7"/>
    <x v="0"/>
    <x v="0"/>
    <x v="0"/>
    <x v="288"/>
    <x v="289"/>
    <x v="161"/>
    <x v="19"/>
    <x v="2"/>
    <m/>
    <m/>
    <m/>
    <m/>
    <n v="4000"/>
    <m/>
    <m/>
  </r>
  <r>
    <x v="9"/>
    <x v="0"/>
    <x v="1"/>
    <x v="0"/>
    <m/>
    <x v="7"/>
    <x v="0"/>
    <x v="0"/>
    <x v="0"/>
    <x v="304"/>
    <x v="307"/>
    <x v="177"/>
    <x v="19"/>
    <x v="2"/>
    <m/>
    <m/>
    <m/>
    <m/>
    <n v="3500"/>
    <m/>
    <m/>
  </r>
  <r>
    <x v="9"/>
    <x v="0"/>
    <x v="1"/>
    <x v="0"/>
    <m/>
    <x v="7"/>
    <x v="0"/>
    <x v="0"/>
    <x v="0"/>
    <x v="305"/>
    <x v="308"/>
    <x v="178"/>
    <x v="19"/>
    <x v="2"/>
    <m/>
    <m/>
    <m/>
    <m/>
    <n v="750"/>
    <m/>
    <m/>
  </r>
  <r>
    <x v="9"/>
    <x v="0"/>
    <x v="0"/>
    <x v="0"/>
    <m/>
    <x v="7"/>
    <x v="0"/>
    <x v="0"/>
    <x v="0"/>
    <x v="290"/>
    <x v="291"/>
    <x v="163"/>
    <x v="19"/>
    <x v="2"/>
    <m/>
    <m/>
    <m/>
    <m/>
    <n v="0"/>
    <m/>
    <m/>
  </r>
  <r>
    <x v="9"/>
    <x v="0"/>
    <x v="1"/>
    <x v="1"/>
    <m/>
    <x v="7"/>
    <x v="0"/>
    <x v="0"/>
    <x v="0"/>
    <x v="306"/>
    <x v="309"/>
    <x v="179"/>
    <x v="20"/>
    <x v="2"/>
    <m/>
    <m/>
    <m/>
    <m/>
    <n v="4120.5"/>
    <m/>
    <m/>
  </r>
  <r>
    <x v="9"/>
    <x v="0"/>
    <x v="1"/>
    <x v="0"/>
    <m/>
    <x v="7"/>
    <x v="0"/>
    <x v="0"/>
    <x v="0"/>
    <x v="308"/>
    <x v="311"/>
    <x v="180"/>
    <x v="20"/>
    <x v="2"/>
    <m/>
    <m/>
    <m/>
    <m/>
    <n v="811"/>
    <m/>
    <m/>
  </r>
  <r>
    <x v="9"/>
    <x v="0"/>
    <x v="1"/>
    <x v="0"/>
    <m/>
    <x v="7"/>
    <x v="0"/>
    <x v="0"/>
    <x v="0"/>
    <x v="327"/>
    <x v="330"/>
    <x v="186"/>
    <x v="20"/>
    <x v="2"/>
    <m/>
    <m/>
    <m/>
    <m/>
    <n v="4709"/>
    <m/>
    <m/>
  </r>
  <r>
    <x v="9"/>
    <x v="0"/>
    <x v="0"/>
    <x v="0"/>
    <m/>
    <x v="7"/>
    <x v="0"/>
    <x v="0"/>
    <x v="0"/>
    <x v="310"/>
    <x v="313"/>
    <x v="181"/>
    <x v="20"/>
    <x v="2"/>
    <m/>
    <m/>
    <m/>
    <m/>
    <n v="1952"/>
    <m/>
    <m/>
  </r>
  <r>
    <x v="9"/>
    <x v="0"/>
    <x v="0"/>
    <x v="0"/>
    <m/>
    <x v="7"/>
    <x v="0"/>
    <x v="0"/>
    <x v="0"/>
    <x v="330"/>
    <x v="333"/>
    <x v="187"/>
    <x v="20"/>
    <x v="2"/>
    <m/>
    <m/>
    <m/>
    <m/>
    <n v="4960"/>
    <m/>
    <m/>
  </r>
  <r>
    <x v="9"/>
    <x v="0"/>
    <x v="1"/>
    <x v="0"/>
    <m/>
    <x v="7"/>
    <x v="0"/>
    <x v="0"/>
    <x v="0"/>
    <x v="312"/>
    <x v="315"/>
    <x v="182"/>
    <x v="20"/>
    <x v="2"/>
    <m/>
    <m/>
    <m/>
    <m/>
    <n v="0"/>
    <m/>
    <m/>
  </r>
  <r>
    <x v="9"/>
    <x v="0"/>
    <x v="0"/>
    <x v="0"/>
    <m/>
    <x v="7"/>
    <x v="0"/>
    <x v="0"/>
    <x v="0"/>
    <x v="315"/>
    <x v="318"/>
    <x v="183"/>
    <x v="20"/>
    <x v="2"/>
    <m/>
    <m/>
    <m/>
    <m/>
    <n v="4736"/>
    <m/>
    <m/>
  </r>
  <r>
    <x v="9"/>
    <x v="0"/>
    <x v="1"/>
    <x v="0"/>
    <m/>
    <x v="7"/>
    <x v="0"/>
    <x v="0"/>
    <x v="0"/>
    <x v="311"/>
    <x v="314"/>
    <x v="181"/>
    <x v="20"/>
    <x v="2"/>
    <m/>
    <m/>
    <m/>
    <m/>
    <n v="2500"/>
    <m/>
    <m/>
  </r>
  <r>
    <x v="9"/>
    <x v="0"/>
    <x v="1"/>
    <x v="0"/>
    <m/>
    <x v="7"/>
    <x v="0"/>
    <x v="0"/>
    <x v="0"/>
    <x v="309"/>
    <x v="312"/>
    <x v="180"/>
    <x v="20"/>
    <x v="2"/>
    <m/>
    <m/>
    <m/>
    <m/>
    <n v="100"/>
    <m/>
    <m/>
  </r>
  <r>
    <x v="9"/>
    <x v="0"/>
    <x v="1"/>
    <x v="0"/>
    <m/>
    <x v="7"/>
    <x v="0"/>
    <x v="0"/>
    <x v="0"/>
    <x v="318"/>
    <x v="321"/>
    <x v="184"/>
    <x v="20"/>
    <x v="2"/>
    <m/>
    <m/>
    <m/>
    <m/>
    <n v="500"/>
    <m/>
    <m/>
  </r>
  <r>
    <x v="9"/>
    <x v="0"/>
    <x v="1"/>
    <x v="0"/>
    <m/>
    <x v="7"/>
    <x v="0"/>
    <x v="0"/>
    <x v="0"/>
    <x v="328"/>
    <x v="331"/>
    <x v="186"/>
    <x v="20"/>
    <x v="2"/>
    <m/>
    <m/>
    <m/>
    <m/>
    <n v="4670.92"/>
    <m/>
    <m/>
  </r>
  <r>
    <x v="9"/>
    <x v="0"/>
    <x v="0"/>
    <x v="0"/>
    <m/>
    <x v="7"/>
    <x v="0"/>
    <x v="0"/>
    <x v="0"/>
    <x v="320"/>
    <x v="323"/>
    <x v="181"/>
    <x v="20"/>
    <x v="2"/>
    <m/>
    <m/>
    <m/>
    <m/>
    <n v="3000"/>
    <m/>
    <m/>
  </r>
  <r>
    <x v="9"/>
    <x v="0"/>
    <x v="0"/>
    <x v="0"/>
    <m/>
    <x v="7"/>
    <x v="0"/>
    <x v="0"/>
    <x v="0"/>
    <x v="321"/>
    <x v="324"/>
    <x v="184"/>
    <x v="20"/>
    <x v="2"/>
    <m/>
    <m/>
    <m/>
    <m/>
    <n v="1785.17"/>
    <m/>
    <m/>
  </r>
  <r>
    <x v="9"/>
    <x v="0"/>
    <x v="1"/>
    <x v="0"/>
    <m/>
    <x v="7"/>
    <x v="0"/>
    <x v="0"/>
    <x v="0"/>
    <x v="322"/>
    <x v="325"/>
    <x v="181"/>
    <x v="20"/>
    <x v="2"/>
    <m/>
    <m/>
    <m/>
    <m/>
    <n v="0"/>
    <m/>
    <m/>
  </r>
  <r>
    <x v="9"/>
    <x v="0"/>
    <x v="1"/>
    <x v="0"/>
    <m/>
    <x v="7"/>
    <x v="0"/>
    <x v="0"/>
    <x v="0"/>
    <x v="313"/>
    <x v="316"/>
    <x v="182"/>
    <x v="20"/>
    <x v="2"/>
    <m/>
    <m/>
    <m/>
    <m/>
    <m/>
    <m/>
    <m/>
  </r>
  <r>
    <x v="9"/>
    <x v="0"/>
    <x v="0"/>
    <x v="1"/>
    <m/>
    <x v="7"/>
    <x v="0"/>
    <x v="0"/>
    <x v="1"/>
    <x v="307"/>
    <x v="310"/>
    <x v="179"/>
    <x v="20"/>
    <x v="2"/>
    <m/>
    <m/>
    <m/>
    <m/>
    <n v="0"/>
    <m/>
    <m/>
  </r>
  <r>
    <x v="9"/>
    <x v="0"/>
    <x v="0"/>
    <x v="0"/>
    <m/>
    <x v="7"/>
    <x v="0"/>
    <x v="0"/>
    <x v="0"/>
    <x v="316"/>
    <x v="319"/>
    <x v="183"/>
    <x v="20"/>
    <x v="2"/>
    <m/>
    <m/>
    <m/>
    <m/>
    <n v="0"/>
    <m/>
    <m/>
  </r>
  <r>
    <x v="9"/>
    <x v="0"/>
    <x v="0"/>
    <x v="0"/>
    <m/>
    <x v="7"/>
    <x v="0"/>
    <x v="0"/>
    <x v="0"/>
    <x v="317"/>
    <x v="320"/>
    <x v="183"/>
    <x v="20"/>
    <x v="2"/>
    <m/>
    <m/>
    <m/>
    <m/>
    <n v="436"/>
    <m/>
    <m/>
  </r>
  <r>
    <x v="9"/>
    <x v="0"/>
    <x v="0"/>
    <x v="0"/>
    <m/>
    <x v="7"/>
    <x v="0"/>
    <x v="0"/>
    <x v="0"/>
    <x v="329"/>
    <x v="332"/>
    <x v="186"/>
    <x v="20"/>
    <x v="2"/>
    <m/>
    <m/>
    <m/>
    <m/>
    <n v="616"/>
    <m/>
    <m/>
  </r>
  <r>
    <x v="9"/>
    <x v="0"/>
    <x v="1"/>
    <x v="0"/>
    <m/>
    <x v="7"/>
    <x v="0"/>
    <x v="0"/>
    <x v="0"/>
    <x v="324"/>
    <x v="327"/>
    <x v="181"/>
    <x v="20"/>
    <x v="2"/>
    <m/>
    <m/>
    <m/>
    <m/>
    <n v="800"/>
    <m/>
    <m/>
  </r>
  <r>
    <x v="9"/>
    <x v="0"/>
    <x v="1"/>
    <x v="0"/>
    <m/>
    <x v="7"/>
    <x v="0"/>
    <x v="0"/>
    <x v="0"/>
    <x v="319"/>
    <x v="322"/>
    <x v="184"/>
    <x v="20"/>
    <x v="2"/>
    <m/>
    <m/>
    <m/>
    <m/>
    <n v="0.01"/>
    <m/>
    <m/>
  </r>
  <r>
    <x v="9"/>
    <x v="0"/>
    <x v="1"/>
    <x v="0"/>
    <m/>
    <x v="7"/>
    <x v="0"/>
    <x v="0"/>
    <x v="0"/>
    <x v="325"/>
    <x v="328"/>
    <x v="181"/>
    <x v="20"/>
    <x v="2"/>
    <m/>
    <m/>
    <m/>
    <m/>
    <n v="0"/>
    <m/>
    <m/>
  </r>
  <r>
    <x v="9"/>
    <x v="0"/>
    <x v="1"/>
    <x v="0"/>
    <m/>
    <x v="7"/>
    <x v="0"/>
    <x v="0"/>
    <x v="0"/>
    <x v="314"/>
    <x v="317"/>
    <x v="182"/>
    <x v="20"/>
    <x v="2"/>
    <m/>
    <m/>
    <m/>
    <m/>
    <n v="100"/>
    <m/>
    <m/>
  </r>
  <r>
    <x v="9"/>
    <x v="0"/>
    <x v="1"/>
    <x v="0"/>
    <m/>
    <x v="7"/>
    <x v="0"/>
    <x v="0"/>
    <x v="0"/>
    <x v="323"/>
    <x v="326"/>
    <x v="181"/>
    <x v="20"/>
    <x v="2"/>
    <m/>
    <m/>
    <m/>
    <m/>
    <m/>
    <m/>
    <m/>
  </r>
  <r>
    <x v="9"/>
    <x v="0"/>
    <x v="1"/>
    <x v="0"/>
    <m/>
    <x v="7"/>
    <x v="0"/>
    <x v="0"/>
    <x v="0"/>
    <x v="326"/>
    <x v="329"/>
    <x v="185"/>
    <x v="20"/>
    <x v="2"/>
    <m/>
    <m/>
    <m/>
    <m/>
    <n v="4000"/>
    <m/>
    <m/>
  </r>
  <r>
    <x v="9"/>
    <x v="0"/>
    <x v="1"/>
    <x v="0"/>
    <m/>
    <x v="7"/>
    <x v="0"/>
    <x v="0"/>
    <x v="0"/>
    <x v="79"/>
    <x v="79"/>
    <x v="55"/>
    <x v="6"/>
    <x v="0"/>
    <m/>
    <m/>
    <m/>
    <m/>
    <n v="7371"/>
    <m/>
    <m/>
  </r>
  <r>
    <x v="9"/>
    <x v="0"/>
    <x v="0"/>
    <x v="0"/>
    <m/>
    <x v="7"/>
    <x v="0"/>
    <x v="0"/>
    <x v="0"/>
    <x v="80"/>
    <x v="80"/>
    <x v="55"/>
    <x v="6"/>
    <x v="0"/>
    <m/>
    <m/>
    <m/>
    <m/>
    <n v="395"/>
    <m/>
    <m/>
  </r>
  <r>
    <x v="9"/>
    <x v="0"/>
    <x v="0"/>
    <x v="0"/>
    <m/>
    <x v="7"/>
    <x v="0"/>
    <x v="0"/>
    <x v="0"/>
    <x v="81"/>
    <x v="81"/>
    <x v="56"/>
    <x v="6"/>
    <x v="0"/>
    <m/>
    <m/>
    <m/>
    <m/>
    <n v="1000"/>
    <m/>
    <m/>
  </r>
  <r>
    <x v="9"/>
    <x v="0"/>
    <x v="1"/>
    <x v="0"/>
    <m/>
    <x v="7"/>
    <x v="0"/>
    <x v="0"/>
    <x v="0"/>
    <x v="82"/>
    <x v="82"/>
    <x v="56"/>
    <x v="6"/>
    <x v="0"/>
    <m/>
    <m/>
    <m/>
    <m/>
    <n v="0"/>
    <m/>
    <m/>
  </r>
  <r>
    <x v="9"/>
    <x v="0"/>
    <x v="0"/>
    <x v="0"/>
    <m/>
    <x v="7"/>
    <x v="0"/>
    <x v="0"/>
    <x v="0"/>
    <x v="83"/>
    <x v="83"/>
    <x v="56"/>
    <x v="6"/>
    <x v="0"/>
    <m/>
    <m/>
    <m/>
    <m/>
    <n v="5800"/>
    <m/>
    <m/>
  </r>
  <r>
    <x v="9"/>
    <x v="0"/>
    <x v="0"/>
    <x v="0"/>
    <m/>
    <x v="7"/>
    <x v="0"/>
    <x v="0"/>
    <x v="0"/>
    <x v="75"/>
    <x v="75"/>
    <x v="54"/>
    <x v="6"/>
    <x v="0"/>
    <m/>
    <m/>
    <m/>
    <m/>
    <n v="4404"/>
    <m/>
    <m/>
  </r>
  <r>
    <x v="9"/>
    <x v="0"/>
    <x v="1"/>
    <x v="0"/>
    <m/>
    <x v="7"/>
    <x v="0"/>
    <x v="0"/>
    <x v="0"/>
    <x v="76"/>
    <x v="76"/>
    <x v="54"/>
    <x v="6"/>
    <x v="0"/>
    <m/>
    <m/>
    <m/>
    <m/>
    <n v="1910"/>
    <m/>
    <m/>
  </r>
  <r>
    <x v="9"/>
    <x v="0"/>
    <x v="0"/>
    <x v="0"/>
    <m/>
    <x v="7"/>
    <x v="0"/>
    <x v="0"/>
    <x v="0"/>
    <x v="77"/>
    <x v="77"/>
    <x v="54"/>
    <x v="6"/>
    <x v="0"/>
    <m/>
    <m/>
    <m/>
    <m/>
    <n v="4760"/>
    <m/>
    <m/>
  </r>
  <r>
    <x v="9"/>
    <x v="0"/>
    <x v="1"/>
    <x v="0"/>
    <m/>
    <x v="7"/>
    <x v="0"/>
    <x v="0"/>
    <x v="0"/>
    <x v="78"/>
    <x v="78"/>
    <x v="54"/>
    <x v="6"/>
    <x v="0"/>
    <m/>
    <m/>
    <m/>
    <m/>
    <n v="800"/>
    <m/>
    <m/>
  </r>
  <r>
    <x v="9"/>
    <x v="0"/>
    <x v="0"/>
    <x v="0"/>
    <m/>
    <x v="7"/>
    <x v="0"/>
    <x v="0"/>
    <x v="0"/>
    <x v="84"/>
    <x v="84"/>
    <x v="56"/>
    <x v="6"/>
    <x v="0"/>
    <m/>
    <m/>
    <m/>
    <m/>
    <n v="0"/>
    <m/>
    <m/>
  </r>
  <r>
    <x v="9"/>
    <x v="0"/>
    <x v="2"/>
    <x v="0"/>
    <m/>
    <x v="7"/>
    <x v="0"/>
    <x v="0"/>
    <x v="0"/>
    <x v="335"/>
    <x v="338"/>
    <x v="5"/>
    <x v="1"/>
    <x v="0"/>
    <m/>
    <m/>
    <m/>
    <m/>
    <n v="6542"/>
    <m/>
    <m/>
  </r>
  <r>
    <x v="8"/>
    <x v="3"/>
    <x v="1"/>
    <x v="0"/>
    <m/>
    <x v="7"/>
    <x v="1"/>
    <x v="8"/>
    <x v="0"/>
    <x v="216"/>
    <x v="216"/>
    <x v="122"/>
    <x v="14"/>
    <x v="2"/>
    <m/>
    <m/>
    <m/>
    <m/>
    <n v="7284"/>
    <m/>
    <n v="-7284"/>
  </r>
  <r>
    <x v="8"/>
    <x v="3"/>
    <x v="1"/>
    <x v="0"/>
    <m/>
    <x v="7"/>
    <x v="1"/>
    <x v="8"/>
    <x v="0"/>
    <x v="217"/>
    <x v="217"/>
    <x v="123"/>
    <x v="14"/>
    <x v="2"/>
    <m/>
    <m/>
    <m/>
    <m/>
    <n v="13916"/>
    <m/>
    <n v="-13916"/>
  </r>
  <r>
    <x v="9"/>
    <x v="0"/>
    <x v="0"/>
    <x v="0"/>
    <m/>
    <x v="8"/>
    <x v="0"/>
    <x v="0"/>
    <x v="0"/>
    <x v="90"/>
    <x v="90"/>
    <x v="62"/>
    <x v="7"/>
    <x v="1"/>
    <m/>
    <m/>
    <m/>
    <m/>
    <n v="6000"/>
    <m/>
    <m/>
  </r>
  <r>
    <x v="9"/>
    <x v="0"/>
    <x v="1"/>
    <x v="0"/>
    <m/>
    <x v="8"/>
    <x v="0"/>
    <x v="0"/>
    <x v="0"/>
    <x v="95"/>
    <x v="95"/>
    <x v="66"/>
    <x v="7"/>
    <x v="1"/>
    <m/>
    <m/>
    <m/>
    <m/>
    <n v="0"/>
    <m/>
    <m/>
  </r>
  <r>
    <x v="9"/>
    <x v="0"/>
    <x v="0"/>
    <x v="0"/>
    <m/>
    <x v="8"/>
    <x v="0"/>
    <x v="0"/>
    <x v="0"/>
    <x v="85"/>
    <x v="85"/>
    <x v="57"/>
    <x v="7"/>
    <x v="1"/>
    <m/>
    <m/>
    <m/>
    <m/>
    <n v="10000"/>
    <m/>
    <m/>
  </r>
  <r>
    <x v="9"/>
    <x v="0"/>
    <x v="1"/>
    <x v="0"/>
    <m/>
    <x v="8"/>
    <x v="0"/>
    <x v="0"/>
    <x v="0"/>
    <x v="86"/>
    <x v="86"/>
    <x v="58"/>
    <x v="7"/>
    <x v="1"/>
    <m/>
    <m/>
    <m/>
    <m/>
    <n v="4900"/>
    <m/>
    <m/>
  </r>
  <r>
    <x v="9"/>
    <x v="0"/>
    <x v="0"/>
    <x v="0"/>
    <m/>
    <x v="8"/>
    <x v="0"/>
    <x v="0"/>
    <x v="0"/>
    <x v="87"/>
    <x v="87"/>
    <x v="59"/>
    <x v="7"/>
    <x v="1"/>
    <m/>
    <m/>
    <m/>
    <m/>
    <n v="7304.5"/>
    <m/>
    <m/>
  </r>
  <r>
    <x v="9"/>
    <x v="0"/>
    <x v="1"/>
    <x v="0"/>
    <m/>
    <x v="8"/>
    <x v="0"/>
    <x v="0"/>
    <x v="0"/>
    <x v="88"/>
    <x v="88"/>
    <x v="60"/>
    <x v="7"/>
    <x v="1"/>
    <m/>
    <m/>
    <m/>
    <m/>
    <n v="2000"/>
    <m/>
    <m/>
  </r>
  <r>
    <x v="9"/>
    <x v="0"/>
    <x v="0"/>
    <x v="0"/>
    <m/>
    <x v="8"/>
    <x v="0"/>
    <x v="0"/>
    <x v="0"/>
    <x v="89"/>
    <x v="89"/>
    <x v="61"/>
    <x v="7"/>
    <x v="1"/>
    <m/>
    <m/>
    <m/>
    <m/>
    <n v="6183.75"/>
    <m/>
    <m/>
  </r>
  <r>
    <x v="9"/>
    <x v="0"/>
    <x v="0"/>
    <x v="0"/>
    <m/>
    <x v="8"/>
    <x v="0"/>
    <x v="0"/>
    <x v="0"/>
    <x v="91"/>
    <x v="91"/>
    <x v="63"/>
    <x v="7"/>
    <x v="1"/>
    <m/>
    <m/>
    <m/>
    <m/>
    <n v="0"/>
    <m/>
    <m/>
  </r>
  <r>
    <x v="9"/>
    <x v="0"/>
    <x v="0"/>
    <x v="0"/>
    <m/>
    <x v="8"/>
    <x v="0"/>
    <x v="0"/>
    <x v="0"/>
    <x v="93"/>
    <x v="93"/>
    <x v="64"/>
    <x v="7"/>
    <x v="1"/>
    <m/>
    <m/>
    <m/>
    <m/>
    <n v="5122"/>
    <m/>
    <m/>
  </r>
  <r>
    <x v="9"/>
    <x v="0"/>
    <x v="0"/>
    <x v="0"/>
    <m/>
    <x v="8"/>
    <x v="0"/>
    <x v="0"/>
    <x v="0"/>
    <x v="92"/>
    <x v="92"/>
    <x v="63"/>
    <x v="7"/>
    <x v="1"/>
    <m/>
    <m/>
    <m/>
    <m/>
    <n v="689"/>
    <m/>
    <m/>
  </r>
  <r>
    <x v="9"/>
    <x v="0"/>
    <x v="1"/>
    <x v="0"/>
    <m/>
    <x v="8"/>
    <x v="0"/>
    <x v="0"/>
    <x v="0"/>
    <x v="94"/>
    <x v="94"/>
    <x v="65"/>
    <x v="7"/>
    <x v="1"/>
    <m/>
    <m/>
    <m/>
    <m/>
    <n v="3000"/>
    <m/>
    <m/>
  </r>
  <r>
    <x v="9"/>
    <x v="0"/>
    <x v="0"/>
    <x v="0"/>
    <m/>
    <x v="8"/>
    <x v="0"/>
    <x v="0"/>
    <x v="0"/>
    <x v="0"/>
    <x v="0"/>
    <x v="0"/>
    <x v="0"/>
    <x v="0"/>
    <m/>
    <m/>
    <m/>
    <m/>
    <n v="977"/>
    <m/>
    <m/>
  </r>
  <r>
    <x v="9"/>
    <x v="0"/>
    <x v="0"/>
    <x v="0"/>
    <m/>
    <x v="8"/>
    <x v="0"/>
    <x v="0"/>
    <x v="0"/>
    <x v="2"/>
    <x v="2"/>
    <x v="1"/>
    <x v="0"/>
    <x v="0"/>
    <m/>
    <m/>
    <m/>
    <m/>
    <n v="10751"/>
    <m/>
    <m/>
  </r>
  <r>
    <x v="9"/>
    <x v="0"/>
    <x v="0"/>
    <x v="0"/>
    <m/>
    <x v="8"/>
    <x v="0"/>
    <x v="0"/>
    <x v="0"/>
    <x v="3"/>
    <x v="3"/>
    <x v="1"/>
    <x v="0"/>
    <x v="0"/>
    <m/>
    <m/>
    <m/>
    <m/>
    <n v="0"/>
    <m/>
    <m/>
  </r>
  <r>
    <x v="9"/>
    <x v="0"/>
    <x v="0"/>
    <x v="0"/>
    <m/>
    <x v="8"/>
    <x v="0"/>
    <x v="0"/>
    <x v="0"/>
    <x v="4"/>
    <x v="4"/>
    <x v="1"/>
    <x v="0"/>
    <x v="0"/>
    <m/>
    <m/>
    <m/>
    <m/>
    <n v="3459"/>
    <m/>
    <m/>
  </r>
  <r>
    <x v="9"/>
    <x v="0"/>
    <x v="0"/>
    <x v="0"/>
    <m/>
    <x v="8"/>
    <x v="0"/>
    <x v="0"/>
    <x v="0"/>
    <x v="5"/>
    <x v="5"/>
    <x v="1"/>
    <x v="0"/>
    <x v="0"/>
    <m/>
    <m/>
    <m/>
    <m/>
    <n v="641.75"/>
    <m/>
    <m/>
  </r>
  <r>
    <x v="9"/>
    <x v="0"/>
    <x v="0"/>
    <x v="0"/>
    <m/>
    <x v="8"/>
    <x v="0"/>
    <x v="0"/>
    <x v="0"/>
    <x v="7"/>
    <x v="7"/>
    <x v="2"/>
    <x v="0"/>
    <x v="0"/>
    <m/>
    <m/>
    <m/>
    <m/>
    <n v="4819.33"/>
    <m/>
    <m/>
  </r>
  <r>
    <x v="9"/>
    <x v="0"/>
    <x v="0"/>
    <x v="0"/>
    <m/>
    <x v="8"/>
    <x v="0"/>
    <x v="0"/>
    <x v="0"/>
    <x v="6"/>
    <x v="6"/>
    <x v="1"/>
    <x v="0"/>
    <x v="0"/>
    <m/>
    <m/>
    <m/>
    <m/>
    <n v="6246"/>
    <m/>
    <m/>
  </r>
  <r>
    <x v="9"/>
    <x v="0"/>
    <x v="0"/>
    <x v="0"/>
    <m/>
    <x v="8"/>
    <x v="0"/>
    <x v="0"/>
    <x v="0"/>
    <x v="1"/>
    <x v="1"/>
    <x v="0"/>
    <x v="0"/>
    <x v="0"/>
    <m/>
    <m/>
    <m/>
    <m/>
    <n v="7560"/>
    <m/>
    <m/>
  </r>
  <r>
    <x v="9"/>
    <x v="0"/>
    <x v="1"/>
    <x v="0"/>
    <m/>
    <x v="8"/>
    <x v="0"/>
    <x v="0"/>
    <x v="0"/>
    <x v="8"/>
    <x v="8"/>
    <x v="3"/>
    <x v="0"/>
    <x v="0"/>
    <m/>
    <m/>
    <m/>
    <m/>
    <n v="15000"/>
    <m/>
    <m/>
  </r>
  <r>
    <x v="9"/>
    <x v="0"/>
    <x v="1"/>
    <x v="0"/>
    <m/>
    <x v="8"/>
    <x v="0"/>
    <x v="0"/>
    <x v="0"/>
    <x v="9"/>
    <x v="9"/>
    <x v="2"/>
    <x v="0"/>
    <x v="0"/>
    <m/>
    <m/>
    <m/>
    <m/>
    <n v="2250"/>
    <m/>
    <m/>
  </r>
  <r>
    <x v="9"/>
    <x v="0"/>
    <x v="1"/>
    <x v="0"/>
    <m/>
    <x v="8"/>
    <x v="0"/>
    <x v="0"/>
    <x v="0"/>
    <x v="96"/>
    <x v="96"/>
    <x v="67"/>
    <x v="8"/>
    <x v="1"/>
    <m/>
    <m/>
    <m/>
    <m/>
    <n v="0"/>
    <m/>
    <m/>
  </r>
  <r>
    <x v="9"/>
    <x v="0"/>
    <x v="0"/>
    <x v="0"/>
    <m/>
    <x v="8"/>
    <x v="0"/>
    <x v="0"/>
    <x v="0"/>
    <x v="99"/>
    <x v="99"/>
    <x v="69"/>
    <x v="8"/>
    <x v="1"/>
    <m/>
    <m/>
    <m/>
    <m/>
    <n v="8832"/>
    <m/>
    <m/>
  </r>
  <r>
    <x v="9"/>
    <x v="0"/>
    <x v="1"/>
    <x v="0"/>
    <m/>
    <x v="8"/>
    <x v="0"/>
    <x v="0"/>
    <x v="0"/>
    <x v="100"/>
    <x v="100"/>
    <x v="70"/>
    <x v="8"/>
    <x v="1"/>
    <m/>
    <m/>
    <m/>
    <m/>
    <n v="0"/>
    <m/>
    <m/>
  </r>
  <r>
    <x v="9"/>
    <x v="0"/>
    <x v="1"/>
    <x v="0"/>
    <m/>
    <x v="8"/>
    <x v="0"/>
    <x v="0"/>
    <x v="0"/>
    <x v="101"/>
    <x v="101"/>
    <x v="70"/>
    <x v="8"/>
    <x v="1"/>
    <m/>
    <m/>
    <m/>
    <m/>
    <n v="0"/>
    <m/>
    <m/>
  </r>
  <r>
    <x v="9"/>
    <x v="0"/>
    <x v="1"/>
    <x v="0"/>
    <m/>
    <x v="8"/>
    <x v="0"/>
    <x v="0"/>
    <x v="0"/>
    <x v="103"/>
    <x v="103"/>
    <x v="71"/>
    <x v="8"/>
    <x v="1"/>
    <m/>
    <m/>
    <m/>
    <m/>
    <n v="0"/>
    <m/>
    <m/>
  </r>
  <r>
    <x v="9"/>
    <x v="0"/>
    <x v="0"/>
    <x v="0"/>
    <m/>
    <x v="8"/>
    <x v="0"/>
    <x v="0"/>
    <x v="0"/>
    <x v="104"/>
    <x v="104"/>
    <x v="71"/>
    <x v="8"/>
    <x v="1"/>
    <m/>
    <m/>
    <m/>
    <m/>
    <n v="3242"/>
    <m/>
    <m/>
  </r>
  <r>
    <x v="9"/>
    <x v="0"/>
    <x v="1"/>
    <x v="0"/>
    <m/>
    <x v="8"/>
    <x v="0"/>
    <x v="0"/>
    <x v="0"/>
    <x v="105"/>
    <x v="105"/>
    <x v="72"/>
    <x v="8"/>
    <x v="1"/>
    <m/>
    <m/>
    <m/>
    <m/>
    <n v="0"/>
    <m/>
    <m/>
  </r>
  <r>
    <x v="9"/>
    <x v="0"/>
    <x v="1"/>
    <x v="0"/>
    <m/>
    <x v="8"/>
    <x v="0"/>
    <x v="0"/>
    <x v="0"/>
    <x v="97"/>
    <x v="97"/>
    <x v="67"/>
    <x v="8"/>
    <x v="1"/>
    <m/>
    <m/>
    <m/>
    <m/>
    <n v="0"/>
    <m/>
    <m/>
  </r>
  <r>
    <x v="9"/>
    <x v="0"/>
    <x v="0"/>
    <x v="0"/>
    <m/>
    <x v="8"/>
    <x v="0"/>
    <x v="0"/>
    <x v="0"/>
    <x v="109"/>
    <x v="109"/>
    <x v="74"/>
    <x v="8"/>
    <x v="1"/>
    <m/>
    <m/>
    <m/>
    <m/>
    <n v="0"/>
    <m/>
    <m/>
  </r>
  <r>
    <x v="9"/>
    <x v="0"/>
    <x v="1"/>
    <x v="0"/>
    <m/>
    <x v="8"/>
    <x v="0"/>
    <x v="0"/>
    <x v="0"/>
    <x v="106"/>
    <x v="106"/>
    <x v="67"/>
    <x v="8"/>
    <x v="1"/>
    <m/>
    <m/>
    <m/>
    <m/>
    <n v="4000"/>
    <m/>
    <m/>
  </r>
  <r>
    <x v="9"/>
    <x v="0"/>
    <x v="0"/>
    <x v="0"/>
    <m/>
    <x v="8"/>
    <x v="0"/>
    <x v="0"/>
    <x v="0"/>
    <x v="110"/>
    <x v="110"/>
    <x v="74"/>
    <x v="8"/>
    <x v="1"/>
    <m/>
    <m/>
    <m/>
    <m/>
    <n v="639"/>
    <m/>
    <m/>
  </r>
  <r>
    <x v="9"/>
    <x v="0"/>
    <x v="0"/>
    <x v="0"/>
    <m/>
    <x v="8"/>
    <x v="0"/>
    <x v="0"/>
    <x v="0"/>
    <x v="107"/>
    <x v="107"/>
    <x v="73"/>
    <x v="8"/>
    <x v="1"/>
    <m/>
    <m/>
    <m/>
    <m/>
    <n v="0"/>
    <m/>
    <m/>
  </r>
  <r>
    <x v="9"/>
    <x v="0"/>
    <x v="0"/>
    <x v="0"/>
    <m/>
    <x v="8"/>
    <x v="0"/>
    <x v="0"/>
    <x v="0"/>
    <x v="108"/>
    <x v="108"/>
    <x v="74"/>
    <x v="8"/>
    <x v="1"/>
    <m/>
    <m/>
    <m/>
    <m/>
    <n v="5221"/>
    <m/>
    <m/>
  </r>
  <r>
    <x v="9"/>
    <x v="0"/>
    <x v="1"/>
    <x v="0"/>
    <m/>
    <x v="8"/>
    <x v="0"/>
    <x v="0"/>
    <x v="0"/>
    <x v="102"/>
    <x v="102"/>
    <x v="70"/>
    <x v="8"/>
    <x v="1"/>
    <m/>
    <m/>
    <m/>
    <m/>
    <n v="0"/>
    <m/>
    <m/>
  </r>
  <r>
    <x v="9"/>
    <x v="0"/>
    <x v="1"/>
    <x v="0"/>
    <m/>
    <x v="8"/>
    <x v="0"/>
    <x v="0"/>
    <x v="0"/>
    <x v="98"/>
    <x v="98"/>
    <x v="68"/>
    <x v="8"/>
    <x v="1"/>
    <m/>
    <m/>
    <m/>
    <m/>
    <n v="1500"/>
    <m/>
    <m/>
  </r>
  <r>
    <x v="9"/>
    <x v="0"/>
    <x v="0"/>
    <x v="1"/>
    <m/>
    <x v="8"/>
    <x v="0"/>
    <x v="0"/>
    <x v="0"/>
    <x v="111"/>
    <x v="111"/>
    <x v="75"/>
    <x v="8"/>
    <x v="1"/>
    <m/>
    <m/>
    <m/>
    <m/>
    <n v="8193.5"/>
    <m/>
    <m/>
  </r>
  <r>
    <x v="9"/>
    <x v="0"/>
    <x v="0"/>
    <x v="0"/>
    <m/>
    <x v="8"/>
    <x v="0"/>
    <x v="0"/>
    <x v="0"/>
    <x v="115"/>
    <x v="115"/>
    <x v="78"/>
    <x v="9"/>
    <x v="1"/>
    <m/>
    <m/>
    <m/>
    <m/>
    <n v="983"/>
    <m/>
    <m/>
  </r>
  <r>
    <x v="9"/>
    <x v="0"/>
    <x v="0"/>
    <x v="0"/>
    <m/>
    <x v="8"/>
    <x v="0"/>
    <x v="0"/>
    <x v="0"/>
    <x v="119"/>
    <x v="119"/>
    <x v="79"/>
    <x v="9"/>
    <x v="1"/>
    <m/>
    <m/>
    <m/>
    <m/>
    <n v="1392"/>
    <m/>
    <m/>
  </r>
  <r>
    <x v="9"/>
    <x v="0"/>
    <x v="0"/>
    <x v="0"/>
    <m/>
    <x v="8"/>
    <x v="0"/>
    <x v="0"/>
    <x v="0"/>
    <x v="122"/>
    <x v="122"/>
    <x v="80"/>
    <x v="9"/>
    <x v="1"/>
    <m/>
    <m/>
    <m/>
    <m/>
    <n v="5778"/>
    <m/>
    <m/>
  </r>
  <r>
    <x v="9"/>
    <x v="0"/>
    <x v="1"/>
    <x v="0"/>
    <m/>
    <x v="8"/>
    <x v="0"/>
    <x v="0"/>
    <x v="0"/>
    <x v="123"/>
    <x v="123"/>
    <x v="81"/>
    <x v="9"/>
    <x v="1"/>
    <m/>
    <m/>
    <m/>
    <m/>
    <n v="600"/>
    <m/>
    <m/>
  </r>
  <r>
    <x v="9"/>
    <x v="0"/>
    <x v="0"/>
    <x v="0"/>
    <m/>
    <x v="8"/>
    <x v="0"/>
    <x v="0"/>
    <x v="0"/>
    <x v="112"/>
    <x v="112"/>
    <x v="76"/>
    <x v="9"/>
    <x v="1"/>
    <m/>
    <m/>
    <m/>
    <m/>
    <n v="4000"/>
    <m/>
    <m/>
  </r>
  <r>
    <x v="9"/>
    <x v="0"/>
    <x v="0"/>
    <x v="0"/>
    <m/>
    <x v="8"/>
    <x v="0"/>
    <x v="0"/>
    <x v="0"/>
    <x v="126"/>
    <x v="126"/>
    <x v="82"/>
    <x v="9"/>
    <x v="1"/>
    <m/>
    <m/>
    <m/>
    <m/>
    <n v="1673"/>
    <m/>
    <m/>
  </r>
  <r>
    <x v="9"/>
    <x v="0"/>
    <x v="0"/>
    <x v="0"/>
    <m/>
    <x v="8"/>
    <x v="0"/>
    <x v="0"/>
    <x v="0"/>
    <x v="128"/>
    <x v="128"/>
    <x v="82"/>
    <x v="9"/>
    <x v="1"/>
    <m/>
    <m/>
    <m/>
    <m/>
    <n v="0"/>
    <m/>
    <m/>
  </r>
  <r>
    <x v="9"/>
    <x v="0"/>
    <x v="0"/>
    <x v="0"/>
    <m/>
    <x v="8"/>
    <x v="0"/>
    <x v="0"/>
    <x v="0"/>
    <x v="129"/>
    <x v="129"/>
    <x v="79"/>
    <x v="9"/>
    <x v="1"/>
    <m/>
    <m/>
    <m/>
    <m/>
    <n v="1500"/>
    <m/>
    <m/>
  </r>
  <r>
    <x v="9"/>
    <x v="0"/>
    <x v="1"/>
    <x v="0"/>
    <m/>
    <x v="8"/>
    <x v="0"/>
    <x v="0"/>
    <x v="0"/>
    <x v="116"/>
    <x v="116"/>
    <x v="78"/>
    <x v="9"/>
    <x v="1"/>
    <m/>
    <m/>
    <m/>
    <m/>
    <n v="765"/>
    <m/>
    <m/>
  </r>
  <r>
    <x v="9"/>
    <x v="0"/>
    <x v="1"/>
    <x v="0"/>
    <m/>
    <x v="8"/>
    <x v="0"/>
    <x v="0"/>
    <x v="0"/>
    <x v="113"/>
    <x v="113"/>
    <x v="76"/>
    <x v="9"/>
    <x v="1"/>
    <m/>
    <m/>
    <m/>
    <m/>
    <n v="1463"/>
    <m/>
    <m/>
  </r>
  <r>
    <x v="9"/>
    <x v="0"/>
    <x v="0"/>
    <x v="0"/>
    <m/>
    <x v="8"/>
    <x v="0"/>
    <x v="0"/>
    <x v="0"/>
    <x v="130"/>
    <x v="130"/>
    <x v="77"/>
    <x v="9"/>
    <x v="1"/>
    <m/>
    <m/>
    <m/>
    <m/>
    <n v="578"/>
    <m/>
    <m/>
  </r>
  <r>
    <x v="9"/>
    <x v="0"/>
    <x v="1"/>
    <x v="0"/>
    <m/>
    <x v="8"/>
    <x v="0"/>
    <x v="0"/>
    <x v="0"/>
    <x v="120"/>
    <x v="120"/>
    <x v="79"/>
    <x v="9"/>
    <x v="1"/>
    <m/>
    <m/>
    <m/>
    <m/>
    <n v="900"/>
    <m/>
    <m/>
  </r>
  <r>
    <x v="9"/>
    <x v="0"/>
    <x v="0"/>
    <x v="0"/>
    <m/>
    <x v="8"/>
    <x v="0"/>
    <x v="0"/>
    <x v="0"/>
    <x v="117"/>
    <x v="117"/>
    <x v="78"/>
    <x v="9"/>
    <x v="1"/>
    <m/>
    <m/>
    <m/>
    <m/>
    <n v="2750"/>
    <m/>
    <m/>
  </r>
  <r>
    <x v="9"/>
    <x v="0"/>
    <x v="0"/>
    <x v="0"/>
    <m/>
    <x v="8"/>
    <x v="0"/>
    <x v="0"/>
    <x v="0"/>
    <x v="134"/>
    <x v="134"/>
    <x v="80"/>
    <x v="9"/>
    <x v="1"/>
    <m/>
    <m/>
    <m/>
    <m/>
    <n v="548.33000000000004"/>
    <m/>
    <m/>
  </r>
  <r>
    <x v="9"/>
    <x v="0"/>
    <x v="0"/>
    <x v="0"/>
    <m/>
    <x v="8"/>
    <x v="0"/>
    <x v="0"/>
    <x v="0"/>
    <x v="136"/>
    <x v="136"/>
    <x v="83"/>
    <x v="9"/>
    <x v="1"/>
    <m/>
    <m/>
    <m/>
    <m/>
    <n v="0"/>
    <m/>
    <m/>
  </r>
  <r>
    <x v="9"/>
    <x v="0"/>
    <x v="0"/>
    <x v="0"/>
    <m/>
    <x v="8"/>
    <x v="0"/>
    <x v="0"/>
    <x v="0"/>
    <x v="124"/>
    <x v="124"/>
    <x v="81"/>
    <x v="9"/>
    <x v="1"/>
    <m/>
    <m/>
    <m/>
    <m/>
    <n v="0"/>
    <m/>
    <m/>
  </r>
  <r>
    <x v="9"/>
    <x v="0"/>
    <x v="0"/>
    <x v="0"/>
    <m/>
    <x v="8"/>
    <x v="0"/>
    <x v="0"/>
    <x v="0"/>
    <x v="118"/>
    <x v="118"/>
    <x v="78"/>
    <x v="9"/>
    <x v="1"/>
    <m/>
    <m/>
    <m/>
    <m/>
    <n v="17"/>
    <m/>
    <m/>
  </r>
  <r>
    <x v="9"/>
    <x v="0"/>
    <x v="0"/>
    <x v="0"/>
    <m/>
    <x v="8"/>
    <x v="0"/>
    <x v="0"/>
    <x v="0"/>
    <x v="135"/>
    <x v="135"/>
    <x v="80"/>
    <x v="9"/>
    <x v="1"/>
    <m/>
    <m/>
    <m/>
    <m/>
    <n v="179"/>
    <m/>
    <m/>
  </r>
  <r>
    <x v="9"/>
    <x v="0"/>
    <x v="0"/>
    <x v="0"/>
    <m/>
    <x v="8"/>
    <x v="0"/>
    <x v="0"/>
    <x v="0"/>
    <x v="127"/>
    <x v="127"/>
    <x v="82"/>
    <x v="9"/>
    <x v="1"/>
    <m/>
    <m/>
    <m/>
    <m/>
    <n v="1645.66"/>
    <m/>
    <m/>
  </r>
  <r>
    <x v="9"/>
    <x v="0"/>
    <x v="1"/>
    <x v="0"/>
    <m/>
    <x v="8"/>
    <x v="0"/>
    <x v="0"/>
    <x v="1"/>
    <x v="138"/>
    <x v="138"/>
    <x v="84"/>
    <x v="9"/>
    <x v="1"/>
    <m/>
    <m/>
    <m/>
    <m/>
    <n v="6717.75"/>
    <m/>
    <m/>
  </r>
  <r>
    <x v="9"/>
    <x v="0"/>
    <x v="0"/>
    <x v="0"/>
    <m/>
    <x v="8"/>
    <x v="0"/>
    <x v="0"/>
    <x v="0"/>
    <x v="131"/>
    <x v="131"/>
    <x v="77"/>
    <x v="9"/>
    <x v="1"/>
    <m/>
    <m/>
    <m/>
    <m/>
    <n v="0"/>
    <m/>
    <m/>
  </r>
  <r>
    <x v="9"/>
    <x v="0"/>
    <x v="0"/>
    <x v="0"/>
    <m/>
    <x v="8"/>
    <x v="0"/>
    <x v="0"/>
    <x v="0"/>
    <x v="132"/>
    <x v="132"/>
    <x v="77"/>
    <x v="9"/>
    <x v="1"/>
    <m/>
    <m/>
    <m/>
    <m/>
    <n v="1241"/>
    <m/>
    <m/>
  </r>
  <r>
    <x v="9"/>
    <x v="0"/>
    <x v="0"/>
    <x v="0"/>
    <m/>
    <x v="8"/>
    <x v="0"/>
    <x v="0"/>
    <x v="0"/>
    <x v="137"/>
    <x v="137"/>
    <x v="83"/>
    <x v="9"/>
    <x v="1"/>
    <m/>
    <m/>
    <m/>
    <m/>
    <n v="731.8"/>
    <m/>
    <m/>
  </r>
  <r>
    <x v="9"/>
    <x v="0"/>
    <x v="1"/>
    <x v="0"/>
    <m/>
    <x v="8"/>
    <x v="0"/>
    <x v="0"/>
    <x v="0"/>
    <x v="121"/>
    <x v="121"/>
    <x v="79"/>
    <x v="9"/>
    <x v="1"/>
    <m/>
    <m/>
    <m/>
    <m/>
    <n v="0"/>
    <m/>
    <m/>
  </r>
  <r>
    <x v="9"/>
    <x v="0"/>
    <x v="1"/>
    <x v="0"/>
    <m/>
    <x v="8"/>
    <x v="0"/>
    <x v="0"/>
    <x v="0"/>
    <x v="139"/>
    <x v="139"/>
    <x v="79"/>
    <x v="9"/>
    <x v="1"/>
    <m/>
    <m/>
    <m/>
    <m/>
    <n v="0"/>
    <m/>
    <m/>
  </r>
  <r>
    <x v="9"/>
    <x v="0"/>
    <x v="0"/>
    <x v="0"/>
    <m/>
    <x v="8"/>
    <x v="0"/>
    <x v="0"/>
    <x v="0"/>
    <x v="133"/>
    <x v="133"/>
    <x v="77"/>
    <x v="9"/>
    <x v="1"/>
    <m/>
    <m/>
    <m/>
    <m/>
    <n v="580"/>
    <m/>
    <m/>
  </r>
  <r>
    <x v="9"/>
    <x v="0"/>
    <x v="0"/>
    <x v="0"/>
    <m/>
    <x v="8"/>
    <x v="0"/>
    <x v="0"/>
    <x v="0"/>
    <x v="125"/>
    <x v="125"/>
    <x v="81"/>
    <x v="9"/>
    <x v="1"/>
    <m/>
    <m/>
    <m/>
    <m/>
    <n v="0"/>
    <m/>
    <m/>
  </r>
  <r>
    <x v="9"/>
    <x v="0"/>
    <x v="0"/>
    <x v="0"/>
    <m/>
    <x v="8"/>
    <x v="0"/>
    <x v="0"/>
    <x v="0"/>
    <x v="114"/>
    <x v="114"/>
    <x v="77"/>
    <x v="9"/>
    <x v="1"/>
    <m/>
    <m/>
    <m/>
    <m/>
    <n v="2354"/>
    <m/>
    <m/>
  </r>
  <r>
    <x v="9"/>
    <x v="0"/>
    <x v="0"/>
    <x v="0"/>
    <m/>
    <x v="8"/>
    <x v="0"/>
    <x v="0"/>
    <x v="0"/>
    <x v="140"/>
    <x v="140"/>
    <x v="85"/>
    <x v="10"/>
    <x v="1"/>
    <m/>
    <m/>
    <m/>
    <m/>
    <n v="5062.5"/>
    <m/>
    <m/>
  </r>
  <r>
    <x v="9"/>
    <x v="0"/>
    <x v="1"/>
    <x v="0"/>
    <m/>
    <x v="8"/>
    <x v="0"/>
    <x v="0"/>
    <x v="0"/>
    <x v="141"/>
    <x v="141"/>
    <x v="86"/>
    <x v="10"/>
    <x v="1"/>
    <m/>
    <m/>
    <m/>
    <m/>
    <n v="3393.25"/>
    <m/>
    <m/>
  </r>
  <r>
    <x v="9"/>
    <x v="0"/>
    <x v="1"/>
    <x v="0"/>
    <m/>
    <x v="8"/>
    <x v="0"/>
    <x v="0"/>
    <x v="0"/>
    <x v="143"/>
    <x v="143"/>
    <x v="86"/>
    <x v="10"/>
    <x v="1"/>
    <m/>
    <m/>
    <m/>
    <m/>
    <n v="500"/>
    <m/>
    <m/>
  </r>
  <r>
    <x v="9"/>
    <x v="0"/>
    <x v="0"/>
    <x v="0"/>
    <m/>
    <x v="8"/>
    <x v="0"/>
    <x v="0"/>
    <x v="0"/>
    <x v="144"/>
    <x v="144"/>
    <x v="87"/>
    <x v="10"/>
    <x v="1"/>
    <m/>
    <m/>
    <m/>
    <m/>
    <n v="5214"/>
    <m/>
    <m/>
  </r>
  <r>
    <x v="9"/>
    <x v="0"/>
    <x v="0"/>
    <x v="1"/>
    <m/>
    <x v="8"/>
    <x v="0"/>
    <x v="0"/>
    <x v="0"/>
    <x v="145"/>
    <x v="145"/>
    <x v="88"/>
    <x v="10"/>
    <x v="1"/>
    <m/>
    <m/>
    <m/>
    <m/>
    <n v="0"/>
    <m/>
    <m/>
  </r>
  <r>
    <x v="9"/>
    <x v="0"/>
    <x v="0"/>
    <x v="0"/>
    <m/>
    <x v="8"/>
    <x v="0"/>
    <x v="0"/>
    <x v="0"/>
    <x v="146"/>
    <x v="146"/>
    <x v="89"/>
    <x v="10"/>
    <x v="1"/>
    <m/>
    <m/>
    <m/>
    <m/>
    <n v="4827"/>
    <m/>
    <m/>
  </r>
  <r>
    <x v="9"/>
    <x v="0"/>
    <x v="1"/>
    <x v="0"/>
    <m/>
    <x v="8"/>
    <x v="0"/>
    <x v="0"/>
    <x v="0"/>
    <x v="142"/>
    <x v="142"/>
    <x v="86"/>
    <x v="10"/>
    <x v="1"/>
    <m/>
    <m/>
    <m/>
    <m/>
    <n v="4500"/>
    <m/>
    <m/>
  </r>
  <r>
    <x v="9"/>
    <x v="0"/>
    <x v="0"/>
    <x v="0"/>
    <m/>
    <x v="8"/>
    <x v="0"/>
    <x v="0"/>
    <x v="0"/>
    <x v="147"/>
    <x v="147"/>
    <x v="86"/>
    <x v="10"/>
    <x v="1"/>
    <m/>
    <m/>
    <m/>
    <m/>
    <n v="4059.92"/>
    <m/>
    <m/>
  </r>
  <r>
    <x v="9"/>
    <x v="0"/>
    <x v="0"/>
    <x v="0"/>
    <m/>
    <x v="8"/>
    <x v="0"/>
    <x v="0"/>
    <x v="0"/>
    <x v="148"/>
    <x v="148"/>
    <x v="90"/>
    <x v="11"/>
    <x v="1"/>
    <m/>
    <m/>
    <m/>
    <m/>
    <n v="752"/>
    <m/>
    <m/>
  </r>
  <r>
    <x v="9"/>
    <x v="0"/>
    <x v="0"/>
    <x v="0"/>
    <m/>
    <x v="8"/>
    <x v="0"/>
    <x v="0"/>
    <x v="0"/>
    <x v="151"/>
    <x v="151"/>
    <x v="90"/>
    <x v="11"/>
    <x v="1"/>
    <m/>
    <m/>
    <m/>
    <m/>
    <n v="4000"/>
    <m/>
    <m/>
  </r>
  <r>
    <x v="9"/>
    <x v="0"/>
    <x v="0"/>
    <x v="0"/>
    <m/>
    <x v="8"/>
    <x v="0"/>
    <x v="0"/>
    <x v="0"/>
    <x v="161"/>
    <x v="161"/>
    <x v="90"/>
    <x v="11"/>
    <x v="1"/>
    <m/>
    <m/>
    <m/>
    <m/>
    <n v="3370"/>
    <m/>
    <m/>
  </r>
  <r>
    <x v="9"/>
    <x v="0"/>
    <x v="0"/>
    <x v="0"/>
    <m/>
    <x v="8"/>
    <x v="0"/>
    <x v="0"/>
    <x v="0"/>
    <x v="152"/>
    <x v="152"/>
    <x v="91"/>
    <x v="11"/>
    <x v="1"/>
    <m/>
    <m/>
    <m/>
    <m/>
    <n v="4167.33"/>
    <m/>
    <m/>
  </r>
  <r>
    <x v="9"/>
    <x v="0"/>
    <x v="0"/>
    <x v="0"/>
    <m/>
    <x v="8"/>
    <x v="0"/>
    <x v="0"/>
    <x v="0"/>
    <x v="159"/>
    <x v="159"/>
    <x v="94"/>
    <x v="11"/>
    <x v="1"/>
    <m/>
    <m/>
    <m/>
    <m/>
    <n v="4367"/>
    <m/>
    <m/>
  </r>
  <r>
    <x v="9"/>
    <x v="0"/>
    <x v="0"/>
    <x v="0"/>
    <m/>
    <x v="8"/>
    <x v="0"/>
    <x v="0"/>
    <x v="0"/>
    <x v="153"/>
    <x v="153"/>
    <x v="92"/>
    <x v="11"/>
    <x v="1"/>
    <m/>
    <m/>
    <m/>
    <m/>
    <n v="4950"/>
    <m/>
    <m/>
  </r>
  <r>
    <x v="9"/>
    <x v="0"/>
    <x v="0"/>
    <x v="0"/>
    <m/>
    <x v="8"/>
    <x v="0"/>
    <x v="0"/>
    <x v="1"/>
    <x v="154"/>
    <x v="154"/>
    <x v="92"/>
    <x v="11"/>
    <x v="1"/>
    <m/>
    <m/>
    <m/>
    <m/>
    <n v="1000"/>
    <m/>
    <m/>
  </r>
  <r>
    <x v="9"/>
    <x v="0"/>
    <x v="1"/>
    <x v="0"/>
    <m/>
    <x v="8"/>
    <x v="0"/>
    <x v="0"/>
    <x v="0"/>
    <x v="155"/>
    <x v="155"/>
    <x v="92"/>
    <x v="11"/>
    <x v="1"/>
    <m/>
    <m/>
    <m/>
    <m/>
    <n v="0"/>
    <m/>
    <m/>
  </r>
  <r>
    <x v="9"/>
    <x v="0"/>
    <x v="1"/>
    <x v="0"/>
    <m/>
    <x v="8"/>
    <x v="0"/>
    <x v="0"/>
    <x v="0"/>
    <x v="156"/>
    <x v="156"/>
    <x v="93"/>
    <x v="11"/>
    <x v="1"/>
    <m/>
    <m/>
    <m/>
    <m/>
    <n v="3533.64"/>
    <m/>
    <m/>
  </r>
  <r>
    <x v="9"/>
    <x v="0"/>
    <x v="0"/>
    <x v="0"/>
    <m/>
    <x v="8"/>
    <x v="0"/>
    <x v="0"/>
    <x v="0"/>
    <x v="157"/>
    <x v="157"/>
    <x v="92"/>
    <x v="11"/>
    <x v="1"/>
    <m/>
    <m/>
    <m/>
    <m/>
    <n v="3564"/>
    <m/>
    <m/>
  </r>
  <r>
    <x v="9"/>
    <x v="0"/>
    <x v="0"/>
    <x v="0"/>
    <m/>
    <x v="8"/>
    <x v="0"/>
    <x v="0"/>
    <x v="1"/>
    <x v="158"/>
    <x v="158"/>
    <x v="92"/>
    <x v="11"/>
    <x v="1"/>
    <m/>
    <m/>
    <m/>
    <m/>
    <n v="6072.5"/>
    <m/>
    <m/>
  </r>
  <r>
    <x v="9"/>
    <x v="0"/>
    <x v="0"/>
    <x v="0"/>
    <m/>
    <x v="8"/>
    <x v="0"/>
    <x v="0"/>
    <x v="0"/>
    <x v="160"/>
    <x v="160"/>
    <x v="90"/>
    <x v="11"/>
    <x v="1"/>
    <m/>
    <m/>
    <m/>
    <m/>
    <n v="3437"/>
    <m/>
    <m/>
  </r>
  <r>
    <x v="9"/>
    <x v="0"/>
    <x v="0"/>
    <x v="0"/>
    <m/>
    <x v="8"/>
    <x v="0"/>
    <x v="0"/>
    <x v="0"/>
    <x v="149"/>
    <x v="149"/>
    <x v="90"/>
    <x v="11"/>
    <x v="1"/>
    <m/>
    <m/>
    <m/>
    <m/>
    <n v="8994"/>
    <m/>
    <m/>
  </r>
  <r>
    <x v="9"/>
    <x v="0"/>
    <x v="0"/>
    <x v="0"/>
    <m/>
    <x v="8"/>
    <x v="0"/>
    <x v="0"/>
    <x v="0"/>
    <x v="150"/>
    <x v="150"/>
    <x v="90"/>
    <x v="11"/>
    <x v="1"/>
    <m/>
    <m/>
    <m/>
    <m/>
    <n v="1564"/>
    <m/>
    <m/>
  </r>
  <r>
    <x v="9"/>
    <x v="0"/>
    <x v="0"/>
    <x v="0"/>
    <m/>
    <x v="8"/>
    <x v="0"/>
    <x v="0"/>
    <x v="0"/>
    <x v="162"/>
    <x v="162"/>
    <x v="95"/>
    <x v="11"/>
    <x v="1"/>
    <m/>
    <m/>
    <m/>
    <m/>
    <n v="5034"/>
    <m/>
    <m/>
  </r>
  <r>
    <x v="9"/>
    <x v="0"/>
    <x v="0"/>
    <x v="0"/>
    <m/>
    <x v="8"/>
    <x v="0"/>
    <x v="0"/>
    <x v="0"/>
    <x v="168"/>
    <x v="168"/>
    <x v="98"/>
    <x v="12"/>
    <x v="1"/>
    <m/>
    <m/>
    <m/>
    <m/>
    <n v="1264"/>
    <m/>
    <m/>
  </r>
  <r>
    <x v="9"/>
    <x v="0"/>
    <x v="1"/>
    <x v="0"/>
    <m/>
    <x v="8"/>
    <x v="0"/>
    <x v="0"/>
    <x v="0"/>
    <x v="163"/>
    <x v="163"/>
    <x v="96"/>
    <x v="12"/>
    <x v="1"/>
    <m/>
    <m/>
    <m/>
    <m/>
    <n v="0"/>
    <m/>
    <m/>
  </r>
  <r>
    <x v="9"/>
    <x v="0"/>
    <x v="0"/>
    <x v="0"/>
    <m/>
    <x v="8"/>
    <x v="0"/>
    <x v="0"/>
    <x v="0"/>
    <x v="167"/>
    <x v="167"/>
    <x v="97"/>
    <x v="12"/>
    <x v="1"/>
    <m/>
    <m/>
    <m/>
    <m/>
    <n v="5777.5"/>
    <m/>
    <m/>
  </r>
  <r>
    <x v="9"/>
    <x v="0"/>
    <x v="0"/>
    <x v="0"/>
    <m/>
    <x v="8"/>
    <x v="0"/>
    <x v="0"/>
    <x v="0"/>
    <x v="169"/>
    <x v="169"/>
    <x v="98"/>
    <x v="12"/>
    <x v="1"/>
    <m/>
    <m/>
    <m/>
    <m/>
    <n v="764"/>
    <m/>
    <m/>
  </r>
  <r>
    <x v="9"/>
    <x v="0"/>
    <x v="0"/>
    <x v="0"/>
    <m/>
    <x v="8"/>
    <x v="0"/>
    <x v="0"/>
    <x v="0"/>
    <x v="165"/>
    <x v="165"/>
    <x v="96"/>
    <x v="12"/>
    <x v="1"/>
    <m/>
    <m/>
    <m/>
    <m/>
    <n v="2203"/>
    <m/>
    <m/>
  </r>
  <r>
    <x v="9"/>
    <x v="0"/>
    <x v="1"/>
    <x v="0"/>
    <m/>
    <x v="8"/>
    <x v="0"/>
    <x v="0"/>
    <x v="0"/>
    <x v="173"/>
    <x v="173"/>
    <x v="99"/>
    <x v="12"/>
    <x v="1"/>
    <m/>
    <m/>
    <m/>
    <m/>
    <n v="2357"/>
    <m/>
    <m/>
  </r>
  <r>
    <x v="9"/>
    <x v="0"/>
    <x v="0"/>
    <x v="0"/>
    <m/>
    <x v="8"/>
    <x v="0"/>
    <x v="0"/>
    <x v="0"/>
    <x v="175"/>
    <x v="175"/>
    <x v="97"/>
    <x v="12"/>
    <x v="1"/>
    <m/>
    <m/>
    <m/>
    <m/>
    <n v="5000"/>
    <m/>
    <m/>
  </r>
  <r>
    <x v="9"/>
    <x v="0"/>
    <x v="0"/>
    <x v="0"/>
    <m/>
    <x v="8"/>
    <x v="0"/>
    <x v="0"/>
    <x v="0"/>
    <x v="176"/>
    <x v="176"/>
    <x v="97"/>
    <x v="12"/>
    <x v="1"/>
    <m/>
    <m/>
    <m/>
    <m/>
    <n v="6692"/>
    <m/>
    <m/>
  </r>
  <r>
    <x v="9"/>
    <x v="0"/>
    <x v="0"/>
    <x v="0"/>
    <m/>
    <x v="8"/>
    <x v="0"/>
    <x v="0"/>
    <x v="0"/>
    <x v="177"/>
    <x v="177"/>
    <x v="97"/>
    <x v="12"/>
    <x v="1"/>
    <m/>
    <m/>
    <m/>
    <m/>
    <n v="2275"/>
    <m/>
    <m/>
  </r>
  <r>
    <x v="9"/>
    <x v="0"/>
    <x v="1"/>
    <x v="0"/>
    <m/>
    <x v="8"/>
    <x v="0"/>
    <x v="0"/>
    <x v="0"/>
    <x v="178"/>
    <x v="178"/>
    <x v="100"/>
    <x v="12"/>
    <x v="1"/>
    <m/>
    <m/>
    <m/>
    <m/>
    <n v="5000"/>
    <m/>
    <m/>
  </r>
  <r>
    <x v="9"/>
    <x v="0"/>
    <x v="0"/>
    <x v="0"/>
    <m/>
    <x v="8"/>
    <x v="0"/>
    <x v="0"/>
    <x v="0"/>
    <x v="180"/>
    <x v="180"/>
    <x v="102"/>
    <x v="12"/>
    <x v="1"/>
    <m/>
    <m/>
    <m/>
    <m/>
    <n v="1587"/>
    <m/>
    <m/>
  </r>
  <r>
    <x v="9"/>
    <x v="0"/>
    <x v="1"/>
    <x v="0"/>
    <m/>
    <x v="8"/>
    <x v="0"/>
    <x v="0"/>
    <x v="0"/>
    <x v="183"/>
    <x v="183"/>
    <x v="97"/>
    <x v="12"/>
    <x v="1"/>
    <m/>
    <m/>
    <m/>
    <m/>
    <n v="3135.94"/>
    <m/>
    <m/>
  </r>
  <r>
    <x v="9"/>
    <x v="0"/>
    <x v="0"/>
    <x v="0"/>
    <m/>
    <x v="8"/>
    <x v="0"/>
    <x v="0"/>
    <x v="0"/>
    <x v="164"/>
    <x v="164"/>
    <x v="96"/>
    <x v="12"/>
    <x v="1"/>
    <m/>
    <m/>
    <m/>
    <m/>
    <n v="3902.25"/>
    <m/>
    <m/>
  </r>
  <r>
    <x v="9"/>
    <x v="0"/>
    <x v="1"/>
    <x v="0"/>
    <m/>
    <x v="8"/>
    <x v="0"/>
    <x v="0"/>
    <x v="0"/>
    <x v="166"/>
    <x v="166"/>
    <x v="96"/>
    <x v="12"/>
    <x v="1"/>
    <m/>
    <m/>
    <m/>
    <m/>
    <n v="500"/>
    <m/>
    <m/>
  </r>
  <r>
    <x v="9"/>
    <x v="0"/>
    <x v="1"/>
    <x v="0"/>
    <m/>
    <x v="8"/>
    <x v="0"/>
    <x v="0"/>
    <x v="0"/>
    <x v="174"/>
    <x v="174"/>
    <x v="99"/>
    <x v="12"/>
    <x v="1"/>
    <m/>
    <m/>
    <m/>
    <m/>
    <n v="0"/>
    <m/>
    <m/>
  </r>
  <r>
    <x v="9"/>
    <x v="0"/>
    <x v="0"/>
    <x v="0"/>
    <m/>
    <x v="8"/>
    <x v="0"/>
    <x v="0"/>
    <x v="0"/>
    <x v="170"/>
    <x v="170"/>
    <x v="98"/>
    <x v="12"/>
    <x v="1"/>
    <m/>
    <m/>
    <m/>
    <m/>
    <n v="787"/>
    <m/>
    <m/>
  </r>
  <r>
    <x v="9"/>
    <x v="0"/>
    <x v="1"/>
    <x v="0"/>
    <m/>
    <x v="8"/>
    <x v="0"/>
    <x v="0"/>
    <x v="0"/>
    <x v="179"/>
    <x v="179"/>
    <x v="101"/>
    <x v="12"/>
    <x v="1"/>
    <m/>
    <m/>
    <m/>
    <m/>
    <n v="0"/>
    <m/>
    <m/>
  </r>
  <r>
    <x v="9"/>
    <x v="0"/>
    <x v="1"/>
    <x v="0"/>
    <m/>
    <x v="8"/>
    <x v="0"/>
    <x v="0"/>
    <x v="1"/>
    <x v="184"/>
    <x v="184"/>
    <x v="103"/>
    <x v="12"/>
    <x v="1"/>
    <m/>
    <m/>
    <m/>
    <m/>
    <n v="9973.5"/>
    <m/>
    <m/>
  </r>
  <r>
    <x v="9"/>
    <x v="0"/>
    <x v="0"/>
    <x v="0"/>
    <m/>
    <x v="8"/>
    <x v="0"/>
    <x v="0"/>
    <x v="0"/>
    <x v="185"/>
    <x v="185"/>
    <x v="104"/>
    <x v="12"/>
    <x v="1"/>
    <m/>
    <m/>
    <m/>
    <m/>
    <n v="0"/>
    <m/>
    <m/>
  </r>
  <r>
    <x v="9"/>
    <x v="0"/>
    <x v="0"/>
    <x v="0"/>
    <m/>
    <x v="8"/>
    <x v="0"/>
    <x v="0"/>
    <x v="0"/>
    <x v="181"/>
    <x v="181"/>
    <x v="102"/>
    <x v="12"/>
    <x v="1"/>
    <m/>
    <m/>
    <m/>
    <m/>
    <n v="1297"/>
    <m/>
    <m/>
  </r>
  <r>
    <x v="9"/>
    <x v="0"/>
    <x v="0"/>
    <x v="0"/>
    <m/>
    <x v="8"/>
    <x v="0"/>
    <x v="0"/>
    <x v="0"/>
    <x v="171"/>
    <x v="171"/>
    <x v="98"/>
    <x v="12"/>
    <x v="1"/>
    <m/>
    <m/>
    <m/>
    <m/>
    <n v="676"/>
    <m/>
    <m/>
  </r>
  <r>
    <x v="9"/>
    <x v="0"/>
    <x v="0"/>
    <x v="0"/>
    <m/>
    <x v="8"/>
    <x v="0"/>
    <x v="0"/>
    <x v="0"/>
    <x v="172"/>
    <x v="172"/>
    <x v="98"/>
    <x v="12"/>
    <x v="1"/>
    <m/>
    <m/>
    <m/>
    <m/>
    <n v="0"/>
    <m/>
    <m/>
  </r>
  <r>
    <x v="9"/>
    <x v="0"/>
    <x v="0"/>
    <x v="0"/>
    <m/>
    <x v="8"/>
    <x v="0"/>
    <x v="0"/>
    <x v="0"/>
    <x v="182"/>
    <x v="182"/>
    <x v="102"/>
    <x v="12"/>
    <x v="1"/>
    <m/>
    <m/>
    <m/>
    <m/>
    <n v="1540"/>
    <m/>
    <m/>
  </r>
  <r>
    <x v="9"/>
    <x v="0"/>
    <x v="0"/>
    <x v="0"/>
    <m/>
    <x v="8"/>
    <x v="0"/>
    <x v="0"/>
    <x v="0"/>
    <x v="10"/>
    <x v="10"/>
    <x v="4"/>
    <x v="1"/>
    <x v="0"/>
    <m/>
    <m/>
    <m/>
    <m/>
    <n v="498.33"/>
    <m/>
    <m/>
  </r>
  <r>
    <x v="9"/>
    <x v="0"/>
    <x v="1"/>
    <x v="0"/>
    <m/>
    <x v="8"/>
    <x v="0"/>
    <x v="0"/>
    <x v="0"/>
    <x v="12"/>
    <x v="12"/>
    <x v="5"/>
    <x v="1"/>
    <x v="0"/>
    <m/>
    <m/>
    <m/>
    <m/>
    <n v="0"/>
    <m/>
    <m/>
  </r>
  <r>
    <x v="9"/>
    <x v="0"/>
    <x v="0"/>
    <x v="0"/>
    <m/>
    <x v="8"/>
    <x v="0"/>
    <x v="0"/>
    <x v="0"/>
    <x v="332"/>
    <x v="335"/>
    <x v="5"/>
    <x v="1"/>
    <x v="0"/>
    <m/>
    <m/>
    <m/>
    <m/>
    <n v="3000"/>
    <m/>
    <m/>
  </r>
  <r>
    <x v="9"/>
    <x v="0"/>
    <x v="1"/>
    <x v="0"/>
    <m/>
    <x v="8"/>
    <x v="0"/>
    <x v="0"/>
    <x v="0"/>
    <x v="333"/>
    <x v="336"/>
    <x v="5"/>
    <x v="1"/>
    <x v="0"/>
    <m/>
    <m/>
    <m/>
    <m/>
    <n v="0"/>
    <m/>
    <m/>
  </r>
  <r>
    <x v="9"/>
    <x v="0"/>
    <x v="0"/>
    <x v="0"/>
    <m/>
    <x v="8"/>
    <x v="0"/>
    <x v="0"/>
    <x v="0"/>
    <x v="334"/>
    <x v="337"/>
    <x v="5"/>
    <x v="1"/>
    <x v="0"/>
    <m/>
    <m/>
    <m/>
    <m/>
    <n v="0"/>
    <m/>
    <m/>
  </r>
  <r>
    <x v="9"/>
    <x v="0"/>
    <x v="0"/>
    <x v="0"/>
    <m/>
    <x v="8"/>
    <x v="0"/>
    <x v="0"/>
    <x v="0"/>
    <x v="331"/>
    <x v="334"/>
    <x v="5"/>
    <x v="1"/>
    <x v="0"/>
    <m/>
    <m/>
    <m/>
    <m/>
    <n v="5000"/>
    <m/>
    <m/>
  </r>
  <r>
    <x v="9"/>
    <x v="0"/>
    <x v="1"/>
    <x v="0"/>
    <m/>
    <x v="8"/>
    <x v="0"/>
    <x v="0"/>
    <x v="1"/>
    <x v="13"/>
    <x v="13"/>
    <x v="6"/>
    <x v="1"/>
    <x v="0"/>
    <m/>
    <m/>
    <m/>
    <m/>
    <n v="0"/>
    <m/>
    <m/>
  </r>
  <r>
    <x v="9"/>
    <x v="0"/>
    <x v="0"/>
    <x v="0"/>
    <m/>
    <x v="8"/>
    <x v="0"/>
    <x v="0"/>
    <x v="0"/>
    <x v="14"/>
    <x v="14"/>
    <x v="6"/>
    <x v="1"/>
    <x v="0"/>
    <m/>
    <m/>
    <m/>
    <m/>
    <n v="2619"/>
    <m/>
    <m/>
  </r>
  <r>
    <x v="9"/>
    <x v="0"/>
    <x v="1"/>
    <x v="0"/>
    <m/>
    <x v="8"/>
    <x v="0"/>
    <x v="0"/>
    <x v="0"/>
    <x v="15"/>
    <x v="15"/>
    <x v="7"/>
    <x v="1"/>
    <x v="0"/>
    <m/>
    <m/>
    <m/>
    <m/>
    <n v="1000"/>
    <m/>
    <m/>
  </r>
  <r>
    <x v="9"/>
    <x v="0"/>
    <x v="1"/>
    <x v="0"/>
    <m/>
    <x v="8"/>
    <x v="0"/>
    <x v="0"/>
    <x v="0"/>
    <x v="18"/>
    <x v="18"/>
    <x v="8"/>
    <x v="1"/>
    <x v="0"/>
    <m/>
    <m/>
    <m/>
    <m/>
    <n v="0"/>
    <m/>
    <m/>
  </r>
  <r>
    <x v="9"/>
    <x v="0"/>
    <x v="0"/>
    <x v="0"/>
    <m/>
    <x v="8"/>
    <x v="0"/>
    <x v="0"/>
    <x v="1"/>
    <x v="19"/>
    <x v="19"/>
    <x v="8"/>
    <x v="1"/>
    <x v="0"/>
    <m/>
    <m/>
    <m/>
    <m/>
    <n v="8082"/>
    <m/>
    <m/>
  </r>
  <r>
    <x v="9"/>
    <x v="0"/>
    <x v="0"/>
    <x v="0"/>
    <m/>
    <x v="8"/>
    <x v="0"/>
    <x v="0"/>
    <x v="0"/>
    <x v="17"/>
    <x v="17"/>
    <x v="7"/>
    <x v="1"/>
    <x v="0"/>
    <m/>
    <m/>
    <m/>
    <m/>
    <n v="750"/>
    <m/>
    <m/>
  </r>
  <r>
    <x v="9"/>
    <x v="0"/>
    <x v="1"/>
    <x v="0"/>
    <m/>
    <x v="8"/>
    <x v="0"/>
    <x v="0"/>
    <x v="0"/>
    <x v="11"/>
    <x v="11"/>
    <x v="4"/>
    <x v="1"/>
    <x v="0"/>
    <m/>
    <m/>
    <m/>
    <m/>
    <n v="200"/>
    <m/>
    <m/>
  </r>
  <r>
    <x v="9"/>
    <x v="0"/>
    <x v="0"/>
    <x v="0"/>
    <m/>
    <x v="8"/>
    <x v="0"/>
    <x v="0"/>
    <x v="0"/>
    <x v="21"/>
    <x v="21"/>
    <x v="9"/>
    <x v="1"/>
    <x v="0"/>
    <m/>
    <m/>
    <m/>
    <m/>
    <n v="5533.08"/>
    <m/>
    <m/>
  </r>
  <r>
    <x v="9"/>
    <x v="0"/>
    <x v="1"/>
    <x v="0"/>
    <m/>
    <x v="8"/>
    <x v="0"/>
    <x v="0"/>
    <x v="0"/>
    <x v="16"/>
    <x v="16"/>
    <x v="7"/>
    <x v="1"/>
    <x v="0"/>
    <m/>
    <m/>
    <m/>
    <m/>
    <n v="0"/>
    <m/>
    <m/>
  </r>
  <r>
    <x v="9"/>
    <x v="0"/>
    <x v="0"/>
    <x v="0"/>
    <m/>
    <x v="8"/>
    <x v="0"/>
    <x v="0"/>
    <x v="0"/>
    <x v="22"/>
    <x v="22"/>
    <x v="6"/>
    <x v="1"/>
    <x v="0"/>
    <m/>
    <m/>
    <m/>
    <m/>
    <n v="2260"/>
    <m/>
    <m/>
  </r>
  <r>
    <x v="9"/>
    <x v="0"/>
    <x v="0"/>
    <x v="0"/>
    <m/>
    <x v="8"/>
    <x v="0"/>
    <x v="0"/>
    <x v="0"/>
    <x v="23"/>
    <x v="23"/>
    <x v="10"/>
    <x v="1"/>
    <x v="0"/>
    <m/>
    <m/>
    <m/>
    <m/>
    <n v="0"/>
    <m/>
    <m/>
  </r>
  <r>
    <x v="9"/>
    <x v="0"/>
    <x v="0"/>
    <x v="0"/>
    <m/>
    <x v="8"/>
    <x v="0"/>
    <x v="0"/>
    <x v="0"/>
    <x v="24"/>
    <x v="24"/>
    <x v="4"/>
    <x v="1"/>
    <x v="0"/>
    <m/>
    <m/>
    <m/>
    <m/>
    <n v="3542"/>
    <m/>
    <m/>
  </r>
  <r>
    <x v="9"/>
    <x v="0"/>
    <x v="0"/>
    <x v="0"/>
    <m/>
    <x v="8"/>
    <x v="0"/>
    <x v="0"/>
    <x v="0"/>
    <x v="25"/>
    <x v="25"/>
    <x v="5"/>
    <x v="1"/>
    <x v="0"/>
    <m/>
    <m/>
    <m/>
    <m/>
    <n v="1781"/>
    <m/>
    <m/>
  </r>
  <r>
    <x v="9"/>
    <x v="0"/>
    <x v="0"/>
    <x v="0"/>
    <m/>
    <x v="8"/>
    <x v="0"/>
    <x v="0"/>
    <x v="0"/>
    <x v="26"/>
    <x v="26"/>
    <x v="10"/>
    <x v="1"/>
    <x v="0"/>
    <m/>
    <m/>
    <m/>
    <m/>
    <n v="4580"/>
    <m/>
    <m/>
  </r>
  <r>
    <x v="9"/>
    <x v="0"/>
    <x v="0"/>
    <x v="0"/>
    <m/>
    <x v="8"/>
    <x v="0"/>
    <x v="0"/>
    <x v="1"/>
    <x v="27"/>
    <x v="27"/>
    <x v="11"/>
    <x v="1"/>
    <x v="0"/>
    <m/>
    <m/>
    <m/>
    <m/>
    <n v="3370"/>
    <m/>
    <m/>
  </r>
  <r>
    <x v="9"/>
    <x v="0"/>
    <x v="0"/>
    <x v="0"/>
    <m/>
    <x v="8"/>
    <x v="0"/>
    <x v="0"/>
    <x v="0"/>
    <x v="20"/>
    <x v="20"/>
    <x v="8"/>
    <x v="1"/>
    <x v="0"/>
    <m/>
    <m/>
    <m/>
    <m/>
    <n v="1291"/>
    <m/>
    <m/>
  </r>
  <r>
    <x v="9"/>
    <x v="0"/>
    <x v="0"/>
    <x v="0"/>
    <m/>
    <x v="8"/>
    <x v="0"/>
    <x v="0"/>
    <x v="0"/>
    <x v="35"/>
    <x v="35"/>
    <x v="19"/>
    <x v="2"/>
    <x v="0"/>
    <m/>
    <m/>
    <m/>
    <m/>
    <n v="4082"/>
    <m/>
    <m/>
  </r>
  <r>
    <x v="9"/>
    <x v="0"/>
    <x v="0"/>
    <x v="0"/>
    <m/>
    <x v="8"/>
    <x v="0"/>
    <x v="0"/>
    <x v="0"/>
    <x v="28"/>
    <x v="28"/>
    <x v="12"/>
    <x v="2"/>
    <x v="0"/>
    <m/>
    <m/>
    <m/>
    <m/>
    <n v="4216"/>
    <m/>
    <m/>
  </r>
  <r>
    <x v="9"/>
    <x v="0"/>
    <x v="0"/>
    <x v="1"/>
    <m/>
    <x v="8"/>
    <x v="0"/>
    <x v="0"/>
    <x v="1"/>
    <x v="29"/>
    <x v="29"/>
    <x v="13"/>
    <x v="2"/>
    <x v="0"/>
    <m/>
    <m/>
    <m/>
    <m/>
    <n v="18031"/>
    <m/>
    <m/>
  </r>
  <r>
    <x v="9"/>
    <x v="0"/>
    <x v="0"/>
    <x v="1"/>
    <m/>
    <x v="8"/>
    <x v="0"/>
    <x v="0"/>
    <x v="1"/>
    <x v="30"/>
    <x v="30"/>
    <x v="14"/>
    <x v="2"/>
    <x v="0"/>
    <m/>
    <m/>
    <m/>
    <m/>
    <n v="11424"/>
    <m/>
    <m/>
  </r>
  <r>
    <x v="9"/>
    <x v="0"/>
    <x v="1"/>
    <x v="0"/>
    <m/>
    <x v="8"/>
    <x v="0"/>
    <x v="0"/>
    <x v="0"/>
    <x v="31"/>
    <x v="31"/>
    <x v="15"/>
    <x v="2"/>
    <x v="0"/>
    <m/>
    <m/>
    <m/>
    <m/>
    <n v="5383"/>
    <m/>
    <m/>
  </r>
  <r>
    <x v="9"/>
    <x v="0"/>
    <x v="0"/>
    <x v="0"/>
    <m/>
    <x v="8"/>
    <x v="0"/>
    <x v="0"/>
    <x v="0"/>
    <x v="32"/>
    <x v="32"/>
    <x v="16"/>
    <x v="2"/>
    <x v="0"/>
    <m/>
    <m/>
    <m/>
    <m/>
    <n v="5850"/>
    <m/>
    <m/>
  </r>
  <r>
    <x v="9"/>
    <x v="0"/>
    <x v="0"/>
    <x v="0"/>
    <m/>
    <x v="8"/>
    <x v="0"/>
    <x v="0"/>
    <x v="0"/>
    <x v="33"/>
    <x v="33"/>
    <x v="17"/>
    <x v="2"/>
    <x v="0"/>
    <m/>
    <m/>
    <m/>
    <m/>
    <n v="5672"/>
    <m/>
    <m/>
  </r>
  <r>
    <x v="9"/>
    <x v="0"/>
    <x v="0"/>
    <x v="0"/>
    <m/>
    <x v="8"/>
    <x v="0"/>
    <x v="0"/>
    <x v="0"/>
    <x v="34"/>
    <x v="34"/>
    <x v="18"/>
    <x v="2"/>
    <x v="0"/>
    <m/>
    <m/>
    <m/>
    <m/>
    <n v="7786"/>
    <m/>
    <m/>
  </r>
  <r>
    <x v="9"/>
    <x v="0"/>
    <x v="1"/>
    <x v="0"/>
    <m/>
    <x v="8"/>
    <x v="0"/>
    <x v="0"/>
    <x v="0"/>
    <x v="36"/>
    <x v="36"/>
    <x v="12"/>
    <x v="2"/>
    <x v="0"/>
    <m/>
    <m/>
    <m/>
    <m/>
    <n v="2300"/>
    <m/>
    <m/>
  </r>
  <r>
    <x v="9"/>
    <x v="0"/>
    <x v="0"/>
    <x v="0"/>
    <m/>
    <x v="8"/>
    <x v="0"/>
    <x v="0"/>
    <x v="0"/>
    <x v="45"/>
    <x v="45"/>
    <x v="28"/>
    <x v="3"/>
    <x v="0"/>
    <m/>
    <m/>
    <m/>
    <m/>
    <n v="0"/>
    <m/>
    <m/>
  </r>
  <r>
    <x v="9"/>
    <x v="0"/>
    <x v="0"/>
    <x v="0"/>
    <m/>
    <x v="8"/>
    <x v="0"/>
    <x v="0"/>
    <x v="0"/>
    <x v="46"/>
    <x v="46"/>
    <x v="29"/>
    <x v="3"/>
    <x v="0"/>
    <m/>
    <m/>
    <m/>
    <m/>
    <n v="4782"/>
    <m/>
    <m/>
  </r>
  <r>
    <x v="9"/>
    <x v="0"/>
    <x v="1"/>
    <x v="0"/>
    <m/>
    <x v="8"/>
    <x v="0"/>
    <x v="0"/>
    <x v="0"/>
    <x v="48"/>
    <x v="48"/>
    <x v="31"/>
    <x v="3"/>
    <x v="0"/>
    <m/>
    <m/>
    <m/>
    <m/>
    <n v="4790.6000000000004"/>
    <m/>
    <m/>
  </r>
  <r>
    <x v="9"/>
    <x v="0"/>
    <x v="0"/>
    <x v="0"/>
    <m/>
    <x v="8"/>
    <x v="0"/>
    <x v="0"/>
    <x v="0"/>
    <x v="47"/>
    <x v="47"/>
    <x v="30"/>
    <x v="3"/>
    <x v="0"/>
    <m/>
    <m/>
    <m/>
    <m/>
    <n v="6000"/>
    <m/>
    <m/>
  </r>
  <r>
    <x v="9"/>
    <x v="0"/>
    <x v="0"/>
    <x v="0"/>
    <m/>
    <x v="8"/>
    <x v="0"/>
    <x v="0"/>
    <x v="0"/>
    <x v="49"/>
    <x v="49"/>
    <x v="32"/>
    <x v="3"/>
    <x v="0"/>
    <m/>
    <m/>
    <m/>
    <m/>
    <n v="4578"/>
    <m/>
    <m/>
  </r>
  <r>
    <x v="9"/>
    <x v="0"/>
    <x v="0"/>
    <x v="0"/>
    <m/>
    <x v="8"/>
    <x v="0"/>
    <x v="0"/>
    <x v="0"/>
    <x v="50"/>
    <x v="50"/>
    <x v="28"/>
    <x v="3"/>
    <x v="0"/>
    <m/>
    <m/>
    <m/>
    <m/>
    <n v="0"/>
    <m/>
    <m/>
  </r>
  <r>
    <x v="9"/>
    <x v="0"/>
    <x v="0"/>
    <x v="0"/>
    <m/>
    <x v="8"/>
    <x v="0"/>
    <x v="0"/>
    <x v="0"/>
    <x v="37"/>
    <x v="37"/>
    <x v="20"/>
    <x v="3"/>
    <x v="0"/>
    <m/>
    <m/>
    <m/>
    <m/>
    <n v="0"/>
    <m/>
    <m/>
  </r>
  <r>
    <x v="9"/>
    <x v="0"/>
    <x v="0"/>
    <x v="0"/>
    <m/>
    <x v="8"/>
    <x v="0"/>
    <x v="0"/>
    <x v="0"/>
    <x v="39"/>
    <x v="39"/>
    <x v="22"/>
    <x v="3"/>
    <x v="0"/>
    <m/>
    <m/>
    <m/>
    <m/>
    <n v="5338"/>
    <m/>
    <m/>
  </r>
  <r>
    <x v="9"/>
    <x v="0"/>
    <x v="0"/>
    <x v="0"/>
    <m/>
    <x v="8"/>
    <x v="0"/>
    <x v="0"/>
    <x v="0"/>
    <x v="40"/>
    <x v="40"/>
    <x v="23"/>
    <x v="3"/>
    <x v="0"/>
    <m/>
    <m/>
    <m/>
    <m/>
    <n v="7964"/>
    <m/>
    <m/>
  </r>
  <r>
    <x v="9"/>
    <x v="0"/>
    <x v="0"/>
    <x v="0"/>
    <m/>
    <x v="8"/>
    <x v="0"/>
    <x v="0"/>
    <x v="1"/>
    <x v="41"/>
    <x v="41"/>
    <x v="24"/>
    <x v="3"/>
    <x v="0"/>
    <m/>
    <m/>
    <m/>
    <m/>
    <n v="10000"/>
    <m/>
    <m/>
  </r>
  <r>
    <x v="9"/>
    <x v="0"/>
    <x v="0"/>
    <x v="0"/>
    <m/>
    <x v="8"/>
    <x v="0"/>
    <x v="0"/>
    <x v="0"/>
    <x v="38"/>
    <x v="38"/>
    <x v="21"/>
    <x v="3"/>
    <x v="0"/>
    <m/>
    <m/>
    <m/>
    <m/>
    <n v="5917"/>
    <m/>
    <m/>
  </r>
  <r>
    <x v="9"/>
    <x v="0"/>
    <x v="1"/>
    <x v="0"/>
    <m/>
    <x v="8"/>
    <x v="0"/>
    <x v="0"/>
    <x v="0"/>
    <x v="42"/>
    <x v="42"/>
    <x v="25"/>
    <x v="3"/>
    <x v="0"/>
    <m/>
    <m/>
    <m/>
    <m/>
    <n v="8542.25"/>
    <m/>
    <m/>
  </r>
  <r>
    <x v="9"/>
    <x v="0"/>
    <x v="0"/>
    <x v="0"/>
    <m/>
    <x v="8"/>
    <x v="0"/>
    <x v="0"/>
    <x v="0"/>
    <x v="43"/>
    <x v="43"/>
    <x v="26"/>
    <x v="3"/>
    <x v="0"/>
    <m/>
    <m/>
    <m/>
    <m/>
    <n v="5950"/>
    <m/>
    <m/>
  </r>
  <r>
    <x v="9"/>
    <x v="0"/>
    <x v="0"/>
    <x v="0"/>
    <m/>
    <x v="8"/>
    <x v="0"/>
    <x v="0"/>
    <x v="0"/>
    <x v="44"/>
    <x v="44"/>
    <x v="27"/>
    <x v="3"/>
    <x v="0"/>
    <m/>
    <m/>
    <m/>
    <m/>
    <n v="6963"/>
    <m/>
    <m/>
  </r>
  <r>
    <x v="9"/>
    <x v="0"/>
    <x v="1"/>
    <x v="0"/>
    <m/>
    <x v="8"/>
    <x v="0"/>
    <x v="0"/>
    <x v="0"/>
    <x v="51"/>
    <x v="51"/>
    <x v="28"/>
    <x v="3"/>
    <x v="0"/>
    <m/>
    <m/>
    <m/>
    <m/>
    <n v="0"/>
    <m/>
    <m/>
  </r>
  <r>
    <x v="9"/>
    <x v="0"/>
    <x v="1"/>
    <x v="0"/>
    <m/>
    <x v="8"/>
    <x v="0"/>
    <x v="0"/>
    <x v="0"/>
    <x v="188"/>
    <x v="188"/>
    <x v="107"/>
    <x v="13"/>
    <x v="1"/>
    <m/>
    <m/>
    <m/>
    <m/>
    <n v="1000"/>
    <m/>
    <m/>
  </r>
  <r>
    <x v="9"/>
    <x v="0"/>
    <x v="1"/>
    <x v="0"/>
    <m/>
    <x v="8"/>
    <x v="0"/>
    <x v="0"/>
    <x v="0"/>
    <x v="187"/>
    <x v="187"/>
    <x v="106"/>
    <x v="13"/>
    <x v="1"/>
    <m/>
    <m/>
    <m/>
    <m/>
    <n v="0"/>
    <m/>
    <m/>
  </r>
  <r>
    <x v="9"/>
    <x v="0"/>
    <x v="0"/>
    <x v="0"/>
    <m/>
    <x v="8"/>
    <x v="0"/>
    <x v="0"/>
    <x v="0"/>
    <x v="190"/>
    <x v="190"/>
    <x v="109"/>
    <x v="13"/>
    <x v="1"/>
    <m/>
    <m/>
    <m/>
    <m/>
    <n v="3910"/>
    <m/>
    <m/>
  </r>
  <r>
    <x v="9"/>
    <x v="0"/>
    <x v="0"/>
    <x v="0"/>
    <m/>
    <x v="8"/>
    <x v="0"/>
    <x v="0"/>
    <x v="0"/>
    <x v="189"/>
    <x v="189"/>
    <x v="108"/>
    <x v="13"/>
    <x v="1"/>
    <m/>
    <m/>
    <m/>
    <m/>
    <n v="3883.08"/>
    <m/>
    <m/>
  </r>
  <r>
    <x v="9"/>
    <x v="0"/>
    <x v="1"/>
    <x v="0"/>
    <m/>
    <x v="8"/>
    <x v="0"/>
    <x v="0"/>
    <x v="0"/>
    <x v="191"/>
    <x v="191"/>
    <x v="110"/>
    <x v="13"/>
    <x v="1"/>
    <m/>
    <m/>
    <m/>
    <m/>
    <n v="1500"/>
    <m/>
    <m/>
  </r>
  <r>
    <x v="9"/>
    <x v="0"/>
    <x v="0"/>
    <x v="0"/>
    <m/>
    <x v="8"/>
    <x v="0"/>
    <x v="0"/>
    <x v="0"/>
    <x v="192"/>
    <x v="192"/>
    <x v="111"/>
    <x v="13"/>
    <x v="1"/>
    <m/>
    <m/>
    <m/>
    <m/>
    <n v="4323.3"/>
    <m/>
    <m/>
  </r>
  <r>
    <x v="9"/>
    <x v="0"/>
    <x v="1"/>
    <x v="0"/>
    <m/>
    <x v="8"/>
    <x v="0"/>
    <x v="0"/>
    <x v="0"/>
    <x v="186"/>
    <x v="186"/>
    <x v="105"/>
    <x v="13"/>
    <x v="1"/>
    <m/>
    <m/>
    <m/>
    <m/>
    <n v="1850"/>
    <m/>
    <m/>
  </r>
  <r>
    <x v="9"/>
    <x v="0"/>
    <x v="1"/>
    <x v="1"/>
    <m/>
    <x v="8"/>
    <x v="0"/>
    <x v="0"/>
    <x v="0"/>
    <x v="193"/>
    <x v="193"/>
    <x v="112"/>
    <x v="13"/>
    <x v="1"/>
    <m/>
    <m/>
    <m/>
    <m/>
    <n v="0"/>
    <m/>
    <m/>
  </r>
  <r>
    <x v="9"/>
    <x v="0"/>
    <x v="0"/>
    <x v="0"/>
    <m/>
    <x v="8"/>
    <x v="0"/>
    <x v="0"/>
    <x v="1"/>
    <x v="194"/>
    <x v="194"/>
    <x v="113"/>
    <x v="13"/>
    <x v="1"/>
    <m/>
    <m/>
    <m/>
    <m/>
    <n v="4871"/>
    <m/>
    <m/>
  </r>
  <r>
    <x v="9"/>
    <x v="0"/>
    <x v="0"/>
    <x v="0"/>
    <m/>
    <x v="8"/>
    <x v="0"/>
    <x v="0"/>
    <x v="0"/>
    <x v="52"/>
    <x v="52"/>
    <x v="33"/>
    <x v="4"/>
    <x v="0"/>
    <m/>
    <m/>
    <m/>
    <m/>
    <n v="7500"/>
    <m/>
    <m/>
  </r>
  <r>
    <x v="9"/>
    <x v="0"/>
    <x v="0"/>
    <x v="0"/>
    <m/>
    <x v="8"/>
    <x v="0"/>
    <x v="0"/>
    <x v="0"/>
    <x v="64"/>
    <x v="64"/>
    <x v="45"/>
    <x v="4"/>
    <x v="0"/>
    <m/>
    <m/>
    <m/>
    <m/>
    <n v="11000"/>
    <m/>
    <m/>
  </r>
  <r>
    <x v="9"/>
    <x v="0"/>
    <x v="1"/>
    <x v="0"/>
    <m/>
    <x v="8"/>
    <x v="0"/>
    <x v="0"/>
    <x v="0"/>
    <x v="65"/>
    <x v="65"/>
    <x v="46"/>
    <x v="4"/>
    <x v="0"/>
    <m/>
    <m/>
    <m/>
    <m/>
    <n v="2500"/>
    <m/>
    <m/>
  </r>
  <r>
    <x v="9"/>
    <x v="0"/>
    <x v="0"/>
    <x v="0"/>
    <m/>
    <x v="8"/>
    <x v="0"/>
    <x v="0"/>
    <x v="0"/>
    <x v="53"/>
    <x v="53"/>
    <x v="34"/>
    <x v="4"/>
    <x v="0"/>
    <m/>
    <m/>
    <m/>
    <m/>
    <n v="3088"/>
    <m/>
    <m/>
  </r>
  <r>
    <x v="9"/>
    <x v="0"/>
    <x v="1"/>
    <x v="0"/>
    <m/>
    <x v="8"/>
    <x v="0"/>
    <x v="0"/>
    <x v="0"/>
    <x v="54"/>
    <x v="54"/>
    <x v="35"/>
    <x v="4"/>
    <x v="0"/>
    <m/>
    <m/>
    <m/>
    <m/>
    <n v="1500"/>
    <m/>
    <m/>
  </r>
  <r>
    <x v="9"/>
    <x v="0"/>
    <x v="0"/>
    <x v="0"/>
    <m/>
    <x v="8"/>
    <x v="0"/>
    <x v="0"/>
    <x v="0"/>
    <x v="55"/>
    <x v="55"/>
    <x v="36"/>
    <x v="4"/>
    <x v="0"/>
    <m/>
    <m/>
    <m/>
    <m/>
    <n v="7161"/>
    <m/>
    <m/>
  </r>
  <r>
    <x v="9"/>
    <x v="0"/>
    <x v="0"/>
    <x v="0"/>
    <m/>
    <x v="8"/>
    <x v="0"/>
    <x v="0"/>
    <x v="0"/>
    <x v="56"/>
    <x v="56"/>
    <x v="37"/>
    <x v="4"/>
    <x v="0"/>
    <m/>
    <m/>
    <m/>
    <m/>
    <n v="3988"/>
    <m/>
    <m/>
  </r>
  <r>
    <x v="9"/>
    <x v="0"/>
    <x v="1"/>
    <x v="0"/>
    <m/>
    <x v="8"/>
    <x v="0"/>
    <x v="0"/>
    <x v="1"/>
    <x v="57"/>
    <x v="57"/>
    <x v="38"/>
    <x v="4"/>
    <x v="0"/>
    <m/>
    <m/>
    <m/>
    <m/>
    <n v="8308.25"/>
    <m/>
    <m/>
  </r>
  <r>
    <x v="9"/>
    <x v="0"/>
    <x v="0"/>
    <x v="0"/>
    <m/>
    <x v="8"/>
    <x v="0"/>
    <x v="0"/>
    <x v="0"/>
    <x v="58"/>
    <x v="58"/>
    <x v="39"/>
    <x v="4"/>
    <x v="0"/>
    <m/>
    <m/>
    <m/>
    <m/>
    <n v="2680"/>
    <m/>
    <m/>
  </r>
  <r>
    <x v="9"/>
    <x v="0"/>
    <x v="1"/>
    <x v="0"/>
    <m/>
    <x v="8"/>
    <x v="0"/>
    <x v="0"/>
    <x v="1"/>
    <x v="59"/>
    <x v="59"/>
    <x v="40"/>
    <x v="4"/>
    <x v="0"/>
    <m/>
    <m/>
    <m/>
    <m/>
    <n v="3034.16"/>
    <m/>
    <m/>
  </r>
  <r>
    <x v="9"/>
    <x v="0"/>
    <x v="0"/>
    <x v="0"/>
    <m/>
    <x v="8"/>
    <x v="0"/>
    <x v="0"/>
    <x v="0"/>
    <x v="60"/>
    <x v="60"/>
    <x v="41"/>
    <x v="4"/>
    <x v="0"/>
    <m/>
    <m/>
    <m/>
    <m/>
    <n v="10296"/>
    <m/>
    <m/>
  </r>
  <r>
    <x v="9"/>
    <x v="0"/>
    <x v="0"/>
    <x v="0"/>
    <m/>
    <x v="8"/>
    <x v="0"/>
    <x v="0"/>
    <x v="0"/>
    <x v="61"/>
    <x v="61"/>
    <x v="42"/>
    <x v="4"/>
    <x v="0"/>
    <m/>
    <m/>
    <m/>
    <m/>
    <n v="-1393.05"/>
    <m/>
    <m/>
  </r>
  <r>
    <x v="9"/>
    <x v="0"/>
    <x v="0"/>
    <x v="0"/>
    <m/>
    <x v="8"/>
    <x v="0"/>
    <x v="0"/>
    <x v="0"/>
    <x v="62"/>
    <x v="62"/>
    <x v="43"/>
    <x v="4"/>
    <x v="0"/>
    <m/>
    <m/>
    <m/>
    <m/>
    <n v="4407"/>
    <m/>
    <m/>
  </r>
  <r>
    <x v="9"/>
    <x v="0"/>
    <x v="1"/>
    <x v="0"/>
    <m/>
    <x v="8"/>
    <x v="0"/>
    <x v="0"/>
    <x v="1"/>
    <x v="63"/>
    <x v="63"/>
    <x v="44"/>
    <x v="4"/>
    <x v="0"/>
    <m/>
    <m/>
    <m/>
    <m/>
    <n v="2000"/>
    <m/>
    <m/>
  </r>
  <r>
    <x v="9"/>
    <x v="0"/>
    <x v="1"/>
    <x v="0"/>
    <m/>
    <x v="8"/>
    <x v="0"/>
    <x v="0"/>
    <x v="0"/>
    <x v="66"/>
    <x v="66"/>
    <x v="47"/>
    <x v="5"/>
    <x v="0"/>
    <m/>
    <m/>
    <m/>
    <m/>
    <n v="150"/>
    <m/>
    <m/>
  </r>
  <r>
    <x v="9"/>
    <x v="0"/>
    <x v="1"/>
    <x v="0"/>
    <m/>
    <x v="8"/>
    <x v="0"/>
    <x v="0"/>
    <x v="0"/>
    <x v="68"/>
    <x v="68"/>
    <x v="48"/>
    <x v="5"/>
    <x v="0"/>
    <m/>
    <m/>
    <m/>
    <m/>
    <n v="3098.75"/>
    <m/>
    <m/>
  </r>
  <r>
    <x v="9"/>
    <x v="0"/>
    <x v="0"/>
    <x v="0"/>
    <m/>
    <x v="8"/>
    <x v="0"/>
    <x v="0"/>
    <x v="0"/>
    <x v="69"/>
    <x v="69"/>
    <x v="49"/>
    <x v="5"/>
    <x v="0"/>
    <m/>
    <m/>
    <m/>
    <m/>
    <n v="7646"/>
    <m/>
    <m/>
  </r>
  <r>
    <x v="9"/>
    <x v="0"/>
    <x v="0"/>
    <x v="0"/>
    <m/>
    <x v="8"/>
    <x v="0"/>
    <x v="0"/>
    <x v="0"/>
    <x v="70"/>
    <x v="70"/>
    <x v="50"/>
    <x v="5"/>
    <x v="0"/>
    <m/>
    <m/>
    <m/>
    <m/>
    <n v="24496"/>
    <m/>
    <m/>
  </r>
  <r>
    <x v="9"/>
    <x v="0"/>
    <x v="0"/>
    <x v="0"/>
    <m/>
    <x v="8"/>
    <x v="0"/>
    <x v="0"/>
    <x v="0"/>
    <x v="67"/>
    <x v="67"/>
    <x v="47"/>
    <x v="5"/>
    <x v="0"/>
    <m/>
    <m/>
    <m/>
    <m/>
    <n v="3343"/>
    <m/>
    <m/>
  </r>
  <r>
    <x v="9"/>
    <x v="0"/>
    <x v="0"/>
    <x v="0"/>
    <m/>
    <x v="8"/>
    <x v="0"/>
    <x v="0"/>
    <x v="0"/>
    <x v="71"/>
    <x v="71"/>
    <x v="48"/>
    <x v="5"/>
    <x v="0"/>
    <m/>
    <m/>
    <m/>
    <m/>
    <n v="2642.33"/>
    <m/>
    <m/>
  </r>
  <r>
    <x v="9"/>
    <x v="0"/>
    <x v="0"/>
    <x v="0"/>
    <m/>
    <x v="8"/>
    <x v="0"/>
    <x v="0"/>
    <x v="0"/>
    <x v="72"/>
    <x v="72"/>
    <x v="51"/>
    <x v="5"/>
    <x v="0"/>
    <m/>
    <m/>
    <m/>
    <m/>
    <n v="10321"/>
    <m/>
    <m/>
  </r>
  <r>
    <x v="9"/>
    <x v="0"/>
    <x v="0"/>
    <x v="0"/>
    <m/>
    <x v="8"/>
    <x v="0"/>
    <x v="0"/>
    <x v="0"/>
    <x v="73"/>
    <x v="73"/>
    <x v="52"/>
    <x v="5"/>
    <x v="0"/>
    <m/>
    <m/>
    <m/>
    <m/>
    <n v="3659"/>
    <m/>
    <m/>
  </r>
  <r>
    <x v="9"/>
    <x v="0"/>
    <x v="0"/>
    <x v="0"/>
    <m/>
    <x v="8"/>
    <x v="0"/>
    <x v="0"/>
    <x v="0"/>
    <x v="74"/>
    <x v="74"/>
    <x v="53"/>
    <x v="5"/>
    <x v="0"/>
    <m/>
    <m/>
    <m/>
    <m/>
    <n v="8431"/>
    <m/>
    <m/>
  </r>
  <r>
    <x v="9"/>
    <x v="0"/>
    <x v="0"/>
    <x v="0"/>
    <m/>
    <x v="8"/>
    <x v="0"/>
    <x v="0"/>
    <x v="0"/>
    <x v="195"/>
    <x v="195"/>
    <x v="114"/>
    <x v="14"/>
    <x v="2"/>
    <m/>
    <m/>
    <m/>
    <m/>
    <n v="2858"/>
    <m/>
    <m/>
  </r>
  <r>
    <x v="9"/>
    <x v="0"/>
    <x v="1"/>
    <x v="0"/>
    <m/>
    <x v="8"/>
    <x v="0"/>
    <x v="0"/>
    <x v="0"/>
    <x v="217"/>
    <x v="217"/>
    <x v="123"/>
    <x v="14"/>
    <x v="2"/>
    <m/>
    <m/>
    <m/>
    <m/>
    <n v="1000"/>
    <m/>
    <m/>
  </r>
  <r>
    <x v="9"/>
    <x v="0"/>
    <x v="1"/>
    <x v="0"/>
    <m/>
    <x v="8"/>
    <x v="0"/>
    <x v="0"/>
    <x v="0"/>
    <x v="198"/>
    <x v="198"/>
    <x v="115"/>
    <x v="14"/>
    <x v="2"/>
    <m/>
    <m/>
    <m/>
    <m/>
    <n v="1000"/>
    <m/>
    <m/>
  </r>
  <r>
    <x v="9"/>
    <x v="0"/>
    <x v="1"/>
    <x v="0"/>
    <m/>
    <x v="8"/>
    <x v="0"/>
    <x v="0"/>
    <x v="0"/>
    <x v="201"/>
    <x v="201"/>
    <x v="116"/>
    <x v="14"/>
    <x v="2"/>
    <m/>
    <m/>
    <m/>
    <m/>
    <n v="0"/>
    <m/>
    <m/>
  </r>
  <r>
    <x v="9"/>
    <x v="0"/>
    <x v="1"/>
    <x v="0"/>
    <m/>
    <x v="8"/>
    <x v="0"/>
    <x v="0"/>
    <x v="0"/>
    <x v="204"/>
    <x v="204"/>
    <x v="117"/>
    <x v="14"/>
    <x v="2"/>
    <m/>
    <m/>
    <m/>
    <m/>
    <n v="0"/>
    <m/>
    <m/>
  </r>
  <r>
    <x v="9"/>
    <x v="0"/>
    <x v="1"/>
    <x v="0"/>
    <m/>
    <x v="8"/>
    <x v="0"/>
    <x v="0"/>
    <x v="0"/>
    <x v="218"/>
    <x v="218"/>
    <x v="124"/>
    <x v="14"/>
    <x v="2"/>
    <m/>
    <m/>
    <m/>
    <m/>
    <n v="600"/>
    <m/>
    <m/>
  </r>
  <r>
    <x v="9"/>
    <x v="0"/>
    <x v="1"/>
    <x v="0"/>
    <m/>
    <x v="8"/>
    <x v="0"/>
    <x v="0"/>
    <x v="0"/>
    <x v="221"/>
    <x v="221"/>
    <x v="126"/>
    <x v="14"/>
    <x v="2"/>
    <m/>
    <m/>
    <m/>
    <m/>
    <n v="2988"/>
    <m/>
    <m/>
  </r>
  <r>
    <x v="9"/>
    <x v="0"/>
    <x v="1"/>
    <x v="0"/>
    <m/>
    <x v="8"/>
    <x v="0"/>
    <x v="0"/>
    <x v="0"/>
    <x v="223"/>
    <x v="223"/>
    <x v="121"/>
    <x v="14"/>
    <x v="2"/>
    <m/>
    <m/>
    <m/>
    <m/>
    <n v="1651"/>
    <m/>
    <m/>
  </r>
  <r>
    <x v="9"/>
    <x v="0"/>
    <x v="0"/>
    <x v="0"/>
    <m/>
    <x v="8"/>
    <x v="0"/>
    <x v="0"/>
    <x v="0"/>
    <x v="205"/>
    <x v="205"/>
    <x v="117"/>
    <x v="14"/>
    <x v="2"/>
    <m/>
    <m/>
    <m/>
    <m/>
    <n v="1171"/>
    <m/>
    <m/>
  </r>
  <r>
    <x v="9"/>
    <x v="0"/>
    <x v="0"/>
    <x v="0"/>
    <m/>
    <x v="8"/>
    <x v="0"/>
    <x v="0"/>
    <x v="0"/>
    <x v="209"/>
    <x v="209"/>
    <x v="119"/>
    <x v="14"/>
    <x v="2"/>
    <m/>
    <m/>
    <m/>
    <m/>
    <n v="1250"/>
    <m/>
    <m/>
  </r>
  <r>
    <x v="9"/>
    <x v="0"/>
    <x v="0"/>
    <x v="0"/>
    <m/>
    <x v="8"/>
    <x v="0"/>
    <x v="0"/>
    <x v="0"/>
    <x v="212"/>
    <x v="212"/>
    <x v="120"/>
    <x v="14"/>
    <x v="2"/>
    <m/>
    <m/>
    <m/>
    <m/>
    <n v="11030"/>
    <m/>
    <m/>
  </r>
  <r>
    <x v="9"/>
    <x v="0"/>
    <x v="1"/>
    <x v="0"/>
    <m/>
    <x v="8"/>
    <x v="0"/>
    <x v="0"/>
    <x v="0"/>
    <x v="208"/>
    <x v="208"/>
    <x v="118"/>
    <x v="14"/>
    <x v="2"/>
    <m/>
    <m/>
    <m/>
    <m/>
    <n v="1250"/>
    <m/>
    <m/>
  </r>
  <r>
    <x v="9"/>
    <x v="0"/>
    <x v="1"/>
    <x v="0"/>
    <m/>
    <x v="8"/>
    <x v="0"/>
    <x v="0"/>
    <x v="0"/>
    <x v="225"/>
    <x v="225"/>
    <x v="126"/>
    <x v="14"/>
    <x v="2"/>
    <m/>
    <m/>
    <m/>
    <m/>
    <n v="1346"/>
    <m/>
    <m/>
  </r>
  <r>
    <x v="9"/>
    <x v="0"/>
    <x v="1"/>
    <x v="0"/>
    <m/>
    <x v="8"/>
    <x v="0"/>
    <x v="0"/>
    <x v="0"/>
    <x v="226"/>
    <x v="226"/>
    <x v="127"/>
    <x v="14"/>
    <x v="2"/>
    <m/>
    <m/>
    <m/>
    <m/>
    <n v="3000"/>
    <m/>
    <m/>
  </r>
  <r>
    <x v="9"/>
    <x v="0"/>
    <x v="1"/>
    <x v="0"/>
    <m/>
    <x v="8"/>
    <x v="0"/>
    <x v="0"/>
    <x v="0"/>
    <x v="203"/>
    <x v="203"/>
    <x v="116"/>
    <x v="14"/>
    <x v="2"/>
    <m/>
    <m/>
    <m/>
    <m/>
    <n v="126"/>
    <m/>
    <m/>
  </r>
  <r>
    <x v="9"/>
    <x v="0"/>
    <x v="0"/>
    <x v="0"/>
    <m/>
    <x v="8"/>
    <x v="0"/>
    <x v="0"/>
    <x v="0"/>
    <x v="202"/>
    <x v="202"/>
    <x v="116"/>
    <x v="14"/>
    <x v="2"/>
    <m/>
    <m/>
    <m/>
    <m/>
    <n v="0"/>
    <m/>
    <m/>
  </r>
  <r>
    <x v="9"/>
    <x v="0"/>
    <x v="1"/>
    <x v="0"/>
    <m/>
    <x v="8"/>
    <x v="0"/>
    <x v="0"/>
    <x v="0"/>
    <x v="199"/>
    <x v="199"/>
    <x v="115"/>
    <x v="14"/>
    <x v="2"/>
    <m/>
    <m/>
    <m/>
    <m/>
    <n v="0"/>
    <m/>
    <m/>
  </r>
  <r>
    <x v="9"/>
    <x v="0"/>
    <x v="0"/>
    <x v="0"/>
    <m/>
    <x v="8"/>
    <x v="0"/>
    <x v="0"/>
    <x v="0"/>
    <x v="227"/>
    <x v="227"/>
    <x v="127"/>
    <x v="14"/>
    <x v="2"/>
    <m/>
    <m/>
    <m/>
    <m/>
    <n v="2357"/>
    <m/>
    <m/>
  </r>
  <r>
    <x v="9"/>
    <x v="0"/>
    <x v="0"/>
    <x v="0"/>
    <m/>
    <x v="8"/>
    <x v="0"/>
    <x v="0"/>
    <x v="0"/>
    <x v="213"/>
    <x v="213"/>
    <x v="121"/>
    <x v="14"/>
    <x v="2"/>
    <m/>
    <m/>
    <m/>
    <m/>
    <n v="3462"/>
    <m/>
    <m/>
  </r>
  <r>
    <x v="9"/>
    <x v="0"/>
    <x v="1"/>
    <x v="0"/>
    <m/>
    <x v="8"/>
    <x v="0"/>
    <x v="0"/>
    <x v="0"/>
    <x v="219"/>
    <x v="219"/>
    <x v="124"/>
    <x v="14"/>
    <x v="2"/>
    <m/>
    <m/>
    <m/>
    <m/>
    <n v="875"/>
    <m/>
    <m/>
  </r>
  <r>
    <x v="9"/>
    <x v="0"/>
    <x v="1"/>
    <x v="0"/>
    <m/>
    <x v="8"/>
    <x v="0"/>
    <x v="0"/>
    <x v="0"/>
    <x v="196"/>
    <x v="196"/>
    <x v="114"/>
    <x v="14"/>
    <x v="2"/>
    <m/>
    <m/>
    <m/>
    <m/>
    <n v="0"/>
    <m/>
    <m/>
  </r>
  <r>
    <x v="9"/>
    <x v="0"/>
    <x v="1"/>
    <x v="0"/>
    <m/>
    <x v="8"/>
    <x v="0"/>
    <x v="0"/>
    <x v="0"/>
    <x v="206"/>
    <x v="206"/>
    <x v="117"/>
    <x v="14"/>
    <x v="2"/>
    <m/>
    <m/>
    <m/>
    <m/>
    <n v="0"/>
    <m/>
    <m/>
  </r>
  <r>
    <x v="9"/>
    <x v="0"/>
    <x v="0"/>
    <x v="0"/>
    <m/>
    <x v="8"/>
    <x v="0"/>
    <x v="0"/>
    <x v="0"/>
    <x v="210"/>
    <x v="210"/>
    <x v="119"/>
    <x v="14"/>
    <x v="2"/>
    <m/>
    <m/>
    <m/>
    <m/>
    <n v="1000"/>
    <m/>
    <m/>
  </r>
  <r>
    <x v="9"/>
    <x v="0"/>
    <x v="1"/>
    <x v="0"/>
    <m/>
    <x v="8"/>
    <x v="0"/>
    <x v="0"/>
    <x v="0"/>
    <x v="200"/>
    <x v="200"/>
    <x v="115"/>
    <x v="14"/>
    <x v="2"/>
    <m/>
    <m/>
    <m/>
    <m/>
    <n v="0"/>
    <m/>
    <m/>
  </r>
  <r>
    <x v="9"/>
    <x v="0"/>
    <x v="1"/>
    <x v="0"/>
    <m/>
    <x v="8"/>
    <x v="0"/>
    <x v="0"/>
    <x v="0"/>
    <x v="228"/>
    <x v="228"/>
    <x v="124"/>
    <x v="14"/>
    <x v="2"/>
    <m/>
    <m/>
    <m/>
    <m/>
    <n v="400"/>
    <m/>
    <m/>
  </r>
  <r>
    <x v="9"/>
    <x v="0"/>
    <x v="0"/>
    <x v="0"/>
    <m/>
    <x v="8"/>
    <x v="0"/>
    <x v="0"/>
    <x v="0"/>
    <x v="224"/>
    <x v="224"/>
    <x v="125"/>
    <x v="14"/>
    <x v="2"/>
    <m/>
    <m/>
    <m/>
    <m/>
    <n v="0"/>
    <m/>
    <m/>
  </r>
  <r>
    <x v="9"/>
    <x v="0"/>
    <x v="0"/>
    <x v="0"/>
    <m/>
    <x v="8"/>
    <x v="0"/>
    <x v="0"/>
    <x v="0"/>
    <x v="211"/>
    <x v="211"/>
    <x v="119"/>
    <x v="14"/>
    <x v="2"/>
    <m/>
    <m/>
    <m/>
    <m/>
    <n v="1600"/>
    <m/>
    <m/>
  </r>
  <r>
    <x v="9"/>
    <x v="0"/>
    <x v="1"/>
    <x v="0"/>
    <m/>
    <x v="8"/>
    <x v="0"/>
    <x v="0"/>
    <x v="0"/>
    <x v="222"/>
    <x v="222"/>
    <x v="126"/>
    <x v="14"/>
    <x v="2"/>
    <m/>
    <m/>
    <m/>
    <m/>
    <n v="0"/>
    <m/>
    <m/>
  </r>
  <r>
    <x v="9"/>
    <x v="0"/>
    <x v="0"/>
    <x v="0"/>
    <m/>
    <x v="8"/>
    <x v="0"/>
    <x v="0"/>
    <x v="0"/>
    <x v="197"/>
    <x v="197"/>
    <x v="114"/>
    <x v="14"/>
    <x v="2"/>
    <m/>
    <m/>
    <m/>
    <m/>
    <n v="0"/>
    <m/>
    <m/>
  </r>
  <r>
    <x v="9"/>
    <x v="0"/>
    <x v="1"/>
    <x v="0"/>
    <m/>
    <x v="8"/>
    <x v="0"/>
    <x v="0"/>
    <x v="0"/>
    <x v="214"/>
    <x v="214"/>
    <x v="118"/>
    <x v="14"/>
    <x v="2"/>
    <m/>
    <m/>
    <m/>
    <m/>
    <n v="500"/>
    <m/>
    <m/>
  </r>
  <r>
    <x v="9"/>
    <x v="0"/>
    <x v="1"/>
    <x v="0"/>
    <m/>
    <x v="8"/>
    <x v="0"/>
    <x v="0"/>
    <x v="0"/>
    <x v="220"/>
    <x v="220"/>
    <x v="125"/>
    <x v="14"/>
    <x v="2"/>
    <m/>
    <m/>
    <m/>
    <m/>
    <n v="200"/>
    <m/>
    <m/>
  </r>
  <r>
    <x v="9"/>
    <x v="0"/>
    <x v="0"/>
    <x v="0"/>
    <m/>
    <x v="8"/>
    <x v="0"/>
    <x v="0"/>
    <x v="0"/>
    <x v="215"/>
    <x v="215"/>
    <x v="118"/>
    <x v="14"/>
    <x v="2"/>
    <m/>
    <m/>
    <m/>
    <m/>
    <n v="2602"/>
    <m/>
    <m/>
  </r>
  <r>
    <x v="9"/>
    <x v="0"/>
    <x v="0"/>
    <x v="0"/>
    <m/>
    <x v="8"/>
    <x v="0"/>
    <x v="0"/>
    <x v="0"/>
    <x v="207"/>
    <x v="207"/>
    <x v="117"/>
    <x v="14"/>
    <x v="2"/>
    <m/>
    <m/>
    <m/>
    <m/>
    <n v="3728"/>
    <m/>
    <m/>
  </r>
  <r>
    <x v="9"/>
    <x v="0"/>
    <x v="1"/>
    <x v="0"/>
    <m/>
    <x v="8"/>
    <x v="0"/>
    <x v="0"/>
    <x v="0"/>
    <x v="216"/>
    <x v="216"/>
    <x v="122"/>
    <x v="14"/>
    <x v="2"/>
    <m/>
    <m/>
    <m/>
    <m/>
    <n v="5227"/>
    <m/>
    <m/>
  </r>
  <r>
    <x v="9"/>
    <x v="0"/>
    <x v="1"/>
    <x v="0"/>
    <m/>
    <x v="8"/>
    <x v="0"/>
    <x v="0"/>
    <x v="0"/>
    <x v="229"/>
    <x v="229"/>
    <x v="128"/>
    <x v="15"/>
    <x v="2"/>
    <m/>
    <m/>
    <m/>
    <m/>
    <n v="2206.17"/>
    <m/>
    <m/>
  </r>
  <r>
    <x v="9"/>
    <x v="0"/>
    <x v="0"/>
    <x v="0"/>
    <m/>
    <x v="8"/>
    <x v="0"/>
    <x v="0"/>
    <x v="1"/>
    <x v="230"/>
    <x v="230"/>
    <x v="129"/>
    <x v="15"/>
    <x v="2"/>
    <m/>
    <m/>
    <m/>
    <m/>
    <n v="12839"/>
    <m/>
    <m/>
  </r>
  <r>
    <x v="9"/>
    <x v="0"/>
    <x v="0"/>
    <x v="0"/>
    <m/>
    <x v="8"/>
    <x v="0"/>
    <x v="0"/>
    <x v="0"/>
    <x v="231"/>
    <x v="231"/>
    <x v="130"/>
    <x v="15"/>
    <x v="2"/>
    <m/>
    <m/>
    <m/>
    <m/>
    <n v="11157"/>
    <m/>
    <m/>
  </r>
  <r>
    <x v="9"/>
    <x v="0"/>
    <x v="0"/>
    <x v="0"/>
    <m/>
    <x v="8"/>
    <x v="0"/>
    <x v="0"/>
    <x v="0"/>
    <x v="232"/>
    <x v="232"/>
    <x v="131"/>
    <x v="15"/>
    <x v="2"/>
    <m/>
    <m/>
    <m/>
    <m/>
    <n v="5056"/>
    <m/>
    <m/>
  </r>
  <r>
    <x v="9"/>
    <x v="0"/>
    <x v="0"/>
    <x v="0"/>
    <m/>
    <x v="8"/>
    <x v="0"/>
    <x v="0"/>
    <x v="0"/>
    <x v="240"/>
    <x v="240"/>
    <x v="139"/>
    <x v="15"/>
    <x v="2"/>
    <m/>
    <m/>
    <m/>
    <m/>
    <n v="6073.33"/>
    <m/>
    <m/>
  </r>
  <r>
    <x v="9"/>
    <x v="0"/>
    <x v="1"/>
    <x v="0"/>
    <m/>
    <x v="8"/>
    <x v="0"/>
    <x v="0"/>
    <x v="0"/>
    <x v="233"/>
    <x v="233"/>
    <x v="132"/>
    <x v="15"/>
    <x v="2"/>
    <m/>
    <m/>
    <m/>
    <m/>
    <n v="900"/>
    <m/>
    <m/>
  </r>
  <r>
    <x v="9"/>
    <x v="0"/>
    <x v="1"/>
    <x v="0"/>
    <m/>
    <x v="8"/>
    <x v="0"/>
    <x v="0"/>
    <x v="0"/>
    <x v="244"/>
    <x v="244"/>
    <x v="141"/>
    <x v="15"/>
    <x v="2"/>
    <m/>
    <m/>
    <m/>
    <m/>
    <n v="250"/>
    <m/>
    <m/>
  </r>
  <r>
    <x v="9"/>
    <x v="0"/>
    <x v="1"/>
    <x v="0"/>
    <m/>
    <x v="8"/>
    <x v="0"/>
    <x v="0"/>
    <x v="0"/>
    <x v="234"/>
    <x v="234"/>
    <x v="133"/>
    <x v="15"/>
    <x v="2"/>
    <m/>
    <m/>
    <m/>
    <m/>
    <n v="4500"/>
    <m/>
    <m/>
  </r>
  <r>
    <x v="9"/>
    <x v="0"/>
    <x v="1"/>
    <x v="0"/>
    <m/>
    <x v="8"/>
    <x v="0"/>
    <x v="0"/>
    <x v="0"/>
    <x v="235"/>
    <x v="235"/>
    <x v="134"/>
    <x v="15"/>
    <x v="2"/>
    <m/>
    <m/>
    <m/>
    <m/>
    <n v="500"/>
    <m/>
    <m/>
  </r>
  <r>
    <x v="9"/>
    <x v="0"/>
    <x v="0"/>
    <x v="0"/>
    <m/>
    <x v="8"/>
    <x v="0"/>
    <x v="0"/>
    <x v="0"/>
    <x v="236"/>
    <x v="236"/>
    <x v="135"/>
    <x v="15"/>
    <x v="2"/>
    <m/>
    <m/>
    <m/>
    <m/>
    <n v="3580"/>
    <m/>
    <m/>
  </r>
  <r>
    <x v="9"/>
    <x v="0"/>
    <x v="1"/>
    <x v="0"/>
    <m/>
    <x v="8"/>
    <x v="0"/>
    <x v="0"/>
    <x v="0"/>
    <x v="242"/>
    <x v="242"/>
    <x v="141"/>
    <x v="15"/>
    <x v="2"/>
    <m/>
    <m/>
    <m/>
    <m/>
    <n v="0"/>
    <m/>
    <m/>
  </r>
  <r>
    <x v="9"/>
    <x v="0"/>
    <x v="1"/>
    <x v="1"/>
    <m/>
    <x v="8"/>
    <x v="0"/>
    <x v="0"/>
    <x v="1"/>
    <x v="243"/>
    <x v="243"/>
    <x v="142"/>
    <x v="15"/>
    <x v="2"/>
    <m/>
    <m/>
    <m/>
    <m/>
    <n v="4223"/>
    <m/>
    <m/>
  </r>
  <r>
    <x v="9"/>
    <x v="0"/>
    <x v="1"/>
    <x v="0"/>
    <m/>
    <x v="8"/>
    <x v="0"/>
    <x v="0"/>
    <x v="0"/>
    <x v="246"/>
    <x v="246"/>
    <x v="141"/>
    <x v="15"/>
    <x v="2"/>
    <m/>
    <m/>
    <m/>
    <m/>
    <n v="0"/>
    <m/>
    <m/>
  </r>
  <r>
    <x v="9"/>
    <x v="0"/>
    <x v="0"/>
    <x v="0"/>
    <m/>
    <x v="8"/>
    <x v="0"/>
    <x v="0"/>
    <x v="0"/>
    <x v="238"/>
    <x v="238"/>
    <x v="137"/>
    <x v="15"/>
    <x v="2"/>
    <m/>
    <m/>
    <m/>
    <m/>
    <n v="5294"/>
    <m/>
    <m/>
  </r>
  <r>
    <x v="9"/>
    <x v="0"/>
    <x v="1"/>
    <x v="0"/>
    <m/>
    <x v="8"/>
    <x v="0"/>
    <x v="0"/>
    <x v="0"/>
    <x v="245"/>
    <x v="245"/>
    <x v="142"/>
    <x v="15"/>
    <x v="2"/>
    <m/>
    <m/>
    <m/>
    <m/>
    <n v="500"/>
    <m/>
    <m/>
  </r>
  <r>
    <x v="9"/>
    <x v="0"/>
    <x v="1"/>
    <x v="0"/>
    <m/>
    <x v="8"/>
    <x v="0"/>
    <x v="0"/>
    <x v="0"/>
    <x v="247"/>
    <x v="247"/>
    <x v="141"/>
    <x v="15"/>
    <x v="2"/>
    <m/>
    <m/>
    <m/>
    <m/>
    <n v="500"/>
    <m/>
    <m/>
  </r>
  <r>
    <x v="9"/>
    <x v="0"/>
    <x v="1"/>
    <x v="0"/>
    <m/>
    <x v="8"/>
    <x v="0"/>
    <x v="0"/>
    <x v="0"/>
    <x v="237"/>
    <x v="237"/>
    <x v="136"/>
    <x v="15"/>
    <x v="2"/>
    <m/>
    <m/>
    <m/>
    <m/>
    <n v="500"/>
    <m/>
    <m/>
  </r>
  <r>
    <x v="9"/>
    <x v="0"/>
    <x v="1"/>
    <x v="0"/>
    <m/>
    <x v="8"/>
    <x v="0"/>
    <x v="0"/>
    <x v="0"/>
    <x v="239"/>
    <x v="239"/>
    <x v="138"/>
    <x v="15"/>
    <x v="2"/>
    <m/>
    <m/>
    <m/>
    <m/>
    <n v="1500"/>
    <m/>
    <m/>
  </r>
  <r>
    <x v="9"/>
    <x v="0"/>
    <x v="0"/>
    <x v="0"/>
    <m/>
    <x v="8"/>
    <x v="0"/>
    <x v="0"/>
    <x v="0"/>
    <x v="250"/>
    <x v="250"/>
    <x v="144"/>
    <x v="15"/>
    <x v="2"/>
    <m/>
    <m/>
    <m/>
    <m/>
    <n v="2359.7600000000002"/>
    <m/>
    <m/>
  </r>
  <r>
    <x v="9"/>
    <x v="0"/>
    <x v="0"/>
    <x v="0"/>
    <m/>
    <x v="8"/>
    <x v="0"/>
    <x v="0"/>
    <x v="0"/>
    <x v="241"/>
    <x v="241"/>
    <x v="140"/>
    <x v="15"/>
    <x v="2"/>
    <m/>
    <m/>
    <m/>
    <m/>
    <n v="0"/>
    <m/>
    <m/>
  </r>
  <r>
    <x v="9"/>
    <x v="0"/>
    <x v="1"/>
    <x v="0"/>
    <m/>
    <x v="8"/>
    <x v="0"/>
    <x v="0"/>
    <x v="0"/>
    <x v="248"/>
    <x v="248"/>
    <x v="141"/>
    <x v="15"/>
    <x v="2"/>
    <m/>
    <m/>
    <m/>
    <m/>
    <n v="0"/>
    <m/>
    <m/>
  </r>
  <r>
    <x v="9"/>
    <x v="0"/>
    <x v="0"/>
    <x v="1"/>
    <m/>
    <x v="8"/>
    <x v="0"/>
    <x v="0"/>
    <x v="0"/>
    <x v="251"/>
    <x v="251"/>
    <x v="145"/>
    <x v="15"/>
    <x v="2"/>
    <m/>
    <m/>
    <m/>
    <m/>
    <n v="5000"/>
    <m/>
    <m/>
  </r>
  <r>
    <x v="9"/>
    <x v="0"/>
    <x v="0"/>
    <x v="0"/>
    <m/>
    <x v="8"/>
    <x v="0"/>
    <x v="0"/>
    <x v="0"/>
    <x v="252"/>
    <x v="252"/>
    <x v="146"/>
    <x v="17"/>
    <x v="2"/>
    <m/>
    <m/>
    <m/>
    <m/>
    <n v="6404"/>
    <m/>
    <m/>
  </r>
  <r>
    <x v="9"/>
    <x v="0"/>
    <x v="0"/>
    <x v="0"/>
    <m/>
    <x v="8"/>
    <x v="0"/>
    <x v="0"/>
    <x v="0"/>
    <x v="253"/>
    <x v="253"/>
    <x v="147"/>
    <x v="17"/>
    <x v="2"/>
    <m/>
    <m/>
    <m/>
    <m/>
    <n v="1500"/>
    <m/>
    <m/>
  </r>
  <r>
    <x v="9"/>
    <x v="0"/>
    <x v="1"/>
    <x v="0"/>
    <m/>
    <x v="8"/>
    <x v="0"/>
    <x v="0"/>
    <x v="0"/>
    <x v="255"/>
    <x v="255"/>
    <x v="148"/>
    <x v="17"/>
    <x v="2"/>
    <m/>
    <m/>
    <m/>
    <m/>
    <n v="0"/>
    <m/>
    <m/>
  </r>
  <r>
    <x v="9"/>
    <x v="0"/>
    <x v="0"/>
    <x v="0"/>
    <m/>
    <x v="8"/>
    <x v="0"/>
    <x v="0"/>
    <x v="0"/>
    <x v="258"/>
    <x v="258"/>
    <x v="149"/>
    <x v="17"/>
    <x v="2"/>
    <m/>
    <m/>
    <m/>
    <m/>
    <n v="250"/>
    <m/>
    <m/>
  </r>
  <r>
    <x v="9"/>
    <x v="0"/>
    <x v="0"/>
    <x v="0"/>
    <m/>
    <x v="8"/>
    <x v="0"/>
    <x v="0"/>
    <x v="0"/>
    <x v="261"/>
    <x v="261"/>
    <x v="150"/>
    <x v="17"/>
    <x v="2"/>
    <m/>
    <m/>
    <m/>
    <m/>
    <n v="500"/>
    <m/>
    <m/>
  </r>
  <r>
    <x v="9"/>
    <x v="0"/>
    <x v="1"/>
    <x v="0"/>
    <m/>
    <x v="8"/>
    <x v="0"/>
    <x v="0"/>
    <x v="0"/>
    <x v="264"/>
    <x v="264"/>
    <x v="151"/>
    <x v="17"/>
    <x v="2"/>
    <m/>
    <m/>
    <m/>
    <m/>
    <n v="750"/>
    <m/>
    <m/>
  </r>
  <r>
    <x v="9"/>
    <x v="0"/>
    <x v="0"/>
    <x v="1"/>
    <m/>
    <x v="8"/>
    <x v="0"/>
    <x v="0"/>
    <x v="0"/>
    <x v="267"/>
    <x v="267"/>
    <x v="152"/>
    <x v="17"/>
    <x v="2"/>
    <m/>
    <m/>
    <m/>
    <m/>
    <n v="6740"/>
    <m/>
    <m/>
  </r>
  <r>
    <x v="9"/>
    <x v="0"/>
    <x v="1"/>
    <x v="0"/>
    <m/>
    <x v="8"/>
    <x v="0"/>
    <x v="0"/>
    <x v="0"/>
    <x v="266"/>
    <x v="266"/>
    <x v="151"/>
    <x v="17"/>
    <x v="2"/>
    <m/>
    <m/>
    <m/>
    <m/>
    <n v="125"/>
    <m/>
    <m/>
  </r>
  <r>
    <x v="9"/>
    <x v="0"/>
    <x v="0"/>
    <x v="0"/>
    <m/>
    <x v="8"/>
    <x v="0"/>
    <x v="0"/>
    <x v="0"/>
    <x v="268"/>
    <x v="268"/>
    <x v="147"/>
    <x v="17"/>
    <x v="2"/>
    <m/>
    <m/>
    <m/>
    <m/>
    <n v="1682"/>
    <m/>
    <m/>
  </r>
  <r>
    <x v="9"/>
    <x v="0"/>
    <x v="1"/>
    <x v="0"/>
    <m/>
    <x v="8"/>
    <x v="0"/>
    <x v="0"/>
    <x v="0"/>
    <x v="263"/>
    <x v="263"/>
    <x v="150"/>
    <x v="17"/>
    <x v="2"/>
    <m/>
    <m/>
    <m/>
    <m/>
    <n v="800"/>
    <m/>
    <m/>
  </r>
  <r>
    <x v="9"/>
    <x v="0"/>
    <x v="0"/>
    <x v="0"/>
    <m/>
    <x v="8"/>
    <x v="0"/>
    <x v="0"/>
    <x v="0"/>
    <x v="257"/>
    <x v="257"/>
    <x v="148"/>
    <x v="17"/>
    <x v="2"/>
    <m/>
    <m/>
    <m/>
    <m/>
    <n v="0"/>
    <m/>
    <m/>
  </r>
  <r>
    <x v="9"/>
    <x v="0"/>
    <x v="0"/>
    <x v="0"/>
    <m/>
    <x v="8"/>
    <x v="0"/>
    <x v="0"/>
    <x v="0"/>
    <x v="256"/>
    <x v="256"/>
    <x v="148"/>
    <x v="17"/>
    <x v="2"/>
    <m/>
    <m/>
    <m/>
    <m/>
    <n v="567"/>
    <m/>
    <m/>
  </r>
  <r>
    <x v="9"/>
    <x v="0"/>
    <x v="1"/>
    <x v="0"/>
    <m/>
    <x v="8"/>
    <x v="0"/>
    <x v="0"/>
    <x v="0"/>
    <x v="259"/>
    <x v="259"/>
    <x v="149"/>
    <x v="17"/>
    <x v="2"/>
    <m/>
    <m/>
    <m/>
    <m/>
    <n v="2000"/>
    <m/>
    <m/>
  </r>
  <r>
    <x v="9"/>
    <x v="0"/>
    <x v="0"/>
    <x v="0"/>
    <m/>
    <x v="8"/>
    <x v="0"/>
    <x v="0"/>
    <x v="0"/>
    <x v="269"/>
    <x v="269"/>
    <x v="147"/>
    <x v="17"/>
    <x v="2"/>
    <m/>
    <m/>
    <m/>
    <m/>
    <n v="1108"/>
    <m/>
    <m/>
  </r>
  <r>
    <x v="9"/>
    <x v="0"/>
    <x v="1"/>
    <x v="0"/>
    <m/>
    <x v="8"/>
    <x v="0"/>
    <x v="0"/>
    <x v="0"/>
    <x v="270"/>
    <x v="270"/>
    <x v="153"/>
    <x v="17"/>
    <x v="2"/>
    <m/>
    <m/>
    <m/>
    <m/>
    <n v="8000"/>
    <m/>
    <m/>
  </r>
  <r>
    <x v="9"/>
    <x v="0"/>
    <x v="0"/>
    <x v="0"/>
    <m/>
    <x v="8"/>
    <x v="0"/>
    <x v="0"/>
    <x v="0"/>
    <x v="260"/>
    <x v="260"/>
    <x v="149"/>
    <x v="17"/>
    <x v="2"/>
    <m/>
    <m/>
    <m/>
    <m/>
    <n v="0"/>
    <m/>
    <m/>
  </r>
  <r>
    <x v="9"/>
    <x v="0"/>
    <x v="1"/>
    <x v="0"/>
    <m/>
    <x v="8"/>
    <x v="0"/>
    <x v="0"/>
    <x v="0"/>
    <x v="254"/>
    <x v="254"/>
    <x v="147"/>
    <x v="17"/>
    <x v="2"/>
    <m/>
    <m/>
    <m/>
    <m/>
    <n v="0"/>
    <m/>
    <m/>
  </r>
  <r>
    <x v="9"/>
    <x v="0"/>
    <x v="0"/>
    <x v="0"/>
    <m/>
    <x v="8"/>
    <x v="0"/>
    <x v="0"/>
    <x v="0"/>
    <x v="262"/>
    <x v="262"/>
    <x v="150"/>
    <x v="17"/>
    <x v="2"/>
    <m/>
    <m/>
    <m/>
    <m/>
    <n v="1800"/>
    <m/>
    <m/>
  </r>
  <r>
    <x v="9"/>
    <x v="0"/>
    <x v="1"/>
    <x v="0"/>
    <m/>
    <x v="8"/>
    <x v="0"/>
    <x v="0"/>
    <x v="0"/>
    <x v="265"/>
    <x v="265"/>
    <x v="151"/>
    <x v="17"/>
    <x v="2"/>
    <m/>
    <m/>
    <m/>
    <m/>
    <n v="200"/>
    <m/>
    <m/>
  </r>
  <r>
    <x v="9"/>
    <x v="0"/>
    <x v="0"/>
    <x v="0"/>
    <m/>
    <x v="8"/>
    <x v="0"/>
    <x v="0"/>
    <x v="0"/>
    <x v="271"/>
    <x v="271"/>
    <x v="154"/>
    <x v="18"/>
    <x v="2"/>
    <m/>
    <m/>
    <m/>
    <m/>
    <n v="310"/>
    <m/>
    <m/>
  </r>
  <r>
    <x v="9"/>
    <x v="0"/>
    <x v="1"/>
    <x v="0"/>
    <m/>
    <x v="8"/>
    <x v="0"/>
    <x v="0"/>
    <x v="0"/>
    <x v="272"/>
    <x v="272"/>
    <x v="155"/>
    <x v="18"/>
    <x v="2"/>
    <m/>
    <m/>
    <m/>
    <m/>
    <n v="0"/>
    <m/>
    <m/>
  </r>
  <r>
    <x v="9"/>
    <x v="0"/>
    <x v="0"/>
    <x v="0"/>
    <m/>
    <x v="8"/>
    <x v="0"/>
    <x v="0"/>
    <x v="0"/>
    <x v="273"/>
    <x v="273"/>
    <x v="156"/>
    <x v="18"/>
    <x v="2"/>
    <m/>
    <m/>
    <m/>
    <m/>
    <n v="10627"/>
    <m/>
    <m/>
  </r>
  <r>
    <x v="9"/>
    <x v="0"/>
    <x v="0"/>
    <x v="0"/>
    <m/>
    <x v="8"/>
    <x v="0"/>
    <x v="0"/>
    <x v="0"/>
    <x v="274"/>
    <x v="274"/>
    <x v="157"/>
    <x v="18"/>
    <x v="2"/>
    <m/>
    <m/>
    <m/>
    <m/>
    <n v="5605"/>
    <m/>
    <m/>
  </r>
  <r>
    <x v="9"/>
    <x v="0"/>
    <x v="1"/>
    <x v="0"/>
    <m/>
    <x v="8"/>
    <x v="0"/>
    <x v="0"/>
    <x v="0"/>
    <x v="275"/>
    <x v="276"/>
    <x v="154"/>
    <x v="18"/>
    <x v="2"/>
    <m/>
    <m/>
    <m/>
    <m/>
    <n v="3000"/>
    <m/>
    <m/>
  </r>
  <r>
    <x v="9"/>
    <x v="0"/>
    <x v="0"/>
    <x v="0"/>
    <m/>
    <x v="8"/>
    <x v="0"/>
    <x v="0"/>
    <x v="0"/>
    <x v="276"/>
    <x v="277"/>
    <x v="154"/>
    <x v="18"/>
    <x v="2"/>
    <m/>
    <m/>
    <m/>
    <m/>
    <n v="2231"/>
    <m/>
    <m/>
  </r>
  <r>
    <x v="9"/>
    <x v="0"/>
    <x v="1"/>
    <x v="0"/>
    <m/>
    <x v="8"/>
    <x v="0"/>
    <x v="0"/>
    <x v="0"/>
    <x v="277"/>
    <x v="278"/>
    <x v="158"/>
    <x v="18"/>
    <x v="2"/>
    <m/>
    <m/>
    <m/>
    <m/>
    <n v="1500"/>
    <m/>
    <m/>
  </r>
  <r>
    <x v="9"/>
    <x v="0"/>
    <x v="0"/>
    <x v="0"/>
    <m/>
    <x v="8"/>
    <x v="0"/>
    <x v="0"/>
    <x v="0"/>
    <x v="278"/>
    <x v="279"/>
    <x v="159"/>
    <x v="18"/>
    <x v="2"/>
    <m/>
    <m/>
    <m/>
    <m/>
    <n v="2098.33"/>
    <m/>
    <m/>
  </r>
  <r>
    <x v="9"/>
    <x v="0"/>
    <x v="1"/>
    <x v="0"/>
    <m/>
    <x v="8"/>
    <x v="0"/>
    <x v="0"/>
    <x v="0"/>
    <x v="279"/>
    <x v="280"/>
    <x v="154"/>
    <x v="18"/>
    <x v="2"/>
    <m/>
    <m/>
    <m/>
    <m/>
    <n v="5000"/>
    <m/>
    <m/>
  </r>
  <r>
    <x v="9"/>
    <x v="0"/>
    <x v="0"/>
    <x v="0"/>
    <m/>
    <x v="8"/>
    <x v="0"/>
    <x v="0"/>
    <x v="0"/>
    <x v="280"/>
    <x v="281"/>
    <x v="154"/>
    <x v="18"/>
    <x v="2"/>
    <m/>
    <m/>
    <m/>
    <m/>
    <n v="16749"/>
    <m/>
    <m/>
  </r>
  <r>
    <x v="9"/>
    <x v="0"/>
    <x v="1"/>
    <x v="0"/>
    <m/>
    <x v="8"/>
    <x v="0"/>
    <x v="0"/>
    <x v="0"/>
    <x v="281"/>
    <x v="282"/>
    <x v="154"/>
    <x v="18"/>
    <x v="2"/>
    <m/>
    <m/>
    <m/>
    <m/>
    <n v="1750"/>
    <m/>
    <m/>
  </r>
  <r>
    <x v="9"/>
    <x v="0"/>
    <x v="1"/>
    <x v="0"/>
    <m/>
    <x v="8"/>
    <x v="0"/>
    <x v="0"/>
    <x v="0"/>
    <x v="282"/>
    <x v="283"/>
    <x v="160"/>
    <x v="18"/>
    <x v="2"/>
    <m/>
    <m/>
    <m/>
    <m/>
    <n v="600"/>
    <m/>
    <m/>
  </r>
  <r>
    <x v="9"/>
    <x v="0"/>
    <x v="0"/>
    <x v="0"/>
    <m/>
    <x v="8"/>
    <x v="0"/>
    <x v="0"/>
    <x v="0"/>
    <x v="283"/>
    <x v="284"/>
    <x v="159"/>
    <x v="18"/>
    <x v="2"/>
    <m/>
    <m/>
    <m/>
    <m/>
    <n v="1917"/>
    <m/>
    <m/>
  </r>
  <r>
    <x v="9"/>
    <x v="0"/>
    <x v="1"/>
    <x v="0"/>
    <m/>
    <x v="8"/>
    <x v="0"/>
    <x v="0"/>
    <x v="0"/>
    <x v="284"/>
    <x v="285"/>
    <x v="160"/>
    <x v="18"/>
    <x v="2"/>
    <m/>
    <m/>
    <m/>
    <m/>
    <n v="937"/>
    <m/>
    <m/>
  </r>
  <r>
    <x v="9"/>
    <x v="0"/>
    <x v="1"/>
    <x v="0"/>
    <m/>
    <x v="8"/>
    <x v="0"/>
    <x v="0"/>
    <x v="0"/>
    <x v="285"/>
    <x v="286"/>
    <x v="155"/>
    <x v="18"/>
    <x v="2"/>
    <m/>
    <m/>
    <m/>
    <m/>
    <n v="1772.83"/>
    <m/>
    <m/>
  </r>
  <r>
    <x v="9"/>
    <x v="0"/>
    <x v="0"/>
    <x v="0"/>
    <m/>
    <x v="8"/>
    <x v="0"/>
    <x v="0"/>
    <x v="0"/>
    <x v="286"/>
    <x v="287"/>
    <x v="160"/>
    <x v="18"/>
    <x v="2"/>
    <m/>
    <m/>
    <m/>
    <m/>
    <n v="400"/>
    <m/>
    <m/>
  </r>
  <r>
    <x v="9"/>
    <x v="0"/>
    <x v="0"/>
    <x v="0"/>
    <m/>
    <x v="8"/>
    <x v="0"/>
    <x v="0"/>
    <x v="0"/>
    <x v="287"/>
    <x v="288"/>
    <x v="159"/>
    <x v="18"/>
    <x v="2"/>
    <m/>
    <m/>
    <m/>
    <m/>
    <n v="1908"/>
    <m/>
    <m/>
  </r>
  <r>
    <x v="9"/>
    <x v="0"/>
    <x v="1"/>
    <x v="0"/>
    <m/>
    <x v="8"/>
    <x v="0"/>
    <x v="0"/>
    <x v="0"/>
    <x v="289"/>
    <x v="290"/>
    <x v="162"/>
    <x v="19"/>
    <x v="2"/>
    <m/>
    <m/>
    <m/>
    <m/>
    <n v="1000"/>
    <m/>
    <m/>
  </r>
  <r>
    <x v="9"/>
    <x v="0"/>
    <x v="0"/>
    <x v="0"/>
    <m/>
    <x v="8"/>
    <x v="0"/>
    <x v="0"/>
    <x v="0"/>
    <x v="291"/>
    <x v="292"/>
    <x v="164"/>
    <x v="19"/>
    <x v="2"/>
    <m/>
    <m/>
    <m/>
    <m/>
    <n v="0"/>
    <m/>
    <m/>
  </r>
  <r>
    <x v="9"/>
    <x v="0"/>
    <x v="1"/>
    <x v="0"/>
    <m/>
    <x v="8"/>
    <x v="0"/>
    <x v="0"/>
    <x v="1"/>
    <x v="292"/>
    <x v="293"/>
    <x v="165"/>
    <x v="19"/>
    <x v="2"/>
    <m/>
    <m/>
    <m/>
    <m/>
    <n v="3000"/>
    <m/>
    <m/>
  </r>
  <r>
    <x v="9"/>
    <x v="0"/>
    <x v="0"/>
    <x v="0"/>
    <m/>
    <x v="8"/>
    <x v="0"/>
    <x v="0"/>
    <x v="0"/>
    <x v="294"/>
    <x v="295"/>
    <x v="167"/>
    <x v="19"/>
    <x v="2"/>
    <m/>
    <m/>
    <m/>
    <m/>
    <n v="2250"/>
    <m/>
    <m/>
  </r>
  <r>
    <x v="9"/>
    <x v="0"/>
    <x v="1"/>
    <x v="0"/>
    <m/>
    <x v="8"/>
    <x v="0"/>
    <x v="0"/>
    <x v="0"/>
    <x v="302"/>
    <x v="305"/>
    <x v="175"/>
    <x v="19"/>
    <x v="2"/>
    <m/>
    <m/>
    <m/>
    <m/>
    <n v="500"/>
    <m/>
    <m/>
  </r>
  <r>
    <x v="9"/>
    <x v="0"/>
    <x v="1"/>
    <x v="0"/>
    <m/>
    <x v="8"/>
    <x v="0"/>
    <x v="0"/>
    <x v="0"/>
    <x v="296"/>
    <x v="297"/>
    <x v="169"/>
    <x v="19"/>
    <x v="2"/>
    <m/>
    <m/>
    <m/>
    <m/>
    <n v="5000"/>
    <m/>
    <m/>
  </r>
  <r>
    <x v="9"/>
    <x v="0"/>
    <x v="1"/>
    <x v="0"/>
    <m/>
    <x v="8"/>
    <x v="0"/>
    <x v="0"/>
    <x v="0"/>
    <x v="297"/>
    <x v="298"/>
    <x v="170"/>
    <x v="19"/>
    <x v="2"/>
    <m/>
    <m/>
    <m/>
    <m/>
    <n v="1500"/>
    <m/>
    <m/>
  </r>
  <r>
    <x v="9"/>
    <x v="0"/>
    <x v="1"/>
    <x v="0"/>
    <m/>
    <x v="8"/>
    <x v="0"/>
    <x v="0"/>
    <x v="0"/>
    <x v="293"/>
    <x v="294"/>
    <x v="166"/>
    <x v="19"/>
    <x v="2"/>
    <m/>
    <m/>
    <m/>
    <m/>
    <n v="600"/>
    <m/>
    <m/>
  </r>
  <r>
    <x v="9"/>
    <x v="0"/>
    <x v="1"/>
    <x v="1"/>
    <m/>
    <x v="8"/>
    <x v="0"/>
    <x v="0"/>
    <x v="0"/>
    <x v="298"/>
    <x v="300"/>
    <x v="171"/>
    <x v="19"/>
    <x v="2"/>
    <m/>
    <m/>
    <m/>
    <m/>
    <n v="0"/>
    <m/>
    <m/>
  </r>
  <r>
    <x v="9"/>
    <x v="0"/>
    <x v="0"/>
    <x v="1"/>
    <m/>
    <x v="8"/>
    <x v="0"/>
    <x v="0"/>
    <x v="0"/>
    <x v="295"/>
    <x v="296"/>
    <x v="168"/>
    <x v="19"/>
    <x v="2"/>
    <m/>
    <m/>
    <m/>
    <m/>
    <n v="4337"/>
    <m/>
    <m/>
  </r>
  <r>
    <x v="9"/>
    <x v="0"/>
    <x v="0"/>
    <x v="0"/>
    <m/>
    <x v="8"/>
    <x v="0"/>
    <x v="0"/>
    <x v="0"/>
    <x v="299"/>
    <x v="301"/>
    <x v="172"/>
    <x v="19"/>
    <x v="2"/>
    <m/>
    <m/>
    <m/>
    <m/>
    <n v="4000"/>
    <m/>
    <m/>
  </r>
  <r>
    <x v="9"/>
    <x v="0"/>
    <x v="1"/>
    <x v="0"/>
    <m/>
    <x v="8"/>
    <x v="0"/>
    <x v="0"/>
    <x v="0"/>
    <x v="300"/>
    <x v="303"/>
    <x v="173"/>
    <x v="19"/>
    <x v="2"/>
    <m/>
    <m/>
    <m/>
    <m/>
    <n v="1250"/>
    <m/>
    <m/>
  </r>
  <r>
    <x v="9"/>
    <x v="0"/>
    <x v="1"/>
    <x v="0"/>
    <m/>
    <x v="8"/>
    <x v="0"/>
    <x v="0"/>
    <x v="0"/>
    <x v="301"/>
    <x v="304"/>
    <x v="174"/>
    <x v="19"/>
    <x v="2"/>
    <m/>
    <m/>
    <m/>
    <m/>
    <n v="0"/>
    <m/>
    <m/>
  </r>
  <r>
    <x v="9"/>
    <x v="0"/>
    <x v="0"/>
    <x v="0"/>
    <m/>
    <x v="8"/>
    <x v="0"/>
    <x v="0"/>
    <x v="0"/>
    <x v="303"/>
    <x v="306"/>
    <x v="176"/>
    <x v="19"/>
    <x v="2"/>
    <m/>
    <m/>
    <m/>
    <m/>
    <n v="0"/>
    <m/>
    <m/>
  </r>
  <r>
    <x v="9"/>
    <x v="0"/>
    <x v="1"/>
    <x v="1"/>
    <m/>
    <x v="8"/>
    <x v="0"/>
    <x v="0"/>
    <x v="0"/>
    <x v="288"/>
    <x v="289"/>
    <x v="161"/>
    <x v="19"/>
    <x v="2"/>
    <m/>
    <m/>
    <m/>
    <m/>
    <n v="4000"/>
    <m/>
    <m/>
  </r>
  <r>
    <x v="9"/>
    <x v="0"/>
    <x v="1"/>
    <x v="0"/>
    <m/>
    <x v="8"/>
    <x v="0"/>
    <x v="0"/>
    <x v="0"/>
    <x v="304"/>
    <x v="307"/>
    <x v="177"/>
    <x v="19"/>
    <x v="2"/>
    <m/>
    <m/>
    <m/>
    <m/>
    <n v="3500"/>
    <m/>
    <m/>
  </r>
  <r>
    <x v="9"/>
    <x v="0"/>
    <x v="1"/>
    <x v="0"/>
    <m/>
    <x v="8"/>
    <x v="0"/>
    <x v="0"/>
    <x v="0"/>
    <x v="305"/>
    <x v="308"/>
    <x v="178"/>
    <x v="19"/>
    <x v="2"/>
    <m/>
    <m/>
    <m/>
    <m/>
    <n v="750"/>
    <m/>
    <m/>
  </r>
  <r>
    <x v="9"/>
    <x v="0"/>
    <x v="0"/>
    <x v="0"/>
    <m/>
    <x v="8"/>
    <x v="0"/>
    <x v="0"/>
    <x v="0"/>
    <x v="290"/>
    <x v="291"/>
    <x v="163"/>
    <x v="19"/>
    <x v="2"/>
    <m/>
    <m/>
    <m/>
    <m/>
    <n v="5000"/>
    <m/>
    <m/>
  </r>
  <r>
    <x v="9"/>
    <x v="0"/>
    <x v="1"/>
    <x v="1"/>
    <m/>
    <x v="8"/>
    <x v="0"/>
    <x v="0"/>
    <x v="0"/>
    <x v="306"/>
    <x v="309"/>
    <x v="179"/>
    <x v="20"/>
    <x v="2"/>
    <m/>
    <m/>
    <m/>
    <m/>
    <n v="0"/>
    <m/>
    <m/>
  </r>
  <r>
    <x v="9"/>
    <x v="0"/>
    <x v="1"/>
    <x v="0"/>
    <m/>
    <x v="8"/>
    <x v="0"/>
    <x v="0"/>
    <x v="0"/>
    <x v="308"/>
    <x v="311"/>
    <x v="180"/>
    <x v="20"/>
    <x v="2"/>
    <m/>
    <m/>
    <m/>
    <m/>
    <n v="0"/>
    <m/>
    <m/>
  </r>
  <r>
    <x v="9"/>
    <x v="0"/>
    <x v="1"/>
    <x v="0"/>
    <m/>
    <x v="8"/>
    <x v="0"/>
    <x v="0"/>
    <x v="0"/>
    <x v="327"/>
    <x v="330"/>
    <x v="186"/>
    <x v="20"/>
    <x v="2"/>
    <m/>
    <m/>
    <m/>
    <m/>
    <n v="4709"/>
    <m/>
    <m/>
  </r>
  <r>
    <x v="9"/>
    <x v="0"/>
    <x v="0"/>
    <x v="0"/>
    <m/>
    <x v="8"/>
    <x v="0"/>
    <x v="0"/>
    <x v="0"/>
    <x v="310"/>
    <x v="313"/>
    <x v="181"/>
    <x v="20"/>
    <x v="2"/>
    <m/>
    <m/>
    <m/>
    <m/>
    <n v="1952"/>
    <m/>
    <m/>
  </r>
  <r>
    <x v="9"/>
    <x v="0"/>
    <x v="0"/>
    <x v="0"/>
    <m/>
    <x v="8"/>
    <x v="0"/>
    <x v="0"/>
    <x v="0"/>
    <x v="330"/>
    <x v="333"/>
    <x v="187"/>
    <x v="20"/>
    <x v="2"/>
    <m/>
    <m/>
    <m/>
    <m/>
    <n v="4960"/>
    <m/>
    <m/>
  </r>
  <r>
    <x v="9"/>
    <x v="0"/>
    <x v="1"/>
    <x v="0"/>
    <m/>
    <x v="8"/>
    <x v="0"/>
    <x v="0"/>
    <x v="0"/>
    <x v="312"/>
    <x v="315"/>
    <x v="182"/>
    <x v="20"/>
    <x v="2"/>
    <m/>
    <m/>
    <m/>
    <m/>
    <n v="0"/>
    <m/>
    <m/>
  </r>
  <r>
    <x v="9"/>
    <x v="0"/>
    <x v="0"/>
    <x v="0"/>
    <m/>
    <x v="8"/>
    <x v="0"/>
    <x v="0"/>
    <x v="0"/>
    <x v="315"/>
    <x v="318"/>
    <x v="183"/>
    <x v="20"/>
    <x v="2"/>
    <m/>
    <m/>
    <m/>
    <m/>
    <n v="0"/>
    <m/>
    <m/>
  </r>
  <r>
    <x v="9"/>
    <x v="0"/>
    <x v="1"/>
    <x v="0"/>
    <m/>
    <x v="8"/>
    <x v="0"/>
    <x v="0"/>
    <x v="0"/>
    <x v="311"/>
    <x v="314"/>
    <x v="181"/>
    <x v="20"/>
    <x v="2"/>
    <m/>
    <m/>
    <m/>
    <m/>
    <n v="500"/>
    <m/>
    <m/>
  </r>
  <r>
    <x v="9"/>
    <x v="0"/>
    <x v="1"/>
    <x v="0"/>
    <m/>
    <x v="8"/>
    <x v="0"/>
    <x v="0"/>
    <x v="0"/>
    <x v="309"/>
    <x v="312"/>
    <x v="180"/>
    <x v="20"/>
    <x v="2"/>
    <m/>
    <m/>
    <m/>
    <m/>
    <n v="1762.5"/>
    <m/>
    <m/>
  </r>
  <r>
    <x v="9"/>
    <x v="0"/>
    <x v="1"/>
    <x v="0"/>
    <m/>
    <x v="8"/>
    <x v="0"/>
    <x v="0"/>
    <x v="0"/>
    <x v="318"/>
    <x v="321"/>
    <x v="184"/>
    <x v="20"/>
    <x v="2"/>
    <m/>
    <m/>
    <m/>
    <m/>
    <n v="500"/>
    <m/>
    <m/>
  </r>
  <r>
    <x v="9"/>
    <x v="0"/>
    <x v="1"/>
    <x v="0"/>
    <m/>
    <x v="8"/>
    <x v="0"/>
    <x v="0"/>
    <x v="0"/>
    <x v="328"/>
    <x v="331"/>
    <x v="186"/>
    <x v="20"/>
    <x v="2"/>
    <m/>
    <m/>
    <m/>
    <m/>
    <n v="2670.92"/>
    <m/>
    <m/>
  </r>
  <r>
    <x v="9"/>
    <x v="0"/>
    <x v="0"/>
    <x v="0"/>
    <m/>
    <x v="8"/>
    <x v="0"/>
    <x v="0"/>
    <x v="0"/>
    <x v="320"/>
    <x v="323"/>
    <x v="181"/>
    <x v="20"/>
    <x v="2"/>
    <m/>
    <m/>
    <m/>
    <m/>
    <n v="0"/>
    <m/>
    <m/>
  </r>
  <r>
    <x v="9"/>
    <x v="0"/>
    <x v="0"/>
    <x v="0"/>
    <m/>
    <x v="8"/>
    <x v="0"/>
    <x v="0"/>
    <x v="0"/>
    <x v="321"/>
    <x v="324"/>
    <x v="184"/>
    <x v="20"/>
    <x v="2"/>
    <m/>
    <m/>
    <m/>
    <m/>
    <n v="1785.17"/>
    <m/>
    <m/>
  </r>
  <r>
    <x v="9"/>
    <x v="0"/>
    <x v="1"/>
    <x v="0"/>
    <m/>
    <x v="8"/>
    <x v="0"/>
    <x v="0"/>
    <x v="0"/>
    <x v="322"/>
    <x v="325"/>
    <x v="181"/>
    <x v="20"/>
    <x v="2"/>
    <m/>
    <m/>
    <m/>
    <m/>
    <n v="0"/>
    <m/>
    <m/>
  </r>
  <r>
    <x v="9"/>
    <x v="0"/>
    <x v="1"/>
    <x v="0"/>
    <m/>
    <x v="8"/>
    <x v="0"/>
    <x v="0"/>
    <x v="0"/>
    <x v="313"/>
    <x v="316"/>
    <x v="182"/>
    <x v="20"/>
    <x v="2"/>
    <m/>
    <m/>
    <m/>
    <m/>
    <n v="0"/>
    <m/>
    <m/>
  </r>
  <r>
    <x v="9"/>
    <x v="0"/>
    <x v="0"/>
    <x v="1"/>
    <m/>
    <x v="8"/>
    <x v="0"/>
    <x v="0"/>
    <x v="1"/>
    <x v="307"/>
    <x v="310"/>
    <x v="179"/>
    <x v="20"/>
    <x v="2"/>
    <m/>
    <m/>
    <m/>
    <m/>
    <n v="0"/>
    <m/>
    <m/>
  </r>
  <r>
    <x v="9"/>
    <x v="0"/>
    <x v="0"/>
    <x v="0"/>
    <m/>
    <x v="8"/>
    <x v="0"/>
    <x v="0"/>
    <x v="0"/>
    <x v="316"/>
    <x v="319"/>
    <x v="183"/>
    <x v="20"/>
    <x v="2"/>
    <m/>
    <m/>
    <m/>
    <m/>
    <n v="7372.5"/>
    <m/>
    <m/>
  </r>
  <r>
    <x v="9"/>
    <x v="0"/>
    <x v="0"/>
    <x v="0"/>
    <m/>
    <x v="8"/>
    <x v="0"/>
    <x v="0"/>
    <x v="0"/>
    <x v="317"/>
    <x v="320"/>
    <x v="183"/>
    <x v="20"/>
    <x v="2"/>
    <m/>
    <m/>
    <m/>
    <m/>
    <n v="436"/>
    <m/>
    <m/>
  </r>
  <r>
    <x v="9"/>
    <x v="0"/>
    <x v="0"/>
    <x v="0"/>
    <m/>
    <x v="8"/>
    <x v="0"/>
    <x v="0"/>
    <x v="0"/>
    <x v="329"/>
    <x v="332"/>
    <x v="186"/>
    <x v="20"/>
    <x v="2"/>
    <m/>
    <m/>
    <m/>
    <m/>
    <n v="616"/>
    <m/>
    <m/>
  </r>
  <r>
    <x v="9"/>
    <x v="0"/>
    <x v="1"/>
    <x v="0"/>
    <m/>
    <x v="8"/>
    <x v="0"/>
    <x v="0"/>
    <x v="0"/>
    <x v="324"/>
    <x v="327"/>
    <x v="181"/>
    <x v="20"/>
    <x v="2"/>
    <m/>
    <m/>
    <m/>
    <m/>
    <n v="800"/>
    <m/>
    <m/>
  </r>
  <r>
    <x v="9"/>
    <x v="0"/>
    <x v="1"/>
    <x v="0"/>
    <m/>
    <x v="8"/>
    <x v="0"/>
    <x v="0"/>
    <x v="0"/>
    <x v="319"/>
    <x v="322"/>
    <x v="184"/>
    <x v="20"/>
    <x v="2"/>
    <m/>
    <m/>
    <m/>
    <m/>
    <n v="0.01"/>
    <m/>
    <m/>
  </r>
  <r>
    <x v="9"/>
    <x v="0"/>
    <x v="1"/>
    <x v="0"/>
    <m/>
    <x v="8"/>
    <x v="0"/>
    <x v="0"/>
    <x v="0"/>
    <x v="325"/>
    <x v="328"/>
    <x v="181"/>
    <x v="20"/>
    <x v="2"/>
    <m/>
    <m/>
    <m/>
    <m/>
    <n v="0"/>
    <m/>
    <m/>
  </r>
  <r>
    <x v="9"/>
    <x v="0"/>
    <x v="1"/>
    <x v="0"/>
    <m/>
    <x v="8"/>
    <x v="0"/>
    <x v="0"/>
    <x v="0"/>
    <x v="314"/>
    <x v="317"/>
    <x v="182"/>
    <x v="20"/>
    <x v="2"/>
    <m/>
    <m/>
    <m/>
    <m/>
    <n v="100"/>
    <m/>
    <m/>
  </r>
  <r>
    <x v="9"/>
    <x v="0"/>
    <x v="1"/>
    <x v="0"/>
    <m/>
    <x v="8"/>
    <x v="0"/>
    <x v="0"/>
    <x v="0"/>
    <x v="323"/>
    <x v="326"/>
    <x v="181"/>
    <x v="20"/>
    <x v="2"/>
    <m/>
    <m/>
    <m/>
    <m/>
    <n v="0"/>
    <m/>
    <m/>
  </r>
  <r>
    <x v="9"/>
    <x v="0"/>
    <x v="1"/>
    <x v="0"/>
    <m/>
    <x v="8"/>
    <x v="0"/>
    <x v="0"/>
    <x v="0"/>
    <x v="326"/>
    <x v="329"/>
    <x v="185"/>
    <x v="20"/>
    <x v="2"/>
    <m/>
    <m/>
    <m/>
    <m/>
    <n v="8000"/>
    <m/>
    <m/>
  </r>
  <r>
    <x v="9"/>
    <x v="0"/>
    <x v="1"/>
    <x v="0"/>
    <m/>
    <x v="8"/>
    <x v="0"/>
    <x v="0"/>
    <x v="0"/>
    <x v="79"/>
    <x v="79"/>
    <x v="55"/>
    <x v="6"/>
    <x v="0"/>
    <m/>
    <m/>
    <m/>
    <m/>
    <n v="7371"/>
    <m/>
    <m/>
  </r>
  <r>
    <x v="9"/>
    <x v="0"/>
    <x v="0"/>
    <x v="0"/>
    <m/>
    <x v="8"/>
    <x v="0"/>
    <x v="0"/>
    <x v="0"/>
    <x v="80"/>
    <x v="80"/>
    <x v="55"/>
    <x v="6"/>
    <x v="0"/>
    <m/>
    <m/>
    <m/>
    <m/>
    <n v="395"/>
    <m/>
    <m/>
  </r>
  <r>
    <x v="9"/>
    <x v="0"/>
    <x v="0"/>
    <x v="0"/>
    <m/>
    <x v="8"/>
    <x v="0"/>
    <x v="0"/>
    <x v="0"/>
    <x v="81"/>
    <x v="81"/>
    <x v="56"/>
    <x v="6"/>
    <x v="0"/>
    <m/>
    <m/>
    <m/>
    <m/>
    <n v="1000"/>
    <m/>
    <m/>
  </r>
  <r>
    <x v="9"/>
    <x v="0"/>
    <x v="1"/>
    <x v="0"/>
    <m/>
    <x v="8"/>
    <x v="0"/>
    <x v="0"/>
    <x v="0"/>
    <x v="82"/>
    <x v="82"/>
    <x v="56"/>
    <x v="6"/>
    <x v="0"/>
    <m/>
    <m/>
    <m/>
    <m/>
    <n v="1000"/>
    <m/>
    <m/>
  </r>
  <r>
    <x v="9"/>
    <x v="0"/>
    <x v="0"/>
    <x v="0"/>
    <m/>
    <x v="8"/>
    <x v="0"/>
    <x v="0"/>
    <x v="0"/>
    <x v="83"/>
    <x v="83"/>
    <x v="56"/>
    <x v="6"/>
    <x v="0"/>
    <m/>
    <m/>
    <m/>
    <m/>
    <n v="5000"/>
    <m/>
    <m/>
  </r>
  <r>
    <x v="9"/>
    <x v="0"/>
    <x v="0"/>
    <x v="0"/>
    <m/>
    <x v="8"/>
    <x v="0"/>
    <x v="0"/>
    <x v="0"/>
    <x v="75"/>
    <x v="75"/>
    <x v="54"/>
    <x v="6"/>
    <x v="0"/>
    <m/>
    <m/>
    <m/>
    <m/>
    <n v="4404"/>
    <m/>
    <m/>
  </r>
  <r>
    <x v="9"/>
    <x v="0"/>
    <x v="1"/>
    <x v="0"/>
    <m/>
    <x v="8"/>
    <x v="0"/>
    <x v="0"/>
    <x v="0"/>
    <x v="76"/>
    <x v="76"/>
    <x v="54"/>
    <x v="6"/>
    <x v="0"/>
    <m/>
    <m/>
    <m/>
    <m/>
    <n v="1910"/>
    <m/>
    <m/>
  </r>
  <r>
    <x v="9"/>
    <x v="0"/>
    <x v="0"/>
    <x v="0"/>
    <m/>
    <x v="8"/>
    <x v="0"/>
    <x v="0"/>
    <x v="0"/>
    <x v="77"/>
    <x v="77"/>
    <x v="54"/>
    <x v="6"/>
    <x v="0"/>
    <m/>
    <m/>
    <m/>
    <m/>
    <n v="4760"/>
    <m/>
    <m/>
  </r>
  <r>
    <x v="9"/>
    <x v="0"/>
    <x v="1"/>
    <x v="0"/>
    <m/>
    <x v="8"/>
    <x v="0"/>
    <x v="0"/>
    <x v="0"/>
    <x v="78"/>
    <x v="78"/>
    <x v="54"/>
    <x v="6"/>
    <x v="0"/>
    <m/>
    <m/>
    <m/>
    <m/>
    <n v="800"/>
    <m/>
    <m/>
  </r>
  <r>
    <x v="9"/>
    <x v="0"/>
    <x v="0"/>
    <x v="0"/>
    <m/>
    <x v="8"/>
    <x v="0"/>
    <x v="0"/>
    <x v="0"/>
    <x v="84"/>
    <x v="84"/>
    <x v="56"/>
    <x v="6"/>
    <x v="0"/>
    <m/>
    <m/>
    <m/>
    <m/>
    <n v="0"/>
    <m/>
    <m/>
  </r>
  <r>
    <x v="9"/>
    <x v="0"/>
    <x v="2"/>
    <x v="0"/>
    <m/>
    <x v="8"/>
    <x v="0"/>
    <x v="0"/>
    <x v="0"/>
    <x v="335"/>
    <x v="338"/>
    <x v="5"/>
    <x v="1"/>
    <x v="0"/>
    <m/>
    <m/>
    <m/>
    <m/>
    <n v="0"/>
    <m/>
    <m/>
  </r>
  <r>
    <x v="9"/>
    <x v="0"/>
    <x v="0"/>
    <x v="0"/>
    <m/>
    <x v="9"/>
    <x v="0"/>
    <x v="0"/>
    <x v="0"/>
    <x v="90"/>
    <x v="90"/>
    <x v="62"/>
    <x v="7"/>
    <x v="1"/>
    <m/>
    <m/>
    <m/>
    <m/>
    <n v="6000"/>
    <m/>
    <m/>
  </r>
  <r>
    <x v="9"/>
    <x v="0"/>
    <x v="1"/>
    <x v="0"/>
    <m/>
    <x v="9"/>
    <x v="0"/>
    <x v="0"/>
    <x v="0"/>
    <x v="95"/>
    <x v="95"/>
    <x v="66"/>
    <x v="7"/>
    <x v="1"/>
    <m/>
    <m/>
    <m/>
    <m/>
    <n v="0"/>
    <m/>
    <m/>
  </r>
  <r>
    <x v="9"/>
    <x v="0"/>
    <x v="0"/>
    <x v="0"/>
    <m/>
    <x v="9"/>
    <x v="0"/>
    <x v="0"/>
    <x v="0"/>
    <x v="85"/>
    <x v="85"/>
    <x v="57"/>
    <x v="7"/>
    <x v="1"/>
    <m/>
    <m/>
    <m/>
    <m/>
    <n v="10000"/>
    <m/>
    <m/>
  </r>
  <r>
    <x v="9"/>
    <x v="0"/>
    <x v="1"/>
    <x v="0"/>
    <m/>
    <x v="9"/>
    <x v="0"/>
    <x v="0"/>
    <x v="0"/>
    <x v="86"/>
    <x v="86"/>
    <x v="58"/>
    <x v="7"/>
    <x v="1"/>
    <m/>
    <m/>
    <m/>
    <m/>
    <n v="4900"/>
    <m/>
    <m/>
  </r>
  <r>
    <x v="9"/>
    <x v="0"/>
    <x v="0"/>
    <x v="0"/>
    <m/>
    <x v="9"/>
    <x v="0"/>
    <x v="0"/>
    <x v="0"/>
    <x v="87"/>
    <x v="87"/>
    <x v="59"/>
    <x v="7"/>
    <x v="1"/>
    <m/>
    <m/>
    <m/>
    <m/>
    <n v="7304.5"/>
    <m/>
    <m/>
  </r>
  <r>
    <x v="9"/>
    <x v="0"/>
    <x v="1"/>
    <x v="0"/>
    <m/>
    <x v="9"/>
    <x v="0"/>
    <x v="0"/>
    <x v="0"/>
    <x v="88"/>
    <x v="88"/>
    <x v="60"/>
    <x v="7"/>
    <x v="1"/>
    <m/>
    <m/>
    <m/>
    <m/>
    <n v="2000"/>
    <m/>
    <m/>
  </r>
  <r>
    <x v="9"/>
    <x v="0"/>
    <x v="0"/>
    <x v="0"/>
    <m/>
    <x v="9"/>
    <x v="0"/>
    <x v="0"/>
    <x v="0"/>
    <x v="89"/>
    <x v="89"/>
    <x v="61"/>
    <x v="7"/>
    <x v="1"/>
    <m/>
    <m/>
    <m/>
    <m/>
    <n v="6183.75"/>
    <m/>
    <m/>
  </r>
  <r>
    <x v="9"/>
    <x v="0"/>
    <x v="0"/>
    <x v="0"/>
    <m/>
    <x v="9"/>
    <x v="0"/>
    <x v="0"/>
    <x v="0"/>
    <x v="91"/>
    <x v="91"/>
    <x v="63"/>
    <x v="7"/>
    <x v="1"/>
    <m/>
    <m/>
    <m/>
    <m/>
    <n v="0"/>
    <m/>
    <m/>
  </r>
  <r>
    <x v="9"/>
    <x v="0"/>
    <x v="0"/>
    <x v="0"/>
    <m/>
    <x v="9"/>
    <x v="0"/>
    <x v="0"/>
    <x v="0"/>
    <x v="93"/>
    <x v="93"/>
    <x v="64"/>
    <x v="7"/>
    <x v="1"/>
    <m/>
    <m/>
    <m/>
    <m/>
    <n v="5122"/>
    <m/>
    <m/>
  </r>
  <r>
    <x v="9"/>
    <x v="0"/>
    <x v="0"/>
    <x v="0"/>
    <m/>
    <x v="9"/>
    <x v="0"/>
    <x v="0"/>
    <x v="0"/>
    <x v="92"/>
    <x v="92"/>
    <x v="63"/>
    <x v="7"/>
    <x v="1"/>
    <m/>
    <m/>
    <m/>
    <m/>
    <n v="689"/>
    <m/>
    <m/>
  </r>
  <r>
    <x v="9"/>
    <x v="0"/>
    <x v="1"/>
    <x v="0"/>
    <m/>
    <x v="9"/>
    <x v="0"/>
    <x v="0"/>
    <x v="0"/>
    <x v="94"/>
    <x v="94"/>
    <x v="65"/>
    <x v="7"/>
    <x v="1"/>
    <m/>
    <m/>
    <m/>
    <m/>
    <n v="3000"/>
    <m/>
    <m/>
  </r>
  <r>
    <x v="9"/>
    <x v="0"/>
    <x v="0"/>
    <x v="0"/>
    <m/>
    <x v="9"/>
    <x v="0"/>
    <x v="0"/>
    <x v="0"/>
    <x v="0"/>
    <x v="0"/>
    <x v="0"/>
    <x v="0"/>
    <x v="0"/>
    <m/>
    <m/>
    <m/>
    <m/>
    <n v="977"/>
    <m/>
    <m/>
  </r>
  <r>
    <x v="9"/>
    <x v="0"/>
    <x v="0"/>
    <x v="0"/>
    <m/>
    <x v="9"/>
    <x v="0"/>
    <x v="0"/>
    <x v="0"/>
    <x v="2"/>
    <x v="2"/>
    <x v="1"/>
    <x v="0"/>
    <x v="0"/>
    <m/>
    <m/>
    <m/>
    <m/>
    <n v="10751"/>
    <m/>
    <m/>
  </r>
  <r>
    <x v="9"/>
    <x v="0"/>
    <x v="0"/>
    <x v="0"/>
    <m/>
    <x v="9"/>
    <x v="0"/>
    <x v="0"/>
    <x v="0"/>
    <x v="3"/>
    <x v="3"/>
    <x v="1"/>
    <x v="0"/>
    <x v="0"/>
    <m/>
    <m/>
    <m/>
    <m/>
    <n v="6075"/>
    <m/>
    <m/>
  </r>
  <r>
    <x v="9"/>
    <x v="0"/>
    <x v="0"/>
    <x v="0"/>
    <m/>
    <x v="9"/>
    <x v="0"/>
    <x v="0"/>
    <x v="0"/>
    <x v="4"/>
    <x v="4"/>
    <x v="1"/>
    <x v="0"/>
    <x v="0"/>
    <m/>
    <m/>
    <m/>
    <m/>
    <n v="3459"/>
    <m/>
    <m/>
  </r>
  <r>
    <x v="9"/>
    <x v="0"/>
    <x v="0"/>
    <x v="0"/>
    <m/>
    <x v="9"/>
    <x v="0"/>
    <x v="0"/>
    <x v="0"/>
    <x v="5"/>
    <x v="5"/>
    <x v="1"/>
    <x v="0"/>
    <x v="0"/>
    <m/>
    <m/>
    <m/>
    <m/>
    <n v="641.75"/>
    <m/>
    <m/>
  </r>
  <r>
    <x v="9"/>
    <x v="0"/>
    <x v="0"/>
    <x v="0"/>
    <m/>
    <x v="9"/>
    <x v="0"/>
    <x v="0"/>
    <x v="0"/>
    <x v="7"/>
    <x v="7"/>
    <x v="2"/>
    <x v="0"/>
    <x v="0"/>
    <m/>
    <m/>
    <m/>
    <m/>
    <n v="4819.33"/>
    <m/>
    <m/>
  </r>
  <r>
    <x v="9"/>
    <x v="0"/>
    <x v="0"/>
    <x v="0"/>
    <m/>
    <x v="9"/>
    <x v="0"/>
    <x v="0"/>
    <x v="0"/>
    <x v="6"/>
    <x v="6"/>
    <x v="1"/>
    <x v="0"/>
    <x v="0"/>
    <m/>
    <m/>
    <m/>
    <m/>
    <n v="4246"/>
    <m/>
    <m/>
  </r>
  <r>
    <x v="9"/>
    <x v="0"/>
    <x v="0"/>
    <x v="0"/>
    <m/>
    <x v="9"/>
    <x v="0"/>
    <x v="0"/>
    <x v="0"/>
    <x v="1"/>
    <x v="1"/>
    <x v="0"/>
    <x v="0"/>
    <x v="0"/>
    <m/>
    <m/>
    <m/>
    <m/>
    <n v="7560"/>
    <m/>
    <m/>
  </r>
  <r>
    <x v="9"/>
    <x v="0"/>
    <x v="1"/>
    <x v="0"/>
    <m/>
    <x v="9"/>
    <x v="0"/>
    <x v="0"/>
    <x v="0"/>
    <x v="8"/>
    <x v="8"/>
    <x v="3"/>
    <x v="0"/>
    <x v="0"/>
    <m/>
    <m/>
    <m/>
    <m/>
    <n v="15000"/>
    <m/>
    <m/>
  </r>
  <r>
    <x v="9"/>
    <x v="0"/>
    <x v="1"/>
    <x v="0"/>
    <m/>
    <x v="9"/>
    <x v="0"/>
    <x v="0"/>
    <x v="0"/>
    <x v="9"/>
    <x v="9"/>
    <x v="2"/>
    <x v="0"/>
    <x v="0"/>
    <m/>
    <m/>
    <m/>
    <m/>
    <n v="2250"/>
    <m/>
    <m/>
  </r>
  <r>
    <x v="9"/>
    <x v="0"/>
    <x v="1"/>
    <x v="0"/>
    <m/>
    <x v="9"/>
    <x v="0"/>
    <x v="0"/>
    <x v="0"/>
    <x v="96"/>
    <x v="96"/>
    <x v="67"/>
    <x v="8"/>
    <x v="1"/>
    <m/>
    <m/>
    <m/>
    <m/>
    <n v="0"/>
    <m/>
    <m/>
  </r>
  <r>
    <x v="9"/>
    <x v="0"/>
    <x v="0"/>
    <x v="0"/>
    <m/>
    <x v="9"/>
    <x v="0"/>
    <x v="0"/>
    <x v="0"/>
    <x v="99"/>
    <x v="99"/>
    <x v="69"/>
    <x v="8"/>
    <x v="1"/>
    <m/>
    <m/>
    <m/>
    <m/>
    <n v="8832"/>
    <m/>
    <m/>
  </r>
  <r>
    <x v="9"/>
    <x v="0"/>
    <x v="1"/>
    <x v="0"/>
    <m/>
    <x v="9"/>
    <x v="0"/>
    <x v="0"/>
    <x v="0"/>
    <x v="100"/>
    <x v="100"/>
    <x v="70"/>
    <x v="8"/>
    <x v="1"/>
    <m/>
    <m/>
    <m/>
    <m/>
    <n v="0"/>
    <m/>
    <m/>
  </r>
  <r>
    <x v="9"/>
    <x v="0"/>
    <x v="1"/>
    <x v="0"/>
    <m/>
    <x v="9"/>
    <x v="0"/>
    <x v="0"/>
    <x v="0"/>
    <x v="101"/>
    <x v="101"/>
    <x v="70"/>
    <x v="8"/>
    <x v="1"/>
    <m/>
    <m/>
    <m/>
    <m/>
    <n v="0"/>
    <m/>
    <m/>
  </r>
  <r>
    <x v="9"/>
    <x v="0"/>
    <x v="1"/>
    <x v="0"/>
    <m/>
    <x v="9"/>
    <x v="0"/>
    <x v="0"/>
    <x v="0"/>
    <x v="103"/>
    <x v="103"/>
    <x v="71"/>
    <x v="8"/>
    <x v="1"/>
    <m/>
    <m/>
    <m/>
    <m/>
    <n v="0"/>
    <m/>
    <m/>
  </r>
  <r>
    <x v="9"/>
    <x v="0"/>
    <x v="0"/>
    <x v="0"/>
    <m/>
    <x v="9"/>
    <x v="0"/>
    <x v="0"/>
    <x v="0"/>
    <x v="104"/>
    <x v="104"/>
    <x v="71"/>
    <x v="8"/>
    <x v="1"/>
    <m/>
    <m/>
    <m/>
    <m/>
    <n v="3242"/>
    <m/>
    <m/>
  </r>
  <r>
    <x v="9"/>
    <x v="0"/>
    <x v="1"/>
    <x v="0"/>
    <m/>
    <x v="9"/>
    <x v="0"/>
    <x v="0"/>
    <x v="0"/>
    <x v="105"/>
    <x v="105"/>
    <x v="72"/>
    <x v="8"/>
    <x v="1"/>
    <m/>
    <m/>
    <m/>
    <m/>
    <n v="5000"/>
    <m/>
    <m/>
  </r>
  <r>
    <x v="9"/>
    <x v="0"/>
    <x v="1"/>
    <x v="0"/>
    <m/>
    <x v="9"/>
    <x v="0"/>
    <x v="0"/>
    <x v="0"/>
    <x v="97"/>
    <x v="97"/>
    <x v="67"/>
    <x v="8"/>
    <x v="1"/>
    <m/>
    <m/>
    <m/>
    <m/>
    <n v="1500"/>
    <m/>
    <m/>
  </r>
  <r>
    <x v="9"/>
    <x v="0"/>
    <x v="0"/>
    <x v="0"/>
    <m/>
    <x v="9"/>
    <x v="0"/>
    <x v="0"/>
    <x v="0"/>
    <x v="109"/>
    <x v="109"/>
    <x v="74"/>
    <x v="8"/>
    <x v="1"/>
    <m/>
    <m/>
    <m/>
    <m/>
    <n v="1500"/>
    <m/>
    <m/>
  </r>
  <r>
    <x v="9"/>
    <x v="0"/>
    <x v="1"/>
    <x v="0"/>
    <m/>
    <x v="9"/>
    <x v="0"/>
    <x v="0"/>
    <x v="0"/>
    <x v="106"/>
    <x v="106"/>
    <x v="67"/>
    <x v="8"/>
    <x v="1"/>
    <m/>
    <m/>
    <m/>
    <m/>
    <n v="4000"/>
    <m/>
    <m/>
  </r>
  <r>
    <x v="9"/>
    <x v="0"/>
    <x v="0"/>
    <x v="0"/>
    <m/>
    <x v="9"/>
    <x v="0"/>
    <x v="0"/>
    <x v="0"/>
    <x v="110"/>
    <x v="110"/>
    <x v="74"/>
    <x v="8"/>
    <x v="1"/>
    <m/>
    <m/>
    <m/>
    <m/>
    <n v="639"/>
    <m/>
    <m/>
  </r>
  <r>
    <x v="9"/>
    <x v="0"/>
    <x v="0"/>
    <x v="0"/>
    <m/>
    <x v="9"/>
    <x v="0"/>
    <x v="0"/>
    <x v="0"/>
    <x v="107"/>
    <x v="107"/>
    <x v="73"/>
    <x v="8"/>
    <x v="1"/>
    <m/>
    <m/>
    <m/>
    <m/>
    <n v="6000"/>
    <m/>
    <m/>
  </r>
  <r>
    <x v="9"/>
    <x v="0"/>
    <x v="0"/>
    <x v="0"/>
    <m/>
    <x v="9"/>
    <x v="0"/>
    <x v="0"/>
    <x v="0"/>
    <x v="108"/>
    <x v="108"/>
    <x v="74"/>
    <x v="8"/>
    <x v="1"/>
    <m/>
    <m/>
    <m/>
    <m/>
    <n v="5221"/>
    <m/>
    <m/>
  </r>
  <r>
    <x v="9"/>
    <x v="0"/>
    <x v="1"/>
    <x v="0"/>
    <m/>
    <x v="9"/>
    <x v="0"/>
    <x v="0"/>
    <x v="0"/>
    <x v="102"/>
    <x v="102"/>
    <x v="70"/>
    <x v="8"/>
    <x v="1"/>
    <m/>
    <m/>
    <m/>
    <m/>
    <n v="0"/>
    <m/>
    <m/>
  </r>
  <r>
    <x v="9"/>
    <x v="0"/>
    <x v="1"/>
    <x v="0"/>
    <m/>
    <x v="9"/>
    <x v="0"/>
    <x v="0"/>
    <x v="0"/>
    <x v="98"/>
    <x v="98"/>
    <x v="68"/>
    <x v="8"/>
    <x v="1"/>
    <m/>
    <m/>
    <m/>
    <m/>
    <n v="1500"/>
    <m/>
    <m/>
  </r>
  <r>
    <x v="9"/>
    <x v="0"/>
    <x v="0"/>
    <x v="1"/>
    <m/>
    <x v="9"/>
    <x v="0"/>
    <x v="0"/>
    <x v="0"/>
    <x v="111"/>
    <x v="111"/>
    <x v="75"/>
    <x v="8"/>
    <x v="1"/>
    <m/>
    <m/>
    <m/>
    <m/>
    <n v="8193.5"/>
    <m/>
    <m/>
  </r>
  <r>
    <x v="9"/>
    <x v="0"/>
    <x v="0"/>
    <x v="0"/>
    <m/>
    <x v="9"/>
    <x v="0"/>
    <x v="0"/>
    <x v="0"/>
    <x v="115"/>
    <x v="115"/>
    <x v="78"/>
    <x v="9"/>
    <x v="1"/>
    <m/>
    <m/>
    <m/>
    <m/>
    <n v="983"/>
    <m/>
    <m/>
  </r>
  <r>
    <x v="9"/>
    <x v="0"/>
    <x v="0"/>
    <x v="0"/>
    <m/>
    <x v="9"/>
    <x v="0"/>
    <x v="0"/>
    <x v="0"/>
    <x v="119"/>
    <x v="119"/>
    <x v="79"/>
    <x v="9"/>
    <x v="1"/>
    <m/>
    <m/>
    <m/>
    <m/>
    <n v="1392"/>
    <m/>
    <m/>
  </r>
  <r>
    <x v="9"/>
    <x v="0"/>
    <x v="0"/>
    <x v="0"/>
    <m/>
    <x v="9"/>
    <x v="0"/>
    <x v="0"/>
    <x v="0"/>
    <x v="122"/>
    <x v="122"/>
    <x v="80"/>
    <x v="9"/>
    <x v="1"/>
    <m/>
    <m/>
    <m/>
    <m/>
    <n v="5778"/>
    <m/>
    <m/>
  </r>
  <r>
    <x v="9"/>
    <x v="0"/>
    <x v="1"/>
    <x v="0"/>
    <m/>
    <x v="9"/>
    <x v="0"/>
    <x v="0"/>
    <x v="0"/>
    <x v="123"/>
    <x v="123"/>
    <x v="81"/>
    <x v="9"/>
    <x v="1"/>
    <m/>
    <m/>
    <m/>
    <m/>
    <n v="600"/>
    <m/>
    <m/>
  </r>
  <r>
    <x v="9"/>
    <x v="0"/>
    <x v="0"/>
    <x v="0"/>
    <m/>
    <x v="9"/>
    <x v="0"/>
    <x v="0"/>
    <x v="0"/>
    <x v="112"/>
    <x v="112"/>
    <x v="76"/>
    <x v="9"/>
    <x v="1"/>
    <m/>
    <m/>
    <m/>
    <m/>
    <n v="4000"/>
    <m/>
    <m/>
  </r>
  <r>
    <x v="9"/>
    <x v="0"/>
    <x v="0"/>
    <x v="0"/>
    <m/>
    <x v="9"/>
    <x v="0"/>
    <x v="0"/>
    <x v="0"/>
    <x v="126"/>
    <x v="126"/>
    <x v="82"/>
    <x v="9"/>
    <x v="1"/>
    <m/>
    <m/>
    <m/>
    <m/>
    <n v="1673"/>
    <m/>
    <m/>
  </r>
  <r>
    <x v="9"/>
    <x v="0"/>
    <x v="0"/>
    <x v="0"/>
    <m/>
    <x v="9"/>
    <x v="0"/>
    <x v="0"/>
    <x v="0"/>
    <x v="128"/>
    <x v="128"/>
    <x v="82"/>
    <x v="9"/>
    <x v="1"/>
    <m/>
    <m/>
    <m/>
    <m/>
    <n v="4384.75"/>
    <m/>
    <m/>
  </r>
  <r>
    <x v="9"/>
    <x v="0"/>
    <x v="0"/>
    <x v="0"/>
    <m/>
    <x v="9"/>
    <x v="0"/>
    <x v="0"/>
    <x v="0"/>
    <x v="129"/>
    <x v="129"/>
    <x v="79"/>
    <x v="9"/>
    <x v="1"/>
    <m/>
    <m/>
    <m/>
    <m/>
    <n v="1500"/>
    <m/>
    <m/>
  </r>
  <r>
    <x v="9"/>
    <x v="0"/>
    <x v="1"/>
    <x v="0"/>
    <m/>
    <x v="9"/>
    <x v="0"/>
    <x v="0"/>
    <x v="0"/>
    <x v="116"/>
    <x v="116"/>
    <x v="78"/>
    <x v="9"/>
    <x v="1"/>
    <m/>
    <m/>
    <m/>
    <m/>
    <n v="765"/>
    <m/>
    <m/>
  </r>
  <r>
    <x v="9"/>
    <x v="0"/>
    <x v="1"/>
    <x v="0"/>
    <m/>
    <x v="9"/>
    <x v="0"/>
    <x v="0"/>
    <x v="0"/>
    <x v="113"/>
    <x v="113"/>
    <x v="76"/>
    <x v="9"/>
    <x v="1"/>
    <m/>
    <m/>
    <m/>
    <m/>
    <n v="1463"/>
    <m/>
    <m/>
  </r>
  <r>
    <x v="9"/>
    <x v="0"/>
    <x v="0"/>
    <x v="0"/>
    <m/>
    <x v="9"/>
    <x v="0"/>
    <x v="0"/>
    <x v="0"/>
    <x v="130"/>
    <x v="130"/>
    <x v="77"/>
    <x v="9"/>
    <x v="1"/>
    <m/>
    <m/>
    <m/>
    <m/>
    <n v="578"/>
    <m/>
    <m/>
  </r>
  <r>
    <x v="9"/>
    <x v="0"/>
    <x v="1"/>
    <x v="0"/>
    <m/>
    <x v="9"/>
    <x v="0"/>
    <x v="0"/>
    <x v="0"/>
    <x v="120"/>
    <x v="120"/>
    <x v="79"/>
    <x v="9"/>
    <x v="1"/>
    <m/>
    <m/>
    <m/>
    <m/>
    <n v="900"/>
    <m/>
    <m/>
  </r>
  <r>
    <x v="9"/>
    <x v="0"/>
    <x v="0"/>
    <x v="0"/>
    <m/>
    <x v="9"/>
    <x v="0"/>
    <x v="0"/>
    <x v="0"/>
    <x v="117"/>
    <x v="117"/>
    <x v="78"/>
    <x v="9"/>
    <x v="1"/>
    <m/>
    <m/>
    <m/>
    <m/>
    <n v="2750"/>
    <m/>
    <m/>
  </r>
  <r>
    <x v="9"/>
    <x v="0"/>
    <x v="0"/>
    <x v="0"/>
    <m/>
    <x v="9"/>
    <x v="0"/>
    <x v="0"/>
    <x v="0"/>
    <x v="134"/>
    <x v="134"/>
    <x v="80"/>
    <x v="9"/>
    <x v="1"/>
    <m/>
    <m/>
    <m/>
    <m/>
    <n v="548.33000000000004"/>
    <m/>
    <m/>
  </r>
  <r>
    <x v="9"/>
    <x v="0"/>
    <x v="0"/>
    <x v="0"/>
    <m/>
    <x v="9"/>
    <x v="0"/>
    <x v="0"/>
    <x v="0"/>
    <x v="136"/>
    <x v="136"/>
    <x v="83"/>
    <x v="9"/>
    <x v="1"/>
    <m/>
    <m/>
    <m/>
    <m/>
    <n v="0"/>
    <m/>
    <m/>
  </r>
  <r>
    <x v="9"/>
    <x v="0"/>
    <x v="0"/>
    <x v="0"/>
    <m/>
    <x v="9"/>
    <x v="0"/>
    <x v="0"/>
    <x v="0"/>
    <x v="124"/>
    <x v="124"/>
    <x v="81"/>
    <x v="9"/>
    <x v="1"/>
    <m/>
    <m/>
    <m/>
    <m/>
    <n v="4971.25"/>
    <m/>
    <m/>
  </r>
  <r>
    <x v="9"/>
    <x v="0"/>
    <x v="0"/>
    <x v="0"/>
    <m/>
    <x v="9"/>
    <x v="0"/>
    <x v="0"/>
    <x v="0"/>
    <x v="118"/>
    <x v="118"/>
    <x v="78"/>
    <x v="9"/>
    <x v="1"/>
    <m/>
    <m/>
    <m/>
    <m/>
    <n v="779"/>
    <m/>
    <m/>
  </r>
  <r>
    <x v="9"/>
    <x v="0"/>
    <x v="0"/>
    <x v="0"/>
    <m/>
    <x v="9"/>
    <x v="0"/>
    <x v="0"/>
    <x v="0"/>
    <x v="135"/>
    <x v="135"/>
    <x v="80"/>
    <x v="9"/>
    <x v="1"/>
    <m/>
    <m/>
    <m/>
    <m/>
    <n v="179"/>
    <m/>
    <m/>
  </r>
  <r>
    <x v="9"/>
    <x v="0"/>
    <x v="0"/>
    <x v="0"/>
    <m/>
    <x v="9"/>
    <x v="0"/>
    <x v="0"/>
    <x v="0"/>
    <x v="127"/>
    <x v="127"/>
    <x v="82"/>
    <x v="9"/>
    <x v="1"/>
    <m/>
    <m/>
    <m/>
    <m/>
    <n v="1645.66"/>
    <m/>
    <m/>
  </r>
  <r>
    <x v="9"/>
    <x v="0"/>
    <x v="1"/>
    <x v="0"/>
    <m/>
    <x v="9"/>
    <x v="0"/>
    <x v="0"/>
    <x v="1"/>
    <x v="138"/>
    <x v="138"/>
    <x v="84"/>
    <x v="9"/>
    <x v="1"/>
    <m/>
    <m/>
    <m/>
    <m/>
    <n v="6717.75"/>
    <m/>
    <m/>
  </r>
  <r>
    <x v="9"/>
    <x v="0"/>
    <x v="0"/>
    <x v="0"/>
    <m/>
    <x v="9"/>
    <x v="0"/>
    <x v="0"/>
    <x v="0"/>
    <x v="131"/>
    <x v="131"/>
    <x v="77"/>
    <x v="9"/>
    <x v="1"/>
    <m/>
    <m/>
    <m/>
    <m/>
    <n v="0"/>
    <m/>
    <m/>
  </r>
  <r>
    <x v="9"/>
    <x v="0"/>
    <x v="0"/>
    <x v="0"/>
    <m/>
    <x v="9"/>
    <x v="0"/>
    <x v="0"/>
    <x v="0"/>
    <x v="132"/>
    <x v="132"/>
    <x v="77"/>
    <x v="9"/>
    <x v="1"/>
    <m/>
    <m/>
    <m/>
    <m/>
    <n v="1241"/>
    <m/>
    <m/>
  </r>
  <r>
    <x v="9"/>
    <x v="0"/>
    <x v="0"/>
    <x v="0"/>
    <m/>
    <x v="9"/>
    <x v="0"/>
    <x v="0"/>
    <x v="0"/>
    <x v="137"/>
    <x v="137"/>
    <x v="83"/>
    <x v="9"/>
    <x v="1"/>
    <m/>
    <m/>
    <m/>
    <m/>
    <n v="731.8"/>
    <m/>
    <m/>
  </r>
  <r>
    <x v="9"/>
    <x v="0"/>
    <x v="1"/>
    <x v="0"/>
    <m/>
    <x v="9"/>
    <x v="0"/>
    <x v="0"/>
    <x v="0"/>
    <x v="121"/>
    <x v="121"/>
    <x v="79"/>
    <x v="9"/>
    <x v="1"/>
    <m/>
    <m/>
    <m/>
    <m/>
    <n v="0"/>
    <m/>
    <m/>
  </r>
  <r>
    <x v="9"/>
    <x v="0"/>
    <x v="1"/>
    <x v="0"/>
    <m/>
    <x v="9"/>
    <x v="0"/>
    <x v="0"/>
    <x v="0"/>
    <x v="139"/>
    <x v="139"/>
    <x v="79"/>
    <x v="9"/>
    <x v="1"/>
    <m/>
    <m/>
    <m/>
    <m/>
    <n v="0"/>
    <m/>
    <m/>
  </r>
  <r>
    <x v="9"/>
    <x v="0"/>
    <x v="0"/>
    <x v="0"/>
    <m/>
    <x v="9"/>
    <x v="0"/>
    <x v="0"/>
    <x v="0"/>
    <x v="133"/>
    <x v="133"/>
    <x v="77"/>
    <x v="9"/>
    <x v="1"/>
    <m/>
    <m/>
    <m/>
    <m/>
    <n v="580"/>
    <m/>
    <m/>
  </r>
  <r>
    <x v="9"/>
    <x v="0"/>
    <x v="0"/>
    <x v="0"/>
    <m/>
    <x v="9"/>
    <x v="0"/>
    <x v="0"/>
    <x v="0"/>
    <x v="125"/>
    <x v="125"/>
    <x v="81"/>
    <x v="9"/>
    <x v="1"/>
    <m/>
    <m/>
    <m/>
    <m/>
    <n v="0"/>
    <m/>
    <m/>
  </r>
  <r>
    <x v="9"/>
    <x v="0"/>
    <x v="0"/>
    <x v="0"/>
    <m/>
    <x v="9"/>
    <x v="0"/>
    <x v="0"/>
    <x v="0"/>
    <x v="114"/>
    <x v="114"/>
    <x v="77"/>
    <x v="9"/>
    <x v="1"/>
    <m/>
    <m/>
    <m/>
    <m/>
    <n v="2354"/>
    <m/>
    <m/>
  </r>
  <r>
    <x v="9"/>
    <x v="0"/>
    <x v="0"/>
    <x v="0"/>
    <m/>
    <x v="9"/>
    <x v="0"/>
    <x v="0"/>
    <x v="0"/>
    <x v="140"/>
    <x v="140"/>
    <x v="85"/>
    <x v="10"/>
    <x v="1"/>
    <m/>
    <m/>
    <m/>
    <m/>
    <n v="5062.5"/>
    <m/>
    <m/>
  </r>
  <r>
    <x v="9"/>
    <x v="0"/>
    <x v="1"/>
    <x v="0"/>
    <m/>
    <x v="9"/>
    <x v="0"/>
    <x v="0"/>
    <x v="0"/>
    <x v="141"/>
    <x v="141"/>
    <x v="86"/>
    <x v="10"/>
    <x v="1"/>
    <m/>
    <m/>
    <m/>
    <m/>
    <n v="3393.25"/>
    <m/>
    <m/>
  </r>
  <r>
    <x v="9"/>
    <x v="0"/>
    <x v="1"/>
    <x v="0"/>
    <m/>
    <x v="9"/>
    <x v="0"/>
    <x v="0"/>
    <x v="0"/>
    <x v="143"/>
    <x v="143"/>
    <x v="86"/>
    <x v="10"/>
    <x v="1"/>
    <m/>
    <m/>
    <m/>
    <m/>
    <n v="500"/>
    <m/>
    <m/>
  </r>
  <r>
    <x v="9"/>
    <x v="0"/>
    <x v="0"/>
    <x v="0"/>
    <m/>
    <x v="9"/>
    <x v="0"/>
    <x v="0"/>
    <x v="0"/>
    <x v="144"/>
    <x v="144"/>
    <x v="87"/>
    <x v="10"/>
    <x v="1"/>
    <m/>
    <m/>
    <m/>
    <m/>
    <n v="5214"/>
    <m/>
    <m/>
  </r>
  <r>
    <x v="9"/>
    <x v="0"/>
    <x v="0"/>
    <x v="1"/>
    <m/>
    <x v="9"/>
    <x v="0"/>
    <x v="0"/>
    <x v="0"/>
    <x v="145"/>
    <x v="145"/>
    <x v="88"/>
    <x v="10"/>
    <x v="1"/>
    <m/>
    <m/>
    <m/>
    <m/>
    <n v="0"/>
    <m/>
    <m/>
  </r>
  <r>
    <x v="9"/>
    <x v="0"/>
    <x v="0"/>
    <x v="0"/>
    <m/>
    <x v="9"/>
    <x v="0"/>
    <x v="0"/>
    <x v="0"/>
    <x v="146"/>
    <x v="146"/>
    <x v="89"/>
    <x v="10"/>
    <x v="1"/>
    <m/>
    <m/>
    <m/>
    <m/>
    <n v="4827"/>
    <m/>
    <m/>
  </r>
  <r>
    <x v="9"/>
    <x v="0"/>
    <x v="1"/>
    <x v="0"/>
    <m/>
    <x v="9"/>
    <x v="0"/>
    <x v="0"/>
    <x v="0"/>
    <x v="142"/>
    <x v="142"/>
    <x v="86"/>
    <x v="10"/>
    <x v="1"/>
    <m/>
    <m/>
    <m/>
    <m/>
    <n v="1500"/>
    <m/>
    <m/>
  </r>
  <r>
    <x v="9"/>
    <x v="0"/>
    <x v="0"/>
    <x v="0"/>
    <m/>
    <x v="9"/>
    <x v="0"/>
    <x v="0"/>
    <x v="0"/>
    <x v="147"/>
    <x v="147"/>
    <x v="86"/>
    <x v="10"/>
    <x v="1"/>
    <m/>
    <m/>
    <m/>
    <m/>
    <n v="4059.92"/>
    <m/>
    <m/>
  </r>
  <r>
    <x v="9"/>
    <x v="0"/>
    <x v="0"/>
    <x v="0"/>
    <m/>
    <x v="9"/>
    <x v="0"/>
    <x v="0"/>
    <x v="0"/>
    <x v="148"/>
    <x v="148"/>
    <x v="90"/>
    <x v="11"/>
    <x v="1"/>
    <m/>
    <m/>
    <m/>
    <m/>
    <n v="752"/>
    <m/>
    <m/>
  </r>
  <r>
    <x v="9"/>
    <x v="0"/>
    <x v="0"/>
    <x v="0"/>
    <m/>
    <x v="9"/>
    <x v="0"/>
    <x v="0"/>
    <x v="0"/>
    <x v="151"/>
    <x v="151"/>
    <x v="90"/>
    <x v="11"/>
    <x v="1"/>
    <m/>
    <m/>
    <m/>
    <m/>
    <n v="3500"/>
    <m/>
    <m/>
  </r>
  <r>
    <x v="9"/>
    <x v="0"/>
    <x v="0"/>
    <x v="0"/>
    <m/>
    <x v="9"/>
    <x v="0"/>
    <x v="0"/>
    <x v="0"/>
    <x v="161"/>
    <x v="161"/>
    <x v="90"/>
    <x v="11"/>
    <x v="1"/>
    <m/>
    <m/>
    <m/>
    <m/>
    <n v="3370"/>
    <m/>
    <m/>
  </r>
  <r>
    <x v="9"/>
    <x v="0"/>
    <x v="0"/>
    <x v="0"/>
    <m/>
    <x v="9"/>
    <x v="0"/>
    <x v="0"/>
    <x v="0"/>
    <x v="152"/>
    <x v="152"/>
    <x v="91"/>
    <x v="11"/>
    <x v="1"/>
    <m/>
    <m/>
    <m/>
    <m/>
    <n v="4167.33"/>
    <m/>
    <m/>
  </r>
  <r>
    <x v="9"/>
    <x v="0"/>
    <x v="0"/>
    <x v="0"/>
    <m/>
    <x v="9"/>
    <x v="0"/>
    <x v="0"/>
    <x v="0"/>
    <x v="159"/>
    <x v="159"/>
    <x v="94"/>
    <x v="11"/>
    <x v="1"/>
    <m/>
    <m/>
    <m/>
    <m/>
    <n v="4367"/>
    <m/>
    <m/>
  </r>
  <r>
    <x v="9"/>
    <x v="0"/>
    <x v="0"/>
    <x v="0"/>
    <m/>
    <x v="9"/>
    <x v="0"/>
    <x v="0"/>
    <x v="0"/>
    <x v="153"/>
    <x v="153"/>
    <x v="92"/>
    <x v="11"/>
    <x v="1"/>
    <m/>
    <m/>
    <m/>
    <m/>
    <n v="4950"/>
    <m/>
    <m/>
  </r>
  <r>
    <x v="9"/>
    <x v="0"/>
    <x v="0"/>
    <x v="0"/>
    <m/>
    <x v="9"/>
    <x v="0"/>
    <x v="0"/>
    <x v="1"/>
    <x v="154"/>
    <x v="154"/>
    <x v="92"/>
    <x v="11"/>
    <x v="1"/>
    <m/>
    <m/>
    <m/>
    <m/>
    <n v="1000"/>
    <m/>
    <m/>
  </r>
  <r>
    <x v="9"/>
    <x v="0"/>
    <x v="1"/>
    <x v="0"/>
    <m/>
    <x v="9"/>
    <x v="0"/>
    <x v="0"/>
    <x v="0"/>
    <x v="155"/>
    <x v="155"/>
    <x v="92"/>
    <x v="11"/>
    <x v="1"/>
    <m/>
    <m/>
    <m/>
    <m/>
    <n v="13548"/>
    <m/>
    <m/>
  </r>
  <r>
    <x v="9"/>
    <x v="0"/>
    <x v="1"/>
    <x v="0"/>
    <m/>
    <x v="9"/>
    <x v="0"/>
    <x v="0"/>
    <x v="0"/>
    <x v="156"/>
    <x v="156"/>
    <x v="93"/>
    <x v="11"/>
    <x v="1"/>
    <m/>
    <m/>
    <m/>
    <m/>
    <n v="3533.64"/>
    <m/>
    <m/>
  </r>
  <r>
    <x v="9"/>
    <x v="0"/>
    <x v="0"/>
    <x v="0"/>
    <m/>
    <x v="9"/>
    <x v="0"/>
    <x v="0"/>
    <x v="0"/>
    <x v="157"/>
    <x v="157"/>
    <x v="92"/>
    <x v="11"/>
    <x v="1"/>
    <m/>
    <m/>
    <m/>
    <m/>
    <n v="1064"/>
    <m/>
    <m/>
  </r>
  <r>
    <x v="9"/>
    <x v="0"/>
    <x v="0"/>
    <x v="0"/>
    <m/>
    <x v="9"/>
    <x v="0"/>
    <x v="0"/>
    <x v="1"/>
    <x v="158"/>
    <x v="158"/>
    <x v="92"/>
    <x v="11"/>
    <x v="1"/>
    <m/>
    <m/>
    <m/>
    <m/>
    <n v="12145"/>
    <m/>
    <m/>
  </r>
  <r>
    <x v="9"/>
    <x v="0"/>
    <x v="0"/>
    <x v="0"/>
    <m/>
    <x v="9"/>
    <x v="0"/>
    <x v="0"/>
    <x v="0"/>
    <x v="160"/>
    <x v="160"/>
    <x v="90"/>
    <x v="11"/>
    <x v="1"/>
    <m/>
    <m/>
    <m/>
    <m/>
    <n v="3437"/>
    <m/>
    <m/>
  </r>
  <r>
    <x v="9"/>
    <x v="0"/>
    <x v="0"/>
    <x v="0"/>
    <m/>
    <x v="9"/>
    <x v="0"/>
    <x v="0"/>
    <x v="0"/>
    <x v="149"/>
    <x v="149"/>
    <x v="90"/>
    <x v="11"/>
    <x v="1"/>
    <m/>
    <m/>
    <m/>
    <m/>
    <n v="8994"/>
    <m/>
    <m/>
  </r>
  <r>
    <x v="9"/>
    <x v="0"/>
    <x v="0"/>
    <x v="0"/>
    <m/>
    <x v="9"/>
    <x v="0"/>
    <x v="0"/>
    <x v="0"/>
    <x v="150"/>
    <x v="150"/>
    <x v="90"/>
    <x v="11"/>
    <x v="1"/>
    <m/>
    <m/>
    <m/>
    <m/>
    <n v="1564"/>
    <m/>
    <m/>
  </r>
  <r>
    <x v="9"/>
    <x v="0"/>
    <x v="0"/>
    <x v="0"/>
    <m/>
    <x v="9"/>
    <x v="0"/>
    <x v="0"/>
    <x v="0"/>
    <x v="162"/>
    <x v="162"/>
    <x v="95"/>
    <x v="11"/>
    <x v="1"/>
    <m/>
    <m/>
    <m/>
    <m/>
    <n v="5034"/>
    <m/>
    <m/>
  </r>
  <r>
    <x v="9"/>
    <x v="0"/>
    <x v="0"/>
    <x v="0"/>
    <m/>
    <x v="9"/>
    <x v="0"/>
    <x v="0"/>
    <x v="0"/>
    <x v="168"/>
    <x v="168"/>
    <x v="98"/>
    <x v="12"/>
    <x v="1"/>
    <m/>
    <m/>
    <m/>
    <m/>
    <n v="1264"/>
    <m/>
    <m/>
  </r>
  <r>
    <x v="9"/>
    <x v="0"/>
    <x v="1"/>
    <x v="0"/>
    <m/>
    <x v="9"/>
    <x v="0"/>
    <x v="0"/>
    <x v="0"/>
    <x v="163"/>
    <x v="163"/>
    <x v="96"/>
    <x v="12"/>
    <x v="1"/>
    <m/>
    <m/>
    <m/>
    <m/>
    <n v="3152.7000000000003"/>
    <m/>
    <m/>
  </r>
  <r>
    <x v="9"/>
    <x v="0"/>
    <x v="0"/>
    <x v="0"/>
    <m/>
    <x v="9"/>
    <x v="0"/>
    <x v="0"/>
    <x v="0"/>
    <x v="167"/>
    <x v="167"/>
    <x v="97"/>
    <x v="12"/>
    <x v="1"/>
    <m/>
    <m/>
    <m/>
    <m/>
    <n v="5777.5"/>
    <m/>
    <m/>
  </r>
  <r>
    <x v="9"/>
    <x v="0"/>
    <x v="0"/>
    <x v="0"/>
    <m/>
    <x v="9"/>
    <x v="0"/>
    <x v="0"/>
    <x v="0"/>
    <x v="169"/>
    <x v="169"/>
    <x v="98"/>
    <x v="12"/>
    <x v="1"/>
    <m/>
    <m/>
    <m/>
    <m/>
    <n v="764"/>
    <m/>
    <m/>
  </r>
  <r>
    <x v="9"/>
    <x v="0"/>
    <x v="0"/>
    <x v="0"/>
    <m/>
    <x v="9"/>
    <x v="0"/>
    <x v="0"/>
    <x v="0"/>
    <x v="165"/>
    <x v="165"/>
    <x v="96"/>
    <x v="12"/>
    <x v="1"/>
    <m/>
    <m/>
    <m/>
    <m/>
    <n v="2203"/>
    <m/>
    <m/>
  </r>
  <r>
    <x v="9"/>
    <x v="0"/>
    <x v="1"/>
    <x v="0"/>
    <m/>
    <x v="9"/>
    <x v="0"/>
    <x v="0"/>
    <x v="0"/>
    <x v="173"/>
    <x v="173"/>
    <x v="99"/>
    <x v="12"/>
    <x v="1"/>
    <m/>
    <m/>
    <m/>
    <m/>
    <n v="2357"/>
    <m/>
    <m/>
  </r>
  <r>
    <x v="9"/>
    <x v="0"/>
    <x v="0"/>
    <x v="0"/>
    <m/>
    <x v="9"/>
    <x v="0"/>
    <x v="0"/>
    <x v="0"/>
    <x v="175"/>
    <x v="175"/>
    <x v="97"/>
    <x v="12"/>
    <x v="1"/>
    <m/>
    <m/>
    <m/>
    <m/>
    <n v="8098.5"/>
    <m/>
    <m/>
  </r>
  <r>
    <x v="9"/>
    <x v="0"/>
    <x v="0"/>
    <x v="0"/>
    <m/>
    <x v="9"/>
    <x v="0"/>
    <x v="0"/>
    <x v="0"/>
    <x v="176"/>
    <x v="176"/>
    <x v="97"/>
    <x v="12"/>
    <x v="1"/>
    <m/>
    <m/>
    <m/>
    <m/>
    <n v="6692"/>
    <m/>
    <m/>
  </r>
  <r>
    <x v="9"/>
    <x v="0"/>
    <x v="0"/>
    <x v="0"/>
    <m/>
    <x v="9"/>
    <x v="0"/>
    <x v="0"/>
    <x v="0"/>
    <x v="177"/>
    <x v="177"/>
    <x v="97"/>
    <x v="12"/>
    <x v="1"/>
    <m/>
    <m/>
    <m/>
    <m/>
    <n v="2275"/>
    <m/>
    <m/>
  </r>
  <r>
    <x v="9"/>
    <x v="0"/>
    <x v="1"/>
    <x v="0"/>
    <m/>
    <x v="9"/>
    <x v="0"/>
    <x v="0"/>
    <x v="0"/>
    <x v="178"/>
    <x v="178"/>
    <x v="100"/>
    <x v="12"/>
    <x v="1"/>
    <m/>
    <m/>
    <m/>
    <m/>
    <n v="0"/>
    <m/>
    <m/>
  </r>
  <r>
    <x v="9"/>
    <x v="0"/>
    <x v="0"/>
    <x v="0"/>
    <m/>
    <x v="9"/>
    <x v="0"/>
    <x v="0"/>
    <x v="0"/>
    <x v="180"/>
    <x v="180"/>
    <x v="102"/>
    <x v="12"/>
    <x v="1"/>
    <m/>
    <m/>
    <m/>
    <m/>
    <n v="1587"/>
    <m/>
    <m/>
  </r>
  <r>
    <x v="9"/>
    <x v="0"/>
    <x v="1"/>
    <x v="0"/>
    <m/>
    <x v="9"/>
    <x v="0"/>
    <x v="0"/>
    <x v="0"/>
    <x v="183"/>
    <x v="183"/>
    <x v="97"/>
    <x v="12"/>
    <x v="1"/>
    <m/>
    <m/>
    <m/>
    <m/>
    <n v="3135.94"/>
    <m/>
    <m/>
  </r>
  <r>
    <x v="9"/>
    <x v="0"/>
    <x v="0"/>
    <x v="0"/>
    <m/>
    <x v="9"/>
    <x v="0"/>
    <x v="0"/>
    <x v="0"/>
    <x v="164"/>
    <x v="164"/>
    <x v="96"/>
    <x v="12"/>
    <x v="1"/>
    <m/>
    <m/>
    <m/>
    <m/>
    <n v="0"/>
    <m/>
    <m/>
  </r>
  <r>
    <x v="9"/>
    <x v="0"/>
    <x v="1"/>
    <x v="0"/>
    <m/>
    <x v="9"/>
    <x v="0"/>
    <x v="0"/>
    <x v="0"/>
    <x v="166"/>
    <x v="166"/>
    <x v="96"/>
    <x v="12"/>
    <x v="1"/>
    <m/>
    <m/>
    <m/>
    <m/>
    <n v="500"/>
    <m/>
    <m/>
  </r>
  <r>
    <x v="9"/>
    <x v="0"/>
    <x v="1"/>
    <x v="0"/>
    <m/>
    <x v="9"/>
    <x v="0"/>
    <x v="0"/>
    <x v="0"/>
    <x v="174"/>
    <x v="174"/>
    <x v="99"/>
    <x v="12"/>
    <x v="1"/>
    <m/>
    <m/>
    <m/>
    <m/>
    <n v="0"/>
    <m/>
    <m/>
  </r>
  <r>
    <x v="9"/>
    <x v="0"/>
    <x v="0"/>
    <x v="0"/>
    <m/>
    <x v="9"/>
    <x v="0"/>
    <x v="0"/>
    <x v="0"/>
    <x v="170"/>
    <x v="170"/>
    <x v="98"/>
    <x v="12"/>
    <x v="1"/>
    <m/>
    <m/>
    <m/>
    <m/>
    <n v="787"/>
    <m/>
    <m/>
  </r>
  <r>
    <x v="9"/>
    <x v="0"/>
    <x v="1"/>
    <x v="0"/>
    <m/>
    <x v="9"/>
    <x v="0"/>
    <x v="0"/>
    <x v="0"/>
    <x v="179"/>
    <x v="179"/>
    <x v="101"/>
    <x v="12"/>
    <x v="1"/>
    <m/>
    <m/>
    <m/>
    <m/>
    <n v="0"/>
    <m/>
    <m/>
  </r>
  <r>
    <x v="9"/>
    <x v="0"/>
    <x v="1"/>
    <x v="0"/>
    <m/>
    <x v="9"/>
    <x v="0"/>
    <x v="0"/>
    <x v="1"/>
    <x v="184"/>
    <x v="184"/>
    <x v="103"/>
    <x v="12"/>
    <x v="1"/>
    <m/>
    <m/>
    <m/>
    <m/>
    <n v="9973.5"/>
    <m/>
    <m/>
  </r>
  <r>
    <x v="9"/>
    <x v="0"/>
    <x v="0"/>
    <x v="0"/>
    <m/>
    <x v="9"/>
    <x v="0"/>
    <x v="0"/>
    <x v="0"/>
    <x v="185"/>
    <x v="185"/>
    <x v="104"/>
    <x v="12"/>
    <x v="1"/>
    <m/>
    <m/>
    <m/>
    <m/>
    <n v="11168.32"/>
    <m/>
    <m/>
  </r>
  <r>
    <x v="9"/>
    <x v="0"/>
    <x v="0"/>
    <x v="0"/>
    <m/>
    <x v="9"/>
    <x v="0"/>
    <x v="0"/>
    <x v="0"/>
    <x v="181"/>
    <x v="181"/>
    <x v="102"/>
    <x v="12"/>
    <x v="1"/>
    <m/>
    <m/>
    <m/>
    <m/>
    <n v="1297"/>
    <m/>
    <m/>
  </r>
  <r>
    <x v="9"/>
    <x v="0"/>
    <x v="0"/>
    <x v="0"/>
    <m/>
    <x v="9"/>
    <x v="0"/>
    <x v="0"/>
    <x v="0"/>
    <x v="171"/>
    <x v="171"/>
    <x v="98"/>
    <x v="12"/>
    <x v="1"/>
    <m/>
    <m/>
    <m/>
    <m/>
    <n v="676"/>
    <m/>
    <m/>
  </r>
  <r>
    <x v="9"/>
    <x v="0"/>
    <x v="0"/>
    <x v="0"/>
    <m/>
    <x v="9"/>
    <x v="0"/>
    <x v="0"/>
    <x v="0"/>
    <x v="172"/>
    <x v="172"/>
    <x v="98"/>
    <x v="12"/>
    <x v="1"/>
    <m/>
    <m/>
    <m/>
    <m/>
    <n v="0"/>
    <m/>
    <m/>
  </r>
  <r>
    <x v="9"/>
    <x v="0"/>
    <x v="0"/>
    <x v="0"/>
    <m/>
    <x v="9"/>
    <x v="0"/>
    <x v="0"/>
    <x v="0"/>
    <x v="182"/>
    <x v="182"/>
    <x v="102"/>
    <x v="12"/>
    <x v="1"/>
    <m/>
    <m/>
    <m/>
    <m/>
    <n v="1540"/>
    <m/>
    <m/>
  </r>
  <r>
    <x v="9"/>
    <x v="0"/>
    <x v="0"/>
    <x v="0"/>
    <m/>
    <x v="9"/>
    <x v="0"/>
    <x v="0"/>
    <x v="0"/>
    <x v="10"/>
    <x v="10"/>
    <x v="4"/>
    <x v="1"/>
    <x v="0"/>
    <m/>
    <m/>
    <m/>
    <m/>
    <n v="498.33"/>
    <m/>
    <m/>
  </r>
  <r>
    <x v="9"/>
    <x v="0"/>
    <x v="1"/>
    <x v="0"/>
    <m/>
    <x v="9"/>
    <x v="0"/>
    <x v="0"/>
    <x v="0"/>
    <x v="12"/>
    <x v="12"/>
    <x v="5"/>
    <x v="1"/>
    <x v="0"/>
    <m/>
    <m/>
    <m/>
    <m/>
    <n v="0"/>
    <m/>
    <m/>
  </r>
  <r>
    <x v="9"/>
    <x v="0"/>
    <x v="0"/>
    <x v="0"/>
    <m/>
    <x v="9"/>
    <x v="0"/>
    <x v="0"/>
    <x v="0"/>
    <x v="332"/>
    <x v="335"/>
    <x v="5"/>
    <x v="1"/>
    <x v="0"/>
    <m/>
    <m/>
    <m/>
    <m/>
    <n v="3000"/>
    <m/>
    <m/>
  </r>
  <r>
    <x v="9"/>
    <x v="0"/>
    <x v="1"/>
    <x v="0"/>
    <m/>
    <x v="9"/>
    <x v="0"/>
    <x v="0"/>
    <x v="0"/>
    <x v="333"/>
    <x v="336"/>
    <x v="5"/>
    <x v="1"/>
    <x v="0"/>
    <m/>
    <m/>
    <m/>
    <m/>
    <n v="4000"/>
    <m/>
    <m/>
  </r>
  <r>
    <x v="9"/>
    <x v="0"/>
    <x v="0"/>
    <x v="0"/>
    <m/>
    <x v="9"/>
    <x v="0"/>
    <x v="0"/>
    <x v="0"/>
    <x v="334"/>
    <x v="337"/>
    <x v="5"/>
    <x v="1"/>
    <x v="0"/>
    <m/>
    <m/>
    <m/>
    <m/>
    <n v="11878"/>
    <m/>
    <m/>
  </r>
  <r>
    <x v="9"/>
    <x v="0"/>
    <x v="0"/>
    <x v="0"/>
    <m/>
    <x v="9"/>
    <x v="0"/>
    <x v="0"/>
    <x v="0"/>
    <x v="331"/>
    <x v="334"/>
    <x v="5"/>
    <x v="1"/>
    <x v="0"/>
    <m/>
    <m/>
    <m/>
    <m/>
    <n v="5000"/>
    <m/>
    <m/>
  </r>
  <r>
    <x v="9"/>
    <x v="0"/>
    <x v="1"/>
    <x v="0"/>
    <m/>
    <x v="9"/>
    <x v="0"/>
    <x v="0"/>
    <x v="1"/>
    <x v="13"/>
    <x v="13"/>
    <x v="6"/>
    <x v="1"/>
    <x v="0"/>
    <m/>
    <m/>
    <m/>
    <m/>
    <n v="0"/>
    <m/>
    <m/>
  </r>
  <r>
    <x v="9"/>
    <x v="0"/>
    <x v="0"/>
    <x v="0"/>
    <m/>
    <x v="9"/>
    <x v="0"/>
    <x v="0"/>
    <x v="0"/>
    <x v="14"/>
    <x v="14"/>
    <x v="6"/>
    <x v="1"/>
    <x v="0"/>
    <m/>
    <m/>
    <m/>
    <m/>
    <n v="2619"/>
    <m/>
    <m/>
  </r>
  <r>
    <x v="9"/>
    <x v="0"/>
    <x v="1"/>
    <x v="0"/>
    <m/>
    <x v="9"/>
    <x v="0"/>
    <x v="0"/>
    <x v="0"/>
    <x v="15"/>
    <x v="15"/>
    <x v="7"/>
    <x v="1"/>
    <x v="0"/>
    <m/>
    <m/>
    <m/>
    <m/>
    <n v="1600"/>
    <m/>
    <m/>
  </r>
  <r>
    <x v="9"/>
    <x v="0"/>
    <x v="1"/>
    <x v="0"/>
    <m/>
    <x v="9"/>
    <x v="0"/>
    <x v="0"/>
    <x v="0"/>
    <x v="18"/>
    <x v="18"/>
    <x v="8"/>
    <x v="1"/>
    <x v="0"/>
    <m/>
    <m/>
    <m/>
    <m/>
    <n v="0"/>
    <m/>
    <m/>
  </r>
  <r>
    <x v="9"/>
    <x v="0"/>
    <x v="0"/>
    <x v="0"/>
    <m/>
    <x v="9"/>
    <x v="0"/>
    <x v="0"/>
    <x v="1"/>
    <x v="19"/>
    <x v="19"/>
    <x v="8"/>
    <x v="1"/>
    <x v="0"/>
    <m/>
    <m/>
    <m/>
    <m/>
    <n v="8082"/>
    <m/>
    <m/>
  </r>
  <r>
    <x v="9"/>
    <x v="0"/>
    <x v="0"/>
    <x v="0"/>
    <m/>
    <x v="9"/>
    <x v="0"/>
    <x v="0"/>
    <x v="0"/>
    <x v="17"/>
    <x v="17"/>
    <x v="7"/>
    <x v="1"/>
    <x v="0"/>
    <m/>
    <m/>
    <m/>
    <m/>
    <n v="750"/>
    <m/>
    <m/>
  </r>
  <r>
    <x v="9"/>
    <x v="0"/>
    <x v="1"/>
    <x v="0"/>
    <m/>
    <x v="9"/>
    <x v="0"/>
    <x v="0"/>
    <x v="0"/>
    <x v="11"/>
    <x v="11"/>
    <x v="4"/>
    <x v="1"/>
    <x v="0"/>
    <m/>
    <m/>
    <m/>
    <m/>
    <n v="200"/>
    <m/>
    <m/>
  </r>
  <r>
    <x v="9"/>
    <x v="0"/>
    <x v="0"/>
    <x v="0"/>
    <m/>
    <x v="9"/>
    <x v="0"/>
    <x v="0"/>
    <x v="0"/>
    <x v="21"/>
    <x v="21"/>
    <x v="9"/>
    <x v="1"/>
    <x v="0"/>
    <m/>
    <m/>
    <m/>
    <m/>
    <n v="6414.84"/>
    <m/>
    <m/>
  </r>
  <r>
    <x v="9"/>
    <x v="0"/>
    <x v="1"/>
    <x v="0"/>
    <m/>
    <x v="9"/>
    <x v="0"/>
    <x v="0"/>
    <x v="0"/>
    <x v="16"/>
    <x v="16"/>
    <x v="7"/>
    <x v="1"/>
    <x v="0"/>
    <m/>
    <m/>
    <m/>
    <m/>
    <n v="0"/>
    <m/>
    <m/>
  </r>
  <r>
    <x v="9"/>
    <x v="0"/>
    <x v="0"/>
    <x v="0"/>
    <m/>
    <x v="9"/>
    <x v="0"/>
    <x v="0"/>
    <x v="0"/>
    <x v="22"/>
    <x v="22"/>
    <x v="6"/>
    <x v="1"/>
    <x v="0"/>
    <m/>
    <m/>
    <m/>
    <m/>
    <n v="2260"/>
    <m/>
    <m/>
  </r>
  <r>
    <x v="9"/>
    <x v="0"/>
    <x v="0"/>
    <x v="0"/>
    <m/>
    <x v="9"/>
    <x v="0"/>
    <x v="0"/>
    <x v="0"/>
    <x v="23"/>
    <x v="23"/>
    <x v="10"/>
    <x v="1"/>
    <x v="0"/>
    <m/>
    <m/>
    <m/>
    <m/>
    <n v="0"/>
    <m/>
    <m/>
  </r>
  <r>
    <x v="9"/>
    <x v="0"/>
    <x v="0"/>
    <x v="0"/>
    <m/>
    <x v="9"/>
    <x v="0"/>
    <x v="0"/>
    <x v="0"/>
    <x v="24"/>
    <x v="24"/>
    <x v="4"/>
    <x v="1"/>
    <x v="0"/>
    <m/>
    <m/>
    <m/>
    <m/>
    <n v="3542"/>
    <m/>
    <m/>
  </r>
  <r>
    <x v="9"/>
    <x v="0"/>
    <x v="0"/>
    <x v="0"/>
    <m/>
    <x v="9"/>
    <x v="0"/>
    <x v="0"/>
    <x v="0"/>
    <x v="25"/>
    <x v="25"/>
    <x v="5"/>
    <x v="1"/>
    <x v="0"/>
    <m/>
    <m/>
    <m/>
    <m/>
    <n v="1781"/>
    <m/>
    <m/>
  </r>
  <r>
    <x v="9"/>
    <x v="0"/>
    <x v="0"/>
    <x v="0"/>
    <m/>
    <x v="9"/>
    <x v="0"/>
    <x v="0"/>
    <x v="0"/>
    <x v="26"/>
    <x v="26"/>
    <x v="10"/>
    <x v="1"/>
    <x v="0"/>
    <m/>
    <m/>
    <m/>
    <m/>
    <n v="4580"/>
    <m/>
    <m/>
  </r>
  <r>
    <x v="9"/>
    <x v="0"/>
    <x v="0"/>
    <x v="0"/>
    <m/>
    <x v="9"/>
    <x v="0"/>
    <x v="0"/>
    <x v="1"/>
    <x v="27"/>
    <x v="27"/>
    <x v="11"/>
    <x v="1"/>
    <x v="0"/>
    <m/>
    <m/>
    <m/>
    <m/>
    <n v="3370"/>
    <m/>
    <m/>
  </r>
  <r>
    <x v="9"/>
    <x v="0"/>
    <x v="0"/>
    <x v="0"/>
    <m/>
    <x v="9"/>
    <x v="0"/>
    <x v="0"/>
    <x v="0"/>
    <x v="20"/>
    <x v="20"/>
    <x v="8"/>
    <x v="1"/>
    <x v="0"/>
    <m/>
    <m/>
    <m/>
    <m/>
    <n v="1291"/>
    <m/>
    <m/>
  </r>
  <r>
    <x v="9"/>
    <x v="0"/>
    <x v="0"/>
    <x v="0"/>
    <m/>
    <x v="9"/>
    <x v="0"/>
    <x v="0"/>
    <x v="0"/>
    <x v="35"/>
    <x v="35"/>
    <x v="19"/>
    <x v="2"/>
    <x v="0"/>
    <m/>
    <m/>
    <m/>
    <m/>
    <n v="4082"/>
    <m/>
    <m/>
  </r>
  <r>
    <x v="9"/>
    <x v="0"/>
    <x v="0"/>
    <x v="0"/>
    <m/>
    <x v="9"/>
    <x v="0"/>
    <x v="0"/>
    <x v="0"/>
    <x v="28"/>
    <x v="28"/>
    <x v="12"/>
    <x v="2"/>
    <x v="0"/>
    <m/>
    <m/>
    <m/>
    <m/>
    <n v="4216"/>
    <m/>
    <m/>
  </r>
  <r>
    <x v="9"/>
    <x v="0"/>
    <x v="0"/>
    <x v="1"/>
    <m/>
    <x v="9"/>
    <x v="0"/>
    <x v="0"/>
    <x v="1"/>
    <x v="29"/>
    <x v="29"/>
    <x v="13"/>
    <x v="2"/>
    <x v="0"/>
    <m/>
    <m/>
    <m/>
    <m/>
    <n v="18031"/>
    <m/>
    <m/>
  </r>
  <r>
    <x v="9"/>
    <x v="0"/>
    <x v="0"/>
    <x v="1"/>
    <m/>
    <x v="9"/>
    <x v="0"/>
    <x v="0"/>
    <x v="1"/>
    <x v="30"/>
    <x v="30"/>
    <x v="14"/>
    <x v="2"/>
    <x v="0"/>
    <m/>
    <m/>
    <m/>
    <m/>
    <n v="11424"/>
    <m/>
    <m/>
  </r>
  <r>
    <x v="9"/>
    <x v="0"/>
    <x v="1"/>
    <x v="0"/>
    <m/>
    <x v="9"/>
    <x v="0"/>
    <x v="0"/>
    <x v="0"/>
    <x v="31"/>
    <x v="31"/>
    <x v="15"/>
    <x v="2"/>
    <x v="0"/>
    <m/>
    <m/>
    <m/>
    <m/>
    <n v="5383"/>
    <m/>
    <m/>
  </r>
  <r>
    <x v="9"/>
    <x v="0"/>
    <x v="0"/>
    <x v="0"/>
    <m/>
    <x v="9"/>
    <x v="0"/>
    <x v="0"/>
    <x v="0"/>
    <x v="32"/>
    <x v="32"/>
    <x v="16"/>
    <x v="2"/>
    <x v="0"/>
    <m/>
    <m/>
    <m/>
    <m/>
    <n v="5850"/>
    <m/>
    <m/>
  </r>
  <r>
    <x v="9"/>
    <x v="0"/>
    <x v="0"/>
    <x v="0"/>
    <m/>
    <x v="9"/>
    <x v="0"/>
    <x v="0"/>
    <x v="0"/>
    <x v="33"/>
    <x v="33"/>
    <x v="17"/>
    <x v="2"/>
    <x v="0"/>
    <m/>
    <m/>
    <m/>
    <m/>
    <n v="5672"/>
    <m/>
    <m/>
  </r>
  <r>
    <x v="9"/>
    <x v="0"/>
    <x v="0"/>
    <x v="0"/>
    <m/>
    <x v="9"/>
    <x v="0"/>
    <x v="0"/>
    <x v="0"/>
    <x v="34"/>
    <x v="34"/>
    <x v="18"/>
    <x v="2"/>
    <x v="0"/>
    <m/>
    <m/>
    <m/>
    <m/>
    <n v="7786"/>
    <m/>
    <m/>
  </r>
  <r>
    <x v="9"/>
    <x v="0"/>
    <x v="1"/>
    <x v="0"/>
    <m/>
    <x v="9"/>
    <x v="0"/>
    <x v="0"/>
    <x v="0"/>
    <x v="36"/>
    <x v="36"/>
    <x v="12"/>
    <x v="2"/>
    <x v="0"/>
    <m/>
    <m/>
    <m/>
    <m/>
    <n v="2300"/>
    <m/>
    <m/>
  </r>
  <r>
    <x v="9"/>
    <x v="0"/>
    <x v="0"/>
    <x v="0"/>
    <m/>
    <x v="9"/>
    <x v="0"/>
    <x v="0"/>
    <x v="0"/>
    <x v="45"/>
    <x v="45"/>
    <x v="28"/>
    <x v="3"/>
    <x v="0"/>
    <m/>
    <m/>
    <m/>
    <m/>
    <n v="5734"/>
    <m/>
    <m/>
  </r>
  <r>
    <x v="9"/>
    <x v="0"/>
    <x v="0"/>
    <x v="0"/>
    <m/>
    <x v="9"/>
    <x v="0"/>
    <x v="0"/>
    <x v="0"/>
    <x v="46"/>
    <x v="46"/>
    <x v="29"/>
    <x v="3"/>
    <x v="0"/>
    <m/>
    <m/>
    <m/>
    <m/>
    <n v="4782"/>
    <m/>
    <m/>
  </r>
  <r>
    <x v="9"/>
    <x v="0"/>
    <x v="1"/>
    <x v="0"/>
    <m/>
    <x v="9"/>
    <x v="0"/>
    <x v="0"/>
    <x v="0"/>
    <x v="48"/>
    <x v="48"/>
    <x v="31"/>
    <x v="3"/>
    <x v="0"/>
    <m/>
    <m/>
    <m/>
    <m/>
    <n v="4790.6000000000004"/>
    <m/>
    <m/>
  </r>
  <r>
    <x v="9"/>
    <x v="0"/>
    <x v="0"/>
    <x v="0"/>
    <m/>
    <x v="9"/>
    <x v="0"/>
    <x v="0"/>
    <x v="0"/>
    <x v="47"/>
    <x v="47"/>
    <x v="30"/>
    <x v="3"/>
    <x v="0"/>
    <m/>
    <m/>
    <m/>
    <m/>
    <n v="6000"/>
    <m/>
    <m/>
  </r>
  <r>
    <x v="9"/>
    <x v="0"/>
    <x v="0"/>
    <x v="0"/>
    <m/>
    <x v="9"/>
    <x v="0"/>
    <x v="0"/>
    <x v="0"/>
    <x v="49"/>
    <x v="49"/>
    <x v="32"/>
    <x v="3"/>
    <x v="0"/>
    <m/>
    <m/>
    <m/>
    <m/>
    <n v="4578"/>
    <m/>
    <m/>
  </r>
  <r>
    <x v="9"/>
    <x v="0"/>
    <x v="0"/>
    <x v="0"/>
    <m/>
    <x v="9"/>
    <x v="0"/>
    <x v="0"/>
    <x v="0"/>
    <x v="50"/>
    <x v="50"/>
    <x v="28"/>
    <x v="3"/>
    <x v="0"/>
    <m/>
    <m/>
    <m/>
    <m/>
    <n v="0"/>
    <m/>
    <m/>
  </r>
  <r>
    <x v="9"/>
    <x v="0"/>
    <x v="0"/>
    <x v="0"/>
    <m/>
    <x v="9"/>
    <x v="0"/>
    <x v="0"/>
    <x v="0"/>
    <x v="37"/>
    <x v="37"/>
    <x v="20"/>
    <x v="3"/>
    <x v="0"/>
    <m/>
    <m/>
    <m/>
    <m/>
    <n v="19152"/>
    <m/>
    <m/>
  </r>
  <r>
    <x v="9"/>
    <x v="0"/>
    <x v="0"/>
    <x v="0"/>
    <m/>
    <x v="9"/>
    <x v="0"/>
    <x v="0"/>
    <x v="0"/>
    <x v="39"/>
    <x v="39"/>
    <x v="22"/>
    <x v="3"/>
    <x v="0"/>
    <m/>
    <m/>
    <m/>
    <m/>
    <n v="5338"/>
    <m/>
    <m/>
  </r>
  <r>
    <x v="9"/>
    <x v="0"/>
    <x v="0"/>
    <x v="0"/>
    <m/>
    <x v="9"/>
    <x v="0"/>
    <x v="0"/>
    <x v="0"/>
    <x v="40"/>
    <x v="40"/>
    <x v="23"/>
    <x v="3"/>
    <x v="0"/>
    <m/>
    <m/>
    <m/>
    <m/>
    <n v="7964"/>
    <m/>
    <m/>
  </r>
  <r>
    <x v="9"/>
    <x v="0"/>
    <x v="0"/>
    <x v="0"/>
    <m/>
    <x v="9"/>
    <x v="0"/>
    <x v="0"/>
    <x v="1"/>
    <x v="41"/>
    <x v="41"/>
    <x v="24"/>
    <x v="3"/>
    <x v="0"/>
    <m/>
    <m/>
    <m/>
    <m/>
    <n v="10000"/>
    <m/>
    <m/>
  </r>
  <r>
    <x v="9"/>
    <x v="0"/>
    <x v="0"/>
    <x v="0"/>
    <m/>
    <x v="9"/>
    <x v="0"/>
    <x v="0"/>
    <x v="0"/>
    <x v="38"/>
    <x v="38"/>
    <x v="21"/>
    <x v="3"/>
    <x v="0"/>
    <m/>
    <m/>
    <m/>
    <m/>
    <n v="5917"/>
    <m/>
    <m/>
  </r>
  <r>
    <x v="9"/>
    <x v="0"/>
    <x v="1"/>
    <x v="0"/>
    <m/>
    <x v="9"/>
    <x v="0"/>
    <x v="0"/>
    <x v="0"/>
    <x v="42"/>
    <x v="42"/>
    <x v="25"/>
    <x v="3"/>
    <x v="0"/>
    <m/>
    <m/>
    <m/>
    <m/>
    <n v="8542.25"/>
    <m/>
    <m/>
  </r>
  <r>
    <x v="9"/>
    <x v="0"/>
    <x v="0"/>
    <x v="0"/>
    <m/>
    <x v="9"/>
    <x v="0"/>
    <x v="0"/>
    <x v="0"/>
    <x v="43"/>
    <x v="43"/>
    <x v="26"/>
    <x v="3"/>
    <x v="0"/>
    <m/>
    <m/>
    <m/>
    <m/>
    <n v="5950"/>
    <m/>
    <m/>
  </r>
  <r>
    <x v="9"/>
    <x v="0"/>
    <x v="0"/>
    <x v="0"/>
    <m/>
    <x v="9"/>
    <x v="0"/>
    <x v="0"/>
    <x v="0"/>
    <x v="44"/>
    <x v="44"/>
    <x v="27"/>
    <x v="3"/>
    <x v="0"/>
    <m/>
    <m/>
    <m/>
    <m/>
    <n v="6963"/>
    <m/>
    <m/>
  </r>
  <r>
    <x v="9"/>
    <x v="0"/>
    <x v="1"/>
    <x v="0"/>
    <m/>
    <x v="9"/>
    <x v="0"/>
    <x v="0"/>
    <x v="0"/>
    <x v="51"/>
    <x v="51"/>
    <x v="28"/>
    <x v="3"/>
    <x v="0"/>
    <m/>
    <m/>
    <m/>
    <m/>
    <n v="0"/>
    <m/>
    <m/>
  </r>
  <r>
    <x v="9"/>
    <x v="0"/>
    <x v="1"/>
    <x v="0"/>
    <m/>
    <x v="9"/>
    <x v="0"/>
    <x v="0"/>
    <x v="0"/>
    <x v="188"/>
    <x v="188"/>
    <x v="107"/>
    <x v="13"/>
    <x v="1"/>
    <m/>
    <m/>
    <m/>
    <m/>
    <n v="1000"/>
    <m/>
    <m/>
  </r>
  <r>
    <x v="9"/>
    <x v="0"/>
    <x v="1"/>
    <x v="0"/>
    <m/>
    <x v="9"/>
    <x v="0"/>
    <x v="0"/>
    <x v="0"/>
    <x v="187"/>
    <x v="187"/>
    <x v="106"/>
    <x v="13"/>
    <x v="1"/>
    <m/>
    <m/>
    <m/>
    <m/>
    <n v="0"/>
    <m/>
    <m/>
  </r>
  <r>
    <x v="9"/>
    <x v="0"/>
    <x v="0"/>
    <x v="0"/>
    <m/>
    <x v="9"/>
    <x v="0"/>
    <x v="0"/>
    <x v="0"/>
    <x v="190"/>
    <x v="190"/>
    <x v="109"/>
    <x v="13"/>
    <x v="1"/>
    <m/>
    <m/>
    <m/>
    <m/>
    <n v="3910"/>
    <m/>
    <m/>
  </r>
  <r>
    <x v="9"/>
    <x v="0"/>
    <x v="0"/>
    <x v="0"/>
    <m/>
    <x v="9"/>
    <x v="0"/>
    <x v="0"/>
    <x v="0"/>
    <x v="189"/>
    <x v="189"/>
    <x v="108"/>
    <x v="13"/>
    <x v="1"/>
    <m/>
    <m/>
    <m/>
    <m/>
    <n v="3883.08"/>
    <m/>
    <m/>
  </r>
  <r>
    <x v="9"/>
    <x v="0"/>
    <x v="1"/>
    <x v="0"/>
    <m/>
    <x v="9"/>
    <x v="0"/>
    <x v="0"/>
    <x v="0"/>
    <x v="191"/>
    <x v="191"/>
    <x v="110"/>
    <x v="13"/>
    <x v="1"/>
    <m/>
    <m/>
    <m/>
    <m/>
    <n v="1500"/>
    <m/>
    <m/>
  </r>
  <r>
    <x v="9"/>
    <x v="0"/>
    <x v="0"/>
    <x v="0"/>
    <m/>
    <x v="9"/>
    <x v="0"/>
    <x v="0"/>
    <x v="0"/>
    <x v="192"/>
    <x v="192"/>
    <x v="111"/>
    <x v="13"/>
    <x v="1"/>
    <m/>
    <m/>
    <m/>
    <m/>
    <n v="4323.3"/>
    <m/>
    <m/>
  </r>
  <r>
    <x v="9"/>
    <x v="0"/>
    <x v="1"/>
    <x v="0"/>
    <m/>
    <x v="9"/>
    <x v="0"/>
    <x v="0"/>
    <x v="0"/>
    <x v="186"/>
    <x v="186"/>
    <x v="105"/>
    <x v="13"/>
    <x v="1"/>
    <m/>
    <m/>
    <m/>
    <m/>
    <n v="2115"/>
    <m/>
    <m/>
  </r>
  <r>
    <x v="9"/>
    <x v="0"/>
    <x v="1"/>
    <x v="1"/>
    <m/>
    <x v="9"/>
    <x v="0"/>
    <x v="0"/>
    <x v="0"/>
    <x v="193"/>
    <x v="193"/>
    <x v="112"/>
    <x v="13"/>
    <x v="1"/>
    <m/>
    <m/>
    <m/>
    <m/>
    <n v="12611.4"/>
    <m/>
    <m/>
  </r>
  <r>
    <x v="9"/>
    <x v="0"/>
    <x v="0"/>
    <x v="0"/>
    <m/>
    <x v="9"/>
    <x v="0"/>
    <x v="0"/>
    <x v="1"/>
    <x v="194"/>
    <x v="194"/>
    <x v="113"/>
    <x v="13"/>
    <x v="1"/>
    <m/>
    <m/>
    <m/>
    <m/>
    <n v="0"/>
    <m/>
    <m/>
  </r>
  <r>
    <x v="9"/>
    <x v="0"/>
    <x v="0"/>
    <x v="0"/>
    <m/>
    <x v="9"/>
    <x v="0"/>
    <x v="0"/>
    <x v="0"/>
    <x v="52"/>
    <x v="52"/>
    <x v="33"/>
    <x v="4"/>
    <x v="0"/>
    <m/>
    <m/>
    <m/>
    <m/>
    <n v="7500"/>
    <m/>
    <m/>
  </r>
  <r>
    <x v="9"/>
    <x v="0"/>
    <x v="0"/>
    <x v="0"/>
    <m/>
    <x v="9"/>
    <x v="0"/>
    <x v="0"/>
    <x v="0"/>
    <x v="64"/>
    <x v="64"/>
    <x v="45"/>
    <x v="4"/>
    <x v="0"/>
    <m/>
    <m/>
    <m/>
    <m/>
    <n v="7000"/>
    <m/>
    <m/>
  </r>
  <r>
    <x v="9"/>
    <x v="0"/>
    <x v="1"/>
    <x v="0"/>
    <m/>
    <x v="9"/>
    <x v="0"/>
    <x v="0"/>
    <x v="0"/>
    <x v="65"/>
    <x v="65"/>
    <x v="46"/>
    <x v="4"/>
    <x v="0"/>
    <m/>
    <m/>
    <m/>
    <m/>
    <n v="2500"/>
    <m/>
    <m/>
  </r>
  <r>
    <x v="9"/>
    <x v="0"/>
    <x v="0"/>
    <x v="0"/>
    <m/>
    <x v="9"/>
    <x v="0"/>
    <x v="0"/>
    <x v="0"/>
    <x v="53"/>
    <x v="53"/>
    <x v="34"/>
    <x v="4"/>
    <x v="0"/>
    <m/>
    <m/>
    <m/>
    <m/>
    <n v="3088"/>
    <m/>
    <m/>
  </r>
  <r>
    <x v="9"/>
    <x v="0"/>
    <x v="1"/>
    <x v="0"/>
    <m/>
    <x v="9"/>
    <x v="0"/>
    <x v="0"/>
    <x v="0"/>
    <x v="54"/>
    <x v="54"/>
    <x v="35"/>
    <x v="4"/>
    <x v="0"/>
    <m/>
    <m/>
    <m/>
    <m/>
    <n v="4564"/>
    <m/>
    <m/>
  </r>
  <r>
    <x v="9"/>
    <x v="0"/>
    <x v="0"/>
    <x v="0"/>
    <m/>
    <x v="9"/>
    <x v="0"/>
    <x v="0"/>
    <x v="0"/>
    <x v="55"/>
    <x v="55"/>
    <x v="36"/>
    <x v="4"/>
    <x v="0"/>
    <m/>
    <m/>
    <m/>
    <m/>
    <n v="0"/>
    <m/>
    <m/>
  </r>
  <r>
    <x v="9"/>
    <x v="0"/>
    <x v="0"/>
    <x v="0"/>
    <m/>
    <x v="9"/>
    <x v="0"/>
    <x v="0"/>
    <x v="0"/>
    <x v="56"/>
    <x v="56"/>
    <x v="37"/>
    <x v="4"/>
    <x v="0"/>
    <m/>
    <m/>
    <m/>
    <m/>
    <n v="3988"/>
    <m/>
    <m/>
  </r>
  <r>
    <x v="9"/>
    <x v="0"/>
    <x v="1"/>
    <x v="0"/>
    <m/>
    <x v="9"/>
    <x v="0"/>
    <x v="0"/>
    <x v="1"/>
    <x v="57"/>
    <x v="57"/>
    <x v="38"/>
    <x v="4"/>
    <x v="0"/>
    <m/>
    <m/>
    <m/>
    <m/>
    <n v="0"/>
    <m/>
    <m/>
  </r>
  <r>
    <x v="9"/>
    <x v="0"/>
    <x v="0"/>
    <x v="0"/>
    <m/>
    <x v="9"/>
    <x v="0"/>
    <x v="0"/>
    <x v="0"/>
    <x v="58"/>
    <x v="58"/>
    <x v="39"/>
    <x v="4"/>
    <x v="0"/>
    <m/>
    <m/>
    <m/>
    <m/>
    <n v="2680"/>
    <m/>
    <m/>
  </r>
  <r>
    <x v="9"/>
    <x v="0"/>
    <x v="1"/>
    <x v="0"/>
    <m/>
    <x v="9"/>
    <x v="0"/>
    <x v="0"/>
    <x v="1"/>
    <x v="59"/>
    <x v="59"/>
    <x v="40"/>
    <x v="4"/>
    <x v="0"/>
    <m/>
    <m/>
    <m/>
    <m/>
    <n v="3534.16"/>
    <m/>
    <m/>
  </r>
  <r>
    <x v="9"/>
    <x v="0"/>
    <x v="0"/>
    <x v="0"/>
    <m/>
    <x v="9"/>
    <x v="0"/>
    <x v="0"/>
    <x v="0"/>
    <x v="60"/>
    <x v="60"/>
    <x v="41"/>
    <x v="4"/>
    <x v="0"/>
    <m/>
    <m/>
    <m/>
    <m/>
    <n v="10296"/>
    <m/>
    <m/>
  </r>
  <r>
    <x v="9"/>
    <x v="0"/>
    <x v="0"/>
    <x v="0"/>
    <m/>
    <x v="9"/>
    <x v="0"/>
    <x v="0"/>
    <x v="0"/>
    <x v="61"/>
    <x v="61"/>
    <x v="42"/>
    <x v="4"/>
    <x v="0"/>
    <m/>
    <m/>
    <m/>
    <m/>
    <n v="6915.2"/>
    <m/>
    <m/>
  </r>
  <r>
    <x v="9"/>
    <x v="0"/>
    <x v="0"/>
    <x v="0"/>
    <m/>
    <x v="9"/>
    <x v="0"/>
    <x v="0"/>
    <x v="0"/>
    <x v="62"/>
    <x v="62"/>
    <x v="43"/>
    <x v="4"/>
    <x v="0"/>
    <m/>
    <m/>
    <m/>
    <m/>
    <n v="4407"/>
    <m/>
    <m/>
  </r>
  <r>
    <x v="9"/>
    <x v="0"/>
    <x v="1"/>
    <x v="0"/>
    <m/>
    <x v="9"/>
    <x v="0"/>
    <x v="0"/>
    <x v="1"/>
    <x v="63"/>
    <x v="63"/>
    <x v="44"/>
    <x v="4"/>
    <x v="0"/>
    <m/>
    <m/>
    <m/>
    <m/>
    <n v="2000"/>
    <m/>
    <m/>
  </r>
  <r>
    <x v="9"/>
    <x v="0"/>
    <x v="1"/>
    <x v="0"/>
    <m/>
    <x v="9"/>
    <x v="0"/>
    <x v="0"/>
    <x v="0"/>
    <x v="66"/>
    <x v="66"/>
    <x v="47"/>
    <x v="5"/>
    <x v="0"/>
    <m/>
    <m/>
    <m/>
    <m/>
    <n v="150"/>
    <m/>
    <m/>
  </r>
  <r>
    <x v="9"/>
    <x v="0"/>
    <x v="1"/>
    <x v="0"/>
    <m/>
    <x v="9"/>
    <x v="0"/>
    <x v="0"/>
    <x v="0"/>
    <x v="68"/>
    <x v="68"/>
    <x v="48"/>
    <x v="5"/>
    <x v="0"/>
    <m/>
    <m/>
    <m/>
    <m/>
    <n v="3098.75"/>
    <m/>
    <m/>
  </r>
  <r>
    <x v="9"/>
    <x v="0"/>
    <x v="0"/>
    <x v="0"/>
    <m/>
    <x v="9"/>
    <x v="0"/>
    <x v="0"/>
    <x v="0"/>
    <x v="69"/>
    <x v="69"/>
    <x v="49"/>
    <x v="5"/>
    <x v="0"/>
    <m/>
    <m/>
    <m/>
    <m/>
    <n v="7646"/>
    <m/>
    <m/>
  </r>
  <r>
    <x v="9"/>
    <x v="0"/>
    <x v="0"/>
    <x v="0"/>
    <m/>
    <x v="9"/>
    <x v="0"/>
    <x v="0"/>
    <x v="0"/>
    <x v="70"/>
    <x v="70"/>
    <x v="50"/>
    <x v="5"/>
    <x v="0"/>
    <m/>
    <m/>
    <m/>
    <m/>
    <n v="21836"/>
    <m/>
    <m/>
  </r>
  <r>
    <x v="9"/>
    <x v="0"/>
    <x v="0"/>
    <x v="0"/>
    <m/>
    <x v="9"/>
    <x v="0"/>
    <x v="0"/>
    <x v="0"/>
    <x v="67"/>
    <x v="67"/>
    <x v="47"/>
    <x v="5"/>
    <x v="0"/>
    <m/>
    <m/>
    <m/>
    <m/>
    <n v="3343"/>
    <m/>
    <m/>
  </r>
  <r>
    <x v="9"/>
    <x v="0"/>
    <x v="0"/>
    <x v="0"/>
    <m/>
    <x v="9"/>
    <x v="0"/>
    <x v="0"/>
    <x v="0"/>
    <x v="71"/>
    <x v="71"/>
    <x v="48"/>
    <x v="5"/>
    <x v="0"/>
    <m/>
    <m/>
    <m/>
    <m/>
    <n v="2642.33"/>
    <m/>
    <m/>
  </r>
  <r>
    <x v="9"/>
    <x v="0"/>
    <x v="0"/>
    <x v="0"/>
    <m/>
    <x v="9"/>
    <x v="0"/>
    <x v="0"/>
    <x v="0"/>
    <x v="72"/>
    <x v="72"/>
    <x v="51"/>
    <x v="5"/>
    <x v="0"/>
    <m/>
    <m/>
    <m/>
    <m/>
    <n v="10321"/>
    <m/>
    <m/>
  </r>
  <r>
    <x v="9"/>
    <x v="0"/>
    <x v="0"/>
    <x v="0"/>
    <m/>
    <x v="9"/>
    <x v="0"/>
    <x v="0"/>
    <x v="0"/>
    <x v="73"/>
    <x v="73"/>
    <x v="52"/>
    <x v="5"/>
    <x v="0"/>
    <m/>
    <m/>
    <m/>
    <m/>
    <n v="3659"/>
    <m/>
    <m/>
  </r>
  <r>
    <x v="9"/>
    <x v="0"/>
    <x v="0"/>
    <x v="0"/>
    <m/>
    <x v="9"/>
    <x v="0"/>
    <x v="0"/>
    <x v="0"/>
    <x v="74"/>
    <x v="74"/>
    <x v="53"/>
    <x v="5"/>
    <x v="0"/>
    <m/>
    <m/>
    <m/>
    <m/>
    <n v="8431"/>
    <m/>
    <m/>
  </r>
  <r>
    <x v="9"/>
    <x v="0"/>
    <x v="0"/>
    <x v="0"/>
    <m/>
    <x v="9"/>
    <x v="0"/>
    <x v="0"/>
    <x v="0"/>
    <x v="195"/>
    <x v="195"/>
    <x v="114"/>
    <x v="14"/>
    <x v="2"/>
    <m/>
    <m/>
    <m/>
    <m/>
    <n v="4200"/>
    <m/>
    <m/>
  </r>
  <r>
    <x v="9"/>
    <x v="0"/>
    <x v="1"/>
    <x v="0"/>
    <m/>
    <x v="9"/>
    <x v="0"/>
    <x v="0"/>
    <x v="0"/>
    <x v="217"/>
    <x v="217"/>
    <x v="123"/>
    <x v="14"/>
    <x v="2"/>
    <m/>
    <m/>
    <m/>
    <m/>
    <n v="1000"/>
    <m/>
    <m/>
  </r>
  <r>
    <x v="9"/>
    <x v="0"/>
    <x v="1"/>
    <x v="0"/>
    <m/>
    <x v="9"/>
    <x v="0"/>
    <x v="0"/>
    <x v="0"/>
    <x v="198"/>
    <x v="198"/>
    <x v="115"/>
    <x v="14"/>
    <x v="2"/>
    <m/>
    <m/>
    <m/>
    <m/>
    <n v="1000"/>
    <m/>
    <m/>
  </r>
  <r>
    <x v="9"/>
    <x v="0"/>
    <x v="1"/>
    <x v="0"/>
    <m/>
    <x v="9"/>
    <x v="0"/>
    <x v="0"/>
    <x v="0"/>
    <x v="201"/>
    <x v="201"/>
    <x v="116"/>
    <x v="14"/>
    <x v="2"/>
    <m/>
    <m/>
    <m/>
    <m/>
    <n v="0"/>
    <m/>
    <m/>
  </r>
  <r>
    <x v="9"/>
    <x v="0"/>
    <x v="1"/>
    <x v="0"/>
    <m/>
    <x v="9"/>
    <x v="0"/>
    <x v="0"/>
    <x v="0"/>
    <x v="204"/>
    <x v="204"/>
    <x v="117"/>
    <x v="14"/>
    <x v="2"/>
    <m/>
    <m/>
    <m/>
    <m/>
    <n v="2059"/>
    <m/>
    <m/>
  </r>
  <r>
    <x v="9"/>
    <x v="0"/>
    <x v="1"/>
    <x v="0"/>
    <m/>
    <x v="9"/>
    <x v="0"/>
    <x v="0"/>
    <x v="0"/>
    <x v="218"/>
    <x v="218"/>
    <x v="124"/>
    <x v="14"/>
    <x v="2"/>
    <m/>
    <m/>
    <m/>
    <m/>
    <n v="600"/>
    <m/>
    <m/>
  </r>
  <r>
    <x v="9"/>
    <x v="0"/>
    <x v="1"/>
    <x v="0"/>
    <m/>
    <x v="9"/>
    <x v="0"/>
    <x v="0"/>
    <x v="0"/>
    <x v="221"/>
    <x v="221"/>
    <x v="126"/>
    <x v="14"/>
    <x v="2"/>
    <m/>
    <m/>
    <m/>
    <m/>
    <n v="2988"/>
    <m/>
    <m/>
  </r>
  <r>
    <x v="9"/>
    <x v="0"/>
    <x v="1"/>
    <x v="0"/>
    <m/>
    <x v="9"/>
    <x v="0"/>
    <x v="0"/>
    <x v="0"/>
    <x v="223"/>
    <x v="223"/>
    <x v="121"/>
    <x v="14"/>
    <x v="2"/>
    <m/>
    <m/>
    <m/>
    <m/>
    <n v="1445"/>
    <m/>
    <m/>
  </r>
  <r>
    <x v="9"/>
    <x v="0"/>
    <x v="0"/>
    <x v="0"/>
    <m/>
    <x v="9"/>
    <x v="0"/>
    <x v="0"/>
    <x v="0"/>
    <x v="205"/>
    <x v="205"/>
    <x v="117"/>
    <x v="14"/>
    <x v="2"/>
    <m/>
    <m/>
    <m/>
    <m/>
    <n v="1171"/>
    <m/>
    <m/>
  </r>
  <r>
    <x v="9"/>
    <x v="0"/>
    <x v="0"/>
    <x v="0"/>
    <m/>
    <x v="9"/>
    <x v="0"/>
    <x v="0"/>
    <x v="0"/>
    <x v="209"/>
    <x v="209"/>
    <x v="119"/>
    <x v="14"/>
    <x v="2"/>
    <m/>
    <m/>
    <m/>
    <m/>
    <n v="1250"/>
    <m/>
    <m/>
  </r>
  <r>
    <x v="9"/>
    <x v="0"/>
    <x v="0"/>
    <x v="0"/>
    <m/>
    <x v="9"/>
    <x v="0"/>
    <x v="0"/>
    <x v="0"/>
    <x v="212"/>
    <x v="212"/>
    <x v="120"/>
    <x v="14"/>
    <x v="2"/>
    <m/>
    <m/>
    <m/>
    <m/>
    <n v="5515"/>
    <m/>
    <m/>
  </r>
  <r>
    <x v="9"/>
    <x v="0"/>
    <x v="1"/>
    <x v="0"/>
    <m/>
    <x v="9"/>
    <x v="0"/>
    <x v="0"/>
    <x v="0"/>
    <x v="208"/>
    <x v="208"/>
    <x v="118"/>
    <x v="14"/>
    <x v="2"/>
    <m/>
    <m/>
    <m/>
    <m/>
    <n v="1250"/>
    <m/>
    <m/>
  </r>
  <r>
    <x v="9"/>
    <x v="0"/>
    <x v="1"/>
    <x v="0"/>
    <m/>
    <x v="9"/>
    <x v="0"/>
    <x v="0"/>
    <x v="0"/>
    <x v="225"/>
    <x v="225"/>
    <x v="126"/>
    <x v="14"/>
    <x v="2"/>
    <m/>
    <m/>
    <m/>
    <m/>
    <n v="1346"/>
    <m/>
    <m/>
  </r>
  <r>
    <x v="9"/>
    <x v="0"/>
    <x v="1"/>
    <x v="0"/>
    <m/>
    <x v="9"/>
    <x v="0"/>
    <x v="0"/>
    <x v="0"/>
    <x v="226"/>
    <x v="226"/>
    <x v="127"/>
    <x v="14"/>
    <x v="2"/>
    <m/>
    <m/>
    <m/>
    <m/>
    <n v="1000"/>
    <m/>
    <m/>
  </r>
  <r>
    <x v="9"/>
    <x v="0"/>
    <x v="1"/>
    <x v="0"/>
    <m/>
    <x v="9"/>
    <x v="0"/>
    <x v="0"/>
    <x v="0"/>
    <x v="203"/>
    <x v="203"/>
    <x v="116"/>
    <x v="14"/>
    <x v="2"/>
    <m/>
    <m/>
    <m/>
    <m/>
    <n v="126"/>
    <m/>
    <m/>
  </r>
  <r>
    <x v="9"/>
    <x v="0"/>
    <x v="0"/>
    <x v="0"/>
    <m/>
    <x v="9"/>
    <x v="0"/>
    <x v="0"/>
    <x v="0"/>
    <x v="202"/>
    <x v="202"/>
    <x v="116"/>
    <x v="14"/>
    <x v="2"/>
    <m/>
    <m/>
    <m/>
    <m/>
    <n v="0"/>
    <m/>
    <m/>
  </r>
  <r>
    <x v="9"/>
    <x v="0"/>
    <x v="1"/>
    <x v="0"/>
    <m/>
    <x v="9"/>
    <x v="0"/>
    <x v="0"/>
    <x v="0"/>
    <x v="199"/>
    <x v="199"/>
    <x v="115"/>
    <x v="14"/>
    <x v="2"/>
    <m/>
    <m/>
    <m/>
    <m/>
    <n v="0"/>
    <m/>
    <m/>
  </r>
  <r>
    <x v="9"/>
    <x v="0"/>
    <x v="0"/>
    <x v="0"/>
    <m/>
    <x v="9"/>
    <x v="0"/>
    <x v="0"/>
    <x v="0"/>
    <x v="227"/>
    <x v="227"/>
    <x v="127"/>
    <x v="14"/>
    <x v="2"/>
    <m/>
    <m/>
    <m/>
    <m/>
    <n v="2357"/>
    <m/>
    <m/>
  </r>
  <r>
    <x v="9"/>
    <x v="0"/>
    <x v="0"/>
    <x v="0"/>
    <m/>
    <x v="9"/>
    <x v="0"/>
    <x v="0"/>
    <x v="0"/>
    <x v="213"/>
    <x v="213"/>
    <x v="121"/>
    <x v="14"/>
    <x v="2"/>
    <m/>
    <m/>
    <m/>
    <m/>
    <n v="3051"/>
    <m/>
    <m/>
  </r>
  <r>
    <x v="9"/>
    <x v="0"/>
    <x v="1"/>
    <x v="0"/>
    <m/>
    <x v="9"/>
    <x v="0"/>
    <x v="0"/>
    <x v="0"/>
    <x v="219"/>
    <x v="219"/>
    <x v="124"/>
    <x v="14"/>
    <x v="2"/>
    <m/>
    <m/>
    <m/>
    <m/>
    <n v="875"/>
    <m/>
    <m/>
  </r>
  <r>
    <x v="9"/>
    <x v="0"/>
    <x v="1"/>
    <x v="0"/>
    <m/>
    <x v="9"/>
    <x v="0"/>
    <x v="0"/>
    <x v="0"/>
    <x v="196"/>
    <x v="196"/>
    <x v="114"/>
    <x v="14"/>
    <x v="2"/>
    <m/>
    <m/>
    <m/>
    <m/>
    <n v="2472.89"/>
    <m/>
    <m/>
  </r>
  <r>
    <x v="9"/>
    <x v="0"/>
    <x v="1"/>
    <x v="0"/>
    <m/>
    <x v="9"/>
    <x v="0"/>
    <x v="0"/>
    <x v="0"/>
    <x v="206"/>
    <x v="206"/>
    <x v="117"/>
    <x v="14"/>
    <x v="2"/>
    <m/>
    <m/>
    <m/>
    <m/>
    <n v="0"/>
    <m/>
    <m/>
  </r>
  <r>
    <x v="9"/>
    <x v="0"/>
    <x v="0"/>
    <x v="0"/>
    <m/>
    <x v="9"/>
    <x v="0"/>
    <x v="0"/>
    <x v="0"/>
    <x v="210"/>
    <x v="210"/>
    <x v="119"/>
    <x v="14"/>
    <x v="2"/>
    <m/>
    <m/>
    <m/>
    <m/>
    <n v="2544.5"/>
    <m/>
    <m/>
  </r>
  <r>
    <x v="9"/>
    <x v="0"/>
    <x v="1"/>
    <x v="0"/>
    <m/>
    <x v="9"/>
    <x v="0"/>
    <x v="0"/>
    <x v="0"/>
    <x v="200"/>
    <x v="200"/>
    <x v="115"/>
    <x v="14"/>
    <x v="2"/>
    <m/>
    <m/>
    <m/>
    <m/>
    <n v="0"/>
    <m/>
    <m/>
  </r>
  <r>
    <x v="9"/>
    <x v="0"/>
    <x v="1"/>
    <x v="0"/>
    <m/>
    <x v="9"/>
    <x v="0"/>
    <x v="0"/>
    <x v="0"/>
    <x v="228"/>
    <x v="228"/>
    <x v="124"/>
    <x v="14"/>
    <x v="2"/>
    <m/>
    <m/>
    <m/>
    <m/>
    <n v="400"/>
    <m/>
    <m/>
  </r>
  <r>
    <x v="9"/>
    <x v="0"/>
    <x v="0"/>
    <x v="0"/>
    <m/>
    <x v="9"/>
    <x v="0"/>
    <x v="0"/>
    <x v="0"/>
    <x v="224"/>
    <x v="224"/>
    <x v="125"/>
    <x v="14"/>
    <x v="2"/>
    <m/>
    <m/>
    <m/>
    <m/>
    <n v="0"/>
    <m/>
    <m/>
  </r>
  <r>
    <x v="9"/>
    <x v="0"/>
    <x v="0"/>
    <x v="0"/>
    <m/>
    <x v="9"/>
    <x v="0"/>
    <x v="0"/>
    <x v="0"/>
    <x v="211"/>
    <x v="211"/>
    <x v="119"/>
    <x v="14"/>
    <x v="2"/>
    <m/>
    <m/>
    <m/>
    <m/>
    <n v="1600"/>
    <m/>
    <m/>
  </r>
  <r>
    <x v="9"/>
    <x v="0"/>
    <x v="1"/>
    <x v="0"/>
    <m/>
    <x v="9"/>
    <x v="0"/>
    <x v="0"/>
    <x v="0"/>
    <x v="222"/>
    <x v="222"/>
    <x v="126"/>
    <x v="14"/>
    <x v="2"/>
    <m/>
    <m/>
    <m/>
    <m/>
    <n v="0"/>
    <m/>
    <m/>
  </r>
  <r>
    <x v="9"/>
    <x v="0"/>
    <x v="0"/>
    <x v="0"/>
    <m/>
    <x v="9"/>
    <x v="0"/>
    <x v="0"/>
    <x v="0"/>
    <x v="197"/>
    <x v="197"/>
    <x v="114"/>
    <x v="14"/>
    <x v="2"/>
    <m/>
    <m/>
    <m/>
    <m/>
    <n v="0"/>
    <m/>
    <m/>
  </r>
  <r>
    <x v="9"/>
    <x v="0"/>
    <x v="1"/>
    <x v="0"/>
    <m/>
    <x v="9"/>
    <x v="0"/>
    <x v="0"/>
    <x v="0"/>
    <x v="214"/>
    <x v="214"/>
    <x v="118"/>
    <x v="14"/>
    <x v="2"/>
    <m/>
    <m/>
    <m/>
    <m/>
    <n v="500"/>
    <m/>
    <m/>
  </r>
  <r>
    <x v="9"/>
    <x v="0"/>
    <x v="1"/>
    <x v="0"/>
    <m/>
    <x v="9"/>
    <x v="0"/>
    <x v="0"/>
    <x v="0"/>
    <x v="220"/>
    <x v="220"/>
    <x v="125"/>
    <x v="14"/>
    <x v="2"/>
    <m/>
    <m/>
    <m/>
    <m/>
    <n v="200"/>
    <m/>
    <m/>
  </r>
  <r>
    <x v="9"/>
    <x v="0"/>
    <x v="0"/>
    <x v="0"/>
    <m/>
    <x v="9"/>
    <x v="0"/>
    <x v="0"/>
    <x v="0"/>
    <x v="215"/>
    <x v="215"/>
    <x v="118"/>
    <x v="14"/>
    <x v="2"/>
    <m/>
    <m/>
    <m/>
    <m/>
    <n v="2602"/>
    <m/>
    <m/>
  </r>
  <r>
    <x v="9"/>
    <x v="0"/>
    <x v="0"/>
    <x v="0"/>
    <m/>
    <x v="9"/>
    <x v="0"/>
    <x v="0"/>
    <x v="0"/>
    <x v="207"/>
    <x v="207"/>
    <x v="117"/>
    <x v="14"/>
    <x v="2"/>
    <m/>
    <m/>
    <m/>
    <m/>
    <n v="3728"/>
    <m/>
    <m/>
  </r>
  <r>
    <x v="9"/>
    <x v="0"/>
    <x v="1"/>
    <x v="0"/>
    <m/>
    <x v="9"/>
    <x v="0"/>
    <x v="0"/>
    <x v="0"/>
    <x v="216"/>
    <x v="216"/>
    <x v="122"/>
    <x v="14"/>
    <x v="2"/>
    <m/>
    <m/>
    <m/>
    <m/>
    <n v="5227"/>
    <m/>
    <m/>
  </r>
  <r>
    <x v="9"/>
    <x v="0"/>
    <x v="1"/>
    <x v="0"/>
    <m/>
    <x v="9"/>
    <x v="0"/>
    <x v="0"/>
    <x v="0"/>
    <x v="229"/>
    <x v="229"/>
    <x v="128"/>
    <x v="15"/>
    <x v="2"/>
    <m/>
    <m/>
    <m/>
    <m/>
    <n v="2206.17"/>
    <m/>
    <m/>
  </r>
  <r>
    <x v="9"/>
    <x v="0"/>
    <x v="0"/>
    <x v="0"/>
    <m/>
    <x v="9"/>
    <x v="0"/>
    <x v="0"/>
    <x v="1"/>
    <x v="230"/>
    <x v="230"/>
    <x v="129"/>
    <x v="15"/>
    <x v="2"/>
    <m/>
    <m/>
    <m/>
    <m/>
    <n v="12839"/>
    <m/>
    <m/>
  </r>
  <r>
    <x v="9"/>
    <x v="0"/>
    <x v="0"/>
    <x v="0"/>
    <m/>
    <x v="9"/>
    <x v="0"/>
    <x v="0"/>
    <x v="0"/>
    <x v="231"/>
    <x v="231"/>
    <x v="130"/>
    <x v="15"/>
    <x v="2"/>
    <m/>
    <m/>
    <m/>
    <m/>
    <n v="11157"/>
    <m/>
    <m/>
  </r>
  <r>
    <x v="9"/>
    <x v="0"/>
    <x v="0"/>
    <x v="0"/>
    <m/>
    <x v="9"/>
    <x v="0"/>
    <x v="0"/>
    <x v="0"/>
    <x v="232"/>
    <x v="232"/>
    <x v="131"/>
    <x v="15"/>
    <x v="2"/>
    <m/>
    <m/>
    <m/>
    <m/>
    <n v="5056"/>
    <m/>
    <m/>
  </r>
  <r>
    <x v="9"/>
    <x v="0"/>
    <x v="0"/>
    <x v="0"/>
    <m/>
    <x v="9"/>
    <x v="0"/>
    <x v="0"/>
    <x v="0"/>
    <x v="240"/>
    <x v="240"/>
    <x v="139"/>
    <x v="15"/>
    <x v="2"/>
    <m/>
    <m/>
    <m/>
    <m/>
    <n v="6073.33"/>
    <m/>
    <m/>
  </r>
  <r>
    <x v="9"/>
    <x v="0"/>
    <x v="1"/>
    <x v="0"/>
    <m/>
    <x v="9"/>
    <x v="0"/>
    <x v="0"/>
    <x v="0"/>
    <x v="233"/>
    <x v="233"/>
    <x v="132"/>
    <x v="15"/>
    <x v="2"/>
    <m/>
    <m/>
    <m/>
    <m/>
    <n v="5211"/>
    <m/>
    <m/>
  </r>
  <r>
    <x v="9"/>
    <x v="0"/>
    <x v="1"/>
    <x v="0"/>
    <m/>
    <x v="9"/>
    <x v="0"/>
    <x v="0"/>
    <x v="0"/>
    <x v="244"/>
    <x v="244"/>
    <x v="141"/>
    <x v="15"/>
    <x v="2"/>
    <m/>
    <m/>
    <m/>
    <m/>
    <n v="250"/>
    <m/>
    <m/>
  </r>
  <r>
    <x v="9"/>
    <x v="0"/>
    <x v="1"/>
    <x v="0"/>
    <m/>
    <x v="9"/>
    <x v="0"/>
    <x v="0"/>
    <x v="0"/>
    <x v="234"/>
    <x v="234"/>
    <x v="133"/>
    <x v="15"/>
    <x v="2"/>
    <m/>
    <m/>
    <m/>
    <m/>
    <n v="4500"/>
    <m/>
    <m/>
  </r>
  <r>
    <x v="9"/>
    <x v="0"/>
    <x v="1"/>
    <x v="0"/>
    <m/>
    <x v="9"/>
    <x v="0"/>
    <x v="0"/>
    <x v="0"/>
    <x v="235"/>
    <x v="235"/>
    <x v="134"/>
    <x v="15"/>
    <x v="2"/>
    <m/>
    <m/>
    <m/>
    <m/>
    <n v="500"/>
    <m/>
    <m/>
  </r>
  <r>
    <x v="9"/>
    <x v="0"/>
    <x v="0"/>
    <x v="0"/>
    <m/>
    <x v="9"/>
    <x v="0"/>
    <x v="0"/>
    <x v="0"/>
    <x v="236"/>
    <x v="236"/>
    <x v="135"/>
    <x v="15"/>
    <x v="2"/>
    <m/>
    <m/>
    <m/>
    <m/>
    <n v="3580"/>
    <m/>
    <m/>
  </r>
  <r>
    <x v="9"/>
    <x v="0"/>
    <x v="1"/>
    <x v="0"/>
    <m/>
    <x v="9"/>
    <x v="0"/>
    <x v="0"/>
    <x v="0"/>
    <x v="242"/>
    <x v="242"/>
    <x v="141"/>
    <x v="15"/>
    <x v="2"/>
    <m/>
    <m/>
    <m/>
    <m/>
    <n v="0"/>
    <m/>
    <m/>
  </r>
  <r>
    <x v="9"/>
    <x v="0"/>
    <x v="1"/>
    <x v="1"/>
    <m/>
    <x v="9"/>
    <x v="0"/>
    <x v="0"/>
    <x v="1"/>
    <x v="243"/>
    <x v="243"/>
    <x v="142"/>
    <x v="15"/>
    <x v="2"/>
    <m/>
    <m/>
    <m/>
    <m/>
    <n v="4223"/>
    <m/>
    <m/>
  </r>
  <r>
    <x v="9"/>
    <x v="0"/>
    <x v="1"/>
    <x v="0"/>
    <m/>
    <x v="9"/>
    <x v="0"/>
    <x v="0"/>
    <x v="0"/>
    <x v="246"/>
    <x v="246"/>
    <x v="141"/>
    <x v="15"/>
    <x v="2"/>
    <m/>
    <m/>
    <m/>
    <m/>
    <n v="5000"/>
    <m/>
    <m/>
  </r>
  <r>
    <x v="9"/>
    <x v="0"/>
    <x v="0"/>
    <x v="0"/>
    <m/>
    <x v="9"/>
    <x v="0"/>
    <x v="0"/>
    <x v="0"/>
    <x v="238"/>
    <x v="238"/>
    <x v="137"/>
    <x v="15"/>
    <x v="2"/>
    <m/>
    <m/>
    <m/>
    <m/>
    <n v="5294"/>
    <m/>
    <m/>
  </r>
  <r>
    <x v="9"/>
    <x v="0"/>
    <x v="1"/>
    <x v="0"/>
    <m/>
    <x v="9"/>
    <x v="0"/>
    <x v="0"/>
    <x v="0"/>
    <x v="245"/>
    <x v="245"/>
    <x v="142"/>
    <x v="15"/>
    <x v="2"/>
    <m/>
    <m/>
    <m/>
    <m/>
    <n v="500"/>
    <m/>
    <m/>
  </r>
  <r>
    <x v="9"/>
    <x v="0"/>
    <x v="1"/>
    <x v="0"/>
    <m/>
    <x v="9"/>
    <x v="0"/>
    <x v="0"/>
    <x v="0"/>
    <x v="247"/>
    <x v="247"/>
    <x v="141"/>
    <x v="15"/>
    <x v="2"/>
    <m/>
    <m/>
    <m/>
    <m/>
    <n v="500"/>
    <m/>
    <m/>
  </r>
  <r>
    <x v="9"/>
    <x v="0"/>
    <x v="1"/>
    <x v="0"/>
    <m/>
    <x v="9"/>
    <x v="0"/>
    <x v="0"/>
    <x v="0"/>
    <x v="237"/>
    <x v="237"/>
    <x v="136"/>
    <x v="15"/>
    <x v="2"/>
    <m/>
    <m/>
    <m/>
    <m/>
    <n v="500"/>
    <m/>
    <m/>
  </r>
  <r>
    <x v="9"/>
    <x v="0"/>
    <x v="1"/>
    <x v="0"/>
    <m/>
    <x v="9"/>
    <x v="0"/>
    <x v="0"/>
    <x v="0"/>
    <x v="239"/>
    <x v="239"/>
    <x v="138"/>
    <x v="15"/>
    <x v="2"/>
    <m/>
    <m/>
    <m/>
    <m/>
    <n v="1500"/>
    <m/>
    <m/>
  </r>
  <r>
    <x v="9"/>
    <x v="0"/>
    <x v="0"/>
    <x v="0"/>
    <m/>
    <x v="9"/>
    <x v="0"/>
    <x v="0"/>
    <x v="0"/>
    <x v="250"/>
    <x v="250"/>
    <x v="144"/>
    <x v="15"/>
    <x v="2"/>
    <m/>
    <m/>
    <m/>
    <m/>
    <n v="2359.7600000000002"/>
    <m/>
    <m/>
  </r>
  <r>
    <x v="9"/>
    <x v="0"/>
    <x v="0"/>
    <x v="0"/>
    <m/>
    <x v="9"/>
    <x v="0"/>
    <x v="0"/>
    <x v="0"/>
    <x v="241"/>
    <x v="241"/>
    <x v="140"/>
    <x v="15"/>
    <x v="2"/>
    <m/>
    <m/>
    <m/>
    <m/>
    <n v="7736"/>
    <m/>
    <m/>
  </r>
  <r>
    <x v="9"/>
    <x v="0"/>
    <x v="1"/>
    <x v="0"/>
    <m/>
    <x v="9"/>
    <x v="0"/>
    <x v="0"/>
    <x v="0"/>
    <x v="248"/>
    <x v="248"/>
    <x v="141"/>
    <x v="15"/>
    <x v="2"/>
    <m/>
    <m/>
    <m/>
    <m/>
    <n v="0"/>
    <m/>
    <m/>
  </r>
  <r>
    <x v="9"/>
    <x v="0"/>
    <x v="0"/>
    <x v="1"/>
    <m/>
    <x v="9"/>
    <x v="0"/>
    <x v="0"/>
    <x v="0"/>
    <x v="251"/>
    <x v="251"/>
    <x v="145"/>
    <x v="15"/>
    <x v="2"/>
    <m/>
    <m/>
    <m/>
    <m/>
    <n v="5000"/>
    <m/>
    <m/>
  </r>
  <r>
    <x v="9"/>
    <x v="0"/>
    <x v="0"/>
    <x v="0"/>
    <m/>
    <x v="9"/>
    <x v="0"/>
    <x v="0"/>
    <x v="0"/>
    <x v="252"/>
    <x v="252"/>
    <x v="146"/>
    <x v="17"/>
    <x v="2"/>
    <m/>
    <m/>
    <m/>
    <m/>
    <n v="6404"/>
    <m/>
    <m/>
  </r>
  <r>
    <x v="9"/>
    <x v="0"/>
    <x v="0"/>
    <x v="0"/>
    <m/>
    <x v="9"/>
    <x v="0"/>
    <x v="0"/>
    <x v="0"/>
    <x v="253"/>
    <x v="253"/>
    <x v="147"/>
    <x v="17"/>
    <x v="2"/>
    <m/>
    <m/>
    <m/>
    <m/>
    <n v="1500"/>
    <m/>
    <m/>
  </r>
  <r>
    <x v="9"/>
    <x v="0"/>
    <x v="1"/>
    <x v="0"/>
    <m/>
    <x v="9"/>
    <x v="0"/>
    <x v="0"/>
    <x v="0"/>
    <x v="255"/>
    <x v="255"/>
    <x v="148"/>
    <x v="17"/>
    <x v="2"/>
    <m/>
    <m/>
    <m/>
    <m/>
    <n v="0"/>
    <m/>
    <m/>
  </r>
  <r>
    <x v="9"/>
    <x v="0"/>
    <x v="0"/>
    <x v="0"/>
    <m/>
    <x v="9"/>
    <x v="0"/>
    <x v="0"/>
    <x v="0"/>
    <x v="258"/>
    <x v="258"/>
    <x v="149"/>
    <x v="17"/>
    <x v="2"/>
    <m/>
    <m/>
    <m/>
    <m/>
    <n v="250"/>
    <m/>
    <m/>
  </r>
  <r>
    <x v="9"/>
    <x v="0"/>
    <x v="0"/>
    <x v="0"/>
    <m/>
    <x v="9"/>
    <x v="0"/>
    <x v="0"/>
    <x v="0"/>
    <x v="261"/>
    <x v="261"/>
    <x v="150"/>
    <x v="17"/>
    <x v="2"/>
    <m/>
    <m/>
    <m/>
    <m/>
    <n v="500"/>
    <m/>
    <m/>
  </r>
  <r>
    <x v="9"/>
    <x v="0"/>
    <x v="1"/>
    <x v="0"/>
    <m/>
    <x v="9"/>
    <x v="0"/>
    <x v="0"/>
    <x v="0"/>
    <x v="264"/>
    <x v="264"/>
    <x v="151"/>
    <x v="17"/>
    <x v="2"/>
    <m/>
    <m/>
    <m/>
    <m/>
    <n v="750"/>
    <m/>
    <m/>
  </r>
  <r>
    <x v="9"/>
    <x v="0"/>
    <x v="0"/>
    <x v="1"/>
    <m/>
    <x v="9"/>
    <x v="0"/>
    <x v="0"/>
    <x v="0"/>
    <x v="267"/>
    <x v="267"/>
    <x v="152"/>
    <x v="17"/>
    <x v="2"/>
    <m/>
    <m/>
    <m/>
    <m/>
    <n v="6740"/>
    <m/>
    <m/>
  </r>
  <r>
    <x v="9"/>
    <x v="0"/>
    <x v="1"/>
    <x v="0"/>
    <m/>
    <x v="9"/>
    <x v="0"/>
    <x v="0"/>
    <x v="0"/>
    <x v="266"/>
    <x v="266"/>
    <x v="151"/>
    <x v="17"/>
    <x v="2"/>
    <m/>
    <m/>
    <m/>
    <m/>
    <n v="125"/>
    <m/>
    <m/>
  </r>
  <r>
    <x v="9"/>
    <x v="0"/>
    <x v="0"/>
    <x v="0"/>
    <m/>
    <x v="9"/>
    <x v="0"/>
    <x v="0"/>
    <x v="0"/>
    <x v="268"/>
    <x v="268"/>
    <x v="147"/>
    <x v="17"/>
    <x v="2"/>
    <m/>
    <m/>
    <m/>
    <m/>
    <n v="1682"/>
    <m/>
    <m/>
  </r>
  <r>
    <x v="9"/>
    <x v="0"/>
    <x v="1"/>
    <x v="0"/>
    <m/>
    <x v="9"/>
    <x v="0"/>
    <x v="0"/>
    <x v="0"/>
    <x v="263"/>
    <x v="263"/>
    <x v="150"/>
    <x v="17"/>
    <x v="2"/>
    <m/>
    <m/>
    <m/>
    <m/>
    <n v="800"/>
    <m/>
    <m/>
  </r>
  <r>
    <x v="9"/>
    <x v="0"/>
    <x v="0"/>
    <x v="0"/>
    <m/>
    <x v="9"/>
    <x v="0"/>
    <x v="0"/>
    <x v="0"/>
    <x v="257"/>
    <x v="257"/>
    <x v="148"/>
    <x v="17"/>
    <x v="2"/>
    <m/>
    <m/>
    <m/>
    <m/>
    <n v="6267.25"/>
    <m/>
    <m/>
  </r>
  <r>
    <x v="9"/>
    <x v="0"/>
    <x v="0"/>
    <x v="0"/>
    <m/>
    <x v="9"/>
    <x v="0"/>
    <x v="0"/>
    <x v="0"/>
    <x v="256"/>
    <x v="256"/>
    <x v="148"/>
    <x v="17"/>
    <x v="2"/>
    <m/>
    <m/>
    <m/>
    <m/>
    <n v="567"/>
    <m/>
    <m/>
  </r>
  <r>
    <x v="9"/>
    <x v="0"/>
    <x v="1"/>
    <x v="0"/>
    <m/>
    <x v="9"/>
    <x v="0"/>
    <x v="0"/>
    <x v="0"/>
    <x v="259"/>
    <x v="259"/>
    <x v="149"/>
    <x v="17"/>
    <x v="2"/>
    <m/>
    <m/>
    <m/>
    <m/>
    <n v="2000"/>
    <m/>
    <m/>
  </r>
  <r>
    <x v="9"/>
    <x v="0"/>
    <x v="0"/>
    <x v="0"/>
    <m/>
    <x v="9"/>
    <x v="0"/>
    <x v="0"/>
    <x v="0"/>
    <x v="269"/>
    <x v="269"/>
    <x v="147"/>
    <x v="17"/>
    <x v="2"/>
    <m/>
    <m/>
    <m/>
    <m/>
    <n v="1108"/>
    <m/>
    <m/>
  </r>
  <r>
    <x v="9"/>
    <x v="0"/>
    <x v="1"/>
    <x v="0"/>
    <m/>
    <x v="9"/>
    <x v="0"/>
    <x v="0"/>
    <x v="0"/>
    <x v="270"/>
    <x v="270"/>
    <x v="153"/>
    <x v="17"/>
    <x v="2"/>
    <m/>
    <m/>
    <m/>
    <m/>
    <n v="5000"/>
    <m/>
    <m/>
  </r>
  <r>
    <x v="9"/>
    <x v="0"/>
    <x v="0"/>
    <x v="0"/>
    <m/>
    <x v="9"/>
    <x v="0"/>
    <x v="0"/>
    <x v="0"/>
    <x v="260"/>
    <x v="260"/>
    <x v="149"/>
    <x v="17"/>
    <x v="2"/>
    <m/>
    <m/>
    <m/>
    <m/>
    <n v="2069"/>
    <m/>
    <m/>
  </r>
  <r>
    <x v="9"/>
    <x v="0"/>
    <x v="1"/>
    <x v="0"/>
    <m/>
    <x v="9"/>
    <x v="0"/>
    <x v="0"/>
    <x v="0"/>
    <x v="254"/>
    <x v="254"/>
    <x v="147"/>
    <x v="17"/>
    <x v="2"/>
    <m/>
    <m/>
    <m/>
    <m/>
    <n v="0"/>
    <m/>
    <m/>
  </r>
  <r>
    <x v="9"/>
    <x v="0"/>
    <x v="0"/>
    <x v="0"/>
    <m/>
    <x v="9"/>
    <x v="0"/>
    <x v="0"/>
    <x v="0"/>
    <x v="262"/>
    <x v="262"/>
    <x v="150"/>
    <x v="17"/>
    <x v="2"/>
    <m/>
    <m/>
    <m/>
    <m/>
    <n v="1800"/>
    <m/>
    <m/>
  </r>
  <r>
    <x v="9"/>
    <x v="0"/>
    <x v="1"/>
    <x v="0"/>
    <m/>
    <x v="9"/>
    <x v="0"/>
    <x v="0"/>
    <x v="0"/>
    <x v="265"/>
    <x v="265"/>
    <x v="151"/>
    <x v="17"/>
    <x v="2"/>
    <m/>
    <m/>
    <m/>
    <m/>
    <n v="2200"/>
    <m/>
    <m/>
  </r>
  <r>
    <x v="9"/>
    <x v="0"/>
    <x v="0"/>
    <x v="0"/>
    <m/>
    <x v="9"/>
    <x v="0"/>
    <x v="0"/>
    <x v="0"/>
    <x v="271"/>
    <x v="271"/>
    <x v="154"/>
    <x v="18"/>
    <x v="2"/>
    <m/>
    <m/>
    <m/>
    <m/>
    <n v="2259.5"/>
    <m/>
    <m/>
  </r>
  <r>
    <x v="9"/>
    <x v="0"/>
    <x v="1"/>
    <x v="0"/>
    <m/>
    <x v="9"/>
    <x v="0"/>
    <x v="0"/>
    <x v="0"/>
    <x v="272"/>
    <x v="272"/>
    <x v="155"/>
    <x v="18"/>
    <x v="2"/>
    <m/>
    <m/>
    <m/>
    <m/>
    <n v="0"/>
    <m/>
    <m/>
  </r>
  <r>
    <x v="9"/>
    <x v="0"/>
    <x v="0"/>
    <x v="0"/>
    <m/>
    <x v="9"/>
    <x v="0"/>
    <x v="0"/>
    <x v="0"/>
    <x v="273"/>
    <x v="273"/>
    <x v="156"/>
    <x v="18"/>
    <x v="2"/>
    <m/>
    <m/>
    <m/>
    <m/>
    <n v="10627"/>
    <m/>
    <m/>
  </r>
  <r>
    <x v="9"/>
    <x v="0"/>
    <x v="0"/>
    <x v="0"/>
    <m/>
    <x v="9"/>
    <x v="0"/>
    <x v="0"/>
    <x v="0"/>
    <x v="274"/>
    <x v="274"/>
    <x v="157"/>
    <x v="18"/>
    <x v="2"/>
    <m/>
    <m/>
    <m/>
    <m/>
    <n v="5605"/>
    <m/>
    <m/>
  </r>
  <r>
    <x v="9"/>
    <x v="0"/>
    <x v="1"/>
    <x v="0"/>
    <m/>
    <x v="9"/>
    <x v="0"/>
    <x v="0"/>
    <x v="0"/>
    <x v="275"/>
    <x v="276"/>
    <x v="154"/>
    <x v="18"/>
    <x v="2"/>
    <m/>
    <m/>
    <m/>
    <m/>
    <n v="1390.95"/>
    <m/>
    <m/>
  </r>
  <r>
    <x v="9"/>
    <x v="0"/>
    <x v="0"/>
    <x v="0"/>
    <m/>
    <x v="9"/>
    <x v="0"/>
    <x v="0"/>
    <x v="0"/>
    <x v="276"/>
    <x v="277"/>
    <x v="154"/>
    <x v="18"/>
    <x v="2"/>
    <m/>
    <m/>
    <m/>
    <m/>
    <n v="0"/>
    <m/>
    <m/>
  </r>
  <r>
    <x v="9"/>
    <x v="0"/>
    <x v="1"/>
    <x v="0"/>
    <m/>
    <x v="9"/>
    <x v="0"/>
    <x v="0"/>
    <x v="0"/>
    <x v="277"/>
    <x v="278"/>
    <x v="158"/>
    <x v="18"/>
    <x v="2"/>
    <m/>
    <m/>
    <m/>
    <m/>
    <n v="1500"/>
    <m/>
    <m/>
  </r>
  <r>
    <x v="9"/>
    <x v="0"/>
    <x v="0"/>
    <x v="0"/>
    <m/>
    <x v="9"/>
    <x v="0"/>
    <x v="0"/>
    <x v="0"/>
    <x v="278"/>
    <x v="279"/>
    <x v="159"/>
    <x v="18"/>
    <x v="2"/>
    <m/>
    <m/>
    <m/>
    <m/>
    <n v="2098.33"/>
    <m/>
    <m/>
  </r>
  <r>
    <x v="9"/>
    <x v="0"/>
    <x v="1"/>
    <x v="0"/>
    <m/>
    <x v="9"/>
    <x v="0"/>
    <x v="0"/>
    <x v="0"/>
    <x v="279"/>
    <x v="280"/>
    <x v="154"/>
    <x v="18"/>
    <x v="2"/>
    <m/>
    <m/>
    <m/>
    <m/>
    <n v="5000"/>
    <m/>
    <m/>
  </r>
  <r>
    <x v="9"/>
    <x v="0"/>
    <x v="0"/>
    <x v="0"/>
    <m/>
    <x v="9"/>
    <x v="0"/>
    <x v="0"/>
    <x v="0"/>
    <x v="280"/>
    <x v="281"/>
    <x v="154"/>
    <x v="18"/>
    <x v="2"/>
    <m/>
    <m/>
    <m/>
    <m/>
    <n v="0"/>
    <m/>
    <m/>
  </r>
  <r>
    <x v="9"/>
    <x v="0"/>
    <x v="1"/>
    <x v="0"/>
    <m/>
    <x v="9"/>
    <x v="0"/>
    <x v="0"/>
    <x v="0"/>
    <x v="281"/>
    <x v="282"/>
    <x v="154"/>
    <x v="18"/>
    <x v="2"/>
    <m/>
    <m/>
    <m/>
    <m/>
    <n v="1750"/>
    <m/>
    <m/>
  </r>
  <r>
    <x v="9"/>
    <x v="0"/>
    <x v="1"/>
    <x v="0"/>
    <m/>
    <x v="9"/>
    <x v="0"/>
    <x v="0"/>
    <x v="0"/>
    <x v="282"/>
    <x v="283"/>
    <x v="160"/>
    <x v="18"/>
    <x v="2"/>
    <m/>
    <m/>
    <m/>
    <m/>
    <n v="600"/>
    <m/>
    <m/>
  </r>
  <r>
    <x v="9"/>
    <x v="0"/>
    <x v="0"/>
    <x v="0"/>
    <m/>
    <x v="9"/>
    <x v="0"/>
    <x v="0"/>
    <x v="0"/>
    <x v="283"/>
    <x v="284"/>
    <x v="159"/>
    <x v="18"/>
    <x v="2"/>
    <m/>
    <m/>
    <m/>
    <m/>
    <n v="1917"/>
    <m/>
    <m/>
  </r>
  <r>
    <x v="9"/>
    <x v="0"/>
    <x v="1"/>
    <x v="0"/>
    <m/>
    <x v="9"/>
    <x v="0"/>
    <x v="0"/>
    <x v="0"/>
    <x v="284"/>
    <x v="285"/>
    <x v="160"/>
    <x v="18"/>
    <x v="2"/>
    <m/>
    <m/>
    <m/>
    <m/>
    <n v="937"/>
    <m/>
    <m/>
  </r>
  <r>
    <x v="9"/>
    <x v="0"/>
    <x v="1"/>
    <x v="0"/>
    <m/>
    <x v="9"/>
    <x v="0"/>
    <x v="0"/>
    <x v="0"/>
    <x v="285"/>
    <x v="286"/>
    <x v="155"/>
    <x v="18"/>
    <x v="2"/>
    <m/>
    <m/>
    <m/>
    <m/>
    <n v="1772.83"/>
    <m/>
    <m/>
  </r>
  <r>
    <x v="9"/>
    <x v="0"/>
    <x v="0"/>
    <x v="0"/>
    <m/>
    <x v="9"/>
    <x v="0"/>
    <x v="0"/>
    <x v="0"/>
    <x v="286"/>
    <x v="287"/>
    <x v="160"/>
    <x v="18"/>
    <x v="2"/>
    <m/>
    <m/>
    <m/>
    <m/>
    <n v="400"/>
    <m/>
    <m/>
  </r>
  <r>
    <x v="9"/>
    <x v="0"/>
    <x v="0"/>
    <x v="0"/>
    <m/>
    <x v="9"/>
    <x v="0"/>
    <x v="0"/>
    <x v="0"/>
    <x v="287"/>
    <x v="288"/>
    <x v="159"/>
    <x v="18"/>
    <x v="2"/>
    <m/>
    <m/>
    <m/>
    <m/>
    <n v="1908"/>
    <m/>
    <m/>
  </r>
  <r>
    <x v="9"/>
    <x v="0"/>
    <x v="1"/>
    <x v="0"/>
    <m/>
    <x v="9"/>
    <x v="0"/>
    <x v="0"/>
    <x v="0"/>
    <x v="289"/>
    <x v="290"/>
    <x v="162"/>
    <x v="19"/>
    <x v="2"/>
    <m/>
    <m/>
    <m/>
    <m/>
    <n v="16171"/>
    <m/>
    <m/>
  </r>
  <r>
    <x v="9"/>
    <x v="0"/>
    <x v="0"/>
    <x v="0"/>
    <m/>
    <x v="9"/>
    <x v="0"/>
    <x v="0"/>
    <x v="0"/>
    <x v="291"/>
    <x v="292"/>
    <x v="164"/>
    <x v="19"/>
    <x v="2"/>
    <m/>
    <m/>
    <m/>
    <m/>
    <n v="0"/>
    <m/>
    <m/>
  </r>
  <r>
    <x v="9"/>
    <x v="0"/>
    <x v="1"/>
    <x v="0"/>
    <m/>
    <x v="9"/>
    <x v="0"/>
    <x v="0"/>
    <x v="1"/>
    <x v="292"/>
    <x v="293"/>
    <x v="165"/>
    <x v="19"/>
    <x v="2"/>
    <m/>
    <m/>
    <m/>
    <m/>
    <n v="3000"/>
    <m/>
    <m/>
  </r>
  <r>
    <x v="9"/>
    <x v="0"/>
    <x v="0"/>
    <x v="0"/>
    <m/>
    <x v="9"/>
    <x v="0"/>
    <x v="0"/>
    <x v="0"/>
    <x v="294"/>
    <x v="295"/>
    <x v="167"/>
    <x v="19"/>
    <x v="2"/>
    <m/>
    <m/>
    <m/>
    <m/>
    <n v="2250"/>
    <m/>
    <m/>
  </r>
  <r>
    <x v="9"/>
    <x v="0"/>
    <x v="1"/>
    <x v="0"/>
    <m/>
    <x v="9"/>
    <x v="0"/>
    <x v="0"/>
    <x v="0"/>
    <x v="302"/>
    <x v="305"/>
    <x v="175"/>
    <x v="19"/>
    <x v="2"/>
    <m/>
    <m/>
    <m/>
    <m/>
    <n v="500"/>
    <m/>
    <m/>
  </r>
  <r>
    <x v="9"/>
    <x v="0"/>
    <x v="1"/>
    <x v="0"/>
    <m/>
    <x v="9"/>
    <x v="0"/>
    <x v="0"/>
    <x v="0"/>
    <x v="296"/>
    <x v="297"/>
    <x v="169"/>
    <x v="19"/>
    <x v="2"/>
    <m/>
    <m/>
    <m/>
    <m/>
    <n v="5000"/>
    <m/>
    <m/>
  </r>
  <r>
    <x v="9"/>
    <x v="0"/>
    <x v="1"/>
    <x v="0"/>
    <m/>
    <x v="9"/>
    <x v="0"/>
    <x v="0"/>
    <x v="0"/>
    <x v="297"/>
    <x v="298"/>
    <x v="170"/>
    <x v="19"/>
    <x v="2"/>
    <m/>
    <m/>
    <m/>
    <m/>
    <n v="1500"/>
    <m/>
    <m/>
  </r>
  <r>
    <x v="9"/>
    <x v="0"/>
    <x v="1"/>
    <x v="0"/>
    <m/>
    <x v="9"/>
    <x v="0"/>
    <x v="0"/>
    <x v="0"/>
    <x v="293"/>
    <x v="294"/>
    <x v="166"/>
    <x v="19"/>
    <x v="2"/>
    <m/>
    <m/>
    <m/>
    <m/>
    <n v="4100"/>
    <m/>
    <m/>
  </r>
  <r>
    <x v="9"/>
    <x v="0"/>
    <x v="1"/>
    <x v="1"/>
    <m/>
    <x v="9"/>
    <x v="0"/>
    <x v="0"/>
    <x v="0"/>
    <x v="298"/>
    <x v="300"/>
    <x v="171"/>
    <x v="19"/>
    <x v="2"/>
    <m/>
    <m/>
    <m/>
    <m/>
    <n v="21630"/>
    <m/>
    <m/>
  </r>
  <r>
    <x v="9"/>
    <x v="0"/>
    <x v="0"/>
    <x v="1"/>
    <m/>
    <x v="9"/>
    <x v="0"/>
    <x v="0"/>
    <x v="0"/>
    <x v="295"/>
    <x v="296"/>
    <x v="168"/>
    <x v="19"/>
    <x v="2"/>
    <m/>
    <m/>
    <m/>
    <m/>
    <n v="0"/>
    <m/>
    <m/>
  </r>
  <r>
    <x v="9"/>
    <x v="0"/>
    <x v="0"/>
    <x v="0"/>
    <m/>
    <x v="9"/>
    <x v="0"/>
    <x v="0"/>
    <x v="0"/>
    <x v="299"/>
    <x v="301"/>
    <x v="172"/>
    <x v="19"/>
    <x v="2"/>
    <m/>
    <m/>
    <m/>
    <m/>
    <n v="4000"/>
    <m/>
    <m/>
  </r>
  <r>
    <x v="9"/>
    <x v="0"/>
    <x v="1"/>
    <x v="0"/>
    <m/>
    <x v="9"/>
    <x v="0"/>
    <x v="0"/>
    <x v="0"/>
    <x v="300"/>
    <x v="303"/>
    <x v="173"/>
    <x v="19"/>
    <x v="2"/>
    <m/>
    <m/>
    <m/>
    <m/>
    <n v="1250"/>
    <m/>
    <m/>
  </r>
  <r>
    <x v="9"/>
    <x v="0"/>
    <x v="1"/>
    <x v="0"/>
    <m/>
    <x v="9"/>
    <x v="0"/>
    <x v="0"/>
    <x v="0"/>
    <x v="301"/>
    <x v="304"/>
    <x v="174"/>
    <x v="19"/>
    <x v="2"/>
    <m/>
    <m/>
    <m/>
    <m/>
    <n v="0"/>
    <m/>
    <m/>
  </r>
  <r>
    <x v="9"/>
    <x v="0"/>
    <x v="0"/>
    <x v="0"/>
    <m/>
    <x v="9"/>
    <x v="0"/>
    <x v="0"/>
    <x v="0"/>
    <x v="303"/>
    <x v="306"/>
    <x v="176"/>
    <x v="19"/>
    <x v="2"/>
    <m/>
    <m/>
    <m/>
    <m/>
    <n v="15881.25"/>
    <m/>
    <m/>
  </r>
  <r>
    <x v="9"/>
    <x v="0"/>
    <x v="1"/>
    <x v="1"/>
    <m/>
    <x v="9"/>
    <x v="0"/>
    <x v="0"/>
    <x v="0"/>
    <x v="288"/>
    <x v="289"/>
    <x v="161"/>
    <x v="19"/>
    <x v="2"/>
    <m/>
    <m/>
    <m/>
    <m/>
    <n v="4000"/>
    <m/>
    <m/>
  </r>
  <r>
    <x v="9"/>
    <x v="0"/>
    <x v="1"/>
    <x v="0"/>
    <m/>
    <x v="9"/>
    <x v="0"/>
    <x v="0"/>
    <x v="0"/>
    <x v="304"/>
    <x v="307"/>
    <x v="177"/>
    <x v="19"/>
    <x v="2"/>
    <m/>
    <m/>
    <m/>
    <m/>
    <n v="3500"/>
    <m/>
    <m/>
  </r>
  <r>
    <x v="9"/>
    <x v="0"/>
    <x v="1"/>
    <x v="0"/>
    <m/>
    <x v="9"/>
    <x v="0"/>
    <x v="0"/>
    <x v="0"/>
    <x v="305"/>
    <x v="308"/>
    <x v="178"/>
    <x v="19"/>
    <x v="2"/>
    <m/>
    <m/>
    <m/>
    <m/>
    <n v="750"/>
    <m/>
    <m/>
  </r>
  <r>
    <x v="9"/>
    <x v="0"/>
    <x v="0"/>
    <x v="0"/>
    <m/>
    <x v="9"/>
    <x v="0"/>
    <x v="0"/>
    <x v="0"/>
    <x v="290"/>
    <x v="291"/>
    <x v="163"/>
    <x v="19"/>
    <x v="2"/>
    <m/>
    <m/>
    <m/>
    <m/>
    <n v="5000"/>
    <m/>
    <m/>
  </r>
  <r>
    <x v="9"/>
    <x v="0"/>
    <x v="1"/>
    <x v="1"/>
    <m/>
    <x v="9"/>
    <x v="0"/>
    <x v="0"/>
    <x v="0"/>
    <x v="306"/>
    <x v="309"/>
    <x v="179"/>
    <x v="20"/>
    <x v="2"/>
    <m/>
    <m/>
    <m/>
    <m/>
    <n v="2747"/>
    <m/>
    <m/>
  </r>
  <r>
    <x v="9"/>
    <x v="0"/>
    <x v="1"/>
    <x v="0"/>
    <m/>
    <x v="9"/>
    <x v="0"/>
    <x v="0"/>
    <x v="0"/>
    <x v="308"/>
    <x v="311"/>
    <x v="180"/>
    <x v="20"/>
    <x v="2"/>
    <m/>
    <m/>
    <m/>
    <m/>
    <n v="811"/>
    <m/>
    <m/>
  </r>
  <r>
    <x v="9"/>
    <x v="0"/>
    <x v="1"/>
    <x v="0"/>
    <m/>
    <x v="9"/>
    <x v="0"/>
    <x v="0"/>
    <x v="0"/>
    <x v="327"/>
    <x v="330"/>
    <x v="186"/>
    <x v="20"/>
    <x v="2"/>
    <m/>
    <m/>
    <m/>
    <m/>
    <n v="4709"/>
    <m/>
    <m/>
  </r>
  <r>
    <x v="9"/>
    <x v="0"/>
    <x v="0"/>
    <x v="0"/>
    <m/>
    <x v="9"/>
    <x v="0"/>
    <x v="0"/>
    <x v="0"/>
    <x v="310"/>
    <x v="313"/>
    <x v="181"/>
    <x v="20"/>
    <x v="2"/>
    <m/>
    <m/>
    <m/>
    <m/>
    <n v="1952"/>
    <m/>
    <m/>
  </r>
  <r>
    <x v="9"/>
    <x v="0"/>
    <x v="0"/>
    <x v="0"/>
    <m/>
    <x v="9"/>
    <x v="0"/>
    <x v="0"/>
    <x v="0"/>
    <x v="330"/>
    <x v="333"/>
    <x v="187"/>
    <x v="20"/>
    <x v="2"/>
    <m/>
    <m/>
    <m/>
    <m/>
    <n v="4960"/>
    <m/>
    <m/>
  </r>
  <r>
    <x v="9"/>
    <x v="0"/>
    <x v="1"/>
    <x v="0"/>
    <m/>
    <x v="9"/>
    <x v="0"/>
    <x v="0"/>
    <x v="0"/>
    <x v="312"/>
    <x v="315"/>
    <x v="182"/>
    <x v="20"/>
    <x v="2"/>
    <m/>
    <m/>
    <m/>
    <m/>
    <n v="0"/>
    <m/>
    <m/>
  </r>
  <r>
    <x v="9"/>
    <x v="0"/>
    <x v="0"/>
    <x v="0"/>
    <m/>
    <x v="9"/>
    <x v="0"/>
    <x v="0"/>
    <x v="0"/>
    <x v="315"/>
    <x v="318"/>
    <x v="183"/>
    <x v="20"/>
    <x v="2"/>
    <m/>
    <m/>
    <m/>
    <m/>
    <n v="2500"/>
    <m/>
    <m/>
  </r>
  <r>
    <x v="9"/>
    <x v="0"/>
    <x v="1"/>
    <x v="0"/>
    <m/>
    <x v="9"/>
    <x v="0"/>
    <x v="0"/>
    <x v="0"/>
    <x v="311"/>
    <x v="314"/>
    <x v="181"/>
    <x v="20"/>
    <x v="2"/>
    <m/>
    <m/>
    <m/>
    <m/>
    <n v="500"/>
    <m/>
    <m/>
  </r>
  <r>
    <x v="9"/>
    <x v="0"/>
    <x v="1"/>
    <x v="0"/>
    <m/>
    <x v="9"/>
    <x v="0"/>
    <x v="0"/>
    <x v="0"/>
    <x v="309"/>
    <x v="312"/>
    <x v="180"/>
    <x v="20"/>
    <x v="2"/>
    <m/>
    <m/>
    <m/>
    <m/>
    <n v="100"/>
    <m/>
    <m/>
  </r>
  <r>
    <x v="9"/>
    <x v="0"/>
    <x v="1"/>
    <x v="0"/>
    <m/>
    <x v="9"/>
    <x v="0"/>
    <x v="0"/>
    <x v="0"/>
    <x v="318"/>
    <x v="321"/>
    <x v="184"/>
    <x v="20"/>
    <x v="2"/>
    <m/>
    <m/>
    <m/>
    <m/>
    <n v="500"/>
    <m/>
    <m/>
  </r>
  <r>
    <x v="9"/>
    <x v="0"/>
    <x v="1"/>
    <x v="0"/>
    <m/>
    <x v="9"/>
    <x v="0"/>
    <x v="0"/>
    <x v="0"/>
    <x v="328"/>
    <x v="331"/>
    <x v="186"/>
    <x v="20"/>
    <x v="2"/>
    <m/>
    <m/>
    <m/>
    <m/>
    <n v="2670.92"/>
    <m/>
    <m/>
  </r>
  <r>
    <x v="9"/>
    <x v="0"/>
    <x v="0"/>
    <x v="0"/>
    <m/>
    <x v="9"/>
    <x v="0"/>
    <x v="0"/>
    <x v="0"/>
    <x v="320"/>
    <x v="323"/>
    <x v="181"/>
    <x v="20"/>
    <x v="2"/>
    <m/>
    <m/>
    <m/>
    <m/>
    <n v="2500"/>
    <m/>
    <m/>
  </r>
  <r>
    <x v="9"/>
    <x v="0"/>
    <x v="0"/>
    <x v="0"/>
    <m/>
    <x v="9"/>
    <x v="0"/>
    <x v="0"/>
    <x v="0"/>
    <x v="321"/>
    <x v="324"/>
    <x v="184"/>
    <x v="20"/>
    <x v="2"/>
    <m/>
    <m/>
    <m/>
    <m/>
    <n v="1785.17"/>
    <m/>
    <m/>
  </r>
  <r>
    <x v="9"/>
    <x v="0"/>
    <x v="1"/>
    <x v="0"/>
    <m/>
    <x v="9"/>
    <x v="0"/>
    <x v="0"/>
    <x v="0"/>
    <x v="322"/>
    <x v="325"/>
    <x v="181"/>
    <x v="20"/>
    <x v="2"/>
    <m/>
    <m/>
    <m/>
    <m/>
    <n v="0"/>
    <m/>
    <m/>
  </r>
  <r>
    <x v="9"/>
    <x v="0"/>
    <x v="1"/>
    <x v="0"/>
    <m/>
    <x v="9"/>
    <x v="0"/>
    <x v="0"/>
    <x v="0"/>
    <x v="313"/>
    <x v="316"/>
    <x v="182"/>
    <x v="20"/>
    <x v="2"/>
    <m/>
    <m/>
    <m/>
    <m/>
    <n v="0"/>
    <m/>
    <m/>
  </r>
  <r>
    <x v="9"/>
    <x v="0"/>
    <x v="0"/>
    <x v="1"/>
    <m/>
    <x v="9"/>
    <x v="0"/>
    <x v="0"/>
    <x v="1"/>
    <x v="307"/>
    <x v="310"/>
    <x v="179"/>
    <x v="20"/>
    <x v="2"/>
    <m/>
    <m/>
    <m/>
    <m/>
    <n v="15932"/>
    <m/>
    <m/>
  </r>
  <r>
    <x v="9"/>
    <x v="0"/>
    <x v="0"/>
    <x v="0"/>
    <m/>
    <x v="9"/>
    <x v="0"/>
    <x v="0"/>
    <x v="0"/>
    <x v="316"/>
    <x v="319"/>
    <x v="183"/>
    <x v="20"/>
    <x v="2"/>
    <m/>
    <m/>
    <m/>
    <m/>
    <n v="2000"/>
    <m/>
    <m/>
  </r>
  <r>
    <x v="9"/>
    <x v="0"/>
    <x v="0"/>
    <x v="0"/>
    <m/>
    <x v="9"/>
    <x v="0"/>
    <x v="0"/>
    <x v="0"/>
    <x v="317"/>
    <x v="320"/>
    <x v="183"/>
    <x v="20"/>
    <x v="2"/>
    <m/>
    <m/>
    <m/>
    <m/>
    <n v="436"/>
    <m/>
    <m/>
  </r>
  <r>
    <x v="9"/>
    <x v="0"/>
    <x v="0"/>
    <x v="0"/>
    <m/>
    <x v="9"/>
    <x v="0"/>
    <x v="0"/>
    <x v="0"/>
    <x v="329"/>
    <x v="332"/>
    <x v="186"/>
    <x v="20"/>
    <x v="2"/>
    <m/>
    <m/>
    <m/>
    <m/>
    <n v="616"/>
    <m/>
    <m/>
  </r>
  <r>
    <x v="9"/>
    <x v="0"/>
    <x v="1"/>
    <x v="0"/>
    <m/>
    <x v="9"/>
    <x v="0"/>
    <x v="0"/>
    <x v="0"/>
    <x v="324"/>
    <x v="327"/>
    <x v="181"/>
    <x v="20"/>
    <x v="2"/>
    <m/>
    <m/>
    <m/>
    <m/>
    <n v="800"/>
    <m/>
    <m/>
  </r>
  <r>
    <x v="9"/>
    <x v="0"/>
    <x v="1"/>
    <x v="0"/>
    <m/>
    <x v="9"/>
    <x v="0"/>
    <x v="0"/>
    <x v="0"/>
    <x v="319"/>
    <x v="322"/>
    <x v="184"/>
    <x v="20"/>
    <x v="2"/>
    <m/>
    <m/>
    <m/>
    <m/>
    <n v="0.01"/>
    <m/>
    <m/>
  </r>
  <r>
    <x v="9"/>
    <x v="0"/>
    <x v="1"/>
    <x v="0"/>
    <m/>
    <x v="9"/>
    <x v="0"/>
    <x v="0"/>
    <x v="0"/>
    <x v="325"/>
    <x v="328"/>
    <x v="181"/>
    <x v="20"/>
    <x v="2"/>
    <m/>
    <m/>
    <m/>
    <m/>
    <n v="2325"/>
    <m/>
    <m/>
  </r>
  <r>
    <x v="9"/>
    <x v="0"/>
    <x v="1"/>
    <x v="0"/>
    <m/>
    <x v="9"/>
    <x v="0"/>
    <x v="0"/>
    <x v="0"/>
    <x v="314"/>
    <x v="317"/>
    <x v="182"/>
    <x v="20"/>
    <x v="2"/>
    <m/>
    <m/>
    <m/>
    <m/>
    <n v="100"/>
    <m/>
    <m/>
  </r>
  <r>
    <x v="9"/>
    <x v="0"/>
    <x v="1"/>
    <x v="0"/>
    <m/>
    <x v="9"/>
    <x v="0"/>
    <x v="0"/>
    <x v="0"/>
    <x v="323"/>
    <x v="326"/>
    <x v="181"/>
    <x v="20"/>
    <x v="2"/>
    <m/>
    <m/>
    <m/>
    <m/>
    <n v="0"/>
    <m/>
    <m/>
  </r>
  <r>
    <x v="9"/>
    <x v="0"/>
    <x v="1"/>
    <x v="0"/>
    <m/>
    <x v="9"/>
    <x v="0"/>
    <x v="0"/>
    <x v="0"/>
    <x v="326"/>
    <x v="329"/>
    <x v="185"/>
    <x v="20"/>
    <x v="2"/>
    <m/>
    <m/>
    <m/>
    <m/>
    <n v="0"/>
    <m/>
    <m/>
  </r>
  <r>
    <x v="9"/>
    <x v="0"/>
    <x v="1"/>
    <x v="0"/>
    <m/>
    <x v="9"/>
    <x v="0"/>
    <x v="0"/>
    <x v="0"/>
    <x v="79"/>
    <x v="79"/>
    <x v="55"/>
    <x v="6"/>
    <x v="0"/>
    <m/>
    <m/>
    <m/>
    <m/>
    <n v="7371"/>
    <m/>
    <m/>
  </r>
  <r>
    <x v="9"/>
    <x v="0"/>
    <x v="0"/>
    <x v="0"/>
    <m/>
    <x v="9"/>
    <x v="0"/>
    <x v="0"/>
    <x v="0"/>
    <x v="80"/>
    <x v="80"/>
    <x v="55"/>
    <x v="6"/>
    <x v="0"/>
    <m/>
    <m/>
    <m/>
    <m/>
    <n v="395"/>
    <m/>
    <m/>
  </r>
  <r>
    <x v="9"/>
    <x v="0"/>
    <x v="0"/>
    <x v="0"/>
    <m/>
    <x v="9"/>
    <x v="0"/>
    <x v="0"/>
    <x v="0"/>
    <x v="81"/>
    <x v="81"/>
    <x v="56"/>
    <x v="6"/>
    <x v="0"/>
    <m/>
    <m/>
    <m/>
    <m/>
    <n v="1000"/>
    <m/>
    <m/>
  </r>
  <r>
    <x v="9"/>
    <x v="0"/>
    <x v="1"/>
    <x v="0"/>
    <m/>
    <x v="9"/>
    <x v="0"/>
    <x v="0"/>
    <x v="0"/>
    <x v="82"/>
    <x v="82"/>
    <x v="56"/>
    <x v="6"/>
    <x v="0"/>
    <m/>
    <m/>
    <m/>
    <m/>
    <n v="0"/>
    <m/>
    <m/>
  </r>
  <r>
    <x v="9"/>
    <x v="0"/>
    <x v="0"/>
    <x v="0"/>
    <m/>
    <x v="9"/>
    <x v="0"/>
    <x v="0"/>
    <x v="0"/>
    <x v="83"/>
    <x v="83"/>
    <x v="56"/>
    <x v="6"/>
    <x v="0"/>
    <m/>
    <m/>
    <m/>
    <m/>
    <n v="5000"/>
    <m/>
    <m/>
  </r>
  <r>
    <x v="9"/>
    <x v="0"/>
    <x v="0"/>
    <x v="0"/>
    <m/>
    <x v="9"/>
    <x v="0"/>
    <x v="0"/>
    <x v="0"/>
    <x v="75"/>
    <x v="75"/>
    <x v="54"/>
    <x v="6"/>
    <x v="0"/>
    <m/>
    <m/>
    <m/>
    <m/>
    <n v="4404"/>
    <m/>
    <m/>
  </r>
  <r>
    <x v="9"/>
    <x v="0"/>
    <x v="1"/>
    <x v="0"/>
    <m/>
    <x v="9"/>
    <x v="0"/>
    <x v="0"/>
    <x v="0"/>
    <x v="76"/>
    <x v="76"/>
    <x v="54"/>
    <x v="6"/>
    <x v="0"/>
    <m/>
    <m/>
    <m/>
    <m/>
    <n v="1910"/>
    <m/>
    <m/>
  </r>
  <r>
    <x v="9"/>
    <x v="0"/>
    <x v="0"/>
    <x v="0"/>
    <m/>
    <x v="9"/>
    <x v="0"/>
    <x v="0"/>
    <x v="0"/>
    <x v="77"/>
    <x v="77"/>
    <x v="54"/>
    <x v="6"/>
    <x v="0"/>
    <m/>
    <m/>
    <m/>
    <m/>
    <n v="4760"/>
    <m/>
    <m/>
  </r>
  <r>
    <x v="9"/>
    <x v="0"/>
    <x v="1"/>
    <x v="0"/>
    <m/>
    <x v="9"/>
    <x v="0"/>
    <x v="0"/>
    <x v="0"/>
    <x v="78"/>
    <x v="78"/>
    <x v="54"/>
    <x v="6"/>
    <x v="0"/>
    <m/>
    <m/>
    <m/>
    <m/>
    <n v="800"/>
    <m/>
    <m/>
  </r>
  <r>
    <x v="9"/>
    <x v="0"/>
    <x v="0"/>
    <x v="0"/>
    <m/>
    <x v="9"/>
    <x v="0"/>
    <x v="0"/>
    <x v="0"/>
    <x v="84"/>
    <x v="84"/>
    <x v="56"/>
    <x v="6"/>
    <x v="0"/>
    <m/>
    <m/>
    <m/>
    <m/>
    <n v="16274.5"/>
    <m/>
    <m/>
  </r>
  <r>
    <x v="9"/>
    <x v="0"/>
    <x v="2"/>
    <x v="0"/>
    <m/>
    <x v="9"/>
    <x v="0"/>
    <x v="0"/>
    <x v="0"/>
    <x v="335"/>
    <x v="338"/>
    <x v="5"/>
    <x v="1"/>
    <x v="0"/>
    <m/>
    <m/>
    <m/>
    <m/>
    <n v="0"/>
    <m/>
    <m/>
  </r>
  <r>
    <x v="8"/>
    <x v="1"/>
    <x v="1"/>
    <x v="0"/>
    <m/>
    <x v="9"/>
    <x v="1"/>
    <x v="8"/>
    <x v="0"/>
    <x v="9"/>
    <x v="9"/>
    <x v="2"/>
    <x v="0"/>
    <x v="0"/>
    <m/>
    <m/>
    <m/>
    <m/>
    <n v="3476"/>
    <m/>
    <n v="-3476"/>
  </r>
  <r>
    <x v="8"/>
    <x v="3"/>
    <x v="1"/>
    <x v="0"/>
    <m/>
    <x v="9"/>
    <x v="1"/>
    <x v="8"/>
    <x v="0"/>
    <x v="163"/>
    <x v="163"/>
    <x v="96"/>
    <x v="12"/>
    <x v="1"/>
    <m/>
    <m/>
    <m/>
    <m/>
    <n v="224.96"/>
    <m/>
    <n v="-224.96"/>
  </r>
  <r>
    <x v="8"/>
    <x v="3"/>
    <x v="1"/>
    <x v="1"/>
    <m/>
    <x v="9"/>
    <x v="1"/>
    <x v="8"/>
    <x v="0"/>
    <x v="288"/>
    <x v="289"/>
    <x v="161"/>
    <x v="19"/>
    <x v="2"/>
    <m/>
    <m/>
    <m/>
    <m/>
    <n v="2244.83"/>
    <m/>
    <n v="-2244.83"/>
  </r>
  <r>
    <x v="9"/>
    <x v="0"/>
    <x v="0"/>
    <x v="0"/>
    <m/>
    <x v="10"/>
    <x v="0"/>
    <x v="0"/>
    <x v="0"/>
    <x v="90"/>
    <x v="90"/>
    <x v="62"/>
    <x v="7"/>
    <x v="1"/>
    <m/>
    <m/>
    <m/>
    <m/>
    <n v="6000"/>
    <m/>
    <m/>
  </r>
  <r>
    <x v="9"/>
    <x v="0"/>
    <x v="1"/>
    <x v="0"/>
    <m/>
    <x v="10"/>
    <x v="0"/>
    <x v="0"/>
    <x v="0"/>
    <x v="95"/>
    <x v="95"/>
    <x v="66"/>
    <x v="7"/>
    <x v="1"/>
    <m/>
    <m/>
    <m/>
    <m/>
    <n v="9498"/>
    <m/>
    <m/>
  </r>
  <r>
    <x v="9"/>
    <x v="0"/>
    <x v="0"/>
    <x v="0"/>
    <m/>
    <x v="10"/>
    <x v="0"/>
    <x v="0"/>
    <x v="0"/>
    <x v="85"/>
    <x v="85"/>
    <x v="57"/>
    <x v="7"/>
    <x v="1"/>
    <m/>
    <m/>
    <m/>
    <m/>
    <n v="10000"/>
    <m/>
    <m/>
  </r>
  <r>
    <x v="9"/>
    <x v="0"/>
    <x v="1"/>
    <x v="0"/>
    <m/>
    <x v="10"/>
    <x v="0"/>
    <x v="0"/>
    <x v="0"/>
    <x v="86"/>
    <x v="86"/>
    <x v="58"/>
    <x v="7"/>
    <x v="1"/>
    <m/>
    <m/>
    <m/>
    <m/>
    <n v="4900"/>
    <m/>
    <m/>
  </r>
  <r>
    <x v="9"/>
    <x v="0"/>
    <x v="0"/>
    <x v="0"/>
    <m/>
    <x v="10"/>
    <x v="0"/>
    <x v="0"/>
    <x v="0"/>
    <x v="87"/>
    <x v="87"/>
    <x v="59"/>
    <x v="7"/>
    <x v="1"/>
    <m/>
    <m/>
    <m/>
    <m/>
    <n v="7304.5"/>
    <m/>
    <m/>
  </r>
  <r>
    <x v="9"/>
    <x v="0"/>
    <x v="1"/>
    <x v="0"/>
    <m/>
    <x v="10"/>
    <x v="0"/>
    <x v="0"/>
    <x v="0"/>
    <x v="88"/>
    <x v="88"/>
    <x v="60"/>
    <x v="7"/>
    <x v="1"/>
    <m/>
    <m/>
    <m/>
    <m/>
    <n v="2000"/>
    <m/>
    <m/>
  </r>
  <r>
    <x v="9"/>
    <x v="0"/>
    <x v="0"/>
    <x v="0"/>
    <m/>
    <x v="10"/>
    <x v="0"/>
    <x v="0"/>
    <x v="0"/>
    <x v="89"/>
    <x v="89"/>
    <x v="61"/>
    <x v="7"/>
    <x v="1"/>
    <m/>
    <m/>
    <m/>
    <m/>
    <n v="6183.75"/>
    <m/>
    <m/>
  </r>
  <r>
    <x v="9"/>
    <x v="0"/>
    <x v="0"/>
    <x v="0"/>
    <m/>
    <x v="10"/>
    <x v="0"/>
    <x v="0"/>
    <x v="0"/>
    <x v="91"/>
    <x v="91"/>
    <x v="63"/>
    <x v="7"/>
    <x v="1"/>
    <m/>
    <m/>
    <m/>
    <m/>
    <m/>
    <m/>
    <m/>
  </r>
  <r>
    <x v="9"/>
    <x v="0"/>
    <x v="0"/>
    <x v="0"/>
    <m/>
    <x v="10"/>
    <x v="0"/>
    <x v="0"/>
    <x v="0"/>
    <x v="93"/>
    <x v="93"/>
    <x v="64"/>
    <x v="7"/>
    <x v="1"/>
    <m/>
    <m/>
    <m/>
    <m/>
    <n v="5122"/>
    <m/>
    <m/>
  </r>
  <r>
    <x v="9"/>
    <x v="0"/>
    <x v="0"/>
    <x v="0"/>
    <m/>
    <x v="10"/>
    <x v="0"/>
    <x v="0"/>
    <x v="0"/>
    <x v="92"/>
    <x v="92"/>
    <x v="63"/>
    <x v="7"/>
    <x v="1"/>
    <m/>
    <m/>
    <m/>
    <m/>
    <n v="689"/>
    <m/>
    <m/>
  </r>
  <r>
    <x v="9"/>
    <x v="0"/>
    <x v="1"/>
    <x v="0"/>
    <m/>
    <x v="10"/>
    <x v="0"/>
    <x v="0"/>
    <x v="0"/>
    <x v="94"/>
    <x v="94"/>
    <x v="65"/>
    <x v="7"/>
    <x v="1"/>
    <m/>
    <m/>
    <m/>
    <m/>
    <n v="3000"/>
    <m/>
    <m/>
  </r>
  <r>
    <x v="9"/>
    <x v="0"/>
    <x v="0"/>
    <x v="0"/>
    <m/>
    <x v="10"/>
    <x v="0"/>
    <x v="0"/>
    <x v="0"/>
    <x v="0"/>
    <x v="0"/>
    <x v="0"/>
    <x v="0"/>
    <x v="0"/>
    <m/>
    <m/>
    <m/>
    <m/>
    <n v="977"/>
    <m/>
    <m/>
  </r>
  <r>
    <x v="9"/>
    <x v="0"/>
    <x v="0"/>
    <x v="0"/>
    <m/>
    <x v="10"/>
    <x v="0"/>
    <x v="0"/>
    <x v="0"/>
    <x v="2"/>
    <x v="2"/>
    <x v="1"/>
    <x v="0"/>
    <x v="0"/>
    <m/>
    <m/>
    <m/>
    <m/>
    <n v="10751"/>
    <m/>
    <m/>
  </r>
  <r>
    <x v="9"/>
    <x v="0"/>
    <x v="0"/>
    <x v="0"/>
    <m/>
    <x v="10"/>
    <x v="0"/>
    <x v="0"/>
    <x v="0"/>
    <x v="3"/>
    <x v="3"/>
    <x v="1"/>
    <x v="0"/>
    <x v="0"/>
    <m/>
    <m/>
    <m/>
    <m/>
    <m/>
    <m/>
    <m/>
  </r>
  <r>
    <x v="9"/>
    <x v="0"/>
    <x v="0"/>
    <x v="0"/>
    <m/>
    <x v="10"/>
    <x v="0"/>
    <x v="0"/>
    <x v="0"/>
    <x v="4"/>
    <x v="4"/>
    <x v="1"/>
    <x v="0"/>
    <x v="0"/>
    <m/>
    <m/>
    <m/>
    <m/>
    <n v="3459"/>
    <m/>
    <m/>
  </r>
  <r>
    <x v="9"/>
    <x v="0"/>
    <x v="0"/>
    <x v="0"/>
    <m/>
    <x v="10"/>
    <x v="0"/>
    <x v="0"/>
    <x v="0"/>
    <x v="5"/>
    <x v="5"/>
    <x v="1"/>
    <x v="0"/>
    <x v="0"/>
    <m/>
    <m/>
    <m/>
    <m/>
    <n v="641.75"/>
    <m/>
    <m/>
  </r>
  <r>
    <x v="9"/>
    <x v="0"/>
    <x v="0"/>
    <x v="0"/>
    <m/>
    <x v="10"/>
    <x v="0"/>
    <x v="0"/>
    <x v="0"/>
    <x v="7"/>
    <x v="7"/>
    <x v="2"/>
    <x v="0"/>
    <x v="0"/>
    <m/>
    <m/>
    <m/>
    <m/>
    <n v="4819.33"/>
    <m/>
    <m/>
  </r>
  <r>
    <x v="9"/>
    <x v="0"/>
    <x v="0"/>
    <x v="0"/>
    <m/>
    <x v="10"/>
    <x v="0"/>
    <x v="0"/>
    <x v="0"/>
    <x v="6"/>
    <x v="6"/>
    <x v="1"/>
    <x v="0"/>
    <x v="0"/>
    <m/>
    <m/>
    <m/>
    <m/>
    <n v="4246"/>
    <m/>
    <m/>
  </r>
  <r>
    <x v="9"/>
    <x v="0"/>
    <x v="0"/>
    <x v="0"/>
    <m/>
    <x v="10"/>
    <x v="0"/>
    <x v="0"/>
    <x v="0"/>
    <x v="1"/>
    <x v="1"/>
    <x v="0"/>
    <x v="0"/>
    <x v="0"/>
    <m/>
    <m/>
    <m/>
    <m/>
    <n v="7560"/>
    <m/>
    <m/>
  </r>
  <r>
    <x v="9"/>
    <x v="0"/>
    <x v="1"/>
    <x v="0"/>
    <m/>
    <x v="10"/>
    <x v="0"/>
    <x v="0"/>
    <x v="0"/>
    <x v="8"/>
    <x v="8"/>
    <x v="3"/>
    <x v="0"/>
    <x v="0"/>
    <m/>
    <m/>
    <m/>
    <m/>
    <n v="15000"/>
    <m/>
    <m/>
  </r>
  <r>
    <x v="9"/>
    <x v="0"/>
    <x v="1"/>
    <x v="0"/>
    <m/>
    <x v="10"/>
    <x v="0"/>
    <x v="0"/>
    <x v="0"/>
    <x v="9"/>
    <x v="9"/>
    <x v="2"/>
    <x v="0"/>
    <x v="0"/>
    <m/>
    <m/>
    <m/>
    <m/>
    <n v="2250"/>
    <m/>
    <m/>
  </r>
  <r>
    <x v="9"/>
    <x v="0"/>
    <x v="1"/>
    <x v="0"/>
    <m/>
    <x v="10"/>
    <x v="0"/>
    <x v="0"/>
    <x v="0"/>
    <x v="96"/>
    <x v="96"/>
    <x v="67"/>
    <x v="8"/>
    <x v="1"/>
    <m/>
    <m/>
    <m/>
    <m/>
    <m/>
    <m/>
    <m/>
  </r>
  <r>
    <x v="9"/>
    <x v="0"/>
    <x v="0"/>
    <x v="0"/>
    <m/>
    <x v="10"/>
    <x v="0"/>
    <x v="0"/>
    <x v="0"/>
    <x v="99"/>
    <x v="99"/>
    <x v="69"/>
    <x v="8"/>
    <x v="1"/>
    <m/>
    <m/>
    <m/>
    <m/>
    <n v="8832"/>
    <m/>
    <m/>
  </r>
  <r>
    <x v="9"/>
    <x v="0"/>
    <x v="1"/>
    <x v="0"/>
    <m/>
    <x v="10"/>
    <x v="0"/>
    <x v="0"/>
    <x v="0"/>
    <x v="100"/>
    <x v="100"/>
    <x v="70"/>
    <x v="8"/>
    <x v="1"/>
    <m/>
    <m/>
    <m/>
    <m/>
    <n v="8000"/>
    <m/>
    <m/>
  </r>
  <r>
    <x v="9"/>
    <x v="0"/>
    <x v="1"/>
    <x v="0"/>
    <m/>
    <x v="10"/>
    <x v="0"/>
    <x v="0"/>
    <x v="0"/>
    <x v="101"/>
    <x v="101"/>
    <x v="70"/>
    <x v="8"/>
    <x v="1"/>
    <m/>
    <m/>
    <m/>
    <m/>
    <m/>
    <m/>
    <m/>
  </r>
  <r>
    <x v="9"/>
    <x v="0"/>
    <x v="1"/>
    <x v="0"/>
    <m/>
    <x v="10"/>
    <x v="0"/>
    <x v="0"/>
    <x v="0"/>
    <x v="103"/>
    <x v="103"/>
    <x v="71"/>
    <x v="8"/>
    <x v="1"/>
    <m/>
    <m/>
    <m/>
    <m/>
    <m/>
    <m/>
    <m/>
  </r>
  <r>
    <x v="9"/>
    <x v="0"/>
    <x v="0"/>
    <x v="0"/>
    <m/>
    <x v="10"/>
    <x v="0"/>
    <x v="0"/>
    <x v="0"/>
    <x v="104"/>
    <x v="104"/>
    <x v="71"/>
    <x v="8"/>
    <x v="1"/>
    <m/>
    <m/>
    <m/>
    <m/>
    <n v="3242"/>
    <m/>
    <m/>
  </r>
  <r>
    <x v="9"/>
    <x v="0"/>
    <x v="1"/>
    <x v="0"/>
    <m/>
    <x v="10"/>
    <x v="0"/>
    <x v="0"/>
    <x v="0"/>
    <x v="105"/>
    <x v="105"/>
    <x v="72"/>
    <x v="8"/>
    <x v="1"/>
    <m/>
    <m/>
    <m/>
    <m/>
    <n v="5000"/>
    <m/>
    <m/>
  </r>
  <r>
    <x v="9"/>
    <x v="0"/>
    <x v="1"/>
    <x v="0"/>
    <m/>
    <x v="10"/>
    <x v="0"/>
    <x v="0"/>
    <x v="0"/>
    <x v="97"/>
    <x v="97"/>
    <x v="67"/>
    <x v="8"/>
    <x v="1"/>
    <m/>
    <m/>
    <m/>
    <m/>
    <n v="750"/>
    <m/>
    <m/>
  </r>
  <r>
    <x v="9"/>
    <x v="0"/>
    <x v="0"/>
    <x v="0"/>
    <m/>
    <x v="10"/>
    <x v="0"/>
    <x v="0"/>
    <x v="0"/>
    <x v="109"/>
    <x v="109"/>
    <x v="74"/>
    <x v="8"/>
    <x v="1"/>
    <m/>
    <m/>
    <m/>
    <m/>
    <n v="2500"/>
    <m/>
    <m/>
  </r>
  <r>
    <x v="9"/>
    <x v="0"/>
    <x v="1"/>
    <x v="0"/>
    <m/>
    <x v="10"/>
    <x v="0"/>
    <x v="0"/>
    <x v="0"/>
    <x v="106"/>
    <x v="106"/>
    <x v="67"/>
    <x v="8"/>
    <x v="1"/>
    <m/>
    <m/>
    <m/>
    <m/>
    <n v="4000"/>
    <m/>
    <m/>
  </r>
  <r>
    <x v="9"/>
    <x v="0"/>
    <x v="0"/>
    <x v="0"/>
    <m/>
    <x v="10"/>
    <x v="0"/>
    <x v="0"/>
    <x v="0"/>
    <x v="110"/>
    <x v="110"/>
    <x v="74"/>
    <x v="8"/>
    <x v="1"/>
    <m/>
    <m/>
    <m/>
    <m/>
    <n v="639"/>
    <m/>
    <m/>
  </r>
  <r>
    <x v="9"/>
    <x v="0"/>
    <x v="0"/>
    <x v="0"/>
    <m/>
    <x v="10"/>
    <x v="0"/>
    <x v="0"/>
    <x v="0"/>
    <x v="107"/>
    <x v="107"/>
    <x v="73"/>
    <x v="8"/>
    <x v="1"/>
    <m/>
    <m/>
    <m/>
    <m/>
    <m/>
    <m/>
    <m/>
  </r>
  <r>
    <x v="9"/>
    <x v="0"/>
    <x v="0"/>
    <x v="0"/>
    <m/>
    <x v="10"/>
    <x v="0"/>
    <x v="0"/>
    <x v="0"/>
    <x v="108"/>
    <x v="108"/>
    <x v="74"/>
    <x v="8"/>
    <x v="1"/>
    <m/>
    <m/>
    <m/>
    <m/>
    <n v="5221"/>
    <m/>
    <m/>
  </r>
  <r>
    <x v="9"/>
    <x v="0"/>
    <x v="1"/>
    <x v="0"/>
    <m/>
    <x v="10"/>
    <x v="0"/>
    <x v="0"/>
    <x v="0"/>
    <x v="102"/>
    <x v="102"/>
    <x v="70"/>
    <x v="8"/>
    <x v="1"/>
    <m/>
    <m/>
    <m/>
    <m/>
    <m/>
    <m/>
    <m/>
  </r>
  <r>
    <x v="9"/>
    <x v="0"/>
    <x v="1"/>
    <x v="0"/>
    <m/>
    <x v="10"/>
    <x v="0"/>
    <x v="0"/>
    <x v="0"/>
    <x v="98"/>
    <x v="98"/>
    <x v="68"/>
    <x v="8"/>
    <x v="1"/>
    <m/>
    <m/>
    <m/>
    <m/>
    <n v="1500"/>
    <m/>
    <m/>
  </r>
  <r>
    <x v="9"/>
    <x v="0"/>
    <x v="0"/>
    <x v="1"/>
    <m/>
    <x v="10"/>
    <x v="0"/>
    <x v="0"/>
    <x v="0"/>
    <x v="111"/>
    <x v="111"/>
    <x v="75"/>
    <x v="8"/>
    <x v="1"/>
    <m/>
    <m/>
    <m/>
    <m/>
    <n v="7745.01"/>
    <m/>
    <m/>
  </r>
  <r>
    <x v="9"/>
    <x v="0"/>
    <x v="0"/>
    <x v="0"/>
    <m/>
    <x v="10"/>
    <x v="0"/>
    <x v="0"/>
    <x v="0"/>
    <x v="115"/>
    <x v="115"/>
    <x v="78"/>
    <x v="9"/>
    <x v="1"/>
    <m/>
    <m/>
    <m/>
    <m/>
    <n v="983"/>
    <m/>
    <m/>
  </r>
  <r>
    <x v="9"/>
    <x v="0"/>
    <x v="0"/>
    <x v="0"/>
    <m/>
    <x v="10"/>
    <x v="0"/>
    <x v="0"/>
    <x v="0"/>
    <x v="119"/>
    <x v="119"/>
    <x v="79"/>
    <x v="9"/>
    <x v="1"/>
    <m/>
    <m/>
    <m/>
    <m/>
    <n v="1392"/>
    <m/>
    <m/>
  </r>
  <r>
    <x v="9"/>
    <x v="0"/>
    <x v="0"/>
    <x v="0"/>
    <m/>
    <x v="10"/>
    <x v="0"/>
    <x v="0"/>
    <x v="0"/>
    <x v="122"/>
    <x v="122"/>
    <x v="80"/>
    <x v="9"/>
    <x v="1"/>
    <m/>
    <m/>
    <m/>
    <m/>
    <n v="5778"/>
    <m/>
    <m/>
  </r>
  <r>
    <x v="9"/>
    <x v="0"/>
    <x v="1"/>
    <x v="0"/>
    <m/>
    <x v="10"/>
    <x v="0"/>
    <x v="0"/>
    <x v="0"/>
    <x v="123"/>
    <x v="123"/>
    <x v="81"/>
    <x v="9"/>
    <x v="1"/>
    <m/>
    <m/>
    <m/>
    <m/>
    <n v="3600"/>
    <m/>
    <m/>
  </r>
  <r>
    <x v="9"/>
    <x v="0"/>
    <x v="0"/>
    <x v="0"/>
    <m/>
    <x v="10"/>
    <x v="0"/>
    <x v="0"/>
    <x v="0"/>
    <x v="112"/>
    <x v="112"/>
    <x v="76"/>
    <x v="9"/>
    <x v="1"/>
    <m/>
    <m/>
    <m/>
    <m/>
    <n v="4000"/>
    <m/>
    <m/>
  </r>
  <r>
    <x v="9"/>
    <x v="0"/>
    <x v="0"/>
    <x v="0"/>
    <m/>
    <x v="10"/>
    <x v="0"/>
    <x v="0"/>
    <x v="0"/>
    <x v="126"/>
    <x v="126"/>
    <x v="82"/>
    <x v="9"/>
    <x v="1"/>
    <m/>
    <m/>
    <m/>
    <m/>
    <n v="1673"/>
    <m/>
    <m/>
  </r>
  <r>
    <x v="9"/>
    <x v="0"/>
    <x v="0"/>
    <x v="0"/>
    <m/>
    <x v="10"/>
    <x v="0"/>
    <x v="0"/>
    <x v="0"/>
    <x v="128"/>
    <x v="128"/>
    <x v="82"/>
    <x v="9"/>
    <x v="1"/>
    <m/>
    <m/>
    <m/>
    <m/>
    <m/>
    <m/>
    <m/>
  </r>
  <r>
    <x v="9"/>
    <x v="0"/>
    <x v="0"/>
    <x v="0"/>
    <m/>
    <x v="10"/>
    <x v="0"/>
    <x v="0"/>
    <x v="0"/>
    <x v="129"/>
    <x v="129"/>
    <x v="79"/>
    <x v="9"/>
    <x v="1"/>
    <m/>
    <m/>
    <m/>
    <m/>
    <n v="1500"/>
    <m/>
    <m/>
  </r>
  <r>
    <x v="9"/>
    <x v="0"/>
    <x v="1"/>
    <x v="0"/>
    <m/>
    <x v="10"/>
    <x v="0"/>
    <x v="0"/>
    <x v="0"/>
    <x v="116"/>
    <x v="116"/>
    <x v="78"/>
    <x v="9"/>
    <x v="1"/>
    <m/>
    <m/>
    <m/>
    <m/>
    <n v="765"/>
    <m/>
    <m/>
  </r>
  <r>
    <x v="9"/>
    <x v="0"/>
    <x v="1"/>
    <x v="0"/>
    <m/>
    <x v="10"/>
    <x v="0"/>
    <x v="0"/>
    <x v="0"/>
    <x v="113"/>
    <x v="113"/>
    <x v="76"/>
    <x v="9"/>
    <x v="1"/>
    <m/>
    <m/>
    <m/>
    <m/>
    <m/>
    <m/>
    <m/>
  </r>
  <r>
    <x v="9"/>
    <x v="0"/>
    <x v="0"/>
    <x v="0"/>
    <m/>
    <x v="10"/>
    <x v="0"/>
    <x v="0"/>
    <x v="0"/>
    <x v="130"/>
    <x v="130"/>
    <x v="77"/>
    <x v="9"/>
    <x v="1"/>
    <m/>
    <m/>
    <m/>
    <m/>
    <n v="578"/>
    <m/>
    <m/>
  </r>
  <r>
    <x v="9"/>
    <x v="0"/>
    <x v="1"/>
    <x v="0"/>
    <m/>
    <x v="10"/>
    <x v="0"/>
    <x v="0"/>
    <x v="0"/>
    <x v="120"/>
    <x v="120"/>
    <x v="79"/>
    <x v="9"/>
    <x v="1"/>
    <m/>
    <m/>
    <m/>
    <m/>
    <n v="900"/>
    <m/>
    <m/>
  </r>
  <r>
    <x v="9"/>
    <x v="0"/>
    <x v="0"/>
    <x v="0"/>
    <m/>
    <x v="10"/>
    <x v="0"/>
    <x v="0"/>
    <x v="0"/>
    <x v="117"/>
    <x v="117"/>
    <x v="78"/>
    <x v="9"/>
    <x v="1"/>
    <m/>
    <m/>
    <m/>
    <m/>
    <n v="2750"/>
    <m/>
    <m/>
  </r>
  <r>
    <x v="9"/>
    <x v="0"/>
    <x v="0"/>
    <x v="0"/>
    <m/>
    <x v="10"/>
    <x v="0"/>
    <x v="0"/>
    <x v="0"/>
    <x v="134"/>
    <x v="134"/>
    <x v="80"/>
    <x v="9"/>
    <x v="1"/>
    <m/>
    <m/>
    <m/>
    <m/>
    <n v="548.33000000000004"/>
    <m/>
    <m/>
  </r>
  <r>
    <x v="9"/>
    <x v="0"/>
    <x v="0"/>
    <x v="0"/>
    <m/>
    <x v="10"/>
    <x v="0"/>
    <x v="0"/>
    <x v="0"/>
    <x v="136"/>
    <x v="136"/>
    <x v="83"/>
    <x v="9"/>
    <x v="1"/>
    <m/>
    <m/>
    <m/>
    <m/>
    <m/>
    <m/>
    <m/>
  </r>
  <r>
    <x v="9"/>
    <x v="0"/>
    <x v="0"/>
    <x v="0"/>
    <m/>
    <x v="10"/>
    <x v="0"/>
    <x v="0"/>
    <x v="0"/>
    <x v="124"/>
    <x v="124"/>
    <x v="81"/>
    <x v="9"/>
    <x v="1"/>
    <m/>
    <m/>
    <m/>
    <m/>
    <m/>
    <m/>
    <m/>
  </r>
  <r>
    <x v="9"/>
    <x v="0"/>
    <x v="0"/>
    <x v="0"/>
    <m/>
    <x v="10"/>
    <x v="0"/>
    <x v="0"/>
    <x v="0"/>
    <x v="118"/>
    <x v="118"/>
    <x v="78"/>
    <x v="9"/>
    <x v="1"/>
    <m/>
    <m/>
    <m/>
    <m/>
    <m/>
    <m/>
    <m/>
  </r>
  <r>
    <x v="9"/>
    <x v="0"/>
    <x v="0"/>
    <x v="0"/>
    <m/>
    <x v="10"/>
    <x v="0"/>
    <x v="0"/>
    <x v="0"/>
    <x v="135"/>
    <x v="135"/>
    <x v="80"/>
    <x v="9"/>
    <x v="1"/>
    <m/>
    <m/>
    <m/>
    <m/>
    <n v="179"/>
    <m/>
    <m/>
  </r>
  <r>
    <x v="9"/>
    <x v="0"/>
    <x v="0"/>
    <x v="0"/>
    <m/>
    <x v="10"/>
    <x v="0"/>
    <x v="0"/>
    <x v="0"/>
    <x v="127"/>
    <x v="127"/>
    <x v="82"/>
    <x v="9"/>
    <x v="1"/>
    <m/>
    <m/>
    <m/>
    <m/>
    <n v="1645.66"/>
    <m/>
    <m/>
  </r>
  <r>
    <x v="9"/>
    <x v="0"/>
    <x v="1"/>
    <x v="0"/>
    <m/>
    <x v="10"/>
    <x v="0"/>
    <x v="0"/>
    <x v="1"/>
    <x v="138"/>
    <x v="138"/>
    <x v="84"/>
    <x v="9"/>
    <x v="1"/>
    <m/>
    <m/>
    <m/>
    <m/>
    <n v="6717.75"/>
    <m/>
    <m/>
  </r>
  <r>
    <x v="9"/>
    <x v="0"/>
    <x v="0"/>
    <x v="0"/>
    <m/>
    <x v="10"/>
    <x v="0"/>
    <x v="0"/>
    <x v="0"/>
    <x v="131"/>
    <x v="131"/>
    <x v="77"/>
    <x v="9"/>
    <x v="1"/>
    <m/>
    <m/>
    <m/>
    <m/>
    <m/>
    <m/>
    <m/>
  </r>
  <r>
    <x v="9"/>
    <x v="0"/>
    <x v="0"/>
    <x v="0"/>
    <m/>
    <x v="10"/>
    <x v="0"/>
    <x v="0"/>
    <x v="0"/>
    <x v="132"/>
    <x v="132"/>
    <x v="77"/>
    <x v="9"/>
    <x v="1"/>
    <m/>
    <m/>
    <m/>
    <m/>
    <n v="1241"/>
    <m/>
    <m/>
  </r>
  <r>
    <x v="9"/>
    <x v="0"/>
    <x v="0"/>
    <x v="0"/>
    <m/>
    <x v="10"/>
    <x v="0"/>
    <x v="0"/>
    <x v="0"/>
    <x v="137"/>
    <x v="137"/>
    <x v="83"/>
    <x v="9"/>
    <x v="1"/>
    <m/>
    <m/>
    <m/>
    <m/>
    <n v="731.8"/>
    <m/>
    <m/>
  </r>
  <r>
    <x v="9"/>
    <x v="0"/>
    <x v="1"/>
    <x v="0"/>
    <m/>
    <x v="10"/>
    <x v="0"/>
    <x v="0"/>
    <x v="0"/>
    <x v="121"/>
    <x v="121"/>
    <x v="79"/>
    <x v="9"/>
    <x v="1"/>
    <m/>
    <m/>
    <m/>
    <m/>
    <m/>
    <m/>
    <m/>
  </r>
  <r>
    <x v="9"/>
    <x v="0"/>
    <x v="1"/>
    <x v="0"/>
    <m/>
    <x v="10"/>
    <x v="0"/>
    <x v="0"/>
    <x v="0"/>
    <x v="139"/>
    <x v="139"/>
    <x v="79"/>
    <x v="9"/>
    <x v="1"/>
    <m/>
    <m/>
    <m/>
    <m/>
    <m/>
    <m/>
    <m/>
  </r>
  <r>
    <x v="9"/>
    <x v="0"/>
    <x v="0"/>
    <x v="0"/>
    <m/>
    <x v="10"/>
    <x v="0"/>
    <x v="0"/>
    <x v="0"/>
    <x v="133"/>
    <x v="133"/>
    <x v="77"/>
    <x v="9"/>
    <x v="1"/>
    <m/>
    <m/>
    <m/>
    <m/>
    <n v="580"/>
    <m/>
    <m/>
  </r>
  <r>
    <x v="9"/>
    <x v="0"/>
    <x v="0"/>
    <x v="0"/>
    <m/>
    <x v="10"/>
    <x v="0"/>
    <x v="0"/>
    <x v="0"/>
    <x v="125"/>
    <x v="125"/>
    <x v="81"/>
    <x v="9"/>
    <x v="1"/>
    <m/>
    <m/>
    <m/>
    <m/>
    <n v="3000"/>
    <m/>
    <m/>
  </r>
  <r>
    <x v="9"/>
    <x v="0"/>
    <x v="0"/>
    <x v="0"/>
    <m/>
    <x v="10"/>
    <x v="0"/>
    <x v="0"/>
    <x v="0"/>
    <x v="114"/>
    <x v="114"/>
    <x v="77"/>
    <x v="9"/>
    <x v="1"/>
    <m/>
    <m/>
    <m/>
    <m/>
    <n v="2354"/>
    <m/>
    <m/>
  </r>
  <r>
    <x v="9"/>
    <x v="0"/>
    <x v="0"/>
    <x v="0"/>
    <m/>
    <x v="10"/>
    <x v="0"/>
    <x v="0"/>
    <x v="0"/>
    <x v="140"/>
    <x v="140"/>
    <x v="85"/>
    <x v="10"/>
    <x v="1"/>
    <m/>
    <m/>
    <m/>
    <m/>
    <n v="5062.5"/>
    <m/>
    <m/>
  </r>
  <r>
    <x v="9"/>
    <x v="0"/>
    <x v="1"/>
    <x v="0"/>
    <m/>
    <x v="10"/>
    <x v="0"/>
    <x v="0"/>
    <x v="0"/>
    <x v="141"/>
    <x v="141"/>
    <x v="86"/>
    <x v="10"/>
    <x v="1"/>
    <m/>
    <m/>
    <m/>
    <m/>
    <n v="5705"/>
    <m/>
    <m/>
  </r>
  <r>
    <x v="9"/>
    <x v="0"/>
    <x v="1"/>
    <x v="0"/>
    <m/>
    <x v="10"/>
    <x v="0"/>
    <x v="0"/>
    <x v="0"/>
    <x v="143"/>
    <x v="143"/>
    <x v="86"/>
    <x v="10"/>
    <x v="1"/>
    <m/>
    <m/>
    <m/>
    <m/>
    <n v="500"/>
    <m/>
    <m/>
  </r>
  <r>
    <x v="9"/>
    <x v="0"/>
    <x v="0"/>
    <x v="0"/>
    <m/>
    <x v="10"/>
    <x v="0"/>
    <x v="0"/>
    <x v="0"/>
    <x v="144"/>
    <x v="144"/>
    <x v="87"/>
    <x v="10"/>
    <x v="1"/>
    <m/>
    <m/>
    <m/>
    <m/>
    <n v="5214"/>
    <m/>
    <m/>
  </r>
  <r>
    <x v="9"/>
    <x v="0"/>
    <x v="0"/>
    <x v="1"/>
    <m/>
    <x v="10"/>
    <x v="0"/>
    <x v="0"/>
    <x v="0"/>
    <x v="145"/>
    <x v="145"/>
    <x v="88"/>
    <x v="10"/>
    <x v="1"/>
    <m/>
    <m/>
    <m/>
    <m/>
    <m/>
    <m/>
    <m/>
  </r>
  <r>
    <x v="9"/>
    <x v="0"/>
    <x v="0"/>
    <x v="0"/>
    <m/>
    <x v="10"/>
    <x v="0"/>
    <x v="0"/>
    <x v="0"/>
    <x v="146"/>
    <x v="146"/>
    <x v="89"/>
    <x v="10"/>
    <x v="1"/>
    <m/>
    <m/>
    <m/>
    <m/>
    <n v="4827"/>
    <m/>
    <m/>
  </r>
  <r>
    <x v="9"/>
    <x v="0"/>
    <x v="1"/>
    <x v="0"/>
    <m/>
    <x v="10"/>
    <x v="0"/>
    <x v="0"/>
    <x v="0"/>
    <x v="142"/>
    <x v="142"/>
    <x v="86"/>
    <x v="10"/>
    <x v="1"/>
    <m/>
    <m/>
    <m/>
    <m/>
    <n v="1500"/>
    <m/>
    <m/>
  </r>
  <r>
    <x v="9"/>
    <x v="0"/>
    <x v="0"/>
    <x v="0"/>
    <m/>
    <x v="10"/>
    <x v="0"/>
    <x v="0"/>
    <x v="0"/>
    <x v="147"/>
    <x v="147"/>
    <x v="86"/>
    <x v="10"/>
    <x v="1"/>
    <m/>
    <m/>
    <m/>
    <m/>
    <n v="3472.24"/>
    <m/>
    <m/>
  </r>
  <r>
    <x v="9"/>
    <x v="0"/>
    <x v="0"/>
    <x v="0"/>
    <m/>
    <x v="10"/>
    <x v="0"/>
    <x v="0"/>
    <x v="0"/>
    <x v="148"/>
    <x v="148"/>
    <x v="90"/>
    <x v="11"/>
    <x v="1"/>
    <m/>
    <m/>
    <m/>
    <m/>
    <n v="752"/>
    <m/>
    <m/>
  </r>
  <r>
    <x v="9"/>
    <x v="0"/>
    <x v="0"/>
    <x v="0"/>
    <m/>
    <x v="10"/>
    <x v="0"/>
    <x v="0"/>
    <x v="0"/>
    <x v="151"/>
    <x v="151"/>
    <x v="90"/>
    <x v="11"/>
    <x v="1"/>
    <m/>
    <m/>
    <m/>
    <m/>
    <n v="1500"/>
    <m/>
    <m/>
  </r>
  <r>
    <x v="9"/>
    <x v="0"/>
    <x v="0"/>
    <x v="0"/>
    <m/>
    <x v="10"/>
    <x v="0"/>
    <x v="0"/>
    <x v="0"/>
    <x v="161"/>
    <x v="161"/>
    <x v="90"/>
    <x v="11"/>
    <x v="1"/>
    <m/>
    <m/>
    <m/>
    <m/>
    <n v="3370"/>
    <m/>
    <m/>
  </r>
  <r>
    <x v="9"/>
    <x v="0"/>
    <x v="0"/>
    <x v="0"/>
    <m/>
    <x v="10"/>
    <x v="0"/>
    <x v="0"/>
    <x v="0"/>
    <x v="152"/>
    <x v="152"/>
    <x v="91"/>
    <x v="11"/>
    <x v="1"/>
    <m/>
    <m/>
    <m/>
    <m/>
    <n v="4167.33"/>
    <m/>
    <m/>
  </r>
  <r>
    <x v="9"/>
    <x v="0"/>
    <x v="0"/>
    <x v="0"/>
    <m/>
    <x v="10"/>
    <x v="0"/>
    <x v="0"/>
    <x v="0"/>
    <x v="159"/>
    <x v="159"/>
    <x v="94"/>
    <x v="11"/>
    <x v="1"/>
    <m/>
    <m/>
    <m/>
    <m/>
    <n v="4367"/>
    <m/>
    <m/>
  </r>
  <r>
    <x v="9"/>
    <x v="0"/>
    <x v="0"/>
    <x v="0"/>
    <m/>
    <x v="10"/>
    <x v="0"/>
    <x v="0"/>
    <x v="0"/>
    <x v="153"/>
    <x v="153"/>
    <x v="92"/>
    <x v="11"/>
    <x v="1"/>
    <m/>
    <m/>
    <m/>
    <m/>
    <n v="4950"/>
    <m/>
    <m/>
  </r>
  <r>
    <x v="9"/>
    <x v="0"/>
    <x v="0"/>
    <x v="0"/>
    <m/>
    <x v="10"/>
    <x v="0"/>
    <x v="0"/>
    <x v="1"/>
    <x v="154"/>
    <x v="154"/>
    <x v="92"/>
    <x v="11"/>
    <x v="1"/>
    <m/>
    <m/>
    <m/>
    <m/>
    <n v="15070"/>
    <m/>
    <m/>
  </r>
  <r>
    <x v="9"/>
    <x v="0"/>
    <x v="1"/>
    <x v="0"/>
    <m/>
    <x v="10"/>
    <x v="0"/>
    <x v="0"/>
    <x v="0"/>
    <x v="155"/>
    <x v="155"/>
    <x v="92"/>
    <x v="11"/>
    <x v="1"/>
    <m/>
    <m/>
    <m/>
    <m/>
    <m/>
    <m/>
    <m/>
  </r>
  <r>
    <x v="9"/>
    <x v="0"/>
    <x v="1"/>
    <x v="0"/>
    <m/>
    <x v="10"/>
    <x v="0"/>
    <x v="0"/>
    <x v="0"/>
    <x v="156"/>
    <x v="156"/>
    <x v="93"/>
    <x v="11"/>
    <x v="1"/>
    <m/>
    <m/>
    <m/>
    <m/>
    <n v="3533.64"/>
    <m/>
    <m/>
  </r>
  <r>
    <x v="9"/>
    <x v="0"/>
    <x v="0"/>
    <x v="0"/>
    <m/>
    <x v="10"/>
    <x v="0"/>
    <x v="0"/>
    <x v="0"/>
    <x v="157"/>
    <x v="157"/>
    <x v="92"/>
    <x v="11"/>
    <x v="1"/>
    <m/>
    <m/>
    <m/>
    <m/>
    <n v="1064"/>
    <m/>
    <m/>
  </r>
  <r>
    <x v="9"/>
    <x v="0"/>
    <x v="0"/>
    <x v="0"/>
    <m/>
    <x v="10"/>
    <x v="0"/>
    <x v="0"/>
    <x v="1"/>
    <x v="158"/>
    <x v="158"/>
    <x v="92"/>
    <x v="11"/>
    <x v="1"/>
    <m/>
    <m/>
    <m/>
    <m/>
    <n v="6072.5"/>
    <m/>
    <m/>
  </r>
  <r>
    <x v="9"/>
    <x v="0"/>
    <x v="0"/>
    <x v="0"/>
    <m/>
    <x v="10"/>
    <x v="0"/>
    <x v="0"/>
    <x v="0"/>
    <x v="160"/>
    <x v="160"/>
    <x v="90"/>
    <x v="11"/>
    <x v="1"/>
    <m/>
    <m/>
    <m/>
    <m/>
    <n v="3437"/>
    <m/>
    <m/>
  </r>
  <r>
    <x v="9"/>
    <x v="0"/>
    <x v="0"/>
    <x v="0"/>
    <m/>
    <x v="10"/>
    <x v="0"/>
    <x v="0"/>
    <x v="0"/>
    <x v="149"/>
    <x v="149"/>
    <x v="90"/>
    <x v="11"/>
    <x v="1"/>
    <m/>
    <m/>
    <m/>
    <m/>
    <n v="8994"/>
    <m/>
    <m/>
  </r>
  <r>
    <x v="9"/>
    <x v="0"/>
    <x v="0"/>
    <x v="0"/>
    <m/>
    <x v="10"/>
    <x v="0"/>
    <x v="0"/>
    <x v="0"/>
    <x v="150"/>
    <x v="150"/>
    <x v="90"/>
    <x v="11"/>
    <x v="1"/>
    <m/>
    <m/>
    <m/>
    <m/>
    <n v="1564"/>
    <m/>
    <m/>
  </r>
  <r>
    <x v="9"/>
    <x v="0"/>
    <x v="0"/>
    <x v="0"/>
    <m/>
    <x v="10"/>
    <x v="0"/>
    <x v="0"/>
    <x v="0"/>
    <x v="162"/>
    <x v="162"/>
    <x v="95"/>
    <x v="11"/>
    <x v="1"/>
    <m/>
    <m/>
    <m/>
    <m/>
    <n v="5034"/>
    <m/>
    <m/>
  </r>
  <r>
    <x v="9"/>
    <x v="0"/>
    <x v="0"/>
    <x v="0"/>
    <m/>
    <x v="10"/>
    <x v="0"/>
    <x v="0"/>
    <x v="0"/>
    <x v="168"/>
    <x v="168"/>
    <x v="98"/>
    <x v="12"/>
    <x v="1"/>
    <m/>
    <m/>
    <m/>
    <m/>
    <n v="1264"/>
    <m/>
    <m/>
  </r>
  <r>
    <x v="9"/>
    <x v="0"/>
    <x v="1"/>
    <x v="0"/>
    <m/>
    <x v="10"/>
    <x v="0"/>
    <x v="0"/>
    <x v="0"/>
    <x v="163"/>
    <x v="163"/>
    <x v="96"/>
    <x v="12"/>
    <x v="1"/>
    <m/>
    <m/>
    <m/>
    <m/>
    <n v="1440.4"/>
    <m/>
    <m/>
  </r>
  <r>
    <x v="9"/>
    <x v="0"/>
    <x v="0"/>
    <x v="0"/>
    <m/>
    <x v="10"/>
    <x v="0"/>
    <x v="0"/>
    <x v="0"/>
    <x v="167"/>
    <x v="167"/>
    <x v="97"/>
    <x v="12"/>
    <x v="1"/>
    <m/>
    <m/>
    <m/>
    <m/>
    <n v="5777.5"/>
    <m/>
    <m/>
  </r>
  <r>
    <x v="9"/>
    <x v="0"/>
    <x v="0"/>
    <x v="0"/>
    <m/>
    <x v="10"/>
    <x v="0"/>
    <x v="0"/>
    <x v="0"/>
    <x v="169"/>
    <x v="169"/>
    <x v="98"/>
    <x v="12"/>
    <x v="1"/>
    <m/>
    <m/>
    <m/>
    <m/>
    <n v="764"/>
    <m/>
    <m/>
  </r>
  <r>
    <x v="9"/>
    <x v="0"/>
    <x v="0"/>
    <x v="0"/>
    <m/>
    <x v="10"/>
    <x v="0"/>
    <x v="0"/>
    <x v="0"/>
    <x v="165"/>
    <x v="165"/>
    <x v="96"/>
    <x v="12"/>
    <x v="1"/>
    <m/>
    <m/>
    <m/>
    <m/>
    <n v="2203"/>
    <m/>
    <m/>
  </r>
  <r>
    <x v="9"/>
    <x v="0"/>
    <x v="1"/>
    <x v="0"/>
    <m/>
    <x v="10"/>
    <x v="0"/>
    <x v="0"/>
    <x v="0"/>
    <x v="173"/>
    <x v="173"/>
    <x v="99"/>
    <x v="12"/>
    <x v="1"/>
    <m/>
    <m/>
    <m/>
    <m/>
    <n v="2357"/>
    <m/>
    <m/>
  </r>
  <r>
    <x v="9"/>
    <x v="0"/>
    <x v="0"/>
    <x v="0"/>
    <m/>
    <x v="10"/>
    <x v="0"/>
    <x v="0"/>
    <x v="0"/>
    <x v="175"/>
    <x v="175"/>
    <x v="97"/>
    <x v="12"/>
    <x v="1"/>
    <m/>
    <m/>
    <m/>
    <m/>
    <n v="5000"/>
    <m/>
    <m/>
  </r>
  <r>
    <x v="9"/>
    <x v="0"/>
    <x v="0"/>
    <x v="0"/>
    <m/>
    <x v="10"/>
    <x v="0"/>
    <x v="0"/>
    <x v="0"/>
    <x v="176"/>
    <x v="176"/>
    <x v="97"/>
    <x v="12"/>
    <x v="1"/>
    <m/>
    <m/>
    <m/>
    <m/>
    <n v="6692"/>
    <m/>
    <m/>
  </r>
  <r>
    <x v="9"/>
    <x v="0"/>
    <x v="0"/>
    <x v="0"/>
    <m/>
    <x v="10"/>
    <x v="0"/>
    <x v="0"/>
    <x v="0"/>
    <x v="177"/>
    <x v="177"/>
    <x v="97"/>
    <x v="12"/>
    <x v="1"/>
    <m/>
    <m/>
    <m/>
    <m/>
    <n v="2275"/>
    <m/>
    <m/>
  </r>
  <r>
    <x v="9"/>
    <x v="0"/>
    <x v="1"/>
    <x v="0"/>
    <m/>
    <x v="10"/>
    <x v="0"/>
    <x v="0"/>
    <x v="0"/>
    <x v="178"/>
    <x v="178"/>
    <x v="100"/>
    <x v="12"/>
    <x v="1"/>
    <m/>
    <m/>
    <m/>
    <m/>
    <m/>
    <m/>
    <m/>
  </r>
  <r>
    <x v="9"/>
    <x v="0"/>
    <x v="0"/>
    <x v="0"/>
    <m/>
    <x v="10"/>
    <x v="0"/>
    <x v="0"/>
    <x v="0"/>
    <x v="180"/>
    <x v="180"/>
    <x v="102"/>
    <x v="12"/>
    <x v="1"/>
    <m/>
    <m/>
    <m/>
    <m/>
    <n v="1587"/>
    <m/>
    <m/>
  </r>
  <r>
    <x v="9"/>
    <x v="0"/>
    <x v="1"/>
    <x v="0"/>
    <m/>
    <x v="10"/>
    <x v="0"/>
    <x v="0"/>
    <x v="0"/>
    <x v="183"/>
    <x v="183"/>
    <x v="97"/>
    <x v="12"/>
    <x v="1"/>
    <m/>
    <m/>
    <m/>
    <m/>
    <n v="3135.94"/>
    <m/>
    <m/>
  </r>
  <r>
    <x v="9"/>
    <x v="0"/>
    <x v="0"/>
    <x v="0"/>
    <m/>
    <x v="10"/>
    <x v="0"/>
    <x v="0"/>
    <x v="0"/>
    <x v="164"/>
    <x v="164"/>
    <x v="96"/>
    <x v="12"/>
    <x v="1"/>
    <m/>
    <m/>
    <m/>
    <m/>
    <m/>
    <m/>
    <m/>
  </r>
  <r>
    <x v="9"/>
    <x v="0"/>
    <x v="1"/>
    <x v="0"/>
    <m/>
    <x v="10"/>
    <x v="0"/>
    <x v="0"/>
    <x v="0"/>
    <x v="166"/>
    <x v="166"/>
    <x v="96"/>
    <x v="12"/>
    <x v="1"/>
    <m/>
    <m/>
    <m/>
    <m/>
    <n v="500"/>
    <m/>
    <m/>
  </r>
  <r>
    <x v="9"/>
    <x v="0"/>
    <x v="1"/>
    <x v="0"/>
    <m/>
    <x v="10"/>
    <x v="0"/>
    <x v="0"/>
    <x v="0"/>
    <x v="174"/>
    <x v="174"/>
    <x v="99"/>
    <x v="12"/>
    <x v="1"/>
    <m/>
    <m/>
    <m/>
    <m/>
    <m/>
    <m/>
    <m/>
  </r>
  <r>
    <x v="9"/>
    <x v="0"/>
    <x v="0"/>
    <x v="0"/>
    <m/>
    <x v="10"/>
    <x v="0"/>
    <x v="0"/>
    <x v="0"/>
    <x v="170"/>
    <x v="170"/>
    <x v="98"/>
    <x v="12"/>
    <x v="1"/>
    <m/>
    <m/>
    <m/>
    <m/>
    <n v="787"/>
    <m/>
    <m/>
  </r>
  <r>
    <x v="9"/>
    <x v="0"/>
    <x v="1"/>
    <x v="0"/>
    <m/>
    <x v="10"/>
    <x v="0"/>
    <x v="0"/>
    <x v="0"/>
    <x v="179"/>
    <x v="179"/>
    <x v="101"/>
    <x v="12"/>
    <x v="1"/>
    <m/>
    <m/>
    <m/>
    <m/>
    <n v="5000"/>
    <m/>
    <m/>
  </r>
  <r>
    <x v="9"/>
    <x v="0"/>
    <x v="1"/>
    <x v="0"/>
    <m/>
    <x v="10"/>
    <x v="0"/>
    <x v="0"/>
    <x v="1"/>
    <x v="184"/>
    <x v="184"/>
    <x v="103"/>
    <x v="12"/>
    <x v="1"/>
    <m/>
    <m/>
    <m/>
    <m/>
    <n v="9973.5"/>
    <m/>
    <m/>
  </r>
  <r>
    <x v="9"/>
    <x v="0"/>
    <x v="0"/>
    <x v="0"/>
    <m/>
    <x v="10"/>
    <x v="0"/>
    <x v="0"/>
    <x v="0"/>
    <x v="185"/>
    <x v="185"/>
    <x v="104"/>
    <x v="12"/>
    <x v="1"/>
    <m/>
    <m/>
    <m/>
    <m/>
    <n v="5584.16"/>
    <m/>
    <m/>
  </r>
  <r>
    <x v="9"/>
    <x v="0"/>
    <x v="0"/>
    <x v="0"/>
    <m/>
    <x v="10"/>
    <x v="0"/>
    <x v="0"/>
    <x v="0"/>
    <x v="181"/>
    <x v="181"/>
    <x v="102"/>
    <x v="12"/>
    <x v="1"/>
    <m/>
    <m/>
    <m/>
    <m/>
    <m/>
    <m/>
    <m/>
  </r>
  <r>
    <x v="9"/>
    <x v="0"/>
    <x v="0"/>
    <x v="0"/>
    <m/>
    <x v="10"/>
    <x v="0"/>
    <x v="0"/>
    <x v="0"/>
    <x v="171"/>
    <x v="171"/>
    <x v="98"/>
    <x v="12"/>
    <x v="1"/>
    <m/>
    <m/>
    <m/>
    <m/>
    <n v="676"/>
    <m/>
    <m/>
  </r>
  <r>
    <x v="9"/>
    <x v="0"/>
    <x v="0"/>
    <x v="0"/>
    <m/>
    <x v="10"/>
    <x v="0"/>
    <x v="0"/>
    <x v="0"/>
    <x v="172"/>
    <x v="172"/>
    <x v="98"/>
    <x v="12"/>
    <x v="1"/>
    <m/>
    <m/>
    <m/>
    <m/>
    <n v="5213"/>
    <m/>
    <m/>
  </r>
  <r>
    <x v="9"/>
    <x v="0"/>
    <x v="0"/>
    <x v="0"/>
    <m/>
    <x v="10"/>
    <x v="0"/>
    <x v="0"/>
    <x v="0"/>
    <x v="182"/>
    <x v="182"/>
    <x v="102"/>
    <x v="12"/>
    <x v="1"/>
    <m/>
    <m/>
    <m/>
    <m/>
    <n v="1540"/>
    <m/>
    <m/>
  </r>
  <r>
    <x v="9"/>
    <x v="0"/>
    <x v="0"/>
    <x v="0"/>
    <m/>
    <x v="10"/>
    <x v="0"/>
    <x v="0"/>
    <x v="0"/>
    <x v="10"/>
    <x v="10"/>
    <x v="4"/>
    <x v="1"/>
    <x v="0"/>
    <m/>
    <m/>
    <m/>
    <m/>
    <n v="498.33"/>
    <m/>
    <m/>
  </r>
  <r>
    <x v="9"/>
    <x v="0"/>
    <x v="1"/>
    <x v="0"/>
    <m/>
    <x v="10"/>
    <x v="0"/>
    <x v="0"/>
    <x v="0"/>
    <x v="12"/>
    <x v="12"/>
    <x v="5"/>
    <x v="1"/>
    <x v="0"/>
    <m/>
    <m/>
    <m/>
    <m/>
    <m/>
    <m/>
    <m/>
  </r>
  <r>
    <x v="9"/>
    <x v="0"/>
    <x v="0"/>
    <x v="0"/>
    <m/>
    <x v="10"/>
    <x v="0"/>
    <x v="0"/>
    <x v="0"/>
    <x v="332"/>
    <x v="335"/>
    <x v="5"/>
    <x v="1"/>
    <x v="0"/>
    <m/>
    <m/>
    <m/>
    <m/>
    <n v="3000"/>
    <m/>
    <m/>
  </r>
  <r>
    <x v="9"/>
    <x v="0"/>
    <x v="1"/>
    <x v="0"/>
    <m/>
    <x v="10"/>
    <x v="0"/>
    <x v="0"/>
    <x v="0"/>
    <x v="333"/>
    <x v="336"/>
    <x v="5"/>
    <x v="1"/>
    <x v="0"/>
    <m/>
    <m/>
    <m/>
    <m/>
    <n v="8066.66"/>
    <m/>
    <m/>
  </r>
  <r>
    <x v="9"/>
    <x v="0"/>
    <x v="0"/>
    <x v="0"/>
    <m/>
    <x v="10"/>
    <x v="0"/>
    <x v="0"/>
    <x v="0"/>
    <x v="334"/>
    <x v="337"/>
    <x v="5"/>
    <x v="1"/>
    <x v="0"/>
    <m/>
    <m/>
    <m/>
    <m/>
    <n v="5939"/>
    <m/>
    <m/>
  </r>
  <r>
    <x v="9"/>
    <x v="0"/>
    <x v="0"/>
    <x v="0"/>
    <m/>
    <x v="10"/>
    <x v="0"/>
    <x v="0"/>
    <x v="0"/>
    <x v="331"/>
    <x v="334"/>
    <x v="5"/>
    <x v="1"/>
    <x v="0"/>
    <m/>
    <m/>
    <m/>
    <m/>
    <n v="5000"/>
    <m/>
    <m/>
  </r>
  <r>
    <x v="9"/>
    <x v="0"/>
    <x v="1"/>
    <x v="0"/>
    <m/>
    <x v="10"/>
    <x v="0"/>
    <x v="0"/>
    <x v="1"/>
    <x v="13"/>
    <x v="13"/>
    <x v="6"/>
    <x v="1"/>
    <x v="0"/>
    <m/>
    <m/>
    <m/>
    <m/>
    <m/>
    <m/>
    <m/>
  </r>
  <r>
    <x v="9"/>
    <x v="0"/>
    <x v="0"/>
    <x v="0"/>
    <m/>
    <x v="10"/>
    <x v="0"/>
    <x v="0"/>
    <x v="0"/>
    <x v="14"/>
    <x v="14"/>
    <x v="6"/>
    <x v="1"/>
    <x v="0"/>
    <m/>
    <m/>
    <m/>
    <m/>
    <n v="2619"/>
    <m/>
    <m/>
  </r>
  <r>
    <x v="9"/>
    <x v="0"/>
    <x v="1"/>
    <x v="0"/>
    <m/>
    <x v="10"/>
    <x v="0"/>
    <x v="0"/>
    <x v="0"/>
    <x v="15"/>
    <x v="15"/>
    <x v="7"/>
    <x v="1"/>
    <x v="0"/>
    <m/>
    <m/>
    <m/>
    <m/>
    <n v="1600"/>
    <m/>
    <m/>
  </r>
  <r>
    <x v="9"/>
    <x v="0"/>
    <x v="1"/>
    <x v="0"/>
    <m/>
    <x v="10"/>
    <x v="0"/>
    <x v="0"/>
    <x v="0"/>
    <x v="18"/>
    <x v="18"/>
    <x v="8"/>
    <x v="1"/>
    <x v="0"/>
    <m/>
    <m/>
    <m/>
    <m/>
    <n v="534"/>
    <m/>
    <m/>
  </r>
  <r>
    <x v="9"/>
    <x v="0"/>
    <x v="0"/>
    <x v="0"/>
    <m/>
    <x v="10"/>
    <x v="0"/>
    <x v="0"/>
    <x v="1"/>
    <x v="19"/>
    <x v="19"/>
    <x v="8"/>
    <x v="1"/>
    <x v="0"/>
    <m/>
    <m/>
    <m/>
    <m/>
    <n v="8082"/>
    <m/>
    <m/>
  </r>
  <r>
    <x v="9"/>
    <x v="0"/>
    <x v="0"/>
    <x v="0"/>
    <m/>
    <x v="10"/>
    <x v="0"/>
    <x v="0"/>
    <x v="0"/>
    <x v="17"/>
    <x v="17"/>
    <x v="7"/>
    <x v="1"/>
    <x v="0"/>
    <m/>
    <m/>
    <m/>
    <m/>
    <n v="2755"/>
    <m/>
    <m/>
  </r>
  <r>
    <x v="9"/>
    <x v="0"/>
    <x v="1"/>
    <x v="0"/>
    <m/>
    <x v="10"/>
    <x v="0"/>
    <x v="0"/>
    <x v="0"/>
    <x v="11"/>
    <x v="11"/>
    <x v="4"/>
    <x v="1"/>
    <x v="0"/>
    <m/>
    <m/>
    <m/>
    <m/>
    <n v="200"/>
    <m/>
    <m/>
  </r>
  <r>
    <x v="9"/>
    <x v="0"/>
    <x v="0"/>
    <x v="0"/>
    <m/>
    <x v="10"/>
    <x v="0"/>
    <x v="0"/>
    <x v="0"/>
    <x v="21"/>
    <x v="21"/>
    <x v="9"/>
    <x v="1"/>
    <x v="0"/>
    <m/>
    <m/>
    <m/>
    <m/>
    <n v="6414.84"/>
    <m/>
    <m/>
  </r>
  <r>
    <x v="9"/>
    <x v="0"/>
    <x v="1"/>
    <x v="0"/>
    <m/>
    <x v="10"/>
    <x v="0"/>
    <x v="0"/>
    <x v="0"/>
    <x v="16"/>
    <x v="16"/>
    <x v="7"/>
    <x v="1"/>
    <x v="0"/>
    <m/>
    <m/>
    <m/>
    <m/>
    <m/>
    <m/>
    <m/>
  </r>
  <r>
    <x v="9"/>
    <x v="0"/>
    <x v="0"/>
    <x v="0"/>
    <m/>
    <x v="10"/>
    <x v="0"/>
    <x v="0"/>
    <x v="0"/>
    <x v="22"/>
    <x v="22"/>
    <x v="6"/>
    <x v="1"/>
    <x v="0"/>
    <m/>
    <m/>
    <m/>
    <m/>
    <n v="2260"/>
    <m/>
    <m/>
  </r>
  <r>
    <x v="9"/>
    <x v="0"/>
    <x v="0"/>
    <x v="0"/>
    <m/>
    <x v="10"/>
    <x v="0"/>
    <x v="0"/>
    <x v="0"/>
    <x v="23"/>
    <x v="23"/>
    <x v="10"/>
    <x v="1"/>
    <x v="0"/>
    <m/>
    <m/>
    <m/>
    <m/>
    <n v="461.75"/>
    <m/>
    <m/>
  </r>
  <r>
    <x v="9"/>
    <x v="0"/>
    <x v="0"/>
    <x v="0"/>
    <m/>
    <x v="10"/>
    <x v="0"/>
    <x v="0"/>
    <x v="0"/>
    <x v="24"/>
    <x v="24"/>
    <x v="4"/>
    <x v="1"/>
    <x v="0"/>
    <m/>
    <m/>
    <m/>
    <m/>
    <n v="3542"/>
    <m/>
    <m/>
  </r>
  <r>
    <x v="9"/>
    <x v="0"/>
    <x v="0"/>
    <x v="0"/>
    <m/>
    <x v="10"/>
    <x v="0"/>
    <x v="0"/>
    <x v="0"/>
    <x v="25"/>
    <x v="25"/>
    <x v="5"/>
    <x v="1"/>
    <x v="0"/>
    <m/>
    <m/>
    <m/>
    <m/>
    <n v="1781"/>
    <m/>
    <m/>
  </r>
  <r>
    <x v="9"/>
    <x v="0"/>
    <x v="0"/>
    <x v="0"/>
    <m/>
    <x v="10"/>
    <x v="0"/>
    <x v="0"/>
    <x v="0"/>
    <x v="26"/>
    <x v="26"/>
    <x v="10"/>
    <x v="1"/>
    <x v="0"/>
    <m/>
    <m/>
    <m/>
    <m/>
    <n v="4580"/>
    <m/>
    <m/>
  </r>
  <r>
    <x v="9"/>
    <x v="0"/>
    <x v="0"/>
    <x v="0"/>
    <m/>
    <x v="10"/>
    <x v="0"/>
    <x v="0"/>
    <x v="1"/>
    <x v="27"/>
    <x v="27"/>
    <x v="11"/>
    <x v="1"/>
    <x v="0"/>
    <m/>
    <m/>
    <m/>
    <m/>
    <n v="3370"/>
    <m/>
    <m/>
  </r>
  <r>
    <x v="9"/>
    <x v="0"/>
    <x v="0"/>
    <x v="0"/>
    <m/>
    <x v="10"/>
    <x v="0"/>
    <x v="0"/>
    <x v="0"/>
    <x v="20"/>
    <x v="20"/>
    <x v="8"/>
    <x v="1"/>
    <x v="0"/>
    <m/>
    <m/>
    <m/>
    <m/>
    <n v="1291"/>
    <m/>
    <m/>
  </r>
  <r>
    <x v="9"/>
    <x v="0"/>
    <x v="0"/>
    <x v="0"/>
    <m/>
    <x v="10"/>
    <x v="0"/>
    <x v="0"/>
    <x v="0"/>
    <x v="35"/>
    <x v="35"/>
    <x v="19"/>
    <x v="2"/>
    <x v="0"/>
    <m/>
    <m/>
    <m/>
    <m/>
    <n v="4082"/>
    <m/>
    <m/>
  </r>
  <r>
    <x v="9"/>
    <x v="0"/>
    <x v="0"/>
    <x v="0"/>
    <m/>
    <x v="10"/>
    <x v="0"/>
    <x v="0"/>
    <x v="0"/>
    <x v="28"/>
    <x v="28"/>
    <x v="12"/>
    <x v="2"/>
    <x v="0"/>
    <m/>
    <m/>
    <m/>
    <m/>
    <n v="4216"/>
    <m/>
    <m/>
  </r>
  <r>
    <x v="9"/>
    <x v="0"/>
    <x v="0"/>
    <x v="1"/>
    <m/>
    <x v="10"/>
    <x v="0"/>
    <x v="0"/>
    <x v="1"/>
    <x v="29"/>
    <x v="29"/>
    <x v="13"/>
    <x v="2"/>
    <x v="0"/>
    <m/>
    <m/>
    <m/>
    <m/>
    <n v="18031"/>
    <m/>
    <m/>
  </r>
  <r>
    <x v="9"/>
    <x v="0"/>
    <x v="0"/>
    <x v="1"/>
    <m/>
    <x v="10"/>
    <x v="0"/>
    <x v="0"/>
    <x v="1"/>
    <x v="30"/>
    <x v="30"/>
    <x v="14"/>
    <x v="2"/>
    <x v="0"/>
    <m/>
    <m/>
    <m/>
    <m/>
    <n v="11424"/>
    <m/>
    <m/>
  </r>
  <r>
    <x v="9"/>
    <x v="0"/>
    <x v="1"/>
    <x v="0"/>
    <m/>
    <x v="10"/>
    <x v="0"/>
    <x v="0"/>
    <x v="0"/>
    <x v="31"/>
    <x v="31"/>
    <x v="15"/>
    <x v="2"/>
    <x v="0"/>
    <m/>
    <m/>
    <m/>
    <m/>
    <n v="5383"/>
    <m/>
    <m/>
  </r>
  <r>
    <x v="9"/>
    <x v="0"/>
    <x v="0"/>
    <x v="0"/>
    <m/>
    <x v="10"/>
    <x v="0"/>
    <x v="0"/>
    <x v="0"/>
    <x v="32"/>
    <x v="32"/>
    <x v="16"/>
    <x v="2"/>
    <x v="0"/>
    <m/>
    <m/>
    <m/>
    <m/>
    <n v="5850"/>
    <m/>
    <m/>
  </r>
  <r>
    <x v="9"/>
    <x v="0"/>
    <x v="0"/>
    <x v="0"/>
    <m/>
    <x v="10"/>
    <x v="0"/>
    <x v="0"/>
    <x v="0"/>
    <x v="33"/>
    <x v="33"/>
    <x v="17"/>
    <x v="2"/>
    <x v="0"/>
    <m/>
    <m/>
    <m/>
    <m/>
    <n v="810"/>
    <m/>
    <m/>
  </r>
  <r>
    <x v="9"/>
    <x v="0"/>
    <x v="0"/>
    <x v="0"/>
    <m/>
    <x v="10"/>
    <x v="0"/>
    <x v="0"/>
    <x v="0"/>
    <x v="34"/>
    <x v="34"/>
    <x v="18"/>
    <x v="2"/>
    <x v="0"/>
    <m/>
    <m/>
    <m/>
    <m/>
    <n v="7786"/>
    <m/>
    <m/>
  </r>
  <r>
    <x v="9"/>
    <x v="0"/>
    <x v="1"/>
    <x v="0"/>
    <m/>
    <x v="10"/>
    <x v="0"/>
    <x v="0"/>
    <x v="0"/>
    <x v="36"/>
    <x v="36"/>
    <x v="12"/>
    <x v="2"/>
    <x v="0"/>
    <m/>
    <m/>
    <m/>
    <m/>
    <n v="2300"/>
    <m/>
    <m/>
  </r>
  <r>
    <x v="9"/>
    <x v="0"/>
    <x v="0"/>
    <x v="0"/>
    <m/>
    <x v="10"/>
    <x v="0"/>
    <x v="0"/>
    <x v="0"/>
    <x v="45"/>
    <x v="45"/>
    <x v="28"/>
    <x v="3"/>
    <x v="0"/>
    <m/>
    <m/>
    <m/>
    <m/>
    <n v="2867"/>
    <m/>
    <m/>
  </r>
  <r>
    <x v="9"/>
    <x v="0"/>
    <x v="0"/>
    <x v="0"/>
    <m/>
    <x v="10"/>
    <x v="0"/>
    <x v="0"/>
    <x v="0"/>
    <x v="46"/>
    <x v="46"/>
    <x v="29"/>
    <x v="3"/>
    <x v="0"/>
    <m/>
    <m/>
    <m/>
    <m/>
    <n v="4782"/>
    <m/>
    <m/>
  </r>
  <r>
    <x v="9"/>
    <x v="0"/>
    <x v="1"/>
    <x v="0"/>
    <m/>
    <x v="10"/>
    <x v="0"/>
    <x v="0"/>
    <x v="0"/>
    <x v="48"/>
    <x v="48"/>
    <x v="31"/>
    <x v="3"/>
    <x v="0"/>
    <m/>
    <m/>
    <m/>
    <m/>
    <n v="4790.6000000000004"/>
    <m/>
    <m/>
  </r>
  <r>
    <x v="9"/>
    <x v="0"/>
    <x v="0"/>
    <x v="0"/>
    <m/>
    <x v="10"/>
    <x v="0"/>
    <x v="0"/>
    <x v="0"/>
    <x v="47"/>
    <x v="47"/>
    <x v="30"/>
    <x v="3"/>
    <x v="0"/>
    <m/>
    <m/>
    <m/>
    <m/>
    <n v="6000"/>
    <m/>
    <m/>
  </r>
  <r>
    <x v="9"/>
    <x v="0"/>
    <x v="0"/>
    <x v="0"/>
    <m/>
    <x v="10"/>
    <x v="0"/>
    <x v="0"/>
    <x v="0"/>
    <x v="49"/>
    <x v="49"/>
    <x v="32"/>
    <x v="3"/>
    <x v="0"/>
    <m/>
    <m/>
    <m/>
    <m/>
    <n v="4578"/>
    <m/>
    <m/>
  </r>
  <r>
    <x v="9"/>
    <x v="0"/>
    <x v="0"/>
    <x v="0"/>
    <m/>
    <x v="10"/>
    <x v="0"/>
    <x v="0"/>
    <x v="0"/>
    <x v="50"/>
    <x v="50"/>
    <x v="28"/>
    <x v="3"/>
    <x v="0"/>
    <m/>
    <m/>
    <m/>
    <m/>
    <n v="9712"/>
    <m/>
    <m/>
  </r>
  <r>
    <x v="9"/>
    <x v="0"/>
    <x v="0"/>
    <x v="0"/>
    <m/>
    <x v="10"/>
    <x v="0"/>
    <x v="0"/>
    <x v="0"/>
    <x v="37"/>
    <x v="37"/>
    <x v="20"/>
    <x v="3"/>
    <x v="0"/>
    <m/>
    <m/>
    <m/>
    <m/>
    <n v="6384"/>
    <m/>
    <m/>
  </r>
  <r>
    <x v="9"/>
    <x v="0"/>
    <x v="0"/>
    <x v="0"/>
    <m/>
    <x v="10"/>
    <x v="0"/>
    <x v="0"/>
    <x v="0"/>
    <x v="39"/>
    <x v="39"/>
    <x v="22"/>
    <x v="3"/>
    <x v="0"/>
    <m/>
    <m/>
    <m/>
    <m/>
    <n v="4500"/>
    <m/>
    <m/>
  </r>
  <r>
    <x v="9"/>
    <x v="0"/>
    <x v="0"/>
    <x v="0"/>
    <m/>
    <x v="10"/>
    <x v="0"/>
    <x v="0"/>
    <x v="0"/>
    <x v="40"/>
    <x v="40"/>
    <x v="23"/>
    <x v="3"/>
    <x v="0"/>
    <m/>
    <m/>
    <m/>
    <m/>
    <n v="7964"/>
    <m/>
    <m/>
  </r>
  <r>
    <x v="9"/>
    <x v="0"/>
    <x v="0"/>
    <x v="0"/>
    <m/>
    <x v="10"/>
    <x v="0"/>
    <x v="0"/>
    <x v="1"/>
    <x v="41"/>
    <x v="41"/>
    <x v="24"/>
    <x v="3"/>
    <x v="0"/>
    <m/>
    <m/>
    <m/>
    <m/>
    <n v="10000"/>
    <m/>
    <m/>
  </r>
  <r>
    <x v="9"/>
    <x v="0"/>
    <x v="0"/>
    <x v="0"/>
    <m/>
    <x v="10"/>
    <x v="0"/>
    <x v="0"/>
    <x v="0"/>
    <x v="38"/>
    <x v="38"/>
    <x v="21"/>
    <x v="3"/>
    <x v="0"/>
    <m/>
    <m/>
    <m/>
    <m/>
    <n v="5917"/>
    <m/>
    <m/>
  </r>
  <r>
    <x v="9"/>
    <x v="0"/>
    <x v="1"/>
    <x v="0"/>
    <m/>
    <x v="10"/>
    <x v="0"/>
    <x v="0"/>
    <x v="0"/>
    <x v="42"/>
    <x v="42"/>
    <x v="25"/>
    <x v="3"/>
    <x v="0"/>
    <m/>
    <m/>
    <m/>
    <m/>
    <n v="8542.25"/>
    <m/>
    <m/>
  </r>
  <r>
    <x v="9"/>
    <x v="0"/>
    <x v="0"/>
    <x v="0"/>
    <m/>
    <x v="10"/>
    <x v="0"/>
    <x v="0"/>
    <x v="0"/>
    <x v="43"/>
    <x v="43"/>
    <x v="26"/>
    <x v="3"/>
    <x v="0"/>
    <m/>
    <m/>
    <m/>
    <m/>
    <n v="5950"/>
    <m/>
    <m/>
  </r>
  <r>
    <x v="9"/>
    <x v="0"/>
    <x v="0"/>
    <x v="0"/>
    <m/>
    <x v="10"/>
    <x v="0"/>
    <x v="0"/>
    <x v="0"/>
    <x v="44"/>
    <x v="44"/>
    <x v="27"/>
    <x v="3"/>
    <x v="0"/>
    <m/>
    <m/>
    <m/>
    <m/>
    <n v="6963"/>
    <m/>
    <m/>
  </r>
  <r>
    <x v="9"/>
    <x v="0"/>
    <x v="1"/>
    <x v="0"/>
    <m/>
    <x v="10"/>
    <x v="0"/>
    <x v="0"/>
    <x v="0"/>
    <x v="51"/>
    <x v="51"/>
    <x v="28"/>
    <x v="3"/>
    <x v="0"/>
    <m/>
    <m/>
    <m/>
    <m/>
    <m/>
    <m/>
    <m/>
  </r>
  <r>
    <x v="9"/>
    <x v="0"/>
    <x v="1"/>
    <x v="0"/>
    <m/>
    <x v="10"/>
    <x v="0"/>
    <x v="0"/>
    <x v="0"/>
    <x v="188"/>
    <x v="188"/>
    <x v="107"/>
    <x v="13"/>
    <x v="1"/>
    <m/>
    <m/>
    <m/>
    <m/>
    <n v="1000"/>
    <m/>
    <m/>
  </r>
  <r>
    <x v="9"/>
    <x v="0"/>
    <x v="1"/>
    <x v="0"/>
    <m/>
    <x v="10"/>
    <x v="0"/>
    <x v="0"/>
    <x v="0"/>
    <x v="187"/>
    <x v="187"/>
    <x v="106"/>
    <x v="13"/>
    <x v="1"/>
    <m/>
    <m/>
    <m/>
    <m/>
    <m/>
    <m/>
    <m/>
  </r>
  <r>
    <x v="9"/>
    <x v="0"/>
    <x v="0"/>
    <x v="0"/>
    <m/>
    <x v="10"/>
    <x v="0"/>
    <x v="0"/>
    <x v="0"/>
    <x v="190"/>
    <x v="190"/>
    <x v="109"/>
    <x v="13"/>
    <x v="1"/>
    <m/>
    <m/>
    <m/>
    <m/>
    <n v="3910"/>
    <m/>
    <m/>
  </r>
  <r>
    <x v="9"/>
    <x v="0"/>
    <x v="0"/>
    <x v="0"/>
    <m/>
    <x v="10"/>
    <x v="0"/>
    <x v="0"/>
    <x v="0"/>
    <x v="189"/>
    <x v="189"/>
    <x v="108"/>
    <x v="13"/>
    <x v="1"/>
    <m/>
    <m/>
    <m/>
    <m/>
    <n v="3883.08"/>
    <m/>
    <m/>
  </r>
  <r>
    <x v="9"/>
    <x v="0"/>
    <x v="1"/>
    <x v="0"/>
    <m/>
    <x v="10"/>
    <x v="0"/>
    <x v="0"/>
    <x v="0"/>
    <x v="191"/>
    <x v="191"/>
    <x v="110"/>
    <x v="13"/>
    <x v="1"/>
    <m/>
    <m/>
    <m/>
    <m/>
    <n v="1500"/>
    <m/>
    <m/>
  </r>
  <r>
    <x v="9"/>
    <x v="0"/>
    <x v="0"/>
    <x v="0"/>
    <m/>
    <x v="10"/>
    <x v="0"/>
    <x v="0"/>
    <x v="0"/>
    <x v="192"/>
    <x v="192"/>
    <x v="111"/>
    <x v="13"/>
    <x v="1"/>
    <m/>
    <m/>
    <m/>
    <m/>
    <n v="4323.3"/>
    <m/>
    <m/>
  </r>
  <r>
    <x v="9"/>
    <x v="0"/>
    <x v="1"/>
    <x v="0"/>
    <m/>
    <x v="10"/>
    <x v="0"/>
    <x v="0"/>
    <x v="0"/>
    <x v="186"/>
    <x v="186"/>
    <x v="105"/>
    <x v="13"/>
    <x v="1"/>
    <m/>
    <m/>
    <m/>
    <m/>
    <n v="1830"/>
    <m/>
    <m/>
  </r>
  <r>
    <x v="9"/>
    <x v="0"/>
    <x v="1"/>
    <x v="1"/>
    <m/>
    <x v="10"/>
    <x v="0"/>
    <x v="0"/>
    <x v="0"/>
    <x v="193"/>
    <x v="193"/>
    <x v="112"/>
    <x v="13"/>
    <x v="1"/>
    <m/>
    <m/>
    <m/>
    <m/>
    <m/>
    <m/>
    <m/>
  </r>
  <r>
    <x v="9"/>
    <x v="0"/>
    <x v="0"/>
    <x v="0"/>
    <m/>
    <x v="10"/>
    <x v="0"/>
    <x v="0"/>
    <x v="1"/>
    <x v="194"/>
    <x v="194"/>
    <x v="113"/>
    <x v="13"/>
    <x v="1"/>
    <m/>
    <m/>
    <m/>
    <m/>
    <n v="9742"/>
    <m/>
    <m/>
  </r>
  <r>
    <x v="9"/>
    <x v="0"/>
    <x v="0"/>
    <x v="0"/>
    <m/>
    <x v="10"/>
    <x v="0"/>
    <x v="0"/>
    <x v="0"/>
    <x v="52"/>
    <x v="52"/>
    <x v="33"/>
    <x v="4"/>
    <x v="0"/>
    <m/>
    <m/>
    <m/>
    <m/>
    <n v="7500"/>
    <m/>
    <m/>
  </r>
  <r>
    <x v="9"/>
    <x v="0"/>
    <x v="0"/>
    <x v="0"/>
    <m/>
    <x v="10"/>
    <x v="0"/>
    <x v="0"/>
    <x v="0"/>
    <x v="64"/>
    <x v="64"/>
    <x v="45"/>
    <x v="4"/>
    <x v="0"/>
    <m/>
    <m/>
    <m/>
    <m/>
    <m/>
    <m/>
    <m/>
  </r>
  <r>
    <x v="9"/>
    <x v="0"/>
    <x v="1"/>
    <x v="0"/>
    <m/>
    <x v="10"/>
    <x v="0"/>
    <x v="0"/>
    <x v="0"/>
    <x v="65"/>
    <x v="65"/>
    <x v="46"/>
    <x v="4"/>
    <x v="0"/>
    <m/>
    <m/>
    <m/>
    <m/>
    <n v="2500"/>
    <m/>
    <m/>
  </r>
  <r>
    <x v="9"/>
    <x v="0"/>
    <x v="0"/>
    <x v="0"/>
    <m/>
    <x v="10"/>
    <x v="0"/>
    <x v="0"/>
    <x v="0"/>
    <x v="53"/>
    <x v="53"/>
    <x v="34"/>
    <x v="4"/>
    <x v="0"/>
    <m/>
    <m/>
    <m/>
    <m/>
    <n v="3088"/>
    <m/>
    <m/>
  </r>
  <r>
    <x v="9"/>
    <x v="0"/>
    <x v="1"/>
    <x v="0"/>
    <m/>
    <x v="10"/>
    <x v="0"/>
    <x v="0"/>
    <x v="0"/>
    <x v="54"/>
    <x v="54"/>
    <x v="35"/>
    <x v="4"/>
    <x v="0"/>
    <m/>
    <m/>
    <m/>
    <m/>
    <n v="6450.0300000000007"/>
    <m/>
    <m/>
  </r>
  <r>
    <x v="9"/>
    <x v="0"/>
    <x v="0"/>
    <x v="0"/>
    <m/>
    <x v="10"/>
    <x v="0"/>
    <x v="0"/>
    <x v="0"/>
    <x v="55"/>
    <x v="55"/>
    <x v="36"/>
    <x v="4"/>
    <x v="0"/>
    <m/>
    <m/>
    <m/>
    <m/>
    <n v="3580.5"/>
    <m/>
    <m/>
  </r>
  <r>
    <x v="9"/>
    <x v="0"/>
    <x v="0"/>
    <x v="0"/>
    <m/>
    <x v="10"/>
    <x v="0"/>
    <x v="0"/>
    <x v="0"/>
    <x v="56"/>
    <x v="56"/>
    <x v="37"/>
    <x v="4"/>
    <x v="0"/>
    <m/>
    <m/>
    <m/>
    <m/>
    <n v="3988"/>
    <m/>
    <m/>
  </r>
  <r>
    <x v="9"/>
    <x v="0"/>
    <x v="1"/>
    <x v="0"/>
    <m/>
    <x v="10"/>
    <x v="0"/>
    <x v="0"/>
    <x v="1"/>
    <x v="57"/>
    <x v="57"/>
    <x v="38"/>
    <x v="4"/>
    <x v="0"/>
    <m/>
    <m/>
    <m/>
    <m/>
    <m/>
    <m/>
    <m/>
  </r>
  <r>
    <x v="9"/>
    <x v="0"/>
    <x v="0"/>
    <x v="0"/>
    <m/>
    <x v="10"/>
    <x v="0"/>
    <x v="0"/>
    <x v="0"/>
    <x v="58"/>
    <x v="58"/>
    <x v="39"/>
    <x v="4"/>
    <x v="0"/>
    <m/>
    <m/>
    <m/>
    <m/>
    <n v="2680"/>
    <m/>
    <m/>
  </r>
  <r>
    <x v="9"/>
    <x v="0"/>
    <x v="1"/>
    <x v="0"/>
    <m/>
    <x v="10"/>
    <x v="0"/>
    <x v="0"/>
    <x v="1"/>
    <x v="59"/>
    <x v="59"/>
    <x v="40"/>
    <x v="4"/>
    <x v="0"/>
    <m/>
    <m/>
    <m/>
    <m/>
    <n v="3034.16"/>
    <m/>
    <m/>
  </r>
  <r>
    <x v="9"/>
    <x v="0"/>
    <x v="0"/>
    <x v="0"/>
    <m/>
    <x v="10"/>
    <x v="0"/>
    <x v="0"/>
    <x v="0"/>
    <x v="60"/>
    <x v="60"/>
    <x v="41"/>
    <x v="4"/>
    <x v="0"/>
    <m/>
    <m/>
    <m/>
    <m/>
    <n v="10296"/>
    <m/>
    <m/>
  </r>
  <r>
    <x v="9"/>
    <x v="0"/>
    <x v="0"/>
    <x v="0"/>
    <m/>
    <x v="10"/>
    <x v="0"/>
    <x v="0"/>
    <x v="0"/>
    <x v="61"/>
    <x v="61"/>
    <x v="42"/>
    <x v="4"/>
    <x v="0"/>
    <m/>
    <m/>
    <m/>
    <m/>
    <n v="6915.2"/>
    <m/>
    <m/>
  </r>
  <r>
    <x v="9"/>
    <x v="0"/>
    <x v="0"/>
    <x v="0"/>
    <m/>
    <x v="10"/>
    <x v="0"/>
    <x v="0"/>
    <x v="0"/>
    <x v="62"/>
    <x v="62"/>
    <x v="43"/>
    <x v="4"/>
    <x v="0"/>
    <m/>
    <m/>
    <m/>
    <m/>
    <n v="3786"/>
    <m/>
    <m/>
  </r>
  <r>
    <x v="9"/>
    <x v="0"/>
    <x v="1"/>
    <x v="0"/>
    <m/>
    <x v="10"/>
    <x v="0"/>
    <x v="0"/>
    <x v="1"/>
    <x v="63"/>
    <x v="63"/>
    <x v="44"/>
    <x v="4"/>
    <x v="0"/>
    <m/>
    <m/>
    <m/>
    <m/>
    <n v="2200"/>
    <m/>
    <m/>
  </r>
  <r>
    <x v="9"/>
    <x v="0"/>
    <x v="1"/>
    <x v="0"/>
    <m/>
    <x v="10"/>
    <x v="0"/>
    <x v="0"/>
    <x v="0"/>
    <x v="66"/>
    <x v="66"/>
    <x v="47"/>
    <x v="5"/>
    <x v="0"/>
    <m/>
    <m/>
    <m/>
    <m/>
    <n v="150"/>
    <m/>
    <m/>
  </r>
  <r>
    <x v="9"/>
    <x v="0"/>
    <x v="1"/>
    <x v="0"/>
    <m/>
    <x v="10"/>
    <x v="0"/>
    <x v="0"/>
    <x v="0"/>
    <x v="68"/>
    <x v="68"/>
    <x v="48"/>
    <x v="5"/>
    <x v="0"/>
    <m/>
    <m/>
    <m/>
    <m/>
    <n v="3098.75"/>
    <m/>
    <m/>
  </r>
  <r>
    <x v="9"/>
    <x v="0"/>
    <x v="0"/>
    <x v="0"/>
    <m/>
    <x v="10"/>
    <x v="0"/>
    <x v="0"/>
    <x v="0"/>
    <x v="69"/>
    <x v="69"/>
    <x v="49"/>
    <x v="5"/>
    <x v="0"/>
    <m/>
    <m/>
    <m/>
    <m/>
    <n v="7646"/>
    <m/>
    <m/>
  </r>
  <r>
    <x v="9"/>
    <x v="0"/>
    <x v="0"/>
    <x v="0"/>
    <m/>
    <x v="10"/>
    <x v="0"/>
    <x v="0"/>
    <x v="0"/>
    <x v="70"/>
    <x v="70"/>
    <x v="50"/>
    <x v="5"/>
    <x v="0"/>
    <m/>
    <m/>
    <m/>
    <m/>
    <n v="23266"/>
    <m/>
    <m/>
  </r>
  <r>
    <x v="9"/>
    <x v="0"/>
    <x v="0"/>
    <x v="0"/>
    <m/>
    <x v="10"/>
    <x v="0"/>
    <x v="0"/>
    <x v="0"/>
    <x v="67"/>
    <x v="67"/>
    <x v="47"/>
    <x v="5"/>
    <x v="0"/>
    <m/>
    <m/>
    <m/>
    <m/>
    <n v="3343"/>
    <m/>
    <m/>
  </r>
  <r>
    <x v="9"/>
    <x v="0"/>
    <x v="0"/>
    <x v="0"/>
    <m/>
    <x v="10"/>
    <x v="0"/>
    <x v="0"/>
    <x v="0"/>
    <x v="71"/>
    <x v="71"/>
    <x v="48"/>
    <x v="5"/>
    <x v="0"/>
    <m/>
    <m/>
    <m/>
    <m/>
    <n v="2642.33"/>
    <m/>
    <m/>
  </r>
  <r>
    <x v="9"/>
    <x v="0"/>
    <x v="0"/>
    <x v="0"/>
    <m/>
    <x v="10"/>
    <x v="0"/>
    <x v="0"/>
    <x v="0"/>
    <x v="72"/>
    <x v="72"/>
    <x v="51"/>
    <x v="5"/>
    <x v="0"/>
    <m/>
    <m/>
    <m/>
    <m/>
    <n v="10321"/>
    <m/>
    <m/>
  </r>
  <r>
    <x v="9"/>
    <x v="0"/>
    <x v="0"/>
    <x v="0"/>
    <m/>
    <x v="10"/>
    <x v="0"/>
    <x v="0"/>
    <x v="0"/>
    <x v="73"/>
    <x v="73"/>
    <x v="52"/>
    <x v="5"/>
    <x v="0"/>
    <m/>
    <m/>
    <m/>
    <m/>
    <n v="3659"/>
    <m/>
    <m/>
  </r>
  <r>
    <x v="9"/>
    <x v="0"/>
    <x v="0"/>
    <x v="0"/>
    <m/>
    <x v="10"/>
    <x v="0"/>
    <x v="0"/>
    <x v="0"/>
    <x v="74"/>
    <x v="74"/>
    <x v="53"/>
    <x v="5"/>
    <x v="0"/>
    <m/>
    <m/>
    <m/>
    <m/>
    <n v="8431"/>
    <m/>
    <m/>
  </r>
  <r>
    <x v="9"/>
    <x v="0"/>
    <x v="0"/>
    <x v="0"/>
    <m/>
    <x v="10"/>
    <x v="0"/>
    <x v="0"/>
    <x v="0"/>
    <x v="195"/>
    <x v="195"/>
    <x v="114"/>
    <x v="14"/>
    <x v="2"/>
    <m/>
    <m/>
    <m/>
    <m/>
    <n v="4200"/>
    <m/>
    <m/>
  </r>
  <r>
    <x v="9"/>
    <x v="0"/>
    <x v="1"/>
    <x v="0"/>
    <m/>
    <x v="10"/>
    <x v="0"/>
    <x v="0"/>
    <x v="0"/>
    <x v="217"/>
    <x v="217"/>
    <x v="123"/>
    <x v="14"/>
    <x v="2"/>
    <m/>
    <m/>
    <m/>
    <m/>
    <n v="1000"/>
    <m/>
    <m/>
  </r>
  <r>
    <x v="9"/>
    <x v="0"/>
    <x v="1"/>
    <x v="0"/>
    <m/>
    <x v="10"/>
    <x v="0"/>
    <x v="0"/>
    <x v="0"/>
    <x v="198"/>
    <x v="198"/>
    <x v="115"/>
    <x v="14"/>
    <x v="2"/>
    <m/>
    <m/>
    <m/>
    <m/>
    <n v="1000"/>
    <m/>
    <m/>
  </r>
  <r>
    <x v="9"/>
    <x v="0"/>
    <x v="1"/>
    <x v="0"/>
    <m/>
    <x v="10"/>
    <x v="0"/>
    <x v="0"/>
    <x v="0"/>
    <x v="201"/>
    <x v="201"/>
    <x v="116"/>
    <x v="14"/>
    <x v="2"/>
    <m/>
    <m/>
    <m/>
    <m/>
    <n v="3000"/>
    <m/>
    <m/>
  </r>
  <r>
    <x v="9"/>
    <x v="0"/>
    <x v="1"/>
    <x v="0"/>
    <m/>
    <x v="10"/>
    <x v="0"/>
    <x v="0"/>
    <x v="0"/>
    <x v="204"/>
    <x v="204"/>
    <x v="117"/>
    <x v="14"/>
    <x v="2"/>
    <m/>
    <m/>
    <m/>
    <m/>
    <m/>
    <m/>
    <m/>
  </r>
  <r>
    <x v="9"/>
    <x v="0"/>
    <x v="1"/>
    <x v="0"/>
    <m/>
    <x v="10"/>
    <x v="0"/>
    <x v="0"/>
    <x v="0"/>
    <x v="218"/>
    <x v="218"/>
    <x v="124"/>
    <x v="14"/>
    <x v="2"/>
    <m/>
    <m/>
    <m/>
    <m/>
    <n v="600"/>
    <m/>
    <m/>
  </r>
  <r>
    <x v="9"/>
    <x v="0"/>
    <x v="1"/>
    <x v="0"/>
    <m/>
    <x v="10"/>
    <x v="0"/>
    <x v="0"/>
    <x v="0"/>
    <x v="221"/>
    <x v="221"/>
    <x v="126"/>
    <x v="14"/>
    <x v="2"/>
    <m/>
    <m/>
    <m/>
    <m/>
    <n v="2988"/>
    <m/>
    <m/>
  </r>
  <r>
    <x v="9"/>
    <x v="0"/>
    <x v="1"/>
    <x v="0"/>
    <m/>
    <x v="10"/>
    <x v="0"/>
    <x v="0"/>
    <x v="0"/>
    <x v="223"/>
    <x v="223"/>
    <x v="121"/>
    <x v="14"/>
    <x v="2"/>
    <m/>
    <m/>
    <m/>
    <m/>
    <n v="1445"/>
    <m/>
    <m/>
  </r>
  <r>
    <x v="9"/>
    <x v="0"/>
    <x v="0"/>
    <x v="0"/>
    <m/>
    <x v="10"/>
    <x v="0"/>
    <x v="0"/>
    <x v="0"/>
    <x v="205"/>
    <x v="205"/>
    <x v="117"/>
    <x v="14"/>
    <x v="2"/>
    <m/>
    <m/>
    <m/>
    <m/>
    <n v="1171"/>
    <m/>
    <m/>
  </r>
  <r>
    <x v="9"/>
    <x v="0"/>
    <x v="0"/>
    <x v="0"/>
    <m/>
    <x v="10"/>
    <x v="0"/>
    <x v="0"/>
    <x v="0"/>
    <x v="209"/>
    <x v="209"/>
    <x v="119"/>
    <x v="14"/>
    <x v="2"/>
    <m/>
    <m/>
    <m/>
    <m/>
    <n v="1250"/>
    <m/>
    <m/>
  </r>
  <r>
    <x v="9"/>
    <x v="0"/>
    <x v="0"/>
    <x v="0"/>
    <m/>
    <x v="10"/>
    <x v="0"/>
    <x v="0"/>
    <x v="0"/>
    <x v="212"/>
    <x v="212"/>
    <x v="120"/>
    <x v="14"/>
    <x v="2"/>
    <m/>
    <m/>
    <m/>
    <m/>
    <n v="5515"/>
    <m/>
    <m/>
  </r>
  <r>
    <x v="9"/>
    <x v="0"/>
    <x v="1"/>
    <x v="0"/>
    <m/>
    <x v="10"/>
    <x v="0"/>
    <x v="0"/>
    <x v="0"/>
    <x v="208"/>
    <x v="208"/>
    <x v="118"/>
    <x v="14"/>
    <x v="2"/>
    <m/>
    <m/>
    <m/>
    <m/>
    <n v="1250"/>
    <m/>
    <m/>
  </r>
  <r>
    <x v="9"/>
    <x v="0"/>
    <x v="1"/>
    <x v="0"/>
    <m/>
    <x v="10"/>
    <x v="0"/>
    <x v="0"/>
    <x v="0"/>
    <x v="225"/>
    <x v="225"/>
    <x v="126"/>
    <x v="14"/>
    <x v="2"/>
    <m/>
    <m/>
    <m/>
    <m/>
    <n v="1346"/>
    <m/>
    <m/>
  </r>
  <r>
    <x v="9"/>
    <x v="0"/>
    <x v="1"/>
    <x v="0"/>
    <m/>
    <x v="10"/>
    <x v="0"/>
    <x v="0"/>
    <x v="0"/>
    <x v="226"/>
    <x v="226"/>
    <x v="127"/>
    <x v="14"/>
    <x v="2"/>
    <m/>
    <m/>
    <m/>
    <m/>
    <n v="3000"/>
    <m/>
    <m/>
  </r>
  <r>
    <x v="9"/>
    <x v="0"/>
    <x v="1"/>
    <x v="0"/>
    <m/>
    <x v="10"/>
    <x v="0"/>
    <x v="0"/>
    <x v="0"/>
    <x v="203"/>
    <x v="203"/>
    <x v="116"/>
    <x v="14"/>
    <x v="2"/>
    <m/>
    <m/>
    <m/>
    <m/>
    <n v="126"/>
    <m/>
    <m/>
  </r>
  <r>
    <x v="9"/>
    <x v="0"/>
    <x v="0"/>
    <x v="0"/>
    <m/>
    <x v="10"/>
    <x v="0"/>
    <x v="0"/>
    <x v="0"/>
    <x v="202"/>
    <x v="202"/>
    <x v="116"/>
    <x v="14"/>
    <x v="2"/>
    <m/>
    <m/>
    <m/>
    <m/>
    <m/>
    <m/>
    <m/>
  </r>
  <r>
    <x v="9"/>
    <x v="0"/>
    <x v="1"/>
    <x v="0"/>
    <m/>
    <x v="10"/>
    <x v="0"/>
    <x v="0"/>
    <x v="0"/>
    <x v="199"/>
    <x v="199"/>
    <x v="115"/>
    <x v="14"/>
    <x v="2"/>
    <m/>
    <m/>
    <m/>
    <m/>
    <n v="500"/>
    <m/>
    <m/>
  </r>
  <r>
    <x v="9"/>
    <x v="0"/>
    <x v="0"/>
    <x v="0"/>
    <m/>
    <x v="10"/>
    <x v="0"/>
    <x v="0"/>
    <x v="0"/>
    <x v="227"/>
    <x v="227"/>
    <x v="127"/>
    <x v="14"/>
    <x v="2"/>
    <m/>
    <m/>
    <m/>
    <m/>
    <n v="2357"/>
    <m/>
    <m/>
  </r>
  <r>
    <x v="9"/>
    <x v="0"/>
    <x v="0"/>
    <x v="0"/>
    <m/>
    <x v="10"/>
    <x v="0"/>
    <x v="0"/>
    <x v="0"/>
    <x v="213"/>
    <x v="213"/>
    <x v="121"/>
    <x v="14"/>
    <x v="2"/>
    <m/>
    <m/>
    <m/>
    <m/>
    <n v="3051"/>
    <m/>
    <m/>
  </r>
  <r>
    <x v="9"/>
    <x v="0"/>
    <x v="1"/>
    <x v="0"/>
    <m/>
    <x v="10"/>
    <x v="0"/>
    <x v="0"/>
    <x v="0"/>
    <x v="219"/>
    <x v="219"/>
    <x v="124"/>
    <x v="14"/>
    <x v="2"/>
    <m/>
    <m/>
    <m/>
    <m/>
    <n v="875"/>
    <m/>
    <m/>
  </r>
  <r>
    <x v="9"/>
    <x v="0"/>
    <x v="1"/>
    <x v="0"/>
    <m/>
    <x v="10"/>
    <x v="0"/>
    <x v="0"/>
    <x v="0"/>
    <x v="196"/>
    <x v="196"/>
    <x v="114"/>
    <x v="14"/>
    <x v="2"/>
    <m/>
    <m/>
    <m/>
    <m/>
    <m/>
    <m/>
    <m/>
  </r>
  <r>
    <x v="9"/>
    <x v="0"/>
    <x v="1"/>
    <x v="0"/>
    <m/>
    <x v="10"/>
    <x v="0"/>
    <x v="0"/>
    <x v="0"/>
    <x v="206"/>
    <x v="206"/>
    <x v="117"/>
    <x v="14"/>
    <x v="2"/>
    <m/>
    <m/>
    <m/>
    <m/>
    <m/>
    <m/>
    <m/>
  </r>
  <r>
    <x v="9"/>
    <x v="0"/>
    <x v="0"/>
    <x v="0"/>
    <m/>
    <x v="10"/>
    <x v="0"/>
    <x v="0"/>
    <x v="0"/>
    <x v="210"/>
    <x v="210"/>
    <x v="119"/>
    <x v="14"/>
    <x v="2"/>
    <m/>
    <m/>
    <m/>
    <m/>
    <n v="1000"/>
    <m/>
    <m/>
  </r>
  <r>
    <x v="9"/>
    <x v="0"/>
    <x v="1"/>
    <x v="0"/>
    <m/>
    <x v="10"/>
    <x v="0"/>
    <x v="0"/>
    <x v="0"/>
    <x v="200"/>
    <x v="200"/>
    <x v="115"/>
    <x v="14"/>
    <x v="2"/>
    <m/>
    <m/>
    <m/>
    <m/>
    <m/>
    <m/>
    <m/>
  </r>
  <r>
    <x v="9"/>
    <x v="0"/>
    <x v="1"/>
    <x v="0"/>
    <m/>
    <x v="10"/>
    <x v="0"/>
    <x v="0"/>
    <x v="0"/>
    <x v="228"/>
    <x v="228"/>
    <x v="124"/>
    <x v="14"/>
    <x v="2"/>
    <m/>
    <m/>
    <m/>
    <m/>
    <n v="400"/>
    <m/>
    <m/>
  </r>
  <r>
    <x v="9"/>
    <x v="0"/>
    <x v="0"/>
    <x v="0"/>
    <m/>
    <x v="10"/>
    <x v="0"/>
    <x v="0"/>
    <x v="0"/>
    <x v="224"/>
    <x v="224"/>
    <x v="125"/>
    <x v="14"/>
    <x v="2"/>
    <m/>
    <m/>
    <m/>
    <m/>
    <n v="7500"/>
    <m/>
    <m/>
  </r>
  <r>
    <x v="9"/>
    <x v="0"/>
    <x v="0"/>
    <x v="0"/>
    <m/>
    <x v="10"/>
    <x v="0"/>
    <x v="0"/>
    <x v="0"/>
    <x v="211"/>
    <x v="211"/>
    <x v="119"/>
    <x v="14"/>
    <x v="2"/>
    <m/>
    <m/>
    <m/>
    <m/>
    <n v="1600"/>
    <m/>
    <m/>
  </r>
  <r>
    <x v="9"/>
    <x v="0"/>
    <x v="1"/>
    <x v="0"/>
    <m/>
    <x v="10"/>
    <x v="0"/>
    <x v="0"/>
    <x v="0"/>
    <x v="222"/>
    <x v="222"/>
    <x v="126"/>
    <x v="14"/>
    <x v="2"/>
    <m/>
    <m/>
    <m/>
    <m/>
    <n v="7000"/>
    <m/>
    <m/>
  </r>
  <r>
    <x v="9"/>
    <x v="0"/>
    <x v="0"/>
    <x v="0"/>
    <m/>
    <x v="10"/>
    <x v="0"/>
    <x v="0"/>
    <x v="0"/>
    <x v="197"/>
    <x v="197"/>
    <x v="114"/>
    <x v="14"/>
    <x v="2"/>
    <m/>
    <m/>
    <m/>
    <m/>
    <m/>
    <m/>
    <m/>
  </r>
  <r>
    <x v="9"/>
    <x v="0"/>
    <x v="1"/>
    <x v="0"/>
    <m/>
    <x v="10"/>
    <x v="0"/>
    <x v="0"/>
    <x v="0"/>
    <x v="214"/>
    <x v="214"/>
    <x v="118"/>
    <x v="14"/>
    <x v="2"/>
    <m/>
    <m/>
    <m/>
    <m/>
    <n v="500"/>
    <m/>
    <m/>
  </r>
  <r>
    <x v="9"/>
    <x v="0"/>
    <x v="1"/>
    <x v="0"/>
    <m/>
    <x v="10"/>
    <x v="0"/>
    <x v="0"/>
    <x v="0"/>
    <x v="220"/>
    <x v="220"/>
    <x v="125"/>
    <x v="14"/>
    <x v="2"/>
    <m/>
    <m/>
    <m/>
    <m/>
    <n v="200"/>
    <m/>
    <m/>
  </r>
  <r>
    <x v="9"/>
    <x v="0"/>
    <x v="0"/>
    <x v="0"/>
    <m/>
    <x v="10"/>
    <x v="0"/>
    <x v="0"/>
    <x v="0"/>
    <x v="215"/>
    <x v="215"/>
    <x v="118"/>
    <x v="14"/>
    <x v="2"/>
    <m/>
    <m/>
    <m/>
    <m/>
    <n v="2602"/>
    <m/>
    <m/>
  </r>
  <r>
    <x v="9"/>
    <x v="0"/>
    <x v="0"/>
    <x v="0"/>
    <m/>
    <x v="10"/>
    <x v="0"/>
    <x v="0"/>
    <x v="0"/>
    <x v="207"/>
    <x v="207"/>
    <x v="117"/>
    <x v="14"/>
    <x v="2"/>
    <m/>
    <m/>
    <m/>
    <m/>
    <n v="3728"/>
    <m/>
    <m/>
  </r>
  <r>
    <x v="9"/>
    <x v="0"/>
    <x v="1"/>
    <x v="0"/>
    <m/>
    <x v="10"/>
    <x v="0"/>
    <x v="0"/>
    <x v="0"/>
    <x v="216"/>
    <x v="216"/>
    <x v="122"/>
    <x v="14"/>
    <x v="2"/>
    <m/>
    <m/>
    <m/>
    <m/>
    <n v="5227"/>
    <m/>
    <m/>
  </r>
  <r>
    <x v="9"/>
    <x v="0"/>
    <x v="1"/>
    <x v="0"/>
    <m/>
    <x v="10"/>
    <x v="0"/>
    <x v="0"/>
    <x v="0"/>
    <x v="229"/>
    <x v="229"/>
    <x v="128"/>
    <x v="15"/>
    <x v="2"/>
    <m/>
    <m/>
    <m/>
    <m/>
    <n v="2206.17"/>
    <m/>
    <m/>
  </r>
  <r>
    <x v="9"/>
    <x v="0"/>
    <x v="0"/>
    <x v="0"/>
    <m/>
    <x v="10"/>
    <x v="0"/>
    <x v="0"/>
    <x v="1"/>
    <x v="230"/>
    <x v="230"/>
    <x v="129"/>
    <x v="15"/>
    <x v="2"/>
    <m/>
    <m/>
    <m/>
    <m/>
    <n v="12839"/>
    <m/>
    <m/>
  </r>
  <r>
    <x v="9"/>
    <x v="0"/>
    <x v="0"/>
    <x v="0"/>
    <m/>
    <x v="10"/>
    <x v="0"/>
    <x v="0"/>
    <x v="0"/>
    <x v="231"/>
    <x v="231"/>
    <x v="130"/>
    <x v="15"/>
    <x v="2"/>
    <m/>
    <m/>
    <m/>
    <m/>
    <n v="11157"/>
    <m/>
    <m/>
  </r>
  <r>
    <x v="9"/>
    <x v="0"/>
    <x v="0"/>
    <x v="0"/>
    <m/>
    <x v="10"/>
    <x v="0"/>
    <x v="0"/>
    <x v="0"/>
    <x v="232"/>
    <x v="232"/>
    <x v="131"/>
    <x v="15"/>
    <x v="2"/>
    <m/>
    <m/>
    <m/>
    <m/>
    <n v="5056"/>
    <m/>
    <m/>
  </r>
  <r>
    <x v="9"/>
    <x v="0"/>
    <x v="0"/>
    <x v="0"/>
    <m/>
    <x v="10"/>
    <x v="0"/>
    <x v="0"/>
    <x v="0"/>
    <x v="240"/>
    <x v="240"/>
    <x v="139"/>
    <x v="15"/>
    <x v="2"/>
    <m/>
    <m/>
    <m/>
    <m/>
    <n v="6073.33"/>
    <m/>
    <m/>
  </r>
  <r>
    <x v="9"/>
    <x v="0"/>
    <x v="1"/>
    <x v="0"/>
    <m/>
    <x v="10"/>
    <x v="0"/>
    <x v="0"/>
    <x v="0"/>
    <x v="233"/>
    <x v="233"/>
    <x v="132"/>
    <x v="15"/>
    <x v="2"/>
    <m/>
    <m/>
    <m/>
    <m/>
    <n v="900"/>
    <m/>
    <m/>
  </r>
  <r>
    <x v="9"/>
    <x v="0"/>
    <x v="1"/>
    <x v="0"/>
    <m/>
    <x v="10"/>
    <x v="0"/>
    <x v="0"/>
    <x v="0"/>
    <x v="244"/>
    <x v="244"/>
    <x v="141"/>
    <x v="15"/>
    <x v="2"/>
    <m/>
    <m/>
    <m/>
    <m/>
    <n v="250"/>
    <m/>
    <m/>
  </r>
  <r>
    <x v="9"/>
    <x v="0"/>
    <x v="1"/>
    <x v="0"/>
    <m/>
    <x v="10"/>
    <x v="0"/>
    <x v="0"/>
    <x v="0"/>
    <x v="234"/>
    <x v="234"/>
    <x v="133"/>
    <x v="15"/>
    <x v="2"/>
    <m/>
    <m/>
    <m/>
    <m/>
    <n v="4500"/>
    <m/>
    <m/>
  </r>
  <r>
    <x v="9"/>
    <x v="0"/>
    <x v="1"/>
    <x v="0"/>
    <m/>
    <x v="10"/>
    <x v="0"/>
    <x v="0"/>
    <x v="0"/>
    <x v="235"/>
    <x v="235"/>
    <x v="134"/>
    <x v="15"/>
    <x v="2"/>
    <m/>
    <m/>
    <m/>
    <m/>
    <n v="500"/>
    <m/>
    <m/>
  </r>
  <r>
    <x v="9"/>
    <x v="0"/>
    <x v="0"/>
    <x v="0"/>
    <m/>
    <x v="10"/>
    <x v="0"/>
    <x v="0"/>
    <x v="0"/>
    <x v="236"/>
    <x v="236"/>
    <x v="135"/>
    <x v="15"/>
    <x v="2"/>
    <m/>
    <m/>
    <m/>
    <m/>
    <n v="3580"/>
    <m/>
    <m/>
  </r>
  <r>
    <x v="9"/>
    <x v="0"/>
    <x v="1"/>
    <x v="0"/>
    <m/>
    <x v="10"/>
    <x v="0"/>
    <x v="0"/>
    <x v="0"/>
    <x v="242"/>
    <x v="242"/>
    <x v="141"/>
    <x v="15"/>
    <x v="2"/>
    <m/>
    <m/>
    <m/>
    <m/>
    <m/>
    <m/>
    <m/>
  </r>
  <r>
    <x v="9"/>
    <x v="0"/>
    <x v="1"/>
    <x v="1"/>
    <m/>
    <x v="10"/>
    <x v="0"/>
    <x v="0"/>
    <x v="1"/>
    <x v="243"/>
    <x v="243"/>
    <x v="142"/>
    <x v="15"/>
    <x v="2"/>
    <m/>
    <m/>
    <m/>
    <m/>
    <n v="4223"/>
    <m/>
    <m/>
  </r>
  <r>
    <x v="9"/>
    <x v="0"/>
    <x v="1"/>
    <x v="0"/>
    <m/>
    <x v="10"/>
    <x v="0"/>
    <x v="0"/>
    <x v="0"/>
    <x v="246"/>
    <x v="246"/>
    <x v="141"/>
    <x v="15"/>
    <x v="2"/>
    <m/>
    <m/>
    <m/>
    <m/>
    <m/>
    <m/>
    <m/>
  </r>
  <r>
    <x v="9"/>
    <x v="0"/>
    <x v="0"/>
    <x v="0"/>
    <m/>
    <x v="10"/>
    <x v="0"/>
    <x v="0"/>
    <x v="0"/>
    <x v="238"/>
    <x v="238"/>
    <x v="137"/>
    <x v="15"/>
    <x v="2"/>
    <m/>
    <m/>
    <m/>
    <m/>
    <n v="5294"/>
    <m/>
    <m/>
  </r>
  <r>
    <x v="9"/>
    <x v="0"/>
    <x v="1"/>
    <x v="0"/>
    <m/>
    <x v="10"/>
    <x v="0"/>
    <x v="0"/>
    <x v="0"/>
    <x v="245"/>
    <x v="245"/>
    <x v="142"/>
    <x v="15"/>
    <x v="2"/>
    <m/>
    <m/>
    <m/>
    <m/>
    <n v="500"/>
    <m/>
    <m/>
  </r>
  <r>
    <x v="9"/>
    <x v="0"/>
    <x v="1"/>
    <x v="0"/>
    <m/>
    <x v="10"/>
    <x v="0"/>
    <x v="0"/>
    <x v="0"/>
    <x v="247"/>
    <x v="247"/>
    <x v="141"/>
    <x v="15"/>
    <x v="2"/>
    <m/>
    <m/>
    <m/>
    <m/>
    <n v="500"/>
    <m/>
    <m/>
  </r>
  <r>
    <x v="9"/>
    <x v="0"/>
    <x v="1"/>
    <x v="0"/>
    <m/>
    <x v="10"/>
    <x v="0"/>
    <x v="0"/>
    <x v="0"/>
    <x v="237"/>
    <x v="237"/>
    <x v="136"/>
    <x v="15"/>
    <x v="2"/>
    <m/>
    <m/>
    <m/>
    <m/>
    <n v="500"/>
    <m/>
    <m/>
  </r>
  <r>
    <x v="9"/>
    <x v="0"/>
    <x v="1"/>
    <x v="0"/>
    <m/>
    <x v="10"/>
    <x v="0"/>
    <x v="0"/>
    <x v="0"/>
    <x v="239"/>
    <x v="239"/>
    <x v="138"/>
    <x v="15"/>
    <x v="2"/>
    <m/>
    <m/>
    <m/>
    <m/>
    <n v="1500"/>
    <m/>
    <m/>
  </r>
  <r>
    <x v="9"/>
    <x v="0"/>
    <x v="0"/>
    <x v="0"/>
    <m/>
    <x v="10"/>
    <x v="0"/>
    <x v="0"/>
    <x v="0"/>
    <x v="250"/>
    <x v="250"/>
    <x v="144"/>
    <x v="15"/>
    <x v="2"/>
    <m/>
    <m/>
    <m/>
    <m/>
    <n v="2359.7600000000002"/>
    <m/>
    <m/>
  </r>
  <r>
    <x v="9"/>
    <x v="0"/>
    <x v="0"/>
    <x v="0"/>
    <m/>
    <x v="10"/>
    <x v="0"/>
    <x v="0"/>
    <x v="0"/>
    <x v="241"/>
    <x v="241"/>
    <x v="140"/>
    <x v="15"/>
    <x v="2"/>
    <m/>
    <m/>
    <m/>
    <m/>
    <n v="0"/>
    <m/>
    <m/>
  </r>
  <r>
    <x v="9"/>
    <x v="0"/>
    <x v="1"/>
    <x v="0"/>
    <m/>
    <x v="10"/>
    <x v="0"/>
    <x v="0"/>
    <x v="0"/>
    <x v="248"/>
    <x v="248"/>
    <x v="141"/>
    <x v="15"/>
    <x v="2"/>
    <m/>
    <m/>
    <m/>
    <m/>
    <m/>
    <m/>
    <m/>
  </r>
  <r>
    <x v="9"/>
    <x v="0"/>
    <x v="0"/>
    <x v="1"/>
    <m/>
    <x v="10"/>
    <x v="0"/>
    <x v="0"/>
    <x v="0"/>
    <x v="251"/>
    <x v="251"/>
    <x v="145"/>
    <x v="15"/>
    <x v="2"/>
    <m/>
    <m/>
    <m/>
    <m/>
    <n v="5000"/>
    <m/>
    <m/>
  </r>
  <r>
    <x v="9"/>
    <x v="0"/>
    <x v="0"/>
    <x v="0"/>
    <m/>
    <x v="10"/>
    <x v="0"/>
    <x v="0"/>
    <x v="0"/>
    <x v="252"/>
    <x v="252"/>
    <x v="146"/>
    <x v="17"/>
    <x v="2"/>
    <m/>
    <m/>
    <m/>
    <m/>
    <n v="6404"/>
    <m/>
    <m/>
  </r>
  <r>
    <x v="9"/>
    <x v="0"/>
    <x v="0"/>
    <x v="0"/>
    <m/>
    <x v="10"/>
    <x v="0"/>
    <x v="0"/>
    <x v="0"/>
    <x v="253"/>
    <x v="253"/>
    <x v="147"/>
    <x v="17"/>
    <x v="2"/>
    <m/>
    <m/>
    <m/>
    <m/>
    <n v="1500"/>
    <m/>
    <m/>
  </r>
  <r>
    <x v="9"/>
    <x v="0"/>
    <x v="1"/>
    <x v="0"/>
    <m/>
    <x v="10"/>
    <x v="0"/>
    <x v="0"/>
    <x v="0"/>
    <x v="255"/>
    <x v="255"/>
    <x v="148"/>
    <x v="17"/>
    <x v="2"/>
    <m/>
    <m/>
    <m/>
    <m/>
    <m/>
    <m/>
    <m/>
  </r>
  <r>
    <x v="9"/>
    <x v="0"/>
    <x v="0"/>
    <x v="0"/>
    <m/>
    <x v="10"/>
    <x v="0"/>
    <x v="0"/>
    <x v="0"/>
    <x v="258"/>
    <x v="258"/>
    <x v="149"/>
    <x v="17"/>
    <x v="2"/>
    <m/>
    <m/>
    <m/>
    <m/>
    <n v="250"/>
    <m/>
    <m/>
  </r>
  <r>
    <x v="9"/>
    <x v="0"/>
    <x v="0"/>
    <x v="0"/>
    <m/>
    <x v="10"/>
    <x v="0"/>
    <x v="0"/>
    <x v="0"/>
    <x v="261"/>
    <x v="261"/>
    <x v="150"/>
    <x v="17"/>
    <x v="2"/>
    <m/>
    <m/>
    <m/>
    <m/>
    <n v="3893.25"/>
    <m/>
    <m/>
  </r>
  <r>
    <x v="9"/>
    <x v="0"/>
    <x v="1"/>
    <x v="0"/>
    <m/>
    <x v="10"/>
    <x v="0"/>
    <x v="0"/>
    <x v="0"/>
    <x v="264"/>
    <x v="264"/>
    <x v="151"/>
    <x v="17"/>
    <x v="2"/>
    <m/>
    <m/>
    <m/>
    <m/>
    <n v="750"/>
    <m/>
    <m/>
  </r>
  <r>
    <x v="9"/>
    <x v="0"/>
    <x v="0"/>
    <x v="1"/>
    <m/>
    <x v="10"/>
    <x v="0"/>
    <x v="0"/>
    <x v="0"/>
    <x v="267"/>
    <x v="267"/>
    <x v="152"/>
    <x v="17"/>
    <x v="2"/>
    <m/>
    <m/>
    <m/>
    <m/>
    <n v="2245"/>
    <m/>
    <m/>
  </r>
  <r>
    <x v="9"/>
    <x v="0"/>
    <x v="1"/>
    <x v="0"/>
    <m/>
    <x v="10"/>
    <x v="0"/>
    <x v="0"/>
    <x v="0"/>
    <x v="266"/>
    <x v="266"/>
    <x v="151"/>
    <x v="17"/>
    <x v="2"/>
    <m/>
    <m/>
    <m/>
    <m/>
    <n v="125"/>
    <m/>
    <m/>
  </r>
  <r>
    <x v="9"/>
    <x v="0"/>
    <x v="0"/>
    <x v="0"/>
    <m/>
    <x v="10"/>
    <x v="0"/>
    <x v="0"/>
    <x v="0"/>
    <x v="268"/>
    <x v="268"/>
    <x v="147"/>
    <x v="17"/>
    <x v="2"/>
    <m/>
    <m/>
    <m/>
    <m/>
    <n v="1682"/>
    <m/>
    <m/>
  </r>
  <r>
    <x v="9"/>
    <x v="0"/>
    <x v="1"/>
    <x v="0"/>
    <m/>
    <x v="10"/>
    <x v="0"/>
    <x v="0"/>
    <x v="0"/>
    <x v="263"/>
    <x v="263"/>
    <x v="150"/>
    <x v="17"/>
    <x v="2"/>
    <m/>
    <m/>
    <m/>
    <m/>
    <n v="500"/>
    <m/>
    <m/>
  </r>
  <r>
    <x v="9"/>
    <x v="0"/>
    <x v="0"/>
    <x v="0"/>
    <m/>
    <x v="10"/>
    <x v="0"/>
    <x v="0"/>
    <x v="0"/>
    <x v="257"/>
    <x v="257"/>
    <x v="148"/>
    <x v="17"/>
    <x v="2"/>
    <m/>
    <m/>
    <m/>
    <m/>
    <m/>
    <m/>
    <m/>
  </r>
  <r>
    <x v="9"/>
    <x v="0"/>
    <x v="0"/>
    <x v="0"/>
    <m/>
    <x v="10"/>
    <x v="0"/>
    <x v="0"/>
    <x v="0"/>
    <x v="256"/>
    <x v="256"/>
    <x v="148"/>
    <x v="17"/>
    <x v="2"/>
    <m/>
    <m/>
    <m/>
    <m/>
    <n v="567"/>
    <m/>
    <m/>
  </r>
  <r>
    <x v="9"/>
    <x v="0"/>
    <x v="1"/>
    <x v="0"/>
    <m/>
    <x v="10"/>
    <x v="0"/>
    <x v="0"/>
    <x v="0"/>
    <x v="259"/>
    <x v="259"/>
    <x v="149"/>
    <x v="17"/>
    <x v="2"/>
    <m/>
    <m/>
    <m/>
    <m/>
    <n v="2000"/>
    <m/>
    <m/>
  </r>
  <r>
    <x v="9"/>
    <x v="0"/>
    <x v="0"/>
    <x v="0"/>
    <m/>
    <x v="10"/>
    <x v="0"/>
    <x v="0"/>
    <x v="0"/>
    <x v="269"/>
    <x v="269"/>
    <x v="147"/>
    <x v="17"/>
    <x v="2"/>
    <m/>
    <m/>
    <m/>
    <m/>
    <n v="1108"/>
    <m/>
    <m/>
  </r>
  <r>
    <x v="9"/>
    <x v="0"/>
    <x v="1"/>
    <x v="0"/>
    <m/>
    <x v="10"/>
    <x v="0"/>
    <x v="0"/>
    <x v="0"/>
    <x v="270"/>
    <x v="270"/>
    <x v="153"/>
    <x v="17"/>
    <x v="2"/>
    <m/>
    <m/>
    <m/>
    <m/>
    <n v="5000"/>
    <m/>
    <m/>
  </r>
  <r>
    <x v="9"/>
    <x v="0"/>
    <x v="0"/>
    <x v="0"/>
    <m/>
    <x v="10"/>
    <x v="0"/>
    <x v="0"/>
    <x v="0"/>
    <x v="260"/>
    <x v="260"/>
    <x v="149"/>
    <x v="17"/>
    <x v="2"/>
    <m/>
    <m/>
    <m/>
    <m/>
    <m/>
    <m/>
    <m/>
  </r>
  <r>
    <x v="9"/>
    <x v="0"/>
    <x v="1"/>
    <x v="0"/>
    <m/>
    <x v="10"/>
    <x v="0"/>
    <x v="0"/>
    <x v="0"/>
    <x v="254"/>
    <x v="254"/>
    <x v="147"/>
    <x v="17"/>
    <x v="2"/>
    <m/>
    <m/>
    <m/>
    <m/>
    <m/>
    <m/>
    <m/>
  </r>
  <r>
    <x v="9"/>
    <x v="0"/>
    <x v="0"/>
    <x v="0"/>
    <m/>
    <x v="10"/>
    <x v="0"/>
    <x v="0"/>
    <x v="0"/>
    <x v="262"/>
    <x v="262"/>
    <x v="150"/>
    <x v="17"/>
    <x v="2"/>
    <m/>
    <m/>
    <m/>
    <m/>
    <n v="1800"/>
    <m/>
    <m/>
  </r>
  <r>
    <x v="9"/>
    <x v="0"/>
    <x v="1"/>
    <x v="0"/>
    <m/>
    <x v="10"/>
    <x v="0"/>
    <x v="0"/>
    <x v="0"/>
    <x v="265"/>
    <x v="265"/>
    <x v="151"/>
    <x v="17"/>
    <x v="2"/>
    <m/>
    <m/>
    <m/>
    <m/>
    <n v="1200"/>
    <m/>
    <m/>
  </r>
  <r>
    <x v="9"/>
    <x v="0"/>
    <x v="0"/>
    <x v="0"/>
    <m/>
    <x v="10"/>
    <x v="0"/>
    <x v="0"/>
    <x v="0"/>
    <x v="271"/>
    <x v="271"/>
    <x v="154"/>
    <x v="18"/>
    <x v="2"/>
    <m/>
    <m/>
    <m/>
    <m/>
    <n v="310"/>
    <m/>
    <m/>
  </r>
  <r>
    <x v="9"/>
    <x v="0"/>
    <x v="1"/>
    <x v="0"/>
    <m/>
    <x v="10"/>
    <x v="0"/>
    <x v="0"/>
    <x v="0"/>
    <x v="272"/>
    <x v="272"/>
    <x v="155"/>
    <x v="18"/>
    <x v="2"/>
    <m/>
    <m/>
    <m/>
    <m/>
    <m/>
    <m/>
    <m/>
  </r>
  <r>
    <x v="9"/>
    <x v="0"/>
    <x v="0"/>
    <x v="0"/>
    <m/>
    <x v="10"/>
    <x v="0"/>
    <x v="0"/>
    <x v="0"/>
    <x v="273"/>
    <x v="273"/>
    <x v="156"/>
    <x v="18"/>
    <x v="2"/>
    <m/>
    <m/>
    <m/>
    <m/>
    <n v="10627"/>
    <m/>
    <m/>
  </r>
  <r>
    <x v="9"/>
    <x v="0"/>
    <x v="0"/>
    <x v="0"/>
    <m/>
    <x v="10"/>
    <x v="0"/>
    <x v="0"/>
    <x v="0"/>
    <x v="274"/>
    <x v="274"/>
    <x v="157"/>
    <x v="18"/>
    <x v="2"/>
    <m/>
    <m/>
    <m/>
    <m/>
    <n v="5605"/>
    <m/>
    <m/>
  </r>
  <r>
    <x v="9"/>
    <x v="0"/>
    <x v="1"/>
    <x v="0"/>
    <m/>
    <x v="10"/>
    <x v="0"/>
    <x v="0"/>
    <x v="0"/>
    <x v="275"/>
    <x v="276"/>
    <x v="154"/>
    <x v="18"/>
    <x v="2"/>
    <m/>
    <m/>
    <m/>
    <m/>
    <n v="3000"/>
    <m/>
    <m/>
  </r>
  <r>
    <x v="9"/>
    <x v="0"/>
    <x v="0"/>
    <x v="0"/>
    <m/>
    <x v="10"/>
    <x v="0"/>
    <x v="0"/>
    <x v="0"/>
    <x v="276"/>
    <x v="277"/>
    <x v="154"/>
    <x v="18"/>
    <x v="2"/>
    <m/>
    <m/>
    <m/>
    <m/>
    <m/>
    <m/>
    <m/>
  </r>
  <r>
    <x v="9"/>
    <x v="0"/>
    <x v="1"/>
    <x v="0"/>
    <m/>
    <x v="10"/>
    <x v="0"/>
    <x v="0"/>
    <x v="0"/>
    <x v="277"/>
    <x v="278"/>
    <x v="158"/>
    <x v="18"/>
    <x v="2"/>
    <m/>
    <m/>
    <m/>
    <m/>
    <n v="1500"/>
    <m/>
    <m/>
  </r>
  <r>
    <x v="9"/>
    <x v="0"/>
    <x v="0"/>
    <x v="0"/>
    <m/>
    <x v="10"/>
    <x v="0"/>
    <x v="0"/>
    <x v="0"/>
    <x v="278"/>
    <x v="279"/>
    <x v="159"/>
    <x v="18"/>
    <x v="2"/>
    <m/>
    <m/>
    <m/>
    <m/>
    <n v="2098.33"/>
    <m/>
    <m/>
  </r>
  <r>
    <x v="9"/>
    <x v="0"/>
    <x v="1"/>
    <x v="0"/>
    <m/>
    <x v="10"/>
    <x v="0"/>
    <x v="0"/>
    <x v="0"/>
    <x v="279"/>
    <x v="280"/>
    <x v="154"/>
    <x v="18"/>
    <x v="2"/>
    <m/>
    <m/>
    <m/>
    <m/>
    <n v="5000"/>
    <m/>
    <m/>
  </r>
  <r>
    <x v="9"/>
    <x v="0"/>
    <x v="0"/>
    <x v="0"/>
    <m/>
    <x v="10"/>
    <x v="0"/>
    <x v="0"/>
    <x v="0"/>
    <x v="280"/>
    <x v="281"/>
    <x v="154"/>
    <x v="18"/>
    <x v="2"/>
    <m/>
    <m/>
    <m/>
    <m/>
    <n v="16749"/>
    <m/>
    <m/>
  </r>
  <r>
    <x v="9"/>
    <x v="0"/>
    <x v="1"/>
    <x v="0"/>
    <m/>
    <x v="10"/>
    <x v="0"/>
    <x v="0"/>
    <x v="0"/>
    <x v="281"/>
    <x v="282"/>
    <x v="154"/>
    <x v="18"/>
    <x v="2"/>
    <m/>
    <m/>
    <m/>
    <m/>
    <n v="1750"/>
    <m/>
    <m/>
  </r>
  <r>
    <x v="9"/>
    <x v="0"/>
    <x v="1"/>
    <x v="0"/>
    <m/>
    <x v="10"/>
    <x v="0"/>
    <x v="0"/>
    <x v="0"/>
    <x v="282"/>
    <x v="283"/>
    <x v="160"/>
    <x v="18"/>
    <x v="2"/>
    <m/>
    <m/>
    <m/>
    <m/>
    <n v="600"/>
    <m/>
    <m/>
  </r>
  <r>
    <x v="9"/>
    <x v="0"/>
    <x v="0"/>
    <x v="0"/>
    <m/>
    <x v="10"/>
    <x v="0"/>
    <x v="0"/>
    <x v="0"/>
    <x v="283"/>
    <x v="284"/>
    <x v="159"/>
    <x v="18"/>
    <x v="2"/>
    <m/>
    <m/>
    <m/>
    <m/>
    <n v="1917"/>
    <m/>
    <m/>
  </r>
  <r>
    <x v="9"/>
    <x v="0"/>
    <x v="1"/>
    <x v="0"/>
    <m/>
    <x v="10"/>
    <x v="0"/>
    <x v="0"/>
    <x v="0"/>
    <x v="284"/>
    <x v="285"/>
    <x v="160"/>
    <x v="18"/>
    <x v="2"/>
    <m/>
    <m/>
    <m/>
    <m/>
    <n v="937"/>
    <m/>
    <m/>
  </r>
  <r>
    <x v="9"/>
    <x v="0"/>
    <x v="1"/>
    <x v="0"/>
    <m/>
    <x v="10"/>
    <x v="0"/>
    <x v="0"/>
    <x v="0"/>
    <x v="285"/>
    <x v="286"/>
    <x v="155"/>
    <x v="18"/>
    <x v="2"/>
    <m/>
    <m/>
    <m/>
    <m/>
    <n v="1772.83"/>
    <m/>
    <m/>
  </r>
  <r>
    <x v="9"/>
    <x v="0"/>
    <x v="0"/>
    <x v="0"/>
    <m/>
    <x v="10"/>
    <x v="0"/>
    <x v="0"/>
    <x v="0"/>
    <x v="286"/>
    <x v="287"/>
    <x v="160"/>
    <x v="18"/>
    <x v="2"/>
    <m/>
    <m/>
    <m/>
    <m/>
    <n v="6106"/>
    <m/>
    <m/>
  </r>
  <r>
    <x v="9"/>
    <x v="0"/>
    <x v="0"/>
    <x v="0"/>
    <m/>
    <x v="10"/>
    <x v="0"/>
    <x v="0"/>
    <x v="0"/>
    <x v="287"/>
    <x v="288"/>
    <x v="159"/>
    <x v="18"/>
    <x v="2"/>
    <m/>
    <m/>
    <m/>
    <m/>
    <n v="1908"/>
    <m/>
    <m/>
  </r>
  <r>
    <x v="9"/>
    <x v="0"/>
    <x v="1"/>
    <x v="0"/>
    <m/>
    <x v="10"/>
    <x v="0"/>
    <x v="0"/>
    <x v="0"/>
    <x v="289"/>
    <x v="290"/>
    <x v="162"/>
    <x v="19"/>
    <x v="2"/>
    <m/>
    <m/>
    <m/>
    <m/>
    <n v="1000"/>
    <m/>
    <m/>
  </r>
  <r>
    <x v="9"/>
    <x v="0"/>
    <x v="0"/>
    <x v="0"/>
    <m/>
    <x v="10"/>
    <x v="0"/>
    <x v="0"/>
    <x v="0"/>
    <x v="291"/>
    <x v="292"/>
    <x v="164"/>
    <x v="19"/>
    <x v="2"/>
    <m/>
    <m/>
    <m/>
    <m/>
    <n v="5000"/>
    <m/>
    <m/>
  </r>
  <r>
    <x v="9"/>
    <x v="0"/>
    <x v="1"/>
    <x v="0"/>
    <m/>
    <x v="10"/>
    <x v="0"/>
    <x v="0"/>
    <x v="1"/>
    <x v="292"/>
    <x v="293"/>
    <x v="165"/>
    <x v="19"/>
    <x v="2"/>
    <m/>
    <m/>
    <m/>
    <m/>
    <n v="3000"/>
    <m/>
    <m/>
  </r>
  <r>
    <x v="9"/>
    <x v="0"/>
    <x v="0"/>
    <x v="0"/>
    <m/>
    <x v="10"/>
    <x v="0"/>
    <x v="0"/>
    <x v="0"/>
    <x v="294"/>
    <x v="295"/>
    <x v="167"/>
    <x v="19"/>
    <x v="2"/>
    <m/>
    <m/>
    <m/>
    <m/>
    <n v="2250"/>
    <m/>
    <m/>
  </r>
  <r>
    <x v="9"/>
    <x v="0"/>
    <x v="1"/>
    <x v="0"/>
    <m/>
    <x v="10"/>
    <x v="0"/>
    <x v="0"/>
    <x v="0"/>
    <x v="302"/>
    <x v="305"/>
    <x v="175"/>
    <x v="19"/>
    <x v="2"/>
    <m/>
    <m/>
    <m/>
    <m/>
    <n v="500"/>
    <m/>
    <m/>
  </r>
  <r>
    <x v="9"/>
    <x v="0"/>
    <x v="1"/>
    <x v="0"/>
    <m/>
    <x v="10"/>
    <x v="0"/>
    <x v="0"/>
    <x v="0"/>
    <x v="296"/>
    <x v="297"/>
    <x v="169"/>
    <x v="19"/>
    <x v="2"/>
    <m/>
    <m/>
    <m/>
    <m/>
    <m/>
    <m/>
    <m/>
  </r>
  <r>
    <x v="9"/>
    <x v="0"/>
    <x v="1"/>
    <x v="0"/>
    <m/>
    <x v="10"/>
    <x v="0"/>
    <x v="0"/>
    <x v="0"/>
    <x v="297"/>
    <x v="298"/>
    <x v="170"/>
    <x v="19"/>
    <x v="2"/>
    <m/>
    <m/>
    <m/>
    <m/>
    <n v="1500"/>
    <m/>
    <m/>
  </r>
  <r>
    <x v="9"/>
    <x v="0"/>
    <x v="1"/>
    <x v="0"/>
    <m/>
    <x v="10"/>
    <x v="0"/>
    <x v="0"/>
    <x v="0"/>
    <x v="293"/>
    <x v="294"/>
    <x v="166"/>
    <x v="19"/>
    <x v="2"/>
    <m/>
    <m/>
    <m/>
    <m/>
    <n v="4100"/>
    <m/>
    <m/>
  </r>
  <r>
    <x v="9"/>
    <x v="0"/>
    <x v="1"/>
    <x v="1"/>
    <m/>
    <x v="10"/>
    <x v="0"/>
    <x v="0"/>
    <x v="0"/>
    <x v="298"/>
    <x v="300"/>
    <x v="171"/>
    <x v="19"/>
    <x v="2"/>
    <m/>
    <m/>
    <m/>
    <m/>
    <n v="3605"/>
    <m/>
    <m/>
  </r>
  <r>
    <x v="9"/>
    <x v="0"/>
    <x v="0"/>
    <x v="1"/>
    <m/>
    <x v="10"/>
    <x v="0"/>
    <x v="0"/>
    <x v="0"/>
    <x v="295"/>
    <x v="296"/>
    <x v="168"/>
    <x v="19"/>
    <x v="2"/>
    <m/>
    <m/>
    <m/>
    <m/>
    <n v="0"/>
    <m/>
    <m/>
  </r>
  <r>
    <x v="9"/>
    <x v="0"/>
    <x v="0"/>
    <x v="0"/>
    <m/>
    <x v="10"/>
    <x v="0"/>
    <x v="0"/>
    <x v="0"/>
    <x v="299"/>
    <x v="301"/>
    <x v="172"/>
    <x v="19"/>
    <x v="2"/>
    <m/>
    <m/>
    <m/>
    <m/>
    <n v="4000"/>
    <m/>
    <m/>
  </r>
  <r>
    <x v="9"/>
    <x v="0"/>
    <x v="1"/>
    <x v="0"/>
    <m/>
    <x v="10"/>
    <x v="0"/>
    <x v="0"/>
    <x v="0"/>
    <x v="300"/>
    <x v="303"/>
    <x v="173"/>
    <x v="19"/>
    <x v="2"/>
    <m/>
    <m/>
    <m/>
    <m/>
    <n v="1250"/>
    <m/>
    <m/>
  </r>
  <r>
    <x v="9"/>
    <x v="0"/>
    <x v="1"/>
    <x v="0"/>
    <m/>
    <x v="10"/>
    <x v="0"/>
    <x v="0"/>
    <x v="0"/>
    <x v="301"/>
    <x v="304"/>
    <x v="174"/>
    <x v="19"/>
    <x v="2"/>
    <m/>
    <m/>
    <m/>
    <m/>
    <m/>
    <m/>
    <m/>
  </r>
  <r>
    <x v="9"/>
    <x v="0"/>
    <x v="0"/>
    <x v="0"/>
    <m/>
    <x v="10"/>
    <x v="0"/>
    <x v="0"/>
    <x v="0"/>
    <x v="303"/>
    <x v="306"/>
    <x v="176"/>
    <x v="19"/>
    <x v="2"/>
    <m/>
    <m/>
    <m/>
    <m/>
    <m/>
    <m/>
    <m/>
  </r>
  <r>
    <x v="9"/>
    <x v="0"/>
    <x v="1"/>
    <x v="1"/>
    <m/>
    <x v="10"/>
    <x v="0"/>
    <x v="0"/>
    <x v="0"/>
    <x v="288"/>
    <x v="289"/>
    <x v="161"/>
    <x v="19"/>
    <x v="2"/>
    <m/>
    <m/>
    <m/>
    <m/>
    <m/>
    <m/>
    <m/>
  </r>
  <r>
    <x v="9"/>
    <x v="0"/>
    <x v="1"/>
    <x v="0"/>
    <m/>
    <x v="10"/>
    <x v="0"/>
    <x v="0"/>
    <x v="0"/>
    <x v="304"/>
    <x v="307"/>
    <x v="177"/>
    <x v="19"/>
    <x v="2"/>
    <m/>
    <m/>
    <m/>
    <m/>
    <n v="10500"/>
    <m/>
    <m/>
  </r>
  <r>
    <x v="9"/>
    <x v="0"/>
    <x v="1"/>
    <x v="0"/>
    <m/>
    <x v="10"/>
    <x v="0"/>
    <x v="0"/>
    <x v="0"/>
    <x v="305"/>
    <x v="308"/>
    <x v="178"/>
    <x v="19"/>
    <x v="2"/>
    <m/>
    <m/>
    <m/>
    <m/>
    <n v="750"/>
    <m/>
    <m/>
  </r>
  <r>
    <x v="9"/>
    <x v="0"/>
    <x v="0"/>
    <x v="0"/>
    <m/>
    <x v="10"/>
    <x v="0"/>
    <x v="0"/>
    <x v="0"/>
    <x v="290"/>
    <x v="291"/>
    <x v="163"/>
    <x v="19"/>
    <x v="2"/>
    <m/>
    <m/>
    <m/>
    <m/>
    <n v="3000"/>
    <m/>
    <m/>
  </r>
  <r>
    <x v="9"/>
    <x v="0"/>
    <x v="1"/>
    <x v="1"/>
    <m/>
    <x v="10"/>
    <x v="0"/>
    <x v="0"/>
    <x v="0"/>
    <x v="306"/>
    <x v="309"/>
    <x v="179"/>
    <x v="20"/>
    <x v="2"/>
    <m/>
    <m/>
    <m/>
    <m/>
    <n v="1373.5"/>
    <m/>
    <m/>
  </r>
  <r>
    <x v="9"/>
    <x v="0"/>
    <x v="1"/>
    <x v="0"/>
    <m/>
    <x v="10"/>
    <x v="0"/>
    <x v="0"/>
    <x v="0"/>
    <x v="308"/>
    <x v="311"/>
    <x v="180"/>
    <x v="20"/>
    <x v="2"/>
    <m/>
    <m/>
    <m/>
    <m/>
    <m/>
    <m/>
    <m/>
  </r>
  <r>
    <x v="9"/>
    <x v="0"/>
    <x v="1"/>
    <x v="0"/>
    <m/>
    <x v="10"/>
    <x v="0"/>
    <x v="0"/>
    <x v="0"/>
    <x v="327"/>
    <x v="330"/>
    <x v="186"/>
    <x v="20"/>
    <x v="2"/>
    <m/>
    <m/>
    <m/>
    <m/>
    <n v="4709"/>
    <m/>
    <m/>
  </r>
  <r>
    <x v="9"/>
    <x v="0"/>
    <x v="0"/>
    <x v="0"/>
    <m/>
    <x v="10"/>
    <x v="0"/>
    <x v="0"/>
    <x v="0"/>
    <x v="310"/>
    <x v="313"/>
    <x v="181"/>
    <x v="20"/>
    <x v="2"/>
    <m/>
    <m/>
    <m/>
    <m/>
    <n v="1952"/>
    <m/>
    <m/>
  </r>
  <r>
    <x v="9"/>
    <x v="0"/>
    <x v="0"/>
    <x v="0"/>
    <m/>
    <x v="10"/>
    <x v="0"/>
    <x v="0"/>
    <x v="0"/>
    <x v="330"/>
    <x v="333"/>
    <x v="187"/>
    <x v="20"/>
    <x v="2"/>
    <m/>
    <m/>
    <m/>
    <m/>
    <n v="4960"/>
    <m/>
    <m/>
  </r>
  <r>
    <x v="9"/>
    <x v="0"/>
    <x v="1"/>
    <x v="0"/>
    <m/>
    <x v="10"/>
    <x v="0"/>
    <x v="0"/>
    <x v="0"/>
    <x v="312"/>
    <x v="315"/>
    <x v="182"/>
    <x v="20"/>
    <x v="2"/>
    <m/>
    <m/>
    <m/>
    <m/>
    <n v="5257"/>
    <m/>
    <m/>
  </r>
  <r>
    <x v="9"/>
    <x v="0"/>
    <x v="0"/>
    <x v="0"/>
    <m/>
    <x v="10"/>
    <x v="0"/>
    <x v="0"/>
    <x v="0"/>
    <x v="315"/>
    <x v="318"/>
    <x v="183"/>
    <x v="20"/>
    <x v="2"/>
    <m/>
    <m/>
    <m/>
    <m/>
    <m/>
    <m/>
    <m/>
  </r>
  <r>
    <x v="9"/>
    <x v="0"/>
    <x v="1"/>
    <x v="0"/>
    <m/>
    <x v="10"/>
    <x v="0"/>
    <x v="0"/>
    <x v="0"/>
    <x v="311"/>
    <x v="314"/>
    <x v="181"/>
    <x v="20"/>
    <x v="2"/>
    <m/>
    <m/>
    <m/>
    <m/>
    <n v="500"/>
    <m/>
    <m/>
  </r>
  <r>
    <x v="9"/>
    <x v="0"/>
    <x v="1"/>
    <x v="0"/>
    <m/>
    <x v="10"/>
    <x v="0"/>
    <x v="0"/>
    <x v="0"/>
    <x v="309"/>
    <x v="312"/>
    <x v="180"/>
    <x v="20"/>
    <x v="2"/>
    <m/>
    <m/>
    <m/>
    <m/>
    <n v="1762.5"/>
    <m/>
    <m/>
  </r>
  <r>
    <x v="9"/>
    <x v="0"/>
    <x v="1"/>
    <x v="0"/>
    <m/>
    <x v="10"/>
    <x v="0"/>
    <x v="0"/>
    <x v="0"/>
    <x v="318"/>
    <x v="321"/>
    <x v="184"/>
    <x v="20"/>
    <x v="2"/>
    <m/>
    <m/>
    <m/>
    <m/>
    <n v="500"/>
    <m/>
    <m/>
  </r>
  <r>
    <x v="9"/>
    <x v="0"/>
    <x v="1"/>
    <x v="0"/>
    <m/>
    <x v="10"/>
    <x v="0"/>
    <x v="0"/>
    <x v="0"/>
    <x v="328"/>
    <x v="331"/>
    <x v="186"/>
    <x v="20"/>
    <x v="2"/>
    <m/>
    <m/>
    <m/>
    <m/>
    <n v="2670.92"/>
    <m/>
    <m/>
  </r>
  <r>
    <x v="9"/>
    <x v="0"/>
    <x v="0"/>
    <x v="0"/>
    <m/>
    <x v="10"/>
    <x v="0"/>
    <x v="0"/>
    <x v="0"/>
    <x v="320"/>
    <x v="323"/>
    <x v="181"/>
    <x v="20"/>
    <x v="2"/>
    <m/>
    <m/>
    <m/>
    <m/>
    <m/>
    <m/>
    <m/>
  </r>
  <r>
    <x v="9"/>
    <x v="0"/>
    <x v="0"/>
    <x v="0"/>
    <m/>
    <x v="10"/>
    <x v="0"/>
    <x v="0"/>
    <x v="0"/>
    <x v="321"/>
    <x v="324"/>
    <x v="184"/>
    <x v="20"/>
    <x v="2"/>
    <m/>
    <m/>
    <m/>
    <m/>
    <n v="1785.17"/>
    <m/>
    <m/>
  </r>
  <r>
    <x v="9"/>
    <x v="0"/>
    <x v="1"/>
    <x v="0"/>
    <m/>
    <x v="10"/>
    <x v="0"/>
    <x v="0"/>
    <x v="0"/>
    <x v="322"/>
    <x v="325"/>
    <x v="181"/>
    <x v="20"/>
    <x v="2"/>
    <m/>
    <m/>
    <m/>
    <m/>
    <n v="6000"/>
    <m/>
    <m/>
  </r>
  <r>
    <x v="9"/>
    <x v="0"/>
    <x v="1"/>
    <x v="0"/>
    <m/>
    <x v="10"/>
    <x v="0"/>
    <x v="0"/>
    <x v="0"/>
    <x v="313"/>
    <x v="316"/>
    <x v="182"/>
    <x v="20"/>
    <x v="2"/>
    <m/>
    <m/>
    <m/>
    <m/>
    <n v="4000"/>
    <m/>
    <m/>
  </r>
  <r>
    <x v="9"/>
    <x v="0"/>
    <x v="0"/>
    <x v="1"/>
    <m/>
    <x v="10"/>
    <x v="0"/>
    <x v="0"/>
    <x v="1"/>
    <x v="307"/>
    <x v="310"/>
    <x v="179"/>
    <x v="20"/>
    <x v="2"/>
    <m/>
    <m/>
    <m/>
    <m/>
    <m/>
    <m/>
    <m/>
  </r>
  <r>
    <x v="9"/>
    <x v="0"/>
    <x v="0"/>
    <x v="0"/>
    <m/>
    <x v="10"/>
    <x v="0"/>
    <x v="0"/>
    <x v="0"/>
    <x v="316"/>
    <x v="319"/>
    <x v="183"/>
    <x v="20"/>
    <x v="2"/>
    <m/>
    <m/>
    <m/>
    <m/>
    <m/>
    <m/>
    <m/>
  </r>
  <r>
    <x v="9"/>
    <x v="0"/>
    <x v="0"/>
    <x v="0"/>
    <m/>
    <x v="10"/>
    <x v="0"/>
    <x v="0"/>
    <x v="0"/>
    <x v="317"/>
    <x v="320"/>
    <x v="183"/>
    <x v="20"/>
    <x v="2"/>
    <m/>
    <m/>
    <m/>
    <m/>
    <n v="436"/>
    <m/>
    <m/>
  </r>
  <r>
    <x v="9"/>
    <x v="0"/>
    <x v="0"/>
    <x v="0"/>
    <m/>
    <x v="10"/>
    <x v="0"/>
    <x v="0"/>
    <x v="0"/>
    <x v="329"/>
    <x v="332"/>
    <x v="186"/>
    <x v="20"/>
    <x v="2"/>
    <m/>
    <m/>
    <m/>
    <m/>
    <n v="616"/>
    <m/>
    <m/>
  </r>
  <r>
    <x v="9"/>
    <x v="0"/>
    <x v="1"/>
    <x v="0"/>
    <m/>
    <x v="10"/>
    <x v="0"/>
    <x v="0"/>
    <x v="0"/>
    <x v="324"/>
    <x v="327"/>
    <x v="181"/>
    <x v="20"/>
    <x v="2"/>
    <m/>
    <m/>
    <m/>
    <m/>
    <n v="800"/>
    <m/>
    <m/>
  </r>
  <r>
    <x v="9"/>
    <x v="0"/>
    <x v="1"/>
    <x v="0"/>
    <m/>
    <x v="10"/>
    <x v="0"/>
    <x v="0"/>
    <x v="0"/>
    <x v="319"/>
    <x v="322"/>
    <x v="184"/>
    <x v="20"/>
    <x v="2"/>
    <m/>
    <m/>
    <m/>
    <m/>
    <n v="0.01"/>
    <m/>
    <m/>
  </r>
  <r>
    <x v="9"/>
    <x v="0"/>
    <x v="1"/>
    <x v="0"/>
    <m/>
    <x v="10"/>
    <x v="0"/>
    <x v="0"/>
    <x v="0"/>
    <x v="325"/>
    <x v="328"/>
    <x v="181"/>
    <x v="20"/>
    <x v="2"/>
    <m/>
    <m/>
    <m/>
    <m/>
    <m/>
    <m/>
    <m/>
  </r>
  <r>
    <x v="9"/>
    <x v="0"/>
    <x v="1"/>
    <x v="0"/>
    <m/>
    <x v="10"/>
    <x v="0"/>
    <x v="0"/>
    <x v="0"/>
    <x v="314"/>
    <x v="317"/>
    <x v="182"/>
    <x v="20"/>
    <x v="2"/>
    <m/>
    <m/>
    <m/>
    <m/>
    <n v="100"/>
    <m/>
    <m/>
  </r>
  <r>
    <x v="9"/>
    <x v="0"/>
    <x v="1"/>
    <x v="0"/>
    <m/>
    <x v="10"/>
    <x v="0"/>
    <x v="0"/>
    <x v="0"/>
    <x v="323"/>
    <x v="326"/>
    <x v="181"/>
    <x v="20"/>
    <x v="2"/>
    <m/>
    <m/>
    <m/>
    <m/>
    <m/>
    <m/>
    <m/>
  </r>
  <r>
    <x v="9"/>
    <x v="0"/>
    <x v="1"/>
    <x v="0"/>
    <m/>
    <x v="10"/>
    <x v="0"/>
    <x v="0"/>
    <x v="0"/>
    <x v="326"/>
    <x v="329"/>
    <x v="185"/>
    <x v="20"/>
    <x v="2"/>
    <m/>
    <m/>
    <m/>
    <m/>
    <n v="4040"/>
    <m/>
    <m/>
  </r>
  <r>
    <x v="9"/>
    <x v="0"/>
    <x v="1"/>
    <x v="0"/>
    <m/>
    <x v="10"/>
    <x v="0"/>
    <x v="0"/>
    <x v="0"/>
    <x v="79"/>
    <x v="79"/>
    <x v="55"/>
    <x v="6"/>
    <x v="0"/>
    <m/>
    <m/>
    <m/>
    <m/>
    <n v="7371"/>
    <m/>
    <m/>
  </r>
  <r>
    <x v="9"/>
    <x v="0"/>
    <x v="0"/>
    <x v="0"/>
    <m/>
    <x v="10"/>
    <x v="0"/>
    <x v="0"/>
    <x v="0"/>
    <x v="80"/>
    <x v="80"/>
    <x v="55"/>
    <x v="6"/>
    <x v="0"/>
    <m/>
    <m/>
    <m/>
    <m/>
    <n v="395"/>
    <m/>
    <m/>
  </r>
  <r>
    <x v="9"/>
    <x v="0"/>
    <x v="0"/>
    <x v="0"/>
    <m/>
    <x v="10"/>
    <x v="0"/>
    <x v="0"/>
    <x v="0"/>
    <x v="81"/>
    <x v="81"/>
    <x v="56"/>
    <x v="6"/>
    <x v="0"/>
    <m/>
    <m/>
    <m/>
    <m/>
    <n v="1000"/>
    <m/>
    <m/>
  </r>
  <r>
    <x v="9"/>
    <x v="0"/>
    <x v="1"/>
    <x v="0"/>
    <m/>
    <x v="10"/>
    <x v="0"/>
    <x v="0"/>
    <x v="0"/>
    <x v="82"/>
    <x v="82"/>
    <x v="56"/>
    <x v="6"/>
    <x v="0"/>
    <m/>
    <m/>
    <m/>
    <m/>
    <m/>
    <m/>
    <m/>
  </r>
  <r>
    <x v="9"/>
    <x v="0"/>
    <x v="0"/>
    <x v="0"/>
    <m/>
    <x v="10"/>
    <x v="0"/>
    <x v="0"/>
    <x v="0"/>
    <x v="83"/>
    <x v="83"/>
    <x v="56"/>
    <x v="6"/>
    <x v="0"/>
    <m/>
    <m/>
    <m/>
    <m/>
    <n v="5000"/>
    <m/>
    <m/>
  </r>
  <r>
    <x v="9"/>
    <x v="0"/>
    <x v="0"/>
    <x v="0"/>
    <m/>
    <x v="10"/>
    <x v="0"/>
    <x v="0"/>
    <x v="0"/>
    <x v="75"/>
    <x v="75"/>
    <x v="54"/>
    <x v="6"/>
    <x v="0"/>
    <m/>
    <m/>
    <m/>
    <m/>
    <n v="4404"/>
    <m/>
    <m/>
  </r>
  <r>
    <x v="9"/>
    <x v="0"/>
    <x v="1"/>
    <x v="0"/>
    <m/>
    <x v="10"/>
    <x v="0"/>
    <x v="0"/>
    <x v="0"/>
    <x v="76"/>
    <x v="76"/>
    <x v="54"/>
    <x v="6"/>
    <x v="0"/>
    <m/>
    <m/>
    <m/>
    <m/>
    <n v="1910"/>
    <m/>
    <m/>
  </r>
  <r>
    <x v="9"/>
    <x v="0"/>
    <x v="0"/>
    <x v="0"/>
    <m/>
    <x v="10"/>
    <x v="0"/>
    <x v="0"/>
    <x v="0"/>
    <x v="77"/>
    <x v="77"/>
    <x v="54"/>
    <x v="6"/>
    <x v="0"/>
    <m/>
    <m/>
    <m/>
    <m/>
    <n v="4760"/>
    <m/>
    <m/>
  </r>
  <r>
    <x v="9"/>
    <x v="0"/>
    <x v="1"/>
    <x v="0"/>
    <m/>
    <x v="10"/>
    <x v="0"/>
    <x v="0"/>
    <x v="0"/>
    <x v="78"/>
    <x v="78"/>
    <x v="54"/>
    <x v="6"/>
    <x v="0"/>
    <m/>
    <m/>
    <m/>
    <m/>
    <n v="800"/>
    <m/>
    <m/>
  </r>
  <r>
    <x v="9"/>
    <x v="0"/>
    <x v="0"/>
    <x v="0"/>
    <m/>
    <x v="10"/>
    <x v="0"/>
    <x v="0"/>
    <x v="0"/>
    <x v="84"/>
    <x v="84"/>
    <x v="56"/>
    <x v="6"/>
    <x v="0"/>
    <m/>
    <m/>
    <m/>
    <m/>
    <m/>
    <m/>
    <m/>
  </r>
  <r>
    <x v="9"/>
    <x v="0"/>
    <x v="2"/>
    <x v="0"/>
    <m/>
    <x v="10"/>
    <x v="0"/>
    <x v="0"/>
    <x v="0"/>
    <x v="335"/>
    <x v="338"/>
    <x v="5"/>
    <x v="1"/>
    <x v="0"/>
    <m/>
    <m/>
    <m/>
    <m/>
    <n v="6542"/>
    <m/>
    <m/>
  </r>
  <r>
    <x v="9"/>
    <x v="0"/>
    <x v="0"/>
    <x v="0"/>
    <m/>
    <x v="11"/>
    <x v="0"/>
    <x v="0"/>
    <x v="0"/>
    <x v="90"/>
    <x v="90"/>
    <x v="62"/>
    <x v="7"/>
    <x v="1"/>
    <m/>
    <m/>
    <m/>
    <m/>
    <n v="6000"/>
    <m/>
    <m/>
  </r>
  <r>
    <x v="9"/>
    <x v="0"/>
    <x v="1"/>
    <x v="0"/>
    <m/>
    <x v="11"/>
    <x v="0"/>
    <x v="0"/>
    <x v="0"/>
    <x v="95"/>
    <x v="95"/>
    <x v="66"/>
    <x v="7"/>
    <x v="1"/>
    <m/>
    <m/>
    <m/>
    <m/>
    <n v="0"/>
    <m/>
    <m/>
  </r>
  <r>
    <x v="9"/>
    <x v="0"/>
    <x v="0"/>
    <x v="0"/>
    <m/>
    <x v="11"/>
    <x v="0"/>
    <x v="0"/>
    <x v="0"/>
    <x v="85"/>
    <x v="85"/>
    <x v="57"/>
    <x v="7"/>
    <x v="1"/>
    <m/>
    <m/>
    <m/>
    <m/>
    <n v="15000"/>
    <m/>
    <m/>
  </r>
  <r>
    <x v="9"/>
    <x v="0"/>
    <x v="1"/>
    <x v="0"/>
    <m/>
    <x v="11"/>
    <x v="0"/>
    <x v="0"/>
    <x v="0"/>
    <x v="86"/>
    <x v="86"/>
    <x v="58"/>
    <x v="7"/>
    <x v="1"/>
    <m/>
    <m/>
    <m/>
    <m/>
    <n v="4900"/>
    <m/>
    <m/>
  </r>
  <r>
    <x v="9"/>
    <x v="0"/>
    <x v="0"/>
    <x v="0"/>
    <m/>
    <x v="11"/>
    <x v="0"/>
    <x v="0"/>
    <x v="0"/>
    <x v="87"/>
    <x v="87"/>
    <x v="59"/>
    <x v="7"/>
    <x v="1"/>
    <m/>
    <m/>
    <m/>
    <m/>
    <n v="7304.5"/>
    <m/>
    <m/>
  </r>
  <r>
    <x v="9"/>
    <x v="0"/>
    <x v="1"/>
    <x v="0"/>
    <m/>
    <x v="11"/>
    <x v="0"/>
    <x v="0"/>
    <x v="0"/>
    <x v="88"/>
    <x v="88"/>
    <x v="60"/>
    <x v="7"/>
    <x v="1"/>
    <m/>
    <m/>
    <m/>
    <m/>
    <n v="2000"/>
    <m/>
    <m/>
  </r>
  <r>
    <x v="9"/>
    <x v="0"/>
    <x v="0"/>
    <x v="0"/>
    <m/>
    <x v="11"/>
    <x v="0"/>
    <x v="0"/>
    <x v="0"/>
    <x v="89"/>
    <x v="89"/>
    <x v="61"/>
    <x v="7"/>
    <x v="1"/>
    <m/>
    <m/>
    <m/>
    <m/>
    <n v="6183.75"/>
    <m/>
    <m/>
  </r>
  <r>
    <x v="9"/>
    <x v="0"/>
    <x v="0"/>
    <x v="0"/>
    <m/>
    <x v="11"/>
    <x v="0"/>
    <x v="0"/>
    <x v="0"/>
    <x v="91"/>
    <x v="91"/>
    <x v="63"/>
    <x v="7"/>
    <x v="1"/>
    <m/>
    <m/>
    <m/>
    <m/>
    <n v="141"/>
    <m/>
    <m/>
  </r>
  <r>
    <x v="9"/>
    <x v="0"/>
    <x v="0"/>
    <x v="0"/>
    <m/>
    <x v="11"/>
    <x v="0"/>
    <x v="0"/>
    <x v="0"/>
    <x v="93"/>
    <x v="93"/>
    <x v="64"/>
    <x v="7"/>
    <x v="1"/>
    <m/>
    <m/>
    <m/>
    <m/>
    <n v="5122"/>
    <m/>
    <m/>
  </r>
  <r>
    <x v="9"/>
    <x v="0"/>
    <x v="0"/>
    <x v="0"/>
    <m/>
    <x v="11"/>
    <x v="0"/>
    <x v="0"/>
    <x v="0"/>
    <x v="92"/>
    <x v="92"/>
    <x v="63"/>
    <x v="7"/>
    <x v="1"/>
    <m/>
    <m/>
    <m/>
    <m/>
    <n v="689"/>
    <m/>
    <m/>
  </r>
  <r>
    <x v="9"/>
    <x v="0"/>
    <x v="1"/>
    <x v="0"/>
    <m/>
    <x v="11"/>
    <x v="0"/>
    <x v="0"/>
    <x v="0"/>
    <x v="94"/>
    <x v="94"/>
    <x v="65"/>
    <x v="7"/>
    <x v="1"/>
    <m/>
    <m/>
    <m/>
    <m/>
    <n v="3000"/>
    <m/>
    <m/>
  </r>
  <r>
    <x v="9"/>
    <x v="0"/>
    <x v="0"/>
    <x v="0"/>
    <m/>
    <x v="11"/>
    <x v="0"/>
    <x v="0"/>
    <x v="0"/>
    <x v="0"/>
    <x v="0"/>
    <x v="0"/>
    <x v="0"/>
    <x v="0"/>
    <m/>
    <m/>
    <m/>
    <m/>
    <n v="977"/>
    <m/>
    <m/>
  </r>
  <r>
    <x v="9"/>
    <x v="0"/>
    <x v="0"/>
    <x v="0"/>
    <m/>
    <x v="11"/>
    <x v="0"/>
    <x v="0"/>
    <x v="0"/>
    <x v="2"/>
    <x v="2"/>
    <x v="1"/>
    <x v="0"/>
    <x v="0"/>
    <m/>
    <m/>
    <m/>
    <m/>
    <n v="10751"/>
    <m/>
    <m/>
  </r>
  <r>
    <x v="9"/>
    <x v="0"/>
    <x v="0"/>
    <x v="0"/>
    <m/>
    <x v="11"/>
    <x v="0"/>
    <x v="0"/>
    <x v="0"/>
    <x v="3"/>
    <x v="3"/>
    <x v="1"/>
    <x v="0"/>
    <x v="0"/>
    <m/>
    <m/>
    <m/>
    <m/>
    <n v="0"/>
    <m/>
    <m/>
  </r>
  <r>
    <x v="9"/>
    <x v="0"/>
    <x v="0"/>
    <x v="0"/>
    <m/>
    <x v="11"/>
    <x v="0"/>
    <x v="0"/>
    <x v="0"/>
    <x v="4"/>
    <x v="4"/>
    <x v="1"/>
    <x v="0"/>
    <x v="0"/>
    <m/>
    <m/>
    <m/>
    <m/>
    <n v="3459"/>
    <m/>
    <m/>
  </r>
  <r>
    <x v="9"/>
    <x v="0"/>
    <x v="0"/>
    <x v="0"/>
    <m/>
    <x v="11"/>
    <x v="0"/>
    <x v="0"/>
    <x v="0"/>
    <x v="5"/>
    <x v="5"/>
    <x v="1"/>
    <x v="0"/>
    <x v="0"/>
    <m/>
    <m/>
    <m/>
    <m/>
    <n v="641.75"/>
    <m/>
    <m/>
  </r>
  <r>
    <x v="9"/>
    <x v="0"/>
    <x v="0"/>
    <x v="0"/>
    <m/>
    <x v="11"/>
    <x v="0"/>
    <x v="0"/>
    <x v="0"/>
    <x v="7"/>
    <x v="7"/>
    <x v="2"/>
    <x v="0"/>
    <x v="0"/>
    <m/>
    <m/>
    <m/>
    <m/>
    <n v="4819.33"/>
    <m/>
    <m/>
  </r>
  <r>
    <x v="9"/>
    <x v="0"/>
    <x v="0"/>
    <x v="0"/>
    <m/>
    <x v="11"/>
    <x v="0"/>
    <x v="0"/>
    <x v="0"/>
    <x v="6"/>
    <x v="6"/>
    <x v="1"/>
    <x v="0"/>
    <x v="0"/>
    <m/>
    <m/>
    <m/>
    <m/>
    <n v="4246"/>
    <m/>
    <m/>
  </r>
  <r>
    <x v="9"/>
    <x v="0"/>
    <x v="0"/>
    <x v="0"/>
    <m/>
    <x v="11"/>
    <x v="0"/>
    <x v="0"/>
    <x v="0"/>
    <x v="1"/>
    <x v="1"/>
    <x v="0"/>
    <x v="0"/>
    <x v="0"/>
    <m/>
    <m/>
    <m/>
    <m/>
    <n v="7560"/>
    <m/>
    <m/>
  </r>
  <r>
    <x v="9"/>
    <x v="0"/>
    <x v="1"/>
    <x v="0"/>
    <m/>
    <x v="11"/>
    <x v="0"/>
    <x v="0"/>
    <x v="0"/>
    <x v="8"/>
    <x v="8"/>
    <x v="3"/>
    <x v="0"/>
    <x v="0"/>
    <m/>
    <m/>
    <m/>
    <m/>
    <n v="15000"/>
    <m/>
    <m/>
  </r>
  <r>
    <x v="9"/>
    <x v="0"/>
    <x v="1"/>
    <x v="0"/>
    <m/>
    <x v="11"/>
    <x v="0"/>
    <x v="0"/>
    <x v="0"/>
    <x v="9"/>
    <x v="9"/>
    <x v="2"/>
    <x v="0"/>
    <x v="0"/>
    <m/>
    <m/>
    <m/>
    <m/>
    <n v="2250"/>
    <m/>
    <m/>
  </r>
  <r>
    <x v="9"/>
    <x v="0"/>
    <x v="1"/>
    <x v="0"/>
    <m/>
    <x v="11"/>
    <x v="0"/>
    <x v="0"/>
    <x v="0"/>
    <x v="96"/>
    <x v="96"/>
    <x v="67"/>
    <x v="8"/>
    <x v="1"/>
    <m/>
    <m/>
    <m/>
    <m/>
    <m/>
    <m/>
    <m/>
  </r>
  <r>
    <x v="9"/>
    <x v="0"/>
    <x v="0"/>
    <x v="0"/>
    <m/>
    <x v="11"/>
    <x v="0"/>
    <x v="0"/>
    <x v="0"/>
    <x v="99"/>
    <x v="99"/>
    <x v="69"/>
    <x v="8"/>
    <x v="1"/>
    <m/>
    <m/>
    <m/>
    <m/>
    <n v="8832"/>
    <m/>
    <m/>
  </r>
  <r>
    <x v="9"/>
    <x v="0"/>
    <x v="1"/>
    <x v="0"/>
    <m/>
    <x v="11"/>
    <x v="0"/>
    <x v="0"/>
    <x v="0"/>
    <x v="100"/>
    <x v="100"/>
    <x v="70"/>
    <x v="8"/>
    <x v="1"/>
    <m/>
    <m/>
    <m/>
    <m/>
    <n v="0"/>
    <m/>
    <m/>
  </r>
  <r>
    <x v="9"/>
    <x v="0"/>
    <x v="1"/>
    <x v="0"/>
    <m/>
    <x v="11"/>
    <x v="0"/>
    <x v="0"/>
    <x v="0"/>
    <x v="101"/>
    <x v="101"/>
    <x v="70"/>
    <x v="8"/>
    <x v="1"/>
    <m/>
    <m/>
    <m/>
    <m/>
    <m/>
    <m/>
    <m/>
  </r>
  <r>
    <x v="9"/>
    <x v="0"/>
    <x v="1"/>
    <x v="0"/>
    <m/>
    <x v="11"/>
    <x v="0"/>
    <x v="0"/>
    <x v="0"/>
    <x v="103"/>
    <x v="103"/>
    <x v="71"/>
    <x v="8"/>
    <x v="1"/>
    <m/>
    <m/>
    <m/>
    <m/>
    <m/>
    <m/>
    <m/>
  </r>
  <r>
    <x v="9"/>
    <x v="0"/>
    <x v="0"/>
    <x v="0"/>
    <m/>
    <x v="11"/>
    <x v="0"/>
    <x v="0"/>
    <x v="0"/>
    <x v="104"/>
    <x v="104"/>
    <x v="71"/>
    <x v="8"/>
    <x v="1"/>
    <m/>
    <m/>
    <m/>
    <m/>
    <n v="3242"/>
    <m/>
    <m/>
  </r>
  <r>
    <x v="9"/>
    <x v="0"/>
    <x v="1"/>
    <x v="0"/>
    <m/>
    <x v="11"/>
    <x v="0"/>
    <x v="0"/>
    <x v="0"/>
    <x v="105"/>
    <x v="105"/>
    <x v="72"/>
    <x v="8"/>
    <x v="1"/>
    <m/>
    <m/>
    <m/>
    <m/>
    <n v="5000"/>
    <m/>
    <m/>
  </r>
  <r>
    <x v="9"/>
    <x v="0"/>
    <x v="1"/>
    <x v="0"/>
    <m/>
    <x v="11"/>
    <x v="0"/>
    <x v="0"/>
    <x v="0"/>
    <x v="97"/>
    <x v="97"/>
    <x v="67"/>
    <x v="8"/>
    <x v="1"/>
    <m/>
    <m/>
    <m/>
    <m/>
    <n v="0"/>
    <m/>
    <m/>
  </r>
  <r>
    <x v="9"/>
    <x v="0"/>
    <x v="0"/>
    <x v="0"/>
    <m/>
    <x v="11"/>
    <x v="0"/>
    <x v="0"/>
    <x v="0"/>
    <x v="109"/>
    <x v="109"/>
    <x v="74"/>
    <x v="8"/>
    <x v="1"/>
    <m/>
    <m/>
    <m/>
    <m/>
    <n v="0"/>
    <m/>
    <m/>
  </r>
  <r>
    <x v="9"/>
    <x v="0"/>
    <x v="1"/>
    <x v="0"/>
    <m/>
    <x v="11"/>
    <x v="0"/>
    <x v="0"/>
    <x v="0"/>
    <x v="106"/>
    <x v="106"/>
    <x v="67"/>
    <x v="8"/>
    <x v="1"/>
    <m/>
    <m/>
    <m/>
    <m/>
    <n v="6000"/>
    <m/>
    <m/>
  </r>
  <r>
    <x v="9"/>
    <x v="0"/>
    <x v="0"/>
    <x v="0"/>
    <m/>
    <x v="11"/>
    <x v="0"/>
    <x v="0"/>
    <x v="0"/>
    <x v="110"/>
    <x v="110"/>
    <x v="74"/>
    <x v="8"/>
    <x v="1"/>
    <m/>
    <m/>
    <m/>
    <m/>
    <n v="639"/>
    <m/>
    <m/>
  </r>
  <r>
    <x v="9"/>
    <x v="0"/>
    <x v="0"/>
    <x v="0"/>
    <m/>
    <x v="11"/>
    <x v="0"/>
    <x v="0"/>
    <x v="0"/>
    <x v="107"/>
    <x v="107"/>
    <x v="73"/>
    <x v="8"/>
    <x v="1"/>
    <m/>
    <m/>
    <m/>
    <m/>
    <n v="6000"/>
    <m/>
    <m/>
  </r>
  <r>
    <x v="9"/>
    <x v="0"/>
    <x v="0"/>
    <x v="0"/>
    <m/>
    <x v="11"/>
    <x v="0"/>
    <x v="0"/>
    <x v="0"/>
    <x v="108"/>
    <x v="108"/>
    <x v="74"/>
    <x v="8"/>
    <x v="1"/>
    <m/>
    <m/>
    <m/>
    <m/>
    <n v="5221"/>
    <m/>
    <m/>
  </r>
  <r>
    <x v="9"/>
    <x v="0"/>
    <x v="1"/>
    <x v="0"/>
    <m/>
    <x v="11"/>
    <x v="0"/>
    <x v="0"/>
    <x v="0"/>
    <x v="102"/>
    <x v="102"/>
    <x v="70"/>
    <x v="8"/>
    <x v="1"/>
    <m/>
    <m/>
    <m/>
    <m/>
    <n v="0"/>
    <m/>
    <m/>
  </r>
  <r>
    <x v="9"/>
    <x v="0"/>
    <x v="1"/>
    <x v="0"/>
    <m/>
    <x v="11"/>
    <x v="0"/>
    <x v="0"/>
    <x v="0"/>
    <x v="98"/>
    <x v="98"/>
    <x v="68"/>
    <x v="8"/>
    <x v="1"/>
    <m/>
    <m/>
    <m/>
    <m/>
    <n v="1500"/>
    <m/>
    <m/>
  </r>
  <r>
    <x v="9"/>
    <x v="0"/>
    <x v="0"/>
    <x v="1"/>
    <m/>
    <x v="11"/>
    <x v="0"/>
    <x v="0"/>
    <x v="0"/>
    <x v="111"/>
    <x v="111"/>
    <x v="75"/>
    <x v="8"/>
    <x v="1"/>
    <m/>
    <m/>
    <m/>
    <m/>
    <n v="7745.01"/>
    <m/>
    <m/>
  </r>
  <r>
    <x v="9"/>
    <x v="0"/>
    <x v="0"/>
    <x v="0"/>
    <m/>
    <x v="11"/>
    <x v="0"/>
    <x v="0"/>
    <x v="0"/>
    <x v="115"/>
    <x v="115"/>
    <x v="78"/>
    <x v="9"/>
    <x v="1"/>
    <m/>
    <m/>
    <m/>
    <m/>
    <n v="983"/>
    <m/>
    <m/>
  </r>
  <r>
    <x v="9"/>
    <x v="0"/>
    <x v="0"/>
    <x v="0"/>
    <m/>
    <x v="11"/>
    <x v="0"/>
    <x v="0"/>
    <x v="0"/>
    <x v="119"/>
    <x v="119"/>
    <x v="79"/>
    <x v="9"/>
    <x v="1"/>
    <m/>
    <m/>
    <m/>
    <m/>
    <n v="1392"/>
    <m/>
    <m/>
  </r>
  <r>
    <x v="9"/>
    <x v="0"/>
    <x v="0"/>
    <x v="0"/>
    <m/>
    <x v="11"/>
    <x v="0"/>
    <x v="0"/>
    <x v="0"/>
    <x v="122"/>
    <x v="122"/>
    <x v="80"/>
    <x v="9"/>
    <x v="1"/>
    <m/>
    <m/>
    <m/>
    <m/>
    <n v="5778"/>
    <m/>
    <m/>
  </r>
  <r>
    <x v="9"/>
    <x v="0"/>
    <x v="1"/>
    <x v="0"/>
    <m/>
    <x v="11"/>
    <x v="0"/>
    <x v="0"/>
    <x v="0"/>
    <x v="123"/>
    <x v="123"/>
    <x v="81"/>
    <x v="9"/>
    <x v="1"/>
    <m/>
    <m/>
    <m/>
    <m/>
    <n v="600"/>
    <m/>
    <m/>
  </r>
  <r>
    <x v="9"/>
    <x v="0"/>
    <x v="0"/>
    <x v="0"/>
    <m/>
    <x v="11"/>
    <x v="0"/>
    <x v="0"/>
    <x v="0"/>
    <x v="112"/>
    <x v="112"/>
    <x v="76"/>
    <x v="9"/>
    <x v="1"/>
    <m/>
    <m/>
    <m/>
    <m/>
    <n v="4000"/>
    <m/>
    <m/>
  </r>
  <r>
    <x v="9"/>
    <x v="0"/>
    <x v="0"/>
    <x v="0"/>
    <m/>
    <x v="11"/>
    <x v="0"/>
    <x v="0"/>
    <x v="0"/>
    <x v="126"/>
    <x v="126"/>
    <x v="82"/>
    <x v="9"/>
    <x v="1"/>
    <m/>
    <m/>
    <m/>
    <m/>
    <n v="1673"/>
    <m/>
    <m/>
  </r>
  <r>
    <x v="9"/>
    <x v="0"/>
    <x v="0"/>
    <x v="0"/>
    <m/>
    <x v="11"/>
    <x v="0"/>
    <x v="0"/>
    <x v="0"/>
    <x v="128"/>
    <x v="128"/>
    <x v="82"/>
    <x v="9"/>
    <x v="1"/>
    <m/>
    <m/>
    <m/>
    <m/>
    <n v="0"/>
    <m/>
    <m/>
  </r>
  <r>
    <x v="9"/>
    <x v="0"/>
    <x v="0"/>
    <x v="0"/>
    <m/>
    <x v="11"/>
    <x v="0"/>
    <x v="0"/>
    <x v="0"/>
    <x v="129"/>
    <x v="129"/>
    <x v="79"/>
    <x v="9"/>
    <x v="1"/>
    <m/>
    <m/>
    <m/>
    <m/>
    <n v="1500"/>
    <m/>
    <m/>
  </r>
  <r>
    <x v="9"/>
    <x v="0"/>
    <x v="1"/>
    <x v="0"/>
    <m/>
    <x v="11"/>
    <x v="0"/>
    <x v="0"/>
    <x v="0"/>
    <x v="116"/>
    <x v="116"/>
    <x v="78"/>
    <x v="9"/>
    <x v="1"/>
    <m/>
    <m/>
    <m/>
    <m/>
    <n v="765"/>
    <m/>
    <m/>
  </r>
  <r>
    <x v="9"/>
    <x v="0"/>
    <x v="1"/>
    <x v="0"/>
    <m/>
    <x v="11"/>
    <x v="0"/>
    <x v="0"/>
    <x v="0"/>
    <x v="113"/>
    <x v="113"/>
    <x v="76"/>
    <x v="9"/>
    <x v="1"/>
    <m/>
    <m/>
    <m/>
    <m/>
    <n v="0"/>
    <m/>
    <m/>
  </r>
  <r>
    <x v="9"/>
    <x v="0"/>
    <x v="0"/>
    <x v="0"/>
    <m/>
    <x v="11"/>
    <x v="0"/>
    <x v="0"/>
    <x v="0"/>
    <x v="130"/>
    <x v="130"/>
    <x v="77"/>
    <x v="9"/>
    <x v="1"/>
    <m/>
    <m/>
    <m/>
    <m/>
    <n v="578"/>
    <m/>
    <m/>
  </r>
  <r>
    <x v="9"/>
    <x v="0"/>
    <x v="1"/>
    <x v="0"/>
    <m/>
    <x v="11"/>
    <x v="0"/>
    <x v="0"/>
    <x v="0"/>
    <x v="120"/>
    <x v="120"/>
    <x v="79"/>
    <x v="9"/>
    <x v="1"/>
    <m/>
    <m/>
    <m/>
    <m/>
    <n v="900"/>
    <m/>
    <m/>
  </r>
  <r>
    <x v="9"/>
    <x v="0"/>
    <x v="0"/>
    <x v="0"/>
    <m/>
    <x v="11"/>
    <x v="0"/>
    <x v="0"/>
    <x v="0"/>
    <x v="117"/>
    <x v="117"/>
    <x v="78"/>
    <x v="9"/>
    <x v="1"/>
    <m/>
    <m/>
    <m/>
    <m/>
    <n v="2750"/>
    <m/>
    <m/>
  </r>
  <r>
    <x v="9"/>
    <x v="0"/>
    <x v="0"/>
    <x v="0"/>
    <m/>
    <x v="11"/>
    <x v="0"/>
    <x v="0"/>
    <x v="0"/>
    <x v="134"/>
    <x v="134"/>
    <x v="80"/>
    <x v="9"/>
    <x v="1"/>
    <m/>
    <m/>
    <m/>
    <m/>
    <n v="548.33000000000004"/>
    <m/>
    <m/>
  </r>
  <r>
    <x v="9"/>
    <x v="0"/>
    <x v="0"/>
    <x v="0"/>
    <m/>
    <x v="11"/>
    <x v="0"/>
    <x v="0"/>
    <x v="0"/>
    <x v="136"/>
    <x v="136"/>
    <x v="83"/>
    <x v="9"/>
    <x v="1"/>
    <m/>
    <m/>
    <m/>
    <m/>
    <n v="0"/>
    <m/>
    <m/>
  </r>
  <r>
    <x v="9"/>
    <x v="0"/>
    <x v="0"/>
    <x v="0"/>
    <m/>
    <x v="11"/>
    <x v="0"/>
    <x v="0"/>
    <x v="0"/>
    <x v="124"/>
    <x v="124"/>
    <x v="81"/>
    <x v="9"/>
    <x v="1"/>
    <m/>
    <m/>
    <m/>
    <m/>
    <n v="0"/>
    <m/>
    <m/>
  </r>
  <r>
    <x v="9"/>
    <x v="0"/>
    <x v="0"/>
    <x v="0"/>
    <m/>
    <x v="11"/>
    <x v="0"/>
    <x v="0"/>
    <x v="0"/>
    <x v="118"/>
    <x v="118"/>
    <x v="78"/>
    <x v="9"/>
    <x v="1"/>
    <m/>
    <m/>
    <m/>
    <m/>
    <n v="0"/>
    <m/>
    <m/>
  </r>
  <r>
    <x v="9"/>
    <x v="0"/>
    <x v="0"/>
    <x v="0"/>
    <m/>
    <x v="11"/>
    <x v="0"/>
    <x v="0"/>
    <x v="0"/>
    <x v="135"/>
    <x v="135"/>
    <x v="80"/>
    <x v="9"/>
    <x v="1"/>
    <m/>
    <m/>
    <m/>
    <m/>
    <n v="179"/>
    <m/>
    <m/>
  </r>
  <r>
    <x v="9"/>
    <x v="0"/>
    <x v="0"/>
    <x v="0"/>
    <m/>
    <x v="11"/>
    <x v="0"/>
    <x v="0"/>
    <x v="0"/>
    <x v="127"/>
    <x v="127"/>
    <x v="82"/>
    <x v="9"/>
    <x v="1"/>
    <m/>
    <m/>
    <m/>
    <m/>
    <n v="1645.66"/>
    <m/>
    <m/>
  </r>
  <r>
    <x v="9"/>
    <x v="0"/>
    <x v="1"/>
    <x v="0"/>
    <m/>
    <x v="11"/>
    <x v="0"/>
    <x v="0"/>
    <x v="1"/>
    <x v="138"/>
    <x v="138"/>
    <x v="84"/>
    <x v="9"/>
    <x v="1"/>
    <m/>
    <m/>
    <m/>
    <m/>
    <n v="6717.75"/>
    <m/>
    <m/>
  </r>
  <r>
    <x v="9"/>
    <x v="0"/>
    <x v="0"/>
    <x v="0"/>
    <m/>
    <x v="11"/>
    <x v="0"/>
    <x v="0"/>
    <x v="0"/>
    <x v="131"/>
    <x v="131"/>
    <x v="77"/>
    <x v="9"/>
    <x v="1"/>
    <m/>
    <m/>
    <m/>
    <m/>
    <n v="2548"/>
    <m/>
    <m/>
  </r>
  <r>
    <x v="9"/>
    <x v="0"/>
    <x v="0"/>
    <x v="0"/>
    <m/>
    <x v="11"/>
    <x v="0"/>
    <x v="0"/>
    <x v="0"/>
    <x v="132"/>
    <x v="132"/>
    <x v="77"/>
    <x v="9"/>
    <x v="1"/>
    <m/>
    <m/>
    <m/>
    <m/>
    <n v="1241"/>
    <m/>
    <m/>
  </r>
  <r>
    <x v="9"/>
    <x v="0"/>
    <x v="0"/>
    <x v="0"/>
    <m/>
    <x v="11"/>
    <x v="0"/>
    <x v="0"/>
    <x v="0"/>
    <x v="137"/>
    <x v="137"/>
    <x v="83"/>
    <x v="9"/>
    <x v="1"/>
    <m/>
    <m/>
    <m/>
    <m/>
    <n v="731.8"/>
    <m/>
    <m/>
  </r>
  <r>
    <x v="9"/>
    <x v="0"/>
    <x v="1"/>
    <x v="0"/>
    <m/>
    <x v="11"/>
    <x v="0"/>
    <x v="0"/>
    <x v="0"/>
    <x v="121"/>
    <x v="121"/>
    <x v="79"/>
    <x v="9"/>
    <x v="1"/>
    <m/>
    <m/>
    <m/>
    <m/>
    <n v="0"/>
    <m/>
    <m/>
  </r>
  <r>
    <x v="9"/>
    <x v="0"/>
    <x v="1"/>
    <x v="0"/>
    <m/>
    <x v="11"/>
    <x v="0"/>
    <x v="0"/>
    <x v="0"/>
    <x v="139"/>
    <x v="139"/>
    <x v="79"/>
    <x v="9"/>
    <x v="1"/>
    <m/>
    <m/>
    <m/>
    <m/>
    <n v="0"/>
    <m/>
    <m/>
  </r>
  <r>
    <x v="9"/>
    <x v="0"/>
    <x v="0"/>
    <x v="0"/>
    <m/>
    <x v="11"/>
    <x v="0"/>
    <x v="0"/>
    <x v="0"/>
    <x v="133"/>
    <x v="133"/>
    <x v="77"/>
    <x v="9"/>
    <x v="1"/>
    <m/>
    <m/>
    <m/>
    <m/>
    <n v="580"/>
    <m/>
    <m/>
  </r>
  <r>
    <x v="9"/>
    <x v="0"/>
    <x v="0"/>
    <x v="0"/>
    <m/>
    <x v="11"/>
    <x v="0"/>
    <x v="0"/>
    <x v="0"/>
    <x v="125"/>
    <x v="125"/>
    <x v="81"/>
    <x v="9"/>
    <x v="1"/>
    <m/>
    <m/>
    <m/>
    <m/>
    <n v="0"/>
    <m/>
    <m/>
  </r>
  <r>
    <x v="9"/>
    <x v="0"/>
    <x v="0"/>
    <x v="0"/>
    <m/>
    <x v="11"/>
    <x v="0"/>
    <x v="0"/>
    <x v="0"/>
    <x v="114"/>
    <x v="114"/>
    <x v="77"/>
    <x v="9"/>
    <x v="1"/>
    <m/>
    <m/>
    <m/>
    <m/>
    <n v="2354"/>
    <m/>
    <m/>
  </r>
  <r>
    <x v="9"/>
    <x v="0"/>
    <x v="0"/>
    <x v="0"/>
    <m/>
    <x v="11"/>
    <x v="0"/>
    <x v="0"/>
    <x v="0"/>
    <x v="140"/>
    <x v="140"/>
    <x v="85"/>
    <x v="10"/>
    <x v="1"/>
    <m/>
    <m/>
    <m/>
    <m/>
    <n v="5062.5"/>
    <m/>
    <m/>
  </r>
  <r>
    <x v="9"/>
    <x v="0"/>
    <x v="1"/>
    <x v="0"/>
    <m/>
    <x v="11"/>
    <x v="0"/>
    <x v="0"/>
    <x v="0"/>
    <x v="141"/>
    <x v="141"/>
    <x v="86"/>
    <x v="10"/>
    <x v="1"/>
    <m/>
    <m/>
    <m/>
    <m/>
    <n v="5705"/>
    <m/>
    <m/>
  </r>
  <r>
    <x v="9"/>
    <x v="0"/>
    <x v="1"/>
    <x v="0"/>
    <m/>
    <x v="11"/>
    <x v="0"/>
    <x v="0"/>
    <x v="0"/>
    <x v="143"/>
    <x v="143"/>
    <x v="86"/>
    <x v="10"/>
    <x v="1"/>
    <m/>
    <m/>
    <m/>
    <m/>
    <n v="500"/>
    <m/>
    <m/>
  </r>
  <r>
    <x v="9"/>
    <x v="0"/>
    <x v="0"/>
    <x v="0"/>
    <m/>
    <x v="11"/>
    <x v="0"/>
    <x v="0"/>
    <x v="0"/>
    <x v="144"/>
    <x v="144"/>
    <x v="87"/>
    <x v="10"/>
    <x v="1"/>
    <m/>
    <m/>
    <m/>
    <m/>
    <n v="5214"/>
    <m/>
    <m/>
  </r>
  <r>
    <x v="9"/>
    <x v="0"/>
    <x v="0"/>
    <x v="1"/>
    <m/>
    <x v="11"/>
    <x v="0"/>
    <x v="0"/>
    <x v="0"/>
    <x v="145"/>
    <x v="145"/>
    <x v="88"/>
    <x v="10"/>
    <x v="1"/>
    <m/>
    <m/>
    <m/>
    <m/>
    <n v="63258"/>
    <m/>
    <m/>
  </r>
  <r>
    <x v="9"/>
    <x v="0"/>
    <x v="0"/>
    <x v="0"/>
    <m/>
    <x v="11"/>
    <x v="0"/>
    <x v="0"/>
    <x v="0"/>
    <x v="146"/>
    <x v="146"/>
    <x v="89"/>
    <x v="10"/>
    <x v="1"/>
    <m/>
    <m/>
    <m/>
    <m/>
    <n v="4827"/>
    <m/>
    <m/>
  </r>
  <r>
    <x v="9"/>
    <x v="0"/>
    <x v="1"/>
    <x v="0"/>
    <m/>
    <x v="11"/>
    <x v="0"/>
    <x v="0"/>
    <x v="0"/>
    <x v="142"/>
    <x v="142"/>
    <x v="86"/>
    <x v="10"/>
    <x v="1"/>
    <m/>
    <m/>
    <m/>
    <m/>
    <n v="2500"/>
    <m/>
    <m/>
  </r>
  <r>
    <x v="9"/>
    <x v="0"/>
    <x v="0"/>
    <x v="0"/>
    <m/>
    <x v="11"/>
    <x v="0"/>
    <x v="0"/>
    <x v="0"/>
    <x v="147"/>
    <x v="147"/>
    <x v="86"/>
    <x v="10"/>
    <x v="1"/>
    <m/>
    <m/>
    <m/>
    <m/>
    <n v="3472.24"/>
    <m/>
    <m/>
  </r>
  <r>
    <x v="9"/>
    <x v="0"/>
    <x v="0"/>
    <x v="0"/>
    <m/>
    <x v="11"/>
    <x v="0"/>
    <x v="0"/>
    <x v="0"/>
    <x v="148"/>
    <x v="148"/>
    <x v="90"/>
    <x v="11"/>
    <x v="1"/>
    <m/>
    <m/>
    <m/>
    <m/>
    <n v="752"/>
    <m/>
    <m/>
  </r>
  <r>
    <x v="9"/>
    <x v="0"/>
    <x v="0"/>
    <x v="0"/>
    <m/>
    <x v="11"/>
    <x v="0"/>
    <x v="0"/>
    <x v="0"/>
    <x v="151"/>
    <x v="151"/>
    <x v="90"/>
    <x v="11"/>
    <x v="1"/>
    <m/>
    <m/>
    <m/>
    <m/>
    <n v="4250"/>
    <m/>
    <m/>
  </r>
  <r>
    <x v="9"/>
    <x v="0"/>
    <x v="0"/>
    <x v="0"/>
    <m/>
    <x v="11"/>
    <x v="0"/>
    <x v="0"/>
    <x v="0"/>
    <x v="161"/>
    <x v="161"/>
    <x v="90"/>
    <x v="11"/>
    <x v="1"/>
    <m/>
    <m/>
    <m/>
    <m/>
    <n v="3370"/>
    <m/>
    <m/>
  </r>
  <r>
    <x v="9"/>
    <x v="0"/>
    <x v="0"/>
    <x v="0"/>
    <m/>
    <x v="11"/>
    <x v="0"/>
    <x v="0"/>
    <x v="0"/>
    <x v="152"/>
    <x v="152"/>
    <x v="91"/>
    <x v="11"/>
    <x v="1"/>
    <m/>
    <m/>
    <m/>
    <m/>
    <n v="4167.33"/>
    <m/>
    <m/>
  </r>
  <r>
    <x v="9"/>
    <x v="0"/>
    <x v="0"/>
    <x v="0"/>
    <m/>
    <x v="11"/>
    <x v="0"/>
    <x v="0"/>
    <x v="0"/>
    <x v="159"/>
    <x v="159"/>
    <x v="94"/>
    <x v="11"/>
    <x v="1"/>
    <m/>
    <m/>
    <m/>
    <m/>
    <n v="4367"/>
    <m/>
    <m/>
  </r>
  <r>
    <x v="9"/>
    <x v="0"/>
    <x v="0"/>
    <x v="0"/>
    <m/>
    <x v="11"/>
    <x v="0"/>
    <x v="0"/>
    <x v="0"/>
    <x v="153"/>
    <x v="153"/>
    <x v="92"/>
    <x v="11"/>
    <x v="1"/>
    <m/>
    <m/>
    <m/>
    <m/>
    <n v="6420.33"/>
    <m/>
    <m/>
  </r>
  <r>
    <x v="9"/>
    <x v="0"/>
    <x v="0"/>
    <x v="0"/>
    <m/>
    <x v="11"/>
    <x v="0"/>
    <x v="0"/>
    <x v="1"/>
    <x v="154"/>
    <x v="154"/>
    <x v="92"/>
    <x v="11"/>
    <x v="1"/>
    <m/>
    <m/>
    <m/>
    <m/>
    <n v="1000"/>
    <m/>
    <m/>
  </r>
  <r>
    <x v="9"/>
    <x v="0"/>
    <x v="1"/>
    <x v="0"/>
    <m/>
    <x v="11"/>
    <x v="0"/>
    <x v="0"/>
    <x v="0"/>
    <x v="155"/>
    <x v="155"/>
    <x v="92"/>
    <x v="11"/>
    <x v="1"/>
    <m/>
    <m/>
    <m/>
    <m/>
    <n v="0"/>
    <m/>
    <m/>
  </r>
  <r>
    <x v="9"/>
    <x v="0"/>
    <x v="1"/>
    <x v="0"/>
    <m/>
    <x v="11"/>
    <x v="0"/>
    <x v="0"/>
    <x v="0"/>
    <x v="156"/>
    <x v="156"/>
    <x v="93"/>
    <x v="11"/>
    <x v="1"/>
    <m/>
    <m/>
    <m/>
    <m/>
    <n v="3533.64"/>
    <m/>
    <m/>
  </r>
  <r>
    <x v="9"/>
    <x v="0"/>
    <x v="0"/>
    <x v="0"/>
    <m/>
    <x v="11"/>
    <x v="0"/>
    <x v="0"/>
    <x v="0"/>
    <x v="157"/>
    <x v="157"/>
    <x v="92"/>
    <x v="11"/>
    <x v="1"/>
    <m/>
    <m/>
    <m/>
    <m/>
    <n v="1064"/>
    <m/>
    <m/>
  </r>
  <r>
    <x v="9"/>
    <x v="0"/>
    <x v="0"/>
    <x v="0"/>
    <m/>
    <x v="11"/>
    <x v="0"/>
    <x v="0"/>
    <x v="1"/>
    <x v="158"/>
    <x v="158"/>
    <x v="92"/>
    <x v="11"/>
    <x v="1"/>
    <m/>
    <m/>
    <m/>
    <m/>
    <n v="6072.5"/>
    <m/>
    <m/>
  </r>
  <r>
    <x v="9"/>
    <x v="0"/>
    <x v="0"/>
    <x v="0"/>
    <m/>
    <x v="11"/>
    <x v="0"/>
    <x v="0"/>
    <x v="0"/>
    <x v="160"/>
    <x v="160"/>
    <x v="90"/>
    <x v="11"/>
    <x v="1"/>
    <m/>
    <m/>
    <m/>
    <m/>
    <n v="3437"/>
    <m/>
    <m/>
  </r>
  <r>
    <x v="9"/>
    <x v="0"/>
    <x v="0"/>
    <x v="0"/>
    <m/>
    <x v="11"/>
    <x v="0"/>
    <x v="0"/>
    <x v="0"/>
    <x v="149"/>
    <x v="149"/>
    <x v="90"/>
    <x v="11"/>
    <x v="1"/>
    <m/>
    <m/>
    <m/>
    <m/>
    <n v="8994"/>
    <m/>
    <m/>
  </r>
  <r>
    <x v="9"/>
    <x v="0"/>
    <x v="0"/>
    <x v="0"/>
    <m/>
    <x v="11"/>
    <x v="0"/>
    <x v="0"/>
    <x v="0"/>
    <x v="150"/>
    <x v="150"/>
    <x v="90"/>
    <x v="11"/>
    <x v="1"/>
    <m/>
    <m/>
    <m/>
    <m/>
    <n v="1564"/>
    <m/>
    <m/>
  </r>
  <r>
    <x v="9"/>
    <x v="0"/>
    <x v="0"/>
    <x v="0"/>
    <m/>
    <x v="11"/>
    <x v="0"/>
    <x v="0"/>
    <x v="0"/>
    <x v="162"/>
    <x v="162"/>
    <x v="95"/>
    <x v="11"/>
    <x v="1"/>
    <m/>
    <m/>
    <m/>
    <m/>
    <n v="5034"/>
    <m/>
    <m/>
  </r>
  <r>
    <x v="9"/>
    <x v="0"/>
    <x v="0"/>
    <x v="0"/>
    <m/>
    <x v="11"/>
    <x v="0"/>
    <x v="0"/>
    <x v="0"/>
    <x v="168"/>
    <x v="168"/>
    <x v="98"/>
    <x v="12"/>
    <x v="1"/>
    <m/>
    <m/>
    <m/>
    <m/>
    <n v="1264"/>
    <m/>
    <m/>
  </r>
  <r>
    <x v="9"/>
    <x v="0"/>
    <x v="1"/>
    <x v="0"/>
    <m/>
    <x v="11"/>
    <x v="0"/>
    <x v="0"/>
    <x v="0"/>
    <x v="163"/>
    <x v="163"/>
    <x v="96"/>
    <x v="12"/>
    <x v="1"/>
    <m/>
    <m/>
    <m/>
    <m/>
    <n v="0"/>
    <m/>
    <m/>
  </r>
  <r>
    <x v="9"/>
    <x v="0"/>
    <x v="0"/>
    <x v="0"/>
    <m/>
    <x v="11"/>
    <x v="0"/>
    <x v="0"/>
    <x v="0"/>
    <x v="167"/>
    <x v="167"/>
    <x v="97"/>
    <x v="12"/>
    <x v="1"/>
    <m/>
    <m/>
    <m/>
    <m/>
    <n v="5777.5"/>
    <m/>
    <m/>
  </r>
  <r>
    <x v="9"/>
    <x v="0"/>
    <x v="0"/>
    <x v="0"/>
    <m/>
    <x v="11"/>
    <x v="0"/>
    <x v="0"/>
    <x v="0"/>
    <x v="169"/>
    <x v="169"/>
    <x v="98"/>
    <x v="12"/>
    <x v="1"/>
    <m/>
    <m/>
    <m/>
    <m/>
    <n v="764"/>
    <m/>
    <m/>
  </r>
  <r>
    <x v="9"/>
    <x v="0"/>
    <x v="0"/>
    <x v="0"/>
    <m/>
    <x v="11"/>
    <x v="0"/>
    <x v="0"/>
    <x v="0"/>
    <x v="165"/>
    <x v="165"/>
    <x v="96"/>
    <x v="12"/>
    <x v="1"/>
    <m/>
    <m/>
    <m/>
    <m/>
    <n v="2203"/>
    <m/>
    <m/>
  </r>
  <r>
    <x v="9"/>
    <x v="0"/>
    <x v="1"/>
    <x v="0"/>
    <m/>
    <x v="11"/>
    <x v="0"/>
    <x v="0"/>
    <x v="0"/>
    <x v="173"/>
    <x v="173"/>
    <x v="99"/>
    <x v="12"/>
    <x v="1"/>
    <m/>
    <m/>
    <m/>
    <m/>
    <n v="2357"/>
    <m/>
    <m/>
  </r>
  <r>
    <x v="9"/>
    <x v="0"/>
    <x v="0"/>
    <x v="0"/>
    <m/>
    <x v="11"/>
    <x v="0"/>
    <x v="0"/>
    <x v="0"/>
    <x v="175"/>
    <x v="175"/>
    <x v="97"/>
    <x v="12"/>
    <x v="1"/>
    <m/>
    <m/>
    <m/>
    <m/>
    <n v="5000"/>
    <m/>
    <m/>
  </r>
  <r>
    <x v="9"/>
    <x v="0"/>
    <x v="0"/>
    <x v="0"/>
    <m/>
    <x v="11"/>
    <x v="0"/>
    <x v="0"/>
    <x v="0"/>
    <x v="176"/>
    <x v="176"/>
    <x v="97"/>
    <x v="12"/>
    <x v="1"/>
    <m/>
    <m/>
    <m/>
    <m/>
    <n v="6692"/>
    <m/>
    <m/>
  </r>
  <r>
    <x v="9"/>
    <x v="0"/>
    <x v="0"/>
    <x v="0"/>
    <m/>
    <x v="11"/>
    <x v="0"/>
    <x v="0"/>
    <x v="0"/>
    <x v="177"/>
    <x v="177"/>
    <x v="97"/>
    <x v="12"/>
    <x v="1"/>
    <m/>
    <m/>
    <m/>
    <m/>
    <n v="2275"/>
    <m/>
    <m/>
  </r>
  <r>
    <x v="9"/>
    <x v="0"/>
    <x v="1"/>
    <x v="0"/>
    <m/>
    <x v="11"/>
    <x v="0"/>
    <x v="0"/>
    <x v="0"/>
    <x v="178"/>
    <x v="178"/>
    <x v="100"/>
    <x v="12"/>
    <x v="1"/>
    <m/>
    <m/>
    <m/>
    <m/>
    <n v="0"/>
    <m/>
    <m/>
  </r>
  <r>
    <x v="9"/>
    <x v="0"/>
    <x v="0"/>
    <x v="0"/>
    <m/>
    <x v="11"/>
    <x v="0"/>
    <x v="0"/>
    <x v="0"/>
    <x v="180"/>
    <x v="180"/>
    <x v="102"/>
    <x v="12"/>
    <x v="1"/>
    <m/>
    <m/>
    <m/>
    <m/>
    <n v="1587"/>
    <m/>
    <m/>
  </r>
  <r>
    <x v="9"/>
    <x v="0"/>
    <x v="1"/>
    <x v="0"/>
    <m/>
    <x v="11"/>
    <x v="0"/>
    <x v="0"/>
    <x v="0"/>
    <x v="183"/>
    <x v="183"/>
    <x v="97"/>
    <x v="12"/>
    <x v="1"/>
    <m/>
    <m/>
    <m/>
    <m/>
    <n v="3135.94"/>
    <m/>
    <m/>
  </r>
  <r>
    <x v="9"/>
    <x v="0"/>
    <x v="0"/>
    <x v="0"/>
    <m/>
    <x v="11"/>
    <x v="0"/>
    <x v="0"/>
    <x v="0"/>
    <x v="164"/>
    <x v="164"/>
    <x v="96"/>
    <x v="12"/>
    <x v="1"/>
    <m/>
    <m/>
    <m/>
    <m/>
    <n v="3902.25"/>
    <m/>
    <m/>
  </r>
  <r>
    <x v="9"/>
    <x v="0"/>
    <x v="1"/>
    <x v="0"/>
    <m/>
    <x v="11"/>
    <x v="0"/>
    <x v="0"/>
    <x v="0"/>
    <x v="166"/>
    <x v="166"/>
    <x v="96"/>
    <x v="12"/>
    <x v="1"/>
    <m/>
    <m/>
    <m/>
    <m/>
    <n v="500"/>
    <m/>
    <m/>
  </r>
  <r>
    <x v="9"/>
    <x v="0"/>
    <x v="1"/>
    <x v="0"/>
    <m/>
    <x v="11"/>
    <x v="0"/>
    <x v="0"/>
    <x v="0"/>
    <x v="174"/>
    <x v="174"/>
    <x v="99"/>
    <x v="12"/>
    <x v="1"/>
    <m/>
    <m/>
    <m/>
    <m/>
    <n v="0"/>
    <m/>
    <m/>
  </r>
  <r>
    <x v="9"/>
    <x v="0"/>
    <x v="0"/>
    <x v="0"/>
    <m/>
    <x v="11"/>
    <x v="0"/>
    <x v="0"/>
    <x v="0"/>
    <x v="170"/>
    <x v="170"/>
    <x v="98"/>
    <x v="12"/>
    <x v="1"/>
    <m/>
    <m/>
    <m/>
    <m/>
    <n v="787"/>
    <m/>
    <m/>
  </r>
  <r>
    <x v="9"/>
    <x v="0"/>
    <x v="1"/>
    <x v="0"/>
    <m/>
    <x v="11"/>
    <x v="0"/>
    <x v="0"/>
    <x v="0"/>
    <x v="179"/>
    <x v="179"/>
    <x v="101"/>
    <x v="12"/>
    <x v="1"/>
    <m/>
    <m/>
    <m/>
    <m/>
    <n v="0"/>
    <m/>
    <m/>
  </r>
  <r>
    <x v="9"/>
    <x v="0"/>
    <x v="1"/>
    <x v="0"/>
    <m/>
    <x v="11"/>
    <x v="0"/>
    <x v="0"/>
    <x v="1"/>
    <x v="184"/>
    <x v="184"/>
    <x v="103"/>
    <x v="12"/>
    <x v="1"/>
    <m/>
    <m/>
    <m/>
    <m/>
    <n v="9973.5"/>
    <m/>
    <m/>
  </r>
  <r>
    <x v="9"/>
    <x v="0"/>
    <x v="0"/>
    <x v="0"/>
    <m/>
    <x v="11"/>
    <x v="0"/>
    <x v="0"/>
    <x v="0"/>
    <x v="185"/>
    <x v="185"/>
    <x v="104"/>
    <x v="12"/>
    <x v="1"/>
    <m/>
    <m/>
    <m/>
    <m/>
    <n v="5584.16"/>
    <m/>
    <m/>
  </r>
  <r>
    <x v="9"/>
    <x v="0"/>
    <x v="0"/>
    <x v="0"/>
    <m/>
    <x v="11"/>
    <x v="0"/>
    <x v="0"/>
    <x v="0"/>
    <x v="181"/>
    <x v="181"/>
    <x v="102"/>
    <x v="12"/>
    <x v="1"/>
    <m/>
    <m/>
    <m/>
    <m/>
    <n v="0"/>
    <m/>
    <m/>
  </r>
  <r>
    <x v="9"/>
    <x v="0"/>
    <x v="0"/>
    <x v="0"/>
    <m/>
    <x v="11"/>
    <x v="0"/>
    <x v="0"/>
    <x v="0"/>
    <x v="171"/>
    <x v="171"/>
    <x v="98"/>
    <x v="12"/>
    <x v="1"/>
    <m/>
    <m/>
    <m/>
    <m/>
    <n v="676"/>
    <m/>
    <m/>
  </r>
  <r>
    <x v="9"/>
    <x v="0"/>
    <x v="0"/>
    <x v="0"/>
    <m/>
    <x v="11"/>
    <x v="0"/>
    <x v="0"/>
    <x v="0"/>
    <x v="172"/>
    <x v="172"/>
    <x v="98"/>
    <x v="12"/>
    <x v="1"/>
    <m/>
    <m/>
    <m/>
    <m/>
    <n v="0"/>
    <m/>
    <m/>
  </r>
  <r>
    <x v="9"/>
    <x v="0"/>
    <x v="0"/>
    <x v="0"/>
    <m/>
    <x v="11"/>
    <x v="0"/>
    <x v="0"/>
    <x v="0"/>
    <x v="182"/>
    <x v="182"/>
    <x v="102"/>
    <x v="12"/>
    <x v="1"/>
    <m/>
    <m/>
    <m/>
    <m/>
    <n v="1540"/>
    <m/>
    <m/>
  </r>
  <r>
    <x v="9"/>
    <x v="0"/>
    <x v="0"/>
    <x v="0"/>
    <m/>
    <x v="11"/>
    <x v="0"/>
    <x v="0"/>
    <x v="0"/>
    <x v="10"/>
    <x v="10"/>
    <x v="4"/>
    <x v="1"/>
    <x v="0"/>
    <m/>
    <m/>
    <m/>
    <m/>
    <n v="498.33"/>
    <m/>
    <m/>
  </r>
  <r>
    <x v="9"/>
    <x v="0"/>
    <x v="1"/>
    <x v="0"/>
    <m/>
    <x v="11"/>
    <x v="0"/>
    <x v="0"/>
    <x v="0"/>
    <x v="12"/>
    <x v="12"/>
    <x v="5"/>
    <x v="1"/>
    <x v="0"/>
    <m/>
    <m/>
    <m/>
    <m/>
    <m/>
    <m/>
    <m/>
  </r>
  <r>
    <x v="9"/>
    <x v="0"/>
    <x v="0"/>
    <x v="0"/>
    <m/>
    <x v="11"/>
    <x v="0"/>
    <x v="0"/>
    <x v="0"/>
    <x v="332"/>
    <x v="335"/>
    <x v="5"/>
    <x v="1"/>
    <x v="0"/>
    <m/>
    <m/>
    <m/>
    <m/>
    <n v="3000"/>
    <m/>
    <m/>
  </r>
  <r>
    <x v="9"/>
    <x v="0"/>
    <x v="1"/>
    <x v="0"/>
    <m/>
    <x v="11"/>
    <x v="0"/>
    <x v="0"/>
    <x v="0"/>
    <x v="333"/>
    <x v="336"/>
    <x v="5"/>
    <x v="1"/>
    <x v="0"/>
    <m/>
    <m/>
    <m/>
    <m/>
    <n v="0"/>
    <m/>
    <m/>
  </r>
  <r>
    <x v="9"/>
    <x v="0"/>
    <x v="0"/>
    <x v="0"/>
    <m/>
    <x v="11"/>
    <x v="0"/>
    <x v="0"/>
    <x v="0"/>
    <x v="334"/>
    <x v="337"/>
    <x v="5"/>
    <x v="1"/>
    <x v="0"/>
    <m/>
    <m/>
    <m/>
    <m/>
    <n v="0"/>
    <m/>
    <m/>
  </r>
  <r>
    <x v="9"/>
    <x v="0"/>
    <x v="0"/>
    <x v="0"/>
    <m/>
    <x v="11"/>
    <x v="0"/>
    <x v="0"/>
    <x v="0"/>
    <x v="331"/>
    <x v="334"/>
    <x v="5"/>
    <x v="1"/>
    <x v="0"/>
    <m/>
    <m/>
    <m/>
    <m/>
    <n v="23500"/>
    <m/>
    <m/>
  </r>
  <r>
    <x v="9"/>
    <x v="0"/>
    <x v="1"/>
    <x v="0"/>
    <m/>
    <x v="11"/>
    <x v="0"/>
    <x v="0"/>
    <x v="1"/>
    <x v="13"/>
    <x v="13"/>
    <x v="6"/>
    <x v="1"/>
    <x v="0"/>
    <m/>
    <m/>
    <m/>
    <m/>
    <m/>
    <m/>
    <m/>
  </r>
  <r>
    <x v="9"/>
    <x v="0"/>
    <x v="0"/>
    <x v="0"/>
    <m/>
    <x v="11"/>
    <x v="0"/>
    <x v="0"/>
    <x v="0"/>
    <x v="14"/>
    <x v="14"/>
    <x v="6"/>
    <x v="1"/>
    <x v="0"/>
    <m/>
    <m/>
    <m/>
    <m/>
    <n v="2619"/>
    <m/>
    <m/>
  </r>
  <r>
    <x v="9"/>
    <x v="0"/>
    <x v="1"/>
    <x v="0"/>
    <m/>
    <x v="11"/>
    <x v="0"/>
    <x v="0"/>
    <x v="0"/>
    <x v="15"/>
    <x v="15"/>
    <x v="7"/>
    <x v="1"/>
    <x v="0"/>
    <m/>
    <m/>
    <m/>
    <m/>
    <n v="1600"/>
    <m/>
    <m/>
  </r>
  <r>
    <x v="9"/>
    <x v="0"/>
    <x v="1"/>
    <x v="0"/>
    <m/>
    <x v="11"/>
    <x v="0"/>
    <x v="0"/>
    <x v="0"/>
    <x v="18"/>
    <x v="18"/>
    <x v="8"/>
    <x v="1"/>
    <x v="0"/>
    <m/>
    <m/>
    <m/>
    <m/>
    <n v="0"/>
    <m/>
    <m/>
  </r>
  <r>
    <x v="9"/>
    <x v="0"/>
    <x v="0"/>
    <x v="0"/>
    <m/>
    <x v="11"/>
    <x v="0"/>
    <x v="0"/>
    <x v="1"/>
    <x v="19"/>
    <x v="19"/>
    <x v="8"/>
    <x v="1"/>
    <x v="0"/>
    <m/>
    <m/>
    <m/>
    <m/>
    <n v="8082"/>
    <m/>
    <m/>
  </r>
  <r>
    <x v="9"/>
    <x v="0"/>
    <x v="0"/>
    <x v="0"/>
    <m/>
    <x v="11"/>
    <x v="0"/>
    <x v="0"/>
    <x v="0"/>
    <x v="17"/>
    <x v="17"/>
    <x v="7"/>
    <x v="1"/>
    <x v="0"/>
    <m/>
    <m/>
    <m/>
    <m/>
    <n v="750"/>
    <m/>
    <m/>
  </r>
  <r>
    <x v="9"/>
    <x v="0"/>
    <x v="1"/>
    <x v="0"/>
    <m/>
    <x v="11"/>
    <x v="0"/>
    <x v="0"/>
    <x v="0"/>
    <x v="11"/>
    <x v="11"/>
    <x v="4"/>
    <x v="1"/>
    <x v="0"/>
    <m/>
    <m/>
    <m/>
    <m/>
    <n v="200"/>
    <m/>
    <m/>
  </r>
  <r>
    <x v="9"/>
    <x v="0"/>
    <x v="0"/>
    <x v="0"/>
    <m/>
    <x v="11"/>
    <x v="0"/>
    <x v="0"/>
    <x v="0"/>
    <x v="21"/>
    <x v="21"/>
    <x v="9"/>
    <x v="1"/>
    <x v="0"/>
    <m/>
    <m/>
    <m/>
    <m/>
    <n v="6414.84"/>
    <m/>
    <m/>
  </r>
  <r>
    <x v="9"/>
    <x v="0"/>
    <x v="1"/>
    <x v="0"/>
    <m/>
    <x v="11"/>
    <x v="0"/>
    <x v="0"/>
    <x v="0"/>
    <x v="16"/>
    <x v="16"/>
    <x v="7"/>
    <x v="1"/>
    <x v="0"/>
    <m/>
    <m/>
    <m/>
    <m/>
    <n v="4500"/>
    <m/>
    <m/>
  </r>
  <r>
    <x v="9"/>
    <x v="0"/>
    <x v="0"/>
    <x v="0"/>
    <m/>
    <x v="11"/>
    <x v="0"/>
    <x v="0"/>
    <x v="0"/>
    <x v="22"/>
    <x v="22"/>
    <x v="6"/>
    <x v="1"/>
    <x v="0"/>
    <m/>
    <m/>
    <m/>
    <m/>
    <n v="2260"/>
    <m/>
    <m/>
  </r>
  <r>
    <x v="9"/>
    <x v="0"/>
    <x v="0"/>
    <x v="0"/>
    <m/>
    <x v="11"/>
    <x v="0"/>
    <x v="0"/>
    <x v="0"/>
    <x v="23"/>
    <x v="23"/>
    <x v="10"/>
    <x v="1"/>
    <x v="0"/>
    <m/>
    <m/>
    <m/>
    <m/>
    <n v="0"/>
    <m/>
    <m/>
  </r>
  <r>
    <x v="9"/>
    <x v="0"/>
    <x v="0"/>
    <x v="0"/>
    <m/>
    <x v="11"/>
    <x v="0"/>
    <x v="0"/>
    <x v="0"/>
    <x v="24"/>
    <x v="24"/>
    <x v="4"/>
    <x v="1"/>
    <x v="0"/>
    <m/>
    <m/>
    <m/>
    <m/>
    <n v="3542"/>
    <m/>
    <m/>
  </r>
  <r>
    <x v="9"/>
    <x v="0"/>
    <x v="0"/>
    <x v="0"/>
    <m/>
    <x v="11"/>
    <x v="0"/>
    <x v="0"/>
    <x v="0"/>
    <x v="25"/>
    <x v="25"/>
    <x v="5"/>
    <x v="1"/>
    <x v="0"/>
    <m/>
    <m/>
    <m/>
    <m/>
    <n v="1781"/>
    <m/>
    <m/>
  </r>
  <r>
    <x v="9"/>
    <x v="0"/>
    <x v="0"/>
    <x v="0"/>
    <m/>
    <x v="11"/>
    <x v="0"/>
    <x v="0"/>
    <x v="0"/>
    <x v="26"/>
    <x v="26"/>
    <x v="10"/>
    <x v="1"/>
    <x v="0"/>
    <m/>
    <m/>
    <m/>
    <m/>
    <n v="4580"/>
    <m/>
    <m/>
  </r>
  <r>
    <x v="9"/>
    <x v="0"/>
    <x v="0"/>
    <x v="0"/>
    <m/>
    <x v="11"/>
    <x v="0"/>
    <x v="0"/>
    <x v="1"/>
    <x v="27"/>
    <x v="27"/>
    <x v="11"/>
    <x v="1"/>
    <x v="0"/>
    <m/>
    <m/>
    <m/>
    <m/>
    <n v="3370"/>
    <m/>
    <m/>
  </r>
  <r>
    <x v="9"/>
    <x v="0"/>
    <x v="0"/>
    <x v="0"/>
    <m/>
    <x v="11"/>
    <x v="0"/>
    <x v="0"/>
    <x v="0"/>
    <x v="20"/>
    <x v="20"/>
    <x v="8"/>
    <x v="1"/>
    <x v="0"/>
    <m/>
    <m/>
    <m/>
    <m/>
    <n v="1291"/>
    <m/>
    <m/>
  </r>
  <r>
    <x v="9"/>
    <x v="0"/>
    <x v="0"/>
    <x v="0"/>
    <m/>
    <x v="11"/>
    <x v="0"/>
    <x v="0"/>
    <x v="0"/>
    <x v="35"/>
    <x v="35"/>
    <x v="19"/>
    <x v="2"/>
    <x v="0"/>
    <m/>
    <m/>
    <m/>
    <m/>
    <n v="4082"/>
    <m/>
    <m/>
  </r>
  <r>
    <x v="9"/>
    <x v="0"/>
    <x v="0"/>
    <x v="0"/>
    <m/>
    <x v="11"/>
    <x v="0"/>
    <x v="0"/>
    <x v="0"/>
    <x v="28"/>
    <x v="28"/>
    <x v="12"/>
    <x v="2"/>
    <x v="0"/>
    <m/>
    <m/>
    <m/>
    <m/>
    <n v="4216"/>
    <m/>
    <m/>
  </r>
  <r>
    <x v="9"/>
    <x v="0"/>
    <x v="0"/>
    <x v="1"/>
    <m/>
    <x v="11"/>
    <x v="0"/>
    <x v="0"/>
    <x v="1"/>
    <x v="29"/>
    <x v="29"/>
    <x v="13"/>
    <x v="2"/>
    <x v="0"/>
    <m/>
    <m/>
    <m/>
    <m/>
    <n v="18031"/>
    <m/>
    <m/>
  </r>
  <r>
    <x v="9"/>
    <x v="0"/>
    <x v="0"/>
    <x v="1"/>
    <m/>
    <x v="11"/>
    <x v="0"/>
    <x v="0"/>
    <x v="1"/>
    <x v="30"/>
    <x v="30"/>
    <x v="14"/>
    <x v="2"/>
    <x v="0"/>
    <m/>
    <m/>
    <m/>
    <m/>
    <n v="11424"/>
    <m/>
    <m/>
  </r>
  <r>
    <x v="9"/>
    <x v="0"/>
    <x v="1"/>
    <x v="0"/>
    <m/>
    <x v="11"/>
    <x v="0"/>
    <x v="0"/>
    <x v="0"/>
    <x v="31"/>
    <x v="31"/>
    <x v="15"/>
    <x v="2"/>
    <x v="0"/>
    <m/>
    <m/>
    <m/>
    <m/>
    <n v="5383"/>
    <m/>
    <m/>
  </r>
  <r>
    <x v="9"/>
    <x v="0"/>
    <x v="0"/>
    <x v="0"/>
    <m/>
    <x v="11"/>
    <x v="0"/>
    <x v="0"/>
    <x v="0"/>
    <x v="32"/>
    <x v="32"/>
    <x v="16"/>
    <x v="2"/>
    <x v="0"/>
    <m/>
    <m/>
    <m/>
    <m/>
    <n v="5850"/>
    <m/>
    <m/>
  </r>
  <r>
    <x v="9"/>
    <x v="0"/>
    <x v="0"/>
    <x v="0"/>
    <m/>
    <x v="11"/>
    <x v="0"/>
    <x v="0"/>
    <x v="0"/>
    <x v="33"/>
    <x v="33"/>
    <x v="17"/>
    <x v="2"/>
    <x v="0"/>
    <m/>
    <m/>
    <m/>
    <m/>
    <n v="810"/>
    <m/>
    <m/>
  </r>
  <r>
    <x v="9"/>
    <x v="0"/>
    <x v="0"/>
    <x v="0"/>
    <m/>
    <x v="11"/>
    <x v="0"/>
    <x v="0"/>
    <x v="0"/>
    <x v="34"/>
    <x v="34"/>
    <x v="18"/>
    <x v="2"/>
    <x v="0"/>
    <m/>
    <m/>
    <m/>
    <m/>
    <n v="7786"/>
    <m/>
    <m/>
  </r>
  <r>
    <x v="9"/>
    <x v="0"/>
    <x v="1"/>
    <x v="0"/>
    <m/>
    <x v="11"/>
    <x v="0"/>
    <x v="0"/>
    <x v="0"/>
    <x v="36"/>
    <x v="36"/>
    <x v="12"/>
    <x v="2"/>
    <x v="0"/>
    <m/>
    <m/>
    <m/>
    <m/>
    <n v="2300"/>
    <m/>
    <m/>
  </r>
  <r>
    <x v="9"/>
    <x v="0"/>
    <x v="0"/>
    <x v="0"/>
    <m/>
    <x v="11"/>
    <x v="0"/>
    <x v="0"/>
    <x v="0"/>
    <x v="45"/>
    <x v="45"/>
    <x v="28"/>
    <x v="3"/>
    <x v="0"/>
    <m/>
    <m/>
    <m/>
    <m/>
    <n v="2867"/>
    <m/>
    <m/>
  </r>
  <r>
    <x v="9"/>
    <x v="0"/>
    <x v="0"/>
    <x v="0"/>
    <m/>
    <x v="11"/>
    <x v="0"/>
    <x v="0"/>
    <x v="0"/>
    <x v="46"/>
    <x v="46"/>
    <x v="29"/>
    <x v="3"/>
    <x v="0"/>
    <m/>
    <m/>
    <m/>
    <m/>
    <n v="4782"/>
    <m/>
    <m/>
  </r>
  <r>
    <x v="9"/>
    <x v="0"/>
    <x v="1"/>
    <x v="0"/>
    <m/>
    <x v="11"/>
    <x v="0"/>
    <x v="0"/>
    <x v="0"/>
    <x v="48"/>
    <x v="48"/>
    <x v="31"/>
    <x v="3"/>
    <x v="0"/>
    <m/>
    <m/>
    <m/>
    <m/>
    <n v="4790.6000000000004"/>
    <m/>
    <m/>
  </r>
  <r>
    <x v="9"/>
    <x v="0"/>
    <x v="0"/>
    <x v="0"/>
    <m/>
    <x v="11"/>
    <x v="0"/>
    <x v="0"/>
    <x v="0"/>
    <x v="47"/>
    <x v="47"/>
    <x v="30"/>
    <x v="3"/>
    <x v="0"/>
    <m/>
    <m/>
    <m/>
    <m/>
    <n v="6000"/>
    <m/>
    <m/>
  </r>
  <r>
    <x v="9"/>
    <x v="0"/>
    <x v="0"/>
    <x v="0"/>
    <m/>
    <x v="11"/>
    <x v="0"/>
    <x v="0"/>
    <x v="0"/>
    <x v="49"/>
    <x v="49"/>
    <x v="32"/>
    <x v="3"/>
    <x v="0"/>
    <m/>
    <m/>
    <m/>
    <m/>
    <n v="4578"/>
    <m/>
    <m/>
  </r>
  <r>
    <x v="9"/>
    <x v="0"/>
    <x v="0"/>
    <x v="0"/>
    <m/>
    <x v="11"/>
    <x v="0"/>
    <x v="0"/>
    <x v="0"/>
    <x v="50"/>
    <x v="50"/>
    <x v="28"/>
    <x v="3"/>
    <x v="0"/>
    <m/>
    <m/>
    <m/>
    <m/>
    <n v="29136"/>
    <m/>
    <m/>
  </r>
  <r>
    <x v="9"/>
    <x v="0"/>
    <x v="0"/>
    <x v="0"/>
    <m/>
    <x v="11"/>
    <x v="0"/>
    <x v="0"/>
    <x v="0"/>
    <x v="37"/>
    <x v="37"/>
    <x v="20"/>
    <x v="3"/>
    <x v="0"/>
    <m/>
    <m/>
    <m/>
    <m/>
    <n v="12768"/>
    <m/>
    <m/>
  </r>
  <r>
    <x v="9"/>
    <x v="0"/>
    <x v="0"/>
    <x v="0"/>
    <m/>
    <x v="11"/>
    <x v="0"/>
    <x v="0"/>
    <x v="0"/>
    <x v="39"/>
    <x v="39"/>
    <x v="22"/>
    <x v="3"/>
    <x v="0"/>
    <m/>
    <m/>
    <m/>
    <m/>
    <n v="6000"/>
    <m/>
    <m/>
  </r>
  <r>
    <x v="9"/>
    <x v="0"/>
    <x v="0"/>
    <x v="0"/>
    <m/>
    <x v="11"/>
    <x v="0"/>
    <x v="0"/>
    <x v="0"/>
    <x v="40"/>
    <x v="40"/>
    <x v="23"/>
    <x v="3"/>
    <x v="0"/>
    <m/>
    <m/>
    <m/>
    <m/>
    <n v="7964"/>
    <m/>
    <m/>
  </r>
  <r>
    <x v="9"/>
    <x v="0"/>
    <x v="0"/>
    <x v="0"/>
    <m/>
    <x v="11"/>
    <x v="0"/>
    <x v="0"/>
    <x v="1"/>
    <x v="41"/>
    <x v="41"/>
    <x v="24"/>
    <x v="3"/>
    <x v="0"/>
    <m/>
    <m/>
    <m/>
    <m/>
    <n v="10000"/>
    <m/>
    <m/>
  </r>
  <r>
    <x v="9"/>
    <x v="0"/>
    <x v="0"/>
    <x v="0"/>
    <m/>
    <x v="11"/>
    <x v="0"/>
    <x v="0"/>
    <x v="0"/>
    <x v="38"/>
    <x v="38"/>
    <x v="21"/>
    <x v="3"/>
    <x v="0"/>
    <m/>
    <m/>
    <m/>
    <m/>
    <n v="5917"/>
    <m/>
    <m/>
  </r>
  <r>
    <x v="9"/>
    <x v="0"/>
    <x v="1"/>
    <x v="0"/>
    <m/>
    <x v="11"/>
    <x v="0"/>
    <x v="0"/>
    <x v="0"/>
    <x v="42"/>
    <x v="42"/>
    <x v="25"/>
    <x v="3"/>
    <x v="0"/>
    <m/>
    <m/>
    <m/>
    <m/>
    <n v="8542.25"/>
    <m/>
    <m/>
  </r>
  <r>
    <x v="9"/>
    <x v="0"/>
    <x v="0"/>
    <x v="0"/>
    <m/>
    <x v="11"/>
    <x v="0"/>
    <x v="0"/>
    <x v="0"/>
    <x v="43"/>
    <x v="43"/>
    <x v="26"/>
    <x v="3"/>
    <x v="0"/>
    <m/>
    <m/>
    <m/>
    <m/>
    <n v="5950"/>
    <m/>
    <m/>
  </r>
  <r>
    <x v="9"/>
    <x v="0"/>
    <x v="0"/>
    <x v="0"/>
    <m/>
    <x v="11"/>
    <x v="0"/>
    <x v="0"/>
    <x v="0"/>
    <x v="44"/>
    <x v="44"/>
    <x v="27"/>
    <x v="3"/>
    <x v="0"/>
    <m/>
    <m/>
    <m/>
    <m/>
    <n v="6963"/>
    <m/>
    <m/>
  </r>
  <r>
    <x v="9"/>
    <x v="0"/>
    <x v="1"/>
    <x v="0"/>
    <m/>
    <x v="11"/>
    <x v="0"/>
    <x v="0"/>
    <x v="0"/>
    <x v="51"/>
    <x v="51"/>
    <x v="28"/>
    <x v="3"/>
    <x v="0"/>
    <m/>
    <m/>
    <m/>
    <m/>
    <n v="0"/>
    <m/>
    <m/>
  </r>
  <r>
    <x v="9"/>
    <x v="0"/>
    <x v="1"/>
    <x v="0"/>
    <m/>
    <x v="11"/>
    <x v="0"/>
    <x v="0"/>
    <x v="0"/>
    <x v="188"/>
    <x v="188"/>
    <x v="107"/>
    <x v="13"/>
    <x v="1"/>
    <m/>
    <m/>
    <m/>
    <m/>
    <n v="1000"/>
    <m/>
    <m/>
  </r>
  <r>
    <x v="9"/>
    <x v="0"/>
    <x v="1"/>
    <x v="0"/>
    <m/>
    <x v="11"/>
    <x v="0"/>
    <x v="0"/>
    <x v="0"/>
    <x v="187"/>
    <x v="187"/>
    <x v="106"/>
    <x v="13"/>
    <x v="1"/>
    <m/>
    <m/>
    <m/>
    <m/>
    <n v="9273"/>
    <m/>
    <m/>
  </r>
  <r>
    <x v="9"/>
    <x v="0"/>
    <x v="0"/>
    <x v="0"/>
    <m/>
    <x v="11"/>
    <x v="0"/>
    <x v="0"/>
    <x v="0"/>
    <x v="190"/>
    <x v="190"/>
    <x v="109"/>
    <x v="13"/>
    <x v="1"/>
    <m/>
    <m/>
    <m/>
    <m/>
    <n v="3910"/>
    <m/>
    <m/>
  </r>
  <r>
    <x v="9"/>
    <x v="0"/>
    <x v="0"/>
    <x v="0"/>
    <m/>
    <x v="11"/>
    <x v="0"/>
    <x v="0"/>
    <x v="0"/>
    <x v="189"/>
    <x v="189"/>
    <x v="108"/>
    <x v="13"/>
    <x v="1"/>
    <m/>
    <m/>
    <m/>
    <m/>
    <n v="3883.08"/>
    <m/>
    <m/>
  </r>
  <r>
    <x v="9"/>
    <x v="0"/>
    <x v="1"/>
    <x v="0"/>
    <m/>
    <x v="11"/>
    <x v="0"/>
    <x v="0"/>
    <x v="0"/>
    <x v="191"/>
    <x v="191"/>
    <x v="110"/>
    <x v="13"/>
    <x v="1"/>
    <m/>
    <m/>
    <m/>
    <m/>
    <n v="1500"/>
    <m/>
    <m/>
  </r>
  <r>
    <x v="9"/>
    <x v="0"/>
    <x v="0"/>
    <x v="0"/>
    <m/>
    <x v="11"/>
    <x v="0"/>
    <x v="0"/>
    <x v="0"/>
    <x v="192"/>
    <x v="192"/>
    <x v="111"/>
    <x v="13"/>
    <x v="1"/>
    <m/>
    <m/>
    <m/>
    <m/>
    <n v="4323.3"/>
    <m/>
    <m/>
  </r>
  <r>
    <x v="9"/>
    <x v="0"/>
    <x v="1"/>
    <x v="0"/>
    <m/>
    <x v="11"/>
    <x v="0"/>
    <x v="0"/>
    <x v="0"/>
    <x v="186"/>
    <x v="186"/>
    <x v="105"/>
    <x v="13"/>
    <x v="1"/>
    <m/>
    <m/>
    <m/>
    <m/>
    <n v="1990"/>
    <m/>
    <m/>
  </r>
  <r>
    <x v="9"/>
    <x v="0"/>
    <x v="1"/>
    <x v="1"/>
    <m/>
    <x v="11"/>
    <x v="0"/>
    <x v="0"/>
    <x v="0"/>
    <x v="193"/>
    <x v="193"/>
    <x v="112"/>
    <x v="13"/>
    <x v="1"/>
    <m/>
    <m/>
    <m/>
    <m/>
    <n v="0"/>
    <m/>
    <m/>
  </r>
  <r>
    <x v="9"/>
    <x v="0"/>
    <x v="0"/>
    <x v="0"/>
    <m/>
    <x v="11"/>
    <x v="0"/>
    <x v="0"/>
    <x v="1"/>
    <x v="194"/>
    <x v="194"/>
    <x v="113"/>
    <x v="13"/>
    <x v="1"/>
    <m/>
    <m/>
    <m/>
    <m/>
    <n v="4871"/>
    <m/>
    <m/>
  </r>
  <r>
    <x v="9"/>
    <x v="0"/>
    <x v="0"/>
    <x v="0"/>
    <m/>
    <x v="11"/>
    <x v="0"/>
    <x v="0"/>
    <x v="0"/>
    <x v="52"/>
    <x v="52"/>
    <x v="33"/>
    <x v="4"/>
    <x v="0"/>
    <m/>
    <m/>
    <m/>
    <m/>
    <n v="7500"/>
    <m/>
    <m/>
  </r>
  <r>
    <x v="9"/>
    <x v="0"/>
    <x v="0"/>
    <x v="0"/>
    <m/>
    <x v="11"/>
    <x v="0"/>
    <x v="0"/>
    <x v="0"/>
    <x v="64"/>
    <x v="64"/>
    <x v="45"/>
    <x v="4"/>
    <x v="0"/>
    <m/>
    <m/>
    <m/>
    <m/>
    <n v="3240"/>
    <m/>
    <m/>
  </r>
  <r>
    <x v="9"/>
    <x v="0"/>
    <x v="1"/>
    <x v="0"/>
    <m/>
    <x v="11"/>
    <x v="0"/>
    <x v="0"/>
    <x v="0"/>
    <x v="65"/>
    <x v="65"/>
    <x v="46"/>
    <x v="4"/>
    <x v="0"/>
    <m/>
    <m/>
    <m/>
    <m/>
    <n v="2500"/>
    <m/>
    <m/>
  </r>
  <r>
    <x v="9"/>
    <x v="0"/>
    <x v="0"/>
    <x v="0"/>
    <m/>
    <x v="11"/>
    <x v="0"/>
    <x v="0"/>
    <x v="0"/>
    <x v="53"/>
    <x v="53"/>
    <x v="34"/>
    <x v="4"/>
    <x v="0"/>
    <m/>
    <m/>
    <m/>
    <m/>
    <n v="3088"/>
    <m/>
    <m/>
  </r>
  <r>
    <x v="9"/>
    <x v="0"/>
    <x v="1"/>
    <x v="0"/>
    <m/>
    <x v="11"/>
    <x v="0"/>
    <x v="0"/>
    <x v="0"/>
    <x v="54"/>
    <x v="54"/>
    <x v="35"/>
    <x v="4"/>
    <x v="0"/>
    <m/>
    <m/>
    <m/>
    <m/>
    <n v="3610"/>
    <m/>
    <m/>
  </r>
  <r>
    <x v="9"/>
    <x v="0"/>
    <x v="0"/>
    <x v="0"/>
    <m/>
    <x v="11"/>
    <x v="0"/>
    <x v="0"/>
    <x v="0"/>
    <x v="55"/>
    <x v="55"/>
    <x v="36"/>
    <x v="4"/>
    <x v="0"/>
    <m/>
    <m/>
    <m/>
    <m/>
    <n v="3580.5"/>
    <m/>
    <m/>
  </r>
  <r>
    <x v="9"/>
    <x v="0"/>
    <x v="0"/>
    <x v="0"/>
    <m/>
    <x v="11"/>
    <x v="0"/>
    <x v="0"/>
    <x v="0"/>
    <x v="56"/>
    <x v="56"/>
    <x v="37"/>
    <x v="4"/>
    <x v="0"/>
    <m/>
    <m/>
    <m/>
    <m/>
    <n v="3988"/>
    <m/>
    <m/>
  </r>
  <r>
    <x v="9"/>
    <x v="0"/>
    <x v="1"/>
    <x v="0"/>
    <m/>
    <x v="11"/>
    <x v="0"/>
    <x v="0"/>
    <x v="1"/>
    <x v="57"/>
    <x v="57"/>
    <x v="38"/>
    <x v="4"/>
    <x v="0"/>
    <m/>
    <m/>
    <m/>
    <m/>
    <n v="8308.25"/>
    <m/>
    <m/>
  </r>
  <r>
    <x v="9"/>
    <x v="0"/>
    <x v="0"/>
    <x v="0"/>
    <m/>
    <x v="11"/>
    <x v="0"/>
    <x v="0"/>
    <x v="0"/>
    <x v="58"/>
    <x v="58"/>
    <x v="39"/>
    <x v="4"/>
    <x v="0"/>
    <m/>
    <m/>
    <m/>
    <m/>
    <n v="2680"/>
    <m/>
    <m/>
  </r>
  <r>
    <x v="9"/>
    <x v="0"/>
    <x v="1"/>
    <x v="0"/>
    <m/>
    <x v="11"/>
    <x v="0"/>
    <x v="0"/>
    <x v="1"/>
    <x v="59"/>
    <x v="59"/>
    <x v="40"/>
    <x v="4"/>
    <x v="0"/>
    <m/>
    <m/>
    <m/>
    <m/>
    <n v="3034.16"/>
    <m/>
    <m/>
  </r>
  <r>
    <x v="9"/>
    <x v="0"/>
    <x v="0"/>
    <x v="0"/>
    <m/>
    <x v="11"/>
    <x v="0"/>
    <x v="0"/>
    <x v="0"/>
    <x v="60"/>
    <x v="60"/>
    <x v="41"/>
    <x v="4"/>
    <x v="0"/>
    <m/>
    <m/>
    <m/>
    <m/>
    <n v="10296"/>
    <m/>
    <m/>
  </r>
  <r>
    <x v="9"/>
    <x v="0"/>
    <x v="0"/>
    <x v="0"/>
    <m/>
    <x v="11"/>
    <x v="0"/>
    <x v="0"/>
    <x v="0"/>
    <x v="61"/>
    <x v="61"/>
    <x v="42"/>
    <x v="4"/>
    <x v="0"/>
    <m/>
    <m/>
    <m/>
    <m/>
    <n v="6915.2"/>
    <m/>
    <m/>
  </r>
  <r>
    <x v="9"/>
    <x v="0"/>
    <x v="0"/>
    <x v="0"/>
    <m/>
    <x v="11"/>
    <x v="0"/>
    <x v="0"/>
    <x v="0"/>
    <x v="62"/>
    <x v="62"/>
    <x v="43"/>
    <x v="4"/>
    <x v="0"/>
    <m/>
    <m/>
    <m/>
    <m/>
    <n v="3786"/>
    <m/>
    <m/>
  </r>
  <r>
    <x v="9"/>
    <x v="0"/>
    <x v="1"/>
    <x v="0"/>
    <m/>
    <x v="11"/>
    <x v="0"/>
    <x v="0"/>
    <x v="1"/>
    <x v="63"/>
    <x v="63"/>
    <x v="44"/>
    <x v="4"/>
    <x v="0"/>
    <m/>
    <m/>
    <m/>
    <m/>
    <n v="2200"/>
    <m/>
    <m/>
  </r>
  <r>
    <x v="9"/>
    <x v="0"/>
    <x v="1"/>
    <x v="0"/>
    <m/>
    <x v="11"/>
    <x v="0"/>
    <x v="0"/>
    <x v="0"/>
    <x v="66"/>
    <x v="66"/>
    <x v="47"/>
    <x v="5"/>
    <x v="0"/>
    <m/>
    <m/>
    <m/>
    <m/>
    <n v="150"/>
    <m/>
    <m/>
  </r>
  <r>
    <x v="9"/>
    <x v="0"/>
    <x v="1"/>
    <x v="0"/>
    <m/>
    <x v="11"/>
    <x v="0"/>
    <x v="0"/>
    <x v="0"/>
    <x v="68"/>
    <x v="68"/>
    <x v="48"/>
    <x v="5"/>
    <x v="0"/>
    <m/>
    <m/>
    <m/>
    <m/>
    <n v="3098.75"/>
    <m/>
    <m/>
  </r>
  <r>
    <x v="9"/>
    <x v="0"/>
    <x v="0"/>
    <x v="0"/>
    <m/>
    <x v="11"/>
    <x v="0"/>
    <x v="0"/>
    <x v="0"/>
    <x v="69"/>
    <x v="69"/>
    <x v="49"/>
    <x v="5"/>
    <x v="0"/>
    <m/>
    <m/>
    <m/>
    <m/>
    <n v="7646"/>
    <m/>
    <m/>
  </r>
  <r>
    <x v="9"/>
    <x v="0"/>
    <x v="0"/>
    <x v="0"/>
    <m/>
    <x v="11"/>
    <x v="0"/>
    <x v="0"/>
    <x v="0"/>
    <x v="70"/>
    <x v="70"/>
    <x v="50"/>
    <x v="5"/>
    <x v="0"/>
    <m/>
    <m/>
    <m/>
    <m/>
    <n v="23266"/>
    <m/>
    <m/>
  </r>
  <r>
    <x v="9"/>
    <x v="0"/>
    <x v="0"/>
    <x v="0"/>
    <m/>
    <x v="11"/>
    <x v="0"/>
    <x v="0"/>
    <x v="0"/>
    <x v="67"/>
    <x v="67"/>
    <x v="47"/>
    <x v="5"/>
    <x v="0"/>
    <m/>
    <m/>
    <m/>
    <m/>
    <n v="3343"/>
    <m/>
    <m/>
  </r>
  <r>
    <x v="9"/>
    <x v="0"/>
    <x v="0"/>
    <x v="0"/>
    <m/>
    <x v="11"/>
    <x v="0"/>
    <x v="0"/>
    <x v="0"/>
    <x v="71"/>
    <x v="71"/>
    <x v="48"/>
    <x v="5"/>
    <x v="0"/>
    <m/>
    <m/>
    <m/>
    <m/>
    <n v="2642.33"/>
    <m/>
    <m/>
  </r>
  <r>
    <x v="9"/>
    <x v="0"/>
    <x v="0"/>
    <x v="0"/>
    <m/>
    <x v="11"/>
    <x v="0"/>
    <x v="0"/>
    <x v="0"/>
    <x v="72"/>
    <x v="72"/>
    <x v="51"/>
    <x v="5"/>
    <x v="0"/>
    <m/>
    <m/>
    <m/>
    <m/>
    <n v="10321"/>
    <m/>
    <m/>
  </r>
  <r>
    <x v="9"/>
    <x v="0"/>
    <x v="0"/>
    <x v="0"/>
    <m/>
    <x v="11"/>
    <x v="0"/>
    <x v="0"/>
    <x v="0"/>
    <x v="73"/>
    <x v="73"/>
    <x v="52"/>
    <x v="5"/>
    <x v="0"/>
    <m/>
    <m/>
    <m/>
    <m/>
    <n v="3659"/>
    <m/>
    <m/>
  </r>
  <r>
    <x v="9"/>
    <x v="0"/>
    <x v="0"/>
    <x v="0"/>
    <m/>
    <x v="11"/>
    <x v="0"/>
    <x v="0"/>
    <x v="0"/>
    <x v="74"/>
    <x v="74"/>
    <x v="53"/>
    <x v="5"/>
    <x v="0"/>
    <m/>
    <m/>
    <m/>
    <m/>
    <n v="8431"/>
    <m/>
    <m/>
  </r>
  <r>
    <x v="9"/>
    <x v="0"/>
    <x v="0"/>
    <x v="0"/>
    <m/>
    <x v="11"/>
    <x v="0"/>
    <x v="0"/>
    <x v="0"/>
    <x v="195"/>
    <x v="195"/>
    <x v="114"/>
    <x v="14"/>
    <x v="2"/>
    <m/>
    <m/>
    <m/>
    <m/>
    <n v="4407.8"/>
    <m/>
    <m/>
  </r>
  <r>
    <x v="9"/>
    <x v="0"/>
    <x v="1"/>
    <x v="0"/>
    <m/>
    <x v="11"/>
    <x v="0"/>
    <x v="0"/>
    <x v="0"/>
    <x v="217"/>
    <x v="217"/>
    <x v="123"/>
    <x v="14"/>
    <x v="2"/>
    <m/>
    <m/>
    <m/>
    <m/>
    <n v="1000"/>
    <m/>
    <m/>
  </r>
  <r>
    <x v="9"/>
    <x v="0"/>
    <x v="1"/>
    <x v="0"/>
    <m/>
    <x v="11"/>
    <x v="0"/>
    <x v="0"/>
    <x v="0"/>
    <x v="198"/>
    <x v="198"/>
    <x v="115"/>
    <x v="14"/>
    <x v="2"/>
    <m/>
    <m/>
    <m/>
    <m/>
    <n v="1000"/>
    <m/>
    <m/>
  </r>
  <r>
    <x v="9"/>
    <x v="0"/>
    <x v="1"/>
    <x v="0"/>
    <m/>
    <x v="11"/>
    <x v="0"/>
    <x v="0"/>
    <x v="0"/>
    <x v="201"/>
    <x v="201"/>
    <x v="116"/>
    <x v="14"/>
    <x v="2"/>
    <m/>
    <m/>
    <m/>
    <m/>
    <n v="0"/>
    <m/>
    <m/>
  </r>
  <r>
    <x v="9"/>
    <x v="0"/>
    <x v="1"/>
    <x v="0"/>
    <m/>
    <x v="11"/>
    <x v="0"/>
    <x v="0"/>
    <x v="0"/>
    <x v="204"/>
    <x v="204"/>
    <x v="117"/>
    <x v="14"/>
    <x v="2"/>
    <m/>
    <m/>
    <m/>
    <m/>
    <n v="0"/>
    <m/>
    <m/>
  </r>
  <r>
    <x v="9"/>
    <x v="0"/>
    <x v="1"/>
    <x v="0"/>
    <m/>
    <x v="11"/>
    <x v="0"/>
    <x v="0"/>
    <x v="0"/>
    <x v="218"/>
    <x v="218"/>
    <x v="124"/>
    <x v="14"/>
    <x v="2"/>
    <m/>
    <m/>
    <m/>
    <m/>
    <n v="600"/>
    <m/>
    <m/>
  </r>
  <r>
    <x v="9"/>
    <x v="0"/>
    <x v="1"/>
    <x v="0"/>
    <m/>
    <x v="11"/>
    <x v="0"/>
    <x v="0"/>
    <x v="0"/>
    <x v="221"/>
    <x v="221"/>
    <x v="126"/>
    <x v="14"/>
    <x v="2"/>
    <m/>
    <m/>
    <m/>
    <m/>
    <n v="2988"/>
    <m/>
    <m/>
  </r>
  <r>
    <x v="9"/>
    <x v="0"/>
    <x v="1"/>
    <x v="0"/>
    <m/>
    <x v="11"/>
    <x v="0"/>
    <x v="0"/>
    <x v="0"/>
    <x v="223"/>
    <x v="223"/>
    <x v="121"/>
    <x v="14"/>
    <x v="2"/>
    <m/>
    <m/>
    <m/>
    <m/>
    <n v="1445"/>
    <m/>
    <m/>
  </r>
  <r>
    <x v="9"/>
    <x v="0"/>
    <x v="0"/>
    <x v="0"/>
    <m/>
    <x v="11"/>
    <x v="0"/>
    <x v="0"/>
    <x v="0"/>
    <x v="205"/>
    <x v="205"/>
    <x v="117"/>
    <x v="14"/>
    <x v="2"/>
    <m/>
    <m/>
    <m/>
    <m/>
    <n v="1171"/>
    <m/>
    <m/>
  </r>
  <r>
    <x v="9"/>
    <x v="0"/>
    <x v="0"/>
    <x v="0"/>
    <m/>
    <x v="11"/>
    <x v="0"/>
    <x v="0"/>
    <x v="0"/>
    <x v="209"/>
    <x v="209"/>
    <x v="119"/>
    <x v="14"/>
    <x v="2"/>
    <m/>
    <m/>
    <m/>
    <m/>
    <n v="1250"/>
    <m/>
    <m/>
  </r>
  <r>
    <x v="9"/>
    <x v="0"/>
    <x v="0"/>
    <x v="0"/>
    <m/>
    <x v="11"/>
    <x v="0"/>
    <x v="0"/>
    <x v="0"/>
    <x v="212"/>
    <x v="212"/>
    <x v="120"/>
    <x v="14"/>
    <x v="2"/>
    <m/>
    <m/>
    <m/>
    <m/>
    <n v="5515"/>
    <m/>
    <m/>
  </r>
  <r>
    <x v="9"/>
    <x v="0"/>
    <x v="1"/>
    <x v="0"/>
    <m/>
    <x v="11"/>
    <x v="0"/>
    <x v="0"/>
    <x v="0"/>
    <x v="208"/>
    <x v="208"/>
    <x v="118"/>
    <x v="14"/>
    <x v="2"/>
    <m/>
    <m/>
    <m/>
    <m/>
    <n v="1250"/>
    <m/>
    <m/>
  </r>
  <r>
    <x v="9"/>
    <x v="0"/>
    <x v="1"/>
    <x v="0"/>
    <m/>
    <x v="11"/>
    <x v="0"/>
    <x v="0"/>
    <x v="0"/>
    <x v="225"/>
    <x v="225"/>
    <x v="126"/>
    <x v="14"/>
    <x v="2"/>
    <m/>
    <m/>
    <m/>
    <m/>
    <n v="1346"/>
    <m/>
    <m/>
  </r>
  <r>
    <x v="9"/>
    <x v="0"/>
    <x v="1"/>
    <x v="0"/>
    <m/>
    <x v="11"/>
    <x v="0"/>
    <x v="0"/>
    <x v="0"/>
    <x v="226"/>
    <x v="226"/>
    <x v="127"/>
    <x v="14"/>
    <x v="2"/>
    <m/>
    <m/>
    <m/>
    <m/>
    <n v="1000"/>
    <m/>
    <m/>
  </r>
  <r>
    <x v="9"/>
    <x v="0"/>
    <x v="1"/>
    <x v="0"/>
    <m/>
    <x v="11"/>
    <x v="0"/>
    <x v="0"/>
    <x v="0"/>
    <x v="203"/>
    <x v="203"/>
    <x v="116"/>
    <x v="14"/>
    <x v="2"/>
    <m/>
    <m/>
    <m/>
    <m/>
    <n v="126"/>
    <m/>
    <m/>
  </r>
  <r>
    <x v="9"/>
    <x v="0"/>
    <x v="0"/>
    <x v="0"/>
    <m/>
    <x v="11"/>
    <x v="0"/>
    <x v="0"/>
    <x v="0"/>
    <x v="202"/>
    <x v="202"/>
    <x v="116"/>
    <x v="14"/>
    <x v="2"/>
    <m/>
    <m/>
    <m/>
    <m/>
    <m/>
    <m/>
    <m/>
  </r>
  <r>
    <x v="9"/>
    <x v="0"/>
    <x v="1"/>
    <x v="0"/>
    <m/>
    <x v="11"/>
    <x v="0"/>
    <x v="0"/>
    <x v="0"/>
    <x v="199"/>
    <x v="199"/>
    <x v="115"/>
    <x v="14"/>
    <x v="2"/>
    <m/>
    <m/>
    <m/>
    <m/>
    <n v="0"/>
    <m/>
    <m/>
  </r>
  <r>
    <x v="9"/>
    <x v="0"/>
    <x v="0"/>
    <x v="0"/>
    <m/>
    <x v="11"/>
    <x v="0"/>
    <x v="0"/>
    <x v="0"/>
    <x v="227"/>
    <x v="227"/>
    <x v="127"/>
    <x v="14"/>
    <x v="2"/>
    <m/>
    <m/>
    <m/>
    <m/>
    <n v="2357"/>
    <m/>
    <m/>
  </r>
  <r>
    <x v="9"/>
    <x v="0"/>
    <x v="0"/>
    <x v="0"/>
    <m/>
    <x v="11"/>
    <x v="0"/>
    <x v="0"/>
    <x v="0"/>
    <x v="213"/>
    <x v="213"/>
    <x v="121"/>
    <x v="14"/>
    <x v="2"/>
    <m/>
    <m/>
    <m/>
    <m/>
    <n v="3051"/>
    <m/>
    <m/>
  </r>
  <r>
    <x v="9"/>
    <x v="0"/>
    <x v="1"/>
    <x v="0"/>
    <m/>
    <x v="11"/>
    <x v="0"/>
    <x v="0"/>
    <x v="0"/>
    <x v="219"/>
    <x v="219"/>
    <x v="124"/>
    <x v="14"/>
    <x v="2"/>
    <m/>
    <m/>
    <m/>
    <m/>
    <n v="875"/>
    <m/>
    <m/>
  </r>
  <r>
    <x v="9"/>
    <x v="0"/>
    <x v="1"/>
    <x v="0"/>
    <m/>
    <x v="11"/>
    <x v="0"/>
    <x v="0"/>
    <x v="0"/>
    <x v="196"/>
    <x v="196"/>
    <x v="114"/>
    <x v="14"/>
    <x v="2"/>
    <m/>
    <m/>
    <m/>
    <m/>
    <n v="0"/>
    <m/>
    <m/>
  </r>
  <r>
    <x v="9"/>
    <x v="0"/>
    <x v="1"/>
    <x v="0"/>
    <m/>
    <x v="11"/>
    <x v="0"/>
    <x v="0"/>
    <x v="0"/>
    <x v="206"/>
    <x v="206"/>
    <x v="117"/>
    <x v="14"/>
    <x v="2"/>
    <m/>
    <m/>
    <m/>
    <m/>
    <n v="0"/>
    <m/>
    <m/>
  </r>
  <r>
    <x v="9"/>
    <x v="0"/>
    <x v="0"/>
    <x v="0"/>
    <m/>
    <x v="11"/>
    <x v="0"/>
    <x v="0"/>
    <x v="0"/>
    <x v="210"/>
    <x v="210"/>
    <x v="119"/>
    <x v="14"/>
    <x v="2"/>
    <m/>
    <m/>
    <m/>
    <m/>
    <n v="1000"/>
    <m/>
    <m/>
  </r>
  <r>
    <x v="9"/>
    <x v="0"/>
    <x v="1"/>
    <x v="0"/>
    <m/>
    <x v="11"/>
    <x v="0"/>
    <x v="0"/>
    <x v="0"/>
    <x v="200"/>
    <x v="200"/>
    <x v="115"/>
    <x v="14"/>
    <x v="2"/>
    <m/>
    <m/>
    <m/>
    <m/>
    <m/>
    <m/>
    <m/>
  </r>
  <r>
    <x v="9"/>
    <x v="0"/>
    <x v="1"/>
    <x v="0"/>
    <m/>
    <x v="11"/>
    <x v="0"/>
    <x v="0"/>
    <x v="0"/>
    <x v="228"/>
    <x v="228"/>
    <x v="124"/>
    <x v="14"/>
    <x v="2"/>
    <m/>
    <m/>
    <m/>
    <m/>
    <n v="400"/>
    <m/>
    <m/>
  </r>
  <r>
    <x v="9"/>
    <x v="0"/>
    <x v="0"/>
    <x v="0"/>
    <m/>
    <x v="11"/>
    <x v="0"/>
    <x v="0"/>
    <x v="0"/>
    <x v="224"/>
    <x v="224"/>
    <x v="125"/>
    <x v="14"/>
    <x v="2"/>
    <m/>
    <m/>
    <m/>
    <m/>
    <n v="0"/>
    <m/>
    <m/>
  </r>
  <r>
    <x v="9"/>
    <x v="0"/>
    <x v="0"/>
    <x v="0"/>
    <m/>
    <x v="11"/>
    <x v="0"/>
    <x v="0"/>
    <x v="0"/>
    <x v="211"/>
    <x v="211"/>
    <x v="119"/>
    <x v="14"/>
    <x v="2"/>
    <m/>
    <m/>
    <m/>
    <m/>
    <n v="6053"/>
    <m/>
    <m/>
  </r>
  <r>
    <x v="9"/>
    <x v="0"/>
    <x v="1"/>
    <x v="0"/>
    <m/>
    <x v="11"/>
    <x v="0"/>
    <x v="0"/>
    <x v="0"/>
    <x v="222"/>
    <x v="222"/>
    <x v="126"/>
    <x v="14"/>
    <x v="2"/>
    <m/>
    <m/>
    <m/>
    <m/>
    <n v="0"/>
    <m/>
    <m/>
  </r>
  <r>
    <x v="9"/>
    <x v="0"/>
    <x v="0"/>
    <x v="0"/>
    <m/>
    <x v="11"/>
    <x v="0"/>
    <x v="0"/>
    <x v="0"/>
    <x v="197"/>
    <x v="197"/>
    <x v="114"/>
    <x v="14"/>
    <x v="2"/>
    <m/>
    <m/>
    <m/>
    <m/>
    <n v="0"/>
    <m/>
    <m/>
  </r>
  <r>
    <x v="9"/>
    <x v="0"/>
    <x v="1"/>
    <x v="0"/>
    <m/>
    <x v="11"/>
    <x v="0"/>
    <x v="0"/>
    <x v="0"/>
    <x v="214"/>
    <x v="214"/>
    <x v="118"/>
    <x v="14"/>
    <x v="2"/>
    <m/>
    <m/>
    <m/>
    <m/>
    <n v="500"/>
    <m/>
    <m/>
  </r>
  <r>
    <x v="9"/>
    <x v="0"/>
    <x v="1"/>
    <x v="0"/>
    <m/>
    <x v="11"/>
    <x v="0"/>
    <x v="0"/>
    <x v="0"/>
    <x v="220"/>
    <x v="220"/>
    <x v="125"/>
    <x v="14"/>
    <x v="2"/>
    <m/>
    <m/>
    <m/>
    <m/>
    <n v="200"/>
    <m/>
    <m/>
  </r>
  <r>
    <x v="9"/>
    <x v="0"/>
    <x v="0"/>
    <x v="0"/>
    <m/>
    <x v="11"/>
    <x v="0"/>
    <x v="0"/>
    <x v="0"/>
    <x v="215"/>
    <x v="215"/>
    <x v="118"/>
    <x v="14"/>
    <x v="2"/>
    <m/>
    <m/>
    <m/>
    <m/>
    <n v="2602"/>
    <m/>
    <m/>
  </r>
  <r>
    <x v="9"/>
    <x v="0"/>
    <x v="0"/>
    <x v="0"/>
    <m/>
    <x v="11"/>
    <x v="0"/>
    <x v="0"/>
    <x v="0"/>
    <x v="207"/>
    <x v="207"/>
    <x v="117"/>
    <x v="14"/>
    <x v="2"/>
    <m/>
    <m/>
    <m/>
    <m/>
    <n v="3728"/>
    <m/>
    <m/>
  </r>
  <r>
    <x v="9"/>
    <x v="0"/>
    <x v="1"/>
    <x v="0"/>
    <m/>
    <x v="11"/>
    <x v="0"/>
    <x v="0"/>
    <x v="0"/>
    <x v="216"/>
    <x v="216"/>
    <x v="122"/>
    <x v="14"/>
    <x v="2"/>
    <m/>
    <m/>
    <m/>
    <m/>
    <n v="5227"/>
    <m/>
    <m/>
  </r>
  <r>
    <x v="9"/>
    <x v="0"/>
    <x v="1"/>
    <x v="0"/>
    <m/>
    <x v="11"/>
    <x v="0"/>
    <x v="0"/>
    <x v="0"/>
    <x v="229"/>
    <x v="229"/>
    <x v="128"/>
    <x v="15"/>
    <x v="2"/>
    <m/>
    <m/>
    <m/>
    <m/>
    <n v="2206.17"/>
    <m/>
    <m/>
  </r>
  <r>
    <x v="9"/>
    <x v="0"/>
    <x v="0"/>
    <x v="0"/>
    <m/>
    <x v="11"/>
    <x v="0"/>
    <x v="0"/>
    <x v="1"/>
    <x v="230"/>
    <x v="230"/>
    <x v="129"/>
    <x v="15"/>
    <x v="2"/>
    <m/>
    <m/>
    <m/>
    <m/>
    <n v="12839"/>
    <m/>
    <m/>
  </r>
  <r>
    <x v="9"/>
    <x v="0"/>
    <x v="0"/>
    <x v="0"/>
    <m/>
    <x v="11"/>
    <x v="0"/>
    <x v="0"/>
    <x v="0"/>
    <x v="231"/>
    <x v="231"/>
    <x v="130"/>
    <x v="15"/>
    <x v="2"/>
    <m/>
    <m/>
    <m/>
    <m/>
    <n v="11157"/>
    <m/>
    <m/>
  </r>
  <r>
    <x v="9"/>
    <x v="0"/>
    <x v="0"/>
    <x v="0"/>
    <m/>
    <x v="11"/>
    <x v="0"/>
    <x v="0"/>
    <x v="0"/>
    <x v="232"/>
    <x v="232"/>
    <x v="131"/>
    <x v="15"/>
    <x v="2"/>
    <m/>
    <m/>
    <m/>
    <m/>
    <n v="5056"/>
    <m/>
    <m/>
  </r>
  <r>
    <x v="9"/>
    <x v="0"/>
    <x v="0"/>
    <x v="0"/>
    <m/>
    <x v="11"/>
    <x v="0"/>
    <x v="0"/>
    <x v="0"/>
    <x v="240"/>
    <x v="240"/>
    <x v="139"/>
    <x v="15"/>
    <x v="2"/>
    <m/>
    <m/>
    <m/>
    <m/>
    <n v="6073.33"/>
    <m/>
    <m/>
  </r>
  <r>
    <x v="9"/>
    <x v="0"/>
    <x v="1"/>
    <x v="0"/>
    <m/>
    <x v="11"/>
    <x v="0"/>
    <x v="0"/>
    <x v="0"/>
    <x v="233"/>
    <x v="233"/>
    <x v="132"/>
    <x v="15"/>
    <x v="2"/>
    <m/>
    <m/>
    <m/>
    <m/>
    <n v="900"/>
    <m/>
    <m/>
  </r>
  <r>
    <x v="9"/>
    <x v="0"/>
    <x v="1"/>
    <x v="0"/>
    <m/>
    <x v="11"/>
    <x v="0"/>
    <x v="0"/>
    <x v="0"/>
    <x v="244"/>
    <x v="244"/>
    <x v="141"/>
    <x v="15"/>
    <x v="2"/>
    <m/>
    <m/>
    <m/>
    <m/>
    <n v="250"/>
    <m/>
    <m/>
  </r>
  <r>
    <x v="9"/>
    <x v="0"/>
    <x v="1"/>
    <x v="0"/>
    <m/>
    <x v="11"/>
    <x v="0"/>
    <x v="0"/>
    <x v="0"/>
    <x v="234"/>
    <x v="234"/>
    <x v="133"/>
    <x v="15"/>
    <x v="2"/>
    <m/>
    <m/>
    <m/>
    <m/>
    <n v="5000"/>
    <m/>
    <m/>
  </r>
  <r>
    <x v="9"/>
    <x v="0"/>
    <x v="1"/>
    <x v="0"/>
    <m/>
    <x v="11"/>
    <x v="0"/>
    <x v="0"/>
    <x v="0"/>
    <x v="235"/>
    <x v="235"/>
    <x v="134"/>
    <x v="15"/>
    <x v="2"/>
    <m/>
    <m/>
    <m/>
    <m/>
    <n v="500"/>
    <m/>
    <m/>
  </r>
  <r>
    <x v="9"/>
    <x v="0"/>
    <x v="0"/>
    <x v="0"/>
    <m/>
    <x v="11"/>
    <x v="0"/>
    <x v="0"/>
    <x v="0"/>
    <x v="236"/>
    <x v="236"/>
    <x v="135"/>
    <x v="15"/>
    <x v="2"/>
    <m/>
    <m/>
    <m/>
    <m/>
    <n v="3580"/>
    <m/>
    <m/>
  </r>
  <r>
    <x v="9"/>
    <x v="0"/>
    <x v="1"/>
    <x v="0"/>
    <m/>
    <x v="11"/>
    <x v="0"/>
    <x v="0"/>
    <x v="0"/>
    <x v="242"/>
    <x v="242"/>
    <x v="141"/>
    <x v="15"/>
    <x v="2"/>
    <m/>
    <m/>
    <m/>
    <m/>
    <n v="0"/>
    <m/>
    <m/>
  </r>
  <r>
    <x v="9"/>
    <x v="0"/>
    <x v="1"/>
    <x v="1"/>
    <m/>
    <x v="11"/>
    <x v="0"/>
    <x v="0"/>
    <x v="1"/>
    <x v="243"/>
    <x v="243"/>
    <x v="142"/>
    <x v="15"/>
    <x v="2"/>
    <m/>
    <m/>
    <m/>
    <m/>
    <n v="4223"/>
    <m/>
    <m/>
  </r>
  <r>
    <x v="9"/>
    <x v="0"/>
    <x v="1"/>
    <x v="0"/>
    <m/>
    <x v="11"/>
    <x v="0"/>
    <x v="0"/>
    <x v="0"/>
    <x v="246"/>
    <x v="246"/>
    <x v="141"/>
    <x v="15"/>
    <x v="2"/>
    <m/>
    <m/>
    <m/>
    <m/>
    <n v="0"/>
    <m/>
    <m/>
  </r>
  <r>
    <x v="9"/>
    <x v="0"/>
    <x v="0"/>
    <x v="0"/>
    <m/>
    <x v="11"/>
    <x v="0"/>
    <x v="0"/>
    <x v="0"/>
    <x v="238"/>
    <x v="238"/>
    <x v="137"/>
    <x v="15"/>
    <x v="2"/>
    <m/>
    <m/>
    <m/>
    <m/>
    <n v="5294"/>
    <m/>
    <m/>
  </r>
  <r>
    <x v="9"/>
    <x v="0"/>
    <x v="1"/>
    <x v="0"/>
    <m/>
    <x v="11"/>
    <x v="0"/>
    <x v="0"/>
    <x v="0"/>
    <x v="245"/>
    <x v="245"/>
    <x v="142"/>
    <x v="15"/>
    <x v="2"/>
    <m/>
    <m/>
    <m/>
    <m/>
    <n v="500"/>
    <m/>
    <m/>
  </r>
  <r>
    <x v="9"/>
    <x v="0"/>
    <x v="1"/>
    <x v="0"/>
    <m/>
    <x v="11"/>
    <x v="0"/>
    <x v="0"/>
    <x v="0"/>
    <x v="247"/>
    <x v="247"/>
    <x v="141"/>
    <x v="15"/>
    <x v="2"/>
    <m/>
    <m/>
    <m/>
    <m/>
    <n v="500"/>
    <m/>
    <m/>
  </r>
  <r>
    <x v="9"/>
    <x v="0"/>
    <x v="1"/>
    <x v="0"/>
    <m/>
    <x v="11"/>
    <x v="0"/>
    <x v="0"/>
    <x v="0"/>
    <x v="237"/>
    <x v="237"/>
    <x v="136"/>
    <x v="15"/>
    <x v="2"/>
    <m/>
    <m/>
    <m/>
    <m/>
    <n v="500"/>
    <m/>
    <m/>
  </r>
  <r>
    <x v="9"/>
    <x v="0"/>
    <x v="1"/>
    <x v="0"/>
    <m/>
    <x v="11"/>
    <x v="0"/>
    <x v="0"/>
    <x v="0"/>
    <x v="239"/>
    <x v="239"/>
    <x v="138"/>
    <x v="15"/>
    <x v="2"/>
    <m/>
    <m/>
    <m/>
    <m/>
    <n v="1500"/>
    <m/>
    <m/>
  </r>
  <r>
    <x v="9"/>
    <x v="0"/>
    <x v="0"/>
    <x v="0"/>
    <m/>
    <x v="11"/>
    <x v="0"/>
    <x v="0"/>
    <x v="0"/>
    <x v="250"/>
    <x v="250"/>
    <x v="144"/>
    <x v="15"/>
    <x v="2"/>
    <m/>
    <m/>
    <m/>
    <m/>
    <n v="2359.7600000000002"/>
    <m/>
    <m/>
  </r>
  <r>
    <x v="9"/>
    <x v="0"/>
    <x v="0"/>
    <x v="0"/>
    <m/>
    <x v="11"/>
    <x v="0"/>
    <x v="0"/>
    <x v="0"/>
    <x v="241"/>
    <x v="241"/>
    <x v="140"/>
    <x v="15"/>
    <x v="2"/>
    <m/>
    <m/>
    <m/>
    <m/>
    <n v="0"/>
    <m/>
    <m/>
  </r>
  <r>
    <x v="9"/>
    <x v="0"/>
    <x v="1"/>
    <x v="0"/>
    <m/>
    <x v="11"/>
    <x v="0"/>
    <x v="0"/>
    <x v="0"/>
    <x v="248"/>
    <x v="248"/>
    <x v="141"/>
    <x v="15"/>
    <x v="2"/>
    <m/>
    <m/>
    <m/>
    <m/>
    <n v="0"/>
    <m/>
    <m/>
  </r>
  <r>
    <x v="9"/>
    <x v="0"/>
    <x v="0"/>
    <x v="1"/>
    <m/>
    <x v="11"/>
    <x v="0"/>
    <x v="0"/>
    <x v="0"/>
    <x v="251"/>
    <x v="251"/>
    <x v="145"/>
    <x v="15"/>
    <x v="2"/>
    <m/>
    <m/>
    <m/>
    <m/>
    <n v="5000"/>
    <m/>
    <m/>
  </r>
  <r>
    <x v="9"/>
    <x v="0"/>
    <x v="0"/>
    <x v="0"/>
    <m/>
    <x v="11"/>
    <x v="0"/>
    <x v="0"/>
    <x v="0"/>
    <x v="252"/>
    <x v="252"/>
    <x v="146"/>
    <x v="17"/>
    <x v="2"/>
    <m/>
    <m/>
    <m/>
    <m/>
    <n v="6404"/>
    <m/>
    <m/>
  </r>
  <r>
    <x v="9"/>
    <x v="0"/>
    <x v="0"/>
    <x v="0"/>
    <m/>
    <x v="11"/>
    <x v="0"/>
    <x v="0"/>
    <x v="0"/>
    <x v="253"/>
    <x v="253"/>
    <x v="147"/>
    <x v="17"/>
    <x v="2"/>
    <m/>
    <m/>
    <m/>
    <m/>
    <n v="1500"/>
    <m/>
    <m/>
  </r>
  <r>
    <x v="9"/>
    <x v="0"/>
    <x v="1"/>
    <x v="0"/>
    <m/>
    <x v="11"/>
    <x v="0"/>
    <x v="0"/>
    <x v="0"/>
    <x v="255"/>
    <x v="255"/>
    <x v="148"/>
    <x v="17"/>
    <x v="2"/>
    <m/>
    <m/>
    <m/>
    <m/>
    <n v="2500"/>
    <m/>
    <m/>
  </r>
  <r>
    <x v="9"/>
    <x v="0"/>
    <x v="0"/>
    <x v="0"/>
    <m/>
    <x v="11"/>
    <x v="0"/>
    <x v="0"/>
    <x v="0"/>
    <x v="258"/>
    <x v="258"/>
    <x v="149"/>
    <x v="17"/>
    <x v="2"/>
    <m/>
    <m/>
    <m/>
    <m/>
    <n v="250"/>
    <m/>
    <m/>
  </r>
  <r>
    <x v="9"/>
    <x v="0"/>
    <x v="0"/>
    <x v="0"/>
    <m/>
    <x v="11"/>
    <x v="0"/>
    <x v="0"/>
    <x v="0"/>
    <x v="261"/>
    <x v="261"/>
    <x v="150"/>
    <x v="17"/>
    <x v="2"/>
    <m/>
    <m/>
    <m/>
    <m/>
    <n v="3893.25"/>
    <m/>
    <m/>
  </r>
  <r>
    <x v="9"/>
    <x v="0"/>
    <x v="1"/>
    <x v="0"/>
    <m/>
    <x v="11"/>
    <x v="0"/>
    <x v="0"/>
    <x v="0"/>
    <x v="264"/>
    <x v="264"/>
    <x v="151"/>
    <x v="17"/>
    <x v="2"/>
    <m/>
    <m/>
    <m/>
    <m/>
    <n v="750"/>
    <m/>
    <m/>
  </r>
  <r>
    <x v="9"/>
    <x v="0"/>
    <x v="0"/>
    <x v="1"/>
    <m/>
    <x v="11"/>
    <x v="0"/>
    <x v="0"/>
    <x v="0"/>
    <x v="267"/>
    <x v="267"/>
    <x v="152"/>
    <x v="17"/>
    <x v="2"/>
    <m/>
    <m/>
    <m/>
    <m/>
    <n v="2245"/>
    <m/>
    <m/>
  </r>
  <r>
    <x v="9"/>
    <x v="0"/>
    <x v="1"/>
    <x v="0"/>
    <m/>
    <x v="11"/>
    <x v="0"/>
    <x v="0"/>
    <x v="0"/>
    <x v="266"/>
    <x v="266"/>
    <x v="151"/>
    <x v="17"/>
    <x v="2"/>
    <m/>
    <m/>
    <m/>
    <m/>
    <n v="125"/>
    <m/>
    <m/>
  </r>
  <r>
    <x v="9"/>
    <x v="0"/>
    <x v="0"/>
    <x v="0"/>
    <m/>
    <x v="11"/>
    <x v="0"/>
    <x v="0"/>
    <x v="0"/>
    <x v="268"/>
    <x v="268"/>
    <x v="147"/>
    <x v="17"/>
    <x v="2"/>
    <m/>
    <m/>
    <m/>
    <m/>
    <n v="1682"/>
    <m/>
    <m/>
  </r>
  <r>
    <x v="9"/>
    <x v="0"/>
    <x v="1"/>
    <x v="0"/>
    <m/>
    <x v="11"/>
    <x v="0"/>
    <x v="0"/>
    <x v="0"/>
    <x v="263"/>
    <x v="263"/>
    <x v="150"/>
    <x v="17"/>
    <x v="2"/>
    <m/>
    <m/>
    <m/>
    <m/>
    <n v="500"/>
    <m/>
    <m/>
  </r>
  <r>
    <x v="9"/>
    <x v="0"/>
    <x v="0"/>
    <x v="0"/>
    <m/>
    <x v="11"/>
    <x v="0"/>
    <x v="0"/>
    <x v="0"/>
    <x v="257"/>
    <x v="257"/>
    <x v="148"/>
    <x v="17"/>
    <x v="2"/>
    <m/>
    <m/>
    <m/>
    <m/>
    <n v="0"/>
    <m/>
    <m/>
  </r>
  <r>
    <x v="9"/>
    <x v="0"/>
    <x v="0"/>
    <x v="0"/>
    <m/>
    <x v="11"/>
    <x v="0"/>
    <x v="0"/>
    <x v="0"/>
    <x v="256"/>
    <x v="256"/>
    <x v="148"/>
    <x v="17"/>
    <x v="2"/>
    <m/>
    <m/>
    <m/>
    <m/>
    <n v="567"/>
    <m/>
    <m/>
  </r>
  <r>
    <x v="9"/>
    <x v="0"/>
    <x v="1"/>
    <x v="0"/>
    <m/>
    <x v="11"/>
    <x v="0"/>
    <x v="0"/>
    <x v="0"/>
    <x v="259"/>
    <x v="259"/>
    <x v="149"/>
    <x v="17"/>
    <x v="2"/>
    <m/>
    <m/>
    <m/>
    <m/>
    <n v="2000"/>
    <m/>
    <m/>
  </r>
  <r>
    <x v="9"/>
    <x v="0"/>
    <x v="0"/>
    <x v="0"/>
    <m/>
    <x v="11"/>
    <x v="0"/>
    <x v="0"/>
    <x v="0"/>
    <x v="269"/>
    <x v="269"/>
    <x v="147"/>
    <x v="17"/>
    <x v="2"/>
    <m/>
    <m/>
    <m/>
    <m/>
    <n v="1108"/>
    <m/>
    <m/>
  </r>
  <r>
    <x v="9"/>
    <x v="0"/>
    <x v="1"/>
    <x v="0"/>
    <m/>
    <x v="11"/>
    <x v="0"/>
    <x v="0"/>
    <x v="0"/>
    <x v="270"/>
    <x v="270"/>
    <x v="153"/>
    <x v="17"/>
    <x v="2"/>
    <m/>
    <m/>
    <m/>
    <m/>
    <n v="5100"/>
    <m/>
    <m/>
  </r>
  <r>
    <x v="9"/>
    <x v="0"/>
    <x v="0"/>
    <x v="0"/>
    <m/>
    <x v="11"/>
    <x v="0"/>
    <x v="0"/>
    <x v="0"/>
    <x v="260"/>
    <x v="260"/>
    <x v="149"/>
    <x v="17"/>
    <x v="2"/>
    <m/>
    <m/>
    <m/>
    <m/>
    <n v="2069"/>
    <m/>
    <m/>
  </r>
  <r>
    <x v="9"/>
    <x v="0"/>
    <x v="1"/>
    <x v="0"/>
    <m/>
    <x v="11"/>
    <x v="0"/>
    <x v="0"/>
    <x v="0"/>
    <x v="254"/>
    <x v="254"/>
    <x v="147"/>
    <x v="17"/>
    <x v="2"/>
    <m/>
    <m/>
    <m/>
    <m/>
    <n v="0"/>
    <m/>
    <m/>
  </r>
  <r>
    <x v="9"/>
    <x v="0"/>
    <x v="0"/>
    <x v="0"/>
    <m/>
    <x v="11"/>
    <x v="0"/>
    <x v="0"/>
    <x v="0"/>
    <x v="262"/>
    <x v="262"/>
    <x v="150"/>
    <x v="17"/>
    <x v="2"/>
    <m/>
    <m/>
    <m/>
    <m/>
    <n v="1800"/>
    <m/>
    <m/>
  </r>
  <r>
    <x v="9"/>
    <x v="0"/>
    <x v="1"/>
    <x v="0"/>
    <m/>
    <x v="11"/>
    <x v="0"/>
    <x v="0"/>
    <x v="0"/>
    <x v="265"/>
    <x v="265"/>
    <x v="151"/>
    <x v="17"/>
    <x v="2"/>
    <m/>
    <m/>
    <m/>
    <m/>
    <n v="0"/>
    <m/>
    <m/>
  </r>
  <r>
    <x v="9"/>
    <x v="0"/>
    <x v="0"/>
    <x v="0"/>
    <m/>
    <x v="11"/>
    <x v="0"/>
    <x v="0"/>
    <x v="0"/>
    <x v="271"/>
    <x v="271"/>
    <x v="154"/>
    <x v="18"/>
    <x v="2"/>
    <m/>
    <m/>
    <m/>
    <m/>
    <n v="310"/>
    <m/>
    <m/>
  </r>
  <r>
    <x v="9"/>
    <x v="0"/>
    <x v="1"/>
    <x v="0"/>
    <m/>
    <x v="11"/>
    <x v="0"/>
    <x v="0"/>
    <x v="0"/>
    <x v="272"/>
    <x v="272"/>
    <x v="155"/>
    <x v="18"/>
    <x v="2"/>
    <m/>
    <m/>
    <m/>
    <m/>
    <n v="0"/>
    <m/>
    <m/>
  </r>
  <r>
    <x v="9"/>
    <x v="0"/>
    <x v="0"/>
    <x v="0"/>
    <m/>
    <x v="11"/>
    <x v="0"/>
    <x v="0"/>
    <x v="0"/>
    <x v="273"/>
    <x v="273"/>
    <x v="156"/>
    <x v="18"/>
    <x v="2"/>
    <m/>
    <m/>
    <m/>
    <m/>
    <n v="10627"/>
    <m/>
    <m/>
  </r>
  <r>
    <x v="9"/>
    <x v="0"/>
    <x v="0"/>
    <x v="0"/>
    <m/>
    <x v="11"/>
    <x v="0"/>
    <x v="0"/>
    <x v="0"/>
    <x v="274"/>
    <x v="274"/>
    <x v="157"/>
    <x v="18"/>
    <x v="2"/>
    <m/>
    <m/>
    <m/>
    <m/>
    <n v="5605"/>
    <m/>
    <m/>
  </r>
  <r>
    <x v="9"/>
    <x v="0"/>
    <x v="1"/>
    <x v="0"/>
    <m/>
    <x v="11"/>
    <x v="0"/>
    <x v="0"/>
    <x v="0"/>
    <x v="275"/>
    <x v="276"/>
    <x v="154"/>
    <x v="18"/>
    <x v="2"/>
    <m/>
    <m/>
    <m/>
    <m/>
    <n v="3000"/>
    <m/>
    <m/>
  </r>
  <r>
    <x v="9"/>
    <x v="0"/>
    <x v="0"/>
    <x v="0"/>
    <m/>
    <x v="11"/>
    <x v="0"/>
    <x v="0"/>
    <x v="0"/>
    <x v="276"/>
    <x v="277"/>
    <x v="154"/>
    <x v="18"/>
    <x v="2"/>
    <m/>
    <m/>
    <m/>
    <m/>
    <n v="2231"/>
    <m/>
    <m/>
  </r>
  <r>
    <x v="9"/>
    <x v="0"/>
    <x v="1"/>
    <x v="0"/>
    <m/>
    <x v="11"/>
    <x v="0"/>
    <x v="0"/>
    <x v="0"/>
    <x v="277"/>
    <x v="278"/>
    <x v="158"/>
    <x v="18"/>
    <x v="2"/>
    <m/>
    <m/>
    <m/>
    <m/>
    <n v="1500"/>
    <m/>
    <m/>
  </r>
  <r>
    <x v="9"/>
    <x v="0"/>
    <x v="0"/>
    <x v="0"/>
    <m/>
    <x v="11"/>
    <x v="0"/>
    <x v="0"/>
    <x v="0"/>
    <x v="278"/>
    <x v="279"/>
    <x v="159"/>
    <x v="18"/>
    <x v="2"/>
    <m/>
    <m/>
    <m/>
    <m/>
    <n v="2098.33"/>
    <m/>
    <m/>
  </r>
  <r>
    <x v="9"/>
    <x v="0"/>
    <x v="1"/>
    <x v="0"/>
    <m/>
    <x v="11"/>
    <x v="0"/>
    <x v="0"/>
    <x v="0"/>
    <x v="279"/>
    <x v="280"/>
    <x v="154"/>
    <x v="18"/>
    <x v="2"/>
    <m/>
    <m/>
    <m/>
    <m/>
    <n v="5000"/>
    <m/>
    <m/>
  </r>
  <r>
    <x v="9"/>
    <x v="0"/>
    <x v="0"/>
    <x v="0"/>
    <m/>
    <x v="11"/>
    <x v="0"/>
    <x v="0"/>
    <x v="0"/>
    <x v="280"/>
    <x v="281"/>
    <x v="154"/>
    <x v="18"/>
    <x v="2"/>
    <m/>
    <m/>
    <m/>
    <m/>
    <n v="0"/>
    <m/>
    <m/>
  </r>
  <r>
    <x v="9"/>
    <x v="0"/>
    <x v="1"/>
    <x v="0"/>
    <m/>
    <x v="11"/>
    <x v="0"/>
    <x v="0"/>
    <x v="0"/>
    <x v="281"/>
    <x v="282"/>
    <x v="154"/>
    <x v="18"/>
    <x v="2"/>
    <m/>
    <m/>
    <m/>
    <m/>
    <n v="1750"/>
    <m/>
    <m/>
  </r>
  <r>
    <x v="9"/>
    <x v="0"/>
    <x v="1"/>
    <x v="0"/>
    <m/>
    <x v="11"/>
    <x v="0"/>
    <x v="0"/>
    <x v="0"/>
    <x v="282"/>
    <x v="283"/>
    <x v="160"/>
    <x v="18"/>
    <x v="2"/>
    <m/>
    <m/>
    <m/>
    <m/>
    <n v="600"/>
    <m/>
    <m/>
  </r>
  <r>
    <x v="9"/>
    <x v="0"/>
    <x v="0"/>
    <x v="0"/>
    <m/>
    <x v="11"/>
    <x v="0"/>
    <x v="0"/>
    <x v="0"/>
    <x v="283"/>
    <x v="284"/>
    <x v="159"/>
    <x v="18"/>
    <x v="2"/>
    <m/>
    <m/>
    <m/>
    <m/>
    <n v="1917"/>
    <m/>
    <m/>
  </r>
  <r>
    <x v="9"/>
    <x v="0"/>
    <x v="1"/>
    <x v="0"/>
    <m/>
    <x v="11"/>
    <x v="0"/>
    <x v="0"/>
    <x v="0"/>
    <x v="284"/>
    <x v="285"/>
    <x v="160"/>
    <x v="18"/>
    <x v="2"/>
    <m/>
    <m/>
    <m/>
    <m/>
    <n v="937"/>
    <m/>
    <m/>
  </r>
  <r>
    <x v="9"/>
    <x v="0"/>
    <x v="1"/>
    <x v="0"/>
    <m/>
    <x v="11"/>
    <x v="0"/>
    <x v="0"/>
    <x v="0"/>
    <x v="285"/>
    <x v="286"/>
    <x v="155"/>
    <x v="18"/>
    <x v="2"/>
    <m/>
    <m/>
    <m/>
    <m/>
    <n v="1772.83"/>
    <m/>
    <m/>
  </r>
  <r>
    <x v="9"/>
    <x v="0"/>
    <x v="0"/>
    <x v="0"/>
    <m/>
    <x v="11"/>
    <x v="0"/>
    <x v="0"/>
    <x v="0"/>
    <x v="286"/>
    <x v="287"/>
    <x v="160"/>
    <x v="18"/>
    <x v="2"/>
    <m/>
    <m/>
    <m/>
    <m/>
    <n v="400"/>
    <m/>
    <m/>
  </r>
  <r>
    <x v="9"/>
    <x v="0"/>
    <x v="0"/>
    <x v="0"/>
    <m/>
    <x v="11"/>
    <x v="0"/>
    <x v="0"/>
    <x v="0"/>
    <x v="287"/>
    <x v="288"/>
    <x v="159"/>
    <x v="18"/>
    <x v="2"/>
    <m/>
    <m/>
    <m/>
    <m/>
    <n v="1908"/>
    <m/>
    <m/>
  </r>
  <r>
    <x v="9"/>
    <x v="0"/>
    <x v="1"/>
    <x v="0"/>
    <m/>
    <x v="11"/>
    <x v="0"/>
    <x v="0"/>
    <x v="0"/>
    <x v="289"/>
    <x v="290"/>
    <x v="162"/>
    <x v="19"/>
    <x v="2"/>
    <m/>
    <m/>
    <m/>
    <m/>
    <n v="1000"/>
    <m/>
    <m/>
  </r>
  <r>
    <x v="9"/>
    <x v="0"/>
    <x v="0"/>
    <x v="0"/>
    <m/>
    <x v="11"/>
    <x v="0"/>
    <x v="0"/>
    <x v="0"/>
    <x v="291"/>
    <x v="292"/>
    <x v="164"/>
    <x v="19"/>
    <x v="2"/>
    <m/>
    <m/>
    <m/>
    <m/>
    <n v="0"/>
    <m/>
    <m/>
  </r>
  <r>
    <x v="9"/>
    <x v="0"/>
    <x v="1"/>
    <x v="0"/>
    <m/>
    <x v="11"/>
    <x v="0"/>
    <x v="0"/>
    <x v="1"/>
    <x v="292"/>
    <x v="293"/>
    <x v="165"/>
    <x v="19"/>
    <x v="2"/>
    <m/>
    <m/>
    <m/>
    <m/>
    <n v="3000"/>
    <m/>
    <m/>
  </r>
  <r>
    <x v="9"/>
    <x v="0"/>
    <x v="0"/>
    <x v="0"/>
    <m/>
    <x v="11"/>
    <x v="0"/>
    <x v="0"/>
    <x v="0"/>
    <x v="294"/>
    <x v="295"/>
    <x v="167"/>
    <x v="19"/>
    <x v="2"/>
    <m/>
    <m/>
    <m/>
    <m/>
    <n v="2250"/>
    <m/>
    <m/>
  </r>
  <r>
    <x v="9"/>
    <x v="0"/>
    <x v="1"/>
    <x v="0"/>
    <m/>
    <x v="11"/>
    <x v="0"/>
    <x v="0"/>
    <x v="0"/>
    <x v="302"/>
    <x v="305"/>
    <x v="175"/>
    <x v="19"/>
    <x v="2"/>
    <m/>
    <m/>
    <m/>
    <m/>
    <n v="500"/>
    <m/>
    <m/>
  </r>
  <r>
    <x v="9"/>
    <x v="0"/>
    <x v="1"/>
    <x v="0"/>
    <m/>
    <x v="11"/>
    <x v="0"/>
    <x v="0"/>
    <x v="0"/>
    <x v="296"/>
    <x v="297"/>
    <x v="169"/>
    <x v="19"/>
    <x v="2"/>
    <m/>
    <m/>
    <m/>
    <m/>
    <n v="0"/>
    <m/>
    <m/>
  </r>
  <r>
    <x v="9"/>
    <x v="0"/>
    <x v="1"/>
    <x v="0"/>
    <m/>
    <x v="11"/>
    <x v="0"/>
    <x v="0"/>
    <x v="0"/>
    <x v="297"/>
    <x v="298"/>
    <x v="170"/>
    <x v="19"/>
    <x v="2"/>
    <m/>
    <m/>
    <m/>
    <m/>
    <n v="1500"/>
    <m/>
    <m/>
  </r>
  <r>
    <x v="9"/>
    <x v="0"/>
    <x v="1"/>
    <x v="0"/>
    <m/>
    <x v="11"/>
    <x v="0"/>
    <x v="0"/>
    <x v="0"/>
    <x v="293"/>
    <x v="294"/>
    <x v="166"/>
    <x v="19"/>
    <x v="2"/>
    <m/>
    <m/>
    <m/>
    <m/>
    <n v="4100"/>
    <m/>
    <m/>
  </r>
  <r>
    <x v="9"/>
    <x v="0"/>
    <x v="1"/>
    <x v="1"/>
    <m/>
    <x v="11"/>
    <x v="0"/>
    <x v="0"/>
    <x v="0"/>
    <x v="298"/>
    <x v="300"/>
    <x v="171"/>
    <x v="19"/>
    <x v="2"/>
    <m/>
    <m/>
    <m/>
    <m/>
    <n v="3605"/>
    <m/>
    <m/>
  </r>
  <r>
    <x v="9"/>
    <x v="0"/>
    <x v="0"/>
    <x v="1"/>
    <m/>
    <x v="11"/>
    <x v="0"/>
    <x v="0"/>
    <x v="0"/>
    <x v="295"/>
    <x v="296"/>
    <x v="168"/>
    <x v="19"/>
    <x v="2"/>
    <m/>
    <m/>
    <m/>
    <m/>
    <n v="0"/>
    <m/>
    <m/>
  </r>
  <r>
    <x v="9"/>
    <x v="0"/>
    <x v="0"/>
    <x v="0"/>
    <m/>
    <x v="11"/>
    <x v="0"/>
    <x v="0"/>
    <x v="0"/>
    <x v="299"/>
    <x v="301"/>
    <x v="172"/>
    <x v="19"/>
    <x v="2"/>
    <m/>
    <m/>
    <m/>
    <m/>
    <n v="11547.25"/>
    <m/>
    <m/>
  </r>
  <r>
    <x v="9"/>
    <x v="0"/>
    <x v="1"/>
    <x v="0"/>
    <m/>
    <x v="11"/>
    <x v="0"/>
    <x v="0"/>
    <x v="0"/>
    <x v="300"/>
    <x v="303"/>
    <x v="173"/>
    <x v="19"/>
    <x v="2"/>
    <m/>
    <m/>
    <m/>
    <m/>
    <n v="1250"/>
    <m/>
    <m/>
  </r>
  <r>
    <x v="9"/>
    <x v="0"/>
    <x v="1"/>
    <x v="0"/>
    <m/>
    <x v="11"/>
    <x v="0"/>
    <x v="0"/>
    <x v="0"/>
    <x v="301"/>
    <x v="304"/>
    <x v="174"/>
    <x v="19"/>
    <x v="2"/>
    <m/>
    <m/>
    <m/>
    <m/>
    <m/>
    <m/>
    <m/>
  </r>
  <r>
    <x v="9"/>
    <x v="0"/>
    <x v="0"/>
    <x v="0"/>
    <m/>
    <x v="11"/>
    <x v="0"/>
    <x v="0"/>
    <x v="0"/>
    <x v="303"/>
    <x v="306"/>
    <x v="176"/>
    <x v="19"/>
    <x v="2"/>
    <m/>
    <m/>
    <m/>
    <m/>
    <n v="0"/>
    <m/>
    <m/>
  </r>
  <r>
    <x v="9"/>
    <x v="0"/>
    <x v="1"/>
    <x v="1"/>
    <m/>
    <x v="11"/>
    <x v="0"/>
    <x v="0"/>
    <x v="0"/>
    <x v="288"/>
    <x v="289"/>
    <x v="161"/>
    <x v="19"/>
    <x v="2"/>
    <m/>
    <m/>
    <m/>
    <m/>
    <n v="4497.42"/>
    <m/>
    <m/>
  </r>
  <r>
    <x v="9"/>
    <x v="0"/>
    <x v="1"/>
    <x v="0"/>
    <m/>
    <x v="11"/>
    <x v="0"/>
    <x v="0"/>
    <x v="0"/>
    <x v="304"/>
    <x v="307"/>
    <x v="177"/>
    <x v="19"/>
    <x v="2"/>
    <m/>
    <m/>
    <m/>
    <m/>
    <n v="3500"/>
    <m/>
    <m/>
  </r>
  <r>
    <x v="9"/>
    <x v="0"/>
    <x v="1"/>
    <x v="0"/>
    <m/>
    <x v="11"/>
    <x v="0"/>
    <x v="0"/>
    <x v="0"/>
    <x v="305"/>
    <x v="308"/>
    <x v="178"/>
    <x v="19"/>
    <x v="2"/>
    <m/>
    <m/>
    <m/>
    <m/>
    <n v="750"/>
    <m/>
    <m/>
  </r>
  <r>
    <x v="9"/>
    <x v="0"/>
    <x v="0"/>
    <x v="0"/>
    <m/>
    <x v="11"/>
    <x v="0"/>
    <x v="0"/>
    <x v="0"/>
    <x v="290"/>
    <x v="291"/>
    <x v="163"/>
    <x v="19"/>
    <x v="2"/>
    <m/>
    <m/>
    <m/>
    <m/>
    <n v="3000"/>
    <m/>
    <m/>
  </r>
  <r>
    <x v="9"/>
    <x v="0"/>
    <x v="1"/>
    <x v="1"/>
    <m/>
    <x v="11"/>
    <x v="0"/>
    <x v="0"/>
    <x v="0"/>
    <x v="306"/>
    <x v="309"/>
    <x v="179"/>
    <x v="20"/>
    <x v="2"/>
    <m/>
    <m/>
    <m/>
    <m/>
    <n v="2747"/>
    <m/>
    <m/>
  </r>
  <r>
    <x v="9"/>
    <x v="0"/>
    <x v="1"/>
    <x v="0"/>
    <m/>
    <x v="11"/>
    <x v="0"/>
    <x v="0"/>
    <x v="0"/>
    <x v="308"/>
    <x v="311"/>
    <x v="180"/>
    <x v="20"/>
    <x v="2"/>
    <m/>
    <m/>
    <m/>
    <m/>
    <n v="810"/>
    <m/>
    <m/>
  </r>
  <r>
    <x v="9"/>
    <x v="0"/>
    <x v="1"/>
    <x v="0"/>
    <m/>
    <x v="11"/>
    <x v="0"/>
    <x v="0"/>
    <x v="0"/>
    <x v="327"/>
    <x v="330"/>
    <x v="186"/>
    <x v="20"/>
    <x v="2"/>
    <m/>
    <m/>
    <m/>
    <m/>
    <n v="4709"/>
    <m/>
    <m/>
  </r>
  <r>
    <x v="9"/>
    <x v="0"/>
    <x v="0"/>
    <x v="0"/>
    <m/>
    <x v="11"/>
    <x v="0"/>
    <x v="0"/>
    <x v="0"/>
    <x v="310"/>
    <x v="313"/>
    <x v="181"/>
    <x v="20"/>
    <x v="2"/>
    <m/>
    <m/>
    <m/>
    <m/>
    <n v="1952"/>
    <m/>
    <m/>
  </r>
  <r>
    <x v="9"/>
    <x v="0"/>
    <x v="0"/>
    <x v="0"/>
    <m/>
    <x v="11"/>
    <x v="0"/>
    <x v="0"/>
    <x v="0"/>
    <x v="330"/>
    <x v="333"/>
    <x v="187"/>
    <x v="20"/>
    <x v="2"/>
    <m/>
    <m/>
    <m/>
    <m/>
    <n v="4960"/>
    <m/>
    <m/>
  </r>
  <r>
    <x v="9"/>
    <x v="0"/>
    <x v="1"/>
    <x v="0"/>
    <m/>
    <x v="11"/>
    <x v="0"/>
    <x v="0"/>
    <x v="0"/>
    <x v="312"/>
    <x v="315"/>
    <x v="182"/>
    <x v="20"/>
    <x v="2"/>
    <m/>
    <m/>
    <m/>
    <m/>
    <n v="0"/>
    <m/>
    <m/>
  </r>
  <r>
    <x v="9"/>
    <x v="0"/>
    <x v="0"/>
    <x v="0"/>
    <m/>
    <x v="11"/>
    <x v="0"/>
    <x v="0"/>
    <x v="0"/>
    <x v="315"/>
    <x v="318"/>
    <x v="183"/>
    <x v="20"/>
    <x v="2"/>
    <m/>
    <m/>
    <m/>
    <m/>
    <n v="0"/>
    <m/>
    <m/>
  </r>
  <r>
    <x v="9"/>
    <x v="0"/>
    <x v="1"/>
    <x v="0"/>
    <m/>
    <x v="11"/>
    <x v="0"/>
    <x v="0"/>
    <x v="0"/>
    <x v="311"/>
    <x v="314"/>
    <x v="181"/>
    <x v="20"/>
    <x v="2"/>
    <m/>
    <m/>
    <m/>
    <m/>
    <n v="500"/>
    <m/>
    <m/>
  </r>
  <r>
    <x v="9"/>
    <x v="0"/>
    <x v="1"/>
    <x v="0"/>
    <m/>
    <x v="11"/>
    <x v="0"/>
    <x v="0"/>
    <x v="0"/>
    <x v="309"/>
    <x v="312"/>
    <x v="180"/>
    <x v="20"/>
    <x v="2"/>
    <m/>
    <m/>
    <m/>
    <m/>
    <n v="1762.5"/>
    <m/>
    <m/>
  </r>
  <r>
    <x v="9"/>
    <x v="0"/>
    <x v="1"/>
    <x v="0"/>
    <m/>
    <x v="11"/>
    <x v="0"/>
    <x v="0"/>
    <x v="0"/>
    <x v="318"/>
    <x v="321"/>
    <x v="184"/>
    <x v="20"/>
    <x v="2"/>
    <m/>
    <m/>
    <m/>
    <m/>
    <n v="500"/>
    <m/>
    <m/>
  </r>
  <r>
    <x v="9"/>
    <x v="0"/>
    <x v="1"/>
    <x v="0"/>
    <m/>
    <x v="11"/>
    <x v="0"/>
    <x v="0"/>
    <x v="0"/>
    <x v="328"/>
    <x v="331"/>
    <x v="186"/>
    <x v="20"/>
    <x v="2"/>
    <m/>
    <m/>
    <m/>
    <m/>
    <n v="2670.92"/>
    <m/>
    <m/>
  </r>
  <r>
    <x v="9"/>
    <x v="0"/>
    <x v="0"/>
    <x v="0"/>
    <m/>
    <x v="11"/>
    <x v="0"/>
    <x v="0"/>
    <x v="0"/>
    <x v="320"/>
    <x v="323"/>
    <x v="181"/>
    <x v="20"/>
    <x v="2"/>
    <m/>
    <m/>
    <m/>
    <m/>
    <n v="1500"/>
    <m/>
    <m/>
  </r>
  <r>
    <x v="9"/>
    <x v="0"/>
    <x v="0"/>
    <x v="0"/>
    <m/>
    <x v="11"/>
    <x v="0"/>
    <x v="0"/>
    <x v="0"/>
    <x v="321"/>
    <x v="324"/>
    <x v="184"/>
    <x v="20"/>
    <x v="2"/>
    <m/>
    <m/>
    <m/>
    <m/>
    <n v="1785.17"/>
    <m/>
    <m/>
  </r>
  <r>
    <x v="9"/>
    <x v="0"/>
    <x v="1"/>
    <x v="0"/>
    <m/>
    <x v="11"/>
    <x v="0"/>
    <x v="0"/>
    <x v="0"/>
    <x v="322"/>
    <x v="325"/>
    <x v="181"/>
    <x v="20"/>
    <x v="2"/>
    <m/>
    <m/>
    <m/>
    <m/>
    <n v="0"/>
    <m/>
    <m/>
  </r>
  <r>
    <x v="9"/>
    <x v="0"/>
    <x v="1"/>
    <x v="0"/>
    <m/>
    <x v="11"/>
    <x v="0"/>
    <x v="0"/>
    <x v="0"/>
    <x v="313"/>
    <x v="316"/>
    <x v="182"/>
    <x v="20"/>
    <x v="2"/>
    <m/>
    <m/>
    <m/>
    <m/>
    <n v="0"/>
    <m/>
    <m/>
  </r>
  <r>
    <x v="9"/>
    <x v="0"/>
    <x v="0"/>
    <x v="1"/>
    <m/>
    <x v="11"/>
    <x v="0"/>
    <x v="0"/>
    <x v="1"/>
    <x v="307"/>
    <x v="310"/>
    <x v="179"/>
    <x v="20"/>
    <x v="2"/>
    <m/>
    <m/>
    <m/>
    <m/>
    <n v="3983"/>
    <m/>
    <m/>
  </r>
  <r>
    <x v="9"/>
    <x v="0"/>
    <x v="0"/>
    <x v="0"/>
    <m/>
    <x v="11"/>
    <x v="0"/>
    <x v="0"/>
    <x v="0"/>
    <x v="316"/>
    <x v="319"/>
    <x v="183"/>
    <x v="20"/>
    <x v="2"/>
    <m/>
    <m/>
    <m/>
    <m/>
    <n v="0"/>
    <m/>
    <m/>
  </r>
  <r>
    <x v="9"/>
    <x v="0"/>
    <x v="0"/>
    <x v="0"/>
    <m/>
    <x v="11"/>
    <x v="0"/>
    <x v="0"/>
    <x v="0"/>
    <x v="317"/>
    <x v="320"/>
    <x v="183"/>
    <x v="20"/>
    <x v="2"/>
    <m/>
    <m/>
    <m/>
    <m/>
    <n v="436"/>
    <m/>
    <m/>
  </r>
  <r>
    <x v="9"/>
    <x v="0"/>
    <x v="0"/>
    <x v="0"/>
    <m/>
    <x v="11"/>
    <x v="0"/>
    <x v="0"/>
    <x v="0"/>
    <x v="329"/>
    <x v="332"/>
    <x v="186"/>
    <x v="20"/>
    <x v="2"/>
    <m/>
    <m/>
    <m/>
    <m/>
    <n v="616"/>
    <m/>
    <m/>
  </r>
  <r>
    <x v="9"/>
    <x v="0"/>
    <x v="1"/>
    <x v="0"/>
    <m/>
    <x v="11"/>
    <x v="0"/>
    <x v="0"/>
    <x v="0"/>
    <x v="324"/>
    <x v="327"/>
    <x v="181"/>
    <x v="20"/>
    <x v="2"/>
    <m/>
    <m/>
    <m/>
    <m/>
    <n v="800"/>
    <m/>
    <m/>
  </r>
  <r>
    <x v="9"/>
    <x v="0"/>
    <x v="1"/>
    <x v="0"/>
    <m/>
    <x v="11"/>
    <x v="0"/>
    <x v="0"/>
    <x v="0"/>
    <x v="319"/>
    <x v="322"/>
    <x v="184"/>
    <x v="20"/>
    <x v="2"/>
    <m/>
    <m/>
    <m/>
    <m/>
    <n v="0.01"/>
    <m/>
    <m/>
  </r>
  <r>
    <x v="9"/>
    <x v="0"/>
    <x v="1"/>
    <x v="0"/>
    <m/>
    <x v="11"/>
    <x v="0"/>
    <x v="0"/>
    <x v="0"/>
    <x v="325"/>
    <x v="328"/>
    <x v="181"/>
    <x v="20"/>
    <x v="2"/>
    <m/>
    <m/>
    <m/>
    <m/>
    <n v="0"/>
    <m/>
    <m/>
  </r>
  <r>
    <x v="9"/>
    <x v="0"/>
    <x v="1"/>
    <x v="0"/>
    <m/>
    <x v="11"/>
    <x v="0"/>
    <x v="0"/>
    <x v="0"/>
    <x v="314"/>
    <x v="317"/>
    <x v="182"/>
    <x v="20"/>
    <x v="2"/>
    <m/>
    <m/>
    <m/>
    <m/>
    <n v="100"/>
    <m/>
    <m/>
  </r>
  <r>
    <x v="9"/>
    <x v="0"/>
    <x v="1"/>
    <x v="0"/>
    <m/>
    <x v="11"/>
    <x v="0"/>
    <x v="0"/>
    <x v="0"/>
    <x v="323"/>
    <x v="326"/>
    <x v="181"/>
    <x v="20"/>
    <x v="2"/>
    <m/>
    <m/>
    <m/>
    <m/>
    <m/>
    <m/>
    <m/>
  </r>
  <r>
    <x v="9"/>
    <x v="0"/>
    <x v="1"/>
    <x v="0"/>
    <m/>
    <x v="11"/>
    <x v="0"/>
    <x v="0"/>
    <x v="0"/>
    <x v="326"/>
    <x v="329"/>
    <x v="185"/>
    <x v="20"/>
    <x v="2"/>
    <m/>
    <m/>
    <m/>
    <m/>
    <n v="2000.6"/>
    <m/>
    <m/>
  </r>
  <r>
    <x v="9"/>
    <x v="0"/>
    <x v="1"/>
    <x v="0"/>
    <m/>
    <x v="11"/>
    <x v="0"/>
    <x v="0"/>
    <x v="0"/>
    <x v="79"/>
    <x v="79"/>
    <x v="55"/>
    <x v="6"/>
    <x v="0"/>
    <m/>
    <m/>
    <m/>
    <m/>
    <n v="7371"/>
    <m/>
    <m/>
  </r>
  <r>
    <x v="9"/>
    <x v="0"/>
    <x v="0"/>
    <x v="0"/>
    <m/>
    <x v="11"/>
    <x v="0"/>
    <x v="0"/>
    <x v="0"/>
    <x v="80"/>
    <x v="80"/>
    <x v="55"/>
    <x v="6"/>
    <x v="0"/>
    <m/>
    <m/>
    <m/>
    <m/>
    <n v="395"/>
    <m/>
    <m/>
  </r>
  <r>
    <x v="9"/>
    <x v="0"/>
    <x v="0"/>
    <x v="0"/>
    <m/>
    <x v="11"/>
    <x v="0"/>
    <x v="0"/>
    <x v="0"/>
    <x v="81"/>
    <x v="81"/>
    <x v="56"/>
    <x v="6"/>
    <x v="0"/>
    <m/>
    <m/>
    <m/>
    <m/>
    <n v="1000"/>
    <m/>
    <m/>
  </r>
  <r>
    <x v="9"/>
    <x v="0"/>
    <x v="1"/>
    <x v="0"/>
    <m/>
    <x v="11"/>
    <x v="0"/>
    <x v="0"/>
    <x v="0"/>
    <x v="82"/>
    <x v="82"/>
    <x v="56"/>
    <x v="6"/>
    <x v="0"/>
    <m/>
    <m/>
    <m/>
    <m/>
    <n v="1000"/>
    <m/>
    <m/>
  </r>
  <r>
    <x v="9"/>
    <x v="0"/>
    <x v="0"/>
    <x v="0"/>
    <m/>
    <x v="11"/>
    <x v="0"/>
    <x v="0"/>
    <x v="0"/>
    <x v="83"/>
    <x v="83"/>
    <x v="56"/>
    <x v="6"/>
    <x v="0"/>
    <m/>
    <m/>
    <m/>
    <m/>
    <n v="5000"/>
    <m/>
    <m/>
  </r>
  <r>
    <x v="9"/>
    <x v="0"/>
    <x v="0"/>
    <x v="0"/>
    <m/>
    <x v="11"/>
    <x v="0"/>
    <x v="0"/>
    <x v="0"/>
    <x v="75"/>
    <x v="75"/>
    <x v="54"/>
    <x v="6"/>
    <x v="0"/>
    <m/>
    <m/>
    <m/>
    <m/>
    <n v="4404"/>
    <m/>
    <m/>
  </r>
  <r>
    <x v="9"/>
    <x v="0"/>
    <x v="1"/>
    <x v="0"/>
    <m/>
    <x v="11"/>
    <x v="0"/>
    <x v="0"/>
    <x v="0"/>
    <x v="76"/>
    <x v="76"/>
    <x v="54"/>
    <x v="6"/>
    <x v="0"/>
    <m/>
    <m/>
    <m/>
    <m/>
    <n v="1910"/>
    <m/>
    <m/>
  </r>
  <r>
    <x v="9"/>
    <x v="0"/>
    <x v="0"/>
    <x v="0"/>
    <m/>
    <x v="11"/>
    <x v="0"/>
    <x v="0"/>
    <x v="0"/>
    <x v="77"/>
    <x v="77"/>
    <x v="54"/>
    <x v="6"/>
    <x v="0"/>
    <m/>
    <m/>
    <m/>
    <m/>
    <n v="4760"/>
    <m/>
    <m/>
  </r>
  <r>
    <x v="9"/>
    <x v="0"/>
    <x v="1"/>
    <x v="0"/>
    <m/>
    <x v="11"/>
    <x v="0"/>
    <x v="0"/>
    <x v="0"/>
    <x v="78"/>
    <x v="78"/>
    <x v="54"/>
    <x v="6"/>
    <x v="0"/>
    <m/>
    <m/>
    <m/>
    <m/>
    <n v="800"/>
    <m/>
    <m/>
  </r>
  <r>
    <x v="9"/>
    <x v="0"/>
    <x v="0"/>
    <x v="0"/>
    <m/>
    <x v="11"/>
    <x v="0"/>
    <x v="0"/>
    <x v="0"/>
    <x v="84"/>
    <x v="84"/>
    <x v="56"/>
    <x v="6"/>
    <x v="0"/>
    <m/>
    <m/>
    <m/>
    <m/>
    <n v="0"/>
    <m/>
    <m/>
  </r>
  <r>
    <x v="9"/>
    <x v="0"/>
    <x v="2"/>
    <x v="0"/>
    <m/>
    <x v="11"/>
    <x v="0"/>
    <x v="0"/>
    <x v="0"/>
    <x v="335"/>
    <x v="338"/>
    <x v="5"/>
    <x v="1"/>
    <x v="0"/>
    <m/>
    <m/>
    <m/>
    <m/>
    <n v="0"/>
    <m/>
    <m/>
  </r>
  <r>
    <x v="9"/>
    <x v="0"/>
    <x v="0"/>
    <x v="0"/>
    <m/>
    <x v="12"/>
    <x v="0"/>
    <x v="0"/>
    <x v="0"/>
    <x v="90"/>
    <x v="90"/>
    <x v="62"/>
    <x v="7"/>
    <x v="1"/>
    <m/>
    <m/>
    <n v="70679"/>
    <n v="73389"/>
    <n v="6000"/>
    <n v="73389"/>
    <m/>
  </r>
  <r>
    <x v="9"/>
    <x v="0"/>
    <x v="1"/>
    <x v="0"/>
    <m/>
    <x v="12"/>
    <x v="0"/>
    <x v="0"/>
    <x v="0"/>
    <x v="95"/>
    <x v="95"/>
    <x v="66"/>
    <x v="7"/>
    <x v="1"/>
    <m/>
    <m/>
    <n v="63781"/>
    <n v="82410"/>
    <n v="33650.9"/>
    <n v="82410"/>
    <m/>
  </r>
  <r>
    <x v="9"/>
    <x v="0"/>
    <x v="0"/>
    <x v="0"/>
    <m/>
    <x v="12"/>
    <x v="0"/>
    <x v="0"/>
    <x v="0"/>
    <x v="85"/>
    <x v="85"/>
    <x v="57"/>
    <x v="7"/>
    <x v="1"/>
    <m/>
    <m/>
    <n v="143643"/>
    <n v="147909"/>
    <n v="22909"/>
    <n v="147909"/>
    <m/>
  </r>
  <r>
    <x v="9"/>
    <x v="0"/>
    <x v="1"/>
    <x v="0"/>
    <m/>
    <x v="12"/>
    <x v="0"/>
    <x v="0"/>
    <x v="0"/>
    <x v="86"/>
    <x v="86"/>
    <x v="58"/>
    <x v="7"/>
    <x v="1"/>
    <m/>
    <m/>
    <n v="23510"/>
    <n v="69666"/>
    <n v="10366"/>
    <n v="69666"/>
    <m/>
  </r>
  <r>
    <x v="9"/>
    <x v="0"/>
    <x v="0"/>
    <x v="0"/>
    <m/>
    <x v="12"/>
    <x v="0"/>
    <x v="0"/>
    <x v="0"/>
    <x v="87"/>
    <x v="87"/>
    <x v="59"/>
    <x v="7"/>
    <x v="1"/>
    <m/>
    <m/>
    <n v="89334"/>
    <n v="87654"/>
    <n v="7304.5"/>
    <n v="87654"/>
    <m/>
  </r>
  <r>
    <x v="9"/>
    <x v="0"/>
    <x v="1"/>
    <x v="0"/>
    <m/>
    <x v="12"/>
    <x v="0"/>
    <x v="0"/>
    <x v="0"/>
    <x v="88"/>
    <x v="88"/>
    <x v="60"/>
    <x v="7"/>
    <x v="1"/>
    <m/>
    <m/>
    <n v="28889"/>
    <n v="36616"/>
    <n v="6889"/>
    <n v="36616"/>
    <m/>
  </r>
  <r>
    <x v="9"/>
    <x v="0"/>
    <x v="0"/>
    <x v="0"/>
    <m/>
    <x v="12"/>
    <x v="0"/>
    <x v="0"/>
    <x v="0"/>
    <x v="89"/>
    <x v="89"/>
    <x v="61"/>
    <x v="7"/>
    <x v="1"/>
    <m/>
    <m/>
    <n v="72038"/>
    <n v="74205"/>
    <n v="6183.75"/>
    <n v="74205"/>
    <m/>
  </r>
  <r>
    <x v="9"/>
    <x v="0"/>
    <x v="0"/>
    <x v="0"/>
    <m/>
    <x v="12"/>
    <x v="0"/>
    <x v="0"/>
    <x v="0"/>
    <x v="91"/>
    <x v="91"/>
    <x v="63"/>
    <x v="7"/>
    <x v="1"/>
    <m/>
    <m/>
    <n v="4099"/>
    <n v="4005"/>
    <n v="1001"/>
    <n v="4005"/>
    <m/>
  </r>
  <r>
    <x v="9"/>
    <x v="0"/>
    <x v="0"/>
    <x v="0"/>
    <m/>
    <x v="12"/>
    <x v="0"/>
    <x v="0"/>
    <x v="0"/>
    <x v="93"/>
    <x v="93"/>
    <x v="64"/>
    <x v="7"/>
    <x v="1"/>
    <m/>
    <m/>
    <n v="68374"/>
    <n v="64109"/>
    <n v="5123"/>
    <n v="64109"/>
    <m/>
  </r>
  <r>
    <x v="9"/>
    <x v="0"/>
    <x v="0"/>
    <x v="0"/>
    <m/>
    <x v="12"/>
    <x v="0"/>
    <x v="0"/>
    <x v="0"/>
    <x v="92"/>
    <x v="92"/>
    <x v="63"/>
    <x v="7"/>
    <x v="1"/>
    <m/>
    <m/>
    <n v="7871"/>
    <n v="8265"/>
    <n v="686"/>
    <n v="8265"/>
    <m/>
  </r>
  <r>
    <x v="9"/>
    <x v="0"/>
    <x v="1"/>
    <x v="0"/>
    <m/>
    <x v="12"/>
    <x v="0"/>
    <x v="0"/>
    <x v="0"/>
    <x v="94"/>
    <x v="94"/>
    <x v="65"/>
    <x v="7"/>
    <x v="1"/>
    <m/>
    <m/>
    <n v="36000"/>
    <n v="54317"/>
    <n v="12364"/>
    <n v="54317"/>
    <m/>
  </r>
  <r>
    <x v="9"/>
    <x v="0"/>
    <x v="0"/>
    <x v="0"/>
    <m/>
    <x v="12"/>
    <x v="0"/>
    <x v="0"/>
    <x v="0"/>
    <x v="0"/>
    <x v="0"/>
    <x v="0"/>
    <x v="0"/>
    <x v="0"/>
    <m/>
    <m/>
    <n v="11468"/>
    <n v="11719"/>
    <n v="972"/>
    <n v="11719"/>
    <m/>
  </r>
  <r>
    <x v="9"/>
    <x v="0"/>
    <x v="0"/>
    <x v="0"/>
    <m/>
    <x v="12"/>
    <x v="0"/>
    <x v="0"/>
    <x v="0"/>
    <x v="2"/>
    <x v="2"/>
    <x v="1"/>
    <x v="0"/>
    <x v="0"/>
    <m/>
    <m/>
    <n v="130617"/>
    <n v="127875"/>
    <n v="10752"/>
    <n v="127875"/>
    <m/>
  </r>
  <r>
    <x v="9"/>
    <x v="0"/>
    <x v="0"/>
    <x v="0"/>
    <m/>
    <x v="12"/>
    <x v="0"/>
    <x v="0"/>
    <x v="0"/>
    <x v="3"/>
    <x v="3"/>
    <x v="1"/>
    <x v="0"/>
    <x v="0"/>
    <m/>
    <m/>
    <n v="23417"/>
    <n v="24300"/>
    <n v="6075"/>
    <n v="24300"/>
    <m/>
  </r>
  <r>
    <x v="9"/>
    <x v="0"/>
    <x v="0"/>
    <x v="0"/>
    <m/>
    <x v="12"/>
    <x v="0"/>
    <x v="0"/>
    <x v="0"/>
    <x v="4"/>
    <x v="4"/>
    <x v="1"/>
    <x v="0"/>
    <x v="0"/>
    <m/>
    <m/>
    <n v="40054"/>
    <n v="41508"/>
    <n v="3459"/>
    <n v="41508"/>
    <m/>
  </r>
  <r>
    <x v="9"/>
    <x v="0"/>
    <x v="0"/>
    <x v="0"/>
    <m/>
    <x v="12"/>
    <x v="0"/>
    <x v="0"/>
    <x v="0"/>
    <x v="5"/>
    <x v="5"/>
    <x v="1"/>
    <x v="0"/>
    <x v="0"/>
    <m/>
    <m/>
    <n v="7413"/>
    <n v="7701"/>
    <n v="641.75"/>
    <n v="7701"/>
    <m/>
  </r>
  <r>
    <x v="9"/>
    <x v="0"/>
    <x v="0"/>
    <x v="0"/>
    <m/>
    <x v="12"/>
    <x v="0"/>
    <x v="0"/>
    <x v="0"/>
    <x v="7"/>
    <x v="7"/>
    <x v="2"/>
    <x v="0"/>
    <x v="0"/>
    <m/>
    <m/>
    <n v="57340"/>
    <n v="56994"/>
    <n v="4819.33"/>
    <n v="56994"/>
    <m/>
  </r>
  <r>
    <x v="9"/>
    <x v="0"/>
    <x v="0"/>
    <x v="0"/>
    <m/>
    <x v="12"/>
    <x v="0"/>
    <x v="0"/>
    <x v="0"/>
    <x v="6"/>
    <x v="6"/>
    <x v="1"/>
    <x v="0"/>
    <x v="0"/>
    <m/>
    <m/>
    <n v="47580"/>
    <n v="48662"/>
    <n v="2244"/>
    <n v="48662"/>
    <m/>
  </r>
  <r>
    <x v="9"/>
    <x v="0"/>
    <x v="0"/>
    <x v="0"/>
    <m/>
    <x v="12"/>
    <x v="0"/>
    <x v="0"/>
    <x v="0"/>
    <x v="1"/>
    <x v="1"/>
    <x v="0"/>
    <x v="0"/>
    <x v="0"/>
    <m/>
    <m/>
    <n v="72017"/>
    <n v="90723"/>
    <n v="7563"/>
    <n v="90723"/>
    <m/>
  </r>
  <r>
    <x v="9"/>
    <x v="0"/>
    <x v="1"/>
    <x v="0"/>
    <m/>
    <x v="12"/>
    <x v="0"/>
    <x v="0"/>
    <x v="0"/>
    <x v="8"/>
    <x v="8"/>
    <x v="3"/>
    <x v="0"/>
    <x v="0"/>
    <m/>
    <m/>
    <n v="174000"/>
    <n v="177636"/>
    <n v="12636"/>
    <n v="177636"/>
    <m/>
  </r>
  <r>
    <x v="9"/>
    <x v="0"/>
    <x v="1"/>
    <x v="0"/>
    <m/>
    <x v="12"/>
    <x v="0"/>
    <x v="0"/>
    <x v="0"/>
    <x v="9"/>
    <x v="9"/>
    <x v="2"/>
    <x v="0"/>
    <x v="0"/>
    <m/>
    <m/>
    <n v="33000"/>
    <n v="36747"/>
    <n v="9250"/>
    <n v="36747"/>
    <m/>
  </r>
  <r>
    <x v="9"/>
    <x v="0"/>
    <x v="1"/>
    <x v="0"/>
    <m/>
    <x v="12"/>
    <x v="0"/>
    <x v="0"/>
    <x v="0"/>
    <x v="96"/>
    <x v="96"/>
    <x v="67"/>
    <x v="8"/>
    <x v="1"/>
    <m/>
    <m/>
    <n v="0"/>
    <n v="10889"/>
    <n v="0"/>
    <n v="10889"/>
    <m/>
  </r>
  <r>
    <x v="9"/>
    <x v="0"/>
    <x v="0"/>
    <x v="0"/>
    <m/>
    <x v="12"/>
    <x v="0"/>
    <x v="0"/>
    <x v="0"/>
    <x v="99"/>
    <x v="99"/>
    <x v="69"/>
    <x v="8"/>
    <x v="1"/>
    <m/>
    <m/>
    <n v="107991"/>
    <n v="105978"/>
    <n v="8826"/>
    <n v="105978"/>
    <m/>
  </r>
  <r>
    <x v="9"/>
    <x v="0"/>
    <x v="1"/>
    <x v="0"/>
    <m/>
    <x v="12"/>
    <x v="0"/>
    <x v="0"/>
    <x v="0"/>
    <x v="100"/>
    <x v="100"/>
    <x v="70"/>
    <x v="8"/>
    <x v="1"/>
    <m/>
    <m/>
    <n v="13288"/>
    <n v="20324"/>
    <n v="0"/>
    <n v="20324"/>
    <m/>
  </r>
  <r>
    <x v="9"/>
    <x v="0"/>
    <x v="1"/>
    <x v="0"/>
    <m/>
    <x v="12"/>
    <x v="0"/>
    <x v="0"/>
    <x v="0"/>
    <x v="101"/>
    <x v="101"/>
    <x v="70"/>
    <x v="8"/>
    <x v="1"/>
    <m/>
    <m/>
    <n v="2716.75"/>
    <n v="8064"/>
    <n v="0"/>
    <n v="8064"/>
    <m/>
  </r>
  <r>
    <x v="9"/>
    <x v="0"/>
    <x v="1"/>
    <x v="0"/>
    <m/>
    <x v="12"/>
    <x v="0"/>
    <x v="0"/>
    <x v="0"/>
    <x v="103"/>
    <x v="103"/>
    <x v="71"/>
    <x v="8"/>
    <x v="1"/>
    <m/>
    <m/>
    <n v="8090.25"/>
    <n v="11120"/>
    <n v="0"/>
    <n v="11120"/>
    <m/>
  </r>
  <r>
    <x v="9"/>
    <x v="0"/>
    <x v="0"/>
    <x v="0"/>
    <m/>
    <x v="12"/>
    <x v="0"/>
    <x v="0"/>
    <x v="0"/>
    <x v="104"/>
    <x v="104"/>
    <x v="71"/>
    <x v="8"/>
    <x v="1"/>
    <m/>
    <m/>
    <n v="37645"/>
    <n v="38909"/>
    <n v="3247"/>
    <n v="38909"/>
    <m/>
  </r>
  <r>
    <x v="9"/>
    <x v="0"/>
    <x v="1"/>
    <x v="0"/>
    <m/>
    <x v="12"/>
    <x v="0"/>
    <x v="0"/>
    <x v="0"/>
    <x v="105"/>
    <x v="105"/>
    <x v="72"/>
    <x v="8"/>
    <x v="1"/>
    <m/>
    <m/>
    <n v="58927"/>
    <n v="55309"/>
    <n v="10308.84"/>
    <n v="55309"/>
    <m/>
  </r>
  <r>
    <x v="9"/>
    <x v="0"/>
    <x v="1"/>
    <x v="0"/>
    <m/>
    <x v="12"/>
    <x v="0"/>
    <x v="0"/>
    <x v="0"/>
    <x v="97"/>
    <x v="97"/>
    <x v="67"/>
    <x v="8"/>
    <x v="1"/>
    <m/>
    <m/>
    <n v="9000"/>
    <n v="14642"/>
    <n v="1500"/>
    <n v="14642"/>
    <m/>
  </r>
  <r>
    <x v="9"/>
    <x v="0"/>
    <x v="0"/>
    <x v="0"/>
    <m/>
    <x v="12"/>
    <x v="0"/>
    <x v="0"/>
    <x v="0"/>
    <x v="109"/>
    <x v="109"/>
    <x v="74"/>
    <x v="8"/>
    <x v="1"/>
    <m/>
    <m/>
    <n v="21143"/>
    <n v="21953"/>
    <n v="0"/>
    <n v="21953"/>
    <m/>
  </r>
  <r>
    <x v="9"/>
    <x v="0"/>
    <x v="1"/>
    <x v="0"/>
    <m/>
    <x v="12"/>
    <x v="0"/>
    <x v="0"/>
    <x v="0"/>
    <x v="106"/>
    <x v="106"/>
    <x v="67"/>
    <x v="8"/>
    <x v="1"/>
    <m/>
    <m/>
    <n v="44000"/>
    <n v="48302"/>
    <n v="5302"/>
    <n v="48302"/>
    <m/>
  </r>
  <r>
    <x v="9"/>
    <x v="0"/>
    <x v="0"/>
    <x v="0"/>
    <m/>
    <x v="12"/>
    <x v="0"/>
    <x v="0"/>
    <x v="0"/>
    <x v="110"/>
    <x v="110"/>
    <x v="74"/>
    <x v="8"/>
    <x v="1"/>
    <m/>
    <m/>
    <n v="7380"/>
    <n v="7666"/>
    <n v="637"/>
    <n v="7666"/>
    <m/>
  </r>
  <r>
    <x v="9"/>
    <x v="0"/>
    <x v="0"/>
    <x v="0"/>
    <m/>
    <x v="12"/>
    <x v="0"/>
    <x v="0"/>
    <x v="0"/>
    <x v="107"/>
    <x v="107"/>
    <x v="73"/>
    <x v="8"/>
    <x v="1"/>
    <m/>
    <m/>
    <n v="73035"/>
    <n v="69920"/>
    <n v="15920.16"/>
    <n v="69920"/>
    <m/>
  </r>
  <r>
    <x v="9"/>
    <x v="0"/>
    <x v="0"/>
    <x v="0"/>
    <m/>
    <x v="12"/>
    <x v="0"/>
    <x v="0"/>
    <x v="0"/>
    <x v="108"/>
    <x v="108"/>
    <x v="74"/>
    <x v="8"/>
    <x v="1"/>
    <m/>
    <m/>
    <n v="60141"/>
    <n v="62653"/>
    <n v="5222"/>
    <n v="62653"/>
    <m/>
  </r>
  <r>
    <x v="9"/>
    <x v="0"/>
    <x v="1"/>
    <x v="0"/>
    <m/>
    <x v="12"/>
    <x v="0"/>
    <x v="0"/>
    <x v="0"/>
    <x v="102"/>
    <x v="102"/>
    <x v="70"/>
    <x v="8"/>
    <x v="1"/>
    <m/>
    <m/>
    <n v="909"/>
    <n v="2352"/>
    <n v="1135"/>
    <n v="2352"/>
    <m/>
  </r>
  <r>
    <x v="9"/>
    <x v="0"/>
    <x v="1"/>
    <x v="0"/>
    <m/>
    <x v="12"/>
    <x v="0"/>
    <x v="0"/>
    <x v="0"/>
    <x v="98"/>
    <x v="98"/>
    <x v="68"/>
    <x v="8"/>
    <x v="1"/>
    <m/>
    <m/>
    <n v="18000"/>
    <n v="39675"/>
    <n v="1500"/>
    <n v="39675"/>
    <m/>
  </r>
  <r>
    <x v="9"/>
    <x v="0"/>
    <x v="0"/>
    <x v="1"/>
    <m/>
    <x v="12"/>
    <x v="0"/>
    <x v="0"/>
    <x v="0"/>
    <x v="111"/>
    <x v="111"/>
    <x v="75"/>
    <x v="8"/>
    <x v="1"/>
    <m/>
    <m/>
    <n v="93389.000000000015"/>
    <n v="96977"/>
    <n v="7745.01"/>
    <n v="96977"/>
    <m/>
  </r>
  <r>
    <x v="9"/>
    <x v="0"/>
    <x v="0"/>
    <x v="0"/>
    <m/>
    <x v="12"/>
    <x v="0"/>
    <x v="0"/>
    <x v="0"/>
    <x v="115"/>
    <x v="115"/>
    <x v="78"/>
    <x v="9"/>
    <x v="1"/>
    <m/>
    <m/>
    <n v="11131"/>
    <n v="11794"/>
    <n v="184"/>
    <n v="11794"/>
    <m/>
  </r>
  <r>
    <x v="9"/>
    <x v="0"/>
    <x v="0"/>
    <x v="0"/>
    <m/>
    <x v="12"/>
    <x v="0"/>
    <x v="0"/>
    <x v="0"/>
    <x v="119"/>
    <x v="119"/>
    <x v="79"/>
    <x v="9"/>
    <x v="1"/>
    <m/>
    <m/>
    <n v="16055"/>
    <n v="16709"/>
    <n v="1397"/>
    <n v="16709"/>
    <m/>
  </r>
  <r>
    <x v="9"/>
    <x v="0"/>
    <x v="0"/>
    <x v="0"/>
    <m/>
    <x v="12"/>
    <x v="0"/>
    <x v="0"/>
    <x v="0"/>
    <x v="122"/>
    <x v="122"/>
    <x v="80"/>
    <x v="9"/>
    <x v="1"/>
    <m/>
    <m/>
    <n v="70047"/>
    <n v="69332"/>
    <n v="5774"/>
    <n v="69332"/>
    <m/>
  </r>
  <r>
    <x v="9"/>
    <x v="0"/>
    <x v="1"/>
    <x v="0"/>
    <m/>
    <x v="12"/>
    <x v="0"/>
    <x v="0"/>
    <x v="0"/>
    <x v="123"/>
    <x v="123"/>
    <x v="81"/>
    <x v="9"/>
    <x v="1"/>
    <m/>
    <m/>
    <n v="7200"/>
    <n v="17032"/>
    <n v="600"/>
    <n v="17032"/>
    <m/>
  </r>
  <r>
    <x v="9"/>
    <x v="0"/>
    <x v="0"/>
    <x v="0"/>
    <m/>
    <x v="12"/>
    <x v="0"/>
    <x v="0"/>
    <x v="0"/>
    <x v="112"/>
    <x v="112"/>
    <x v="76"/>
    <x v="9"/>
    <x v="1"/>
    <m/>
    <m/>
    <n v="56511"/>
    <n v="61685"/>
    <n v="17685"/>
    <n v="61685"/>
    <m/>
  </r>
  <r>
    <x v="9"/>
    <x v="0"/>
    <x v="0"/>
    <x v="0"/>
    <m/>
    <x v="12"/>
    <x v="0"/>
    <x v="0"/>
    <x v="0"/>
    <x v="126"/>
    <x v="126"/>
    <x v="82"/>
    <x v="9"/>
    <x v="1"/>
    <m/>
    <m/>
    <n v="17174"/>
    <n v="19320"/>
    <n v="1673"/>
    <n v="19320"/>
    <m/>
  </r>
  <r>
    <x v="9"/>
    <x v="0"/>
    <x v="0"/>
    <x v="0"/>
    <m/>
    <x v="12"/>
    <x v="0"/>
    <x v="0"/>
    <x v="0"/>
    <x v="128"/>
    <x v="128"/>
    <x v="82"/>
    <x v="9"/>
    <x v="1"/>
    <m/>
    <m/>
    <n v="15784"/>
    <n v="17539"/>
    <n v="4384.8500000000004"/>
    <n v="17539"/>
    <m/>
  </r>
  <r>
    <x v="9"/>
    <x v="0"/>
    <x v="0"/>
    <x v="0"/>
    <m/>
    <x v="12"/>
    <x v="0"/>
    <x v="0"/>
    <x v="0"/>
    <x v="129"/>
    <x v="129"/>
    <x v="79"/>
    <x v="9"/>
    <x v="1"/>
    <m/>
    <m/>
    <n v="18152"/>
    <n v="18143"/>
    <n v="1500"/>
    <n v="18143"/>
    <m/>
  </r>
  <r>
    <x v="9"/>
    <x v="0"/>
    <x v="1"/>
    <x v="0"/>
    <m/>
    <x v="12"/>
    <x v="0"/>
    <x v="0"/>
    <x v="0"/>
    <x v="116"/>
    <x v="116"/>
    <x v="78"/>
    <x v="9"/>
    <x v="1"/>
    <m/>
    <m/>
    <n v="8242"/>
    <n v="9628"/>
    <n v="765"/>
    <n v="9628"/>
    <m/>
  </r>
  <r>
    <x v="9"/>
    <x v="0"/>
    <x v="1"/>
    <x v="0"/>
    <m/>
    <x v="12"/>
    <x v="0"/>
    <x v="0"/>
    <x v="0"/>
    <x v="113"/>
    <x v="113"/>
    <x v="76"/>
    <x v="9"/>
    <x v="1"/>
    <m/>
    <m/>
    <n v="5145"/>
    <n v="5852"/>
    <n v="0"/>
    <n v="5852"/>
    <m/>
  </r>
  <r>
    <x v="9"/>
    <x v="0"/>
    <x v="0"/>
    <x v="0"/>
    <m/>
    <x v="12"/>
    <x v="0"/>
    <x v="0"/>
    <x v="0"/>
    <x v="130"/>
    <x v="130"/>
    <x v="77"/>
    <x v="9"/>
    <x v="1"/>
    <m/>
    <m/>
    <n v="5766"/>
    <n v="6933"/>
    <n v="575"/>
    <n v="6933"/>
    <m/>
  </r>
  <r>
    <x v="9"/>
    <x v="0"/>
    <x v="1"/>
    <x v="0"/>
    <m/>
    <x v="12"/>
    <x v="0"/>
    <x v="0"/>
    <x v="0"/>
    <x v="120"/>
    <x v="120"/>
    <x v="79"/>
    <x v="9"/>
    <x v="1"/>
    <m/>
    <m/>
    <n v="11244"/>
    <n v="11128"/>
    <n v="1228"/>
    <n v="11128"/>
    <m/>
  </r>
  <r>
    <x v="9"/>
    <x v="0"/>
    <x v="0"/>
    <x v="0"/>
    <m/>
    <x v="12"/>
    <x v="0"/>
    <x v="0"/>
    <x v="0"/>
    <x v="117"/>
    <x v="117"/>
    <x v="78"/>
    <x v="9"/>
    <x v="1"/>
    <m/>
    <m/>
    <n v="31842"/>
    <n v="32994"/>
    <n v="0"/>
    <n v="32994"/>
    <m/>
  </r>
  <r>
    <x v="9"/>
    <x v="0"/>
    <x v="0"/>
    <x v="0"/>
    <m/>
    <x v="12"/>
    <x v="0"/>
    <x v="0"/>
    <x v="0"/>
    <x v="134"/>
    <x v="134"/>
    <x v="80"/>
    <x v="9"/>
    <x v="1"/>
    <m/>
    <m/>
    <n v="6266.04"/>
    <n v="6580"/>
    <n v="548.33000000000004"/>
    <n v="6580"/>
    <m/>
  </r>
  <r>
    <x v="9"/>
    <x v="0"/>
    <x v="0"/>
    <x v="0"/>
    <m/>
    <x v="12"/>
    <x v="0"/>
    <x v="0"/>
    <x v="0"/>
    <x v="136"/>
    <x v="136"/>
    <x v="83"/>
    <x v="9"/>
    <x v="1"/>
    <m/>
    <m/>
    <n v="3759"/>
    <n v="3947"/>
    <n v="0"/>
    <n v="3947"/>
    <m/>
  </r>
  <r>
    <x v="9"/>
    <x v="0"/>
    <x v="0"/>
    <x v="0"/>
    <m/>
    <x v="12"/>
    <x v="0"/>
    <x v="0"/>
    <x v="0"/>
    <x v="124"/>
    <x v="124"/>
    <x v="81"/>
    <x v="9"/>
    <x v="1"/>
    <m/>
    <m/>
    <n v="19236"/>
    <n v="19885"/>
    <n v="4971.25"/>
    <n v="19885"/>
    <m/>
  </r>
  <r>
    <x v="9"/>
    <x v="0"/>
    <x v="0"/>
    <x v="0"/>
    <m/>
    <x v="12"/>
    <x v="0"/>
    <x v="0"/>
    <x v="0"/>
    <x v="118"/>
    <x v="118"/>
    <x v="78"/>
    <x v="9"/>
    <x v="1"/>
    <m/>
    <m/>
    <n v="2889"/>
    <n v="2967"/>
    <n v="762"/>
    <n v="2967"/>
    <m/>
  </r>
  <r>
    <x v="9"/>
    <x v="0"/>
    <x v="0"/>
    <x v="0"/>
    <m/>
    <x v="12"/>
    <x v="0"/>
    <x v="0"/>
    <x v="0"/>
    <x v="135"/>
    <x v="135"/>
    <x v="80"/>
    <x v="9"/>
    <x v="1"/>
    <m/>
    <m/>
    <n v="2256"/>
    <n v="2143"/>
    <n v="174"/>
    <n v="2143"/>
    <m/>
  </r>
  <r>
    <x v="9"/>
    <x v="0"/>
    <x v="0"/>
    <x v="0"/>
    <m/>
    <x v="12"/>
    <x v="0"/>
    <x v="0"/>
    <x v="0"/>
    <x v="127"/>
    <x v="127"/>
    <x v="82"/>
    <x v="9"/>
    <x v="1"/>
    <m/>
    <m/>
    <n v="16146.999999999998"/>
    <n v="18241"/>
    <n v="1645.66"/>
    <n v="18241"/>
    <m/>
  </r>
  <r>
    <x v="9"/>
    <x v="0"/>
    <x v="1"/>
    <x v="0"/>
    <m/>
    <x v="12"/>
    <x v="0"/>
    <x v="0"/>
    <x v="1"/>
    <x v="138"/>
    <x v="138"/>
    <x v="84"/>
    <x v="9"/>
    <x v="1"/>
    <m/>
    <m/>
    <n v="73911.990000000005"/>
    <n v="80613"/>
    <n v="6717.75"/>
    <n v="80613"/>
    <m/>
  </r>
  <r>
    <x v="9"/>
    <x v="0"/>
    <x v="0"/>
    <x v="0"/>
    <m/>
    <x v="12"/>
    <x v="0"/>
    <x v="0"/>
    <x v="0"/>
    <x v="131"/>
    <x v="131"/>
    <x v="77"/>
    <x v="9"/>
    <x v="1"/>
    <m/>
    <m/>
    <n v="8677"/>
    <n v="10192"/>
    <n v="0"/>
    <n v="10192"/>
    <m/>
  </r>
  <r>
    <x v="9"/>
    <x v="0"/>
    <x v="0"/>
    <x v="0"/>
    <m/>
    <x v="12"/>
    <x v="0"/>
    <x v="0"/>
    <x v="0"/>
    <x v="132"/>
    <x v="132"/>
    <x v="77"/>
    <x v="9"/>
    <x v="1"/>
    <m/>
    <m/>
    <n v="13047"/>
    <n v="14894"/>
    <n v="1243"/>
    <n v="14894"/>
    <m/>
  </r>
  <r>
    <x v="9"/>
    <x v="0"/>
    <x v="0"/>
    <x v="0"/>
    <m/>
    <x v="12"/>
    <x v="0"/>
    <x v="0"/>
    <x v="0"/>
    <x v="137"/>
    <x v="137"/>
    <x v="83"/>
    <x v="9"/>
    <x v="1"/>
    <m/>
    <m/>
    <n v="8364"/>
    <n v="8782"/>
    <n v="732.2"/>
    <n v="8782"/>
    <m/>
  </r>
  <r>
    <x v="9"/>
    <x v="0"/>
    <x v="1"/>
    <x v="0"/>
    <m/>
    <x v="12"/>
    <x v="0"/>
    <x v="0"/>
    <x v="0"/>
    <x v="121"/>
    <x v="121"/>
    <x v="79"/>
    <x v="9"/>
    <x v="1"/>
    <m/>
    <m/>
    <n v="250"/>
    <n v="334"/>
    <n v="0"/>
    <n v="334"/>
    <m/>
  </r>
  <r>
    <x v="9"/>
    <x v="0"/>
    <x v="1"/>
    <x v="0"/>
    <m/>
    <x v="12"/>
    <x v="0"/>
    <x v="0"/>
    <x v="0"/>
    <x v="139"/>
    <x v="139"/>
    <x v="79"/>
    <x v="9"/>
    <x v="1"/>
    <m/>
    <m/>
    <n v="12584.5"/>
    <n v="26006"/>
    <n v="0"/>
    <n v="26006"/>
    <m/>
  </r>
  <r>
    <x v="9"/>
    <x v="0"/>
    <x v="0"/>
    <x v="0"/>
    <m/>
    <x v="12"/>
    <x v="0"/>
    <x v="0"/>
    <x v="0"/>
    <x v="133"/>
    <x v="133"/>
    <x v="77"/>
    <x v="9"/>
    <x v="1"/>
    <m/>
    <m/>
    <n v="6012"/>
    <n v="6965"/>
    <n v="585"/>
    <n v="6965"/>
    <m/>
  </r>
  <r>
    <x v="9"/>
    <x v="0"/>
    <x v="0"/>
    <x v="0"/>
    <m/>
    <x v="12"/>
    <x v="0"/>
    <x v="0"/>
    <x v="0"/>
    <x v="125"/>
    <x v="125"/>
    <x v="81"/>
    <x v="9"/>
    <x v="1"/>
    <m/>
    <m/>
    <n v="12176.25"/>
    <n v="12587"/>
    <n v="3587"/>
    <n v="12587"/>
    <m/>
  </r>
  <r>
    <x v="9"/>
    <x v="0"/>
    <x v="0"/>
    <x v="0"/>
    <m/>
    <x v="12"/>
    <x v="0"/>
    <x v="0"/>
    <x v="0"/>
    <x v="114"/>
    <x v="114"/>
    <x v="77"/>
    <x v="9"/>
    <x v="1"/>
    <m/>
    <m/>
    <n v="24762"/>
    <n v="28246"/>
    <n v="2352"/>
    <n v="28246"/>
    <m/>
  </r>
  <r>
    <x v="9"/>
    <x v="0"/>
    <x v="0"/>
    <x v="0"/>
    <m/>
    <x v="12"/>
    <x v="0"/>
    <x v="0"/>
    <x v="0"/>
    <x v="140"/>
    <x v="140"/>
    <x v="85"/>
    <x v="10"/>
    <x v="1"/>
    <m/>
    <m/>
    <n v="108088"/>
    <n v="101665"/>
    <n v="5062.5"/>
    <n v="101665"/>
    <m/>
  </r>
  <r>
    <x v="9"/>
    <x v="0"/>
    <x v="1"/>
    <x v="0"/>
    <m/>
    <x v="12"/>
    <x v="0"/>
    <x v="0"/>
    <x v="0"/>
    <x v="141"/>
    <x v="141"/>
    <x v="86"/>
    <x v="10"/>
    <x v="1"/>
    <m/>
    <m/>
    <n v="38838"/>
    <n v="42897"/>
    <n v="5705"/>
    <n v="42897"/>
    <m/>
  </r>
  <r>
    <x v="9"/>
    <x v="0"/>
    <x v="1"/>
    <x v="0"/>
    <m/>
    <x v="12"/>
    <x v="0"/>
    <x v="0"/>
    <x v="0"/>
    <x v="143"/>
    <x v="143"/>
    <x v="86"/>
    <x v="10"/>
    <x v="1"/>
    <m/>
    <m/>
    <n v="4800"/>
    <n v="20488"/>
    <n v="500"/>
    <n v="20488"/>
    <m/>
  </r>
  <r>
    <x v="9"/>
    <x v="0"/>
    <x v="0"/>
    <x v="0"/>
    <m/>
    <x v="12"/>
    <x v="0"/>
    <x v="0"/>
    <x v="0"/>
    <x v="144"/>
    <x v="144"/>
    <x v="87"/>
    <x v="10"/>
    <x v="1"/>
    <m/>
    <m/>
    <n v="68416"/>
    <n v="64914"/>
    <n v="5209"/>
    <n v="64914"/>
    <m/>
  </r>
  <r>
    <x v="9"/>
    <x v="0"/>
    <x v="0"/>
    <x v="1"/>
    <m/>
    <x v="12"/>
    <x v="0"/>
    <x v="0"/>
    <x v="0"/>
    <x v="145"/>
    <x v="145"/>
    <x v="88"/>
    <x v="10"/>
    <x v="1"/>
    <m/>
    <m/>
    <n v="63435"/>
    <n v="63258"/>
    <n v="0"/>
    <n v="63258"/>
    <m/>
  </r>
  <r>
    <x v="9"/>
    <x v="0"/>
    <x v="0"/>
    <x v="0"/>
    <m/>
    <x v="12"/>
    <x v="0"/>
    <x v="0"/>
    <x v="0"/>
    <x v="146"/>
    <x v="146"/>
    <x v="89"/>
    <x v="10"/>
    <x v="1"/>
    <m/>
    <m/>
    <n v="57907"/>
    <n v="57918"/>
    <n v="4821"/>
    <n v="57918"/>
    <m/>
  </r>
  <r>
    <x v="9"/>
    <x v="0"/>
    <x v="1"/>
    <x v="0"/>
    <m/>
    <x v="12"/>
    <x v="0"/>
    <x v="0"/>
    <x v="0"/>
    <x v="142"/>
    <x v="142"/>
    <x v="86"/>
    <x v="10"/>
    <x v="1"/>
    <m/>
    <m/>
    <n v="26750"/>
    <n v="41591"/>
    <n v="3500"/>
    <n v="41591"/>
    <m/>
  </r>
  <r>
    <x v="9"/>
    <x v="0"/>
    <x v="0"/>
    <x v="0"/>
    <m/>
    <x v="12"/>
    <x v="0"/>
    <x v="0"/>
    <x v="0"/>
    <x v="147"/>
    <x v="147"/>
    <x v="86"/>
    <x v="10"/>
    <x v="1"/>
    <m/>
    <m/>
    <n v="40447"/>
    <n v="46956"/>
    <n v="3472.24"/>
    <n v="46956"/>
    <m/>
  </r>
  <r>
    <x v="9"/>
    <x v="0"/>
    <x v="0"/>
    <x v="0"/>
    <m/>
    <x v="12"/>
    <x v="0"/>
    <x v="0"/>
    <x v="0"/>
    <x v="148"/>
    <x v="148"/>
    <x v="90"/>
    <x v="11"/>
    <x v="1"/>
    <m/>
    <m/>
    <n v="8712"/>
    <n v="9024"/>
    <n v="752"/>
    <n v="9024"/>
    <m/>
  </r>
  <r>
    <x v="9"/>
    <x v="0"/>
    <x v="0"/>
    <x v="0"/>
    <m/>
    <x v="12"/>
    <x v="0"/>
    <x v="0"/>
    <x v="0"/>
    <x v="151"/>
    <x v="151"/>
    <x v="90"/>
    <x v="11"/>
    <x v="1"/>
    <m/>
    <m/>
    <n v="37084.000000000007"/>
    <n v="34171"/>
    <n v="7421"/>
    <n v="34171"/>
    <m/>
  </r>
  <r>
    <x v="9"/>
    <x v="0"/>
    <x v="0"/>
    <x v="0"/>
    <m/>
    <x v="12"/>
    <x v="0"/>
    <x v="0"/>
    <x v="0"/>
    <x v="161"/>
    <x v="161"/>
    <x v="90"/>
    <x v="11"/>
    <x v="1"/>
    <m/>
    <m/>
    <n v="39092"/>
    <n v="40440"/>
    <n v="3370"/>
    <n v="40440"/>
    <m/>
  </r>
  <r>
    <x v="9"/>
    <x v="0"/>
    <x v="0"/>
    <x v="0"/>
    <m/>
    <x v="12"/>
    <x v="0"/>
    <x v="0"/>
    <x v="0"/>
    <x v="152"/>
    <x v="152"/>
    <x v="91"/>
    <x v="11"/>
    <x v="1"/>
    <m/>
    <m/>
    <n v="48255"/>
    <n v="50008"/>
    <n v="4167.33"/>
    <n v="50008"/>
    <m/>
  </r>
  <r>
    <x v="9"/>
    <x v="0"/>
    <x v="0"/>
    <x v="0"/>
    <m/>
    <x v="12"/>
    <x v="0"/>
    <x v="0"/>
    <x v="0"/>
    <x v="159"/>
    <x v="159"/>
    <x v="94"/>
    <x v="11"/>
    <x v="1"/>
    <m/>
    <m/>
    <n v="50695"/>
    <n v="52405"/>
    <n v="4368"/>
    <n v="52405"/>
    <m/>
  </r>
  <r>
    <x v="9"/>
    <x v="0"/>
    <x v="0"/>
    <x v="0"/>
    <m/>
    <x v="12"/>
    <x v="0"/>
    <x v="0"/>
    <x v="0"/>
    <x v="153"/>
    <x v="153"/>
    <x v="92"/>
    <x v="11"/>
    <x v="1"/>
    <m/>
    <m/>
    <n v="63656"/>
    <n v="61920.33"/>
    <n v="6000"/>
    <n v="61920.33"/>
    <m/>
  </r>
  <r>
    <x v="9"/>
    <x v="0"/>
    <x v="0"/>
    <x v="0"/>
    <m/>
    <x v="12"/>
    <x v="0"/>
    <x v="0"/>
    <x v="1"/>
    <x v="154"/>
    <x v="154"/>
    <x v="92"/>
    <x v="11"/>
    <x v="1"/>
    <m/>
    <m/>
    <n v="33379"/>
    <n v="27070"/>
    <n v="1000"/>
    <n v="27070"/>
    <m/>
  </r>
  <r>
    <x v="9"/>
    <x v="0"/>
    <x v="1"/>
    <x v="0"/>
    <m/>
    <x v="12"/>
    <x v="0"/>
    <x v="0"/>
    <x v="0"/>
    <x v="155"/>
    <x v="155"/>
    <x v="92"/>
    <x v="11"/>
    <x v="1"/>
    <m/>
    <m/>
    <n v="27420"/>
    <n v="27548"/>
    <n v="0"/>
    <n v="27548"/>
    <m/>
  </r>
  <r>
    <x v="9"/>
    <x v="0"/>
    <x v="1"/>
    <x v="0"/>
    <m/>
    <x v="12"/>
    <x v="0"/>
    <x v="0"/>
    <x v="0"/>
    <x v="156"/>
    <x v="156"/>
    <x v="93"/>
    <x v="11"/>
    <x v="1"/>
    <m/>
    <m/>
    <n v="46815.999999999993"/>
    <n v="47261"/>
    <n v="3533.64"/>
    <n v="47261"/>
    <m/>
  </r>
  <r>
    <x v="9"/>
    <x v="0"/>
    <x v="0"/>
    <x v="0"/>
    <m/>
    <x v="12"/>
    <x v="0"/>
    <x v="0"/>
    <x v="0"/>
    <x v="157"/>
    <x v="157"/>
    <x v="92"/>
    <x v="11"/>
    <x v="1"/>
    <m/>
    <m/>
    <n v="33748"/>
    <n v="42768"/>
    <n v="1064"/>
    <n v="42768"/>
    <m/>
  </r>
  <r>
    <x v="9"/>
    <x v="0"/>
    <x v="0"/>
    <x v="0"/>
    <m/>
    <x v="12"/>
    <x v="0"/>
    <x v="0"/>
    <x v="1"/>
    <x v="158"/>
    <x v="158"/>
    <x v="92"/>
    <x v="11"/>
    <x v="1"/>
    <m/>
    <m/>
    <n v="72297.000000000015"/>
    <n v="72870"/>
    <n v="6072.5"/>
    <n v="72870"/>
    <m/>
  </r>
  <r>
    <x v="9"/>
    <x v="0"/>
    <x v="0"/>
    <x v="0"/>
    <m/>
    <x v="12"/>
    <x v="0"/>
    <x v="0"/>
    <x v="0"/>
    <x v="160"/>
    <x v="160"/>
    <x v="90"/>
    <x v="11"/>
    <x v="1"/>
    <m/>
    <m/>
    <n v="40106"/>
    <n v="41241"/>
    <n v="3434"/>
    <n v="41241"/>
    <m/>
  </r>
  <r>
    <x v="9"/>
    <x v="0"/>
    <x v="0"/>
    <x v="0"/>
    <m/>
    <x v="12"/>
    <x v="0"/>
    <x v="0"/>
    <x v="0"/>
    <x v="149"/>
    <x v="149"/>
    <x v="90"/>
    <x v="11"/>
    <x v="1"/>
    <m/>
    <m/>
    <n v="105526"/>
    <n v="107933"/>
    <n v="8999"/>
    <n v="107933"/>
    <m/>
  </r>
  <r>
    <x v="9"/>
    <x v="0"/>
    <x v="0"/>
    <x v="0"/>
    <m/>
    <x v="12"/>
    <x v="0"/>
    <x v="0"/>
    <x v="0"/>
    <x v="150"/>
    <x v="150"/>
    <x v="90"/>
    <x v="11"/>
    <x v="1"/>
    <m/>
    <m/>
    <n v="17990"/>
    <n v="18766"/>
    <n v="1562"/>
    <n v="18766"/>
    <m/>
  </r>
  <r>
    <x v="9"/>
    <x v="0"/>
    <x v="0"/>
    <x v="0"/>
    <m/>
    <x v="12"/>
    <x v="0"/>
    <x v="0"/>
    <x v="0"/>
    <x v="162"/>
    <x v="162"/>
    <x v="95"/>
    <x v="11"/>
    <x v="1"/>
    <m/>
    <m/>
    <n v="107062"/>
    <n v="105711"/>
    <n v="5034"/>
    <n v="105711"/>
    <m/>
  </r>
  <r>
    <x v="9"/>
    <x v="0"/>
    <x v="0"/>
    <x v="0"/>
    <m/>
    <x v="12"/>
    <x v="0"/>
    <x v="0"/>
    <x v="0"/>
    <x v="168"/>
    <x v="168"/>
    <x v="98"/>
    <x v="12"/>
    <x v="1"/>
    <m/>
    <m/>
    <n v="15182"/>
    <n v="15735"/>
    <n v="1264"/>
    <n v="15735"/>
    <m/>
  </r>
  <r>
    <x v="9"/>
    <x v="0"/>
    <x v="1"/>
    <x v="0"/>
    <m/>
    <x v="12"/>
    <x v="0"/>
    <x v="0"/>
    <x v="0"/>
    <x v="163"/>
    <x v="163"/>
    <x v="96"/>
    <x v="12"/>
    <x v="1"/>
    <m/>
    <m/>
    <n v="14378.91"/>
    <n v="17285"/>
    <n v="2880.8"/>
    <n v="17285"/>
    <m/>
  </r>
  <r>
    <x v="9"/>
    <x v="0"/>
    <x v="0"/>
    <x v="0"/>
    <m/>
    <x v="12"/>
    <x v="0"/>
    <x v="0"/>
    <x v="0"/>
    <x v="167"/>
    <x v="167"/>
    <x v="97"/>
    <x v="12"/>
    <x v="1"/>
    <m/>
    <m/>
    <n v="70047"/>
    <n v="69332"/>
    <n v="5779.5"/>
    <n v="69332"/>
    <m/>
  </r>
  <r>
    <x v="9"/>
    <x v="0"/>
    <x v="0"/>
    <x v="0"/>
    <m/>
    <x v="12"/>
    <x v="0"/>
    <x v="0"/>
    <x v="0"/>
    <x v="169"/>
    <x v="169"/>
    <x v="98"/>
    <x v="12"/>
    <x v="1"/>
    <m/>
    <m/>
    <n v="8829"/>
    <n v="9168"/>
    <n v="764"/>
    <n v="9168"/>
    <m/>
  </r>
  <r>
    <x v="9"/>
    <x v="0"/>
    <x v="0"/>
    <x v="0"/>
    <m/>
    <x v="12"/>
    <x v="0"/>
    <x v="0"/>
    <x v="0"/>
    <x v="165"/>
    <x v="165"/>
    <x v="96"/>
    <x v="12"/>
    <x v="1"/>
    <m/>
    <m/>
    <n v="25374"/>
    <n v="26436"/>
    <n v="2203"/>
    <n v="26436"/>
    <m/>
  </r>
  <r>
    <x v="9"/>
    <x v="0"/>
    <x v="1"/>
    <x v="0"/>
    <m/>
    <x v="12"/>
    <x v="0"/>
    <x v="0"/>
    <x v="0"/>
    <x v="173"/>
    <x v="173"/>
    <x v="99"/>
    <x v="12"/>
    <x v="1"/>
    <m/>
    <m/>
    <n v="28305"/>
    <n v="28283"/>
    <n v="1775.5"/>
    <n v="28283"/>
    <m/>
  </r>
  <r>
    <x v="9"/>
    <x v="0"/>
    <x v="0"/>
    <x v="0"/>
    <m/>
    <x v="12"/>
    <x v="0"/>
    <x v="0"/>
    <x v="0"/>
    <x v="175"/>
    <x v="175"/>
    <x v="97"/>
    <x v="12"/>
    <x v="1"/>
    <m/>
    <m/>
    <n v="76752"/>
    <n v="74785.72"/>
    <n v="5000"/>
    <n v="74785.72"/>
    <m/>
  </r>
  <r>
    <x v="9"/>
    <x v="0"/>
    <x v="0"/>
    <x v="0"/>
    <m/>
    <x v="12"/>
    <x v="0"/>
    <x v="0"/>
    <x v="0"/>
    <x v="176"/>
    <x v="176"/>
    <x v="97"/>
    <x v="12"/>
    <x v="1"/>
    <m/>
    <m/>
    <n v="76999"/>
    <n v="80299"/>
    <n v="6687"/>
    <n v="80299"/>
    <m/>
  </r>
  <r>
    <x v="9"/>
    <x v="0"/>
    <x v="0"/>
    <x v="0"/>
    <m/>
    <x v="12"/>
    <x v="0"/>
    <x v="0"/>
    <x v="0"/>
    <x v="177"/>
    <x v="177"/>
    <x v="97"/>
    <x v="12"/>
    <x v="1"/>
    <m/>
    <m/>
    <n v="27753"/>
    <n v="27294"/>
    <n v="2269"/>
    <n v="27294"/>
    <m/>
  </r>
  <r>
    <x v="9"/>
    <x v="0"/>
    <x v="1"/>
    <x v="0"/>
    <m/>
    <x v="12"/>
    <x v="0"/>
    <x v="0"/>
    <x v="0"/>
    <x v="178"/>
    <x v="178"/>
    <x v="100"/>
    <x v="12"/>
    <x v="1"/>
    <m/>
    <m/>
    <n v="14722"/>
    <n v="14683"/>
    <n v="0"/>
    <n v="14683"/>
    <m/>
  </r>
  <r>
    <x v="9"/>
    <x v="0"/>
    <x v="0"/>
    <x v="0"/>
    <m/>
    <x v="12"/>
    <x v="0"/>
    <x v="0"/>
    <x v="0"/>
    <x v="180"/>
    <x v="180"/>
    <x v="102"/>
    <x v="12"/>
    <x v="1"/>
    <m/>
    <m/>
    <n v="18880"/>
    <n v="19039"/>
    <n v="1582"/>
    <n v="19039"/>
    <m/>
  </r>
  <r>
    <x v="9"/>
    <x v="0"/>
    <x v="1"/>
    <x v="0"/>
    <m/>
    <x v="12"/>
    <x v="0"/>
    <x v="0"/>
    <x v="0"/>
    <x v="183"/>
    <x v="183"/>
    <x v="97"/>
    <x v="12"/>
    <x v="1"/>
    <m/>
    <m/>
    <n v="38223"/>
    <n v="50175"/>
    <n v="3135.94"/>
    <n v="50175"/>
    <m/>
  </r>
  <r>
    <x v="9"/>
    <x v="0"/>
    <x v="0"/>
    <x v="0"/>
    <m/>
    <x v="12"/>
    <x v="0"/>
    <x v="0"/>
    <x v="0"/>
    <x v="164"/>
    <x v="164"/>
    <x v="96"/>
    <x v="12"/>
    <x v="1"/>
    <m/>
    <m/>
    <n v="15062"/>
    <n v="15609"/>
    <n v="0"/>
    <n v="15609"/>
    <m/>
  </r>
  <r>
    <x v="9"/>
    <x v="0"/>
    <x v="1"/>
    <x v="0"/>
    <m/>
    <x v="12"/>
    <x v="0"/>
    <x v="0"/>
    <x v="0"/>
    <x v="166"/>
    <x v="166"/>
    <x v="96"/>
    <x v="12"/>
    <x v="1"/>
    <m/>
    <m/>
    <n v="6000"/>
    <n v="14096"/>
    <n v="500"/>
    <n v="14096"/>
    <m/>
  </r>
  <r>
    <x v="9"/>
    <x v="0"/>
    <x v="1"/>
    <x v="0"/>
    <m/>
    <x v="12"/>
    <x v="0"/>
    <x v="0"/>
    <x v="0"/>
    <x v="174"/>
    <x v="174"/>
    <x v="99"/>
    <x v="12"/>
    <x v="1"/>
    <m/>
    <m/>
    <n v="26939"/>
    <n v="27090"/>
    <n v="13545"/>
    <n v="27090"/>
    <m/>
  </r>
  <r>
    <x v="9"/>
    <x v="0"/>
    <x v="0"/>
    <x v="0"/>
    <m/>
    <x v="12"/>
    <x v="0"/>
    <x v="0"/>
    <x v="0"/>
    <x v="170"/>
    <x v="170"/>
    <x v="98"/>
    <x v="12"/>
    <x v="1"/>
    <m/>
    <m/>
    <n v="9150"/>
    <n v="9443"/>
    <n v="786"/>
    <n v="9443"/>
    <m/>
  </r>
  <r>
    <x v="9"/>
    <x v="0"/>
    <x v="1"/>
    <x v="0"/>
    <m/>
    <x v="12"/>
    <x v="0"/>
    <x v="0"/>
    <x v="0"/>
    <x v="179"/>
    <x v="179"/>
    <x v="101"/>
    <x v="12"/>
    <x v="1"/>
    <m/>
    <m/>
    <n v="0"/>
    <n v="17283"/>
    <n v="0"/>
    <n v="17283"/>
    <m/>
  </r>
  <r>
    <x v="9"/>
    <x v="0"/>
    <x v="1"/>
    <x v="0"/>
    <m/>
    <x v="12"/>
    <x v="0"/>
    <x v="0"/>
    <x v="1"/>
    <x v="184"/>
    <x v="184"/>
    <x v="103"/>
    <x v="12"/>
    <x v="1"/>
    <m/>
    <m/>
    <n v="114590.00000000001"/>
    <n v="119682"/>
    <n v="9973.5"/>
    <n v="119682"/>
    <m/>
  </r>
  <r>
    <x v="9"/>
    <x v="0"/>
    <x v="0"/>
    <x v="0"/>
    <m/>
    <x v="12"/>
    <x v="0"/>
    <x v="0"/>
    <x v="0"/>
    <x v="185"/>
    <x v="185"/>
    <x v="104"/>
    <x v="12"/>
    <x v="1"/>
    <m/>
    <m/>
    <n v="70272"/>
    <n v="67002"/>
    <n v="11160.4"/>
    <n v="67002"/>
    <m/>
  </r>
  <r>
    <x v="9"/>
    <x v="0"/>
    <x v="0"/>
    <x v="0"/>
    <m/>
    <x v="12"/>
    <x v="0"/>
    <x v="0"/>
    <x v="0"/>
    <x v="181"/>
    <x v="181"/>
    <x v="102"/>
    <x v="12"/>
    <x v="1"/>
    <m/>
    <m/>
    <n v="15332"/>
    <n v="15568"/>
    <n v="0"/>
    <n v="15568"/>
    <m/>
  </r>
  <r>
    <x v="9"/>
    <x v="0"/>
    <x v="0"/>
    <x v="0"/>
    <m/>
    <x v="12"/>
    <x v="0"/>
    <x v="0"/>
    <x v="0"/>
    <x v="171"/>
    <x v="171"/>
    <x v="98"/>
    <x v="12"/>
    <x v="1"/>
    <m/>
    <m/>
    <n v="7887"/>
    <n v="8108"/>
    <n v="672"/>
    <n v="8108"/>
    <m/>
  </r>
  <r>
    <x v="9"/>
    <x v="0"/>
    <x v="0"/>
    <x v="0"/>
    <m/>
    <x v="12"/>
    <x v="0"/>
    <x v="0"/>
    <x v="0"/>
    <x v="172"/>
    <x v="172"/>
    <x v="98"/>
    <x v="12"/>
    <x v="1"/>
    <m/>
    <m/>
    <n v="20638"/>
    <n v="20852"/>
    <n v="0"/>
    <n v="20852"/>
    <m/>
  </r>
  <r>
    <x v="9"/>
    <x v="0"/>
    <x v="0"/>
    <x v="0"/>
    <m/>
    <x v="12"/>
    <x v="0"/>
    <x v="0"/>
    <x v="0"/>
    <x v="182"/>
    <x v="182"/>
    <x v="102"/>
    <x v="12"/>
    <x v="1"/>
    <m/>
    <m/>
    <n v="17866"/>
    <n v="18484"/>
    <n v="1544"/>
    <n v="18484"/>
    <m/>
  </r>
  <r>
    <x v="9"/>
    <x v="0"/>
    <x v="0"/>
    <x v="0"/>
    <m/>
    <x v="12"/>
    <x v="0"/>
    <x v="0"/>
    <x v="0"/>
    <x v="10"/>
    <x v="10"/>
    <x v="4"/>
    <x v="1"/>
    <x v="0"/>
    <m/>
    <m/>
    <n v="5761.02"/>
    <n v="5980"/>
    <n v="508.62"/>
    <n v="5980"/>
    <m/>
  </r>
  <r>
    <x v="9"/>
    <x v="0"/>
    <x v="1"/>
    <x v="0"/>
    <m/>
    <x v="12"/>
    <x v="0"/>
    <x v="0"/>
    <x v="0"/>
    <x v="12"/>
    <x v="12"/>
    <x v="5"/>
    <x v="1"/>
    <x v="0"/>
    <m/>
    <m/>
    <n v="70631"/>
    <n v="0"/>
    <n v="0"/>
    <n v="0"/>
    <m/>
  </r>
  <r>
    <x v="9"/>
    <x v="0"/>
    <x v="0"/>
    <x v="0"/>
    <m/>
    <x v="12"/>
    <x v="0"/>
    <x v="0"/>
    <x v="0"/>
    <x v="332"/>
    <x v="335"/>
    <x v="5"/>
    <x v="1"/>
    <x v="0"/>
    <m/>
    <m/>
    <n v="42132"/>
    <n v="56850"/>
    <n v="23850"/>
    <n v="56850"/>
    <m/>
  </r>
  <r>
    <x v="9"/>
    <x v="0"/>
    <x v="1"/>
    <x v="0"/>
    <m/>
    <x v="12"/>
    <x v="0"/>
    <x v="0"/>
    <x v="0"/>
    <x v="333"/>
    <x v="336"/>
    <x v="5"/>
    <x v="1"/>
    <x v="0"/>
    <m/>
    <m/>
    <n v="26800"/>
    <n v="56039"/>
    <n v="8000"/>
    <n v="56039"/>
    <m/>
  </r>
  <r>
    <x v="9"/>
    <x v="0"/>
    <x v="0"/>
    <x v="0"/>
    <m/>
    <x v="12"/>
    <x v="0"/>
    <x v="0"/>
    <x v="0"/>
    <x v="334"/>
    <x v="337"/>
    <x v="5"/>
    <x v="1"/>
    <x v="0"/>
    <m/>
    <m/>
    <n v="50770.98"/>
    <n v="71268"/>
    <n v="6878.02"/>
    <n v="71268"/>
    <m/>
  </r>
  <r>
    <x v="9"/>
    <x v="0"/>
    <x v="0"/>
    <x v="0"/>
    <m/>
    <x v="12"/>
    <x v="0"/>
    <x v="0"/>
    <x v="0"/>
    <x v="331"/>
    <x v="334"/>
    <x v="5"/>
    <x v="1"/>
    <x v="0"/>
    <m/>
    <m/>
    <n v="84117"/>
    <n v="107553"/>
    <n v="5000"/>
    <n v="107553"/>
    <m/>
  </r>
  <r>
    <x v="9"/>
    <x v="0"/>
    <x v="1"/>
    <x v="0"/>
    <m/>
    <x v="12"/>
    <x v="0"/>
    <x v="0"/>
    <x v="1"/>
    <x v="13"/>
    <x v="13"/>
    <x v="6"/>
    <x v="1"/>
    <x v="0"/>
    <m/>
    <m/>
    <n v="1600"/>
    <n v="4732"/>
    <n v="0"/>
    <n v="4732"/>
    <m/>
  </r>
  <r>
    <x v="9"/>
    <x v="0"/>
    <x v="0"/>
    <x v="0"/>
    <m/>
    <x v="12"/>
    <x v="0"/>
    <x v="0"/>
    <x v="0"/>
    <x v="14"/>
    <x v="14"/>
    <x v="6"/>
    <x v="1"/>
    <x v="0"/>
    <m/>
    <m/>
    <n v="43263"/>
    <n v="31422"/>
    <n v="2613"/>
    <n v="31422"/>
    <m/>
  </r>
  <r>
    <x v="9"/>
    <x v="0"/>
    <x v="1"/>
    <x v="0"/>
    <m/>
    <x v="12"/>
    <x v="0"/>
    <x v="0"/>
    <x v="0"/>
    <x v="15"/>
    <x v="15"/>
    <x v="7"/>
    <x v="1"/>
    <x v="0"/>
    <m/>
    <m/>
    <n v="10600"/>
    <n v="16633"/>
    <n v="233"/>
    <n v="16633"/>
    <m/>
  </r>
  <r>
    <x v="9"/>
    <x v="0"/>
    <x v="1"/>
    <x v="0"/>
    <m/>
    <x v="12"/>
    <x v="0"/>
    <x v="0"/>
    <x v="0"/>
    <x v="18"/>
    <x v="18"/>
    <x v="8"/>
    <x v="1"/>
    <x v="0"/>
    <m/>
    <m/>
    <n v="6083.0000000000009"/>
    <n v="2136"/>
    <n v="534"/>
    <n v="2136"/>
    <m/>
  </r>
  <r>
    <x v="9"/>
    <x v="0"/>
    <x v="0"/>
    <x v="0"/>
    <m/>
    <x v="12"/>
    <x v="0"/>
    <x v="0"/>
    <x v="1"/>
    <x v="19"/>
    <x v="19"/>
    <x v="8"/>
    <x v="1"/>
    <x v="0"/>
    <m/>
    <m/>
    <n v="90313"/>
    <n v="96983"/>
    <n v="8081"/>
    <n v="96983"/>
    <m/>
  </r>
  <r>
    <x v="9"/>
    <x v="0"/>
    <x v="0"/>
    <x v="0"/>
    <m/>
    <x v="12"/>
    <x v="0"/>
    <x v="0"/>
    <x v="0"/>
    <x v="17"/>
    <x v="17"/>
    <x v="7"/>
    <x v="1"/>
    <x v="0"/>
    <m/>
    <m/>
    <n v="17397"/>
    <n v="15802"/>
    <n v="797"/>
    <n v="15802"/>
    <m/>
  </r>
  <r>
    <x v="9"/>
    <x v="0"/>
    <x v="1"/>
    <x v="0"/>
    <m/>
    <x v="12"/>
    <x v="0"/>
    <x v="0"/>
    <x v="0"/>
    <x v="11"/>
    <x v="11"/>
    <x v="4"/>
    <x v="1"/>
    <x v="0"/>
    <m/>
    <m/>
    <n v="2400"/>
    <n v="8063"/>
    <n v="700"/>
    <n v="8063"/>
    <m/>
  </r>
  <r>
    <x v="9"/>
    <x v="0"/>
    <x v="0"/>
    <x v="0"/>
    <m/>
    <x v="12"/>
    <x v="0"/>
    <x v="0"/>
    <x v="0"/>
    <x v="21"/>
    <x v="21"/>
    <x v="9"/>
    <x v="1"/>
    <x v="0"/>
    <m/>
    <m/>
    <n v="66001"/>
    <n v="69924"/>
    <n v="6414.84"/>
    <n v="69924"/>
    <m/>
  </r>
  <r>
    <x v="9"/>
    <x v="0"/>
    <x v="1"/>
    <x v="0"/>
    <m/>
    <x v="12"/>
    <x v="0"/>
    <x v="0"/>
    <x v="0"/>
    <x v="16"/>
    <x v="16"/>
    <x v="7"/>
    <x v="1"/>
    <x v="0"/>
    <m/>
    <m/>
    <n v="18892"/>
    <n v="16759"/>
    <n v="0"/>
    <n v="16759"/>
    <m/>
  </r>
  <r>
    <x v="9"/>
    <x v="0"/>
    <x v="0"/>
    <x v="0"/>
    <m/>
    <x v="12"/>
    <x v="0"/>
    <x v="0"/>
    <x v="0"/>
    <x v="22"/>
    <x v="22"/>
    <x v="6"/>
    <x v="1"/>
    <x v="0"/>
    <m/>
    <m/>
    <n v="26532"/>
    <n v="27119"/>
    <n v="2259"/>
    <n v="27119"/>
    <m/>
  </r>
  <r>
    <x v="9"/>
    <x v="0"/>
    <x v="0"/>
    <x v="0"/>
    <m/>
    <x v="12"/>
    <x v="0"/>
    <x v="0"/>
    <x v="0"/>
    <x v="23"/>
    <x v="23"/>
    <x v="10"/>
    <x v="1"/>
    <x v="0"/>
    <m/>
    <m/>
    <n v="1759"/>
    <n v="1847"/>
    <n v="0"/>
    <n v="1847"/>
    <m/>
  </r>
  <r>
    <x v="9"/>
    <x v="0"/>
    <x v="0"/>
    <x v="0"/>
    <m/>
    <x v="12"/>
    <x v="0"/>
    <x v="0"/>
    <x v="0"/>
    <x v="24"/>
    <x v="24"/>
    <x v="4"/>
    <x v="1"/>
    <x v="0"/>
    <m/>
    <m/>
    <n v="41853"/>
    <n v="42504"/>
    <n v="3542"/>
    <n v="42504"/>
    <m/>
  </r>
  <r>
    <x v="9"/>
    <x v="0"/>
    <x v="0"/>
    <x v="0"/>
    <m/>
    <x v="12"/>
    <x v="0"/>
    <x v="0"/>
    <x v="0"/>
    <x v="25"/>
    <x v="25"/>
    <x v="5"/>
    <x v="1"/>
    <x v="0"/>
    <m/>
    <m/>
    <n v="20350"/>
    <n v="21368"/>
    <n v="1777"/>
    <n v="21368"/>
    <m/>
  </r>
  <r>
    <x v="9"/>
    <x v="0"/>
    <x v="0"/>
    <x v="0"/>
    <m/>
    <x v="12"/>
    <x v="0"/>
    <x v="0"/>
    <x v="0"/>
    <x v="26"/>
    <x v="26"/>
    <x v="10"/>
    <x v="1"/>
    <x v="0"/>
    <m/>
    <m/>
    <n v="53125"/>
    <n v="54957"/>
    <n v="4577"/>
    <n v="54957"/>
    <m/>
  </r>
  <r>
    <x v="9"/>
    <x v="0"/>
    <x v="0"/>
    <x v="0"/>
    <m/>
    <x v="12"/>
    <x v="0"/>
    <x v="0"/>
    <x v="1"/>
    <x v="27"/>
    <x v="27"/>
    <x v="11"/>
    <x v="1"/>
    <x v="0"/>
    <m/>
    <m/>
    <n v="38983"/>
    <n v="40357"/>
    <n v="3287"/>
    <n v="40357"/>
    <m/>
  </r>
  <r>
    <x v="9"/>
    <x v="0"/>
    <x v="0"/>
    <x v="0"/>
    <m/>
    <x v="12"/>
    <x v="0"/>
    <x v="0"/>
    <x v="0"/>
    <x v="20"/>
    <x v="20"/>
    <x v="8"/>
    <x v="1"/>
    <x v="0"/>
    <m/>
    <m/>
    <n v="15207"/>
    <n v="15486"/>
    <n v="1285"/>
    <n v="15486"/>
    <m/>
  </r>
  <r>
    <x v="9"/>
    <x v="0"/>
    <x v="0"/>
    <x v="0"/>
    <m/>
    <x v="12"/>
    <x v="0"/>
    <x v="0"/>
    <x v="0"/>
    <x v="35"/>
    <x v="35"/>
    <x v="19"/>
    <x v="2"/>
    <x v="0"/>
    <m/>
    <m/>
    <n v="48333"/>
    <n v="48984"/>
    <n v="4082"/>
    <n v="48984"/>
    <m/>
  </r>
  <r>
    <x v="9"/>
    <x v="0"/>
    <x v="0"/>
    <x v="0"/>
    <m/>
    <x v="12"/>
    <x v="0"/>
    <x v="0"/>
    <x v="0"/>
    <x v="28"/>
    <x v="28"/>
    <x v="12"/>
    <x v="2"/>
    <x v="0"/>
    <m/>
    <m/>
    <n v="47053"/>
    <n v="50586"/>
    <n v="4210"/>
    <n v="50586"/>
    <m/>
  </r>
  <r>
    <x v="9"/>
    <x v="0"/>
    <x v="0"/>
    <x v="1"/>
    <m/>
    <x v="12"/>
    <x v="0"/>
    <x v="0"/>
    <x v="1"/>
    <x v="29"/>
    <x v="29"/>
    <x v="13"/>
    <x v="2"/>
    <x v="0"/>
    <m/>
    <m/>
    <n v="214237"/>
    <n v="224124"/>
    <n v="25782"/>
    <n v="224124"/>
    <m/>
  </r>
  <r>
    <x v="9"/>
    <x v="0"/>
    <x v="0"/>
    <x v="1"/>
    <m/>
    <x v="12"/>
    <x v="0"/>
    <x v="0"/>
    <x v="1"/>
    <x v="30"/>
    <x v="30"/>
    <x v="14"/>
    <x v="2"/>
    <x v="0"/>
    <m/>
    <m/>
    <n v="168705"/>
    <n v="176316"/>
    <n v="50652"/>
    <n v="176316"/>
    <m/>
  </r>
  <r>
    <x v="9"/>
    <x v="0"/>
    <x v="1"/>
    <x v="0"/>
    <m/>
    <x v="12"/>
    <x v="0"/>
    <x v="0"/>
    <x v="0"/>
    <x v="31"/>
    <x v="31"/>
    <x v="15"/>
    <x v="2"/>
    <x v="0"/>
    <m/>
    <m/>
    <n v="64126"/>
    <n v="64593"/>
    <n v="5383"/>
    <n v="64593"/>
    <m/>
  </r>
  <r>
    <x v="9"/>
    <x v="0"/>
    <x v="0"/>
    <x v="0"/>
    <m/>
    <x v="12"/>
    <x v="0"/>
    <x v="0"/>
    <x v="0"/>
    <x v="32"/>
    <x v="32"/>
    <x v="16"/>
    <x v="2"/>
    <x v="0"/>
    <m/>
    <m/>
    <n v="68805.2"/>
    <n v="70200"/>
    <n v="5850"/>
    <n v="70200"/>
    <m/>
  </r>
  <r>
    <x v="9"/>
    <x v="0"/>
    <x v="0"/>
    <x v="0"/>
    <m/>
    <x v="12"/>
    <x v="0"/>
    <x v="0"/>
    <x v="0"/>
    <x v="33"/>
    <x v="33"/>
    <x v="17"/>
    <x v="2"/>
    <x v="0"/>
    <m/>
    <m/>
    <n v="51788"/>
    <n v="53881"/>
    <n v="1213.28"/>
    <n v="53881"/>
    <m/>
  </r>
  <r>
    <x v="9"/>
    <x v="0"/>
    <x v="0"/>
    <x v="0"/>
    <m/>
    <x v="12"/>
    <x v="0"/>
    <x v="0"/>
    <x v="0"/>
    <x v="34"/>
    <x v="34"/>
    <x v="18"/>
    <x v="2"/>
    <x v="0"/>
    <m/>
    <m/>
    <n v="87061"/>
    <n v="93429"/>
    <n v="7783"/>
    <n v="93429"/>
    <m/>
  </r>
  <r>
    <x v="9"/>
    <x v="0"/>
    <x v="1"/>
    <x v="0"/>
    <m/>
    <x v="12"/>
    <x v="0"/>
    <x v="0"/>
    <x v="0"/>
    <x v="36"/>
    <x v="36"/>
    <x v="12"/>
    <x v="2"/>
    <x v="0"/>
    <m/>
    <m/>
    <n v="32500"/>
    <n v="46957"/>
    <n v="2300"/>
    <n v="46957"/>
    <m/>
  </r>
  <r>
    <x v="9"/>
    <x v="0"/>
    <x v="0"/>
    <x v="0"/>
    <m/>
    <x v="12"/>
    <x v="0"/>
    <x v="0"/>
    <x v="0"/>
    <x v="45"/>
    <x v="45"/>
    <x v="28"/>
    <x v="3"/>
    <x v="0"/>
    <m/>
    <m/>
    <n v="30996"/>
    <n v="32763"/>
    <n v="2867"/>
    <n v="32763"/>
    <m/>
  </r>
  <r>
    <x v="9"/>
    <x v="0"/>
    <x v="0"/>
    <x v="0"/>
    <m/>
    <x v="12"/>
    <x v="0"/>
    <x v="0"/>
    <x v="0"/>
    <x v="46"/>
    <x v="46"/>
    <x v="29"/>
    <x v="3"/>
    <x v="0"/>
    <m/>
    <m/>
    <n v="57281.039999999986"/>
    <n v="57384"/>
    <n v="4782"/>
    <n v="57384"/>
    <m/>
  </r>
  <r>
    <x v="9"/>
    <x v="0"/>
    <x v="1"/>
    <x v="0"/>
    <m/>
    <x v="12"/>
    <x v="0"/>
    <x v="0"/>
    <x v="0"/>
    <x v="48"/>
    <x v="48"/>
    <x v="31"/>
    <x v="3"/>
    <x v="0"/>
    <m/>
    <m/>
    <n v="24000"/>
    <n v="33812"/>
    <n v="649.6"/>
    <n v="33812"/>
    <m/>
  </r>
  <r>
    <x v="9"/>
    <x v="0"/>
    <x v="0"/>
    <x v="0"/>
    <m/>
    <x v="12"/>
    <x v="0"/>
    <x v="0"/>
    <x v="0"/>
    <x v="47"/>
    <x v="47"/>
    <x v="30"/>
    <x v="3"/>
    <x v="0"/>
    <m/>
    <m/>
    <n v="70073"/>
    <n v="72752"/>
    <n v="6000"/>
    <n v="72752"/>
    <m/>
  </r>
  <r>
    <x v="9"/>
    <x v="0"/>
    <x v="0"/>
    <x v="0"/>
    <m/>
    <x v="12"/>
    <x v="0"/>
    <x v="0"/>
    <x v="0"/>
    <x v="49"/>
    <x v="49"/>
    <x v="32"/>
    <x v="3"/>
    <x v="0"/>
    <m/>
    <m/>
    <n v="60542"/>
    <n v="54930"/>
    <n v="4572"/>
    <n v="54930"/>
    <m/>
  </r>
  <r>
    <x v="9"/>
    <x v="0"/>
    <x v="0"/>
    <x v="0"/>
    <m/>
    <x v="12"/>
    <x v="0"/>
    <x v="0"/>
    <x v="0"/>
    <x v="50"/>
    <x v="50"/>
    <x v="28"/>
    <x v="3"/>
    <x v="0"/>
    <m/>
    <m/>
    <n v="115789"/>
    <n v="116544"/>
    <n v="19424"/>
    <n v="116544"/>
    <m/>
  </r>
  <r>
    <x v="9"/>
    <x v="0"/>
    <x v="0"/>
    <x v="0"/>
    <m/>
    <x v="12"/>
    <x v="0"/>
    <x v="0"/>
    <x v="0"/>
    <x v="37"/>
    <x v="37"/>
    <x v="20"/>
    <x v="3"/>
    <x v="0"/>
    <m/>
    <m/>
    <n v="76235"/>
    <n v="76608"/>
    <n v="6384"/>
    <n v="76608"/>
    <m/>
  </r>
  <r>
    <x v="9"/>
    <x v="0"/>
    <x v="0"/>
    <x v="0"/>
    <m/>
    <x v="12"/>
    <x v="0"/>
    <x v="0"/>
    <x v="0"/>
    <x v="39"/>
    <x v="39"/>
    <x v="22"/>
    <x v="3"/>
    <x v="0"/>
    <m/>
    <m/>
    <n v="60943"/>
    <n v="64059"/>
    <n v="5517"/>
    <n v="64059"/>
    <m/>
  </r>
  <r>
    <x v="9"/>
    <x v="0"/>
    <x v="0"/>
    <x v="0"/>
    <m/>
    <x v="12"/>
    <x v="0"/>
    <x v="0"/>
    <x v="0"/>
    <x v="40"/>
    <x v="40"/>
    <x v="23"/>
    <x v="3"/>
    <x v="0"/>
    <m/>
    <m/>
    <n v="91071"/>
    <n v="95565"/>
    <n v="7961"/>
    <n v="95565"/>
    <m/>
  </r>
  <r>
    <x v="9"/>
    <x v="0"/>
    <x v="0"/>
    <x v="0"/>
    <m/>
    <x v="12"/>
    <x v="0"/>
    <x v="0"/>
    <x v="1"/>
    <x v="41"/>
    <x v="41"/>
    <x v="24"/>
    <x v="3"/>
    <x v="0"/>
    <m/>
    <m/>
    <n v="162980"/>
    <n v="164451"/>
    <n v="54451"/>
    <n v="164451"/>
    <m/>
  </r>
  <r>
    <x v="9"/>
    <x v="0"/>
    <x v="0"/>
    <x v="0"/>
    <m/>
    <x v="12"/>
    <x v="0"/>
    <x v="0"/>
    <x v="0"/>
    <x v="38"/>
    <x v="38"/>
    <x v="21"/>
    <x v="3"/>
    <x v="0"/>
    <m/>
    <m/>
    <n v="70326"/>
    <n v="71001"/>
    <n v="5914"/>
    <n v="71001"/>
    <m/>
  </r>
  <r>
    <x v="9"/>
    <x v="0"/>
    <x v="1"/>
    <x v="0"/>
    <m/>
    <x v="12"/>
    <x v="0"/>
    <x v="0"/>
    <x v="0"/>
    <x v="42"/>
    <x v="42"/>
    <x v="25"/>
    <x v="3"/>
    <x v="0"/>
    <m/>
    <m/>
    <n v="100604"/>
    <n v="100602"/>
    <n v="8542.25"/>
    <n v="100602"/>
    <m/>
  </r>
  <r>
    <x v="9"/>
    <x v="0"/>
    <x v="0"/>
    <x v="0"/>
    <m/>
    <x v="12"/>
    <x v="0"/>
    <x v="0"/>
    <x v="0"/>
    <x v="43"/>
    <x v="43"/>
    <x v="26"/>
    <x v="3"/>
    <x v="0"/>
    <m/>
    <m/>
    <n v="66831"/>
    <n v="71404"/>
    <n v="5954"/>
    <n v="71404"/>
    <m/>
  </r>
  <r>
    <x v="9"/>
    <x v="0"/>
    <x v="0"/>
    <x v="0"/>
    <m/>
    <x v="12"/>
    <x v="0"/>
    <x v="0"/>
    <x v="0"/>
    <x v="44"/>
    <x v="44"/>
    <x v="27"/>
    <x v="3"/>
    <x v="0"/>
    <m/>
    <m/>
    <n v="84624"/>
    <n v="79983"/>
    <n v="3389.68"/>
    <n v="79983"/>
    <m/>
  </r>
  <r>
    <x v="9"/>
    <x v="0"/>
    <x v="1"/>
    <x v="0"/>
    <m/>
    <x v="12"/>
    <x v="0"/>
    <x v="0"/>
    <x v="0"/>
    <x v="51"/>
    <x v="51"/>
    <x v="28"/>
    <x v="3"/>
    <x v="0"/>
    <m/>
    <m/>
    <n v="12000"/>
    <n v="40144"/>
    <n v="13000"/>
    <n v="40144"/>
    <m/>
  </r>
  <r>
    <x v="9"/>
    <x v="0"/>
    <x v="1"/>
    <x v="0"/>
    <m/>
    <x v="12"/>
    <x v="0"/>
    <x v="0"/>
    <x v="0"/>
    <x v="188"/>
    <x v="188"/>
    <x v="107"/>
    <x v="13"/>
    <x v="1"/>
    <m/>
    <m/>
    <n v="46000"/>
    <n v="59787"/>
    <n v="19787"/>
    <n v="59787"/>
    <m/>
  </r>
  <r>
    <x v="9"/>
    <x v="0"/>
    <x v="1"/>
    <x v="0"/>
    <m/>
    <x v="12"/>
    <x v="0"/>
    <x v="0"/>
    <x v="0"/>
    <x v="187"/>
    <x v="187"/>
    <x v="106"/>
    <x v="13"/>
    <x v="1"/>
    <m/>
    <m/>
    <n v="36111"/>
    <n v="37092"/>
    <n v="0"/>
    <n v="37092"/>
    <m/>
  </r>
  <r>
    <x v="9"/>
    <x v="0"/>
    <x v="0"/>
    <x v="0"/>
    <m/>
    <x v="12"/>
    <x v="0"/>
    <x v="0"/>
    <x v="0"/>
    <x v="190"/>
    <x v="190"/>
    <x v="109"/>
    <x v="13"/>
    <x v="1"/>
    <m/>
    <m/>
    <n v="65764"/>
    <n v="66996"/>
    <n v="3910"/>
    <n v="66996"/>
    <m/>
  </r>
  <r>
    <x v="9"/>
    <x v="0"/>
    <x v="0"/>
    <x v="0"/>
    <m/>
    <x v="12"/>
    <x v="0"/>
    <x v="0"/>
    <x v="0"/>
    <x v="189"/>
    <x v="189"/>
    <x v="108"/>
    <x v="13"/>
    <x v="1"/>
    <m/>
    <m/>
    <n v="40163.949999999997"/>
    <n v="46597"/>
    <n v="3883.08"/>
    <n v="46597"/>
    <m/>
  </r>
  <r>
    <x v="9"/>
    <x v="0"/>
    <x v="1"/>
    <x v="0"/>
    <m/>
    <x v="12"/>
    <x v="0"/>
    <x v="0"/>
    <x v="0"/>
    <x v="191"/>
    <x v="191"/>
    <x v="110"/>
    <x v="13"/>
    <x v="1"/>
    <m/>
    <m/>
    <n v="30000"/>
    <n v="55515"/>
    <n v="21500"/>
    <n v="55515"/>
    <m/>
  </r>
  <r>
    <x v="9"/>
    <x v="0"/>
    <x v="0"/>
    <x v="0"/>
    <m/>
    <x v="12"/>
    <x v="0"/>
    <x v="0"/>
    <x v="0"/>
    <x v="192"/>
    <x v="192"/>
    <x v="111"/>
    <x v="13"/>
    <x v="1"/>
    <m/>
    <m/>
    <n v="50648.029999999984"/>
    <n v="51777"/>
    <n v="4323.3"/>
    <n v="51777"/>
    <m/>
  </r>
  <r>
    <x v="9"/>
    <x v="0"/>
    <x v="1"/>
    <x v="0"/>
    <m/>
    <x v="12"/>
    <x v="0"/>
    <x v="0"/>
    <x v="0"/>
    <x v="186"/>
    <x v="186"/>
    <x v="105"/>
    <x v="13"/>
    <x v="1"/>
    <m/>
    <m/>
    <n v="44972"/>
    <n v="45903"/>
    <n v="15505"/>
    <n v="45903"/>
    <m/>
  </r>
  <r>
    <x v="9"/>
    <x v="0"/>
    <x v="1"/>
    <x v="1"/>
    <m/>
    <x v="12"/>
    <x v="0"/>
    <x v="0"/>
    <x v="0"/>
    <x v="193"/>
    <x v="193"/>
    <x v="112"/>
    <x v="13"/>
    <x v="1"/>
    <m/>
    <m/>
    <n v="60099.000000000015"/>
    <n v="63057"/>
    <n v="12611.4"/>
    <n v="63057"/>
    <m/>
  </r>
  <r>
    <x v="9"/>
    <x v="0"/>
    <x v="0"/>
    <x v="0"/>
    <m/>
    <x v="12"/>
    <x v="0"/>
    <x v="0"/>
    <x v="1"/>
    <x v="194"/>
    <x v="194"/>
    <x v="113"/>
    <x v="13"/>
    <x v="1"/>
    <m/>
    <m/>
    <n v="57147"/>
    <n v="58452"/>
    <n v="4871"/>
    <n v="58452"/>
    <m/>
  </r>
  <r>
    <x v="9"/>
    <x v="0"/>
    <x v="0"/>
    <x v="0"/>
    <m/>
    <x v="12"/>
    <x v="0"/>
    <x v="0"/>
    <x v="0"/>
    <x v="52"/>
    <x v="52"/>
    <x v="33"/>
    <x v="4"/>
    <x v="0"/>
    <m/>
    <m/>
    <n v="95410"/>
    <n v="90003"/>
    <n v="7503"/>
    <n v="90003"/>
    <m/>
  </r>
  <r>
    <x v="9"/>
    <x v="0"/>
    <x v="0"/>
    <x v="0"/>
    <m/>
    <x v="12"/>
    <x v="0"/>
    <x v="0"/>
    <x v="0"/>
    <x v="64"/>
    <x v="64"/>
    <x v="45"/>
    <x v="4"/>
    <x v="0"/>
    <m/>
    <m/>
    <n v="81606"/>
    <n v="83028"/>
    <n v="4920"/>
    <n v="83028"/>
    <m/>
  </r>
  <r>
    <x v="9"/>
    <x v="0"/>
    <x v="1"/>
    <x v="0"/>
    <m/>
    <x v="12"/>
    <x v="0"/>
    <x v="0"/>
    <x v="0"/>
    <x v="65"/>
    <x v="65"/>
    <x v="46"/>
    <x v="4"/>
    <x v="0"/>
    <m/>
    <m/>
    <n v="47167"/>
    <n v="47596"/>
    <n v="9096"/>
    <n v="47596"/>
    <m/>
  </r>
  <r>
    <x v="9"/>
    <x v="0"/>
    <x v="0"/>
    <x v="0"/>
    <m/>
    <x v="12"/>
    <x v="0"/>
    <x v="0"/>
    <x v="0"/>
    <x v="53"/>
    <x v="53"/>
    <x v="34"/>
    <x v="4"/>
    <x v="0"/>
    <m/>
    <m/>
    <n v="40210"/>
    <n v="38180"/>
    <n v="3084"/>
    <n v="38180"/>
    <m/>
  </r>
  <r>
    <x v="9"/>
    <x v="0"/>
    <x v="1"/>
    <x v="0"/>
    <m/>
    <x v="12"/>
    <x v="0"/>
    <x v="0"/>
    <x v="0"/>
    <x v="54"/>
    <x v="54"/>
    <x v="35"/>
    <x v="4"/>
    <x v="0"/>
    <m/>
    <m/>
    <n v="21721.499999999996"/>
    <n v="40248"/>
    <n v="8663.65"/>
    <n v="40248"/>
    <m/>
  </r>
  <r>
    <x v="9"/>
    <x v="0"/>
    <x v="0"/>
    <x v="0"/>
    <m/>
    <x v="12"/>
    <x v="0"/>
    <x v="0"/>
    <x v="0"/>
    <x v="55"/>
    <x v="55"/>
    <x v="36"/>
    <x v="4"/>
    <x v="0"/>
    <m/>
    <m/>
    <n v="42265"/>
    <n v="42966"/>
    <n v="3580.5"/>
    <n v="42966"/>
    <m/>
  </r>
  <r>
    <x v="9"/>
    <x v="0"/>
    <x v="0"/>
    <x v="0"/>
    <m/>
    <x v="12"/>
    <x v="0"/>
    <x v="0"/>
    <x v="0"/>
    <x v="56"/>
    <x v="56"/>
    <x v="37"/>
    <x v="4"/>
    <x v="0"/>
    <m/>
    <m/>
    <n v="46360"/>
    <n v="47854"/>
    <n v="3986"/>
    <n v="47854"/>
    <m/>
  </r>
  <r>
    <x v="9"/>
    <x v="0"/>
    <x v="1"/>
    <x v="0"/>
    <m/>
    <x v="12"/>
    <x v="0"/>
    <x v="0"/>
    <x v="1"/>
    <x v="57"/>
    <x v="57"/>
    <x v="38"/>
    <x v="4"/>
    <x v="0"/>
    <m/>
    <m/>
    <n v="43132"/>
    <n v="33233"/>
    <n v="8308.25"/>
    <n v="33233"/>
    <m/>
  </r>
  <r>
    <x v="9"/>
    <x v="0"/>
    <x v="0"/>
    <x v="0"/>
    <m/>
    <x v="12"/>
    <x v="0"/>
    <x v="0"/>
    <x v="0"/>
    <x v="58"/>
    <x v="58"/>
    <x v="39"/>
    <x v="4"/>
    <x v="0"/>
    <m/>
    <m/>
    <n v="31376"/>
    <n v="32162"/>
    <n v="2682"/>
    <n v="32162"/>
    <m/>
  </r>
  <r>
    <x v="9"/>
    <x v="0"/>
    <x v="1"/>
    <x v="0"/>
    <m/>
    <x v="12"/>
    <x v="0"/>
    <x v="0"/>
    <x v="1"/>
    <x v="59"/>
    <x v="59"/>
    <x v="40"/>
    <x v="4"/>
    <x v="0"/>
    <m/>
    <m/>
    <n v="34920"/>
    <n v="36410"/>
    <n v="3034.16"/>
    <n v="36410"/>
    <m/>
  </r>
  <r>
    <x v="9"/>
    <x v="0"/>
    <x v="0"/>
    <x v="0"/>
    <m/>
    <x v="12"/>
    <x v="0"/>
    <x v="0"/>
    <x v="0"/>
    <x v="60"/>
    <x v="60"/>
    <x v="41"/>
    <x v="4"/>
    <x v="0"/>
    <m/>
    <m/>
    <n v="115439"/>
    <n v="120953"/>
    <n v="7697"/>
    <n v="120953"/>
    <m/>
  </r>
  <r>
    <x v="9"/>
    <x v="0"/>
    <x v="0"/>
    <x v="0"/>
    <m/>
    <x v="12"/>
    <x v="0"/>
    <x v="0"/>
    <x v="0"/>
    <x v="61"/>
    <x v="61"/>
    <x v="42"/>
    <x v="4"/>
    <x v="0"/>
    <m/>
    <m/>
    <n v="88489.979999999981"/>
    <n v="85444"/>
    <n v="6915.2"/>
    <n v="85444"/>
    <m/>
  </r>
  <r>
    <x v="9"/>
    <x v="0"/>
    <x v="0"/>
    <x v="0"/>
    <m/>
    <x v="12"/>
    <x v="0"/>
    <x v="0"/>
    <x v="0"/>
    <x v="62"/>
    <x v="62"/>
    <x v="43"/>
    <x v="4"/>
    <x v="0"/>
    <m/>
    <m/>
    <n v="52737"/>
    <n v="51022"/>
    <n v="3787"/>
    <n v="51022"/>
    <m/>
  </r>
  <r>
    <x v="9"/>
    <x v="0"/>
    <x v="1"/>
    <x v="0"/>
    <m/>
    <x v="12"/>
    <x v="0"/>
    <x v="0"/>
    <x v="1"/>
    <x v="63"/>
    <x v="63"/>
    <x v="44"/>
    <x v="4"/>
    <x v="0"/>
    <m/>
    <m/>
    <n v="48023"/>
    <n v="49600"/>
    <n v="5200"/>
    <n v="49600"/>
    <m/>
  </r>
  <r>
    <x v="9"/>
    <x v="0"/>
    <x v="1"/>
    <x v="0"/>
    <m/>
    <x v="12"/>
    <x v="0"/>
    <x v="0"/>
    <x v="0"/>
    <x v="66"/>
    <x v="66"/>
    <x v="47"/>
    <x v="5"/>
    <x v="0"/>
    <m/>
    <m/>
    <n v="1620"/>
    <n v="4673"/>
    <n v="150"/>
    <n v="4673"/>
    <m/>
  </r>
  <r>
    <x v="9"/>
    <x v="0"/>
    <x v="1"/>
    <x v="0"/>
    <m/>
    <x v="12"/>
    <x v="0"/>
    <x v="0"/>
    <x v="0"/>
    <x v="68"/>
    <x v="68"/>
    <x v="48"/>
    <x v="5"/>
    <x v="0"/>
    <m/>
    <m/>
    <n v="34302"/>
    <n v="37185"/>
    <n v="3098.75"/>
    <n v="37185"/>
    <m/>
  </r>
  <r>
    <x v="9"/>
    <x v="0"/>
    <x v="0"/>
    <x v="0"/>
    <m/>
    <x v="12"/>
    <x v="0"/>
    <x v="0"/>
    <x v="0"/>
    <x v="69"/>
    <x v="69"/>
    <x v="49"/>
    <x v="5"/>
    <x v="0"/>
    <m/>
    <m/>
    <n v="95319"/>
    <n v="91757"/>
    <n v="7651"/>
    <n v="91757"/>
    <m/>
  </r>
  <r>
    <x v="9"/>
    <x v="0"/>
    <x v="0"/>
    <x v="0"/>
    <m/>
    <x v="12"/>
    <x v="0"/>
    <x v="0"/>
    <x v="0"/>
    <x v="70"/>
    <x v="70"/>
    <x v="50"/>
    <x v="5"/>
    <x v="0"/>
    <m/>
    <m/>
    <n v="290639"/>
    <n v="287603"/>
    <n v="23267"/>
    <n v="287603"/>
    <m/>
  </r>
  <r>
    <x v="9"/>
    <x v="0"/>
    <x v="0"/>
    <x v="0"/>
    <m/>
    <x v="12"/>
    <x v="0"/>
    <x v="0"/>
    <x v="0"/>
    <x v="67"/>
    <x v="67"/>
    <x v="47"/>
    <x v="5"/>
    <x v="0"/>
    <m/>
    <m/>
    <n v="41008"/>
    <n v="41008"/>
    <n v="3340"/>
    <n v="41008"/>
    <m/>
  </r>
  <r>
    <x v="9"/>
    <x v="0"/>
    <x v="0"/>
    <x v="0"/>
    <m/>
    <x v="12"/>
    <x v="0"/>
    <x v="0"/>
    <x v="0"/>
    <x v="71"/>
    <x v="71"/>
    <x v="48"/>
    <x v="5"/>
    <x v="0"/>
    <m/>
    <m/>
    <n v="30809.999999999996"/>
    <n v="31708"/>
    <n v="2642.33"/>
    <n v="31708"/>
    <m/>
  </r>
  <r>
    <x v="9"/>
    <x v="0"/>
    <x v="0"/>
    <x v="0"/>
    <m/>
    <x v="12"/>
    <x v="0"/>
    <x v="0"/>
    <x v="0"/>
    <x v="72"/>
    <x v="72"/>
    <x v="51"/>
    <x v="5"/>
    <x v="0"/>
    <m/>
    <m/>
    <n v="122569.99999999997"/>
    <n v="123852"/>
    <n v="10321"/>
    <n v="123852"/>
    <m/>
  </r>
  <r>
    <x v="9"/>
    <x v="0"/>
    <x v="0"/>
    <x v="0"/>
    <m/>
    <x v="12"/>
    <x v="0"/>
    <x v="0"/>
    <x v="0"/>
    <x v="73"/>
    <x v="73"/>
    <x v="52"/>
    <x v="5"/>
    <x v="0"/>
    <m/>
    <m/>
    <n v="43164"/>
    <n v="43911"/>
    <n v="3662"/>
    <n v="43911"/>
    <m/>
  </r>
  <r>
    <x v="9"/>
    <x v="0"/>
    <x v="0"/>
    <x v="0"/>
    <m/>
    <x v="12"/>
    <x v="0"/>
    <x v="0"/>
    <x v="0"/>
    <x v="74"/>
    <x v="74"/>
    <x v="53"/>
    <x v="5"/>
    <x v="0"/>
    <m/>
    <m/>
    <n v="100359"/>
    <n v="101172"/>
    <n v="8431"/>
    <n v="101172"/>
    <m/>
  </r>
  <r>
    <x v="9"/>
    <x v="0"/>
    <x v="0"/>
    <x v="0"/>
    <m/>
    <x v="12"/>
    <x v="0"/>
    <x v="0"/>
    <x v="0"/>
    <x v="195"/>
    <x v="195"/>
    <x v="114"/>
    <x v="14"/>
    <x v="2"/>
    <m/>
    <m/>
    <n v="51947"/>
    <n v="50516"/>
    <n v="4300"/>
    <n v="50516"/>
    <m/>
  </r>
  <r>
    <x v="9"/>
    <x v="0"/>
    <x v="1"/>
    <x v="0"/>
    <m/>
    <x v="12"/>
    <x v="0"/>
    <x v="0"/>
    <x v="0"/>
    <x v="217"/>
    <x v="217"/>
    <x v="123"/>
    <x v="14"/>
    <x v="2"/>
    <m/>
    <m/>
    <n v="12000"/>
    <n v="26365"/>
    <n v="2100"/>
    <n v="26365"/>
    <m/>
  </r>
  <r>
    <x v="9"/>
    <x v="0"/>
    <x v="1"/>
    <x v="0"/>
    <m/>
    <x v="12"/>
    <x v="0"/>
    <x v="0"/>
    <x v="0"/>
    <x v="198"/>
    <x v="198"/>
    <x v="115"/>
    <x v="14"/>
    <x v="2"/>
    <m/>
    <m/>
    <n v="19756"/>
    <n v="20074"/>
    <n v="10574"/>
    <n v="20074"/>
    <m/>
  </r>
  <r>
    <x v="9"/>
    <x v="0"/>
    <x v="1"/>
    <x v="0"/>
    <m/>
    <x v="12"/>
    <x v="0"/>
    <x v="0"/>
    <x v="0"/>
    <x v="201"/>
    <x v="201"/>
    <x v="116"/>
    <x v="14"/>
    <x v="2"/>
    <m/>
    <m/>
    <n v="18000"/>
    <n v="44641"/>
    <n v="5000"/>
    <n v="44641"/>
    <m/>
  </r>
  <r>
    <x v="9"/>
    <x v="0"/>
    <x v="1"/>
    <x v="0"/>
    <m/>
    <x v="12"/>
    <x v="0"/>
    <x v="0"/>
    <x v="0"/>
    <x v="204"/>
    <x v="204"/>
    <x v="117"/>
    <x v="14"/>
    <x v="2"/>
    <m/>
    <m/>
    <n v="4220"/>
    <n v="4253"/>
    <n v="0"/>
    <n v="4253"/>
    <m/>
  </r>
  <r>
    <x v="9"/>
    <x v="0"/>
    <x v="1"/>
    <x v="0"/>
    <m/>
    <x v="12"/>
    <x v="0"/>
    <x v="0"/>
    <x v="0"/>
    <x v="218"/>
    <x v="218"/>
    <x v="124"/>
    <x v="14"/>
    <x v="2"/>
    <m/>
    <m/>
    <n v="16100"/>
    <n v="20641"/>
    <n v="600"/>
    <n v="20641"/>
    <m/>
  </r>
  <r>
    <x v="9"/>
    <x v="0"/>
    <x v="1"/>
    <x v="0"/>
    <m/>
    <x v="12"/>
    <x v="0"/>
    <x v="0"/>
    <x v="0"/>
    <x v="221"/>
    <x v="221"/>
    <x v="126"/>
    <x v="14"/>
    <x v="2"/>
    <m/>
    <m/>
    <n v="36332"/>
    <n v="35856"/>
    <n v="2988"/>
    <n v="35856"/>
    <m/>
  </r>
  <r>
    <x v="9"/>
    <x v="0"/>
    <x v="1"/>
    <x v="0"/>
    <m/>
    <x v="12"/>
    <x v="0"/>
    <x v="0"/>
    <x v="0"/>
    <x v="223"/>
    <x v="223"/>
    <x v="121"/>
    <x v="14"/>
    <x v="2"/>
    <m/>
    <m/>
    <n v="19133"/>
    <n v="18991"/>
    <n v="1448"/>
    <n v="18991"/>
    <m/>
  </r>
  <r>
    <x v="9"/>
    <x v="0"/>
    <x v="0"/>
    <x v="0"/>
    <m/>
    <x v="12"/>
    <x v="0"/>
    <x v="0"/>
    <x v="0"/>
    <x v="205"/>
    <x v="205"/>
    <x v="117"/>
    <x v="14"/>
    <x v="2"/>
    <m/>
    <m/>
    <n v="13505"/>
    <n v="13609"/>
    <n v="1175"/>
    <n v="13609"/>
    <m/>
  </r>
  <r>
    <x v="9"/>
    <x v="0"/>
    <x v="0"/>
    <x v="0"/>
    <m/>
    <x v="12"/>
    <x v="0"/>
    <x v="0"/>
    <x v="0"/>
    <x v="209"/>
    <x v="209"/>
    <x v="119"/>
    <x v="14"/>
    <x v="2"/>
    <m/>
    <m/>
    <n v="16114"/>
    <n v="16672"/>
    <n v="2922"/>
    <n v="16672"/>
    <m/>
  </r>
  <r>
    <x v="9"/>
    <x v="0"/>
    <x v="0"/>
    <x v="0"/>
    <m/>
    <x v="12"/>
    <x v="0"/>
    <x v="0"/>
    <x v="0"/>
    <x v="212"/>
    <x v="212"/>
    <x v="120"/>
    <x v="14"/>
    <x v="2"/>
    <m/>
    <m/>
    <n v="62001"/>
    <n v="66177"/>
    <n v="5512"/>
    <n v="66177"/>
    <m/>
  </r>
  <r>
    <x v="9"/>
    <x v="0"/>
    <x v="1"/>
    <x v="0"/>
    <m/>
    <x v="12"/>
    <x v="0"/>
    <x v="0"/>
    <x v="0"/>
    <x v="208"/>
    <x v="208"/>
    <x v="118"/>
    <x v="14"/>
    <x v="2"/>
    <m/>
    <m/>
    <n v="15000"/>
    <n v="27378"/>
    <n v="1250"/>
    <n v="27378"/>
    <m/>
  </r>
  <r>
    <x v="9"/>
    <x v="0"/>
    <x v="1"/>
    <x v="0"/>
    <m/>
    <x v="12"/>
    <x v="0"/>
    <x v="0"/>
    <x v="0"/>
    <x v="225"/>
    <x v="225"/>
    <x v="126"/>
    <x v="14"/>
    <x v="2"/>
    <m/>
    <m/>
    <n v="18563"/>
    <n v="21541"/>
    <n v="1350"/>
    <n v="21541"/>
    <m/>
  </r>
  <r>
    <x v="9"/>
    <x v="0"/>
    <x v="1"/>
    <x v="0"/>
    <m/>
    <x v="12"/>
    <x v="0"/>
    <x v="0"/>
    <x v="0"/>
    <x v="226"/>
    <x v="226"/>
    <x v="127"/>
    <x v="14"/>
    <x v="2"/>
    <m/>
    <m/>
    <n v="17000"/>
    <n v="22571"/>
    <n v="1000"/>
    <n v="22571"/>
    <m/>
  </r>
  <r>
    <x v="9"/>
    <x v="0"/>
    <x v="1"/>
    <x v="0"/>
    <m/>
    <x v="12"/>
    <x v="0"/>
    <x v="0"/>
    <x v="0"/>
    <x v="203"/>
    <x v="203"/>
    <x v="116"/>
    <x v="14"/>
    <x v="2"/>
    <m/>
    <m/>
    <n v="1512"/>
    <n v="7674"/>
    <n v="126"/>
    <n v="7674"/>
    <m/>
  </r>
  <r>
    <x v="9"/>
    <x v="0"/>
    <x v="0"/>
    <x v="0"/>
    <m/>
    <x v="12"/>
    <x v="0"/>
    <x v="0"/>
    <x v="0"/>
    <x v="202"/>
    <x v="202"/>
    <x v="116"/>
    <x v="14"/>
    <x v="2"/>
    <m/>
    <m/>
    <n v="3811"/>
    <n v="3759"/>
    <n v="0"/>
    <n v="3759"/>
    <m/>
  </r>
  <r>
    <x v="9"/>
    <x v="0"/>
    <x v="1"/>
    <x v="0"/>
    <m/>
    <x v="12"/>
    <x v="0"/>
    <x v="0"/>
    <x v="0"/>
    <x v="199"/>
    <x v="199"/>
    <x v="115"/>
    <x v="14"/>
    <x v="2"/>
    <m/>
    <m/>
    <n v="0"/>
    <n v="3141"/>
    <n v="0"/>
    <n v="3141"/>
    <m/>
  </r>
  <r>
    <x v="9"/>
    <x v="0"/>
    <x v="0"/>
    <x v="0"/>
    <m/>
    <x v="12"/>
    <x v="0"/>
    <x v="0"/>
    <x v="0"/>
    <x v="227"/>
    <x v="227"/>
    <x v="127"/>
    <x v="14"/>
    <x v="2"/>
    <m/>
    <m/>
    <n v="28305"/>
    <n v="28283"/>
    <n v="2356"/>
    <n v="28283"/>
    <m/>
  </r>
  <r>
    <x v="9"/>
    <x v="0"/>
    <x v="0"/>
    <x v="0"/>
    <m/>
    <x v="12"/>
    <x v="0"/>
    <x v="0"/>
    <x v="0"/>
    <x v="213"/>
    <x v="213"/>
    <x v="121"/>
    <x v="14"/>
    <x v="2"/>
    <m/>
    <m/>
    <n v="41055"/>
    <n v="39900"/>
    <n v="3051"/>
    <n v="39900"/>
    <m/>
  </r>
  <r>
    <x v="9"/>
    <x v="0"/>
    <x v="1"/>
    <x v="0"/>
    <m/>
    <x v="12"/>
    <x v="0"/>
    <x v="0"/>
    <x v="0"/>
    <x v="219"/>
    <x v="219"/>
    <x v="124"/>
    <x v="14"/>
    <x v="2"/>
    <m/>
    <m/>
    <n v="12087.99"/>
    <n v="22661"/>
    <n v="875"/>
    <n v="22661"/>
    <m/>
  </r>
  <r>
    <x v="9"/>
    <x v="0"/>
    <x v="1"/>
    <x v="0"/>
    <m/>
    <x v="12"/>
    <x v="0"/>
    <x v="0"/>
    <x v="0"/>
    <x v="196"/>
    <x v="196"/>
    <x v="114"/>
    <x v="14"/>
    <x v="2"/>
    <m/>
    <m/>
    <n v="5222"/>
    <n v="4999.66"/>
    <n v="1251.49"/>
    <n v="4999.66"/>
    <m/>
  </r>
  <r>
    <x v="9"/>
    <x v="0"/>
    <x v="1"/>
    <x v="0"/>
    <m/>
    <x v="12"/>
    <x v="0"/>
    <x v="0"/>
    <x v="0"/>
    <x v="206"/>
    <x v="206"/>
    <x v="117"/>
    <x v="14"/>
    <x v="2"/>
    <m/>
    <m/>
    <n v="220"/>
    <n v="253"/>
    <n v="0"/>
    <n v="253"/>
    <m/>
  </r>
  <r>
    <x v="9"/>
    <x v="0"/>
    <x v="0"/>
    <x v="0"/>
    <m/>
    <x v="12"/>
    <x v="0"/>
    <x v="0"/>
    <x v="0"/>
    <x v="210"/>
    <x v="210"/>
    <x v="119"/>
    <x v="14"/>
    <x v="2"/>
    <m/>
    <m/>
    <n v="14606"/>
    <n v="15089"/>
    <n v="1000"/>
    <n v="15089"/>
    <m/>
  </r>
  <r>
    <x v="9"/>
    <x v="0"/>
    <x v="1"/>
    <x v="0"/>
    <m/>
    <x v="12"/>
    <x v="0"/>
    <x v="0"/>
    <x v="0"/>
    <x v="200"/>
    <x v="200"/>
    <x v="115"/>
    <x v="14"/>
    <x v="2"/>
    <m/>
    <m/>
    <n v="0"/>
    <n v="4084"/>
    <n v="0"/>
    <n v="4084"/>
    <m/>
  </r>
  <r>
    <x v="9"/>
    <x v="0"/>
    <x v="1"/>
    <x v="0"/>
    <m/>
    <x v="12"/>
    <x v="0"/>
    <x v="0"/>
    <x v="0"/>
    <x v="228"/>
    <x v="228"/>
    <x v="124"/>
    <x v="14"/>
    <x v="2"/>
    <m/>
    <m/>
    <n v="4800"/>
    <n v="22420"/>
    <n v="400"/>
    <n v="22420"/>
    <m/>
  </r>
  <r>
    <x v="9"/>
    <x v="0"/>
    <x v="0"/>
    <x v="0"/>
    <m/>
    <x v="12"/>
    <x v="0"/>
    <x v="0"/>
    <x v="0"/>
    <x v="224"/>
    <x v="224"/>
    <x v="125"/>
    <x v="14"/>
    <x v="2"/>
    <m/>
    <m/>
    <n v="28274"/>
    <n v="30864"/>
    <n v="6500"/>
    <n v="30864"/>
    <m/>
  </r>
  <r>
    <x v="9"/>
    <x v="0"/>
    <x v="0"/>
    <x v="0"/>
    <m/>
    <x v="12"/>
    <x v="0"/>
    <x v="0"/>
    <x v="0"/>
    <x v="211"/>
    <x v="211"/>
    <x v="119"/>
    <x v="14"/>
    <x v="2"/>
    <m/>
    <m/>
    <n v="27018"/>
    <n v="27653"/>
    <n v="1600"/>
    <n v="27653"/>
    <m/>
  </r>
  <r>
    <x v="9"/>
    <x v="0"/>
    <x v="1"/>
    <x v="0"/>
    <m/>
    <x v="12"/>
    <x v="0"/>
    <x v="0"/>
    <x v="0"/>
    <x v="222"/>
    <x v="222"/>
    <x v="126"/>
    <x v="14"/>
    <x v="2"/>
    <m/>
    <m/>
    <n v="16050"/>
    <n v="15888"/>
    <n v="8500"/>
    <n v="15888"/>
    <m/>
  </r>
  <r>
    <x v="9"/>
    <x v="0"/>
    <x v="0"/>
    <x v="0"/>
    <m/>
    <x v="12"/>
    <x v="0"/>
    <x v="0"/>
    <x v="0"/>
    <x v="197"/>
    <x v="197"/>
    <x v="114"/>
    <x v="14"/>
    <x v="2"/>
    <m/>
    <m/>
    <n v="4320"/>
    <n v="4393.66"/>
    <n v="-101.34"/>
    <n v="4393.66"/>
    <m/>
  </r>
  <r>
    <x v="9"/>
    <x v="0"/>
    <x v="1"/>
    <x v="0"/>
    <m/>
    <x v="12"/>
    <x v="0"/>
    <x v="0"/>
    <x v="0"/>
    <x v="214"/>
    <x v="214"/>
    <x v="118"/>
    <x v="14"/>
    <x v="2"/>
    <m/>
    <m/>
    <n v="6000"/>
    <n v="7169"/>
    <n v="500"/>
    <n v="7169"/>
    <m/>
  </r>
  <r>
    <x v="9"/>
    <x v="0"/>
    <x v="1"/>
    <x v="0"/>
    <m/>
    <x v="12"/>
    <x v="0"/>
    <x v="0"/>
    <x v="0"/>
    <x v="220"/>
    <x v="220"/>
    <x v="125"/>
    <x v="14"/>
    <x v="2"/>
    <m/>
    <m/>
    <n v="4000"/>
    <n v="10911"/>
    <n v="200"/>
    <n v="10911"/>
    <m/>
  </r>
  <r>
    <x v="9"/>
    <x v="0"/>
    <x v="0"/>
    <x v="0"/>
    <m/>
    <x v="12"/>
    <x v="0"/>
    <x v="0"/>
    <x v="0"/>
    <x v="215"/>
    <x v="215"/>
    <x v="118"/>
    <x v="14"/>
    <x v="2"/>
    <m/>
    <m/>
    <n v="29081"/>
    <n v="30079"/>
    <n v="2597"/>
    <n v="30079"/>
    <m/>
  </r>
  <r>
    <x v="9"/>
    <x v="0"/>
    <x v="0"/>
    <x v="0"/>
    <m/>
    <x v="12"/>
    <x v="0"/>
    <x v="0"/>
    <x v="0"/>
    <x v="207"/>
    <x v="207"/>
    <x v="117"/>
    <x v="14"/>
    <x v="2"/>
    <m/>
    <m/>
    <n v="42984"/>
    <n v="43315"/>
    <n v="3729"/>
    <n v="43315"/>
    <m/>
  </r>
  <r>
    <x v="9"/>
    <x v="0"/>
    <x v="1"/>
    <x v="0"/>
    <m/>
    <x v="12"/>
    <x v="0"/>
    <x v="0"/>
    <x v="0"/>
    <x v="216"/>
    <x v="216"/>
    <x v="122"/>
    <x v="14"/>
    <x v="2"/>
    <m/>
    <m/>
    <n v="54920"/>
    <n v="62724"/>
    <n v="5227"/>
    <n v="62724"/>
    <m/>
  </r>
  <r>
    <x v="9"/>
    <x v="0"/>
    <x v="1"/>
    <x v="0"/>
    <m/>
    <x v="12"/>
    <x v="0"/>
    <x v="0"/>
    <x v="0"/>
    <x v="229"/>
    <x v="229"/>
    <x v="128"/>
    <x v="15"/>
    <x v="2"/>
    <m/>
    <m/>
    <n v="25204.92"/>
    <n v="26474"/>
    <n v="2840.69"/>
    <n v="26474"/>
    <m/>
  </r>
  <r>
    <x v="9"/>
    <x v="0"/>
    <x v="0"/>
    <x v="0"/>
    <m/>
    <x v="12"/>
    <x v="0"/>
    <x v="0"/>
    <x v="1"/>
    <x v="230"/>
    <x v="230"/>
    <x v="129"/>
    <x v="15"/>
    <x v="2"/>
    <m/>
    <m/>
    <n v="147512"/>
    <n v="154063"/>
    <n v="12834"/>
    <n v="154063"/>
    <m/>
  </r>
  <r>
    <x v="9"/>
    <x v="0"/>
    <x v="0"/>
    <x v="0"/>
    <m/>
    <x v="12"/>
    <x v="0"/>
    <x v="0"/>
    <x v="0"/>
    <x v="231"/>
    <x v="231"/>
    <x v="130"/>
    <x v="15"/>
    <x v="2"/>
    <m/>
    <m/>
    <n v="131629"/>
    <n v="133884"/>
    <n v="11157"/>
    <n v="133884"/>
    <m/>
  </r>
  <r>
    <x v="9"/>
    <x v="0"/>
    <x v="0"/>
    <x v="0"/>
    <m/>
    <x v="12"/>
    <x v="0"/>
    <x v="0"/>
    <x v="0"/>
    <x v="232"/>
    <x v="232"/>
    <x v="131"/>
    <x v="15"/>
    <x v="2"/>
    <m/>
    <m/>
    <n v="57652"/>
    <n v="60677"/>
    <n v="5061"/>
    <n v="60677"/>
    <m/>
  </r>
  <r>
    <x v="9"/>
    <x v="0"/>
    <x v="0"/>
    <x v="0"/>
    <m/>
    <x v="12"/>
    <x v="0"/>
    <x v="0"/>
    <x v="0"/>
    <x v="240"/>
    <x v="240"/>
    <x v="139"/>
    <x v="15"/>
    <x v="2"/>
    <m/>
    <m/>
    <n v="70195"/>
    <n v="72880"/>
    <n v="6073.37"/>
    <n v="72880"/>
    <m/>
  </r>
  <r>
    <x v="9"/>
    <x v="0"/>
    <x v="1"/>
    <x v="0"/>
    <m/>
    <x v="12"/>
    <x v="0"/>
    <x v="0"/>
    <x v="0"/>
    <x v="233"/>
    <x v="233"/>
    <x v="132"/>
    <x v="15"/>
    <x v="2"/>
    <m/>
    <m/>
    <n v="12300"/>
    <n v="25046"/>
    <n v="900"/>
    <n v="25046"/>
    <m/>
  </r>
  <r>
    <x v="9"/>
    <x v="0"/>
    <x v="1"/>
    <x v="0"/>
    <m/>
    <x v="12"/>
    <x v="0"/>
    <x v="0"/>
    <x v="0"/>
    <x v="244"/>
    <x v="244"/>
    <x v="141"/>
    <x v="15"/>
    <x v="2"/>
    <m/>
    <m/>
    <n v="3000"/>
    <n v="11680"/>
    <n v="250"/>
    <n v="11680"/>
    <m/>
  </r>
  <r>
    <x v="9"/>
    <x v="0"/>
    <x v="1"/>
    <x v="0"/>
    <m/>
    <x v="12"/>
    <x v="0"/>
    <x v="0"/>
    <x v="0"/>
    <x v="234"/>
    <x v="234"/>
    <x v="133"/>
    <x v="15"/>
    <x v="2"/>
    <m/>
    <m/>
    <n v="27840"/>
    <n v="70476"/>
    <n v="5000"/>
    <n v="70476"/>
    <m/>
  </r>
  <r>
    <x v="9"/>
    <x v="0"/>
    <x v="1"/>
    <x v="0"/>
    <m/>
    <x v="12"/>
    <x v="0"/>
    <x v="0"/>
    <x v="0"/>
    <x v="235"/>
    <x v="235"/>
    <x v="134"/>
    <x v="15"/>
    <x v="2"/>
    <m/>
    <m/>
    <n v="29932"/>
    <n v="59595"/>
    <n v="51595"/>
    <n v="59595"/>
    <m/>
  </r>
  <r>
    <x v="9"/>
    <x v="0"/>
    <x v="0"/>
    <x v="0"/>
    <m/>
    <x v="12"/>
    <x v="0"/>
    <x v="0"/>
    <x v="0"/>
    <x v="236"/>
    <x v="236"/>
    <x v="135"/>
    <x v="15"/>
    <x v="2"/>
    <m/>
    <m/>
    <n v="44961"/>
    <n v="46797"/>
    <n v="3580"/>
    <n v="46797"/>
    <m/>
  </r>
  <r>
    <x v="9"/>
    <x v="0"/>
    <x v="1"/>
    <x v="0"/>
    <m/>
    <x v="12"/>
    <x v="0"/>
    <x v="0"/>
    <x v="0"/>
    <x v="242"/>
    <x v="242"/>
    <x v="141"/>
    <x v="15"/>
    <x v="2"/>
    <m/>
    <m/>
    <n v="2000"/>
    <n v="14683"/>
    <n v="0"/>
    <n v="14683"/>
    <m/>
  </r>
  <r>
    <x v="9"/>
    <x v="0"/>
    <x v="1"/>
    <x v="1"/>
    <m/>
    <x v="12"/>
    <x v="0"/>
    <x v="0"/>
    <x v="1"/>
    <x v="243"/>
    <x v="243"/>
    <x v="142"/>
    <x v="15"/>
    <x v="2"/>
    <m/>
    <m/>
    <n v="48251"/>
    <n v="50004"/>
    <n v="4220"/>
    <n v="50004"/>
    <m/>
  </r>
  <r>
    <x v="9"/>
    <x v="0"/>
    <x v="1"/>
    <x v="0"/>
    <m/>
    <x v="12"/>
    <x v="0"/>
    <x v="0"/>
    <x v="0"/>
    <x v="246"/>
    <x v="246"/>
    <x v="141"/>
    <x v="15"/>
    <x v="2"/>
    <m/>
    <m/>
    <n v="21000"/>
    <n v="61290"/>
    <n v="23000"/>
    <n v="61290"/>
    <m/>
  </r>
  <r>
    <x v="9"/>
    <x v="0"/>
    <x v="0"/>
    <x v="0"/>
    <m/>
    <x v="12"/>
    <x v="0"/>
    <x v="0"/>
    <x v="0"/>
    <x v="238"/>
    <x v="238"/>
    <x v="137"/>
    <x v="15"/>
    <x v="2"/>
    <m/>
    <m/>
    <n v="64558"/>
    <n v="63525"/>
    <n v="5291"/>
    <n v="63525"/>
    <m/>
  </r>
  <r>
    <x v="9"/>
    <x v="0"/>
    <x v="1"/>
    <x v="0"/>
    <m/>
    <x v="12"/>
    <x v="0"/>
    <x v="0"/>
    <x v="0"/>
    <x v="245"/>
    <x v="245"/>
    <x v="142"/>
    <x v="15"/>
    <x v="2"/>
    <m/>
    <m/>
    <n v="9728"/>
    <n v="10050"/>
    <n v="4550"/>
    <n v="10050"/>
    <m/>
  </r>
  <r>
    <x v="9"/>
    <x v="0"/>
    <x v="1"/>
    <x v="0"/>
    <m/>
    <x v="12"/>
    <x v="0"/>
    <x v="0"/>
    <x v="0"/>
    <x v="247"/>
    <x v="247"/>
    <x v="141"/>
    <x v="15"/>
    <x v="2"/>
    <m/>
    <m/>
    <n v="6000"/>
    <n v="12744"/>
    <n v="500"/>
    <n v="12744"/>
    <m/>
  </r>
  <r>
    <x v="9"/>
    <x v="0"/>
    <x v="1"/>
    <x v="0"/>
    <m/>
    <x v="12"/>
    <x v="0"/>
    <x v="0"/>
    <x v="0"/>
    <x v="237"/>
    <x v="237"/>
    <x v="136"/>
    <x v="15"/>
    <x v="2"/>
    <m/>
    <m/>
    <n v="6000"/>
    <n v="32430"/>
    <n v="500"/>
    <n v="32430"/>
    <m/>
  </r>
  <r>
    <x v="9"/>
    <x v="0"/>
    <x v="1"/>
    <x v="0"/>
    <m/>
    <x v="12"/>
    <x v="0"/>
    <x v="0"/>
    <x v="0"/>
    <x v="239"/>
    <x v="239"/>
    <x v="138"/>
    <x v="15"/>
    <x v="2"/>
    <m/>
    <m/>
    <n v="18000"/>
    <n v="47205"/>
    <n v="1500"/>
    <n v="47205"/>
    <m/>
  </r>
  <r>
    <x v="9"/>
    <x v="0"/>
    <x v="0"/>
    <x v="0"/>
    <m/>
    <x v="12"/>
    <x v="0"/>
    <x v="0"/>
    <x v="0"/>
    <x v="250"/>
    <x v="250"/>
    <x v="144"/>
    <x v="15"/>
    <x v="2"/>
    <m/>
    <m/>
    <n v="27357"/>
    <n v="28315"/>
    <n v="2357.6400000000003"/>
    <n v="28315"/>
    <m/>
  </r>
  <r>
    <x v="9"/>
    <x v="0"/>
    <x v="0"/>
    <x v="0"/>
    <m/>
    <x v="12"/>
    <x v="0"/>
    <x v="0"/>
    <x v="0"/>
    <x v="241"/>
    <x v="241"/>
    <x v="140"/>
    <x v="15"/>
    <x v="2"/>
    <m/>
    <m/>
    <n v="29863"/>
    <n v="30944"/>
    <n v="7736"/>
    <n v="30944"/>
    <m/>
  </r>
  <r>
    <x v="9"/>
    <x v="0"/>
    <x v="1"/>
    <x v="0"/>
    <m/>
    <x v="12"/>
    <x v="0"/>
    <x v="0"/>
    <x v="0"/>
    <x v="248"/>
    <x v="248"/>
    <x v="141"/>
    <x v="15"/>
    <x v="2"/>
    <m/>
    <m/>
    <n v="6564"/>
    <n v="13278"/>
    <n v="0"/>
    <n v="13278"/>
    <m/>
  </r>
  <r>
    <x v="9"/>
    <x v="0"/>
    <x v="0"/>
    <x v="1"/>
    <m/>
    <x v="12"/>
    <x v="0"/>
    <x v="0"/>
    <x v="0"/>
    <x v="251"/>
    <x v="251"/>
    <x v="145"/>
    <x v="15"/>
    <x v="2"/>
    <m/>
    <m/>
    <n v="76562"/>
    <n v="79572"/>
    <n v="13000"/>
    <n v="79572"/>
    <m/>
  </r>
  <r>
    <x v="9"/>
    <x v="0"/>
    <x v="0"/>
    <x v="0"/>
    <m/>
    <x v="12"/>
    <x v="0"/>
    <x v="0"/>
    <x v="0"/>
    <x v="252"/>
    <x v="252"/>
    <x v="146"/>
    <x v="17"/>
    <x v="2"/>
    <m/>
    <m/>
    <n v="77959"/>
    <n v="76847"/>
    <n v="6403"/>
    <n v="76847"/>
    <m/>
  </r>
  <r>
    <x v="9"/>
    <x v="0"/>
    <x v="0"/>
    <x v="0"/>
    <m/>
    <x v="12"/>
    <x v="0"/>
    <x v="0"/>
    <x v="0"/>
    <x v="253"/>
    <x v="253"/>
    <x v="147"/>
    <x v="17"/>
    <x v="2"/>
    <m/>
    <m/>
    <n v="19935"/>
    <n v="20480"/>
    <n v="1500"/>
    <n v="20480"/>
    <m/>
  </r>
  <r>
    <x v="9"/>
    <x v="0"/>
    <x v="1"/>
    <x v="0"/>
    <m/>
    <x v="12"/>
    <x v="0"/>
    <x v="0"/>
    <x v="0"/>
    <x v="255"/>
    <x v="255"/>
    <x v="148"/>
    <x v="17"/>
    <x v="2"/>
    <m/>
    <m/>
    <n v="10000"/>
    <n v="21079"/>
    <n v="0"/>
    <n v="21079"/>
    <m/>
  </r>
  <r>
    <x v="9"/>
    <x v="0"/>
    <x v="0"/>
    <x v="0"/>
    <m/>
    <x v="12"/>
    <x v="0"/>
    <x v="0"/>
    <x v="0"/>
    <x v="258"/>
    <x v="258"/>
    <x v="149"/>
    <x v="17"/>
    <x v="2"/>
    <m/>
    <m/>
    <n v="3035"/>
    <n v="3129"/>
    <n v="250"/>
    <n v="3129"/>
    <m/>
  </r>
  <r>
    <x v="9"/>
    <x v="0"/>
    <x v="0"/>
    <x v="0"/>
    <m/>
    <x v="12"/>
    <x v="0"/>
    <x v="0"/>
    <x v="0"/>
    <x v="261"/>
    <x v="261"/>
    <x v="150"/>
    <x v="17"/>
    <x v="2"/>
    <m/>
    <m/>
    <n v="19422"/>
    <n v="19573"/>
    <n v="3893.25"/>
    <n v="19573"/>
    <m/>
  </r>
  <r>
    <x v="9"/>
    <x v="0"/>
    <x v="1"/>
    <x v="0"/>
    <m/>
    <x v="12"/>
    <x v="0"/>
    <x v="0"/>
    <x v="0"/>
    <x v="264"/>
    <x v="264"/>
    <x v="151"/>
    <x v="17"/>
    <x v="2"/>
    <m/>
    <m/>
    <n v="12400"/>
    <n v="15428"/>
    <n v="6750"/>
    <n v="15428"/>
    <m/>
  </r>
  <r>
    <x v="9"/>
    <x v="0"/>
    <x v="0"/>
    <x v="1"/>
    <m/>
    <x v="12"/>
    <x v="0"/>
    <x v="0"/>
    <x v="0"/>
    <x v="267"/>
    <x v="267"/>
    <x v="152"/>
    <x v="17"/>
    <x v="2"/>
    <m/>
    <m/>
    <n v="79197"/>
    <n v="80880"/>
    <n v="2250"/>
    <n v="80880"/>
    <m/>
  </r>
  <r>
    <x v="9"/>
    <x v="0"/>
    <x v="1"/>
    <x v="0"/>
    <m/>
    <x v="12"/>
    <x v="0"/>
    <x v="0"/>
    <x v="0"/>
    <x v="266"/>
    <x v="266"/>
    <x v="151"/>
    <x v="17"/>
    <x v="2"/>
    <m/>
    <m/>
    <n v="1612"/>
    <n v="1735"/>
    <n v="125"/>
    <n v="1735"/>
    <m/>
  </r>
  <r>
    <x v="9"/>
    <x v="0"/>
    <x v="0"/>
    <x v="0"/>
    <m/>
    <x v="12"/>
    <x v="0"/>
    <x v="0"/>
    <x v="0"/>
    <x v="268"/>
    <x v="268"/>
    <x v="147"/>
    <x v="17"/>
    <x v="2"/>
    <m/>
    <m/>
    <n v="19735"/>
    <n v="20184"/>
    <n v="1682"/>
    <n v="20184"/>
    <m/>
  </r>
  <r>
    <x v="9"/>
    <x v="0"/>
    <x v="1"/>
    <x v="0"/>
    <m/>
    <x v="12"/>
    <x v="0"/>
    <x v="0"/>
    <x v="0"/>
    <x v="263"/>
    <x v="263"/>
    <x v="150"/>
    <x v="17"/>
    <x v="2"/>
    <m/>
    <m/>
    <n v="11600"/>
    <n v="16636"/>
    <n v="500"/>
    <n v="16636"/>
    <m/>
  </r>
  <r>
    <x v="9"/>
    <x v="0"/>
    <x v="0"/>
    <x v="0"/>
    <m/>
    <x v="12"/>
    <x v="0"/>
    <x v="0"/>
    <x v="0"/>
    <x v="257"/>
    <x v="257"/>
    <x v="148"/>
    <x v="17"/>
    <x v="2"/>
    <m/>
    <m/>
    <n v="21883"/>
    <n v="23188"/>
    <n v="6267.25"/>
    <n v="23188"/>
    <m/>
  </r>
  <r>
    <x v="9"/>
    <x v="0"/>
    <x v="0"/>
    <x v="0"/>
    <m/>
    <x v="12"/>
    <x v="0"/>
    <x v="0"/>
    <x v="0"/>
    <x v="256"/>
    <x v="256"/>
    <x v="148"/>
    <x v="17"/>
    <x v="2"/>
    <m/>
    <m/>
    <n v="6081"/>
    <n v="6443"/>
    <n v="571"/>
    <n v="6443"/>
    <m/>
  </r>
  <r>
    <x v="9"/>
    <x v="0"/>
    <x v="1"/>
    <x v="0"/>
    <m/>
    <x v="12"/>
    <x v="0"/>
    <x v="0"/>
    <x v="0"/>
    <x v="259"/>
    <x v="259"/>
    <x v="149"/>
    <x v="17"/>
    <x v="2"/>
    <m/>
    <m/>
    <n v="24918.83"/>
    <n v="52071"/>
    <n v="4000"/>
    <n v="52071"/>
    <m/>
  </r>
  <r>
    <x v="9"/>
    <x v="0"/>
    <x v="0"/>
    <x v="0"/>
    <m/>
    <x v="12"/>
    <x v="0"/>
    <x v="0"/>
    <x v="0"/>
    <x v="269"/>
    <x v="269"/>
    <x v="147"/>
    <x v="17"/>
    <x v="2"/>
    <m/>
    <m/>
    <n v="13052"/>
    <n v="13300"/>
    <n v="1112"/>
    <n v="13300"/>
    <m/>
  </r>
  <r>
    <x v="9"/>
    <x v="0"/>
    <x v="1"/>
    <x v="0"/>
    <m/>
    <x v="12"/>
    <x v="0"/>
    <x v="0"/>
    <x v="0"/>
    <x v="270"/>
    <x v="270"/>
    <x v="153"/>
    <x v="17"/>
    <x v="2"/>
    <m/>
    <m/>
    <n v="53002.2"/>
    <n v="71501"/>
    <n v="0"/>
    <n v="71501"/>
    <m/>
  </r>
  <r>
    <x v="9"/>
    <x v="0"/>
    <x v="0"/>
    <x v="0"/>
    <m/>
    <x v="12"/>
    <x v="0"/>
    <x v="0"/>
    <x v="0"/>
    <x v="260"/>
    <x v="260"/>
    <x v="149"/>
    <x v="17"/>
    <x v="2"/>
    <m/>
    <m/>
    <n v="11000"/>
    <n v="8276"/>
    <n v="0"/>
    <n v="8276"/>
    <m/>
  </r>
  <r>
    <x v="9"/>
    <x v="0"/>
    <x v="1"/>
    <x v="0"/>
    <m/>
    <x v="12"/>
    <x v="0"/>
    <x v="0"/>
    <x v="0"/>
    <x v="254"/>
    <x v="254"/>
    <x v="147"/>
    <x v="17"/>
    <x v="2"/>
    <m/>
    <m/>
    <n v="3000"/>
    <n v="6613"/>
    <n v="0"/>
    <n v="6613"/>
    <m/>
  </r>
  <r>
    <x v="9"/>
    <x v="0"/>
    <x v="0"/>
    <x v="0"/>
    <m/>
    <x v="12"/>
    <x v="0"/>
    <x v="0"/>
    <x v="0"/>
    <x v="262"/>
    <x v="262"/>
    <x v="150"/>
    <x v="17"/>
    <x v="2"/>
    <m/>
    <m/>
    <n v="21414"/>
    <n v="21709"/>
    <n v="1909"/>
    <n v="21709"/>
    <m/>
  </r>
  <r>
    <x v="9"/>
    <x v="0"/>
    <x v="1"/>
    <x v="0"/>
    <m/>
    <x v="12"/>
    <x v="0"/>
    <x v="0"/>
    <x v="0"/>
    <x v="265"/>
    <x v="265"/>
    <x v="151"/>
    <x v="17"/>
    <x v="2"/>
    <m/>
    <m/>
    <n v="12736"/>
    <n v="13208"/>
    <n v="2804"/>
    <n v="13208"/>
    <m/>
  </r>
  <r>
    <x v="9"/>
    <x v="0"/>
    <x v="0"/>
    <x v="0"/>
    <m/>
    <x v="12"/>
    <x v="0"/>
    <x v="0"/>
    <x v="0"/>
    <x v="271"/>
    <x v="271"/>
    <x v="154"/>
    <x v="18"/>
    <x v="2"/>
    <m/>
    <m/>
    <n v="9602"/>
    <n v="9569"/>
    <n v="2260"/>
    <n v="9569"/>
    <m/>
  </r>
  <r>
    <x v="9"/>
    <x v="0"/>
    <x v="1"/>
    <x v="0"/>
    <m/>
    <x v="12"/>
    <x v="0"/>
    <x v="0"/>
    <x v="0"/>
    <x v="272"/>
    <x v="272"/>
    <x v="155"/>
    <x v="18"/>
    <x v="2"/>
    <m/>
    <m/>
    <n v="11922.75"/>
    <n v="15659"/>
    <n v="7829.5"/>
    <n v="15659"/>
    <m/>
  </r>
  <r>
    <x v="9"/>
    <x v="0"/>
    <x v="0"/>
    <x v="0"/>
    <m/>
    <x v="12"/>
    <x v="0"/>
    <x v="0"/>
    <x v="0"/>
    <x v="273"/>
    <x v="273"/>
    <x v="156"/>
    <x v="18"/>
    <x v="2"/>
    <m/>
    <m/>
    <n v="149874"/>
    <n v="151501"/>
    <n v="10627"/>
    <n v="151501"/>
    <m/>
  </r>
  <r>
    <x v="9"/>
    <x v="0"/>
    <x v="0"/>
    <x v="0"/>
    <m/>
    <x v="12"/>
    <x v="0"/>
    <x v="0"/>
    <x v="0"/>
    <x v="274"/>
    <x v="274"/>
    <x v="157"/>
    <x v="18"/>
    <x v="2"/>
    <m/>
    <m/>
    <n v="66271"/>
    <n v="67263"/>
    <n v="5608"/>
    <n v="67263"/>
    <m/>
  </r>
  <r>
    <x v="9"/>
    <x v="0"/>
    <x v="1"/>
    <x v="0"/>
    <m/>
    <x v="12"/>
    <x v="0"/>
    <x v="0"/>
    <x v="0"/>
    <x v="275"/>
    <x v="276"/>
    <x v="154"/>
    <x v="18"/>
    <x v="2"/>
    <m/>
    <m/>
    <n v="42416.600000000006"/>
    <n v="51487"/>
    <n v="7390.95"/>
    <n v="51487"/>
    <m/>
  </r>
  <r>
    <x v="9"/>
    <x v="0"/>
    <x v="0"/>
    <x v="0"/>
    <m/>
    <x v="12"/>
    <x v="0"/>
    <x v="0"/>
    <x v="0"/>
    <x v="276"/>
    <x v="277"/>
    <x v="154"/>
    <x v="18"/>
    <x v="2"/>
    <m/>
    <m/>
    <n v="8617"/>
    <n v="8924"/>
    <n v="0"/>
    <n v="8924"/>
    <m/>
  </r>
  <r>
    <x v="9"/>
    <x v="0"/>
    <x v="1"/>
    <x v="0"/>
    <m/>
    <x v="12"/>
    <x v="0"/>
    <x v="0"/>
    <x v="0"/>
    <x v="277"/>
    <x v="278"/>
    <x v="158"/>
    <x v="18"/>
    <x v="2"/>
    <m/>
    <m/>
    <n v="19400"/>
    <n v="53198"/>
    <n v="2500"/>
    <n v="53198"/>
    <m/>
  </r>
  <r>
    <x v="9"/>
    <x v="0"/>
    <x v="0"/>
    <x v="0"/>
    <m/>
    <x v="12"/>
    <x v="0"/>
    <x v="0"/>
    <x v="0"/>
    <x v="278"/>
    <x v="279"/>
    <x v="159"/>
    <x v="18"/>
    <x v="2"/>
    <m/>
    <m/>
    <n v="24709"/>
    <n v="25180"/>
    <n v="2098.37"/>
    <n v="25180"/>
    <m/>
  </r>
  <r>
    <x v="9"/>
    <x v="0"/>
    <x v="1"/>
    <x v="0"/>
    <m/>
    <x v="12"/>
    <x v="0"/>
    <x v="0"/>
    <x v="0"/>
    <x v="279"/>
    <x v="280"/>
    <x v="154"/>
    <x v="18"/>
    <x v="2"/>
    <m/>
    <m/>
    <n v="81399"/>
    <n v="87019"/>
    <n v="5000"/>
    <n v="87019"/>
    <m/>
  </r>
  <r>
    <x v="9"/>
    <x v="0"/>
    <x v="0"/>
    <x v="0"/>
    <m/>
    <x v="12"/>
    <x v="0"/>
    <x v="0"/>
    <x v="0"/>
    <x v="280"/>
    <x v="281"/>
    <x v="154"/>
    <x v="18"/>
    <x v="2"/>
    <m/>
    <m/>
    <n v="66881"/>
    <n v="66996"/>
    <n v="0"/>
    <n v="66996"/>
    <m/>
  </r>
  <r>
    <x v="9"/>
    <x v="0"/>
    <x v="1"/>
    <x v="0"/>
    <m/>
    <x v="12"/>
    <x v="0"/>
    <x v="0"/>
    <x v="0"/>
    <x v="281"/>
    <x v="282"/>
    <x v="154"/>
    <x v="18"/>
    <x v="2"/>
    <m/>
    <m/>
    <n v="21000"/>
    <n v="36334"/>
    <n v="1750"/>
    <n v="36334"/>
    <m/>
  </r>
  <r>
    <x v="9"/>
    <x v="0"/>
    <x v="1"/>
    <x v="0"/>
    <m/>
    <x v="12"/>
    <x v="0"/>
    <x v="0"/>
    <x v="0"/>
    <x v="282"/>
    <x v="283"/>
    <x v="160"/>
    <x v="18"/>
    <x v="2"/>
    <m/>
    <m/>
    <n v="7200"/>
    <n v="19170"/>
    <n v="600"/>
    <n v="19170"/>
    <m/>
  </r>
  <r>
    <x v="9"/>
    <x v="0"/>
    <x v="0"/>
    <x v="0"/>
    <m/>
    <x v="12"/>
    <x v="0"/>
    <x v="0"/>
    <x v="0"/>
    <x v="283"/>
    <x v="284"/>
    <x v="159"/>
    <x v="18"/>
    <x v="2"/>
    <m/>
    <m/>
    <n v="22175"/>
    <n v="23009"/>
    <n v="1922"/>
    <n v="23009"/>
    <m/>
  </r>
  <r>
    <x v="9"/>
    <x v="0"/>
    <x v="1"/>
    <x v="0"/>
    <m/>
    <x v="12"/>
    <x v="0"/>
    <x v="0"/>
    <x v="0"/>
    <x v="284"/>
    <x v="285"/>
    <x v="160"/>
    <x v="18"/>
    <x v="2"/>
    <m/>
    <m/>
    <n v="9381"/>
    <n v="9464"/>
    <n v="94"/>
    <n v="9464"/>
    <m/>
  </r>
  <r>
    <x v="9"/>
    <x v="0"/>
    <x v="1"/>
    <x v="0"/>
    <m/>
    <x v="12"/>
    <x v="0"/>
    <x v="0"/>
    <x v="0"/>
    <x v="285"/>
    <x v="286"/>
    <x v="155"/>
    <x v="18"/>
    <x v="2"/>
    <m/>
    <m/>
    <n v="21083.000000000004"/>
    <n v="21274"/>
    <n v="1772.83"/>
    <n v="21274"/>
    <m/>
  </r>
  <r>
    <x v="9"/>
    <x v="0"/>
    <x v="0"/>
    <x v="0"/>
    <m/>
    <x v="12"/>
    <x v="0"/>
    <x v="0"/>
    <x v="0"/>
    <x v="286"/>
    <x v="287"/>
    <x v="160"/>
    <x v="18"/>
    <x v="2"/>
    <m/>
    <m/>
    <n v="27409"/>
    <n v="27624"/>
    <n v="400"/>
    <n v="27624"/>
    <m/>
  </r>
  <r>
    <x v="9"/>
    <x v="0"/>
    <x v="0"/>
    <x v="0"/>
    <m/>
    <x v="12"/>
    <x v="0"/>
    <x v="0"/>
    <x v="0"/>
    <x v="287"/>
    <x v="288"/>
    <x v="159"/>
    <x v="18"/>
    <x v="2"/>
    <m/>
    <m/>
    <n v="22063"/>
    <n v="22892"/>
    <n v="1904"/>
    <n v="22892"/>
    <m/>
  </r>
  <r>
    <x v="9"/>
    <x v="0"/>
    <x v="1"/>
    <x v="0"/>
    <m/>
    <x v="12"/>
    <x v="0"/>
    <x v="0"/>
    <x v="0"/>
    <x v="289"/>
    <x v="290"/>
    <x v="162"/>
    <x v="19"/>
    <x v="2"/>
    <m/>
    <m/>
    <n v="12000"/>
    <n v="33513"/>
    <n v="1000"/>
    <n v="33513"/>
    <m/>
  </r>
  <r>
    <x v="9"/>
    <x v="0"/>
    <x v="0"/>
    <x v="0"/>
    <m/>
    <x v="12"/>
    <x v="0"/>
    <x v="0"/>
    <x v="0"/>
    <x v="291"/>
    <x v="292"/>
    <x v="164"/>
    <x v="19"/>
    <x v="2"/>
    <m/>
    <m/>
    <n v="20822"/>
    <n v="21451"/>
    <n v="0"/>
    <n v="21451"/>
    <m/>
  </r>
  <r>
    <x v="9"/>
    <x v="0"/>
    <x v="1"/>
    <x v="0"/>
    <m/>
    <x v="12"/>
    <x v="0"/>
    <x v="0"/>
    <x v="1"/>
    <x v="292"/>
    <x v="293"/>
    <x v="165"/>
    <x v="19"/>
    <x v="2"/>
    <m/>
    <m/>
    <n v="34500"/>
    <n v="36804"/>
    <n v="3000"/>
    <n v="36804"/>
    <m/>
  </r>
  <r>
    <x v="9"/>
    <x v="0"/>
    <x v="0"/>
    <x v="0"/>
    <m/>
    <x v="12"/>
    <x v="0"/>
    <x v="0"/>
    <x v="0"/>
    <x v="294"/>
    <x v="295"/>
    <x v="167"/>
    <x v="19"/>
    <x v="2"/>
    <m/>
    <m/>
    <n v="34844"/>
    <n v="39762"/>
    <n v="11012"/>
    <n v="39762"/>
    <m/>
  </r>
  <r>
    <x v="9"/>
    <x v="0"/>
    <x v="1"/>
    <x v="0"/>
    <m/>
    <x v="12"/>
    <x v="0"/>
    <x v="0"/>
    <x v="0"/>
    <x v="302"/>
    <x v="305"/>
    <x v="175"/>
    <x v="19"/>
    <x v="2"/>
    <m/>
    <m/>
    <n v="12000"/>
    <n v="41304"/>
    <n v="500"/>
    <n v="41304"/>
    <m/>
  </r>
  <r>
    <x v="9"/>
    <x v="0"/>
    <x v="1"/>
    <x v="0"/>
    <m/>
    <x v="12"/>
    <x v="0"/>
    <x v="0"/>
    <x v="0"/>
    <x v="296"/>
    <x v="297"/>
    <x v="169"/>
    <x v="19"/>
    <x v="2"/>
    <m/>
    <m/>
    <n v="16000"/>
    <n v="22640"/>
    <n v="2640"/>
    <n v="22640"/>
    <m/>
  </r>
  <r>
    <x v="9"/>
    <x v="0"/>
    <x v="1"/>
    <x v="0"/>
    <m/>
    <x v="12"/>
    <x v="0"/>
    <x v="0"/>
    <x v="0"/>
    <x v="297"/>
    <x v="298"/>
    <x v="170"/>
    <x v="19"/>
    <x v="2"/>
    <m/>
    <m/>
    <n v="30500"/>
    <n v="50507"/>
    <n v="1500"/>
    <n v="50507"/>
    <m/>
  </r>
  <r>
    <x v="9"/>
    <x v="0"/>
    <x v="1"/>
    <x v="0"/>
    <m/>
    <x v="12"/>
    <x v="0"/>
    <x v="0"/>
    <x v="0"/>
    <x v="293"/>
    <x v="294"/>
    <x v="166"/>
    <x v="19"/>
    <x v="2"/>
    <m/>
    <m/>
    <n v="52700"/>
    <n v="57384"/>
    <n v="4100"/>
    <n v="57384"/>
    <m/>
  </r>
  <r>
    <x v="9"/>
    <x v="0"/>
    <x v="1"/>
    <x v="1"/>
    <m/>
    <x v="12"/>
    <x v="0"/>
    <x v="0"/>
    <x v="0"/>
    <x v="298"/>
    <x v="300"/>
    <x v="171"/>
    <x v="19"/>
    <x v="2"/>
    <m/>
    <m/>
    <n v="27042"/>
    <n v="43251"/>
    <n v="14411"/>
    <n v="43251"/>
    <m/>
  </r>
  <r>
    <x v="9"/>
    <x v="0"/>
    <x v="0"/>
    <x v="1"/>
    <m/>
    <x v="12"/>
    <x v="0"/>
    <x v="0"/>
    <x v="0"/>
    <x v="295"/>
    <x v="296"/>
    <x v="168"/>
    <x v="19"/>
    <x v="2"/>
    <m/>
    <m/>
    <n v="46094"/>
    <n v="52049"/>
    <n v="0"/>
    <n v="52049"/>
    <m/>
  </r>
  <r>
    <x v="9"/>
    <x v="0"/>
    <x v="0"/>
    <x v="0"/>
    <m/>
    <x v="12"/>
    <x v="0"/>
    <x v="0"/>
    <x v="0"/>
    <x v="299"/>
    <x v="301"/>
    <x v="172"/>
    <x v="19"/>
    <x v="2"/>
    <m/>
    <m/>
    <n v="75251"/>
    <n v="78189"/>
    <n v="19094.5"/>
    <n v="78189"/>
    <m/>
  </r>
  <r>
    <x v="9"/>
    <x v="0"/>
    <x v="1"/>
    <x v="0"/>
    <m/>
    <x v="12"/>
    <x v="0"/>
    <x v="0"/>
    <x v="0"/>
    <x v="300"/>
    <x v="303"/>
    <x v="173"/>
    <x v="19"/>
    <x v="2"/>
    <m/>
    <m/>
    <n v="14850"/>
    <n v="23619"/>
    <n v="1250"/>
    <n v="23619"/>
    <m/>
  </r>
  <r>
    <x v="9"/>
    <x v="0"/>
    <x v="1"/>
    <x v="0"/>
    <m/>
    <x v="12"/>
    <x v="0"/>
    <x v="0"/>
    <x v="0"/>
    <x v="301"/>
    <x v="304"/>
    <x v="174"/>
    <x v="19"/>
    <x v="2"/>
    <m/>
    <m/>
    <n v="6000"/>
    <n v="21186"/>
    <n v="0"/>
    <n v="21186"/>
    <m/>
  </r>
  <r>
    <x v="9"/>
    <x v="0"/>
    <x v="0"/>
    <x v="0"/>
    <m/>
    <x v="12"/>
    <x v="0"/>
    <x v="0"/>
    <x v="0"/>
    <x v="303"/>
    <x v="306"/>
    <x v="176"/>
    <x v="19"/>
    <x v="2"/>
    <m/>
    <m/>
    <n v="63230"/>
    <n v="63525"/>
    <n v="0"/>
    <n v="63525"/>
    <m/>
  </r>
  <r>
    <x v="9"/>
    <x v="0"/>
    <x v="1"/>
    <x v="1"/>
    <m/>
    <x v="12"/>
    <x v="0"/>
    <x v="0"/>
    <x v="0"/>
    <x v="288"/>
    <x v="289"/>
    <x v="161"/>
    <x v="19"/>
    <x v="2"/>
    <m/>
    <m/>
    <n v="44000"/>
    <n v="53969"/>
    <n v="4497.42"/>
    <n v="53969"/>
    <m/>
  </r>
  <r>
    <x v="9"/>
    <x v="0"/>
    <x v="1"/>
    <x v="0"/>
    <m/>
    <x v="12"/>
    <x v="0"/>
    <x v="0"/>
    <x v="0"/>
    <x v="304"/>
    <x v="307"/>
    <x v="177"/>
    <x v="19"/>
    <x v="2"/>
    <m/>
    <m/>
    <n v="52500"/>
    <n v="61122"/>
    <n v="3500"/>
    <n v="61122"/>
    <m/>
  </r>
  <r>
    <x v="9"/>
    <x v="0"/>
    <x v="1"/>
    <x v="0"/>
    <m/>
    <x v="12"/>
    <x v="0"/>
    <x v="0"/>
    <x v="0"/>
    <x v="305"/>
    <x v="308"/>
    <x v="178"/>
    <x v="19"/>
    <x v="2"/>
    <m/>
    <m/>
    <n v="15000"/>
    <n v="24954"/>
    <n v="3750"/>
    <n v="24954"/>
    <m/>
  </r>
  <r>
    <x v="9"/>
    <x v="0"/>
    <x v="0"/>
    <x v="0"/>
    <m/>
    <x v="12"/>
    <x v="0"/>
    <x v="0"/>
    <x v="0"/>
    <x v="290"/>
    <x v="291"/>
    <x v="163"/>
    <x v="19"/>
    <x v="2"/>
    <m/>
    <m/>
    <n v="33543"/>
    <n v="33259"/>
    <n v="3259"/>
    <n v="33259"/>
    <m/>
  </r>
  <r>
    <x v="9"/>
    <x v="0"/>
    <x v="1"/>
    <x v="1"/>
    <m/>
    <x v="12"/>
    <x v="0"/>
    <x v="0"/>
    <x v="0"/>
    <x v="306"/>
    <x v="309"/>
    <x v="179"/>
    <x v="20"/>
    <x v="2"/>
    <m/>
    <m/>
    <n v="14789.5"/>
    <n v="16482"/>
    <n v="0"/>
    <n v="16482"/>
    <m/>
  </r>
  <r>
    <x v="9"/>
    <x v="0"/>
    <x v="1"/>
    <x v="0"/>
    <m/>
    <x v="12"/>
    <x v="0"/>
    <x v="0"/>
    <x v="0"/>
    <x v="308"/>
    <x v="311"/>
    <x v="180"/>
    <x v="20"/>
    <x v="2"/>
    <m/>
    <m/>
    <n v="2789"/>
    <n v="3243"/>
    <n v="0"/>
    <n v="3243"/>
    <m/>
  </r>
  <r>
    <x v="9"/>
    <x v="0"/>
    <x v="1"/>
    <x v="0"/>
    <m/>
    <x v="12"/>
    <x v="0"/>
    <x v="0"/>
    <x v="0"/>
    <x v="327"/>
    <x v="330"/>
    <x v="186"/>
    <x v="20"/>
    <x v="2"/>
    <m/>
    <m/>
    <n v="48990"/>
    <n v="48004"/>
    <n v="4790"/>
    <n v="48004"/>
    <m/>
  </r>
  <r>
    <x v="9"/>
    <x v="0"/>
    <x v="0"/>
    <x v="0"/>
    <m/>
    <x v="12"/>
    <x v="0"/>
    <x v="0"/>
    <x v="0"/>
    <x v="310"/>
    <x v="313"/>
    <x v="181"/>
    <x v="20"/>
    <x v="2"/>
    <m/>
    <m/>
    <n v="23059"/>
    <n v="23424"/>
    <n v="1952"/>
    <n v="23424"/>
    <m/>
  </r>
  <r>
    <x v="9"/>
    <x v="0"/>
    <x v="0"/>
    <x v="0"/>
    <m/>
    <x v="12"/>
    <x v="0"/>
    <x v="0"/>
    <x v="0"/>
    <x v="330"/>
    <x v="333"/>
    <x v="187"/>
    <x v="20"/>
    <x v="2"/>
    <m/>
    <m/>
    <n v="58471"/>
    <n v="59520"/>
    <n v="4960"/>
    <n v="59520"/>
    <m/>
  </r>
  <r>
    <x v="9"/>
    <x v="0"/>
    <x v="1"/>
    <x v="0"/>
    <m/>
    <x v="12"/>
    <x v="0"/>
    <x v="0"/>
    <x v="0"/>
    <x v="312"/>
    <x v="315"/>
    <x v="182"/>
    <x v="20"/>
    <x v="2"/>
    <m/>
    <m/>
    <n v="13972"/>
    <n v="13257"/>
    <n v="0"/>
    <n v="13257"/>
    <m/>
  </r>
  <r>
    <x v="9"/>
    <x v="0"/>
    <x v="0"/>
    <x v="0"/>
    <m/>
    <x v="12"/>
    <x v="0"/>
    <x v="0"/>
    <x v="0"/>
    <x v="315"/>
    <x v="318"/>
    <x v="183"/>
    <x v="20"/>
    <x v="2"/>
    <m/>
    <m/>
    <n v="18555"/>
    <n v="18944"/>
    <n v="4604"/>
    <n v="18944"/>
    <m/>
  </r>
  <r>
    <x v="9"/>
    <x v="0"/>
    <x v="1"/>
    <x v="0"/>
    <m/>
    <x v="12"/>
    <x v="0"/>
    <x v="0"/>
    <x v="0"/>
    <x v="311"/>
    <x v="314"/>
    <x v="181"/>
    <x v="20"/>
    <x v="2"/>
    <m/>
    <m/>
    <n v="12000"/>
    <n v="17550"/>
    <n v="2500"/>
    <n v="17550"/>
    <m/>
  </r>
  <r>
    <x v="9"/>
    <x v="0"/>
    <x v="1"/>
    <x v="0"/>
    <m/>
    <x v="12"/>
    <x v="0"/>
    <x v="0"/>
    <x v="0"/>
    <x v="309"/>
    <x v="312"/>
    <x v="180"/>
    <x v="20"/>
    <x v="2"/>
    <m/>
    <m/>
    <n v="6850"/>
    <n v="8357"/>
    <n v="100"/>
    <n v="8357"/>
    <m/>
  </r>
  <r>
    <x v="9"/>
    <x v="0"/>
    <x v="1"/>
    <x v="0"/>
    <m/>
    <x v="12"/>
    <x v="0"/>
    <x v="0"/>
    <x v="0"/>
    <x v="318"/>
    <x v="321"/>
    <x v="184"/>
    <x v="20"/>
    <x v="2"/>
    <m/>
    <m/>
    <n v="10500"/>
    <n v="22861"/>
    <n v="500"/>
    <n v="22861"/>
    <m/>
  </r>
  <r>
    <x v="9"/>
    <x v="0"/>
    <x v="1"/>
    <x v="0"/>
    <m/>
    <x v="12"/>
    <x v="0"/>
    <x v="0"/>
    <x v="0"/>
    <x v="328"/>
    <x v="331"/>
    <x v="186"/>
    <x v="20"/>
    <x v="2"/>
    <m/>
    <m/>
    <n v="21061.040000000001"/>
    <n v="32051"/>
    <n v="2670.88"/>
    <n v="32051"/>
    <m/>
  </r>
  <r>
    <x v="9"/>
    <x v="0"/>
    <x v="0"/>
    <x v="0"/>
    <m/>
    <x v="12"/>
    <x v="0"/>
    <x v="0"/>
    <x v="0"/>
    <x v="320"/>
    <x v="323"/>
    <x v="181"/>
    <x v="20"/>
    <x v="2"/>
    <m/>
    <m/>
    <n v="17392"/>
    <n v="18055"/>
    <n v="1000"/>
    <n v="18055"/>
    <m/>
  </r>
  <r>
    <x v="9"/>
    <x v="0"/>
    <x v="0"/>
    <x v="0"/>
    <m/>
    <x v="12"/>
    <x v="0"/>
    <x v="0"/>
    <x v="0"/>
    <x v="321"/>
    <x v="324"/>
    <x v="184"/>
    <x v="20"/>
    <x v="2"/>
    <m/>
    <m/>
    <n v="19198"/>
    <n v="21422"/>
    <n v="1785.17"/>
    <n v="21422"/>
    <m/>
  </r>
  <r>
    <x v="9"/>
    <x v="0"/>
    <x v="1"/>
    <x v="0"/>
    <m/>
    <x v="12"/>
    <x v="0"/>
    <x v="0"/>
    <x v="0"/>
    <x v="322"/>
    <x v="325"/>
    <x v="181"/>
    <x v="20"/>
    <x v="2"/>
    <m/>
    <m/>
    <n v="14000"/>
    <n v="15115"/>
    <n v="0"/>
    <n v="15115"/>
    <m/>
  </r>
  <r>
    <x v="9"/>
    <x v="0"/>
    <x v="1"/>
    <x v="0"/>
    <m/>
    <x v="12"/>
    <x v="0"/>
    <x v="0"/>
    <x v="0"/>
    <x v="313"/>
    <x v="316"/>
    <x v="182"/>
    <x v="20"/>
    <x v="2"/>
    <m/>
    <m/>
    <n v="7500"/>
    <n v="9121"/>
    <n v="0"/>
    <n v="9121"/>
    <m/>
  </r>
  <r>
    <x v="9"/>
    <x v="0"/>
    <x v="0"/>
    <x v="1"/>
    <m/>
    <x v="12"/>
    <x v="0"/>
    <x v="0"/>
    <x v="1"/>
    <x v="307"/>
    <x v="310"/>
    <x v="179"/>
    <x v="20"/>
    <x v="2"/>
    <m/>
    <m/>
    <n v="52174"/>
    <n v="54165"/>
    <n v="3983"/>
    <n v="54165"/>
    <m/>
  </r>
  <r>
    <x v="9"/>
    <x v="0"/>
    <x v="0"/>
    <x v="0"/>
    <m/>
    <x v="12"/>
    <x v="0"/>
    <x v="0"/>
    <x v="0"/>
    <x v="316"/>
    <x v="319"/>
    <x v="183"/>
    <x v="20"/>
    <x v="2"/>
    <m/>
    <m/>
    <n v="36564"/>
    <n v="35621"/>
    <n v="14673"/>
    <n v="35621"/>
    <m/>
  </r>
  <r>
    <x v="9"/>
    <x v="0"/>
    <x v="0"/>
    <x v="0"/>
    <m/>
    <x v="12"/>
    <x v="0"/>
    <x v="0"/>
    <x v="0"/>
    <x v="317"/>
    <x v="320"/>
    <x v="183"/>
    <x v="20"/>
    <x v="2"/>
    <m/>
    <m/>
    <n v="5034"/>
    <n v="5228"/>
    <n v="432"/>
    <n v="5228"/>
    <m/>
  </r>
  <r>
    <x v="9"/>
    <x v="0"/>
    <x v="0"/>
    <x v="0"/>
    <m/>
    <x v="12"/>
    <x v="0"/>
    <x v="0"/>
    <x v="0"/>
    <x v="329"/>
    <x v="332"/>
    <x v="186"/>
    <x v="20"/>
    <x v="2"/>
    <m/>
    <m/>
    <n v="7086"/>
    <n v="7399"/>
    <n v="616"/>
    <n v="7399"/>
    <m/>
  </r>
  <r>
    <x v="9"/>
    <x v="0"/>
    <x v="1"/>
    <x v="0"/>
    <m/>
    <x v="12"/>
    <x v="0"/>
    <x v="0"/>
    <x v="0"/>
    <x v="324"/>
    <x v="327"/>
    <x v="181"/>
    <x v="20"/>
    <x v="2"/>
    <m/>
    <m/>
    <n v="10600"/>
    <n v="15147"/>
    <n v="800"/>
    <n v="15147"/>
    <m/>
  </r>
  <r>
    <x v="9"/>
    <x v="0"/>
    <x v="1"/>
    <x v="0"/>
    <m/>
    <x v="12"/>
    <x v="0"/>
    <x v="0"/>
    <x v="0"/>
    <x v="319"/>
    <x v="322"/>
    <x v="184"/>
    <x v="20"/>
    <x v="2"/>
    <m/>
    <m/>
    <n v="2694.6500000000015"/>
    <n v="13446"/>
    <n v="0.01"/>
    <n v="13446"/>
    <m/>
  </r>
  <r>
    <x v="9"/>
    <x v="0"/>
    <x v="1"/>
    <x v="0"/>
    <m/>
    <x v="12"/>
    <x v="0"/>
    <x v="0"/>
    <x v="0"/>
    <x v="325"/>
    <x v="328"/>
    <x v="181"/>
    <x v="20"/>
    <x v="2"/>
    <m/>
    <m/>
    <n v="2000"/>
    <n v="25643"/>
    <n v="2325"/>
    <n v="25643"/>
    <m/>
  </r>
  <r>
    <x v="9"/>
    <x v="0"/>
    <x v="1"/>
    <x v="0"/>
    <m/>
    <x v="12"/>
    <x v="0"/>
    <x v="0"/>
    <x v="0"/>
    <x v="314"/>
    <x v="317"/>
    <x v="182"/>
    <x v="20"/>
    <x v="2"/>
    <m/>
    <m/>
    <n v="9751"/>
    <n v="12990"/>
    <n v="8390"/>
    <n v="12990"/>
    <m/>
  </r>
  <r>
    <x v="9"/>
    <x v="0"/>
    <x v="1"/>
    <x v="0"/>
    <m/>
    <x v="12"/>
    <x v="0"/>
    <x v="0"/>
    <x v="0"/>
    <x v="323"/>
    <x v="326"/>
    <x v="181"/>
    <x v="20"/>
    <x v="2"/>
    <m/>
    <m/>
    <n v="1000"/>
    <n v="13014"/>
    <n v="0"/>
    <n v="13014"/>
    <m/>
  </r>
  <r>
    <x v="9"/>
    <x v="0"/>
    <x v="1"/>
    <x v="0"/>
    <m/>
    <x v="12"/>
    <x v="0"/>
    <x v="0"/>
    <x v="0"/>
    <x v="326"/>
    <x v="329"/>
    <x v="185"/>
    <x v="20"/>
    <x v="2"/>
    <m/>
    <m/>
    <n v="29000"/>
    <n v="32040.6"/>
    <n v="2000"/>
    <n v="32040.6"/>
    <m/>
  </r>
  <r>
    <x v="9"/>
    <x v="0"/>
    <x v="1"/>
    <x v="0"/>
    <m/>
    <x v="12"/>
    <x v="0"/>
    <x v="0"/>
    <x v="0"/>
    <x v="79"/>
    <x v="79"/>
    <x v="55"/>
    <x v="6"/>
    <x v="0"/>
    <m/>
    <m/>
    <n v="85026"/>
    <n v="88453.5"/>
    <n v="7372"/>
    <n v="88453.5"/>
    <m/>
  </r>
  <r>
    <x v="9"/>
    <x v="0"/>
    <x v="0"/>
    <x v="0"/>
    <m/>
    <x v="12"/>
    <x v="0"/>
    <x v="0"/>
    <x v="0"/>
    <x v="80"/>
    <x v="80"/>
    <x v="55"/>
    <x v="6"/>
    <x v="0"/>
    <m/>
    <m/>
    <n v="4511"/>
    <n v="4737"/>
    <n v="392"/>
    <n v="4737"/>
    <m/>
  </r>
  <r>
    <x v="9"/>
    <x v="0"/>
    <x v="0"/>
    <x v="0"/>
    <m/>
    <x v="12"/>
    <x v="0"/>
    <x v="0"/>
    <x v="0"/>
    <x v="81"/>
    <x v="81"/>
    <x v="56"/>
    <x v="6"/>
    <x v="0"/>
    <m/>
    <m/>
    <n v="43710"/>
    <n v="44373"/>
    <n v="1000"/>
    <n v="44373"/>
    <m/>
  </r>
  <r>
    <x v="9"/>
    <x v="0"/>
    <x v="1"/>
    <x v="0"/>
    <m/>
    <x v="12"/>
    <x v="0"/>
    <x v="0"/>
    <x v="0"/>
    <x v="82"/>
    <x v="82"/>
    <x v="56"/>
    <x v="6"/>
    <x v="0"/>
    <m/>
    <m/>
    <n v="2000"/>
    <n v="5981"/>
    <n v="981"/>
    <n v="5981"/>
    <m/>
  </r>
  <r>
    <x v="9"/>
    <x v="0"/>
    <x v="0"/>
    <x v="0"/>
    <m/>
    <x v="12"/>
    <x v="0"/>
    <x v="0"/>
    <x v="0"/>
    <x v="83"/>
    <x v="83"/>
    <x v="56"/>
    <x v="6"/>
    <x v="0"/>
    <m/>
    <m/>
    <n v="66579"/>
    <n v="65836"/>
    <n v="5236"/>
    <n v="65836"/>
    <m/>
  </r>
  <r>
    <x v="9"/>
    <x v="0"/>
    <x v="0"/>
    <x v="0"/>
    <m/>
    <x v="12"/>
    <x v="0"/>
    <x v="0"/>
    <x v="0"/>
    <x v="75"/>
    <x v="75"/>
    <x v="54"/>
    <x v="6"/>
    <x v="0"/>
    <m/>
    <m/>
    <n v="48049"/>
    <n v="52845"/>
    <n v="4401"/>
    <n v="52845"/>
    <m/>
  </r>
  <r>
    <x v="9"/>
    <x v="0"/>
    <x v="1"/>
    <x v="0"/>
    <m/>
    <x v="12"/>
    <x v="0"/>
    <x v="0"/>
    <x v="0"/>
    <x v="76"/>
    <x v="76"/>
    <x v="54"/>
    <x v="6"/>
    <x v="0"/>
    <m/>
    <m/>
    <n v="30954"/>
    <n v="29277"/>
    <n v="6329"/>
    <n v="29277"/>
    <m/>
  </r>
  <r>
    <x v="9"/>
    <x v="0"/>
    <x v="0"/>
    <x v="0"/>
    <m/>
    <x v="12"/>
    <x v="0"/>
    <x v="0"/>
    <x v="0"/>
    <x v="77"/>
    <x v="77"/>
    <x v="54"/>
    <x v="6"/>
    <x v="0"/>
    <m/>
    <m/>
    <n v="56133"/>
    <n v="57117"/>
    <n v="4757"/>
    <n v="57117"/>
    <m/>
  </r>
  <r>
    <x v="9"/>
    <x v="0"/>
    <x v="1"/>
    <x v="0"/>
    <m/>
    <x v="12"/>
    <x v="0"/>
    <x v="0"/>
    <x v="0"/>
    <x v="78"/>
    <x v="78"/>
    <x v="54"/>
    <x v="6"/>
    <x v="0"/>
    <m/>
    <m/>
    <n v="9600"/>
    <n v="44568"/>
    <n v="800"/>
    <n v="44568"/>
    <m/>
  </r>
  <r>
    <x v="9"/>
    <x v="0"/>
    <x v="0"/>
    <x v="0"/>
    <m/>
    <x v="12"/>
    <x v="0"/>
    <x v="0"/>
    <x v="0"/>
    <x v="84"/>
    <x v="84"/>
    <x v="56"/>
    <x v="6"/>
    <x v="0"/>
    <m/>
    <m/>
    <n v="59736"/>
    <n v="65098"/>
    <n v="0"/>
    <n v="65098"/>
    <m/>
  </r>
  <r>
    <x v="9"/>
    <x v="0"/>
    <x v="2"/>
    <x v="0"/>
    <m/>
    <x v="12"/>
    <x v="0"/>
    <x v="0"/>
    <x v="0"/>
    <x v="335"/>
    <x v="338"/>
    <x v="5"/>
    <x v="1"/>
    <x v="0"/>
    <m/>
    <m/>
    <n v="0"/>
    <n v="26169"/>
    <n v="6543"/>
    <n v="26169"/>
    <m/>
  </r>
  <r>
    <x v="8"/>
    <x v="3"/>
    <x v="1"/>
    <x v="0"/>
    <m/>
    <x v="12"/>
    <x v="1"/>
    <x v="8"/>
    <x v="0"/>
    <x v="8"/>
    <x v="8"/>
    <x v="3"/>
    <x v="0"/>
    <x v="0"/>
    <m/>
    <m/>
    <m/>
    <m/>
    <n v="2364"/>
    <m/>
    <n v="-2364"/>
  </r>
  <r>
    <x v="8"/>
    <x v="3"/>
    <x v="1"/>
    <x v="0"/>
    <m/>
    <x v="12"/>
    <x v="1"/>
    <x v="8"/>
    <x v="0"/>
    <x v="15"/>
    <x v="15"/>
    <x v="7"/>
    <x v="1"/>
    <x v="0"/>
    <m/>
    <m/>
    <m/>
    <m/>
    <n v="547"/>
    <m/>
    <n v="-547"/>
  </r>
  <r>
    <x v="8"/>
    <x v="3"/>
    <x v="0"/>
    <x v="0"/>
    <m/>
    <x v="12"/>
    <x v="1"/>
    <x v="8"/>
    <x v="0"/>
    <x v="44"/>
    <x v="44"/>
    <x v="27"/>
    <x v="3"/>
    <x v="0"/>
    <m/>
    <m/>
    <m/>
    <m/>
    <n v="1"/>
    <m/>
    <n v="-1"/>
  </r>
  <r>
    <x v="8"/>
    <x v="3"/>
    <x v="1"/>
    <x v="0"/>
    <m/>
    <x v="12"/>
    <x v="1"/>
    <x v="8"/>
    <x v="0"/>
    <x v="48"/>
    <x v="48"/>
    <x v="31"/>
    <x v="3"/>
    <x v="0"/>
    <m/>
    <m/>
    <m/>
    <m/>
    <n v="4141"/>
    <m/>
    <n v="-4141"/>
  </r>
  <r>
    <x v="8"/>
    <x v="3"/>
    <x v="1"/>
    <x v="0"/>
    <m/>
    <x v="12"/>
    <x v="1"/>
    <x v="8"/>
    <x v="0"/>
    <x v="328"/>
    <x v="331"/>
    <x v="186"/>
    <x v="20"/>
    <x v="2"/>
    <m/>
    <m/>
    <m/>
    <m/>
    <n v="0.04"/>
    <m/>
    <n v="-0.04"/>
  </r>
  <r>
    <x v="8"/>
    <x v="3"/>
    <x v="1"/>
    <x v="0"/>
    <m/>
    <x v="12"/>
    <x v="1"/>
    <x v="8"/>
    <x v="0"/>
    <x v="15"/>
    <x v="15"/>
    <x v="7"/>
    <x v="1"/>
    <x v="0"/>
    <m/>
    <m/>
    <m/>
    <m/>
    <n v="767"/>
    <m/>
    <n v="-767"/>
  </r>
  <r>
    <x v="8"/>
    <x v="3"/>
    <x v="1"/>
    <x v="0"/>
    <m/>
    <x v="12"/>
    <x v="1"/>
    <x v="8"/>
    <x v="0"/>
    <x v="173"/>
    <x v="173"/>
    <x v="99"/>
    <x v="12"/>
    <x v="1"/>
    <m/>
    <m/>
    <m/>
    <m/>
    <n v="580.5"/>
    <m/>
    <n v="-580.5"/>
  </r>
  <r>
    <x v="8"/>
    <x v="2"/>
    <x v="1"/>
    <x v="0"/>
    <m/>
    <x v="12"/>
    <x v="1"/>
    <x v="8"/>
    <x v="0"/>
    <x v="174"/>
    <x v="174"/>
    <x v="99"/>
    <x v="12"/>
    <x v="1"/>
    <m/>
    <m/>
    <m/>
    <m/>
    <n v="0.5"/>
    <m/>
    <n v="-0.5"/>
  </r>
  <r>
    <x v="8"/>
    <x v="2"/>
    <x v="1"/>
    <x v="1"/>
    <m/>
    <x v="12"/>
    <x v="1"/>
    <x v="8"/>
    <x v="1"/>
    <x v="243"/>
    <x v="243"/>
    <x v="142"/>
    <x v="15"/>
    <x v="2"/>
    <m/>
    <m/>
    <m/>
    <m/>
    <n v="3"/>
    <m/>
    <n v="-3"/>
  </r>
  <r>
    <x v="8"/>
    <x v="3"/>
    <x v="0"/>
    <x v="0"/>
    <m/>
    <x v="12"/>
    <x v="1"/>
    <x v="8"/>
    <x v="0"/>
    <x v="250"/>
    <x v="250"/>
    <x v="144"/>
    <x v="15"/>
    <x v="2"/>
    <m/>
    <m/>
    <m/>
    <m/>
    <n v="2"/>
    <m/>
    <n v="-2"/>
  </r>
  <r>
    <x v="9"/>
    <x v="0"/>
    <x v="0"/>
    <x v="0"/>
    <m/>
    <x v="13"/>
    <x v="0"/>
    <x v="0"/>
    <x v="0"/>
    <x v="45"/>
    <x v="45"/>
    <x v="28"/>
    <x v="3"/>
    <x v="0"/>
    <m/>
    <m/>
    <m/>
    <m/>
    <n v="-1641"/>
    <m/>
    <m/>
  </r>
  <r>
    <x v="9"/>
    <x v="0"/>
    <x v="1"/>
    <x v="0"/>
    <m/>
    <x v="13"/>
    <x v="0"/>
    <x v="0"/>
    <x v="0"/>
    <x v="42"/>
    <x v="42"/>
    <x v="25"/>
    <x v="3"/>
    <x v="0"/>
    <m/>
    <m/>
    <m/>
    <m/>
    <n v="-1905.27"/>
    <m/>
    <m/>
  </r>
  <r>
    <x v="9"/>
    <x v="0"/>
    <x v="1"/>
    <x v="0"/>
    <m/>
    <x v="13"/>
    <x v="0"/>
    <x v="0"/>
    <x v="0"/>
    <x v="106"/>
    <x v="106"/>
    <x v="67"/>
    <x v="8"/>
    <x v="1"/>
    <m/>
    <m/>
    <m/>
    <m/>
    <n v="-2000"/>
    <m/>
    <m/>
  </r>
  <r>
    <x v="9"/>
    <x v="0"/>
    <x v="1"/>
    <x v="0"/>
    <m/>
    <x v="13"/>
    <x v="0"/>
    <x v="0"/>
    <x v="0"/>
    <x v="116"/>
    <x v="116"/>
    <x v="78"/>
    <x v="9"/>
    <x v="1"/>
    <m/>
    <m/>
    <m/>
    <m/>
    <n v="-627"/>
    <m/>
    <m/>
  </r>
  <r>
    <x v="9"/>
    <x v="0"/>
    <x v="1"/>
    <x v="0"/>
    <m/>
    <x v="13"/>
    <x v="0"/>
    <x v="0"/>
    <x v="0"/>
    <x v="141"/>
    <x v="141"/>
    <x v="86"/>
    <x v="10"/>
    <x v="1"/>
    <m/>
    <m/>
    <m/>
    <m/>
    <n v="-4757.25"/>
    <m/>
    <m/>
  </r>
  <r>
    <x v="9"/>
    <x v="0"/>
    <x v="0"/>
    <x v="0"/>
    <m/>
    <x v="13"/>
    <x v="0"/>
    <x v="0"/>
    <x v="0"/>
    <x v="168"/>
    <x v="168"/>
    <x v="98"/>
    <x v="12"/>
    <x v="1"/>
    <m/>
    <m/>
    <m/>
    <m/>
    <n v="-83"/>
    <m/>
    <m/>
  </r>
  <r>
    <x v="9"/>
    <x v="0"/>
    <x v="1"/>
    <x v="0"/>
    <m/>
    <x v="13"/>
    <x v="0"/>
    <x v="0"/>
    <x v="0"/>
    <x v="217"/>
    <x v="217"/>
    <x v="123"/>
    <x v="14"/>
    <x v="2"/>
    <m/>
    <m/>
    <m/>
    <m/>
    <n v="-419"/>
    <m/>
    <m/>
  </r>
  <r>
    <x v="9"/>
    <x v="0"/>
    <x v="1"/>
    <x v="0"/>
    <m/>
    <x v="13"/>
    <x v="0"/>
    <x v="0"/>
    <x v="0"/>
    <x v="206"/>
    <x v="206"/>
    <x v="117"/>
    <x v="14"/>
    <x v="2"/>
    <m/>
    <m/>
    <m/>
    <m/>
    <n v="-61"/>
    <m/>
    <m/>
  </r>
  <r>
    <x v="9"/>
    <x v="0"/>
    <x v="1"/>
    <x v="0"/>
    <m/>
    <x v="13"/>
    <x v="0"/>
    <x v="0"/>
    <x v="0"/>
    <x v="284"/>
    <x v="285"/>
    <x v="160"/>
    <x v="18"/>
    <x v="2"/>
    <m/>
    <m/>
    <m/>
    <m/>
    <n v="-937"/>
    <m/>
    <m/>
  </r>
  <r>
    <x v="9"/>
    <x v="0"/>
    <x v="1"/>
    <x v="0"/>
    <m/>
    <x v="13"/>
    <x v="0"/>
    <x v="0"/>
    <x v="0"/>
    <x v="327"/>
    <x v="330"/>
    <x v="186"/>
    <x v="20"/>
    <x v="2"/>
    <m/>
    <m/>
    <m/>
    <m/>
    <n v="-81"/>
    <m/>
    <m/>
  </r>
  <r>
    <x v="7"/>
    <x v="2"/>
    <x v="0"/>
    <x v="0"/>
    <s v="Debt"/>
    <x v="0"/>
    <x v="2"/>
    <x v="0"/>
    <x v="0"/>
    <x v="205"/>
    <x v="205"/>
    <x v="117"/>
    <x v="14"/>
    <x v="2"/>
    <m/>
    <m/>
    <m/>
    <m/>
    <m/>
    <m/>
    <n v="-2498"/>
  </r>
  <r>
    <x v="7"/>
    <x v="2"/>
    <x v="1"/>
    <x v="0"/>
    <s v="Debt"/>
    <x v="0"/>
    <x v="2"/>
    <x v="0"/>
    <x v="0"/>
    <x v="196"/>
    <x v="196"/>
    <x v="114"/>
    <x v="14"/>
    <x v="2"/>
    <m/>
    <m/>
    <m/>
    <m/>
    <m/>
    <m/>
    <n v="-19496.5"/>
  </r>
  <r>
    <x v="7"/>
    <x v="2"/>
    <x v="1"/>
    <x v="0"/>
    <s v="Debt"/>
    <x v="0"/>
    <x v="2"/>
    <x v="0"/>
    <x v="0"/>
    <x v="255"/>
    <x v="255"/>
    <x v="148"/>
    <x v="17"/>
    <x v="2"/>
    <m/>
    <m/>
    <m/>
    <m/>
    <m/>
    <m/>
    <n v="-34274.25"/>
  </r>
  <r>
    <x v="7"/>
    <x v="2"/>
    <x v="1"/>
    <x v="0"/>
    <s v="Debt"/>
    <x v="0"/>
    <x v="2"/>
    <x v="0"/>
    <x v="0"/>
    <x v="254"/>
    <x v="254"/>
    <x v="147"/>
    <x v="17"/>
    <x v="2"/>
    <m/>
    <m/>
    <m/>
    <m/>
    <m/>
    <m/>
    <n v="-9348"/>
  </r>
  <r>
    <x v="7"/>
    <x v="2"/>
    <x v="1"/>
    <x v="0"/>
    <s v="Debt"/>
    <x v="0"/>
    <x v="2"/>
    <x v="0"/>
    <x v="0"/>
    <x v="265"/>
    <x v="265"/>
    <x v="151"/>
    <x v="17"/>
    <x v="2"/>
    <m/>
    <m/>
    <m/>
    <m/>
    <m/>
    <m/>
    <n v="-10400"/>
  </r>
  <r>
    <x v="7"/>
    <x v="2"/>
    <x v="1"/>
    <x v="0"/>
    <s v="Debt"/>
    <x v="0"/>
    <x v="2"/>
    <x v="0"/>
    <x v="0"/>
    <x v="282"/>
    <x v="283"/>
    <x v="160"/>
    <x v="18"/>
    <x v="2"/>
    <m/>
    <m/>
    <m/>
    <m/>
    <m/>
    <m/>
    <n v="-10723"/>
  </r>
  <r>
    <x v="7"/>
    <x v="2"/>
    <x v="1"/>
    <x v="0"/>
    <s v="Debt"/>
    <x v="0"/>
    <x v="2"/>
    <x v="0"/>
    <x v="0"/>
    <x v="296"/>
    <x v="297"/>
    <x v="169"/>
    <x v="19"/>
    <x v="2"/>
    <m/>
    <m/>
    <m/>
    <m/>
    <m/>
    <m/>
    <n v="-32892"/>
  </r>
  <r>
    <x v="7"/>
    <x v="2"/>
    <x v="1"/>
    <x v="0"/>
    <s v="Debt"/>
    <x v="0"/>
    <x v="2"/>
    <x v="0"/>
    <x v="0"/>
    <x v="302"/>
    <x v="305"/>
    <x v="175"/>
    <x v="19"/>
    <x v="2"/>
    <m/>
    <m/>
    <m/>
    <m/>
    <m/>
    <m/>
    <n v="-16375"/>
  </r>
  <r>
    <x v="7"/>
    <x v="2"/>
    <x v="1"/>
    <x v="0"/>
    <s v="Debt"/>
    <x v="0"/>
    <x v="2"/>
    <x v="0"/>
    <x v="0"/>
    <x v="304"/>
    <x v="307"/>
    <x v="177"/>
    <x v="19"/>
    <x v="2"/>
    <m/>
    <m/>
    <m/>
    <m/>
    <m/>
    <m/>
    <n v="-28351"/>
  </r>
  <r>
    <x v="7"/>
    <x v="2"/>
    <x v="1"/>
    <x v="0"/>
    <s v="Debt"/>
    <x v="0"/>
    <x v="2"/>
    <x v="0"/>
    <x v="0"/>
    <x v="312"/>
    <x v="315"/>
    <x v="182"/>
    <x v="20"/>
    <x v="2"/>
    <m/>
    <m/>
    <m/>
    <m/>
    <m/>
    <m/>
    <n v="-35095.5"/>
  </r>
  <r>
    <x v="7"/>
    <x v="2"/>
    <x v="1"/>
    <x v="0"/>
    <s v="Debt"/>
    <x v="0"/>
    <x v="2"/>
    <x v="0"/>
    <x v="0"/>
    <x v="309"/>
    <x v="312"/>
    <x v="180"/>
    <x v="20"/>
    <x v="2"/>
    <m/>
    <m/>
    <m/>
    <m/>
    <m/>
    <m/>
    <n v="-22289"/>
  </r>
  <r>
    <x v="7"/>
    <x v="2"/>
    <x v="1"/>
    <x v="0"/>
    <s v="Debt"/>
    <x v="0"/>
    <x v="2"/>
    <x v="0"/>
    <x v="0"/>
    <x v="95"/>
    <x v="95"/>
    <x v="66"/>
    <x v="7"/>
    <x v="1"/>
    <m/>
    <m/>
    <m/>
    <m/>
    <m/>
    <m/>
    <n v="-148131"/>
  </r>
  <r>
    <x v="7"/>
    <x v="2"/>
    <x v="1"/>
    <x v="0"/>
    <s v="Debt"/>
    <x v="0"/>
    <x v="2"/>
    <x v="0"/>
    <x v="0"/>
    <x v="101"/>
    <x v="101"/>
    <x v="70"/>
    <x v="8"/>
    <x v="1"/>
    <m/>
    <m/>
    <m/>
    <m/>
    <m/>
    <m/>
    <n v="-3258"/>
  </r>
  <r>
    <x v="7"/>
    <x v="2"/>
    <x v="0"/>
    <x v="0"/>
    <s v="Debt"/>
    <x v="0"/>
    <x v="2"/>
    <x v="0"/>
    <x v="0"/>
    <x v="147"/>
    <x v="147"/>
    <x v="86"/>
    <x v="10"/>
    <x v="1"/>
    <m/>
    <m/>
    <m/>
    <m/>
    <m/>
    <m/>
    <n v="-70743"/>
  </r>
  <r>
    <x v="7"/>
    <x v="2"/>
    <x v="1"/>
    <x v="0"/>
    <s v="Debt"/>
    <x v="0"/>
    <x v="2"/>
    <x v="0"/>
    <x v="1"/>
    <x v="184"/>
    <x v="184"/>
    <x v="103"/>
    <x v="12"/>
    <x v="1"/>
    <m/>
    <m/>
    <m/>
    <m/>
    <m/>
    <m/>
    <n v="-23208.080000000002"/>
  </r>
  <r>
    <x v="7"/>
    <x v="2"/>
    <x v="1"/>
    <x v="0"/>
    <s v="Debt"/>
    <x v="0"/>
    <x v="2"/>
    <x v="0"/>
    <x v="0"/>
    <x v="76"/>
    <x v="76"/>
    <x v="54"/>
    <x v="6"/>
    <x v="0"/>
    <m/>
    <m/>
    <m/>
    <m/>
    <m/>
    <m/>
    <n v="-3195"/>
  </r>
  <r>
    <x v="7"/>
    <x v="2"/>
    <x v="1"/>
    <x v="0"/>
    <s v="Debt"/>
    <x v="0"/>
    <x v="2"/>
    <x v="0"/>
    <x v="0"/>
    <x v="221"/>
    <x v="221"/>
    <x v="126"/>
    <x v="14"/>
    <x v="2"/>
    <m/>
    <m/>
    <m/>
    <m/>
    <m/>
    <m/>
    <n v="-5192"/>
  </r>
  <r>
    <x v="7"/>
    <x v="2"/>
    <x v="1"/>
    <x v="0"/>
    <s v="Debt"/>
    <x v="0"/>
    <x v="2"/>
    <x v="0"/>
    <x v="0"/>
    <x v="196"/>
    <x v="196"/>
    <x v="114"/>
    <x v="14"/>
    <x v="2"/>
    <m/>
    <m/>
    <m/>
    <m/>
    <m/>
    <m/>
    <n v="-3727"/>
  </r>
  <r>
    <x v="7"/>
    <x v="2"/>
    <x v="1"/>
    <x v="0"/>
    <s v="Debt"/>
    <x v="0"/>
    <x v="2"/>
    <x v="0"/>
    <x v="0"/>
    <x v="255"/>
    <x v="255"/>
    <x v="148"/>
    <x v="17"/>
    <x v="2"/>
    <m/>
    <m/>
    <m/>
    <m/>
    <m/>
    <m/>
    <n v="-5361.5"/>
  </r>
  <r>
    <x v="7"/>
    <x v="2"/>
    <x v="1"/>
    <x v="0"/>
    <s v="Debt"/>
    <x v="0"/>
    <x v="2"/>
    <x v="0"/>
    <x v="0"/>
    <x v="264"/>
    <x v="264"/>
    <x v="151"/>
    <x v="17"/>
    <x v="2"/>
    <m/>
    <m/>
    <m/>
    <m/>
    <m/>
    <m/>
    <n v="-3952"/>
  </r>
  <r>
    <x v="7"/>
    <x v="2"/>
    <x v="1"/>
    <x v="0"/>
    <s v="Debt"/>
    <x v="0"/>
    <x v="2"/>
    <x v="0"/>
    <x v="0"/>
    <x v="254"/>
    <x v="254"/>
    <x v="147"/>
    <x v="17"/>
    <x v="2"/>
    <m/>
    <m/>
    <m/>
    <m/>
    <m/>
    <m/>
    <n v="-6208"/>
  </r>
  <r>
    <x v="7"/>
    <x v="2"/>
    <x v="1"/>
    <x v="0"/>
    <s v="Debt"/>
    <x v="0"/>
    <x v="2"/>
    <x v="0"/>
    <x v="0"/>
    <x v="282"/>
    <x v="283"/>
    <x v="160"/>
    <x v="18"/>
    <x v="2"/>
    <m/>
    <m/>
    <m/>
    <m/>
    <m/>
    <m/>
    <n v="-7100"/>
  </r>
  <r>
    <x v="7"/>
    <x v="2"/>
    <x v="1"/>
    <x v="0"/>
    <s v="Debt"/>
    <x v="0"/>
    <x v="2"/>
    <x v="0"/>
    <x v="0"/>
    <x v="296"/>
    <x v="297"/>
    <x v="169"/>
    <x v="19"/>
    <x v="2"/>
    <m/>
    <m/>
    <m/>
    <m/>
    <m/>
    <m/>
    <n v="-27935"/>
  </r>
  <r>
    <x v="7"/>
    <x v="2"/>
    <x v="1"/>
    <x v="0"/>
    <s v="Debt"/>
    <x v="0"/>
    <x v="2"/>
    <x v="0"/>
    <x v="0"/>
    <x v="302"/>
    <x v="305"/>
    <x v="175"/>
    <x v="19"/>
    <x v="2"/>
    <m/>
    <m/>
    <m/>
    <m/>
    <m/>
    <m/>
    <n v="-23831"/>
  </r>
  <r>
    <x v="7"/>
    <x v="2"/>
    <x v="1"/>
    <x v="0"/>
    <s v="Debt"/>
    <x v="0"/>
    <x v="2"/>
    <x v="0"/>
    <x v="0"/>
    <x v="304"/>
    <x v="307"/>
    <x v="177"/>
    <x v="19"/>
    <x v="2"/>
    <m/>
    <m/>
    <m/>
    <m/>
    <m/>
    <m/>
    <n v="-13821.48"/>
  </r>
  <r>
    <x v="7"/>
    <x v="2"/>
    <x v="1"/>
    <x v="0"/>
    <s v="Debt"/>
    <x v="0"/>
    <x v="2"/>
    <x v="0"/>
    <x v="0"/>
    <x v="95"/>
    <x v="95"/>
    <x v="66"/>
    <x v="7"/>
    <x v="1"/>
    <m/>
    <m/>
    <m/>
    <m/>
    <m/>
    <m/>
    <n v="-30928"/>
  </r>
  <r>
    <x v="7"/>
    <x v="2"/>
    <x v="1"/>
    <x v="0"/>
    <s v="Debt"/>
    <x v="0"/>
    <x v="2"/>
    <x v="0"/>
    <x v="0"/>
    <x v="101"/>
    <x v="101"/>
    <x v="70"/>
    <x v="8"/>
    <x v="1"/>
    <m/>
    <m/>
    <m/>
    <m/>
    <m/>
    <m/>
    <n v="-2221"/>
  </r>
  <r>
    <x v="7"/>
    <x v="2"/>
    <x v="1"/>
    <x v="0"/>
    <s v="Debt"/>
    <x v="0"/>
    <x v="2"/>
    <x v="0"/>
    <x v="0"/>
    <x v="105"/>
    <x v="105"/>
    <x v="72"/>
    <x v="8"/>
    <x v="1"/>
    <m/>
    <m/>
    <m/>
    <m/>
    <m/>
    <m/>
    <n v="-20863"/>
  </r>
  <r>
    <x v="7"/>
    <x v="2"/>
    <x v="1"/>
    <x v="0"/>
    <s v="Debt"/>
    <x v="0"/>
    <x v="2"/>
    <x v="0"/>
    <x v="1"/>
    <x v="184"/>
    <x v="184"/>
    <x v="103"/>
    <x v="12"/>
    <x v="1"/>
    <m/>
    <m/>
    <m/>
    <m/>
    <m/>
    <m/>
    <n v="-30805"/>
  </r>
  <r>
    <x v="7"/>
    <x v="2"/>
    <x v="1"/>
    <x v="0"/>
    <s v="Debt"/>
    <x v="0"/>
    <x v="2"/>
    <x v="0"/>
    <x v="0"/>
    <x v="76"/>
    <x v="76"/>
    <x v="54"/>
    <x v="6"/>
    <x v="0"/>
    <m/>
    <m/>
    <m/>
    <m/>
    <m/>
    <m/>
    <n v="-3891"/>
  </r>
  <r>
    <x v="7"/>
    <x v="2"/>
    <x v="1"/>
    <x v="0"/>
    <s v="Debt"/>
    <x v="0"/>
    <x v="2"/>
    <x v="0"/>
    <x v="0"/>
    <x v="65"/>
    <x v="65"/>
    <x v="46"/>
    <x v="4"/>
    <x v="0"/>
    <m/>
    <m/>
    <m/>
    <m/>
    <m/>
    <m/>
    <n v="-15000"/>
  </r>
  <r>
    <x v="7"/>
    <x v="2"/>
    <x v="1"/>
    <x v="0"/>
    <s v="Debt"/>
    <x v="0"/>
    <x v="2"/>
    <x v="0"/>
    <x v="0"/>
    <x v="221"/>
    <x v="221"/>
    <x v="126"/>
    <x v="14"/>
    <x v="2"/>
    <m/>
    <m/>
    <m/>
    <m/>
    <m/>
    <m/>
    <n v="-4971"/>
  </r>
  <r>
    <x v="7"/>
    <x v="2"/>
    <x v="1"/>
    <x v="0"/>
    <s v="Debt"/>
    <x v="0"/>
    <x v="2"/>
    <x v="0"/>
    <x v="0"/>
    <x v="196"/>
    <x v="196"/>
    <x v="114"/>
    <x v="14"/>
    <x v="2"/>
    <m/>
    <m/>
    <m/>
    <m/>
    <m/>
    <m/>
    <n v="-3835"/>
  </r>
  <r>
    <x v="7"/>
    <x v="2"/>
    <x v="1"/>
    <x v="0"/>
    <s v="Debt"/>
    <x v="0"/>
    <x v="2"/>
    <x v="0"/>
    <x v="0"/>
    <x v="255"/>
    <x v="255"/>
    <x v="148"/>
    <x v="17"/>
    <x v="2"/>
    <m/>
    <m/>
    <m/>
    <m/>
    <m/>
    <m/>
    <n v="-5325.5"/>
  </r>
  <r>
    <x v="7"/>
    <x v="2"/>
    <x v="1"/>
    <x v="0"/>
    <s v="Debt"/>
    <x v="0"/>
    <x v="2"/>
    <x v="0"/>
    <x v="0"/>
    <x v="254"/>
    <x v="254"/>
    <x v="147"/>
    <x v="17"/>
    <x v="2"/>
    <m/>
    <m/>
    <m/>
    <m/>
    <m/>
    <m/>
    <n v="-6209"/>
  </r>
  <r>
    <x v="7"/>
    <x v="2"/>
    <x v="1"/>
    <x v="0"/>
    <s v="Debt"/>
    <x v="0"/>
    <x v="2"/>
    <x v="0"/>
    <x v="0"/>
    <x v="282"/>
    <x v="283"/>
    <x v="160"/>
    <x v="18"/>
    <x v="2"/>
    <m/>
    <m/>
    <m/>
    <m/>
    <m/>
    <m/>
    <n v="-7169"/>
  </r>
  <r>
    <x v="7"/>
    <x v="2"/>
    <x v="1"/>
    <x v="0"/>
    <s v="Debt"/>
    <x v="0"/>
    <x v="2"/>
    <x v="0"/>
    <x v="0"/>
    <x v="296"/>
    <x v="297"/>
    <x v="169"/>
    <x v="19"/>
    <x v="2"/>
    <m/>
    <m/>
    <m/>
    <m/>
    <m/>
    <m/>
    <n v="-17111"/>
  </r>
  <r>
    <x v="7"/>
    <x v="2"/>
    <x v="1"/>
    <x v="0"/>
    <s v="Debt"/>
    <x v="0"/>
    <x v="2"/>
    <x v="0"/>
    <x v="0"/>
    <x v="297"/>
    <x v="298"/>
    <x v="170"/>
    <x v="19"/>
    <x v="2"/>
    <m/>
    <m/>
    <m/>
    <m/>
    <m/>
    <m/>
    <n v="-18422"/>
  </r>
  <r>
    <x v="7"/>
    <x v="2"/>
    <x v="1"/>
    <x v="0"/>
    <s v="Debt"/>
    <x v="0"/>
    <x v="2"/>
    <x v="0"/>
    <x v="0"/>
    <x v="302"/>
    <x v="305"/>
    <x v="175"/>
    <x v="19"/>
    <x v="2"/>
    <m/>
    <m/>
    <m/>
    <m/>
    <m/>
    <m/>
    <n v="-24031"/>
  </r>
  <r>
    <x v="7"/>
    <x v="2"/>
    <x v="1"/>
    <x v="0"/>
    <s v="Debt"/>
    <x v="0"/>
    <x v="2"/>
    <x v="0"/>
    <x v="0"/>
    <x v="304"/>
    <x v="307"/>
    <x v="177"/>
    <x v="19"/>
    <x v="2"/>
    <m/>
    <m/>
    <m/>
    <m/>
    <m/>
    <m/>
    <n v="-9666"/>
  </r>
  <r>
    <x v="7"/>
    <x v="2"/>
    <x v="1"/>
    <x v="0"/>
    <s v="Debt"/>
    <x v="0"/>
    <x v="2"/>
    <x v="0"/>
    <x v="0"/>
    <x v="95"/>
    <x v="95"/>
    <x v="66"/>
    <x v="7"/>
    <x v="1"/>
    <m/>
    <m/>
    <m/>
    <m/>
    <m/>
    <m/>
    <n v="-37740"/>
  </r>
  <r>
    <x v="7"/>
    <x v="2"/>
    <x v="1"/>
    <x v="0"/>
    <s v="Debt"/>
    <x v="0"/>
    <x v="2"/>
    <x v="0"/>
    <x v="0"/>
    <x v="123"/>
    <x v="123"/>
    <x v="81"/>
    <x v="9"/>
    <x v="1"/>
    <m/>
    <m/>
    <m/>
    <m/>
    <m/>
    <m/>
    <n v="-6305"/>
  </r>
  <r>
    <x v="7"/>
    <x v="2"/>
    <x v="1"/>
    <x v="0"/>
    <s v="Debt"/>
    <x v="0"/>
    <x v="2"/>
    <x v="0"/>
    <x v="0"/>
    <x v="120"/>
    <x v="120"/>
    <x v="79"/>
    <x v="9"/>
    <x v="1"/>
    <m/>
    <m/>
    <m/>
    <m/>
    <m/>
    <m/>
    <n v="-10461"/>
  </r>
  <r>
    <x v="7"/>
    <x v="2"/>
    <x v="1"/>
    <x v="0"/>
    <s v="Debt"/>
    <x v="0"/>
    <x v="2"/>
    <x v="0"/>
    <x v="0"/>
    <x v="188"/>
    <x v="188"/>
    <x v="107"/>
    <x v="13"/>
    <x v="1"/>
    <m/>
    <m/>
    <m/>
    <m/>
    <m/>
    <m/>
    <n v="-25023"/>
  </r>
  <r>
    <x v="7"/>
    <x v="2"/>
    <x v="1"/>
    <x v="0"/>
    <s v="Debt"/>
    <x v="0"/>
    <x v="2"/>
    <x v="0"/>
    <x v="0"/>
    <x v="186"/>
    <x v="186"/>
    <x v="105"/>
    <x v="13"/>
    <x v="1"/>
    <m/>
    <m/>
    <m/>
    <m/>
    <m/>
    <m/>
    <n v="-8472"/>
  </r>
  <r>
    <x v="7"/>
    <x v="2"/>
    <x v="1"/>
    <x v="0"/>
    <s v="Debt"/>
    <x v="0"/>
    <x v="2"/>
    <x v="0"/>
    <x v="0"/>
    <x v="155"/>
    <x v="155"/>
    <x v="92"/>
    <x v="11"/>
    <x v="1"/>
    <m/>
    <m/>
    <m/>
    <m/>
    <m/>
    <m/>
    <n v="-5711"/>
  </r>
  <r>
    <x v="7"/>
    <x v="2"/>
    <x v="1"/>
    <x v="0"/>
    <s v="Debt"/>
    <x v="0"/>
    <x v="2"/>
    <x v="0"/>
    <x v="0"/>
    <x v="31"/>
    <x v="31"/>
    <x v="15"/>
    <x v="2"/>
    <x v="0"/>
    <m/>
    <m/>
    <m/>
    <m/>
    <m/>
    <m/>
    <n v="-27273"/>
  </r>
  <r>
    <x v="7"/>
    <x v="2"/>
    <x v="1"/>
    <x v="0"/>
    <s v="Debt"/>
    <x v="0"/>
    <x v="2"/>
    <x v="0"/>
    <x v="0"/>
    <x v="48"/>
    <x v="48"/>
    <x v="31"/>
    <x v="3"/>
    <x v="0"/>
    <m/>
    <m/>
    <m/>
    <m/>
    <m/>
    <m/>
    <n v="-29359"/>
  </r>
  <r>
    <x v="7"/>
    <x v="2"/>
    <x v="1"/>
    <x v="0"/>
    <s v="Debt"/>
    <x v="0"/>
    <x v="2"/>
    <x v="0"/>
    <x v="0"/>
    <x v="65"/>
    <x v="65"/>
    <x v="46"/>
    <x v="4"/>
    <x v="0"/>
    <m/>
    <m/>
    <m/>
    <m/>
    <m/>
    <m/>
    <n v="-8000"/>
  </r>
  <r>
    <x v="9"/>
    <x v="0"/>
    <x v="0"/>
    <x v="0"/>
    <m/>
    <x v="13"/>
    <x v="0"/>
    <x v="0"/>
    <x v="0"/>
    <x v="320"/>
    <x v="323"/>
    <x v="181"/>
    <x v="20"/>
    <x v="2"/>
    <m/>
    <m/>
    <m/>
    <m/>
    <n v="4555"/>
    <m/>
    <m/>
  </r>
  <r>
    <x v="9"/>
    <x v="0"/>
    <x v="0"/>
    <x v="0"/>
    <m/>
    <x v="13"/>
    <x v="0"/>
    <x v="0"/>
    <x v="0"/>
    <x v="253"/>
    <x v="253"/>
    <x v="147"/>
    <x v="17"/>
    <x v="2"/>
    <m/>
    <m/>
    <m/>
    <m/>
    <n v="3080"/>
    <m/>
    <m/>
  </r>
  <r>
    <x v="9"/>
    <x v="0"/>
    <x v="1"/>
    <x v="0"/>
    <m/>
    <x v="13"/>
    <x v="0"/>
    <x v="0"/>
    <x v="0"/>
    <x v="222"/>
    <x v="222"/>
    <x v="126"/>
    <x v="14"/>
    <x v="2"/>
    <m/>
    <m/>
    <m/>
    <m/>
    <n v="388"/>
    <m/>
    <m/>
  </r>
  <r>
    <x v="9"/>
    <x v="0"/>
    <x v="0"/>
    <x v="0"/>
    <m/>
    <x v="13"/>
    <x v="0"/>
    <x v="0"/>
    <x v="0"/>
    <x v="85"/>
    <x v="85"/>
    <x v="57"/>
    <x v="7"/>
    <x v="1"/>
    <m/>
    <m/>
    <m/>
    <m/>
    <n v="10000"/>
    <m/>
    <m/>
  </r>
  <r>
    <x v="9"/>
    <x v="0"/>
    <x v="1"/>
    <x v="1"/>
    <m/>
    <x v="13"/>
    <x v="0"/>
    <x v="0"/>
    <x v="0"/>
    <x v="288"/>
    <x v="289"/>
    <x v="161"/>
    <x v="19"/>
    <x v="2"/>
    <m/>
    <m/>
    <m/>
    <m/>
    <n v="4497.42"/>
    <m/>
    <m/>
  </r>
  <r>
    <x v="9"/>
    <x v="0"/>
    <x v="0"/>
    <x v="1"/>
    <m/>
    <x v="13"/>
    <x v="0"/>
    <x v="0"/>
    <x v="1"/>
    <x v="307"/>
    <x v="310"/>
    <x v="179"/>
    <x v="20"/>
    <x v="2"/>
    <m/>
    <m/>
    <m/>
    <m/>
    <n v="3983"/>
    <m/>
    <m/>
  </r>
  <r>
    <x v="9"/>
    <x v="0"/>
    <x v="0"/>
    <x v="0"/>
    <m/>
    <x v="13"/>
    <x v="0"/>
    <x v="0"/>
    <x v="0"/>
    <x v="84"/>
    <x v="84"/>
    <x v="56"/>
    <x v="6"/>
    <x v="0"/>
    <m/>
    <m/>
    <m/>
    <m/>
    <n v="16274.5"/>
    <m/>
    <m/>
  </r>
  <r>
    <x v="9"/>
    <x v="0"/>
    <x v="0"/>
    <x v="0"/>
    <m/>
    <x v="13"/>
    <x v="0"/>
    <x v="0"/>
    <x v="0"/>
    <x v="175"/>
    <x v="175"/>
    <x v="97"/>
    <x v="12"/>
    <x v="1"/>
    <m/>
    <m/>
    <m/>
    <m/>
    <n v="5490.22"/>
    <m/>
    <m/>
  </r>
  <r>
    <x v="9"/>
    <x v="0"/>
    <x v="1"/>
    <x v="0"/>
    <m/>
    <x v="13"/>
    <x v="0"/>
    <x v="0"/>
    <x v="0"/>
    <x v="234"/>
    <x v="234"/>
    <x v="133"/>
    <x v="15"/>
    <x v="2"/>
    <m/>
    <m/>
    <m/>
    <m/>
    <n v="15000"/>
    <m/>
    <m/>
  </r>
  <r>
    <x v="9"/>
    <x v="0"/>
    <x v="1"/>
    <x v="0"/>
    <m/>
    <x v="13"/>
    <x v="0"/>
    <x v="0"/>
    <x v="0"/>
    <x v="233"/>
    <x v="233"/>
    <x v="132"/>
    <x v="15"/>
    <x v="2"/>
    <m/>
    <m/>
    <m/>
    <m/>
    <n v="4935"/>
    <m/>
    <m/>
  </r>
  <r>
    <x v="9"/>
    <x v="0"/>
    <x v="1"/>
    <x v="0"/>
    <m/>
    <x v="13"/>
    <x v="0"/>
    <x v="0"/>
    <x v="0"/>
    <x v="100"/>
    <x v="100"/>
    <x v="70"/>
    <x v="8"/>
    <x v="1"/>
    <m/>
    <m/>
    <m/>
    <m/>
    <n v="7000"/>
    <m/>
    <m/>
  </r>
  <r>
    <x v="9"/>
    <x v="0"/>
    <x v="0"/>
    <x v="0"/>
    <m/>
    <x v="13"/>
    <x v="0"/>
    <x v="0"/>
    <x v="0"/>
    <x v="91"/>
    <x v="91"/>
    <x v="63"/>
    <x v="7"/>
    <x v="1"/>
    <m/>
    <m/>
    <m/>
    <m/>
    <n v="861"/>
    <m/>
    <m/>
  </r>
  <r>
    <x v="9"/>
    <x v="0"/>
    <x v="0"/>
    <x v="0"/>
    <m/>
    <x v="13"/>
    <x v="0"/>
    <x v="0"/>
    <x v="0"/>
    <x v="81"/>
    <x v="81"/>
    <x v="56"/>
    <x v="6"/>
    <x v="0"/>
    <m/>
    <m/>
    <m/>
    <m/>
    <n v="32373"/>
    <m/>
    <m/>
  </r>
  <r>
    <x v="9"/>
    <x v="0"/>
    <x v="1"/>
    <x v="0"/>
    <m/>
    <x v="13"/>
    <x v="0"/>
    <x v="0"/>
    <x v="0"/>
    <x v="219"/>
    <x v="219"/>
    <x v="124"/>
    <x v="14"/>
    <x v="2"/>
    <m/>
    <m/>
    <m/>
    <m/>
    <n v="3000"/>
    <m/>
    <m/>
  </r>
  <r>
    <x v="9"/>
    <x v="0"/>
    <x v="0"/>
    <x v="0"/>
    <m/>
    <x v="13"/>
    <x v="0"/>
    <x v="0"/>
    <x v="0"/>
    <x v="55"/>
    <x v="55"/>
    <x v="36"/>
    <x v="4"/>
    <x v="0"/>
    <m/>
    <m/>
    <m/>
    <m/>
    <n v="3580.5"/>
    <m/>
    <m/>
  </r>
  <r>
    <x v="9"/>
    <x v="0"/>
    <x v="1"/>
    <x v="0"/>
    <m/>
    <x v="13"/>
    <x v="0"/>
    <x v="0"/>
    <x v="0"/>
    <x v="103"/>
    <x v="103"/>
    <x v="71"/>
    <x v="8"/>
    <x v="1"/>
    <m/>
    <m/>
    <m/>
    <m/>
    <n v="5560"/>
    <m/>
    <m/>
  </r>
  <r>
    <x v="9"/>
    <x v="0"/>
    <x v="0"/>
    <x v="0"/>
    <m/>
    <x v="13"/>
    <x v="0"/>
    <x v="0"/>
    <x v="0"/>
    <x v="190"/>
    <x v="190"/>
    <x v="109"/>
    <x v="13"/>
    <x v="1"/>
    <m/>
    <m/>
    <m/>
    <m/>
    <n v="20350"/>
    <m/>
    <m/>
  </r>
  <r>
    <x v="9"/>
    <x v="0"/>
    <x v="1"/>
    <x v="0"/>
    <m/>
    <x v="13"/>
    <x v="0"/>
    <x v="0"/>
    <x v="0"/>
    <x v="266"/>
    <x v="266"/>
    <x v="151"/>
    <x v="17"/>
    <x v="2"/>
    <m/>
    <m/>
    <m/>
    <m/>
    <n v="100"/>
    <m/>
    <m/>
  </r>
  <r>
    <x v="8"/>
    <x v="3"/>
    <x v="1"/>
    <x v="0"/>
    <m/>
    <x v="13"/>
    <x v="1"/>
    <x v="8"/>
    <x v="0"/>
    <x v="275"/>
    <x v="276"/>
    <x v="154"/>
    <x v="18"/>
    <x v="2"/>
    <m/>
    <m/>
    <m/>
    <m/>
    <n v="2.73"/>
    <m/>
    <n v="-2.73"/>
  </r>
  <r>
    <x v="9"/>
    <x v="0"/>
    <x v="1"/>
    <x v="0"/>
    <m/>
    <x v="13"/>
    <x v="0"/>
    <x v="0"/>
    <x v="0"/>
    <x v="203"/>
    <x v="203"/>
    <x v="116"/>
    <x v="14"/>
    <x v="2"/>
    <m/>
    <m/>
    <m/>
    <m/>
    <n v="2500"/>
    <m/>
    <m/>
  </r>
  <r>
    <x v="9"/>
    <x v="0"/>
    <x v="0"/>
    <x v="0"/>
    <m/>
    <x v="13"/>
    <x v="0"/>
    <x v="0"/>
    <x v="0"/>
    <x v="129"/>
    <x v="129"/>
    <x v="79"/>
    <x v="9"/>
    <x v="1"/>
    <m/>
    <m/>
    <m/>
    <m/>
    <n v="143"/>
    <m/>
    <m/>
  </r>
  <r>
    <x v="9"/>
    <x v="0"/>
    <x v="0"/>
    <x v="0"/>
    <m/>
    <x v="12"/>
    <x v="0"/>
    <x v="0"/>
    <x v="0"/>
    <x v="115"/>
    <x v="115"/>
    <x v="78"/>
    <x v="9"/>
    <x v="1"/>
    <m/>
    <m/>
    <m/>
    <n v="-797"/>
    <m/>
    <n v="-797"/>
    <m/>
  </r>
  <r>
    <x v="9"/>
    <x v="0"/>
    <x v="1"/>
    <x v="0"/>
    <m/>
    <x v="12"/>
    <x v="0"/>
    <x v="0"/>
    <x v="0"/>
    <x v="116"/>
    <x v="116"/>
    <x v="78"/>
    <x v="9"/>
    <x v="1"/>
    <m/>
    <m/>
    <m/>
    <n v="-869"/>
    <m/>
    <n v="-869"/>
    <m/>
  </r>
  <r>
    <x v="9"/>
    <x v="0"/>
    <x v="0"/>
    <x v="0"/>
    <m/>
    <x v="12"/>
    <x v="0"/>
    <x v="0"/>
    <x v="0"/>
    <x v="117"/>
    <x v="117"/>
    <x v="78"/>
    <x v="9"/>
    <x v="1"/>
    <m/>
    <m/>
    <m/>
    <n v="-2744"/>
    <m/>
    <n v="-2744"/>
    <m/>
  </r>
  <r>
    <x v="9"/>
    <x v="0"/>
    <x v="0"/>
    <x v="0"/>
    <m/>
    <x v="12"/>
    <x v="0"/>
    <x v="0"/>
    <x v="0"/>
    <x v="118"/>
    <x v="118"/>
    <x v="78"/>
    <x v="9"/>
    <x v="1"/>
    <m/>
    <m/>
    <m/>
    <n v="66.45"/>
    <m/>
    <n v="66.45"/>
    <m/>
  </r>
  <r>
    <x v="9"/>
    <x v="0"/>
    <x v="1"/>
    <x v="0"/>
    <m/>
    <x v="13"/>
    <x v="0"/>
    <x v="0"/>
    <x v="0"/>
    <x v="116"/>
    <x v="116"/>
    <x v="78"/>
    <x v="9"/>
    <x v="1"/>
    <m/>
    <m/>
    <m/>
    <m/>
    <n v="-869"/>
    <m/>
    <m/>
  </r>
  <r>
    <x v="9"/>
    <x v="0"/>
    <x v="0"/>
    <x v="0"/>
    <m/>
    <x v="13"/>
    <x v="0"/>
    <x v="0"/>
    <x v="0"/>
    <x v="115"/>
    <x v="115"/>
    <x v="78"/>
    <x v="9"/>
    <x v="1"/>
    <m/>
    <m/>
    <m/>
    <m/>
    <m/>
    <m/>
    <m/>
  </r>
  <r>
    <x v="9"/>
    <x v="0"/>
    <x v="0"/>
    <x v="0"/>
    <m/>
    <x v="12"/>
    <x v="0"/>
    <x v="0"/>
    <x v="0"/>
    <x v="118"/>
    <x v="118"/>
    <x v="78"/>
    <x v="9"/>
    <x v="1"/>
    <m/>
    <m/>
    <m/>
    <m/>
    <n v="-34"/>
    <m/>
    <m/>
  </r>
  <r>
    <x v="8"/>
    <x v="3"/>
    <x v="1"/>
    <x v="0"/>
    <m/>
    <x v="13"/>
    <x v="1"/>
    <x v="8"/>
    <x v="0"/>
    <x v="8"/>
    <x v="8"/>
    <x v="3"/>
    <x v="0"/>
    <x v="0"/>
    <m/>
    <m/>
    <m/>
    <m/>
    <n v="840"/>
    <m/>
    <n v="-840"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n v="98060"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  <r>
    <x v="8"/>
    <x v="0"/>
    <x v="3"/>
    <x v="2"/>
    <m/>
    <x v="0"/>
    <x v="0"/>
    <x v="0"/>
    <x v="0"/>
    <x v="249"/>
    <x v="339"/>
    <x v="188"/>
    <x v="21"/>
    <x v="4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01D589-B855-47F0-85A2-E8165AD3E85A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7:F32" firstHeaderRow="1" firstDataRow="2" firstDataCol="2" rowPageCount="1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compact="0" outline="0" showAll="0"/>
    <pivotField axis="axisRow" compact="0" outline="0" multipleItemSelectionAllowed="1" showAll="0">
      <items count="2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x="21"/>
        <item m="1" x="22"/>
        <item t="default" sd="0"/>
      </items>
    </pivotField>
    <pivotField axis="axisRow" compact="0" outline="0" showAll="0">
      <items count="7">
        <item x="2"/>
        <item x="1"/>
        <item x="0"/>
        <item x="3"/>
        <item x="4"/>
        <item m="1" x="5"/>
        <item t="default"/>
      </items>
    </pivotField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3"/>
    <field x="12"/>
  </rowFields>
  <rowItems count="24">
    <i>
      <x/>
      <x v="14"/>
    </i>
    <i r="1">
      <x v="15"/>
    </i>
    <i r="1">
      <x v="17"/>
    </i>
    <i r="1">
      <x v="18"/>
    </i>
    <i r="1">
      <x v="19"/>
    </i>
    <i r="1">
      <x v="20"/>
    </i>
    <i t="default">
      <x/>
    </i>
    <i>
      <x v="1"/>
      <x v="7"/>
    </i>
    <i r="1">
      <x v="8"/>
    </i>
    <i r="1">
      <x v="9"/>
    </i>
    <i r="1">
      <x v="10"/>
    </i>
    <i r="1">
      <x v="11"/>
    </i>
    <i r="1">
      <x v="12"/>
    </i>
    <i r="1">
      <x v="13"/>
    </i>
    <i t="default">
      <x v="1"/>
    </i>
    <i>
      <x v="2"/>
      <x/>
    </i>
    <i r="1">
      <x v="1"/>
    </i>
    <i r="1">
      <x v="2"/>
    </i>
    <i r="1">
      <x v="3"/>
    </i>
    <i r="1">
      <x v="4"/>
    </i>
    <i r="1">
      <x v="5"/>
    </i>
    <i r="1">
      <x v="6"/>
    </i>
    <i t="default"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PS % recovery YTD" fld="21" baseField="0" baseItem="0" numFmtId="10"/>
  </dataFields>
  <formats count="3">
    <format dxfId="249">
      <pivotArea outline="0" collapsedLevelsAreSubtotals="1" fieldPosition="0"/>
    </format>
    <format dxfId="248">
      <pivotArea outline="0" fieldPosition="0">
        <references count="1">
          <reference field="4294967294" count="1" selected="0">
            <x v="3"/>
          </reference>
        </references>
      </pivotArea>
    </format>
    <format dxfId="24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E8E55F7-014F-4731-847A-21CD74C6722A}" name="PivotTable6" cacheId="659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8:G365" firstHeaderRow="1" firstDataRow="2" firstDataCol="2" rowPageCount="3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0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x="339"/>
      </items>
    </pivotField>
    <pivotField axis="axisPage" compact="0" outline="0" showAll="0">
      <items count="190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t="default"/>
      </items>
    </pivotField>
    <pivotField axis="axisRow" compact="0" outline="0" multipleItemSelectionAllowed="1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axis="axisPage" compact="0" outline="0" showAll="0">
      <items count="6">
        <item x="2"/>
        <item x="1"/>
        <item x="0"/>
        <item x="3"/>
        <item x="4"/>
        <item t="default"/>
      </items>
    </pivotField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2"/>
    <field x="10"/>
  </rowFields>
  <rowItems count="356">
    <i>
      <x/>
      <x v="43"/>
    </i>
    <i r="1">
      <x v="106"/>
    </i>
    <i r="1">
      <x v="107"/>
    </i>
    <i r="1">
      <x v="166"/>
    </i>
    <i r="1">
      <x v="196"/>
    </i>
    <i r="1">
      <x v="201"/>
    </i>
    <i r="1">
      <x v="217"/>
    </i>
    <i r="1">
      <x v="284"/>
    </i>
    <i r="1">
      <x v="300"/>
    </i>
    <i r="1">
      <x v="326"/>
    </i>
    <i t="default">
      <x/>
    </i>
    <i>
      <x v="1"/>
      <x v="108"/>
    </i>
    <i r="1">
      <x v="130"/>
    </i>
    <i r="1">
      <x v="134"/>
    </i>
    <i r="1">
      <x v="135"/>
    </i>
    <i r="1">
      <x v="142"/>
    </i>
    <i r="1">
      <x v="150"/>
    </i>
    <i r="1">
      <x v="159"/>
    </i>
    <i r="1">
      <x v="162"/>
    </i>
    <i r="1">
      <x v="169"/>
    </i>
    <i r="1">
      <x v="203"/>
    </i>
    <i r="1">
      <x v="207"/>
    </i>
    <i r="1">
      <x v="208"/>
    </i>
    <i r="1">
      <x v="214"/>
    </i>
    <i r="1">
      <x v="223"/>
    </i>
    <i r="1">
      <x v="258"/>
    </i>
    <i r="1">
      <x v="259"/>
    </i>
    <i r="1">
      <x v="260"/>
    </i>
    <i r="1">
      <x v="261"/>
    </i>
    <i r="1">
      <x v="262"/>
    </i>
    <i r="1">
      <x v="280"/>
    </i>
    <i r="1">
      <x v="288"/>
    </i>
    <i r="1">
      <x v="327"/>
    </i>
    <i r="1">
      <x v="329"/>
    </i>
    <i t="default">
      <x v="1"/>
    </i>
    <i>
      <x v="2"/>
      <x v="44"/>
    </i>
    <i r="1">
      <x v="64"/>
    </i>
    <i r="1">
      <x v="66"/>
    </i>
    <i r="1">
      <x v="67"/>
    </i>
    <i r="1">
      <x v="79"/>
    </i>
    <i r="1">
      <x v="80"/>
    </i>
    <i r="1">
      <x v="189"/>
    </i>
    <i r="1">
      <x v="228"/>
    </i>
    <i r="1">
      <x v="241"/>
    </i>
    <i t="default">
      <x v="2"/>
    </i>
    <i>
      <x v="3"/>
      <x v="2"/>
    </i>
    <i r="1">
      <x v="49"/>
    </i>
    <i r="1">
      <x v="75"/>
    </i>
    <i r="1">
      <x v="99"/>
    </i>
    <i r="1">
      <x v="170"/>
    </i>
    <i r="1">
      <x v="222"/>
    </i>
    <i r="1">
      <x v="245"/>
    </i>
    <i r="1">
      <x v="250"/>
    </i>
    <i r="1">
      <x v="251"/>
    </i>
    <i r="1">
      <x v="252"/>
    </i>
    <i r="1">
      <x v="253"/>
    </i>
    <i r="1">
      <x v="254"/>
    </i>
    <i r="1">
      <x v="255"/>
    </i>
    <i r="1">
      <x v="256"/>
    </i>
    <i r="1">
      <x v="257"/>
    </i>
    <i t="default">
      <x v="3"/>
    </i>
    <i>
      <x v="4"/>
      <x/>
    </i>
    <i r="1">
      <x v="53"/>
    </i>
    <i r="1">
      <x v="54"/>
    </i>
    <i r="1">
      <x v="154"/>
    </i>
    <i r="1">
      <x v="156"/>
    </i>
    <i r="1">
      <x v="210"/>
    </i>
    <i r="1">
      <x v="211"/>
    </i>
    <i r="1">
      <x v="310"/>
    </i>
    <i r="1">
      <x v="311"/>
    </i>
    <i r="1">
      <x v="312"/>
    </i>
    <i r="1">
      <x v="313"/>
    </i>
    <i r="1">
      <x v="314"/>
    </i>
    <i r="1">
      <x v="315"/>
    </i>
    <i r="1">
      <x v="316"/>
    </i>
    <i t="default">
      <x v="4"/>
    </i>
    <i>
      <x v="5"/>
      <x v="12"/>
    </i>
    <i r="1">
      <x v="96"/>
    </i>
    <i r="1">
      <x v="111"/>
    </i>
    <i r="1">
      <x v="112"/>
    </i>
    <i r="1">
      <x v="148"/>
    </i>
    <i r="1">
      <x v="183"/>
    </i>
    <i r="1">
      <x v="225"/>
    </i>
    <i r="1">
      <x v="239"/>
    </i>
    <i r="1">
      <x v="323"/>
    </i>
    <i t="default">
      <x v="5"/>
    </i>
    <i>
      <x v="6"/>
      <x v="5"/>
    </i>
    <i r="1">
      <x v="31"/>
    </i>
    <i r="1">
      <x v="45"/>
    </i>
    <i r="1">
      <x v="109"/>
    </i>
    <i r="1">
      <x v="117"/>
    </i>
    <i r="1">
      <x v="118"/>
    </i>
    <i r="1">
      <x v="119"/>
    </i>
    <i r="1">
      <x v="120"/>
    </i>
    <i r="1">
      <x v="149"/>
    </i>
    <i r="1">
      <x v="160"/>
    </i>
    <i t="default">
      <x v="6"/>
    </i>
    <i>
      <x v="7"/>
      <x v="65"/>
    </i>
    <i r="1">
      <x v="85"/>
    </i>
    <i r="1">
      <x v="90"/>
    </i>
    <i r="1">
      <x v="168"/>
    </i>
    <i r="1">
      <x v="182"/>
    </i>
    <i r="1">
      <x v="197"/>
    </i>
    <i r="1">
      <x v="218"/>
    </i>
    <i r="1">
      <x v="219"/>
    </i>
    <i r="1">
      <x v="229"/>
    </i>
    <i r="1">
      <x v="248"/>
    </i>
    <i r="1">
      <x v="298"/>
    </i>
    <i t="default">
      <x v="7"/>
    </i>
    <i>
      <x v="8"/>
      <x v="1"/>
    </i>
    <i r="1">
      <x v="38"/>
    </i>
    <i r="1">
      <x v="39"/>
    </i>
    <i r="1">
      <x v="47"/>
    </i>
    <i r="1">
      <x v="100"/>
    </i>
    <i r="1">
      <x v="101"/>
    </i>
    <i r="1">
      <x v="127"/>
    </i>
    <i r="1">
      <x v="131"/>
    </i>
    <i r="1">
      <x v="167"/>
    </i>
    <i r="1">
      <x v="194"/>
    </i>
    <i r="1">
      <x v="195"/>
    </i>
    <i r="1">
      <x v="236"/>
    </i>
    <i r="1">
      <x v="242"/>
    </i>
    <i r="1">
      <x v="265"/>
    </i>
    <i r="1">
      <x v="277"/>
    </i>
    <i r="1">
      <x v="291"/>
    </i>
    <i t="default">
      <x v="8"/>
    </i>
    <i>
      <x v="9"/>
      <x v="4"/>
    </i>
    <i r="1">
      <x v="6"/>
    </i>
    <i r="1">
      <x v="8"/>
    </i>
    <i r="1">
      <x v="9"/>
    </i>
    <i r="1">
      <x v="14"/>
    </i>
    <i r="1">
      <x v="15"/>
    </i>
    <i r="1">
      <x v="16"/>
    </i>
    <i r="1">
      <x v="30"/>
    </i>
    <i r="1">
      <x v="48"/>
    </i>
    <i r="1">
      <x v="52"/>
    </i>
    <i r="1">
      <x v="56"/>
    </i>
    <i r="1">
      <x v="71"/>
    </i>
    <i r="1">
      <x v="77"/>
    </i>
    <i r="1">
      <x v="129"/>
    </i>
    <i r="1">
      <x v="136"/>
    </i>
    <i r="1">
      <x v="143"/>
    </i>
    <i r="1">
      <x v="187"/>
    </i>
    <i r="1">
      <x v="198"/>
    </i>
    <i r="1">
      <x v="226"/>
    </i>
    <i r="1">
      <x v="233"/>
    </i>
    <i r="1">
      <x v="234"/>
    </i>
    <i r="1">
      <x v="238"/>
    </i>
    <i r="1">
      <x v="290"/>
    </i>
    <i r="1">
      <x v="292"/>
    </i>
    <i r="1">
      <x v="303"/>
    </i>
    <i r="1">
      <x v="304"/>
    </i>
    <i r="1">
      <x v="320"/>
    </i>
    <i r="1">
      <x v="321"/>
    </i>
    <i t="default">
      <x v="9"/>
    </i>
    <i>
      <x v="10"/>
      <x v="51"/>
    </i>
    <i r="1">
      <x v="63"/>
    </i>
    <i r="1">
      <x v="102"/>
    </i>
    <i r="1">
      <x v="133"/>
    </i>
    <i r="1">
      <x v="200"/>
    </i>
    <i r="1">
      <x v="235"/>
    </i>
    <i r="1">
      <x v="301"/>
    </i>
    <i r="1">
      <x v="305"/>
    </i>
    <i t="default">
      <x v="10"/>
    </i>
    <i>
      <x v="11"/>
      <x v="13"/>
    </i>
    <i r="1">
      <x v="35"/>
    </i>
    <i r="1">
      <x v="36"/>
    </i>
    <i r="1">
      <x v="37"/>
    </i>
    <i r="1">
      <x v="73"/>
    </i>
    <i r="1">
      <x v="81"/>
    </i>
    <i r="1">
      <x v="82"/>
    </i>
    <i r="1">
      <x v="114"/>
    </i>
    <i r="1">
      <x v="158"/>
    </i>
    <i r="1">
      <x v="199"/>
    </i>
    <i r="1">
      <x v="212"/>
    </i>
    <i r="1">
      <x v="287"/>
    </i>
    <i r="1">
      <x v="318"/>
    </i>
    <i r="1">
      <x v="319"/>
    </i>
    <i r="1">
      <x v="335"/>
    </i>
    <i t="default">
      <x v="11"/>
    </i>
    <i>
      <x v="12"/>
      <x v="11"/>
    </i>
    <i r="1">
      <x v="19"/>
    </i>
    <i r="1">
      <x v="29"/>
    </i>
    <i r="1">
      <x v="46"/>
    </i>
    <i r="1">
      <x v="91"/>
    </i>
    <i r="1">
      <x v="104"/>
    </i>
    <i r="1">
      <x v="122"/>
    </i>
    <i r="1">
      <x v="123"/>
    </i>
    <i r="1">
      <x v="124"/>
    </i>
    <i r="1">
      <x v="126"/>
    </i>
    <i r="1">
      <x v="140"/>
    </i>
    <i r="1">
      <x v="164"/>
    </i>
    <i r="1">
      <x v="165"/>
    </i>
    <i r="1">
      <x v="216"/>
    </i>
    <i r="1">
      <x v="266"/>
    </i>
    <i r="1">
      <x v="267"/>
    </i>
    <i r="1">
      <x v="293"/>
    </i>
    <i r="1">
      <x v="306"/>
    </i>
    <i r="1">
      <x v="307"/>
    </i>
    <i r="1">
      <x v="308"/>
    </i>
    <i r="1">
      <x v="309"/>
    </i>
    <i r="1">
      <x v="317"/>
    </i>
    <i r="1">
      <x v="325"/>
    </i>
    <i t="default">
      <x v="12"/>
    </i>
    <i>
      <x v="13"/>
      <x v="151"/>
    </i>
    <i r="1">
      <x v="204"/>
    </i>
    <i r="1">
      <x v="269"/>
    </i>
    <i r="1">
      <x v="270"/>
    </i>
    <i r="1">
      <x v="271"/>
    </i>
    <i r="1">
      <x v="272"/>
    </i>
    <i r="1">
      <x v="273"/>
    </i>
    <i r="1">
      <x v="274"/>
    </i>
    <i r="1">
      <x v="275"/>
    </i>
    <i t="default">
      <x v="13"/>
    </i>
    <i>
      <x v="14"/>
      <x v="3"/>
    </i>
    <i r="1">
      <x v="7"/>
    </i>
    <i r="1">
      <x v="10"/>
    </i>
    <i r="1">
      <x v="17"/>
    </i>
    <i r="1">
      <x v="18"/>
    </i>
    <i r="1">
      <x v="59"/>
    </i>
    <i r="1">
      <x v="69"/>
    </i>
    <i r="1">
      <x v="70"/>
    </i>
    <i r="1">
      <x v="92"/>
    </i>
    <i r="1">
      <x v="97"/>
    </i>
    <i r="1">
      <x v="98"/>
    </i>
    <i r="1">
      <x v="110"/>
    </i>
    <i r="1">
      <x v="115"/>
    </i>
    <i r="1">
      <x v="121"/>
    </i>
    <i r="1">
      <x v="125"/>
    </i>
    <i r="1">
      <x v="128"/>
    </i>
    <i r="1">
      <x v="141"/>
    </i>
    <i r="1">
      <x v="153"/>
    </i>
    <i r="1">
      <x v="186"/>
    </i>
    <i r="1">
      <x v="188"/>
    </i>
    <i r="1">
      <x v="190"/>
    </i>
    <i r="1">
      <x v="191"/>
    </i>
    <i r="1">
      <x v="221"/>
    </i>
    <i r="1">
      <x v="230"/>
    </i>
    <i r="1">
      <x v="244"/>
    </i>
    <i r="1">
      <x v="246"/>
    </i>
    <i r="1">
      <x v="247"/>
    </i>
    <i r="1">
      <x v="249"/>
    </i>
    <i r="1">
      <x v="268"/>
    </i>
    <i r="1">
      <x v="278"/>
    </i>
    <i r="1">
      <x v="296"/>
    </i>
    <i r="1">
      <x v="322"/>
    </i>
    <i r="1">
      <x v="332"/>
    </i>
    <i r="1">
      <x v="333"/>
    </i>
    <i t="default">
      <x v="14"/>
    </i>
    <i>
      <x v="15"/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32"/>
    </i>
    <i r="1">
      <x v="60"/>
    </i>
    <i r="1">
      <x v="78"/>
    </i>
    <i r="1">
      <x v="89"/>
    </i>
    <i r="1">
      <x v="103"/>
    </i>
    <i r="1">
      <x v="137"/>
    </i>
    <i r="1">
      <x v="139"/>
    </i>
    <i r="1">
      <x v="144"/>
    </i>
    <i r="1">
      <x v="145"/>
    </i>
    <i r="1">
      <x v="185"/>
    </i>
    <i r="1">
      <x v="227"/>
    </i>
    <i r="1">
      <x v="331"/>
    </i>
    <i r="1">
      <x v="336"/>
    </i>
    <i t="default">
      <x v="15"/>
    </i>
    <i>
      <x v="17"/>
      <x v="33"/>
    </i>
    <i r="1">
      <x v="41"/>
    </i>
    <i r="1">
      <x v="58"/>
    </i>
    <i r="1">
      <x v="72"/>
    </i>
    <i r="1">
      <x v="76"/>
    </i>
    <i r="1">
      <x v="84"/>
    </i>
    <i r="1">
      <x v="87"/>
    </i>
    <i r="1">
      <x v="93"/>
    </i>
    <i r="1">
      <x v="105"/>
    </i>
    <i r="1">
      <x v="193"/>
    </i>
    <i r="1">
      <x v="202"/>
    </i>
    <i r="1">
      <x v="209"/>
    </i>
    <i r="1">
      <x v="220"/>
    </i>
    <i r="1">
      <x v="232"/>
    </i>
    <i r="1">
      <x v="240"/>
    </i>
    <i r="1">
      <x v="285"/>
    </i>
    <i r="1">
      <x v="286"/>
    </i>
    <i r="1">
      <x v="330"/>
    </i>
    <i r="1">
      <x v="337"/>
    </i>
    <i t="default">
      <x v="17"/>
    </i>
    <i>
      <x v="18"/>
      <x v="34"/>
    </i>
    <i r="1">
      <x v="62"/>
    </i>
    <i r="1">
      <x v="83"/>
    </i>
    <i r="1">
      <x v="86"/>
    </i>
    <i r="1">
      <x v="116"/>
    </i>
    <i r="1">
      <x v="132"/>
    </i>
    <i r="1">
      <x v="138"/>
    </i>
    <i r="1">
      <x v="146"/>
    </i>
    <i r="1">
      <x v="157"/>
    </i>
    <i r="1">
      <x v="163"/>
    </i>
    <i r="1">
      <x v="237"/>
    </i>
    <i r="1">
      <x v="264"/>
    </i>
    <i r="1">
      <x v="282"/>
    </i>
    <i r="1">
      <x v="295"/>
    </i>
    <i r="1">
      <x v="297"/>
    </i>
    <i r="1">
      <x v="299"/>
    </i>
    <i r="1">
      <x v="324"/>
    </i>
    <i t="default">
      <x v="18"/>
    </i>
    <i>
      <x v="19"/>
      <x v="55"/>
    </i>
    <i r="1">
      <x v="57"/>
    </i>
    <i r="1">
      <x v="94"/>
    </i>
    <i r="1">
      <x v="155"/>
    </i>
    <i r="1">
      <x v="171"/>
    </i>
    <i r="1">
      <x v="172"/>
    </i>
    <i r="1">
      <x v="174"/>
    </i>
    <i r="1">
      <x v="175"/>
    </i>
    <i r="1">
      <x v="176"/>
    </i>
    <i r="1">
      <x v="177"/>
    </i>
    <i r="1">
      <x v="178"/>
    </i>
    <i r="1">
      <x v="180"/>
    </i>
    <i r="1">
      <x v="181"/>
    </i>
    <i r="1">
      <x v="184"/>
    </i>
    <i r="1">
      <x v="279"/>
    </i>
    <i r="1">
      <x v="281"/>
    </i>
    <i r="1">
      <x v="283"/>
    </i>
    <i r="1">
      <x v="334"/>
    </i>
    <i t="default">
      <x v="19"/>
    </i>
    <i>
      <x v="20"/>
      <x v="40"/>
    </i>
    <i r="1">
      <x v="42"/>
    </i>
    <i r="1">
      <x v="50"/>
    </i>
    <i r="1">
      <x v="61"/>
    </i>
    <i r="1">
      <x v="68"/>
    </i>
    <i r="1">
      <x v="74"/>
    </i>
    <i r="1">
      <x v="95"/>
    </i>
    <i r="1">
      <x v="113"/>
    </i>
    <i r="1">
      <x v="147"/>
    </i>
    <i r="1">
      <x v="152"/>
    </i>
    <i r="1">
      <x v="192"/>
    </i>
    <i r="1">
      <x v="205"/>
    </i>
    <i r="1">
      <x v="206"/>
    </i>
    <i r="1">
      <x v="213"/>
    </i>
    <i r="1">
      <x v="215"/>
    </i>
    <i r="1">
      <x v="224"/>
    </i>
    <i r="1">
      <x v="231"/>
    </i>
    <i r="1">
      <x v="243"/>
    </i>
    <i r="1">
      <x v="263"/>
    </i>
    <i r="1">
      <x v="276"/>
    </i>
    <i r="1">
      <x v="289"/>
    </i>
    <i r="1">
      <x v="294"/>
    </i>
    <i r="1">
      <x v="302"/>
    </i>
    <i r="1">
      <x v="328"/>
    </i>
    <i r="1">
      <x v="338"/>
    </i>
    <i t="default">
      <x v="20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3">
    <pageField fld="0" hier="-1"/>
    <pageField fld="13" hier="-1"/>
    <pageField fld="11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246">
      <pivotArea collapsedLevelsAreSubtotals="1" fieldPosition="0">
        <references count="1">
          <reference field="10" count="0"/>
        </references>
      </pivotArea>
    </format>
    <format dxfId="245">
      <pivotArea outline="0" collapsedLevelsAreSubtotals="1" fieldPosition="0"/>
    </format>
    <format dxfId="244">
      <pivotArea outline="0" fieldPosition="0">
        <references count="1">
          <reference field="4294967294" count="1" selected="0">
            <x v="4"/>
          </reference>
        </references>
      </pivotArea>
    </format>
    <format dxfId="243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242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367C76-7509-4916-B344-D35D28E82C11}" name="PivotTable18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5:AF550" firstHeaderRow="1" firstDataRow="3" firstDataCol="3" rowPageCount="2" colPageCount="1"/>
  <pivotFields count="24">
    <pivotField axis="axisCol" compact="0" outline="0" multipleItemSelectionAllowed="1" showAll="0">
      <items count="11">
        <item h="1" x="0"/>
        <item h="1" x="1"/>
        <item h="1" x="2"/>
        <item h="1" x="3"/>
        <item h="1" x="4"/>
        <item h="1" x="5"/>
        <item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axis="axisCol" compact="0" outline="0" multipleItemSelectionAllowed="1" showAll="0">
      <items count="15">
        <item x="1"/>
        <item x="2"/>
        <item x="3"/>
        <item x="4"/>
        <item x="5"/>
        <item x="6"/>
        <item x="7"/>
        <item x="8"/>
        <item x="9"/>
        <item x="10"/>
        <item x="0"/>
        <item x="11"/>
        <item x="12"/>
        <item x="13"/>
        <item t="default"/>
      </items>
    </pivotField>
    <pivotField axis="axisPage" compact="0" outline="0" showAll="0">
      <items count="4">
        <item x="2"/>
        <item x="1"/>
        <item x="0"/>
        <item t="default"/>
      </items>
    </pivotField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x="339"/>
        <item m="1" x="340"/>
        <item x="338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Row" compact="0" outline="0" multipleItemSelectionAllowed="1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axis="axisPage" compact="0" outline="0" showAll="0">
      <items count="7">
        <item x="2"/>
        <item x="1"/>
        <item x="0"/>
        <item x="3"/>
        <item m="1" x="5"/>
        <item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3">
    <field x="12"/>
    <field x="11"/>
    <field x="10"/>
  </rowFields>
  <rowItems count="543">
    <i>
      <x/>
      <x v="20"/>
      <x v="106"/>
    </i>
    <i r="2">
      <x v="107"/>
    </i>
    <i r="2">
      <x v="166"/>
    </i>
    <i r="2">
      <x v="196"/>
    </i>
    <i r="2">
      <x v="217"/>
    </i>
    <i t="default" r="1">
      <x v="20"/>
    </i>
    <i r="1">
      <x v="114"/>
      <x v="201"/>
    </i>
    <i r="2">
      <x v="325"/>
    </i>
    <i t="default" r="1">
      <x v="114"/>
    </i>
    <i r="1">
      <x v="158"/>
      <x v="43"/>
    </i>
    <i r="2">
      <x v="284"/>
    </i>
    <i t="default" r="1">
      <x v="158"/>
    </i>
    <i r="1">
      <x v="169"/>
      <x v="299"/>
    </i>
    <i t="default" r="1">
      <x v="169"/>
    </i>
    <i t="default">
      <x/>
    </i>
    <i>
      <x v="1"/>
      <x v="77"/>
      <x v="130"/>
    </i>
    <i r="2">
      <x v="135"/>
    </i>
    <i r="2">
      <x v="258"/>
    </i>
    <i r="2">
      <x v="260"/>
    </i>
    <i r="2">
      <x v="261"/>
    </i>
    <i r="2">
      <x v="262"/>
    </i>
    <i r="2">
      <x v="340"/>
    </i>
    <i t="default" r="1">
      <x v="77"/>
    </i>
    <i r="1">
      <x v="80"/>
      <x v="134"/>
    </i>
    <i r="2">
      <x v="142"/>
    </i>
    <i r="2">
      <x v="214"/>
    </i>
    <i t="default" r="1">
      <x v="80"/>
    </i>
    <i r="1">
      <x v="88"/>
      <x v="150"/>
    </i>
    <i r="2">
      <x v="162"/>
    </i>
    <i r="2">
      <x v="207"/>
    </i>
    <i t="default" r="1">
      <x v="88"/>
    </i>
    <i r="1">
      <x v="94"/>
      <x v="159"/>
    </i>
    <i r="2">
      <x v="208"/>
    </i>
    <i r="2">
      <x v="328"/>
    </i>
    <i t="default" r="1">
      <x v="94"/>
    </i>
    <i r="1">
      <x v="115"/>
      <x v="203"/>
    </i>
    <i t="default" r="1">
      <x v="115"/>
    </i>
    <i r="1">
      <x v="145"/>
      <x v="108"/>
    </i>
    <i r="2">
      <x v="169"/>
    </i>
    <i r="2">
      <x v="259"/>
    </i>
    <i t="default" r="1">
      <x v="145"/>
    </i>
    <i r="1">
      <x v="155"/>
      <x v="223"/>
    </i>
    <i r="2">
      <x v="280"/>
    </i>
    <i t="default" r="1">
      <x v="155"/>
    </i>
    <i r="1">
      <x v="182"/>
      <x v="326"/>
    </i>
    <i t="default" r="1">
      <x v="182"/>
    </i>
    <i t="default">
      <x v="1"/>
    </i>
    <i>
      <x v="2"/>
      <x v="27"/>
      <x v="44"/>
    </i>
    <i t="default" r="1">
      <x v="27"/>
    </i>
    <i r="1">
      <x v="42"/>
      <x v="66"/>
    </i>
    <i t="default" r="1">
      <x v="42"/>
    </i>
    <i r="1">
      <x v="43"/>
      <x v="67"/>
    </i>
    <i t="default" r="1">
      <x v="43"/>
    </i>
    <i r="1">
      <x v="51"/>
      <x v="79"/>
    </i>
    <i t="default" r="1">
      <x v="51"/>
    </i>
    <i r="1">
      <x v="52"/>
      <x v="80"/>
    </i>
    <i t="default" r="1">
      <x v="52"/>
    </i>
    <i r="1">
      <x v="110"/>
      <x v="189"/>
    </i>
    <i t="default" r="1">
      <x v="110"/>
    </i>
    <i r="1">
      <x v="125"/>
      <x v="228"/>
    </i>
    <i t="default" r="1">
      <x v="125"/>
    </i>
    <i r="1">
      <x v="131"/>
      <x v="64"/>
    </i>
    <i r="2">
      <x v="241"/>
    </i>
    <i t="default" r="1">
      <x v="131"/>
    </i>
    <i t="default">
      <x v="2"/>
    </i>
    <i>
      <x v="3"/>
      <x v="2"/>
      <x v="2"/>
    </i>
    <i r="2">
      <x v="222"/>
    </i>
    <i r="2">
      <x v="245"/>
    </i>
    <i t="default" r="1">
      <x v="2"/>
    </i>
    <i r="1">
      <x v="30"/>
      <x v="49"/>
    </i>
    <i t="default" r="1">
      <x v="30"/>
    </i>
    <i r="1">
      <x v="48"/>
      <x v="75"/>
    </i>
    <i t="default" r="1">
      <x v="48"/>
    </i>
    <i r="1">
      <x v="64"/>
      <x v="99"/>
    </i>
    <i t="default" r="1">
      <x v="64"/>
    </i>
    <i r="1">
      <x v="97"/>
      <x v="170"/>
    </i>
    <i t="default" r="1">
      <x v="97"/>
    </i>
    <i r="1">
      <x v="137"/>
      <x v="250"/>
    </i>
    <i t="default" r="1">
      <x v="137"/>
    </i>
    <i r="1">
      <x v="138"/>
      <x v="251"/>
    </i>
    <i t="default" r="1">
      <x v="138"/>
    </i>
    <i r="1">
      <x v="139"/>
      <x v="252"/>
    </i>
    <i t="default" r="1">
      <x v="139"/>
    </i>
    <i r="1">
      <x v="140"/>
      <x v="253"/>
    </i>
    <i t="default" r="1">
      <x v="140"/>
    </i>
    <i r="1">
      <x v="141"/>
      <x v="254"/>
    </i>
    <i t="default" r="1">
      <x v="141"/>
    </i>
    <i r="1">
      <x v="142"/>
      <x v="255"/>
    </i>
    <i t="default" r="1">
      <x v="142"/>
    </i>
    <i r="1">
      <x v="143"/>
      <x v="256"/>
    </i>
    <i t="default" r="1">
      <x v="143"/>
    </i>
    <i r="1">
      <x v="144"/>
      <x v="257"/>
    </i>
    <i t="default" r="1">
      <x v="144"/>
    </i>
    <i t="default">
      <x v="3"/>
    </i>
    <i>
      <x v="4"/>
      <x/>
      <x/>
    </i>
    <i t="default" r="1">
      <x/>
    </i>
    <i r="1">
      <x v="33"/>
      <x v="53"/>
    </i>
    <i t="default" r="1">
      <x v="33"/>
    </i>
    <i r="1">
      <x v="34"/>
      <x v="54"/>
    </i>
    <i t="default" r="1">
      <x v="34"/>
    </i>
    <i r="1">
      <x v="91"/>
      <x v="154"/>
    </i>
    <i t="default" r="1">
      <x v="91"/>
    </i>
    <i r="1">
      <x v="93"/>
      <x v="156"/>
    </i>
    <i t="default" r="1">
      <x v="93"/>
    </i>
    <i r="1">
      <x v="118"/>
      <x v="211"/>
    </i>
    <i t="default" r="1">
      <x v="118"/>
    </i>
    <i r="1">
      <x v="136"/>
      <x v="210"/>
    </i>
    <i t="default" r="1">
      <x v="136"/>
    </i>
    <i r="1">
      <x v="172"/>
      <x v="309"/>
    </i>
    <i t="default" r="1">
      <x v="172"/>
    </i>
    <i r="1">
      <x v="173"/>
      <x v="310"/>
    </i>
    <i t="default" r="1">
      <x v="173"/>
    </i>
    <i r="1">
      <x v="174"/>
      <x v="311"/>
    </i>
    <i t="default" r="1">
      <x v="174"/>
    </i>
    <i r="1">
      <x v="175"/>
      <x v="312"/>
    </i>
    <i t="default" r="1">
      <x v="175"/>
    </i>
    <i r="1">
      <x v="176"/>
      <x v="313"/>
    </i>
    <i t="default" r="1">
      <x v="176"/>
    </i>
    <i r="1">
      <x v="177"/>
      <x v="314"/>
    </i>
    <i t="default" r="1">
      <x v="177"/>
    </i>
    <i r="1">
      <x v="178"/>
      <x v="315"/>
    </i>
    <i t="default" r="1">
      <x v="178"/>
    </i>
    <i t="default">
      <x v="4"/>
    </i>
    <i>
      <x v="5"/>
      <x v="62"/>
      <x v="96"/>
    </i>
    <i r="2">
      <x v="183"/>
    </i>
    <i t="default" r="1">
      <x v="62"/>
    </i>
    <i r="1">
      <x v="69"/>
      <x v="111"/>
    </i>
    <i t="default" r="1">
      <x v="69"/>
    </i>
    <i r="1">
      <x v="70"/>
      <x v="112"/>
    </i>
    <i t="default" r="1">
      <x v="70"/>
    </i>
    <i r="1">
      <x v="87"/>
      <x v="12"/>
    </i>
    <i r="2">
      <x v="148"/>
    </i>
    <i t="default" r="1">
      <x v="87"/>
    </i>
    <i r="1">
      <x v="123"/>
      <x v="225"/>
    </i>
    <i t="default" r="1">
      <x v="123"/>
    </i>
    <i r="1">
      <x v="129"/>
      <x v="239"/>
    </i>
    <i t="default" r="1">
      <x v="129"/>
    </i>
    <i r="1">
      <x v="181"/>
      <x v="322"/>
    </i>
    <i t="default" r="1">
      <x v="181"/>
    </i>
    <i t="default">
      <x v="5"/>
    </i>
    <i>
      <x v="6"/>
      <x v="28"/>
      <x v="45"/>
    </i>
    <i r="2">
      <x v="109"/>
    </i>
    <i t="default" r="1">
      <x v="28"/>
    </i>
    <i r="1">
      <x v="72"/>
      <x v="117"/>
    </i>
    <i r="2">
      <x v="118"/>
    </i>
    <i r="2">
      <x v="119"/>
    </i>
    <i r="2">
      <x v="120"/>
    </i>
    <i t="default" r="1">
      <x v="72"/>
    </i>
    <i r="1">
      <x v="90"/>
      <x v="5"/>
    </i>
    <i r="2">
      <x v="31"/>
    </i>
    <i r="2">
      <x v="149"/>
    </i>
    <i r="2">
      <x v="160"/>
    </i>
    <i t="default" r="1">
      <x v="90"/>
    </i>
    <i t="default">
      <x v="6"/>
    </i>
    <i>
      <x v="7"/>
      <x v="41"/>
      <x v="65"/>
    </i>
    <i t="default" r="1">
      <x v="41"/>
    </i>
    <i r="1">
      <x v="56"/>
      <x v="85"/>
    </i>
    <i t="default" r="1">
      <x v="56"/>
    </i>
    <i r="1">
      <x v="60"/>
      <x v="90"/>
    </i>
    <i t="default" r="1">
      <x v="60"/>
    </i>
    <i r="1">
      <x v="96"/>
      <x v="168"/>
    </i>
    <i t="default" r="1">
      <x v="96"/>
    </i>
    <i r="1">
      <x v="107"/>
      <x v="182"/>
    </i>
    <i t="default" r="1">
      <x v="107"/>
    </i>
    <i r="1">
      <x v="112"/>
      <x v="197"/>
    </i>
    <i t="default" r="1">
      <x v="112"/>
    </i>
    <i r="1">
      <x v="120"/>
      <x v="218"/>
    </i>
    <i t="default" r="1">
      <x v="120"/>
    </i>
    <i r="1">
      <x v="121"/>
      <x v="219"/>
    </i>
    <i t="default" r="1">
      <x v="121"/>
    </i>
    <i r="1">
      <x v="135"/>
      <x v="229"/>
    </i>
    <i r="2">
      <x v="248"/>
    </i>
    <i t="default" r="1">
      <x v="135"/>
    </i>
    <i r="1">
      <x v="167"/>
      <x v="297"/>
    </i>
    <i t="default" r="1">
      <x v="167"/>
    </i>
    <i t="default">
      <x v="7"/>
    </i>
    <i>
      <x v="8"/>
      <x v="1"/>
      <x v="1"/>
    </i>
    <i r="2">
      <x v="167"/>
    </i>
    <i r="2">
      <x v="194"/>
    </i>
    <i t="default" r="1">
      <x v="1"/>
    </i>
    <i r="1">
      <x v="24"/>
      <x v="38"/>
    </i>
    <i t="default" r="1">
      <x v="24"/>
    </i>
    <i r="1">
      <x v="25"/>
      <x v="39"/>
    </i>
    <i t="default" r="1">
      <x v="25"/>
    </i>
    <i r="1">
      <x v="29"/>
      <x v="47"/>
    </i>
    <i r="2">
      <x v="100"/>
    </i>
    <i r="2">
      <x v="277"/>
    </i>
    <i t="default" r="1">
      <x v="29"/>
    </i>
    <i r="1">
      <x v="76"/>
      <x v="101"/>
    </i>
    <i r="2">
      <x v="127"/>
    </i>
    <i t="default" r="1">
      <x v="76"/>
    </i>
    <i r="1">
      <x v="78"/>
      <x v="131"/>
    </i>
    <i t="default" r="1">
      <x v="78"/>
    </i>
    <i r="1">
      <x v="132"/>
      <x v="242"/>
    </i>
    <i t="default" r="1">
      <x v="132"/>
    </i>
    <i r="1">
      <x v="146"/>
      <x v="195"/>
    </i>
    <i r="2">
      <x v="236"/>
    </i>
    <i r="2">
      <x v="265"/>
    </i>
    <i t="default" r="1">
      <x v="146"/>
    </i>
    <i r="1">
      <x v="164"/>
      <x v="290"/>
    </i>
    <i t="default" r="1">
      <x v="164"/>
    </i>
    <i t="default">
      <x v="8"/>
    </i>
    <i>
      <x v="9"/>
      <x v="4"/>
      <x v="6"/>
    </i>
    <i r="2">
      <x v="30"/>
    </i>
    <i r="2">
      <x v="77"/>
    </i>
    <i r="2">
      <x v="291"/>
    </i>
    <i r="2">
      <x v="302"/>
    </i>
    <i t="default" r="1">
      <x v="4"/>
    </i>
    <i r="1">
      <x v="6"/>
      <x v="8"/>
    </i>
    <i r="2">
      <x v="129"/>
    </i>
    <i r="2">
      <x v="198"/>
    </i>
    <i t="default" r="1">
      <x v="6"/>
    </i>
    <i r="1">
      <x v="7"/>
      <x v="9"/>
    </i>
    <i r="2">
      <x v="52"/>
    </i>
    <i r="2">
      <x v="319"/>
    </i>
    <i t="default" r="1">
      <x v="7"/>
    </i>
    <i r="1">
      <x v="9"/>
      <x v="14"/>
    </i>
    <i r="2">
      <x v="56"/>
    </i>
    <i t="default" r="1">
      <x v="9"/>
    </i>
    <i r="1">
      <x v="10"/>
      <x v="15"/>
    </i>
    <i r="2">
      <x v="16"/>
    </i>
    <i r="2">
      <x v="226"/>
    </i>
    <i t="default" r="1">
      <x v="10"/>
    </i>
    <i r="1">
      <x v="81"/>
      <x v="4"/>
    </i>
    <i r="2">
      <x v="48"/>
    </i>
    <i r="2">
      <x v="136"/>
    </i>
    <i r="2">
      <x v="187"/>
    </i>
    <i t="default" r="1">
      <x v="81"/>
    </i>
    <i r="1">
      <x v="127"/>
      <x v="233"/>
    </i>
    <i t="default" r="1">
      <x v="127"/>
    </i>
    <i r="1">
      <x v="160"/>
      <x v="71"/>
    </i>
    <i r="2">
      <x v="234"/>
    </i>
    <i r="2">
      <x v="238"/>
    </i>
    <i r="2">
      <x v="303"/>
    </i>
    <i r="2">
      <x v="320"/>
    </i>
    <i t="default" r="1">
      <x v="160"/>
    </i>
    <i r="1">
      <x v="163"/>
      <x v="143"/>
    </i>
    <i r="2">
      <x v="289"/>
    </i>
    <i t="default" r="1">
      <x v="163"/>
    </i>
    <i t="default">
      <x v="9"/>
    </i>
    <i>
      <x v="10"/>
      <x v="32"/>
      <x v="51"/>
    </i>
    <i t="default" r="1">
      <x v="32"/>
    </i>
    <i r="1">
      <x v="40"/>
      <x v="63"/>
    </i>
    <i r="2">
      <x v="102"/>
    </i>
    <i r="2">
      <x v="300"/>
    </i>
    <i r="2">
      <x v="304"/>
    </i>
    <i t="default" r="1">
      <x v="40"/>
    </i>
    <i r="1">
      <x v="79"/>
      <x v="133"/>
    </i>
    <i t="default" r="1">
      <x v="79"/>
    </i>
    <i r="1">
      <x v="113"/>
      <x v="200"/>
    </i>
    <i t="default" r="1">
      <x v="113"/>
    </i>
    <i r="1">
      <x v="128"/>
      <x v="235"/>
    </i>
    <i t="default" r="1">
      <x v="128"/>
    </i>
    <i t="default">
      <x v="10"/>
    </i>
    <i>
      <x v="11"/>
      <x v="23"/>
      <x v="35"/>
    </i>
    <i r="2">
      <x v="36"/>
    </i>
    <i r="2">
      <x v="37"/>
    </i>
    <i r="2">
      <x v="158"/>
    </i>
    <i r="2">
      <x v="199"/>
    </i>
    <i t="default" r="1">
      <x v="23"/>
    </i>
    <i r="1">
      <x v="53"/>
      <x v="82"/>
    </i>
    <i t="default" r="1">
      <x v="53"/>
    </i>
    <i r="1">
      <x v="71"/>
      <x v="114"/>
    </i>
    <i t="default" r="1">
      <x v="71"/>
    </i>
    <i r="1">
      <x v="119"/>
      <x v="212"/>
    </i>
    <i t="default" r="1">
      <x v="119"/>
    </i>
    <i r="1">
      <x v="179"/>
      <x v="317"/>
    </i>
    <i t="default" r="1">
      <x v="179"/>
    </i>
    <i r="1">
      <x v="180"/>
      <x v="13"/>
    </i>
    <i r="2">
      <x v="73"/>
    </i>
    <i r="2">
      <x v="81"/>
    </i>
    <i r="2">
      <x v="287"/>
    </i>
    <i r="2">
      <x v="318"/>
    </i>
    <i r="2">
      <x v="334"/>
    </i>
    <i t="default" r="1">
      <x v="180"/>
    </i>
    <i t="default">
      <x v="11"/>
    </i>
    <i>
      <x v="12"/>
      <x v="67"/>
      <x v="104"/>
    </i>
    <i r="2">
      <x v="266"/>
    </i>
    <i t="default" r="1">
      <x v="67"/>
    </i>
    <i r="1">
      <x v="74"/>
      <x v="29"/>
    </i>
    <i r="2">
      <x v="122"/>
    </i>
    <i r="2">
      <x v="123"/>
    </i>
    <i r="2">
      <x v="124"/>
    </i>
    <i r="2">
      <x v="164"/>
    </i>
    <i t="default" r="1">
      <x v="74"/>
    </i>
    <i r="1">
      <x v="75"/>
      <x v="126"/>
    </i>
    <i t="default" r="1">
      <x v="75"/>
    </i>
    <i r="1">
      <x v="83"/>
      <x v="140"/>
    </i>
    <i r="2">
      <x v="307"/>
    </i>
    <i r="2">
      <x v="324"/>
    </i>
    <i t="default" r="1">
      <x v="83"/>
    </i>
    <i r="1">
      <x v="95"/>
      <x v="19"/>
    </i>
    <i r="2">
      <x v="91"/>
    </i>
    <i r="2">
      <x v="165"/>
    </i>
    <i r="2">
      <x v="216"/>
    </i>
    <i t="default" r="1">
      <x v="95"/>
    </i>
    <i r="1">
      <x v="159"/>
      <x v="11"/>
    </i>
    <i r="2">
      <x v="46"/>
    </i>
    <i r="2">
      <x v="267"/>
    </i>
    <i r="2">
      <x v="308"/>
    </i>
    <i r="2">
      <x v="316"/>
    </i>
    <i t="default" r="1">
      <x v="159"/>
    </i>
    <i r="1">
      <x v="165"/>
      <x v="292"/>
    </i>
    <i t="default" r="1">
      <x v="165"/>
    </i>
    <i r="1">
      <x v="170"/>
      <x v="305"/>
    </i>
    <i t="default" r="1">
      <x v="170"/>
    </i>
    <i r="1">
      <x v="171"/>
      <x v="306"/>
    </i>
    <i t="default" r="1">
      <x v="171"/>
    </i>
    <i t="default">
      <x v="12"/>
    </i>
    <i>
      <x v="13"/>
      <x v="89"/>
      <x v="151"/>
    </i>
    <i t="default" r="1">
      <x v="89"/>
    </i>
    <i r="1">
      <x v="116"/>
      <x v="204"/>
    </i>
    <i t="default" r="1">
      <x v="116"/>
    </i>
    <i r="1">
      <x v="147"/>
      <x v="269"/>
    </i>
    <i t="default" r="1">
      <x v="147"/>
    </i>
    <i r="1">
      <x v="148"/>
      <x v="270"/>
    </i>
    <i t="default" r="1">
      <x v="148"/>
    </i>
    <i r="1">
      <x v="149"/>
      <x v="271"/>
    </i>
    <i t="default" r="1">
      <x v="149"/>
    </i>
    <i r="1">
      <x v="150"/>
      <x v="272"/>
    </i>
    <i t="default" r="1">
      <x v="150"/>
    </i>
    <i r="1">
      <x v="151"/>
      <x v="273"/>
    </i>
    <i t="default" r="1">
      <x v="151"/>
    </i>
    <i r="1">
      <x v="152"/>
      <x v="274"/>
    </i>
    <i t="default" r="1">
      <x v="152"/>
    </i>
    <i r="1">
      <x v="153"/>
      <x v="275"/>
    </i>
    <i t="default" r="1">
      <x v="153"/>
    </i>
    <i t="default">
      <x v="13"/>
    </i>
    <i>
      <x v="14"/>
      <x v="3"/>
      <x v="3"/>
    </i>
    <i r="2">
      <x v="190"/>
    </i>
    <i r="2">
      <x v="268"/>
    </i>
    <i t="default" r="1">
      <x v="3"/>
    </i>
    <i r="1">
      <x v="5"/>
      <x v="7"/>
    </i>
    <i t="default" r="1">
      <x v="5"/>
    </i>
    <i r="1">
      <x v="8"/>
      <x v="10"/>
    </i>
    <i r="2">
      <x v="141"/>
    </i>
    <i r="2">
      <x v="230"/>
    </i>
    <i t="default" r="1">
      <x v="8"/>
    </i>
    <i r="1">
      <x v="11"/>
      <x v="17"/>
    </i>
    <i r="2">
      <x v="125"/>
    </i>
    <i r="2">
      <x v="128"/>
    </i>
    <i t="default" r="1">
      <x v="11"/>
    </i>
    <i r="1">
      <x v="38"/>
      <x v="59"/>
    </i>
    <i r="2">
      <x v="188"/>
    </i>
    <i r="2">
      <x v="244"/>
    </i>
    <i t="default" r="1">
      <x v="38"/>
    </i>
    <i r="1">
      <x v="45"/>
      <x v="69"/>
    </i>
    <i r="2">
      <x v="115"/>
    </i>
    <i r="2">
      <x v="249"/>
    </i>
    <i t="default" r="1">
      <x v="45"/>
    </i>
    <i r="1">
      <x v="46"/>
      <x v="70"/>
    </i>
    <i r="2">
      <x v="186"/>
    </i>
    <i t="default" r="1">
      <x v="46"/>
    </i>
    <i r="1">
      <x v="63"/>
      <x v="98"/>
    </i>
    <i t="default" r="1">
      <x v="63"/>
    </i>
    <i r="1">
      <x v="66"/>
      <x v="246"/>
    </i>
    <i r="2">
      <x v="278"/>
    </i>
    <i t="default" r="1">
      <x v="66"/>
    </i>
    <i r="1">
      <x v="68"/>
      <x v="110"/>
    </i>
    <i r="2">
      <x v="295"/>
    </i>
    <i r="2">
      <x v="321"/>
    </i>
    <i t="default" r="1">
      <x v="68"/>
    </i>
    <i r="1">
      <x v="73"/>
      <x v="121"/>
    </i>
    <i r="2">
      <x v="153"/>
    </i>
    <i t="default" r="1">
      <x v="73"/>
    </i>
    <i r="1">
      <x v="134"/>
      <x v="97"/>
    </i>
    <i r="2">
      <x v="221"/>
    </i>
    <i r="2">
      <x v="247"/>
    </i>
    <i t="default" r="1">
      <x v="134"/>
    </i>
    <i r="1">
      <x v="184"/>
      <x v="332"/>
    </i>
    <i t="default" r="1">
      <x v="184"/>
    </i>
    <i r="1">
      <x v="185"/>
      <x v="18"/>
    </i>
    <i r="2">
      <x v="92"/>
    </i>
    <i r="2">
      <x v="191"/>
    </i>
    <i r="2">
      <x v="331"/>
    </i>
    <i t="default" r="1">
      <x v="185"/>
    </i>
    <i t="default">
      <x v="14"/>
    </i>
    <i>
      <x v="15"/>
      <x v="12"/>
      <x v="20"/>
    </i>
    <i t="default" r="1">
      <x v="12"/>
    </i>
    <i r="1">
      <x v="13"/>
      <x v="21"/>
    </i>
    <i t="default" r="1">
      <x v="13"/>
    </i>
    <i r="1">
      <x v="14"/>
      <x v="22"/>
    </i>
    <i t="default" r="1">
      <x v="14"/>
    </i>
    <i r="1">
      <x v="15"/>
      <x v="23"/>
    </i>
    <i t="default" r="1">
      <x v="15"/>
    </i>
    <i r="1">
      <x v="16"/>
      <x v="24"/>
    </i>
    <i t="default" r="1">
      <x v="16"/>
    </i>
    <i r="1">
      <x v="17"/>
      <x v="25"/>
    </i>
    <i t="default" r="1">
      <x v="17"/>
    </i>
    <i r="1">
      <x v="18"/>
      <x v="27"/>
    </i>
    <i t="default" r="1">
      <x v="18"/>
    </i>
    <i r="1">
      <x v="19"/>
      <x v="28"/>
    </i>
    <i t="default" r="1">
      <x v="19"/>
    </i>
    <i r="1">
      <x v="21"/>
      <x v="32"/>
    </i>
    <i t="default" r="1">
      <x v="21"/>
    </i>
    <i r="1">
      <x v="50"/>
      <x v="78"/>
    </i>
    <i r="2">
      <x v="139"/>
    </i>
    <i t="default" r="1">
      <x v="50"/>
    </i>
    <i r="1">
      <x v="59"/>
      <x v="26"/>
    </i>
    <i r="2">
      <x v="60"/>
    </i>
    <i r="2">
      <x v="89"/>
    </i>
    <i r="2">
      <x v="137"/>
    </i>
    <i r="2">
      <x v="330"/>
    </i>
    <i t="default" r="1">
      <x v="59"/>
    </i>
    <i r="1">
      <x v="65"/>
      <x v="103"/>
    </i>
    <i t="default" r="1">
      <x v="65"/>
    </i>
    <i r="1">
      <x v="84"/>
      <x v="144"/>
    </i>
    <i t="default" r="1">
      <x v="84"/>
    </i>
    <i r="1">
      <x v="85"/>
      <x v="145"/>
    </i>
    <i t="default" r="1">
      <x v="85"/>
    </i>
    <i r="1">
      <x v="109"/>
      <x v="185"/>
    </i>
    <i t="default" r="1">
      <x v="109"/>
    </i>
    <i r="1">
      <x v="124"/>
      <x v="227"/>
    </i>
    <i t="default" r="1">
      <x v="124"/>
    </i>
    <i r="1">
      <x v="187"/>
      <x v="335"/>
    </i>
    <i t="default" r="1">
      <x v="187"/>
    </i>
    <i t="default">
      <x v="15"/>
    </i>
    <i>
      <x v="17"/>
      <x v="22"/>
      <x v="33"/>
    </i>
    <i t="default" r="1">
      <x v="22"/>
    </i>
    <i r="1">
      <x v="37"/>
      <x v="58"/>
    </i>
    <i r="2">
      <x v="202"/>
    </i>
    <i r="2">
      <x v="209"/>
    </i>
    <i t="default" r="1">
      <x v="37"/>
    </i>
    <i r="1">
      <x v="49"/>
      <x v="76"/>
    </i>
    <i r="2">
      <x v="193"/>
    </i>
    <i r="2">
      <x v="329"/>
    </i>
    <i t="default" r="1">
      <x v="49"/>
    </i>
    <i r="1">
      <x v="55"/>
      <x v="84"/>
    </i>
    <i r="2">
      <x v="93"/>
    </i>
    <i r="2">
      <x v="336"/>
    </i>
    <i t="default" r="1">
      <x v="55"/>
    </i>
    <i r="1">
      <x v="58"/>
      <x v="87"/>
    </i>
    <i t="default" r="1">
      <x v="58"/>
    </i>
    <i r="1">
      <x v="122"/>
      <x v="72"/>
    </i>
    <i r="2">
      <x v="220"/>
    </i>
    <i r="2">
      <x v="285"/>
    </i>
    <i t="default" r="1">
      <x v="122"/>
    </i>
    <i r="1">
      <x v="130"/>
      <x v="240"/>
    </i>
    <i t="default" r="1">
      <x v="130"/>
    </i>
    <i r="1">
      <x v="161"/>
      <x v="41"/>
    </i>
    <i r="2">
      <x v="105"/>
    </i>
    <i r="2">
      <x v="232"/>
    </i>
    <i r="2">
      <x v="286"/>
    </i>
    <i t="default" r="1">
      <x v="161"/>
    </i>
    <i t="default">
      <x v="17"/>
    </i>
    <i>
      <x v="18"/>
      <x v="54"/>
      <x v="83"/>
    </i>
    <i t="default" r="1">
      <x v="54"/>
    </i>
    <i r="1">
      <x v="57"/>
      <x v="86"/>
    </i>
    <i t="default" r="1">
      <x v="57"/>
    </i>
    <i r="1">
      <x v="82"/>
      <x v="138"/>
    </i>
    <i t="default" r="1">
      <x v="82"/>
    </i>
    <i r="1">
      <x v="86"/>
      <x v="146"/>
    </i>
    <i r="2">
      <x v="282"/>
    </i>
    <i r="2">
      <x v="323"/>
    </i>
    <i t="default" r="1">
      <x v="86"/>
    </i>
    <i r="1">
      <x v="117"/>
      <x v="34"/>
    </i>
    <i r="2">
      <x v="116"/>
    </i>
    <i r="2">
      <x v="132"/>
    </i>
    <i r="2">
      <x v="157"/>
    </i>
    <i r="2">
      <x v="163"/>
    </i>
    <i r="2">
      <x v="237"/>
    </i>
    <i t="default" r="1">
      <x v="117"/>
    </i>
    <i r="1">
      <x v="166"/>
      <x v="62"/>
    </i>
    <i r="2">
      <x v="296"/>
    </i>
    <i t="default" r="1">
      <x v="166"/>
    </i>
    <i r="1">
      <x v="168"/>
      <x v="264"/>
    </i>
    <i r="2">
      <x v="294"/>
    </i>
    <i r="2">
      <x v="298"/>
    </i>
    <i t="default" r="1">
      <x v="168"/>
    </i>
    <i t="default">
      <x v="18"/>
    </i>
    <i>
      <x v="19"/>
      <x v="35"/>
      <x v="55"/>
    </i>
    <i t="default" r="1">
      <x v="35"/>
    </i>
    <i r="1">
      <x v="36"/>
      <x v="57"/>
    </i>
    <i t="default" r="1">
      <x v="36"/>
    </i>
    <i r="1">
      <x v="61"/>
      <x v="94"/>
    </i>
    <i t="default" r="1">
      <x v="61"/>
    </i>
    <i r="1">
      <x v="92"/>
      <x v="155"/>
    </i>
    <i t="default" r="1">
      <x v="92"/>
    </i>
    <i r="1">
      <x v="98"/>
      <x v="171"/>
    </i>
    <i t="default" r="1">
      <x v="98"/>
    </i>
    <i r="1">
      <x v="99"/>
      <x v="172"/>
    </i>
    <i t="default" r="1">
      <x v="99"/>
    </i>
    <i r="1">
      <x v="100"/>
      <x v="176"/>
    </i>
    <i t="default" r="1">
      <x v="100"/>
    </i>
    <i r="1">
      <x v="101"/>
      <x v="174"/>
    </i>
    <i t="default" r="1">
      <x v="101"/>
    </i>
    <i r="1">
      <x v="102"/>
      <x v="175"/>
    </i>
    <i t="default" r="1">
      <x v="102"/>
    </i>
    <i r="1">
      <x v="103"/>
      <x v="177"/>
    </i>
    <i t="default" r="1">
      <x v="103"/>
    </i>
    <i r="1">
      <x v="104"/>
      <x v="178"/>
    </i>
    <i t="default" r="1">
      <x v="104"/>
    </i>
    <i r="1">
      <x v="105"/>
      <x v="180"/>
    </i>
    <i t="default" r="1">
      <x v="105"/>
    </i>
    <i r="1">
      <x v="106"/>
      <x v="181"/>
    </i>
    <i t="default" r="1">
      <x v="106"/>
    </i>
    <i r="1">
      <x v="108"/>
      <x v="184"/>
    </i>
    <i t="default" r="1">
      <x v="108"/>
    </i>
    <i r="1">
      <x v="154"/>
      <x v="279"/>
    </i>
    <i t="default" r="1">
      <x v="154"/>
    </i>
    <i r="1">
      <x v="156"/>
      <x v="281"/>
    </i>
    <i t="default" r="1">
      <x v="156"/>
    </i>
    <i r="1">
      <x v="157"/>
      <x v="283"/>
    </i>
    <i t="default" r="1">
      <x v="157"/>
    </i>
    <i r="1">
      <x v="186"/>
      <x v="333"/>
    </i>
    <i t="default" r="1">
      <x v="186"/>
    </i>
    <i t="default">
      <x v="19"/>
    </i>
    <i>
      <x v="20"/>
      <x v="26"/>
      <x v="42"/>
    </i>
    <i r="2">
      <x v="147"/>
    </i>
    <i t="default" r="1">
      <x v="26"/>
    </i>
    <i r="1">
      <x v="31"/>
      <x v="50"/>
    </i>
    <i r="2">
      <x v="205"/>
    </i>
    <i r="2">
      <x v="263"/>
    </i>
    <i t="default" r="1">
      <x v="31"/>
    </i>
    <i r="1">
      <x v="39"/>
      <x v="61"/>
    </i>
    <i r="2">
      <x v="113"/>
    </i>
    <i r="2">
      <x v="206"/>
    </i>
    <i r="2">
      <x v="215"/>
    </i>
    <i r="2">
      <x v="276"/>
    </i>
    <i r="2">
      <x v="301"/>
    </i>
    <i r="2">
      <x v="337"/>
    </i>
    <i t="default" r="1">
      <x v="39"/>
    </i>
    <i r="1">
      <x v="44"/>
      <x v="68"/>
    </i>
    <i t="default" r="1">
      <x v="44"/>
    </i>
    <i r="1">
      <x v="111"/>
      <x v="192"/>
    </i>
    <i r="2">
      <x v="213"/>
    </i>
    <i r="2">
      <x v="293"/>
    </i>
    <i t="default" r="1">
      <x v="111"/>
    </i>
    <i r="1">
      <x v="126"/>
      <x v="40"/>
    </i>
    <i r="2">
      <x v="231"/>
    </i>
    <i t="default" r="1">
      <x v="126"/>
    </i>
    <i r="1">
      <x v="133"/>
      <x v="95"/>
    </i>
    <i r="2">
      <x v="152"/>
    </i>
    <i r="2">
      <x v="243"/>
    </i>
    <i t="default" r="1">
      <x v="133"/>
    </i>
    <i r="1">
      <x v="162"/>
      <x v="288"/>
    </i>
    <i t="default" r="1">
      <x v="162"/>
    </i>
    <i r="1">
      <x v="183"/>
      <x v="74"/>
    </i>
    <i r="2">
      <x v="224"/>
    </i>
    <i r="2">
      <x v="327"/>
    </i>
    <i t="default" r="1">
      <x v="183"/>
    </i>
    <i t="default">
      <x v="20"/>
    </i>
    <i t="grand">
      <x/>
    </i>
  </rowItems>
  <colFields count="2">
    <field x="0"/>
    <field x="5"/>
  </colFields>
  <colItems count="29">
    <i>
      <x v="6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1"/>
    </i>
    <i r="1">
      <x v="12"/>
    </i>
    <i r="1">
      <x v="13"/>
    </i>
    <i t="default">
      <x v="6"/>
    </i>
    <i>
      <x v="9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1"/>
    </i>
    <i r="1">
      <x v="12"/>
    </i>
    <i r="1">
      <x v="13"/>
    </i>
    <i t="default">
      <x v="9"/>
    </i>
    <i t="grand">
      <x/>
    </i>
  </colItems>
  <pageFields count="2">
    <pageField fld="6" item="2" hier="-1"/>
    <pageField fld="13" hier="-1"/>
  </pageFields>
  <dataFields count="1">
    <dataField name="Sum of Received £" fld="18" baseField="0" baseItem="0" numFmtId="3"/>
  </dataFields>
  <formats count="2">
    <format dxfId="239">
      <pivotArea outline="0" collapsedLevelsAreSubtotals="1" fieldPosition="0"/>
    </format>
    <format dxfId="238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82C7FB-D1AF-4BF9-AC9D-8B9B4DC0CB81}" name="PivotTable18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8:M43" firstHeaderRow="1" firstDataRow="2" firstDataCol="2" rowPageCount="5" colPageCount="1"/>
  <pivotFields count="24">
    <pivotField compact="0" outline="0" multipleItemSelectionAllowed="1" showAll="0"/>
    <pivotField axis="axisPage" compact="0" outline="0" showAll="0">
      <items count="7">
        <item x="1"/>
        <item x="3"/>
        <item x="2"/>
        <item x="0"/>
        <item x="4"/>
        <item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axis="axisCol" compact="0" outline="0" multipleItemSelectionAllowed="1" showAll="0">
      <items count="15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0"/>
        <item t="default"/>
      </items>
    </pivotField>
    <pivotField axis="axisPage" compact="0" outline="0" multipleItemSelectionAllowed="1" showAll="0">
      <items count="4">
        <item h="1" x="2"/>
        <item x="1"/>
        <item h="1" x="0"/>
        <item t="default"/>
      </items>
    </pivotField>
    <pivotField axis="axisPage" compact="0" outline="0" multipleItemSelectionAllowed="1" showAll="0">
      <items count="12">
        <item h="1" x="0"/>
        <item h="1" x="1"/>
        <item h="1" x="2"/>
        <item h="1" x="3"/>
        <item h="1" x="4"/>
        <item h="1" x="5"/>
        <item h="1" x="6"/>
        <item h="1" x="7"/>
        <item x="8"/>
        <item h="1" m="1" x="10"/>
        <item h="1" m="1" x="9"/>
        <item t="default"/>
      </items>
    </pivotField>
    <pivotField compact="0" outline="0" showAll="0"/>
    <pivotField axis="axisRow" compact="0" outline="0" showAll="0" defaultSubtotal="0">
      <items count="341">
        <item x="90"/>
        <item x="95"/>
        <item x="85"/>
        <item x="86"/>
        <item x="87"/>
        <item x="88"/>
        <item x="89"/>
        <item x="91"/>
        <item x="93"/>
        <item x="92"/>
        <item x="94"/>
        <item x="0"/>
        <item x="2"/>
        <item x="3"/>
        <item x="4"/>
        <item x="5"/>
        <item x="7"/>
        <item x="6"/>
        <item x="1"/>
        <item x="8"/>
        <item x="9"/>
        <item x="96"/>
        <item x="99"/>
        <item x="100"/>
        <item x="101"/>
        <item x="103"/>
        <item x="104"/>
        <item x="105"/>
        <item x="97"/>
        <item x="109"/>
        <item x="106"/>
        <item x="110"/>
        <item x="107"/>
        <item x="108"/>
        <item x="102"/>
        <item x="98"/>
        <item x="111"/>
        <item x="115"/>
        <item x="119"/>
        <item x="122"/>
        <item x="123"/>
        <item x="112"/>
        <item x="126"/>
        <item x="128"/>
        <item x="129"/>
        <item x="116"/>
        <item x="113"/>
        <item x="130"/>
        <item x="120"/>
        <item x="117"/>
        <item x="134"/>
        <item x="136"/>
        <item x="124"/>
        <item x="118"/>
        <item x="135"/>
        <item x="127"/>
        <item x="138"/>
        <item x="131"/>
        <item x="132"/>
        <item x="137"/>
        <item x="121"/>
        <item x="139"/>
        <item x="133"/>
        <item x="125"/>
        <item x="114"/>
        <item x="140"/>
        <item x="141"/>
        <item x="143"/>
        <item x="144"/>
        <item x="145"/>
        <item x="146"/>
        <item x="142"/>
        <item x="147"/>
        <item x="148"/>
        <item x="151"/>
        <item x="161"/>
        <item x="152"/>
        <item x="159"/>
        <item x="153"/>
        <item x="154"/>
        <item x="155"/>
        <item x="156"/>
        <item x="157"/>
        <item x="158"/>
        <item x="160"/>
        <item x="149"/>
        <item x="150"/>
        <item x="162"/>
        <item x="168"/>
        <item x="163"/>
        <item x="167"/>
        <item x="169"/>
        <item x="165"/>
        <item x="173"/>
        <item x="175"/>
        <item x="176"/>
        <item x="177"/>
        <item x="178"/>
        <item x="180"/>
        <item x="183"/>
        <item x="164"/>
        <item x="166"/>
        <item x="174"/>
        <item x="170"/>
        <item x="179"/>
        <item x="184"/>
        <item x="185"/>
        <item x="181"/>
        <item x="171"/>
        <item x="172"/>
        <item x="182"/>
        <item x="10"/>
        <item x="12"/>
        <item x="331"/>
        <item x="332"/>
        <item x="333"/>
        <item x="334"/>
        <item x="13"/>
        <item x="14"/>
        <item x="15"/>
        <item x="19"/>
        <item x="17"/>
        <item x="11"/>
        <item x="21"/>
        <item x="16"/>
        <item x="18"/>
        <item x="22"/>
        <item x="23"/>
        <item x="24"/>
        <item x="25"/>
        <item x="26"/>
        <item x="27"/>
        <item x="20"/>
        <item x="35"/>
        <item x="28"/>
        <item x="29"/>
        <item x="30"/>
        <item x="31"/>
        <item x="32"/>
        <item x="33"/>
        <item x="34"/>
        <item x="36"/>
        <item x="45"/>
        <item x="46"/>
        <item x="48"/>
        <item x="47"/>
        <item x="49"/>
        <item x="50"/>
        <item x="37"/>
        <item x="39"/>
        <item x="40"/>
        <item x="41"/>
        <item x="38"/>
        <item x="42"/>
        <item x="43"/>
        <item x="44"/>
        <item x="51"/>
        <item x="188"/>
        <item x="187"/>
        <item x="190"/>
        <item x="189"/>
        <item x="191"/>
        <item x="192"/>
        <item x="186"/>
        <item x="193"/>
        <item x="194"/>
        <item x="52"/>
        <item x="64"/>
        <item x="65"/>
        <item x="53"/>
        <item x="54"/>
        <item x="55"/>
        <item x="56"/>
        <item x="57"/>
        <item x="58"/>
        <item x="59"/>
        <item x="60"/>
        <item x="61"/>
        <item x="62"/>
        <item x="63"/>
        <item x="66"/>
        <item x="68"/>
        <item x="69"/>
        <item x="70"/>
        <item x="67"/>
        <item x="71"/>
        <item x="72"/>
        <item x="73"/>
        <item x="74"/>
        <item x="195"/>
        <item x="217"/>
        <item x="198"/>
        <item x="201"/>
        <item x="204"/>
        <item x="218"/>
        <item x="221"/>
        <item x="223"/>
        <item x="205"/>
        <item x="209"/>
        <item x="212"/>
        <item x="208"/>
        <item x="225"/>
        <item x="226"/>
        <item x="203"/>
        <item x="202"/>
        <item x="199"/>
        <item x="227"/>
        <item x="213"/>
        <item x="219"/>
        <item x="196"/>
        <item x="206"/>
        <item x="210"/>
        <item x="200"/>
        <item x="228"/>
        <item x="224"/>
        <item x="211"/>
        <item x="222"/>
        <item x="197"/>
        <item x="214"/>
        <item x="220"/>
        <item x="215"/>
        <item x="207"/>
        <item x="216"/>
        <item x="229"/>
        <item x="230"/>
        <item x="231"/>
        <item x="232"/>
        <item x="240"/>
        <item x="233"/>
        <item x="244"/>
        <item x="234"/>
        <item x="235"/>
        <item x="236"/>
        <item x="242"/>
        <item x="243"/>
        <item x="246"/>
        <item x="238"/>
        <item x="245"/>
        <item x="247"/>
        <item x="237"/>
        <item x="239"/>
        <item x="250"/>
        <item x="241"/>
        <item x="248"/>
        <item x="251"/>
        <item x="252"/>
        <item x="253"/>
        <item x="255"/>
        <item x="258"/>
        <item x="261"/>
        <item x="264"/>
        <item x="267"/>
        <item x="266"/>
        <item x="268"/>
        <item x="263"/>
        <item x="257"/>
        <item x="256"/>
        <item x="259"/>
        <item x="269"/>
        <item x="270"/>
        <item x="260"/>
        <item x="254"/>
        <item x="262"/>
        <item x="265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9"/>
        <item x="291"/>
        <item x="292"/>
        <item x="294"/>
        <item x="302"/>
        <item x="296"/>
        <item x="297"/>
        <item x="293"/>
        <item x="298"/>
        <item x="295"/>
        <item x="299"/>
        <item x="300"/>
        <item x="301"/>
        <item x="303"/>
        <item x="288"/>
        <item x="304"/>
        <item x="305"/>
        <item x="290"/>
        <item x="306"/>
        <item x="308"/>
        <item x="327"/>
        <item x="310"/>
        <item x="330"/>
        <item x="312"/>
        <item x="315"/>
        <item x="311"/>
        <item x="309"/>
        <item x="318"/>
        <item x="328"/>
        <item x="320"/>
        <item x="321"/>
        <item x="322"/>
        <item x="313"/>
        <item x="307"/>
        <item x="316"/>
        <item x="317"/>
        <item x="329"/>
        <item x="324"/>
        <item x="319"/>
        <item x="325"/>
        <item x="314"/>
        <item x="323"/>
        <item x="326"/>
        <item x="79"/>
        <item x="80"/>
        <item x="81"/>
        <item x="82"/>
        <item x="83"/>
        <item x="75"/>
        <item x="76"/>
        <item x="77"/>
        <item x="78"/>
        <item x="84"/>
        <item x="249"/>
        <item m="1" x="337"/>
        <item m="1" x="338"/>
        <item m="1" x="339"/>
        <item m="1" x="340"/>
        <item m="1" x="336"/>
        <item x="335"/>
      </items>
    </pivotField>
    <pivotField axis="axisRow" compact="0" outline="0" showAll="0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x="339"/>
        <item m="1" x="340"/>
        <item x="338"/>
      </items>
    </pivotField>
    <pivotField axis="axisPage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9"/>
    <field x="10"/>
  </rowFields>
  <rowItems count="34">
    <i>
      <x v="2"/>
      <x v="65"/>
    </i>
    <i>
      <x v="3"/>
      <x v="85"/>
    </i>
    <i>
      <x v="19"/>
      <x v="299"/>
    </i>
    <i>
      <x v="20"/>
      <x v="325"/>
    </i>
    <i>
      <x v="25"/>
      <x v="101"/>
    </i>
    <i>
      <x v="46"/>
      <x v="56"/>
    </i>
    <i>
      <x v="81"/>
      <x v="114"/>
    </i>
    <i>
      <x v="89"/>
      <x v="19"/>
    </i>
    <i>
      <x v="93"/>
      <x v="104"/>
    </i>
    <i>
      <x v="102"/>
      <x v="266"/>
    </i>
    <i>
      <x v="119"/>
      <x v="150"/>
    </i>
    <i>
      <x v="122"/>
      <x v="169"/>
    </i>
    <i>
      <x v="142"/>
      <x v="2"/>
    </i>
    <i>
      <x v="144"/>
      <x v="170"/>
    </i>
    <i>
      <x v="153"/>
      <x v="255"/>
    </i>
    <i>
      <x v="155"/>
      <x v="257"/>
    </i>
    <i>
      <x v="175"/>
      <x v="312"/>
    </i>
    <i>
      <x v="190"/>
      <x v="7"/>
    </i>
    <i>
      <x v="203"/>
      <x v="125"/>
    </i>
    <i>
      <x v="208"/>
      <x v="188"/>
    </i>
    <i>
      <x v="222"/>
      <x v="332"/>
    </i>
    <i>
      <x v="228"/>
      <x v="25"/>
    </i>
    <i>
      <x v="234"/>
      <x v="78"/>
    </i>
    <i>
      <x v="241"/>
      <x v="185"/>
    </i>
    <i>
      <x v="265"/>
      <x v="62"/>
    </i>
    <i>
      <x v="268"/>
      <x v="116"/>
    </i>
    <i>
      <x v="272"/>
      <x v="157"/>
    </i>
    <i>
      <x v="281"/>
      <x v="57"/>
    </i>
    <i>
      <x v="283"/>
      <x v="155"/>
    </i>
    <i>
      <x v="295"/>
      <x v="55"/>
    </i>
    <i>
      <x v="309"/>
      <x v="205"/>
    </i>
    <i>
      <x v="321"/>
      <x v="327"/>
    </i>
    <i>
      <x v="340"/>
      <x v="340"/>
    </i>
    <i t="grand">
      <x/>
    </i>
  </rowItems>
  <colFields count="1">
    <field x="5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8"/>
    </i>
    <i>
      <x v="11"/>
    </i>
    <i>
      <x v="12"/>
    </i>
    <i t="grand">
      <x/>
    </i>
  </colItems>
  <pageFields count="5">
    <pageField fld="7" hier="-1"/>
    <pageField fld="1" hier="-1"/>
    <pageField fld="6" hier="-1"/>
    <pageField fld="12" hier="-1"/>
    <pageField fld="11" hier="-1"/>
  </pageFields>
  <dataFields count="1">
    <dataField name="Sum of Received £" fld="18" baseField="0" baseItem="0" numFmtId="3"/>
  </dataFields>
  <formats count="2">
    <format dxfId="237">
      <pivotArea outline="0" collapsedLevelsAreSubtotals="1" fieldPosition="0"/>
    </format>
    <format dxfId="236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E3428D-EBB0-448C-81C5-3E1C6A374227}" name="PivotTable1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41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15">
    <i>
      <x v="20"/>
      <x v="1"/>
    </i>
    <i r="1">
      <x v="2"/>
    </i>
    <i r="1">
      <x v="11"/>
    </i>
    <i r="1">
      <x v="13"/>
    </i>
    <i r="1">
      <x v="19"/>
    </i>
    <i t="default">
      <x v="20"/>
    </i>
    <i>
      <x v="114"/>
      <x v="14"/>
    </i>
    <i r="1">
      <x v="29"/>
    </i>
    <i t="default">
      <x v="114"/>
    </i>
    <i>
      <x v="158"/>
      <x/>
    </i>
    <i r="1">
      <x v="27"/>
    </i>
    <i t="default">
      <x v="158"/>
    </i>
    <i>
      <x v="169"/>
      <x v="28"/>
    </i>
    <i t="default">
      <x v="169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4">
    <format dxfId="227">
      <pivotArea collapsedLevelsAreSubtotals="1" fieldPosition="0">
        <references count="1">
          <reference field="10" count="0"/>
        </references>
      </pivotArea>
    </format>
    <format dxfId="226">
      <pivotArea outline="0" collapsedLevelsAreSubtotals="1" fieldPosition="0"/>
    </format>
    <format dxfId="225">
      <pivotArea dataOnly="0" labelOnly="1" grandCol="1" outline="0" fieldPosition="0"/>
    </format>
    <format dxfId="224">
      <pivotArea dataOnly="0" labelOnly="1" outline="0" fieldPosition="0">
        <references count="1">
          <reference field="1" count="0"/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B4BBAF-9245-40A8-B3F6-382472489441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41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m="1" x="340"/>
        <item x="338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sd="0" x="0"/>
        <item h="1" sd="0" x="1"/>
        <item h="1" sd="0" x="2"/>
        <item h="1" sd="0" x="3"/>
        <item h="1" sd="0" x="4"/>
        <item h="1" sd="0" x="5"/>
        <item h="1" sd="0" x="6"/>
        <item h="1"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h="1" sd="0" x="17"/>
        <item h="1"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15">
    <i>
      <x v="20"/>
      <x v="1"/>
    </i>
    <i r="1">
      <x v="2"/>
    </i>
    <i r="1">
      <x v="11"/>
    </i>
    <i r="1">
      <x v="13"/>
    </i>
    <i r="1">
      <x v="19"/>
    </i>
    <i t="default">
      <x v="20"/>
    </i>
    <i>
      <x v="114"/>
      <x v="14"/>
    </i>
    <i r="1">
      <x v="29"/>
    </i>
    <i t="default">
      <x v="114"/>
    </i>
    <i>
      <x v="158"/>
      <x/>
    </i>
    <i r="1">
      <x v="27"/>
    </i>
    <i t="default">
      <x v="158"/>
    </i>
    <i>
      <x v="169"/>
      <x v="28"/>
    </i>
    <i t="default">
      <x v="169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235">
      <pivotArea collapsedLevelsAreSubtotals="1" fieldPosition="0">
        <references count="1">
          <reference field="10" count="0"/>
        </references>
      </pivotArea>
    </format>
    <format dxfId="234">
      <pivotArea outline="0" collapsedLevelsAreSubtotals="1" fieldPosition="0"/>
    </format>
    <format dxfId="233">
      <pivotArea outline="0" fieldPosition="0">
        <references count="1">
          <reference field="4294967294" count="1" selected="0">
            <x v="4"/>
          </reference>
        </references>
      </pivotArea>
    </format>
    <format dxfId="232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231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377B74-D07B-4CBF-AC0E-D5A93401A09E}" name="PivotTable2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58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32">
    <i>
      <x v="77"/>
      <x v="4"/>
    </i>
    <i r="1">
      <x v="6"/>
    </i>
    <i r="1">
      <x v="21"/>
    </i>
    <i r="1">
      <x v="23"/>
    </i>
    <i r="1">
      <x v="24"/>
    </i>
    <i r="1">
      <x v="25"/>
    </i>
    <i r="1">
      <x v="339"/>
    </i>
    <i t="default">
      <x v="77"/>
    </i>
    <i>
      <x v="80"/>
      <x v="5"/>
    </i>
    <i r="1">
      <x v="7"/>
    </i>
    <i r="1">
      <x v="18"/>
    </i>
    <i t="default">
      <x v="80"/>
    </i>
    <i>
      <x v="88"/>
      <x v="8"/>
    </i>
    <i r="1">
      <x v="10"/>
    </i>
    <i r="1">
      <x v="16"/>
    </i>
    <i t="default">
      <x v="88"/>
    </i>
    <i>
      <x v="94"/>
      <x v="9"/>
    </i>
    <i r="1">
      <x v="17"/>
    </i>
    <i r="1">
      <x v="31"/>
    </i>
    <i t="default">
      <x v="94"/>
    </i>
    <i>
      <x v="115"/>
      <x v="15"/>
    </i>
    <i t="default">
      <x v="115"/>
    </i>
    <i>
      <x v="145"/>
      <x v="3"/>
    </i>
    <i r="1">
      <x v="12"/>
    </i>
    <i r="1">
      <x v="22"/>
    </i>
    <i t="default">
      <x v="145"/>
    </i>
    <i>
      <x v="155"/>
      <x v="20"/>
    </i>
    <i r="1">
      <x v="26"/>
    </i>
    <i t="default">
      <x v="155"/>
    </i>
    <i>
      <x v="182"/>
      <x v="30"/>
    </i>
    <i t="default">
      <x v="182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3">
    <format dxfId="214">
      <pivotArea collapsedLevelsAreSubtotals="1" fieldPosition="0">
        <references count="1">
          <reference field="10" count="0"/>
        </references>
      </pivotArea>
    </format>
    <format dxfId="213">
      <pivotArea outline="0" collapsedLevelsAreSubtotals="1" fieldPosition="0"/>
    </format>
    <format dxfId="212">
      <pivotArea dataOnly="0" labelOnly="1" grandCol="1" outline="0" fieldPosition="0"/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D1F00B-584D-4EE2-9DD3-DA9FBF0AA21F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58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sd="0" x="1"/>
        <item h="1" sd="0" x="2"/>
        <item h="1" sd="0" x="3"/>
        <item h="1" sd="0" x="4"/>
        <item h="1" sd="0" x="5"/>
        <item h="1" sd="0" x="6"/>
        <item h="1"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h="1" sd="0" x="17"/>
        <item h="1"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32">
    <i>
      <x v="77"/>
      <x v="4"/>
    </i>
    <i r="1">
      <x v="6"/>
    </i>
    <i r="1">
      <x v="21"/>
    </i>
    <i r="1">
      <x v="23"/>
    </i>
    <i r="1">
      <x v="24"/>
    </i>
    <i r="1">
      <x v="25"/>
    </i>
    <i r="1">
      <x v="339"/>
    </i>
    <i t="default">
      <x v="77"/>
    </i>
    <i>
      <x v="80"/>
      <x v="5"/>
    </i>
    <i r="1">
      <x v="7"/>
    </i>
    <i r="1">
      <x v="18"/>
    </i>
    <i t="default">
      <x v="80"/>
    </i>
    <i>
      <x v="88"/>
      <x v="8"/>
    </i>
    <i r="1">
      <x v="10"/>
    </i>
    <i r="1">
      <x v="16"/>
    </i>
    <i t="default">
      <x v="88"/>
    </i>
    <i>
      <x v="94"/>
      <x v="9"/>
    </i>
    <i r="1">
      <x v="17"/>
    </i>
    <i r="1">
      <x v="31"/>
    </i>
    <i t="default">
      <x v="94"/>
    </i>
    <i>
      <x v="115"/>
      <x v="15"/>
    </i>
    <i t="default">
      <x v="115"/>
    </i>
    <i>
      <x v="145"/>
      <x v="3"/>
    </i>
    <i r="1">
      <x v="12"/>
    </i>
    <i r="1">
      <x v="22"/>
    </i>
    <i t="default">
      <x v="145"/>
    </i>
    <i>
      <x v="155"/>
      <x v="20"/>
    </i>
    <i r="1">
      <x v="26"/>
    </i>
    <i t="default">
      <x v="155"/>
    </i>
    <i>
      <x v="182"/>
      <x v="30"/>
    </i>
    <i t="default">
      <x v="182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219">
      <pivotArea collapsedLevelsAreSubtotals="1" fieldPosition="0">
        <references count="1">
          <reference field="10" count="0"/>
        </references>
      </pivotArea>
    </format>
    <format dxfId="218">
      <pivotArea outline="0" collapsedLevelsAreSubtotals="1" fieldPosition="0"/>
    </format>
    <format dxfId="217">
      <pivotArea outline="0" fieldPosition="0">
        <references count="1">
          <reference field="4294967294" count="1" selected="0">
            <x v="4"/>
          </reference>
        </references>
      </pivotArea>
    </format>
    <format dxfId="216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215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430CF3-1253-4101-8D75-7F5E8451DC52}" name="PivotTable9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44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18">
    <i>
      <x v="27"/>
      <x v="39"/>
    </i>
    <i t="default">
      <x v="27"/>
    </i>
    <i>
      <x v="42"/>
      <x v="33"/>
    </i>
    <i t="default">
      <x v="42"/>
    </i>
    <i>
      <x v="43"/>
      <x v="34"/>
    </i>
    <i t="default">
      <x v="43"/>
    </i>
    <i>
      <x v="51"/>
      <x v="35"/>
    </i>
    <i t="default">
      <x v="51"/>
    </i>
    <i>
      <x v="52"/>
      <x v="36"/>
    </i>
    <i t="default">
      <x v="52"/>
    </i>
    <i>
      <x v="110"/>
      <x v="37"/>
    </i>
    <i t="default">
      <x v="110"/>
    </i>
    <i>
      <x v="125"/>
      <x v="38"/>
    </i>
    <i t="default">
      <x v="125"/>
    </i>
    <i>
      <x v="131"/>
      <x v="32"/>
    </i>
    <i r="1">
      <x v="40"/>
    </i>
    <i t="default">
      <x v="131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4">
    <format dxfId="203">
      <pivotArea collapsedLevelsAreSubtotals="1" fieldPosition="0">
        <references count="1">
          <reference field="10" count="0"/>
        </references>
      </pivotArea>
    </format>
    <format dxfId="202">
      <pivotArea outline="0" collapsedLevelsAreSubtotals="1" fieldPosition="0"/>
    </format>
    <format dxfId="201">
      <pivotArea dataOnly="0" labelOnly="1" grandCol="1" outline="0" fieldPosition="0"/>
    </format>
    <format dxfId="200">
      <pivotArea dataOnly="0" labelOnly="1" outline="0" fieldPosition="0">
        <references count="1">
          <reference field="1" count="0"/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ECCB87-FA3E-4448-848D-AFAAB18A506D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44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sd="0" x="2"/>
        <item h="1" sd="0" x="3"/>
        <item h="1" sd="0" x="4"/>
        <item h="1" sd="0" x="5"/>
        <item h="1" sd="0" x="6"/>
        <item h="1"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h="1" sd="0" x="17"/>
        <item h="1"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18">
    <i>
      <x v="27"/>
      <x v="39"/>
    </i>
    <i t="default">
      <x v="27"/>
    </i>
    <i>
      <x v="42"/>
      <x v="33"/>
    </i>
    <i t="default">
      <x v="42"/>
    </i>
    <i>
      <x v="43"/>
      <x v="34"/>
    </i>
    <i t="default">
      <x v="43"/>
    </i>
    <i>
      <x v="51"/>
      <x v="35"/>
    </i>
    <i t="default">
      <x v="51"/>
    </i>
    <i>
      <x v="52"/>
      <x v="36"/>
    </i>
    <i t="default">
      <x v="52"/>
    </i>
    <i>
      <x v="110"/>
      <x v="37"/>
    </i>
    <i t="default">
      <x v="110"/>
    </i>
    <i>
      <x v="125"/>
      <x v="38"/>
    </i>
    <i t="default">
      <x v="125"/>
    </i>
    <i>
      <x v="131"/>
      <x v="32"/>
    </i>
    <i r="1">
      <x v="40"/>
    </i>
    <i t="default">
      <x v="131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208">
      <pivotArea collapsedLevelsAreSubtotals="1" fieldPosition="0">
        <references count="1">
          <reference field="10" count="0"/>
        </references>
      </pivotArea>
    </format>
    <format dxfId="207">
      <pivotArea outline="0" collapsedLevelsAreSubtotals="1" fieldPosition="0"/>
    </format>
    <format dxfId="206">
      <pivotArea outline="0" fieldPosition="0">
        <references count="1">
          <reference field="4294967294" count="1" selected="0">
            <x v="4"/>
          </reference>
        </references>
      </pivotArea>
    </format>
    <format dxfId="205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204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A9AA3F-4AA6-4AF4-8AB8-BA63520295DC}" name="PivotTable8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55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h="1" x="2"/>
        <item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29">
    <i>
      <x v="2"/>
      <x v="49"/>
    </i>
    <i r="1">
      <x v="54"/>
    </i>
    <i r="1">
      <x v="55"/>
    </i>
    <i t="default">
      <x v="2"/>
    </i>
    <i>
      <x v="30"/>
      <x v="50"/>
    </i>
    <i t="default">
      <x v="30"/>
    </i>
    <i>
      <x v="48"/>
      <x v="51"/>
    </i>
    <i t="default">
      <x v="48"/>
    </i>
    <i>
      <x v="64"/>
      <x v="53"/>
    </i>
    <i t="default">
      <x v="64"/>
    </i>
    <i>
      <x v="97"/>
      <x v="52"/>
    </i>
    <i t="default">
      <x v="97"/>
    </i>
    <i>
      <x v="137"/>
      <x v="41"/>
    </i>
    <i t="default">
      <x v="137"/>
    </i>
    <i>
      <x v="138"/>
      <x v="42"/>
    </i>
    <i t="default">
      <x v="138"/>
    </i>
    <i>
      <x v="139"/>
      <x v="43"/>
    </i>
    <i t="default">
      <x v="139"/>
    </i>
    <i>
      <x v="140"/>
      <x v="44"/>
    </i>
    <i t="default">
      <x v="140"/>
    </i>
    <i>
      <x v="141"/>
      <x v="45"/>
    </i>
    <i t="default">
      <x v="141"/>
    </i>
    <i>
      <x v="142"/>
      <x v="46"/>
    </i>
    <i t="default">
      <x v="142"/>
    </i>
    <i>
      <x v="143"/>
      <x v="47"/>
    </i>
    <i t="default">
      <x v="143"/>
    </i>
    <i>
      <x v="144"/>
      <x v="48"/>
    </i>
    <i t="default">
      <x v="144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3">
    <format dxfId="191">
      <pivotArea collapsedLevelsAreSubtotals="1" fieldPosition="0">
        <references count="1">
          <reference field="10" count="0"/>
        </references>
      </pivotArea>
    </format>
    <format dxfId="190">
      <pivotArea outline="0" collapsedLevelsAreSubtotals="1" fieldPosition="0"/>
    </format>
    <format dxfId="189">
      <pivotArea dataOnly="0" labelOnly="1" outline="0" fieldPosition="0">
        <references count="1">
          <reference field="1" count="0"/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A2F286D-6056-4F0E-8D0A-F04206833073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55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h="1" sd="0" x="2"/>
        <item sd="0" x="3"/>
        <item h="1" sd="0" x="4"/>
        <item h="1" sd="0" x="5"/>
        <item h="1" sd="0" x="6"/>
        <item h="1"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h="1" sd="0" x="17"/>
        <item h="1"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29">
    <i>
      <x v="2"/>
      <x v="49"/>
    </i>
    <i r="1">
      <x v="54"/>
    </i>
    <i r="1">
      <x v="55"/>
    </i>
    <i t="default">
      <x v="2"/>
    </i>
    <i>
      <x v="30"/>
      <x v="50"/>
    </i>
    <i t="default">
      <x v="30"/>
    </i>
    <i>
      <x v="48"/>
      <x v="51"/>
    </i>
    <i t="default">
      <x v="48"/>
    </i>
    <i>
      <x v="64"/>
      <x v="53"/>
    </i>
    <i t="default">
      <x v="64"/>
    </i>
    <i>
      <x v="97"/>
      <x v="52"/>
    </i>
    <i t="default">
      <x v="97"/>
    </i>
    <i>
      <x v="137"/>
      <x v="41"/>
    </i>
    <i t="default">
      <x v="137"/>
    </i>
    <i>
      <x v="138"/>
      <x v="42"/>
    </i>
    <i t="default">
      <x v="138"/>
    </i>
    <i>
      <x v="139"/>
      <x v="43"/>
    </i>
    <i t="default">
      <x v="139"/>
    </i>
    <i>
      <x v="140"/>
      <x v="44"/>
    </i>
    <i t="default">
      <x v="140"/>
    </i>
    <i>
      <x v="141"/>
      <x v="45"/>
    </i>
    <i t="default">
      <x v="141"/>
    </i>
    <i>
      <x v="142"/>
      <x v="46"/>
    </i>
    <i t="default">
      <x v="142"/>
    </i>
    <i>
      <x v="143"/>
      <x v="47"/>
    </i>
    <i t="default">
      <x v="143"/>
    </i>
    <i>
      <x v="144"/>
      <x v="48"/>
    </i>
    <i t="default">
      <x v="144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196">
      <pivotArea collapsedLevelsAreSubtotals="1" fieldPosition="0">
        <references count="1">
          <reference field="10" count="0"/>
        </references>
      </pivotArea>
    </format>
    <format dxfId="195">
      <pivotArea outline="0" collapsedLevelsAreSubtotals="1" fieldPosition="0"/>
    </format>
    <format dxfId="194">
      <pivotArea outline="0" fieldPosition="0">
        <references count="1">
          <reference field="4294967294" count="1" selected="0">
            <x v="4"/>
          </reference>
        </references>
      </pivotArea>
    </format>
    <format dxfId="193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192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6EECE8C-C35A-4F71-A142-CF813B067AA8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55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h="1" sd="0" x="2"/>
        <item h="1" sd="0" x="3"/>
        <item sd="0" x="4"/>
        <item h="1" sd="0" x="5"/>
        <item h="1" sd="0" x="6"/>
        <item h="1"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h="1" sd="0" x="17"/>
        <item h="1"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29">
    <i>
      <x/>
      <x v="56"/>
    </i>
    <i t="default">
      <x/>
    </i>
    <i>
      <x v="33"/>
      <x v="68"/>
    </i>
    <i t="default">
      <x v="33"/>
    </i>
    <i>
      <x v="34"/>
      <x v="69"/>
    </i>
    <i t="default">
      <x v="34"/>
    </i>
    <i>
      <x v="91"/>
      <x v="57"/>
    </i>
    <i t="default">
      <x v="91"/>
    </i>
    <i>
      <x v="93"/>
      <x v="58"/>
    </i>
    <i t="default">
      <x v="93"/>
    </i>
    <i>
      <x v="118"/>
      <x v="60"/>
    </i>
    <i t="default">
      <x v="118"/>
    </i>
    <i>
      <x v="136"/>
      <x v="59"/>
    </i>
    <i t="default">
      <x v="136"/>
    </i>
    <i>
      <x v="172"/>
      <x v="65"/>
    </i>
    <i t="default">
      <x v="172"/>
    </i>
    <i>
      <x v="173"/>
      <x v="61"/>
    </i>
    <i t="default">
      <x v="173"/>
    </i>
    <i>
      <x v="174"/>
      <x v="62"/>
    </i>
    <i t="default">
      <x v="174"/>
    </i>
    <i>
      <x v="175"/>
      <x v="63"/>
    </i>
    <i t="default">
      <x v="175"/>
    </i>
    <i>
      <x v="176"/>
      <x v="64"/>
    </i>
    <i t="default">
      <x v="176"/>
    </i>
    <i>
      <x v="177"/>
      <x v="66"/>
    </i>
    <i t="default">
      <x v="177"/>
    </i>
    <i>
      <x v="178"/>
      <x v="67"/>
    </i>
    <i t="default">
      <x v="178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182">
      <pivotArea collapsedLevelsAreSubtotals="1" fieldPosition="0">
        <references count="1">
          <reference field="10" count="0"/>
        </references>
      </pivotArea>
    </format>
    <format dxfId="181">
      <pivotArea outline="0" collapsedLevelsAreSubtotals="1" fieldPosition="0"/>
    </format>
    <format dxfId="180">
      <pivotArea outline="0" fieldPosition="0">
        <references count="1">
          <reference field="4294967294" count="1" selected="0">
            <x v="4"/>
          </reference>
        </references>
      </pivotArea>
    </format>
    <format dxfId="179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178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CC1800-920B-4402-ABBB-299EF355FA34}" name="PivotTable7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55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29">
    <i>
      <x/>
      <x v="56"/>
    </i>
    <i t="default">
      <x/>
    </i>
    <i>
      <x v="33"/>
      <x v="68"/>
    </i>
    <i t="default">
      <x v="33"/>
    </i>
    <i>
      <x v="34"/>
      <x v="69"/>
    </i>
    <i t="default">
      <x v="34"/>
    </i>
    <i>
      <x v="91"/>
      <x v="57"/>
    </i>
    <i t="default">
      <x v="91"/>
    </i>
    <i>
      <x v="93"/>
      <x v="58"/>
    </i>
    <i t="default">
      <x v="93"/>
    </i>
    <i>
      <x v="118"/>
      <x v="60"/>
    </i>
    <i t="default">
      <x v="118"/>
    </i>
    <i>
      <x v="136"/>
      <x v="59"/>
    </i>
    <i t="default">
      <x v="136"/>
    </i>
    <i>
      <x v="172"/>
      <x v="65"/>
    </i>
    <i t="default">
      <x v="172"/>
    </i>
    <i>
      <x v="173"/>
      <x v="61"/>
    </i>
    <i t="default">
      <x v="173"/>
    </i>
    <i>
      <x v="174"/>
      <x v="62"/>
    </i>
    <i t="default">
      <x v="174"/>
    </i>
    <i>
      <x v="175"/>
      <x v="63"/>
    </i>
    <i t="default">
      <x v="175"/>
    </i>
    <i>
      <x v="176"/>
      <x v="64"/>
    </i>
    <i t="default">
      <x v="176"/>
    </i>
    <i>
      <x v="177"/>
      <x v="66"/>
    </i>
    <i t="default">
      <x v="177"/>
    </i>
    <i>
      <x v="178"/>
      <x v="67"/>
    </i>
    <i t="default">
      <x v="178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3">
    <format dxfId="185">
      <pivotArea collapsedLevelsAreSubtotals="1" fieldPosition="0">
        <references count="1">
          <reference field="10" count="0"/>
        </references>
      </pivotArea>
    </format>
    <format dxfId="184">
      <pivotArea outline="0" collapsedLevelsAreSubtotals="1" fieldPosition="0"/>
    </format>
    <format dxfId="183">
      <pivotArea dataOnly="0" labelOnly="1" grandCol="1" outline="0" fieldPosition="0"/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40DF2D-A81A-4853-A07D-500C1D227B65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43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h="1" sd="0" x="2"/>
        <item h="1" sd="0" x="3"/>
        <item h="1" sd="0" x="4"/>
        <item sd="0" x="5"/>
        <item h="1" sd="0" x="6"/>
        <item h="1"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h="1" sd="0" x="17"/>
        <item h="1"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17">
    <i>
      <x v="62"/>
      <x v="72"/>
    </i>
    <i r="1">
      <x v="75"/>
    </i>
    <i t="default">
      <x v="62"/>
    </i>
    <i>
      <x v="69"/>
      <x v="74"/>
    </i>
    <i t="default">
      <x v="69"/>
    </i>
    <i>
      <x v="70"/>
      <x v="73"/>
    </i>
    <i t="default">
      <x v="70"/>
    </i>
    <i>
      <x v="87"/>
      <x v="70"/>
    </i>
    <i r="1">
      <x v="71"/>
    </i>
    <i t="default">
      <x v="87"/>
    </i>
    <i>
      <x v="123"/>
      <x v="76"/>
    </i>
    <i t="default">
      <x v="123"/>
    </i>
    <i>
      <x v="129"/>
      <x v="77"/>
    </i>
    <i t="default">
      <x v="129"/>
    </i>
    <i>
      <x v="181"/>
      <x v="78"/>
    </i>
    <i t="default">
      <x v="181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171">
      <pivotArea collapsedLevelsAreSubtotals="1" fieldPosition="0">
        <references count="1">
          <reference field="10" count="0"/>
        </references>
      </pivotArea>
    </format>
    <format dxfId="170">
      <pivotArea outline="0" collapsedLevelsAreSubtotals="1" fieldPosition="0"/>
    </format>
    <format dxfId="169">
      <pivotArea outline="0" fieldPosition="0">
        <references count="1">
          <reference field="4294967294" count="1" selected="0">
            <x v="4"/>
          </reference>
        </references>
      </pivotArea>
    </format>
    <format dxfId="168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167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2F3A3D-B2BD-408A-BA56-A47B2817D0AF}" name="PivotTable4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43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h="1" x="2"/>
        <item h="1" x="3"/>
        <item h="1" x="4"/>
        <item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17">
    <i>
      <x v="62"/>
      <x v="72"/>
    </i>
    <i r="1">
      <x v="75"/>
    </i>
    <i t="default">
      <x v="62"/>
    </i>
    <i>
      <x v="69"/>
      <x v="74"/>
    </i>
    <i t="default">
      <x v="69"/>
    </i>
    <i>
      <x v="70"/>
      <x v="73"/>
    </i>
    <i t="default">
      <x v="70"/>
    </i>
    <i>
      <x v="87"/>
      <x v="70"/>
    </i>
    <i r="1">
      <x v="71"/>
    </i>
    <i t="default">
      <x v="87"/>
    </i>
    <i>
      <x v="123"/>
      <x v="76"/>
    </i>
    <i t="default">
      <x v="123"/>
    </i>
    <i>
      <x v="129"/>
      <x v="77"/>
    </i>
    <i t="default">
      <x v="129"/>
    </i>
    <i>
      <x v="181"/>
      <x v="78"/>
    </i>
    <i t="default">
      <x v="181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3">
    <format dxfId="174">
      <pivotArea collapsedLevelsAreSubtotals="1" fieldPosition="0">
        <references count="1">
          <reference field="10" count="0"/>
        </references>
      </pivotArea>
    </format>
    <format dxfId="173">
      <pivotArea outline="0" collapsedLevelsAreSubtotals="1" fieldPosition="0"/>
    </format>
    <format dxfId="172">
      <pivotArea dataOnly="0" labelOnly="1" grandCol="1" outline="0" fieldPosition="0"/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A4725C-222D-4EF6-ADD4-4B4C4E7C9EEC}" name="PivotTable3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40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h="1" x="2"/>
        <item h="1" x="3"/>
        <item h="1" x="4"/>
        <item h="1" x="5"/>
        <item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14">
    <i>
      <x v="28"/>
      <x v="45"/>
    </i>
    <i r="1">
      <x v="109"/>
    </i>
    <i t="default">
      <x v="28"/>
    </i>
    <i>
      <x v="72"/>
      <x v="117"/>
    </i>
    <i r="1">
      <x v="118"/>
    </i>
    <i r="1">
      <x v="119"/>
    </i>
    <i r="1">
      <x v="120"/>
    </i>
    <i t="default">
      <x v="72"/>
    </i>
    <i>
      <x v="90"/>
      <x v="5"/>
    </i>
    <i r="1">
      <x v="31"/>
    </i>
    <i r="1">
      <x v="149"/>
    </i>
    <i r="1">
      <x v="160"/>
    </i>
    <i t="default">
      <x v="90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2">
    <format dxfId="158">
      <pivotArea collapsedLevelsAreSubtotals="1" fieldPosition="0">
        <references count="1">
          <reference field="10" count="0"/>
        </references>
      </pivotArea>
    </format>
    <format dxfId="157">
      <pivotArea outline="0" collapsedLevelsAreSubtotals="1" fieldPosition="0"/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7ECBC2-7A88-4A56-9373-F90B7036C3FD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40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h="1" sd="0" x="2"/>
        <item h="1" sd="0" x="3"/>
        <item h="1" sd="0" x="4"/>
        <item h="1" sd="0" x="5"/>
        <item sd="0" x="6"/>
        <item h="1"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h="1" sd="0" x="17"/>
        <item h="1"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14">
    <i>
      <x v="28"/>
      <x v="45"/>
    </i>
    <i r="1">
      <x v="109"/>
    </i>
    <i t="default">
      <x v="28"/>
    </i>
    <i>
      <x v="72"/>
      <x v="117"/>
    </i>
    <i r="1">
      <x v="118"/>
    </i>
    <i r="1">
      <x v="119"/>
    </i>
    <i r="1">
      <x v="120"/>
    </i>
    <i t="default">
      <x v="72"/>
    </i>
    <i>
      <x v="90"/>
      <x v="5"/>
    </i>
    <i r="1">
      <x v="31"/>
    </i>
    <i r="1">
      <x v="149"/>
    </i>
    <i r="1">
      <x v="160"/>
    </i>
    <i t="default">
      <x v="90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163">
      <pivotArea collapsedLevelsAreSubtotals="1" fieldPosition="0">
        <references count="1">
          <reference field="10" count="0"/>
        </references>
      </pivotArea>
    </format>
    <format dxfId="162">
      <pivotArea outline="0" collapsedLevelsAreSubtotals="1" fieldPosition="0"/>
    </format>
    <format dxfId="161">
      <pivotArea outline="0" fieldPosition="0">
        <references count="1">
          <reference field="4294967294" count="1" selected="0">
            <x v="4"/>
          </reference>
        </references>
      </pivotArea>
    </format>
    <format dxfId="160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159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49B17AC-181B-440D-8D9E-C3C030739904}" name="PivotTable13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48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h="1" x="2"/>
        <item h="1" x="3"/>
        <item h="1" x="4"/>
        <item h="1" x="5"/>
        <item h="1" x="6"/>
        <item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22">
    <i>
      <x v="41"/>
      <x v="89"/>
    </i>
    <i t="default">
      <x v="41"/>
    </i>
    <i>
      <x v="56"/>
      <x v="90"/>
    </i>
    <i t="default">
      <x v="56"/>
    </i>
    <i>
      <x v="60"/>
      <x v="99"/>
    </i>
    <i t="default">
      <x v="60"/>
    </i>
    <i>
      <x v="96"/>
      <x v="91"/>
    </i>
    <i t="default">
      <x v="96"/>
    </i>
    <i>
      <x v="107"/>
      <x v="92"/>
    </i>
    <i t="default">
      <x v="107"/>
    </i>
    <i>
      <x v="112"/>
      <x v="93"/>
    </i>
    <i t="default">
      <x v="112"/>
    </i>
    <i>
      <x v="120"/>
      <x v="94"/>
    </i>
    <i t="default">
      <x v="120"/>
    </i>
    <i>
      <x v="121"/>
      <x v="97"/>
    </i>
    <i t="default">
      <x v="121"/>
    </i>
    <i>
      <x v="135"/>
      <x v="95"/>
    </i>
    <i r="1">
      <x v="96"/>
    </i>
    <i t="default">
      <x v="135"/>
    </i>
    <i>
      <x v="167"/>
      <x v="98"/>
    </i>
    <i t="default">
      <x v="16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3">
    <format dxfId="148">
      <pivotArea collapsedLevelsAreSubtotals="1" fieldPosition="0">
        <references count="1">
          <reference field="10" count="0"/>
        </references>
      </pivotArea>
    </format>
    <format dxfId="147">
      <pivotArea outline="0" collapsedLevelsAreSubtotals="1" fieldPosition="0"/>
    </format>
    <format dxfId="146">
      <pivotArea dataOnly="0" labelOnly="1" grandCol="1" outline="0" fieldPosition="0"/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62B4DB8-D061-48C4-9C0F-E18C626AFD3A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48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h="1" sd="0" x="2"/>
        <item h="1" sd="0" x="3"/>
        <item h="1" sd="0" x="4"/>
        <item h="1" sd="0" x="5"/>
        <item h="1" sd="0" x="6"/>
        <item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h="1" sd="0" x="17"/>
        <item h="1"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22">
    <i>
      <x v="41"/>
      <x v="89"/>
    </i>
    <i t="default">
      <x v="41"/>
    </i>
    <i>
      <x v="56"/>
      <x v="90"/>
    </i>
    <i t="default">
      <x v="56"/>
    </i>
    <i>
      <x v="60"/>
      <x v="99"/>
    </i>
    <i t="default">
      <x v="60"/>
    </i>
    <i>
      <x v="96"/>
      <x v="91"/>
    </i>
    <i t="default">
      <x v="96"/>
    </i>
    <i>
      <x v="107"/>
      <x v="92"/>
    </i>
    <i t="default">
      <x v="107"/>
    </i>
    <i>
      <x v="112"/>
      <x v="93"/>
    </i>
    <i t="default">
      <x v="112"/>
    </i>
    <i>
      <x v="120"/>
      <x v="94"/>
    </i>
    <i t="default">
      <x v="120"/>
    </i>
    <i>
      <x v="121"/>
      <x v="97"/>
    </i>
    <i t="default">
      <x v="121"/>
    </i>
    <i>
      <x v="135"/>
      <x v="95"/>
    </i>
    <i r="1">
      <x v="96"/>
    </i>
    <i t="default">
      <x v="135"/>
    </i>
    <i>
      <x v="167"/>
      <x v="98"/>
    </i>
    <i t="default">
      <x v="167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156">
      <pivotArea collapsedLevelsAreSubtotals="1" fieldPosition="0">
        <references count="1">
          <reference field="10" count="0"/>
        </references>
      </pivotArea>
    </format>
    <format dxfId="155">
      <pivotArea outline="0" collapsedLevelsAreSubtotals="1" fieldPosition="0"/>
    </format>
    <format dxfId="154">
      <pivotArea outline="0" fieldPosition="0">
        <references count="1">
          <reference field="4294967294" count="1" selected="0">
            <x v="4"/>
          </reference>
        </references>
      </pivotArea>
    </format>
    <format dxfId="153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152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82803B-34DE-47B1-BC83-6617543D8166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52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h="1" sd="0" x="2"/>
        <item h="1" sd="0" x="3"/>
        <item h="1" sd="0" x="4"/>
        <item h="1" sd="0" x="5"/>
        <item h="1" sd="0" x="6"/>
        <item h="1" sd="0" x="7"/>
        <item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h="1" sd="0" x="17"/>
        <item h="1"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26">
    <i>
      <x v="1"/>
      <x v="1"/>
    </i>
    <i r="1">
      <x v="167"/>
    </i>
    <i r="1">
      <x v="194"/>
    </i>
    <i t="default">
      <x v="1"/>
    </i>
    <i>
      <x v="24"/>
      <x v="38"/>
    </i>
    <i t="default">
      <x v="24"/>
    </i>
    <i>
      <x v="25"/>
      <x v="39"/>
    </i>
    <i t="default">
      <x v="25"/>
    </i>
    <i>
      <x v="29"/>
      <x v="47"/>
    </i>
    <i r="1">
      <x v="100"/>
    </i>
    <i r="1">
      <x v="277"/>
    </i>
    <i t="default">
      <x v="29"/>
    </i>
    <i>
      <x v="76"/>
      <x v="101"/>
    </i>
    <i r="1">
      <x v="127"/>
    </i>
    <i t="default">
      <x v="76"/>
    </i>
    <i>
      <x v="78"/>
      <x v="131"/>
    </i>
    <i t="default">
      <x v="78"/>
    </i>
    <i>
      <x v="132"/>
      <x v="242"/>
    </i>
    <i t="default">
      <x v="132"/>
    </i>
    <i>
      <x v="146"/>
      <x v="195"/>
    </i>
    <i r="1">
      <x v="236"/>
    </i>
    <i r="1">
      <x v="265"/>
    </i>
    <i t="default">
      <x v="146"/>
    </i>
    <i>
      <x v="164"/>
      <x v="291"/>
    </i>
    <i t="default">
      <x v="164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4">
    <format dxfId="142">
      <pivotArea collapsedLevelsAreSubtotals="1" fieldPosition="0">
        <references count="1">
          <reference field="10" count="0"/>
        </references>
      </pivotArea>
    </format>
    <format dxfId="141">
      <pivotArea outline="0" collapsedLevelsAreSubtotals="1" fieldPosition="0"/>
    </format>
    <format dxfId="140">
      <pivotArea outline="0" fieldPosition="0">
        <references count="1">
          <reference field="4294967294" count="1" selected="0">
            <x v="4"/>
          </reference>
        </references>
      </pivotArea>
    </format>
    <format dxfId="139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0E41BB-C842-41B8-A65A-A61396042CBE}" name="PivotTable14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52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h="1" x="2"/>
        <item h="1" x="3"/>
        <item h="1" x="4"/>
        <item h="1" x="5"/>
        <item h="1" x="6"/>
        <item h="1" x="7"/>
        <item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26">
    <i>
      <x v="1"/>
      <x v="1"/>
    </i>
    <i r="1">
      <x v="167"/>
    </i>
    <i r="1">
      <x v="194"/>
    </i>
    <i t="default">
      <x v="1"/>
    </i>
    <i>
      <x v="24"/>
      <x v="38"/>
    </i>
    <i t="default">
      <x v="24"/>
    </i>
    <i>
      <x v="25"/>
      <x v="39"/>
    </i>
    <i t="default">
      <x v="25"/>
    </i>
    <i>
      <x v="29"/>
      <x v="47"/>
    </i>
    <i r="1">
      <x v="100"/>
    </i>
    <i r="1">
      <x v="277"/>
    </i>
    <i t="default">
      <x v="29"/>
    </i>
    <i>
      <x v="76"/>
      <x v="101"/>
    </i>
    <i r="1">
      <x v="127"/>
    </i>
    <i t="default">
      <x v="76"/>
    </i>
    <i>
      <x v="78"/>
      <x v="131"/>
    </i>
    <i t="default">
      <x v="78"/>
    </i>
    <i>
      <x v="132"/>
      <x v="242"/>
    </i>
    <i t="default">
      <x v="132"/>
    </i>
    <i>
      <x v="146"/>
      <x v="195"/>
    </i>
    <i r="1">
      <x v="236"/>
    </i>
    <i r="1">
      <x v="265"/>
    </i>
    <i t="default">
      <x v="146"/>
    </i>
    <i>
      <x v="164"/>
      <x v="291"/>
    </i>
    <i t="default">
      <x v="164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3">
    <format dxfId="145">
      <pivotArea collapsedLevelsAreSubtotals="1" fieldPosition="0">
        <references count="1">
          <reference field="10" count="0"/>
        </references>
      </pivotArea>
    </format>
    <format dxfId="144">
      <pivotArea outline="0" collapsedLevelsAreSubtotals="1" fieldPosition="0"/>
    </format>
    <format dxfId="143">
      <pivotArea dataOnly="0" labelOnly="1" grandCol="1" outline="0" fieldPosition="0"/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8350FB-BB6B-4080-AF17-01BC959BA374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64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h="1" sd="0" x="2"/>
        <item h="1" sd="0" x="3"/>
        <item h="1" sd="0" x="4"/>
        <item h="1" sd="0" x="5"/>
        <item h="1" sd="0" x="6"/>
        <item h="1" sd="0" x="7"/>
        <item h="1" sd="0" x="8"/>
        <item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h="1" sd="0" x="17"/>
        <item h="1"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38">
    <i>
      <x v="4"/>
      <x v="6"/>
    </i>
    <i r="1">
      <x v="30"/>
    </i>
    <i r="1">
      <x v="77"/>
    </i>
    <i r="1">
      <x v="292"/>
    </i>
    <i r="1">
      <x v="303"/>
    </i>
    <i t="default">
      <x v="4"/>
    </i>
    <i>
      <x v="6"/>
      <x v="8"/>
    </i>
    <i r="1">
      <x v="129"/>
    </i>
    <i r="1">
      <x v="198"/>
    </i>
    <i t="default">
      <x v="6"/>
    </i>
    <i>
      <x v="7"/>
      <x v="9"/>
    </i>
    <i r="1">
      <x v="52"/>
    </i>
    <i r="1">
      <x v="320"/>
    </i>
    <i t="default">
      <x v="7"/>
    </i>
    <i>
      <x v="9"/>
      <x v="14"/>
    </i>
    <i r="1">
      <x v="56"/>
    </i>
    <i t="default">
      <x v="9"/>
    </i>
    <i>
      <x v="10"/>
      <x v="15"/>
    </i>
    <i r="1">
      <x v="16"/>
    </i>
    <i r="1">
      <x v="226"/>
    </i>
    <i t="default">
      <x v="10"/>
    </i>
    <i>
      <x v="81"/>
      <x v="4"/>
    </i>
    <i r="1">
      <x v="48"/>
    </i>
    <i r="1">
      <x v="136"/>
    </i>
    <i r="1">
      <x v="187"/>
    </i>
    <i t="default">
      <x v="81"/>
    </i>
    <i>
      <x v="127"/>
      <x v="233"/>
    </i>
    <i t="default">
      <x v="127"/>
    </i>
    <i>
      <x v="160"/>
      <x v="71"/>
    </i>
    <i r="1">
      <x v="234"/>
    </i>
    <i r="1">
      <x v="238"/>
    </i>
    <i r="1">
      <x v="304"/>
    </i>
    <i r="1">
      <x v="321"/>
    </i>
    <i t="default">
      <x v="160"/>
    </i>
    <i>
      <x v="163"/>
      <x v="143"/>
    </i>
    <i r="1">
      <x v="290"/>
    </i>
    <i t="default">
      <x v="163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4">
    <format dxfId="133">
      <pivotArea collapsedLevelsAreSubtotals="1" fieldPosition="0">
        <references count="1">
          <reference field="10" count="0"/>
        </references>
      </pivotArea>
    </format>
    <format dxfId="132">
      <pivotArea outline="0" collapsedLevelsAreSubtotals="1" fieldPosition="0"/>
    </format>
    <format dxfId="131">
      <pivotArea outline="0" fieldPosition="0">
        <references count="1">
          <reference field="4294967294" count="1" selected="0">
            <x v="4"/>
          </reference>
        </references>
      </pivotArea>
    </format>
    <format dxfId="130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0E3DCC-85D6-4186-B4F1-9B818A259641}" name="PivotTable25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64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38">
    <i>
      <x v="4"/>
      <x v="6"/>
    </i>
    <i r="1">
      <x v="30"/>
    </i>
    <i r="1">
      <x v="77"/>
    </i>
    <i r="1">
      <x v="292"/>
    </i>
    <i r="1">
      <x v="303"/>
    </i>
    <i t="default">
      <x v="4"/>
    </i>
    <i>
      <x v="6"/>
      <x v="8"/>
    </i>
    <i r="1">
      <x v="129"/>
    </i>
    <i r="1">
      <x v="198"/>
    </i>
    <i t="default">
      <x v="6"/>
    </i>
    <i>
      <x v="7"/>
      <x v="9"/>
    </i>
    <i r="1">
      <x v="52"/>
    </i>
    <i r="1">
      <x v="320"/>
    </i>
    <i t="default">
      <x v="7"/>
    </i>
    <i>
      <x v="9"/>
      <x v="14"/>
    </i>
    <i r="1">
      <x v="56"/>
    </i>
    <i t="default">
      <x v="9"/>
    </i>
    <i>
      <x v="10"/>
      <x v="15"/>
    </i>
    <i r="1">
      <x v="16"/>
    </i>
    <i r="1">
      <x v="226"/>
    </i>
    <i t="default">
      <x v="10"/>
    </i>
    <i>
      <x v="81"/>
      <x v="4"/>
    </i>
    <i r="1">
      <x v="48"/>
    </i>
    <i r="1">
      <x v="136"/>
    </i>
    <i r="1">
      <x v="187"/>
    </i>
    <i t="default">
      <x v="81"/>
    </i>
    <i>
      <x v="127"/>
      <x v="233"/>
    </i>
    <i t="default">
      <x v="127"/>
    </i>
    <i>
      <x v="160"/>
      <x v="71"/>
    </i>
    <i r="1">
      <x v="234"/>
    </i>
    <i r="1">
      <x v="238"/>
    </i>
    <i r="1">
      <x v="304"/>
    </i>
    <i r="1">
      <x v="321"/>
    </i>
    <i t="default">
      <x v="160"/>
    </i>
    <i>
      <x v="163"/>
      <x v="143"/>
    </i>
    <i r="1">
      <x v="290"/>
    </i>
    <i t="default">
      <x v="163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2">
    <format dxfId="135">
      <pivotArea collapsedLevelsAreSubtotals="1" fieldPosition="0">
        <references count="1">
          <reference field="10" count="0"/>
        </references>
      </pivotArea>
    </format>
    <format dxfId="134">
      <pivotArea outline="0" collapsedLevelsAreSubtotals="1" fieldPosition="0"/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0C2ACF-EC8A-4538-9D39-DF4A82C6DD36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40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h="1" sd="0" x="2"/>
        <item h="1" sd="0" x="3"/>
        <item h="1" sd="0" x="4"/>
        <item h="1" sd="0" x="5"/>
        <item h="1" sd="0" x="6"/>
        <item h="1" sd="0" x="7"/>
        <item h="1" sd="0" x="8"/>
        <item h="1" sd="0" x="9"/>
        <item sd="0" x="10"/>
        <item h="1" sd="0" x="11"/>
        <item h="1" sd="0" x="12"/>
        <item h="1" sd="0" x="13"/>
        <item h="1" sd="0" x="14"/>
        <item h="1" sd="0" x="15"/>
        <item h="1" sd="0" x="16"/>
        <item h="1" sd="0" x="17"/>
        <item h="1"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14">
    <i>
      <x v="32"/>
      <x v="51"/>
    </i>
    <i t="default">
      <x v="32"/>
    </i>
    <i>
      <x v="40"/>
      <x v="63"/>
    </i>
    <i r="1">
      <x v="102"/>
    </i>
    <i r="1">
      <x v="301"/>
    </i>
    <i r="1">
      <x v="305"/>
    </i>
    <i t="default">
      <x v="40"/>
    </i>
    <i>
      <x v="79"/>
      <x v="133"/>
    </i>
    <i t="default">
      <x v="79"/>
    </i>
    <i>
      <x v="113"/>
      <x v="200"/>
    </i>
    <i t="default">
      <x v="113"/>
    </i>
    <i>
      <x v="128"/>
      <x v="235"/>
    </i>
    <i t="default">
      <x v="128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121">
      <pivotArea collapsedLevelsAreSubtotals="1" fieldPosition="0">
        <references count="1">
          <reference field="10" count="0"/>
        </references>
      </pivotArea>
    </format>
    <format dxfId="120">
      <pivotArea outline="0" collapsedLevelsAreSubtotals="1" fieldPosition="0"/>
    </format>
    <format dxfId="119">
      <pivotArea outline="0" fieldPosition="0">
        <references count="1">
          <reference field="4294967294" count="1" selected="0">
            <x v="4"/>
          </reference>
        </references>
      </pivotArea>
    </format>
    <format dxfId="118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117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0583B2-8C92-422D-81A9-1BDEABE5F5D0}" name="PivotTable24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40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1"/>
        <item x="3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14">
    <i>
      <x v="32"/>
      <x v="51"/>
    </i>
    <i t="default">
      <x v="32"/>
    </i>
    <i>
      <x v="40"/>
      <x v="63"/>
    </i>
    <i r="1">
      <x v="102"/>
    </i>
    <i r="1">
      <x v="301"/>
    </i>
    <i r="1">
      <x v="305"/>
    </i>
    <i t="default">
      <x v="40"/>
    </i>
    <i>
      <x v="79"/>
      <x v="133"/>
    </i>
    <i t="default">
      <x v="79"/>
    </i>
    <i>
      <x v="113"/>
      <x v="200"/>
    </i>
    <i t="default">
      <x v="113"/>
    </i>
    <i>
      <x v="128"/>
      <x v="235"/>
    </i>
    <i t="default">
      <x v="128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2">
    <format dxfId="123">
      <pivotArea collapsedLevelsAreSubtotals="1" fieldPosition="0">
        <references count="1">
          <reference field="10" count="0"/>
        </references>
      </pivotArea>
    </format>
    <format dxfId="122">
      <pivotArea outline="0" collapsedLevelsAreSubtotals="1" fieldPosition="0"/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CC64A5-3E3C-409E-AE28-035E72F0350D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48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h="1" sd="0" x="2"/>
        <item h="1" sd="0" x="3"/>
        <item h="1" sd="0" x="4"/>
        <item h="1" sd="0" x="5"/>
        <item h="1" sd="0" x="6"/>
        <item h="1" sd="0" x="7"/>
        <item h="1" sd="0" x="8"/>
        <item h="1" sd="0" x="9"/>
        <item h="1" sd="0" x="10"/>
        <item sd="0" x="11"/>
        <item h="1" sd="0" x="12"/>
        <item h="1" sd="0" x="13"/>
        <item h="1" sd="0" x="14"/>
        <item h="1" sd="0" x="15"/>
        <item h="1" sd="0" x="16"/>
        <item h="1" sd="0" x="17"/>
        <item h="1"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22">
    <i>
      <x v="23"/>
      <x v="35"/>
    </i>
    <i r="1">
      <x v="36"/>
    </i>
    <i r="1">
      <x v="37"/>
    </i>
    <i r="1">
      <x v="158"/>
    </i>
    <i r="1">
      <x v="199"/>
    </i>
    <i t="default">
      <x v="23"/>
    </i>
    <i>
      <x v="53"/>
      <x v="82"/>
    </i>
    <i t="default">
      <x v="53"/>
    </i>
    <i>
      <x v="71"/>
      <x v="114"/>
    </i>
    <i t="default">
      <x v="71"/>
    </i>
    <i>
      <x v="119"/>
      <x v="212"/>
    </i>
    <i t="default">
      <x v="119"/>
    </i>
    <i>
      <x v="179"/>
      <x v="318"/>
    </i>
    <i t="default">
      <x v="179"/>
    </i>
    <i>
      <x v="180"/>
      <x v="13"/>
    </i>
    <i r="1">
      <x v="73"/>
    </i>
    <i r="1">
      <x v="81"/>
    </i>
    <i r="1">
      <x v="287"/>
    </i>
    <i r="1">
      <x v="319"/>
    </i>
    <i r="1">
      <x v="335"/>
    </i>
    <i t="default">
      <x v="180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114">
      <pivotArea collapsedLevelsAreSubtotals="1" fieldPosition="0">
        <references count="1">
          <reference field="10" count="0"/>
        </references>
      </pivotArea>
    </format>
    <format dxfId="113">
      <pivotArea outline="0" collapsedLevelsAreSubtotals="1" fieldPosition="0"/>
    </format>
    <format dxfId="112">
      <pivotArea outline="0" fieldPosition="0">
        <references count="1">
          <reference field="4294967294" count="1" selected="0">
            <x v="4"/>
          </reference>
        </references>
      </pivotArea>
    </format>
    <format dxfId="111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110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B984AA9-A884-476C-B174-6B5D5E698496}" name="PivotTable23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48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22">
    <i>
      <x v="23"/>
      <x v="35"/>
    </i>
    <i r="1">
      <x v="36"/>
    </i>
    <i r="1">
      <x v="37"/>
    </i>
    <i r="1">
      <x v="158"/>
    </i>
    <i r="1">
      <x v="199"/>
    </i>
    <i t="default">
      <x v="23"/>
    </i>
    <i>
      <x v="53"/>
      <x v="82"/>
    </i>
    <i t="default">
      <x v="53"/>
    </i>
    <i>
      <x v="71"/>
      <x v="114"/>
    </i>
    <i t="default">
      <x v="71"/>
    </i>
    <i>
      <x v="119"/>
      <x v="212"/>
    </i>
    <i t="default">
      <x v="119"/>
    </i>
    <i>
      <x v="179"/>
      <x v="318"/>
    </i>
    <i t="default">
      <x v="179"/>
    </i>
    <i>
      <x v="180"/>
      <x v="13"/>
    </i>
    <i r="1">
      <x v="73"/>
    </i>
    <i r="1">
      <x v="81"/>
    </i>
    <i r="1">
      <x v="287"/>
    </i>
    <i r="1">
      <x v="319"/>
    </i>
    <i r="1">
      <x v="335"/>
    </i>
    <i t="default">
      <x v="180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2">
    <format dxfId="116">
      <pivotArea collapsedLevelsAreSubtotals="1" fieldPosition="0">
        <references count="1">
          <reference field="10" count="0"/>
        </references>
      </pivotArea>
    </format>
    <format dxfId="115">
      <pivotArea outline="0" collapsedLevelsAreSubtotals="1" fieldPosition="0"/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DDEBCF-2BA1-47C6-8D96-C94E24AA9D18}" name="PivotTable22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59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33">
    <i>
      <x v="67"/>
      <x v="104"/>
    </i>
    <i r="1">
      <x v="266"/>
    </i>
    <i t="default">
      <x v="67"/>
    </i>
    <i>
      <x v="74"/>
      <x v="29"/>
    </i>
    <i r="1">
      <x v="122"/>
    </i>
    <i r="1">
      <x v="123"/>
    </i>
    <i r="1">
      <x v="124"/>
    </i>
    <i r="1">
      <x v="164"/>
    </i>
    <i t="default">
      <x v="74"/>
    </i>
    <i>
      <x v="75"/>
      <x v="126"/>
    </i>
    <i t="default">
      <x v="75"/>
    </i>
    <i>
      <x v="83"/>
      <x v="140"/>
    </i>
    <i r="1">
      <x v="308"/>
    </i>
    <i r="1">
      <x v="325"/>
    </i>
    <i t="default">
      <x v="83"/>
    </i>
    <i>
      <x v="95"/>
      <x v="19"/>
    </i>
    <i r="1">
      <x v="91"/>
    </i>
    <i r="1">
      <x v="165"/>
    </i>
    <i r="1">
      <x v="216"/>
    </i>
    <i t="default">
      <x v="95"/>
    </i>
    <i>
      <x v="159"/>
      <x v="11"/>
    </i>
    <i r="1">
      <x v="46"/>
    </i>
    <i r="1">
      <x v="267"/>
    </i>
    <i r="1">
      <x v="309"/>
    </i>
    <i r="1">
      <x v="317"/>
    </i>
    <i t="default">
      <x v="159"/>
    </i>
    <i>
      <x v="165"/>
      <x v="293"/>
    </i>
    <i t="default">
      <x v="165"/>
    </i>
    <i>
      <x v="170"/>
      <x v="306"/>
    </i>
    <i t="default">
      <x v="170"/>
    </i>
    <i>
      <x v="171"/>
      <x v="307"/>
    </i>
    <i t="default">
      <x v="171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2">
    <format dxfId="98">
      <pivotArea collapsedLevelsAreSubtotals="1" fieldPosition="0">
        <references count="1">
          <reference field="10" count="0"/>
        </references>
      </pivotArea>
    </format>
    <format dxfId="97">
      <pivotArea outline="0" collapsedLevelsAreSubtotals="1" fieldPosition="0"/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6ABFA4-59FE-4974-AF05-9C567228C1DE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59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h="1" sd="0" x="2"/>
        <item h="1" sd="0" x="3"/>
        <item h="1" sd="0" x="4"/>
        <item h="1" sd="0" x="5"/>
        <item h="1" sd="0" x="6"/>
        <item h="1" sd="0" x="7"/>
        <item h="1" sd="0" x="8"/>
        <item h="1" sd="0" x="9"/>
        <item h="1" sd="0" x="10"/>
        <item h="1" sd="0" x="11"/>
        <item sd="0" x="12"/>
        <item h="1" sd="0" x="13"/>
        <item h="1" sd="0" x="14"/>
        <item h="1" sd="0" x="15"/>
        <item h="1" sd="0" x="16"/>
        <item h="1" sd="0" x="17"/>
        <item h="1"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33">
    <i>
      <x v="67"/>
      <x v="104"/>
    </i>
    <i r="1">
      <x v="266"/>
    </i>
    <i t="default">
      <x v="67"/>
    </i>
    <i>
      <x v="74"/>
      <x v="29"/>
    </i>
    <i r="1">
      <x v="122"/>
    </i>
    <i r="1">
      <x v="123"/>
    </i>
    <i r="1">
      <x v="124"/>
    </i>
    <i r="1">
      <x v="164"/>
    </i>
    <i t="default">
      <x v="74"/>
    </i>
    <i>
      <x v="75"/>
      <x v="126"/>
    </i>
    <i t="default">
      <x v="75"/>
    </i>
    <i>
      <x v="83"/>
      <x v="140"/>
    </i>
    <i r="1">
      <x v="308"/>
    </i>
    <i r="1">
      <x v="325"/>
    </i>
    <i t="default">
      <x v="83"/>
    </i>
    <i>
      <x v="95"/>
      <x v="19"/>
    </i>
    <i r="1">
      <x v="91"/>
    </i>
    <i r="1">
      <x v="165"/>
    </i>
    <i r="1">
      <x v="216"/>
    </i>
    <i t="default">
      <x v="95"/>
    </i>
    <i>
      <x v="159"/>
      <x v="11"/>
    </i>
    <i r="1">
      <x v="46"/>
    </i>
    <i r="1">
      <x v="267"/>
    </i>
    <i r="1">
      <x v="309"/>
    </i>
    <i r="1">
      <x v="317"/>
    </i>
    <i t="default">
      <x v="159"/>
    </i>
    <i>
      <x v="165"/>
      <x v="293"/>
    </i>
    <i t="default">
      <x v="165"/>
    </i>
    <i>
      <x v="170"/>
      <x v="306"/>
    </i>
    <i t="default">
      <x v="170"/>
    </i>
    <i>
      <x v="171"/>
      <x v="307"/>
    </i>
    <i t="default">
      <x v="171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106">
      <pivotArea collapsedLevelsAreSubtotals="1" fieldPosition="0">
        <references count="1">
          <reference field="10" count="0"/>
        </references>
      </pivotArea>
    </format>
    <format dxfId="105">
      <pivotArea outline="0" collapsedLevelsAreSubtotals="1" fieldPosition="0"/>
    </format>
    <format dxfId="104">
      <pivotArea outline="0" fieldPosition="0">
        <references count="1">
          <reference field="4294967294" count="1" selected="0">
            <x v="4"/>
          </reference>
        </references>
      </pivotArea>
    </format>
    <format dxfId="103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102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514A63-30FF-403D-BA9A-2DE948556DF4}" name="PivotTable21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45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x="13"/>
        <item h="1" x="14"/>
        <item h="1" x="15"/>
        <item h="1" x="16"/>
        <item h="1" x="17"/>
        <item h="1"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19">
    <i>
      <x v="89"/>
      <x v="192"/>
    </i>
    <i t="default">
      <x v="89"/>
    </i>
    <i>
      <x v="116"/>
      <x v="191"/>
    </i>
    <i t="default">
      <x v="116"/>
    </i>
    <i>
      <x v="147"/>
      <x v="193"/>
    </i>
    <i t="default">
      <x v="147"/>
    </i>
    <i>
      <x v="148"/>
      <x v="194"/>
    </i>
    <i t="default">
      <x v="148"/>
    </i>
    <i>
      <x v="149"/>
      <x v="195"/>
    </i>
    <i t="default">
      <x v="149"/>
    </i>
    <i>
      <x v="150"/>
      <x v="196"/>
    </i>
    <i t="default">
      <x v="150"/>
    </i>
    <i>
      <x v="151"/>
      <x v="190"/>
    </i>
    <i t="default">
      <x v="151"/>
    </i>
    <i>
      <x v="152"/>
      <x v="197"/>
    </i>
    <i t="default">
      <x v="152"/>
    </i>
    <i>
      <x v="153"/>
      <x v="198"/>
    </i>
    <i t="default">
      <x v="153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2">
    <format dxfId="91">
      <pivotArea collapsedLevelsAreSubtotals="1" fieldPosition="0">
        <references count="1">
          <reference field="10" count="0"/>
        </references>
      </pivotArea>
    </format>
    <format dxfId="90">
      <pivotArea outline="0" collapsedLevelsAreSubtotals="1" fieldPosition="0"/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890BB3-7F43-40A7-A1D9-E9CB5886BEAC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45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h="1" sd="0" x="2"/>
        <item h="1" sd="0" x="3"/>
        <item h="1" sd="0" x="4"/>
        <item h="1" sd="0" x="5"/>
        <item h="1" sd="0" x="6"/>
        <item h="1" sd="0" x="7"/>
        <item h="1" sd="0" x="8"/>
        <item h="1" sd="0" x="9"/>
        <item h="1" sd="0" x="10"/>
        <item h="1" sd="0" x="11"/>
        <item h="1" sd="0" x="12"/>
        <item sd="0" x="13"/>
        <item h="1" sd="0" x="14"/>
        <item h="1" sd="0" x="15"/>
        <item h="1" sd="0" x="16"/>
        <item h="1" sd="0" x="17"/>
        <item h="1"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19">
    <i>
      <x v="89"/>
      <x v="192"/>
    </i>
    <i t="default">
      <x v="89"/>
    </i>
    <i>
      <x v="116"/>
      <x v="191"/>
    </i>
    <i t="default">
      <x v="116"/>
    </i>
    <i>
      <x v="147"/>
      <x v="193"/>
    </i>
    <i t="default">
      <x v="147"/>
    </i>
    <i>
      <x v="148"/>
      <x v="194"/>
    </i>
    <i t="default">
      <x v="148"/>
    </i>
    <i>
      <x v="149"/>
      <x v="195"/>
    </i>
    <i t="default">
      <x v="149"/>
    </i>
    <i>
      <x v="150"/>
      <x v="196"/>
    </i>
    <i t="default">
      <x v="150"/>
    </i>
    <i>
      <x v="151"/>
      <x v="190"/>
    </i>
    <i t="default">
      <x v="151"/>
    </i>
    <i>
      <x v="152"/>
      <x v="197"/>
    </i>
    <i t="default">
      <x v="152"/>
    </i>
    <i>
      <x v="153"/>
      <x v="198"/>
    </i>
    <i t="default">
      <x v="153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96">
      <pivotArea collapsedLevelsAreSubtotals="1" fieldPosition="0">
        <references count="1">
          <reference field="10" count="0"/>
        </references>
      </pivotArea>
    </format>
    <format dxfId="95">
      <pivotArea outline="0" collapsedLevelsAreSubtotals="1" fieldPosition="0"/>
    </format>
    <format dxfId="94">
      <pivotArea outline="0" fieldPosition="0">
        <references count="1">
          <reference field="4294967294" count="1" selected="0">
            <x v="4"/>
          </reference>
        </references>
      </pivotArea>
    </format>
    <format dxfId="93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92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388A25-07DA-46CA-AB3F-A2A66A15B6C8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75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h="1" sd="0" x="2"/>
        <item h="1" sd="0" x="3"/>
        <item h="1" sd="0" x="4"/>
        <item h="1" sd="0" x="5"/>
        <item h="1" sd="0" x="6"/>
        <item h="1" sd="0" x="7"/>
        <item h="1" sd="0" x="8"/>
        <item h="1" sd="0" x="9"/>
        <item h="1" sd="0" x="10"/>
        <item h="1" sd="0" x="11"/>
        <item h="1" sd="0" x="12"/>
        <item h="1" sd="0" x="13"/>
        <item sd="0" x="14"/>
        <item h="1" sd="0" x="15"/>
        <item h="1" sd="0" x="16"/>
        <item h="1" sd="0" x="17"/>
        <item h="1"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49">
    <i>
      <x v="3"/>
      <x v="3"/>
    </i>
    <i r="1">
      <x v="190"/>
    </i>
    <i r="1">
      <x v="268"/>
    </i>
    <i t="default">
      <x v="3"/>
    </i>
    <i>
      <x v="5"/>
      <x v="7"/>
    </i>
    <i t="default">
      <x v="5"/>
    </i>
    <i>
      <x v="8"/>
      <x v="10"/>
    </i>
    <i r="1">
      <x v="141"/>
    </i>
    <i r="1">
      <x v="230"/>
    </i>
    <i t="default">
      <x v="8"/>
    </i>
    <i>
      <x v="11"/>
      <x v="17"/>
    </i>
    <i r="1">
      <x v="125"/>
    </i>
    <i r="1">
      <x v="128"/>
    </i>
    <i t="default">
      <x v="11"/>
    </i>
    <i>
      <x v="38"/>
      <x v="59"/>
    </i>
    <i r="1">
      <x v="188"/>
    </i>
    <i r="1">
      <x v="244"/>
    </i>
    <i t="default">
      <x v="38"/>
    </i>
    <i>
      <x v="45"/>
      <x v="69"/>
    </i>
    <i r="1">
      <x v="115"/>
    </i>
    <i r="1">
      <x v="249"/>
    </i>
    <i t="default">
      <x v="45"/>
    </i>
    <i>
      <x v="46"/>
      <x v="70"/>
    </i>
    <i r="1">
      <x v="186"/>
    </i>
    <i t="default">
      <x v="46"/>
    </i>
    <i>
      <x v="63"/>
      <x v="98"/>
    </i>
    <i t="default">
      <x v="63"/>
    </i>
    <i>
      <x v="66"/>
      <x v="246"/>
    </i>
    <i r="1">
      <x v="278"/>
    </i>
    <i t="default">
      <x v="66"/>
    </i>
    <i>
      <x v="68"/>
      <x v="110"/>
    </i>
    <i r="1">
      <x v="296"/>
    </i>
    <i r="1">
      <x v="322"/>
    </i>
    <i t="default">
      <x v="68"/>
    </i>
    <i>
      <x v="73"/>
      <x v="121"/>
    </i>
    <i r="1">
      <x v="153"/>
    </i>
    <i t="default">
      <x v="73"/>
    </i>
    <i>
      <x v="134"/>
      <x v="97"/>
    </i>
    <i r="1">
      <x v="221"/>
    </i>
    <i r="1">
      <x v="247"/>
    </i>
    <i t="default">
      <x v="134"/>
    </i>
    <i>
      <x v="184"/>
      <x v="333"/>
    </i>
    <i t="default">
      <x v="184"/>
    </i>
    <i>
      <x v="185"/>
      <x v="18"/>
    </i>
    <i r="1">
      <x v="92"/>
    </i>
    <i r="1">
      <x v="191"/>
    </i>
    <i r="1">
      <x v="332"/>
    </i>
    <i t="default">
      <x v="185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77">
      <pivotArea collapsedLevelsAreSubtotals="1" fieldPosition="0">
        <references count="1">
          <reference field="10" count="0"/>
        </references>
      </pivotArea>
    </format>
    <format dxfId="76">
      <pivotArea outline="0" collapsedLevelsAreSubtotals="1" fieldPosition="0"/>
    </format>
    <format dxfId="75">
      <pivotArea outline="0" fieldPosition="0">
        <references count="1">
          <reference field="4294967294" count="1" selected="0">
            <x v="4"/>
          </reference>
        </references>
      </pivotArea>
    </format>
    <format dxfId="74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73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8D9221-9C1A-450A-B934-7B8F29AF5679}" name="PivotTable20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75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1"/>
        <item x="3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x="14"/>
        <item h="1" x="15"/>
        <item h="1" x="16"/>
        <item h="1" x="17"/>
        <item h="1"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49">
    <i>
      <x v="3"/>
      <x v="3"/>
    </i>
    <i r="1">
      <x v="190"/>
    </i>
    <i r="1">
      <x v="268"/>
    </i>
    <i t="default">
      <x v="3"/>
    </i>
    <i>
      <x v="5"/>
      <x v="7"/>
    </i>
    <i t="default">
      <x v="5"/>
    </i>
    <i>
      <x v="8"/>
      <x v="10"/>
    </i>
    <i r="1">
      <x v="141"/>
    </i>
    <i r="1">
      <x v="230"/>
    </i>
    <i t="default">
      <x v="8"/>
    </i>
    <i>
      <x v="11"/>
      <x v="17"/>
    </i>
    <i r="1">
      <x v="125"/>
    </i>
    <i r="1">
      <x v="128"/>
    </i>
    <i t="default">
      <x v="11"/>
    </i>
    <i>
      <x v="38"/>
      <x v="59"/>
    </i>
    <i r="1">
      <x v="188"/>
    </i>
    <i r="1">
      <x v="244"/>
    </i>
    <i t="default">
      <x v="38"/>
    </i>
    <i>
      <x v="45"/>
      <x v="69"/>
    </i>
    <i r="1">
      <x v="115"/>
    </i>
    <i r="1">
      <x v="249"/>
    </i>
    <i t="default">
      <x v="45"/>
    </i>
    <i>
      <x v="46"/>
      <x v="70"/>
    </i>
    <i r="1">
      <x v="186"/>
    </i>
    <i t="default">
      <x v="46"/>
    </i>
    <i>
      <x v="63"/>
      <x v="98"/>
    </i>
    <i t="default">
      <x v="63"/>
    </i>
    <i>
      <x v="66"/>
      <x v="246"/>
    </i>
    <i r="1">
      <x v="278"/>
    </i>
    <i t="default">
      <x v="66"/>
    </i>
    <i>
      <x v="68"/>
      <x v="110"/>
    </i>
    <i r="1">
      <x v="296"/>
    </i>
    <i r="1">
      <x v="322"/>
    </i>
    <i t="default">
      <x v="68"/>
    </i>
    <i>
      <x v="73"/>
      <x v="121"/>
    </i>
    <i r="1">
      <x v="153"/>
    </i>
    <i t="default">
      <x v="73"/>
    </i>
    <i>
      <x v="134"/>
      <x v="97"/>
    </i>
    <i r="1">
      <x v="221"/>
    </i>
    <i r="1">
      <x v="247"/>
    </i>
    <i t="default">
      <x v="134"/>
    </i>
    <i>
      <x v="184"/>
      <x v="333"/>
    </i>
    <i t="default">
      <x v="184"/>
    </i>
    <i>
      <x v="185"/>
      <x v="18"/>
    </i>
    <i r="1">
      <x v="92"/>
    </i>
    <i r="1">
      <x v="191"/>
    </i>
    <i r="1">
      <x v="332"/>
    </i>
    <i t="default">
      <x v="185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2">
    <format dxfId="82">
      <pivotArea collapsedLevelsAreSubtotals="1" fieldPosition="0">
        <references count="1">
          <reference field="10" count="0"/>
        </references>
      </pivotArea>
    </format>
    <format dxfId="81">
      <pivotArea outline="0" collapsedLevelsAreSubtotals="1" fieldPosition="0"/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BBCCC77-C6EA-4612-8519-8776198E3C47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66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h="1" sd="0" x="2"/>
        <item h="1" sd="0" x="3"/>
        <item h="1" sd="0" x="4"/>
        <item h="1" sd="0" x="5"/>
        <item h="1" sd="0" x="6"/>
        <item h="1"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sd="0" x="15"/>
        <item h="1" sd="0" x="16"/>
        <item h="1" sd="0" x="17"/>
        <item h="1"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40">
    <i>
      <x v="12"/>
      <x v="20"/>
    </i>
    <i t="default">
      <x v="12"/>
    </i>
    <i>
      <x v="13"/>
      <x v="21"/>
    </i>
    <i t="default">
      <x v="13"/>
    </i>
    <i>
      <x v="14"/>
      <x v="22"/>
    </i>
    <i t="default">
      <x v="14"/>
    </i>
    <i>
      <x v="15"/>
      <x v="23"/>
    </i>
    <i t="default">
      <x v="15"/>
    </i>
    <i>
      <x v="16"/>
      <x v="24"/>
    </i>
    <i t="default">
      <x v="16"/>
    </i>
    <i>
      <x v="17"/>
      <x v="25"/>
    </i>
    <i t="default">
      <x v="17"/>
    </i>
    <i>
      <x v="18"/>
      <x v="27"/>
    </i>
    <i t="default">
      <x v="18"/>
    </i>
    <i>
      <x v="19"/>
      <x v="28"/>
    </i>
    <i t="default">
      <x v="19"/>
    </i>
    <i>
      <x v="21"/>
      <x v="32"/>
    </i>
    <i t="default">
      <x v="21"/>
    </i>
    <i>
      <x v="50"/>
      <x v="78"/>
    </i>
    <i r="1">
      <x v="139"/>
    </i>
    <i t="default">
      <x v="50"/>
    </i>
    <i>
      <x v="59"/>
      <x v="26"/>
    </i>
    <i r="1">
      <x v="60"/>
    </i>
    <i r="1">
      <x v="89"/>
    </i>
    <i r="1">
      <x v="137"/>
    </i>
    <i r="1">
      <x v="331"/>
    </i>
    <i t="default">
      <x v="59"/>
    </i>
    <i>
      <x v="65"/>
      <x v="103"/>
    </i>
    <i t="default">
      <x v="65"/>
    </i>
    <i>
      <x v="84"/>
      <x v="144"/>
    </i>
    <i t="default">
      <x v="84"/>
    </i>
    <i>
      <x v="85"/>
      <x v="145"/>
    </i>
    <i t="default">
      <x v="85"/>
    </i>
    <i>
      <x v="109"/>
      <x v="185"/>
    </i>
    <i t="default">
      <x v="109"/>
    </i>
    <i>
      <x v="124"/>
      <x v="227"/>
    </i>
    <i t="default">
      <x v="124"/>
    </i>
    <i>
      <x v="187"/>
      <x v="336"/>
    </i>
    <i t="default">
      <x v="187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70">
      <pivotArea collapsedLevelsAreSubtotals="1" fieldPosition="0">
        <references count="1">
          <reference field="10" count="0"/>
        </references>
      </pivotArea>
    </format>
    <format dxfId="69">
      <pivotArea outline="0" collapsedLevelsAreSubtotals="1" fieldPosition="0"/>
    </format>
    <format dxfId="68">
      <pivotArea outline="0" fieldPosition="0">
        <references count="1">
          <reference field="4294967294" count="1" selected="0">
            <x v="4"/>
          </reference>
        </references>
      </pivotArea>
    </format>
    <format dxfId="67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66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732241-0EC9-4817-9F96-F954D9D826F8}" name="PivotTable19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66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x="15"/>
        <item h="1" x="16"/>
        <item h="1" x="17"/>
        <item h="1"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40">
    <i>
      <x v="12"/>
      <x v="20"/>
    </i>
    <i t="default">
      <x v="12"/>
    </i>
    <i>
      <x v="13"/>
      <x v="21"/>
    </i>
    <i t="default">
      <x v="13"/>
    </i>
    <i>
      <x v="14"/>
      <x v="22"/>
    </i>
    <i t="default">
      <x v="14"/>
    </i>
    <i>
      <x v="15"/>
      <x v="23"/>
    </i>
    <i t="default">
      <x v="15"/>
    </i>
    <i>
      <x v="16"/>
      <x v="24"/>
    </i>
    <i t="default">
      <x v="16"/>
    </i>
    <i>
      <x v="17"/>
      <x v="25"/>
    </i>
    <i t="default">
      <x v="17"/>
    </i>
    <i>
      <x v="18"/>
      <x v="27"/>
    </i>
    <i t="default">
      <x v="18"/>
    </i>
    <i>
      <x v="19"/>
      <x v="28"/>
    </i>
    <i t="default">
      <x v="19"/>
    </i>
    <i>
      <x v="21"/>
      <x v="32"/>
    </i>
    <i t="default">
      <x v="21"/>
    </i>
    <i>
      <x v="50"/>
      <x v="78"/>
    </i>
    <i r="1">
      <x v="139"/>
    </i>
    <i t="default">
      <x v="50"/>
    </i>
    <i>
      <x v="59"/>
      <x v="26"/>
    </i>
    <i r="1">
      <x v="60"/>
    </i>
    <i r="1">
      <x v="89"/>
    </i>
    <i r="1">
      <x v="137"/>
    </i>
    <i r="1">
      <x v="331"/>
    </i>
    <i t="default">
      <x v="59"/>
    </i>
    <i>
      <x v="65"/>
      <x v="103"/>
    </i>
    <i t="default">
      <x v="65"/>
    </i>
    <i>
      <x v="84"/>
      <x v="144"/>
    </i>
    <i t="default">
      <x v="84"/>
    </i>
    <i>
      <x v="85"/>
      <x v="145"/>
    </i>
    <i t="default">
      <x v="85"/>
    </i>
    <i>
      <x v="109"/>
      <x v="185"/>
    </i>
    <i t="default">
      <x v="109"/>
    </i>
    <i>
      <x v="124"/>
      <x v="227"/>
    </i>
    <i t="default">
      <x v="124"/>
    </i>
    <i>
      <x v="187"/>
      <x v="336"/>
    </i>
    <i t="default">
      <x v="18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2">
    <format dxfId="72">
      <pivotArea collapsedLevelsAreSubtotals="1" fieldPosition="0">
        <references count="1">
          <reference field="10" count="0"/>
        </references>
      </pivotArea>
    </format>
    <format dxfId="71">
      <pivotArea outline="0" collapsedLevelsAreSubtotals="1" fieldPosition="0"/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8DAA76-E6A8-45DC-9AE1-9EE97A3C0F9F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54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h="1" sd="0" x="2"/>
        <item h="1" sd="0" x="3"/>
        <item h="1" sd="0" x="4"/>
        <item h="1" sd="0" x="5"/>
        <item h="1" sd="0" x="6"/>
        <item h="1"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sd="0" x="17"/>
        <item h="1"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28">
    <i>
      <x v="22"/>
      <x v="33"/>
    </i>
    <i t="default">
      <x v="22"/>
    </i>
    <i>
      <x v="37"/>
      <x v="58"/>
    </i>
    <i r="1">
      <x v="202"/>
    </i>
    <i r="1">
      <x v="209"/>
    </i>
    <i t="default">
      <x v="37"/>
    </i>
    <i>
      <x v="49"/>
      <x v="76"/>
    </i>
    <i r="1">
      <x v="193"/>
    </i>
    <i r="1">
      <x v="330"/>
    </i>
    <i t="default">
      <x v="49"/>
    </i>
    <i>
      <x v="55"/>
      <x v="84"/>
    </i>
    <i r="1">
      <x v="93"/>
    </i>
    <i r="1">
      <x v="337"/>
    </i>
    <i t="default">
      <x v="55"/>
    </i>
    <i>
      <x v="58"/>
      <x v="87"/>
    </i>
    <i t="default">
      <x v="58"/>
    </i>
    <i>
      <x v="122"/>
      <x v="72"/>
    </i>
    <i r="1">
      <x v="220"/>
    </i>
    <i r="1">
      <x v="285"/>
    </i>
    <i t="default">
      <x v="122"/>
    </i>
    <i>
      <x v="130"/>
      <x v="240"/>
    </i>
    <i t="default">
      <x v="130"/>
    </i>
    <i>
      <x v="161"/>
      <x v="41"/>
    </i>
    <i r="1">
      <x v="105"/>
    </i>
    <i r="1">
      <x v="232"/>
    </i>
    <i r="1">
      <x v="286"/>
    </i>
    <i t="default">
      <x v="161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60">
      <pivotArea collapsedLevelsAreSubtotals="1" fieldPosition="0">
        <references count="1">
          <reference field="10" count="0"/>
        </references>
      </pivotArea>
    </format>
    <format dxfId="59">
      <pivotArea outline="0" collapsedLevelsAreSubtotals="1" fieldPosition="0"/>
    </format>
    <format dxfId="58">
      <pivotArea outline="0" fieldPosition="0">
        <references count="1">
          <reference field="4294967294" count="1" selected="0">
            <x v="4"/>
          </reference>
        </references>
      </pivotArea>
    </format>
    <format dxfId="57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56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BECE2DD-D3ED-4A59-A6BF-D71E016E8407}" name="PivotTable18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54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x="17"/>
        <item h="1"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28">
    <i>
      <x v="22"/>
      <x v="33"/>
    </i>
    <i t="default">
      <x v="22"/>
    </i>
    <i>
      <x v="37"/>
      <x v="58"/>
    </i>
    <i r="1">
      <x v="202"/>
    </i>
    <i r="1">
      <x v="209"/>
    </i>
    <i t="default">
      <x v="37"/>
    </i>
    <i>
      <x v="49"/>
      <x v="76"/>
    </i>
    <i r="1">
      <x v="193"/>
    </i>
    <i r="1">
      <x v="330"/>
    </i>
    <i t="default">
      <x v="49"/>
    </i>
    <i>
      <x v="55"/>
      <x v="84"/>
    </i>
    <i r="1">
      <x v="93"/>
    </i>
    <i r="1">
      <x v="337"/>
    </i>
    <i t="default">
      <x v="55"/>
    </i>
    <i>
      <x v="58"/>
      <x v="87"/>
    </i>
    <i t="default">
      <x v="58"/>
    </i>
    <i>
      <x v="122"/>
      <x v="72"/>
    </i>
    <i r="1">
      <x v="220"/>
    </i>
    <i r="1">
      <x v="285"/>
    </i>
    <i t="default">
      <x v="122"/>
    </i>
    <i>
      <x v="130"/>
      <x v="240"/>
    </i>
    <i t="default">
      <x v="130"/>
    </i>
    <i>
      <x v="161"/>
      <x v="41"/>
    </i>
    <i r="1">
      <x v="105"/>
    </i>
    <i r="1">
      <x v="232"/>
    </i>
    <i r="1">
      <x v="286"/>
    </i>
    <i t="default">
      <x v="161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2">
    <format dxfId="62">
      <pivotArea collapsedLevelsAreSubtotals="1" fieldPosition="0">
        <references count="1">
          <reference field="10" count="0"/>
        </references>
      </pivotArea>
    </format>
    <format dxfId="61">
      <pivotArea outline="0" collapsedLevelsAreSubtotals="1" fieldPosition="0"/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58C602-19A9-4C60-BC82-36395DFFBBFD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51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h="1" sd="0" x="2"/>
        <item h="1" sd="0" x="3"/>
        <item h="1" sd="0" x="4"/>
        <item h="1" sd="0" x="5"/>
        <item h="1" sd="0" x="6"/>
        <item h="1"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h="1" sd="0" x="17"/>
        <item sd="0" x="18"/>
        <item h="1"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25">
    <i>
      <x v="54"/>
      <x v="277"/>
    </i>
    <i t="default">
      <x v="54"/>
    </i>
    <i>
      <x v="57"/>
      <x v="278"/>
    </i>
    <i t="default">
      <x v="57"/>
    </i>
    <i>
      <x v="82"/>
      <x v="282"/>
    </i>
    <i t="default">
      <x v="82"/>
    </i>
    <i>
      <x v="86"/>
      <x v="283"/>
    </i>
    <i r="1">
      <x v="288"/>
    </i>
    <i r="1">
      <x v="292"/>
    </i>
    <i t="default">
      <x v="86"/>
    </i>
    <i>
      <x v="117"/>
      <x v="275"/>
    </i>
    <i r="1">
      <x v="280"/>
    </i>
    <i r="1">
      <x v="281"/>
    </i>
    <i r="1">
      <x v="284"/>
    </i>
    <i r="1">
      <x v="285"/>
    </i>
    <i r="1">
      <x v="286"/>
    </i>
    <i t="default">
      <x v="117"/>
    </i>
    <i>
      <x v="166"/>
      <x v="276"/>
    </i>
    <i r="1">
      <x v="290"/>
    </i>
    <i t="default">
      <x v="166"/>
    </i>
    <i>
      <x v="168"/>
      <x v="287"/>
    </i>
    <i r="1">
      <x v="289"/>
    </i>
    <i r="1">
      <x v="291"/>
    </i>
    <i t="default">
      <x v="168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50">
      <pivotArea collapsedLevelsAreSubtotals="1" fieldPosition="0">
        <references count="1">
          <reference field="10" count="0"/>
        </references>
      </pivotArea>
    </format>
    <format dxfId="49">
      <pivotArea outline="0" collapsedLevelsAreSubtotals="1" fieldPosition="0"/>
    </format>
    <format dxfId="48">
      <pivotArea outline="0" fieldPosition="0">
        <references count="1">
          <reference field="4294967294" count="1" selected="0">
            <x v="4"/>
          </reference>
        </references>
      </pivotArea>
    </format>
    <format dxfId="47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46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2300CB-FB66-4E0A-902E-3042B942A009}" name="PivotTable17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51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h="1"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25">
    <i>
      <x v="54"/>
      <x v="277"/>
    </i>
    <i t="default">
      <x v="54"/>
    </i>
    <i>
      <x v="57"/>
      <x v="278"/>
    </i>
    <i t="default">
      <x v="57"/>
    </i>
    <i>
      <x v="82"/>
      <x v="282"/>
    </i>
    <i t="default">
      <x v="82"/>
    </i>
    <i>
      <x v="86"/>
      <x v="283"/>
    </i>
    <i r="1">
      <x v="288"/>
    </i>
    <i r="1">
      <x v="292"/>
    </i>
    <i t="default">
      <x v="86"/>
    </i>
    <i>
      <x v="117"/>
      <x v="275"/>
    </i>
    <i r="1">
      <x v="280"/>
    </i>
    <i r="1">
      <x v="281"/>
    </i>
    <i r="1">
      <x v="284"/>
    </i>
    <i r="1">
      <x v="285"/>
    </i>
    <i r="1">
      <x v="286"/>
    </i>
    <i t="default">
      <x v="117"/>
    </i>
    <i>
      <x v="166"/>
      <x v="276"/>
    </i>
    <i r="1">
      <x v="290"/>
    </i>
    <i t="default">
      <x v="166"/>
    </i>
    <i>
      <x v="168"/>
      <x v="287"/>
    </i>
    <i r="1">
      <x v="289"/>
    </i>
    <i r="1">
      <x v="291"/>
    </i>
    <i t="default">
      <x v="168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2">
    <format dxfId="52">
      <pivotArea collapsedLevelsAreSubtotals="1" fieldPosition="0">
        <references count="1">
          <reference field="10" count="0"/>
        </references>
      </pivotArea>
    </format>
    <format dxfId="51">
      <pivotArea outline="0" collapsedLevelsAreSubtotals="1" fieldPosition="0"/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0B74F7-C1BE-46BF-97F7-21E60A012A23}" name="PivotTable16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63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x="19"/>
        <item h="1"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37">
    <i>
      <x v="35"/>
      <x v="293"/>
    </i>
    <i t="default">
      <x v="35"/>
    </i>
    <i>
      <x v="36"/>
      <x v="294"/>
    </i>
    <i t="default">
      <x v="36"/>
    </i>
    <i>
      <x v="61"/>
      <x v="296"/>
    </i>
    <i t="default">
      <x v="61"/>
    </i>
    <i>
      <x v="92"/>
      <x v="297"/>
    </i>
    <i t="default">
      <x v="92"/>
    </i>
    <i>
      <x v="98"/>
      <x v="305"/>
    </i>
    <i t="default">
      <x v="98"/>
    </i>
    <i>
      <x v="99"/>
      <x v="299"/>
    </i>
    <i t="default">
      <x v="99"/>
    </i>
    <i>
      <x v="100"/>
      <x v="298"/>
    </i>
    <i t="default">
      <x v="100"/>
    </i>
    <i>
      <x v="101"/>
      <x v="301"/>
    </i>
    <i t="default">
      <x v="101"/>
    </i>
    <i>
      <x v="102"/>
      <x v="302"/>
    </i>
    <i t="default">
      <x v="102"/>
    </i>
    <i>
      <x v="103"/>
      <x v="304"/>
    </i>
    <i t="default">
      <x v="103"/>
    </i>
    <i>
      <x v="104"/>
      <x v="300"/>
    </i>
    <i t="default">
      <x v="104"/>
    </i>
    <i>
      <x v="105"/>
      <x v="307"/>
    </i>
    <i t="default">
      <x v="105"/>
    </i>
    <i>
      <x v="106"/>
      <x v="308"/>
    </i>
    <i t="default">
      <x v="106"/>
    </i>
    <i>
      <x v="108"/>
      <x v="309"/>
    </i>
    <i t="default">
      <x v="108"/>
    </i>
    <i>
      <x v="154"/>
      <x v="310"/>
    </i>
    <i t="default">
      <x v="154"/>
    </i>
    <i>
      <x v="156"/>
      <x v="311"/>
    </i>
    <i t="default">
      <x v="156"/>
    </i>
    <i>
      <x v="157"/>
      <x v="312"/>
    </i>
    <i t="default">
      <x v="157"/>
    </i>
    <i>
      <x v="186"/>
      <x v="295"/>
    </i>
    <i t="default">
      <x v="186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2">
    <format dxfId="34">
      <pivotArea collapsedLevelsAreSubtotals="1" fieldPosition="0">
        <references count="1">
          <reference field="10" count="0"/>
        </references>
      </pivotArea>
    </format>
    <format dxfId="33">
      <pivotArea outline="0" collapsedLevelsAreSubtotals="1" fieldPosition="0"/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CF8FC02-E32C-42F9-BCCC-A07130916019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63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1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9"/>
        <item x="338"/>
        <item m="1" x="340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h="1" sd="0" x="2"/>
        <item h="1" sd="0" x="3"/>
        <item h="1" sd="0" x="4"/>
        <item h="1" sd="0" x="5"/>
        <item h="1" sd="0" x="6"/>
        <item h="1"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h="1" sd="0" x="17"/>
        <item h="1" sd="0" x="18"/>
        <item sd="0" x="19"/>
        <item h="1"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37">
    <i>
      <x v="35"/>
      <x v="293"/>
    </i>
    <i t="default">
      <x v="35"/>
    </i>
    <i>
      <x v="36"/>
      <x v="294"/>
    </i>
    <i t="default">
      <x v="36"/>
    </i>
    <i>
      <x v="61"/>
      <x v="296"/>
    </i>
    <i t="default">
      <x v="61"/>
    </i>
    <i>
      <x v="92"/>
      <x v="297"/>
    </i>
    <i t="default">
      <x v="92"/>
    </i>
    <i>
      <x v="98"/>
      <x v="305"/>
    </i>
    <i t="default">
      <x v="98"/>
    </i>
    <i>
      <x v="99"/>
      <x v="299"/>
    </i>
    <i t="default">
      <x v="99"/>
    </i>
    <i>
      <x v="100"/>
      <x v="298"/>
    </i>
    <i t="default">
      <x v="100"/>
    </i>
    <i>
      <x v="101"/>
      <x v="301"/>
    </i>
    <i t="default">
      <x v="101"/>
    </i>
    <i>
      <x v="102"/>
      <x v="302"/>
    </i>
    <i t="default">
      <x v="102"/>
    </i>
    <i>
      <x v="103"/>
      <x v="304"/>
    </i>
    <i t="default">
      <x v="103"/>
    </i>
    <i>
      <x v="104"/>
      <x v="300"/>
    </i>
    <i t="default">
      <x v="104"/>
    </i>
    <i>
      <x v="105"/>
      <x v="307"/>
    </i>
    <i t="default">
      <x v="105"/>
    </i>
    <i>
      <x v="106"/>
      <x v="308"/>
    </i>
    <i t="default">
      <x v="106"/>
    </i>
    <i>
      <x v="108"/>
      <x v="309"/>
    </i>
    <i t="default">
      <x v="108"/>
    </i>
    <i>
      <x v="154"/>
      <x v="310"/>
    </i>
    <i t="default">
      <x v="154"/>
    </i>
    <i>
      <x v="156"/>
      <x v="311"/>
    </i>
    <i t="default">
      <x v="156"/>
    </i>
    <i>
      <x v="157"/>
      <x v="312"/>
    </i>
    <i t="default">
      <x v="157"/>
    </i>
    <i>
      <x v="186"/>
      <x v="295"/>
    </i>
    <i t="default">
      <x v="186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39">
      <pivotArea collapsedLevelsAreSubtotals="1" fieldPosition="0">
        <references count="1">
          <reference field="10" count="0"/>
        </references>
      </pivotArea>
    </format>
    <format dxfId="38">
      <pivotArea outline="0" collapsedLevelsAreSubtotals="1" fieldPosition="0"/>
    </format>
    <format dxfId="37">
      <pivotArea outline="0" fieldPosition="0">
        <references count="1">
          <reference field="4294967294" count="1" selected="0">
            <x v="4"/>
          </reference>
        </references>
      </pivotArea>
    </format>
    <format dxfId="36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35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75FA76-D6CA-48F6-B5C1-C9FE9A8C8903}" name="PivotTable6" cacheId="660" dataPosition="0" applyNumberFormats="0" applyBorderFormats="0" applyFontFormats="0" applyPatternFormats="0" applyAlignmentFormats="0" applyWidthHeightFormats="1" dataCaption=" " updatedVersion="8" minRefreshableVersion="3" useAutoFormatting="1" itemPrintTitles="1" createdVersion="8" indent="0" compact="0" compactData="0" multipleFieldFilters="0" chartFormat="4">
  <location ref="A25:G61" firstHeaderRow="1" firstDataRow="2" firstDataCol="2" rowPageCount="2" colPageCount="1"/>
  <pivotFields count="24">
    <pivotField axis="axisPage" compact="0" outline="0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t="default"/>
      </items>
    </pivotField>
    <pivotField compact="0" outline="0" showAll="0"/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sd="0" x="0"/>
        <item h="1" sd="0" x="1"/>
        <item h="1" sd="0" x="2"/>
        <item h="1" sd="0" x="3"/>
        <item h="1" sd="0" x="4"/>
        <item h="1" sd="0" x="5"/>
        <item h="1" sd="0" x="6"/>
        <item h="1"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h="1" sd="0" x="17"/>
        <item h="1" sd="0" x="18"/>
        <item h="1" sd="0" x="19"/>
        <item sd="0" x="20"/>
        <item h="1" x="21"/>
        <item h="1" m="1" x="22"/>
        <item t="default" sd="0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dragToRow="0" dragToCol="0" dragToPage="0" showAll="0" defaultSubtota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35">
    <i>
      <x v="26"/>
      <x v="42"/>
    </i>
    <i r="1">
      <x v="147"/>
    </i>
    <i t="default">
      <x v="26"/>
    </i>
    <i>
      <x v="31"/>
      <x v="50"/>
    </i>
    <i r="1">
      <x v="205"/>
    </i>
    <i r="1">
      <x v="263"/>
    </i>
    <i t="default">
      <x v="31"/>
    </i>
    <i>
      <x v="39"/>
      <x v="61"/>
    </i>
    <i r="1">
      <x v="113"/>
    </i>
    <i r="1">
      <x v="206"/>
    </i>
    <i r="1">
      <x v="215"/>
    </i>
    <i r="1">
      <x v="276"/>
    </i>
    <i r="1">
      <x v="302"/>
    </i>
    <i r="1">
      <x v="338"/>
    </i>
    <i t="default">
      <x v="39"/>
    </i>
    <i>
      <x v="44"/>
      <x v="68"/>
    </i>
    <i t="default">
      <x v="44"/>
    </i>
    <i>
      <x v="111"/>
      <x v="192"/>
    </i>
    <i r="1">
      <x v="213"/>
    </i>
    <i r="1">
      <x v="294"/>
    </i>
    <i t="default">
      <x v="111"/>
    </i>
    <i>
      <x v="126"/>
      <x v="40"/>
    </i>
    <i r="1">
      <x v="231"/>
    </i>
    <i t="default">
      <x v="126"/>
    </i>
    <i>
      <x v="133"/>
      <x v="95"/>
    </i>
    <i r="1">
      <x v="152"/>
    </i>
    <i r="1">
      <x v="243"/>
    </i>
    <i t="default">
      <x v="133"/>
    </i>
    <i>
      <x v="162"/>
      <x v="289"/>
    </i>
    <i t="default">
      <x v="162"/>
    </i>
    <i>
      <x v="183"/>
      <x v="74"/>
    </i>
    <i r="1">
      <x v="224"/>
    </i>
    <i r="1">
      <x v="328"/>
    </i>
    <i t="default">
      <x v="183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0" hier="-1"/>
    <pageField fld="12" hier="-1"/>
  </pageFields>
  <dataFields count="5">
    <dataField name="Sum of Full year Req £" fld="19" baseField="0" baseItem="0"/>
    <dataField name="Sum of Request YTD £" fld="17" baseField="7" baseItem="159"/>
    <dataField name="Sum of Received £" fld="18" baseField="0" baseItem="0" numFmtId="3"/>
    <dataField name="Sum of Balance YTD" fld="22" baseField="0" baseItem="0"/>
    <dataField name="Sum of PS % recovery YTD" fld="21" baseField="0" baseItem="0" numFmtId="10"/>
  </dataFields>
  <formats count="5">
    <format dxfId="27">
      <pivotArea collapsedLevelsAreSubtotals="1" fieldPosition="0">
        <references count="1">
          <reference field="10" count="0"/>
        </references>
      </pivotArea>
    </format>
    <format dxfId="26">
      <pivotArea outline="0" collapsedLevelsAreSubtotals="1" fieldPosition="0"/>
    </format>
    <format dxfId="25">
      <pivotArea outline="0" fieldPosition="0">
        <references count="1">
          <reference field="4294967294" count="1" selected="0">
            <x v="4"/>
          </reference>
        </references>
      </pivotArea>
    </format>
    <format dxfId="24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23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2224DF-7595-4440-8FBF-E4F65F5B4FE8}" name="PivotTable15" cacheId="660" dataPosition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I25:N61" firstHeaderRow="1" firstDataRow="2" firstDataCol="2" rowPageCount="1" colPageCount="1"/>
  <pivotFields count="24">
    <pivotField compact="0" outline="0" multipleItemSelectionAllowed="1" showAll="0"/>
    <pivotField axis="axisCol" compact="0" outline="0" showAll="0">
      <items count="7">
        <item x="3"/>
        <item x="1"/>
        <item x="2"/>
        <item h="1" x="0"/>
        <item h="1" x="4"/>
        <item h="1" m="1" x="5"/>
        <item t="default"/>
      </items>
    </pivotField>
    <pivotField compact="0" outline="0" showAll="0"/>
    <pivotField compact="0" outline="0" showAll="0"/>
    <pivotField compact="0" outline="0" multipleItemSelectionAllowed="1" showAll="0"/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341">
        <item x="52"/>
        <item x="96"/>
        <item x="45"/>
        <item x="195"/>
        <item x="115"/>
        <item x="81"/>
        <item x="119"/>
        <item x="217"/>
        <item x="122"/>
        <item x="123"/>
        <item x="198"/>
        <item x="168"/>
        <item x="66"/>
        <item x="148"/>
        <item x="112"/>
        <item x="126"/>
        <item x="128"/>
        <item x="201"/>
        <item x="204"/>
        <item x="163"/>
        <item x="229"/>
        <item x="230"/>
        <item x="231"/>
        <item x="232"/>
        <item x="240"/>
        <item x="233"/>
        <item x="244"/>
        <item x="234"/>
        <item x="235"/>
        <item x="167"/>
        <item x="129"/>
        <item x="82"/>
        <item x="236"/>
        <item x="252"/>
        <item x="271"/>
        <item x="153"/>
        <item x="154"/>
        <item x="155"/>
        <item x="99"/>
        <item x="98"/>
        <item x="309"/>
        <item x="253"/>
        <item x="311"/>
        <item x="0"/>
        <item x="35"/>
        <item x="79"/>
        <item x="169"/>
        <item x="100"/>
        <item x="116"/>
        <item x="46"/>
        <item x="330"/>
        <item x="140"/>
        <item x="124"/>
        <item x="64"/>
        <item x="65"/>
        <item x="289"/>
        <item x="113"/>
        <item x="290"/>
        <item x="255"/>
        <item x="218"/>
        <item x="242"/>
        <item x="313"/>
        <item x="272"/>
        <item x="141"/>
        <item x="28"/>
        <item x="85"/>
        <item x="29"/>
        <item x="30"/>
        <item x="333"/>
        <item x="221"/>
        <item x="223"/>
        <item x="130"/>
        <item x="258"/>
        <item x="151"/>
        <item x="315"/>
        <item x="47"/>
        <item x="261"/>
        <item x="120"/>
        <item x="243"/>
        <item x="31"/>
        <item x="32"/>
        <item x="161"/>
        <item x="152"/>
        <item x="273"/>
        <item x="264"/>
        <item x="86"/>
        <item x="274"/>
        <item x="267"/>
        <item x="275"/>
        <item x="246"/>
        <item x="95"/>
        <item x="165"/>
        <item x="205"/>
        <item x="266"/>
        <item x="292"/>
        <item x="318"/>
        <item x="68"/>
        <item x="209"/>
        <item x="212"/>
        <item x="49"/>
        <item x="101"/>
        <item x="103"/>
        <item x="143"/>
        <item x="238"/>
        <item x="173"/>
        <item x="268"/>
        <item x="2"/>
        <item x="3"/>
        <item x="10"/>
        <item x="80"/>
        <item x="208"/>
        <item x="70"/>
        <item x="69"/>
        <item x="314"/>
        <item x="156"/>
        <item x="225"/>
        <item x="276"/>
        <item x="76"/>
        <item x="75"/>
        <item x="77"/>
        <item x="78"/>
        <item x="226"/>
        <item x="175"/>
        <item x="176"/>
        <item x="177"/>
        <item x="203"/>
        <item x="178"/>
        <item x="104"/>
        <item x="202"/>
        <item x="134"/>
        <item x="12"/>
        <item x="105"/>
        <item x="277"/>
        <item x="144"/>
        <item x="13"/>
        <item x="335"/>
        <item x="117"/>
        <item x="247"/>
        <item x="278"/>
        <item x="245"/>
        <item x="180"/>
        <item x="199"/>
        <item x="14"/>
        <item x="136"/>
        <item x="237"/>
        <item x="239"/>
        <item x="279"/>
        <item x="312"/>
        <item x="67"/>
        <item x="84"/>
        <item x="15"/>
        <item x="188"/>
        <item x="320"/>
        <item x="227"/>
        <item x="53"/>
        <item x="293"/>
        <item x="54"/>
        <item x="280"/>
        <item x="157"/>
        <item x="19"/>
        <item x="83"/>
        <item x="249"/>
        <item x="17"/>
        <item x="281"/>
        <item x="183"/>
        <item x="164"/>
        <item x="4"/>
        <item x="97"/>
        <item x="87"/>
        <item x="11"/>
        <item x="48"/>
        <item x="301"/>
        <item x="295"/>
        <item x="299"/>
        <item x="297"/>
        <item x="298"/>
        <item x="294"/>
        <item x="300"/>
        <item x="296"/>
        <item x="302"/>
        <item x="303"/>
        <item x="304"/>
        <item x="88"/>
        <item x="71"/>
        <item x="305"/>
        <item x="250"/>
        <item x="213"/>
        <item x="118"/>
        <item x="219"/>
        <item x="33"/>
        <item x="196"/>
        <item x="206"/>
        <item x="321"/>
        <item x="263"/>
        <item x="106"/>
        <item x="109"/>
        <item x="5"/>
        <item x="89"/>
        <item x="135"/>
        <item x="158"/>
        <item x="145"/>
        <item x="7"/>
        <item x="257"/>
        <item x="21"/>
        <item x="187"/>
        <item x="331"/>
        <item x="323"/>
        <item x="16"/>
        <item x="18"/>
        <item x="256"/>
        <item x="55"/>
        <item x="56"/>
        <item x="159"/>
        <item x="324"/>
        <item x="22"/>
        <item x="325"/>
        <item x="166"/>
        <item x="6"/>
        <item x="90"/>
        <item x="93"/>
        <item x="259"/>
        <item x="210"/>
        <item x="50"/>
        <item x="23"/>
        <item x="316"/>
        <item x="72"/>
        <item x="127"/>
        <item x="241"/>
        <item x="34"/>
        <item x="91"/>
        <item x="200"/>
        <item x="310"/>
        <item x="269"/>
        <item x="138"/>
        <item x="131"/>
        <item x="146"/>
        <item x="110"/>
        <item x="282"/>
        <item x="132"/>
        <item x="73"/>
        <item x="270"/>
        <item x="36"/>
        <item x="107"/>
        <item x="319"/>
        <item x="228"/>
        <item x="51"/>
        <item x="224"/>
        <item x="211"/>
        <item x="92"/>
        <item x="222"/>
        <item x="37"/>
        <item x="38"/>
        <item x="39"/>
        <item x="40"/>
        <item x="41"/>
        <item x="42"/>
        <item x="43"/>
        <item x="44"/>
        <item x="336"/>
        <item x="24"/>
        <item x="337"/>
        <item x="334"/>
        <item x="25"/>
        <item x="332"/>
        <item x="283"/>
        <item x="108"/>
        <item x="174"/>
        <item x="170"/>
        <item x="197"/>
        <item x="189"/>
        <item x="190"/>
        <item x="191"/>
        <item x="192"/>
        <item x="186"/>
        <item x="193"/>
        <item x="194"/>
        <item x="327"/>
        <item x="102"/>
        <item x="220"/>
        <item x="306"/>
        <item x="26"/>
        <item x="307"/>
        <item x="284"/>
        <item x="308"/>
        <item x="1"/>
        <item x="260"/>
        <item x="254"/>
        <item x="160"/>
        <item x="338"/>
        <item x="329"/>
        <item x="137"/>
        <item x="111"/>
        <item x="121"/>
        <item x="179"/>
        <item x="322"/>
        <item x="285"/>
        <item x="214"/>
        <item x="286"/>
        <item x="94"/>
        <item x="287"/>
        <item x="8"/>
        <item x="142"/>
        <item x="328"/>
        <item x="139"/>
        <item x="133"/>
        <item x="147"/>
        <item x="185"/>
        <item x="184"/>
        <item x="181"/>
        <item x="171"/>
        <item x="61"/>
        <item x="57"/>
        <item x="58"/>
        <item x="59"/>
        <item x="60"/>
        <item x="62"/>
        <item x="63"/>
        <item x="172"/>
        <item x="162"/>
        <item x="149"/>
        <item x="125"/>
        <item x="114"/>
        <item x="215"/>
        <item x="74"/>
        <item x="288"/>
        <item x="182"/>
        <item x="9"/>
        <item x="27"/>
        <item x="317"/>
        <item x="20"/>
        <item x="262"/>
        <item x="248"/>
        <item x="207"/>
        <item x="216"/>
        <item x="291"/>
        <item x="150"/>
        <item x="251"/>
        <item x="265"/>
        <item x="326"/>
        <item m="1" x="340"/>
        <item x="339"/>
      </items>
    </pivotField>
    <pivotField axis="axisRow" compact="0" outline="0" showAll="0">
      <items count="191">
        <item x="33"/>
        <item x="67"/>
        <item x="28"/>
        <item x="114"/>
        <item x="79"/>
        <item x="123"/>
        <item x="80"/>
        <item x="81"/>
        <item x="115"/>
        <item x="76"/>
        <item x="82"/>
        <item x="116"/>
        <item x="128"/>
        <item x="129"/>
        <item x="130"/>
        <item x="131"/>
        <item x="139"/>
        <item x="132"/>
        <item x="133"/>
        <item x="134"/>
        <item x="1"/>
        <item x="135"/>
        <item x="146"/>
        <item x="92"/>
        <item x="69"/>
        <item x="68"/>
        <item x="180"/>
        <item x="19"/>
        <item x="55"/>
        <item x="70"/>
        <item x="29"/>
        <item x="186"/>
        <item x="85"/>
        <item x="45"/>
        <item x="46"/>
        <item x="161"/>
        <item x="162"/>
        <item x="148"/>
        <item x="124"/>
        <item x="181"/>
        <item x="86"/>
        <item x="57"/>
        <item x="13"/>
        <item x="14"/>
        <item x="187"/>
        <item x="126"/>
        <item x="121"/>
        <item x="143"/>
        <item x="30"/>
        <item x="150"/>
        <item x="142"/>
        <item x="15"/>
        <item x="16"/>
        <item x="91"/>
        <item x="156"/>
        <item x="151"/>
        <item x="58"/>
        <item x="157"/>
        <item x="152"/>
        <item x="141"/>
        <item x="66"/>
        <item x="164"/>
        <item x="48"/>
        <item x="120"/>
        <item x="32"/>
        <item x="137"/>
        <item x="125"/>
        <item x="99"/>
        <item x="118"/>
        <item x="50"/>
        <item x="49"/>
        <item x="93"/>
        <item x="54"/>
        <item x="127"/>
        <item x="97"/>
        <item x="100"/>
        <item x="71"/>
        <item x="5"/>
        <item x="72"/>
        <item x="87"/>
        <item x="6"/>
        <item x="78"/>
        <item x="158"/>
        <item x="102"/>
        <item x="136"/>
        <item x="138"/>
        <item x="159"/>
        <item x="47"/>
        <item x="7"/>
        <item x="107"/>
        <item x="56"/>
        <item x="34"/>
        <item x="165"/>
        <item x="35"/>
        <item x="8"/>
        <item x="96"/>
        <item x="59"/>
        <item x="31"/>
        <item x="172"/>
        <item x="167"/>
        <item x="166"/>
        <item x="169"/>
        <item x="170"/>
        <item x="171"/>
        <item x="168"/>
        <item x="173"/>
        <item x="174"/>
        <item x="60"/>
        <item x="175"/>
        <item x="144"/>
        <item x="17"/>
        <item x="184"/>
        <item x="61"/>
        <item x="88"/>
        <item x="2"/>
        <item x="9"/>
        <item x="106"/>
        <item x="154"/>
        <item x="37"/>
        <item x="94"/>
        <item x="62"/>
        <item x="64"/>
        <item x="149"/>
        <item x="51"/>
        <item x="140"/>
        <item x="18"/>
        <item x="179"/>
        <item x="84"/>
        <item x="89"/>
        <item x="52"/>
        <item x="153"/>
        <item x="12"/>
        <item x="73"/>
        <item x="183"/>
        <item x="119"/>
        <item x="63"/>
        <item x="36"/>
        <item x="20"/>
        <item x="21"/>
        <item x="22"/>
        <item x="23"/>
        <item x="24"/>
        <item x="25"/>
        <item x="26"/>
        <item x="27"/>
        <item x="4"/>
        <item x="74"/>
        <item x="108"/>
        <item x="109"/>
        <item x="110"/>
        <item x="111"/>
        <item x="105"/>
        <item x="112"/>
        <item x="113"/>
        <item x="176"/>
        <item x="10"/>
        <item x="177"/>
        <item x="178"/>
        <item x="0"/>
        <item x="98"/>
        <item x="77"/>
        <item x="147"/>
        <item x="185"/>
        <item x="83"/>
        <item x="75"/>
        <item x="101"/>
        <item x="155"/>
        <item x="65"/>
        <item x="160"/>
        <item x="3"/>
        <item x="104"/>
        <item x="103"/>
        <item x="42"/>
        <item x="38"/>
        <item x="39"/>
        <item x="40"/>
        <item x="41"/>
        <item x="43"/>
        <item x="44"/>
        <item x="95"/>
        <item x="90"/>
        <item x="53"/>
        <item x="11"/>
        <item x="182"/>
        <item x="122"/>
        <item x="117"/>
        <item x="163"/>
        <item x="145"/>
        <item x="188"/>
        <item m="1" x="189"/>
        <item t="default"/>
      </items>
    </pivotField>
    <pivotField axis="axisPage" compact="0" outline="0" multipleItemSelectionAllowed="1" showAl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x="20"/>
        <item h="1" x="21"/>
        <item h="1" m="1" x="2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11"/>
    <field x="10"/>
  </rowFields>
  <rowItems count="35">
    <i>
      <x v="26"/>
      <x v="42"/>
    </i>
    <i r="1">
      <x v="147"/>
    </i>
    <i t="default">
      <x v="26"/>
    </i>
    <i>
      <x v="31"/>
      <x v="50"/>
    </i>
    <i r="1">
      <x v="205"/>
    </i>
    <i r="1">
      <x v="263"/>
    </i>
    <i t="default">
      <x v="31"/>
    </i>
    <i>
      <x v="39"/>
      <x v="61"/>
    </i>
    <i r="1">
      <x v="113"/>
    </i>
    <i r="1">
      <x v="206"/>
    </i>
    <i r="1">
      <x v="215"/>
    </i>
    <i r="1">
      <x v="276"/>
    </i>
    <i r="1">
      <x v="302"/>
    </i>
    <i r="1">
      <x v="338"/>
    </i>
    <i t="default">
      <x v="39"/>
    </i>
    <i>
      <x v="44"/>
      <x v="68"/>
    </i>
    <i t="default">
      <x v="44"/>
    </i>
    <i>
      <x v="111"/>
      <x v="192"/>
    </i>
    <i r="1">
      <x v="213"/>
    </i>
    <i r="1">
      <x v="294"/>
    </i>
    <i t="default">
      <x v="111"/>
    </i>
    <i>
      <x v="126"/>
      <x v="40"/>
    </i>
    <i r="1">
      <x v="231"/>
    </i>
    <i t="default">
      <x v="126"/>
    </i>
    <i>
      <x v="133"/>
      <x v="95"/>
    </i>
    <i r="1">
      <x v="152"/>
    </i>
    <i r="1">
      <x v="243"/>
    </i>
    <i t="default">
      <x v="133"/>
    </i>
    <i>
      <x v="162"/>
      <x v="289"/>
    </i>
    <i t="default">
      <x v="162"/>
    </i>
    <i>
      <x v="183"/>
      <x v="74"/>
    </i>
    <i r="1">
      <x v="224"/>
    </i>
    <i r="1">
      <x v="328"/>
    </i>
    <i t="default">
      <x v="183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12" hier="-1"/>
  </pageFields>
  <dataFields count="1">
    <dataField name="Sum of Historical shortfall" fld="20" baseField="0" baseItem="0"/>
  </dataFields>
  <formats count="2">
    <format dxfId="32">
      <pivotArea collapsedLevelsAreSubtotals="1" fieldPosition="0">
        <references count="1">
          <reference field="10" count="0"/>
        </references>
      </pivotArea>
    </format>
    <format dxfId="31">
      <pivotArea outline="0" collapsedLevelsAreSubtotals="1" fieldPosition="0"/>
    </format>
  </formats>
  <pivotTableStyleInfo name="PivotStyleMedium13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353A59-2960-435E-8E3A-EC7846B26446}" name="PivotTable18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37">
  <location ref="B294:G302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5">
    <i>
      <x v="154"/>
    </i>
    <i>
      <x v="155"/>
    </i>
    <i>
      <x v="158"/>
    </i>
    <i>
      <x v="160"/>
    </i>
    <i t="grand">
      <x/>
    </i>
  </colItems>
  <pageFields count="2">
    <pageField fld="12" item="18" hier="-1"/>
    <pageField fld="2" item="0" hier="-1"/>
  </pageFields>
  <dataFields count="1">
    <dataField name="Sum of PS % recovery" fld="21" baseField="0" baseItem="0" numFmtId="10"/>
  </dataFields>
  <formats count="1">
    <format dxfId="2">
      <pivotArea outline="0" collapsedLevelsAreSubtotals="1" fieldPosition="0"/>
    </format>
  </formats>
  <chartFormats count="6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3" format="35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3" format="35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55"/>
          </reference>
        </references>
      </pivotArea>
    </chartFormat>
    <chartFormat chart="33" format="36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58"/>
          </reference>
        </references>
      </pivotArea>
    </chartFormat>
    <chartFormat chart="33" format="36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60"/>
          </reference>
        </references>
      </pivotArea>
    </chartFormat>
    <chartFormat chart="33" format="36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54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5602F5-463F-4239-A202-05B8C6F86AFF}" name="PivotTable20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39">
  <location ref="B329:J337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8">
    <i>
      <x v="179"/>
    </i>
    <i>
      <x v="180"/>
    </i>
    <i>
      <x v="181"/>
    </i>
    <i>
      <x v="182"/>
    </i>
    <i>
      <x v="184"/>
    </i>
    <i>
      <x v="185"/>
    </i>
    <i>
      <x v="186"/>
    </i>
    <i t="grand">
      <x/>
    </i>
  </colItems>
  <pageFields count="2">
    <pageField fld="12" item="20" hier="-1"/>
    <pageField fld="2" item="0" hier="-1"/>
  </pageFields>
  <dataFields count="1">
    <dataField name="Sum of PS % recovery" fld="21" baseField="0" baseItem="0" numFmtId="10"/>
  </dataFields>
  <formats count="1">
    <format dxfId="3">
      <pivotArea outline="0" collapsedLevelsAreSubtotals="1" fieldPosition="0"/>
    </format>
  </formats>
  <chartFormats count="23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38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38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0"/>
          </reference>
        </references>
      </pivotArea>
    </chartFormat>
    <chartFormat chart="36" format="38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1"/>
          </reference>
        </references>
      </pivotArea>
    </chartFormat>
    <chartFormat chart="36" format="38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2"/>
          </reference>
        </references>
      </pivotArea>
    </chartFormat>
    <chartFormat chart="36" format="38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4"/>
          </reference>
        </references>
      </pivotArea>
    </chartFormat>
    <chartFormat chart="36" format="38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5"/>
          </reference>
        </references>
      </pivotArea>
    </chartFormat>
    <chartFormat chart="36" format="38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6"/>
          </reference>
        </references>
      </pivotArea>
    </chartFormat>
    <chartFormat chart="36" format="38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9"/>
          </reference>
        </references>
      </pivotArea>
    </chartFormat>
    <chartFormat chart="37" format="38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9"/>
          </reference>
        </references>
      </pivotArea>
    </chartFormat>
    <chartFormat chart="37" format="38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0"/>
          </reference>
        </references>
      </pivotArea>
    </chartFormat>
    <chartFormat chart="37" format="39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1"/>
          </reference>
        </references>
      </pivotArea>
    </chartFormat>
    <chartFormat chart="37" format="39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2"/>
          </reference>
        </references>
      </pivotArea>
    </chartFormat>
    <chartFormat chart="37" format="39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4"/>
          </reference>
        </references>
      </pivotArea>
    </chartFormat>
    <chartFormat chart="37" format="39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5"/>
          </reference>
        </references>
      </pivotArea>
    </chartFormat>
    <chartFormat chart="37" format="39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6"/>
          </reference>
        </references>
      </pivotArea>
    </chartFormat>
    <chartFormat chart="38" format="39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9"/>
          </reference>
        </references>
      </pivotArea>
    </chartFormat>
    <chartFormat chart="38" format="39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0"/>
          </reference>
        </references>
      </pivotArea>
    </chartFormat>
    <chartFormat chart="38" format="39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1"/>
          </reference>
        </references>
      </pivotArea>
    </chartFormat>
    <chartFormat chart="38" format="39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2"/>
          </reference>
        </references>
      </pivotArea>
    </chartFormat>
    <chartFormat chart="38" format="39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4"/>
          </reference>
        </references>
      </pivotArea>
    </chartFormat>
    <chartFormat chart="38" format="40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5"/>
          </reference>
        </references>
      </pivotArea>
    </chartFormat>
    <chartFormat chart="38" format="40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6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A3FDB02-0E85-4A02-AF8F-9B3A8EB503D4}" name="PivotTable2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27">
  <location ref="B145:H153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6">
    <i>
      <x v="67"/>
    </i>
    <i>
      <x v="68"/>
    </i>
    <i>
      <x v="70"/>
    </i>
    <i>
      <x v="71"/>
    </i>
    <i>
      <x v="72"/>
    </i>
    <i t="grand">
      <x/>
    </i>
  </colItems>
  <pageFields count="2">
    <pageField fld="12" item="8" hier="-1"/>
    <pageField fld="2" item="0" hier="-1"/>
  </pageFields>
  <dataFields count="1">
    <dataField name="Sum of PS % recovery" fld="21" baseField="0" baseItem="0" numFmtId="10"/>
  </dataFields>
  <formats count="1">
    <format dxfId="4">
      <pivotArea outline="0" collapsedLevelsAreSubtotals="1" fieldPosition="0"/>
    </format>
  </formats>
  <chartFormats count="7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14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14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68"/>
          </reference>
        </references>
      </pivotArea>
    </chartFormat>
    <chartFormat chart="26" format="14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70"/>
          </reference>
        </references>
      </pivotArea>
    </chartFormat>
    <chartFormat chart="26" format="14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71"/>
          </reference>
        </references>
      </pivotArea>
    </chartFormat>
    <chartFormat chart="26" format="14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72"/>
          </reference>
        </references>
      </pivotArea>
    </chartFormat>
    <chartFormat chart="26" format="14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67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1A30E3-4AEE-4D61-B96F-D18E1F27204C}" name="PivotTable7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17">
  <location ref="B8:H16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axis="axisPage" compact="0" outline="0" showAll="0">
      <items count="4">
        <item x="1"/>
        <item x="0"/>
        <item x="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6">
    <i>
      <x v="112"/>
    </i>
    <i>
      <x v="142"/>
    </i>
    <i>
      <x v="161"/>
    </i>
    <i>
      <x v="171"/>
    </i>
    <i>
      <x v="179"/>
    </i>
    <i t="grand">
      <x/>
    </i>
  </colItems>
  <pageFields count="2">
    <pageField fld="3" item="0" hier="-1"/>
    <pageField fld="2" item="0" hier="-1"/>
  </pageFields>
  <dataFields count="1">
    <dataField name="Sum of PS % recovery" fld="21" baseField="0" baseItem="0" numFmtId="10"/>
  </dataFields>
  <formats count="1">
    <format dxfId="5">
      <pivotArea outline="0" collapsedLevelsAreSubtotals="1" fieldPosition="0"/>
    </format>
  </formats>
  <chartFormats count="101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1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1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5"/>
          </reference>
        </references>
      </pivotArea>
    </chartFormat>
    <chartFormat chart="14" format="1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0"/>
          </reference>
        </references>
      </pivotArea>
    </chartFormat>
    <chartFormat chart="14" format="2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3"/>
          </reference>
        </references>
      </pivotArea>
    </chartFormat>
    <chartFormat chart="14" format="2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4"/>
          </reference>
        </references>
      </pivotArea>
    </chartFormat>
    <chartFormat chart="14" format="2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7"/>
          </reference>
        </references>
      </pivotArea>
    </chartFormat>
    <chartFormat chart="14" format="2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"/>
          </reference>
        </references>
      </pivotArea>
    </chartFormat>
    <chartFormat chart="14" format="2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5"/>
          </reference>
        </references>
      </pivotArea>
    </chartFormat>
    <chartFormat chart="14" format="2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25"/>
          </reference>
        </references>
      </pivotArea>
    </chartFormat>
    <chartFormat chart="14" format="2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28"/>
          </reference>
        </references>
      </pivotArea>
    </chartFormat>
    <chartFormat chart="14" format="2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31"/>
          </reference>
        </references>
      </pivotArea>
    </chartFormat>
    <chartFormat chart="14" format="2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35"/>
          </reference>
        </references>
      </pivotArea>
    </chartFormat>
    <chartFormat chart="14" format="2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38"/>
          </reference>
        </references>
      </pivotArea>
    </chartFormat>
    <chartFormat chart="14" format="3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40"/>
          </reference>
        </references>
      </pivotArea>
    </chartFormat>
    <chartFormat chart="14" format="3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44"/>
          </reference>
        </references>
      </pivotArea>
    </chartFormat>
    <chartFormat chart="14" format="3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46"/>
          </reference>
        </references>
      </pivotArea>
    </chartFormat>
    <chartFormat chart="14" format="3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47"/>
          </reference>
        </references>
      </pivotArea>
    </chartFormat>
    <chartFormat chart="14" format="3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48"/>
          </reference>
        </references>
      </pivotArea>
    </chartFormat>
    <chartFormat chart="14" format="3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54"/>
          </reference>
        </references>
      </pivotArea>
    </chartFormat>
    <chartFormat chart="14" format="3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55"/>
          </reference>
        </references>
      </pivotArea>
    </chartFormat>
    <chartFormat chart="14" format="3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56"/>
          </reference>
        </references>
      </pivotArea>
    </chartFormat>
    <chartFormat chart="14" format="3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58"/>
          </reference>
        </references>
      </pivotArea>
    </chartFormat>
    <chartFormat chart="14" format="3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60"/>
          </reference>
        </references>
      </pivotArea>
    </chartFormat>
    <chartFormat chart="14" format="4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65"/>
          </reference>
        </references>
      </pivotArea>
    </chartFormat>
    <chartFormat chart="14" format="4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66"/>
          </reference>
        </references>
      </pivotArea>
    </chartFormat>
    <chartFormat chart="14" format="4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67"/>
          </reference>
        </references>
      </pivotArea>
    </chartFormat>
    <chartFormat chart="14" format="4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68"/>
          </reference>
        </references>
      </pivotArea>
    </chartFormat>
    <chartFormat chart="14" format="4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70"/>
          </reference>
        </references>
      </pivotArea>
    </chartFormat>
    <chartFormat chart="14" format="4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71"/>
          </reference>
        </references>
      </pivotArea>
    </chartFormat>
    <chartFormat chart="14" format="4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72"/>
          </reference>
        </references>
      </pivotArea>
    </chartFormat>
    <chartFormat chart="14" format="4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76"/>
          </reference>
        </references>
      </pivotArea>
    </chartFormat>
    <chartFormat chart="14" format="4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78"/>
          </reference>
        </references>
      </pivotArea>
    </chartFormat>
    <chartFormat chart="14" format="4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79"/>
          </reference>
        </references>
      </pivotArea>
    </chartFormat>
    <chartFormat chart="14" format="5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81"/>
          </reference>
        </references>
      </pivotArea>
    </chartFormat>
    <chartFormat chart="14" format="5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84"/>
          </reference>
        </references>
      </pivotArea>
    </chartFormat>
    <chartFormat chart="14" format="5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86"/>
          </reference>
        </references>
      </pivotArea>
    </chartFormat>
    <chartFormat chart="14" format="5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92"/>
          </reference>
        </references>
      </pivotArea>
    </chartFormat>
    <chartFormat chart="14" format="5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93"/>
          </reference>
        </references>
      </pivotArea>
    </chartFormat>
    <chartFormat chart="14" format="5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96"/>
          </reference>
        </references>
      </pivotArea>
    </chartFormat>
    <chartFormat chart="14" format="5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97"/>
          </reference>
        </references>
      </pivotArea>
    </chartFormat>
    <chartFormat chart="14" format="5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99"/>
          </reference>
        </references>
      </pivotArea>
    </chartFormat>
    <chartFormat chart="14" format="5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00"/>
          </reference>
        </references>
      </pivotArea>
    </chartFormat>
    <chartFormat chart="14" format="5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01"/>
          </reference>
        </references>
      </pivotArea>
    </chartFormat>
    <chartFormat chart="14" format="6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03"/>
          </reference>
        </references>
      </pivotArea>
    </chartFormat>
    <chartFormat chart="14" format="6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05"/>
          </reference>
        </references>
      </pivotArea>
    </chartFormat>
    <chartFormat chart="14" format="6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06"/>
          </reference>
        </references>
      </pivotArea>
    </chartFormat>
    <chartFormat chart="14" format="6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07"/>
          </reference>
        </references>
      </pivotArea>
    </chartFormat>
    <chartFormat chart="14" format="6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10"/>
          </reference>
        </references>
      </pivotArea>
    </chartFormat>
    <chartFormat chart="14" format="6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12"/>
          </reference>
        </references>
      </pivotArea>
    </chartFormat>
    <chartFormat chart="14" format="6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14"/>
          </reference>
        </references>
      </pivotArea>
    </chartFormat>
    <chartFormat chart="14" format="6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15"/>
          </reference>
        </references>
      </pivotArea>
    </chartFormat>
    <chartFormat chart="14" format="6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16"/>
          </reference>
        </references>
      </pivotArea>
    </chartFormat>
    <chartFormat chart="14" format="6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17"/>
          </reference>
        </references>
      </pivotArea>
    </chartFormat>
    <chartFormat chart="14" format="7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18"/>
          </reference>
        </references>
      </pivotArea>
    </chartFormat>
    <chartFormat chart="14" format="7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1"/>
          </reference>
        </references>
      </pivotArea>
    </chartFormat>
    <chartFormat chart="14" format="7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2"/>
          </reference>
        </references>
      </pivotArea>
    </chartFormat>
    <chartFormat chart="14" format="7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3"/>
          </reference>
        </references>
      </pivotArea>
    </chartFormat>
    <chartFormat chart="14" format="7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4"/>
          </reference>
        </references>
      </pivotArea>
    </chartFormat>
    <chartFormat chart="14" format="7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5"/>
          </reference>
        </references>
      </pivotArea>
    </chartFormat>
    <chartFormat chart="14" format="7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6"/>
          </reference>
        </references>
      </pivotArea>
    </chartFormat>
    <chartFormat chart="14" format="7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7"/>
          </reference>
        </references>
      </pivotArea>
    </chartFormat>
    <chartFormat chart="14" format="7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8"/>
          </reference>
        </references>
      </pivotArea>
    </chartFormat>
    <chartFormat chart="14" format="7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32"/>
          </reference>
        </references>
      </pivotArea>
    </chartFormat>
    <chartFormat chart="14" format="8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33"/>
          </reference>
        </references>
      </pivotArea>
    </chartFormat>
    <chartFormat chart="14" format="8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34"/>
          </reference>
        </references>
      </pivotArea>
    </chartFormat>
    <chartFormat chart="14" format="8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36"/>
          </reference>
        </references>
      </pivotArea>
    </chartFormat>
    <chartFormat chart="14" format="8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38"/>
          </reference>
        </references>
      </pivotArea>
    </chartFormat>
    <chartFormat chart="14" format="8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41"/>
          </reference>
        </references>
      </pivotArea>
    </chartFormat>
    <chartFormat chart="14" format="8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42"/>
          </reference>
        </references>
      </pivotArea>
    </chartFormat>
    <chartFormat chart="14" format="8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47"/>
          </reference>
        </references>
      </pivotArea>
    </chartFormat>
    <chartFormat chart="14" format="8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48"/>
          </reference>
        </references>
      </pivotArea>
    </chartFormat>
    <chartFormat chart="14" format="8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49"/>
          </reference>
        </references>
      </pivotArea>
    </chartFormat>
    <chartFormat chart="14" format="8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50"/>
          </reference>
        </references>
      </pivotArea>
    </chartFormat>
    <chartFormat chart="14" format="9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51"/>
          </reference>
        </references>
      </pivotArea>
    </chartFormat>
    <chartFormat chart="14" format="9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53"/>
          </reference>
        </references>
      </pivotArea>
    </chartFormat>
    <chartFormat chart="14" format="9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54"/>
          </reference>
        </references>
      </pivotArea>
    </chartFormat>
    <chartFormat chart="14" format="9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55"/>
          </reference>
        </references>
      </pivotArea>
    </chartFormat>
    <chartFormat chart="14" format="9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58"/>
          </reference>
        </references>
      </pivotArea>
    </chartFormat>
    <chartFormat chart="14" format="9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60"/>
          </reference>
        </references>
      </pivotArea>
    </chartFormat>
    <chartFormat chart="14" format="9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61"/>
          </reference>
        </references>
      </pivotArea>
    </chartFormat>
    <chartFormat chart="14" format="9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62"/>
          </reference>
        </references>
      </pivotArea>
    </chartFormat>
    <chartFormat chart="14" format="9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65"/>
          </reference>
        </references>
      </pivotArea>
    </chartFormat>
    <chartFormat chart="14" format="9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66"/>
          </reference>
        </references>
      </pivotArea>
    </chartFormat>
    <chartFormat chart="14" format="10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69"/>
          </reference>
        </references>
      </pivotArea>
    </chartFormat>
    <chartFormat chart="14" format="10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0"/>
          </reference>
        </references>
      </pivotArea>
    </chartFormat>
    <chartFormat chart="14" format="10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1"/>
          </reference>
        </references>
      </pivotArea>
    </chartFormat>
    <chartFormat chart="14" format="10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3"/>
          </reference>
        </references>
      </pivotArea>
    </chartFormat>
    <chartFormat chart="14" format="10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4"/>
          </reference>
        </references>
      </pivotArea>
    </chartFormat>
    <chartFormat chart="14" format="10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5"/>
          </reference>
        </references>
      </pivotArea>
    </chartFormat>
    <chartFormat chart="14" format="10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7"/>
          </reference>
        </references>
      </pivotArea>
    </chartFormat>
    <chartFormat chart="14" format="10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8"/>
          </reference>
        </references>
      </pivotArea>
    </chartFormat>
    <chartFormat chart="14" format="10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9"/>
          </reference>
        </references>
      </pivotArea>
    </chartFormat>
    <chartFormat chart="14" format="10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0"/>
          </reference>
        </references>
      </pivotArea>
    </chartFormat>
    <chartFormat chart="14" format="11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1"/>
          </reference>
        </references>
      </pivotArea>
    </chartFormat>
    <chartFormat chart="14" format="11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2"/>
          </reference>
        </references>
      </pivotArea>
    </chartFormat>
    <chartFormat chart="14" format="11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4"/>
          </reference>
        </references>
      </pivotArea>
    </chartFormat>
    <chartFormat chart="14" format="11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5"/>
          </reference>
        </references>
      </pivotArea>
    </chartFormat>
    <chartFormat chart="14" format="11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6"/>
          </reference>
        </references>
      </pivotArea>
    </chartFormat>
    <chartFormat chart="14" format="11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"/>
          </reference>
        </references>
      </pivotArea>
    </chartFormat>
    <chartFormat chart="14" format="11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7C3C68-2D48-4E5A-AAC9-3109DD7E4311}" name="PivotTable4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36">
  <location ref="B177:D185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2">
    <i>
      <x v="86"/>
    </i>
    <i t="grand">
      <x/>
    </i>
  </colItems>
  <pageFields count="2">
    <pageField fld="12" item="10" hier="-1"/>
    <pageField fld="2" item="0" hier="-1"/>
  </pageFields>
  <dataFields count="1">
    <dataField name="Sum of PS % recovery" fld="21" baseField="0" baseItem="0" numFmtId="10"/>
  </dataFields>
  <formats count="1">
    <format dxfId="6">
      <pivotArea outline="0" collapsedLevelsAreSubtotals="1" fieldPosition="0"/>
    </format>
  </formats>
  <chartFormats count="3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2" format="17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2" format="17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86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C5D725-E204-4DF6-A63B-02B07A1F914D}" name="PivotTable29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39">
  <location ref="B343:H351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axis="axisPage" compact="0" outline="0" showAll="0">
      <items count="4">
        <item x="1"/>
        <item x="0"/>
        <item x="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6">
    <i>
      <x v="112"/>
    </i>
    <i>
      <x v="142"/>
    </i>
    <i>
      <x v="161"/>
    </i>
    <i>
      <x v="171"/>
    </i>
    <i>
      <x v="179"/>
    </i>
    <i t="grand">
      <x/>
    </i>
  </colItems>
  <pageFields count="2">
    <pageField fld="2" item="0" hier="-1"/>
    <pageField fld="3" item="0" hier="-1"/>
  </pageFields>
  <dataFields count="1">
    <dataField name="Sum of PS % recovery" fld="21" baseField="0" baseItem="0" numFmtId="10"/>
  </dataFields>
  <formats count="1">
    <format dxfId="7">
      <pivotArea outline="0" collapsedLevelsAreSubtotals="1" fieldPosition="0"/>
    </format>
  </formats>
  <chartFormats count="23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38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38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0"/>
          </reference>
        </references>
      </pivotArea>
    </chartFormat>
    <chartFormat chart="36" format="38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1"/>
          </reference>
        </references>
      </pivotArea>
    </chartFormat>
    <chartFormat chart="36" format="38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2"/>
          </reference>
        </references>
      </pivotArea>
    </chartFormat>
    <chartFormat chart="36" format="38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4"/>
          </reference>
        </references>
      </pivotArea>
    </chartFormat>
    <chartFormat chart="36" format="38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5"/>
          </reference>
        </references>
      </pivotArea>
    </chartFormat>
    <chartFormat chart="36" format="38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6"/>
          </reference>
        </references>
      </pivotArea>
    </chartFormat>
    <chartFormat chart="36" format="38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9"/>
          </reference>
        </references>
      </pivotArea>
    </chartFormat>
    <chartFormat chart="37" format="38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9"/>
          </reference>
        </references>
      </pivotArea>
    </chartFormat>
    <chartFormat chart="37" format="38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0"/>
          </reference>
        </references>
      </pivotArea>
    </chartFormat>
    <chartFormat chart="37" format="39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1"/>
          </reference>
        </references>
      </pivotArea>
    </chartFormat>
    <chartFormat chart="37" format="39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2"/>
          </reference>
        </references>
      </pivotArea>
    </chartFormat>
    <chartFormat chart="37" format="39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4"/>
          </reference>
        </references>
      </pivotArea>
    </chartFormat>
    <chartFormat chart="37" format="39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5"/>
          </reference>
        </references>
      </pivotArea>
    </chartFormat>
    <chartFormat chart="37" format="39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6"/>
          </reference>
        </references>
      </pivotArea>
    </chartFormat>
    <chartFormat chart="38" format="39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9"/>
          </reference>
        </references>
      </pivotArea>
    </chartFormat>
    <chartFormat chart="38" format="39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0"/>
          </reference>
        </references>
      </pivotArea>
    </chartFormat>
    <chartFormat chart="38" format="39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1"/>
          </reference>
        </references>
      </pivotArea>
    </chartFormat>
    <chartFormat chart="38" format="39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2"/>
          </reference>
        </references>
      </pivotArea>
    </chartFormat>
    <chartFormat chart="38" format="39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4"/>
          </reference>
        </references>
      </pivotArea>
    </chartFormat>
    <chartFormat chart="38" format="40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5"/>
          </reference>
        </references>
      </pivotArea>
    </chartFormat>
    <chartFormat chart="38" format="40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86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B3B423-9C16-4251-802A-B9C00CF292FF}" name="PivotTable6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39">
  <location ref="B209:I217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7">
    <i>
      <x v="96"/>
    </i>
    <i>
      <x v="97"/>
    </i>
    <i>
      <x v="99"/>
    </i>
    <i>
      <x v="100"/>
    </i>
    <i>
      <x v="101"/>
    </i>
    <i>
      <x v="103"/>
    </i>
    <i t="grand">
      <x/>
    </i>
  </colItems>
  <pageFields count="2">
    <pageField fld="12" item="12" hier="-1"/>
    <pageField fld="2" item="0" hier="-1"/>
  </pageFields>
  <dataFields count="1">
    <dataField name="Sum of PS % recovery" fld="21" baseField="0" baseItem="0" numFmtId="10"/>
  </dataFields>
  <formats count="1">
    <format dxfId="8">
      <pivotArea outline="0" collapsedLevelsAreSubtotals="1" fieldPosition="0"/>
    </format>
  </formats>
  <chartFormats count="8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2" format="2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2" format="21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97"/>
          </reference>
        </references>
      </pivotArea>
    </chartFormat>
    <chartFormat chart="32" format="21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99"/>
          </reference>
        </references>
      </pivotArea>
    </chartFormat>
    <chartFormat chart="32" format="21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00"/>
          </reference>
        </references>
      </pivotArea>
    </chartFormat>
    <chartFormat chart="32" format="21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01"/>
          </reference>
        </references>
      </pivotArea>
    </chartFormat>
    <chartFormat chart="32" format="21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03"/>
          </reference>
        </references>
      </pivotArea>
    </chartFormat>
    <chartFormat chart="32" format="21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96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0E6CC7-92D2-4F33-99B6-89F34FB9AC89}" name="PivotTable17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28">
  <location ref="B112:F120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4">
    <i>
      <x v="54"/>
    </i>
    <i>
      <x v="55"/>
    </i>
    <i>
      <x v="56"/>
    </i>
    <i t="grand">
      <x/>
    </i>
  </colItems>
  <pageFields count="2">
    <pageField fld="12" item="6" hier="-1"/>
    <pageField fld="2" item="0" hier="-1"/>
  </pageFields>
  <dataFields count="1">
    <dataField name="Sum of PS % recovery" fld="21" baseField="0" baseItem="0" numFmtId="10"/>
  </dataFields>
  <formats count="1">
    <format dxfId="9">
      <pivotArea outline="0" collapsedLevelsAreSubtotals="1" fieldPosition="0"/>
    </format>
  </formats>
  <chartFormats count="5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4" format="10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4" format="10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55"/>
          </reference>
        </references>
      </pivotArea>
    </chartFormat>
    <chartFormat chart="24" format="10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56"/>
          </reference>
        </references>
      </pivotArea>
    </chartFormat>
    <chartFormat chart="24" format="10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54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B4C4C9-9FC4-4D80-9883-DC444C55D258}" name="PivotTable13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19">
  <location ref="B43:E51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3">
    <i>
      <x v="12"/>
    </i>
    <i>
      <x v="15"/>
    </i>
    <i t="grand">
      <x/>
    </i>
  </colItems>
  <pageFields count="2">
    <pageField fld="12" item="2" hier="-1"/>
    <pageField fld="2" item="0" hier="-1"/>
  </pageFields>
  <dataFields count="1">
    <dataField name="Sum of PS % recovery" fld="21" baseField="0" baseItem="0" numFmtId="10"/>
  </dataFields>
  <formats count="1">
    <format dxfId="10">
      <pivotArea outline="0" collapsedLevelsAreSubtotals="1" fieldPosition="0"/>
    </format>
  </formats>
  <chartFormats count="4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4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4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5"/>
          </reference>
        </references>
      </pivotArea>
    </chartFormat>
    <chartFormat chart="15" format="5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0F4E6C-0658-4E22-848E-6C31D03CA66B}" name="PivotTable3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33">
  <location ref="B161:H169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6">
    <i>
      <x v="76"/>
    </i>
    <i>
      <x v="78"/>
    </i>
    <i>
      <x v="79"/>
    </i>
    <i>
      <x v="81"/>
    </i>
    <i>
      <x v="84"/>
    </i>
    <i t="grand">
      <x/>
    </i>
  </colItems>
  <pageFields count="2">
    <pageField fld="12" item="9" hier="-1"/>
    <pageField fld="2" item="0" hier="-1"/>
  </pageFields>
  <dataFields count="1">
    <dataField name="Sum of PS % recovery" fld="21" baseField="0" baseItem="0" numFmtId="10"/>
  </dataFields>
  <formats count="1">
    <format dxfId="11">
      <pivotArea outline="0" collapsedLevelsAreSubtotals="1" fieldPosition="0"/>
    </format>
  </formats>
  <chartFormats count="9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14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14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78"/>
          </reference>
        </references>
      </pivotArea>
    </chartFormat>
    <chartFormat chart="29" format="14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79"/>
          </reference>
        </references>
      </pivotArea>
    </chartFormat>
    <chartFormat chart="29" format="14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80"/>
          </reference>
        </references>
      </pivotArea>
    </chartFormat>
    <chartFormat chart="29" format="14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81"/>
          </reference>
        </references>
      </pivotArea>
    </chartFormat>
    <chartFormat chart="29" format="14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84"/>
          </reference>
        </references>
      </pivotArea>
    </chartFormat>
    <chartFormat chart="29" format="14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77"/>
          </reference>
        </references>
      </pivotArea>
    </chartFormat>
    <chartFormat chart="29" format="14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76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D487BFC-8839-4FE5-91A7-3AEBDBBD2C36}" name="PivotTable9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38">
  <location ref="B242:O250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13">
    <i>
      <x v="114"/>
    </i>
    <i>
      <x v="115"/>
    </i>
    <i>
      <x v="116"/>
    </i>
    <i>
      <x v="117"/>
    </i>
    <i>
      <x v="118"/>
    </i>
    <i>
      <x v="121"/>
    </i>
    <i>
      <x v="122"/>
    </i>
    <i>
      <x v="123"/>
    </i>
    <i>
      <x v="124"/>
    </i>
    <i>
      <x v="125"/>
    </i>
    <i>
      <x v="126"/>
    </i>
    <i>
      <x v="127"/>
    </i>
    <i t="grand">
      <x/>
    </i>
  </colItems>
  <pageFields count="2">
    <pageField fld="12" item="14" hier="-1"/>
    <pageField fld="2" item="0" hier="-1"/>
  </pageFields>
  <dataFields count="1">
    <dataField name="Sum of PS % recovery" fld="21" baseField="0" baseItem="0" numFmtId="10"/>
  </dataFields>
  <formats count="1">
    <format dxfId="12">
      <pivotArea outline="0" collapsedLevelsAreSubtotals="1" fieldPosition="0"/>
    </format>
  </formats>
  <chartFormats count="14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4" format="30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4" format="30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15"/>
          </reference>
        </references>
      </pivotArea>
    </chartFormat>
    <chartFormat chart="34" format="30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16"/>
          </reference>
        </references>
      </pivotArea>
    </chartFormat>
    <chartFormat chart="34" format="30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17"/>
          </reference>
        </references>
      </pivotArea>
    </chartFormat>
    <chartFormat chart="34" format="30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18"/>
          </reference>
        </references>
      </pivotArea>
    </chartFormat>
    <chartFormat chart="34" format="30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1"/>
          </reference>
        </references>
      </pivotArea>
    </chartFormat>
    <chartFormat chart="34" format="30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2"/>
          </reference>
        </references>
      </pivotArea>
    </chartFormat>
    <chartFormat chart="34" format="30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3"/>
          </reference>
        </references>
      </pivotArea>
    </chartFormat>
    <chartFormat chart="34" format="31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4"/>
          </reference>
        </references>
      </pivotArea>
    </chartFormat>
    <chartFormat chart="34" format="31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5"/>
          </reference>
        </references>
      </pivotArea>
    </chartFormat>
    <chartFormat chart="34" format="31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6"/>
          </reference>
        </references>
      </pivotArea>
    </chartFormat>
    <chartFormat chart="34" format="31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7"/>
          </reference>
        </references>
      </pivotArea>
    </chartFormat>
    <chartFormat chart="34" format="31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14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A54801-7E21-4CA4-B91F-95D203AC5595}" name="PivotTable19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37">
  <location ref="B310:O318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13">
    <i>
      <x v="161"/>
    </i>
    <i>
      <x v="162"/>
    </i>
    <i>
      <x v="165"/>
    </i>
    <i>
      <x v="166"/>
    </i>
    <i>
      <x v="169"/>
    </i>
    <i>
      <x v="170"/>
    </i>
    <i>
      <x v="171"/>
    </i>
    <i>
      <x v="173"/>
    </i>
    <i>
      <x v="174"/>
    </i>
    <i>
      <x v="175"/>
    </i>
    <i>
      <x v="177"/>
    </i>
    <i>
      <x v="178"/>
    </i>
    <i t="grand">
      <x/>
    </i>
  </colItems>
  <pageFields count="2">
    <pageField fld="12" item="19" hier="-1"/>
    <pageField fld="2" item="0" hier="-1"/>
  </pageFields>
  <dataFields count="1">
    <dataField name="Sum of PS % recovery" fld="21" baseField="0" baseItem="0" numFmtId="10"/>
  </dataFields>
  <formats count="1">
    <format dxfId="13">
      <pivotArea outline="0" collapsedLevelsAreSubtotals="1" fieldPosition="0"/>
    </format>
  </formats>
  <chartFormats count="14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3" format="39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3" format="39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62"/>
          </reference>
        </references>
      </pivotArea>
    </chartFormat>
    <chartFormat chart="33" format="39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65"/>
          </reference>
        </references>
      </pivotArea>
    </chartFormat>
    <chartFormat chart="33" format="39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66"/>
          </reference>
        </references>
      </pivotArea>
    </chartFormat>
    <chartFormat chart="33" format="39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69"/>
          </reference>
        </references>
      </pivotArea>
    </chartFormat>
    <chartFormat chart="33" format="39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0"/>
          </reference>
        </references>
      </pivotArea>
    </chartFormat>
    <chartFormat chart="33" format="39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1"/>
          </reference>
        </references>
      </pivotArea>
    </chartFormat>
    <chartFormat chart="33" format="39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3"/>
          </reference>
        </references>
      </pivotArea>
    </chartFormat>
    <chartFormat chart="33" format="40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4"/>
          </reference>
        </references>
      </pivotArea>
    </chartFormat>
    <chartFormat chart="33" format="40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5"/>
          </reference>
        </references>
      </pivotArea>
    </chartFormat>
    <chartFormat chart="33" format="40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7"/>
          </reference>
        </references>
      </pivotArea>
    </chartFormat>
    <chartFormat chart="33" format="40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78"/>
          </reference>
        </references>
      </pivotArea>
    </chartFormat>
    <chartFormat chart="33" format="40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61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EDABD2-AD0F-40DB-ADAF-33B4A26294B9}" name="PivotTable8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36">
  <location ref="B226:H234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6">
    <i>
      <x v="105"/>
    </i>
    <i>
      <x v="106"/>
    </i>
    <i>
      <x v="107"/>
    </i>
    <i>
      <x v="110"/>
    </i>
    <i>
      <x v="112"/>
    </i>
    <i t="grand">
      <x/>
    </i>
  </colItems>
  <pageFields count="2">
    <pageField fld="12" item="13" hier="-1"/>
    <pageField fld="2" item="0" hier="-1"/>
  </pageFields>
  <dataFields count="1">
    <dataField name="Sum of PS % recovery" fld="21" baseField="0" baseItem="0" numFmtId="10"/>
  </dataFields>
  <formats count="1">
    <format dxfId="14">
      <pivotArea outline="0" collapsedLevelsAreSubtotals="1" fieldPosition="0"/>
    </format>
  </formats>
  <chartFormats count="7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2" format="24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2" format="24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06"/>
          </reference>
        </references>
      </pivotArea>
    </chartFormat>
    <chartFormat chart="32" format="24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07"/>
          </reference>
        </references>
      </pivotArea>
    </chartFormat>
    <chartFormat chart="32" format="24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10"/>
          </reference>
        </references>
      </pivotArea>
    </chartFormat>
    <chartFormat chart="32" format="25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12"/>
          </reference>
        </references>
      </pivotArea>
    </chartFormat>
    <chartFormat chart="32" format="25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05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9251FC-8FED-4D02-9DBE-72863B8F842D}" name="PivotTable12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18">
  <location ref="B27:H35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6">
    <i>
      <x v="1"/>
    </i>
    <i>
      <x v="2"/>
    </i>
    <i>
      <x v="3"/>
    </i>
    <i>
      <x v="4"/>
    </i>
    <i>
      <x v="7"/>
    </i>
    <i t="grand">
      <x/>
    </i>
  </colItems>
  <pageFields count="2">
    <pageField fld="12" item="1" hier="-1"/>
    <pageField fld="2" item="0" hier="-1"/>
  </pageFields>
  <dataFields count="1">
    <dataField name="Sum of PS % recovery" fld="21" baseField="0" baseItem="0" numFmtId="10"/>
  </dataFields>
  <formats count="1">
    <format dxfId="15">
      <pivotArea outline="0" collapsedLevelsAreSubtotals="1" fieldPosition="0"/>
    </format>
  </formats>
  <chartFormats count="7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2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2"/>
          </reference>
        </references>
      </pivotArea>
    </chartFormat>
    <chartFormat chart="14" format="3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3"/>
          </reference>
        </references>
      </pivotArea>
    </chartFormat>
    <chartFormat chart="14" format="3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4"/>
          </reference>
        </references>
      </pivotArea>
    </chartFormat>
    <chartFormat chart="14" format="3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7"/>
          </reference>
        </references>
      </pivotArea>
    </chartFormat>
    <chartFormat chart="14" format="3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875A03-D52F-4A55-9768-1B9405BD73ED}" name="PivotTable11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37">
  <location ref="B276:I284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7">
    <i>
      <x v="147"/>
    </i>
    <i>
      <x v="148"/>
    </i>
    <i>
      <x v="149"/>
    </i>
    <i>
      <x v="150"/>
    </i>
    <i>
      <x v="151"/>
    </i>
    <i>
      <x v="153"/>
    </i>
    <i t="grand">
      <x/>
    </i>
  </colItems>
  <pageFields count="2">
    <pageField fld="12" item="17" hier="-1"/>
    <pageField fld="2" item="0" hier="-1"/>
  </pageFields>
  <dataFields count="1">
    <dataField name="Sum of PS % recovery" fld="21" baseField="0" baseItem="0" numFmtId="10"/>
  </dataFields>
  <formats count="1">
    <format dxfId="16">
      <pivotArea outline="0" collapsedLevelsAreSubtotals="1" fieldPosition="0"/>
    </format>
  </formats>
  <chartFormats count="8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3" format="3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3" format="32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48"/>
          </reference>
        </references>
      </pivotArea>
    </chartFormat>
    <chartFormat chart="33" format="33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49"/>
          </reference>
        </references>
      </pivotArea>
    </chartFormat>
    <chartFormat chart="33" format="33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50"/>
          </reference>
        </references>
      </pivotArea>
    </chartFormat>
    <chartFormat chart="33" format="33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51"/>
          </reference>
        </references>
      </pivotArea>
    </chartFormat>
    <chartFormat chart="33" format="33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53"/>
          </reference>
        </references>
      </pivotArea>
    </chartFormat>
    <chartFormat chart="33" format="33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47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E35D56-B656-4D7D-B31E-02AFD842C43F}" name="PivotTable10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36">
  <location ref="B258:K266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9">
    <i>
      <x v="128"/>
    </i>
    <i>
      <x v="132"/>
    </i>
    <i>
      <x v="133"/>
    </i>
    <i>
      <x v="134"/>
    </i>
    <i>
      <x v="136"/>
    </i>
    <i>
      <x v="138"/>
    </i>
    <i>
      <x v="141"/>
    </i>
    <i>
      <x v="142"/>
    </i>
    <i t="grand">
      <x/>
    </i>
  </colItems>
  <pageFields count="2">
    <pageField fld="12" item="15" hier="-1"/>
    <pageField fld="2" item="0" hier="-1"/>
  </pageFields>
  <dataFields count="1">
    <dataField name="Sum of PS % recovery" fld="21" baseField="0" baseItem="0" numFmtId="10"/>
  </dataFields>
  <formats count="1">
    <format dxfId="17">
      <pivotArea outline="0" collapsedLevelsAreSubtotals="1" fieldPosition="0"/>
    </format>
  </formats>
  <chartFormats count="10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2" format="28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2" format="28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32"/>
          </reference>
        </references>
      </pivotArea>
    </chartFormat>
    <chartFormat chart="32" format="28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33"/>
          </reference>
        </references>
      </pivotArea>
    </chartFormat>
    <chartFormat chart="32" format="28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34"/>
          </reference>
        </references>
      </pivotArea>
    </chartFormat>
    <chartFormat chart="32" format="28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36"/>
          </reference>
        </references>
      </pivotArea>
    </chartFormat>
    <chartFormat chart="32" format="29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38"/>
          </reference>
        </references>
      </pivotArea>
    </chartFormat>
    <chartFormat chart="32" format="29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41"/>
          </reference>
        </references>
      </pivotArea>
    </chartFormat>
    <chartFormat chart="32" format="29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42"/>
          </reference>
        </references>
      </pivotArea>
    </chartFormat>
    <chartFormat chart="32" format="29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28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AC6ED7-CC84-4F7E-A3C0-AE818B38D411}" name="PivotTable14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23">
  <location ref="B60:F68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4">
    <i>
      <x v="25"/>
    </i>
    <i>
      <x v="28"/>
    </i>
    <i>
      <x v="31"/>
    </i>
    <i t="grand">
      <x/>
    </i>
  </colItems>
  <pageFields count="2">
    <pageField fld="12" item="3" hier="-1"/>
    <pageField fld="2" item="0" hier="-1"/>
  </pageFields>
  <dataFields count="1">
    <dataField name="Sum of PS % recovery" fld="21" baseField="0" baseItem="0" numFmtId="10"/>
  </dataFields>
  <formats count="1">
    <format dxfId="18">
      <pivotArea outline="0" collapsedLevelsAreSubtotals="1" fieldPosition="0"/>
    </format>
  </formats>
  <chartFormats count="6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5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5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28"/>
          </reference>
        </references>
      </pivotArea>
    </chartFormat>
    <chartFormat chart="19" format="5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31"/>
          </reference>
        </references>
      </pivotArea>
    </chartFormat>
    <chartFormat chart="19" format="6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25"/>
          </reference>
        </references>
      </pivotArea>
    </chartFormat>
    <chartFormat chart="19" format="6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27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03F7F9-E63B-4881-A088-4FEE781A4093}" name="PivotTable5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36">
  <location ref="B193:E201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3">
    <i>
      <x v="92"/>
    </i>
    <i>
      <x v="93"/>
    </i>
    <i t="grand">
      <x/>
    </i>
  </colItems>
  <pageFields count="2">
    <pageField fld="12" item="11" hier="-1"/>
    <pageField fld="2" item="0" hier="-1"/>
  </pageFields>
  <dataFields count="1">
    <dataField name="Sum of PS % recovery" fld="21" baseField="0" baseItem="0" numFmtId="10"/>
  </dataFields>
  <formats count="1">
    <format dxfId="19">
      <pivotArea outline="0" collapsedLevelsAreSubtotals="1" fieldPosition="0"/>
    </format>
  </formats>
  <chartFormats count="4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2" format="19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2" format="19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93"/>
          </reference>
        </references>
      </pivotArea>
    </chartFormat>
    <chartFormat chart="32" format="19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92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31F2E1-36BE-40EC-A9C4-6D0ECA6C1661}" name="PivotTable15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27">
  <location ref="B80:H88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6">
    <i>
      <x v="35"/>
    </i>
    <i>
      <x v="38"/>
    </i>
    <i>
      <x v="40"/>
    </i>
    <i>
      <x v="44"/>
    </i>
    <i>
      <x v="46"/>
    </i>
    <i t="grand">
      <x/>
    </i>
  </colItems>
  <pageFields count="2">
    <pageField fld="12" item="4" hier="-1"/>
    <pageField fld="2" item="0" hier="-1"/>
  </pageFields>
  <dataFields count="1">
    <dataField name="Sum of PS % recovery" fld="21" baseField="0" baseItem="0" numFmtId="10"/>
  </dataFields>
  <formats count="1">
    <format dxfId="20">
      <pivotArea outline="0" collapsedLevelsAreSubtotals="1" fieldPosition="0"/>
    </format>
  </formats>
  <chartFormats count="8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7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7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38"/>
          </reference>
        </references>
      </pivotArea>
    </chartFormat>
    <chartFormat chart="23" format="7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40"/>
          </reference>
        </references>
      </pivotArea>
    </chartFormat>
    <chartFormat chart="23" format="7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44"/>
          </reference>
        </references>
      </pivotArea>
    </chartFormat>
    <chartFormat chart="23" format="7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46"/>
          </reference>
        </references>
      </pivotArea>
    </chartFormat>
    <chartFormat chart="23" format="7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35"/>
          </reference>
        </references>
      </pivotArea>
    </chartFormat>
    <chartFormat chart="23" format="7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42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5B7FB6-6C2B-43C2-B9A6-68640CC9F3C1}" name="PivotTable16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28">
  <location ref="B96:E104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3">
    <i>
      <x v="47"/>
    </i>
    <i>
      <x v="48"/>
    </i>
    <i t="grand">
      <x/>
    </i>
  </colItems>
  <pageFields count="2">
    <pageField fld="12" item="5" hier="-1"/>
    <pageField fld="2" item="0" hier="-1"/>
  </pageFields>
  <dataFields count="1">
    <dataField name="Sum of PS % recovery" fld="21" baseField="0" baseItem="0" numFmtId="10"/>
  </dataFields>
  <formats count="1">
    <format dxfId="21">
      <pivotArea outline="0" collapsedLevelsAreSubtotals="1" fieldPosition="0"/>
    </format>
  </formats>
  <chartFormats count="4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4" format="89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4" format="9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48"/>
          </reference>
        </references>
      </pivotArea>
    </chartFormat>
    <chartFormat chart="24" format="9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47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F8E6A6E-AEF6-4A96-B9EF-9DE7AB9F0F4A}" name="PivotTable1" cacheId="66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32">
  <location ref="B128:G136" firstHeaderRow="1" firstDataRow="2" firstDataCol="1" rowPageCount="2" colPageCount="1"/>
  <pivotFields count="24">
    <pivotField axis="axisRow" compact="0" outline="0" showAll="0">
      <items count="11">
        <item h="1" x="0"/>
        <item x="1"/>
        <item x="2"/>
        <item x="3"/>
        <item x="4"/>
        <item x="5"/>
        <item x="6"/>
        <item h="1" x="7"/>
        <item h="1" x="8"/>
        <item h="1" x="9"/>
        <item t="default"/>
      </items>
    </pivotField>
    <pivotField compact="0" outline="0" showAll="0"/>
    <pivotField axis="axisPage" compact="0" outline="0" showAll="0">
      <items count="6">
        <item x="1"/>
        <item x="0"/>
        <item x="2"/>
        <item x="3"/>
        <item m="1" x="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>
      <items count="191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m="1" x="189"/>
        <item t="default"/>
      </items>
    </pivotField>
    <pivotField axis="axisPage" compact="0" outline="0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1"/>
  </colFields>
  <colItems count="5">
    <i>
      <x v="58"/>
    </i>
    <i>
      <x v="60"/>
    </i>
    <i>
      <x v="65"/>
    </i>
    <i>
      <x v="66"/>
    </i>
    <i t="grand">
      <x/>
    </i>
  </colItems>
  <pageFields count="2">
    <pageField fld="12" item="7" hier="-1"/>
    <pageField fld="2" item="0" hier="-1"/>
  </pageFields>
  <dataFields count="1">
    <dataField name="Sum of PS % recovery" fld="21" baseField="0" baseItem="0" numFmtId="10"/>
  </dataFields>
  <formats count="1">
    <format dxfId="22">
      <pivotArea outline="0" collapsedLevelsAreSubtotals="1" fieldPosition="0"/>
    </format>
  </formats>
  <chartFormats count="7"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5" format="1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5" format="11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65"/>
          </reference>
        </references>
      </pivotArea>
    </chartFormat>
    <chartFormat chart="25" format="120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66"/>
          </reference>
        </references>
      </pivotArea>
    </chartFormat>
    <chartFormat chart="25" format="121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60"/>
          </reference>
        </references>
      </pivotArea>
    </chartFormat>
    <chartFormat chart="25" format="122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57"/>
          </reference>
        </references>
      </pivotArea>
    </chartFormat>
    <chartFormat chart="25" format="123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58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72103C-9B3F-4A95-B9B6-A9103C05508E}" name="PivotTable1" cacheId="65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 chartFormat="3">
  <location ref="B5:I341" firstHeaderRow="1" firstDataRow="2" firstDataCol="1" rowPageCount="2" colPageCount="1"/>
  <pivotFields count="23">
    <pivotField axis="axisCol" compact="0" outline="0" showAll="0">
      <items count="11">
        <item x="6"/>
        <item h="1" x="0"/>
        <item x="1"/>
        <item x="2"/>
        <item x="3"/>
        <item x="4"/>
        <item x="5"/>
        <item h="1" x="7"/>
        <item h="1" x="8"/>
        <item h="1" x="9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340">
        <item x="0"/>
        <item x="2"/>
        <item x="3"/>
        <item x="10"/>
        <item x="12"/>
        <item x="13"/>
        <item x="335"/>
        <item x="14"/>
        <item x="15"/>
        <item x="19"/>
        <item x="17"/>
        <item x="4"/>
        <item x="11"/>
        <item x="5"/>
        <item x="7"/>
        <item x="21"/>
        <item x="16"/>
        <item x="18"/>
        <item x="22"/>
        <item x="6"/>
        <item x="23"/>
        <item x="336"/>
        <item x="24"/>
        <item x="337"/>
        <item x="334"/>
        <item x="25"/>
        <item x="26"/>
        <item x="1"/>
        <item x="8"/>
        <item x="9"/>
        <item x="27"/>
        <item x="20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m="1" x="339"/>
        <item x="338"/>
      </items>
    </pivotField>
    <pivotField axis="axisPage" compact="0" outline="0" showAll="0">
      <items count="190">
        <item x="1"/>
        <item x="5"/>
        <item x="6"/>
        <item x="7"/>
        <item x="8"/>
        <item x="2"/>
        <item x="9"/>
        <item x="4"/>
        <item x="10"/>
        <item x="0"/>
        <item x="3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m="1" x="188"/>
        <item t="default"/>
      </items>
    </pivotField>
    <pivotField axis="axisPage" compact="0" outline="0" multipleItemSelectionAllowed="1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h="1" x="16"/>
        <item x="17"/>
        <item x="18"/>
        <item x="19"/>
        <item x="20"/>
        <item h="1" m="1" x="21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dragToRow="0" dragToCol="0" dragToPag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9"/>
  </rowFields>
  <rowItems count="33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4"/>
    </i>
    <i>
      <x v="305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 t="grand">
      <x/>
    </i>
  </rowItems>
  <colFields count="1">
    <field x="0"/>
  </colFields>
  <colItems count="7">
    <i>
      <x/>
    </i>
    <i>
      <x v="2"/>
    </i>
    <i>
      <x v="3"/>
    </i>
    <i>
      <x v="4"/>
    </i>
    <i>
      <x v="5"/>
    </i>
    <i>
      <x v="6"/>
    </i>
    <i t="grand">
      <x/>
    </i>
  </colItems>
  <pageFields count="2">
    <pageField fld="11" hier="-1"/>
    <pageField fld="10" hier="-1"/>
  </pageFields>
  <dataFields count="1">
    <dataField name="Sum of PS % recovery" fld="20" baseField="0" baseItem="0" numFmtId="10"/>
  </dataFields>
  <formats count="2">
    <format dxfId="1">
      <pivotArea collapsedLevelsAreSubtotals="1" fieldPosition="0">
        <references count="1">
          <reference field="9" count="0"/>
        </references>
      </pivotArea>
    </format>
    <format dxfId="0">
      <pivotArea outline="0" collapsedLevelsAreSubtotals="1" fieldPosition="0"/>
    </format>
  </formats>
  <chartFormats count="90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1" format="2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4"/>
          </reference>
        </references>
      </pivotArea>
    </chartFormat>
    <chartFormat chart="1" format="3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4"/>
          </reference>
        </references>
      </pivotArea>
    </chartFormat>
    <chartFormat chart="1" format="4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5"/>
          </reference>
        </references>
      </pivotArea>
    </chartFormat>
    <chartFormat chart="1" format="5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5"/>
          </reference>
        </references>
      </pivotArea>
    </chartFormat>
    <chartFormat chart="1" format="6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6"/>
          </reference>
        </references>
      </pivotArea>
    </chartFormat>
    <chartFormat chart="1" format="7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6"/>
          </reference>
        </references>
      </pivotArea>
    </chartFormat>
    <chartFormat chart="1" format="8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7"/>
          </reference>
        </references>
      </pivotArea>
    </chartFormat>
    <chartFormat chart="1" format="9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7"/>
          </reference>
        </references>
      </pivotArea>
    </chartFormat>
    <chartFormat chart="1" format="10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8"/>
          </reference>
        </references>
      </pivotArea>
    </chartFormat>
    <chartFormat chart="1" format="11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8"/>
          </reference>
        </references>
      </pivotArea>
    </chartFormat>
    <chartFormat chart="1" format="12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9"/>
          </reference>
        </references>
      </pivotArea>
    </chartFormat>
    <chartFormat chart="1" format="13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9"/>
          </reference>
        </references>
      </pivotArea>
    </chartFormat>
    <chartFormat chart="1" format="14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10"/>
          </reference>
        </references>
      </pivotArea>
    </chartFormat>
    <chartFormat chart="1" format="15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10"/>
          </reference>
        </references>
      </pivotArea>
    </chartFormat>
    <chartFormat chart="1" format="16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12"/>
          </reference>
        </references>
      </pivotArea>
    </chartFormat>
    <chartFormat chart="1" format="17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12"/>
          </reference>
        </references>
      </pivotArea>
    </chartFormat>
    <chartFormat chart="1" format="18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15"/>
          </reference>
        </references>
      </pivotArea>
    </chartFormat>
    <chartFormat chart="1" format="19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15"/>
          </reference>
        </references>
      </pivotArea>
    </chartFormat>
    <chartFormat chart="1" format="20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16"/>
          </reference>
        </references>
      </pivotArea>
    </chartFormat>
    <chartFormat chart="1" format="21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16"/>
          </reference>
        </references>
      </pivotArea>
    </chartFormat>
    <chartFormat chart="1" format="22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17"/>
          </reference>
        </references>
      </pivotArea>
    </chartFormat>
    <chartFormat chart="1" format="23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17"/>
          </reference>
        </references>
      </pivotArea>
    </chartFormat>
    <chartFormat chart="1" format="24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18"/>
          </reference>
        </references>
      </pivotArea>
    </chartFormat>
    <chartFormat chart="1" format="25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18"/>
          </reference>
        </references>
      </pivotArea>
    </chartFormat>
    <chartFormat chart="1" format="26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20"/>
          </reference>
        </references>
      </pivotArea>
    </chartFormat>
    <chartFormat chart="1" format="27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20"/>
          </reference>
        </references>
      </pivotArea>
    </chartFormat>
    <chartFormat chart="1" format="28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21"/>
          </reference>
        </references>
      </pivotArea>
    </chartFormat>
    <chartFormat chart="1" format="29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21"/>
          </reference>
        </references>
      </pivotArea>
    </chartFormat>
    <chartFormat chart="1" format="30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22"/>
          </reference>
        </references>
      </pivotArea>
    </chartFormat>
    <chartFormat chart="1" format="31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22"/>
          </reference>
        </references>
      </pivotArea>
    </chartFormat>
    <chartFormat chart="1" format="32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23"/>
          </reference>
        </references>
      </pivotArea>
    </chartFormat>
    <chartFormat chart="1" format="33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23"/>
          </reference>
        </references>
      </pivotArea>
    </chartFormat>
    <chartFormat chart="1" format="34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24"/>
          </reference>
        </references>
      </pivotArea>
    </chartFormat>
    <chartFormat chart="1" format="35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24"/>
          </reference>
        </references>
      </pivotArea>
    </chartFormat>
    <chartFormat chart="1" format="36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25"/>
          </reference>
        </references>
      </pivotArea>
    </chartFormat>
    <chartFormat chart="1" format="37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25"/>
          </reference>
        </references>
      </pivotArea>
    </chartFormat>
    <chartFormat chart="1" format="38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26"/>
          </reference>
        </references>
      </pivotArea>
    </chartFormat>
    <chartFormat chart="1" format="39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26"/>
          </reference>
        </references>
      </pivotArea>
    </chartFormat>
    <chartFormat chart="1" format="40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30"/>
          </reference>
        </references>
      </pivotArea>
    </chartFormat>
    <chartFormat chart="1" format="41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30"/>
          </reference>
        </references>
      </pivotArea>
    </chartFormat>
    <chartFormat chart="1" format="42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9" count="1" selected="0">
            <x v="31"/>
          </reference>
        </references>
      </pivotArea>
    </chartFormat>
    <chartFormat chart="1" format="43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9" count="1" selected="0">
            <x v="31"/>
          </reference>
        </references>
      </pivotArea>
    </chartFormat>
    <chartFormat chart="1" format="4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1" format="4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1" format="46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1" format="47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6"/>
          </reference>
        </references>
      </pivotArea>
    </chartFormat>
    <chartFormat chart="1" format="48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7"/>
          </reference>
        </references>
      </pivotArea>
    </chartFormat>
    <chartFormat chart="1" format="49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8"/>
          </reference>
        </references>
      </pivotArea>
    </chartFormat>
    <chartFormat chart="1" format="5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9"/>
          </reference>
        </references>
      </pivotArea>
    </chartFormat>
    <chartFormat chart="1" format="5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0"/>
          </reference>
        </references>
      </pivotArea>
    </chartFormat>
    <chartFormat chart="1" format="5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2"/>
          </reference>
        </references>
      </pivotArea>
    </chartFormat>
    <chartFormat chart="1" format="5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5"/>
          </reference>
        </references>
      </pivotArea>
    </chartFormat>
    <chartFormat chart="1" format="5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6"/>
          </reference>
        </references>
      </pivotArea>
    </chartFormat>
    <chartFormat chart="1" format="5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7"/>
          </reference>
        </references>
      </pivotArea>
    </chartFormat>
    <chartFormat chart="1" format="56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8"/>
          </reference>
        </references>
      </pivotArea>
    </chartFormat>
    <chartFormat chart="1" format="57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0"/>
          </reference>
        </references>
      </pivotArea>
    </chartFormat>
    <chartFormat chart="1" format="58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1"/>
          </reference>
        </references>
      </pivotArea>
    </chartFormat>
    <chartFormat chart="1" format="59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2"/>
          </reference>
        </references>
      </pivotArea>
    </chartFormat>
    <chartFormat chart="1" format="6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3"/>
          </reference>
        </references>
      </pivotArea>
    </chartFormat>
    <chartFormat chart="1" format="6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4"/>
          </reference>
        </references>
      </pivotArea>
    </chartFormat>
    <chartFormat chart="1" format="6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5"/>
          </reference>
        </references>
      </pivotArea>
    </chartFormat>
    <chartFormat chart="1" format="6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6"/>
          </reference>
        </references>
      </pivotArea>
    </chartFormat>
    <chartFormat chart="1" format="6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0"/>
          </reference>
        </references>
      </pivotArea>
    </chartFormat>
    <chartFormat chart="1" format="6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1"/>
          </reference>
        </references>
      </pivotArea>
    </chartFormat>
    <chartFormat chart="2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2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2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2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6"/>
          </reference>
        </references>
      </pivotArea>
    </chartFormat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7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8"/>
          </reference>
        </references>
      </pivotArea>
    </chartFormat>
    <chartFormat chart="2" format="6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9"/>
          </reference>
        </references>
      </pivotArea>
    </chartFormat>
    <chartFormat chart="2" format="7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0"/>
          </reference>
        </references>
      </pivotArea>
    </chartFormat>
    <chartFormat chart="2" format="8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2"/>
          </reference>
        </references>
      </pivotArea>
    </chartFormat>
    <chartFormat chart="2" format="9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5"/>
          </reference>
        </references>
      </pivotArea>
    </chartFormat>
    <chartFormat chart="2" format="1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6"/>
          </reference>
        </references>
      </pivotArea>
    </chartFormat>
    <chartFormat chart="2" format="1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7"/>
          </reference>
        </references>
      </pivotArea>
    </chartFormat>
    <chartFormat chart="2" format="1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8"/>
          </reference>
        </references>
      </pivotArea>
    </chartFormat>
    <chartFormat chart="2" format="1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0"/>
          </reference>
        </references>
      </pivotArea>
    </chartFormat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1"/>
          </reference>
        </references>
      </pivotArea>
    </chartFormat>
    <chartFormat chart="2" format="1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2"/>
          </reference>
        </references>
      </pivotArea>
    </chartFormat>
    <chartFormat chart="2" format="16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3"/>
          </reference>
        </references>
      </pivotArea>
    </chartFormat>
    <chartFormat chart="2" format="17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4"/>
          </reference>
        </references>
      </pivotArea>
    </chartFormat>
    <chartFormat chart="2" format="18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5"/>
          </reference>
        </references>
      </pivotArea>
    </chartFormat>
    <chartFormat chart="2" format="19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6"/>
          </reference>
        </references>
      </pivotArea>
    </chartFormat>
    <chartFormat chart="2" format="2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0"/>
          </reference>
        </references>
      </pivotArea>
    </chartFormat>
    <chartFormat chart="2" format="2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1"/>
          </reference>
        </references>
      </pivotArea>
    </chartFormat>
    <chartFormat chart="2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66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S409" dT="2023-11-09T10:51:21.09" personId="{C13CB6D8-A0A5-4C1E-92D0-27C860B8D1CF}" id="{AA908F3F-CB9C-4EA2-BDA3-1C7F2575DF69}">
    <text xml:space="preserve">Adjusted for rounding
</text>
  </threadedComment>
  <threadedComment ref="R6044" dT="2024-01-03T16:21:04.96" personId="{C13CB6D8-A0A5-4C1E-92D0-27C860B8D1CF}" id="{7A1F0FBB-196A-4DEE-9E80-E4521CF8E04B}">
    <text xml:space="preserve">Allocation of prior period credit
</text>
  </threadedComment>
  <threadedComment ref="T6044" dT="2024-01-03T16:21:04.96" personId="{C13CB6D8-A0A5-4C1E-92D0-27C860B8D1CF}" id="{F5235BF8-4ED6-4B17-8745-7EE4ABE1D001}">
    <text xml:space="preserve">Allocation of prior period credit
</text>
  </threadedComment>
  <threadedComment ref="U6537" dT="2025-01-30T15:58:05.57" personId="{C13CB6D8-A0A5-4C1E-92D0-27C860B8D1CF}" id="{1EDFBD1B-5163-424B-8A0B-4B852D57C64A}">
    <text>Cleared reporting end 2024</text>
  </threadedComment>
  <threadedComment ref="U6650" dT="2025-01-30T15:58:37.73" personId="{C13CB6D8-A0A5-4C1E-92D0-27C860B8D1CF}" id="{113C4B55-97AD-4D77-B1CF-5DDE774A2ABB}">
    <text>Cleared end 2024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4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Relationship Id="rId4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ivotTable" Target="../pivotTables/pivotTable8.xml"/><Relationship Id="rId1" Type="http://schemas.openxmlformats.org/officeDocument/2006/relationships/pivotTable" Target="../pivotTables/pivotTable7.xml"/><Relationship Id="rId4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Relationship Id="rId4" Type="http://schemas.openxmlformats.org/officeDocument/2006/relationships/printerSettings" Target="../printerSettings/printerSettings15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ivotTable" Target="../pivotTables/pivotTable12.xml"/><Relationship Id="rId1" Type="http://schemas.openxmlformats.org/officeDocument/2006/relationships/pivotTable" Target="../pivotTables/pivotTable11.xml"/><Relationship Id="rId4" Type="http://schemas.openxmlformats.org/officeDocument/2006/relationships/printerSettings" Target="../printerSettings/printerSettings17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ivotTable" Target="../pivotTables/pivotTable14.xml"/><Relationship Id="rId1" Type="http://schemas.openxmlformats.org/officeDocument/2006/relationships/pivotTable" Target="../pivotTables/pivotTable13.xml"/><Relationship Id="rId4" Type="http://schemas.openxmlformats.org/officeDocument/2006/relationships/printerSettings" Target="../printerSettings/printerSettings19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ivotTable" Target="../pivotTables/pivotTable16.xml"/><Relationship Id="rId1" Type="http://schemas.openxmlformats.org/officeDocument/2006/relationships/pivotTable" Target="../pivotTables/pivotTable15.xml"/><Relationship Id="rId4" Type="http://schemas.openxmlformats.org/officeDocument/2006/relationships/printerSettings" Target="../printerSettings/printerSettings21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ivotTable" Target="../pivotTables/pivotTable18.xml"/><Relationship Id="rId1" Type="http://schemas.openxmlformats.org/officeDocument/2006/relationships/pivotTable" Target="../pivotTables/pivotTable17.xml"/><Relationship Id="rId4" Type="http://schemas.openxmlformats.org/officeDocument/2006/relationships/printerSettings" Target="../printerSettings/printerSettings2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ivotTable" Target="../pivotTables/pivotTable20.xml"/><Relationship Id="rId1" Type="http://schemas.openxmlformats.org/officeDocument/2006/relationships/pivotTable" Target="../pivotTables/pivotTable19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ivotTable" Target="../pivotTables/pivotTable22.xml"/><Relationship Id="rId1" Type="http://schemas.openxmlformats.org/officeDocument/2006/relationships/pivotTable" Target="../pivotTables/pivotTable21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ivotTable" Target="../pivotTables/pivotTable24.xml"/><Relationship Id="rId1" Type="http://schemas.openxmlformats.org/officeDocument/2006/relationships/pivotTable" Target="../pivotTables/pivotTable23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ivotTable" Target="../pivotTables/pivotTable26.xml"/><Relationship Id="rId1" Type="http://schemas.openxmlformats.org/officeDocument/2006/relationships/pivotTable" Target="../pivotTables/pivotTable25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ivotTable" Target="../pivotTables/pivotTable28.xml"/><Relationship Id="rId1" Type="http://schemas.openxmlformats.org/officeDocument/2006/relationships/pivotTable" Target="../pivotTables/pivotTable27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ivotTable" Target="../pivotTables/pivotTable30.xml"/><Relationship Id="rId1" Type="http://schemas.openxmlformats.org/officeDocument/2006/relationships/pivotTable" Target="../pivotTables/pivotTable29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ivotTable" Target="../pivotTables/pivotTable32.xml"/><Relationship Id="rId1" Type="http://schemas.openxmlformats.org/officeDocument/2006/relationships/pivotTable" Target="../pivotTables/pivotTable31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ivotTable" Target="../pivotTables/pivotTable34.xml"/><Relationship Id="rId1" Type="http://schemas.openxmlformats.org/officeDocument/2006/relationships/pivotTable" Target="../pivotTables/pivotTable33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pivotTable" Target="../pivotTables/pivotTable36.xml"/><Relationship Id="rId1" Type="http://schemas.openxmlformats.org/officeDocument/2006/relationships/pivotTable" Target="../pivotTables/pivotTable35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ivotTable" Target="../pivotTables/pivotTable38.xml"/><Relationship Id="rId1" Type="http://schemas.openxmlformats.org/officeDocument/2006/relationships/pivotTable" Target="../pivotTables/pivotTable37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ivotTable" Target="../pivotTables/pivotTable40.xml"/><Relationship Id="rId1" Type="http://schemas.openxmlformats.org/officeDocument/2006/relationships/pivotTable" Target="../pivotTables/pivotTable39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ivotTable" Target="../pivotTables/pivotTable42.xml"/><Relationship Id="rId1" Type="http://schemas.openxmlformats.org/officeDocument/2006/relationships/pivotTable" Target="../pivotTables/pivotTable41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ivotTable" Target="../pivotTables/pivotTable44.xml"/><Relationship Id="rId1" Type="http://schemas.openxmlformats.org/officeDocument/2006/relationships/pivotTable" Target="../pivotTables/pivotTable43.xm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52.xml"/><Relationship Id="rId13" Type="http://schemas.openxmlformats.org/officeDocument/2006/relationships/pivotTable" Target="../pivotTables/pivotTable57.xml"/><Relationship Id="rId18" Type="http://schemas.openxmlformats.org/officeDocument/2006/relationships/pivotTable" Target="../pivotTables/pivotTable62.xml"/><Relationship Id="rId3" Type="http://schemas.openxmlformats.org/officeDocument/2006/relationships/pivotTable" Target="../pivotTables/pivotTable47.xml"/><Relationship Id="rId21" Type="http://schemas.openxmlformats.org/officeDocument/2006/relationships/pivotTable" Target="../pivotTables/pivotTable65.xml"/><Relationship Id="rId7" Type="http://schemas.openxmlformats.org/officeDocument/2006/relationships/pivotTable" Target="../pivotTables/pivotTable51.xml"/><Relationship Id="rId12" Type="http://schemas.openxmlformats.org/officeDocument/2006/relationships/pivotTable" Target="../pivotTables/pivotTable56.xml"/><Relationship Id="rId17" Type="http://schemas.openxmlformats.org/officeDocument/2006/relationships/pivotTable" Target="../pivotTables/pivotTable61.xml"/><Relationship Id="rId2" Type="http://schemas.openxmlformats.org/officeDocument/2006/relationships/pivotTable" Target="../pivotTables/pivotTable46.xml"/><Relationship Id="rId16" Type="http://schemas.openxmlformats.org/officeDocument/2006/relationships/pivotTable" Target="../pivotTables/pivotTable60.xml"/><Relationship Id="rId20" Type="http://schemas.openxmlformats.org/officeDocument/2006/relationships/pivotTable" Target="../pivotTables/pivotTable64.xml"/><Relationship Id="rId1" Type="http://schemas.openxmlformats.org/officeDocument/2006/relationships/pivotTable" Target="../pivotTables/pivotTable45.xml"/><Relationship Id="rId6" Type="http://schemas.openxmlformats.org/officeDocument/2006/relationships/pivotTable" Target="../pivotTables/pivotTable50.xml"/><Relationship Id="rId11" Type="http://schemas.openxmlformats.org/officeDocument/2006/relationships/pivotTable" Target="../pivotTables/pivotTable55.xml"/><Relationship Id="rId5" Type="http://schemas.openxmlformats.org/officeDocument/2006/relationships/pivotTable" Target="../pivotTables/pivotTable49.xml"/><Relationship Id="rId15" Type="http://schemas.openxmlformats.org/officeDocument/2006/relationships/pivotTable" Target="../pivotTables/pivotTable59.xml"/><Relationship Id="rId10" Type="http://schemas.openxmlformats.org/officeDocument/2006/relationships/pivotTable" Target="../pivotTables/pivotTable54.xml"/><Relationship Id="rId19" Type="http://schemas.openxmlformats.org/officeDocument/2006/relationships/pivotTable" Target="../pivotTables/pivotTable63.xml"/><Relationship Id="rId4" Type="http://schemas.openxmlformats.org/officeDocument/2006/relationships/pivotTable" Target="../pivotTables/pivotTable48.xml"/><Relationship Id="rId9" Type="http://schemas.openxmlformats.org/officeDocument/2006/relationships/pivotTable" Target="../pivotTables/pivotTable53.xml"/><Relationship Id="rId14" Type="http://schemas.openxmlformats.org/officeDocument/2006/relationships/pivotTable" Target="../pivotTables/pivotTable58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30FC3-E2A7-411B-A461-706256C9B49A}">
  <dimension ref="A3:W10908"/>
  <sheetViews>
    <sheetView topLeftCell="H1" zoomScaleNormal="100" workbookViewId="0">
      <pane ySplit="3" topLeftCell="A10881" activePane="bottomLeft" state="frozen"/>
      <selection pane="bottomLeft" activeCell="K10889" sqref="K10889"/>
    </sheetView>
  </sheetViews>
  <sheetFormatPr defaultRowHeight="14.4" x14ac:dyDescent="0.3"/>
  <cols>
    <col min="2" max="2" width="18.88671875" customWidth="1"/>
    <col min="7" max="7" width="11.5546875" bestFit="1" customWidth="1"/>
    <col min="8" max="9" width="14" customWidth="1"/>
    <col min="11" max="11" width="37.109375" bestFit="1" customWidth="1"/>
    <col min="12" max="12" width="46.6640625" bestFit="1" customWidth="1"/>
    <col min="13" max="13" width="25.5546875" bestFit="1" customWidth="1"/>
    <col min="14" max="14" width="24.109375" bestFit="1" customWidth="1"/>
    <col min="15" max="15" width="4.6640625" customWidth="1"/>
    <col min="16" max="16" width="6.44140625" customWidth="1"/>
    <col min="17" max="17" width="12.44140625" customWidth="1"/>
    <col min="18" max="18" width="12" bestFit="1" customWidth="1"/>
    <col min="19" max="19" width="11.109375" bestFit="1" customWidth="1"/>
    <col min="20" max="20" width="11" bestFit="1" customWidth="1"/>
  </cols>
  <sheetData>
    <row r="3" spans="1:21" x14ac:dyDescent="0.3">
      <c r="A3" t="s">
        <v>44</v>
      </c>
      <c r="B3" t="s">
        <v>1718</v>
      </c>
      <c r="C3" t="s">
        <v>851</v>
      </c>
      <c r="D3" t="s">
        <v>1724</v>
      </c>
      <c r="E3" t="s">
        <v>1489</v>
      </c>
      <c r="F3" t="s">
        <v>414</v>
      </c>
      <c r="G3" t="s">
        <v>1490</v>
      </c>
      <c r="H3" t="s">
        <v>1491</v>
      </c>
      <c r="I3" t="s">
        <v>1733</v>
      </c>
      <c r="J3" t="s">
        <v>855</v>
      </c>
      <c r="K3" t="s">
        <v>45</v>
      </c>
      <c r="L3" t="s">
        <v>42</v>
      </c>
      <c r="M3" t="s">
        <v>49</v>
      </c>
      <c r="N3" t="s">
        <v>48</v>
      </c>
      <c r="O3" t="s">
        <v>1492</v>
      </c>
      <c r="P3" t="s">
        <v>1493</v>
      </c>
      <c r="Q3" t="s">
        <v>1494</v>
      </c>
      <c r="R3" t="s">
        <v>1495</v>
      </c>
      <c r="S3" t="s">
        <v>1496</v>
      </c>
      <c r="T3" t="s">
        <v>1497</v>
      </c>
      <c r="U3" t="s">
        <v>1705</v>
      </c>
    </row>
    <row r="4" spans="1:21" x14ac:dyDescent="0.3">
      <c r="A4">
        <v>2017</v>
      </c>
      <c r="C4" t="str">
        <f>IF(GETPIVOTDATA("PS % recovery",Sheet4!$B$5,"Parish Name",K4)&gt;99.949%,"OK","No")</f>
        <v>OK</v>
      </c>
      <c r="D4" t="e">
        <f>VLOOKUP(J4,'Ref2'!C:E,3,0)</f>
        <v>#N/A</v>
      </c>
      <c r="E4">
        <v>153</v>
      </c>
      <c r="I4" t="e">
        <f>VLOOKUP(J4,Ref!L:M,2,0)</f>
        <v>#N/A</v>
      </c>
      <c r="J4" t="s">
        <v>859</v>
      </c>
      <c r="K4" t="s">
        <v>60</v>
      </c>
      <c r="L4" t="s">
        <v>419</v>
      </c>
      <c r="M4" t="s">
        <v>17</v>
      </c>
      <c r="N4" t="s">
        <v>14</v>
      </c>
      <c r="R4">
        <v>10113</v>
      </c>
      <c r="S4">
        <v>10113</v>
      </c>
    </row>
    <row r="5" spans="1:21" x14ac:dyDescent="0.3">
      <c r="A5">
        <v>2017</v>
      </c>
      <c r="C5" t="str">
        <f>IF(GETPIVOTDATA("PS % recovery",Sheet4!$B$5,"Parish Name",K5)&gt;99.949%,"OK","No")</f>
        <v>OK</v>
      </c>
      <c r="D5" t="e">
        <f>VLOOKUP(J5,'Ref2'!C:E,3,0)</f>
        <v>#N/A</v>
      </c>
      <c r="E5">
        <v>153</v>
      </c>
      <c r="I5" t="e">
        <f>VLOOKUP(J5,Ref!L:M,2,0)</f>
        <v>#N/A</v>
      </c>
      <c r="J5" t="s">
        <v>861</v>
      </c>
      <c r="K5" t="s">
        <v>67</v>
      </c>
      <c r="L5" t="s">
        <v>419</v>
      </c>
      <c r="M5" t="s">
        <v>17</v>
      </c>
      <c r="N5" t="s">
        <v>14</v>
      </c>
      <c r="R5">
        <v>97166</v>
      </c>
      <c r="S5">
        <v>97166</v>
      </c>
    </row>
    <row r="6" spans="1:21" x14ac:dyDescent="0.3">
      <c r="A6">
        <v>2017</v>
      </c>
      <c r="C6" t="str">
        <f>IF(GETPIVOTDATA("PS % recovery",Sheet4!$B$5,"Parish Name",K6)&gt;99.949%,"OK","No")</f>
        <v>OK</v>
      </c>
      <c r="D6" t="e">
        <f>VLOOKUP(J6,'Ref2'!C:E,3,0)</f>
        <v>#N/A</v>
      </c>
      <c r="E6">
        <v>153</v>
      </c>
      <c r="I6" t="e">
        <f>VLOOKUP(J6,Ref!L:M,2,0)</f>
        <v>#N/A</v>
      </c>
      <c r="J6" t="s">
        <v>791</v>
      </c>
      <c r="K6" t="s">
        <v>61</v>
      </c>
      <c r="L6" t="s">
        <v>415</v>
      </c>
      <c r="M6" t="s">
        <v>17</v>
      </c>
      <c r="N6" t="s">
        <v>14</v>
      </c>
      <c r="R6">
        <v>131659</v>
      </c>
      <c r="S6">
        <v>131659</v>
      </c>
    </row>
    <row r="7" spans="1:21" x14ac:dyDescent="0.3">
      <c r="A7">
        <v>2017</v>
      </c>
      <c r="C7" t="str">
        <f>IF(GETPIVOTDATA("PS % recovery",Sheet4!$B$5,"Parish Name",K7)&gt;99.949%,"OK","No")</f>
        <v>OK</v>
      </c>
      <c r="D7" t="e">
        <f>VLOOKUP(J7,'Ref2'!C:E,3,0)</f>
        <v>#N/A</v>
      </c>
      <c r="E7">
        <v>328</v>
      </c>
      <c r="I7" t="e">
        <f>VLOOKUP(J7,Ref!L:M,2,0)</f>
        <v>#N/A</v>
      </c>
      <c r="J7" t="s">
        <v>864</v>
      </c>
      <c r="K7" t="s">
        <v>62</v>
      </c>
      <c r="L7" t="s">
        <v>415</v>
      </c>
      <c r="M7" t="s">
        <v>17</v>
      </c>
      <c r="N7" t="s">
        <v>14</v>
      </c>
      <c r="R7">
        <v>20139</v>
      </c>
      <c r="S7">
        <v>20139.25</v>
      </c>
    </row>
    <row r="8" spans="1:21" x14ac:dyDescent="0.3">
      <c r="A8">
        <v>2017</v>
      </c>
      <c r="C8" t="str">
        <f>IF(GETPIVOTDATA("PS % recovery",Sheet4!$B$5,"Parish Name",K8)&gt;99.949%,"OK","No")</f>
        <v>OK</v>
      </c>
      <c r="D8" t="e">
        <f>VLOOKUP(J8,'Ref2'!C:E,3,0)</f>
        <v>#N/A</v>
      </c>
      <c r="E8">
        <v>153</v>
      </c>
      <c r="I8" t="e">
        <f>VLOOKUP(J8,Ref!L:M,2,0)</f>
        <v>#N/A</v>
      </c>
      <c r="J8" t="s">
        <v>866</v>
      </c>
      <c r="K8" t="s">
        <v>63</v>
      </c>
      <c r="L8" t="s">
        <v>415</v>
      </c>
      <c r="M8" t="s">
        <v>17</v>
      </c>
      <c r="N8" t="s">
        <v>14</v>
      </c>
      <c r="R8">
        <v>35028</v>
      </c>
      <c r="S8">
        <v>35028</v>
      </c>
    </row>
    <row r="9" spans="1:21" x14ac:dyDescent="0.3">
      <c r="A9">
        <v>2017</v>
      </c>
      <c r="C9" t="str">
        <f>IF(GETPIVOTDATA("PS % recovery",Sheet4!$B$5,"Parish Name",K9)&gt;99.949%,"OK","No")</f>
        <v>OK</v>
      </c>
      <c r="D9" t="e">
        <f>VLOOKUP(J9,'Ref2'!C:E,3,0)</f>
        <v>#N/A</v>
      </c>
      <c r="E9">
        <v>153</v>
      </c>
      <c r="I9" t="e">
        <f>VLOOKUP(J9,Ref!L:M,2,0)</f>
        <v>#N/A</v>
      </c>
      <c r="J9" t="s">
        <v>868</v>
      </c>
      <c r="K9" t="s">
        <v>64</v>
      </c>
      <c r="L9" t="s">
        <v>415</v>
      </c>
      <c r="M9" t="s">
        <v>17</v>
      </c>
      <c r="N9" t="s">
        <v>14</v>
      </c>
      <c r="R9">
        <v>7175</v>
      </c>
      <c r="S9">
        <v>7175</v>
      </c>
    </row>
    <row r="10" spans="1:21" x14ac:dyDescent="0.3">
      <c r="A10">
        <v>2017</v>
      </c>
      <c r="C10" t="str">
        <f>IF(GETPIVOTDATA("PS % recovery",Sheet4!$B$5,"Parish Name",K10)&gt;99.949%,"OK","No")</f>
        <v>OK</v>
      </c>
      <c r="D10" t="e">
        <f>VLOOKUP(J10,'Ref2'!C:E,3,0)</f>
        <v>#N/A</v>
      </c>
      <c r="E10">
        <v>153</v>
      </c>
      <c r="I10" t="e">
        <f>VLOOKUP(J10,Ref!L:M,2,0)</f>
        <v>#N/A</v>
      </c>
      <c r="J10" t="s">
        <v>793</v>
      </c>
      <c r="K10" t="s">
        <v>66</v>
      </c>
      <c r="L10" t="s">
        <v>415</v>
      </c>
      <c r="M10" t="s">
        <v>17</v>
      </c>
      <c r="N10" t="s">
        <v>14</v>
      </c>
      <c r="R10">
        <v>44528</v>
      </c>
      <c r="S10">
        <v>44528</v>
      </c>
    </row>
    <row r="11" spans="1:21" x14ac:dyDescent="0.3">
      <c r="A11">
        <v>2017</v>
      </c>
      <c r="C11" t="str">
        <f>IF(GETPIVOTDATA("PS % recovery",Sheet4!$B$5,"Parish Name",K11)&gt;99.949%,"OK","No")</f>
        <v>OK</v>
      </c>
      <c r="D11" t="e">
        <f>VLOOKUP(J11,'Ref2'!C:E,3,0)</f>
        <v>#N/A</v>
      </c>
      <c r="E11">
        <v>153</v>
      </c>
      <c r="I11" t="e">
        <f>VLOOKUP(J11,Ref!L:M,2,0)</f>
        <v>#N/A</v>
      </c>
      <c r="J11" t="s">
        <v>871</v>
      </c>
      <c r="K11" t="s">
        <v>65</v>
      </c>
      <c r="L11" t="s">
        <v>417</v>
      </c>
      <c r="M11" t="s">
        <v>17</v>
      </c>
      <c r="N11" t="s">
        <v>14</v>
      </c>
      <c r="R11">
        <v>54287</v>
      </c>
      <c r="S11">
        <v>54287</v>
      </c>
    </row>
    <row r="12" spans="1:21" x14ac:dyDescent="0.3">
      <c r="A12">
        <v>2017</v>
      </c>
      <c r="C12" t="str">
        <f>IF(GETPIVOTDATA("PS % recovery",Sheet4!$B$5,"Parish Name",K12)&gt;99.949%,"OK","No")</f>
        <v>No</v>
      </c>
      <c r="D12" t="e">
        <f>VLOOKUP(J12,'Ref2'!C:E,3,0)</f>
        <v>#N/A</v>
      </c>
      <c r="E12">
        <v>153</v>
      </c>
      <c r="I12" t="e">
        <f>VLOOKUP(J12,Ref!L:M,2,0)</f>
        <v>#N/A</v>
      </c>
      <c r="J12" t="s">
        <v>873</v>
      </c>
      <c r="K12" t="s">
        <v>68</v>
      </c>
      <c r="L12" t="s">
        <v>421</v>
      </c>
      <c r="M12" t="s">
        <v>17</v>
      </c>
      <c r="N12" t="s">
        <v>14</v>
      </c>
      <c r="R12">
        <v>146927</v>
      </c>
      <c r="S12">
        <v>146927</v>
      </c>
    </row>
    <row r="13" spans="1:21" x14ac:dyDescent="0.3">
      <c r="A13">
        <v>2017</v>
      </c>
      <c r="C13" t="str">
        <f>IF(GETPIVOTDATA("PS % recovery",Sheet4!$B$5,"Parish Name",K13)&gt;99.949%,"OK","No")</f>
        <v>No</v>
      </c>
      <c r="D13" t="e">
        <f>VLOOKUP(J13,'Ref2'!C:E,3,0)</f>
        <v>#N/A</v>
      </c>
      <c r="E13">
        <v>106</v>
      </c>
      <c r="I13" t="e">
        <f>VLOOKUP(J13,Ref!L:M,2,0)</f>
        <v>#N/A</v>
      </c>
      <c r="J13" t="s">
        <v>875</v>
      </c>
      <c r="K13" t="s">
        <v>69</v>
      </c>
      <c r="L13" t="s">
        <v>417</v>
      </c>
      <c r="M13" t="s">
        <v>17</v>
      </c>
      <c r="N13" t="s">
        <v>14</v>
      </c>
      <c r="R13">
        <v>31642</v>
      </c>
      <c r="S13">
        <v>28000</v>
      </c>
    </row>
    <row r="14" spans="1:21" x14ac:dyDescent="0.3">
      <c r="A14">
        <v>2017</v>
      </c>
      <c r="C14" t="str">
        <f>IF(GETPIVOTDATA("PS % recovery",Sheet4!$B$5,"Parish Name",K14)&gt;99.949%,"OK","No")</f>
        <v>OK</v>
      </c>
      <c r="D14" t="e">
        <f>VLOOKUP(J14,'Ref2'!C:E,3,0)</f>
        <v>#N/A</v>
      </c>
      <c r="E14">
        <v>153</v>
      </c>
      <c r="I14" t="e">
        <f>VLOOKUP(J14,Ref!L:M,2,0)</f>
        <v>#N/A</v>
      </c>
      <c r="J14" t="s">
        <v>877</v>
      </c>
      <c r="K14" t="s">
        <v>71</v>
      </c>
      <c r="L14" t="s">
        <v>433</v>
      </c>
      <c r="M14" t="s">
        <v>20</v>
      </c>
      <c r="N14" t="s">
        <v>14</v>
      </c>
      <c r="R14">
        <v>5368</v>
      </c>
      <c r="S14">
        <v>5368</v>
      </c>
    </row>
    <row r="15" spans="1:21" x14ac:dyDescent="0.3">
      <c r="A15">
        <v>2017</v>
      </c>
      <c r="C15" t="str">
        <f>IF(GETPIVOTDATA("PS % recovery",Sheet4!$B$5,"Parish Name",K15)&gt;99.949%,"OK","No")</f>
        <v>No</v>
      </c>
      <c r="D15" t="e">
        <f>VLOOKUP(J15,'Ref2'!C:E,3,0)</f>
        <v>#N/A</v>
      </c>
      <c r="E15">
        <v>16</v>
      </c>
      <c r="I15" t="e">
        <f>VLOOKUP(J15,Ref!L:M,2,0)</f>
        <v>#N/A</v>
      </c>
      <c r="J15" t="s">
        <v>879</v>
      </c>
      <c r="K15" t="s">
        <v>79</v>
      </c>
      <c r="L15" t="s">
        <v>433</v>
      </c>
      <c r="M15" t="s">
        <v>20</v>
      </c>
      <c r="N15" t="s">
        <v>14</v>
      </c>
      <c r="R15">
        <v>8230</v>
      </c>
      <c r="S15">
        <v>4800</v>
      </c>
    </row>
    <row r="16" spans="1:21" x14ac:dyDescent="0.3">
      <c r="A16">
        <v>2017</v>
      </c>
      <c r="C16" t="str">
        <f>IF(GETPIVOTDATA("PS % recovery",Sheet4!$B$5,"Parish Name",K16)&gt;99.949%,"OK","No")</f>
        <v>No</v>
      </c>
      <c r="D16" t="e">
        <f>VLOOKUP(J16,'Ref2'!C:E,3,0)</f>
        <v>#N/A</v>
      </c>
      <c r="E16">
        <v>104</v>
      </c>
      <c r="I16" t="e">
        <f>VLOOKUP(J16,Ref!L:M,2,0)</f>
        <v>#N/A</v>
      </c>
      <c r="J16" t="s">
        <v>881</v>
      </c>
      <c r="K16" t="s">
        <v>72</v>
      </c>
      <c r="L16" t="s">
        <v>423</v>
      </c>
      <c r="M16" t="s">
        <v>20</v>
      </c>
      <c r="N16" t="s">
        <v>14</v>
      </c>
      <c r="R16">
        <v>256139</v>
      </c>
      <c r="S16">
        <v>256139</v>
      </c>
    </row>
    <row r="17" spans="1:19" x14ac:dyDescent="0.3">
      <c r="A17">
        <v>2017</v>
      </c>
      <c r="C17" t="str">
        <f>IF(GETPIVOTDATA("PS % recovery",Sheet4!$B$5,"Parish Name",K17)&gt;99.949%,"OK","No")</f>
        <v>No</v>
      </c>
      <c r="D17" t="e">
        <f>VLOOKUP(J17,'Ref2'!C:E,3,0)</f>
        <v>#N/A</v>
      </c>
      <c r="E17">
        <v>56</v>
      </c>
      <c r="I17" t="str">
        <f>VLOOKUP(J17,Ref!L:M,2,0)</f>
        <v>Yes</v>
      </c>
      <c r="J17" t="s">
        <v>891</v>
      </c>
      <c r="K17" t="s">
        <v>73</v>
      </c>
      <c r="L17" t="s">
        <v>425</v>
      </c>
      <c r="M17" t="s">
        <v>20</v>
      </c>
      <c r="N17" t="s">
        <v>14</v>
      </c>
      <c r="R17">
        <v>5139</v>
      </c>
      <c r="S17">
        <v>4170</v>
      </c>
    </row>
    <row r="18" spans="1:19" x14ac:dyDescent="0.3">
      <c r="A18">
        <v>2017</v>
      </c>
      <c r="C18" t="str">
        <f>IF(GETPIVOTDATA("PS % recovery",Sheet4!$B$5,"Parish Name",K18)&gt;99.949%,"OK","No")</f>
        <v>OK</v>
      </c>
      <c r="D18" t="e">
        <f>VLOOKUP(J18,'Ref2'!C:E,3,0)</f>
        <v>#N/A</v>
      </c>
      <c r="E18">
        <v>153</v>
      </c>
      <c r="I18" t="e">
        <f>VLOOKUP(J18,Ref!L:M,2,0)</f>
        <v>#N/A</v>
      </c>
      <c r="J18" t="s">
        <v>893</v>
      </c>
      <c r="K18" t="s">
        <v>75</v>
      </c>
      <c r="L18" t="s">
        <v>425</v>
      </c>
      <c r="M18" t="s">
        <v>20</v>
      </c>
      <c r="N18" t="s">
        <v>14</v>
      </c>
      <c r="R18">
        <v>39432</v>
      </c>
      <c r="S18">
        <v>39432</v>
      </c>
    </row>
    <row r="19" spans="1:19" x14ac:dyDescent="0.3">
      <c r="A19">
        <v>2017</v>
      </c>
      <c r="C19" t="str">
        <f>IF(GETPIVOTDATA("PS % recovery",Sheet4!$B$5,"Parish Name",K19)&gt;99.949%,"OK","No")</f>
        <v>No</v>
      </c>
      <c r="D19" t="e">
        <f>VLOOKUP(J19,'Ref2'!C:E,3,0)</f>
        <v>#N/A</v>
      </c>
      <c r="E19">
        <v>57</v>
      </c>
      <c r="I19" t="e">
        <f>VLOOKUP(J19,Ref!L:M,2,0)</f>
        <v>#N/A</v>
      </c>
      <c r="J19" t="s">
        <v>818</v>
      </c>
      <c r="K19" t="s">
        <v>76</v>
      </c>
      <c r="L19" t="s">
        <v>427</v>
      </c>
      <c r="M19" t="s">
        <v>20</v>
      </c>
      <c r="N19" t="s">
        <v>14</v>
      </c>
      <c r="R19">
        <v>17941</v>
      </c>
      <c r="S19">
        <v>17941</v>
      </c>
    </row>
    <row r="20" spans="1:19" x14ac:dyDescent="0.3">
      <c r="A20">
        <v>2017</v>
      </c>
      <c r="C20" t="str">
        <f>IF(GETPIVOTDATA("PS % recovery",Sheet4!$B$5,"Parish Name",K20)&gt;99.949%,"OK","No")</f>
        <v>No</v>
      </c>
      <c r="D20" t="e">
        <f>VLOOKUP(J20,'Ref2'!C:E,3,0)</f>
        <v>#N/A</v>
      </c>
      <c r="E20">
        <v>51</v>
      </c>
      <c r="I20" t="e">
        <f>VLOOKUP(J20,Ref!L:M,2,0)</f>
        <v>#N/A</v>
      </c>
      <c r="J20" t="s">
        <v>822</v>
      </c>
      <c r="K20" t="s">
        <v>81</v>
      </c>
      <c r="L20" t="s">
        <v>427</v>
      </c>
      <c r="M20" t="s">
        <v>20</v>
      </c>
      <c r="N20" t="s">
        <v>14</v>
      </c>
      <c r="R20">
        <v>18122</v>
      </c>
      <c r="S20">
        <v>18122</v>
      </c>
    </row>
    <row r="21" spans="1:19" x14ac:dyDescent="0.3">
      <c r="A21">
        <v>2017</v>
      </c>
      <c r="C21" t="str">
        <f>IF(GETPIVOTDATA("PS % recovery",Sheet4!$B$5,"Parish Name",K21)&gt;99.949%,"OK","No")</f>
        <v>OK</v>
      </c>
      <c r="D21" t="e">
        <f>VLOOKUP(J21,'Ref2'!C:E,3,0)</f>
        <v>#N/A</v>
      </c>
      <c r="E21">
        <v>153</v>
      </c>
      <c r="I21" t="e">
        <f>VLOOKUP(J21,Ref!L:M,2,0)</f>
        <v>#N/A</v>
      </c>
      <c r="J21" t="s">
        <v>819</v>
      </c>
      <c r="K21" t="s">
        <v>78</v>
      </c>
      <c r="L21" t="s">
        <v>427</v>
      </c>
      <c r="M21" t="s">
        <v>20</v>
      </c>
      <c r="N21" t="s">
        <v>14</v>
      </c>
      <c r="R21">
        <v>16005</v>
      </c>
      <c r="S21">
        <v>16005</v>
      </c>
    </row>
    <row r="22" spans="1:19" x14ac:dyDescent="0.3">
      <c r="A22">
        <v>2017</v>
      </c>
      <c r="C22" t="str">
        <f>IF(GETPIVOTDATA("PS % recovery",Sheet4!$B$5,"Parish Name",K22)&gt;99.949%,"OK","No")</f>
        <v>No</v>
      </c>
      <c r="D22" t="e">
        <f>VLOOKUP(J22,'Ref2'!C:E,3,0)</f>
        <v>#N/A</v>
      </c>
      <c r="E22">
        <v>10</v>
      </c>
      <c r="I22" t="e">
        <f>VLOOKUP(J22,Ref!L:M,2,0)</f>
        <v>#N/A</v>
      </c>
      <c r="J22" t="s">
        <v>898</v>
      </c>
      <c r="K22" t="s">
        <v>82</v>
      </c>
      <c r="L22" t="s">
        <v>429</v>
      </c>
      <c r="M22" t="s">
        <v>20</v>
      </c>
      <c r="N22" t="s">
        <v>14</v>
      </c>
      <c r="R22">
        <v>46778</v>
      </c>
      <c r="S22">
        <v>24000</v>
      </c>
    </row>
    <row r="23" spans="1:19" x14ac:dyDescent="0.3">
      <c r="A23">
        <v>2017</v>
      </c>
      <c r="C23" t="str">
        <f>IF(GETPIVOTDATA("PS % recovery",Sheet4!$B$5,"Parish Name",K23)&gt;99.949%,"OK","No")</f>
        <v>OK</v>
      </c>
      <c r="D23" t="e">
        <f>VLOOKUP(J23,'Ref2'!C:E,3,0)</f>
        <v>#N/A</v>
      </c>
      <c r="E23">
        <v>153</v>
      </c>
      <c r="I23" t="str">
        <f>VLOOKUP(J23,Ref!L:M,2,0)</f>
        <v>Yes</v>
      </c>
      <c r="J23" t="s">
        <v>900</v>
      </c>
      <c r="K23" t="s">
        <v>77</v>
      </c>
      <c r="L23" t="s">
        <v>429</v>
      </c>
      <c r="M23" t="s">
        <v>20</v>
      </c>
      <c r="N23" t="s">
        <v>14</v>
      </c>
      <c r="R23">
        <v>81137</v>
      </c>
      <c r="S23">
        <v>81137</v>
      </c>
    </row>
    <row r="24" spans="1:19" x14ac:dyDescent="0.3">
      <c r="A24">
        <v>2017</v>
      </c>
      <c r="C24" t="str">
        <f>IF(GETPIVOTDATA("PS % recovery",Sheet4!$B$5,"Parish Name",K24)&gt;99.949%,"OK","No")</f>
        <v>OK</v>
      </c>
      <c r="D24" t="e">
        <f>VLOOKUP(J24,'Ref2'!C:E,3,0)</f>
        <v>#N/A</v>
      </c>
      <c r="E24">
        <v>153</v>
      </c>
      <c r="I24" t="e">
        <f>VLOOKUP(J24,Ref!L:M,2,0)</f>
        <v>#N/A</v>
      </c>
      <c r="J24" t="s">
        <v>902</v>
      </c>
      <c r="K24" t="s">
        <v>92</v>
      </c>
      <c r="L24" t="s">
        <v>429</v>
      </c>
      <c r="M24" t="s">
        <v>20</v>
      </c>
      <c r="N24" t="s">
        <v>14</v>
      </c>
      <c r="R24">
        <v>22140</v>
      </c>
      <c r="S24">
        <v>22140</v>
      </c>
    </row>
    <row r="25" spans="1:19" x14ac:dyDescent="0.3">
      <c r="A25">
        <v>2017</v>
      </c>
      <c r="C25" t="str">
        <f>IF(GETPIVOTDATA("PS % recovery",Sheet4!$B$5,"Parish Name",K25)&gt;99.949%,"OK","No")</f>
        <v>OK</v>
      </c>
      <c r="D25" t="e">
        <f>VLOOKUP(J25,'Ref2'!C:E,3,0)</f>
        <v>#N/A</v>
      </c>
      <c r="E25">
        <v>153</v>
      </c>
      <c r="I25" t="e">
        <f>VLOOKUP(J25,Ref!L:M,2,0)</f>
        <v>#N/A</v>
      </c>
      <c r="J25" t="s">
        <v>821</v>
      </c>
      <c r="K25" t="s">
        <v>80</v>
      </c>
      <c r="L25" t="s">
        <v>431</v>
      </c>
      <c r="M25" t="s">
        <v>20</v>
      </c>
      <c r="N25" t="s">
        <v>14</v>
      </c>
      <c r="R25">
        <v>62166</v>
      </c>
      <c r="S25">
        <v>62166</v>
      </c>
    </row>
    <row r="26" spans="1:19" x14ac:dyDescent="0.3">
      <c r="A26">
        <v>2017</v>
      </c>
      <c r="C26" t="str">
        <f>IF(GETPIVOTDATA("PS % recovery",Sheet4!$B$5,"Parish Name",K26)&gt;99.949%,"OK","No")</f>
        <v>OK</v>
      </c>
      <c r="D26" t="e">
        <f>VLOOKUP(J26,'Ref2'!C:E,3,0)</f>
        <v>#N/A</v>
      </c>
      <c r="E26">
        <v>153</v>
      </c>
      <c r="I26" t="e">
        <f>VLOOKUP(J26,Ref!L:M,2,0)</f>
        <v>#N/A</v>
      </c>
      <c r="J26" t="s">
        <v>905</v>
      </c>
      <c r="K26" t="s">
        <v>83</v>
      </c>
      <c r="L26" t="s">
        <v>425</v>
      </c>
      <c r="M26" t="s">
        <v>20</v>
      </c>
      <c r="N26" t="s">
        <v>14</v>
      </c>
      <c r="R26">
        <v>21602</v>
      </c>
      <c r="S26">
        <v>21602</v>
      </c>
    </row>
    <row r="27" spans="1:19" x14ac:dyDescent="0.3">
      <c r="A27">
        <v>2017</v>
      </c>
      <c r="C27" t="str">
        <f>IF(GETPIVOTDATA("PS % recovery",Sheet4!$B$5,"Parish Name",K27)&gt;99.949%,"OK","No")</f>
        <v>OK</v>
      </c>
      <c r="D27" t="e">
        <f>VLOOKUP(J27,'Ref2'!C:E,3,0)</f>
        <v>#N/A</v>
      </c>
      <c r="E27">
        <v>330</v>
      </c>
      <c r="I27" t="e">
        <f>VLOOKUP(J27,Ref!L:M,2,0)</f>
        <v>#N/A</v>
      </c>
      <c r="J27" t="s">
        <v>907</v>
      </c>
      <c r="K27" t="s">
        <v>84</v>
      </c>
      <c r="L27" t="s">
        <v>435</v>
      </c>
      <c r="M27" t="s">
        <v>20</v>
      </c>
      <c r="N27" t="s">
        <v>14</v>
      </c>
      <c r="R27">
        <v>1270</v>
      </c>
      <c r="S27">
        <v>1270</v>
      </c>
    </row>
    <row r="28" spans="1:19" x14ac:dyDescent="0.3">
      <c r="A28">
        <v>2017</v>
      </c>
      <c r="C28" t="str">
        <f>IF(GETPIVOTDATA("PS % recovery",Sheet4!$B$5,"Parish Name",K28)&gt;99.949%,"OK","No")</f>
        <v>OK</v>
      </c>
      <c r="D28" t="e">
        <f>VLOOKUP(J28,'Ref2'!C:E,3,0)</f>
        <v>#N/A</v>
      </c>
      <c r="E28">
        <v>153</v>
      </c>
      <c r="I28" t="e">
        <f>VLOOKUP(J28,Ref!L:M,2,0)</f>
        <v>#N/A</v>
      </c>
      <c r="J28" t="s">
        <v>909</v>
      </c>
      <c r="K28" t="s">
        <v>86</v>
      </c>
      <c r="L28" t="s">
        <v>433</v>
      </c>
      <c r="M28" t="s">
        <v>20</v>
      </c>
      <c r="N28" t="s">
        <v>14</v>
      </c>
      <c r="R28">
        <v>37623</v>
      </c>
      <c r="S28">
        <v>37623</v>
      </c>
    </row>
    <row r="29" spans="1:19" x14ac:dyDescent="0.3">
      <c r="A29">
        <v>2017</v>
      </c>
      <c r="C29" t="str">
        <f>IF(GETPIVOTDATA("PS % recovery",Sheet4!$B$5,"Parish Name",K29)&gt;99.949%,"OK","No")</f>
        <v>OK</v>
      </c>
      <c r="D29" t="e">
        <f>VLOOKUP(J29,'Ref2'!C:E,3,0)</f>
        <v>#N/A</v>
      </c>
      <c r="E29">
        <v>153</v>
      </c>
      <c r="I29" t="e">
        <f>VLOOKUP(J29,Ref!L:M,2,0)</f>
        <v>#N/A</v>
      </c>
      <c r="J29" t="s">
        <v>911</v>
      </c>
      <c r="K29" t="s">
        <v>89</v>
      </c>
      <c r="L29" t="s">
        <v>423</v>
      </c>
      <c r="M29" t="s">
        <v>20</v>
      </c>
      <c r="N29" t="s">
        <v>14</v>
      </c>
      <c r="R29">
        <v>18200</v>
      </c>
      <c r="S29">
        <v>18200</v>
      </c>
    </row>
    <row r="30" spans="1:19" x14ac:dyDescent="0.3">
      <c r="A30">
        <v>2017</v>
      </c>
      <c r="C30" t="str">
        <f>IF(GETPIVOTDATA("PS % recovery",Sheet4!$B$5,"Parish Name",K30)&gt;99.949%,"OK","No")</f>
        <v>OK</v>
      </c>
      <c r="D30" t="e">
        <f>VLOOKUP(J30,'Ref2'!C:E,3,0)</f>
        <v>#N/A</v>
      </c>
      <c r="E30">
        <v>323</v>
      </c>
      <c r="I30" t="e">
        <f>VLOOKUP(J30,Ref!L:M,2,0)</f>
        <v>#N/A</v>
      </c>
      <c r="J30" t="s">
        <v>913</v>
      </c>
      <c r="K30" t="s">
        <v>90</v>
      </c>
      <c r="L30" t="s">
        <v>435</v>
      </c>
      <c r="M30" t="s">
        <v>20</v>
      </c>
      <c r="N30" t="s">
        <v>14</v>
      </c>
      <c r="R30">
        <v>43604</v>
      </c>
      <c r="S30">
        <v>43604.00000000283</v>
      </c>
    </row>
    <row r="31" spans="1:19" x14ac:dyDescent="0.3">
      <c r="A31">
        <v>2017</v>
      </c>
      <c r="C31" t="str">
        <f>IF(GETPIVOTDATA("PS % recovery",Sheet4!$B$5,"Parish Name",K31)&gt;99.949%,"OK","No")</f>
        <v>OK</v>
      </c>
      <c r="D31" t="e">
        <f>VLOOKUP(J31,'Ref2'!C:E,3,0)</f>
        <v>#N/A</v>
      </c>
      <c r="E31">
        <v>329</v>
      </c>
      <c r="I31" t="str">
        <f>VLOOKUP(J31,Ref!L:M,2,0)</f>
        <v>Yes</v>
      </c>
      <c r="J31" t="s">
        <v>915</v>
      </c>
      <c r="K31" t="s">
        <v>91</v>
      </c>
      <c r="L31" t="s">
        <v>437</v>
      </c>
      <c r="M31" t="s">
        <v>20</v>
      </c>
      <c r="N31" t="s">
        <v>14</v>
      </c>
      <c r="R31">
        <v>39795</v>
      </c>
      <c r="S31">
        <v>39795</v>
      </c>
    </row>
    <row r="32" spans="1:19" x14ac:dyDescent="0.3">
      <c r="A32">
        <v>2017</v>
      </c>
      <c r="C32" t="str">
        <f>IF(GETPIVOTDATA("PS % recovery",Sheet4!$B$5,"Parish Name",K32)&gt;99.949%,"OK","No")</f>
        <v>OK</v>
      </c>
      <c r="D32" t="e">
        <f>VLOOKUP(J32,'Ref2'!C:E,3,0)</f>
        <v>#N/A</v>
      </c>
      <c r="E32">
        <v>153</v>
      </c>
      <c r="I32" t="e">
        <f>VLOOKUP(J32,Ref!L:M,2,0)</f>
        <v>#N/A</v>
      </c>
      <c r="J32" t="s">
        <v>917</v>
      </c>
      <c r="K32" t="s">
        <v>94</v>
      </c>
      <c r="L32" t="s">
        <v>453</v>
      </c>
      <c r="M32" t="s">
        <v>23</v>
      </c>
      <c r="N32" t="s">
        <v>14</v>
      </c>
      <c r="R32">
        <v>46668</v>
      </c>
      <c r="S32">
        <v>46668</v>
      </c>
    </row>
    <row r="33" spans="1:19" x14ac:dyDescent="0.3">
      <c r="A33">
        <v>2017</v>
      </c>
      <c r="C33" t="str">
        <f>IF(GETPIVOTDATA("PS % recovery",Sheet4!$B$5,"Parish Name",K33)&gt;99.949%,"OK","No")</f>
        <v>OK</v>
      </c>
      <c r="D33" t="str">
        <f>VLOOKUP(J33,'Ref2'!C:E,3,0)</f>
        <v>LLF</v>
      </c>
      <c r="E33">
        <v>153</v>
      </c>
      <c r="I33" t="str">
        <f>VLOOKUP(J33,Ref!L:M,2,0)</f>
        <v>Yes</v>
      </c>
      <c r="J33" t="s">
        <v>919</v>
      </c>
      <c r="K33" t="s">
        <v>96</v>
      </c>
      <c r="L33" t="s">
        <v>441</v>
      </c>
      <c r="M33" t="s">
        <v>23</v>
      </c>
      <c r="N33" t="s">
        <v>14</v>
      </c>
      <c r="R33">
        <v>187301</v>
      </c>
      <c r="S33">
        <v>187301</v>
      </c>
    </row>
    <row r="34" spans="1:19" x14ac:dyDescent="0.3">
      <c r="A34">
        <v>2017</v>
      </c>
      <c r="C34" t="str">
        <f>IF(GETPIVOTDATA("PS % recovery",Sheet4!$B$5,"Parish Name",K34)&gt;99.949%,"OK","No")</f>
        <v>OK</v>
      </c>
      <c r="D34" t="str">
        <f>VLOOKUP(J34,'Ref2'!C:E,3,0)</f>
        <v>LLF</v>
      </c>
      <c r="E34">
        <v>153</v>
      </c>
      <c r="I34" t="str">
        <f>VLOOKUP(J34,Ref!L:M,2,0)</f>
        <v>Yes</v>
      </c>
      <c r="J34" t="s">
        <v>921</v>
      </c>
      <c r="K34" t="s">
        <v>97</v>
      </c>
      <c r="L34" t="s">
        <v>443</v>
      </c>
      <c r="M34" t="s">
        <v>23</v>
      </c>
      <c r="N34" t="s">
        <v>14</v>
      </c>
      <c r="R34">
        <v>151112</v>
      </c>
      <c r="S34">
        <v>151112</v>
      </c>
    </row>
    <row r="35" spans="1:19" x14ac:dyDescent="0.3">
      <c r="A35">
        <v>2017</v>
      </c>
      <c r="C35" t="str">
        <f>IF(GETPIVOTDATA("PS % recovery",Sheet4!$B$5,"Parish Name",K35)&gt;99.949%,"OK","No")</f>
        <v>No</v>
      </c>
      <c r="D35" t="e">
        <f>VLOOKUP(J35,'Ref2'!C:E,3,0)</f>
        <v>#N/A</v>
      </c>
      <c r="E35">
        <v>109</v>
      </c>
      <c r="I35" t="e">
        <f>VLOOKUP(J35,Ref!L:M,2,0)</f>
        <v>#N/A</v>
      </c>
      <c r="J35" t="s">
        <v>923</v>
      </c>
      <c r="K35" t="s">
        <v>98</v>
      </c>
      <c r="L35" t="s">
        <v>445</v>
      </c>
      <c r="M35" t="s">
        <v>23</v>
      </c>
      <c r="N35" t="s">
        <v>14</v>
      </c>
      <c r="R35">
        <v>65825</v>
      </c>
      <c r="S35">
        <v>65825</v>
      </c>
    </row>
    <row r="36" spans="1:19" x14ac:dyDescent="0.3">
      <c r="A36">
        <v>2017</v>
      </c>
      <c r="C36" t="str">
        <f>IF(GETPIVOTDATA("PS % recovery",Sheet4!$B$5,"Parish Name",K36)&gt;99.949%,"OK","No")</f>
        <v>OK</v>
      </c>
      <c r="D36" t="e">
        <f>VLOOKUP(J36,'Ref2'!C:E,3,0)</f>
        <v>#N/A</v>
      </c>
      <c r="E36">
        <v>153</v>
      </c>
      <c r="I36" t="e">
        <f>VLOOKUP(J36,Ref!L:M,2,0)</f>
        <v>#N/A</v>
      </c>
      <c r="J36" t="s">
        <v>925</v>
      </c>
      <c r="K36" t="s">
        <v>99</v>
      </c>
      <c r="L36" t="s">
        <v>447</v>
      </c>
      <c r="M36" t="s">
        <v>23</v>
      </c>
      <c r="N36" t="s">
        <v>14</v>
      </c>
      <c r="R36">
        <v>61804</v>
      </c>
      <c r="S36">
        <v>61804</v>
      </c>
    </row>
    <row r="37" spans="1:19" x14ac:dyDescent="0.3">
      <c r="A37">
        <v>2017</v>
      </c>
      <c r="C37" t="str">
        <f>IF(GETPIVOTDATA("PS % recovery",Sheet4!$B$5,"Parish Name",K37)&gt;99.949%,"OK","No")</f>
        <v>OK</v>
      </c>
      <c r="D37" t="e">
        <f>VLOOKUP(J37,'Ref2'!C:E,3,0)</f>
        <v>#N/A</v>
      </c>
      <c r="E37">
        <v>153</v>
      </c>
      <c r="I37" t="e">
        <f>VLOOKUP(J37,Ref!L:M,2,0)</f>
        <v>#N/A</v>
      </c>
      <c r="J37" t="s">
        <v>927</v>
      </c>
      <c r="K37" t="s">
        <v>100</v>
      </c>
      <c r="L37" t="s">
        <v>449</v>
      </c>
      <c r="M37" t="s">
        <v>23</v>
      </c>
      <c r="N37" t="s">
        <v>14</v>
      </c>
      <c r="R37">
        <v>53573</v>
      </c>
      <c r="S37">
        <v>53573</v>
      </c>
    </row>
    <row r="38" spans="1:19" x14ac:dyDescent="0.3">
      <c r="A38">
        <v>2017</v>
      </c>
      <c r="C38" t="str">
        <f>IF(GETPIVOTDATA("PS % recovery",Sheet4!$B$5,"Parish Name",K38)&gt;99.949%,"OK","No")</f>
        <v>OK</v>
      </c>
      <c r="D38" t="e">
        <f>VLOOKUP(J38,'Ref2'!C:E,3,0)</f>
        <v>#N/A</v>
      </c>
      <c r="E38">
        <v>153</v>
      </c>
      <c r="I38" t="e">
        <f>VLOOKUP(J38,Ref!L:M,2,0)</f>
        <v>#N/A</v>
      </c>
      <c r="J38" t="s">
        <v>929</v>
      </c>
      <c r="K38" t="s">
        <v>101</v>
      </c>
      <c r="L38" t="s">
        <v>451</v>
      </c>
      <c r="M38" t="s">
        <v>23</v>
      </c>
      <c r="N38" t="s">
        <v>14</v>
      </c>
      <c r="R38">
        <v>87835</v>
      </c>
      <c r="S38">
        <v>87835</v>
      </c>
    </row>
    <row r="39" spans="1:19" x14ac:dyDescent="0.3">
      <c r="A39">
        <v>2017</v>
      </c>
      <c r="C39" t="str">
        <f>IF(GETPIVOTDATA("PS % recovery",Sheet4!$B$5,"Parish Name",K39)&gt;99.949%,"OK","No")</f>
        <v>OK</v>
      </c>
      <c r="D39" t="e">
        <f>VLOOKUP(J39,'Ref2'!C:E,3,0)</f>
        <v>#N/A</v>
      </c>
      <c r="E39">
        <v>153</v>
      </c>
      <c r="I39" t="e">
        <f>VLOOKUP(J39,Ref!L:M,2,0)</f>
        <v>#N/A</v>
      </c>
      <c r="J39" t="s">
        <v>931</v>
      </c>
      <c r="K39" t="s">
        <v>95</v>
      </c>
      <c r="L39" t="s">
        <v>439</v>
      </c>
      <c r="M39" t="s">
        <v>23</v>
      </c>
      <c r="N39" t="s">
        <v>14</v>
      </c>
      <c r="R39">
        <v>49419</v>
      </c>
      <c r="S39">
        <v>49419</v>
      </c>
    </row>
    <row r="40" spans="1:19" x14ac:dyDescent="0.3">
      <c r="A40">
        <v>2017</v>
      </c>
      <c r="C40" t="str">
        <f>IF(GETPIVOTDATA("PS % recovery",Sheet4!$B$5,"Parish Name",K40)&gt;99.949%,"OK","No")</f>
        <v>No</v>
      </c>
      <c r="D40" t="e">
        <f>VLOOKUP(J40,'Ref2'!C:E,3,0)</f>
        <v>#N/A</v>
      </c>
      <c r="E40">
        <v>88</v>
      </c>
      <c r="I40" t="e">
        <f>VLOOKUP(J40,Ref!L:M,2,0)</f>
        <v>#N/A</v>
      </c>
      <c r="J40" t="s">
        <v>933</v>
      </c>
      <c r="K40" t="s">
        <v>102</v>
      </c>
      <c r="L40" t="s">
        <v>453</v>
      </c>
      <c r="M40" t="s">
        <v>23</v>
      </c>
      <c r="N40" t="s">
        <v>14</v>
      </c>
      <c r="R40">
        <v>42435</v>
      </c>
      <c r="S40">
        <v>42435</v>
      </c>
    </row>
    <row r="41" spans="1:19" x14ac:dyDescent="0.3">
      <c r="A41">
        <v>2017</v>
      </c>
      <c r="C41" t="str">
        <f>IF(GETPIVOTDATA("PS % recovery",Sheet4!$B$5,"Parish Name",K41)&gt;99.949%,"OK","No")</f>
        <v>OK</v>
      </c>
      <c r="D41" t="e">
        <f>VLOOKUP(J41,'Ref2'!C:E,3,0)</f>
        <v>#N/A</v>
      </c>
      <c r="E41">
        <v>153</v>
      </c>
      <c r="I41" t="e">
        <f>VLOOKUP(J41,Ref!L:M,2,0)</f>
        <v>#N/A</v>
      </c>
      <c r="J41" t="s">
        <v>935</v>
      </c>
      <c r="K41" t="s">
        <v>104</v>
      </c>
      <c r="L41" t="s">
        <v>465</v>
      </c>
      <c r="M41" t="s">
        <v>26</v>
      </c>
      <c r="N41" t="s">
        <v>14</v>
      </c>
      <c r="R41">
        <v>74502</v>
      </c>
      <c r="S41">
        <v>74502</v>
      </c>
    </row>
    <row r="42" spans="1:19" x14ac:dyDescent="0.3">
      <c r="A42">
        <v>2017</v>
      </c>
      <c r="C42" t="str">
        <f>IF(GETPIVOTDATA("PS % recovery",Sheet4!$B$5,"Parish Name",K42)&gt;99.949%,"OK","No")</f>
        <v>OK</v>
      </c>
      <c r="D42" t="e">
        <f>VLOOKUP(J42,'Ref2'!C:E,3,0)</f>
        <v>#N/A</v>
      </c>
      <c r="E42">
        <v>153</v>
      </c>
      <c r="I42" t="e">
        <f>VLOOKUP(J42,Ref!L:M,2,0)</f>
        <v>#N/A</v>
      </c>
      <c r="J42" t="s">
        <v>937</v>
      </c>
      <c r="K42" t="s">
        <v>106</v>
      </c>
      <c r="L42" t="s">
        <v>467</v>
      </c>
      <c r="M42" t="s">
        <v>26</v>
      </c>
      <c r="N42" t="s">
        <v>14</v>
      </c>
      <c r="R42">
        <v>60746</v>
      </c>
      <c r="S42">
        <v>60746</v>
      </c>
    </row>
    <row r="43" spans="1:19" x14ac:dyDescent="0.3">
      <c r="A43">
        <v>2017</v>
      </c>
      <c r="C43" t="str">
        <f>IF(GETPIVOTDATA("PS % recovery",Sheet4!$B$5,"Parish Name",K43)&gt;99.949%,"OK","No")</f>
        <v>OK</v>
      </c>
      <c r="D43" t="e">
        <f>VLOOKUP(J43,'Ref2'!C:E,3,0)</f>
        <v>#N/A</v>
      </c>
      <c r="E43">
        <v>153</v>
      </c>
      <c r="I43" t="e">
        <f>VLOOKUP(J43,Ref!L:M,2,0)</f>
        <v>#N/A</v>
      </c>
      <c r="J43" t="s">
        <v>939</v>
      </c>
      <c r="K43" t="s">
        <v>108</v>
      </c>
      <c r="L43" t="s">
        <v>469</v>
      </c>
      <c r="M43" t="s">
        <v>26</v>
      </c>
      <c r="N43" t="s">
        <v>14</v>
      </c>
      <c r="R43">
        <v>60111</v>
      </c>
      <c r="S43">
        <v>60111</v>
      </c>
    </row>
    <row r="44" spans="1:19" x14ac:dyDescent="0.3">
      <c r="A44">
        <v>2017</v>
      </c>
      <c r="C44" t="str">
        <f>IF(GETPIVOTDATA("PS % recovery",Sheet4!$B$5,"Parish Name",K44)&gt;99.949%,"OK","No")</f>
        <v>OK</v>
      </c>
      <c r="D44" t="e">
        <f>VLOOKUP(J44,'Ref2'!C:E,3,0)</f>
        <v>#N/A</v>
      </c>
      <c r="E44">
        <v>153</v>
      </c>
      <c r="I44" t="e">
        <f>VLOOKUP(J44,Ref!L:M,2,0)</f>
        <v>#N/A</v>
      </c>
      <c r="J44" t="s">
        <v>941</v>
      </c>
      <c r="K44" t="s">
        <v>110</v>
      </c>
      <c r="L44" t="s">
        <v>471</v>
      </c>
      <c r="M44" t="s">
        <v>26</v>
      </c>
      <c r="N44" t="s">
        <v>14</v>
      </c>
      <c r="R44">
        <v>80669</v>
      </c>
      <c r="S44">
        <v>80669</v>
      </c>
    </row>
    <row r="45" spans="1:19" x14ac:dyDescent="0.3">
      <c r="A45">
        <v>2017</v>
      </c>
      <c r="C45" t="str">
        <f>IF(GETPIVOTDATA("PS % recovery",Sheet4!$B$5,"Parish Name",K45)&gt;99.949%,"OK","No")</f>
        <v>OK</v>
      </c>
      <c r="D45" t="e">
        <f>VLOOKUP(J45,'Ref2'!C:E,3,0)</f>
        <v>#N/A</v>
      </c>
      <c r="E45">
        <v>153</v>
      </c>
      <c r="I45" t="str">
        <f>VLOOKUP(J45,Ref!L:M,2,0)</f>
        <v>Yes</v>
      </c>
      <c r="J45" t="s">
        <v>943</v>
      </c>
      <c r="K45" t="s">
        <v>112</v>
      </c>
      <c r="L45" t="s">
        <v>473</v>
      </c>
      <c r="M45" t="s">
        <v>26</v>
      </c>
      <c r="N45" t="s">
        <v>14</v>
      </c>
      <c r="R45">
        <v>163175</v>
      </c>
      <c r="S45">
        <v>163175</v>
      </c>
    </row>
    <row r="46" spans="1:19" x14ac:dyDescent="0.3">
      <c r="A46">
        <v>2017</v>
      </c>
      <c r="C46" t="str">
        <f>IF(GETPIVOTDATA("PS % recovery",Sheet4!$B$5,"Parish Name",K46)&gt;99.949%,"OK","No")</f>
        <v>No</v>
      </c>
      <c r="D46" t="e">
        <f>VLOOKUP(J46,'Ref2'!C:E,3,0)</f>
        <v>#N/A</v>
      </c>
      <c r="E46">
        <v>138</v>
      </c>
      <c r="I46" t="e">
        <f>VLOOKUP(J46,Ref!L:M,2,0)</f>
        <v>#N/A</v>
      </c>
      <c r="J46" t="s">
        <v>945</v>
      </c>
      <c r="K46" t="s">
        <v>114</v>
      </c>
      <c r="L46" t="s">
        <v>475</v>
      </c>
      <c r="M46" t="s">
        <v>26</v>
      </c>
      <c r="N46" t="s">
        <v>14</v>
      </c>
      <c r="R46">
        <v>101167</v>
      </c>
      <c r="S46">
        <v>101167</v>
      </c>
    </row>
    <row r="47" spans="1:19" x14ac:dyDescent="0.3">
      <c r="A47">
        <v>2017</v>
      </c>
      <c r="C47" t="str">
        <f>IF(GETPIVOTDATA("PS % recovery",Sheet4!$B$5,"Parish Name",K47)&gt;99.949%,"OK","No")</f>
        <v>OK</v>
      </c>
      <c r="D47" t="e">
        <f>VLOOKUP(J47,'Ref2'!C:E,3,0)</f>
        <v>#N/A</v>
      </c>
      <c r="E47">
        <v>153</v>
      </c>
      <c r="I47" t="e">
        <f>VLOOKUP(J47,Ref!L:M,2,0)</f>
        <v>#N/A</v>
      </c>
      <c r="J47" t="s">
        <v>947</v>
      </c>
      <c r="K47" t="s">
        <v>116</v>
      </c>
      <c r="L47" t="s">
        <v>477</v>
      </c>
      <c r="M47" t="s">
        <v>26</v>
      </c>
      <c r="N47" t="s">
        <v>14</v>
      </c>
      <c r="R47">
        <v>48257</v>
      </c>
      <c r="S47">
        <v>48257</v>
      </c>
    </row>
    <row r="48" spans="1:19" x14ac:dyDescent="0.3">
      <c r="A48">
        <v>2017</v>
      </c>
      <c r="C48" t="str">
        <f>IF(GETPIVOTDATA("PS % recovery",Sheet4!$B$5,"Parish Name",K48)&gt;99.949%,"OK","No")</f>
        <v>OK</v>
      </c>
      <c r="D48" t="e">
        <f>VLOOKUP(J48,'Ref2'!C:E,3,0)</f>
        <v>#N/A</v>
      </c>
      <c r="E48">
        <v>153</v>
      </c>
      <c r="I48" t="e">
        <f>VLOOKUP(J48,Ref!L:M,2,0)</f>
        <v>#N/A</v>
      </c>
      <c r="J48" t="s">
        <v>949</v>
      </c>
      <c r="K48" t="s">
        <v>118</v>
      </c>
      <c r="L48" t="s">
        <v>479</v>
      </c>
      <c r="M48" t="s">
        <v>26</v>
      </c>
      <c r="N48" t="s">
        <v>14</v>
      </c>
      <c r="R48">
        <v>85083</v>
      </c>
      <c r="S48">
        <v>85083</v>
      </c>
    </row>
    <row r="49" spans="1:19" x14ac:dyDescent="0.3">
      <c r="A49">
        <v>2017</v>
      </c>
      <c r="C49" t="str">
        <f>IF(GETPIVOTDATA("PS % recovery",Sheet4!$B$5,"Parish Name",K49)&gt;99.949%,"OK","No")</f>
        <v>OK</v>
      </c>
      <c r="D49" t="e">
        <f>VLOOKUP(J49,'Ref2'!C:E,3,0)</f>
        <v>#N/A</v>
      </c>
      <c r="E49">
        <v>153</v>
      </c>
      <c r="I49" t="e">
        <f>VLOOKUP(J49,Ref!L:M,2,0)</f>
        <v>#N/A</v>
      </c>
      <c r="J49" t="s">
        <v>951</v>
      </c>
      <c r="K49" t="s">
        <v>105</v>
      </c>
      <c r="L49" t="s">
        <v>455</v>
      </c>
      <c r="M49" t="s">
        <v>26</v>
      </c>
      <c r="N49" t="s">
        <v>14</v>
      </c>
      <c r="R49">
        <v>46907</v>
      </c>
      <c r="S49">
        <v>46907</v>
      </c>
    </row>
    <row r="50" spans="1:19" x14ac:dyDescent="0.3">
      <c r="A50">
        <v>2017</v>
      </c>
      <c r="C50" t="str">
        <f>IF(GETPIVOTDATA("PS % recovery",Sheet4!$B$5,"Parish Name",K50)&gt;99.949%,"OK","No")</f>
        <v>OK</v>
      </c>
      <c r="D50" t="e">
        <f>VLOOKUP(J50,'Ref2'!C:E,3,0)</f>
        <v>#N/A</v>
      </c>
      <c r="E50">
        <v>153</v>
      </c>
      <c r="I50" t="e">
        <f>VLOOKUP(J50,Ref!L:M,2,0)</f>
        <v>#N/A</v>
      </c>
      <c r="J50" t="s">
        <v>953</v>
      </c>
      <c r="K50" t="s">
        <v>107</v>
      </c>
      <c r="L50" t="s">
        <v>457</v>
      </c>
      <c r="M50" t="s">
        <v>26</v>
      </c>
      <c r="N50" t="s">
        <v>14</v>
      </c>
      <c r="R50">
        <v>52916</v>
      </c>
      <c r="S50">
        <v>52916</v>
      </c>
    </row>
    <row r="51" spans="1:19" x14ac:dyDescent="0.3">
      <c r="A51">
        <v>2017</v>
      </c>
      <c r="C51" t="str">
        <f>IF(GETPIVOTDATA("PS % recovery",Sheet4!$B$5,"Parish Name",K51)&gt;99.949%,"OK","No")</f>
        <v>OK</v>
      </c>
      <c r="D51" t="e">
        <f>VLOOKUP(J51,'Ref2'!C:E,3,0)</f>
        <v>#N/A</v>
      </c>
      <c r="E51">
        <v>153</v>
      </c>
      <c r="I51" t="e">
        <f>VLOOKUP(J51,Ref!L:M,2,0)</f>
        <v>#N/A</v>
      </c>
      <c r="J51" t="s">
        <v>955</v>
      </c>
      <c r="K51" t="s">
        <v>109</v>
      </c>
      <c r="L51" t="s">
        <v>459</v>
      </c>
      <c r="M51" t="s">
        <v>26</v>
      </c>
      <c r="N51" t="s">
        <v>14</v>
      </c>
      <c r="R51">
        <v>62016</v>
      </c>
      <c r="S51">
        <v>62016</v>
      </c>
    </row>
    <row r="52" spans="1:19" x14ac:dyDescent="0.3">
      <c r="A52">
        <v>2017</v>
      </c>
      <c r="C52" t="str">
        <f>IF(GETPIVOTDATA("PS % recovery",Sheet4!$B$5,"Parish Name",K52)&gt;99.949%,"OK","No")</f>
        <v>No</v>
      </c>
      <c r="D52" t="e">
        <f>VLOOKUP(J52,'Ref2'!C:E,3,0)</f>
        <v>#N/A</v>
      </c>
      <c r="E52">
        <v>75</v>
      </c>
      <c r="I52" t="e">
        <f>VLOOKUP(J52,Ref!L:M,2,0)</f>
        <v>#N/A</v>
      </c>
      <c r="J52" t="s">
        <v>824</v>
      </c>
      <c r="K52" t="s">
        <v>113</v>
      </c>
      <c r="L52" t="s">
        <v>463</v>
      </c>
      <c r="M52" t="s">
        <v>26</v>
      </c>
      <c r="N52" t="s">
        <v>14</v>
      </c>
      <c r="R52">
        <v>53127</v>
      </c>
      <c r="S52">
        <v>53127</v>
      </c>
    </row>
    <row r="53" spans="1:19" x14ac:dyDescent="0.3">
      <c r="A53">
        <v>2017</v>
      </c>
      <c r="C53" t="str">
        <f>IF(GETPIVOTDATA("PS % recovery",Sheet4!$B$5,"Parish Name",K53)&gt;99.949%,"OK","No")</f>
        <v>OK</v>
      </c>
      <c r="D53" t="e">
        <f>VLOOKUP(J53,'Ref2'!C:E,3,0)</f>
        <v>#N/A</v>
      </c>
      <c r="E53">
        <v>153</v>
      </c>
      <c r="I53" t="e">
        <f>VLOOKUP(J53,Ref!L:M,2,0)</f>
        <v>#N/A</v>
      </c>
      <c r="J53" t="s">
        <v>958</v>
      </c>
      <c r="K53" t="s">
        <v>111</v>
      </c>
      <c r="L53" t="s">
        <v>461</v>
      </c>
      <c r="M53" t="s">
        <v>26</v>
      </c>
      <c r="N53" t="s">
        <v>14</v>
      </c>
      <c r="R53">
        <v>58548</v>
      </c>
      <c r="S53">
        <v>58548</v>
      </c>
    </row>
    <row r="54" spans="1:19" x14ac:dyDescent="0.3">
      <c r="A54">
        <v>2017</v>
      </c>
      <c r="C54" t="str">
        <f>IF(GETPIVOTDATA("PS % recovery",Sheet4!$B$5,"Parish Name",K54)&gt;99.949%,"OK","No")</f>
        <v>OK</v>
      </c>
      <c r="D54" t="e">
        <f>VLOOKUP(J54,'Ref2'!C:E,3,0)</f>
        <v>#N/A</v>
      </c>
      <c r="E54">
        <v>153</v>
      </c>
      <c r="I54" t="e">
        <f>VLOOKUP(J54,Ref!L:M,2,0)</f>
        <v>#N/A</v>
      </c>
      <c r="J54" t="s">
        <v>960</v>
      </c>
      <c r="K54" t="s">
        <v>115</v>
      </c>
      <c r="L54" t="s">
        <v>455</v>
      </c>
      <c r="M54" t="s">
        <v>26</v>
      </c>
      <c r="N54" t="s">
        <v>14</v>
      </c>
      <c r="R54">
        <v>126588</v>
      </c>
      <c r="S54">
        <v>126588</v>
      </c>
    </row>
    <row r="55" spans="1:19" x14ac:dyDescent="0.3">
      <c r="A55">
        <v>2017</v>
      </c>
      <c r="C55" t="str">
        <f>IF(GETPIVOTDATA("PS % recovery",Sheet4!$B$5,"Parish Name",K55)&gt;99.949%,"OK","No")</f>
        <v>No</v>
      </c>
      <c r="D55" t="e">
        <f>VLOOKUP(J55,'Ref2'!C:E,3,0)</f>
        <v>#N/A</v>
      </c>
      <c r="E55">
        <v>74</v>
      </c>
      <c r="I55" t="e">
        <f>VLOOKUP(J55,Ref!L:M,2,0)</f>
        <v>#N/A</v>
      </c>
      <c r="J55" t="s">
        <v>962</v>
      </c>
      <c r="K55" t="s">
        <v>117</v>
      </c>
      <c r="L55" t="s">
        <v>455</v>
      </c>
      <c r="M55" t="s">
        <v>26</v>
      </c>
      <c r="N55" t="s">
        <v>14</v>
      </c>
      <c r="R55">
        <v>30246</v>
      </c>
      <c r="S55">
        <v>30246</v>
      </c>
    </row>
    <row r="56" spans="1:19" x14ac:dyDescent="0.3">
      <c r="A56">
        <v>2017</v>
      </c>
      <c r="C56" t="str">
        <f>IF(GETPIVOTDATA("PS % recovery",Sheet4!$B$5,"Parish Name",K56)&gt;99.949%,"OK","No")</f>
        <v>OK</v>
      </c>
      <c r="D56" t="e">
        <f>VLOOKUP(J56,'Ref2'!C:E,3,0)</f>
        <v>#N/A</v>
      </c>
      <c r="E56">
        <v>153</v>
      </c>
      <c r="I56" t="e">
        <f>VLOOKUP(J56,Ref!L:M,2,0)</f>
        <v>#N/A</v>
      </c>
      <c r="J56" t="s">
        <v>964</v>
      </c>
      <c r="K56" t="s">
        <v>120</v>
      </c>
      <c r="L56" t="s">
        <v>481</v>
      </c>
      <c r="M56" t="s">
        <v>29</v>
      </c>
      <c r="N56" t="s">
        <v>14</v>
      </c>
      <c r="R56">
        <v>100321</v>
      </c>
      <c r="S56">
        <v>100321</v>
      </c>
    </row>
    <row r="57" spans="1:19" x14ac:dyDescent="0.3">
      <c r="A57">
        <v>2017</v>
      </c>
      <c r="C57" t="str">
        <f>IF(GETPIVOTDATA("PS % recovery",Sheet4!$B$5,"Parish Name",K57)&gt;99.949%,"OK","No")</f>
        <v>OK</v>
      </c>
      <c r="D57" t="e">
        <f>VLOOKUP(J57,'Ref2'!C:E,3,0)</f>
        <v>#N/A</v>
      </c>
      <c r="E57">
        <v>153</v>
      </c>
      <c r="I57" t="e">
        <f>VLOOKUP(J57,Ref!L:M,2,0)</f>
        <v>#N/A</v>
      </c>
      <c r="J57" t="s">
        <v>966</v>
      </c>
      <c r="K57" t="s">
        <v>121</v>
      </c>
      <c r="L57" t="s">
        <v>487</v>
      </c>
      <c r="M57" t="s">
        <v>29</v>
      </c>
      <c r="N57" t="s">
        <v>14</v>
      </c>
      <c r="R57">
        <v>37568</v>
      </c>
      <c r="S57">
        <v>37568</v>
      </c>
    </row>
    <row r="58" spans="1:19" x14ac:dyDescent="0.3">
      <c r="A58">
        <v>2017</v>
      </c>
      <c r="C58" t="str">
        <f>IF(GETPIVOTDATA("PS % recovery",Sheet4!$B$5,"Parish Name",K58)&gt;99.949%,"OK","No")</f>
        <v>No</v>
      </c>
      <c r="D58" t="e">
        <f>VLOOKUP(J58,'Ref2'!C:E,3,0)</f>
        <v>#N/A</v>
      </c>
      <c r="E58">
        <v>112</v>
      </c>
      <c r="I58" t="e">
        <f>VLOOKUP(J58,Ref!L:M,2,0)</f>
        <v>#N/A</v>
      </c>
      <c r="J58" t="s">
        <v>968</v>
      </c>
      <c r="K58" t="s">
        <v>123</v>
      </c>
      <c r="L58" t="s">
        <v>489</v>
      </c>
      <c r="M58" t="s">
        <v>29</v>
      </c>
      <c r="N58" t="s">
        <v>14</v>
      </c>
      <c r="R58">
        <v>42895</v>
      </c>
      <c r="S58">
        <v>42895</v>
      </c>
    </row>
    <row r="59" spans="1:19" x14ac:dyDescent="0.3">
      <c r="A59">
        <v>2017</v>
      </c>
      <c r="C59" t="str">
        <f>IF(GETPIVOTDATA("PS % recovery",Sheet4!$B$5,"Parish Name",K59)&gt;99.949%,"OK","No")</f>
        <v>OK</v>
      </c>
      <c r="D59" t="e">
        <f>VLOOKUP(J59,'Ref2'!C:E,3,0)</f>
        <v>#N/A</v>
      </c>
      <c r="E59">
        <v>153</v>
      </c>
      <c r="I59" t="e">
        <f>VLOOKUP(J59,Ref!L:M,2,0)</f>
        <v>#N/A</v>
      </c>
      <c r="J59" t="s">
        <v>970</v>
      </c>
      <c r="K59" t="s">
        <v>125</v>
      </c>
      <c r="L59" t="s">
        <v>493</v>
      </c>
      <c r="M59" t="s">
        <v>29</v>
      </c>
      <c r="N59" t="s">
        <v>14</v>
      </c>
      <c r="R59">
        <v>30694</v>
      </c>
      <c r="S59">
        <v>30694</v>
      </c>
    </row>
    <row r="60" spans="1:19" x14ac:dyDescent="0.3">
      <c r="A60">
        <v>2017</v>
      </c>
      <c r="C60" t="str">
        <f>IF(GETPIVOTDATA("PS % recovery",Sheet4!$B$5,"Parish Name",K60)&gt;99.949%,"OK","No")</f>
        <v>OK</v>
      </c>
      <c r="D60" t="e">
        <f>VLOOKUP(J60,'Ref2'!C:E,3,0)</f>
        <v>#N/A</v>
      </c>
      <c r="E60">
        <v>153</v>
      </c>
      <c r="I60" t="e">
        <f>VLOOKUP(J60,Ref!L:M,2,0)</f>
        <v>#N/A</v>
      </c>
      <c r="J60" t="s">
        <v>972</v>
      </c>
      <c r="K60" t="s">
        <v>126</v>
      </c>
      <c r="L60" t="s">
        <v>491</v>
      </c>
      <c r="M60" t="s">
        <v>29</v>
      </c>
      <c r="N60" t="s">
        <v>14</v>
      </c>
      <c r="R60">
        <v>46567</v>
      </c>
      <c r="S60">
        <v>46567</v>
      </c>
    </row>
    <row r="61" spans="1:19" x14ac:dyDescent="0.3">
      <c r="A61">
        <v>2017</v>
      </c>
      <c r="C61" t="str">
        <f>IF(GETPIVOTDATA("PS % recovery",Sheet4!$B$5,"Parish Name",K61)&gt;99.949%,"OK","No")</f>
        <v>No</v>
      </c>
      <c r="D61" t="e">
        <f>VLOOKUP(J61,'Ref2'!C:E,3,0)</f>
        <v>#N/A</v>
      </c>
      <c r="E61">
        <v>69</v>
      </c>
      <c r="I61" t="str">
        <f>VLOOKUP(J61,Ref!L:M,2,0)</f>
        <v>Yes</v>
      </c>
      <c r="J61" t="s">
        <v>974</v>
      </c>
      <c r="K61" t="s">
        <v>127</v>
      </c>
      <c r="L61" t="s">
        <v>497</v>
      </c>
      <c r="M61" t="s">
        <v>29</v>
      </c>
      <c r="N61" t="s">
        <v>14</v>
      </c>
      <c r="R61">
        <v>54397</v>
      </c>
      <c r="S61">
        <v>54397</v>
      </c>
    </row>
    <row r="62" spans="1:19" x14ac:dyDescent="0.3">
      <c r="A62">
        <v>2017</v>
      </c>
      <c r="C62" t="str">
        <f>IF(GETPIVOTDATA("PS % recovery",Sheet4!$B$5,"Parish Name",K62)&gt;99.949%,"OK","No")</f>
        <v>OK</v>
      </c>
      <c r="D62" t="e">
        <f>VLOOKUP(J62,'Ref2'!C:E,3,0)</f>
        <v>#N/A</v>
      </c>
      <c r="E62">
        <v>153</v>
      </c>
      <c r="I62" t="e">
        <f>VLOOKUP(J62,Ref!L:M,2,0)</f>
        <v>#N/A</v>
      </c>
      <c r="J62" t="s">
        <v>976</v>
      </c>
      <c r="K62" t="s">
        <v>128</v>
      </c>
      <c r="L62" t="s">
        <v>499</v>
      </c>
      <c r="M62" t="s">
        <v>29</v>
      </c>
      <c r="N62" t="s">
        <v>14</v>
      </c>
      <c r="R62">
        <v>32912</v>
      </c>
      <c r="S62">
        <v>32912</v>
      </c>
    </row>
    <row r="63" spans="1:19" x14ac:dyDescent="0.3">
      <c r="A63">
        <v>2017</v>
      </c>
      <c r="C63" t="str">
        <f>IF(GETPIVOTDATA("PS % recovery",Sheet4!$B$5,"Parish Name",K63)&gt;99.949%,"OK","No")</f>
        <v>No</v>
      </c>
      <c r="D63" t="e">
        <f>VLOOKUP(J63,'Ref2'!C:E,3,0)</f>
        <v>#N/A</v>
      </c>
      <c r="E63">
        <v>131</v>
      </c>
      <c r="I63" t="str">
        <f>VLOOKUP(J63,Ref!L:M,2,0)</f>
        <v>Yes</v>
      </c>
      <c r="J63" t="s">
        <v>825</v>
      </c>
      <c r="K63" t="s">
        <v>129</v>
      </c>
      <c r="L63" t="s">
        <v>501</v>
      </c>
      <c r="M63" t="s">
        <v>29</v>
      </c>
      <c r="N63" t="s">
        <v>14</v>
      </c>
      <c r="R63">
        <v>22965</v>
      </c>
      <c r="S63">
        <v>22965</v>
      </c>
    </row>
    <row r="64" spans="1:19" x14ac:dyDescent="0.3">
      <c r="A64">
        <v>2017</v>
      </c>
      <c r="C64" t="str">
        <f>IF(GETPIVOTDATA("PS % recovery",Sheet4!$B$5,"Parish Name",K64)&gt;99.949%,"OK","No")</f>
        <v>OK</v>
      </c>
      <c r="D64" t="e">
        <f>VLOOKUP(J64,'Ref2'!C:E,3,0)</f>
        <v>#N/A</v>
      </c>
      <c r="E64">
        <v>153</v>
      </c>
      <c r="I64" t="e">
        <f>VLOOKUP(J64,Ref!L:M,2,0)</f>
        <v>#N/A</v>
      </c>
      <c r="J64" t="s">
        <v>979</v>
      </c>
      <c r="K64" t="s">
        <v>131</v>
      </c>
      <c r="L64" t="s">
        <v>503</v>
      </c>
      <c r="M64" t="s">
        <v>29</v>
      </c>
      <c r="N64" t="s">
        <v>14</v>
      </c>
      <c r="R64">
        <v>111998</v>
      </c>
      <c r="S64">
        <v>111998</v>
      </c>
    </row>
    <row r="65" spans="1:19" x14ac:dyDescent="0.3">
      <c r="A65">
        <v>2017</v>
      </c>
      <c r="C65" t="str">
        <f>IF(GETPIVOTDATA("PS % recovery",Sheet4!$B$5,"Parish Name",K65)&gt;99.949%,"OK","No")</f>
        <v>OK</v>
      </c>
      <c r="D65" t="e">
        <f>VLOOKUP(J65,'Ref2'!C:E,3,0)</f>
        <v>#N/A</v>
      </c>
      <c r="E65">
        <v>153</v>
      </c>
      <c r="I65" t="e">
        <f>VLOOKUP(J65,Ref!L:M,2,0)</f>
        <v>#N/A</v>
      </c>
      <c r="J65" t="s">
        <v>981</v>
      </c>
      <c r="K65" t="s">
        <v>130</v>
      </c>
      <c r="L65" t="s">
        <v>495</v>
      </c>
      <c r="M65" t="s">
        <v>29</v>
      </c>
      <c r="N65" t="s">
        <v>14</v>
      </c>
      <c r="R65">
        <v>88469</v>
      </c>
      <c r="S65">
        <v>88469</v>
      </c>
    </row>
    <row r="66" spans="1:19" x14ac:dyDescent="0.3">
      <c r="A66">
        <v>2017</v>
      </c>
      <c r="C66" t="str">
        <f>IF(GETPIVOTDATA("PS % recovery",Sheet4!$B$5,"Parish Name",K66)&gt;99.949%,"OK","No")</f>
        <v>OK</v>
      </c>
      <c r="D66" t="e">
        <f>VLOOKUP(J66,'Ref2'!C:E,3,0)</f>
        <v>#N/A</v>
      </c>
      <c r="E66">
        <v>153</v>
      </c>
      <c r="I66" t="e">
        <f>VLOOKUP(J66,Ref!L:M,2,0)</f>
        <v>#N/A</v>
      </c>
      <c r="J66" t="s">
        <v>983</v>
      </c>
      <c r="K66" t="s">
        <v>132</v>
      </c>
      <c r="L66" t="s">
        <v>505</v>
      </c>
      <c r="M66" t="s">
        <v>29</v>
      </c>
      <c r="N66" t="s">
        <v>14</v>
      </c>
      <c r="R66">
        <v>48471</v>
      </c>
      <c r="S66">
        <v>48471</v>
      </c>
    </row>
    <row r="67" spans="1:19" x14ac:dyDescent="0.3">
      <c r="A67">
        <v>2017</v>
      </c>
      <c r="C67" t="str">
        <f>IF(GETPIVOTDATA("PS % recovery",Sheet4!$B$5,"Parish Name",K67)&gt;99.949%,"OK","No")</f>
        <v>No</v>
      </c>
      <c r="D67" t="e">
        <f>VLOOKUP(J67,'Ref2'!C:E,3,0)</f>
        <v>#N/A</v>
      </c>
      <c r="E67">
        <v>129</v>
      </c>
      <c r="I67" t="str">
        <f>VLOOKUP(J67,Ref!L:M,2,0)</f>
        <v>Yes</v>
      </c>
      <c r="J67" t="s">
        <v>985</v>
      </c>
      <c r="K67" t="s">
        <v>133</v>
      </c>
      <c r="L67" t="s">
        <v>507</v>
      </c>
      <c r="M67" t="s">
        <v>29</v>
      </c>
      <c r="N67" t="s">
        <v>14</v>
      </c>
      <c r="R67">
        <v>43604</v>
      </c>
      <c r="S67">
        <v>43604</v>
      </c>
    </row>
    <row r="68" spans="1:19" x14ac:dyDescent="0.3">
      <c r="A68">
        <v>2017</v>
      </c>
      <c r="C68" t="str">
        <f>IF(GETPIVOTDATA("PS % recovery",Sheet4!$B$5,"Parish Name",K68)&gt;99.949%,"OK","No")</f>
        <v>OK</v>
      </c>
      <c r="D68" t="e">
        <f>VLOOKUP(J68,'Ref2'!C:E,3,0)</f>
        <v>#N/A</v>
      </c>
      <c r="E68">
        <v>321</v>
      </c>
      <c r="I68" t="e">
        <f>VLOOKUP(J68,Ref!L:M,2,0)</f>
        <v>#N/A</v>
      </c>
      <c r="J68" t="s">
        <v>987</v>
      </c>
      <c r="K68" t="s">
        <v>122</v>
      </c>
      <c r="L68" t="s">
        <v>483</v>
      </c>
      <c r="M68" t="s">
        <v>29</v>
      </c>
      <c r="N68" t="s">
        <v>14</v>
      </c>
      <c r="R68">
        <v>122792</v>
      </c>
      <c r="S68">
        <v>122792</v>
      </c>
    </row>
    <row r="69" spans="1:19" x14ac:dyDescent="0.3">
      <c r="A69">
        <v>2017</v>
      </c>
      <c r="C69" t="str">
        <f>IF(GETPIVOTDATA("PS % recovery",Sheet4!$B$5,"Parish Name",K69)&gt;99.949%,"OK","No")</f>
        <v>No</v>
      </c>
      <c r="D69" t="e">
        <f>VLOOKUP(J69,'Ref2'!C:E,3,0)</f>
        <v>#N/A</v>
      </c>
      <c r="E69">
        <v>85</v>
      </c>
      <c r="I69" t="e">
        <f>VLOOKUP(J69,Ref!L:M,2,0)</f>
        <v>#N/A</v>
      </c>
      <c r="J69" t="s">
        <v>989</v>
      </c>
      <c r="K69" t="s">
        <v>124</v>
      </c>
      <c r="L69" t="s">
        <v>485</v>
      </c>
      <c r="M69" t="s">
        <v>29</v>
      </c>
      <c r="N69" t="s">
        <v>14</v>
      </c>
      <c r="R69">
        <v>50799</v>
      </c>
      <c r="S69">
        <v>50799</v>
      </c>
    </row>
    <row r="70" spans="1:19" x14ac:dyDescent="0.3">
      <c r="A70">
        <v>2017</v>
      </c>
      <c r="C70" t="str">
        <f>IF(GETPIVOTDATA("PS % recovery",Sheet4!$B$5,"Parish Name",K70)&gt;99.949%,"OK","No")</f>
        <v>No</v>
      </c>
      <c r="D70" t="e">
        <f>VLOOKUP(J70,'Ref2'!C:E,3,0)</f>
        <v>#N/A</v>
      </c>
      <c r="E70">
        <v>12</v>
      </c>
      <c r="I70" t="e">
        <f>VLOOKUP(J70,Ref!L:M,2,0)</f>
        <v>#N/A</v>
      </c>
      <c r="J70" t="s">
        <v>826</v>
      </c>
      <c r="K70" t="s">
        <v>135</v>
      </c>
      <c r="L70" t="s">
        <v>515</v>
      </c>
      <c r="M70" t="s">
        <v>32</v>
      </c>
      <c r="N70" t="s">
        <v>14</v>
      </c>
      <c r="R70">
        <v>4967</v>
      </c>
      <c r="S70">
        <v>3060</v>
      </c>
    </row>
    <row r="71" spans="1:19" x14ac:dyDescent="0.3">
      <c r="A71">
        <v>2017</v>
      </c>
      <c r="C71" t="str">
        <f>IF(GETPIVOTDATA("PS % recovery",Sheet4!$B$5,"Parish Name",K71)&gt;99.949%,"OK","No")</f>
        <v>OK</v>
      </c>
      <c r="D71" t="e">
        <f>VLOOKUP(J71,'Ref2'!C:E,3,0)</f>
        <v>#N/A</v>
      </c>
      <c r="E71">
        <v>153</v>
      </c>
      <c r="I71" t="e">
        <f>VLOOKUP(J71,Ref!L:M,2,0)</f>
        <v>#N/A</v>
      </c>
      <c r="J71" t="s">
        <v>828</v>
      </c>
      <c r="K71" t="s">
        <v>136</v>
      </c>
      <c r="L71" t="s">
        <v>515</v>
      </c>
      <c r="M71" t="s">
        <v>32</v>
      </c>
      <c r="N71" t="s">
        <v>14</v>
      </c>
      <c r="R71">
        <v>35987</v>
      </c>
      <c r="S71">
        <v>35987</v>
      </c>
    </row>
    <row r="72" spans="1:19" x14ac:dyDescent="0.3">
      <c r="A72">
        <v>2017</v>
      </c>
      <c r="C72" t="str">
        <f>IF(GETPIVOTDATA("PS % recovery",Sheet4!$B$5,"Parish Name",K72)&gt;99.949%,"OK","No")</f>
        <v>No</v>
      </c>
      <c r="D72" t="e">
        <f>VLOOKUP(J72,'Ref2'!C:E,3,0)</f>
        <v>#N/A</v>
      </c>
      <c r="E72">
        <v>117</v>
      </c>
      <c r="I72" t="e">
        <f>VLOOKUP(J72,Ref!L:M,2,0)</f>
        <v>#N/A</v>
      </c>
      <c r="J72" t="s">
        <v>993</v>
      </c>
      <c r="K72" t="s">
        <v>137</v>
      </c>
      <c r="L72" t="s">
        <v>509</v>
      </c>
      <c r="M72" t="s">
        <v>32</v>
      </c>
      <c r="N72" t="s">
        <v>14</v>
      </c>
      <c r="R72">
        <v>31007</v>
      </c>
      <c r="S72">
        <v>31007</v>
      </c>
    </row>
    <row r="73" spans="1:19" x14ac:dyDescent="0.3">
      <c r="A73">
        <v>2017</v>
      </c>
      <c r="C73" t="str">
        <f>IF(GETPIVOTDATA("PS % recovery",Sheet4!$B$5,"Parish Name",K73)&gt;99.949%,"OK","No")</f>
        <v>OK</v>
      </c>
      <c r="D73" t="e">
        <f>VLOOKUP(J73,'Ref2'!C:E,3,0)</f>
        <v>#N/A</v>
      </c>
      <c r="E73">
        <v>153</v>
      </c>
      <c r="I73" t="e">
        <f>VLOOKUP(J73,Ref!L:M,2,0)</f>
        <v>#N/A</v>
      </c>
      <c r="J73" t="s">
        <v>995</v>
      </c>
      <c r="K73" t="s">
        <v>139</v>
      </c>
      <c r="L73" t="s">
        <v>513</v>
      </c>
      <c r="M73" t="s">
        <v>32</v>
      </c>
      <c r="N73" t="s">
        <v>14</v>
      </c>
      <c r="R73">
        <v>104765</v>
      </c>
      <c r="S73">
        <v>104765</v>
      </c>
    </row>
    <row r="74" spans="1:19" x14ac:dyDescent="0.3">
      <c r="A74">
        <v>2017</v>
      </c>
      <c r="C74" t="str">
        <f>IF(GETPIVOTDATA("PS % recovery",Sheet4!$B$5,"Parish Name",K74)&gt;99.949%,"OK","No")</f>
        <v>OK</v>
      </c>
      <c r="D74" t="e">
        <f>VLOOKUP(J74,'Ref2'!C:E,3,0)</f>
        <v>#N/A</v>
      </c>
      <c r="E74">
        <v>153</v>
      </c>
      <c r="I74" t="e">
        <f>VLOOKUP(J74,Ref!L:M,2,0)</f>
        <v>#N/A</v>
      </c>
      <c r="J74" t="s">
        <v>997</v>
      </c>
      <c r="K74" t="s">
        <v>138</v>
      </c>
      <c r="L74" t="s">
        <v>511</v>
      </c>
      <c r="M74" t="s">
        <v>32</v>
      </c>
      <c r="N74" t="s">
        <v>14</v>
      </c>
      <c r="R74">
        <v>252676</v>
      </c>
      <c r="S74">
        <v>252676</v>
      </c>
    </row>
    <row r="75" spans="1:19" x14ac:dyDescent="0.3">
      <c r="A75">
        <v>2017</v>
      </c>
      <c r="C75" t="str">
        <f>IF(GETPIVOTDATA("PS % recovery",Sheet4!$B$5,"Parish Name",K75)&gt;99.949%,"OK","No")</f>
        <v>OK</v>
      </c>
      <c r="D75" t="e">
        <f>VLOOKUP(J75,'Ref2'!C:E,3,0)</f>
        <v>#N/A</v>
      </c>
      <c r="E75">
        <v>149</v>
      </c>
      <c r="I75" t="e">
        <f>VLOOKUP(J75,Ref!L:M,2,0)</f>
        <v>#N/A</v>
      </c>
      <c r="J75" t="s">
        <v>999</v>
      </c>
      <c r="K75" t="s">
        <v>140</v>
      </c>
      <c r="L75" t="s">
        <v>509</v>
      </c>
      <c r="M75" t="s">
        <v>32</v>
      </c>
      <c r="N75" t="s">
        <v>14</v>
      </c>
      <c r="R75">
        <v>28891</v>
      </c>
      <c r="S75">
        <v>28891</v>
      </c>
    </row>
    <row r="76" spans="1:19" x14ac:dyDescent="0.3">
      <c r="A76">
        <v>2017</v>
      </c>
      <c r="C76" t="str">
        <f>IF(GETPIVOTDATA("PS % recovery",Sheet4!$B$5,"Parish Name",K76)&gt;99.949%,"OK","No")</f>
        <v>OK</v>
      </c>
      <c r="D76" t="e">
        <f>VLOOKUP(J76,'Ref2'!C:E,3,0)</f>
        <v>#N/A</v>
      </c>
      <c r="E76">
        <v>153</v>
      </c>
      <c r="I76" t="e">
        <f>VLOOKUP(J76,Ref!L:M,2,0)</f>
        <v>#N/A</v>
      </c>
      <c r="J76" t="s">
        <v>1001</v>
      </c>
      <c r="K76" t="s">
        <v>141</v>
      </c>
      <c r="L76" t="s">
        <v>517</v>
      </c>
      <c r="M76" t="s">
        <v>32</v>
      </c>
      <c r="N76" t="s">
        <v>14</v>
      </c>
      <c r="R76">
        <v>120426</v>
      </c>
      <c r="S76">
        <v>120426</v>
      </c>
    </row>
    <row r="77" spans="1:19" x14ac:dyDescent="0.3">
      <c r="A77">
        <v>2017</v>
      </c>
      <c r="C77" t="str">
        <f>IF(GETPIVOTDATA("PS % recovery",Sheet4!$B$5,"Parish Name",K77)&gt;99.949%,"OK","No")</f>
        <v>OK</v>
      </c>
      <c r="D77" t="e">
        <f>VLOOKUP(J77,'Ref2'!C:E,3,0)</f>
        <v>#N/A</v>
      </c>
      <c r="E77">
        <v>153</v>
      </c>
      <c r="I77" t="e">
        <f>VLOOKUP(J77,Ref!L:M,2,0)</f>
        <v>#N/A</v>
      </c>
      <c r="J77" t="s">
        <v>1003</v>
      </c>
      <c r="K77" t="s">
        <v>142</v>
      </c>
      <c r="L77" t="s">
        <v>519</v>
      </c>
      <c r="M77" t="s">
        <v>32</v>
      </c>
      <c r="N77" t="s">
        <v>14</v>
      </c>
      <c r="R77">
        <v>39896</v>
      </c>
      <c r="S77">
        <v>39896</v>
      </c>
    </row>
    <row r="78" spans="1:19" x14ac:dyDescent="0.3">
      <c r="A78">
        <v>2017</v>
      </c>
      <c r="C78" t="str">
        <f>IF(GETPIVOTDATA("PS % recovery",Sheet4!$B$5,"Parish Name",K78)&gt;99.949%,"OK","No")</f>
        <v>OK</v>
      </c>
      <c r="D78" t="e">
        <f>VLOOKUP(J78,'Ref2'!C:E,3,0)</f>
        <v>#N/A</v>
      </c>
      <c r="E78">
        <v>153</v>
      </c>
      <c r="I78" t="e">
        <f>VLOOKUP(J78,Ref!L:M,2,0)</f>
        <v>#N/A</v>
      </c>
      <c r="J78" t="s">
        <v>1005</v>
      </c>
      <c r="K78" t="s">
        <v>143</v>
      </c>
      <c r="L78" t="s">
        <v>521</v>
      </c>
      <c r="M78" t="s">
        <v>32</v>
      </c>
      <c r="N78" t="s">
        <v>14</v>
      </c>
      <c r="R78">
        <v>95453</v>
      </c>
      <c r="S78">
        <v>95453</v>
      </c>
    </row>
    <row r="79" spans="1:19" x14ac:dyDescent="0.3">
      <c r="A79">
        <v>2017</v>
      </c>
      <c r="C79" t="str">
        <f>IF(GETPIVOTDATA("PS % recovery",Sheet4!$B$5,"Parish Name",K79)&gt;99.949%,"OK","No")</f>
        <v>OK</v>
      </c>
      <c r="D79" t="e">
        <f>VLOOKUP(J79,'Ref2'!C:E,3,0)</f>
        <v>#N/A</v>
      </c>
      <c r="E79">
        <v>153</v>
      </c>
      <c r="I79" t="e">
        <f>VLOOKUP(J79,Ref!L:M,2,0)</f>
        <v>#N/A</v>
      </c>
      <c r="J79" t="s">
        <v>1007</v>
      </c>
      <c r="K79" t="s">
        <v>145</v>
      </c>
      <c r="L79" t="s">
        <v>525</v>
      </c>
      <c r="M79" t="s">
        <v>35</v>
      </c>
      <c r="N79" t="s">
        <v>14</v>
      </c>
      <c r="R79">
        <v>46567</v>
      </c>
      <c r="S79">
        <v>46567</v>
      </c>
    </row>
    <row r="80" spans="1:19" x14ac:dyDescent="0.3">
      <c r="A80">
        <v>2017</v>
      </c>
      <c r="C80" t="str">
        <f>IF(GETPIVOTDATA("PS % recovery",Sheet4!$B$5,"Parish Name",K80)&gt;99.949%,"OK","No")</f>
        <v>No</v>
      </c>
      <c r="D80" t="e">
        <f>VLOOKUP(J80,'Ref2'!C:E,3,0)</f>
        <v>#N/A</v>
      </c>
      <c r="E80">
        <v>127</v>
      </c>
      <c r="I80" t="e">
        <f>VLOOKUP(J80,Ref!L:M,2,0)</f>
        <v>#N/A</v>
      </c>
      <c r="J80" t="s">
        <v>1009</v>
      </c>
      <c r="K80" t="s">
        <v>147</v>
      </c>
      <c r="L80" t="s">
        <v>525</v>
      </c>
      <c r="M80" t="s">
        <v>35</v>
      </c>
      <c r="N80" t="s">
        <v>14</v>
      </c>
      <c r="R80">
        <v>27255</v>
      </c>
      <c r="S80">
        <v>27255</v>
      </c>
    </row>
    <row r="81" spans="1:19" x14ac:dyDescent="0.3">
      <c r="A81">
        <v>2017</v>
      </c>
      <c r="C81" t="str">
        <f>IF(GETPIVOTDATA("PS % recovery",Sheet4!$B$5,"Parish Name",K81)&gt;99.949%,"OK","No")</f>
        <v>OK</v>
      </c>
      <c r="D81" t="e">
        <f>VLOOKUP(J81,'Ref2'!C:E,3,0)</f>
        <v>#N/A</v>
      </c>
      <c r="E81">
        <v>153</v>
      </c>
      <c r="I81" t="e">
        <f>VLOOKUP(J81,Ref!L:M,2,0)</f>
        <v>#N/A</v>
      </c>
      <c r="J81" t="s">
        <v>1011</v>
      </c>
      <c r="K81" t="s">
        <v>149</v>
      </c>
      <c r="L81" t="s">
        <v>525</v>
      </c>
      <c r="M81" t="s">
        <v>35</v>
      </c>
      <c r="N81" t="s">
        <v>14</v>
      </c>
      <c r="R81">
        <v>53298</v>
      </c>
      <c r="S81">
        <v>53298</v>
      </c>
    </row>
    <row r="82" spans="1:19" x14ac:dyDescent="0.3">
      <c r="A82">
        <v>2017</v>
      </c>
      <c r="C82" t="str">
        <f>IF(GETPIVOTDATA("PS % recovery",Sheet4!$B$5,"Parish Name",K82)&gt;99.949%,"OK","No")</f>
        <v>No</v>
      </c>
      <c r="D82" t="e">
        <f>VLOOKUP(J82,'Ref2'!C:E,3,0)</f>
        <v>#N/A</v>
      </c>
      <c r="E82">
        <v>11</v>
      </c>
      <c r="I82" t="e">
        <f>VLOOKUP(J82,Ref!L:M,2,0)</f>
        <v>#N/A</v>
      </c>
      <c r="J82" t="s">
        <v>1013</v>
      </c>
      <c r="K82" t="s">
        <v>151</v>
      </c>
      <c r="L82" t="s">
        <v>525</v>
      </c>
      <c r="M82" t="s">
        <v>35</v>
      </c>
      <c r="N82" t="s">
        <v>14</v>
      </c>
      <c r="R82">
        <v>28525</v>
      </c>
      <c r="S82">
        <v>10600</v>
      </c>
    </row>
    <row r="83" spans="1:19" x14ac:dyDescent="0.3">
      <c r="A83">
        <v>2017</v>
      </c>
      <c r="C83" t="str">
        <f>IF(GETPIVOTDATA("PS % recovery",Sheet4!$B$5,"Parish Name",K83)&gt;99.949%,"OK","No")</f>
        <v>No</v>
      </c>
      <c r="D83" t="e">
        <f>VLOOKUP(J83,'Ref2'!C:E,3,0)</f>
        <v>#N/A</v>
      </c>
      <c r="E83">
        <v>99</v>
      </c>
      <c r="I83" t="e">
        <f>VLOOKUP(J83,Ref!L:M,2,0)</f>
        <v>#N/A</v>
      </c>
      <c r="J83" t="s">
        <v>1015</v>
      </c>
      <c r="K83" t="s">
        <v>150</v>
      </c>
      <c r="L83" t="s">
        <v>523</v>
      </c>
      <c r="M83" t="s">
        <v>35</v>
      </c>
      <c r="N83" t="s">
        <v>14</v>
      </c>
      <c r="R83">
        <v>77935</v>
      </c>
      <c r="S83">
        <v>77935</v>
      </c>
    </row>
    <row r="84" spans="1:19" x14ac:dyDescent="0.3">
      <c r="A84">
        <v>2017</v>
      </c>
      <c r="C84" t="str">
        <f>IF(GETPIVOTDATA("PS % recovery",Sheet4!$B$5,"Parish Name",K84)&gt;99.949%,"OK","No")</f>
        <v>OK</v>
      </c>
      <c r="D84" t="e">
        <f>VLOOKUP(J84,'Ref2'!C:E,3,0)</f>
        <v>#N/A</v>
      </c>
      <c r="E84">
        <v>153</v>
      </c>
      <c r="I84" t="e">
        <f>VLOOKUP(J84,Ref!L:M,2,0)</f>
        <v>#N/A</v>
      </c>
      <c r="J84" t="s">
        <v>1017</v>
      </c>
      <c r="K84" t="s">
        <v>152</v>
      </c>
      <c r="L84" t="s">
        <v>523</v>
      </c>
      <c r="M84" t="s">
        <v>35</v>
      </c>
      <c r="N84" t="s">
        <v>14</v>
      </c>
      <c r="R84">
        <v>41604</v>
      </c>
      <c r="S84">
        <v>41604</v>
      </c>
    </row>
    <row r="85" spans="1:19" x14ac:dyDescent="0.3">
      <c r="A85">
        <v>2017</v>
      </c>
      <c r="C85" t="str">
        <f>IF(GETPIVOTDATA("PS % recovery",Sheet4!$B$5,"Parish Name",K85)&gt;99.949%,"OK","No")</f>
        <v>OK</v>
      </c>
      <c r="D85" t="e">
        <f>VLOOKUP(J85,'Ref2'!C:E,3,0)</f>
        <v>#N/A</v>
      </c>
      <c r="E85">
        <v>153</v>
      </c>
      <c r="I85" t="e">
        <f>VLOOKUP(J85,Ref!L:M,2,0)</f>
        <v>#N/A</v>
      </c>
      <c r="J85" t="s">
        <v>1019</v>
      </c>
      <c r="K85" t="s">
        <v>146</v>
      </c>
      <c r="L85" t="s">
        <v>527</v>
      </c>
      <c r="M85" t="s">
        <v>35</v>
      </c>
      <c r="N85" t="s">
        <v>14</v>
      </c>
      <c r="R85">
        <v>23350</v>
      </c>
      <c r="S85">
        <v>23350</v>
      </c>
    </row>
    <row r="86" spans="1:19" x14ac:dyDescent="0.3">
      <c r="A86">
        <v>2017</v>
      </c>
      <c r="C86" t="str">
        <f>IF(GETPIVOTDATA("PS % recovery",Sheet4!$B$5,"Parish Name",K86)&gt;99.949%,"OK","No")</f>
        <v>No</v>
      </c>
      <c r="D86" t="e">
        <f>VLOOKUP(J86,'Ref2'!C:E,3,0)</f>
        <v>#N/A</v>
      </c>
      <c r="E86">
        <v>41</v>
      </c>
      <c r="I86" t="e">
        <f>VLOOKUP(J86,Ref!L:M,2,0)</f>
        <v>#N/A</v>
      </c>
      <c r="J86" t="s">
        <v>1021</v>
      </c>
      <c r="K86" t="s">
        <v>148</v>
      </c>
      <c r="L86" t="s">
        <v>527</v>
      </c>
      <c r="M86" t="s">
        <v>35</v>
      </c>
      <c r="N86" t="s">
        <v>14</v>
      </c>
      <c r="R86">
        <v>55994</v>
      </c>
      <c r="S86">
        <v>55994</v>
      </c>
    </row>
    <row r="87" spans="1:19" x14ac:dyDescent="0.3">
      <c r="A87">
        <v>2017</v>
      </c>
      <c r="C87" t="str">
        <f>IF(GETPIVOTDATA("PS % recovery",Sheet4!$B$5,"Parish Name",K87)&gt;99.949%,"OK","No")</f>
        <v>OK</v>
      </c>
      <c r="D87" t="e">
        <f>VLOOKUP(J87,'Ref2'!C:E,3,0)</f>
        <v>#N/A</v>
      </c>
      <c r="E87">
        <v>153</v>
      </c>
      <c r="I87" t="e">
        <f>VLOOKUP(J87,Ref!L:M,2,0)</f>
        <v>#N/A</v>
      </c>
      <c r="J87" t="s">
        <v>1023</v>
      </c>
      <c r="K87" t="s">
        <v>153</v>
      </c>
      <c r="L87" t="s">
        <v>527</v>
      </c>
      <c r="M87" t="s">
        <v>35</v>
      </c>
      <c r="N87" t="s">
        <v>14</v>
      </c>
      <c r="R87">
        <v>52185</v>
      </c>
      <c r="S87">
        <v>52185</v>
      </c>
    </row>
    <row r="88" spans="1:19" x14ac:dyDescent="0.3">
      <c r="A88">
        <v>2017</v>
      </c>
      <c r="C88" t="str">
        <f>IF(GETPIVOTDATA("PS % recovery",Sheet4!$B$5,"Parish Name",K88)&gt;99.949%,"OK","No")</f>
        <v>OK</v>
      </c>
      <c r="D88" t="e">
        <f>VLOOKUP(J88,'Ref2'!C:E,3,0)</f>
        <v>#N/A</v>
      </c>
      <c r="E88">
        <v>153</v>
      </c>
      <c r="I88" t="e">
        <f>VLOOKUP(J88,Ref!L:M,2,0)</f>
        <v>#N/A</v>
      </c>
      <c r="J88" t="s">
        <v>1025</v>
      </c>
      <c r="K88" t="s">
        <v>154</v>
      </c>
      <c r="L88" t="s">
        <v>527</v>
      </c>
      <c r="M88" t="s">
        <v>35</v>
      </c>
      <c r="N88" t="s">
        <v>14</v>
      </c>
      <c r="R88">
        <v>3809</v>
      </c>
      <c r="S88">
        <v>3809</v>
      </c>
    </row>
    <row r="89" spans="1:19" x14ac:dyDescent="0.3">
      <c r="A89">
        <v>2017</v>
      </c>
      <c r="C89" t="str">
        <f>IF(GETPIVOTDATA("PS % recovery",Sheet4!$B$5,"Parish Name",K89)&gt;99.949%,"OK","No")</f>
        <v>OK</v>
      </c>
      <c r="D89" t="e">
        <f>VLOOKUP(J89,'Ref2'!C:E,3,0)</f>
        <v>#N/A</v>
      </c>
      <c r="E89">
        <v>153</v>
      </c>
      <c r="I89" t="e">
        <f>VLOOKUP(J89,Ref!L:M,2,0)</f>
        <v>#N/A</v>
      </c>
      <c r="J89" t="s">
        <v>1027</v>
      </c>
      <c r="K89" t="s">
        <v>156</v>
      </c>
      <c r="L89" t="s">
        <v>529</v>
      </c>
      <c r="M89" t="s">
        <v>18</v>
      </c>
      <c r="N89" t="s">
        <v>15</v>
      </c>
      <c r="R89">
        <v>140313</v>
      </c>
      <c r="S89">
        <v>140313</v>
      </c>
    </row>
    <row r="90" spans="1:19" x14ac:dyDescent="0.3">
      <c r="A90">
        <v>2017</v>
      </c>
      <c r="C90" t="str">
        <f>IF(GETPIVOTDATA("PS % recovery",Sheet4!$B$5,"Parish Name",K90)&gt;99.949%,"OK","No")</f>
        <v>No</v>
      </c>
      <c r="D90" t="e">
        <f>VLOOKUP(J90,'Ref2'!C:E,3,0)</f>
        <v>#N/A</v>
      </c>
      <c r="E90">
        <v>153</v>
      </c>
      <c r="I90" t="e">
        <f>VLOOKUP(J90,Ref!L:M,2,0)</f>
        <v>#N/A</v>
      </c>
      <c r="J90" t="s">
        <v>1029</v>
      </c>
      <c r="K90" t="s">
        <v>157</v>
      </c>
      <c r="L90" t="s">
        <v>531</v>
      </c>
      <c r="M90" t="s">
        <v>18</v>
      </c>
      <c r="N90" t="s">
        <v>15</v>
      </c>
      <c r="R90">
        <v>63284</v>
      </c>
      <c r="S90">
        <v>63284</v>
      </c>
    </row>
    <row r="91" spans="1:19" x14ac:dyDescent="0.3">
      <c r="A91">
        <v>2017</v>
      </c>
      <c r="C91" t="str">
        <f>IF(GETPIVOTDATA("PS % recovery",Sheet4!$B$5,"Parish Name",K91)&gt;99.949%,"OK","No")</f>
        <v>OK</v>
      </c>
      <c r="D91" t="e">
        <f>VLOOKUP(J91,'Ref2'!C:E,3,0)</f>
        <v>#N/A</v>
      </c>
      <c r="E91">
        <v>153</v>
      </c>
      <c r="I91" t="e">
        <f>VLOOKUP(J91,Ref!L:M,2,0)</f>
        <v>#N/A</v>
      </c>
      <c r="J91" t="s">
        <v>1031</v>
      </c>
      <c r="K91" t="s">
        <v>158</v>
      </c>
      <c r="L91" t="s">
        <v>535</v>
      </c>
      <c r="M91" t="s">
        <v>18</v>
      </c>
      <c r="N91" t="s">
        <v>15</v>
      </c>
      <c r="R91">
        <v>86988</v>
      </c>
      <c r="S91">
        <v>86988</v>
      </c>
    </row>
    <row r="92" spans="1:19" x14ac:dyDescent="0.3">
      <c r="A92">
        <v>2017</v>
      </c>
      <c r="C92" t="str">
        <f>IF(GETPIVOTDATA("PS % recovery",Sheet4!$B$5,"Parish Name",K92)&gt;99.949%,"OK","No")</f>
        <v>No</v>
      </c>
      <c r="D92" t="e">
        <f>VLOOKUP(J92,'Ref2'!C:E,3,0)</f>
        <v>#N/A</v>
      </c>
      <c r="E92">
        <v>8</v>
      </c>
      <c r="I92" t="e">
        <f>VLOOKUP(J92,Ref!L:M,2,0)</f>
        <v>#N/A</v>
      </c>
      <c r="J92" t="s">
        <v>789</v>
      </c>
      <c r="K92" t="s">
        <v>160</v>
      </c>
      <c r="L92" t="s">
        <v>537</v>
      </c>
      <c r="M92" t="s">
        <v>18</v>
      </c>
      <c r="N92" t="s">
        <v>15</v>
      </c>
      <c r="R92">
        <v>94607</v>
      </c>
      <c r="S92">
        <v>45019</v>
      </c>
    </row>
    <row r="93" spans="1:19" x14ac:dyDescent="0.3">
      <c r="A93">
        <v>2017</v>
      </c>
      <c r="C93" t="str">
        <f>IF(GETPIVOTDATA("PS % recovery",Sheet4!$B$5,"Parish Name",K93)&gt;99.949%,"OK","No")</f>
        <v>OK</v>
      </c>
      <c r="D93" t="e">
        <f>VLOOKUP(J93,'Ref2'!C:E,3,0)</f>
        <v>#N/A</v>
      </c>
      <c r="E93">
        <v>140</v>
      </c>
      <c r="I93" t="e">
        <f>VLOOKUP(J93,Ref!L:M,2,0)</f>
        <v>#N/A</v>
      </c>
      <c r="J93" t="s">
        <v>1034</v>
      </c>
      <c r="K93" t="s">
        <v>161</v>
      </c>
      <c r="L93" t="s">
        <v>539</v>
      </c>
      <c r="M93" t="s">
        <v>18</v>
      </c>
      <c r="N93" t="s">
        <v>15</v>
      </c>
      <c r="R93">
        <v>61599</v>
      </c>
      <c r="S93">
        <v>61599</v>
      </c>
    </row>
    <row r="94" spans="1:19" x14ac:dyDescent="0.3">
      <c r="A94">
        <v>2017</v>
      </c>
      <c r="C94" t="str">
        <f>IF(GETPIVOTDATA("PS % recovery",Sheet4!$B$5,"Parish Name",K94)&gt;99.949%,"OK","No")</f>
        <v>OK</v>
      </c>
      <c r="D94" t="e">
        <f>VLOOKUP(J94,'Ref2'!C:E,3,0)</f>
        <v>#N/A</v>
      </c>
      <c r="E94">
        <v>153</v>
      </c>
      <c r="I94" t="e">
        <f>VLOOKUP(J94,Ref!L:M,2,0)</f>
        <v>#N/A</v>
      </c>
      <c r="J94" t="s">
        <v>1036</v>
      </c>
      <c r="K94" t="s">
        <v>162</v>
      </c>
      <c r="L94" t="s">
        <v>541</v>
      </c>
      <c r="M94" t="s">
        <v>18</v>
      </c>
      <c r="N94" t="s">
        <v>15</v>
      </c>
      <c r="R94">
        <v>62651</v>
      </c>
      <c r="S94">
        <v>62651</v>
      </c>
    </row>
    <row r="95" spans="1:19" x14ac:dyDescent="0.3">
      <c r="A95">
        <v>2017</v>
      </c>
      <c r="C95" t="str">
        <f>IF(GETPIVOTDATA("PS % recovery",Sheet4!$B$5,"Parish Name",K95)&gt;99.949%,"OK","No")</f>
        <v>OK</v>
      </c>
      <c r="D95" t="e">
        <f>VLOOKUP(J95,'Ref2'!C:E,3,0)</f>
        <v>#N/A</v>
      </c>
      <c r="E95">
        <v>115</v>
      </c>
      <c r="I95" t="e">
        <f>VLOOKUP(J95,Ref!L:M,2,0)</f>
        <v>#N/A</v>
      </c>
      <c r="J95" t="s">
        <v>1038</v>
      </c>
      <c r="K95" t="s">
        <v>163</v>
      </c>
      <c r="L95" t="s">
        <v>545</v>
      </c>
      <c r="M95" t="s">
        <v>18</v>
      </c>
      <c r="N95" t="s">
        <v>15</v>
      </c>
      <c r="R95">
        <v>5079</v>
      </c>
      <c r="S95">
        <v>5079.0000000001492</v>
      </c>
    </row>
    <row r="96" spans="1:19" x14ac:dyDescent="0.3">
      <c r="A96">
        <v>2017</v>
      </c>
      <c r="C96" t="str">
        <f>IF(GETPIVOTDATA("PS % recovery",Sheet4!$B$5,"Parish Name",K96)&gt;99.949%,"OK","No")</f>
        <v>OK</v>
      </c>
      <c r="D96" t="e">
        <f>VLOOKUP(J96,'Ref2'!C:E,3,0)</f>
        <v>#N/A</v>
      </c>
      <c r="E96">
        <v>153</v>
      </c>
      <c r="I96" t="e">
        <f>VLOOKUP(J96,Ref!L:M,2,0)</f>
        <v>#N/A</v>
      </c>
      <c r="J96" t="s">
        <v>1040</v>
      </c>
      <c r="K96" t="s">
        <v>164</v>
      </c>
      <c r="L96" t="s">
        <v>545</v>
      </c>
      <c r="M96" t="s">
        <v>18</v>
      </c>
      <c r="N96" t="s">
        <v>15</v>
      </c>
      <c r="R96">
        <v>6349</v>
      </c>
      <c r="S96">
        <v>6349</v>
      </c>
    </row>
    <row r="97" spans="1:19" x14ac:dyDescent="0.3">
      <c r="A97">
        <v>2017</v>
      </c>
      <c r="C97" t="str">
        <f>IF(GETPIVOTDATA("PS % recovery",Sheet4!$B$5,"Parish Name",K97)&gt;99.949%,"OK","No")</f>
        <v>OK</v>
      </c>
      <c r="D97" t="e">
        <f>VLOOKUP(J97,'Ref2'!C:E,3,0)</f>
        <v>#N/A</v>
      </c>
      <c r="E97">
        <v>153</v>
      </c>
      <c r="I97" t="e">
        <f>VLOOKUP(J97,Ref!L:M,2,0)</f>
        <v>#N/A</v>
      </c>
      <c r="J97" t="s">
        <v>1042</v>
      </c>
      <c r="K97" t="s">
        <v>165</v>
      </c>
      <c r="L97" t="s">
        <v>543</v>
      </c>
      <c r="M97" t="s">
        <v>18</v>
      </c>
      <c r="N97" t="s">
        <v>15</v>
      </c>
      <c r="R97">
        <v>59853</v>
      </c>
      <c r="S97">
        <v>59853</v>
      </c>
    </row>
    <row r="98" spans="1:19" x14ac:dyDescent="0.3">
      <c r="A98">
        <v>2017</v>
      </c>
      <c r="C98" t="str">
        <f>IF(GETPIVOTDATA("PS % recovery",Sheet4!$B$5,"Parish Name",K98)&gt;99.949%,"OK","No")</f>
        <v>No</v>
      </c>
      <c r="D98" t="e">
        <f>VLOOKUP(J98,'Ref2'!C:E,3,0)</f>
        <v>#N/A</v>
      </c>
      <c r="E98">
        <v>55</v>
      </c>
      <c r="I98" t="e">
        <f>VLOOKUP(J98,Ref!L:M,2,0)</f>
        <v>#N/A</v>
      </c>
      <c r="J98" t="s">
        <v>1044</v>
      </c>
      <c r="K98" t="s">
        <v>166</v>
      </c>
      <c r="L98" t="s">
        <v>547</v>
      </c>
      <c r="M98" t="s">
        <v>18</v>
      </c>
      <c r="N98" t="s">
        <v>15</v>
      </c>
      <c r="R98">
        <v>71327</v>
      </c>
      <c r="S98">
        <v>60986.599999994003</v>
      </c>
    </row>
    <row r="99" spans="1:19" x14ac:dyDescent="0.3">
      <c r="A99">
        <v>2017</v>
      </c>
      <c r="C99" t="str">
        <f>IF(GETPIVOTDATA("PS % recovery",Sheet4!$B$5,"Parish Name",K99)&gt;99.949%,"OK","No")</f>
        <v>No</v>
      </c>
      <c r="D99" t="e">
        <f>VLOOKUP(J99,'Ref2'!C:E,3,0)</f>
        <v>#N/A</v>
      </c>
      <c r="E99">
        <v>34</v>
      </c>
      <c r="I99" t="e">
        <f>VLOOKUP(J99,Ref!L:M,2,0)</f>
        <v>#N/A</v>
      </c>
      <c r="J99" t="s">
        <v>1046</v>
      </c>
      <c r="K99" t="s">
        <v>159</v>
      </c>
      <c r="L99" t="s">
        <v>533</v>
      </c>
      <c r="M99" t="s">
        <v>18</v>
      </c>
      <c r="N99" t="s">
        <v>15</v>
      </c>
      <c r="R99">
        <v>104848</v>
      </c>
      <c r="S99">
        <v>77500</v>
      </c>
    </row>
    <row r="100" spans="1:19" x14ac:dyDescent="0.3">
      <c r="A100">
        <v>2017</v>
      </c>
      <c r="C100" t="str">
        <f>IF(GETPIVOTDATA("PS % recovery",Sheet4!$B$5,"Parish Name",K100)&gt;99.949%,"OK","No")</f>
        <v>No</v>
      </c>
      <c r="D100" t="e">
        <f>VLOOKUP(J100,'Ref2'!C:E,3,0)</f>
        <v>#N/A</v>
      </c>
      <c r="E100">
        <v>5</v>
      </c>
      <c r="I100" t="e">
        <f>VLOOKUP(J100,Ref!L:M,2,0)</f>
        <v>#N/A</v>
      </c>
      <c r="J100" t="s">
        <v>794</v>
      </c>
      <c r="K100" t="s">
        <v>168</v>
      </c>
      <c r="L100" t="s">
        <v>549</v>
      </c>
      <c r="M100" t="s">
        <v>21</v>
      </c>
      <c r="N100" t="s">
        <v>15</v>
      </c>
      <c r="R100">
        <v>10273</v>
      </c>
      <c r="S100">
        <v>7704</v>
      </c>
    </row>
    <row r="101" spans="1:19" x14ac:dyDescent="0.3">
      <c r="A101">
        <v>2017</v>
      </c>
      <c r="C101" t="str">
        <f>IF(GETPIVOTDATA("PS % recovery",Sheet4!$B$5,"Parish Name",K101)&gt;99.949%,"OK","No")</f>
        <v>No</v>
      </c>
      <c r="D101" t="e">
        <f>VLOOKUP(J101,'Ref2'!C:E,3,0)</f>
        <v>#N/A</v>
      </c>
      <c r="E101">
        <v>48</v>
      </c>
      <c r="I101" t="e">
        <f>VLOOKUP(J101,Ref!L:M,2,0)</f>
        <v>#N/A</v>
      </c>
      <c r="J101" t="s">
        <v>801</v>
      </c>
      <c r="K101" t="s">
        <v>169</v>
      </c>
      <c r="L101" t="s">
        <v>549</v>
      </c>
      <c r="M101" t="s">
        <v>21</v>
      </c>
      <c r="N101" t="s">
        <v>15</v>
      </c>
      <c r="R101">
        <v>14329</v>
      </c>
      <c r="S101">
        <v>13556.5</v>
      </c>
    </row>
    <row r="102" spans="1:19" x14ac:dyDescent="0.3">
      <c r="A102">
        <v>2017</v>
      </c>
      <c r="C102" t="str">
        <f>IF(GETPIVOTDATA("PS % recovery",Sheet4!$B$5,"Parish Name",K102)&gt;99.949%,"OK","No")</f>
        <v>No</v>
      </c>
      <c r="D102" t="e">
        <f>VLOOKUP(J102,'Ref2'!C:E,3,0)</f>
        <v>#N/A</v>
      </c>
      <c r="E102">
        <v>39</v>
      </c>
      <c r="I102" t="e">
        <f>VLOOKUP(J102,Ref!L:M,2,0)</f>
        <v>#N/A</v>
      </c>
      <c r="J102" t="s">
        <v>807</v>
      </c>
      <c r="K102" t="s">
        <v>171</v>
      </c>
      <c r="L102" t="s">
        <v>553</v>
      </c>
      <c r="M102" t="s">
        <v>21</v>
      </c>
      <c r="N102" t="s">
        <v>15</v>
      </c>
      <c r="R102">
        <v>31193</v>
      </c>
      <c r="S102">
        <v>31193</v>
      </c>
    </row>
    <row r="103" spans="1:19" x14ac:dyDescent="0.3">
      <c r="A103">
        <v>2017</v>
      </c>
      <c r="C103" t="str">
        <f>IF(GETPIVOTDATA("PS % recovery",Sheet4!$B$5,"Parish Name",K103)&gt;99.949%,"OK","No")</f>
        <v>OK</v>
      </c>
      <c r="D103" t="e">
        <f>VLOOKUP(J103,'Ref2'!C:E,3,0)</f>
        <v>#N/A</v>
      </c>
      <c r="E103">
        <v>153</v>
      </c>
      <c r="I103" t="e">
        <f>VLOOKUP(J103,Ref!L:M,2,0)</f>
        <v>#N/A</v>
      </c>
      <c r="J103" t="s">
        <v>1051</v>
      </c>
      <c r="K103" t="s">
        <v>170</v>
      </c>
      <c r="L103" t="s">
        <v>551</v>
      </c>
      <c r="M103" t="s">
        <v>21</v>
      </c>
      <c r="N103" t="s">
        <v>15</v>
      </c>
      <c r="R103">
        <v>100785</v>
      </c>
      <c r="S103">
        <v>100785</v>
      </c>
    </row>
    <row r="104" spans="1:19" x14ac:dyDescent="0.3">
      <c r="A104">
        <v>2017</v>
      </c>
      <c r="C104" t="str">
        <f>IF(GETPIVOTDATA("PS % recovery",Sheet4!$B$5,"Parish Name",K104)&gt;99.949%,"OK","No")</f>
        <v>No</v>
      </c>
      <c r="D104" t="e">
        <f>VLOOKUP(J104,'Ref2'!C:E,3,0)</f>
        <v>#N/A</v>
      </c>
      <c r="E104">
        <v>44</v>
      </c>
      <c r="I104" t="e">
        <f>VLOOKUP(J104,Ref!L:M,2,0)</f>
        <v>#N/A</v>
      </c>
      <c r="J104" t="s">
        <v>796</v>
      </c>
      <c r="K104" t="s">
        <v>172</v>
      </c>
      <c r="L104" t="s">
        <v>555</v>
      </c>
      <c r="M104" t="s">
        <v>21</v>
      </c>
      <c r="N104" t="s">
        <v>15</v>
      </c>
      <c r="R104">
        <v>32000</v>
      </c>
      <c r="S104">
        <v>28969.440000001341</v>
      </c>
    </row>
    <row r="105" spans="1:19" x14ac:dyDescent="0.3">
      <c r="A105">
        <v>2017</v>
      </c>
      <c r="C105" t="str">
        <f>IF(GETPIVOTDATA("PS % recovery",Sheet4!$B$5,"Parish Name",K105)&gt;99.949%,"OK","No")</f>
        <v>No</v>
      </c>
      <c r="D105" t="e">
        <f>VLOOKUP(J105,'Ref2'!C:E,3,0)</f>
        <v>#N/A</v>
      </c>
      <c r="E105">
        <v>29</v>
      </c>
      <c r="I105" t="e">
        <f>VLOOKUP(J105,Ref!L:M,2,0)</f>
        <v>#N/A</v>
      </c>
      <c r="J105" t="s">
        <v>798</v>
      </c>
      <c r="K105" t="s">
        <v>173</v>
      </c>
      <c r="L105" t="s">
        <v>555</v>
      </c>
      <c r="M105" t="s">
        <v>21</v>
      </c>
      <c r="N105" t="s">
        <v>15</v>
      </c>
      <c r="R105">
        <v>7862</v>
      </c>
      <c r="S105">
        <v>7862</v>
      </c>
    </row>
    <row r="106" spans="1:19" x14ac:dyDescent="0.3">
      <c r="A106">
        <v>2017</v>
      </c>
      <c r="C106" t="str">
        <f>IF(GETPIVOTDATA("PS % recovery",Sheet4!$B$5,"Parish Name",K106)&gt;99.949%,"OK","No")</f>
        <v>No</v>
      </c>
      <c r="D106" t="e">
        <f>VLOOKUP(J106,'Ref2'!C:E,3,0)</f>
        <v>#N/A</v>
      </c>
      <c r="E106">
        <v>105</v>
      </c>
      <c r="I106" t="e">
        <f>VLOOKUP(J106,Ref!L:M,2,0)</f>
        <v>#N/A</v>
      </c>
      <c r="J106" t="s">
        <v>805</v>
      </c>
      <c r="K106" t="s">
        <v>175</v>
      </c>
      <c r="L106" t="s">
        <v>555</v>
      </c>
      <c r="M106" t="s">
        <v>21</v>
      </c>
      <c r="N106" t="s">
        <v>15</v>
      </c>
      <c r="R106">
        <v>3685</v>
      </c>
      <c r="S106">
        <v>3685</v>
      </c>
    </row>
    <row r="107" spans="1:19" x14ac:dyDescent="0.3">
      <c r="A107">
        <v>2017</v>
      </c>
      <c r="C107" t="str">
        <f>IF(GETPIVOTDATA("PS % recovery",Sheet4!$B$5,"Parish Name",K107)&gt;99.949%,"OK","No")</f>
        <v>No</v>
      </c>
      <c r="D107" t="e">
        <f>VLOOKUP(J107,'Ref2'!C:E,3,0)</f>
        <v>#N/A</v>
      </c>
      <c r="E107">
        <v>28</v>
      </c>
      <c r="I107" t="e">
        <f>VLOOKUP(J107,Ref!L:M,2,0)</f>
        <v>#N/A</v>
      </c>
      <c r="J107" t="s">
        <v>1056</v>
      </c>
      <c r="K107" t="s">
        <v>174</v>
      </c>
      <c r="L107" t="s">
        <v>557</v>
      </c>
      <c r="M107" t="s">
        <v>21</v>
      </c>
      <c r="N107" t="s">
        <v>15</v>
      </c>
      <c r="R107">
        <v>8907</v>
      </c>
      <c r="S107">
        <v>2750</v>
      </c>
    </row>
    <row r="108" spans="1:19" x14ac:dyDescent="0.3">
      <c r="A108">
        <v>2017</v>
      </c>
      <c r="C108" t="str">
        <f>IF(GETPIVOTDATA("PS % recovery",Sheet4!$B$5,"Parish Name",K108)&gt;99.949%,"OK","No")</f>
        <v>OK</v>
      </c>
      <c r="D108" t="e">
        <f>VLOOKUP(J108,'Ref2'!C:E,3,0)</f>
        <v>#N/A</v>
      </c>
      <c r="E108">
        <v>122</v>
      </c>
      <c r="I108" t="e">
        <f>VLOOKUP(J108,Ref!L:M,2,0)</f>
        <v>#N/A</v>
      </c>
      <c r="J108" t="s">
        <v>1058</v>
      </c>
      <c r="K108" t="s">
        <v>176</v>
      </c>
      <c r="L108" t="s">
        <v>557</v>
      </c>
      <c r="M108" t="s">
        <v>21</v>
      </c>
      <c r="N108" t="s">
        <v>15</v>
      </c>
      <c r="R108">
        <v>31168</v>
      </c>
      <c r="S108">
        <v>23376</v>
      </c>
    </row>
    <row r="109" spans="1:19" x14ac:dyDescent="0.3">
      <c r="A109">
        <v>2017</v>
      </c>
      <c r="C109" t="str">
        <f>IF(GETPIVOTDATA("PS % recovery",Sheet4!$B$5,"Parish Name",K109)&gt;99.949%,"OK","No")</f>
        <v>No</v>
      </c>
      <c r="D109" t="e">
        <f>VLOOKUP(J109,'Ref2'!C:E,3,0)</f>
        <v>#N/A</v>
      </c>
      <c r="E109">
        <v>100</v>
      </c>
      <c r="I109" t="e">
        <f>VLOOKUP(J109,Ref!L:M,2,0)</f>
        <v>#N/A</v>
      </c>
      <c r="J109" t="s">
        <v>800</v>
      </c>
      <c r="K109" t="s">
        <v>177</v>
      </c>
      <c r="L109" t="s">
        <v>559</v>
      </c>
      <c r="M109" t="s">
        <v>21</v>
      </c>
      <c r="N109" t="s">
        <v>15</v>
      </c>
      <c r="R109">
        <v>56090</v>
      </c>
      <c r="S109">
        <v>56090</v>
      </c>
    </row>
    <row r="110" spans="1:19" x14ac:dyDescent="0.3">
      <c r="A110">
        <v>2017</v>
      </c>
      <c r="C110" t="str">
        <f>IF(GETPIVOTDATA("PS % recovery",Sheet4!$B$5,"Parish Name",K110)&gt;99.949%,"OK","No")</f>
        <v>No</v>
      </c>
      <c r="D110" t="e">
        <f>VLOOKUP(J110,'Ref2'!C:E,3,0)</f>
        <v>#N/A</v>
      </c>
      <c r="E110">
        <v>70</v>
      </c>
      <c r="I110" t="e">
        <f>VLOOKUP(J110,Ref!L:M,2,0)</f>
        <v>#N/A</v>
      </c>
      <c r="J110" t="s">
        <v>803</v>
      </c>
      <c r="K110" t="s">
        <v>178</v>
      </c>
      <c r="L110" t="s">
        <v>549</v>
      </c>
      <c r="M110" t="s">
        <v>21</v>
      </c>
      <c r="N110" t="s">
        <v>15</v>
      </c>
      <c r="R110">
        <v>66246</v>
      </c>
      <c r="S110">
        <v>53000</v>
      </c>
    </row>
    <row r="111" spans="1:19" x14ac:dyDescent="0.3">
      <c r="A111">
        <v>2017</v>
      </c>
      <c r="C111" t="str">
        <f>IF(GETPIVOTDATA("PS % recovery",Sheet4!$B$5,"Parish Name",K111)&gt;99.949%,"OK","No")</f>
        <v>OK</v>
      </c>
      <c r="D111" t="e">
        <f>VLOOKUP(J111,'Ref2'!C:E,3,0)</f>
        <v>#N/A</v>
      </c>
      <c r="E111">
        <v>153</v>
      </c>
      <c r="I111" t="e">
        <f>VLOOKUP(J111,Ref!L:M,2,0)</f>
        <v>#N/A</v>
      </c>
      <c r="J111" t="s">
        <v>1062</v>
      </c>
      <c r="K111" t="s">
        <v>180</v>
      </c>
      <c r="L111" t="s">
        <v>561</v>
      </c>
      <c r="M111" t="s">
        <v>21</v>
      </c>
      <c r="N111" t="s">
        <v>15</v>
      </c>
      <c r="R111">
        <v>68788</v>
      </c>
      <c r="S111">
        <v>68788</v>
      </c>
    </row>
    <row r="112" spans="1:19" x14ac:dyDescent="0.3">
      <c r="A112">
        <v>2017</v>
      </c>
      <c r="C112" t="str">
        <f>IF(GETPIVOTDATA("PS % recovery",Sheet4!$B$5,"Parish Name",K112)&gt;99.949%,"OK","No")</f>
        <v>OK</v>
      </c>
      <c r="D112" t="e">
        <f>VLOOKUP(J112,'Ref2'!C:E,3,0)</f>
        <v>#N/A</v>
      </c>
      <c r="E112">
        <v>153</v>
      </c>
      <c r="I112" t="e">
        <f>VLOOKUP(J112,Ref!L:M,2,0)</f>
        <v>#N/A</v>
      </c>
      <c r="J112" t="s">
        <v>1064</v>
      </c>
      <c r="K112" t="s">
        <v>182</v>
      </c>
      <c r="L112" t="s">
        <v>563</v>
      </c>
      <c r="M112" t="s">
        <v>21</v>
      </c>
      <c r="N112" t="s">
        <v>15</v>
      </c>
      <c r="R112">
        <v>50880</v>
      </c>
      <c r="S112">
        <v>50880</v>
      </c>
    </row>
    <row r="113" spans="1:19" x14ac:dyDescent="0.3">
      <c r="A113">
        <v>2017</v>
      </c>
      <c r="C113" t="str">
        <f>IF(GETPIVOTDATA("PS % recovery",Sheet4!$B$5,"Parish Name",K113)&gt;99.949%,"OK","No")</f>
        <v>OK</v>
      </c>
      <c r="D113" t="e">
        <f>VLOOKUP(J113,'Ref2'!C:E,3,0)</f>
        <v>#N/A</v>
      </c>
      <c r="E113">
        <v>153</v>
      </c>
      <c r="I113" t="e">
        <f>VLOOKUP(J113,Ref!L:M,2,0)</f>
        <v>#N/A</v>
      </c>
      <c r="J113" t="s">
        <v>1066</v>
      </c>
      <c r="K113" t="s">
        <v>179</v>
      </c>
      <c r="L113" t="s">
        <v>563</v>
      </c>
      <c r="M113" t="s">
        <v>21</v>
      </c>
      <c r="N113" t="s">
        <v>15</v>
      </c>
      <c r="R113">
        <v>17292</v>
      </c>
      <c r="S113">
        <v>17292</v>
      </c>
    </row>
    <row r="114" spans="1:19" x14ac:dyDescent="0.3">
      <c r="A114">
        <v>2017</v>
      </c>
      <c r="C114" t="str">
        <f>IF(GETPIVOTDATA("PS % recovery",Sheet4!$B$5,"Parish Name",K114)&gt;99.949%,"OK","No")</f>
        <v>OK</v>
      </c>
      <c r="D114" t="e">
        <f>VLOOKUP(J114,'Ref2'!C:E,3,0)</f>
        <v>#N/A</v>
      </c>
      <c r="E114">
        <v>153</v>
      </c>
      <c r="I114" t="e">
        <f>VLOOKUP(J114,Ref!L:M,2,0)</f>
        <v>#N/A</v>
      </c>
      <c r="J114" t="s">
        <v>1068</v>
      </c>
      <c r="K114" t="s">
        <v>181</v>
      </c>
      <c r="L114" t="s">
        <v>563</v>
      </c>
      <c r="M114" t="s">
        <v>21</v>
      </c>
      <c r="N114" t="s">
        <v>15</v>
      </c>
      <c r="R114">
        <v>6752</v>
      </c>
      <c r="S114">
        <v>6752</v>
      </c>
    </row>
    <row r="115" spans="1:19" x14ac:dyDescent="0.3">
      <c r="A115">
        <v>2017</v>
      </c>
      <c r="C115" t="str">
        <f>IF(GETPIVOTDATA("PS % recovery",Sheet4!$B$5,"Parish Name",K115)&gt;99.949%,"OK","No")</f>
        <v>OK</v>
      </c>
      <c r="D115" t="str">
        <f>VLOOKUP(J115,'Ref2'!C:E,3,0)</f>
        <v>LLF</v>
      </c>
      <c r="E115">
        <v>325</v>
      </c>
      <c r="I115" t="e">
        <f>VLOOKUP(J115,Ref!L:M,2,0)</f>
        <v>#N/A</v>
      </c>
      <c r="J115" t="s">
        <v>1070</v>
      </c>
      <c r="K115" t="s">
        <v>183</v>
      </c>
      <c r="L115" t="s">
        <v>565</v>
      </c>
      <c r="M115" t="s">
        <v>21</v>
      </c>
      <c r="N115" t="s">
        <v>15</v>
      </c>
      <c r="R115">
        <v>101244</v>
      </c>
      <c r="S115">
        <v>101244</v>
      </c>
    </row>
    <row r="116" spans="1:19" x14ac:dyDescent="0.3">
      <c r="A116">
        <v>2017</v>
      </c>
      <c r="C116" t="str">
        <f>IF(GETPIVOTDATA("PS % recovery",Sheet4!$B$5,"Parish Name",K116)&gt;99.949%,"OK","No")</f>
        <v>OK</v>
      </c>
      <c r="D116" t="e">
        <f>VLOOKUP(J116,'Ref2'!C:E,3,0)</f>
        <v>#N/A</v>
      </c>
      <c r="E116">
        <v>153</v>
      </c>
      <c r="I116" t="e">
        <f>VLOOKUP(J116,Ref!L:M,2,0)</f>
        <v>#N/A</v>
      </c>
      <c r="J116" t="s">
        <v>1072</v>
      </c>
      <c r="K116" t="s">
        <v>185</v>
      </c>
      <c r="L116" t="s">
        <v>573</v>
      </c>
      <c r="M116" t="s">
        <v>24</v>
      </c>
      <c r="N116" t="s">
        <v>15</v>
      </c>
      <c r="R116">
        <v>56789</v>
      </c>
      <c r="S116">
        <v>56789</v>
      </c>
    </row>
    <row r="117" spans="1:19" x14ac:dyDescent="0.3">
      <c r="A117">
        <v>2017</v>
      </c>
      <c r="C117" t="str">
        <f>IF(GETPIVOTDATA("PS % recovery",Sheet4!$B$5,"Parish Name",K117)&gt;99.949%,"OK","No")</f>
        <v>No</v>
      </c>
      <c r="D117" t="e">
        <f>VLOOKUP(J117,'Ref2'!C:E,3,0)</f>
        <v>#N/A</v>
      </c>
      <c r="E117">
        <v>153</v>
      </c>
      <c r="I117" t="e">
        <f>VLOOKUP(J117,Ref!L:M,2,0)</f>
        <v>#N/A</v>
      </c>
      <c r="J117" t="s">
        <v>1074</v>
      </c>
      <c r="K117" t="s">
        <v>187</v>
      </c>
      <c r="L117" t="s">
        <v>573</v>
      </c>
      <c r="M117" t="s">
        <v>24</v>
      </c>
      <c r="N117" t="s">
        <v>15</v>
      </c>
      <c r="R117">
        <v>5059</v>
      </c>
      <c r="S117">
        <v>5059</v>
      </c>
    </row>
    <row r="118" spans="1:19" x14ac:dyDescent="0.3">
      <c r="A118">
        <v>2017</v>
      </c>
      <c r="C118" t="str">
        <f>IF(GETPIVOTDATA("PS % recovery",Sheet4!$B$5,"Parish Name",K118)&gt;99.949%,"OK","No")</f>
        <v>OK</v>
      </c>
      <c r="D118" t="e">
        <f>VLOOKUP(J118,'Ref2'!C:E,3,0)</f>
        <v>#N/A</v>
      </c>
      <c r="E118">
        <v>153</v>
      </c>
      <c r="I118" t="e">
        <f>VLOOKUP(J118,Ref!L:M,2,0)</f>
        <v>#N/A</v>
      </c>
      <c r="J118" t="s">
        <v>1076</v>
      </c>
      <c r="K118" t="s">
        <v>189</v>
      </c>
      <c r="L118" t="s">
        <v>581</v>
      </c>
      <c r="M118" t="s">
        <v>24</v>
      </c>
      <c r="N118" t="s">
        <v>15</v>
      </c>
      <c r="R118">
        <v>25754</v>
      </c>
      <c r="S118">
        <v>25754</v>
      </c>
    </row>
    <row r="119" spans="1:19" x14ac:dyDescent="0.3">
      <c r="A119">
        <v>2017</v>
      </c>
      <c r="C119" t="str">
        <f>IF(GETPIVOTDATA("PS % recovery",Sheet4!$B$5,"Parish Name",K119)&gt;99.949%,"OK","No")</f>
        <v>OK</v>
      </c>
      <c r="D119" t="e">
        <f>VLOOKUP(J119,'Ref2'!C:E,3,0)</f>
        <v>#N/A</v>
      </c>
      <c r="E119">
        <v>153</v>
      </c>
      <c r="I119" t="e">
        <f>VLOOKUP(J119,Ref!L:M,2,0)</f>
        <v>#N/A</v>
      </c>
      <c r="J119" t="s">
        <v>1078</v>
      </c>
      <c r="K119" t="s">
        <v>186</v>
      </c>
      <c r="L119" t="s">
        <v>577</v>
      </c>
      <c r="M119" t="s">
        <v>24</v>
      </c>
      <c r="N119" t="s">
        <v>15</v>
      </c>
      <c r="R119">
        <v>10856</v>
      </c>
      <c r="S119">
        <v>10856</v>
      </c>
    </row>
    <row r="120" spans="1:19" x14ac:dyDescent="0.3">
      <c r="A120">
        <v>2017</v>
      </c>
      <c r="C120" t="str">
        <f>IF(GETPIVOTDATA("PS % recovery",Sheet4!$B$5,"Parish Name",K120)&gt;99.949%,"OK","No")</f>
        <v>No</v>
      </c>
      <c r="D120" t="e">
        <f>VLOOKUP(J120,'Ref2'!C:E,3,0)</f>
        <v>#N/A</v>
      </c>
      <c r="E120">
        <v>20</v>
      </c>
      <c r="I120" t="e">
        <f>VLOOKUP(J120,Ref!L:M,2,0)</f>
        <v>#N/A</v>
      </c>
      <c r="J120" t="s">
        <v>1080</v>
      </c>
      <c r="K120" t="s">
        <v>192</v>
      </c>
      <c r="L120" t="s">
        <v>577</v>
      </c>
      <c r="M120" t="s">
        <v>24</v>
      </c>
      <c r="N120" t="s">
        <v>15</v>
      </c>
      <c r="R120">
        <v>8967</v>
      </c>
      <c r="S120">
        <v>6967</v>
      </c>
    </row>
    <row r="121" spans="1:19" x14ac:dyDescent="0.3">
      <c r="A121">
        <v>2017</v>
      </c>
      <c r="C121" t="str">
        <f>IF(GETPIVOTDATA("PS % recovery",Sheet4!$B$5,"Parish Name",K121)&gt;99.949%,"OK","No")</f>
        <v>OK</v>
      </c>
      <c r="D121" t="e">
        <f>VLOOKUP(J121,'Ref2'!C:E,3,0)</f>
        <v>#N/A</v>
      </c>
      <c r="E121">
        <v>153</v>
      </c>
      <c r="I121" t="e">
        <f>VLOOKUP(J121,Ref!L:M,2,0)</f>
        <v>#N/A</v>
      </c>
      <c r="J121" t="s">
        <v>1082</v>
      </c>
      <c r="K121" t="s">
        <v>193</v>
      </c>
      <c r="L121" t="s">
        <v>577</v>
      </c>
      <c r="M121" t="s">
        <v>24</v>
      </c>
      <c r="N121" t="s">
        <v>15</v>
      </c>
      <c r="R121">
        <v>29721</v>
      </c>
      <c r="S121">
        <v>29721</v>
      </c>
    </row>
    <row r="122" spans="1:19" x14ac:dyDescent="0.3">
      <c r="A122">
        <v>2017</v>
      </c>
      <c r="C122" t="str">
        <f>IF(GETPIVOTDATA("PS % recovery",Sheet4!$B$5,"Parish Name",K122)&gt;99.949%,"OK","No")</f>
        <v>OK</v>
      </c>
      <c r="D122" t="e">
        <f>VLOOKUP(J122,'Ref2'!C:E,3,0)</f>
        <v>#N/A</v>
      </c>
      <c r="E122">
        <v>153</v>
      </c>
      <c r="I122" t="e">
        <f>VLOOKUP(J122,Ref!L:M,2,0)</f>
        <v>#N/A</v>
      </c>
      <c r="J122" t="s">
        <v>1084</v>
      </c>
      <c r="K122" t="s">
        <v>195</v>
      </c>
      <c r="L122" t="s">
        <v>577</v>
      </c>
      <c r="M122" t="s">
        <v>24</v>
      </c>
      <c r="N122" t="s">
        <v>15</v>
      </c>
      <c r="R122">
        <v>4428</v>
      </c>
      <c r="S122">
        <v>4428</v>
      </c>
    </row>
    <row r="123" spans="1:19" x14ac:dyDescent="0.3">
      <c r="A123">
        <v>2017</v>
      </c>
      <c r="C123" t="str">
        <f>IF(GETPIVOTDATA("PS % recovery",Sheet4!$B$5,"Parish Name",K123)&gt;99.949%,"OK","No")</f>
        <v>OK</v>
      </c>
      <c r="D123" t="e">
        <f>VLOOKUP(J123,'Ref2'!C:E,3,0)</f>
        <v>#N/A</v>
      </c>
      <c r="E123">
        <v>153</v>
      </c>
      <c r="I123" t="e">
        <f>VLOOKUP(J123,Ref!L:M,2,0)</f>
        <v>#N/A</v>
      </c>
      <c r="J123" t="s">
        <v>1086</v>
      </c>
      <c r="K123" t="s">
        <v>188</v>
      </c>
      <c r="L123" t="s">
        <v>567</v>
      </c>
      <c r="M123" t="s">
        <v>24</v>
      </c>
      <c r="N123" t="s">
        <v>15</v>
      </c>
      <c r="R123">
        <v>13719</v>
      </c>
      <c r="S123">
        <v>13719</v>
      </c>
    </row>
    <row r="124" spans="1:19" x14ac:dyDescent="0.3">
      <c r="A124">
        <v>2017</v>
      </c>
      <c r="C124" t="str">
        <f>IF(GETPIVOTDATA("PS % recovery",Sheet4!$B$5,"Parish Name",K124)&gt;99.949%,"OK","No")</f>
        <v>No</v>
      </c>
      <c r="D124" t="e">
        <f>VLOOKUP(J124,'Ref2'!C:E,3,0)</f>
        <v>#N/A</v>
      </c>
      <c r="E124">
        <v>31</v>
      </c>
      <c r="I124" t="e">
        <f>VLOOKUP(J124,Ref!L:M,2,0)</f>
        <v>#N/A</v>
      </c>
      <c r="J124" t="s">
        <v>1088</v>
      </c>
      <c r="K124" t="s">
        <v>198</v>
      </c>
      <c r="L124" t="s">
        <v>567</v>
      </c>
      <c r="M124" t="s">
        <v>24</v>
      </c>
      <c r="N124" t="s">
        <v>15</v>
      </c>
      <c r="R124">
        <v>10972</v>
      </c>
      <c r="S124">
        <v>8972</v>
      </c>
    </row>
    <row r="125" spans="1:19" x14ac:dyDescent="0.3">
      <c r="A125">
        <v>2017</v>
      </c>
      <c r="C125" t="str">
        <f>IF(GETPIVOTDATA("PS % recovery",Sheet4!$B$5,"Parish Name",K125)&gt;99.949%,"OK","No")</f>
        <v>No</v>
      </c>
      <c r="D125" t="e">
        <f>VLOOKUP(J125,'Ref2'!C:E,3,0)</f>
        <v>#N/A</v>
      </c>
      <c r="E125">
        <v>4</v>
      </c>
      <c r="I125" t="e">
        <f>VLOOKUP(J125,Ref!L:M,2,0)</f>
        <v>#N/A</v>
      </c>
      <c r="J125" t="s">
        <v>1090</v>
      </c>
      <c r="K125" t="s">
        <v>199</v>
      </c>
      <c r="L125" t="s">
        <v>567</v>
      </c>
      <c r="M125" t="s">
        <v>24</v>
      </c>
      <c r="N125" t="s">
        <v>15</v>
      </c>
      <c r="R125">
        <v>3162</v>
      </c>
      <c r="S125">
        <v>0</v>
      </c>
    </row>
    <row r="126" spans="1:19" x14ac:dyDescent="0.3">
      <c r="A126">
        <v>2017</v>
      </c>
      <c r="C126" t="str">
        <f>IF(GETPIVOTDATA("PS % recovery",Sheet4!$B$5,"Parish Name",K126)&gt;99.949%,"OK","No")</f>
        <v>OK</v>
      </c>
      <c r="D126" t="e">
        <f>VLOOKUP(J126,'Ref2'!C:E,3,0)</f>
        <v>#N/A</v>
      </c>
      <c r="E126">
        <v>153</v>
      </c>
      <c r="I126" t="e">
        <f>VLOOKUP(J126,Ref!L:M,2,0)</f>
        <v>#N/A</v>
      </c>
      <c r="J126" t="s">
        <v>1092</v>
      </c>
      <c r="K126" t="s">
        <v>190</v>
      </c>
      <c r="L126" t="s">
        <v>569</v>
      </c>
      <c r="M126" t="s">
        <v>24</v>
      </c>
      <c r="N126" t="s">
        <v>15</v>
      </c>
      <c r="R126">
        <v>68788</v>
      </c>
      <c r="S126">
        <v>68788</v>
      </c>
    </row>
    <row r="127" spans="1:19" x14ac:dyDescent="0.3">
      <c r="A127">
        <v>2017</v>
      </c>
      <c r="C127" t="str">
        <f>IF(GETPIVOTDATA("PS % recovery",Sheet4!$B$5,"Parish Name",K127)&gt;99.949%,"OK","No")</f>
        <v>No</v>
      </c>
      <c r="D127" t="e">
        <f>VLOOKUP(J127,'Ref2'!C:E,3,0)</f>
        <v>#N/A</v>
      </c>
      <c r="E127">
        <v>73</v>
      </c>
      <c r="I127" t="e">
        <f>VLOOKUP(J127,Ref!L:M,2,0)</f>
        <v>#N/A</v>
      </c>
      <c r="J127" t="s">
        <v>1094</v>
      </c>
      <c r="K127" t="s">
        <v>191</v>
      </c>
      <c r="L127" t="s">
        <v>571</v>
      </c>
      <c r="M127" t="s">
        <v>24</v>
      </c>
      <c r="N127" t="s">
        <v>15</v>
      </c>
      <c r="R127">
        <v>14948</v>
      </c>
      <c r="S127">
        <v>14948</v>
      </c>
    </row>
    <row r="128" spans="1:19" x14ac:dyDescent="0.3">
      <c r="A128">
        <v>2017</v>
      </c>
      <c r="C128" t="str">
        <f>IF(GETPIVOTDATA("PS % recovery",Sheet4!$B$5,"Parish Name",K128)&gt;99.949%,"OK","No")</f>
        <v>OK</v>
      </c>
      <c r="D128" t="e">
        <f>VLOOKUP(J128,'Ref2'!C:E,3,0)</f>
        <v>#N/A</v>
      </c>
      <c r="E128">
        <v>146</v>
      </c>
      <c r="I128" t="e">
        <f>VLOOKUP(J128,Ref!L:M,2,0)</f>
        <v>#N/A</v>
      </c>
      <c r="J128" t="s">
        <v>1096</v>
      </c>
      <c r="K128" t="s">
        <v>200</v>
      </c>
      <c r="L128" t="s">
        <v>571</v>
      </c>
      <c r="M128" t="s">
        <v>24</v>
      </c>
      <c r="N128" t="s">
        <v>15</v>
      </c>
      <c r="R128">
        <v>17064</v>
      </c>
      <c r="S128">
        <v>17064</v>
      </c>
    </row>
    <row r="129" spans="1:19" x14ac:dyDescent="0.3">
      <c r="A129">
        <v>2017</v>
      </c>
      <c r="C129" t="str">
        <f>IF(GETPIVOTDATA("PS % recovery",Sheet4!$B$5,"Parish Name",K129)&gt;99.949%,"OK","No")</f>
        <v>OK</v>
      </c>
      <c r="D129" t="e">
        <f>VLOOKUP(J129,'Ref2'!C:E,3,0)</f>
        <v>#N/A</v>
      </c>
      <c r="E129">
        <v>79</v>
      </c>
      <c r="I129" t="e">
        <f>VLOOKUP(J129,Ref!L:M,2,0)</f>
        <v>#N/A</v>
      </c>
      <c r="J129" t="s">
        <v>1098</v>
      </c>
      <c r="K129" t="s">
        <v>202</v>
      </c>
      <c r="L129" t="s">
        <v>571</v>
      </c>
      <c r="M129" t="s">
        <v>24</v>
      </c>
      <c r="N129" t="s">
        <v>15</v>
      </c>
      <c r="R129">
        <v>10532</v>
      </c>
      <c r="S129">
        <v>5000</v>
      </c>
    </row>
    <row r="130" spans="1:19" x14ac:dyDescent="0.3">
      <c r="A130">
        <v>2017</v>
      </c>
      <c r="C130" t="str">
        <f>IF(GETPIVOTDATA("PS % recovery",Sheet4!$B$5,"Parish Name",K130)&gt;99.949%,"OK","No")</f>
        <v>OK</v>
      </c>
      <c r="D130" t="e">
        <f>VLOOKUP(J130,'Ref2'!C:E,3,0)</f>
        <v>#N/A</v>
      </c>
      <c r="E130">
        <v>153</v>
      </c>
      <c r="I130" t="e">
        <f>VLOOKUP(J130,Ref!L:M,2,0)</f>
        <v>#N/A</v>
      </c>
      <c r="J130" t="s">
        <v>808</v>
      </c>
      <c r="K130" t="s">
        <v>194</v>
      </c>
      <c r="L130" t="s">
        <v>575</v>
      </c>
      <c r="M130" t="s">
        <v>24</v>
      </c>
      <c r="N130" t="s">
        <v>15</v>
      </c>
      <c r="R130">
        <v>16852</v>
      </c>
      <c r="S130">
        <v>16852</v>
      </c>
    </row>
    <row r="131" spans="1:19" x14ac:dyDescent="0.3">
      <c r="A131">
        <v>2017</v>
      </c>
      <c r="C131" t="str">
        <f>IF(GETPIVOTDATA("PS % recovery",Sheet4!$B$5,"Parish Name",K131)&gt;99.949%,"OK","No")</f>
        <v>OK</v>
      </c>
      <c r="D131" t="e">
        <f>VLOOKUP(J131,'Ref2'!C:E,3,0)</f>
        <v>#N/A</v>
      </c>
      <c r="E131">
        <v>153</v>
      </c>
      <c r="I131" t="e">
        <f>VLOOKUP(J131,Ref!L:M,2,0)</f>
        <v>#N/A</v>
      </c>
      <c r="J131" t="s">
        <v>812</v>
      </c>
      <c r="K131" t="s">
        <v>204</v>
      </c>
      <c r="L131" t="s">
        <v>575</v>
      </c>
      <c r="M131" t="s">
        <v>24</v>
      </c>
      <c r="N131" t="s">
        <v>15</v>
      </c>
      <c r="R131">
        <v>15429</v>
      </c>
      <c r="S131">
        <v>15429</v>
      </c>
    </row>
    <row r="132" spans="1:19" x14ac:dyDescent="0.3">
      <c r="A132">
        <v>2017</v>
      </c>
      <c r="C132" t="str">
        <f>IF(GETPIVOTDATA("PS % recovery",Sheet4!$B$5,"Parish Name",K132)&gt;99.949%,"OK","No")</f>
        <v>OK</v>
      </c>
      <c r="D132" t="e">
        <f>VLOOKUP(J132,'Ref2'!C:E,3,0)</f>
        <v>#N/A</v>
      </c>
      <c r="E132">
        <v>153</v>
      </c>
      <c r="I132" t="e">
        <f>VLOOKUP(J132,Ref!L:M,2,0)</f>
        <v>#N/A</v>
      </c>
      <c r="J132" t="s">
        <v>810</v>
      </c>
      <c r="K132" t="s">
        <v>196</v>
      </c>
      <c r="L132" t="s">
        <v>575</v>
      </c>
      <c r="M132" t="s">
        <v>24</v>
      </c>
      <c r="N132" t="s">
        <v>15</v>
      </c>
      <c r="R132">
        <v>16640</v>
      </c>
      <c r="S132">
        <v>16640</v>
      </c>
    </row>
    <row r="133" spans="1:19" x14ac:dyDescent="0.3">
      <c r="A133">
        <v>2017</v>
      </c>
      <c r="C133" t="str">
        <f>IF(GETPIVOTDATA("PS % recovery",Sheet4!$B$5,"Parish Name",K133)&gt;99.949%,"OK","No")</f>
        <v>OK</v>
      </c>
      <c r="D133" t="e">
        <f>VLOOKUP(J133,'Ref2'!C:E,3,0)</f>
        <v>#N/A</v>
      </c>
      <c r="E133">
        <v>145</v>
      </c>
      <c r="I133" t="e">
        <f>VLOOKUP(J133,Ref!L:M,2,0)</f>
        <v>#N/A</v>
      </c>
      <c r="J133" t="s">
        <v>1103</v>
      </c>
      <c r="K133" t="s">
        <v>197</v>
      </c>
      <c r="L133" t="s">
        <v>567</v>
      </c>
      <c r="M133" t="s">
        <v>24</v>
      </c>
      <c r="N133" t="s">
        <v>15</v>
      </c>
      <c r="R133">
        <v>16777</v>
      </c>
      <c r="S133">
        <v>16776.75</v>
      </c>
    </row>
    <row r="134" spans="1:19" x14ac:dyDescent="0.3">
      <c r="A134">
        <v>2017</v>
      </c>
      <c r="C134" t="str">
        <f>IF(GETPIVOTDATA("PS % recovery",Sheet4!$B$5,"Parish Name",K134)&gt;99.949%,"OK","No")</f>
        <v>OK</v>
      </c>
      <c r="D134" t="e">
        <f>VLOOKUP(J134,'Ref2'!C:E,3,0)</f>
        <v>#N/A</v>
      </c>
      <c r="E134">
        <v>153</v>
      </c>
      <c r="I134" t="e">
        <f>VLOOKUP(J134,Ref!L:M,2,0)</f>
        <v>#N/A</v>
      </c>
      <c r="J134" t="s">
        <v>1105</v>
      </c>
      <c r="K134" t="s">
        <v>201</v>
      </c>
      <c r="L134" t="s">
        <v>581</v>
      </c>
      <c r="M134" t="s">
        <v>24</v>
      </c>
      <c r="N134" t="s">
        <v>15</v>
      </c>
      <c r="R134">
        <v>5099</v>
      </c>
      <c r="S134">
        <v>5099</v>
      </c>
    </row>
    <row r="135" spans="1:19" x14ac:dyDescent="0.3">
      <c r="A135">
        <v>2017</v>
      </c>
      <c r="C135" t="str">
        <f>IF(GETPIVOTDATA("PS % recovery",Sheet4!$B$5,"Parish Name",K135)&gt;99.949%,"OK","No")</f>
        <v>OK</v>
      </c>
      <c r="D135" t="e">
        <f>VLOOKUP(J135,'Ref2'!C:E,3,0)</f>
        <v>#N/A</v>
      </c>
      <c r="E135">
        <v>132</v>
      </c>
      <c r="I135" t="e">
        <f>VLOOKUP(J135,Ref!L:M,2,0)</f>
        <v>#N/A</v>
      </c>
      <c r="J135" t="s">
        <v>1107</v>
      </c>
      <c r="K135" t="s">
        <v>207</v>
      </c>
      <c r="L135" t="s">
        <v>581</v>
      </c>
      <c r="M135" t="s">
        <v>24</v>
      </c>
      <c r="N135" t="s">
        <v>15</v>
      </c>
      <c r="R135">
        <v>9932</v>
      </c>
      <c r="S135">
        <v>8932</v>
      </c>
    </row>
    <row r="136" spans="1:19" x14ac:dyDescent="0.3">
      <c r="A136">
        <v>2017</v>
      </c>
      <c r="C136" t="str">
        <f>IF(GETPIVOTDATA("PS % recovery",Sheet4!$B$5,"Parish Name",K136)&gt;99.949%,"OK","No")</f>
        <v>OK</v>
      </c>
      <c r="D136" t="e">
        <f>VLOOKUP(J136,'Ref2'!C:E,3,0)</f>
        <v>#N/A</v>
      </c>
      <c r="E136">
        <v>153</v>
      </c>
      <c r="I136" t="e">
        <f>VLOOKUP(J136,Ref!L:M,2,0)</f>
        <v>#N/A</v>
      </c>
      <c r="J136" t="s">
        <v>1109</v>
      </c>
      <c r="K136" t="s">
        <v>209</v>
      </c>
      <c r="L136" t="s">
        <v>581</v>
      </c>
      <c r="M136" t="s">
        <v>24</v>
      </c>
      <c r="N136" t="s">
        <v>15</v>
      </c>
      <c r="R136">
        <v>12747</v>
      </c>
      <c r="S136">
        <v>12747</v>
      </c>
    </row>
    <row r="137" spans="1:19" x14ac:dyDescent="0.3">
      <c r="A137">
        <v>2017</v>
      </c>
      <c r="C137" t="str">
        <f>IF(GETPIVOTDATA("PS % recovery",Sheet4!$B$5,"Parish Name",K137)&gt;99.949%,"OK","No")</f>
        <v>OK</v>
      </c>
      <c r="D137" t="e">
        <f>VLOOKUP(J137,'Ref2'!C:E,3,0)</f>
        <v>#N/A</v>
      </c>
      <c r="E137">
        <v>153</v>
      </c>
      <c r="I137" t="e">
        <f>VLOOKUP(J137,Ref!L:M,2,0)</f>
        <v>#N/A</v>
      </c>
      <c r="J137" t="s">
        <v>1111</v>
      </c>
      <c r="K137" t="s">
        <v>210</v>
      </c>
      <c r="L137" t="s">
        <v>581</v>
      </c>
      <c r="M137" t="s">
        <v>24</v>
      </c>
      <c r="N137" t="s">
        <v>15</v>
      </c>
      <c r="R137">
        <v>6099</v>
      </c>
      <c r="S137">
        <v>6099</v>
      </c>
    </row>
    <row r="138" spans="1:19" x14ac:dyDescent="0.3">
      <c r="A138">
        <v>2017</v>
      </c>
      <c r="C138" t="str">
        <f>IF(GETPIVOTDATA("PS % recovery",Sheet4!$B$5,"Parish Name",K138)&gt;99.949%,"OK","No")</f>
        <v>OK</v>
      </c>
      <c r="D138" t="e">
        <f>VLOOKUP(J138,'Ref2'!C:E,3,0)</f>
        <v>#N/A</v>
      </c>
      <c r="E138">
        <v>141</v>
      </c>
      <c r="I138" t="e">
        <f>VLOOKUP(J138,Ref!L:M,2,0)</f>
        <v>#N/A</v>
      </c>
      <c r="J138" t="s">
        <v>1113</v>
      </c>
      <c r="K138" t="s">
        <v>203</v>
      </c>
      <c r="L138" t="s">
        <v>569</v>
      </c>
      <c r="M138" t="s">
        <v>24</v>
      </c>
      <c r="N138" t="s">
        <v>15</v>
      </c>
      <c r="R138">
        <v>5291</v>
      </c>
      <c r="S138">
        <v>5291</v>
      </c>
    </row>
    <row r="139" spans="1:19" x14ac:dyDescent="0.3">
      <c r="A139">
        <v>2017</v>
      </c>
      <c r="C139" t="str">
        <f>IF(GETPIVOTDATA("PS % recovery",Sheet4!$B$5,"Parish Name",K139)&gt;99.949%,"OK","No")</f>
        <v>OK</v>
      </c>
      <c r="D139" t="e">
        <f>VLOOKUP(J139,'Ref2'!C:E,3,0)</f>
        <v>#N/A</v>
      </c>
      <c r="E139">
        <v>153</v>
      </c>
      <c r="I139" t="e">
        <f>VLOOKUP(J139,Ref!L:M,2,0)</f>
        <v>#N/A</v>
      </c>
      <c r="J139" t="s">
        <v>1115</v>
      </c>
      <c r="K139" t="s">
        <v>206</v>
      </c>
      <c r="L139" t="s">
        <v>569</v>
      </c>
      <c r="M139" t="s">
        <v>24</v>
      </c>
      <c r="N139" t="s">
        <v>15</v>
      </c>
      <c r="R139">
        <v>2116</v>
      </c>
      <c r="S139">
        <v>2116</v>
      </c>
    </row>
    <row r="140" spans="1:19" x14ac:dyDescent="0.3">
      <c r="A140">
        <v>2017</v>
      </c>
      <c r="C140" t="str">
        <f>IF(GETPIVOTDATA("PS % recovery",Sheet4!$B$5,"Parish Name",K140)&gt;99.949%,"OK","No")</f>
        <v>OK</v>
      </c>
      <c r="D140" t="e">
        <f>VLOOKUP(J140,'Ref2'!C:E,3,0)</f>
        <v>#N/A</v>
      </c>
      <c r="E140">
        <v>153</v>
      </c>
      <c r="I140" t="e">
        <f>VLOOKUP(J140,Ref!L:M,2,0)</f>
        <v>#N/A</v>
      </c>
      <c r="J140" t="s">
        <v>1117</v>
      </c>
      <c r="K140" t="s">
        <v>205</v>
      </c>
      <c r="L140" t="s">
        <v>583</v>
      </c>
      <c r="M140" t="s">
        <v>24</v>
      </c>
      <c r="N140" t="s">
        <v>15</v>
      </c>
      <c r="R140">
        <v>3386</v>
      </c>
      <c r="S140">
        <v>3386</v>
      </c>
    </row>
    <row r="141" spans="1:19" x14ac:dyDescent="0.3">
      <c r="A141">
        <v>2017</v>
      </c>
      <c r="C141" t="str">
        <f>IF(GETPIVOTDATA("PS % recovery",Sheet4!$B$5,"Parish Name",K141)&gt;99.949%,"OK","No")</f>
        <v>OK</v>
      </c>
      <c r="D141" t="e">
        <f>VLOOKUP(J141,'Ref2'!C:E,3,0)</f>
        <v>#N/A</v>
      </c>
      <c r="E141">
        <v>153</v>
      </c>
      <c r="I141" t="e">
        <f>VLOOKUP(J141,Ref!L:M,2,0)</f>
        <v>#N/A</v>
      </c>
      <c r="J141" t="s">
        <v>1119</v>
      </c>
      <c r="K141" t="s">
        <v>211</v>
      </c>
      <c r="L141" t="s">
        <v>583</v>
      </c>
      <c r="M141" t="s">
        <v>24</v>
      </c>
      <c r="N141" t="s">
        <v>15</v>
      </c>
      <c r="R141">
        <v>7407</v>
      </c>
      <c r="S141">
        <v>7407</v>
      </c>
    </row>
    <row r="142" spans="1:19" x14ac:dyDescent="0.3">
      <c r="A142">
        <v>2017</v>
      </c>
      <c r="C142" t="str">
        <f>IF(GETPIVOTDATA("PS % recovery",Sheet4!$B$5,"Parish Name",K142)&gt;99.949%,"OK","No")</f>
        <v>No</v>
      </c>
      <c r="D142" t="e">
        <f>VLOOKUP(J142,'Ref2'!C:E,3,0)</f>
        <v>#N/A</v>
      </c>
      <c r="E142">
        <v>123</v>
      </c>
      <c r="I142" t="str">
        <f>VLOOKUP(J142,Ref!L:M,2,0)</f>
        <v>Yes</v>
      </c>
      <c r="J142" t="s">
        <v>1121</v>
      </c>
      <c r="K142" t="s">
        <v>208</v>
      </c>
      <c r="L142" t="s">
        <v>579</v>
      </c>
      <c r="M142" t="s">
        <v>24</v>
      </c>
      <c r="N142" t="s">
        <v>15</v>
      </c>
      <c r="R142">
        <v>71368</v>
      </c>
      <c r="S142">
        <v>67880.039999999106</v>
      </c>
    </row>
    <row r="143" spans="1:19" x14ac:dyDescent="0.3">
      <c r="A143">
        <v>2017</v>
      </c>
      <c r="C143" t="str">
        <f>IF(GETPIVOTDATA("PS % recovery",Sheet4!$B$5,"Parish Name",K143)&gt;99.949%,"OK","No")</f>
        <v>No</v>
      </c>
      <c r="D143" t="e">
        <f>VLOOKUP(J143,'Ref2'!C:E,3,0)</f>
        <v>#N/A</v>
      </c>
      <c r="E143">
        <v>62</v>
      </c>
      <c r="I143" t="e">
        <f>VLOOKUP(J143,Ref!L:M,2,0)</f>
        <v>#N/A</v>
      </c>
      <c r="J143" t="s">
        <v>1123</v>
      </c>
      <c r="K143" t="s">
        <v>212</v>
      </c>
      <c r="L143" t="s">
        <v>567</v>
      </c>
      <c r="M143" t="s">
        <v>24</v>
      </c>
      <c r="N143" t="s">
        <v>15</v>
      </c>
      <c r="R143">
        <v>24156</v>
      </c>
      <c r="S143">
        <v>21960</v>
      </c>
    </row>
    <row r="144" spans="1:19" x14ac:dyDescent="0.3">
      <c r="A144">
        <v>2017</v>
      </c>
      <c r="C144" t="str">
        <f>IF(GETPIVOTDATA("PS % recovery",Sheet4!$B$5,"Parish Name",K144)&gt;99.949%,"OK","No")</f>
        <v>OK</v>
      </c>
      <c r="D144" t="e">
        <f>VLOOKUP(J144,'Ref2'!C:E,3,0)</f>
        <v>#N/A</v>
      </c>
      <c r="E144">
        <v>326</v>
      </c>
      <c r="I144" t="e">
        <f>VLOOKUP(J144,Ref!L:M,2,0)</f>
        <v>#N/A</v>
      </c>
      <c r="J144" t="s">
        <v>813</v>
      </c>
      <c r="K144" t="s">
        <v>214</v>
      </c>
      <c r="L144" t="s">
        <v>585</v>
      </c>
      <c r="M144" t="s">
        <v>27</v>
      </c>
      <c r="N144" t="s">
        <v>15</v>
      </c>
      <c r="R144">
        <v>112422</v>
      </c>
      <c r="S144">
        <v>112422</v>
      </c>
    </row>
    <row r="145" spans="1:19" x14ac:dyDescent="0.3">
      <c r="A145">
        <v>2017</v>
      </c>
      <c r="C145" t="str">
        <f>IF(GETPIVOTDATA("PS % recovery",Sheet4!$B$5,"Parish Name",K145)&gt;99.949%,"OK","No")</f>
        <v>No</v>
      </c>
      <c r="D145" t="e">
        <f>VLOOKUP(J145,'Ref2'!C:E,3,0)</f>
        <v>#N/A</v>
      </c>
      <c r="E145">
        <v>92</v>
      </c>
      <c r="I145" t="e">
        <f>VLOOKUP(J145,Ref!L:M,2,0)</f>
        <v>#N/A</v>
      </c>
      <c r="J145" t="s">
        <v>1126</v>
      </c>
      <c r="K145" t="s">
        <v>215</v>
      </c>
      <c r="L145" t="s">
        <v>587</v>
      </c>
      <c r="M145" t="s">
        <v>27</v>
      </c>
      <c r="N145" t="s">
        <v>15</v>
      </c>
      <c r="R145">
        <v>49185</v>
      </c>
      <c r="S145">
        <v>49185</v>
      </c>
    </row>
    <row r="146" spans="1:19" x14ac:dyDescent="0.3">
      <c r="A146">
        <v>2017</v>
      </c>
      <c r="C146" t="str">
        <f>IF(GETPIVOTDATA("PS % recovery",Sheet4!$B$5,"Parish Name",K146)&gt;99.949%,"OK","No")</f>
        <v>No</v>
      </c>
      <c r="D146" t="e">
        <f>VLOOKUP(J146,'Ref2'!C:E,3,0)</f>
        <v>#N/A</v>
      </c>
      <c r="E146">
        <v>45</v>
      </c>
      <c r="I146" t="e">
        <f>VLOOKUP(J146,Ref!L:M,2,0)</f>
        <v>#N/A</v>
      </c>
      <c r="J146" t="s">
        <v>1128</v>
      </c>
      <c r="K146" t="s">
        <v>216</v>
      </c>
      <c r="L146" t="s">
        <v>587</v>
      </c>
      <c r="M146" t="s">
        <v>27</v>
      </c>
      <c r="N146" t="s">
        <v>15</v>
      </c>
      <c r="R146">
        <v>39278</v>
      </c>
      <c r="S146">
        <v>39278</v>
      </c>
    </row>
    <row r="147" spans="1:19" x14ac:dyDescent="0.3">
      <c r="A147">
        <v>2017</v>
      </c>
      <c r="C147" t="str">
        <f>IF(GETPIVOTDATA("PS % recovery",Sheet4!$B$5,"Parish Name",K147)&gt;99.949%,"OK","No")</f>
        <v>No</v>
      </c>
      <c r="D147" t="e">
        <f>VLOOKUP(J147,'Ref2'!C:E,3,0)</f>
        <v>#N/A</v>
      </c>
      <c r="E147">
        <v>40</v>
      </c>
      <c r="I147" t="e">
        <f>VLOOKUP(J147,Ref!L:M,2,0)</f>
        <v>#N/A</v>
      </c>
      <c r="J147" t="s">
        <v>1130</v>
      </c>
      <c r="K147" t="s">
        <v>217</v>
      </c>
      <c r="L147" t="s">
        <v>587</v>
      </c>
      <c r="M147" t="s">
        <v>27</v>
      </c>
      <c r="N147" t="s">
        <v>15</v>
      </c>
      <c r="R147">
        <v>31726</v>
      </c>
      <c r="S147">
        <v>28300</v>
      </c>
    </row>
    <row r="148" spans="1:19" x14ac:dyDescent="0.3">
      <c r="A148">
        <v>2017</v>
      </c>
      <c r="C148" t="str">
        <f>IF(GETPIVOTDATA("PS % recovery",Sheet4!$B$5,"Parish Name",K148)&gt;99.949%,"OK","No")</f>
        <v>OK</v>
      </c>
      <c r="D148" t="e">
        <f>VLOOKUP(J148,'Ref2'!C:E,3,0)</f>
        <v>#N/A</v>
      </c>
      <c r="E148">
        <v>153</v>
      </c>
      <c r="I148" t="e">
        <f>VLOOKUP(J148,Ref!L:M,2,0)</f>
        <v>#N/A</v>
      </c>
      <c r="J148" t="s">
        <v>814</v>
      </c>
      <c r="K148" t="s">
        <v>218</v>
      </c>
      <c r="L148" t="s">
        <v>589</v>
      </c>
      <c r="M148" t="s">
        <v>27</v>
      </c>
      <c r="N148" t="s">
        <v>15</v>
      </c>
      <c r="R148">
        <v>70481</v>
      </c>
      <c r="S148">
        <v>70481</v>
      </c>
    </row>
    <row r="149" spans="1:19" x14ac:dyDescent="0.3">
      <c r="A149">
        <v>2017</v>
      </c>
      <c r="C149" t="str">
        <f>IF(GETPIVOTDATA("PS % recovery",Sheet4!$B$5,"Parish Name",K149)&gt;99.949%,"OK","No")</f>
        <v>OK</v>
      </c>
      <c r="D149" t="str">
        <f>VLOOKUP(J149,'Ref2'!C:E,3,0)</f>
        <v>LLF</v>
      </c>
      <c r="E149">
        <v>153</v>
      </c>
      <c r="I149" t="e">
        <f>VLOOKUP(J149,Ref!L:M,2,0)</f>
        <v>#N/A</v>
      </c>
      <c r="J149" t="s">
        <v>1133</v>
      </c>
      <c r="K149" t="s">
        <v>219</v>
      </c>
      <c r="L149" t="s">
        <v>591</v>
      </c>
      <c r="M149" t="s">
        <v>27</v>
      </c>
      <c r="N149" t="s">
        <v>15</v>
      </c>
      <c r="R149">
        <v>58289</v>
      </c>
      <c r="S149">
        <v>58289</v>
      </c>
    </row>
    <row r="150" spans="1:19" x14ac:dyDescent="0.3">
      <c r="A150">
        <v>2017</v>
      </c>
      <c r="C150" t="str">
        <f>IF(GETPIVOTDATA("PS % recovery",Sheet4!$B$5,"Parish Name",K150)&gt;99.949%,"OK","No")</f>
        <v>OK</v>
      </c>
      <c r="D150" t="e">
        <f>VLOOKUP(J150,'Ref2'!C:E,3,0)</f>
        <v>#N/A</v>
      </c>
      <c r="E150">
        <v>153</v>
      </c>
      <c r="I150" t="e">
        <f>VLOOKUP(J150,Ref!L:M,2,0)</f>
        <v>#N/A</v>
      </c>
      <c r="J150" t="s">
        <v>1135</v>
      </c>
      <c r="K150" t="s">
        <v>220</v>
      </c>
      <c r="L150" t="s">
        <v>593</v>
      </c>
      <c r="M150" t="s">
        <v>27</v>
      </c>
      <c r="N150" t="s">
        <v>15</v>
      </c>
      <c r="R150">
        <v>49318</v>
      </c>
      <c r="S150">
        <v>49318</v>
      </c>
    </row>
    <row r="151" spans="1:19" x14ac:dyDescent="0.3">
      <c r="A151">
        <v>2017</v>
      </c>
      <c r="C151" t="str">
        <f>IF(GETPIVOTDATA("PS % recovery",Sheet4!$B$5,"Parish Name",K151)&gt;99.949%,"OK","No")</f>
        <v>OK</v>
      </c>
      <c r="D151" t="e">
        <f>VLOOKUP(J151,'Ref2'!C:E,3,0)</f>
        <v>#N/A</v>
      </c>
      <c r="E151">
        <v>125</v>
      </c>
      <c r="I151" t="e">
        <f>VLOOKUP(J151,Ref!L:M,2,0)</f>
        <v>#N/A</v>
      </c>
      <c r="J151" t="s">
        <v>1137</v>
      </c>
      <c r="K151" t="s">
        <v>221</v>
      </c>
      <c r="L151" t="s">
        <v>587</v>
      </c>
      <c r="M151" t="s">
        <v>27</v>
      </c>
      <c r="N151" t="s">
        <v>15</v>
      </c>
      <c r="R151">
        <v>47574</v>
      </c>
      <c r="S151">
        <v>37750</v>
      </c>
    </row>
    <row r="152" spans="1:19" x14ac:dyDescent="0.3">
      <c r="A152">
        <v>2017</v>
      </c>
      <c r="C152" t="str">
        <f>IF(GETPIVOTDATA("PS % recovery",Sheet4!$B$5,"Parish Name",K152)&gt;99.949%,"OK","No")</f>
        <v>OK</v>
      </c>
      <c r="D152" t="e">
        <f>VLOOKUP(J152,'Ref2'!C:E,3,0)</f>
        <v>#N/A</v>
      </c>
      <c r="E152">
        <v>153</v>
      </c>
      <c r="I152" t="e">
        <f>VLOOKUP(J152,Ref!L:M,2,0)</f>
        <v>#N/A</v>
      </c>
      <c r="J152" t="s">
        <v>1139</v>
      </c>
      <c r="K152" t="s">
        <v>223</v>
      </c>
      <c r="L152" t="s">
        <v>605</v>
      </c>
      <c r="M152" t="s">
        <v>30</v>
      </c>
      <c r="N152" t="s">
        <v>15</v>
      </c>
      <c r="R152">
        <v>7905</v>
      </c>
      <c r="S152">
        <v>7905</v>
      </c>
    </row>
    <row r="153" spans="1:19" x14ac:dyDescent="0.3">
      <c r="A153">
        <v>2017</v>
      </c>
      <c r="C153" t="str">
        <f>IF(GETPIVOTDATA("PS % recovery",Sheet4!$B$5,"Parish Name",K153)&gt;99.949%,"OK","No")</f>
        <v>OK</v>
      </c>
      <c r="D153" t="e">
        <f>VLOOKUP(J153,'Ref2'!C:E,3,0)</f>
        <v>#N/A</v>
      </c>
      <c r="E153">
        <v>153</v>
      </c>
      <c r="I153" t="e">
        <f>VLOOKUP(J153,Ref!L:M,2,0)</f>
        <v>#N/A</v>
      </c>
      <c r="J153" t="s">
        <v>1141</v>
      </c>
      <c r="K153" t="s">
        <v>224</v>
      </c>
      <c r="L153" t="s">
        <v>605</v>
      </c>
      <c r="M153" t="s">
        <v>30</v>
      </c>
      <c r="N153" t="s">
        <v>15</v>
      </c>
      <c r="R153">
        <v>102497</v>
      </c>
      <c r="S153">
        <v>102497</v>
      </c>
    </row>
    <row r="154" spans="1:19" x14ac:dyDescent="0.3">
      <c r="A154">
        <v>2017</v>
      </c>
      <c r="C154" t="str">
        <f>IF(GETPIVOTDATA("PS % recovery",Sheet4!$B$5,"Parish Name",K154)&gt;99.949%,"OK","No")</f>
        <v>OK</v>
      </c>
      <c r="D154" t="e">
        <f>VLOOKUP(J154,'Ref2'!C:E,3,0)</f>
        <v>#N/A</v>
      </c>
      <c r="E154">
        <v>153</v>
      </c>
      <c r="I154" t="e">
        <f>VLOOKUP(J154,Ref!L:M,2,0)</f>
        <v>#N/A</v>
      </c>
      <c r="J154" t="s">
        <v>1143</v>
      </c>
      <c r="K154" t="s">
        <v>226</v>
      </c>
      <c r="L154" t="s">
        <v>605</v>
      </c>
      <c r="M154" t="s">
        <v>30</v>
      </c>
      <c r="N154" t="s">
        <v>15</v>
      </c>
      <c r="R154">
        <v>15313</v>
      </c>
      <c r="S154">
        <v>15313</v>
      </c>
    </row>
    <row r="155" spans="1:19" x14ac:dyDescent="0.3">
      <c r="A155">
        <v>2017</v>
      </c>
      <c r="C155" t="str">
        <f>IF(GETPIVOTDATA("PS % recovery",Sheet4!$B$5,"Parish Name",K155)&gt;99.949%,"OK","No")</f>
        <v>OK</v>
      </c>
      <c r="D155" t="e">
        <f>VLOOKUP(J155,'Ref2'!C:E,3,0)</f>
        <v>#N/A</v>
      </c>
      <c r="E155">
        <v>153</v>
      </c>
      <c r="I155" t="e">
        <f>VLOOKUP(J155,Ref!L:M,2,0)</f>
        <v>#N/A</v>
      </c>
      <c r="J155" t="s">
        <v>815</v>
      </c>
      <c r="K155" t="s">
        <v>228</v>
      </c>
      <c r="L155" t="s">
        <v>605</v>
      </c>
      <c r="M155" t="s">
        <v>30</v>
      </c>
      <c r="N155" t="s">
        <v>15</v>
      </c>
      <c r="R155">
        <v>34182</v>
      </c>
      <c r="S155">
        <v>34182</v>
      </c>
    </row>
    <row r="156" spans="1:19" x14ac:dyDescent="0.3">
      <c r="A156">
        <v>2017</v>
      </c>
      <c r="C156" t="str">
        <f>IF(GETPIVOTDATA("PS % recovery",Sheet4!$B$5,"Parish Name",K156)&gt;99.949%,"OK","No")</f>
        <v>OK</v>
      </c>
      <c r="D156" t="e">
        <f>VLOOKUP(J156,'Ref2'!C:E,3,0)</f>
        <v>#N/A</v>
      </c>
      <c r="E156">
        <v>150</v>
      </c>
      <c r="I156" t="e">
        <f>VLOOKUP(J156,Ref!L:M,2,0)</f>
        <v>#N/A</v>
      </c>
      <c r="J156" t="s">
        <v>1146</v>
      </c>
      <c r="K156" t="s">
        <v>230</v>
      </c>
      <c r="L156" t="s">
        <v>597</v>
      </c>
      <c r="M156" t="s">
        <v>30</v>
      </c>
      <c r="N156" t="s">
        <v>15</v>
      </c>
      <c r="R156">
        <v>50136</v>
      </c>
      <c r="S156">
        <v>50136</v>
      </c>
    </row>
    <row r="157" spans="1:19" x14ac:dyDescent="0.3">
      <c r="A157">
        <v>2017</v>
      </c>
      <c r="C157" t="str">
        <f>IF(GETPIVOTDATA("PS % recovery",Sheet4!$B$5,"Parish Name",K157)&gt;99.949%,"OK","No")</f>
        <v>OK</v>
      </c>
      <c r="D157" t="e">
        <f>VLOOKUP(J157,'Ref2'!C:E,3,0)</f>
        <v>#N/A</v>
      </c>
      <c r="E157">
        <v>153</v>
      </c>
      <c r="I157" t="e">
        <f>VLOOKUP(J157,Ref!L:M,2,0)</f>
        <v>#N/A</v>
      </c>
      <c r="J157" t="s">
        <v>1148</v>
      </c>
      <c r="K157" t="s">
        <v>225</v>
      </c>
      <c r="L157" t="s">
        <v>595</v>
      </c>
      <c r="M157" t="s">
        <v>30</v>
      </c>
      <c r="N157" t="s">
        <v>15</v>
      </c>
      <c r="R157">
        <v>56377</v>
      </c>
      <c r="S157">
        <v>56377</v>
      </c>
    </row>
    <row r="158" spans="1:19" x14ac:dyDescent="0.3">
      <c r="A158">
        <v>2017</v>
      </c>
      <c r="C158" t="str">
        <f>IF(GETPIVOTDATA("PS % recovery",Sheet4!$B$5,"Parish Name",K158)&gt;99.949%,"OK","No")</f>
        <v>OK</v>
      </c>
      <c r="D158" t="e">
        <f>VLOOKUP(J158,'Ref2'!C:E,3,0)</f>
        <v>#N/A</v>
      </c>
      <c r="E158">
        <v>153</v>
      </c>
      <c r="I158" t="str">
        <f>VLOOKUP(J158,Ref!L:M,2,0)</f>
        <v>Yes</v>
      </c>
      <c r="J158" t="s">
        <v>1150</v>
      </c>
      <c r="K158" t="s">
        <v>227</v>
      </c>
      <c r="L158" t="s">
        <v>595</v>
      </c>
      <c r="M158" t="s">
        <v>30</v>
      </c>
      <c r="N158" t="s">
        <v>15</v>
      </c>
      <c r="R158">
        <v>22687</v>
      </c>
      <c r="S158">
        <v>22687</v>
      </c>
    </row>
    <row r="159" spans="1:19" x14ac:dyDescent="0.3">
      <c r="A159">
        <v>2017</v>
      </c>
      <c r="C159" t="str">
        <f>IF(GETPIVOTDATA("PS % recovery",Sheet4!$B$5,"Parish Name",K159)&gt;99.949%,"OK","No")</f>
        <v>No</v>
      </c>
      <c r="D159" t="e">
        <f>VLOOKUP(J159,'Ref2'!C:E,3,0)</f>
        <v>#N/A</v>
      </c>
      <c r="E159">
        <v>81</v>
      </c>
      <c r="I159" t="e">
        <f>VLOOKUP(J159,Ref!L:M,2,0)</f>
        <v>#N/A</v>
      </c>
      <c r="J159" t="s">
        <v>1152</v>
      </c>
      <c r="K159" t="s">
        <v>229</v>
      </c>
      <c r="L159" t="s">
        <v>595</v>
      </c>
      <c r="M159" t="s">
        <v>30</v>
      </c>
      <c r="N159" t="s">
        <v>15</v>
      </c>
      <c r="R159">
        <v>26168</v>
      </c>
      <c r="S159">
        <v>26168</v>
      </c>
    </row>
    <row r="160" spans="1:19" x14ac:dyDescent="0.3">
      <c r="A160">
        <v>2017</v>
      </c>
      <c r="C160" t="str">
        <f>IF(GETPIVOTDATA("PS % recovery",Sheet4!$B$5,"Parish Name",K160)&gt;99.949%,"OK","No")</f>
        <v>No</v>
      </c>
      <c r="D160" t="e">
        <f>VLOOKUP(J160,'Ref2'!C:E,3,0)</f>
        <v>#N/A</v>
      </c>
      <c r="E160">
        <v>118</v>
      </c>
      <c r="I160" t="e">
        <f>VLOOKUP(J160,Ref!L:M,2,0)</f>
        <v>#N/A</v>
      </c>
      <c r="J160" t="s">
        <v>1154</v>
      </c>
      <c r="K160" t="s">
        <v>232</v>
      </c>
      <c r="L160" t="s">
        <v>599</v>
      </c>
      <c r="M160" t="s">
        <v>30</v>
      </c>
      <c r="N160" t="s">
        <v>15</v>
      </c>
      <c r="R160">
        <v>44027</v>
      </c>
      <c r="S160">
        <v>44027</v>
      </c>
    </row>
    <row r="161" spans="1:19" x14ac:dyDescent="0.3">
      <c r="A161">
        <v>2017</v>
      </c>
      <c r="C161" t="str">
        <f>IF(GETPIVOTDATA("PS % recovery",Sheet4!$B$5,"Parish Name",K161)&gt;99.949%,"OK","No")</f>
        <v>OK</v>
      </c>
      <c r="D161" t="e">
        <f>VLOOKUP(J161,'Ref2'!C:E,3,0)</f>
        <v>#N/A</v>
      </c>
      <c r="E161">
        <v>153</v>
      </c>
      <c r="I161" t="e">
        <f>VLOOKUP(J161,Ref!L:M,2,0)</f>
        <v>#N/A</v>
      </c>
      <c r="J161" t="s">
        <v>1156</v>
      </c>
      <c r="K161" t="s">
        <v>233</v>
      </c>
      <c r="L161" t="s">
        <v>595</v>
      </c>
      <c r="M161" t="s">
        <v>30</v>
      </c>
      <c r="N161" t="s">
        <v>15</v>
      </c>
      <c r="R161">
        <v>42224</v>
      </c>
      <c r="S161">
        <v>42224</v>
      </c>
    </row>
    <row r="162" spans="1:19" x14ac:dyDescent="0.3">
      <c r="A162">
        <v>2017</v>
      </c>
      <c r="C162" t="str">
        <f>IF(GETPIVOTDATA("PS % recovery",Sheet4!$B$5,"Parish Name",K162)&gt;99.949%,"OK","No")</f>
        <v>OK</v>
      </c>
      <c r="D162" t="e">
        <f>VLOOKUP(J162,'Ref2'!C:E,3,0)</f>
        <v>#N/A</v>
      </c>
      <c r="E162">
        <v>153</v>
      </c>
      <c r="I162" t="str">
        <f>VLOOKUP(J162,Ref!L:M,2,0)</f>
        <v>Yes</v>
      </c>
      <c r="J162" t="s">
        <v>1158</v>
      </c>
      <c r="K162" t="s">
        <v>234</v>
      </c>
      <c r="L162" t="s">
        <v>595</v>
      </c>
      <c r="M162" t="s">
        <v>30</v>
      </c>
      <c r="N162" t="s">
        <v>15</v>
      </c>
      <c r="R162">
        <v>70904</v>
      </c>
      <c r="S162">
        <v>70904</v>
      </c>
    </row>
    <row r="163" spans="1:19" x14ac:dyDescent="0.3">
      <c r="A163">
        <v>2017</v>
      </c>
      <c r="C163" t="str">
        <f>IF(GETPIVOTDATA("PS % recovery",Sheet4!$B$5,"Parish Name",K163)&gt;99.949%,"OK","No")</f>
        <v>OK</v>
      </c>
      <c r="D163" t="e">
        <f>VLOOKUP(J163,'Ref2'!C:E,3,0)</f>
        <v>#N/A</v>
      </c>
      <c r="E163">
        <v>153</v>
      </c>
      <c r="I163" t="e">
        <f>VLOOKUP(J163,Ref!L:M,2,0)</f>
        <v>#N/A</v>
      </c>
      <c r="J163" t="s">
        <v>1160</v>
      </c>
      <c r="K163" t="s">
        <v>235</v>
      </c>
      <c r="L163" t="s">
        <v>601</v>
      </c>
      <c r="M163" t="s">
        <v>30</v>
      </c>
      <c r="N163" t="s">
        <v>15</v>
      </c>
      <c r="R163">
        <v>10197</v>
      </c>
      <c r="S163">
        <v>10197</v>
      </c>
    </row>
    <row r="164" spans="1:19" x14ac:dyDescent="0.3">
      <c r="A164">
        <v>2017</v>
      </c>
      <c r="C164" t="str">
        <f>IF(GETPIVOTDATA("PS % recovery",Sheet4!$B$5,"Parish Name",K164)&gt;99.949%,"OK","No")</f>
        <v>OK</v>
      </c>
      <c r="D164" t="e">
        <f>VLOOKUP(J164,'Ref2'!C:E,3,0)</f>
        <v>#N/A</v>
      </c>
      <c r="E164">
        <v>153</v>
      </c>
      <c r="I164" t="e">
        <f>VLOOKUP(J164,Ref!L:M,2,0)</f>
        <v>#N/A</v>
      </c>
      <c r="J164" t="s">
        <v>1162</v>
      </c>
      <c r="K164" t="s">
        <v>236</v>
      </c>
      <c r="L164" t="s">
        <v>605</v>
      </c>
      <c r="M164" t="s">
        <v>30</v>
      </c>
      <c r="N164" t="s">
        <v>15</v>
      </c>
      <c r="R164">
        <v>34817</v>
      </c>
      <c r="S164">
        <v>34817</v>
      </c>
    </row>
    <row r="165" spans="1:19" x14ac:dyDescent="0.3">
      <c r="A165">
        <v>2017</v>
      </c>
      <c r="C165" t="str">
        <f>IF(GETPIVOTDATA("PS % recovery",Sheet4!$B$5,"Parish Name",K165)&gt;99.949%,"OK","No")</f>
        <v>OK</v>
      </c>
      <c r="D165" t="e">
        <f>VLOOKUP(J165,'Ref2'!C:E,3,0)</f>
        <v>#N/A</v>
      </c>
      <c r="E165">
        <v>153</v>
      </c>
      <c r="I165" t="e">
        <f>VLOOKUP(J165,Ref!L:M,2,0)</f>
        <v>#N/A</v>
      </c>
      <c r="J165" t="s">
        <v>1164</v>
      </c>
      <c r="K165" t="s">
        <v>231</v>
      </c>
      <c r="L165" t="s">
        <v>605</v>
      </c>
      <c r="M165" t="s">
        <v>30</v>
      </c>
      <c r="N165" t="s">
        <v>15</v>
      </c>
      <c r="R165">
        <v>34817</v>
      </c>
      <c r="S165">
        <v>34817</v>
      </c>
    </row>
    <row r="166" spans="1:19" x14ac:dyDescent="0.3">
      <c r="A166">
        <v>2017</v>
      </c>
      <c r="C166" t="str">
        <f>IF(GETPIVOTDATA("PS % recovery",Sheet4!$B$5,"Parish Name",K166)&gt;99.949%,"OK","No")</f>
        <v>OK</v>
      </c>
      <c r="D166" t="e">
        <f>VLOOKUP(J166,'Ref2'!C:E,3,0)</f>
        <v>#N/A</v>
      </c>
      <c r="E166">
        <v>153</v>
      </c>
      <c r="I166" t="e">
        <f>VLOOKUP(J166,Ref!L:M,2,0)</f>
        <v>#N/A</v>
      </c>
      <c r="J166" t="s">
        <v>1166</v>
      </c>
      <c r="K166" t="s">
        <v>237</v>
      </c>
      <c r="L166" t="s">
        <v>603</v>
      </c>
      <c r="M166" t="s">
        <v>30</v>
      </c>
      <c r="N166" t="s">
        <v>15</v>
      </c>
      <c r="R166">
        <v>95626</v>
      </c>
      <c r="S166">
        <v>95626</v>
      </c>
    </row>
    <row r="167" spans="1:19" x14ac:dyDescent="0.3">
      <c r="A167">
        <v>2017</v>
      </c>
      <c r="C167" t="str">
        <f>IF(GETPIVOTDATA("PS % recovery",Sheet4!$B$5,"Parish Name",K167)&gt;99.949%,"OK","No")</f>
        <v>No</v>
      </c>
      <c r="D167" t="e">
        <f>VLOOKUP(J167,'Ref2'!C:E,3,0)</f>
        <v>#N/A</v>
      </c>
      <c r="E167">
        <v>143</v>
      </c>
      <c r="I167" t="e">
        <f>VLOOKUP(J167,Ref!L:M,2,0)</f>
        <v>#N/A</v>
      </c>
      <c r="J167" t="s">
        <v>1168</v>
      </c>
      <c r="K167" t="s">
        <v>239</v>
      </c>
      <c r="L167" t="s">
        <v>615</v>
      </c>
      <c r="M167" t="s">
        <v>33</v>
      </c>
      <c r="N167" t="s">
        <v>15</v>
      </c>
      <c r="R167">
        <v>16985</v>
      </c>
      <c r="S167">
        <v>16985</v>
      </c>
    </row>
    <row r="168" spans="1:19" x14ac:dyDescent="0.3">
      <c r="A168">
        <v>2017</v>
      </c>
      <c r="C168" t="str">
        <f>IF(GETPIVOTDATA("PS % recovery",Sheet4!$B$5,"Parish Name",K168)&gt;99.949%,"OK","No")</f>
        <v>OK</v>
      </c>
      <c r="D168" t="e">
        <f>VLOOKUP(J168,'Ref2'!C:E,3,0)</f>
        <v>#N/A</v>
      </c>
      <c r="E168">
        <v>153</v>
      </c>
      <c r="I168" t="e">
        <f>VLOOKUP(J168,Ref!L:M,2,0)</f>
        <v>#N/A</v>
      </c>
      <c r="J168" t="s">
        <v>1170</v>
      </c>
      <c r="K168" t="s">
        <v>241</v>
      </c>
      <c r="L168" t="s">
        <v>615</v>
      </c>
      <c r="M168" t="s">
        <v>33</v>
      </c>
      <c r="N168" t="s">
        <v>15</v>
      </c>
      <c r="R168">
        <v>12964</v>
      </c>
      <c r="S168">
        <v>12964</v>
      </c>
    </row>
    <row r="169" spans="1:19" x14ac:dyDescent="0.3">
      <c r="A169">
        <v>2017</v>
      </c>
      <c r="C169" t="str">
        <f>IF(GETPIVOTDATA("PS % recovery",Sheet4!$B$5,"Parish Name",K169)&gt;99.949%,"OK","No")</f>
        <v>OK</v>
      </c>
      <c r="D169" t="e">
        <f>VLOOKUP(J169,'Ref2'!C:E,3,0)</f>
        <v>#N/A</v>
      </c>
      <c r="E169">
        <v>153</v>
      </c>
      <c r="I169" t="e">
        <f>VLOOKUP(J169,Ref!L:M,2,0)</f>
        <v>#N/A</v>
      </c>
      <c r="J169" t="s">
        <v>1172</v>
      </c>
      <c r="K169" t="s">
        <v>242</v>
      </c>
      <c r="L169" t="s">
        <v>615</v>
      </c>
      <c r="M169" t="s">
        <v>33</v>
      </c>
      <c r="N169" t="s">
        <v>15</v>
      </c>
      <c r="R169">
        <v>22064</v>
      </c>
      <c r="S169">
        <v>22064</v>
      </c>
    </row>
    <row r="170" spans="1:19" x14ac:dyDescent="0.3">
      <c r="A170">
        <v>2017</v>
      </c>
      <c r="C170" t="str">
        <f>IF(GETPIVOTDATA("PS % recovery",Sheet4!$B$5,"Parish Name",K170)&gt;99.949%,"OK","No")</f>
        <v>No</v>
      </c>
      <c r="D170" t="e">
        <f>VLOOKUP(J170,'Ref2'!C:E,3,0)</f>
        <v>#N/A</v>
      </c>
      <c r="E170">
        <v>35</v>
      </c>
      <c r="I170" t="e">
        <f>VLOOKUP(J170,Ref!L:M,2,0)</f>
        <v>#N/A</v>
      </c>
      <c r="J170" t="s">
        <v>1174</v>
      </c>
      <c r="K170" t="s">
        <v>244</v>
      </c>
      <c r="L170" t="s">
        <v>615</v>
      </c>
      <c r="M170" t="s">
        <v>33</v>
      </c>
      <c r="N170" t="s">
        <v>15</v>
      </c>
      <c r="R170">
        <v>12329</v>
      </c>
      <c r="S170">
        <v>12329</v>
      </c>
    </row>
    <row r="171" spans="1:19" x14ac:dyDescent="0.3">
      <c r="A171">
        <v>2017</v>
      </c>
      <c r="C171" t="str">
        <f>IF(GETPIVOTDATA("PS % recovery",Sheet4!$B$5,"Parish Name",K171)&gt;99.949%,"OK","No")</f>
        <v>OK</v>
      </c>
      <c r="D171" t="e">
        <f>VLOOKUP(J171,'Ref2'!C:E,3,0)</f>
        <v>#N/A</v>
      </c>
      <c r="E171">
        <v>147</v>
      </c>
      <c r="I171" t="e">
        <f>VLOOKUP(J171,Ref!L:M,2,0)</f>
        <v>#N/A</v>
      </c>
      <c r="J171" t="s">
        <v>1176</v>
      </c>
      <c r="K171" t="s">
        <v>243</v>
      </c>
      <c r="L171" t="s">
        <v>609</v>
      </c>
      <c r="M171" t="s">
        <v>33</v>
      </c>
      <c r="N171" t="s">
        <v>15</v>
      </c>
      <c r="R171">
        <v>67518</v>
      </c>
      <c r="S171">
        <v>67518</v>
      </c>
    </row>
    <row r="172" spans="1:19" x14ac:dyDescent="0.3">
      <c r="A172">
        <v>2017</v>
      </c>
      <c r="C172" t="str">
        <f>IF(GETPIVOTDATA("PS % recovery",Sheet4!$B$5,"Parish Name",K172)&gt;99.949%,"OK","No")</f>
        <v>OK</v>
      </c>
      <c r="D172" t="e">
        <f>VLOOKUP(J172,'Ref2'!C:E,3,0)</f>
        <v>#N/A</v>
      </c>
      <c r="E172">
        <v>153</v>
      </c>
      <c r="I172" t="e">
        <f>VLOOKUP(J172,Ref!L:M,2,0)</f>
        <v>#N/A</v>
      </c>
      <c r="J172" t="s">
        <v>1178</v>
      </c>
      <c r="K172" t="s">
        <v>240</v>
      </c>
      <c r="L172" t="s">
        <v>617</v>
      </c>
      <c r="M172" t="s">
        <v>33</v>
      </c>
      <c r="N172" t="s">
        <v>15</v>
      </c>
      <c r="R172">
        <v>13811</v>
      </c>
      <c r="S172">
        <v>13811</v>
      </c>
    </row>
    <row r="173" spans="1:19" x14ac:dyDescent="0.3">
      <c r="A173">
        <v>2017</v>
      </c>
      <c r="C173" t="str">
        <f>IF(GETPIVOTDATA("PS % recovery",Sheet4!$B$5,"Parish Name",K173)&gt;99.949%,"OK","No")</f>
        <v>OK</v>
      </c>
      <c r="D173" t="e">
        <f>VLOOKUP(J173,'Ref2'!C:E,3,0)</f>
        <v>#N/A</v>
      </c>
      <c r="E173">
        <v>153</v>
      </c>
      <c r="I173" t="e">
        <f>VLOOKUP(J173,Ref!L:M,2,0)</f>
        <v>#N/A</v>
      </c>
      <c r="J173" t="s">
        <v>1180</v>
      </c>
      <c r="K173" t="s">
        <v>245</v>
      </c>
      <c r="L173" t="s">
        <v>617</v>
      </c>
      <c r="M173" t="s">
        <v>33</v>
      </c>
      <c r="N173" t="s">
        <v>15</v>
      </c>
      <c r="R173">
        <v>7963</v>
      </c>
      <c r="S173">
        <v>7963</v>
      </c>
    </row>
    <row r="174" spans="1:19" x14ac:dyDescent="0.3">
      <c r="A174">
        <v>2017</v>
      </c>
      <c r="C174" t="str">
        <f>IF(GETPIVOTDATA("PS % recovery",Sheet4!$B$5,"Parish Name",K174)&gt;99.949%,"OK","No")</f>
        <v>OK</v>
      </c>
      <c r="D174" t="e">
        <f>VLOOKUP(J174,'Ref2'!C:E,3,0)</f>
        <v>#N/A</v>
      </c>
      <c r="E174">
        <v>153</v>
      </c>
      <c r="I174" t="e">
        <f>VLOOKUP(J174,Ref!L:M,2,0)</f>
        <v>#N/A</v>
      </c>
      <c r="J174" t="s">
        <v>1182</v>
      </c>
      <c r="K174" t="s">
        <v>248</v>
      </c>
      <c r="L174" t="s">
        <v>617</v>
      </c>
      <c r="M174" t="s">
        <v>33</v>
      </c>
      <c r="N174" t="s">
        <v>15</v>
      </c>
      <c r="R174">
        <v>9233</v>
      </c>
      <c r="S174">
        <v>9233</v>
      </c>
    </row>
    <row r="175" spans="1:19" x14ac:dyDescent="0.3">
      <c r="A175">
        <v>2017</v>
      </c>
      <c r="C175" t="str">
        <f>IF(GETPIVOTDATA("PS % recovery",Sheet4!$B$5,"Parish Name",K175)&gt;99.949%,"OK","No")</f>
        <v>OK</v>
      </c>
      <c r="D175" t="e">
        <f>VLOOKUP(J175,'Ref2'!C:E,3,0)</f>
        <v>#N/A</v>
      </c>
      <c r="E175">
        <v>153</v>
      </c>
      <c r="I175" t="e">
        <f>VLOOKUP(J175,Ref!L:M,2,0)</f>
        <v>#N/A</v>
      </c>
      <c r="J175" t="s">
        <v>1184</v>
      </c>
      <c r="K175" t="s">
        <v>250</v>
      </c>
      <c r="L175" t="s">
        <v>617</v>
      </c>
      <c r="M175" t="s">
        <v>33</v>
      </c>
      <c r="N175" t="s">
        <v>15</v>
      </c>
      <c r="R175">
        <v>7116</v>
      </c>
      <c r="S175">
        <v>7116</v>
      </c>
    </row>
    <row r="176" spans="1:19" x14ac:dyDescent="0.3">
      <c r="A176">
        <v>2017</v>
      </c>
      <c r="C176" t="str">
        <f>IF(GETPIVOTDATA("PS % recovery",Sheet4!$B$5,"Parish Name",K176)&gt;99.949%,"OK","No")</f>
        <v>OK</v>
      </c>
      <c r="D176" t="e">
        <f>VLOOKUP(J176,'Ref2'!C:E,3,0)</f>
        <v>#N/A</v>
      </c>
      <c r="E176">
        <v>153</v>
      </c>
      <c r="I176" t="e">
        <f>VLOOKUP(J176,Ref!L:M,2,0)</f>
        <v>#N/A</v>
      </c>
      <c r="J176" t="s">
        <v>1186</v>
      </c>
      <c r="K176" t="s">
        <v>252</v>
      </c>
      <c r="L176" t="s">
        <v>617</v>
      </c>
      <c r="M176" t="s">
        <v>33</v>
      </c>
      <c r="N176" t="s">
        <v>15</v>
      </c>
      <c r="R176">
        <v>18388</v>
      </c>
      <c r="S176">
        <v>18388</v>
      </c>
    </row>
    <row r="177" spans="1:19" x14ac:dyDescent="0.3">
      <c r="A177">
        <v>2017</v>
      </c>
      <c r="C177" t="str">
        <f>IF(GETPIVOTDATA("PS % recovery",Sheet4!$B$5,"Parish Name",K177)&gt;99.949%,"OK","No")</f>
        <v>No</v>
      </c>
      <c r="D177" t="e">
        <f>VLOOKUP(J177,'Ref2'!C:E,3,0)</f>
        <v>#N/A</v>
      </c>
      <c r="E177">
        <v>130</v>
      </c>
      <c r="I177" t="e">
        <f>VLOOKUP(J177,Ref!L:M,2,0)</f>
        <v>#N/A</v>
      </c>
      <c r="J177" t="s">
        <v>1188</v>
      </c>
      <c r="K177" t="s">
        <v>246</v>
      </c>
      <c r="L177" t="s">
        <v>607</v>
      </c>
      <c r="M177" t="s">
        <v>33</v>
      </c>
      <c r="N177" t="s">
        <v>15</v>
      </c>
      <c r="R177">
        <v>28045</v>
      </c>
      <c r="S177">
        <v>28045</v>
      </c>
    </row>
    <row r="178" spans="1:19" x14ac:dyDescent="0.3">
      <c r="A178">
        <v>2017</v>
      </c>
      <c r="C178" t="str">
        <f>IF(GETPIVOTDATA("PS % recovery",Sheet4!$B$5,"Parish Name",K178)&gt;99.949%,"OK","No")</f>
        <v>No</v>
      </c>
      <c r="D178" t="e">
        <f>VLOOKUP(J178,'Ref2'!C:E,3,0)</f>
        <v>#N/A</v>
      </c>
      <c r="E178">
        <v>107</v>
      </c>
      <c r="I178" t="e">
        <f>VLOOKUP(J178,Ref!L:M,2,0)</f>
        <v>#N/A</v>
      </c>
      <c r="J178" t="s">
        <v>1190</v>
      </c>
      <c r="K178" t="s">
        <v>255</v>
      </c>
      <c r="L178" t="s">
        <v>607</v>
      </c>
      <c r="M178" t="s">
        <v>33</v>
      </c>
      <c r="N178" t="s">
        <v>15</v>
      </c>
      <c r="R178">
        <v>26352</v>
      </c>
      <c r="S178">
        <v>26351.75</v>
      </c>
    </row>
    <row r="179" spans="1:19" x14ac:dyDescent="0.3">
      <c r="A179">
        <v>2017</v>
      </c>
      <c r="C179" t="str">
        <f>IF(GETPIVOTDATA("PS % recovery",Sheet4!$B$5,"Parish Name",K179)&gt;99.949%,"OK","No")</f>
        <v>OK</v>
      </c>
      <c r="D179" t="e">
        <f>VLOOKUP(J179,'Ref2'!C:E,3,0)</f>
        <v>#N/A</v>
      </c>
      <c r="E179">
        <v>322</v>
      </c>
      <c r="I179" t="e">
        <f>VLOOKUP(J179,Ref!L:M,2,0)</f>
        <v>#N/A</v>
      </c>
      <c r="J179" t="s">
        <v>817</v>
      </c>
      <c r="K179" t="s">
        <v>247</v>
      </c>
      <c r="L179" t="s">
        <v>609</v>
      </c>
      <c r="M179" t="s">
        <v>33</v>
      </c>
      <c r="N179" t="s">
        <v>15</v>
      </c>
      <c r="R179">
        <v>69634</v>
      </c>
      <c r="S179">
        <v>69634</v>
      </c>
    </row>
    <row r="180" spans="1:19" x14ac:dyDescent="0.3">
      <c r="A180">
        <v>2017</v>
      </c>
      <c r="C180" t="str">
        <f>IF(GETPIVOTDATA("PS % recovery",Sheet4!$B$5,"Parish Name",K180)&gt;99.949%,"OK","No")</f>
        <v>OK</v>
      </c>
      <c r="D180" t="e">
        <f>VLOOKUP(J180,'Ref2'!C:E,3,0)</f>
        <v>#N/A</v>
      </c>
      <c r="E180">
        <v>153</v>
      </c>
      <c r="I180" t="e">
        <f>VLOOKUP(J180,Ref!L:M,2,0)</f>
        <v>#N/A</v>
      </c>
      <c r="J180" t="s">
        <v>1193</v>
      </c>
      <c r="K180" t="s">
        <v>249</v>
      </c>
      <c r="L180" t="s">
        <v>609</v>
      </c>
      <c r="M180" t="s">
        <v>33</v>
      </c>
      <c r="N180" t="s">
        <v>15</v>
      </c>
      <c r="R180">
        <v>81553</v>
      </c>
      <c r="S180">
        <v>81553</v>
      </c>
    </row>
    <row r="181" spans="1:19" x14ac:dyDescent="0.3">
      <c r="A181">
        <v>2017</v>
      </c>
      <c r="C181" t="str">
        <f>IF(GETPIVOTDATA("PS % recovery",Sheet4!$B$5,"Parish Name",K181)&gt;99.949%,"OK","No")</f>
        <v>OK</v>
      </c>
      <c r="D181" t="e">
        <f>VLOOKUP(J181,'Ref2'!C:E,3,0)</f>
        <v>#N/A</v>
      </c>
      <c r="E181">
        <v>153</v>
      </c>
      <c r="I181" t="e">
        <f>VLOOKUP(J181,Ref!L:M,2,0)</f>
        <v>#N/A</v>
      </c>
      <c r="J181" t="s">
        <v>1195</v>
      </c>
      <c r="K181" t="s">
        <v>251</v>
      </c>
      <c r="L181" t="s">
        <v>609</v>
      </c>
      <c r="M181" t="s">
        <v>33</v>
      </c>
      <c r="N181" t="s">
        <v>15</v>
      </c>
      <c r="R181">
        <v>26809</v>
      </c>
      <c r="S181">
        <v>26809</v>
      </c>
    </row>
    <row r="182" spans="1:19" x14ac:dyDescent="0.3">
      <c r="A182">
        <v>2017</v>
      </c>
      <c r="C182" t="str">
        <f>IF(GETPIVOTDATA("PS % recovery",Sheet4!$B$5,"Parish Name",K182)&gt;99.949%,"OK","No")</f>
        <v>No</v>
      </c>
      <c r="D182" t="e">
        <f>VLOOKUP(J182,'Ref2'!C:E,3,0)</f>
        <v>#N/A</v>
      </c>
      <c r="E182">
        <v>33</v>
      </c>
      <c r="I182" t="e">
        <f>VLOOKUP(J182,Ref!L:M,2,0)</f>
        <v>#N/A</v>
      </c>
      <c r="J182" t="s">
        <v>1197</v>
      </c>
      <c r="K182" t="s">
        <v>253</v>
      </c>
      <c r="L182" t="s">
        <v>611</v>
      </c>
      <c r="M182" t="s">
        <v>33</v>
      </c>
      <c r="N182" t="s">
        <v>15</v>
      </c>
      <c r="R182">
        <v>12086</v>
      </c>
      <c r="S182">
        <v>12086</v>
      </c>
    </row>
    <row r="183" spans="1:19" x14ac:dyDescent="0.3">
      <c r="A183">
        <v>2017</v>
      </c>
      <c r="C183" t="str">
        <f>IF(GETPIVOTDATA("PS % recovery",Sheet4!$B$5,"Parish Name",K183)&gt;99.949%,"OK","No")</f>
        <v>No</v>
      </c>
      <c r="D183" t="e">
        <f>VLOOKUP(J183,'Ref2'!C:E,3,0)</f>
        <v>#N/A</v>
      </c>
      <c r="E183">
        <v>144</v>
      </c>
      <c r="I183" t="e">
        <f>VLOOKUP(J183,Ref!L:M,2,0)</f>
        <v>#N/A</v>
      </c>
      <c r="J183" t="s">
        <v>1199</v>
      </c>
      <c r="K183" t="s">
        <v>257</v>
      </c>
      <c r="L183" t="s">
        <v>619</v>
      </c>
      <c r="M183" t="s">
        <v>33</v>
      </c>
      <c r="N183" t="s">
        <v>15</v>
      </c>
      <c r="R183">
        <v>15261</v>
      </c>
      <c r="S183">
        <v>15260.82999999821</v>
      </c>
    </row>
    <row r="184" spans="1:19" x14ac:dyDescent="0.3">
      <c r="A184">
        <v>2017</v>
      </c>
      <c r="C184" t="str">
        <f>IF(GETPIVOTDATA("PS % recovery",Sheet4!$B$5,"Parish Name",K184)&gt;99.949%,"OK","No")</f>
        <v>OK</v>
      </c>
      <c r="D184" t="e">
        <f>VLOOKUP(J184,'Ref2'!C:E,3,0)</f>
        <v>#N/A</v>
      </c>
      <c r="E184">
        <v>153</v>
      </c>
      <c r="I184" t="e">
        <f>VLOOKUP(J184,Ref!L:M,2,0)</f>
        <v>#N/A</v>
      </c>
      <c r="J184" t="s">
        <v>1201</v>
      </c>
      <c r="K184" t="s">
        <v>254</v>
      </c>
      <c r="L184" t="s">
        <v>613</v>
      </c>
      <c r="M184" t="s">
        <v>33</v>
      </c>
      <c r="N184" t="s">
        <v>15</v>
      </c>
      <c r="R184">
        <v>17708</v>
      </c>
      <c r="S184">
        <v>17708</v>
      </c>
    </row>
    <row r="185" spans="1:19" x14ac:dyDescent="0.3">
      <c r="A185">
        <v>2017</v>
      </c>
      <c r="C185" t="str">
        <f>IF(GETPIVOTDATA("PS % recovery",Sheet4!$B$5,"Parish Name",K185)&gt;99.949%,"OK","No")</f>
        <v>OK</v>
      </c>
      <c r="D185" t="e">
        <f>VLOOKUP(J185,'Ref2'!C:E,3,0)</f>
        <v>#N/A</v>
      </c>
      <c r="E185">
        <v>153</v>
      </c>
      <c r="I185" t="e">
        <f>VLOOKUP(J185,Ref!L:M,2,0)</f>
        <v>#N/A</v>
      </c>
      <c r="J185" t="s">
        <v>1203</v>
      </c>
      <c r="K185" t="s">
        <v>259</v>
      </c>
      <c r="L185" t="s">
        <v>613</v>
      </c>
      <c r="M185" t="s">
        <v>33</v>
      </c>
      <c r="N185" t="s">
        <v>15</v>
      </c>
      <c r="R185">
        <v>14534</v>
      </c>
      <c r="S185">
        <v>14534</v>
      </c>
    </row>
    <row r="186" spans="1:19" x14ac:dyDescent="0.3">
      <c r="A186">
        <v>2017</v>
      </c>
      <c r="C186" t="str">
        <f>IF(GETPIVOTDATA("PS % recovery",Sheet4!$B$5,"Parish Name",K186)&gt;99.949%,"OK","No")</f>
        <v>OK</v>
      </c>
      <c r="D186" t="e">
        <f>VLOOKUP(J186,'Ref2'!C:E,3,0)</f>
        <v>#N/A</v>
      </c>
      <c r="E186">
        <v>153</v>
      </c>
      <c r="I186" t="e">
        <f>VLOOKUP(J186,Ref!L:M,2,0)</f>
        <v>#N/A</v>
      </c>
      <c r="J186" t="s">
        <v>1205</v>
      </c>
      <c r="K186" t="s">
        <v>261</v>
      </c>
      <c r="L186" t="s">
        <v>613</v>
      </c>
      <c r="M186" t="s">
        <v>33</v>
      </c>
      <c r="N186" t="s">
        <v>15</v>
      </c>
      <c r="R186">
        <v>15592</v>
      </c>
      <c r="S186">
        <v>15592</v>
      </c>
    </row>
    <row r="187" spans="1:19" x14ac:dyDescent="0.3">
      <c r="A187">
        <v>2017</v>
      </c>
      <c r="C187" t="str">
        <f>IF(GETPIVOTDATA("PS % recovery",Sheet4!$B$5,"Parish Name",K187)&gt;99.949%,"OK","No")</f>
        <v>No</v>
      </c>
      <c r="D187" t="e">
        <f>VLOOKUP(J187,'Ref2'!C:E,3,0)</f>
        <v>#N/A</v>
      </c>
      <c r="E187">
        <v>153</v>
      </c>
      <c r="I187" t="e">
        <f>VLOOKUP(J187,Ref!L:M,2,0)</f>
        <v>#N/A</v>
      </c>
      <c r="J187" t="s">
        <v>1207</v>
      </c>
      <c r="K187" t="s">
        <v>256</v>
      </c>
      <c r="L187" t="s">
        <v>609</v>
      </c>
      <c r="M187" t="s">
        <v>33</v>
      </c>
      <c r="N187" t="s">
        <v>15</v>
      </c>
      <c r="R187">
        <v>45509</v>
      </c>
      <c r="S187">
        <v>45509</v>
      </c>
    </row>
    <row r="188" spans="1:19" x14ac:dyDescent="0.3">
      <c r="A188">
        <v>2017</v>
      </c>
      <c r="C188" t="str">
        <f>IF(GETPIVOTDATA("PS % recovery",Sheet4!$B$5,"Parish Name",K188)&gt;99.949%,"OK","No")</f>
        <v>No</v>
      </c>
      <c r="D188" t="e">
        <f>VLOOKUP(J188,'Ref2'!C:E,3,0)</f>
        <v>#N/A</v>
      </c>
      <c r="E188">
        <v>103</v>
      </c>
      <c r="I188" t="str">
        <f>VLOOKUP(J188,Ref!L:M,2,0)</f>
        <v>Yes</v>
      </c>
      <c r="J188" t="s">
        <v>1209</v>
      </c>
      <c r="K188" t="s">
        <v>260</v>
      </c>
      <c r="L188" t="s">
        <v>623</v>
      </c>
      <c r="M188" t="s">
        <v>33</v>
      </c>
      <c r="N188" t="s">
        <v>15</v>
      </c>
      <c r="R188">
        <v>95140</v>
      </c>
      <c r="S188">
        <v>95140</v>
      </c>
    </row>
    <row r="189" spans="1:19" x14ac:dyDescent="0.3">
      <c r="A189">
        <v>2017</v>
      </c>
      <c r="C189" t="str">
        <f>IF(GETPIVOTDATA("PS % recovery",Sheet4!$B$5,"Parish Name",K189)&gt;99.949%,"OK","No")</f>
        <v>OK</v>
      </c>
      <c r="D189" t="e">
        <f>VLOOKUP(J189,'Ref2'!C:E,3,0)</f>
        <v>#N/A</v>
      </c>
      <c r="E189">
        <v>148</v>
      </c>
      <c r="I189" t="e">
        <f>VLOOKUP(J189,Ref!L:M,2,0)</f>
        <v>#N/A</v>
      </c>
      <c r="J189" t="s">
        <v>1211</v>
      </c>
      <c r="K189" t="s">
        <v>258</v>
      </c>
      <c r="L189" t="s">
        <v>621</v>
      </c>
      <c r="M189" t="s">
        <v>33</v>
      </c>
      <c r="N189" t="s">
        <v>15</v>
      </c>
      <c r="R189">
        <v>68153</v>
      </c>
      <c r="S189">
        <v>68153</v>
      </c>
    </row>
    <row r="190" spans="1:19" x14ac:dyDescent="0.3">
      <c r="A190">
        <v>2017</v>
      </c>
      <c r="C190" t="str">
        <f>IF(GETPIVOTDATA("PS % recovery",Sheet4!$B$5,"Parish Name",K190)&gt;99.949%,"OK","No")</f>
        <v>No</v>
      </c>
      <c r="D190" t="e">
        <f>VLOOKUP(J190,'Ref2'!C:E,3,0)</f>
        <v>#N/A</v>
      </c>
      <c r="E190">
        <v>77</v>
      </c>
      <c r="I190" t="e">
        <f>VLOOKUP(J190,Ref!L:M,2,0)</f>
        <v>#N/A</v>
      </c>
      <c r="J190" t="s">
        <v>1213</v>
      </c>
      <c r="K190" t="s">
        <v>263</v>
      </c>
      <c r="L190" t="s">
        <v>637</v>
      </c>
      <c r="M190" t="s">
        <v>36</v>
      </c>
      <c r="N190" t="s">
        <v>15</v>
      </c>
      <c r="R190">
        <v>34795</v>
      </c>
      <c r="S190">
        <v>34795</v>
      </c>
    </row>
    <row r="191" spans="1:19" x14ac:dyDescent="0.3">
      <c r="A191">
        <v>2017</v>
      </c>
      <c r="C191" t="str">
        <f>IF(GETPIVOTDATA("PS % recovery",Sheet4!$B$5,"Parish Name",K191)&gt;99.949%,"OK","No")</f>
        <v>No</v>
      </c>
      <c r="D191" t="e">
        <f>VLOOKUP(J191,'Ref2'!C:E,3,0)</f>
        <v>#N/A</v>
      </c>
      <c r="E191">
        <v>61</v>
      </c>
      <c r="I191" t="e">
        <f>VLOOKUP(J191,Ref!L:M,2,0)</f>
        <v>#N/A</v>
      </c>
      <c r="J191" t="s">
        <v>1217</v>
      </c>
      <c r="K191" t="s">
        <v>265</v>
      </c>
      <c r="L191" t="s">
        <v>627</v>
      </c>
      <c r="M191" t="s">
        <v>36</v>
      </c>
      <c r="N191" t="s">
        <v>15</v>
      </c>
    </row>
    <row r="192" spans="1:19" x14ac:dyDescent="0.3">
      <c r="A192">
        <v>2017</v>
      </c>
      <c r="C192" t="str">
        <f>IF(GETPIVOTDATA("PS % recovery",Sheet4!$B$5,"Parish Name",K192)&gt;99.949%,"OK","No")</f>
        <v>No</v>
      </c>
      <c r="D192" t="e">
        <f>VLOOKUP(J192,'Ref2'!C:E,3,0)</f>
        <v>#N/A</v>
      </c>
      <c r="E192">
        <v>49</v>
      </c>
      <c r="I192" t="e">
        <f>VLOOKUP(J192,Ref!L:M,2,0)</f>
        <v>#N/A</v>
      </c>
      <c r="J192" t="s">
        <v>1215</v>
      </c>
      <c r="K192" t="s">
        <v>264</v>
      </c>
      <c r="L192" t="s">
        <v>625</v>
      </c>
      <c r="M192" t="s">
        <v>36</v>
      </c>
      <c r="N192" t="s">
        <v>15</v>
      </c>
      <c r="R192">
        <v>54609</v>
      </c>
      <c r="S192">
        <v>54609</v>
      </c>
    </row>
    <row r="193" spans="1:19" x14ac:dyDescent="0.3">
      <c r="A193">
        <v>2017</v>
      </c>
      <c r="C193" t="str">
        <f>IF(GETPIVOTDATA("PS % recovery",Sheet4!$B$5,"Parish Name",K193)&gt;99.949%,"OK","No")</f>
        <v>OK</v>
      </c>
      <c r="D193" t="e">
        <f>VLOOKUP(J193,'Ref2'!C:E,3,0)</f>
        <v>#N/A</v>
      </c>
      <c r="E193">
        <v>151</v>
      </c>
      <c r="I193" t="e">
        <f>VLOOKUP(J193,Ref!L:M,2,0)</f>
        <v>#N/A</v>
      </c>
      <c r="J193" t="s">
        <v>1219</v>
      </c>
      <c r="K193" t="s">
        <v>266</v>
      </c>
      <c r="L193" t="s">
        <v>629</v>
      </c>
      <c r="M193" t="s">
        <v>36</v>
      </c>
      <c r="N193" t="s">
        <v>15</v>
      </c>
      <c r="R193">
        <v>19179</v>
      </c>
      <c r="S193">
        <v>19179</v>
      </c>
    </row>
    <row r="194" spans="1:19" x14ac:dyDescent="0.3">
      <c r="A194">
        <v>2017</v>
      </c>
      <c r="C194" t="str">
        <f>IF(GETPIVOTDATA("PS % recovery",Sheet4!$B$5,"Parish Name",K194)&gt;99.949%,"OK","No")</f>
        <v>OK</v>
      </c>
      <c r="D194" t="e">
        <f>VLOOKUP(J194,'Ref2'!C:E,3,0)</f>
        <v>#N/A</v>
      </c>
      <c r="E194">
        <v>152</v>
      </c>
      <c r="I194" t="e">
        <f>VLOOKUP(J194,Ref!L:M,2,0)</f>
        <v>#N/A</v>
      </c>
      <c r="J194" t="s">
        <v>1221</v>
      </c>
      <c r="K194" t="s">
        <v>267</v>
      </c>
      <c r="L194" t="s">
        <v>631</v>
      </c>
      <c r="M194" t="s">
        <v>36</v>
      </c>
      <c r="N194" t="s">
        <v>15</v>
      </c>
      <c r="R194">
        <v>60111</v>
      </c>
      <c r="S194">
        <v>60111</v>
      </c>
    </row>
    <row r="195" spans="1:19" x14ac:dyDescent="0.3">
      <c r="A195">
        <v>2017</v>
      </c>
      <c r="C195" t="str">
        <f>IF(GETPIVOTDATA("PS % recovery",Sheet4!$B$5,"Parish Name",K195)&gt;99.949%,"OK","No")</f>
        <v>No</v>
      </c>
      <c r="D195" t="e">
        <f>VLOOKUP(J195,'Ref2'!C:E,3,0)</f>
        <v>#N/A</v>
      </c>
      <c r="E195">
        <v>91</v>
      </c>
      <c r="I195" t="e">
        <f>VLOOKUP(J195,Ref!L:M,2,0)</f>
        <v>#N/A</v>
      </c>
      <c r="J195" t="s">
        <v>1223</v>
      </c>
      <c r="K195" t="s">
        <v>268</v>
      </c>
      <c r="L195" t="s">
        <v>633</v>
      </c>
      <c r="M195" t="s">
        <v>36</v>
      </c>
      <c r="N195" t="s">
        <v>15</v>
      </c>
      <c r="R195">
        <v>51857</v>
      </c>
      <c r="S195">
        <v>51856.75</v>
      </c>
    </row>
    <row r="196" spans="1:19" x14ac:dyDescent="0.3">
      <c r="A196">
        <v>2017</v>
      </c>
      <c r="C196" t="str">
        <f>IF(GETPIVOTDATA("PS % recovery",Sheet4!$B$5,"Parish Name",K196)&gt;99.949%,"OK","No")</f>
        <v>OK</v>
      </c>
      <c r="D196" t="e">
        <f>VLOOKUP(J196,'Ref2'!C:E,3,0)</f>
        <v>#N/A</v>
      </c>
      <c r="E196">
        <v>139</v>
      </c>
      <c r="I196" t="e">
        <f>VLOOKUP(J196,Ref!L:M,2,0)</f>
        <v>#N/A</v>
      </c>
      <c r="J196" t="s">
        <v>1225</v>
      </c>
      <c r="K196" t="s">
        <v>269</v>
      </c>
      <c r="L196" t="s">
        <v>635</v>
      </c>
      <c r="M196" t="s">
        <v>36</v>
      </c>
      <c r="N196" t="s">
        <v>15</v>
      </c>
      <c r="R196">
        <v>44662</v>
      </c>
      <c r="S196">
        <v>44662.00000000283</v>
      </c>
    </row>
    <row r="197" spans="1:19" x14ac:dyDescent="0.3">
      <c r="A197">
        <v>2017</v>
      </c>
      <c r="C197" t="str">
        <f>IF(GETPIVOTDATA("PS % recovery",Sheet4!$B$5,"Parish Name",K197)&gt;99.949%,"OK","No")</f>
        <v>No</v>
      </c>
      <c r="D197" t="str">
        <f>VLOOKUP(J197,'Ref2'!C:E,3,0)</f>
        <v>LLF</v>
      </c>
      <c r="E197">
        <v>93</v>
      </c>
      <c r="I197" t="e">
        <f>VLOOKUP(J197,Ref!L:M,2,0)</f>
        <v>#N/A</v>
      </c>
      <c r="J197" t="s">
        <v>1227</v>
      </c>
      <c r="K197" t="s">
        <v>270</v>
      </c>
      <c r="L197" t="s">
        <v>639</v>
      </c>
      <c r="M197" t="s">
        <v>36</v>
      </c>
      <c r="N197" t="s">
        <v>15</v>
      </c>
      <c r="R197">
        <v>56133</v>
      </c>
      <c r="S197">
        <v>56133</v>
      </c>
    </row>
    <row r="198" spans="1:19" x14ac:dyDescent="0.3">
      <c r="A198">
        <v>2017</v>
      </c>
      <c r="C198" t="str">
        <f>IF(GETPIVOTDATA("PS % recovery",Sheet4!$B$5,"Parish Name",K198)&gt;99.949%,"OK","No")</f>
        <v>OK</v>
      </c>
      <c r="D198" t="e">
        <f>VLOOKUP(J198,'Ref2'!C:E,3,0)</f>
        <v>#N/A</v>
      </c>
      <c r="E198">
        <v>153</v>
      </c>
      <c r="I198" t="str">
        <f>VLOOKUP(J198,Ref!L:M,2,0)</f>
        <v>Yes</v>
      </c>
      <c r="J198" t="s">
        <v>1229</v>
      </c>
      <c r="K198" t="s">
        <v>271</v>
      </c>
      <c r="L198" t="s">
        <v>641</v>
      </c>
      <c r="M198" t="s">
        <v>36</v>
      </c>
      <c r="N198" t="s">
        <v>15</v>
      </c>
      <c r="R198">
        <v>56455</v>
      </c>
      <c r="S198">
        <v>56455</v>
      </c>
    </row>
    <row r="199" spans="1:19" x14ac:dyDescent="0.3">
      <c r="A199">
        <v>2017</v>
      </c>
      <c r="C199" t="str">
        <f>IF(GETPIVOTDATA("PS % recovery",Sheet4!$B$5,"Parish Name",K199)&gt;99.949%,"OK","No")</f>
        <v>OK</v>
      </c>
      <c r="D199" t="e">
        <f>VLOOKUP(J199,'Ref2'!C:E,3,0)</f>
        <v>#N/A</v>
      </c>
      <c r="E199">
        <v>153</v>
      </c>
      <c r="I199" t="e">
        <f>VLOOKUP(J199,Ref!L:M,2,0)</f>
        <v>#N/A</v>
      </c>
      <c r="J199" t="s">
        <v>1231</v>
      </c>
      <c r="K199" t="s">
        <v>273</v>
      </c>
      <c r="L199" t="s">
        <v>643</v>
      </c>
      <c r="M199" t="s">
        <v>19</v>
      </c>
      <c r="N199" t="s">
        <v>16</v>
      </c>
      <c r="R199">
        <v>45049</v>
      </c>
      <c r="S199">
        <v>45049</v>
      </c>
    </row>
    <row r="200" spans="1:19" x14ac:dyDescent="0.3">
      <c r="A200">
        <v>2017</v>
      </c>
      <c r="C200" t="str">
        <f>IF(GETPIVOTDATA("PS % recovery",Sheet4!$B$5,"Parish Name",K200)&gt;99.949%,"OK","No")</f>
        <v>No</v>
      </c>
      <c r="D200" t="e">
        <f>VLOOKUP(J200,'Ref2'!C:E,3,0)</f>
        <v>#N/A</v>
      </c>
      <c r="E200">
        <v>25</v>
      </c>
      <c r="I200" t="e">
        <f>VLOOKUP(J200,Ref!L:M,2,0)</f>
        <v>#N/A</v>
      </c>
      <c r="J200" t="s">
        <v>1233</v>
      </c>
      <c r="K200" t="s">
        <v>274</v>
      </c>
      <c r="L200" t="s">
        <v>643</v>
      </c>
      <c r="M200" t="s">
        <v>19</v>
      </c>
      <c r="N200" t="s">
        <v>16</v>
      </c>
      <c r="R200">
        <v>6733</v>
      </c>
      <c r="S200">
        <v>3162</v>
      </c>
    </row>
    <row r="201" spans="1:19" x14ac:dyDescent="0.3">
      <c r="A201">
        <v>2017</v>
      </c>
      <c r="C201" t="str">
        <f>IF(GETPIVOTDATA("PS % recovery",Sheet4!$B$5,"Parish Name",K201)&gt;99.949%,"OK","No")</f>
        <v>OK</v>
      </c>
      <c r="D201" t="e">
        <f>VLOOKUP(J201,'Ref2'!C:E,3,0)</f>
        <v>#N/A</v>
      </c>
      <c r="E201">
        <v>153</v>
      </c>
      <c r="I201" t="e">
        <f>VLOOKUP(J201,Ref!L:M,2,0)</f>
        <v>#N/A</v>
      </c>
      <c r="J201" t="s">
        <v>1235</v>
      </c>
      <c r="K201" t="s">
        <v>276</v>
      </c>
      <c r="L201" t="s">
        <v>643</v>
      </c>
      <c r="M201" t="s">
        <v>19</v>
      </c>
      <c r="N201" t="s">
        <v>16</v>
      </c>
      <c r="R201">
        <v>4230</v>
      </c>
      <c r="S201">
        <v>4230</v>
      </c>
    </row>
    <row r="202" spans="1:19" x14ac:dyDescent="0.3">
      <c r="A202">
        <v>2017</v>
      </c>
      <c r="C202" t="str">
        <f>IF(GETPIVOTDATA("PS % recovery",Sheet4!$B$5,"Parish Name",K202)&gt;99.949%,"OK","No")</f>
        <v>No</v>
      </c>
      <c r="D202" t="e">
        <f>VLOOKUP(J202,'Ref2'!C:E,3,0)</f>
        <v>#N/A</v>
      </c>
      <c r="E202">
        <v>30</v>
      </c>
      <c r="I202" t="e">
        <f>VLOOKUP(J202,Ref!L:M,2,0)</f>
        <v>#N/A</v>
      </c>
      <c r="J202" t="s">
        <v>1237</v>
      </c>
      <c r="K202" t="s">
        <v>277</v>
      </c>
      <c r="L202" t="s">
        <v>646</v>
      </c>
      <c r="M202" t="s">
        <v>19</v>
      </c>
      <c r="N202" t="s">
        <v>16</v>
      </c>
      <c r="R202">
        <v>29597</v>
      </c>
      <c r="S202">
        <v>21132</v>
      </c>
    </row>
    <row r="203" spans="1:19" x14ac:dyDescent="0.3">
      <c r="A203">
        <v>2017</v>
      </c>
      <c r="C203" t="str">
        <f>IF(GETPIVOTDATA("PS % recovery",Sheet4!$B$5,"Parish Name",K203)&gt;99.949%,"OK","No")</f>
        <v>No</v>
      </c>
      <c r="D203" t="e">
        <f>VLOOKUP(J203,'Ref2'!C:E,3,0)</f>
        <v>#N/A</v>
      </c>
      <c r="E203">
        <v>1</v>
      </c>
      <c r="I203" t="e">
        <f>VLOOKUP(J203,Ref!L:M,2,0)</f>
        <v>#N/A</v>
      </c>
      <c r="J203" t="s">
        <v>1239</v>
      </c>
      <c r="K203" t="s">
        <v>279</v>
      </c>
      <c r="L203" t="s">
        <v>646</v>
      </c>
      <c r="M203" t="s">
        <v>19</v>
      </c>
      <c r="N203" t="s">
        <v>16</v>
      </c>
      <c r="R203">
        <v>6842</v>
      </c>
      <c r="S203">
        <v>0</v>
      </c>
    </row>
    <row r="204" spans="1:19" x14ac:dyDescent="0.3">
      <c r="A204">
        <v>2017</v>
      </c>
      <c r="C204" t="str">
        <f>IF(GETPIVOTDATA("PS % recovery",Sheet4!$B$5,"Parish Name",K204)&gt;99.949%,"OK","No")</f>
        <v>No</v>
      </c>
      <c r="D204" t="e">
        <f>VLOOKUP(J204,'Ref2'!C:E,3,0)</f>
        <v>#N/A</v>
      </c>
      <c r="E204">
        <v>2</v>
      </c>
      <c r="I204" t="e">
        <f>VLOOKUP(J204,Ref!L:M,2,0)</f>
        <v>#N/A</v>
      </c>
      <c r="J204" t="s">
        <v>1241</v>
      </c>
      <c r="K204" t="s">
        <v>281</v>
      </c>
      <c r="L204" t="s">
        <v>646</v>
      </c>
      <c r="M204" t="s">
        <v>19</v>
      </c>
      <c r="N204" t="s">
        <v>16</v>
      </c>
      <c r="R204">
        <v>6316</v>
      </c>
      <c r="S204">
        <v>1800</v>
      </c>
    </row>
    <row r="205" spans="1:19" x14ac:dyDescent="0.3">
      <c r="A205">
        <v>2017</v>
      </c>
      <c r="C205" t="str">
        <f>IF(GETPIVOTDATA("PS % recovery",Sheet4!$B$5,"Parish Name",K205)&gt;99.949%,"OK","No")</f>
        <v>No</v>
      </c>
      <c r="D205" t="e">
        <f>VLOOKUP(J205,'Ref2'!C:E,3,0)</f>
        <v>#N/A</v>
      </c>
      <c r="E205">
        <v>43</v>
      </c>
      <c r="I205" t="e">
        <f>VLOOKUP(J205,Ref!L:M,2,0)</f>
        <v>#N/A</v>
      </c>
      <c r="J205" t="s">
        <v>1243</v>
      </c>
      <c r="K205" t="s">
        <v>278</v>
      </c>
      <c r="L205" t="s">
        <v>648</v>
      </c>
      <c r="M205" t="s">
        <v>19</v>
      </c>
      <c r="N205" t="s">
        <v>16</v>
      </c>
      <c r="R205">
        <v>42374</v>
      </c>
      <c r="S205">
        <v>42374</v>
      </c>
    </row>
    <row r="206" spans="1:19" x14ac:dyDescent="0.3">
      <c r="A206">
        <v>2017</v>
      </c>
      <c r="C206" t="str">
        <f>IF(GETPIVOTDATA("PS % recovery",Sheet4!$B$5,"Parish Name",K206)&gt;99.949%,"OK","No")</f>
        <v>OK</v>
      </c>
      <c r="D206" t="e">
        <f>VLOOKUP(J206,'Ref2'!C:E,3,0)</f>
        <v>#N/A</v>
      </c>
      <c r="E206">
        <v>153</v>
      </c>
      <c r="I206" t="e">
        <f>VLOOKUP(J206,Ref!L:M,2,0)</f>
        <v>#N/A</v>
      </c>
      <c r="J206" t="s">
        <v>1245</v>
      </c>
      <c r="K206" t="s">
        <v>284</v>
      </c>
      <c r="L206" t="s">
        <v>648</v>
      </c>
      <c r="M206" t="s">
        <v>19</v>
      </c>
      <c r="N206" t="s">
        <v>16</v>
      </c>
      <c r="R206">
        <v>3482</v>
      </c>
      <c r="S206">
        <v>3482</v>
      </c>
    </row>
    <row r="207" spans="1:19" x14ac:dyDescent="0.3">
      <c r="A207">
        <v>2017</v>
      </c>
      <c r="C207" t="str">
        <f>IF(GETPIVOTDATA("PS % recovery",Sheet4!$B$5,"Parish Name",K207)&gt;99.949%,"OK","No")</f>
        <v>No</v>
      </c>
      <c r="D207" t="e">
        <f>VLOOKUP(J207,'Ref2'!C:E,3,0)</f>
        <v>#N/A</v>
      </c>
      <c r="E207">
        <v>86</v>
      </c>
      <c r="I207" t="e">
        <f>VLOOKUP(J207,Ref!L:M,2,0)</f>
        <v>#N/A</v>
      </c>
      <c r="J207" t="s">
        <v>1247</v>
      </c>
      <c r="K207" t="s">
        <v>286</v>
      </c>
      <c r="L207" t="s">
        <v>648</v>
      </c>
      <c r="M207" t="s">
        <v>19</v>
      </c>
      <c r="N207" t="s">
        <v>16</v>
      </c>
      <c r="R207">
        <v>6847</v>
      </c>
      <c r="S207">
        <v>6847</v>
      </c>
    </row>
    <row r="208" spans="1:19" x14ac:dyDescent="0.3">
      <c r="A208">
        <v>2017</v>
      </c>
      <c r="C208" t="str">
        <f>IF(GETPIVOTDATA("PS % recovery",Sheet4!$B$5,"Parish Name",K208)&gt;99.949%,"OK","No")</f>
        <v>No</v>
      </c>
      <c r="D208" t="e">
        <f>VLOOKUP(J208,'Ref2'!C:E,3,0)</f>
        <v>#N/A</v>
      </c>
      <c r="E208">
        <v>17</v>
      </c>
      <c r="I208" t="e">
        <f>VLOOKUP(J208,Ref!L:M,2,0)</f>
        <v>#N/A</v>
      </c>
      <c r="J208" t="s">
        <v>1249</v>
      </c>
      <c r="K208" t="s">
        <v>280</v>
      </c>
      <c r="L208" t="s">
        <v>668</v>
      </c>
      <c r="M208" t="s">
        <v>19</v>
      </c>
      <c r="N208" t="s">
        <v>16</v>
      </c>
      <c r="R208">
        <v>4277</v>
      </c>
      <c r="S208">
        <v>1886.0399999991059</v>
      </c>
    </row>
    <row r="209" spans="1:19" x14ac:dyDescent="0.3">
      <c r="A209">
        <v>2017</v>
      </c>
      <c r="C209" t="str">
        <f>IF(GETPIVOTDATA("PS % recovery",Sheet4!$B$5,"Parish Name",K209)&gt;99.949%,"OK","No")</f>
        <v>OK</v>
      </c>
      <c r="D209" t="e">
        <f>VLOOKUP(J209,'Ref2'!C:E,3,0)</f>
        <v>#N/A</v>
      </c>
      <c r="E209">
        <v>153</v>
      </c>
      <c r="I209" t="e">
        <f>VLOOKUP(J209,Ref!L:M,2,0)</f>
        <v>#N/A</v>
      </c>
      <c r="J209" t="s">
        <v>1251</v>
      </c>
      <c r="K209" t="s">
        <v>287</v>
      </c>
      <c r="L209" t="s">
        <v>668</v>
      </c>
      <c r="M209" t="s">
        <v>19</v>
      </c>
      <c r="N209" t="s">
        <v>16</v>
      </c>
      <c r="R209">
        <v>12086</v>
      </c>
      <c r="S209">
        <v>12086</v>
      </c>
    </row>
    <row r="210" spans="1:19" x14ac:dyDescent="0.3">
      <c r="A210">
        <v>2017</v>
      </c>
      <c r="C210" t="str">
        <f>IF(GETPIVOTDATA("PS % recovery",Sheet4!$B$5,"Parish Name",K210)&gt;99.949%,"OK","No")</f>
        <v>No</v>
      </c>
      <c r="D210" t="e">
        <f>VLOOKUP(J210,'Ref2'!C:E,3,0)</f>
        <v>#N/A</v>
      </c>
      <c r="E210">
        <v>9</v>
      </c>
      <c r="I210" t="e">
        <f>VLOOKUP(J210,Ref!L:M,2,0)</f>
        <v>#N/A</v>
      </c>
      <c r="J210" t="s">
        <v>1253</v>
      </c>
      <c r="K210" t="s">
        <v>290</v>
      </c>
      <c r="L210" t="s">
        <v>668</v>
      </c>
      <c r="M210" t="s">
        <v>19</v>
      </c>
      <c r="N210" t="s">
        <v>16</v>
      </c>
      <c r="R210">
        <v>5977</v>
      </c>
      <c r="S210">
        <v>2244</v>
      </c>
    </row>
    <row r="211" spans="1:19" x14ac:dyDescent="0.3">
      <c r="A211">
        <v>2017</v>
      </c>
      <c r="C211" t="str">
        <f>IF(GETPIVOTDATA("PS % recovery",Sheet4!$B$5,"Parish Name",K211)&gt;99.949%,"OK","No")</f>
        <v>OK</v>
      </c>
      <c r="D211" t="e">
        <f>VLOOKUP(J211,'Ref2'!C:E,3,0)</f>
        <v>#N/A</v>
      </c>
      <c r="E211">
        <v>153</v>
      </c>
      <c r="I211" t="e">
        <f>VLOOKUP(J211,Ref!L:M,2,0)</f>
        <v>#N/A</v>
      </c>
      <c r="J211" t="s">
        <v>1255</v>
      </c>
      <c r="K211" t="s">
        <v>292</v>
      </c>
      <c r="L211" t="s">
        <v>668</v>
      </c>
      <c r="M211" t="s">
        <v>19</v>
      </c>
      <c r="N211" t="s">
        <v>16</v>
      </c>
      <c r="R211">
        <v>37134</v>
      </c>
      <c r="S211">
        <v>37134</v>
      </c>
    </row>
    <row r="212" spans="1:19" x14ac:dyDescent="0.3">
      <c r="A212">
        <v>2017</v>
      </c>
      <c r="C212" t="str">
        <f>IF(GETPIVOTDATA("PS % recovery",Sheet4!$B$5,"Parish Name",K212)&gt;99.949%,"OK","No")</f>
        <v>No</v>
      </c>
      <c r="D212" t="e">
        <f>VLOOKUP(J212,'Ref2'!C:E,3,0)</f>
        <v>#N/A</v>
      </c>
      <c r="E212">
        <v>23</v>
      </c>
      <c r="I212" t="e">
        <f>VLOOKUP(J212,Ref!L:M,2,0)</f>
        <v>#N/A</v>
      </c>
      <c r="J212" t="s">
        <v>831</v>
      </c>
      <c r="K212" t="s">
        <v>291</v>
      </c>
      <c r="L212" t="s">
        <v>660</v>
      </c>
      <c r="M212" t="s">
        <v>19</v>
      </c>
      <c r="N212" t="s">
        <v>16</v>
      </c>
      <c r="R212">
        <v>40641</v>
      </c>
      <c r="S212">
        <v>12000</v>
      </c>
    </row>
    <row r="213" spans="1:19" x14ac:dyDescent="0.3">
      <c r="A213">
        <v>2017</v>
      </c>
      <c r="C213" t="str">
        <f>IF(GETPIVOTDATA("PS % recovery",Sheet4!$B$5,"Parish Name",K213)&gt;99.949%,"OK","No")</f>
        <v>OK</v>
      </c>
      <c r="D213" t="e">
        <f>VLOOKUP(J213,'Ref2'!C:E,3,0)</f>
        <v>#N/A</v>
      </c>
      <c r="E213">
        <v>153</v>
      </c>
      <c r="I213" t="e">
        <f>VLOOKUP(J213,Ref!L:M,2,0)</f>
        <v>#N/A</v>
      </c>
      <c r="J213" t="s">
        <v>1258</v>
      </c>
      <c r="K213" t="s">
        <v>288</v>
      </c>
      <c r="L213" t="s">
        <v>664</v>
      </c>
      <c r="M213" t="s">
        <v>19</v>
      </c>
      <c r="N213" t="s">
        <v>16</v>
      </c>
      <c r="R213">
        <v>13271</v>
      </c>
      <c r="S213">
        <v>13271</v>
      </c>
    </row>
    <row r="214" spans="1:19" x14ac:dyDescent="0.3">
      <c r="A214">
        <v>2017</v>
      </c>
      <c r="C214" t="str">
        <f>IF(GETPIVOTDATA("PS % recovery",Sheet4!$B$5,"Parish Name",K214)&gt;99.949%,"OK","No")</f>
        <v>OK</v>
      </c>
      <c r="D214" t="e">
        <f>VLOOKUP(J214,'Ref2'!C:E,3,0)</f>
        <v>#N/A</v>
      </c>
      <c r="E214">
        <v>327</v>
      </c>
      <c r="I214" t="e">
        <f>VLOOKUP(J214,Ref!L:M,2,0)</f>
        <v>#N/A</v>
      </c>
      <c r="J214" t="s">
        <v>1260</v>
      </c>
      <c r="K214" t="s">
        <v>295</v>
      </c>
      <c r="L214" t="s">
        <v>664</v>
      </c>
      <c r="M214" t="s">
        <v>19</v>
      </c>
      <c r="N214" t="s">
        <v>16</v>
      </c>
      <c r="R214">
        <v>12136</v>
      </c>
      <c r="S214">
        <v>12136</v>
      </c>
    </row>
    <row r="215" spans="1:19" x14ac:dyDescent="0.3">
      <c r="A215">
        <v>2017</v>
      </c>
      <c r="C215" t="str">
        <f>IF(GETPIVOTDATA("PS % recovery",Sheet4!$B$5,"Parish Name",K215)&gt;99.949%,"OK","No")</f>
        <v>OK</v>
      </c>
      <c r="D215" t="e">
        <f>VLOOKUP(J215,'Ref2'!C:E,3,0)</f>
        <v>#N/A</v>
      </c>
      <c r="E215">
        <v>153</v>
      </c>
      <c r="I215" t="e">
        <f>VLOOKUP(J215,Ref!L:M,2,0)</f>
        <v>#N/A</v>
      </c>
      <c r="J215" t="s">
        <v>1262</v>
      </c>
      <c r="K215" t="s">
        <v>296</v>
      </c>
      <c r="L215" t="s">
        <v>664</v>
      </c>
      <c r="M215" t="s">
        <v>19</v>
      </c>
      <c r="N215" t="s">
        <v>16</v>
      </c>
      <c r="R215">
        <v>22139</v>
      </c>
      <c r="S215">
        <v>22139</v>
      </c>
    </row>
    <row r="216" spans="1:19" x14ac:dyDescent="0.3">
      <c r="A216">
        <v>2017</v>
      </c>
      <c r="C216" t="str">
        <f>IF(GETPIVOTDATA("PS % recovery",Sheet4!$B$5,"Parish Name",K216)&gt;99.949%,"OK","No")</f>
        <v>OK</v>
      </c>
      <c r="D216" t="e">
        <f>VLOOKUP(J216,'Ref2'!C:E,3,0)</f>
        <v>#N/A</v>
      </c>
      <c r="E216">
        <v>153</v>
      </c>
      <c r="I216" t="e">
        <f>VLOOKUP(J216,Ref!L:M,2,0)</f>
        <v>#N/A</v>
      </c>
      <c r="J216" t="s">
        <v>1264</v>
      </c>
      <c r="K216" t="s">
        <v>289</v>
      </c>
      <c r="L216" t="s">
        <v>656</v>
      </c>
      <c r="M216" t="s">
        <v>19</v>
      </c>
      <c r="N216" t="s">
        <v>16</v>
      </c>
      <c r="R216">
        <v>49318</v>
      </c>
      <c r="S216">
        <v>49318</v>
      </c>
    </row>
    <row r="217" spans="1:19" x14ac:dyDescent="0.3">
      <c r="A217">
        <v>2017</v>
      </c>
      <c r="C217" t="str">
        <f>IF(GETPIVOTDATA("PS % recovery",Sheet4!$B$5,"Parish Name",K217)&gt;99.949%,"OK","No")</f>
        <v>OK</v>
      </c>
      <c r="D217" t="e">
        <f>VLOOKUP(J217,'Ref2'!C:E,3,0)</f>
        <v>#N/A</v>
      </c>
      <c r="E217">
        <v>153</v>
      </c>
      <c r="I217" t="e">
        <f>VLOOKUP(J217,Ref!L:M,2,0)</f>
        <v>#N/A</v>
      </c>
      <c r="J217" t="s">
        <v>1266</v>
      </c>
      <c r="K217" t="s">
        <v>298</v>
      </c>
      <c r="L217" t="s">
        <v>654</v>
      </c>
      <c r="M217" t="s">
        <v>19</v>
      </c>
      <c r="N217" t="s">
        <v>16</v>
      </c>
      <c r="R217">
        <v>46990</v>
      </c>
      <c r="S217">
        <v>46990</v>
      </c>
    </row>
    <row r="218" spans="1:19" x14ac:dyDescent="0.3">
      <c r="A218">
        <v>2017</v>
      </c>
      <c r="C218" t="str">
        <f>IF(GETPIVOTDATA("PS % recovery",Sheet4!$B$5,"Parish Name",K218)&gt;99.949%,"OK","No")</f>
        <v>No</v>
      </c>
      <c r="D218" t="e">
        <f>VLOOKUP(J218,'Ref2'!C:E,3,0)</f>
        <v>#N/A</v>
      </c>
      <c r="E218">
        <v>84</v>
      </c>
      <c r="I218" t="e">
        <f>VLOOKUP(J218,Ref!L:M,2,0)</f>
        <v>#N/A</v>
      </c>
      <c r="J218" t="s">
        <v>835</v>
      </c>
      <c r="K218" t="s">
        <v>299</v>
      </c>
      <c r="L218" t="s">
        <v>660</v>
      </c>
      <c r="M218" t="s">
        <v>19</v>
      </c>
      <c r="N218" t="s">
        <v>16</v>
      </c>
      <c r="R218">
        <v>6740</v>
      </c>
      <c r="S218">
        <v>6000</v>
      </c>
    </row>
    <row r="219" spans="1:19" x14ac:dyDescent="0.3">
      <c r="A219">
        <v>2017</v>
      </c>
      <c r="C219" t="str">
        <f>IF(GETPIVOTDATA("PS % recovery",Sheet4!$B$5,"Parish Name",K219)&gt;99.949%,"OK","No")</f>
        <v>OK</v>
      </c>
      <c r="D219" t="e">
        <f>VLOOKUP(J219,'Ref2'!C:E,3,0)</f>
        <v>#N/A</v>
      </c>
      <c r="E219">
        <v>153</v>
      </c>
      <c r="I219" t="e">
        <f>VLOOKUP(J219,Ref!L:M,2,0)</f>
        <v>#N/A</v>
      </c>
      <c r="J219" t="s">
        <v>839</v>
      </c>
      <c r="K219" t="s">
        <v>301</v>
      </c>
      <c r="L219" t="s">
        <v>660</v>
      </c>
      <c r="M219" t="s">
        <v>19</v>
      </c>
      <c r="N219" t="s">
        <v>16</v>
      </c>
      <c r="R219">
        <v>31085</v>
      </c>
      <c r="S219">
        <v>31085</v>
      </c>
    </row>
    <row r="220" spans="1:19" x14ac:dyDescent="0.3">
      <c r="A220">
        <v>2017</v>
      </c>
      <c r="C220" t="str">
        <f>IF(GETPIVOTDATA("PS % recovery",Sheet4!$B$5,"Parish Name",K220)&gt;99.949%,"OK","No")</f>
        <v>No</v>
      </c>
      <c r="D220" t="e">
        <f>VLOOKUP(J220,'Ref2'!C:E,3,0)</f>
        <v>#N/A</v>
      </c>
      <c r="E220">
        <v>153</v>
      </c>
      <c r="I220" t="e">
        <f>VLOOKUP(J220,Ref!L:M,2,0)</f>
        <v>#N/A</v>
      </c>
      <c r="J220" t="s">
        <v>1270</v>
      </c>
      <c r="K220" t="s">
        <v>302</v>
      </c>
      <c r="L220" t="s">
        <v>666</v>
      </c>
      <c r="M220" t="s">
        <v>19</v>
      </c>
      <c r="N220" t="s">
        <v>16</v>
      </c>
      <c r="R220">
        <v>46555</v>
      </c>
      <c r="S220">
        <v>46555</v>
      </c>
    </row>
    <row r="221" spans="1:19" x14ac:dyDescent="0.3">
      <c r="A221">
        <v>2017</v>
      </c>
      <c r="C221" t="str">
        <f>IF(GETPIVOTDATA("PS % recovery",Sheet4!$B$5,"Parish Name",K221)&gt;99.949%,"OK","No")</f>
        <v>No</v>
      </c>
      <c r="D221" t="e">
        <f>VLOOKUP(J221,'Ref2'!C:E,3,0)</f>
        <v>#N/A</v>
      </c>
      <c r="E221">
        <v>38</v>
      </c>
      <c r="I221" t="e">
        <f>VLOOKUP(J221,Ref!L:M,2,0)</f>
        <v>#N/A</v>
      </c>
      <c r="J221" t="s">
        <v>830</v>
      </c>
      <c r="K221" t="s">
        <v>275</v>
      </c>
      <c r="L221" t="s">
        <v>275</v>
      </c>
      <c r="M221" t="s">
        <v>19</v>
      </c>
      <c r="N221" t="s">
        <v>16</v>
      </c>
      <c r="R221">
        <v>31007</v>
      </c>
      <c r="S221">
        <v>22100</v>
      </c>
    </row>
    <row r="222" spans="1:19" x14ac:dyDescent="0.3">
      <c r="A222">
        <v>2017</v>
      </c>
      <c r="C222" t="str">
        <f>IF(GETPIVOTDATA("PS % recovery",Sheet4!$B$5,"Parish Name",K222)&gt;99.949%,"OK","No")</f>
        <v>No</v>
      </c>
      <c r="D222" t="e">
        <f>VLOOKUP(J222,'Ref2'!C:E,3,0)</f>
        <v>#N/A</v>
      </c>
      <c r="E222">
        <v>59</v>
      </c>
      <c r="I222" t="e">
        <f>VLOOKUP(J222,Ref!L:M,2,0)</f>
        <v>#N/A</v>
      </c>
      <c r="J222" t="s">
        <v>1273</v>
      </c>
      <c r="K222" t="s">
        <v>282</v>
      </c>
      <c r="L222" t="s">
        <v>650</v>
      </c>
      <c r="M222" t="s">
        <v>19</v>
      </c>
      <c r="N222" t="s">
        <v>16</v>
      </c>
      <c r="R222">
        <v>18343</v>
      </c>
      <c r="S222">
        <v>16625</v>
      </c>
    </row>
    <row r="223" spans="1:19" x14ac:dyDescent="0.3">
      <c r="A223">
        <v>2017</v>
      </c>
      <c r="C223" t="str">
        <f>IF(GETPIVOTDATA("PS % recovery",Sheet4!$B$5,"Parish Name",K223)&gt;99.949%,"OK","No")</f>
        <v>No</v>
      </c>
      <c r="D223" t="e">
        <f>VLOOKUP(J223,'Ref2'!C:E,3,0)</f>
        <v>#N/A</v>
      </c>
      <c r="E223">
        <v>98</v>
      </c>
      <c r="I223" t="e">
        <f>VLOOKUP(J223,Ref!L:M,2,0)</f>
        <v>#N/A</v>
      </c>
      <c r="J223" t="s">
        <v>1275</v>
      </c>
      <c r="K223" t="s">
        <v>300</v>
      </c>
      <c r="L223" t="s">
        <v>650</v>
      </c>
      <c r="M223" t="s">
        <v>19</v>
      </c>
      <c r="N223" t="s">
        <v>16</v>
      </c>
      <c r="R223">
        <v>22947</v>
      </c>
      <c r="S223">
        <v>14500</v>
      </c>
    </row>
    <row r="224" spans="1:19" x14ac:dyDescent="0.3">
      <c r="A224">
        <v>2017</v>
      </c>
      <c r="C224" t="str">
        <f>IF(GETPIVOTDATA("PS % recovery",Sheet4!$B$5,"Parish Name",K224)&gt;99.949%,"OK","No")</f>
        <v>No</v>
      </c>
      <c r="D224" t="e">
        <f>VLOOKUP(J224,'Ref2'!C:E,3,0)</f>
        <v>#N/A</v>
      </c>
      <c r="E224">
        <v>6</v>
      </c>
      <c r="I224" t="e">
        <f>VLOOKUP(J224,Ref!L:M,2,0)</f>
        <v>#N/A</v>
      </c>
      <c r="J224" t="s">
        <v>837</v>
      </c>
      <c r="K224" t="s">
        <v>304</v>
      </c>
      <c r="L224" t="s">
        <v>658</v>
      </c>
      <c r="M224" t="s">
        <v>19</v>
      </c>
      <c r="N224" t="s">
        <v>16</v>
      </c>
      <c r="R224">
        <v>17677</v>
      </c>
      <c r="S224">
        <v>8877</v>
      </c>
    </row>
    <row r="225" spans="1:19" x14ac:dyDescent="0.3">
      <c r="A225">
        <v>2017</v>
      </c>
      <c r="C225" t="str">
        <f>IF(GETPIVOTDATA("PS % recovery",Sheet4!$B$5,"Parish Name",K225)&gt;99.949%,"OK","No")</f>
        <v>No</v>
      </c>
      <c r="D225" t="e">
        <f>VLOOKUP(J225,'Ref2'!C:E,3,0)</f>
        <v>#N/A</v>
      </c>
      <c r="E225">
        <v>121</v>
      </c>
      <c r="I225" t="e">
        <f>VLOOKUP(J225,Ref!L:M,2,0)</f>
        <v>#N/A</v>
      </c>
      <c r="J225" t="s">
        <v>1278</v>
      </c>
      <c r="K225" t="s">
        <v>283</v>
      </c>
      <c r="L225" t="s">
        <v>652</v>
      </c>
      <c r="M225" t="s">
        <v>19</v>
      </c>
      <c r="N225" t="s">
        <v>16</v>
      </c>
      <c r="R225">
        <v>39227</v>
      </c>
      <c r="S225">
        <v>39227</v>
      </c>
    </row>
    <row r="226" spans="1:19" x14ac:dyDescent="0.3">
      <c r="A226">
        <v>2017</v>
      </c>
      <c r="C226" t="str">
        <f>IF(GETPIVOTDATA("PS % recovery",Sheet4!$B$5,"Parish Name",K226)&gt;99.949%,"OK","No")</f>
        <v>No</v>
      </c>
      <c r="D226" t="e">
        <f>VLOOKUP(J226,'Ref2'!C:E,3,0)</f>
        <v>#N/A</v>
      </c>
      <c r="E226">
        <v>111</v>
      </c>
      <c r="I226" t="e">
        <f>VLOOKUP(J226,Ref!L:M,2,0)</f>
        <v>#N/A</v>
      </c>
      <c r="J226" t="s">
        <v>1280</v>
      </c>
      <c r="K226" t="s">
        <v>306</v>
      </c>
      <c r="L226" t="s">
        <v>652</v>
      </c>
      <c r="M226" t="s">
        <v>19</v>
      </c>
      <c r="N226" t="s">
        <v>16</v>
      </c>
      <c r="R226">
        <v>18132</v>
      </c>
      <c r="S226">
        <v>18132</v>
      </c>
    </row>
    <row r="227" spans="1:19" x14ac:dyDescent="0.3">
      <c r="A227">
        <v>2017</v>
      </c>
      <c r="C227" t="str">
        <f>IF(GETPIVOTDATA("PS % recovery",Sheet4!$B$5,"Parish Name",K227)&gt;99.949%,"OK","No")</f>
        <v>No</v>
      </c>
      <c r="D227" t="e">
        <f>VLOOKUP(J227,'Ref2'!C:E,3,0)</f>
        <v>#N/A</v>
      </c>
      <c r="E227">
        <v>89</v>
      </c>
      <c r="I227" t="e">
        <f>VLOOKUP(J227,Ref!L:M,2,0)</f>
        <v>#N/A</v>
      </c>
      <c r="J227" t="s">
        <v>1282</v>
      </c>
      <c r="K227" t="s">
        <v>285</v>
      </c>
      <c r="L227" t="s">
        <v>654</v>
      </c>
      <c r="M227" t="s">
        <v>19</v>
      </c>
      <c r="N227" t="s">
        <v>16</v>
      </c>
      <c r="R227">
        <v>16650</v>
      </c>
      <c r="S227">
        <v>16650</v>
      </c>
    </row>
    <row r="228" spans="1:19" x14ac:dyDescent="0.3">
      <c r="A228">
        <v>2017</v>
      </c>
      <c r="C228" t="str">
        <f>IF(GETPIVOTDATA("PS % recovery",Sheet4!$B$5,"Parish Name",K228)&gt;99.949%,"OK","No")</f>
        <v>OK</v>
      </c>
      <c r="D228" t="e">
        <f>VLOOKUP(J228,'Ref2'!C:E,3,0)</f>
        <v>#N/A</v>
      </c>
      <c r="E228">
        <v>120</v>
      </c>
      <c r="I228" t="e">
        <f>VLOOKUP(J228,Ref!L:M,2,0)</f>
        <v>#N/A</v>
      </c>
      <c r="J228" t="s">
        <v>833</v>
      </c>
      <c r="K228" t="s">
        <v>305</v>
      </c>
      <c r="L228" t="s">
        <v>658</v>
      </c>
      <c r="M228" t="s">
        <v>19</v>
      </c>
      <c r="N228" t="s">
        <v>16</v>
      </c>
      <c r="R228">
        <v>28659</v>
      </c>
      <c r="S228">
        <v>20500</v>
      </c>
    </row>
    <row r="229" spans="1:19" x14ac:dyDescent="0.3">
      <c r="A229">
        <v>2017</v>
      </c>
      <c r="C229" t="str">
        <f>IF(GETPIVOTDATA("PS % recovery",Sheet4!$B$5,"Parish Name",K229)&gt;99.949%,"OK","No")</f>
        <v>No</v>
      </c>
      <c r="D229" t="e">
        <f>VLOOKUP(J229,'Ref2'!C:E,3,0)</f>
        <v>#N/A</v>
      </c>
      <c r="E229">
        <v>87</v>
      </c>
      <c r="I229" t="e">
        <f>VLOOKUP(J229,Ref!L:M,2,0)</f>
        <v>#N/A</v>
      </c>
      <c r="J229" t="s">
        <v>1285</v>
      </c>
      <c r="K229" t="s">
        <v>293</v>
      </c>
      <c r="L229" t="s">
        <v>652</v>
      </c>
      <c r="M229" t="s">
        <v>19</v>
      </c>
      <c r="N229" t="s">
        <v>16</v>
      </c>
      <c r="R229">
        <v>20671</v>
      </c>
      <c r="S229">
        <v>20671</v>
      </c>
    </row>
    <row r="230" spans="1:19" x14ac:dyDescent="0.3">
      <c r="A230">
        <v>2017</v>
      </c>
      <c r="C230" t="str">
        <f>IF(GETPIVOTDATA("PS % recovery",Sheet4!$B$5,"Parish Name",K230)&gt;99.949%,"OK","No")</f>
        <v>No</v>
      </c>
      <c r="D230" t="e">
        <f>VLOOKUP(J230,'Ref2'!C:E,3,0)</f>
        <v>#N/A</v>
      </c>
      <c r="E230">
        <v>52</v>
      </c>
      <c r="I230" t="e">
        <f>VLOOKUP(J230,Ref!L:M,2,0)</f>
        <v>#N/A</v>
      </c>
      <c r="J230" t="s">
        <v>1287</v>
      </c>
      <c r="K230" t="s">
        <v>294</v>
      </c>
      <c r="L230" t="s">
        <v>662</v>
      </c>
      <c r="M230" t="s">
        <v>19</v>
      </c>
      <c r="N230" t="s">
        <v>16</v>
      </c>
      <c r="R230">
        <v>26338</v>
      </c>
      <c r="S230">
        <v>26338</v>
      </c>
    </row>
    <row r="231" spans="1:19" x14ac:dyDescent="0.3">
      <c r="A231">
        <v>2017</v>
      </c>
      <c r="C231" t="str">
        <f>IF(GETPIVOTDATA("PS % recovery",Sheet4!$B$5,"Parish Name",K231)&gt;99.949%,"OK","No")</f>
        <v>OK</v>
      </c>
      <c r="D231" t="e">
        <f>VLOOKUP(J231,'Ref2'!C:E,3,0)</f>
        <v>#N/A</v>
      </c>
      <c r="E231">
        <v>153</v>
      </c>
      <c r="I231" t="e">
        <f>VLOOKUP(J231,Ref!L:M,2,0)</f>
        <v>#N/A</v>
      </c>
      <c r="J231" t="s">
        <v>1289</v>
      </c>
      <c r="K231" t="s">
        <v>297</v>
      </c>
      <c r="L231" t="s">
        <v>662</v>
      </c>
      <c r="M231" t="s">
        <v>19</v>
      </c>
      <c r="N231" t="s">
        <v>16</v>
      </c>
      <c r="R231">
        <v>25915</v>
      </c>
      <c r="S231">
        <v>25915</v>
      </c>
    </row>
    <row r="232" spans="1:19" x14ac:dyDescent="0.3">
      <c r="A232">
        <v>2017</v>
      </c>
      <c r="C232" t="str">
        <f>IF(GETPIVOTDATA("PS % recovery",Sheet4!$B$5,"Parish Name",K232)&gt;99.949%,"OK","No")</f>
        <v>No</v>
      </c>
      <c r="D232" t="e">
        <f>VLOOKUP(J232,'Ref2'!C:E,3,0)</f>
        <v>#N/A</v>
      </c>
      <c r="E232">
        <v>26</v>
      </c>
      <c r="I232" t="e">
        <f>VLOOKUP(J232,Ref!L:M,2,0)</f>
        <v>#N/A</v>
      </c>
      <c r="J232" t="s">
        <v>1291</v>
      </c>
      <c r="K232" t="s">
        <v>303</v>
      </c>
      <c r="L232" t="s">
        <v>650</v>
      </c>
      <c r="M232" t="s">
        <v>19</v>
      </c>
      <c r="N232" t="s">
        <v>16</v>
      </c>
      <c r="R232">
        <v>23793</v>
      </c>
      <c r="S232">
        <v>14000</v>
      </c>
    </row>
    <row r="233" spans="1:19" x14ac:dyDescent="0.3">
      <c r="A233">
        <v>2017</v>
      </c>
      <c r="C233" t="str">
        <f>IF(GETPIVOTDATA("PS % recovery",Sheet4!$B$5,"Parish Name",K233)&gt;99.949%,"OK","No")</f>
        <v>No</v>
      </c>
      <c r="D233" t="e">
        <f>VLOOKUP(J233,'Ref2'!C:E,3,0)</f>
        <v>#N/A</v>
      </c>
      <c r="E233">
        <v>82</v>
      </c>
      <c r="I233" t="e">
        <f>VLOOKUP(J233,Ref!L:M,2,0)</f>
        <v>#N/A</v>
      </c>
      <c r="J233" t="s">
        <v>1293</v>
      </c>
      <c r="K233" t="s">
        <v>308</v>
      </c>
      <c r="L233" t="s">
        <v>670</v>
      </c>
      <c r="M233" t="s">
        <v>22</v>
      </c>
      <c r="N233" t="s">
        <v>16</v>
      </c>
      <c r="R233">
        <v>36339</v>
      </c>
      <c r="S233">
        <v>20398.759999990463</v>
      </c>
    </row>
    <row r="234" spans="1:19" x14ac:dyDescent="0.3">
      <c r="A234">
        <v>2017</v>
      </c>
      <c r="C234" t="str">
        <f>IF(GETPIVOTDATA("PS % recovery",Sheet4!$B$5,"Parish Name",K234)&gt;99.949%,"OK","No")</f>
        <v>OK</v>
      </c>
      <c r="D234" t="e">
        <f>VLOOKUP(J234,'Ref2'!C:E,3,0)</f>
        <v>#N/A</v>
      </c>
      <c r="E234">
        <v>153</v>
      </c>
      <c r="I234" t="str">
        <f>VLOOKUP(J234,Ref!L:M,2,0)</f>
        <v>Yes</v>
      </c>
      <c r="J234" t="s">
        <v>1295</v>
      </c>
      <c r="K234" t="s">
        <v>309</v>
      </c>
      <c r="L234" t="s">
        <v>672</v>
      </c>
      <c r="M234" t="s">
        <v>22</v>
      </c>
      <c r="N234" t="s">
        <v>16</v>
      </c>
      <c r="R234">
        <v>123177</v>
      </c>
      <c r="S234">
        <v>123177</v>
      </c>
    </row>
    <row r="235" spans="1:19" x14ac:dyDescent="0.3">
      <c r="A235">
        <v>2017</v>
      </c>
      <c r="C235" t="str">
        <f>IF(GETPIVOTDATA("PS % recovery",Sheet4!$B$5,"Parish Name",K235)&gt;99.949%,"OK","No")</f>
        <v>OK</v>
      </c>
      <c r="D235" t="e">
        <f>VLOOKUP(J235,'Ref2'!C:E,3,0)</f>
        <v>#N/A</v>
      </c>
      <c r="E235">
        <v>153</v>
      </c>
      <c r="I235" t="e">
        <f>VLOOKUP(J235,Ref!L:M,2,0)</f>
        <v>#N/A</v>
      </c>
      <c r="J235" t="s">
        <v>1297</v>
      </c>
      <c r="K235" t="s">
        <v>310</v>
      </c>
      <c r="L235" t="s">
        <v>674</v>
      </c>
      <c r="M235" t="s">
        <v>22</v>
      </c>
      <c r="N235" t="s">
        <v>16</v>
      </c>
      <c r="R235">
        <v>112747</v>
      </c>
      <c r="S235">
        <v>112747</v>
      </c>
    </row>
    <row r="236" spans="1:19" x14ac:dyDescent="0.3">
      <c r="A236">
        <v>2017</v>
      </c>
      <c r="C236" t="str">
        <f>IF(GETPIVOTDATA("PS % recovery",Sheet4!$B$5,"Parish Name",K236)&gt;99.949%,"OK","No")</f>
        <v>OK</v>
      </c>
      <c r="D236" t="e">
        <f>VLOOKUP(J236,'Ref2'!C:E,3,0)</f>
        <v>#N/A</v>
      </c>
      <c r="E236">
        <v>153</v>
      </c>
      <c r="I236" t="e">
        <f>VLOOKUP(J236,Ref!L:M,2,0)</f>
        <v>#N/A</v>
      </c>
      <c r="J236" t="s">
        <v>1299</v>
      </c>
      <c r="K236" t="s">
        <v>311</v>
      </c>
      <c r="L236" t="s">
        <v>676</v>
      </c>
      <c r="M236" t="s">
        <v>22</v>
      </c>
      <c r="N236" t="s">
        <v>16</v>
      </c>
      <c r="R236">
        <v>58206</v>
      </c>
      <c r="S236">
        <v>58206</v>
      </c>
    </row>
    <row r="237" spans="1:19" x14ac:dyDescent="0.3">
      <c r="A237">
        <v>2017</v>
      </c>
      <c r="C237" t="str">
        <f>IF(GETPIVOTDATA("PS % recovery",Sheet4!$B$5,"Parish Name",K237)&gt;99.949%,"OK","No")</f>
        <v>No</v>
      </c>
      <c r="D237" t="e">
        <f>VLOOKUP(J237,'Ref2'!C:E,3,0)</f>
        <v>#N/A</v>
      </c>
      <c r="E237">
        <v>135</v>
      </c>
      <c r="I237" t="e">
        <f>VLOOKUP(J237,Ref!L:M,2,0)</f>
        <v>#N/A</v>
      </c>
      <c r="J237" t="s">
        <v>1301</v>
      </c>
      <c r="K237" t="s">
        <v>312</v>
      </c>
      <c r="L237" t="s">
        <v>680</v>
      </c>
      <c r="M237" t="s">
        <v>22</v>
      </c>
      <c r="N237" t="s">
        <v>16</v>
      </c>
      <c r="R237">
        <v>20849</v>
      </c>
      <c r="S237">
        <v>20849</v>
      </c>
    </row>
    <row r="238" spans="1:19" x14ac:dyDescent="0.3">
      <c r="A238">
        <v>2017</v>
      </c>
      <c r="C238" t="str">
        <f>IF(GETPIVOTDATA("PS % recovery",Sheet4!$B$5,"Parish Name",K238)&gt;99.949%,"OK","No")</f>
        <v>No</v>
      </c>
      <c r="D238" t="e">
        <f>VLOOKUP(J238,'Ref2'!C:E,3,0)</f>
        <v>#N/A</v>
      </c>
      <c r="E238">
        <v>78</v>
      </c>
      <c r="I238" t="e">
        <f>VLOOKUP(J238,Ref!L:M,2,0)</f>
        <v>#N/A</v>
      </c>
      <c r="J238" t="s">
        <v>1303</v>
      </c>
      <c r="K238" t="s">
        <v>314</v>
      </c>
      <c r="L238" t="s">
        <v>682</v>
      </c>
      <c r="M238" t="s">
        <v>22</v>
      </c>
      <c r="N238" t="s">
        <v>16</v>
      </c>
      <c r="R238">
        <v>71116</v>
      </c>
      <c r="S238">
        <v>71116</v>
      </c>
    </row>
    <row r="239" spans="1:19" x14ac:dyDescent="0.3">
      <c r="A239">
        <v>2017</v>
      </c>
      <c r="C239" t="str">
        <f>IF(GETPIVOTDATA("PS % recovery",Sheet4!$B$5,"Parish Name",K239)&gt;99.949%,"OK","No")</f>
        <v>No</v>
      </c>
      <c r="D239" t="e">
        <f>VLOOKUP(J239,'Ref2'!C:E,3,0)</f>
        <v>#N/A</v>
      </c>
      <c r="E239">
        <v>153</v>
      </c>
      <c r="I239" t="e">
        <f>VLOOKUP(J239,Ref!L:M,2,0)</f>
        <v>#N/A</v>
      </c>
      <c r="J239" t="s">
        <v>1305</v>
      </c>
      <c r="K239" t="s">
        <v>315</v>
      </c>
      <c r="L239" t="s">
        <v>684</v>
      </c>
      <c r="M239" t="s">
        <v>22</v>
      </c>
      <c r="N239" t="s">
        <v>16</v>
      </c>
      <c r="R239">
        <v>62209</v>
      </c>
      <c r="S239">
        <v>62209</v>
      </c>
    </row>
    <row r="240" spans="1:19" x14ac:dyDescent="0.3">
      <c r="A240">
        <v>2017</v>
      </c>
      <c r="C240" t="str">
        <f>IF(GETPIVOTDATA("PS % recovery",Sheet4!$B$5,"Parish Name",K240)&gt;99.949%,"OK","No")</f>
        <v>OK</v>
      </c>
      <c r="D240" t="e">
        <f>VLOOKUP(J240,'Ref2'!C:E,3,0)</f>
        <v>#N/A</v>
      </c>
      <c r="E240">
        <v>153</v>
      </c>
      <c r="I240" t="e">
        <f>VLOOKUP(J240,Ref!L:M,2,0)</f>
        <v>#N/A</v>
      </c>
      <c r="J240" t="s">
        <v>1307</v>
      </c>
      <c r="K240" t="s">
        <v>317</v>
      </c>
      <c r="L240" t="s">
        <v>686</v>
      </c>
      <c r="M240" t="s">
        <v>22</v>
      </c>
      <c r="N240" t="s">
        <v>16</v>
      </c>
      <c r="R240">
        <v>38154</v>
      </c>
      <c r="S240">
        <v>38154</v>
      </c>
    </row>
    <row r="241" spans="1:19" x14ac:dyDescent="0.3">
      <c r="A241">
        <v>2017</v>
      </c>
      <c r="C241" t="str">
        <f>IF(GETPIVOTDATA("PS % recovery",Sheet4!$B$5,"Parish Name",K241)&gt;99.949%,"OK","No")</f>
        <v>No</v>
      </c>
      <c r="D241" t="e">
        <f>VLOOKUP(J241,'Ref2'!C:E,3,0)</f>
        <v>#N/A</v>
      </c>
      <c r="E241">
        <v>22</v>
      </c>
      <c r="I241" t="e">
        <f>VLOOKUP(J241,Ref!L:M,2,0)</f>
        <v>#N/A</v>
      </c>
      <c r="J241" t="s">
        <v>1309</v>
      </c>
      <c r="K241" t="s">
        <v>318</v>
      </c>
      <c r="L241" t="s">
        <v>694</v>
      </c>
      <c r="M241" t="s">
        <v>22</v>
      </c>
      <c r="N241" t="s">
        <v>16</v>
      </c>
      <c r="R241">
        <v>29901</v>
      </c>
      <c r="S241">
        <v>5000</v>
      </c>
    </row>
    <row r="242" spans="1:19" x14ac:dyDescent="0.3">
      <c r="A242">
        <v>2017</v>
      </c>
      <c r="C242" t="str">
        <f>IF(GETPIVOTDATA("PS % recovery",Sheet4!$B$5,"Parish Name",K242)&gt;99.949%,"OK","No")</f>
        <v>OK</v>
      </c>
      <c r="D242" t="e">
        <f>VLOOKUP(J242,'Ref2'!C:E,3,0)</f>
        <v>#N/A</v>
      </c>
      <c r="E242">
        <v>153</v>
      </c>
      <c r="I242" t="e">
        <f>VLOOKUP(J242,Ref!L:M,2,0)</f>
        <v>#N/A</v>
      </c>
      <c r="J242" t="s">
        <v>1311</v>
      </c>
      <c r="K242" t="s">
        <v>319</v>
      </c>
      <c r="L242" t="s">
        <v>692</v>
      </c>
      <c r="M242" t="s">
        <v>22</v>
      </c>
      <c r="N242" t="s">
        <v>16</v>
      </c>
      <c r="R242">
        <v>46549</v>
      </c>
      <c r="S242">
        <v>46549</v>
      </c>
    </row>
    <row r="243" spans="1:19" x14ac:dyDescent="0.3">
      <c r="A243">
        <v>2017</v>
      </c>
      <c r="C243" t="str">
        <f>IF(GETPIVOTDATA("PS % recovery",Sheet4!$B$5,"Parish Name",K243)&gt;99.949%,"OK","No")</f>
        <v>No</v>
      </c>
      <c r="D243" t="e">
        <f>VLOOKUP(J243,'Ref2'!C:E,3,0)</f>
        <v>#N/A</v>
      </c>
      <c r="E243">
        <v>67</v>
      </c>
      <c r="I243" t="e">
        <f>VLOOKUP(J243,Ref!L:M,2,0)</f>
        <v>#N/A</v>
      </c>
      <c r="J243" t="s">
        <v>1313</v>
      </c>
      <c r="K243" t="s">
        <v>320</v>
      </c>
      <c r="L243" t="s">
        <v>696</v>
      </c>
      <c r="M243" t="s">
        <v>22</v>
      </c>
      <c r="N243" t="s">
        <v>16</v>
      </c>
      <c r="R243">
        <v>29291</v>
      </c>
      <c r="S243">
        <v>29291</v>
      </c>
    </row>
    <row r="244" spans="1:19" x14ac:dyDescent="0.3">
      <c r="A244">
        <v>2017</v>
      </c>
      <c r="C244" t="str">
        <f>IF(GETPIVOTDATA("PS % recovery",Sheet4!$B$5,"Parish Name",K244)&gt;99.949%,"OK","No")</f>
        <v>OK</v>
      </c>
      <c r="D244" t="e">
        <f>VLOOKUP(J244,'Ref2'!C:E,3,0)</f>
        <v>#N/A</v>
      </c>
      <c r="E244">
        <v>153</v>
      </c>
      <c r="I244" t="e">
        <f>VLOOKUP(J244,Ref!L:M,2,0)</f>
        <v>#N/A</v>
      </c>
      <c r="J244" t="s">
        <v>1315</v>
      </c>
      <c r="K244" t="s">
        <v>313</v>
      </c>
      <c r="L244" t="s">
        <v>678</v>
      </c>
      <c r="M244" t="s">
        <v>22</v>
      </c>
      <c r="N244" t="s">
        <v>16</v>
      </c>
      <c r="R244">
        <v>58841</v>
      </c>
      <c r="S244">
        <v>58841</v>
      </c>
    </row>
    <row r="245" spans="1:19" x14ac:dyDescent="0.3">
      <c r="A245">
        <v>2017</v>
      </c>
      <c r="C245" t="str">
        <f>IF(GETPIVOTDATA("PS % recovery",Sheet4!$B$5,"Parish Name",K245)&gt;99.949%,"OK","No")</f>
        <v>OK</v>
      </c>
      <c r="D245" t="e">
        <f>VLOOKUP(J245,'Ref2'!C:E,3,0)</f>
        <v>#N/A</v>
      </c>
      <c r="E245">
        <v>324</v>
      </c>
      <c r="I245" t="e">
        <f>VLOOKUP(J245,Ref!L:M,2,0)</f>
        <v>#N/A</v>
      </c>
      <c r="J245" t="s">
        <v>1317</v>
      </c>
      <c r="K245" t="s">
        <v>323</v>
      </c>
      <c r="L245" t="s">
        <v>700</v>
      </c>
      <c r="M245" t="s">
        <v>22</v>
      </c>
      <c r="N245" t="s">
        <v>16</v>
      </c>
      <c r="R245">
        <v>23832</v>
      </c>
      <c r="S245">
        <v>23832</v>
      </c>
    </row>
    <row r="246" spans="1:19" x14ac:dyDescent="0.3">
      <c r="A246">
        <v>2017</v>
      </c>
      <c r="C246" t="str">
        <f>IF(GETPIVOTDATA("PS % recovery",Sheet4!$B$5,"Parish Name",K246)&gt;99.949%,"OK","No")</f>
        <v>No</v>
      </c>
      <c r="D246" t="e">
        <f>VLOOKUP(J246,'Ref2'!C:E,3,0)</f>
        <v>#N/A</v>
      </c>
      <c r="E246">
        <v>19</v>
      </c>
      <c r="I246" t="e">
        <f>VLOOKUP(J246,Ref!L:M,2,0)</f>
        <v>#N/A</v>
      </c>
      <c r="J246" t="s">
        <v>1319</v>
      </c>
      <c r="K246" t="s">
        <v>321</v>
      </c>
      <c r="L246" t="s">
        <v>690</v>
      </c>
      <c r="M246" t="s">
        <v>22</v>
      </c>
      <c r="N246" t="s">
        <v>16</v>
      </c>
      <c r="R246">
        <v>37467</v>
      </c>
      <c r="S246">
        <v>22000</v>
      </c>
    </row>
    <row r="247" spans="1:19" x14ac:dyDescent="0.3">
      <c r="A247">
        <v>2017</v>
      </c>
      <c r="C247" t="str">
        <f>IF(GETPIVOTDATA("PS % recovery",Sheet4!$B$5,"Parish Name",K247)&gt;99.949%,"OK","No")</f>
        <v>No</v>
      </c>
      <c r="D247" t="str">
        <f>VLOOKUP(J247,'Ref2'!C:E,3,0)</f>
        <v>LLF</v>
      </c>
      <c r="E247">
        <v>101</v>
      </c>
      <c r="I247" t="str">
        <f>VLOOKUP(J247,Ref!L:M,2,0)</f>
        <v>Yes</v>
      </c>
      <c r="J247" t="s">
        <v>1321</v>
      </c>
      <c r="K247" t="s">
        <v>322</v>
      </c>
      <c r="L247" t="s">
        <v>688</v>
      </c>
      <c r="M247" t="s">
        <v>22</v>
      </c>
      <c r="N247" t="s">
        <v>16</v>
      </c>
      <c r="R247">
        <v>39316</v>
      </c>
      <c r="S247">
        <v>23655</v>
      </c>
    </row>
    <row r="248" spans="1:19" x14ac:dyDescent="0.3">
      <c r="A248">
        <v>2017</v>
      </c>
      <c r="C248" t="str">
        <f>IF(GETPIVOTDATA("PS % recovery",Sheet4!$B$5,"Parish Name",K248)&gt;99.949%,"OK","No")</f>
        <v>No</v>
      </c>
      <c r="D248" t="e">
        <f>VLOOKUP(J248,'Ref2'!C:E,3,0)</f>
        <v>#N/A</v>
      </c>
      <c r="E248">
        <v>68</v>
      </c>
      <c r="I248" t="e">
        <f>VLOOKUP(J248,Ref!L:M,2,0)</f>
        <v>#N/A</v>
      </c>
      <c r="J248" t="s">
        <v>1323</v>
      </c>
      <c r="K248" t="s">
        <v>316</v>
      </c>
      <c r="L248" t="s">
        <v>690</v>
      </c>
      <c r="M248" t="s">
        <v>22</v>
      </c>
      <c r="N248" t="s">
        <v>16</v>
      </c>
      <c r="R248">
        <v>2328</v>
      </c>
      <c r="S248">
        <v>2328</v>
      </c>
    </row>
    <row r="249" spans="1:19" x14ac:dyDescent="0.3">
      <c r="A249">
        <v>2017</v>
      </c>
      <c r="C249" t="str">
        <f>IF(GETPIVOTDATA("PS % recovery",Sheet4!$B$5,"Parish Name",K249)&gt;99.949%,"OK","No")</f>
        <v>No</v>
      </c>
      <c r="D249" t="e">
        <f>VLOOKUP(J249,'Ref2'!C:E,3,0)</f>
        <v>#N/A</v>
      </c>
      <c r="E249">
        <v>76</v>
      </c>
      <c r="I249" t="e">
        <f>VLOOKUP(J249,Ref!L:M,2,0)</f>
        <v>#N/A</v>
      </c>
      <c r="J249" t="s">
        <v>1325</v>
      </c>
      <c r="K249" t="s">
        <v>326</v>
      </c>
      <c r="L249" t="s">
        <v>688</v>
      </c>
      <c r="M249" t="s">
        <v>22</v>
      </c>
      <c r="N249" t="s">
        <v>16</v>
      </c>
      <c r="R249">
        <v>9790</v>
      </c>
      <c r="S249">
        <v>6500</v>
      </c>
    </row>
    <row r="250" spans="1:19" x14ac:dyDescent="0.3">
      <c r="A250">
        <v>2017</v>
      </c>
      <c r="C250" t="str">
        <f>IF(GETPIVOTDATA("PS % recovery",Sheet4!$B$5,"Parish Name",K250)&gt;99.949%,"OK","No")</f>
        <v>No</v>
      </c>
      <c r="D250" t="e">
        <f>VLOOKUP(J250,'Ref2'!C:E,3,0)</f>
        <v>#N/A</v>
      </c>
      <c r="E250">
        <v>32</v>
      </c>
      <c r="I250" t="e">
        <f>VLOOKUP(J250,Ref!L:M,2,0)</f>
        <v>#N/A</v>
      </c>
      <c r="J250" t="s">
        <v>1327</v>
      </c>
      <c r="K250" t="s">
        <v>324</v>
      </c>
      <c r="L250" t="s">
        <v>690</v>
      </c>
      <c r="M250" t="s">
        <v>22</v>
      </c>
      <c r="N250" t="s">
        <v>16</v>
      </c>
      <c r="R250">
        <v>50244</v>
      </c>
      <c r="S250">
        <v>37000</v>
      </c>
    </row>
    <row r="251" spans="1:19" x14ac:dyDescent="0.3">
      <c r="A251">
        <v>2017</v>
      </c>
      <c r="C251" t="str">
        <f>IF(GETPIVOTDATA("PS % recovery",Sheet4!$B$5,"Parish Name",K251)&gt;99.949%,"OK","No")</f>
        <v>No</v>
      </c>
      <c r="D251" t="e">
        <f>VLOOKUP(J251,'Ref2'!C:E,3,0)</f>
        <v>#N/A</v>
      </c>
      <c r="E251">
        <v>7</v>
      </c>
      <c r="I251" t="e">
        <f>VLOOKUP(J251,Ref!L:M,2,0)</f>
        <v>#N/A</v>
      </c>
      <c r="J251" t="s">
        <v>1329</v>
      </c>
      <c r="K251" t="s">
        <v>325</v>
      </c>
      <c r="L251" t="s">
        <v>690</v>
      </c>
      <c r="M251" t="s">
        <v>22</v>
      </c>
      <c r="N251" t="s">
        <v>16</v>
      </c>
      <c r="R251">
        <v>19368</v>
      </c>
      <c r="S251">
        <v>4800</v>
      </c>
    </row>
    <row r="252" spans="1:19" x14ac:dyDescent="0.3">
      <c r="A252">
        <v>2017</v>
      </c>
      <c r="C252" t="str">
        <f>IF(GETPIVOTDATA("PS % recovery",Sheet4!$B$5,"Parish Name",K252)&gt;99.949%,"OK","No")</f>
        <v>No</v>
      </c>
      <c r="D252" t="e">
        <f>VLOOKUP(J252,'Ref2'!C:E,3,0)</f>
        <v>#N/A</v>
      </c>
      <c r="E252">
        <v>50</v>
      </c>
      <c r="I252" t="e">
        <f>VLOOKUP(J252,Ref!L:M,2,0)</f>
        <v>#N/A</v>
      </c>
      <c r="J252" t="s">
        <v>1331</v>
      </c>
      <c r="K252" t="s">
        <v>328</v>
      </c>
      <c r="L252" t="s">
        <v>690</v>
      </c>
      <c r="M252" t="s">
        <v>22</v>
      </c>
      <c r="N252" t="s">
        <v>16</v>
      </c>
      <c r="R252">
        <v>20003</v>
      </c>
      <c r="S252">
        <v>20003</v>
      </c>
    </row>
    <row r="253" spans="1:19" x14ac:dyDescent="0.3">
      <c r="A253">
        <v>2017</v>
      </c>
      <c r="C253" t="e">
        <f>IF(GETPIVOTDATA("PS % recovery",Sheet4!$B$5,"Parish Name",K253)&gt;99.949%,"OK","No")</f>
        <v>#REF!</v>
      </c>
      <c r="D253" t="e">
        <f>VLOOKUP(J253,'Ref2'!C:E,3,0)</f>
        <v>#N/A</v>
      </c>
      <c r="E253" t="e">
        <v>#N/A</v>
      </c>
      <c r="I253" t="e">
        <f>VLOOKUP(J253,Ref!L:M,2,0)</f>
        <v>#N/A</v>
      </c>
      <c r="K253" t="s">
        <v>1498</v>
      </c>
      <c r="L253" t="s">
        <v>1499</v>
      </c>
      <c r="M253" t="s">
        <v>1499</v>
      </c>
      <c r="N253" t="s">
        <v>1499</v>
      </c>
      <c r="R253">
        <v>4233</v>
      </c>
      <c r="S253">
        <v>500</v>
      </c>
    </row>
    <row r="254" spans="1:19" x14ac:dyDescent="0.3">
      <c r="A254">
        <v>2017</v>
      </c>
      <c r="C254" t="str">
        <f>IF(GETPIVOTDATA("PS % recovery",Sheet4!$B$5,"Parish Name",K254)&gt;99.949%,"OK","No")</f>
        <v>OK</v>
      </c>
      <c r="D254" t="e">
        <f>VLOOKUP(J254,'Ref2'!C:E,3,0)</f>
        <v>#N/A</v>
      </c>
      <c r="E254">
        <v>153</v>
      </c>
      <c r="I254" t="e">
        <f>VLOOKUP(J254,Ref!L:M,2,0)</f>
        <v>#N/A</v>
      </c>
      <c r="J254" t="s">
        <v>1333</v>
      </c>
      <c r="K254" t="s">
        <v>327</v>
      </c>
      <c r="L254" t="s">
        <v>698</v>
      </c>
      <c r="M254" t="s">
        <v>22</v>
      </c>
      <c r="N254" t="s">
        <v>16</v>
      </c>
      <c r="R254">
        <v>22965</v>
      </c>
      <c r="S254">
        <v>22965</v>
      </c>
    </row>
    <row r="255" spans="1:19" x14ac:dyDescent="0.3">
      <c r="A255">
        <v>2017</v>
      </c>
      <c r="C255" t="str">
        <f>IF(GETPIVOTDATA("PS % recovery",Sheet4!$B$5,"Parish Name",K255)&gt;99.949%,"OK","No")</f>
        <v>OK</v>
      </c>
      <c r="D255" t="str">
        <f>VLOOKUP(J255,'Ref2'!C:E,3,0)</f>
        <v>LLF</v>
      </c>
      <c r="E255">
        <v>153</v>
      </c>
      <c r="I255" t="e">
        <f>VLOOKUP(J255,Ref!L:M,2,0)</f>
        <v>#N/A</v>
      </c>
      <c r="J255" t="s">
        <v>1335</v>
      </c>
      <c r="K255" t="s">
        <v>329</v>
      </c>
      <c r="L255" t="s">
        <v>702</v>
      </c>
      <c r="M255" t="s">
        <v>22</v>
      </c>
      <c r="N255" t="s">
        <v>16</v>
      </c>
      <c r="R255">
        <v>60543</v>
      </c>
      <c r="S255">
        <v>60543</v>
      </c>
    </row>
    <row r="256" spans="1:19" x14ac:dyDescent="0.3">
      <c r="A256">
        <v>2017</v>
      </c>
      <c r="C256" t="str">
        <f>IF(GETPIVOTDATA("PS % recovery",Sheet4!$B$5,"Parish Name",K256)&gt;99.949%,"OK","No")</f>
        <v>OK</v>
      </c>
      <c r="D256" t="e">
        <f>VLOOKUP(J256,'Ref2'!C:E,3,0)</f>
        <v>#N/A</v>
      </c>
      <c r="E256">
        <v>153</v>
      </c>
      <c r="I256" t="e">
        <f>VLOOKUP(J256,Ref!L:M,2,0)</f>
        <v>#N/A</v>
      </c>
      <c r="J256" t="s">
        <v>1337</v>
      </c>
      <c r="K256" t="s">
        <v>331</v>
      </c>
      <c r="L256" t="s">
        <v>704</v>
      </c>
      <c r="M256" t="s">
        <v>25</v>
      </c>
      <c r="N256" t="s">
        <v>16</v>
      </c>
      <c r="R256">
        <v>70058</v>
      </c>
      <c r="S256">
        <v>70058</v>
      </c>
    </row>
    <row r="257" spans="1:19" x14ac:dyDescent="0.3">
      <c r="A257">
        <v>2017</v>
      </c>
      <c r="C257" t="str">
        <f>IF(GETPIVOTDATA("PS % recovery",Sheet4!$B$5,"Parish Name",K257)&gt;99.949%,"OK","No")</f>
        <v>OK</v>
      </c>
      <c r="D257" t="e">
        <f>VLOOKUP(J257,'Ref2'!C:E,3,0)</f>
        <v>#N/A</v>
      </c>
      <c r="E257">
        <v>153</v>
      </c>
      <c r="I257" t="e">
        <f>VLOOKUP(J257,Ref!L:M,2,0)</f>
        <v>#N/A</v>
      </c>
      <c r="J257" t="s">
        <v>1339</v>
      </c>
      <c r="K257" t="s">
        <v>332</v>
      </c>
      <c r="L257" t="s">
        <v>718</v>
      </c>
      <c r="M257" t="s">
        <v>25</v>
      </c>
      <c r="N257" t="s">
        <v>16</v>
      </c>
      <c r="R257">
        <v>17469</v>
      </c>
      <c r="S257">
        <v>17469</v>
      </c>
    </row>
    <row r="258" spans="1:19" x14ac:dyDescent="0.3">
      <c r="A258">
        <v>2017</v>
      </c>
      <c r="C258" t="str">
        <f>IF(GETPIVOTDATA("PS % recovery",Sheet4!$B$5,"Parish Name",K258)&gt;99.949%,"OK","No")</f>
        <v>No</v>
      </c>
      <c r="D258" t="e">
        <f>VLOOKUP(J258,'Ref2'!C:E,3,0)</f>
        <v>#N/A</v>
      </c>
      <c r="E258">
        <v>13</v>
      </c>
      <c r="I258" t="e">
        <f>VLOOKUP(J258,Ref!L:M,2,0)</f>
        <v>#N/A</v>
      </c>
      <c r="J258" t="s">
        <v>1341</v>
      </c>
      <c r="K258" t="s">
        <v>333</v>
      </c>
      <c r="L258" t="s">
        <v>718</v>
      </c>
      <c r="M258" t="s">
        <v>25</v>
      </c>
      <c r="N258" t="s">
        <v>16</v>
      </c>
      <c r="R258">
        <v>2119</v>
      </c>
      <c r="S258">
        <v>2119</v>
      </c>
    </row>
    <row r="259" spans="1:19" x14ac:dyDescent="0.3">
      <c r="A259">
        <v>2017</v>
      </c>
      <c r="C259" t="str">
        <f>IF(GETPIVOTDATA("PS % recovery",Sheet4!$B$5,"Parish Name",K259)&gt;99.949%,"OK","No")</f>
        <v>No</v>
      </c>
      <c r="D259" t="e">
        <f>VLOOKUP(J259,'Ref2'!C:E,3,0)</f>
        <v>#N/A</v>
      </c>
      <c r="E259">
        <v>27</v>
      </c>
      <c r="I259" t="e">
        <f>VLOOKUP(J259,Ref!L:M,2,0)</f>
        <v>#N/A</v>
      </c>
      <c r="J259" t="s">
        <v>841</v>
      </c>
      <c r="K259" t="s">
        <v>334</v>
      </c>
      <c r="L259" t="s">
        <v>706</v>
      </c>
      <c r="M259" t="s">
        <v>25</v>
      </c>
      <c r="N259" t="s">
        <v>16</v>
      </c>
      <c r="R259">
        <v>19592</v>
      </c>
      <c r="S259">
        <v>19592</v>
      </c>
    </row>
    <row r="260" spans="1:19" x14ac:dyDescent="0.3">
      <c r="A260">
        <v>2017</v>
      </c>
      <c r="C260" t="str">
        <f>IF(GETPIVOTDATA("PS % recovery",Sheet4!$B$5,"Parish Name",K260)&gt;99.949%,"OK","No")</f>
        <v>OK</v>
      </c>
      <c r="D260" t="e">
        <f>VLOOKUP(J260,'Ref2'!C:E,3,0)</f>
        <v>#N/A</v>
      </c>
      <c r="E260">
        <v>153</v>
      </c>
      <c r="I260" t="e">
        <f>VLOOKUP(J260,Ref!L:M,2,0)</f>
        <v>#N/A</v>
      </c>
      <c r="J260" t="s">
        <v>844</v>
      </c>
      <c r="K260" t="s">
        <v>336</v>
      </c>
      <c r="L260" t="s">
        <v>706</v>
      </c>
      <c r="M260" t="s">
        <v>25</v>
      </c>
      <c r="N260" t="s">
        <v>16</v>
      </c>
      <c r="R260">
        <v>5689</v>
      </c>
      <c r="S260">
        <v>5689</v>
      </c>
    </row>
    <row r="261" spans="1:19" x14ac:dyDescent="0.3">
      <c r="A261">
        <v>2017</v>
      </c>
      <c r="C261" t="str">
        <f>IF(GETPIVOTDATA("PS % recovery",Sheet4!$B$5,"Parish Name",K261)&gt;99.949%,"OK","No")</f>
        <v>OK</v>
      </c>
      <c r="D261" t="e">
        <f>VLOOKUP(J261,'Ref2'!C:E,3,0)</f>
        <v>#N/A</v>
      </c>
      <c r="E261">
        <v>153</v>
      </c>
      <c r="I261" t="e">
        <f>VLOOKUP(J261,Ref!L:M,2,0)</f>
        <v>#N/A</v>
      </c>
      <c r="J261" t="s">
        <v>842</v>
      </c>
      <c r="K261" t="s">
        <v>338</v>
      </c>
      <c r="L261" t="s">
        <v>706</v>
      </c>
      <c r="M261" t="s">
        <v>25</v>
      </c>
      <c r="N261" t="s">
        <v>16</v>
      </c>
      <c r="R261">
        <v>20650</v>
      </c>
      <c r="S261">
        <v>20650</v>
      </c>
    </row>
    <row r="262" spans="1:19" x14ac:dyDescent="0.3">
      <c r="A262">
        <v>2017</v>
      </c>
      <c r="C262" t="str">
        <f>IF(GETPIVOTDATA("PS % recovery",Sheet4!$B$5,"Parish Name",K262)&gt;99.949%,"OK","No")</f>
        <v>OK</v>
      </c>
      <c r="D262" t="e">
        <f>VLOOKUP(J262,'Ref2'!C:E,3,0)</f>
        <v>#N/A</v>
      </c>
      <c r="E262">
        <v>142</v>
      </c>
      <c r="I262" t="e">
        <f>VLOOKUP(J262,Ref!L:M,2,0)</f>
        <v>#N/A</v>
      </c>
      <c r="J262" t="s">
        <v>1346</v>
      </c>
      <c r="K262" t="s">
        <v>335</v>
      </c>
      <c r="L262" t="s">
        <v>714</v>
      </c>
      <c r="M262" t="s">
        <v>25</v>
      </c>
      <c r="N262" t="s">
        <v>16</v>
      </c>
      <c r="R262">
        <v>2842</v>
      </c>
      <c r="S262">
        <v>2842</v>
      </c>
    </row>
    <row r="263" spans="1:19" x14ac:dyDescent="0.3">
      <c r="A263">
        <v>2017</v>
      </c>
      <c r="C263" t="str">
        <f>IF(GETPIVOTDATA("PS % recovery",Sheet4!$B$5,"Parish Name",K263)&gt;99.949%,"OK","No")</f>
        <v>No</v>
      </c>
      <c r="D263" t="e">
        <f>VLOOKUP(J263,'Ref2'!C:E,3,0)</f>
        <v>#N/A</v>
      </c>
      <c r="E263">
        <v>137</v>
      </c>
      <c r="I263" t="e">
        <f>VLOOKUP(J263,Ref!L:M,2,0)</f>
        <v>#N/A</v>
      </c>
      <c r="J263" t="s">
        <v>1348</v>
      </c>
      <c r="K263" t="s">
        <v>341</v>
      </c>
      <c r="L263" t="s">
        <v>714</v>
      </c>
      <c r="M263" t="s">
        <v>25</v>
      </c>
      <c r="N263" t="s">
        <v>16</v>
      </c>
      <c r="R263">
        <v>44507</v>
      </c>
      <c r="S263">
        <v>44507</v>
      </c>
    </row>
    <row r="264" spans="1:19" x14ac:dyDescent="0.3">
      <c r="A264">
        <v>2017</v>
      </c>
      <c r="C264" t="str">
        <f>IF(GETPIVOTDATA("PS % recovery",Sheet4!$B$5,"Parish Name",K264)&gt;99.949%,"OK","No")</f>
        <v>OK</v>
      </c>
      <c r="D264" t="e">
        <f>VLOOKUP(J264,'Ref2'!C:E,3,0)</f>
        <v>#N/A</v>
      </c>
      <c r="E264">
        <v>153</v>
      </c>
      <c r="I264" t="e">
        <f>VLOOKUP(J264,Ref!L:M,2,0)</f>
        <v>#N/A</v>
      </c>
      <c r="J264" t="s">
        <v>1350</v>
      </c>
      <c r="K264" t="s">
        <v>343</v>
      </c>
      <c r="L264" t="s">
        <v>714</v>
      </c>
      <c r="M264" t="s">
        <v>25</v>
      </c>
      <c r="N264" t="s">
        <v>16</v>
      </c>
      <c r="R264">
        <v>10221</v>
      </c>
      <c r="S264">
        <v>10221</v>
      </c>
    </row>
    <row r="265" spans="1:19" x14ac:dyDescent="0.3">
      <c r="A265">
        <v>2017</v>
      </c>
      <c r="C265" t="str">
        <f>IF(GETPIVOTDATA("PS % recovery",Sheet4!$B$5,"Parish Name",K265)&gt;99.949%,"OK","No")</f>
        <v>OK</v>
      </c>
      <c r="D265" t="e">
        <f>VLOOKUP(J265,'Ref2'!C:E,3,0)</f>
        <v>#N/A</v>
      </c>
      <c r="E265">
        <v>133</v>
      </c>
      <c r="I265" t="e">
        <f>VLOOKUP(J265,Ref!L:M,2,0)</f>
        <v>#N/A</v>
      </c>
      <c r="J265" t="s">
        <v>1352</v>
      </c>
      <c r="K265" t="s">
        <v>337</v>
      </c>
      <c r="L265" t="s">
        <v>708</v>
      </c>
      <c r="M265" t="s">
        <v>25</v>
      </c>
      <c r="N265" t="s">
        <v>16</v>
      </c>
      <c r="R265">
        <v>18978</v>
      </c>
      <c r="S265">
        <v>18978</v>
      </c>
    </row>
    <row r="266" spans="1:19" x14ac:dyDescent="0.3">
      <c r="A266">
        <v>2017</v>
      </c>
      <c r="C266" t="str">
        <f>IF(GETPIVOTDATA("PS % recovery",Sheet4!$B$5,"Parish Name",K266)&gt;99.949%,"OK","No")</f>
        <v>OK</v>
      </c>
      <c r="D266" t="e">
        <f>VLOOKUP(J266,'Ref2'!C:E,3,0)</f>
        <v>#N/A</v>
      </c>
      <c r="E266">
        <v>153</v>
      </c>
      <c r="I266" t="e">
        <f>VLOOKUP(J266,Ref!L:M,2,0)</f>
        <v>#N/A</v>
      </c>
      <c r="J266" t="s">
        <v>1354</v>
      </c>
      <c r="K266" t="s">
        <v>346</v>
      </c>
      <c r="L266" t="s">
        <v>708</v>
      </c>
      <c r="M266" t="s">
        <v>25</v>
      </c>
      <c r="N266" t="s">
        <v>16</v>
      </c>
      <c r="R266">
        <v>19613</v>
      </c>
      <c r="S266">
        <v>19613</v>
      </c>
    </row>
    <row r="267" spans="1:19" x14ac:dyDescent="0.3">
      <c r="A267">
        <v>2017</v>
      </c>
      <c r="C267" t="str">
        <f>IF(GETPIVOTDATA("PS % recovery",Sheet4!$B$5,"Parish Name",K267)&gt;99.949%,"OK","No")</f>
        <v>No</v>
      </c>
      <c r="D267" t="e">
        <f>VLOOKUP(J267,'Ref2'!C:E,3,0)</f>
        <v>#N/A</v>
      </c>
      <c r="E267">
        <v>95</v>
      </c>
      <c r="I267" t="e">
        <f>VLOOKUP(J267,Ref!L:M,2,0)</f>
        <v>#N/A</v>
      </c>
      <c r="J267" t="s">
        <v>1356</v>
      </c>
      <c r="K267" t="s">
        <v>345</v>
      </c>
      <c r="L267" t="s">
        <v>708</v>
      </c>
      <c r="M267" t="s">
        <v>25</v>
      </c>
      <c r="N267" t="s">
        <v>16</v>
      </c>
      <c r="R267">
        <v>15592</v>
      </c>
      <c r="S267">
        <v>15592</v>
      </c>
    </row>
    <row r="268" spans="1:19" x14ac:dyDescent="0.3">
      <c r="A268">
        <v>2017</v>
      </c>
      <c r="C268" t="str">
        <f>IF(GETPIVOTDATA("PS % recovery",Sheet4!$B$5,"Parish Name",K268)&gt;99.949%,"OK","No")</f>
        <v>No</v>
      </c>
      <c r="D268" t="e">
        <f>VLOOKUP(J268,'Ref2'!C:E,3,0)</f>
        <v>#N/A</v>
      </c>
      <c r="E268">
        <v>116</v>
      </c>
      <c r="I268" t="e">
        <f>VLOOKUP(J268,Ref!L:M,2,0)</f>
        <v>#N/A</v>
      </c>
      <c r="J268" t="s">
        <v>1358</v>
      </c>
      <c r="K268" t="s">
        <v>339</v>
      </c>
      <c r="L268" t="s">
        <v>710</v>
      </c>
      <c r="M268" t="s">
        <v>25</v>
      </c>
      <c r="N268" t="s">
        <v>16</v>
      </c>
      <c r="R268">
        <v>20235</v>
      </c>
      <c r="S268">
        <v>20235</v>
      </c>
    </row>
    <row r="269" spans="1:19" x14ac:dyDescent="0.3">
      <c r="A269">
        <v>2017</v>
      </c>
      <c r="C269" t="str">
        <f>IF(GETPIVOTDATA("PS % recovery",Sheet4!$B$5,"Parish Name",K269)&gt;99.949%,"OK","No")</f>
        <v>No</v>
      </c>
      <c r="D269" t="e">
        <f>VLOOKUP(J269,'Ref2'!C:E,3,0)</f>
        <v>#N/A</v>
      </c>
      <c r="E269">
        <v>90</v>
      </c>
      <c r="I269" t="e">
        <f>VLOOKUP(J269,Ref!L:M,2,0)</f>
        <v>#N/A</v>
      </c>
      <c r="J269" t="s">
        <v>1360</v>
      </c>
      <c r="K269" t="s">
        <v>347</v>
      </c>
      <c r="L269" t="s">
        <v>710</v>
      </c>
      <c r="M269" t="s">
        <v>25</v>
      </c>
      <c r="N269" t="s">
        <v>16</v>
      </c>
      <c r="R269">
        <v>14907</v>
      </c>
      <c r="S269">
        <v>14907</v>
      </c>
    </row>
    <row r="270" spans="1:19" x14ac:dyDescent="0.3">
      <c r="A270">
        <v>2017</v>
      </c>
      <c r="C270" t="str">
        <f>IF(GETPIVOTDATA("PS % recovery",Sheet4!$B$5,"Parish Name",K270)&gt;99.949%,"OK","No")</f>
        <v>No</v>
      </c>
      <c r="D270" t="e">
        <f>VLOOKUP(J270,'Ref2'!C:E,3,0)</f>
        <v>#N/A</v>
      </c>
      <c r="E270">
        <v>64</v>
      </c>
      <c r="I270" t="e">
        <f>VLOOKUP(J270,Ref!L:M,2,0)</f>
        <v>#N/A</v>
      </c>
      <c r="J270" t="s">
        <v>1362</v>
      </c>
      <c r="K270" t="s">
        <v>342</v>
      </c>
      <c r="L270" t="s">
        <v>710</v>
      </c>
      <c r="M270" t="s">
        <v>25</v>
      </c>
      <c r="N270" t="s">
        <v>16</v>
      </c>
      <c r="R270">
        <v>2931</v>
      </c>
      <c r="S270">
        <v>1700</v>
      </c>
    </row>
    <row r="271" spans="1:19" x14ac:dyDescent="0.3">
      <c r="A271">
        <v>2017</v>
      </c>
      <c r="C271" t="str">
        <f>IF(GETPIVOTDATA("PS % recovery",Sheet4!$B$5,"Parish Name",K271)&gt;99.949%,"OK","No")</f>
        <v>OK</v>
      </c>
      <c r="D271" t="str">
        <f>VLOOKUP(J271,'Ref2'!C:E,3,0)</f>
        <v>LLF</v>
      </c>
      <c r="E271">
        <v>153</v>
      </c>
      <c r="I271" t="e">
        <f>VLOOKUP(J271,Ref!L:M,2,0)</f>
        <v>#N/A</v>
      </c>
      <c r="J271" t="s">
        <v>1364</v>
      </c>
      <c r="K271" t="s">
        <v>340</v>
      </c>
      <c r="L271" t="s">
        <v>712</v>
      </c>
      <c r="M271" t="s">
        <v>25</v>
      </c>
      <c r="N271" t="s">
        <v>16</v>
      </c>
      <c r="R271">
        <v>68788</v>
      </c>
      <c r="S271">
        <v>68788</v>
      </c>
    </row>
    <row r="272" spans="1:19" x14ac:dyDescent="0.3">
      <c r="A272">
        <v>2017</v>
      </c>
      <c r="C272" t="str">
        <f>IF(GETPIVOTDATA("PS % recovery",Sheet4!$B$5,"Parish Name",K272)&gt;99.949%,"OK","No")</f>
        <v>OK</v>
      </c>
      <c r="D272" t="e">
        <f>VLOOKUP(J272,'Ref2'!C:E,3,0)</f>
        <v>#N/A</v>
      </c>
      <c r="E272">
        <v>153</v>
      </c>
      <c r="I272" t="e">
        <f>VLOOKUP(J272,Ref!L:M,2,0)</f>
        <v>#N/A</v>
      </c>
      <c r="J272" t="s">
        <v>1366</v>
      </c>
      <c r="K272" t="s">
        <v>344</v>
      </c>
      <c r="L272" t="s">
        <v>718</v>
      </c>
      <c r="M272" t="s">
        <v>25</v>
      </c>
      <c r="N272" t="s">
        <v>16</v>
      </c>
      <c r="R272">
        <v>17392</v>
      </c>
      <c r="S272">
        <v>17392</v>
      </c>
    </row>
    <row r="273" spans="1:19" x14ac:dyDescent="0.3">
      <c r="A273">
        <v>2017</v>
      </c>
      <c r="C273" t="str">
        <f>IF(GETPIVOTDATA("PS % recovery",Sheet4!$B$5,"Parish Name",K273)&gt;99.949%,"OK","No")</f>
        <v>OK</v>
      </c>
      <c r="D273" t="e">
        <f>VLOOKUP(J273,'Ref2'!C:E,3,0)</f>
        <v>#N/A</v>
      </c>
      <c r="E273">
        <v>153</v>
      </c>
      <c r="I273" t="e">
        <f>VLOOKUP(J273,Ref!L:M,2,0)</f>
        <v>#N/A</v>
      </c>
      <c r="J273" t="s">
        <v>1368</v>
      </c>
      <c r="K273" t="s">
        <v>348</v>
      </c>
      <c r="L273" t="s">
        <v>718</v>
      </c>
      <c r="M273" t="s">
        <v>25</v>
      </c>
      <c r="N273" t="s">
        <v>16</v>
      </c>
      <c r="R273">
        <v>11226</v>
      </c>
      <c r="S273">
        <v>11226</v>
      </c>
    </row>
    <row r="274" spans="1:19" x14ac:dyDescent="0.3">
      <c r="A274">
        <v>2017</v>
      </c>
      <c r="C274" t="str">
        <f>IF(GETPIVOTDATA("PS % recovery",Sheet4!$B$5,"Parish Name",K274)&gt;99.949%,"OK","No")</f>
        <v>No</v>
      </c>
      <c r="D274" t="e">
        <f>VLOOKUP(J274,'Ref2'!C:E,3,0)</f>
        <v>#N/A</v>
      </c>
      <c r="E274">
        <v>153</v>
      </c>
      <c r="I274" t="e">
        <f>VLOOKUP(J274,Ref!L:M,2,0)</f>
        <v>#N/A</v>
      </c>
      <c r="J274" t="s">
        <v>846</v>
      </c>
      <c r="K274" t="s">
        <v>349</v>
      </c>
      <c r="L274" t="s">
        <v>716</v>
      </c>
      <c r="M274" t="s">
        <v>25</v>
      </c>
      <c r="N274" t="s">
        <v>16</v>
      </c>
      <c r="R274">
        <v>62953</v>
      </c>
      <c r="S274">
        <v>62953</v>
      </c>
    </row>
    <row r="275" spans="1:19" x14ac:dyDescent="0.3">
      <c r="A275">
        <v>2017</v>
      </c>
      <c r="C275" t="str">
        <f>IF(GETPIVOTDATA("PS % recovery",Sheet4!$B$5,"Parish Name",K275)&gt;99.949%,"OK","No")</f>
        <v>OK</v>
      </c>
      <c r="D275" t="e">
        <f>VLOOKUP(J275,'Ref2'!C:E,3,0)</f>
        <v>#N/A</v>
      </c>
      <c r="E275">
        <v>153</v>
      </c>
      <c r="I275" t="e">
        <f>VLOOKUP(J275,Ref!L:M,2,0)</f>
        <v>#N/A</v>
      </c>
      <c r="J275" t="s">
        <v>1371</v>
      </c>
      <c r="K275" t="s">
        <v>351</v>
      </c>
      <c r="L275" t="s">
        <v>728</v>
      </c>
      <c r="M275" t="s">
        <v>28</v>
      </c>
      <c r="N275" t="s">
        <v>16</v>
      </c>
      <c r="R275">
        <v>9360</v>
      </c>
      <c r="S275">
        <v>9360</v>
      </c>
    </row>
    <row r="276" spans="1:19" x14ac:dyDescent="0.3">
      <c r="A276">
        <v>2017</v>
      </c>
      <c r="C276" t="str">
        <f>IF(GETPIVOTDATA("PS % recovery",Sheet4!$B$5,"Parish Name",K276)&gt;99.949%,"OK","No")</f>
        <v>No</v>
      </c>
      <c r="D276" t="e">
        <f>VLOOKUP(J276,'Ref2'!C:E,3,0)</f>
        <v>#N/A</v>
      </c>
      <c r="E276">
        <v>153</v>
      </c>
      <c r="I276" t="e">
        <f>VLOOKUP(J276,Ref!L:M,2,0)</f>
        <v>#N/A</v>
      </c>
      <c r="J276" t="s">
        <v>1380</v>
      </c>
      <c r="K276" t="s">
        <v>352</v>
      </c>
      <c r="L276" t="s">
        <v>730</v>
      </c>
      <c r="M276" t="s">
        <v>28</v>
      </c>
      <c r="N276" t="s">
        <v>16</v>
      </c>
      <c r="R276">
        <v>14699</v>
      </c>
      <c r="S276">
        <v>14699</v>
      </c>
    </row>
    <row r="277" spans="1:19" x14ac:dyDescent="0.3">
      <c r="A277">
        <v>2017</v>
      </c>
      <c r="C277" t="str">
        <f>IF(GETPIVOTDATA("PS % recovery",Sheet4!$B$5,"Parish Name",K277)&gt;99.949%,"OK","No")</f>
        <v>OK</v>
      </c>
      <c r="D277" t="e">
        <f>VLOOKUP(J277,'Ref2'!C:E,3,0)</f>
        <v>#N/A</v>
      </c>
      <c r="E277">
        <v>153</v>
      </c>
      <c r="I277" t="e">
        <f>VLOOKUP(J277,Ref!L:M,2,0)</f>
        <v>#N/A</v>
      </c>
      <c r="J277" t="s">
        <v>1384</v>
      </c>
      <c r="K277" t="s">
        <v>353</v>
      </c>
      <c r="L277" t="s">
        <v>720</v>
      </c>
      <c r="M277" t="s">
        <v>28</v>
      </c>
      <c r="N277" t="s">
        <v>16</v>
      </c>
      <c r="R277">
        <v>139524</v>
      </c>
      <c r="S277">
        <v>139524</v>
      </c>
    </row>
    <row r="278" spans="1:19" x14ac:dyDescent="0.3">
      <c r="A278">
        <v>2017</v>
      </c>
      <c r="C278" t="str">
        <f>IF(GETPIVOTDATA("PS % recovery",Sheet4!$B$5,"Parish Name",K278)&gt;99.949%,"OK","No")</f>
        <v>OK</v>
      </c>
      <c r="D278" t="e">
        <f>VLOOKUP(J278,'Ref2'!C:E,3,0)</f>
        <v>#N/A</v>
      </c>
      <c r="E278">
        <v>153</v>
      </c>
      <c r="I278" t="e">
        <f>VLOOKUP(J278,Ref!L:M,2,0)</f>
        <v>#N/A</v>
      </c>
      <c r="J278" t="s">
        <v>1386</v>
      </c>
      <c r="K278" t="s">
        <v>354</v>
      </c>
      <c r="L278" t="s">
        <v>722</v>
      </c>
      <c r="M278" t="s">
        <v>28</v>
      </c>
      <c r="N278" t="s">
        <v>16</v>
      </c>
      <c r="R278">
        <v>57700</v>
      </c>
      <c r="S278">
        <v>57700</v>
      </c>
    </row>
    <row r="279" spans="1:19" x14ac:dyDescent="0.3">
      <c r="A279">
        <v>2017</v>
      </c>
      <c r="C279" t="e">
        <f>IF(GETPIVOTDATA("PS % recovery",Sheet4!$B$5,"Parish Name",K279)&gt;99.949%,"OK","No")</f>
        <v>#REF!</v>
      </c>
      <c r="D279" t="e">
        <f>VLOOKUP(J279,'Ref2'!C:E,3,0)</f>
        <v>#N/A</v>
      </c>
      <c r="E279" t="e">
        <v>#N/A</v>
      </c>
      <c r="I279" t="e">
        <f>VLOOKUP(J279,Ref!L:M,2,0)</f>
        <v>#N/A</v>
      </c>
      <c r="K279" t="s">
        <v>1500</v>
      </c>
      <c r="L279" t="s">
        <v>1499</v>
      </c>
      <c r="M279" t="s">
        <v>1499</v>
      </c>
      <c r="N279" t="s">
        <v>1499</v>
      </c>
      <c r="R279">
        <v>7905</v>
      </c>
      <c r="S279">
        <v>7904.75</v>
      </c>
    </row>
    <row r="280" spans="1:19" x14ac:dyDescent="0.3">
      <c r="A280">
        <v>2017</v>
      </c>
      <c r="C280" t="str">
        <f>IF(GETPIVOTDATA("PS % recovery",Sheet4!$B$5,"Parish Name",K280)&gt;99.949%,"OK","No")</f>
        <v>No</v>
      </c>
      <c r="D280" t="e">
        <f>VLOOKUP(J280,'Ref2'!C:E,3,0)</f>
        <v>#N/A</v>
      </c>
      <c r="E280">
        <v>126</v>
      </c>
      <c r="I280" t="e">
        <f>VLOOKUP(J280,Ref!L:M,2,0)</f>
        <v>#N/A</v>
      </c>
      <c r="J280" t="s">
        <v>1388</v>
      </c>
      <c r="K280" t="s">
        <v>355</v>
      </c>
      <c r="L280" t="s">
        <v>728</v>
      </c>
      <c r="M280" t="s">
        <v>28</v>
      </c>
      <c r="N280" t="s">
        <v>16</v>
      </c>
      <c r="R280">
        <v>40278</v>
      </c>
      <c r="S280">
        <v>40278</v>
      </c>
    </row>
    <row r="281" spans="1:19" x14ac:dyDescent="0.3">
      <c r="A281">
        <v>2017</v>
      </c>
      <c r="C281" t="str">
        <f>IF(GETPIVOTDATA("PS % recovery",Sheet4!$B$5,"Parish Name",K281)&gt;99.949%,"OK","No")</f>
        <v>OK</v>
      </c>
      <c r="D281" t="e">
        <f>VLOOKUP(J281,'Ref2'!C:E,3,0)</f>
        <v>#N/A</v>
      </c>
      <c r="E281">
        <v>153</v>
      </c>
      <c r="I281" t="e">
        <f>VLOOKUP(J281,Ref!L:M,2,0)</f>
        <v>#N/A</v>
      </c>
      <c r="J281" t="s">
        <v>1373</v>
      </c>
      <c r="K281" t="s">
        <v>356</v>
      </c>
      <c r="L281" t="s">
        <v>728</v>
      </c>
      <c r="M281" t="s">
        <v>28</v>
      </c>
      <c r="N281" t="s">
        <v>16</v>
      </c>
      <c r="R281">
        <v>9387</v>
      </c>
      <c r="S281">
        <v>9387</v>
      </c>
    </row>
    <row r="282" spans="1:19" x14ac:dyDescent="0.3">
      <c r="A282">
        <v>2017</v>
      </c>
      <c r="C282" t="str">
        <f>IF(GETPIVOTDATA("PS % recovery",Sheet4!$B$5,"Parish Name",K282)&gt;99.949%,"OK","No")</f>
        <v>No</v>
      </c>
      <c r="D282" t="e">
        <f>VLOOKUP(J282,'Ref2'!C:E,3,0)</f>
        <v>#N/A</v>
      </c>
      <c r="E282">
        <v>21</v>
      </c>
      <c r="I282" t="e">
        <f>VLOOKUP(J282,Ref!L:M,2,0)</f>
        <v>#N/A</v>
      </c>
      <c r="J282" t="s">
        <v>1390</v>
      </c>
      <c r="K282" t="s">
        <v>357</v>
      </c>
      <c r="L282" t="s">
        <v>724</v>
      </c>
      <c r="M282" t="s">
        <v>28</v>
      </c>
      <c r="N282" t="s">
        <v>16</v>
      </c>
      <c r="R282">
        <v>44239</v>
      </c>
      <c r="S282">
        <v>24000</v>
      </c>
    </row>
    <row r="283" spans="1:19" x14ac:dyDescent="0.3">
      <c r="A283">
        <v>2017</v>
      </c>
      <c r="C283" t="str">
        <f>IF(GETPIVOTDATA("PS % recovery",Sheet4!$B$5,"Parish Name",K283)&gt;99.949%,"OK","No")</f>
        <v>OK</v>
      </c>
      <c r="D283" t="e">
        <f>VLOOKUP(J283,'Ref2'!C:E,3,0)</f>
        <v>#N/A</v>
      </c>
      <c r="E283">
        <v>153</v>
      </c>
      <c r="I283" t="e">
        <f>VLOOKUP(J283,Ref!L:M,2,0)</f>
        <v>#N/A</v>
      </c>
      <c r="J283" t="s">
        <v>1392</v>
      </c>
      <c r="K283" t="s">
        <v>358</v>
      </c>
      <c r="L283" t="s">
        <v>726</v>
      </c>
      <c r="M283" t="s">
        <v>28</v>
      </c>
      <c r="N283" t="s">
        <v>16</v>
      </c>
      <c r="R283">
        <v>21941</v>
      </c>
      <c r="S283">
        <v>21941</v>
      </c>
    </row>
    <row r="284" spans="1:19" x14ac:dyDescent="0.3">
      <c r="A284">
        <v>2017</v>
      </c>
      <c r="C284" t="str">
        <f>IF(GETPIVOTDATA("PS % recovery",Sheet4!$B$5,"Parish Name",K284)&gt;99.949%,"OK","No")</f>
        <v>No</v>
      </c>
      <c r="D284" t="e">
        <f>VLOOKUP(J284,'Ref2'!C:E,3,0)</f>
        <v>#N/A</v>
      </c>
      <c r="E284">
        <v>119</v>
      </c>
      <c r="I284" t="e">
        <f>VLOOKUP(J284,Ref!L:M,2,0)</f>
        <v>#N/A</v>
      </c>
      <c r="J284" t="s">
        <v>847</v>
      </c>
      <c r="K284" t="s">
        <v>359</v>
      </c>
      <c r="L284" t="s">
        <v>728</v>
      </c>
      <c r="M284" t="s">
        <v>28</v>
      </c>
      <c r="N284" t="s">
        <v>16</v>
      </c>
      <c r="R284">
        <v>92094</v>
      </c>
      <c r="S284">
        <v>92094</v>
      </c>
    </row>
    <row r="285" spans="1:19" x14ac:dyDescent="0.3">
      <c r="A285">
        <v>2017</v>
      </c>
      <c r="C285" t="str">
        <f>IF(GETPIVOTDATA("PS % recovery",Sheet4!$B$5,"Parish Name",K285)&gt;99.949%,"OK","No")</f>
        <v>OK</v>
      </c>
      <c r="D285" t="e">
        <f>VLOOKUP(J285,'Ref2'!C:E,3,0)</f>
        <v>#N/A</v>
      </c>
      <c r="E285">
        <v>153</v>
      </c>
      <c r="I285" t="e">
        <f>VLOOKUP(J285,Ref!L:M,2,0)</f>
        <v>#N/A</v>
      </c>
      <c r="J285" t="s">
        <v>1376</v>
      </c>
      <c r="K285" t="s">
        <v>360</v>
      </c>
      <c r="L285" t="s">
        <v>728</v>
      </c>
      <c r="M285" t="s">
        <v>28</v>
      </c>
      <c r="N285" t="s">
        <v>16</v>
      </c>
      <c r="R285">
        <v>63497</v>
      </c>
      <c r="S285">
        <v>63497</v>
      </c>
    </row>
    <row r="286" spans="1:19" x14ac:dyDescent="0.3">
      <c r="A286">
        <v>2017</v>
      </c>
      <c r="C286" t="str">
        <f>IF(GETPIVOTDATA("PS % recovery",Sheet4!$B$5,"Parish Name",K286)&gt;99.949%,"OK","No")</f>
        <v>No</v>
      </c>
      <c r="D286" t="e">
        <f>VLOOKUP(J286,'Ref2'!C:E,3,0)</f>
        <v>#N/A</v>
      </c>
      <c r="E286">
        <v>72</v>
      </c>
      <c r="I286" t="e">
        <f>VLOOKUP(J286,Ref!L:M,2,0)</f>
        <v>#N/A</v>
      </c>
      <c r="J286" t="s">
        <v>1378</v>
      </c>
      <c r="K286" t="s">
        <v>361</v>
      </c>
      <c r="L286" t="s">
        <v>728</v>
      </c>
      <c r="M286" t="s">
        <v>28</v>
      </c>
      <c r="N286" t="s">
        <v>16</v>
      </c>
      <c r="R286">
        <v>16978</v>
      </c>
      <c r="S286">
        <v>12675</v>
      </c>
    </row>
    <row r="287" spans="1:19" x14ac:dyDescent="0.3">
      <c r="A287">
        <v>2017</v>
      </c>
      <c r="C287" t="str">
        <f>IF(GETPIVOTDATA("PS % recovery",Sheet4!$B$5,"Parish Name",K287)&gt;99.949%,"OK","No")</f>
        <v>No</v>
      </c>
      <c r="D287" t="e">
        <f>VLOOKUP(J287,'Ref2'!C:E,3,0)</f>
        <v>#N/A</v>
      </c>
      <c r="E287">
        <v>37</v>
      </c>
      <c r="I287" t="e">
        <f>VLOOKUP(J287,Ref!L:M,2,0)</f>
        <v>#N/A</v>
      </c>
      <c r="J287" t="s">
        <v>1398</v>
      </c>
      <c r="K287" t="s">
        <v>362</v>
      </c>
      <c r="L287" t="s">
        <v>732</v>
      </c>
      <c r="M287" t="s">
        <v>28</v>
      </c>
      <c r="N287" t="s">
        <v>16</v>
      </c>
      <c r="R287">
        <v>14925</v>
      </c>
      <c r="S287">
        <v>14925</v>
      </c>
    </row>
    <row r="288" spans="1:19" x14ac:dyDescent="0.3">
      <c r="A288">
        <v>2017</v>
      </c>
      <c r="C288" t="str">
        <f>IF(GETPIVOTDATA("PS % recovery",Sheet4!$B$5,"Parish Name",K288)&gt;99.949%,"OK","No")</f>
        <v>OK</v>
      </c>
      <c r="D288" t="e">
        <f>VLOOKUP(J288,'Ref2'!C:E,3,0)</f>
        <v>#N/A</v>
      </c>
      <c r="E288">
        <v>153</v>
      </c>
      <c r="I288" t="e">
        <f>VLOOKUP(J288,Ref!L:M,2,0)</f>
        <v>#N/A</v>
      </c>
      <c r="J288" t="s">
        <v>1394</v>
      </c>
      <c r="K288" t="s">
        <v>363</v>
      </c>
      <c r="L288" t="s">
        <v>726</v>
      </c>
      <c r="M288" t="s">
        <v>28</v>
      </c>
      <c r="N288" t="s">
        <v>16</v>
      </c>
      <c r="R288">
        <v>20248</v>
      </c>
      <c r="S288">
        <v>20248</v>
      </c>
    </row>
    <row r="289" spans="1:19" x14ac:dyDescent="0.3">
      <c r="A289">
        <v>2017</v>
      </c>
      <c r="C289" t="str">
        <f>IF(GETPIVOTDATA("PS % recovery",Sheet4!$B$5,"Parish Name",K289)&gt;99.949%,"OK","No")</f>
        <v>No</v>
      </c>
      <c r="D289" t="e">
        <f>VLOOKUP(J289,'Ref2'!C:E,3,0)</f>
        <v>#N/A</v>
      </c>
      <c r="E289">
        <v>136</v>
      </c>
      <c r="I289" t="e">
        <f>VLOOKUP(J289,Ref!L:M,2,0)</f>
        <v>#N/A</v>
      </c>
      <c r="J289" t="s">
        <v>1400</v>
      </c>
      <c r="K289" t="s">
        <v>364</v>
      </c>
      <c r="L289" t="s">
        <v>732</v>
      </c>
      <c r="M289" t="s">
        <v>28</v>
      </c>
      <c r="N289" t="s">
        <v>16</v>
      </c>
      <c r="R289">
        <v>7968</v>
      </c>
      <c r="S289">
        <v>7968</v>
      </c>
    </row>
    <row r="290" spans="1:19" x14ac:dyDescent="0.3">
      <c r="A290">
        <v>2017</v>
      </c>
      <c r="C290" t="str">
        <f>IF(GETPIVOTDATA("PS % recovery",Sheet4!$B$5,"Parish Name",K290)&gt;99.949%,"OK","No")</f>
        <v>No</v>
      </c>
      <c r="D290" t="e">
        <f>VLOOKUP(J290,'Ref2'!C:E,3,0)</f>
        <v>#N/A</v>
      </c>
      <c r="E290">
        <v>65</v>
      </c>
      <c r="I290" t="e">
        <f>VLOOKUP(J290,Ref!L:M,2,0)</f>
        <v>#N/A</v>
      </c>
      <c r="J290" t="s">
        <v>1382</v>
      </c>
      <c r="K290" t="s">
        <v>365</v>
      </c>
      <c r="L290" t="s">
        <v>730</v>
      </c>
      <c r="M290" t="s">
        <v>28</v>
      </c>
      <c r="N290" t="s">
        <v>16</v>
      </c>
      <c r="R290">
        <v>22366</v>
      </c>
      <c r="S290">
        <v>10500</v>
      </c>
    </row>
    <row r="291" spans="1:19" x14ac:dyDescent="0.3">
      <c r="A291">
        <v>2017</v>
      </c>
      <c r="C291" t="str">
        <f>IF(GETPIVOTDATA("PS % recovery",Sheet4!$B$5,"Parish Name",K291)&gt;99.949%,"OK","No")</f>
        <v>OK</v>
      </c>
      <c r="D291" t="e">
        <f>VLOOKUP(J291,'Ref2'!C:E,3,0)</f>
        <v>#N/A</v>
      </c>
      <c r="E291">
        <v>153</v>
      </c>
      <c r="I291" t="e">
        <f>VLOOKUP(J291,Ref!L:M,2,0)</f>
        <v>#N/A</v>
      </c>
      <c r="J291" t="s">
        <v>1402</v>
      </c>
      <c r="K291" t="s">
        <v>366</v>
      </c>
      <c r="L291" t="s">
        <v>732</v>
      </c>
      <c r="M291" t="s">
        <v>28</v>
      </c>
      <c r="N291" t="s">
        <v>16</v>
      </c>
      <c r="R291">
        <v>24260</v>
      </c>
      <c r="S291">
        <v>24260</v>
      </c>
    </row>
    <row r="292" spans="1:19" x14ac:dyDescent="0.3">
      <c r="A292">
        <v>2017</v>
      </c>
      <c r="C292" t="str">
        <f>IF(GETPIVOTDATA("PS % recovery",Sheet4!$B$5,"Parish Name",K292)&gt;99.949%,"OK","No")</f>
        <v>OK</v>
      </c>
      <c r="D292" t="e">
        <f>VLOOKUP(J292,'Ref2'!C:E,3,0)</f>
        <v>#N/A</v>
      </c>
      <c r="E292">
        <v>153</v>
      </c>
      <c r="I292" t="e">
        <f>VLOOKUP(J292,Ref!L:M,2,0)</f>
        <v>#N/A</v>
      </c>
      <c r="J292" t="s">
        <v>1396</v>
      </c>
      <c r="K292" t="s">
        <v>367</v>
      </c>
      <c r="L292" t="s">
        <v>726</v>
      </c>
      <c r="M292" t="s">
        <v>28</v>
      </c>
      <c r="N292" t="s">
        <v>16</v>
      </c>
      <c r="R292">
        <v>19190</v>
      </c>
      <c r="S292">
        <v>19190</v>
      </c>
    </row>
    <row r="293" spans="1:19" x14ac:dyDescent="0.3">
      <c r="A293">
        <v>2017</v>
      </c>
      <c r="C293" t="str">
        <f>IF(GETPIVOTDATA("PS % recovery",Sheet4!$B$5,"Parish Name",K293)&gt;99.949%,"OK","No")</f>
        <v>No</v>
      </c>
      <c r="D293" t="str">
        <f>VLOOKUP(J293,'Ref2'!C:E,3,0)</f>
        <v>LLF</v>
      </c>
      <c r="E293">
        <v>113</v>
      </c>
      <c r="I293" t="e">
        <f>VLOOKUP(J293,Ref!L:M,2,0)</f>
        <v>#N/A</v>
      </c>
      <c r="J293" t="s">
        <v>1404</v>
      </c>
      <c r="K293" t="s">
        <v>369</v>
      </c>
      <c r="L293" t="s">
        <v>734</v>
      </c>
      <c r="M293" t="s">
        <v>31</v>
      </c>
      <c r="N293" t="s">
        <v>16</v>
      </c>
      <c r="R293">
        <v>51857</v>
      </c>
      <c r="S293">
        <v>51857</v>
      </c>
    </row>
    <row r="294" spans="1:19" x14ac:dyDescent="0.3">
      <c r="A294">
        <v>2017</v>
      </c>
      <c r="C294" t="str">
        <f>IF(GETPIVOTDATA("PS % recovery",Sheet4!$B$5,"Parish Name",K294)&gt;99.949%,"OK","No")</f>
        <v>No</v>
      </c>
      <c r="D294" t="e">
        <f>VLOOKUP(J294,'Ref2'!C:E,3,0)</f>
        <v>#N/A</v>
      </c>
      <c r="E294">
        <v>108</v>
      </c>
      <c r="I294" t="e">
        <f>VLOOKUP(J294,Ref!L:M,2,0)</f>
        <v>#N/A</v>
      </c>
      <c r="J294" t="s">
        <v>1406</v>
      </c>
      <c r="K294" t="s">
        <v>370</v>
      </c>
      <c r="L294" t="s">
        <v>736</v>
      </c>
      <c r="M294" t="s">
        <v>31</v>
      </c>
      <c r="N294" t="s">
        <v>16</v>
      </c>
      <c r="R294">
        <v>29949</v>
      </c>
      <c r="S294">
        <v>29949</v>
      </c>
    </row>
    <row r="295" spans="1:19" x14ac:dyDescent="0.3">
      <c r="A295">
        <v>2017</v>
      </c>
      <c r="C295" t="str">
        <f>IF(GETPIVOTDATA("PS % recovery",Sheet4!$B$5,"Parish Name",K295)&gt;99.949%,"OK","No")</f>
        <v>OK</v>
      </c>
      <c r="D295" t="e">
        <f>VLOOKUP(J295,'Ref2'!C:E,3,0)</f>
        <v>#N/A</v>
      </c>
      <c r="E295">
        <v>153</v>
      </c>
      <c r="I295" t="e">
        <f>VLOOKUP(J295,Ref!L:M,2,0)</f>
        <v>#N/A</v>
      </c>
      <c r="J295" t="s">
        <v>1408</v>
      </c>
      <c r="K295" t="s">
        <v>371</v>
      </c>
      <c r="L295" t="s">
        <v>768</v>
      </c>
      <c r="M295" t="s">
        <v>31</v>
      </c>
      <c r="N295" t="s">
        <v>16</v>
      </c>
      <c r="R295">
        <v>32700</v>
      </c>
      <c r="S295">
        <v>32700</v>
      </c>
    </row>
    <row r="296" spans="1:19" x14ac:dyDescent="0.3">
      <c r="A296">
        <v>2017</v>
      </c>
      <c r="C296" t="str">
        <f>IF(GETPIVOTDATA("PS % recovery",Sheet4!$B$5,"Parish Name",K296)&gt;99.949%,"OK","No")</f>
        <v>OK</v>
      </c>
      <c r="D296" t="e">
        <f>VLOOKUP(J296,'Ref2'!C:E,3,0)</f>
        <v>#N/A</v>
      </c>
      <c r="E296">
        <v>153</v>
      </c>
      <c r="I296" t="e">
        <f>VLOOKUP(J296,Ref!L:M,2,0)</f>
        <v>#N/A</v>
      </c>
      <c r="J296" t="s">
        <v>1410</v>
      </c>
      <c r="K296" t="s">
        <v>372</v>
      </c>
      <c r="L296" t="s">
        <v>738</v>
      </c>
      <c r="M296" t="s">
        <v>31</v>
      </c>
      <c r="N296" t="s">
        <v>16</v>
      </c>
      <c r="R296">
        <v>18098</v>
      </c>
      <c r="S296">
        <v>18098</v>
      </c>
    </row>
    <row r="297" spans="1:19" x14ac:dyDescent="0.3">
      <c r="A297">
        <v>2017</v>
      </c>
      <c r="C297" t="str">
        <f>IF(GETPIVOTDATA("PS % recovery",Sheet4!$B$5,"Parish Name",K297)&gt;99.949%,"OK","No")</f>
        <v>No</v>
      </c>
      <c r="D297" t="e">
        <f>VLOOKUP(J297,'Ref2'!C:E,3,0)</f>
        <v>#N/A</v>
      </c>
      <c r="E297">
        <v>54</v>
      </c>
      <c r="I297" t="str">
        <f>VLOOKUP(J297,Ref!L:M,2,0)</f>
        <v>Yes</v>
      </c>
      <c r="J297" t="s">
        <v>1412</v>
      </c>
      <c r="K297" t="s">
        <v>373</v>
      </c>
      <c r="L297" t="s">
        <v>740</v>
      </c>
      <c r="M297" t="s">
        <v>31</v>
      </c>
      <c r="N297" t="s">
        <v>16</v>
      </c>
      <c r="R297">
        <v>36040</v>
      </c>
      <c r="S297">
        <v>29840</v>
      </c>
    </row>
    <row r="298" spans="1:19" x14ac:dyDescent="0.3">
      <c r="A298">
        <v>2017</v>
      </c>
      <c r="C298" t="str">
        <f>IF(GETPIVOTDATA("PS % recovery",Sheet4!$B$5,"Parish Name",K298)&gt;99.949%,"OK","No")</f>
        <v>No</v>
      </c>
      <c r="D298" t="e">
        <f>VLOOKUP(J298,'Ref2'!C:E,3,0)</f>
        <v>#N/A</v>
      </c>
      <c r="E298">
        <v>96</v>
      </c>
      <c r="I298" t="e">
        <f>VLOOKUP(J298,Ref!L:M,2,0)</f>
        <v>#N/A</v>
      </c>
      <c r="J298" t="s">
        <v>1414</v>
      </c>
      <c r="K298" t="s">
        <v>375</v>
      </c>
      <c r="L298" t="s">
        <v>746</v>
      </c>
      <c r="M298" t="s">
        <v>31</v>
      </c>
      <c r="N298" t="s">
        <v>16</v>
      </c>
      <c r="R298">
        <v>46089</v>
      </c>
      <c r="S298">
        <v>46089</v>
      </c>
    </row>
    <row r="299" spans="1:19" x14ac:dyDescent="0.3">
      <c r="A299">
        <v>2017</v>
      </c>
      <c r="C299" t="str">
        <f>IF(GETPIVOTDATA("PS % recovery",Sheet4!$B$5,"Parish Name",K299)&gt;99.949%,"OK","No")</f>
        <v>OK</v>
      </c>
      <c r="D299" t="e">
        <f>VLOOKUP(J299,'Ref2'!C:E,3,0)</f>
        <v>#N/A</v>
      </c>
      <c r="E299">
        <v>134</v>
      </c>
      <c r="I299" t="e">
        <f>VLOOKUP(J299,Ref!L:M,2,0)</f>
        <v>#N/A</v>
      </c>
      <c r="J299" t="s">
        <v>1416</v>
      </c>
      <c r="K299" t="s">
        <v>376</v>
      </c>
      <c r="L299" t="s">
        <v>744</v>
      </c>
      <c r="M299" t="s">
        <v>31</v>
      </c>
      <c r="N299" t="s">
        <v>16</v>
      </c>
      <c r="R299">
        <v>31504</v>
      </c>
      <c r="S299">
        <v>29000</v>
      </c>
    </row>
    <row r="300" spans="1:19" x14ac:dyDescent="0.3">
      <c r="A300">
        <v>2017</v>
      </c>
      <c r="C300" t="str">
        <f>IF(GETPIVOTDATA("PS % recovery",Sheet4!$B$5,"Parish Name",K300)&gt;99.949%,"OK","No")</f>
        <v>OK</v>
      </c>
      <c r="D300" t="str">
        <f>VLOOKUP(J300,'Ref2'!C:E,3,0)</f>
        <v>LLF</v>
      </c>
      <c r="E300">
        <v>153</v>
      </c>
      <c r="I300" t="e">
        <f>VLOOKUP(J300,Ref!L:M,2,0)</f>
        <v>#N/A</v>
      </c>
      <c r="J300" t="s">
        <v>1418</v>
      </c>
      <c r="K300" t="s">
        <v>378</v>
      </c>
      <c r="L300" t="s">
        <v>754</v>
      </c>
      <c r="M300" t="s">
        <v>31</v>
      </c>
      <c r="N300" t="s">
        <v>16</v>
      </c>
      <c r="R300">
        <v>46874</v>
      </c>
      <c r="S300">
        <v>46874</v>
      </c>
    </row>
    <row r="301" spans="1:19" x14ac:dyDescent="0.3">
      <c r="A301">
        <v>2017</v>
      </c>
      <c r="C301" t="str">
        <f>IF(GETPIVOTDATA("PS % recovery",Sheet4!$B$5,"Parish Name",K301)&gt;99.949%,"OK","No")</f>
        <v>No</v>
      </c>
      <c r="D301" t="e">
        <f>VLOOKUP(J301,'Ref2'!C:E,3,0)</f>
        <v>#N/A</v>
      </c>
      <c r="E301">
        <v>24</v>
      </c>
      <c r="I301" t="e">
        <f>VLOOKUP(J301,Ref!L:M,2,0)</f>
        <v>#N/A</v>
      </c>
      <c r="J301" t="s">
        <v>1420</v>
      </c>
      <c r="K301" t="s">
        <v>377</v>
      </c>
      <c r="L301" t="s">
        <v>748</v>
      </c>
      <c r="M301" t="s">
        <v>31</v>
      </c>
      <c r="N301" t="s">
        <v>16</v>
      </c>
      <c r="R301">
        <v>35985</v>
      </c>
      <c r="S301">
        <v>26000</v>
      </c>
    </row>
    <row r="302" spans="1:19" x14ac:dyDescent="0.3">
      <c r="A302">
        <v>2017</v>
      </c>
      <c r="C302" t="str">
        <f>IF(GETPIVOTDATA("PS % recovery",Sheet4!$B$5,"Parish Name",K302)&gt;99.949%,"OK","No")</f>
        <v>No</v>
      </c>
      <c r="D302" t="e">
        <f>VLOOKUP(J302,'Ref2'!C:E,3,0)</f>
        <v>#N/A</v>
      </c>
      <c r="E302">
        <v>36</v>
      </c>
      <c r="I302" t="e">
        <f>VLOOKUP(J302,Ref!L:M,2,0)</f>
        <v>#N/A</v>
      </c>
      <c r="J302" t="s">
        <v>1422</v>
      </c>
      <c r="K302" t="s">
        <v>379</v>
      </c>
      <c r="L302" t="s">
        <v>750</v>
      </c>
      <c r="M302" t="s">
        <v>31</v>
      </c>
      <c r="N302" t="s">
        <v>16</v>
      </c>
      <c r="R302">
        <v>19993</v>
      </c>
      <c r="S302">
        <v>13425</v>
      </c>
    </row>
    <row r="303" spans="1:19" x14ac:dyDescent="0.3">
      <c r="A303">
        <v>2017</v>
      </c>
      <c r="C303" t="e">
        <f>IF(GETPIVOTDATA("PS % recovery",Sheet4!$B$5,"Parish Name",K303)&gt;99.949%,"OK","No")</f>
        <v>#REF!</v>
      </c>
      <c r="D303" t="e">
        <f>VLOOKUP(J303,'Ref2'!C:E,3,0)</f>
        <v>#N/A</v>
      </c>
      <c r="E303" t="e">
        <v>#N/A</v>
      </c>
      <c r="I303" t="e">
        <f>VLOOKUP(J303,Ref!L:M,2,0)</f>
        <v>#N/A</v>
      </c>
      <c r="K303" t="s">
        <v>1501</v>
      </c>
      <c r="L303" t="s">
        <v>1499</v>
      </c>
      <c r="M303" t="s">
        <v>1499</v>
      </c>
      <c r="N303" t="s">
        <v>1499</v>
      </c>
      <c r="R303">
        <v>22532</v>
      </c>
      <c r="S303">
        <v>21869</v>
      </c>
    </row>
    <row r="304" spans="1:19" x14ac:dyDescent="0.3">
      <c r="A304">
        <v>2017</v>
      </c>
      <c r="C304" t="str">
        <f>IF(GETPIVOTDATA("PS % recovery",Sheet4!$B$5,"Parish Name",K304)&gt;99.949%,"OK","No")</f>
        <v>No</v>
      </c>
      <c r="D304" t="str">
        <f>VLOOKUP(J304,'Ref2'!C:E,3,0)</f>
        <v>LLF</v>
      </c>
      <c r="E304">
        <v>331</v>
      </c>
      <c r="I304" t="e">
        <f>VLOOKUP(J304,Ref!L:M,2,0)</f>
        <v>#N/A</v>
      </c>
      <c r="J304" t="s">
        <v>1424</v>
      </c>
      <c r="K304" t="s">
        <v>380</v>
      </c>
      <c r="L304" t="s">
        <v>752</v>
      </c>
      <c r="M304" t="s">
        <v>31</v>
      </c>
      <c r="N304" t="s">
        <v>16</v>
      </c>
      <c r="R304">
        <v>44867</v>
      </c>
      <c r="S304">
        <v>45530</v>
      </c>
    </row>
    <row r="305" spans="1:19" x14ac:dyDescent="0.3">
      <c r="A305">
        <v>2017</v>
      </c>
      <c r="C305" t="str">
        <f>IF(GETPIVOTDATA("PS % recovery",Sheet4!$B$5,"Parish Name",K305)&gt;99.949%,"OK","No")</f>
        <v>OK</v>
      </c>
      <c r="D305" t="e">
        <f>VLOOKUP(J305,'Ref2'!C:E,3,0)</f>
        <v>#N/A</v>
      </c>
      <c r="E305">
        <v>153</v>
      </c>
      <c r="I305" t="e">
        <f>VLOOKUP(J305,Ref!L:M,2,0)</f>
        <v>#N/A</v>
      </c>
      <c r="J305" t="s">
        <v>1426</v>
      </c>
      <c r="K305" t="s">
        <v>374</v>
      </c>
      <c r="L305" t="s">
        <v>742</v>
      </c>
      <c r="M305" t="s">
        <v>31</v>
      </c>
      <c r="N305" t="s">
        <v>16</v>
      </c>
      <c r="R305">
        <v>64067</v>
      </c>
      <c r="S305">
        <v>64067</v>
      </c>
    </row>
    <row r="306" spans="1:19" x14ac:dyDescent="0.3">
      <c r="A306">
        <v>2017</v>
      </c>
      <c r="C306" t="e">
        <f>IF(GETPIVOTDATA("PS % recovery",Sheet4!$B$5,"Parish Name",K306)&gt;99.949%,"OK","No")</f>
        <v>#REF!</v>
      </c>
      <c r="D306" t="e">
        <f>VLOOKUP(J306,'Ref2'!C:E,3,0)</f>
        <v>#N/A</v>
      </c>
      <c r="E306" t="e">
        <v>#N/A</v>
      </c>
      <c r="I306" t="e">
        <f>VLOOKUP(J306,Ref!L:M,2,0)</f>
        <v>#N/A</v>
      </c>
      <c r="K306" t="s">
        <v>1502</v>
      </c>
      <c r="L306" t="s">
        <v>1499</v>
      </c>
      <c r="M306" t="s">
        <v>1499</v>
      </c>
      <c r="N306" t="s">
        <v>1499</v>
      </c>
      <c r="R306">
        <v>16636</v>
      </c>
      <c r="S306">
        <v>2479.1700000017881</v>
      </c>
    </row>
    <row r="307" spans="1:19" x14ac:dyDescent="0.3">
      <c r="A307">
        <v>2017</v>
      </c>
      <c r="C307" t="str">
        <f>IF(GETPIVOTDATA("PS % recovery",Sheet4!$B$5,"Parish Name",K307)&gt;99.949%,"OK","No")</f>
        <v>No</v>
      </c>
      <c r="D307" t="e">
        <f>VLOOKUP(J307,'Ref2'!C:E,3,0)</f>
        <v>#N/A</v>
      </c>
      <c r="E307">
        <v>42</v>
      </c>
      <c r="I307" t="e">
        <f>VLOOKUP(J307,Ref!L:M,2,0)</f>
        <v>#N/A</v>
      </c>
      <c r="J307" t="s">
        <v>1428</v>
      </c>
      <c r="K307" t="s">
        <v>381</v>
      </c>
      <c r="L307" t="s">
        <v>756</v>
      </c>
      <c r="M307" t="s">
        <v>31</v>
      </c>
      <c r="N307" t="s">
        <v>16</v>
      </c>
      <c r="R307">
        <v>14329</v>
      </c>
      <c r="S307">
        <v>13476</v>
      </c>
    </row>
    <row r="308" spans="1:19" x14ac:dyDescent="0.3">
      <c r="A308">
        <v>2017</v>
      </c>
      <c r="C308" t="str">
        <f>IF(GETPIVOTDATA("PS % recovery",Sheet4!$B$5,"Parish Name",K308)&gt;99.949%,"OK","No")</f>
        <v>No</v>
      </c>
      <c r="D308" t="e">
        <f>VLOOKUP(J308,'Ref2'!C:E,3,0)</f>
        <v>#N/A</v>
      </c>
      <c r="E308">
        <v>15</v>
      </c>
      <c r="I308" t="e">
        <f>VLOOKUP(J308,Ref!L:M,2,0)</f>
        <v>#N/A</v>
      </c>
      <c r="J308" t="s">
        <v>1430</v>
      </c>
      <c r="K308" t="s">
        <v>382</v>
      </c>
      <c r="L308" t="s">
        <v>758</v>
      </c>
      <c r="M308" t="s">
        <v>31</v>
      </c>
      <c r="N308" t="s">
        <v>16</v>
      </c>
      <c r="R308">
        <v>17675</v>
      </c>
      <c r="S308">
        <v>6000</v>
      </c>
    </row>
    <row r="309" spans="1:19" x14ac:dyDescent="0.3">
      <c r="A309">
        <v>2017</v>
      </c>
      <c r="C309" t="str">
        <f>IF(GETPIVOTDATA("PS % recovery",Sheet4!$B$5,"Parish Name",K309)&gt;99.949%,"OK","No")</f>
        <v>No</v>
      </c>
      <c r="D309" t="e">
        <f>VLOOKUP(J309,'Ref2'!C:E,3,0)</f>
        <v>#N/A</v>
      </c>
      <c r="E309">
        <v>14</v>
      </c>
      <c r="I309" t="e">
        <f>VLOOKUP(J309,Ref!L:M,2,0)</f>
        <v>#N/A</v>
      </c>
      <c r="J309" t="s">
        <v>1432</v>
      </c>
      <c r="K309" t="s">
        <v>383</v>
      </c>
      <c r="L309" t="s">
        <v>760</v>
      </c>
      <c r="M309" t="s">
        <v>31</v>
      </c>
      <c r="N309" t="s">
        <v>16</v>
      </c>
      <c r="R309">
        <v>23618</v>
      </c>
      <c r="S309">
        <v>13600</v>
      </c>
    </row>
    <row r="310" spans="1:19" x14ac:dyDescent="0.3">
      <c r="A310">
        <v>2017</v>
      </c>
      <c r="C310" t="str">
        <f>IF(GETPIVOTDATA("PS % recovery",Sheet4!$B$5,"Parish Name",K310)&gt;99.949%,"OK","No")</f>
        <v>OK</v>
      </c>
      <c r="D310" t="e">
        <f>VLOOKUP(J310,'Ref2'!C:E,3,0)</f>
        <v>#N/A</v>
      </c>
      <c r="E310">
        <v>97</v>
      </c>
      <c r="I310" t="e">
        <f>VLOOKUP(J310,Ref!L:M,2,0)</f>
        <v>#N/A</v>
      </c>
      <c r="J310" t="s">
        <v>1434</v>
      </c>
      <c r="K310" t="s">
        <v>384</v>
      </c>
      <c r="L310" t="s">
        <v>762</v>
      </c>
      <c r="M310" t="s">
        <v>31</v>
      </c>
      <c r="N310" t="s">
        <v>16</v>
      </c>
      <c r="R310">
        <v>64383</v>
      </c>
      <c r="S310">
        <v>25000</v>
      </c>
    </row>
    <row r="311" spans="1:19" x14ac:dyDescent="0.3">
      <c r="A311">
        <v>2017</v>
      </c>
      <c r="C311" t="str">
        <f>IF(GETPIVOTDATA("PS % recovery",Sheet4!$B$5,"Parish Name",K311)&gt;99.949%,"OK","No")</f>
        <v>No</v>
      </c>
      <c r="D311" t="e">
        <f>VLOOKUP(J311,'Ref2'!C:E,3,0)</f>
        <v>#N/A</v>
      </c>
      <c r="E311">
        <v>58</v>
      </c>
      <c r="I311" t="e">
        <f>VLOOKUP(J311,Ref!L:M,2,0)</f>
        <v>#N/A</v>
      </c>
      <c r="J311" t="s">
        <v>1436</v>
      </c>
      <c r="K311" t="s">
        <v>385</v>
      </c>
      <c r="L311" t="s">
        <v>764</v>
      </c>
      <c r="M311" t="s">
        <v>31</v>
      </c>
      <c r="N311" t="s">
        <v>16</v>
      </c>
      <c r="R311">
        <v>58841</v>
      </c>
      <c r="S311">
        <v>42000</v>
      </c>
    </row>
    <row r="312" spans="1:19" x14ac:dyDescent="0.3">
      <c r="A312">
        <v>2017</v>
      </c>
      <c r="C312" t="str">
        <f>IF(GETPIVOTDATA("PS % recovery",Sheet4!$B$5,"Parish Name",K312)&gt;99.949%,"OK","No")</f>
        <v>No</v>
      </c>
      <c r="D312" t="e">
        <f>VLOOKUP(J312,'Ref2'!C:E,3,0)</f>
        <v>#N/A</v>
      </c>
      <c r="E312">
        <v>46</v>
      </c>
      <c r="I312" t="e">
        <f>VLOOKUP(J312,Ref!L:M,2,0)</f>
        <v>#N/A</v>
      </c>
      <c r="J312" t="s">
        <v>1438</v>
      </c>
      <c r="K312" t="s">
        <v>386</v>
      </c>
      <c r="L312" t="s">
        <v>766</v>
      </c>
      <c r="M312" t="s">
        <v>31</v>
      </c>
      <c r="N312" t="s">
        <v>16</v>
      </c>
      <c r="R312">
        <v>22119</v>
      </c>
      <c r="S312">
        <v>22119</v>
      </c>
    </row>
    <row r="313" spans="1:19" x14ac:dyDescent="0.3">
      <c r="A313">
        <v>2017</v>
      </c>
      <c r="C313" t="str">
        <f>IF(GETPIVOTDATA("PS % recovery",Sheet4!$B$5,"Parish Name",K313)&gt;99.949%,"OK","No")</f>
        <v>No</v>
      </c>
      <c r="D313" t="str">
        <f>VLOOKUP(J313,'Ref2'!C:E,3,0)</f>
        <v>LLF</v>
      </c>
      <c r="E313">
        <v>114</v>
      </c>
      <c r="I313" t="e">
        <f>VLOOKUP(J313,Ref!L:M,2,0)</f>
        <v>#N/A</v>
      </c>
      <c r="J313" t="s">
        <v>1440</v>
      </c>
      <c r="K313" t="s">
        <v>388</v>
      </c>
      <c r="L313" t="s">
        <v>780</v>
      </c>
      <c r="M313" t="s">
        <v>34</v>
      </c>
      <c r="N313" t="s">
        <v>16</v>
      </c>
      <c r="R313">
        <v>14446</v>
      </c>
      <c r="S313">
        <v>14446</v>
      </c>
    </row>
    <row r="314" spans="1:19" x14ac:dyDescent="0.3">
      <c r="A314">
        <v>2017</v>
      </c>
      <c r="C314" t="str">
        <f>IF(GETPIVOTDATA("PS % recovery",Sheet4!$B$5,"Parish Name",K314)&gt;99.949%,"OK","No")</f>
        <v>OK</v>
      </c>
      <c r="D314" t="str">
        <f>VLOOKUP(J314,'Ref2'!C:E,3,0)</f>
        <v>LLF</v>
      </c>
      <c r="E314">
        <v>153</v>
      </c>
      <c r="I314" t="str">
        <f>VLOOKUP(J314,Ref!L:M,2,0)</f>
        <v>Yes</v>
      </c>
      <c r="J314" t="s">
        <v>1442</v>
      </c>
      <c r="K314" t="s">
        <v>389</v>
      </c>
      <c r="L314" t="s">
        <v>780</v>
      </c>
      <c r="M314" t="s">
        <v>34</v>
      </c>
      <c r="N314" t="s">
        <v>16</v>
      </c>
      <c r="R314">
        <v>50109</v>
      </c>
      <c r="S314">
        <v>50109</v>
      </c>
    </row>
    <row r="315" spans="1:19" x14ac:dyDescent="0.3">
      <c r="A315">
        <v>2017</v>
      </c>
      <c r="C315" t="str">
        <f>IF(GETPIVOTDATA("PS % recovery",Sheet4!$B$5,"Parish Name",K315)&gt;99.949%,"OK","No")</f>
        <v>No</v>
      </c>
      <c r="D315" t="e">
        <f>VLOOKUP(J315,'Ref2'!C:E,3,0)</f>
        <v>#N/A</v>
      </c>
      <c r="E315">
        <v>102</v>
      </c>
      <c r="I315" t="e">
        <f>VLOOKUP(J315,Ref!L:M,2,0)</f>
        <v>#N/A</v>
      </c>
      <c r="J315" t="s">
        <v>1444</v>
      </c>
      <c r="K315" t="s">
        <v>390</v>
      </c>
      <c r="L315" t="s">
        <v>770</v>
      </c>
      <c r="M315" t="s">
        <v>34</v>
      </c>
      <c r="N315" t="s">
        <v>16</v>
      </c>
      <c r="R315">
        <v>2116</v>
      </c>
      <c r="S315">
        <v>2000</v>
      </c>
    </row>
    <row r="316" spans="1:19" x14ac:dyDescent="0.3">
      <c r="A316">
        <v>2017</v>
      </c>
      <c r="C316" t="str">
        <f>IF(GETPIVOTDATA("PS % recovery",Sheet4!$B$5,"Parish Name",K316)&gt;99.949%,"OK","No")</f>
        <v>No</v>
      </c>
      <c r="D316" t="e">
        <f>VLOOKUP(J316,'Ref2'!C:E,3,0)</f>
        <v>#N/A</v>
      </c>
      <c r="E316">
        <v>53</v>
      </c>
      <c r="I316" t="e">
        <f>VLOOKUP(J316,Ref!L:M,2,0)</f>
        <v>#N/A</v>
      </c>
      <c r="J316" t="s">
        <v>1446</v>
      </c>
      <c r="K316" t="s">
        <v>392</v>
      </c>
      <c r="L316" t="s">
        <v>770</v>
      </c>
      <c r="M316" t="s">
        <v>34</v>
      </c>
      <c r="N316" t="s">
        <v>16</v>
      </c>
      <c r="R316">
        <v>6137</v>
      </c>
      <c r="S316">
        <v>2300</v>
      </c>
    </row>
    <row r="317" spans="1:19" x14ac:dyDescent="0.3">
      <c r="A317">
        <v>2017</v>
      </c>
      <c r="C317" t="str">
        <f>IF(GETPIVOTDATA("PS % recovery",Sheet4!$B$5,"Parish Name",K317)&gt;99.949%,"OK","No")</f>
        <v>OK</v>
      </c>
      <c r="D317" t="e">
        <f>VLOOKUP(J317,'Ref2'!C:E,3,0)</f>
        <v>#N/A</v>
      </c>
      <c r="E317">
        <v>153</v>
      </c>
      <c r="I317" t="e">
        <f>VLOOKUP(J317,Ref!L:M,2,0)</f>
        <v>#N/A</v>
      </c>
      <c r="J317" t="s">
        <v>1448</v>
      </c>
      <c r="K317" t="s">
        <v>393</v>
      </c>
      <c r="L317" t="s">
        <v>774</v>
      </c>
      <c r="M317" t="s">
        <v>34</v>
      </c>
      <c r="N317" t="s">
        <v>16</v>
      </c>
      <c r="R317">
        <v>19766</v>
      </c>
      <c r="S317">
        <v>19766</v>
      </c>
    </row>
    <row r="318" spans="1:19" x14ac:dyDescent="0.3">
      <c r="A318">
        <v>2017</v>
      </c>
      <c r="C318" t="str">
        <f>IF(GETPIVOTDATA("PS % recovery",Sheet4!$B$5,"Parish Name",K318)&gt;99.949%,"OK","No")</f>
        <v>No</v>
      </c>
      <c r="D318" t="e">
        <f>VLOOKUP(J318,'Ref2'!C:E,3,0)</f>
        <v>#N/A</v>
      </c>
      <c r="E318">
        <v>63</v>
      </c>
      <c r="I318" t="e">
        <f>VLOOKUP(J318,Ref!L:M,2,0)</f>
        <v>#N/A</v>
      </c>
      <c r="J318" t="s">
        <v>1450</v>
      </c>
      <c r="K318" t="s">
        <v>395</v>
      </c>
      <c r="L318" t="s">
        <v>774</v>
      </c>
      <c r="M318" t="s">
        <v>34</v>
      </c>
      <c r="N318" t="s">
        <v>16</v>
      </c>
      <c r="R318">
        <v>15541</v>
      </c>
      <c r="S318">
        <v>13000</v>
      </c>
    </row>
    <row r="319" spans="1:19" x14ac:dyDescent="0.3">
      <c r="A319">
        <v>2017</v>
      </c>
      <c r="C319" t="str">
        <f>IF(GETPIVOTDATA("PS % recovery",Sheet4!$B$5,"Parish Name",K319)&gt;99.949%,"OK","No")</f>
        <v>No</v>
      </c>
      <c r="D319" t="e">
        <f>VLOOKUP(J319,'Ref2'!C:E,3,0)</f>
        <v>#N/A</v>
      </c>
      <c r="E319">
        <v>94</v>
      </c>
      <c r="I319" t="e">
        <f>VLOOKUP(J319,Ref!L:M,2,0)</f>
        <v>#N/A</v>
      </c>
      <c r="J319" t="s">
        <v>1452</v>
      </c>
      <c r="K319" t="s">
        <v>396</v>
      </c>
      <c r="L319" t="s">
        <v>786</v>
      </c>
      <c r="M319" t="s">
        <v>34</v>
      </c>
      <c r="N319" t="s">
        <v>16</v>
      </c>
      <c r="R319">
        <v>14534</v>
      </c>
      <c r="S319">
        <v>11633.5</v>
      </c>
    </row>
    <row r="320" spans="1:19" x14ac:dyDescent="0.3">
      <c r="A320">
        <v>2017</v>
      </c>
      <c r="C320" t="str">
        <f>IF(GETPIVOTDATA("PS % recovery",Sheet4!$B$5,"Parish Name",K320)&gt;99.949%,"OK","No")</f>
        <v>No</v>
      </c>
      <c r="D320" t="e">
        <f>VLOOKUP(J320,'Ref2'!C:E,3,0)</f>
        <v>#N/A</v>
      </c>
      <c r="E320">
        <v>18</v>
      </c>
      <c r="I320" t="e">
        <f>VLOOKUP(J320,Ref!L:M,2,0)</f>
        <v>#N/A</v>
      </c>
      <c r="J320" t="s">
        <v>1454</v>
      </c>
      <c r="K320" t="s">
        <v>398</v>
      </c>
      <c r="L320" t="s">
        <v>786</v>
      </c>
      <c r="M320" t="s">
        <v>34</v>
      </c>
      <c r="N320" t="s">
        <v>16</v>
      </c>
      <c r="R320">
        <v>14746</v>
      </c>
      <c r="S320">
        <v>8000</v>
      </c>
    </row>
    <row r="321" spans="1:19" x14ac:dyDescent="0.3">
      <c r="A321">
        <v>2017</v>
      </c>
      <c r="C321" t="str">
        <f>IF(GETPIVOTDATA("PS % recovery",Sheet4!$B$5,"Parish Name",K321)&gt;99.949%,"OK","No")</f>
        <v>No</v>
      </c>
      <c r="D321" t="e">
        <f>VLOOKUP(J321,'Ref2'!C:E,3,0)</f>
        <v>#N/A</v>
      </c>
      <c r="E321">
        <v>71</v>
      </c>
      <c r="I321" t="e">
        <f>VLOOKUP(J321,Ref!L:M,2,0)</f>
        <v>#N/A</v>
      </c>
      <c r="J321" t="s">
        <v>1456</v>
      </c>
      <c r="K321" t="s">
        <v>399</v>
      </c>
      <c r="L321" t="s">
        <v>786</v>
      </c>
      <c r="M321" t="s">
        <v>34</v>
      </c>
      <c r="N321" t="s">
        <v>16</v>
      </c>
      <c r="R321">
        <v>14746</v>
      </c>
      <c r="S321">
        <v>10746</v>
      </c>
    </row>
    <row r="322" spans="1:19" x14ac:dyDescent="0.3">
      <c r="A322">
        <v>2017</v>
      </c>
      <c r="C322" t="str">
        <f>IF(GETPIVOTDATA("PS % recovery",Sheet4!$B$5,"Parish Name",K322)&gt;99.949%,"OK","No")</f>
        <v>OK</v>
      </c>
      <c r="D322" t="e">
        <f>VLOOKUP(J322,'Ref2'!C:E,3,0)</f>
        <v>#N/A</v>
      </c>
      <c r="E322">
        <v>153</v>
      </c>
      <c r="I322" t="e">
        <f>VLOOKUP(J322,Ref!L:M,2,0)</f>
        <v>#N/A</v>
      </c>
      <c r="J322" t="s">
        <v>1458</v>
      </c>
      <c r="K322" t="s">
        <v>397</v>
      </c>
      <c r="L322" t="s">
        <v>782</v>
      </c>
      <c r="M322" t="s">
        <v>34</v>
      </c>
      <c r="N322" t="s">
        <v>16</v>
      </c>
      <c r="R322">
        <v>19105</v>
      </c>
      <c r="S322">
        <v>19105</v>
      </c>
    </row>
    <row r="323" spans="1:19" x14ac:dyDescent="0.3">
      <c r="A323">
        <v>2017</v>
      </c>
      <c r="C323" t="str">
        <f>IF(GETPIVOTDATA("PS % recovery",Sheet4!$B$5,"Parish Name",K323)&gt;99.949%,"OK","No")</f>
        <v>OK</v>
      </c>
      <c r="D323" t="e">
        <f>VLOOKUP(J323,'Ref2'!C:E,3,0)</f>
        <v>#N/A</v>
      </c>
      <c r="E323">
        <v>153</v>
      </c>
      <c r="I323" t="e">
        <f>VLOOKUP(J323,Ref!L:M,2,0)</f>
        <v>#N/A</v>
      </c>
      <c r="J323" t="s">
        <v>1460</v>
      </c>
      <c r="K323" t="s">
        <v>401</v>
      </c>
      <c r="L323" t="s">
        <v>782</v>
      </c>
      <c r="M323" t="s">
        <v>34</v>
      </c>
      <c r="N323" t="s">
        <v>16</v>
      </c>
      <c r="R323">
        <v>44511</v>
      </c>
      <c r="S323">
        <v>44511</v>
      </c>
    </row>
    <row r="324" spans="1:19" x14ac:dyDescent="0.3">
      <c r="A324">
        <v>2017</v>
      </c>
      <c r="C324" t="str">
        <f>IF(GETPIVOTDATA("PS % recovery",Sheet4!$B$5,"Parish Name",K324)&gt;99.949%,"OK","No")</f>
        <v>OK</v>
      </c>
      <c r="D324" t="e">
        <f>VLOOKUP(J324,'Ref2'!C:E,3,0)</f>
        <v>#N/A</v>
      </c>
      <c r="E324">
        <v>153</v>
      </c>
      <c r="I324" t="e">
        <f>VLOOKUP(J324,Ref!L:M,2,0)</f>
        <v>#N/A</v>
      </c>
      <c r="J324" t="s">
        <v>1462</v>
      </c>
      <c r="K324" t="s">
        <v>400</v>
      </c>
      <c r="L324" t="s">
        <v>782</v>
      </c>
      <c r="M324" t="s">
        <v>34</v>
      </c>
      <c r="N324" t="s">
        <v>16</v>
      </c>
      <c r="R324">
        <v>2116</v>
      </c>
      <c r="S324">
        <v>2116</v>
      </c>
    </row>
    <row r="325" spans="1:19" x14ac:dyDescent="0.3">
      <c r="A325">
        <v>2017</v>
      </c>
      <c r="C325" t="str">
        <f>IF(GETPIVOTDATA("PS % recovery",Sheet4!$B$5,"Parish Name",K325)&gt;99.949%,"OK","No")</f>
        <v>No</v>
      </c>
      <c r="D325" t="e">
        <f>VLOOKUP(J325,'Ref2'!C:E,3,0)</f>
        <v>#N/A</v>
      </c>
      <c r="E325">
        <v>80</v>
      </c>
      <c r="I325" t="e">
        <f>VLOOKUP(J325,Ref!L:M,2,0)</f>
        <v>#N/A</v>
      </c>
      <c r="J325" t="s">
        <v>1464</v>
      </c>
      <c r="K325" t="s">
        <v>402</v>
      </c>
      <c r="L325" t="s">
        <v>778</v>
      </c>
      <c r="M325" t="s">
        <v>34</v>
      </c>
      <c r="N325" t="s">
        <v>16</v>
      </c>
      <c r="R325">
        <v>18629</v>
      </c>
      <c r="S325">
        <v>18629</v>
      </c>
    </row>
    <row r="326" spans="1:19" x14ac:dyDescent="0.3">
      <c r="A326">
        <v>2017</v>
      </c>
      <c r="C326" t="str">
        <f>IF(GETPIVOTDATA("PS % recovery",Sheet4!$B$5,"Parish Name",K326)&gt;99.949%,"OK","No")</f>
        <v>No</v>
      </c>
      <c r="D326" t="e">
        <f>VLOOKUP(J326,'Ref2'!C:E,3,0)</f>
        <v>#N/A</v>
      </c>
      <c r="E326">
        <v>66</v>
      </c>
      <c r="I326" t="e">
        <f>VLOOKUP(J326,Ref!L:M,2,0)</f>
        <v>#N/A</v>
      </c>
      <c r="J326" t="s">
        <v>1466</v>
      </c>
      <c r="K326" t="s">
        <v>405</v>
      </c>
      <c r="L326" t="s">
        <v>778</v>
      </c>
      <c r="M326" t="s">
        <v>34</v>
      </c>
      <c r="N326" t="s">
        <v>16</v>
      </c>
      <c r="R326">
        <v>11753</v>
      </c>
      <c r="S326">
        <v>9000</v>
      </c>
    </row>
    <row r="327" spans="1:19" x14ac:dyDescent="0.3">
      <c r="A327">
        <v>2017</v>
      </c>
      <c r="C327" t="str">
        <f>IF(GETPIVOTDATA("PS % recovery",Sheet4!$B$5,"Parish Name",K327)&gt;99.949%,"OK","No")</f>
        <v>OK</v>
      </c>
      <c r="D327" t="e">
        <f>VLOOKUP(J327,'Ref2'!C:E,3,0)</f>
        <v>#N/A</v>
      </c>
      <c r="E327">
        <v>153</v>
      </c>
      <c r="I327" t="e">
        <f>VLOOKUP(J327,Ref!L:M,2,0)</f>
        <v>#N/A</v>
      </c>
      <c r="J327" t="s">
        <v>1468</v>
      </c>
      <c r="K327" t="s">
        <v>404</v>
      </c>
      <c r="L327" t="s">
        <v>774</v>
      </c>
      <c r="M327" t="s">
        <v>34</v>
      </c>
      <c r="N327" t="s">
        <v>16</v>
      </c>
      <c r="R327">
        <v>10499</v>
      </c>
      <c r="S327">
        <v>10499</v>
      </c>
    </row>
    <row r="328" spans="1:19" x14ac:dyDescent="0.3">
      <c r="A328">
        <v>2017</v>
      </c>
      <c r="C328" t="str">
        <f>IF(GETPIVOTDATA("PS % recovery",Sheet4!$B$5,"Parish Name",K328)&gt;99.949%,"OK","No")</f>
        <v>OK</v>
      </c>
      <c r="D328" t="e">
        <f>VLOOKUP(J328,'Ref2'!C:E,3,0)</f>
        <v>#N/A</v>
      </c>
      <c r="E328">
        <v>153</v>
      </c>
      <c r="I328" t="e">
        <f>VLOOKUP(J328,Ref!L:M,2,0)</f>
        <v>#N/A</v>
      </c>
      <c r="J328" t="s">
        <v>1470</v>
      </c>
      <c r="K328" t="s">
        <v>406</v>
      </c>
      <c r="L328" t="s">
        <v>778</v>
      </c>
      <c r="M328" t="s">
        <v>34</v>
      </c>
      <c r="N328" t="s">
        <v>16</v>
      </c>
      <c r="R328">
        <v>17492</v>
      </c>
      <c r="S328">
        <v>17492</v>
      </c>
    </row>
    <row r="329" spans="1:19" x14ac:dyDescent="0.3">
      <c r="A329">
        <v>2017</v>
      </c>
      <c r="C329" t="str">
        <f>IF(GETPIVOTDATA("PS % recovery",Sheet4!$B$5,"Parish Name",K329)&gt;99.949%,"OK","No")</f>
        <v>No</v>
      </c>
      <c r="D329" t="e">
        <f>VLOOKUP(J329,'Ref2'!C:E,3,0)</f>
        <v>#N/A</v>
      </c>
      <c r="E329">
        <v>60</v>
      </c>
      <c r="I329" t="e">
        <f>VLOOKUP(J329,Ref!L:M,2,0)</f>
        <v>#N/A</v>
      </c>
      <c r="J329" t="s">
        <v>1472</v>
      </c>
      <c r="K329" t="s">
        <v>407</v>
      </c>
      <c r="L329" t="s">
        <v>774</v>
      </c>
      <c r="M329" t="s">
        <v>34</v>
      </c>
      <c r="N329" t="s">
        <v>16</v>
      </c>
      <c r="R329">
        <v>11383</v>
      </c>
      <c r="S329">
        <v>11383</v>
      </c>
    </row>
    <row r="330" spans="1:19" x14ac:dyDescent="0.3">
      <c r="A330">
        <v>2017</v>
      </c>
      <c r="C330" t="str">
        <f>IF(GETPIVOTDATA("PS % recovery",Sheet4!$B$5,"Parish Name",K330)&gt;99.949%,"OK","No")</f>
        <v>No</v>
      </c>
      <c r="D330" t="e">
        <f>VLOOKUP(J330,'Ref2'!C:E,3,0)</f>
        <v>#N/A</v>
      </c>
      <c r="E330">
        <v>3</v>
      </c>
      <c r="I330" t="e">
        <f>VLOOKUP(J330,Ref!L:M,2,0)</f>
        <v>#N/A</v>
      </c>
      <c r="J330" t="s">
        <v>1474</v>
      </c>
      <c r="K330" t="s">
        <v>408</v>
      </c>
      <c r="L330" t="s">
        <v>774</v>
      </c>
      <c r="M330" t="s">
        <v>34</v>
      </c>
      <c r="N330" t="s">
        <v>16</v>
      </c>
      <c r="R330">
        <v>7873</v>
      </c>
      <c r="S330">
        <v>7873</v>
      </c>
    </row>
    <row r="331" spans="1:19" x14ac:dyDescent="0.3">
      <c r="A331">
        <v>2017</v>
      </c>
      <c r="C331" t="str">
        <f>IF(GETPIVOTDATA("PS % recovery",Sheet4!$B$5,"Parish Name",K331)&gt;99.949%,"OK","No")</f>
        <v>No</v>
      </c>
      <c r="D331" t="e">
        <f>VLOOKUP(J331,'Ref2'!C:E,3,0)</f>
        <v>#N/A</v>
      </c>
      <c r="E331">
        <v>83</v>
      </c>
      <c r="I331" t="e">
        <f>VLOOKUP(J331,Ref!L:M,2,0)</f>
        <v>#N/A</v>
      </c>
      <c r="J331" t="s">
        <v>1476</v>
      </c>
      <c r="K331" t="s">
        <v>409</v>
      </c>
      <c r="L331" t="s">
        <v>774</v>
      </c>
      <c r="M331" t="s">
        <v>34</v>
      </c>
      <c r="N331" t="s">
        <v>16</v>
      </c>
      <c r="R331">
        <v>8649</v>
      </c>
      <c r="S331">
        <v>8649</v>
      </c>
    </row>
    <row r="332" spans="1:19" x14ac:dyDescent="0.3">
      <c r="A332">
        <v>2017</v>
      </c>
      <c r="C332" t="str">
        <f>IF(GETPIVOTDATA("PS % recovery",Sheet4!$B$5,"Parish Name",K332)&gt;99.949%,"OK","No")</f>
        <v>No</v>
      </c>
      <c r="D332" t="e">
        <f>VLOOKUP(J332,'Ref2'!C:E,3,0)</f>
        <v>#N/A</v>
      </c>
      <c r="E332">
        <v>47</v>
      </c>
      <c r="I332" t="e">
        <f>VLOOKUP(J332,Ref!L:M,2,0)</f>
        <v>#N/A</v>
      </c>
      <c r="J332" t="s">
        <v>1478</v>
      </c>
      <c r="K332" t="s">
        <v>411</v>
      </c>
      <c r="L332" t="s">
        <v>774</v>
      </c>
      <c r="M332" t="s">
        <v>34</v>
      </c>
      <c r="N332" t="s">
        <v>16</v>
      </c>
      <c r="R332">
        <v>19069</v>
      </c>
      <c r="S332">
        <v>19069</v>
      </c>
    </row>
    <row r="333" spans="1:19" x14ac:dyDescent="0.3">
      <c r="A333">
        <v>2017</v>
      </c>
      <c r="C333" t="str">
        <f>IF(GETPIVOTDATA("PS % recovery",Sheet4!$B$5,"Parish Name",K333)&gt;99.949%,"OK","No")</f>
        <v>No</v>
      </c>
      <c r="D333" t="e">
        <f>VLOOKUP(J333,'Ref2'!C:E,3,0)</f>
        <v>#N/A</v>
      </c>
      <c r="E333">
        <v>153</v>
      </c>
      <c r="I333" t="e">
        <f>VLOOKUP(J333,Ref!L:M,2,0)</f>
        <v>#N/A</v>
      </c>
      <c r="J333" t="s">
        <v>1480</v>
      </c>
      <c r="K333" t="s">
        <v>412</v>
      </c>
      <c r="L333" t="s">
        <v>784</v>
      </c>
      <c r="M333" t="s">
        <v>34</v>
      </c>
      <c r="N333" t="s">
        <v>16</v>
      </c>
      <c r="R333">
        <v>37064</v>
      </c>
      <c r="S333">
        <v>37064</v>
      </c>
    </row>
    <row r="334" spans="1:19" x14ac:dyDescent="0.3">
      <c r="A334">
        <v>2017</v>
      </c>
      <c r="C334" t="str">
        <f>IF(GETPIVOTDATA("PS % recovery",Sheet4!$B$5,"Parish Name",K334)&gt;99.949%,"OK","No")</f>
        <v>No</v>
      </c>
      <c r="D334" t="e">
        <f>VLOOKUP(J334,'Ref2'!C:E,3,0)</f>
        <v>#N/A</v>
      </c>
      <c r="E334">
        <v>124</v>
      </c>
      <c r="I334" t="e">
        <f>VLOOKUP(J334,Ref!L:M,2,0)</f>
        <v>#N/A</v>
      </c>
      <c r="J334" t="s">
        <v>1482</v>
      </c>
      <c r="K334" t="s">
        <v>391</v>
      </c>
      <c r="L334" t="s">
        <v>772</v>
      </c>
      <c r="M334" t="s">
        <v>34</v>
      </c>
      <c r="N334" t="s">
        <v>16</v>
      </c>
      <c r="R334">
        <v>40353</v>
      </c>
      <c r="S334">
        <v>40353</v>
      </c>
    </row>
    <row r="335" spans="1:19" x14ac:dyDescent="0.3">
      <c r="A335">
        <v>2017</v>
      </c>
      <c r="C335" t="str">
        <f>IF(GETPIVOTDATA("PS % recovery",Sheet4!$B$5,"Parish Name",K335)&gt;99.949%,"OK","No")</f>
        <v>No</v>
      </c>
      <c r="D335" t="e">
        <f>VLOOKUP(J335,'Ref2'!C:E,3,0)</f>
        <v>#N/A</v>
      </c>
      <c r="E335">
        <v>128</v>
      </c>
      <c r="I335" t="e">
        <f>VLOOKUP(J335,Ref!L:M,2,0)</f>
        <v>#N/A</v>
      </c>
      <c r="J335" t="s">
        <v>1484</v>
      </c>
      <c r="K335" t="s">
        <v>403</v>
      </c>
      <c r="L335" t="s">
        <v>772</v>
      </c>
      <c r="M335" t="s">
        <v>34</v>
      </c>
      <c r="N335" t="s">
        <v>16</v>
      </c>
      <c r="R335">
        <v>24343</v>
      </c>
      <c r="S335">
        <v>24343</v>
      </c>
    </row>
    <row r="336" spans="1:19" x14ac:dyDescent="0.3">
      <c r="A336">
        <v>2017</v>
      </c>
      <c r="C336" t="str">
        <f>IF(GETPIVOTDATA("PS % recovery",Sheet4!$B$5,"Parish Name",K336)&gt;99.949%,"OK","No")</f>
        <v>OK</v>
      </c>
      <c r="D336" t="e">
        <f>VLOOKUP(J336,'Ref2'!C:E,3,0)</f>
        <v>#N/A</v>
      </c>
      <c r="E336">
        <v>153</v>
      </c>
      <c r="I336" t="e">
        <f>VLOOKUP(J336,Ref!L:M,2,0)</f>
        <v>#N/A</v>
      </c>
      <c r="J336" t="s">
        <v>1486</v>
      </c>
      <c r="K336" t="s">
        <v>410</v>
      </c>
      <c r="L336" t="s">
        <v>772</v>
      </c>
      <c r="M336" t="s">
        <v>34</v>
      </c>
      <c r="N336" t="s">
        <v>16</v>
      </c>
      <c r="R336">
        <v>5252</v>
      </c>
      <c r="S336">
        <v>5252</v>
      </c>
    </row>
    <row r="337" spans="1:19" x14ac:dyDescent="0.3">
      <c r="A337">
        <v>2017</v>
      </c>
      <c r="C337" t="str">
        <f>IF(GETPIVOTDATA("PS % recovery",Sheet4!$B$5,"Parish Name",K337)&gt;99.949%,"OK","No")</f>
        <v>OK</v>
      </c>
      <c r="D337" t="e">
        <f>VLOOKUP(J337,'Ref2'!C:E,3,0)</f>
        <v>#N/A</v>
      </c>
      <c r="E337">
        <v>153</v>
      </c>
      <c r="I337" t="e">
        <f>VLOOKUP(J337,Ref!L:M,2,0)</f>
        <v>#N/A</v>
      </c>
      <c r="J337" t="s">
        <v>1488</v>
      </c>
      <c r="K337" t="s">
        <v>394</v>
      </c>
      <c r="L337" t="s">
        <v>776</v>
      </c>
      <c r="M337" t="s">
        <v>34</v>
      </c>
      <c r="N337" t="s">
        <v>16</v>
      </c>
      <c r="R337">
        <v>53762</v>
      </c>
      <c r="S337">
        <v>53762</v>
      </c>
    </row>
    <row r="338" spans="1:19" x14ac:dyDescent="0.3">
      <c r="A338">
        <v>2018</v>
      </c>
      <c r="C338" t="str">
        <f>IF(GETPIVOTDATA("PS % recovery",Sheet4!$B$5,"Parish Name",K338)&gt;99.949%,"OK","No")</f>
        <v>OK</v>
      </c>
      <c r="D338" t="e">
        <f>VLOOKUP(J338,'Ref2'!C:E,3,0)</f>
        <v>#N/A</v>
      </c>
      <c r="E338">
        <v>153</v>
      </c>
      <c r="I338" t="e">
        <f>VLOOKUP(J338,Ref!L:M,2,0)</f>
        <v>#N/A</v>
      </c>
      <c r="J338" t="s">
        <v>859</v>
      </c>
      <c r="K338" t="s">
        <v>60</v>
      </c>
      <c r="L338" t="s">
        <v>419</v>
      </c>
      <c r="M338" t="s">
        <v>17</v>
      </c>
      <c r="N338" t="s">
        <v>14</v>
      </c>
      <c r="R338">
        <v>10439</v>
      </c>
      <c r="S338">
        <v>10439</v>
      </c>
    </row>
    <row r="339" spans="1:19" x14ac:dyDescent="0.3">
      <c r="A339">
        <v>2018</v>
      </c>
      <c r="C339" t="str">
        <f>IF(GETPIVOTDATA("PS % recovery",Sheet4!$B$5,"Parish Name",K339)&gt;99.949%,"OK","No")</f>
        <v>OK</v>
      </c>
      <c r="D339" t="e">
        <f>VLOOKUP(J339,'Ref2'!C:E,3,0)</f>
        <v>#N/A</v>
      </c>
      <c r="E339">
        <v>153</v>
      </c>
      <c r="I339" t="e">
        <f>VLOOKUP(J339,Ref!L:M,2,0)</f>
        <v>#N/A</v>
      </c>
      <c r="J339" t="s">
        <v>861</v>
      </c>
      <c r="K339" t="s">
        <v>67</v>
      </c>
      <c r="L339" t="s">
        <v>419</v>
      </c>
      <c r="M339" t="s">
        <v>17</v>
      </c>
      <c r="N339" t="s">
        <v>14</v>
      </c>
      <c r="R339">
        <v>98312</v>
      </c>
      <c r="S339">
        <v>98312</v>
      </c>
    </row>
    <row r="340" spans="1:19" x14ac:dyDescent="0.3">
      <c r="A340">
        <v>2018</v>
      </c>
      <c r="C340" t="str">
        <f>IF(GETPIVOTDATA("PS % recovery",Sheet4!$B$5,"Parish Name",K340)&gt;99.949%,"OK","No")</f>
        <v>OK</v>
      </c>
      <c r="D340" t="e">
        <f>VLOOKUP(J340,'Ref2'!C:E,3,0)</f>
        <v>#N/A</v>
      </c>
      <c r="E340">
        <v>153</v>
      </c>
      <c r="I340" t="e">
        <f>VLOOKUP(J340,Ref!L:M,2,0)</f>
        <v>#N/A</v>
      </c>
      <c r="J340" t="s">
        <v>791</v>
      </c>
      <c r="K340" t="s">
        <v>61</v>
      </c>
      <c r="L340" t="s">
        <v>415</v>
      </c>
      <c r="M340" t="s">
        <v>17</v>
      </c>
      <c r="N340" t="s">
        <v>14</v>
      </c>
      <c r="R340">
        <v>132455</v>
      </c>
      <c r="S340">
        <v>132455</v>
      </c>
    </row>
    <row r="341" spans="1:19" x14ac:dyDescent="0.3">
      <c r="A341">
        <v>2018</v>
      </c>
      <c r="C341" t="str">
        <f>IF(GETPIVOTDATA("PS % recovery",Sheet4!$B$5,"Parish Name",K341)&gt;99.949%,"OK","No")</f>
        <v>OK</v>
      </c>
      <c r="D341" t="e">
        <f>VLOOKUP(J341,'Ref2'!C:E,3,0)</f>
        <v>#N/A</v>
      </c>
      <c r="E341">
        <v>328</v>
      </c>
      <c r="I341" t="e">
        <f>VLOOKUP(J341,Ref!L:M,2,0)</f>
        <v>#N/A</v>
      </c>
      <c r="J341" t="s">
        <v>864</v>
      </c>
      <c r="K341" t="s">
        <v>62</v>
      </c>
      <c r="L341" t="s">
        <v>415</v>
      </c>
      <c r="M341" t="s">
        <v>17</v>
      </c>
      <c r="N341" t="s">
        <v>14</v>
      </c>
      <c r="R341">
        <v>20740</v>
      </c>
      <c r="S341">
        <v>20740</v>
      </c>
    </row>
    <row r="342" spans="1:19" x14ac:dyDescent="0.3">
      <c r="A342">
        <v>2018</v>
      </c>
      <c r="C342" t="str">
        <f>IF(GETPIVOTDATA("PS % recovery",Sheet4!$B$5,"Parish Name",K342)&gt;99.949%,"OK","No")</f>
        <v>OK</v>
      </c>
      <c r="D342" t="e">
        <f>VLOOKUP(J342,'Ref2'!C:E,3,0)</f>
        <v>#N/A</v>
      </c>
      <c r="E342">
        <v>153</v>
      </c>
      <c r="I342" t="e">
        <f>VLOOKUP(J342,Ref!L:M,2,0)</f>
        <v>#N/A</v>
      </c>
      <c r="J342" t="s">
        <v>866</v>
      </c>
      <c r="K342" t="s">
        <v>63</v>
      </c>
      <c r="L342" t="s">
        <v>415</v>
      </c>
      <c r="M342" t="s">
        <v>17</v>
      </c>
      <c r="N342" t="s">
        <v>14</v>
      </c>
      <c r="R342">
        <v>36072</v>
      </c>
      <c r="S342">
        <v>36072</v>
      </c>
    </row>
    <row r="343" spans="1:19" x14ac:dyDescent="0.3">
      <c r="A343">
        <v>2018</v>
      </c>
      <c r="C343" t="str">
        <f>IF(GETPIVOTDATA("PS % recovery",Sheet4!$B$5,"Parish Name",K343)&gt;99.949%,"OK","No")</f>
        <v>OK</v>
      </c>
      <c r="D343" t="e">
        <f>VLOOKUP(J343,'Ref2'!C:E,3,0)</f>
        <v>#N/A</v>
      </c>
      <c r="E343">
        <v>153</v>
      </c>
      <c r="I343" t="e">
        <f>VLOOKUP(J343,Ref!L:M,2,0)</f>
        <v>#N/A</v>
      </c>
      <c r="J343" t="s">
        <v>868</v>
      </c>
      <c r="K343" t="s">
        <v>64</v>
      </c>
      <c r="L343" t="s">
        <v>415</v>
      </c>
      <c r="M343" t="s">
        <v>17</v>
      </c>
      <c r="N343" t="s">
        <v>14</v>
      </c>
      <c r="R343">
        <v>7170</v>
      </c>
      <c r="S343">
        <v>7170</v>
      </c>
    </row>
    <row r="344" spans="1:19" x14ac:dyDescent="0.3">
      <c r="A344">
        <v>2018</v>
      </c>
      <c r="C344" t="str">
        <f>IF(GETPIVOTDATA("PS % recovery",Sheet4!$B$5,"Parish Name",K344)&gt;99.949%,"OK","No")</f>
        <v>OK</v>
      </c>
      <c r="D344" t="e">
        <f>VLOOKUP(J344,'Ref2'!C:E,3,0)</f>
        <v>#N/A</v>
      </c>
      <c r="E344">
        <v>153</v>
      </c>
      <c r="I344" t="e">
        <f>VLOOKUP(J344,Ref!L:M,2,0)</f>
        <v>#N/A</v>
      </c>
      <c r="J344" t="s">
        <v>793</v>
      </c>
      <c r="K344" t="s">
        <v>66</v>
      </c>
      <c r="L344" t="s">
        <v>415</v>
      </c>
      <c r="M344" t="s">
        <v>17</v>
      </c>
      <c r="N344" t="s">
        <v>14</v>
      </c>
      <c r="R344">
        <v>43753</v>
      </c>
      <c r="S344">
        <v>43753</v>
      </c>
    </row>
    <row r="345" spans="1:19" x14ac:dyDescent="0.3">
      <c r="A345">
        <v>2018</v>
      </c>
      <c r="C345" t="str">
        <f>IF(GETPIVOTDATA("PS % recovery",Sheet4!$B$5,"Parish Name",K345)&gt;99.949%,"OK","No")</f>
        <v>OK</v>
      </c>
      <c r="D345" t="e">
        <f>VLOOKUP(J345,'Ref2'!C:E,3,0)</f>
        <v>#N/A</v>
      </c>
      <c r="E345">
        <v>153</v>
      </c>
      <c r="I345" t="e">
        <f>VLOOKUP(J345,Ref!L:M,2,0)</f>
        <v>#N/A</v>
      </c>
      <c r="J345" t="s">
        <v>871</v>
      </c>
      <c r="K345" t="s">
        <v>65</v>
      </c>
      <c r="L345" t="s">
        <v>417</v>
      </c>
      <c r="M345" t="s">
        <v>17</v>
      </c>
      <c r="N345" t="s">
        <v>14</v>
      </c>
      <c r="R345">
        <v>53286</v>
      </c>
      <c r="S345">
        <v>53286</v>
      </c>
    </row>
    <row r="346" spans="1:19" x14ac:dyDescent="0.3">
      <c r="A346">
        <v>2018</v>
      </c>
      <c r="C346" t="str">
        <f>IF(GETPIVOTDATA("PS % recovery",Sheet4!$B$5,"Parish Name",K346)&gt;99.949%,"OK","No")</f>
        <v>No</v>
      </c>
      <c r="D346" t="e">
        <f>VLOOKUP(J346,'Ref2'!C:E,3,0)</f>
        <v>#N/A</v>
      </c>
      <c r="E346">
        <v>153</v>
      </c>
      <c r="I346" t="e">
        <f>VLOOKUP(J346,Ref!L:M,2,0)</f>
        <v>#N/A</v>
      </c>
      <c r="J346" t="s">
        <v>873</v>
      </c>
      <c r="K346" t="s">
        <v>68</v>
      </c>
      <c r="L346" t="s">
        <v>421</v>
      </c>
      <c r="M346" t="s">
        <v>17</v>
      </c>
      <c r="N346" t="s">
        <v>14</v>
      </c>
      <c r="R346">
        <v>160533</v>
      </c>
      <c r="S346">
        <v>160533</v>
      </c>
    </row>
    <row r="347" spans="1:19" x14ac:dyDescent="0.3">
      <c r="A347">
        <v>2018</v>
      </c>
      <c r="C347" t="str">
        <f>IF(GETPIVOTDATA("PS % recovery",Sheet4!$B$5,"Parish Name",K347)&gt;99.949%,"OK","No")</f>
        <v>No</v>
      </c>
      <c r="D347" t="e">
        <f>VLOOKUP(J347,'Ref2'!C:E,3,0)</f>
        <v>#N/A</v>
      </c>
      <c r="E347">
        <v>106</v>
      </c>
      <c r="I347" t="e">
        <f>VLOOKUP(J347,Ref!L:M,2,0)</f>
        <v>#N/A</v>
      </c>
      <c r="J347" t="s">
        <v>875</v>
      </c>
      <c r="K347" t="s">
        <v>69</v>
      </c>
      <c r="L347" t="s">
        <v>417</v>
      </c>
      <c r="M347" t="s">
        <v>17</v>
      </c>
      <c r="N347" t="s">
        <v>14</v>
      </c>
      <c r="R347">
        <v>32150</v>
      </c>
      <c r="S347">
        <v>30000</v>
      </c>
    </row>
    <row r="348" spans="1:19" x14ac:dyDescent="0.3">
      <c r="A348">
        <v>2018</v>
      </c>
      <c r="C348" t="str">
        <f>IF(GETPIVOTDATA("PS % recovery",Sheet4!$B$5,"Parish Name",K348)&gt;99.949%,"OK","No")</f>
        <v>OK</v>
      </c>
      <c r="D348" t="e">
        <f>VLOOKUP(J348,'Ref2'!C:E,3,0)</f>
        <v>#N/A</v>
      </c>
      <c r="E348">
        <v>153</v>
      </c>
      <c r="I348" t="e">
        <f>VLOOKUP(J348,Ref!L:M,2,0)</f>
        <v>#N/A</v>
      </c>
      <c r="J348" t="s">
        <v>877</v>
      </c>
      <c r="K348" t="s">
        <v>71</v>
      </c>
      <c r="L348" t="s">
        <v>433</v>
      </c>
      <c r="M348" t="s">
        <v>20</v>
      </c>
      <c r="N348" t="s">
        <v>14</v>
      </c>
      <c r="R348">
        <v>5585</v>
      </c>
      <c r="S348">
        <v>5585</v>
      </c>
    </row>
    <row r="349" spans="1:19" x14ac:dyDescent="0.3">
      <c r="A349">
        <v>2018</v>
      </c>
      <c r="C349" t="str">
        <f>IF(GETPIVOTDATA("PS % recovery",Sheet4!$B$5,"Parish Name",K349)&gt;99.949%,"OK","No")</f>
        <v>No</v>
      </c>
      <c r="D349" t="e">
        <f>VLOOKUP(J349,'Ref2'!C:E,3,0)</f>
        <v>#N/A</v>
      </c>
      <c r="E349">
        <v>16</v>
      </c>
      <c r="I349" t="e">
        <f>VLOOKUP(J349,Ref!L:M,2,0)</f>
        <v>#N/A</v>
      </c>
      <c r="J349" t="s">
        <v>879</v>
      </c>
      <c r="K349" t="s">
        <v>79</v>
      </c>
      <c r="L349" t="s">
        <v>433</v>
      </c>
      <c r="M349" t="s">
        <v>20</v>
      </c>
      <c r="N349" t="s">
        <v>14</v>
      </c>
      <c r="R349">
        <v>8476</v>
      </c>
      <c r="S349">
        <v>5300</v>
      </c>
    </row>
    <row r="350" spans="1:19" x14ac:dyDescent="0.3">
      <c r="A350">
        <v>2018</v>
      </c>
      <c r="C350" t="str">
        <f>IF(GETPIVOTDATA("PS % recovery",Sheet4!$B$5,"Parish Name",K350)&gt;99.949%,"OK","No")</f>
        <v>No</v>
      </c>
      <c r="D350" t="e">
        <f>VLOOKUP(J350,'Ref2'!C:E,3,0)</f>
        <v>#N/A</v>
      </c>
      <c r="E350">
        <v>104</v>
      </c>
      <c r="I350" t="e">
        <f>VLOOKUP(J350,Ref!L:M,2,0)</f>
        <v>#N/A</v>
      </c>
      <c r="J350" t="s">
        <v>881</v>
      </c>
      <c r="K350" t="s">
        <v>72</v>
      </c>
      <c r="L350" t="s">
        <v>423</v>
      </c>
      <c r="M350" t="s">
        <v>20</v>
      </c>
      <c r="N350" t="s">
        <v>14</v>
      </c>
      <c r="R350">
        <v>262464</v>
      </c>
      <c r="S350">
        <v>262464</v>
      </c>
    </row>
    <row r="351" spans="1:19" x14ac:dyDescent="0.3">
      <c r="A351">
        <v>2018</v>
      </c>
      <c r="C351" t="str">
        <f>IF(GETPIVOTDATA("PS % recovery",Sheet4!$B$5,"Parish Name",K351)&gt;99.949%,"OK","No")</f>
        <v>No</v>
      </c>
      <c r="D351" t="e">
        <f>VLOOKUP(J351,'Ref2'!C:E,3,0)</f>
        <v>#N/A</v>
      </c>
      <c r="E351">
        <v>56</v>
      </c>
      <c r="I351" t="str">
        <f>VLOOKUP(J351,Ref!L:M,2,0)</f>
        <v>Yes</v>
      </c>
      <c r="J351" t="s">
        <v>891</v>
      </c>
      <c r="K351" t="s">
        <v>73</v>
      </c>
      <c r="L351" t="s">
        <v>425</v>
      </c>
      <c r="M351" t="s">
        <v>20</v>
      </c>
      <c r="N351" t="s">
        <v>14</v>
      </c>
      <c r="R351">
        <v>3825</v>
      </c>
      <c r="S351">
        <v>3825</v>
      </c>
    </row>
    <row r="352" spans="1:19" x14ac:dyDescent="0.3">
      <c r="A352">
        <v>2018</v>
      </c>
      <c r="C352" t="str">
        <f>IF(GETPIVOTDATA("PS % recovery",Sheet4!$B$5,"Parish Name",K352)&gt;99.949%,"OK","No")</f>
        <v>OK</v>
      </c>
      <c r="D352" t="e">
        <f>VLOOKUP(J352,'Ref2'!C:E,3,0)</f>
        <v>#N/A</v>
      </c>
      <c r="E352">
        <v>153</v>
      </c>
      <c r="I352" t="e">
        <f>VLOOKUP(J352,Ref!L:M,2,0)</f>
        <v>#N/A</v>
      </c>
      <c r="J352" t="s">
        <v>893</v>
      </c>
      <c r="K352" t="s">
        <v>75</v>
      </c>
      <c r="L352" t="s">
        <v>425</v>
      </c>
      <c r="M352" t="s">
        <v>20</v>
      </c>
      <c r="N352" t="s">
        <v>14</v>
      </c>
      <c r="R352">
        <v>41841</v>
      </c>
      <c r="S352">
        <v>41841</v>
      </c>
    </row>
    <row r="353" spans="1:19" x14ac:dyDescent="0.3">
      <c r="A353">
        <v>2018</v>
      </c>
      <c r="C353" t="str">
        <f>IF(GETPIVOTDATA("PS % recovery",Sheet4!$B$5,"Parish Name",K353)&gt;99.949%,"OK","No")</f>
        <v>No</v>
      </c>
      <c r="D353" t="e">
        <f>VLOOKUP(J353,'Ref2'!C:E,3,0)</f>
        <v>#N/A</v>
      </c>
      <c r="E353">
        <v>57</v>
      </c>
      <c r="I353" t="e">
        <f>VLOOKUP(J353,Ref!L:M,2,0)</f>
        <v>#N/A</v>
      </c>
      <c r="J353" t="s">
        <v>818</v>
      </c>
      <c r="K353" t="s">
        <v>76</v>
      </c>
      <c r="L353" t="s">
        <v>427</v>
      </c>
      <c r="M353" t="s">
        <v>20</v>
      </c>
      <c r="N353" t="s">
        <v>14</v>
      </c>
      <c r="R353">
        <v>18477</v>
      </c>
      <c r="S353">
        <v>18477</v>
      </c>
    </row>
    <row r="354" spans="1:19" x14ac:dyDescent="0.3">
      <c r="A354">
        <v>2018</v>
      </c>
      <c r="C354" t="str">
        <f>IF(GETPIVOTDATA("PS % recovery",Sheet4!$B$5,"Parish Name",K354)&gt;99.949%,"OK","No")</f>
        <v>No</v>
      </c>
      <c r="D354" t="e">
        <f>VLOOKUP(J354,'Ref2'!C:E,3,0)</f>
        <v>#N/A</v>
      </c>
      <c r="E354">
        <v>51</v>
      </c>
      <c r="I354" t="e">
        <f>VLOOKUP(J354,Ref!L:M,2,0)</f>
        <v>#N/A</v>
      </c>
      <c r="J354" t="s">
        <v>822</v>
      </c>
      <c r="K354" t="s">
        <v>81</v>
      </c>
      <c r="L354" t="s">
        <v>427</v>
      </c>
      <c r="M354" t="s">
        <v>20</v>
      </c>
      <c r="N354" t="s">
        <v>14</v>
      </c>
      <c r="R354">
        <v>18445</v>
      </c>
      <c r="S354">
        <v>13833.75</v>
      </c>
    </row>
    <row r="355" spans="1:19" x14ac:dyDescent="0.3">
      <c r="A355">
        <v>2018</v>
      </c>
      <c r="C355" t="str">
        <f>IF(GETPIVOTDATA("PS % recovery",Sheet4!$B$5,"Parish Name",K355)&gt;99.949%,"OK","No")</f>
        <v>OK</v>
      </c>
      <c r="D355" t="e">
        <f>VLOOKUP(J355,'Ref2'!C:E,3,0)</f>
        <v>#N/A</v>
      </c>
      <c r="E355">
        <v>153</v>
      </c>
      <c r="I355" t="e">
        <f>VLOOKUP(J355,Ref!L:M,2,0)</f>
        <v>#N/A</v>
      </c>
      <c r="J355" t="s">
        <v>819</v>
      </c>
      <c r="K355" t="s">
        <v>78</v>
      </c>
      <c r="L355" t="s">
        <v>427</v>
      </c>
      <c r="M355" t="s">
        <v>20</v>
      </c>
      <c r="N355" t="s">
        <v>14</v>
      </c>
      <c r="R355">
        <v>16483</v>
      </c>
      <c r="S355">
        <v>16483</v>
      </c>
    </row>
    <row r="356" spans="1:19" x14ac:dyDescent="0.3">
      <c r="A356">
        <v>2018</v>
      </c>
      <c r="C356" t="str">
        <f>IF(GETPIVOTDATA("PS % recovery",Sheet4!$B$5,"Parish Name",K356)&gt;99.949%,"OK","No")</f>
        <v>No</v>
      </c>
      <c r="D356" t="e">
        <f>VLOOKUP(J356,'Ref2'!C:E,3,0)</f>
        <v>#N/A</v>
      </c>
      <c r="E356">
        <v>10</v>
      </c>
      <c r="I356" t="e">
        <f>VLOOKUP(J356,Ref!L:M,2,0)</f>
        <v>#N/A</v>
      </c>
      <c r="J356" t="s">
        <v>898</v>
      </c>
      <c r="K356" t="s">
        <v>82</v>
      </c>
      <c r="L356" t="s">
        <v>429</v>
      </c>
      <c r="M356" t="s">
        <v>20</v>
      </c>
      <c r="N356" t="s">
        <v>14</v>
      </c>
      <c r="R356">
        <v>41084</v>
      </c>
      <c r="S356">
        <v>24000</v>
      </c>
    </row>
    <row r="357" spans="1:19" x14ac:dyDescent="0.3">
      <c r="A357">
        <v>2018</v>
      </c>
      <c r="C357" t="str">
        <f>IF(GETPIVOTDATA("PS % recovery",Sheet4!$B$5,"Parish Name",K357)&gt;99.949%,"OK","No")</f>
        <v>OK</v>
      </c>
      <c r="D357" t="e">
        <f>VLOOKUP(J357,'Ref2'!C:E,3,0)</f>
        <v>#N/A</v>
      </c>
      <c r="E357">
        <v>153</v>
      </c>
      <c r="I357" t="str">
        <f>VLOOKUP(J357,Ref!L:M,2,0)</f>
        <v>Yes</v>
      </c>
      <c r="J357" t="s">
        <v>900</v>
      </c>
      <c r="K357" t="s">
        <v>77</v>
      </c>
      <c r="L357" t="s">
        <v>429</v>
      </c>
      <c r="M357" t="s">
        <v>20</v>
      </c>
      <c r="N357" t="s">
        <v>14</v>
      </c>
      <c r="R357">
        <v>82541</v>
      </c>
      <c r="S357">
        <v>82541</v>
      </c>
    </row>
    <row r="358" spans="1:19" x14ac:dyDescent="0.3">
      <c r="A358">
        <v>2018</v>
      </c>
      <c r="C358" t="str">
        <f>IF(GETPIVOTDATA("PS % recovery",Sheet4!$B$5,"Parish Name",K358)&gt;99.949%,"OK","No")</f>
        <v>OK</v>
      </c>
      <c r="D358" t="e">
        <f>VLOOKUP(J358,'Ref2'!C:E,3,0)</f>
        <v>#N/A</v>
      </c>
      <c r="E358">
        <v>153</v>
      </c>
      <c r="I358" t="e">
        <f>VLOOKUP(J358,Ref!L:M,2,0)</f>
        <v>#N/A</v>
      </c>
      <c r="J358" t="s">
        <v>902</v>
      </c>
      <c r="K358" t="s">
        <v>92</v>
      </c>
      <c r="L358" t="s">
        <v>429</v>
      </c>
      <c r="M358" t="s">
        <v>20</v>
      </c>
      <c r="N358" t="s">
        <v>14</v>
      </c>
      <c r="R358">
        <v>22089</v>
      </c>
      <c r="S358">
        <v>22089</v>
      </c>
    </row>
    <row r="359" spans="1:19" x14ac:dyDescent="0.3">
      <c r="A359">
        <v>2018</v>
      </c>
      <c r="C359" t="str">
        <f>IF(GETPIVOTDATA("PS % recovery",Sheet4!$B$5,"Parish Name",K359)&gt;99.949%,"OK","No")</f>
        <v>OK</v>
      </c>
      <c r="D359" t="e">
        <f>VLOOKUP(J359,'Ref2'!C:E,3,0)</f>
        <v>#N/A</v>
      </c>
      <c r="E359">
        <v>153</v>
      </c>
      <c r="I359" t="e">
        <f>VLOOKUP(J359,Ref!L:M,2,0)</f>
        <v>#N/A</v>
      </c>
      <c r="J359" t="s">
        <v>821</v>
      </c>
      <c r="K359" t="s">
        <v>80</v>
      </c>
      <c r="L359" t="s">
        <v>431</v>
      </c>
      <c r="M359" t="s">
        <v>20</v>
      </c>
      <c r="N359" t="s">
        <v>14</v>
      </c>
      <c r="R359">
        <v>68597</v>
      </c>
      <c r="S359">
        <v>68597</v>
      </c>
    </row>
    <row r="360" spans="1:19" x14ac:dyDescent="0.3">
      <c r="A360">
        <v>2018</v>
      </c>
      <c r="C360" t="str">
        <f>IF(GETPIVOTDATA("PS % recovery",Sheet4!$B$5,"Parish Name",K360)&gt;99.949%,"OK","No")</f>
        <v>OK</v>
      </c>
      <c r="D360" t="e">
        <f>VLOOKUP(J360,'Ref2'!C:E,3,0)</f>
        <v>#N/A</v>
      </c>
      <c r="E360">
        <v>153</v>
      </c>
      <c r="I360" t="e">
        <f>VLOOKUP(J360,Ref!L:M,2,0)</f>
        <v>#N/A</v>
      </c>
      <c r="J360" t="s">
        <v>905</v>
      </c>
      <c r="K360" t="s">
        <v>83</v>
      </c>
      <c r="L360" t="s">
        <v>425</v>
      </c>
      <c r="M360" t="s">
        <v>20</v>
      </c>
      <c r="N360" t="s">
        <v>14</v>
      </c>
      <c r="R360">
        <v>23883</v>
      </c>
      <c r="S360">
        <v>23883</v>
      </c>
    </row>
    <row r="361" spans="1:19" x14ac:dyDescent="0.3">
      <c r="A361">
        <v>2018</v>
      </c>
      <c r="C361" t="str">
        <f>IF(GETPIVOTDATA("PS % recovery",Sheet4!$B$5,"Parish Name",K361)&gt;99.949%,"OK","No")</f>
        <v>OK</v>
      </c>
      <c r="D361" t="e">
        <f>VLOOKUP(J361,'Ref2'!C:E,3,0)</f>
        <v>#N/A</v>
      </c>
      <c r="E361">
        <v>330</v>
      </c>
      <c r="I361" t="e">
        <f>VLOOKUP(J361,Ref!L:M,2,0)</f>
        <v>#N/A</v>
      </c>
      <c r="J361" t="s">
        <v>907</v>
      </c>
      <c r="K361" t="s">
        <v>84</v>
      </c>
      <c r="L361" t="s">
        <v>435</v>
      </c>
      <c r="M361" t="s">
        <v>20</v>
      </c>
      <c r="N361" t="s">
        <v>14</v>
      </c>
      <c r="R361">
        <v>1334</v>
      </c>
      <c r="S361">
        <v>1350</v>
      </c>
    </row>
    <row r="362" spans="1:19" x14ac:dyDescent="0.3">
      <c r="A362">
        <v>2018</v>
      </c>
      <c r="C362" t="str">
        <f>IF(GETPIVOTDATA("PS % recovery",Sheet4!$B$5,"Parish Name",K362)&gt;99.949%,"OK","No")</f>
        <v>OK</v>
      </c>
      <c r="D362" t="e">
        <f>VLOOKUP(J362,'Ref2'!C:E,3,0)</f>
        <v>#N/A</v>
      </c>
      <c r="E362">
        <v>153</v>
      </c>
      <c r="I362" t="e">
        <f>VLOOKUP(J362,Ref!L:M,2,0)</f>
        <v>#N/A</v>
      </c>
      <c r="J362" t="s">
        <v>909</v>
      </c>
      <c r="K362" t="s">
        <v>86</v>
      </c>
      <c r="L362" t="s">
        <v>433</v>
      </c>
      <c r="M362" t="s">
        <v>20</v>
      </c>
      <c r="N362" t="s">
        <v>14</v>
      </c>
      <c r="R362">
        <v>38529</v>
      </c>
      <c r="S362">
        <v>38529</v>
      </c>
    </row>
    <row r="363" spans="1:19" x14ac:dyDescent="0.3">
      <c r="A363">
        <v>2018</v>
      </c>
      <c r="C363" t="str">
        <f>IF(GETPIVOTDATA("PS % recovery",Sheet4!$B$5,"Parish Name",K363)&gt;99.949%,"OK","No")</f>
        <v>OK</v>
      </c>
      <c r="D363" t="e">
        <f>VLOOKUP(J363,'Ref2'!C:E,3,0)</f>
        <v>#N/A</v>
      </c>
      <c r="E363">
        <v>153</v>
      </c>
      <c r="I363" t="e">
        <f>VLOOKUP(J363,Ref!L:M,2,0)</f>
        <v>#N/A</v>
      </c>
      <c r="J363" t="s">
        <v>911</v>
      </c>
      <c r="K363" t="s">
        <v>89</v>
      </c>
      <c r="L363" t="s">
        <v>423</v>
      </c>
      <c r="M363" t="s">
        <v>20</v>
      </c>
      <c r="N363" t="s">
        <v>14</v>
      </c>
      <c r="R363">
        <v>19110</v>
      </c>
      <c r="S363">
        <v>19110</v>
      </c>
    </row>
    <row r="364" spans="1:19" x14ac:dyDescent="0.3">
      <c r="A364">
        <v>2018</v>
      </c>
      <c r="C364" t="str">
        <f>IF(GETPIVOTDATA("PS % recovery",Sheet4!$B$5,"Parish Name",K364)&gt;99.949%,"OK","No")</f>
        <v>OK</v>
      </c>
      <c r="D364" t="e">
        <f>VLOOKUP(J364,'Ref2'!C:E,3,0)</f>
        <v>#N/A</v>
      </c>
      <c r="E364">
        <v>323</v>
      </c>
      <c r="I364" t="e">
        <f>VLOOKUP(J364,Ref!L:M,2,0)</f>
        <v>#N/A</v>
      </c>
      <c r="J364" t="s">
        <v>913</v>
      </c>
      <c r="K364" t="s">
        <v>90</v>
      </c>
      <c r="L364" t="s">
        <v>435</v>
      </c>
      <c r="M364" t="s">
        <v>20</v>
      </c>
      <c r="N364" t="s">
        <v>14</v>
      </c>
      <c r="R364">
        <v>45153</v>
      </c>
      <c r="S364">
        <v>45153</v>
      </c>
    </row>
    <row r="365" spans="1:19" x14ac:dyDescent="0.3">
      <c r="A365">
        <v>2018</v>
      </c>
      <c r="C365" t="str">
        <f>IF(GETPIVOTDATA("PS % recovery",Sheet4!$B$5,"Parish Name",K365)&gt;99.949%,"OK","No")</f>
        <v>OK</v>
      </c>
      <c r="D365" t="e">
        <f>VLOOKUP(J365,'Ref2'!C:E,3,0)</f>
        <v>#N/A</v>
      </c>
      <c r="E365">
        <v>329</v>
      </c>
      <c r="I365" t="str">
        <f>VLOOKUP(J365,Ref!L:M,2,0)</f>
        <v>Yes</v>
      </c>
      <c r="J365" t="s">
        <v>915</v>
      </c>
      <c r="K365" t="s">
        <v>91</v>
      </c>
      <c r="L365" t="s">
        <v>437</v>
      </c>
      <c r="M365" t="s">
        <v>20</v>
      </c>
      <c r="N365" t="s">
        <v>14</v>
      </c>
      <c r="R365">
        <v>40549</v>
      </c>
      <c r="S365">
        <v>40550</v>
      </c>
    </row>
    <row r="366" spans="1:19" x14ac:dyDescent="0.3">
      <c r="A366">
        <v>2018</v>
      </c>
      <c r="C366" t="str">
        <f>IF(GETPIVOTDATA("PS % recovery",Sheet4!$B$5,"Parish Name",K366)&gt;99.949%,"OK","No")</f>
        <v>OK</v>
      </c>
      <c r="D366" t="e">
        <f>VLOOKUP(J366,'Ref2'!C:E,3,0)</f>
        <v>#N/A</v>
      </c>
      <c r="E366">
        <v>153</v>
      </c>
      <c r="I366" t="e">
        <f>VLOOKUP(J366,Ref!L:M,2,0)</f>
        <v>#N/A</v>
      </c>
      <c r="J366" t="s">
        <v>917</v>
      </c>
      <c r="K366" t="s">
        <v>94</v>
      </c>
      <c r="L366" t="s">
        <v>453</v>
      </c>
      <c r="M366" t="s">
        <v>23</v>
      </c>
      <c r="N366" t="s">
        <v>14</v>
      </c>
      <c r="R366">
        <v>46313</v>
      </c>
      <c r="S366">
        <v>46313</v>
      </c>
    </row>
    <row r="367" spans="1:19" x14ac:dyDescent="0.3">
      <c r="A367">
        <v>2018</v>
      </c>
      <c r="C367" t="str">
        <f>IF(GETPIVOTDATA("PS % recovery",Sheet4!$B$5,"Parish Name",K367)&gt;99.949%,"OK","No")</f>
        <v>OK</v>
      </c>
      <c r="D367" t="str">
        <f>VLOOKUP(J367,'Ref2'!C:E,3,0)</f>
        <v>LLF</v>
      </c>
      <c r="E367">
        <v>153</v>
      </c>
      <c r="I367" t="str">
        <f>VLOOKUP(J367,Ref!L:M,2,0)</f>
        <v>Yes</v>
      </c>
      <c r="J367" t="s">
        <v>919</v>
      </c>
      <c r="K367" t="s">
        <v>96</v>
      </c>
      <c r="L367" t="s">
        <v>441</v>
      </c>
      <c r="M367" t="s">
        <v>23</v>
      </c>
      <c r="N367" t="s">
        <v>14</v>
      </c>
      <c r="R367">
        <v>196035</v>
      </c>
      <c r="S367">
        <v>196035</v>
      </c>
    </row>
    <row r="368" spans="1:19" x14ac:dyDescent="0.3">
      <c r="A368">
        <v>2018</v>
      </c>
      <c r="C368" t="str">
        <f>IF(GETPIVOTDATA("PS % recovery",Sheet4!$B$5,"Parish Name",K368)&gt;99.949%,"OK","No")</f>
        <v>OK</v>
      </c>
      <c r="D368" t="str">
        <f>VLOOKUP(J368,'Ref2'!C:E,3,0)</f>
        <v>LLF</v>
      </c>
      <c r="E368">
        <v>153</v>
      </c>
      <c r="I368" t="str">
        <f>VLOOKUP(J368,Ref!L:M,2,0)</f>
        <v>Yes</v>
      </c>
      <c r="J368" t="s">
        <v>921</v>
      </c>
      <c r="K368" t="s">
        <v>97</v>
      </c>
      <c r="L368" t="s">
        <v>443</v>
      </c>
      <c r="M368" t="s">
        <v>23</v>
      </c>
      <c r="N368" t="s">
        <v>14</v>
      </c>
      <c r="R368">
        <v>151243</v>
      </c>
      <c r="S368">
        <v>151243</v>
      </c>
    </row>
    <row r="369" spans="1:19" x14ac:dyDescent="0.3">
      <c r="A369">
        <v>2018</v>
      </c>
      <c r="C369" t="str">
        <f>IF(GETPIVOTDATA("PS % recovery",Sheet4!$B$5,"Parish Name",K369)&gt;99.949%,"OK","No")</f>
        <v>No</v>
      </c>
      <c r="D369" t="e">
        <f>VLOOKUP(J369,'Ref2'!C:E,3,0)</f>
        <v>#N/A</v>
      </c>
      <c r="E369">
        <v>109</v>
      </c>
      <c r="I369" t="e">
        <f>VLOOKUP(J369,Ref!L:M,2,0)</f>
        <v>#N/A</v>
      </c>
      <c r="J369" t="s">
        <v>923</v>
      </c>
      <c r="K369" t="s">
        <v>98</v>
      </c>
      <c r="L369" t="s">
        <v>445</v>
      </c>
      <c r="M369" t="s">
        <v>23</v>
      </c>
      <c r="N369" t="s">
        <v>14</v>
      </c>
      <c r="R369">
        <v>66262</v>
      </c>
      <c r="S369">
        <v>66262</v>
      </c>
    </row>
    <row r="370" spans="1:19" x14ac:dyDescent="0.3">
      <c r="A370">
        <v>2018</v>
      </c>
      <c r="C370" t="str">
        <f>IF(GETPIVOTDATA("PS % recovery",Sheet4!$B$5,"Parish Name",K370)&gt;99.949%,"OK","No")</f>
        <v>OK</v>
      </c>
      <c r="D370" t="e">
        <f>VLOOKUP(J370,'Ref2'!C:E,3,0)</f>
        <v>#N/A</v>
      </c>
      <c r="E370">
        <v>153</v>
      </c>
      <c r="I370" t="e">
        <f>VLOOKUP(J370,Ref!L:M,2,0)</f>
        <v>#N/A</v>
      </c>
      <c r="J370" t="s">
        <v>925</v>
      </c>
      <c r="K370" t="s">
        <v>99</v>
      </c>
      <c r="L370" t="s">
        <v>447</v>
      </c>
      <c r="M370" t="s">
        <v>23</v>
      </c>
      <c r="N370" t="s">
        <v>14</v>
      </c>
      <c r="R370">
        <v>63647</v>
      </c>
      <c r="S370">
        <v>63647</v>
      </c>
    </row>
    <row r="371" spans="1:19" x14ac:dyDescent="0.3">
      <c r="A371">
        <v>2018</v>
      </c>
      <c r="C371" t="str">
        <f>IF(GETPIVOTDATA("PS % recovery",Sheet4!$B$5,"Parish Name",K371)&gt;99.949%,"OK","No")</f>
        <v>OK</v>
      </c>
      <c r="D371" t="e">
        <f>VLOOKUP(J371,'Ref2'!C:E,3,0)</f>
        <v>#N/A</v>
      </c>
      <c r="E371">
        <v>153</v>
      </c>
      <c r="I371" t="e">
        <f>VLOOKUP(J371,Ref!L:M,2,0)</f>
        <v>#N/A</v>
      </c>
      <c r="J371" t="s">
        <v>927</v>
      </c>
      <c r="K371" t="s">
        <v>100</v>
      </c>
      <c r="L371" t="s">
        <v>449</v>
      </c>
      <c r="M371" t="s">
        <v>23</v>
      </c>
      <c r="N371" t="s">
        <v>14</v>
      </c>
      <c r="R371">
        <v>55236</v>
      </c>
      <c r="S371">
        <v>55236</v>
      </c>
    </row>
    <row r="372" spans="1:19" x14ac:dyDescent="0.3">
      <c r="A372">
        <v>2018</v>
      </c>
      <c r="C372" t="str">
        <f>IF(GETPIVOTDATA("PS % recovery",Sheet4!$B$5,"Parish Name",K372)&gt;99.949%,"OK","No")</f>
        <v>OK</v>
      </c>
      <c r="D372" t="e">
        <f>VLOOKUP(J372,'Ref2'!C:E,3,0)</f>
        <v>#N/A</v>
      </c>
      <c r="E372">
        <v>153</v>
      </c>
      <c r="I372" t="e">
        <f>VLOOKUP(J372,Ref!L:M,2,0)</f>
        <v>#N/A</v>
      </c>
      <c r="J372" t="s">
        <v>929</v>
      </c>
      <c r="K372" t="s">
        <v>101</v>
      </c>
      <c r="L372" t="s">
        <v>451</v>
      </c>
      <c r="M372" t="s">
        <v>23</v>
      </c>
      <c r="N372" t="s">
        <v>14</v>
      </c>
      <c r="R372">
        <v>90448</v>
      </c>
      <c r="S372">
        <v>90448</v>
      </c>
    </row>
    <row r="373" spans="1:19" x14ac:dyDescent="0.3">
      <c r="A373">
        <v>2018</v>
      </c>
      <c r="C373" t="str">
        <f>IF(GETPIVOTDATA("PS % recovery",Sheet4!$B$5,"Parish Name",K373)&gt;99.949%,"OK","No")</f>
        <v>OK</v>
      </c>
      <c r="D373" t="e">
        <f>VLOOKUP(J373,'Ref2'!C:E,3,0)</f>
        <v>#N/A</v>
      </c>
      <c r="E373">
        <v>153</v>
      </c>
      <c r="I373" t="e">
        <f>VLOOKUP(J373,Ref!L:M,2,0)</f>
        <v>#N/A</v>
      </c>
      <c r="J373" t="s">
        <v>931</v>
      </c>
      <c r="K373" t="s">
        <v>95</v>
      </c>
      <c r="L373" t="s">
        <v>439</v>
      </c>
      <c r="M373" t="s">
        <v>23</v>
      </c>
      <c r="N373" t="s">
        <v>14</v>
      </c>
      <c r="R373">
        <v>48274</v>
      </c>
      <c r="S373">
        <v>48274</v>
      </c>
    </row>
    <row r="374" spans="1:19" x14ac:dyDescent="0.3">
      <c r="A374">
        <v>2018</v>
      </c>
      <c r="C374" t="str">
        <f>IF(GETPIVOTDATA("PS % recovery",Sheet4!$B$5,"Parish Name",K374)&gt;99.949%,"OK","No")</f>
        <v>No</v>
      </c>
      <c r="D374" t="e">
        <f>VLOOKUP(J374,'Ref2'!C:E,3,0)</f>
        <v>#N/A</v>
      </c>
      <c r="E374">
        <v>88</v>
      </c>
      <c r="I374" t="e">
        <f>VLOOKUP(J374,Ref!L:M,2,0)</f>
        <v>#N/A</v>
      </c>
      <c r="J374" t="s">
        <v>933</v>
      </c>
      <c r="K374" t="s">
        <v>102</v>
      </c>
      <c r="L374" t="s">
        <v>453</v>
      </c>
      <c r="M374" t="s">
        <v>23</v>
      </c>
      <c r="N374" t="s">
        <v>14</v>
      </c>
      <c r="R374">
        <v>44134</v>
      </c>
      <c r="S374">
        <v>44134</v>
      </c>
    </row>
    <row r="375" spans="1:19" x14ac:dyDescent="0.3">
      <c r="A375">
        <v>2018</v>
      </c>
      <c r="C375" t="str">
        <f>IF(GETPIVOTDATA("PS % recovery",Sheet4!$B$5,"Parish Name",K375)&gt;99.949%,"OK","No")</f>
        <v>OK</v>
      </c>
      <c r="D375" t="e">
        <f>VLOOKUP(J375,'Ref2'!C:E,3,0)</f>
        <v>#N/A</v>
      </c>
      <c r="E375">
        <v>153</v>
      </c>
      <c r="I375" t="e">
        <f>VLOOKUP(J375,Ref!L:M,2,0)</f>
        <v>#N/A</v>
      </c>
      <c r="J375" t="s">
        <v>935</v>
      </c>
      <c r="K375" t="s">
        <v>104</v>
      </c>
      <c r="L375" t="s">
        <v>465</v>
      </c>
      <c r="M375" t="s">
        <v>26</v>
      </c>
      <c r="N375" t="s">
        <v>14</v>
      </c>
      <c r="R375">
        <v>75631</v>
      </c>
      <c r="S375">
        <v>75631</v>
      </c>
    </row>
    <row r="376" spans="1:19" x14ac:dyDescent="0.3">
      <c r="A376">
        <v>2018</v>
      </c>
      <c r="C376" t="str">
        <f>IF(GETPIVOTDATA("PS % recovery",Sheet4!$B$5,"Parish Name",K376)&gt;99.949%,"OK","No")</f>
        <v>OK</v>
      </c>
      <c r="D376" t="e">
        <f>VLOOKUP(J376,'Ref2'!C:E,3,0)</f>
        <v>#N/A</v>
      </c>
      <c r="E376">
        <v>153</v>
      </c>
      <c r="I376" t="e">
        <f>VLOOKUP(J376,Ref!L:M,2,0)</f>
        <v>#N/A</v>
      </c>
      <c r="J376" t="s">
        <v>937</v>
      </c>
      <c r="K376" t="s">
        <v>106</v>
      </c>
      <c r="L376" t="s">
        <v>467</v>
      </c>
      <c r="M376" t="s">
        <v>26</v>
      </c>
      <c r="N376" t="s">
        <v>14</v>
      </c>
      <c r="R376">
        <v>62557</v>
      </c>
      <c r="S376">
        <v>62557</v>
      </c>
    </row>
    <row r="377" spans="1:19" x14ac:dyDescent="0.3">
      <c r="A377">
        <v>2018</v>
      </c>
      <c r="C377" t="str">
        <f>IF(GETPIVOTDATA("PS % recovery",Sheet4!$B$5,"Parish Name",K377)&gt;99.949%,"OK","No")</f>
        <v>OK</v>
      </c>
      <c r="D377" t="e">
        <f>VLOOKUP(J377,'Ref2'!C:E,3,0)</f>
        <v>#N/A</v>
      </c>
      <c r="E377">
        <v>153</v>
      </c>
      <c r="I377" t="e">
        <f>VLOOKUP(J377,Ref!L:M,2,0)</f>
        <v>#N/A</v>
      </c>
      <c r="J377" t="s">
        <v>939</v>
      </c>
      <c r="K377" t="s">
        <v>108</v>
      </c>
      <c r="L377" t="s">
        <v>469</v>
      </c>
      <c r="M377" t="s">
        <v>26</v>
      </c>
      <c r="N377" t="s">
        <v>14</v>
      </c>
      <c r="R377">
        <v>61250</v>
      </c>
      <c r="S377">
        <v>61250</v>
      </c>
    </row>
    <row r="378" spans="1:19" x14ac:dyDescent="0.3">
      <c r="A378">
        <v>2018</v>
      </c>
      <c r="C378" t="str">
        <f>IF(GETPIVOTDATA("PS % recovery",Sheet4!$B$5,"Parish Name",K378)&gt;99.949%,"OK","No")</f>
        <v>OK</v>
      </c>
      <c r="D378" t="e">
        <f>VLOOKUP(J378,'Ref2'!C:E,3,0)</f>
        <v>#N/A</v>
      </c>
      <c r="E378">
        <v>153</v>
      </c>
      <c r="I378" t="e">
        <f>VLOOKUP(J378,Ref!L:M,2,0)</f>
        <v>#N/A</v>
      </c>
      <c r="J378" t="s">
        <v>941</v>
      </c>
      <c r="K378" t="s">
        <v>110</v>
      </c>
      <c r="L378" t="s">
        <v>471</v>
      </c>
      <c r="M378" t="s">
        <v>26</v>
      </c>
      <c r="N378" t="s">
        <v>14</v>
      </c>
      <c r="R378">
        <v>78250</v>
      </c>
      <c r="S378">
        <v>78250</v>
      </c>
    </row>
    <row r="379" spans="1:19" x14ac:dyDescent="0.3">
      <c r="A379">
        <v>2018</v>
      </c>
      <c r="C379" t="str">
        <f>IF(GETPIVOTDATA("PS % recovery",Sheet4!$B$5,"Parish Name",K379)&gt;99.949%,"OK","No")</f>
        <v>OK</v>
      </c>
      <c r="D379" t="e">
        <f>VLOOKUP(J379,'Ref2'!C:E,3,0)</f>
        <v>#N/A</v>
      </c>
      <c r="E379">
        <v>153</v>
      </c>
      <c r="I379" t="str">
        <f>VLOOKUP(J379,Ref!L:M,2,0)</f>
        <v>Yes</v>
      </c>
      <c r="J379" t="s">
        <v>943</v>
      </c>
      <c r="K379" t="s">
        <v>112</v>
      </c>
      <c r="L379" t="s">
        <v>473</v>
      </c>
      <c r="M379" t="s">
        <v>26</v>
      </c>
      <c r="N379" t="s">
        <v>14</v>
      </c>
      <c r="R379">
        <v>164317</v>
      </c>
      <c r="S379">
        <v>164317</v>
      </c>
    </row>
    <row r="380" spans="1:19" x14ac:dyDescent="0.3">
      <c r="A380">
        <v>2018</v>
      </c>
      <c r="C380" t="str">
        <f>IF(GETPIVOTDATA("PS % recovery",Sheet4!$B$5,"Parish Name",K380)&gt;99.949%,"OK","No")</f>
        <v>No</v>
      </c>
      <c r="D380" t="e">
        <f>VLOOKUP(J380,'Ref2'!C:E,3,0)</f>
        <v>#N/A</v>
      </c>
      <c r="E380">
        <v>138</v>
      </c>
      <c r="I380" t="e">
        <f>VLOOKUP(J380,Ref!L:M,2,0)</f>
        <v>#N/A</v>
      </c>
      <c r="J380" t="s">
        <v>945</v>
      </c>
      <c r="K380" t="s">
        <v>114</v>
      </c>
      <c r="L380" t="s">
        <v>475</v>
      </c>
      <c r="M380" t="s">
        <v>26</v>
      </c>
      <c r="N380" t="s">
        <v>14</v>
      </c>
      <c r="R380">
        <v>105594</v>
      </c>
      <c r="S380">
        <v>105594</v>
      </c>
    </row>
    <row r="381" spans="1:19" x14ac:dyDescent="0.3">
      <c r="A381">
        <v>2018</v>
      </c>
      <c r="C381" t="str">
        <f>IF(GETPIVOTDATA("PS % recovery",Sheet4!$B$5,"Parish Name",K381)&gt;99.949%,"OK","No")</f>
        <v>OK</v>
      </c>
      <c r="D381" t="e">
        <f>VLOOKUP(J381,'Ref2'!C:E,3,0)</f>
        <v>#N/A</v>
      </c>
      <c r="E381">
        <v>153</v>
      </c>
      <c r="I381" t="e">
        <f>VLOOKUP(J381,Ref!L:M,2,0)</f>
        <v>#N/A</v>
      </c>
      <c r="J381" t="s">
        <v>947</v>
      </c>
      <c r="K381" t="s">
        <v>116</v>
      </c>
      <c r="L381" t="s">
        <v>477</v>
      </c>
      <c r="M381" t="s">
        <v>26</v>
      </c>
      <c r="N381" t="s">
        <v>14</v>
      </c>
      <c r="R381">
        <v>54059</v>
      </c>
      <c r="S381">
        <v>54059</v>
      </c>
    </row>
    <row r="382" spans="1:19" x14ac:dyDescent="0.3">
      <c r="A382">
        <v>2018</v>
      </c>
      <c r="C382" t="str">
        <f>IF(GETPIVOTDATA("PS % recovery",Sheet4!$B$5,"Parish Name",K382)&gt;99.949%,"OK","No")</f>
        <v>OK</v>
      </c>
      <c r="D382" t="e">
        <f>VLOOKUP(J382,'Ref2'!C:E,3,0)</f>
        <v>#N/A</v>
      </c>
      <c r="E382">
        <v>153</v>
      </c>
      <c r="I382" t="e">
        <f>VLOOKUP(J382,Ref!L:M,2,0)</f>
        <v>#N/A</v>
      </c>
      <c r="J382" t="s">
        <v>949</v>
      </c>
      <c r="K382" t="s">
        <v>118</v>
      </c>
      <c r="L382" t="s">
        <v>479</v>
      </c>
      <c r="M382" t="s">
        <v>26</v>
      </c>
      <c r="N382" t="s">
        <v>14</v>
      </c>
      <c r="R382">
        <v>85873</v>
      </c>
      <c r="S382">
        <v>85873</v>
      </c>
    </row>
    <row r="383" spans="1:19" x14ac:dyDescent="0.3">
      <c r="A383">
        <v>2018</v>
      </c>
      <c r="C383" t="str">
        <f>IF(GETPIVOTDATA("PS % recovery",Sheet4!$B$5,"Parish Name",K383)&gt;99.949%,"OK","No")</f>
        <v>OK</v>
      </c>
      <c r="D383" t="e">
        <f>VLOOKUP(J383,'Ref2'!C:E,3,0)</f>
        <v>#N/A</v>
      </c>
      <c r="E383">
        <v>153</v>
      </c>
      <c r="I383" t="e">
        <f>VLOOKUP(J383,Ref!L:M,2,0)</f>
        <v>#N/A</v>
      </c>
      <c r="J383" t="s">
        <v>951</v>
      </c>
      <c r="K383" t="s">
        <v>105</v>
      </c>
      <c r="L383" t="s">
        <v>455</v>
      </c>
      <c r="M383" t="s">
        <v>26</v>
      </c>
      <c r="N383" t="s">
        <v>14</v>
      </c>
      <c r="R383">
        <v>49587</v>
      </c>
      <c r="S383">
        <v>49587</v>
      </c>
    </row>
    <row r="384" spans="1:19" x14ac:dyDescent="0.3">
      <c r="A384">
        <v>2018</v>
      </c>
      <c r="C384" t="str">
        <f>IF(GETPIVOTDATA("PS % recovery",Sheet4!$B$5,"Parish Name",K384)&gt;99.949%,"OK","No")</f>
        <v>OK</v>
      </c>
      <c r="D384" t="e">
        <f>VLOOKUP(J384,'Ref2'!C:E,3,0)</f>
        <v>#N/A</v>
      </c>
      <c r="E384">
        <v>153</v>
      </c>
      <c r="I384" t="e">
        <f>VLOOKUP(J384,Ref!L:M,2,0)</f>
        <v>#N/A</v>
      </c>
      <c r="J384" t="s">
        <v>953</v>
      </c>
      <c r="K384" t="s">
        <v>107</v>
      </c>
      <c r="L384" t="s">
        <v>457</v>
      </c>
      <c r="M384" t="s">
        <v>26</v>
      </c>
      <c r="N384" t="s">
        <v>14</v>
      </c>
      <c r="R384">
        <v>54495</v>
      </c>
      <c r="S384">
        <v>54495</v>
      </c>
    </row>
    <row r="385" spans="1:19" x14ac:dyDescent="0.3">
      <c r="A385">
        <v>2018</v>
      </c>
      <c r="C385" t="str">
        <f>IF(GETPIVOTDATA("PS % recovery",Sheet4!$B$5,"Parish Name",K385)&gt;99.949%,"OK","No")</f>
        <v>OK</v>
      </c>
      <c r="D385" t="e">
        <f>VLOOKUP(J385,'Ref2'!C:E,3,0)</f>
        <v>#N/A</v>
      </c>
      <c r="E385">
        <v>153</v>
      </c>
      <c r="I385" t="e">
        <f>VLOOKUP(J385,Ref!L:M,2,0)</f>
        <v>#N/A</v>
      </c>
      <c r="J385" t="s">
        <v>955</v>
      </c>
      <c r="K385" t="s">
        <v>109</v>
      </c>
      <c r="L385" t="s">
        <v>459</v>
      </c>
      <c r="M385" t="s">
        <v>26</v>
      </c>
      <c r="N385" t="s">
        <v>14</v>
      </c>
      <c r="R385">
        <v>61474</v>
      </c>
      <c r="S385">
        <v>61474</v>
      </c>
    </row>
    <row r="386" spans="1:19" x14ac:dyDescent="0.3">
      <c r="A386">
        <v>2018</v>
      </c>
      <c r="C386" t="str">
        <f>IF(GETPIVOTDATA("PS % recovery",Sheet4!$B$5,"Parish Name",K386)&gt;99.949%,"OK","No")</f>
        <v>No</v>
      </c>
      <c r="D386" t="e">
        <f>VLOOKUP(J386,'Ref2'!C:E,3,0)</f>
        <v>#N/A</v>
      </c>
      <c r="E386">
        <v>75</v>
      </c>
      <c r="I386" t="e">
        <f>VLOOKUP(J386,Ref!L:M,2,0)</f>
        <v>#N/A</v>
      </c>
      <c r="J386" t="s">
        <v>824</v>
      </c>
      <c r="K386" t="s">
        <v>113</v>
      </c>
      <c r="L386" t="s">
        <v>463</v>
      </c>
      <c r="M386" t="s">
        <v>26</v>
      </c>
      <c r="N386" t="s">
        <v>14</v>
      </c>
      <c r="R386">
        <v>40582</v>
      </c>
      <c r="S386">
        <v>40582</v>
      </c>
    </row>
    <row r="387" spans="1:19" x14ac:dyDescent="0.3">
      <c r="A387">
        <v>2018</v>
      </c>
      <c r="C387" t="str">
        <f>IF(GETPIVOTDATA("PS % recovery",Sheet4!$B$5,"Parish Name",K387)&gt;99.949%,"OK","No")</f>
        <v>OK</v>
      </c>
      <c r="D387" t="e">
        <f>VLOOKUP(J387,'Ref2'!C:E,3,0)</f>
        <v>#N/A</v>
      </c>
      <c r="E387">
        <v>153</v>
      </c>
      <c r="I387" t="e">
        <f>VLOOKUP(J387,Ref!L:M,2,0)</f>
        <v>#N/A</v>
      </c>
      <c r="J387" t="s">
        <v>958</v>
      </c>
      <c r="K387" t="s">
        <v>111</v>
      </c>
      <c r="L387" t="s">
        <v>461</v>
      </c>
      <c r="M387" t="s">
        <v>26</v>
      </c>
      <c r="N387" t="s">
        <v>14</v>
      </c>
      <c r="R387">
        <v>53761</v>
      </c>
      <c r="S387">
        <v>53761</v>
      </c>
    </row>
    <row r="388" spans="1:19" x14ac:dyDescent="0.3">
      <c r="A388">
        <v>2018</v>
      </c>
      <c r="C388" t="str">
        <f>IF(GETPIVOTDATA("PS % recovery",Sheet4!$B$5,"Parish Name",K388)&gt;99.949%,"OK","No")</f>
        <v>OK</v>
      </c>
      <c r="D388" t="e">
        <f>VLOOKUP(J388,'Ref2'!C:E,3,0)</f>
        <v>#N/A</v>
      </c>
      <c r="E388">
        <v>153</v>
      </c>
      <c r="I388" t="e">
        <f>VLOOKUP(J388,Ref!L:M,2,0)</f>
        <v>#N/A</v>
      </c>
      <c r="J388" t="s">
        <v>960</v>
      </c>
      <c r="K388" t="s">
        <v>115</v>
      </c>
      <c r="L388" t="s">
        <v>455</v>
      </c>
      <c r="M388" t="s">
        <v>26</v>
      </c>
      <c r="N388" t="s">
        <v>14</v>
      </c>
      <c r="R388">
        <v>131066</v>
      </c>
      <c r="S388">
        <v>131066</v>
      </c>
    </row>
    <row r="389" spans="1:19" x14ac:dyDescent="0.3">
      <c r="A389">
        <v>2018</v>
      </c>
      <c r="C389" t="str">
        <f>IF(GETPIVOTDATA("PS % recovery",Sheet4!$B$5,"Parish Name",K389)&gt;99.949%,"OK","No")</f>
        <v>No</v>
      </c>
      <c r="D389" t="e">
        <f>VLOOKUP(J389,'Ref2'!C:E,3,0)</f>
        <v>#N/A</v>
      </c>
      <c r="E389">
        <v>74</v>
      </c>
      <c r="I389" t="e">
        <f>VLOOKUP(J389,Ref!L:M,2,0)</f>
        <v>#N/A</v>
      </c>
      <c r="J389" t="s">
        <v>962</v>
      </c>
      <c r="K389" t="s">
        <v>117</v>
      </c>
      <c r="L389" t="s">
        <v>455</v>
      </c>
      <c r="M389" t="s">
        <v>26</v>
      </c>
      <c r="N389" t="s">
        <v>14</v>
      </c>
      <c r="R389">
        <v>32130</v>
      </c>
      <c r="S389">
        <v>32130</v>
      </c>
    </row>
    <row r="390" spans="1:19" x14ac:dyDescent="0.3">
      <c r="A390">
        <v>2018</v>
      </c>
      <c r="C390" t="str">
        <f>IF(GETPIVOTDATA("PS % recovery",Sheet4!$B$5,"Parish Name",K390)&gt;99.949%,"OK","No")</f>
        <v>OK</v>
      </c>
      <c r="D390" t="e">
        <f>VLOOKUP(J390,'Ref2'!C:E,3,0)</f>
        <v>#N/A</v>
      </c>
      <c r="E390">
        <v>153</v>
      </c>
      <c r="I390" t="e">
        <f>VLOOKUP(J390,Ref!L:M,2,0)</f>
        <v>#N/A</v>
      </c>
      <c r="J390" t="s">
        <v>964</v>
      </c>
      <c r="K390" t="s">
        <v>120</v>
      </c>
      <c r="L390" t="s">
        <v>481</v>
      </c>
      <c r="M390" t="s">
        <v>29</v>
      </c>
      <c r="N390" t="s">
        <v>14</v>
      </c>
      <c r="R390">
        <v>101126</v>
      </c>
      <c r="S390">
        <v>101126</v>
      </c>
    </row>
    <row r="391" spans="1:19" x14ac:dyDescent="0.3">
      <c r="A391">
        <v>2018</v>
      </c>
      <c r="C391" t="str">
        <f>IF(GETPIVOTDATA("PS % recovery",Sheet4!$B$5,"Parish Name",K391)&gt;99.949%,"OK","No")</f>
        <v>OK</v>
      </c>
      <c r="D391" t="e">
        <f>VLOOKUP(J391,'Ref2'!C:E,3,0)</f>
        <v>#N/A</v>
      </c>
      <c r="E391">
        <v>153</v>
      </c>
      <c r="I391" t="e">
        <f>VLOOKUP(J391,Ref!L:M,2,0)</f>
        <v>#N/A</v>
      </c>
      <c r="J391" t="s">
        <v>966</v>
      </c>
      <c r="K391" t="s">
        <v>121</v>
      </c>
      <c r="L391" t="s">
        <v>487</v>
      </c>
      <c r="M391" t="s">
        <v>29</v>
      </c>
      <c r="N391" t="s">
        <v>14</v>
      </c>
      <c r="R391">
        <v>38033</v>
      </c>
      <c r="S391">
        <v>38033</v>
      </c>
    </row>
    <row r="392" spans="1:19" x14ac:dyDescent="0.3">
      <c r="A392">
        <v>2018</v>
      </c>
      <c r="C392" t="str">
        <f>IF(GETPIVOTDATA("PS % recovery",Sheet4!$B$5,"Parish Name",K392)&gt;99.949%,"OK","No")</f>
        <v>No</v>
      </c>
      <c r="D392" t="e">
        <f>VLOOKUP(J392,'Ref2'!C:E,3,0)</f>
        <v>#N/A</v>
      </c>
      <c r="E392">
        <v>112</v>
      </c>
      <c r="I392" t="e">
        <f>VLOOKUP(J392,Ref!L:M,2,0)</f>
        <v>#N/A</v>
      </c>
      <c r="J392" t="s">
        <v>968</v>
      </c>
      <c r="K392" t="s">
        <v>123</v>
      </c>
      <c r="L392" t="s">
        <v>489</v>
      </c>
      <c r="M392" t="s">
        <v>29</v>
      </c>
      <c r="N392" t="s">
        <v>14</v>
      </c>
      <c r="R392">
        <v>50573</v>
      </c>
      <c r="S392">
        <v>35573</v>
      </c>
    </row>
    <row r="393" spans="1:19" x14ac:dyDescent="0.3">
      <c r="A393">
        <v>2018</v>
      </c>
      <c r="C393" t="str">
        <f>IF(GETPIVOTDATA("PS % recovery",Sheet4!$B$5,"Parish Name",K393)&gt;99.949%,"OK","No")</f>
        <v>OK</v>
      </c>
      <c r="D393" t="e">
        <f>VLOOKUP(J393,'Ref2'!C:E,3,0)</f>
        <v>#N/A</v>
      </c>
      <c r="E393">
        <v>153</v>
      </c>
      <c r="I393" t="e">
        <f>VLOOKUP(J393,Ref!L:M,2,0)</f>
        <v>#N/A</v>
      </c>
      <c r="J393" t="s">
        <v>970</v>
      </c>
      <c r="K393" t="s">
        <v>125</v>
      </c>
      <c r="L393" t="s">
        <v>493</v>
      </c>
      <c r="M393" t="s">
        <v>29</v>
      </c>
      <c r="N393" t="s">
        <v>14</v>
      </c>
      <c r="R393">
        <v>30724</v>
      </c>
      <c r="S393">
        <v>30723.999999999996</v>
      </c>
    </row>
    <row r="394" spans="1:19" x14ac:dyDescent="0.3">
      <c r="A394">
        <v>2018</v>
      </c>
      <c r="C394" t="str">
        <f>IF(GETPIVOTDATA("PS % recovery",Sheet4!$B$5,"Parish Name",K394)&gt;99.949%,"OK","No")</f>
        <v>OK</v>
      </c>
      <c r="D394" t="e">
        <f>VLOOKUP(J394,'Ref2'!C:E,3,0)</f>
        <v>#N/A</v>
      </c>
      <c r="E394">
        <v>153</v>
      </c>
      <c r="I394" t="e">
        <f>VLOOKUP(J394,Ref!L:M,2,0)</f>
        <v>#N/A</v>
      </c>
      <c r="J394" t="s">
        <v>972</v>
      </c>
      <c r="K394" t="s">
        <v>126</v>
      </c>
      <c r="L394" t="s">
        <v>491</v>
      </c>
      <c r="M394" t="s">
        <v>29</v>
      </c>
      <c r="N394" t="s">
        <v>14</v>
      </c>
      <c r="R394">
        <v>45779</v>
      </c>
      <c r="S394">
        <v>45779</v>
      </c>
    </row>
    <row r="395" spans="1:19" x14ac:dyDescent="0.3">
      <c r="A395">
        <v>2018</v>
      </c>
      <c r="C395" t="str">
        <f>IF(GETPIVOTDATA("PS % recovery",Sheet4!$B$5,"Parish Name",K395)&gt;99.949%,"OK","No")</f>
        <v>No</v>
      </c>
      <c r="D395" t="e">
        <f>VLOOKUP(J395,'Ref2'!C:E,3,0)</f>
        <v>#N/A</v>
      </c>
      <c r="E395">
        <v>69</v>
      </c>
      <c r="I395" t="str">
        <f>VLOOKUP(J395,Ref!L:M,2,0)</f>
        <v>Yes</v>
      </c>
      <c r="J395" t="s">
        <v>974</v>
      </c>
      <c r="K395" t="s">
        <v>127</v>
      </c>
      <c r="L395" t="s">
        <v>497</v>
      </c>
      <c r="M395" t="s">
        <v>29</v>
      </c>
      <c r="N395" t="s">
        <v>14</v>
      </c>
      <c r="R395">
        <v>54495</v>
      </c>
      <c r="S395">
        <v>54495</v>
      </c>
    </row>
    <row r="396" spans="1:19" x14ac:dyDescent="0.3">
      <c r="A396">
        <v>2018</v>
      </c>
      <c r="C396" t="str">
        <f>IF(GETPIVOTDATA("PS % recovery",Sheet4!$B$5,"Parish Name",K396)&gt;99.949%,"OK","No")</f>
        <v>OK</v>
      </c>
      <c r="D396" t="e">
        <f>VLOOKUP(J396,'Ref2'!C:E,3,0)</f>
        <v>#N/A</v>
      </c>
      <c r="E396">
        <v>153</v>
      </c>
      <c r="I396" t="e">
        <f>VLOOKUP(J396,Ref!L:M,2,0)</f>
        <v>#N/A</v>
      </c>
      <c r="J396" t="s">
        <v>976</v>
      </c>
      <c r="K396" t="s">
        <v>128</v>
      </c>
      <c r="L396" t="s">
        <v>499</v>
      </c>
      <c r="M396" t="s">
        <v>29</v>
      </c>
      <c r="N396" t="s">
        <v>14</v>
      </c>
      <c r="R396">
        <v>33893</v>
      </c>
      <c r="S396">
        <v>33893</v>
      </c>
    </row>
    <row r="397" spans="1:19" x14ac:dyDescent="0.3">
      <c r="A397">
        <v>2018</v>
      </c>
      <c r="C397" t="str">
        <f>IF(GETPIVOTDATA("PS % recovery",Sheet4!$B$5,"Parish Name",K397)&gt;99.949%,"OK","No")</f>
        <v>No</v>
      </c>
      <c r="D397" t="e">
        <f>VLOOKUP(J397,'Ref2'!C:E,3,0)</f>
        <v>#N/A</v>
      </c>
      <c r="E397">
        <v>131</v>
      </c>
      <c r="I397" t="str">
        <f>VLOOKUP(J397,Ref!L:M,2,0)</f>
        <v>Yes</v>
      </c>
      <c r="J397" t="s">
        <v>825</v>
      </c>
      <c r="K397" t="s">
        <v>129</v>
      </c>
      <c r="L397" t="s">
        <v>501</v>
      </c>
      <c r="M397" t="s">
        <v>29</v>
      </c>
      <c r="N397" t="s">
        <v>14</v>
      </c>
      <c r="R397">
        <v>23798</v>
      </c>
      <c r="S397">
        <v>23798</v>
      </c>
    </row>
    <row r="398" spans="1:19" x14ac:dyDescent="0.3">
      <c r="A398">
        <v>2018</v>
      </c>
      <c r="C398" t="str">
        <f>IF(GETPIVOTDATA("PS % recovery",Sheet4!$B$5,"Parish Name",K398)&gt;99.949%,"OK","No")</f>
        <v>OK</v>
      </c>
      <c r="D398" t="e">
        <f>VLOOKUP(J398,'Ref2'!C:E,3,0)</f>
        <v>#N/A</v>
      </c>
      <c r="E398">
        <v>153</v>
      </c>
      <c r="I398" t="e">
        <f>VLOOKUP(J398,Ref!L:M,2,0)</f>
        <v>#N/A</v>
      </c>
      <c r="J398" t="s">
        <v>979</v>
      </c>
      <c r="K398" t="s">
        <v>131</v>
      </c>
      <c r="L398" t="s">
        <v>503</v>
      </c>
      <c r="M398" t="s">
        <v>29</v>
      </c>
      <c r="N398" t="s">
        <v>14</v>
      </c>
      <c r="R398">
        <v>99624</v>
      </c>
      <c r="S398">
        <v>99624</v>
      </c>
    </row>
    <row r="399" spans="1:19" x14ac:dyDescent="0.3">
      <c r="A399">
        <v>2018</v>
      </c>
      <c r="C399" t="str">
        <f>IF(GETPIVOTDATA("PS % recovery",Sheet4!$B$5,"Parish Name",K399)&gt;99.949%,"OK","No")</f>
        <v>OK</v>
      </c>
      <c r="D399" t="e">
        <f>VLOOKUP(J399,'Ref2'!C:E,3,0)</f>
        <v>#N/A</v>
      </c>
      <c r="E399">
        <v>153</v>
      </c>
      <c r="I399" t="e">
        <f>VLOOKUP(J399,Ref!L:M,2,0)</f>
        <v>#N/A</v>
      </c>
      <c r="J399" t="s">
        <v>981</v>
      </c>
      <c r="K399" t="s">
        <v>130</v>
      </c>
      <c r="L399" t="s">
        <v>495</v>
      </c>
      <c r="M399" t="s">
        <v>29</v>
      </c>
      <c r="N399" t="s">
        <v>14</v>
      </c>
      <c r="R399">
        <v>88705</v>
      </c>
      <c r="S399">
        <v>88705</v>
      </c>
    </row>
    <row r="400" spans="1:19" x14ac:dyDescent="0.3">
      <c r="A400">
        <v>2018</v>
      </c>
      <c r="C400" t="str">
        <f>IF(GETPIVOTDATA("PS % recovery",Sheet4!$B$5,"Parish Name",K400)&gt;99.949%,"OK","No")</f>
        <v>OK</v>
      </c>
      <c r="D400" t="e">
        <f>VLOOKUP(J400,'Ref2'!C:E,3,0)</f>
        <v>#N/A</v>
      </c>
      <c r="E400">
        <v>153</v>
      </c>
      <c r="I400" t="e">
        <f>VLOOKUP(J400,Ref!L:M,2,0)</f>
        <v>#N/A</v>
      </c>
      <c r="J400" t="s">
        <v>983</v>
      </c>
      <c r="K400" t="s">
        <v>132</v>
      </c>
      <c r="L400" t="s">
        <v>505</v>
      </c>
      <c r="M400" t="s">
        <v>29</v>
      </c>
      <c r="N400" t="s">
        <v>14</v>
      </c>
      <c r="R400">
        <v>49483</v>
      </c>
      <c r="S400">
        <v>49483</v>
      </c>
    </row>
    <row r="401" spans="1:19" x14ac:dyDescent="0.3">
      <c r="A401">
        <v>2018</v>
      </c>
      <c r="C401" t="str">
        <f>IF(GETPIVOTDATA("PS % recovery",Sheet4!$B$5,"Parish Name",K401)&gt;99.949%,"OK","No")</f>
        <v>No</v>
      </c>
      <c r="D401" t="e">
        <f>VLOOKUP(J401,'Ref2'!C:E,3,0)</f>
        <v>#N/A</v>
      </c>
      <c r="E401">
        <v>129</v>
      </c>
      <c r="I401" t="str">
        <f>VLOOKUP(J401,Ref!L:M,2,0)</f>
        <v>Yes</v>
      </c>
      <c r="J401" t="s">
        <v>985</v>
      </c>
      <c r="K401" t="s">
        <v>133</v>
      </c>
      <c r="L401" t="s">
        <v>507</v>
      </c>
      <c r="M401" t="s">
        <v>29</v>
      </c>
      <c r="N401" t="s">
        <v>14</v>
      </c>
      <c r="R401">
        <v>45125</v>
      </c>
      <c r="S401">
        <v>45125</v>
      </c>
    </row>
    <row r="402" spans="1:19" x14ac:dyDescent="0.3">
      <c r="A402">
        <v>2018</v>
      </c>
      <c r="C402" t="str">
        <f>IF(GETPIVOTDATA("PS % recovery",Sheet4!$B$5,"Parish Name",K402)&gt;99.949%,"OK","No")</f>
        <v>OK</v>
      </c>
      <c r="D402" t="e">
        <f>VLOOKUP(J402,'Ref2'!C:E,3,0)</f>
        <v>#N/A</v>
      </c>
      <c r="E402">
        <v>321</v>
      </c>
      <c r="I402" t="e">
        <f>VLOOKUP(J402,Ref!L:M,2,0)</f>
        <v>#N/A</v>
      </c>
      <c r="J402" t="s">
        <v>987</v>
      </c>
      <c r="K402" t="s">
        <v>122</v>
      </c>
      <c r="L402" t="s">
        <v>483</v>
      </c>
      <c r="M402" t="s">
        <v>29</v>
      </c>
      <c r="N402" t="s">
        <v>14</v>
      </c>
      <c r="R402">
        <v>115202</v>
      </c>
      <c r="S402">
        <v>115202</v>
      </c>
    </row>
    <row r="403" spans="1:19" x14ac:dyDescent="0.3">
      <c r="A403">
        <v>2018</v>
      </c>
      <c r="C403" t="str">
        <f>IF(GETPIVOTDATA("PS % recovery",Sheet4!$B$5,"Parish Name",K403)&gt;99.949%,"OK","No")</f>
        <v>No</v>
      </c>
      <c r="D403" t="e">
        <f>VLOOKUP(J403,'Ref2'!C:E,3,0)</f>
        <v>#N/A</v>
      </c>
      <c r="E403">
        <v>85</v>
      </c>
      <c r="I403" t="e">
        <f>VLOOKUP(J403,Ref!L:M,2,0)</f>
        <v>#N/A</v>
      </c>
      <c r="J403" t="s">
        <v>989</v>
      </c>
      <c r="K403" t="s">
        <v>124</v>
      </c>
      <c r="L403" t="s">
        <v>485</v>
      </c>
      <c r="M403" t="s">
        <v>29</v>
      </c>
      <c r="N403" t="s">
        <v>14</v>
      </c>
      <c r="R403">
        <v>51880</v>
      </c>
      <c r="S403">
        <v>51880</v>
      </c>
    </row>
    <row r="404" spans="1:19" x14ac:dyDescent="0.3">
      <c r="A404">
        <v>2018</v>
      </c>
      <c r="C404" t="str">
        <f>IF(GETPIVOTDATA("PS % recovery",Sheet4!$B$5,"Parish Name",K404)&gt;99.949%,"OK","No")</f>
        <v>No</v>
      </c>
      <c r="D404" t="e">
        <f>VLOOKUP(J404,'Ref2'!C:E,3,0)</f>
        <v>#N/A</v>
      </c>
      <c r="E404">
        <v>12</v>
      </c>
      <c r="I404" t="e">
        <f>VLOOKUP(J404,Ref!L:M,2,0)</f>
        <v>#N/A</v>
      </c>
      <c r="J404" t="s">
        <v>826</v>
      </c>
      <c r="K404" t="s">
        <v>135</v>
      </c>
      <c r="L404" t="s">
        <v>515</v>
      </c>
      <c r="M404" t="s">
        <v>32</v>
      </c>
      <c r="N404" t="s">
        <v>14</v>
      </c>
      <c r="R404">
        <v>5196</v>
      </c>
      <c r="S404">
        <v>1700</v>
      </c>
    </row>
    <row r="405" spans="1:19" x14ac:dyDescent="0.3">
      <c r="A405">
        <v>2018</v>
      </c>
      <c r="C405" t="str">
        <f>IF(GETPIVOTDATA("PS % recovery",Sheet4!$B$5,"Parish Name",K405)&gt;99.949%,"OK","No")</f>
        <v>OK</v>
      </c>
      <c r="D405" t="e">
        <f>VLOOKUP(J405,'Ref2'!C:E,3,0)</f>
        <v>#N/A</v>
      </c>
      <c r="E405">
        <v>153</v>
      </c>
      <c r="I405" t="e">
        <f>VLOOKUP(J405,Ref!L:M,2,0)</f>
        <v>#N/A</v>
      </c>
      <c r="J405" t="s">
        <v>828</v>
      </c>
      <c r="K405" t="s">
        <v>136</v>
      </c>
      <c r="L405" t="s">
        <v>515</v>
      </c>
      <c r="M405" t="s">
        <v>32</v>
      </c>
      <c r="N405" t="s">
        <v>14</v>
      </c>
      <c r="R405">
        <v>37489</v>
      </c>
      <c r="S405">
        <v>37489</v>
      </c>
    </row>
    <row r="406" spans="1:19" x14ac:dyDescent="0.3">
      <c r="A406">
        <v>2018</v>
      </c>
      <c r="C406" t="str">
        <f>IF(GETPIVOTDATA("PS % recovery",Sheet4!$B$5,"Parish Name",K406)&gt;99.949%,"OK","No")</f>
        <v>No</v>
      </c>
      <c r="D406" t="e">
        <f>VLOOKUP(J406,'Ref2'!C:E,3,0)</f>
        <v>#N/A</v>
      </c>
      <c r="E406">
        <v>117</v>
      </c>
      <c r="I406" t="e">
        <f>VLOOKUP(J406,Ref!L:M,2,0)</f>
        <v>#N/A</v>
      </c>
      <c r="J406" t="s">
        <v>993</v>
      </c>
      <c r="K406" t="s">
        <v>137</v>
      </c>
      <c r="L406" t="s">
        <v>509</v>
      </c>
      <c r="M406" t="s">
        <v>32</v>
      </c>
      <c r="N406" t="s">
        <v>14</v>
      </c>
      <c r="R406">
        <v>32242</v>
      </c>
      <c r="S406">
        <v>32242</v>
      </c>
    </row>
    <row r="407" spans="1:19" x14ac:dyDescent="0.3">
      <c r="A407">
        <v>2018</v>
      </c>
      <c r="C407" t="str">
        <f>IF(GETPIVOTDATA("PS % recovery",Sheet4!$B$5,"Parish Name",K407)&gt;99.949%,"OK","No")</f>
        <v>OK</v>
      </c>
      <c r="D407" t="e">
        <f>VLOOKUP(J407,'Ref2'!C:E,3,0)</f>
        <v>#N/A</v>
      </c>
      <c r="E407">
        <v>153</v>
      </c>
      <c r="I407" t="e">
        <f>VLOOKUP(J407,Ref!L:M,2,0)</f>
        <v>#N/A</v>
      </c>
      <c r="J407" t="s">
        <v>995</v>
      </c>
      <c r="K407" t="s">
        <v>139</v>
      </c>
      <c r="L407" t="s">
        <v>513</v>
      </c>
      <c r="M407" t="s">
        <v>32</v>
      </c>
      <c r="N407" t="s">
        <v>14</v>
      </c>
      <c r="R407">
        <v>114983</v>
      </c>
      <c r="S407">
        <v>114983</v>
      </c>
    </row>
    <row r="408" spans="1:19" x14ac:dyDescent="0.3">
      <c r="A408">
        <v>2018</v>
      </c>
      <c r="C408" t="str">
        <f>IF(GETPIVOTDATA("PS % recovery",Sheet4!$B$5,"Parish Name",K408)&gt;99.949%,"OK","No")</f>
        <v>OK</v>
      </c>
      <c r="D408" t="e">
        <f>VLOOKUP(J408,'Ref2'!C:E,3,0)</f>
        <v>#N/A</v>
      </c>
      <c r="E408">
        <v>153</v>
      </c>
      <c r="I408" t="e">
        <f>VLOOKUP(J408,Ref!L:M,2,0)</f>
        <v>#N/A</v>
      </c>
      <c r="J408" t="s">
        <v>997</v>
      </c>
      <c r="K408" t="s">
        <v>138</v>
      </c>
      <c r="L408" t="s">
        <v>511</v>
      </c>
      <c r="M408" t="s">
        <v>32</v>
      </c>
      <c r="N408" t="s">
        <v>14</v>
      </c>
      <c r="R408">
        <v>257704</v>
      </c>
      <c r="S408">
        <v>257704</v>
      </c>
    </row>
    <row r="409" spans="1:19" x14ac:dyDescent="0.3">
      <c r="A409">
        <v>2018</v>
      </c>
      <c r="C409" t="str">
        <f>IF(GETPIVOTDATA("PS % recovery",Sheet4!$B$5,"Parish Name",K409)&gt;99.949%,"OK","No")</f>
        <v>OK</v>
      </c>
      <c r="D409" t="e">
        <f>VLOOKUP(J409,'Ref2'!C:E,3,0)</f>
        <v>#N/A</v>
      </c>
      <c r="E409">
        <v>149</v>
      </c>
      <c r="I409" t="e">
        <f>VLOOKUP(J409,Ref!L:M,2,0)</f>
        <v>#N/A</v>
      </c>
      <c r="J409" t="s">
        <v>999</v>
      </c>
      <c r="K409" t="s">
        <v>140</v>
      </c>
      <c r="L409" t="s">
        <v>509</v>
      </c>
      <c r="M409" t="s">
        <v>32</v>
      </c>
      <c r="N409" t="s">
        <v>14</v>
      </c>
      <c r="R409">
        <v>29753</v>
      </c>
      <c r="S409">
        <f>29752.8800000026+0.12</f>
        <v>29753.000000002598</v>
      </c>
    </row>
    <row r="410" spans="1:19" x14ac:dyDescent="0.3">
      <c r="A410">
        <v>2018</v>
      </c>
      <c r="C410" t="str">
        <f>IF(GETPIVOTDATA("PS % recovery",Sheet4!$B$5,"Parish Name",K410)&gt;99.949%,"OK","No")</f>
        <v>OK</v>
      </c>
      <c r="D410" t="e">
        <f>VLOOKUP(J410,'Ref2'!C:E,3,0)</f>
        <v>#N/A</v>
      </c>
      <c r="E410">
        <v>153</v>
      </c>
      <c r="I410" t="e">
        <f>VLOOKUP(J410,Ref!L:M,2,0)</f>
        <v>#N/A</v>
      </c>
      <c r="J410" t="s">
        <v>1001</v>
      </c>
      <c r="K410" t="s">
        <v>141</v>
      </c>
      <c r="L410" t="s">
        <v>517</v>
      </c>
      <c r="M410" t="s">
        <v>32</v>
      </c>
      <c r="N410" t="s">
        <v>14</v>
      </c>
      <c r="R410">
        <v>125530</v>
      </c>
      <c r="S410">
        <v>125530</v>
      </c>
    </row>
    <row r="411" spans="1:19" x14ac:dyDescent="0.3">
      <c r="A411">
        <v>2018</v>
      </c>
      <c r="C411" t="str">
        <f>IF(GETPIVOTDATA("PS % recovery",Sheet4!$B$5,"Parish Name",K411)&gt;99.949%,"OK","No")</f>
        <v>OK</v>
      </c>
      <c r="D411" t="e">
        <f>VLOOKUP(J411,'Ref2'!C:E,3,0)</f>
        <v>#N/A</v>
      </c>
      <c r="E411">
        <v>153</v>
      </c>
      <c r="I411" t="e">
        <f>VLOOKUP(J411,Ref!L:M,2,0)</f>
        <v>#N/A</v>
      </c>
      <c r="J411" t="s">
        <v>1003</v>
      </c>
      <c r="K411" t="s">
        <v>142</v>
      </c>
      <c r="L411" t="s">
        <v>519</v>
      </c>
      <c r="M411" t="s">
        <v>32</v>
      </c>
      <c r="N411" t="s">
        <v>14</v>
      </c>
      <c r="R411">
        <v>41575</v>
      </c>
      <c r="S411">
        <v>41575</v>
      </c>
    </row>
    <row r="412" spans="1:19" x14ac:dyDescent="0.3">
      <c r="A412">
        <v>2018</v>
      </c>
      <c r="C412" t="str">
        <f>IF(GETPIVOTDATA("PS % recovery",Sheet4!$B$5,"Parish Name",K412)&gt;99.949%,"OK","No")</f>
        <v>OK</v>
      </c>
      <c r="D412" t="e">
        <f>VLOOKUP(J412,'Ref2'!C:E,3,0)</f>
        <v>#N/A</v>
      </c>
      <c r="E412">
        <v>153</v>
      </c>
      <c r="I412" t="e">
        <f>VLOOKUP(J412,Ref!L:M,2,0)</f>
        <v>#N/A</v>
      </c>
      <c r="J412" t="s">
        <v>1005</v>
      </c>
      <c r="K412" t="s">
        <v>143</v>
      </c>
      <c r="L412" t="s">
        <v>521</v>
      </c>
      <c r="M412" t="s">
        <v>32</v>
      </c>
      <c r="N412" t="s">
        <v>14</v>
      </c>
      <c r="R412">
        <v>95460</v>
      </c>
      <c r="S412">
        <v>95460</v>
      </c>
    </row>
    <row r="413" spans="1:19" x14ac:dyDescent="0.3">
      <c r="A413">
        <v>2018</v>
      </c>
      <c r="C413" t="str">
        <f>IF(GETPIVOTDATA("PS % recovery",Sheet4!$B$5,"Parish Name",K413)&gt;99.949%,"OK","No")</f>
        <v>OK</v>
      </c>
      <c r="D413" t="e">
        <f>VLOOKUP(J413,'Ref2'!C:E,3,0)</f>
        <v>#N/A</v>
      </c>
      <c r="E413">
        <v>153</v>
      </c>
      <c r="I413" t="e">
        <f>VLOOKUP(J413,Ref!L:M,2,0)</f>
        <v>#N/A</v>
      </c>
      <c r="J413" t="s">
        <v>1007</v>
      </c>
      <c r="K413" t="s">
        <v>145</v>
      </c>
      <c r="L413" t="s">
        <v>525</v>
      </c>
      <c r="M413" t="s">
        <v>35</v>
      </c>
      <c r="N413" t="s">
        <v>14</v>
      </c>
      <c r="R413">
        <v>47958</v>
      </c>
      <c r="S413">
        <v>47958</v>
      </c>
    </row>
    <row r="414" spans="1:19" x14ac:dyDescent="0.3">
      <c r="A414">
        <v>2018</v>
      </c>
      <c r="C414" t="str">
        <f>IF(GETPIVOTDATA("PS % recovery",Sheet4!$B$5,"Parish Name",K414)&gt;99.949%,"OK","No")</f>
        <v>No</v>
      </c>
      <c r="D414" t="e">
        <f>VLOOKUP(J414,'Ref2'!C:E,3,0)</f>
        <v>#N/A</v>
      </c>
      <c r="E414">
        <v>127</v>
      </c>
      <c r="I414" t="e">
        <f>VLOOKUP(J414,Ref!L:M,2,0)</f>
        <v>#N/A</v>
      </c>
      <c r="J414" t="s">
        <v>1009</v>
      </c>
      <c r="K414" t="s">
        <v>147</v>
      </c>
      <c r="L414" t="s">
        <v>525</v>
      </c>
      <c r="M414" t="s">
        <v>35</v>
      </c>
      <c r="N414" t="s">
        <v>14</v>
      </c>
      <c r="R414">
        <v>28487</v>
      </c>
      <c r="S414">
        <v>28487</v>
      </c>
    </row>
    <row r="415" spans="1:19" x14ac:dyDescent="0.3">
      <c r="A415">
        <v>2018</v>
      </c>
      <c r="C415" t="str">
        <f>IF(GETPIVOTDATA("PS % recovery",Sheet4!$B$5,"Parish Name",K415)&gt;99.949%,"OK","No")</f>
        <v>OK</v>
      </c>
      <c r="D415" t="e">
        <f>VLOOKUP(J415,'Ref2'!C:E,3,0)</f>
        <v>#N/A</v>
      </c>
      <c r="E415">
        <v>153</v>
      </c>
      <c r="I415" t="e">
        <f>VLOOKUP(J415,Ref!L:M,2,0)</f>
        <v>#N/A</v>
      </c>
      <c r="J415" t="s">
        <v>1011</v>
      </c>
      <c r="K415" t="s">
        <v>149</v>
      </c>
      <c r="L415" t="s">
        <v>525</v>
      </c>
      <c r="M415" t="s">
        <v>35</v>
      </c>
      <c r="N415" t="s">
        <v>14</v>
      </c>
      <c r="R415">
        <v>38771</v>
      </c>
      <c r="S415">
        <v>38771</v>
      </c>
    </row>
    <row r="416" spans="1:19" x14ac:dyDescent="0.3">
      <c r="A416">
        <v>2018</v>
      </c>
      <c r="C416" t="str">
        <f>IF(GETPIVOTDATA("PS % recovery",Sheet4!$B$5,"Parish Name",K416)&gt;99.949%,"OK","No")</f>
        <v>No</v>
      </c>
      <c r="D416" t="e">
        <f>VLOOKUP(J416,'Ref2'!C:E,3,0)</f>
        <v>#N/A</v>
      </c>
      <c r="E416">
        <v>11</v>
      </c>
      <c r="I416" t="e">
        <f>VLOOKUP(J416,Ref!L:M,2,0)</f>
        <v>#N/A</v>
      </c>
      <c r="J416" t="s">
        <v>1013</v>
      </c>
      <c r="K416" t="s">
        <v>151</v>
      </c>
      <c r="L416" t="s">
        <v>525</v>
      </c>
      <c r="M416" t="s">
        <v>35</v>
      </c>
      <c r="N416" t="s">
        <v>14</v>
      </c>
      <c r="R416">
        <v>29678</v>
      </c>
      <c r="S416">
        <v>13300</v>
      </c>
    </row>
    <row r="417" spans="1:19" x14ac:dyDescent="0.3">
      <c r="A417">
        <v>2018</v>
      </c>
      <c r="C417" t="str">
        <f>IF(GETPIVOTDATA("PS % recovery",Sheet4!$B$5,"Parish Name",K417)&gt;99.949%,"OK","No")</f>
        <v>No</v>
      </c>
      <c r="D417" t="e">
        <f>VLOOKUP(J417,'Ref2'!C:E,3,0)</f>
        <v>#N/A</v>
      </c>
      <c r="E417">
        <v>99</v>
      </c>
      <c r="I417" t="e">
        <f>VLOOKUP(J417,Ref!L:M,2,0)</f>
        <v>#N/A</v>
      </c>
      <c r="J417" t="s">
        <v>1015</v>
      </c>
      <c r="K417" t="s">
        <v>150</v>
      </c>
      <c r="L417" t="s">
        <v>523</v>
      </c>
      <c r="M417" t="s">
        <v>35</v>
      </c>
      <c r="N417" t="s">
        <v>14</v>
      </c>
      <c r="R417">
        <v>80837</v>
      </c>
      <c r="S417">
        <v>80837</v>
      </c>
    </row>
    <row r="418" spans="1:19" x14ac:dyDescent="0.3">
      <c r="A418">
        <v>2018</v>
      </c>
      <c r="C418" t="str">
        <f>IF(GETPIVOTDATA("PS % recovery",Sheet4!$B$5,"Parish Name",K418)&gt;99.949%,"OK","No")</f>
        <v>OK</v>
      </c>
      <c r="D418" t="e">
        <f>VLOOKUP(J418,'Ref2'!C:E,3,0)</f>
        <v>#N/A</v>
      </c>
      <c r="E418">
        <v>153</v>
      </c>
      <c r="I418" t="e">
        <f>VLOOKUP(J418,Ref!L:M,2,0)</f>
        <v>#N/A</v>
      </c>
      <c r="J418" t="s">
        <v>1017</v>
      </c>
      <c r="K418" t="s">
        <v>152</v>
      </c>
      <c r="L418" t="s">
        <v>523</v>
      </c>
      <c r="M418" t="s">
        <v>35</v>
      </c>
      <c r="N418" t="s">
        <v>14</v>
      </c>
      <c r="R418">
        <v>3922</v>
      </c>
      <c r="S418">
        <v>3922</v>
      </c>
    </row>
    <row r="419" spans="1:19" x14ac:dyDescent="0.3">
      <c r="A419">
        <v>2018</v>
      </c>
      <c r="C419" t="str">
        <f>IF(GETPIVOTDATA("PS % recovery",Sheet4!$B$5,"Parish Name",K419)&gt;99.949%,"OK","No")</f>
        <v>OK</v>
      </c>
      <c r="D419" t="e">
        <f>VLOOKUP(J419,'Ref2'!C:E,3,0)</f>
        <v>#N/A</v>
      </c>
      <c r="E419">
        <v>153</v>
      </c>
      <c r="I419" t="e">
        <f>VLOOKUP(J419,Ref!L:M,2,0)</f>
        <v>#N/A</v>
      </c>
      <c r="J419" t="s">
        <v>1019</v>
      </c>
      <c r="K419" t="s">
        <v>146</v>
      </c>
      <c r="L419" t="s">
        <v>527</v>
      </c>
      <c r="M419" t="s">
        <v>35</v>
      </c>
      <c r="N419" t="s">
        <v>14</v>
      </c>
      <c r="R419">
        <v>41626</v>
      </c>
      <c r="S419">
        <v>41626</v>
      </c>
    </row>
    <row r="420" spans="1:19" x14ac:dyDescent="0.3">
      <c r="A420">
        <v>2018</v>
      </c>
      <c r="C420" t="str">
        <f>IF(GETPIVOTDATA("PS % recovery",Sheet4!$B$5,"Parish Name",K420)&gt;99.949%,"OK","No")</f>
        <v>No</v>
      </c>
      <c r="D420" t="e">
        <f>VLOOKUP(J420,'Ref2'!C:E,3,0)</f>
        <v>#N/A</v>
      </c>
      <c r="E420">
        <v>41</v>
      </c>
      <c r="I420" t="e">
        <f>VLOOKUP(J420,Ref!L:M,2,0)</f>
        <v>#N/A</v>
      </c>
      <c r="J420" t="s">
        <v>1021</v>
      </c>
      <c r="K420" t="s">
        <v>148</v>
      </c>
      <c r="L420" t="s">
        <v>527</v>
      </c>
      <c r="M420" t="s">
        <v>35</v>
      </c>
      <c r="N420" t="s">
        <v>14</v>
      </c>
      <c r="R420">
        <v>22108</v>
      </c>
      <c r="S420">
        <v>22108</v>
      </c>
    </row>
    <row r="421" spans="1:19" x14ac:dyDescent="0.3">
      <c r="A421">
        <v>2018</v>
      </c>
      <c r="C421" t="str">
        <f>IF(GETPIVOTDATA("PS % recovery",Sheet4!$B$5,"Parish Name",K421)&gt;99.949%,"OK","No")</f>
        <v>OK</v>
      </c>
      <c r="D421" t="e">
        <f>VLOOKUP(J421,'Ref2'!C:E,3,0)</f>
        <v>#N/A</v>
      </c>
      <c r="E421">
        <v>153</v>
      </c>
      <c r="I421" t="e">
        <f>VLOOKUP(J421,Ref!L:M,2,0)</f>
        <v>#N/A</v>
      </c>
      <c r="J421" t="s">
        <v>1023</v>
      </c>
      <c r="K421" t="s">
        <v>153</v>
      </c>
      <c r="L421" t="s">
        <v>527</v>
      </c>
      <c r="M421" t="s">
        <v>35</v>
      </c>
      <c r="N421" t="s">
        <v>14</v>
      </c>
      <c r="R421">
        <v>56077</v>
      </c>
      <c r="S421">
        <v>56077</v>
      </c>
    </row>
    <row r="422" spans="1:19" x14ac:dyDescent="0.3">
      <c r="A422">
        <v>2018</v>
      </c>
      <c r="C422" t="str">
        <f>IF(GETPIVOTDATA("PS % recovery",Sheet4!$B$5,"Parish Name",K422)&gt;99.949%,"OK","No")</f>
        <v>OK</v>
      </c>
      <c r="D422" t="e">
        <f>VLOOKUP(J422,'Ref2'!C:E,3,0)</f>
        <v>#N/A</v>
      </c>
      <c r="E422">
        <v>153</v>
      </c>
      <c r="I422" t="e">
        <f>VLOOKUP(J422,Ref!L:M,2,0)</f>
        <v>#N/A</v>
      </c>
      <c r="J422" t="s">
        <v>1025</v>
      </c>
      <c r="K422" t="s">
        <v>154</v>
      </c>
      <c r="L422" t="s">
        <v>527</v>
      </c>
      <c r="M422" t="s">
        <v>35</v>
      </c>
      <c r="N422" t="s">
        <v>14</v>
      </c>
      <c r="R422">
        <v>51283</v>
      </c>
      <c r="S422">
        <v>51283</v>
      </c>
    </row>
    <row r="423" spans="1:19" x14ac:dyDescent="0.3">
      <c r="A423">
        <v>2018</v>
      </c>
      <c r="C423" t="str">
        <f>IF(GETPIVOTDATA("PS % recovery",Sheet4!$B$5,"Parish Name",K423)&gt;99.949%,"OK","No")</f>
        <v>OK</v>
      </c>
      <c r="D423" t="e">
        <f>VLOOKUP(J423,'Ref2'!C:E,3,0)</f>
        <v>#N/A</v>
      </c>
      <c r="E423">
        <v>153</v>
      </c>
      <c r="I423" t="e">
        <f>VLOOKUP(J423,Ref!L:M,2,0)</f>
        <v>#N/A</v>
      </c>
      <c r="J423" t="s">
        <v>1027</v>
      </c>
      <c r="K423" t="s">
        <v>156</v>
      </c>
      <c r="L423" t="s">
        <v>529</v>
      </c>
      <c r="M423" t="s">
        <v>18</v>
      </c>
      <c r="N423" t="s">
        <v>15</v>
      </c>
      <c r="R423">
        <v>146184</v>
      </c>
      <c r="S423">
        <v>146184</v>
      </c>
    </row>
    <row r="424" spans="1:19" x14ac:dyDescent="0.3">
      <c r="A424">
        <v>2018</v>
      </c>
      <c r="C424" t="str">
        <f>IF(GETPIVOTDATA("PS % recovery",Sheet4!$B$5,"Parish Name",K424)&gt;99.949%,"OK","No")</f>
        <v>No</v>
      </c>
      <c r="D424" t="e">
        <f>VLOOKUP(J424,'Ref2'!C:E,3,0)</f>
        <v>#N/A</v>
      </c>
      <c r="E424">
        <v>153</v>
      </c>
      <c r="I424" t="e">
        <f>VLOOKUP(J424,Ref!L:M,2,0)</f>
        <v>#N/A</v>
      </c>
      <c r="J424" t="s">
        <v>1029</v>
      </c>
      <c r="K424" t="s">
        <v>157</v>
      </c>
      <c r="L424" t="s">
        <v>531</v>
      </c>
      <c r="M424" t="s">
        <v>18</v>
      </c>
      <c r="N424" t="s">
        <v>15</v>
      </c>
      <c r="R424">
        <v>58354</v>
      </c>
      <c r="S424">
        <v>58354</v>
      </c>
    </row>
    <row r="425" spans="1:19" x14ac:dyDescent="0.3">
      <c r="A425">
        <v>2018</v>
      </c>
      <c r="C425" t="str">
        <f>IF(GETPIVOTDATA("PS % recovery",Sheet4!$B$5,"Parish Name",K425)&gt;99.949%,"OK","No")</f>
        <v>OK</v>
      </c>
      <c r="D425" t="e">
        <f>VLOOKUP(J425,'Ref2'!C:E,3,0)</f>
        <v>#N/A</v>
      </c>
      <c r="E425">
        <v>153</v>
      </c>
      <c r="I425" t="e">
        <f>VLOOKUP(J425,Ref!L:M,2,0)</f>
        <v>#N/A</v>
      </c>
      <c r="J425" t="s">
        <v>1031</v>
      </c>
      <c r="K425" t="s">
        <v>158</v>
      </c>
      <c r="L425" t="s">
        <v>535</v>
      </c>
      <c r="M425" t="s">
        <v>18</v>
      </c>
      <c r="N425" t="s">
        <v>15</v>
      </c>
      <c r="R425">
        <v>87834</v>
      </c>
      <c r="S425">
        <v>87834</v>
      </c>
    </row>
    <row r="426" spans="1:19" x14ac:dyDescent="0.3">
      <c r="A426">
        <v>2018</v>
      </c>
      <c r="C426" t="str">
        <f>IF(GETPIVOTDATA("PS % recovery",Sheet4!$B$5,"Parish Name",K426)&gt;99.949%,"OK","No")</f>
        <v>No</v>
      </c>
      <c r="D426" t="e">
        <f>VLOOKUP(J426,'Ref2'!C:E,3,0)</f>
        <v>#N/A</v>
      </c>
      <c r="E426">
        <v>8</v>
      </c>
      <c r="I426" t="e">
        <f>VLOOKUP(J426,Ref!L:M,2,0)</f>
        <v>#N/A</v>
      </c>
      <c r="J426" t="s">
        <v>789</v>
      </c>
      <c r="K426" t="s">
        <v>160</v>
      </c>
      <c r="L426" t="s">
        <v>537</v>
      </c>
      <c r="M426" t="s">
        <v>18</v>
      </c>
      <c r="N426" t="s">
        <v>15</v>
      </c>
      <c r="R426">
        <v>98706</v>
      </c>
      <c r="S426">
        <v>46169</v>
      </c>
    </row>
    <row r="427" spans="1:19" x14ac:dyDescent="0.3">
      <c r="A427">
        <v>2018</v>
      </c>
      <c r="C427" t="str">
        <f>IF(GETPIVOTDATA("PS % recovery",Sheet4!$B$5,"Parish Name",K427)&gt;99.949%,"OK","No")</f>
        <v>OK</v>
      </c>
      <c r="D427" t="e">
        <f>VLOOKUP(J427,'Ref2'!C:E,3,0)</f>
        <v>#N/A</v>
      </c>
      <c r="E427">
        <v>140</v>
      </c>
      <c r="I427" t="e">
        <f>VLOOKUP(J427,Ref!L:M,2,0)</f>
        <v>#N/A</v>
      </c>
      <c r="J427" t="s">
        <v>1034</v>
      </c>
      <c r="K427" t="s">
        <v>161</v>
      </c>
      <c r="L427" t="s">
        <v>539</v>
      </c>
      <c r="M427" t="s">
        <v>18</v>
      </c>
      <c r="N427" t="s">
        <v>15</v>
      </c>
      <c r="R427">
        <v>64518</v>
      </c>
      <c r="S427">
        <v>64518</v>
      </c>
    </row>
    <row r="428" spans="1:19" x14ac:dyDescent="0.3">
      <c r="A428">
        <v>2018</v>
      </c>
      <c r="C428" t="str">
        <f>IF(GETPIVOTDATA("PS % recovery",Sheet4!$B$5,"Parish Name",K428)&gt;99.949%,"OK","No")</f>
        <v>OK</v>
      </c>
      <c r="D428" t="e">
        <f>VLOOKUP(J428,'Ref2'!C:E,3,0)</f>
        <v>#N/A</v>
      </c>
      <c r="E428">
        <v>153</v>
      </c>
      <c r="I428" t="e">
        <f>VLOOKUP(J428,Ref!L:M,2,0)</f>
        <v>#N/A</v>
      </c>
      <c r="J428" t="s">
        <v>1036</v>
      </c>
      <c r="K428" t="s">
        <v>162</v>
      </c>
      <c r="L428" t="s">
        <v>541</v>
      </c>
      <c r="M428" t="s">
        <v>18</v>
      </c>
      <c r="N428" t="s">
        <v>15</v>
      </c>
      <c r="R428">
        <v>63211</v>
      </c>
      <c r="S428">
        <v>63211</v>
      </c>
    </row>
    <row r="429" spans="1:19" x14ac:dyDescent="0.3">
      <c r="A429">
        <v>2018</v>
      </c>
      <c r="C429" t="str">
        <f>IF(GETPIVOTDATA("PS % recovery",Sheet4!$B$5,"Parish Name",K429)&gt;99.949%,"OK","No")</f>
        <v>OK</v>
      </c>
      <c r="D429" t="e">
        <f>VLOOKUP(J429,'Ref2'!C:E,3,0)</f>
        <v>#N/A</v>
      </c>
      <c r="E429">
        <v>115</v>
      </c>
      <c r="I429" t="e">
        <f>VLOOKUP(J429,Ref!L:M,2,0)</f>
        <v>#N/A</v>
      </c>
      <c r="J429" t="s">
        <v>1038</v>
      </c>
      <c r="K429" t="s">
        <v>163</v>
      </c>
      <c r="L429" t="s">
        <v>545</v>
      </c>
      <c r="M429" t="s">
        <v>18</v>
      </c>
      <c r="N429" t="s">
        <v>15</v>
      </c>
      <c r="R429">
        <v>5012</v>
      </c>
      <c r="S429">
        <v>5012</v>
      </c>
    </row>
    <row r="430" spans="1:19" x14ac:dyDescent="0.3">
      <c r="A430">
        <v>2018</v>
      </c>
      <c r="C430" t="str">
        <f>IF(GETPIVOTDATA("PS % recovery",Sheet4!$B$5,"Parish Name",K430)&gt;99.949%,"OK","No")</f>
        <v>OK</v>
      </c>
      <c r="D430" t="e">
        <f>VLOOKUP(J430,'Ref2'!C:E,3,0)</f>
        <v>#N/A</v>
      </c>
      <c r="E430">
        <v>153</v>
      </c>
      <c r="I430" t="e">
        <f>VLOOKUP(J430,Ref!L:M,2,0)</f>
        <v>#N/A</v>
      </c>
      <c r="J430" t="s">
        <v>1040</v>
      </c>
      <c r="K430" t="s">
        <v>164</v>
      </c>
      <c r="L430" t="s">
        <v>545</v>
      </c>
      <c r="M430" t="s">
        <v>18</v>
      </c>
      <c r="N430" t="s">
        <v>15</v>
      </c>
      <c r="R430">
        <v>6537</v>
      </c>
      <c r="S430">
        <v>6537</v>
      </c>
    </row>
    <row r="431" spans="1:19" x14ac:dyDescent="0.3">
      <c r="A431">
        <v>2018</v>
      </c>
      <c r="C431" t="str">
        <f>IF(GETPIVOTDATA("PS % recovery",Sheet4!$B$5,"Parish Name",K431)&gt;99.949%,"OK","No")</f>
        <v>OK</v>
      </c>
      <c r="D431" t="e">
        <f>VLOOKUP(J431,'Ref2'!C:E,3,0)</f>
        <v>#N/A</v>
      </c>
      <c r="E431">
        <v>153</v>
      </c>
      <c r="I431" t="e">
        <f>VLOOKUP(J431,Ref!L:M,2,0)</f>
        <v>#N/A</v>
      </c>
      <c r="J431" t="s">
        <v>1042</v>
      </c>
      <c r="K431" t="s">
        <v>165</v>
      </c>
      <c r="L431" t="s">
        <v>543</v>
      </c>
      <c r="M431" t="s">
        <v>18</v>
      </c>
      <c r="N431" t="s">
        <v>15</v>
      </c>
      <c r="R431">
        <v>64518</v>
      </c>
      <c r="S431">
        <v>64518</v>
      </c>
    </row>
    <row r="432" spans="1:19" x14ac:dyDescent="0.3">
      <c r="A432">
        <v>2018</v>
      </c>
      <c r="C432" t="str">
        <f>IF(GETPIVOTDATA("PS % recovery",Sheet4!$B$5,"Parish Name",K432)&gt;99.949%,"OK","No")</f>
        <v>No</v>
      </c>
      <c r="D432" t="e">
        <f>VLOOKUP(J432,'Ref2'!C:E,3,0)</f>
        <v>#N/A</v>
      </c>
      <c r="E432">
        <v>55</v>
      </c>
      <c r="I432" t="e">
        <f>VLOOKUP(J432,Ref!L:M,2,0)</f>
        <v>#N/A</v>
      </c>
      <c r="J432" t="s">
        <v>1044</v>
      </c>
      <c r="K432" t="s">
        <v>166</v>
      </c>
      <c r="L432" t="s">
        <v>547</v>
      </c>
      <c r="M432" t="s">
        <v>18</v>
      </c>
      <c r="N432" t="s">
        <v>15</v>
      </c>
      <c r="R432">
        <v>74262</v>
      </c>
      <c r="S432">
        <v>63123</v>
      </c>
    </row>
    <row r="433" spans="1:19" x14ac:dyDescent="0.3">
      <c r="A433">
        <v>2018</v>
      </c>
      <c r="C433" t="str">
        <f>IF(GETPIVOTDATA("PS % recovery",Sheet4!$B$5,"Parish Name",K433)&gt;99.949%,"OK","No")</f>
        <v>No</v>
      </c>
      <c r="D433" t="e">
        <f>VLOOKUP(J433,'Ref2'!C:E,3,0)</f>
        <v>#N/A</v>
      </c>
      <c r="E433">
        <v>34</v>
      </c>
      <c r="I433" t="e">
        <f>VLOOKUP(J433,Ref!L:M,2,0)</f>
        <v>#N/A</v>
      </c>
      <c r="J433" t="s">
        <v>1046</v>
      </c>
      <c r="K433" t="s">
        <v>159</v>
      </c>
      <c r="L433" t="s">
        <v>533</v>
      </c>
      <c r="M433" t="s">
        <v>18</v>
      </c>
      <c r="N433" t="s">
        <v>15</v>
      </c>
      <c r="R433">
        <v>119074</v>
      </c>
      <c r="S433">
        <v>64500</v>
      </c>
    </row>
    <row r="434" spans="1:19" x14ac:dyDescent="0.3">
      <c r="A434">
        <v>2018</v>
      </c>
      <c r="C434" t="str">
        <f>IF(GETPIVOTDATA("PS % recovery",Sheet4!$B$5,"Parish Name",K434)&gt;99.949%,"OK","No")</f>
        <v>No</v>
      </c>
      <c r="D434" t="e">
        <f>VLOOKUP(J434,'Ref2'!C:E,3,0)</f>
        <v>#N/A</v>
      </c>
      <c r="E434">
        <v>5</v>
      </c>
      <c r="I434" t="e">
        <f>VLOOKUP(J434,Ref!L:M,2,0)</f>
        <v>#N/A</v>
      </c>
      <c r="J434" t="s">
        <v>794</v>
      </c>
      <c r="K434" t="s">
        <v>168</v>
      </c>
      <c r="L434" t="s">
        <v>549</v>
      </c>
      <c r="M434" t="s">
        <v>21</v>
      </c>
      <c r="N434" t="s">
        <v>15</v>
      </c>
      <c r="R434">
        <v>11734</v>
      </c>
      <c r="S434">
        <v>0</v>
      </c>
    </row>
    <row r="435" spans="1:19" x14ac:dyDescent="0.3">
      <c r="A435">
        <v>2018</v>
      </c>
      <c r="C435" t="str">
        <f>IF(GETPIVOTDATA("PS % recovery",Sheet4!$B$5,"Parish Name",K435)&gt;99.949%,"OK","No")</f>
        <v>No</v>
      </c>
      <c r="D435" t="e">
        <f>VLOOKUP(J435,'Ref2'!C:E,3,0)</f>
        <v>#N/A</v>
      </c>
      <c r="E435">
        <v>48</v>
      </c>
      <c r="I435" t="e">
        <f>VLOOKUP(J435,Ref!L:M,2,0)</f>
        <v>#N/A</v>
      </c>
      <c r="J435" t="s">
        <v>801</v>
      </c>
      <c r="K435" t="s">
        <v>169</v>
      </c>
      <c r="L435" t="s">
        <v>549</v>
      </c>
      <c r="M435" t="s">
        <v>21</v>
      </c>
      <c r="N435" t="s">
        <v>15</v>
      </c>
      <c r="R435">
        <v>15863</v>
      </c>
      <c r="S435">
        <v>13005</v>
      </c>
    </row>
    <row r="436" spans="1:19" x14ac:dyDescent="0.3">
      <c r="A436">
        <v>2018</v>
      </c>
      <c r="C436" t="str">
        <f>IF(GETPIVOTDATA("PS % recovery",Sheet4!$B$5,"Parish Name",K436)&gt;99.949%,"OK","No")</f>
        <v>No</v>
      </c>
      <c r="D436" t="e">
        <f>VLOOKUP(J436,'Ref2'!C:E,3,0)</f>
        <v>#N/A</v>
      </c>
      <c r="E436">
        <v>39</v>
      </c>
      <c r="I436" t="e">
        <f>VLOOKUP(J436,Ref!L:M,2,0)</f>
        <v>#N/A</v>
      </c>
      <c r="J436" t="s">
        <v>807</v>
      </c>
      <c r="K436" t="s">
        <v>171</v>
      </c>
      <c r="L436" t="s">
        <v>553</v>
      </c>
      <c r="M436" t="s">
        <v>21</v>
      </c>
      <c r="N436" t="s">
        <v>15</v>
      </c>
      <c r="R436">
        <v>23598</v>
      </c>
      <c r="S436">
        <v>17000</v>
      </c>
    </row>
    <row r="437" spans="1:19" x14ac:dyDescent="0.3">
      <c r="A437">
        <v>2018</v>
      </c>
      <c r="C437" t="str">
        <f>IF(GETPIVOTDATA("PS % recovery",Sheet4!$B$5,"Parish Name",K437)&gt;99.949%,"OK","No")</f>
        <v>OK</v>
      </c>
      <c r="D437" t="e">
        <f>VLOOKUP(J437,'Ref2'!C:E,3,0)</f>
        <v>#N/A</v>
      </c>
      <c r="E437">
        <v>153</v>
      </c>
      <c r="I437" t="e">
        <f>VLOOKUP(J437,Ref!L:M,2,0)</f>
        <v>#N/A</v>
      </c>
      <c r="J437" t="s">
        <v>1051</v>
      </c>
      <c r="K437" t="s">
        <v>170</v>
      </c>
      <c r="L437" t="s">
        <v>551</v>
      </c>
      <c r="M437" t="s">
        <v>21</v>
      </c>
      <c r="N437" t="s">
        <v>15</v>
      </c>
      <c r="R437">
        <v>107817</v>
      </c>
      <c r="S437">
        <v>107817</v>
      </c>
    </row>
    <row r="438" spans="1:19" x14ac:dyDescent="0.3">
      <c r="A438">
        <v>2018</v>
      </c>
      <c r="C438" t="str">
        <f>IF(GETPIVOTDATA("PS % recovery",Sheet4!$B$5,"Parish Name",K438)&gt;99.949%,"OK","No")</f>
        <v>No</v>
      </c>
      <c r="D438" t="e">
        <f>VLOOKUP(J438,'Ref2'!C:E,3,0)</f>
        <v>#N/A</v>
      </c>
      <c r="E438">
        <v>44</v>
      </c>
      <c r="I438" t="e">
        <f>VLOOKUP(J438,Ref!L:M,2,0)</f>
        <v>#N/A</v>
      </c>
      <c r="J438" t="s">
        <v>796</v>
      </c>
      <c r="K438" t="s">
        <v>172</v>
      </c>
      <c r="L438" t="s">
        <v>555</v>
      </c>
      <c r="M438" t="s">
        <v>21</v>
      </c>
      <c r="N438" t="s">
        <v>15</v>
      </c>
      <c r="R438">
        <v>33182</v>
      </c>
      <c r="S438">
        <v>28634.039999999106</v>
      </c>
    </row>
    <row r="439" spans="1:19" x14ac:dyDescent="0.3">
      <c r="A439">
        <v>2018</v>
      </c>
      <c r="C439" t="str">
        <f>IF(GETPIVOTDATA("PS % recovery",Sheet4!$B$5,"Parish Name",K439)&gt;99.949%,"OK","No")</f>
        <v>No</v>
      </c>
      <c r="D439" t="e">
        <f>VLOOKUP(J439,'Ref2'!C:E,3,0)</f>
        <v>#N/A</v>
      </c>
      <c r="E439">
        <v>29</v>
      </c>
      <c r="I439" t="e">
        <f>VLOOKUP(J439,Ref!L:M,2,0)</f>
        <v>#N/A</v>
      </c>
      <c r="J439" t="s">
        <v>798</v>
      </c>
      <c r="K439" t="s">
        <v>173</v>
      </c>
      <c r="L439" t="s">
        <v>555</v>
      </c>
      <c r="M439" t="s">
        <v>21</v>
      </c>
      <c r="N439" t="s">
        <v>15</v>
      </c>
      <c r="R439">
        <v>10429</v>
      </c>
      <c r="S439">
        <v>9000</v>
      </c>
    </row>
    <row r="440" spans="1:19" x14ac:dyDescent="0.3">
      <c r="A440">
        <v>2018</v>
      </c>
      <c r="C440" t="str">
        <f>IF(GETPIVOTDATA("PS % recovery",Sheet4!$B$5,"Parish Name",K440)&gt;99.949%,"OK","No")</f>
        <v>No</v>
      </c>
      <c r="D440" t="e">
        <f>VLOOKUP(J440,'Ref2'!C:E,3,0)</f>
        <v>#N/A</v>
      </c>
      <c r="E440">
        <v>105</v>
      </c>
      <c r="I440" t="e">
        <f>VLOOKUP(J440,Ref!L:M,2,0)</f>
        <v>#N/A</v>
      </c>
      <c r="J440" t="s">
        <v>805</v>
      </c>
      <c r="K440" t="s">
        <v>175</v>
      </c>
      <c r="L440" t="s">
        <v>555</v>
      </c>
      <c r="M440" t="s">
        <v>21</v>
      </c>
      <c r="N440" t="s">
        <v>15</v>
      </c>
      <c r="R440">
        <v>3792</v>
      </c>
      <c r="S440">
        <v>3273</v>
      </c>
    </row>
    <row r="441" spans="1:19" x14ac:dyDescent="0.3">
      <c r="A441">
        <v>2018</v>
      </c>
      <c r="C441" t="str">
        <f>IF(GETPIVOTDATA("PS % recovery",Sheet4!$B$5,"Parish Name",K441)&gt;99.949%,"OK","No")</f>
        <v>No</v>
      </c>
      <c r="D441" t="e">
        <f>VLOOKUP(J441,'Ref2'!C:E,3,0)</f>
        <v>#N/A</v>
      </c>
      <c r="E441">
        <v>28</v>
      </c>
      <c r="I441" t="e">
        <f>VLOOKUP(J441,Ref!L:M,2,0)</f>
        <v>#N/A</v>
      </c>
      <c r="J441" t="s">
        <v>1056</v>
      </c>
      <c r="K441" t="s">
        <v>174</v>
      </c>
      <c r="L441" t="s">
        <v>557</v>
      </c>
      <c r="M441" t="s">
        <v>21</v>
      </c>
      <c r="N441" t="s">
        <v>15</v>
      </c>
      <c r="R441">
        <v>9624</v>
      </c>
      <c r="S441">
        <v>2500</v>
      </c>
    </row>
    <row r="442" spans="1:19" x14ac:dyDescent="0.3">
      <c r="A442">
        <v>2018</v>
      </c>
      <c r="C442" t="str">
        <f>IF(GETPIVOTDATA("PS % recovery",Sheet4!$B$5,"Parish Name",K442)&gt;99.949%,"OK","No")</f>
        <v>OK</v>
      </c>
      <c r="D442" t="e">
        <f>VLOOKUP(J442,'Ref2'!C:E,3,0)</f>
        <v>#N/A</v>
      </c>
      <c r="E442">
        <v>122</v>
      </c>
      <c r="I442" t="e">
        <f>VLOOKUP(J442,Ref!L:M,2,0)</f>
        <v>#N/A</v>
      </c>
      <c r="J442" t="s">
        <v>1058</v>
      </c>
      <c r="K442" t="s">
        <v>176</v>
      </c>
      <c r="L442" t="s">
        <v>557</v>
      </c>
      <c r="M442" t="s">
        <v>21</v>
      </c>
      <c r="N442" t="s">
        <v>15</v>
      </c>
      <c r="R442">
        <v>33450</v>
      </c>
      <c r="S442">
        <v>33450</v>
      </c>
    </row>
    <row r="443" spans="1:19" x14ac:dyDescent="0.3">
      <c r="A443">
        <v>2018</v>
      </c>
      <c r="C443" t="str">
        <f>IF(GETPIVOTDATA("PS % recovery",Sheet4!$B$5,"Parish Name",K443)&gt;99.949%,"OK","No")</f>
        <v>No</v>
      </c>
      <c r="D443" t="e">
        <f>VLOOKUP(J443,'Ref2'!C:E,3,0)</f>
        <v>#N/A</v>
      </c>
      <c r="E443">
        <v>100</v>
      </c>
      <c r="I443" t="e">
        <f>VLOOKUP(J443,Ref!L:M,2,0)</f>
        <v>#N/A</v>
      </c>
      <c r="J443" t="s">
        <v>800</v>
      </c>
      <c r="K443" t="s">
        <v>177</v>
      </c>
      <c r="L443" t="s">
        <v>559</v>
      </c>
      <c r="M443" t="s">
        <v>21</v>
      </c>
      <c r="N443" t="s">
        <v>15</v>
      </c>
      <c r="R443">
        <v>57763</v>
      </c>
      <c r="S443">
        <v>57763.25</v>
      </c>
    </row>
    <row r="444" spans="1:19" x14ac:dyDescent="0.3">
      <c r="A444">
        <v>2018</v>
      </c>
      <c r="C444" t="str">
        <f>IF(GETPIVOTDATA("PS % recovery",Sheet4!$B$5,"Parish Name",K444)&gt;99.949%,"OK","No")</f>
        <v>No</v>
      </c>
      <c r="D444" t="e">
        <f>VLOOKUP(J444,'Ref2'!C:E,3,0)</f>
        <v>#N/A</v>
      </c>
      <c r="E444">
        <v>70</v>
      </c>
      <c r="I444" t="e">
        <f>VLOOKUP(J444,Ref!L:M,2,0)</f>
        <v>#N/A</v>
      </c>
      <c r="J444" t="s">
        <v>803</v>
      </c>
      <c r="K444" t="s">
        <v>178</v>
      </c>
      <c r="L444" t="s">
        <v>549</v>
      </c>
      <c r="M444" t="s">
        <v>21</v>
      </c>
      <c r="N444" t="s">
        <v>15</v>
      </c>
      <c r="R444">
        <v>56530</v>
      </c>
      <c r="S444">
        <v>54000</v>
      </c>
    </row>
    <row r="445" spans="1:19" x14ac:dyDescent="0.3">
      <c r="A445">
        <v>2018</v>
      </c>
      <c r="C445" t="str">
        <f>IF(GETPIVOTDATA("PS % recovery",Sheet4!$B$5,"Parish Name",K445)&gt;99.949%,"OK","No")</f>
        <v>OK</v>
      </c>
      <c r="D445" t="e">
        <f>VLOOKUP(J445,'Ref2'!C:E,3,0)</f>
        <v>#N/A</v>
      </c>
      <c r="E445">
        <v>153</v>
      </c>
      <c r="I445" t="e">
        <f>VLOOKUP(J445,Ref!L:M,2,0)</f>
        <v>#N/A</v>
      </c>
      <c r="J445" t="s">
        <v>1062</v>
      </c>
      <c r="K445" t="s">
        <v>180</v>
      </c>
      <c r="L445" t="s">
        <v>561</v>
      </c>
      <c r="M445" t="s">
        <v>21</v>
      </c>
      <c r="N445" t="s">
        <v>15</v>
      </c>
      <c r="R445">
        <v>71491</v>
      </c>
      <c r="S445">
        <v>71491</v>
      </c>
    </row>
    <row r="446" spans="1:19" x14ac:dyDescent="0.3">
      <c r="A446">
        <v>2018</v>
      </c>
      <c r="C446" t="str">
        <f>IF(GETPIVOTDATA("PS % recovery",Sheet4!$B$5,"Parish Name",K446)&gt;99.949%,"OK","No")</f>
        <v>OK</v>
      </c>
      <c r="D446" t="e">
        <f>VLOOKUP(J446,'Ref2'!C:E,3,0)</f>
        <v>#N/A</v>
      </c>
      <c r="E446">
        <v>153</v>
      </c>
      <c r="I446" t="e">
        <f>VLOOKUP(J446,Ref!L:M,2,0)</f>
        <v>#N/A</v>
      </c>
      <c r="J446" t="s">
        <v>1064</v>
      </c>
      <c r="K446" t="s">
        <v>182</v>
      </c>
      <c r="L446" t="s">
        <v>563</v>
      </c>
      <c r="M446" t="s">
        <v>21</v>
      </c>
      <c r="N446" t="s">
        <v>15</v>
      </c>
      <c r="R446">
        <v>50833</v>
      </c>
      <c r="S446">
        <v>50833</v>
      </c>
    </row>
    <row r="447" spans="1:19" x14ac:dyDescent="0.3">
      <c r="A447">
        <v>2018</v>
      </c>
      <c r="C447" t="str">
        <f>IF(GETPIVOTDATA("PS % recovery",Sheet4!$B$5,"Parish Name",K447)&gt;99.949%,"OK","No")</f>
        <v>OK</v>
      </c>
      <c r="D447" t="e">
        <f>VLOOKUP(J447,'Ref2'!C:E,3,0)</f>
        <v>#N/A</v>
      </c>
      <c r="E447">
        <v>153</v>
      </c>
      <c r="I447" t="e">
        <f>VLOOKUP(J447,Ref!L:M,2,0)</f>
        <v>#N/A</v>
      </c>
      <c r="J447" t="s">
        <v>1066</v>
      </c>
      <c r="K447" t="s">
        <v>179</v>
      </c>
      <c r="L447" t="s">
        <v>563</v>
      </c>
      <c r="M447" t="s">
        <v>21</v>
      </c>
      <c r="N447" t="s">
        <v>15</v>
      </c>
      <c r="R447">
        <v>16968</v>
      </c>
      <c r="S447">
        <v>16968</v>
      </c>
    </row>
    <row r="448" spans="1:19" x14ac:dyDescent="0.3">
      <c r="A448">
        <v>2018</v>
      </c>
      <c r="C448" t="str">
        <f>IF(GETPIVOTDATA("PS % recovery",Sheet4!$B$5,"Parish Name",K448)&gt;99.949%,"OK","No")</f>
        <v>OK</v>
      </c>
      <c r="D448" t="e">
        <f>VLOOKUP(J448,'Ref2'!C:E,3,0)</f>
        <v>#N/A</v>
      </c>
      <c r="E448">
        <v>153</v>
      </c>
      <c r="I448" t="e">
        <f>VLOOKUP(J448,Ref!L:M,2,0)</f>
        <v>#N/A</v>
      </c>
      <c r="J448" t="s">
        <v>1068</v>
      </c>
      <c r="K448" t="s">
        <v>181</v>
      </c>
      <c r="L448" t="s">
        <v>563</v>
      </c>
      <c r="M448" t="s">
        <v>21</v>
      </c>
      <c r="N448" t="s">
        <v>15</v>
      </c>
      <c r="R448">
        <v>6693</v>
      </c>
      <c r="S448">
        <v>6693</v>
      </c>
    </row>
    <row r="449" spans="1:19" x14ac:dyDescent="0.3">
      <c r="A449">
        <v>2018</v>
      </c>
      <c r="C449" t="str">
        <f>IF(GETPIVOTDATA("PS % recovery",Sheet4!$B$5,"Parish Name",K449)&gt;99.949%,"OK","No")</f>
        <v>OK</v>
      </c>
      <c r="D449" t="str">
        <f>VLOOKUP(J449,'Ref2'!C:E,3,0)</f>
        <v>LLF</v>
      </c>
      <c r="E449">
        <v>325</v>
      </c>
      <c r="I449" t="e">
        <f>VLOOKUP(J449,Ref!L:M,2,0)</f>
        <v>#N/A</v>
      </c>
      <c r="J449" t="s">
        <v>1070</v>
      </c>
      <c r="K449" t="s">
        <v>183</v>
      </c>
      <c r="L449" t="s">
        <v>565</v>
      </c>
      <c r="M449" t="s">
        <v>21</v>
      </c>
      <c r="N449" t="s">
        <v>15</v>
      </c>
      <c r="R449">
        <v>103535</v>
      </c>
      <c r="S449">
        <v>103535.04000000656</v>
      </c>
    </row>
    <row r="450" spans="1:19" x14ac:dyDescent="0.3">
      <c r="A450">
        <v>2018</v>
      </c>
      <c r="C450" t="str">
        <f>IF(GETPIVOTDATA("PS % recovery",Sheet4!$B$5,"Parish Name",K450)&gt;99.949%,"OK","No")</f>
        <v>OK</v>
      </c>
      <c r="D450" t="e">
        <f>VLOOKUP(J450,'Ref2'!C:E,3,0)</f>
        <v>#N/A</v>
      </c>
      <c r="E450">
        <v>153</v>
      </c>
      <c r="I450" t="e">
        <f>VLOOKUP(J450,Ref!L:M,2,0)</f>
        <v>#N/A</v>
      </c>
      <c r="J450" t="s">
        <v>1072</v>
      </c>
      <c r="K450" t="s">
        <v>185</v>
      </c>
      <c r="L450" t="s">
        <v>573</v>
      </c>
      <c r="M450" t="s">
        <v>24</v>
      </c>
      <c r="N450" t="s">
        <v>15</v>
      </c>
      <c r="R450">
        <v>58437</v>
      </c>
      <c r="S450">
        <v>58437</v>
      </c>
    </row>
    <row r="451" spans="1:19" x14ac:dyDescent="0.3">
      <c r="A451">
        <v>2018</v>
      </c>
      <c r="C451" t="str">
        <f>IF(GETPIVOTDATA("PS % recovery",Sheet4!$B$5,"Parish Name",K451)&gt;99.949%,"OK","No")</f>
        <v>No</v>
      </c>
      <c r="D451" t="e">
        <f>VLOOKUP(J451,'Ref2'!C:E,3,0)</f>
        <v>#N/A</v>
      </c>
      <c r="E451">
        <v>153</v>
      </c>
      <c r="I451" t="e">
        <f>VLOOKUP(J451,Ref!L:M,2,0)</f>
        <v>#N/A</v>
      </c>
      <c r="J451" t="s">
        <v>1074</v>
      </c>
      <c r="K451" t="s">
        <v>187</v>
      </c>
      <c r="L451" t="s">
        <v>573</v>
      </c>
      <c r="M451" t="s">
        <v>24</v>
      </c>
      <c r="N451" t="s">
        <v>15</v>
      </c>
      <c r="R451">
        <v>5209</v>
      </c>
      <c r="S451">
        <v>5209</v>
      </c>
    </row>
    <row r="452" spans="1:19" x14ac:dyDescent="0.3">
      <c r="A452">
        <v>2018</v>
      </c>
      <c r="C452" t="str">
        <f>IF(GETPIVOTDATA("PS % recovery",Sheet4!$B$5,"Parish Name",K452)&gt;99.949%,"OK","No")</f>
        <v>OK</v>
      </c>
      <c r="D452" t="e">
        <f>VLOOKUP(J452,'Ref2'!C:E,3,0)</f>
        <v>#N/A</v>
      </c>
      <c r="E452">
        <v>153</v>
      </c>
      <c r="I452" t="e">
        <f>VLOOKUP(J452,Ref!L:M,2,0)</f>
        <v>#N/A</v>
      </c>
      <c r="J452" t="s">
        <v>1076</v>
      </c>
      <c r="K452" t="s">
        <v>189</v>
      </c>
      <c r="L452" t="s">
        <v>581</v>
      </c>
      <c r="M452" t="s">
        <v>24</v>
      </c>
      <c r="N452" t="s">
        <v>15</v>
      </c>
      <c r="R452">
        <v>25419</v>
      </c>
      <c r="S452">
        <v>25419</v>
      </c>
    </row>
    <row r="453" spans="1:19" x14ac:dyDescent="0.3">
      <c r="A453">
        <v>2018</v>
      </c>
      <c r="C453" t="str">
        <f>IF(GETPIVOTDATA("PS % recovery",Sheet4!$B$5,"Parish Name",K453)&gt;99.949%,"OK","No")</f>
        <v>OK</v>
      </c>
      <c r="D453" t="e">
        <f>VLOOKUP(J453,'Ref2'!C:E,3,0)</f>
        <v>#N/A</v>
      </c>
      <c r="E453">
        <v>153</v>
      </c>
      <c r="I453" t="e">
        <f>VLOOKUP(J453,Ref!L:M,2,0)</f>
        <v>#N/A</v>
      </c>
      <c r="J453" t="s">
        <v>1078</v>
      </c>
      <c r="K453" t="s">
        <v>186</v>
      </c>
      <c r="L453" t="s">
        <v>577</v>
      </c>
      <c r="M453" t="s">
        <v>24</v>
      </c>
      <c r="N453" t="s">
        <v>15</v>
      </c>
      <c r="R453">
        <v>10517</v>
      </c>
      <c r="S453">
        <v>10517</v>
      </c>
    </row>
    <row r="454" spans="1:19" x14ac:dyDescent="0.3">
      <c r="A454">
        <v>2018</v>
      </c>
      <c r="C454" t="str">
        <f>IF(GETPIVOTDATA("PS % recovery",Sheet4!$B$5,"Parish Name",K454)&gt;99.949%,"OK","No")</f>
        <v>No</v>
      </c>
      <c r="D454" t="e">
        <f>VLOOKUP(J454,'Ref2'!C:E,3,0)</f>
        <v>#N/A</v>
      </c>
      <c r="E454">
        <v>20</v>
      </c>
      <c r="I454" t="e">
        <f>VLOOKUP(J454,Ref!L:M,2,0)</f>
        <v>#N/A</v>
      </c>
      <c r="J454" t="s">
        <v>1080</v>
      </c>
      <c r="K454" t="s">
        <v>192</v>
      </c>
      <c r="L454" t="s">
        <v>577</v>
      </c>
      <c r="M454" t="s">
        <v>24</v>
      </c>
      <c r="N454" t="s">
        <v>15</v>
      </c>
      <c r="R454">
        <v>8388</v>
      </c>
      <c r="S454">
        <v>0</v>
      </c>
    </row>
    <row r="455" spans="1:19" x14ac:dyDescent="0.3">
      <c r="A455">
        <v>2018</v>
      </c>
      <c r="C455" t="str">
        <f>IF(GETPIVOTDATA("PS % recovery",Sheet4!$B$5,"Parish Name",K455)&gt;99.949%,"OK","No")</f>
        <v>OK</v>
      </c>
      <c r="D455" t="e">
        <f>VLOOKUP(J455,'Ref2'!C:E,3,0)</f>
        <v>#N/A</v>
      </c>
      <c r="E455">
        <v>153</v>
      </c>
      <c r="I455" t="e">
        <f>VLOOKUP(J455,Ref!L:M,2,0)</f>
        <v>#N/A</v>
      </c>
      <c r="J455" t="s">
        <v>1082</v>
      </c>
      <c r="K455" t="s">
        <v>193</v>
      </c>
      <c r="L455" t="s">
        <v>577</v>
      </c>
      <c r="M455" t="s">
        <v>24</v>
      </c>
      <c r="N455" t="s">
        <v>15</v>
      </c>
      <c r="R455">
        <v>28780</v>
      </c>
      <c r="S455">
        <v>28780</v>
      </c>
    </row>
    <row r="456" spans="1:19" x14ac:dyDescent="0.3">
      <c r="A456">
        <v>2018</v>
      </c>
      <c r="C456" t="str">
        <f>IF(GETPIVOTDATA("PS % recovery",Sheet4!$B$5,"Parish Name",K456)&gt;99.949%,"OK","No")</f>
        <v>OK</v>
      </c>
      <c r="D456" t="e">
        <f>VLOOKUP(J456,'Ref2'!C:E,3,0)</f>
        <v>#N/A</v>
      </c>
      <c r="E456">
        <v>153</v>
      </c>
      <c r="I456" t="e">
        <f>VLOOKUP(J456,Ref!L:M,2,0)</f>
        <v>#N/A</v>
      </c>
      <c r="J456" t="s">
        <v>1084</v>
      </c>
      <c r="K456" t="s">
        <v>195</v>
      </c>
      <c r="L456" t="s">
        <v>577</v>
      </c>
      <c r="M456" t="s">
        <v>24</v>
      </c>
      <c r="N456" t="s">
        <v>15</v>
      </c>
      <c r="R456">
        <v>4089</v>
      </c>
      <c r="S456">
        <v>4089</v>
      </c>
    </row>
    <row r="457" spans="1:19" x14ac:dyDescent="0.3">
      <c r="A457">
        <v>2018</v>
      </c>
      <c r="C457" t="str">
        <f>IF(GETPIVOTDATA("PS % recovery",Sheet4!$B$5,"Parish Name",K457)&gt;99.949%,"OK","No")</f>
        <v>OK</v>
      </c>
      <c r="D457" t="e">
        <f>VLOOKUP(J457,'Ref2'!C:E,3,0)</f>
        <v>#N/A</v>
      </c>
      <c r="E457">
        <v>153</v>
      </c>
      <c r="I457" t="e">
        <f>VLOOKUP(J457,Ref!L:M,2,0)</f>
        <v>#N/A</v>
      </c>
      <c r="J457" t="s">
        <v>1086</v>
      </c>
      <c r="K457" t="s">
        <v>188</v>
      </c>
      <c r="L457" t="s">
        <v>567</v>
      </c>
      <c r="M457" t="s">
        <v>24</v>
      </c>
      <c r="N457" t="s">
        <v>15</v>
      </c>
      <c r="R457">
        <v>14127</v>
      </c>
      <c r="S457">
        <v>14127</v>
      </c>
    </row>
    <row r="458" spans="1:19" x14ac:dyDescent="0.3">
      <c r="A458">
        <v>2018</v>
      </c>
      <c r="C458" t="str">
        <f>IF(GETPIVOTDATA("PS % recovery",Sheet4!$B$5,"Parish Name",K458)&gt;99.949%,"OK","No")</f>
        <v>No</v>
      </c>
      <c r="D458" t="e">
        <f>VLOOKUP(J458,'Ref2'!C:E,3,0)</f>
        <v>#N/A</v>
      </c>
      <c r="E458">
        <v>31</v>
      </c>
      <c r="I458" t="e">
        <f>VLOOKUP(J458,Ref!L:M,2,0)</f>
        <v>#N/A</v>
      </c>
      <c r="J458" t="s">
        <v>1088</v>
      </c>
      <c r="K458" t="s">
        <v>198</v>
      </c>
      <c r="L458" t="s">
        <v>567</v>
      </c>
      <c r="M458" t="s">
        <v>24</v>
      </c>
      <c r="N458" t="s">
        <v>15</v>
      </c>
      <c r="R458">
        <v>11298</v>
      </c>
      <c r="S458">
        <v>5649</v>
      </c>
    </row>
    <row r="459" spans="1:19" x14ac:dyDescent="0.3">
      <c r="A459">
        <v>2018</v>
      </c>
      <c r="C459" t="str">
        <f>IF(GETPIVOTDATA("PS % recovery",Sheet4!$B$5,"Parish Name",K459)&gt;99.949%,"OK","No")</f>
        <v>No</v>
      </c>
      <c r="D459" t="e">
        <f>VLOOKUP(J459,'Ref2'!C:E,3,0)</f>
        <v>#N/A</v>
      </c>
      <c r="E459">
        <v>4</v>
      </c>
      <c r="I459" t="e">
        <f>VLOOKUP(J459,Ref!L:M,2,0)</f>
        <v>#N/A</v>
      </c>
      <c r="J459" t="s">
        <v>1090</v>
      </c>
      <c r="K459" t="s">
        <v>199</v>
      </c>
      <c r="L459" t="s">
        <v>567</v>
      </c>
      <c r="M459" t="s">
        <v>24</v>
      </c>
      <c r="N459" t="s">
        <v>15</v>
      </c>
      <c r="R459">
        <v>3256</v>
      </c>
      <c r="S459">
        <v>0</v>
      </c>
    </row>
    <row r="460" spans="1:19" x14ac:dyDescent="0.3">
      <c r="A460">
        <v>2018</v>
      </c>
      <c r="C460" t="str">
        <f>IF(GETPIVOTDATA("PS % recovery",Sheet4!$B$5,"Parish Name",K460)&gt;99.949%,"OK","No")</f>
        <v>OK</v>
      </c>
      <c r="D460" t="e">
        <f>VLOOKUP(J460,'Ref2'!C:E,3,0)</f>
        <v>#N/A</v>
      </c>
      <c r="E460">
        <v>153</v>
      </c>
      <c r="I460" t="e">
        <f>VLOOKUP(J460,Ref!L:M,2,0)</f>
        <v>#N/A</v>
      </c>
      <c r="J460" t="s">
        <v>1092</v>
      </c>
      <c r="K460" t="s">
        <v>190</v>
      </c>
      <c r="L460" t="s">
        <v>569</v>
      </c>
      <c r="M460" t="s">
        <v>24</v>
      </c>
      <c r="N460" t="s">
        <v>15</v>
      </c>
      <c r="R460">
        <v>68441</v>
      </c>
      <c r="S460">
        <v>68441</v>
      </c>
    </row>
    <row r="461" spans="1:19" x14ac:dyDescent="0.3">
      <c r="A461">
        <v>2018</v>
      </c>
      <c r="C461" t="str">
        <f>IF(GETPIVOTDATA("PS % recovery",Sheet4!$B$5,"Parish Name",K461)&gt;99.949%,"OK","No")</f>
        <v>No</v>
      </c>
      <c r="D461" t="e">
        <f>VLOOKUP(J461,'Ref2'!C:E,3,0)</f>
        <v>#N/A</v>
      </c>
      <c r="E461">
        <v>73</v>
      </c>
      <c r="I461" t="e">
        <f>VLOOKUP(J461,Ref!L:M,2,0)</f>
        <v>#N/A</v>
      </c>
      <c r="J461" t="s">
        <v>1094</v>
      </c>
      <c r="K461" t="s">
        <v>191</v>
      </c>
      <c r="L461" t="s">
        <v>571</v>
      </c>
      <c r="M461" t="s">
        <v>24</v>
      </c>
      <c r="N461" t="s">
        <v>15</v>
      </c>
      <c r="R461">
        <v>15396</v>
      </c>
      <c r="S461">
        <v>15396</v>
      </c>
    </row>
    <row r="462" spans="1:19" x14ac:dyDescent="0.3">
      <c r="A462">
        <v>2018</v>
      </c>
      <c r="C462" t="str">
        <f>IF(GETPIVOTDATA("PS % recovery",Sheet4!$B$5,"Parish Name",K462)&gt;99.949%,"OK","No")</f>
        <v>OK</v>
      </c>
      <c r="D462" t="e">
        <f>VLOOKUP(J462,'Ref2'!C:E,3,0)</f>
        <v>#N/A</v>
      </c>
      <c r="E462">
        <v>146</v>
      </c>
      <c r="I462" t="e">
        <f>VLOOKUP(J462,Ref!L:M,2,0)</f>
        <v>#N/A</v>
      </c>
      <c r="J462" t="s">
        <v>1096</v>
      </c>
      <c r="K462" t="s">
        <v>200</v>
      </c>
      <c r="L462" t="s">
        <v>571</v>
      </c>
      <c r="M462" t="s">
        <v>24</v>
      </c>
      <c r="N462" t="s">
        <v>15</v>
      </c>
      <c r="R462">
        <v>17139</v>
      </c>
      <c r="S462">
        <v>17139</v>
      </c>
    </row>
    <row r="463" spans="1:19" x14ac:dyDescent="0.3">
      <c r="A463">
        <v>2018</v>
      </c>
      <c r="C463" t="str">
        <f>IF(GETPIVOTDATA("PS % recovery",Sheet4!$B$5,"Parish Name",K463)&gt;99.949%,"OK","No")</f>
        <v>OK</v>
      </c>
      <c r="D463" t="e">
        <f>VLOOKUP(J463,'Ref2'!C:E,3,0)</f>
        <v>#N/A</v>
      </c>
      <c r="E463">
        <v>79</v>
      </c>
      <c r="I463" t="e">
        <f>VLOOKUP(J463,Ref!L:M,2,0)</f>
        <v>#N/A</v>
      </c>
      <c r="J463" t="s">
        <v>1098</v>
      </c>
      <c r="K463" t="s">
        <v>202</v>
      </c>
      <c r="L463" t="s">
        <v>571</v>
      </c>
      <c r="M463" t="s">
        <v>24</v>
      </c>
      <c r="N463" t="s">
        <v>15</v>
      </c>
      <c r="R463">
        <v>10847</v>
      </c>
      <c r="S463">
        <v>10847</v>
      </c>
    </row>
    <row r="464" spans="1:19" x14ac:dyDescent="0.3">
      <c r="A464">
        <v>2018</v>
      </c>
      <c r="C464" t="str">
        <f>IF(GETPIVOTDATA("PS % recovery",Sheet4!$B$5,"Parish Name",K464)&gt;99.949%,"OK","No")</f>
        <v>OK</v>
      </c>
      <c r="D464" t="e">
        <f>VLOOKUP(J464,'Ref2'!C:E,3,0)</f>
        <v>#N/A</v>
      </c>
      <c r="E464">
        <v>153</v>
      </c>
      <c r="I464" t="e">
        <f>VLOOKUP(J464,Ref!L:M,2,0)</f>
        <v>#N/A</v>
      </c>
      <c r="J464" t="s">
        <v>808</v>
      </c>
      <c r="K464" t="s">
        <v>194</v>
      </c>
      <c r="L464" t="s">
        <v>575</v>
      </c>
      <c r="M464" t="s">
        <v>24</v>
      </c>
      <c r="N464" t="s">
        <v>15</v>
      </c>
      <c r="R464">
        <v>17355</v>
      </c>
      <c r="S464">
        <v>17355</v>
      </c>
    </row>
    <row r="465" spans="1:19" x14ac:dyDescent="0.3">
      <c r="A465">
        <v>2018</v>
      </c>
      <c r="C465" t="str">
        <f>IF(GETPIVOTDATA("PS % recovery",Sheet4!$B$5,"Parish Name",K465)&gt;99.949%,"OK","No")</f>
        <v>OK</v>
      </c>
      <c r="D465" t="e">
        <f>VLOOKUP(J465,'Ref2'!C:E,3,0)</f>
        <v>#N/A</v>
      </c>
      <c r="E465">
        <v>153</v>
      </c>
      <c r="I465" t="e">
        <f>VLOOKUP(J465,Ref!L:M,2,0)</f>
        <v>#N/A</v>
      </c>
      <c r="J465" t="s">
        <v>812</v>
      </c>
      <c r="K465" t="s">
        <v>204</v>
      </c>
      <c r="L465" t="s">
        <v>575</v>
      </c>
      <c r="M465" t="s">
        <v>24</v>
      </c>
      <c r="N465" t="s">
        <v>15</v>
      </c>
      <c r="R465">
        <v>15540</v>
      </c>
      <c r="S465">
        <v>15540</v>
      </c>
    </row>
    <row r="466" spans="1:19" x14ac:dyDescent="0.3">
      <c r="A466">
        <v>2018</v>
      </c>
      <c r="C466" t="str">
        <f>IF(GETPIVOTDATA("PS % recovery",Sheet4!$B$5,"Parish Name",K466)&gt;99.949%,"OK","No")</f>
        <v>OK</v>
      </c>
      <c r="D466" t="e">
        <f>VLOOKUP(J466,'Ref2'!C:E,3,0)</f>
        <v>#N/A</v>
      </c>
      <c r="E466">
        <v>153</v>
      </c>
      <c r="I466" t="e">
        <f>VLOOKUP(J466,Ref!L:M,2,0)</f>
        <v>#N/A</v>
      </c>
      <c r="J466" t="s">
        <v>810</v>
      </c>
      <c r="K466" t="s">
        <v>196</v>
      </c>
      <c r="L466" t="s">
        <v>575</v>
      </c>
      <c r="M466" t="s">
        <v>24</v>
      </c>
      <c r="N466" t="s">
        <v>15</v>
      </c>
      <c r="R466">
        <v>17262</v>
      </c>
      <c r="S466">
        <v>17262</v>
      </c>
    </row>
    <row r="467" spans="1:19" x14ac:dyDescent="0.3">
      <c r="A467">
        <v>2018</v>
      </c>
      <c r="C467" t="str">
        <f>IF(GETPIVOTDATA("PS % recovery",Sheet4!$B$5,"Parish Name",K467)&gt;99.949%,"OK","No")</f>
        <v>OK</v>
      </c>
      <c r="D467" t="e">
        <f>VLOOKUP(J467,'Ref2'!C:E,3,0)</f>
        <v>#N/A</v>
      </c>
      <c r="E467">
        <v>145</v>
      </c>
      <c r="I467" t="e">
        <f>VLOOKUP(J467,Ref!L:M,2,0)</f>
        <v>#N/A</v>
      </c>
      <c r="J467" t="s">
        <v>1103</v>
      </c>
      <c r="K467" t="s">
        <v>197</v>
      </c>
      <c r="L467" t="s">
        <v>567</v>
      </c>
      <c r="M467" t="s">
        <v>24</v>
      </c>
      <c r="N467" t="s">
        <v>15</v>
      </c>
      <c r="R467">
        <v>16842</v>
      </c>
      <c r="S467">
        <v>16842</v>
      </c>
    </row>
    <row r="468" spans="1:19" x14ac:dyDescent="0.3">
      <c r="A468">
        <v>2018</v>
      </c>
      <c r="C468" t="str">
        <f>IF(GETPIVOTDATA("PS % recovery",Sheet4!$B$5,"Parish Name",K468)&gt;99.949%,"OK","No")</f>
        <v>OK</v>
      </c>
      <c r="D468" t="e">
        <f>VLOOKUP(J468,'Ref2'!C:E,3,0)</f>
        <v>#N/A</v>
      </c>
      <c r="E468">
        <v>153</v>
      </c>
      <c r="I468" t="e">
        <f>VLOOKUP(J468,Ref!L:M,2,0)</f>
        <v>#N/A</v>
      </c>
      <c r="J468" t="s">
        <v>1105</v>
      </c>
      <c r="K468" t="s">
        <v>201</v>
      </c>
      <c r="L468" t="s">
        <v>581</v>
      </c>
      <c r="M468" t="s">
        <v>24</v>
      </c>
      <c r="N468" t="s">
        <v>15</v>
      </c>
      <c r="R468">
        <v>3966</v>
      </c>
      <c r="S468">
        <v>3966</v>
      </c>
    </row>
    <row r="469" spans="1:19" x14ac:dyDescent="0.3">
      <c r="A469">
        <v>2018</v>
      </c>
      <c r="C469" t="str">
        <f>IF(GETPIVOTDATA("PS % recovery",Sheet4!$B$5,"Parish Name",K469)&gt;99.949%,"OK","No")</f>
        <v>OK</v>
      </c>
      <c r="D469" t="e">
        <f>VLOOKUP(J469,'Ref2'!C:E,3,0)</f>
        <v>#N/A</v>
      </c>
      <c r="E469">
        <v>132</v>
      </c>
      <c r="I469" t="e">
        <f>VLOOKUP(J469,Ref!L:M,2,0)</f>
        <v>#N/A</v>
      </c>
      <c r="J469" t="s">
        <v>1107</v>
      </c>
      <c r="K469" t="s">
        <v>207</v>
      </c>
      <c r="L469" t="s">
        <v>581</v>
      </c>
      <c r="M469" t="s">
        <v>24</v>
      </c>
      <c r="N469" t="s">
        <v>15</v>
      </c>
      <c r="R469">
        <v>9555</v>
      </c>
      <c r="S469">
        <v>9555</v>
      </c>
    </row>
    <row r="470" spans="1:19" x14ac:dyDescent="0.3">
      <c r="A470">
        <v>2018</v>
      </c>
      <c r="C470" t="str">
        <f>IF(GETPIVOTDATA("PS % recovery",Sheet4!$B$5,"Parish Name",K470)&gt;99.949%,"OK","No")</f>
        <v>OK</v>
      </c>
      <c r="D470" t="e">
        <f>VLOOKUP(J470,'Ref2'!C:E,3,0)</f>
        <v>#N/A</v>
      </c>
      <c r="E470">
        <v>153</v>
      </c>
      <c r="I470" t="e">
        <f>VLOOKUP(J470,Ref!L:M,2,0)</f>
        <v>#N/A</v>
      </c>
      <c r="J470" t="s">
        <v>1109</v>
      </c>
      <c r="K470" t="s">
        <v>209</v>
      </c>
      <c r="L470" t="s">
        <v>581</v>
      </c>
      <c r="M470" t="s">
        <v>24</v>
      </c>
      <c r="N470" t="s">
        <v>15</v>
      </c>
      <c r="R470">
        <v>12816</v>
      </c>
      <c r="S470">
        <v>12816</v>
      </c>
    </row>
    <row r="471" spans="1:19" x14ac:dyDescent="0.3">
      <c r="A471">
        <v>2018</v>
      </c>
      <c r="C471" t="str">
        <f>IF(GETPIVOTDATA("PS % recovery",Sheet4!$B$5,"Parish Name",K471)&gt;99.949%,"OK","No")</f>
        <v>OK</v>
      </c>
      <c r="D471" t="e">
        <f>VLOOKUP(J471,'Ref2'!C:E,3,0)</f>
        <v>#N/A</v>
      </c>
      <c r="E471">
        <v>153</v>
      </c>
      <c r="I471" t="e">
        <f>VLOOKUP(J471,Ref!L:M,2,0)</f>
        <v>#N/A</v>
      </c>
      <c r="J471" t="s">
        <v>1111</v>
      </c>
      <c r="K471" t="s">
        <v>210</v>
      </c>
      <c r="L471" t="s">
        <v>581</v>
      </c>
      <c r="M471" t="s">
        <v>24</v>
      </c>
      <c r="N471" t="s">
        <v>15</v>
      </c>
      <c r="R471">
        <v>6184</v>
      </c>
      <c r="S471">
        <v>6184</v>
      </c>
    </row>
    <row r="472" spans="1:19" x14ac:dyDescent="0.3">
      <c r="A472">
        <v>2018</v>
      </c>
      <c r="C472" t="str">
        <f>IF(GETPIVOTDATA("PS % recovery",Sheet4!$B$5,"Parish Name",K472)&gt;99.949%,"OK","No")</f>
        <v>OK</v>
      </c>
      <c r="D472" t="e">
        <f>VLOOKUP(J472,'Ref2'!C:E,3,0)</f>
        <v>#N/A</v>
      </c>
      <c r="E472">
        <v>141</v>
      </c>
      <c r="I472" t="e">
        <f>VLOOKUP(J472,Ref!L:M,2,0)</f>
        <v>#N/A</v>
      </c>
      <c r="J472" t="s">
        <v>1113</v>
      </c>
      <c r="K472" t="s">
        <v>203</v>
      </c>
      <c r="L472" t="s">
        <v>569</v>
      </c>
      <c r="M472" t="s">
        <v>24</v>
      </c>
      <c r="N472" t="s">
        <v>15</v>
      </c>
      <c r="R472">
        <v>5448</v>
      </c>
      <c r="S472">
        <v>5448</v>
      </c>
    </row>
    <row r="473" spans="1:19" x14ac:dyDescent="0.3">
      <c r="A473">
        <v>2018</v>
      </c>
      <c r="C473" t="str">
        <f>IF(GETPIVOTDATA("PS % recovery",Sheet4!$B$5,"Parish Name",K473)&gt;99.949%,"OK","No")</f>
        <v>OK</v>
      </c>
      <c r="D473" t="e">
        <f>VLOOKUP(J473,'Ref2'!C:E,3,0)</f>
        <v>#N/A</v>
      </c>
      <c r="E473">
        <v>153</v>
      </c>
      <c r="I473" t="e">
        <f>VLOOKUP(J473,Ref!L:M,2,0)</f>
        <v>#N/A</v>
      </c>
      <c r="J473" t="s">
        <v>1115</v>
      </c>
      <c r="K473" t="s">
        <v>206</v>
      </c>
      <c r="L473" t="s">
        <v>569</v>
      </c>
      <c r="M473" t="s">
        <v>24</v>
      </c>
      <c r="N473" t="s">
        <v>15</v>
      </c>
      <c r="R473">
        <v>1961</v>
      </c>
      <c r="S473">
        <v>1961</v>
      </c>
    </row>
    <row r="474" spans="1:19" x14ac:dyDescent="0.3">
      <c r="A474">
        <v>2018</v>
      </c>
      <c r="C474" t="str">
        <f>IF(GETPIVOTDATA("PS % recovery",Sheet4!$B$5,"Parish Name",K474)&gt;99.949%,"OK","No")</f>
        <v>OK</v>
      </c>
      <c r="D474" t="e">
        <f>VLOOKUP(J474,'Ref2'!C:E,3,0)</f>
        <v>#N/A</v>
      </c>
      <c r="E474">
        <v>153</v>
      </c>
      <c r="I474" t="e">
        <f>VLOOKUP(J474,Ref!L:M,2,0)</f>
        <v>#N/A</v>
      </c>
      <c r="J474" t="s">
        <v>1117</v>
      </c>
      <c r="K474" t="s">
        <v>205</v>
      </c>
      <c r="L474" t="s">
        <v>583</v>
      </c>
      <c r="M474" t="s">
        <v>24</v>
      </c>
      <c r="N474" t="s">
        <v>15</v>
      </c>
      <c r="R474">
        <v>3486</v>
      </c>
      <c r="S474">
        <v>3486</v>
      </c>
    </row>
    <row r="475" spans="1:19" x14ac:dyDescent="0.3">
      <c r="A475">
        <v>2018</v>
      </c>
      <c r="C475" t="str">
        <f>IF(GETPIVOTDATA("PS % recovery",Sheet4!$B$5,"Parish Name",K475)&gt;99.949%,"OK","No")</f>
        <v>OK</v>
      </c>
      <c r="D475" t="e">
        <f>VLOOKUP(J475,'Ref2'!C:E,3,0)</f>
        <v>#N/A</v>
      </c>
      <c r="E475">
        <v>153</v>
      </c>
      <c r="I475" t="e">
        <f>VLOOKUP(J475,Ref!L:M,2,0)</f>
        <v>#N/A</v>
      </c>
      <c r="J475" t="s">
        <v>1119</v>
      </c>
      <c r="K475" t="s">
        <v>211</v>
      </c>
      <c r="L475" t="s">
        <v>583</v>
      </c>
      <c r="M475" t="s">
        <v>24</v>
      </c>
      <c r="N475" t="s">
        <v>15</v>
      </c>
      <c r="R475">
        <v>7627</v>
      </c>
      <c r="S475">
        <v>7627</v>
      </c>
    </row>
    <row r="476" spans="1:19" x14ac:dyDescent="0.3">
      <c r="A476">
        <v>2018</v>
      </c>
      <c r="C476" t="str">
        <f>IF(GETPIVOTDATA("PS % recovery",Sheet4!$B$5,"Parish Name",K476)&gt;99.949%,"OK","No")</f>
        <v>No</v>
      </c>
      <c r="D476" t="e">
        <f>VLOOKUP(J476,'Ref2'!C:E,3,0)</f>
        <v>#N/A</v>
      </c>
      <c r="E476">
        <v>123</v>
      </c>
      <c r="I476" t="str">
        <f>VLOOKUP(J476,Ref!L:M,2,0)</f>
        <v>Yes</v>
      </c>
      <c r="J476" t="s">
        <v>1121</v>
      </c>
      <c r="K476" t="s">
        <v>208</v>
      </c>
      <c r="L476" t="s">
        <v>579</v>
      </c>
      <c r="M476" t="s">
        <v>24</v>
      </c>
      <c r="N476" t="s">
        <v>15</v>
      </c>
      <c r="R476">
        <v>74568</v>
      </c>
      <c r="S476">
        <v>69672</v>
      </c>
    </row>
    <row r="477" spans="1:19" x14ac:dyDescent="0.3">
      <c r="A477">
        <v>2018</v>
      </c>
      <c r="C477" t="str">
        <f>IF(GETPIVOTDATA("PS % recovery",Sheet4!$B$5,"Parish Name",K477)&gt;99.949%,"OK","No")</f>
        <v>No</v>
      </c>
      <c r="D477" t="e">
        <f>VLOOKUP(J477,'Ref2'!C:E,3,0)</f>
        <v>#N/A</v>
      </c>
      <c r="E477">
        <v>62</v>
      </c>
      <c r="I477" t="e">
        <f>VLOOKUP(J477,Ref!L:M,2,0)</f>
        <v>#N/A</v>
      </c>
      <c r="J477" t="s">
        <v>1123</v>
      </c>
      <c r="K477" t="s">
        <v>212</v>
      </c>
      <c r="L477" t="s">
        <v>567</v>
      </c>
      <c r="M477" t="s">
        <v>24</v>
      </c>
      <c r="N477" t="s">
        <v>15</v>
      </c>
      <c r="R477">
        <v>23569</v>
      </c>
      <c r="S477">
        <v>11784.5</v>
      </c>
    </row>
    <row r="478" spans="1:19" x14ac:dyDescent="0.3">
      <c r="A478">
        <v>2018</v>
      </c>
      <c r="C478" t="str">
        <f>IF(GETPIVOTDATA("PS % recovery",Sheet4!$B$5,"Parish Name",K478)&gt;99.949%,"OK","No")</f>
        <v>OK</v>
      </c>
      <c r="D478" t="e">
        <f>VLOOKUP(J478,'Ref2'!C:E,3,0)</f>
        <v>#N/A</v>
      </c>
      <c r="E478">
        <v>326</v>
      </c>
      <c r="I478" t="e">
        <f>VLOOKUP(J478,Ref!L:M,2,0)</f>
        <v>#N/A</v>
      </c>
      <c r="J478" t="s">
        <v>813</v>
      </c>
      <c r="K478" t="s">
        <v>214</v>
      </c>
      <c r="L478" t="s">
        <v>585</v>
      </c>
      <c r="M478" t="s">
        <v>27</v>
      </c>
      <c r="N478" t="s">
        <v>15</v>
      </c>
      <c r="R478">
        <v>116551</v>
      </c>
      <c r="S478">
        <v>116551.19999998808</v>
      </c>
    </row>
    <row r="479" spans="1:19" x14ac:dyDescent="0.3">
      <c r="A479">
        <v>2018</v>
      </c>
      <c r="C479" t="str">
        <f>IF(GETPIVOTDATA("PS % recovery",Sheet4!$B$5,"Parish Name",K479)&gt;99.949%,"OK","No")</f>
        <v>No</v>
      </c>
      <c r="D479" t="e">
        <f>VLOOKUP(J479,'Ref2'!C:E,3,0)</f>
        <v>#N/A</v>
      </c>
      <c r="E479">
        <v>92</v>
      </c>
      <c r="I479" t="e">
        <f>VLOOKUP(J479,Ref!L:M,2,0)</f>
        <v>#N/A</v>
      </c>
      <c r="J479" t="s">
        <v>1126</v>
      </c>
      <c r="K479" t="s">
        <v>215</v>
      </c>
      <c r="L479" t="s">
        <v>587</v>
      </c>
      <c r="M479" t="s">
        <v>27</v>
      </c>
      <c r="N479" t="s">
        <v>15</v>
      </c>
      <c r="R479">
        <v>49304</v>
      </c>
      <c r="S479">
        <v>18436</v>
      </c>
    </row>
    <row r="480" spans="1:19" x14ac:dyDescent="0.3">
      <c r="A480">
        <v>2018</v>
      </c>
      <c r="C480" t="str">
        <f>IF(GETPIVOTDATA("PS % recovery",Sheet4!$B$5,"Parish Name",K480)&gt;99.949%,"OK","No")</f>
        <v>No</v>
      </c>
      <c r="D480" t="e">
        <f>VLOOKUP(J480,'Ref2'!C:E,3,0)</f>
        <v>#N/A</v>
      </c>
      <c r="E480">
        <v>45</v>
      </c>
      <c r="I480" t="e">
        <f>VLOOKUP(J480,Ref!L:M,2,0)</f>
        <v>#N/A</v>
      </c>
      <c r="J480" t="s">
        <v>1128</v>
      </c>
      <c r="K480" t="s">
        <v>216</v>
      </c>
      <c r="L480" t="s">
        <v>587</v>
      </c>
      <c r="M480" t="s">
        <v>27</v>
      </c>
      <c r="N480" t="s">
        <v>15</v>
      </c>
      <c r="R480">
        <v>38321</v>
      </c>
      <c r="S480">
        <v>38321</v>
      </c>
    </row>
    <row r="481" spans="1:19" x14ac:dyDescent="0.3">
      <c r="A481">
        <v>2018</v>
      </c>
      <c r="C481" t="str">
        <f>IF(GETPIVOTDATA("PS % recovery",Sheet4!$B$5,"Parish Name",K481)&gt;99.949%,"OK","No")</f>
        <v>No</v>
      </c>
      <c r="D481" t="e">
        <f>VLOOKUP(J481,'Ref2'!C:E,3,0)</f>
        <v>#N/A</v>
      </c>
      <c r="E481">
        <v>40</v>
      </c>
      <c r="I481" t="e">
        <f>VLOOKUP(J481,Ref!L:M,2,0)</f>
        <v>#N/A</v>
      </c>
      <c r="J481" t="s">
        <v>1130</v>
      </c>
      <c r="K481" t="s">
        <v>217</v>
      </c>
      <c r="L481" t="s">
        <v>587</v>
      </c>
      <c r="M481" t="s">
        <v>27</v>
      </c>
      <c r="N481" t="s">
        <v>15</v>
      </c>
      <c r="R481">
        <v>15620</v>
      </c>
      <c r="S481">
        <v>15620</v>
      </c>
    </row>
    <row r="482" spans="1:19" x14ac:dyDescent="0.3">
      <c r="A482">
        <v>2018</v>
      </c>
      <c r="C482" t="str">
        <f>IF(GETPIVOTDATA("PS % recovery",Sheet4!$B$5,"Parish Name",K482)&gt;99.949%,"OK","No")</f>
        <v>OK</v>
      </c>
      <c r="D482" t="e">
        <f>VLOOKUP(J482,'Ref2'!C:E,3,0)</f>
        <v>#N/A</v>
      </c>
      <c r="E482">
        <v>153</v>
      </c>
      <c r="I482" t="e">
        <f>VLOOKUP(J482,Ref!L:M,2,0)</f>
        <v>#N/A</v>
      </c>
      <c r="J482" t="s">
        <v>814</v>
      </c>
      <c r="K482" t="s">
        <v>218</v>
      </c>
      <c r="L482" t="s">
        <v>589</v>
      </c>
      <c r="M482" t="s">
        <v>27</v>
      </c>
      <c r="N482" t="s">
        <v>15</v>
      </c>
      <c r="R482">
        <v>70620</v>
      </c>
      <c r="S482">
        <v>70620</v>
      </c>
    </row>
    <row r="483" spans="1:19" x14ac:dyDescent="0.3">
      <c r="A483">
        <v>2018</v>
      </c>
      <c r="C483" t="str">
        <f>IF(GETPIVOTDATA("PS % recovery",Sheet4!$B$5,"Parish Name",K483)&gt;99.949%,"OK","No")</f>
        <v>OK</v>
      </c>
      <c r="D483" t="str">
        <f>VLOOKUP(J483,'Ref2'!C:E,3,0)</f>
        <v>LLF</v>
      </c>
      <c r="E483">
        <v>153</v>
      </c>
      <c r="I483" t="e">
        <f>VLOOKUP(J483,Ref!L:M,2,0)</f>
        <v>#N/A</v>
      </c>
      <c r="J483" t="s">
        <v>1133</v>
      </c>
      <c r="K483" t="s">
        <v>219</v>
      </c>
      <c r="L483" t="s">
        <v>591</v>
      </c>
      <c r="M483" t="s">
        <v>27</v>
      </c>
      <c r="N483" t="s">
        <v>15</v>
      </c>
      <c r="R483">
        <v>64954</v>
      </c>
      <c r="S483">
        <v>64954</v>
      </c>
    </row>
    <row r="484" spans="1:19" x14ac:dyDescent="0.3">
      <c r="A484">
        <v>2018</v>
      </c>
      <c r="C484" t="str">
        <f>IF(GETPIVOTDATA("PS % recovery",Sheet4!$B$5,"Parish Name",K484)&gt;99.949%,"OK","No")</f>
        <v>OK</v>
      </c>
      <c r="D484" t="e">
        <f>VLOOKUP(J484,'Ref2'!C:E,3,0)</f>
        <v>#N/A</v>
      </c>
      <c r="E484">
        <v>153</v>
      </c>
      <c r="I484" t="e">
        <f>VLOOKUP(J484,Ref!L:M,2,0)</f>
        <v>#N/A</v>
      </c>
      <c r="J484" t="s">
        <v>1135</v>
      </c>
      <c r="K484" t="s">
        <v>220</v>
      </c>
      <c r="L484" t="s">
        <v>593</v>
      </c>
      <c r="M484" t="s">
        <v>27</v>
      </c>
      <c r="N484" t="s">
        <v>15</v>
      </c>
      <c r="R484">
        <v>48018</v>
      </c>
      <c r="S484">
        <v>48018</v>
      </c>
    </row>
    <row r="485" spans="1:19" x14ac:dyDescent="0.3">
      <c r="A485">
        <v>2018</v>
      </c>
      <c r="C485" t="str">
        <f>IF(GETPIVOTDATA("PS % recovery",Sheet4!$B$5,"Parish Name",K485)&gt;99.949%,"OK","No")</f>
        <v>OK</v>
      </c>
      <c r="D485" t="e">
        <f>VLOOKUP(J485,'Ref2'!C:E,3,0)</f>
        <v>#N/A</v>
      </c>
      <c r="E485">
        <v>125</v>
      </c>
      <c r="I485" t="e">
        <f>VLOOKUP(J485,Ref!L:M,2,0)</f>
        <v>#N/A</v>
      </c>
      <c r="J485" t="s">
        <v>1137</v>
      </c>
      <c r="K485" t="s">
        <v>221</v>
      </c>
      <c r="L485" t="s">
        <v>587</v>
      </c>
      <c r="M485" t="s">
        <v>27</v>
      </c>
      <c r="N485" t="s">
        <v>15</v>
      </c>
      <c r="R485">
        <v>49059</v>
      </c>
      <c r="S485">
        <v>49059</v>
      </c>
    </row>
    <row r="486" spans="1:19" x14ac:dyDescent="0.3">
      <c r="A486">
        <v>2018</v>
      </c>
      <c r="C486" t="str">
        <f>IF(GETPIVOTDATA("PS % recovery",Sheet4!$B$5,"Parish Name",K486)&gt;99.949%,"OK","No")</f>
        <v>OK</v>
      </c>
      <c r="D486" t="e">
        <f>VLOOKUP(J486,'Ref2'!C:E,3,0)</f>
        <v>#N/A</v>
      </c>
      <c r="E486">
        <v>153</v>
      </c>
      <c r="I486" t="e">
        <f>VLOOKUP(J486,Ref!L:M,2,0)</f>
        <v>#N/A</v>
      </c>
      <c r="J486" t="s">
        <v>1139</v>
      </c>
      <c r="K486" t="s">
        <v>223</v>
      </c>
      <c r="L486" t="s">
        <v>605</v>
      </c>
      <c r="M486" t="s">
        <v>30</v>
      </c>
      <c r="N486" t="s">
        <v>15</v>
      </c>
      <c r="R486">
        <v>8142</v>
      </c>
      <c r="S486">
        <v>8142</v>
      </c>
    </row>
    <row r="487" spans="1:19" x14ac:dyDescent="0.3">
      <c r="A487">
        <v>2018</v>
      </c>
      <c r="C487" t="str">
        <f>IF(GETPIVOTDATA("PS % recovery",Sheet4!$B$5,"Parish Name",K487)&gt;99.949%,"OK","No")</f>
        <v>OK</v>
      </c>
      <c r="D487" t="e">
        <f>VLOOKUP(J487,'Ref2'!C:E,3,0)</f>
        <v>#N/A</v>
      </c>
      <c r="E487">
        <v>153</v>
      </c>
      <c r="I487" t="e">
        <f>VLOOKUP(J487,Ref!L:M,2,0)</f>
        <v>#N/A</v>
      </c>
      <c r="J487" t="s">
        <v>1141</v>
      </c>
      <c r="K487" t="s">
        <v>224</v>
      </c>
      <c r="L487" t="s">
        <v>605</v>
      </c>
      <c r="M487" t="s">
        <v>30</v>
      </c>
      <c r="N487" t="s">
        <v>15</v>
      </c>
      <c r="R487">
        <v>103363</v>
      </c>
      <c r="S487">
        <v>103363</v>
      </c>
    </row>
    <row r="488" spans="1:19" x14ac:dyDescent="0.3">
      <c r="A488">
        <v>2018</v>
      </c>
      <c r="C488" t="str">
        <f>IF(GETPIVOTDATA("PS % recovery",Sheet4!$B$5,"Parish Name",K488)&gt;99.949%,"OK","No")</f>
        <v>OK</v>
      </c>
      <c r="D488" t="e">
        <f>VLOOKUP(J488,'Ref2'!C:E,3,0)</f>
        <v>#N/A</v>
      </c>
      <c r="E488">
        <v>153</v>
      </c>
      <c r="I488" t="e">
        <f>VLOOKUP(J488,Ref!L:M,2,0)</f>
        <v>#N/A</v>
      </c>
      <c r="J488" t="s">
        <v>1143</v>
      </c>
      <c r="K488" t="s">
        <v>226</v>
      </c>
      <c r="L488" t="s">
        <v>605</v>
      </c>
      <c r="M488" t="s">
        <v>30</v>
      </c>
      <c r="N488" t="s">
        <v>15</v>
      </c>
      <c r="R488">
        <v>15768</v>
      </c>
      <c r="S488">
        <v>15768</v>
      </c>
    </row>
    <row r="489" spans="1:19" x14ac:dyDescent="0.3">
      <c r="A489">
        <v>2018</v>
      </c>
      <c r="C489" t="str">
        <f>IF(GETPIVOTDATA("PS % recovery",Sheet4!$B$5,"Parish Name",K489)&gt;99.949%,"OK","No")</f>
        <v>OK</v>
      </c>
      <c r="D489" t="e">
        <f>VLOOKUP(J489,'Ref2'!C:E,3,0)</f>
        <v>#N/A</v>
      </c>
      <c r="E489">
        <v>153</v>
      </c>
      <c r="I489" t="e">
        <f>VLOOKUP(J489,Ref!L:M,2,0)</f>
        <v>#N/A</v>
      </c>
      <c r="J489" t="s">
        <v>815</v>
      </c>
      <c r="K489" t="s">
        <v>228</v>
      </c>
      <c r="L489" t="s">
        <v>605</v>
      </c>
      <c r="M489" t="s">
        <v>30</v>
      </c>
      <c r="N489" t="s">
        <v>15</v>
      </c>
      <c r="R489">
        <v>34982</v>
      </c>
      <c r="S489">
        <v>34982</v>
      </c>
    </row>
    <row r="490" spans="1:19" x14ac:dyDescent="0.3">
      <c r="A490">
        <v>2018</v>
      </c>
      <c r="C490" t="str">
        <f>IF(GETPIVOTDATA("PS % recovery",Sheet4!$B$5,"Parish Name",K490)&gt;99.949%,"OK","No")</f>
        <v>OK</v>
      </c>
      <c r="D490" t="e">
        <f>VLOOKUP(J490,'Ref2'!C:E,3,0)</f>
        <v>#N/A</v>
      </c>
      <c r="E490">
        <v>150</v>
      </c>
      <c r="I490" t="e">
        <f>VLOOKUP(J490,Ref!L:M,2,0)</f>
        <v>#N/A</v>
      </c>
      <c r="J490" t="s">
        <v>1146</v>
      </c>
      <c r="K490" t="s">
        <v>230</v>
      </c>
      <c r="L490" t="s">
        <v>597</v>
      </c>
      <c r="M490" t="s">
        <v>30</v>
      </c>
      <c r="N490" t="s">
        <v>15</v>
      </c>
      <c r="R490">
        <v>39094</v>
      </c>
      <c r="S490">
        <v>39094</v>
      </c>
    </row>
    <row r="491" spans="1:19" x14ac:dyDescent="0.3">
      <c r="A491">
        <v>2018</v>
      </c>
      <c r="C491" t="str">
        <f>IF(GETPIVOTDATA("PS % recovery",Sheet4!$B$5,"Parish Name",K491)&gt;99.949%,"OK","No")</f>
        <v>OK</v>
      </c>
      <c r="D491" t="e">
        <f>VLOOKUP(J491,'Ref2'!C:E,3,0)</f>
        <v>#N/A</v>
      </c>
      <c r="E491">
        <v>153</v>
      </c>
      <c r="I491" t="e">
        <f>VLOOKUP(J491,Ref!L:M,2,0)</f>
        <v>#N/A</v>
      </c>
      <c r="J491" t="s">
        <v>1148</v>
      </c>
      <c r="K491" t="s">
        <v>225</v>
      </c>
      <c r="L491" t="s">
        <v>595</v>
      </c>
      <c r="M491" t="s">
        <v>30</v>
      </c>
      <c r="N491" t="s">
        <v>15</v>
      </c>
      <c r="R491">
        <v>56460</v>
      </c>
      <c r="S491">
        <v>56460</v>
      </c>
    </row>
    <row r="492" spans="1:19" x14ac:dyDescent="0.3">
      <c r="A492">
        <v>2018</v>
      </c>
      <c r="C492" t="str">
        <f>IF(GETPIVOTDATA("PS % recovery",Sheet4!$B$5,"Parish Name",K492)&gt;99.949%,"OK","No")</f>
        <v>OK</v>
      </c>
      <c r="D492" t="e">
        <f>VLOOKUP(J492,'Ref2'!C:E,3,0)</f>
        <v>#N/A</v>
      </c>
      <c r="E492">
        <v>153</v>
      </c>
      <c r="I492" t="str">
        <f>VLOOKUP(J492,Ref!L:M,2,0)</f>
        <v>Yes</v>
      </c>
      <c r="J492" t="s">
        <v>1150</v>
      </c>
      <c r="K492" t="s">
        <v>227</v>
      </c>
      <c r="L492" t="s">
        <v>595</v>
      </c>
      <c r="M492" t="s">
        <v>30</v>
      </c>
      <c r="N492" t="s">
        <v>15</v>
      </c>
      <c r="R492">
        <v>23469</v>
      </c>
      <c r="S492">
        <v>23469</v>
      </c>
    </row>
    <row r="493" spans="1:19" x14ac:dyDescent="0.3">
      <c r="A493">
        <v>2018</v>
      </c>
      <c r="C493" t="str">
        <f>IF(GETPIVOTDATA("PS % recovery",Sheet4!$B$5,"Parish Name",K493)&gt;99.949%,"OK","No")</f>
        <v>No</v>
      </c>
      <c r="D493" t="e">
        <f>VLOOKUP(J493,'Ref2'!C:E,3,0)</f>
        <v>#N/A</v>
      </c>
      <c r="E493">
        <v>81</v>
      </c>
      <c r="I493" t="e">
        <f>VLOOKUP(J493,Ref!L:M,2,0)</f>
        <v>#N/A</v>
      </c>
      <c r="J493" t="s">
        <v>1152</v>
      </c>
      <c r="K493" t="s">
        <v>229</v>
      </c>
      <c r="L493" t="s">
        <v>595</v>
      </c>
      <c r="M493" t="s">
        <v>30</v>
      </c>
      <c r="N493" t="s">
        <v>15</v>
      </c>
      <c r="R493">
        <v>28228</v>
      </c>
      <c r="S493">
        <v>28228</v>
      </c>
    </row>
    <row r="494" spans="1:19" x14ac:dyDescent="0.3">
      <c r="A494">
        <v>2018</v>
      </c>
      <c r="C494" t="str">
        <f>IF(GETPIVOTDATA("PS % recovery",Sheet4!$B$5,"Parish Name",K494)&gt;99.949%,"OK","No")</f>
        <v>No</v>
      </c>
      <c r="D494" t="e">
        <f>VLOOKUP(J494,'Ref2'!C:E,3,0)</f>
        <v>#N/A</v>
      </c>
      <c r="E494">
        <v>118</v>
      </c>
      <c r="I494" t="e">
        <f>VLOOKUP(J494,Ref!L:M,2,0)</f>
        <v>#N/A</v>
      </c>
      <c r="J494" t="s">
        <v>1154</v>
      </c>
      <c r="K494" t="s">
        <v>232</v>
      </c>
      <c r="L494" t="s">
        <v>599</v>
      </c>
      <c r="M494" t="s">
        <v>30</v>
      </c>
      <c r="N494" t="s">
        <v>15</v>
      </c>
      <c r="R494">
        <v>44689</v>
      </c>
      <c r="S494">
        <v>44689</v>
      </c>
    </row>
    <row r="495" spans="1:19" x14ac:dyDescent="0.3">
      <c r="A495">
        <v>2018</v>
      </c>
      <c r="C495" t="str">
        <f>IF(GETPIVOTDATA("PS % recovery",Sheet4!$B$5,"Parish Name",K495)&gt;99.949%,"OK","No")</f>
        <v>OK</v>
      </c>
      <c r="D495" t="e">
        <f>VLOOKUP(J495,'Ref2'!C:E,3,0)</f>
        <v>#N/A</v>
      </c>
      <c r="E495">
        <v>153</v>
      </c>
      <c r="I495" t="e">
        <f>VLOOKUP(J495,Ref!L:M,2,0)</f>
        <v>#N/A</v>
      </c>
      <c r="J495" t="s">
        <v>1156</v>
      </c>
      <c r="K495" t="s">
        <v>233</v>
      </c>
      <c r="L495" t="s">
        <v>595</v>
      </c>
      <c r="M495" t="s">
        <v>30</v>
      </c>
      <c r="N495" t="s">
        <v>15</v>
      </c>
      <c r="R495">
        <v>42827</v>
      </c>
      <c r="S495">
        <v>42827</v>
      </c>
    </row>
    <row r="496" spans="1:19" x14ac:dyDescent="0.3">
      <c r="A496">
        <v>2018</v>
      </c>
      <c r="C496" t="str">
        <f>IF(GETPIVOTDATA("PS % recovery",Sheet4!$B$5,"Parish Name",K496)&gt;99.949%,"OK","No")</f>
        <v>OK</v>
      </c>
      <c r="D496" t="e">
        <f>VLOOKUP(J496,'Ref2'!C:E,3,0)</f>
        <v>#N/A</v>
      </c>
      <c r="E496">
        <v>153</v>
      </c>
      <c r="I496" t="str">
        <f>VLOOKUP(J496,Ref!L:M,2,0)</f>
        <v>Yes</v>
      </c>
      <c r="J496" t="s">
        <v>1158</v>
      </c>
      <c r="K496" t="s">
        <v>234</v>
      </c>
      <c r="L496" t="s">
        <v>595</v>
      </c>
      <c r="M496" t="s">
        <v>30</v>
      </c>
      <c r="N496" t="s">
        <v>15</v>
      </c>
      <c r="R496">
        <v>66329</v>
      </c>
      <c r="S496">
        <v>66329</v>
      </c>
    </row>
    <row r="497" spans="1:19" x14ac:dyDescent="0.3">
      <c r="A497">
        <v>2018</v>
      </c>
      <c r="C497" t="str">
        <f>IF(GETPIVOTDATA("PS % recovery",Sheet4!$B$5,"Parish Name",K497)&gt;99.949%,"OK","No")</f>
        <v>OK</v>
      </c>
      <c r="D497" t="e">
        <f>VLOOKUP(J497,'Ref2'!C:E,3,0)</f>
        <v>#N/A</v>
      </c>
      <c r="E497">
        <v>153</v>
      </c>
      <c r="I497" t="e">
        <f>VLOOKUP(J497,Ref!L:M,2,0)</f>
        <v>#N/A</v>
      </c>
      <c r="J497" t="s">
        <v>1160</v>
      </c>
      <c r="K497" t="s">
        <v>235</v>
      </c>
      <c r="L497" t="s">
        <v>601</v>
      </c>
      <c r="M497" t="s">
        <v>30</v>
      </c>
      <c r="N497" t="s">
        <v>15</v>
      </c>
      <c r="R497">
        <v>11333</v>
      </c>
      <c r="S497">
        <v>11333</v>
      </c>
    </row>
    <row r="498" spans="1:19" x14ac:dyDescent="0.3">
      <c r="A498">
        <v>2018</v>
      </c>
      <c r="C498" t="str">
        <f>IF(GETPIVOTDATA("PS % recovery",Sheet4!$B$5,"Parish Name",K498)&gt;99.949%,"OK","No")</f>
        <v>OK</v>
      </c>
      <c r="D498" t="e">
        <f>VLOOKUP(J498,'Ref2'!C:E,3,0)</f>
        <v>#N/A</v>
      </c>
      <c r="E498">
        <v>153</v>
      </c>
      <c r="I498" t="e">
        <f>VLOOKUP(J498,Ref!L:M,2,0)</f>
        <v>#N/A</v>
      </c>
      <c r="J498" t="s">
        <v>1162</v>
      </c>
      <c r="K498" t="s">
        <v>236</v>
      </c>
      <c r="L498" t="s">
        <v>605</v>
      </c>
      <c r="M498" t="s">
        <v>30</v>
      </c>
      <c r="N498" t="s">
        <v>15</v>
      </c>
      <c r="R498">
        <v>36242</v>
      </c>
      <c r="S498">
        <v>36242</v>
      </c>
    </row>
    <row r="499" spans="1:19" x14ac:dyDescent="0.3">
      <c r="A499">
        <v>2018</v>
      </c>
      <c r="C499" t="str">
        <f>IF(GETPIVOTDATA("PS % recovery",Sheet4!$B$5,"Parish Name",K499)&gt;99.949%,"OK","No")</f>
        <v>OK</v>
      </c>
      <c r="D499" t="e">
        <f>VLOOKUP(J499,'Ref2'!C:E,3,0)</f>
        <v>#N/A</v>
      </c>
      <c r="E499">
        <v>153</v>
      </c>
      <c r="I499" t="e">
        <f>VLOOKUP(J499,Ref!L:M,2,0)</f>
        <v>#N/A</v>
      </c>
      <c r="J499" t="s">
        <v>1164</v>
      </c>
      <c r="K499" t="s">
        <v>231</v>
      </c>
      <c r="L499" t="s">
        <v>605</v>
      </c>
      <c r="M499" t="s">
        <v>30</v>
      </c>
      <c r="N499" t="s">
        <v>15</v>
      </c>
      <c r="R499">
        <v>36242</v>
      </c>
      <c r="S499">
        <v>36242</v>
      </c>
    </row>
    <row r="500" spans="1:19" x14ac:dyDescent="0.3">
      <c r="A500">
        <v>2018</v>
      </c>
      <c r="C500" t="str">
        <f>IF(GETPIVOTDATA("PS % recovery",Sheet4!$B$5,"Parish Name",K500)&gt;99.949%,"OK","No")</f>
        <v>OK</v>
      </c>
      <c r="D500" t="e">
        <f>VLOOKUP(J500,'Ref2'!C:E,3,0)</f>
        <v>#N/A</v>
      </c>
      <c r="E500">
        <v>153</v>
      </c>
      <c r="I500" t="e">
        <f>VLOOKUP(J500,Ref!L:M,2,0)</f>
        <v>#N/A</v>
      </c>
      <c r="J500" t="s">
        <v>1166</v>
      </c>
      <c r="K500" t="s">
        <v>237</v>
      </c>
      <c r="L500" t="s">
        <v>603</v>
      </c>
      <c r="M500" t="s">
        <v>30</v>
      </c>
      <c r="N500" t="s">
        <v>15</v>
      </c>
      <c r="R500">
        <v>96039</v>
      </c>
      <c r="S500">
        <v>96039</v>
      </c>
    </row>
    <row r="501" spans="1:19" x14ac:dyDescent="0.3">
      <c r="A501">
        <v>2018</v>
      </c>
      <c r="C501" t="str">
        <f>IF(GETPIVOTDATA("PS % recovery",Sheet4!$B$5,"Parish Name",K501)&gt;99.949%,"OK","No")</f>
        <v>No</v>
      </c>
      <c r="D501" t="e">
        <f>VLOOKUP(J501,'Ref2'!C:E,3,0)</f>
        <v>#N/A</v>
      </c>
      <c r="E501">
        <v>143</v>
      </c>
      <c r="I501" t="e">
        <f>VLOOKUP(J501,Ref!L:M,2,0)</f>
        <v>#N/A</v>
      </c>
      <c r="J501" t="s">
        <v>1168</v>
      </c>
      <c r="K501" t="s">
        <v>239</v>
      </c>
      <c r="L501" t="s">
        <v>615</v>
      </c>
      <c r="M501" t="s">
        <v>33</v>
      </c>
      <c r="N501" t="s">
        <v>15</v>
      </c>
      <c r="R501">
        <v>16643</v>
      </c>
      <c r="S501">
        <v>16643</v>
      </c>
    </row>
    <row r="502" spans="1:19" x14ac:dyDescent="0.3">
      <c r="A502">
        <v>2018</v>
      </c>
      <c r="C502" t="str">
        <f>IF(GETPIVOTDATA("PS % recovery",Sheet4!$B$5,"Parish Name",K502)&gt;99.949%,"OK","No")</f>
        <v>OK</v>
      </c>
      <c r="D502" t="e">
        <f>VLOOKUP(J502,'Ref2'!C:E,3,0)</f>
        <v>#N/A</v>
      </c>
      <c r="E502">
        <v>153</v>
      </c>
      <c r="I502" t="e">
        <f>VLOOKUP(J502,Ref!L:M,2,0)</f>
        <v>#N/A</v>
      </c>
      <c r="J502" t="s">
        <v>1170</v>
      </c>
      <c r="K502" t="s">
        <v>241</v>
      </c>
      <c r="L502" t="s">
        <v>615</v>
      </c>
      <c r="M502" t="s">
        <v>33</v>
      </c>
      <c r="N502" t="s">
        <v>15</v>
      </c>
      <c r="R502">
        <v>12318</v>
      </c>
      <c r="S502">
        <v>12318</v>
      </c>
    </row>
    <row r="503" spans="1:19" x14ac:dyDescent="0.3">
      <c r="A503">
        <v>2018</v>
      </c>
      <c r="C503" t="str">
        <f>IF(GETPIVOTDATA("PS % recovery",Sheet4!$B$5,"Parish Name",K503)&gt;99.949%,"OK","No")</f>
        <v>OK</v>
      </c>
      <c r="D503" t="e">
        <f>VLOOKUP(J503,'Ref2'!C:E,3,0)</f>
        <v>#N/A</v>
      </c>
      <c r="E503">
        <v>153</v>
      </c>
      <c r="I503" t="e">
        <f>VLOOKUP(J503,Ref!L:M,2,0)</f>
        <v>#N/A</v>
      </c>
      <c r="J503" t="s">
        <v>1172</v>
      </c>
      <c r="K503" t="s">
        <v>242</v>
      </c>
      <c r="L503" t="s">
        <v>615</v>
      </c>
      <c r="M503" t="s">
        <v>33</v>
      </c>
      <c r="N503" t="s">
        <v>15</v>
      </c>
      <c r="R503">
        <v>21252</v>
      </c>
      <c r="S503">
        <v>21252</v>
      </c>
    </row>
    <row r="504" spans="1:19" x14ac:dyDescent="0.3">
      <c r="A504">
        <v>2018</v>
      </c>
      <c r="C504" t="str">
        <f>IF(GETPIVOTDATA("PS % recovery",Sheet4!$B$5,"Parish Name",K504)&gt;99.949%,"OK","No")</f>
        <v>No</v>
      </c>
      <c r="D504" t="e">
        <f>VLOOKUP(J504,'Ref2'!C:E,3,0)</f>
        <v>#N/A</v>
      </c>
      <c r="E504">
        <v>35</v>
      </c>
      <c r="I504" t="e">
        <f>VLOOKUP(J504,Ref!L:M,2,0)</f>
        <v>#N/A</v>
      </c>
      <c r="J504" t="s">
        <v>1174</v>
      </c>
      <c r="K504" t="s">
        <v>244</v>
      </c>
      <c r="L504" t="s">
        <v>615</v>
      </c>
      <c r="M504" t="s">
        <v>33</v>
      </c>
      <c r="N504" t="s">
        <v>15</v>
      </c>
      <c r="R504">
        <v>11664</v>
      </c>
      <c r="S504">
        <v>11664</v>
      </c>
    </row>
    <row r="505" spans="1:19" x14ac:dyDescent="0.3">
      <c r="A505">
        <v>2018</v>
      </c>
      <c r="C505" t="str">
        <f>IF(GETPIVOTDATA("PS % recovery",Sheet4!$B$5,"Parish Name",K505)&gt;99.949%,"OK","No")</f>
        <v>OK</v>
      </c>
      <c r="D505" t="e">
        <f>VLOOKUP(J505,'Ref2'!C:E,3,0)</f>
        <v>#N/A</v>
      </c>
      <c r="E505">
        <v>147</v>
      </c>
      <c r="I505" t="e">
        <f>VLOOKUP(J505,Ref!L:M,2,0)</f>
        <v>#N/A</v>
      </c>
      <c r="J505" t="s">
        <v>1176</v>
      </c>
      <c r="K505" t="s">
        <v>243</v>
      </c>
      <c r="L505" t="s">
        <v>609</v>
      </c>
      <c r="M505" t="s">
        <v>33</v>
      </c>
      <c r="N505" t="s">
        <v>15</v>
      </c>
      <c r="R505">
        <v>68223</v>
      </c>
      <c r="S505">
        <v>68222.5</v>
      </c>
    </row>
    <row r="506" spans="1:19" x14ac:dyDescent="0.3">
      <c r="A506">
        <v>2018</v>
      </c>
      <c r="C506" t="str">
        <f>IF(GETPIVOTDATA("PS % recovery",Sheet4!$B$5,"Parish Name",K506)&gt;99.949%,"OK","No")</f>
        <v>OK</v>
      </c>
      <c r="D506" t="e">
        <f>VLOOKUP(J506,'Ref2'!C:E,3,0)</f>
        <v>#N/A</v>
      </c>
      <c r="E506">
        <v>153</v>
      </c>
      <c r="I506" t="e">
        <f>VLOOKUP(J506,Ref!L:M,2,0)</f>
        <v>#N/A</v>
      </c>
      <c r="J506" t="s">
        <v>1178</v>
      </c>
      <c r="K506" t="s">
        <v>240</v>
      </c>
      <c r="L506" t="s">
        <v>617</v>
      </c>
      <c r="M506" t="s">
        <v>33</v>
      </c>
      <c r="N506" t="s">
        <v>15</v>
      </c>
      <c r="R506">
        <v>14343</v>
      </c>
      <c r="S506">
        <v>14343</v>
      </c>
    </row>
    <row r="507" spans="1:19" x14ac:dyDescent="0.3">
      <c r="A507">
        <v>2018</v>
      </c>
      <c r="C507" t="str">
        <f>IF(GETPIVOTDATA("PS % recovery",Sheet4!$B$5,"Parish Name",K507)&gt;99.949%,"OK","No")</f>
        <v>OK</v>
      </c>
      <c r="D507" t="e">
        <f>VLOOKUP(J507,'Ref2'!C:E,3,0)</f>
        <v>#N/A</v>
      </c>
      <c r="E507">
        <v>153</v>
      </c>
      <c r="I507" t="e">
        <f>VLOOKUP(J507,Ref!L:M,2,0)</f>
        <v>#N/A</v>
      </c>
      <c r="J507" t="s">
        <v>1180</v>
      </c>
      <c r="K507" t="s">
        <v>245</v>
      </c>
      <c r="L507" t="s">
        <v>617</v>
      </c>
      <c r="M507" t="s">
        <v>33</v>
      </c>
      <c r="N507" t="s">
        <v>15</v>
      </c>
      <c r="R507">
        <v>8200</v>
      </c>
      <c r="S507">
        <v>8200</v>
      </c>
    </row>
    <row r="508" spans="1:19" x14ac:dyDescent="0.3">
      <c r="A508">
        <v>2018</v>
      </c>
      <c r="C508" t="str">
        <f>IF(GETPIVOTDATA("PS % recovery",Sheet4!$B$5,"Parish Name",K508)&gt;99.949%,"OK","No")</f>
        <v>OK</v>
      </c>
      <c r="D508" t="e">
        <f>VLOOKUP(J508,'Ref2'!C:E,3,0)</f>
        <v>#N/A</v>
      </c>
      <c r="E508">
        <v>153</v>
      </c>
      <c r="I508" t="e">
        <f>VLOOKUP(J508,Ref!L:M,2,0)</f>
        <v>#N/A</v>
      </c>
      <c r="J508" t="s">
        <v>1182</v>
      </c>
      <c r="K508" t="s">
        <v>248</v>
      </c>
      <c r="L508" t="s">
        <v>617</v>
      </c>
      <c r="M508" t="s">
        <v>33</v>
      </c>
      <c r="N508" t="s">
        <v>15</v>
      </c>
      <c r="R508">
        <v>9616</v>
      </c>
      <c r="S508">
        <v>9616</v>
      </c>
    </row>
    <row r="509" spans="1:19" x14ac:dyDescent="0.3">
      <c r="A509">
        <v>2018</v>
      </c>
      <c r="C509" t="str">
        <f>IF(GETPIVOTDATA("PS % recovery",Sheet4!$B$5,"Parish Name",K509)&gt;99.949%,"OK","No")</f>
        <v>OK</v>
      </c>
      <c r="D509" t="e">
        <f>VLOOKUP(J509,'Ref2'!C:E,3,0)</f>
        <v>#N/A</v>
      </c>
      <c r="E509">
        <v>153</v>
      </c>
      <c r="I509" t="e">
        <f>VLOOKUP(J509,Ref!L:M,2,0)</f>
        <v>#N/A</v>
      </c>
      <c r="J509" t="s">
        <v>1184</v>
      </c>
      <c r="K509" t="s">
        <v>250</v>
      </c>
      <c r="L509" t="s">
        <v>617</v>
      </c>
      <c r="M509" t="s">
        <v>33</v>
      </c>
      <c r="N509" t="s">
        <v>15</v>
      </c>
      <c r="R509">
        <v>7111</v>
      </c>
      <c r="S509">
        <v>7111</v>
      </c>
    </row>
    <row r="510" spans="1:19" x14ac:dyDescent="0.3">
      <c r="A510">
        <v>2018</v>
      </c>
      <c r="C510" t="str">
        <f>IF(GETPIVOTDATA("PS % recovery",Sheet4!$B$5,"Parish Name",K510)&gt;99.949%,"OK","No")</f>
        <v>OK</v>
      </c>
      <c r="D510" t="e">
        <f>VLOOKUP(J510,'Ref2'!C:E,3,0)</f>
        <v>#N/A</v>
      </c>
      <c r="E510">
        <v>153</v>
      </c>
      <c r="I510" t="e">
        <f>VLOOKUP(J510,Ref!L:M,2,0)</f>
        <v>#N/A</v>
      </c>
      <c r="J510" t="s">
        <v>1186</v>
      </c>
      <c r="K510" t="s">
        <v>252</v>
      </c>
      <c r="L510" t="s">
        <v>617</v>
      </c>
      <c r="M510" t="s">
        <v>33</v>
      </c>
      <c r="N510" t="s">
        <v>15</v>
      </c>
      <c r="R510">
        <v>15937</v>
      </c>
      <c r="S510">
        <v>15937</v>
      </c>
    </row>
    <row r="511" spans="1:19" x14ac:dyDescent="0.3">
      <c r="A511">
        <v>2018</v>
      </c>
      <c r="C511" t="str">
        <f>IF(GETPIVOTDATA("PS % recovery",Sheet4!$B$5,"Parish Name",K511)&gt;99.949%,"OK","No")</f>
        <v>No</v>
      </c>
      <c r="D511" t="e">
        <f>VLOOKUP(J511,'Ref2'!C:E,3,0)</f>
        <v>#N/A</v>
      </c>
      <c r="E511">
        <v>130</v>
      </c>
      <c r="I511" t="e">
        <f>VLOOKUP(J511,Ref!L:M,2,0)</f>
        <v>#N/A</v>
      </c>
      <c r="J511" t="s">
        <v>1188</v>
      </c>
      <c r="K511" t="s">
        <v>246</v>
      </c>
      <c r="L511" t="s">
        <v>607</v>
      </c>
      <c r="M511" t="s">
        <v>33</v>
      </c>
      <c r="N511" t="s">
        <v>15</v>
      </c>
      <c r="R511">
        <v>26132</v>
      </c>
      <c r="S511">
        <v>26132</v>
      </c>
    </row>
    <row r="512" spans="1:19" x14ac:dyDescent="0.3">
      <c r="A512">
        <v>2018</v>
      </c>
      <c r="C512" t="str">
        <f>IF(GETPIVOTDATA("PS % recovery",Sheet4!$B$5,"Parish Name",K512)&gt;99.949%,"OK","No")</f>
        <v>No</v>
      </c>
      <c r="D512" t="e">
        <f>VLOOKUP(J512,'Ref2'!C:E,3,0)</f>
        <v>#N/A</v>
      </c>
      <c r="E512">
        <v>107</v>
      </c>
      <c r="I512" t="e">
        <f>VLOOKUP(J512,Ref!L:M,2,0)</f>
        <v>#N/A</v>
      </c>
      <c r="J512" t="s">
        <v>1190</v>
      </c>
      <c r="K512" t="s">
        <v>255</v>
      </c>
      <c r="L512" t="s">
        <v>607</v>
      </c>
      <c r="M512" t="s">
        <v>33</v>
      </c>
      <c r="N512" t="s">
        <v>15</v>
      </c>
      <c r="R512">
        <v>27354</v>
      </c>
      <c r="S512">
        <v>19688.5</v>
      </c>
    </row>
    <row r="513" spans="1:19" x14ac:dyDescent="0.3">
      <c r="A513">
        <v>2018</v>
      </c>
      <c r="C513" t="str">
        <f>IF(GETPIVOTDATA("PS % recovery",Sheet4!$B$5,"Parish Name",K513)&gt;99.949%,"OK","No")</f>
        <v>OK</v>
      </c>
      <c r="D513" t="e">
        <f>VLOOKUP(J513,'Ref2'!C:E,3,0)</f>
        <v>#N/A</v>
      </c>
      <c r="E513">
        <v>322</v>
      </c>
      <c r="I513" t="e">
        <f>VLOOKUP(J513,Ref!L:M,2,0)</f>
        <v>#N/A</v>
      </c>
      <c r="J513" t="s">
        <v>817</v>
      </c>
      <c r="K513" t="s">
        <v>247</v>
      </c>
      <c r="L513" t="s">
        <v>609</v>
      </c>
      <c r="M513" t="s">
        <v>33</v>
      </c>
      <c r="N513" t="s">
        <v>15</v>
      </c>
      <c r="R513">
        <v>72485</v>
      </c>
      <c r="S513">
        <v>72485</v>
      </c>
    </row>
    <row r="514" spans="1:19" x14ac:dyDescent="0.3">
      <c r="A514">
        <v>2018</v>
      </c>
      <c r="C514" t="str">
        <f>IF(GETPIVOTDATA("PS % recovery",Sheet4!$B$5,"Parish Name",K514)&gt;99.949%,"OK","No")</f>
        <v>OK</v>
      </c>
      <c r="D514" t="e">
        <f>VLOOKUP(J514,'Ref2'!C:E,3,0)</f>
        <v>#N/A</v>
      </c>
      <c r="E514">
        <v>153</v>
      </c>
      <c r="I514" t="e">
        <f>VLOOKUP(J514,Ref!L:M,2,0)</f>
        <v>#N/A</v>
      </c>
      <c r="J514" t="s">
        <v>1193</v>
      </c>
      <c r="K514" t="s">
        <v>249</v>
      </c>
      <c r="L514" t="s">
        <v>609</v>
      </c>
      <c r="M514" t="s">
        <v>33</v>
      </c>
      <c r="N514" t="s">
        <v>15</v>
      </c>
      <c r="R514">
        <v>82670</v>
      </c>
      <c r="S514">
        <v>82670</v>
      </c>
    </row>
    <row r="515" spans="1:19" x14ac:dyDescent="0.3">
      <c r="A515">
        <v>2018</v>
      </c>
      <c r="C515" t="str">
        <f>IF(GETPIVOTDATA("PS % recovery",Sheet4!$B$5,"Parish Name",K515)&gt;99.949%,"OK","No")</f>
        <v>OK</v>
      </c>
      <c r="D515" t="e">
        <f>VLOOKUP(J515,'Ref2'!C:E,3,0)</f>
        <v>#N/A</v>
      </c>
      <c r="E515">
        <v>153</v>
      </c>
      <c r="I515" t="e">
        <f>VLOOKUP(J515,Ref!L:M,2,0)</f>
        <v>#N/A</v>
      </c>
      <c r="J515" t="s">
        <v>1195</v>
      </c>
      <c r="K515" t="s">
        <v>251</v>
      </c>
      <c r="L515" t="s">
        <v>609</v>
      </c>
      <c r="M515" t="s">
        <v>33</v>
      </c>
      <c r="N515" t="s">
        <v>15</v>
      </c>
      <c r="R515">
        <v>27607</v>
      </c>
      <c r="S515">
        <v>27607</v>
      </c>
    </row>
    <row r="516" spans="1:19" x14ac:dyDescent="0.3">
      <c r="A516">
        <v>2018</v>
      </c>
      <c r="C516" t="str">
        <f>IF(GETPIVOTDATA("PS % recovery",Sheet4!$B$5,"Parish Name",K516)&gt;99.949%,"OK","No")</f>
        <v>No</v>
      </c>
      <c r="D516" t="e">
        <f>VLOOKUP(J516,'Ref2'!C:E,3,0)</f>
        <v>#N/A</v>
      </c>
      <c r="E516">
        <v>33</v>
      </c>
      <c r="I516" t="e">
        <f>VLOOKUP(J516,Ref!L:M,2,0)</f>
        <v>#N/A</v>
      </c>
      <c r="J516" t="s">
        <v>1197</v>
      </c>
      <c r="K516" t="s">
        <v>253</v>
      </c>
      <c r="L516" t="s">
        <v>611</v>
      </c>
      <c r="M516" t="s">
        <v>33</v>
      </c>
      <c r="N516" t="s">
        <v>15</v>
      </c>
      <c r="R516">
        <v>11954</v>
      </c>
      <c r="S516">
        <v>11954.25</v>
      </c>
    </row>
    <row r="517" spans="1:19" x14ac:dyDescent="0.3">
      <c r="A517">
        <v>2018</v>
      </c>
      <c r="C517" t="str">
        <f>IF(GETPIVOTDATA("PS % recovery",Sheet4!$B$5,"Parish Name",K517)&gt;99.949%,"OK","No")</f>
        <v>No</v>
      </c>
      <c r="D517" t="e">
        <f>VLOOKUP(J517,'Ref2'!C:E,3,0)</f>
        <v>#N/A</v>
      </c>
      <c r="E517">
        <v>144</v>
      </c>
      <c r="I517" t="e">
        <f>VLOOKUP(J517,Ref!L:M,2,0)</f>
        <v>#N/A</v>
      </c>
      <c r="J517" t="s">
        <v>1199</v>
      </c>
      <c r="K517" t="s">
        <v>257</v>
      </c>
      <c r="L517" t="s">
        <v>619</v>
      </c>
      <c r="M517" t="s">
        <v>33</v>
      </c>
      <c r="N517" t="s">
        <v>15</v>
      </c>
      <c r="R517">
        <v>14683</v>
      </c>
      <c r="S517">
        <v>14683.08999998867</v>
      </c>
    </row>
    <row r="518" spans="1:19" x14ac:dyDescent="0.3">
      <c r="A518">
        <v>2018</v>
      </c>
      <c r="C518" t="str">
        <f>IF(GETPIVOTDATA("PS % recovery",Sheet4!$B$5,"Parish Name",K518)&gt;99.949%,"OK","No")</f>
        <v>OK</v>
      </c>
      <c r="D518" t="e">
        <f>VLOOKUP(J518,'Ref2'!C:E,3,0)</f>
        <v>#N/A</v>
      </c>
      <c r="E518">
        <v>153</v>
      </c>
      <c r="I518" t="e">
        <f>VLOOKUP(J518,Ref!L:M,2,0)</f>
        <v>#N/A</v>
      </c>
      <c r="J518" t="s">
        <v>1201</v>
      </c>
      <c r="K518" t="s">
        <v>254</v>
      </c>
      <c r="L518" t="s">
        <v>613</v>
      </c>
      <c r="M518" t="s">
        <v>33</v>
      </c>
      <c r="N518" t="s">
        <v>15</v>
      </c>
      <c r="R518">
        <v>18238</v>
      </c>
      <c r="S518">
        <v>18238</v>
      </c>
    </row>
    <row r="519" spans="1:19" x14ac:dyDescent="0.3">
      <c r="A519">
        <v>2018</v>
      </c>
      <c r="C519" t="str">
        <f>IF(GETPIVOTDATA("PS % recovery",Sheet4!$B$5,"Parish Name",K519)&gt;99.949%,"OK","No")</f>
        <v>OK</v>
      </c>
      <c r="D519" t="e">
        <f>VLOOKUP(J519,'Ref2'!C:E,3,0)</f>
        <v>#N/A</v>
      </c>
      <c r="E519">
        <v>153</v>
      </c>
      <c r="I519" t="e">
        <f>VLOOKUP(J519,Ref!L:M,2,0)</f>
        <v>#N/A</v>
      </c>
      <c r="J519" t="s">
        <v>1203</v>
      </c>
      <c r="K519" t="s">
        <v>259</v>
      </c>
      <c r="L519" t="s">
        <v>613</v>
      </c>
      <c r="M519" t="s">
        <v>33</v>
      </c>
      <c r="N519" t="s">
        <v>15</v>
      </c>
      <c r="R519">
        <v>14969</v>
      </c>
      <c r="S519">
        <v>14969</v>
      </c>
    </row>
    <row r="520" spans="1:19" x14ac:dyDescent="0.3">
      <c r="A520">
        <v>2018</v>
      </c>
      <c r="C520" t="str">
        <f>IF(GETPIVOTDATA("PS % recovery",Sheet4!$B$5,"Parish Name",K520)&gt;99.949%,"OK","No")</f>
        <v>OK</v>
      </c>
      <c r="D520" t="e">
        <f>VLOOKUP(J520,'Ref2'!C:E,3,0)</f>
        <v>#N/A</v>
      </c>
      <c r="E520">
        <v>153</v>
      </c>
      <c r="I520" t="e">
        <f>VLOOKUP(J520,Ref!L:M,2,0)</f>
        <v>#N/A</v>
      </c>
      <c r="J520" t="s">
        <v>1205</v>
      </c>
      <c r="K520" t="s">
        <v>261</v>
      </c>
      <c r="L520" t="s">
        <v>613</v>
      </c>
      <c r="M520" t="s">
        <v>33</v>
      </c>
      <c r="N520" t="s">
        <v>15</v>
      </c>
      <c r="R520">
        <v>16162</v>
      </c>
      <c r="S520">
        <v>16162</v>
      </c>
    </row>
    <row r="521" spans="1:19" x14ac:dyDescent="0.3">
      <c r="A521">
        <v>2018</v>
      </c>
      <c r="C521" t="str">
        <f>IF(GETPIVOTDATA("PS % recovery",Sheet4!$B$5,"Parish Name",K521)&gt;99.949%,"OK","No")</f>
        <v>No</v>
      </c>
      <c r="D521" t="e">
        <f>VLOOKUP(J521,'Ref2'!C:E,3,0)</f>
        <v>#N/A</v>
      </c>
      <c r="E521">
        <v>153</v>
      </c>
      <c r="I521" t="e">
        <f>VLOOKUP(J521,Ref!L:M,2,0)</f>
        <v>#N/A</v>
      </c>
      <c r="J521" t="s">
        <v>1207</v>
      </c>
      <c r="K521" t="s">
        <v>256</v>
      </c>
      <c r="L521" t="s">
        <v>609</v>
      </c>
      <c r="M521" t="s">
        <v>33</v>
      </c>
      <c r="N521" t="s">
        <v>15</v>
      </c>
      <c r="R521">
        <v>45404</v>
      </c>
      <c r="S521">
        <v>45404</v>
      </c>
    </row>
    <row r="522" spans="1:19" x14ac:dyDescent="0.3">
      <c r="A522">
        <v>2018</v>
      </c>
      <c r="C522" t="str">
        <f>IF(GETPIVOTDATA("PS % recovery",Sheet4!$B$5,"Parish Name",K522)&gt;99.949%,"OK","No")</f>
        <v>No</v>
      </c>
      <c r="D522" t="e">
        <f>VLOOKUP(J522,'Ref2'!C:E,3,0)</f>
        <v>#N/A</v>
      </c>
      <c r="E522">
        <v>103</v>
      </c>
      <c r="I522" t="str">
        <f>VLOOKUP(J522,Ref!L:M,2,0)</f>
        <v>Yes</v>
      </c>
      <c r="J522" t="s">
        <v>1209</v>
      </c>
      <c r="K522" t="s">
        <v>260</v>
      </c>
      <c r="L522" t="s">
        <v>623</v>
      </c>
      <c r="M522" t="s">
        <v>33</v>
      </c>
      <c r="N522" t="s">
        <v>15</v>
      </c>
      <c r="R522">
        <v>98751</v>
      </c>
      <c r="S522">
        <v>98751</v>
      </c>
    </row>
    <row r="523" spans="1:19" x14ac:dyDescent="0.3">
      <c r="A523">
        <v>2018</v>
      </c>
      <c r="C523" t="str">
        <f>IF(GETPIVOTDATA("PS % recovery",Sheet4!$B$5,"Parish Name",K523)&gt;99.949%,"OK","No")</f>
        <v>OK</v>
      </c>
      <c r="D523" t="e">
        <f>VLOOKUP(J523,'Ref2'!C:E,3,0)</f>
        <v>#N/A</v>
      </c>
      <c r="E523">
        <v>148</v>
      </c>
      <c r="I523" t="e">
        <f>VLOOKUP(J523,Ref!L:M,2,0)</f>
        <v>#N/A</v>
      </c>
      <c r="J523" t="s">
        <v>1211</v>
      </c>
      <c r="K523" t="s">
        <v>258</v>
      </c>
      <c r="L523" t="s">
        <v>621</v>
      </c>
      <c r="M523" t="s">
        <v>33</v>
      </c>
      <c r="N523" t="s">
        <v>15</v>
      </c>
      <c r="R523">
        <v>62646</v>
      </c>
      <c r="S523">
        <v>62646</v>
      </c>
    </row>
    <row r="524" spans="1:19" x14ac:dyDescent="0.3">
      <c r="A524">
        <v>2018</v>
      </c>
      <c r="C524" t="str">
        <f>IF(GETPIVOTDATA("PS % recovery",Sheet4!$B$5,"Parish Name",K524)&gt;99.949%,"OK","No")</f>
        <v>No</v>
      </c>
      <c r="D524" t="e">
        <f>VLOOKUP(J524,'Ref2'!C:E,3,0)</f>
        <v>#N/A</v>
      </c>
      <c r="E524">
        <v>77</v>
      </c>
      <c r="I524" t="e">
        <f>VLOOKUP(J524,Ref!L:M,2,0)</f>
        <v>#N/A</v>
      </c>
      <c r="J524" t="s">
        <v>1213</v>
      </c>
      <c r="K524" t="s">
        <v>263</v>
      </c>
      <c r="L524" t="s">
        <v>637</v>
      </c>
      <c r="M524" t="s">
        <v>36</v>
      </c>
      <c r="N524" t="s">
        <v>15</v>
      </c>
      <c r="R524">
        <v>38654</v>
      </c>
      <c r="S524">
        <v>38654</v>
      </c>
    </row>
    <row r="525" spans="1:19" x14ac:dyDescent="0.3">
      <c r="A525">
        <v>2018</v>
      </c>
      <c r="C525" t="str">
        <f>IF(GETPIVOTDATA("PS % recovery",Sheet4!$B$5,"Parish Name",K525)&gt;99.949%,"OK","No")</f>
        <v>No</v>
      </c>
      <c r="D525" t="e">
        <f>VLOOKUP(J525,'Ref2'!C:E,3,0)</f>
        <v>#N/A</v>
      </c>
      <c r="E525">
        <v>61</v>
      </c>
      <c r="I525" t="e">
        <f>VLOOKUP(J525,Ref!L:M,2,0)</f>
        <v>#N/A</v>
      </c>
      <c r="J525" t="s">
        <v>1217</v>
      </c>
      <c r="K525" t="s">
        <v>265</v>
      </c>
      <c r="L525" t="s">
        <v>627</v>
      </c>
      <c r="M525" t="s">
        <v>36</v>
      </c>
      <c r="N525" t="s">
        <v>15</v>
      </c>
    </row>
    <row r="526" spans="1:19" x14ac:dyDescent="0.3">
      <c r="A526">
        <v>2018</v>
      </c>
      <c r="C526" t="str">
        <f>IF(GETPIVOTDATA("PS % recovery",Sheet4!$B$5,"Parish Name",K526)&gt;99.949%,"OK","No")</f>
        <v>No</v>
      </c>
      <c r="D526" t="e">
        <f>VLOOKUP(J526,'Ref2'!C:E,3,0)</f>
        <v>#N/A</v>
      </c>
      <c r="E526">
        <v>49</v>
      </c>
      <c r="I526" t="e">
        <f>VLOOKUP(J526,Ref!L:M,2,0)</f>
        <v>#N/A</v>
      </c>
      <c r="J526" t="s">
        <v>1215</v>
      </c>
      <c r="K526" t="s">
        <v>264</v>
      </c>
      <c r="L526" t="s">
        <v>625</v>
      </c>
      <c r="M526" t="s">
        <v>36</v>
      </c>
      <c r="N526" t="s">
        <v>15</v>
      </c>
      <c r="R526">
        <v>55584</v>
      </c>
      <c r="S526">
        <v>44500</v>
      </c>
    </row>
    <row r="527" spans="1:19" x14ac:dyDescent="0.3">
      <c r="A527">
        <v>2018</v>
      </c>
      <c r="C527" t="str">
        <f>IF(GETPIVOTDATA("PS % recovery",Sheet4!$B$5,"Parish Name",K527)&gt;99.949%,"OK","No")</f>
        <v>OK</v>
      </c>
      <c r="D527" t="e">
        <f>VLOOKUP(J527,'Ref2'!C:E,3,0)</f>
        <v>#N/A</v>
      </c>
      <c r="E527">
        <v>151</v>
      </c>
      <c r="I527" t="e">
        <f>VLOOKUP(J527,Ref!L:M,2,0)</f>
        <v>#N/A</v>
      </c>
      <c r="J527" t="s">
        <v>1219</v>
      </c>
      <c r="K527" t="s">
        <v>266</v>
      </c>
      <c r="L527" t="s">
        <v>629</v>
      </c>
      <c r="M527" t="s">
        <v>36</v>
      </c>
      <c r="N527" t="s">
        <v>15</v>
      </c>
      <c r="R527">
        <v>22042</v>
      </c>
      <c r="S527">
        <v>22041.96</v>
      </c>
    </row>
    <row r="528" spans="1:19" x14ac:dyDescent="0.3">
      <c r="A528">
        <v>2018</v>
      </c>
      <c r="C528" t="str">
        <f>IF(GETPIVOTDATA("PS % recovery",Sheet4!$B$5,"Parish Name",K528)&gt;99.949%,"OK","No")</f>
        <v>OK</v>
      </c>
      <c r="D528" t="e">
        <f>VLOOKUP(J528,'Ref2'!C:E,3,0)</f>
        <v>#N/A</v>
      </c>
      <c r="E528">
        <v>152</v>
      </c>
      <c r="I528" t="e">
        <f>VLOOKUP(J528,Ref!L:M,2,0)</f>
        <v>#N/A</v>
      </c>
      <c r="J528" t="s">
        <v>1221</v>
      </c>
      <c r="K528" t="s">
        <v>267</v>
      </c>
      <c r="L528" t="s">
        <v>631</v>
      </c>
      <c r="M528" t="s">
        <v>36</v>
      </c>
      <c r="N528" t="s">
        <v>15</v>
      </c>
      <c r="R528">
        <v>58070</v>
      </c>
      <c r="S528">
        <v>58069.96</v>
      </c>
    </row>
    <row r="529" spans="1:19" x14ac:dyDescent="0.3">
      <c r="A529">
        <v>2018</v>
      </c>
      <c r="C529" t="str">
        <f>IF(GETPIVOTDATA("PS % recovery",Sheet4!$B$5,"Parish Name",K529)&gt;99.949%,"OK","No")</f>
        <v>No</v>
      </c>
      <c r="D529" t="e">
        <f>VLOOKUP(J529,'Ref2'!C:E,3,0)</f>
        <v>#N/A</v>
      </c>
      <c r="E529">
        <v>91</v>
      </c>
      <c r="I529" t="e">
        <f>VLOOKUP(J529,Ref!L:M,2,0)</f>
        <v>#N/A</v>
      </c>
      <c r="J529" t="s">
        <v>1223</v>
      </c>
      <c r="K529" t="s">
        <v>268</v>
      </c>
      <c r="L529" t="s">
        <v>633</v>
      </c>
      <c r="M529" t="s">
        <v>36</v>
      </c>
      <c r="N529" t="s">
        <v>15</v>
      </c>
      <c r="R529">
        <v>51226</v>
      </c>
      <c r="S529">
        <v>51226.5</v>
      </c>
    </row>
    <row r="530" spans="1:19" x14ac:dyDescent="0.3">
      <c r="A530">
        <v>2018</v>
      </c>
      <c r="C530" t="str">
        <f>IF(GETPIVOTDATA("PS % recovery",Sheet4!$B$5,"Parish Name",K530)&gt;99.949%,"OK","No")</f>
        <v>OK</v>
      </c>
      <c r="D530" t="e">
        <f>VLOOKUP(J530,'Ref2'!C:E,3,0)</f>
        <v>#N/A</v>
      </c>
      <c r="E530">
        <v>139</v>
      </c>
      <c r="I530" t="e">
        <f>VLOOKUP(J530,Ref!L:M,2,0)</f>
        <v>#N/A</v>
      </c>
      <c r="J530" t="s">
        <v>1225</v>
      </c>
      <c r="K530" t="s">
        <v>269</v>
      </c>
      <c r="L530" t="s">
        <v>635</v>
      </c>
      <c r="M530" t="s">
        <v>36</v>
      </c>
      <c r="N530" t="s">
        <v>15</v>
      </c>
      <c r="R530">
        <v>45343</v>
      </c>
      <c r="S530">
        <v>45343</v>
      </c>
    </row>
    <row r="531" spans="1:19" x14ac:dyDescent="0.3">
      <c r="A531">
        <v>2018</v>
      </c>
      <c r="C531" t="str">
        <f>IF(GETPIVOTDATA("PS % recovery",Sheet4!$B$5,"Parish Name",K531)&gt;99.949%,"OK","No")</f>
        <v>No</v>
      </c>
      <c r="D531" t="str">
        <f>VLOOKUP(J531,'Ref2'!C:E,3,0)</f>
        <v>LLF</v>
      </c>
      <c r="E531">
        <v>93</v>
      </c>
      <c r="I531" t="e">
        <f>VLOOKUP(J531,Ref!L:M,2,0)</f>
        <v>#N/A</v>
      </c>
      <c r="J531" t="s">
        <v>1227</v>
      </c>
      <c r="K531" t="s">
        <v>270</v>
      </c>
      <c r="L531" t="s">
        <v>639</v>
      </c>
      <c r="M531" t="s">
        <v>36</v>
      </c>
      <c r="N531" t="s">
        <v>15</v>
      </c>
      <c r="R531">
        <v>66930</v>
      </c>
      <c r="S531">
        <v>66930</v>
      </c>
    </row>
    <row r="532" spans="1:19" x14ac:dyDescent="0.3">
      <c r="A532">
        <v>2018</v>
      </c>
      <c r="C532" t="str">
        <f>IF(GETPIVOTDATA("PS % recovery",Sheet4!$B$5,"Parish Name",K532)&gt;99.949%,"OK","No")</f>
        <v>OK</v>
      </c>
      <c r="D532" t="e">
        <f>VLOOKUP(J532,'Ref2'!C:E,3,0)</f>
        <v>#N/A</v>
      </c>
      <c r="E532">
        <v>153</v>
      </c>
      <c r="I532" t="str">
        <f>VLOOKUP(J532,Ref!L:M,2,0)</f>
        <v>Yes</v>
      </c>
      <c r="J532" t="s">
        <v>1229</v>
      </c>
      <c r="K532" t="s">
        <v>271</v>
      </c>
      <c r="L532" t="s">
        <v>641</v>
      </c>
      <c r="M532" t="s">
        <v>36</v>
      </c>
      <c r="N532" t="s">
        <v>15</v>
      </c>
      <c r="R532">
        <v>56456</v>
      </c>
      <c r="S532">
        <v>56456</v>
      </c>
    </row>
    <row r="533" spans="1:19" x14ac:dyDescent="0.3">
      <c r="A533">
        <v>2018</v>
      </c>
      <c r="C533" t="str">
        <f>IF(GETPIVOTDATA("PS % recovery",Sheet4!$B$5,"Parish Name",K533)&gt;99.949%,"OK","No")</f>
        <v>OK</v>
      </c>
      <c r="D533" t="e">
        <f>VLOOKUP(J533,'Ref2'!C:E,3,0)</f>
        <v>#N/A</v>
      </c>
      <c r="E533">
        <v>153</v>
      </c>
      <c r="I533" t="e">
        <f>VLOOKUP(J533,Ref!L:M,2,0)</f>
        <v>#N/A</v>
      </c>
      <c r="J533" t="s">
        <v>1231</v>
      </c>
      <c r="K533" t="s">
        <v>273</v>
      </c>
      <c r="L533" t="s">
        <v>643</v>
      </c>
      <c r="M533" t="s">
        <v>19</v>
      </c>
      <c r="N533" t="s">
        <v>16</v>
      </c>
      <c r="R533">
        <v>46611</v>
      </c>
      <c r="S533">
        <v>46611</v>
      </c>
    </row>
    <row r="534" spans="1:19" x14ac:dyDescent="0.3">
      <c r="A534">
        <v>2018</v>
      </c>
      <c r="C534" t="str">
        <f>IF(GETPIVOTDATA("PS % recovery",Sheet4!$B$5,"Parish Name",K534)&gt;99.949%,"OK","No")</f>
        <v>No</v>
      </c>
      <c r="D534" t="e">
        <f>VLOOKUP(J534,'Ref2'!C:E,3,0)</f>
        <v>#N/A</v>
      </c>
      <c r="E534">
        <v>25</v>
      </c>
      <c r="I534" t="e">
        <f>VLOOKUP(J534,Ref!L:M,2,0)</f>
        <v>#N/A</v>
      </c>
      <c r="J534" t="s">
        <v>1233</v>
      </c>
      <c r="K534" t="s">
        <v>274</v>
      </c>
      <c r="L534" t="s">
        <v>643</v>
      </c>
      <c r="M534" t="s">
        <v>19</v>
      </c>
      <c r="N534" t="s">
        <v>16</v>
      </c>
      <c r="R534">
        <v>7007</v>
      </c>
      <c r="S534">
        <v>3162</v>
      </c>
    </row>
    <row r="535" spans="1:19" x14ac:dyDescent="0.3">
      <c r="A535">
        <v>2018</v>
      </c>
      <c r="C535" t="str">
        <f>IF(GETPIVOTDATA("PS % recovery",Sheet4!$B$5,"Parish Name",K535)&gt;99.949%,"OK","No")</f>
        <v>OK</v>
      </c>
      <c r="D535" t="e">
        <f>VLOOKUP(J535,'Ref2'!C:E,3,0)</f>
        <v>#N/A</v>
      </c>
      <c r="E535">
        <v>153</v>
      </c>
      <c r="I535" t="e">
        <f>VLOOKUP(J535,Ref!L:M,2,0)</f>
        <v>#N/A</v>
      </c>
      <c r="J535" t="s">
        <v>1235</v>
      </c>
      <c r="K535" t="s">
        <v>276</v>
      </c>
      <c r="L535" t="s">
        <v>643</v>
      </c>
      <c r="M535" t="s">
        <v>19</v>
      </c>
      <c r="N535" t="s">
        <v>16</v>
      </c>
      <c r="R535">
        <v>2872</v>
      </c>
      <c r="S535">
        <v>2872</v>
      </c>
    </row>
    <row r="536" spans="1:19" x14ac:dyDescent="0.3">
      <c r="A536">
        <v>2018</v>
      </c>
      <c r="C536" t="str">
        <f>IF(GETPIVOTDATA("PS % recovery",Sheet4!$B$5,"Parish Name",K536)&gt;99.949%,"OK","No")</f>
        <v>No</v>
      </c>
      <c r="D536" t="e">
        <f>VLOOKUP(J536,'Ref2'!C:E,3,0)</f>
        <v>#N/A</v>
      </c>
      <c r="E536">
        <v>30</v>
      </c>
      <c r="I536" t="e">
        <f>VLOOKUP(J536,Ref!L:M,2,0)</f>
        <v>#N/A</v>
      </c>
      <c r="J536" t="s">
        <v>1237</v>
      </c>
      <c r="K536" t="s">
        <v>277</v>
      </c>
      <c r="L536" t="s">
        <v>646</v>
      </c>
      <c r="M536" t="s">
        <v>19</v>
      </c>
      <c r="N536" t="s">
        <v>16</v>
      </c>
      <c r="R536">
        <v>30482</v>
      </c>
      <c r="S536">
        <v>21766</v>
      </c>
    </row>
    <row r="537" spans="1:19" x14ac:dyDescent="0.3">
      <c r="A537">
        <v>2018</v>
      </c>
      <c r="C537" t="str">
        <f>IF(GETPIVOTDATA("PS % recovery",Sheet4!$B$5,"Parish Name",K537)&gt;99.949%,"OK","No")</f>
        <v>No</v>
      </c>
      <c r="D537" t="e">
        <f>VLOOKUP(J537,'Ref2'!C:E,3,0)</f>
        <v>#N/A</v>
      </c>
      <c r="E537">
        <v>1</v>
      </c>
      <c r="I537" t="e">
        <f>VLOOKUP(J537,Ref!L:M,2,0)</f>
        <v>#N/A</v>
      </c>
      <c r="J537" t="s">
        <v>1239</v>
      </c>
      <c r="K537" t="s">
        <v>279</v>
      </c>
      <c r="L537" t="s">
        <v>646</v>
      </c>
      <c r="M537" t="s">
        <v>19</v>
      </c>
      <c r="N537" t="s">
        <v>16</v>
      </c>
      <c r="R537">
        <v>6394</v>
      </c>
      <c r="S537">
        <v>0</v>
      </c>
    </row>
    <row r="538" spans="1:19" x14ac:dyDescent="0.3">
      <c r="A538">
        <v>2018</v>
      </c>
      <c r="C538" t="str">
        <f>IF(GETPIVOTDATA("PS % recovery",Sheet4!$B$5,"Parish Name",K538)&gt;99.949%,"OK","No")</f>
        <v>No</v>
      </c>
      <c r="D538" t="e">
        <f>VLOOKUP(J538,'Ref2'!C:E,3,0)</f>
        <v>#N/A</v>
      </c>
      <c r="E538">
        <v>2</v>
      </c>
      <c r="I538" t="e">
        <f>VLOOKUP(J538,Ref!L:M,2,0)</f>
        <v>#N/A</v>
      </c>
      <c r="J538" t="s">
        <v>1241</v>
      </c>
      <c r="K538" t="s">
        <v>281</v>
      </c>
      <c r="L538" t="s">
        <v>646</v>
      </c>
      <c r="M538" t="s">
        <v>19</v>
      </c>
      <c r="N538" t="s">
        <v>16</v>
      </c>
      <c r="R538">
        <v>4531</v>
      </c>
      <c r="S538">
        <v>1500</v>
      </c>
    </row>
    <row r="539" spans="1:19" x14ac:dyDescent="0.3">
      <c r="A539">
        <v>2018</v>
      </c>
      <c r="C539" t="str">
        <f>IF(GETPIVOTDATA("PS % recovery",Sheet4!$B$5,"Parish Name",K539)&gt;99.949%,"OK","No")</f>
        <v>No</v>
      </c>
      <c r="D539" t="e">
        <f>VLOOKUP(J539,'Ref2'!C:E,3,0)</f>
        <v>#N/A</v>
      </c>
      <c r="E539">
        <v>43</v>
      </c>
      <c r="I539" t="e">
        <f>VLOOKUP(J539,Ref!L:M,2,0)</f>
        <v>#N/A</v>
      </c>
      <c r="J539" t="s">
        <v>1243</v>
      </c>
      <c r="K539" t="s">
        <v>278</v>
      </c>
      <c r="L539" t="s">
        <v>648</v>
      </c>
      <c r="M539" t="s">
        <v>19</v>
      </c>
      <c r="N539" t="s">
        <v>16</v>
      </c>
      <c r="R539">
        <v>43203</v>
      </c>
      <c r="S539">
        <v>43203</v>
      </c>
    </row>
    <row r="540" spans="1:19" x14ac:dyDescent="0.3">
      <c r="A540">
        <v>2018</v>
      </c>
      <c r="C540" t="str">
        <f>IF(GETPIVOTDATA("PS % recovery",Sheet4!$B$5,"Parish Name",K540)&gt;99.949%,"OK","No")</f>
        <v>OK</v>
      </c>
      <c r="D540" t="e">
        <f>VLOOKUP(J540,'Ref2'!C:E,3,0)</f>
        <v>#N/A</v>
      </c>
      <c r="E540">
        <v>153</v>
      </c>
      <c r="I540" t="e">
        <f>VLOOKUP(J540,Ref!L:M,2,0)</f>
        <v>#N/A</v>
      </c>
      <c r="J540" t="s">
        <v>1245</v>
      </c>
      <c r="K540" t="s">
        <v>284</v>
      </c>
      <c r="L540" t="s">
        <v>648</v>
      </c>
      <c r="M540" t="s">
        <v>19</v>
      </c>
      <c r="N540" t="s">
        <v>16</v>
      </c>
      <c r="R540">
        <v>3367</v>
      </c>
      <c r="S540">
        <v>3367</v>
      </c>
    </row>
    <row r="541" spans="1:19" x14ac:dyDescent="0.3">
      <c r="A541">
        <v>2018</v>
      </c>
      <c r="C541" t="str">
        <f>IF(GETPIVOTDATA("PS % recovery",Sheet4!$B$5,"Parish Name",K541)&gt;99.949%,"OK","No")</f>
        <v>No</v>
      </c>
      <c r="D541" t="e">
        <f>VLOOKUP(J541,'Ref2'!C:E,3,0)</f>
        <v>#N/A</v>
      </c>
      <c r="E541">
        <v>86</v>
      </c>
      <c r="I541" t="e">
        <f>VLOOKUP(J541,Ref!L:M,2,0)</f>
        <v>#N/A</v>
      </c>
      <c r="J541" t="s">
        <v>1247</v>
      </c>
      <c r="K541" t="s">
        <v>286</v>
      </c>
      <c r="L541" t="s">
        <v>648</v>
      </c>
      <c r="M541" t="s">
        <v>19</v>
      </c>
      <c r="N541" t="s">
        <v>16</v>
      </c>
      <c r="R541">
        <v>6834</v>
      </c>
      <c r="S541">
        <v>6834</v>
      </c>
    </row>
    <row r="542" spans="1:19" x14ac:dyDescent="0.3">
      <c r="A542">
        <v>2018</v>
      </c>
      <c r="C542" t="str">
        <f>IF(GETPIVOTDATA("PS % recovery",Sheet4!$B$5,"Parish Name",K542)&gt;99.949%,"OK","No")</f>
        <v>No</v>
      </c>
      <c r="D542" t="e">
        <f>VLOOKUP(J542,'Ref2'!C:E,3,0)</f>
        <v>#N/A</v>
      </c>
      <c r="E542">
        <v>17</v>
      </c>
      <c r="I542" t="e">
        <f>VLOOKUP(J542,Ref!L:M,2,0)</f>
        <v>#N/A</v>
      </c>
      <c r="J542" t="s">
        <v>1249</v>
      </c>
      <c r="K542" t="s">
        <v>280</v>
      </c>
      <c r="L542" t="s">
        <v>668</v>
      </c>
      <c r="M542" t="s">
        <v>19</v>
      </c>
      <c r="N542" t="s">
        <v>16</v>
      </c>
      <c r="R542">
        <v>4406</v>
      </c>
      <c r="S542">
        <v>2074</v>
      </c>
    </row>
    <row r="543" spans="1:19" x14ac:dyDescent="0.3">
      <c r="A543">
        <v>2018</v>
      </c>
      <c r="C543" t="str">
        <f>IF(GETPIVOTDATA("PS % recovery",Sheet4!$B$5,"Parish Name",K543)&gt;99.949%,"OK","No")</f>
        <v>OK</v>
      </c>
      <c r="D543" t="e">
        <f>VLOOKUP(J543,'Ref2'!C:E,3,0)</f>
        <v>#N/A</v>
      </c>
      <c r="E543">
        <v>153</v>
      </c>
      <c r="I543" t="e">
        <f>VLOOKUP(J543,Ref!L:M,2,0)</f>
        <v>#N/A</v>
      </c>
      <c r="J543" t="s">
        <v>1251</v>
      </c>
      <c r="K543" t="s">
        <v>287</v>
      </c>
      <c r="L543" t="s">
        <v>668</v>
      </c>
      <c r="M543" t="s">
        <v>19</v>
      </c>
      <c r="N543" t="s">
        <v>16</v>
      </c>
      <c r="R543">
        <v>12229</v>
      </c>
      <c r="S543">
        <v>12229</v>
      </c>
    </row>
    <row r="544" spans="1:19" x14ac:dyDescent="0.3">
      <c r="A544">
        <v>2018</v>
      </c>
      <c r="C544" t="str">
        <f>IF(GETPIVOTDATA("PS % recovery",Sheet4!$B$5,"Parish Name",K544)&gt;99.949%,"OK","No")</f>
        <v>No</v>
      </c>
      <c r="D544" t="e">
        <f>VLOOKUP(J544,'Ref2'!C:E,3,0)</f>
        <v>#N/A</v>
      </c>
      <c r="E544">
        <v>9</v>
      </c>
      <c r="I544" t="e">
        <f>VLOOKUP(J544,Ref!L:M,2,0)</f>
        <v>#N/A</v>
      </c>
      <c r="J544" t="s">
        <v>1253</v>
      </c>
      <c r="K544" t="s">
        <v>290</v>
      </c>
      <c r="L544" t="s">
        <v>668</v>
      </c>
      <c r="M544" t="s">
        <v>19</v>
      </c>
      <c r="N544" t="s">
        <v>16</v>
      </c>
      <c r="R544">
        <v>6156</v>
      </c>
      <c r="S544">
        <v>2699</v>
      </c>
    </row>
    <row r="545" spans="1:19" x14ac:dyDescent="0.3">
      <c r="A545">
        <v>2018</v>
      </c>
      <c r="C545" t="str">
        <f>IF(GETPIVOTDATA("PS % recovery",Sheet4!$B$5,"Parish Name",K545)&gt;99.949%,"OK","No")</f>
        <v>OK</v>
      </c>
      <c r="D545" t="e">
        <f>VLOOKUP(J545,'Ref2'!C:E,3,0)</f>
        <v>#N/A</v>
      </c>
      <c r="E545">
        <v>153</v>
      </c>
      <c r="I545" t="e">
        <f>VLOOKUP(J545,Ref!L:M,2,0)</f>
        <v>#N/A</v>
      </c>
      <c r="J545" t="s">
        <v>1255</v>
      </c>
      <c r="K545" t="s">
        <v>292</v>
      </c>
      <c r="L545" t="s">
        <v>668</v>
      </c>
      <c r="M545" t="s">
        <v>19</v>
      </c>
      <c r="N545" t="s">
        <v>16</v>
      </c>
      <c r="R545">
        <v>38241</v>
      </c>
      <c r="S545">
        <v>38241</v>
      </c>
    </row>
    <row r="546" spans="1:19" x14ac:dyDescent="0.3">
      <c r="A546">
        <v>2018</v>
      </c>
      <c r="C546" t="str">
        <f>IF(GETPIVOTDATA("PS % recovery",Sheet4!$B$5,"Parish Name",K546)&gt;99.949%,"OK","No")</f>
        <v>No</v>
      </c>
      <c r="D546" t="e">
        <f>VLOOKUP(J546,'Ref2'!C:E,3,0)</f>
        <v>#N/A</v>
      </c>
      <c r="E546">
        <v>23</v>
      </c>
      <c r="I546" t="e">
        <f>VLOOKUP(J546,Ref!L:M,2,0)</f>
        <v>#N/A</v>
      </c>
      <c r="J546" t="s">
        <v>831</v>
      </c>
      <c r="K546" t="s">
        <v>291</v>
      </c>
      <c r="L546" t="s">
        <v>660</v>
      </c>
      <c r="M546" t="s">
        <v>19</v>
      </c>
      <c r="N546" t="s">
        <v>16</v>
      </c>
      <c r="R546">
        <v>25177</v>
      </c>
      <c r="S546">
        <v>12450</v>
      </c>
    </row>
    <row r="547" spans="1:19" x14ac:dyDescent="0.3">
      <c r="A547">
        <v>2018</v>
      </c>
      <c r="C547" t="str">
        <f>IF(GETPIVOTDATA("PS % recovery",Sheet4!$B$5,"Parish Name",K547)&gt;99.949%,"OK","No")</f>
        <v>OK</v>
      </c>
      <c r="D547" t="e">
        <f>VLOOKUP(J547,'Ref2'!C:E,3,0)</f>
        <v>#N/A</v>
      </c>
      <c r="E547">
        <v>153</v>
      </c>
      <c r="I547" t="e">
        <f>VLOOKUP(J547,Ref!L:M,2,0)</f>
        <v>#N/A</v>
      </c>
      <c r="J547" t="s">
        <v>1258</v>
      </c>
      <c r="K547" t="s">
        <v>288</v>
      </c>
      <c r="L547" t="s">
        <v>664</v>
      </c>
      <c r="M547" t="s">
        <v>19</v>
      </c>
      <c r="N547" t="s">
        <v>16</v>
      </c>
      <c r="R547">
        <v>13745</v>
      </c>
      <c r="S547">
        <v>13745</v>
      </c>
    </row>
    <row r="548" spans="1:19" x14ac:dyDescent="0.3">
      <c r="A548">
        <v>2018</v>
      </c>
      <c r="C548" t="str">
        <f>IF(GETPIVOTDATA("PS % recovery",Sheet4!$B$5,"Parish Name",K548)&gt;99.949%,"OK","No")</f>
        <v>OK</v>
      </c>
      <c r="D548" t="e">
        <f>VLOOKUP(J548,'Ref2'!C:E,3,0)</f>
        <v>#N/A</v>
      </c>
      <c r="E548">
        <v>327</v>
      </c>
      <c r="I548" t="e">
        <f>VLOOKUP(J548,Ref!L:M,2,0)</f>
        <v>#N/A</v>
      </c>
      <c r="J548" t="s">
        <v>1260</v>
      </c>
      <c r="K548" t="s">
        <v>295</v>
      </c>
      <c r="L548" t="s">
        <v>664</v>
      </c>
      <c r="M548" t="s">
        <v>19</v>
      </c>
      <c r="N548" t="s">
        <v>16</v>
      </c>
      <c r="R548">
        <v>13015</v>
      </c>
      <c r="S548">
        <v>13015</v>
      </c>
    </row>
    <row r="549" spans="1:19" x14ac:dyDescent="0.3">
      <c r="A549">
        <v>2018</v>
      </c>
      <c r="C549" t="str">
        <f>IF(GETPIVOTDATA("PS % recovery",Sheet4!$B$5,"Parish Name",K549)&gt;99.949%,"OK","No")</f>
        <v>OK</v>
      </c>
      <c r="D549" t="e">
        <f>VLOOKUP(J549,'Ref2'!C:E,3,0)</f>
        <v>#N/A</v>
      </c>
      <c r="E549">
        <v>153</v>
      </c>
      <c r="I549" t="e">
        <f>VLOOKUP(J549,Ref!L:M,2,0)</f>
        <v>#N/A</v>
      </c>
      <c r="J549" t="s">
        <v>1262</v>
      </c>
      <c r="K549" t="s">
        <v>296</v>
      </c>
      <c r="L549" t="s">
        <v>664</v>
      </c>
      <c r="M549" t="s">
        <v>19</v>
      </c>
      <c r="N549" t="s">
        <v>16</v>
      </c>
      <c r="R549">
        <v>22993</v>
      </c>
      <c r="S549">
        <v>22993</v>
      </c>
    </row>
    <row r="550" spans="1:19" x14ac:dyDescent="0.3">
      <c r="A550">
        <v>2018</v>
      </c>
      <c r="C550" t="str">
        <f>IF(GETPIVOTDATA("PS % recovery",Sheet4!$B$5,"Parish Name",K550)&gt;99.949%,"OK","No")</f>
        <v>OK</v>
      </c>
      <c r="D550" t="e">
        <f>VLOOKUP(J550,'Ref2'!C:E,3,0)</f>
        <v>#N/A</v>
      </c>
      <c r="E550">
        <v>153</v>
      </c>
      <c r="I550" t="e">
        <f>VLOOKUP(J550,Ref!L:M,2,0)</f>
        <v>#N/A</v>
      </c>
      <c r="J550" t="s">
        <v>1264</v>
      </c>
      <c r="K550" t="s">
        <v>289</v>
      </c>
      <c r="L550" t="s">
        <v>656</v>
      </c>
      <c r="M550" t="s">
        <v>19</v>
      </c>
      <c r="N550" t="s">
        <v>16</v>
      </c>
      <c r="R550">
        <v>51153</v>
      </c>
      <c r="S550">
        <v>51153</v>
      </c>
    </row>
    <row r="551" spans="1:19" x14ac:dyDescent="0.3">
      <c r="A551">
        <v>2018</v>
      </c>
      <c r="C551" t="str">
        <f>IF(GETPIVOTDATA("PS % recovery",Sheet4!$B$5,"Parish Name",K551)&gt;99.949%,"OK","No")</f>
        <v>OK</v>
      </c>
      <c r="D551" t="e">
        <f>VLOOKUP(J551,'Ref2'!C:E,3,0)</f>
        <v>#N/A</v>
      </c>
      <c r="E551">
        <v>153</v>
      </c>
      <c r="I551" t="e">
        <f>VLOOKUP(J551,Ref!L:M,2,0)</f>
        <v>#N/A</v>
      </c>
      <c r="J551" t="s">
        <v>1266</v>
      </c>
      <c r="K551" t="s">
        <v>298</v>
      </c>
      <c r="L551" t="s">
        <v>654</v>
      </c>
      <c r="M551" t="s">
        <v>19</v>
      </c>
      <c r="N551" t="s">
        <v>16</v>
      </c>
      <c r="R551">
        <v>48708</v>
      </c>
      <c r="S551">
        <v>48708</v>
      </c>
    </row>
    <row r="552" spans="1:19" x14ac:dyDescent="0.3">
      <c r="A552">
        <v>2018</v>
      </c>
      <c r="C552" t="str">
        <f>IF(GETPIVOTDATA("PS % recovery",Sheet4!$B$5,"Parish Name",K552)&gt;99.949%,"OK","No")</f>
        <v>No</v>
      </c>
      <c r="D552" t="e">
        <f>VLOOKUP(J552,'Ref2'!C:E,3,0)</f>
        <v>#N/A</v>
      </c>
      <c r="E552">
        <v>84</v>
      </c>
      <c r="I552" t="e">
        <f>VLOOKUP(J552,Ref!L:M,2,0)</f>
        <v>#N/A</v>
      </c>
      <c r="J552" t="s">
        <v>835</v>
      </c>
      <c r="K552" t="s">
        <v>299</v>
      </c>
      <c r="L552" t="s">
        <v>660</v>
      </c>
      <c r="M552" t="s">
        <v>19</v>
      </c>
      <c r="N552" t="s">
        <v>16</v>
      </c>
      <c r="R552">
        <v>7111</v>
      </c>
      <c r="S552">
        <v>6000</v>
      </c>
    </row>
    <row r="553" spans="1:19" x14ac:dyDescent="0.3">
      <c r="A553">
        <v>2018</v>
      </c>
      <c r="C553" t="str">
        <f>IF(GETPIVOTDATA("PS % recovery",Sheet4!$B$5,"Parish Name",K553)&gt;99.949%,"OK","No")</f>
        <v>OK</v>
      </c>
      <c r="D553" t="e">
        <f>VLOOKUP(J553,'Ref2'!C:E,3,0)</f>
        <v>#N/A</v>
      </c>
      <c r="E553">
        <v>153</v>
      </c>
      <c r="I553" t="e">
        <f>VLOOKUP(J553,Ref!L:M,2,0)</f>
        <v>#N/A</v>
      </c>
      <c r="J553" t="s">
        <v>839</v>
      </c>
      <c r="K553" t="s">
        <v>301</v>
      </c>
      <c r="L553" t="s">
        <v>660</v>
      </c>
      <c r="M553" t="s">
        <v>19</v>
      </c>
      <c r="N553" t="s">
        <v>16</v>
      </c>
      <c r="R553">
        <v>31575</v>
      </c>
      <c r="S553">
        <v>31575</v>
      </c>
    </row>
    <row r="554" spans="1:19" x14ac:dyDescent="0.3">
      <c r="A554">
        <v>2018</v>
      </c>
      <c r="C554" t="str">
        <f>IF(GETPIVOTDATA("PS % recovery",Sheet4!$B$5,"Parish Name",K554)&gt;99.949%,"OK","No")</f>
        <v>No</v>
      </c>
      <c r="D554" t="e">
        <f>VLOOKUP(J554,'Ref2'!C:E,3,0)</f>
        <v>#N/A</v>
      </c>
      <c r="E554">
        <v>153</v>
      </c>
      <c r="I554" t="e">
        <f>VLOOKUP(J554,Ref!L:M,2,0)</f>
        <v>#N/A</v>
      </c>
      <c r="J554" t="s">
        <v>1270</v>
      </c>
      <c r="K554" t="s">
        <v>302</v>
      </c>
      <c r="L554" t="s">
        <v>666</v>
      </c>
      <c r="M554" t="s">
        <v>19</v>
      </c>
      <c r="N554" t="s">
        <v>16</v>
      </c>
      <c r="R554">
        <v>56263</v>
      </c>
      <c r="S554">
        <v>56263</v>
      </c>
    </row>
    <row r="555" spans="1:19" x14ac:dyDescent="0.3">
      <c r="A555">
        <v>2018</v>
      </c>
      <c r="C555" t="str">
        <f>IF(GETPIVOTDATA("PS % recovery",Sheet4!$B$5,"Parish Name",K555)&gt;99.949%,"OK","No")</f>
        <v>No</v>
      </c>
      <c r="D555" t="e">
        <f>VLOOKUP(J555,'Ref2'!C:E,3,0)</f>
        <v>#N/A</v>
      </c>
      <c r="E555">
        <v>38</v>
      </c>
      <c r="I555" t="e">
        <f>VLOOKUP(J555,Ref!L:M,2,0)</f>
        <v>#N/A</v>
      </c>
      <c r="J555" t="s">
        <v>830</v>
      </c>
      <c r="K555" t="s">
        <v>275</v>
      </c>
      <c r="L555" t="s">
        <v>275</v>
      </c>
      <c r="M555" t="s">
        <v>19</v>
      </c>
      <c r="N555" t="s">
        <v>16</v>
      </c>
      <c r="R555">
        <v>31242</v>
      </c>
      <c r="S555">
        <v>22000</v>
      </c>
    </row>
    <row r="556" spans="1:19" x14ac:dyDescent="0.3">
      <c r="A556">
        <v>2018</v>
      </c>
      <c r="C556" t="str">
        <f>IF(GETPIVOTDATA("PS % recovery",Sheet4!$B$5,"Parish Name",K556)&gt;99.949%,"OK","No")</f>
        <v>No</v>
      </c>
      <c r="D556" t="e">
        <f>VLOOKUP(J556,'Ref2'!C:E,3,0)</f>
        <v>#N/A</v>
      </c>
      <c r="E556">
        <v>59</v>
      </c>
      <c r="I556" t="e">
        <f>VLOOKUP(J556,Ref!L:M,2,0)</f>
        <v>#N/A</v>
      </c>
      <c r="J556" t="s">
        <v>1273</v>
      </c>
      <c r="K556" t="s">
        <v>282</v>
      </c>
      <c r="L556" t="s">
        <v>650</v>
      </c>
      <c r="M556" t="s">
        <v>19</v>
      </c>
      <c r="N556" t="s">
        <v>16</v>
      </c>
      <c r="R556">
        <v>19051</v>
      </c>
      <c r="S556">
        <v>16000</v>
      </c>
    </row>
    <row r="557" spans="1:19" x14ac:dyDescent="0.3">
      <c r="A557">
        <v>2018</v>
      </c>
      <c r="C557" t="str">
        <f>IF(GETPIVOTDATA("PS % recovery",Sheet4!$B$5,"Parish Name",K557)&gt;99.949%,"OK","No")</f>
        <v>No</v>
      </c>
      <c r="D557" t="e">
        <f>VLOOKUP(J557,'Ref2'!C:E,3,0)</f>
        <v>#N/A</v>
      </c>
      <c r="E557">
        <v>98</v>
      </c>
      <c r="I557" t="e">
        <f>VLOOKUP(J557,Ref!L:M,2,0)</f>
        <v>#N/A</v>
      </c>
      <c r="J557" t="s">
        <v>1275</v>
      </c>
      <c r="K557" t="s">
        <v>300</v>
      </c>
      <c r="L557" t="s">
        <v>650</v>
      </c>
      <c r="M557" t="s">
        <v>19</v>
      </c>
      <c r="N557" t="s">
        <v>16</v>
      </c>
      <c r="R557">
        <v>24741</v>
      </c>
      <c r="S557">
        <v>18400</v>
      </c>
    </row>
    <row r="558" spans="1:19" x14ac:dyDescent="0.3">
      <c r="A558">
        <v>2018</v>
      </c>
      <c r="C558" t="str">
        <f>IF(GETPIVOTDATA("PS % recovery",Sheet4!$B$5,"Parish Name",K558)&gt;99.949%,"OK","No")</f>
        <v>No</v>
      </c>
      <c r="D558" t="e">
        <f>VLOOKUP(J558,'Ref2'!C:E,3,0)</f>
        <v>#N/A</v>
      </c>
      <c r="E558">
        <v>6</v>
      </c>
      <c r="I558" t="e">
        <f>VLOOKUP(J558,Ref!L:M,2,0)</f>
        <v>#N/A</v>
      </c>
      <c r="J558" t="s">
        <v>837</v>
      </c>
      <c r="K558" t="s">
        <v>304</v>
      </c>
      <c r="L558" t="s">
        <v>658</v>
      </c>
      <c r="M558" t="s">
        <v>19</v>
      </c>
      <c r="N558" t="s">
        <v>16</v>
      </c>
      <c r="R558">
        <v>19313</v>
      </c>
      <c r="S558">
        <v>8400</v>
      </c>
    </row>
    <row r="559" spans="1:19" x14ac:dyDescent="0.3">
      <c r="A559">
        <v>2018</v>
      </c>
      <c r="C559" t="str">
        <f>IF(GETPIVOTDATA("PS % recovery",Sheet4!$B$5,"Parish Name",K559)&gt;99.949%,"OK","No")</f>
        <v>No</v>
      </c>
      <c r="D559" t="e">
        <f>VLOOKUP(J559,'Ref2'!C:E,3,0)</f>
        <v>#N/A</v>
      </c>
      <c r="E559">
        <v>121</v>
      </c>
      <c r="I559" t="e">
        <f>VLOOKUP(J559,Ref!L:M,2,0)</f>
        <v>#N/A</v>
      </c>
      <c r="J559" t="s">
        <v>1278</v>
      </c>
      <c r="K559" t="s">
        <v>283</v>
      </c>
      <c r="L559" t="s">
        <v>652</v>
      </c>
      <c r="M559" t="s">
        <v>19</v>
      </c>
      <c r="N559" t="s">
        <v>16</v>
      </c>
      <c r="R559">
        <v>40768</v>
      </c>
      <c r="S559">
        <v>40768</v>
      </c>
    </row>
    <row r="560" spans="1:19" x14ac:dyDescent="0.3">
      <c r="A560">
        <v>2018</v>
      </c>
      <c r="C560" t="str">
        <f>IF(GETPIVOTDATA("PS % recovery",Sheet4!$B$5,"Parish Name",K560)&gt;99.949%,"OK","No")</f>
        <v>No</v>
      </c>
      <c r="D560" t="e">
        <f>VLOOKUP(J560,'Ref2'!C:E,3,0)</f>
        <v>#N/A</v>
      </c>
      <c r="E560">
        <v>111</v>
      </c>
      <c r="I560" t="e">
        <f>VLOOKUP(J560,Ref!L:M,2,0)</f>
        <v>#N/A</v>
      </c>
      <c r="J560" t="s">
        <v>1280</v>
      </c>
      <c r="K560" t="s">
        <v>306</v>
      </c>
      <c r="L560" t="s">
        <v>652</v>
      </c>
      <c r="M560" t="s">
        <v>19</v>
      </c>
      <c r="N560" t="s">
        <v>16</v>
      </c>
      <c r="R560">
        <v>18673</v>
      </c>
      <c r="S560">
        <v>18673</v>
      </c>
    </row>
    <row r="561" spans="1:19" x14ac:dyDescent="0.3">
      <c r="A561">
        <v>2018</v>
      </c>
      <c r="C561" t="str">
        <f>IF(GETPIVOTDATA("PS % recovery",Sheet4!$B$5,"Parish Name",K561)&gt;99.949%,"OK","No")</f>
        <v>No</v>
      </c>
      <c r="D561" t="e">
        <f>VLOOKUP(J561,'Ref2'!C:E,3,0)</f>
        <v>#N/A</v>
      </c>
      <c r="E561">
        <v>89</v>
      </c>
      <c r="I561" t="e">
        <f>VLOOKUP(J561,Ref!L:M,2,0)</f>
        <v>#N/A</v>
      </c>
      <c r="J561" t="s">
        <v>1282</v>
      </c>
      <c r="K561" t="s">
        <v>285</v>
      </c>
      <c r="L561" t="s">
        <v>654</v>
      </c>
      <c r="M561" t="s">
        <v>19</v>
      </c>
      <c r="N561" t="s">
        <v>16</v>
      </c>
      <c r="R561">
        <v>17148</v>
      </c>
      <c r="S561">
        <v>17148</v>
      </c>
    </row>
    <row r="562" spans="1:19" x14ac:dyDescent="0.3">
      <c r="A562">
        <v>2018</v>
      </c>
      <c r="C562" t="str">
        <f>IF(GETPIVOTDATA("PS % recovery",Sheet4!$B$5,"Parish Name",K562)&gt;99.949%,"OK","No")</f>
        <v>OK</v>
      </c>
      <c r="D562" t="e">
        <f>VLOOKUP(J562,'Ref2'!C:E,3,0)</f>
        <v>#N/A</v>
      </c>
      <c r="E562">
        <v>120</v>
      </c>
      <c r="I562" t="e">
        <f>VLOOKUP(J562,Ref!L:M,2,0)</f>
        <v>#N/A</v>
      </c>
      <c r="J562" t="s">
        <v>833</v>
      </c>
      <c r="K562" t="s">
        <v>305</v>
      </c>
      <c r="L562" t="s">
        <v>658</v>
      </c>
      <c r="M562" t="s">
        <v>19</v>
      </c>
      <c r="N562" t="s">
        <v>16</v>
      </c>
      <c r="R562">
        <v>29298</v>
      </c>
      <c r="S562">
        <v>29298</v>
      </c>
    </row>
    <row r="563" spans="1:19" x14ac:dyDescent="0.3">
      <c r="A563">
        <v>2018</v>
      </c>
      <c r="C563" t="str">
        <f>IF(GETPIVOTDATA("PS % recovery",Sheet4!$B$5,"Parish Name",K563)&gt;99.949%,"OK","No")</f>
        <v>No</v>
      </c>
      <c r="D563" t="e">
        <f>VLOOKUP(J563,'Ref2'!C:E,3,0)</f>
        <v>#N/A</v>
      </c>
      <c r="E563">
        <v>87</v>
      </c>
      <c r="I563" t="e">
        <f>VLOOKUP(J563,Ref!L:M,2,0)</f>
        <v>#N/A</v>
      </c>
      <c r="J563" t="s">
        <v>1285</v>
      </c>
      <c r="K563" t="s">
        <v>293</v>
      </c>
      <c r="L563" t="s">
        <v>652</v>
      </c>
      <c r="M563" t="s">
        <v>19</v>
      </c>
      <c r="N563" t="s">
        <v>16</v>
      </c>
      <c r="R563">
        <v>20635</v>
      </c>
      <c r="S563">
        <v>20635</v>
      </c>
    </row>
    <row r="564" spans="1:19" x14ac:dyDescent="0.3">
      <c r="A564">
        <v>2018</v>
      </c>
      <c r="C564" t="str">
        <f>IF(GETPIVOTDATA("PS % recovery",Sheet4!$B$5,"Parish Name",K564)&gt;99.949%,"OK","No")</f>
        <v>No</v>
      </c>
      <c r="D564" t="e">
        <f>VLOOKUP(J564,'Ref2'!C:E,3,0)</f>
        <v>#N/A</v>
      </c>
      <c r="E564">
        <v>52</v>
      </c>
      <c r="I564" t="e">
        <f>VLOOKUP(J564,Ref!L:M,2,0)</f>
        <v>#N/A</v>
      </c>
      <c r="J564" t="s">
        <v>1287</v>
      </c>
      <c r="K564" t="s">
        <v>294</v>
      </c>
      <c r="L564" t="s">
        <v>662</v>
      </c>
      <c r="M564" t="s">
        <v>19</v>
      </c>
      <c r="N564" t="s">
        <v>16</v>
      </c>
      <c r="R564">
        <v>27792</v>
      </c>
      <c r="S564">
        <v>15054</v>
      </c>
    </row>
    <row r="565" spans="1:19" x14ac:dyDescent="0.3">
      <c r="A565">
        <v>2018</v>
      </c>
      <c r="C565" t="str">
        <f>IF(GETPIVOTDATA("PS % recovery",Sheet4!$B$5,"Parish Name",K565)&gt;99.949%,"OK","No")</f>
        <v>OK</v>
      </c>
      <c r="D565" t="e">
        <f>VLOOKUP(J565,'Ref2'!C:E,3,0)</f>
        <v>#N/A</v>
      </c>
      <c r="E565">
        <v>153</v>
      </c>
      <c r="I565" t="e">
        <f>VLOOKUP(J565,Ref!L:M,2,0)</f>
        <v>#N/A</v>
      </c>
      <c r="J565" t="s">
        <v>1289</v>
      </c>
      <c r="K565" t="s">
        <v>297</v>
      </c>
      <c r="L565" t="s">
        <v>662</v>
      </c>
      <c r="M565" t="s">
        <v>19</v>
      </c>
      <c r="N565" t="s">
        <v>16</v>
      </c>
      <c r="R565">
        <v>27356</v>
      </c>
      <c r="S565">
        <v>27356</v>
      </c>
    </row>
    <row r="566" spans="1:19" x14ac:dyDescent="0.3">
      <c r="A566">
        <v>2018</v>
      </c>
      <c r="C566" t="str">
        <f>IF(GETPIVOTDATA("PS % recovery",Sheet4!$B$5,"Parish Name",K566)&gt;99.949%,"OK","No")</f>
        <v>No</v>
      </c>
      <c r="D566" t="e">
        <f>VLOOKUP(J566,'Ref2'!C:E,3,0)</f>
        <v>#N/A</v>
      </c>
      <c r="E566">
        <v>26</v>
      </c>
      <c r="I566" t="e">
        <f>VLOOKUP(J566,Ref!L:M,2,0)</f>
        <v>#N/A</v>
      </c>
      <c r="J566" t="s">
        <v>1291</v>
      </c>
      <c r="K566" t="s">
        <v>303</v>
      </c>
      <c r="L566" t="s">
        <v>650</v>
      </c>
      <c r="M566" t="s">
        <v>19</v>
      </c>
      <c r="N566" t="s">
        <v>16</v>
      </c>
      <c r="R566">
        <v>24242</v>
      </c>
      <c r="S566">
        <v>16243</v>
      </c>
    </row>
    <row r="567" spans="1:19" x14ac:dyDescent="0.3">
      <c r="A567">
        <v>2018</v>
      </c>
      <c r="C567" t="str">
        <f>IF(GETPIVOTDATA("PS % recovery",Sheet4!$B$5,"Parish Name",K567)&gt;99.949%,"OK","No")</f>
        <v>No</v>
      </c>
      <c r="D567" t="e">
        <f>VLOOKUP(J567,'Ref2'!C:E,3,0)</f>
        <v>#N/A</v>
      </c>
      <c r="E567">
        <v>82</v>
      </c>
      <c r="I567" t="e">
        <f>VLOOKUP(J567,Ref!L:M,2,0)</f>
        <v>#N/A</v>
      </c>
      <c r="J567" t="s">
        <v>1293</v>
      </c>
      <c r="K567" t="s">
        <v>308</v>
      </c>
      <c r="L567" t="s">
        <v>670</v>
      </c>
      <c r="M567" t="s">
        <v>22</v>
      </c>
      <c r="N567" t="s">
        <v>16</v>
      </c>
      <c r="R567">
        <v>22146</v>
      </c>
      <c r="S567">
        <v>22145.600000001399</v>
      </c>
    </row>
    <row r="568" spans="1:19" x14ac:dyDescent="0.3">
      <c r="A568">
        <v>2018</v>
      </c>
      <c r="C568" t="str">
        <f>IF(GETPIVOTDATA("PS % recovery",Sheet4!$B$5,"Parish Name",K568)&gt;99.949%,"OK","No")</f>
        <v>OK</v>
      </c>
      <c r="D568" t="e">
        <f>VLOOKUP(J568,'Ref2'!C:E,3,0)</f>
        <v>#N/A</v>
      </c>
      <c r="E568">
        <v>153</v>
      </c>
      <c r="I568" t="str">
        <f>VLOOKUP(J568,Ref!L:M,2,0)</f>
        <v>Yes</v>
      </c>
      <c r="J568" t="s">
        <v>1295</v>
      </c>
      <c r="K568" t="s">
        <v>309</v>
      </c>
      <c r="L568" t="s">
        <v>672</v>
      </c>
      <c r="M568" t="s">
        <v>22</v>
      </c>
      <c r="N568" t="s">
        <v>16</v>
      </c>
      <c r="R568">
        <v>128705</v>
      </c>
      <c r="S568">
        <v>128705</v>
      </c>
    </row>
    <row r="569" spans="1:19" x14ac:dyDescent="0.3">
      <c r="A569">
        <v>2018</v>
      </c>
      <c r="C569" t="str">
        <f>IF(GETPIVOTDATA("PS % recovery",Sheet4!$B$5,"Parish Name",K569)&gt;99.949%,"OK","No")</f>
        <v>OK</v>
      </c>
      <c r="D569" t="e">
        <f>VLOOKUP(J569,'Ref2'!C:E,3,0)</f>
        <v>#N/A</v>
      </c>
      <c r="E569">
        <v>153</v>
      </c>
      <c r="I569" t="e">
        <f>VLOOKUP(J569,Ref!L:M,2,0)</f>
        <v>#N/A</v>
      </c>
      <c r="J569" t="s">
        <v>1297</v>
      </c>
      <c r="K569" t="s">
        <v>310</v>
      </c>
      <c r="L569" t="s">
        <v>674</v>
      </c>
      <c r="M569" t="s">
        <v>22</v>
      </c>
      <c r="N569" t="s">
        <v>16</v>
      </c>
      <c r="R569">
        <v>116977</v>
      </c>
      <c r="S569">
        <v>116977</v>
      </c>
    </row>
    <row r="570" spans="1:19" x14ac:dyDescent="0.3">
      <c r="A570">
        <v>2018</v>
      </c>
      <c r="C570" t="str">
        <f>IF(GETPIVOTDATA("PS % recovery",Sheet4!$B$5,"Parish Name",K570)&gt;99.949%,"OK","No")</f>
        <v>OK</v>
      </c>
      <c r="D570" t="e">
        <f>VLOOKUP(J570,'Ref2'!C:E,3,0)</f>
        <v>#N/A</v>
      </c>
      <c r="E570">
        <v>153</v>
      </c>
      <c r="I570" t="e">
        <f>VLOOKUP(J570,Ref!L:M,2,0)</f>
        <v>#N/A</v>
      </c>
      <c r="J570" t="s">
        <v>1299</v>
      </c>
      <c r="K570" t="s">
        <v>311</v>
      </c>
      <c r="L570" t="s">
        <v>676</v>
      </c>
      <c r="M570" t="s">
        <v>22</v>
      </c>
      <c r="N570" t="s">
        <v>16</v>
      </c>
      <c r="R570">
        <v>55927</v>
      </c>
      <c r="S570">
        <v>55927</v>
      </c>
    </row>
    <row r="571" spans="1:19" x14ac:dyDescent="0.3">
      <c r="A571">
        <v>2018</v>
      </c>
      <c r="C571" t="str">
        <f>IF(GETPIVOTDATA("PS % recovery",Sheet4!$B$5,"Parish Name",K571)&gt;99.949%,"OK","No")</f>
        <v>No</v>
      </c>
      <c r="D571" t="e">
        <f>VLOOKUP(J571,'Ref2'!C:E,3,0)</f>
        <v>#N/A</v>
      </c>
      <c r="E571">
        <v>135</v>
      </c>
      <c r="I571" t="e">
        <f>VLOOKUP(J571,Ref!L:M,2,0)</f>
        <v>#N/A</v>
      </c>
      <c r="J571" t="s">
        <v>1301</v>
      </c>
      <c r="K571" t="s">
        <v>312</v>
      </c>
      <c r="L571" t="s">
        <v>680</v>
      </c>
      <c r="M571" t="s">
        <v>22</v>
      </c>
      <c r="N571" t="s">
        <v>16</v>
      </c>
      <c r="R571">
        <v>21576</v>
      </c>
      <c r="S571">
        <v>21576</v>
      </c>
    </row>
    <row r="572" spans="1:19" x14ac:dyDescent="0.3">
      <c r="A572">
        <v>2018</v>
      </c>
      <c r="C572" t="str">
        <f>IF(GETPIVOTDATA("PS % recovery",Sheet4!$B$5,"Parish Name",K572)&gt;99.949%,"OK","No")</f>
        <v>No</v>
      </c>
      <c r="D572" t="e">
        <f>VLOOKUP(J572,'Ref2'!C:E,3,0)</f>
        <v>#N/A</v>
      </c>
      <c r="E572">
        <v>78</v>
      </c>
      <c r="I572" t="e">
        <f>VLOOKUP(J572,Ref!L:M,2,0)</f>
        <v>#N/A</v>
      </c>
      <c r="J572" t="s">
        <v>1303</v>
      </c>
      <c r="K572" t="s">
        <v>314</v>
      </c>
      <c r="L572" t="s">
        <v>682</v>
      </c>
      <c r="M572" t="s">
        <v>22</v>
      </c>
      <c r="N572" t="s">
        <v>16</v>
      </c>
      <c r="R572">
        <v>71491</v>
      </c>
      <c r="S572">
        <v>71491</v>
      </c>
    </row>
    <row r="573" spans="1:19" x14ac:dyDescent="0.3">
      <c r="A573">
        <v>2018</v>
      </c>
      <c r="C573" t="str">
        <f>IF(GETPIVOTDATA("PS % recovery",Sheet4!$B$5,"Parish Name",K573)&gt;99.949%,"OK","No")</f>
        <v>No</v>
      </c>
      <c r="D573" t="e">
        <f>VLOOKUP(J573,'Ref2'!C:E,3,0)</f>
        <v>#N/A</v>
      </c>
      <c r="E573">
        <v>153</v>
      </c>
      <c r="I573" t="e">
        <f>VLOOKUP(J573,Ref!L:M,2,0)</f>
        <v>#N/A</v>
      </c>
      <c r="J573" t="s">
        <v>1305</v>
      </c>
      <c r="K573" t="s">
        <v>315</v>
      </c>
      <c r="L573" t="s">
        <v>684</v>
      </c>
      <c r="M573" t="s">
        <v>22</v>
      </c>
      <c r="N573" t="s">
        <v>16</v>
      </c>
      <c r="R573">
        <v>63865</v>
      </c>
      <c r="S573">
        <v>63865</v>
      </c>
    </row>
    <row r="574" spans="1:19" x14ac:dyDescent="0.3">
      <c r="A574">
        <v>2018</v>
      </c>
      <c r="C574" t="str">
        <f>IF(GETPIVOTDATA("PS % recovery",Sheet4!$B$5,"Parish Name",K574)&gt;99.949%,"OK","No")</f>
        <v>OK</v>
      </c>
      <c r="D574" t="e">
        <f>VLOOKUP(J574,'Ref2'!C:E,3,0)</f>
        <v>#N/A</v>
      </c>
      <c r="E574">
        <v>153</v>
      </c>
      <c r="I574" t="e">
        <f>VLOOKUP(J574,Ref!L:M,2,0)</f>
        <v>#N/A</v>
      </c>
      <c r="J574" t="s">
        <v>1307</v>
      </c>
      <c r="K574" t="s">
        <v>317</v>
      </c>
      <c r="L574" t="s">
        <v>686</v>
      </c>
      <c r="M574" t="s">
        <v>22</v>
      </c>
      <c r="N574" t="s">
        <v>16</v>
      </c>
      <c r="R574">
        <v>39558</v>
      </c>
      <c r="S574">
        <v>39558</v>
      </c>
    </row>
    <row r="575" spans="1:19" x14ac:dyDescent="0.3">
      <c r="A575">
        <v>2018</v>
      </c>
      <c r="C575" t="str">
        <f>IF(GETPIVOTDATA("PS % recovery",Sheet4!$B$5,"Parish Name",K575)&gt;99.949%,"OK","No")</f>
        <v>No</v>
      </c>
      <c r="D575" t="e">
        <f>VLOOKUP(J575,'Ref2'!C:E,3,0)</f>
        <v>#N/A</v>
      </c>
      <c r="E575">
        <v>22</v>
      </c>
      <c r="I575" t="e">
        <f>VLOOKUP(J575,Ref!L:M,2,0)</f>
        <v>#N/A</v>
      </c>
      <c r="J575" t="s">
        <v>1309</v>
      </c>
      <c r="K575" t="s">
        <v>318</v>
      </c>
      <c r="L575" t="s">
        <v>694</v>
      </c>
      <c r="M575" t="s">
        <v>22</v>
      </c>
      <c r="N575" t="s">
        <v>16</v>
      </c>
      <c r="R575">
        <v>29753</v>
      </c>
      <c r="S575">
        <v>22000</v>
      </c>
    </row>
    <row r="576" spans="1:19" x14ac:dyDescent="0.3">
      <c r="A576">
        <v>2018</v>
      </c>
      <c r="C576" t="str">
        <f>IF(GETPIVOTDATA("PS % recovery",Sheet4!$B$5,"Parish Name",K576)&gt;99.949%,"OK","No")</f>
        <v>OK</v>
      </c>
      <c r="D576" t="e">
        <f>VLOOKUP(J576,'Ref2'!C:E,3,0)</f>
        <v>#N/A</v>
      </c>
      <c r="E576">
        <v>153</v>
      </c>
      <c r="I576" t="e">
        <f>VLOOKUP(J576,Ref!L:M,2,0)</f>
        <v>#N/A</v>
      </c>
      <c r="J576" t="s">
        <v>1311</v>
      </c>
      <c r="K576" t="s">
        <v>319</v>
      </c>
      <c r="L576" t="s">
        <v>692</v>
      </c>
      <c r="M576" t="s">
        <v>22</v>
      </c>
      <c r="N576" t="s">
        <v>16</v>
      </c>
      <c r="R576">
        <v>53151</v>
      </c>
      <c r="S576">
        <v>53151</v>
      </c>
    </row>
    <row r="577" spans="1:19" x14ac:dyDescent="0.3">
      <c r="A577">
        <v>2018</v>
      </c>
      <c r="C577" t="str">
        <f>IF(GETPIVOTDATA("PS % recovery",Sheet4!$B$5,"Parish Name",K577)&gt;99.949%,"OK","No")</f>
        <v>No</v>
      </c>
      <c r="D577" t="e">
        <f>VLOOKUP(J577,'Ref2'!C:E,3,0)</f>
        <v>#N/A</v>
      </c>
      <c r="E577">
        <v>67</v>
      </c>
      <c r="I577" t="e">
        <f>VLOOKUP(J577,Ref!L:M,2,0)</f>
        <v>#N/A</v>
      </c>
      <c r="J577" t="s">
        <v>1313</v>
      </c>
      <c r="K577" t="s">
        <v>320</v>
      </c>
      <c r="L577" t="s">
        <v>696</v>
      </c>
      <c r="M577" t="s">
        <v>22</v>
      </c>
      <c r="N577" t="s">
        <v>16</v>
      </c>
      <c r="R577">
        <v>30959</v>
      </c>
      <c r="S577">
        <v>30959</v>
      </c>
    </row>
    <row r="578" spans="1:19" x14ac:dyDescent="0.3">
      <c r="A578">
        <v>2018</v>
      </c>
      <c r="C578" t="str">
        <f>IF(GETPIVOTDATA("PS % recovery",Sheet4!$B$5,"Parish Name",K578)&gt;99.949%,"OK","No")</f>
        <v>OK</v>
      </c>
      <c r="D578" t="e">
        <f>VLOOKUP(J578,'Ref2'!C:E,3,0)</f>
        <v>#N/A</v>
      </c>
      <c r="E578">
        <v>153</v>
      </c>
      <c r="I578" t="e">
        <f>VLOOKUP(J578,Ref!L:M,2,0)</f>
        <v>#N/A</v>
      </c>
      <c r="J578" t="s">
        <v>1315</v>
      </c>
      <c r="K578" t="s">
        <v>313</v>
      </c>
      <c r="L578" t="s">
        <v>678</v>
      </c>
      <c r="M578" t="s">
        <v>22</v>
      </c>
      <c r="N578" t="s">
        <v>16</v>
      </c>
      <c r="R578">
        <v>60596</v>
      </c>
      <c r="S578">
        <v>60596</v>
      </c>
    </row>
    <row r="579" spans="1:19" x14ac:dyDescent="0.3">
      <c r="A579">
        <v>2018</v>
      </c>
      <c r="C579" t="str">
        <f>IF(GETPIVOTDATA("PS % recovery",Sheet4!$B$5,"Parish Name",K579)&gt;99.949%,"OK","No")</f>
        <v>OK</v>
      </c>
      <c r="D579" t="e">
        <f>VLOOKUP(J579,'Ref2'!C:E,3,0)</f>
        <v>#N/A</v>
      </c>
      <c r="E579">
        <v>324</v>
      </c>
      <c r="I579" t="e">
        <f>VLOOKUP(J579,Ref!L:M,2,0)</f>
        <v>#N/A</v>
      </c>
      <c r="J579" t="s">
        <v>1317</v>
      </c>
      <c r="K579" t="s">
        <v>323</v>
      </c>
      <c r="L579" t="s">
        <v>700</v>
      </c>
      <c r="M579" t="s">
        <v>22</v>
      </c>
      <c r="N579" t="s">
        <v>16</v>
      </c>
      <c r="R579">
        <v>19325</v>
      </c>
      <c r="S579">
        <v>19325</v>
      </c>
    </row>
    <row r="580" spans="1:19" x14ac:dyDescent="0.3">
      <c r="A580">
        <v>2018</v>
      </c>
      <c r="C580" t="str">
        <f>IF(GETPIVOTDATA("PS % recovery",Sheet4!$B$5,"Parish Name",K580)&gt;99.949%,"OK","No")</f>
        <v>No</v>
      </c>
      <c r="D580" t="e">
        <f>VLOOKUP(J580,'Ref2'!C:E,3,0)</f>
        <v>#N/A</v>
      </c>
      <c r="E580">
        <v>19</v>
      </c>
      <c r="I580" t="e">
        <f>VLOOKUP(J580,Ref!L:M,2,0)</f>
        <v>#N/A</v>
      </c>
      <c r="J580" t="s">
        <v>1319</v>
      </c>
      <c r="K580" t="s">
        <v>321</v>
      </c>
      <c r="L580" t="s">
        <v>690</v>
      </c>
      <c r="M580" t="s">
        <v>22</v>
      </c>
      <c r="N580" t="s">
        <v>16</v>
      </c>
      <c r="R580">
        <v>38588</v>
      </c>
      <c r="S580">
        <v>23500</v>
      </c>
    </row>
    <row r="581" spans="1:19" x14ac:dyDescent="0.3">
      <c r="A581">
        <v>2018</v>
      </c>
      <c r="C581" t="str">
        <f>IF(GETPIVOTDATA("PS % recovery",Sheet4!$B$5,"Parish Name",K581)&gt;99.949%,"OK","No")</f>
        <v>No</v>
      </c>
      <c r="D581" t="str">
        <f>VLOOKUP(J581,'Ref2'!C:E,3,0)</f>
        <v>LLF</v>
      </c>
      <c r="E581">
        <v>101</v>
      </c>
      <c r="I581" t="str">
        <f>VLOOKUP(J581,Ref!L:M,2,0)</f>
        <v>Yes</v>
      </c>
      <c r="J581" t="s">
        <v>1321</v>
      </c>
      <c r="K581" t="s">
        <v>322</v>
      </c>
      <c r="L581" t="s">
        <v>688</v>
      </c>
      <c r="M581" t="s">
        <v>22</v>
      </c>
      <c r="N581" t="s">
        <v>16</v>
      </c>
      <c r="R581">
        <v>35809</v>
      </c>
      <c r="S581">
        <v>27218</v>
      </c>
    </row>
    <row r="582" spans="1:19" x14ac:dyDescent="0.3">
      <c r="A582">
        <v>2018</v>
      </c>
      <c r="C582" t="str">
        <f>IF(GETPIVOTDATA("PS % recovery",Sheet4!$B$5,"Parish Name",K582)&gt;99.949%,"OK","No")</f>
        <v>No</v>
      </c>
      <c r="D582" t="e">
        <f>VLOOKUP(J582,'Ref2'!C:E,3,0)</f>
        <v>#N/A</v>
      </c>
      <c r="E582">
        <v>68</v>
      </c>
      <c r="I582" t="e">
        <f>VLOOKUP(J582,Ref!L:M,2,0)</f>
        <v>#N/A</v>
      </c>
      <c r="J582" t="s">
        <v>1323</v>
      </c>
      <c r="K582" t="s">
        <v>316</v>
      </c>
      <c r="L582" t="s">
        <v>690</v>
      </c>
      <c r="M582" t="s">
        <v>22</v>
      </c>
      <c r="N582" t="s">
        <v>16</v>
      </c>
      <c r="R582">
        <v>2444</v>
      </c>
      <c r="S582">
        <v>2444</v>
      </c>
    </row>
    <row r="583" spans="1:19" x14ac:dyDescent="0.3">
      <c r="A583">
        <v>2018</v>
      </c>
      <c r="C583" t="str">
        <f>IF(GETPIVOTDATA("PS % recovery",Sheet4!$B$5,"Parish Name",K583)&gt;99.949%,"OK","No")</f>
        <v>No</v>
      </c>
      <c r="D583" t="e">
        <f>VLOOKUP(J583,'Ref2'!C:E,3,0)</f>
        <v>#N/A</v>
      </c>
      <c r="E583">
        <v>76</v>
      </c>
      <c r="I583" t="e">
        <f>VLOOKUP(J583,Ref!L:M,2,0)</f>
        <v>#N/A</v>
      </c>
      <c r="J583" t="s">
        <v>1325</v>
      </c>
      <c r="K583" t="s">
        <v>326</v>
      </c>
      <c r="L583" t="s">
        <v>688</v>
      </c>
      <c r="M583" t="s">
        <v>22</v>
      </c>
      <c r="N583" t="s">
        <v>16</v>
      </c>
      <c r="R583">
        <v>10121</v>
      </c>
      <c r="S583">
        <v>7000</v>
      </c>
    </row>
    <row r="584" spans="1:19" x14ac:dyDescent="0.3">
      <c r="A584">
        <v>2018</v>
      </c>
      <c r="C584" t="str">
        <f>IF(GETPIVOTDATA("PS % recovery",Sheet4!$B$5,"Parish Name",K584)&gt;99.949%,"OK","No")</f>
        <v>No</v>
      </c>
      <c r="D584" t="e">
        <f>VLOOKUP(J584,'Ref2'!C:E,3,0)</f>
        <v>#N/A</v>
      </c>
      <c r="E584">
        <v>32</v>
      </c>
      <c r="I584" t="e">
        <f>VLOOKUP(J584,Ref!L:M,2,0)</f>
        <v>#N/A</v>
      </c>
      <c r="J584" t="s">
        <v>1327</v>
      </c>
      <c r="K584" t="s">
        <v>324</v>
      </c>
      <c r="L584" t="s">
        <v>690</v>
      </c>
      <c r="M584" t="s">
        <v>22</v>
      </c>
      <c r="N584" t="s">
        <v>16</v>
      </c>
      <c r="R584">
        <v>52802</v>
      </c>
      <c r="S584">
        <v>37500</v>
      </c>
    </row>
    <row r="585" spans="1:19" x14ac:dyDescent="0.3">
      <c r="A585">
        <v>2018</v>
      </c>
      <c r="C585" t="str">
        <f>IF(GETPIVOTDATA("PS % recovery",Sheet4!$B$5,"Parish Name",K585)&gt;99.949%,"OK","No")</f>
        <v>No</v>
      </c>
      <c r="D585" t="e">
        <f>VLOOKUP(J585,'Ref2'!C:E,3,0)</f>
        <v>#N/A</v>
      </c>
      <c r="E585">
        <v>7</v>
      </c>
      <c r="I585" t="e">
        <f>VLOOKUP(J585,Ref!L:M,2,0)</f>
        <v>#N/A</v>
      </c>
      <c r="J585" t="s">
        <v>1329</v>
      </c>
      <c r="K585" t="s">
        <v>325</v>
      </c>
      <c r="L585" t="s">
        <v>690</v>
      </c>
      <c r="M585" t="s">
        <v>22</v>
      </c>
      <c r="N585" t="s">
        <v>16</v>
      </c>
      <c r="R585">
        <v>19947</v>
      </c>
      <c r="S585">
        <v>6000</v>
      </c>
    </row>
    <row r="586" spans="1:19" x14ac:dyDescent="0.3">
      <c r="A586">
        <v>2018</v>
      </c>
      <c r="C586" t="str">
        <f>IF(GETPIVOTDATA("PS % recovery",Sheet4!$B$5,"Parish Name",K586)&gt;99.949%,"OK","No")</f>
        <v>No</v>
      </c>
      <c r="D586" t="e">
        <f>VLOOKUP(J586,'Ref2'!C:E,3,0)</f>
        <v>#N/A</v>
      </c>
      <c r="E586">
        <v>50</v>
      </c>
      <c r="I586" t="e">
        <f>VLOOKUP(J586,Ref!L:M,2,0)</f>
        <v>#N/A</v>
      </c>
      <c r="J586" t="s">
        <v>1331</v>
      </c>
      <c r="K586" t="s">
        <v>328</v>
      </c>
      <c r="L586" t="s">
        <v>690</v>
      </c>
      <c r="M586" t="s">
        <v>22</v>
      </c>
      <c r="N586" t="s">
        <v>16</v>
      </c>
      <c r="R586">
        <v>20601</v>
      </c>
      <c r="S586">
        <v>15500</v>
      </c>
    </row>
    <row r="587" spans="1:19" x14ac:dyDescent="0.3">
      <c r="A587">
        <v>2018</v>
      </c>
      <c r="C587" t="str">
        <f>IF(GETPIVOTDATA("PS % recovery",Sheet4!$B$5,"Parish Name",K587)&gt;99.949%,"OK","No")</f>
        <v>OK</v>
      </c>
      <c r="D587" t="e">
        <f>VLOOKUP(J587,'Ref2'!C:E,3,0)</f>
        <v>#N/A</v>
      </c>
      <c r="E587">
        <v>153</v>
      </c>
      <c r="I587" t="e">
        <f>VLOOKUP(J587,Ref!L:M,2,0)</f>
        <v>#N/A</v>
      </c>
      <c r="J587" t="s">
        <v>1333</v>
      </c>
      <c r="K587" t="s">
        <v>327</v>
      </c>
      <c r="L587" t="s">
        <v>698</v>
      </c>
      <c r="M587" t="s">
        <v>22</v>
      </c>
      <c r="N587" t="s">
        <v>16</v>
      </c>
      <c r="R587">
        <v>23798</v>
      </c>
      <c r="S587">
        <v>23798</v>
      </c>
    </row>
    <row r="588" spans="1:19" x14ac:dyDescent="0.3">
      <c r="A588">
        <v>2018</v>
      </c>
      <c r="C588" t="str">
        <f>IF(GETPIVOTDATA("PS % recovery",Sheet4!$B$5,"Parish Name",K588)&gt;99.949%,"OK","No")</f>
        <v>OK</v>
      </c>
      <c r="D588" t="str">
        <f>VLOOKUP(J588,'Ref2'!C:E,3,0)</f>
        <v>LLF</v>
      </c>
      <c r="E588">
        <v>153</v>
      </c>
      <c r="I588" t="e">
        <f>VLOOKUP(J588,Ref!L:M,2,0)</f>
        <v>#N/A</v>
      </c>
      <c r="J588" t="s">
        <v>1335</v>
      </c>
      <c r="K588" t="s">
        <v>329</v>
      </c>
      <c r="L588" t="s">
        <v>702</v>
      </c>
      <c r="M588" t="s">
        <v>22</v>
      </c>
      <c r="N588" t="s">
        <v>16</v>
      </c>
      <c r="R588">
        <v>61901</v>
      </c>
      <c r="S588">
        <v>61901</v>
      </c>
    </row>
    <row r="589" spans="1:19" x14ac:dyDescent="0.3">
      <c r="A589">
        <v>2018</v>
      </c>
      <c r="C589" t="str">
        <f>IF(GETPIVOTDATA("PS % recovery",Sheet4!$B$5,"Parish Name",K589)&gt;99.949%,"OK","No")</f>
        <v>OK</v>
      </c>
      <c r="D589" t="e">
        <f>VLOOKUP(J589,'Ref2'!C:E,3,0)</f>
        <v>#N/A</v>
      </c>
      <c r="E589">
        <v>153</v>
      </c>
      <c r="I589" t="e">
        <f>VLOOKUP(J589,Ref!L:M,2,0)</f>
        <v>#N/A</v>
      </c>
      <c r="J589" t="s">
        <v>1337</v>
      </c>
      <c r="K589" t="s">
        <v>331</v>
      </c>
      <c r="L589" t="s">
        <v>704</v>
      </c>
      <c r="M589" t="s">
        <v>25</v>
      </c>
      <c r="N589" t="s">
        <v>16</v>
      </c>
      <c r="R589">
        <v>71491</v>
      </c>
      <c r="S589">
        <v>71491</v>
      </c>
    </row>
    <row r="590" spans="1:19" x14ac:dyDescent="0.3">
      <c r="A590">
        <v>2018</v>
      </c>
      <c r="C590" t="str">
        <f>IF(GETPIVOTDATA("PS % recovery",Sheet4!$B$5,"Parish Name",K590)&gt;99.949%,"OK","No")</f>
        <v>OK</v>
      </c>
      <c r="D590" t="e">
        <f>VLOOKUP(J590,'Ref2'!C:E,3,0)</f>
        <v>#N/A</v>
      </c>
      <c r="E590">
        <v>153</v>
      </c>
      <c r="I590" t="e">
        <f>VLOOKUP(J590,Ref!L:M,2,0)</f>
        <v>#N/A</v>
      </c>
      <c r="J590" t="s">
        <v>1339</v>
      </c>
      <c r="K590" t="s">
        <v>332</v>
      </c>
      <c r="L590" t="s">
        <v>718</v>
      </c>
      <c r="M590" t="s">
        <v>25</v>
      </c>
      <c r="N590" t="s">
        <v>16</v>
      </c>
      <c r="R590">
        <v>17344</v>
      </c>
      <c r="S590">
        <v>17344</v>
      </c>
    </row>
    <row r="591" spans="1:19" x14ac:dyDescent="0.3">
      <c r="A591">
        <v>2018</v>
      </c>
      <c r="C591" t="str">
        <f>IF(GETPIVOTDATA("PS % recovery",Sheet4!$B$5,"Parish Name",K591)&gt;99.949%,"OK","No")</f>
        <v>No</v>
      </c>
      <c r="D591" t="e">
        <f>VLOOKUP(J591,'Ref2'!C:E,3,0)</f>
        <v>#N/A</v>
      </c>
      <c r="E591">
        <v>13</v>
      </c>
      <c r="I591" t="e">
        <f>VLOOKUP(J591,Ref!L:M,2,0)</f>
        <v>#N/A</v>
      </c>
      <c r="J591" t="s">
        <v>1341</v>
      </c>
      <c r="K591" t="s">
        <v>333</v>
      </c>
      <c r="L591" t="s">
        <v>718</v>
      </c>
      <c r="M591" t="s">
        <v>25</v>
      </c>
      <c r="N591" t="s">
        <v>16</v>
      </c>
      <c r="R591">
        <v>4926</v>
      </c>
      <c r="S591">
        <v>4926</v>
      </c>
    </row>
    <row r="592" spans="1:19" x14ac:dyDescent="0.3">
      <c r="A592">
        <v>2018</v>
      </c>
      <c r="C592" t="str">
        <f>IF(GETPIVOTDATA("PS % recovery",Sheet4!$B$5,"Parish Name",K592)&gt;99.949%,"OK","No")</f>
        <v>No</v>
      </c>
      <c r="D592" t="e">
        <f>VLOOKUP(J592,'Ref2'!C:E,3,0)</f>
        <v>#N/A</v>
      </c>
      <c r="E592">
        <v>27</v>
      </c>
      <c r="I592" t="e">
        <f>VLOOKUP(J592,Ref!L:M,2,0)</f>
        <v>#N/A</v>
      </c>
      <c r="J592" t="s">
        <v>841</v>
      </c>
      <c r="K592" t="s">
        <v>334</v>
      </c>
      <c r="L592" t="s">
        <v>706</v>
      </c>
      <c r="M592" t="s">
        <v>25</v>
      </c>
      <c r="N592" t="s">
        <v>16</v>
      </c>
      <c r="R592">
        <v>19959</v>
      </c>
      <c r="S592">
        <v>14969.25</v>
      </c>
    </row>
    <row r="593" spans="1:19" x14ac:dyDescent="0.3">
      <c r="A593">
        <v>2018</v>
      </c>
      <c r="C593" t="str">
        <f>IF(GETPIVOTDATA("PS % recovery",Sheet4!$B$5,"Parish Name",K593)&gt;99.949%,"OK","No")</f>
        <v>OK</v>
      </c>
      <c r="D593" t="e">
        <f>VLOOKUP(J593,'Ref2'!C:E,3,0)</f>
        <v>#N/A</v>
      </c>
      <c r="E593">
        <v>153</v>
      </c>
      <c r="I593" t="e">
        <f>VLOOKUP(J593,Ref!L:M,2,0)</f>
        <v>#N/A</v>
      </c>
      <c r="J593" t="s">
        <v>844</v>
      </c>
      <c r="K593" t="s">
        <v>336</v>
      </c>
      <c r="L593" t="s">
        <v>706</v>
      </c>
      <c r="M593" t="s">
        <v>25</v>
      </c>
      <c r="N593" t="s">
        <v>16</v>
      </c>
      <c r="R593">
        <v>5859</v>
      </c>
      <c r="S593">
        <v>5859</v>
      </c>
    </row>
    <row r="594" spans="1:19" x14ac:dyDescent="0.3">
      <c r="A594">
        <v>2018</v>
      </c>
      <c r="C594" t="str">
        <f>IF(GETPIVOTDATA("PS % recovery",Sheet4!$B$5,"Parish Name",K594)&gt;99.949%,"OK","No")</f>
        <v>OK</v>
      </c>
      <c r="D594" t="e">
        <f>VLOOKUP(J594,'Ref2'!C:E,3,0)</f>
        <v>#N/A</v>
      </c>
      <c r="E594">
        <v>153</v>
      </c>
      <c r="I594" t="e">
        <f>VLOOKUP(J594,Ref!L:M,2,0)</f>
        <v>#N/A</v>
      </c>
      <c r="J594" t="s">
        <v>842</v>
      </c>
      <c r="K594" t="s">
        <v>338</v>
      </c>
      <c r="L594" t="s">
        <v>706</v>
      </c>
      <c r="M594" t="s">
        <v>25</v>
      </c>
      <c r="N594" t="s">
        <v>16</v>
      </c>
      <c r="R594">
        <v>21405</v>
      </c>
      <c r="S594">
        <v>21405</v>
      </c>
    </row>
    <row r="595" spans="1:19" x14ac:dyDescent="0.3">
      <c r="A595">
        <v>2018</v>
      </c>
      <c r="C595" t="str">
        <f>IF(GETPIVOTDATA("PS % recovery",Sheet4!$B$5,"Parish Name",K595)&gt;99.949%,"OK","No")</f>
        <v>OK</v>
      </c>
      <c r="D595" t="e">
        <f>VLOOKUP(J595,'Ref2'!C:E,3,0)</f>
        <v>#N/A</v>
      </c>
      <c r="E595">
        <v>142</v>
      </c>
      <c r="I595" t="e">
        <f>VLOOKUP(J595,Ref!L:M,2,0)</f>
        <v>#N/A</v>
      </c>
      <c r="J595" t="s">
        <v>1346</v>
      </c>
      <c r="K595" t="s">
        <v>335</v>
      </c>
      <c r="L595" t="s">
        <v>714</v>
      </c>
      <c r="M595" t="s">
        <v>25</v>
      </c>
      <c r="N595" t="s">
        <v>16</v>
      </c>
      <c r="R595">
        <v>2928</v>
      </c>
      <c r="S595">
        <v>2927.91999999992</v>
      </c>
    </row>
    <row r="596" spans="1:19" x14ac:dyDescent="0.3">
      <c r="A596">
        <v>2018</v>
      </c>
      <c r="C596" t="str">
        <f>IF(GETPIVOTDATA("PS % recovery",Sheet4!$B$5,"Parish Name",K596)&gt;99.949%,"OK","No")</f>
        <v>No</v>
      </c>
      <c r="D596" t="e">
        <f>VLOOKUP(J596,'Ref2'!C:E,3,0)</f>
        <v>#N/A</v>
      </c>
      <c r="E596">
        <v>137</v>
      </c>
      <c r="I596" t="e">
        <f>VLOOKUP(J596,Ref!L:M,2,0)</f>
        <v>#N/A</v>
      </c>
      <c r="J596" t="s">
        <v>1348</v>
      </c>
      <c r="K596" t="s">
        <v>341</v>
      </c>
      <c r="L596" t="s">
        <v>714</v>
      </c>
      <c r="M596" t="s">
        <v>25</v>
      </c>
      <c r="N596" t="s">
        <v>16</v>
      </c>
      <c r="R596">
        <v>46278</v>
      </c>
      <c r="S596">
        <v>46278</v>
      </c>
    </row>
    <row r="597" spans="1:19" x14ac:dyDescent="0.3">
      <c r="A597">
        <v>2018</v>
      </c>
      <c r="C597" t="str">
        <f>IF(GETPIVOTDATA("PS % recovery",Sheet4!$B$5,"Parish Name",K597)&gt;99.949%,"OK","No")</f>
        <v>OK</v>
      </c>
      <c r="D597" t="e">
        <f>VLOOKUP(J597,'Ref2'!C:E,3,0)</f>
        <v>#N/A</v>
      </c>
      <c r="E597">
        <v>153</v>
      </c>
      <c r="I597" t="e">
        <f>VLOOKUP(J597,Ref!L:M,2,0)</f>
        <v>#N/A</v>
      </c>
      <c r="J597" t="s">
        <v>1350</v>
      </c>
      <c r="K597" t="s">
        <v>343</v>
      </c>
      <c r="L597" t="s">
        <v>714</v>
      </c>
      <c r="M597" t="s">
        <v>25</v>
      </c>
      <c r="N597" t="s">
        <v>16</v>
      </c>
      <c r="R597">
        <v>10526</v>
      </c>
      <c r="S597">
        <v>10526</v>
      </c>
    </row>
    <row r="598" spans="1:19" x14ac:dyDescent="0.3">
      <c r="A598">
        <v>2018</v>
      </c>
      <c r="C598" t="str">
        <f>IF(GETPIVOTDATA("PS % recovery",Sheet4!$B$5,"Parish Name",K598)&gt;99.949%,"OK","No")</f>
        <v>OK</v>
      </c>
      <c r="D598" t="e">
        <f>VLOOKUP(J598,'Ref2'!C:E,3,0)</f>
        <v>#N/A</v>
      </c>
      <c r="E598">
        <v>133</v>
      </c>
      <c r="I598" t="e">
        <f>VLOOKUP(J598,Ref!L:M,2,0)</f>
        <v>#N/A</v>
      </c>
      <c r="J598" t="s">
        <v>1352</v>
      </c>
      <c r="K598" t="s">
        <v>337</v>
      </c>
      <c r="L598" t="s">
        <v>708</v>
      </c>
      <c r="M598" t="s">
        <v>25</v>
      </c>
      <c r="N598" t="s">
        <v>16</v>
      </c>
      <c r="R598">
        <v>18891</v>
      </c>
      <c r="S598">
        <v>18891</v>
      </c>
    </row>
    <row r="599" spans="1:19" x14ac:dyDescent="0.3">
      <c r="A599">
        <v>2018</v>
      </c>
      <c r="C599" t="str">
        <f>IF(GETPIVOTDATA("PS % recovery",Sheet4!$B$5,"Parish Name",K599)&gt;99.949%,"OK","No")</f>
        <v>OK</v>
      </c>
      <c r="D599" t="e">
        <f>VLOOKUP(J599,'Ref2'!C:E,3,0)</f>
        <v>#N/A</v>
      </c>
      <c r="E599">
        <v>153</v>
      </c>
      <c r="I599" t="e">
        <f>VLOOKUP(J599,Ref!L:M,2,0)</f>
        <v>#N/A</v>
      </c>
      <c r="J599" t="s">
        <v>1354</v>
      </c>
      <c r="K599" t="s">
        <v>346</v>
      </c>
      <c r="L599" t="s">
        <v>708</v>
      </c>
      <c r="M599" t="s">
        <v>25</v>
      </c>
      <c r="N599" t="s">
        <v>16</v>
      </c>
      <c r="R599">
        <v>19545</v>
      </c>
      <c r="S599">
        <v>19545</v>
      </c>
    </row>
    <row r="600" spans="1:19" x14ac:dyDescent="0.3">
      <c r="A600">
        <v>2018</v>
      </c>
      <c r="C600" t="str">
        <f>IF(GETPIVOTDATA("PS % recovery",Sheet4!$B$5,"Parish Name",K600)&gt;99.949%,"OK","No")</f>
        <v>No</v>
      </c>
      <c r="D600" t="e">
        <f>VLOOKUP(J600,'Ref2'!C:E,3,0)</f>
        <v>#N/A</v>
      </c>
      <c r="E600">
        <v>95</v>
      </c>
      <c r="I600" t="e">
        <f>VLOOKUP(J600,Ref!L:M,2,0)</f>
        <v>#N/A</v>
      </c>
      <c r="J600" t="s">
        <v>1356</v>
      </c>
      <c r="K600" t="s">
        <v>345</v>
      </c>
      <c r="L600" t="s">
        <v>708</v>
      </c>
      <c r="M600" t="s">
        <v>25</v>
      </c>
      <c r="N600" t="s">
        <v>16</v>
      </c>
      <c r="R600">
        <v>15841</v>
      </c>
      <c r="S600">
        <v>15841</v>
      </c>
    </row>
    <row r="601" spans="1:19" x14ac:dyDescent="0.3">
      <c r="A601">
        <v>2018</v>
      </c>
      <c r="C601" t="str">
        <f>IF(GETPIVOTDATA("PS % recovery",Sheet4!$B$5,"Parish Name",K601)&gt;99.949%,"OK","No")</f>
        <v>No</v>
      </c>
      <c r="D601" t="e">
        <f>VLOOKUP(J601,'Ref2'!C:E,3,0)</f>
        <v>#N/A</v>
      </c>
      <c r="E601">
        <v>116</v>
      </c>
      <c r="I601" t="e">
        <f>VLOOKUP(J601,Ref!L:M,2,0)</f>
        <v>#N/A</v>
      </c>
      <c r="J601" t="s">
        <v>1358</v>
      </c>
      <c r="K601" t="s">
        <v>339</v>
      </c>
      <c r="L601" t="s">
        <v>710</v>
      </c>
      <c r="M601" t="s">
        <v>25</v>
      </c>
      <c r="N601" t="s">
        <v>16</v>
      </c>
      <c r="R601">
        <v>18659</v>
      </c>
      <c r="S601">
        <v>18659</v>
      </c>
    </row>
    <row r="602" spans="1:19" x14ac:dyDescent="0.3">
      <c r="A602">
        <v>2018</v>
      </c>
      <c r="C602" t="str">
        <f>IF(GETPIVOTDATA("PS % recovery",Sheet4!$B$5,"Parish Name",K602)&gt;99.949%,"OK","No")</f>
        <v>No</v>
      </c>
      <c r="D602" t="e">
        <f>VLOOKUP(J602,'Ref2'!C:E,3,0)</f>
        <v>#N/A</v>
      </c>
      <c r="E602">
        <v>90</v>
      </c>
      <c r="I602" t="e">
        <f>VLOOKUP(J602,Ref!L:M,2,0)</f>
        <v>#N/A</v>
      </c>
      <c r="J602" t="s">
        <v>1360</v>
      </c>
      <c r="K602" t="s">
        <v>347</v>
      </c>
      <c r="L602" t="s">
        <v>710</v>
      </c>
      <c r="M602" t="s">
        <v>25</v>
      </c>
      <c r="N602" t="s">
        <v>16</v>
      </c>
      <c r="R602">
        <v>14763</v>
      </c>
      <c r="S602">
        <v>10163</v>
      </c>
    </row>
    <row r="603" spans="1:19" x14ac:dyDescent="0.3">
      <c r="A603">
        <v>2018</v>
      </c>
      <c r="C603" t="str">
        <f>IF(GETPIVOTDATA("PS % recovery",Sheet4!$B$5,"Parish Name",K603)&gt;99.949%,"OK","No")</f>
        <v>No</v>
      </c>
      <c r="D603" t="e">
        <f>VLOOKUP(J603,'Ref2'!C:E,3,0)</f>
        <v>#N/A</v>
      </c>
      <c r="E603">
        <v>64</v>
      </c>
      <c r="I603" t="e">
        <f>VLOOKUP(J603,Ref!L:M,2,0)</f>
        <v>#N/A</v>
      </c>
      <c r="J603" t="s">
        <v>1362</v>
      </c>
      <c r="K603" t="s">
        <v>342</v>
      </c>
      <c r="L603" t="s">
        <v>710</v>
      </c>
      <c r="M603" t="s">
        <v>25</v>
      </c>
      <c r="N603" t="s">
        <v>16</v>
      </c>
      <c r="R603">
        <v>2843</v>
      </c>
      <c r="S603">
        <v>2843</v>
      </c>
    </row>
    <row r="604" spans="1:19" x14ac:dyDescent="0.3">
      <c r="A604">
        <v>2018</v>
      </c>
      <c r="C604" t="str">
        <f>IF(GETPIVOTDATA("PS % recovery",Sheet4!$B$5,"Parish Name",K604)&gt;99.949%,"OK","No")</f>
        <v>OK</v>
      </c>
      <c r="D604" t="str">
        <f>VLOOKUP(J604,'Ref2'!C:E,3,0)</f>
        <v>LLF</v>
      </c>
      <c r="E604">
        <v>153</v>
      </c>
      <c r="I604" t="e">
        <f>VLOOKUP(J604,Ref!L:M,2,0)</f>
        <v>#N/A</v>
      </c>
      <c r="J604" t="s">
        <v>1364</v>
      </c>
      <c r="K604" t="s">
        <v>340</v>
      </c>
      <c r="L604" t="s">
        <v>712</v>
      </c>
      <c r="M604" t="s">
        <v>25</v>
      </c>
      <c r="N604" t="s">
        <v>16</v>
      </c>
      <c r="R604">
        <v>72806</v>
      </c>
      <c r="S604">
        <v>72806</v>
      </c>
    </row>
    <row r="605" spans="1:19" x14ac:dyDescent="0.3">
      <c r="A605">
        <v>2018</v>
      </c>
      <c r="C605" t="str">
        <f>IF(GETPIVOTDATA("PS % recovery",Sheet4!$B$5,"Parish Name",K605)&gt;99.949%,"OK","No")</f>
        <v>OK</v>
      </c>
      <c r="D605" t="e">
        <f>VLOOKUP(J605,'Ref2'!C:E,3,0)</f>
        <v>#N/A</v>
      </c>
      <c r="E605">
        <v>153</v>
      </c>
      <c r="I605" t="e">
        <f>VLOOKUP(J605,Ref!L:M,2,0)</f>
        <v>#N/A</v>
      </c>
      <c r="J605" t="s">
        <v>1366</v>
      </c>
      <c r="K605" t="s">
        <v>344</v>
      </c>
      <c r="L605" t="s">
        <v>718</v>
      </c>
      <c r="M605" t="s">
        <v>25</v>
      </c>
      <c r="N605" t="s">
        <v>16</v>
      </c>
      <c r="R605">
        <v>17124</v>
      </c>
      <c r="S605">
        <v>17124</v>
      </c>
    </row>
    <row r="606" spans="1:19" x14ac:dyDescent="0.3">
      <c r="A606">
        <v>2018</v>
      </c>
      <c r="C606" t="str">
        <f>IF(GETPIVOTDATA("PS % recovery",Sheet4!$B$5,"Parish Name",K606)&gt;99.949%,"OK","No")</f>
        <v>OK</v>
      </c>
      <c r="D606" t="e">
        <f>VLOOKUP(J606,'Ref2'!C:E,3,0)</f>
        <v>#N/A</v>
      </c>
      <c r="E606">
        <v>153</v>
      </c>
      <c r="I606" t="e">
        <f>VLOOKUP(J606,Ref!L:M,2,0)</f>
        <v>#N/A</v>
      </c>
      <c r="J606" t="s">
        <v>1368</v>
      </c>
      <c r="K606" t="s">
        <v>348</v>
      </c>
      <c r="L606" t="s">
        <v>718</v>
      </c>
      <c r="M606" t="s">
        <v>25</v>
      </c>
      <c r="N606" t="s">
        <v>16</v>
      </c>
      <c r="R606">
        <v>11135</v>
      </c>
      <c r="S606">
        <v>11135</v>
      </c>
    </row>
    <row r="607" spans="1:19" x14ac:dyDescent="0.3">
      <c r="A607">
        <v>2018</v>
      </c>
      <c r="C607" t="str">
        <f>IF(GETPIVOTDATA("PS % recovery",Sheet4!$B$5,"Parish Name",K607)&gt;99.949%,"OK","No")</f>
        <v>No</v>
      </c>
      <c r="D607" t="e">
        <f>VLOOKUP(J607,'Ref2'!C:E,3,0)</f>
        <v>#N/A</v>
      </c>
      <c r="E607">
        <v>153</v>
      </c>
      <c r="I607" t="e">
        <f>VLOOKUP(J607,Ref!L:M,2,0)</f>
        <v>#N/A</v>
      </c>
      <c r="J607" t="s">
        <v>846</v>
      </c>
      <c r="K607" t="s">
        <v>349</v>
      </c>
      <c r="L607" t="s">
        <v>716</v>
      </c>
      <c r="M607" t="s">
        <v>25</v>
      </c>
      <c r="N607" t="s">
        <v>16</v>
      </c>
      <c r="R607">
        <v>63640</v>
      </c>
      <c r="S607">
        <v>63640</v>
      </c>
    </row>
    <row r="608" spans="1:19" x14ac:dyDescent="0.3">
      <c r="A608">
        <v>2018</v>
      </c>
      <c r="C608" t="str">
        <f>IF(GETPIVOTDATA("PS % recovery",Sheet4!$B$5,"Parish Name",K608)&gt;99.949%,"OK","No")</f>
        <v>OK</v>
      </c>
      <c r="D608" t="e">
        <f>VLOOKUP(J608,'Ref2'!C:E,3,0)</f>
        <v>#N/A</v>
      </c>
      <c r="E608">
        <v>153</v>
      </c>
      <c r="I608" t="e">
        <f>VLOOKUP(J608,Ref!L:M,2,0)</f>
        <v>#N/A</v>
      </c>
      <c r="J608" t="s">
        <v>1371</v>
      </c>
      <c r="K608" t="s">
        <v>351</v>
      </c>
      <c r="L608" t="s">
        <v>728</v>
      </c>
      <c r="M608" t="s">
        <v>28</v>
      </c>
      <c r="N608" t="s">
        <v>16</v>
      </c>
      <c r="R608">
        <v>9667</v>
      </c>
      <c r="S608">
        <v>9667</v>
      </c>
    </row>
    <row r="609" spans="1:19" x14ac:dyDescent="0.3">
      <c r="A609">
        <v>2018</v>
      </c>
      <c r="C609" t="str">
        <f>IF(GETPIVOTDATA("PS % recovery",Sheet4!$B$5,"Parish Name",K609)&gt;99.949%,"OK","No")</f>
        <v>No</v>
      </c>
      <c r="D609" t="e">
        <f>VLOOKUP(J609,'Ref2'!C:E,3,0)</f>
        <v>#N/A</v>
      </c>
      <c r="E609">
        <v>153</v>
      </c>
      <c r="I609" t="e">
        <f>VLOOKUP(J609,Ref!L:M,2,0)</f>
        <v>#N/A</v>
      </c>
      <c r="J609" t="s">
        <v>1380</v>
      </c>
      <c r="K609" t="s">
        <v>352</v>
      </c>
      <c r="L609" t="s">
        <v>730</v>
      </c>
      <c r="M609" t="s">
        <v>28</v>
      </c>
      <c r="N609" t="s">
        <v>16</v>
      </c>
      <c r="R609">
        <v>14995</v>
      </c>
      <c r="S609">
        <v>14995</v>
      </c>
    </row>
    <row r="610" spans="1:19" x14ac:dyDescent="0.3">
      <c r="A610">
        <v>2018</v>
      </c>
      <c r="C610" t="str">
        <f>IF(GETPIVOTDATA("PS % recovery",Sheet4!$B$5,"Parish Name",K610)&gt;99.949%,"OK","No")</f>
        <v>OK</v>
      </c>
      <c r="D610" t="e">
        <f>VLOOKUP(J610,'Ref2'!C:E,3,0)</f>
        <v>#N/A</v>
      </c>
      <c r="E610">
        <v>153</v>
      </c>
      <c r="I610" t="e">
        <f>VLOOKUP(J610,Ref!L:M,2,0)</f>
        <v>#N/A</v>
      </c>
      <c r="J610" t="s">
        <v>1384</v>
      </c>
      <c r="K610" t="s">
        <v>353</v>
      </c>
      <c r="L610" t="s">
        <v>720</v>
      </c>
      <c r="M610" t="s">
        <v>28</v>
      </c>
      <c r="N610" t="s">
        <v>16</v>
      </c>
      <c r="R610">
        <v>139060</v>
      </c>
      <c r="S610">
        <v>139060</v>
      </c>
    </row>
    <row r="611" spans="1:19" x14ac:dyDescent="0.3">
      <c r="A611">
        <v>2018</v>
      </c>
      <c r="C611" t="str">
        <f>IF(GETPIVOTDATA("PS % recovery",Sheet4!$B$5,"Parish Name",K611)&gt;99.949%,"OK","No")</f>
        <v>OK</v>
      </c>
      <c r="D611" t="e">
        <f>VLOOKUP(J611,'Ref2'!C:E,3,0)</f>
        <v>#N/A</v>
      </c>
      <c r="E611">
        <v>153</v>
      </c>
      <c r="I611" t="e">
        <f>VLOOKUP(J611,Ref!L:M,2,0)</f>
        <v>#N/A</v>
      </c>
      <c r="J611" t="s">
        <v>1386</v>
      </c>
      <c r="K611" t="s">
        <v>354</v>
      </c>
      <c r="L611" t="s">
        <v>722</v>
      </c>
      <c r="M611" t="s">
        <v>28</v>
      </c>
      <c r="N611" t="s">
        <v>16</v>
      </c>
      <c r="R611">
        <v>62041</v>
      </c>
      <c r="S611">
        <v>62041</v>
      </c>
    </row>
    <row r="612" spans="1:19" x14ac:dyDescent="0.3">
      <c r="A612">
        <v>2018</v>
      </c>
      <c r="C612" t="e">
        <f>IF(GETPIVOTDATA("PS % recovery",Sheet4!$B$5,"Parish Name",K612)&gt;99.949%,"OK","No")</f>
        <v>#REF!</v>
      </c>
      <c r="D612" t="e">
        <f>VLOOKUP(J612,'Ref2'!C:E,3,0)</f>
        <v>#N/A</v>
      </c>
      <c r="E612" t="e">
        <v>#N/A</v>
      </c>
      <c r="I612" t="e">
        <f>VLOOKUP(J612,Ref!L:M,2,0)</f>
        <v>#N/A</v>
      </c>
      <c r="K612" t="s">
        <v>1500</v>
      </c>
      <c r="L612" t="s">
        <v>1499</v>
      </c>
      <c r="M612" t="s">
        <v>1499</v>
      </c>
      <c r="N612" t="s">
        <v>1499</v>
      </c>
      <c r="R612">
        <v>7706</v>
      </c>
      <c r="S612">
        <v>7706</v>
      </c>
    </row>
    <row r="613" spans="1:19" x14ac:dyDescent="0.3">
      <c r="A613">
        <v>2018</v>
      </c>
      <c r="C613" t="str">
        <f>IF(GETPIVOTDATA("PS % recovery",Sheet4!$B$5,"Parish Name",K613)&gt;99.949%,"OK","No")</f>
        <v>No</v>
      </c>
      <c r="D613" t="e">
        <f>VLOOKUP(J613,'Ref2'!C:E,3,0)</f>
        <v>#N/A</v>
      </c>
      <c r="E613">
        <v>126</v>
      </c>
      <c r="I613" t="e">
        <f>VLOOKUP(J613,Ref!L:M,2,0)</f>
        <v>#N/A</v>
      </c>
      <c r="J613" t="s">
        <v>1388</v>
      </c>
      <c r="K613" t="s">
        <v>355</v>
      </c>
      <c r="L613" t="s">
        <v>728</v>
      </c>
      <c r="M613" t="s">
        <v>28</v>
      </c>
      <c r="N613" t="s">
        <v>16</v>
      </c>
      <c r="R613">
        <v>41850</v>
      </c>
      <c r="S613">
        <v>41850</v>
      </c>
    </row>
    <row r="614" spans="1:19" x14ac:dyDescent="0.3">
      <c r="A614">
        <v>2018</v>
      </c>
      <c r="C614" t="str">
        <f>IF(GETPIVOTDATA("PS % recovery",Sheet4!$B$5,"Parish Name",K614)&gt;99.949%,"OK","No")</f>
        <v>OK</v>
      </c>
      <c r="D614" t="e">
        <f>VLOOKUP(J614,'Ref2'!C:E,3,0)</f>
        <v>#N/A</v>
      </c>
      <c r="E614">
        <v>153</v>
      </c>
      <c r="I614" t="e">
        <f>VLOOKUP(J614,Ref!L:M,2,0)</f>
        <v>#N/A</v>
      </c>
      <c r="J614" t="s">
        <v>1373</v>
      </c>
      <c r="K614" t="s">
        <v>356</v>
      </c>
      <c r="L614" t="s">
        <v>728</v>
      </c>
      <c r="M614" t="s">
        <v>28</v>
      </c>
      <c r="N614" t="s">
        <v>16</v>
      </c>
      <c r="R614">
        <v>8231</v>
      </c>
      <c r="S614">
        <v>8231</v>
      </c>
    </row>
    <row r="615" spans="1:19" x14ac:dyDescent="0.3">
      <c r="A615">
        <v>2018</v>
      </c>
      <c r="C615" t="str">
        <f>IF(GETPIVOTDATA("PS % recovery",Sheet4!$B$5,"Parish Name",K615)&gt;99.949%,"OK","No")</f>
        <v>No</v>
      </c>
      <c r="D615" t="e">
        <f>VLOOKUP(J615,'Ref2'!C:E,3,0)</f>
        <v>#N/A</v>
      </c>
      <c r="E615">
        <v>21</v>
      </c>
      <c r="I615" t="e">
        <f>VLOOKUP(J615,Ref!L:M,2,0)</f>
        <v>#N/A</v>
      </c>
      <c r="J615" t="s">
        <v>1390</v>
      </c>
      <c r="K615" t="s">
        <v>357</v>
      </c>
      <c r="L615" t="s">
        <v>724</v>
      </c>
      <c r="M615" t="s">
        <v>28</v>
      </c>
      <c r="N615" t="s">
        <v>16</v>
      </c>
      <c r="R615">
        <v>45779</v>
      </c>
      <c r="S615">
        <v>30000</v>
      </c>
    </row>
    <row r="616" spans="1:19" x14ac:dyDescent="0.3">
      <c r="A616">
        <v>2018</v>
      </c>
      <c r="C616" t="str">
        <f>IF(GETPIVOTDATA("PS % recovery",Sheet4!$B$5,"Parish Name",K616)&gt;99.949%,"OK","No")</f>
        <v>OK</v>
      </c>
      <c r="D616" t="e">
        <f>VLOOKUP(J616,'Ref2'!C:E,3,0)</f>
        <v>#N/A</v>
      </c>
      <c r="E616">
        <v>153</v>
      </c>
      <c r="I616" t="e">
        <f>VLOOKUP(J616,Ref!L:M,2,0)</f>
        <v>#N/A</v>
      </c>
      <c r="J616" t="s">
        <v>1392</v>
      </c>
      <c r="K616" t="s">
        <v>358</v>
      </c>
      <c r="L616" t="s">
        <v>726</v>
      </c>
      <c r="M616" t="s">
        <v>28</v>
      </c>
      <c r="N616" t="s">
        <v>16</v>
      </c>
      <c r="R616">
        <v>22596</v>
      </c>
      <c r="S616">
        <v>22596</v>
      </c>
    </row>
    <row r="617" spans="1:19" x14ac:dyDescent="0.3">
      <c r="A617">
        <v>2018</v>
      </c>
      <c r="C617" t="str">
        <f>IF(GETPIVOTDATA("PS % recovery",Sheet4!$B$5,"Parish Name",K617)&gt;99.949%,"OK","No")</f>
        <v>No</v>
      </c>
      <c r="D617" t="e">
        <f>VLOOKUP(J617,'Ref2'!C:E,3,0)</f>
        <v>#N/A</v>
      </c>
      <c r="E617">
        <v>119</v>
      </c>
      <c r="I617" t="e">
        <f>VLOOKUP(J617,Ref!L:M,2,0)</f>
        <v>#N/A</v>
      </c>
      <c r="J617" t="s">
        <v>847</v>
      </c>
      <c r="K617" t="s">
        <v>359</v>
      </c>
      <c r="L617" t="s">
        <v>728</v>
      </c>
      <c r="M617" t="s">
        <v>28</v>
      </c>
      <c r="N617" t="s">
        <v>16</v>
      </c>
      <c r="R617">
        <v>90685</v>
      </c>
      <c r="S617">
        <v>90685</v>
      </c>
    </row>
    <row r="618" spans="1:19" x14ac:dyDescent="0.3">
      <c r="A618">
        <v>2018</v>
      </c>
      <c r="C618" t="str">
        <f>IF(GETPIVOTDATA("PS % recovery",Sheet4!$B$5,"Parish Name",K618)&gt;99.949%,"OK","No")</f>
        <v>OK</v>
      </c>
      <c r="D618" t="e">
        <f>VLOOKUP(J618,'Ref2'!C:E,3,0)</f>
        <v>#N/A</v>
      </c>
      <c r="E618">
        <v>153</v>
      </c>
      <c r="I618" t="e">
        <f>VLOOKUP(J618,Ref!L:M,2,0)</f>
        <v>#N/A</v>
      </c>
      <c r="J618" t="s">
        <v>1376</v>
      </c>
      <c r="K618" t="s">
        <v>360</v>
      </c>
      <c r="L618" t="s">
        <v>728</v>
      </c>
      <c r="M618" t="s">
        <v>28</v>
      </c>
      <c r="N618" t="s">
        <v>16</v>
      </c>
      <c r="R618">
        <v>64954</v>
      </c>
      <c r="S618">
        <v>64954</v>
      </c>
    </row>
    <row r="619" spans="1:19" x14ac:dyDescent="0.3">
      <c r="A619">
        <v>2018</v>
      </c>
      <c r="C619" t="str">
        <f>IF(GETPIVOTDATA("PS % recovery",Sheet4!$B$5,"Parish Name",K619)&gt;99.949%,"OK","No")</f>
        <v>No</v>
      </c>
      <c r="D619" t="e">
        <f>VLOOKUP(J619,'Ref2'!C:E,3,0)</f>
        <v>#N/A</v>
      </c>
      <c r="E619">
        <v>72</v>
      </c>
      <c r="I619" t="e">
        <f>VLOOKUP(J619,Ref!L:M,2,0)</f>
        <v>#N/A</v>
      </c>
      <c r="J619" t="s">
        <v>1378</v>
      </c>
      <c r="K619" t="s">
        <v>361</v>
      </c>
      <c r="L619" t="s">
        <v>728</v>
      </c>
      <c r="M619" t="s">
        <v>28</v>
      </c>
      <c r="N619" t="s">
        <v>16</v>
      </c>
      <c r="R619">
        <v>9059</v>
      </c>
      <c r="S619">
        <v>9059</v>
      </c>
    </row>
    <row r="620" spans="1:19" x14ac:dyDescent="0.3">
      <c r="A620">
        <v>2018</v>
      </c>
      <c r="C620" t="str">
        <f>IF(GETPIVOTDATA("PS % recovery",Sheet4!$B$5,"Parish Name",K620)&gt;99.949%,"OK","No")</f>
        <v>No</v>
      </c>
      <c r="D620" t="e">
        <f>VLOOKUP(J620,'Ref2'!C:E,3,0)</f>
        <v>#N/A</v>
      </c>
      <c r="E620">
        <v>37</v>
      </c>
      <c r="I620" t="e">
        <f>VLOOKUP(J620,Ref!L:M,2,0)</f>
        <v>#N/A</v>
      </c>
      <c r="J620" t="s">
        <v>1398</v>
      </c>
      <c r="K620" t="s">
        <v>362</v>
      </c>
      <c r="L620" t="s">
        <v>732</v>
      </c>
      <c r="M620" t="s">
        <v>28</v>
      </c>
      <c r="N620" t="s">
        <v>16</v>
      </c>
      <c r="R620">
        <v>16347</v>
      </c>
      <c r="S620">
        <v>15300</v>
      </c>
    </row>
    <row r="621" spans="1:19" x14ac:dyDescent="0.3">
      <c r="A621">
        <v>2018</v>
      </c>
      <c r="C621" t="str">
        <f>IF(GETPIVOTDATA("PS % recovery",Sheet4!$B$5,"Parish Name",K621)&gt;99.949%,"OK","No")</f>
        <v>OK</v>
      </c>
      <c r="D621" t="e">
        <f>VLOOKUP(J621,'Ref2'!C:E,3,0)</f>
        <v>#N/A</v>
      </c>
      <c r="E621">
        <v>153</v>
      </c>
      <c r="I621" t="e">
        <f>VLOOKUP(J621,Ref!L:M,2,0)</f>
        <v>#N/A</v>
      </c>
      <c r="J621" t="s">
        <v>1394</v>
      </c>
      <c r="K621" t="s">
        <v>363</v>
      </c>
      <c r="L621" t="s">
        <v>726</v>
      </c>
      <c r="M621" t="s">
        <v>28</v>
      </c>
      <c r="N621" t="s">
        <v>16</v>
      </c>
      <c r="R621">
        <v>20852</v>
      </c>
      <c r="S621">
        <v>20852</v>
      </c>
    </row>
    <row r="622" spans="1:19" x14ac:dyDescent="0.3">
      <c r="A622">
        <v>2018</v>
      </c>
      <c r="C622" t="str">
        <f>IF(GETPIVOTDATA("PS % recovery",Sheet4!$B$5,"Parish Name",K622)&gt;99.949%,"OK","No")</f>
        <v>No</v>
      </c>
      <c r="D622" t="e">
        <f>VLOOKUP(J622,'Ref2'!C:E,3,0)</f>
        <v>#N/A</v>
      </c>
      <c r="E622">
        <v>136</v>
      </c>
      <c r="I622" t="e">
        <f>VLOOKUP(J622,Ref!L:M,2,0)</f>
        <v>#N/A</v>
      </c>
      <c r="J622" t="s">
        <v>1400</v>
      </c>
      <c r="K622" t="s">
        <v>364</v>
      </c>
      <c r="L622" t="s">
        <v>732</v>
      </c>
      <c r="M622" t="s">
        <v>28</v>
      </c>
      <c r="N622" t="s">
        <v>16</v>
      </c>
      <c r="R622">
        <v>8355</v>
      </c>
      <c r="S622">
        <v>8355</v>
      </c>
    </row>
    <row r="623" spans="1:19" x14ac:dyDescent="0.3">
      <c r="A623">
        <v>2018</v>
      </c>
      <c r="C623" t="str">
        <f>IF(GETPIVOTDATA("PS % recovery",Sheet4!$B$5,"Parish Name",K623)&gt;99.949%,"OK","No")</f>
        <v>No</v>
      </c>
      <c r="D623" t="e">
        <f>VLOOKUP(J623,'Ref2'!C:E,3,0)</f>
        <v>#N/A</v>
      </c>
      <c r="E623">
        <v>65</v>
      </c>
      <c r="I623" t="e">
        <f>VLOOKUP(J623,Ref!L:M,2,0)</f>
        <v>#N/A</v>
      </c>
      <c r="J623" t="s">
        <v>1382</v>
      </c>
      <c r="K623" t="s">
        <v>365</v>
      </c>
      <c r="L623" t="s">
        <v>730</v>
      </c>
      <c r="M623" t="s">
        <v>28</v>
      </c>
      <c r="N623" t="s">
        <v>16</v>
      </c>
      <c r="R623">
        <v>23692</v>
      </c>
      <c r="S623">
        <v>16000</v>
      </c>
    </row>
    <row r="624" spans="1:19" x14ac:dyDescent="0.3">
      <c r="A624">
        <v>2018</v>
      </c>
      <c r="C624" t="str">
        <f>IF(GETPIVOTDATA("PS % recovery",Sheet4!$B$5,"Parish Name",K624)&gt;99.949%,"OK","No")</f>
        <v>OK</v>
      </c>
      <c r="D624" t="e">
        <f>VLOOKUP(J624,'Ref2'!C:E,3,0)</f>
        <v>#N/A</v>
      </c>
      <c r="E624">
        <v>153</v>
      </c>
      <c r="I624" t="e">
        <f>VLOOKUP(J624,Ref!L:M,2,0)</f>
        <v>#N/A</v>
      </c>
      <c r="J624" t="s">
        <v>1402</v>
      </c>
      <c r="K624" t="s">
        <v>366</v>
      </c>
      <c r="L624" t="s">
        <v>732</v>
      </c>
      <c r="M624" t="s">
        <v>28</v>
      </c>
      <c r="N624" t="s">
        <v>16</v>
      </c>
      <c r="R624">
        <v>26049</v>
      </c>
      <c r="S624">
        <v>26049</v>
      </c>
    </row>
    <row r="625" spans="1:19" x14ac:dyDescent="0.3">
      <c r="A625">
        <v>2018</v>
      </c>
      <c r="C625" t="str">
        <f>IF(GETPIVOTDATA("PS % recovery",Sheet4!$B$5,"Parish Name",K625)&gt;99.949%,"OK","No")</f>
        <v>OK</v>
      </c>
      <c r="D625" t="e">
        <f>VLOOKUP(J625,'Ref2'!C:E,3,0)</f>
        <v>#N/A</v>
      </c>
      <c r="E625">
        <v>153</v>
      </c>
      <c r="I625" t="e">
        <f>VLOOKUP(J625,Ref!L:M,2,0)</f>
        <v>#N/A</v>
      </c>
      <c r="J625" t="s">
        <v>1396</v>
      </c>
      <c r="K625" t="s">
        <v>367</v>
      </c>
      <c r="L625" t="s">
        <v>726</v>
      </c>
      <c r="M625" t="s">
        <v>28</v>
      </c>
      <c r="N625" t="s">
        <v>16</v>
      </c>
      <c r="R625">
        <v>19763</v>
      </c>
      <c r="S625">
        <v>19763</v>
      </c>
    </row>
    <row r="626" spans="1:19" x14ac:dyDescent="0.3">
      <c r="A626">
        <v>2018</v>
      </c>
      <c r="C626" t="str">
        <f>IF(GETPIVOTDATA("PS % recovery",Sheet4!$B$5,"Parish Name",K626)&gt;99.949%,"OK","No")</f>
        <v>No</v>
      </c>
      <c r="D626" t="str">
        <f>VLOOKUP(J626,'Ref2'!C:E,3,0)</f>
        <v>LLF</v>
      </c>
      <c r="E626">
        <v>113</v>
      </c>
      <c r="I626" t="e">
        <f>VLOOKUP(J626,Ref!L:M,2,0)</f>
        <v>#N/A</v>
      </c>
      <c r="J626" t="s">
        <v>1404</v>
      </c>
      <c r="K626" t="s">
        <v>369</v>
      </c>
      <c r="L626" t="s">
        <v>734</v>
      </c>
      <c r="M626" t="s">
        <v>31</v>
      </c>
      <c r="N626" t="s">
        <v>16</v>
      </c>
      <c r="R626">
        <v>53188</v>
      </c>
      <c r="S626">
        <v>53188</v>
      </c>
    </row>
    <row r="627" spans="1:19" x14ac:dyDescent="0.3">
      <c r="A627">
        <v>2018</v>
      </c>
      <c r="C627" t="str">
        <f>IF(GETPIVOTDATA("PS % recovery",Sheet4!$B$5,"Parish Name",K627)&gt;99.949%,"OK","No")</f>
        <v>No</v>
      </c>
      <c r="D627" t="e">
        <f>VLOOKUP(J627,'Ref2'!C:E,3,0)</f>
        <v>#N/A</v>
      </c>
      <c r="E627">
        <v>108</v>
      </c>
      <c r="I627" t="e">
        <f>VLOOKUP(J627,Ref!L:M,2,0)</f>
        <v>#N/A</v>
      </c>
      <c r="J627" t="s">
        <v>1406</v>
      </c>
      <c r="K627" t="s">
        <v>370</v>
      </c>
      <c r="L627" t="s">
        <v>736</v>
      </c>
      <c r="M627" t="s">
        <v>31</v>
      </c>
      <c r="N627" t="s">
        <v>16</v>
      </c>
      <c r="R627">
        <v>30842</v>
      </c>
      <c r="S627">
        <v>30842</v>
      </c>
    </row>
    <row r="628" spans="1:19" x14ac:dyDescent="0.3">
      <c r="A628">
        <v>2018</v>
      </c>
      <c r="C628" t="str">
        <f>IF(GETPIVOTDATA("PS % recovery",Sheet4!$B$5,"Parish Name",K628)&gt;99.949%,"OK","No")</f>
        <v>OK</v>
      </c>
      <c r="D628" t="e">
        <f>VLOOKUP(J628,'Ref2'!C:E,3,0)</f>
        <v>#N/A</v>
      </c>
      <c r="E628">
        <v>153</v>
      </c>
      <c r="I628" t="e">
        <f>VLOOKUP(J628,Ref!L:M,2,0)</f>
        <v>#N/A</v>
      </c>
      <c r="J628" t="s">
        <v>1408</v>
      </c>
      <c r="K628" t="s">
        <v>371</v>
      </c>
      <c r="L628" t="s">
        <v>768</v>
      </c>
      <c r="M628" t="s">
        <v>31</v>
      </c>
      <c r="N628" t="s">
        <v>16</v>
      </c>
      <c r="R628">
        <v>33239</v>
      </c>
      <c r="S628">
        <v>33239</v>
      </c>
    </row>
    <row r="629" spans="1:19" x14ac:dyDescent="0.3">
      <c r="A629">
        <v>2018</v>
      </c>
      <c r="C629" t="str">
        <f>IF(GETPIVOTDATA("PS % recovery",Sheet4!$B$5,"Parish Name",K629)&gt;99.949%,"OK","No")</f>
        <v>OK</v>
      </c>
      <c r="D629" t="e">
        <f>VLOOKUP(J629,'Ref2'!C:E,3,0)</f>
        <v>#N/A</v>
      </c>
      <c r="E629">
        <v>153</v>
      </c>
      <c r="I629" t="e">
        <f>VLOOKUP(J629,Ref!L:M,2,0)</f>
        <v>#N/A</v>
      </c>
      <c r="J629" t="s">
        <v>1410</v>
      </c>
      <c r="K629" t="s">
        <v>372</v>
      </c>
      <c r="L629" t="s">
        <v>738</v>
      </c>
      <c r="M629" t="s">
        <v>31</v>
      </c>
      <c r="N629" t="s">
        <v>16</v>
      </c>
      <c r="R629">
        <v>18640</v>
      </c>
      <c r="S629">
        <v>18640</v>
      </c>
    </row>
    <row r="630" spans="1:19" x14ac:dyDescent="0.3">
      <c r="A630">
        <v>2018</v>
      </c>
      <c r="C630" t="str">
        <f>IF(GETPIVOTDATA("PS % recovery",Sheet4!$B$5,"Parish Name",K630)&gt;99.949%,"OK","No")</f>
        <v>No</v>
      </c>
      <c r="D630" t="e">
        <f>VLOOKUP(J630,'Ref2'!C:E,3,0)</f>
        <v>#N/A</v>
      </c>
      <c r="E630">
        <v>54</v>
      </c>
      <c r="I630" t="str">
        <f>VLOOKUP(J630,Ref!L:M,2,0)</f>
        <v>Yes</v>
      </c>
      <c r="J630" t="s">
        <v>1412</v>
      </c>
      <c r="K630" t="s">
        <v>373</v>
      </c>
      <c r="L630" t="s">
        <v>740</v>
      </c>
      <c r="M630" t="s">
        <v>31</v>
      </c>
      <c r="N630" t="s">
        <v>16</v>
      </c>
      <c r="R630">
        <v>32039</v>
      </c>
      <c r="S630">
        <v>22000</v>
      </c>
    </row>
    <row r="631" spans="1:19" x14ac:dyDescent="0.3">
      <c r="A631">
        <v>2018</v>
      </c>
      <c r="C631" t="str">
        <f>IF(GETPIVOTDATA("PS % recovery",Sheet4!$B$5,"Parish Name",K631)&gt;99.949%,"OK","No")</f>
        <v>No</v>
      </c>
      <c r="D631" t="e">
        <f>VLOOKUP(J631,'Ref2'!C:E,3,0)</f>
        <v>#N/A</v>
      </c>
      <c r="E631">
        <v>96</v>
      </c>
      <c r="I631" t="e">
        <f>VLOOKUP(J631,Ref!L:M,2,0)</f>
        <v>#N/A</v>
      </c>
      <c r="J631" t="s">
        <v>1414</v>
      </c>
      <c r="K631" t="s">
        <v>375</v>
      </c>
      <c r="L631" t="s">
        <v>746</v>
      </c>
      <c r="M631" t="s">
        <v>31</v>
      </c>
      <c r="N631" t="s">
        <v>16</v>
      </c>
      <c r="R631">
        <v>52098</v>
      </c>
      <c r="S631">
        <v>52098</v>
      </c>
    </row>
    <row r="632" spans="1:19" x14ac:dyDescent="0.3">
      <c r="A632">
        <v>2018</v>
      </c>
      <c r="C632" t="str">
        <f>IF(GETPIVOTDATA("PS % recovery",Sheet4!$B$5,"Parish Name",K632)&gt;99.949%,"OK","No")</f>
        <v>OK</v>
      </c>
      <c r="D632" t="e">
        <f>VLOOKUP(J632,'Ref2'!C:E,3,0)</f>
        <v>#N/A</v>
      </c>
      <c r="E632">
        <v>134</v>
      </c>
      <c r="I632" t="e">
        <f>VLOOKUP(J632,Ref!L:M,2,0)</f>
        <v>#N/A</v>
      </c>
      <c r="J632" t="s">
        <v>1416</v>
      </c>
      <c r="K632" t="s">
        <v>376</v>
      </c>
      <c r="L632" t="s">
        <v>744</v>
      </c>
      <c r="M632" t="s">
        <v>31</v>
      </c>
      <c r="N632" t="s">
        <v>16</v>
      </c>
      <c r="R632">
        <v>31538</v>
      </c>
      <c r="S632">
        <v>31538</v>
      </c>
    </row>
    <row r="633" spans="1:19" x14ac:dyDescent="0.3">
      <c r="A633">
        <v>2018</v>
      </c>
      <c r="C633" t="str">
        <f>IF(GETPIVOTDATA("PS % recovery",Sheet4!$B$5,"Parish Name",K633)&gt;99.949%,"OK","No")</f>
        <v>OK</v>
      </c>
      <c r="D633" t="str">
        <f>VLOOKUP(J633,'Ref2'!C:E,3,0)</f>
        <v>LLF</v>
      </c>
      <c r="E633">
        <v>153</v>
      </c>
      <c r="I633" t="e">
        <f>VLOOKUP(J633,Ref!L:M,2,0)</f>
        <v>#N/A</v>
      </c>
      <c r="J633" t="s">
        <v>1418</v>
      </c>
      <c r="K633" t="s">
        <v>378</v>
      </c>
      <c r="L633" t="s">
        <v>754</v>
      </c>
      <c r="M633" t="s">
        <v>31</v>
      </c>
      <c r="N633" t="s">
        <v>16</v>
      </c>
      <c r="R633">
        <v>48176</v>
      </c>
      <c r="S633">
        <v>48176</v>
      </c>
    </row>
    <row r="634" spans="1:19" x14ac:dyDescent="0.3">
      <c r="A634">
        <v>2018</v>
      </c>
      <c r="C634" t="str">
        <f>IF(GETPIVOTDATA("PS % recovery",Sheet4!$B$5,"Parish Name",K634)&gt;99.949%,"OK","No")</f>
        <v>No</v>
      </c>
      <c r="D634" t="e">
        <f>VLOOKUP(J634,'Ref2'!C:E,3,0)</f>
        <v>#N/A</v>
      </c>
      <c r="E634">
        <v>24</v>
      </c>
      <c r="I634" t="e">
        <f>VLOOKUP(J634,Ref!L:M,2,0)</f>
        <v>#N/A</v>
      </c>
      <c r="J634" t="s">
        <v>1420</v>
      </c>
      <c r="K634" t="s">
        <v>377</v>
      </c>
      <c r="L634" t="s">
        <v>748</v>
      </c>
      <c r="M634" t="s">
        <v>31</v>
      </c>
      <c r="N634" t="s">
        <v>16</v>
      </c>
      <c r="R634">
        <v>36845</v>
      </c>
      <c r="S634">
        <v>22000</v>
      </c>
    </row>
    <row r="635" spans="1:19" x14ac:dyDescent="0.3">
      <c r="A635">
        <v>2018</v>
      </c>
      <c r="C635" t="str">
        <f>IF(GETPIVOTDATA("PS % recovery",Sheet4!$B$5,"Parish Name",K635)&gt;99.949%,"OK","No")</f>
        <v>No</v>
      </c>
      <c r="D635" t="e">
        <f>VLOOKUP(J635,'Ref2'!C:E,3,0)</f>
        <v>#N/A</v>
      </c>
      <c r="E635">
        <v>36</v>
      </c>
      <c r="I635" t="e">
        <f>VLOOKUP(J635,Ref!L:M,2,0)</f>
        <v>#N/A</v>
      </c>
      <c r="J635" t="s">
        <v>1422</v>
      </c>
      <c r="K635" t="s">
        <v>379</v>
      </c>
      <c r="L635" t="s">
        <v>750</v>
      </c>
      <c r="M635" t="s">
        <v>31</v>
      </c>
      <c r="N635" t="s">
        <v>16</v>
      </c>
      <c r="R635">
        <v>22909</v>
      </c>
      <c r="S635">
        <v>8462</v>
      </c>
    </row>
    <row r="636" spans="1:19" x14ac:dyDescent="0.3">
      <c r="A636">
        <v>2018</v>
      </c>
      <c r="C636" t="e">
        <f>IF(GETPIVOTDATA("PS % recovery",Sheet4!$B$5,"Parish Name",K636)&gt;99.949%,"OK","No")</f>
        <v>#REF!</v>
      </c>
      <c r="D636" t="e">
        <f>VLOOKUP(J636,'Ref2'!C:E,3,0)</f>
        <v>#N/A</v>
      </c>
      <c r="E636" t="e">
        <v>#N/A</v>
      </c>
      <c r="I636" t="e">
        <f>VLOOKUP(J636,Ref!L:M,2,0)</f>
        <v>#N/A</v>
      </c>
      <c r="K636" t="s">
        <v>1501</v>
      </c>
      <c r="L636" t="s">
        <v>1499</v>
      </c>
      <c r="M636" t="s">
        <v>1499</v>
      </c>
      <c r="N636" t="s">
        <v>1499</v>
      </c>
      <c r="R636">
        <v>25395</v>
      </c>
      <c r="S636">
        <v>20644</v>
      </c>
    </row>
    <row r="637" spans="1:19" x14ac:dyDescent="0.3">
      <c r="A637">
        <v>2018</v>
      </c>
      <c r="C637" t="str">
        <f>IF(GETPIVOTDATA("PS % recovery",Sheet4!$B$5,"Parish Name",K637)&gt;99.949%,"OK","No")</f>
        <v>No</v>
      </c>
      <c r="D637" t="str">
        <f>VLOOKUP(J637,'Ref2'!C:E,3,0)</f>
        <v>LLF</v>
      </c>
      <c r="E637">
        <v>331</v>
      </c>
      <c r="I637" t="e">
        <f>VLOOKUP(J637,Ref!L:M,2,0)</f>
        <v>#N/A</v>
      </c>
      <c r="J637" t="s">
        <v>1424</v>
      </c>
      <c r="K637" t="s">
        <v>380</v>
      </c>
      <c r="L637" t="s">
        <v>752</v>
      </c>
      <c r="M637" t="s">
        <v>31</v>
      </c>
      <c r="N637" t="s">
        <v>16</v>
      </c>
      <c r="R637">
        <v>40837</v>
      </c>
      <c r="S637">
        <v>40837</v>
      </c>
    </row>
    <row r="638" spans="1:19" x14ac:dyDescent="0.3">
      <c r="A638">
        <v>2018</v>
      </c>
      <c r="C638" t="str">
        <f>IF(GETPIVOTDATA("PS % recovery",Sheet4!$B$5,"Parish Name",K638)&gt;99.949%,"OK","No")</f>
        <v>OK</v>
      </c>
      <c r="D638" t="e">
        <f>VLOOKUP(J638,'Ref2'!C:E,3,0)</f>
        <v>#N/A</v>
      </c>
      <c r="E638">
        <v>153</v>
      </c>
      <c r="I638" t="e">
        <f>VLOOKUP(J638,Ref!L:M,2,0)</f>
        <v>#N/A</v>
      </c>
      <c r="J638" t="s">
        <v>1426</v>
      </c>
      <c r="K638" t="s">
        <v>374</v>
      </c>
      <c r="L638" t="s">
        <v>742</v>
      </c>
      <c r="M638" t="s">
        <v>31</v>
      </c>
      <c r="N638" t="s">
        <v>16</v>
      </c>
      <c r="R638">
        <v>64505</v>
      </c>
      <c r="S638">
        <v>64505</v>
      </c>
    </row>
    <row r="639" spans="1:19" x14ac:dyDescent="0.3">
      <c r="A639">
        <v>2018</v>
      </c>
      <c r="C639" t="e">
        <f>IF(GETPIVOTDATA("PS % recovery",Sheet4!$B$5,"Parish Name",K639)&gt;99.949%,"OK","No")</f>
        <v>#REF!</v>
      </c>
      <c r="D639" t="e">
        <f>VLOOKUP(J639,'Ref2'!C:E,3,0)</f>
        <v>#N/A</v>
      </c>
      <c r="E639" t="e">
        <v>#N/A</v>
      </c>
      <c r="I639" t="e">
        <f>VLOOKUP(J639,Ref!L:M,2,0)</f>
        <v>#N/A</v>
      </c>
      <c r="K639" t="s">
        <v>1502</v>
      </c>
      <c r="L639" t="s">
        <v>1499</v>
      </c>
      <c r="M639" t="s">
        <v>1499</v>
      </c>
      <c r="N639" t="s">
        <v>1499</v>
      </c>
      <c r="R639">
        <v>20383</v>
      </c>
      <c r="S639">
        <v>7700</v>
      </c>
    </row>
    <row r="640" spans="1:19" x14ac:dyDescent="0.3">
      <c r="A640">
        <v>2018</v>
      </c>
      <c r="C640" t="str">
        <f>IF(GETPIVOTDATA("PS % recovery",Sheet4!$B$5,"Parish Name",K640)&gt;99.949%,"OK","No")</f>
        <v>No</v>
      </c>
      <c r="D640" t="e">
        <f>VLOOKUP(J640,'Ref2'!C:E,3,0)</f>
        <v>#N/A</v>
      </c>
      <c r="E640">
        <v>42</v>
      </c>
      <c r="I640" t="e">
        <f>VLOOKUP(J640,Ref!L:M,2,0)</f>
        <v>#N/A</v>
      </c>
      <c r="J640" t="s">
        <v>1428</v>
      </c>
      <c r="K640" t="s">
        <v>381</v>
      </c>
      <c r="L640" t="s">
        <v>756</v>
      </c>
      <c r="M640" t="s">
        <v>31</v>
      </c>
      <c r="N640" t="s">
        <v>16</v>
      </c>
      <c r="R640">
        <v>22608</v>
      </c>
      <c r="S640">
        <v>15756</v>
      </c>
    </row>
    <row r="641" spans="1:19" x14ac:dyDescent="0.3">
      <c r="A641">
        <v>2018</v>
      </c>
      <c r="C641" t="str">
        <f>IF(GETPIVOTDATA("PS % recovery",Sheet4!$B$5,"Parish Name",K641)&gt;99.949%,"OK","No")</f>
        <v>No</v>
      </c>
      <c r="D641" t="e">
        <f>VLOOKUP(J641,'Ref2'!C:E,3,0)</f>
        <v>#N/A</v>
      </c>
      <c r="E641">
        <v>15</v>
      </c>
      <c r="I641" t="e">
        <f>VLOOKUP(J641,Ref!L:M,2,0)</f>
        <v>#N/A</v>
      </c>
      <c r="J641" t="s">
        <v>1430</v>
      </c>
      <c r="K641" t="s">
        <v>382</v>
      </c>
      <c r="L641" t="s">
        <v>758</v>
      </c>
      <c r="M641" t="s">
        <v>31</v>
      </c>
      <c r="N641" t="s">
        <v>16</v>
      </c>
      <c r="R641">
        <v>18243</v>
      </c>
      <c r="S641">
        <v>8000</v>
      </c>
    </row>
    <row r="642" spans="1:19" x14ac:dyDescent="0.3">
      <c r="A642">
        <v>2018</v>
      </c>
      <c r="C642" t="str">
        <f>IF(GETPIVOTDATA("PS % recovery",Sheet4!$B$5,"Parish Name",K642)&gt;99.949%,"OK","No")</f>
        <v>No</v>
      </c>
      <c r="D642" t="e">
        <f>VLOOKUP(J642,'Ref2'!C:E,3,0)</f>
        <v>#N/A</v>
      </c>
      <c r="E642">
        <v>14</v>
      </c>
      <c r="I642" t="e">
        <f>VLOOKUP(J642,Ref!L:M,2,0)</f>
        <v>#N/A</v>
      </c>
      <c r="J642" t="s">
        <v>1432</v>
      </c>
      <c r="K642" t="s">
        <v>383</v>
      </c>
      <c r="L642" t="s">
        <v>760</v>
      </c>
      <c r="M642" t="s">
        <v>31</v>
      </c>
      <c r="N642" t="s">
        <v>16</v>
      </c>
      <c r="R642">
        <v>28711</v>
      </c>
      <c r="S642">
        <v>16000</v>
      </c>
    </row>
    <row r="643" spans="1:19" x14ac:dyDescent="0.3">
      <c r="A643">
        <v>2018</v>
      </c>
      <c r="C643" t="str">
        <f>IF(GETPIVOTDATA("PS % recovery",Sheet4!$B$5,"Parish Name",K643)&gt;99.949%,"OK","No")</f>
        <v>OK</v>
      </c>
      <c r="D643" t="e">
        <f>VLOOKUP(J643,'Ref2'!C:E,3,0)</f>
        <v>#N/A</v>
      </c>
      <c r="E643">
        <v>97</v>
      </c>
      <c r="I643" t="e">
        <f>VLOOKUP(J643,Ref!L:M,2,0)</f>
        <v>#N/A</v>
      </c>
      <c r="J643" t="s">
        <v>1434</v>
      </c>
      <c r="K643" t="s">
        <v>384</v>
      </c>
      <c r="L643" t="s">
        <v>762</v>
      </c>
      <c r="M643" t="s">
        <v>31</v>
      </c>
      <c r="N643" t="s">
        <v>16</v>
      </c>
      <c r="R643">
        <v>66641</v>
      </c>
      <c r="S643">
        <v>66641</v>
      </c>
    </row>
    <row r="644" spans="1:19" x14ac:dyDescent="0.3">
      <c r="A644">
        <v>2018</v>
      </c>
      <c r="C644" t="str">
        <f>IF(GETPIVOTDATA("PS % recovery",Sheet4!$B$5,"Parish Name",K644)&gt;99.949%,"OK","No")</f>
        <v>No</v>
      </c>
      <c r="D644" t="e">
        <f>VLOOKUP(J644,'Ref2'!C:E,3,0)</f>
        <v>#N/A</v>
      </c>
      <c r="E644">
        <v>58</v>
      </c>
      <c r="I644" t="e">
        <f>VLOOKUP(J644,Ref!L:M,2,0)</f>
        <v>#N/A</v>
      </c>
      <c r="J644" t="s">
        <v>1436</v>
      </c>
      <c r="K644" t="s">
        <v>385</v>
      </c>
      <c r="L644" t="s">
        <v>764</v>
      </c>
      <c r="M644" t="s">
        <v>31</v>
      </c>
      <c r="N644" t="s">
        <v>16</v>
      </c>
      <c r="R644">
        <v>56725</v>
      </c>
      <c r="S644">
        <v>42000</v>
      </c>
    </row>
    <row r="645" spans="1:19" x14ac:dyDescent="0.3">
      <c r="A645">
        <v>2018</v>
      </c>
      <c r="C645" t="str">
        <f>IF(GETPIVOTDATA("PS % recovery",Sheet4!$B$5,"Parish Name",K645)&gt;99.949%,"OK","No")</f>
        <v>No</v>
      </c>
      <c r="D645" t="e">
        <f>VLOOKUP(J645,'Ref2'!C:E,3,0)</f>
        <v>#N/A</v>
      </c>
      <c r="E645">
        <v>46</v>
      </c>
      <c r="I645" t="e">
        <f>VLOOKUP(J645,Ref!L:M,2,0)</f>
        <v>#N/A</v>
      </c>
      <c r="J645" t="s">
        <v>1438</v>
      </c>
      <c r="K645" t="s">
        <v>386</v>
      </c>
      <c r="L645" t="s">
        <v>766</v>
      </c>
      <c r="M645" t="s">
        <v>31</v>
      </c>
      <c r="N645" t="s">
        <v>16</v>
      </c>
      <c r="R645">
        <v>22780</v>
      </c>
      <c r="S645">
        <v>22780</v>
      </c>
    </row>
    <row r="646" spans="1:19" x14ac:dyDescent="0.3">
      <c r="A646">
        <v>2018</v>
      </c>
      <c r="C646" t="str">
        <f>IF(GETPIVOTDATA("PS % recovery",Sheet4!$B$5,"Parish Name",K646)&gt;99.949%,"OK","No")</f>
        <v>No</v>
      </c>
      <c r="D646" t="str">
        <f>VLOOKUP(J646,'Ref2'!C:E,3,0)</f>
        <v>LLF</v>
      </c>
      <c r="E646">
        <v>114</v>
      </c>
      <c r="I646" t="e">
        <f>VLOOKUP(J646,Ref!L:M,2,0)</f>
        <v>#N/A</v>
      </c>
      <c r="J646" t="s">
        <v>1440</v>
      </c>
      <c r="K646" t="s">
        <v>388</v>
      </c>
      <c r="L646" t="s">
        <v>780</v>
      </c>
      <c r="M646" t="s">
        <v>34</v>
      </c>
      <c r="N646" t="s">
        <v>16</v>
      </c>
      <c r="R646">
        <v>13932</v>
      </c>
      <c r="S646">
        <v>11610</v>
      </c>
    </row>
    <row r="647" spans="1:19" x14ac:dyDescent="0.3">
      <c r="A647">
        <v>2018</v>
      </c>
      <c r="C647" t="str">
        <f>IF(GETPIVOTDATA("PS % recovery",Sheet4!$B$5,"Parish Name",K647)&gt;99.949%,"OK","No")</f>
        <v>OK</v>
      </c>
      <c r="D647" t="str">
        <f>VLOOKUP(J647,'Ref2'!C:E,3,0)</f>
        <v>LLF</v>
      </c>
      <c r="E647">
        <v>153</v>
      </c>
      <c r="I647" t="str">
        <f>VLOOKUP(J647,Ref!L:M,2,0)</f>
        <v>Yes</v>
      </c>
      <c r="J647" t="s">
        <v>1442</v>
      </c>
      <c r="K647" t="s">
        <v>389</v>
      </c>
      <c r="L647" t="s">
        <v>780</v>
      </c>
      <c r="M647" t="s">
        <v>34</v>
      </c>
      <c r="N647" t="s">
        <v>16</v>
      </c>
      <c r="R647">
        <v>48118</v>
      </c>
      <c r="S647">
        <v>48118</v>
      </c>
    </row>
    <row r="648" spans="1:19" x14ac:dyDescent="0.3">
      <c r="A648">
        <v>2018</v>
      </c>
      <c r="C648" t="str">
        <f>IF(GETPIVOTDATA("PS % recovery",Sheet4!$B$5,"Parish Name",K648)&gt;99.949%,"OK","No")</f>
        <v>No</v>
      </c>
      <c r="D648" t="e">
        <f>VLOOKUP(J648,'Ref2'!C:E,3,0)</f>
        <v>#N/A</v>
      </c>
      <c r="E648">
        <v>102</v>
      </c>
      <c r="I648" t="e">
        <f>VLOOKUP(J648,Ref!L:M,2,0)</f>
        <v>#N/A</v>
      </c>
      <c r="J648" t="s">
        <v>1444</v>
      </c>
      <c r="K648" t="s">
        <v>390</v>
      </c>
      <c r="L648" t="s">
        <v>770</v>
      </c>
      <c r="M648" t="s">
        <v>34</v>
      </c>
      <c r="N648" t="s">
        <v>16</v>
      </c>
      <c r="R648">
        <v>1961</v>
      </c>
      <c r="S648">
        <v>1000</v>
      </c>
    </row>
    <row r="649" spans="1:19" x14ac:dyDescent="0.3">
      <c r="A649">
        <v>2018</v>
      </c>
      <c r="C649" t="str">
        <f>IF(GETPIVOTDATA("PS % recovery",Sheet4!$B$5,"Parish Name",K649)&gt;99.949%,"OK","No")</f>
        <v>No</v>
      </c>
      <c r="D649" t="e">
        <f>VLOOKUP(J649,'Ref2'!C:E,3,0)</f>
        <v>#N/A</v>
      </c>
      <c r="E649">
        <v>53</v>
      </c>
      <c r="I649" t="e">
        <f>VLOOKUP(J649,Ref!L:M,2,0)</f>
        <v>#N/A</v>
      </c>
      <c r="J649" t="s">
        <v>1446</v>
      </c>
      <c r="K649" t="s">
        <v>392</v>
      </c>
      <c r="L649" t="s">
        <v>770</v>
      </c>
      <c r="M649" t="s">
        <v>34</v>
      </c>
      <c r="N649" t="s">
        <v>16</v>
      </c>
      <c r="R649">
        <v>6319</v>
      </c>
      <c r="S649">
        <v>3000</v>
      </c>
    </row>
    <row r="650" spans="1:19" x14ac:dyDescent="0.3">
      <c r="A650">
        <v>2018</v>
      </c>
      <c r="C650" t="str">
        <f>IF(GETPIVOTDATA("PS % recovery",Sheet4!$B$5,"Parish Name",K650)&gt;99.949%,"OK","No")</f>
        <v>OK</v>
      </c>
      <c r="D650" t="e">
        <f>VLOOKUP(J650,'Ref2'!C:E,3,0)</f>
        <v>#N/A</v>
      </c>
      <c r="E650">
        <v>153</v>
      </c>
      <c r="I650" t="e">
        <f>VLOOKUP(J650,Ref!L:M,2,0)</f>
        <v>#N/A</v>
      </c>
      <c r="J650" t="s">
        <v>1448</v>
      </c>
      <c r="K650" t="s">
        <v>393</v>
      </c>
      <c r="L650" t="s">
        <v>774</v>
      </c>
      <c r="M650" t="s">
        <v>34</v>
      </c>
      <c r="N650" t="s">
        <v>16</v>
      </c>
      <c r="R650">
        <v>21393</v>
      </c>
      <c r="S650">
        <v>21393</v>
      </c>
    </row>
    <row r="651" spans="1:19" x14ac:dyDescent="0.3">
      <c r="A651">
        <v>2018</v>
      </c>
      <c r="C651" t="str">
        <f>IF(GETPIVOTDATA("PS % recovery",Sheet4!$B$5,"Parish Name",K651)&gt;99.949%,"OK","No")</f>
        <v>No</v>
      </c>
      <c r="D651" t="e">
        <f>VLOOKUP(J651,'Ref2'!C:E,3,0)</f>
        <v>#N/A</v>
      </c>
      <c r="E651">
        <v>63</v>
      </c>
      <c r="I651" t="e">
        <f>VLOOKUP(J651,Ref!L:M,2,0)</f>
        <v>#N/A</v>
      </c>
      <c r="J651" t="s">
        <v>1450</v>
      </c>
      <c r="K651" t="s">
        <v>395</v>
      </c>
      <c r="L651" t="s">
        <v>774</v>
      </c>
      <c r="M651" t="s">
        <v>34</v>
      </c>
      <c r="N651" t="s">
        <v>16</v>
      </c>
      <c r="R651">
        <v>16880</v>
      </c>
      <c r="S651">
        <v>13000</v>
      </c>
    </row>
    <row r="652" spans="1:19" x14ac:dyDescent="0.3">
      <c r="A652">
        <v>2018</v>
      </c>
      <c r="C652" t="str">
        <f>IF(GETPIVOTDATA("PS % recovery",Sheet4!$B$5,"Parish Name",K652)&gt;99.949%,"OK","No")</f>
        <v>No</v>
      </c>
      <c r="D652" t="e">
        <f>VLOOKUP(J652,'Ref2'!C:E,3,0)</f>
        <v>#N/A</v>
      </c>
      <c r="E652">
        <v>94</v>
      </c>
      <c r="I652" t="e">
        <f>VLOOKUP(J652,Ref!L:M,2,0)</f>
        <v>#N/A</v>
      </c>
      <c r="J652" t="s">
        <v>1452</v>
      </c>
      <c r="K652" t="s">
        <v>396</v>
      </c>
      <c r="L652" t="s">
        <v>786</v>
      </c>
      <c r="M652" t="s">
        <v>34</v>
      </c>
      <c r="N652" t="s">
        <v>16</v>
      </c>
      <c r="R652">
        <v>14422</v>
      </c>
      <c r="S652">
        <v>8650</v>
      </c>
    </row>
    <row r="653" spans="1:19" x14ac:dyDescent="0.3">
      <c r="A653">
        <v>2018</v>
      </c>
      <c r="C653" t="str">
        <f>IF(GETPIVOTDATA("PS % recovery",Sheet4!$B$5,"Parish Name",K653)&gt;99.949%,"OK","No")</f>
        <v>No</v>
      </c>
      <c r="D653" t="e">
        <f>VLOOKUP(J653,'Ref2'!C:E,3,0)</f>
        <v>#N/A</v>
      </c>
      <c r="E653">
        <v>18</v>
      </c>
      <c r="I653" t="e">
        <f>VLOOKUP(J653,Ref!L:M,2,0)</f>
        <v>#N/A</v>
      </c>
      <c r="J653" t="s">
        <v>1454</v>
      </c>
      <c r="K653" t="s">
        <v>398</v>
      </c>
      <c r="L653" t="s">
        <v>786</v>
      </c>
      <c r="M653" t="s">
        <v>34</v>
      </c>
      <c r="N653" t="s">
        <v>16</v>
      </c>
      <c r="R653">
        <v>14204</v>
      </c>
      <c r="S653">
        <v>5000</v>
      </c>
    </row>
    <row r="654" spans="1:19" x14ac:dyDescent="0.3">
      <c r="A654">
        <v>2018</v>
      </c>
      <c r="C654" t="str">
        <f>IF(GETPIVOTDATA("PS % recovery",Sheet4!$B$5,"Parish Name",K654)&gt;99.949%,"OK","No")</f>
        <v>No</v>
      </c>
      <c r="D654" t="e">
        <f>VLOOKUP(J654,'Ref2'!C:E,3,0)</f>
        <v>#N/A</v>
      </c>
      <c r="E654">
        <v>71</v>
      </c>
      <c r="I654" t="e">
        <f>VLOOKUP(J654,Ref!L:M,2,0)</f>
        <v>#N/A</v>
      </c>
      <c r="J654" t="s">
        <v>1456</v>
      </c>
      <c r="K654" t="s">
        <v>399</v>
      </c>
      <c r="L654" t="s">
        <v>786</v>
      </c>
      <c r="M654" t="s">
        <v>34</v>
      </c>
      <c r="N654" t="s">
        <v>16</v>
      </c>
      <c r="R654">
        <v>14640</v>
      </c>
      <c r="S654">
        <v>9640</v>
      </c>
    </row>
    <row r="655" spans="1:19" x14ac:dyDescent="0.3">
      <c r="A655">
        <v>2018</v>
      </c>
      <c r="C655" t="str">
        <f>IF(GETPIVOTDATA("PS % recovery",Sheet4!$B$5,"Parish Name",K655)&gt;99.949%,"OK","No")</f>
        <v>OK</v>
      </c>
      <c r="D655" t="e">
        <f>VLOOKUP(J655,'Ref2'!C:E,3,0)</f>
        <v>#N/A</v>
      </c>
      <c r="E655">
        <v>153</v>
      </c>
      <c r="I655" t="e">
        <f>VLOOKUP(J655,Ref!L:M,2,0)</f>
        <v>#N/A</v>
      </c>
      <c r="J655" t="s">
        <v>1458</v>
      </c>
      <c r="K655" t="s">
        <v>397</v>
      </c>
      <c r="L655" t="s">
        <v>782</v>
      </c>
      <c r="M655" t="s">
        <v>34</v>
      </c>
      <c r="N655" t="s">
        <v>16</v>
      </c>
      <c r="R655">
        <v>19423</v>
      </c>
      <c r="S655">
        <v>19423</v>
      </c>
    </row>
    <row r="656" spans="1:19" x14ac:dyDescent="0.3">
      <c r="A656">
        <v>2018</v>
      </c>
      <c r="C656" t="str">
        <f>IF(GETPIVOTDATA("PS % recovery",Sheet4!$B$5,"Parish Name",K656)&gt;99.949%,"OK","No")</f>
        <v>OK</v>
      </c>
      <c r="D656" t="e">
        <f>VLOOKUP(J656,'Ref2'!C:E,3,0)</f>
        <v>#N/A</v>
      </c>
      <c r="E656">
        <v>153</v>
      </c>
      <c r="I656" t="e">
        <f>VLOOKUP(J656,Ref!L:M,2,0)</f>
        <v>#N/A</v>
      </c>
      <c r="J656" t="s">
        <v>1460</v>
      </c>
      <c r="K656" t="s">
        <v>401</v>
      </c>
      <c r="L656" t="s">
        <v>782</v>
      </c>
      <c r="M656" t="s">
        <v>34</v>
      </c>
      <c r="N656" t="s">
        <v>16</v>
      </c>
      <c r="R656">
        <v>43334</v>
      </c>
      <c r="S656">
        <v>43334</v>
      </c>
    </row>
    <row r="657" spans="1:19" x14ac:dyDescent="0.3">
      <c r="A657">
        <v>2018</v>
      </c>
      <c r="C657" t="str">
        <f>IF(GETPIVOTDATA("PS % recovery",Sheet4!$B$5,"Parish Name",K657)&gt;99.949%,"OK","No")</f>
        <v>OK</v>
      </c>
      <c r="D657" t="e">
        <f>VLOOKUP(J657,'Ref2'!C:E,3,0)</f>
        <v>#N/A</v>
      </c>
      <c r="E657">
        <v>153</v>
      </c>
      <c r="I657" t="e">
        <f>VLOOKUP(J657,Ref!L:M,2,0)</f>
        <v>#N/A</v>
      </c>
      <c r="J657" t="s">
        <v>1462</v>
      </c>
      <c r="K657" t="s">
        <v>400</v>
      </c>
      <c r="L657" t="s">
        <v>782</v>
      </c>
      <c r="M657" t="s">
        <v>34</v>
      </c>
      <c r="N657" t="s">
        <v>16</v>
      </c>
      <c r="R657">
        <v>2179</v>
      </c>
      <c r="S657">
        <v>2179</v>
      </c>
    </row>
    <row r="658" spans="1:19" x14ac:dyDescent="0.3">
      <c r="A658">
        <v>2018</v>
      </c>
      <c r="C658" t="str">
        <f>IF(GETPIVOTDATA("PS % recovery",Sheet4!$B$5,"Parish Name",K658)&gt;99.949%,"OK","No")</f>
        <v>No</v>
      </c>
      <c r="D658" t="e">
        <f>VLOOKUP(J658,'Ref2'!C:E,3,0)</f>
        <v>#N/A</v>
      </c>
      <c r="E658">
        <v>80</v>
      </c>
      <c r="I658" t="e">
        <f>VLOOKUP(J658,Ref!L:M,2,0)</f>
        <v>#N/A</v>
      </c>
      <c r="J658" t="s">
        <v>1464</v>
      </c>
      <c r="K658" t="s">
        <v>402</v>
      </c>
      <c r="L658" t="s">
        <v>778</v>
      </c>
      <c r="M658" t="s">
        <v>34</v>
      </c>
      <c r="N658" t="s">
        <v>16</v>
      </c>
      <c r="R658">
        <v>20086</v>
      </c>
      <c r="S658">
        <v>20086</v>
      </c>
    </row>
    <row r="659" spans="1:19" x14ac:dyDescent="0.3">
      <c r="A659">
        <v>2018</v>
      </c>
      <c r="C659" t="str">
        <f>IF(GETPIVOTDATA("PS % recovery",Sheet4!$B$5,"Parish Name",K659)&gt;99.949%,"OK","No")</f>
        <v>No</v>
      </c>
      <c r="D659" t="e">
        <f>VLOOKUP(J659,'Ref2'!C:E,3,0)</f>
        <v>#N/A</v>
      </c>
      <c r="E659">
        <v>66</v>
      </c>
      <c r="I659" t="e">
        <f>VLOOKUP(J659,Ref!L:M,2,0)</f>
        <v>#N/A</v>
      </c>
      <c r="J659" t="s">
        <v>1466</v>
      </c>
      <c r="K659" t="s">
        <v>405</v>
      </c>
      <c r="L659" t="s">
        <v>778</v>
      </c>
      <c r="M659" t="s">
        <v>34</v>
      </c>
      <c r="N659" t="s">
        <v>16</v>
      </c>
      <c r="R659">
        <v>12903</v>
      </c>
      <c r="S659">
        <v>9000</v>
      </c>
    </row>
    <row r="660" spans="1:19" x14ac:dyDescent="0.3">
      <c r="A660">
        <v>2018</v>
      </c>
      <c r="C660" t="str">
        <f>IF(GETPIVOTDATA("PS % recovery",Sheet4!$B$5,"Parish Name",K660)&gt;99.949%,"OK","No")</f>
        <v>OK</v>
      </c>
      <c r="D660" t="e">
        <f>VLOOKUP(J660,'Ref2'!C:E,3,0)</f>
        <v>#N/A</v>
      </c>
      <c r="E660">
        <v>153</v>
      </c>
      <c r="I660" t="e">
        <f>VLOOKUP(J660,Ref!L:M,2,0)</f>
        <v>#N/A</v>
      </c>
      <c r="J660" t="s">
        <v>1468</v>
      </c>
      <c r="K660" t="s">
        <v>404</v>
      </c>
      <c r="L660" t="s">
        <v>774</v>
      </c>
      <c r="M660" t="s">
        <v>34</v>
      </c>
      <c r="N660" t="s">
        <v>16</v>
      </c>
      <c r="R660">
        <v>13148</v>
      </c>
      <c r="S660">
        <v>13148</v>
      </c>
    </row>
    <row r="661" spans="1:19" x14ac:dyDescent="0.3">
      <c r="A661">
        <v>2018</v>
      </c>
      <c r="C661" t="str">
        <f>IF(GETPIVOTDATA("PS % recovery",Sheet4!$B$5,"Parish Name",K661)&gt;99.949%,"OK","No")</f>
        <v>OK</v>
      </c>
      <c r="D661" t="e">
        <f>VLOOKUP(J661,'Ref2'!C:E,3,0)</f>
        <v>#N/A</v>
      </c>
      <c r="E661">
        <v>153</v>
      </c>
      <c r="I661" t="e">
        <f>VLOOKUP(J661,Ref!L:M,2,0)</f>
        <v>#N/A</v>
      </c>
      <c r="J661" t="s">
        <v>1470</v>
      </c>
      <c r="K661" t="s">
        <v>406</v>
      </c>
      <c r="L661" t="s">
        <v>778</v>
      </c>
      <c r="M661" t="s">
        <v>34</v>
      </c>
      <c r="N661" t="s">
        <v>16</v>
      </c>
      <c r="R661">
        <v>19045</v>
      </c>
      <c r="S661">
        <v>19045</v>
      </c>
    </row>
    <row r="662" spans="1:19" x14ac:dyDescent="0.3">
      <c r="A662">
        <v>2018</v>
      </c>
      <c r="C662" t="str">
        <f>IF(GETPIVOTDATA("PS % recovery",Sheet4!$B$5,"Parish Name",K662)&gt;99.949%,"OK","No")</f>
        <v>No</v>
      </c>
      <c r="D662" t="e">
        <f>VLOOKUP(J662,'Ref2'!C:E,3,0)</f>
        <v>#N/A</v>
      </c>
      <c r="E662">
        <v>60</v>
      </c>
      <c r="I662" t="e">
        <f>VLOOKUP(J662,Ref!L:M,2,0)</f>
        <v>#N/A</v>
      </c>
      <c r="J662" t="s">
        <v>1472</v>
      </c>
      <c r="K662" t="s">
        <v>407</v>
      </c>
      <c r="L662" t="s">
        <v>774</v>
      </c>
      <c r="M662" t="s">
        <v>34</v>
      </c>
      <c r="N662" t="s">
        <v>16</v>
      </c>
      <c r="R662">
        <v>13079</v>
      </c>
      <c r="S662">
        <v>13079</v>
      </c>
    </row>
    <row r="663" spans="1:19" x14ac:dyDescent="0.3">
      <c r="A663">
        <v>2018</v>
      </c>
      <c r="C663" t="str">
        <f>IF(GETPIVOTDATA("PS % recovery",Sheet4!$B$5,"Parish Name",K663)&gt;99.949%,"OK","No")</f>
        <v>No</v>
      </c>
      <c r="D663" t="e">
        <f>VLOOKUP(J663,'Ref2'!C:E,3,0)</f>
        <v>#N/A</v>
      </c>
      <c r="E663">
        <v>3</v>
      </c>
      <c r="I663" t="e">
        <f>VLOOKUP(J663,Ref!L:M,2,0)</f>
        <v>#N/A</v>
      </c>
      <c r="J663" t="s">
        <v>1474</v>
      </c>
      <c r="K663" t="s">
        <v>408</v>
      </c>
      <c r="L663" t="s">
        <v>774</v>
      </c>
      <c r="M663" t="s">
        <v>34</v>
      </c>
      <c r="N663" t="s">
        <v>16</v>
      </c>
      <c r="R663">
        <v>9603</v>
      </c>
      <c r="S663">
        <v>1600.5</v>
      </c>
    </row>
    <row r="664" spans="1:19" x14ac:dyDescent="0.3">
      <c r="A664">
        <v>2018</v>
      </c>
      <c r="C664" t="str">
        <f>IF(GETPIVOTDATA("PS % recovery",Sheet4!$B$5,"Parish Name",K664)&gt;99.949%,"OK","No")</f>
        <v>No</v>
      </c>
      <c r="D664" t="e">
        <f>VLOOKUP(J664,'Ref2'!C:E,3,0)</f>
        <v>#N/A</v>
      </c>
      <c r="E664">
        <v>83</v>
      </c>
      <c r="I664" t="e">
        <f>VLOOKUP(J664,Ref!L:M,2,0)</f>
        <v>#N/A</v>
      </c>
      <c r="J664" t="s">
        <v>1476</v>
      </c>
      <c r="K664" t="s">
        <v>409</v>
      </c>
      <c r="L664" t="s">
        <v>774</v>
      </c>
      <c r="M664" t="s">
        <v>34</v>
      </c>
      <c r="N664" t="s">
        <v>16</v>
      </c>
      <c r="R664">
        <v>11484</v>
      </c>
      <c r="S664">
        <v>8657</v>
      </c>
    </row>
    <row r="665" spans="1:19" x14ac:dyDescent="0.3">
      <c r="A665">
        <v>2018</v>
      </c>
      <c r="C665" t="str">
        <f>IF(GETPIVOTDATA("PS % recovery",Sheet4!$B$5,"Parish Name",K665)&gt;99.949%,"OK","No")</f>
        <v>No</v>
      </c>
      <c r="D665" t="e">
        <f>VLOOKUP(J665,'Ref2'!C:E,3,0)</f>
        <v>#N/A</v>
      </c>
      <c r="E665">
        <v>47</v>
      </c>
      <c r="I665" t="e">
        <f>VLOOKUP(J665,Ref!L:M,2,0)</f>
        <v>#N/A</v>
      </c>
      <c r="J665" t="s">
        <v>1478</v>
      </c>
      <c r="K665" t="s">
        <v>411</v>
      </c>
      <c r="L665" t="s">
        <v>774</v>
      </c>
      <c r="M665" t="s">
        <v>34</v>
      </c>
      <c r="N665" t="s">
        <v>16</v>
      </c>
      <c r="R665">
        <v>21710</v>
      </c>
      <c r="S665">
        <v>21710</v>
      </c>
    </row>
    <row r="666" spans="1:19" x14ac:dyDescent="0.3">
      <c r="A666">
        <v>2018</v>
      </c>
      <c r="C666" t="str">
        <f>IF(GETPIVOTDATA("PS % recovery",Sheet4!$B$5,"Parish Name",K666)&gt;99.949%,"OK","No")</f>
        <v>No</v>
      </c>
      <c r="D666" t="e">
        <f>VLOOKUP(J666,'Ref2'!C:E,3,0)</f>
        <v>#N/A</v>
      </c>
      <c r="E666">
        <v>153</v>
      </c>
      <c r="I666" t="e">
        <f>VLOOKUP(J666,Ref!L:M,2,0)</f>
        <v>#N/A</v>
      </c>
      <c r="J666" t="s">
        <v>1480</v>
      </c>
      <c r="K666" t="s">
        <v>412</v>
      </c>
      <c r="L666" t="s">
        <v>784</v>
      </c>
      <c r="M666" t="s">
        <v>34</v>
      </c>
      <c r="N666" t="s">
        <v>16</v>
      </c>
      <c r="R666">
        <v>39486</v>
      </c>
      <c r="S666">
        <v>39486</v>
      </c>
    </row>
    <row r="667" spans="1:19" x14ac:dyDescent="0.3">
      <c r="A667">
        <v>2018</v>
      </c>
      <c r="C667" t="str">
        <f>IF(GETPIVOTDATA("PS % recovery",Sheet4!$B$5,"Parish Name",K667)&gt;99.949%,"OK","No")</f>
        <v>No</v>
      </c>
      <c r="D667" t="e">
        <f>VLOOKUP(J667,'Ref2'!C:E,3,0)</f>
        <v>#N/A</v>
      </c>
      <c r="E667">
        <v>124</v>
      </c>
      <c r="I667" t="e">
        <f>VLOOKUP(J667,Ref!L:M,2,0)</f>
        <v>#N/A</v>
      </c>
      <c r="J667" t="s">
        <v>1482</v>
      </c>
      <c r="K667" t="s">
        <v>391</v>
      </c>
      <c r="L667" t="s">
        <v>772</v>
      </c>
      <c r="M667" t="s">
        <v>34</v>
      </c>
      <c r="N667" t="s">
        <v>16</v>
      </c>
      <c r="R667">
        <v>40750</v>
      </c>
      <c r="S667">
        <v>30396.75</v>
      </c>
    </row>
    <row r="668" spans="1:19" x14ac:dyDescent="0.3">
      <c r="A668">
        <v>2018</v>
      </c>
      <c r="C668" t="str">
        <f>IF(GETPIVOTDATA("PS % recovery",Sheet4!$B$5,"Parish Name",K668)&gt;99.949%,"OK","No")</f>
        <v>No</v>
      </c>
      <c r="D668" t="e">
        <f>VLOOKUP(J668,'Ref2'!C:E,3,0)</f>
        <v>#N/A</v>
      </c>
      <c r="E668">
        <v>128</v>
      </c>
      <c r="I668" t="e">
        <f>VLOOKUP(J668,Ref!L:M,2,0)</f>
        <v>#N/A</v>
      </c>
      <c r="J668" t="s">
        <v>1484</v>
      </c>
      <c r="K668" t="s">
        <v>403</v>
      </c>
      <c r="L668" t="s">
        <v>772</v>
      </c>
      <c r="M668" t="s">
        <v>34</v>
      </c>
      <c r="N668" t="s">
        <v>16</v>
      </c>
      <c r="R668">
        <v>24247</v>
      </c>
      <c r="S668">
        <v>24247</v>
      </c>
    </row>
    <row r="669" spans="1:19" x14ac:dyDescent="0.3">
      <c r="A669">
        <v>2018</v>
      </c>
      <c r="C669" t="str">
        <f>IF(GETPIVOTDATA("PS % recovery",Sheet4!$B$5,"Parish Name",K669)&gt;99.949%,"OK","No")</f>
        <v>OK</v>
      </c>
      <c r="D669" t="e">
        <f>VLOOKUP(J669,'Ref2'!C:E,3,0)</f>
        <v>#N/A</v>
      </c>
      <c r="E669">
        <v>153</v>
      </c>
      <c r="I669" t="e">
        <f>VLOOKUP(J669,Ref!L:M,2,0)</f>
        <v>#N/A</v>
      </c>
      <c r="J669" t="s">
        <v>1486</v>
      </c>
      <c r="K669" t="s">
        <v>410</v>
      </c>
      <c r="L669" t="s">
        <v>772</v>
      </c>
      <c r="M669" t="s">
        <v>34</v>
      </c>
      <c r="N669" t="s">
        <v>16</v>
      </c>
      <c r="R669">
        <v>5359</v>
      </c>
      <c r="S669">
        <v>5359</v>
      </c>
    </row>
    <row r="670" spans="1:19" x14ac:dyDescent="0.3">
      <c r="A670">
        <v>2018</v>
      </c>
      <c r="C670" t="str">
        <f>IF(GETPIVOTDATA("PS % recovery",Sheet4!$B$5,"Parish Name",K670)&gt;99.949%,"OK","No")</f>
        <v>OK</v>
      </c>
      <c r="D670" t="e">
        <f>VLOOKUP(J670,'Ref2'!C:E,3,0)</f>
        <v>#N/A</v>
      </c>
      <c r="E670">
        <v>153</v>
      </c>
      <c r="I670" t="e">
        <f>VLOOKUP(J670,Ref!L:M,2,0)</f>
        <v>#N/A</v>
      </c>
      <c r="J670" t="s">
        <v>1488</v>
      </c>
      <c r="K670" t="s">
        <v>394</v>
      </c>
      <c r="L670" t="s">
        <v>776</v>
      </c>
      <c r="M670" t="s">
        <v>34</v>
      </c>
      <c r="N670" t="s">
        <v>16</v>
      </c>
      <c r="R670">
        <v>54059</v>
      </c>
      <c r="S670">
        <v>54059</v>
      </c>
    </row>
    <row r="671" spans="1:19" x14ac:dyDescent="0.3">
      <c r="A671">
        <v>2019</v>
      </c>
      <c r="C671" t="str">
        <f>IF(GETPIVOTDATA("PS % recovery",Sheet4!$B$5,"Parish Name",K671)&gt;99.949%,"OK","No")</f>
        <v>OK</v>
      </c>
      <c r="D671" t="e">
        <f>VLOOKUP(J671,'Ref2'!C:E,3,0)</f>
        <v>#N/A</v>
      </c>
      <c r="E671">
        <v>153</v>
      </c>
      <c r="I671" t="e">
        <f>VLOOKUP(J671,Ref!L:M,2,0)</f>
        <v>#N/A</v>
      </c>
      <c r="J671" t="s">
        <v>859</v>
      </c>
      <c r="K671" t="s">
        <v>60</v>
      </c>
      <c r="L671" t="s">
        <v>419</v>
      </c>
      <c r="M671" t="s">
        <v>17</v>
      </c>
      <c r="N671" t="s">
        <v>14</v>
      </c>
      <c r="R671">
        <v>10778</v>
      </c>
      <c r="S671">
        <v>10778</v>
      </c>
    </row>
    <row r="672" spans="1:19" x14ac:dyDescent="0.3">
      <c r="A672">
        <v>2019</v>
      </c>
      <c r="C672" t="str">
        <f>IF(GETPIVOTDATA("PS % recovery",Sheet4!$B$5,"Parish Name",K672)&gt;99.949%,"OK","No")</f>
        <v>OK</v>
      </c>
      <c r="D672" t="e">
        <f>VLOOKUP(J672,'Ref2'!C:E,3,0)</f>
        <v>#N/A</v>
      </c>
      <c r="E672">
        <v>153</v>
      </c>
      <c r="I672" t="e">
        <f>VLOOKUP(J672,Ref!L:M,2,0)</f>
        <v>#N/A</v>
      </c>
      <c r="J672" t="s">
        <v>861</v>
      </c>
      <c r="K672" t="s">
        <v>67</v>
      </c>
      <c r="L672" t="s">
        <v>419</v>
      </c>
      <c r="M672" t="s">
        <v>17</v>
      </c>
      <c r="N672" t="s">
        <v>14</v>
      </c>
      <c r="R672">
        <v>99022</v>
      </c>
      <c r="S672">
        <v>99022</v>
      </c>
    </row>
    <row r="673" spans="1:19" x14ac:dyDescent="0.3">
      <c r="A673">
        <v>2019</v>
      </c>
      <c r="C673" t="str">
        <f>IF(GETPIVOTDATA("PS % recovery",Sheet4!$B$5,"Parish Name",K673)&gt;99.949%,"OK","No")</f>
        <v>OK</v>
      </c>
      <c r="D673" t="e">
        <f>VLOOKUP(J673,'Ref2'!C:E,3,0)</f>
        <v>#N/A</v>
      </c>
      <c r="E673">
        <v>153</v>
      </c>
      <c r="I673" t="e">
        <f>VLOOKUP(J673,Ref!L:M,2,0)</f>
        <v>#N/A</v>
      </c>
      <c r="J673" t="s">
        <v>791</v>
      </c>
      <c r="K673" t="s">
        <v>61</v>
      </c>
      <c r="L673" t="s">
        <v>415</v>
      </c>
      <c r="M673" t="s">
        <v>17</v>
      </c>
      <c r="N673" t="s">
        <v>14</v>
      </c>
      <c r="R673">
        <v>127678</v>
      </c>
      <c r="S673">
        <v>127678</v>
      </c>
    </row>
    <row r="674" spans="1:19" x14ac:dyDescent="0.3">
      <c r="A674">
        <v>2019</v>
      </c>
      <c r="C674" t="str">
        <f>IF(GETPIVOTDATA("PS % recovery",Sheet4!$B$5,"Parish Name",K674)&gt;99.949%,"OK","No")</f>
        <v>OK</v>
      </c>
      <c r="D674" t="e">
        <f>VLOOKUP(J674,'Ref2'!C:E,3,0)</f>
        <v>#N/A</v>
      </c>
      <c r="E674">
        <v>328</v>
      </c>
      <c r="I674" t="e">
        <f>VLOOKUP(J674,Ref!L:M,2,0)</f>
        <v>#N/A</v>
      </c>
      <c r="J674" t="s">
        <v>864</v>
      </c>
      <c r="K674" t="s">
        <v>62</v>
      </c>
      <c r="L674" t="s">
        <v>415</v>
      </c>
      <c r="M674" t="s">
        <v>17</v>
      </c>
      <c r="N674" t="s">
        <v>14</v>
      </c>
      <c r="R674">
        <v>21467</v>
      </c>
      <c r="S674">
        <v>21467</v>
      </c>
    </row>
    <row r="675" spans="1:19" x14ac:dyDescent="0.3">
      <c r="A675">
        <v>2019</v>
      </c>
      <c r="C675" t="str">
        <f>IF(GETPIVOTDATA("PS % recovery",Sheet4!$B$5,"Parish Name",K675)&gt;99.949%,"OK","No")</f>
        <v>OK</v>
      </c>
      <c r="D675" t="e">
        <f>VLOOKUP(J675,'Ref2'!C:E,3,0)</f>
        <v>#N/A</v>
      </c>
      <c r="E675">
        <v>153</v>
      </c>
      <c r="I675" t="e">
        <f>VLOOKUP(J675,Ref!L:M,2,0)</f>
        <v>#N/A</v>
      </c>
      <c r="J675" t="s">
        <v>866</v>
      </c>
      <c r="K675" t="s">
        <v>63</v>
      </c>
      <c r="L675" t="s">
        <v>415</v>
      </c>
      <c r="M675" t="s">
        <v>17</v>
      </c>
      <c r="N675" t="s">
        <v>14</v>
      </c>
      <c r="R675">
        <v>37364</v>
      </c>
      <c r="S675">
        <v>37364</v>
      </c>
    </row>
    <row r="676" spans="1:19" x14ac:dyDescent="0.3">
      <c r="A676">
        <v>2019</v>
      </c>
      <c r="C676" t="str">
        <f>IF(GETPIVOTDATA("PS % recovery",Sheet4!$B$5,"Parish Name",K676)&gt;99.949%,"OK","No")</f>
        <v>OK</v>
      </c>
      <c r="D676" t="e">
        <f>VLOOKUP(J676,'Ref2'!C:E,3,0)</f>
        <v>#N/A</v>
      </c>
      <c r="E676">
        <v>153</v>
      </c>
      <c r="I676" t="e">
        <f>VLOOKUP(J676,Ref!L:M,2,0)</f>
        <v>#N/A</v>
      </c>
      <c r="J676" t="s">
        <v>868</v>
      </c>
      <c r="K676" t="s">
        <v>64</v>
      </c>
      <c r="L676" t="s">
        <v>415</v>
      </c>
      <c r="M676" t="s">
        <v>17</v>
      </c>
      <c r="N676" t="s">
        <v>14</v>
      </c>
      <c r="R676">
        <v>7190</v>
      </c>
      <c r="S676">
        <v>7190</v>
      </c>
    </row>
    <row r="677" spans="1:19" x14ac:dyDescent="0.3">
      <c r="A677">
        <v>2019</v>
      </c>
      <c r="C677" t="str">
        <f>IF(GETPIVOTDATA("PS % recovery",Sheet4!$B$5,"Parish Name",K677)&gt;99.949%,"OK","No")</f>
        <v>OK</v>
      </c>
      <c r="D677" t="e">
        <f>VLOOKUP(J677,'Ref2'!C:E,3,0)</f>
        <v>#N/A</v>
      </c>
      <c r="E677">
        <v>153</v>
      </c>
      <c r="I677" t="e">
        <f>VLOOKUP(J677,Ref!L:M,2,0)</f>
        <v>#N/A</v>
      </c>
      <c r="J677" t="s">
        <v>793</v>
      </c>
      <c r="K677" t="s">
        <v>66</v>
      </c>
      <c r="L677" t="s">
        <v>415</v>
      </c>
      <c r="M677" t="s">
        <v>17</v>
      </c>
      <c r="N677" t="s">
        <v>14</v>
      </c>
      <c r="R677">
        <v>43738</v>
      </c>
      <c r="S677">
        <v>43738</v>
      </c>
    </row>
    <row r="678" spans="1:19" x14ac:dyDescent="0.3">
      <c r="A678">
        <v>2019</v>
      </c>
      <c r="C678" t="str">
        <f>IF(GETPIVOTDATA("PS % recovery",Sheet4!$B$5,"Parish Name",K678)&gt;99.949%,"OK","No")</f>
        <v>OK</v>
      </c>
      <c r="D678" t="e">
        <f>VLOOKUP(J678,'Ref2'!C:E,3,0)</f>
        <v>#N/A</v>
      </c>
      <c r="E678">
        <v>153</v>
      </c>
      <c r="I678" t="e">
        <f>VLOOKUP(J678,Ref!L:M,2,0)</f>
        <v>#N/A</v>
      </c>
      <c r="J678" t="s">
        <v>871</v>
      </c>
      <c r="K678" t="s">
        <v>65</v>
      </c>
      <c r="L678" t="s">
        <v>417</v>
      </c>
      <c r="M678" t="s">
        <v>17</v>
      </c>
      <c r="N678" t="s">
        <v>14</v>
      </c>
      <c r="R678">
        <v>54564</v>
      </c>
      <c r="S678">
        <v>54564</v>
      </c>
    </row>
    <row r="679" spans="1:19" x14ac:dyDescent="0.3">
      <c r="A679">
        <v>2019</v>
      </c>
      <c r="C679" t="str">
        <f>IF(GETPIVOTDATA("PS % recovery",Sheet4!$B$5,"Parish Name",K679)&gt;99.949%,"OK","No")</f>
        <v>No</v>
      </c>
      <c r="D679" t="e">
        <f>VLOOKUP(J679,'Ref2'!C:E,3,0)</f>
        <v>#N/A</v>
      </c>
      <c r="E679">
        <v>153</v>
      </c>
      <c r="I679" t="e">
        <f>VLOOKUP(J679,Ref!L:M,2,0)</f>
        <v>#N/A</v>
      </c>
      <c r="J679" t="s">
        <v>873</v>
      </c>
      <c r="K679" t="s">
        <v>68</v>
      </c>
      <c r="L679" t="s">
        <v>421</v>
      </c>
      <c r="M679" t="s">
        <v>17</v>
      </c>
      <c r="N679" t="s">
        <v>14</v>
      </c>
      <c r="R679">
        <v>161639</v>
      </c>
      <c r="S679">
        <v>161639</v>
      </c>
    </row>
    <row r="680" spans="1:19" x14ac:dyDescent="0.3">
      <c r="A680">
        <v>2019</v>
      </c>
      <c r="C680" t="str">
        <f>IF(GETPIVOTDATA("PS % recovery",Sheet4!$B$5,"Parish Name",K680)&gt;99.949%,"OK","No")</f>
        <v>No</v>
      </c>
      <c r="D680" t="e">
        <f>VLOOKUP(J680,'Ref2'!C:E,3,0)</f>
        <v>#N/A</v>
      </c>
      <c r="E680">
        <v>106</v>
      </c>
      <c r="I680" t="e">
        <f>VLOOKUP(J680,Ref!L:M,2,0)</f>
        <v>#N/A</v>
      </c>
      <c r="J680" t="s">
        <v>875</v>
      </c>
      <c r="K680" t="s">
        <v>69</v>
      </c>
      <c r="L680" t="s">
        <v>417</v>
      </c>
      <c r="M680" t="s">
        <v>17</v>
      </c>
      <c r="N680" t="s">
        <v>14</v>
      </c>
      <c r="R680">
        <v>32589</v>
      </c>
      <c r="S680">
        <v>32589</v>
      </c>
    </row>
    <row r="681" spans="1:19" x14ac:dyDescent="0.3">
      <c r="A681">
        <v>2019</v>
      </c>
      <c r="C681" t="str">
        <f>IF(GETPIVOTDATA("PS % recovery",Sheet4!$B$5,"Parish Name",K681)&gt;99.949%,"OK","No")</f>
        <v>OK</v>
      </c>
      <c r="D681" t="e">
        <f>VLOOKUP(J681,'Ref2'!C:E,3,0)</f>
        <v>#N/A</v>
      </c>
      <c r="E681">
        <v>153</v>
      </c>
      <c r="I681" t="e">
        <f>VLOOKUP(J681,Ref!L:M,2,0)</f>
        <v>#N/A</v>
      </c>
      <c r="J681" t="s">
        <v>877</v>
      </c>
      <c r="K681" t="s">
        <v>71</v>
      </c>
      <c r="L681" t="s">
        <v>433</v>
      </c>
      <c r="M681" t="s">
        <v>20</v>
      </c>
      <c r="N681" t="s">
        <v>14</v>
      </c>
      <c r="R681">
        <v>5719</v>
      </c>
      <c r="S681">
        <v>5719</v>
      </c>
    </row>
    <row r="682" spans="1:19" x14ac:dyDescent="0.3">
      <c r="A682">
        <v>2019</v>
      </c>
      <c r="C682" t="str">
        <f>IF(GETPIVOTDATA("PS % recovery",Sheet4!$B$5,"Parish Name",K682)&gt;99.949%,"OK","No")</f>
        <v>No</v>
      </c>
      <c r="D682" t="e">
        <f>VLOOKUP(J682,'Ref2'!C:E,3,0)</f>
        <v>#N/A</v>
      </c>
      <c r="E682">
        <v>16</v>
      </c>
      <c r="I682" t="e">
        <f>VLOOKUP(J682,Ref!L:M,2,0)</f>
        <v>#N/A</v>
      </c>
      <c r="J682" t="s">
        <v>879</v>
      </c>
      <c r="K682" t="s">
        <v>79</v>
      </c>
      <c r="L682" t="s">
        <v>433</v>
      </c>
      <c r="M682" t="s">
        <v>20</v>
      </c>
      <c r="N682" t="s">
        <v>14</v>
      </c>
      <c r="R682">
        <v>6109</v>
      </c>
      <c r="S682">
        <v>3200</v>
      </c>
    </row>
    <row r="683" spans="1:19" x14ac:dyDescent="0.3">
      <c r="A683">
        <v>2019</v>
      </c>
      <c r="C683" t="str">
        <f>IF(GETPIVOTDATA("PS % recovery",Sheet4!$B$5,"Parish Name",K683)&gt;99.949%,"OK","No")</f>
        <v>No</v>
      </c>
      <c r="D683" t="e">
        <f>VLOOKUP(J683,'Ref2'!C:E,3,0)</f>
        <v>#N/A</v>
      </c>
      <c r="E683">
        <v>104</v>
      </c>
      <c r="I683" t="e">
        <f>VLOOKUP(J683,Ref!L:M,2,0)</f>
        <v>#N/A</v>
      </c>
      <c r="J683" t="s">
        <v>881</v>
      </c>
      <c r="K683" t="s">
        <v>72</v>
      </c>
      <c r="L683" t="s">
        <v>423</v>
      </c>
      <c r="M683" t="s">
        <v>20</v>
      </c>
      <c r="N683" t="s">
        <v>14</v>
      </c>
      <c r="R683">
        <v>266397</v>
      </c>
      <c r="S683">
        <v>266397</v>
      </c>
    </row>
    <row r="684" spans="1:19" x14ac:dyDescent="0.3">
      <c r="A684">
        <v>2019</v>
      </c>
      <c r="C684" t="str">
        <f>IF(GETPIVOTDATA("PS % recovery",Sheet4!$B$5,"Parish Name",K684)&gt;99.949%,"OK","No")</f>
        <v>No</v>
      </c>
      <c r="D684" t="e">
        <f>VLOOKUP(J684,'Ref2'!C:E,3,0)</f>
        <v>#N/A</v>
      </c>
      <c r="E684">
        <v>56</v>
      </c>
      <c r="I684" t="str">
        <f>VLOOKUP(J684,Ref!L:M,2,0)</f>
        <v>Yes</v>
      </c>
      <c r="J684" t="s">
        <v>891</v>
      </c>
      <c r="K684" t="s">
        <v>73</v>
      </c>
      <c r="L684" t="s">
        <v>425</v>
      </c>
      <c r="M684" t="s">
        <v>20</v>
      </c>
      <c r="N684" t="s">
        <v>14</v>
      </c>
      <c r="R684">
        <v>4607</v>
      </c>
      <c r="S684">
        <v>3953.25</v>
      </c>
    </row>
    <row r="685" spans="1:19" x14ac:dyDescent="0.3">
      <c r="A685">
        <v>2019</v>
      </c>
      <c r="C685" t="str">
        <f>IF(GETPIVOTDATA("PS % recovery",Sheet4!$B$5,"Parish Name",K685)&gt;99.949%,"OK","No")</f>
        <v>OK</v>
      </c>
      <c r="D685" t="e">
        <f>VLOOKUP(J685,'Ref2'!C:E,3,0)</f>
        <v>#N/A</v>
      </c>
      <c r="E685">
        <v>153</v>
      </c>
      <c r="I685" t="e">
        <f>VLOOKUP(J685,Ref!L:M,2,0)</f>
        <v>#N/A</v>
      </c>
      <c r="J685" t="s">
        <v>893</v>
      </c>
      <c r="K685" t="s">
        <v>75</v>
      </c>
      <c r="L685" t="s">
        <v>425</v>
      </c>
      <c r="M685" t="s">
        <v>20</v>
      </c>
      <c r="N685" t="s">
        <v>14</v>
      </c>
      <c r="R685">
        <v>43245</v>
      </c>
      <c r="S685">
        <v>43245</v>
      </c>
    </row>
    <row r="686" spans="1:19" x14ac:dyDescent="0.3">
      <c r="A686">
        <v>2019</v>
      </c>
      <c r="C686" t="str">
        <f>IF(GETPIVOTDATA("PS % recovery",Sheet4!$B$5,"Parish Name",K686)&gt;99.949%,"OK","No")</f>
        <v>No</v>
      </c>
      <c r="D686" t="e">
        <f>VLOOKUP(J686,'Ref2'!C:E,3,0)</f>
        <v>#N/A</v>
      </c>
      <c r="E686">
        <v>57</v>
      </c>
      <c r="I686" t="e">
        <f>VLOOKUP(J686,Ref!L:M,2,0)</f>
        <v>#N/A</v>
      </c>
      <c r="J686" t="s">
        <v>818</v>
      </c>
      <c r="K686" t="s">
        <v>76</v>
      </c>
      <c r="L686" t="s">
        <v>427</v>
      </c>
      <c r="M686" t="s">
        <v>20</v>
      </c>
      <c r="N686" t="s">
        <v>14</v>
      </c>
      <c r="R686">
        <v>19158</v>
      </c>
      <c r="S686">
        <v>19158</v>
      </c>
    </row>
    <row r="687" spans="1:19" x14ac:dyDescent="0.3">
      <c r="A687">
        <v>2019</v>
      </c>
      <c r="C687" t="str">
        <f>IF(GETPIVOTDATA("PS % recovery",Sheet4!$B$5,"Parish Name",K687)&gt;99.949%,"OK","No")</f>
        <v>No</v>
      </c>
      <c r="D687" t="e">
        <f>VLOOKUP(J687,'Ref2'!C:E,3,0)</f>
        <v>#N/A</v>
      </c>
      <c r="E687">
        <v>51</v>
      </c>
      <c r="I687" t="e">
        <f>VLOOKUP(J687,Ref!L:M,2,0)</f>
        <v>#N/A</v>
      </c>
      <c r="J687" t="s">
        <v>822</v>
      </c>
      <c r="K687" t="s">
        <v>81</v>
      </c>
      <c r="L687" t="s">
        <v>427</v>
      </c>
      <c r="M687" t="s">
        <v>20</v>
      </c>
      <c r="N687" t="s">
        <v>14</v>
      </c>
      <c r="R687">
        <v>19125</v>
      </c>
      <c r="S687">
        <v>14343.75</v>
      </c>
    </row>
    <row r="688" spans="1:19" x14ac:dyDescent="0.3">
      <c r="A688">
        <v>2019</v>
      </c>
      <c r="C688" t="str">
        <f>IF(GETPIVOTDATA("PS % recovery",Sheet4!$B$5,"Parish Name",K688)&gt;99.949%,"OK","No")</f>
        <v>OK</v>
      </c>
      <c r="D688" t="e">
        <f>VLOOKUP(J688,'Ref2'!C:E,3,0)</f>
        <v>#N/A</v>
      </c>
      <c r="E688">
        <v>153</v>
      </c>
      <c r="I688" t="e">
        <f>VLOOKUP(J688,Ref!L:M,2,0)</f>
        <v>#N/A</v>
      </c>
      <c r="J688" t="s">
        <v>819</v>
      </c>
      <c r="K688" t="s">
        <v>78</v>
      </c>
      <c r="L688" t="s">
        <v>427</v>
      </c>
      <c r="M688" t="s">
        <v>20</v>
      </c>
      <c r="N688" t="s">
        <v>14</v>
      </c>
      <c r="R688">
        <v>17081</v>
      </c>
      <c r="S688">
        <v>17081</v>
      </c>
    </row>
    <row r="689" spans="1:19" x14ac:dyDescent="0.3">
      <c r="A689">
        <v>2019</v>
      </c>
      <c r="C689" t="str">
        <f>IF(GETPIVOTDATA("PS % recovery",Sheet4!$B$5,"Parish Name",K689)&gt;99.949%,"OK","No")</f>
        <v>No</v>
      </c>
      <c r="D689" t="e">
        <f>VLOOKUP(J689,'Ref2'!C:E,3,0)</f>
        <v>#N/A</v>
      </c>
      <c r="E689">
        <v>10</v>
      </c>
      <c r="I689" t="e">
        <f>VLOOKUP(J689,Ref!L:M,2,0)</f>
        <v>#N/A</v>
      </c>
      <c r="J689" t="s">
        <v>898</v>
      </c>
      <c r="K689" t="s">
        <v>82</v>
      </c>
      <c r="L689" t="s">
        <v>429</v>
      </c>
      <c r="M689" t="s">
        <v>20</v>
      </c>
      <c r="N689" t="s">
        <v>14</v>
      </c>
      <c r="R689">
        <v>49035</v>
      </c>
      <c r="S689">
        <v>24000</v>
      </c>
    </row>
    <row r="690" spans="1:19" x14ac:dyDescent="0.3">
      <c r="A690">
        <v>2019</v>
      </c>
      <c r="C690" t="str">
        <f>IF(GETPIVOTDATA("PS % recovery",Sheet4!$B$5,"Parish Name",K690)&gt;99.949%,"OK","No")</f>
        <v>OK</v>
      </c>
      <c r="D690" t="e">
        <f>VLOOKUP(J690,'Ref2'!C:E,3,0)</f>
        <v>#N/A</v>
      </c>
      <c r="E690">
        <v>153</v>
      </c>
      <c r="I690" t="str">
        <f>VLOOKUP(J690,Ref!L:M,2,0)</f>
        <v>Yes</v>
      </c>
      <c r="J690" t="s">
        <v>900</v>
      </c>
      <c r="K690" t="s">
        <v>77</v>
      </c>
      <c r="L690" t="s">
        <v>429</v>
      </c>
      <c r="M690" t="s">
        <v>20</v>
      </c>
      <c r="N690" t="s">
        <v>14</v>
      </c>
      <c r="R690">
        <v>71884</v>
      </c>
      <c r="S690">
        <v>71884</v>
      </c>
    </row>
    <row r="691" spans="1:19" x14ac:dyDescent="0.3">
      <c r="A691">
        <v>2019</v>
      </c>
      <c r="C691" t="str">
        <f>IF(GETPIVOTDATA("PS % recovery",Sheet4!$B$5,"Parish Name",K691)&gt;99.949%,"OK","No")</f>
        <v>OK</v>
      </c>
      <c r="D691" t="e">
        <f>VLOOKUP(J691,'Ref2'!C:E,3,0)</f>
        <v>#N/A</v>
      </c>
      <c r="E691">
        <v>153</v>
      </c>
      <c r="I691" t="e">
        <f>VLOOKUP(J691,Ref!L:M,2,0)</f>
        <v>#N/A</v>
      </c>
      <c r="J691" t="s">
        <v>902</v>
      </c>
      <c r="K691" t="s">
        <v>92</v>
      </c>
      <c r="L691" t="s">
        <v>429</v>
      </c>
      <c r="M691" t="s">
        <v>20</v>
      </c>
      <c r="N691" t="s">
        <v>14</v>
      </c>
      <c r="R691">
        <v>21532</v>
      </c>
      <c r="S691">
        <v>21532</v>
      </c>
    </row>
    <row r="692" spans="1:19" x14ac:dyDescent="0.3">
      <c r="A692">
        <v>2019</v>
      </c>
      <c r="C692" t="str">
        <f>IF(GETPIVOTDATA("PS % recovery",Sheet4!$B$5,"Parish Name",K692)&gt;99.949%,"OK","No")</f>
        <v>OK</v>
      </c>
      <c r="D692" t="e">
        <f>VLOOKUP(J692,'Ref2'!C:E,3,0)</f>
        <v>#N/A</v>
      </c>
      <c r="E692">
        <v>153</v>
      </c>
      <c r="I692" t="e">
        <f>VLOOKUP(J692,Ref!L:M,2,0)</f>
        <v>#N/A</v>
      </c>
      <c r="J692" t="s">
        <v>821</v>
      </c>
      <c r="K692" t="s">
        <v>80</v>
      </c>
      <c r="L692" t="s">
        <v>431</v>
      </c>
      <c r="M692" t="s">
        <v>20</v>
      </c>
      <c r="N692" t="s">
        <v>14</v>
      </c>
      <c r="R692">
        <v>66884</v>
      </c>
      <c r="S692">
        <v>66884</v>
      </c>
    </row>
    <row r="693" spans="1:19" x14ac:dyDescent="0.3">
      <c r="A693">
        <v>2019</v>
      </c>
      <c r="C693" t="str">
        <f>IF(GETPIVOTDATA("PS % recovery",Sheet4!$B$5,"Parish Name",K693)&gt;99.949%,"OK","No")</f>
        <v>OK</v>
      </c>
      <c r="D693" t="e">
        <f>VLOOKUP(J693,'Ref2'!C:E,3,0)</f>
        <v>#N/A</v>
      </c>
      <c r="E693">
        <v>153</v>
      </c>
      <c r="I693" t="e">
        <f>VLOOKUP(J693,Ref!L:M,2,0)</f>
        <v>#N/A</v>
      </c>
      <c r="J693" t="s">
        <v>905</v>
      </c>
      <c r="K693" t="s">
        <v>83</v>
      </c>
      <c r="L693" t="s">
        <v>425</v>
      </c>
      <c r="M693" t="s">
        <v>20</v>
      </c>
      <c r="N693" t="s">
        <v>14</v>
      </c>
      <c r="R693">
        <v>24762</v>
      </c>
      <c r="S693">
        <v>24762</v>
      </c>
    </row>
    <row r="694" spans="1:19" x14ac:dyDescent="0.3">
      <c r="A694">
        <v>2019</v>
      </c>
      <c r="C694" t="str">
        <f>IF(GETPIVOTDATA("PS % recovery",Sheet4!$B$5,"Parish Name",K694)&gt;99.949%,"OK","No")</f>
        <v>OK</v>
      </c>
      <c r="D694" t="e">
        <f>VLOOKUP(J694,'Ref2'!C:E,3,0)</f>
        <v>#N/A</v>
      </c>
      <c r="E694">
        <v>330</v>
      </c>
      <c r="I694" t="e">
        <f>VLOOKUP(J694,Ref!L:M,2,0)</f>
        <v>#N/A</v>
      </c>
      <c r="J694" t="s">
        <v>907</v>
      </c>
      <c r="K694" t="s">
        <v>84</v>
      </c>
      <c r="L694" t="s">
        <v>435</v>
      </c>
      <c r="M694" t="s">
        <v>20</v>
      </c>
      <c r="N694" t="s">
        <v>14</v>
      </c>
      <c r="R694">
        <v>1574</v>
      </c>
      <c r="S694">
        <v>1574</v>
      </c>
    </row>
    <row r="695" spans="1:19" x14ac:dyDescent="0.3">
      <c r="A695">
        <v>2019</v>
      </c>
      <c r="C695" t="str">
        <f>IF(GETPIVOTDATA("PS % recovery",Sheet4!$B$5,"Parish Name",K695)&gt;99.949%,"OK","No")</f>
        <v>OK</v>
      </c>
      <c r="D695" t="e">
        <f>VLOOKUP(J695,'Ref2'!C:E,3,0)</f>
        <v>#N/A</v>
      </c>
      <c r="E695">
        <v>153</v>
      </c>
      <c r="I695" t="e">
        <f>VLOOKUP(J695,Ref!L:M,2,0)</f>
        <v>#N/A</v>
      </c>
      <c r="J695" t="s">
        <v>909</v>
      </c>
      <c r="K695" t="s">
        <v>86</v>
      </c>
      <c r="L695" t="s">
        <v>433</v>
      </c>
      <c r="M695" t="s">
        <v>20</v>
      </c>
      <c r="N695" t="s">
        <v>14</v>
      </c>
      <c r="R695">
        <v>39963</v>
      </c>
      <c r="S695">
        <v>39963</v>
      </c>
    </row>
    <row r="696" spans="1:19" x14ac:dyDescent="0.3">
      <c r="A696">
        <v>2019</v>
      </c>
      <c r="C696" t="str">
        <f>IF(GETPIVOTDATA("PS % recovery",Sheet4!$B$5,"Parish Name",K696)&gt;99.949%,"OK","No")</f>
        <v>OK</v>
      </c>
      <c r="D696" t="e">
        <f>VLOOKUP(J696,'Ref2'!C:E,3,0)</f>
        <v>#N/A</v>
      </c>
      <c r="E696">
        <v>153</v>
      </c>
      <c r="I696" t="e">
        <f>VLOOKUP(J696,Ref!L:M,2,0)</f>
        <v>#N/A</v>
      </c>
      <c r="J696" t="s">
        <v>911</v>
      </c>
      <c r="K696" t="s">
        <v>89</v>
      </c>
      <c r="L696" t="s">
        <v>423</v>
      </c>
      <c r="M696" t="s">
        <v>20</v>
      </c>
      <c r="N696" t="s">
        <v>14</v>
      </c>
      <c r="R696">
        <v>20021</v>
      </c>
      <c r="S696">
        <v>20021</v>
      </c>
    </row>
    <row r="697" spans="1:19" x14ac:dyDescent="0.3">
      <c r="A697">
        <v>2019</v>
      </c>
      <c r="C697" t="str">
        <f>IF(GETPIVOTDATA("PS % recovery",Sheet4!$B$5,"Parish Name",K697)&gt;99.949%,"OK","No")</f>
        <v>OK</v>
      </c>
      <c r="D697" t="e">
        <f>VLOOKUP(J697,'Ref2'!C:E,3,0)</f>
        <v>#N/A</v>
      </c>
      <c r="E697">
        <v>323</v>
      </c>
      <c r="I697" t="e">
        <f>VLOOKUP(J697,Ref!L:M,2,0)</f>
        <v>#N/A</v>
      </c>
      <c r="J697" t="s">
        <v>913</v>
      </c>
      <c r="K697" t="s">
        <v>90</v>
      </c>
      <c r="L697" t="s">
        <v>435</v>
      </c>
      <c r="M697" t="s">
        <v>20</v>
      </c>
      <c r="N697" t="s">
        <v>14</v>
      </c>
      <c r="R697">
        <v>47510</v>
      </c>
      <c r="S697">
        <v>47510</v>
      </c>
    </row>
    <row r="698" spans="1:19" x14ac:dyDescent="0.3">
      <c r="A698">
        <v>2019</v>
      </c>
      <c r="C698" t="str">
        <f>IF(GETPIVOTDATA("PS % recovery",Sheet4!$B$5,"Parish Name",K698)&gt;99.949%,"OK","No")</f>
        <v>OK</v>
      </c>
      <c r="D698" t="e">
        <f>VLOOKUP(J698,'Ref2'!C:E,3,0)</f>
        <v>#N/A</v>
      </c>
      <c r="E698">
        <v>329</v>
      </c>
      <c r="I698" t="str">
        <f>VLOOKUP(J698,Ref!L:M,2,0)</f>
        <v>Yes</v>
      </c>
      <c r="J698" t="s">
        <v>915</v>
      </c>
      <c r="K698" t="s">
        <v>91</v>
      </c>
      <c r="L698" t="s">
        <v>437</v>
      </c>
      <c r="M698" t="s">
        <v>20</v>
      </c>
      <c r="N698" t="s">
        <v>14</v>
      </c>
      <c r="R698">
        <v>39251</v>
      </c>
      <c r="S698">
        <v>39251</v>
      </c>
    </row>
    <row r="699" spans="1:19" x14ac:dyDescent="0.3">
      <c r="A699">
        <v>2019</v>
      </c>
      <c r="C699" t="str">
        <f>IF(GETPIVOTDATA("PS % recovery",Sheet4!$B$5,"Parish Name",K699)&gt;99.949%,"OK","No")</f>
        <v>OK</v>
      </c>
      <c r="D699" t="e">
        <f>VLOOKUP(J699,'Ref2'!C:E,3,0)</f>
        <v>#N/A</v>
      </c>
      <c r="E699">
        <v>153</v>
      </c>
      <c r="I699" t="e">
        <f>VLOOKUP(J699,Ref!L:M,2,0)</f>
        <v>#N/A</v>
      </c>
      <c r="J699" t="s">
        <v>917</v>
      </c>
      <c r="K699" t="s">
        <v>94</v>
      </c>
      <c r="L699" t="s">
        <v>453</v>
      </c>
      <c r="M699" t="s">
        <v>23</v>
      </c>
      <c r="N699" t="s">
        <v>14</v>
      </c>
      <c r="R699">
        <v>47937</v>
      </c>
      <c r="S699">
        <v>47937</v>
      </c>
    </row>
    <row r="700" spans="1:19" x14ac:dyDescent="0.3">
      <c r="A700">
        <v>2019</v>
      </c>
      <c r="C700" t="str">
        <f>IF(GETPIVOTDATA("PS % recovery",Sheet4!$B$5,"Parish Name",K700)&gt;99.949%,"OK","No")</f>
        <v>OK</v>
      </c>
      <c r="D700" t="str">
        <f>VLOOKUP(J700,'Ref2'!C:E,3,0)</f>
        <v>LLF</v>
      </c>
      <c r="E700">
        <v>153</v>
      </c>
      <c r="I700" t="str">
        <f>VLOOKUP(J700,Ref!L:M,2,0)</f>
        <v>Yes</v>
      </c>
      <c r="J700" t="s">
        <v>919</v>
      </c>
      <c r="K700" t="s">
        <v>96</v>
      </c>
      <c r="L700" t="s">
        <v>441</v>
      </c>
      <c r="M700" t="s">
        <v>23</v>
      </c>
      <c r="N700" t="s">
        <v>14</v>
      </c>
      <c r="R700">
        <v>195233</v>
      </c>
      <c r="S700">
        <v>195233</v>
      </c>
    </row>
    <row r="701" spans="1:19" x14ac:dyDescent="0.3">
      <c r="A701">
        <v>2019</v>
      </c>
      <c r="C701" t="str">
        <f>IF(GETPIVOTDATA("PS % recovery",Sheet4!$B$5,"Parish Name",K701)&gt;99.949%,"OK","No")</f>
        <v>OK</v>
      </c>
      <c r="D701" t="str">
        <f>VLOOKUP(J701,'Ref2'!C:E,3,0)</f>
        <v>LLF</v>
      </c>
      <c r="E701">
        <v>153</v>
      </c>
      <c r="I701" t="str">
        <f>VLOOKUP(J701,Ref!L:M,2,0)</f>
        <v>Yes</v>
      </c>
      <c r="J701" t="s">
        <v>921</v>
      </c>
      <c r="K701" t="s">
        <v>97</v>
      </c>
      <c r="L701" t="s">
        <v>443</v>
      </c>
      <c r="M701" t="s">
        <v>23</v>
      </c>
      <c r="N701" t="s">
        <v>14</v>
      </c>
      <c r="R701">
        <v>152405</v>
      </c>
      <c r="S701">
        <v>152405</v>
      </c>
    </row>
    <row r="702" spans="1:19" x14ac:dyDescent="0.3">
      <c r="A702">
        <v>2019</v>
      </c>
      <c r="C702" t="str">
        <f>IF(GETPIVOTDATA("PS % recovery",Sheet4!$B$5,"Parish Name",K702)&gt;99.949%,"OK","No")</f>
        <v>No</v>
      </c>
      <c r="D702" t="e">
        <f>VLOOKUP(J702,'Ref2'!C:E,3,0)</f>
        <v>#N/A</v>
      </c>
      <c r="E702">
        <v>109</v>
      </c>
      <c r="I702" t="e">
        <f>VLOOKUP(J702,Ref!L:M,2,0)</f>
        <v>#N/A</v>
      </c>
      <c r="J702" t="s">
        <v>923</v>
      </c>
      <c r="K702" t="s">
        <v>98</v>
      </c>
      <c r="L702" t="s">
        <v>445</v>
      </c>
      <c r="M702" t="s">
        <v>23</v>
      </c>
      <c r="N702" t="s">
        <v>14</v>
      </c>
      <c r="R702">
        <v>67197</v>
      </c>
      <c r="S702">
        <v>67197</v>
      </c>
    </row>
    <row r="703" spans="1:19" x14ac:dyDescent="0.3">
      <c r="A703">
        <v>2019</v>
      </c>
      <c r="C703" t="str">
        <f>IF(GETPIVOTDATA("PS % recovery",Sheet4!$B$5,"Parish Name",K703)&gt;99.949%,"OK","No")</f>
        <v>OK</v>
      </c>
      <c r="D703" t="e">
        <f>VLOOKUP(J703,'Ref2'!C:E,3,0)</f>
        <v>#N/A</v>
      </c>
      <c r="E703">
        <v>153</v>
      </c>
      <c r="I703" t="e">
        <f>VLOOKUP(J703,Ref!L:M,2,0)</f>
        <v>#N/A</v>
      </c>
      <c r="J703" t="s">
        <v>925</v>
      </c>
      <c r="K703" t="s">
        <v>99</v>
      </c>
      <c r="L703" t="s">
        <v>447</v>
      </c>
      <c r="M703" t="s">
        <v>23</v>
      </c>
      <c r="N703" t="s">
        <v>14</v>
      </c>
      <c r="R703">
        <v>65403</v>
      </c>
      <c r="S703">
        <v>65403</v>
      </c>
    </row>
    <row r="704" spans="1:19" x14ac:dyDescent="0.3">
      <c r="A704">
        <v>2019</v>
      </c>
      <c r="C704" t="str">
        <f>IF(GETPIVOTDATA("PS % recovery",Sheet4!$B$5,"Parish Name",K704)&gt;99.949%,"OK","No")</f>
        <v>OK</v>
      </c>
      <c r="D704" t="e">
        <f>VLOOKUP(J704,'Ref2'!C:E,3,0)</f>
        <v>#N/A</v>
      </c>
      <c r="E704">
        <v>153</v>
      </c>
      <c r="I704" t="e">
        <f>VLOOKUP(J704,Ref!L:M,2,0)</f>
        <v>#N/A</v>
      </c>
      <c r="J704" t="s">
        <v>927</v>
      </c>
      <c r="K704" t="s">
        <v>100</v>
      </c>
      <c r="L704" t="s">
        <v>449</v>
      </c>
      <c r="M704" t="s">
        <v>23</v>
      </c>
      <c r="N704" t="s">
        <v>14</v>
      </c>
      <c r="R704">
        <v>45781</v>
      </c>
      <c r="S704">
        <v>45781</v>
      </c>
    </row>
    <row r="705" spans="1:19" x14ac:dyDescent="0.3">
      <c r="A705">
        <v>2019</v>
      </c>
      <c r="C705" t="str">
        <f>IF(GETPIVOTDATA("PS % recovery",Sheet4!$B$5,"Parish Name",K705)&gt;99.949%,"OK","No")</f>
        <v>OK</v>
      </c>
      <c r="D705" t="e">
        <f>VLOOKUP(J705,'Ref2'!C:E,3,0)</f>
        <v>#N/A</v>
      </c>
      <c r="E705">
        <v>153</v>
      </c>
      <c r="I705" t="e">
        <f>VLOOKUP(J705,Ref!L:M,2,0)</f>
        <v>#N/A</v>
      </c>
      <c r="J705" t="s">
        <v>929</v>
      </c>
      <c r="K705" t="s">
        <v>101</v>
      </c>
      <c r="L705" t="s">
        <v>451</v>
      </c>
      <c r="M705" t="s">
        <v>23</v>
      </c>
      <c r="N705" t="s">
        <v>14</v>
      </c>
      <c r="R705">
        <v>93626</v>
      </c>
      <c r="S705">
        <v>93626</v>
      </c>
    </row>
    <row r="706" spans="1:19" x14ac:dyDescent="0.3">
      <c r="A706">
        <v>2019</v>
      </c>
      <c r="C706" t="str">
        <f>IF(GETPIVOTDATA("PS % recovery",Sheet4!$B$5,"Parish Name",K706)&gt;99.949%,"OK","No")</f>
        <v>OK</v>
      </c>
      <c r="D706" t="e">
        <f>VLOOKUP(J706,'Ref2'!C:E,3,0)</f>
        <v>#N/A</v>
      </c>
      <c r="E706">
        <v>153</v>
      </c>
      <c r="I706" t="e">
        <f>VLOOKUP(J706,Ref!L:M,2,0)</f>
        <v>#N/A</v>
      </c>
      <c r="J706" t="s">
        <v>931</v>
      </c>
      <c r="K706" t="s">
        <v>95</v>
      </c>
      <c r="L706" t="s">
        <v>439</v>
      </c>
      <c r="M706" t="s">
        <v>23</v>
      </c>
      <c r="N706" t="s">
        <v>14</v>
      </c>
      <c r="R706">
        <v>48509</v>
      </c>
      <c r="S706">
        <v>48509</v>
      </c>
    </row>
    <row r="707" spans="1:19" x14ac:dyDescent="0.3">
      <c r="A707">
        <v>2019</v>
      </c>
      <c r="C707" t="str">
        <f>IF(GETPIVOTDATA("PS % recovery",Sheet4!$B$5,"Parish Name",K707)&gt;99.949%,"OK","No")</f>
        <v>No</v>
      </c>
      <c r="D707" t="e">
        <f>VLOOKUP(J707,'Ref2'!C:E,3,0)</f>
        <v>#N/A</v>
      </c>
      <c r="E707">
        <v>88</v>
      </c>
      <c r="I707" t="e">
        <f>VLOOKUP(J707,Ref!L:M,2,0)</f>
        <v>#N/A</v>
      </c>
      <c r="J707" t="s">
        <v>933</v>
      </c>
      <c r="K707" t="s">
        <v>102</v>
      </c>
      <c r="L707" t="s">
        <v>453</v>
      </c>
      <c r="M707" t="s">
        <v>23</v>
      </c>
      <c r="N707" t="s">
        <v>14</v>
      </c>
      <c r="R707">
        <v>45146</v>
      </c>
      <c r="S707">
        <v>42646</v>
      </c>
    </row>
    <row r="708" spans="1:19" x14ac:dyDescent="0.3">
      <c r="A708">
        <v>2019</v>
      </c>
      <c r="C708" t="str">
        <f>IF(GETPIVOTDATA("PS % recovery",Sheet4!$B$5,"Parish Name",K708)&gt;99.949%,"OK","No")</f>
        <v>OK</v>
      </c>
      <c r="D708" t="e">
        <f>VLOOKUP(J708,'Ref2'!C:E,3,0)</f>
        <v>#N/A</v>
      </c>
      <c r="E708">
        <v>153</v>
      </c>
      <c r="I708" t="e">
        <f>VLOOKUP(J708,Ref!L:M,2,0)</f>
        <v>#N/A</v>
      </c>
      <c r="J708" t="s">
        <v>935</v>
      </c>
      <c r="K708" t="s">
        <v>104</v>
      </c>
      <c r="L708" t="s">
        <v>465</v>
      </c>
      <c r="M708" t="s">
        <v>26</v>
      </c>
      <c r="N708" t="s">
        <v>14</v>
      </c>
      <c r="R708">
        <v>76839</v>
      </c>
      <c r="S708">
        <v>76839</v>
      </c>
    </row>
    <row r="709" spans="1:19" x14ac:dyDescent="0.3">
      <c r="A709">
        <v>2019</v>
      </c>
      <c r="C709" t="str">
        <f>IF(GETPIVOTDATA("PS % recovery",Sheet4!$B$5,"Parish Name",K709)&gt;99.949%,"OK","No")</f>
        <v>OK</v>
      </c>
      <c r="D709" t="e">
        <f>VLOOKUP(J709,'Ref2'!C:E,3,0)</f>
        <v>#N/A</v>
      </c>
      <c r="E709">
        <v>153</v>
      </c>
      <c r="I709" t="e">
        <f>VLOOKUP(J709,Ref!L:M,2,0)</f>
        <v>#N/A</v>
      </c>
      <c r="J709" t="s">
        <v>937</v>
      </c>
      <c r="K709" t="s">
        <v>106</v>
      </c>
      <c r="L709" t="s">
        <v>467</v>
      </c>
      <c r="M709" t="s">
        <v>26</v>
      </c>
      <c r="N709" t="s">
        <v>14</v>
      </c>
      <c r="R709">
        <v>64831</v>
      </c>
      <c r="S709">
        <v>64831</v>
      </c>
    </row>
    <row r="710" spans="1:19" x14ac:dyDescent="0.3">
      <c r="A710">
        <v>2019</v>
      </c>
      <c r="C710" t="str">
        <f>IF(GETPIVOTDATA("PS % recovery",Sheet4!$B$5,"Parish Name",K710)&gt;99.949%,"OK","No")</f>
        <v>OK</v>
      </c>
      <c r="D710" t="e">
        <f>VLOOKUP(J710,'Ref2'!C:E,3,0)</f>
        <v>#N/A</v>
      </c>
      <c r="E710">
        <v>153</v>
      </c>
      <c r="I710" t="e">
        <f>VLOOKUP(J710,Ref!L:M,2,0)</f>
        <v>#N/A</v>
      </c>
      <c r="J710" t="s">
        <v>939</v>
      </c>
      <c r="K710" t="s">
        <v>108</v>
      </c>
      <c r="L710" t="s">
        <v>469</v>
      </c>
      <c r="M710" t="s">
        <v>26</v>
      </c>
      <c r="N710" t="s">
        <v>14</v>
      </c>
      <c r="R710">
        <v>62264</v>
      </c>
      <c r="S710">
        <v>62264</v>
      </c>
    </row>
    <row r="711" spans="1:19" x14ac:dyDescent="0.3">
      <c r="A711">
        <v>2019</v>
      </c>
      <c r="C711" t="str">
        <f>IF(GETPIVOTDATA("PS % recovery",Sheet4!$B$5,"Parish Name",K711)&gt;99.949%,"OK","No")</f>
        <v>OK</v>
      </c>
      <c r="D711" t="e">
        <f>VLOOKUP(J711,'Ref2'!C:E,3,0)</f>
        <v>#N/A</v>
      </c>
      <c r="E711">
        <v>153</v>
      </c>
      <c r="I711" t="e">
        <f>VLOOKUP(J711,Ref!L:M,2,0)</f>
        <v>#N/A</v>
      </c>
      <c r="J711" t="s">
        <v>941</v>
      </c>
      <c r="K711" t="s">
        <v>110</v>
      </c>
      <c r="L711" t="s">
        <v>471</v>
      </c>
      <c r="M711" t="s">
        <v>26</v>
      </c>
      <c r="N711" t="s">
        <v>14</v>
      </c>
      <c r="R711">
        <v>74784</v>
      </c>
      <c r="S711">
        <v>74784</v>
      </c>
    </row>
    <row r="712" spans="1:19" x14ac:dyDescent="0.3">
      <c r="A712">
        <v>2019</v>
      </c>
      <c r="C712" t="str">
        <f>IF(GETPIVOTDATA("PS % recovery",Sheet4!$B$5,"Parish Name",K712)&gt;99.949%,"OK","No")</f>
        <v>OK</v>
      </c>
      <c r="D712" t="e">
        <f>VLOOKUP(J712,'Ref2'!C:E,3,0)</f>
        <v>#N/A</v>
      </c>
      <c r="E712">
        <v>153</v>
      </c>
      <c r="I712" t="str">
        <f>VLOOKUP(J712,Ref!L:M,2,0)</f>
        <v>Yes</v>
      </c>
      <c r="J712" t="s">
        <v>943</v>
      </c>
      <c r="K712" t="s">
        <v>112</v>
      </c>
      <c r="L712" t="s">
        <v>473</v>
      </c>
      <c r="M712" t="s">
        <v>26</v>
      </c>
      <c r="N712" t="s">
        <v>14</v>
      </c>
      <c r="R712">
        <v>167204</v>
      </c>
      <c r="S712">
        <v>167204</v>
      </c>
    </row>
    <row r="713" spans="1:19" x14ac:dyDescent="0.3">
      <c r="A713">
        <v>2019</v>
      </c>
      <c r="C713" t="str">
        <f>IF(GETPIVOTDATA("PS % recovery",Sheet4!$B$5,"Parish Name",K713)&gt;99.949%,"OK","No")</f>
        <v>No</v>
      </c>
      <c r="D713" t="e">
        <f>VLOOKUP(J713,'Ref2'!C:E,3,0)</f>
        <v>#N/A</v>
      </c>
      <c r="E713">
        <v>138</v>
      </c>
      <c r="I713" t="e">
        <f>VLOOKUP(J713,Ref!L:M,2,0)</f>
        <v>#N/A</v>
      </c>
      <c r="J713" t="s">
        <v>945</v>
      </c>
      <c r="K713" t="s">
        <v>114</v>
      </c>
      <c r="L713" t="s">
        <v>475</v>
      </c>
      <c r="M713" t="s">
        <v>26</v>
      </c>
      <c r="N713" t="s">
        <v>14</v>
      </c>
      <c r="R713">
        <v>107968</v>
      </c>
      <c r="S713">
        <v>107968</v>
      </c>
    </row>
    <row r="714" spans="1:19" x14ac:dyDescent="0.3">
      <c r="A714">
        <v>2019</v>
      </c>
      <c r="C714" t="str">
        <f>IF(GETPIVOTDATA("PS % recovery",Sheet4!$B$5,"Parish Name",K714)&gt;99.949%,"OK","No")</f>
        <v>OK</v>
      </c>
      <c r="D714" t="e">
        <f>VLOOKUP(J714,'Ref2'!C:E,3,0)</f>
        <v>#N/A</v>
      </c>
      <c r="E714">
        <v>153</v>
      </c>
      <c r="I714" t="e">
        <f>VLOOKUP(J714,Ref!L:M,2,0)</f>
        <v>#N/A</v>
      </c>
      <c r="J714" t="s">
        <v>947</v>
      </c>
      <c r="K714" t="s">
        <v>116</v>
      </c>
      <c r="L714" t="s">
        <v>477</v>
      </c>
      <c r="M714" t="s">
        <v>26</v>
      </c>
      <c r="N714" t="s">
        <v>14</v>
      </c>
      <c r="R714">
        <v>55762</v>
      </c>
      <c r="S714">
        <v>55762</v>
      </c>
    </row>
    <row r="715" spans="1:19" x14ac:dyDescent="0.3">
      <c r="A715">
        <v>2019</v>
      </c>
      <c r="C715" t="str">
        <f>IF(GETPIVOTDATA("PS % recovery",Sheet4!$B$5,"Parish Name",K715)&gt;99.949%,"OK","No")</f>
        <v>OK</v>
      </c>
      <c r="D715" t="e">
        <f>VLOOKUP(J715,'Ref2'!C:E,3,0)</f>
        <v>#N/A</v>
      </c>
      <c r="E715">
        <v>153</v>
      </c>
      <c r="I715" t="e">
        <f>VLOOKUP(J715,Ref!L:M,2,0)</f>
        <v>#N/A</v>
      </c>
      <c r="J715" t="s">
        <v>949</v>
      </c>
      <c r="K715" t="s">
        <v>118</v>
      </c>
      <c r="L715" t="s">
        <v>479</v>
      </c>
      <c r="M715" t="s">
        <v>26</v>
      </c>
      <c r="N715" t="s">
        <v>14</v>
      </c>
      <c r="R715">
        <v>83743</v>
      </c>
      <c r="S715">
        <v>83743</v>
      </c>
    </row>
    <row r="716" spans="1:19" x14ac:dyDescent="0.3">
      <c r="A716">
        <v>2019</v>
      </c>
      <c r="C716" t="str">
        <f>IF(GETPIVOTDATA("PS % recovery",Sheet4!$B$5,"Parish Name",K716)&gt;99.949%,"OK","No")</f>
        <v>OK</v>
      </c>
      <c r="D716" t="e">
        <f>VLOOKUP(J716,'Ref2'!C:E,3,0)</f>
        <v>#N/A</v>
      </c>
      <c r="E716">
        <v>153</v>
      </c>
      <c r="I716" t="e">
        <f>VLOOKUP(J716,Ref!L:M,2,0)</f>
        <v>#N/A</v>
      </c>
      <c r="J716" t="s">
        <v>951</v>
      </c>
      <c r="K716" t="s">
        <v>105</v>
      </c>
      <c r="L716" t="s">
        <v>455</v>
      </c>
      <c r="M716" t="s">
        <v>26</v>
      </c>
      <c r="N716" t="s">
        <v>14</v>
      </c>
      <c r="R716">
        <v>54490</v>
      </c>
      <c r="S716">
        <v>54490</v>
      </c>
    </row>
    <row r="717" spans="1:19" x14ac:dyDescent="0.3">
      <c r="A717">
        <v>2019</v>
      </c>
      <c r="C717" t="str">
        <f>IF(GETPIVOTDATA("PS % recovery",Sheet4!$B$5,"Parish Name",K717)&gt;99.949%,"OK","No")</f>
        <v>OK</v>
      </c>
      <c r="D717" t="e">
        <f>VLOOKUP(J717,'Ref2'!C:E,3,0)</f>
        <v>#N/A</v>
      </c>
      <c r="E717">
        <v>153</v>
      </c>
      <c r="I717" t="e">
        <f>VLOOKUP(J717,Ref!L:M,2,0)</f>
        <v>#N/A</v>
      </c>
      <c r="J717" t="s">
        <v>953</v>
      </c>
      <c r="K717" t="s">
        <v>107</v>
      </c>
      <c r="L717" t="s">
        <v>457</v>
      </c>
      <c r="M717" t="s">
        <v>26</v>
      </c>
      <c r="N717" t="s">
        <v>14</v>
      </c>
      <c r="R717">
        <v>55762</v>
      </c>
      <c r="S717">
        <v>55762</v>
      </c>
    </row>
    <row r="718" spans="1:19" x14ac:dyDescent="0.3">
      <c r="A718">
        <v>2019</v>
      </c>
      <c r="C718" t="str">
        <f>IF(GETPIVOTDATA("PS % recovery",Sheet4!$B$5,"Parish Name",K718)&gt;99.949%,"OK","No")</f>
        <v>OK</v>
      </c>
      <c r="D718" t="e">
        <f>VLOOKUP(J718,'Ref2'!C:E,3,0)</f>
        <v>#N/A</v>
      </c>
      <c r="E718">
        <v>153</v>
      </c>
      <c r="I718" t="e">
        <f>VLOOKUP(J718,Ref!L:M,2,0)</f>
        <v>#N/A</v>
      </c>
      <c r="J718" t="s">
        <v>955</v>
      </c>
      <c r="K718" t="s">
        <v>109</v>
      </c>
      <c r="L718" t="s">
        <v>459</v>
      </c>
      <c r="M718" t="s">
        <v>26</v>
      </c>
      <c r="N718" t="s">
        <v>14</v>
      </c>
      <c r="R718">
        <v>59803</v>
      </c>
      <c r="S718">
        <v>59803</v>
      </c>
    </row>
    <row r="719" spans="1:19" x14ac:dyDescent="0.3">
      <c r="A719">
        <v>2019</v>
      </c>
      <c r="C719" t="str">
        <f>IF(GETPIVOTDATA("PS % recovery",Sheet4!$B$5,"Parish Name",K719)&gt;99.949%,"OK","No")</f>
        <v>No</v>
      </c>
      <c r="D719" t="e">
        <f>VLOOKUP(J719,'Ref2'!C:E,3,0)</f>
        <v>#N/A</v>
      </c>
      <c r="E719">
        <v>75</v>
      </c>
      <c r="I719" t="e">
        <f>VLOOKUP(J719,Ref!L:M,2,0)</f>
        <v>#N/A</v>
      </c>
      <c r="J719" t="s">
        <v>824</v>
      </c>
      <c r="K719" t="s">
        <v>113</v>
      </c>
      <c r="L719" t="s">
        <v>463</v>
      </c>
      <c r="M719" t="s">
        <v>26</v>
      </c>
      <c r="N719" t="s">
        <v>14</v>
      </c>
      <c r="R719">
        <v>55131</v>
      </c>
      <c r="S719">
        <v>55131</v>
      </c>
    </row>
    <row r="720" spans="1:19" x14ac:dyDescent="0.3">
      <c r="A720">
        <v>2019</v>
      </c>
      <c r="C720" t="str">
        <f>IF(GETPIVOTDATA("PS % recovery",Sheet4!$B$5,"Parish Name",K720)&gt;99.949%,"OK","No")</f>
        <v>OK</v>
      </c>
      <c r="D720" t="e">
        <f>VLOOKUP(J720,'Ref2'!C:E,3,0)</f>
        <v>#N/A</v>
      </c>
      <c r="E720">
        <v>153</v>
      </c>
      <c r="I720" t="e">
        <f>VLOOKUP(J720,Ref!L:M,2,0)</f>
        <v>#N/A</v>
      </c>
      <c r="J720" t="s">
        <v>958</v>
      </c>
      <c r="K720" t="s">
        <v>111</v>
      </c>
      <c r="L720" t="s">
        <v>461</v>
      </c>
      <c r="M720" t="s">
        <v>26</v>
      </c>
      <c r="N720" t="s">
        <v>14</v>
      </c>
      <c r="R720">
        <v>56056</v>
      </c>
      <c r="S720">
        <v>56056</v>
      </c>
    </row>
    <row r="721" spans="1:19" x14ac:dyDescent="0.3">
      <c r="A721">
        <v>2019</v>
      </c>
      <c r="C721" t="str">
        <f>IF(GETPIVOTDATA("PS % recovery",Sheet4!$B$5,"Parish Name",K721)&gt;99.949%,"OK","No")</f>
        <v>OK</v>
      </c>
      <c r="D721" t="e">
        <f>VLOOKUP(J721,'Ref2'!C:E,3,0)</f>
        <v>#N/A</v>
      </c>
      <c r="E721">
        <v>153</v>
      </c>
      <c r="I721" t="e">
        <f>VLOOKUP(J721,Ref!L:M,2,0)</f>
        <v>#N/A</v>
      </c>
      <c r="J721" t="s">
        <v>960</v>
      </c>
      <c r="K721" t="s">
        <v>115</v>
      </c>
      <c r="L721" t="s">
        <v>455</v>
      </c>
      <c r="M721" t="s">
        <v>26</v>
      </c>
      <c r="N721" t="s">
        <v>14</v>
      </c>
      <c r="R721">
        <v>131985</v>
      </c>
      <c r="S721">
        <v>131985</v>
      </c>
    </row>
    <row r="722" spans="1:19" x14ac:dyDescent="0.3">
      <c r="A722">
        <v>2019</v>
      </c>
      <c r="C722" t="str">
        <f>IF(GETPIVOTDATA("PS % recovery",Sheet4!$B$5,"Parish Name",K722)&gt;99.949%,"OK","No")</f>
        <v>No</v>
      </c>
      <c r="D722" t="e">
        <f>VLOOKUP(J722,'Ref2'!C:E,3,0)</f>
        <v>#N/A</v>
      </c>
      <c r="E722">
        <v>74</v>
      </c>
      <c r="I722" t="e">
        <f>VLOOKUP(J722,Ref!L:M,2,0)</f>
        <v>#N/A</v>
      </c>
      <c r="J722" t="s">
        <v>962</v>
      </c>
      <c r="K722" t="s">
        <v>117</v>
      </c>
      <c r="L722" t="s">
        <v>455</v>
      </c>
      <c r="M722" t="s">
        <v>26</v>
      </c>
      <c r="N722" t="s">
        <v>14</v>
      </c>
      <c r="R722">
        <v>37313</v>
      </c>
      <c r="S722">
        <v>37313</v>
      </c>
    </row>
    <row r="723" spans="1:19" x14ac:dyDescent="0.3">
      <c r="A723">
        <v>2019</v>
      </c>
      <c r="C723" t="str">
        <f>IF(GETPIVOTDATA("PS % recovery",Sheet4!$B$5,"Parish Name",K723)&gt;99.949%,"OK","No")</f>
        <v>OK</v>
      </c>
      <c r="D723" t="e">
        <f>VLOOKUP(J723,'Ref2'!C:E,3,0)</f>
        <v>#N/A</v>
      </c>
      <c r="E723">
        <v>153</v>
      </c>
      <c r="I723" t="e">
        <f>VLOOKUP(J723,Ref!L:M,2,0)</f>
        <v>#N/A</v>
      </c>
      <c r="J723" t="s">
        <v>964</v>
      </c>
      <c r="K723" t="s">
        <v>120</v>
      </c>
      <c r="L723" t="s">
        <v>481</v>
      </c>
      <c r="M723" t="s">
        <v>29</v>
      </c>
      <c r="N723" t="s">
        <v>14</v>
      </c>
      <c r="R723">
        <v>102626</v>
      </c>
      <c r="S723">
        <v>102626</v>
      </c>
    </row>
    <row r="724" spans="1:19" x14ac:dyDescent="0.3">
      <c r="A724">
        <v>2019</v>
      </c>
      <c r="C724" t="str">
        <f>IF(GETPIVOTDATA("PS % recovery",Sheet4!$B$5,"Parish Name",K724)&gt;99.949%,"OK","No")</f>
        <v>OK</v>
      </c>
      <c r="D724" t="e">
        <f>VLOOKUP(J724,'Ref2'!C:E,3,0)</f>
        <v>#N/A</v>
      </c>
      <c r="E724">
        <v>153</v>
      </c>
      <c r="I724" t="e">
        <f>VLOOKUP(J724,Ref!L:M,2,0)</f>
        <v>#N/A</v>
      </c>
      <c r="J724" t="s">
        <v>966</v>
      </c>
      <c r="K724" t="s">
        <v>121</v>
      </c>
      <c r="L724" t="s">
        <v>487</v>
      </c>
      <c r="M724" t="s">
        <v>29</v>
      </c>
      <c r="N724" t="s">
        <v>14</v>
      </c>
      <c r="R724">
        <v>39316</v>
      </c>
      <c r="S724">
        <v>39316</v>
      </c>
    </row>
    <row r="725" spans="1:19" x14ac:dyDescent="0.3">
      <c r="A725">
        <v>2019</v>
      </c>
      <c r="C725" t="str">
        <f>IF(GETPIVOTDATA("PS % recovery",Sheet4!$B$5,"Parish Name",K725)&gt;99.949%,"OK","No")</f>
        <v>No</v>
      </c>
      <c r="D725" t="e">
        <f>VLOOKUP(J725,'Ref2'!C:E,3,0)</f>
        <v>#N/A</v>
      </c>
      <c r="E725">
        <v>112</v>
      </c>
      <c r="I725" t="e">
        <f>VLOOKUP(J725,Ref!L:M,2,0)</f>
        <v>#N/A</v>
      </c>
      <c r="J725" t="s">
        <v>968</v>
      </c>
      <c r="K725" t="s">
        <v>123</v>
      </c>
      <c r="L725" t="s">
        <v>489</v>
      </c>
      <c r="M725" t="s">
        <v>29</v>
      </c>
      <c r="N725" t="s">
        <v>14</v>
      </c>
      <c r="R725">
        <v>36950</v>
      </c>
      <c r="S725">
        <v>36950</v>
      </c>
    </row>
    <row r="726" spans="1:19" x14ac:dyDescent="0.3">
      <c r="A726">
        <v>2019</v>
      </c>
      <c r="C726" t="str">
        <f>IF(GETPIVOTDATA("PS % recovery",Sheet4!$B$5,"Parish Name",K726)&gt;99.949%,"OK","No")</f>
        <v>OK</v>
      </c>
      <c r="D726" t="e">
        <f>VLOOKUP(J726,'Ref2'!C:E,3,0)</f>
        <v>#N/A</v>
      </c>
      <c r="E726">
        <v>153</v>
      </c>
      <c r="I726" t="e">
        <f>VLOOKUP(J726,Ref!L:M,2,0)</f>
        <v>#N/A</v>
      </c>
      <c r="J726" t="s">
        <v>970</v>
      </c>
      <c r="K726" t="s">
        <v>125</v>
      </c>
      <c r="L726" t="s">
        <v>493</v>
      </c>
      <c r="M726" t="s">
        <v>29</v>
      </c>
      <c r="N726" t="s">
        <v>14</v>
      </c>
      <c r="R726">
        <v>24241</v>
      </c>
      <c r="S726">
        <v>24241</v>
      </c>
    </row>
    <row r="727" spans="1:19" x14ac:dyDescent="0.3">
      <c r="A727">
        <v>2019</v>
      </c>
      <c r="C727" t="str">
        <f>IF(GETPIVOTDATA("PS % recovery",Sheet4!$B$5,"Parish Name",K727)&gt;99.949%,"OK","No")</f>
        <v>OK</v>
      </c>
      <c r="D727" t="e">
        <f>VLOOKUP(J727,'Ref2'!C:E,3,0)</f>
        <v>#N/A</v>
      </c>
      <c r="E727">
        <v>153</v>
      </c>
      <c r="I727" t="e">
        <f>VLOOKUP(J727,Ref!L:M,2,0)</f>
        <v>#N/A</v>
      </c>
      <c r="J727" t="s">
        <v>972</v>
      </c>
      <c r="K727" t="s">
        <v>126</v>
      </c>
      <c r="L727" t="s">
        <v>491</v>
      </c>
      <c r="M727" t="s">
        <v>29</v>
      </c>
      <c r="N727" t="s">
        <v>14</v>
      </c>
      <c r="R727">
        <v>46568</v>
      </c>
      <c r="S727">
        <v>46568</v>
      </c>
    </row>
    <row r="728" spans="1:19" x14ac:dyDescent="0.3">
      <c r="A728">
        <v>2019</v>
      </c>
      <c r="C728" t="str">
        <f>IF(GETPIVOTDATA("PS % recovery",Sheet4!$B$5,"Parish Name",K728)&gt;99.949%,"OK","No")</f>
        <v>No</v>
      </c>
      <c r="D728" t="e">
        <f>VLOOKUP(J728,'Ref2'!C:E,3,0)</f>
        <v>#N/A</v>
      </c>
      <c r="E728">
        <v>69</v>
      </c>
      <c r="I728" t="str">
        <f>VLOOKUP(J728,Ref!L:M,2,0)</f>
        <v>Yes</v>
      </c>
      <c r="J728" t="s">
        <v>974</v>
      </c>
      <c r="K728" t="s">
        <v>127</v>
      </c>
      <c r="L728" t="s">
        <v>497</v>
      </c>
      <c r="M728" t="s">
        <v>29</v>
      </c>
      <c r="N728" t="s">
        <v>14</v>
      </c>
      <c r="R728">
        <v>53519</v>
      </c>
      <c r="S728">
        <v>53519</v>
      </c>
    </row>
    <row r="729" spans="1:19" x14ac:dyDescent="0.3">
      <c r="A729">
        <v>2019</v>
      </c>
      <c r="C729" t="str">
        <f>IF(GETPIVOTDATA("PS % recovery",Sheet4!$B$5,"Parish Name",K729)&gt;99.949%,"OK","No")</f>
        <v>OK</v>
      </c>
      <c r="D729" t="e">
        <f>VLOOKUP(J729,'Ref2'!C:E,3,0)</f>
        <v>#N/A</v>
      </c>
      <c r="E729">
        <v>153</v>
      </c>
      <c r="I729" t="e">
        <f>VLOOKUP(J729,Ref!L:M,2,0)</f>
        <v>#N/A</v>
      </c>
      <c r="J729" t="s">
        <v>976</v>
      </c>
      <c r="K729" t="s">
        <v>128</v>
      </c>
      <c r="L729" t="s">
        <v>499</v>
      </c>
      <c r="M729" t="s">
        <v>29</v>
      </c>
      <c r="N729" t="s">
        <v>14</v>
      </c>
      <c r="R729">
        <v>34607</v>
      </c>
      <c r="S729">
        <v>34607</v>
      </c>
    </row>
    <row r="730" spans="1:19" x14ac:dyDescent="0.3">
      <c r="A730">
        <v>2019</v>
      </c>
      <c r="C730" t="str">
        <f>IF(GETPIVOTDATA("PS % recovery",Sheet4!$B$5,"Parish Name",K730)&gt;99.949%,"OK","No")</f>
        <v>No</v>
      </c>
      <c r="D730" t="e">
        <f>VLOOKUP(J730,'Ref2'!C:E,3,0)</f>
        <v>#N/A</v>
      </c>
      <c r="E730">
        <v>131</v>
      </c>
      <c r="I730" t="str">
        <f>VLOOKUP(J730,Ref!L:M,2,0)</f>
        <v>Yes</v>
      </c>
      <c r="J730" t="s">
        <v>825</v>
      </c>
      <c r="K730" t="s">
        <v>129</v>
      </c>
      <c r="L730" t="s">
        <v>501</v>
      </c>
      <c r="M730" t="s">
        <v>29</v>
      </c>
      <c r="N730" t="s">
        <v>14</v>
      </c>
      <c r="R730">
        <v>25216</v>
      </c>
      <c r="S730">
        <v>25216</v>
      </c>
    </row>
    <row r="731" spans="1:19" x14ac:dyDescent="0.3">
      <c r="A731">
        <v>2019</v>
      </c>
      <c r="C731" t="str">
        <f>IF(GETPIVOTDATA("PS % recovery",Sheet4!$B$5,"Parish Name",K731)&gt;99.949%,"OK","No")</f>
        <v>OK</v>
      </c>
      <c r="D731" t="e">
        <f>VLOOKUP(J731,'Ref2'!C:E,3,0)</f>
        <v>#N/A</v>
      </c>
      <c r="E731">
        <v>153</v>
      </c>
      <c r="I731" t="e">
        <f>VLOOKUP(J731,Ref!L:M,2,0)</f>
        <v>#N/A</v>
      </c>
      <c r="J731" t="s">
        <v>979</v>
      </c>
      <c r="K731" t="s">
        <v>131</v>
      </c>
      <c r="L731" t="s">
        <v>503</v>
      </c>
      <c r="M731" t="s">
        <v>29</v>
      </c>
      <c r="N731" t="s">
        <v>14</v>
      </c>
      <c r="R731">
        <v>109703</v>
      </c>
      <c r="S731">
        <v>109703</v>
      </c>
    </row>
    <row r="732" spans="1:19" x14ac:dyDescent="0.3">
      <c r="A732">
        <v>2019</v>
      </c>
      <c r="C732" t="str">
        <f>IF(GETPIVOTDATA("PS % recovery",Sheet4!$B$5,"Parish Name",K732)&gt;99.949%,"OK","No")</f>
        <v>OK</v>
      </c>
      <c r="D732" t="e">
        <f>VLOOKUP(J732,'Ref2'!C:E,3,0)</f>
        <v>#N/A</v>
      </c>
      <c r="E732">
        <v>153</v>
      </c>
      <c r="I732" t="e">
        <f>VLOOKUP(J732,Ref!L:M,2,0)</f>
        <v>#N/A</v>
      </c>
      <c r="J732" t="s">
        <v>981</v>
      </c>
      <c r="K732" t="s">
        <v>130</v>
      </c>
      <c r="L732" t="s">
        <v>495</v>
      </c>
      <c r="M732" t="s">
        <v>29</v>
      </c>
      <c r="N732" t="s">
        <v>14</v>
      </c>
      <c r="R732">
        <v>94262</v>
      </c>
      <c r="S732">
        <v>94262</v>
      </c>
    </row>
    <row r="733" spans="1:19" x14ac:dyDescent="0.3">
      <c r="A733">
        <v>2019</v>
      </c>
      <c r="C733" t="str">
        <f>IF(GETPIVOTDATA("PS % recovery",Sheet4!$B$5,"Parish Name",K733)&gt;99.949%,"OK","No")</f>
        <v>OK</v>
      </c>
      <c r="D733" t="e">
        <f>VLOOKUP(J733,'Ref2'!C:E,3,0)</f>
        <v>#N/A</v>
      </c>
      <c r="E733">
        <v>153</v>
      </c>
      <c r="I733" t="e">
        <f>VLOOKUP(J733,Ref!L:M,2,0)</f>
        <v>#N/A</v>
      </c>
      <c r="J733" t="s">
        <v>983</v>
      </c>
      <c r="K733" t="s">
        <v>132</v>
      </c>
      <c r="L733" t="s">
        <v>505</v>
      </c>
      <c r="M733" t="s">
        <v>29</v>
      </c>
      <c r="N733" t="s">
        <v>14</v>
      </c>
      <c r="R733">
        <v>51277</v>
      </c>
      <c r="S733">
        <v>51277</v>
      </c>
    </row>
    <row r="734" spans="1:19" x14ac:dyDescent="0.3">
      <c r="A734">
        <v>2019</v>
      </c>
      <c r="C734" t="str">
        <f>IF(GETPIVOTDATA("PS % recovery",Sheet4!$B$5,"Parish Name",K734)&gt;99.949%,"OK","No")</f>
        <v>No</v>
      </c>
      <c r="D734" t="e">
        <f>VLOOKUP(J734,'Ref2'!C:E,3,0)</f>
        <v>#N/A</v>
      </c>
      <c r="E734">
        <v>129</v>
      </c>
      <c r="I734" t="str">
        <f>VLOOKUP(J734,Ref!L:M,2,0)</f>
        <v>Yes</v>
      </c>
      <c r="J734" t="s">
        <v>985</v>
      </c>
      <c r="K734" t="s">
        <v>133</v>
      </c>
      <c r="L734" t="s">
        <v>507</v>
      </c>
      <c r="M734" t="s">
        <v>29</v>
      </c>
      <c r="N734" t="s">
        <v>14</v>
      </c>
      <c r="R734">
        <v>43698</v>
      </c>
      <c r="S734">
        <v>43698</v>
      </c>
    </row>
    <row r="735" spans="1:19" x14ac:dyDescent="0.3">
      <c r="A735">
        <v>2019</v>
      </c>
      <c r="C735" t="str">
        <f>IF(GETPIVOTDATA("PS % recovery",Sheet4!$B$5,"Parish Name",K735)&gt;99.949%,"OK","No")</f>
        <v>OK</v>
      </c>
      <c r="D735" t="e">
        <f>VLOOKUP(J735,'Ref2'!C:E,3,0)</f>
        <v>#N/A</v>
      </c>
      <c r="E735">
        <v>321</v>
      </c>
      <c r="I735" t="e">
        <f>VLOOKUP(J735,Ref!L:M,2,0)</f>
        <v>#N/A</v>
      </c>
      <c r="J735" t="s">
        <v>987</v>
      </c>
      <c r="K735" t="s">
        <v>122</v>
      </c>
      <c r="L735" t="s">
        <v>483</v>
      </c>
      <c r="M735" t="s">
        <v>29</v>
      </c>
      <c r="N735" t="s">
        <v>14</v>
      </c>
      <c r="R735">
        <v>98174</v>
      </c>
      <c r="S735">
        <v>98174</v>
      </c>
    </row>
    <row r="736" spans="1:19" x14ac:dyDescent="0.3">
      <c r="A736">
        <v>2019</v>
      </c>
      <c r="C736" t="str">
        <f>IF(GETPIVOTDATA("PS % recovery",Sheet4!$B$5,"Parish Name",K736)&gt;99.949%,"OK","No")</f>
        <v>No</v>
      </c>
      <c r="D736" t="e">
        <f>VLOOKUP(J736,'Ref2'!C:E,3,0)</f>
        <v>#N/A</v>
      </c>
      <c r="E736">
        <v>85</v>
      </c>
      <c r="I736" t="e">
        <f>VLOOKUP(J736,Ref!L:M,2,0)</f>
        <v>#N/A</v>
      </c>
      <c r="J736" t="s">
        <v>989</v>
      </c>
      <c r="K736" t="s">
        <v>124</v>
      </c>
      <c r="L736" t="s">
        <v>485</v>
      </c>
      <c r="M736" t="s">
        <v>29</v>
      </c>
      <c r="N736" t="s">
        <v>14</v>
      </c>
      <c r="R736">
        <v>52847</v>
      </c>
      <c r="S736">
        <v>46000</v>
      </c>
    </row>
    <row r="737" spans="1:19" x14ac:dyDescent="0.3">
      <c r="A737">
        <v>2019</v>
      </c>
      <c r="C737" t="str">
        <f>IF(GETPIVOTDATA("PS % recovery",Sheet4!$B$5,"Parish Name",K737)&gt;99.949%,"OK","No")</f>
        <v>No</v>
      </c>
      <c r="D737" t="e">
        <f>VLOOKUP(J737,'Ref2'!C:E,3,0)</f>
        <v>#N/A</v>
      </c>
      <c r="E737">
        <v>12</v>
      </c>
      <c r="I737" t="e">
        <f>VLOOKUP(J737,Ref!L:M,2,0)</f>
        <v>#N/A</v>
      </c>
      <c r="J737" t="s">
        <v>826</v>
      </c>
      <c r="K737" t="s">
        <v>135</v>
      </c>
      <c r="L737" t="s">
        <v>515</v>
      </c>
      <c r="M737" t="s">
        <v>32</v>
      </c>
      <c r="N737" t="s">
        <v>14</v>
      </c>
      <c r="R737">
        <v>5200</v>
      </c>
      <c r="S737">
        <v>1200</v>
      </c>
    </row>
    <row r="738" spans="1:19" x14ac:dyDescent="0.3">
      <c r="A738">
        <v>2019</v>
      </c>
      <c r="C738" t="str">
        <f>IF(GETPIVOTDATA("PS % recovery",Sheet4!$B$5,"Parish Name",K738)&gt;99.949%,"OK","No")</f>
        <v>OK</v>
      </c>
      <c r="D738" t="e">
        <f>VLOOKUP(J738,'Ref2'!C:E,3,0)</f>
        <v>#N/A</v>
      </c>
      <c r="E738">
        <v>153</v>
      </c>
      <c r="I738" t="e">
        <f>VLOOKUP(J738,Ref!L:M,2,0)</f>
        <v>#N/A</v>
      </c>
      <c r="J738" t="s">
        <v>828</v>
      </c>
      <c r="K738" t="s">
        <v>136</v>
      </c>
      <c r="L738" t="s">
        <v>515</v>
      </c>
      <c r="M738" t="s">
        <v>32</v>
      </c>
      <c r="N738" t="s">
        <v>14</v>
      </c>
      <c r="R738">
        <v>37602</v>
      </c>
      <c r="S738">
        <v>37602</v>
      </c>
    </row>
    <row r="739" spans="1:19" x14ac:dyDescent="0.3">
      <c r="A739">
        <v>2019</v>
      </c>
      <c r="C739" t="str">
        <f>IF(GETPIVOTDATA("PS % recovery",Sheet4!$B$5,"Parish Name",K739)&gt;99.949%,"OK","No")</f>
        <v>No</v>
      </c>
      <c r="D739" t="e">
        <f>VLOOKUP(J739,'Ref2'!C:E,3,0)</f>
        <v>#N/A</v>
      </c>
      <c r="E739">
        <v>117</v>
      </c>
      <c r="I739" t="e">
        <f>VLOOKUP(J739,Ref!L:M,2,0)</f>
        <v>#N/A</v>
      </c>
      <c r="J739" t="s">
        <v>993</v>
      </c>
      <c r="K739" t="s">
        <v>137</v>
      </c>
      <c r="L739" t="s">
        <v>509</v>
      </c>
      <c r="M739" t="s">
        <v>32</v>
      </c>
      <c r="N739" t="s">
        <v>14</v>
      </c>
      <c r="R739">
        <v>33710</v>
      </c>
      <c r="S739">
        <v>33710</v>
      </c>
    </row>
    <row r="740" spans="1:19" x14ac:dyDescent="0.3">
      <c r="A740">
        <v>2019</v>
      </c>
      <c r="C740" t="str">
        <f>IF(GETPIVOTDATA("PS % recovery",Sheet4!$B$5,"Parish Name",K740)&gt;99.949%,"OK","No")</f>
        <v>OK</v>
      </c>
      <c r="D740" t="e">
        <f>VLOOKUP(J740,'Ref2'!C:E,3,0)</f>
        <v>#N/A</v>
      </c>
      <c r="E740">
        <v>153</v>
      </c>
      <c r="I740" t="e">
        <f>VLOOKUP(J740,Ref!L:M,2,0)</f>
        <v>#N/A</v>
      </c>
      <c r="J740" t="s">
        <v>995</v>
      </c>
      <c r="K740" t="s">
        <v>139</v>
      </c>
      <c r="L740" t="s">
        <v>513</v>
      </c>
      <c r="M740" t="s">
        <v>32</v>
      </c>
      <c r="N740" t="s">
        <v>14</v>
      </c>
      <c r="R740">
        <v>104834</v>
      </c>
      <c r="S740">
        <v>104834</v>
      </c>
    </row>
    <row r="741" spans="1:19" x14ac:dyDescent="0.3">
      <c r="A741">
        <v>2019</v>
      </c>
      <c r="C741" t="str">
        <f>IF(GETPIVOTDATA("PS % recovery",Sheet4!$B$5,"Parish Name",K741)&gt;99.949%,"OK","No")</f>
        <v>OK</v>
      </c>
      <c r="D741" t="e">
        <f>VLOOKUP(J741,'Ref2'!C:E,3,0)</f>
        <v>#N/A</v>
      </c>
      <c r="E741">
        <v>153</v>
      </c>
      <c r="I741" t="e">
        <f>VLOOKUP(J741,Ref!L:M,2,0)</f>
        <v>#N/A</v>
      </c>
      <c r="J741" t="s">
        <v>997</v>
      </c>
      <c r="K741" t="s">
        <v>138</v>
      </c>
      <c r="L741" t="s">
        <v>511</v>
      </c>
      <c r="M741" t="s">
        <v>32</v>
      </c>
      <c r="N741" t="s">
        <v>14</v>
      </c>
      <c r="R741">
        <v>262349</v>
      </c>
      <c r="S741">
        <v>262349</v>
      </c>
    </row>
    <row r="742" spans="1:19" x14ac:dyDescent="0.3">
      <c r="A742">
        <v>2019</v>
      </c>
      <c r="C742" t="str">
        <f>IF(GETPIVOTDATA("PS % recovery",Sheet4!$B$5,"Parish Name",K742)&gt;99.949%,"OK","No")</f>
        <v>OK</v>
      </c>
      <c r="D742" t="e">
        <f>VLOOKUP(J742,'Ref2'!C:E,3,0)</f>
        <v>#N/A</v>
      </c>
      <c r="E742">
        <v>149</v>
      </c>
      <c r="I742" t="e">
        <f>VLOOKUP(J742,Ref!L:M,2,0)</f>
        <v>#N/A</v>
      </c>
      <c r="J742" t="s">
        <v>999</v>
      </c>
      <c r="K742" t="s">
        <v>140</v>
      </c>
      <c r="L742" t="s">
        <v>509</v>
      </c>
      <c r="M742" t="s">
        <v>32</v>
      </c>
      <c r="N742" t="s">
        <v>14</v>
      </c>
      <c r="R742">
        <v>30841</v>
      </c>
      <c r="S742">
        <v>30841</v>
      </c>
    </row>
    <row r="743" spans="1:19" x14ac:dyDescent="0.3">
      <c r="A743">
        <v>2019</v>
      </c>
      <c r="C743" t="str">
        <f>IF(GETPIVOTDATA("PS % recovery",Sheet4!$B$5,"Parish Name",K743)&gt;99.949%,"OK","No")</f>
        <v>OK</v>
      </c>
      <c r="D743" t="e">
        <f>VLOOKUP(J743,'Ref2'!C:E,3,0)</f>
        <v>#N/A</v>
      </c>
      <c r="E743">
        <v>153</v>
      </c>
      <c r="I743" t="e">
        <f>VLOOKUP(J743,Ref!L:M,2,0)</f>
        <v>#N/A</v>
      </c>
      <c r="J743" t="s">
        <v>1001</v>
      </c>
      <c r="K743" t="s">
        <v>141</v>
      </c>
      <c r="L743" t="s">
        <v>517</v>
      </c>
      <c r="M743" t="s">
        <v>32</v>
      </c>
      <c r="N743" t="s">
        <v>14</v>
      </c>
      <c r="R743">
        <v>129845</v>
      </c>
      <c r="S743">
        <v>129845</v>
      </c>
    </row>
    <row r="744" spans="1:19" x14ac:dyDescent="0.3">
      <c r="A744">
        <v>2019</v>
      </c>
      <c r="C744" t="str">
        <f>IF(GETPIVOTDATA("PS % recovery",Sheet4!$B$5,"Parish Name",K744)&gt;99.949%,"OK","No")</f>
        <v>OK</v>
      </c>
      <c r="D744" t="e">
        <f>VLOOKUP(J744,'Ref2'!C:E,3,0)</f>
        <v>#N/A</v>
      </c>
      <c r="E744">
        <v>153</v>
      </c>
      <c r="I744" t="e">
        <f>VLOOKUP(J744,Ref!L:M,2,0)</f>
        <v>#N/A</v>
      </c>
      <c r="J744" t="s">
        <v>1003</v>
      </c>
      <c r="K744" t="s">
        <v>142</v>
      </c>
      <c r="L744" t="s">
        <v>519</v>
      </c>
      <c r="M744" t="s">
        <v>32</v>
      </c>
      <c r="N744" t="s">
        <v>14</v>
      </c>
      <c r="R744">
        <v>40033</v>
      </c>
      <c r="S744">
        <v>40033</v>
      </c>
    </row>
    <row r="745" spans="1:19" x14ac:dyDescent="0.3">
      <c r="A745">
        <v>2019</v>
      </c>
      <c r="C745" t="str">
        <f>IF(GETPIVOTDATA("PS % recovery",Sheet4!$B$5,"Parish Name",K745)&gt;99.949%,"OK","No")</f>
        <v>OK</v>
      </c>
      <c r="D745" t="e">
        <f>VLOOKUP(J745,'Ref2'!C:E,3,0)</f>
        <v>#N/A</v>
      </c>
      <c r="E745">
        <v>153</v>
      </c>
      <c r="I745" t="e">
        <f>VLOOKUP(J745,Ref!L:M,2,0)</f>
        <v>#N/A</v>
      </c>
      <c r="J745" t="s">
        <v>1005</v>
      </c>
      <c r="K745" t="s">
        <v>143</v>
      </c>
      <c r="L745" t="s">
        <v>521</v>
      </c>
      <c r="M745" t="s">
        <v>32</v>
      </c>
      <c r="N745" t="s">
        <v>14</v>
      </c>
      <c r="R745">
        <v>98800</v>
      </c>
      <c r="S745">
        <v>98800</v>
      </c>
    </row>
    <row r="746" spans="1:19" x14ac:dyDescent="0.3">
      <c r="A746">
        <v>2019</v>
      </c>
      <c r="C746" t="str">
        <f>IF(GETPIVOTDATA("PS % recovery",Sheet4!$B$5,"Parish Name",K746)&gt;99.949%,"OK","No")</f>
        <v>OK</v>
      </c>
      <c r="D746" t="e">
        <f>VLOOKUP(J746,'Ref2'!C:E,3,0)</f>
        <v>#N/A</v>
      </c>
      <c r="E746">
        <v>153</v>
      </c>
      <c r="I746" t="e">
        <f>VLOOKUP(J746,Ref!L:M,2,0)</f>
        <v>#N/A</v>
      </c>
      <c r="J746" t="s">
        <v>1007</v>
      </c>
      <c r="K746" t="s">
        <v>145</v>
      </c>
      <c r="L746" t="s">
        <v>525</v>
      </c>
      <c r="M746" t="s">
        <v>35</v>
      </c>
      <c r="N746" t="s">
        <v>14</v>
      </c>
      <c r="R746">
        <v>49483</v>
      </c>
      <c r="S746">
        <v>49483</v>
      </c>
    </row>
    <row r="747" spans="1:19" x14ac:dyDescent="0.3">
      <c r="A747">
        <v>2019</v>
      </c>
      <c r="C747" t="str">
        <f>IF(GETPIVOTDATA("PS % recovery",Sheet4!$B$5,"Parish Name",K747)&gt;99.949%,"OK","No")</f>
        <v>No</v>
      </c>
      <c r="D747" t="e">
        <f>VLOOKUP(J747,'Ref2'!C:E,3,0)</f>
        <v>#N/A</v>
      </c>
      <c r="E747">
        <v>127</v>
      </c>
      <c r="I747" t="e">
        <f>VLOOKUP(J747,Ref!L:M,2,0)</f>
        <v>#N/A</v>
      </c>
      <c r="J747" t="s">
        <v>1009</v>
      </c>
      <c r="K747" t="s">
        <v>147</v>
      </c>
      <c r="L747" t="s">
        <v>525</v>
      </c>
      <c r="M747" t="s">
        <v>35</v>
      </c>
      <c r="N747" t="s">
        <v>14</v>
      </c>
      <c r="R747">
        <v>30086</v>
      </c>
      <c r="S747">
        <v>28731</v>
      </c>
    </row>
    <row r="748" spans="1:19" x14ac:dyDescent="0.3">
      <c r="A748">
        <v>2019</v>
      </c>
      <c r="C748" t="str">
        <f>IF(GETPIVOTDATA("PS % recovery",Sheet4!$B$5,"Parish Name",K748)&gt;99.949%,"OK","No")</f>
        <v>OK</v>
      </c>
      <c r="D748" t="e">
        <f>VLOOKUP(J748,'Ref2'!C:E,3,0)</f>
        <v>#N/A</v>
      </c>
      <c r="E748">
        <v>153</v>
      </c>
      <c r="I748" t="e">
        <f>VLOOKUP(J748,Ref!L:M,2,0)</f>
        <v>#N/A</v>
      </c>
      <c r="J748" t="s">
        <v>1011</v>
      </c>
      <c r="K748" t="s">
        <v>149</v>
      </c>
      <c r="L748" t="s">
        <v>525</v>
      </c>
      <c r="M748" t="s">
        <v>35</v>
      </c>
      <c r="N748" t="s">
        <v>14</v>
      </c>
      <c r="R748">
        <v>33713</v>
      </c>
      <c r="S748">
        <v>33713</v>
      </c>
    </row>
    <row r="749" spans="1:19" x14ac:dyDescent="0.3">
      <c r="A749">
        <v>2019</v>
      </c>
      <c r="C749" t="str">
        <f>IF(GETPIVOTDATA("PS % recovery",Sheet4!$B$5,"Parish Name",K749)&gt;99.949%,"OK","No")</f>
        <v>No</v>
      </c>
      <c r="D749" t="e">
        <f>VLOOKUP(J749,'Ref2'!C:E,3,0)</f>
        <v>#N/A</v>
      </c>
      <c r="E749">
        <v>11</v>
      </c>
      <c r="I749" t="e">
        <f>VLOOKUP(J749,Ref!L:M,2,0)</f>
        <v>#N/A</v>
      </c>
      <c r="J749" t="s">
        <v>1013</v>
      </c>
      <c r="K749" t="s">
        <v>151</v>
      </c>
      <c r="L749" t="s">
        <v>525</v>
      </c>
      <c r="M749" t="s">
        <v>35</v>
      </c>
      <c r="N749" t="s">
        <v>14</v>
      </c>
      <c r="R749">
        <v>30738</v>
      </c>
      <c r="S749">
        <v>16100</v>
      </c>
    </row>
    <row r="750" spans="1:19" x14ac:dyDescent="0.3">
      <c r="A750">
        <v>2019</v>
      </c>
      <c r="C750" t="str">
        <f>IF(GETPIVOTDATA("PS % recovery",Sheet4!$B$5,"Parish Name",K750)&gt;99.949%,"OK","No")</f>
        <v>No</v>
      </c>
      <c r="D750" t="e">
        <f>VLOOKUP(J750,'Ref2'!C:E,3,0)</f>
        <v>#N/A</v>
      </c>
      <c r="E750">
        <v>99</v>
      </c>
      <c r="I750" t="e">
        <f>VLOOKUP(J750,Ref!L:M,2,0)</f>
        <v>#N/A</v>
      </c>
      <c r="J750" t="s">
        <v>1015</v>
      </c>
      <c r="K750" t="s">
        <v>150</v>
      </c>
      <c r="L750" t="s">
        <v>523</v>
      </c>
      <c r="M750" t="s">
        <v>35</v>
      </c>
      <c r="N750" t="s">
        <v>14</v>
      </c>
      <c r="R750">
        <v>84463</v>
      </c>
      <c r="S750">
        <v>84463</v>
      </c>
    </row>
    <row r="751" spans="1:19" x14ac:dyDescent="0.3">
      <c r="A751">
        <v>2019</v>
      </c>
      <c r="C751" t="str">
        <f>IF(GETPIVOTDATA("PS % recovery",Sheet4!$B$5,"Parish Name",K751)&gt;99.949%,"OK","No")</f>
        <v>OK</v>
      </c>
      <c r="D751" t="e">
        <f>VLOOKUP(J751,'Ref2'!C:E,3,0)</f>
        <v>#N/A</v>
      </c>
      <c r="E751">
        <v>153</v>
      </c>
      <c r="I751" t="e">
        <f>VLOOKUP(J751,Ref!L:M,2,0)</f>
        <v>#N/A</v>
      </c>
      <c r="J751" t="s">
        <v>1017</v>
      </c>
      <c r="K751" t="s">
        <v>152</v>
      </c>
      <c r="L751" t="s">
        <v>523</v>
      </c>
      <c r="M751" t="s">
        <v>35</v>
      </c>
      <c r="N751" t="s">
        <v>14</v>
      </c>
      <c r="R751">
        <v>4036</v>
      </c>
      <c r="S751">
        <v>4036</v>
      </c>
    </row>
    <row r="752" spans="1:19" x14ac:dyDescent="0.3">
      <c r="A752">
        <v>2019</v>
      </c>
      <c r="C752" t="str">
        <f>IF(GETPIVOTDATA("PS % recovery",Sheet4!$B$5,"Parish Name",K752)&gt;99.949%,"OK","No")</f>
        <v>OK</v>
      </c>
      <c r="D752" t="e">
        <f>VLOOKUP(J752,'Ref2'!C:E,3,0)</f>
        <v>#N/A</v>
      </c>
      <c r="E752">
        <v>153</v>
      </c>
      <c r="I752" t="e">
        <f>VLOOKUP(J752,Ref!L:M,2,0)</f>
        <v>#N/A</v>
      </c>
      <c r="J752" t="s">
        <v>1019</v>
      </c>
      <c r="K752" t="s">
        <v>146</v>
      </c>
      <c r="L752" t="s">
        <v>527</v>
      </c>
      <c r="M752" t="s">
        <v>35</v>
      </c>
      <c r="N752" t="s">
        <v>14</v>
      </c>
      <c r="R752">
        <v>44782</v>
      </c>
      <c r="S752">
        <v>44782</v>
      </c>
    </row>
    <row r="753" spans="1:19" x14ac:dyDescent="0.3">
      <c r="A753">
        <v>2019</v>
      </c>
      <c r="C753" t="str">
        <f>IF(GETPIVOTDATA("PS % recovery",Sheet4!$B$5,"Parish Name",K753)&gt;99.949%,"OK","No")</f>
        <v>No</v>
      </c>
      <c r="D753" t="e">
        <f>VLOOKUP(J753,'Ref2'!C:E,3,0)</f>
        <v>#N/A</v>
      </c>
      <c r="E753">
        <v>41</v>
      </c>
      <c r="I753" t="e">
        <f>VLOOKUP(J753,Ref!L:M,2,0)</f>
        <v>#N/A</v>
      </c>
      <c r="J753" t="s">
        <v>1021</v>
      </c>
      <c r="K753" t="s">
        <v>148</v>
      </c>
      <c r="L753" t="s">
        <v>527</v>
      </c>
      <c r="M753" t="s">
        <v>35</v>
      </c>
      <c r="N753" t="s">
        <v>14</v>
      </c>
      <c r="R753">
        <v>23795</v>
      </c>
      <c r="S753">
        <v>18100</v>
      </c>
    </row>
    <row r="754" spans="1:19" x14ac:dyDescent="0.3">
      <c r="A754">
        <v>2019</v>
      </c>
      <c r="C754" t="str">
        <f>IF(GETPIVOTDATA("PS % recovery",Sheet4!$B$5,"Parish Name",K754)&gt;99.949%,"OK","No")</f>
        <v>OK</v>
      </c>
      <c r="D754" t="e">
        <f>VLOOKUP(J754,'Ref2'!C:E,3,0)</f>
        <v>#N/A</v>
      </c>
      <c r="E754">
        <v>153</v>
      </c>
      <c r="I754" t="e">
        <f>VLOOKUP(J754,Ref!L:M,2,0)</f>
        <v>#N/A</v>
      </c>
      <c r="J754" t="s">
        <v>1023</v>
      </c>
      <c r="K754" t="s">
        <v>153</v>
      </c>
      <c r="L754" t="s">
        <v>527</v>
      </c>
      <c r="M754" t="s">
        <v>35</v>
      </c>
      <c r="N754" t="s">
        <v>14</v>
      </c>
      <c r="R754">
        <v>61570</v>
      </c>
      <c r="S754">
        <v>61570</v>
      </c>
    </row>
    <row r="755" spans="1:19" x14ac:dyDescent="0.3">
      <c r="A755">
        <v>2019</v>
      </c>
      <c r="C755" t="str">
        <f>IF(GETPIVOTDATA("PS % recovery",Sheet4!$B$5,"Parish Name",K755)&gt;99.949%,"OK","No")</f>
        <v>OK</v>
      </c>
      <c r="D755" t="e">
        <f>VLOOKUP(J755,'Ref2'!C:E,3,0)</f>
        <v>#N/A</v>
      </c>
      <c r="E755">
        <v>153</v>
      </c>
      <c r="I755" t="e">
        <f>VLOOKUP(J755,Ref!L:M,2,0)</f>
        <v>#N/A</v>
      </c>
      <c r="J755" t="s">
        <v>1025</v>
      </c>
      <c r="K755" t="s">
        <v>154</v>
      </c>
      <c r="L755" t="s">
        <v>527</v>
      </c>
      <c r="M755" t="s">
        <v>35</v>
      </c>
      <c r="N755" t="s">
        <v>14</v>
      </c>
      <c r="R755">
        <v>52630</v>
      </c>
      <c r="S755">
        <v>52630</v>
      </c>
    </row>
    <row r="756" spans="1:19" x14ac:dyDescent="0.3">
      <c r="A756">
        <v>2019</v>
      </c>
      <c r="C756" t="str">
        <f>IF(GETPIVOTDATA("PS % recovery",Sheet4!$B$5,"Parish Name",K756)&gt;99.949%,"OK","No")</f>
        <v>OK</v>
      </c>
      <c r="D756" t="e">
        <f>VLOOKUP(J756,'Ref2'!C:E,3,0)</f>
        <v>#N/A</v>
      </c>
      <c r="E756">
        <v>153</v>
      </c>
      <c r="I756" t="e">
        <f>VLOOKUP(J756,Ref!L:M,2,0)</f>
        <v>#N/A</v>
      </c>
      <c r="J756" t="s">
        <v>1027</v>
      </c>
      <c r="K756" t="s">
        <v>156</v>
      </c>
      <c r="L756" t="s">
        <v>529</v>
      </c>
      <c r="M756" t="s">
        <v>18</v>
      </c>
      <c r="N756" t="s">
        <v>15</v>
      </c>
      <c r="R756">
        <v>143560</v>
      </c>
      <c r="S756">
        <v>143560</v>
      </c>
    </row>
    <row r="757" spans="1:19" x14ac:dyDescent="0.3">
      <c r="A757">
        <v>2019</v>
      </c>
      <c r="C757" t="str">
        <f>IF(GETPIVOTDATA("PS % recovery",Sheet4!$B$5,"Parish Name",K757)&gt;99.949%,"OK","No")</f>
        <v>No</v>
      </c>
      <c r="D757" t="e">
        <f>VLOOKUP(J757,'Ref2'!C:E,3,0)</f>
        <v>#N/A</v>
      </c>
      <c r="E757">
        <v>153</v>
      </c>
      <c r="I757" t="e">
        <f>VLOOKUP(J757,Ref!L:M,2,0)</f>
        <v>#N/A</v>
      </c>
      <c r="J757" t="s">
        <v>1029</v>
      </c>
      <c r="K757" t="s">
        <v>157</v>
      </c>
      <c r="L757" t="s">
        <v>531</v>
      </c>
      <c r="M757" t="s">
        <v>18</v>
      </c>
      <c r="N757" t="s">
        <v>15</v>
      </c>
      <c r="R757">
        <v>65941</v>
      </c>
      <c r="S757">
        <v>65941</v>
      </c>
    </row>
    <row r="758" spans="1:19" x14ac:dyDescent="0.3">
      <c r="A758">
        <v>2019</v>
      </c>
      <c r="C758" t="str">
        <f>IF(GETPIVOTDATA("PS % recovery",Sheet4!$B$5,"Parish Name",K758)&gt;99.949%,"OK","No")</f>
        <v>OK</v>
      </c>
      <c r="D758" t="e">
        <f>VLOOKUP(J758,'Ref2'!C:E,3,0)</f>
        <v>#N/A</v>
      </c>
      <c r="E758">
        <v>153</v>
      </c>
      <c r="I758" t="e">
        <f>VLOOKUP(J758,Ref!L:M,2,0)</f>
        <v>#N/A</v>
      </c>
      <c r="J758" t="s">
        <v>1031</v>
      </c>
      <c r="K758" t="s">
        <v>158</v>
      </c>
      <c r="L758" t="s">
        <v>535</v>
      </c>
      <c r="M758" t="s">
        <v>18</v>
      </c>
      <c r="N758" t="s">
        <v>15</v>
      </c>
      <c r="R758">
        <v>88499</v>
      </c>
      <c r="S758">
        <v>88499</v>
      </c>
    </row>
    <row r="759" spans="1:19" x14ac:dyDescent="0.3">
      <c r="A759">
        <v>2019</v>
      </c>
      <c r="C759" t="str">
        <f>IF(GETPIVOTDATA("PS % recovery",Sheet4!$B$5,"Parish Name",K759)&gt;99.949%,"OK","No")</f>
        <v>No</v>
      </c>
      <c r="D759" t="e">
        <f>VLOOKUP(J759,'Ref2'!C:E,3,0)</f>
        <v>#N/A</v>
      </c>
      <c r="E759">
        <v>8</v>
      </c>
      <c r="I759" t="e">
        <f>VLOOKUP(J759,Ref!L:M,2,0)</f>
        <v>#N/A</v>
      </c>
      <c r="J759" t="s">
        <v>789</v>
      </c>
      <c r="K759" t="s">
        <v>160</v>
      </c>
      <c r="L759" t="s">
        <v>537</v>
      </c>
      <c r="M759" t="s">
        <v>18</v>
      </c>
      <c r="N759" t="s">
        <v>15</v>
      </c>
      <c r="R759">
        <v>103074</v>
      </c>
      <c r="S759">
        <v>47265</v>
      </c>
    </row>
    <row r="760" spans="1:19" x14ac:dyDescent="0.3">
      <c r="A760">
        <v>2019</v>
      </c>
      <c r="C760" t="str">
        <f>IF(GETPIVOTDATA("PS % recovery",Sheet4!$B$5,"Parish Name",K760)&gt;99.949%,"OK","No")</f>
        <v>OK</v>
      </c>
      <c r="D760" t="e">
        <f>VLOOKUP(J760,'Ref2'!C:E,3,0)</f>
        <v>#N/A</v>
      </c>
      <c r="E760">
        <v>140</v>
      </c>
      <c r="I760" t="e">
        <f>VLOOKUP(J760,Ref!L:M,2,0)</f>
        <v>#N/A</v>
      </c>
      <c r="J760" t="s">
        <v>1034</v>
      </c>
      <c r="K760" t="s">
        <v>161</v>
      </c>
      <c r="L760" t="s">
        <v>539</v>
      </c>
      <c r="M760" t="s">
        <v>18</v>
      </c>
      <c r="N760" t="s">
        <v>15</v>
      </c>
      <c r="R760">
        <v>66076</v>
      </c>
      <c r="S760">
        <v>66076</v>
      </c>
    </row>
    <row r="761" spans="1:19" x14ac:dyDescent="0.3">
      <c r="A761">
        <v>2019</v>
      </c>
      <c r="C761" t="str">
        <f>IF(GETPIVOTDATA("PS % recovery",Sheet4!$B$5,"Parish Name",K761)&gt;99.949%,"OK","No")</f>
        <v>OK</v>
      </c>
      <c r="D761" t="e">
        <f>VLOOKUP(J761,'Ref2'!C:E,3,0)</f>
        <v>#N/A</v>
      </c>
      <c r="E761">
        <v>153</v>
      </c>
      <c r="I761" t="e">
        <f>VLOOKUP(J761,Ref!L:M,2,0)</f>
        <v>#N/A</v>
      </c>
      <c r="J761" t="s">
        <v>1036</v>
      </c>
      <c r="K761" t="s">
        <v>162</v>
      </c>
      <c r="L761" t="s">
        <v>541</v>
      </c>
      <c r="M761" t="s">
        <v>18</v>
      </c>
      <c r="N761" t="s">
        <v>15</v>
      </c>
      <c r="R761">
        <v>63610</v>
      </c>
      <c r="S761">
        <v>63610</v>
      </c>
    </row>
    <row r="762" spans="1:19" x14ac:dyDescent="0.3">
      <c r="A762">
        <v>2019</v>
      </c>
      <c r="C762" t="str">
        <f>IF(GETPIVOTDATA("PS % recovery",Sheet4!$B$5,"Parish Name",K762)&gt;99.949%,"OK","No")</f>
        <v>OK</v>
      </c>
      <c r="D762" t="e">
        <f>VLOOKUP(J762,'Ref2'!C:E,3,0)</f>
        <v>#N/A</v>
      </c>
      <c r="E762">
        <v>115</v>
      </c>
      <c r="I762" t="e">
        <f>VLOOKUP(J762,Ref!L:M,2,0)</f>
        <v>#N/A</v>
      </c>
      <c r="J762" t="s">
        <v>1038</v>
      </c>
      <c r="K762" t="s">
        <v>163</v>
      </c>
      <c r="L762" t="s">
        <v>545</v>
      </c>
      <c r="M762" t="s">
        <v>18</v>
      </c>
      <c r="N762" t="s">
        <v>15</v>
      </c>
      <c r="R762">
        <v>5157</v>
      </c>
      <c r="S762">
        <v>5157</v>
      </c>
    </row>
    <row r="763" spans="1:19" x14ac:dyDescent="0.3">
      <c r="A763">
        <v>2019</v>
      </c>
      <c r="C763" t="str">
        <f>IF(GETPIVOTDATA("PS % recovery",Sheet4!$B$5,"Parish Name",K763)&gt;99.949%,"OK","No")</f>
        <v>OK</v>
      </c>
      <c r="D763" t="e">
        <f>VLOOKUP(J763,'Ref2'!C:E,3,0)</f>
        <v>#N/A</v>
      </c>
      <c r="E763">
        <v>153</v>
      </c>
      <c r="I763" t="e">
        <f>VLOOKUP(J763,Ref!L:M,2,0)</f>
        <v>#N/A</v>
      </c>
      <c r="J763" t="s">
        <v>1040</v>
      </c>
      <c r="K763" t="s">
        <v>164</v>
      </c>
      <c r="L763" t="s">
        <v>545</v>
      </c>
      <c r="M763" t="s">
        <v>18</v>
      </c>
      <c r="N763" t="s">
        <v>15</v>
      </c>
      <c r="R763">
        <v>6503</v>
      </c>
      <c r="S763">
        <v>6503</v>
      </c>
    </row>
    <row r="764" spans="1:19" x14ac:dyDescent="0.3">
      <c r="A764">
        <v>2019</v>
      </c>
      <c r="C764" t="str">
        <f>IF(GETPIVOTDATA("PS % recovery",Sheet4!$B$5,"Parish Name",K764)&gt;99.949%,"OK","No")</f>
        <v>OK</v>
      </c>
      <c r="D764" t="e">
        <f>VLOOKUP(J764,'Ref2'!C:E,3,0)</f>
        <v>#N/A</v>
      </c>
      <c r="E764">
        <v>153</v>
      </c>
      <c r="I764" t="e">
        <f>VLOOKUP(J764,Ref!L:M,2,0)</f>
        <v>#N/A</v>
      </c>
      <c r="J764" t="s">
        <v>1042</v>
      </c>
      <c r="K764" t="s">
        <v>165</v>
      </c>
      <c r="L764" t="s">
        <v>543</v>
      </c>
      <c r="M764" t="s">
        <v>18</v>
      </c>
      <c r="N764" t="s">
        <v>15</v>
      </c>
      <c r="R764">
        <v>65403</v>
      </c>
      <c r="S764">
        <v>65403</v>
      </c>
    </row>
    <row r="765" spans="1:19" x14ac:dyDescent="0.3">
      <c r="A765">
        <v>2019</v>
      </c>
      <c r="C765" t="str">
        <f>IF(GETPIVOTDATA("PS % recovery",Sheet4!$B$5,"Parish Name",K765)&gt;99.949%,"OK","No")</f>
        <v>No</v>
      </c>
      <c r="D765" t="e">
        <f>VLOOKUP(J765,'Ref2'!C:E,3,0)</f>
        <v>#N/A</v>
      </c>
      <c r="E765">
        <v>55</v>
      </c>
      <c r="I765" t="e">
        <f>VLOOKUP(J765,Ref!L:M,2,0)</f>
        <v>#N/A</v>
      </c>
      <c r="J765" t="s">
        <v>1044</v>
      </c>
      <c r="K765" t="s">
        <v>166</v>
      </c>
      <c r="L765" t="s">
        <v>547</v>
      </c>
      <c r="M765" t="s">
        <v>18</v>
      </c>
      <c r="N765" t="s">
        <v>15</v>
      </c>
      <c r="R765">
        <v>76839</v>
      </c>
      <c r="S765">
        <v>48000</v>
      </c>
    </row>
    <row r="766" spans="1:19" x14ac:dyDescent="0.3">
      <c r="A766">
        <v>2019</v>
      </c>
      <c r="C766" t="str">
        <f>IF(GETPIVOTDATA("PS % recovery",Sheet4!$B$5,"Parish Name",K766)&gt;99.949%,"OK","No")</f>
        <v>No</v>
      </c>
      <c r="D766" t="e">
        <f>VLOOKUP(J766,'Ref2'!C:E,3,0)</f>
        <v>#N/A</v>
      </c>
      <c r="E766">
        <v>34</v>
      </c>
      <c r="I766" t="e">
        <f>VLOOKUP(J766,Ref!L:M,2,0)</f>
        <v>#N/A</v>
      </c>
      <c r="J766" t="s">
        <v>1046</v>
      </c>
      <c r="K766" t="s">
        <v>159</v>
      </c>
      <c r="L766" t="s">
        <v>533</v>
      </c>
      <c r="M766" t="s">
        <v>18</v>
      </c>
      <c r="N766" t="s">
        <v>15</v>
      </c>
      <c r="R766">
        <v>120023</v>
      </c>
      <c r="S766">
        <v>76500</v>
      </c>
    </row>
    <row r="767" spans="1:19" x14ac:dyDescent="0.3">
      <c r="A767">
        <v>2019</v>
      </c>
      <c r="C767" t="str">
        <f>IF(GETPIVOTDATA("PS % recovery",Sheet4!$B$5,"Parish Name",K767)&gt;99.949%,"OK","No")</f>
        <v>No</v>
      </c>
      <c r="D767" t="e">
        <f>VLOOKUP(J767,'Ref2'!C:E,3,0)</f>
        <v>#N/A</v>
      </c>
      <c r="E767">
        <v>5</v>
      </c>
      <c r="I767" t="e">
        <f>VLOOKUP(J767,Ref!L:M,2,0)</f>
        <v>#N/A</v>
      </c>
      <c r="J767" t="s">
        <v>794</v>
      </c>
      <c r="K767" t="s">
        <v>168</v>
      </c>
      <c r="L767" t="s">
        <v>549</v>
      </c>
      <c r="M767" t="s">
        <v>21</v>
      </c>
      <c r="N767" t="s">
        <v>15</v>
      </c>
      <c r="R767">
        <v>12132</v>
      </c>
      <c r="S767">
        <v>0</v>
      </c>
    </row>
    <row r="768" spans="1:19" x14ac:dyDescent="0.3">
      <c r="A768">
        <v>2019</v>
      </c>
      <c r="C768" t="str">
        <f>IF(GETPIVOTDATA("PS % recovery",Sheet4!$B$5,"Parish Name",K768)&gt;99.949%,"OK","No")</f>
        <v>No</v>
      </c>
      <c r="D768" t="e">
        <f>VLOOKUP(J768,'Ref2'!C:E,3,0)</f>
        <v>#N/A</v>
      </c>
      <c r="E768">
        <v>48</v>
      </c>
      <c r="I768" t="e">
        <f>VLOOKUP(J768,Ref!L:M,2,0)</f>
        <v>#N/A</v>
      </c>
      <c r="J768" t="s">
        <v>801</v>
      </c>
      <c r="K768" t="s">
        <v>169</v>
      </c>
      <c r="L768" t="s">
        <v>549</v>
      </c>
      <c r="M768" t="s">
        <v>21</v>
      </c>
      <c r="N768" t="s">
        <v>15</v>
      </c>
      <c r="R768">
        <v>16178</v>
      </c>
      <c r="S768">
        <v>13005</v>
      </c>
    </row>
    <row r="769" spans="1:19" x14ac:dyDescent="0.3">
      <c r="A769">
        <v>2019</v>
      </c>
      <c r="C769" t="str">
        <f>IF(GETPIVOTDATA("PS % recovery",Sheet4!$B$5,"Parish Name",K769)&gt;99.949%,"OK","No")</f>
        <v>No</v>
      </c>
      <c r="D769" t="e">
        <f>VLOOKUP(J769,'Ref2'!C:E,3,0)</f>
        <v>#N/A</v>
      </c>
      <c r="E769">
        <v>39</v>
      </c>
      <c r="I769" t="e">
        <f>VLOOKUP(J769,Ref!L:M,2,0)</f>
        <v>#N/A</v>
      </c>
      <c r="J769" t="s">
        <v>807</v>
      </c>
      <c r="K769" t="s">
        <v>171</v>
      </c>
      <c r="L769" t="s">
        <v>553</v>
      </c>
      <c r="M769" t="s">
        <v>21</v>
      </c>
      <c r="N769" t="s">
        <v>15</v>
      </c>
      <c r="R769">
        <v>25205</v>
      </c>
      <c r="S769">
        <v>13300</v>
      </c>
    </row>
    <row r="770" spans="1:19" x14ac:dyDescent="0.3">
      <c r="A770">
        <v>2019</v>
      </c>
      <c r="C770" t="str">
        <f>IF(GETPIVOTDATA("PS % recovery",Sheet4!$B$5,"Parish Name",K770)&gt;99.949%,"OK","No")</f>
        <v>OK</v>
      </c>
      <c r="D770" t="e">
        <f>VLOOKUP(J770,'Ref2'!C:E,3,0)</f>
        <v>#N/A</v>
      </c>
      <c r="E770">
        <v>153</v>
      </c>
      <c r="I770" t="e">
        <f>VLOOKUP(J770,Ref!L:M,2,0)</f>
        <v>#N/A</v>
      </c>
      <c r="J770" t="s">
        <v>1051</v>
      </c>
      <c r="K770" t="s">
        <v>170</v>
      </c>
      <c r="L770" t="s">
        <v>551</v>
      </c>
      <c r="M770" t="s">
        <v>21</v>
      </c>
      <c r="N770" t="s">
        <v>15</v>
      </c>
      <c r="R770">
        <v>112523</v>
      </c>
      <c r="S770">
        <v>112523</v>
      </c>
    </row>
    <row r="771" spans="1:19" x14ac:dyDescent="0.3">
      <c r="A771">
        <v>2019</v>
      </c>
      <c r="C771" t="str">
        <f>IF(GETPIVOTDATA("PS % recovery",Sheet4!$B$5,"Parish Name",K771)&gt;99.949%,"OK","No")</f>
        <v>No</v>
      </c>
      <c r="D771" t="e">
        <f>VLOOKUP(J771,'Ref2'!C:E,3,0)</f>
        <v>#N/A</v>
      </c>
      <c r="E771">
        <v>44</v>
      </c>
      <c r="I771" t="e">
        <f>VLOOKUP(J771,Ref!L:M,2,0)</f>
        <v>#N/A</v>
      </c>
      <c r="J771" t="s">
        <v>796</v>
      </c>
      <c r="K771" t="s">
        <v>172</v>
      </c>
      <c r="L771" t="s">
        <v>555</v>
      </c>
      <c r="M771" t="s">
        <v>21</v>
      </c>
      <c r="N771" t="s">
        <v>15</v>
      </c>
      <c r="R771">
        <v>34089</v>
      </c>
      <c r="S771">
        <v>29551.039999999106</v>
      </c>
    </row>
    <row r="772" spans="1:19" x14ac:dyDescent="0.3">
      <c r="A772">
        <v>2019</v>
      </c>
      <c r="C772" t="str">
        <f>IF(GETPIVOTDATA("PS % recovery",Sheet4!$B$5,"Parish Name",K772)&gt;99.949%,"OK","No")</f>
        <v>No</v>
      </c>
      <c r="D772" t="e">
        <f>VLOOKUP(J772,'Ref2'!C:E,3,0)</f>
        <v>#N/A</v>
      </c>
      <c r="E772">
        <v>29</v>
      </c>
      <c r="I772" t="e">
        <f>VLOOKUP(J772,Ref!L:M,2,0)</f>
        <v>#N/A</v>
      </c>
      <c r="J772" t="s">
        <v>798</v>
      </c>
      <c r="K772" t="s">
        <v>173</v>
      </c>
      <c r="L772" t="s">
        <v>555</v>
      </c>
      <c r="M772" t="s">
        <v>21</v>
      </c>
      <c r="N772" t="s">
        <v>15</v>
      </c>
      <c r="R772">
        <v>11049</v>
      </c>
      <c r="S772">
        <v>9220</v>
      </c>
    </row>
    <row r="773" spans="1:19" x14ac:dyDescent="0.3">
      <c r="A773">
        <v>2019</v>
      </c>
      <c r="C773" t="str">
        <f>IF(GETPIVOTDATA("PS % recovery",Sheet4!$B$5,"Parish Name",K773)&gt;99.949%,"OK","No")</f>
        <v>No</v>
      </c>
      <c r="D773" t="e">
        <f>VLOOKUP(J773,'Ref2'!C:E,3,0)</f>
        <v>#N/A</v>
      </c>
      <c r="E773">
        <v>105</v>
      </c>
      <c r="I773" t="e">
        <f>VLOOKUP(J773,Ref!L:M,2,0)</f>
        <v>#N/A</v>
      </c>
      <c r="J773" t="s">
        <v>805</v>
      </c>
      <c r="K773" t="s">
        <v>175</v>
      </c>
      <c r="L773" t="s">
        <v>555</v>
      </c>
      <c r="M773" t="s">
        <v>21</v>
      </c>
      <c r="N773" t="s">
        <v>15</v>
      </c>
      <c r="R773">
        <v>3828</v>
      </c>
      <c r="S773">
        <v>3287.5999999996275</v>
      </c>
    </row>
    <row r="774" spans="1:19" x14ac:dyDescent="0.3">
      <c r="A774">
        <v>2019</v>
      </c>
      <c r="C774" t="str">
        <f>IF(GETPIVOTDATA("PS % recovery",Sheet4!$B$5,"Parish Name",K774)&gt;99.949%,"OK","No")</f>
        <v>No</v>
      </c>
      <c r="D774" t="e">
        <f>VLOOKUP(J774,'Ref2'!C:E,3,0)</f>
        <v>#N/A</v>
      </c>
      <c r="E774">
        <v>28</v>
      </c>
      <c r="I774" t="e">
        <f>VLOOKUP(J774,Ref!L:M,2,0)</f>
        <v>#N/A</v>
      </c>
      <c r="J774" t="s">
        <v>1056</v>
      </c>
      <c r="K774" t="s">
        <v>174</v>
      </c>
      <c r="L774" t="s">
        <v>557</v>
      </c>
      <c r="M774" t="s">
        <v>21</v>
      </c>
      <c r="N774" t="s">
        <v>15</v>
      </c>
      <c r="R774">
        <v>10020</v>
      </c>
      <c r="S774">
        <v>4000</v>
      </c>
    </row>
    <row r="775" spans="1:19" x14ac:dyDescent="0.3">
      <c r="A775">
        <v>2019</v>
      </c>
      <c r="C775" t="str">
        <f>IF(GETPIVOTDATA("PS % recovery",Sheet4!$B$5,"Parish Name",K775)&gt;99.949%,"OK","No")</f>
        <v>OK</v>
      </c>
      <c r="D775" t="e">
        <f>VLOOKUP(J775,'Ref2'!C:E,3,0)</f>
        <v>#N/A</v>
      </c>
      <c r="E775">
        <v>122</v>
      </c>
      <c r="I775" t="e">
        <f>VLOOKUP(J775,Ref!L:M,2,0)</f>
        <v>#N/A</v>
      </c>
      <c r="J775" t="s">
        <v>1058</v>
      </c>
      <c r="K775" t="s">
        <v>176</v>
      </c>
      <c r="L775" t="s">
        <v>557</v>
      </c>
      <c r="M775" t="s">
        <v>21</v>
      </c>
      <c r="N775" t="s">
        <v>15</v>
      </c>
      <c r="R775">
        <v>34789</v>
      </c>
      <c r="S775">
        <v>34789</v>
      </c>
    </row>
    <row r="776" spans="1:19" x14ac:dyDescent="0.3">
      <c r="A776">
        <v>2019</v>
      </c>
      <c r="C776" t="str">
        <f>IF(GETPIVOTDATA("PS % recovery",Sheet4!$B$5,"Parish Name",K776)&gt;99.949%,"OK","No")</f>
        <v>No</v>
      </c>
      <c r="D776" t="e">
        <f>VLOOKUP(J776,'Ref2'!C:E,3,0)</f>
        <v>#N/A</v>
      </c>
      <c r="E776">
        <v>100</v>
      </c>
      <c r="I776" t="e">
        <f>VLOOKUP(J776,Ref!L:M,2,0)</f>
        <v>#N/A</v>
      </c>
      <c r="J776" t="s">
        <v>800</v>
      </c>
      <c r="K776" t="s">
        <v>177</v>
      </c>
      <c r="L776" t="s">
        <v>559</v>
      </c>
      <c r="M776" t="s">
        <v>21</v>
      </c>
      <c r="N776" t="s">
        <v>15</v>
      </c>
      <c r="R776">
        <v>59882</v>
      </c>
      <c r="S776">
        <v>59882</v>
      </c>
    </row>
    <row r="777" spans="1:19" x14ac:dyDescent="0.3">
      <c r="A777">
        <v>2019</v>
      </c>
      <c r="C777" t="str">
        <f>IF(GETPIVOTDATA("PS % recovery",Sheet4!$B$5,"Parish Name",K777)&gt;99.949%,"OK","No")</f>
        <v>No</v>
      </c>
      <c r="D777" t="e">
        <f>VLOOKUP(J777,'Ref2'!C:E,3,0)</f>
        <v>#N/A</v>
      </c>
      <c r="E777">
        <v>70</v>
      </c>
      <c r="I777" t="e">
        <f>VLOOKUP(J777,Ref!L:M,2,0)</f>
        <v>#N/A</v>
      </c>
      <c r="J777" t="s">
        <v>803</v>
      </c>
      <c r="K777" t="s">
        <v>178</v>
      </c>
      <c r="L777" t="s">
        <v>549</v>
      </c>
      <c r="M777" t="s">
        <v>21</v>
      </c>
      <c r="N777" t="s">
        <v>15</v>
      </c>
      <c r="R777">
        <v>56824</v>
      </c>
      <c r="S777">
        <v>50600</v>
      </c>
    </row>
    <row r="778" spans="1:19" x14ac:dyDescent="0.3">
      <c r="A778">
        <v>2019</v>
      </c>
      <c r="C778" t="str">
        <f>IF(GETPIVOTDATA("PS % recovery",Sheet4!$B$5,"Parish Name",K778)&gt;99.949%,"OK","No")</f>
        <v>OK</v>
      </c>
      <c r="D778" t="e">
        <f>VLOOKUP(J778,'Ref2'!C:E,3,0)</f>
        <v>#N/A</v>
      </c>
      <c r="E778">
        <v>153</v>
      </c>
      <c r="I778" t="e">
        <f>VLOOKUP(J778,Ref!L:M,2,0)</f>
        <v>#N/A</v>
      </c>
      <c r="J778" t="s">
        <v>1062</v>
      </c>
      <c r="K778" t="s">
        <v>180</v>
      </c>
      <c r="L778" t="s">
        <v>561</v>
      </c>
      <c r="M778" t="s">
        <v>21</v>
      </c>
      <c r="N778" t="s">
        <v>15</v>
      </c>
      <c r="R778">
        <v>68645</v>
      </c>
      <c r="S778">
        <v>68645</v>
      </c>
    </row>
    <row r="779" spans="1:19" x14ac:dyDescent="0.3">
      <c r="A779">
        <v>2019</v>
      </c>
      <c r="C779" t="str">
        <f>IF(GETPIVOTDATA("PS % recovery",Sheet4!$B$5,"Parish Name",K779)&gt;99.949%,"OK","No")</f>
        <v>OK</v>
      </c>
      <c r="D779" t="e">
        <f>VLOOKUP(J779,'Ref2'!C:E,3,0)</f>
        <v>#N/A</v>
      </c>
      <c r="E779">
        <v>153</v>
      </c>
      <c r="I779" t="e">
        <f>VLOOKUP(J779,Ref!L:M,2,0)</f>
        <v>#N/A</v>
      </c>
      <c r="J779" t="s">
        <v>1064</v>
      </c>
      <c r="K779" t="s">
        <v>182</v>
      </c>
      <c r="L779" t="s">
        <v>563</v>
      </c>
      <c r="M779" t="s">
        <v>21</v>
      </c>
      <c r="N779" t="s">
        <v>15</v>
      </c>
      <c r="R779">
        <v>53757</v>
      </c>
      <c r="S779">
        <v>53757</v>
      </c>
    </row>
    <row r="780" spans="1:19" x14ac:dyDescent="0.3">
      <c r="A780">
        <v>2019</v>
      </c>
      <c r="C780" t="str">
        <f>IF(GETPIVOTDATA("PS % recovery",Sheet4!$B$5,"Parish Name",K780)&gt;99.949%,"OK","No")</f>
        <v>OK</v>
      </c>
      <c r="D780" t="e">
        <f>VLOOKUP(J780,'Ref2'!C:E,3,0)</f>
        <v>#N/A</v>
      </c>
      <c r="E780">
        <v>153</v>
      </c>
      <c r="I780" t="e">
        <f>VLOOKUP(J780,Ref!L:M,2,0)</f>
        <v>#N/A</v>
      </c>
      <c r="J780" t="s">
        <v>1066</v>
      </c>
      <c r="K780" t="s">
        <v>179</v>
      </c>
      <c r="L780" t="s">
        <v>563</v>
      </c>
      <c r="M780" t="s">
        <v>21</v>
      </c>
      <c r="N780" t="s">
        <v>15</v>
      </c>
      <c r="R780">
        <v>18892</v>
      </c>
      <c r="S780">
        <v>18892</v>
      </c>
    </row>
    <row r="781" spans="1:19" x14ac:dyDescent="0.3">
      <c r="A781">
        <v>2019</v>
      </c>
      <c r="C781" t="str">
        <f>IF(GETPIVOTDATA("PS % recovery",Sheet4!$B$5,"Parish Name",K781)&gt;99.949%,"OK","No")</f>
        <v>OK</v>
      </c>
      <c r="D781" t="e">
        <f>VLOOKUP(J781,'Ref2'!C:E,3,0)</f>
        <v>#N/A</v>
      </c>
      <c r="E781">
        <v>153</v>
      </c>
      <c r="I781" t="e">
        <f>VLOOKUP(J781,Ref!L:M,2,0)</f>
        <v>#N/A</v>
      </c>
      <c r="J781" t="s">
        <v>1068</v>
      </c>
      <c r="K781" t="s">
        <v>181</v>
      </c>
      <c r="L781" t="s">
        <v>563</v>
      </c>
      <c r="M781" t="s">
        <v>21</v>
      </c>
      <c r="N781" t="s">
        <v>15</v>
      </c>
      <c r="R781">
        <v>7259</v>
      </c>
      <c r="S781">
        <v>7259</v>
      </c>
    </row>
    <row r="782" spans="1:19" x14ac:dyDescent="0.3">
      <c r="A782">
        <v>2019</v>
      </c>
      <c r="C782" t="str">
        <f>IF(GETPIVOTDATA("PS % recovery",Sheet4!$B$5,"Parish Name",K782)&gt;99.949%,"OK","No")</f>
        <v>OK</v>
      </c>
      <c r="D782" t="str">
        <f>VLOOKUP(J782,'Ref2'!C:E,3,0)</f>
        <v>LLF</v>
      </c>
      <c r="E782">
        <v>325</v>
      </c>
      <c r="I782" t="e">
        <f>VLOOKUP(J782,Ref!L:M,2,0)</f>
        <v>#N/A</v>
      </c>
      <c r="J782" t="s">
        <v>1070</v>
      </c>
      <c r="K782" t="s">
        <v>183</v>
      </c>
      <c r="L782" t="s">
        <v>565</v>
      </c>
      <c r="M782" t="s">
        <v>21</v>
      </c>
      <c r="N782" t="s">
        <v>15</v>
      </c>
      <c r="R782">
        <v>94704</v>
      </c>
      <c r="S782">
        <v>94704</v>
      </c>
    </row>
    <row r="783" spans="1:19" x14ac:dyDescent="0.3">
      <c r="A783">
        <v>2019</v>
      </c>
      <c r="C783" t="str">
        <f>IF(GETPIVOTDATA("PS % recovery",Sheet4!$B$5,"Parish Name",K783)&gt;99.949%,"OK","No")</f>
        <v>OK</v>
      </c>
      <c r="D783" t="e">
        <f>VLOOKUP(J783,'Ref2'!C:E,3,0)</f>
        <v>#N/A</v>
      </c>
      <c r="E783">
        <v>153</v>
      </c>
      <c r="I783" t="e">
        <f>VLOOKUP(J783,Ref!L:M,2,0)</f>
        <v>#N/A</v>
      </c>
      <c r="J783" t="s">
        <v>1072</v>
      </c>
      <c r="K783" t="s">
        <v>185</v>
      </c>
      <c r="L783" t="s">
        <v>573</v>
      </c>
      <c r="M783" t="s">
        <v>24</v>
      </c>
      <c r="N783" t="s">
        <v>15</v>
      </c>
      <c r="R783">
        <v>58661</v>
      </c>
      <c r="S783">
        <v>58661</v>
      </c>
    </row>
    <row r="784" spans="1:19" x14ac:dyDescent="0.3">
      <c r="A784">
        <v>2019</v>
      </c>
      <c r="C784" t="str">
        <f>IF(GETPIVOTDATA("PS % recovery",Sheet4!$B$5,"Parish Name",K784)&gt;99.949%,"OK","No")</f>
        <v>No</v>
      </c>
      <c r="D784" t="e">
        <f>VLOOKUP(J784,'Ref2'!C:E,3,0)</f>
        <v>#N/A</v>
      </c>
      <c r="E784">
        <v>153</v>
      </c>
      <c r="I784" t="e">
        <f>VLOOKUP(J784,Ref!L:M,2,0)</f>
        <v>#N/A</v>
      </c>
      <c r="J784" t="s">
        <v>1074</v>
      </c>
      <c r="K784" t="s">
        <v>187</v>
      </c>
      <c r="L784" t="s">
        <v>573</v>
      </c>
      <c r="M784" t="s">
        <v>24</v>
      </c>
      <c r="N784" t="s">
        <v>15</v>
      </c>
      <c r="R784">
        <v>5396</v>
      </c>
      <c r="S784">
        <v>5396</v>
      </c>
    </row>
    <row r="785" spans="1:19" x14ac:dyDescent="0.3">
      <c r="A785">
        <v>2019</v>
      </c>
      <c r="C785" t="str">
        <f>IF(GETPIVOTDATA("PS % recovery",Sheet4!$B$5,"Parish Name",K785)&gt;99.949%,"OK","No")</f>
        <v>OK</v>
      </c>
      <c r="D785" t="e">
        <f>VLOOKUP(J785,'Ref2'!C:E,3,0)</f>
        <v>#N/A</v>
      </c>
      <c r="E785">
        <v>153</v>
      </c>
      <c r="I785" t="e">
        <f>VLOOKUP(J785,Ref!L:M,2,0)</f>
        <v>#N/A</v>
      </c>
      <c r="J785" t="s">
        <v>1076</v>
      </c>
      <c r="K785" t="s">
        <v>189</v>
      </c>
      <c r="L785" t="s">
        <v>581</v>
      </c>
      <c r="M785" t="s">
        <v>24</v>
      </c>
      <c r="N785" t="s">
        <v>15</v>
      </c>
      <c r="R785">
        <v>26337</v>
      </c>
      <c r="S785">
        <v>26337</v>
      </c>
    </row>
    <row r="786" spans="1:19" x14ac:dyDescent="0.3">
      <c r="A786">
        <v>2019</v>
      </c>
      <c r="C786" t="str">
        <f>IF(GETPIVOTDATA("PS % recovery",Sheet4!$B$5,"Parish Name",K786)&gt;99.949%,"OK","No")</f>
        <v>OK</v>
      </c>
      <c r="D786" t="e">
        <f>VLOOKUP(J786,'Ref2'!C:E,3,0)</f>
        <v>#N/A</v>
      </c>
      <c r="E786">
        <v>153</v>
      </c>
      <c r="I786" t="e">
        <f>VLOOKUP(J786,Ref!L:M,2,0)</f>
        <v>#N/A</v>
      </c>
      <c r="J786" t="s">
        <v>1078</v>
      </c>
      <c r="K786" t="s">
        <v>186</v>
      </c>
      <c r="L786" t="s">
        <v>577</v>
      </c>
      <c r="M786" t="s">
        <v>24</v>
      </c>
      <c r="N786" t="s">
        <v>15</v>
      </c>
      <c r="R786">
        <v>11580</v>
      </c>
      <c r="S786">
        <v>11580</v>
      </c>
    </row>
    <row r="787" spans="1:19" x14ac:dyDescent="0.3">
      <c r="A787">
        <v>2019</v>
      </c>
      <c r="C787" t="str">
        <f>IF(GETPIVOTDATA("PS % recovery",Sheet4!$B$5,"Parish Name",K787)&gt;99.949%,"OK","No")</f>
        <v>No</v>
      </c>
      <c r="D787" t="e">
        <f>VLOOKUP(J787,'Ref2'!C:E,3,0)</f>
        <v>#N/A</v>
      </c>
      <c r="E787">
        <v>20</v>
      </c>
      <c r="I787" t="e">
        <f>VLOOKUP(J787,Ref!L:M,2,0)</f>
        <v>#N/A</v>
      </c>
      <c r="J787" t="s">
        <v>1080</v>
      </c>
      <c r="K787" t="s">
        <v>192</v>
      </c>
      <c r="L787" t="s">
        <v>577</v>
      </c>
      <c r="M787" t="s">
        <v>24</v>
      </c>
      <c r="N787" t="s">
        <v>15</v>
      </c>
      <c r="R787">
        <v>8877</v>
      </c>
      <c r="S787">
        <v>0</v>
      </c>
    </row>
    <row r="788" spans="1:19" x14ac:dyDescent="0.3">
      <c r="A788">
        <v>2019</v>
      </c>
      <c r="C788" t="str">
        <f>IF(GETPIVOTDATA("PS % recovery",Sheet4!$B$5,"Parish Name",K788)&gt;99.949%,"OK","No")</f>
        <v>OK</v>
      </c>
      <c r="D788" t="e">
        <f>VLOOKUP(J788,'Ref2'!C:E,3,0)</f>
        <v>#N/A</v>
      </c>
      <c r="E788">
        <v>153</v>
      </c>
      <c r="I788" t="e">
        <f>VLOOKUP(J788,Ref!L:M,2,0)</f>
        <v>#N/A</v>
      </c>
      <c r="J788" t="s">
        <v>1082</v>
      </c>
      <c r="K788" t="s">
        <v>193</v>
      </c>
      <c r="L788" t="s">
        <v>577</v>
      </c>
      <c r="M788" t="s">
        <v>24</v>
      </c>
      <c r="N788" t="s">
        <v>15</v>
      </c>
      <c r="R788">
        <v>31744</v>
      </c>
      <c r="S788">
        <v>31744</v>
      </c>
    </row>
    <row r="789" spans="1:19" x14ac:dyDescent="0.3">
      <c r="A789">
        <v>2019</v>
      </c>
      <c r="C789" t="str">
        <f>IF(GETPIVOTDATA("PS % recovery",Sheet4!$B$5,"Parish Name",K789)&gt;99.949%,"OK","No")</f>
        <v>OK</v>
      </c>
      <c r="D789" t="e">
        <f>VLOOKUP(J789,'Ref2'!C:E,3,0)</f>
        <v>#N/A</v>
      </c>
      <c r="E789">
        <v>153</v>
      </c>
      <c r="I789" t="e">
        <f>VLOOKUP(J789,Ref!L:M,2,0)</f>
        <v>#N/A</v>
      </c>
      <c r="J789" t="s">
        <v>1084</v>
      </c>
      <c r="K789" t="s">
        <v>195</v>
      </c>
      <c r="L789" t="s">
        <v>577</v>
      </c>
      <c r="M789" t="s">
        <v>24</v>
      </c>
      <c r="N789" t="s">
        <v>15</v>
      </c>
      <c r="R789">
        <v>4501</v>
      </c>
      <c r="S789">
        <v>4501</v>
      </c>
    </row>
    <row r="790" spans="1:19" x14ac:dyDescent="0.3">
      <c r="A790">
        <v>2019</v>
      </c>
      <c r="C790" t="str">
        <f>IF(GETPIVOTDATA("PS % recovery",Sheet4!$B$5,"Parish Name",K790)&gt;99.949%,"OK","No")</f>
        <v>OK</v>
      </c>
      <c r="D790" t="e">
        <f>VLOOKUP(J790,'Ref2'!C:E,3,0)</f>
        <v>#N/A</v>
      </c>
      <c r="E790">
        <v>153</v>
      </c>
      <c r="I790" t="e">
        <f>VLOOKUP(J790,Ref!L:M,2,0)</f>
        <v>#N/A</v>
      </c>
      <c r="J790" t="s">
        <v>1086</v>
      </c>
      <c r="K790" t="s">
        <v>188</v>
      </c>
      <c r="L790" t="s">
        <v>567</v>
      </c>
      <c r="M790" t="s">
        <v>24</v>
      </c>
      <c r="N790" t="s">
        <v>15</v>
      </c>
      <c r="R790">
        <v>14426</v>
      </c>
      <c r="S790">
        <v>14426</v>
      </c>
    </row>
    <row r="791" spans="1:19" x14ac:dyDescent="0.3">
      <c r="A791">
        <v>2019</v>
      </c>
      <c r="C791" t="str">
        <f>IF(GETPIVOTDATA("PS % recovery",Sheet4!$B$5,"Parish Name",K791)&gt;99.949%,"OK","No")</f>
        <v>No</v>
      </c>
      <c r="D791" t="e">
        <f>VLOOKUP(J791,'Ref2'!C:E,3,0)</f>
        <v>#N/A</v>
      </c>
      <c r="E791">
        <v>31</v>
      </c>
      <c r="I791" t="e">
        <f>VLOOKUP(J791,Ref!L:M,2,0)</f>
        <v>#N/A</v>
      </c>
      <c r="J791" t="s">
        <v>1088</v>
      </c>
      <c r="K791" t="s">
        <v>198</v>
      </c>
      <c r="L791" t="s">
        <v>567</v>
      </c>
      <c r="M791" t="s">
        <v>24</v>
      </c>
      <c r="N791" t="s">
        <v>15</v>
      </c>
      <c r="R791">
        <v>11502</v>
      </c>
      <c r="S791">
        <v>7000</v>
      </c>
    </row>
    <row r="792" spans="1:19" x14ac:dyDescent="0.3">
      <c r="A792">
        <v>2019</v>
      </c>
      <c r="C792" t="str">
        <f>IF(GETPIVOTDATA("PS % recovery",Sheet4!$B$5,"Parish Name",K792)&gt;99.949%,"OK","No")</f>
        <v>No</v>
      </c>
      <c r="D792" t="e">
        <f>VLOOKUP(J792,'Ref2'!C:E,3,0)</f>
        <v>#N/A</v>
      </c>
      <c r="E792">
        <v>4</v>
      </c>
      <c r="I792" t="e">
        <f>VLOOKUP(J792,Ref!L:M,2,0)</f>
        <v>#N/A</v>
      </c>
      <c r="J792" t="s">
        <v>1090</v>
      </c>
      <c r="K792" t="s">
        <v>199</v>
      </c>
      <c r="L792" t="s">
        <v>567</v>
      </c>
      <c r="M792" t="s">
        <v>24</v>
      </c>
      <c r="N792" t="s">
        <v>15</v>
      </c>
      <c r="R792">
        <v>3308</v>
      </c>
      <c r="S792">
        <v>0</v>
      </c>
    </row>
    <row r="793" spans="1:19" x14ac:dyDescent="0.3">
      <c r="A793">
        <v>2019</v>
      </c>
      <c r="C793" t="str">
        <f>IF(GETPIVOTDATA("PS % recovery",Sheet4!$B$5,"Parish Name",K793)&gt;99.949%,"OK","No")</f>
        <v>OK</v>
      </c>
      <c r="D793" t="e">
        <f>VLOOKUP(J793,'Ref2'!C:E,3,0)</f>
        <v>#N/A</v>
      </c>
      <c r="E793">
        <v>153</v>
      </c>
      <c r="I793" t="e">
        <f>VLOOKUP(J793,Ref!L:M,2,0)</f>
        <v>#N/A</v>
      </c>
      <c r="J793" t="s">
        <v>1092</v>
      </c>
      <c r="K793" t="s">
        <v>190</v>
      </c>
      <c r="L793" t="s">
        <v>569</v>
      </c>
      <c r="M793" t="s">
        <v>24</v>
      </c>
      <c r="N793" t="s">
        <v>15</v>
      </c>
      <c r="R793">
        <v>70112</v>
      </c>
      <c r="S793">
        <v>70112</v>
      </c>
    </row>
    <row r="794" spans="1:19" x14ac:dyDescent="0.3">
      <c r="A794">
        <v>2019</v>
      </c>
      <c r="C794" t="str">
        <f>IF(GETPIVOTDATA("PS % recovery",Sheet4!$B$5,"Parish Name",K794)&gt;99.949%,"OK","No")</f>
        <v>No</v>
      </c>
      <c r="D794" t="e">
        <f>VLOOKUP(J794,'Ref2'!C:E,3,0)</f>
        <v>#N/A</v>
      </c>
      <c r="E794">
        <v>73</v>
      </c>
      <c r="I794" t="e">
        <f>VLOOKUP(J794,Ref!L:M,2,0)</f>
        <v>#N/A</v>
      </c>
      <c r="J794" t="s">
        <v>1094</v>
      </c>
      <c r="K794" t="s">
        <v>191</v>
      </c>
      <c r="L794" t="s">
        <v>571</v>
      </c>
      <c r="M794" t="s">
        <v>24</v>
      </c>
      <c r="N794" t="s">
        <v>15</v>
      </c>
      <c r="R794">
        <v>15978</v>
      </c>
      <c r="S794">
        <v>15978</v>
      </c>
    </row>
    <row r="795" spans="1:19" x14ac:dyDescent="0.3">
      <c r="A795">
        <v>2019</v>
      </c>
      <c r="C795" t="str">
        <f>IF(GETPIVOTDATA("PS % recovery",Sheet4!$B$5,"Parish Name",K795)&gt;99.949%,"OK","No")</f>
        <v>OK</v>
      </c>
      <c r="D795" t="e">
        <f>VLOOKUP(J795,'Ref2'!C:E,3,0)</f>
        <v>#N/A</v>
      </c>
      <c r="E795">
        <v>146</v>
      </c>
      <c r="I795" t="e">
        <f>VLOOKUP(J795,Ref!L:M,2,0)</f>
        <v>#N/A</v>
      </c>
      <c r="J795" t="s">
        <v>1096</v>
      </c>
      <c r="K795" t="s">
        <v>200</v>
      </c>
      <c r="L795" t="s">
        <v>571</v>
      </c>
      <c r="M795" t="s">
        <v>24</v>
      </c>
      <c r="N795" t="s">
        <v>15</v>
      </c>
      <c r="R795">
        <v>17772</v>
      </c>
      <c r="S795">
        <v>17771.75</v>
      </c>
    </row>
    <row r="796" spans="1:19" x14ac:dyDescent="0.3">
      <c r="A796">
        <v>2019</v>
      </c>
      <c r="C796" t="str">
        <f>IF(GETPIVOTDATA("PS % recovery",Sheet4!$B$5,"Parish Name",K796)&gt;99.949%,"OK","No")</f>
        <v>OK</v>
      </c>
      <c r="D796" t="e">
        <f>VLOOKUP(J796,'Ref2'!C:E,3,0)</f>
        <v>#N/A</v>
      </c>
      <c r="E796">
        <v>79</v>
      </c>
      <c r="I796" t="e">
        <f>VLOOKUP(J796,Ref!L:M,2,0)</f>
        <v>#N/A</v>
      </c>
      <c r="J796" t="s">
        <v>1098</v>
      </c>
      <c r="K796" t="s">
        <v>202</v>
      </c>
      <c r="L796" t="s">
        <v>571</v>
      </c>
      <c r="M796" t="s">
        <v>24</v>
      </c>
      <c r="N796" t="s">
        <v>15</v>
      </c>
      <c r="R796">
        <v>11247</v>
      </c>
      <c r="S796">
        <v>11247</v>
      </c>
    </row>
    <row r="797" spans="1:19" x14ac:dyDescent="0.3">
      <c r="A797">
        <v>2019</v>
      </c>
      <c r="C797" t="str">
        <f>IF(GETPIVOTDATA("PS % recovery",Sheet4!$B$5,"Parish Name",K797)&gt;99.949%,"OK","No")</f>
        <v>OK</v>
      </c>
      <c r="D797" t="e">
        <f>VLOOKUP(J797,'Ref2'!C:E,3,0)</f>
        <v>#N/A</v>
      </c>
      <c r="E797">
        <v>153</v>
      </c>
      <c r="I797" t="e">
        <f>VLOOKUP(J797,Ref!L:M,2,0)</f>
        <v>#N/A</v>
      </c>
      <c r="J797" t="s">
        <v>808</v>
      </c>
      <c r="K797" t="s">
        <v>194</v>
      </c>
      <c r="L797" t="s">
        <v>575</v>
      </c>
      <c r="M797" t="s">
        <v>24</v>
      </c>
      <c r="N797" t="s">
        <v>15</v>
      </c>
      <c r="R797">
        <v>18000</v>
      </c>
      <c r="S797">
        <v>18000</v>
      </c>
    </row>
    <row r="798" spans="1:19" x14ac:dyDescent="0.3">
      <c r="A798">
        <v>2019</v>
      </c>
      <c r="C798" t="str">
        <f>IF(GETPIVOTDATA("PS % recovery",Sheet4!$B$5,"Parish Name",K798)&gt;99.949%,"OK","No")</f>
        <v>OK</v>
      </c>
      <c r="D798" t="e">
        <f>VLOOKUP(J798,'Ref2'!C:E,3,0)</f>
        <v>#N/A</v>
      </c>
      <c r="E798">
        <v>153</v>
      </c>
      <c r="I798" t="e">
        <f>VLOOKUP(J798,Ref!L:M,2,0)</f>
        <v>#N/A</v>
      </c>
      <c r="J798" t="s">
        <v>812</v>
      </c>
      <c r="K798" t="s">
        <v>204</v>
      </c>
      <c r="L798" t="s">
        <v>575</v>
      </c>
      <c r="M798" t="s">
        <v>24</v>
      </c>
      <c r="N798" t="s">
        <v>15</v>
      </c>
      <c r="R798">
        <v>17081</v>
      </c>
      <c r="S798">
        <v>17081</v>
      </c>
    </row>
    <row r="799" spans="1:19" x14ac:dyDescent="0.3">
      <c r="A799">
        <v>2019</v>
      </c>
      <c r="C799" t="str">
        <f>IF(GETPIVOTDATA("PS % recovery",Sheet4!$B$5,"Parish Name",K799)&gt;99.949%,"OK","No")</f>
        <v>OK</v>
      </c>
      <c r="D799" t="e">
        <f>VLOOKUP(J799,'Ref2'!C:E,3,0)</f>
        <v>#N/A</v>
      </c>
      <c r="E799">
        <v>153</v>
      </c>
      <c r="I799" t="e">
        <f>VLOOKUP(J799,Ref!L:M,2,0)</f>
        <v>#N/A</v>
      </c>
      <c r="J799" t="s">
        <v>810</v>
      </c>
      <c r="K799" t="s">
        <v>196</v>
      </c>
      <c r="L799" t="s">
        <v>575</v>
      </c>
      <c r="M799" t="s">
        <v>24</v>
      </c>
      <c r="N799" t="s">
        <v>15</v>
      </c>
      <c r="R799">
        <v>17978</v>
      </c>
      <c r="S799">
        <v>17978</v>
      </c>
    </row>
    <row r="800" spans="1:19" x14ac:dyDescent="0.3">
      <c r="A800">
        <v>2019</v>
      </c>
      <c r="C800" t="str">
        <f>IF(GETPIVOTDATA("PS % recovery",Sheet4!$B$5,"Parish Name",K800)&gt;99.949%,"OK","No")</f>
        <v>OK</v>
      </c>
      <c r="D800" t="e">
        <f>VLOOKUP(J800,'Ref2'!C:E,3,0)</f>
        <v>#N/A</v>
      </c>
      <c r="E800">
        <v>145</v>
      </c>
      <c r="I800" t="e">
        <f>VLOOKUP(J800,Ref!L:M,2,0)</f>
        <v>#N/A</v>
      </c>
      <c r="J800" t="s">
        <v>1103</v>
      </c>
      <c r="K800" t="s">
        <v>197</v>
      </c>
      <c r="L800" t="s">
        <v>567</v>
      </c>
      <c r="M800" t="s">
        <v>24</v>
      </c>
      <c r="N800" t="s">
        <v>15</v>
      </c>
      <c r="R800">
        <v>17184</v>
      </c>
      <c r="S800">
        <v>17184</v>
      </c>
    </row>
    <row r="801" spans="1:19" x14ac:dyDescent="0.3">
      <c r="A801">
        <v>2019</v>
      </c>
      <c r="C801" t="str">
        <f>IF(GETPIVOTDATA("PS % recovery",Sheet4!$B$5,"Parish Name",K801)&gt;99.949%,"OK","No")</f>
        <v>OK</v>
      </c>
      <c r="D801" t="e">
        <f>VLOOKUP(J801,'Ref2'!C:E,3,0)</f>
        <v>#N/A</v>
      </c>
      <c r="E801">
        <v>153</v>
      </c>
      <c r="I801" t="e">
        <f>VLOOKUP(J801,Ref!L:M,2,0)</f>
        <v>#N/A</v>
      </c>
      <c r="J801" t="s">
        <v>1105</v>
      </c>
      <c r="K801" t="s">
        <v>201</v>
      </c>
      <c r="L801" t="s">
        <v>581</v>
      </c>
      <c r="M801" t="s">
        <v>24</v>
      </c>
      <c r="N801" t="s">
        <v>15</v>
      </c>
      <c r="R801">
        <v>6191</v>
      </c>
      <c r="S801">
        <v>6191</v>
      </c>
    </row>
    <row r="802" spans="1:19" x14ac:dyDescent="0.3">
      <c r="A802">
        <v>2019</v>
      </c>
      <c r="C802" t="str">
        <f>IF(GETPIVOTDATA("PS % recovery",Sheet4!$B$5,"Parish Name",K802)&gt;99.949%,"OK","No")</f>
        <v>OK</v>
      </c>
      <c r="D802" t="e">
        <f>VLOOKUP(J802,'Ref2'!C:E,3,0)</f>
        <v>#N/A</v>
      </c>
      <c r="E802">
        <v>132</v>
      </c>
      <c r="I802" t="e">
        <f>VLOOKUP(J802,Ref!L:M,2,0)</f>
        <v>#N/A</v>
      </c>
      <c r="J802" t="s">
        <v>1107</v>
      </c>
      <c r="K802" t="s">
        <v>207</v>
      </c>
      <c r="L802" t="s">
        <v>581</v>
      </c>
      <c r="M802" t="s">
        <v>24</v>
      </c>
      <c r="N802" t="s">
        <v>15</v>
      </c>
      <c r="R802">
        <v>9665</v>
      </c>
      <c r="S802">
        <v>9665</v>
      </c>
    </row>
    <row r="803" spans="1:19" x14ac:dyDescent="0.3">
      <c r="A803">
        <v>2019</v>
      </c>
      <c r="C803" t="str">
        <f>IF(GETPIVOTDATA("PS % recovery",Sheet4!$B$5,"Parish Name",K803)&gt;99.949%,"OK","No")</f>
        <v>OK</v>
      </c>
      <c r="D803" t="e">
        <f>VLOOKUP(J803,'Ref2'!C:E,3,0)</f>
        <v>#N/A</v>
      </c>
      <c r="E803">
        <v>153</v>
      </c>
      <c r="I803" t="e">
        <f>VLOOKUP(J803,Ref!L:M,2,0)</f>
        <v>#N/A</v>
      </c>
      <c r="J803" t="s">
        <v>1109</v>
      </c>
      <c r="K803" t="s">
        <v>209</v>
      </c>
      <c r="L803" t="s">
        <v>581</v>
      </c>
      <c r="M803" t="s">
        <v>24</v>
      </c>
      <c r="N803" t="s">
        <v>15</v>
      </c>
      <c r="R803">
        <v>13260</v>
      </c>
      <c r="S803">
        <v>13260</v>
      </c>
    </row>
    <row r="804" spans="1:19" x14ac:dyDescent="0.3">
      <c r="A804">
        <v>2019</v>
      </c>
      <c r="C804" t="str">
        <f>IF(GETPIVOTDATA("PS % recovery",Sheet4!$B$5,"Parish Name",K804)&gt;99.949%,"OK","No")</f>
        <v>OK</v>
      </c>
      <c r="D804" t="e">
        <f>VLOOKUP(J804,'Ref2'!C:E,3,0)</f>
        <v>#N/A</v>
      </c>
      <c r="E804">
        <v>153</v>
      </c>
      <c r="I804" t="e">
        <f>VLOOKUP(J804,Ref!L:M,2,0)</f>
        <v>#N/A</v>
      </c>
      <c r="J804" t="s">
        <v>1111</v>
      </c>
      <c r="K804" t="s">
        <v>210</v>
      </c>
      <c r="L804" t="s">
        <v>581</v>
      </c>
      <c r="M804" t="s">
        <v>24</v>
      </c>
      <c r="N804" t="s">
        <v>15</v>
      </c>
      <c r="R804">
        <v>6410</v>
      </c>
      <c r="S804">
        <v>6410</v>
      </c>
    </row>
    <row r="805" spans="1:19" x14ac:dyDescent="0.3">
      <c r="A805">
        <v>2019</v>
      </c>
      <c r="C805" t="str">
        <f>IF(GETPIVOTDATA("PS % recovery",Sheet4!$B$5,"Parish Name",K805)&gt;99.949%,"OK","No")</f>
        <v>OK</v>
      </c>
      <c r="D805" t="e">
        <f>VLOOKUP(J805,'Ref2'!C:E,3,0)</f>
        <v>#N/A</v>
      </c>
      <c r="E805">
        <v>141</v>
      </c>
      <c r="I805" t="e">
        <f>VLOOKUP(J805,Ref!L:M,2,0)</f>
        <v>#N/A</v>
      </c>
      <c r="J805" t="s">
        <v>1113</v>
      </c>
      <c r="K805" t="s">
        <v>203</v>
      </c>
      <c r="L805" t="s">
        <v>569</v>
      </c>
      <c r="M805" t="s">
        <v>24</v>
      </c>
      <c r="N805" t="s">
        <v>15</v>
      </c>
      <c r="R805">
        <v>5606</v>
      </c>
      <c r="S805">
        <v>5605.8599999998596</v>
      </c>
    </row>
    <row r="806" spans="1:19" x14ac:dyDescent="0.3">
      <c r="A806">
        <v>2019</v>
      </c>
      <c r="C806" t="str">
        <f>IF(GETPIVOTDATA("PS % recovery",Sheet4!$B$5,"Parish Name",K806)&gt;99.949%,"OK","No")</f>
        <v>OK</v>
      </c>
      <c r="D806" t="e">
        <f>VLOOKUP(J806,'Ref2'!C:E,3,0)</f>
        <v>#N/A</v>
      </c>
      <c r="E806">
        <v>153</v>
      </c>
      <c r="I806" t="e">
        <f>VLOOKUP(J806,Ref!L:M,2,0)</f>
        <v>#N/A</v>
      </c>
      <c r="J806" t="s">
        <v>1115</v>
      </c>
      <c r="K806" t="s">
        <v>206</v>
      </c>
      <c r="L806" t="s">
        <v>569</v>
      </c>
      <c r="M806" t="s">
        <v>24</v>
      </c>
      <c r="N806" t="s">
        <v>15</v>
      </c>
      <c r="R806">
        <v>2018</v>
      </c>
      <c r="S806">
        <v>2018</v>
      </c>
    </row>
    <row r="807" spans="1:19" x14ac:dyDescent="0.3">
      <c r="A807">
        <v>2019</v>
      </c>
      <c r="C807" t="str">
        <f>IF(GETPIVOTDATA("PS % recovery",Sheet4!$B$5,"Parish Name",K807)&gt;99.949%,"OK","No")</f>
        <v>OK</v>
      </c>
      <c r="D807" t="e">
        <f>VLOOKUP(J807,'Ref2'!C:E,3,0)</f>
        <v>#N/A</v>
      </c>
      <c r="E807">
        <v>153</v>
      </c>
      <c r="I807" t="e">
        <f>VLOOKUP(J807,Ref!L:M,2,0)</f>
        <v>#N/A</v>
      </c>
      <c r="J807" t="s">
        <v>1117</v>
      </c>
      <c r="K807" t="s">
        <v>205</v>
      </c>
      <c r="L807" t="s">
        <v>583</v>
      </c>
      <c r="M807" t="s">
        <v>24</v>
      </c>
      <c r="N807" t="s">
        <v>15</v>
      </c>
      <c r="R807">
        <v>3363</v>
      </c>
      <c r="S807">
        <v>3363</v>
      </c>
    </row>
    <row r="808" spans="1:19" x14ac:dyDescent="0.3">
      <c r="A808">
        <v>2019</v>
      </c>
      <c r="C808" t="str">
        <f>IF(GETPIVOTDATA("PS % recovery",Sheet4!$B$5,"Parish Name",K808)&gt;99.949%,"OK","No")</f>
        <v>OK</v>
      </c>
      <c r="D808" t="e">
        <f>VLOOKUP(J808,'Ref2'!C:E,3,0)</f>
        <v>#N/A</v>
      </c>
      <c r="E808">
        <v>153</v>
      </c>
      <c r="I808" t="e">
        <f>VLOOKUP(J808,Ref!L:M,2,0)</f>
        <v>#N/A</v>
      </c>
      <c r="J808" t="s">
        <v>1119</v>
      </c>
      <c r="K808" t="s">
        <v>211</v>
      </c>
      <c r="L808" t="s">
        <v>583</v>
      </c>
      <c r="M808" t="s">
        <v>24</v>
      </c>
      <c r="N808" t="s">
        <v>15</v>
      </c>
      <c r="R808">
        <v>7848</v>
      </c>
      <c r="S808">
        <v>7848</v>
      </c>
    </row>
    <row r="809" spans="1:19" x14ac:dyDescent="0.3">
      <c r="A809">
        <v>2019</v>
      </c>
      <c r="C809" t="str">
        <f>IF(GETPIVOTDATA("PS % recovery",Sheet4!$B$5,"Parish Name",K809)&gt;99.949%,"OK","No")</f>
        <v>No</v>
      </c>
      <c r="D809" t="e">
        <f>VLOOKUP(J809,'Ref2'!C:E,3,0)</f>
        <v>#N/A</v>
      </c>
      <c r="E809">
        <v>123</v>
      </c>
      <c r="I809" t="str">
        <f>VLOOKUP(J809,Ref!L:M,2,0)</f>
        <v>Yes</v>
      </c>
      <c r="J809" t="s">
        <v>1121</v>
      </c>
      <c r="K809" t="s">
        <v>208</v>
      </c>
      <c r="L809" t="s">
        <v>579</v>
      </c>
      <c r="M809" t="s">
        <v>24</v>
      </c>
      <c r="N809" t="s">
        <v>15</v>
      </c>
      <c r="R809">
        <v>77995</v>
      </c>
      <c r="S809">
        <v>72754</v>
      </c>
    </row>
    <row r="810" spans="1:19" x14ac:dyDescent="0.3">
      <c r="A810">
        <v>2019</v>
      </c>
      <c r="C810" t="str">
        <f>IF(GETPIVOTDATA("PS % recovery",Sheet4!$B$5,"Parish Name",K810)&gt;99.949%,"OK","No")</f>
        <v>No</v>
      </c>
      <c r="D810" t="e">
        <f>VLOOKUP(J810,'Ref2'!C:E,3,0)</f>
        <v>#N/A</v>
      </c>
      <c r="E810">
        <v>62</v>
      </c>
      <c r="I810" t="e">
        <f>VLOOKUP(J810,Ref!L:M,2,0)</f>
        <v>#N/A</v>
      </c>
      <c r="J810" t="s">
        <v>1123</v>
      </c>
      <c r="K810" t="s">
        <v>212</v>
      </c>
      <c r="L810" t="s">
        <v>567</v>
      </c>
      <c r="M810" t="s">
        <v>24</v>
      </c>
      <c r="N810" t="s">
        <v>15</v>
      </c>
      <c r="R810">
        <v>23294</v>
      </c>
      <c r="S810">
        <v>14093.6599999964</v>
      </c>
    </row>
    <row r="811" spans="1:19" x14ac:dyDescent="0.3">
      <c r="A811">
        <v>2019</v>
      </c>
      <c r="C811" t="str">
        <f>IF(GETPIVOTDATA("PS % recovery",Sheet4!$B$5,"Parish Name",K811)&gt;99.949%,"OK","No")</f>
        <v>OK</v>
      </c>
      <c r="D811" t="e">
        <f>VLOOKUP(J811,'Ref2'!C:E,3,0)</f>
        <v>#N/A</v>
      </c>
      <c r="E811">
        <v>326</v>
      </c>
      <c r="I811" t="e">
        <f>VLOOKUP(J811,Ref!L:M,2,0)</f>
        <v>#N/A</v>
      </c>
      <c r="J811" t="s">
        <v>813</v>
      </c>
      <c r="K811" t="s">
        <v>214</v>
      </c>
      <c r="L811" t="s">
        <v>585</v>
      </c>
      <c r="M811" t="s">
        <v>27</v>
      </c>
      <c r="N811" t="s">
        <v>15</v>
      </c>
      <c r="R811">
        <v>115488</v>
      </c>
      <c r="S811">
        <v>115488</v>
      </c>
    </row>
    <row r="812" spans="1:19" x14ac:dyDescent="0.3">
      <c r="A812">
        <v>2019</v>
      </c>
      <c r="C812" t="str">
        <f>IF(GETPIVOTDATA("PS % recovery",Sheet4!$B$5,"Parish Name",K812)&gt;99.949%,"OK","No")</f>
        <v>No</v>
      </c>
      <c r="D812" t="e">
        <f>VLOOKUP(J812,'Ref2'!C:E,3,0)</f>
        <v>#N/A</v>
      </c>
      <c r="E812">
        <v>92</v>
      </c>
      <c r="I812" t="e">
        <f>VLOOKUP(J812,Ref!L:M,2,0)</f>
        <v>#N/A</v>
      </c>
      <c r="J812" t="s">
        <v>1126</v>
      </c>
      <c r="K812" t="s">
        <v>215</v>
      </c>
      <c r="L812" t="s">
        <v>587</v>
      </c>
      <c r="M812" t="s">
        <v>27</v>
      </c>
      <c r="N812" t="s">
        <v>15</v>
      </c>
      <c r="R812">
        <v>53814</v>
      </c>
      <c r="S812">
        <v>53814</v>
      </c>
    </row>
    <row r="813" spans="1:19" x14ac:dyDescent="0.3">
      <c r="A813">
        <v>2019</v>
      </c>
      <c r="C813" t="str">
        <f>IF(GETPIVOTDATA("PS % recovery",Sheet4!$B$5,"Parish Name",K813)&gt;99.949%,"OK","No")</f>
        <v>No</v>
      </c>
      <c r="D813" t="e">
        <f>VLOOKUP(J813,'Ref2'!C:E,3,0)</f>
        <v>#N/A</v>
      </c>
      <c r="E813">
        <v>45</v>
      </c>
      <c r="I813" t="e">
        <f>VLOOKUP(J813,Ref!L:M,2,0)</f>
        <v>#N/A</v>
      </c>
      <c r="J813" t="s">
        <v>1128</v>
      </c>
      <c r="K813" t="s">
        <v>216</v>
      </c>
      <c r="L813" t="s">
        <v>587</v>
      </c>
      <c r="M813" t="s">
        <v>27</v>
      </c>
      <c r="N813" t="s">
        <v>15</v>
      </c>
      <c r="R813">
        <v>36926</v>
      </c>
      <c r="S813">
        <v>29584.179999999702</v>
      </c>
    </row>
    <row r="814" spans="1:19" x14ac:dyDescent="0.3">
      <c r="A814">
        <v>2019</v>
      </c>
      <c r="C814" t="str">
        <f>IF(GETPIVOTDATA("PS % recovery",Sheet4!$B$5,"Parish Name",K814)&gt;99.949%,"OK","No")</f>
        <v>No</v>
      </c>
      <c r="D814" t="e">
        <f>VLOOKUP(J814,'Ref2'!C:E,3,0)</f>
        <v>#N/A</v>
      </c>
      <c r="E814">
        <v>40</v>
      </c>
      <c r="I814" t="e">
        <f>VLOOKUP(J814,Ref!L:M,2,0)</f>
        <v>#N/A</v>
      </c>
      <c r="J814" t="s">
        <v>1130</v>
      </c>
      <c r="K814" t="s">
        <v>217</v>
      </c>
      <c r="L814" t="s">
        <v>587</v>
      </c>
      <c r="M814" t="s">
        <v>27</v>
      </c>
      <c r="N814" t="s">
        <v>15</v>
      </c>
      <c r="R814">
        <v>20689</v>
      </c>
      <c r="S814">
        <v>20689</v>
      </c>
    </row>
    <row r="815" spans="1:19" x14ac:dyDescent="0.3">
      <c r="A815">
        <v>2019</v>
      </c>
      <c r="C815" t="str">
        <f>IF(GETPIVOTDATA("PS % recovery",Sheet4!$B$5,"Parish Name",K815)&gt;99.949%,"OK","No")</f>
        <v>OK</v>
      </c>
      <c r="D815" t="e">
        <f>VLOOKUP(J815,'Ref2'!C:E,3,0)</f>
        <v>#N/A</v>
      </c>
      <c r="E815">
        <v>153</v>
      </c>
      <c r="I815" t="e">
        <f>VLOOKUP(J815,Ref!L:M,2,0)</f>
        <v>#N/A</v>
      </c>
      <c r="J815" t="s">
        <v>814</v>
      </c>
      <c r="K815" t="s">
        <v>218</v>
      </c>
      <c r="L815" t="s">
        <v>589</v>
      </c>
      <c r="M815" t="s">
        <v>27</v>
      </c>
      <c r="N815" t="s">
        <v>15</v>
      </c>
      <c r="R815">
        <v>65528</v>
      </c>
      <c r="S815">
        <v>65528</v>
      </c>
    </row>
    <row r="816" spans="1:19" x14ac:dyDescent="0.3">
      <c r="A816">
        <v>2019</v>
      </c>
      <c r="C816" t="str">
        <f>IF(GETPIVOTDATA("PS % recovery",Sheet4!$B$5,"Parish Name",K816)&gt;99.949%,"OK","No")</f>
        <v>OK</v>
      </c>
      <c r="D816" t="str">
        <f>VLOOKUP(J816,'Ref2'!C:E,3,0)</f>
        <v>LLF</v>
      </c>
      <c r="E816">
        <v>153</v>
      </c>
      <c r="I816" t="e">
        <f>VLOOKUP(J816,Ref!L:M,2,0)</f>
        <v>#N/A</v>
      </c>
      <c r="J816" t="s">
        <v>1133</v>
      </c>
      <c r="K816" t="s">
        <v>219</v>
      </c>
      <c r="L816" t="s">
        <v>591</v>
      </c>
      <c r="M816" t="s">
        <v>27</v>
      </c>
      <c r="N816" t="s">
        <v>15</v>
      </c>
      <c r="R816">
        <v>64955</v>
      </c>
      <c r="S816">
        <v>64955</v>
      </c>
    </row>
    <row r="817" spans="1:19" x14ac:dyDescent="0.3">
      <c r="A817">
        <v>2019</v>
      </c>
      <c r="C817" t="str">
        <f>IF(GETPIVOTDATA("PS % recovery",Sheet4!$B$5,"Parish Name",K817)&gt;99.949%,"OK","No")</f>
        <v>OK</v>
      </c>
      <c r="D817" t="e">
        <f>VLOOKUP(J817,'Ref2'!C:E,3,0)</f>
        <v>#N/A</v>
      </c>
      <c r="E817">
        <v>153</v>
      </c>
      <c r="I817" t="e">
        <f>VLOOKUP(J817,Ref!L:M,2,0)</f>
        <v>#N/A</v>
      </c>
      <c r="J817" t="s">
        <v>1135</v>
      </c>
      <c r="K817" t="s">
        <v>220</v>
      </c>
      <c r="L817" t="s">
        <v>593</v>
      </c>
      <c r="M817" t="s">
        <v>27</v>
      </c>
      <c r="N817" t="s">
        <v>15</v>
      </c>
      <c r="R817">
        <v>53583</v>
      </c>
      <c r="S817">
        <v>53583</v>
      </c>
    </row>
    <row r="818" spans="1:19" x14ac:dyDescent="0.3">
      <c r="A818">
        <v>2019</v>
      </c>
      <c r="C818" t="str">
        <f>IF(GETPIVOTDATA("PS % recovery",Sheet4!$B$5,"Parish Name",K818)&gt;99.949%,"OK","No")</f>
        <v>OK</v>
      </c>
      <c r="D818" t="e">
        <f>VLOOKUP(J818,'Ref2'!C:E,3,0)</f>
        <v>#N/A</v>
      </c>
      <c r="E818">
        <v>125</v>
      </c>
      <c r="I818" t="e">
        <f>VLOOKUP(J818,Ref!L:M,2,0)</f>
        <v>#N/A</v>
      </c>
      <c r="J818" t="s">
        <v>1137</v>
      </c>
      <c r="K818" t="s">
        <v>221</v>
      </c>
      <c r="L818" t="s">
        <v>587</v>
      </c>
      <c r="M818" t="s">
        <v>27</v>
      </c>
      <c r="N818" t="s">
        <v>15</v>
      </c>
      <c r="R818">
        <v>51089</v>
      </c>
      <c r="S818">
        <v>51089</v>
      </c>
    </row>
    <row r="819" spans="1:19" x14ac:dyDescent="0.3">
      <c r="A819">
        <v>2019</v>
      </c>
      <c r="C819" t="str">
        <f>IF(GETPIVOTDATA("PS % recovery",Sheet4!$B$5,"Parish Name",K819)&gt;99.949%,"OK","No")</f>
        <v>OK</v>
      </c>
      <c r="D819" t="e">
        <f>VLOOKUP(J819,'Ref2'!C:E,3,0)</f>
        <v>#N/A</v>
      </c>
      <c r="E819">
        <v>153</v>
      </c>
      <c r="I819" t="e">
        <f>VLOOKUP(J819,Ref!L:M,2,0)</f>
        <v>#N/A</v>
      </c>
      <c r="J819" t="s">
        <v>1139</v>
      </c>
      <c r="K819" t="s">
        <v>223</v>
      </c>
      <c r="L819" t="s">
        <v>605</v>
      </c>
      <c r="M819" t="s">
        <v>30</v>
      </c>
      <c r="N819" t="s">
        <v>15</v>
      </c>
      <c r="R819">
        <v>8431</v>
      </c>
      <c r="S819">
        <v>8431</v>
      </c>
    </row>
    <row r="820" spans="1:19" x14ac:dyDescent="0.3">
      <c r="A820">
        <v>2019</v>
      </c>
      <c r="C820" t="str">
        <f>IF(GETPIVOTDATA("PS % recovery",Sheet4!$B$5,"Parish Name",K820)&gt;99.949%,"OK","No")</f>
        <v>OK</v>
      </c>
      <c r="D820" t="e">
        <f>VLOOKUP(J820,'Ref2'!C:E,3,0)</f>
        <v>#N/A</v>
      </c>
      <c r="E820">
        <v>153</v>
      </c>
      <c r="I820" t="e">
        <f>VLOOKUP(J820,Ref!L:M,2,0)</f>
        <v>#N/A</v>
      </c>
      <c r="J820" t="s">
        <v>1141</v>
      </c>
      <c r="K820" t="s">
        <v>224</v>
      </c>
      <c r="L820" t="s">
        <v>605</v>
      </c>
      <c r="M820" t="s">
        <v>30</v>
      </c>
      <c r="N820" t="s">
        <v>15</v>
      </c>
      <c r="R820">
        <v>103924</v>
      </c>
      <c r="S820">
        <v>103924</v>
      </c>
    </row>
    <row r="821" spans="1:19" x14ac:dyDescent="0.3">
      <c r="A821">
        <v>2019</v>
      </c>
      <c r="C821" t="str">
        <f>IF(GETPIVOTDATA("PS % recovery",Sheet4!$B$5,"Parish Name",K821)&gt;99.949%,"OK","No")</f>
        <v>OK</v>
      </c>
      <c r="D821" t="e">
        <f>VLOOKUP(J821,'Ref2'!C:E,3,0)</f>
        <v>#N/A</v>
      </c>
      <c r="E821">
        <v>153</v>
      </c>
      <c r="I821" t="e">
        <f>VLOOKUP(J821,Ref!L:M,2,0)</f>
        <v>#N/A</v>
      </c>
      <c r="J821" t="s">
        <v>1143</v>
      </c>
      <c r="K821" t="s">
        <v>226</v>
      </c>
      <c r="L821" t="s">
        <v>605</v>
      </c>
      <c r="M821" t="s">
        <v>30</v>
      </c>
      <c r="N821" t="s">
        <v>15</v>
      </c>
      <c r="R821">
        <v>16316</v>
      </c>
      <c r="S821">
        <v>16316</v>
      </c>
    </row>
    <row r="822" spans="1:19" x14ac:dyDescent="0.3">
      <c r="A822">
        <v>2019</v>
      </c>
      <c r="C822" t="str">
        <f>IF(GETPIVOTDATA("PS % recovery",Sheet4!$B$5,"Parish Name",K822)&gt;99.949%,"OK","No")</f>
        <v>OK</v>
      </c>
      <c r="D822" t="e">
        <f>VLOOKUP(J822,'Ref2'!C:E,3,0)</f>
        <v>#N/A</v>
      </c>
      <c r="E822">
        <v>153</v>
      </c>
      <c r="I822" t="e">
        <f>VLOOKUP(J822,Ref!L:M,2,0)</f>
        <v>#N/A</v>
      </c>
      <c r="J822" t="s">
        <v>815</v>
      </c>
      <c r="K822" t="s">
        <v>228</v>
      </c>
      <c r="L822" t="s">
        <v>605</v>
      </c>
      <c r="M822" t="s">
        <v>30</v>
      </c>
      <c r="N822" t="s">
        <v>15</v>
      </c>
      <c r="R822">
        <v>36239</v>
      </c>
      <c r="S822">
        <v>36239</v>
      </c>
    </row>
    <row r="823" spans="1:19" x14ac:dyDescent="0.3">
      <c r="A823">
        <v>2019</v>
      </c>
      <c r="C823" t="str">
        <f>IF(GETPIVOTDATA("PS % recovery",Sheet4!$B$5,"Parish Name",K823)&gt;99.949%,"OK","No")</f>
        <v>OK</v>
      </c>
      <c r="D823" t="e">
        <f>VLOOKUP(J823,'Ref2'!C:E,3,0)</f>
        <v>#N/A</v>
      </c>
      <c r="E823">
        <v>150</v>
      </c>
      <c r="I823" t="e">
        <f>VLOOKUP(J823,Ref!L:M,2,0)</f>
        <v>#N/A</v>
      </c>
      <c r="J823" t="s">
        <v>1146</v>
      </c>
      <c r="K823" t="s">
        <v>230</v>
      </c>
      <c r="L823" t="s">
        <v>597</v>
      </c>
      <c r="M823" t="s">
        <v>30</v>
      </c>
      <c r="N823" t="s">
        <v>15</v>
      </c>
      <c r="R823">
        <v>44354</v>
      </c>
      <c r="S823">
        <v>44354</v>
      </c>
    </row>
    <row r="824" spans="1:19" x14ac:dyDescent="0.3">
      <c r="A824">
        <v>2019</v>
      </c>
      <c r="C824" t="str">
        <f>IF(GETPIVOTDATA("PS % recovery",Sheet4!$B$5,"Parish Name",K824)&gt;99.949%,"OK","No")</f>
        <v>OK</v>
      </c>
      <c r="D824" t="e">
        <f>VLOOKUP(J824,'Ref2'!C:E,3,0)</f>
        <v>#N/A</v>
      </c>
      <c r="E824">
        <v>153</v>
      </c>
      <c r="I824" t="e">
        <f>VLOOKUP(J824,Ref!L:M,2,0)</f>
        <v>#N/A</v>
      </c>
      <c r="J824" t="s">
        <v>1148</v>
      </c>
      <c r="K824" t="s">
        <v>225</v>
      </c>
      <c r="L824" t="s">
        <v>595</v>
      </c>
      <c r="M824" t="s">
        <v>30</v>
      </c>
      <c r="N824" t="s">
        <v>15</v>
      </c>
      <c r="R824">
        <v>57911</v>
      </c>
      <c r="S824">
        <v>57911</v>
      </c>
    </row>
    <row r="825" spans="1:19" x14ac:dyDescent="0.3">
      <c r="A825">
        <v>2019</v>
      </c>
      <c r="C825" t="str">
        <f>IF(GETPIVOTDATA("PS % recovery",Sheet4!$B$5,"Parish Name",K825)&gt;99.949%,"OK","No")</f>
        <v>OK</v>
      </c>
      <c r="D825" t="e">
        <f>VLOOKUP(J825,'Ref2'!C:E,3,0)</f>
        <v>#N/A</v>
      </c>
      <c r="E825">
        <v>153</v>
      </c>
      <c r="I825" t="str">
        <f>VLOOKUP(J825,Ref!L:M,2,0)</f>
        <v>Yes</v>
      </c>
      <c r="J825" t="s">
        <v>1150</v>
      </c>
      <c r="K825" t="s">
        <v>227</v>
      </c>
      <c r="L825" t="s">
        <v>595</v>
      </c>
      <c r="M825" t="s">
        <v>30</v>
      </c>
      <c r="N825" t="s">
        <v>15</v>
      </c>
      <c r="R825">
        <v>23828</v>
      </c>
      <c r="S825">
        <v>23828</v>
      </c>
    </row>
    <row r="826" spans="1:19" x14ac:dyDescent="0.3">
      <c r="A826">
        <v>2019</v>
      </c>
      <c r="C826" t="str">
        <f>IF(GETPIVOTDATA("PS % recovery",Sheet4!$B$5,"Parish Name",K826)&gt;99.949%,"OK","No")</f>
        <v>No</v>
      </c>
      <c r="D826" t="e">
        <f>VLOOKUP(J826,'Ref2'!C:E,3,0)</f>
        <v>#N/A</v>
      </c>
      <c r="E826">
        <v>81</v>
      </c>
      <c r="I826" t="e">
        <f>VLOOKUP(J826,Ref!L:M,2,0)</f>
        <v>#N/A</v>
      </c>
      <c r="J826" t="s">
        <v>1152</v>
      </c>
      <c r="K826" t="s">
        <v>229</v>
      </c>
      <c r="L826" t="s">
        <v>595</v>
      </c>
      <c r="M826" t="s">
        <v>30</v>
      </c>
      <c r="N826" t="s">
        <v>15</v>
      </c>
      <c r="R826">
        <v>28105</v>
      </c>
      <c r="S826">
        <v>28105</v>
      </c>
    </row>
    <row r="827" spans="1:19" x14ac:dyDescent="0.3">
      <c r="A827">
        <v>2019</v>
      </c>
      <c r="C827" t="str">
        <f>IF(GETPIVOTDATA("PS % recovery",Sheet4!$B$5,"Parish Name",K827)&gt;99.949%,"OK","No")</f>
        <v>No</v>
      </c>
      <c r="D827" t="e">
        <f>VLOOKUP(J827,'Ref2'!C:E,3,0)</f>
        <v>#N/A</v>
      </c>
      <c r="E827">
        <v>118</v>
      </c>
      <c r="I827" t="e">
        <f>VLOOKUP(J827,Ref!L:M,2,0)</f>
        <v>#N/A</v>
      </c>
      <c r="J827" t="s">
        <v>1154</v>
      </c>
      <c r="K827" t="s">
        <v>232</v>
      </c>
      <c r="L827" t="s">
        <v>599</v>
      </c>
      <c r="M827" t="s">
        <v>30</v>
      </c>
      <c r="N827" t="s">
        <v>15</v>
      </c>
      <c r="R827">
        <v>44415</v>
      </c>
      <c r="S827">
        <v>44415</v>
      </c>
    </row>
    <row r="828" spans="1:19" x14ac:dyDescent="0.3">
      <c r="A828">
        <v>2019</v>
      </c>
      <c r="C828" t="str">
        <f>IF(GETPIVOTDATA("PS % recovery",Sheet4!$B$5,"Parish Name",K828)&gt;99.949%,"OK","No")</f>
        <v>OK</v>
      </c>
      <c r="D828" t="e">
        <f>VLOOKUP(J828,'Ref2'!C:E,3,0)</f>
        <v>#N/A</v>
      </c>
      <c r="E828">
        <v>153</v>
      </c>
      <c r="I828" t="e">
        <f>VLOOKUP(J828,Ref!L:M,2,0)</f>
        <v>#N/A</v>
      </c>
      <c r="J828" t="s">
        <v>1156</v>
      </c>
      <c r="K828" t="s">
        <v>233</v>
      </c>
      <c r="L828" t="s">
        <v>595</v>
      </c>
      <c r="M828" t="s">
        <v>30</v>
      </c>
      <c r="N828" t="s">
        <v>15</v>
      </c>
      <c r="R828">
        <v>43801</v>
      </c>
      <c r="S828">
        <v>43801</v>
      </c>
    </row>
    <row r="829" spans="1:19" x14ac:dyDescent="0.3">
      <c r="A829">
        <v>2019</v>
      </c>
      <c r="C829" t="str">
        <f>IF(GETPIVOTDATA("PS % recovery",Sheet4!$B$5,"Parish Name",K829)&gt;99.949%,"OK","No")</f>
        <v>OK</v>
      </c>
      <c r="D829" t="e">
        <f>VLOOKUP(J829,'Ref2'!C:E,3,0)</f>
        <v>#N/A</v>
      </c>
      <c r="E829">
        <v>153</v>
      </c>
      <c r="I829" t="str">
        <f>VLOOKUP(J829,Ref!L:M,2,0)</f>
        <v>Yes</v>
      </c>
      <c r="J829" t="s">
        <v>1158</v>
      </c>
      <c r="K829" t="s">
        <v>234</v>
      </c>
      <c r="L829" t="s">
        <v>595</v>
      </c>
      <c r="M829" t="s">
        <v>30</v>
      </c>
      <c r="N829" t="s">
        <v>15</v>
      </c>
      <c r="R829">
        <v>66998</v>
      </c>
      <c r="S829">
        <v>66998</v>
      </c>
    </row>
    <row r="830" spans="1:19" x14ac:dyDescent="0.3">
      <c r="A830">
        <v>2019</v>
      </c>
      <c r="C830" t="str">
        <f>IF(GETPIVOTDATA("PS % recovery",Sheet4!$B$5,"Parish Name",K830)&gt;99.949%,"OK","No")</f>
        <v>OK</v>
      </c>
      <c r="D830" t="e">
        <f>VLOOKUP(J830,'Ref2'!C:E,3,0)</f>
        <v>#N/A</v>
      </c>
      <c r="E830">
        <v>153</v>
      </c>
      <c r="I830" t="e">
        <f>VLOOKUP(J830,Ref!L:M,2,0)</f>
        <v>#N/A</v>
      </c>
      <c r="J830" t="s">
        <v>1160</v>
      </c>
      <c r="K830" t="s">
        <v>235</v>
      </c>
      <c r="L830" t="s">
        <v>601</v>
      </c>
      <c r="M830" t="s">
        <v>30</v>
      </c>
      <c r="N830" t="s">
        <v>15</v>
      </c>
      <c r="R830">
        <v>13047</v>
      </c>
      <c r="S830">
        <v>13047</v>
      </c>
    </row>
    <row r="831" spans="1:19" x14ac:dyDescent="0.3">
      <c r="A831">
        <v>2019</v>
      </c>
      <c r="C831" t="str">
        <f>IF(GETPIVOTDATA("PS % recovery",Sheet4!$B$5,"Parish Name",K831)&gt;99.949%,"OK","No")</f>
        <v>OK</v>
      </c>
      <c r="D831" t="e">
        <f>VLOOKUP(J831,'Ref2'!C:E,3,0)</f>
        <v>#N/A</v>
      </c>
      <c r="E831">
        <v>153</v>
      </c>
      <c r="I831" t="e">
        <f>VLOOKUP(J831,Ref!L:M,2,0)</f>
        <v>#N/A</v>
      </c>
      <c r="J831" t="s">
        <v>1162</v>
      </c>
      <c r="K831" t="s">
        <v>236</v>
      </c>
      <c r="L831" t="s">
        <v>605</v>
      </c>
      <c r="M831" t="s">
        <v>30</v>
      </c>
      <c r="N831" t="s">
        <v>15</v>
      </c>
      <c r="R831">
        <v>37590</v>
      </c>
      <c r="S831">
        <v>37590</v>
      </c>
    </row>
    <row r="832" spans="1:19" x14ac:dyDescent="0.3">
      <c r="A832">
        <v>2019</v>
      </c>
      <c r="C832" t="str">
        <f>IF(GETPIVOTDATA("PS % recovery",Sheet4!$B$5,"Parish Name",K832)&gt;99.949%,"OK","No")</f>
        <v>OK</v>
      </c>
      <c r="D832" t="e">
        <f>VLOOKUP(J832,'Ref2'!C:E,3,0)</f>
        <v>#N/A</v>
      </c>
      <c r="E832">
        <v>153</v>
      </c>
      <c r="I832" t="e">
        <f>VLOOKUP(J832,Ref!L:M,2,0)</f>
        <v>#N/A</v>
      </c>
      <c r="J832" t="s">
        <v>1164</v>
      </c>
      <c r="K832" t="s">
        <v>231</v>
      </c>
      <c r="L832" t="s">
        <v>605</v>
      </c>
      <c r="M832" t="s">
        <v>30</v>
      </c>
      <c r="N832" t="s">
        <v>15</v>
      </c>
      <c r="R832">
        <v>37590</v>
      </c>
      <c r="S832">
        <v>37590</v>
      </c>
    </row>
    <row r="833" spans="1:19" x14ac:dyDescent="0.3">
      <c r="A833">
        <v>2019</v>
      </c>
      <c r="C833" t="str">
        <f>IF(GETPIVOTDATA("PS % recovery",Sheet4!$B$5,"Parish Name",K833)&gt;99.949%,"OK","No")</f>
        <v>OK</v>
      </c>
      <c r="D833" t="e">
        <f>VLOOKUP(J833,'Ref2'!C:E,3,0)</f>
        <v>#N/A</v>
      </c>
      <c r="E833">
        <v>153</v>
      </c>
      <c r="I833" t="e">
        <f>VLOOKUP(J833,Ref!L:M,2,0)</f>
        <v>#N/A</v>
      </c>
      <c r="J833" t="s">
        <v>1166</v>
      </c>
      <c r="K833" t="s">
        <v>237</v>
      </c>
      <c r="L833" t="s">
        <v>603</v>
      </c>
      <c r="M833" t="s">
        <v>30</v>
      </c>
      <c r="N833" t="s">
        <v>15</v>
      </c>
      <c r="R833">
        <v>99926</v>
      </c>
      <c r="S833">
        <v>99926</v>
      </c>
    </row>
    <row r="834" spans="1:19" x14ac:dyDescent="0.3">
      <c r="A834">
        <v>2019</v>
      </c>
      <c r="C834" t="str">
        <f>IF(GETPIVOTDATA("PS % recovery",Sheet4!$B$5,"Parish Name",K834)&gt;99.949%,"OK","No")</f>
        <v>No</v>
      </c>
      <c r="D834" t="e">
        <f>VLOOKUP(J834,'Ref2'!C:E,3,0)</f>
        <v>#N/A</v>
      </c>
      <c r="E834">
        <v>143</v>
      </c>
      <c r="I834" t="e">
        <f>VLOOKUP(J834,Ref!L:M,2,0)</f>
        <v>#N/A</v>
      </c>
      <c r="J834" t="s">
        <v>1168</v>
      </c>
      <c r="K834" t="s">
        <v>239</v>
      </c>
      <c r="L834" t="s">
        <v>615</v>
      </c>
      <c r="M834" t="s">
        <v>33</v>
      </c>
      <c r="N834" t="s">
        <v>15</v>
      </c>
      <c r="R834">
        <v>17168</v>
      </c>
      <c r="S834">
        <v>17167.580000000002</v>
      </c>
    </row>
    <row r="835" spans="1:19" x14ac:dyDescent="0.3">
      <c r="A835">
        <v>2019</v>
      </c>
      <c r="C835" t="str">
        <f>IF(GETPIVOTDATA("PS % recovery",Sheet4!$B$5,"Parish Name",K835)&gt;99.949%,"OK","No")</f>
        <v>OK</v>
      </c>
      <c r="D835" t="e">
        <f>VLOOKUP(J835,'Ref2'!C:E,3,0)</f>
        <v>#N/A</v>
      </c>
      <c r="E835">
        <v>153</v>
      </c>
      <c r="I835" t="e">
        <f>VLOOKUP(J835,Ref!L:M,2,0)</f>
        <v>#N/A</v>
      </c>
      <c r="J835" t="s">
        <v>1170</v>
      </c>
      <c r="K835" t="s">
        <v>241</v>
      </c>
      <c r="L835" t="s">
        <v>615</v>
      </c>
      <c r="M835" t="s">
        <v>33</v>
      </c>
      <c r="N835" t="s">
        <v>15</v>
      </c>
      <c r="R835">
        <v>12701</v>
      </c>
      <c r="S835">
        <v>12701</v>
      </c>
    </row>
    <row r="836" spans="1:19" x14ac:dyDescent="0.3">
      <c r="A836">
        <v>2019</v>
      </c>
      <c r="C836" t="str">
        <f>IF(GETPIVOTDATA("PS % recovery",Sheet4!$B$5,"Parish Name",K836)&gt;99.949%,"OK","No")</f>
        <v>OK</v>
      </c>
      <c r="D836" t="e">
        <f>VLOOKUP(J836,'Ref2'!C:E,3,0)</f>
        <v>#N/A</v>
      </c>
      <c r="E836">
        <v>153</v>
      </c>
      <c r="I836" t="e">
        <f>VLOOKUP(J836,Ref!L:M,2,0)</f>
        <v>#N/A</v>
      </c>
      <c r="J836" t="s">
        <v>1172</v>
      </c>
      <c r="K836" t="s">
        <v>242</v>
      </c>
      <c r="L836" t="s">
        <v>615</v>
      </c>
      <c r="M836" t="s">
        <v>33</v>
      </c>
      <c r="N836" t="s">
        <v>15</v>
      </c>
      <c r="R836">
        <v>21925</v>
      </c>
      <c r="S836">
        <v>21925</v>
      </c>
    </row>
    <row r="837" spans="1:19" x14ac:dyDescent="0.3">
      <c r="A837">
        <v>2019</v>
      </c>
      <c r="C837" t="str">
        <f>IF(GETPIVOTDATA("PS % recovery",Sheet4!$B$5,"Parish Name",K837)&gt;99.949%,"OK","No")</f>
        <v>No</v>
      </c>
      <c r="D837" t="e">
        <f>VLOOKUP(J837,'Ref2'!C:E,3,0)</f>
        <v>#N/A</v>
      </c>
      <c r="E837">
        <v>35</v>
      </c>
      <c r="I837" t="e">
        <f>VLOOKUP(J837,Ref!L:M,2,0)</f>
        <v>#N/A</v>
      </c>
      <c r="J837" t="s">
        <v>1174</v>
      </c>
      <c r="K837" t="s">
        <v>244</v>
      </c>
      <c r="L837" t="s">
        <v>615</v>
      </c>
      <c r="M837" t="s">
        <v>33</v>
      </c>
      <c r="N837" t="s">
        <v>15</v>
      </c>
      <c r="R837">
        <v>12026</v>
      </c>
      <c r="S837">
        <v>6000</v>
      </c>
    </row>
    <row r="838" spans="1:19" x14ac:dyDescent="0.3">
      <c r="A838">
        <v>2019</v>
      </c>
      <c r="C838" t="str">
        <f>IF(GETPIVOTDATA("PS % recovery",Sheet4!$B$5,"Parish Name",K838)&gt;99.949%,"OK","No")</f>
        <v>OK</v>
      </c>
      <c r="D838" t="e">
        <f>VLOOKUP(J838,'Ref2'!C:E,3,0)</f>
        <v>#N/A</v>
      </c>
      <c r="E838">
        <v>147</v>
      </c>
      <c r="I838" t="e">
        <f>VLOOKUP(J838,Ref!L:M,2,0)</f>
        <v>#N/A</v>
      </c>
      <c r="J838" t="s">
        <v>1176</v>
      </c>
      <c r="K838" t="s">
        <v>243</v>
      </c>
      <c r="L838" t="s">
        <v>609</v>
      </c>
      <c r="M838" t="s">
        <v>33</v>
      </c>
      <c r="N838" t="s">
        <v>15</v>
      </c>
      <c r="R838">
        <v>70336</v>
      </c>
      <c r="S838">
        <v>70336</v>
      </c>
    </row>
    <row r="839" spans="1:19" x14ac:dyDescent="0.3">
      <c r="A839">
        <v>2019</v>
      </c>
      <c r="C839" t="str">
        <f>IF(GETPIVOTDATA("PS % recovery",Sheet4!$B$5,"Parish Name",K839)&gt;99.949%,"OK","No")</f>
        <v>OK</v>
      </c>
      <c r="D839" t="e">
        <f>VLOOKUP(J839,'Ref2'!C:E,3,0)</f>
        <v>#N/A</v>
      </c>
      <c r="E839">
        <v>153</v>
      </c>
      <c r="I839" t="e">
        <f>VLOOKUP(J839,Ref!L:M,2,0)</f>
        <v>#N/A</v>
      </c>
      <c r="J839" t="s">
        <v>1178</v>
      </c>
      <c r="K839" t="s">
        <v>240</v>
      </c>
      <c r="L839" t="s">
        <v>617</v>
      </c>
      <c r="M839" t="s">
        <v>33</v>
      </c>
      <c r="N839" t="s">
        <v>15</v>
      </c>
      <c r="R839">
        <v>14724</v>
      </c>
      <c r="S839">
        <v>14724</v>
      </c>
    </row>
    <row r="840" spans="1:19" x14ac:dyDescent="0.3">
      <c r="A840">
        <v>2019</v>
      </c>
      <c r="C840" t="str">
        <f>IF(GETPIVOTDATA("PS % recovery",Sheet4!$B$5,"Parish Name",K840)&gt;99.949%,"OK","No")</f>
        <v>OK</v>
      </c>
      <c r="D840" t="e">
        <f>VLOOKUP(J840,'Ref2'!C:E,3,0)</f>
        <v>#N/A</v>
      </c>
      <c r="E840">
        <v>153</v>
      </c>
      <c r="I840" t="e">
        <f>VLOOKUP(J840,Ref!L:M,2,0)</f>
        <v>#N/A</v>
      </c>
      <c r="J840" t="s">
        <v>1180</v>
      </c>
      <c r="K840" t="s">
        <v>245</v>
      </c>
      <c r="L840" t="s">
        <v>617</v>
      </c>
      <c r="M840" t="s">
        <v>33</v>
      </c>
      <c r="N840" t="s">
        <v>15</v>
      </c>
      <c r="R840">
        <v>8259</v>
      </c>
      <c r="S840">
        <v>8259</v>
      </c>
    </row>
    <row r="841" spans="1:19" x14ac:dyDescent="0.3">
      <c r="A841">
        <v>2019</v>
      </c>
      <c r="C841" t="str">
        <f>IF(GETPIVOTDATA("PS % recovery",Sheet4!$B$5,"Parish Name",K841)&gt;99.949%,"OK","No")</f>
        <v>OK</v>
      </c>
      <c r="D841" t="e">
        <f>VLOOKUP(J841,'Ref2'!C:E,3,0)</f>
        <v>#N/A</v>
      </c>
      <c r="E841">
        <v>153</v>
      </c>
      <c r="I841" t="e">
        <f>VLOOKUP(J841,Ref!L:M,2,0)</f>
        <v>#N/A</v>
      </c>
      <c r="J841" t="s">
        <v>1182</v>
      </c>
      <c r="K841" t="s">
        <v>248</v>
      </c>
      <c r="L841" t="s">
        <v>617</v>
      </c>
      <c r="M841" t="s">
        <v>33</v>
      </c>
      <c r="N841" t="s">
        <v>15</v>
      </c>
      <c r="R841">
        <v>9605</v>
      </c>
      <c r="S841">
        <v>9605</v>
      </c>
    </row>
    <row r="842" spans="1:19" x14ac:dyDescent="0.3">
      <c r="A842">
        <v>2019</v>
      </c>
      <c r="C842" t="str">
        <f>IF(GETPIVOTDATA("PS % recovery",Sheet4!$B$5,"Parish Name",K842)&gt;99.949%,"OK","No")</f>
        <v>OK</v>
      </c>
      <c r="D842" t="e">
        <f>VLOOKUP(J842,'Ref2'!C:E,3,0)</f>
        <v>#N/A</v>
      </c>
      <c r="E842">
        <v>153</v>
      </c>
      <c r="I842" t="e">
        <f>VLOOKUP(J842,Ref!L:M,2,0)</f>
        <v>#N/A</v>
      </c>
      <c r="J842" t="s">
        <v>1184</v>
      </c>
      <c r="K842" t="s">
        <v>250</v>
      </c>
      <c r="L842" t="s">
        <v>617</v>
      </c>
      <c r="M842" t="s">
        <v>33</v>
      </c>
      <c r="N842" t="s">
        <v>15</v>
      </c>
      <c r="R842">
        <v>7362</v>
      </c>
      <c r="S842">
        <v>7362</v>
      </c>
    </row>
    <row r="843" spans="1:19" x14ac:dyDescent="0.3">
      <c r="A843">
        <v>2019</v>
      </c>
      <c r="C843" t="str">
        <f>IF(GETPIVOTDATA("PS % recovery",Sheet4!$B$5,"Parish Name",K843)&gt;99.949%,"OK","No")</f>
        <v>OK</v>
      </c>
      <c r="D843" t="e">
        <f>VLOOKUP(J843,'Ref2'!C:E,3,0)</f>
        <v>#N/A</v>
      </c>
      <c r="E843">
        <v>153</v>
      </c>
      <c r="I843" t="e">
        <f>VLOOKUP(J843,Ref!L:M,2,0)</f>
        <v>#N/A</v>
      </c>
      <c r="J843" t="s">
        <v>1186</v>
      </c>
      <c r="K843" t="s">
        <v>252</v>
      </c>
      <c r="L843" t="s">
        <v>617</v>
      </c>
      <c r="M843" t="s">
        <v>33</v>
      </c>
      <c r="N843" t="s">
        <v>15</v>
      </c>
      <c r="R843">
        <v>19397</v>
      </c>
      <c r="S843">
        <v>19397</v>
      </c>
    </row>
    <row r="844" spans="1:19" x14ac:dyDescent="0.3">
      <c r="A844">
        <v>2019</v>
      </c>
      <c r="C844" t="str">
        <f>IF(GETPIVOTDATA("PS % recovery",Sheet4!$B$5,"Parish Name",K844)&gt;99.949%,"OK","No")</f>
        <v>No</v>
      </c>
      <c r="D844" t="e">
        <f>VLOOKUP(J844,'Ref2'!C:E,3,0)</f>
        <v>#N/A</v>
      </c>
      <c r="E844">
        <v>130</v>
      </c>
      <c r="I844" t="e">
        <f>VLOOKUP(J844,Ref!L:M,2,0)</f>
        <v>#N/A</v>
      </c>
      <c r="J844" t="s">
        <v>1188</v>
      </c>
      <c r="K844" t="s">
        <v>246</v>
      </c>
      <c r="L844" t="s">
        <v>607</v>
      </c>
      <c r="M844" t="s">
        <v>33</v>
      </c>
      <c r="N844" t="s">
        <v>15</v>
      </c>
      <c r="R844">
        <v>27231</v>
      </c>
      <c r="S844">
        <v>27231</v>
      </c>
    </row>
    <row r="845" spans="1:19" x14ac:dyDescent="0.3">
      <c r="A845">
        <v>2019</v>
      </c>
      <c r="C845" t="str">
        <f>IF(GETPIVOTDATA("PS % recovery",Sheet4!$B$5,"Parish Name",K845)&gt;99.949%,"OK","No")</f>
        <v>No</v>
      </c>
      <c r="D845" t="e">
        <f>VLOOKUP(J845,'Ref2'!C:E,3,0)</f>
        <v>#N/A</v>
      </c>
      <c r="E845">
        <v>107</v>
      </c>
      <c r="I845" t="e">
        <f>VLOOKUP(J845,Ref!L:M,2,0)</f>
        <v>#N/A</v>
      </c>
      <c r="J845" t="s">
        <v>1190</v>
      </c>
      <c r="K845" t="s">
        <v>255</v>
      </c>
      <c r="L845" t="s">
        <v>607</v>
      </c>
      <c r="M845" t="s">
        <v>33</v>
      </c>
      <c r="N845" t="s">
        <v>15</v>
      </c>
      <c r="R845">
        <v>26765</v>
      </c>
      <c r="S845">
        <v>23265.5</v>
      </c>
    </row>
    <row r="846" spans="1:19" x14ac:dyDescent="0.3">
      <c r="A846">
        <v>2019</v>
      </c>
      <c r="C846" t="str">
        <f>IF(GETPIVOTDATA("PS % recovery",Sheet4!$B$5,"Parish Name",K846)&gt;99.949%,"OK","No")</f>
        <v>OK</v>
      </c>
      <c r="D846" t="e">
        <f>VLOOKUP(J846,'Ref2'!C:E,3,0)</f>
        <v>#N/A</v>
      </c>
      <c r="E846">
        <v>322</v>
      </c>
      <c r="I846" t="e">
        <f>VLOOKUP(J846,Ref!L:M,2,0)</f>
        <v>#N/A</v>
      </c>
      <c r="J846" t="s">
        <v>817</v>
      </c>
      <c r="K846" t="s">
        <v>247</v>
      </c>
      <c r="L846" t="s">
        <v>609</v>
      </c>
      <c r="M846" t="s">
        <v>33</v>
      </c>
      <c r="N846" t="s">
        <v>15</v>
      </c>
      <c r="R846">
        <v>75853</v>
      </c>
      <c r="S846">
        <v>75853</v>
      </c>
    </row>
    <row r="847" spans="1:19" x14ac:dyDescent="0.3">
      <c r="A847">
        <v>2019</v>
      </c>
      <c r="C847" t="str">
        <f>IF(GETPIVOTDATA("PS % recovery",Sheet4!$B$5,"Parish Name",K847)&gt;99.949%,"OK","No")</f>
        <v>OK</v>
      </c>
      <c r="D847" t="e">
        <f>VLOOKUP(J847,'Ref2'!C:E,3,0)</f>
        <v>#N/A</v>
      </c>
      <c r="E847">
        <v>153</v>
      </c>
      <c r="I847" t="e">
        <f>VLOOKUP(J847,Ref!L:M,2,0)</f>
        <v>#N/A</v>
      </c>
      <c r="J847" t="s">
        <v>1193</v>
      </c>
      <c r="K847" t="s">
        <v>249</v>
      </c>
      <c r="L847" t="s">
        <v>609</v>
      </c>
      <c r="M847" t="s">
        <v>33</v>
      </c>
      <c r="N847" t="s">
        <v>15</v>
      </c>
      <c r="R847">
        <v>81945</v>
      </c>
      <c r="S847">
        <v>81945</v>
      </c>
    </row>
    <row r="848" spans="1:19" x14ac:dyDescent="0.3">
      <c r="A848">
        <v>2019</v>
      </c>
      <c r="C848" t="str">
        <f>IF(GETPIVOTDATA("PS % recovery",Sheet4!$B$5,"Parish Name",K848)&gt;99.949%,"OK","No")</f>
        <v>OK</v>
      </c>
      <c r="D848" t="e">
        <f>VLOOKUP(J848,'Ref2'!C:E,3,0)</f>
        <v>#N/A</v>
      </c>
      <c r="E848">
        <v>153</v>
      </c>
      <c r="I848" t="e">
        <f>VLOOKUP(J848,Ref!L:M,2,0)</f>
        <v>#N/A</v>
      </c>
      <c r="J848" t="s">
        <v>1195</v>
      </c>
      <c r="K848" t="s">
        <v>251</v>
      </c>
      <c r="L848" t="s">
        <v>609</v>
      </c>
      <c r="M848" t="s">
        <v>33</v>
      </c>
      <c r="N848" t="s">
        <v>15</v>
      </c>
      <c r="R848">
        <v>28808</v>
      </c>
      <c r="S848">
        <v>28808</v>
      </c>
    </row>
    <row r="849" spans="1:19" x14ac:dyDescent="0.3">
      <c r="A849">
        <v>2019</v>
      </c>
      <c r="C849" t="str">
        <f>IF(GETPIVOTDATA("PS % recovery",Sheet4!$B$5,"Parish Name",K849)&gt;99.949%,"OK","No")</f>
        <v>No</v>
      </c>
      <c r="D849" t="e">
        <f>VLOOKUP(J849,'Ref2'!C:E,3,0)</f>
        <v>#N/A</v>
      </c>
      <c r="E849">
        <v>33</v>
      </c>
      <c r="I849" t="e">
        <f>VLOOKUP(J849,Ref!L:M,2,0)</f>
        <v>#N/A</v>
      </c>
      <c r="J849" t="s">
        <v>1197</v>
      </c>
      <c r="K849" t="s">
        <v>253</v>
      </c>
      <c r="L849" t="s">
        <v>611</v>
      </c>
      <c r="M849" t="s">
        <v>33</v>
      </c>
      <c r="N849" t="s">
        <v>15</v>
      </c>
      <c r="R849">
        <v>14520</v>
      </c>
      <c r="S849">
        <v>3630</v>
      </c>
    </row>
    <row r="850" spans="1:19" x14ac:dyDescent="0.3">
      <c r="A850">
        <v>2019</v>
      </c>
      <c r="C850" t="str">
        <f>IF(GETPIVOTDATA("PS % recovery",Sheet4!$B$5,"Parish Name",K850)&gt;99.949%,"OK","No")</f>
        <v>No</v>
      </c>
      <c r="D850" t="e">
        <f>VLOOKUP(J850,'Ref2'!C:E,3,0)</f>
        <v>#N/A</v>
      </c>
      <c r="E850">
        <v>144</v>
      </c>
      <c r="I850" t="e">
        <f>VLOOKUP(J850,Ref!L:M,2,0)</f>
        <v>#N/A</v>
      </c>
      <c r="J850" t="s">
        <v>1199</v>
      </c>
      <c r="K850" t="s">
        <v>257</v>
      </c>
      <c r="L850" t="s">
        <v>619</v>
      </c>
      <c r="M850" t="s">
        <v>33</v>
      </c>
      <c r="N850" t="s">
        <v>15</v>
      </c>
      <c r="R850">
        <v>16294</v>
      </c>
      <c r="S850">
        <v>16293.8200000002</v>
      </c>
    </row>
    <row r="851" spans="1:19" x14ac:dyDescent="0.3">
      <c r="A851">
        <v>2019</v>
      </c>
      <c r="C851" t="str">
        <f>IF(GETPIVOTDATA("PS % recovery",Sheet4!$B$5,"Parish Name",K851)&gt;99.949%,"OK","No")</f>
        <v>OK</v>
      </c>
      <c r="D851" t="e">
        <f>VLOOKUP(J851,'Ref2'!C:E,3,0)</f>
        <v>#N/A</v>
      </c>
      <c r="E851">
        <v>153</v>
      </c>
      <c r="I851" t="e">
        <f>VLOOKUP(J851,Ref!L:M,2,0)</f>
        <v>#N/A</v>
      </c>
      <c r="J851" t="s">
        <v>1201</v>
      </c>
      <c r="K851" t="s">
        <v>254</v>
      </c>
      <c r="L851" t="s">
        <v>613</v>
      </c>
      <c r="M851" t="s">
        <v>33</v>
      </c>
      <c r="N851" t="s">
        <v>15</v>
      </c>
      <c r="R851">
        <v>18662</v>
      </c>
      <c r="S851">
        <v>18662</v>
      </c>
    </row>
    <row r="852" spans="1:19" x14ac:dyDescent="0.3">
      <c r="A852">
        <v>2019</v>
      </c>
      <c r="C852" t="str">
        <f>IF(GETPIVOTDATA("PS % recovery",Sheet4!$B$5,"Parish Name",K852)&gt;99.949%,"OK","No")</f>
        <v>OK</v>
      </c>
      <c r="D852" t="e">
        <f>VLOOKUP(J852,'Ref2'!C:E,3,0)</f>
        <v>#N/A</v>
      </c>
      <c r="E852">
        <v>153</v>
      </c>
      <c r="I852" t="e">
        <f>VLOOKUP(J852,Ref!L:M,2,0)</f>
        <v>#N/A</v>
      </c>
      <c r="J852" t="s">
        <v>1203</v>
      </c>
      <c r="K852" t="s">
        <v>259</v>
      </c>
      <c r="L852" t="s">
        <v>613</v>
      </c>
      <c r="M852" t="s">
        <v>33</v>
      </c>
      <c r="N852" t="s">
        <v>15</v>
      </c>
      <c r="R852">
        <v>15298</v>
      </c>
      <c r="S852">
        <v>15298</v>
      </c>
    </row>
    <row r="853" spans="1:19" x14ac:dyDescent="0.3">
      <c r="A853">
        <v>2019</v>
      </c>
      <c r="C853" t="str">
        <f>IF(GETPIVOTDATA("PS % recovery",Sheet4!$B$5,"Parish Name",K853)&gt;99.949%,"OK","No")</f>
        <v>OK</v>
      </c>
      <c r="D853" t="e">
        <f>VLOOKUP(J853,'Ref2'!C:E,3,0)</f>
        <v>#N/A</v>
      </c>
      <c r="E853">
        <v>153</v>
      </c>
      <c r="I853" t="e">
        <f>VLOOKUP(J853,Ref!L:M,2,0)</f>
        <v>#N/A</v>
      </c>
      <c r="J853" t="s">
        <v>1205</v>
      </c>
      <c r="K853" t="s">
        <v>261</v>
      </c>
      <c r="L853" t="s">
        <v>613</v>
      </c>
      <c r="M853" t="s">
        <v>33</v>
      </c>
      <c r="N853" t="s">
        <v>15</v>
      </c>
      <c r="R853">
        <v>16868</v>
      </c>
      <c r="S853">
        <v>16868</v>
      </c>
    </row>
    <row r="854" spans="1:19" x14ac:dyDescent="0.3">
      <c r="A854">
        <v>2019</v>
      </c>
      <c r="C854" t="str">
        <f>IF(GETPIVOTDATA("PS % recovery",Sheet4!$B$5,"Parish Name",K854)&gt;99.949%,"OK","No")</f>
        <v>No</v>
      </c>
      <c r="D854" t="e">
        <f>VLOOKUP(J854,'Ref2'!C:E,3,0)</f>
        <v>#N/A</v>
      </c>
      <c r="E854">
        <v>153</v>
      </c>
      <c r="I854" t="e">
        <f>VLOOKUP(J854,Ref!L:M,2,0)</f>
        <v>#N/A</v>
      </c>
      <c r="J854" t="s">
        <v>1207</v>
      </c>
      <c r="K854" t="s">
        <v>256</v>
      </c>
      <c r="L854" t="s">
        <v>609</v>
      </c>
      <c r="M854" t="s">
        <v>33</v>
      </c>
      <c r="N854" t="s">
        <v>15</v>
      </c>
      <c r="R854">
        <v>43063</v>
      </c>
      <c r="S854">
        <v>43063</v>
      </c>
    </row>
    <row r="855" spans="1:19" x14ac:dyDescent="0.3">
      <c r="A855">
        <v>2019</v>
      </c>
      <c r="C855" t="str">
        <f>IF(GETPIVOTDATA("PS % recovery",Sheet4!$B$5,"Parish Name",K855)&gt;99.949%,"OK","No")</f>
        <v>No</v>
      </c>
      <c r="D855" t="e">
        <f>VLOOKUP(J855,'Ref2'!C:E,3,0)</f>
        <v>#N/A</v>
      </c>
      <c r="E855">
        <v>103</v>
      </c>
      <c r="I855" t="str">
        <f>VLOOKUP(J855,Ref!L:M,2,0)</f>
        <v>Yes</v>
      </c>
      <c r="J855" t="s">
        <v>1209</v>
      </c>
      <c r="K855" t="s">
        <v>260</v>
      </c>
      <c r="L855" t="s">
        <v>623</v>
      </c>
      <c r="M855" t="s">
        <v>33</v>
      </c>
      <c r="N855" t="s">
        <v>15</v>
      </c>
      <c r="R855">
        <v>105671</v>
      </c>
      <c r="S855">
        <v>82462.919999986887</v>
      </c>
    </row>
    <row r="856" spans="1:19" x14ac:dyDescent="0.3">
      <c r="A856">
        <v>2019</v>
      </c>
      <c r="C856" t="str">
        <f>IF(GETPIVOTDATA("PS % recovery",Sheet4!$B$5,"Parish Name",K856)&gt;99.949%,"OK","No")</f>
        <v>OK</v>
      </c>
      <c r="D856" t="e">
        <f>VLOOKUP(J856,'Ref2'!C:E,3,0)</f>
        <v>#N/A</v>
      </c>
      <c r="E856">
        <v>148</v>
      </c>
      <c r="I856" t="e">
        <f>VLOOKUP(J856,Ref!L:M,2,0)</f>
        <v>#N/A</v>
      </c>
      <c r="J856" t="s">
        <v>1211</v>
      </c>
      <c r="K856" t="s">
        <v>258</v>
      </c>
      <c r="L856" t="s">
        <v>621</v>
      </c>
      <c r="M856" t="s">
        <v>33</v>
      </c>
      <c r="N856" t="s">
        <v>15</v>
      </c>
      <c r="R856">
        <v>58080</v>
      </c>
      <c r="S856">
        <v>58079.649999998503</v>
      </c>
    </row>
    <row r="857" spans="1:19" x14ac:dyDescent="0.3">
      <c r="A857">
        <v>2019</v>
      </c>
      <c r="C857" t="str">
        <f>IF(GETPIVOTDATA("PS % recovery",Sheet4!$B$5,"Parish Name",K857)&gt;99.949%,"OK","No")</f>
        <v>No</v>
      </c>
      <c r="D857" t="e">
        <f>VLOOKUP(J857,'Ref2'!C:E,3,0)</f>
        <v>#N/A</v>
      </c>
      <c r="E857">
        <v>77</v>
      </c>
      <c r="I857" t="e">
        <f>VLOOKUP(J857,Ref!L:M,2,0)</f>
        <v>#N/A</v>
      </c>
      <c r="J857" t="s">
        <v>1213</v>
      </c>
      <c r="K857" t="s">
        <v>263</v>
      </c>
      <c r="L857" t="s">
        <v>637</v>
      </c>
      <c r="M857" t="s">
        <v>36</v>
      </c>
      <c r="N857" t="s">
        <v>15</v>
      </c>
      <c r="R857">
        <v>41282</v>
      </c>
      <c r="S857">
        <v>41282</v>
      </c>
    </row>
    <row r="858" spans="1:19" x14ac:dyDescent="0.3">
      <c r="A858">
        <v>2019</v>
      </c>
      <c r="C858" t="str">
        <f>IF(GETPIVOTDATA("PS % recovery",Sheet4!$B$5,"Parish Name",K858)&gt;99.949%,"OK","No")</f>
        <v>No</v>
      </c>
      <c r="D858" t="e">
        <f>VLOOKUP(J858,'Ref2'!C:E,3,0)</f>
        <v>#N/A</v>
      </c>
      <c r="E858">
        <v>61</v>
      </c>
      <c r="I858" t="e">
        <f>VLOOKUP(J858,Ref!L:M,2,0)</f>
        <v>#N/A</v>
      </c>
      <c r="J858" t="s">
        <v>1217</v>
      </c>
      <c r="K858" t="s">
        <v>265</v>
      </c>
      <c r="L858" t="s">
        <v>627</v>
      </c>
      <c r="M858" t="s">
        <v>36</v>
      </c>
      <c r="N858" t="s">
        <v>15</v>
      </c>
    </row>
    <row r="859" spans="1:19" x14ac:dyDescent="0.3">
      <c r="A859">
        <v>2019</v>
      </c>
      <c r="C859" t="str">
        <f>IF(GETPIVOTDATA("PS % recovery",Sheet4!$B$5,"Parish Name",K859)&gt;99.949%,"OK","No")</f>
        <v>No</v>
      </c>
      <c r="D859" t="e">
        <f>VLOOKUP(J859,'Ref2'!C:E,3,0)</f>
        <v>#N/A</v>
      </c>
      <c r="E859">
        <v>49</v>
      </c>
      <c r="I859" t="e">
        <f>VLOOKUP(J859,Ref!L:M,2,0)</f>
        <v>#N/A</v>
      </c>
      <c r="J859" t="s">
        <v>1215</v>
      </c>
      <c r="K859" t="s">
        <v>264</v>
      </c>
      <c r="L859" t="s">
        <v>625</v>
      </c>
      <c r="M859" t="s">
        <v>36</v>
      </c>
      <c r="N859" t="s">
        <v>15</v>
      </c>
      <c r="R859">
        <v>57555</v>
      </c>
      <c r="S859">
        <v>49500</v>
      </c>
    </row>
    <row r="860" spans="1:19" x14ac:dyDescent="0.3">
      <c r="A860">
        <v>2019</v>
      </c>
      <c r="C860" t="str">
        <f>IF(GETPIVOTDATA("PS % recovery",Sheet4!$B$5,"Parish Name",K860)&gt;99.949%,"OK","No")</f>
        <v>OK</v>
      </c>
      <c r="D860" t="e">
        <f>VLOOKUP(J860,'Ref2'!C:E,3,0)</f>
        <v>#N/A</v>
      </c>
      <c r="E860">
        <v>151</v>
      </c>
      <c r="I860" t="e">
        <f>VLOOKUP(J860,Ref!L:M,2,0)</f>
        <v>#N/A</v>
      </c>
      <c r="J860" t="s">
        <v>1219</v>
      </c>
      <c r="K860" t="s">
        <v>266</v>
      </c>
      <c r="L860" t="s">
        <v>629</v>
      </c>
      <c r="M860" t="s">
        <v>36</v>
      </c>
      <c r="N860" t="s">
        <v>15</v>
      </c>
      <c r="R860">
        <v>23885</v>
      </c>
      <c r="S860">
        <v>23885</v>
      </c>
    </row>
    <row r="861" spans="1:19" x14ac:dyDescent="0.3">
      <c r="A861">
        <v>2019</v>
      </c>
      <c r="C861" t="str">
        <f>IF(GETPIVOTDATA("PS % recovery",Sheet4!$B$5,"Parish Name",K861)&gt;99.949%,"OK","No")</f>
        <v>OK</v>
      </c>
      <c r="D861" t="e">
        <f>VLOOKUP(J861,'Ref2'!C:E,3,0)</f>
        <v>#N/A</v>
      </c>
      <c r="E861">
        <v>152</v>
      </c>
      <c r="I861" t="e">
        <f>VLOOKUP(J861,Ref!L:M,2,0)</f>
        <v>#N/A</v>
      </c>
      <c r="J861" t="s">
        <v>1221</v>
      </c>
      <c r="K861" t="s">
        <v>267</v>
      </c>
      <c r="L861" t="s">
        <v>631</v>
      </c>
      <c r="M861" t="s">
        <v>36</v>
      </c>
      <c r="N861" t="s">
        <v>15</v>
      </c>
      <c r="R861">
        <v>64731</v>
      </c>
      <c r="S861">
        <v>64731</v>
      </c>
    </row>
    <row r="862" spans="1:19" x14ac:dyDescent="0.3">
      <c r="A862">
        <v>2019</v>
      </c>
      <c r="C862" t="str">
        <f>IF(GETPIVOTDATA("PS % recovery",Sheet4!$B$5,"Parish Name",K862)&gt;99.949%,"OK","No")</f>
        <v>No</v>
      </c>
      <c r="D862" t="e">
        <f>VLOOKUP(J862,'Ref2'!C:E,3,0)</f>
        <v>#N/A</v>
      </c>
      <c r="E862">
        <v>91</v>
      </c>
      <c r="I862" t="e">
        <f>VLOOKUP(J862,Ref!L:M,2,0)</f>
        <v>#N/A</v>
      </c>
      <c r="J862" t="s">
        <v>1223</v>
      </c>
      <c r="K862" t="s">
        <v>268</v>
      </c>
      <c r="L862" t="s">
        <v>633</v>
      </c>
      <c r="M862" t="s">
        <v>36</v>
      </c>
      <c r="N862" t="s">
        <v>15</v>
      </c>
      <c r="R862">
        <v>50240</v>
      </c>
      <c r="S862">
        <v>50239.75</v>
      </c>
    </row>
    <row r="863" spans="1:19" x14ac:dyDescent="0.3">
      <c r="A863">
        <v>2019</v>
      </c>
      <c r="C863" t="str">
        <f>IF(GETPIVOTDATA("PS % recovery",Sheet4!$B$5,"Parish Name",K863)&gt;99.949%,"OK","No")</f>
        <v>OK</v>
      </c>
      <c r="D863" t="e">
        <f>VLOOKUP(J863,'Ref2'!C:E,3,0)</f>
        <v>#N/A</v>
      </c>
      <c r="E863">
        <v>139</v>
      </c>
      <c r="I863" t="e">
        <f>VLOOKUP(J863,Ref!L:M,2,0)</f>
        <v>#N/A</v>
      </c>
      <c r="J863" t="s">
        <v>1225</v>
      </c>
      <c r="K863" t="s">
        <v>269</v>
      </c>
      <c r="L863" t="s">
        <v>635</v>
      </c>
      <c r="M863" t="s">
        <v>36</v>
      </c>
      <c r="N863" t="s">
        <v>15</v>
      </c>
      <c r="R863">
        <v>46792</v>
      </c>
      <c r="S863">
        <v>46791.959999997103</v>
      </c>
    </row>
    <row r="864" spans="1:19" x14ac:dyDescent="0.3">
      <c r="A864">
        <v>2019</v>
      </c>
      <c r="C864" t="str">
        <f>IF(GETPIVOTDATA("PS % recovery",Sheet4!$B$5,"Parish Name",K864)&gt;99.949%,"OK","No")</f>
        <v>No</v>
      </c>
      <c r="D864" t="str">
        <f>VLOOKUP(J864,'Ref2'!C:E,3,0)</f>
        <v>LLF</v>
      </c>
      <c r="E864">
        <v>93</v>
      </c>
      <c r="I864" t="e">
        <f>VLOOKUP(J864,Ref!L:M,2,0)</f>
        <v>#N/A</v>
      </c>
      <c r="J864" t="s">
        <v>1227</v>
      </c>
      <c r="K864" t="s">
        <v>270</v>
      </c>
      <c r="L864" t="s">
        <v>639</v>
      </c>
      <c r="M864" t="s">
        <v>36</v>
      </c>
      <c r="N864" t="s">
        <v>15</v>
      </c>
      <c r="R864">
        <v>68543</v>
      </c>
      <c r="S864">
        <v>28566</v>
      </c>
    </row>
    <row r="865" spans="1:19" x14ac:dyDescent="0.3">
      <c r="A865">
        <v>2019</v>
      </c>
      <c r="C865" t="str">
        <f>IF(GETPIVOTDATA("PS % recovery",Sheet4!$B$5,"Parish Name",K865)&gt;99.949%,"OK","No")</f>
        <v>OK</v>
      </c>
      <c r="D865" t="e">
        <f>VLOOKUP(J865,'Ref2'!C:E,3,0)</f>
        <v>#N/A</v>
      </c>
      <c r="E865">
        <v>153</v>
      </c>
      <c r="I865" t="str">
        <f>VLOOKUP(J865,Ref!L:M,2,0)</f>
        <v>Yes</v>
      </c>
      <c r="J865" t="s">
        <v>1229</v>
      </c>
      <c r="K865" t="s">
        <v>271</v>
      </c>
      <c r="L865" t="s">
        <v>641</v>
      </c>
      <c r="M865" t="s">
        <v>36</v>
      </c>
      <c r="N865" t="s">
        <v>15</v>
      </c>
      <c r="R865">
        <v>50071</v>
      </c>
      <c r="S865">
        <v>50071</v>
      </c>
    </row>
    <row r="866" spans="1:19" x14ac:dyDescent="0.3">
      <c r="A866">
        <v>2019</v>
      </c>
      <c r="C866" t="str">
        <f>IF(GETPIVOTDATA("PS % recovery",Sheet4!$B$5,"Parish Name",K866)&gt;99.949%,"OK","No")</f>
        <v>OK</v>
      </c>
      <c r="D866" t="e">
        <f>VLOOKUP(J866,'Ref2'!C:E,3,0)</f>
        <v>#N/A</v>
      </c>
      <c r="E866">
        <v>153</v>
      </c>
      <c r="I866" t="e">
        <f>VLOOKUP(J866,Ref!L:M,2,0)</f>
        <v>#N/A</v>
      </c>
      <c r="J866" t="s">
        <v>1231</v>
      </c>
      <c r="K866" t="s">
        <v>273</v>
      </c>
      <c r="L866" t="s">
        <v>643</v>
      </c>
      <c r="M866" t="s">
        <v>19</v>
      </c>
      <c r="N866" t="s">
        <v>16</v>
      </c>
      <c r="R866">
        <v>46189</v>
      </c>
      <c r="S866">
        <v>46189</v>
      </c>
    </row>
    <row r="867" spans="1:19" x14ac:dyDescent="0.3">
      <c r="A867">
        <v>2019</v>
      </c>
      <c r="C867" t="str">
        <f>IF(GETPIVOTDATA("PS % recovery",Sheet4!$B$5,"Parish Name",K867)&gt;99.949%,"OK","No")</f>
        <v>No</v>
      </c>
      <c r="D867" t="e">
        <f>VLOOKUP(J867,'Ref2'!C:E,3,0)</f>
        <v>#N/A</v>
      </c>
      <c r="E867">
        <v>25</v>
      </c>
      <c r="I867" t="e">
        <f>VLOOKUP(J867,Ref!L:M,2,0)</f>
        <v>#N/A</v>
      </c>
      <c r="J867" t="s">
        <v>1233</v>
      </c>
      <c r="K867" t="s">
        <v>274</v>
      </c>
      <c r="L867" t="s">
        <v>643</v>
      </c>
      <c r="M867" t="s">
        <v>19</v>
      </c>
      <c r="N867" t="s">
        <v>16</v>
      </c>
      <c r="R867">
        <v>7237</v>
      </c>
      <c r="S867">
        <v>3162</v>
      </c>
    </row>
    <row r="868" spans="1:19" x14ac:dyDescent="0.3">
      <c r="A868">
        <v>2019</v>
      </c>
      <c r="C868" t="str">
        <f>IF(GETPIVOTDATA("PS % recovery",Sheet4!$B$5,"Parish Name",K868)&gt;99.949%,"OK","No")</f>
        <v>OK</v>
      </c>
      <c r="D868" t="e">
        <f>VLOOKUP(J868,'Ref2'!C:E,3,0)</f>
        <v>#N/A</v>
      </c>
      <c r="E868">
        <v>153</v>
      </c>
      <c r="I868" t="e">
        <f>VLOOKUP(J868,Ref!L:M,2,0)</f>
        <v>#N/A</v>
      </c>
      <c r="J868" t="s">
        <v>1235</v>
      </c>
      <c r="K868" t="s">
        <v>276</v>
      </c>
      <c r="L868" t="s">
        <v>643</v>
      </c>
      <c r="M868" t="s">
        <v>19</v>
      </c>
      <c r="N868" t="s">
        <v>16</v>
      </c>
      <c r="R868">
        <v>3408</v>
      </c>
      <c r="S868">
        <v>3408</v>
      </c>
    </row>
    <row r="869" spans="1:19" x14ac:dyDescent="0.3">
      <c r="A869">
        <v>2019</v>
      </c>
      <c r="C869" t="str">
        <f>IF(GETPIVOTDATA("PS % recovery",Sheet4!$B$5,"Parish Name",K869)&gt;99.949%,"OK","No")</f>
        <v>No</v>
      </c>
      <c r="D869" t="e">
        <f>VLOOKUP(J869,'Ref2'!C:E,3,0)</f>
        <v>#N/A</v>
      </c>
      <c r="E869">
        <v>30</v>
      </c>
      <c r="I869" t="e">
        <f>VLOOKUP(J869,Ref!L:M,2,0)</f>
        <v>#N/A</v>
      </c>
      <c r="J869" t="s">
        <v>1237</v>
      </c>
      <c r="K869" t="s">
        <v>277</v>
      </c>
      <c r="L869" t="s">
        <v>646</v>
      </c>
      <c r="M869" t="s">
        <v>19</v>
      </c>
      <c r="N869" t="s">
        <v>16</v>
      </c>
      <c r="R869">
        <v>31635</v>
      </c>
      <c r="S869">
        <v>9500</v>
      </c>
    </row>
    <row r="870" spans="1:19" x14ac:dyDescent="0.3">
      <c r="A870">
        <v>2019</v>
      </c>
      <c r="C870" t="str">
        <f>IF(GETPIVOTDATA("PS % recovery",Sheet4!$B$5,"Parish Name",K870)&gt;99.949%,"OK","No")</f>
        <v>No</v>
      </c>
      <c r="D870" t="e">
        <f>VLOOKUP(J870,'Ref2'!C:E,3,0)</f>
        <v>#N/A</v>
      </c>
      <c r="E870">
        <v>1</v>
      </c>
      <c r="I870" t="e">
        <f>VLOOKUP(J870,Ref!L:M,2,0)</f>
        <v>#N/A</v>
      </c>
      <c r="J870" t="s">
        <v>1239</v>
      </c>
      <c r="K870" t="s">
        <v>279</v>
      </c>
      <c r="L870" t="s">
        <v>646</v>
      </c>
      <c r="M870" t="s">
        <v>19</v>
      </c>
      <c r="N870" t="s">
        <v>16</v>
      </c>
      <c r="R870">
        <v>6640</v>
      </c>
      <c r="S870">
        <v>0</v>
      </c>
    </row>
    <row r="871" spans="1:19" x14ac:dyDescent="0.3">
      <c r="A871">
        <v>2019</v>
      </c>
      <c r="C871" t="str">
        <f>IF(GETPIVOTDATA("PS % recovery",Sheet4!$B$5,"Parish Name",K871)&gt;99.949%,"OK","No")</f>
        <v>No</v>
      </c>
      <c r="D871" t="e">
        <f>VLOOKUP(J871,'Ref2'!C:E,3,0)</f>
        <v>#N/A</v>
      </c>
      <c r="E871">
        <v>2</v>
      </c>
      <c r="I871" t="e">
        <f>VLOOKUP(J871,Ref!L:M,2,0)</f>
        <v>#N/A</v>
      </c>
      <c r="J871" t="s">
        <v>1241</v>
      </c>
      <c r="K871" t="s">
        <v>281</v>
      </c>
      <c r="L871" t="s">
        <v>646</v>
      </c>
      <c r="M871" t="s">
        <v>19</v>
      </c>
      <c r="N871" t="s">
        <v>16</v>
      </c>
      <c r="R871">
        <v>6750</v>
      </c>
      <c r="S871">
        <v>0</v>
      </c>
    </row>
    <row r="872" spans="1:19" x14ac:dyDescent="0.3">
      <c r="A872">
        <v>2019</v>
      </c>
      <c r="C872" t="str">
        <f>IF(GETPIVOTDATA("PS % recovery",Sheet4!$B$5,"Parish Name",K872)&gt;99.949%,"OK","No")</f>
        <v>No</v>
      </c>
      <c r="D872" t="e">
        <f>VLOOKUP(J872,'Ref2'!C:E,3,0)</f>
        <v>#N/A</v>
      </c>
      <c r="E872">
        <v>43</v>
      </c>
      <c r="I872" t="e">
        <f>VLOOKUP(J872,Ref!L:M,2,0)</f>
        <v>#N/A</v>
      </c>
      <c r="J872" t="s">
        <v>1243</v>
      </c>
      <c r="K872" t="s">
        <v>278</v>
      </c>
      <c r="L872" t="s">
        <v>648</v>
      </c>
      <c r="M872" t="s">
        <v>19</v>
      </c>
      <c r="N872" t="s">
        <v>16</v>
      </c>
      <c r="R872">
        <v>44743</v>
      </c>
      <c r="S872">
        <v>44743</v>
      </c>
    </row>
    <row r="873" spans="1:19" x14ac:dyDescent="0.3">
      <c r="A873">
        <v>2019</v>
      </c>
      <c r="C873" t="str">
        <f>IF(GETPIVOTDATA("PS % recovery",Sheet4!$B$5,"Parish Name",K873)&gt;99.949%,"OK","No")</f>
        <v>OK</v>
      </c>
      <c r="D873" t="e">
        <f>VLOOKUP(J873,'Ref2'!C:E,3,0)</f>
        <v>#N/A</v>
      </c>
      <c r="E873">
        <v>153</v>
      </c>
      <c r="I873" t="e">
        <f>VLOOKUP(J873,Ref!L:M,2,0)</f>
        <v>#N/A</v>
      </c>
      <c r="J873" t="s">
        <v>1245</v>
      </c>
      <c r="K873" t="s">
        <v>284</v>
      </c>
      <c r="L873" t="s">
        <v>648</v>
      </c>
      <c r="M873" t="s">
        <v>19</v>
      </c>
      <c r="N873" t="s">
        <v>16</v>
      </c>
      <c r="R873">
        <v>3483</v>
      </c>
      <c r="S873">
        <v>3483</v>
      </c>
    </row>
    <row r="874" spans="1:19" x14ac:dyDescent="0.3">
      <c r="A874">
        <v>2019</v>
      </c>
      <c r="C874" t="str">
        <f>IF(GETPIVOTDATA("PS % recovery",Sheet4!$B$5,"Parish Name",K874)&gt;99.949%,"OK","No")</f>
        <v>No</v>
      </c>
      <c r="D874" t="e">
        <f>VLOOKUP(J874,'Ref2'!C:E,3,0)</f>
        <v>#N/A</v>
      </c>
      <c r="E874">
        <v>86</v>
      </c>
      <c r="I874" t="e">
        <f>VLOOKUP(J874,Ref!L:M,2,0)</f>
        <v>#N/A</v>
      </c>
      <c r="J874" t="s">
        <v>1247</v>
      </c>
      <c r="K874" t="s">
        <v>286</v>
      </c>
      <c r="L874" t="s">
        <v>648</v>
      </c>
      <c r="M874" t="s">
        <v>19</v>
      </c>
      <c r="N874" t="s">
        <v>16</v>
      </c>
      <c r="R874">
        <v>7086</v>
      </c>
      <c r="S874">
        <v>7086</v>
      </c>
    </row>
    <row r="875" spans="1:19" x14ac:dyDescent="0.3">
      <c r="A875">
        <v>2019</v>
      </c>
      <c r="C875" t="str">
        <f>IF(GETPIVOTDATA("PS % recovery",Sheet4!$B$5,"Parish Name",K875)&gt;99.949%,"OK","No")</f>
        <v>No</v>
      </c>
      <c r="D875" t="e">
        <f>VLOOKUP(J875,'Ref2'!C:E,3,0)</f>
        <v>#N/A</v>
      </c>
      <c r="E875">
        <v>17</v>
      </c>
      <c r="I875" t="e">
        <f>VLOOKUP(J875,Ref!L:M,2,0)</f>
        <v>#N/A</v>
      </c>
      <c r="J875" t="s">
        <v>1249</v>
      </c>
      <c r="K875" t="s">
        <v>280</v>
      </c>
      <c r="L875" t="s">
        <v>668</v>
      </c>
      <c r="M875" t="s">
        <v>19</v>
      </c>
      <c r="N875" t="s">
        <v>16</v>
      </c>
      <c r="R875">
        <v>4545</v>
      </c>
      <c r="S875">
        <v>2272.5</v>
      </c>
    </row>
    <row r="876" spans="1:19" x14ac:dyDescent="0.3">
      <c r="A876">
        <v>2019</v>
      </c>
      <c r="C876" t="str">
        <f>IF(GETPIVOTDATA("PS % recovery",Sheet4!$B$5,"Parish Name",K876)&gt;99.949%,"OK","No")</f>
        <v>OK</v>
      </c>
      <c r="D876" t="e">
        <f>VLOOKUP(J876,'Ref2'!C:E,3,0)</f>
        <v>#N/A</v>
      </c>
      <c r="E876">
        <v>153</v>
      </c>
      <c r="I876" t="e">
        <f>VLOOKUP(J876,Ref!L:M,2,0)</f>
        <v>#N/A</v>
      </c>
      <c r="J876" t="s">
        <v>1251</v>
      </c>
      <c r="K876" t="s">
        <v>287</v>
      </c>
      <c r="L876" t="s">
        <v>668</v>
      </c>
      <c r="M876" t="s">
        <v>19</v>
      </c>
      <c r="N876" t="s">
        <v>16</v>
      </c>
      <c r="R876">
        <v>12672</v>
      </c>
      <c r="S876">
        <v>12672</v>
      </c>
    </row>
    <row r="877" spans="1:19" x14ac:dyDescent="0.3">
      <c r="A877">
        <v>2019</v>
      </c>
      <c r="C877" t="str">
        <f>IF(GETPIVOTDATA("PS % recovery",Sheet4!$B$5,"Parish Name",K877)&gt;99.949%,"OK","No")</f>
        <v>No</v>
      </c>
      <c r="D877" t="e">
        <f>VLOOKUP(J877,'Ref2'!C:E,3,0)</f>
        <v>#N/A</v>
      </c>
      <c r="E877">
        <v>9</v>
      </c>
      <c r="I877" t="e">
        <f>VLOOKUP(J877,Ref!L:M,2,0)</f>
        <v>#N/A</v>
      </c>
      <c r="J877" t="s">
        <v>1253</v>
      </c>
      <c r="K877" t="s">
        <v>290</v>
      </c>
      <c r="L877" t="s">
        <v>668</v>
      </c>
      <c r="M877" t="s">
        <v>19</v>
      </c>
      <c r="N877" t="s">
        <v>16</v>
      </c>
      <c r="R877">
        <v>6382</v>
      </c>
      <c r="S877">
        <v>3000</v>
      </c>
    </row>
    <row r="878" spans="1:19" x14ac:dyDescent="0.3">
      <c r="A878">
        <v>2019</v>
      </c>
      <c r="C878" t="str">
        <f>IF(GETPIVOTDATA("PS % recovery",Sheet4!$B$5,"Parish Name",K878)&gt;99.949%,"OK","No")</f>
        <v>OK</v>
      </c>
      <c r="D878" t="e">
        <f>VLOOKUP(J878,'Ref2'!C:E,3,0)</f>
        <v>#N/A</v>
      </c>
      <c r="E878">
        <v>153</v>
      </c>
      <c r="I878" t="e">
        <f>VLOOKUP(J878,Ref!L:M,2,0)</f>
        <v>#N/A</v>
      </c>
      <c r="J878" t="s">
        <v>1255</v>
      </c>
      <c r="K878" t="s">
        <v>292</v>
      </c>
      <c r="L878" t="s">
        <v>668</v>
      </c>
      <c r="M878" t="s">
        <v>19</v>
      </c>
      <c r="N878" t="s">
        <v>16</v>
      </c>
      <c r="R878">
        <v>39343</v>
      </c>
      <c r="S878">
        <v>39343</v>
      </c>
    </row>
    <row r="879" spans="1:19" x14ac:dyDescent="0.3">
      <c r="A879">
        <v>2019</v>
      </c>
      <c r="C879" t="str">
        <f>IF(GETPIVOTDATA("PS % recovery",Sheet4!$B$5,"Parish Name",K879)&gt;99.949%,"OK","No")</f>
        <v>No</v>
      </c>
      <c r="D879" t="e">
        <f>VLOOKUP(J879,'Ref2'!C:E,3,0)</f>
        <v>#N/A</v>
      </c>
      <c r="E879">
        <v>23</v>
      </c>
      <c r="I879" t="e">
        <f>VLOOKUP(J879,Ref!L:M,2,0)</f>
        <v>#N/A</v>
      </c>
      <c r="J879" t="s">
        <v>831</v>
      </c>
      <c r="K879" t="s">
        <v>291</v>
      </c>
      <c r="L879" t="s">
        <v>660</v>
      </c>
      <c r="M879" t="s">
        <v>19</v>
      </c>
      <c r="N879" t="s">
        <v>16</v>
      </c>
      <c r="R879">
        <v>23086</v>
      </c>
      <c r="S879">
        <v>15000</v>
      </c>
    </row>
    <row r="880" spans="1:19" x14ac:dyDescent="0.3">
      <c r="A880">
        <v>2019</v>
      </c>
      <c r="C880" t="str">
        <f>IF(GETPIVOTDATA("PS % recovery",Sheet4!$B$5,"Parish Name",K880)&gt;99.949%,"OK","No")</f>
        <v>OK</v>
      </c>
      <c r="D880" t="e">
        <f>VLOOKUP(J880,'Ref2'!C:E,3,0)</f>
        <v>#N/A</v>
      </c>
      <c r="E880">
        <v>153</v>
      </c>
      <c r="I880" t="e">
        <f>VLOOKUP(J880,Ref!L:M,2,0)</f>
        <v>#N/A</v>
      </c>
      <c r="J880" t="s">
        <v>1258</v>
      </c>
      <c r="K880" t="s">
        <v>288</v>
      </c>
      <c r="L880" t="s">
        <v>664</v>
      </c>
      <c r="M880" t="s">
        <v>19</v>
      </c>
      <c r="N880" t="s">
        <v>16</v>
      </c>
      <c r="R880">
        <v>14182</v>
      </c>
      <c r="S880">
        <v>14182</v>
      </c>
    </row>
    <row r="881" spans="1:19" x14ac:dyDescent="0.3">
      <c r="A881">
        <v>2019</v>
      </c>
      <c r="C881" t="str">
        <f>IF(GETPIVOTDATA("PS % recovery",Sheet4!$B$5,"Parish Name",K881)&gt;99.949%,"OK","No")</f>
        <v>OK</v>
      </c>
      <c r="D881" t="e">
        <f>VLOOKUP(J881,'Ref2'!C:E,3,0)</f>
        <v>#N/A</v>
      </c>
      <c r="E881">
        <v>327</v>
      </c>
      <c r="I881" t="e">
        <f>VLOOKUP(J881,Ref!L:M,2,0)</f>
        <v>#N/A</v>
      </c>
      <c r="J881" t="s">
        <v>1260</v>
      </c>
      <c r="K881" t="s">
        <v>295</v>
      </c>
      <c r="L881" t="s">
        <v>664</v>
      </c>
      <c r="M881" t="s">
        <v>19</v>
      </c>
      <c r="N881" t="s">
        <v>16</v>
      </c>
      <c r="R881">
        <v>12833</v>
      </c>
      <c r="S881">
        <v>12833.110000000301</v>
      </c>
    </row>
    <row r="882" spans="1:19" x14ac:dyDescent="0.3">
      <c r="A882">
        <v>2019</v>
      </c>
      <c r="C882" t="str">
        <f>IF(GETPIVOTDATA("PS % recovery",Sheet4!$B$5,"Parish Name",K882)&gt;99.949%,"OK","No")</f>
        <v>OK</v>
      </c>
      <c r="D882" t="e">
        <f>VLOOKUP(J882,'Ref2'!C:E,3,0)</f>
        <v>#N/A</v>
      </c>
      <c r="E882">
        <v>153</v>
      </c>
      <c r="I882" t="e">
        <f>VLOOKUP(J882,Ref!L:M,2,0)</f>
        <v>#N/A</v>
      </c>
      <c r="J882" t="s">
        <v>1262</v>
      </c>
      <c r="K882" t="s">
        <v>296</v>
      </c>
      <c r="L882" t="s">
        <v>664</v>
      </c>
      <c r="M882" t="s">
        <v>19</v>
      </c>
      <c r="N882" t="s">
        <v>16</v>
      </c>
      <c r="R882">
        <v>23858</v>
      </c>
      <c r="S882">
        <v>23858</v>
      </c>
    </row>
    <row r="883" spans="1:19" x14ac:dyDescent="0.3">
      <c r="A883">
        <v>2019</v>
      </c>
      <c r="C883" t="str">
        <f>IF(GETPIVOTDATA("PS % recovery",Sheet4!$B$5,"Parish Name",K883)&gt;99.949%,"OK","No")</f>
        <v>OK</v>
      </c>
      <c r="D883" t="e">
        <f>VLOOKUP(J883,'Ref2'!C:E,3,0)</f>
        <v>#N/A</v>
      </c>
      <c r="E883">
        <v>153</v>
      </c>
      <c r="I883" t="e">
        <f>VLOOKUP(J883,Ref!L:M,2,0)</f>
        <v>#N/A</v>
      </c>
      <c r="J883" t="s">
        <v>1264</v>
      </c>
      <c r="K883" t="s">
        <v>289</v>
      </c>
      <c r="L883" t="s">
        <v>656</v>
      </c>
      <c r="M883" t="s">
        <v>19</v>
      </c>
      <c r="N883" t="s">
        <v>16</v>
      </c>
      <c r="R883">
        <v>59059</v>
      </c>
      <c r="S883">
        <v>59059</v>
      </c>
    </row>
    <row r="884" spans="1:19" x14ac:dyDescent="0.3">
      <c r="A884">
        <v>2019</v>
      </c>
      <c r="C884" t="str">
        <f>IF(GETPIVOTDATA("PS % recovery",Sheet4!$B$5,"Parish Name",K884)&gt;99.949%,"OK","No")</f>
        <v>OK</v>
      </c>
      <c r="D884" t="e">
        <f>VLOOKUP(J884,'Ref2'!C:E,3,0)</f>
        <v>#N/A</v>
      </c>
      <c r="E884">
        <v>153</v>
      </c>
      <c r="I884" t="e">
        <f>VLOOKUP(J884,Ref!L:M,2,0)</f>
        <v>#N/A</v>
      </c>
      <c r="J884" t="s">
        <v>1266</v>
      </c>
      <c r="K884" t="s">
        <v>298</v>
      </c>
      <c r="L884" t="s">
        <v>654</v>
      </c>
      <c r="M884" t="s">
        <v>19</v>
      </c>
      <c r="N884" t="s">
        <v>16</v>
      </c>
      <c r="R884">
        <v>50660</v>
      </c>
      <c r="S884">
        <v>50660</v>
      </c>
    </row>
    <row r="885" spans="1:19" x14ac:dyDescent="0.3">
      <c r="A885">
        <v>2019</v>
      </c>
      <c r="C885" t="str">
        <f>IF(GETPIVOTDATA("PS % recovery",Sheet4!$B$5,"Parish Name",K885)&gt;99.949%,"OK","No")</f>
        <v>No</v>
      </c>
      <c r="D885" t="e">
        <f>VLOOKUP(J885,'Ref2'!C:E,3,0)</f>
        <v>#N/A</v>
      </c>
      <c r="E885">
        <v>84</v>
      </c>
      <c r="I885" t="e">
        <f>VLOOKUP(J885,Ref!L:M,2,0)</f>
        <v>#N/A</v>
      </c>
      <c r="J885" t="s">
        <v>835</v>
      </c>
      <c r="K885" t="s">
        <v>299</v>
      </c>
      <c r="L885" t="s">
        <v>660</v>
      </c>
      <c r="M885" t="s">
        <v>19</v>
      </c>
      <c r="N885" t="s">
        <v>16</v>
      </c>
      <c r="R885">
        <v>5638</v>
      </c>
      <c r="S885">
        <v>5638</v>
      </c>
    </row>
    <row r="886" spans="1:19" x14ac:dyDescent="0.3">
      <c r="A886">
        <v>2019</v>
      </c>
      <c r="C886" t="str">
        <f>IF(GETPIVOTDATA("PS % recovery",Sheet4!$B$5,"Parish Name",K886)&gt;99.949%,"OK","No")</f>
        <v>OK</v>
      </c>
      <c r="D886" t="e">
        <f>VLOOKUP(J886,'Ref2'!C:E,3,0)</f>
        <v>#N/A</v>
      </c>
      <c r="E886">
        <v>153</v>
      </c>
      <c r="I886" t="e">
        <f>VLOOKUP(J886,Ref!L:M,2,0)</f>
        <v>#N/A</v>
      </c>
      <c r="J886" t="s">
        <v>839</v>
      </c>
      <c r="K886" t="s">
        <v>301</v>
      </c>
      <c r="L886" t="s">
        <v>660</v>
      </c>
      <c r="M886" t="s">
        <v>19</v>
      </c>
      <c r="N886" t="s">
        <v>16</v>
      </c>
      <c r="R886">
        <v>31505</v>
      </c>
      <c r="S886">
        <v>31505</v>
      </c>
    </row>
    <row r="887" spans="1:19" x14ac:dyDescent="0.3">
      <c r="A887">
        <v>2019</v>
      </c>
      <c r="C887" t="str">
        <f>IF(GETPIVOTDATA("PS % recovery",Sheet4!$B$5,"Parish Name",K887)&gt;99.949%,"OK","No")</f>
        <v>No</v>
      </c>
      <c r="D887" t="e">
        <f>VLOOKUP(J887,'Ref2'!C:E,3,0)</f>
        <v>#N/A</v>
      </c>
      <c r="E887">
        <v>153</v>
      </c>
      <c r="I887" t="e">
        <f>VLOOKUP(J887,Ref!L:M,2,0)</f>
        <v>#N/A</v>
      </c>
      <c r="J887" t="s">
        <v>1270</v>
      </c>
      <c r="K887" t="s">
        <v>302</v>
      </c>
      <c r="L887" t="s">
        <v>666</v>
      </c>
      <c r="M887" t="s">
        <v>19</v>
      </c>
      <c r="N887" t="s">
        <v>16</v>
      </c>
      <c r="R887">
        <v>58758</v>
      </c>
      <c r="S887">
        <v>58758</v>
      </c>
    </row>
    <row r="888" spans="1:19" x14ac:dyDescent="0.3">
      <c r="A888">
        <v>2019</v>
      </c>
      <c r="C888" t="str">
        <f>IF(GETPIVOTDATA("PS % recovery",Sheet4!$B$5,"Parish Name",K888)&gt;99.949%,"OK","No")</f>
        <v>No</v>
      </c>
      <c r="D888" t="e">
        <f>VLOOKUP(J888,'Ref2'!C:E,3,0)</f>
        <v>#N/A</v>
      </c>
      <c r="E888">
        <v>38</v>
      </c>
      <c r="I888" t="e">
        <f>VLOOKUP(J888,Ref!L:M,2,0)</f>
        <v>#N/A</v>
      </c>
      <c r="J888" t="s">
        <v>830</v>
      </c>
      <c r="K888" t="s">
        <v>275</v>
      </c>
      <c r="L888" t="s">
        <v>275</v>
      </c>
      <c r="M888" t="s">
        <v>19</v>
      </c>
      <c r="N888" t="s">
        <v>16</v>
      </c>
      <c r="R888">
        <v>33038</v>
      </c>
      <c r="S888">
        <v>28338</v>
      </c>
    </row>
    <row r="889" spans="1:19" x14ac:dyDescent="0.3">
      <c r="A889">
        <v>2019</v>
      </c>
      <c r="C889" t="str">
        <f>IF(GETPIVOTDATA("PS % recovery",Sheet4!$B$5,"Parish Name",K889)&gt;99.949%,"OK","No")</f>
        <v>No</v>
      </c>
      <c r="D889" t="e">
        <f>VLOOKUP(J889,'Ref2'!C:E,3,0)</f>
        <v>#N/A</v>
      </c>
      <c r="E889">
        <v>59</v>
      </c>
      <c r="I889" t="e">
        <f>VLOOKUP(J889,Ref!L:M,2,0)</f>
        <v>#N/A</v>
      </c>
      <c r="J889" t="s">
        <v>1273</v>
      </c>
      <c r="K889" t="s">
        <v>282</v>
      </c>
      <c r="L889" t="s">
        <v>650</v>
      </c>
      <c r="M889" t="s">
        <v>19</v>
      </c>
      <c r="N889" t="s">
        <v>16</v>
      </c>
      <c r="R889">
        <v>19237</v>
      </c>
      <c r="S889">
        <v>19237</v>
      </c>
    </row>
    <row r="890" spans="1:19" x14ac:dyDescent="0.3">
      <c r="A890">
        <v>2019</v>
      </c>
      <c r="C890" t="str">
        <f>IF(GETPIVOTDATA("PS % recovery",Sheet4!$B$5,"Parish Name",K890)&gt;99.949%,"OK","No")</f>
        <v>No</v>
      </c>
      <c r="D890" t="e">
        <f>VLOOKUP(J890,'Ref2'!C:E,3,0)</f>
        <v>#N/A</v>
      </c>
      <c r="E890">
        <v>98</v>
      </c>
      <c r="I890" t="e">
        <f>VLOOKUP(J890,Ref!L:M,2,0)</f>
        <v>#N/A</v>
      </c>
      <c r="J890" t="s">
        <v>1275</v>
      </c>
      <c r="K890" t="s">
        <v>300</v>
      </c>
      <c r="L890" t="s">
        <v>650</v>
      </c>
      <c r="M890" t="s">
        <v>19</v>
      </c>
      <c r="N890" t="s">
        <v>16</v>
      </c>
      <c r="R890">
        <v>25666</v>
      </c>
      <c r="S890">
        <v>25666</v>
      </c>
    </row>
    <row r="891" spans="1:19" x14ac:dyDescent="0.3">
      <c r="A891">
        <v>2019</v>
      </c>
      <c r="C891" t="str">
        <f>IF(GETPIVOTDATA("PS % recovery",Sheet4!$B$5,"Parish Name",K891)&gt;99.949%,"OK","No")</f>
        <v>No</v>
      </c>
      <c r="D891" t="e">
        <f>VLOOKUP(J891,'Ref2'!C:E,3,0)</f>
        <v>#N/A</v>
      </c>
      <c r="E891">
        <v>6</v>
      </c>
      <c r="I891" t="e">
        <f>VLOOKUP(J891,Ref!L:M,2,0)</f>
        <v>#N/A</v>
      </c>
      <c r="J891" t="s">
        <v>837</v>
      </c>
      <c r="K891" t="s">
        <v>304</v>
      </c>
      <c r="L891" t="s">
        <v>658</v>
      </c>
      <c r="M891" t="s">
        <v>19</v>
      </c>
      <c r="N891" t="s">
        <v>16</v>
      </c>
      <c r="R891">
        <v>19344</v>
      </c>
      <c r="S891">
        <v>5200</v>
      </c>
    </row>
    <row r="892" spans="1:19" x14ac:dyDescent="0.3">
      <c r="A892">
        <v>2019</v>
      </c>
      <c r="C892" t="str">
        <f>IF(GETPIVOTDATA("PS % recovery",Sheet4!$B$5,"Parish Name",K892)&gt;99.949%,"OK","No")</f>
        <v>No</v>
      </c>
      <c r="D892" t="e">
        <f>VLOOKUP(J892,'Ref2'!C:E,3,0)</f>
        <v>#N/A</v>
      </c>
      <c r="E892">
        <v>121</v>
      </c>
      <c r="I892" t="e">
        <f>VLOOKUP(J892,Ref!L:M,2,0)</f>
        <v>#N/A</v>
      </c>
      <c r="J892" t="s">
        <v>1278</v>
      </c>
      <c r="K892" t="s">
        <v>283</v>
      </c>
      <c r="L892" t="s">
        <v>652</v>
      </c>
      <c r="M892" t="s">
        <v>19</v>
      </c>
      <c r="N892" t="s">
        <v>16</v>
      </c>
      <c r="R892">
        <v>42320</v>
      </c>
      <c r="S892">
        <v>42320</v>
      </c>
    </row>
    <row r="893" spans="1:19" x14ac:dyDescent="0.3">
      <c r="A893">
        <v>2019</v>
      </c>
      <c r="C893" t="str">
        <f>IF(GETPIVOTDATA("PS % recovery",Sheet4!$B$5,"Parish Name",K893)&gt;99.949%,"OK","No")</f>
        <v>No</v>
      </c>
      <c r="D893" t="e">
        <f>VLOOKUP(J893,'Ref2'!C:E,3,0)</f>
        <v>#N/A</v>
      </c>
      <c r="E893">
        <v>111</v>
      </c>
      <c r="I893" t="e">
        <f>VLOOKUP(J893,Ref!L:M,2,0)</f>
        <v>#N/A</v>
      </c>
      <c r="J893" t="s">
        <v>1280</v>
      </c>
      <c r="K893" t="s">
        <v>306</v>
      </c>
      <c r="L893" t="s">
        <v>652</v>
      </c>
      <c r="M893" t="s">
        <v>19</v>
      </c>
      <c r="N893" t="s">
        <v>16</v>
      </c>
      <c r="R893">
        <v>19334</v>
      </c>
      <c r="S893">
        <v>19334</v>
      </c>
    </row>
    <row r="894" spans="1:19" x14ac:dyDescent="0.3">
      <c r="A894">
        <v>2019</v>
      </c>
      <c r="C894" t="str">
        <f>IF(GETPIVOTDATA("PS % recovery",Sheet4!$B$5,"Parish Name",K894)&gt;99.949%,"OK","No")</f>
        <v>No</v>
      </c>
      <c r="D894" t="e">
        <f>VLOOKUP(J894,'Ref2'!C:E,3,0)</f>
        <v>#N/A</v>
      </c>
      <c r="E894">
        <v>89</v>
      </c>
      <c r="I894" t="e">
        <f>VLOOKUP(J894,Ref!L:M,2,0)</f>
        <v>#N/A</v>
      </c>
      <c r="J894" t="s">
        <v>1282</v>
      </c>
      <c r="K894" t="s">
        <v>285</v>
      </c>
      <c r="L894" t="s">
        <v>654</v>
      </c>
      <c r="M894" t="s">
        <v>19</v>
      </c>
      <c r="N894" t="s">
        <v>16</v>
      </c>
      <c r="R894">
        <v>17464</v>
      </c>
      <c r="S894">
        <v>17464</v>
      </c>
    </row>
    <row r="895" spans="1:19" x14ac:dyDescent="0.3">
      <c r="A895">
        <v>2019</v>
      </c>
      <c r="C895" t="str">
        <f>IF(GETPIVOTDATA("PS % recovery",Sheet4!$B$5,"Parish Name",K895)&gt;99.949%,"OK","No")</f>
        <v>OK</v>
      </c>
      <c r="D895" t="e">
        <f>VLOOKUP(J895,'Ref2'!C:E,3,0)</f>
        <v>#N/A</v>
      </c>
      <c r="E895">
        <v>120</v>
      </c>
      <c r="I895" t="e">
        <f>VLOOKUP(J895,Ref!L:M,2,0)</f>
        <v>#N/A</v>
      </c>
      <c r="J895" t="s">
        <v>833</v>
      </c>
      <c r="K895" t="s">
        <v>305</v>
      </c>
      <c r="L895" t="s">
        <v>658</v>
      </c>
      <c r="M895" t="s">
        <v>19</v>
      </c>
      <c r="N895" t="s">
        <v>16</v>
      </c>
      <c r="R895">
        <v>30138</v>
      </c>
      <c r="S895">
        <v>30138</v>
      </c>
    </row>
    <row r="896" spans="1:19" x14ac:dyDescent="0.3">
      <c r="A896">
        <v>2019</v>
      </c>
      <c r="C896" t="str">
        <f>IF(GETPIVOTDATA("PS % recovery",Sheet4!$B$5,"Parish Name",K896)&gt;99.949%,"OK","No")</f>
        <v>No</v>
      </c>
      <c r="D896" t="e">
        <f>VLOOKUP(J896,'Ref2'!C:E,3,0)</f>
        <v>#N/A</v>
      </c>
      <c r="E896">
        <v>87</v>
      </c>
      <c r="I896" t="e">
        <f>VLOOKUP(J896,Ref!L:M,2,0)</f>
        <v>#N/A</v>
      </c>
      <c r="J896" t="s">
        <v>1285</v>
      </c>
      <c r="K896" t="s">
        <v>293</v>
      </c>
      <c r="L896" t="s">
        <v>652</v>
      </c>
      <c r="M896" t="s">
        <v>19</v>
      </c>
      <c r="N896" t="s">
        <v>16</v>
      </c>
      <c r="R896">
        <v>21064</v>
      </c>
      <c r="S896">
        <v>21064</v>
      </c>
    </row>
    <row r="897" spans="1:19" x14ac:dyDescent="0.3">
      <c r="A897">
        <v>2019</v>
      </c>
      <c r="C897" t="str">
        <f>IF(GETPIVOTDATA("PS % recovery",Sheet4!$B$5,"Parish Name",K897)&gt;99.949%,"OK","No")</f>
        <v>No</v>
      </c>
      <c r="D897" t="e">
        <f>VLOOKUP(J897,'Ref2'!C:E,3,0)</f>
        <v>#N/A</v>
      </c>
      <c r="E897">
        <v>52</v>
      </c>
      <c r="I897" t="e">
        <f>VLOOKUP(J897,Ref!L:M,2,0)</f>
        <v>#N/A</v>
      </c>
      <c r="J897" t="s">
        <v>1287</v>
      </c>
      <c r="K897" t="s">
        <v>294</v>
      </c>
      <c r="L897" t="s">
        <v>662</v>
      </c>
      <c r="M897" t="s">
        <v>19</v>
      </c>
      <c r="N897" t="s">
        <v>16</v>
      </c>
      <c r="R897">
        <v>28329</v>
      </c>
      <c r="S897">
        <v>28329</v>
      </c>
    </row>
    <row r="898" spans="1:19" x14ac:dyDescent="0.3">
      <c r="A898">
        <v>2019</v>
      </c>
      <c r="C898" t="str">
        <f>IF(GETPIVOTDATA("PS % recovery",Sheet4!$B$5,"Parish Name",K898)&gt;99.949%,"OK","No")</f>
        <v>OK</v>
      </c>
      <c r="D898" t="e">
        <f>VLOOKUP(J898,'Ref2'!C:E,3,0)</f>
        <v>#N/A</v>
      </c>
      <c r="E898">
        <v>153</v>
      </c>
      <c r="I898" t="e">
        <f>VLOOKUP(J898,Ref!L:M,2,0)</f>
        <v>#N/A</v>
      </c>
      <c r="J898" t="s">
        <v>1289</v>
      </c>
      <c r="K898" t="s">
        <v>297</v>
      </c>
      <c r="L898" t="s">
        <v>662</v>
      </c>
      <c r="M898" t="s">
        <v>19</v>
      </c>
      <c r="N898" t="s">
        <v>16</v>
      </c>
      <c r="R898">
        <v>28329</v>
      </c>
      <c r="S898">
        <v>28329</v>
      </c>
    </row>
    <row r="899" spans="1:19" x14ac:dyDescent="0.3">
      <c r="A899">
        <v>2019</v>
      </c>
      <c r="C899" t="str">
        <f>IF(GETPIVOTDATA("PS % recovery",Sheet4!$B$5,"Parish Name",K899)&gt;99.949%,"OK","No")</f>
        <v>No</v>
      </c>
      <c r="D899" t="e">
        <f>VLOOKUP(J899,'Ref2'!C:E,3,0)</f>
        <v>#N/A</v>
      </c>
      <c r="E899">
        <v>26</v>
      </c>
      <c r="I899" t="e">
        <f>VLOOKUP(J899,Ref!L:M,2,0)</f>
        <v>#N/A</v>
      </c>
      <c r="J899" t="s">
        <v>1291</v>
      </c>
      <c r="K899" t="s">
        <v>303</v>
      </c>
      <c r="L899" t="s">
        <v>650</v>
      </c>
      <c r="M899" t="s">
        <v>19</v>
      </c>
      <c r="N899" t="s">
        <v>16</v>
      </c>
      <c r="R899">
        <v>27466</v>
      </c>
      <c r="S899">
        <v>19292.5</v>
      </c>
    </row>
    <row r="900" spans="1:19" x14ac:dyDescent="0.3">
      <c r="A900">
        <v>2019</v>
      </c>
      <c r="C900" t="str">
        <f>IF(GETPIVOTDATA("PS % recovery",Sheet4!$B$5,"Parish Name",K900)&gt;99.949%,"OK","No")</f>
        <v>No</v>
      </c>
      <c r="D900" t="e">
        <f>VLOOKUP(J900,'Ref2'!C:E,3,0)</f>
        <v>#N/A</v>
      </c>
      <c r="E900">
        <v>82</v>
      </c>
      <c r="I900" t="e">
        <f>VLOOKUP(J900,Ref!L:M,2,0)</f>
        <v>#N/A</v>
      </c>
      <c r="J900" t="s">
        <v>1293</v>
      </c>
      <c r="K900" t="s">
        <v>308</v>
      </c>
      <c r="L900" t="s">
        <v>670</v>
      </c>
      <c r="M900" t="s">
        <v>22</v>
      </c>
      <c r="N900" t="s">
        <v>16</v>
      </c>
      <c r="R900">
        <v>25835</v>
      </c>
      <c r="S900">
        <v>25835</v>
      </c>
    </row>
    <row r="901" spans="1:19" x14ac:dyDescent="0.3">
      <c r="A901">
        <v>2019</v>
      </c>
      <c r="C901" t="str">
        <f>IF(GETPIVOTDATA("PS % recovery",Sheet4!$B$5,"Parish Name",K901)&gt;99.949%,"OK","No")</f>
        <v>OK</v>
      </c>
      <c r="D901" t="e">
        <f>VLOOKUP(J901,'Ref2'!C:E,3,0)</f>
        <v>#N/A</v>
      </c>
      <c r="E901">
        <v>153</v>
      </c>
      <c r="I901" t="str">
        <f>VLOOKUP(J901,Ref!L:M,2,0)</f>
        <v>Yes</v>
      </c>
      <c r="J901" t="s">
        <v>1295</v>
      </c>
      <c r="K901" t="s">
        <v>309</v>
      </c>
      <c r="L901" t="s">
        <v>672</v>
      </c>
      <c r="M901" t="s">
        <v>22</v>
      </c>
      <c r="N901" t="s">
        <v>16</v>
      </c>
      <c r="R901">
        <v>133445</v>
      </c>
      <c r="S901">
        <v>133445</v>
      </c>
    </row>
    <row r="902" spans="1:19" x14ac:dyDescent="0.3">
      <c r="A902">
        <v>2019</v>
      </c>
      <c r="C902" t="str">
        <f>IF(GETPIVOTDATA("PS % recovery",Sheet4!$B$5,"Parish Name",K902)&gt;99.949%,"OK","No")</f>
        <v>OK</v>
      </c>
      <c r="D902" t="e">
        <f>VLOOKUP(J902,'Ref2'!C:E,3,0)</f>
        <v>#N/A</v>
      </c>
      <c r="E902">
        <v>153</v>
      </c>
      <c r="I902" t="e">
        <f>VLOOKUP(J902,Ref!L:M,2,0)</f>
        <v>#N/A</v>
      </c>
      <c r="J902" t="s">
        <v>1297</v>
      </c>
      <c r="K902" t="s">
        <v>310</v>
      </c>
      <c r="L902" t="s">
        <v>674</v>
      </c>
      <c r="M902" t="s">
        <v>22</v>
      </c>
      <c r="N902" t="s">
        <v>16</v>
      </c>
      <c r="R902">
        <v>119096</v>
      </c>
      <c r="S902">
        <v>119096</v>
      </c>
    </row>
    <row r="903" spans="1:19" x14ac:dyDescent="0.3">
      <c r="A903">
        <v>2019</v>
      </c>
      <c r="C903" t="str">
        <f>IF(GETPIVOTDATA("PS % recovery",Sheet4!$B$5,"Parish Name",K903)&gt;99.949%,"OK","No")</f>
        <v>OK</v>
      </c>
      <c r="D903" t="e">
        <f>VLOOKUP(J903,'Ref2'!C:E,3,0)</f>
        <v>#N/A</v>
      </c>
      <c r="E903">
        <v>153</v>
      </c>
      <c r="I903" t="e">
        <f>VLOOKUP(J903,Ref!L:M,2,0)</f>
        <v>#N/A</v>
      </c>
      <c r="J903" t="s">
        <v>1299</v>
      </c>
      <c r="K903" t="s">
        <v>311</v>
      </c>
      <c r="L903" t="s">
        <v>676</v>
      </c>
      <c r="M903" t="s">
        <v>22</v>
      </c>
      <c r="N903" t="s">
        <v>16</v>
      </c>
      <c r="R903">
        <v>62937</v>
      </c>
      <c r="S903">
        <v>62937</v>
      </c>
    </row>
    <row r="904" spans="1:19" x14ac:dyDescent="0.3">
      <c r="A904">
        <v>2019</v>
      </c>
      <c r="C904" t="str">
        <f>IF(GETPIVOTDATA("PS % recovery",Sheet4!$B$5,"Parish Name",K904)&gt;99.949%,"OK","No")</f>
        <v>No</v>
      </c>
      <c r="D904" t="e">
        <f>VLOOKUP(J904,'Ref2'!C:E,3,0)</f>
        <v>#N/A</v>
      </c>
      <c r="E904">
        <v>135</v>
      </c>
      <c r="I904" t="e">
        <f>VLOOKUP(J904,Ref!L:M,2,0)</f>
        <v>#N/A</v>
      </c>
      <c r="J904" t="s">
        <v>1301</v>
      </c>
      <c r="K904" t="s">
        <v>312</v>
      </c>
      <c r="L904" t="s">
        <v>680</v>
      </c>
      <c r="M904" t="s">
        <v>22</v>
      </c>
      <c r="N904" t="s">
        <v>16</v>
      </c>
      <c r="R904">
        <v>22454</v>
      </c>
      <c r="S904">
        <v>22454</v>
      </c>
    </row>
    <row r="905" spans="1:19" x14ac:dyDescent="0.3">
      <c r="A905">
        <v>2019</v>
      </c>
      <c r="C905" t="str">
        <f>IF(GETPIVOTDATA("PS % recovery",Sheet4!$B$5,"Parish Name",K905)&gt;99.949%,"OK","No")</f>
        <v>No</v>
      </c>
      <c r="D905" t="e">
        <f>VLOOKUP(J905,'Ref2'!C:E,3,0)</f>
        <v>#N/A</v>
      </c>
      <c r="E905">
        <v>78</v>
      </c>
      <c r="I905" t="e">
        <f>VLOOKUP(J905,Ref!L:M,2,0)</f>
        <v>#N/A</v>
      </c>
      <c r="J905" t="s">
        <v>1303</v>
      </c>
      <c r="K905" t="s">
        <v>314</v>
      </c>
      <c r="L905" t="s">
        <v>682</v>
      </c>
      <c r="M905" t="s">
        <v>22</v>
      </c>
      <c r="N905" t="s">
        <v>16</v>
      </c>
      <c r="R905">
        <v>73251</v>
      </c>
      <c r="S905">
        <v>73251</v>
      </c>
    </row>
    <row r="906" spans="1:19" x14ac:dyDescent="0.3">
      <c r="A906">
        <v>2019</v>
      </c>
      <c r="C906" t="str">
        <f>IF(GETPIVOTDATA("PS % recovery",Sheet4!$B$5,"Parish Name",K906)&gt;99.949%,"OK","No")</f>
        <v>No</v>
      </c>
      <c r="D906" t="e">
        <f>VLOOKUP(J906,'Ref2'!C:E,3,0)</f>
        <v>#N/A</v>
      </c>
      <c r="E906">
        <v>153</v>
      </c>
      <c r="I906" t="e">
        <f>VLOOKUP(J906,Ref!L:M,2,0)</f>
        <v>#N/A</v>
      </c>
      <c r="J906" t="s">
        <v>1305</v>
      </c>
      <c r="K906" t="s">
        <v>315</v>
      </c>
      <c r="L906" t="s">
        <v>684</v>
      </c>
      <c r="M906" t="s">
        <v>22</v>
      </c>
      <c r="N906" t="s">
        <v>16</v>
      </c>
      <c r="R906">
        <v>63161</v>
      </c>
      <c r="S906">
        <v>63161</v>
      </c>
    </row>
    <row r="907" spans="1:19" x14ac:dyDescent="0.3">
      <c r="A907">
        <v>2019</v>
      </c>
      <c r="C907" t="str">
        <f>IF(GETPIVOTDATA("PS % recovery",Sheet4!$B$5,"Parish Name",K907)&gt;99.949%,"OK","No")</f>
        <v>OK</v>
      </c>
      <c r="D907" t="e">
        <f>VLOOKUP(J907,'Ref2'!C:E,3,0)</f>
        <v>#N/A</v>
      </c>
      <c r="E907">
        <v>153</v>
      </c>
      <c r="I907" t="e">
        <f>VLOOKUP(J907,Ref!L:M,2,0)</f>
        <v>#N/A</v>
      </c>
      <c r="J907" t="s">
        <v>1307</v>
      </c>
      <c r="K907" t="s">
        <v>317</v>
      </c>
      <c r="L907" t="s">
        <v>686</v>
      </c>
      <c r="M907" t="s">
        <v>22</v>
      </c>
      <c r="N907" t="s">
        <v>16</v>
      </c>
      <c r="R907">
        <v>40963</v>
      </c>
      <c r="S907">
        <v>40963</v>
      </c>
    </row>
    <row r="908" spans="1:19" x14ac:dyDescent="0.3">
      <c r="A908">
        <v>2019</v>
      </c>
      <c r="C908" t="str">
        <f>IF(GETPIVOTDATA("PS % recovery",Sheet4!$B$5,"Parish Name",K908)&gt;99.949%,"OK","No")</f>
        <v>No</v>
      </c>
      <c r="D908" t="e">
        <f>VLOOKUP(J908,'Ref2'!C:E,3,0)</f>
        <v>#N/A</v>
      </c>
      <c r="E908">
        <v>22</v>
      </c>
      <c r="I908" t="e">
        <f>VLOOKUP(J908,Ref!L:M,2,0)</f>
        <v>#N/A</v>
      </c>
      <c r="J908" t="s">
        <v>1309</v>
      </c>
      <c r="K908" t="s">
        <v>318</v>
      </c>
      <c r="L908" t="s">
        <v>694</v>
      </c>
      <c r="M908" t="s">
        <v>22</v>
      </c>
      <c r="N908" t="s">
        <v>16</v>
      </c>
      <c r="R908">
        <v>29674</v>
      </c>
      <c r="S908">
        <v>29674</v>
      </c>
    </row>
    <row r="909" spans="1:19" x14ac:dyDescent="0.3">
      <c r="A909">
        <v>2019</v>
      </c>
      <c r="C909" t="str">
        <f>IF(GETPIVOTDATA("PS % recovery",Sheet4!$B$5,"Parish Name",K909)&gt;99.949%,"OK","No")</f>
        <v>OK</v>
      </c>
      <c r="D909" t="e">
        <f>VLOOKUP(J909,'Ref2'!C:E,3,0)</f>
        <v>#N/A</v>
      </c>
      <c r="E909">
        <v>153</v>
      </c>
      <c r="I909" t="e">
        <f>VLOOKUP(J909,Ref!L:M,2,0)</f>
        <v>#N/A</v>
      </c>
      <c r="J909" t="s">
        <v>1311</v>
      </c>
      <c r="K909" t="s">
        <v>319</v>
      </c>
      <c r="L909" t="s">
        <v>692</v>
      </c>
      <c r="M909" t="s">
        <v>22</v>
      </c>
      <c r="N909" t="s">
        <v>16</v>
      </c>
      <c r="R909">
        <v>60695</v>
      </c>
      <c r="S909">
        <v>60695</v>
      </c>
    </row>
    <row r="910" spans="1:19" x14ac:dyDescent="0.3">
      <c r="A910">
        <v>2019</v>
      </c>
      <c r="C910" t="str">
        <f>IF(GETPIVOTDATA("PS % recovery",Sheet4!$B$5,"Parish Name",K910)&gt;99.949%,"OK","No")</f>
        <v>No</v>
      </c>
      <c r="D910" t="e">
        <f>VLOOKUP(J910,'Ref2'!C:E,3,0)</f>
        <v>#N/A</v>
      </c>
      <c r="E910">
        <v>67</v>
      </c>
      <c r="I910" t="e">
        <f>VLOOKUP(J910,Ref!L:M,2,0)</f>
        <v>#N/A</v>
      </c>
      <c r="J910" t="s">
        <v>1313</v>
      </c>
      <c r="K910" t="s">
        <v>320</v>
      </c>
      <c r="L910" t="s">
        <v>696</v>
      </c>
      <c r="M910" t="s">
        <v>22</v>
      </c>
      <c r="N910" t="s">
        <v>16</v>
      </c>
      <c r="R910">
        <v>44102</v>
      </c>
      <c r="S910">
        <v>44102.5</v>
      </c>
    </row>
    <row r="911" spans="1:19" x14ac:dyDescent="0.3">
      <c r="A911">
        <v>2019</v>
      </c>
      <c r="C911" t="str">
        <f>IF(GETPIVOTDATA("PS % recovery",Sheet4!$B$5,"Parish Name",K911)&gt;99.949%,"OK","No")</f>
        <v>OK</v>
      </c>
      <c r="D911" t="e">
        <f>VLOOKUP(J911,'Ref2'!C:E,3,0)</f>
        <v>#N/A</v>
      </c>
      <c r="E911">
        <v>153</v>
      </c>
      <c r="I911" t="e">
        <f>VLOOKUP(J911,Ref!L:M,2,0)</f>
        <v>#N/A</v>
      </c>
      <c r="J911" t="s">
        <v>1315</v>
      </c>
      <c r="K911" t="s">
        <v>313</v>
      </c>
      <c r="L911" t="s">
        <v>678</v>
      </c>
      <c r="M911" t="s">
        <v>22</v>
      </c>
      <c r="N911" t="s">
        <v>16</v>
      </c>
      <c r="R911">
        <v>62713</v>
      </c>
      <c r="S911">
        <v>62713</v>
      </c>
    </row>
    <row r="912" spans="1:19" x14ac:dyDescent="0.3">
      <c r="A912">
        <v>2019</v>
      </c>
      <c r="C912" t="str">
        <f>IF(GETPIVOTDATA("PS % recovery",Sheet4!$B$5,"Parish Name",K912)&gt;99.949%,"OK","No")</f>
        <v>OK</v>
      </c>
      <c r="D912" t="e">
        <f>VLOOKUP(J912,'Ref2'!C:E,3,0)</f>
        <v>#N/A</v>
      </c>
      <c r="E912">
        <v>324</v>
      </c>
      <c r="I912" t="e">
        <f>VLOOKUP(J912,Ref!L:M,2,0)</f>
        <v>#N/A</v>
      </c>
      <c r="J912" t="s">
        <v>1317</v>
      </c>
      <c r="K912" t="s">
        <v>323</v>
      </c>
      <c r="L912" t="s">
        <v>700</v>
      </c>
      <c r="M912" t="s">
        <v>22</v>
      </c>
      <c r="N912" t="s">
        <v>16</v>
      </c>
      <c r="R912">
        <v>19501</v>
      </c>
      <c r="S912">
        <v>19501</v>
      </c>
    </row>
    <row r="913" spans="1:19" x14ac:dyDescent="0.3">
      <c r="A913">
        <v>2019</v>
      </c>
      <c r="C913" t="str">
        <f>IF(GETPIVOTDATA("PS % recovery",Sheet4!$B$5,"Parish Name",K913)&gt;99.949%,"OK","No")</f>
        <v>No</v>
      </c>
      <c r="D913" t="e">
        <f>VLOOKUP(J913,'Ref2'!C:E,3,0)</f>
        <v>#N/A</v>
      </c>
      <c r="E913">
        <v>19</v>
      </c>
      <c r="I913" t="e">
        <f>VLOOKUP(J913,Ref!L:M,2,0)</f>
        <v>#N/A</v>
      </c>
      <c r="J913" t="s">
        <v>1319</v>
      </c>
      <c r="K913" t="s">
        <v>321</v>
      </c>
      <c r="L913" t="s">
        <v>690</v>
      </c>
      <c r="M913" t="s">
        <v>22</v>
      </c>
      <c r="N913" t="s">
        <v>16</v>
      </c>
      <c r="R913">
        <v>39841</v>
      </c>
      <c r="S913">
        <v>21000</v>
      </c>
    </row>
    <row r="914" spans="1:19" x14ac:dyDescent="0.3">
      <c r="A914">
        <v>2019</v>
      </c>
      <c r="C914" t="str">
        <f>IF(GETPIVOTDATA("PS % recovery",Sheet4!$B$5,"Parish Name",K914)&gt;99.949%,"OK","No")</f>
        <v>No</v>
      </c>
      <c r="D914" t="str">
        <f>VLOOKUP(J914,'Ref2'!C:E,3,0)</f>
        <v>LLF</v>
      </c>
      <c r="E914">
        <v>101</v>
      </c>
      <c r="I914" t="str">
        <f>VLOOKUP(J914,Ref!L:M,2,0)</f>
        <v>Yes</v>
      </c>
      <c r="J914" t="s">
        <v>1321</v>
      </c>
      <c r="K914" t="s">
        <v>322</v>
      </c>
      <c r="L914" t="s">
        <v>688</v>
      </c>
      <c r="M914" t="s">
        <v>22</v>
      </c>
      <c r="N914" t="s">
        <v>16</v>
      </c>
      <c r="R914">
        <v>38467</v>
      </c>
      <c r="S914">
        <v>38467</v>
      </c>
    </row>
    <row r="915" spans="1:19" x14ac:dyDescent="0.3">
      <c r="A915">
        <v>2019</v>
      </c>
      <c r="C915" t="str">
        <f>IF(GETPIVOTDATA("PS % recovery",Sheet4!$B$5,"Parish Name",K915)&gt;99.949%,"OK","No")</f>
        <v>No</v>
      </c>
      <c r="D915" t="e">
        <f>VLOOKUP(J915,'Ref2'!C:E,3,0)</f>
        <v>#N/A</v>
      </c>
      <c r="E915">
        <v>68</v>
      </c>
      <c r="I915" t="e">
        <f>VLOOKUP(J915,Ref!L:M,2,0)</f>
        <v>#N/A</v>
      </c>
      <c r="J915" t="s">
        <v>1323</v>
      </c>
      <c r="K915" t="s">
        <v>316</v>
      </c>
      <c r="L915" t="s">
        <v>690</v>
      </c>
      <c r="M915" t="s">
        <v>22</v>
      </c>
      <c r="N915" t="s">
        <v>16</v>
      </c>
      <c r="R915">
        <v>2691</v>
      </c>
      <c r="S915">
        <v>2691</v>
      </c>
    </row>
    <row r="916" spans="1:19" x14ac:dyDescent="0.3">
      <c r="A916">
        <v>2019</v>
      </c>
      <c r="C916" t="str">
        <f>IF(GETPIVOTDATA("PS % recovery",Sheet4!$B$5,"Parish Name",K916)&gt;99.949%,"OK","No")</f>
        <v>No</v>
      </c>
      <c r="D916" t="e">
        <f>VLOOKUP(J916,'Ref2'!C:E,3,0)</f>
        <v>#N/A</v>
      </c>
      <c r="E916">
        <v>76</v>
      </c>
      <c r="I916" t="e">
        <f>VLOOKUP(J916,Ref!L:M,2,0)</f>
        <v>#N/A</v>
      </c>
      <c r="J916" t="s">
        <v>1325</v>
      </c>
      <c r="K916" t="s">
        <v>326</v>
      </c>
      <c r="L916" t="s">
        <v>688</v>
      </c>
      <c r="M916" t="s">
        <v>22</v>
      </c>
      <c r="N916" t="s">
        <v>16</v>
      </c>
      <c r="R916">
        <v>10123</v>
      </c>
      <c r="S916">
        <v>8500</v>
      </c>
    </row>
    <row r="917" spans="1:19" x14ac:dyDescent="0.3">
      <c r="A917">
        <v>2019</v>
      </c>
      <c r="C917" t="str">
        <f>IF(GETPIVOTDATA("PS % recovery",Sheet4!$B$5,"Parish Name",K917)&gt;99.949%,"OK","No")</f>
        <v>No</v>
      </c>
      <c r="D917" t="e">
        <f>VLOOKUP(J917,'Ref2'!C:E,3,0)</f>
        <v>#N/A</v>
      </c>
      <c r="E917">
        <v>32</v>
      </c>
      <c r="I917" t="e">
        <f>VLOOKUP(J917,Ref!L:M,2,0)</f>
        <v>#N/A</v>
      </c>
      <c r="J917" t="s">
        <v>1327</v>
      </c>
      <c r="K917" t="s">
        <v>324</v>
      </c>
      <c r="L917" t="s">
        <v>690</v>
      </c>
      <c r="M917" t="s">
        <v>22</v>
      </c>
      <c r="N917" t="s">
        <v>16</v>
      </c>
      <c r="R917">
        <v>57107</v>
      </c>
      <c r="S917">
        <v>38000</v>
      </c>
    </row>
    <row r="918" spans="1:19" x14ac:dyDescent="0.3">
      <c r="A918">
        <v>2019</v>
      </c>
      <c r="C918" t="str">
        <f>IF(GETPIVOTDATA("PS % recovery",Sheet4!$B$5,"Parish Name",K918)&gt;99.949%,"OK","No")</f>
        <v>No</v>
      </c>
      <c r="D918" t="e">
        <f>VLOOKUP(J918,'Ref2'!C:E,3,0)</f>
        <v>#N/A</v>
      </c>
      <c r="E918">
        <v>7</v>
      </c>
      <c r="I918" t="e">
        <f>VLOOKUP(J918,Ref!L:M,2,0)</f>
        <v>#N/A</v>
      </c>
      <c r="J918" t="s">
        <v>1329</v>
      </c>
      <c r="K918" t="s">
        <v>325</v>
      </c>
      <c r="L918" t="s">
        <v>690</v>
      </c>
      <c r="M918" t="s">
        <v>22</v>
      </c>
      <c r="N918" t="s">
        <v>16</v>
      </c>
      <c r="R918">
        <v>20481</v>
      </c>
      <c r="S918">
        <v>6000</v>
      </c>
    </row>
    <row r="919" spans="1:19" x14ac:dyDescent="0.3">
      <c r="A919">
        <v>2019</v>
      </c>
      <c r="C919" t="str">
        <f>IF(GETPIVOTDATA("PS % recovery",Sheet4!$B$5,"Parish Name",K919)&gt;99.949%,"OK","No")</f>
        <v>No</v>
      </c>
      <c r="D919" t="e">
        <f>VLOOKUP(J919,'Ref2'!C:E,3,0)</f>
        <v>#N/A</v>
      </c>
      <c r="E919">
        <v>50</v>
      </c>
      <c r="I919" t="e">
        <f>VLOOKUP(J919,Ref!L:M,2,0)</f>
        <v>#N/A</v>
      </c>
      <c r="J919" t="s">
        <v>1331</v>
      </c>
      <c r="K919" t="s">
        <v>328</v>
      </c>
      <c r="L919" t="s">
        <v>690</v>
      </c>
      <c r="M919" t="s">
        <v>22</v>
      </c>
      <c r="N919" t="s">
        <v>16</v>
      </c>
      <c r="R919">
        <v>20929</v>
      </c>
      <c r="S919">
        <v>19200</v>
      </c>
    </row>
    <row r="920" spans="1:19" x14ac:dyDescent="0.3">
      <c r="A920">
        <v>2019</v>
      </c>
      <c r="C920" t="str">
        <f>IF(GETPIVOTDATA("PS % recovery",Sheet4!$B$5,"Parish Name",K920)&gt;99.949%,"OK","No")</f>
        <v>OK</v>
      </c>
      <c r="D920" t="e">
        <f>VLOOKUP(J920,'Ref2'!C:E,3,0)</f>
        <v>#N/A</v>
      </c>
      <c r="E920">
        <v>153</v>
      </c>
      <c r="I920" t="e">
        <f>VLOOKUP(J920,Ref!L:M,2,0)</f>
        <v>#N/A</v>
      </c>
      <c r="J920" t="s">
        <v>1333</v>
      </c>
      <c r="K920" t="s">
        <v>327</v>
      </c>
      <c r="L920" t="s">
        <v>698</v>
      </c>
      <c r="M920" t="s">
        <v>22</v>
      </c>
      <c r="N920" t="s">
        <v>16</v>
      </c>
      <c r="R920">
        <v>25216</v>
      </c>
      <c r="S920">
        <v>25216</v>
      </c>
    </row>
    <row r="921" spans="1:19" x14ac:dyDescent="0.3">
      <c r="A921">
        <v>2019</v>
      </c>
      <c r="C921" t="str">
        <f>IF(GETPIVOTDATA("PS % recovery",Sheet4!$B$5,"Parish Name",K921)&gt;99.949%,"OK","No")</f>
        <v>OK</v>
      </c>
      <c r="D921" t="str">
        <f>VLOOKUP(J921,'Ref2'!C:E,3,0)</f>
        <v>LLF</v>
      </c>
      <c r="E921">
        <v>153</v>
      </c>
      <c r="I921" t="e">
        <f>VLOOKUP(J921,Ref!L:M,2,0)</f>
        <v>#N/A</v>
      </c>
      <c r="J921" t="s">
        <v>1335</v>
      </c>
      <c r="K921" t="s">
        <v>329</v>
      </c>
      <c r="L921" t="s">
        <v>702</v>
      </c>
      <c r="M921" t="s">
        <v>22</v>
      </c>
      <c r="N921" t="s">
        <v>16</v>
      </c>
      <c r="R921">
        <v>69441</v>
      </c>
      <c r="S921">
        <v>69441</v>
      </c>
    </row>
    <row r="922" spans="1:19" x14ac:dyDescent="0.3">
      <c r="A922">
        <v>2019</v>
      </c>
      <c r="C922" t="str">
        <f>IF(GETPIVOTDATA("PS % recovery",Sheet4!$B$5,"Parish Name",K922)&gt;99.949%,"OK","No")</f>
        <v>OK</v>
      </c>
      <c r="D922" t="e">
        <f>VLOOKUP(J922,'Ref2'!C:E,3,0)</f>
        <v>#N/A</v>
      </c>
      <c r="E922">
        <v>153</v>
      </c>
      <c r="I922" t="e">
        <f>VLOOKUP(J922,Ref!L:M,2,0)</f>
        <v>#N/A</v>
      </c>
      <c r="J922" t="s">
        <v>1337</v>
      </c>
      <c r="K922" t="s">
        <v>331</v>
      </c>
      <c r="L922" t="s">
        <v>704</v>
      </c>
      <c r="M922" t="s">
        <v>25</v>
      </c>
      <c r="N922" t="s">
        <v>16</v>
      </c>
      <c r="R922">
        <v>73924</v>
      </c>
      <c r="S922">
        <v>73924</v>
      </c>
    </row>
    <row r="923" spans="1:19" x14ac:dyDescent="0.3">
      <c r="A923">
        <v>2019</v>
      </c>
      <c r="C923" t="str">
        <f>IF(GETPIVOTDATA("PS % recovery",Sheet4!$B$5,"Parish Name",K923)&gt;99.949%,"OK","No")</f>
        <v>OK</v>
      </c>
      <c r="D923" t="e">
        <f>VLOOKUP(J923,'Ref2'!C:E,3,0)</f>
        <v>#N/A</v>
      </c>
      <c r="E923">
        <v>153</v>
      </c>
      <c r="I923" t="e">
        <f>VLOOKUP(J923,Ref!L:M,2,0)</f>
        <v>#N/A</v>
      </c>
      <c r="J923" t="s">
        <v>1339</v>
      </c>
      <c r="K923" t="s">
        <v>332</v>
      </c>
      <c r="L923" t="s">
        <v>718</v>
      </c>
      <c r="M923" t="s">
        <v>25</v>
      </c>
      <c r="N923" t="s">
        <v>16</v>
      </c>
      <c r="R923">
        <v>19541</v>
      </c>
      <c r="S923">
        <v>19541</v>
      </c>
    </row>
    <row r="924" spans="1:19" x14ac:dyDescent="0.3">
      <c r="A924">
        <v>2019</v>
      </c>
      <c r="C924" t="str">
        <f>IF(GETPIVOTDATA("PS % recovery",Sheet4!$B$5,"Parish Name",K924)&gt;99.949%,"OK","No")</f>
        <v>No</v>
      </c>
      <c r="D924" t="e">
        <f>VLOOKUP(J924,'Ref2'!C:E,3,0)</f>
        <v>#N/A</v>
      </c>
      <c r="E924">
        <v>13</v>
      </c>
      <c r="I924" t="e">
        <f>VLOOKUP(J924,Ref!L:M,2,0)</f>
        <v>#N/A</v>
      </c>
      <c r="J924" t="s">
        <v>1341</v>
      </c>
      <c r="K924" t="s">
        <v>333</v>
      </c>
      <c r="L924" t="s">
        <v>718</v>
      </c>
      <c r="M924" t="s">
        <v>25</v>
      </c>
      <c r="N924" t="s">
        <v>16</v>
      </c>
      <c r="R924">
        <v>5977</v>
      </c>
      <c r="S924">
        <v>2988.5</v>
      </c>
    </row>
    <row r="925" spans="1:19" x14ac:dyDescent="0.3">
      <c r="A925">
        <v>2019</v>
      </c>
      <c r="C925" t="str">
        <f>IF(GETPIVOTDATA("PS % recovery",Sheet4!$B$5,"Parish Name",K925)&gt;99.949%,"OK","No")</f>
        <v>No</v>
      </c>
      <c r="D925" t="e">
        <f>VLOOKUP(J925,'Ref2'!C:E,3,0)</f>
        <v>#N/A</v>
      </c>
      <c r="E925">
        <v>27</v>
      </c>
      <c r="I925" t="e">
        <f>VLOOKUP(J925,Ref!L:M,2,0)</f>
        <v>#N/A</v>
      </c>
      <c r="J925" t="s">
        <v>841</v>
      </c>
      <c r="K925" t="s">
        <v>334</v>
      </c>
      <c r="L925" t="s">
        <v>706</v>
      </c>
      <c r="M925" t="s">
        <v>25</v>
      </c>
      <c r="N925" t="s">
        <v>16</v>
      </c>
      <c r="R925">
        <v>20696</v>
      </c>
    </row>
    <row r="926" spans="1:19" x14ac:dyDescent="0.3">
      <c r="A926">
        <v>2019</v>
      </c>
      <c r="C926" t="str">
        <f>IF(GETPIVOTDATA("PS % recovery",Sheet4!$B$5,"Parish Name",K926)&gt;99.949%,"OK","No")</f>
        <v>OK</v>
      </c>
      <c r="D926" t="e">
        <f>VLOOKUP(J926,'Ref2'!C:E,3,0)</f>
        <v>#N/A</v>
      </c>
      <c r="E926">
        <v>153</v>
      </c>
      <c r="I926" t="e">
        <f>VLOOKUP(J926,Ref!L:M,2,0)</f>
        <v>#N/A</v>
      </c>
      <c r="J926" t="s">
        <v>844</v>
      </c>
      <c r="K926" t="s">
        <v>336</v>
      </c>
      <c r="L926" t="s">
        <v>706</v>
      </c>
      <c r="M926" t="s">
        <v>25</v>
      </c>
      <c r="N926" t="s">
        <v>16</v>
      </c>
      <c r="R926">
        <v>6072</v>
      </c>
      <c r="S926">
        <v>6072</v>
      </c>
    </row>
    <row r="927" spans="1:19" x14ac:dyDescent="0.3">
      <c r="A927">
        <v>2019</v>
      </c>
      <c r="C927" t="str">
        <f>IF(GETPIVOTDATA("PS % recovery",Sheet4!$B$5,"Parish Name",K927)&gt;99.949%,"OK","No")</f>
        <v>OK</v>
      </c>
      <c r="D927" t="e">
        <f>VLOOKUP(J927,'Ref2'!C:E,3,0)</f>
        <v>#N/A</v>
      </c>
      <c r="E927">
        <v>153</v>
      </c>
      <c r="I927" t="e">
        <f>VLOOKUP(J927,Ref!L:M,2,0)</f>
        <v>#N/A</v>
      </c>
      <c r="J927" t="s">
        <v>842</v>
      </c>
      <c r="K927" t="s">
        <v>338</v>
      </c>
      <c r="L927" t="s">
        <v>706</v>
      </c>
      <c r="M927" t="s">
        <v>25</v>
      </c>
      <c r="N927" t="s">
        <v>16</v>
      </c>
      <c r="R927">
        <v>22290</v>
      </c>
      <c r="S927">
        <v>22290</v>
      </c>
    </row>
    <row r="928" spans="1:19" x14ac:dyDescent="0.3">
      <c r="A928">
        <v>2019</v>
      </c>
      <c r="C928" t="str">
        <f>IF(GETPIVOTDATA("PS % recovery",Sheet4!$B$5,"Parish Name",K928)&gt;99.949%,"OK","No")</f>
        <v>OK</v>
      </c>
      <c r="D928" t="e">
        <f>VLOOKUP(J928,'Ref2'!C:E,3,0)</f>
        <v>#N/A</v>
      </c>
      <c r="E928">
        <v>142</v>
      </c>
      <c r="I928" t="e">
        <f>VLOOKUP(J928,Ref!L:M,2,0)</f>
        <v>#N/A</v>
      </c>
      <c r="J928" t="s">
        <v>1346</v>
      </c>
      <c r="K928" t="s">
        <v>335</v>
      </c>
      <c r="L928" t="s">
        <v>714</v>
      </c>
      <c r="M928" t="s">
        <v>25</v>
      </c>
      <c r="N928" t="s">
        <v>16</v>
      </c>
      <c r="R928">
        <v>2839</v>
      </c>
      <c r="S928">
        <v>2839.02000000001</v>
      </c>
    </row>
    <row r="929" spans="1:19" x14ac:dyDescent="0.3">
      <c r="A929">
        <v>2019</v>
      </c>
      <c r="C929" t="str">
        <f>IF(GETPIVOTDATA("PS % recovery",Sheet4!$B$5,"Parish Name",K929)&gt;99.949%,"OK","No")</f>
        <v>No</v>
      </c>
      <c r="D929" t="e">
        <f>VLOOKUP(J929,'Ref2'!C:E,3,0)</f>
        <v>#N/A</v>
      </c>
      <c r="E929">
        <v>137</v>
      </c>
      <c r="I929" t="e">
        <f>VLOOKUP(J929,Ref!L:M,2,0)</f>
        <v>#N/A</v>
      </c>
      <c r="J929" t="s">
        <v>1348</v>
      </c>
      <c r="K929" t="s">
        <v>341</v>
      </c>
      <c r="L929" t="s">
        <v>714</v>
      </c>
      <c r="M929" t="s">
        <v>25</v>
      </c>
      <c r="N929" t="s">
        <v>16</v>
      </c>
      <c r="R929">
        <v>46131</v>
      </c>
      <c r="S929">
        <v>46131</v>
      </c>
    </row>
    <row r="930" spans="1:19" x14ac:dyDescent="0.3">
      <c r="A930">
        <v>2019</v>
      </c>
      <c r="C930" t="str">
        <f>IF(GETPIVOTDATA("PS % recovery",Sheet4!$B$5,"Parish Name",K930)&gt;99.949%,"OK","No")</f>
        <v>OK</v>
      </c>
      <c r="D930" t="e">
        <f>VLOOKUP(J930,'Ref2'!C:E,3,0)</f>
        <v>#N/A</v>
      </c>
      <c r="E930">
        <v>153</v>
      </c>
      <c r="I930" t="e">
        <f>VLOOKUP(J930,Ref!L:M,2,0)</f>
        <v>#N/A</v>
      </c>
      <c r="J930" t="s">
        <v>1350</v>
      </c>
      <c r="K930" t="s">
        <v>343</v>
      </c>
      <c r="L930" t="s">
        <v>714</v>
      </c>
      <c r="M930" t="s">
        <v>25</v>
      </c>
      <c r="N930" t="s">
        <v>16</v>
      </c>
      <c r="R930">
        <v>8312</v>
      </c>
      <c r="S930">
        <v>8312</v>
      </c>
    </row>
    <row r="931" spans="1:19" x14ac:dyDescent="0.3">
      <c r="A931">
        <v>2019</v>
      </c>
      <c r="C931" t="str">
        <f>IF(GETPIVOTDATA("PS % recovery",Sheet4!$B$5,"Parish Name",K931)&gt;99.949%,"OK","No")</f>
        <v>OK</v>
      </c>
      <c r="D931" t="e">
        <f>VLOOKUP(J931,'Ref2'!C:E,3,0)</f>
        <v>#N/A</v>
      </c>
      <c r="E931">
        <v>133</v>
      </c>
      <c r="I931" t="e">
        <f>VLOOKUP(J931,Ref!L:M,2,0)</f>
        <v>#N/A</v>
      </c>
      <c r="J931" t="s">
        <v>1352</v>
      </c>
      <c r="K931" t="s">
        <v>337</v>
      </c>
      <c r="L931" t="s">
        <v>708</v>
      </c>
      <c r="M931" t="s">
        <v>25</v>
      </c>
      <c r="N931" t="s">
        <v>16</v>
      </c>
      <c r="R931">
        <v>18334</v>
      </c>
      <c r="S931">
        <v>18334</v>
      </c>
    </row>
    <row r="932" spans="1:19" x14ac:dyDescent="0.3">
      <c r="A932">
        <v>2019</v>
      </c>
      <c r="C932" t="str">
        <f>IF(GETPIVOTDATA("PS % recovery",Sheet4!$B$5,"Parish Name",K932)&gt;99.949%,"OK","No")</f>
        <v>OK</v>
      </c>
      <c r="D932" t="e">
        <f>VLOOKUP(J932,'Ref2'!C:E,3,0)</f>
        <v>#N/A</v>
      </c>
      <c r="E932">
        <v>153</v>
      </c>
      <c r="I932" t="e">
        <f>VLOOKUP(J932,Ref!L:M,2,0)</f>
        <v>#N/A</v>
      </c>
      <c r="J932" t="s">
        <v>1354</v>
      </c>
      <c r="K932" t="s">
        <v>346</v>
      </c>
      <c r="L932" t="s">
        <v>708</v>
      </c>
      <c r="M932" t="s">
        <v>25</v>
      </c>
      <c r="N932" t="s">
        <v>16</v>
      </c>
      <c r="R932">
        <v>20007</v>
      </c>
      <c r="S932">
        <v>20007</v>
      </c>
    </row>
    <row r="933" spans="1:19" x14ac:dyDescent="0.3">
      <c r="A933">
        <v>2019</v>
      </c>
      <c r="C933" t="str">
        <f>IF(GETPIVOTDATA("PS % recovery",Sheet4!$B$5,"Parish Name",K933)&gt;99.949%,"OK","No")</f>
        <v>No</v>
      </c>
      <c r="D933" t="e">
        <f>VLOOKUP(J933,'Ref2'!C:E,3,0)</f>
        <v>#N/A</v>
      </c>
      <c r="E933">
        <v>95</v>
      </c>
      <c r="I933" t="e">
        <f>VLOOKUP(J933,Ref!L:M,2,0)</f>
        <v>#N/A</v>
      </c>
      <c r="J933" t="s">
        <v>1356</v>
      </c>
      <c r="K933" t="s">
        <v>345</v>
      </c>
      <c r="L933" t="s">
        <v>708</v>
      </c>
      <c r="M933" t="s">
        <v>25</v>
      </c>
      <c r="N933" t="s">
        <v>16</v>
      </c>
      <c r="R933">
        <v>16419</v>
      </c>
      <c r="S933">
        <v>16419.25</v>
      </c>
    </row>
    <row r="934" spans="1:19" x14ac:dyDescent="0.3">
      <c r="A934">
        <v>2019</v>
      </c>
      <c r="C934" t="str">
        <f>IF(GETPIVOTDATA("PS % recovery",Sheet4!$B$5,"Parish Name",K934)&gt;99.949%,"OK","No")</f>
        <v>No</v>
      </c>
      <c r="D934" t="e">
        <f>VLOOKUP(J934,'Ref2'!C:E,3,0)</f>
        <v>#N/A</v>
      </c>
      <c r="E934">
        <v>116</v>
      </c>
      <c r="I934" t="e">
        <f>VLOOKUP(J934,Ref!L:M,2,0)</f>
        <v>#N/A</v>
      </c>
      <c r="J934" t="s">
        <v>1358</v>
      </c>
      <c r="K934" t="s">
        <v>339</v>
      </c>
      <c r="L934" t="s">
        <v>710</v>
      </c>
      <c r="M934" t="s">
        <v>25</v>
      </c>
      <c r="N934" t="s">
        <v>16</v>
      </c>
      <c r="R934">
        <v>18909</v>
      </c>
      <c r="S934">
        <v>18909</v>
      </c>
    </row>
    <row r="935" spans="1:19" x14ac:dyDescent="0.3">
      <c r="A935">
        <v>2019</v>
      </c>
      <c r="C935" t="str">
        <f>IF(GETPIVOTDATA("PS % recovery",Sheet4!$B$5,"Parish Name",K935)&gt;99.949%,"OK","No")</f>
        <v>No</v>
      </c>
      <c r="D935" t="e">
        <f>VLOOKUP(J935,'Ref2'!C:E,3,0)</f>
        <v>#N/A</v>
      </c>
      <c r="E935">
        <v>90</v>
      </c>
      <c r="I935" t="e">
        <f>VLOOKUP(J935,Ref!L:M,2,0)</f>
        <v>#N/A</v>
      </c>
      <c r="J935" t="s">
        <v>1360</v>
      </c>
      <c r="K935" t="s">
        <v>347</v>
      </c>
      <c r="L935" t="s">
        <v>710</v>
      </c>
      <c r="M935" t="s">
        <v>25</v>
      </c>
      <c r="N935" t="s">
        <v>16</v>
      </c>
      <c r="R935">
        <v>14244</v>
      </c>
      <c r="S935">
        <v>10444</v>
      </c>
    </row>
    <row r="936" spans="1:19" x14ac:dyDescent="0.3">
      <c r="A936">
        <v>2019</v>
      </c>
      <c r="C936" t="str">
        <f>IF(GETPIVOTDATA("PS % recovery",Sheet4!$B$5,"Parish Name",K936)&gt;99.949%,"OK","No")</f>
        <v>No</v>
      </c>
      <c r="D936" t="e">
        <f>VLOOKUP(J936,'Ref2'!C:E,3,0)</f>
        <v>#N/A</v>
      </c>
      <c r="E936">
        <v>64</v>
      </c>
      <c r="I936" t="e">
        <f>VLOOKUP(J936,Ref!L:M,2,0)</f>
        <v>#N/A</v>
      </c>
      <c r="J936" t="s">
        <v>1362</v>
      </c>
      <c r="K936" t="s">
        <v>342</v>
      </c>
      <c r="L936" t="s">
        <v>710</v>
      </c>
      <c r="M936" t="s">
        <v>25</v>
      </c>
      <c r="N936" t="s">
        <v>16</v>
      </c>
      <c r="R936">
        <v>3353</v>
      </c>
      <c r="S936">
        <v>3353</v>
      </c>
    </row>
    <row r="937" spans="1:19" x14ac:dyDescent="0.3">
      <c r="A937">
        <v>2019</v>
      </c>
      <c r="C937" t="str">
        <f>IF(GETPIVOTDATA("PS % recovery",Sheet4!$B$5,"Parish Name",K937)&gt;99.949%,"OK","No")</f>
        <v>OK</v>
      </c>
      <c r="D937" t="str">
        <f>VLOOKUP(J937,'Ref2'!C:E,3,0)</f>
        <v>LLF</v>
      </c>
      <c r="E937">
        <v>153</v>
      </c>
      <c r="I937" t="e">
        <f>VLOOKUP(J937,Ref!L:M,2,0)</f>
        <v>#N/A</v>
      </c>
      <c r="J937" t="s">
        <v>1364</v>
      </c>
      <c r="K937" t="s">
        <v>340</v>
      </c>
      <c r="L937" t="s">
        <v>712</v>
      </c>
      <c r="M937" t="s">
        <v>25</v>
      </c>
      <c r="N937" t="s">
        <v>16</v>
      </c>
      <c r="R937">
        <v>74917</v>
      </c>
      <c r="S937">
        <v>74917</v>
      </c>
    </row>
    <row r="938" spans="1:19" x14ac:dyDescent="0.3">
      <c r="A938">
        <v>2019</v>
      </c>
      <c r="C938" t="str">
        <f>IF(GETPIVOTDATA("PS % recovery",Sheet4!$B$5,"Parish Name",K938)&gt;99.949%,"OK","No")</f>
        <v>OK</v>
      </c>
      <c r="D938" t="e">
        <f>VLOOKUP(J938,'Ref2'!C:E,3,0)</f>
        <v>#N/A</v>
      </c>
      <c r="E938">
        <v>153</v>
      </c>
      <c r="I938" t="e">
        <f>VLOOKUP(J938,Ref!L:M,2,0)</f>
        <v>#N/A</v>
      </c>
      <c r="J938" t="s">
        <v>1366</v>
      </c>
      <c r="K938" t="s">
        <v>344</v>
      </c>
      <c r="L938" t="s">
        <v>718</v>
      </c>
      <c r="M938" t="s">
        <v>25</v>
      </c>
      <c r="N938" t="s">
        <v>16</v>
      </c>
      <c r="R938">
        <v>19012</v>
      </c>
      <c r="S938">
        <v>19012</v>
      </c>
    </row>
    <row r="939" spans="1:19" x14ac:dyDescent="0.3">
      <c r="A939">
        <v>2019</v>
      </c>
      <c r="C939" t="str">
        <f>IF(GETPIVOTDATA("PS % recovery",Sheet4!$B$5,"Parish Name",K939)&gt;99.949%,"OK","No")</f>
        <v>OK</v>
      </c>
      <c r="D939" t="e">
        <f>VLOOKUP(J939,'Ref2'!C:E,3,0)</f>
        <v>#N/A</v>
      </c>
      <c r="E939">
        <v>153</v>
      </c>
      <c r="I939" t="e">
        <f>VLOOKUP(J939,Ref!L:M,2,0)</f>
        <v>#N/A</v>
      </c>
      <c r="J939" t="s">
        <v>1368</v>
      </c>
      <c r="K939" t="s">
        <v>348</v>
      </c>
      <c r="L939" t="s">
        <v>718</v>
      </c>
      <c r="M939" t="s">
        <v>25</v>
      </c>
      <c r="N939" t="s">
        <v>16</v>
      </c>
      <c r="R939">
        <v>12574</v>
      </c>
      <c r="S939">
        <v>12574</v>
      </c>
    </row>
    <row r="940" spans="1:19" x14ac:dyDescent="0.3">
      <c r="A940">
        <v>2019</v>
      </c>
      <c r="C940" t="str">
        <f>IF(GETPIVOTDATA("PS % recovery",Sheet4!$B$5,"Parish Name",K940)&gt;99.949%,"OK","No")</f>
        <v>No</v>
      </c>
      <c r="D940" t="e">
        <f>VLOOKUP(J940,'Ref2'!C:E,3,0)</f>
        <v>#N/A</v>
      </c>
      <c r="E940">
        <v>153</v>
      </c>
      <c r="I940" t="e">
        <f>VLOOKUP(J940,Ref!L:M,2,0)</f>
        <v>#N/A</v>
      </c>
      <c r="J940" t="s">
        <v>846</v>
      </c>
      <c r="K940" t="s">
        <v>349</v>
      </c>
      <c r="L940" t="s">
        <v>716</v>
      </c>
      <c r="M940" t="s">
        <v>25</v>
      </c>
      <c r="N940" t="s">
        <v>16</v>
      </c>
      <c r="R940">
        <v>64831</v>
      </c>
      <c r="S940">
        <v>64831</v>
      </c>
    </row>
    <row r="941" spans="1:19" x14ac:dyDescent="0.3">
      <c r="A941">
        <v>2019</v>
      </c>
      <c r="C941" t="str">
        <f>IF(GETPIVOTDATA("PS % recovery",Sheet4!$B$5,"Parish Name",K941)&gt;99.949%,"OK","No")</f>
        <v>OK</v>
      </c>
      <c r="D941" t="e">
        <f>VLOOKUP(J941,'Ref2'!C:E,3,0)</f>
        <v>#N/A</v>
      </c>
      <c r="E941">
        <v>153</v>
      </c>
      <c r="I941" t="e">
        <f>VLOOKUP(J941,Ref!L:M,2,0)</f>
        <v>#N/A</v>
      </c>
      <c r="J941" t="s">
        <v>1371</v>
      </c>
      <c r="K941" t="s">
        <v>351</v>
      </c>
      <c r="L941" t="s">
        <v>728</v>
      </c>
      <c r="M941" t="s">
        <v>28</v>
      </c>
      <c r="N941" t="s">
        <v>16</v>
      </c>
      <c r="R941">
        <v>9553</v>
      </c>
      <c r="S941">
        <v>9553</v>
      </c>
    </row>
    <row r="942" spans="1:19" x14ac:dyDescent="0.3">
      <c r="A942">
        <v>2019</v>
      </c>
      <c r="C942" t="str">
        <f>IF(GETPIVOTDATA("PS % recovery",Sheet4!$B$5,"Parish Name",K942)&gt;99.949%,"OK","No")</f>
        <v>No</v>
      </c>
      <c r="D942" t="e">
        <f>VLOOKUP(J942,'Ref2'!C:E,3,0)</f>
        <v>#N/A</v>
      </c>
      <c r="E942">
        <v>153</v>
      </c>
      <c r="I942" t="e">
        <f>VLOOKUP(J942,Ref!L:M,2,0)</f>
        <v>#N/A</v>
      </c>
      <c r="J942" t="s">
        <v>1380</v>
      </c>
      <c r="K942" t="s">
        <v>352</v>
      </c>
      <c r="L942" t="s">
        <v>730</v>
      </c>
      <c r="M942" t="s">
        <v>28</v>
      </c>
      <c r="N942" t="s">
        <v>16</v>
      </c>
      <c r="R942">
        <v>14829</v>
      </c>
      <c r="S942">
        <v>14829</v>
      </c>
    </row>
    <row r="943" spans="1:19" x14ac:dyDescent="0.3">
      <c r="A943">
        <v>2019</v>
      </c>
      <c r="C943" t="str">
        <f>IF(GETPIVOTDATA("PS % recovery",Sheet4!$B$5,"Parish Name",K943)&gt;99.949%,"OK","No")</f>
        <v>OK</v>
      </c>
      <c r="D943" t="e">
        <f>VLOOKUP(J943,'Ref2'!C:E,3,0)</f>
        <v>#N/A</v>
      </c>
      <c r="E943">
        <v>153</v>
      </c>
      <c r="I943" t="e">
        <f>VLOOKUP(J943,Ref!L:M,2,0)</f>
        <v>#N/A</v>
      </c>
      <c r="J943" t="s">
        <v>1384</v>
      </c>
      <c r="K943" t="s">
        <v>353</v>
      </c>
      <c r="L943" t="s">
        <v>720</v>
      </c>
      <c r="M943" t="s">
        <v>28</v>
      </c>
      <c r="N943" t="s">
        <v>16</v>
      </c>
      <c r="R943">
        <v>145979</v>
      </c>
      <c r="S943">
        <v>145979</v>
      </c>
    </row>
    <row r="944" spans="1:19" x14ac:dyDescent="0.3">
      <c r="A944">
        <v>2019</v>
      </c>
      <c r="C944" t="str">
        <f>IF(GETPIVOTDATA("PS % recovery",Sheet4!$B$5,"Parish Name",K944)&gt;99.949%,"OK","No")</f>
        <v>OK</v>
      </c>
      <c r="D944" t="e">
        <f>VLOOKUP(J944,'Ref2'!C:E,3,0)</f>
        <v>#N/A</v>
      </c>
      <c r="E944">
        <v>153</v>
      </c>
      <c r="I944" t="e">
        <f>VLOOKUP(J944,Ref!L:M,2,0)</f>
        <v>#N/A</v>
      </c>
      <c r="J944" t="s">
        <v>1386</v>
      </c>
      <c r="K944" t="s">
        <v>354</v>
      </c>
      <c r="L944" t="s">
        <v>722</v>
      </c>
      <c r="M944" t="s">
        <v>28</v>
      </c>
      <c r="N944" t="s">
        <v>16</v>
      </c>
      <c r="R944">
        <v>64831</v>
      </c>
      <c r="S944">
        <v>64831</v>
      </c>
    </row>
    <row r="945" spans="1:19" x14ac:dyDescent="0.3">
      <c r="A945">
        <v>2019</v>
      </c>
      <c r="C945" t="e">
        <f>IF(GETPIVOTDATA("PS % recovery",Sheet4!$B$5,"Parish Name",K945)&gt;99.949%,"OK","No")</f>
        <v>#REF!</v>
      </c>
      <c r="D945" t="e">
        <f>VLOOKUP(J945,'Ref2'!C:E,3,0)</f>
        <v>#N/A</v>
      </c>
      <c r="E945" t="e">
        <v>#N/A</v>
      </c>
      <c r="I945" t="e">
        <f>VLOOKUP(J945,Ref!L:M,2,0)</f>
        <v>#N/A</v>
      </c>
      <c r="K945" t="s">
        <v>1500</v>
      </c>
      <c r="L945" t="s">
        <v>1499</v>
      </c>
      <c r="M945" t="s">
        <v>1499</v>
      </c>
      <c r="N945" t="s">
        <v>1499</v>
      </c>
      <c r="R945">
        <v>1884</v>
      </c>
      <c r="S945">
        <v>1883.75</v>
      </c>
    </row>
    <row r="946" spans="1:19" x14ac:dyDescent="0.3">
      <c r="A946">
        <v>2019</v>
      </c>
      <c r="C946" t="str">
        <f>IF(GETPIVOTDATA("PS % recovery",Sheet4!$B$5,"Parish Name",K946)&gt;99.949%,"OK","No")</f>
        <v>No</v>
      </c>
      <c r="D946" t="e">
        <f>VLOOKUP(J946,'Ref2'!C:E,3,0)</f>
        <v>#N/A</v>
      </c>
      <c r="E946">
        <v>126</v>
      </c>
      <c r="I946" t="e">
        <f>VLOOKUP(J946,Ref!L:M,2,0)</f>
        <v>#N/A</v>
      </c>
      <c r="J946" t="s">
        <v>1388</v>
      </c>
      <c r="K946" t="s">
        <v>355</v>
      </c>
      <c r="L946" t="s">
        <v>728</v>
      </c>
      <c r="M946" t="s">
        <v>28</v>
      </c>
      <c r="N946" t="s">
        <v>16</v>
      </c>
      <c r="R946">
        <v>47714</v>
      </c>
      <c r="S946">
        <v>47714</v>
      </c>
    </row>
    <row r="947" spans="1:19" x14ac:dyDescent="0.3">
      <c r="A947">
        <v>2019</v>
      </c>
      <c r="C947" t="str">
        <f>IF(GETPIVOTDATA("PS % recovery",Sheet4!$B$5,"Parish Name",K947)&gt;99.949%,"OK","No")</f>
        <v>OK</v>
      </c>
      <c r="D947" t="e">
        <f>VLOOKUP(J947,'Ref2'!C:E,3,0)</f>
        <v>#N/A</v>
      </c>
      <c r="E947">
        <v>153</v>
      </c>
      <c r="I947" t="e">
        <f>VLOOKUP(J947,Ref!L:M,2,0)</f>
        <v>#N/A</v>
      </c>
      <c r="J947" t="s">
        <v>1373</v>
      </c>
      <c r="K947" t="s">
        <v>356</v>
      </c>
      <c r="L947" t="s">
        <v>728</v>
      </c>
      <c r="M947" t="s">
        <v>28</v>
      </c>
      <c r="N947" t="s">
        <v>16</v>
      </c>
      <c r="R947">
        <v>9104</v>
      </c>
      <c r="S947">
        <v>9104</v>
      </c>
    </row>
    <row r="948" spans="1:19" x14ac:dyDescent="0.3">
      <c r="A948">
        <v>2019</v>
      </c>
      <c r="C948" t="str">
        <f>IF(GETPIVOTDATA("PS % recovery",Sheet4!$B$5,"Parish Name",K948)&gt;99.949%,"OK","No")</f>
        <v>No</v>
      </c>
      <c r="D948" t="e">
        <f>VLOOKUP(J948,'Ref2'!C:E,3,0)</f>
        <v>#N/A</v>
      </c>
      <c r="E948">
        <v>21</v>
      </c>
      <c r="I948" t="e">
        <f>VLOOKUP(J948,Ref!L:M,2,0)</f>
        <v>#N/A</v>
      </c>
      <c r="J948" t="s">
        <v>1390</v>
      </c>
      <c r="K948" t="s">
        <v>357</v>
      </c>
      <c r="L948" t="s">
        <v>724</v>
      </c>
      <c r="M948" t="s">
        <v>28</v>
      </c>
      <c r="N948" t="s">
        <v>16</v>
      </c>
      <c r="R948">
        <v>47510</v>
      </c>
      <c r="S948">
        <v>27000</v>
      </c>
    </row>
    <row r="949" spans="1:19" x14ac:dyDescent="0.3">
      <c r="A949">
        <v>2019</v>
      </c>
      <c r="C949" t="str">
        <f>IF(GETPIVOTDATA("PS % recovery",Sheet4!$B$5,"Parish Name",K949)&gt;99.949%,"OK","No")</f>
        <v>OK</v>
      </c>
      <c r="D949" t="e">
        <f>VLOOKUP(J949,'Ref2'!C:E,3,0)</f>
        <v>#N/A</v>
      </c>
      <c r="E949">
        <v>153</v>
      </c>
      <c r="I949" t="e">
        <f>VLOOKUP(J949,Ref!L:M,2,0)</f>
        <v>#N/A</v>
      </c>
      <c r="J949" t="s">
        <v>1392</v>
      </c>
      <c r="K949" t="s">
        <v>358</v>
      </c>
      <c r="L949" t="s">
        <v>726</v>
      </c>
      <c r="M949" t="s">
        <v>28</v>
      </c>
      <c r="N949" t="s">
        <v>16</v>
      </c>
      <c r="R949">
        <v>23370</v>
      </c>
      <c r="S949">
        <v>23370</v>
      </c>
    </row>
    <row r="950" spans="1:19" x14ac:dyDescent="0.3">
      <c r="A950">
        <v>2019</v>
      </c>
      <c r="C950" t="str">
        <f>IF(GETPIVOTDATA("PS % recovery",Sheet4!$B$5,"Parish Name",K950)&gt;99.949%,"OK","No")</f>
        <v>No</v>
      </c>
      <c r="D950" t="e">
        <f>VLOOKUP(J950,'Ref2'!C:E,3,0)</f>
        <v>#N/A</v>
      </c>
      <c r="E950">
        <v>119</v>
      </c>
      <c r="I950" t="e">
        <f>VLOOKUP(J950,Ref!L:M,2,0)</f>
        <v>#N/A</v>
      </c>
      <c r="J950" t="s">
        <v>847</v>
      </c>
      <c r="K950" t="s">
        <v>359</v>
      </c>
      <c r="L950" t="s">
        <v>728</v>
      </c>
      <c r="M950" t="s">
        <v>28</v>
      </c>
      <c r="N950" t="s">
        <v>16</v>
      </c>
      <c r="R950">
        <v>89621</v>
      </c>
      <c r="S950">
        <v>89621</v>
      </c>
    </row>
    <row r="951" spans="1:19" x14ac:dyDescent="0.3">
      <c r="A951">
        <v>2019</v>
      </c>
      <c r="C951" t="str">
        <f>IF(GETPIVOTDATA("PS % recovery",Sheet4!$B$5,"Parish Name",K951)&gt;99.949%,"OK","No")</f>
        <v>OK</v>
      </c>
      <c r="D951" t="e">
        <f>VLOOKUP(J951,'Ref2'!C:E,3,0)</f>
        <v>#N/A</v>
      </c>
      <c r="E951">
        <v>153</v>
      </c>
      <c r="I951" t="e">
        <f>VLOOKUP(J951,Ref!L:M,2,0)</f>
        <v>#N/A</v>
      </c>
      <c r="J951" t="s">
        <v>1376</v>
      </c>
      <c r="K951" t="s">
        <v>360</v>
      </c>
      <c r="L951" t="s">
        <v>728</v>
      </c>
      <c r="M951" t="s">
        <v>28</v>
      </c>
      <c r="N951" t="s">
        <v>16</v>
      </c>
      <c r="R951">
        <v>66973</v>
      </c>
      <c r="S951">
        <v>66973</v>
      </c>
    </row>
    <row r="952" spans="1:19" x14ac:dyDescent="0.3">
      <c r="A952">
        <v>2019</v>
      </c>
      <c r="C952" t="str">
        <f>IF(GETPIVOTDATA("PS % recovery",Sheet4!$B$5,"Parish Name",K952)&gt;99.949%,"OK","No")</f>
        <v>No</v>
      </c>
      <c r="D952" t="e">
        <f>VLOOKUP(J952,'Ref2'!C:E,3,0)</f>
        <v>#N/A</v>
      </c>
      <c r="E952">
        <v>72</v>
      </c>
      <c r="I952" t="e">
        <f>VLOOKUP(J952,Ref!L:M,2,0)</f>
        <v>#N/A</v>
      </c>
      <c r="J952" t="s">
        <v>1378</v>
      </c>
      <c r="K952" t="s">
        <v>361</v>
      </c>
      <c r="L952" t="s">
        <v>728</v>
      </c>
      <c r="M952" t="s">
        <v>28</v>
      </c>
      <c r="N952" t="s">
        <v>16</v>
      </c>
      <c r="R952">
        <v>17996</v>
      </c>
      <c r="S952">
        <v>17996</v>
      </c>
    </row>
    <row r="953" spans="1:19" x14ac:dyDescent="0.3">
      <c r="A953">
        <v>2019</v>
      </c>
      <c r="C953" t="str">
        <f>IF(GETPIVOTDATA("PS % recovery",Sheet4!$B$5,"Parish Name",K953)&gt;99.949%,"OK","No")</f>
        <v>No</v>
      </c>
      <c r="D953" t="e">
        <f>VLOOKUP(J953,'Ref2'!C:E,3,0)</f>
        <v>#N/A</v>
      </c>
      <c r="E953">
        <v>37</v>
      </c>
      <c r="I953" t="e">
        <f>VLOOKUP(J953,Ref!L:M,2,0)</f>
        <v>#N/A</v>
      </c>
      <c r="J953" t="s">
        <v>1398</v>
      </c>
      <c r="K953" t="s">
        <v>362</v>
      </c>
      <c r="L953" t="s">
        <v>732</v>
      </c>
      <c r="M953" t="s">
        <v>28</v>
      </c>
      <c r="N953" t="s">
        <v>16</v>
      </c>
      <c r="R953">
        <v>16876</v>
      </c>
      <c r="S953">
        <v>7200</v>
      </c>
    </row>
    <row r="954" spans="1:19" x14ac:dyDescent="0.3">
      <c r="A954">
        <v>2019</v>
      </c>
      <c r="C954" t="str">
        <f>IF(GETPIVOTDATA("PS % recovery",Sheet4!$B$5,"Parish Name",K954)&gt;99.949%,"OK","No")</f>
        <v>OK</v>
      </c>
      <c r="D954" t="e">
        <f>VLOOKUP(J954,'Ref2'!C:E,3,0)</f>
        <v>#N/A</v>
      </c>
      <c r="E954">
        <v>153</v>
      </c>
      <c r="I954" t="e">
        <f>VLOOKUP(J954,Ref!L:M,2,0)</f>
        <v>#N/A</v>
      </c>
      <c r="J954" t="s">
        <v>1394</v>
      </c>
      <c r="K954" t="s">
        <v>363</v>
      </c>
      <c r="L954" t="s">
        <v>726</v>
      </c>
      <c r="M954" t="s">
        <v>28</v>
      </c>
      <c r="N954" t="s">
        <v>16</v>
      </c>
      <c r="R954">
        <v>21577</v>
      </c>
      <c r="S954">
        <v>21577</v>
      </c>
    </row>
    <row r="955" spans="1:19" x14ac:dyDescent="0.3">
      <c r="A955">
        <v>2019</v>
      </c>
      <c r="C955" t="str">
        <f>IF(GETPIVOTDATA("PS % recovery",Sheet4!$B$5,"Parish Name",K955)&gt;99.949%,"OK","No")</f>
        <v>No</v>
      </c>
      <c r="D955" t="e">
        <f>VLOOKUP(J955,'Ref2'!C:E,3,0)</f>
        <v>#N/A</v>
      </c>
      <c r="E955">
        <v>136</v>
      </c>
      <c r="I955" t="e">
        <f>VLOOKUP(J955,Ref!L:M,2,0)</f>
        <v>#N/A</v>
      </c>
      <c r="J955" t="s">
        <v>1400</v>
      </c>
      <c r="K955" t="s">
        <v>364</v>
      </c>
      <c r="L955" t="s">
        <v>732</v>
      </c>
      <c r="M955" t="s">
        <v>28</v>
      </c>
      <c r="N955" t="s">
        <v>16</v>
      </c>
      <c r="R955">
        <v>8434</v>
      </c>
      <c r="S955">
        <v>8434</v>
      </c>
    </row>
    <row r="956" spans="1:19" x14ac:dyDescent="0.3">
      <c r="A956">
        <v>2019</v>
      </c>
      <c r="C956" t="str">
        <f>IF(GETPIVOTDATA("PS % recovery",Sheet4!$B$5,"Parish Name",K956)&gt;99.949%,"OK","No")</f>
        <v>No</v>
      </c>
      <c r="D956" t="e">
        <f>VLOOKUP(J956,'Ref2'!C:E,3,0)</f>
        <v>#N/A</v>
      </c>
      <c r="E956">
        <v>65</v>
      </c>
      <c r="I956" t="e">
        <f>VLOOKUP(J956,Ref!L:M,2,0)</f>
        <v>#N/A</v>
      </c>
      <c r="J956" t="s">
        <v>1382</v>
      </c>
      <c r="K956" t="s">
        <v>365</v>
      </c>
      <c r="L956" t="s">
        <v>730</v>
      </c>
      <c r="M956" t="s">
        <v>28</v>
      </c>
      <c r="N956" t="s">
        <v>16</v>
      </c>
      <c r="R956">
        <v>23366</v>
      </c>
      <c r="S956">
        <v>18378.79999999702</v>
      </c>
    </row>
    <row r="957" spans="1:19" x14ac:dyDescent="0.3">
      <c r="A957">
        <v>2019</v>
      </c>
      <c r="C957" t="str">
        <f>IF(GETPIVOTDATA("PS % recovery",Sheet4!$B$5,"Parish Name",K957)&gt;99.949%,"OK","No")</f>
        <v>OK</v>
      </c>
      <c r="D957" t="e">
        <f>VLOOKUP(J957,'Ref2'!C:E,3,0)</f>
        <v>#N/A</v>
      </c>
      <c r="E957">
        <v>153</v>
      </c>
      <c r="I957" t="e">
        <f>VLOOKUP(J957,Ref!L:M,2,0)</f>
        <v>#N/A</v>
      </c>
      <c r="J957" t="s">
        <v>1402</v>
      </c>
      <c r="K957" t="s">
        <v>366</v>
      </c>
      <c r="L957" t="s">
        <v>732</v>
      </c>
      <c r="M957" t="s">
        <v>28</v>
      </c>
      <c r="N957" t="s">
        <v>16</v>
      </c>
      <c r="R957">
        <v>26535</v>
      </c>
      <c r="S957">
        <v>26535</v>
      </c>
    </row>
    <row r="958" spans="1:19" x14ac:dyDescent="0.3">
      <c r="A958">
        <v>2019</v>
      </c>
      <c r="C958" t="str">
        <f>IF(GETPIVOTDATA("PS % recovery",Sheet4!$B$5,"Parish Name",K958)&gt;99.949%,"OK","No")</f>
        <v>OK</v>
      </c>
      <c r="D958" t="e">
        <f>VLOOKUP(J958,'Ref2'!C:E,3,0)</f>
        <v>#N/A</v>
      </c>
      <c r="E958">
        <v>153</v>
      </c>
      <c r="I958" t="e">
        <f>VLOOKUP(J958,Ref!L:M,2,0)</f>
        <v>#N/A</v>
      </c>
      <c r="J958" t="s">
        <v>1396</v>
      </c>
      <c r="K958" t="s">
        <v>367</v>
      </c>
      <c r="L958" t="s">
        <v>726</v>
      </c>
      <c r="M958" t="s">
        <v>28</v>
      </c>
      <c r="N958" t="s">
        <v>16</v>
      </c>
      <c r="R958">
        <v>20231</v>
      </c>
      <c r="S958">
        <v>20231</v>
      </c>
    </row>
    <row r="959" spans="1:19" x14ac:dyDescent="0.3">
      <c r="A959">
        <v>2019</v>
      </c>
      <c r="C959" t="str">
        <f>IF(GETPIVOTDATA("PS % recovery",Sheet4!$B$5,"Parish Name",K959)&gt;99.949%,"OK","No")</f>
        <v>No</v>
      </c>
      <c r="D959" t="str">
        <f>VLOOKUP(J959,'Ref2'!C:E,3,0)</f>
        <v>LLF</v>
      </c>
      <c r="E959">
        <v>113</v>
      </c>
      <c r="I959" t="e">
        <f>VLOOKUP(J959,Ref!L:M,2,0)</f>
        <v>#N/A</v>
      </c>
      <c r="J959" t="s">
        <v>1404</v>
      </c>
      <c r="K959" t="s">
        <v>369</v>
      </c>
      <c r="L959" t="s">
        <v>734</v>
      </c>
      <c r="M959" t="s">
        <v>31</v>
      </c>
      <c r="N959" t="s">
        <v>16</v>
      </c>
      <c r="R959">
        <v>50534</v>
      </c>
      <c r="S959">
        <v>43534</v>
      </c>
    </row>
    <row r="960" spans="1:19" x14ac:dyDescent="0.3">
      <c r="A960">
        <v>2019</v>
      </c>
      <c r="C960" t="str">
        <f>IF(GETPIVOTDATA("PS % recovery",Sheet4!$B$5,"Parish Name",K960)&gt;99.949%,"OK","No")</f>
        <v>No</v>
      </c>
      <c r="D960" t="e">
        <f>VLOOKUP(J960,'Ref2'!C:E,3,0)</f>
        <v>#N/A</v>
      </c>
      <c r="E960">
        <v>108</v>
      </c>
      <c r="I960" t="e">
        <f>VLOOKUP(J960,Ref!L:M,2,0)</f>
        <v>#N/A</v>
      </c>
      <c r="J960" t="s">
        <v>1406</v>
      </c>
      <c r="K960" t="s">
        <v>370</v>
      </c>
      <c r="L960" t="s">
        <v>736</v>
      </c>
      <c r="M960" t="s">
        <v>31</v>
      </c>
      <c r="N960" t="s">
        <v>16</v>
      </c>
      <c r="R960">
        <v>31692</v>
      </c>
      <c r="S960">
        <v>31692</v>
      </c>
    </row>
    <row r="961" spans="1:19" x14ac:dyDescent="0.3">
      <c r="A961">
        <v>2019</v>
      </c>
      <c r="C961" t="str">
        <f>IF(GETPIVOTDATA("PS % recovery",Sheet4!$B$5,"Parish Name",K961)&gt;99.949%,"OK","No")</f>
        <v>OK</v>
      </c>
      <c r="D961" t="e">
        <f>VLOOKUP(J961,'Ref2'!C:E,3,0)</f>
        <v>#N/A</v>
      </c>
      <c r="E961">
        <v>153</v>
      </c>
      <c r="I961" t="e">
        <f>VLOOKUP(J961,Ref!L:M,2,0)</f>
        <v>#N/A</v>
      </c>
      <c r="J961" t="s">
        <v>1408</v>
      </c>
      <c r="K961" t="s">
        <v>371</v>
      </c>
      <c r="L961" t="s">
        <v>768</v>
      </c>
      <c r="M961" t="s">
        <v>31</v>
      </c>
      <c r="N961" t="s">
        <v>16</v>
      </c>
      <c r="R961">
        <v>34440</v>
      </c>
      <c r="S961">
        <v>34440</v>
      </c>
    </row>
    <row r="962" spans="1:19" x14ac:dyDescent="0.3">
      <c r="A962">
        <v>2019</v>
      </c>
      <c r="C962" t="str">
        <f>IF(GETPIVOTDATA("PS % recovery",Sheet4!$B$5,"Parish Name",K962)&gt;99.949%,"OK","No")</f>
        <v>OK</v>
      </c>
      <c r="D962" t="e">
        <f>VLOOKUP(J962,'Ref2'!C:E,3,0)</f>
        <v>#N/A</v>
      </c>
      <c r="E962">
        <v>153</v>
      </c>
      <c r="I962" t="e">
        <f>VLOOKUP(J962,Ref!L:M,2,0)</f>
        <v>#N/A</v>
      </c>
      <c r="J962" t="s">
        <v>1410</v>
      </c>
      <c r="K962" t="s">
        <v>372</v>
      </c>
      <c r="L962" t="s">
        <v>738</v>
      </c>
      <c r="M962" t="s">
        <v>31</v>
      </c>
      <c r="N962" t="s">
        <v>16</v>
      </c>
      <c r="R962">
        <v>19368</v>
      </c>
      <c r="S962">
        <v>19368</v>
      </c>
    </row>
    <row r="963" spans="1:19" x14ac:dyDescent="0.3">
      <c r="A963">
        <v>2019</v>
      </c>
      <c r="C963" t="str">
        <f>IF(GETPIVOTDATA("PS % recovery",Sheet4!$B$5,"Parish Name",K963)&gt;99.949%,"OK","No")</f>
        <v>No</v>
      </c>
      <c r="D963" t="e">
        <f>VLOOKUP(J963,'Ref2'!C:E,3,0)</f>
        <v>#N/A</v>
      </c>
      <c r="E963">
        <v>54</v>
      </c>
      <c r="I963" t="str">
        <f>VLOOKUP(J963,Ref!L:M,2,0)</f>
        <v>Yes</v>
      </c>
      <c r="J963" t="s">
        <v>1412</v>
      </c>
      <c r="K963" t="s">
        <v>373</v>
      </c>
      <c r="L963" t="s">
        <v>740</v>
      </c>
      <c r="M963" t="s">
        <v>31</v>
      </c>
      <c r="N963" t="s">
        <v>16</v>
      </c>
      <c r="R963">
        <v>33636</v>
      </c>
      <c r="S963">
        <v>25000</v>
      </c>
    </row>
    <row r="964" spans="1:19" x14ac:dyDescent="0.3">
      <c r="A964">
        <v>2019</v>
      </c>
      <c r="C964" t="str">
        <f>IF(GETPIVOTDATA("PS % recovery",Sheet4!$B$5,"Parish Name",K964)&gt;99.949%,"OK","No")</f>
        <v>No</v>
      </c>
      <c r="D964" t="e">
        <f>VLOOKUP(J964,'Ref2'!C:E,3,0)</f>
        <v>#N/A</v>
      </c>
      <c r="E964">
        <v>96</v>
      </c>
      <c r="I964" t="e">
        <f>VLOOKUP(J964,Ref!L:M,2,0)</f>
        <v>#N/A</v>
      </c>
      <c r="J964" t="s">
        <v>1414</v>
      </c>
      <c r="K964" t="s">
        <v>375</v>
      </c>
      <c r="L964" t="s">
        <v>746</v>
      </c>
      <c r="M964" t="s">
        <v>31</v>
      </c>
      <c r="N964" t="s">
        <v>16</v>
      </c>
      <c r="R964">
        <v>53519</v>
      </c>
      <c r="S964">
        <v>53519</v>
      </c>
    </row>
    <row r="965" spans="1:19" x14ac:dyDescent="0.3">
      <c r="A965">
        <v>2019</v>
      </c>
      <c r="C965" t="str">
        <f>IF(GETPIVOTDATA("PS % recovery",Sheet4!$B$5,"Parish Name",K965)&gt;99.949%,"OK","No")</f>
        <v>OK</v>
      </c>
      <c r="D965" t="e">
        <f>VLOOKUP(J965,'Ref2'!C:E,3,0)</f>
        <v>#N/A</v>
      </c>
      <c r="E965">
        <v>134</v>
      </c>
      <c r="I965" t="e">
        <f>VLOOKUP(J965,Ref!L:M,2,0)</f>
        <v>#N/A</v>
      </c>
      <c r="J965" t="s">
        <v>1416</v>
      </c>
      <c r="K965" t="s">
        <v>376</v>
      </c>
      <c r="L965" t="s">
        <v>744</v>
      </c>
      <c r="M965" t="s">
        <v>31</v>
      </c>
      <c r="N965" t="s">
        <v>16</v>
      </c>
      <c r="R965">
        <v>32702</v>
      </c>
      <c r="S965">
        <v>32702</v>
      </c>
    </row>
    <row r="966" spans="1:19" x14ac:dyDescent="0.3">
      <c r="A966">
        <v>2019</v>
      </c>
      <c r="C966" t="str">
        <f>IF(GETPIVOTDATA("PS % recovery",Sheet4!$B$5,"Parish Name",K966)&gt;99.949%,"OK","No")</f>
        <v>OK</v>
      </c>
      <c r="D966" t="str">
        <f>VLOOKUP(J966,'Ref2'!C:E,3,0)</f>
        <v>LLF</v>
      </c>
      <c r="E966">
        <v>153</v>
      </c>
      <c r="I966" t="e">
        <f>VLOOKUP(J966,Ref!L:M,2,0)</f>
        <v>#N/A</v>
      </c>
      <c r="J966" t="s">
        <v>1418</v>
      </c>
      <c r="K966" t="s">
        <v>378</v>
      </c>
      <c r="L966" t="s">
        <v>754</v>
      </c>
      <c r="M966" t="s">
        <v>31</v>
      </c>
      <c r="N966" t="s">
        <v>16</v>
      </c>
      <c r="R966">
        <v>49984</v>
      </c>
      <c r="S966">
        <v>49984</v>
      </c>
    </row>
    <row r="967" spans="1:19" x14ac:dyDescent="0.3">
      <c r="A967">
        <v>2019</v>
      </c>
      <c r="C967" t="str">
        <f>IF(GETPIVOTDATA("PS % recovery",Sheet4!$B$5,"Parish Name",K967)&gt;99.949%,"OK","No")</f>
        <v>No</v>
      </c>
      <c r="D967" t="e">
        <f>VLOOKUP(J967,'Ref2'!C:E,3,0)</f>
        <v>#N/A</v>
      </c>
      <c r="E967">
        <v>24</v>
      </c>
      <c r="I967" t="e">
        <f>VLOOKUP(J967,Ref!L:M,2,0)</f>
        <v>#N/A</v>
      </c>
      <c r="J967" t="s">
        <v>1420</v>
      </c>
      <c r="K967" t="s">
        <v>377</v>
      </c>
      <c r="L967" t="s">
        <v>748</v>
      </c>
      <c r="M967" t="s">
        <v>31</v>
      </c>
      <c r="N967" t="s">
        <v>16</v>
      </c>
      <c r="R967">
        <v>38047</v>
      </c>
      <c r="S967">
        <v>20000</v>
      </c>
    </row>
    <row r="968" spans="1:19" x14ac:dyDescent="0.3">
      <c r="A968">
        <v>2019</v>
      </c>
      <c r="C968" t="str">
        <f>IF(GETPIVOTDATA("PS % recovery",Sheet4!$B$5,"Parish Name",K968)&gt;99.949%,"OK","No")</f>
        <v>No</v>
      </c>
      <c r="D968" t="e">
        <f>VLOOKUP(J968,'Ref2'!C:E,3,0)</f>
        <v>#N/A</v>
      </c>
      <c r="E968">
        <v>36</v>
      </c>
      <c r="I968" t="e">
        <f>VLOOKUP(J968,Ref!L:M,2,0)</f>
        <v>#N/A</v>
      </c>
      <c r="J968" t="s">
        <v>1422</v>
      </c>
      <c r="K968" t="s">
        <v>379</v>
      </c>
      <c r="L968" t="s">
        <v>750</v>
      </c>
      <c r="M968" t="s">
        <v>31</v>
      </c>
      <c r="N968" t="s">
        <v>16</v>
      </c>
      <c r="R968">
        <v>44932</v>
      </c>
      <c r="S968">
        <v>44932</v>
      </c>
    </row>
    <row r="969" spans="1:19" x14ac:dyDescent="0.3">
      <c r="A969">
        <v>2019</v>
      </c>
      <c r="C969" t="str">
        <f>IF(GETPIVOTDATA("PS % recovery",Sheet4!$B$5,"Parish Name",K969)&gt;99.949%,"OK","No")</f>
        <v>No</v>
      </c>
      <c r="D969" t="str">
        <f>VLOOKUP(J969,'Ref2'!C:E,3,0)</f>
        <v>LLF</v>
      </c>
      <c r="E969">
        <v>331</v>
      </c>
      <c r="I969" t="e">
        <f>VLOOKUP(J969,Ref!L:M,2,0)</f>
        <v>#N/A</v>
      </c>
      <c r="J969" t="s">
        <v>1424</v>
      </c>
      <c r="K969" t="s">
        <v>380</v>
      </c>
      <c r="L969" t="s">
        <v>752</v>
      </c>
      <c r="M969" t="s">
        <v>31</v>
      </c>
      <c r="N969" t="s">
        <v>16</v>
      </c>
      <c r="R969">
        <v>42709</v>
      </c>
      <c r="S969">
        <v>42709</v>
      </c>
    </row>
    <row r="970" spans="1:19" x14ac:dyDescent="0.3">
      <c r="A970">
        <v>2019</v>
      </c>
      <c r="C970" t="str">
        <f>IF(GETPIVOTDATA("PS % recovery",Sheet4!$B$5,"Parish Name",K970)&gt;99.949%,"OK","No")</f>
        <v>OK</v>
      </c>
      <c r="D970" t="e">
        <f>VLOOKUP(J970,'Ref2'!C:E,3,0)</f>
        <v>#N/A</v>
      </c>
      <c r="E970">
        <v>153</v>
      </c>
      <c r="I970" t="e">
        <f>VLOOKUP(J970,Ref!L:M,2,0)</f>
        <v>#N/A</v>
      </c>
      <c r="J970" t="s">
        <v>1426</v>
      </c>
      <c r="K970" t="s">
        <v>374</v>
      </c>
      <c r="L970" t="s">
        <v>742</v>
      </c>
      <c r="M970" t="s">
        <v>31</v>
      </c>
      <c r="N970" t="s">
        <v>16</v>
      </c>
      <c r="R970">
        <v>67245</v>
      </c>
      <c r="S970">
        <v>67245</v>
      </c>
    </row>
    <row r="971" spans="1:19" x14ac:dyDescent="0.3">
      <c r="A971">
        <v>2019</v>
      </c>
      <c r="C971" t="e">
        <f>IF(GETPIVOTDATA("PS % recovery",Sheet4!$B$5,"Parish Name",K971)&gt;99.949%,"OK","No")</f>
        <v>#REF!</v>
      </c>
      <c r="D971" t="e">
        <f>VLOOKUP(J971,'Ref2'!C:E,3,0)</f>
        <v>#N/A</v>
      </c>
      <c r="E971" t="e">
        <v>#N/A</v>
      </c>
      <c r="I971" t="e">
        <f>VLOOKUP(J971,Ref!L:M,2,0)</f>
        <v>#N/A</v>
      </c>
      <c r="K971" t="s">
        <v>1502</v>
      </c>
      <c r="L971" t="s">
        <v>1499</v>
      </c>
      <c r="M971" t="s">
        <v>1499</v>
      </c>
      <c r="N971" t="s">
        <v>1499</v>
      </c>
      <c r="R971">
        <v>21167</v>
      </c>
      <c r="S971">
        <v>7500</v>
      </c>
    </row>
    <row r="972" spans="1:19" x14ac:dyDescent="0.3">
      <c r="A972">
        <v>2019</v>
      </c>
      <c r="C972" t="str">
        <f>IF(GETPIVOTDATA("PS % recovery",Sheet4!$B$5,"Parish Name",K972)&gt;99.949%,"OK","No")</f>
        <v>No</v>
      </c>
      <c r="D972" t="e">
        <f>VLOOKUP(J972,'Ref2'!C:E,3,0)</f>
        <v>#N/A</v>
      </c>
      <c r="E972">
        <v>42</v>
      </c>
      <c r="I972" t="e">
        <f>VLOOKUP(J972,Ref!L:M,2,0)</f>
        <v>#N/A</v>
      </c>
      <c r="J972" t="s">
        <v>1428</v>
      </c>
      <c r="K972" t="s">
        <v>381</v>
      </c>
      <c r="L972" t="s">
        <v>756</v>
      </c>
      <c r="M972" t="s">
        <v>31</v>
      </c>
      <c r="N972" t="s">
        <v>16</v>
      </c>
      <c r="R972">
        <v>22723</v>
      </c>
      <c r="S972">
        <v>18521</v>
      </c>
    </row>
    <row r="973" spans="1:19" x14ac:dyDescent="0.3">
      <c r="A973">
        <v>2019</v>
      </c>
      <c r="C973" t="str">
        <f>IF(GETPIVOTDATA("PS % recovery",Sheet4!$B$5,"Parish Name",K973)&gt;99.949%,"OK","No")</f>
        <v>No</v>
      </c>
      <c r="D973" t="e">
        <f>VLOOKUP(J973,'Ref2'!C:E,3,0)</f>
        <v>#N/A</v>
      </c>
      <c r="E973">
        <v>15</v>
      </c>
      <c r="I973" t="e">
        <f>VLOOKUP(J973,Ref!L:M,2,0)</f>
        <v>#N/A</v>
      </c>
      <c r="J973" t="s">
        <v>1430</v>
      </c>
      <c r="K973" t="s">
        <v>382</v>
      </c>
      <c r="L973" t="s">
        <v>758</v>
      </c>
      <c r="M973" t="s">
        <v>31</v>
      </c>
      <c r="N973" t="s">
        <v>16</v>
      </c>
      <c r="R973">
        <v>19143</v>
      </c>
      <c r="S973">
        <v>9000</v>
      </c>
    </row>
    <row r="974" spans="1:19" x14ac:dyDescent="0.3">
      <c r="A974">
        <v>2019</v>
      </c>
      <c r="C974" t="str">
        <f>IF(GETPIVOTDATA("PS % recovery",Sheet4!$B$5,"Parish Name",K974)&gt;99.949%,"OK","No")</f>
        <v>No</v>
      </c>
      <c r="D974" t="e">
        <f>VLOOKUP(J974,'Ref2'!C:E,3,0)</f>
        <v>#N/A</v>
      </c>
      <c r="E974">
        <v>14</v>
      </c>
      <c r="I974" t="e">
        <f>VLOOKUP(J974,Ref!L:M,2,0)</f>
        <v>#N/A</v>
      </c>
      <c r="J974" t="s">
        <v>1432</v>
      </c>
      <c r="K974" t="s">
        <v>383</v>
      </c>
      <c r="L974" t="s">
        <v>760</v>
      </c>
      <c r="M974" t="s">
        <v>31</v>
      </c>
      <c r="N974" t="s">
        <v>16</v>
      </c>
      <c r="R974">
        <v>32375</v>
      </c>
      <c r="S974">
        <v>16000</v>
      </c>
    </row>
    <row r="975" spans="1:19" x14ac:dyDescent="0.3">
      <c r="A975">
        <v>2019</v>
      </c>
      <c r="C975" t="str">
        <f>IF(GETPIVOTDATA("PS % recovery",Sheet4!$B$5,"Parish Name",K975)&gt;99.949%,"OK","No")</f>
        <v>OK</v>
      </c>
      <c r="D975" t="e">
        <f>VLOOKUP(J975,'Ref2'!C:E,3,0)</f>
        <v>#N/A</v>
      </c>
      <c r="E975">
        <v>97</v>
      </c>
      <c r="I975" t="e">
        <f>VLOOKUP(J975,Ref!L:M,2,0)</f>
        <v>#N/A</v>
      </c>
      <c r="J975" t="s">
        <v>1434</v>
      </c>
      <c r="K975" t="s">
        <v>384</v>
      </c>
      <c r="L975" t="s">
        <v>762</v>
      </c>
      <c r="M975" t="s">
        <v>31</v>
      </c>
      <c r="N975" t="s">
        <v>16</v>
      </c>
      <c r="R975">
        <v>67374</v>
      </c>
      <c r="S975">
        <v>67374</v>
      </c>
    </row>
    <row r="976" spans="1:19" x14ac:dyDescent="0.3">
      <c r="A976">
        <v>2019</v>
      </c>
      <c r="C976" t="str">
        <f>IF(GETPIVOTDATA("PS % recovery",Sheet4!$B$5,"Parish Name",K976)&gt;99.949%,"OK","No")</f>
        <v>No</v>
      </c>
      <c r="D976" t="e">
        <f>VLOOKUP(J976,'Ref2'!C:E,3,0)</f>
        <v>#N/A</v>
      </c>
      <c r="E976">
        <v>58</v>
      </c>
      <c r="I976" t="e">
        <f>VLOOKUP(J976,Ref!L:M,2,0)</f>
        <v>#N/A</v>
      </c>
      <c r="J976" t="s">
        <v>1436</v>
      </c>
      <c r="K976" t="s">
        <v>385</v>
      </c>
      <c r="L976" t="s">
        <v>764</v>
      </c>
      <c r="M976" t="s">
        <v>31</v>
      </c>
      <c r="N976" t="s">
        <v>16</v>
      </c>
      <c r="R976">
        <v>55626</v>
      </c>
      <c r="S976">
        <v>42000</v>
      </c>
    </row>
    <row r="977" spans="1:19" x14ac:dyDescent="0.3">
      <c r="A977">
        <v>2019</v>
      </c>
      <c r="C977" t="str">
        <f>IF(GETPIVOTDATA("PS % recovery",Sheet4!$B$5,"Parish Name",K977)&gt;99.949%,"OK","No")</f>
        <v>No</v>
      </c>
      <c r="D977" t="e">
        <f>VLOOKUP(J977,'Ref2'!C:E,3,0)</f>
        <v>#N/A</v>
      </c>
      <c r="E977">
        <v>46</v>
      </c>
      <c r="I977" t="e">
        <f>VLOOKUP(J977,Ref!L:M,2,0)</f>
        <v>#N/A</v>
      </c>
      <c r="J977" t="s">
        <v>1438</v>
      </c>
      <c r="K977" t="s">
        <v>386</v>
      </c>
      <c r="L977" t="s">
        <v>766</v>
      </c>
      <c r="M977" t="s">
        <v>31</v>
      </c>
      <c r="N977" t="s">
        <v>16</v>
      </c>
      <c r="R977">
        <v>23396</v>
      </c>
      <c r="S977">
        <v>18396</v>
      </c>
    </row>
    <row r="978" spans="1:19" x14ac:dyDescent="0.3">
      <c r="A978">
        <v>2019</v>
      </c>
      <c r="C978" t="str">
        <f>IF(GETPIVOTDATA("PS % recovery",Sheet4!$B$5,"Parish Name",K978)&gt;99.949%,"OK","No")</f>
        <v>No</v>
      </c>
      <c r="D978" t="str">
        <f>VLOOKUP(J978,'Ref2'!C:E,3,0)</f>
        <v>LLF</v>
      </c>
      <c r="E978">
        <v>114</v>
      </c>
      <c r="I978" t="e">
        <f>VLOOKUP(J978,Ref!L:M,2,0)</f>
        <v>#N/A</v>
      </c>
      <c r="J978" t="s">
        <v>1440</v>
      </c>
      <c r="K978" t="s">
        <v>388</v>
      </c>
      <c r="L978" t="s">
        <v>780</v>
      </c>
      <c r="M978" t="s">
        <v>34</v>
      </c>
      <c r="N978" t="s">
        <v>16</v>
      </c>
      <c r="R978">
        <v>14949</v>
      </c>
      <c r="S978">
        <v>12457.5</v>
      </c>
    </row>
    <row r="979" spans="1:19" x14ac:dyDescent="0.3">
      <c r="A979">
        <v>2019</v>
      </c>
      <c r="C979" t="str">
        <f>IF(GETPIVOTDATA("PS % recovery",Sheet4!$B$5,"Parish Name",K979)&gt;99.949%,"OK","No")</f>
        <v>OK</v>
      </c>
      <c r="D979" t="str">
        <f>VLOOKUP(J979,'Ref2'!C:E,3,0)</f>
        <v>LLF</v>
      </c>
      <c r="E979">
        <v>153</v>
      </c>
      <c r="I979" t="str">
        <f>VLOOKUP(J979,Ref!L:M,2,0)</f>
        <v>Yes</v>
      </c>
      <c r="J979" t="s">
        <v>1442</v>
      </c>
      <c r="K979" t="s">
        <v>389</v>
      </c>
      <c r="L979" t="s">
        <v>780</v>
      </c>
      <c r="M979" t="s">
        <v>34</v>
      </c>
      <c r="N979" t="s">
        <v>16</v>
      </c>
      <c r="R979">
        <v>52248</v>
      </c>
      <c r="S979">
        <v>52248</v>
      </c>
    </row>
    <row r="980" spans="1:19" x14ac:dyDescent="0.3">
      <c r="A980">
        <v>2019</v>
      </c>
      <c r="C980" t="str">
        <f>IF(GETPIVOTDATA("PS % recovery",Sheet4!$B$5,"Parish Name",K980)&gt;99.949%,"OK","No")</f>
        <v>No</v>
      </c>
      <c r="D980" t="e">
        <f>VLOOKUP(J980,'Ref2'!C:E,3,0)</f>
        <v>#N/A</v>
      </c>
      <c r="E980">
        <v>102</v>
      </c>
      <c r="I980" t="e">
        <f>VLOOKUP(J980,Ref!L:M,2,0)</f>
        <v>#N/A</v>
      </c>
      <c r="J980" t="s">
        <v>1444</v>
      </c>
      <c r="K980" t="s">
        <v>390</v>
      </c>
      <c r="L980" t="s">
        <v>770</v>
      </c>
      <c r="M980" t="s">
        <v>34</v>
      </c>
      <c r="N980" t="s">
        <v>16</v>
      </c>
      <c r="R980">
        <v>1794</v>
      </c>
      <c r="S980">
        <v>1794</v>
      </c>
    </row>
    <row r="981" spans="1:19" x14ac:dyDescent="0.3">
      <c r="A981">
        <v>2019</v>
      </c>
      <c r="C981" t="str">
        <f>IF(GETPIVOTDATA("PS % recovery",Sheet4!$B$5,"Parish Name",K981)&gt;99.949%,"OK","No")</f>
        <v>No</v>
      </c>
      <c r="D981" t="e">
        <f>VLOOKUP(J981,'Ref2'!C:E,3,0)</f>
        <v>#N/A</v>
      </c>
      <c r="E981">
        <v>53</v>
      </c>
      <c r="I981" t="e">
        <f>VLOOKUP(J981,Ref!L:M,2,0)</f>
        <v>#N/A</v>
      </c>
      <c r="J981" t="s">
        <v>1446</v>
      </c>
      <c r="K981" t="s">
        <v>392</v>
      </c>
      <c r="L981" t="s">
        <v>770</v>
      </c>
      <c r="M981" t="s">
        <v>34</v>
      </c>
      <c r="N981" t="s">
        <v>16</v>
      </c>
      <c r="R981">
        <v>6278</v>
      </c>
      <c r="S981">
        <v>5000</v>
      </c>
    </row>
    <row r="982" spans="1:19" x14ac:dyDescent="0.3">
      <c r="A982">
        <v>2019</v>
      </c>
      <c r="C982" t="str">
        <f>IF(GETPIVOTDATA("PS % recovery",Sheet4!$B$5,"Parish Name",K982)&gt;99.949%,"OK","No")</f>
        <v>OK</v>
      </c>
      <c r="D982" t="e">
        <f>VLOOKUP(J982,'Ref2'!C:E,3,0)</f>
        <v>#N/A</v>
      </c>
      <c r="E982">
        <v>153</v>
      </c>
      <c r="I982" t="e">
        <f>VLOOKUP(J982,Ref!L:M,2,0)</f>
        <v>#N/A</v>
      </c>
      <c r="J982" t="s">
        <v>1448</v>
      </c>
      <c r="K982" t="s">
        <v>393</v>
      </c>
      <c r="L982" t="s">
        <v>774</v>
      </c>
      <c r="M982" t="s">
        <v>34</v>
      </c>
      <c r="N982" t="s">
        <v>16</v>
      </c>
      <c r="R982">
        <v>22249</v>
      </c>
      <c r="S982">
        <v>22249</v>
      </c>
    </row>
    <row r="983" spans="1:19" x14ac:dyDescent="0.3">
      <c r="A983">
        <v>2019</v>
      </c>
      <c r="C983" t="str">
        <f>IF(GETPIVOTDATA("PS % recovery",Sheet4!$B$5,"Parish Name",K983)&gt;99.949%,"OK","No")</f>
        <v>No</v>
      </c>
      <c r="D983" t="e">
        <f>VLOOKUP(J983,'Ref2'!C:E,3,0)</f>
        <v>#N/A</v>
      </c>
      <c r="E983">
        <v>63</v>
      </c>
      <c r="I983" t="e">
        <f>VLOOKUP(J983,Ref!L:M,2,0)</f>
        <v>#N/A</v>
      </c>
      <c r="J983" t="s">
        <v>1450</v>
      </c>
      <c r="K983" t="s">
        <v>395</v>
      </c>
      <c r="L983" t="s">
        <v>774</v>
      </c>
      <c r="M983" t="s">
        <v>34</v>
      </c>
      <c r="N983" t="s">
        <v>16</v>
      </c>
      <c r="R983">
        <v>18027</v>
      </c>
      <c r="S983">
        <v>13500</v>
      </c>
    </row>
    <row r="984" spans="1:19" x14ac:dyDescent="0.3">
      <c r="A984">
        <v>2019</v>
      </c>
      <c r="C984" t="str">
        <f>IF(GETPIVOTDATA("PS % recovery",Sheet4!$B$5,"Parish Name",K984)&gt;99.949%,"OK","No")</f>
        <v>No</v>
      </c>
      <c r="D984" t="e">
        <f>VLOOKUP(J984,'Ref2'!C:E,3,0)</f>
        <v>#N/A</v>
      </c>
      <c r="E984">
        <v>94</v>
      </c>
      <c r="I984" t="e">
        <f>VLOOKUP(J984,Ref!L:M,2,0)</f>
        <v>#N/A</v>
      </c>
      <c r="J984" t="s">
        <v>1452</v>
      </c>
      <c r="K984" t="s">
        <v>396</v>
      </c>
      <c r="L984" t="s">
        <v>786</v>
      </c>
      <c r="M984" t="s">
        <v>34</v>
      </c>
      <c r="N984" t="s">
        <v>16</v>
      </c>
      <c r="R984">
        <v>13180</v>
      </c>
      <c r="S984">
        <v>13180</v>
      </c>
    </row>
    <row r="985" spans="1:19" x14ac:dyDescent="0.3">
      <c r="A985">
        <v>2019</v>
      </c>
      <c r="C985" t="str">
        <f>IF(GETPIVOTDATA("PS % recovery",Sheet4!$B$5,"Parish Name",K985)&gt;99.949%,"OK","No")</f>
        <v>No</v>
      </c>
      <c r="D985" t="e">
        <f>VLOOKUP(J985,'Ref2'!C:E,3,0)</f>
        <v>#N/A</v>
      </c>
      <c r="E985">
        <v>18</v>
      </c>
      <c r="I985" t="e">
        <f>VLOOKUP(J985,Ref!L:M,2,0)</f>
        <v>#N/A</v>
      </c>
      <c r="J985" t="s">
        <v>1454</v>
      </c>
      <c r="K985" t="s">
        <v>398</v>
      </c>
      <c r="L985" t="s">
        <v>786</v>
      </c>
      <c r="M985" t="s">
        <v>34</v>
      </c>
      <c r="N985" t="s">
        <v>16</v>
      </c>
      <c r="R985">
        <v>12942</v>
      </c>
      <c r="S985">
        <v>9000</v>
      </c>
    </row>
    <row r="986" spans="1:19" x14ac:dyDescent="0.3">
      <c r="A986">
        <v>2019</v>
      </c>
      <c r="C986" t="str">
        <f>IF(GETPIVOTDATA("PS % recovery",Sheet4!$B$5,"Parish Name",K986)&gt;99.949%,"OK","No")</f>
        <v>No</v>
      </c>
      <c r="D986" t="e">
        <f>VLOOKUP(J986,'Ref2'!C:E,3,0)</f>
        <v>#N/A</v>
      </c>
      <c r="E986">
        <v>71</v>
      </c>
      <c r="I986" t="e">
        <f>VLOOKUP(J986,Ref!L:M,2,0)</f>
        <v>#N/A</v>
      </c>
      <c r="J986" t="s">
        <v>1456</v>
      </c>
      <c r="K986" t="s">
        <v>399</v>
      </c>
      <c r="L986" t="s">
        <v>786</v>
      </c>
      <c r="M986" t="s">
        <v>34</v>
      </c>
      <c r="N986" t="s">
        <v>16</v>
      </c>
      <c r="R986">
        <v>11391</v>
      </c>
      <c r="S986">
        <v>11391</v>
      </c>
    </row>
    <row r="987" spans="1:19" x14ac:dyDescent="0.3">
      <c r="A987">
        <v>2019</v>
      </c>
      <c r="C987" t="str">
        <f>IF(GETPIVOTDATA("PS % recovery",Sheet4!$B$5,"Parish Name",K987)&gt;99.949%,"OK","No")</f>
        <v>OK</v>
      </c>
      <c r="D987" t="e">
        <f>VLOOKUP(J987,'Ref2'!C:E,3,0)</f>
        <v>#N/A</v>
      </c>
      <c r="E987">
        <v>153</v>
      </c>
      <c r="I987" t="e">
        <f>VLOOKUP(J987,Ref!L:M,2,0)</f>
        <v>#N/A</v>
      </c>
      <c r="J987" t="s">
        <v>1458</v>
      </c>
      <c r="K987" t="s">
        <v>397</v>
      </c>
      <c r="L987" t="s">
        <v>782</v>
      </c>
      <c r="M987" t="s">
        <v>34</v>
      </c>
      <c r="N987" t="s">
        <v>16</v>
      </c>
      <c r="R987">
        <v>18570</v>
      </c>
      <c r="S987">
        <v>18570</v>
      </c>
    </row>
    <row r="988" spans="1:19" x14ac:dyDescent="0.3">
      <c r="A988">
        <v>2019</v>
      </c>
      <c r="C988" t="str">
        <f>IF(GETPIVOTDATA("PS % recovery",Sheet4!$B$5,"Parish Name",K988)&gt;99.949%,"OK","No")</f>
        <v>OK</v>
      </c>
      <c r="D988" t="e">
        <f>VLOOKUP(J988,'Ref2'!C:E,3,0)</f>
        <v>#N/A</v>
      </c>
      <c r="E988">
        <v>153</v>
      </c>
      <c r="I988" t="e">
        <f>VLOOKUP(J988,Ref!L:M,2,0)</f>
        <v>#N/A</v>
      </c>
      <c r="J988" t="s">
        <v>1460</v>
      </c>
      <c r="K988" t="s">
        <v>401</v>
      </c>
      <c r="L988" t="s">
        <v>782</v>
      </c>
      <c r="M988" t="s">
        <v>34</v>
      </c>
      <c r="N988" t="s">
        <v>16</v>
      </c>
      <c r="R988">
        <v>39403</v>
      </c>
      <c r="S988">
        <v>39403</v>
      </c>
    </row>
    <row r="989" spans="1:19" x14ac:dyDescent="0.3">
      <c r="A989">
        <v>2019</v>
      </c>
      <c r="C989" t="str">
        <f>IF(GETPIVOTDATA("PS % recovery",Sheet4!$B$5,"Parish Name",K989)&gt;99.949%,"OK","No")</f>
        <v>OK</v>
      </c>
      <c r="D989" t="e">
        <f>VLOOKUP(J989,'Ref2'!C:E,3,0)</f>
        <v>#N/A</v>
      </c>
      <c r="E989">
        <v>153</v>
      </c>
      <c r="I989" t="e">
        <f>VLOOKUP(J989,Ref!L:M,2,0)</f>
        <v>#N/A</v>
      </c>
      <c r="J989" t="s">
        <v>1462</v>
      </c>
      <c r="K989" t="s">
        <v>400</v>
      </c>
      <c r="L989" t="s">
        <v>782</v>
      </c>
      <c r="M989" t="s">
        <v>34</v>
      </c>
      <c r="N989" t="s">
        <v>16</v>
      </c>
      <c r="R989">
        <v>2617</v>
      </c>
      <c r="S989">
        <v>2617</v>
      </c>
    </row>
    <row r="990" spans="1:19" x14ac:dyDescent="0.3">
      <c r="A990">
        <v>2019</v>
      </c>
      <c r="C990" t="str">
        <f>IF(GETPIVOTDATA("PS % recovery",Sheet4!$B$5,"Parish Name",K990)&gt;99.949%,"OK","No")</f>
        <v>No</v>
      </c>
      <c r="D990" t="e">
        <f>VLOOKUP(J990,'Ref2'!C:E,3,0)</f>
        <v>#N/A</v>
      </c>
      <c r="E990">
        <v>80</v>
      </c>
      <c r="I990" t="e">
        <f>VLOOKUP(J990,Ref!L:M,2,0)</f>
        <v>#N/A</v>
      </c>
      <c r="J990" t="s">
        <v>1464</v>
      </c>
      <c r="K990" t="s">
        <v>402</v>
      </c>
      <c r="L990" t="s">
        <v>778</v>
      </c>
      <c r="M990" t="s">
        <v>34</v>
      </c>
      <c r="N990" t="s">
        <v>16</v>
      </c>
      <c r="R990">
        <v>20794</v>
      </c>
      <c r="S990">
        <v>20794</v>
      </c>
    </row>
    <row r="991" spans="1:19" x14ac:dyDescent="0.3">
      <c r="A991">
        <v>2019</v>
      </c>
      <c r="C991" t="str">
        <f>IF(GETPIVOTDATA("PS % recovery",Sheet4!$B$5,"Parish Name",K991)&gt;99.949%,"OK","No")</f>
        <v>No</v>
      </c>
      <c r="D991" t="e">
        <f>VLOOKUP(J991,'Ref2'!C:E,3,0)</f>
        <v>#N/A</v>
      </c>
      <c r="E991">
        <v>66</v>
      </c>
      <c r="I991" t="e">
        <f>VLOOKUP(J991,Ref!L:M,2,0)</f>
        <v>#N/A</v>
      </c>
      <c r="J991" t="s">
        <v>1466</v>
      </c>
      <c r="K991" t="s">
        <v>405</v>
      </c>
      <c r="L991" t="s">
        <v>778</v>
      </c>
      <c r="M991" t="s">
        <v>34</v>
      </c>
      <c r="N991" t="s">
        <v>16</v>
      </c>
      <c r="R991">
        <v>13164</v>
      </c>
      <c r="S991">
        <v>9000</v>
      </c>
    </row>
    <row r="992" spans="1:19" x14ac:dyDescent="0.3">
      <c r="A992">
        <v>2019</v>
      </c>
      <c r="C992" t="str">
        <f>IF(GETPIVOTDATA("PS % recovery",Sheet4!$B$5,"Parish Name",K992)&gt;99.949%,"OK","No")</f>
        <v>OK</v>
      </c>
      <c r="D992" t="e">
        <f>VLOOKUP(J992,'Ref2'!C:E,3,0)</f>
        <v>#N/A</v>
      </c>
      <c r="E992">
        <v>153</v>
      </c>
      <c r="I992" t="e">
        <f>VLOOKUP(J992,Ref!L:M,2,0)</f>
        <v>#N/A</v>
      </c>
      <c r="J992" t="s">
        <v>1468</v>
      </c>
      <c r="K992" t="s">
        <v>404</v>
      </c>
      <c r="L992" t="s">
        <v>774</v>
      </c>
      <c r="M992" t="s">
        <v>34</v>
      </c>
      <c r="N992" t="s">
        <v>16</v>
      </c>
      <c r="R992">
        <v>15232</v>
      </c>
      <c r="S992">
        <v>15232</v>
      </c>
    </row>
    <row r="993" spans="1:19" x14ac:dyDescent="0.3">
      <c r="A993">
        <v>2019</v>
      </c>
      <c r="C993" t="str">
        <f>IF(GETPIVOTDATA("PS % recovery",Sheet4!$B$5,"Parish Name",K993)&gt;99.949%,"OK","No")</f>
        <v>OK</v>
      </c>
      <c r="D993" t="e">
        <f>VLOOKUP(J993,'Ref2'!C:E,3,0)</f>
        <v>#N/A</v>
      </c>
      <c r="E993">
        <v>153</v>
      </c>
      <c r="I993" t="e">
        <f>VLOOKUP(J993,Ref!L:M,2,0)</f>
        <v>#N/A</v>
      </c>
      <c r="J993" t="s">
        <v>1470</v>
      </c>
      <c r="K993" t="s">
        <v>406</v>
      </c>
      <c r="L993" t="s">
        <v>778</v>
      </c>
      <c r="M993" t="s">
        <v>34</v>
      </c>
      <c r="N993" t="s">
        <v>16</v>
      </c>
      <c r="R993">
        <v>19559</v>
      </c>
      <c r="S993">
        <v>19559</v>
      </c>
    </row>
    <row r="994" spans="1:19" x14ac:dyDescent="0.3">
      <c r="A994">
        <v>2019</v>
      </c>
      <c r="C994" t="str">
        <f>IF(GETPIVOTDATA("PS % recovery",Sheet4!$B$5,"Parish Name",K994)&gt;99.949%,"OK","No")</f>
        <v>No</v>
      </c>
      <c r="D994" t="e">
        <f>VLOOKUP(J994,'Ref2'!C:E,3,0)</f>
        <v>#N/A</v>
      </c>
      <c r="E994">
        <v>60</v>
      </c>
      <c r="I994" t="e">
        <f>VLOOKUP(J994,Ref!L:M,2,0)</f>
        <v>#N/A</v>
      </c>
      <c r="J994" t="s">
        <v>1472</v>
      </c>
      <c r="K994" t="s">
        <v>407</v>
      </c>
      <c r="L994" t="s">
        <v>774</v>
      </c>
      <c r="M994" t="s">
        <v>34</v>
      </c>
      <c r="N994" t="s">
        <v>16</v>
      </c>
      <c r="R994">
        <v>14390</v>
      </c>
      <c r="S994">
        <v>14390</v>
      </c>
    </row>
    <row r="995" spans="1:19" x14ac:dyDescent="0.3">
      <c r="A995">
        <v>2019</v>
      </c>
      <c r="C995" t="str">
        <f>IF(GETPIVOTDATA("PS % recovery",Sheet4!$B$5,"Parish Name",K995)&gt;99.949%,"OK","No")</f>
        <v>No</v>
      </c>
      <c r="D995" t="e">
        <f>VLOOKUP(J995,'Ref2'!C:E,3,0)</f>
        <v>#N/A</v>
      </c>
      <c r="E995">
        <v>3</v>
      </c>
      <c r="I995" t="e">
        <f>VLOOKUP(J995,Ref!L:M,2,0)</f>
        <v>#N/A</v>
      </c>
      <c r="J995" t="s">
        <v>1474</v>
      </c>
      <c r="K995" t="s">
        <v>408</v>
      </c>
      <c r="L995" t="s">
        <v>774</v>
      </c>
      <c r="M995" t="s">
        <v>34</v>
      </c>
      <c r="N995" t="s">
        <v>16</v>
      </c>
      <c r="R995">
        <v>11160</v>
      </c>
      <c r="S995">
        <v>1500</v>
      </c>
    </row>
    <row r="996" spans="1:19" x14ac:dyDescent="0.3">
      <c r="A996">
        <v>2019</v>
      </c>
      <c r="C996" t="str">
        <f>IF(GETPIVOTDATA("PS % recovery",Sheet4!$B$5,"Parish Name",K996)&gt;99.949%,"OK","No")</f>
        <v>No</v>
      </c>
      <c r="D996" t="e">
        <f>VLOOKUP(J996,'Ref2'!C:E,3,0)</f>
        <v>#N/A</v>
      </c>
      <c r="E996">
        <v>83</v>
      </c>
      <c r="I996" t="e">
        <f>VLOOKUP(J996,Ref!L:M,2,0)</f>
        <v>#N/A</v>
      </c>
      <c r="J996" t="s">
        <v>1476</v>
      </c>
      <c r="K996" t="s">
        <v>409</v>
      </c>
      <c r="L996" t="s">
        <v>774</v>
      </c>
      <c r="M996" t="s">
        <v>34</v>
      </c>
      <c r="N996" t="s">
        <v>16</v>
      </c>
      <c r="R996">
        <v>13483</v>
      </c>
      <c r="S996">
        <v>10786</v>
      </c>
    </row>
    <row r="997" spans="1:19" x14ac:dyDescent="0.3">
      <c r="A997">
        <v>2019</v>
      </c>
      <c r="C997" t="str">
        <f>IF(GETPIVOTDATA("PS % recovery",Sheet4!$B$5,"Parish Name",K997)&gt;99.949%,"OK","No")</f>
        <v>No</v>
      </c>
      <c r="D997" t="e">
        <f>VLOOKUP(J997,'Ref2'!C:E,3,0)</f>
        <v>#N/A</v>
      </c>
      <c r="E997">
        <v>47</v>
      </c>
      <c r="I997" t="e">
        <f>VLOOKUP(J997,Ref!L:M,2,0)</f>
        <v>#N/A</v>
      </c>
      <c r="J997" t="s">
        <v>1478</v>
      </c>
      <c r="K997" t="s">
        <v>411</v>
      </c>
      <c r="L997" t="s">
        <v>774</v>
      </c>
      <c r="M997" t="s">
        <v>34</v>
      </c>
      <c r="N997" t="s">
        <v>16</v>
      </c>
      <c r="R997">
        <v>23784</v>
      </c>
      <c r="S997">
        <v>18663</v>
      </c>
    </row>
    <row r="998" spans="1:19" x14ac:dyDescent="0.3">
      <c r="A998">
        <v>2019</v>
      </c>
      <c r="C998" t="str">
        <f>IF(GETPIVOTDATA("PS % recovery",Sheet4!$B$5,"Parish Name",K998)&gt;99.949%,"OK","No")</f>
        <v>No</v>
      </c>
      <c r="D998" t="e">
        <f>VLOOKUP(J998,'Ref2'!C:E,3,0)</f>
        <v>#N/A</v>
      </c>
      <c r="E998">
        <v>153</v>
      </c>
      <c r="I998" t="e">
        <f>VLOOKUP(J998,Ref!L:M,2,0)</f>
        <v>#N/A</v>
      </c>
      <c r="J998" t="s">
        <v>1480</v>
      </c>
      <c r="K998" t="s">
        <v>412</v>
      </c>
      <c r="L998" t="s">
        <v>784</v>
      </c>
      <c r="M998" t="s">
        <v>34</v>
      </c>
      <c r="N998" t="s">
        <v>16</v>
      </c>
      <c r="R998">
        <v>42135</v>
      </c>
      <c r="S998">
        <v>42135</v>
      </c>
    </row>
    <row r="999" spans="1:19" x14ac:dyDescent="0.3">
      <c r="A999">
        <v>2019</v>
      </c>
      <c r="C999" t="str">
        <f>IF(GETPIVOTDATA("PS % recovery",Sheet4!$B$5,"Parish Name",K999)&gt;99.949%,"OK","No")</f>
        <v>No</v>
      </c>
      <c r="D999" t="e">
        <f>VLOOKUP(J999,'Ref2'!C:E,3,0)</f>
        <v>#N/A</v>
      </c>
      <c r="E999">
        <v>124</v>
      </c>
      <c r="I999" t="e">
        <f>VLOOKUP(J999,Ref!L:M,2,0)</f>
        <v>#N/A</v>
      </c>
      <c r="J999" t="s">
        <v>1482</v>
      </c>
      <c r="K999" t="s">
        <v>391</v>
      </c>
      <c r="L999" t="s">
        <v>772</v>
      </c>
      <c r="M999" t="s">
        <v>34</v>
      </c>
      <c r="N999" t="s">
        <v>16</v>
      </c>
      <c r="R999">
        <v>46083</v>
      </c>
      <c r="S999">
        <v>46083</v>
      </c>
    </row>
    <row r="1000" spans="1:19" x14ac:dyDescent="0.3">
      <c r="A1000">
        <v>2019</v>
      </c>
      <c r="C1000" t="str">
        <f>IF(GETPIVOTDATA("PS % recovery",Sheet4!$B$5,"Parish Name",K1000)&gt;99.949%,"OK","No")</f>
        <v>No</v>
      </c>
      <c r="D1000" t="e">
        <f>VLOOKUP(J1000,'Ref2'!C:E,3,0)</f>
        <v>#N/A</v>
      </c>
      <c r="E1000">
        <v>128</v>
      </c>
      <c r="I1000" t="e">
        <f>VLOOKUP(J1000,Ref!L:M,2,0)</f>
        <v>#N/A</v>
      </c>
      <c r="J1000" t="s">
        <v>1484</v>
      </c>
      <c r="K1000" t="s">
        <v>403</v>
      </c>
      <c r="L1000" t="s">
        <v>772</v>
      </c>
      <c r="M1000" t="s">
        <v>34</v>
      </c>
      <c r="N1000" t="s">
        <v>16</v>
      </c>
      <c r="R1000">
        <v>28485</v>
      </c>
      <c r="S1000">
        <v>27114</v>
      </c>
    </row>
    <row r="1001" spans="1:19" x14ac:dyDescent="0.3">
      <c r="A1001">
        <v>2019</v>
      </c>
      <c r="C1001" t="str">
        <f>IF(GETPIVOTDATA("PS % recovery",Sheet4!$B$5,"Parish Name",K1001)&gt;99.949%,"OK","No")</f>
        <v>OK</v>
      </c>
      <c r="D1001" t="e">
        <f>VLOOKUP(J1001,'Ref2'!C:E,3,0)</f>
        <v>#N/A</v>
      </c>
      <c r="E1001">
        <v>153</v>
      </c>
      <c r="I1001" t="e">
        <f>VLOOKUP(J1001,Ref!L:M,2,0)</f>
        <v>#N/A</v>
      </c>
      <c r="J1001" t="s">
        <v>1486</v>
      </c>
      <c r="K1001" t="s">
        <v>410</v>
      </c>
      <c r="L1001" t="s">
        <v>772</v>
      </c>
      <c r="M1001" t="s">
        <v>34</v>
      </c>
      <c r="N1001" t="s">
        <v>16</v>
      </c>
      <c r="R1001">
        <v>6413</v>
      </c>
      <c r="S1001">
        <v>6413</v>
      </c>
    </row>
    <row r="1002" spans="1:19" x14ac:dyDescent="0.3">
      <c r="A1002">
        <v>2019</v>
      </c>
      <c r="C1002" t="str">
        <f>IF(GETPIVOTDATA("PS % recovery",Sheet4!$B$5,"Parish Name",K1002)&gt;99.949%,"OK","No")</f>
        <v>OK</v>
      </c>
      <c r="D1002" t="e">
        <f>VLOOKUP(J1002,'Ref2'!C:E,3,0)</f>
        <v>#N/A</v>
      </c>
      <c r="E1002">
        <v>153</v>
      </c>
      <c r="I1002" t="e">
        <f>VLOOKUP(J1002,Ref!L:M,2,0)</f>
        <v>#N/A</v>
      </c>
      <c r="J1002" t="s">
        <v>1488</v>
      </c>
      <c r="K1002" t="s">
        <v>394</v>
      </c>
      <c r="L1002" t="s">
        <v>776</v>
      </c>
      <c r="M1002" t="s">
        <v>34</v>
      </c>
      <c r="N1002" t="s">
        <v>16</v>
      </c>
      <c r="R1002">
        <v>55089</v>
      </c>
      <c r="S1002">
        <v>55089</v>
      </c>
    </row>
    <row r="1003" spans="1:19" x14ac:dyDescent="0.3">
      <c r="A1003">
        <v>2020</v>
      </c>
      <c r="C1003" t="str">
        <f>IF(GETPIVOTDATA("PS % recovery",Sheet4!$B$5,"Parish Name",K1003)&gt;99.949%,"OK","No")</f>
        <v>OK</v>
      </c>
      <c r="D1003" t="e">
        <f>VLOOKUP(J1003,'Ref2'!C:E,3,0)</f>
        <v>#N/A</v>
      </c>
      <c r="E1003">
        <v>153</v>
      </c>
      <c r="I1003" t="e">
        <f>VLOOKUP(J1003,Ref!L:M,2,0)</f>
        <v>#N/A</v>
      </c>
      <c r="J1003" t="s">
        <v>859</v>
      </c>
      <c r="K1003" t="s">
        <v>60</v>
      </c>
      <c r="L1003" t="s">
        <v>419</v>
      </c>
      <c r="M1003" t="s">
        <v>17</v>
      </c>
      <c r="N1003" t="s">
        <v>14</v>
      </c>
      <c r="R1003">
        <v>11126</v>
      </c>
      <c r="S1003">
        <v>11126</v>
      </c>
    </row>
    <row r="1004" spans="1:19" x14ac:dyDescent="0.3">
      <c r="A1004">
        <v>2020</v>
      </c>
      <c r="C1004" t="str">
        <f>IF(GETPIVOTDATA("PS % recovery",Sheet4!$B$5,"Parish Name",K1004)&gt;99.949%,"OK","No")</f>
        <v>OK</v>
      </c>
      <c r="D1004" t="e">
        <f>VLOOKUP(J1004,'Ref2'!C:E,3,0)</f>
        <v>#N/A</v>
      </c>
      <c r="E1004">
        <v>153</v>
      </c>
      <c r="I1004" t="e">
        <f>VLOOKUP(J1004,Ref!L:M,2,0)</f>
        <v>#N/A</v>
      </c>
      <c r="J1004" t="s">
        <v>861</v>
      </c>
      <c r="K1004" t="s">
        <v>67</v>
      </c>
      <c r="L1004" t="s">
        <v>419</v>
      </c>
      <c r="M1004" t="s">
        <v>17</v>
      </c>
      <c r="N1004" t="s">
        <v>14</v>
      </c>
      <c r="R1004">
        <v>96741</v>
      </c>
      <c r="S1004">
        <v>96741</v>
      </c>
    </row>
    <row r="1005" spans="1:19" x14ac:dyDescent="0.3">
      <c r="A1005">
        <v>2020</v>
      </c>
      <c r="C1005" t="str">
        <f>IF(GETPIVOTDATA("PS % recovery",Sheet4!$B$5,"Parish Name",K1005)&gt;99.949%,"OK","No")</f>
        <v>OK</v>
      </c>
      <c r="D1005" t="e">
        <f>VLOOKUP(J1005,'Ref2'!C:E,3,0)</f>
        <v>#N/A</v>
      </c>
      <c r="E1005">
        <v>153</v>
      </c>
      <c r="I1005" t="e">
        <f>VLOOKUP(J1005,Ref!L:M,2,0)</f>
        <v>#N/A</v>
      </c>
      <c r="J1005" t="s">
        <v>791</v>
      </c>
      <c r="K1005" t="s">
        <v>61</v>
      </c>
      <c r="L1005" t="s">
        <v>415</v>
      </c>
      <c r="M1005" t="s">
        <v>17</v>
      </c>
      <c r="N1005" t="s">
        <v>14</v>
      </c>
      <c r="R1005">
        <v>130858</v>
      </c>
      <c r="S1005">
        <v>130858</v>
      </c>
    </row>
    <row r="1006" spans="1:19" x14ac:dyDescent="0.3">
      <c r="A1006">
        <v>2020</v>
      </c>
      <c r="C1006" t="str">
        <f>IF(GETPIVOTDATA("PS % recovery",Sheet4!$B$5,"Parish Name",K1006)&gt;99.949%,"OK","No")</f>
        <v>OK</v>
      </c>
      <c r="D1006" t="e">
        <f>VLOOKUP(J1006,'Ref2'!C:E,3,0)</f>
        <v>#N/A</v>
      </c>
      <c r="E1006">
        <v>328</v>
      </c>
      <c r="I1006" t="e">
        <f>VLOOKUP(J1006,Ref!L:M,2,0)</f>
        <v>#N/A</v>
      </c>
      <c r="J1006" t="s">
        <v>864</v>
      </c>
      <c r="K1006" t="s">
        <v>62</v>
      </c>
      <c r="L1006" t="s">
        <v>415</v>
      </c>
      <c r="M1006" t="s">
        <v>17</v>
      </c>
      <c r="N1006" t="s">
        <v>14</v>
      </c>
      <c r="R1006">
        <v>22217</v>
      </c>
      <c r="S1006">
        <v>22217</v>
      </c>
    </row>
    <row r="1007" spans="1:19" x14ac:dyDescent="0.3">
      <c r="A1007">
        <v>2020</v>
      </c>
      <c r="C1007" t="str">
        <f>IF(GETPIVOTDATA("PS % recovery",Sheet4!$B$5,"Parish Name",K1007)&gt;99.949%,"OK","No")</f>
        <v>OK</v>
      </c>
      <c r="D1007" t="e">
        <f>VLOOKUP(J1007,'Ref2'!C:E,3,0)</f>
        <v>#N/A</v>
      </c>
      <c r="E1007">
        <v>153</v>
      </c>
      <c r="I1007" t="e">
        <f>VLOOKUP(J1007,Ref!L:M,2,0)</f>
        <v>#N/A</v>
      </c>
      <c r="J1007" t="s">
        <v>866</v>
      </c>
      <c r="K1007" t="s">
        <v>63</v>
      </c>
      <c r="L1007" t="s">
        <v>415</v>
      </c>
      <c r="M1007" t="s">
        <v>17</v>
      </c>
      <c r="N1007" t="s">
        <v>14</v>
      </c>
      <c r="R1007">
        <v>38626</v>
      </c>
      <c r="S1007">
        <v>38626</v>
      </c>
    </row>
    <row r="1008" spans="1:19" x14ac:dyDescent="0.3">
      <c r="A1008">
        <v>2020</v>
      </c>
      <c r="C1008" t="str">
        <f>IF(GETPIVOTDATA("PS % recovery",Sheet4!$B$5,"Parish Name",K1008)&gt;99.949%,"OK","No")</f>
        <v>OK</v>
      </c>
      <c r="D1008" t="e">
        <f>VLOOKUP(J1008,'Ref2'!C:E,3,0)</f>
        <v>#N/A</v>
      </c>
      <c r="E1008">
        <v>153</v>
      </c>
      <c r="I1008" t="e">
        <f>VLOOKUP(J1008,Ref!L:M,2,0)</f>
        <v>#N/A</v>
      </c>
      <c r="J1008" t="s">
        <v>868</v>
      </c>
      <c r="K1008" t="s">
        <v>64</v>
      </c>
      <c r="L1008" t="s">
        <v>415</v>
      </c>
      <c r="M1008" t="s">
        <v>17</v>
      </c>
      <c r="N1008" t="s">
        <v>14</v>
      </c>
      <c r="R1008">
        <v>7435</v>
      </c>
      <c r="S1008">
        <v>7435</v>
      </c>
    </row>
    <row r="1009" spans="1:19" x14ac:dyDescent="0.3">
      <c r="A1009">
        <v>2020</v>
      </c>
      <c r="C1009" t="str">
        <f>IF(GETPIVOTDATA("PS % recovery",Sheet4!$B$5,"Parish Name",K1009)&gt;99.949%,"OK","No")</f>
        <v>OK</v>
      </c>
      <c r="D1009" t="e">
        <f>VLOOKUP(J1009,'Ref2'!C:E,3,0)</f>
        <v>#N/A</v>
      </c>
      <c r="E1009">
        <v>153</v>
      </c>
      <c r="I1009" t="e">
        <f>VLOOKUP(J1009,Ref!L:M,2,0)</f>
        <v>#N/A</v>
      </c>
      <c r="J1009" t="s">
        <v>793</v>
      </c>
      <c r="K1009" t="s">
        <v>66</v>
      </c>
      <c r="L1009" t="s">
        <v>415</v>
      </c>
      <c r="M1009" t="s">
        <v>17</v>
      </c>
      <c r="N1009" t="s">
        <v>14</v>
      </c>
      <c r="R1009">
        <v>47712</v>
      </c>
      <c r="S1009">
        <v>47712</v>
      </c>
    </row>
    <row r="1010" spans="1:19" x14ac:dyDescent="0.3">
      <c r="A1010">
        <v>2020</v>
      </c>
      <c r="C1010" t="str">
        <f>IF(GETPIVOTDATA("PS % recovery",Sheet4!$B$5,"Parish Name",K1010)&gt;99.949%,"OK","No")</f>
        <v>OK</v>
      </c>
      <c r="D1010" t="e">
        <f>VLOOKUP(J1010,'Ref2'!C:E,3,0)</f>
        <v>#N/A</v>
      </c>
      <c r="E1010">
        <v>153</v>
      </c>
      <c r="I1010" t="e">
        <f>VLOOKUP(J1010,Ref!L:M,2,0)</f>
        <v>#N/A</v>
      </c>
      <c r="J1010" t="s">
        <v>871</v>
      </c>
      <c r="K1010" t="s">
        <v>65</v>
      </c>
      <c r="L1010" t="s">
        <v>417</v>
      </c>
      <c r="M1010" t="s">
        <v>17</v>
      </c>
      <c r="N1010" t="s">
        <v>14</v>
      </c>
      <c r="R1010">
        <v>54559</v>
      </c>
      <c r="S1010">
        <v>54559</v>
      </c>
    </row>
    <row r="1011" spans="1:19" x14ac:dyDescent="0.3">
      <c r="A1011">
        <v>2020</v>
      </c>
      <c r="C1011" t="str">
        <f>IF(GETPIVOTDATA("PS % recovery",Sheet4!$B$5,"Parish Name",K1011)&gt;99.949%,"OK","No")</f>
        <v>No</v>
      </c>
      <c r="D1011" t="e">
        <f>VLOOKUP(J1011,'Ref2'!C:E,3,0)</f>
        <v>#N/A</v>
      </c>
      <c r="E1011">
        <v>153</v>
      </c>
      <c r="I1011" t="e">
        <f>VLOOKUP(J1011,Ref!L:M,2,0)</f>
        <v>#N/A</v>
      </c>
      <c r="J1011" t="s">
        <v>873</v>
      </c>
      <c r="K1011" t="s">
        <v>68</v>
      </c>
      <c r="L1011" t="s">
        <v>421</v>
      </c>
      <c r="M1011" t="s">
        <v>17</v>
      </c>
      <c r="N1011" t="s">
        <v>14</v>
      </c>
      <c r="R1011">
        <v>163488</v>
      </c>
      <c r="S1011">
        <v>163488</v>
      </c>
    </row>
    <row r="1012" spans="1:19" x14ac:dyDescent="0.3">
      <c r="A1012">
        <v>2020</v>
      </c>
      <c r="C1012" t="str">
        <f>IF(GETPIVOTDATA("PS % recovery",Sheet4!$B$5,"Parish Name",K1012)&gt;99.949%,"OK","No")</f>
        <v>No</v>
      </c>
      <c r="D1012" t="e">
        <f>VLOOKUP(J1012,'Ref2'!C:E,3,0)</f>
        <v>#N/A</v>
      </c>
      <c r="E1012">
        <v>106</v>
      </c>
      <c r="I1012" t="e">
        <f>VLOOKUP(J1012,Ref!L:M,2,0)</f>
        <v>#N/A</v>
      </c>
      <c r="J1012" t="s">
        <v>875</v>
      </c>
      <c r="K1012" t="s">
        <v>69</v>
      </c>
      <c r="L1012" t="s">
        <v>417</v>
      </c>
      <c r="M1012" t="s">
        <v>17</v>
      </c>
      <c r="N1012" t="s">
        <v>14</v>
      </c>
      <c r="R1012">
        <v>33521</v>
      </c>
      <c r="S1012">
        <v>30750</v>
      </c>
    </row>
    <row r="1013" spans="1:19" x14ac:dyDescent="0.3">
      <c r="A1013">
        <v>2020</v>
      </c>
      <c r="C1013" t="str">
        <f>IF(GETPIVOTDATA("PS % recovery",Sheet4!$B$5,"Parish Name",K1013)&gt;99.949%,"OK","No")</f>
        <v>OK</v>
      </c>
      <c r="D1013" t="e">
        <f>VLOOKUP(J1013,'Ref2'!C:E,3,0)</f>
        <v>#N/A</v>
      </c>
      <c r="E1013">
        <v>153</v>
      </c>
      <c r="I1013" t="e">
        <f>VLOOKUP(J1013,Ref!L:M,2,0)</f>
        <v>#N/A</v>
      </c>
      <c r="J1013" t="s">
        <v>877</v>
      </c>
      <c r="K1013" t="s">
        <v>71</v>
      </c>
      <c r="L1013" t="s">
        <v>433</v>
      </c>
      <c r="M1013" t="s">
        <v>20</v>
      </c>
      <c r="N1013" t="s">
        <v>14</v>
      </c>
      <c r="R1013">
        <v>5459</v>
      </c>
      <c r="S1013">
        <v>5459</v>
      </c>
    </row>
    <row r="1014" spans="1:19" x14ac:dyDescent="0.3">
      <c r="A1014">
        <v>2020</v>
      </c>
      <c r="C1014" t="str">
        <f>IF(GETPIVOTDATA("PS % recovery",Sheet4!$B$5,"Parish Name",K1014)&gt;99.949%,"OK","No")</f>
        <v>No</v>
      </c>
      <c r="D1014" t="e">
        <f>VLOOKUP(J1014,'Ref2'!C:E,3,0)</f>
        <v>#N/A</v>
      </c>
      <c r="E1014">
        <v>16</v>
      </c>
      <c r="I1014" t="e">
        <f>VLOOKUP(J1014,Ref!L:M,2,0)</f>
        <v>#N/A</v>
      </c>
      <c r="J1014" t="s">
        <v>879</v>
      </c>
      <c r="K1014" t="s">
        <v>79</v>
      </c>
      <c r="L1014" t="s">
        <v>433</v>
      </c>
      <c r="M1014" t="s">
        <v>20</v>
      </c>
      <c r="N1014" t="s">
        <v>14</v>
      </c>
      <c r="R1014">
        <v>8406</v>
      </c>
      <c r="S1014">
        <v>2900</v>
      </c>
    </row>
    <row r="1015" spans="1:19" x14ac:dyDescent="0.3">
      <c r="A1015">
        <v>2020</v>
      </c>
      <c r="C1015" t="str">
        <f>IF(GETPIVOTDATA("PS % recovery",Sheet4!$B$5,"Parish Name",K1015)&gt;99.949%,"OK","No")</f>
        <v>No</v>
      </c>
      <c r="D1015" t="e">
        <f>VLOOKUP(J1015,'Ref2'!C:E,3,0)</f>
        <v>#N/A</v>
      </c>
      <c r="E1015">
        <v>104</v>
      </c>
      <c r="I1015" t="e">
        <f>VLOOKUP(J1015,Ref!L:M,2,0)</f>
        <v>#N/A</v>
      </c>
      <c r="J1015" t="s">
        <v>881</v>
      </c>
      <c r="K1015" t="s">
        <v>72</v>
      </c>
      <c r="L1015" t="s">
        <v>423</v>
      </c>
      <c r="M1015" t="s">
        <v>20</v>
      </c>
      <c r="N1015" t="s">
        <v>14</v>
      </c>
      <c r="R1015">
        <v>277838</v>
      </c>
      <c r="S1015">
        <v>210000</v>
      </c>
    </row>
    <row r="1016" spans="1:19" x14ac:dyDescent="0.3">
      <c r="A1016">
        <v>2020</v>
      </c>
      <c r="C1016" t="str">
        <f>IF(GETPIVOTDATA("PS % recovery",Sheet4!$B$5,"Parish Name",K1016)&gt;99.949%,"OK","No")</f>
        <v>No</v>
      </c>
      <c r="D1016" t="e">
        <f>VLOOKUP(J1016,'Ref2'!C:E,3,0)</f>
        <v>#N/A</v>
      </c>
      <c r="E1016">
        <v>56</v>
      </c>
      <c r="I1016" t="str">
        <f>VLOOKUP(J1016,Ref!L:M,2,0)</f>
        <v>Yes</v>
      </c>
      <c r="J1016" t="s">
        <v>891</v>
      </c>
      <c r="K1016" t="s">
        <v>73</v>
      </c>
      <c r="L1016" t="s">
        <v>425</v>
      </c>
      <c r="M1016" t="s">
        <v>20</v>
      </c>
      <c r="N1016" t="s">
        <v>14</v>
      </c>
      <c r="R1016">
        <v>4765</v>
      </c>
      <c r="S1016">
        <v>2691.25</v>
      </c>
    </row>
    <row r="1017" spans="1:19" x14ac:dyDescent="0.3">
      <c r="A1017">
        <v>2020</v>
      </c>
      <c r="C1017" t="str">
        <f>IF(GETPIVOTDATA("PS % recovery",Sheet4!$B$5,"Parish Name",K1017)&gt;99.949%,"OK","No")</f>
        <v>OK</v>
      </c>
      <c r="D1017" t="e">
        <f>VLOOKUP(J1017,'Ref2'!C:E,3,0)</f>
        <v>#N/A</v>
      </c>
      <c r="E1017">
        <v>153</v>
      </c>
      <c r="I1017" t="e">
        <f>VLOOKUP(J1017,Ref!L:M,2,0)</f>
        <v>#N/A</v>
      </c>
      <c r="J1017" t="s">
        <v>893</v>
      </c>
      <c r="K1017" t="s">
        <v>75</v>
      </c>
      <c r="L1017" t="s">
        <v>425</v>
      </c>
      <c r="M1017" t="s">
        <v>20</v>
      </c>
      <c r="N1017" t="s">
        <v>14</v>
      </c>
      <c r="R1017">
        <v>43591</v>
      </c>
      <c r="S1017">
        <v>43591</v>
      </c>
    </row>
    <row r="1018" spans="1:19" x14ac:dyDescent="0.3">
      <c r="A1018">
        <v>2020</v>
      </c>
      <c r="C1018" t="str">
        <f>IF(GETPIVOTDATA("PS % recovery",Sheet4!$B$5,"Parish Name",K1018)&gt;99.949%,"OK","No")</f>
        <v>No</v>
      </c>
      <c r="D1018" t="e">
        <f>VLOOKUP(J1018,'Ref2'!C:E,3,0)</f>
        <v>#N/A</v>
      </c>
      <c r="E1018">
        <v>57</v>
      </c>
      <c r="I1018" t="e">
        <f>VLOOKUP(J1018,Ref!L:M,2,0)</f>
        <v>#N/A</v>
      </c>
      <c r="J1018" t="s">
        <v>818</v>
      </c>
      <c r="K1018" t="s">
        <v>76</v>
      </c>
      <c r="L1018" t="s">
        <v>427</v>
      </c>
      <c r="M1018" t="s">
        <v>20</v>
      </c>
      <c r="N1018" t="s">
        <v>14</v>
      </c>
      <c r="R1018">
        <v>19835</v>
      </c>
      <c r="S1018">
        <v>12387</v>
      </c>
    </row>
    <row r="1019" spans="1:19" x14ac:dyDescent="0.3">
      <c r="A1019">
        <v>2020</v>
      </c>
      <c r="C1019" t="str">
        <f>IF(GETPIVOTDATA("PS % recovery",Sheet4!$B$5,"Parish Name",K1019)&gt;99.949%,"OK","No")</f>
        <v>No</v>
      </c>
      <c r="D1019" t="e">
        <f>VLOOKUP(J1019,'Ref2'!C:E,3,0)</f>
        <v>#N/A</v>
      </c>
      <c r="E1019">
        <v>51</v>
      </c>
      <c r="I1019" t="e">
        <f>VLOOKUP(J1019,Ref!L:M,2,0)</f>
        <v>#N/A</v>
      </c>
      <c r="J1019" t="s">
        <v>822</v>
      </c>
      <c r="K1019" t="s">
        <v>81</v>
      </c>
      <c r="L1019" t="s">
        <v>427</v>
      </c>
      <c r="M1019" t="s">
        <v>20</v>
      </c>
      <c r="N1019" t="s">
        <v>14</v>
      </c>
      <c r="R1019">
        <v>19800</v>
      </c>
      <c r="S1019">
        <v>11000</v>
      </c>
    </row>
    <row r="1020" spans="1:19" x14ac:dyDescent="0.3">
      <c r="A1020">
        <v>2020</v>
      </c>
      <c r="C1020" t="str">
        <f>IF(GETPIVOTDATA("PS % recovery",Sheet4!$B$5,"Parish Name",K1020)&gt;99.949%,"OK","No")</f>
        <v>OK</v>
      </c>
      <c r="D1020" t="e">
        <f>VLOOKUP(J1020,'Ref2'!C:E,3,0)</f>
        <v>#N/A</v>
      </c>
      <c r="E1020">
        <v>153</v>
      </c>
      <c r="I1020" t="e">
        <f>VLOOKUP(J1020,Ref!L:M,2,0)</f>
        <v>#N/A</v>
      </c>
      <c r="J1020" t="s">
        <v>819</v>
      </c>
      <c r="K1020" t="s">
        <v>78</v>
      </c>
      <c r="L1020" t="s">
        <v>427</v>
      </c>
      <c r="M1020" t="s">
        <v>20</v>
      </c>
      <c r="N1020" t="s">
        <v>14</v>
      </c>
      <c r="R1020">
        <v>17698</v>
      </c>
      <c r="S1020">
        <v>17698</v>
      </c>
    </row>
    <row r="1021" spans="1:19" x14ac:dyDescent="0.3">
      <c r="A1021">
        <v>2020</v>
      </c>
      <c r="C1021" t="str">
        <f>IF(GETPIVOTDATA("PS % recovery",Sheet4!$B$5,"Parish Name",K1021)&gt;99.949%,"OK","No")</f>
        <v>No</v>
      </c>
      <c r="D1021" t="e">
        <f>VLOOKUP(J1021,'Ref2'!C:E,3,0)</f>
        <v>#N/A</v>
      </c>
      <c r="E1021">
        <v>10</v>
      </c>
      <c r="I1021" t="e">
        <f>VLOOKUP(J1021,Ref!L:M,2,0)</f>
        <v>#N/A</v>
      </c>
      <c r="J1021" t="s">
        <v>898</v>
      </c>
      <c r="K1021" t="s">
        <v>82</v>
      </c>
      <c r="L1021" t="s">
        <v>429</v>
      </c>
      <c r="M1021" t="s">
        <v>20</v>
      </c>
      <c r="N1021" t="s">
        <v>14</v>
      </c>
      <c r="R1021">
        <v>49704</v>
      </c>
      <c r="S1021">
        <v>6000</v>
      </c>
    </row>
    <row r="1022" spans="1:19" x14ac:dyDescent="0.3">
      <c r="A1022">
        <v>2020</v>
      </c>
      <c r="C1022" t="str">
        <f>IF(GETPIVOTDATA("PS % recovery",Sheet4!$B$5,"Parish Name",K1022)&gt;99.949%,"OK","No")</f>
        <v>OK</v>
      </c>
      <c r="D1022" t="e">
        <f>VLOOKUP(J1022,'Ref2'!C:E,3,0)</f>
        <v>#N/A</v>
      </c>
      <c r="E1022">
        <v>153</v>
      </c>
      <c r="I1022" t="str">
        <f>VLOOKUP(J1022,Ref!L:M,2,0)</f>
        <v>Yes</v>
      </c>
      <c r="J1022" t="s">
        <v>900</v>
      </c>
      <c r="K1022" t="s">
        <v>77</v>
      </c>
      <c r="L1022" t="s">
        <v>429</v>
      </c>
      <c r="M1022" t="s">
        <v>20</v>
      </c>
      <c r="N1022" t="s">
        <v>14</v>
      </c>
      <c r="R1022">
        <v>84212</v>
      </c>
      <c r="S1022">
        <v>84212</v>
      </c>
    </row>
    <row r="1023" spans="1:19" x14ac:dyDescent="0.3">
      <c r="A1023">
        <v>2020</v>
      </c>
      <c r="C1023" t="str">
        <f>IF(GETPIVOTDATA("PS % recovery",Sheet4!$B$5,"Parish Name",K1023)&gt;99.949%,"OK","No")</f>
        <v>OK</v>
      </c>
      <c r="D1023" t="e">
        <f>VLOOKUP(J1023,'Ref2'!C:E,3,0)</f>
        <v>#N/A</v>
      </c>
      <c r="E1023">
        <v>153</v>
      </c>
      <c r="I1023" t="e">
        <f>VLOOKUP(J1023,Ref!L:M,2,0)</f>
        <v>#N/A</v>
      </c>
      <c r="J1023" t="s">
        <v>902</v>
      </c>
      <c r="K1023" t="s">
        <v>92</v>
      </c>
      <c r="L1023" t="s">
        <v>429</v>
      </c>
      <c r="M1023" t="s">
        <v>20</v>
      </c>
      <c r="N1023" t="s">
        <v>14</v>
      </c>
      <c r="R1023">
        <v>14796</v>
      </c>
      <c r="S1023">
        <v>14796</v>
      </c>
    </row>
    <row r="1024" spans="1:19" x14ac:dyDescent="0.3">
      <c r="A1024">
        <v>2020</v>
      </c>
      <c r="C1024" t="str">
        <f>IF(GETPIVOTDATA("PS % recovery",Sheet4!$B$5,"Parish Name",K1024)&gt;99.949%,"OK","No")</f>
        <v>OK</v>
      </c>
      <c r="D1024" t="e">
        <f>VLOOKUP(J1024,'Ref2'!C:E,3,0)</f>
        <v>#N/A</v>
      </c>
      <c r="E1024">
        <v>153</v>
      </c>
      <c r="I1024" t="e">
        <f>VLOOKUP(J1024,Ref!L:M,2,0)</f>
        <v>#N/A</v>
      </c>
      <c r="J1024" t="s">
        <v>821</v>
      </c>
      <c r="K1024" t="s">
        <v>80</v>
      </c>
      <c r="L1024" t="s">
        <v>431</v>
      </c>
      <c r="M1024" t="s">
        <v>20</v>
      </c>
      <c r="N1024" t="s">
        <v>14</v>
      </c>
      <c r="R1024">
        <v>62472</v>
      </c>
      <c r="S1024">
        <v>62472</v>
      </c>
    </row>
    <row r="1025" spans="1:19" x14ac:dyDescent="0.3">
      <c r="A1025">
        <v>2020</v>
      </c>
      <c r="C1025" t="str">
        <f>IF(GETPIVOTDATA("PS % recovery",Sheet4!$B$5,"Parish Name",K1025)&gt;99.949%,"OK","No")</f>
        <v>OK</v>
      </c>
      <c r="D1025" t="e">
        <f>VLOOKUP(J1025,'Ref2'!C:E,3,0)</f>
        <v>#N/A</v>
      </c>
      <c r="E1025">
        <v>153</v>
      </c>
      <c r="I1025" t="e">
        <f>VLOOKUP(J1025,Ref!L:M,2,0)</f>
        <v>#N/A</v>
      </c>
      <c r="J1025" t="s">
        <v>905</v>
      </c>
      <c r="K1025" t="s">
        <v>83</v>
      </c>
      <c r="L1025" t="s">
        <v>425</v>
      </c>
      <c r="M1025" t="s">
        <v>20</v>
      </c>
      <c r="N1025" t="s">
        <v>14</v>
      </c>
      <c r="R1025">
        <v>19626</v>
      </c>
      <c r="S1025">
        <v>19626</v>
      </c>
    </row>
    <row r="1026" spans="1:19" x14ac:dyDescent="0.3">
      <c r="A1026">
        <v>2020</v>
      </c>
      <c r="C1026" t="str">
        <f>IF(GETPIVOTDATA("PS % recovery",Sheet4!$B$5,"Parish Name",K1026)&gt;99.949%,"OK","No")</f>
        <v>OK</v>
      </c>
      <c r="D1026" t="e">
        <f>VLOOKUP(J1026,'Ref2'!C:E,3,0)</f>
        <v>#N/A</v>
      </c>
      <c r="E1026">
        <v>330</v>
      </c>
      <c r="I1026" t="e">
        <f>VLOOKUP(J1026,Ref!L:M,2,0)</f>
        <v>#N/A</v>
      </c>
      <c r="J1026" t="s">
        <v>907</v>
      </c>
      <c r="K1026" t="s">
        <v>84</v>
      </c>
      <c r="L1026" t="s">
        <v>435</v>
      </c>
      <c r="M1026" t="s">
        <v>20</v>
      </c>
      <c r="N1026" t="s">
        <v>14</v>
      </c>
      <c r="R1026">
        <v>1619</v>
      </c>
      <c r="S1026">
        <v>1619</v>
      </c>
    </row>
    <row r="1027" spans="1:19" x14ac:dyDescent="0.3">
      <c r="A1027">
        <v>2020</v>
      </c>
      <c r="C1027" t="str">
        <f>IF(GETPIVOTDATA("PS % recovery",Sheet4!$B$5,"Parish Name",K1027)&gt;99.949%,"OK","No")</f>
        <v>OK</v>
      </c>
      <c r="D1027" t="e">
        <f>VLOOKUP(J1027,'Ref2'!C:E,3,0)</f>
        <v>#N/A</v>
      </c>
      <c r="E1027">
        <v>153</v>
      </c>
      <c r="I1027" t="e">
        <f>VLOOKUP(J1027,Ref!L:M,2,0)</f>
        <v>#N/A</v>
      </c>
      <c r="J1027" t="s">
        <v>909</v>
      </c>
      <c r="K1027" t="s">
        <v>86</v>
      </c>
      <c r="L1027" t="s">
        <v>433</v>
      </c>
      <c r="M1027" t="s">
        <v>20</v>
      </c>
      <c r="N1027" t="s">
        <v>14</v>
      </c>
      <c r="R1027">
        <v>41396</v>
      </c>
      <c r="S1027">
        <v>41396</v>
      </c>
    </row>
    <row r="1028" spans="1:19" x14ac:dyDescent="0.3">
      <c r="A1028">
        <v>2020</v>
      </c>
      <c r="C1028" t="str">
        <f>IF(GETPIVOTDATA("PS % recovery",Sheet4!$B$5,"Parish Name",K1028)&gt;99.949%,"OK","No")</f>
        <v>OK</v>
      </c>
      <c r="D1028" t="e">
        <f>VLOOKUP(J1028,'Ref2'!C:E,3,0)</f>
        <v>#N/A</v>
      </c>
      <c r="E1028">
        <v>153</v>
      </c>
      <c r="I1028" t="e">
        <f>VLOOKUP(J1028,Ref!L:M,2,0)</f>
        <v>#N/A</v>
      </c>
      <c r="J1028" t="s">
        <v>911</v>
      </c>
      <c r="K1028" t="s">
        <v>89</v>
      </c>
      <c r="L1028" t="s">
        <v>423</v>
      </c>
      <c r="M1028" t="s">
        <v>20</v>
      </c>
      <c r="N1028" t="s">
        <v>14</v>
      </c>
      <c r="R1028">
        <v>18726</v>
      </c>
      <c r="S1028">
        <v>18726</v>
      </c>
    </row>
    <row r="1029" spans="1:19" x14ac:dyDescent="0.3">
      <c r="A1029">
        <v>2020</v>
      </c>
      <c r="C1029" t="str">
        <f>IF(GETPIVOTDATA("PS % recovery",Sheet4!$B$5,"Parish Name",K1029)&gt;99.949%,"OK","No")</f>
        <v>OK</v>
      </c>
      <c r="D1029" t="e">
        <f>VLOOKUP(J1029,'Ref2'!C:E,3,0)</f>
        <v>#N/A</v>
      </c>
      <c r="E1029">
        <v>323</v>
      </c>
      <c r="I1029" t="e">
        <f>VLOOKUP(J1029,Ref!L:M,2,0)</f>
        <v>#N/A</v>
      </c>
      <c r="J1029" t="s">
        <v>913</v>
      </c>
      <c r="K1029" t="s">
        <v>90</v>
      </c>
      <c r="L1029" t="s">
        <v>435</v>
      </c>
      <c r="M1029" t="s">
        <v>20</v>
      </c>
      <c r="N1029" t="s">
        <v>14</v>
      </c>
      <c r="R1029">
        <v>49255</v>
      </c>
      <c r="S1029">
        <v>49255</v>
      </c>
    </row>
    <row r="1030" spans="1:19" x14ac:dyDescent="0.3">
      <c r="A1030">
        <v>2020</v>
      </c>
      <c r="C1030" t="str">
        <f>IF(GETPIVOTDATA("PS % recovery",Sheet4!$B$5,"Parish Name",K1030)&gt;99.949%,"OK","No")</f>
        <v>OK</v>
      </c>
      <c r="D1030" t="e">
        <f>VLOOKUP(J1030,'Ref2'!C:E,3,0)</f>
        <v>#N/A</v>
      </c>
      <c r="E1030">
        <v>329</v>
      </c>
      <c r="I1030" t="str">
        <f>VLOOKUP(J1030,Ref!L:M,2,0)</f>
        <v>Yes</v>
      </c>
      <c r="J1030" t="s">
        <v>915</v>
      </c>
      <c r="K1030" t="s">
        <v>91</v>
      </c>
      <c r="L1030" t="s">
        <v>437</v>
      </c>
      <c r="M1030" t="s">
        <v>20</v>
      </c>
      <c r="N1030" t="s">
        <v>14</v>
      </c>
      <c r="R1030">
        <v>32583</v>
      </c>
      <c r="S1030">
        <v>32583</v>
      </c>
    </row>
    <row r="1031" spans="1:19" x14ac:dyDescent="0.3">
      <c r="A1031">
        <v>2020</v>
      </c>
      <c r="C1031" t="str">
        <f>IF(GETPIVOTDATA("PS % recovery",Sheet4!$B$5,"Parish Name",K1031)&gt;99.949%,"OK","No")</f>
        <v>OK</v>
      </c>
      <c r="D1031" t="e">
        <f>VLOOKUP(J1031,'Ref2'!C:E,3,0)</f>
        <v>#N/A</v>
      </c>
      <c r="E1031">
        <v>153</v>
      </c>
      <c r="I1031" t="e">
        <f>VLOOKUP(J1031,Ref!L:M,2,0)</f>
        <v>#N/A</v>
      </c>
      <c r="J1031" t="s">
        <v>917</v>
      </c>
      <c r="K1031" t="s">
        <v>94</v>
      </c>
      <c r="L1031" t="s">
        <v>453</v>
      </c>
      <c r="M1031" t="s">
        <v>23</v>
      </c>
      <c r="N1031" t="s">
        <v>14</v>
      </c>
      <c r="R1031">
        <v>49473</v>
      </c>
      <c r="S1031">
        <v>49473</v>
      </c>
    </row>
    <row r="1032" spans="1:19" x14ac:dyDescent="0.3">
      <c r="A1032">
        <v>2020</v>
      </c>
      <c r="C1032" t="str">
        <f>IF(GETPIVOTDATA("PS % recovery",Sheet4!$B$5,"Parish Name",K1032)&gt;99.949%,"OK","No")</f>
        <v>OK</v>
      </c>
      <c r="D1032" t="str">
        <f>VLOOKUP(J1032,'Ref2'!C:E,3,0)</f>
        <v>LLF</v>
      </c>
      <c r="E1032">
        <v>153</v>
      </c>
      <c r="I1032" t="str">
        <f>VLOOKUP(J1032,Ref!L:M,2,0)</f>
        <v>Yes</v>
      </c>
      <c r="J1032" t="s">
        <v>919</v>
      </c>
      <c r="K1032" t="s">
        <v>96</v>
      </c>
      <c r="L1032" t="s">
        <v>441</v>
      </c>
      <c r="M1032" t="s">
        <v>23</v>
      </c>
      <c r="N1032" t="s">
        <v>14</v>
      </c>
      <c r="R1032">
        <v>199047</v>
      </c>
      <c r="S1032">
        <v>199047</v>
      </c>
    </row>
    <row r="1033" spans="1:19" x14ac:dyDescent="0.3">
      <c r="A1033">
        <v>2020</v>
      </c>
      <c r="C1033" t="str">
        <f>IF(GETPIVOTDATA("PS % recovery",Sheet4!$B$5,"Parish Name",K1033)&gt;99.949%,"OK","No")</f>
        <v>OK</v>
      </c>
      <c r="D1033" t="str">
        <f>VLOOKUP(J1033,'Ref2'!C:E,3,0)</f>
        <v>LLF</v>
      </c>
      <c r="E1033">
        <v>153</v>
      </c>
      <c r="I1033" t="str">
        <f>VLOOKUP(J1033,Ref!L:M,2,0)</f>
        <v>Yes</v>
      </c>
      <c r="J1033" t="s">
        <v>921</v>
      </c>
      <c r="K1033" t="s">
        <v>97</v>
      </c>
      <c r="L1033" t="s">
        <v>443</v>
      </c>
      <c r="M1033" t="s">
        <v>23</v>
      </c>
      <c r="N1033" t="s">
        <v>14</v>
      </c>
      <c r="R1033">
        <v>157150</v>
      </c>
      <c r="S1033">
        <v>157150</v>
      </c>
    </row>
    <row r="1034" spans="1:19" x14ac:dyDescent="0.3">
      <c r="A1034">
        <v>2020</v>
      </c>
      <c r="C1034" t="str">
        <f>IF(GETPIVOTDATA("PS % recovery",Sheet4!$B$5,"Parish Name",K1034)&gt;99.949%,"OK","No")</f>
        <v>No</v>
      </c>
      <c r="D1034" t="e">
        <f>VLOOKUP(J1034,'Ref2'!C:E,3,0)</f>
        <v>#N/A</v>
      </c>
      <c r="E1034">
        <v>109</v>
      </c>
      <c r="I1034" t="e">
        <f>VLOOKUP(J1034,Ref!L:M,2,0)</f>
        <v>#N/A</v>
      </c>
      <c r="J1034" t="s">
        <v>923</v>
      </c>
      <c r="K1034" t="s">
        <v>98</v>
      </c>
      <c r="L1034" t="s">
        <v>445</v>
      </c>
      <c r="M1034" t="s">
        <v>23</v>
      </c>
      <c r="N1034" t="s">
        <v>14</v>
      </c>
      <c r="R1034">
        <v>66349</v>
      </c>
      <c r="S1034">
        <v>66349</v>
      </c>
    </row>
    <row r="1035" spans="1:19" x14ac:dyDescent="0.3">
      <c r="A1035">
        <v>2020</v>
      </c>
      <c r="C1035" t="str">
        <f>IF(GETPIVOTDATA("PS % recovery",Sheet4!$B$5,"Parish Name",K1035)&gt;99.949%,"OK","No")</f>
        <v>OK</v>
      </c>
      <c r="D1035" t="e">
        <f>VLOOKUP(J1035,'Ref2'!C:E,3,0)</f>
        <v>#N/A</v>
      </c>
      <c r="E1035">
        <v>153</v>
      </c>
      <c r="I1035" t="e">
        <f>VLOOKUP(J1035,Ref!L:M,2,0)</f>
        <v>#N/A</v>
      </c>
      <c r="J1035" t="s">
        <v>925</v>
      </c>
      <c r="K1035" t="s">
        <v>99</v>
      </c>
      <c r="L1035" t="s">
        <v>447</v>
      </c>
      <c r="M1035" t="s">
        <v>23</v>
      </c>
      <c r="N1035" t="s">
        <v>14</v>
      </c>
      <c r="R1035">
        <v>67505</v>
      </c>
      <c r="S1035">
        <v>67505</v>
      </c>
    </row>
    <row r="1036" spans="1:19" x14ac:dyDescent="0.3">
      <c r="A1036">
        <v>2020</v>
      </c>
      <c r="C1036" t="str">
        <f>IF(GETPIVOTDATA("PS % recovery",Sheet4!$B$5,"Parish Name",K1036)&gt;99.949%,"OK","No")</f>
        <v>OK</v>
      </c>
      <c r="D1036" t="e">
        <f>VLOOKUP(J1036,'Ref2'!C:E,3,0)</f>
        <v>#N/A</v>
      </c>
      <c r="E1036">
        <v>153</v>
      </c>
      <c r="I1036" t="e">
        <f>VLOOKUP(J1036,Ref!L:M,2,0)</f>
        <v>#N/A</v>
      </c>
      <c r="J1036" t="s">
        <v>927</v>
      </c>
      <c r="K1036" t="s">
        <v>100</v>
      </c>
      <c r="L1036" t="s">
        <v>449</v>
      </c>
      <c r="M1036" t="s">
        <v>23</v>
      </c>
      <c r="N1036" t="s">
        <v>14</v>
      </c>
      <c r="R1036">
        <v>52387</v>
      </c>
      <c r="S1036">
        <v>52387</v>
      </c>
    </row>
    <row r="1037" spans="1:19" x14ac:dyDescent="0.3">
      <c r="A1037">
        <v>2020</v>
      </c>
      <c r="C1037" t="str">
        <f>IF(GETPIVOTDATA("PS % recovery",Sheet4!$B$5,"Parish Name",K1037)&gt;99.949%,"OK","No")</f>
        <v>OK</v>
      </c>
      <c r="D1037" t="e">
        <f>VLOOKUP(J1037,'Ref2'!C:E,3,0)</f>
        <v>#N/A</v>
      </c>
      <c r="E1037">
        <v>153</v>
      </c>
      <c r="I1037" t="e">
        <f>VLOOKUP(J1037,Ref!L:M,2,0)</f>
        <v>#N/A</v>
      </c>
      <c r="J1037" t="s">
        <v>929</v>
      </c>
      <c r="K1037" t="s">
        <v>101</v>
      </c>
      <c r="L1037" t="s">
        <v>451</v>
      </c>
      <c r="M1037" t="s">
        <v>23</v>
      </c>
      <c r="N1037" t="s">
        <v>14</v>
      </c>
      <c r="R1037">
        <v>95940</v>
      </c>
      <c r="S1037">
        <v>95940</v>
      </c>
    </row>
    <row r="1038" spans="1:19" x14ac:dyDescent="0.3">
      <c r="A1038">
        <v>2020</v>
      </c>
      <c r="C1038" t="str">
        <f>IF(GETPIVOTDATA("PS % recovery",Sheet4!$B$5,"Parish Name",K1038)&gt;99.949%,"OK","No")</f>
        <v>OK</v>
      </c>
      <c r="D1038" t="e">
        <f>VLOOKUP(J1038,'Ref2'!C:E,3,0)</f>
        <v>#N/A</v>
      </c>
      <c r="E1038">
        <v>153</v>
      </c>
      <c r="I1038" t="e">
        <f>VLOOKUP(J1038,Ref!L:M,2,0)</f>
        <v>#N/A</v>
      </c>
      <c r="J1038" t="s">
        <v>931</v>
      </c>
      <c r="K1038" t="s">
        <v>95</v>
      </c>
      <c r="L1038" t="s">
        <v>439</v>
      </c>
      <c r="M1038" t="s">
        <v>23</v>
      </c>
      <c r="N1038" t="s">
        <v>14</v>
      </c>
      <c r="R1038">
        <v>49473</v>
      </c>
      <c r="S1038">
        <v>49473</v>
      </c>
    </row>
    <row r="1039" spans="1:19" x14ac:dyDescent="0.3">
      <c r="A1039">
        <v>2020</v>
      </c>
      <c r="C1039" t="str">
        <f>IF(GETPIVOTDATA("PS % recovery",Sheet4!$B$5,"Parish Name",K1039)&gt;99.949%,"OK","No")</f>
        <v>No</v>
      </c>
      <c r="D1039" t="e">
        <f>VLOOKUP(J1039,'Ref2'!C:E,3,0)</f>
        <v>#N/A</v>
      </c>
      <c r="E1039">
        <v>88</v>
      </c>
      <c r="I1039" t="e">
        <f>VLOOKUP(J1039,Ref!L:M,2,0)</f>
        <v>#N/A</v>
      </c>
      <c r="J1039" t="s">
        <v>933</v>
      </c>
      <c r="K1039" t="s">
        <v>102</v>
      </c>
      <c r="L1039" t="s">
        <v>453</v>
      </c>
      <c r="M1039" t="s">
        <v>23</v>
      </c>
      <c r="N1039" t="s">
        <v>14</v>
      </c>
      <c r="R1039">
        <v>46236</v>
      </c>
      <c r="S1039">
        <v>44883</v>
      </c>
    </row>
    <row r="1040" spans="1:19" x14ac:dyDescent="0.3">
      <c r="A1040">
        <v>2020</v>
      </c>
      <c r="C1040" t="str">
        <f>IF(GETPIVOTDATA("PS % recovery",Sheet4!$B$5,"Parish Name",K1040)&gt;99.949%,"OK","No")</f>
        <v>OK</v>
      </c>
      <c r="D1040" t="e">
        <f>VLOOKUP(J1040,'Ref2'!C:E,3,0)</f>
        <v>#N/A</v>
      </c>
      <c r="E1040">
        <v>153</v>
      </c>
      <c r="I1040" t="e">
        <f>VLOOKUP(J1040,Ref!L:M,2,0)</f>
        <v>#N/A</v>
      </c>
      <c r="J1040" t="s">
        <v>935</v>
      </c>
      <c r="K1040" t="s">
        <v>104</v>
      </c>
      <c r="L1040" t="s">
        <v>465</v>
      </c>
      <c r="M1040" t="s">
        <v>26</v>
      </c>
      <c r="N1040" t="s">
        <v>14</v>
      </c>
      <c r="R1040">
        <v>78139</v>
      </c>
      <c r="S1040">
        <v>78139</v>
      </c>
    </row>
    <row r="1041" spans="1:19" x14ac:dyDescent="0.3">
      <c r="A1041">
        <v>2020</v>
      </c>
      <c r="C1041" t="str">
        <f>IF(GETPIVOTDATA("PS % recovery",Sheet4!$B$5,"Parish Name",K1041)&gt;99.949%,"OK","No")</f>
        <v>OK</v>
      </c>
      <c r="D1041" t="e">
        <f>VLOOKUP(J1041,'Ref2'!C:E,3,0)</f>
        <v>#N/A</v>
      </c>
      <c r="E1041">
        <v>153</v>
      </c>
      <c r="I1041" t="e">
        <f>VLOOKUP(J1041,Ref!L:M,2,0)</f>
        <v>#N/A</v>
      </c>
      <c r="J1041" t="s">
        <v>937</v>
      </c>
      <c r="K1041" t="s">
        <v>106</v>
      </c>
      <c r="L1041" t="s">
        <v>467</v>
      </c>
      <c r="M1041" t="s">
        <v>26</v>
      </c>
      <c r="N1041" t="s">
        <v>14</v>
      </c>
      <c r="R1041">
        <v>67072</v>
      </c>
      <c r="S1041">
        <v>67072</v>
      </c>
    </row>
    <row r="1042" spans="1:19" x14ac:dyDescent="0.3">
      <c r="A1042">
        <v>2020</v>
      </c>
      <c r="C1042" t="str">
        <f>IF(GETPIVOTDATA("PS % recovery",Sheet4!$B$5,"Parish Name",K1042)&gt;99.949%,"OK","No")</f>
        <v>OK</v>
      </c>
      <c r="D1042" t="e">
        <f>VLOOKUP(J1042,'Ref2'!C:E,3,0)</f>
        <v>#N/A</v>
      </c>
      <c r="E1042">
        <v>153</v>
      </c>
      <c r="I1042" t="e">
        <f>VLOOKUP(J1042,Ref!L:M,2,0)</f>
        <v>#N/A</v>
      </c>
      <c r="J1042" t="s">
        <v>939</v>
      </c>
      <c r="K1042" t="s">
        <v>108</v>
      </c>
      <c r="L1042" t="s">
        <v>469</v>
      </c>
      <c r="M1042" t="s">
        <v>26</v>
      </c>
      <c r="N1042" t="s">
        <v>14</v>
      </c>
      <c r="R1042">
        <v>63259</v>
      </c>
      <c r="S1042">
        <v>63259</v>
      </c>
    </row>
    <row r="1043" spans="1:19" x14ac:dyDescent="0.3">
      <c r="A1043">
        <v>2020</v>
      </c>
      <c r="C1043" t="str">
        <f>IF(GETPIVOTDATA("PS % recovery",Sheet4!$B$5,"Parish Name",K1043)&gt;99.949%,"OK","No")</f>
        <v>OK</v>
      </c>
      <c r="D1043" t="e">
        <f>VLOOKUP(J1043,'Ref2'!C:E,3,0)</f>
        <v>#N/A</v>
      </c>
      <c r="E1043">
        <v>153</v>
      </c>
      <c r="I1043" t="e">
        <f>VLOOKUP(J1043,Ref!L:M,2,0)</f>
        <v>#N/A</v>
      </c>
      <c r="J1043" t="s">
        <v>941</v>
      </c>
      <c r="K1043" t="s">
        <v>110</v>
      </c>
      <c r="L1043" t="s">
        <v>471</v>
      </c>
      <c r="M1043" t="s">
        <v>26</v>
      </c>
      <c r="N1043" t="s">
        <v>14</v>
      </c>
      <c r="R1043">
        <v>77280</v>
      </c>
      <c r="S1043">
        <v>77280</v>
      </c>
    </row>
    <row r="1044" spans="1:19" x14ac:dyDescent="0.3">
      <c r="A1044">
        <v>2020</v>
      </c>
      <c r="C1044" t="str">
        <f>IF(GETPIVOTDATA("PS % recovery",Sheet4!$B$5,"Parish Name",K1044)&gt;99.949%,"OK","No")</f>
        <v>OK</v>
      </c>
      <c r="D1044" t="e">
        <f>VLOOKUP(J1044,'Ref2'!C:E,3,0)</f>
        <v>#N/A</v>
      </c>
      <c r="E1044">
        <v>153</v>
      </c>
      <c r="I1044" t="str">
        <f>VLOOKUP(J1044,Ref!L:M,2,0)</f>
        <v>Yes</v>
      </c>
      <c r="J1044" t="s">
        <v>943</v>
      </c>
      <c r="K1044" t="s">
        <v>112</v>
      </c>
      <c r="L1044" t="s">
        <v>473</v>
      </c>
      <c r="M1044" t="s">
        <v>26</v>
      </c>
      <c r="N1044" t="s">
        <v>14</v>
      </c>
      <c r="R1044">
        <v>170133</v>
      </c>
      <c r="S1044">
        <v>170133</v>
      </c>
    </row>
    <row r="1045" spans="1:19" x14ac:dyDescent="0.3">
      <c r="A1045">
        <v>2020</v>
      </c>
      <c r="C1045" t="str">
        <f>IF(GETPIVOTDATA("PS % recovery",Sheet4!$B$5,"Parish Name",K1045)&gt;99.949%,"OK","No")</f>
        <v>No</v>
      </c>
      <c r="D1045" t="e">
        <f>VLOOKUP(J1045,'Ref2'!C:E,3,0)</f>
        <v>#N/A</v>
      </c>
      <c r="E1045">
        <v>138</v>
      </c>
      <c r="I1045" t="e">
        <f>VLOOKUP(J1045,Ref!L:M,2,0)</f>
        <v>#N/A</v>
      </c>
      <c r="J1045" t="s">
        <v>945</v>
      </c>
      <c r="K1045" t="s">
        <v>114</v>
      </c>
      <c r="L1045" t="s">
        <v>475</v>
      </c>
      <c r="M1045" t="s">
        <v>26</v>
      </c>
      <c r="N1045" t="s">
        <v>14</v>
      </c>
      <c r="R1045">
        <v>105311</v>
      </c>
      <c r="S1045">
        <v>105311</v>
      </c>
    </row>
    <row r="1046" spans="1:19" x14ac:dyDescent="0.3">
      <c r="A1046">
        <v>2020</v>
      </c>
      <c r="C1046" t="str">
        <f>IF(GETPIVOTDATA("PS % recovery",Sheet4!$B$5,"Parish Name",K1046)&gt;99.949%,"OK","No")</f>
        <v>OK</v>
      </c>
      <c r="D1046" t="e">
        <f>VLOOKUP(J1046,'Ref2'!C:E,3,0)</f>
        <v>#N/A</v>
      </c>
      <c r="E1046">
        <v>153</v>
      </c>
      <c r="I1046" t="e">
        <f>VLOOKUP(J1046,Ref!L:M,2,0)</f>
        <v>#N/A</v>
      </c>
      <c r="J1046" t="s">
        <v>947</v>
      </c>
      <c r="K1046" t="s">
        <v>116</v>
      </c>
      <c r="L1046" t="s">
        <v>477</v>
      </c>
      <c r="M1046" t="s">
        <v>26</v>
      </c>
      <c r="N1046" t="s">
        <v>14</v>
      </c>
      <c r="R1046">
        <v>57743</v>
      </c>
      <c r="S1046">
        <v>57743</v>
      </c>
    </row>
    <row r="1047" spans="1:19" x14ac:dyDescent="0.3">
      <c r="A1047">
        <v>2020</v>
      </c>
      <c r="C1047" t="str">
        <f>IF(GETPIVOTDATA("PS % recovery",Sheet4!$B$5,"Parish Name",K1047)&gt;99.949%,"OK","No")</f>
        <v>OK</v>
      </c>
      <c r="D1047" t="e">
        <f>VLOOKUP(J1047,'Ref2'!C:E,3,0)</f>
        <v>#N/A</v>
      </c>
      <c r="E1047">
        <v>153</v>
      </c>
      <c r="I1047" t="e">
        <f>VLOOKUP(J1047,Ref!L:M,2,0)</f>
        <v>#N/A</v>
      </c>
      <c r="J1047" t="s">
        <v>949</v>
      </c>
      <c r="K1047" t="s">
        <v>118</v>
      </c>
      <c r="L1047" t="s">
        <v>479</v>
      </c>
      <c r="M1047" t="s">
        <v>26</v>
      </c>
      <c r="N1047" t="s">
        <v>14</v>
      </c>
      <c r="R1047">
        <v>80967</v>
      </c>
      <c r="S1047">
        <v>80967</v>
      </c>
    </row>
    <row r="1048" spans="1:19" x14ac:dyDescent="0.3">
      <c r="A1048">
        <v>2020</v>
      </c>
      <c r="C1048" t="str">
        <f>IF(GETPIVOTDATA("PS % recovery",Sheet4!$B$5,"Parish Name",K1048)&gt;99.949%,"OK","No")</f>
        <v>OK</v>
      </c>
      <c r="D1048" t="e">
        <f>VLOOKUP(J1048,'Ref2'!C:E,3,0)</f>
        <v>#N/A</v>
      </c>
      <c r="E1048">
        <v>153</v>
      </c>
      <c r="I1048" t="e">
        <f>VLOOKUP(J1048,Ref!L:M,2,0)</f>
        <v>#N/A</v>
      </c>
      <c r="J1048" t="s">
        <v>951</v>
      </c>
      <c r="K1048" t="s">
        <v>105</v>
      </c>
      <c r="L1048" t="s">
        <v>455</v>
      </c>
      <c r="M1048" t="s">
        <v>26</v>
      </c>
      <c r="N1048" t="s">
        <v>14</v>
      </c>
      <c r="R1048">
        <v>55021</v>
      </c>
      <c r="S1048">
        <v>55021</v>
      </c>
    </row>
    <row r="1049" spans="1:19" x14ac:dyDescent="0.3">
      <c r="A1049">
        <v>2020</v>
      </c>
      <c r="C1049" t="str">
        <f>IF(GETPIVOTDATA("PS % recovery",Sheet4!$B$5,"Parish Name",K1049)&gt;99.949%,"OK","No")</f>
        <v>OK</v>
      </c>
      <c r="D1049" t="e">
        <f>VLOOKUP(J1049,'Ref2'!C:E,3,0)</f>
        <v>#N/A</v>
      </c>
      <c r="E1049">
        <v>153</v>
      </c>
      <c r="I1049" t="e">
        <f>VLOOKUP(J1049,Ref!L:M,2,0)</f>
        <v>#N/A</v>
      </c>
      <c r="J1049" t="s">
        <v>953</v>
      </c>
      <c r="K1049" t="s">
        <v>107</v>
      </c>
      <c r="L1049" t="s">
        <v>457</v>
      </c>
      <c r="M1049" t="s">
        <v>26</v>
      </c>
      <c r="N1049" t="s">
        <v>14</v>
      </c>
      <c r="R1049">
        <v>57102</v>
      </c>
      <c r="S1049">
        <v>57102</v>
      </c>
    </row>
    <row r="1050" spans="1:19" x14ac:dyDescent="0.3">
      <c r="A1050">
        <v>2020</v>
      </c>
      <c r="C1050" t="str">
        <f>IF(GETPIVOTDATA("PS % recovery",Sheet4!$B$5,"Parish Name",K1050)&gt;99.949%,"OK","No")</f>
        <v>OK</v>
      </c>
      <c r="D1050" t="e">
        <f>VLOOKUP(J1050,'Ref2'!C:E,3,0)</f>
        <v>#N/A</v>
      </c>
      <c r="E1050">
        <v>153</v>
      </c>
      <c r="I1050" t="e">
        <f>VLOOKUP(J1050,Ref!L:M,2,0)</f>
        <v>#N/A</v>
      </c>
      <c r="J1050" t="s">
        <v>955</v>
      </c>
      <c r="K1050" t="s">
        <v>109</v>
      </c>
      <c r="L1050" t="s">
        <v>459</v>
      </c>
      <c r="M1050" t="s">
        <v>26</v>
      </c>
      <c r="N1050" t="s">
        <v>14</v>
      </c>
      <c r="R1050">
        <v>66580</v>
      </c>
      <c r="S1050">
        <v>66580</v>
      </c>
    </row>
    <row r="1051" spans="1:19" x14ac:dyDescent="0.3">
      <c r="A1051">
        <v>2020</v>
      </c>
      <c r="C1051" t="str">
        <f>IF(GETPIVOTDATA("PS % recovery",Sheet4!$B$5,"Parish Name",K1051)&gt;99.949%,"OK","No")</f>
        <v>No</v>
      </c>
      <c r="D1051" t="e">
        <f>VLOOKUP(J1051,'Ref2'!C:E,3,0)</f>
        <v>#N/A</v>
      </c>
      <c r="E1051">
        <v>75</v>
      </c>
      <c r="I1051" t="e">
        <f>VLOOKUP(J1051,Ref!L:M,2,0)</f>
        <v>#N/A</v>
      </c>
      <c r="J1051" t="s">
        <v>824</v>
      </c>
      <c r="K1051" t="s">
        <v>113</v>
      </c>
      <c r="L1051" t="s">
        <v>463</v>
      </c>
      <c r="M1051" t="s">
        <v>26</v>
      </c>
      <c r="N1051" t="s">
        <v>14</v>
      </c>
      <c r="R1051">
        <v>55946</v>
      </c>
      <c r="S1051">
        <v>43000</v>
      </c>
    </row>
    <row r="1052" spans="1:19" x14ac:dyDescent="0.3">
      <c r="A1052">
        <v>2020</v>
      </c>
      <c r="C1052" t="str">
        <f>IF(GETPIVOTDATA("PS % recovery",Sheet4!$B$5,"Parish Name",K1052)&gt;99.949%,"OK","No")</f>
        <v>OK</v>
      </c>
      <c r="D1052" t="e">
        <f>VLOOKUP(J1052,'Ref2'!C:E,3,0)</f>
        <v>#N/A</v>
      </c>
      <c r="E1052">
        <v>153</v>
      </c>
      <c r="I1052" t="e">
        <f>VLOOKUP(J1052,Ref!L:M,2,0)</f>
        <v>#N/A</v>
      </c>
      <c r="J1052" t="s">
        <v>958</v>
      </c>
      <c r="K1052" t="s">
        <v>111</v>
      </c>
      <c r="L1052" t="s">
        <v>461</v>
      </c>
      <c r="M1052" t="s">
        <v>26</v>
      </c>
      <c r="N1052" t="s">
        <v>14</v>
      </c>
      <c r="R1052">
        <v>57593</v>
      </c>
      <c r="S1052">
        <v>57593</v>
      </c>
    </row>
    <row r="1053" spans="1:19" x14ac:dyDescent="0.3">
      <c r="A1053">
        <v>2020</v>
      </c>
      <c r="C1053" t="str">
        <f>IF(GETPIVOTDATA("PS % recovery",Sheet4!$B$5,"Parish Name",K1053)&gt;99.949%,"OK","No")</f>
        <v>OK</v>
      </c>
      <c r="D1053" t="e">
        <f>VLOOKUP(J1053,'Ref2'!C:E,3,0)</f>
        <v>#N/A</v>
      </c>
      <c r="E1053">
        <v>153</v>
      </c>
      <c r="I1053" t="e">
        <f>VLOOKUP(J1053,Ref!L:M,2,0)</f>
        <v>#N/A</v>
      </c>
      <c r="J1053" t="s">
        <v>960</v>
      </c>
      <c r="K1053" t="s">
        <v>115</v>
      </c>
      <c r="L1053" t="s">
        <v>455</v>
      </c>
      <c r="M1053" t="s">
        <v>26</v>
      </c>
      <c r="N1053" t="s">
        <v>14</v>
      </c>
      <c r="R1053">
        <v>126405</v>
      </c>
      <c r="S1053">
        <v>126405</v>
      </c>
    </row>
    <row r="1054" spans="1:19" x14ac:dyDescent="0.3">
      <c r="A1054">
        <v>2020</v>
      </c>
      <c r="C1054" t="str">
        <f>IF(GETPIVOTDATA("PS % recovery",Sheet4!$B$5,"Parish Name",K1054)&gt;99.949%,"OK","No")</f>
        <v>No</v>
      </c>
      <c r="D1054" t="e">
        <f>VLOOKUP(J1054,'Ref2'!C:E,3,0)</f>
        <v>#N/A</v>
      </c>
      <c r="E1054">
        <v>74</v>
      </c>
      <c r="I1054" t="e">
        <f>VLOOKUP(J1054,Ref!L:M,2,0)</f>
        <v>#N/A</v>
      </c>
      <c r="J1054" t="s">
        <v>962</v>
      </c>
      <c r="K1054" t="s">
        <v>117</v>
      </c>
      <c r="L1054" t="s">
        <v>455</v>
      </c>
      <c r="M1054" t="s">
        <v>26</v>
      </c>
      <c r="N1054" t="s">
        <v>14</v>
      </c>
      <c r="R1054">
        <v>38191</v>
      </c>
      <c r="S1054">
        <v>22749</v>
      </c>
    </row>
    <row r="1055" spans="1:19" x14ac:dyDescent="0.3">
      <c r="A1055">
        <v>2020</v>
      </c>
      <c r="C1055" t="str">
        <f>IF(GETPIVOTDATA("PS % recovery",Sheet4!$B$5,"Parish Name",K1055)&gt;99.949%,"OK","No")</f>
        <v>OK</v>
      </c>
      <c r="D1055" t="e">
        <f>VLOOKUP(J1055,'Ref2'!C:E,3,0)</f>
        <v>#N/A</v>
      </c>
      <c r="E1055">
        <v>153</v>
      </c>
      <c r="I1055" t="e">
        <f>VLOOKUP(J1055,Ref!L:M,2,0)</f>
        <v>#N/A</v>
      </c>
      <c r="J1055" t="s">
        <v>964</v>
      </c>
      <c r="K1055" t="s">
        <v>120</v>
      </c>
      <c r="L1055" t="s">
        <v>481</v>
      </c>
      <c r="M1055" t="s">
        <v>29</v>
      </c>
      <c r="N1055" t="s">
        <v>14</v>
      </c>
      <c r="R1055">
        <v>101489</v>
      </c>
      <c r="S1055">
        <v>101489</v>
      </c>
    </row>
    <row r="1056" spans="1:19" x14ac:dyDescent="0.3">
      <c r="A1056">
        <v>2020</v>
      </c>
      <c r="C1056" t="str">
        <f>IF(GETPIVOTDATA("PS % recovery",Sheet4!$B$5,"Parish Name",K1056)&gt;99.949%,"OK","No")</f>
        <v>OK</v>
      </c>
      <c r="D1056" t="e">
        <f>VLOOKUP(J1056,'Ref2'!C:E,3,0)</f>
        <v>#N/A</v>
      </c>
      <c r="E1056">
        <v>153</v>
      </c>
      <c r="I1056" t="e">
        <f>VLOOKUP(J1056,Ref!L:M,2,0)</f>
        <v>#N/A</v>
      </c>
      <c r="J1056" t="s">
        <v>966</v>
      </c>
      <c r="K1056" t="s">
        <v>121</v>
      </c>
      <c r="L1056" t="s">
        <v>487</v>
      </c>
      <c r="M1056" t="s">
        <v>29</v>
      </c>
      <c r="N1056" t="s">
        <v>14</v>
      </c>
      <c r="R1056">
        <v>40634</v>
      </c>
      <c r="S1056">
        <v>40634</v>
      </c>
    </row>
    <row r="1057" spans="1:19" x14ac:dyDescent="0.3">
      <c r="A1057">
        <v>2020</v>
      </c>
      <c r="C1057" t="str">
        <f>IF(GETPIVOTDATA("PS % recovery",Sheet4!$B$5,"Parish Name",K1057)&gt;99.949%,"OK","No")</f>
        <v>No</v>
      </c>
      <c r="D1057" t="e">
        <f>VLOOKUP(J1057,'Ref2'!C:E,3,0)</f>
        <v>#N/A</v>
      </c>
      <c r="E1057">
        <v>112</v>
      </c>
      <c r="I1057" t="e">
        <f>VLOOKUP(J1057,Ref!L:M,2,0)</f>
        <v>#N/A</v>
      </c>
      <c r="J1057" t="s">
        <v>968</v>
      </c>
      <c r="K1057" t="s">
        <v>123</v>
      </c>
      <c r="L1057" t="s">
        <v>489</v>
      </c>
      <c r="M1057" t="s">
        <v>29</v>
      </c>
      <c r="N1057" t="s">
        <v>14</v>
      </c>
      <c r="R1057">
        <v>43172</v>
      </c>
      <c r="S1057">
        <v>43172</v>
      </c>
    </row>
    <row r="1058" spans="1:19" x14ac:dyDescent="0.3">
      <c r="A1058">
        <v>2020</v>
      </c>
      <c r="C1058" t="str">
        <f>IF(GETPIVOTDATA("PS % recovery",Sheet4!$B$5,"Parish Name",K1058)&gt;99.949%,"OK","No")</f>
        <v>OK</v>
      </c>
      <c r="D1058" t="e">
        <f>VLOOKUP(J1058,'Ref2'!C:E,3,0)</f>
        <v>#N/A</v>
      </c>
      <c r="E1058">
        <v>153</v>
      </c>
      <c r="I1058" t="e">
        <f>VLOOKUP(J1058,Ref!L:M,2,0)</f>
        <v>#N/A</v>
      </c>
      <c r="J1058" t="s">
        <v>970</v>
      </c>
      <c r="K1058" t="s">
        <v>125</v>
      </c>
      <c r="L1058" t="s">
        <v>493</v>
      </c>
      <c r="M1058" t="s">
        <v>29</v>
      </c>
      <c r="N1058" t="s">
        <v>14</v>
      </c>
      <c r="R1058">
        <v>25767</v>
      </c>
      <c r="S1058">
        <v>25767</v>
      </c>
    </row>
    <row r="1059" spans="1:19" x14ac:dyDescent="0.3">
      <c r="A1059">
        <v>2020</v>
      </c>
      <c r="C1059" t="str">
        <f>IF(GETPIVOTDATA("PS % recovery",Sheet4!$B$5,"Parish Name",K1059)&gt;99.949%,"OK","No")</f>
        <v>OK</v>
      </c>
      <c r="D1059" t="e">
        <f>VLOOKUP(J1059,'Ref2'!C:E,3,0)</f>
        <v>#N/A</v>
      </c>
      <c r="E1059">
        <v>153</v>
      </c>
      <c r="I1059" t="e">
        <f>VLOOKUP(J1059,Ref!L:M,2,0)</f>
        <v>#N/A</v>
      </c>
      <c r="J1059" t="s">
        <v>972</v>
      </c>
      <c r="K1059" t="s">
        <v>126</v>
      </c>
      <c r="L1059" t="s">
        <v>491</v>
      </c>
      <c r="M1059" t="s">
        <v>29</v>
      </c>
      <c r="N1059" t="s">
        <v>14</v>
      </c>
      <c r="R1059">
        <v>44685</v>
      </c>
      <c r="S1059">
        <v>44685</v>
      </c>
    </row>
    <row r="1060" spans="1:19" x14ac:dyDescent="0.3">
      <c r="A1060">
        <v>2020</v>
      </c>
      <c r="C1060" t="str">
        <f>IF(GETPIVOTDATA("PS % recovery",Sheet4!$B$5,"Parish Name",K1060)&gt;99.949%,"OK","No")</f>
        <v>No</v>
      </c>
      <c r="D1060" t="e">
        <f>VLOOKUP(J1060,'Ref2'!C:E,3,0)</f>
        <v>#N/A</v>
      </c>
      <c r="E1060">
        <v>69</v>
      </c>
      <c r="I1060" t="str">
        <f>VLOOKUP(J1060,Ref!L:M,2,0)</f>
        <v>Yes</v>
      </c>
      <c r="J1060" t="s">
        <v>974</v>
      </c>
      <c r="K1060" t="s">
        <v>127</v>
      </c>
      <c r="L1060" t="s">
        <v>497</v>
      </c>
      <c r="M1060" t="s">
        <v>29</v>
      </c>
      <c r="N1060" t="s">
        <v>14</v>
      </c>
      <c r="R1060">
        <v>53172</v>
      </c>
      <c r="S1060">
        <v>50173</v>
      </c>
    </row>
    <row r="1061" spans="1:19" x14ac:dyDescent="0.3">
      <c r="A1061">
        <v>2020</v>
      </c>
      <c r="C1061" t="str">
        <f>IF(GETPIVOTDATA("PS % recovery",Sheet4!$B$5,"Parish Name",K1061)&gt;99.949%,"OK","No")</f>
        <v>OK</v>
      </c>
      <c r="D1061" t="e">
        <f>VLOOKUP(J1061,'Ref2'!C:E,3,0)</f>
        <v>#N/A</v>
      </c>
      <c r="E1061">
        <v>153</v>
      </c>
      <c r="I1061" t="e">
        <f>VLOOKUP(J1061,Ref!L:M,2,0)</f>
        <v>#N/A</v>
      </c>
      <c r="J1061" t="s">
        <v>976</v>
      </c>
      <c r="K1061" t="s">
        <v>128</v>
      </c>
      <c r="L1061" t="s">
        <v>499</v>
      </c>
      <c r="M1061" t="s">
        <v>29</v>
      </c>
      <c r="N1061" t="s">
        <v>14</v>
      </c>
      <c r="R1061">
        <v>34677</v>
      </c>
      <c r="S1061">
        <v>34677</v>
      </c>
    </row>
    <row r="1062" spans="1:19" x14ac:dyDescent="0.3">
      <c r="A1062">
        <v>2020</v>
      </c>
      <c r="C1062" t="str">
        <f>IF(GETPIVOTDATA("PS % recovery",Sheet4!$B$5,"Parish Name",K1062)&gt;99.949%,"OK","No")</f>
        <v>No</v>
      </c>
      <c r="D1062" t="e">
        <f>VLOOKUP(J1062,'Ref2'!C:E,3,0)</f>
        <v>#N/A</v>
      </c>
      <c r="E1062">
        <v>131</v>
      </c>
      <c r="I1062" t="str">
        <f>VLOOKUP(J1062,Ref!L:M,2,0)</f>
        <v>Yes</v>
      </c>
      <c r="J1062" t="s">
        <v>825</v>
      </c>
      <c r="K1062" t="s">
        <v>129</v>
      </c>
      <c r="L1062" t="s">
        <v>501</v>
      </c>
      <c r="M1062" t="s">
        <v>29</v>
      </c>
      <c r="N1062" t="s">
        <v>14</v>
      </c>
      <c r="R1062">
        <v>29059</v>
      </c>
      <c r="S1062">
        <v>29059</v>
      </c>
    </row>
    <row r="1063" spans="1:19" x14ac:dyDescent="0.3">
      <c r="A1063">
        <v>2020</v>
      </c>
      <c r="C1063" t="str">
        <f>IF(GETPIVOTDATA("PS % recovery",Sheet4!$B$5,"Parish Name",K1063)&gt;99.949%,"OK","No")</f>
        <v>OK</v>
      </c>
      <c r="D1063" t="e">
        <f>VLOOKUP(J1063,'Ref2'!C:E,3,0)</f>
        <v>#N/A</v>
      </c>
      <c r="E1063">
        <v>153</v>
      </c>
      <c r="I1063" t="e">
        <f>VLOOKUP(J1063,Ref!L:M,2,0)</f>
        <v>#N/A</v>
      </c>
      <c r="J1063" t="s">
        <v>979</v>
      </c>
      <c r="K1063" t="s">
        <v>131</v>
      </c>
      <c r="L1063" t="s">
        <v>503</v>
      </c>
      <c r="M1063" t="s">
        <v>29</v>
      </c>
      <c r="N1063" t="s">
        <v>14</v>
      </c>
      <c r="R1063">
        <v>117019</v>
      </c>
      <c r="S1063">
        <v>117019</v>
      </c>
    </row>
    <row r="1064" spans="1:19" x14ac:dyDescent="0.3">
      <c r="A1064">
        <v>2020</v>
      </c>
      <c r="C1064" t="str">
        <f>IF(GETPIVOTDATA("PS % recovery",Sheet4!$B$5,"Parish Name",K1064)&gt;99.949%,"OK","No")</f>
        <v>OK</v>
      </c>
      <c r="D1064" t="e">
        <f>VLOOKUP(J1064,'Ref2'!C:E,3,0)</f>
        <v>#N/A</v>
      </c>
      <c r="E1064">
        <v>153</v>
      </c>
      <c r="I1064" t="e">
        <f>VLOOKUP(J1064,Ref!L:M,2,0)</f>
        <v>#N/A</v>
      </c>
      <c r="J1064" t="s">
        <v>981</v>
      </c>
      <c r="K1064" t="s">
        <v>130</v>
      </c>
      <c r="L1064" t="s">
        <v>495</v>
      </c>
      <c r="M1064" t="s">
        <v>29</v>
      </c>
      <c r="N1064" t="s">
        <v>14</v>
      </c>
      <c r="R1064">
        <v>101379</v>
      </c>
      <c r="S1064">
        <v>101379</v>
      </c>
    </row>
    <row r="1065" spans="1:19" x14ac:dyDescent="0.3">
      <c r="A1065">
        <v>2020</v>
      </c>
      <c r="C1065" t="str">
        <f>IF(GETPIVOTDATA("PS % recovery",Sheet4!$B$5,"Parish Name",K1065)&gt;99.949%,"OK","No")</f>
        <v>OK</v>
      </c>
      <c r="D1065" t="e">
        <f>VLOOKUP(J1065,'Ref2'!C:E,3,0)</f>
        <v>#N/A</v>
      </c>
      <c r="E1065">
        <v>153</v>
      </c>
      <c r="I1065" t="e">
        <f>VLOOKUP(J1065,Ref!L:M,2,0)</f>
        <v>#N/A</v>
      </c>
      <c r="J1065" t="s">
        <v>983</v>
      </c>
      <c r="K1065" t="s">
        <v>132</v>
      </c>
      <c r="L1065" t="s">
        <v>505</v>
      </c>
      <c r="M1065" t="s">
        <v>29</v>
      </c>
      <c r="N1065" t="s">
        <v>14</v>
      </c>
      <c r="R1065">
        <v>53130</v>
      </c>
      <c r="S1065">
        <v>53130</v>
      </c>
    </row>
    <row r="1066" spans="1:19" x14ac:dyDescent="0.3">
      <c r="A1066">
        <v>2020</v>
      </c>
      <c r="C1066" t="str">
        <f>IF(GETPIVOTDATA("PS % recovery",Sheet4!$B$5,"Parish Name",K1066)&gt;99.949%,"OK","No")</f>
        <v>No</v>
      </c>
      <c r="D1066" t="e">
        <f>VLOOKUP(J1066,'Ref2'!C:E,3,0)</f>
        <v>#N/A</v>
      </c>
      <c r="E1066">
        <v>129</v>
      </c>
      <c r="I1066" t="str">
        <f>VLOOKUP(J1066,Ref!L:M,2,0)</f>
        <v>Yes</v>
      </c>
      <c r="J1066" t="s">
        <v>985</v>
      </c>
      <c r="K1066" t="s">
        <v>133</v>
      </c>
      <c r="L1066" t="s">
        <v>507</v>
      </c>
      <c r="M1066" t="s">
        <v>29</v>
      </c>
      <c r="N1066" t="s">
        <v>14</v>
      </c>
      <c r="R1066">
        <v>41075</v>
      </c>
      <c r="S1066">
        <v>33820</v>
      </c>
    </row>
    <row r="1067" spans="1:19" x14ac:dyDescent="0.3">
      <c r="A1067">
        <v>2020</v>
      </c>
      <c r="C1067" t="str">
        <f>IF(GETPIVOTDATA("PS % recovery",Sheet4!$B$5,"Parish Name",K1067)&gt;99.949%,"OK","No")</f>
        <v>OK</v>
      </c>
      <c r="D1067" t="e">
        <f>VLOOKUP(J1067,'Ref2'!C:E,3,0)</f>
        <v>#N/A</v>
      </c>
      <c r="E1067">
        <v>321</v>
      </c>
      <c r="I1067" t="e">
        <f>VLOOKUP(J1067,Ref!L:M,2,0)</f>
        <v>#N/A</v>
      </c>
      <c r="J1067" t="s">
        <v>987</v>
      </c>
      <c r="K1067" t="s">
        <v>122</v>
      </c>
      <c r="L1067" t="s">
        <v>483</v>
      </c>
      <c r="M1067" t="s">
        <v>29</v>
      </c>
      <c r="N1067" t="s">
        <v>14</v>
      </c>
      <c r="R1067">
        <v>124338</v>
      </c>
      <c r="S1067">
        <v>124338</v>
      </c>
    </row>
    <row r="1068" spans="1:19" x14ac:dyDescent="0.3">
      <c r="A1068">
        <v>2020</v>
      </c>
      <c r="C1068" t="str">
        <f>IF(GETPIVOTDATA("PS % recovery",Sheet4!$B$5,"Parish Name",K1068)&gt;99.949%,"OK","No")</f>
        <v>No</v>
      </c>
      <c r="D1068" t="e">
        <f>VLOOKUP(J1068,'Ref2'!C:E,3,0)</f>
        <v>#N/A</v>
      </c>
      <c r="E1068">
        <v>85</v>
      </c>
      <c r="I1068" t="e">
        <f>VLOOKUP(J1068,Ref!L:M,2,0)</f>
        <v>#N/A</v>
      </c>
      <c r="J1068" t="s">
        <v>989</v>
      </c>
      <c r="K1068" t="s">
        <v>124</v>
      </c>
      <c r="L1068" t="s">
        <v>485</v>
      </c>
      <c r="M1068" t="s">
        <v>29</v>
      </c>
      <c r="N1068" t="s">
        <v>14</v>
      </c>
      <c r="R1068">
        <v>53634</v>
      </c>
      <c r="S1068">
        <v>38634</v>
      </c>
    </row>
    <row r="1069" spans="1:19" x14ac:dyDescent="0.3">
      <c r="A1069">
        <v>2020</v>
      </c>
      <c r="C1069" t="str">
        <f>IF(GETPIVOTDATA("PS % recovery",Sheet4!$B$5,"Parish Name",K1069)&gt;99.949%,"OK","No")</f>
        <v>No</v>
      </c>
      <c r="D1069" t="e">
        <f>VLOOKUP(J1069,'Ref2'!C:E,3,0)</f>
        <v>#N/A</v>
      </c>
      <c r="E1069">
        <v>12</v>
      </c>
      <c r="I1069" t="e">
        <f>VLOOKUP(J1069,Ref!L:M,2,0)</f>
        <v>#N/A</v>
      </c>
      <c r="J1069" t="s">
        <v>826</v>
      </c>
      <c r="K1069" t="s">
        <v>135</v>
      </c>
      <c r="L1069" t="s">
        <v>515</v>
      </c>
      <c r="M1069" t="s">
        <v>32</v>
      </c>
      <c r="N1069" t="s">
        <v>14</v>
      </c>
      <c r="R1069">
        <v>5436</v>
      </c>
      <c r="S1069">
        <v>1210</v>
      </c>
    </row>
    <row r="1070" spans="1:19" x14ac:dyDescent="0.3">
      <c r="A1070">
        <v>2020</v>
      </c>
      <c r="C1070" t="str">
        <f>IF(GETPIVOTDATA("PS % recovery",Sheet4!$B$5,"Parish Name",K1070)&gt;99.949%,"OK","No")</f>
        <v>OK</v>
      </c>
      <c r="D1070" t="e">
        <f>VLOOKUP(J1070,'Ref2'!C:E,3,0)</f>
        <v>#N/A</v>
      </c>
      <c r="E1070">
        <v>153</v>
      </c>
      <c r="I1070" t="e">
        <f>VLOOKUP(J1070,Ref!L:M,2,0)</f>
        <v>#N/A</v>
      </c>
      <c r="J1070" t="s">
        <v>828</v>
      </c>
      <c r="K1070" t="s">
        <v>136</v>
      </c>
      <c r="L1070" t="s">
        <v>515</v>
      </c>
      <c r="M1070" t="s">
        <v>32</v>
      </c>
      <c r="N1070" t="s">
        <v>14</v>
      </c>
      <c r="R1070">
        <v>39633</v>
      </c>
      <c r="S1070">
        <v>39633</v>
      </c>
    </row>
    <row r="1071" spans="1:19" x14ac:dyDescent="0.3">
      <c r="A1071">
        <v>2020</v>
      </c>
      <c r="C1071" t="str">
        <f>IF(GETPIVOTDATA("PS % recovery",Sheet4!$B$5,"Parish Name",K1071)&gt;99.949%,"OK","No")</f>
        <v>No</v>
      </c>
      <c r="D1071" t="e">
        <f>VLOOKUP(J1071,'Ref2'!C:E,3,0)</f>
        <v>#N/A</v>
      </c>
      <c r="E1071">
        <v>117</v>
      </c>
      <c r="I1071" t="e">
        <f>VLOOKUP(J1071,Ref!L:M,2,0)</f>
        <v>#N/A</v>
      </c>
      <c r="J1071" t="s">
        <v>993</v>
      </c>
      <c r="K1071" t="s">
        <v>137</v>
      </c>
      <c r="L1071" t="s">
        <v>509</v>
      </c>
      <c r="M1071" t="s">
        <v>32</v>
      </c>
      <c r="N1071" t="s">
        <v>14</v>
      </c>
      <c r="R1071">
        <v>34868</v>
      </c>
      <c r="S1071">
        <v>32868</v>
      </c>
    </row>
    <row r="1072" spans="1:19" x14ac:dyDescent="0.3">
      <c r="A1072">
        <v>2020</v>
      </c>
      <c r="C1072" t="str">
        <f>IF(GETPIVOTDATA("PS % recovery",Sheet4!$B$5,"Parish Name",K1072)&gt;99.949%,"OK","No")</f>
        <v>OK</v>
      </c>
      <c r="D1072" t="e">
        <f>VLOOKUP(J1072,'Ref2'!C:E,3,0)</f>
        <v>#N/A</v>
      </c>
      <c r="E1072">
        <v>153</v>
      </c>
      <c r="I1072" t="e">
        <f>VLOOKUP(J1072,Ref!L:M,2,0)</f>
        <v>#N/A</v>
      </c>
      <c r="J1072" t="s">
        <v>995</v>
      </c>
      <c r="K1072" t="s">
        <v>139</v>
      </c>
      <c r="L1072" t="s">
        <v>513</v>
      </c>
      <c r="M1072" t="s">
        <v>32</v>
      </c>
      <c r="N1072" t="s">
        <v>14</v>
      </c>
      <c r="R1072">
        <v>107731</v>
      </c>
      <c r="S1072">
        <v>107731</v>
      </c>
    </row>
    <row r="1073" spans="1:19" x14ac:dyDescent="0.3">
      <c r="A1073">
        <v>2020</v>
      </c>
      <c r="C1073" t="str">
        <f>IF(GETPIVOTDATA("PS % recovery",Sheet4!$B$5,"Parish Name",K1073)&gt;99.949%,"OK","No")</f>
        <v>OK</v>
      </c>
      <c r="D1073" t="e">
        <f>VLOOKUP(J1073,'Ref2'!C:E,3,0)</f>
        <v>#N/A</v>
      </c>
      <c r="E1073">
        <v>153</v>
      </c>
      <c r="I1073" t="e">
        <f>VLOOKUP(J1073,Ref!L:M,2,0)</f>
        <v>#N/A</v>
      </c>
      <c r="J1073" t="s">
        <v>997</v>
      </c>
      <c r="K1073" t="s">
        <v>138</v>
      </c>
      <c r="L1073" t="s">
        <v>511</v>
      </c>
      <c r="M1073" t="s">
        <v>32</v>
      </c>
      <c r="N1073" t="s">
        <v>14</v>
      </c>
      <c r="R1073">
        <v>270103</v>
      </c>
      <c r="S1073">
        <v>270103</v>
      </c>
    </row>
    <row r="1074" spans="1:19" x14ac:dyDescent="0.3">
      <c r="A1074">
        <v>2020</v>
      </c>
      <c r="C1074" t="str">
        <f>IF(GETPIVOTDATA("PS % recovery",Sheet4!$B$5,"Parish Name",K1074)&gt;99.949%,"OK","No")</f>
        <v>OK</v>
      </c>
      <c r="D1074" t="e">
        <f>VLOOKUP(J1074,'Ref2'!C:E,3,0)</f>
        <v>#N/A</v>
      </c>
      <c r="E1074">
        <v>149</v>
      </c>
      <c r="I1074" t="e">
        <f>VLOOKUP(J1074,Ref!L:M,2,0)</f>
        <v>#N/A</v>
      </c>
      <c r="J1074" t="s">
        <v>999</v>
      </c>
      <c r="K1074" t="s">
        <v>140</v>
      </c>
      <c r="L1074" t="s">
        <v>509</v>
      </c>
      <c r="M1074" t="s">
        <v>32</v>
      </c>
      <c r="N1074" t="s">
        <v>14</v>
      </c>
      <c r="R1074">
        <v>31210</v>
      </c>
      <c r="S1074">
        <v>31210</v>
      </c>
    </row>
    <row r="1075" spans="1:19" x14ac:dyDescent="0.3">
      <c r="A1075">
        <v>2020</v>
      </c>
      <c r="C1075" t="str">
        <f>IF(GETPIVOTDATA("PS % recovery",Sheet4!$B$5,"Parish Name",K1075)&gt;99.949%,"OK","No")</f>
        <v>OK</v>
      </c>
      <c r="D1075" t="e">
        <f>VLOOKUP(J1075,'Ref2'!C:E,3,0)</f>
        <v>#N/A</v>
      </c>
      <c r="E1075">
        <v>153</v>
      </c>
      <c r="I1075" t="e">
        <f>VLOOKUP(J1075,Ref!L:M,2,0)</f>
        <v>#N/A</v>
      </c>
      <c r="J1075" t="s">
        <v>1001</v>
      </c>
      <c r="K1075" t="s">
        <v>141</v>
      </c>
      <c r="L1075" t="s">
        <v>517</v>
      </c>
      <c r="M1075" t="s">
        <v>32</v>
      </c>
      <c r="N1075" t="s">
        <v>14</v>
      </c>
      <c r="R1075">
        <v>133160</v>
      </c>
      <c r="S1075">
        <v>133160</v>
      </c>
    </row>
    <row r="1076" spans="1:19" x14ac:dyDescent="0.3">
      <c r="A1076">
        <v>2020</v>
      </c>
      <c r="C1076" t="str">
        <f>IF(GETPIVOTDATA("PS % recovery",Sheet4!$B$5,"Parish Name",K1076)&gt;99.949%,"OK","No")</f>
        <v>OK</v>
      </c>
      <c r="D1076" t="e">
        <f>VLOOKUP(J1076,'Ref2'!C:E,3,0)</f>
        <v>#N/A</v>
      </c>
      <c r="E1076">
        <v>153</v>
      </c>
      <c r="I1076" t="e">
        <f>VLOOKUP(J1076,Ref!L:M,2,0)</f>
        <v>#N/A</v>
      </c>
      <c r="J1076" t="s">
        <v>1003</v>
      </c>
      <c r="K1076" t="s">
        <v>142</v>
      </c>
      <c r="L1076" t="s">
        <v>519</v>
      </c>
      <c r="M1076" t="s">
        <v>32</v>
      </c>
      <c r="N1076" t="s">
        <v>14</v>
      </c>
      <c r="R1076">
        <v>43520</v>
      </c>
      <c r="S1076">
        <v>43520</v>
      </c>
    </row>
    <row r="1077" spans="1:19" x14ac:dyDescent="0.3">
      <c r="A1077">
        <v>2020</v>
      </c>
      <c r="C1077" t="str">
        <f>IF(GETPIVOTDATA("PS % recovery",Sheet4!$B$5,"Parish Name",K1077)&gt;99.949%,"OK","No")</f>
        <v>OK</v>
      </c>
      <c r="D1077" t="e">
        <f>VLOOKUP(J1077,'Ref2'!C:E,3,0)</f>
        <v>#N/A</v>
      </c>
      <c r="E1077">
        <v>153</v>
      </c>
      <c r="I1077" t="e">
        <f>VLOOKUP(J1077,Ref!L:M,2,0)</f>
        <v>#N/A</v>
      </c>
      <c r="J1077" t="s">
        <v>1005</v>
      </c>
      <c r="K1077" t="s">
        <v>143</v>
      </c>
      <c r="L1077" t="s">
        <v>521</v>
      </c>
      <c r="M1077" t="s">
        <v>32</v>
      </c>
      <c r="N1077" t="s">
        <v>14</v>
      </c>
      <c r="R1077">
        <v>101951</v>
      </c>
      <c r="S1077">
        <v>101951</v>
      </c>
    </row>
    <row r="1078" spans="1:19" x14ac:dyDescent="0.3">
      <c r="A1078">
        <v>2020</v>
      </c>
      <c r="C1078" t="str">
        <f>IF(GETPIVOTDATA("PS % recovery",Sheet4!$B$5,"Parish Name",K1078)&gt;99.949%,"OK","No")</f>
        <v>OK</v>
      </c>
      <c r="D1078" t="e">
        <f>VLOOKUP(J1078,'Ref2'!C:E,3,0)</f>
        <v>#N/A</v>
      </c>
      <c r="E1078">
        <v>153</v>
      </c>
      <c r="I1078" t="e">
        <f>VLOOKUP(J1078,Ref!L:M,2,0)</f>
        <v>#N/A</v>
      </c>
      <c r="J1078" t="s">
        <v>1007</v>
      </c>
      <c r="K1078" t="s">
        <v>145</v>
      </c>
      <c r="L1078" t="s">
        <v>525</v>
      </c>
      <c r="M1078" t="s">
        <v>35</v>
      </c>
      <c r="N1078" t="s">
        <v>14</v>
      </c>
      <c r="R1078">
        <v>51091</v>
      </c>
      <c r="S1078">
        <v>51091</v>
      </c>
    </row>
    <row r="1079" spans="1:19" x14ac:dyDescent="0.3">
      <c r="A1079">
        <v>2020</v>
      </c>
      <c r="C1079" t="str">
        <f>IF(GETPIVOTDATA("PS % recovery",Sheet4!$B$5,"Parish Name",K1079)&gt;99.949%,"OK","No")</f>
        <v>No</v>
      </c>
      <c r="D1079" t="e">
        <f>VLOOKUP(J1079,'Ref2'!C:E,3,0)</f>
        <v>#N/A</v>
      </c>
      <c r="E1079">
        <v>127</v>
      </c>
      <c r="I1079" t="e">
        <f>VLOOKUP(J1079,Ref!L:M,2,0)</f>
        <v>#N/A</v>
      </c>
      <c r="J1079" t="s">
        <v>1009</v>
      </c>
      <c r="K1079" t="s">
        <v>147</v>
      </c>
      <c r="L1079" t="s">
        <v>525</v>
      </c>
      <c r="M1079" t="s">
        <v>35</v>
      </c>
      <c r="N1079" t="s">
        <v>14</v>
      </c>
      <c r="R1079">
        <v>31619</v>
      </c>
      <c r="S1079">
        <v>27728</v>
      </c>
    </row>
    <row r="1080" spans="1:19" x14ac:dyDescent="0.3">
      <c r="A1080">
        <v>2020</v>
      </c>
      <c r="C1080" t="str">
        <f>IF(GETPIVOTDATA("PS % recovery",Sheet4!$B$5,"Parish Name",K1080)&gt;99.949%,"OK","No")</f>
        <v>OK</v>
      </c>
      <c r="D1080" t="e">
        <f>VLOOKUP(J1080,'Ref2'!C:E,3,0)</f>
        <v>#N/A</v>
      </c>
      <c r="E1080">
        <v>153</v>
      </c>
      <c r="I1080" t="e">
        <f>VLOOKUP(J1080,Ref!L:M,2,0)</f>
        <v>#N/A</v>
      </c>
      <c r="J1080" t="s">
        <v>1011</v>
      </c>
      <c r="K1080" t="s">
        <v>149</v>
      </c>
      <c r="L1080" t="s">
        <v>525</v>
      </c>
      <c r="M1080" t="s">
        <v>35</v>
      </c>
      <c r="N1080" t="s">
        <v>14</v>
      </c>
      <c r="R1080">
        <v>39722</v>
      </c>
      <c r="S1080">
        <v>39722</v>
      </c>
    </row>
    <row r="1081" spans="1:19" x14ac:dyDescent="0.3">
      <c r="A1081">
        <v>2020</v>
      </c>
      <c r="C1081" t="str">
        <f>IF(GETPIVOTDATA("PS % recovery",Sheet4!$B$5,"Parish Name",K1081)&gt;99.949%,"OK","No")</f>
        <v>No</v>
      </c>
      <c r="D1081" t="e">
        <f>VLOOKUP(J1081,'Ref2'!C:E,3,0)</f>
        <v>#N/A</v>
      </c>
      <c r="E1081">
        <v>11</v>
      </c>
      <c r="I1081" t="e">
        <f>VLOOKUP(J1081,Ref!L:M,2,0)</f>
        <v>#N/A</v>
      </c>
      <c r="J1081" t="s">
        <v>1013</v>
      </c>
      <c r="K1081" t="s">
        <v>151</v>
      </c>
      <c r="L1081" t="s">
        <v>525</v>
      </c>
      <c r="M1081" t="s">
        <v>35</v>
      </c>
      <c r="N1081" t="s">
        <v>14</v>
      </c>
      <c r="R1081">
        <v>32290</v>
      </c>
      <c r="S1081">
        <v>12600</v>
      </c>
    </row>
    <row r="1082" spans="1:19" x14ac:dyDescent="0.3">
      <c r="A1082">
        <v>2020</v>
      </c>
      <c r="C1082" t="str">
        <f>IF(GETPIVOTDATA("PS % recovery",Sheet4!$B$5,"Parish Name",K1082)&gt;99.949%,"OK","No")</f>
        <v>No</v>
      </c>
      <c r="D1082" t="e">
        <f>VLOOKUP(J1082,'Ref2'!C:E,3,0)</f>
        <v>#N/A</v>
      </c>
      <c r="E1082">
        <v>99</v>
      </c>
      <c r="I1082" t="e">
        <f>VLOOKUP(J1082,Ref!L:M,2,0)</f>
        <v>#N/A</v>
      </c>
      <c r="J1082" t="s">
        <v>1015</v>
      </c>
      <c r="K1082" t="s">
        <v>150</v>
      </c>
      <c r="L1082" t="s">
        <v>523</v>
      </c>
      <c r="M1082" t="s">
        <v>35</v>
      </c>
      <c r="N1082" t="s">
        <v>14</v>
      </c>
      <c r="R1082">
        <v>86000</v>
      </c>
      <c r="S1082">
        <v>35835</v>
      </c>
    </row>
    <row r="1083" spans="1:19" x14ac:dyDescent="0.3">
      <c r="A1083">
        <v>2020</v>
      </c>
      <c r="C1083" t="str">
        <f>IF(GETPIVOTDATA("PS % recovery",Sheet4!$B$5,"Parish Name",K1083)&gt;99.949%,"OK","No")</f>
        <v>OK</v>
      </c>
      <c r="D1083" t="e">
        <f>VLOOKUP(J1083,'Ref2'!C:E,3,0)</f>
        <v>#N/A</v>
      </c>
      <c r="E1083">
        <v>153</v>
      </c>
      <c r="I1083" t="e">
        <f>VLOOKUP(J1083,Ref!L:M,2,0)</f>
        <v>#N/A</v>
      </c>
      <c r="J1083" t="s">
        <v>1017</v>
      </c>
      <c r="K1083" t="s">
        <v>152</v>
      </c>
      <c r="L1083" t="s">
        <v>523</v>
      </c>
      <c r="M1083" t="s">
        <v>35</v>
      </c>
      <c r="N1083" t="s">
        <v>14</v>
      </c>
      <c r="R1083">
        <v>4151</v>
      </c>
      <c r="S1083">
        <v>4151</v>
      </c>
    </row>
    <row r="1084" spans="1:19" x14ac:dyDescent="0.3">
      <c r="A1084">
        <v>2020</v>
      </c>
      <c r="C1084" t="str">
        <f>IF(GETPIVOTDATA("PS % recovery",Sheet4!$B$5,"Parish Name",K1084)&gt;99.949%,"OK","No")</f>
        <v>OK</v>
      </c>
      <c r="D1084" t="e">
        <f>VLOOKUP(J1084,'Ref2'!C:E,3,0)</f>
        <v>#N/A</v>
      </c>
      <c r="E1084">
        <v>153</v>
      </c>
      <c r="I1084" t="e">
        <f>VLOOKUP(J1084,Ref!L:M,2,0)</f>
        <v>#N/A</v>
      </c>
      <c r="J1084" t="s">
        <v>1019</v>
      </c>
      <c r="K1084" t="s">
        <v>146</v>
      </c>
      <c r="L1084" t="s">
        <v>527</v>
      </c>
      <c r="M1084" t="s">
        <v>35</v>
      </c>
      <c r="N1084" t="s">
        <v>14</v>
      </c>
      <c r="R1084">
        <v>45543</v>
      </c>
      <c r="S1084">
        <v>45543</v>
      </c>
    </row>
    <row r="1085" spans="1:19" x14ac:dyDescent="0.3">
      <c r="A1085">
        <v>2020</v>
      </c>
      <c r="C1085" t="str">
        <f>IF(GETPIVOTDATA("PS % recovery",Sheet4!$B$5,"Parish Name",K1085)&gt;99.949%,"OK","No")</f>
        <v>No</v>
      </c>
      <c r="D1085" t="e">
        <f>VLOOKUP(J1085,'Ref2'!C:E,3,0)</f>
        <v>#N/A</v>
      </c>
      <c r="E1085">
        <v>41</v>
      </c>
      <c r="I1085" t="e">
        <f>VLOOKUP(J1085,Ref!L:M,2,0)</f>
        <v>#N/A</v>
      </c>
      <c r="J1085" t="s">
        <v>1021</v>
      </c>
      <c r="K1085" t="s">
        <v>148</v>
      </c>
      <c r="L1085" t="s">
        <v>527</v>
      </c>
      <c r="M1085" t="s">
        <v>35</v>
      </c>
      <c r="N1085" t="s">
        <v>14</v>
      </c>
      <c r="R1085">
        <v>24677</v>
      </c>
      <c r="S1085">
        <v>7500</v>
      </c>
    </row>
    <row r="1086" spans="1:19" x14ac:dyDescent="0.3">
      <c r="A1086">
        <v>2020</v>
      </c>
      <c r="C1086" t="str">
        <f>IF(GETPIVOTDATA("PS % recovery",Sheet4!$B$5,"Parish Name",K1086)&gt;99.949%,"OK","No")</f>
        <v>OK</v>
      </c>
      <c r="D1086" t="e">
        <f>VLOOKUP(J1086,'Ref2'!C:E,3,0)</f>
        <v>#N/A</v>
      </c>
      <c r="E1086">
        <v>153</v>
      </c>
      <c r="I1086" t="e">
        <f>VLOOKUP(J1086,Ref!L:M,2,0)</f>
        <v>#N/A</v>
      </c>
      <c r="J1086" t="s">
        <v>1023</v>
      </c>
      <c r="K1086" t="s">
        <v>153</v>
      </c>
      <c r="L1086" t="s">
        <v>527</v>
      </c>
      <c r="M1086" t="s">
        <v>35</v>
      </c>
      <c r="N1086" t="s">
        <v>14</v>
      </c>
      <c r="R1086">
        <v>62449</v>
      </c>
      <c r="S1086">
        <v>62449</v>
      </c>
    </row>
    <row r="1087" spans="1:19" x14ac:dyDescent="0.3">
      <c r="A1087">
        <v>2020</v>
      </c>
      <c r="C1087" t="str">
        <f>IF(GETPIVOTDATA("PS % recovery",Sheet4!$B$5,"Parish Name",K1087)&gt;99.949%,"OK","No")</f>
        <v>OK</v>
      </c>
      <c r="D1087" t="e">
        <f>VLOOKUP(J1087,'Ref2'!C:E,3,0)</f>
        <v>#N/A</v>
      </c>
      <c r="E1087">
        <v>153</v>
      </c>
      <c r="I1087" t="e">
        <f>VLOOKUP(J1087,Ref!L:M,2,0)</f>
        <v>#N/A</v>
      </c>
      <c r="J1087" t="s">
        <v>1025</v>
      </c>
      <c r="K1087" t="s">
        <v>154</v>
      </c>
      <c r="L1087" t="s">
        <v>527</v>
      </c>
      <c r="M1087" t="s">
        <v>35</v>
      </c>
      <c r="N1087" t="s">
        <v>14</v>
      </c>
      <c r="R1087">
        <v>53172</v>
      </c>
      <c r="S1087">
        <v>53172</v>
      </c>
    </row>
    <row r="1088" spans="1:19" x14ac:dyDescent="0.3">
      <c r="A1088">
        <v>2020</v>
      </c>
      <c r="C1088" t="str">
        <f>IF(GETPIVOTDATA("PS % recovery",Sheet4!$B$5,"Parish Name",K1088)&gt;99.949%,"OK","No")</f>
        <v>OK</v>
      </c>
      <c r="D1088" t="e">
        <f>VLOOKUP(J1088,'Ref2'!C:E,3,0)</f>
        <v>#N/A</v>
      </c>
      <c r="E1088">
        <v>153</v>
      </c>
      <c r="I1088" t="e">
        <f>VLOOKUP(J1088,Ref!L:M,2,0)</f>
        <v>#N/A</v>
      </c>
      <c r="J1088" t="s">
        <v>1027</v>
      </c>
      <c r="K1088" t="s">
        <v>156</v>
      </c>
      <c r="L1088" t="s">
        <v>529</v>
      </c>
      <c r="M1088" t="s">
        <v>18</v>
      </c>
      <c r="N1088" t="s">
        <v>15</v>
      </c>
      <c r="R1088">
        <v>132143</v>
      </c>
      <c r="S1088">
        <v>132143</v>
      </c>
    </row>
    <row r="1089" spans="1:19" x14ac:dyDescent="0.3">
      <c r="A1089">
        <v>2020</v>
      </c>
      <c r="C1089" t="str">
        <f>IF(GETPIVOTDATA("PS % recovery",Sheet4!$B$5,"Parish Name",K1089)&gt;99.949%,"OK","No")</f>
        <v>No</v>
      </c>
      <c r="D1089" t="e">
        <f>VLOOKUP(J1089,'Ref2'!C:E,3,0)</f>
        <v>#N/A</v>
      </c>
      <c r="E1089">
        <v>153</v>
      </c>
      <c r="I1089" t="e">
        <f>VLOOKUP(J1089,Ref!L:M,2,0)</f>
        <v>#N/A</v>
      </c>
      <c r="J1089" t="s">
        <v>1029</v>
      </c>
      <c r="K1089" t="s">
        <v>157</v>
      </c>
      <c r="L1089" t="s">
        <v>531</v>
      </c>
      <c r="M1089" t="s">
        <v>18</v>
      </c>
      <c r="N1089" t="s">
        <v>15</v>
      </c>
      <c r="R1089">
        <v>71700</v>
      </c>
      <c r="S1089">
        <v>71700</v>
      </c>
    </row>
    <row r="1090" spans="1:19" x14ac:dyDescent="0.3">
      <c r="A1090">
        <v>2020</v>
      </c>
      <c r="C1090" t="str">
        <f>IF(GETPIVOTDATA("PS % recovery",Sheet4!$B$5,"Parish Name",K1090)&gt;99.949%,"OK","No")</f>
        <v>OK</v>
      </c>
      <c r="D1090" t="e">
        <f>VLOOKUP(J1090,'Ref2'!C:E,3,0)</f>
        <v>#N/A</v>
      </c>
      <c r="E1090">
        <v>153</v>
      </c>
      <c r="I1090" t="e">
        <f>VLOOKUP(J1090,Ref!L:M,2,0)</f>
        <v>#N/A</v>
      </c>
      <c r="J1090" t="s">
        <v>1031</v>
      </c>
      <c r="K1090" t="s">
        <v>158</v>
      </c>
      <c r="L1090" t="s">
        <v>535</v>
      </c>
      <c r="M1090" t="s">
        <v>18</v>
      </c>
      <c r="N1090" t="s">
        <v>15</v>
      </c>
      <c r="R1090">
        <v>65008</v>
      </c>
      <c r="S1090">
        <v>65008</v>
      </c>
    </row>
    <row r="1091" spans="1:19" x14ac:dyDescent="0.3">
      <c r="A1091">
        <v>2020</v>
      </c>
      <c r="C1091" t="str">
        <f>IF(GETPIVOTDATA("PS % recovery",Sheet4!$B$5,"Parish Name",K1091)&gt;99.949%,"OK","No")</f>
        <v>No</v>
      </c>
      <c r="D1091" t="e">
        <f>VLOOKUP(J1091,'Ref2'!C:E,3,0)</f>
        <v>#N/A</v>
      </c>
      <c r="E1091">
        <v>8</v>
      </c>
      <c r="I1091" t="e">
        <f>VLOOKUP(J1091,Ref!L:M,2,0)</f>
        <v>#N/A</v>
      </c>
      <c r="J1091" t="s">
        <v>789</v>
      </c>
      <c r="K1091" t="s">
        <v>160</v>
      </c>
      <c r="L1091" t="s">
        <v>537</v>
      </c>
      <c r="M1091" t="s">
        <v>18</v>
      </c>
      <c r="N1091" t="s">
        <v>15</v>
      </c>
      <c r="R1091">
        <v>106409</v>
      </c>
      <c r="S1091">
        <v>48194</v>
      </c>
    </row>
    <row r="1092" spans="1:19" x14ac:dyDescent="0.3">
      <c r="A1092">
        <v>2020</v>
      </c>
      <c r="C1092" t="str">
        <f>IF(GETPIVOTDATA("PS % recovery",Sheet4!$B$5,"Parish Name",K1092)&gt;99.949%,"OK","No")</f>
        <v>OK</v>
      </c>
      <c r="D1092" t="e">
        <f>VLOOKUP(J1092,'Ref2'!C:E,3,0)</f>
        <v>#N/A</v>
      </c>
      <c r="E1092">
        <v>140</v>
      </c>
      <c r="I1092" t="e">
        <f>VLOOKUP(J1092,Ref!L:M,2,0)</f>
        <v>#N/A</v>
      </c>
      <c r="J1092" t="s">
        <v>1034</v>
      </c>
      <c r="K1092" t="s">
        <v>161</v>
      </c>
      <c r="L1092" t="s">
        <v>539</v>
      </c>
      <c r="M1092" t="s">
        <v>18</v>
      </c>
      <c r="N1092" t="s">
        <v>15</v>
      </c>
      <c r="R1092">
        <v>68199</v>
      </c>
      <c r="S1092">
        <v>68199</v>
      </c>
    </row>
    <row r="1093" spans="1:19" x14ac:dyDescent="0.3">
      <c r="A1093">
        <v>2020</v>
      </c>
      <c r="C1093" t="str">
        <f>IF(GETPIVOTDATA("PS % recovery",Sheet4!$B$5,"Parish Name",K1093)&gt;99.949%,"OK","No")</f>
        <v>OK</v>
      </c>
      <c r="D1093" t="e">
        <f>VLOOKUP(J1093,'Ref2'!C:E,3,0)</f>
        <v>#N/A</v>
      </c>
      <c r="E1093">
        <v>153</v>
      </c>
      <c r="I1093" t="e">
        <f>VLOOKUP(J1093,Ref!L:M,2,0)</f>
        <v>#N/A</v>
      </c>
      <c r="J1093" t="s">
        <v>1036</v>
      </c>
      <c r="K1093" t="s">
        <v>162</v>
      </c>
      <c r="L1093" t="s">
        <v>541</v>
      </c>
      <c r="M1093" t="s">
        <v>18</v>
      </c>
      <c r="N1093" t="s">
        <v>15</v>
      </c>
      <c r="R1093">
        <v>65816</v>
      </c>
      <c r="S1093">
        <v>65816</v>
      </c>
    </row>
    <row r="1094" spans="1:19" x14ac:dyDescent="0.3">
      <c r="A1094">
        <v>2020</v>
      </c>
      <c r="C1094" t="str">
        <f>IF(GETPIVOTDATA("PS % recovery",Sheet4!$B$5,"Parish Name",K1094)&gt;99.949%,"OK","No")</f>
        <v>OK</v>
      </c>
      <c r="D1094" t="e">
        <f>VLOOKUP(J1094,'Ref2'!C:E,3,0)</f>
        <v>#N/A</v>
      </c>
      <c r="E1094">
        <v>115</v>
      </c>
      <c r="I1094" t="e">
        <f>VLOOKUP(J1094,Ref!L:M,2,0)</f>
        <v>#N/A</v>
      </c>
      <c r="J1094" t="s">
        <v>1038</v>
      </c>
      <c r="K1094" t="s">
        <v>163</v>
      </c>
      <c r="L1094" t="s">
        <v>545</v>
      </c>
      <c r="M1094" t="s">
        <v>18</v>
      </c>
      <c r="N1094" t="s">
        <v>15</v>
      </c>
      <c r="R1094">
        <v>4855</v>
      </c>
      <c r="S1094">
        <v>4855</v>
      </c>
    </row>
    <row r="1095" spans="1:19" x14ac:dyDescent="0.3">
      <c r="A1095">
        <v>2020</v>
      </c>
      <c r="C1095" t="str">
        <f>IF(GETPIVOTDATA("PS % recovery",Sheet4!$B$5,"Parish Name",K1095)&gt;99.949%,"OK","No")</f>
        <v>OK</v>
      </c>
      <c r="D1095" t="e">
        <f>VLOOKUP(J1095,'Ref2'!C:E,3,0)</f>
        <v>#N/A</v>
      </c>
      <c r="E1095">
        <v>153</v>
      </c>
      <c r="I1095" t="e">
        <f>VLOOKUP(J1095,Ref!L:M,2,0)</f>
        <v>#N/A</v>
      </c>
      <c r="J1095" t="s">
        <v>1040</v>
      </c>
      <c r="K1095" t="s">
        <v>164</v>
      </c>
      <c r="L1095" t="s">
        <v>545</v>
      </c>
      <c r="M1095" t="s">
        <v>18</v>
      </c>
      <c r="N1095" t="s">
        <v>15</v>
      </c>
      <c r="R1095">
        <v>6689</v>
      </c>
      <c r="S1095">
        <v>6689</v>
      </c>
    </row>
    <row r="1096" spans="1:19" x14ac:dyDescent="0.3">
      <c r="A1096">
        <v>2020</v>
      </c>
      <c r="C1096" t="str">
        <f>IF(GETPIVOTDATA("PS % recovery",Sheet4!$B$5,"Parish Name",K1096)&gt;99.949%,"OK","No")</f>
        <v>OK</v>
      </c>
      <c r="D1096" t="e">
        <f>VLOOKUP(J1096,'Ref2'!C:E,3,0)</f>
        <v>#N/A</v>
      </c>
      <c r="E1096">
        <v>153</v>
      </c>
      <c r="I1096" t="e">
        <f>VLOOKUP(J1096,Ref!L:M,2,0)</f>
        <v>#N/A</v>
      </c>
      <c r="J1096" t="s">
        <v>1042</v>
      </c>
      <c r="K1096" t="s">
        <v>165</v>
      </c>
      <c r="L1096" t="s">
        <v>543</v>
      </c>
      <c r="M1096" t="s">
        <v>18</v>
      </c>
      <c r="N1096" t="s">
        <v>15</v>
      </c>
      <c r="R1096">
        <v>65887</v>
      </c>
      <c r="S1096">
        <v>65887</v>
      </c>
    </row>
    <row r="1097" spans="1:19" x14ac:dyDescent="0.3">
      <c r="A1097">
        <v>2020</v>
      </c>
      <c r="C1097" t="str">
        <f>IF(GETPIVOTDATA("PS % recovery",Sheet4!$B$5,"Parish Name",K1097)&gt;99.949%,"OK","No")</f>
        <v>No</v>
      </c>
      <c r="D1097" t="e">
        <f>VLOOKUP(J1097,'Ref2'!C:E,3,0)</f>
        <v>#N/A</v>
      </c>
      <c r="E1097">
        <v>55</v>
      </c>
      <c r="I1097" t="e">
        <f>VLOOKUP(J1097,Ref!L:M,2,0)</f>
        <v>#N/A</v>
      </c>
      <c r="J1097" t="s">
        <v>1044</v>
      </c>
      <c r="K1097" t="s">
        <v>166</v>
      </c>
      <c r="L1097" t="s">
        <v>547</v>
      </c>
      <c r="M1097" t="s">
        <v>18</v>
      </c>
      <c r="N1097" t="s">
        <v>15</v>
      </c>
      <c r="R1097">
        <v>78602</v>
      </c>
      <c r="S1097">
        <v>70028.9800000041</v>
      </c>
    </row>
    <row r="1098" spans="1:19" x14ac:dyDescent="0.3">
      <c r="A1098">
        <v>2020</v>
      </c>
      <c r="C1098" t="str">
        <f>IF(GETPIVOTDATA("PS % recovery",Sheet4!$B$5,"Parish Name",K1098)&gt;99.949%,"OK","No")</f>
        <v>No</v>
      </c>
      <c r="D1098" t="e">
        <f>VLOOKUP(J1098,'Ref2'!C:E,3,0)</f>
        <v>#N/A</v>
      </c>
      <c r="E1098">
        <v>34</v>
      </c>
      <c r="I1098" t="e">
        <f>VLOOKUP(J1098,Ref!L:M,2,0)</f>
        <v>#N/A</v>
      </c>
      <c r="J1098" t="s">
        <v>1046</v>
      </c>
      <c r="K1098" t="s">
        <v>159</v>
      </c>
      <c r="L1098" t="s">
        <v>533</v>
      </c>
      <c r="M1098" t="s">
        <v>18</v>
      </c>
      <c r="N1098" t="s">
        <v>15</v>
      </c>
      <c r="R1098">
        <v>96428</v>
      </c>
      <c r="S1098">
        <v>65499.999999970198</v>
      </c>
    </row>
    <row r="1099" spans="1:19" x14ac:dyDescent="0.3">
      <c r="A1099">
        <v>2020</v>
      </c>
      <c r="C1099" t="str">
        <f>IF(GETPIVOTDATA("PS % recovery",Sheet4!$B$5,"Parish Name",K1099)&gt;99.949%,"OK","No")</f>
        <v>No</v>
      </c>
      <c r="D1099" t="e">
        <f>VLOOKUP(J1099,'Ref2'!C:E,3,0)</f>
        <v>#N/A</v>
      </c>
      <c r="E1099">
        <v>5</v>
      </c>
      <c r="I1099" t="e">
        <f>VLOOKUP(J1099,Ref!L:M,2,0)</f>
        <v>#N/A</v>
      </c>
      <c r="J1099" t="s">
        <v>794</v>
      </c>
      <c r="K1099" t="s">
        <v>168</v>
      </c>
      <c r="L1099" t="s">
        <v>549</v>
      </c>
      <c r="M1099" t="s">
        <v>21</v>
      </c>
      <c r="N1099" t="s">
        <v>15</v>
      </c>
      <c r="R1099">
        <v>11633</v>
      </c>
      <c r="S1099">
        <v>11633.02</v>
      </c>
    </row>
    <row r="1100" spans="1:19" x14ac:dyDescent="0.3">
      <c r="A1100">
        <v>2020</v>
      </c>
      <c r="C1100" t="str">
        <f>IF(GETPIVOTDATA("PS % recovery",Sheet4!$B$5,"Parish Name",K1100)&gt;99.949%,"OK","No")</f>
        <v>No</v>
      </c>
      <c r="D1100" t="e">
        <f>VLOOKUP(J1100,'Ref2'!C:E,3,0)</f>
        <v>#N/A</v>
      </c>
      <c r="E1100">
        <v>48</v>
      </c>
      <c r="I1100" t="e">
        <f>VLOOKUP(J1100,Ref!L:M,2,0)</f>
        <v>#N/A</v>
      </c>
      <c r="J1100" t="s">
        <v>801</v>
      </c>
      <c r="K1100" t="s">
        <v>169</v>
      </c>
      <c r="L1100" t="s">
        <v>549</v>
      </c>
      <c r="M1100" t="s">
        <v>21</v>
      </c>
      <c r="N1100" t="s">
        <v>15</v>
      </c>
      <c r="R1100">
        <v>16515</v>
      </c>
      <c r="S1100">
        <v>13005</v>
      </c>
    </row>
    <row r="1101" spans="1:19" x14ac:dyDescent="0.3">
      <c r="A1101">
        <v>2020</v>
      </c>
      <c r="C1101" t="str">
        <f>IF(GETPIVOTDATA("PS % recovery",Sheet4!$B$5,"Parish Name",K1101)&gt;99.949%,"OK","No")</f>
        <v>No</v>
      </c>
      <c r="D1101" t="e">
        <f>VLOOKUP(J1101,'Ref2'!C:E,3,0)</f>
        <v>#N/A</v>
      </c>
      <c r="E1101">
        <v>39</v>
      </c>
      <c r="I1101" t="e">
        <f>VLOOKUP(J1101,Ref!L:M,2,0)</f>
        <v>#N/A</v>
      </c>
      <c r="J1101" t="s">
        <v>807</v>
      </c>
      <c r="K1101" t="s">
        <v>171</v>
      </c>
      <c r="L1101" t="s">
        <v>553</v>
      </c>
      <c r="M1101" t="s">
        <v>21</v>
      </c>
      <c r="N1101" t="s">
        <v>15</v>
      </c>
      <c r="R1101">
        <v>32384</v>
      </c>
      <c r="S1101">
        <v>21000</v>
      </c>
    </row>
    <row r="1102" spans="1:19" x14ac:dyDescent="0.3">
      <c r="A1102">
        <v>2020</v>
      </c>
      <c r="C1102" t="str">
        <f>IF(GETPIVOTDATA("PS % recovery",Sheet4!$B$5,"Parish Name",K1102)&gt;99.949%,"OK","No")</f>
        <v>OK</v>
      </c>
      <c r="D1102" t="e">
        <f>VLOOKUP(J1102,'Ref2'!C:E,3,0)</f>
        <v>#N/A</v>
      </c>
      <c r="E1102">
        <v>153</v>
      </c>
      <c r="I1102" t="e">
        <f>VLOOKUP(J1102,Ref!L:M,2,0)</f>
        <v>#N/A</v>
      </c>
      <c r="J1102" t="s">
        <v>1051</v>
      </c>
      <c r="K1102" t="s">
        <v>170</v>
      </c>
      <c r="L1102" t="s">
        <v>551</v>
      </c>
      <c r="M1102" t="s">
        <v>21</v>
      </c>
      <c r="N1102" t="s">
        <v>15</v>
      </c>
      <c r="R1102">
        <v>116053</v>
      </c>
      <c r="S1102">
        <v>116053</v>
      </c>
    </row>
    <row r="1103" spans="1:19" x14ac:dyDescent="0.3">
      <c r="A1103">
        <v>2020</v>
      </c>
      <c r="C1103" t="str">
        <f>IF(GETPIVOTDATA("PS % recovery",Sheet4!$B$5,"Parish Name",K1103)&gt;99.949%,"OK","No")</f>
        <v>No</v>
      </c>
      <c r="D1103" t="e">
        <f>VLOOKUP(J1103,'Ref2'!C:E,3,0)</f>
        <v>#N/A</v>
      </c>
      <c r="E1103">
        <v>44</v>
      </c>
      <c r="I1103" t="e">
        <f>VLOOKUP(J1103,Ref!L:M,2,0)</f>
        <v>#N/A</v>
      </c>
      <c r="J1103" t="s">
        <v>796</v>
      </c>
      <c r="K1103" t="s">
        <v>172</v>
      </c>
      <c r="L1103" t="s">
        <v>555</v>
      </c>
      <c r="M1103" t="s">
        <v>21</v>
      </c>
      <c r="N1103" t="s">
        <v>15</v>
      </c>
      <c r="R1103">
        <v>35243</v>
      </c>
      <c r="S1103">
        <v>12629.34999999404</v>
      </c>
    </row>
    <row r="1104" spans="1:19" x14ac:dyDescent="0.3">
      <c r="A1104">
        <v>2020</v>
      </c>
      <c r="C1104" t="str">
        <f>IF(GETPIVOTDATA("PS % recovery",Sheet4!$B$5,"Parish Name",K1104)&gt;99.949%,"OK","No")</f>
        <v>No</v>
      </c>
      <c r="D1104" t="e">
        <f>VLOOKUP(J1104,'Ref2'!C:E,3,0)</f>
        <v>#N/A</v>
      </c>
      <c r="E1104">
        <v>29</v>
      </c>
      <c r="I1104" t="e">
        <f>VLOOKUP(J1104,Ref!L:M,2,0)</f>
        <v>#N/A</v>
      </c>
      <c r="J1104" t="s">
        <v>798</v>
      </c>
      <c r="K1104" t="s">
        <v>173</v>
      </c>
      <c r="L1104" t="s">
        <v>555</v>
      </c>
      <c r="M1104" t="s">
        <v>21</v>
      </c>
      <c r="N1104" t="s">
        <v>15</v>
      </c>
      <c r="R1104">
        <v>11881</v>
      </c>
      <c r="S1104">
        <v>2415</v>
      </c>
    </row>
    <row r="1105" spans="1:19" x14ac:dyDescent="0.3">
      <c r="A1105">
        <v>2020</v>
      </c>
      <c r="C1105" t="str">
        <f>IF(GETPIVOTDATA("PS % recovery",Sheet4!$B$5,"Parish Name",K1105)&gt;99.949%,"OK","No")</f>
        <v>No</v>
      </c>
      <c r="D1105" t="e">
        <f>VLOOKUP(J1105,'Ref2'!C:E,3,0)</f>
        <v>#N/A</v>
      </c>
      <c r="E1105">
        <v>105</v>
      </c>
      <c r="I1105" t="e">
        <f>VLOOKUP(J1105,Ref!L:M,2,0)</f>
        <v>#N/A</v>
      </c>
      <c r="J1105" t="s">
        <v>805</v>
      </c>
      <c r="K1105" t="s">
        <v>175</v>
      </c>
      <c r="L1105" t="s">
        <v>555</v>
      </c>
      <c r="M1105" t="s">
        <v>21</v>
      </c>
      <c r="N1105" t="s">
        <v>15</v>
      </c>
      <c r="R1105">
        <v>3942</v>
      </c>
      <c r="S1105">
        <v>3379.7999999998137</v>
      </c>
    </row>
    <row r="1106" spans="1:19" x14ac:dyDescent="0.3">
      <c r="A1106">
        <v>2020</v>
      </c>
      <c r="C1106" t="str">
        <f>IF(GETPIVOTDATA("PS % recovery",Sheet4!$B$5,"Parish Name",K1106)&gt;99.949%,"OK","No")</f>
        <v>No</v>
      </c>
      <c r="D1106" t="e">
        <f>VLOOKUP(J1106,'Ref2'!C:E,3,0)</f>
        <v>#N/A</v>
      </c>
      <c r="E1106">
        <v>28</v>
      </c>
      <c r="I1106" t="e">
        <f>VLOOKUP(J1106,Ref!L:M,2,0)</f>
        <v>#N/A</v>
      </c>
      <c r="J1106" t="s">
        <v>1056</v>
      </c>
      <c r="K1106" t="s">
        <v>174</v>
      </c>
      <c r="L1106" t="s">
        <v>557</v>
      </c>
      <c r="M1106" t="s">
        <v>21</v>
      </c>
      <c r="N1106" t="s">
        <v>15</v>
      </c>
      <c r="R1106">
        <v>8872</v>
      </c>
      <c r="S1106">
        <v>3000</v>
      </c>
    </row>
    <row r="1107" spans="1:19" x14ac:dyDescent="0.3">
      <c r="A1107">
        <v>2020</v>
      </c>
      <c r="C1107" t="str">
        <f>IF(GETPIVOTDATA("PS % recovery",Sheet4!$B$5,"Parish Name",K1107)&gt;99.949%,"OK","No")</f>
        <v>OK</v>
      </c>
      <c r="D1107" t="e">
        <f>VLOOKUP(J1107,'Ref2'!C:E,3,0)</f>
        <v>#N/A</v>
      </c>
      <c r="E1107">
        <v>122</v>
      </c>
      <c r="I1107" t="e">
        <f>VLOOKUP(J1107,Ref!L:M,2,0)</f>
        <v>#N/A</v>
      </c>
      <c r="J1107" t="s">
        <v>1058</v>
      </c>
      <c r="K1107" t="s">
        <v>176</v>
      </c>
      <c r="L1107" t="s">
        <v>557</v>
      </c>
      <c r="M1107" t="s">
        <v>21</v>
      </c>
      <c r="N1107" t="s">
        <v>15</v>
      </c>
      <c r="R1107">
        <v>31479</v>
      </c>
      <c r="S1107">
        <v>31478.9999999926</v>
      </c>
    </row>
    <row r="1108" spans="1:19" x14ac:dyDescent="0.3">
      <c r="A1108">
        <v>2020</v>
      </c>
      <c r="C1108" t="str">
        <f>IF(GETPIVOTDATA("PS % recovery",Sheet4!$B$5,"Parish Name",K1108)&gt;99.949%,"OK","No")</f>
        <v>No</v>
      </c>
      <c r="D1108" t="e">
        <f>VLOOKUP(J1108,'Ref2'!C:E,3,0)</f>
        <v>#N/A</v>
      </c>
      <c r="E1108">
        <v>100</v>
      </c>
      <c r="I1108" t="e">
        <f>VLOOKUP(J1108,Ref!L:M,2,0)</f>
        <v>#N/A</v>
      </c>
      <c r="J1108" t="s">
        <v>800</v>
      </c>
      <c r="K1108" t="s">
        <v>177</v>
      </c>
      <c r="L1108" t="s">
        <v>559</v>
      </c>
      <c r="M1108" t="s">
        <v>21</v>
      </c>
      <c r="N1108" t="s">
        <v>15</v>
      </c>
      <c r="R1108">
        <v>61726</v>
      </c>
      <c r="S1108">
        <v>30863</v>
      </c>
    </row>
    <row r="1109" spans="1:19" x14ac:dyDescent="0.3">
      <c r="A1109">
        <v>2020</v>
      </c>
      <c r="C1109" t="str">
        <f>IF(GETPIVOTDATA("PS % recovery",Sheet4!$B$5,"Parish Name",K1109)&gt;99.949%,"OK","No")</f>
        <v>No</v>
      </c>
      <c r="D1109" t="e">
        <f>VLOOKUP(J1109,'Ref2'!C:E,3,0)</f>
        <v>#N/A</v>
      </c>
      <c r="E1109">
        <v>70</v>
      </c>
      <c r="I1109" t="e">
        <f>VLOOKUP(J1109,Ref!L:M,2,0)</f>
        <v>#N/A</v>
      </c>
      <c r="J1109" t="s">
        <v>803</v>
      </c>
      <c r="K1109" t="s">
        <v>178</v>
      </c>
      <c r="L1109" t="s">
        <v>549</v>
      </c>
      <c r="M1109" t="s">
        <v>21</v>
      </c>
      <c r="N1109" t="s">
        <v>15</v>
      </c>
      <c r="R1109">
        <v>55538</v>
      </c>
      <c r="S1109">
        <v>39900</v>
      </c>
    </row>
    <row r="1110" spans="1:19" x14ac:dyDescent="0.3">
      <c r="A1110">
        <v>2020</v>
      </c>
      <c r="C1110" t="str">
        <f>IF(GETPIVOTDATA("PS % recovery",Sheet4!$B$5,"Parish Name",K1110)&gt;99.949%,"OK","No")</f>
        <v>OK</v>
      </c>
      <c r="D1110" t="e">
        <f>VLOOKUP(J1110,'Ref2'!C:E,3,0)</f>
        <v>#N/A</v>
      </c>
      <c r="E1110">
        <v>153</v>
      </c>
      <c r="I1110" t="e">
        <f>VLOOKUP(J1110,Ref!L:M,2,0)</f>
        <v>#N/A</v>
      </c>
      <c r="J1110" t="s">
        <v>1062</v>
      </c>
      <c r="K1110" t="s">
        <v>180</v>
      </c>
      <c r="L1110" t="s">
        <v>561</v>
      </c>
      <c r="M1110" t="s">
        <v>21</v>
      </c>
      <c r="N1110" t="s">
        <v>15</v>
      </c>
      <c r="R1110">
        <v>70313</v>
      </c>
      <c r="S1110">
        <v>70313</v>
      </c>
    </row>
    <row r="1111" spans="1:19" x14ac:dyDescent="0.3">
      <c r="A1111">
        <v>2020</v>
      </c>
      <c r="C1111" t="str">
        <f>IF(GETPIVOTDATA("PS % recovery",Sheet4!$B$5,"Parish Name",K1111)&gt;99.949%,"OK","No")</f>
        <v>OK</v>
      </c>
      <c r="D1111" t="e">
        <f>VLOOKUP(J1111,'Ref2'!C:E,3,0)</f>
        <v>#N/A</v>
      </c>
      <c r="E1111">
        <v>153</v>
      </c>
      <c r="I1111" t="e">
        <f>VLOOKUP(J1111,Ref!L:M,2,0)</f>
        <v>#N/A</v>
      </c>
      <c r="J1111" t="s">
        <v>1064</v>
      </c>
      <c r="K1111" t="s">
        <v>182</v>
      </c>
      <c r="L1111" t="s">
        <v>563</v>
      </c>
      <c r="M1111" t="s">
        <v>21</v>
      </c>
      <c r="N1111" t="s">
        <v>15</v>
      </c>
      <c r="R1111">
        <v>56487</v>
      </c>
      <c r="S1111">
        <v>56487</v>
      </c>
    </row>
    <row r="1112" spans="1:19" x14ac:dyDescent="0.3">
      <c r="A1112">
        <v>2020</v>
      </c>
      <c r="C1112" t="str">
        <f>IF(GETPIVOTDATA("PS % recovery",Sheet4!$B$5,"Parish Name",K1112)&gt;99.949%,"OK","No")</f>
        <v>OK</v>
      </c>
      <c r="D1112" t="e">
        <f>VLOOKUP(J1112,'Ref2'!C:E,3,0)</f>
        <v>#N/A</v>
      </c>
      <c r="E1112">
        <v>153</v>
      </c>
      <c r="I1112" t="e">
        <f>VLOOKUP(J1112,Ref!L:M,2,0)</f>
        <v>#N/A</v>
      </c>
      <c r="J1112" t="s">
        <v>1066</v>
      </c>
      <c r="K1112" t="s">
        <v>179</v>
      </c>
      <c r="L1112" t="s">
        <v>563</v>
      </c>
      <c r="M1112" t="s">
        <v>21</v>
      </c>
      <c r="N1112" t="s">
        <v>15</v>
      </c>
      <c r="R1112">
        <v>20029</v>
      </c>
      <c r="S1112">
        <v>20029</v>
      </c>
    </row>
    <row r="1113" spans="1:19" x14ac:dyDescent="0.3">
      <c r="A1113">
        <v>2020</v>
      </c>
      <c r="C1113" t="str">
        <f>IF(GETPIVOTDATA("PS % recovery",Sheet4!$B$5,"Parish Name",K1113)&gt;99.949%,"OK","No")</f>
        <v>OK</v>
      </c>
      <c r="D1113" t="e">
        <f>VLOOKUP(J1113,'Ref2'!C:E,3,0)</f>
        <v>#N/A</v>
      </c>
      <c r="E1113">
        <v>153</v>
      </c>
      <c r="I1113" t="e">
        <f>VLOOKUP(J1113,Ref!L:M,2,0)</f>
        <v>#N/A</v>
      </c>
      <c r="J1113" t="s">
        <v>1068</v>
      </c>
      <c r="K1113" t="s">
        <v>181</v>
      </c>
      <c r="L1113" t="s">
        <v>563</v>
      </c>
      <c r="M1113" t="s">
        <v>21</v>
      </c>
      <c r="N1113" t="s">
        <v>15</v>
      </c>
      <c r="R1113">
        <v>6982</v>
      </c>
      <c r="S1113">
        <v>6982</v>
      </c>
    </row>
    <row r="1114" spans="1:19" x14ac:dyDescent="0.3">
      <c r="A1114">
        <v>2020</v>
      </c>
      <c r="C1114" t="str">
        <f>IF(GETPIVOTDATA("PS % recovery",Sheet4!$B$5,"Parish Name",K1114)&gt;99.949%,"OK","No")</f>
        <v>OK</v>
      </c>
      <c r="D1114" t="str">
        <f>VLOOKUP(J1114,'Ref2'!C:E,3,0)</f>
        <v>LLF</v>
      </c>
      <c r="E1114">
        <v>325</v>
      </c>
      <c r="I1114" t="e">
        <f>VLOOKUP(J1114,Ref!L:M,2,0)</f>
        <v>#N/A</v>
      </c>
      <c r="J1114" t="s">
        <v>1070</v>
      </c>
      <c r="K1114" t="s">
        <v>183</v>
      </c>
      <c r="L1114" t="s">
        <v>565</v>
      </c>
      <c r="M1114" t="s">
        <v>21</v>
      </c>
      <c r="N1114" t="s">
        <v>15</v>
      </c>
      <c r="R1114">
        <v>87865</v>
      </c>
      <c r="S1114">
        <v>87865</v>
      </c>
    </row>
    <row r="1115" spans="1:19" x14ac:dyDescent="0.3">
      <c r="A1115">
        <v>2020</v>
      </c>
      <c r="C1115" t="str">
        <f>IF(GETPIVOTDATA("PS % recovery",Sheet4!$B$5,"Parish Name",K1115)&gt;99.949%,"OK","No")</f>
        <v>OK</v>
      </c>
      <c r="D1115" t="e">
        <f>VLOOKUP(J1115,'Ref2'!C:E,3,0)</f>
        <v>#N/A</v>
      </c>
      <c r="E1115">
        <v>153</v>
      </c>
      <c r="I1115" t="e">
        <f>VLOOKUP(J1115,Ref!L:M,2,0)</f>
        <v>#N/A</v>
      </c>
      <c r="J1115" t="s">
        <v>1072</v>
      </c>
      <c r="K1115" t="s">
        <v>185</v>
      </c>
      <c r="L1115" t="s">
        <v>573</v>
      </c>
      <c r="M1115" t="s">
        <v>24</v>
      </c>
      <c r="N1115" t="s">
        <v>15</v>
      </c>
      <c r="R1115">
        <v>60292</v>
      </c>
      <c r="S1115">
        <v>60292</v>
      </c>
    </row>
    <row r="1116" spans="1:19" x14ac:dyDescent="0.3">
      <c r="A1116">
        <v>2020</v>
      </c>
      <c r="C1116" t="str">
        <f>IF(GETPIVOTDATA("PS % recovery",Sheet4!$B$5,"Parish Name",K1116)&gt;99.949%,"OK","No")</f>
        <v>No</v>
      </c>
      <c r="D1116" t="e">
        <f>VLOOKUP(J1116,'Ref2'!C:E,3,0)</f>
        <v>#N/A</v>
      </c>
      <c r="E1116">
        <v>153</v>
      </c>
      <c r="I1116" t="e">
        <f>VLOOKUP(J1116,Ref!L:M,2,0)</f>
        <v>#N/A</v>
      </c>
      <c r="J1116" t="s">
        <v>1074</v>
      </c>
      <c r="K1116" t="s">
        <v>187</v>
      </c>
      <c r="L1116" t="s">
        <v>573</v>
      </c>
      <c r="M1116" t="s">
        <v>24</v>
      </c>
      <c r="N1116" t="s">
        <v>15</v>
      </c>
      <c r="R1116">
        <v>5590</v>
      </c>
      <c r="S1116">
        <v>5590</v>
      </c>
    </row>
    <row r="1117" spans="1:19" x14ac:dyDescent="0.3">
      <c r="A1117">
        <v>2020</v>
      </c>
      <c r="C1117" t="str">
        <f>IF(GETPIVOTDATA("PS % recovery",Sheet4!$B$5,"Parish Name",K1117)&gt;99.949%,"OK","No")</f>
        <v>OK</v>
      </c>
      <c r="D1117" t="e">
        <f>VLOOKUP(J1117,'Ref2'!C:E,3,0)</f>
        <v>#N/A</v>
      </c>
      <c r="E1117">
        <v>153</v>
      </c>
      <c r="I1117" t="e">
        <f>VLOOKUP(J1117,Ref!L:M,2,0)</f>
        <v>#N/A</v>
      </c>
      <c r="J1117" t="s">
        <v>1076</v>
      </c>
      <c r="K1117" t="s">
        <v>189</v>
      </c>
      <c r="L1117" t="s">
        <v>581</v>
      </c>
      <c r="M1117" t="s">
        <v>24</v>
      </c>
      <c r="N1117" t="s">
        <v>15</v>
      </c>
      <c r="R1117">
        <v>27237</v>
      </c>
      <c r="S1117">
        <v>27237</v>
      </c>
    </row>
    <row r="1118" spans="1:19" x14ac:dyDescent="0.3">
      <c r="A1118">
        <v>2020</v>
      </c>
      <c r="C1118" t="str">
        <f>IF(GETPIVOTDATA("PS % recovery",Sheet4!$B$5,"Parish Name",K1118)&gt;99.949%,"OK","No")</f>
        <v>OK</v>
      </c>
      <c r="D1118" t="e">
        <f>VLOOKUP(J1118,'Ref2'!C:E,3,0)</f>
        <v>#N/A</v>
      </c>
      <c r="E1118">
        <v>153</v>
      </c>
      <c r="I1118" t="e">
        <f>VLOOKUP(J1118,Ref!L:M,2,0)</f>
        <v>#N/A</v>
      </c>
      <c r="J1118" t="s">
        <v>1078</v>
      </c>
      <c r="K1118" t="s">
        <v>186</v>
      </c>
      <c r="L1118" t="s">
        <v>577</v>
      </c>
      <c r="M1118" t="s">
        <v>24</v>
      </c>
      <c r="N1118" t="s">
        <v>15</v>
      </c>
      <c r="R1118">
        <v>11771</v>
      </c>
      <c r="S1118">
        <v>11771</v>
      </c>
    </row>
    <row r="1119" spans="1:19" x14ac:dyDescent="0.3">
      <c r="A1119">
        <v>2020</v>
      </c>
      <c r="C1119" t="str">
        <f>IF(GETPIVOTDATA("PS % recovery",Sheet4!$B$5,"Parish Name",K1119)&gt;99.949%,"OK","No")</f>
        <v>No</v>
      </c>
      <c r="D1119" t="e">
        <f>VLOOKUP(J1119,'Ref2'!C:E,3,0)</f>
        <v>#N/A</v>
      </c>
      <c r="E1119">
        <v>20</v>
      </c>
      <c r="I1119" t="e">
        <f>VLOOKUP(J1119,Ref!L:M,2,0)</f>
        <v>#N/A</v>
      </c>
      <c r="J1119" t="s">
        <v>1080</v>
      </c>
      <c r="K1119" t="s">
        <v>192</v>
      </c>
      <c r="L1119" t="s">
        <v>577</v>
      </c>
      <c r="M1119" t="s">
        <v>24</v>
      </c>
      <c r="N1119" t="s">
        <v>15</v>
      </c>
      <c r="R1119">
        <v>9181</v>
      </c>
      <c r="S1119">
        <v>765</v>
      </c>
    </row>
    <row r="1120" spans="1:19" x14ac:dyDescent="0.3">
      <c r="A1120">
        <v>2020</v>
      </c>
      <c r="C1120" t="str">
        <f>IF(GETPIVOTDATA("PS % recovery",Sheet4!$B$5,"Parish Name",K1120)&gt;99.949%,"OK","No")</f>
        <v>OK</v>
      </c>
      <c r="D1120" t="e">
        <f>VLOOKUP(J1120,'Ref2'!C:E,3,0)</f>
        <v>#N/A</v>
      </c>
      <c r="E1120">
        <v>153</v>
      </c>
      <c r="I1120" t="e">
        <f>VLOOKUP(J1120,Ref!L:M,2,0)</f>
        <v>#N/A</v>
      </c>
      <c r="J1120" t="s">
        <v>1082</v>
      </c>
      <c r="K1120" t="s">
        <v>193</v>
      </c>
      <c r="L1120" t="s">
        <v>577</v>
      </c>
      <c r="M1120" t="s">
        <v>24</v>
      </c>
      <c r="N1120" t="s">
        <v>15</v>
      </c>
      <c r="R1120">
        <v>32876</v>
      </c>
      <c r="S1120">
        <v>32876</v>
      </c>
    </row>
    <row r="1121" spans="1:19" x14ac:dyDescent="0.3">
      <c r="A1121">
        <v>2020</v>
      </c>
      <c r="C1121" t="str">
        <f>IF(GETPIVOTDATA("PS % recovery",Sheet4!$B$5,"Parish Name",K1121)&gt;99.949%,"OK","No")</f>
        <v>OK</v>
      </c>
      <c r="D1121" t="e">
        <f>VLOOKUP(J1121,'Ref2'!C:E,3,0)</f>
        <v>#N/A</v>
      </c>
      <c r="E1121">
        <v>153</v>
      </c>
      <c r="I1121" t="e">
        <f>VLOOKUP(J1121,Ref!L:M,2,0)</f>
        <v>#N/A</v>
      </c>
      <c r="J1121" t="s">
        <v>1084</v>
      </c>
      <c r="K1121" t="s">
        <v>195</v>
      </c>
      <c r="L1121" t="s">
        <v>577</v>
      </c>
      <c r="M1121" t="s">
        <v>24</v>
      </c>
      <c r="N1121" t="s">
        <v>15</v>
      </c>
      <c r="R1121">
        <v>4661</v>
      </c>
      <c r="S1121">
        <v>4661</v>
      </c>
    </row>
    <row r="1122" spans="1:19" x14ac:dyDescent="0.3">
      <c r="A1122">
        <v>2020</v>
      </c>
      <c r="C1122" t="str">
        <f>IF(GETPIVOTDATA("PS % recovery",Sheet4!$B$5,"Parish Name",K1122)&gt;99.949%,"OK","No")</f>
        <v>OK</v>
      </c>
      <c r="D1122" t="e">
        <f>VLOOKUP(J1122,'Ref2'!C:E,3,0)</f>
        <v>#N/A</v>
      </c>
      <c r="E1122">
        <v>153</v>
      </c>
      <c r="I1122" t="e">
        <f>VLOOKUP(J1122,Ref!L:M,2,0)</f>
        <v>#N/A</v>
      </c>
      <c r="J1122" t="s">
        <v>1086</v>
      </c>
      <c r="K1122" t="s">
        <v>188</v>
      </c>
      <c r="L1122" t="s">
        <v>567</v>
      </c>
      <c r="M1122" t="s">
        <v>24</v>
      </c>
      <c r="N1122" t="s">
        <v>15</v>
      </c>
      <c r="R1122">
        <v>13851</v>
      </c>
      <c r="S1122">
        <v>13851</v>
      </c>
    </row>
    <row r="1123" spans="1:19" x14ac:dyDescent="0.3">
      <c r="A1123">
        <v>2020</v>
      </c>
      <c r="C1123" t="str">
        <f>IF(GETPIVOTDATA("PS % recovery",Sheet4!$B$5,"Parish Name",K1123)&gt;99.949%,"OK","No")</f>
        <v>No</v>
      </c>
      <c r="D1123" t="e">
        <f>VLOOKUP(J1123,'Ref2'!C:E,3,0)</f>
        <v>#N/A</v>
      </c>
      <c r="E1123">
        <v>31</v>
      </c>
      <c r="I1123" t="e">
        <f>VLOOKUP(J1123,Ref!L:M,2,0)</f>
        <v>#N/A</v>
      </c>
      <c r="J1123" t="s">
        <v>1088</v>
      </c>
      <c r="K1123" t="s">
        <v>198</v>
      </c>
      <c r="L1123" t="s">
        <v>567</v>
      </c>
      <c r="M1123" t="s">
        <v>24</v>
      </c>
      <c r="N1123" t="s">
        <v>15</v>
      </c>
      <c r="R1123">
        <v>10508</v>
      </c>
      <c r="S1123">
        <v>5000</v>
      </c>
    </row>
    <row r="1124" spans="1:19" x14ac:dyDescent="0.3">
      <c r="A1124">
        <v>2020</v>
      </c>
      <c r="C1124" t="str">
        <f>IF(GETPIVOTDATA("PS % recovery",Sheet4!$B$5,"Parish Name",K1124)&gt;99.949%,"OK","No")</f>
        <v>No</v>
      </c>
      <c r="D1124" t="e">
        <f>VLOOKUP(J1124,'Ref2'!C:E,3,0)</f>
        <v>#N/A</v>
      </c>
      <c r="E1124">
        <v>4</v>
      </c>
      <c r="I1124" t="e">
        <f>VLOOKUP(J1124,Ref!L:M,2,0)</f>
        <v>#N/A</v>
      </c>
      <c r="J1124" t="s">
        <v>1090</v>
      </c>
      <c r="K1124" t="s">
        <v>199</v>
      </c>
      <c r="L1124" t="s">
        <v>567</v>
      </c>
      <c r="M1124" t="s">
        <v>24</v>
      </c>
      <c r="N1124" t="s">
        <v>15</v>
      </c>
      <c r="R1124">
        <v>3073</v>
      </c>
      <c r="S1124">
        <v>1500</v>
      </c>
    </row>
    <row r="1125" spans="1:19" x14ac:dyDescent="0.3">
      <c r="A1125">
        <v>2020</v>
      </c>
      <c r="C1125" t="str">
        <f>IF(GETPIVOTDATA("PS % recovery",Sheet4!$B$5,"Parish Name",K1125)&gt;99.949%,"OK","No")</f>
        <v>OK</v>
      </c>
      <c r="D1125" t="e">
        <f>VLOOKUP(J1125,'Ref2'!C:E,3,0)</f>
        <v>#N/A</v>
      </c>
      <c r="E1125">
        <v>153</v>
      </c>
      <c r="I1125" t="e">
        <f>VLOOKUP(J1125,Ref!L:M,2,0)</f>
        <v>#N/A</v>
      </c>
      <c r="J1125" t="s">
        <v>1092</v>
      </c>
      <c r="K1125" t="s">
        <v>190</v>
      </c>
      <c r="L1125" t="s">
        <v>569</v>
      </c>
      <c r="M1125" t="s">
        <v>24</v>
      </c>
      <c r="N1125" t="s">
        <v>15</v>
      </c>
      <c r="R1125">
        <v>71188</v>
      </c>
      <c r="S1125">
        <v>71188</v>
      </c>
    </row>
    <row r="1126" spans="1:19" x14ac:dyDescent="0.3">
      <c r="A1126">
        <v>2020</v>
      </c>
      <c r="C1126" t="str">
        <f>IF(GETPIVOTDATA("PS % recovery",Sheet4!$B$5,"Parish Name",K1126)&gt;99.949%,"OK","No")</f>
        <v>No</v>
      </c>
      <c r="D1126" t="e">
        <f>VLOOKUP(J1126,'Ref2'!C:E,3,0)</f>
        <v>#N/A</v>
      </c>
      <c r="E1126">
        <v>73</v>
      </c>
      <c r="I1126" t="e">
        <f>VLOOKUP(J1126,Ref!L:M,2,0)</f>
        <v>#N/A</v>
      </c>
      <c r="J1126" t="s">
        <v>1094</v>
      </c>
      <c r="K1126" t="s">
        <v>191</v>
      </c>
      <c r="L1126" t="s">
        <v>571</v>
      </c>
      <c r="M1126" t="s">
        <v>24</v>
      </c>
      <c r="N1126" t="s">
        <v>15</v>
      </c>
      <c r="R1126">
        <v>16582</v>
      </c>
      <c r="S1126">
        <v>16582</v>
      </c>
    </row>
    <row r="1127" spans="1:19" x14ac:dyDescent="0.3">
      <c r="A1127">
        <v>2020</v>
      </c>
      <c r="C1127" t="str">
        <f>IF(GETPIVOTDATA("PS % recovery",Sheet4!$B$5,"Parish Name",K1127)&gt;99.949%,"OK","No")</f>
        <v>OK</v>
      </c>
      <c r="D1127" t="e">
        <f>VLOOKUP(J1127,'Ref2'!C:E,3,0)</f>
        <v>#N/A</v>
      </c>
      <c r="E1127">
        <v>146</v>
      </c>
      <c r="I1127" t="e">
        <f>VLOOKUP(J1127,Ref!L:M,2,0)</f>
        <v>#N/A</v>
      </c>
      <c r="J1127" t="s">
        <v>1096</v>
      </c>
      <c r="K1127" t="s">
        <v>200</v>
      </c>
      <c r="L1127" t="s">
        <v>571</v>
      </c>
      <c r="M1127" t="s">
        <v>24</v>
      </c>
      <c r="N1127" t="s">
        <v>15</v>
      </c>
      <c r="R1127">
        <v>18427</v>
      </c>
      <c r="S1127">
        <v>18427</v>
      </c>
    </row>
    <row r="1128" spans="1:19" x14ac:dyDescent="0.3">
      <c r="A1128">
        <v>2020</v>
      </c>
      <c r="C1128" t="str">
        <f>IF(GETPIVOTDATA("PS % recovery",Sheet4!$B$5,"Parish Name",K1128)&gt;99.949%,"OK","No")</f>
        <v>OK</v>
      </c>
      <c r="D1128" t="e">
        <f>VLOOKUP(J1128,'Ref2'!C:E,3,0)</f>
        <v>#N/A</v>
      </c>
      <c r="E1128">
        <v>79</v>
      </c>
      <c r="I1128" t="e">
        <f>VLOOKUP(J1128,Ref!L:M,2,0)</f>
        <v>#N/A</v>
      </c>
      <c r="J1128" t="s">
        <v>1098</v>
      </c>
      <c r="K1128" t="s">
        <v>202</v>
      </c>
      <c r="L1128" t="s">
        <v>571</v>
      </c>
      <c r="M1128" t="s">
        <v>24</v>
      </c>
      <c r="N1128" t="s">
        <v>15</v>
      </c>
      <c r="R1128">
        <v>11662</v>
      </c>
      <c r="S1128">
        <v>11662</v>
      </c>
    </row>
    <row r="1129" spans="1:19" x14ac:dyDescent="0.3">
      <c r="A1129">
        <v>2020</v>
      </c>
      <c r="C1129" t="str">
        <f>IF(GETPIVOTDATA("PS % recovery",Sheet4!$B$5,"Parish Name",K1129)&gt;99.949%,"OK","No")</f>
        <v>OK</v>
      </c>
      <c r="D1129" t="e">
        <f>VLOOKUP(J1129,'Ref2'!C:E,3,0)</f>
        <v>#N/A</v>
      </c>
      <c r="E1129">
        <v>153</v>
      </c>
      <c r="I1129" t="e">
        <f>VLOOKUP(J1129,Ref!L:M,2,0)</f>
        <v>#N/A</v>
      </c>
      <c r="J1129" t="s">
        <v>808</v>
      </c>
      <c r="K1129" t="s">
        <v>194</v>
      </c>
      <c r="L1129" t="s">
        <v>575</v>
      </c>
      <c r="M1129" t="s">
        <v>24</v>
      </c>
      <c r="N1129" t="s">
        <v>15</v>
      </c>
      <c r="R1129">
        <v>18643</v>
      </c>
      <c r="S1129">
        <v>18643</v>
      </c>
    </row>
    <row r="1130" spans="1:19" x14ac:dyDescent="0.3">
      <c r="A1130">
        <v>2020</v>
      </c>
      <c r="C1130" t="str">
        <f>IF(GETPIVOTDATA("PS % recovery",Sheet4!$B$5,"Parish Name",K1130)&gt;99.949%,"OK","No")</f>
        <v>OK</v>
      </c>
      <c r="D1130" t="e">
        <f>VLOOKUP(J1130,'Ref2'!C:E,3,0)</f>
        <v>#N/A</v>
      </c>
      <c r="E1130">
        <v>153</v>
      </c>
      <c r="I1130" t="e">
        <f>VLOOKUP(J1130,Ref!L:M,2,0)</f>
        <v>#N/A</v>
      </c>
      <c r="J1130" t="s">
        <v>812</v>
      </c>
      <c r="K1130" t="s">
        <v>204</v>
      </c>
      <c r="L1130" t="s">
        <v>575</v>
      </c>
      <c r="M1130" t="s">
        <v>24</v>
      </c>
      <c r="N1130" t="s">
        <v>15</v>
      </c>
      <c r="R1130">
        <v>17698</v>
      </c>
      <c r="S1130">
        <v>17698</v>
      </c>
    </row>
    <row r="1131" spans="1:19" x14ac:dyDescent="0.3">
      <c r="A1131">
        <v>2020</v>
      </c>
      <c r="C1131" t="str">
        <f>IF(GETPIVOTDATA("PS % recovery",Sheet4!$B$5,"Parish Name",K1131)&gt;99.949%,"OK","No")</f>
        <v>OK</v>
      </c>
      <c r="D1131" t="e">
        <f>VLOOKUP(J1131,'Ref2'!C:E,3,0)</f>
        <v>#N/A</v>
      </c>
      <c r="E1131">
        <v>153</v>
      </c>
      <c r="I1131" t="e">
        <f>VLOOKUP(J1131,Ref!L:M,2,0)</f>
        <v>#N/A</v>
      </c>
      <c r="J1131" t="s">
        <v>810</v>
      </c>
      <c r="K1131" t="s">
        <v>196</v>
      </c>
      <c r="L1131" t="s">
        <v>575</v>
      </c>
      <c r="M1131" t="s">
        <v>24</v>
      </c>
      <c r="N1131" t="s">
        <v>15</v>
      </c>
      <c r="R1131">
        <v>18405</v>
      </c>
      <c r="S1131">
        <v>18405</v>
      </c>
    </row>
    <row r="1132" spans="1:19" x14ac:dyDescent="0.3">
      <c r="A1132">
        <v>2020</v>
      </c>
      <c r="C1132" t="str">
        <f>IF(GETPIVOTDATA("PS % recovery",Sheet4!$B$5,"Parish Name",K1132)&gt;99.949%,"OK","No")</f>
        <v>OK</v>
      </c>
      <c r="D1132" t="e">
        <f>VLOOKUP(J1132,'Ref2'!C:E,3,0)</f>
        <v>#N/A</v>
      </c>
      <c r="E1132">
        <v>145</v>
      </c>
      <c r="I1132" t="e">
        <f>VLOOKUP(J1132,Ref!L:M,2,0)</f>
        <v>#N/A</v>
      </c>
      <c r="J1132" t="s">
        <v>1103</v>
      </c>
      <c r="K1132" t="s">
        <v>197</v>
      </c>
      <c r="L1132" t="s">
        <v>567</v>
      </c>
      <c r="M1132" t="s">
        <v>24</v>
      </c>
      <c r="N1132" t="s">
        <v>15</v>
      </c>
      <c r="R1132">
        <v>16415</v>
      </c>
      <c r="S1132">
        <v>16415</v>
      </c>
    </row>
    <row r="1133" spans="1:19" x14ac:dyDescent="0.3">
      <c r="A1133">
        <v>2020</v>
      </c>
      <c r="C1133" t="str">
        <f>IF(GETPIVOTDATA("PS % recovery",Sheet4!$B$5,"Parish Name",K1133)&gt;99.949%,"OK","No")</f>
        <v>OK</v>
      </c>
      <c r="D1133" t="e">
        <f>VLOOKUP(J1133,'Ref2'!C:E,3,0)</f>
        <v>#N/A</v>
      </c>
      <c r="E1133">
        <v>153</v>
      </c>
      <c r="I1133" t="e">
        <f>VLOOKUP(J1133,Ref!L:M,2,0)</f>
        <v>#N/A</v>
      </c>
      <c r="J1133" t="s">
        <v>1105</v>
      </c>
      <c r="K1133" t="s">
        <v>201</v>
      </c>
      <c r="L1133" t="s">
        <v>581</v>
      </c>
      <c r="M1133" t="s">
        <v>24</v>
      </c>
      <c r="N1133" t="s">
        <v>15</v>
      </c>
      <c r="R1133">
        <v>6418</v>
      </c>
      <c r="S1133">
        <v>6418</v>
      </c>
    </row>
    <row r="1134" spans="1:19" x14ac:dyDescent="0.3">
      <c r="A1134">
        <v>2020</v>
      </c>
      <c r="C1134" t="str">
        <f>IF(GETPIVOTDATA("PS % recovery",Sheet4!$B$5,"Parish Name",K1134)&gt;99.949%,"OK","No")</f>
        <v>OK</v>
      </c>
      <c r="D1134" t="e">
        <f>VLOOKUP(J1134,'Ref2'!C:E,3,0)</f>
        <v>#N/A</v>
      </c>
      <c r="E1134">
        <v>132</v>
      </c>
      <c r="I1134" t="e">
        <f>VLOOKUP(J1134,Ref!L:M,2,0)</f>
        <v>#N/A</v>
      </c>
      <c r="J1134" t="s">
        <v>1107</v>
      </c>
      <c r="K1134" t="s">
        <v>207</v>
      </c>
      <c r="L1134" t="s">
        <v>581</v>
      </c>
      <c r="M1134" t="s">
        <v>24</v>
      </c>
      <c r="N1134" t="s">
        <v>15</v>
      </c>
      <c r="R1134">
        <v>9783</v>
      </c>
      <c r="S1134">
        <v>9783</v>
      </c>
    </row>
    <row r="1135" spans="1:19" x14ac:dyDescent="0.3">
      <c r="A1135">
        <v>2020</v>
      </c>
      <c r="C1135" t="str">
        <f>IF(GETPIVOTDATA("PS % recovery",Sheet4!$B$5,"Parish Name",K1135)&gt;99.949%,"OK","No")</f>
        <v>OK</v>
      </c>
      <c r="D1135" t="e">
        <f>VLOOKUP(J1135,'Ref2'!C:E,3,0)</f>
        <v>#N/A</v>
      </c>
      <c r="E1135">
        <v>153</v>
      </c>
      <c r="I1135" t="e">
        <f>VLOOKUP(J1135,Ref!L:M,2,0)</f>
        <v>#N/A</v>
      </c>
      <c r="J1135" t="s">
        <v>1109</v>
      </c>
      <c r="K1135" t="s">
        <v>209</v>
      </c>
      <c r="L1135" t="s">
        <v>581</v>
      </c>
      <c r="M1135" t="s">
        <v>24</v>
      </c>
      <c r="N1135" t="s">
        <v>15</v>
      </c>
      <c r="R1135">
        <v>13717</v>
      </c>
      <c r="S1135">
        <v>13717</v>
      </c>
    </row>
    <row r="1136" spans="1:19" x14ac:dyDescent="0.3">
      <c r="A1136">
        <v>2020</v>
      </c>
      <c r="C1136" t="str">
        <f>IF(GETPIVOTDATA("PS % recovery",Sheet4!$B$5,"Parish Name",K1136)&gt;99.949%,"OK","No")</f>
        <v>OK</v>
      </c>
      <c r="D1136" t="e">
        <f>VLOOKUP(J1136,'Ref2'!C:E,3,0)</f>
        <v>#N/A</v>
      </c>
      <c r="E1136">
        <v>153</v>
      </c>
      <c r="I1136" t="e">
        <f>VLOOKUP(J1136,Ref!L:M,2,0)</f>
        <v>#N/A</v>
      </c>
      <c r="J1136" t="s">
        <v>1111</v>
      </c>
      <c r="K1136" t="s">
        <v>210</v>
      </c>
      <c r="L1136" t="s">
        <v>581</v>
      </c>
      <c r="M1136" t="s">
        <v>24</v>
      </c>
      <c r="N1136" t="s">
        <v>15</v>
      </c>
      <c r="R1136">
        <v>6644</v>
      </c>
      <c r="S1136">
        <v>6644</v>
      </c>
    </row>
    <row r="1137" spans="1:19" x14ac:dyDescent="0.3">
      <c r="A1137">
        <v>2020</v>
      </c>
      <c r="C1137" t="str">
        <f>IF(GETPIVOTDATA("PS % recovery",Sheet4!$B$5,"Parish Name",K1137)&gt;99.949%,"OK","No")</f>
        <v>OK</v>
      </c>
      <c r="D1137" t="e">
        <f>VLOOKUP(J1137,'Ref2'!C:E,3,0)</f>
        <v>#N/A</v>
      </c>
      <c r="E1137">
        <v>141</v>
      </c>
      <c r="I1137" t="e">
        <f>VLOOKUP(J1137,Ref!L:M,2,0)</f>
        <v>#N/A</v>
      </c>
      <c r="J1137" t="s">
        <v>1113</v>
      </c>
      <c r="K1137" t="s">
        <v>203</v>
      </c>
      <c r="L1137" t="s">
        <v>569</v>
      </c>
      <c r="M1137" t="s">
        <v>24</v>
      </c>
      <c r="N1137" t="s">
        <v>15</v>
      </c>
      <c r="R1137">
        <v>5766</v>
      </c>
      <c r="S1137">
        <v>5766</v>
      </c>
    </row>
    <row r="1138" spans="1:19" x14ac:dyDescent="0.3">
      <c r="A1138">
        <v>2020</v>
      </c>
      <c r="C1138" t="str">
        <f>IF(GETPIVOTDATA("PS % recovery",Sheet4!$B$5,"Parish Name",K1138)&gt;99.949%,"OK","No")</f>
        <v>OK</v>
      </c>
      <c r="D1138" t="e">
        <f>VLOOKUP(J1138,'Ref2'!C:E,3,0)</f>
        <v>#N/A</v>
      </c>
      <c r="E1138">
        <v>153</v>
      </c>
      <c r="I1138" t="e">
        <f>VLOOKUP(J1138,Ref!L:M,2,0)</f>
        <v>#N/A</v>
      </c>
      <c r="J1138" t="s">
        <v>1115</v>
      </c>
      <c r="K1138" t="s">
        <v>206</v>
      </c>
      <c r="L1138" t="s">
        <v>569</v>
      </c>
      <c r="M1138" t="s">
        <v>24</v>
      </c>
      <c r="N1138" t="s">
        <v>15</v>
      </c>
      <c r="R1138">
        <v>2076</v>
      </c>
      <c r="S1138">
        <v>2076</v>
      </c>
    </row>
    <row r="1139" spans="1:19" x14ac:dyDescent="0.3">
      <c r="A1139">
        <v>2020</v>
      </c>
      <c r="C1139" t="str">
        <f>IF(GETPIVOTDATA("PS % recovery",Sheet4!$B$5,"Parish Name",K1139)&gt;99.949%,"OK","No")</f>
        <v>OK</v>
      </c>
      <c r="D1139" t="e">
        <f>VLOOKUP(J1139,'Ref2'!C:E,3,0)</f>
        <v>#N/A</v>
      </c>
      <c r="E1139">
        <v>153</v>
      </c>
      <c r="I1139" t="e">
        <f>VLOOKUP(J1139,Ref!L:M,2,0)</f>
        <v>#N/A</v>
      </c>
      <c r="J1139" t="s">
        <v>1117</v>
      </c>
      <c r="K1139" t="s">
        <v>205</v>
      </c>
      <c r="L1139" t="s">
        <v>583</v>
      </c>
      <c r="M1139" t="s">
        <v>24</v>
      </c>
      <c r="N1139" t="s">
        <v>15</v>
      </c>
      <c r="R1139">
        <v>3459</v>
      </c>
      <c r="S1139">
        <v>3459</v>
      </c>
    </row>
    <row r="1140" spans="1:19" x14ac:dyDescent="0.3">
      <c r="A1140">
        <v>2020</v>
      </c>
      <c r="C1140" t="str">
        <f>IF(GETPIVOTDATA("PS % recovery",Sheet4!$B$5,"Parish Name",K1140)&gt;99.949%,"OK","No")</f>
        <v>OK</v>
      </c>
      <c r="D1140" t="e">
        <f>VLOOKUP(J1140,'Ref2'!C:E,3,0)</f>
        <v>#N/A</v>
      </c>
      <c r="E1140">
        <v>153</v>
      </c>
      <c r="I1140" t="e">
        <f>VLOOKUP(J1140,Ref!L:M,2,0)</f>
        <v>#N/A</v>
      </c>
      <c r="J1140" t="s">
        <v>1119</v>
      </c>
      <c r="K1140" t="s">
        <v>211</v>
      </c>
      <c r="L1140" t="s">
        <v>583</v>
      </c>
      <c r="M1140" t="s">
        <v>24</v>
      </c>
      <c r="N1140" t="s">
        <v>15</v>
      </c>
      <c r="R1140">
        <v>8072</v>
      </c>
      <c r="S1140">
        <v>8072</v>
      </c>
    </row>
    <row r="1141" spans="1:19" x14ac:dyDescent="0.3">
      <c r="A1141">
        <v>2020</v>
      </c>
      <c r="C1141" t="str">
        <f>IF(GETPIVOTDATA("PS % recovery",Sheet4!$B$5,"Parish Name",K1141)&gt;99.949%,"OK","No")</f>
        <v>No</v>
      </c>
      <c r="D1141" t="e">
        <f>VLOOKUP(J1141,'Ref2'!C:E,3,0)</f>
        <v>#N/A</v>
      </c>
      <c r="E1141">
        <v>123</v>
      </c>
      <c r="I1141" t="str">
        <f>VLOOKUP(J1141,Ref!L:M,2,0)</f>
        <v>Yes</v>
      </c>
      <c r="J1141" t="s">
        <v>1121</v>
      </c>
      <c r="K1141" t="s">
        <v>208</v>
      </c>
      <c r="L1141" t="s">
        <v>579</v>
      </c>
      <c r="M1141" t="s">
        <v>24</v>
      </c>
      <c r="N1141" t="s">
        <v>15</v>
      </c>
      <c r="R1141">
        <v>83457</v>
      </c>
      <c r="S1141">
        <v>78461.960000000894</v>
      </c>
    </row>
    <row r="1142" spans="1:19" x14ac:dyDescent="0.3">
      <c r="A1142">
        <v>2020</v>
      </c>
      <c r="C1142" t="str">
        <f>IF(GETPIVOTDATA("PS % recovery",Sheet4!$B$5,"Parish Name",K1142)&gt;99.949%,"OK","No")</f>
        <v>No</v>
      </c>
      <c r="D1142" t="e">
        <f>VLOOKUP(J1142,'Ref2'!C:E,3,0)</f>
        <v>#N/A</v>
      </c>
      <c r="E1142">
        <v>62</v>
      </c>
      <c r="I1142" t="e">
        <f>VLOOKUP(J1142,Ref!L:M,2,0)</f>
        <v>#N/A</v>
      </c>
      <c r="J1142" t="s">
        <v>1123</v>
      </c>
      <c r="K1142" t="s">
        <v>212</v>
      </c>
      <c r="L1142" t="s">
        <v>567</v>
      </c>
      <c r="M1142" t="s">
        <v>24</v>
      </c>
      <c r="N1142" t="s">
        <v>15</v>
      </c>
      <c r="R1142">
        <v>21266</v>
      </c>
      <c r="S1142">
        <v>21266</v>
      </c>
    </row>
    <row r="1143" spans="1:19" x14ac:dyDescent="0.3">
      <c r="A1143">
        <v>2020</v>
      </c>
      <c r="C1143" t="str">
        <f>IF(GETPIVOTDATA("PS % recovery",Sheet4!$B$5,"Parish Name",K1143)&gt;99.949%,"OK","No")</f>
        <v>OK</v>
      </c>
      <c r="D1143" t="e">
        <f>VLOOKUP(J1143,'Ref2'!C:E,3,0)</f>
        <v>#N/A</v>
      </c>
      <c r="E1143">
        <v>326</v>
      </c>
      <c r="I1143" t="e">
        <f>VLOOKUP(J1143,Ref!L:M,2,0)</f>
        <v>#N/A</v>
      </c>
      <c r="J1143" t="s">
        <v>813</v>
      </c>
      <c r="K1143" t="s">
        <v>214</v>
      </c>
      <c r="L1143" t="s">
        <v>585</v>
      </c>
      <c r="M1143" t="s">
        <v>27</v>
      </c>
      <c r="N1143" t="s">
        <v>15</v>
      </c>
      <c r="R1143">
        <v>98282</v>
      </c>
      <c r="S1143">
        <v>98282.01</v>
      </c>
    </row>
    <row r="1144" spans="1:19" x14ac:dyDescent="0.3">
      <c r="A1144">
        <v>2020</v>
      </c>
      <c r="C1144" t="str">
        <f>IF(GETPIVOTDATA("PS % recovery",Sheet4!$B$5,"Parish Name",K1144)&gt;99.949%,"OK","No")</f>
        <v>No</v>
      </c>
      <c r="D1144" t="e">
        <f>VLOOKUP(J1144,'Ref2'!C:E,3,0)</f>
        <v>#N/A</v>
      </c>
      <c r="E1144">
        <v>92</v>
      </c>
      <c r="I1144" t="e">
        <f>VLOOKUP(J1144,Ref!L:M,2,0)</f>
        <v>#N/A</v>
      </c>
      <c r="J1144" t="s">
        <v>1126</v>
      </c>
      <c r="K1144" t="s">
        <v>215</v>
      </c>
      <c r="L1144" t="s">
        <v>587</v>
      </c>
      <c r="M1144" t="s">
        <v>27</v>
      </c>
      <c r="N1144" t="s">
        <v>15</v>
      </c>
      <c r="R1144">
        <v>53489</v>
      </c>
      <c r="S1144">
        <v>53489</v>
      </c>
    </row>
    <row r="1145" spans="1:19" x14ac:dyDescent="0.3">
      <c r="A1145">
        <v>2020</v>
      </c>
      <c r="C1145" t="str">
        <f>IF(GETPIVOTDATA("PS % recovery",Sheet4!$B$5,"Parish Name",K1145)&gt;99.949%,"OK","No")</f>
        <v>No</v>
      </c>
      <c r="D1145" t="e">
        <f>VLOOKUP(J1145,'Ref2'!C:E,3,0)</f>
        <v>#N/A</v>
      </c>
      <c r="E1145">
        <v>45</v>
      </c>
      <c r="I1145" t="e">
        <f>VLOOKUP(J1145,Ref!L:M,2,0)</f>
        <v>#N/A</v>
      </c>
      <c r="J1145" t="s">
        <v>1128</v>
      </c>
      <c r="K1145" t="s">
        <v>216</v>
      </c>
      <c r="L1145" t="s">
        <v>587</v>
      </c>
      <c r="M1145" t="s">
        <v>27</v>
      </c>
      <c r="N1145" t="s">
        <v>15</v>
      </c>
      <c r="R1145">
        <v>43360</v>
      </c>
      <c r="S1145">
        <v>19000</v>
      </c>
    </row>
    <row r="1146" spans="1:19" x14ac:dyDescent="0.3">
      <c r="A1146">
        <v>2020</v>
      </c>
      <c r="C1146" t="str">
        <f>IF(GETPIVOTDATA("PS % recovery",Sheet4!$B$5,"Parish Name",K1146)&gt;99.949%,"OK","No")</f>
        <v>No</v>
      </c>
      <c r="D1146" t="e">
        <f>VLOOKUP(J1146,'Ref2'!C:E,3,0)</f>
        <v>#N/A</v>
      </c>
      <c r="E1146">
        <v>40</v>
      </c>
      <c r="I1146" t="e">
        <f>VLOOKUP(J1146,Ref!L:M,2,0)</f>
        <v>#N/A</v>
      </c>
      <c r="J1146" t="s">
        <v>1130</v>
      </c>
      <c r="K1146" t="s">
        <v>217</v>
      </c>
      <c r="L1146" t="s">
        <v>587</v>
      </c>
      <c r="M1146" t="s">
        <v>27</v>
      </c>
      <c r="N1146" t="s">
        <v>15</v>
      </c>
      <c r="R1146">
        <v>21436</v>
      </c>
      <c r="S1146">
        <v>10800</v>
      </c>
    </row>
    <row r="1147" spans="1:19" x14ac:dyDescent="0.3">
      <c r="A1147">
        <v>2020</v>
      </c>
      <c r="C1147" t="str">
        <f>IF(GETPIVOTDATA("PS % recovery",Sheet4!$B$5,"Parish Name",K1147)&gt;99.949%,"OK","No")</f>
        <v>OK</v>
      </c>
      <c r="D1147" t="e">
        <f>VLOOKUP(J1147,'Ref2'!C:E,3,0)</f>
        <v>#N/A</v>
      </c>
      <c r="E1147">
        <v>153</v>
      </c>
      <c r="I1147" t="e">
        <f>VLOOKUP(J1147,Ref!L:M,2,0)</f>
        <v>#N/A</v>
      </c>
      <c r="J1147" t="s">
        <v>814</v>
      </c>
      <c r="K1147" t="s">
        <v>218</v>
      </c>
      <c r="L1147" t="s">
        <v>589</v>
      </c>
      <c r="M1147" t="s">
        <v>27</v>
      </c>
      <c r="N1147" t="s">
        <v>15</v>
      </c>
      <c r="R1147">
        <v>61354</v>
      </c>
      <c r="S1147">
        <v>61354</v>
      </c>
    </row>
    <row r="1148" spans="1:19" x14ac:dyDescent="0.3">
      <c r="A1148">
        <v>2020</v>
      </c>
      <c r="C1148" t="str">
        <f>IF(GETPIVOTDATA("PS % recovery",Sheet4!$B$5,"Parish Name",K1148)&gt;99.949%,"OK","No")</f>
        <v>OK</v>
      </c>
      <c r="D1148" t="str">
        <f>VLOOKUP(J1148,'Ref2'!C:E,3,0)</f>
        <v>LLF</v>
      </c>
      <c r="E1148">
        <v>153</v>
      </c>
      <c r="I1148" t="e">
        <f>VLOOKUP(J1148,Ref!L:M,2,0)</f>
        <v>#N/A</v>
      </c>
      <c r="J1148" t="s">
        <v>1133</v>
      </c>
      <c r="K1148" t="s">
        <v>219</v>
      </c>
      <c r="L1148" t="s">
        <v>591</v>
      </c>
      <c r="M1148" t="s">
        <v>27</v>
      </c>
      <c r="N1148" t="s">
        <v>15</v>
      </c>
      <c r="R1148">
        <v>64731</v>
      </c>
      <c r="S1148">
        <v>64731</v>
      </c>
    </row>
    <row r="1149" spans="1:19" x14ac:dyDescent="0.3">
      <c r="A1149">
        <v>2020</v>
      </c>
      <c r="C1149" t="str">
        <f>IF(GETPIVOTDATA("PS % recovery",Sheet4!$B$5,"Parish Name",K1149)&gt;99.949%,"OK","No")</f>
        <v>OK</v>
      </c>
      <c r="D1149" t="e">
        <f>VLOOKUP(J1149,'Ref2'!C:E,3,0)</f>
        <v>#N/A</v>
      </c>
      <c r="E1149">
        <v>153</v>
      </c>
      <c r="I1149" t="e">
        <f>VLOOKUP(J1149,Ref!L:M,2,0)</f>
        <v>#N/A</v>
      </c>
      <c r="J1149" t="s">
        <v>1135</v>
      </c>
      <c r="K1149" t="s">
        <v>220</v>
      </c>
      <c r="L1149" t="s">
        <v>593</v>
      </c>
      <c r="M1149" t="s">
        <v>27</v>
      </c>
      <c r="N1149" t="s">
        <v>15</v>
      </c>
      <c r="R1149">
        <v>55502</v>
      </c>
      <c r="S1149">
        <v>55502</v>
      </c>
    </row>
    <row r="1150" spans="1:19" x14ac:dyDescent="0.3">
      <c r="A1150">
        <v>2020</v>
      </c>
      <c r="C1150" t="str">
        <f>IF(GETPIVOTDATA("PS % recovery",Sheet4!$B$5,"Parish Name",K1150)&gt;99.949%,"OK","No")</f>
        <v>OK</v>
      </c>
      <c r="D1150" t="e">
        <f>VLOOKUP(J1150,'Ref2'!C:E,3,0)</f>
        <v>#N/A</v>
      </c>
      <c r="E1150">
        <v>125</v>
      </c>
      <c r="I1150" t="e">
        <f>VLOOKUP(J1150,Ref!L:M,2,0)</f>
        <v>#N/A</v>
      </c>
      <c r="J1150" t="s">
        <v>1137</v>
      </c>
      <c r="K1150" t="s">
        <v>221</v>
      </c>
      <c r="L1150" t="s">
        <v>587</v>
      </c>
      <c r="M1150" t="s">
        <v>27</v>
      </c>
      <c r="N1150" t="s">
        <v>15</v>
      </c>
      <c r="R1150">
        <v>46283</v>
      </c>
      <c r="S1150">
        <v>46283</v>
      </c>
    </row>
    <row r="1151" spans="1:19" x14ac:dyDescent="0.3">
      <c r="A1151">
        <v>2020</v>
      </c>
      <c r="C1151" t="str">
        <f>IF(GETPIVOTDATA("PS % recovery",Sheet4!$B$5,"Parish Name",K1151)&gt;99.949%,"OK","No")</f>
        <v>OK</v>
      </c>
      <c r="D1151" t="e">
        <f>VLOOKUP(J1151,'Ref2'!C:E,3,0)</f>
        <v>#N/A</v>
      </c>
      <c r="E1151">
        <v>153</v>
      </c>
      <c r="I1151" t="e">
        <f>VLOOKUP(J1151,Ref!L:M,2,0)</f>
        <v>#N/A</v>
      </c>
      <c r="J1151" t="s">
        <v>1139</v>
      </c>
      <c r="K1151" t="s">
        <v>223</v>
      </c>
      <c r="L1151" t="s">
        <v>605</v>
      </c>
      <c r="M1151" t="s">
        <v>30</v>
      </c>
      <c r="N1151" t="s">
        <v>15</v>
      </c>
      <c r="R1151">
        <v>8730</v>
      </c>
      <c r="S1151">
        <v>8730</v>
      </c>
    </row>
    <row r="1152" spans="1:19" x14ac:dyDescent="0.3">
      <c r="A1152">
        <v>2020</v>
      </c>
      <c r="C1152" t="str">
        <f>IF(GETPIVOTDATA("PS % recovery",Sheet4!$B$5,"Parish Name",K1152)&gt;99.949%,"OK","No")</f>
        <v>OK</v>
      </c>
      <c r="D1152" t="e">
        <f>VLOOKUP(J1152,'Ref2'!C:E,3,0)</f>
        <v>#N/A</v>
      </c>
      <c r="E1152">
        <v>153</v>
      </c>
      <c r="I1152" t="e">
        <f>VLOOKUP(J1152,Ref!L:M,2,0)</f>
        <v>#N/A</v>
      </c>
      <c r="J1152" t="s">
        <v>1141</v>
      </c>
      <c r="K1152" t="s">
        <v>224</v>
      </c>
      <c r="L1152" t="s">
        <v>605</v>
      </c>
      <c r="M1152" t="s">
        <v>30</v>
      </c>
      <c r="N1152" t="s">
        <v>15</v>
      </c>
      <c r="R1152">
        <v>105511</v>
      </c>
      <c r="S1152">
        <v>105511</v>
      </c>
    </row>
    <row r="1153" spans="1:19" x14ac:dyDescent="0.3">
      <c r="A1153">
        <v>2020</v>
      </c>
      <c r="C1153" t="str">
        <f>IF(GETPIVOTDATA("PS % recovery",Sheet4!$B$5,"Parish Name",K1153)&gt;99.949%,"OK","No")</f>
        <v>OK</v>
      </c>
      <c r="D1153" t="e">
        <f>VLOOKUP(J1153,'Ref2'!C:E,3,0)</f>
        <v>#N/A</v>
      </c>
      <c r="E1153">
        <v>153</v>
      </c>
      <c r="I1153" t="e">
        <f>VLOOKUP(J1153,Ref!L:M,2,0)</f>
        <v>#N/A</v>
      </c>
      <c r="J1153" t="s">
        <v>1143</v>
      </c>
      <c r="K1153" t="s">
        <v>226</v>
      </c>
      <c r="L1153" t="s">
        <v>605</v>
      </c>
      <c r="M1153" t="s">
        <v>30</v>
      </c>
      <c r="N1153" t="s">
        <v>15</v>
      </c>
      <c r="R1153">
        <v>16841</v>
      </c>
      <c r="S1153">
        <v>16841</v>
      </c>
    </row>
    <row r="1154" spans="1:19" x14ac:dyDescent="0.3">
      <c r="A1154">
        <v>2020</v>
      </c>
      <c r="C1154" t="str">
        <f>IF(GETPIVOTDATA("PS % recovery",Sheet4!$B$5,"Parish Name",K1154)&gt;99.949%,"OK","No")</f>
        <v>OK</v>
      </c>
      <c r="D1154" t="e">
        <f>VLOOKUP(J1154,'Ref2'!C:E,3,0)</f>
        <v>#N/A</v>
      </c>
      <c r="E1154">
        <v>153</v>
      </c>
      <c r="I1154" t="e">
        <f>VLOOKUP(J1154,Ref!L:M,2,0)</f>
        <v>#N/A</v>
      </c>
      <c r="J1154" t="s">
        <v>815</v>
      </c>
      <c r="K1154" t="s">
        <v>228</v>
      </c>
      <c r="L1154" t="s">
        <v>605</v>
      </c>
      <c r="M1154" t="s">
        <v>30</v>
      </c>
      <c r="N1154" t="s">
        <v>15</v>
      </c>
      <c r="R1154">
        <v>37469</v>
      </c>
      <c r="S1154">
        <v>37469</v>
      </c>
    </row>
    <row r="1155" spans="1:19" x14ac:dyDescent="0.3">
      <c r="A1155">
        <v>2020</v>
      </c>
      <c r="C1155" t="str">
        <f>IF(GETPIVOTDATA("PS % recovery",Sheet4!$B$5,"Parish Name",K1155)&gt;99.949%,"OK","No")</f>
        <v>OK</v>
      </c>
      <c r="D1155" t="e">
        <f>VLOOKUP(J1155,'Ref2'!C:E,3,0)</f>
        <v>#N/A</v>
      </c>
      <c r="E1155">
        <v>150</v>
      </c>
      <c r="I1155" t="e">
        <f>VLOOKUP(J1155,Ref!L:M,2,0)</f>
        <v>#N/A</v>
      </c>
      <c r="J1155" t="s">
        <v>1146</v>
      </c>
      <c r="K1155" t="s">
        <v>230</v>
      </c>
      <c r="L1155" t="s">
        <v>597</v>
      </c>
      <c r="M1155" t="s">
        <v>30</v>
      </c>
      <c r="N1155" t="s">
        <v>15</v>
      </c>
      <c r="R1155">
        <v>45932</v>
      </c>
      <c r="S1155">
        <v>45932</v>
      </c>
    </row>
    <row r="1156" spans="1:19" x14ac:dyDescent="0.3">
      <c r="A1156">
        <v>2020</v>
      </c>
      <c r="C1156" t="str">
        <f>IF(GETPIVOTDATA("PS % recovery",Sheet4!$B$5,"Parish Name",K1156)&gt;99.949%,"OK","No")</f>
        <v>OK</v>
      </c>
      <c r="D1156" t="e">
        <f>VLOOKUP(J1156,'Ref2'!C:E,3,0)</f>
        <v>#N/A</v>
      </c>
      <c r="E1156">
        <v>153</v>
      </c>
      <c r="I1156" t="e">
        <f>VLOOKUP(J1156,Ref!L:M,2,0)</f>
        <v>#N/A</v>
      </c>
      <c r="J1156" t="s">
        <v>1148</v>
      </c>
      <c r="K1156" t="s">
        <v>225</v>
      </c>
      <c r="L1156" t="s">
        <v>595</v>
      </c>
      <c r="M1156" t="s">
        <v>30</v>
      </c>
      <c r="N1156" t="s">
        <v>15</v>
      </c>
      <c r="R1156">
        <v>60773</v>
      </c>
      <c r="S1156">
        <v>60773</v>
      </c>
    </row>
    <row r="1157" spans="1:19" x14ac:dyDescent="0.3">
      <c r="A1157">
        <v>2020</v>
      </c>
      <c r="C1157" t="str">
        <f>IF(GETPIVOTDATA("PS % recovery",Sheet4!$B$5,"Parish Name",K1157)&gt;99.949%,"OK","No")</f>
        <v>OK</v>
      </c>
      <c r="D1157" t="e">
        <f>VLOOKUP(J1157,'Ref2'!C:E,3,0)</f>
        <v>#N/A</v>
      </c>
      <c r="E1157">
        <v>153</v>
      </c>
      <c r="I1157" t="str">
        <f>VLOOKUP(J1157,Ref!L:M,2,0)</f>
        <v>Yes</v>
      </c>
      <c r="J1157" t="s">
        <v>1150</v>
      </c>
      <c r="K1157" t="s">
        <v>227</v>
      </c>
      <c r="L1157" t="s">
        <v>595</v>
      </c>
      <c r="M1157" t="s">
        <v>30</v>
      </c>
      <c r="N1157" t="s">
        <v>15</v>
      </c>
      <c r="R1157">
        <v>22191</v>
      </c>
      <c r="S1157">
        <v>22191</v>
      </c>
    </row>
    <row r="1158" spans="1:19" x14ac:dyDescent="0.3">
      <c r="A1158">
        <v>2020</v>
      </c>
      <c r="C1158" t="str">
        <f>IF(GETPIVOTDATA("PS % recovery",Sheet4!$B$5,"Parish Name",K1158)&gt;99.949%,"OK","No")</f>
        <v>No</v>
      </c>
      <c r="D1158" t="e">
        <f>VLOOKUP(J1158,'Ref2'!C:E,3,0)</f>
        <v>#N/A</v>
      </c>
      <c r="E1158">
        <v>81</v>
      </c>
      <c r="I1158" t="e">
        <f>VLOOKUP(J1158,Ref!L:M,2,0)</f>
        <v>#N/A</v>
      </c>
      <c r="J1158" t="s">
        <v>1152</v>
      </c>
      <c r="K1158" t="s">
        <v>229</v>
      </c>
      <c r="L1158" t="s">
        <v>595</v>
      </c>
      <c r="M1158" t="s">
        <v>30</v>
      </c>
      <c r="N1158" t="s">
        <v>15</v>
      </c>
      <c r="R1158">
        <v>28435</v>
      </c>
      <c r="S1158">
        <v>14709</v>
      </c>
    </row>
    <row r="1159" spans="1:19" x14ac:dyDescent="0.3">
      <c r="A1159">
        <v>2020</v>
      </c>
      <c r="C1159" t="str">
        <f>IF(GETPIVOTDATA("PS % recovery",Sheet4!$B$5,"Parish Name",K1159)&gt;99.949%,"OK","No")</f>
        <v>No</v>
      </c>
      <c r="D1159" t="e">
        <f>VLOOKUP(J1159,'Ref2'!C:E,3,0)</f>
        <v>#N/A</v>
      </c>
      <c r="E1159">
        <v>118</v>
      </c>
      <c r="I1159" t="e">
        <f>VLOOKUP(J1159,Ref!L:M,2,0)</f>
        <v>#N/A</v>
      </c>
      <c r="J1159" t="s">
        <v>1154</v>
      </c>
      <c r="K1159" t="s">
        <v>232</v>
      </c>
      <c r="L1159" t="s">
        <v>599</v>
      </c>
      <c r="M1159" t="s">
        <v>30</v>
      </c>
      <c r="N1159" t="s">
        <v>15</v>
      </c>
      <c r="R1159">
        <v>40364</v>
      </c>
      <c r="S1159">
        <v>27446.34999999404</v>
      </c>
    </row>
    <row r="1160" spans="1:19" x14ac:dyDescent="0.3">
      <c r="A1160">
        <v>2020</v>
      </c>
      <c r="C1160" t="str">
        <f>IF(GETPIVOTDATA("PS % recovery",Sheet4!$B$5,"Parish Name",K1160)&gt;99.949%,"OK","No")</f>
        <v>OK</v>
      </c>
      <c r="D1160" t="e">
        <f>VLOOKUP(J1160,'Ref2'!C:E,3,0)</f>
        <v>#N/A</v>
      </c>
      <c r="E1160">
        <v>153</v>
      </c>
      <c r="I1160" t="e">
        <f>VLOOKUP(J1160,Ref!L:M,2,0)</f>
        <v>#N/A</v>
      </c>
      <c r="J1160" t="s">
        <v>1156</v>
      </c>
      <c r="K1160" t="s">
        <v>233</v>
      </c>
      <c r="L1160" t="s">
        <v>595</v>
      </c>
      <c r="M1160" t="s">
        <v>30</v>
      </c>
      <c r="N1160" t="s">
        <v>15</v>
      </c>
      <c r="R1160">
        <v>45248</v>
      </c>
      <c r="S1160">
        <v>45248</v>
      </c>
    </row>
    <row r="1161" spans="1:19" x14ac:dyDescent="0.3">
      <c r="A1161">
        <v>2020</v>
      </c>
      <c r="C1161" t="str">
        <f>IF(GETPIVOTDATA("PS % recovery",Sheet4!$B$5,"Parish Name",K1161)&gt;99.949%,"OK","No")</f>
        <v>OK</v>
      </c>
      <c r="D1161" t="e">
        <f>VLOOKUP(J1161,'Ref2'!C:E,3,0)</f>
        <v>#N/A</v>
      </c>
      <c r="E1161">
        <v>153</v>
      </c>
      <c r="I1161" t="str">
        <f>VLOOKUP(J1161,Ref!L:M,2,0)</f>
        <v>Yes</v>
      </c>
      <c r="J1161" t="s">
        <v>1158</v>
      </c>
      <c r="K1161" t="s">
        <v>234</v>
      </c>
      <c r="L1161" t="s">
        <v>595</v>
      </c>
      <c r="M1161" t="s">
        <v>30</v>
      </c>
      <c r="N1161" t="s">
        <v>15</v>
      </c>
      <c r="R1161">
        <v>73516</v>
      </c>
      <c r="S1161">
        <v>73516</v>
      </c>
    </row>
    <row r="1162" spans="1:19" x14ac:dyDescent="0.3">
      <c r="A1162">
        <v>2020</v>
      </c>
      <c r="C1162" t="str">
        <f>IF(GETPIVOTDATA("PS % recovery",Sheet4!$B$5,"Parish Name",K1162)&gt;99.949%,"OK","No")</f>
        <v>OK</v>
      </c>
      <c r="D1162" t="e">
        <f>VLOOKUP(J1162,'Ref2'!C:E,3,0)</f>
        <v>#N/A</v>
      </c>
      <c r="E1162">
        <v>153</v>
      </c>
      <c r="I1162" t="e">
        <f>VLOOKUP(J1162,Ref!L:M,2,0)</f>
        <v>#N/A</v>
      </c>
      <c r="J1162" t="s">
        <v>1160</v>
      </c>
      <c r="K1162" t="s">
        <v>235</v>
      </c>
      <c r="L1162" t="s">
        <v>601</v>
      </c>
      <c r="M1162" t="s">
        <v>30</v>
      </c>
      <c r="N1162" t="s">
        <v>15</v>
      </c>
      <c r="R1162">
        <v>13420</v>
      </c>
      <c r="S1162">
        <v>13420</v>
      </c>
    </row>
    <row r="1163" spans="1:19" x14ac:dyDescent="0.3">
      <c r="A1163">
        <v>2020</v>
      </c>
      <c r="C1163" t="str">
        <f>IF(GETPIVOTDATA("PS % recovery",Sheet4!$B$5,"Parish Name",K1163)&gt;99.949%,"OK","No")</f>
        <v>OK</v>
      </c>
      <c r="D1163" t="e">
        <f>VLOOKUP(J1163,'Ref2'!C:E,3,0)</f>
        <v>#N/A</v>
      </c>
      <c r="E1163">
        <v>153</v>
      </c>
      <c r="I1163" t="e">
        <f>VLOOKUP(J1163,Ref!L:M,2,0)</f>
        <v>#N/A</v>
      </c>
      <c r="J1163" t="s">
        <v>1162</v>
      </c>
      <c r="K1163" t="s">
        <v>236</v>
      </c>
      <c r="L1163" t="s">
        <v>605</v>
      </c>
      <c r="M1163" t="s">
        <v>30</v>
      </c>
      <c r="N1163" t="s">
        <v>15</v>
      </c>
      <c r="R1163">
        <v>38839</v>
      </c>
      <c r="S1163">
        <v>38839</v>
      </c>
    </row>
    <row r="1164" spans="1:19" x14ac:dyDescent="0.3">
      <c r="A1164">
        <v>2020</v>
      </c>
      <c r="C1164" t="str">
        <f>IF(GETPIVOTDATA("PS % recovery",Sheet4!$B$5,"Parish Name",K1164)&gt;99.949%,"OK","No")</f>
        <v>OK</v>
      </c>
      <c r="D1164" t="e">
        <f>VLOOKUP(J1164,'Ref2'!C:E,3,0)</f>
        <v>#N/A</v>
      </c>
      <c r="E1164">
        <v>153</v>
      </c>
      <c r="I1164" t="e">
        <f>VLOOKUP(J1164,Ref!L:M,2,0)</f>
        <v>#N/A</v>
      </c>
      <c r="J1164" t="s">
        <v>1164</v>
      </c>
      <c r="K1164" t="s">
        <v>231</v>
      </c>
      <c r="L1164" t="s">
        <v>605</v>
      </c>
      <c r="M1164" t="s">
        <v>30</v>
      </c>
      <c r="N1164" t="s">
        <v>15</v>
      </c>
      <c r="R1164">
        <v>38376</v>
      </c>
      <c r="S1164">
        <v>38376</v>
      </c>
    </row>
    <row r="1165" spans="1:19" x14ac:dyDescent="0.3">
      <c r="A1165">
        <v>2020</v>
      </c>
      <c r="C1165" t="str">
        <f>IF(GETPIVOTDATA("PS % recovery",Sheet4!$B$5,"Parish Name",K1165)&gt;99.949%,"OK","No")</f>
        <v>OK</v>
      </c>
      <c r="D1165" t="e">
        <f>VLOOKUP(J1165,'Ref2'!C:E,3,0)</f>
        <v>#N/A</v>
      </c>
      <c r="E1165">
        <v>153</v>
      </c>
      <c r="I1165" t="e">
        <f>VLOOKUP(J1165,Ref!L:M,2,0)</f>
        <v>#N/A</v>
      </c>
      <c r="J1165" t="s">
        <v>1166</v>
      </c>
      <c r="K1165" t="s">
        <v>237</v>
      </c>
      <c r="L1165" t="s">
        <v>603</v>
      </c>
      <c r="M1165" t="s">
        <v>30</v>
      </c>
      <c r="N1165" t="s">
        <v>15</v>
      </c>
      <c r="R1165">
        <v>106014</v>
      </c>
      <c r="S1165">
        <v>106014</v>
      </c>
    </row>
    <row r="1166" spans="1:19" x14ac:dyDescent="0.3">
      <c r="A1166">
        <v>2020</v>
      </c>
      <c r="C1166" t="str">
        <f>IF(GETPIVOTDATA("PS % recovery",Sheet4!$B$5,"Parish Name",K1166)&gt;99.949%,"OK","No")</f>
        <v>No</v>
      </c>
      <c r="D1166" t="e">
        <f>VLOOKUP(J1166,'Ref2'!C:E,3,0)</f>
        <v>#N/A</v>
      </c>
      <c r="E1166">
        <v>143</v>
      </c>
      <c r="I1166" t="e">
        <f>VLOOKUP(J1166,Ref!L:M,2,0)</f>
        <v>#N/A</v>
      </c>
      <c r="J1166" t="s">
        <v>1168</v>
      </c>
      <c r="K1166" t="s">
        <v>239</v>
      </c>
      <c r="L1166" t="s">
        <v>615</v>
      </c>
      <c r="M1166" t="s">
        <v>33</v>
      </c>
      <c r="N1166" t="s">
        <v>15</v>
      </c>
      <c r="R1166">
        <v>18263</v>
      </c>
      <c r="S1166">
        <v>18263.04</v>
      </c>
    </row>
    <row r="1167" spans="1:19" x14ac:dyDescent="0.3">
      <c r="A1167">
        <v>2020</v>
      </c>
      <c r="C1167" t="str">
        <f>IF(GETPIVOTDATA("PS % recovery",Sheet4!$B$5,"Parish Name",K1167)&gt;99.949%,"OK","No")</f>
        <v>OK</v>
      </c>
      <c r="D1167" t="e">
        <f>VLOOKUP(J1167,'Ref2'!C:E,3,0)</f>
        <v>#N/A</v>
      </c>
      <c r="E1167">
        <v>153</v>
      </c>
      <c r="I1167" t="e">
        <f>VLOOKUP(J1167,Ref!L:M,2,0)</f>
        <v>#N/A</v>
      </c>
      <c r="J1167" t="s">
        <v>1170</v>
      </c>
      <c r="K1167" t="s">
        <v>241</v>
      </c>
      <c r="L1167" t="s">
        <v>615</v>
      </c>
      <c r="M1167" t="s">
        <v>33</v>
      </c>
      <c r="N1167" t="s">
        <v>15</v>
      </c>
      <c r="R1167">
        <v>14338</v>
      </c>
      <c r="S1167">
        <v>14338</v>
      </c>
    </row>
    <row r="1168" spans="1:19" x14ac:dyDescent="0.3">
      <c r="A1168">
        <v>2020</v>
      </c>
      <c r="C1168" t="str">
        <f>IF(GETPIVOTDATA("PS % recovery",Sheet4!$B$5,"Parish Name",K1168)&gt;99.949%,"OK","No")</f>
        <v>OK</v>
      </c>
      <c r="D1168" t="e">
        <f>VLOOKUP(J1168,'Ref2'!C:E,3,0)</f>
        <v>#N/A</v>
      </c>
      <c r="E1168">
        <v>153</v>
      </c>
      <c r="I1168" t="e">
        <f>VLOOKUP(J1168,Ref!L:M,2,0)</f>
        <v>#N/A</v>
      </c>
      <c r="J1168" t="s">
        <v>1172</v>
      </c>
      <c r="K1168" t="s">
        <v>242</v>
      </c>
      <c r="L1168" t="s">
        <v>615</v>
      </c>
      <c r="M1168" t="s">
        <v>33</v>
      </c>
      <c r="N1168" t="s">
        <v>15</v>
      </c>
      <c r="R1168">
        <v>23826</v>
      </c>
      <c r="S1168">
        <v>23826</v>
      </c>
    </row>
    <row r="1169" spans="1:19" x14ac:dyDescent="0.3">
      <c r="A1169">
        <v>2020</v>
      </c>
      <c r="C1169" t="str">
        <f>IF(GETPIVOTDATA("PS % recovery",Sheet4!$B$5,"Parish Name",K1169)&gt;99.949%,"OK","No")</f>
        <v>No</v>
      </c>
      <c r="D1169" t="e">
        <f>VLOOKUP(J1169,'Ref2'!C:E,3,0)</f>
        <v>#N/A</v>
      </c>
      <c r="E1169">
        <v>35</v>
      </c>
      <c r="I1169" t="e">
        <f>VLOOKUP(J1169,Ref!L:M,2,0)</f>
        <v>#N/A</v>
      </c>
      <c r="J1169" t="s">
        <v>1174</v>
      </c>
      <c r="K1169" t="s">
        <v>244</v>
      </c>
      <c r="L1169" t="s">
        <v>615</v>
      </c>
      <c r="M1169" t="s">
        <v>33</v>
      </c>
      <c r="N1169" t="s">
        <v>15</v>
      </c>
      <c r="R1169">
        <v>13644</v>
      </c>
      <c r="S1169">
        <v>5500</v>
      </c>
    </row>
    <row r="1170" spans="1:19" x14ac:dyDescent="0.3">
      <c r="A1170">
        <v>2020</v>
      </c>
      <c r="C1170" t="str">
        <f>IF(GETPIVOTDATA("PS % recovery",Sheet4!$B$5,"Parish Name",K1170)&gt;99.949%,"OK","No")</f>
        <v>OK</v>
      </c>
      <c r="D1170" t="e">
        <f>VLOOKUP(J1170,'Ref2'!C:E,3,0)</f>
        <v>#N/A</v>
      </c>
      <c r="E1170">
        <v>147</v>
      </c>
      <c r="I1170" t="e">
        <f>VLOOKUP(J1170,Ref!L:M,2,0)</f>
        <v>#N/A</v>
      </c>
      <c r="J1170" t="s">
        <v>1176</v>
      </c>
      <c r="K1170" t="s">
        <v>243</v>
      </c>
      <c r="L1170" t="s">
        <v>609</v>
      </c>
      <c r="M1170" t="s">
        <v>33</v>
      </c>
      <c r="N1170" t="s">
        <v>15</v>
      </c>
      <c r="R1170">
        <v>71666</v>
      </c>
      <c r="S1170">
        <v>71666</v>
      </c>
    </row>
    <row r="1171" spans="1:19" x14ac:dyDescent="0.3">
      <c r="A1171">
        <v>2020</v>
      </c>
      <c r="C1171" t="str">
        <f>IF(GETPIVOTDATA("PS % recovery",Sheet4!$B$5,"Parish Name",K1171)&gt;99.949%,"OK","No")</f>
        <v>OK</v>
      </c>
      <c r="D1171" t="e">
        <f>VLOOKUP(J1171,'Ref2'!C:E,3,0)</f>
        <v>#N/A</v>
      </c>
      <c r="E1171">
        <v>153</v>
      </c>
      <c r="I1171" t="e">
        <f>VLOOKUP(J1171,Ref!L:M,2,0)</f>
        <v>#N/A</v>
      </c>
      <c r="J1171" t="s">
        <v>1178</v>
      </c>
      <c r="K1171" t="s">
        <v>240</v>
      </c>
      <c r="L1171" t="s">
        <v>617</v>
      </c>
      <c r="M1171" t="s">
        <v>33</v>
      </c>
      <c r="N1171" t="s">
        <v>15</v>
      </c>
      <c r="R1171">
        <v>15243</v>
      </c>
      <c r="S1171">
        <v>15243</v>
      </c>
    </row>
    <row r="1172" spans="1:19" x14ac:dyDescent="0.3">
      <c r="A1172">
        <v>2020</v>
      </c>
      <c r="C1172" t="str">
        <f>IF(GETPIVOTDATA("PS % recovery",Sheet4!$B$5,"Parish Name",K1172)&gt;99.949%,"OK","No")</f>
        <v>OK</v>
      </c>
      <c r="D1172" t="e">
        <f>VLOOKUP(J1172,'Ref2'!C:E,3,0)</f>
        <v>#N/A</v>
      </c>
      <c r="E1172">
        <v>153</v>
      </c>
      <c r="I1172" t="e">
        <f>VLOOKUP(J1172,Ref!L:M,2,0)</f>
        <v>#N/A</v>
      </c>
      <c r="J1172" t="s">
        <v>1180</v>
      </c>
      <c r="K1172" t="s">
        <v>245</v>
      </c>
      <c r="L1172" t="s">
        <v>617</v>
      </c>
      <c r="M1172" t="s">
        <v>33</v>
      </c>
      <c r="N1172" t="s">
        <v>15</v>
      </c>
      <c r="R1172">
        <v>8543</v>
      </c>
      <c r="S1172">
        <v>8543</v>
      </c>
    </row>
    <row r="1173" spans="1:19" x14ac:dyDescent="0.3">
      <c r="A1173">
        <v>2020</v>
      </c>
      <c r="C1173" t="str">
        <f>IF(GETPIVOTDATA("PS % recovery",Sheet4!$B$5,"Parish Name",K1173)&gt;99.949%,"OK","No")</f>
        <v>OK</v>
      </c>
      <c r="D1173" t="e">
        <f>VLOOKUP(J1173,'Ref2'!C:E,3,0)</f>
        <v>#N/A</v>
      </c>
      <c r="E1173">
        <v>153</v>
      </c>
      <c r="I1173" t="e">
        <f>VLOOKUP(J1173,Ref!L:M,2,0)</f>
        <v>#N/A</v>
      </c>
      <c r="J1173" t="s">
        <v>1182</v>
      </c>
      <c r="K1173" t="s">
        <v>248</v>
      </c>
      <c r="L1173" t="s">
        <v>617</v>
      </c>
      <c r="M1173" t="s">
        <v>33</v>
      </c>
      <c r="N1173" t="s">
        <v>15</v>
      </c>
      <c r="R1173">
        <v>9247</v>
      </c>
      <c r="S1173">
        <v>9247</v>
      </c>
    </row>
    <row r="1174" spans="1:19" x14ac:dyDescent="0.3">
      <c r="A1174">
        <v>2020</v>
      </c>
      <c r="C1174" t="str">
        <f>IF(GETPIVOTDATA("PS % recovery",Sheet4!$B$5,"Parish Name",K1174)&gt;99.949%,"OK","No")</f>
        <v>OK</v>
      </c>
      <c r="D1174" t="e">
        <f>VLOOKUP(J1174,'Ref2'!C:E,3,0)</f>
        <v>#N/A</v>
      </c>
      <c r="E1174">
        <v>153</v>
      </c>
      <c r="I1174" t="e">
        <f>VLOOKUP(J1174,Ref!L:M,2,0)</f>
        <v>#N/A</v>
      </c>
      <c r="J1174" t="s">
        <v>1184</v>
      </c>
      <c r="K1174" t="s">
        <v>250</v>
      </c>
      <c r="L1174" t="s">
        <v>617</v>
      </c>
      <c r="M1174" t="s">
        <v>33</v>
      </c>
      <c r="N1174" t="s">
        <v>15</v>
      </c>
      <c r="R1174">
        <v>7621</v>
      </c>
      <c r="S1174">
        <v>7621</v>
      </c>
    </row>
    <row r="1175" spans="1:19" x14ac:dyDescent="0.3">
      <c r="A1175">
        <v>2020</v>
      </c>
      <c r="C1175" t="str">
        <f>IF(GETPIVOTDATA("PS % recovery",Sheet4!$B$5,"Parish Name",K1175)&gt;99.949%,"OK","No")</f>
        <v>OK</v>
      </c>
      <c r="D1175" t="e">
        <f>VLOOKUP(J1175,'Ref2'!C:E,3,0)</f>
        <v>#N/A</v>
      </c>
      <c r="E1175">
        <v>153</v>
      </c>
      <c r="I1175" t="e">
        <f>VLOOKUP(J1175,Ref!L:M,2,0)</f>
        <v>#N/A</v>
      </c>
      <c r="J1175" t="s">
        <v>1186</v>
      </c>
      <c r="K1175" t="s">
        <v>252</v>
      </c>
      <c r="L1175" t="s">
        <v>617</v>
      </c>
      <c r="M1175" t="s">
        <v>33</v>
      </c>
      <c r="N1175" t="s">
        <v>15</v>
      </c>
      <c r="R1175">
        <v>20096</v>
      </c>
      <c r="S1175">
        <v>20096</v>
      </c>
    </row>
    <row r="1176" spans="1:19" x14ac:dyDescent="0.3">
      <c r="A1176">
        <v>2020</v>
      </c>
      <c r="C1176" t="str">
        <f>IF(GETPIVOTDATA("PS % recovery",Sheet4!$B$5,"Parish Name",K1176)&gt;99.949%,"OK","No")</f>
        <v>No</v>
      </c>
      <c r="D1176" t="e">
        <f>VLOOKUP(J1176,'Ref2'!C:E,3,0)</f>
        <v>#N/A</v>
      </c>
      <c r="E1176">
        <v>130</v>
      </c>
      <c r="I1176" t="e">
        <f>VLOOKUP(J1176,Ref!L:M,2,0)</f>
        <v>#N/A</v>
      </c>
      <c r="J1176" t="s">
        <v>1188</v>
      </c>
      <c r="K1176" t="s">
        <v>246</v>
      </c>
      <c r="L1176" t="s">
        <v>607</v>
      </c>
      <c r="M1176" t="s">
        <v>33</v>
      </c>
      <c r="N1176" t="s">
        <v>15</v>
      </c>
      <c r="R1176">
        <v>26392</v>
      </c>
      <c r="S1176">
        <v>22405</v>
      </c>
    </row>
    <row r="1177" spans="1:19" x14ac:dyDescent="0.3">
      <c r="A1177">
        <v>2020</v>
      </c>
      <c r="C1177" t="str">
        <f>IF(GETPIVOTDATA("PS % recovery",Sheet4!$B$5,"Parish Name",K1177)&gt;99.949%,"OK","No")</f>
        <v>No</v>
      </c>
      <c r="D1177" t="e">
        <f>VLOOKUP(J1177,'Ref2'!C:E,3,0)</f>
        <v>#N/A</v>
      </c>
      <c r="E1177">
        <v>107</v>
      </c>
      <c r="I1177" t="e">
        <f>VLOOKUP(J1177,Ref!L:M,2,0)</f>
        <v>#N/A</v>
      </c>
      <c r="J1177" t="s">
        <v>1190</v>
      </c>
      <c r="K1177" t="s">
        <v>255</v>
      </c>
      <c r="L1177" t="s">
        <v>607</v>
      </c>
      <c r="M1177" t="s">
        <v>33</v>
      </c>
      <c r="N1177" t="s">
        <v>15</v>
      </c>
      <c r="R1177">
        <v>25311</v>
      </c>
      <c r="S1177">
        <v>25311</v>
      </c>
    </row>
    <row r="1178" spans="1:19" x14ac:dyDescent="0.3">
      <c r="A1178">
        <v>2020</v>
      </c>
      <c r="C1178" t="str">
        <f>IF(GETPIVOTDATA("PS % recovery",Sheet4!$B$5,"Parish Name",K1178)&gt;99.949%,"OK","No")</f>
        <v>OK</v>
      </c>
      <c r="D1178" t="e">
        <f>VLOOKUP(J1178,'Ref2'!C:E,3,0)</f>
        <v>#N/A</v>
      </c>
      <c r="E1178">
        <v>322</v>
      </c>
      <c r="I1178" t="e">
        <f>VLOOKUP(J1178,Ref!L:M,2,0)</f>
        <v>#N/A</v>
      </c>
      <c r="J1178" t="s">
        <v>817</v>
      </c>
      <c r="K1178" t="s">
        <v>247</v>
      </c>
      <c r="L1178" t="s">
        <v>609</v>
      </c>
      <c r="M1178" t="s">
        <v>33</v>
      </c>
      <c r="N1178" t="s">
        <v>15</v>
      </c>
      <c r="R1178">
        <v>78371</v>
      </c>
      <c r="S1178">
        <v>78371.000000003609</v>
      </c>
    </row>
    <row r="1179" spans="1:19" x14ac:dyDescent="0.3">
      <c r="A1179">
        <v>2020</v>
      </c>
      <c r="C1179" t="str">
        <f>IF(GETPIVOTDATA("PS % recovery",Sheet4!$B$5,"Parish Name",K1179)&gt;99.949%,"OK","No")</f>
        <v>OK</v>
      </c>
      <c r="D1179" t="e">
        <f>VLOOKUP(J1179,'Ref2'!C:E,3,0)</f>
        <v>#N/A</v>
      </c>
      <c r="E1179">
        <v>153</v>
      </c>
      <c r="I1179" t="e">
        <f>VLOOKUP(J1179,Ref!L:M,2,0)</f>
        <v>#N/A</v>
      </c>
      <c r="J1179" t="s">
        <v>1193</v>
      </c>
      <c r="K1179" t="s">
        <v>249</v>
      </c>
      <c r="L1179" t="s">
        <v>609</v>
      </c>
      <c r="M1179" t="s">
        <v>33</v>
      </c>
      <c r="N1179" t="s">
        <v>15</v>
      </c>
      <c r="R1179">
        <v>80296</v>
      </c>
      <c r="S1179">
        <v>80296</v>
      </c>
    </row>
    <row r="1180" spans="1:19" x14ac:dyDescent="0.3">
      <c r="A1180">
        <v>2020</v>
      </c>
      <c r="C1180" t="str">
        <f>IF(GETPIVOTDATA("PS % recovery",Sheet4!$B$5,"Parish Name",K1180)&gt;99.949%,"OK","No")</f>
        <v>OK</v>
      </c>
      <c r="D1180" t="e">
        <f>VLOOKUP(J1180,'Ref2'!C:E,3,0)</f>
        <v>#N/A</v>
      </c>
      <c r="E1180">
        <v>153</v>
      </c>
      <c r="I1180" t="e">
        <f>VLOOKUP(J1180,Ref!L:M,2,0)</f>
        <v>#N/A</v>
      </c>
      <c r="J1180" t="s">
        <v>1195</v>
      </c>
      <c r="K1180" t="s">
        <v>251</v>
      </c>
      <c r="L1180" t="s">
        <v>609</v>
      </c>
      <c r="M1180" t="s">
        <v>33</v>
      </c>
      <c r="N1180" t="s">
        <v>15</v>
      </c>
      <c r="R1180">
        <v>29514</v>
      </c>
      <c r="S1180">
        <v>29514</v>
      </c>
    </row>
    <row r="1181" spans="1:19" x14ac:dyDescent="0.3">
      <c r="A1181">
        <v>2020</v>
      </c>
      <c r="C1181" t="str">
        <f>IF(GETPIVOTDATA("PS % recovery",Sheet4!$B$5,"Parish Name",K1181)&gt;99.949%,"OK","No")</f>
        <v>No</v>
      </c>
      <c r="D1181" t="e">
        <f>VLOOKUP(J1181,'Ref2'!C:E,3,0)</f>
        <v>#N/A</v>
      </c>
      <c r="E1181">
        <v>33</v>
      </c>
      <c r="I1181" t="e">
        <f>VLOOKUP(J1181,Ref!L:M,2,0)</f>
        <v>#N/A</v>
      </c>
      <c r="J1181" t="s">
        <v>1197</v>
      </c>
      <c r="K1181" t="s">
        <v>253</v>
      </c>
      <c r="L1181" t="s">
        <v>611</v>
      </c>
      <c r="M1181" t="s">
        <v>33</v>
      </c>
      <c r="N1181" t="s">
        <v>15</v>
      </c>
      <c r="R1181">
        <v>15033</v>
      </c>
      <c r="S1181">
        <v>9000</v>
      </c>
    </row>
    <row r="1182" spans="1:19" x14ac:dyDescent="0.3">
      <c r="A1182">
        <v>2020</v>
      </c>
      <c r="C1182" t="str">
        <f>IF(GETPIVOTDATA("PS % recovery",Sheet4!$B$5,"Parish Name",K1182)&gt;99.949%,"OK","No")</f>
        <v>No</v>
      </c>
      <c r="D1182" t="e">
        <f>VLOOKUP(J1182,'Ref2'!C:E,3,0)</f>
        <v>#N/A</v>
      </c>
      <c r="E1182">
        <v>144</v>
      </c>
      <c r="I1182" t="e">
        <f>VLOOKUP(J1182,Ref!L:M,2,0)</f>
        <v>#N/A</v>
      </c>
      <c r="J1182" t="s">
        <v>1199</v>
      </c>
      <c r="K1182" t="s">
        <v>257</v>
      </c>
      <c r="L1182" t="s">
        <v>619</v>
      </c>
      <c r="M1182" t="s">
        <v>33</v>
      </c>
      <c r="N1182" t="s">
        <v>15</v>
      </c>
      <c r="R1182">
        <v>16857</v>
      </c>
      <c r="S1182">
        <v>16857</v>
      </c>
    </row>
    <row r="1183" spans="1:19" x14ac:dyDescent="0.3">
      <c r="A1183">
        <v>2020</v>
      </c>
      <c r="C1183" t="str">
        <f>IF(GETPIVOTDATA("PS % recovery",Sheet4!$B$5,"Parish Name",K1183)&gt;99.949%,"OK","No")</f>
        <v>OK</v>
      </c>
      <c r="D1183" t="e">
        <f>VLOOKUP(J1183,'Ref2'!C:E,3,0)</f>
        <v>#N/A</v>
      </c>
      <c r="E1183">
        <v>153</v>
      </c>
      <c r="I1183" t="e">
        <f>VLOOKUP(J1183,Ref!L:M,2,0)</f>
        <v>#N/A</v>
      </c>
      <c r="J1183" t="s">
        <v>1201</v>
      </c>
      <c r="K1183" t="s">
        <v>254</v>
      </c>
      <c r="L1183" t="s">
        <v>613</v>
      </c>
      <c r="M1183" t="s">
        <v>33</v>
      </c>
      <c r="N1183" t="s">
        <v>15</v>
      </c>
      <c r="R1183">
        <v>18880</v>
      </c>
      <c r="S1183">
        <v>18880</v>
      </c>
    </row>
    <row r="1184" spans="1:19" x14ac:dyDescent="0.3">
      <c r="A1184">
        <v>2020</v>
      </c>
      <c r="C1184" t="str">
        <f>IF(GETPIVOTDATA("PS % recovery",Sheet4!$B$5,"Parish Name",K1184)&gt;99.949%,"OK","No")</f>
        <v>OK</v>
      </c>
      <c r="D1184" t="e">
        <f>VLOOKUP(J1184,'Ref2'!C:E,3,0)</f>
        <v>#N/A</v>
      </c>
      <c r="E1184">
        <v>153</v>
      </c>
      <c r="I1184" t="e">
        <f>VLOOKUP(J1184,Ref!L:M,2,0)</f>
        <v>#N/A</v>
      </c>
      <c r="J1184" t="s">
        <v>1203</v>
      </c>
      <c r="K1184" t="s">
        <v>259</v>
      </c>
      <c r="L1184" t="s">
        <v>613</v>
      </c>
      <c r="M1184" t="s">
        <v>33</v>
      </c>
      <c r="N1184" t="s">
        <v>15</v>
      </c>
      <c r="R1184">
        <v>15643</v>
      </c>
      <c r="S1184">
        <v>15643</v>
      </c>
    </row>
    <row r="1185" spans="1:19" x14ac:dyDescent="0.3">
      <c r="A1185">
        <v>2020</v>
      </c>
      <c r="C1185" t="str">
        <f>IF(GETPIVOTDATA("PS % recovery",Sheet4!$B$5,"Parish Name",K1185)&gt;99.949%,"OK","No")</f>
        <v>OK</v>
      </c>
      <c r="D1185" t="e">
        <f>VLOOKUP(J1185,'Ref2'!C:E,3,0)</f>
        <v>#N/A</v>
      </c>
      <c r="E1185">
        <v>153</v>
      </c>
      <c r="I1185" t="e">
        <f>VLOOKUP(J1185,Ref!L:M,2,0)</f>
        <v>#N/A</v>
      </c>
      <c r="J1185" t="s">
        <v>1205</v>
      </c>
      <c r="K1185" t="s">
        <v>261</v>
      </c>
      <c r="L1185" t="s">
        <v>613</v>
      </c>
      <c r="M1185" t="s">
        <v>33</v>
      </c>
      <c r="N1185" t="s">
        <v>15</v>
      </c>
      <c r="R1185">
        <v>17261</v>
      </c>
      <c r="S1185">
        <v>17261</v>
      </c>
    </row>
    <row r="1186" spans="1:19" x14ac:dyDescent="0.3">
      <c r="A1186">
        <v>2020</v>
      </c>
      <c r="C1186" t="str">
        <f>IF(GETPIVOTDATA("PS % recovery",Sheet4!$B$5,"Parish Name",K1186)&gt;99.949%,"OK","No")</f>
        <v>No</v>
      </c>
      <c r="D1186" t="e">
        <f>VLOOKUP(J1186,'Ref2'!C:E,3,0)</f>
        <v>#N/A</v>
      </c>
      <c r="E1186">
        <v>153</v>
      </c>
      <c r="I1186" t="e">
        <f>VLOOKUP(J1186,Ref!L:M,2,0)</f>
        <v>#N/A</v>
      </c>
      <c r="J1186" t="s">
        <v>1207</v>
      </c>
      <c r="K1186" t="s">
        <v>256</v>
      </c>
      <c r="L1186" t="s">
        <v>609</v>
      </c>
      <c r="M1186" t="s">
        <v>33</v>
      </c>
      <c r="N1186" t="s">
        <v>15</v>
      </c>
      <c r="R1186">
        <v>49704</v>
      </c>
      <c r="S1186">
        <v>49704</v>
      </c>
    </row>
    <row r="1187" spans="1:19" x14ac:dyDescent="0.3">
      <c r="A1187">
        <v>2020</v>
      </c>
      <c r="C1187" t="str">
        <f>IF(GETPIVOTDATA("PS % recovery",Sheet4!$B$5,"Parish Name",K1187)&gt;99.949%,"OK","No")</f>
        <v>No</v>
      </c>
      <c r="D1187" t="e">
        <f>VLOOKUP(J1187,'Ref2'!C:E,3,0)</f>
        <v>#N/A</v>
      </c>
      <c r="E1187">
        <v>103</v>
      </c>
      <c r="I1187" t="str">
        <f>VLOOKUP(J1187,Ref!L:M,2,0)</f>
        <v>Yes</v>
      </c>
      <c r="J1187" t="s">
        <v>1209</v>
      </c>
      <c r="K1187" t="s">
        <v>260</v>
      </c>
      <c r="L1187" t="s">
        <v>623</v>
      </c>
      <c r="M1187" t="s">
        <v>33</v>
      </c>
      <c r="N1187" t="s">
        <v>15</v>
      </c>
      <c r="R1187">
        <v>110805</v>
      </c>
      <c r="S1187">
        <v>80000</v>
      </c>
    </row>
    <row r="1188" spans="1:19" x14ac:dyDescent="0.3">
      <c r="A1188">
        <v>2020</v>
      </c>
      <c r="C1188" t="str">
        <f>IF(GETPIVOTDATA("PS % recovery",Sheet4!$B$5,"Parish Name",K1188)&gt;99.949%,"OK","No")</f>
        <v>OK</v>
      </c>
      <c r="D1188" t="e">
        <f>VLOOKUP(J1188,'Ref2'!C:E,3,0)</f>
        <v>#N/A</v>
      </c>
      <c r="E1188">
        <v>148</v>
      </c>
      <c r="I1188" t="e">
        <f>VLOOKUP(J1188,Ref!L:M,2,0)</f>
        <v>#N/A</v>
      </c>
      <c r="J1188" t="s">
        <v>1211</v>
      </c>
      <c r="K1188" t="s">
        <v>258</v>
      </c>
      <c r="L1188" t="s">
        <v>621</v>
      </c>
      <c r="M1188" t="s">
        <v>33</v>
      </c>
      <c r="N1188" t="s">
        <v>15</v>
      </c>
      <c r="R1188">
        <v>60469</v>
      </c>
      <c r="S1188">
        <v>60468.959999999999</v>
      </c>
    </row>
    <row r="1189" spans="1:19" x14ac:dyDescent="0.3">
      <c r="A1189">
        <v>2020</v>
      </c>
      <c r="C1189" t="str">
        <f>IF(GETPIVOTDATA("PS % recovery",Sheet4!$B$5,"Parish Name",K1189)&gt;99.949%,"OK","No")</f>
        <v>No</v>
      </c>
      <c r="D1189" t="e">
        <f>VLOOKUP(J1189,'Ref2'!C:E,3,0)</f>
        <v>#N/A</v>
      </c>
      <c r="E1189">
        <v>77</v>
      </c>
      <c r="I1189" t="e">
        <f>VLOOKUP(J1189,Ref!L:M,2,0)</f>
        <v>#N/A</v>
      </c>
      <c r="J1189" t="s">
        <v>1213</v>
      </c>
      <c r="K1189" t="s">
        <v>263</v>
      </c>
      <c r="L1189" t="s">
        <v>637</v>
      </c>
      <c r="M1189" t="s">
        <v>36</v>
      </c>
      <c r="N1189" t="s">
        <v>15</v>
      </c>
      <c r="R1189">
        <v>44135</v>
      </c>
      <c r="S1189">
        <v>44135</v>
      </c>
    </row>
    <row r="1190" spans="1:19" x14ac:dyDescent="0.3">
      <c r="A1190">
        <v>2020</v>
      </c>
      <c r="C1190" t="str">
        <f>IF(GETPIVOTDATA("PS % recovery",Sheet4!$B$5,"Parish Name",K1190)&gt;99.949%,"OK","No")</f>
        <v>No</v>
      </c>
      <c r="D1190" t="e">
        <f>VLOOKUP(J1190,'Ref2'!C:E,3,0)</f>
        <v>#N/A</v>
      </c>
      <c r="E1190">
        <v>61</v>
      </c>
      <c r="I1190" t="e">
        <f>VLOOKUP(J1190,Ref!L:M,2,0)</f>
        <v>#N/A</v>
      </c>
      <c r="J1190" t="s">
        <v>1217</v>
      </c>
      <c r="K1190" t="s">
        <v>265</v>
      </c>
      <c r="L1190" t="s">
        <v>627</v>
      </c>
      <c r="M1190" t="s">
        <v>36</v>
      </c>
      <c r="N1190" t="s">
        <v>15</v>
      </c>
      <c r="R1190">
        <v>11713</v>
      </c>
      <c r="S1190">
        <v>11713</v>
      </c>
    </row>
    <row r="1191" spans="1:19" x14ac:dyDescent="0.3">
      <c r="A1191">
        <v>2020</v>
      </c>
      <c r="C1191" t="str">
        <f>IF(GETPIVOTDATA("PS % recovery",Sheet4!$B$5,"Parish Name",K1191)&gt;99.949%,"OK","No")</f>
        <v>No</v>
      </c>
      <c r="D1191" t="e">
        <f>VLOOKUP(J1191,'Ref2'!C:E,3,0)</f>
        <v>#N/A</v>
      </c>
      <c r="E1191">
        <v>49</v>
      </c>
      <c r="I1191" t="e">
        <f>VLOOKUP(J1191,Ref!L:M,2,0)</f>
        <v>#N/A</v>
      </c>
      <c r="J1191" t="s">
        <v>1215</v>
      </c>
      <c r="K1191" t="s">
        <v>264</v>
      </c>
      <c r="L1191" t="s">
        <v>625</v>
      </c>
      <c r="M1191" t="s">
        <v>36</v>
      </c>
      <c r="N1191" t="s">
        <v>15</v>
      </c>
      <c r="R1191">
        <v>59588</v>
      </c>
      <c r="S1191">
        <v>29291</v>
      </c>
    </row>
    <row r="1192" spans="1:19" x14ac:dyDescent="0.3">
      <c r="A1192">
        <v>2020</v>
      </c>
      <c r="C1192" t="str">
        <f>IF(GETPIVOTDATA("PS % recovery",Sheet4!$B$5,"Parish Name",K1192)&gt;99.949%,"OK","No")</f>
        <v>OK</v>
      </c>
      <c r="D1192" t="e">
        <f>VLOOKUP(J1192,'Ref2'!C:E,3,0)</f>
        <v>#N/A</v>
      </c>
      <c r="E1192">
        <v>151</v>
      </c>
      <c r="I1192" t="e">
        <f>VLOOKUP(J1192,Ref!L:M,2,0)</f>
        <v>#N/A</v>
      </c>
      <c r="J1192" t="s">
        <v>1219</v>
      </c>
      <c r="K1192" t="s">
        <v>266</v>
      </c>
      <c r="L1192" t="s">
        <v>629</v>
      </c>
      <c r="M1192" t="s">
        <v>36</v>
      </c>
      <c r="N1192" t="s">
        <v>15</v>
      </c>
      <c r="R1192">
        <v>25470</v>
      </c>
      <c r="S1192">
        <v>25470</v>
      </c>
    </row>
    <row r="1193" spans="1:19" x14ac:dyDescent="0.3">
      <c r="A1193">
        <v>2020</v>
      </c>
      <c r="C1193" t="str">
        <f>IF(GETPIVOTDATA("PS % recovery",Sheet4!$B$5,"Parish Name",K1193)&gt;99.949%,"OK","No")</f>
        <v>OK</v>
      </c>
      <c r="D1193" t="e">
        <f>VLOOKUP(J1193,'Ref2'!C:E,3,0)</f>
        <v>#N/A</v>
      </c>
      <c r="E1193">
        <v>152</v>
      </c>
      <c r="I1193" t="e">
        <f>VLOOKUP(J1193,Ref!L:M,2,0)</f>
        <v>#N/A</v>
      </c>
      <c r="J1193" t="s">
        <v>1221</v>
      </c>
      <c r="K1193" t="s">
        <v>267</v>
      </c>
      <c r="L1193" t="s">
        <v>631</v>
      </c>
      <c r="M1193" t="s">
        <v>36</v>
      </c>
      <c r="N1193" t="s">
        <v>15</v>
      </c>
      <c r="R1193">
        <v>65887</v>
      </c>
      <c r="S1193">
        <v>65887</v>
      </c>
    </row>
    <row r="1194" spans="1:19" x14ac:dyDescent="0.3">
      <c r="A1194">
        <v>2020</v>
      </c>
      <c r="C1194" t="str">
        <f>IF(GETPIVOTDATA("PS % recovery",Sheet4!$B$5,"Parish Name",K1194)&gt;99.949%,"OK","No")</f>
        <v>No</v>
      </c>
      <c r="D1194" t="e">
        <f>VLOOKUP(J1194,'Ref2'!C:E,3,0)</f>
        <v>#N/A</v>
      </c>
      <c r="E1194">
        <v>91</v>
      </c>
      <c r="I1194" t="e">
        <f>VLOOKUP(J1194,Ref!L:M,2,0)</f>
        <v>#N/A</v>
      </c>
      <c r="J1194" t="s">
        <v>1223</v>
      </c>
      <c r="K1194" t="s">
        <v>268</v>
      </c>
      <c r="L1194" t="s">
        <v>633</v>
      </c>
      <c r="M1194" t="s">
        <v>36</v>
      </c>
      <c r="N1194" t="s">
        <v>15</v>
      </c>
      <c r="R1194">
        <v>46600</v>
      </c>
      <c r="S1194">
        <v>35600</v>
      </c>
    </row>
    <row r="1195" spans="1:19" x14ac:dyDescent="0.3">
      <c r="A1195">
        <v>2020</v>
      </c>
      <c r="C1195" t="str">
        <f>IF(GETPIVOTDATA("PS % recovery",Sheet4!$B$5,"Parish Name",K1195)&gt;99.949%,"OK","No")</f>
        <v>OK</v>
      </c>
      <c r="D1195" t="e">
        <f>VLOOKUP(J1195,'Ref2'!C:E,3,0)</f>
        <v>#N/A</v>
      </c>
      <c r="E1195">
        <v>139</v>
      </c>
      <c r="I1195" t="e">
        <f>VLOOKUP(J1195,Ref!L:M,2,0)</f>
        <v>#N/A</v>
      </c>
      <c r="J1195" t="s">
        <v>1225</v>
      </c>
      <c r="K1195" t="s">
        <v>269</v>
      </c>
      <c r="L1195" t="s">
        <v>635</v>
      </c>
      <c r="M1195" t="s">
        <v>36</v>
      </c>
      <c r="N1195" t="s">
        <v>15</v>
      </c>
      <c r="R1195">
        <v>48517</v>
      </c>
      <c r="S1195">
        <v>48517</v>
      </c>
    </row>
    <row r="1196" spans="1:19" x14ac:dyDescent="0.3">
      <c r="A1196">
        <v>2020</v>
      </c>
      <c r="C1196" t="str">
        <f>IF(GETPIVOTDATA("PS % recovery",Sheet4!$B$5,"Parish Name",K1196)&gt;99.949%,"OK","No")</f>
        <v>No</v>
      </c>
      <c r="D1196" t="str">
        <f>VLOOKUP(J1196,'Ref2'!C:E,3,0)</f>
        <v>LLF</v>
      </c>
      <c r="E1196">
        <v>93</v>
      </c>
      <c r="I1196" t="e">
        <f>VLOOKUP(J1196,Ref!L:M,2,0)</f>
        <v>#N/A</v>
      </c>
      <c r="J1196" t="s">
        <v>1227</v>
      </c>
      <c r="K1196" t="s">
        <v>270</v>
      </c>
      <c r="L1196" t="s">
        <v>639</v>
      </c>
      <c r="M1196" t="s">
        <v>36</v>
      </c>
      <c r="N1196" t="s">
        <v>15</v>
      </c>
      <c r="R1196">
        <v>67505</v>
      </c>
      <c r="S1196">
        <v>67505</v>
      </c>
    </row>
    <row r="1197" spans="1:19" x14ac:dyDescent="0.3">
      <c r="A1197">
        <v>2020</v>
      </c>
      <c r="C1197" t="str">
        <f>IF(GETPIVOTDATA("PS % recovery",Sheet4!$B$5,"Parish Name",K1197)&gt;99.949%,"OK","No")</f>
        <v>OK</v>
      </c>
      <c r="D1197" t="e">
        <f>VLOOKUP(J1197,'Ref2'!C:E,3,0)</f>
        <v>#N/A</v>
      </c>
      <c r="E1197">
        <v>153</v>
      </c>
      <c r="I1197" t="str">
        <f>VLOOKUP(J1197,Ref!L:M,2,0)</f>
        <v>Yes</v>
      </c>
      <c r="J1197" t="s">
        <v>1229</v>
      </c>
      <c r="K1197" t="s">
        <v>271</v>
      </c>
      <c r="L1197" t="s">
        <v>641</v>
      </c>
      <c r="M1197" t="s">
        <v>36</v>
      </c>
      <c r="N1197" t="s">
        <v>15</v>
      </c>
      <c r="R1197">
        <v>40131</v>
      </c>
      <c r="S1197">
        <v>40131</v>
      </c>
    </row>
    <row r="1198" spans="1:19" x14ac:dyDescent="0.3">
      <c r="A1198">
        <v>2020</v>
      </c>
      <c r="C1198" t="str">
        <f>IF(GETPIVOTDATA("PS % recovery",Sheet4!$B$5,"Parish Name",K1198)&gt;99.949%,"OK","No")</f>
        <v>OK</v>
      </c>
      <c r="D1198" t="e">
        <f>VLOOKUP(J1198,'Ref2'!C:E,3,0)</f>
        <v>#N/A</v>
      </c>
      <c r="E1198">
        <v>153</v>
      </c>
      <c r="I1198" t="e">
        <f>VLOOKUP(J1198,Ref!L:M,2,0)</f>
        <v>#N/A</v>
      </c>
      <c r="J1198" t="s">
        <v>1231</v>
      </c>
      <c r="K1198" t="s">
        <v>273</v>
      </c>
      <c r="L1198" t="s">
        <v>643</v>
      </c>
      <c r="M1198" t="s">
        <v>19</v>
      </c>
      <c r="N1198" t="s">
        <v>16</v>
      </c>
      <c r="R1198">
        <v>44465</v>
      </c>
      <c r="S1198">
        <v>44465</v>
      </c>
    </row>
    <row r="1199" spans="1:19" x14ac:dyDescent="0.3">
      <c r="A1199">
        <v>2020</v>
      </c>
      <c r="C1199" t="str">
        <f>IF(GETPIVOTDATA("PS % recovery",Sheet4!$B$5,"Parish Name",K1199)&gt;99.949%,"OK","No")</f>
        <v>No</v>
      </c>
      <c r="D1199" t="e">
        <f>VLOOKUP(J1199,'Ref2'!C:E,3,0)</f>
        <v>#N/A</v>
      </c>
      <c r="E1199">
        <v>25</v>
      </c>
      <c r="I1199" t="e">
        <f>VLOOKUP(J1199,Ref!L:M,2,0)</f>
        <v>#N/A</v>
      </c>
      <c r="J1199" t="s">
        <v>1233</v>
      </c>
      <c r="K1199" t="s">
        <v>274</v>
      </c>
      <c r="L1199" t="s">
        <v>643</v>
      </c>
      <c r="M1199" t="s">
        <v>19</v>
      </c>
      <c r="N1199" t="s">
        <v>16</v>
      </c>
      <c r="R1199">
        <v>6889</v>
      </c>
      <c r="S1199">
        <v>3162</v>
      </c>
    </row>
    <row r="1200" spans="1:19" x14ac:dyDescent="0.3">
      <c r="A1200">
        <v>2020</v>
      </c>
      <c r="C1200" t="str">
        <f>IF(GETPIVOTDATA("PS % recovery",Sheet4!$B$5,"Parish Name",K1200)&gt;99.949%,"OK","No")</f>
        <v>OK</v>
      </c>
      <c r="D1200" t="e">
        <f>VLOOKUP(J1200,'Ref2'!C:E,3,0)</f>
        <v>#N/A</v>
      </c>
      <c r="E1200">
        <v>153</v>
      </c>
      <c r="I1200" t="e">
        <f>VLOOKUP(J1200,Ref!L:M,2,0)</f>
        <v>#N/A</v>
      </c>
      <c r="J1200" t="s">
        <v>1235</v>
      </c>
      <c r="K1200" t="s">
        <v>276</v>
      </c>
      <c r="L1200" t="s">
        <v>643</v>
      </c>
      <c r="M1200" t="s">
        <v>19</v>
      </c>
      <c r="N1200" t="s">
        <v>16</v>
      </c>
      <c r="R1200">
        <v>3281</v>
      </c>
      <c r="S1200">
        <v>3281</v>
      </c>
    </row>
    <row r="1201" spans="1:19" x14ac:dyDescent="0.3">
      <c r="A1201">
        <v>2020</v>
      </c>
      <c r="C1201" t="str">
        <f>IF(GETPIVOTDATA("PS % recovery",Sheet4!$B$5,"Parish Name",K1201)&gt;99.949%,"OK","No")</f>
        <v>No</v>
      </c>
      <c r="D1201" t="e">
        <f>VLOOKUP(J1201,'Ref2'!C:E,3,0)</f>
        <v>#N/A</v>
      </c>
      <c r="E1201">
        <v>30</v>
      </c>
      <c r="I1201" t="e">
        <f>VLOOKUP(J1201,Ref!L:M,2,0)</f>
        <v>#N/A</v>
      </c>
      <c r="J1201" t="s">
        <v>1237</v>
      </c>
      <c r="K1201" t="s">
        <v>277</v>
      </c>
      <c r="L1201" t="s">
        <v>646</v>
      </c>
      <c r="M1201" t="s">
        <v>19</v>
      </c>
      <c r="N1201" t="s">
        <v>16</v>
      </c>
      <c r="R1201">
        <v>32790</v>
      </c>
      <c r="S1201">
        <v>0</v>
      </c>
    </row>
    <row r="1202" spans="1:19" x14ac:dyDescent="0.3">
      <c r="A1202">
        <v>2020</v>
      </c>
      <c r="C1202" t="str">
        <f>IF(GETPIVOTDATA("PS % recovery",Sheet4!$B$5,"Parish Name",K1202)&gt;99.949%,"OK","No")</f>
        <v>No</v>
      </c>
      <c r="D1202" t="e">
        <f>VLOOKUP(J1202,'Ref2'!C:E,3,0)</f>
        <v>#N/A</v>
      </c>
      <c r="E1202">
        <v>1</v>
      </c>
      <c r="I1202" t="e">
        <f>VLOOKUP(J1202,Ref!L:M,2,0)</f>
        <v>#N/A</v>
      </c>
      <c r="J1202" t="s">
        <v>1239</v>
      </c>
      <c r="K1202" t="s">
        <v>279</v>
      </c>
      <c r="L1202" t="s">
        <v>646</v>
      </c>
      <c r="M1202" t="s">
        <v>19</v>
      </c>
      <c r="N1202" t="s">
        <v>16</v>
      </c>
      <c r="R1202">
        <v>6667</v>
      </c>
      <c r="S1202">
        <v>0</v>
      </c>
    </row>
    <row r="1203" spans="1:19" x14ac:dyDescent="0.3">
      <c r="A1203">
        <v>2020</v>
      </c>
      <c r="C1203" t="str">
        <f>IF(GETPIVOTDATA("PS % recovery",Sheet4!$B$5,"Parish Name",K1203)&gt;99.949%,"OK","No")</f>
        <v>No</v>
      </c>
      <c r="D1203" t="e">
        <f>VLOOKUP(J1203,'Ref2'!C:E,3,0)</f>
        <v>#N/A</v>
      </c>
      <c r="E1203">
        <v>2</v>
      </c>
      <c r="I1203" t="e">
        <f>VLOOKUP(J1203,Ref!L:M,2,0)</f>
        <v>#N/A</v>
      </c>
      <c r="J1203" t="s">
        <v>1241</v>
      </c>
      <c r="K1203" t="s">
        <v>281</v>
      </c>
      <c r="L1203" t="s">
        <v>646</v>
      </c>
      <c r="M1203" t="s">
        <v>19</v>
      </c>
      <c r="N1203" t="s">
        <v>16</v>
      </c>
      <c r="R1203">
        <v>7005</v>
      </c>
      <c r="S1203">
        <v>0</v>
      </c>
    </row>
    <row r="1204" spans="1:19" x14ac:dyDescent="0.3">
      <c r="A1204">
        <v>2020</v>
      </c>
      <c r="C1204" t="str">
        <f>IF(GETPIVOTDATA("PS % recovery",Sheet4!$B$5,"Parish Name",K1204)&gt;99.949%,"OK","No")</f>
        <v>No</v>
      </c>
      <c r="D1204" t="e">
        <f>VLOOKUP(J1204,'Ref2'!C:E,3,0)</f>
        <v>#N/A</v>
      </c>
      <c r="E1204">
        <v>43</v>
      </c>
      <c r="I1204" t="e">
        <f>VLOOKUP(J1204,Ref!L:M,2,0)</f>
        <v>#N/A</v>
      </c>
      <c r="J1204" t="s">
        <v>1243</v>
      </c>
      <c r="K1204" t="s">
        <v>278</v>
      </c>
      <c r="L1204" t="s">
        <v>648</v>
      </c>
      <c r="M1204" t="s">
        <v>19</v>
      </c>
      <c r="N1204" t="s">
        <v>16</v>
      </c>
      <c r="R1204">
        <v>45451</v>
      </c>
      <c r="S1204">
        <v>29000</v>
      </c>
    </row>
    <row r="1205" spans="1:19" x14ac:dyDescent="0.3">
      <c r="A1205">
        <v>2020</v>
      </c>
      <c r="C1205" t="str">
        <f>IF(GETPIVOTDATA("PS % recovery",Sheet4!$B$5,"Parish Name",K1205)&gt;99.949%,"OK","No")</f>
        <v>OK</v>
      </c>
      <c r="D1205" t="e">
        <f>VLOOKUP(J1205,'Ref2'!C:E,3,0)</f>
        <v>#N/A</v>
      </c>
      <c r="E1205">
        <v>153</v>
      </c>
      <c r="I1205" t="e">
        <f>VLOOKUP(J1205,Ref!L:M,2,0)</f>
        <v>#N/A</v>
      </c>
      <c r="J1205" t="s">
        <v>1245</v>
      </c>
      <c r="K1205" t="s">
        <v>284</v>
      </c>
      <c r="L1205" t="s">
        <v>648</v>
      </c>
      <c r="M1205" t="s">
        <v>19</v>
      </c>
      <c r="N1205" t="s">
        <v>16</v>
      </c>
      <c r="R1205">
        <v>3602</v>
      </c>
      <c r="S1205">
        <v>3602</v>
      </c>
    </row>
    <row r="1206" spans="1:19" x14ac:dyDescent="0.3">
      <c r="A1206">
        <v>2020</v>
      </c>
      <c r="C1206" t="str">
        <f>IF(GETPIVOTDATA("PS % recovery",Sheet4!$B$5,"Parish Name",K1206)&gt;99.949%,"OK","No")</f>
        <v>No</v>
      </c>
      <c r="D1206" t="e">
        <f>VLOOKUP(J1206,'Ref2'!C:E,3,0)</f>
        <v>#N/A</v>
      </c>
      <c r="E1206">
        <v>86</v>
      </c>
      <c r="I1206" t="e">
        <f>VLOOKUP(J1206,Ref!L:M,2,0)</f>
        <v>#N/A</v>
      </c>
      <c r="J1206" t="s">
        <v>1247</v>
      </c>
      <c r="K1206" t="s">
        <v>286</v>
      </c>
      <c r="L1206" t="s">
        <v>648</v>
      </c>
      <c r="M1206" t="s">
        <v>19</v>
      </c>
      <c r="N1206" t="s">
        <v>16</v>
      </c>
      <c r="R1206">
        <v>7120</v>
      </c>
      <c r="S1206">
        <v>7120</v>
      </c>
    </row>
    <row r="1207" spans="1:19" x14ac:dyDescent="0.3">
      <c r="A1207">
        <v>2020</v>
      </c>
      <c r="C1207" t="str">
        <f>IF(GETPIVOTDATA("PS % recovery",Sheet4!$B$5,"Parish Name",K1207)&gt;99.949%,"OK","No")</f>
        <v>No</v>
      </c>
      <c r="D1207" t="e">
        <f>VLOOKUP(J1207,'Ref2'!C:E,3,0)</f>
        <v>#N/A</v>
      </c>
      <c r="E1207">
        <v>17</v>
      </c>
      <c r="I1207" t="e">
        <f>VLOOKUP(J1207,Ref!L:M,2,0)</f>
        <v>#N/A</v>
      </c>
      <c r="J1207" t="s">
        <v>1249</v>
      </c>
      <c r="K1207" t="s">
        <v>280</v>
      </c>
      <c r="L1207" t="s">
        <v>668</v>
      </c>
      <c r="M1207" t="s">
        <v>19</v>
      </c>
      <c r="N1207" t="s">
        <v>16</v>
      </c>
      <c r="R1207">
        <v>4688</v>
      </c>
      <c r="S1207">
        <v>2344</v>
      </c>
    </row>
    <row r="1208" spans="1:19" x14ac:dyDescent="0.3">
      <c r="A1208">
        <v>2020</v>
      </c>
      <c r="C1208" t="str">
        <f>IF(GETPIVOTDATA("PS % recovery",Sheet4!$B$5,"Parish Name",K1208)&gt;99.949%,"OK","No")</f>
        <v>OK</v>
      </c>
      <c r="D1208" t="e">
        <f>VLOOKUP(J1208,'Ref2'!C:E,3,0)</f>
        <v>#N/A</v>
      </c>
      <c r="E1208">
        <v>153</v>
      </c>
      <c r="I1208" t="e">
        <f>VLOOKUP(J1208,Ref!L:M,2,0)</f>
        <v>#N/A</v>
      </c>
      <c r="J1208" t="s">
        <v>1251</v>
      </c>
      <c r="K1208" t="s">
        <v>287</v>
      </c>
      <c r="L1208" t="s">
        <v>668</v>
      </c>
      <c r="M1208" t="s">
        <v>19</v>
      </c>
      <c r="N1208" t="s">
        <v>16</v>
      </c>
      <c r="R1208">
        <v>13131</v>
      </c>
      <c r="S1208">
        <v>13131</v>
      </c>
    </row>
    <row r="1209" spans="1:19" x14ac:dyDescent="0.3">
      <c r="A1209">
        <v>2020</v>
      </c>
      <c r="C1209" t="str">
        <f>IF(GETPIVOTDATA("PS % recovery",Sheet4!$B$5,"Parish Name",K1209)&gt;99.949%,"OK","No")</f>
        <v>No</v>
      </c>
      <c r="D1209" t="e">
        <f>VLOOKUP(J1209,'Ref2'!C:E,3,0)</f>
        <v>#N/A</v>
      </c>
      <c r="E1209">
        <v>9</v>
      </c>
      <c r="I1209" t="e">
        <f>VLOOKUP(J1209,Ref!L:M,2,0)</f>
        <v>#N/A</v>
      </c>
      <c r="J1209" t="s">
        <v>1253</v>
      </c>
      <c r="K1209" t="s">
        <v>290</v>
      </c>
      <c r="L1209" t="s">
        <v>668</v>
      </c>
      <c r="M1209" t="s">
        <v>19</v>
      </c>
      <c r="N1209" t="s">
        <v>16</v>
      </c>
      <c r="R1209">
        <v>6607</v>
      </c>
      <c r="S1209">
        <v>3000</v>
      </c>
    </row>
    <row r="1210" spans="1:19" x14ac:dyDescent="0.3">
      <c r="A1210">
        <v>2020</v>
      </c>
      <c r="C1210" t="str">
        <f>IF(GETPIVOTDATA("PS % recovery",Sheet4!$B$5,"Parish Name",K1210)&gt;99.949%,"OK","No")</f>
        <v>OK</v>
      </c>
      <c r="D1210" t="e">
        <f>VLOOKUP(J1210,'Ref2'!C:E,3,0)</f>
        <v>#N/A</v>
      </c>
      <c r="E1210">
        <v>153</v>
      </c>
      <c r="I1210" t="e">
        <f>VLOOKUP(J1210,Ref!L:M,2,0)</f>
        <v>#N/A</v>
      </c>
      <c r="J1210" t="s">
        <v>1255</v>
      </c>
      <c r="K1210" t="s">
        <v>292</v>
      </c>
      <c r="L1210" t="s">
        <v>668</v>
      </c>
      <c r="M1210" t="s">
        <v>19</v>
      </c>
      <c r="N1210" t="s">
        <v>16</v>
      </c>
      <c r="R1210">
        <v>39823</v>
      </c>
      <c r="S1210">
        <v>39823</v>
      </c>
    </row>
    <row r="1211" spans="1:19" x14ac:dyDescent="0.3">
      <c r="A1211">
        <v>2020</v>
      </c>
      <c r="C1211" t="str">
        <f>IF(GETPIVOTDATA("PS % recovery",Sheet4!$B$5,"Parish Name",K1211)&gt;99.949%,"OK","No")</f>
        <v>No</v>
      </c>
      <c r="D1211" t="e">
        <f>VLOOKUP(J1211,'Ref2'!C:E,3,0)</f>
        <v>#N/A</v>
      </c>
      <c r="E1211">
        <v>23</v>
      </c>
      <c r="I1211" t="e">
        <f>VLOOKUP(J1211,Ref!L:M,2,0)</f>
        <v>#N/A</v>
      </c>
      <c r="J1211" t="s">
        <v>831</v>
      </c>
      <c r="K1211" t="s">
        <v>291</v>
      </c>
      <c r="L1211" t="s">
        <v>660</v>
      </c>
      <c r="M1211" t="s">
        <v>19</v>
      </c>
      <c r="N1211" t="s">
        <v>16</v>
      </c>
      <c r="R1211">
        <v>27026</v>
      </c>
      <c r="S1211">
        <v>15000</v>
      </c>
    </row>
    <row r="1212" spans="1:19" x14ac:dyDescent="0.3">
      <c r="A1212">
        <v>2020</v>
      </c>
      <c r="C1212" t="str">
        <f>IF(GETPIVOTDATA("PS % recovery",Sheet4!$B$5,"Parish Name",K1212)&gt;99.949%,"OK","No")</f>
        <v>OK</v>
      </c>
      <c r="D1212" t="e">
        <f>VLOOKUP(J1212,'Ref2'!C:E,3,0)</f>
        <v>#N/A</v>
      </c>
      <c r="E1212">
        <v>153</v>
      </c>
      <c r="I1212" t="e">
        <f>VLOOKUP(J1212,Ref!L:M,2,0)</f>
        <v>#N/A</v>
      </c>
      <c r="J1212" t="s">
        <v>1258</v>
      </c>
      <c r="K1212" t="s">
        <v>288</v>
      </c>
      <c r="L1212" t="s">
        <v>664</v>
      </c>
      <c r="M1212" t="s">
        <v>19</v>
      </c>
      <c r="N1212" t="s">
        <v>16</v>
      </c>
      <c r="R1212">
        <v>13590</v>
      </c>
      <c r="S1212">
        <v>13590</v>
      </c>
    </row>
    <row r="1213" spans="1:19" x14ac:dyDescent="0.3">
      <c r="A1213">
        <v>2020</v>
      </c>
      <c r="C1213" t="str">
        <f>IF(GETPIVOTDATA("PS % recovery",Sheet4!$B$5,"Parish Name",K1213)&gt;99.949%,"OK","No")</f>
        <v>OK</v>
      </c>
      <c r="D1213" t="e">
        <f>VLOOKUP(J1213,'Ref2'!C:E,3,0)</f>
        <v>#N/A</v>
      </c>
      <c r="E1213">
        <v>327</v>
      </c>
      <c r="I1213" t="e">
        <f>VLOOKUP(J1213,Ref!L:M,2,0)</f>
        <v>#N/A</v>
      </c>
      <c r="J1213" t="s">
        <v>1260</v>
      </c>
      <c r="K1213" t="s">
        <v>295</v>
      </c>
      <c r="L1213" t="s">
        <v>664</v>
      </c>
      <c r="M1213" t="s">
        <v>19</v>
      </c>
      <c r="N1213" t="s">
        <v>16</v>
      </c>
      <c r="R1213">
        <v>12203</v>
      </c>
      <c r="S1213">
        <v>12203</v>
      </c>
    </row>
    <row r="1214" spans="1:19" x14ac:dyDescent="0.3">
      <c r="A1214">
        <v>2020</v>
      </c>
      <c r="C1214" t="str">
        <f>IF(GETPIVOTDATA("PS % recovery",Sheet4!$B$5,"Parish Name",K1214)&gt;99.949%,"OK","No")</f>
        <v>OK</v>
      </c>
      <c r="D1214" t="e">
        <f>VLOOKUP(J1214,'Ref2'!C:E,3,0)</f>
        <v>#N/A</v>
      </c>
      <c r="E1214">
        <v>153</v>
      </c>
      <c r="I1214" t="e">
        <f>VLOOKUP(J1214,Ref!L:M,2,0)</f>
        <v>#N/A</v>
      </c>
      <c r="J1214" t="s">
        <v>1262</v>
      </c>
      <c r="K1214" t="s">
        <v>296</v>
      </c>
      <c r="L1214" t="s">
        <v>664</v>
      </c>
      <c r="M1214" t="s">
        <v>19</v>
      </c>
      <c r="N1214" t="s">
        <v>16</v>
      </c>
      <c r="R1214">
        <v>23213</v>
      </c>
      <c r="S1214">
        <v>23213</v>
      </c>
    </row>
    <row r="1215" spans="1:19" x14ac:dyDescent="0.3">
      <c r="A1215">
        <v>2020</v>
      </c>
      <c r="C1215" t="str">
        <f>IF(GETPIVOTDATA("PS % recovery",Sheet4!$B$5,"Parish Name",K1215)&gt;99.949%,"OK","No")</f>
        <v>OK</v>
      </c>
      <c r="D1215" t="e">
        <f>VLOOKUP(J1215,'Ref2'!C:E,3,0)</f>
        <v>#N/A</v>
      </c>
      <c r="E1215">
        <v>153</v>
      </c>
      <c r="I1215" t="e">
        <f>VLOOKUP(J1215,Ref!L:M,2,0)</f>
        <v>#N/A</v>
      </c>
      <c r="J1215" t="s">
        <v>1264</v>
      </c>
      <c r="K1215" t="s">
        <v>289</v>
      </c>
      <c r="L1215" t="s">
        <v>656</v>
      </c>
      <c r="M1215" t="s">
        <v>19</v>
      </c>
      <c r="N1215" t="s">
        <v>16</v>
      </c>
      <c r="R1215">
        <v>61023</v>
      </c>
      <c r="S1215">
        <v>61023</v>
      </c>
    </row>
    <row r="1216" spans="1:19" x14ac:dyDescent="0.3">
      <c r="A1216">
        <v>2020</v>
      </c>
      <c r="C1216" t="str">
        <f>IF(GETPIVOTDATA("PS % recovery",Sheet4!$B$5,"Parish Name",K1216)&gt;99.949%,"OK","No")</f>
        <v>OK</v>
      </c>
      <c r="D1216" t="e">
        <f>VLOOKUP(J1216,'Ref2'!C:E,3,0)</f>
        <v>#N/A</v>
      </c>
      <c r="E1216">
        <v>153</v>
      </c>
      <c r="I1216" t="e">
        <f>VLOOKUP(J1216,Ref!L:M,2,0)</f>
        <v>#N/A</v>
      </c>
      <c r="J1216" t="s">
        <v>1266</v>
      </c>
      <c r="K1216" t="s">
        <v>298</v>
      </c>
      <c r="L1216" t="s">
        <v>654</v>
      </c>
      <c r="M1216" t="s">
        <v>19</v>
      </c>
      <c r="N1216" t="s">
        <v>16</v>
      </c>
      <c r="R1216">
        <v>52479</v>
      </c>
      <c r="S1216">
        <v>52479</v>
      </c>
    </row>
    <row r="1217" spans="1:19" x14ac:dyDescent="0.3">
      <c r="A1217">
        <v>2020</v>
      </c>
      <c r="C1217" t="str">
        <f>IF(GETPIVOTDATA("PS % recovery",Sheet4!$B$5,"Parish Name",K1217)&gt;99.949%,"OK","No")</f>
        <v>No</v>
      </c>
      <c r="D1217" t="e">
        <f>VLOOKUP(J1217,'Ref2'!C:E,3,0)</f>
        <v>#N/A</v>
      </c>
      <c r="E1217">
        <v>84</v>
      </c>
      <c r="I1217" t="e">
        <f>VLOOKUP(J1217,Ref!L:M,2,0)</f>
        <v>#N/A</v>
      </c>
      <c r="J1217" t="s">
        <v>835</v>
      </c>
      <c r="K1217" t="s">
        <v>299</v>
      </c>
      <c r="L1217" t="s">
        <v>660</v>
      </c>
      <c r="M1217" t="s">
        <v>19</v>
      </c>
      <c r="N1217" t="s">
        <v>16</v>
      </c>
      <c r="R1217">
        <v>7166</v>
      </c>
      <c r="S1217">
        <v>6362</v>
      </c>
    </row>
    <row r="1218" spans="1:19" x14ac:dyDescent="0.3">
      <c r="A1218">
        <v>2020</v>
      </c>
      <c r="C1218" t="str">
        <f>IF(GETPIVOTDATA("PS % recovery",Sheet4!$B$5,"Parish Name",K1218)&gt;99.949%,"OK","No")</f>
        <v>OK</v>
      </c>
      <c r="D1218" t="e">
        <f>VLOOKUP(J1218,'Ref2'!C:E,3,0)</f>
        <v>#N/A</v>
      </c>
      <c r="E1218">
        <v>153</v>
      </c>
      <c r="I1218" t="e">
        <f>VLOOKUP(J1218,Ref!L:M,2,0)</f>
        <v>#N/A</v>
      </c>
      <c r="J1218" t="s">
        <v>839</v>
      </c>
      <c r="K1218" t="s">
        <v>301</v>
      </c>
      <c r="L1218" t="s">
        <v>660</v>
      </c>
      <c r="M1218" t="s">
        <v>19</v>
      </c>
      <c r="N1218" t="s">
        <v>16</v>
      </c>
      <c r="R1218">
        <v>30978</v>
      </c>
      <c r="S1218">
        <v>30978</v>
      </c>
    </row>
    <row r="1219" spans="1:19" x14ac:dyDescent="0.3">
      <c r="A1219">
        <v>2020</v>
      </c>
      <c r="C1219" t="str">
        <f>IF(GETPIVOTDATA("PS % recovery",Sheet4!$B$5,"Parish Name",K1219)&gt;99.949%,"OK","No")</f>
        <v>No</v>
      </c>
      <c r="D1219" t="e">
        <f>VLOOKUP(J1219,'Ref2'!C:E,3,0)</f>
        <v>#N/A</v>
      </c>
      <c r="E1219">
        <v>153</v>
      </c>
      <c r="I1219" t="e">
        <f>VLOOKUP(J1219,Ref!L:M,2,0)</f>
        <v>#N/A</v>
      </c>
      <c r="J1219" t="s">
        <v>1270</v>
      </c>
      <c r="K1219" t="s">
        <v>302</v>
      </c>
      <c r="L1219" t="s">
        <v>666</v>
      </c>
      <c r="M1219" t="s">
        <v>19</v>
      </c>
      <c r="N1219" t="s">
        <v>16</v>
      </c>
      <c r="R1219">
        <v>60825</v>
      </c>
      <c r="S1219">
        <v>60825</v>
      </c>
    </row>
    <row r="1220" spans="1:19" x14ac:dyDescent="0.3">
      <c r="A1220">
        <v>2020</v>
      </c>
      <c r="C1220" t="str">
        <f>IF(GETPIVOTDATA("PS % recovery",Sheet4!$B$5,"Parish Name",K1220)&gt;99.949%,"OK","No")</f>
        <v>No</v>
      </c>
      <c r="D1220" t="e">
        <f>VLOOKUP(J1220,'Ref2'!C:E,3,0)</f>
        <v>#N/A</v>
      </c>
      <c r="E1220">
        <v>38</v>
      </c>
      <c r="I1220" t="e">
        <f>VLOOKUP(J1220,Ref!L:M,2,0)</f>
        <v>#N/A</v>
      </c>
      <c r="J1220" t="s">
        <v>830</v>
      </c>
      <c r="K1220" t="s">
        <v>275</v>
      </c>
      <c r="L1220" t="s">
        <v>275</v>
      </c>
      <c r="M1220" t="s">
        <v>19</v>
      </c>
      <c r="N1220" t="s">
        <v>16</v>
      </c>
      <c r="R1220">
        <v>33521</v>
      </c>
      <c r="S1220">
        <v>18400</v>
      </c>
    </row>
    <row r="1221" spans="1:19" x14ac:dyDescent="0.3">
      <c r="A1221">
        <v>2020</v>
      </c>
      <c r="C1221" t="str">
        <f>IF(GETPIVOTDATA("PS % recovery",Sheet4!$B$5,"Parish Name",K1221)&gt;99.949%,"OK","No")</f>
        <v>No</v>
      </c>
      <c r="D1221" t="e">
        <f>VLOOKUP(J1221,'Ref2'!C:E,3,0)</f>
        <v>#N/A</v>
      </c>
      <c r="E1221">
        <v>59</v>
      </c>
      <c r="I1221" t="e">
        <f>VLOOKUP(J1221,Ref!L:M,2,0)</f>
        <v>#N/A</v>
      </c>
      <c r="J1221" t="s">
        <v>1273</v>
      </c>
      <c r="K1221" t="s">
        <v>282</v>
      </c>
      <c r="L1221" t="s">
        <v>650</v>
      </c>
      <c r="M1221" t="s">
        <v>19</v>
      </c>
      <c r="N1221" t="s">
        <v>16</v>
      </c>
      <c r="R1221">
        <v>17460</v>
      </c>
      <c r="S1221">
        <v>10000</v>
      </c>
    </row>
    <row r="1222" spans="1:19" x14ac:dyDescent="0.3">
      <c r="A1222">
        <v>2020</v>
      </c>
      <c r="C1222" t="str">
        <f>IF(GETPIVOTDATA("PS % recovery",Sheet4!$B$5,"Parish Name",K1222)&gt;99.949%,"OK","No")</f>
        <v>No</v>
      </c>
      <c r="D1222" t="e">
        <f>VLOOKUP(J1222,'Ref2'!C:E,3,0)</f>
        <v>#N/A</v>
      </c>
      <c r="E1222">
        <v>98</v>
      </c>
      <c r="I1222" t="e">
        <f>VLOOKUP(J1222,Ref!L:M,2,0)</f>
        <v>#N/A</v>
      </c>
      <c r="J1222" t="s">
        <v>1275</v>
      </c>
      <c r="K1222" t="s">
        <v>300</v>
      </c>
      <c r="L1222" t="s">
        <v>650</v>
      </c>
      <c r="M1222" t="s">
        <v>19</v>
      </c>
      <c r="N1222" t="s">
        <v>16</v>
      </c>
      <c r="R1222">
        <v>26594</v>
      </c>
      <c r="S1222">
        <v>26594</v>
      </c>
    </row>
    <row r="1223" spans="1:19" x14ac:dyDescent="0.3">
      <c r="A1223">
        <v>2020</v>
      </c>
      <c r="C1223" t="str">
        <f>IF(GETPIVOTDATA("PS % recovery",Sheet4!$B$5,"Parish Name",K1223)&gt;99.949%,"OK","No")</f>
        <v>No</v>
      </c>
      <c r="D1223" t="e">
        <f>VLOOKUP(J1223,'Ref2'!C:E,3,0)</f>
        <v>#N/A</v>
      </c>
      <c r="E1223">
        <v>6</v>
      </c>
      <c r="I1223" t="e">
        <f>VLOOKUP(J1223,Ref!L:M,2,0)</f>
        <v>#N/A</v>
      </c>
      <c r="J1223" t="s">
        <v>837</v>
      </c>
      <c r="K1223" t="s">
        <v>304</v>
      </c>
      <c r="L1223" t="s">
        <v>658</v>
      </c>
      <c r="M1223" t="s">
        <v>19</v>
      </c>
      <c r="N1223" t="s">
        <v>16</v>
      </c>
      <c r="R1223">
        <v>20053</v>
      </c>
      <c r="S1223">
        <v>4200</v>
      </c>
    </row>
    <row r="1224" spans="1:19" x14ac:dyDescent="0.3">
      <c r="A1224">
        <v>2020</v>
      </c>
      <c r="C1224" t="str">
        <f>IF(GETPIVOTDATA("PS % recovery",Sheet4!$B$5,"Parish Name",K1224)&gt;99.949%,"OK","No")</f>
        <v>No</v>
      </c>
      <c r="D1224" t="e">
        <f>VLOOKUP(J1224,'Ref2'!C:E,3,0)</f>
        <v>#N/A</v>
      </c>
      <c r="E1224">
        <v>121</v>
      </c>
      <c r="I1224" t="e">
        <f>VLOOKUP(J1224,Ref!L:M,2,0)</f>
        <v>#N/A</v>
      </c>
      <c r="J1224" t="s">
        <v>1278</v>
      </c>
      <c r="K1224" t="s">
        <v>283</v>
      </c>
      <c r="L1224" t="s">
        <v>652</v>
      </c>
      <c r="M1224" t="s">
        <v>19</v>
      </c>
      <c r="N1224" t="s">
        <v>16</v>
      </c>
      <c r="R1224">
        <v>43788</v>
      </c>
      <c r="S1224">
        <v>38596</v>
      </c>
    </row>
    <row r="1225" spans="1:19" x14ac:dyDescent="0.3">
      <c r="A1225">
        <v>2020</v>
      </c>
      <c r="C1225" t="str">
        <f>IF(GETPIVOTDATA("PS % recovery",Sheet4!$B$5,"Parish Name",K1225)&gt;99.949%,"OK","No")</f>
        <v>No</v>
      </c>
      <c r="D1225" t="e">
        <f>VLOOKUP(J1225,'Ref2'!C:E,3,0)</f>
        <v>#N/A</v>
      </c>
      <c r="E1225">
        <v>111</v>
      </c>
      <c r="I1225" t="e">
        <f>VLOOKUP(J1225,Ref!L:M,2,0)</f>
        <v>#N/A</v>
      </c>
      <c r="J1225" t="s">
        <v>1280</v>
      </c>
      <c r="K1225" t="s">
        <v>306</v>
      </c>
      <c r="L1225" t="s">
        <v>652</v>
      </c>
      <c r="M1225" t="s">
        <v>19</v>
      </c>
      <c r="N1225" t="s">
        <v>16</v>
      </c>
      <c r="R1225">
        <v>20016</v>
      </c>
      <c r="S1225">
        <v>13500</v>
      </c>
    </row>
    <row r="1226" spans="1:19" x14ac:dyDescent="0.3">
      <c r="A1226">
        <v>2020</v>
      </c>
      <c r="C1226" t="str">
        <f>IF(GETPIVOTDATA("PS % recovery",Sheet4!$B$5,"Parish Name",K1226)&gt;99.949%,"OK","No")</f>
        <v>No</v>
      </c>
      <c r="D1226" t="e">
        <f>VLOOKUP(J1226,'Ref2'!C:E,3,0)</f>
        <v>#N/A</v>
      </c>
      <c r="E1226">
        <v>89</v>
      </c>
      <c r="I1226" t="e">
        <f>VLOOKUP(J1226,Ref!L:M,2,0)</f>
        <v>#N/A</v>
      </c>
      <c r="J1226" t="s">
        <v>1282</v>
      </c>
      <c r="K1226" t="s">
        <v>285</v>
      </c>
      <c r="L1226" t="s">
        <v>654</v>
      </c>
      <c r="M1226" t="s">
        <v>19</v>
      </c>
      <c r="N1226" t="s">
        <v>16</v>
      </c>
      <c r="R1226">
        <v>16073</v>
      </c>
      <c r="S1226">
        <v>5367</v>
      </c>
    </row>
    <row r="1227" spans="1:19" x14ac:dyDescent="0.3">
      <c r="A1227">
        <v>2020</v>
      </c>
      <c r="C1227" t="str">
        <f>IF(GETPIVOTDATA("PS % recovery",Sheet4!$B$5,"Parish Name",K1227)&gt;99.949%,"OK","No")</f>
        <v>OK</v>
      </c>
      <c r="D1227" t="e">
        <f>VLOOKUP(J1227,'Ref2'!C:E,3,0)</f>
        <v>#N/A</v>
      </c>
      <c r="E1227">
        <v>120</v>
      </c>
      <c r="I1227" t="e">
        <f>VLOOKUP(J1227,Ref!L:M,2,0)</f>
        <v>#N/A</v>
      </c>
      <c r="J1227" t="s">
        <v>833</v>
      </c>
      <c r="K1227" t="s">
        <v>305</v>
      </c>
      <c r="L1227" t="s">
        <v>658</v>
      </c>
      <c r="M1227" t="s">
        <v>19</v>
      </c>
      <c r="N1227" t="s">
        <v>16</v>
      </c>
      <c r="R1227">
        <v>31232</v>
      </c>
      <c r="S1227">
        <v>31232</v>
      </c>
    </row>
    <row r="1228" spans="1:19" x14ac:dyDescent="0.3">
      <c r="A1228">
        <v>2020</v>
      </c>
      <c r="C1228" t="str">
        <f>IF(GETPIVOTDATA("PS % recovery",Sheet4!$B$5,"Parish Name",K1228)&gt;99.949%,"OK","No")</f>
        <v>No</v>
      </c>
      <c r="D1228" t="e">
        <f>VLOOKUP(J1228,'Ref2'!C:E,3,0)</f>
        <v>#N/A</v>
      </c>
      <c r="E1228">
        <v>87</v>
      </c>
      <c r="I1228" t="e">
        <f>VLOOKUP(J1228,Ref!L:M,2,0)</f>
        <v>#N/A</v>
      </c>
      <c r="J1228" t="s">
        <v>1285</v>
      </c>
      <c r="K1228" t="s">
        <v>293</v>
      </c>
      <c r="L1228" t="s">
        <v>652</v>
      </c>
      <c r="M1228" t="s">
        <v>19</v>
      </c>
      <c r="N1228" t="s">
        <v>16</v>
      </c>
      <c r="R1228">
        <v>19772</v>
      </c>
      <c r="S1228">
        <v>16480</v>
      </c>
    </row>
    <row r="1229" spans="1:19" x14ac:dyDescent="0.3">
      <c r="A1229">
        <v>2020</v>
      </c>
      <c r="C1229" t="str">
        <f>IF(GETPIVOTDATA("PS % recovery",Sheet4!$B$5,"Parish Name",K1229)&gt;99.949%,"OK","No")</f>
        <v>No</v>
      </c>
      <c r="D1229" t="e">
        <f>VLOOKUP(J1229,'Ref2'!C:E,3,0)</f>
        <v>#N/A</v>
      </c>
      <c r="E1229">
        <v>52</v>
      </c>
      <c r="I1229" t="e">
        <f>VLOOKUP(J1229,Ref!L:M,2,0)</f>
        <v>#N/A</v>
      </c>
      <c r="J1229" t="s">
        <v>1287</v>
      </c>
      <c r="K1229" t="s">
        <v>294</v>
      </c>
      <c r="L1229" t="s">
        <v>662</v>
      </c>
      <c r="M1229" t="s">
        <v>19</v>
      </c>
      <c r="N1229" t="s">
        <v>16</v>
      </c>
      <c r="R1229">
        <v>29129</v>
      </c>
      <c r="S1229">
        <v>18500</v>
      </c>
    </row>
    <row r="1230" spans="1:19" x14ac:dyDescent="0.3">
      <c r="A1230">
        <v>2020</v>
      </c>
      <c r="C1230" t="str">
        <f>IF(GETPIVOTDATA("PS % recovery",Sheet4!$B$5,"Parish Name",K1230)&gt;99.949%,"OK","No")</f>
        <v>OK</v>
      </c>
      <c r="D1230" t="e">
        <f>VLOOKUP(J1230,'Ref2'!C:E,3,0)</f>
        <v>#N/A</v>
      </c>
      <c r="E1230">
        <v>153</v>
      </c>
      <c r="I1230" t="e">
        <f>VLOOKUP(J1230,Ref!L:M,2,0)</f>
        <v>#N/A</v>
      </c>
      <c r="J1230" t="s">
        <v>1289</v>
      </c>
      <c r="K1230" t="s">
        <v>297</v>
      </c>
      <c r="L1230" t="s">
        <v>662</v>
      </c>
      <c r="M1230" t="s">
        <v>19</v>
      </c>
      <c r="N1230" t="s">
        <v>16</v>
      </c>
      <c r="R1230">
        <v>28435</v>
      </c>
      <c r="S1230">
        <v>28435</v>
      </c>
    </row>
    <row r="1231" spans="1:19" x14ac:dyDescent="0.3">
      <c r="A1231">
        <v>2020</v>
      </c>
      <c r="C1231" t="str">
        <f>IF(GETPIVOTDATA("PS % recovery",Sheet4!$B$5,"Parish Name",K1231)&gt;99.949%,"OK","No")</f>
        <v>No</v>
      </c>
      <c r="D1231" t="e">
        <f>VLOOKUP(J1231,'Ref2'!C:E,3,0)</f>
        <v>#N/A</v>
      </c>
      <c r="E1231">
        <v>26</v>
      </c>
      <c r="I1231" t="e">
        <f>VLOOKUP(J1231,Ref!L:M,2,0)</f>
        <v>#N/A</v>
      </c>
      <c r="J1231" t="s">
        <v>1291</v>
      </c>
      <c r="K1231" t="s">
        <v>303</v>
      </c>
      <c r="L1231" t="s">
        <v>650</v>
      </c>
      <c r="M1231" t="s">
        <v>19</v>
      </c>
      <c r="N1231" t="s">
        <v>16</v>
      </c>
      <c r="R1231">
        <v>28445</v>
      </c>
      <c r="S1231">
        <v>16610</v>
      </c>
    </row>
    <row r="1232" spans="1:19" x14ac:dyDescent="0.3">
      <c r="A1232">
        <v>2020</v>
      </c>
      <c r="C1232" t="str">
        <f>IF(GETPIVOTDATA("PS % recovery",Sheet4!$B$5,"Parish Name",K1232)&gt;99.949%,"OK","No")</f>
        <v>No</v>
      </c>
      <c r="D1232" t="e">
        <f>VLOOKUP(J1232,'Ref2'!C:E,3,0)</f>
        <v>#N/A</v>
      </c>
      <c r="E1232">
        <v>82</v>
      </c>
      <c r="I1232" t="e">
        <f>VLOOKUP(J1232,Ref!L:M,2,0)</f>
        <v>#N/A</v>
      </c>
      <c r="J1232" t="s">
        <v>1293</v>
      </c>
      <c r="K1232" t="s">
        <v>308</v>
      </c>
      <c r="L1232" t="s">
        <v>670</v>
      </c>
      <c r="M1232" t="s">
        <v>22</v>
      </c>
      <c r="N1232" t="s">
        <v>16</v>
      </c>
      <c r="R1232">
        <v>26817</v>
      </c>
      <c r="S1232">
        <v>26817</v>
      </c>
    </row>
    <row r="1233" spans="1:19" x14ac:dyDescent="0.3">
      <c r="A1233">
        <v>2020</v>
      </c>
      <c r="C1233" t="str">
        <f>IF(GETPIVOTDATA("PS % recovery",Sheet4!$B$5,"Parish Name",K1233)&gt;99.949%,"OK","No")</f>
        <v>OK</v>
      </c>
      <c r="D1233" t="e">
        <f>VLOOKUP(J1233,'Ref2'!C:E,3,0)</f>
        <v>#N/A</v>
      </c>
      <c r="E1233">
        <v>153</v>
      </c>
      <c r="I1233" t="str">
        <f>VLOOKUP(J1233,Ref!L:M,2,0)</f>
        <v>Yes</v>
      </c>
      <c r="J1233" t="s">
        <v>1295</v>
      </c>
      <c r="K1233" t="s">
        <v>309</v>
      </c>
      <c r="L1233" t="s">
        <v>672</v>
      </c>
      <c r="M1233" t="s">
        <v>22</v>
      </c>
      <c r="N1233" t="s">
        <v>16</v>
      </c>
      <c r="R1233">
        <v>137648</v>
      </c>
      <c r="S1233">
        <v>137648</v>
      </c>
    </row>
    <row r="1234" spans="1:19" x14ac:dyDescent="0.3">
      <c r="A1234">
        <v>2020</v>
      </c>
      <c r="C1234" t="str">
        <f>IF(GETPIVOTDATA("PS % recovery",Sheet4!$B$5,"Parish Name",K1234)&gt;99.949%,"OK","No")</f>
        <v>OK</v>
      </c>
      <c r="D1234" t="e">
        <f>VLOOKUP(J1234,'Ref2'!C:E,3,0)</f>
        <v>#N/A</v>
      </c>
      <c r="E1234">
        <v>153</v>
      </c>
      <c r="I1234" t="e">
        <f>VLOOKUP(J1234,Ref!L:M,2,0)</f>
        <v>#N/A</v>
      </c>
      <c r="J1234" t="s">
        <v>1297</v>
      </c>
      <c r="K1234" t="s">
        <v>310</v>
      </c>
      <c r="L1234" t="s">
        <v>674</v>
      </c>
      <c r="M1234" t="s">
        <v>22</v>
      </c>
      <c r="N1234" t="s">
        <v>16</v>
      </c>
      <c r="R1234">
        <v>124333</v>
      </c>
      <c r="S1234">
        <v>124333</v>
      </c>
    </row>
    <row r="1235" spans="1:19" x14ac:dyDescent="0.3">
      <c r="A1235">
        <v>2020</v>
      </c>
      <c r="C1235" t="str">
        <f>IF(GETPIVOTDATA("PS % recovery",Sheet4!$B$5,"Parish Name",K1235)&gt;99.949%,"OK","No")</f>
        <v>OK</v>
      </c>
      <c r="D1235" t="e">
        <f>VLOOKUP(J1235,'Ref2'!C:E,3,0)</f>
        <v>#N/A</v>
      </c>
      <c r="E1235">
        <v>153</v>
      </c>
      <c r="I1235" t="e">
        <f>VLOOKUP(J1235,Ref!L:M,2,0)</f>
        <v>#N/A</v>
      </c>
      <c r="J1235" t="s">
        <v>1299</v>
      </c>
      <c r="K1235" t="s">
        <v>311</v>
      </c>
      <c r="L1235" t="s">
        <v>676</v>
      </c>
      <c r="M1235" t="s">
        <v>22</v>
      </c>
      <c r="N1235" t="s">
        <v>16</v>
      </c>
      <c r="R1235">
        <v>59962</v>
      </c>
      <c r="S1235">
        <v>59962</v>
      </c>
    </row>
    <row r="1236" spans="1:19" x14ac:dyDescent="0.3">
      <c r="A1236">
        <v>2020</v>
      </c>
      <c r="C1236" t="str">
        <f>IF(GETPIVOTDATA("PS % recovery",Sheet4!$B$5,"Parish Name",K1236)&gt;99.949%,"OK","No")</f>
        <v>No</v>
      </c>
      <c r="D1236" t="e">
        <f>VLOOKUP(J1236,'Ref2'!C:E,3,0)</f>
        <v>#N/A</v>
      </c>
      <c r="E1236">
        <v>135</v>
      </c>
      <c r="I1236" t="e">
        <f>VLOOKUP(J1236,Ref!L:M,2,0)</f>
        <v>#N/A</v>
      </c>
      <c r="J1236" t="s">
        <v>1301</v>
      </c>
      <c r="K1236" t="s">
        <v>312</v>
      </c>
      <c r="L1236" t="s">
        <v>680</v>
      </c>
      <c r="M1236" t="s">
        <v>22</v>
      </c>
      <c r="N1236" t="s">
        <v>16</v>
      </c>
      <c r="R1236">
        <v>20071</v>
      </c>
      <c r="S1236">
        <v>20071</v>
      </c>
    </row>
    <row r="1237" spans="1:19" x14ac:dyDescent="0.3">
      <c r="A1237">
        <v>2020</v>
      </c>
      <c r="C1237" t="str">
        <f>IF(GETPIVOTDATA("PS % recovery",Sheet4!$B$5,"Parish Name",K1237)&gt;99.949%,"OK","No")</f>
        <v>No</v>
      </c>
      <c r="D1237" t="e">
        <f>VLOOKUP(J1237,'Ref2'!C:E,3,0)</f>
        <v>#N/A</v>
      </c>
      <c r="E1237">
        <v>78</v>
      </c>
      <c r="I1237" t="e">
        <f>VLOOKUP(J1237,Ref!L:M,2,0)</f>
        <v>#N/A</v>
      </c>
      <c r="J1237" t="s">
        <v>1303</v>
      </c>
      <c r="K1237" t="s">
        <v>314</v>
      </c>
      <c r="L1237" t="s">
        <v>682</v>
      </c>
      <c r="M1237" t="s">
        <v>22</v>
      </c>
      <c r="N1237" t="s">
        <v>16</v>
      </c>
      <c r="R1237">
        <v>76308</v>
      </c>
      <c r="S1237">
        <v>59093</v>
      </c>
    </row>
    <row r="1238" spans="1:19" x14ac:dyDescent="0.3">
      <c r="A1238">
        <v>2020</v>
      </c>
      <c r="C1238" t="str">
        <f>IF(GETPIVOTDATA("PS % recovery",Sheet4!$B$5,"Parish Name",K1238)&gt;99.949%,"OK","No")</f>
        <v>No</v>
      </c>
      <c r="D1238" t="e">
        <f>VLOOKUP(J1238,'Ref2'!C:E,3,0)</f>
        <v>#N/A</v>
      </c>
      <c r="E1238">
        <v>153</v>
      </c>
      <c r="I1238" t="e">
        <f>VLOOKUP(J1238,Ref!L:M,2,0)</f>
        <v>#N/A</v>
      </c>
      <c r="J1238" t="s">
        <v>1305</v>
      </c>
      <c r="K1238" t="s">
        <v>315</v>
      </c>
      <c r="L1238" t="s">
        <v>684</v>
      </c>
      <c r="M1238" t="s">
        <v>22</v>
      </c>
      <c r="N1238" t="s">
        <v>16</v>
      </c>
      <c r="R1238">
        <v>64269</v>
      </c>
      <c r="S1238">
        <v>64269</v>
      </c>
    </row>
    <row r="1239" spans="1:19" x14ac:dyDescent="0.3">
      <c r="A1239">
        <v>2020</v>
      </c>
      <c r="C1239" t="str">
        <f>IF(GETPIVOTDATA("PS % recovery",Sheet4!$B$5,"Parish Name",K1239)&gt;99.949%,"OK","No")</f>
        <v>OK</v>
      </c>
      <c r="D1239" t="e">
        <f>VLOOKUP(J1239,'Ref2'!C:E,3,0)</f>
        <v>#N/A</v>
      </c>
      <c r="E1239">
        <v>153</v>
      </c>
      <c r="I1239" t="e">
        <f>VLOOKUP(J1239,Ref!L:M,2,0)</f>
        <v>#N/A</v>
      </c>
      <c r="J1239" t="s">
        <v>1307</v>
      </c>
      <c r="K1239" t="s">
        <v>317</v>
      </c>
      <c r="L1239" t="s">
        <v>686</v>
      </c>
      <c r="M1239" t="s">
        <v>22</v>
      </c>
      <c r="N1239" t="s">
        <v>16</v>
      </c>
      <c r="R1239">
        <v>42328</v>
      </c>
      <c r="S1239">
        <v>42328</v>
      </c>
    </row>
    <row r="1240" spans="1:19" x14ac:dyDescent="0.3">
      <c r="A1240">
        <v>2020</v>
      </c>
      <c r="C1240" t="str">
        <f>IF(GETPIVOTDATA("PS % recovery",Sheet4!$B$5,"Parish Name",K1240)&gt;99.949%,"OK","No")</f>
        <v>No</v>
      </c>
      <c r="D1240" t="e">
        <f>VLOOKUP(J1240,'Ref2'!C:E,3,0)</f>
        <v>#N/A</v>
      </c>
      <c r="E1240">
        <v>22</v>
      </c>
      <c r="I1240" t="e">
        <f>VLOOKUP(J1240,Ref!L:M,2,0)</f>
        <v>#N/A</v>
      </c>
      <c r="J1240" t="s">
        <v>1309</v>
      </c>
      <c r="K1240" t="s">
        <v>318</v>
      </c>
      <c r="L1240" t="s">
        <v>694</v>
      </c>
      <c r="M1240" t="s">
        <v>22</v>
      </c>
      <c r="N1240" t="s">
        <v>16</v>
      </c>
      <c r="R1240">
        <v>30285</v>
      </c>
      <c r="S1240">
        <v>15000</v>
      </c>
    </row>
    <row r="1241" spans="1:19" x14ac:dyDescent="0.3">
      <c r="A1241">
        <v>2020</v>
      </c>
      <c r="C1241" t="str">
        <f>IF(GETPIVOTDATA("PS % recovery",Sheet4!$B$5,"Parish Name",K1241)&gt;99.949%,"OK","No")</f>
        <v>OK</v>
      </c>
      <c r="D1241" t="e">
        <f>VLOOKUP(J1241,'Ref2'!C:E,3,0)</f>
        <v>#N/A</v>
      </c>
      <c r="E1241">
        <v>153</v>
      </c>
      <c r="I1241" t="e">
        <f>VLOOKUP(J1241,Ref!L:M,2,0)</f>
        <v>#N/A</v>
      </c>
      <c r="J1241" t="s">
        <v>1311</v>
      </c>
      <c r="K1241" t="s">
        <v>319</v>
      </c>
      <c r="L1241" t="s">
        <v>692</v>
      </c>
      <c r="M1241" t="s">
        <v>22</v>
      </c>
      <c r="N1241" t="s">
        <v>16</v>
      </c>
      <c r="R1241">
        <v>58954</v>
      </c>
      <c r="S1241">
        <v>58954</v>
      </c>
    </row>
    <row r="1242" spans="1:19" x14ac:dyDescent="0.3">
      <c r="A1242">
        <v>2020</v>
      </c>
      <c r="C1242" t="str">
        <f>IF(GETPIVOTDATA("PS % recovery",Sheet4!$B$5,"Parish Name",K1242)&gt;99.949%,"OK","No")</f>
        <v>No</v>
      </c>
      <c r="D1242" t="e">
        <f>VLOOKUP(J1242,'Ref2'!C:E,3,0)</f>
        <v>#N/A</v>
      </c>
      <c r="E1242">
        <v>67</v>
      </c>
      <c r="I1242" t="e">
        <f>VLOOKUP(J1242,Ref!L:M,2,0)</f>
        <v>#N/A</v>
      </c>
      <c r="J1242" t="s">
        <v>1313</v>
      </c>
      <c r="K1242" t="s">
        <v>320</v>
      </c>
      <c r="L1242" t="s">
        <v>696</v>
      </c>
      <c r="M1242" t="s">
        <v>22</v>
      </c>
      <c r="N1242" t="s">
        <v>16</v>
      </c>
      <c r="R1242">
        <v>43794</v>
      </c>
      <c r="S1242">
        <v>43794</v>
      </c>
    </row>
    <row r="1243" spans="1:19" x14ac:dyDescent="0.3">
      <c r="A1243">
        <v>2020</v>
      </c>
      <c r="C1243" t="str">
        <f>IF(GETPIVOTDATA("PS % recovery",Sheet4!$B$5,"Parish Name",K1243)&gt;99.949%,"OK","No")</f>
        <v>OK</v>
      </c>
      <c r="D1243" t="e">
        <f>VLOOKUP(J1243,'Ref2'!C:E,3,0)</f>
        <v>#N/A</v>
      </c>
      <c r="E1243">
        <v>153</v>
      </c>
      <c r="I1243" t="e">
        <f>VLOOKUP(J1243,Ref!L:M,2,0)</f>
        <v>#N/A</v>
      </c>
      <c r="J1243" t="s">
        <v>1315</v>
      </c>
      <c r="K1243" t="s">
        <v>313</v>
      </c>
      <c r="L1243" t="s">
        <v>678</v>
      </c>
      <c r="M1243" t="s">
        <v>22</v>
      </c>
      <c r="N1243" t="s">
        <v>16</v>
      </c>
      <c r="R1243">
        <v>64893</v>
      </c>
      <c r="S1243">
        <v>64893</v>
      </c>
    </row>
    <row r="1244" spans="1:19" x14ac:dyDescent="0.3">
      <c r="A1244">
        <v>2020</v>
      </c>
      <c r="C1244" t="str">
        <f>IF(GETPIVOTDATA("PS % recovery",Sheet4!$B$5,"Parish Name",K1244)&gt;99.949%,"OK","No")</f>
        <v>OK</v>
      </c>
      <c r="D1244" t="e">
        <f>VLOOKUP(J1244,'Ref2'!C:E,3,0)</f>
        <v>#N/A</v>
      </c>
      <c r="E1244">
        <v>324</v>
      </c>
      <c r="I1244" t="e">
        <f>VLOOKUP(J1244,Ref!L:M,2,0)</f>
        <v>#N/A</v>
      </c>
      <c r="J1244" t="s">
        <v>1317</v>
      </c>
      <c r="K1244" t="s">
        <v>323</v>
      </c>
      <c r="L1244" t="s">
        <v>700</v>
      </c>
      <c r="M1244" t="s">
        <v>22</v>
      </c>
      <c r="N1244" t="s">
        <v>16</v>
      </c>
      <c r="R1244">
        <v>22421</v>
      </c>
      <c r="S1244">
        <v>22421</v>
      </c>
    </row>
    <row r="1245" spans="1:19" x14ac:dyDescent="0.3">
      <c r="A1245">
        <v>2020</v>
      </c>
      <c r="C1245" t="str">
        <f>IF(GETPIVOTDATA("PS % recovery",Sheet4!$B$5,"Parish Name",K1245)&gt;99.949%,"OK","No")</f>
        <v>No</v>
      </c>
      <c r="D1245" t="e">
        <f>VLOOKUP(J1245,'Ref2'!C:E,3,0)</f>
        <v>#N/A</v>
      </c>
      <c r="E1245">
        <v>19</v>
      </c>
      <c r="I1245" t="e">
        <f>VLOOKUP(J1245,Ref!L:M,2,0)</f>
        <v>#N/A</v>
      </c>
      <c r="J1245" t="s">
        <v>1319</v>
      </c>
      <c r="K1245" t="s">
        <v>321</v>
      </c>
      <c r="L1245" t="s">
        <v>690</v>
      </c>
      <c r="M1245" t="s">
        <v>22</v>
      </c>
      <c r="N1245" t="s">
        <v>16</v>
      </c>
      <c r="R1245">
        <v>41151</v>
      </c>
      <c r="S1245">
        <v>20000</v>
      </c>
    </row>
    <row r="1246" spans="1:19" x14ac:dyDescent="0.3">
      <c r="A1246">
        <v>2020</v>
      </c>
      <c r="C1246" t="str">
        <f>IF(GETPIVOTDATA("PS % recovery",Sheet4!$B$5,"Parish Name",K1246)&gt;99.949%,"OK","No")</f>
        <v>No</v>
      </c>
      <c r="D1246" t="str">
        <f>VLOOKUP(J1246,'Ref2'!C:E,3,0)</f>
        <v>LLF</v>
      </c>
      <c r="E1246">
        <v>101</v>
      </c>
      <c r="I1246" t="str">
        <f>VLOOKUP(J1246,Ref!L:M,2,0)</f>
        <v>Yes</v>
      </c>
      <c r="J1246" t="s">
        <v>1321</v>
      </c>
      <c r="K1246" t="s">
        <v>322</v>
      </c>
      <c r="L1246" t="s">
        <v>688</v>
      </c>
      <c r="M1246" t="s">
        <v>22</v>
      </c>
      <c r="N1246" t="s">
        <v>16</v>
      </c>
      <c r="R1246">
        <v>39260</v>
      </c>
      <c r="S1246">
        <v>39260</v>
      </c>
    </row>
    <row r="1247" spans="1:19" x14ac:dyDescent="0.3">
      <c r="A1247">
        <v>2020</v>
      </c>
      <c r="C1247" t="str">
        <f>IF(GETPIVOTDATA("PS % recovery",Sheet4!$B$5,"Parish Name",K1247)&gt;99.949%,"OK","No")</f>
        <v>No</v>
      </c>
      <c r="D1247" t="e">
        <f>VLOOKUP(J1247,'Ref2'!C:E,3,0)</f>
        <v>#N/A</v>
      </c>
      <c r="E1247">
        <v>68</v>
      </c>
      <c r="I1247" t="e">
        <f>VLOOKUP(J1247,Ref!L:M,2,0)</f>
        <v>#N/A</v>
      </c>
      <c r="J1247" t="s">
        <v>1323</v>
      </c>
      <c r="K1247" t="s">
        <v>316</v>
      </c>
      <c r="L1247" t="s">
        <v>690</v>
      </c>
      <c r="M1247" t="s">
        <v>22</v>
      </c>
      <c r="N1247" t="s">
        <v>16</v>
      </c>
      <c r="R1247">
        <v>2768</v>
      </c>
      <c r="S1247">
        <v>2768</v>
      </c>
    </row>
    <row r="1248" spans="1:19" x14ac:dyDescent="0.3">
      <c r="A1248">
        <v>2020</v>
      </c>
      <c r="C1248" t="str">
        <f>IF(GETPIVOTDATA("PS % recovery",Sheet4!$B$5,"Parish Name",K1248)&gt;99.949%,"OK","No")</f>
        <v>No</v>
      </c>
      <c r="D1248" t="e">
        <f>VLOOKUP(J1248,'Ref2'!C:E,3,0)</f>
        <v>#N/A</v>
      </c>
      <c r="E1248">
        <v>76</v>
      </c>
      <c r="I1248" t="e">
        <f>VLOOKUP(J1248,Ref!L:M,2,0)</f>
        <v>#N/A</v>
      </c>
      <c r="J1248" t="s">
        <v>1325</v>
      </c>
      <c r="K1248" t="s">
        <v>326</v>
      </c>
      <c r="L1248" t="s">
        <v>688</v>
      </c>
      <c r="M1248" t="s">
        <v>22</v>
      </c>
      <c r="N1248" t="s">
        <v>16</v>
      </c>
      <c r="R1248">
        <v>9453</v>
      </c>
      <c r="S1248">
        <v>9453</v>
      </c>
    </row>
    <row r="1249" spans="1:19" x14ac:dyDescent="0.3">
      <c r="A1249">
        <v>2020</v>
      </c>
      <c r="C1249" t="str">
        <f>IF(GETPIVOTDATA("PS % recovery",Sheet4!$B$5,"Parish Name",K1249)&gt;99.949%,"OK","No")</f>
        <v>No</v>
      </c>
      <c r="D1249" t="e">
        <f>VLOOKUP(J1249,'Ref2'!C:E,3,0)</f>
        <v>#N/A</v>
      </c>
      <c r="E1249">
        <v>32</v>
      </c>
      <c r="I1249" t="e">
        <f>VLOOKUP(J1249,Ref!L:M,2,0)</f>
        <v>#N/A</v>
      </c>
      <c r="J1249" t="s">
        <v>1327</v>
      </c>
      <c r="K1249" t="s">
        <v>324</v>
      </c>
      <c r="L1249" t="s">
        <v>690</v>
      </c>
      <c r="M1249" t="s">
        <v>22</v>
      </c>
      <c r="N1249" t="s">
        <v>16</v>
      </c>
      <c r="R1249">
        <v>56640</v>
      </c>
      <c r="S1249">
        <v>21000</v>
      </c>
    </row>
    <row r="1250" spans="1:19" x14ac:dyDescent="0.3">
      <c r="A1250">
        <v>2020</v>
      </c>
      <c r="C1250" t="str">
        <f>IF(GETPIVOTDATA("PS % recovery",Sheet4!$B$5,"Parish Name",K1250)&gt;99.949%,"OK","No")</f>
        <v>No</v>
      </c>
      <c r="D1250" t="e">
        <f>VLOOKUP(J1250,'Ref2'!C:E,3,0)</f>
        <v>#N/A</v>
      </c>
      <c r="E1250">
        <v>7</v>
      </c>
      <c r="I1250" t="e">
        <f>VLOOKUP(J1250,Ref!L:M,2,0)</f>
        <v>#N/A</v>
      </c>
      <c r="J1250" t="s">
        <v>1329</v>
      </c>
      <c r="K1250" t="s">
        <v>325</v>
      </c>
      <c r="L1250" t="s">
        <v>690</v>
      </c>
      <c r="M1250" t="s">
        <v>22</v>
      </c>
      <c r="N1250" t="s">
        <v>16</v>
      </c>
      <c r="R1250">
        <v>21038</v>
      </c>
      <c r="S1250">
        <v>6000</v>
      </c>
    </row>
    <row r="1251" spans="1:19" x14ac:dyDescent="0.3">
      <c r="A1251">
        <v>2020</v>
      </c>
      <c r="C1251" t="str">
        <f>IF(GETPIVOTDATA("PS % recovery",Sheet4!$B$5,"Parish Name",K1251)&gt;99.949%,"OK","No")</f>
        <v>No</v>
      </c>
      <c r="D1251" t="e">
        <f>VLOOKUP(J1251,'Ref2'!C:E,3,0)</f>
        <v>#N/A</v>
      </c>
      <c r="E1251">
        <v>50</v>
      </c>
      <c r="I1251" t="e">
        <f>VLOOKUP(J1251,Ref!L:M,2,0)</f>
        <v>#N/A</v>
      </c>
      <c r="J1251" t="s">
        <v>1331</v>
      </c>
      <c r="K1251" t="s">
        <v>328</v>
      </c>
      <c r="L1251" t="s">
        <v>690</v>
      </c>
      <c r="M1251" t="s">
        <v>22</v>
      </c>
      <c r="N1251" t="s">
        <v>16</v>
      </c>
      <c r="R1251">
        <v>21500</v>
      </c>
      <c r="S1251">
        <v>15000</v>
      </c>
    </row>
    <row r="1252" spans="1:19" x14ac:dyDescent="0.3">
      <c r="A1252">
        <v>2020</v>
      </c>
      <c r="C1252" t="str">
        <f>IF(GETPIVOTDATA("PS % recovery",Sheet4!$B$5,"Parish Name",K1252)&gt;99.949%,"OK","No")</f>
        <v>OK</v>
      </c>
      <c r="D1252" t="e">
        <f>VLOOKUP(J1252,'Ref2'!C:E,3,0)</f>
        <v>#N/A</v>
      </c>
      <c r="E1252">
        <v>153</v>
      </c>
      <c r="I1252" t="e">
        <f>VLOOKUP(J1252,Ref!L:M,2,0)</f>
        <v>#N/A</v>
      </c>
      <c r="J1252" t="s">
        <v>1333</v>
      </c>
      <c r="K1252" t="s">
        <v>327</v>
      </c>
      <c r="L1252" t="s">
        <v>698</v>
      </c>
      <c r="M1252" t="s">
        <v>22</v>
      </c>
      <c r="N1252" t="s">
        <v>16</v>
      </c>
      <c r="R1252">
        <v>23489</v>
      </c>
      <c r="S1252">
        <v>23489</v>
      </c>
    </row>
    <row r="1253" spans="1:19" x14ac:dyDescent="0.3">
      <c r="A1253">
        <v>2020</v>
      </c>
      <c r="C1253" t="str">
        <f>IF(GETPIVOTDATA("PS % recovery",Sheet4!$B$5,"Parish Name",K1253)&gt;99.949%,"OK","No")</f>
        <v>OK</v>
      </c>
      <c r="D1253" t="str">
        <f>VLOOKUP(J1253,'Ref2'!C:E,3,0)</f>
        <v>LLF</v>
      </c>
      <c r="E1253">
        <v>153</v>
      </c>
      <c r="I1253" t="e">
        <f>VLOOKUP(J1253,Ref!L:M,2,0)</f>
        <v>#N/A</v>
      </c>
      <c r="J1253" t="s">
        <v>1335</v>
      </c>
      <c r="K1253" t="s">
        <v>329</v>
      </c>
      <c r="L1253" t="s">
        <v>702</v>
      </c>
      <c r="M1253" t="s">
        <v>22</v>
      </c>
      <c r="N1253" t="s">
        <v>16</v>
      </c>
      <c r="R1253">
        <v>62335</v>
      </c>
      <c r="S1253">
        <v>62335</v>
      </c>
    </row>
    <row r="1254" spans="1:19" x14ac:dyDescent="0.3">
      <c r="A1254">
        <v>2020</v>
      </c>
      <c r="C1254" t="str">
        <f>IF(GETPIVOTDATA("PS % recovery",Sheet4!$B$5,"Parish Name",K1254)&gt;99.949%,"OK","No")</f>
        <v>OK</v>
      </c>
      <c r="D1254" t="e">
        <f>VLOOKUP(J1254,'Ref2'!C:E,3,0)</f>
        <v>#N/A</v>
      </c>
      <c r="E1254">
        <v>153</v>
      </c>
      <c r="I1254" t="e">
        <f>VLOOKUP(J1254,Ref!L:M,2,0)</f>
        <v>#N/A</v>
      </c>
      <c r="J1254" t="s">
        <v>1337</v>
      </c>
      <c r="K1254" t="s">
        <v>331</v>
      </c>
      <c r="L1254" t="s">
        <v>704</v>
      </c>
      <c r="M1254" t="s">
        <v>25</v>
      </c>
      <c r="N1254" t="s">
        <v>16</v>
      </c>
      <c r="R1254">
        <v>75156</v>
      </c>
      <c r="S1254">
        <v>75156</v>
      </c>
    </row>
    <row r="1255" spans="1:19" x14ac:dyDescent="0.3">
      <c r="A1255">
        <v>2020</v>
      </c>
      <c r="C1255" t="str">
        <f>IF(GETPIVOTDATA("PS % recovery",Sheet4!$B$5,"Parish Name",K1255)&gt;99.949%,"OK","No")</f>
        <v>OK</v>
      </c>
      <c r="D1255" t="e">
        <f>VLOOKUP(J1255,'Ref2'!C:E,3,0)</f>
        <v>#N/A</v>
      </c>
      <c r="E1255">
        <v>153</v>
      </c>
      <c r="I1255" t="e">
        <f>VLOOKUP(J1255,Ref!L:M,2,0)</f>
        <v>#N/A</v>
      </c>
      <c r="J1255" t="s">
        <v>1339</v>
      </c>
      <c r="K1255" t="s">
        <v>332</v>
      </c>
      <c r="L1255" t="s">
        <v>718</v>
      </c>
      <c r="M1255" t="s">
        <v>25</v>
      </c>
      <c r="N1255" t="s">
        <v>16</v>
      </c>
      <c r="R1255">
        <v>20006</v>
      </c>
      <c r="S1255">
        <v>20006</v>
      </c>
    </row>
    <row r="1256" spans="1:19" x14ac:dyDescent="0.3">
      <c r="A1256">
        <v>2020</v>
      </c>
      <c r="C1256" t="str">
        <f>IF(GETPIVOTDATA("PS % recovery",Sheet4!$B$5,"Parish Name",K1256)&gt;99.949%,"OK","No")</f>
        <v>No</v>
      </c>
      <c r="D1256" t="e">
        <f>VLOOKUP(J1256,'Ref2'!C:E,3,0)</f>
        <v>#N/A</v>
      </c>
      <c r="E1256">
        <v>13</v>
      </c>
      <c r="I1256" t="e">
        <f>VLOOKUP(J1256,Ref!L:M,2,0)</f>
        <v>#N/A</v>
      </c>
      <c r="J1256" t="s">
        <v>1341</v>
      </c>
      <c r="K1256" t="s">
        <v>333</v>
      </c>
      <c r="L1256" t="s">
        <v>718</v>
      </c>
      <c r="M1256" t="s">
        <v>25</v>
      </c>
      <c r="N1256" t="s">
        <v>16</v>
      </c>
      <c r="R1256">
        <v>6208</v>
      </c>
      <c r="S1256">
        <v>0</v>
      </c>
    </row>
    <row r="1257" spans="1:19" x14ac:dyDescent="0.3">
      <c r="A1257">
        <v>2020</v>
      </c>
      <c r="C1257" t="str">
        <f>IF(GETPIVOTDATA("PS % recovery",Sheet4!$B$5,"Parish Name",K1257)&gt;99.949%,"OK","No")</f>
        <v>No</v>
      </c>
      <c r="D1257" t="e">
        <f>VLOOKUP(J1257,'Ref2'!C:E,3,0)</f>
        <v>#N/A</v>
      </c>
      <c r="E1257">
        <v>27</v>
      </c>
      <c r="I1257" t="e">
        <f>VLOOKUP(J1257,Ref!L:M,2,0)</f>
        <v>#N/A</v>
      </c>
      <c r="J1257" t="s">
        <v>841</v>
      </c>
      <c r="K1257" t="s">
        <v>334</v>
      </c>
      <c r="L1257" t="s">
        <v>706</v>
      </c>
      <c r="M1257" t="s">
        <v>25</v>
      </c>
      <c r="N1257" t="s">
        <v>16</v>
      </c>
      <c r="R1257">
        <v>21458</v>
      </c>
      <c r="S1257">
        <v>16096.5</v>
      </c>
    </row>
    <row r="1258" spans="1:19" x14ac:dyDescent="0.3">
      <c r="A1258">
        <v>2020</v>
      </c>
      <c r="C1258" t="str">
        <f>IF(GETPIVOTDATA("PS % recovery",Sheet4!$B$5,"Parish Name",K1258)&gt;99.949%,"OK","No")</f>
        <v>OK</v>
      </c>
      <c r="D1258" t="e">
        <f>VLOOKUP(J1258,'Ref2'!C:E,3,0)</f>
        <v>#N/A</v>
      </c>
      <c r="E1258">
        <v>153</v>
      </c>
      <c r="I1258" t="e">
        <f>VLOOKUP(J1258,Ref!L:M,2,0)</f>
        <v>#N/A</v>
      </c>
      <c r="J1258" t="s">
        <v>844</v>
      </c>
      <c r="K1258" t="s">
        <v>336</v>
      </c>
      <c r="L1258" t="s">
        <v>706</v>
      </c>
      <c r="M1258" t="s">
        <v>25</v>
      </c>
      <c r="N1258" t="s">
        <v>16</v>
      </c>
      <c r="R1258">
        <v>6292</v>
      </c>
      <c r="S1258">
        <v>6292</v>
      </c>
    </row>
    <row r="1259" spans="1:19" x14ac:dyDescent="0.3">
      <c r="A1259">
        <v>2020</v>
      </c>
      <c r="C1259" t="str">
        <f>IF(GETPIVOTDATA("PS % recovery",Sheet4!$B$5,"Parish Name",K1259)&gt;99.949%,"OK","No")</f>
        <v>OK</v>
      </c>
      <c r="D1259" t="e">
        <f>VLOOKUP(J1259,'Ref2'!C:E,3,0)</f>
        <v>#N/A</v>
      </c>
      <c r="E1259">
        <v>153</v>
      </c>
      <c r="I1259" t="e">
        <f>VLOOKUP(J1259,Ref!L:M,2,0)</f>
        <v>#N/A</v>
      </c>
      <c r="J1259" t="s">
        <v>842</v>
      </c>
      <c r="K1259" t="s">
        <v>338</v>
      </c>
      <c r="L1259" t="s">
        <v>706</v>
      </c>
      <c r="M1259" t="s">
        <v>25</v>
      </c>
      <c r="N1259" t="s">
        <v>16</v>
      </c>
      <c r="R1259">
        <v>23090</v>
      </c>
      <c r="S1259">
        <v>23090</v>
      </c>
    </row>
    <row r="1260" spans="1:19" x14ac:dyDescent="0.3">
      <c r="A1260">
        <v>2020</v>
      </c>
      <c r="C1260" t="str">
        <f>IF(GETPIVOTDATA("PS % recovery",Sheet4!$B$5,"Parish Name",K1260)&gt;99.949%,"OK","No")</f>
        <v>OK</v>
      </c>
      <c r="D1260" t="e">
        <f>VLOOKUP(J1260,'Ref2'!C:E,3,0)</f>
        <v>#N/A</v>
      </c>
      <c r="E1260">
        <v>142</v>
      </c>
      <c r="I1260" t="e">
        <f>VLOOKUP(J1260,Ref!L:M,2,0)</f>
        <v>#N/A</v>
      </c>
      <c r="J1260" t="s">
        <v>1346</v>
      </c>
      <c r="K1260" t="s">
        <v>335</v>
      </c>
      <c r="L1260" t="s">
        <v>714</v>
      </c>
      <c r="M1260" t="s">
        <v>25</v>
      </c>
      <c r="N1260" t="s">
        <v>16</v>
      </c>
      <c r="R1260">
        <v>2659</v>
      </c>
      <c r="S1260">
        <v>2659</v>
      </c>
    </row>
    <row r="1261" spans="1:19" x14ac:dyDescent="0.3">
      <c r="A1261">
        <v>2020</v>
      </c>
      <c r="C1261" t="str">
        <f>IF(GETPIVOTDATA("PS % recovery",Sheet4!$B$5,"Parish Name",K1261)&gt;99.949%,"OK","No")</f>
        <v>No</v>
      </c>
      <c r="D1261" t="e">
        <f>VLOOKUP(J1261,'Ref2'!C:E,3,0)</f>
        <v>#N/A</v>
      </c>
      <c r="E1261">
        <v>137</v>
      </c>
      <c r="I1261" t="e">
        <f>VLOOKUP(J1261,Ref!L:M,2,0)</f>
        <v>#N/A</v>
      </c>
      <c r="J1261" t="s">
        <v>1348</v>
      </c>
      <c r="K1261" t="s">
        <v>341</v>
      </c>
      <c r="L1261" t="s">
        <v>714</v>
      </c>
      <c r="M1261" t="s">
        <v>25</v>
      </c>
      <c r="N1261" t="s">
        <v>16</v>
      </c>
      <c r="R1261">
        <v>44767</v>
      </c>
      <c r="S1261">
        <v>44767</v>
      </c>
    </row>
    <row r="1262" spans="1:19" x14ac:dyDescent="0.3">
      <c r="A1262">
        <v>2020</v>
      </c>
      <c r="C1262" t="str">
        <f>IF(GETPIVOTDATA("PS % recovery",Sheet4!$B$5,"Parish Name",K1262)&gt;99.949%,"OK","No")</f>
        <v>OK</v>
      </c>
      <c r="D1262" t="e">
        <f>VLOOKUP(J1262,'Ref2'!C:E,3,0)</f>
        <v>#N/A</v>
      </c>
      <c r="E1262">
        <v>153</v>
      </c>
      <c r="I1262" t="e">
        <f>VLOOKUP(J1262,Ref!L:M,2,0)</f>
        <v>#N/A</v>
      </c>
      <c r="J1262" t="s">
        <v>1350</v>
      </c>
      <c r="K1262" t="s">
        <v>343</v>
      </c>
      <c r="L1262" t="s">
        <v>714</v>
      </c>
      <c r="M1262" t="s">
        <v>25</v>
      </c>
      <c r="N1262" t="s">
        <v>16</v>
      </c>
      <c r="R1262">
        <v>8101</v>
      </c>
      <c r="S1262">
        <v>8101</v>
      </c>
    </row>
    <row r="1263" spans="1:19" x14ac:dyDescent="0.3">
      <c r="A1263">
        <v>2020</v>
      </c>
      <c r="C1263" t="str">
        <f>IF(GETPIVOTDATA("PS % recovery",Sheet4!$B$5,"Parish Name",K1263)&gt;99.949%,"OK","No")</f>
        <v>OK</v>
      </c>
      <c r="D1263" t="e">
        <f>VLOOKUP(J1263,'Ref2'!C:E,3,0)</f>
        <v>#N/A</v>
      </c>
      <c r="E1263">
        <v>133</v>
      </c>
      <c r="I1263" t="e">
        <f>VLOOKUP(J1263,Ref!L:M,2,0)</f>
        <v>#N/A</v>
      </c>
      <c r="J1263" t="s">
        <v>1352</v>
      </c>
      <c r="K1263" t="s">
        <v>337</v>
      </c>
      <c r="L1263" t="s">
        <v>708</v>
      </c>
      <c r="M1263" t="s">
        <v>25</v>
      </c>
      <c r="N1263" t="s">
        <v>16</v>
      </c>
      <c r="R1263">
        <v>19573</v>
      </c>
      <c r="S1263">
        <v>19573</v>
      </c>
    </row>
    <row r="1264" spans="1:19" x14ac:dyDescent="0.3">
      <c r="A1264">
        <v>2020</v>
      </c>
      <c r="C1264" t="str">
        <f>IF(GETPIVOTDATA("PS % recovery",Sheet4!$B$5,"Parish Name",K1264)&gt;99.949%,"OK","No")</f>
        <v>OK</v>
      </c>
      <c r="D1264" t="e">
        <f>VLOOKUP(J1264,'Ref2'!C:E,3,0)</f>
        <v>#N/A</v>
      </c>
      <c r="E1264">
        <v>153</v>
      </c>
      <c r="I1264" t="e">
        <f>VLOOKUP(J1264,Ref!L:M,2,0)</f>
        <v>#N/A</v>
      </c>
      <c r="J1264" t="s">
        <v>1354</v>
      </c>
      <c r="K1264" t="s">
        <v>346</v>
      </c>
      <c r="L1264" t="s">
        <v>708</v>
      </c>
      <c r="M1264" t="s">
        <v>25</v>
      </c>
      <c r="N1264" t="s">
        <v>16</v>
      </c>
      <c r="R1264">
        <v>20498</v>
      </c>
      <c r="S1264">
        <v>20498</v>
      </c>
    </row>
    <row r="1265" spans="1:19" x14ac:dyDescent="0.3">
      <c r="A1265">
        <v>2020</v>
      </c>
      <c r="C1265" t="str">
        <f>IF(GETPIVOTDATA("PS % recovery",Sheet4!$B$5,"Parish Name",K1265)&gt;99.949%,"OK","No")</f>
        <v>No</v>
      </c>
      <c r="D1265" t="e">
        <f>VLOOKUP(J1265,'Ref2'!C:E,3,0)</f>
        <v>#N/A</v>
      </c>
      <c r="E1265">
        <v>95</v>
      </c>
      <c r="I1265" t="e">
        <f>VLOOKUP(J1265,Ref!L:M,2,0)</f>
        <v>#N/A</v>
      </c>
      <c r="J1265" t="s">
        <v>1356</v>
      </c>
      <c r="K1265" t="s">
        <v>345</v>
      </c>
      <c r="L1265" t="s">
        <v>708</v>
      </c>
      <c r="M1265" t="s">
        <v>25</v>
      </c>
      <c r="N1265" t="s">
        <v>16</v>
      </c>
      <c r="R1265">
        <v>16799</v>
      </c>
      <c r="S1265">
        <v>16799</v>
      </c>
    </row>
    <row r="1266" spans="1:19" x14ac:dyDescent="0.3">
      <c r="A1266">
        <v>2020</v>
      </c>
      <c r="C1266" t="str">
        <f>IF(GETPIVOTDATA("PS % recovery",Sheet4!$B$5,"Parish Name",K1266)&gt;99.949%,"OK","No")</f>
        <v>No</v>
      </c>
      <c r="D1266" t="e">
        <f>VLOOKUP(J1266,'Ref2'!C:E,3,0)</f>
        <v>#N/A</v>
      </c>
      <c r="E1266">
        <v>116</v>
      </c>
      <c r="I1266" t="e">
        <f>VLOOKUP(J1266,Ref!L:M,2,0)</f>
        <v>#N/A</v>
      </c>
      <c r="J1266" t="s">
        <v>1358</v>
      </c>
      <c r="K1266" t="s">
        <v>339</v>
      </c>
      <c r="L1266" t="s">
        <v>710</v>
      </c>
      <c r="M1266" t="s">
        <v>25</v>
      </c>
      <c r="N1266" t="s">
        <v>16</v>
      </c>
      <c r="R1266">
        <v>13952</v>
      </c>
      <c r="S1266">
        <v>10000</v>
      </c>
    </row>
    <row r="1267" spans="1:19" x14ac:dyDescent="0.3">
      <c r="A1267">
        <v>2020</v>
      </c>
      <c r="C1267" t="str">
        <f>IF(GETPIVOTDATA("PS % recovery",Sheet4!$B$5,"Parish Name",K1267)&gt;99.949%,"OK","No")</f>
        <v>No</v>
      </c>
      <c r="D1267" t="e">
        <f>VLOOKUP(J1267,'Ref2'!C:E,3,0)</f>
        <v>#N/A</v>
      </c>
      <c r="E1267">
        <v>90</v>
      </c>
      <c r="I1267" t="e">
        <f>VLOOKUP(J1267,Ref!L:M,2,0)</f>
        <v>#N/A</v>
      </c>
      <c r="J1267" t="s">
        <v>1360</v>
      </c>
      <c r="K1267" t="s">
        <v>347</v>
      </c>
      <c r="L1267" t="s">
        <v>710</v>
      </c>
      <c r="M1267" t="s">
        <v>25</v>
      </c>
      <c r="N1267" t="s">
        <v>16</v>
      </c>
      <c r="R1267">
        <v>10696</v>
      </c>
      <c r="S1267">
        <v>10696</v>
      </c>
    </row>
    <row r="1268" spans="1:19" x14ac:dyDescent="0.3">
      <c r="A1268">
        <v>2020</v>
      </c>
      <c r="C1268" t="str">
        <f>IF(GETPIVOTDATA("PS % recovery",Sheet4!$B$5,"Parish Name",K1268)&gt;99.949%,"OK","No")</f>
        <v>No</v>
      </c>
      <c r="D1268" t="e">
        <f>VLOOKUP(J1268,'Ref2'!C:E,3,0)</f>
        <v>#N/A</v>
      </c>
      <c r="E1268">
        <v>64</v>
      </c>
      <c r="I1268" t="e">
        <f>VLOOKUP(J1268,Ref!L:M,2,0)</f>
        <v>#N/A</v>
      </c>
      <c r="J1268" t="s">
        <v>1362</v>
      </c>
      <c r="K1268" t="s">
        <v>342</v>
      </c>
      <c r="L1268" t="s">
        <v>710</v>
      </c>
      <c r="M1268" t="s">
        <v>25</v>
      </c>
      <c r="N1268" t="s">
        <v>16</v>
      </c>
      <c r="R1268">
        <v>3271</v>
      </c>
      <c r="S1268">
        <v>1800</v>
      </c>
    </row>
    <row r="1269" spans="1:19" x14ac:dyDescent="0.3">
      <c r="A1269">
        <v>2020</v>
      </c>
      <c r="C1269" t="str">
        <f>IF(GETPIVOTDATA("PS % recovery",Sheet4!$B$5,"Parish Name",K1269)&gt;99.949%,"OK","No")</f>
        <v>OK</v>
      </c>
      <c r="D1269" t="str">
        <f>VLOOKUP(J1269,'Ref2'!C:E,3,0)</f>
        <v>LLF</v>
      </c>
      <c r="E1269">
        <v>153</v>
      </c>
      <c r="I1269" t="e">
        <f>VLOOKUP(J1269,Ref!L:M,2,0)</f>
        <v>#N/A</v>
      </c>
      <c r="J1269" t="s">
        <v>1364</v>
      </c>
      <c r="K1269" t="s">
        <v>340</v>
      </c>
      <c r="L1269" t="s">
        <v>712</v>
      </c>
      <c r="M1269" t="s">
        <v>25</v>
      </c>
      <c r="N1269" t="s">
        <v>16</v>
      </c>
      <c r="R1269">
        <v>75828</v>
      </c>
      <c r="S1269">
        <v>75828</v>
      </c>
    </row>
    <row r="1270" spans="1:19" x14ac:dyDescent="0.3">
      <c r="A1270">
        <v>2020</v>
      </c>
      <c r="C1270" t="str">
        <f>IF(GETPIVOTDATA("PS % recovery",Sheet4!$B$5,"Parish Name",K1270)&gt;99.949%,"OK","No")</f>
        <v>OK</v>
      </c>
      <c r="D1270" t="e">
        <f>VLOOKUP(J1270,'Ref2'!C:E,3,0)</f>
        <v>#N/A</v>
      </c>
      <c r="E1270">
        <v>153</v>
      </c>
      <c r="I1270" t="e">
        <f>VLOOKUP(J1270,Ref!L:M,2,0)</f>
        <v>#N/A</v>
      </c>
      <c r="J1270" t="s">
        <v>1366</v>
      </c>
      <c r="K1270" t="s">
        <v>344</v>
      </c>
      <c r="L1270" t="s">
        <v>718</v>
      </c>
      <c r="M1270" t="s">
        <v>25</v>
      </c>
      <c r="N1270" t="s">
        <v>16</v>
      </c>
      <c r="R1270">
        <v>19248</v>
      </c>
      <c r="S1270">
        <v>19248</v>
      </c>
    </row>
    <row r="1271" spans="1:19" x14ac:dyDescent="0.3">
      <c r="A1271">
        <v>2020</v>
      </c>
      <c r="C1271" t="str">
        <f>IF(GETPIVOTDATA("PS % recovery",Sheet4!$B$5,"Parish Name",K1271)&gt;99.949%,"OK","No")</f>
        <v>OK</v>
      </c>
      <c r="D1271" t="e">
        <f>VLOOKUP(J1271,'Ref2'!C:E,3,0)</f>
        <v>#N/A</v>
      </c>
      <c r="E1271">
        <v>153</v>
      </c>
      <c r="I1271" t="e">
        <f>VLOOKUP(J1271,Ref!L:M,2,0)</f>
        <v>#N/A</v>
      </c>
      <c r="J1271" t="s">
        <v>1368</v>
      </c>
      <c r="K1271" t="s">
        <v>348</v>
      </c>
      <c r="L1271" t="s">
        <v>718</v>
      </c>
      <c r="M1271" t="s">
        <v>25</v>
      </c>
      <c r="N1271" t="s">
        <v>16</v>
      </c>
      <c r="R1271">
        <v>12562</v>
      </c>
      <c r="S1271">
        <v>12562</v>
      </c>
    </row>
    <row r="1272" spans="1:19" x14ac:dyDescent="0.3">
      <c r="A1272">
        <v>2020</v>
      </c>
      <c r="C1272" t="str">
        <f>IF(GETPIVOTDATA("PS % recovery",Sheet4!$B$5,"Parish Name",K1272)&gt;99.949%,"OK","No")</f>
        <v>No</v>
      </c>
      <c r="D1272" t="e">
        <f>VLOOKUP(J1272,'Ref2'!C:E,3,0)</f>
        <v>#N/A</v>
      </c>
      <c r="E1272">
        <v>153</v>
      </c>
      <c r="I1272" t="e">
        <f>VLOOKUP(J1272,Ref!L:M,2,0)</f>
        <v>#N/A</v>
      </c>
      <c r="J1272" t="s">
        <v>846</v>
      </c>
      <c r="K1272" t="s">
        <v>349</v>
      </c>
      <c r="L1272" t="s">
        <v>716</v>
      </c>
      <c r="M1272" t="s">
        <v>25</v>
      </c>
      <c r="N1272" t="s">
        <v>16</v>
      </c>
      <c r="R1272">
        <v>67072</v>
      </c>
      <c r="S1272">
        <v>67072</v>
      </c>
    </row>
    <row r="1273" spans="1:19" x14ac:dyDescent="0.3">
      <c r="A1273">
        <v>2020</v>
      </c>
      <c r="C1273" t="str">
        <f>IF(GETPIVOTDATA("PS % recovery",Sheet4!$B$5,"Parish Name",K1273)&gt;99.949%,"OK","No")</f>
        <v>OK</v>
      </c>
      <c r="D1273" t="e">
        <f>VLOOKUP(J1273,'Ref2'!C:E,3,0)</f>
        <v>#N/A</v>
      </c>
      <c r="E1273">
        <v>153</v>
      </c>
      <c r="I1273" t="e">
        <f>VLOOKUP(J1273,Ref!L:M,2,0)</f>
        <v>#N/A</v>
      </c>
      <c r="J1273" t="s">
        <v>1371</v>
      </c>
      <c r="K1273" t="s">
        <v>351</v>
      </c>
      <c r="L1273" t="s">
        <v>728</v>
      </c>
      <c r="M1273" t="s">
        <v>28</v>
      </c>
      <c r="N1273" t="s">
        <v>16</v>
      </c>
      <c r="R1273">
        <v>9884</v>
      </c>
      <c r="S1273">
        <v>9884</v>
      </c>
    </row>
    <row r="1274" spans="1:19" x14ac:dyDescent="0.3">
      <c r="A1274">
        <v>2020</v>
      </c>
      <c r="C1274" t="str">
        <f>IF(GETPIVOTDATA("PS % recovery",Sheet4!$B$5,"Parish Name",K1274)&gt;99.949%,"OK","No")</f>
        <v>No</v>
      </c>
      <c r="D1274" t="e">
        <f>VLOOKUP(J1274,'Ref2'!C:E,3,0)</f>
        <v>#N/A</v>
      </c>
      <c r="E1274">
        <v>153</v>
      </c>
      <c r="I1274" t="e">
        <f>VLOOKUP(J1274,Ref!L:M,2,0)</f>
        <v>#N/A</v>
      </c>
      <c r="J1274" t="s">
        <v>1380</v>
      </c>
      <c r="K1274" t="s">
        <v>352</v>
      </c>
      <c r="L1274" t="s">
        <v>730</v>
      </c>
      <c r="M1274" t="s">
        <v>28</v>
      </c>
      <c r="N1274" t="s">
        <v>16</v>
      </c>
      <c r="R1274">
        <v>15331</v>
      </c>
      <c r="S1274">
        <v>15331</v>
      </c>
    </row>
    <row r="1275" spans="1:19" x14ac:dyDescent="0.3">
      <c r="A1275">
        <v>2020</v>
      </c>
      <c r="C1275" t="str">
        <f>IF(GETPIVOTDATA("PS % recovery",Sheet4!$B$5,"Parish Name",K1275)&gt;99.949%,"OK","No")</f>
        <v>OK</v>
      </c>
      <c r="D1275" t="e">
        <f>VLOOKUP(J1275,'Ref2'!C:E,3,0)</f>
        <v>#N/A</v>
      </c>
      <c r="E1275">
        <v>153</v>
      </c>
      <c r="I1275" t="e">
        <f>VLOOKUP(J1275,Ref!L:M,2,0)</f>
        <v>#N/A</v>
      </c>
      <c r="J1275" t="s">
        <v>1384</v>
      </c>
      <c r="K1275" t="s">
        <v>353</v>
      </c>
      <c r="L1275" t="s">
        <v>720</v>
      </c>
      <c r="M1275" t="s">
        <v>28</v>
      </c>
      <c r="N1275" t="s">
        <v>16</v>
      </c>
      <c r="R1275">
        <v>157085</v>
      </c>
      <c r="S1275">
        <v>157085</v>
      </c>
    </row>
    <row r="1276" spans="1:19" x14ac:dyDescent="0.3">
      <c r="A1276">
        <v>2020</v>
      </c>
      <c r="C1276" t="str">
        <f>IF(GETPIVOTDATA("PS % recovery",Sheet4!$B$5,"Parish Name",K1276)&gt;99.949%,"OK","No")</f>
        <v>OK</v>
      </c>
      <c r="D1276" t="e">
        <f>VLOOKUP(J1276,'Ref2'!C:E,3,0)</f>
        <v>#N/A</v>
      </c>
      <c r="E1276">
        <v>153</v>
      </c>
      <c r="I1276" t="e">
        <f>VLOOKUP(J1276,Ref!L:M,2,0)</f>
        <v>#N/A</v>
      </c>
      <c r="J1276" t="s">
        <v>1386</v>
      </c>
      <c r="K1276" t="s">
        <v>354</v>
      </c>
      <c r="L1276" t="s">
        <v>722</v>
      </c>
      <c r="M1276" t="s">
        <v>28</v>
      </c>
      <c r="N1276" t="s">
        <v>16</v>
      </c>
      <c r="R1276">
        <v>67072</v>
      </c>
      <c r="S1276">
        <v>67072</v>
      </c>
    </row>
    <row r="1277" spans="1:19" x14ac:dyDescent="0.3">
      <c r="A1277">
        <v>2020</v>
      </c>
      <c r="C1277" t="e">
        <f>IF(GETPIVOTDATA("PS % recovery",Sheet4!$B$5,"Parish Name",K1277)&gt;99.949%,"OK","No")</f>
        <v>#REF!</v>
      </c>
      <c r="D1277" t="e">
        <f>VLOOKUP(J1277,'Ref2'!C:E,3,0)</f>
        <v>#N/A</v>
      </c>
      <c r="E1277" t="e">
        <v>#N/A</v>
      </c>
      <c r="I1277" t="e">
        <f>VLOOKUP(J1277,Ref!L:M,2,0)</f>
        <v>#N/A</v>
      </c>
      <c r="K1277" t="s">
        <v>1500</v>
      </c>
      <c r="L1277" t="s">
        <v>1499</v>
      </c>
      <c r="M1277" t="s">
        <v>1499</v>
      </c>
      <c r="N1277" t="s">
        <v>1499</v>
      </c>
      <c r="R1277">
        <v>0</v>
      </c>
      <c r="S1277">
        <v>0</v>
      </c>
    </row>
    <row r="1278" spans="1:19" x14ac:dyDescent="0.3">
      <c r="A1278">
        <v>2020</v>
      </c>
      <c r="C1278" t="str">
        <f>IF(GETPIVOTDATA("PS % recovery",Sheet4!$B$5,"Parish Name",K1278)&gt;99.949%,"OK","No")</f>
        <v>No</v>
      </c>
      <c r="D1278" t="e">
        <f>VLOOKUP(J1278,'Ref2'!C:E,3,0)</f>
        <v>#N/A</v>
      </c>
      <c r="E1278">
        <v>126</v>
      </c>
      <c r="I1278" t="e">
        <f>VLOOKUP(J1278,Ref!L:M,2,0)</f>
        <v>#N/A</v>
      </c>
      <c r="J1278" t="s">
        <v>1388</v>
      </c>
      <c r="K1278" t="s">
        <v>355</v>
      </c>
      <c r="L1278" t="s">
        <v>728</v>
      </c>
      <c r="M1278" t="s">
        <v>28</v>
      </c>
      <c r="N1278" t="s">
        <v>16</v>
      </c>
      <c r="R1278">
        <v>50213</v>
      </c>
      <c r="S1278">
        <v>50213</v>
      </c>
    </row>
    <row r="1279" spans="1:19" x14ac:dyDescent="0.3">
      <c r="A1279">
        <v>2020</v>
      </c>
      <c r="C1279" t="str">
        <f>IF(GETPIVOTDATA("PS % recovery",Sheet4!$B$5,"Parish Name",K1279)&gt;99.949%,"OK","No")</f>
        <v>OK</v>
      </c>
      <c r="D1279" t="e">
        <f>VLOOKUP(J1279,'Ref2'!C:E,3,0)</f>
        <v>#N/A</v>
      </c>
      <c r="E1279">
        <v>153</v>
      </c>
      <c r="I1279" t="e">
        <f>VLOOKUP(J1279,Ref!L:M,2,0)</f>
        <v>#N/A</v>
      </c>
      <c r="J1279" t="s">
        <v>1373</v>
      </c>
      <c r="K1279" t="s">
        <v>356</v>
      </c>
      <c r="L1279" t="s">
        <v>728</v>
      </c>
      <c r="M1279" t="s">
        <v>28</v>
      </c>
      <c r="N1279" t="s">
        <v>16</v>
      </c>
      <c r="R1279">
        <v>8970</v>
      </c>
      <c r="S1279">
        <v>8970</v>
      </c>
    </row>
    <row r="1280" spans="1:19" x14ac:dyDescent="0.3">
      <c r="A1280">
        <v>2020</v>
      </c>
      <c r="C1280" t="str">
        <f>IF(GETPIVOTDATA("PS % recovery",Sheet4!$B$5,"Parish Name",K1280)&gt;99.949%,"OK","No")</f>
        <v>No</v>
      </c>
      <c r="D1280" t="e">
        <f>VLOOKUP(J1280,'Ref2'!C:E,3,0)</f>
        <v>#N/A</v>
      </c>
      <c r="E1280">
        <v>21</v>
      </c>
      <c r="I1280" t="e">
        <f>VLOOKUP(J1280,Ref!L:M,2,0)</f>
        <v>#N/A</v>
      </c>
      <c r="J1280" t="s">
        <v>1390</v>
      </c>
      <c r="K1280" t="s">
        <v>357</v>
      </c>
      <c r="L1280" t="s">
        <v>724</v>
      </c>
      <c r="M1280" t="s">
        <v>28</v>
      </c>
      <c r="N1280" t="s">
        <v>16</v>
      </c>
      <c r="R1280">
        <v>49255</v>
      </c>
      <c r="S1280">
        <v>23500</v>
      </c>
    </row>
    <row r="1281" spans="1:19" x14ac:dyDescent="0.3">
      <c r="A1281">
        <v>2020</v>
      </c>
      <c r="C1281" t="str">
        <f>IF(GETPIVOTDATA("PS % recovery",Sheet4!$B$5,"Parish Name",K1281)&gt;99.949%,"OK","No")</f>
        <v>OK</v>
      </c>
      <c r="D1281" t="e">
        <f>VLOOKUP(J1281,'Ref2'!C:E,3,0)</f>
        <v>#N/A</v>
      </c>
      <c r="E1281">
        <v>153</v>
      </c>
      <c r="I1281" t="e">
        <f>VLOOKUP(J1281,Ref!L:M,2,0)</f>
        <v>#N/A</v>
      </c>
      <c r="J1281" t="s">
        <v>1392</v>
      </c>
      <c r="K1281" t="s">
        <v>358</v>
      </c>
      <c r="L1281" t="s">
        <v>726</v>
      </c>
      <c r="M1281" t="s">
        <v>28</v>
      </c>
      <c r="N1281" t="s">
        <v>16</v>
      </c>
      <c r="R1281">
        <v>23503</v>
      </c>
      <c r="S1281">
        <v>23503</v>
      </c>
    </row>
    <row r="1282" spans="1:19" x14ac:dyDescent="0.3">
      <c r="A1282">
        <v>2020</v>
      </c>
      <c r="C1282" t="str">
        <f>IF(GETPIVOTDATA("PS % recovery",Sheet4!$B$5,"Parish Name",K1282)&gt;99.949%,"OK","No")</f>
        <v>No</v>
      </c>
      <c r="D1282" t="e">
        <f>VLOOKUP(J1282,'Ref2'!C:E,3,0)</f>
        <v>#N/A</v>
      </c>
      <c r="E1282">
        <v>119</v>
      </c>
      <c r="I1282" t="e">
        <f>VLOOKUP(J1282,Ref!L:M,2,0)</f>
        <v>#N/A</v>
      </c>
      <c r="J1282" t="s">
        <v>847</v>
      </c>
      <c r="K1282" t="s">
        <v>359</v>
      </c>
      <c r="L1282" t="s">
        <v>728</v>
      </c>
      <c r="M1282" t="s">
        <v>28</v>
      </c>
      <c r="N1282" t="s">
        <v>16</v>
      </c>
      <c r="R1282">
        <v>93166</v>
      </c>
      <c r="S1282">
        <v>93166</v>
      </c>
    </row>
    <row r="1283" spans="1:19" x14ac:dyDescent="0.3">
      <c r="A1283">
        <v>2020</v>
      </c>
      <c r="C1283" t="str">
        <f>IF(GETPIVOTDATA("PS % recovery",Sheet4!$B$5,"Parish Name",K1283)&gt;99.949%,"OK","No")</f>
        <v>OK</v>
      </c>
      <c r="D1283" t="e">
        <f>VLOOKUP(J1283,'Ref2'!C:E,3,0)</f>
        <v>#N/A</v>
      </c>
      <c r="E1283">
        <v>153</v>
      </c>
      <c r="I1283" t="e">
        <f>VLOOKUP(J1283,Ref!L:M,2,0)</f>
        <v>#N/A</v>
      </c>
      <c r="J1283" t="s">
        <v>1376</v>
      </c>
      <c r="K1283" t="s">
        <v>360</v>
      </c>
      <c r="L1283" t="s">
        <v>728</v>
      </c>
      <c r="M1283" t="s">
        <v>28</v>
      </c>
      <c r="N1283" t="s">
        <v>16</v>
      </c>
      <c r="R1283">
        <v>68199</v>
      </c>
      <c r="S1283">
        <v>68199</v>
      </c>
    </row>
    <row r="1284" spans="1:19" x14ac:dyDescent="0.3">
      <c r="A1284">
        <v>2020</v>
      </c>
      <c r="C1284" t="str">
        <f>IF(GETPIVOTDATA("PS % recovery",Sheet4!$B$5,"Parish Name",K1284)&gt;99.949%,"OK","No")</f>
        <v>No</v>
      </c>
      <c r="D1284" t="e">
        <f>VLOOKUP(J1284,'Ref2'!C:E,3,0)</f>
        <v>#N/A</v>
      </c>
      <c r="E1284">
        <v>72</v>
      </c>
      <c r="I1284" t="e">
        <f>VLOOKUP(J1284,Ref!L:M,2,0)</f>
        <v>#N/A</v>
      </c>
      <c r="J1284" t="s">
        <v>1378</v>
      </c>
      <c r="K1284" t="s">
        <v>361</v>
      </c>
      <c r="L1284" t="s">
        <v>728</v>
      </c>
      <c r="M1284" t="s">
        <v>28</v>
      </c>
      <c r="N1284" t="s">
        <v>16</v>
      </c>
      <c r="R1284">
        <v>18001</v>
      </c>
      <c r="S1284">
        <v>18001</v>
      </c>
    </row>
    <row r="1285" spans="1:19" x14ac:dyDescent="0.3">
      <c r="A1285">
        <v>2020</v>
      </c>
      <c r="C1285" t="str">
        <f>IF(GETPIVOTDATA("PS % recovery",Sheet4!$B$5,"Parish Name",K1285)&gt;99.949%,"OK","No")</f>
        <v>No</v>
      </c>
      <c r="D1285" t="e">
        <f>VLOOKUP(J1285,'Ref2'!C:E,3,0)</f>
        <v>#N/A</v>
      </c>
      <c r="E1285">
        <v>37</v>
      </c>
      <c r="I1285" t="e">
        <f>VLOOKUP(J1285,Ref!L:M,2,0)</f>
        <v>#N/A</v>
      </c>
      <c r="J1285" t="s">
        <v>1398</v>
      </c>
      <c r="K1285" t="s">
        <v>362</v>
      </c>
      <c r="L1285" t="s">
        <v>732</v>
      </c>
      <c r="M1285" t="s">
        <v>28</v>
      </c>
      <c r="N1285" t="s">
        <v>16</v>
      </c>
      <c r="R1285">
        <v>14300</v>
      </c>
      <c r="S1285">
        <v>7200</v>
      </c>
    </row>
    <row r="1286" spans="1:19" x14ac:dyDescent="0.3">
      <c r="A1286">
        <v>2020</v>
      </c>
      <c r="C1286" t="str">
        <f>IF(GETPIVOTDATA("PS % recovery",Sheet4!$B$5,"Parish Name",K1286)&gt;99.949%,"OK","No")</f>
        <v>OK</v>
      </c>
      <c r="D1286" t="e">
        <f>VLOOKUP(J1286,'Ref2'!C:E,3,0)</f>
        <v>#N/A</v>
      </c>
      <c r="E1286">
        <v>153</v>
      </c>
      <c r="I1286" t="e">
        <f>VLOOKUP(J1286,Ref!L:M,2,0)</f>
        <v>#N/A</v>
      </c>
      <c r="J1286" t="s">
        <v>1394</v>
      </c>
      <c r="K1286" t="s">
        <v>363</v>
      </c>
      <c r="L1286" t="s">
        <v>726</v>
      </c>
      <c r="M1286" t="s">
        <v>28</v>
      </c>
      <c r="N1286" t="s">
        <v>16</v>
      </c>
      <c r="R1286">
        <v>22116</v>
      </c>
      <c r="S1286">
        <v>22116</v>
      </c>
    </row>
    <row r="1287" spans="1:19" x14ac:dyDescent="0.3">
      <c r="A1287">
        <v>2020</v>
      </c>
      <c r="C1287" t="str">
        <f>IF(GETPIVOTDATA("PS % recovery",Sheet4!$B$5,"Parish Name",K1287)&gt;99.949%,"OK","No")</f>
        <v>No</v>
      </c>
      <c r="D1287" t="e">
        <f>VLOOKUP(J1287,'Ref2'!C:E,3,0)</f>
        <v>#N/A</v>
      </c>
      <c r="E1287">
        <v>136</v>
      </c>
      <c r="I1287" t="e">
        <f>VLOOKUP(J1287,Ref!L:M,2,0)</f>
        <v>#N/A</v>
      </c>
      <c r="J1287" t="s">
        <v>1400</v>
      </c>
      <c r="K1287" t="s">
        <v>364</v>
      </c>
      <c r="L1287" t="s">
        <v>732</v>
      </c>
      <c r="M1287" t="s">
        <v>28</v>
      </c>
      <c r="N1287" t="s">
        <v>16</v>
      </c>
      <c r="R1287">
        <v>8741</v>
      </c>
      <c r="S1287">
        <v>8637</v>
      </c>
    </row>
    <row r="1288" spans="1:19" x14ac:dyDescent="0.3">
      <c r="A1288">
        <v>2020</v>
      </c>
      <c r="C1288" t="str">
        <f>IF(GETPIVOTDATA("PS % recovery",Sheet4!$B$5,"Parish Name",K1288)&gt;99.949%,"OK","No")</f>
        <v>No</v>
      </c>
      <c r="D1288" t="e">
        <f>VLOOKUP(J1288,'Ref2'!C:E,3,0)</f>
        <v>#N/A</v>
      </c>
      <c r="E1288">
        <v>65</v>
      </c>
      <c r="I1288" t="e">
        <f>VLOOKUP(J1288,Ref!L:M,2,0)</f>
        <v>#N/A</v>
      </c>
      <c r="J1288" t="s">
        <v>1382</v>
      </c>
      <c r="K1288" t="s">
        <v>365</v>
      </c>
      <c r="L1288" t="s">
        <v>730</v>
      </c>
      <c r="M1288" t="s">
        <v>28</v>
      </c>
      <c r="N1288" t="s">
        <v>16</v>
      </c>
      <c r="R1288">
        <v>17101</v>
      </c>
      <c r="S1288">
        <v>17101</v>
      </c>
    </row>
    <row r="1289" spans="1:19" x14ac:dyDescent="0.3">
      <c r="A1289">
        <v>2020</v>
      </c>
      <c r="C1289" t="str">
        <f>IF(GETPIVOTDATA("PS % recovery",Sheet4!$B$5,"Parish Name",K1289)&gt;99.949%,"OK","No")</f>
        <v>OK</v>
      </c>
      <c r="D1289" t="e">
        <f>VLOOKUP(J1289,'Ref2'!C:E,3,0)</f>
        <v>#N/A</v>
      </c>
      <c r="E1289">
        <v>153</v>
      </c>
      <c r="I1289" t="e">
        <f>VLOOKUP(J1289,Ref!L:M,2,0)</f>
        <v>#N/A</v>
      </c>
      <c r="J1289" t="s">
        <v>1402</v>
      </c>
      <c r="K1289" t="s">
        <v>366</v>
      </c>
      <c r="L1289" t="s">
        <v>732</v>
      </c>
      <c r="M1289" t="s">
        <v>28</v>
      </c>
      <c r="N1289" t="s">
        <v>16</v>
      </c>
      <c r="R1289">
        <v>27048</v>
      </c>
      <c r="S1289">
        <v>27048</v>
      </c>
    </row>
    <row r="1290" spans="1:19" x14ac:dyDescent="0.3">
      <c r="A1290">
        <v>2020</v>
      </c>
      <c r="C1290" t="str">
        <f>IF(GETPIVOTDATA("PS % recovery",Sheet4!$B$5,"Parish Name",K1290)&gt;99.949%,"OK","No")</f>
        <v>OK</v>
      </c>
      <c r="D1290" t="e">
        <f>VLOOKUP(J1290,'Ref2'!C:E,3,0)</f>
        <v>#N/A</v>
      </c>
      <c r="E1290">
        <v>153</v>
      </c>
      <c r="I1290" t="e">
        <f>VLOOKUP(J1290,Ref!L:M,2,0)</f>
        <v>#N/A</v>
      </c>
      <c r="J1290" t="s">
        <v>1396</v>
      </c>
      <c r="K1290" t="s">
        <v>367</v>
      </c>
      <c r="L1290" t="s">
        <v>726</v>
      </c>
      <c r="M1290" t="s">
        <v>28</v>
      </c>
      <c r="N1290" t="s">
        <v>16</v>
      </c>
      <c r="R1290">
        <v>20939</v>
      </c>
      <c r="S1290">
        <v>20939</v>
      </c>
    </row>
    <row r="1291" spans="1:19" x14ac:dyDescent="0.3">
      <c r="A1291">
        <v>2020</v>
      </c>
      <c r="C1291" t="str">
        <f>IF(GETPIVOTDATA("PS % recovery",Sheet4!$B$5,"Parish Name",K1291)&gt;99.949%,"OK","No")</f>
        <v>No</v>
      </c>
      <c r="D1291" t="str">
        <f>VLOOKUP(J1291,'Ref2'!C:E,3,0)</f>
        <v>LLF</v>
      </c>
      <c r="E1291">
        <v>113</v>
      </c>
      <c r="I1291" t="e">
        <f>VLOOKUP(J1291,Ref!L:M,2,0)</f>
        <v>#N/A</v>
      </c>
      <c r="J1291" t="s">
        <v>1404</v>
      </c>
      <c r="K1291" t="s">
        <v>369</v>
      </c>
      <c r="L1291" t="s">
        <v>734</v>
      </c>
      <c r="M1291" t="s">
        <v>31</v>
      </c>
      <c r="N1291" t="s">
        <v>16</v>
      </c>
      <c r="R1291">
        <v>55715</v>
      </c>
      <c r="S1291">
        <v>51000</v>
      </c>
    </row>
    <row r="1292" spans="1:19" x14ac:dyDescent="0.3">
      <c r="A1292">
        <v>2020</v>
      </c>
      <c r="C1292" t="str">
        <f>IF(GETPIVOTDATA("PS % recovery",Sheet4!$B$5,"Parish Name",K1292)&gt;99.949%,"OK","No")</f>
        <v>No</v>
      </c>
      <c r="D1292" t="e">
        <f>VLOOKUP(J1292,'Ref2'!C:E,3,0)</f>
        <v>#N/A</v>
      </c>
      <c r="E1292">
        <v>108</v>
      </c>
      <c r="I1292" t="e">
        <f>VLOOKUP(J1292,Ref!L:M,2,0)</f>
        <v>#N/A</v>
      </c>
      <c r="J1292" t="s">
        <v>1406</v>
      </c>
      <c r="K1292" t="s">
        <v>370</v>
      </c>
      <c r="L1292" t="s">
        <v>736</v>
      </c>
      <c r="M1292" t="s">
        <v>31</v>
      </c>
      <c r="N1292" t="s">
        <v>16</v>
      </c>
      <c r="R1292">
        <v>32792</v>
      </c>
      <c r="S1292">
        <v>32792</v>
      </c>
    </row>
    <row r="1293" spans="1:19" x14ac:dyDescent="0.3">
      <c r="A1293">
        <v>2020</v>
      </c>
      <c r="C1293" t="str">
        <f>IF(GETPIVOTDATA("PS % recovery",Sheet4!$B$5,"Parish Name",K1293)&gt;99.949%,"OK","No")</f>
        <v>OK</v>
      </c>
      <c r="D1293" t="e">
        <f>VLOOKUP(J1293,'Ref2'!C:E,3,0)</f>
        <v>#N/A</v>
      </c>
      <c r="E1293">
        <v>153</v>
      </c>
      <c r="I1293" t="e">
        <f>VLOOKUP(J1293,Ref!L:M,2,0)</f>
        <v>#N/A</v>
      </c>
      <c r="J1293" t="s">
        <v>1408</v>
      </c>
      <c r="K1293" t="s">
        <v>371</v>
      </c>
      <c r="L1293" t="s">
        <v>768</v>
      </c>
      <c r="M1293" t="s">
        <v>31</v>
      </c>
      <c r="N1293" t="s">
        <v>16</v>
      </c>
      <c r="R1293">
        <v>34909</v>
      </c>
      <c r="S1293">
        <v>34909</v>
      </c>
    </row>
    <row r="1294" spans="1:19" x14ac:dyDescent="0.3">
      <c r="A1294">
        <v>2020</v>
      </c>
      <c r="C1294" t="str">
        <f>IF(GETPIVOTDATA("PS % recovery",Sheet4!$B$5,"Parish Name",K1294)&gt;99.949%,"OK","No")</f>
        <v>OK</v>
      </c>
      <c r="D1294" t="e">
        <f>VLOOKUP(J1294,'Ref2'!C:E,3,0)</f>
        <v>#N/A</v>
      </c>
      <c r="E1294">
        <v>153</v>
      </c>
      <c r="I1294" t="e">
        <f>VLOOKUP(J1294,Ref!L:M,2,0)</f>
        <v>#N/A</v>
      </c>
      <c r="J1294" t="s">
        <v>1410</v>
      </c>
      <c r="K1294" t="s">
        <v>372</v>
      </c>
      <c r="L1294" t="s">
        <v>738</v>
      </c>
      <c r="M1294" t="s">
        <v>31</v>
      </c>
      <c r="N1294" t="s">
        <v>16</v>
      </c>
      <c r="R1294">
        <v>20116</v>
      </c>
      <c r="S1294">
        <v>20116</v>
      </c>
    </row>
    <row r="1295" spans="1:19" x14ac:dyDescent="0.3">
      <c r="A1295">
        <v>2020</v>
      </c>
      <c r="C1295" t="str">
        <f>IF(GETPIVOTDATA("PS % recovery",Sheet4!$B$5,"Parish Name",K1295)&gt;99.949%,"OK","No")</f>
        <v>No</v>
      </c>
      <c r="D1295" t="e">
        <f>VLOOKUP(J1295,'Ref2'!C:E,3,0)</f>
        <v>#N/A</v>
      </c>
      <c r="E1295">
        <v>54</v>
      </c>
      <c r="I1295" t="str">
        <f>VLOOKUP(J1295,Ref!L:M,2,0)</f>
        <v>Yes</v>
      </c>
      <c r="J1295" t="s">
        <v>1412</v>
      </c>
      <c r="K1295" t="s">
        <v>373</v>
      </c>
      <c r="L1295" t="s">
        <v>740</v>
      </c>
      <c r="M1295" t="s">
        <v>31</v>
      </c>
      <c r="N1295" t="s">
        <v>16</v>
      </c>
      <c r="R1295">
        <v>39394</v>
      </c>
      <c r="S1295">
        <v>28000</v>
      </c>
    </row>
    <row r="1296" spans="1:19" x14ac:dyDescent="0.3">
      <c r="A1296">
        <v>2020</v>
      </c>
      <c r="C1296" t="str">
        <f>IF(GETPIVOTDATA("PS % recovery",Sheet4!$B$5,"Parish Name",K1296)&gt;99.949%,"OK","No")</f>
        <v>No</v>
      </c>
      <c r="D1296" t="e">
        <f>VLOOKUP(J1296,'Ref2'!C:E,3,0)</f>
        <v>#N/A</v>
      </c>
      <c r="E1296">
        <v>96</v>
      </c>
      <c r="I1296" t="e">
        <f>VLOOKUP(J1296,Ref!L:M,2,0)</f>
        <v>#N/A</v>
      </c>
      <c r="J1296" t="s">
        <v>1414</v>
      </c>
      <c r="K1296" t="s">
        <v>375</v>
      </c>
      <c r="L1296" t="s">
        <v>746</v>
      </c>
      <c r="M1296" t="s">
        <v>31</v>
      </c>
      <c r="N1296" t="s">
        <v>16</v>
      </c>
      <c r="R1296">
        <v>55021</v>
      </c>
      <c r="S1296">
        <v>42000</v>
      </c>
    </row>
    <row r="1297" spans="1:19" x14ac:dyDescent="0.3">
      <c r="A1297">
        <v>2020</v>
      </c>
      <c r="C1297" t="str">
        <f>IF(GETPIVOTDATA("PS % recovery",Sheet4!$B$5,"Parish Name",K1297)&gt;99.949%,"OK","No")</f>
        <v>OK</v>
      </c>
      <c r="D1297" t="e">
        <f>VLOOKUP(J1297,'Ref2'!C:E,3,0)</f>
        <v>#N/A</v>
      </c>
      <c r="E1297">
        <v>134</v>
      </c>
      <c r="I1297" t="e">
        <f>VLOOKUP(J1297,Ref!L:M,2,0)</f>
        <v>#N/A</v>
      </c>
      <c r="J1297" t="s">
        <v>1416</v>
      </c>
      <c r="K1297" t="s">
        <v>376</v>
      </c>
      <c r="L1297" t="s">
        <v>744</v>
      </c>
      <c r="M1297" t="s">
        <v>31</v>
      </c>
      <c r="N1297" t="s">
        <v>16</v>
      </c>
      <c r="R1297">
        <v>34138</v>
      </c>
      <c r="S1297">
        <v>34138</v>
      </c>
    </row>
    <row r="1298" spans="1:19" x14ac:dyDescent="0.3">
      <c r="A1298">
        <v>2020</v>
      </c>
      <c r="C1298" t="str">
        <f>IF(GETPIVOTDATA("PS % recovery",Sheet4!$B$5,"Parish Name",K1298)&gt;99.949%,"OK","No")</f>
        <v>OK</v>
      </c>
      <c r="D1298" t="str">
        <f>VLOOKUP(J1298,'Ref2'!C:E,3,0)</f>
        <v>LLF</v>
      </c>
      <c r="E1298">
        <v>153</v>
      </c>
      <c r="I1298" t="e">
        <f>VLOOKUP(J1298,Ref!L:M,2,0)</f>
        <v>#N/A</v>
      </c>
      <c r="J1298" t="s">
        <v>1418</v>
      </c>
      <c r="K1298" t="s">
        <v>378</v>
      </c>
      <c r="L1298" t="s">
        <v>754</v>
      </c>
      <c r="M1298" t="s">
        <v>31</v>
      </c>
      <c r="N1298" t="s">
        <v>16</v>
      </c>
      <c r="R1298">
        <v>39904</v>
      </c>
      <c r="S1298">
        <v>39904</v>
      </c>
    </row>
    <row r="1299" spans="1:19" x14ac:dyDescent="0.3">
      <c r="A1299">
        <v>2020</v>
      </c>
      <c r="C1299" t="str">
        <f>IF(GETPIVOTDATA("PS % recovery",Sheet4!$B$5,"Parish Name",K1299)&gt;99.949%,"OK","No")</f>
        <v>No</v>
      </c>
      <c r="D1299" t="e">
        <f>VLOOKUP(J1299,'Ref2'!C:E,3,0)</f>
        <v>#N/A</v>
      </c>
      <c r="E1299">
        <v>24</v>
      </c>
      <c r="I1299" t="e">
        <f>VLOOKUP(J1299,Ref!L:M,2,0)</f>
        <v>#N/A</v>
      </c>
      <c r="J1299" t="s">
        <v>1420</v>
      </c>
      <c r="K1299" t="s">
        <v>377</v>
      </c>
      <c r="L1299" t="s">
        <v>748</v>
      </c>
      <c r="M1299" t="s">
        <v>31</v>
      </c>
      <c r="N1299" t="s">
        <v>16</v>
      </c>
      <c r="R1299">
        <v>39301</v>
      </c>
      <c r="S1299">
        <v>11366</v>
      </c>
    </row>
    <row r="1300" spans="1:19" x14ac:dyDescent="0.3">
      <c r="A1300">
        <v>2020</v>
      </c>
      <c r="C1300" t="str">
        <f>IF(GETPIVOTDATA("PS % recovery",Sheet4!$B$5,"Parish Name",K1300)&gt;99.949%,"OK","No")</f>
        <v>No</v>
      </c>
      <c r="D1300" t="e">
        <f>VLOOKUP(J1300,'Ref2'!C:E,3,0)</f>
        <v>#N/A</v>
      </c>
      <c r="E1300">
        <v>36</v>
      </c>
      <c r="I1300" t="e">
        <f>VLOOKUP(J1300,Ref!L:M,2,0)</f>
        <v>#N/A</v>
      </c>
      <c r="J1300" t="s">
        <v>1422</v>
      </c>
      <c r="K1300" t="s">
        <v>379</v>
      </c>
      <c r="L1300" t="s">
        <v>750</v>
      </c>
      <c r="M1300" t="s">
        <v>31</v>
      </c>
      <c r="N1300" t="s">
        <v>16</v>
      </c>
      <c r="R1300">
        <v>51323</v>
      </c>
      <c r="S1300">
        <v>31323</v>
      </c>
    </row>
    <row r="1301" spans="1:19" x14ac:dyDescent="0.3">
      <c r="A1301">
        <v>2020</v>
      </c>
      <c r="C1301" t="str">
        <f>IF(GETPIVOTDATA("PS % recovery",Sheet4!$B$5,"Parish Name",K1301)&gt;99.949%,"OK","No")</f>
        <v>No</v>
      </c>
      <c r="D1301" t="str">
        <f>VLOOKUP(J1301,'Ref2'!C:E,3,0)</f>
        <v>LLF</v>
      </c>
      <c r="E1301">
        <v>331</v>
      </c>
      <c r="I1301" t="e">
        <f>VLOOKUP(J1301,Ref!L:M,2,0)</f>
        <v>#N/A</v>
      </c>
      <c r="J1301" t="s">
        <v>1424</v>
      </c>
      <c r="K1301" t="s">
        <v>380</v>
      </c>
      <c r="L1301" t="s">
        <v>752</v>
      </c>
      <c r="M1301" t="s">
        <v>31</v>
      </c>
      <c r="N1301" t="s">
        <v>16</v>
      </c>
      <c r="R1301">
        <v>41048</v>
      </c>
      <c r="S1301">
        <v>41048</v>
      </c>
    </row>
    <row r="1302" spans="1:19" x14ac:dyDescent="0.3">
      <c r="A1302">
        <v>2020</v>
      </c>
      <c r="C1302" t="str">
        <f>IF(GETPIVOTDATA("PS % recovery",Sheet4!$B$5,"Parish Name",K1302)&gt;99.949%,"OK","No")</f>
        <v>OK</v>
      </c>
      <c r="D1302" t="e">
        <f>VLOOKUP(J1302,'Ref2'!C:E,3,0)</f>
        <v>#N/A</v>
      </c>
      <c r="E1302">
        <v>153</v>
      </c>
      <c r="I1302" t="e">
        <f>VLOOKUP(J1302,Ref!L:M,2,0)</f>
        <v>#N/A</v>
      </c>
      <c r="J1302" t="s">
        <v>1426</v>
      </c>
      <c r="K1302" t="s">
        <v>374</v>
      </c>
      <c r="L1302" t="s">
        <v>742</v>
      </c>
      <c r="M1302" t="s">
        <v>31</v>
      </c>
      <c r="N1302" t="s">
        <v>16</v>
      </c>
      <c r="R1302">
        <v>75597</v>
      </c>
      <c r="S1302">
        <v>75597</v>
      </c>
    </row>
    <row r="1303" spans="1:19" x14ac:dyDescent="0.3">
      <c r="A1303">
        <v>2020</v>
      </c>
      <c r="C1303" t="e">
        <f>IF(GETPIVOTDATA("PS % recovery",Sheet4!$B$5,"Parish Name",K1303)&gt;99.949%,"OK","No")</f>
        <v>#REF!</v>
      </c>
      <c r="D1303" t="e">
        <f>VLOOKUP(J1303,'Ref2'!C:E,3,0)</f>
        <v>#N/A</v>
      </c>
      <c r="E1303" t="e">
        <v>#N/A</v>
      </c>
      <c r="I1303" t="e">
        <f>VLOOKUP(J1303,Ref!L:M,2,0)</f>
        <v>#N/A</v>
      </c>
      <c r="K1303" t="s">
        <v>1502</v>
      </c>
      <c r="L1303" t="s">
        <v>1499</v>
      </c>
      <c r="M1303" t="s">
        <v>1499</v>
      </c>
      <c r="N1303" t="s">
        <v>1499</v>
      </c>
      <c r="R1303">
        <v>21500</v>
      </c>
      <c r="S1303">
        <v>0</v>
      </c>
    </row>
    <row r="1304" spans="1:19" x14ac:dyDescent="0.3">
      <c r="A1304">
        <v>2020</v>
      </c>
      <c r="C1304" t="str">
        <f>IF(GETPIVOTDATA("PS % recovery",Sheet4!$B$5,"Parish Name",K1304)&gt;99.949%,"OK","No")</f>
        <v>No</v>
      </c>
      <c r="D1304" t="e">
        <f>VLOOKUP(J1304,'Ref2'!C:E,3,0)</f>
        <v>#N/A</v>
      </c>
      <c r="E1304">
        <v>42</v>
      </c>
      <c r="I1304" t="e">
        <f>VLOOKUP(J1304,Ref!L:M,2,0)</f>
        <v>#N/A</v>
      </c>
      <c r="J1304" t="s">
        <v>1428</v>
      </c>
      <c r="K1304" t="s">
        <v>381</v>
      </c>
      <c r="L1304" t="s">
        <v>756</v>
      </c>
      <c r="M1304" t="s">
        <v>31</v>
      </c>
      <c r="N1304" t="s">
        <v>16</v>
      </c>
      <c r="R1304">
        <v>23350</v>
      </c>
      <c r="S1304">
        <v>13500</v>
      </c>
    </row>
    <row r="1305" spans="1:19" x14ac:dyDescent="0.3">
      <c r="A1305">
        <v>2020</v>
      </c>
      <c r="C1305" t="str">
        <f>IF(GETPIVOTDATA("PS % recovery",Sheet4!$B$5,"Parish Name",K1305)&gt;99.949%,"OK","No")</f>
        <v>No</v>
      </c>
      <c r="D1305" t="e">
        <f>VLOOKUP(J1305,'Ref2'!C:E,3,0)</f>
        <v>#N/A</v>
      </c>
      <c r="E1305">
        <v>15</v>
      </c>
      <c r="I1305" t="e">
        <f>VLOOKUP(J1305,Ref!L:M,2,0)</f>
        <v>#N/A</v>
      </c>
      <c r="J1305" t="s">
        <v>1430</v>
      </c>
      <c r="K1305" t="s">
        <v>382</v>
      </c>
      <c r="L1305" t="s">
        <v>758</v>
      </c>
      <c r="M1305" t="s">
        <v>31</v>
      </c>
      <c r="N1305" t="s">
        <v>16</v>
      </c>
      <c r="R1305">
        <v>19884</v>
      </c>
      <c r="S1305">
        <v>12000</v>
      </c>
    </row>
    <row r="1306" spans="1:19" x14ac:dyDescent="0.3">
      <c r="A1306">
        <v>2020</v>
      </c>
      <c r="C1306" t="str">
        <f>IF(GETPIVOTDATA("PS % recovery",Sheet4!$B$5,"Parish Name",K1306)&gt;99.949%,"OK","No")</f>
        <v>No</v>
      </c>
      <c r="D1306" t="e">
        <f>VLOOKUP(J1306,'Ref2'!C:E,3,0)</f>
        <v>#N/A</v>
      </c>
      <c r="E1306">
        <v>14</v>
      </c>
      <c r="I1306" t="e">
        <f>VLOOKUP(J1306,Ref!L:M,2,0)</f>
        <v>#N/A</v>
      </c>
      <c r="J1306" t="s">
        <v>1432</v>
      </c>
      <c r="K1306" t="s">
        <v>383</v>
      </c>
      <c r="L1306" t="s">
        <v>760</v>
      </c>
      <c r="M1306" t="s">
        <v>31</v>
      </c>
      <c r="N1306" t="s">
        <v>16</v>
      </c>
      <c r="R1306">
        <v>33831</v>
      </c>
      <c r="S1306">
        <v>10000</v>
      </c>
    </row>
    <row r="1307" spans="1:19" x14ac:dyDescent="0.3">
      <c r="A1307">
        <v>2020</v>
      </c>
      <c r="C1307" t="str">
        <f>IF(GETPIVOTDATA("PS % recovery",Sheet4!$B$5,"Parish Name",K1307)&gt;99.949%,"OK","No")</f>
        <v>OK</v>
      </c>
      <c r="D1307" t="e">
        <f>VLOOKUP(J1307,'Ref2'!C:E,3,0)</f>
        <v>#N/A</v>
      </c>
      <c r="E1307">
        <v>97</v>
      </c>
      <c r="I1307" t="e">
        <f>VLOOKUP(J1307,Ref!L:M,2,0)</f>
        <v>#N/A</v>
      </c>
      <c r="J1307" t="s">
        <v>1434</v>
      </c>
      <c r="K1307" t="s">
        <v>384</v>
      </c>
      <c r="L1307" t="s">
        <v>762</v>
      </c>
      <c r="M1307" t="s">
        <v>31</v>
      </c>
      <c r="N1307" t="s">
        <v>16</v>
      </c>
      <c r="R1307">
        <v>63806</v>
      </c>
      <c r="S1307">
        <v>63806</v>
      </c>
    </row>
    <row r="1308" spans="1:19" x14ac:dyDescent="0.3">
      <c r="A1308">
        <v>2020</v>
      </c>
      <c r="C1308" t="str">
        <f>IF(GETPIVOTDATA("PS % recovery",Sheet4!$B$5,"Parish Name",K1308)&gt;99.949%,"OK","No")</f>
        <v>No</v>
      </c>
      <c r="D1308" t="e">
        <f>VLOOKUP(J1308,'Ref2'!C:E,3,0)</f>
        <v>#N/A</v>
      </c>
      <c r="E1308">
        <v>58</v>
      </c>
      <c r="I1308" t="e">
        <f>VLOOKUP(J1308,Ref!L:M,2,0)</f>
        <v>#N/A</v>
      </c>
      <c r="J1308" t="s">
        <v>1436</v>
      </c>
      <c r="K1308" t="s">
        <v>385</v>
      </c>
      <c r="L1308" t="s">
        <v>764</v>
      </c>
      <c r="M1308" t="s">
        <v>31</v>
      </c>
      <c r="N1308" t="s">
        <v>16</v>
      </c>
      <c r="R1308">
        <v>59805</v>
      </c>
      <c r="S1308">
        <v>45983.519999995828</v>
      </c>
    </row>
    <row r="1309" spans="1:19" x14ac:dyDescent="0.3">
      <c r="A1309">
        <v>2020</v>
      </c>
      <c r="C1309" t="str">
        <f>IF(GETPIVOTDATA("PS % recovery",Sheet4!$B$5,"Parish Name",K1309)&gt;99.949%,"OK","No")</f>
        <v>No</v>
      </c>
      <c r="D1309" t="e">
        <f>VLOOKUP(J1309,'Ref2'!C:E,3,0)</f>
        <v>#N/A</v>
      </c>
      <c r="E1309">
        <v>46</v>
      </c>
      <c r="I1309" t="e">
        <f>VLOOKUP(J1309,Ref!L:M,2,0)</f>
        <v>#N/A</v>
      </c>
      <c r="J1309" t="s">
        <v>1438</v>
      </c>
      <c r="K1309" t="s">
        <v>386</v>
      </c>
      <c r="L1309" t="s">
        <v>766</v>
      </c>
      <c r="M1309" t="s">
        <v>31</v>
      </c>
      <c r="N1309" t="s">
        <v>16</v>
      </c>
      <c r="R1309">
        <v>23812</v>
      </c>
      <c r="S1309">
        <v>9000</v>
      </c>
    </row>
    <row r="1310" spans="1:19" x14ac:dyDescent="0.3">
      <c r="A1310">
        <v>2020</v>
      </c>
      <c r="C1310" t="str">
        <f>IF(GETPIVOTDATA("PS % recovery",Sheet4!$B$5,"Parish Name",K1310)&gt;99.949%,"OK","No")</f>
        <v>No</v>
      </c>
      <c r="D1310" t="str">
        <f>VLOOKUP(J1310,'Ref2'!C:E,3,0)</f>
        <v>LLF</v>
      </c>
      <c r="E1310">
        <v>114</v>
      </c>
      <c r="I1310" t="e">
        <f>VLOOKUP(J1310,Ref!L:M,2,0)</f>
        <v>#N/A</v>
      </c>
      <c r="J1310" t="s">
        <v>1440</v>
      </c>
      <c r="K1310" t="s">
        <v>388</v>
      </c>
      <c r="L1310" t="s">
        <v>780</v>
      </c>
      <c r="M1310" t="s">
        <v>34</v>
      </c>
      <c r="N1310" t="s">
        <v>16</v>
      </c>
      <c r="R1310">
        <v>15474</v>
      </c>
      <c r="S1310">
        <v>15474.5</v>
      </c>
    </row>
    <row r="1311" spans="1:19" x14ac:dyDescent="0.3">
      <c r="A1311">
        <v>2020</v>
      </c>
      <c r="C1311" t="str">
        <f>IF(GETPIVOTDATA("PS % recovery",Sheet4!$B$5,"Parish Name",K1311)&gt;99.949%,"OK","No")</f>
        <v>OK</v>
      </c>
      <c r="D1311" t="str">
        <f>VLOOKUP(J1311,'Ref2'!C:E,3,0)</f>
        <v>LLF</v>
      </c>
      <c r="E1311">
        <v>153</v>
      </c>
      <c r="I1311" t="str">
        <f>VLOOKUP(J1311,Ref!L:M,2,0)</f>
        <v>Yes</v>
      </c>
      <c r="J1311" t="s">
        <v>1442</v>
      </c>
      <c r="K1311" t="s">
        <v>389</v>
      </c>
      <c r="L1311" t="s">
        <v>780</v>
      </c>
      <c r="M1311" t="s">
        <v>34</v>
      </c>
      <c r="N1311" t="s">
        <v>16</v>
      </c>
      <c r="R1311">
        <v>52478</v>
      </c>
      <c r="S1311">
        <v>52478</v>
      </c>
    </row>
    <row r="1312" spans="1:19" x14ac:dyDescent="0.3">
      <c r="A1312">
        <v>2020</v>
      </c>
      <c r="C1312" t="str">
        <f>IF(GETPIVOTDATA("PS % recovery",Sheet4!$B$5,"Parish Name",K1312)&gt;99.949%,"OK","No")</f>
        <v>No</v>
      </c>
      <c r="D1312" t="e">
        <f>VLOOKUP(J1312,'Ref2'!C:E,3,0)</f>
        <v>#N/A</v>
      </c>
      <c r="E1312">
        <v>102</v>
      </c>
      <c r="I1312" t="e">
        <f>VLOOKUP(J1312,Ref!L:M,2,0)</f>
        <v>#N/A</v>
      </c>
      <c r="J1312" t="s">
        <v>1444</v>
      </c>
      <c r="K1312" t="s">
        <v>390</v>
      </c>
      <c r="L1312" t="s">
        <v>770</v>
      </c>
      <c r="M1312" t="s">
        <v>34</v>
      </c>
      <c r="N1312" t="s">
        <v>16</v>
      </c>
      <c r="R1312">
        <v>1845</v>
      </c>
      <c r="S1312">
        <v>1845</v>
      </c>
    </row>
    <row r="1313" spans="1:19" x14ac:dyDescent="0.3">
      <c r="A1313">
        <v>2020</v>
      </c>
      <c r="C1313" t="str">
        <f>IF(GETPIVOTDATA("PS % recovery",Sheet4!$B$5,"Parish Name",K1313)&gt;99.949%,"OK","No")</f>
        <v>No</v>
      </c>
      <c r="D1313" t="e">
        <f>VLOOKUP(J1313,'Ref2'!C:E,3,0)</f>
        <v>#N/A</v>
      </c>
      <c r="E1313">
        <v>53</v>
      </c>
      <c r="I1313" t="e">
        <f>VLOOKUP(J1313,Ref!L:M,2,0)</f>
        <v>#N/A</v>
      </c>
      <c r="J1313" t="s">
        <v>1446</v>
      </c>
      <c r="K1313" t="s">
        <v>392</v>
      </c>
      <c r="L1313" t="s">
        <v>770</v>
      </c>
      <c r="M1313" t="s">
        <v>34</v>
      </c>
      <c r="N1313" t="s">
        <v>16</v>
      </c>
      <c r="R1313">
        <v>5780</v>
      </c>
      <c r="S1313">
        <v>5780</v>
      </c>
    </row>
    <row r="1314" spans="1:19" x14ac:dyDescent="0.3">
      <c r="A1314">
        <v>2020</v>
      </c>
      <c r="C1314" t="str">
        <f>IF(GETPIVOTDATA("PS % recovery",Sheet4!$B$5,"Parish Name",K1314)&gt;99.949%,"OK","No")</f>
        <v>OK</v>
      </c>
      <c r="D1314" t="e">
        <f>VLOOKUP(J1314,'Ref2'!C:E,3,0)</f>
        <v>#N/A</v>
      </c>
      <c r="E1314">
        <v>153</v>
      </c>
      <c r="I1314" t="e">
        <f>VLOOKUP(J1314,Ref!L:M,2,0)</f>
        <v>#N/A</v>
      </c>
      <c r="J1314" t="s">
        <v>1448</v>
      </c>
      <c r="K1314" t="s">
        <v>393</v>
      </c>
      <c r="L1314" t="s">
        <v>774</v>
      </c>
      <c r="M1314" t="s">
        <v>34</v>
      </c>
      <c r="N1314" t="s">
        <v>16</v>
      </c>
      <c r="R1314">
        <v>23348</v>
      </c>
      <c r="S1314">
        <v>23348</v>
      </c>
    </row>
    <row r="1315" spans="1:19" x14ac:dyDescent="0.3">
      <c r="A1315">
        <v>2020</v>
      </c>
      <c r="C1315" t="str">
        <f>IF(GETPIVOTDATA("PS % recovery",Sheet4!$B$5,"Parish Name",K1315)&gt;99.949%,"OK","No")</f>
        <v>No</v>
      </c>
      <c r="D1315" t="e">
        <f>VLOOKUP(J1315,'Ref2'!C:E,3,0)</f>
        <v>#N/A</v>
      </c>
      <c r="E1315">
        <v>63</v>
      </c>
      <c r="I1315" t="e">
        <f>VLOOKUP(J1315,Ref!L:M,2,0)</f>
        <v>#N/A</v>
      </c>
      <c r="J1315" t="s">
        <v>1450</v>
      </c>
      <c r="K1315" t="s">
        <v>395</v>
      </c>
      <c r="L1315" t="s">
        <v>774</v>
      </c>
      <c r="M1315" t="s">
        <v>34</v>
      </c>
      <c r="N1315" t="s">
        <v>16</v>
      </c>
      <c r="R1315">
        <v>18494</v>
      </c>
      <c r="S1315">
        <v>18494</v>
      </c>
    </row>
    <row r="1316" spans="1:19" x14ac:dyDescent="0.3">
      <c r="A1316">
        <v>2020</v>
      </c>
      <c r="C1316" t="str">
        <f>IF(GETPIVOTDATA("PS % recovery",Sheet4!$B$5,"Parish Name",K1316)&gt;99.949%,"OK","No")</f>
        <v>No</v>
      </c>
      <c r="D1316" t="e">
        <f>VLOOKUP(J1316,'Ref2'!C:E,3,0)</f>
        <v>#N/A</v>
      </c>
      <c r="E1316">
        <v>94</v>
      </c>
      <c r="I1316" t="e">
        <f>VLOOKUP(J1316,Ref!L:M,2,0)</f>
        <v>#N/A</v>
      </c>
      <c r="J1316" t="s">
        <v>1452</v>
      </c>
      <c r="K1316" t="s">
        <v>396</v>
      </c>
      <c r="L1316" t="s">
        <v>786</v>
      </c>
      <c r="M1316" t="s">
        <v>34</v>
      </c>
      <c r="N1316" t="s">
        <v>16</v>
      </c>
      <c r="R1316">
        <v>13763</v>
      </c>
      <c r="S1316">
        <v>13763</v>
      </c>
    </row>
    <row r="1317" spans="1:19" x14ac:dyDescent="0.3">
      <c r="A1317">
        <v>2020</v>
      </c>
      <c r="C1317" t="str">
        <f>IF(GETPIVOTDATA("PS % recovery",Sheet4!$B$5,"Parish Name",K1317)&gt;99.949%,"OK","No")</f>
        <v>No</v>
      </c>
      <c r="D1317" t="e">
        <f>VLOOKUP(J1317,'Ref2'!C:E,3,0)</f>
        <v>#N/A</v>
      </c>
      <c r="E1317">
        <v>18</v>
      </c>
      <c r="I1317" t="e">
        <f>VLOOKUP(J1317,Ref!L:M,2,0)</f>
        <v>#N/A</v>
      </c>
      <c r="J1317" t="s">
        <v>1454</v>
      </c>
      <c r="K1317" t="s">
        <v>398</v>
      </c>
      <c r="L1317" t="s">
        <v>786</v>
      </c>
      <c r="M1317" t="s">
        <v>34</v>
      </c>
      <c r="N1317" t="s">
        <v>16</v>
      </c>
      <c r="R1317">
        <v>13301</v>
      </c>
      <c r="S1317">
        <v>5500</v>
      </c>
    </row>
    <row r="1318" spans="1:19" x14ac:dyDescent="0.3">
      <c r="A1318">
        <v>2020</v>
      </c>
      <c r="C1318" t="str">
        <f>IF(GETPIVOTDATA("PS % recovery",Sheet4!$B$5,"Parish Name",K1318)&gt;99.949%,"OK","No")</f>
        <v>No</v>
      </c>
      <c r="D1318" t="e">
        <f>VLOOKUP(J1318,'Ref2'!C:E,3,0)</f>
        <v>#N/A</v>
      </c>
      <c r="E1318">
        <v>71</v>
      </c>
      <c r="I1318" t="e">
        <f>VLOOKUP(J1318,Ref!L:M,2,0)</f>
        <v>#N/A</v>
      </c>
      <c r="J1318" t="s">
        <v>1456</v>
      </c>
      <c r="K1318" t="s">
        <v>399</v>
      </c>
      <c r="L1318" t="s">
        <v>786</v>
      </c>
      <c r="M1318" t="s">
        <v>34</v>
      </c>
      <c r="N1318" t="s">
        <v>16</v>
      </c>
      <c r="R1318">
        <v>13532</v>
      </c>
      <c r="S1318">
        <v>13532</v>
      </c>
    </row>
    <row r="1319" spans="1:19" x14ac:dyDescent="0.3">
      <c r="A1319">
        <v>2020</v>
      </c>
      <c r="C1319" t="str">
        <f>IF(GETPIVOTDATA("PS % recovery",Sheet4!$B$5,"Parish Name",K1319)&gt;99.949%,"OK","No")</f>
        <v>OK</v>
      </c>
      <c r="D1319" t="e">
        <f>VLOOKUP(J1319,'Ref2'!C:E,3,0)</f>
        <v>#N/A</v>
      </c>
      <c r="E1319">
        <v>153</v>
      </c>
      <c r="I1319" t="e">
        <f>VLOOKUP(J1319,Ref!L:M,2,0)</f>
        <v>#N/A</v>
      </c>
      <c r="J1319" t="s">
        <v>1458</v>
      </c>
      <c r="K1319" t="s">
        <v>397</v>
      </c>
      <c r="L1319" t="s">
        <v>782</v>
      </c>
      <c r="M1319" t="s">
        <v>34</v>
      </c>
      <c r="N1319" t="s">
        <v>16</v>
      </c>
      <c r="R1319">
        <v>19872</v>
      </c>
      <c r="S1319">
        <v>19872</v>
      </c>
    </row>
    <row r="1320" spans="1:19" x14ac:dyDescent="0.3">
      <c r="A1320">
        <v>2020</v>
      </c>
      <c r="C1320" t="str">
        <f>IF(GETPIVOTDATA("PS % recovery",Sheet4!$B$5,"Parish Name",K1320)&gt;99.949%,"OK","No")</f>
        <v>OK</v>
      </c>
      <c r="D1320" t="e">
        <f>VLOOKUP(J1320,'Ref2'!C:E,3,0)</f>
        <v>#N/A</v>
      </c>
      <c r="E1320">
        <v>153</v>
      </c>
      <c r="I1320" t="e">
        <f>VLOOKUP(J1320,Ref!L:M,2,0)</f>
        <v>#N/A</v>
      </c>
      <c r="J1320" t="s">
        <v>1460</v>
      </c>
      <c r="K1320" t="s">
        <v>401</v>
      </c>
      <c r="L1320" t="s">
        <v>782</v>
      </c>
      <c r="M1320" t="s">
        <v>34</v>
      </c>
      <c r="N1320" t="s">
        <v>16</v>
      </c>
      <c r="R1320">
        <v>44017</v>
      </c>
      <c r="S1320">
        <v>44017</v>
      </c>
    </row>
    <row r="1321" spans="1:19" x14ac:dyDescent="0.3">
      <c r="A1321">
        <v>2020</v>
      </c>
      <c r="C1321" t="str">
        <f>IF(GETPIVOTDATA("PS % recovery",Sheet4!$B$5,"Parish Name",K1321)&gt;99.949%,"OK","No")</f>
        <v>OK</v>
      </c>
      <c r="D1321" t="e">
        <f>VLOOKUP(J1321,'Ref2'!C:E,3,0)</f>
        <v>#N/A</v>
      </c>
      <c r="E1321">
        <v>153</v>
      </c>
      <c r="I1321" t="e">
        <f>VLOOKUP(J1321,Ref!L:M,2,0)</f>
        <v>#N/A</v>
      </c>
      <c r="J1321" t="s">
        <v>1462</v>
      </c>
      <c r="K1321" t="s">
        <v>400</v>
      </c>
      <c r="L1321" t="s">
        <v>782</v>
      </c>
      <c r="M1321" t="s">
        <v>34</v>
      </c>
      <c r="N1321" t="s">
        <v>16</v>
      </c>
      <c r="R1321">
        <v>4765</v>
      </c>
      <c r="S1321">
        <v>4765</v>
      </c>
    </row>
    <row r="1322" spans="1:19" x14ac:dyDescent="0.3">
      <c r="A1322">
        <v>2020</v>
      </c>
      <c r="C1322" t="str">
        <f>IF(GETPIVOTDATA("PS % recovery",Sheet4!$B$5,"Parish Name",K1322)&gt;99.949%,"OK","No")</f>
        <v>No</v>
      </c>
      <c r="D1322" t="e">
        <f>VLOOKUP(J1322,'Ref2'!C:E,3,0)</f>
        <v>#N/A</v>
      </c>
      <c r="E1322">
        <v>80</v>
      </c>
      <c r="I1322" t="e">
        <f>VLOOKUP(J1322,Ref!L:M,2,0)</f>
        <v>#N/A</v>
      </c>
      <c r="J1322" t="s">
        <v>1464</v>
      </c>
      <c r="K1322" t="s">
        <v>402</v>
      </c>
      <c r="L1322" t="s">
        <v>778</v>
      </c>
      <c r="M1322" t="s">
        <v>34</v>
      </c>
      <c r="N1322" t="s">
        <v>16</v>
      </c>
      <c r="R1322">
        <v>21525</v>
      </c>
      <c r="S1322">
        <v>21525</v>
      </c>
    </row>
    <row r="1323" spans="1:19" x14ac:dyDescent="0.3">
      <c r="A1323">
        <v>2020</v>
      </c>
      <c r="C1323" t="str">
        <f>IF(GETPIVOTDATA("PS % recovery",Sheet4!$B$5,"Parish Name",K1323)&gt;99.949%,"OK","No")</f>
        <v>No</v>
      </c>
      <c r="D1323" t="e">
        <f>VLOOKUP(J1323,'Ref2'!C:E,3,0)</f>
        <v>#N/A</v>
      </c>
      <c r="E1323">
        <v>66</v>
      </c>
      <c r="I1323" t="e">
        <f>VLOOKUP(J1323,Ref!L:M,2,0)</f>
        <v>#N/A</v>
      </c>
      <c r="J1323" t="s">
        <v>1466</v>
      </c>
      <c r="K1323" t="s">
        <v>405</v>
      </c>
      <c r="L1323" t="s">
        <v>778</v>
      </c>
      <c r="M1323" t="s">
        <v>34</v>
      </c>
      <c r="N1323" t="s">
        <v>16</v>
      </c>
      <c r="R1323">
        <v>13436</v>
      </c>
      <c r="S1323">
        <v>10480</v>
      </c>
    </row>
    <row r="1324" spans="1:19" x14ac:dyDescent="0.3">
      <c r="A1324">
        <v>2020</v>
      </c>
      <c r="C1324" t="str">
        <f>IF(GETPIVOTDATA("PS % recovery",Sheet4!$B$5,"Parish Name",K1324)&gt;99.949%,"OK","No")</f>
        <v>OK</v>
      </c>
      <c r="D1324" t="e">
        <f>VLOOKUP(J1324,'Ref2'!C:E,3,0)</f>
        <v>#N/A</v>
      </c>
      <c r="E1324">
        <v>153</v>
      </c>
      <c r="I1324" t="e">
        <f>VLOOKUP(J1324,Ref!L:M,2,0)</f>
        <v>#N/A</v>
      </c>
      <c r="J1324" t="s">
        <v>1468</v>
      </c>
      <c r="K1324" t="s">
        <v>404</v>
      </c>
      <c r="L1324" t="s">
        <v>774</v>
      </c>
      <c r="M1324" t="s">
        <v>34</v>
      </c>
      <c r="N1324" t="s">
        <v>16</v>
      </c>
      <c r="R1324">
        <v>17549</v>
      </c>
      <c r="S1324">
        <v>17549</v>
      </c>
    </row>
    <row r="1325" spans="1:19" x14ac:dyDescent="0.3">
      <c r="A1325">
        <v>2020</v>
      </c>
      <c r="C1325" t="str">
        <f>IF(GETPIVOTDATA("PS % recovery",Sheet4!$B$5,"Parish Name",K1325)&gt;99.949%,"OK","No")</f>
        <v>OK</v>
      </c>
      <c r="D1325" t="e">
        <f>VLOOKUP(J1325,'Ref2'!C:E,3,0)</f>
        <v>#N/A</v>
      </c>
      <c r="E1325">
        <v>153</v>
      </c>
      <c r="I1325" t="e">
        <f>VLOOKUP(J1325,Ref!L:M,2,0)</f>
        <v>#N/A</v>
      </c>
      <c r="J1325" t="s">
        <v>1470</v>
      </c>
      <c r="K1325" t="s">
        <v>406</v>
      </c>
      <c r="L1325" t="s">
        <v>778</v>
      </c>
      <c r="M1325" t="s">
        <v>34</v>
      </c>
      <c r="N1325" t="s">
        <v>16</v>
      </c>
      <c r="R1325">
        <v>20250</v>
      </c>
      <c r="S1325">
        <v>20250</v>
      </c>
    </row>
    <row r="1326" spans="1:19" x14ac:dyDescent="0.3">
      <c r="A1326">
        <v>2020</v>
      </c>
      <c r="C1326" t="str">
        <f>IF(GETPIVOTDATA("PS % recovery",Sheet4!$B$5,"Parish Name",K1326)&gt;99.949%,"OK","No")</f>
        <v>No</v>
      </c>
      <c r="D1326" t="e">
        <f>VLOOKUP(J1326,'Ref2'!C:E,3,0)</f>
        <v>#N/A</v>
      </c>
      <c r="E1326">
        <v>60</v>
      </c>
      <c r="I1326" t="e">
        <f>VLOOKUP(J1326,Ref!L:M,2,0)</f>
        <v>#N/A</v>
      </c>
      <c r="J1326" t="s">
        <v>1472</v>
      </c>
      <c r="K1326" t="s">
        <v>407</v>
      </c>
      <c r="L1326" t="s">
        <v>774</v>
      </c>
      <c r="M1326" t="s">
        <v>34</v>
      </c>
      <c r="N1326" t="s">
        <v>16</v>
      </c>
      <c r="R1326">
        <v>15719</v>
      </c>
      <c r="S1326">
        <v>8500</v>
      </c>
    </row>
    <row r="1327" spans="1:19" x14ac:dyDescent="0.3">
      <c r="A1327">
        <v>2020</v>
      </c>
      <c r="C1327" t="str">
        <f>IF(GETPIVOTDATA("PS % recovery",Sheet4!$B$5,"Parish Name",K1327)&gt;99.949%,"OK","No")</f>
        <v>No</v>
      </c>
      <c r="D1327" t="e">
        <f>VLOOKUP(J1327,'Ref2'!C:E,3,0)</f>
        <v>#N/A</v>
      </c>
      <c r="E1327">
        <v>3</v>
      </c>
      <c r="I1327" t="e">
        <f>VLOOKUP(J1327,Ref!L:M,2,0)</f>
        <v>#N/A</v>
      </c>
      <c r="J1327" t="s">
        <v>1474</v>
      </c>
      <c r="K1327" t="s">
        <v>408</v>
      </c>
      <c r="L1327" t="s">
        <v>774</v>
      </c>
      <c r="M1327" t="s">
        <v>34</v>
      </c>
      <c r="N1327" t="s">
        <v>16</v>
      </c>
      <c r="R1327">
        <v>12717</v>
      </c>
      <c r="S1327">
        <v>500</v>
      </c>
    </row>
    <row r="1328" spans="1:19" x14ac:dyDescent="0.3">
      <c r="A1328">
        <v>2020</v>
      </c>
      <c r="C1328" t="str">
        <f>IF(GETPIVOTDATA("PS % recovery",Sheet4!$B$5,"Parish Name",K1328)&gt;99.949%,"OK","No")</f>
        <v>No</v>
      </c>
      <c r="D1328" t="e">
        <f>VLOOKUP(J1328,'Ref2'!C:E,3,0)</f>
        <v>#N/A</v>
      </c>
      <c r="E1328">
        <v>83</v>
      </c>
      <c r="I1328" t="e">
        <f>VLOOKUP(J1328,Ref!L:M,2,0)</f>
        <v>#N/A</v>
      </c>
      <c r="J1328" t="s">
        <v>1476</v>
      </c>
      <c r="K1328" t="s">
        <v>409</v>
      </c>
      <c r="L1328" t="s">
        <v>774</v>
      </c>
      <c r="M1328" t="s">
        <v>34</v>
      </c>
      <c r="N1328" t="s">
        <v>16</v>
      </c>
      <c r="R1328">
        <v>15488</v>
      </c>
      <c r="S1328">
        <v>15488</v>
      </c>
    </row>
    <row r="1329" spans="1:19" x14ac:dyDescent="0.3">
      <c r="A1329">
        <v>2020</v>
      </c>
      <c r="C1329" t="str">
        <f>IF(GETPIVOTDATA("PS % recovery",Sheet4!$B$5,"Parish Name",K1329)&gt;99.949%,"OK","No")</f>
        <v>No</v>
      </c>
      <c r="D1329" t="e">
        <f>VLOOKUP(J1329,'Ref2'!C:E,3,0)</f>
        <v>#N/A</v>
      </c>
      <c r="E1329">
        <v>47</v>
      </c>
      <c r="I1329" t="e">
        <f>VLOOKUP(J1329,Ref!L:M,2,0)</f>
        <v>#N/A</v>
      </c>
      <c r="J1329" t="s">
        <v>1478</v>
      </c>
      <c r="K1329" t="s">
        <v>411</v>
      </c>
      <c r="L1329" t="s">
        <v>774</v>
      </c>
      <c r="M1329" t="s">
        <v>34</v>
      </c>
      <c r="N1329" t="s">
        <v>16</v>
      </c>
      <c r="R1329">
        <v>26312</v>
      </c>
      <c r="S1329">
        <v>15000</v>
      </c>
    </row>
    <row r="1330" spans="1:19" x14ac:dyDescent="0.3">
      <c r="A1330">
        <v>2020</v>
      </c>
      <c r="C1330" t="str">
        <f>IF(GETPIVOTDATA("PS % recovery",Sheet4!$B$5,"Parish Name",K1330)&gt;99.949%,"OK","No")</f>
        <v>No</v>
      </c>
      <c r="D1330" t="e">
        <f>VLOOKUP(J1330,'Ref2'!C:E,3,0)</f>
        <v>#N/A</v>
      </c>
      <c r="E1330">
        <v>153</v>
      </c>
      <c r="I1330" t="e">
        <f>VLOOKUP(J1330,Ref!L:M,2,0)</f>
        <v>#N/A</v>
      </c>
      <c r="J1330" t="s">
        <v>1480</v>
      </c>
      <c r="K1330" t="s">
        <v>412</v>
      </c>
      <c r="L1330" t="s">
        <v>784</v>
      </c>
      <c r="M1330" t="s">
        <v>34</v>
      </c>
      <c r="N1330" t="s">
        <v>16</v>
      </c>
      <c r="R1330">
        <v>41843</v>
      </c>
      <c r="S1330">
        <v>41843</v>
      </c>
    </row>
    <row r="1331" spans="1:19" x14ac:dyDescent="0.3">
      <c r="A1331">
        <v>2020</v>
      </c>
      <c r="C1331" t="str">
        <f>IF(GETPIVOTDATA("PS % recovery",Sheet4!$B$5,"Parish Name",K1331)&gt;99.949%,"OK","No")</f>
        <v>No</v>
      </c>
      <c r="D1331" t="e">
        <f>VLOOKUP(J1331,'Ref2'!C:E,3,0)</f>
        <v>#N/A</v>
      </c>
      <c r="E1331">
        <v>124</v>
      </c>
      <c r="I1331" t="e">
        <f>VLOOKUP(J1331,Ref!L:M,2,0)</f>
        <v>#N/A</v>
      </c>
      <c r="J1331" t="s">
        <v>1482</v>
      </c>
      <c r="K1331" t="s">
        <v>391</v>
      </c>
      <c r="L1331" t="s">
        <v>772</v>
      </c>
      <c r="M1331" t="s">
        <v>34</v>
      </c>
      <c r="N1331" t="s">
        <v>16</v>
      </c>
      <c r="R1331">
        <v>47604</v>
      </c>
      <c r="S1331">
        <v>47604</v>
      </c>
    </row>
    <row r="1332" spans="1:19" x14ac:dyDescent="0.3">
      <c r="A1332">
        <v>2020</v>
      </c>
      <c r="C1332" t="str">
        <f>IF(GETPIVOTDATA("PS % recovery",Sheet4!$B$5,"Parish Name",K1332)&gt;99.949%,"OK","No")</f>
        <v>No</v>
      </c>
      <c r="D1332" t="e">
        <f>VLOOKUP(J1332,'Ref2'!C:E,3,0)</f>
        <v>#N/A</v>
      </c>
      <c r="E1332">
        <v>128</v>
      </c>
      <c r="I1332" t="e">
        <f>VLOOKUP(J1332,Ref!L:M,2,0)</f>
        <v>#N/A</v>
      </c>
      <c r="J1332" t="s">
        <v>1484</v>
      </c>
      <c r="K1332" t="s">
        <v>403</v>
      </c>
      <c r="L1332" t="s">
        <v>772</v>
      </c>
      <c r="M1332" t="s">
        <v>34</v>
      </c>
      <c r="N1332" t="s">
        <v>16</v>
      </c>
      <c r="R1332">
        <v>29464</v>
      </c>
      <c r="S1332">
        <v>25500</v>
      </c>
    </row>
    <row r="1333" spans="1:19" x14ac:dyDescent="0.3">
      <c r="A1333">
        <v>2020</v>
      </c>
      <c r="C1333" t="str">
        <f>IF(GETPIVOTDATA("PS % recovery",Sheet4!$B$5,"Parish Name",K1333)&gt;99.949%,"OK","No")</f>
        <v>OK</v>
      </c>
      <c r="D1333" t="e">
        <f>VLOOKUP(J1333,'Ref2'!C:E,3,0)</f>
        <v>#N/A</v>
      </c>
      <c r="E1333">
        <v>153</v>
      </c>
      <c r="I1333" t="e">
        <f>VLOOKUP(J1333,Ref!L:M,2,0)</f>
        <v>#N/A</v>
      </c>
      <c r="J1333" t="s">
        <v>1486</v>
      </c>
      <c r="K1333" t="s">
        <v>410</v>
      </c>
      <c r="L1333" t="s">
        <v>772</v>
      </c>
      <c r="M1333" t="s">
        <v>34</v>
      </c>
      <c r="N1333" t="s">
        <v>16</v>
      </c>
      <c r="R1333">
        <v>6616</v>
      </c>
      <c r="S1333">
        <v>6616</v>
      </c>
    </row>
    <row r="1334" spans="1:19" x14ac:dyDescent="0.3">
      <c r="A1334">
        <v>2020</v>
      </c>
      <c r="C1334" t="str">
        <f>IF(GETPIVOTDATA("PS % recovery",Sheet4!$B$5,"Parish Name",K1334)&gt;99.949%,"OK","No")</f>
        <v>OK</v>
      </c>
      <c r="D1334" t="e">
        <f>VLOOKUP(J1334,'Ref2'!C:E,3,0)</f>
        <v>#N/A</v>
      </c>
      <c r="E1334">
        <v>153</v>
      </c>
      <c r="I1334" t="e">
        <f>VLOOKUP(J1334,Ref!L:M,2,0)</f>
        <v>#N/A</v>
      </c>
      <c r="J1334" t="s">
        <v>1488</v>
      </c>
      <c r="K1334" t="s">
        <v>394</v>
      </c>
      <c r="L1334" t="s">
        <v>776</v>
      </c>
      <c r="M1334" t="s">
        <v>34</v>
      </c>
      <c r="N1334" t="s">
        <v>16</v>
      </c>
      <c r="R1334">
        <v>55715</v>
      </c>
      <c r="S1334">
        <v>55715</v>
      </c>
    </row>
    <row r="1335" spans="1:19" x14ac:dyDescent="0.3">
      <c r="A1335">
        <v>2021</v>
      </c>
      <c r="C1335" t="str">
        <f>IF(GETPIVOTDATA("PS % recovery",Sheet4!$B$5,"Parish Name",K1335)&gt;99.949%,"OK","No")</f>
        <v>OK</v>
      </c>
      <c r="D1335" t="e">
        <f>VLOOKUP(J1335,'Ref2'!C:E,3,0)</f>
        <v>#N/A</v>
      </c>
      <c r="E1335">
        <v>153</v>
      </c>
      <c r="I1335" t="e">
        <f>VLOOKUP(J1335,Ref!L:M,2,0)</f>
        <v>#N/A</v>
      </c>
      <c r="J1335" t="s">
        <v>859</v>
      </c>
      <c r="K1335" t="s">
        <v>60</v>
      </c>
      <c r="L1335" t="s">
        <v>419</v>
      </c>
      <c r="M1335" t="s">
        <v>17</v>
      </c>
      <c r="N1335" t="s">
        <v>14</v>
      </c>
      <c r="R1335">
        <v>11126</v>
      </c>
      <c r="S1335">
        <v>11126</v>
      </c>
    </row>
    <row r="1336" spans="1:19" x14ac:dyDescent="0.3">
      <c r="A1336">
        <v>2021</v>
      </c>
      <c r="C1336" t="str">
        <f>IF(GETPIVOTDATA("PS % recovery",Sheet4!$B$5,"Parish Name",K1336)&gt;99.949%,"OK","No")</f>
        <v>OK</v>
      </c>
      <c r="D1336" t="e">
        <f>VLOOKUP(J1336,'Ref2'!C:E,3,0)</f>
        <v>#N/A</v>
      </c>
      <c r="E1336">
        <v>153</v>
      </c>
      <c r="I1336" t="e">
        <f>VLOOKUP(J1336,Ref!L:M,2,0)</f>
        <v>#N/A</v>
      </c>
      <c r="J1336" t="s">
        <v>861</v>
      </c>
      <c r="K1336" t="s">
        <v>67</v>
      </c>
      <c r="L1336" t="s">
        <v>419</v>
      </c>
      <c r="M1336" t="s">
        <v>17</v>
      </c>
      <c r="N1336" t="s">
        <v>14</v>
      </c>
      <c r="R1336">
        <v>88395</v>
      </c>
      <c r="S1336">
        <v>88395</v>
      </c>
    </row>
    <row r="1337" spans="1:19" x14ac:dyDescent="0.3">
      <c r="A1337">
        <v>2021</v>
      </c>
      <c r="C1337" t="str">
        <f>IF(GETPIVOTDATA("PS % recovery",Sheet4!$B$5,"Parish Name",K1337)&gt;99.949%,"OK","No")</f>
        <v>OK</v>
      </c>
      <c r="D1337" t="e">
        <f>VLOOKUP(J1337,'Ref2'!C:E,3,0)</f>
        <v>#N/A</v>
      </c>
      <c r="E1337">
        <v>153</v>
      </c>
      <c r="I1337" t="e">
        <f>VLOOKUP(J1337,Ref!L:M,2,0)</f>
        <v>#N/A</v>
      </c>
      <c r="J1337" t="s">
        <v>791</v>
      </c>
      <c r="K1337" t="s">
        <v>61</v>
      </c>
      <c r="L1337" t="s">
        <v>415</v>
      </c>
      <c r="M1337" t="s">
        <v>17</v>
      </c>
      <c r="N1337" t="s">
        <v>14</v>
      </c>
      <c r="R1337">
        <v>132053</v>
      </c>
      <c r="S1337">
        <v>132053</v>
      </c>
    </row>
    <row r="1338" spans="1:19" x14ac:dyDescent="0.3">
      <c r="A1338">
        <v>2021</v>
      </c>
      <c r="C1338" t="str">
        <f>IF(GETPIVOTDATA("PS % recovery",Sheet4!$B$5,"Parish Name",K1338)&gt;99.949%,"OK","No")</f>
        <v>OK</v>
      </c>
      <c r="D1338" t="e">
        <f>VLOOKUP(J1338,'Ref2'!C:E,3,0)</f>
        <v>#N/A</v>
      </c>
      <c r="E1338">
        <v>328</v>
      </c>
      <c r="I1338" t="e">
        <f>VLOOKUP(J1338,Ref!L:M,2,0)</f>
        <v>#N/A</v>
      </c>
      <c r="J1338" t="s">
        <v>864</v>
      </c>
      <c r="K1338" t="s">
        <v>62</v>
      </c>
      <c r="L1338" t="s">
        <v>415</v>
      </c>
      <c r="M1338" t="s">
        <v>17</v>
      </c>
      <c r="N1338" t="s">
        <v>14</v>
      </c>
      <c r="R1338">
        <v>22217</v>
      </c>
      <c r="S1338">
        <v>22217</v>
      </c>
    </row>
    <row r="1339" spans="1:19" x14ac:dyDescent="0.3">
      <c r="A1339">
        <v>2021</v>
      </c>
      <c r="C1339" t="str">
        <f>IF(GETPIVOTDATA("PS % recovery",Sheet4!$B$5,"Parish Name",K1339)&gt;99.949%,"OK","No")</f>
        <v>OK</v>
      </c>
      <c r="D1339" t="e">
        <f>VLOOKUP(J1339,'Ref2'!C:E,3,0)</f>
        <v>#N/A</v>
      </c>
      <c r="E1339">
        <v>153</v>
      </c>
      <c r="I1339" t="e">
        <f>VLOOKUP(J1339,Ref!L:M,2,0)</f>
        <v>#N/A</v>
      </c>
      <c r="J1339" t="s">
        <v>866</v>
      </c>
      <c r="K1339" t="s">
        <v>63</v>
      </c>
      <c r="L1339" t="s">
        <v>415</v>
      </c>
      <c r="M1339" t="s">
        <v>17</v>
      </c>
      <c r="N1339" t="s">
        <v>14</v>
      </c>
      <c r="R1339">
        <v>38626</v>
      </c>
      <c r="S1339">
        <v>38626</v>
      </c>
    </row>
    <row r="1340" spans="1:19" x14ac:dyDescent="0.3">
      <c r="A1340">
        <v>2021</v>
      </c>
      <c r="C1340" t="str">
        <f>IF(GETPIVOTDATA("PS % recovery",Sheet4!$B$5,"Parish Name",K1340)&gt;99.949%,"OK","No")</f>
        <v>OK</v>
      </c>
      <c r="D1340" t="e">
        <f>VLOOKUP(J1340,'Ref2'!C:E,3,0)</f>
        <v>#N/A</v>
      </c>
      <c r="E1340">
        <v>153</v>
      </c>
      <c r="I1340" t="e">
        <f>VLOOKUP(J1340,Ref!L:M,2,0)</f>
        <v>#N/A</v>
      </c>
      <c r="J1340" t="s">
        <v>868</v>
      </c>
      <c r="K1340" t="s">
        <v>64</v>
      </c>
      <c r="L1340" t="s">
        <v>415</v>
      </c>
      <c r="M1340" t="s">
        <v>17</v>
      </c>
      <c r="N1340" t="s">
        <v>14</v>
      </c>
      <c r="R1340">
        <v>7251</v>
      </c>
      <c r="S1340">
        <v>7251</v>
      </c>
    </row>
    <row r="1341" spans="1:19" x14ac:dyDescent="0.3">
      <c r="A1341">
        <v>2021</v>
      </c>
      <c r="C1341" t="str">
        <f>IF(GETPIVOTDATA("PS % recovery",Sheet4!$B$5,"Parish Name",K1341)&gt;99.949%,"OK","No")</f>
        <v>OK</v>
      </c>
      <c r="D1341" t="e">
        <f>VLOOKUP(J1341,'Ref2'!C:E,3,0)</f>
        <v>#N/A</v>
      </c>
      <c r="E1341">
        <v>153</v>
      </c>
      <c r="I1341" t="e">
        <f>VLOOKUP(J1341,Ref!L:M,2,0)</f>
        <v>#N/A</v>
      </c>
      <c r="J1341" t="s">
        <v>793</v>
      </c>
      <c r="K1341" t="s">
        <v>66</v>
      </c>
      <c r="L1341" t="s">
        <v>415</v>
      </c>
      <c r="M1341" t="s">
        <v>17</v>
      </c>
      <c r="N1341" t="s">
        <v>14</v>
      </c>
      <c r="R1341">
        <v>47497</v>
      </c>
      <c r="S1341">
        <v>47497</v>
      </c>
    </row>
    <row r="1342" spans="1:19" x14ac:dyDescent="0.3">
      <c r="A1342">
        <v>2021</v>
      </c>
      <c r="C1342" t="str">
        <f>IF(GETPIVOTDATA("PS % recovery",Sheet4!$B$5,"Parish Name",K1342)&gt;99.949%,"OK","No")</f>
        <v>OK</v>
      </c>
      <c r="D1342" t="e">
        <f>VLOOKUP(J1342,'Ref2'!C:E,3,0)</f>
        <v>#N/A</v>
      </c>
      <c r="E1342">
        <v>153</v>
      </c>
      <c r="I1342" t="e">
        <f>VLOOKUP(J1342,Ref!L:M,2,0)</f>
        <v>#N/A</v>
      </c>
      <c r="J1342" t="s">
        <v>871</v>
      </c>
      <c r="K1342" t="s">
        <v>65</v>
      </c>
      <c r="L1342" t="s">
        <v>417</v>
      </c>
      <c r="M1342" t="s">
        <v>17</v>
      </c>
      <c r="N1342" t="s">
        <v>14</v>
      </c>
      <c r="R1342">
        <v>54559</v>
      </c>
      <c r="S1342">
        <v>54559</v>
      </c>
    </row>
    <row r="1343" spans="1:19" x14ac:dyDescent="0.3">
      <c r="A1343">
        <v>2021</v>
      </c>
      <c r="C1343" t="str">
        <f>IF(GETPIVOTDATA("PS % recovery",Sheet4!$B$5,"Parish Name",K1343)&gt;99.949%,"OK","No")</f>
        <v>No</v>
      </c>
      <c r="D1343" t="e">
        <f>VLOOKUP(J1343,'Ref2'!C:E,3,0)</f>
        <v>#N/A</v>
      </c>
      <c r="E1343">
        <v>153</v>
      </c>
      <c r="I1343" t="e">
        <f>VLOOKUP(J1343,Ref!L:M,2,0)</f>
        <v>#N/A</v>
      </c>
      <c r="J1343" t="s">
        <v>873</v>
      </c>
      <c r="K1343" t="s">
        <v>68</v>
      </c>
      <c r="L1343" t="s">
        <v>421</v>
      </c>
      <c r="M1343" t="s">
        <v>17</v>
      </c>
      <c r="N1343" t="s">
        <v>14</v>
      </c>
      <c r="R1343">
        <v>163488</v>
      </c>
      <c r="S1343">
        <v>163488</v>
      </c>
    </row>
    <row r="1344" spans="1:19" x14ac:dyDescent="0.3">
      <c r="A1344">
        <v>2021</v>
      </c>
      <c r="C1344" t="str">
        <f>IF(GETPIVOTDATA("PS % recovery",Sheet4!$B$5,"Parish Name",K1344)&gt;99.949%,"OK","No")</f>
        <v>No</v>
      </c>
      <c r="D1344" t="e">
        <f>VLOOKUP(J1344,'Ref2'!C:E,3,0)</f>
        <v>#N/A</v>
      </c>
      <c r="E1344">
        <v>106</v>
      </c>
      <c r="I1344" t="e">
        <f>VLOOKUP(J1344,Ref!L:M,2,0)</f>
        <v>#N/A</v>
      </c>
      <c r="J1344" t="s">
        <v>875</v>
      </c>
      <c r="K1344" t="s">
        <v>69</v>
      </c>
      <c r="L1344" t="s">
        <v>417</v>
      </c>
      <c r="M1344" t="s">
        <v>17</v>
      </c>
      <c r="N1344" t="s">
        <v>14</v>
      </c>
      <c r="R1344">
        <v>33521</v>
      </c>
      <c r="S1344">
        <v>31150</v>
      </c>
    </row>
    <row r="1345" spans="1:19" x14ac:dyDescent="0.3">
      <c r="A1345">
        <v>2021</v>
      </c>
      <c r="C1345" t="str">
        <f>IF(GETPIVOTDATA("PS % recovery",Sheet4!$B$5,"Parish Name",K1345)&gt;99.949%,"OK","No")</f>
        <v>OK</v>
      </c>
      <c r="D1345" t="e">
        <f>VLOOKUP(J1345,'Ref2'!C:E,3,0)</f>
        <v>#N/A</v>
      </c>
      <c r="E1345">
        <v>153</v>
      </c>
      <c r="I1345" t="e">
        <f>VLOOKUP(J1345,Ref!L:M,2,0)</f>
        <v>#N/A</v>
      </c>
      <c r="J1345" t="s">
        <v>877</v>
      </c>
      <c r="K1345" t="s">
        <v>71</v>
      </c>
      <c r="L1345" t="s">
        <v>433</v>
      </c>
      <c r="M1345" t="s">
        <v>20</v>
      </c>
      <c r="N1345" t="s">
        <v>14</v>
      </c>
      <c r="R1345">
        <v>5460</v>
      </c>
      <c r="S1345">
        <v>5460</v>
      </c>
    </row>
    <row r="1346" spans="1:19" x14ac:dyDescent="0.3">
      <c r="A1346">
        <v>2021</v>
      </c>
      <c r="C1346" t="str">
        <f>IF(GETPIVOTDATA("PS % recovery",Sheet4!$B$5,"Parish Name",K1346)&gt;99.949%,"OK","No")</f>
        <v>No</v>
      </c>
      <c r="D1346" t="e">
        <f>VLOOKUP(J1346,'Ref2'!C:E,3,0)</f>
        <v>#N/A</v>
      </c>
      <c r="E1346">
        <v>16</v>
      </c>
      <c r="I1346" t="e">
        <f>VLOOKUP(J1346,Ref!L:M,2,0)</f>
        <v>#N/A</v>
      </c>
      <c r="J1346" t="s">
        <v>879</v>
      </c>
      <c r="K1346" t="s">
        <v>79</v>
      </c>
      <c r="L1346" t="s">
        <v>433</v>
      </c>
      <c r="M1346" t="s">
        <v>20</v>
      </c>
      <c r="N1346" t="s">
        <v>14</v>
      </c>
      <c r="R1346">
        <v>8204</v>
      </c>
      <c r="S1346">
        <v>2400</v>
      </c>
    </row>
    <row r="1347" spans="1:19" x14ac:dyDescent="0.3">
      <c r="A1347">
        <v>2021</v>
      </c>
      <c r="C1347" t="str">
        <f>IF(GETPIVOTDATA("PS % recovery",Sheet4!$B$5,"Parish Name",K1347)&gt;99.949%,"OK","No")</f>
        <v>No</v>
      </c>
      <c r="D1347" t="e">
        <f>VLOOKUP(J1347,'Ref2'!C:E,3,0)</f>
        <v>#N/A</v>
      </c>
      <c r="E1347">
        <v>104</v>
      </c>
      <c r="I1347" t="e">
        <f>VLOOKUP(J1347,Ref!L:M,2,0)</f>
        <v>#N/A</v>
      </c>
      <c r="J1347" t="s">
        <v>881</v>
      </c>
      <c r="K1347" t="s">
        <v>72</v>
      </c>
      <c r="L1347" t="s">
        <v>423</v>
      </c>
      <c r="M1347" t="s">
        <v>20</v>
      </c>
      <c r="N1347" t="s">
        <v>14</v>
      </c>
      <c r="R1347">
        <v>284912</v>
      </c>
      <c r="S1347">
        <v>225000</v>
      </c>
    </row>
    <row r="1348" spans="1:19" x14ac:dyDescent="0.3">
      <c r="A1348">
        <v>2021</v>
      </c>
      <c r="C1348" t="str">
        <f>IF(GETPIVOTDATA("PS % recovery",Sheet4!$B$5,"Parish Name",K1348)&gt;99.949%,"OK","No")</f>
        <v>No</v>
      </c>
      <c r="D1348" t="e">
        <f>VLOOKUP(J1348,'Ref2'!C:E,3,0)</f>
        <v>#N/A</v>
      </c>
      <c r="E1348">
        <v>56</v>
      </c>
      <c r="I1348" t="str">
        <f>VLOOKUP(J1348,Ref!L:M,2,0)</f>
        <v>Yes</v>
      </c>
      <c r="J1348" t="s">
        <v>891</v>
      </c>
      <c r="K1348" t="s">
        <v>73</v>
      </c>
      <c r="L1348" t="s">
        <v>425</v>
      </c>
      <c r="M1348" t="s">
        <v>20</v>
      </c>
      <c r="N1348" t="s">
        <v>14</v>
      </c>
      <c r="R1348">
        <v>4766</v>
      </c>
      <c r="S1348">
        <v>2000</v>
      </c>
    </row>
    <row r="1349" spans="1:19" x14ac:dyDescent="0.3">
      <c r="A1349">
        <v>2021</v>
      </c>
      <c r="C1349" t="str">
        <f>IF(GETPIVOTDATA("PS % recovery",Sheet4!$B$5,"Parish Name",K1349)&gt;99.949%,"OK","No")</f>
        <v>OK</v>
      </c>
      <c r="D1349" t="e">
        <f>VLOOKUP(J1349,'Ref2'!C:E,3,0)</f>
        <v>#N/A</v>
      </c>
      <c r="E1349">
        <v>153</v>
      </c>
      <c r="I1349" t="e">
        <f>VLOOKUP(J1349,Ref!L:M,2,0)</f>
        <v>#N/A</v>
      </c>
      <c r="J1349" t="s">
        <v>893</v>
      </c>
      <c r="K1349" t="s">
        <v>75</v>
      </c>
      <c r="L1349" t="s">
        <v>425</v>
      </c>
      <c r="M1349" t="s">
        <v>20</v>
      </c>
      <c r="N1349" t="s">
        <v>14</v>
      </c>
      <c r="R1349">
        <v>41982</v>
      </c>
      <c r="S1349">
        <v>41982</v>
      </c>
    </row>
    <row r="1350" spans="1:19" x14ac:dyDescent="0.3">
      <c r="A1350">
        <v>2021</v>
      </c>
      <c r="C1350" t="str">
        <f>IF(GETPIVOTDATA("PS % recovery",Sheet4!$B$5,"Parish Name",K1350)&gt;99.949%,"OK","No")</f>
        <v>No</v>
      </c>
      <c r="D1350" t="e">
        <f>VLOOKUP(J1350,'Ref2'!C:E,3,0)</f>
        <v>#N/A</v>
      </c>
      <c r="E1350">
        <v>57</v>
      </c>
      <c r="I1350" t="e">
        <f>VLOOKUP(J1350,Ref!L:M,2,0)</f>
        <v>#N/A</v>
      </c>
      <c r="J1350" t="s">
        <v>818</v>
      </c>
      <c r="K1350" t="s">
        <v>76</v>
      </c>
      <c r="L1350" t="s">
        <v>427</v>
      </c>
      <c r="M1350" t="s">
        <v>20</v>
      </c>
      <c r="N1350" t="s">
        <v>14</v>
      </c>
      <c r="R1350">
        <v>19212</v>
      </c>
      <c r="S1350">
        <v>9900</v>
      </c>
    </row>
    <row r="1351" spans="1:19" x14ac:dyDescent="0.3">
      <c r="A1351">
        <v>2021</v>
      </c>
      <c r="C1351" t="str">
        <f>IF(GETPIVOTDATA("PS % recovery",Sheet4!$B$5,"Parish Name",K1351)&gt;99.949%,"OK","No")</f>
        <v>No</v>
      </c>
      <c r="D1351" t="e">
        <f>VLOOKUP(J1351,'Ref2'!C:E,3,0)</f>
        <v>#N/A</v>
      </c>
      <c r="E1351">
        <v>51</v>
      </c>
      <c r="I1351" t="e">
        <f>VLOOKUP(J1351,Ref!L:M,2,0)</f>
        <v>#N/A</v>
      </c>
      <c r="J1351" t="s">
        <v>822</v>
      </c>
      <c r="K1351" t="s">
        <v>81</v>
      </c>
      <c r="L1351" t="s">
        <v>427</v>
      </c>
      <c r="M1351" t="s">
        <v>20</v>
      </c>
      <c r="N1351" t="s">
        <v>14</v>
      </c>
      <c r="R1351">
        <v>19644</v>
      </c>
      <c r="S1351">
        <v>19644</v>
      </c>
    </row>
    <row r="1352" spans="1:19" x14ac:dyDescent="0.3">
      <c r="A1352">
        <v>2021</v>
      </c>
      <c r="C1352" t="str">
        <f>IF(GETPIVOTDATA("PS % recovery",Sheet4!$B$5,"Parish Name",K1352)&gt;99.949%,"OK","No")</f>
        <v>OK</v>
      </c>
      <c r="D1352" t="e">
        <f>VLOOKUP(J1352,'Ref2'!C:E,3,0)</f>
        <v>#N/A</v>
      </c>
      <c r="E1352">
        <v>153</v>
      </c>
      <c r="I1352" t="e">
        <f>VLOOKUP(J1352,Ref!L:M,2,0)</f>
        <v>#N/A</v>
      </c>
      <c r="J1352" t="s">
        <v>819</v>
      </c>
      <c r="K1352" t="s">
        <v>78</v>
      </c>
      <c r="L1352" t="s">
        <v>427</v>
      </c>
      <c r="M1352" t="s">
        <v>20</v>
      </c>
      <c r="N1352" t="s">
        <v>14</v>
      </c>
      <c r="R1352">
        <v>17542</v>
      </c>
      <c r="S1352">
        <v>17542</v>
      </c>
    </row>
    <row r="1353" spans="1:19" x14ac:dyDescent="0.3">
      <c r="A1353">
        <v>2021</v>
      </c>
      <c r="C1353" t="str">
        <f>IF(GETPIVOTDATA("PS % recovery",Sheet4!$B$5,"Parish Name",K1353)&gt;99.949%,"OK","No")</f>
        <v>No</v>
      </c>
      <c r="D1353" t="e">
        <f>VLOOKUP(J1353,'Ref2'!C:E,3,0)</f>
        <v>#N/A</v>
      </c>
      <c r="E1353">
        <v>10</v>
      </c>
      <c r="I1353" t="e">
        <f>VLOOKUP(J1353,Ref!L:M,2,0)</f>
        <v>#N/A</v>
      </c>
      <c r="J1353" t="s">
        <v>898</v>
      </c>
      <c r="K1353" t="s">
        <v>82</v>
      </c>
      <c r="L1353" t="s">
        <v>429</v>
      </c>
      <c r="M1353" t="s">
        <v>20</v>
      </c>
      <c r="N1353" t="s">
        <v>14</v>
      </c>
      <c r="R1353">
        <v>48688</v>
      </c>
      <c r="S1353">
        <v>0</v>
      </c>
    </row>
    <row r="1354" spans="1:19" x14ac:dyDescent="0.3">
      <c r="A1354">
        <v>2021</v>
      </c>
      <c r="C1354" t="str">
        <f>IF(GETPIVOTDATA("PS % recovery",Sheet4!$B$5,"Parish Name",K1354)&gt;99.949%,"OK","No")</f>
        <v>OK</v>
      </c>
      <c r="D1354" t="e">
        <f>VLOOKUP(J1354,'Ref2'!C:E,3,0)</f>
        <v>#N/A</v>
      </c>
      <c r="E1354">
        <v>153</v>
      </c>
      <c r="I1354" t="str">
        <f>VLOOKUP(J1354,Ref!L:M,2,0)</f>
        <v>Yes</v>
      </c>
      <c r="J1354" t="s">
        <v>900</v>
      </c>
      <c r="K1354" t="s">
        <v>77</v>
      </c>
      <c r="L1354" t="s">
        <v>429</v>
      </c>
      <c r="M1354" t="s">
        <v>20</v>
      </c>
      <c r="N1354" t="s">
        <v>14</v>
      </c>
      <c r="R1354">
        <v>84212</v>
      </c>
      <c r="S1354">
        <v>84212</v>
      </c>
    </row>
    <row r="1355" spans="1:19" x14ac:dyDescent="0.3">
      <c r="A1355">
        <v>2021</v>
      </c>
      <c r="C1355" t="str">
        <f>IF(GETPIVOTDATA("PS % recovery",Sheet4!$B$5,"Parish Name",K1355)&gt;99.949%,"OK","No")</f>
        <v>OK</v>
      </c>
      <c r="D1355" t="e">
        <f>VLOOKUP(J1355,'Ref2'!C:E,3,0)</f>
        <v>#N/A</v>
      </c>
      <c r="E1355">
        <v>153</v>
      </c>
      <c r="I1355" t="e">
        <f>VLOOKUP(J1355,Ref!L:M,2,0)</f>
        <v>#N/A</v>
      </c>
      <c r="J1355" t="s">
        <v>902</v>
      </c>
      <c r="K1355" t="s">
        <v>92</v>
      </c>
      <c r="L1355" t="s">
        <v>429</v>
      </c>
      <c r="M1355" t="s">
        <v>20</v>
      </c>
      <c r="N1355" t="s">
        <v>14</v>
      </c>
      <c r="R1355">
        <v>14482</v>
      </c>
      <c r="S1355">
        <v>14482</v>
      </c>
    </row>
    <row r="1356" spans="1:19" x14ac:dyDescent="0.3">
      <c r="A1356">
        <v>2021</v>
      </c>
      <c r="C1356" t="str">
        <f>IF(GETPIVOTDATA("PS % recovery",Sheet4!$B$5,"Parish Name",K1356)&gt;99.949%,"OK","No")</f>
        <v>OK</v>
      </c>
      <c r="D1356" t="e">
        <f>VLOOKUP(J1356,'Ref2'!C:E,3,0)</f>
        <v>#N/A</v>
      </c>
      <c r="E1356">
        <v>153</v>
      </c>
      <c r="I1356" t="e">
        <f>VLOOKUP(J1356,Ref!L:M,2,0)</f>
        <v>#N/A</v>
      </c>
      <c r="J1356" t="s">
        <v>821</v>
      </c>
      <c r="K1356" t="s">
        <v>80</v>
      </c>
      <c r="L1356" t="s">
        <v>431</v>
      </c>
      <c r="M1356" t="s">
        <v>20</v>
      </c>
      <c r="N1356" t="s">
        <v>14</v>
      </c>
      <c r="R1356">
        <v>58893</v>
      </c>
      <c r="S1356">
        <v>58893</v>
      </c>
    </row>
    <row r="1357" spans="1:19" x14ac:dyDescent="0.3">
      <c r="A1357">
        <v>2021</v>
      </c>
      <c r="C1357" t="str">
        <f>IF(GETPIVOTDATA("PS % recovery",Sheet4!$B$5,"Parish Name",K1357)&gt;99.949%,"OK","No")</f>
        <v>OK</v>
      </c>
      <c r="D1357" t="e">
        <f>VLOOKUP(J1357,'Ref2'!C:E,3,0)</f>
        <v>#N/A</v>
      </c>
      <c r="E1357">
        <v>153</v>
      </c>
      <c r="I1357" t="e">
        <f>VLOOKUP(J1357,Ref!L:M,2,0)</f>
        <v>#N/A</v>
      </c>
      <c r="J1357" t="s">
        <v>905</v>
      </c>
      <c r="K1357" t="s">
        <v>83</v>
      </c>
      <c r="L1357" t="s">
        <v>425</v>
      </c>
      <c r="M1357" t="s">
        <v>20</v>
      </c>
      <c r="N1357" t="s">
        <v>14</v>
      </c>
      <c r="R1357">
        <v>25626</v>
      </c>
      <c r="S1357">
        <v>25626</v>
      </c>
    </row>
    <row r="1358" spans="1:19" x14ac:dyDescent="0.3">
      <c r="A1358">
        <v>2021</v>
      </c>
      <c r="C1358" t="str">
        <f>IF(GETPIVOTDATA("PS % recovery",Sheet4!$B$5,"Parish Name",K1358)&gt;99.949%,"OK","No")</f>
        <v>OK</v>
      </c>
      <c r="D1358" t="e">
        <f>VLOOKUP(J1358,'Ref2'!C:E,3,0)</f>
        <v>#N/A</v>
      </c>
      <c r="E1358">
        <v>330</v>
      </c>
      <c r="I1358" t="e">
        <f>VLOOKUP(J1358,Ref!L:M,2,0)</f>
        <v>#N/A</v>
      </c>
      <c r="J1358" t="s">
        <v>907</v>
      </c>
      <c r="K1358" t="s">
        <v>84</v>
      </c>
      <c r="L1358" t="s">
        <v>435</v>
      </c>
      <c r="M1358" t="s">
        <v>20</v>
      </c>
      <c r="N1358" t="s">
        <v>14</v>
      </c>
      <c r="R1358">
        <v>1619</v>
      </c>
      <c r="S1358">
        <v>1619</v>
      </c>
    </row>
    <row r="1359" spans="1:19" x14ac:dyDescent="0.3">
      <c r="A1359">
        <v>2021</v>
      </c>
      <c r="C1359" t="str">
        <f>IF(GETPIVOTDATA("PS % recovery",Sheet4!$B$5,"Parish Name",K1359)&gt;99.949%,"OK","No")</f>
        <v>OK</v>
      </c>
      <c r="D1359" t="e">
        <f>VLOOKUP(J1359,'Ref2'!C:E,3,0)</f>
        <v>#N/A</v>
      </c>
      <c r="E1359">
        <v>153</v>
      </c>
      <c r="I1359" t="e">
        <f>VLOOKUP(J1359,Ref!L:M,2,0)</f>
        <v>#N/A</v>
      </c>
      <c r="J1359" t="s">
        <v>909</v>
      </c>
      <c r="K1359" t="s">
        <v>86</v>
      </c>
      <c r="L1359" t="s">
        <v>433</v>
      </c>
      <c r="M1359" t="s">
        <v>20</v>
      </c>
      <c r="N1359" t="s">
        <v>14</v>
      </c>
      <c r="R1359">
        <v>40837</v>
      </c>
      <c r="S1359">
        <v>40837</v>
      </c>
    </row>
    <row r="1360" spans="1:19" x14ac:dyDescent="0.3">
      <c r="A1360">
        <v>2021</v>
      </c>
      <c r="C1360" t="str">
        <f>IF(GETPIVOTDATA("PS % recovery",Sheet4!$B$5,"Parish Name",K1360)&gt;99.949%,"OK","No")</f>
        <v>OK</v>
      </c>
      <c r="D1360" t="e">
        <f>VLOOKUP(J1360,'Ref2'!C:E,3,0)</f>
        <v>#N/A</v>
      </c>
      <c r="E1360">
        <v>153</v>
      </c>
      <c r="I1360" t="e">
        <f>VLOOKUP(J1360,Ref!L:M,2,0)</f>
        <v>#N/A</v>
      </c>
      <c r="J1360" t="s">
        <v>911</v>
      </c>
      <c r="K1360" t="s">
        <v>89</v>
      </c>
      <c r="L1360" t="s">
        <v>423</v>
      </c>
      <c r="M1360" t="s">
        <v>20</v>
      </c>
      <c r="N1360" t="s">
        <v>14</v>
      </c>
      <c r="R1360">
        <v>18726</v>
      </c>
      <c r="S1360">
        <v>18726</v>
      </c>
    </row>
    <row r="1361" spans="1:19" x14ac:dyDescent="0.3">
      <c r="A1361">
        <v>2021</v>
      </c>
      <c r="C1361" t="str">
        <f>IF(GETPIVOTDATA("PS % recovery",Sheet4!$B$5,"Parish Name",K1361)&gt;99.949%,"OK","No")</f>
        <v>OK</v>
      </c>
      <c r="D1361" t="e">
        <f>VLOOKUP(J1361,'Ref2'!C:E,3,0)</f>
        <v>#N/A</v>
      </c>
      <c r="E1361">
        <v>323</v>
      </c>
      <c r="I1361" t="e">
        <f>VLOOKUP(J1361,Ref!L:M,2,0)</f>
        <v>#N/A</v>
      </c>
      <c r="J1361" t="s">
        <v>913</v>
      </c>
      <c r="K1361" t="s">
        <v>90</v>
      </c>
      <c r="L1361" t="s">
        <v>435</v>
      </c>
      <c r="M1361" t="s">
        <v>20</v>
      </c>
      <c r="N1361" t="s">
        <v>14</v>
      </c>
      <c r="R1361">
        <v>49255</v>
      </c>
      <c r="S1361">
        <v>49255</v>
      </c>
    </row>
    <row r="1362" spans="1:19" x14ac:dyDescent="0.3">
      <c r="A1362">
        <v>2021</v>
      </c>
      <c r="C1362" t="str">
        <f>IF(GETPIVOTDATA("PS % recovery",Sheet4!$B$5,"Parish Name",K1362)&gt;99.949%,"OK","No")</f>
        <v>OK</v>
      </c>
      <c r="D1362" t="e">
        <f>VLOOKUP(J1362,'Ref2'!C:E,3,0)</f>
        <v>#N/A</v>
      </c>
      <c r="E1362">
        <v>329</v>
      </c>
      <c r="I1362" t="str">
        <f>VLOOKUP(J1362,Ref!L:M,2,0)</f>
        <v>Yes</v>
      </c>
      <c r="J1362" t="s">
        <v>915</v>
      </c>
      <c r="K1362" t="s">
        <v>91</v>
      </c>
      <c r="L1362" t="s">
        <v>437</v>
      </c>
      <c r="M1362" t="s">
        <v>20</v>
      </c>
      <c r="N1362" t="s">
        <v>14</v>
      </c>
      <c r="R1362">
        <v>33674</v>
      </c>
      <c r="S1362">
        <v>33674</v>
      </c>
    </row>
    <row r="1363" spans="1:19" x14ac:dyDescent="0.3">
      <c r="A1363">
        <v>2021</v>
      </c>
      <c r="C1363" t="str">
        <f>IF(GETPIVOTDATA("PS % recovery",Sheet4!$B$5,"Parish Name",K1363)&gt;99.949%,"OK","No")</f>
        <v>OK</v>
      </c>
      <c r="D1363" t="e">
        <f>VLOOKUP(J1363,'Ref2'!C:E,3,0)</f>
        <v>#N/A</v>
      </c>
      <c r="E1363">
        <v>153</v>
      </c>
      <c r="I1363" t="e">
        <f>VLOOKUP(J1363,Ref!L:M,2,0)</f>
        <v>#N/A</v>
      </c>
      <c r="J1363" t="s">
        <v>917</v>
      </c>
      <c r="K1363" t="s">
        <v>94</v>
      </c>
      <c r="L1363" t="s">
        <v>453</v>
      </c>
      <c r="M1363" t="s">
        <v>23</v>
      </c>
      <c r="N1363" t="s">
        <v>14</v>
      </c>
      <c r="R1363">
        <v>48870</v>
      </c>
      <c r="S1363">
        <v>48870</v>
      </c>
    </row>
    <row r="1364" spans="1:19" x14ac:dyDescent="0.3">
      <c r="A1364">
        <v>2021</v>
      </c>
      <c r="C1364" t="str">
        <f>IF(GETPIVOTDATA("PS % recovery",Sheet4!$B$5,"Parish Name",K1364)&gt;99.949%,"OK","No")</f>
        <v>OK</v>
      </c>
      <c r="D1364" t="str">
        <f>VLOOKUP(J1364,'Ref2'!C:E,3,0)</f>
        <v>LLF</v>
      </c>
      <c r="E1364">
        <v>153</v>
      </c>
      <c r="I1364" t="str">
        <f>VLOOKUP(J1364,Ref!L:M,2,0)</f>
        <v>Yes</v>
      </c>
      <c r="J1364" t="s">
        <v>919</v>
      </c>
      <c r="K1364" t="s">
        <v>96</v>
      </c>
      <c r="L1364" t="s">
        <v>441</v>
      </c>
      <c r="M1364" t="s">
        <v>23</v>
      </c>
      <c r="N1364" t="s">
        <v>14</v>
      </c>
      <c r="R1364">
        <v>199047</v>
      </c>
      <c r="S1364">
        <v>199047</v>
      </c>
    </row>
    <row r="1365" spans="1:19" x14ac:dyDescent="0.3">
      <c r="A1365">
        <v>2021</v>
      </c>
      <c r="C1365" t="str">
        <f>IF(GETPIVOTDATA("PS % recovery",Sheet4!$B$5,"Parish Name",K1365)&gt;99.949%,"OK","No")</f>
        <v>OK</v>
      </c>
      <c r="D1365" t="str">
        <f>VLOOKUP(J1365,'Ref2'!C:E,3,0)</f>
        <v>LLF</v>
      </c>
      <c r="E1365">
        <v>153</v>
      </c>
      <c r="I1365" t="str">
        <f>VLOOKUP(J1365,Ref!L:M,2,0)</f>
        <v>Yes</v>
      </c>
      <c r="J1365" t="s">
        <v>921</v>
      </c>
      <c r="K1365" t="s">
        <v>97</v>
      </c>
      <c r="L1365" t="s">
        <v>443</v>
      </c>
      <c r="M1365" t="s">
        <v>23</v>
      </c>
      <c r="N1365" t="s">
        <v>14</v>
      </c>
      <c r="R1365">
        <v>157150</v>
      </c>
      <c r="S1365">
        <v>157150</v>
      </c>
    </row>
    <row r="1366" spans="1:19" x14ac:dyDescent="0.3">
      <c r="A1366">
        <v>2021</v>
      </c>
      <c r="C1366" t="str">
        <f>IF(GETPIVOTDATA("PS % recovery",Sheet4!$B$5,"Parish Name",K1366)&gt;99.949%,"OK","No")</f>
        <v>No</v>
      </c>
      <c r="D1366" t="e">
        <f>VLOOKUP(J1366,'Ref2'!C:E,3,0)</f>
        <v>#N/A</v>
      </c>
      <c r="E1366">
        <v>109</v>
      </c>
      <c r="I1366" t="e">
        <f>VLOOKUP(J1366,Ref!L:M,2,0)</f>
        <v>#N/A</v>
      </c>
      <c r="J1366" t="s">
        <v>923</v>
      </c>
      <c r="K1366" t="s">
        <v>98</v>
      </c>
      <c r="L1366" t="s">
        <v>445</v>
      </c>
      <c r="M1366" t="s">
        <v>23</v>
      </c>
      <c r="N1366" t="s">
        <v>14</v>
      </c>
      <c r="R1366">
        <v>63870</v>
      </c>
      <c r="S1366">
        <v>36597</v>
      </c>
    </row>
    <row r="1367" spans="1:19" x14ac:dyDescent="0.3">
      <c r="A1367">
        <v>2021</v>
      </c>
      <c r="C1367" t="str">
        <f>IF(GETPIVOTDATA("PS % recovery",Sheet4!$B$5,"Parish Name",K1367)&gt;99.949%,"OK","No")</f>
        <v>OK</v>
      </c>
      <c r="D1367" t="e">
        <f>VLOOKUP(J1367,'Ref2'!C:E,3,0)</f>
        <v>#N/A</v>
      </c>
      <c r="E1367">
        <v>153</v>
      </c>
      <c r="I1367" t="e">
        <f>VLOOKUP(J1367,Ref!L:M,2,0)</f>
        <v>#N/A</v>
      </c>
      <c r="J1367" t="s">
        <v>925</v>
      </c>
      <c r="K1367" t="s">
        <v>99</v>
      </c>
      <c r="L1367" t="s">
        <v>447</v>
      </c>
      <c r="M1367" t="s">
        <v>23</v>
      </c>
      <c r="N1367" t="s">
        <v>14</v>
      </c>
      <c r="R1367">
        <v>67140</v>
      </c>
      <c r="S1367">
        <v>67140</v>
      </c>
    </row>
    <row r="1368" spans="1:19" x14ac:dyDescent="0.3">
      <c r="A1368">
        <v>2021</v>
      </c>
      <c r="C1368" t="str">
        <f>IF(GETPIVOTDATA("PS % recovery",Sheet4!$B$5,"Parish Name",K1368)&gt;99.949%,"OK","No")</f>
        <v>OK</v>
      </c>
      <c r="D1368" t="e">
        <f>VLOOKUP(J1368,'Ref2'!C:E,3,0)</f>
        <v>#N/A</v>
      </c>
      <c r="E1368">
        <v>153</v>
      </c>
      <c r="I1368" t="e">
        <f>VLOOKUP(J1368,Ref!L:M,2,0)</f>
        <v>#N/A</v>
      </c>
      <c r="J1368" t="s">
        <v>927</v>
      </c>
      <c r="K1368" t="s">
        <v>100</v>
      </c>
      <c r="L1368" t="s">
        <v>449</v>
      </c>
      <c r="M1368" t="s">
        <v>23</v>
      </c>
      <c r="N1368" t="s">
        <v>14</v>
      </c>
      <c r="R1368">
        <v>57422</v>
      </c>
      <c r="S1368">
        <v>57422</v>
      </c>
    </row>
    <row r="1369" spans="1:19" x14ac:dyDescent="0.3">
      <c r="A1369">
        <v>2021</v>
      </c>
      <c r="C1369" t="str">
        <f>IF(GETPIVOTDATA("PS % recovery",Sheet4!$B$5,"Parish Name",K1369)&gt;99.949%,"OK","No")</f>
        <v>OK</v>
      </c>
      <c r="D1369" t="e">
        <f>VLOOKUP(J1369,'Ref2'!C:E,3,0)</f>
        <v>#N/A</v>
      </c>
      <c r="E1369">
        <v>153</v>
      </c>
      <c r="I1369" t="e">
        <f>VLOOKUP(J1369,Ref!L:M,2,0)</f>
        <v>#N/A</v>
      </c>
      <c r="J1369" t="s">
        <v>929</v>
      </c>
      <c r="K1369" t="s">
        <v>101</v>
      </c>
      <c r="L1369" t="s">
        <v>451</v>
      </c>
      <c r="M1369" t="s">
        <v>23</v>
      </c>
      <c r="N1369" t="s">
        <v>14</v>
      </c>
      <c r="R1369">
        <v>89097</v>
      </c>
      <c r="S1369">
        <v>89097</v>
      </c>
    </row>
    <row r="1370" spans="1:19" x14ac:dyDescent="0.3">
      <c r="A1370">
        <v>2021</v>
      </c>
      <c r="C1370" t="str">
        <f>IF(GETPIVOTDATA("PS % recovery",Sheet4!$B$5,"Parish Name",K1370)&gt;99.949%,"OK","No")</f>
        <v>OK</v>
      </c>
      <c r="D1370" t="e">
        <f>VLOOKUP(J1370,'Ref2'!C:E,3,0)</f>
        <v>#N/A</v>
      </c>
      <c r="E1370">
        <v>153</v>
      </c>
      <c r="I1370" t="e">
        <f>VLOOKUP(J1370,Ref!L:M,2,0)</f>
        <v>#N/A</v>
      </c>
      <c r="J1370" t="s">
        <v>931</v>
      </c>
      <c r="K1370" t="s">
        <v>95</v>
      </c>
      <c r="L1370" t="s">
        <v>439</v>
      </c>
      <c r="M1370" t="s">
        <v>23</v>
      </c>
      <c r="N1370" t="s">
        <v>14</v>
      </c>
      <c r="R1370">
        <v>47702</v>
      </c>
      <c r="S1370">
        <v>47702</v>
      </c>
    </row>
    <row r="1371" spans="1:19" x14ac:dyDescent="0.3">
      <c r="A1371">
        <v>2021</v>
      </c>
      <c r="C1371" t="str">
        <f>IF(GETPIVOTDATA("PS % recovery",Sheet4!$B$5,"Parish Name",K1371)&gt;99.949%,"OK","No")</f>
        <v>No</v>
      </c>
      <c r="D1371" t="e">
        <f>VLOOKUP(J1371,'Ref2'!C:E,3,0)</f>
        <v>#N/A</v>
      </c>
      <c r="E1371">
        <v>88</v>
      </c>
      <c r="I1371" t="e">
        <f>VLOOKUP(J1371,Ref!L:M,2,0)</f>
        <v>#N/A</v>
      </c>
      <c r="J1371" t="s">
        <v>933</v>
      </c>
      <c r="K1371" t="s">
        <v>102</v>
      </c>
      <c r="L1371" t="s">
        <v>453</v>
      </c>
      <c r="M1371" t="s">
        <v>23</v>
      </c>
      <c r="N1371" t="s">
        <v>14</v>
      </c>
      <c r="R1371">
        <v>46067</v>
      </c>
      <c r="S1371">
        <v>31000</v>
      </c>
    </row>
    <row r="1372" spans="1:19" x14ac:dyDescent="0.3">
      <c r="A1372">
        <v>2021</v>
      </c>
      <c r="C1372" t="str">
        <f>IF(GETPIVOTDATA("PS % recovery",Sheet4!$B$5,"Parish Name",K1372)&gt;99.949%,"OK","No")</f>
        <v>OK</v>
      </c>
      <c r="D1372" t="e">
        <f>VLOOKUP(J1372,'Ref2'!C:E,3,0)</f>
        <v>#N/A</v>
      </c>
      <c r="E1372">
        <v>153</v>
      </c>
      <c r="I1372" t="e">
        <f>VLOOKUP(J1372,Ref!L:M,2,0)</f>
        <v>#N/A</v>
      </c>
      <c r="J1372" t="s">
        <v>935</v>
      </c>
      <c r="K1372" t="s">
        <v>104</v>
      </c>
      <c r="L1372" t="s">
        <v>465</v>
      </c>
      <c r="M1372" t="s">
        <v>26</v>
      </c>
      <c r="N1372" t="s">
        <v>14</v>
      </c>
      <c r="R1372">
        <v>75783</v>
      </c>
      <c r="S1372">
        <v>75783</v>
      </c>
    </row>
    <row r="1373" spans="1:19" x14ac:dyDescent="0.3">
      <c r="A1373">
        <v>2021</v>
      </c>
      <c r="C1373" t="str">
        <f>IF(GETPIVOTDATA("PS % recovery",Sheet4!$B$5,"Parish Name",K1373)&gt;99.949%,"OK","No")</f>
        <v>OK</v>
      </c>
      <c r="D1373" t="e">
        <f>VLOOKUP(J1373,'Ref2'!C:E,3,0)</f>
        <v>#N/A</v>
      </c>
      <c r="E1373">
        <v>153</v>
      </c>
      <c r="I1373" t="e">
        <f>VLOOKUP(J1373,Ref!L:M,2,0)</f>
        <v>#N/A</v>
      </c>
      <c r="J1373" t="s">
        <v>937</v>
      </c>
      <c r="K1373" t="s">
        <v>106</v>
      </c>
      <c r="L1373" t="s">
        <v>467</v>
      </c>
      <c r="M1373" t="s">
        <v>26</v>
      </c>
      <c r="N1373" t="s">
        <v>14</v>
      </c>
      <c r="R1373">
        <v>65897</v>
      </c>
      <c r="S1373">
        <v>65897</v>
      </c>
    </row>
    <row r="1374" spans="1:19" x14ac:dyDescent="0.3">
      <c r="A1374">
        <v>2021</v>
      </c>
      <c r="C1374" t="str">
        <f>IF(GETPIVOTDATA("PS % recovery",Sheet4!$B$5,"Parish Name",K1374)&gt;99.949%,"OK","No")</f>
        <v>OK</v>
      </c>
      <c r="D1374" t="e">
        <f>VLOOKUP(J1374,'Ref2'!C:E,3,0)</f>
        <v>#N/A</v>
      </c>
      <c r="E1374">
        <v>153</v>
      </c>
      <c r="I1374" t="e">
        <f>VLOOKUP(J1374,Ref!L:M,2,0)</f>
        <v>#N/A</v>
      </c>
      <c r="J1374" t="s">
        <v>939</v>
      </c>
      <c r="K1374" t="s">
        <v>108</v>
      </c>
      <c r="L1374" t="s">
        <v>469</v>
      </c>
      <c r="M1374" t="s">
        <v>26</v>
      </c>
      <c r="N1374" t="s">
        <v>14</v>
      </c>
      <c r="R1374">
        <v>57694</v>
      </c>
      <c r="S1374">
        <v>57694</v>
      </c>
    </row>
    <row r="1375" spans="1:19" x14ac:dyDescent="0.3">
      <c r="A1375">
        <v>2021</v>
      </c>
      <c r="C1375" t="str">
        <f>IF(GETPIVOTDATA("PS % recovery",Sheet4!$B$5,"Parish Name",K1375)&gt;99.949%,"OK","No")</f>
        <v>OK</v>
      </c>
      <c r="D1375" t="e">
        <f>VLOOKUP(J1375,'Ref2'!C:E,3,0)</f>
        <v>#N/A</v>
      </c>
      <c r="E1375">
        <v>153</v>
      </c>
      <c r="I1375" t="e">
        <f>VLOOKUP(J1375,Ref!L:M,2,0)</f>
        <v>#N/A</v>
      </c>
      <c r="J1375" t="s">
        <v>941</v>
      </c>
      <c r="K1375" t="s">
        <v>110</v>
      </c>
      <c r="L1375" t="s">
        <v>471</v>
      </c>
      <c r="M1375" t="s">
        <v>26</v>
      </c>
      <c r="N1375" t="s">
        <v>14</v>
      </c>
      <c r="R1375">
        <v>77280</v>
      </c>
      <c r="S1375">
        <v>77280</v>
      </c>
    </row>
    <row r="1376" spans="1:19" x14ac:dyDescent="0.3">
      <c r="A1376">
        <v>2021</v>
      </c>
      <c r="C1376" t="str">
        <f>IF(GETPIVOTDATA("PS % recovery",Sheet4!$B$5,"Parish Name",K1376)&gt;99.949%,"OK","No")</f>
        <v>OK</v>
      </c>
      <c r="D1376" t="e">
        <f>VLOOKUP(J1376,'Ref2'!C:E,3,0)</f>
        <v>#N/A</v>
      </c>
      <c r="E1376">
        <v>153</v>
      </c>
      <c r="I1376" t="str">
        <f>VLOOKUP(J1376,Ref!L:M,2,0)</f>
        <v>Yes</v>
      </c>
      <c r="J1376" t="s">
        <v>943</v>
      </c>
      <c r="K1376" t="s">
        <v>112</v>
      </c>
      <c r="L1376" t="s">
        <v>473</v>
      </c>
      <c r="M1376" t="s">
        <v>26</v>
      </c>
      <c r="N1376" t="s">
        <v>14</v>
      </c>
      <c r="R1376">
        <v>163602</v>
      </c>
      <c r="S1376">
        <v>163602</v>
      </c>
    </row>
    <row r="1377" spans="1:19" x14ac:dyDescent="0.3">
      <c r="A1377">
        <v>2021</v>
      </c>
      <c r="C1377" t="str">
        <f>IF(GETPIVOTDATA("PS % recovery",Sheet4!$B$5,"Parish Name",K1377)&gt;99.949%,"OK","No")</f>
        <v>No</v>
      </c>
      <c r="D1377" t="e">
        <f>VLOOKUP(J1377,'Ref2'!C:E,3,0)</f>
        <v>#N/A</v>
      </c>
      <c r="E1377">
        <v>138</v>
      </c>
      <c r="I1377" t="e">
        <f>VLOOKUP(J1377,Ref!L:M,2,0)</f>
        <v>#N/A</v>
      </c>
      <c r="J1377" t="s">
        <v>945</v>
      </c>
      <c r="K1377" t="s">
        <v>114</v>
      </c>
      <c r="L1377" t="s">
        <v>475</v>
      </c>
      <c r="M1377" t="s">
        <v>26</v>
      </c>
      <c r="N1377" t="s">
        <v>14</v>
      </c>
      <c r="R1377">
        <v>98612</v>
      </c>
      <c r="S1377">
        <v>98612</v>
      </c>
    </row>
    <row r="1378" spans="1:19" x14ac:dyDescent="0.3">
      <c r="A1378">
        <v>2021</v>
      </c>
      <c r="C1378" t="str">
        <f>IF(GETPIVOTDATA("PS % recovery",Sheet4!$B$5,"Parish Name",K1378)&gt;99.949%,"OK","No")</f>
        <v>OK</v>
      </c>
      <c r="D1378" t="e">
        <f>VLOOKUP(J1378,'Ref2'!C:E,3,0)</f>
        <v>#N/A</v>
      </c>
      <c r="E1378">
        <v>153</v>
      </c>
      <c r="I1378" t="e">
        <f>VLOOKUP(J1378,Ref!L:M,2,0)</f>
        <v>#N/A</v>
      </c>
      <c r="J1378" t="s">
        <v>947</v>
      </c>
      <c r="K1378" t="s">
        <v>116</v>
      </c>
      <c r="L1378" t="s">
        <v>477</v>
      </c>
      <c r="M1378" t="s">
        <v>26</v>
      </c>
      <c r="N1378" t="s">
        <v>14</v>
      </c>
      <c r="R1378">
        <v>57743</v>
      </c>
      <c r="S1378">
        <v>57743</v>
      </c>
    </row>
    <row r="1379" spans="1:19" x14ac:dyDescent="0.3">
      <c r="A1379">
        <v>2021</v>
      </c>
      <c r="C1379" t="str">
        <f>IF(GETPIVOTDATA("PS % recovery",Sheet4!$B$5,"Parish Name",K1379)&gt;99.949%,"OK","No")</f>
        <v>OK</v>
      </c>
      <c r="D1379" t="e">
        <f>VLOOKUP(J1379,'Ref2'!C:E,3,0)</f>
        <v>#N/A</v>
      </c>
      <c r="E1379">
        <v>153</v>
      </c>
      <c r="I1379" t="e">
        <f>VLOOKUP(J1379,Ref!L:M,2,0)</f>
        <v>#N/A</v>
      </c>
      <c r="J1379" t="s">
        <v>949</v>
      </c>
      <c r="K1379" t="s">
        <v>118</v>
      </c>
      <c r="L1379" t="s">
        <v>479</v>
      </c>
      <c r="M1379" t="s">
        <v>26</v>
      </c>
      <c r="N1379" t="s">
        <v>14</v>
      </c>
      <c r="R1379">
        <v>76393</v>
      </c>
      <c r="S1379">
        <v>76393</v>
      </c>
    </row>
    <row r="1380" spans="1:19" x14ac:dyDescent="0.3">
      <c r="A1380">
        <v>2021</v>
      </c>
      <c r="C1380" t="str">
        <f>IF(GETPIVOTDATA("PS % recovery",Sheet4!$B$5,"Parish Name",K1380)&gt;99.949%,"OK","No")</f>
        <v>OK</v>
      </c>
      <c r="D1380" t="e">
        <f>VLOOKUP(J1380,'Ref2'!C:E,3,0)</f>
        <v>#N/A</v>
      </c>
      <c r="E1380">
        <v>153</v>
      </c>
      <c r="I1380" t="e">
        <f>VLOOKUP(J1380,Ref!L:M,2,0)</f>
        <v>#N/A</v>
      </c>
      <c r="J1380" t="s">
        <v>951</v>
      </c>
      <c r="K1380" t="s">
        <v>105</v>
      </c>
      <c r="L1380" t="s">
        <v>455</v>
      </c>
      <c r="M1380" t="s">
        <v>26</v>
      </c>
      <c r="N1380" t="s">
        <v>14</v>
      </c>
      <c r="R1380">
        <v>52282</v>
      </c>
      <c r="S1380">
        <v>52282</v>
      </c>
    </row>
    <row r="1381" spans="1:19" x14ac:dyDescent="0.3">
      <c r="A1381">
        <v>2021</v>
      </c>
      <c r="C1381" t="str">
        <f>IF(GETPIVOTDATA("PS % recovery",Sheet4!$B$5,"Parish Name",K1381)&gt;99.949%,"OK","No")</f>
        <v>OK</v>
      </c>
      <c r="D1381" t="e">
        <f>VLOOKUP(J1381,'Ref2'!C:E,3,0)</f>
        <v>#N/A</v>
      </c>
      <c r="E1381">
        <v>153</v>
      </c>
      <c r="I1381" t="e">
        <f>VLOOKUP(J1381,Ref!L:M,2,0)</f>
        <v>#N/A</v>
      </c>
      <c r="J1381" t="s">
        <v>953</v>
      </c>
      <c r="K1381" t="s">
        <v>107</v>
      </c>
      <c r="L1381" t="s">
        <v>457</v>
      </c>
      <c r="M1381" t="s">
        <v>26</v>
      </c>
      <c r="N1381" t="s">
        <v>14</v>
      </c>
      <c r="R1381">
        <v>55929</v>
      </c>
      <c r="S1381">
        <v>55929</v>
      </c>
    </row>
    <row r="1382" spans="1:19" x14ac:dyDescent="0.3">
      <c r="A1382">
        <v>2021</v>
      </c>
      <c r="C1382" t="str">
        <f>IF(GETPIVOTDATA("PS % recovery",Sheet4!$B$5,"Parish Name",K1382)&gt;99.949%,"OK","No")</f>
        <v>OK</v>
      </c>
      <c r="D1382" t="e">
        <f>VLOOKUP(J1382,'Ref2'!C:E,3,0)</f>
        <v>#N/A</v>
      </c>
      <c r="E1382">
        <v>153</v>
      </c>
      <c r="I1382" t="e">
        <f>VLOOKUP(J1382,Ref!L:M,2,0)</f>
        <v>#N/A</v>
      </c>
      <c r="J1382" t="s">
        <v>955</v>
      </c>
      <c r="K1382" t="s">
        <v>109</v>
      </c>
      <c r="L1382" t="s">
        <v>459</v>
      </c>
      <c r="M1382" t="s">
        <v>26</v>
      </c>
      <c r="N1382" t="s">
        <v>14</v>
      </c>
      <c r="R1382">
        <v>66580</v>
      </c>
      <c r="S1382">
        <v>66580</v>
      </c>
    </row>
    <row r="1383" spans="1:19" x14ac:dyDescent="0.3">
      <c r="A1383">
        <v>2021</v>
      </c>
      <c r="C1383" t="str">
        <f>IF(GETPIVOTDATA("PS % recovery",Sheet4!$B$5,"Parish Name",K1383)&gt;99.949%,"OK","No")</f>
        <v>No</v>
      </c>
      <c r="D1383" t="e">
        <f>VLOOKUP(J1383,'Ref2'!C:E,3,0)</f>
        <v>#N/A</v>
      </c>
      <c r="E1383">
        <v>75</v>
      </c>
      <c r="I1383" t="e">
        <f>VLOOKUP(J1383,Ref!L:M,2,0)</f>
        <v>#N/A</v>
      </c>
      <c r="J1383" t="s">
        <v>824</v>
      </c>
      <c r="K1383" t="s">
        <v>113</v>
      </c>
      <c r="L1383" t="s">
        <v>463</v>
      </c>
      <c r="M1383" t="s">
        <v>26</v>
      </c>
      <c r="N1383" t="s">
        <v>14</v>
      </c>
      <c r="R1383">
        <v>53359</v>
      </c>
      <c r="S1383">
        <v>24000</v>
      </c>
    </row>
    <row r="1384" spans="1:19" x14ac:dyDescent="0.3">
      <c r="A1384">
        <v>2021</v>
      </c>
      <c r="C1384" t="str">
        <f>IF(GETPIVOTDATA("PS % recovery",Sheet4!$B$5,"Parish Name",K1384)&gt;99.949%,"OK","No")</f>
        <v>OK</v>
      </c>
      <c r="D1384" t="e">
        <f>VLOOKUP(J1384,'Ref2'!C:E,3,0)</f>
        <v>#N/A</v>
      </c>
      <c r="E1384">
        <v>153</v>
      </c>
      <c r="I1384" t="e">
        <f>VLOOKUP(J1384,Ref!L:M,2,0)</f>
        <v>#N/A</v>
      </c>
      <c r="J1384" t="s">
        <v>958</v>
      </c>
      <c r="K1384" t="s">
        <v>111</v>
      </c>
      <c r="L1384" t="s">
        <v>461</v>
      </c>
      <c r="M1384" t="s">
        <v>26</v>
      </c>
      <c r="N1384" t="s">
        <v>14</v>
      </c>
      <c r="R1384">
        <v>64058</v>
      </c>
      <c r="S1384">
        <v>64058</v>
      </c>
    </row>
    <row r="1385" spans="1:19" x14ac:dyDescent="0.3">
      <c r="A1385">
        <v>2021</v>
      </c>
      <c r="C1385" t="str">
        <f>IF(GETPIVOTDATA("PS % recovery",Sheet4!$B$5,"Parish Name",K1385)&gt;99.949%,"OK","No")</f>
        <v>OK</v>
      </c>
      <c r="D1385" t="e">
        <f>VLOOKUP(J1385,'Ref2'!C:E,3,0)</f>
        <v>#N/A</v>
      </c>
      <c r="E1385">
        <v>153</v>
      </c>
      <c r="I1385" t="e">
        <f>VLOOKUP(J1385,Ref!L:M,2,0)</f>
        <v>#N/A</v>
      </c>
      <c r="J1385" t="s">
        <v>960</v>
      </c>
      <c r="K1385" t="s">
        <v>115</v>
      </c>
      <c r="L1385" t="s">
        <v>455</v>
      </c>
      <c r="M1385" t="s">
        <v>26</v>
      </c>
      <c r="N1385" t="s">
        <v>14</v>
      </c>
      <c r="R1385">
        <v>117893</v>
      </c>
      <c r="S1385">
        <v>117893</v>
      </c>
    </row>
    <row r="1386" spans="1:19" x14ac:dyDescent="0.3">
      <c r="A1386">
        <v>2021</v>
      </c>
      <c r="C1386" t="str">
        <f>IF(GETPIVOTDATA("PS % recovery",Sheet4!$B$5,"Parish Name",K1386)&gt;99.949%,"OK","No")</f>
        <v>No</v>
      </c>
      <c r="D1386" t="e">
        <f>VLOOKUP(J1386,'Ref2'!C:E,3,0)</f>
        <v>#N/A</v>
      </c>
      <c r="E1386">
        <v>74</v>
      </c>
      <c r="I1386" t="e">
        <f>VLOOKUP(J1386,Ref!L:M,2,0)</f>
        <v>#N/A</v>
      </c>
      <c r="J1386" t="s">
        <v>962</v>
      </c>
      <c r="K1386" t="s">
        <v>117</v>
      </c>
      <c r="L1386" t="s">
        <v>455</v>
      </c>
      <c r="M1386" t="s">
        <v>26</v>
      </c>
      <c r="N1386" t="s">
        <v>14</v>
      </c>
      <c r="R1386">
        <v>36055</v>
      </c>
      <c r="S1386">
        <v>36055</v>
      </c>
    </row>
    <row r="1387" spans="1:19" x14ac:dyDescent="0.3">
      <c r="A1387">
        <v>2021</v>
      </c>
      <c r="C1387" t="str">
        <f>IF(GETPIVOTDATA("PS % recovery",Sheet4!$B$5,"Parish Name",K1387)&gt;99.949%,"OK","No")</f>
        <v>OK</v>
      </c>
      <c r="D1387" t="e">
        <f>VLOOKUP(J1387,'Ref2'!C:E,3,0)</f>
        <v>#N/A</v>
      </c>
      <c r="E1387">
        <v>153</v>
      </c>
      <c r="I1387" t="e">
        <f>VLOOKUP(J1387,Ref!L:M,2,0)</f>
        <v>#N/A</v>
      </c>
      <c r="J1387" t="s">
        <v>964</v>
      </c>
      <c r="K1387" t="s">
        <v>120</v>
      </c>
      <c r="L1387" t="s">
        <v>481</v>
      </c>
      <c r="M1387" t="s">
        <v>29</v>
      </c>
      <c r="N1387" t="s">
        <v>14</v>
      </c>
      <c r="R1387">
        <v>108473</v>
      </c>
      <c r="S1387">
        <v>108473</v>
      </c>
    </row>
    <row r="1388" spans="1:19" x14ac:dyDescent="0.3">
      <c r="A1388">
        <v>2021</v>
      </c>
      <c r="C1388" t="str">
        <f>IF(GETPIVOTDATA("PS % recovery",Sheet4!$B$5,"Parish Name",K1388)&gt;99.949%,"OK","No")</f>
        <v>OK</v>
      </c>
      <c r="D1388" t="e">
        <f>VLOOKUP(J1388,'Ref2'!C:E,3,0)</f>
        <v>#N/A</v>
      </c>
      <c r="E1388">
        <v>153</v>
      </c>
      <c r="I1388" t="e">
        <f>VLOOKUP(J1388,Ref!L:M,2,0)</f>
        <v>#N/A</v>
      </c>
      <c r="J1388" t="s">
        <v>966</v>
      </c>
      <c r="K1388" t="s">
        <v>121</v>
      </c>
      <c r="L1388" t="s">
        <v>487</v>
      </c>
      <c r="M1388" t="s">
        <v>29</v>
      </c>
      <c r="N1388" t="s">
        <v>14</v>
      </c>
      <c r="R1388">
        <v>39994</v>
      </c>
      <c r="S1388">
        <v>39994</v>
      </c>
    </row>
    <row r="1389" spans="1:19" x14ac:dyDescent="0.3">
      <c r="A1389">
        <v>2021</v>
      </c>
      <c r="C1389" t="str">
        <f>IF(GETPIVOTDATA("PS % recovery",Sheet4!$B$5,"Parish Name",K1389)&gt;99.949%,"OK","No")</f>
        <v>No</v>
      </c>
      <c r="D1389" t="e">
        <f>VLOOKUP(J1389,'Ref2'!C:E,3,0)</f>
        <v>#N/A</v>
      </c>
      <c r="E1389">
        <v>112</v>
      </c>
      <c r="I1389" t="e">
        <f>VLOOKUP(J1389,Ref!L:M,2,0)</f>
        <v>#N/A</v>
      </c>
      <c r="J1389" t="s">
        <v>968</v>
      </c>
      <c r="K1389" t="s">
        <v>123</v>
      </c>
      <c r="L1389" t="s">
        <v>489</v>
      </c>
      <c r="M1389" t="s">
        <v>29</v>
      </c>
      <c r="N1389" t="s">
        <v>14</v>
      </c>
      <c r="R1389">
        <v>45392</v>
      </c>
      <c r="S1389">
        <v>45392</v>
      </c>
    </row>
    <row r="1390" spans="1:19" x14ac:dyDescent="0.3">
      <c r="A1390">
        <v>2021</v>
      </c>
      <c r="C1390" t="str">
        <f>IF(GETPIVOTDATA("PS % recovery",Sheet4!$B$5,"Parish Name",K1390)&gt;99.949%,"OK","No")</f>
        <v>OK</v>
      </c>
      <c r="D1390" t="e">
        <f>VLOOKUP(J1390,'Ref2'!C:E,3,0)</f>
        <v>#N/A</v>
      </c>
      <c r="E1390">
        <v>153</v>
      </c>
      <c r="I1390" t="e">
        <f>VLOOKUP(J1390,Ref!L:M,2,0)</f>
        <v>#N/A</v>
      </c>
      <c r="J1390" t="s">
        <v>970</v>
      </c>
      <c r="K1390" t="s">
        <v>125</v>
      </c>
      <c r="L1390" t="s">
        <v>493</v>
      </c>
      <c r="M1390" t="s">
        <v>29</v>
      </c>
      <c r="N1390" t="s">
        <v>14</v>
      </c>
      <c r="R1390">
        <v>28327</v>
      </c>
      <c r="S1390">
        <v>28327</v>
      </c>
    </row>
    <row r="1391" spans="1:19" x14ac:dyDescent="0.3">
      <c r="A1391">
        <v>2021</v>
      </c>
      <c r="C1391" t="str">
        <f>IF(GETPIVOTDATA("PS % recovery",Sheet4!$B$5,"Parish Name",K1391)&gt;99.949%,"OK","No")</f>
        <v>OK</v>
      </c>
      <c r="D1391" t="e">
        <f>VLOOKUP(J1391,'Ref2'!C:E,3,0)</f>
        <v>#N/A</v>
      </c>
      <c r="E1391">
        <v>153</v>
      </c>
      <c r="I1391" t="e">
        <f>VLOOKUP(J1391,Ref!L:M,2,0)</f>
        <v>#N/A</v>
      </c>
      <c r="J1391" t="s">
        <v>972</v>
      </c>
      <c r="K1391" t="s">
        <v>126</v>
      </c>
      <c r="L1391" t="s">
        <v>491</v>
      </c>
      <c r="M1391" t="s">
        <v>29</v>
      </c>
      <c r="N1391" t="s">
        <v>14</v>
      </c>
      <c r="R1391">
        <v>42050</v>
      </c>
      <c r="S1391">
        <v>42050</v>
      </c>
    </row>
    <row r="1392" spans="1:19" x14ac:dyDescent="0.3">
      <c r="A1392">
        <v>2021</v>
      </c>
      <c r="C1392" t="str">
        <f>IF(GETPIVOTDATA("PS % recovery",Sheet4!$B$5,"Parish Name",K1392)&gt;99.949%,"OK","No")</f>
        <v>No</v>
      </c>
      <c r="D1392" t="e">
        <f>VLOOKUP(J1392,'Ref2'!C:E,3,0)</f>
        <v>#N/A</v>
      </c>
      <c r="E1392">
        <v>69</v>
      </c>
      <c r="I1392" t="str">
        <f>VLOOKUP(J1392,Ref!L:M,2,0)</f>
        <v>Yes</v>
      </c>
      <c r="J1392" t="s">
        <v>974</v>
      </c>
      <c r="K1392" t="s">
        <v>127</v>
      </c>
      <c r="L1392" t="s">
        <v>497</v>
      </c>
      <c r="M1392" t="s">
        <v>29</v>
      </c>
      <c r="N1392" t="s">
        <v>14</v>
      </c>
      <c r="R1392">
        <v>50790</v>
      </c>
      <c r="S1392">
        <v>24539</v>
      </c>
    </row>
    <row r="1393" spans="1:19" x14ac:dyDescent="0.3">
      <c r="A1393">
        <v>2021</v>
      </c>
      <c r="C1393" t="str">
        <f>IF(GETPIVOTDATA("PS % recovery",Sheet4!$B$5,"Parish Name",K1393)&gt;99.949%,"OK","No")</f>
        <v>OK</v>
      </c>
      <c r="D1393" t="e">
        <f>VLOOKUP(J1393,'Ref2'!C:E,3,0)</f>
        <v>#N/A</v>
      </c>
      <c r="E1393">
        <v>153</v>
      </c>
      <c r="I1393" t="e">
        <f>VLOOKUP(J1393,Ref!L:M,2,0)</f>
        <v>#N/A</v>
      </c>
      <c r="J1393" t="s">
        <v>976</v>
      </c>
      <c r="K1393" t="s">
        <v>128</v>
      </c>
      <c r="L1393" t="s">
        <v>499</v>
      </c>
      <c r="M1393" t="s">
        <v>29</v>
      </c>
      <c r="N1393" t="s">
        <v>14</v>
      </c>
      <c r="R1393">
        <v>32986</v>
      </c>
      <c r="S1393">
        <v>32986</v>
      </c>
    </row>
    <row r="1394" spans="1:19" x14ac:dyDescent="0.3">
      <c r="A1394">
        <v>2021</v>
      </c>
      <c r="C1394" t="str">
        <f>IF(GETPIVOTDATA("PS % recovery",Sheet4!$B$5,"Parish Name",K1394)&gt;99.949%,"OK","No")</f>
        <v>No</v>
      </c>
      <c r="D1394" t="e">
        <f>VLOOKUP(J1394,'Ref2'!C:E,3,0)</f>
        <v>#N/A</v>
      </c>
      <c r="E1394">
        <v>131</v>
      </c>
      <c r="I1394" t="str">
        <f>VLOOKUP(J1394,Ref!L:M,2,0)</f>
        <v>Yes</v>
      </c>
      <c r="J1394" t="s">
        <v>825</v>
      </c>
      <c r="K1394" t="s">
        <v>129</v>
      </c>
      <c r="L1394" t="s">
        <v>501</v>
      </c>
      <c r="M1394" t="s">
        <v>29</v>
      </c>
      <c r="N1394" t="s">
        <v>14</v>
      </c>
      <c r="R1394">
        <v>34916</v>
      </c>
      <c r="S1394">
        <v>32010</v>
      </c>
    </row>
    <row r="1395" spans="1:19" x14ac:dyDescent="0.3">
      <c r="A1395">
        <v>2021</v>
      </c>
      <c r="C1395" t="str">
        <f>IF(GETPIVOTDATA("PS % recovery",Sheet4!$B$5,"Parish Name",K1395)&gt;99.949%,"OK","No")</f>
        <v>OK</v>
      </c>
      <c r="D1395" t="e">
        <f>VLOOKUP(J1395,'Ref2'!C:E,3,0)</f>
        <v>#N/A</v>
      </c>
      <c r="E1395">
        <v>153</v>
      </c>
      <c r="I1395" t="e">
        <f>VLOOKUP(J1395,Ref!L:M,2,0)</f>
        <v>#N/A</v>
      </c>
      <c r="J1395" t="s">
        <v>979</v>
      </c>
      <c r="K1395" t="s">
        <v>131</v>
      </c>
      <c r="L1395" t="s">
        <v>503</v>
      </c>
      <c r="M1395" t="s">
        <v>29</v>
      </c>
      <c r="N1395" t="s">
        <v>14</v>
      </c>
      <c r="R1395">
        <v>112922</v>
      </c>
      <c r="S1395">
        <v>112922</v>
      </c>
    </row>
    <row r="1396" spans="1:19" x14ac:dyDescent="0.3">
      <c r="A1396">
        <v>2021</v>
      </c>
      <c r="C1396" t="str">
        <f>IF(GETPIVOTDATA("PS % recovery",Sheet4!$B$5,"Parish Name",K1396)&gt;99.949%,"OK","No")</f>
        <v>OK</v>
      </c>
      <c r="D1396" t="e">
        <f>VLOOKUP(J1396,'Ref2'!C:E,3,0)</f>
        <v>#N/A</v>
      </c>
      <c r="E1396">
        <v>153</v>
      </c>
      <c r="I1396" t="e">
        <f>VLOOKUP(J1396,Ref!L:M,2,0)</f>
        <v>#N/A</v>
      </c>
      <c r="J1396" t="s">
        <v>981</v>
      </c>
      <c r="K1396" t="s">
        <v>130</v>
      </c>
      <c r="L1396" t="s">
        <v>495</v>
      </c>
      <c r="M1396" t="s">
        <v>29</v>
      </c>
      <c r="N1396" t="s">
        <v>14</v>
      </c>
      <c r="R1396">
        <v>98463</v>
      </c>
      <c r="S1396">
        <v>98463</v>
      </c>
    </row>
    <row r="1397" spans="1:19" x14ac:dyDescent="0.3">
      <c r="A1397">
        <v>2021</v>
      </c>
      <c r="C1397" t="str">
        <f>IF(GETPIVOTDATA("PS % recovery",Sheet4!$B$5,"Parish Name",K1397)&gt;99.949%,"OK","No")</f>
        <v>OK</v>
      </c>
      <c r="D1397" t="e">
        <f>VLOOKUP(J1397,'Ref2'!C:E,3,0)</f>
        <v>#N/A</v>
      </c>
      <c r="E1397">
        <v>153</v>
      </c>
      <c r="I1397" t="e">
        <f>VLOOKUP(J1397,Ref!L:M,2,0)</f>
        <v>#N/A</v>
      </c>
      <c r="J1397" t="s">
        <v>983</v>
      </c>
      <c r="K1397" t="s">
        <v>132</v>
      </c>
      <c r="L1397" t="s">
        <v>505</v>
      </c>
      <c r="M1397" t="s">
        <v>29</v>
      </c>
      <c r="N1397" t="s">
        <v>14</v>
      </c>
      <c r="R1397">
        <v>52191</v>
      </c>
      <c r="S1397">
        <v>52191</v>
      </c>
    </row>
    <row r="1398" spans="1:19" x14ac:dyDescent="0.3">
      <c r="A1398">
        <v>2021</v>
      </c>
      <c r="C1398" t="str">
        <f>IF(GETPIVOTDATA("PS % recovery",Sheet4!$B$5,"Parish Name",K1398)&gt;99.949%,"OK","No")</f>
        <v>No</v>
      </c>
      <c r="D1398" t="e">
        <f>VLOOKUP(J1398,'Ref2'!C:E,3,0)</f>
        <v>#N/A</v>
      </c>
      <c r="E1398">
        <v>129</v>
      </c>
      <c r="I1398" t="str">
        <f>VLOOKUP(J1398,Ref!L:M,2,0)</f>
        <v>Yes</v>
      </c>
      <c r="J1398" t="s">
        <v>985</v>
      </c>
      <c r="K1398" t="s">
        <v>133</v>
      </c>
      <c r="L1398" t="s">
        <v>507</v>
      </c>
      <c r="M1398" t="s">
        <v>29</v>
      </c>
      <c r="N1398" t="s">
        <v>14</v>
      </c>
      <c r="R1398">
        <v>32053</v>
      </c>
      <c r="S1398">
        <v>32053</v>
      </c>
    </row>
    <row r="1399" spans="1:19" x14ac:dyDescent="0.3">
      <c r="A1399">
        <v>2021</v>
      </c>
      <c r="C1399" t="str">
        <f>IF(GETPIVOTDATA("PS % recovery",Sheet4!$B$5,"Parish Name",K1399)&gt;99.949%,"OK","No")</f>
        <v>OK</v>
      </c>
      <c r="D1399" t="e">
        <f>VLOOKUP(J1399,'Ref2'!C:E,3,0)</f>
        <v>#N/A</v>
      </c>
      <c r="E1399">
        <v>321</v>
      </c>
      <c r="I1399" t="e">
        <f>VLOOKUP(J1399,Ref!L:M,2,0)</f>
        <v>#N/A</v>
      </c>
      <c r="J1399" t="s">
        <v>987</v>
      </c>
      <c r="K1399" t="s">
        <v>122</v>
      </c>
      <c r="L1399" t="s">
        <v>483</v>
      </c>
      <c r="M1399" t="s">
        <v>29</v>
      </c>
      <c r="N1399" t="s">
        <v>14</v>
      </c>
      <c r="R1399">
        <v>105682</v>
      </c>
      <c r="S1399">
        <v>105682</v>
      </c>
    </row>
    <row r="1400" spans="1:19" x14ac:dyDescent="0.3">
      <c r="A1400">
        <v>2021</v>
      </c>
      <c r="C1400" t="str">
        <f>IF(GETPIVOTDATA("PS % recovery",Sheet4!$B$5,"Parish Name",K1400)&gt;99.949%,"OK","No")</f>
        <v>No</v>
      </c>
      <c r="D1400" t="e">
        <f>VLOOKUP(J1400,'Ref2'!C:E,3,0)</f>
        <v>#N/A</v>
      </c>
      <c r="E1400">
        <v>85</v>
      </c>
      <c r="I1400" t="e">
        <f>VLOOKUP(J1400,Ref!L:M,2,0)</f>
        <v>#N/A</v>
      </c>
      <c r="J1400" t="s">
        <v>989</v>
      </c>
      <c r="K1400" t="s">
        <v>124</v>
      </c>
      <c r="L1400" t="s">
        <v>485</v>
      </c>
      <c r="M1400" t="s">
        <v>29</v>
      </c>
      <c r="N1400" t="s">
        <v>14</v>
      </c>
      <c r="R1400">
        <v>52191</v>
      </c>
      <c r="S1400">
        <v>44191</v>
      </c>
    </row>
    <row r="1401" spans="1:19" x14ac:dyDescent="0.3">
      <c r="A1401">
        <v>2021</v>
      </c>
      <c r="C1401" t="str">
        <f>IF(GETPIVOTDATA("PS % recovery",Sheet4!$B$5,"Parish Name",K1401)&gt;99.949%,"OK","No")</f>
        <v>No</v>
      </c>
      <c r="D1401" t="e">
        <f>VLOOKUP(J1401,'Ref2'!C:E,3,0)</f>
        <v>#N/A</v>
      </c>
      <c r="E1401">
        <v>12</v>
      </c>
      <c r="I1401" t="e">
        <f>VLOOKUP(J1401,Ref!L:M,2,0)</f>
        <v>#N/A</v>
      </c>
      <c r="J1401" t="s">
        <v>826</v>
      </c>
      <c r="K1401" t="s">
        <v>135</v>
      </c>
      <c r="L1401" t="s">
        <v>515</v>
      </c>
      <c r="M1401" t="s">
        <v>32</v>
      </c>
      <c r="N1401" t="s">
        <v>14</v>
      </c>
      <c r="R1401">
        <v>4324</v>
      </c>
      <c r="S1401">
        <v>3270</v>
      </c>
    </row>
    <row r="1402" spans="1:19" x14ac:dyDescent="0.3">
      <c r="A1402">
        <v>2021</v>
      </c>
      <c r="C1402" t="str">
        <f>IF(GETPIVOTDATA("PS % recovery",Sheet4!$B$5,"Parish Name",K1402)&gt;99.949%,"OK","No")</f>
        <v>OK</v>
      </c>
      <c r="D1402" t="e">
        <f>VLOOKUP(J1402,'Ref2'!C:E,3,0)</f>
        <v>#N/A</v>
      </c>
      <c r="E1402">
        <v>153</v>
      </c>
      <c r="I1402" t="e">
        <f>VLOOKUP(J1402,Ref!L:M,2,0)</f>
        <v>#N/A</v>
      </c>
      <c r="J1402" t="s">
        <v>828</v>
      </c>
      <c r="K1402" t="s">
        <v>136</v>
      </c>
      <c r="L1402" t="s">
        <v>515</v>
      </c>
      <c r="M1402" t="s">
        <v>32</v>
      </c>
      <c r="N1402" t="s">
        <v>14</v>
      </c>
      <c r="R1402">
        <v>39634</v>
      </c>
      <c r="S1402">
        <v>39634</v>
      </c>
    </row>
    <row r="1403" spans="1:19" x14ac:dyDescent="0.3">
      <c r="A1403">
        <v>2021</v>
      </c>
      <c r="C1403" t="str">
        <f>IF(GETPIVOTDATA("PS % recovery",Sheet4!$B$5,"Parish Name",K1403)&gt;99.949%,"OK","No")</f>
        <v>No</v>
      </c>
      <c r="D1403" t="e">
        <f>VLOOKUP(J1403,'Ref2'!C:E,3,0)</f>
        <v>#N/A</v>
      </c>
      <c r="E1403">
        <v>117</v>
      </c>
      <c r="I1403" t="e">
        <f>VLOOKUP(J1403,Ref!L:M,2,0)</f>
        <v>#N/A</v>
      </c>
      <c r="J1403" t="s">
        <v>993</v>
      </c>
      <c r="K1403" t="s">
        <v>137</v>
      </c>
      <c r="L1403" t="s">
        <v>509</v>
      </c>
      <c r="M1403" t="s">
        <v>32</v>
      </c>
      <c r="N1403" t="s">
        <v>14</v>
      </c>
      <c r="R1403">
        <v>31104</v>
      </c>
      <c r="S1403">
        <v>22598.75</v>
      </c>
    </row>
    <row r="1404" spans="1:19" x14ac:dyDescent="0.3">
      <c r="A1404">
        <v>2021</v>
      </c>
      <c r="C1404" t="str">
        <f>IF(GETPIVOTDATA("PS % recovery",Sheet4!$B$5,"Parish Name",K1404)&gt;99.949%,"OK","No")</f>
        <v>OK</v>
      </c>
      <c r="D1404" t="e">
        <f>VLOOKUP(J1404,'Ref2'!C:E,3,0)</f>
        <v>#N/A</v>
      </c>
      <c r="E1404">
        <v>153</v>
      </c>
      <c r="I1404" t="e">
        <f>VLOOKUP(J1404,Ref!L:M,2,0)</f>
        <v>#N/A</v>
      </c>
      <c r="J1404" t="s">
        <v>995</v>
      </c>
      <c r="K1404" t="s">
        <v>139</v>
      </c>
      <c r="L1404" t="s">
        <v>513</v>
      </c>
      <c r="M1404" t="s">
        <v>32</v>
      </c>
      <c r="N1404" t="s">
        <v>14</v>
      </c>
      <c r="R1404">
        <v>98189</v>
      </c>
      <c r="S1404">
        <v>98189</v>
      </c>
    </row>
    <row r="1405" spans="1:19" x14ac:dyDescent="0.3">
      <c r="A1405">
        <v>2021</v>
      </c>
      <c r="C1405" t="str">
        <f>IF(GETPIVOTDATA("PS % recovery",Sheet4!$B$5,"Parish Name",K1405)&gt;99.949%,"OK","No")</f>
        <v>OK</v>
      </c>
      <c r="D1405" t="e">
        <f>VLOOKUP(J1405,'Ref2'!C:E,3,0)</f>
        <v>#N/A</v>
      </c>
      <c r="E1405">
        <v>153</v>
      </c>
      <c r="I1405" t="e">
        <f>VLOOKUP(J1405,Ref!L:M,2,0)</f>
        <v>#N/A</v>
      </c>
      <c r="J1405" t="s">
        <v>997</v>
      </c>
      <c r="K1405" t="s">
        <v>138</v>
      </c>
      <c r="L1405" t="s">
        <v>511</v>
      </c>
      <c r="M1405" t="s">
        <v>32</v>
      </c>
      <c r="N1405" t="s">
        <v>14</v>
      </c>
      <c r="R1405">
        <v>282946</v>
      </c>
      <c r="S1405">
        <v>282946</v>
      </c>
    </row>
    <row r="1406" spans="1:19" x14ac:dyDescent="0.3">
      <c r="A1406">
        <v>2021</v>
      </c>
      <c r="C1406" t="str">
        <f>IF(GETPIVOTDATA("PS % recovery",Sheet4!$B$5,"Parish Name",K1406)&gt;99.949%,"OK","No")</f>
        <v>OK</v>
      </c>
      <c r="D1406" t="e">
        <f>VLOOKUP(J1406,'Ref2'!C:E,3,0)</f>
        <v>#N/A</v>
      </c>
      <c r="E1406">
        <v>149</v>
      </c>
      <c r="I1406" t="e">
        <f>VLOOKUP(J1406,Ref!L:M,2,0)</f>
        <v>#N/A</v>
      </c>
      <c r="J1406" t="s">
        <v>999</v>
      </c>
      <c r="K1406" t="s">
        <v>140</v>
      </c>
      <c r="L1406" t="s">
        <v>509</v>
      </c>
      <c r="M1406" t="s">
        <v>32</v>
      </c>
      <c r="N1406" t="s">
        <v>14</v>
      </c>
      <c r="R1406">
        <v>28301</v>
      </c>
      <c r="S1406">
        <v>28301</v>
      </c>
    </row>
    <row r="1407" spans="1:19" x14ac:dyDescent="0.3">
      <c r="A1407">
        <v>2021</v>
      </c>
      <c r="C1407" t="str">
        <f>IF(GETPIVOTDATA("PS % recovery",Sheet4!$B$5,"Parish Name",K1407)&gt;99.949%,"OK","No")</f>
        <v>OK</v>
      </c>
      <c r="D1407" t="e">
        <f>VLOOKUP(J1407,'Ref2'!C:E,3,0)</f>
        <v>#N/A</v>
      </c>
      <c r="E1407">
        <v>153</v>
      </c>
      <c r="I1407" t="e">
        <f>VLOOKUP(J1407,Ref!L:M,2,0)</f>
        <v>#N/A</v>
      </c>
      <c r="J1407" t="s">
        <v>1001</v>
      </c>
      <c r="K1407" t="s">
        <v>141</v>
      </c>
      <c r="L1407" t="s">
        <v>517</v>
      </c>
      <c r="M1407" t="s">
        <v>32</v>
      </c>
      <c r="N1407" t="s">
        <v>14</v>
      </c>
      <c r="R1407">
        <v>127871</v>
      </c>
      <c r="S1407">
        <v>127871</v>
      </c>
    </row>
    <row r="1408" spans="1:19" x14ac:dyDescent="0.3">
      <c r="A1408">
        <v>2021</v>
      </c>
      <c r="C1408" t="str">
        <f>IF(GETPIVOTDATA("PS % recovery",Sheet4!$B$5,"Parish Name",K1408)&gt;99.949%,"OK","No")</f>
        <v>OK</v>
      </c>
      <c r="D1408" t="e">
        <f>VLOOKUP(J1408,'Ref2'!C:E,3,0)</f>
        <v>#N/A</v>
      </c>
      <c r="E1408">
        <v>153</v>
      </c>
      <c r="I1408" t="e">
        <f>VLOOKUP(J1408,Ref!L:M,2,0)</f>
        <v>#N/A</v>
      </c>
      <c r="J1408" t="s">
        <v>1003</v>
      </c>
      <c r="K1408" t="s">
        <v>142</v>
      </c>
      <c r="L1408" t="s">
        <v>519</v>
      </c>
      <c r="M1408" t="s">
        <v>32</v>
      </c>
      <c r="N1408" t="s">
        <v>14</v>
      </c>
      <c r="R1408">
        <v>40946</v>
      </c>
      <c r="S1408">
        <v>40946</v>
      </c>
    </row>
    <row r="1409" spans="1:19" x14ac:dyDescent="0.3">
      <c r="A1409">
        <v>2021</v>
      </c>
      <c r="C1409" t="str">
        <f>IF(GETPIVOTDATA("PS % recovery",Sheet4!$B$5,"Parish Name",K1409)&gt;99.949%,"OK","No")</f>
        <v>OK</v>
      </c>
      <c r="D1409" t="e">
        <f>VLOOKUP(J1409,'Ref2'!C:E,3,0)</f>
        <v>#N/A</v>
      </c>
      <c r="E1409">
        <v>153</v>
      </c>
      <c r="I1409" t="e">
        <f>VLOOKUP(J1409,Ref!L:M,2,0)</f>
        <v>#N/A</v>
      </c>
      <c r="J1409" t="s">
        <v>1005</v>
      </c>
      <c r="K1409" t="s">
        <v>143</v>
      </c>
      <c r="L1409" t="s">
        <v>521</v>
      </c>
      <c r="M1409" t="s">
        <v>32</v>
      </c>
      <c r="N1409" t="s">
        <v>14</v>
      </c>
      <c r="R1409">
        <v>100075</v>
      </c>
      <c r="S1409">
        <v>100075</v>
      </c>
    </row>
    <row r="1410" spans="1:19" x14ac:dyDescent="0.3">
      <c r="A1410">
        <v>2021</v>
      </c>
      <c r="C1410" t="str">
        <f>IF(GETPIVOTDATA("PS % recovery",Sheet4!$B$5,"Parish Name",K1410)&gt;99.949%,"OK","No")</f>
        <v>OK</v>
      </c>
      <c r="D1410" t="e">
        <f>VLOOKUP(J1410,'Ref2'!C:E,3,0)</f>
        <v>#N/A</v>
      </c>
      <c r="E1410">
        <v>153</v>
      </c>
      <c r="I1410" t="e">
        <f>VLOOKUP(J1410,Ref!L:M,2,0)</f>
        <v>#N/A</v>
      </c>
      <c r="J1410" t="s">
        <v>1007</v>
      </c>
      <c r="K1410" t="s">
        <v>145</v>
      </c>
      <c r="L1410" t="s">
        <v>525</v>
      </c>
      <c r="M1410" t="s">
        <v>35</v>
      </c>
      <c r="N1410" t="s">
        <v>14</v>
      </c>
      <c r="R1410">
        <v>50556</v>
      </c>
      <c r="S1410">
        <v>50556</v>
      </c>
    </row>
    <row r="1411" spans="1:19" x14ac:dyDescent="0.3">
      <c r="A1411">
        <v>2021</v>
      </c>
      <c r="C1411" t="str">
        <f>IF(GETPIVOTDATA("PS % recovery",Sheet4!$B$5,"Parish Name",K1411)&gt;99.949%,"OK","No")</f>
        <v>No</v>
      </c>
      <c r="D1411" t="e">
        <f>VLOOKUP(J1411,'Ref2'!C:E,3,0)</f>
        <v>#N/A</v>
      </c>
      <c r="E1411">
        <v>127</v>
      </c>
      <c r="I1411" t="e">
        <f>VLOOKUP(J1411,Ref!L:M,2,0)</f>
        <v>#N/A</v>
      </c>
      <c r="J1411" t="s">
        <v>1009</v>
      </c>
      <c r="K1411" t="s">
        <v>147</v>
      </c>
      <c r="L1411" t="s">
        <v>525</v>
      </c>
      <c r="M1411" t="s">
        <v>35</v>
      </c>
      <c r="N1411" t="s">
        <v>14</v>
      </c>
      <c r="R1411">
        <v>29619</v>
      </c>
      <c r="S1411">
        <v>28862</v>
      </c>
    </row>
    <row r="1412" spans="1:19" x14ac:dyDescent="0.3">
      <c r="A1412">
        <v>2021</v>
      </c>
      <c r="C1412" t="str">
        <f>IF(GETPIVOTDATA("PS % recovery",Sheet4!$B$5,"Parish Name",K1412)&gt;99.949%,"OK","No")</f>
        <v>OK</v>
      </c>
      <c r="D1412" t="e">
        <f>VLOOKUP(J1412,'Ref2'!C:E,3,0)</f>
        <v>#N/A</v>
      </c>
      <c r="E1412">
        <v>153</v>
      </c>
      <c r="I1412" t="e">
        <f>VLOOKUP(J1412,Ref!L:M,2,0)</f>
        <v>#N/A</v>
      </c>
      <c r="J1412" t="s">
        <v>1011</v>
      </c>
      <c r="K1412" t="s">
        <v>149</v>
      </c>
      <c r="L1412" t="s">
        <v>525</v>
      </c>
      <c r="M1412" t="s">
        <v>35</v>
      </c>
      <c r="N1412" t="s">
        <v>14</v>
      </c>
      <c r="R1412">
        <v>54994</v>
      </c>
      <c r="S1412">
        <v>54994</v>
      </c>
    </row>
    <row r="1413" spans="1:19" x14ac:dyDescent="0.3">
      <c r="A1413">
        <v>2021</v>
      </c>
      <c r="C1413" t="str">
        <f>IF(GETPIVOTDATA("PS % recovery",Sheet4!$B$5,"Parish Name",K1413)&gt;99.949%,"OK","No")</f>
        <v>No</v>
      </c>
      <c r="D1413" t="e">
        <f>VLOOKUP(J1413,'Ref2'!C:E,3,0)</f>
        <v>#N/A</v>
      </c>
      <c r="E1413">
        <v>11</v>
      </c>
      <c r="I1413" t="e">
        <f>VLOOKUP(J1413,Ref!L:M,2,0)</f>
        <v>#N/A</v>
      </c>
      <c r="J1413" t="s">
        <v>1013</v>
      </c>
      <c r="K1413" t="s">
        <v>151</v>
      </c>
      <c r="L1413" t="s">
        <v>525</v>
      </c>
      <c r="M1413" t="s">
        <v>35</v>
      </c>
      <c r="N1413" t="s">
        <v>14</v>
      </c>
      <c r="R1413">
        <v>42290</v>
      </c>
      <c r="S1413">
        <v>12766.659999996424</v>
      </c>
    </row>
    <row r="1414" spans="1:19" x14ac:dyDescent="0.3">
      <c r="A1414">
        <v>2021</v>
      </c>
      <c r="C1414" t="str">
        <f>IF(GETPIVOTDATA("PS % recovery",Sheet4!$B$5,"Parish Name",K1414)&gt;99.949%,"OK","No")</f>
        <v>No</v>
      </c>
      <c r="D1414" t="e">
        <f>VLOOKUP(J1414,'Ref2'!C:E,3,0)</f>
        <v>#N/A</v>
      </c>
      <c r="E1414">
        <v>99</v>
      </c>
      <c r="I1414" t="e">
        <f>VLOOKUP(J1414,Ref!L:M,2,0)</f>
        <v>#N/A</v>
      </c>
      <c r="J1414" t="s">
        <v>1015</v>
      </c>
      <c r="K1414" t="s">
        <v>150</v>
      </c>
      <c r="L1414" t="s">
        <v>523</v>
      </c>
      <c r="M1414" t="s">
        <v>35</v>
      </c>
      <c r="N1414" t="s">
        <v>14</v>
      </c>
      <c r="R1414">
        <v>84192</v>
      </c>
      <c r="S1414">
        <v>84192</v>
      </c>
    </row>
    <row r="1415" spans="1:19" x14ac:dyDescent="0.3">
      <c r="A1415">
        <v>2021</v>
      </c>
      <c r="C1415" t="str">
        <f>IF(GETPIVOTDATA("PS % recovery",Sheet4!$B$5,"Parish Name",K1415)&gt;99.949%,"OK","No")</f>
        <v>OK</v>
      </c>
      <c r="D1415" t="e">
        <f>VLOOKUP(J1415,'Ref2'!C:E,3,0)</f>
        <v>#N/A</v>
      </c>
      <c r="E1415">
        <v>153</v>
      </c>
      <c r="I1415" t="e">
        <f>VLOOKUP(J1415,Ref!L:M,2,0)</f>
        <v>#N/A</v>
      </c>
      <c r="J1415" t="s">
        <v>1017</v>
      </c>
      <c r="K1415" t="s">
        <v>152</v>
      </c>
      <c r="L1415" t="s">
        <v>523</v>
      </c>
      <c r="M1415" t="s">
        <v>35</v>
      </c>
      <c r="N1415" t="s">
        <v>14</v>
      </c>
      <c r="R1415">
        <v>4151</v>
      </c>
      <c r="S1415">
        <v>4151</v>
      </c>
    </row>
    <row r="1416" spans="1:19" x14ac:dyDescent="0.3">
      <c r="A1416">
        <v>2021</v>
      </c>
      <c r="C1416" t="str">
        <f>IF(GETPIVOTDATA("PS % recovery",Sheet4!$B$5,"Parish Name",K1416)&gt;99.949%,"OK","No")</f>
        <v>OK</v>
      </c>
      <c r="D1416" t="e">
        <f>VLOOKUP(J1416,'Ref2'!C:E,3,0)</f>
        <v>#N/A</v>
      </c>
      <c r="E1416">
        <v>153</v>
      </c>
      <c r="I1416" t="e">
        <f>VLOOKUP(J1416,Ref!L:M,2,0)</f>
        <v>#N/A</v>
      </c>
      <c r="J1416" t="s">
        <v>1019</v>
      </c>
      <c r="K1416" t="s">
        <v>146</v>
      </c>
      <c r="L1416" t="s">
        <v>527</v>
      </c>
      <c r="M1416" t="s">
        <v>35</v>
      </c>
      <c r="N1416" t="s">
        <v>14</v>
      </c>
      <c r="R1416">
        <v>42963</v>
      </c>
      <c r="S1416">
        <v>42963</v>
      </c>
    </row>
    <row r="1417" spans="1:19" x14ac:dyDescent="0.3">
      <c r="A1417">
        <v>2021</v>
      </c>
      <c r="C1417" t="str">
        <f>IF(GETPIVOTDATA("PS % recovery",Sheet4!$B$5,"Parish Name",K1417)&gt;99.949%,"OK","No")</f>
        <v>No</v>
      </c>
      <c r="D1417" t="e">
        <f>VLOOKUP(J1417,'Ref2'!C:E,3,0)</f>
        <v>#N/A</v>
      </c>
      <c r="E1417">
        <v>41</v>
      </c>
      <c r="I1417" t="e">
        <f>VLOOKUP(J1417,Ref!L:M,2,0)</f>
        <v>#N/A</v>
      </c>
      <c r="J1417" t="s">
        <v>1021</v>
      </c>
      <c r="K1417" t="s">
        <v>148</v>
      </c>
      <c r="L1417" t="s">
        <v>527</v>
      </c>
      <c r="M1417" t="s">
        <v>35</v>
      </c>
      <c r="N1417" t="s">
        <v>14</v>
      </c>
      <c r="R1417">
        <v>25653</v>
      </c>
      <c r="S1417">
        <v>10166.670000001788</v>
      </c>
    </row>
    <row r="1418" spans="1:19" x14ac:dyDescent="0.3">
      <c r="A1418">
        <v>2021</v>
      </c>
      <c r="C1418" t="str">
        <f>IF(GETPIVOTDATA("PS % recovery",Sheet4!$B$5,"Parish Name",K1418)&gt;99.949%,"OK","No")</f>
        <v>OK</v>
      </c>
      <c r="D1418" t="e">
        <f>VLOOKUP(J1418,'Ref2'!C:E,3,0)</f>
        <v>#N/A</v>
      </c>
      <c r="E1418">
        <v>153</v>
      </c>
      <c r="I1418" t="e">
        <f>VLOOKUP(J1418,Ref!L:M,2,0)</f>
        <v>#N/A</v>
      </c>
      <c r="J1418" t="s">
        <v>1023</v>
      </c>
      <c r="K1418" t="s">
        <v>153</v>
      </c>
      <c r="L1418" t="s">
        <v>527</v>
      </c>
      <c r="M1418" t="s">
        <v>35</v>
      </c>
      <c r="N1418" t="s">
        <v>14</v>
      </c>
      <c r="R1418">
        <v>59548</v>
      </c>
      <c r="S1418">
        <v>59548</v>
      </c>
    </row>
    <row r="1419" spans="1:19" x14ac:dyDescent="0.3">
      <c r="A1419">
        <v>2021</v>
      </c>
      <c r="C1419" t="str">
        <f>IF(GETPIVOTDATA("PS % recovery",Sheet4!$B$5,"Parish Name",K1419)&gt;99.949%,"OK","No")</f>
        <v>OK</v>
      </c>
      <c r="D1419" t="e">
        <f>VLOOKUP(J1419,'Ref2'!C:E,3,0)</f>
        <v>#N/A</v>
      </c>
      <c r="E1419">
        <v>153</v>
      </c>
      <c r="I1419" t="e">
        <f>VLOOKUP(J1419,Ref!L:M,2,0)</f>
        <v>#N/A</v>
      </c>
      <c r="J1419" t="s">
        <v>1025</v>
      </c>
      <c r="K1419" t="s">
        <v>154</v>
      </c>
      <c r="L1419" t="s">
        <v>527</v>
      </c>
      <c r="M1419" t="s">
        <v>35</v>
      </c>
      <c r="N1419" t="s">
        <v>14</v>
      </c>
      <c r="R1419">
        <v>51606</v>
      </c>
      <c r="S1419">
        <v>51606</v>
      </c>
    </row>
    <row r="1420" spans="1:19" x14ac:dyDescent="0.3">
      <c r="A1420">
        <v>2021</v>
      </c>
      <c r="C1420" t="str">
        <f>IF(GETPIVOTDATA("PS % recovery",Sheet4!$B$5,"Parish Name",K1420)&gt;99.949%,"OK","No")</f>
        <v>OK</v>
      </c>
      <c r="D1420" t="e">
        <f>VLOOKUP(J1420,'Ref2'!C:E,3,0)</f>
        <v>#N/A</v>
      </c>
      <c r="E1420">
        <v>153</v>
      </c>
      <c r="I1420" t="e">
        <f>VLOOKUP(J1420,Ref!L:M,2,0)</f>
        <v>#N/A</v>
      </c>
      <c r="J1420" t="s">
        <v>1027</v>
      </c>
      <c r="K1420" t="s">
        <v>156</v>
      </c>
      <c r="L1420" t="s">
        <v>529</v>
      </c>
      <c r="M1420" t="s">
        <v>18</v>
      </c>
      <c r="N1420" t="s">
        <v>15</v>
      </c>
      <c r="R1420">
        <v>133165</v>
      </c>
      <c r="S1420">
        <v>133165</v>
      </c>
    </row>
    <row r="1421" spans="1:19" x14ac:dyDescent="0.3">
      <c r="A1421">
        <v>2021</v>
      </c>
      <c r="C1421" t="str">
        <f>IF(GETPIVOTDATA("PS % recovery",Sheet4!$B$5,"Parish Name",K1421)&gt;99.949%,"OK","No")</f>
        <v>No</v>
      </c>
      <c r="D1421" t="e">
        <f>VLOOKUP(J1421,'Ref2'!C:E,3,0)</f>
        <v>#N/A</v>
      </c>
      <c r="E1421">
        <v>153</v>
      </c>
      <c r="I1421" t="e">
        <f>VLOOKUP(J1421,Ref!L:M,2,0)</f>
        <v>#N/A</v>
      </c>
      <c r="J1421" t="s">
        <v>1029</v>
      </c>
      <c r="K1421" t="s">
        <v>157</v>
      </c>
      <c r="L1421" t="s">
        <v>531</v>
      </c>
      <c r="M1421" t="s">
        <v>18</v>
      </c>
      <c r="N1421" t="s">
        <v>15</v>
      </c>
      <c r="R1421">
        <v>68308</v>
      </c>
      <c r="S1421">
        <v>68308</v>
      </c>
    </row>
    <row r="1422" spans="1:19" x14ac:dyDescent="0.3">
      <c r="A1422">
        <v>2021</v>
      </c>
      <c r="C1422" t="str">
        <f>IF(GETPIVOTDATA("PS % recovery",Sheet4!$B$5,"Parish Name",K1422)&gt;99.949%,"OK","No")</f>
        <v>OK</v>
      </c>
      <c r="D1422" t="e">
        <f>VLOOKUP(J1422,'Ref2'!C:E,3,0)</f>
        <v>#N/A</v>
      </c>
      <c r="E1422">
        <v>153</v>
      </c>
      <c r="I1422" t="e">
        <f>VLOOKUP(J1422,Ref!L:M,2,0)</f>
        <v>#N/A</v>
      </c>
      <c r="J1422" t="s">
        <v>1031</v>
      </c>
      <c r="K1422" t="s">
        <v>158</v>
      </c>
      <c r="L1422" t="s">
        <v>535</v>
      </c>
      <c r="M1422" t="s">
        <v>18</v>
      </c>
      <c r="N1422" t="s">
        <v>15</v>
      </c>
      <c r="R1422">
        <v>84097</v>
      </c>
      <c r="S1422">
        <v>84097</v>
      </c>
    </row>
    <row r="1423" spans="1:19" x14ac:dyDescent="0.3">
      <c r="A1423">
        <v>2021</v>
      </c>
      <c r="C1423" t="str">
        <f>IF(GETPIVOTDATA("PS % recovery",Sheet4!$B$5,"Parish Name",K1423)&gt;99.949%,"OK","No")</f>
        <v>No</v>
      </c>
      <c r="D1423" t="e">
        <f>VLOOKUP(J1423,'Ref2'!C:E,3,0)</f>
        <v>#N/A</v>
      </c>
      <c r="E1423">
        <v>8</v>
      </c>
      <c r="I1423" t="e">
        <f>VLOOKUP(J1423,Ref!L:M,2,0)</f>
        <v>#N/A</v>
      </c>
      <c r="J1423" t="s">
        <v>789</v>
      </c>
      <c r="K1423" t="s">
        <v>160</v>
      </c>
      <c r="L1423" t="s">
        <v>537</v>
      </c>
      <c r="M1423" t="s">
        <v>18</v>
      </c>
      <c r="N1423" t="s">
        <v>15</v>
      </c>
      <c r="R1423">
        <v>99614</v>
      </c>
      <c r="S1423">
        <v>8036.3399999141693</v>
      </c>
    </row>
    <row r="1424" spans="1:19" x14ac:dyDescent="0.3">
      <c r="A1424">
        <v>2021</v>
      </c>
      <c r="C1424" t="str">
        <f>IF(GETPIVOTDATA("PS % recovery",Sheet4!$B$5,"Parish Name",K1424)&gt;99.949%,"OK","No")</f>
        <v>OK</v>
      </c>
      <c r="D1424" t="e">
        <f>VLOOKUP(J1424,'Ref2'!C:E,3,0)</f>
        <v>#N/A</v>
      </c>
      <c r="E1424">
        <v>140</v>
      </c>
      <c r="I1424" t="e">
        <f>VLOOKUP(J1424,Ref!L:M,2,0)</f>
        <v>#N/A</v>
      </c>
      <c r="J1424" t="s">
        <v>1034</v>
      </c>
      <c r="K1424" t="s">
        <v>161</v>
      </c>
      <c r="L1424" t="s">
        <v>539</v>
      </c>
      <c r="M1424" t="s">
        <v>18</v>
      </c>
      <c r="N1424" t="s">
        <v>15</v>
      </c>
      <c r="R1424">
        <v>68199</v>
      </c>
      <c r="S1424">
        <v>68199</v>
      </c>
    </row>
    <row r="1425" spans="1:19" x14ac:dyDescent="0.3">
      <c r="A1425">
        <v>2021</v>
      </c>
      <c r="C1425" t="str">
        <f>IF(GETPIVOTDATA("PS % recovery",Sheet4!$B$5,"Parish Name",K1425)&gt;99.949%,"OK","No")</f>
        <v>OK</v>
      </c>
      <c r="D1425" t="e">
        <f>VLOOKUP(J1425,'Ref2'!C:E,3,0)</f>
        <v>#N/A</v>
      </c>
      <c r="E1425">
        <v>153</v>
      </c>
      <c r="I1425" t="e">
        <f>VLOOKUP(J1425,Ref!L:M,2,0)</f>
        <v>#N/A</v>
      </c>
      <c r="J1425" t="s">
        <v>1036</v>
      </c>
      <c r="K1425" t="s">
        <v>162</v>
      </c>
      <c r="L1425" t="s">
        <v>541</v>
      </c>
      <c r="M1425" t="s">
        <v>18</v>
      </c>
      <c r="N1425" t="s">
        <v>15</v>
      </c>
      <c r="R1425">
        <v>65816</v>
      </c>
      <c r="S1425">
        <v>65816</v>
      </c>
    </row>
    <row r="1426" spans="1:19" x14ac:dyDescent="0.3">
      <c r="A1426">
        <v>2021</v>
      </c>
      <c r="C1426" t="str">
        <f>IF(GETPIVOTDATA("PS % recovery",Sheet4!$B$5,"Parish Name",K1426)&gt;99.949%,"OK","No")</f>
        <v>OK</v>
      </c>
      <c r="D1426" t="e">
        <f>VLOOKUP(J1426,'Ref2'!C:E,3,0)</f>
        <v>#N/A</v>
      </c>
      <c r="E1426">
        <v>115</v>
      </c>
      <c r="I1426" t="e">
        <f>VLOOKUP(J1426,Ref!L:M,2,0)</f>
        <v>#N/A</v>
      </c>
      <c r="J1426" t="s">
        <v>1038</v>
      </c>
      <c r="K1426" t="s">
        <v>163</v>
      </c>
      <c r="L1426" t="s">
        <v>545</v>
      </c>
      <c r="M1426" t="s">
        <v>18</v>
      </c>
      <c r="N1426" t="s">
        <v>15</v>
      </c>
      <c r="R1426">
        <v>4204</v>
      </c>
      <c r="S1426">
        <v>4204</v>
      </c>
    </row>
    <row r="1427" spans="1:19" x14ac:dyDescent="0.3">
      <c r="A1427">
        <v>2021</v>
      </c>
      <c r="C1427" t="str">
        <f>IF(GETPIVOTDATA("PS % recovery",Sheet4!$B$5,"Parish Name",K1427)&gt;99.949%,"OK","No")</f>
        <v>OK</v>
      </c>
      <c r="D1427" t="e">
        <f>VLOOKUP(J1427,'Ref2'!C:E,3,0)</f>
        <v>#N/A</v>
      </c>
      <c r="E1427">
        <v>153</v>
      </c>
      <c r="I1427" t="e">
        <f>VLOOKUP(J1427,Ref!L:M,2,0)</f>
        <v>#N/A</v>
      </c>
      <c r="J1427" t="s">
        <v>1040</v>
      </c>
      <c r="K1427" t="s">
        <v>164</v>
      </c>
      <c r="L1427" t="s">
        <v>545</v>
      </c>
      <c r="M1427" t="s">
        <v>18</v>
      </c>
      <c r="N1427" t="s">
        <v>15</v>
      </c>
      <c r="R1427">
        <v>6689</v>
      </c>
      <c r="S1427">
        <v>6689</v>
      </c>
    </row>
    <row r="1428" spans="1:19" x14ac:dyDescent="0.3">
      <c r="A1428">
        <v>2021</v>
      </c>
      <c r="C1428" t="str">
        <f>IF(GETPIVOTDATA("PS % recovery",Sheet4!$B$5,"Parish Name",K1428)&gt;99.949%,"OK","No")</f>
        <v>OK</v>
      </c>
      <c r="D1428" t="e">
        <f>VLOOKUP(J1428,'Ref2'!C:E,3,0)</f>
        <v>#N/A</v>
      </c>
      <c r="E1428">
        <v>153</v>
      </c>
      <c r="I1428" t="e">
        <f>VLOOKUP(J1428,Ref!L:M,2,0)</f>
        <v>#N/A</v>
      </c>
      <c r="J1428" t="s">
        <v>1042</v>
      </c>
      <c r="K1428" t="s">
        <v>165</v>
      </c>
      <c r="L1428" t="s">
        <v>543</v>
      </c>
      <c r="M1428" t="s">
        <v>18</v>
      </c>
      <c r="N1428" t="s">
        <v>15</v>
      </c>
      <c r="R1428">
        <v>65038</v>
      </c>
      <c r="S1428">
        <v>65038</v>
      </c>
    </row>
    <row r="1429" spans="1:19" x14ac:dyDescent="0.3">
      <c r="A1429">
        <v>2021</v>
      </c>
      <c r="C1429" t="str">
        <f>IF(GETPIVOTDATA("PS % recovery",Sheet4!$B$5,"Parish Name",K1429)&gt;99.949%,"OK","No")</f>
        <v>No</v>
      </c>
      <c r="D1429" t="e">
        <f>VLOOKUP(J1429,'Ref2'!C:E,3,0)</f>
        <v>#N/A</v>
      </c>
      <c r="E1429">
        <v>55</v>
      </c>
      <c r="I1429" t="e">
        <f>VLOOKUP(J1429,Ref!L:M,2,0)</f>
        <v>#N/A</v>
      </c>
      <c r="J1429" t="s">
        <v>1044</v>
      </c>
      <c r="K1429" t="s">
        <v>166</v>
      </c>
      <c r="L1429" t="s">
        <v>547</v>
      </c>
      <c r="M1429" t="s">
        <v>18</v>
      </c>
      <c r="N1429" t="s">
        <v>15</v>
      </c>
      <c r="R1429">
        <v>75783</v>
      </c>
      <c r="S1429">
        <v>48000</v>
      </c>
    </row>
    <row r="1430" spans="1:19" x14ac:dyDescent="0.3">
      <c r="A1430">
        <v>2021</v>
      </c>
      <c r="C1430" t="str">
        <f>IF(GETPIVOTDATA("PS % recovery",Sheet4!$B$5,"Parish Name",K1430)&gt;99.949%,"OK","No")</f>
        <v>No</v>
      </c>
      <c r="D1430" t="e">
        <f>VLOOKUP(J1430,'Ref2'!C:E,3,0)</f>
        <v>#N/A</v>
      </c>
      <c r="E1430">
        <v>34</v>
      </c>
      <c r="I1430" t="e">
        <f>VLOOKUP(J1430,Ref!L:M,2,0)</f>
        <v>#N/A</v>
      </c>
      <c r="J1430" t="s">
        <v>1046</v>
      </c>
      <c r="K1430" t="s">
        <v>159</v>
      </c>
      <c r="L1430" t="s">
        <v>533</v>
      </c>
      <c r="M1430" t="s">
        <v>18</v>
      </c>
      <c r="N1430" t="s">
        <v>15</v>
      </c>
      <c r="R1430">
        <v>87740</v>
      </c>
      <c r="S1430">
        <v>50000</v>
      </c>
    </row>
    <row r="1431" spans="1:19" x14ac:dyDescent="0.3">
      <c r="A1431">
        <v>2021</v>
      </c>
      <c r="C1431" t="str">
        <f>IF(GETPIVOTDATA("PS % recovery",Sheet4!$B$5,"Parish Name",K1431)&gt;99.949%,"OK","No")</f>
        <v>No</v>
      </c>
      <c r="D1431" t="e">
        <f>VLOOKUP(J1431,'Ref2'!C:E,3,0)</f>
        <v>#N/A</v>
      </c>
      <c r="E1431">
        <v>5</v>
      </c>
      <c r="I1431" t="e">
        <f>VLOOKUP(J1431,Ref!L:M,2,0)</f>
        <v>#N/A</v>
      </c>
      <c r="J1431" t="s">
        <v>794</v>
      </c>
      <c r="K1431" t="s">
        <v>168</v>
      </c>
      <c r="L1431" t="s">
        <v>549</v>
      </c>
      <c r="M1431" t="s">
        <v>21</v>
      </c>
      <c r="N1431" t="s">
        <v>15</v>
      </c>
      <c r="R1431">
        <v>11633</v>
      </c>
      <c r="S1431">
        <v>0</v>
      </c>
    </row>
    <row r="1432" spans="1:19" x14ac:dyDescent="0.3">
      <c r="A1432">
        <v>2021</v>
      </c>
      <c r="C1432" t="str">
        <f>IF(GETPIVOTDATA("PS % recovery",Sheet4!$B$5,"Parish Name",K1432)&gt;99.949%,"OK","No")</f>
        <v>No</v>
      </c>
      <c r="D1432" t="e">
        <f>VLOOKUP(J1432,'Ref2'!C:E,3,0)</f>
        <v>#N/A</v>
      </c>
      <c r="E1432">
        <v>48</v>
      </c>
      <c r="I1432" t="e">
        <f>VLOOKUP(J1432,Ref!L:M,2,0)</f>
        <v>#N/A</v>
      </c>
      <c r="J1432" t="s">
        <v>801</v>
      </c>
      <c r="K1432" t="s">
        <v>169</v>
      </c>
      <c r="L1432" t="s">
        <v>549</v>
      </c>
      <c r="M1432" t="s">
        <v>21</v>
      </c>
      <c r="N1432" t="s">
        <v>15</v>
      </c>
      <c r="R1432">
        <v>15906</v>
      </c>
      <c r="S1432">
        <v>9000</v>
      </c>
    </row>
    <row r="1433" spans="1:19" x14ac:dyDescent="0.3">
      <c r="A1433">
        <v>2021</v>
      </c>
      <c r="C1433" t="str">
        <f>IF(GETPIVOTDATA("PS % recovery",Sheet4!$B$5,"Parish Name",K1433)&gt;99.949%,"OK","No")</f>
        <v>No</v>
      </c>
      <c r="D1433" t="e">
        <f>VLOOKUP(J1433,'Ref2'!C:E,3,0)</f>
        <v>#N/A</v>
      </c>
      <c r="E1433">
        <v>39</v>
      </c>
      <c r="I1433" t="e">
        <f>VLOOKUP(J1433,Ref!L:M,2,0)</f>
        <v>#N/A</v>
      </c>
      <c r="J1433" t="s">
        <v>807</v>
      </c>
      <c r="K1433" t="s">
        <v>171</v>
      </c>
      <c r="L1433" t="s">
        <v>553</v>
      </c>
      <c r="M1433" t="s">
        <v>21</v>
      </c>
      <c r="N1433" t="s">
        <v>15</v>
      </c>
      <c r="R1433">
        <v>42478</v>
      </c>
      <c r="S1433">
        <v>18000</v>
      </c>
    </row>
    <row r="1434" spans="1:19" x14ac:dyDescent="0.3">
      <c r="A1434">
        <v>2021</v>
      </c>
      <c r="C1434" t="str">
        <f>IF(GETPIVOTDATA("PS % recovery",Sheet4!$B$5,"Parish Name",K1434)&gt;99.949%,"OK","No")</f>
        <v>OK</v>
      </c>
      <c r="D1434" t="e">
        <f>VLOOKUP(J1434,'Ref2'!C:E,3,0)</f>
        <v>#N/A</v>
      </c>
      <c r="E1434">
        <v>153</v>
      </c>
      <c r="I1434" t="e">
        <f>VLOOKUP(J1434,Ref!L:M,2,0)</f>
        <v>#N/A</v>
      </c>
      <c r="J1434" t="s">
        <v>1051</v>
      </c>
      <c r="K1434" t="s">
        <v>170</v>
      </c>
      <c r="L1434" t="s">
        <v>551</v>
      </c>
      <c r="M1434" t="s">
        <v>21</v>
      </c>
      <c r="N1434" t="s">
        <v>15</v>
      </c>
      <c r="R1434">
        <v>108718</v>
      </c>
      <c r="S1434">
        <v>108718</v>
      </c>
    </row>
    <row r="1435" spans="1:19" x14ac:dyDescent="0.3">
      <c r="A1435">
        <v>2021</v>
      </c>
      <c r="C1435" t="str">
        <f>IF(GETPIVOTDATA("PS % recovery",Sheet4!$B$5,"Parish Name",K1435)&gt;99.949%,"OK","No")</f>
        <v>No</v>
      </c>
      <c r="D1435" t="e">
        <f>VLOOKUP(J1435,'Ref2'!C:E,3,0)</f>
        <v>#N/A</v>
      </c>
      <c r="E1435">
        <v>44</v>
      </c>
      <c r="I1435" t="e">
        <f>VLOOKUP(J1435,Ref!L:M,2,0)</f>
        <v>#N/A</v>
      </c>
      <c r="J1435" t="s">
        <v>796</v>
      </c>
      <c r="K1435" t="s">
        <v>172</v>
      </c>
      <c r="L1435" t="s">
        <v>555</v>
      </c>
      <c r="M1435" t="s">
        <v>21</v>
      </c>
      <c r="N1435" t="s">
        <v>15</v>
      </c>
      <c r="R1435">
        <v>25109</v>
      </c>
      <c r="S1435">
        <v>20189</v>
      </c>
    </row>
    <row r="1436" spans="1:19" x14ac:dyDescent="0.3">
      <c r="A1436">
        <v>2021</v>
      </c>
      <c r="C1436" t="str">
        <f>IF(GETPIVOTDATA("PS % recovery",Sheet4!$B$5,"Parish Name",K1436)&gt;99.949%,"OK","No")</f>
        <v>No</v>
      </c>
      <c r="D1436" t="e">
        <f>VLOOKUP(J1436,'Ref2'!C:E,3,0)</f>
        <v>#N/A</v>
      </c>
      <c r="E1436">
        <v>29</v>
      </c>
      <c r="I1436" t="e">
        <f>VLOOKUP(J1436,Ref!L:M,2,0)</f>
        <v>#N/A</v>
      </c>
      <c r="J1436" t="s">
        <v>798</v>
      </c>
      <c r="K1436" t="s">
        <v>173</v>
      </c>
      <c r="L1436" t="s">
        <v>555</v>
      </c>
      <c r="M1436" t="s">
        <v>21</v>
      </c>
      <c r="N1436" t="s">
        <v>15</v>
      </c>
      <c r="R1436">
        <v>9661</v>
      </c>
      <c r="S1436">
        <v>2415</v>
      </c>
    </row>
    <row r="1437" spans="1:19" x14ac:dyDescent="0.3">
      <c r="A1437">
        <v>2021</v>
      </c>
      <c r="C1437" t="str">
        <f>IF(GETPIVOTDATA("PS % recovery",Sheet4!$B$5,"Parish Name",K1437)&gt;99.949%,"OK","No")</f>
        <v>No</v>
      </c>
      <c r="D1437" t="e">
        <f>VLOOKUP(J1437,'Ref2'!C:E,3,0)</f>
        <v>#N/A</v>
      </c>
      <c r="E1437">
        <v>105</v>
      </c>
      <c r="I1437" t="e">
        <f>VLOOKUP(J1437,Ref!L:M,2,0)</f>
        <v>#N/A</v>
      </c>
      <c r="J1437" t="s">
        <v>805</v>
      </c>
      <c r="K1437" t="s">
        <v>175</v>
      </c>
      <c r="L1437" t="s">
        <v>555</v>
      </c>
      <c r="M1437" t="s">
        <v>21</v>
      </c>
      <c r="N1437" t="s">
        <v>15</v>
      </c>
      <c r="R1437">
        <v>3380</v>
      </c>
      <c r="S1437">
        <v>3380</v>
      </c>
    </row>
    <row r="1438" spans="1:19" x14ac:dyDescent="0.3">
      <c r="A1438">
        <v>2021</v>
      </c>
      <c r="C1438" t="str">
        <f>IF(GETPIVOTDATA("PS % recovery",Sheet4!$B$5,"Parish Name",K1438)&gt;99.949%,"OK","No")</f>
        <v>No</v>
      </c>
      <c r="D1438" t="e">
        <f>VLOOKUP(J1438,'Ref2'!C:E,3,0)</f>
        <v>#N/A</v>
      </c>
      <c r="E1438">
        <v>28</v>
      </c>
      <c r="I1438" t="e">
        <f>VLOOKUP(J1438,Ref!L:M,2,0)</f>
        <v>#N/A</v>
      </c>
      <c r="J1438" t="s">
        <v>1056</v>
      </c>
      <c r="K1438" t="s">
        <v>174</v>
      </c>
      <c r="L1438" t="s">
        <v>557</v>
      </c>
      <c r="M1438" t="s">
        <v>21</v>
      </c>
      <c r="N1438" t="s">
        <v>15</v>
      </c>
      <c r="R1438">
        <v>8647</v>
      </c>
      <c r="S1438">
        <v>8647</v>
      </c>
    </row>
    <row r="1439" spans="1:19" x14ac:dyDescent="0.3">
      <c r="A1439">
        <v>2021</v>
      </c>
      <c r="C1439" t="str">
        <f>IF(GETPIVOTDATA("PS % recovery",Sheet4!$B$5,"Parish Name",K1439)&gt;99.949%,"OK","No")</f>
        <v>OK</v>
      </c>
      <c r="D1439" t="e">
        <f>VLOOKUP(J1439,'Ref2'!C:E,3,0)</f>
        <v>#N/A</v>
      </c>
      <c r="E1439">
        <v>122</v>
      </c>
      <c r="I1439" t="e">
        <f>VLOOKUP(J1439,Ref!L:M,2,0)</f>
        <v>#N/A</v>
      </c>
      <c r="J1439" t="s">
        <v>1058</v>
      </c>
      <c r="K1439" t="s">
        <v>176</v>
      </c>
      <c r="L1439" t="s">
        <v>557</v>
      </c>
      <c r="M1439" t="s">
        <v>21</v>
      </c>
      <c r="N1439" t="s">
        <v>15</v>
      </c>
      <c r="R1439">
        <v>30803</v>
      </c>
      <c r="S1439">
        <v>30803</v>
      </c>
    </row>
    <row r="1440" spans="1:19" x14ac:dyDescent="0.3">
      <c r="A1440">
        <v>2021</v>
      </c>
      <c r="C1440" t="str">
        <f>IF(GETPIVOTDATA("PS % recovery",Sheet4!$B$5,"Parish Name",K1440)&gt;99.949%,"OK","No")</f>
        <v>No</v>
      </c>
      <c r="D1440" t="e">
        <f>VLOOKUP(J1440,'Ref2'!C:E,3,0)</f>
        <v>#N/A</v>
      </c>
      <c r="E1440">
        <v>100</v>
      </c>
      <c r="I1440" t="e">
        <f>VLOOKUP(J1440,Ref!L:M,2,0)</f>
        <v>#N/A</v>
      </c>
      <c r="J1440" t="s">
        <v>800</v>
      </c>
      <c r="K1440" t="s">
        <v>177</v>
      </c>
      <c r="L1440" t="s">
        <v>559</v>
      </c>
      <c r="M1440" t="s">
        <v>21</v>
      </c>
      <c r="N1440" t="s">
        <v>15</v>
      </c>
      <c r="R1440">
        <v>60133</v>
      </c>
      <c r="S1440">
        <v>60133</v>
      </c>
    </row>
    <row r="1441" spans="1:19" x14ac:dyDescent="0.3">
      <c r="A1441">
        <v>2021</v>
      </c>
      <c r="C1441" t="str">
        <f>IF(GETPIVOTDATA("PS % recovery",Sheet4!$B$5,"Parish Name",K1441)&gt;99.949%,"OK","No")</f>
        <v>No</v>
      </c>
      <c r="D1441" t="e">
        <f>VLOOKUP(J1441,'Ref2'!C:E,3,0)</f>
        <v>#N/A</v>
      </c>
      <c r="E1441">
        <v>70</v>
      </c>
      <c r="I1441" t="e">
        <f>VLOOKUP(J1441,Ref!L:M,2,0)</f>
        <v>#N/A</v>
      </c>
      <c r="J1441" t="s">
        <v>803</v>
      </c>
      <c r="K1441" t="s">
        <v>178</v>
      </c>
      <c r="L1441" t="s">
        <v>549</v>
      </c>
      <c r="M1441" t="s">
        <v>21</v>
      </c>
      <c r="N1441" t="s">
        <v>15</v>
      </c>
      <c r="R1441">
        <v>52386</v>
      </c>
      <c r="S1441">
        <v>42000</v>
      </c>
    </row>
    <row r="1442" spans="1:19" x14ac:dyDescent="0.3">
      <c r="A1442">
        <v>2021</v>
      </c>
      <c r="C1442" t="str">
        <f>IF(GETPIVOTDATA("PS % recovery",Sheet4!$B$5,"Parish Name",K1442)&gt;99.949%,"OK","No")</f>
        <v>OK</v>
      </c>
      <c r="D1442" t="e">
        <f>VLOOKUP(J1442,'Ref2'!C:E,3,0)</f>
        <v>#N/A</v>
      </c>
      <c r="E1442">
        <v>153</v>
      </c>
      <c r="I1442" t="e">
        <f>VLOOKUP(J1442,Ref!L:M,2,0)</f>
        <v>#N/A</v>
      </c>
      <c r="J1442" t="s">
        <v>1062</v>
      </c>
      <c r="K1442" t="s">
        <v>180</v>
      </c>
      <c r="L1442" t="s">
        <v>561</v>
      </c>
      <c r="M1442" t="s">
        <v>21</v>
      </c>
      <c r="N1442" t="s">
        <v>15</v>
      </c>
      <c r="R1442">
        <v>72980</v>
      </c>
      <c r="S1442">
        <v>72980</v>
      </c>
    </row>
    <row r="1443" spans="1:19" x14ac:dyDescent="0.3">
      <c r="A1443">
        <v>2021</v>
      </c>
      <c r="C1443" t="str">
        <f>IF(GETPIVOTDATA("PS % recovery",Sheet4!$B$5,"Parish Name",K1443)&gt;99.949%,"OK","No")</f>
        <v>OK</v>
      </c>
      <c r="D1443" t="e">
        <f>VLOOKUP(J1443,'Ref2'!C:E,3,0)</f>
        <v>#N/A</v>
      </c>
      <c r="E1443">
        <v>153</v>
      </c>
      <c r="I1443" t="e">
        <f>VLOOKUP(J1443,Ref!L:M,2,0)</f>
        <v>#N/A</v>
      </c>
      <c r="J1443" t="s">
        <v>1064</v>
      </c>
      <c r="K1443" t="s">
        <v>182</v>
      </c>
      <c r="L1443" t="s">
        <v>563</v>
      </c>
      <c r="M1443" t="s">
        <v>21</v>
      </c>
      <c r="N1443" t="s">
        <v>15</v>
      </c>
      <c r="R1443">
        <v>56487</v>
      </c>
      <c r="S1443">
        <v>56487</v>
      </c>
    </row>
    <row r="1444" spans="1:19" x14ac:dyDescent="0.3">
      <c r="A1444">
        <v>2021</v>
      </c>
      <c r="C1444" t="str">
        <f>IF(GETPIVOTDATA("PS % recovery",Sheet4!$B$5,"Parish Name",K1444)&gt;99.949%,"OK","No")</f>
        <v>OK</v>
      </c>
      <c r="D1444" t="e">
        <f>VLOOKUP(J1444,'Ref2'!C:E,3,0)</f>
        <v>#N/A</v>
      </c>
      <c r="E1444">
        <v>153</v>
      </c>
      <c r="I1444" t="e">
        <f>VLOOKUP(J1444,Ref!L:M,2,0)</f>
        <v>#N/A</v>
      </c>
      <c r="J1444" t="s">
        <v>1066</v>
      </c>
      <c r="K1444" t="s">
        <v>179</v>
      </c>
      <c r="L1444" t="s">
        <v>563</v>
      </c>
      <c r="M1444" t="s">
        <v>21</v>
      </c>
      <c r="N1444" t="s">
        <v>15</v>
      </c>
      <c r="R1444">
        <v>20029</v>
      </c>
      <c r="S1444">
        <v>20029</v>
      </c>
    </row>
    <row r="1445" spans="1:19" x14ac:dyDescent="0.3">
      <c r="A1445">
        <v>2021</v>
      </c>
      <c r="C1445" t="str">
        <f>IF(GETPIVOTDATA("PS % recovery",Sheet4!$B$5,"Parish Name",K1445)&gt;99.949%,"OK","No")</f>
        <v>OK</v>
      </c>
      <c r="D1445" t="e">
        <f>VLOOKUP(J1445,'Ref2'!C:E,3,0)</f>
        <v>#N/A</v>
      </c>
      <c r="E1445">
        <v>153</v>
      </c>
      <c r="I1445" t="e">
        <f>VLOOKUP(J1445,Ref!L:M,2,0)</f>
        <v>#N/A</v>
      </c>
      <c r="J1445" t="s">
        <v>1068</v>
      </c>
      <c r="K1445" t="s">
        <v>181</v>
      </c>
      <c r="L1445" t="s">
        <v>563</v>
      </c>
      <c r="M1445" t="s">
        <v>21</v>
      </c>
      <c r="N1445" t="s">
        <v>15</v>
      </c>
      <c r="R1445">
        <v>6982</v>
      </c>
      <c r="S1445">
        <v>6982</v>
      </c>
    </row>
    <row r="1446" spans="1:19" x14ac:dyDescent="0.3">
      <c r="A1446">
        <v>2021</v>
      </c>
      <c r="C1446" t="str">
        <f>IF(GETPIVOTDATA("PS % recovery",Sheet4!$B$5,"Parish Name",K1446)&gt;99.949%,"OK","No")</f>
        <v>OK</v>
      </c>
      <c r="D1446" t="str">
        <f>VLOOKUP(J1446,'Ref2'!C:E,3,0)</f>
        <v>LLF</v>
      </c>
      <c r="E1446">
        <v>325</v>
      </c>
      <c r="I1446" t="e">
        <f>VLOOKUP(J1446,Ref!L:M,2,0)</f>
        <v>#N/A</v>
      </c>
      <c r="J1446" t="s">
        <v>1070</v>
      </c>
      <c r="K1446" t="s">
        <v>183</v>
      </c>
      <c r="L1446" t="s">
        <v>565</v>
      </c>
      <c r="M1446" t="s">
        <v>21</v>
      </c>
      <c r="N1446" t="s">
        <v>15</v>
      </c>
      <c r="R1446">
        <v>87696</v>
      </c>
      <c r="S1446">
        <v>87696</v>
      </c>
    </row>
    <row r="1447" spans="1:19" x14ac:dyDescent="0.3">
      <c r="A1447">
        <v>2021</v>
      </c>
      <c r="C1447" t="str">
        <f>IF(GETPIVOTDATA("PS % recovery",Sheet4!$B$5,"Parish Name",K1447)&gt;99.949%,"OK","No")</f>
        <v>OK</v>
      </c>
      <c r="D1447" t="e">
        <f>VLOOKUP(J1447,'Ref2'!C:E,3,0)</f>
        <v>#N/A</v>
      </c>
      <c r="E1447">
        <v>153</v>
      </c>
      <c r="I1447" t="e">
        <f>VLOOKUP(J1447,Ref!L:M,2,0)</f>
        <v>#N/A</v>
      </c>
      <c r="J1447" t="s">
        <v>1072</v>
      </c>
      <c r="K1447" t="s">
        <v>185</v>
      </c>
      <c r="L1447" t="s">
        <v>573</v>
      </c>
      <c r="M1447" t="s">
        <v>24</v>
      </c>
      <c r="N1447" t="s">
        <v>15</v>
      </c>
      <c r="R1447">
        <v>58955</v>
      </c>
      <c r="S1447">
        <v>58955</v>
      </c>
    </row>
    <row r="1448" spans="1:19" x14ac:dyDescent="0.3">
      <c r="A1448">
        <v>2021</v>
      </c>
      <c r="C1448" t="str">
        <f>IF(GETPIVOTDATA("PS % recovery",Sheet4!$B$5,"Parish Name",K1448)&gt;99.949%,"OK","No")</f>
        <v>No</v>
      </c>
      <c r="D1448" t="e">
        <f>VLOOKUP(J1448,'Ref2'!C:E,3,0)</f>
        <v>#N/A</v>
      </c>
      <c r="E1448">
        <v>153</v>
      </c>
      <c r="I1448" t="e">
        <f>VLOOKUP(J1448,Ref!L:M,2,0)</f>
        <v>#N/A</v>
      </c>
      <c r="J1448" t="s">
        <v>1074</v>
      </c>
      <c r="K1448" t="s">
        <v>187</v>
      </c>
      <c r="L1448" t="s">
        <v>573</v>
      </c>
      <c r="M1448" t="s">
        <v>24</v>
      </c>
      <c r="N1448" t="s">
        <v>15</v>
      </c>
      <c r="R1448">
        <v>5590</v>
      </c>
      <c r="S1448">
        <v>5590</v>
      </c>
    </row>
    <row r="1449" spans="1:19" x14ac:dyDescent="0.3">
      <c r="A1449">
        <v>2021</v>
      </c>
      <c r="C1449" t="str">
        <f>IF(GETPIVOTDATA("PS % recovery",Sheet4!$B$5,"Parish Name",K1449)&gt;99.949%,"OK","No")</f>
        <v>OK</v>
      </c>
      <c r="D1449" t="e">
        <f>VLOOKUP(J1449,'Ref2'!C:E,3,0)</f>
        <v>#N/A</v>
      </c>
      <c r="E1449">
        <v>153</v>
      </c>
      <c r="I1449" t="e">
        <f>VLOOKUP(J1449,Ref!L:M,2,0)</f>
        <v>#N/A</v>
      </c>
      <c r="J1449" t="s">
        <v>1076</v>
      </c>
      <c r="K1449" t="s">
        <v>189</v>
      </c>
      <c r="L1449" t="s">
        <v>581</v>
      </c>
      <c r="M1449" t="s">
        <v>24</v>
      </c>
      <c r="N1449" t="s">
        <v>15</v>
      </c>
      <c r="R1449">
        <v>27010</v>
      </c>
      <c r="S1449">
        <v>27010</v>
      </c>
    </row>
    <row r="1450" spans="1:19" x14ac:dyDescent="0.3">
      <c r="A1450">
        <v>2021</v>
      </c>
      <c r="C1450" t="str">
        <f>IF(GETPIVOTDATA("PS % recovery",Sheet4!$B$5,"Parish Name",K1450)&gt;99.949%,"OK","No")</f>
        <v>OK</v>
      </c>
      <c r="D1450" t="e">
        <f>VLOOKUP(J1450,'Ref2'!C:E,3,0)</f>
        <v>#N/A</v>
      </c>
      <c r="E1450">
        <v>153</v>
      </c>
      <c r="I1450" t="e">
        <f>VLOOKUP(J1450,Ref!L:M,2,0)</f>
        <v>#N/A</v>
      </c>
      <c r="J1450" t="s">
        <v>1078</v>
      </c>
      <c r="K1450" t="s">
        <v>186</v>
      </c>
      <c r="L1450" t="s">
        <v>577</v>
      </c>
      <c r="M1450" t="s">
        <v>24</v>
      </c>
      <c r="N1450" t="s">
        <v>15</v>
      </c>
      <c r="R1450">
        <v>11583</v>
      </c>
      <c r="S1450">
        <v>11583</v>
      </c>
    </row>
    <row r="1451" spans="1:19" x14ac:dyDescent="0.3">
      <c r="A1451">
        <v>2021</v>
      </c>
      <c r="C1451" t="str">
        <f>IF(GETPIVOTDATA("PS % recovery",Sheet4!$B$5,"Parish Name",K1451)&gt;99.949%,"OK","No")</f>
        <v>No</v>
      </c>
      <c r="D1451" t="e">
        <f>VLOOKUP(J1451,'Ref2'!C:E,3,0)</f>
        <v>#N/A</v>
      </c>
      <c r="E1451">
        <v>20</v>
      </c>
      <c r="I1451" t="e">
        <f>VLOOKUP(J1451,Ref!L:M,2,0)</f>
        <v>#N/A</v>
      </c>
      <c r="J1451" t="s">
        <v>1080</v>
      </c>
      <c r="K1451" t="s">
        <v>192</v>
      </c>
      <c r="L1451" t="s">
        <v>577</v>
      </c>
      <c r="M1451" t="s">
        <v>24</v>
      </c>
      <c r="N1451" t="s">
        <v>15</v>
      </c>
      <c r="R1451">
        <v>9006</v>
      </c>
      <c r="S1451">
        <v>9006</v>
      </c>
    </row>
    <row r="1452" spans="1:19" x14ac:dyDescent="0.3">
      <c r="A1452">
        <v>2021</v>
      </c>
      <c r="C1452" t="str">
        <f>IF(GETPIVOTDATA("PS % recovery",Sheet4!$B$5,"Parish Name",K1452)&gt;99.949%,"OK","No")</f>
        <v>OK</v>
      </c>
      <c r="D1452" t="e">
        <f>VLOOKUP(J1452,'Ref2'!C:E,3,0)</f>
        <v>#N/A</v>
      </c>
      <c r="E1452">
        <v>153</v>
      </c>
      <c r="I1452" t="e">
        <f>VLOOKUP(J1452,Ref!L:M,2,0)</f>
        <v>#N/A</v>
      </c>
      <c r="J1452" t="s">
        <v>1082</v>
      </c>
      <c r="K1452" t="s">
        <v>193</v>
      </c>
      <c r="L1452" t="s">
        <v>577</v>
      </c>
      <c r="M1452" t="s">
        <v>24</v>
      </c>
      <c r="N1452" t="s">
        <v>15</v>
      </c>
      <c r="R1452">
        <v>32060</v>
      </c>
      <c r="S1452">
        <v>32060</v>
      </c>
    </row>
    <row r="1453" spans="1:19" x14ac:dyDescent="0.3">
      <c r="A1453">
        <v>2021</v>
      </c>
      <c r="C1453" t="str">
        <f>IF(GETPIVOTDATA("PS % recovery",Sheet4!$B$5,"Parish Name",K1453)&gt;99.949%,"OK","No")</f>
        <v>OK</v>
      </c>
      <c r="D1453" t="e">
        <f>VLOOKUP(J1453,'Ref2'!C:E,3,0)</f>
        <v>#N/A</v>
      </c>
      <c r="E1453">
        <v>153</v>
      </c>
      <c r="I1453" t="e">
        <f>VLOOKUP(J1453,Ref!L:M,2,0)</f>
        <v>#N/A</v>
      </c>
      <c r="J1453" t="s">
        <v>1084</v>
      </c>
      <c r="K1453" t="s">
        <v>195</v>
      </c>
      <c r="L1453" t="s">
        <v>577</v>
      </c>
      <c r="M1453" t="s">
        <v>24</v>
      </c>
      <c r="N1453" t="s">
        <v>15</v>
      </c>
      <c r="R1453">
        <v>4661</v>
      </c>
      <c r="S1453">
        <v>4661</v>
      </c>
    </row>
    <row r="1454" spans="1:19" x14ac:dyDescent="0.3">
      <c r="A1454">
        <v>2021</v>
      </c>
      <c r="C1454" t="str">
        <f>IF(GETPIVOTDATA("PS % recovery",Sheet4!$B$5,"Parish Name",K1454)&gt;99.949%,"OK","No")</f>
        <v>OK</v>
      </c>
      <c r="D1454" t="e">
        <f>VLOOKUP(J1454,'Ref2'!C:E,3,0)</f>
        <v>#N/A</v>
      </c>
      <c r="E1454">
        <v>153</v>
      </c>
      <c r="I1454" t="e">
        <f>VLOOKUP(J1454,Ref!L:M,2,0)</f>
        <v>#N/A</v>
      </c>
      <c r="J1454" t="s">
        <v>1086</v>
      </c>
      <c r="K1454" t="s">
        <v>188</v>
      </c>
      <c r="L1454" t="s">
        <v>567</v>
      </c>
      <c r="M1454" t="s">
        <v>24</v>
      </c>
      <c r="N1454" t="s">
        <v>15</v>
      </c>
      <c r="R1454">
        <v>14254</v>
      </c>
      <c r="S1454">
        <v>14254</v>
      </c>
    </row>
    <row r="1455" spans="1:19" x14ac:dyDescent="0.3">
      <c r="A1455">
        <v>2021</v>
      </c>
      <c r="C1455" t="str">
        <f>IF(GETPIVOTDATA("PS % recovery",Sheet4!$B$5,"Parish Name",K1455)&gt;99.949%,"OK","No")</f>
        <v>No</v>
      </c>
      <c r="D1455" t="e">
        <f>VLOOKUP(J1455,'Ref2'!C:E,3,0)</f>
        <v>#N/A</v>
      </c>
      <c r="E1455">
        <v>31</v>
      </c>
      <c r="I1455" t="e">
        <f>VLOOKUP(J1455,Ref!L:M,2,0)</f>
        <v>#N/A</v>
      </c>
      <c r="J1455" t="s">
        <v>1088</v>
      </c>
      <c r="K1455" t="s">
        <v>198</v>
      </c>
      <c r="L1455" t="s">
        <v>567</v>
      </c>
      <c r="M1455" t="s">
        <v>24</v>
      </c>
      <c r="N1455" t="s">
        <v>15</v>
      </c>
      <c r="R1455">
        <v>10461</v>
      </c>
      <c r="S1455">
        <v>0</v>
      </c>
    </row>
    <row r="1456" spans="1:19" x14ac:dyDescent="0.3">
      <c r="A1456">
        <v>2021</v>
      </c>
      <c r="C1456" t="str">
        <f>IF(GETPIVOTDATA("PS % recovery",Sheet4!$B$5,"Parish Name",K1456)&gt;99.949%,"OK","No")</f>
        <v>No</v>
      </c>
      <c r="D1456" t="e">
        <f>VLOOKUP(J1456,'Ref2'!C:E,3,0)</f>
        <v>#N/A</v>
      </c>
      <c r="E1456">
        <v>4</v>
      </c>
      <c r="I1456" t="e">
        <f>VLOOKUP(J1456,Ref!L:M,2,0)</f>
        <v>#N/A</v>
      </c>
      <c r="J1456" t="s">
        <v>1090</v>
      </c>
      <c r="K1456" t="s">
        <v>199</v>
      </c>
      <c r="L1456" t="s">
        <v>567</v>
      </c>
      <c r="M1456" t="s">
        <v>24</v>
      </c>
      <c r="N1456" t="s">
        <v>15</v>
      </c>
      <c r="R1456">
        <v>2288</v>
      </c>
      <c r="S1456">
        <v>2288</v>
      </c>
    </row>
    <row r="1457" spans="1:19" x14ac:dyDescent="0.3">
      <c r="A1457">
        <v>2021</v>
      </c>
      <c r="C1457" t="str">
        <f>IF(GETPIVOTDATA("PS % recovery",Sheet4!$B$5,"Parish Name",K1457)&gt;99.949%,"OK","No")</f>
        <v>OK</v>
      </c>
      <c r="D1457" t="e">
        <f>VLOOKUP(J1457,'Ref2'!C:E,3,0)</f>
        <v>#N/A</v>
      </c>
      <c r="E1457">
        <v>153</v>
      </c>
      <c r="I1457" t="e">
        <f>VLOOKUP(J1457,Ref!L:M,2,0)</f>
        <v>#N/A</v>
      </c>
      <c r="J1457" t="s">
        <v>1092</v>
      </c>
      <c r="K1457" t="s">
        <v>190</v>
      </c>
      <c r="L1457" t="s">
        <v>569</v>
      </c>
      <c r="M1457" t="s">
        <v>24</v>
      </c>
      <c r="N1457" t="s">
        <v>15</v>
      </c>
      <c r="R1457">
        <v>64725</v>
      </c>
      <c r="S1457">
        <v>64725</v>
      </c>
    </row>
    <row r="1458" spans="1:19" x14ac:dyDescent="0.3">
      <c r="A1458">
        <v>2021</v>
      </c>
      <c r="C1458" t="str">
        <f>IF(GETPIVOTDATA("PS % recovery",Sheet4!$B$5,"Parish Name",K1458)&gt;99.949%,"OK","No")</f>
        <v>No</v>
      </c>
      <c r="D1458" t="e">
        <f>VLOOKUP(J1458,'Ref2'!C:E,3,0)</f>
        <v>#N/A</v>
      </c>
      <c r="E1458">
        <v>73</v>
      </c>
      <c r="I1458" t="e">
        <f>VLOOKUP(J1458,Ref!L:M,2,0)</f>
        <v>#N/A</v>
      </c>
      <c r="J1458" t="s">
        <v>1094</v>
      </c>
      <c r="K1458" t="s">
        <v>191</v>
      </c>
      <c r="L1458" t="s">
        <v>571</v>
      </c>
      <c r="M1458" t="s">
        <v>24</v>
      </c>
      <c r="N1458" t="s">
        <v>15</v>
      </c>
      <c r="R1458">
        <v>15037</v>
      </c>
      <c r="S1458">
        <v>8732</v>
      </c>
    </row>
    <row r="1459" spans="1:19" x14ac:dyDescent="0.3">
      <c r="A1459">
        <v>2021</v>
      </c>
      <c r="C1459" t="str">
        <f>IF(GETPIVOTDATA("PS % recovery",Sheet4!$B$5,"Parish Name",K1459)&gt;99.949%,"OK","No")</f>
        <v>OK</v>
      </c>
      <c r="D1459" t="e">
        <f>VLOOKUP(J1459,'Ref2'!C:E,3,0)</f>
        <v>#N/A</v>
      </c>
      <c r="E1459">
        <v>146</v>
      </c>
      <c r="I1459" t="e">
        <f>VLOOKUP(J1459,Ref!L:M,2,0)</f>
        <v>#N/A</v>
      </c>
      <c r="J1459" t="s">
        <v>1096</v>
      </c>
      <c r="K1459" t="s">
        <v>200</v>
      </c>
      <c r="L1459" t="s">
        <v>571</v>
      </c>
      <c r="M1459" t="s">
        <v>24</v>
      </c>
      <c r="N1459" t="s">
        <v>15</v>
      </c>
      <c r="R1459">
        <v>17074</v>
      </c>
      <c r="S1459">
        <v>17074</v>
      </c>
    </row>
    <row r="1460" spans="1:19" x14ac:dyDescent="0.3">
      <c r="A1460">
        <v>2021</v>
      </c>
      <c r="C1460" t="str">
        <f>IF(GETPIVOTDATA("PS % recovery",Sheet4!$B$5,"Parish Name",K1460)&gt;99.949%,"OK","No")</f>
        <v>OK</v>
      </c>
      <c r="D1460" t="e">
        <f>VLOOKUP(J1460,'Ref2'!C:E,3,0)</f>
        <v>#N/A</v>
      </c>
      <c r="E1460">
        <v>79</v>
      </c>
      <c r="I1460" t="e">
        <f>VLOOKUP(J1460,Ref!L:M,2,0)</f>
        <v>#N/A</v>
      </c>
      <c r="J1460" t="s">
        <v>1098</v>
      </c>
      <c r="K1460" t="s">
        <v>202</v>
      </c>
      <c r="L1460" t="s">
        <v>571</v>
      </c>
      <c r="M1460" t="s">
        <v>24</v>
      </c>
      <c r="N1460" t="s">
        <v>15</v>
      </c>
      <c r="R1460">
        <v>10808</v>
      </c>
      <c r="S1460">
        <v>10808</v>
      </c>
    </row>
    <row r="1461" spans="1:19" x14ac:dyDescent="0.3">
      <c r="A1461">
        <v>2021</v>
      </c>
      <c r="C1461" t="str">
        <f>IF(GETPIVOTDATA("PS % recovery",Sheet4!$B$5,"Parish Name",K1461)&gt;99.949%,"OK","No")</f>
        <v>OK</v>
      </c>
      <c r="D1461" t="e">
        <f>VLOOKUP(J1461,'Ref2'!C:E,3,0)</f>
        <v>#N/A</v>
      </c>
      <c r="E1461">
        <v>153</v>
      </c>
      <c r="I1461" t="e">
        <f>VLOOKUP(J1461,Ref!L:M,2,0)</f>
        <v>#N/A</v>
      </c>
      <c r="J1461" t="s">
        <v>808</v>
      </c>
      <c r="K1461" t="s">
        <v>194</v>
      </c>
      <c r="L1461" t="s">
        <v>575</v>
      </c>
      <c r="M1461" t="s">
        <v>24</v>
      </c>
      <c r="N1461" t="s">
        <v>15</v>
      </c>
      <c r="R1461">
        <v>18644</v>
      </c>
      <c r="S1461">
        <v>18644</v>
      </c>
    </row>
    <row r="1462" spans="1:19" x14ac:dyDescent="0.3">
      <c r="A1462">
        <v>2021</v>
      </c>
      <c r="C1462" t="str">
        <f>IF(GETPIVOTDATA("PS % recovery",Sheet4!$B$5,"Parish Name",K1462)&gt;99.949%,"OK","No")</f>
        <v>OK</v>
      </c>
      <c r="D1462" t="e">
        <f>VLOOKUP(J1462,'Ref2'!C:E,3,0)</f>
        <v>#N/A</v>
      </c>
      <c r="E1462">
        <v>153</v>
      </c>
      <c r="I1462" t="e">
        <f>VLOOKUP(J1462,Ref!L:M,2,0)</f>
        <v>#N/A</v>
      </c>
      <c r="J1462" t="s">
        <v>812</v>
      </c>
      <c r="K1462" t="s">
        <v>204</v>
      </c>
      <c r="L1462" t="s">
        <v>575</v>
      </c>
      <c r="M1462" t="s">
        <v>24</v>
      </c>
      <c r="N1462" t="s">
        <v>15</v>
      </c>
      <c r="R1462">
        <v>17699</v>
      </c>
      <c r="S1462">
        <v>17699</v>
      </c>
    </row>
    <row r="1463" spans="1:19" x14ac:dyDescent="0.3">
      <c r="A1463">
        <v>2021</v>
      </c>
      <c r="C1463" t="str">
        <f>IF(GETPIVOTDATA("PS % recovery",Sheet4!$B$5,"Parish Name",K1463)&gt;99.949%,"OK","No")</f>
        <v>OK</v>
      </c>
      <c r="D1463" t="e">
        <f>VLOOKUP(J1463,'Ref2'!C:E,3,0)</f>
        <v>#N/A</v>
      </c>
      <c r="E1463">
        <v>153</v>
      </c>
      <c r="I1463" t="e">
        <f>VLOOKUP(J1463,Ref!L:M,2,0)</f>
        <v>#N/A</v>
      </c>
      <c r="J1463" t="s">
        <v>810</v>
      </c>
      <c r="K1463" t="s">
        <v>196</v>
      </c>
      <c r="L1463" t="s">
        <v>575</v>
      </c>
      <c r="M1463" t="s">
        <v>24</v>
      </c>
      <c r="N1463" t="s">
        <v>15</v>
      </c>
      <c r="R1463">
        <v>17775</v>
      </c>
      <c r="S1463">
        <v>17775</v>
      </c>
    </row>
    <row r="1464" spans="1:19" x14ac:dyDescent="0.3">
      <c r="A1464">
        <v>2021</v>
      </c>
      <c r="C1464" t="str">
        <f>IF(GETPIVOTDATA("PS % recovery",Sheet4!$B$5,"Parish Name",K1464)&gt;99.949%,"OK","No")</f>
        <v>OK</v>
      </c>
      <c r="D1464" t="e">
        <f>VLOOKUP(J1464,'Ref2'!C:E,3,0)</f>
        <v>#N/A</v>
      </c>
      <c r="E1464">
        <v>145</v>
      </c>
      <c r="I1464" t="e">
        <f>VLOOKUP(J1464,Ref!L:M,2,0)</f>
        <v>#N/A</v>
      </c>
      <c r="J1464" t="s">
        <v>1103</v>
      </c>
      <c r="K1464" t="s">
        <v>197</v>
      </c>
      <c r="L1464" t="s">
        <v>567</v>
      </c>
      <c r="M1464" t="s">
        <v>24</v>
      </c>
      <c r="N1464" t="s">
        <v>15</v>
      </c>
      <c r="R1464">
        <v>16930</v>
      </c>
      <c r="S1464">
        <v>16930</v>
      </c>
    </row>
    <row r="1465" spans="1:19" x14ac:dyDescent="0.3">
      <c r="A1465">
        <v>2021</v>
      </c>
      <c r="C1465" t="str">
        <f>IF(GETPIVOTDATA("PS % recovery",Sheet4!$B$5,"Parish Name",K1465)&gt;99.949%,"OK","No")</f>
        <v>OK</v>
      </c>
      <c r="D1465" t="e">
        <f>VLOOKUP(J1465,'Ref2'!C:E,3,0)</f>
        <v>#N/A</v>
      </c>
      <c r="E1465">
        <v>153</v>
      </c>
      <c r="I1465" t="e">
        <f>VLOOKUP(J1465,Ref!L:M,2,0)</f>
        <v>#N/A</v>
      </c>
      <c r="J1465" t="s">
        <v>1105</v>
      </c>
      <c r="K1465" t="s">
        <v>201</v>
      </c>
      <c r="L1465" t="s">
        <v>581</v>
      </c>
      <c r="M1465" t="s">
        <v>24</v>
      </c>
      <c r="N1465" t="s">
        <v>15</v>
      </c>
      <c r="R1465">
        <v>6341</v>
      </c>
      <c r="S1465">
        <v>6341</v>
      </c>
    </row>
    <row r="1466" spans="1:19" x14ac:dyDescent="0.3">
      <c r="A1466">
        <v>2021</v>
      </c>
      <c r="C1466" t="str">
        <f>IF(GETPIVOTDATA("PS % recovery",Sheet4!$B$5,"Parish Name",K1466)&gt;99.949%,"OK","No")</f>
        <v>OK</v>
      </c>
      <c r="D1466" t="e">
        <f>VLOOKUP(J1466,'Ref2'!C:E,3,0)</f>
        <v>#N/A</v>
      </c>
      <c r="E1466">
        <v>132</v>
      </c>
      <c r="I1466" t="e">
        <f>VLOOKUP(J1466,Ref!L:M,2,0)</f>
        <v>#N/A</v>
      </c>
      <c r="J1466" t="s">
        <v>1107</v>
      </c>
      <c r="K1466" t="s">
        <v>207</v>
      </c>
      <c r="L1466" t="s">
        <v>581</v>
      </c>
      <c r="M1466" t="s">
        <v>24</v>
      </c>
      <c r="N1466" t="s">
        <v>15</v>
      </c>
      <c r="R1466">
        <v>9498</v>
      </c>
      <c r="S1466">
        <v>9498</v>
      </c>
    </row>
    <row r="1467" spans="1:19" x14ac:dyDescent="0.3">
      <c r="A1467">
        <v>2021</v>
      </c>
      <c r="C1467" t="str">
        <f>IF(GETPIVOTDATA("PS % recovery",Sheet4!$B$5,"Parish Name",K1467)&gt;99.949%,"OK","No")</f>
        <v>OK</v>
      </c>
      <c r="D1467" t="e">
        <f>VLOOKUP(J1467,'Ref2'!C:E,3,0)</f>
        <v>#N/A</v>
      </c>
      <c r="E1467">
        <v>153</v>
      </c>
      <c r="I1467" t="e">
        <f>VLOOKUP(J1467,Ref!L:M,2,0)</f>
        <v>#N/A</v>
      </c>
      <c r="J1467" t="s">
        <v>1109</v>
      </c>
      <c r="K1467" t="s">
        <v>209</v>
      </c>
      <c r="L1467" t="s">
        <v>581</v>
      </c>
      <c r="M1467" t="s">
        <v>24</v>
      </c>
      <c r="N1467" t="s">
        <v>15</v>
      </c>
      <c r="R1467">
        <v>13598</v>
      </c>
      <c r="S1467">
        <v>13598</v>
      </c>
    </row>
    <row r="1468" spans="1:19" x14ac:dyDescent="0.3">
      <c r="A1468">
        <v>2021</v>
      </c>
      <c r="C1468" t="str">
        <f>IF(GETPIVOTDATA("PS % recovery",Sheet4!$B$5,"Parish Name",K1468)&gt;99.949%,"OK","No")</f>
        <v>OK</v>
      </c>
      <c r="D1468" t="e">
        <f>VLOOKUP(J1468,'Ref2'!C:E,3,0)</f>
        <v>#N/A</v>
      </c>
      <c r="E1468">
        <v>153</v>
      </c>
      <c r="I1468" t="e">
        <f>VLOOKUP(J1468,Ref!L:M,2,0)</f>
        <v>#N/A</v>
      </c>
      <c r="J1468" t="s">
        <v>1111</v>
      </c>
      <c r="K1468" t="s">
        <v>210</v>
      </c>
      <c r="L1468" t="s">
        <v>581</v>
      </c>
      <c r="M1468" t="s">
        <v>24</v>
      </c>
      <c r="N1468" t="s">
        <v>15</v>
      </c>
      <c r="R1468">
        <v>6567</v>
      </c>
      <c r="S1468">
        <v>6567</v>
      </c>
    </row>
    <row r="1469" spans="1:19" x14ac:dyDescent="0.3">
      <c r="A1469">
        <v>2021</v>
      </c>
      <c r="C1469" t="str">
        <f>IF(GETPIVOTDATA("PS % recovery",Sheet4!$B$5,"Parish Name",K1469)&gt;99.949%,"OK","No")</f>
        <v>OK</v>
      </c>
      <c r="D1469" t="e">
        <f>VLOOKUP(J1469,'Ref2'!C:E,3,0)</f>
        <v>#N/A</v>
      </c>
      <c r="E1469">
        <v>141</v>
      </c>
      <c r="I1469" t="e">
        <f>VLOOKUP(J1469,Ref!L:M,2,0)</f>
        <v>#N/A</v>
      </c>
      <c r="J1469" t="s">
        <v>1113</v>
      </c>
      <c r="K1469" t="s">
        <v>203</v>
      </c>
      <c r="L1469" t="s">
        <v>569</v>
      </c>
      <c r="M1469" t="s">
        <v>24</v>
      </c>
      <c r="N1469" t="s">
        <v>15</v>
      </c>
      <c r="R1469">
        <v>5766</v>
      </c>
      <c r="S1469">
        <v>5766</v>
      </c>
    </row>
    <row r="1470" spans="1:19" x14ac:dyDescent="0.3">
      <c r="A1470">
        <v>2021</v>
      </c>
      <c r="C1470" t="str">
        <f>IF(GETPIVOTDATA("PS % recovery",Sheet4!$B$5,"Parish Name",K1470)&gt;99.949%,"OK","No")</f>
        <v>OK</v>
      </c>
      <c r="D1470" t="e">
        <f>VLOOKUP(J1470,'Ref2'!C:E,3,0)</f>
        <v>#N/A</v>
      </c>
      <c r="E1470">
        <v>153</v>
      </c>
      <c r="I1470" t="e">
        <f>VLOOKUP(J1470,Ref!L:M,2,0)</f>
        <v>#N/A</v>
      </c>
      <c r="J1470" t="s">
        <v>1115</v>
      </c>
      <c r="K1470" t="s">
        <v>206</v>
      </c>
      <c r="L1470" t="s">
        <v>569</v>
      </c>
      <c r="M1470" t="s">
        <v>24</v>
      </c>
      <c r="N1470" t="s">
        <v>15</v>
      </c>
      <c r="R1470">
        <v>2076</v>
      </c>
      <c r="S1470">
        <v>2076</v>
      </c>
    </row>
    <row r="1471" spans="1:19" x14ac:dyDescent="0.3">
      <c r="A1471">
        <v>2021</v>
      </c>
      <c r="C1471" t="str">
        <f>IF(GETPIVOTDATA("PS % recovery",Sheet4!$B$5,"Parish Name",K1471)&gt;99.949%,"OK","No")</f>
        <v>OK</v>
      </c>
      <c r="D1471" t="e">
        <f>VLOOKUP(J1471,'Ref2'!C:E,3,0)</f>
        <v>#N/A</v>
      </c>
      <c r="E1471">
        <v>153</v>
      </c>
      <c r="I1471" t="e">
        <f>VLOOKUP(J1471,Ref!L:M,2,0)</f>
        <v>#N/A</v>
      </c>
      <c r="J1471" t="s">
        <v>1117</v>
      </c>
      <c r="K1471" t="s">
        <v>205</v>
      </c>
      <c r="L1471" t="s">
        <v>583</v>
      </c>
      <c r="M1471" t="s">
        <v>24</v>
      </c>
      <c r="N1471" t="s">
        <v>15</v>
      </c>
      <c r="R1471">
        <v>3459</v>
      </c>
      <c r="S1471">
        <v>3459</v>
      </c>
    </row>
    <row r="1472" spans="1:19" x14ac:dyDescent="0.3">
      <c r="A1472">
        <v>2021</v>
      </c>
      <c r="C1472" t="str">
        <f>IF(GETPIVOTDATA("PS % recovery",Sheet4!$B$5,"Parish Name",K1472)&gt;99.949%,"OK","No")</f>
        <v>OK</v>
      </c>
      <c r="D1472" t="e">
        <f>VLOOKUP(J1472,'Ref2'!C:E,3,0)</f>
        <v>#N/A</v>
      </c>
      <c r="E1472">
        <v>153</v>
      </c>
      <c r="I1472" t="e">
        <f>VLOOKUP(J1472,Ref!L:M,2,0)</f>
        <v>#N/A</v>
      </c>
      <c r="J1472" t="s">
        <v>1119</v>
      </c>
      <c r="K1472" t="s">
        <v>211</v>
      </c>
      <c r="L1472" t="s">
        <v>583</v>
      </c>
      <c r="M1472" t="s">
        <v>24</v>
      </c>
      <c r="N1472" t="s">
        <v>15</v>
      </c>
      <c r="R1472">
        <v>7942</v>
      </c>
      <c r="S1472">
        <v>7942</v>
      </c>
    </row>
    <row r="1473" spans="1:19" x14ac:dyDescent="0.3">
      <c r="A1473">
        <v>2021</v>
      </c>
      <c r="C1473" t="str">
        <f>IF(GETPIVOTDATA("PS % recovery",Sheet4!$B$5,"Parish Name",K1473)&gt;99.949%,"OK","No")</f>
        <v>No</v>
      </c>
      <c r="D1473" t="e">
        <f>VLOOKUP(J1473,'Ref2'!C:E,3,0)</f>
        <v>#N/A</v>
      </c>
      <c r="E1473">
        <v>123</v>
      </c>
      <c r="I1473" t="str">
        <f>VLOOKUP(J1473,Ref!L:M,2,0)</f>
        <v>Yes</v>
      </c>
      <c r="J1473" t="s">
        <v>1121</v>
      </c>
      <c r="K1473" t="s">
        <v>208</v>
      </c>
      <c r="L1473" t="s">
        <v>579</v>
      </c>
      <c r="M1473" t="s">
        <v>24</v>
      </c>
      <c r="N1473" t="s">
        <v>15</v>
      </c>
      <c r="R1473">
        <v>79754</v>
      </c>
      <c r="S1473">
        <v>79754</v>
      </c>
    </row>
    <row r="1474" spans="1:19" x14ac:dyDescent="0.3">
      <c r="A1474">
        <v>2021</v>
      </c>
      <c r="C1474" t="str">
        <f>IF(GETPIVOTDATA("PS % recovery",Sheet4!$B$5,"Parish Name",K1474)&gt;99.949%,"OK","No")</f>
        <v>No</v>
      </c>
      <c r="D1474" t="e">
        <f>VLOOKUP(J1474,'Ref2'!C:E,3,0)</f>
        <v>#N/A</v>
      </c>
      <c r="E1474">
        <v>62</v>
      </c>
      <c r="I1474" t="e">
        <f>VLOOKUP(J1474,Ref!L:M,2,0)</f>
        <v>#N/A</v>
      </c>
      <c r="J1474" t="s">
        <v>1123</v>
      </c>
      <c r="K1474" t="s">
        <v>212</v>
      </c>
      <c r="L1474" t="s">
        <v>567</v>
      </c>
      <c r="M1474" t="s">
        <v>24</v>
      </c>
      <c r="N1474" t="s">
        <v>15</v>
      </c>
      <c r="R1474">
        <v>22093</v>
      </c>
      <c r="S1474">
        <v>22093</v>
      </c>
    </row>
    <row r="1475" spans="1:19" x14ac:dyDescent="0.3">
      <c r="A1475">
        <v>2021</v>
      </c>
      <c r="C1475" t="str">
        <f>IF(GETPIVOTDATA("PS % recovery",Sheet4!$B$5,"Parish Name",K1475)&gt;99.949%,"OK","No")</f>
        <v>OK</v>
      </c>
      <c r="D1475" t="e">
        <f>VLOOKUP(J1475,'Ref2'!C:E,3,0)</f>
        <v>#N/A</v>
      </c>
      <c r="E1475">
        <v>326</v>
      </c>
      <c r="I1475" t="e">
        <f>VLOOKUP(J1475,Ref!L:M,2,0)</f>
        <v>#N/A</v>
      </c>
      <c r="J1475" t="s">
        <v>813</v>
      </c>
      <c r="K1475" t="s">
        <v>214</v>
      </c>
      <c r="L1475" t="s">
        <v>585</v>
      </c>
      <c r="M1475" t="s">
        <v>27</v>
      </c>
      <c r="N1475" t="s">
        <v>15</v>
      </c>
      <c r="R1475">
        <v>107419</v>
      </c>
      <c r="S1475">
        <v>107419</v>
      </c>
    </row>
    <row r="1476" spans="1:19" x14ac:dyDescent="0.3">
      <c r="A1476">
        <v>2021</v>
      </c>
      <c r="C1476" t="str">
        <f>IF(GETPIVOTDATA("PS % recovery",Sheet4!$B$5,"Parish Name",K1476)&gt;99.949%,"OK","No")</f>
        <v>No</v>
      </c>
      <c r="D1476" t="e">
        <f>VLOOKUP(J1476,'Ref2'!C:E,3,0)</f>
        <v>#N/A</v>
      </c>
      <c r="E1476">
        <v>92</v>
      </c>
      <c r="I1476" t="e">
        <f>VLOOKUP(J1476,Ref!L:M,2,0)</f>
        <v>#N/A</v>
      </c>
      <c r="J1476" t="s">
        <v>1126</v>
      </c>
      <c r="K1476" t="s">
        <v>215</v>
      </c>
      <c r="L1476" t="s">
        <v>587</v>
      </c>
      <c r="M1476" t="s">
        <v>27</v>
      </c>
      <c r="N1476" t="s">
        <v>15</v>
      </c>
      <c r="R1476">
        <v>47125</v>
      </c>
      <c r="S1476">
        <v>47125</v>
      </c>
    </row>
    <row r="1477" spans="1:19" x14ac:dyDescent="0.3">
      <c r="A1477">
        <v>2021</v>
      </c>
      <c r="C1477" t="str">
        <f>IF(GETPIVOTDATA("PS % recovery",Sheet4!$B$5,"Parish Name",K1477)&gt;99.949%,"OK","No")</f>
        <v>No</v>
      </c>
      <c r="D1477" t="e">
        <f>VLOOKUP(J1477,'Ref2'!C:E,3,0)</f>
        <v>#N/A</v>
      </c>
      <c r="E1477">
        <v>45</v>
      </c>
      <c r="I1477" t="e">
        <f>VLOOKUP(J1477,Ref!L:M,2,0)</f>
        <v>#N/A</v>
      </c>
      <c r="J1477" t="s">
        <v>1128</v>
      </c>
      <c r="K1477" t="s">
        <v>216</v>
      </c>
      <c r="L1477" t="s">
        <v>587</v>
      </c>
      <c r="M1477" t="s">
        <v>27</v>
      </c>
      <c r="N1477" t="s">
        <v>15</v>
      </c>
      <c r="R1477">
        <v>50323</v>
      </c>
      <c r="S1477">
        <v>25500</v>
      </c>
    </row>
    <row r="1478" spans="1:19" x14ac:dyDescent="0.3">
      <c r="A1478">
        <v>2021</v>
      </c>
      <c r="C1478" t="str">
        <f>IF(GETPIVOTDATA("PS % recovery",Sheet4!$B$5,"Parish Name",K1478)&gt;99.949%,"OK","No")</f>
        <v>No</v>
      </c>
      <c r="D1478" t="e">
        <f>VLOOKUP(J1478,'Ref2'!C:E,3,0)</f>
        <v>#N/A</v>
      </c>
      <c r="E1478">
        <v>40</v>
      </c>
      <c r="I1478" t="e">
        <f>VLOOKUP(J1478,Ref!L:M,2,0)</f>
        <v>#N/A</v>
      </c>
      <c r="J1478" t="s">
        <v>1130</v>
      </c>
      <c r="K1478" t="s">
        <v>217</v>
      </c>
      <c r="L1478" t="s">
        <v>587</v>
      </c>
      <c r="M1478" t="s">
        <v>27</v>
      </c>
      <c r="N1478" t="s">
        <v>15</v>
      </c>
      <c r="R1478">
        <v>21908</v>
      </c>
      <c r="S1478">
        <v>10000</v>
      </c>
    </row>
    <row r="1479" spans="1:19" x14ac:dyDescent="0.3">
      <c r="A1479">
        <v>2021</v>
      </c>
      <c r="C1479" t="str">
        <f>IF(GETPIVOTDATA("PS % recovery",Sheet4!$B$5,"Parish Name",K1479)&gt;99.949%,"OK","No")</f>
        <v>OK</v>
      </c>
      <c r="D1479" t="e">
        <f>VLOOKUP(J1479,'Ref2'!C:E,3,0)</f>
        <v>#N/A</v>
      </c>
      <c r="E1479">
        <v>153</v>
      </c>
      <c r="I1479" t="e">
        <f>VLOOKUP(J1479,Ref!L:M,2,0)</f>
        <v>#N/A</v>
      </c>
      <c r="J1479" t="s">
        <v>814</v>
      </c>
      <c r="K1479" t="s">
        <v>218</v>
      </c>
      <c r="L1479" t="s">
        <v>589</v>
      </c>
      <c r="M1479" t="s">
        <v>27</v>
      </c>
      <c r="N1479" t="s">
        <v>15</v>
      </c>
      <c r="R1479">
        <v>58944</v>
      </c>
      <c r="S1479">
        <v>58944</v>
      </c>
    </row>
    <row r="1480" spans="1:19" x14ac:dyDescent="0.3">
      <c r="A1480">
        <v>2021</v>
      </c>
      <c r="C1480" t="str">
        <f>IF(GETPIVOTDATA("PS % recovery",Sheet4!$B$5,"Parish Name",K1480)&gt;99.949%,"OK","No")</f>
        <v>OK</v>
      </c>
      <c r="D1480" t="str">
        <f>VLOOKUP(J1480,'Ref2'!C:E,3,0)</f>
        <v>LLF</v>
      </c>
      <c r="E1480">
        <v>153</v>
      </c>
      <c r="I1480" t="e">
        <f>VLOOKUP(J1480,Ref!L:M,2,0)</f>
        <v>#N/A</v>
      </c>
      <c r="J1480" t="s">
        <v>1133</v>
      </c>
      <c r="K1480" t="s">
        <v>219</v>
      </c>
      <c r="L1480" t="s">
        <v>591</v>
      </c>
      <c r="M1480" t="s">
        <v>27</v>
      </c>
      <c r="N1480" t="s">
        <v>15</v>
      </c>
      <c r="R1480">
        <v>62235</v>
      </c>
      <c r="S1480">
        <v>62235</v>
      </c>
    </row>
    <row r="1481" spans="1:19" x14ac:dyDescent="0.3">
      <c r="A1481">
        <v>2021</v>
      </c>
      <c r="C1481" t="str">
        <f>IF(GETPIVOTDATA("PS % recovery",Sheet4!$B$5,"Parish Name",K1481)&gt;99.949%,"OK","No")</f>
        <v>OK</v>
      </c>
      <c r="D1481" t="e">
        <f>VLOOKUP(J1481,'Ref2'!C:E,3,0)</f>
        <v>#N/A</v>
      </c>
      <c r="E1481">
        <v>153</v>
      </c>
      <c r="I1481" t="e">
        <f>VLOOKUP(J1481,Ref!L:M,2,0)</f>
        <v>#N/A</v>
      </c>
      <c r="J1481" t="s">
        <v>1135</v>
      </c>
      <c r="K1481" t="s">
        <v>220</v>
      </c>
      <c r="L1481" t="s">
        <v>593</v>
      </c>
      <c r="M1481" t="s">
        <v>27</v>
      </c>
      <c r="N1481" t="s">
        <v>15</v>
      </c>
      <c r="R1481">
        <v>55502</v>
      </c>
      <c r="S1481">
        <v>55502</v>
      </c>
    </row>
    <row r="1482" spans="1:19" x14ac:dyDescent="0.3">
      <c r="A1482">
        <v>2021</v>
      </c>
      <c r="C1482" t="str">
        <f>IF(GETPIVOTDATA("PS % recovery",Sheet4!$B$5,"Parish Name",K1482)&gt;99.949%,"OK","No")</f>
        <v>OK</v>
      </c>
      <c r="D1482" t="e">
        <f>VLOOKUP(J1482,'Ref2'!C:E,3,0)</f>
        <v>#N/A</v>
      </c>
      <c r="E1482">
        <v>125</v>
      </c>
      <c r="I1482" t="e">
        <f>VLOOKUP(J1482,Ref!L:M,2,0)</f>
        <v>#N/A</v>
      </c>
      <c r="J1482" t="s">
        <v>1137</v>
      </c>
      <c r="K1482" t="s">
        <v>221</v>
      </c>
      <c r="L1482" t="s">
        <v>587</v>
      </c>
      <c r="M1482" t="s">
        <v>27</v>
      </c>
      <c r="N1482" t="s">
        <v>15</v>
      </c>
      <c r="R1482">
        <v>41061</v>
      </c>
      <c r="S1482">
        <v>41061</v>
      </c>
    </row>
    <row r="1483" spans="1:19" x14ac:dyDescent="0.3">
      <c r="A1483">
        <v>2021</v>
      </c>
      <c r="C1483" t="str">
        <f>IF(GETPIVOTDATA("PS % recovery",Sheet4!$B$5,"Parish Name",K1483)&gt;99.949%,"OK","No")</f>
        <v>OK</v>
      </c>
      <c r="D1483" t="e">
        <f>VLOOKUP(J1483,'Ref2'!C:E,3,0)</f>
        <v>#N/A</v>
      </c>
      <c r="E1483">
        <v>153</v>
      </c>
      <c r="I1483" t="e">
        <f>VLOOKUP(J1483,Ref!L:M,2,0)</f>
        <v>#N/A</v>
      </c>
      <c r="J1483" t="s">
        <v>1139</v>
      </c>
      <c r="K1483" t="s">
        <v>223</v>
      </c>
      <c r="L1483" t="s">
        <v>605</v>
      </c>
      <c r="M1483" t="s">
        <v>30</v>
      </c>
      <c r="N1483" t="s">
        <v>15</v>
      </c>
      <c r="R1483">
        <v>8308</v>
      </c>
      <c r="S1483">
        <v>8308</v>
      </c>
    </row>
    <row r="1484" spans="1:19" x14ac:dyDescent="0.3">
      <c r="A1484">
        <v>2021</v>
      </c>
      <c r="C1484" t="str">
        <f>IF(GETPIVOTDATA("PS % recovery",Sheet4!$B$5,"Parish Name",K1484)&gt;99.949%,"OK","No")</f>
        <v>OK</v>
      </c>
      <c r="D1484" t="e">
        <f>VLOOKUP(J1484,'Ref2'!C:E,3,0)</f>
        <v>#N/A</v>
      </c>
      <c r="E1484">
        <v>153</v>
      </c>
      <c r="I1484" t="e">
        <f>VLOOKUP(J1484,Ref!L:M,2,0)</f>
        <v>#N/A</v>
      </c>
      <c r="J1484" t="s">
        <v>1141</v>
      </c>
      <c r="K1484" t="s">
        <v>224</v>
      </c>
      <c r="L1484" t="s">
        <v>605</v>
      </c>
      <c r="M1484" t="s">
        <v>30</v>
      </c>
      <c r="N1484" t="s">
        <v>15</v>
      </c>
      <c r="R1484">
        <v>103548</v>
      </c>
      <c r="S1484">
        <v>103548</v>
      </c>
    </row>
    <row r="1485" spans="1:19" x14ac:dyDescent="0.3">
      <c r="A1485">
        <v>2021</v>
      </c>
      <c r="C1485" t="str">
        <f>IF(GETPIVOTDATA("PS % recovery",Sheet4!$B$5,"Parish Name",K1485)&gt;99.949%,"OK","No")</f>
        <v>OK</v>
      </c>
      <c r="D1485" t="e">
        <f>VLOOKUP(J1485,'Ref2'!C:E,3,0)</f>
        <v>#N/A</v>
      </c>
      <c r="E1485">
        <v>153</v>
      </c>
      <c r="I1485" t="e">
        <f>VLOOKUP(J1485,Ref!L:M,2,0)</f>
        <v>#N/A</v>
      </c>
      <c r="J1485" t="s">
        <v>1143</v>
      </c>
      <c r="K1485" t="s">
        <v>226</v>
      </c>
      <c r="L1485" t="s">
        <v>605</v>
      </c>
      <c r="M1485" t="s">
        <v>30</v>
      </c>
      <c r="N1485" t="s">
        <v>15</v>
      </c>
      <c r="R1485">
        <v>16841</v>
      </c>
      <c r="S1485">
        <v>16841</v>
      </c>
    </row>
    <row r="1486" spans="1:19" x14ac:dyDescent="0.3">
      <c r="A1486">
        <v>2021</v>
      </c>
      <c r="C1486" t="str">
        <f>IF(GETPIVOTDATA("PS % recovery",Sheet4!$B$5,"Parish Name",K1486)&gt;99.949%,"OK","No")</f>
        <v>OK</v>
      </c>
      <c r="D1486" t="e">
        <f>VLOOKUP(J1486,'Ref2'!C:E,3,0)</f>
        <v>#N/A</v>
      </c>
      <c r="E1486">
        <v>153</v>
      </c>
      <c r="I1486" t="e">
        <f>VLOOKUP(J1486,Ref!L:M,2,0)</f>
        <v>#N/A</v>
      </c>
      <c r="J1486" t="s">
        <v>815</v>
      </c>
      <c r="K1486" t="s">
        <v>228</v>
      </c>
      <c r="L1486" t="s">
        <v>605</v>
      </c>
      <c r="M1486" t="s">
        <v>30</v>
      </c>
      <c r="N1486" t="s">
        <v>15</v>
      </c>
      <c r="R1486">
        <v>37469</v>
      </c>
      <c r="S1486">
        <v>37469</v>
      </c>
    </row>
    <row r="1487" spans="1:19" x14ac:dyDescent="0.3">
      <c r="A1487">
        <v>2021</v>
      </c>
      <c r="C1487" t="str">
        <f>IF(GETPIVOTDATA("PS % recovery",Sheet4!$B$5,"Parish Name",K1487)&gt;99.949%,"OK","No")</f>
        <v>OK</v>
      </c>
      <c r="D1487" t="e">
        <f>VLOOKUP(J1487,'Ref2'!C:E,3,0)</f>
        <v>#N/A</v>
      </c>
      <c r="E1487">
        <v>150</v>
      </c>
      <c r="I1487" t="e">
        <f>VLOOKUP(J1487,Ref!L:M,2,0)</f>
        <v>#N/A</v>
      </c>
      <c r="J1487" t="s">
        <v>1146</v>
      </c>
      <c r="K1487" t="s">
        <v>230</v>
      </c>
      <c r="L1487" t="s">
        <v>597</v>
      </c>
      <c r="M1487" t="s">
        <v>30</v>
      </c>
      <c r="N1487" t="s">
        <v>15</v>
      </c>
      <c r="R1487">
        <v>45932</v>
      </c>
      <c r="S1487">
        <v>45932</v>
      </c>
    </row>
    <row r="1488" spans="1:19" x14ac:dyDescent="0.3">
      <c r="A1488">
        <v>2021</v>
      </c>
      <c r="C1488" t="str">
        <f>IF(GETPIVOTDATA("PS % recovery",Sheet4!$B$5,"Parish Name",K1488)&gt;99.949%,"OK","No")</f>
        <v>OK</v>
      </c>
      <c r="D1488" t="e">
        <f>VLOOKUP(J1488,'Ref2'!C:E,3,0)</f>
        <v>#N/A</v>
      </c>
      <c r="E1488">
        <v>153</v>
      </c>
      <c r="I1488" t="e">
        <f>VLOOKUP(J1488,Ref!L:M,2,0)</f>
        <v>#N/A</v>
      </c>
      <c r="J1488" t="s">
        <v>1148</v>
      </c>
      <c r="K1488" t="s">
        <v>225</v>
      </c>
      <c r="L1488" t="s">
        <v>595</v>
      </c>
      <c r="M1488" t="s">
        <v>30</v>
      </c>
      <c r="N1488" t="s">
        <v>15</v>
      </c>
      <c r="R1488">
        <v>60773</v>
      </c>
      <c r="S1488">
        <v>60773</v>
      </c>
    </row>
    <row r="1489" spans="1:19" x14ac:dyDescent="0.3">
      <c r="A1489">
        <v>2021</v>
      </c>
      <c r="C1489" t="str">
        <f>IF(GETPIVOTDATA("PS % recovery",Sheet4!$B$5,"Parish Name",K1489)&gt;99.949%,"OK","No")</f>
        <v>OK</v>
      </c>
      <c r="D1489" t="e">
        <f>VLOOKUP(J1489,'Ref2'!C:E,3,0)</f>
        <v>#N/A</v>
      </c>
      <c r="E1489">
        <v>153</v>
      </c>
      <c r="I1489" t="str">
        <f>VLOOKUP(J1489,Ref!L:M,2,0)</f>
        <v>Yes</v>
      </c>
      <c r="J1489" t="s">
        <v>1150</v>
      </c>
      <c r="K1489" t="s">
        <v>227</v>
      </c>
      <c r="L1489" t="s">
        <v>595</v>
      </c>
      <c r="M1489" t="s">
        <v>30</v>
      </c>
      <c r="N1489" t="s">
        <v>15</v>
      </c>
      <c r="R1489">
        <v>13700</v>
      </c>
      <c r="S1489">
        <v>13700</v>
      </c>
    </row>
    <row r="1490" spans="1:19" x14ac:dyDescent="0.3">
      <c r="A1490">
        <v>2021</v>
      </c>
      <c r="C1490" t="str">
        <f>IF(GETPIVOTDATA("PS % recovery",Sheet4!$B$5,"Parish Name",K1490)&gt;99.949%,"OK","No")</f>
        <v>No</v>
      </c>
      <c r="D1490" t="e">
        <f>VLOOKUP(J1490,'Ref2'!C:E,3,0)</f>
        <v>#N/A</v>
      </c>
      <c r="E1490">
        <v>81</v>
      </c>
      <c r="I1490" t="e">
        <f>VLOOKUP(J1490,Ref!L:M,2,0)</f>
        <v>#N/A</v>
      </c>
      <c r="J1490" t="s">
        <v>1152</v>
      </c>
      <c r="K1490" t="s">
        <v>229</v>
      </c>
      <c r="L1490" t="s">
        <v>595</v>
      </c>
      <c r="M1490" t="s">
        <v>30</v>
      </c>
      <c r="N1490" t="s">
        <v>15</v>
      </c>
      <c r="R1490">
        <v>25711</v>
      </c>
      <c r="S1490">
        <v>20000</v>
      </c>
    </row>
    <row r="1491" spans="1:19" x14ac:dyDescent="0.3">
      <c r="A1491">
        <v>2021</v>
      </c>
      <c r="C1491" t="str">
        <f>IF(GETPIVOTDATA("PS % recovery",Sheet4!$B$5,"Parish Name",K1491)&gt;99.949%,"OK","No")</f>
        <v>No</v>
      </c>
      <c r="D1491" t="e">
        <f>VLOOKUP(J1491,'Ref2'!C:E,3,0)</f>
        <v>#N/A</v>
      </c>
      <c r="E1491">
        <v>118</v>
      </c>
      <c r="I1491" t="e">
        <f>VLOOKUP(J1491,Ref!L:M,2,0)</f>
        <v>#N/A</v>
      </c>
      <c r="J1491" t="s">
        <v>1154</v>
      </c>
      <c r="K1491" t="s">
        <v>232</v>
      </c>
      <c r="L1491" t="s">
        <v>599</v>
      </c>
      <c r="M1491" t="s">
        <v>30</v>
      </c>
      <c r="N1491" t="s">
        <v>15</v>
      </c>
      <c r="R1491">
        <v>45752</v>
      </c>
      <c r="S1491">
        <v>45752</v>
      </c>
    </row>
    <row r="1492" spans="1:19" x14ac:dyDescent="0.3">
      <c r="A1492">
        <v>2021</v>
      </c>
      <c r="C1492" t="str">
        <f>IF(GETPIVOTDATA("PS % recovery",Sheet4!$B$5,"Parish Name",K1492)&gt;99.949%,"OK","No")</f>
        <v>OK</v>
      </c>
      <c r="D1492" t="e">
        <f>VLOOKUP(J1492,'Ref2'!C:E,3,0)</f>
        <v>#N/A</v>
      </c>
      <c r="E1492">
        <v>153</v>
      </c>
      <c r="I1492" t="e">
        <f>VLOOKUP(J1492,Ref!L:M,2,0)</f>
        <v>#N/A</v>
      </c>
      <c r="J1492" t="s">
        <v>1156</v>
      </c>
      <c r="K1492" t="s">
        <v>233</v>
      </c>
      <c r="L1492" t="s">
        <v>595</v>
      </c>
      <c r="M1492" t="s">
        <v>30</v>
      </c>
      <c r="N1492" t="s">
        <v>15</v>
      </c>
      <c r="R1492">
        <v>42528</v>
      </c>
      <c r="S1492">
        <v>42528</v>
      </c>
    </row>
    <row r="1493" spans="1:19" x14ac:dyDescent="0.3">
      <c r="A1493">
        <v>2021</v>
      </c>
      <c r="C1493" t="str">
        <f>IF(GETPIVOTDATA("PS % recovery",Sheet4!$B$5,"Parish Name",K1493)&gt;99.949%,"OK","No")</f>
        <v>OK</v>
      </c>
      <c r="D1493" t="e">
        <f>VLOOKUP(J1493,'Ref2'!C:E,3,0)</f>
        <v>#N/A</v>
      </c>
      <c r="E1493">
        <v>153</v>
      </c>
      <c r="I1493" t="str">
        <f>VLOOKUP(J1493,Ref!L:M,2,0)</f>
        <v>Yes</v>
      </c>
      <c r="J1493" t="s">
        <v>1158</v>
      </c>
      <c r="K1493" t="s">
        <v>234</v>
      </c>
      <c r="L1493" t="s">
        <v>595</v>
      </c>
      <c r="M1493" t="s">
        <v>30</v>
      </c>
      <c r="N1493" t="s">
        <v>15</v>
      </c>
      <c r="R1493">
        <v>71578</v>
      </c>
      <c r="S1493">
        <v>71578</v>
      </c>
    </row>
    <row r="1494" spans="1:19" x14ac:dyDescent="0.3">
      <c r="A1494">
        <v>2021</v>
      </c>
      <c r="C1494" t="str">
        <f>IF(GETPIVOTDATA("PS % recovery",Sheet4!$B$5,"Parish Name",K1494)&gt;99.949%,"OK","No")</f>
        <v>OK</v>
      </c>
      <c r="D1494" t="e">
        <f>VLOOKUP(J1494,'Ref2'!C:E,3,0)</f>
        <v>#N/A</v>
      </c>
      <c r="E1494">
        <v>153</v>
      </c>
      <c r="I1494" t="e">
        <f>VLOOKUP(J1494,Ref!L:M,2,0)</f>
        <v>#N/A</v>
      </c>
      <c r="J1494" t="s">
        <v>1160</v>
      </c>
      <c r="K1494" t="s">
        <v>235</v>
      </c>
      <c r="L1494" t="s">
        <v>601</v>
      </c>
      <c r="M1494" t="s">
        <v>30</v>
      </c>
      <c r="N1494" t="s">
        <v>15</v>
      </c>
      <c r="R1494">
        <v>34793</v>
      </c>
      <c r="S1494">
        <v>34793</v>
      </c>
    </row>
    <row r="1495" spans="1:19" x14ac:dyDescent="0.3">
      <c r="A1495">
        <v>2021</v>
      </c>
      <c r="C1495" t="str">
        <f>IF(GETPIVOTDATA("PS % recovery",Sheet4!$B$5,"Parish Name",K1495)&gt;99.949%,"OK","No")</f>
        <v>OK</v>
      </c>
      <c r="D1495" t="e">
        <f>VLOOKUP(J1495,'Ref2'!C:E,3,0)</f>
        <v>#N/A</v>
      </c>
      <c r="E1495">
        <v>153</v>
      </c>
      <c r="I1495" t="e">
        <f>VLOOKUP(J1495,Ref!L:M,2,0)</f>
        <v>#N/A</v>
      </c>
      <c r="J1495" t="s">
        <v>1162</v>
      </c>
      <c r="K1495" t="s">
        <v>236</v>
      </c>
      <c r="L1495" t="s">
        <v>605</v>
      </c>
      <c r="M1495" t="s">
        <v>30</v>
      </c>
      <c r="N1495" t="s">
        <v>15</v>
      </c>
      <c r="R1495">
        <v>38592</v>
      </c>
      <c r="S1495">
        <v>38592</v>
      </c>
    </row>
    <row r="1496" spans="1:19" x14ac:dyDescent="0.3">
      <c r="A1496">
        <v>2021</v>
      </c>
      <c r="C1496" t="str">
        <f>IF(GETPIVOTDATA("PS % recovery",Sheet4!$B$5,"Parish Name",K1496)&gt;99.949%,"OK","No")</f>
        <v>OK</v>
      </c>
      <c r="D1496" t="e">
        <f>VLOOKUP(J1496,'Ref2'!C:E,3,0)</f>
        <v>#N/A</v>
      </c>
      <c r="E1496">
        <v>153</v>
      </c>
      <c r="I1496" t="e">
        <f>VLOOKUP(J1496,Ref!L:M,2,0)</f>
        <v>#N/A</v>
      </c>
      <c r="J1496" t="s">
        <v>1164</v>
      </c>
      <c r="K1496" t="s">
        <v>231</v>
      </c>
      <c r="L1496" t="s">
        <v>605</v>
      </c>
      <c r="M1496" t="s">
        <v>30</v>
      </c>
      <c r="N1496" t="s">
        <v>15</v>
      </c>
      <c r="R1496">
        <v>37658</v>
      </c>
      <c r="S1496">
        <v>37658</v>
      </c>
    </row>
    <row r="1497" spans="1:19" x14ac:dyDescent="0.3">
      <c r="A1497">
        <v>2021</v>
      </c>
      <c r="C1497" t="str">
        <f>IF(GETPIVOTDATA("PS % recovery",Sheet4!$B$5,"Parish Name",K1497)&gt;99.949%,"OK","No")</f>
        <v>OK</v>
      </c>
      <c r="D1497" t="e">
        <f>VLOOKUP(J1497,'Ref2'!C:E,3,0)</f>
        <v>#N/A</v>
      </c>
      <c r="E1497">
        <v>153</v>
      </c>
      <c r="I1497" t="e">
        <f>VLOOKUP(J1497,Ref!L:M,2,0)</f>
        <v>#N/A</v>
      </c>
      <c r="J1497" t="s">
        <v>1166</v>
      </c>
      <c r="K1497" t="s">
        <v>237</v>
      </c>
      <c r="L1497" t="s">
        <v>603</v>
      </c>
      <c r="M1497" t="s">
        <v>30</v>
      </c>
      <c r="N1497" t="s">
        <v>15</v>
      </c>
      <c r="R1497">
        <v>107575</v>
      </c>
      <c r="S1497">
        <v>107575</v>
      </c>
    </row>
    <row r="1498" spans="1:19" x14ac:dyDescent="0.3">
      <c r="A1498">
        <v>2021</v>
      </c>
      <c r="C1498" t="str">
        <f>IF(GETPIVOTDATA("PS % recovery",Sheet4!$B$5,"Parish Name",K1498)&gt;99.949%,"OK","No")</f>
        <v>No</v>
      </c>
      <c r="D1498" t="e">
        <f>VLOOKUP(J1498,'Ref2'!C:E,3,0)</f>
        <v>#N/A</v>
      </c>
      <c r="E1498">
        <v>143</v>
      </c>
      <c r="I1498" t="e">
        <f>VLOOKUP(J1498,Ref!L:M,2,0)</f>
        <v>#N/A</v>
      </c>
      <c r="J1498" t="s">
        <v>1168</v>
      </c>
      <c r="K1498" t="s">
        <v>239</v>
      </c>
      <c r="L1498" t="s">
        <v>615</v>
      </c>
      <c r="M1498" t="s">
        <v>33</v>
      </c>
      <c r="N1498" t="s">
        <v>15</v>
      </c>
      <c r="R1498">
        <v>16493</v>
      </c>
      <c r="S1498">
        <v>16493</v>
      </c>
    </row>
    <row r="1499" spans="1:19" x14ac:dyDescent="0.3">
      <c r="A1499">
        <v>2021</v>
      </c>
      <c r="C1499" t="str">
        <f>IF(GETPIVOTDATA("PS % recovery",Sheet4!$B$5,"Parish Name",K1499)&gt;99.949%,"OK","No")</f>
        <v>OK</v>
      </c>
      <c r="D1499" t="e">
        <f>VLOOKUP(J1499,'Ref2'!C:E,3,0)</f>
        <v>#N/A</v>
      </c>
      <c r="E1499">
        <v>153</v>
      </c>
      <c r="I1499" t="e">
        <f>VLOOKUP(J1499,Ref!L:M,2,0)</f>
        <v>#N/A</v>
      </c>
      <c r="J1499" t="s">
        <v>1170</v>
      </c>
      <c r="K1499" t="s">
        <v>241</v>
      </c>
      <c r="L1499" t="s">
        <v>615</v>
      </c>
      <c r="M1499" t="s">
        <v>33</v>
      </c>
      <c r="N1499" t="s">
        <v>15</v>
      </c>
      <c r="R1499">
        <v>14338</v>
      </c>
      <c r="S1499">
        <v>14338</v>
      </c>
    </row>
    <row r="1500" spans="1:19" x14ac:dyDescent="0.3">
      <c r="A1500">
        <v>2021</v>
      </c>
      <c r="C1500" t="str">
        <f>IF(GETPIVOTDATA("PS % recovery",Sheet4!$B$5,"Parish Name",K1500)&gt;99.949%,"OK","No")</f>
        <v>OK</v>
      </c>
      <c r="D1500" t="e">
        <f>VLOOKUP(J1500,'Ref2'!C:E,3,0)</f>
        <v>#N/A</v>
      </c>
      <c r="E1500">
        <v>153</v>
      </c>
      <c r="I1500" t="e">
        <f>VLOOKUP(J1500,Ref!L:M,2,0)</f>
        <v>#N/A</v>
      </c>
      <c r="J1500" t="s">
        <v>1172</v>
      </c>
      <c r="K1500" t="s">
        <v>242</v>
      </c>
      <c r="L1500" t="s">
        <v>615</v>
      </c>
      <c r="M1500" t="s">
        <v>33</v>
      </c>
      <c r="N1500" t="s">
        <v>15</v>
      </c>
      <c r="R1500">
        <v>23826</v>
      </c>
      <c r="S1500">
        <v>23826</v>
      </c>
    </row>
    <row r="1501" spans="1:19" x14ac:dyDescent="0.3">
      <c r="A1501">
        <v>2021</v>
      </c>
      <c r="C1501" t="str">
        <f>IF(GETPIVOTDATA("PS % recovery",Sheet4!$B$5,"Parish Name",K1501)&gt;99.949%,"OK","No")</f>
        <v>No</v>
      </c>
      <c r="D1501" t="e">
        <f>VLOOKUP(J1501,'Ref2'!C:E,3,0)</f>
        <v>#N/A</v>
      </c>
      <c r="E1501">
        <v>35</v>
      </c>
      <c r="I1501" t="e">
        <f>VLOOKUP(J1501,Ref!L:M,2,0)</f>
        <v>#N/A</v>
      </c>
      <c r="J1501" t="s">
        <v>1174</v>
      </c>
      <c r="K1501" t="s">
        <v>244</v>
      </c>
      <c r="L1501" t="s">
        <v>615</v>
      </c>
      <c r="M1501" t="s">
        <v>33</v>
      </c>
      <c r="N1501" t="s">
        <v>15</v>
      </c>
      <c r="R1501">
        <v>13644</v>
      </c>
      <c r="S1501">
        <v>6000</v>
      </c>
    </row>
    <row r="1502" spans="1:19" x14ac:dyDescent="0.3">
      <c r="A1502">
        <v>2021</v>
      </c>
      <c r="C1502" t="str">
        <f>IF(GETPIVOTDATA("PS % recovery",Sheet4!$B$5,"Parish Name",K1502)&gt;99.949%,"OK","No")</f>
        <v>OK</v>
      </c>
      <c r="D1502" t="e">
        <f>VLOOKUP(J1502,'Ref2'!C:E,3,0)</f>
        <v>#N/A</v>
      </c>
      <c r="E1502">
        <v>147</v>
      </c>
      <c r="I1502" t="e">
        <f>VLOOKUP(J1502,Ref!L:M,2,0)</f>
        <v>#N/A</v>
      </c>
      <c r="J1502" t="s">
        <v>1176</v>
      </c>
      <c r="K1502" t="s">
        <v>243</v>
      </c>
      <c r="L1502" t="s">
        <v>609</v>
      </c>
      <c r="M1502" t="s">
        <v>33</v>
      </c>
      <c r="N1502" t="s">
        <v>15</v>
      </c>
      <c r="R1502">
        <v>69943</v>
      </c>
      <c r="S1502">
        <v>69943</v>
      </c>
    </row>
    <row r="1503" spans="1:19" x14ac:dyDescent="0.3">
      <c r="A1503">
        <v>2021</v>
      </c>
      <c r="C1503" t="str">
        <f>IF(GETPIVOTDATA("PS % recovery",Sheet4!$B$5,"Parish Name",K1503)&gt;99.949%,"OK","No")</f>
        <v>OK</v>
      </c>
      <c r="D1503" t="e">
        <f>VLOOKUP(J1503,'Ref2'!C:E,3,0)</f>
        <v>#N/A</v>
      </c>
      <c r="E1503">
        <v>153</v>
      </c>
      <c r="I1503" t="e">
        <f>VLOOKUP(J1503,Ref!L:M,2,0)</f>
        <v>#N/A</v>
      </c>
      <c r="J1503" t="s">
        <v>1178</v>
      </c>
      <c r="K1503" t="s">
        <v>240</v>
      </c>
      <c r="L1503" t="s">
        <v>617</v>
      </c>
      <c r="M1503" t="s">
        <v>33</v>
      </c>
      <c r="N1503" t="s">
        <v>15</v>
      </c>
      <c r="R1503">
        <v>15092</v>
      </c>
      <c r="S1503">
        <v>15092</v>
      </c>
    </row>
    <row r="1504" spans="1:19" x14ac:dyDescent="0.3">
      <c r="A1504">
        <v>2021</v>
      </c>
      <c r="C1504" t="str">
        <f>IF(GETPIVOTDATA("PS % recovery",Sheet4!$B$5,"Parish Name",K1504)&gt;99.949%,"OK","No")</f>
        <v>OK</v>
      </c>
      <c r="D1504" t="e">
        <f>VLOOKUP(J1504,'Ref2'!C:E,3,0)</f>
        <v>#N/A</v>
      </c>
      <c r="E1504">
        <v>153</v>
      </c>
      <c r="I1504" t="e">
        <f>VLOOKUP(J1504,Ref!L:M,2,0)</f>
        <v>#N/A</v>
      </c>
      <c r="J1504" t="s">
        <v>1180</v>
      </c>
      <c r="K1504" t="s">
        <v>245</v>
      </c>
      <c r="L1504" t="s">
        <v>617</v>
      </c>
      <c r="M1504" t="s">
        <v>33</v>
      </c>
      <c r="N1504" t="s">
        <v>15</v>
      </c>
      <c r="R1504">
        <v>8364</v>
      </c>
      <c r="S1504">
        <v>8364</v>
      </c>
    </row>
    <row r="1505" spans="1:19" x14ac:dyDescent="0.3">
      <c r="A1505">
        <v>2021</v>
      </c>
      <c r="C1505" t="str">
        <f>IF(GETPIVOTDATA("PS % recovery",Sheet4!$B$5,"Parish Name",K1505)&gt;99.949%,"OK","No")</f>
        <v>OK</v>
      </c>
      <c r="D1505" t="e">
        <f>VLOOKUP(J1505,'Ref2'!C:E,3,0)</f>
        <v>#N/A</v>
      </c>
      <c r="E1505">
        <v>153</v>
      </c>
      <c r="I1505" t="e">
        <f>VLOOKUP(J1505,Ref!L:M,2,0)</f>
        <v>#N/A</v>
      </c>
      <c r="J1505" t="s">
        <v>1182</v>
      </c>
      <c r="K1505" t="s">
        <v>248</v>
      </c>
      <c r="L1505" t="s">
        <v>617</v>
      </c>
      <c r="M1505" t="s">
        <v>33</v>
      </c>
      <c r="N1505" t="s">
        <v>15</v>
      </c>
      <c r="R1505">
        <v>8831</v>
      </c>
      <c r="S1505">
        <v>8831</v>
      </c>
    </row>
    <row r="1506" spans="1:19" x14ac:dyDescent="0.3">
      <c r="A1506">
        <v>2021</v>
      </c>
      <c r="C1506" t="str">
        <f>IF(GETPIVOTDATA("PS % recovery",Sheet4!$B$5,"Parish Name",K1506)&gt;99.949%,"OK","No")</f>
        <v>OK</v>
      </c>
      <c r="D1506" t="e">
        <f>VLOOKUP(J1506,'Ref2'!C:E,3,0)</f>
        <v>#N/A</v>
      </c>
      <c r="E1506">
        <v>153</v>
      </c>
      <c r="I1506" t="e">
        <f>VLOOKUP(J1506,Ref!L:M,2,0)</f>
        <v>#N/A</v>
      </c>
      <c r="J1506" t="s">
        <v>1184</v>
      </c>
      <c r="K1506" t="s">
        <v>250</v>
      </c>
      <c r="L1506" t="s">
        <v>617</v>
      </c>
      <c r="M1506" t="s">
        <v>33</v>
      </c>
      <c r="N1506" t="s">
        <v>15</v>
      </c>
      <c r="R1506">
        <v>7622</v>
      </c>
      <c r="S1506">
        <v>7622</v>
      </c>
    </row>
    <row r="1507" spans="1:19" x14ac:dyDescent="0.3">
      <c r="A1507">
        <v>2021</v>
      </c>
      <c r="C1507" t="str">
        <f>IF(GETPIVOTDATA("PS % recovery",Sheet4!$B$5,"Parish Name",K1507)&gt;99.949%,"OK","No")</f>
        <v>OK</v>
      </c>
      <c r="D1507" t="e">
        <f>VLOOKUP(J1507,'Ref2'!C:E,3,0)</f>
        <v>#N/A</v>
      </c>
      <c r="E1507">
        <v>153</v>
      </c>
      <c r="I1507" t="e">
        <f>VLOOKUP(J1507,Ref!L:M,2,0)</f>
        <v>#N/A</v>
      </c>
      <c r="J1507" t="s">
        <v>1186</v>
      </c>
      <c r="K1507" t="s">
        <v>252</v>
      </c>
      <c r="L1507" t="s">
        <v>617</v>
      </c>
      <c r="M1507" t="s">
        <v>33</v>
      </c>
      <c r="N1507" t="s">
        <v>15</v>
      </c>
      <c r="R1507">
        <v>19952</v>
      </c>
      <c r="S1507">
        <v>19952</v>
      </c>
    </row>
    <row r="1508" spans="1:19" x14ac:dyDescent="0.3">
      <c r="A1508">
        <v>2021</v>
      </c>
      <c r="C1508" t="str">
        <f>IF(GETPIVOTDATA("PS % recovery",Sheet4!$B$5,"Parish Name",K1508)&gt;99.949%,"OK","No")</f>
        <v>No</v>
      </c>
      <c r="D1508" t="e">
        <f>VLOOKUP(J1508,'Ref2'!C:E,3,0)</f>
        <v>#N/A</v>
      </c>
      <c r="E1508">
        <v>130</v>
      </c>
      <c r="I1508" t="e">
        <f>VLOOKUP(J1508,Ref!L:M,2,0)</f>
        <v>#N/A</v>
      </c>
      <c r="J1508" t="s">
        <v>1188</v>
      </c>
      <c r="K1508" t="s">
        <v>246</v>
      </c>
      <c r="L1508" t="s">
        <v>607</v>
      </c>
      <c r="M1508" t="s">
        <v>33</v>
      </c>
      <c r="N1508" t="s">
        <v>15</v>
      </c>
      <c r="R1508">
        <v>23081</v>
      </c>
      <c r="S1508">
        <v>23081</v>
      </c>
    </row>
    <row r="1509" spans="1:19" x14ac:dyDescent="0.3">
      <c r="A1509">
        <v>2021</v>
      </c>
      <c r="C1509" t="str">
        <f>IF(GETPIVOTDATA("PS % recovery",Sheet4!$B$5,"Parish Name",K1509)&gt;99.949%,"OK","No")</f>
        <v>No</v>
      </c>
      <c r="D1509" t="e">
        <f>VLOOKUP(J1509,'Ref2'!C:E,3,0)</f>
        <v>#N/A</v>
      </c>
      <c r="E1509">
        <v>107</v>
      </c>
      <c r="I1509" t="e">
        <f>VLOOKUP(J1509,Ref!L:M,2,0)</f>
        <v>#N/A</v>
      </c>
      <c r="J1509" t="s">
        <v>1190</v>
      </c>
      <c r="K1509" t="s">
        <v>255</v>
      </c>
      <c r="L1509" t="s">
        <v>607</v>
      </c>
      <c r="M1509" t="s">
        <v>33</v>
      </c>
      <c r="N1509" t="s">
        <v>15</v>
      </c>
      <c r="R1509">
        <v>26680</v>
      </c>
      <c r="S1509">
        <v>26680</v>
      </c>
    </row>
    <row r="1510" spans="1:19" x14ac:dyDescent="0.3">
      <c r="A1510">
        <v>2021</v>
      </c>
      <c r="C1510" t="str">
        <f>IF(GETPIVOTDATA("PS % recovery",Sheet4!$B$5,"Parish Name",K1510)&gt;99.949%,"OK","No")</f>
        <v>OK</v>
      </c>
      <c r="D1510" t="e">
        <f>VLOOKUP(J1510,'Ref2'!C:E,3,0)</f>
        <v>#N/A</v>
      </c>
      <c r="E1510">
        <v>322</v>
      </c>
      <c r="I1510" t="e">
        <f>VLOOKUP(J1510,Ref!L:M,2,0)</f>
        <v>#N/A</v>
      </c>
      <c r="J1510" t="s">
        <v>817</v>
      </c>
      <c r="K1510" t="s">
        <v>247</v>
      </c>
      <c r="L1510" t="s">
        <v>609</v>
      </c>
      <c r="M1510" t="s">
        <v>33</v>
      </c>
      <c r="N1510" t="s">
        <v>15</v>
      </c>
      <c r="R1510">
        <v>76717</v>
      </c>
      <c r="S1510">
        <v>76717</v>
      </c>
    </row>
    <row r="1511" spans="1:19" x14ac:dyDescent="0.3">
      <c r="A1511">
        <v>2021</v>
      </c>
      <c r="C1511" t="str">
        <f>IF(GETPIVOTDATA("PS % recovery",Sheet4!$B$5,"Parish Name",K1511)&gt;99.949%,"OK","No")</f>
        <v>OK</v>
      </c>
      <c r="D1511" t="e">
        <f>VLOOKUP(J1511,'Ref2'!C:E,3,0)</f>
        <v>#N/A</v>
      </c>
      <c r="E1511">
        <v>153</v>
      </c>
      <c r="I1511" t="e">
        <f>VLOOKUP(J1511,Ref!L:M,2,0)</f>
        <v>#N/A</v>
      </c>
      <c r="J1511" t="s">
        <v>1193</v>
      </c>
      <c r="K1511" t="s">
        <v>249</v>
      </c>
      <c r="L1511" t="s">
        <v>609</v>
      </c>
      <c r="M1511" t="s">
        <v>33</v>
      </c>
      <c r="N1511" t="s">
        <v>15</v>
      </c>
      <c r="R1511">
        <v>76683</v>
      </c>
      <c r="S1511">
        <v>76683</v>
      </c>
    </row>
    <row r="1512" spans="1:19" x14ac:dyDescent="0.3">
      <c r="A1512">
        <v>2021</v>
      </c>
      <c r="C1512" t="str">
        <f>IF(GETPIVOTDATA("PS % recovery",Sheet4!$B$5,"Parish Name",K1512)&gt;99.949%,"OK","No")</f>
        <v>OK</v>
      </c>
      <c r="D1512" t="e">
        <f>VLOOKUP(J1512,'Ref2'!C:E,3,0)</f>
        <v>#N/A</v>
      </c>
      <c r="E1512">
        <v>153</v>
      </c>
      <c r="I1512" t="e">
        <f>VLOOKUP(J1512,Ref!L:M,2,0)</f>
        <v>#N/A</v>
      </c>
      <c r="J1512" t="s">
        <v>1195</v>
      </c>
      <c r="K1512" t="s">
        <v>251</v>
      </c>
      <c r="L1512" t="s">
        <v>609</v>
      </c>
      <c r="M1512" t="s">
        <v>33</v>
      </c>
      <c r="N1512" t="s">
        <v>15</v>
      </c>
      <c r="R1512">
        <v>27830</v>
      </c>
      <c r="S1512">
        <v>27830</v>
      </c>
    </row>
    <row r="1513" spans="1:19" x14ac:dyDescent="0.3">
      <c r="A1513">
        <v>2021</v>
      </c>
      <c r="C1513" t="str">
        <f>IF(GETPIVOTDATA("PS % recovery",Sheet4!$B$5,"Parish Name",K1513)&gt;99.949%,"OK","No")</f>
        <v>No</v>
      </c>
      <c r="D1513" t="e">
        <f>VLOOKUP(J1513,'Ref2'!C:E,3,0)</f>
        <v>#N/A</v>
      </c>
      <c r="E1513">
        <v>33</v>
      </c>
      <c r="I1513" t="e">
        <f>VLOOKUP(J1513,Ref!L:M,2,0)</f>
        <v>#N/A</v>
      </c>
      <c r="J1513" t="s">
        <v>1197</v>
      </c>
      <c r="K1513" t="s">
        <v>253</v>
      </c>
      <c r="L1513" t="s">
        <v>611</v>
      </c>
      <c r="M1513" t="s">
        <v>33</v>
      </c>
      <c r="N1513" t="s">
        <v>15</v>
      </c>
      <c r="R1513">
        <v>14625</v>
      </c>
      <c r="S1513">
        <v>6000</v>
      </c>
    </row>
    <row r="1514" spans="1:19" x14ac:dyDescent="0.3">
      <c r="A1514">
        <v>2021</v>
      </c>
      <c r="C1514" t="str">
        <f>IF(GETPIVOTDATA("PS % recovery",Sheet4!$B$5,"Parish Name",K1514)&gt;99.949%,"OK","No")</f>
        <v>No</v>
      </c>
      <c r="D1514" t="e">
        <f>VLOOKUP(J1514,'Ref2'!C:E,3,0)</f>
        <v>#N/A</v>
      </c>
      <c r="E1514">
        <v>144</v>
      </c>
      <c r="I1514" t="e">
        <f>VLOOKUP(J1514,Ref!L:M,2,0)</f>
        <v>#N/A</v>
      </c>
      <c r="J1514" t="s">
        <v>1199</v>
      </c>
      <c r="K1514" t="s">
        <v>257</v>
      </c>
      <c r="L1514" t="s">
        <v>619</v>
      </c>
      <c r="M1514" t="s">
        <v>33</v>
      </c>
      <c r="N1514" t="s">
        <v>15</v>
      </c>
      <c r="R1514">
        <v>16727</v>
      </c>
      <c r="S1514">
        <v>16727</v>
      </c>
    </row>
    <row r="1515" spans="1:19" x14ac:dyDescent="0.3">
      <c r="A1515">
        <v>2021</v>
      </c>
      <c r="C1515" t="str">
        <f>IF(GETPIVOTDATA("PS % recovery",Sheet4!$B$5,"Parish Name",K1515)&gt;99.949%,"OK","No")</f>
        <v>OK</v>
      </c>
      <c r="D1515" t="e">
        <f>VLOOKUP(J1515,'Ref2'!C:E,3,0)</f>
        <v>#N/A</v>
      </c>
      <c r="E1515">
        <v>153</v>
      </c>
      <c r="I1515" t="e">
        <f>VLOOKUP(J1515,Ref!L:M,2,0)</f>
        <v>#N/A</v>
      </c>
      <c r="J1515" t="s">
        <v>1201</v>
      </c>
      <c r="K1515" t="s">
        <v>254</v>
      </c>
      <c r="L1515" t="s">
        <v>613</v>
      </c>
      <c r="M1515" t="s">
        <v>33</v>
      </c>
      <c r="N1515" t="s">
        <v>15</v>
      </c>
      <c r="R1515">
        <v>18253</v>
      </c>
      <c r="S1515">
        <v>18253</v>
      </c>
    </row>
    <row r="1516" spans="1:19" x14ac:dyDescent="0.3">
      <c r="A1516">
        <v>2021</v>
      </c>
      <c r="C1516" t="str">
        <f>IF(GETPIVOTDATA("PS % recovery",Sheet4!$B$5,"Parish Name",K1516)&gt;99.949%,"OK","No")</f>
        <v>OK</v>
      </c>
      <c r="D1516" t="e">
        <f>VLOOKUP(J1516,'Ref2'!C:E,3,0)</f>
        <v>#N/A</v>
      </c>
      <c r="E1516">
        <v>153</v>
      </c>
      <c r="I1516" t="e">
        <f>VLOOKUP(J1516,Ref!L:M,2,0)</f>
        <v>#N/A</v>
      </c>
      <c r="J1516" t="s">
        <v>1203</v>
      </c>
      <c r="K1516" t="s">
        <v>259</v>
      </c>
      <c r="L1516" t="s">
        <v>613</v>
      </c>
      <c r="M1516" t="s">
        <v>33</v>
      </c>
      <c r="N1516" t="s">
        <v>15</v>
      </c>
      <c r="R1516">
        <v>10983</v>
      </c>
      <c r="S1516">
        <v>10983</v>
      </c>
    </row>
    <row r="1517" spans="1:19" x14ac:dyDescent="0.3">
      <c r="A1517">
        <v>2021</v>
      </c>
      <c r="C1517" t="str">
        <f>IF(GETPIVOTDATA("PS % recovery",Sheet4!$B$5,"Parish Name",K1517)&gt;99.949%,"OK","No")</f>
        <v>OK</v>
      </c>
      <c r="D1517" t="e">
        <f>VLOOKUP(J1517,'Ref2'!C:E,3,0)</f>
        <v>#N/A</v>
      </c>
      <c r="E1517">
        <v>153</v>
      </c>
      <c r="I1517" t="e">
        <f>VLOOKUP(J1517,Ref!L:M,2,0)</f>
        <v>#N/A</v>
      </c>
      <c r="J1517" t="s">
        <v>1205</v>
      </c>
      <c r="K1517" t="s">
        <v>261</v>
      </c>
      <c r="L1517" t="s">
        <v>613</v>
      </c>
      <c r="M1517" t="s">
        <v>33</v>
      </c>
      <c r="N1517" t="s">
        <v>15</v>
      </c>
      <c r="R1517">
        <v>17085</v>
      </c>
      <c r="S1517">
        <v>17085</v>
      </c>
    </row>
    <row r="1518" spans="1:19" x14ac:dyDescent="0.3">
      <c r="A1518">
        <v>2021</v>
      </c>
      <c r="C1518" t="str">
        <f>IF(GETPIVOTDATA("PS % recovery",Sheet4!$B$5,"Parish Name",K1518)&gt;99.949%,"OK","No")</f>
        <v>No</v>
      </c>
      <c r="D1518" t="e">
        <f>VLOOKUP(J1518,'Ref2'!C:E,3,0)</f>
        <v>#N/A</v>
      </c>
      <c r="E1518">
        <v>153</v>
      </c>
      <c r="I1518" t="e">
        <f>VLOOKUP(J1518,Ref!L:M,2,0)</f>
        <v>#N/A</v>
      </c>
      <c r="J1518" t="s">
        <v>1207</v>
      </c>
      <c r="K1518" t="s">
        <v>256</v>
      </c>
      <c r="L1518" t="s">
        <v>609</v>
      </c>
      <c r="M1518" t="s">
        <v>33</v>
      </c>
      <c r="N1518" t="s">
        <v>15</v>
      </c>
      <c r="R1518">
        <v>48688</v>
      </c>
      <c r="S1518">
        <v>48688</v>
      </c>
    </row>
    <row r="1519" spans="1:19" x14ac:dyDescent="0.3">
      <c r="A1519">
        <v>2021</v>
      </c>
      <c r="C1519" t="str">
        <f>IF(GETPIVOTDATA("PS % recovery",Sheet4!$B$5,"Parish Name",K1519)&gt;99.949%,"OK","No")</f>
        <v>No</v>
      </c>
      <c r="D1519" t="e">
        <f>VLOOKUP(J1519,'Ref2'!C:E,3,0)</f>
        <v>#N/A</v>
      </c>
      <c r="E1519">
        <v>103</v>
      </c>
      <c r="I1519" t="str">
        <f>VLOOKUP(J1519,Ref!L:M,2,0)</f>
        <v>Yes</v>
      </c>
      <c r="J1519" t="s">
        <v>1209</v>
      </c>
      <c r="K1519" t="s">
        <v>260</v>
      </c>
      <c r="L1519" t="s">
        <v>623</v>
      </c>
      <c r="M1519" t="s">
        <v>33</v>
      </c>
      <c r="N1519" t="s">
        <v>15</v>
      </c>
      <c r="R1519">
        <v>110805</v>
      </c>
      <c r="S1519">
        <v>110805</v>
      </c>
    </row>
    <row r="1520" spans="1:19" x14ac:dyDescent="0.3">
      <c r="A1520">
        <v>2021</v>
      </c>
      <c r="C1520" t="str">
        <f>IF(GETPIVOTDATA("PS % recovery",Sheet4!$B$5,"Parish Name",K1520)&gt;99.949%,"OK","No")</f>
        <v>OK</v>
      </c>
      <c r="D1520" t="e">
        <f>VLOOKUP(J1520,'Ref2'!C:E,3,0)</f>
        <v>#N/A</v>
      </c>
      <c r="E1520">
        <v>148</v>
      </c>
      <c r="I1520" t="e">
        <f>VLOOKUP(J1520,Ref!L:M,2,0)</f>
        <v>#N/A</v>
      </c>
      <c r="J1520" t="s">
        <v>1211</v>
      </c>
      <c r="K1520" t="s">
        <v>258</v>
      </c>
      <c r="L1520" t="s">
        <v>621</v>
      </c>
      <c r="M1520" t="s">
        <v>33</v>
      </c>
      <c r="N1520" t="s">
        <v>15</v>
      </c>
      <c r="R1520">
        <v>65631</v>
      </c>
      <c r="S1520">
        <v>65631</v>
      </c>
    </row>
    <row r="1521" spans="1:19" x14ac:dyDescent="0.3">
      <c r="A1521">
        <v>2021</v>
      </c>
      <c r="C1521" t="str">
        <f>IF(GETPIVOTDATA("PS % recovery",Sheet4!$B$5,"Parish Name",K1521)&gt;99.949%,"OK","No")</f>
        <v>No</v>
      </c>
      <c r="D1521" t="e">
        <f>VLOOKUP(J1521,'Ref2'!C:E,3,0)</f>
        <v>#N/A</v>
      </c>
      <c r="E1521">
        <v>77</v>
      </c>
      <c r="I1521" t="e">
        <f>VLOOKUP(J1521,Ref!L:M,2,0)</f>
        <v>#N/A</v>
      </c>
      <c r="J1521" t="s">
        <v>1213</v>
      </c>
      <c r="K1521" t="s">
        <v>263</v>
      </c>
      <c r="L1521" t="s">
        <v>637</v>
      </c>
      <c r="M1521" t="s">
        <v>36</v>
      </c>
      <c r="N1521" t="s">
        <v>15</v>
      </c>
      <c r="R1521">
        <v>44016</v>
      </c>
      <c r="S1521">
        <v>35544</v>
      </c>
    </row>
    <row r="1522" spans="1:19" x14ac:dyDescent="0.3">
      <c r="A1522">
        <v>2021</v>
      </c>
      <c r="C1522" t="str">
        <f>IF(GETPIVOTDATA("PS % recovery",Sheet4!$B$5,"Parish Name",K1522)&gt;99.949%,"OK","No")</f>
        <v>No</v>
      </c>
      <c r="D1522" t="e">
        <f>VLOOKUP(J1522,'Ref2'!C:E,3,0)</f>
        <v>#N/A</v>
      </c>
      <c r="E1522">
        <v>61</v>
      </c>
      <c r="I1522" t="e">
        <f>VLOOKUP(J1522,Ref!L:M,2,0)</f>
        <v>#N/A</v>
      </c>
      <c r="J1522" t="s">
        <v>1217</v>
      </c>
      <c r="K1522" t="s">
        <v>265</v>
      </c>
      <c r="L1522" t="s">
        <v>627</v>
      </c>
      <c r="M1522" t="s">
        <v>36</v>
      </c>
      <c r="N1522" t="s">
        <v>15</v>
      </c>
      <c r="R1522">
        <v>35140</v>
      </c>
      <c r="S1522">
        <v>35140</v>
      </c>
    </row>
    <row r="1523" spans="1:19" x14ac:dyDescent="0.3">
      <c r="A1523">
        <v>2021</v>
      </c>
      <c r="C1523" t="str">
        <f>IF(GETPIVOTDATA("PS % recovery",Sheet4!$B$5,"Parish Name",K1523)&gt;99.949%,"OK","No")</f>
        <v>No</v>
      </c>
      <c r="D1523" t="e">
        <f>VLOOKUP(J1523,'Ref2'!C:E,3,0)</f>
        <v>#N/A</v>
      </c>
      <c r="E1523">
        <v>49</v>
      </c>
      <c r="I1523" t="e">
        <f>VLOOKUP(J1523,Ref!L:M,2,0)</f>
        <v>#N/A</v>
      </c>
      <c r="J1523" t="s">
        <v>1215</v>
      </c>
      <c r="K1523" t="s">
        <v>264</v>
      </c>
      <c r="L1523" t="s">
        <v>625</v>
      </c>
      <c r="M1523" t="s">
        <v>36</v>
      </c>
      <c r="N1523" t="s">
        <v>15</v>
      </c>
      <c r="R1523">
        <v>54323</v>
      </c>
      <c r="S1523">
        <v>22500</v>
      </c>
    </row>
    <row r="1524" spans="1:19" x14ac:dyDescent="0.3">
      <c r="A1524">
        <v>2021</v>
      </c>
      <c r="C1524" t="str">
        <f>IF(GETPIVOTDATA("PS % recovery",Sheet4!$B$5,"Parish Name",K1524)&gt;99.949%,"OK","No")</f>
        <v>OK</v>
      </c>
      <c r="D1524" t="e">
        <f>VLOOKUP(J1524,'Ref2'!C:E,3,0)</f>
        <v>#N/A</v>
      </c>
      <c r="E1524">
        <v>151</v>
      </c>
      <c r="I1524" t="e">
        <f>VLOOKUP(J1524,Ref!L:M,2,0)</f>
        <v>#N/A</v>
      </c>
      <c r="J1524" t="s">
        <v>1219</v>
      </c>
      <c r="K1524" t="s">
        <v>266</v>
      </c>
      <c r="L1524" t="s">
        <v>629</v>
      </c>
      <c r="M1524" t="s">
        <v>36</v>
      </c>
      <c r="N1524" t="s">
        <v>15</v>
      </c>
      <c r="R1524">
        <v>28470</v>
      </c>
      <c r="S1524">
        <v>28470</v>
      </c>
    </row>
    <row r="1525" spans="1:19" x14ac:dyDescent="0.3">
      <c r="A1525">
        <v>2021</v>
      </c>
      <c r="C1525" t="str">
        <f>IF(GETPIVOTDATA("PS % recovery",Sheet4!$B$5,"Parish Name",K1525)&gt;99.949%,"OK","No")</f>
        <v>OK</v>
      </c>
      <c r="D1525" t="e">
        <f>VLOOKUP(J1525,'Ref2'!C:E,3,0)</f>
        <v>#N/A</v>
      </c>
      <c r="E1525">
        <v>152</v>
      </c>
      <c r="I1525" t="e">
        <f>VLOOKUP(J1525,Ref!L:M,2,0)</f>
        <v>#N/A</v>
      </c>
      <c r="J1525" t="s">
        <v>1221</v>
      </c>
      <c r="K1525" t="s">
        <v>267</v>
      </c>
      <c r="L1525" t="s">
        <v>631</v>
      </c>
      <c r="M1525" t="s">
        <v>36</v>
      </c>
      <c r="N1525" t="s">
        <v>15</v>
      </c>
      <c r="R1525">
        <v>64805</v>
      </c>
      <c r="S1525">
        <v>64805</v>
      </c>
    </row>
    <row r="1526" spans="1:19" x14ac:dyDescent="0.3">
      <c r="A1526">
        <v>2021</v>
      </c>
      <c r="C1526" t="str">
        <f>IF(GETPIVOTDATA("PS % recovery",Sheet4!$B$5,"Parish Name",K1526)&gt;99.949%,"OK","No")</f>
        <v>No</v>
      </c>
      <c r="D1526" t="e">
        <f>VLOOKUP(J1526,'Ref2'!C:E,3,0)</f>
        <v>#N/A</v>
      </c>
      <c r="E1526">
        <v>91</v>
      </c>
      <c r="I1526" t="e">
        <f>VLOOKUP(J1526,Ref!L:M,2,0)</f>
        <v>#N/A</v>
      </c>
      <c r="J1526" t="s">
        <v>1223</v>
      </c>
      <c r="K1526" t="s">
        <v>268</v>
      </c>
      <c r="L1526" t="s">
        <v>633</v>
      </c>
      <c r="M1526" t="s">
        <v>36</v>
      </c>
      <c r="N1526" t="s">
        <v>15</v>
      </c>
      <c r="R1526">
        <v>52191</v>
      </c>
      <c r="S1526">
        <v>52191</v>
      </c>
    </row>
    <row r="1527" spans="1:19" x14ac:dyDescent="0.3">
      <c r="A1527">
        <v>2021</v>
      </c>
      <c r="C1527" t="str">
        <f>IF(GETPIVOTDATA("PS % recovery",Sheet4!$B$5,"Parish Name",K1527)&gt;99.949%,"OK","No")</f>
        <v>OK</v>
      </c>
      <c r="D1527" t="e">
        <f>VLOOKUP(J1527,'Ref2'!C:E,3,0)</f>
        <v>#N/A</v>
      </c>
      <c r="E1527">
        <v>139</v>
      </c>
      <c r="I1527" t="e">
        <f>VLOOKUP(J1527,Ref!L:M,2,0)</f>
        <v>#N/A</v>
      </c>
      <c r="J1527" t="s">
        <v>1225</v>
      </c>
      <c r="K1527" t="s">
        <v>269</v>
      </c>
      <c r="L1527" t="s">
        <v>635</v>
      </c>
      <c r="M1527" t="s">
        <v>36</v>
      </c>
      <c r="N1527" t="s">
        <v>15</v>
      </c>
      <c r="R1527">
        <v>48517</v>
      </c>
      <c r="S1527">
        <v>48517</v>
      </c>
    </row>
    <row r="1528" spans="1:19" x14ac:dyDescent="0.3">
      <c r="A1528">
        <v>2021</v>
      </c>
      <c r="C1528" t="str">
        <f>IF(GETPIVOTDATA("PS % recovery",Sheet4!$B$5,"Parish Name",K1528)&gt;99.949%,"OK","No")</f>
        <v>No</v>
      </c>
      <c r="D1528" t="str">
        <f>VLOOKUP(J1528,'Ref2'!C:E,3,0)</f>
        <v>LLF</v>
      </c>
      <c r="E1528">
        <v>93</v>
      </c>
      <c r="I1528" t="e">
        <f>VLOOKUP(J1528,Ref!L:M,2,0)</f>
        <v>#N/A</v>
      </c>
      <c r="J1528" t="s">
        <v>1227</v>
      </c>
      <c r="K1528" t="s">
        <v>270</v>
      </c>
      <c r="L1528" t="s">
        <v>639</v>
      </c>
      <c r="M1528" t="s">
        <v>36</v>
      </c>
      <c r="N1528" t="s">
        <v>15</v>
      </c>
      <c r="R1528">
        <v>63170</v>
      </c>
      <c r="S1528">
        <v>63170</v>
      </c>
    </row>
    <row r="1529" spans="1:19" x14ac:dyDescent="0.3">
      <c r="A1529">
        <v>2021</v>
      </c>
      <c r="C1529" t="str">
        <f>IF(GETPIVOTDATA("PS % recovery",Sheet4!$B$5,"Parish Name",K1529)&gt;99.949%,"OK","No")</f>
        <v>OK</v>
      </c>
      <c r="D1529" t="e">
        <f>VLOOKUP(J1529,'Ref2'!C:E,3,0)</f>
        <v>#N/A</v>
      </c>
      <c r="E1529">
        <v>153</v>
      </c>
      <c r="I1529" t="str">
        <f>VLOOKUP(J1529,Ref!L:M,2,0)</f>
        <v>Yes</v>
      </c>
      <c r="J1529" t="s">
        <v>1229</v>
      </c>
      <c r="K1529" t="s">
        <v>271</v>
      </c>
      <c r="L1529" t="s">
        <v>641</v>
      </c>
      <c r="M1529" t="s">
        <v>36</v>
      </c>
      <c r="N1529" t="s">
        <v>15</v>
      </c>
      <c r="R1529">
        <v>39189</v>
      </c>
      <c r="S1529">
        <v>39189</v>
      </c>
    </row>
    <row r="1530" spans="1:19" x14ac:dyDescent="0.3">
      <c r="A1530">
        <v>2021</v>
      </c>
      <c r="C1530" t="str">
        <f>IF(GETPIVOTDATA("PS % recovery",Sheet4!$B$5,"Parish Name",K1530)&gt;99.949%,"OK","No")</f>
        <v>OK</v>
      </c>
      <c r="D1530" t="e">
        <f>VLOOKUP(J1530,'Ref2'!C:E,3,0)</f>
        <v>#N/A</v>
      </c>
      <c r="E1530">
        <v>153</v>
      </c>
      <c r="I1530" t="e">
        <f>VLOOKUP(J1530,Ref!L:M,2,0)</f>
        <v>#N/A</v>
      </c>
      <c r="J1530" t="s">
        <v>1231</v>
      </c>
      <c r="K1530" t="s">
        <v>273</v>
      </c>
      <c r="L1530" t="s">
        <v>643</v>
      </c>
      <c r="M1530" t="s">
        <v>19</v>
      </c>
      <c r="N1530" t="s">
        <v>16</v>
      </c>
      <c r="R1530">
        <v>47654</v>
      </c>
      <c r="S1530">
        <v>47654</v>
      </c>
    </row>
    <row r="1531" spans="1:19" x14ac:dyDescent="0.3">
      <c r="A1531">
        <v>2021</v>
      </c>
      <c r="C1531" t="str">
        <f>IF(GETPIVOTDATA("PS % recovery",Sheet4!$B$5,"Parish Name",K1531)&gt;99.949%,"OK","No")</f>
        <v>No</v>
      </c>
      <c r="D1531" t="e">
        <f>VLOOKUP(J1531,'Ref2'!C:E,3,0)</f>
        <v>#N/A</v>
      </c>
      <c r="E1531">
        <v>25</v>
      </c>
      <c r="I1531" t="e">
        <f>VLOOKUP(J1531,Ref!L:M,2,0)</f>
        <v>#N/A</v>
      </c>
      <c r="J1531" t="s">
        <v>1233</v>
      </c>
      <c r="K1531" t="s">
        <v>274</v>
      </c>
      <c r="L1531" t="s">
        <v>643</v>
      </c>
      <c r="M1531" t="s">
        <v>19</v>
      </c>
      <c r="N1531" t="s">
        <v>16</v>
      </c>
      <c r="R1531">
        <v>6997</v>
      </c>
      <c r="S1531">
        <v>3162</v>
      </c>
    </row>
    <row r="1532" spans="1:19" x14ac:dyDescent="0.3">
      <c r="A1532">
        <v>2021</v>
      </c>
      <c r="C1532" t="str">
        <f>IF(GETPIVOTDATA("PS % recovery",Sheet4!$B$5,"Parish Name",K1532)&gt;99.949%,"OK","No")</f>
        <v>OK</v>
      </c>
      <c r="D1532" t="e">
        <f>VLOOKUP(J1532,'Ref2'!C:E,3,0)</f>
        <v>#N/A</v>
      </c>
      <c r="E1532">
        <v>153</v>
      </c>
      <c r="I1532" t="e">
        <f>VLOOKUP(J1532,Ref!L:M,2,0)</f>
        <v>#N/A</v>
      </c>
      <c r="J1532" t="s">
        <v>1235</v>
      </c>
      <c r="K1532" t="s">
        <v>276</v>
      </c>
      <c r="L1532" t="s">
        <v>643</v>
      </c>
      <c r="M1532" t="s">
        <v>19</v>
      </c>
      <c r="N1532" t="s">
        <v>16</v>
      </c>
      <c r="R1532">
        <v>4227</v>
      </c>
      <c r="S1532">
        <v>4227</v>
      </c>
    </row>
    <row r="1533" spans="1:19" x14ac:dyDescent="0.3">
      <c r="A1533">
        <v>2021</v>
      </c>
      <c r="C1533" t="str">
        <f>IF(GETPIVOTDATA("PS % recovery",Sheet4!$B$5,"Parish Name",K1533)&gt;99.949%,"OK","No")</f>
        <v>No</v>
      </c>
      <c r="D1533" t="e">
        <f>VLOOKUP(J1533,'Ref2'!C:E,3,0)</f>
        <v>#N/A</v>
      </c>
      <c r="E1533">
        <v>30</v>
      </c>
      <c r="I1533" t="e">
        <f>VLOOKUP(J1533,Ref!L:M,2,0)</f>
        <v>#N/A</v>
      </c>
      <c r="J1533" t="s">
        <v>1237</v>
      </c>
      <c r="K1533" t="s">
        <v>277</v>
      </c>
      <c r="L1533" t="s">
        <v>646</v>
      </c>
      <c r="M1533" t="s">
        <v>19</v>
      </c>
      <c r="N1533" t="s">
        <v>16</v>
      </c>
      <c r="R1533">
        <v>23555</v>
      </c>
      <c r="S1533">
        <v>22000</v>
      </c>
    </row>
    <row r="1534" spans="1:19" x14ac:dyDescent="0.3">
      <c r="A1534">
        <v>2021</v>
      </c>
      <c r="C1534" t="str">
        <f>IF(GETPIVOTDATA("PS % recovery",Sheet4!$B$5,"Parish Name",K1534)&gt;99.949%,"OK","No")</f>
        <v>No</v>
      </c>
      <c r="D1534" t="e">
        <f>VLOOKUP(J1534,'Ref2'!C:E,3,0)</f>
        <v>#N/A</v>
      </c>
      <c r="E1534">
        <v>1</v>
      </c>
      <c r="I1534" t="e">
        <f>VLOOKUP(J1534,Ref!L:M,2,0)</f>
        <v>#N/A</v>
      </c>
      <c r="J1534" t="s">
        <v>1239</v>
      </c>
      <c r="K1534" t="s">
        <v>279</v>
      </c>
      <c r="L1534" t="s">
        <v>646</v>
      </c>
      <c r="M1534" t="s">
        <v>19</v>
      </c>
      <c r="N1534" t="s">
        <v>16</v>
      </c>
      <c r="R1534">
        <v>4251</v>
      </c>
    </row>
    <row r="1535" spans="1:19" x14ac:dyDescent="0.3">
      <c r="A1535">
        <v>2021</v>
      </c>
      <c r="C1535" t="str">
        <f>IF(GETPIVOTDATA("PS % recovery",Sheet4!$B$5,"Parish Name",K1535)&gt;99.949%,"OK","No")</f>
        <v>No</v>
      </c>
      <c r="D1535" t="e">
        <f>VLOOKUP(J1535,'Ref2'!C:E,3,0)</f>
        <v>#N/A</v>
      </c>
      <c r="E1535">
        <v>2</v>
      </c>
      <c r="I1535" t="e">
        <f>VLOOKUP(J1535,Ref!L:M,2,0)</f>
        <v>#N/A</v>
      </c>
      <c r="J1535" t="s">
        <v>1241</v>
      </c>
      <c r="K1535" t="s">
        <v>281</v>
      </c>
      <c r="L1535" t="s">
        <v>646</v>
      </c>
      <c r="M1535" t="s">
        <v>19</v>
      </c>
      <c r="N1535" t="s">
        <v>16</v>
      </c>
      <c r="R1535">
        <v>4944</v>
      </c>
      <c r="S1535">
        <v>0</v>
      </c>
    </row>
    <row r="1536" spans="1:19" x14ac:dyDescent="0.3">
      <c r="A1536">
        <v>2021</v>
      </c>
      <c r="C1536" t="str">
        <f>IF(GETPIVOTDATA("PS % recovery",Sheet4!$B$5,"Parish Name",K1536)&gt;99.949%,"OK","No")</f>
        <v>No</v>
      </c>
      <c r="D1536" t="e">
        <f>VLOOKUP(J1536,'Ref2'!C:E,3,0)</f>
        <v>#N/A</v>
      </c>
      <c r="E1536">
        <v>43</v>
      </c>
      <c r="I1536" t="e">
        <f>VLOOKUP(J1536,Ref!L:M,2,0)</f>
        <v>#N/A</v>
      </c>
      <c r="J1536" t="s">
        <v>1243</v>
      </c>
      <c r="K1536" t="s">
        <v>278</v>
      </c>
      <c r="L1536" t="s">
        <v>648</v>
      </c>
      <c r="M1536" t="s">
        <v>19</v>
      </c>
      <c r="N1536" t="s">
        <v>16</v>
      </c>
      <c r="R1536">
        <v>44229</v>
      </c>
      <c r="S1536">
        <v>11000</v>
      </c>
    </row>
    <row r="1537" spans="1:19" x14ac:dyDescent="0.3">
      <c r="A1537">
        <v>2021</v>
      </c>
      <c r="C1537" t="str">
        <f>IF(GETPIVOTDATA("PS % recovery",Sheet4!$B$5,"Parish Name",K1537)&gt;99.949%,"OK","No")</f>
        <v>OK</v>
      </c>
      <c r="D1537" t="e">
        <f>VLOOKUP(J1537,'Ref2'!C:E,3,0)</f>
        <v>#N/A</v>
      </c>
      <c r="E1537">
        <v>153</v>
      </c>
      <c r="I1537" t="e">
        <f>VLOOKUP(J1537,Ref!L:M,2,0)</f>
        <v>#N/A</v>
      </c>
      <c r="J1537" t="s">
        <v>1245</v>
      </c>
      <c r="K1537" t="s">
        <v>284</v>
      </c>
      <c r="L1537" t="s">
        <v>648</v>
      </c>
      <c r="M1537" t="s">
        <v>19</v>
      </c>
      <c r="N1537" t="s">
        <v>16</v>
      </c>
      <c r="R1537">
        <v>3602</v>
      </c>
      <c r="S1537">
        <v>3602</v>
      </c>
    </row>
    <row r="1538" spans="1:19" x14ac:dyDescent="0.3">
      <c r="A1538">
        <v>2021</v>
      </c>
      <c r="C1538" t="str">
        <f>IF(GETPIVOTDATA("PS % recovery",Sheet4!$B$5,"Parish Name",K1538)&gt;99.949%,"OK","No")</f>
        <v>No</v>
      </c>
      <c r="D1538" t="e">
        <f>VLOOKUP(J1538,'Ref2'!C:E,3,0)</f>
        <v>#N/A</v>
      </c>
      <c r="E1538">
        <v>86</v>
      </c>
      <c r="I1538" t="e">
        <f>VLOOKUP(J1538,Ref!L:M,2,0)</f>
        <v>#N/A</v>
      </c>
      <c r="J1538" t="s">
        <v>1247</v>
      </c>
      <c r="K1538" t="s">
        <v>286</v>
      </c>
      <c r="L1538" t="s">
        <v>648</v>
      </c>
      <c r="M1538" t="s">
        <v>19</v>
      </c>
      <c r="N1538" t="s">
        <v>16</v>
      </c>
      <c r="R1538">
        <v>7120</v>
      </c>
      <c r="S1538">
        <v>4012</v>
      </c>
    </row>
    <row r="1539" spans="1:19" x14ac:dyDescent="0.3">
      <c r="A1539">
        <v>2021</v>
      </c>
      <c r="C1539" t="str">
        <f>IF(GETPIVOTDATA("PS % recovery",Sheet4!$B$5,"Parish Name",K1539)&gt;99.949%,"OK","No")</f>
        <v>No</v>
      </c>
      <c r="D1539" t="e">
        <f>VLOOKUP(J1539,'Ref2'!C:E,3,0)</f>
        <v>#N/A</v>
      </c>
      <c r="E1539">
        <v>17</v>
      </c>
      <c r="I1539" t="e">
        <f>VLOOKUP(J1539,Ref!L:M,2,0)</f>
        <v>#N/A</v>
      </c>
      <c r="J1539" t="s">
        <v>1249</v>
      </c>
      <c r="K1539" t="s">
        <v>280</v>
      </c>
      <c r="L1539" t="s">
        <v>668</v>
      </c>
      <c r="M1539" t="s">
        <v>19</v>
      </c>
      <c r="N1539" t="s">
        <v>16</v>
      </c>
      <c r="R1539">
        <v>4500</v>
      </c>
      <c r="S1539">
        <v>2250</v>
      </c>
    </row>
    <row r="1540" spans="1:19" x14ac:dyDescent="0.3">
      <c r="A1540">
        <v>2021</v>
      </c>
      <c r="C1540" t="str">
        <f>IF(GETPIVOTDATA("PS % recovery",Sheet4!$B$5,"Parish Name",K1540)&gt;99.949%,"OK","No")</f>
        <v>OK</v>
      </c>
      <c r="D1540" t="e">
        <f>VLOOKUP(J1540,'Ref2'!C:E,3,0)</f>
        <v>#N/A</v>
      </c>
      <c r="E1540">
        <v>153</v>
      </c>
      <c r="I1540" t="e">
        <f>VLOOKUP(J1540,Ref!L:M,2,0)</f>
        <v>#N/A</v>
      </c>
      <c r="J1540" t="s">
        <v>1251</v>
      </c>
      <c r="K1540" t="s">
        <v>287</v>
      </c>
      <c r="L1540" t="s">
        <v>668</v>
      </c>
      <c r="M1540" t="s">
        <v>19</v>
      </c>
      <c r="N1540" t="s">
        <v>16</v>
      </c>
      <c r="R1540">
        <v>13132</v>
      </c>
      <c r="S1540">
        <v>13132</v>
      </c>
    </row>
    <row r="1541" spans="1:19" x14ac:dyDescent="0.3">
      <c r="A1541">
        <v>2021</v>
      </c>
      <c r="C1541" t="str">
        <f>IF(GETPIVOTDATA("PS % recovery",Sheet4!$B$5,"Parish Name",K1541)&gt;99.949%,"OK","No")</f>
        <v>No</v>
      </c>
      <c r="D1541" t="e">
        <f>VLOOKUP(J1541,'Ref2'!C:E,3,0)</f>
        <v>#N/A</v>
      </c>
      <c r="E1541">
        <v>9</v>
      </c>
      <c r="I1541" t="e">
        <f>VLOOKUP(J1541,Ref!L:M,2,0)</f>
        <v>#N/A</v>
      </c>
      <c r="J1541" t="s">
        <v>1253</v>
      </c>
      <c r="K1541" t="s">
        <v>290</v>
      </c>
      <c r="L1541" t="s">
        <v>668</v>
      </c>
      <c r="M1541" t="s">
        <v>19</v>
      </c>
      <c r="N1541" t="s">
        <v>16</v>
      </c>
      <c r="R1541">
        <v>6607</v>
      </c>
      <c r="S1541">
        <v>750</v>
      </c>
    </row>
    <row r="1542" spans="1:19" x14ac:dyDescent="0.3">
      <c r="A1542">
        <v>2021</v>
      </c>
      <c r="C1542" t="str">
        <f>IF(GETPIVOTDATA("PS % recovery",Sheet4!$B$5,"Parish Name",K1542)&gt;99.949%,"OK","No")</f>
        <v>OK</v>
      </c>
      <c r="D1542" t="e">
        <f>VLOOKUP(J1542,'Ref2'!C:E,3,0)</f>
        <v>#N/A</v>
      </c>
      <c r="E1542">
        <v>153</v>
      </c>
      <c r="I1542" t="e">
        <f>VLOOKUP(J1542,Ref!L:M,2,0)</f>
        <v>#N/A</v>
      </c>
      <c r="J1542" t="s">
        <v>1255</v>
      </c>
      <c r="K1542" t="s">
        <v>292</v>
      </c>
      <c r="L1542" t="s">
        <v>668</v>
      </c>
      <c r="M1542" t="s">
        <v>19</v>
      </c>
      <c r="N1542" t="s">
        <v>16</v>
      </c>
      <c r="R1542">
        <v>39316</v>
      </c>
      <c r="S1542">
        <v>39316</v>
      </c>
    </row>
    <row r="1543" spans="1:19" x14ac:dyDescent="0.3">
      <c r="A1543">
        <v>2021</v>
      </c>
      <c r="C1543" t="str">
        <f>IF(GETPIVOTDATA("PS % recovery",Sheet4!$B$5,"Parish Name",K1543)&gt;99.949%,"OK","No")</f>
        <v>No</v>
      </c>
      <c r="D1543" t="e">
        <f>VLOOKUP(J1543,'Ref2'!C:E,3,0)</f>
        <v>#N/A</v>
      </c>
      <c r="E1543">
        <v>23</v>
      </c>
      <c r="I1543" t="e">
        <f>VLOOKUP(J1543,Ref!L:M,2,0)</f>
        <v>#N/A</v>
      </c>
      <c r="J1543" t="s">
        <v>831</v>
      </c>
      <c r="K1543" t="s">
        <v>291</v>
      </c>
      <c r="L1543" t="s">
        <v>660</v>
      </c>
      <c r="M1543" t="s">
        <v>19</v>
      </c>
      <c r="N1543" t="s">
        <v>16</v>
      </c>
      <c r="R1543">
        <v>27026</v>
      </c>
      <c r="S1543">
        <v>15000</v>
      </c>
    </row>
    <row r="1544" spans="1:19" x14ac:dyDescent="0.3">
      <c r="A1544">
        <v>2021</v>
      </c>
      <c r="C1544" t="str">
        <f>IF(GETPIVOTDATA("PS % recovery",Sheet4!$B$5,"Parish Name",K1544)&gt;99.949%,"OK","No")</f>
        <v>OK</v>
      </c>
      <c r="D1544" t="e">
        <f>VLOOKUP(J1544,'Ref2'!C:E,3,0)</f>
        <v>#N/A</v>
      </c>
      <c r="E1544">
        <v>153</v>
      </c>
      <c r="I1544" t="e">
        <f>VLOOKUP(J1544,Ref!L:M,2,0)</f>
        <v>#N/A</v>
      </c>
      <c r="J1544" t="s">
        <v>1258</v>
      </c>
      <c r="K1544" t="s">
        <v>288</v>
      </c>
      <c r="L1544" t="s">
        <v>664</v>
      </c>
      <c r="M1544" t="s">
        <v>19</v>
      </c>
      <c r="N1544" t="s">
        <v>16</v>
      </c>
      <c r="R1544">
        <v>15280</v>
      </c>
      <c r="S1544">
        <v>15280</v>
      </c>
    </row>
    <row r="1545" spans="1:19" x14ac:dyDescent="0.3">
      <c r="A1545">
        <v>2021</v>
      </c>
      <c r="C1545" t="str">
        <f>IF(GETPIVOTDATA("PS % recovery",Sheet4!$B$5,"Parish Name",K1545)&gt;99.949%,"OK","No")</f>
        <v>OK</v>
      </c>
      <c r="D1545" t="e">
        <f>VLOOKUP(J1545,'Ref2'!C:E,3,0)</f>
        <v>#N/A</v>
      </c>
      <c r="E1545">
        <v>327</v>
      </c>
      <c r="I1545" t="e">
        <f>VLOOKUP(J1545,Ref!L:M,2,0)</f>
        <v>#N/A</v>
      </c>
      <c r="J1545" t="s">
        <v>1260</v>
      </c>
      <c r="K1545" t="s">
        <v>295</v>
      </c>
      <c r="L1545" t="s">
        <v>664</v>
      </c>
      <c r="M1545" t="s">
        <v>19</v>
      </c>
      <c r="N1545" t="s">
        <v>16</v>
      </c>
      <c r="R1545">
        <v>13893</v>
      </c>
      <c r="S1545">
        <v>13893</v>
      </c>
    </row>
    <row r="1546" spans="1:19" x14ac:dyDescent="0.3">
      <c r="A1546">
        <v>2021</v>
      </c>
      <c r="C1546" t="str">
        <f>IF(GETPIVOTDATA("PS % recovery",Sheet4!$B$5,"Parish Name",K1546)&gt;99.949%,"OK","No")</f>
        <v>OK</v>
      </c>
      <c r="D1546" t="e">
        <f>VLOOKUP(J1546,'Ref2'!C:E,3,0)</f>
        <v>#N/A</v>
      </c>
      <c r="E1546">
        <v>153</v>
      </c>
      <c r="I1546" t="e">
        <f>VLOOKUP(J1546,Ref!L:M,2,0)</f>
        <v>#N/A</v>
      </c>
      <c r="J1546" t="s">
        <v>1262</v>
      </c>
      <c r="K1546" t="s">
        <v>296</v>
      </c>
      <c r="L1546" t="s">
        <v>664</v>
      </c>
      <c r="M1546" t="s">
        <v>19</v>
      </c>
      <c r="N1546" t="s">
        <v>16</v>
      </c>
      <c r="R1546">
        <v>25464</v>
      </c>
      <c r="S1546">
        <v>25464</v>
      </c>
    </row>
    <row r="1547" spans="1:19" x14ac:dyDescent="0.3">
      <c r="A1547">
        <v>2021</v>
      </c>
      <c r="C1547" t="str">
        <f>IF(GETPIVOTDATA("PS % recovery",Sheet4!$B$5,"Parish Name",K1547)&gt;99.949%,"OK","No")</f>
        <v>OK</v>
      </c>
      <c r="D1547" t="e">
        <f>VLOOKUP(J1547,'Ref2'!C:E,3,0)</f>
        <v>#N/A</v>
      </c>
      <c r="E1547">
        <v>153</v>
      </c>
      <c r="I1547" t="e">
        <f>VLOOKUP(J1547,Ref!L:M,2,0)</f>
        <v>#N/A</v>
      </c>
      <c r="J1547" t="s">
        <v>1264</v>
      </c>
      <c r="K1547" t="s">
        <v>289</v>
      </c>
      <c r="L1547" t="s">
        <v>656</v>
      </c>
      <c r="M1547" t="s">
        <v>19</v>
      </c>
      <c r="N1547" t="s">
        <v>16</v>
      </c>
      <c r="R1547">
        <v>56820</v>
      </c>
      <c r="S1547">
        <v>56820</v>
      </c>
    </row>
    <row r="1548" spans="1:19" x14ac:dyDescent="0.3">
      <c r="A1548">
        <v>2021</v>
      </c>
      <c r="C1548" t="str">
        <f>IF(GETPIVOTDATA("PS % recovery",Sheet4!$B$5,"Parish Name",K1548)&gt;99.949%,"OK","No")</f>
        <v>OK</v>
      </c>
      <c r="D1548" t="e">
        <f>VLOOKUP(J1548,'Ref2'!C:E,3,0)</f>
        <v>#N/A</v>
      </c>
      <c r="E1548">
        <v>153</v>
      </c>
      <c r="I1548" t="e">
        <f>VLOOKUP(J1548,Ref!L:M,2,0)</f>
        <v>#N/A</v>
      </c>
      <c r="J1548" t="s">
        <v>1266</v>
      </c>
      <c r="K1548" t="s">
        <v>298</v>
      </c>
      <c r="L1548" t="s">
        <v>654</v>
      </c>
      <c r="M1548" t="s">
        <v>19</v>
      </c>
      <c r="N1548" t="s">
        <v>16</v>
      </c>
      <c r="R1548">
        <v>48276</v>
      </c>
      <c r="S1548">
        <v>48276</v>
      </c>
    </row>
    <row r="1549" spans="1:19" x14ac:dyDescent="0.3">
      <c r="A1549">
        <v>2021</v>
      </c>
      <c r="C1549" t="str">
        <f>IF(GETPIVOTDATA("PS % recovery",Sheet4!$B$5,"Parish Name",K1549)&gt;99.949%,"OK","No")</f>
        <v>No</v>
      </c>
      <c r="D1549" t="e">
        <f>VLOOKUP(J1549,'Ref2'!C:E,3,0)</f>
        <v>#N/A</v>
      </c>
      <c r="E1549">
        <v>84</v>
      </c>
      <c r="I1549" t="e">
        <f>VLOOKUP(J1549,Ref!L:M,2,0)</f>
        <v>#N/A</v>
      </c>
      <c r="J1549" t="s">
        <v>835</v>
      </c>
      <c r="K1549" t="s">
        <v>299</v>
      </c>
      <c r="L1549" t="s">
        <v>660</v>
      </c>
      <c r="M1549" t="s">
        <v>19</v>
      </c>
      <c r="N1549" t="s">
        <v>16</v>
      </c>
      <c r="R1549">
        <v>7167</v>
      </c>
      <c r="S1549">
        <v>6000</v>
      </c>
    </row>
    <row r="1550" spans="1:19" x14ac:dyDescent="0.3">
      <c r="A1550">
        <v>2021</v>
      </c>
      <c r="C1550" t="str">
        <f>IF(GETPIVOTDATA("PS % recovery",Sheet4!$B$5,"Parish Name",K1550)&gt;99.949%,"OK","No")</f>
        <v>OK</v>
      </c>
      <c r="D1550" t="e">
        <f>VLOOKUP(J1550,'Ref2'!C:E,3,0)</f>
        <v>#N/A</v>
      </c>
      <c r="E1550">
        <v>153</v>
      </c>
      <c r="I1550" t="e">
        <f>VLOOKUP(J1550,Ref!L:M,2,0)</f>
        <v>#N/A</v>
      </c>
      <c r="J1550" t="s">
        <v>839</v>
      </c>
      <c r="K1550" t="s">
        <v>301</v>
      </c>
      <c r="L1550" t="s">
        <v>660</v>
      </c>
      <c r="M1550" t="s">
        <v>19</v>
      </c>
      <c r="N1550" t="s">
        <v>16</v>
      </c>
      <c r="R1550">
        <v>29996</v>
      </c>
      <c r="S1550">
        <v>29996</v>
      </c>
    </row>
    <row r="1551" spans="1:19" x14ac:dyDescent="0.3">
      <c r="A1551">
        <v>2021</v>
      </c>
      <c r="C1551" t="str">
        <f>IF(GETPIVOTDATA("PS % recovery",Sheet4!$B$5,"Parish Name",K1551)&gt;99.949%,"OK","No")</f>
        <v>No</v>
      </c>
      <c r="D1551" t="e">
        <f>VLOOKUP(J1551,'Ref2'!C:E,3,0)</f>
        <v>#N/A</v>
      </c>
      <c r="E1551">
        <v>153</v>
      </c>
      <c r="I1551" t="e">
        <f>VLOOKUP(J1551,Ref!L:M,2,0)</f>
        <v>#N/A</v>
      </c>
      <c r="J1551" t="s">
        <v>1270</v>
      </c>
      <c r="K1551" t="s">
        <v>302</v>
      </c>
      <c r="L1551" t="s">
        <v>666</v>
      </c>
      <c r="M1551" t="s">
        <v>19</v>
      </c>
      <c r="N1551" t="s">
        <v>16</v>
      </c>
      <c r="R1551">
        <v>60825</v>
      </c>
      <c r="S1551">
        <v>60825</v>
      </c>
    </row>
    <row r="1552" spans="1:19" x14ac:dyDescent="0.3">
      <c r="A1552">
        <v>2021</v>
      </c>
      <c r="C1552" t="str">
        <f>IF(GETPIVOTDATA("PS % recovery",Sheet4!$B$5,"Parish Name",K1552)&gt;99.949%,"OK","No")</f>
        <v>No</v>
      </c>
      <c r="D1552" t="e">
        <f>VLOOKUP(J1552,'Ref2'!C:E,3,0)</f>
        <v>#N/A</v>
      </c>
      <c r="E1552">
        <v>38</v>
      </c>
      <c r="I1552" t="e">
        <f>VLOOKUP(J1552,Ref!L:M,2,0)</f>
        <v>#N/A</v>
      </c>
      <c r="J1552" t="s">
        <v>830</v>
      </c>
      <c r="K1552" t="s">
        <v>275</v>
      </c>
      <c r="L1552" t="s">
        <v>275</v>
      </c>
      <c r="M1552" t="s">
        <v>19</v>
      </c>
      <c r="N1552" t="s">
        <v>16</v>
      </c>
      <c r="R1552">
        <v>31818</v>
      </c>
      <c r="S1552">
        <v>16000</v>
      </c>
    </row>
    <row r="1553" spans="1:19" x14ac:dyDescent="0.3">
      <c r="A1553">
        <v>2021</v>
      </c>
      <c r="C1553" t="str">
        <f>IF(GETPIVOTDATA("PS % recovery",Sheet4!$B$5,"Parish Name",K1553)&gt;99.949%,"OK","No")</f>
        <v>No</v>
      </c>
      <c r="D1553" t="e">
        <f>VLOOKUP(J1553,'Ref2'!C:E,3,0)</f>
        <v>#N/A</v>
      </c>
      <c r="E1553">
        <v>59</v>
      </c>
      <c r="I1553" t="e">
        <f>VLOOKUP(J1553,Ref!L:M,2,0)</f>
        <v>#N/A</v>
      </c>
      <c r="J1553" t="s">
        <v>1273</v>
      </c>
      <c r="K1553" t="s">
        <v>282</v>
      </c>
      <c r="L1553" t="s">
        <v>650</v>
      </c>
      <c r="M1553" t="s">
        <v>19</v>
      </c>
      <c r="N1553" t="s">
        <v>16</v>
      </c>
      <c r="R1553">
        <v>18096</v>
      </c>
      <c r="S1553">
        <v>6000</v>
      </c>
    </row>
    <row r="1554" spans="1:19" x14ac:dyDescent="0.3">
      <c r="A1554">
        <v>2021</v>
      </c>
      <c r="C1554" t="str">
        <f>IF(GETPIVOTDATA("PS % recovery",Sheet4!$B$5,"Parish Name",K1554)&gt;99.949%,"OK","No")</f>
        <v>No</v>
      </c>
      <c r="D1554" t="e">
        <f>VLOOKUP(J1554,'Ref2'!C:E,3,0)</f>
        <v>#N/A</v>
      </c>
      <c r="E1554">
        <v>98</v>
      </c>
      <c r="I1554" t="e">
        <f>VLOOKUP(J1554,Ref!L:M,2,0)</f>
        <v>#N/A</v>
      </c>
      <c r="J1554" t="s">
        <v>1275</v>
      </c>
      <c r="K1554" t="s">
        <v>300</v>
      </c>
      <c r="L1554" t="s">
        <v>650</v>
      </c>
      <c r="M1554" t="s">
        <v>19</v>
      </c>
      <c r="N1554" t="s">
        <v>16</v>
      </c>
      <c r="R1554">
        <v>24636</v>
      </c>
      <c r="S1554">
        <v>24636</v>
      </c>
    </row>
    <row r="1555" spans="1:19" x14ac:dyDescent="0.3">
      <c r="A1555">
        <v>2021</v>
      </c>
      <c r="C1555" t="str">
        <f>IF(GETPIVOTDATA("PS % recovery",Sheet4!$B$5,"Parish Name",K1555)&gt;99.949%,"OK","No")</f>
        <v>No</v>
      </c>
      <c r="D1555" t="e">
        <f>VLOOKUP(J1555,'Ref2'!C:E,3,0)</f>
        <v>#N/A</v>
      </c>
      <c r="E1555">
        <v>6</v>
      </c>
      <c r="I1555" t="e">
        <f>VLOOKUP(J1555,Ref!L:M,2,0)</f>
        <v>#N/A</v>
      </c>
      <c r="J1555" t="s">
        <v>837</v>
      </c>
      <c r="K1555" t="s">
        <v>304</v>
      </c>
      <c r="L1555" t="s">
        <v>658</v>
      </c>
      <c r="M1555" t="s">
        <v>19</v>
      </c>
      <c r="N1555" t="s">
        <v>16</v>
      </c>
      <c r="R1555">
        <v>19428</v>
      </c>
      <c r="S1555">
        <v>4200</v>
      </c>
    </row>
    <row r="1556" spans="1:19" x14ac:dyDescent="0.3">
      <c r="A1556">
        <v>2021</v>
      </c>
      <c r="C1556" t="str">
        <f>IF(GETPIVOTDATA("PS % recovery",Sheet4!$B$5,"Parish Name",K1556)&gt;99.949%,"OK","No")</f>
        <v>No</v>
      </c>
      <c r="D1556" t="e">
        <f>VLOOKUP(J1556,'Ref2'!C:E,3,0)</f>
        <v>#N/A</v>
      </c>
      <c r="E1556">
        <v>121</v>
      </c>
      <c r="I1556" t="e">
        <f>VLOOKUP(J1556,Ref!L:M,2,0)</f>
        <v>#N/A</v>
      </c>
      <c r="J1556" t="s">
        <v>1278</v>
      </c>
      <c r="K1556" t="s">
        <v>283</v>
      </c>
      <c r="L1556" t="s">
        <v>652</v>
      </c>
      <c r="M1556" t="s">
        <v>19</v>
      </c>
      <c r="N1556" t="s">
        <v>16</v>
      </c>
      <c r="R1556">
        <v>40971</v>
      </c>
      <c r="S1556">
        <v>36000</v>
      </c>
    </row>
    <row r="1557" spans="1:19" x14ac:dyDescent="0.3">
      <c r="A1557">
        <v>2021</v>
      </c>
      <c r="C1557" t="str">
        <f>IF(GETPIVOTDATA("PS % recovery",Sheet4!$B$5,"Parish Name",K1557)&gt;99.949%,"OK","No")</f>
        <v>No</v>
      </c>
      <c r="D1557" t="e">
        <f>VLOOKUP(J1557,'Ref2'!C:E,3,0)</f>
        <v>#N/A</v>
      </c>
      <c r="E1557">
        <v>111</v>
      </c>
      <c r="I1557" t="e">
        <f>VLOOKUP(J1557,Ref!L:M,2,0)</f>
        <v>#N/A</v>
      </c>
      <c r="J1557" t="s">
        <v>1280</v>
      </c>
      <c r="K1557" t="s">
        <v>306</v>
      </c>
      <c r="L1557" t="s">
        <v>652</v>
      </c>
      <c r="M1557" t="s">
        <v>19</v>
      </c>
      <c r="N1557" t="s">
        <v>16</v>
      </c>
      <c r="R1557">
        <v>18442</v>
      </c>
      <c r="S1557">
        <v>18442</v>
      </c>
    </row>
    <row r="1558" spans="1:19" x14ac:dyDescent="0.3">
      <c r="A1558">
        <v>2021</v>
      </c>
      <c r="C1558" t="str">
        <f>IF(GETPIVOTDATA("PS % recovery",Sheet4!$B$5,"Parish Name",K1558)&gt;99.949%,"OK","No")</f>
        <v>No</v>
      </c>
      <c r="D1558" t="e">
        <f>VLOOKUP(J1558,'Ref2'!C:E,3,0)</f>
        <v>#N/A</v>
      </c>
      <c r="E1558">
        <v>89</v>
      </c>
      <c r="I1558" t="e">
        <f>VLOOKUP(J1558,Ref!L:M,2,0)</f>
        <v>#N/A</v>
      </c>
      <c r="J1558" t="s">
        <v>1282</v>
      </c>
      <c r="K1558" t="s">
        <v>285</v>
      </c>
      <c r="L1558" t="s">
        <v>654</v>
      </c>
      <c r="M1558" t="s">
        <v>19</v>
      </c>
      <c r="N1558" t="s">
        <v>16</v>
      </c>
      <c r="R1558">
        <v>12694</v>
      </c>
      <c r="S1558">
        <v>12694</v>
      </c>
    </row>
    <row r="1559" spans="1:19" x14ac:dyDescent="0.3">
      <c r="A1559">
        <v>2021</v>
      </c>
      <c r="C1559" t="str">
        <f>IF(GETPIVOTDATA("PS % recovery",Sheet4!$B$5,"Parish Name",K1559)&gt;99.949%,"OK","No")</f>
        <v>OK</v>
      </c>
      <c r="D1559" t="e">
        <f>VLOOKUP(J1559,'Ref2'!C:E,3,0)</f>
        <v>#N/A</v>
      </c>
      <c r="E1559">
        <v>120</v>
      </c>
      <c r="I1559" t="e">
        <f>VLOOKUP(J1559,Ref!L:M,2,0)</f>
        <v>#N/A</v>
      </c>
      <c r="J1559" t="s">
        <v>833</v>
      </c>
      <c r="K1559" t="s">
        <v>305</v>
      </c>
      <c r="L1559" t="s">
        <v>658</v>
      </c>
      <c r="M1559" t="s">
        <v>19</v>
      </c>
      <c r="N1559" t="s">
        <v>16</v>
      </c>
      <c r="R1559">
        <v>31232</v>
      </c>
      <c r="S1559">
        <v>31232</v>
      </c>
    </row>
    <row r="1560" spans="1:19" x14ac:dyDescent="0.3">
      <c r="A1560">
        <v>2021</v>
      </c>
      <c r="C1560" t="str">
        <f>IF(GETPIVOTDATA("PS % recovery",Sheet4!$B$5,"Parish Name",K1560)&gt;99.949%,"OK","No")</f>
        <v>No</v>
      </c>
      <c r="D1560" t="e">
        <f>VLOOKUP(J1560,'Ref2'!C:E,3,0)</f>
        <v>#N/A</v>
      </c>
      <c r="E1560">
        <v>87</v>
      </c>
      <c r="I1560" t="e">
        <f>VLOOKUP(J1560,Ref!L:M,2,0)</f>
        <v>#N/A</v>
      </c>
      <c r="J1560" t="s">
        <v>1285</v>
      </c>
      <c r="K1560" t="s">
        <v>293</v>
      </c>
      <c r="L1560" t="s">
        <v>652</v>
      </c>
      <c r="M1560" t="s">
        <v>19</v>
      </c>
      <c r="N1560" t="s">
        <v>16</v>
      </c>
      <c r="R1560">
        <v>20198</v>
      </c>
      <c r="S1560">
        <v>9708</v>
      </c>
    </row>
    <row r="1561" spans="1:19" x14ac:dyDescent="0.3">
      <c r="A1561">
        <v>2021</v>
      </c>
      <c r="C1561" t="str">
        <f>IF(GETPIVOTDATA("PS % recovery",Sheet4!$B$5,"Parish Name",K1561)&gt;99.949%,"OK","No")</f>
        <v>No</v>
      </c>
      <c r="D1561" t="e">
        <f>VLOOKUP(J1561,'Ref2'!C:E,3,0)</f>
        <v>#N/A</v>
      </c>
      <c r="E1561">
        <v>52</v>
      </c>
      <c r="I1561" t="e">
        <f>VLOOKUP(J1561,Ref!L:M,2,0)</f>
        <v>#N/A</v>
      </c>
      <c r="J1561" t="s">
        <v>1287</v>
      </c>
      <c r="K1561" t="s">
        <v>294</v>
      </c>
      <c r="L1561" t="s">
        <v>662</v>
      </c>
      <c r="M1561" t="s">
        <v>19</v>
      </c>
      <c r="N1561" t="s">
        <v>16</v>
      </c>
      <c r="R1561">
        <v>28315</v>
      </c>
      <c r="S1561">
        <v>18500</v>
      </c>
    </row>
    <row r="1562" spans="1:19" x14ac:dyDescent="0.3">
      <c r="A1562">
        <v>2021</v>
      </c>
      <c r="C1562" t="str">
        <f>IF(GETPIVOTDATA("PS % recovery",Sheet4!$B$5,"Parish Name",K1562)&gt;99.949%,"OK","No")</f>
        <v>OK</v>
      </c>
      <c r="D1562" t="e">
        <f>VLOOKUP(J1562,'Ref2'!C:E,3,0)</f>
        <v>#N/A</v>
      </c>
      <c r="E1562">
        <v>153</v>
      </c>
      <c r="I1562" t="e">
        <f>VLOOKUP(J1562,Ref!L:M,2,0)</f>
        <v>#N/A</v>
      </c>
      <c r="J1562" t="s">
        <v>1289</v>
      </c>
      <c r="K1562" t="s">
        <v>297</v>
      </c>
      <c r="L1562" t="s">
        <v>662</v>
      </c>
      <c r="M1562" t="s">
        <v>19</v>
      </c>
      <c r="N1562" t="s">
        <v>16</v>
      </c>
      <c r="R1562">
        <v>28081</v>
      </c>
      <c r="S1562">
        <v>28081</v>
      </c>
    </row>
    <row r="1563" spans="1:19" x14ac:dyDescent="0.3">
      <c r="A1563">
        <v>2021</v>
      </c>
      <c r="C1563" t="str">
        <f>IF(GETPIVOTDATA("PS % recovery",Sheet4!$B$5,"Parish Name",K1563)&gt;99.949%,"OK","No")</f>
        <v>No</v>
      </c>
      <c r="D1563" t="e">
        <f>VLOOKUP(J1563,'Ref2'!C:E,3,0)</f>
        <v>#N/A</v>
      </c>
      <c r="E1563">
        <v>26</v>
      </c>
      <c r="I1563" t="e">
        <f>VLOOKUP(J1563,Ref!L:M,2,0)</f>
        <v>#N/A</v>
      </c>
      <c r="J1563" t="s">
        <v>1291</v>
      </c>
      <c r="K1563" t="s">
        <v>303</v>
      </c>
      <c r="L1563" t="s">
        <v>650</v>
      </c>
      <c r="M1563" t="s">
        <v>19</v>
      </c>
      <c r="N1563" t="s">
        <v>16</v>
      </c>
      <c r="R1563">
        <v>26357</v>
      </c>
      <c r="S1563">
        <v>9800</v>
      </c>
    </row>
    <row r="1564" spans="1:19" x14ac:dyDescent="0.3">
      <c r="A1564">
        <v>2021</v>
      </c>
      <c r="C1564" t="str">
        <f>IF(GETPIVOTDATA("PS % recovery",Sheet4!$B$5,"Parish Name",K1564)&gt;99.949%,"OK","No")</f>
        <v>No</v>
      </c>
      <c r="D1564" t="e">
        <f>VLOOKUP(J1564,'Ref2'!C:E,3,0)</f>
        <v>#N/A</v>
      </c>
      <c r="E1564">
        <v>82</v>
      </c>
      <c r="I1564" t="e">
        <f>VLOOKUP(J1564,Ref!L:M,2,0)</f>
        <v>#N/A</v>
      </c>
      <c r="J1564" t="s">
        <v>1293</v>
      </c>
      <c r="K1564" t="s">
        <v>308</v>
      </c>
      <c r="L1564" t="s">
        <v>670</v>
      </c>
      <c r="M1564" t="s">
        <v>22</v>
      </c>
      <c r="N1564" t="s">
        <v>16</v>
      </c>
      <c r="R1564">
        <v>26446</v>
      </c>
      <c r="S1564">
        <v>26445.96</v>
      </c>
    </row>
    <row r="1565" spans="1:19" x14ac:dyDescent="0.3">
      <c r="A1565">
        <v>2021</v>
      </c>
      <c r="C1565" t="str">
        <f>IF(GETPIVOTDATA("PS % recovery",Sheet4!$B$5,"Parish Name",K1565)&gt;99.949%,"OK","No")</f>
        <v>OK</v>
      </c>
      <c r="D1565" t="e">
        <f>VLOOKUP(J1565,'Ref2'!C:E,3,0)</f>
        <v>#N/A</v>
      </c>
      <c r="E1565">
        <v>153</v>
      </c>
      <c r="I1565" t="str">
        <f>VLOOKUP(J1565,Ref!L:M,2,0)</f>
        <v>Yes</v>
      </c>
      <c r="J1565" t="s">
        <v>1295</v>
      </c>
      <c r="K1565" t="s">
        <v>309</v>
      </c>
      <c r="L1565" t="s">
        <v>672</v>
      </c>
      <c r="M1565" t="s">
        <v>22</v>
      </c>
      <c r="N1565" t="s">
        <v>16</v>
      </c>
      <c r="R1565">
        <v>137648</v>
      </c>
      <c r="S1565">
        <v>137648</v>
      </c>
    </row>
    <row r="1566" spans="1:19" x14ac:dyDescent="0.3">
      <c r="A1566">
        <v>2021</v>
      </c>
      <c r="C1566" t="str">
        <f>IF(GETPIVOTDATA("PS % recovery",Sheet4!$B$5,"Parish Name",K1566)&gt;99.949%,"OK","No")</f>
        <v>OK</v>
      </c>
      <c r="D1566" t="e">
        <f>VLOOKUP(J1566,'Ref2'!C:E,3,0)</f>
        <v>#N/A</v>
      </c>
      <c r="E1566">
        <v>153</v>
      </c>
      <c r="I1566" t="e">
        <f>VLOOKUP(J1566,Ref!L:M,2,0)</f>
        <v>#N/A</v>
      </c>
      <c r="J1566" t="s">
        <v>1297</v>
      </c>
      <c r="K1566" t="s">
        <v>310</v>
      </c>
      <c r="L1566" t="s">
        <v>674</v>
      </c>
      <c r="M1566" t="s">
        <v>22</v>
      </c>
      <c r="N1566" t="s">
        <v>16</v>
      </c>
      <c r="R1566">
        <v>123152</v>
      </c>
      <c r="S1566">
        <v>123152</v>
      </c>
    </row>
    <row r="1567" spans="1:19" x14ac:dyDescent="0.3">
      <c r="A1567">
        <v>2021</v>
      </c>
      <c r="C1567" t="str">
        <f>IF(GETPIVOTDATA("PS % recovery",Sheet4!$B$5,"Parish Name",K1567)&gt;99.949%,"OK","No")</f>
        <v>OK</v>
      </c>
      <c r="D1567" t="e">
        <f>VLOOKUP(J1567,'Ref2'!C:E,3,0)</f>
        <v>#N/A</v>
      </c>
      <c r="E1567">
        <v>153</v>
      </c>
      <c r="I1567" t="e">
        <f>VLOOKUP(J1567,Ref!L:M,2,0)</f>
        <v>#N/A</v>
      </c>
      <c r="J1567" t="s">
        <v>1299</v>
      </c>
      <c r="K1567" t="s">
        <v>311</v>
      </c>
      <c r="L1567" t="s">
        <v>676</v>
      </c>
      <c r="M1567" t="s">
        <v>22</v>
      </c>
      <c r="N1567" t="s">
        <v>16</v>
      </c>
      <c r="R1567">
        <v>60600</v>
      </c>
      <c r="S1567">
        <v>60600</v>
      </c>
    </row>
    <row r="1568" spans="1:19" x14ac:dyDescent="0.3">
      <c r="A1568">
        <v>2021</v>
      </c>
      <c r="C1568" t="str">
        <f>IF(GETPIVOTDATA("PS % recovery",Sheet4!$B$5,"Parish Name",K1568)&gt;99.949%,"OK","No")</f>
        <v>No</v>
      </c>
      <c r="D1568" t="e">
        <f>VLOOKUP(J1568,'Ref2'!C:E,3,0)</f>
        <v>#N/A</v>
      </c>
      <c r="E1568">
        <v>135</v>
      </c>
      <c r="I1568" t="e">
        <f>VLOOKUP(J1568,Ref!L:M,2,0)</f>
        <v>#N/A</v>
      </c>
      <c r="J1568" t="s">
        <v>1301</v>
      </c>
      <c r="K1568" t="s">
        <v>312</v>
      </c>
      <c r="L1568" t="s">
        <v>680</v>
      </c>
      <c r="M1568" t="s">
        <v>22</v>
      </c>
      <c r="N1568" t="s">
        <v>16</v>
      </c>
      <c r="R1568">
        <v>23143</v>
      </c>
      <c r="S1568">
        <v>23143</v>
      </c>
    </row>
    <row r="1569" spans="1:19" x14ac:dyDescent="0.3">
      <c r="A1569">
        <v>2021</v>
      </c>
      <c r="C1569" t="str">
        <f>IF(GETPIVOTDATA("PS % recovery",Sheet4!$B$5,"Parish Name",K1569)&gt;99.949%,"OK","No")</f>
        <v>No</v>
      </c>
      <c r="D1569" t="e">
        <f>VLOOKUP(J1569,'Ref2'!C:E,3,0)</f>
        <v>#N/A</v>
      </c>
      <c r="E1569">
        <v>78</v>
      </c>
      <c r="I1569" t="e">
        <f>VLOOKUP(J1569,Ref!L:M,2,0)</f>
        <v>#N/A</v>
      </c>
      <c r="J1569" t="s">
        <v>1303</v>
      </c>
      <c r="K1569" t="s">
        <v>314</v>
      </c>
      <c r="L1569" t="s">
        <v>682</v>
      </c>
      <c r="M1569" t="s">
        <v>22</v>
      </c>
      <c r="N1569" t="s">
        <v>16</v>
      </c>
      <c r="R1569">
        <v>75263</v>
      </c>
      <c r="S1569">
        <v>56447</v>
      </c>
    </row>
    <row r="1570" spans="1:19" x14ac:dyDescent="0.3">
      <c r="A1570">
        <v>2021</v>
      </c>
      <c r="C1570" t="str">
        <f>IF(GETPIVOTDATA("PS % recovery",Sheet4!$B$5,"Parish Name",K1570)&gt;99.949%,"OK","No")</f>
        <v>No</v>
      </c>
      <c r="D1570" t="e">
        <f>VLOOKUP(J1570,'Ref2'!C:E,3,0)</f>
        <v>#N/A</v>
      </c>
      <c r="E1570">
        <v>153</v>
      </c>
      <c r="I1570" t="e">
        <f>VLOOKUP(J1570,Ref!L:M,2,0)</f>
        <v>#N/A</v>
      </c>
      <c r="J1570" t="s">
        <v>1305</v>
      </c>
      <c r="K1570" t="s">
        <v>315</v>
      </c>
      <c r="L1570" t="s">
        <v>684</v>
      </c>
      <c r="M1570" t="s">
        <v>22</v>
      </c>
      <c r="N1570" t="s">
        <v>16</v>
      </c>
      <c r="R1570">
        <v>59432</v>
      </c>
      <c r="S1570">
        <v>59432</v>
      </c>
    </row>
    <row r="1571" spans="1:19" x14ac:dyDescent="0.3">
      <c r="A1571">
        <v>2021</v>
      </c>
      <c r="C1571" t="str">
        <f>IF(GETPIVOTDATA("PS % recovery",Sheet4!$B$5,"Parish Name",K1571)&gt;99.949%,"OK","No")</f>
        <v>OK</v>
      </c>
      <c r="D1571" t="e">
        <f>VLOOKUP(J1571,'Ref2'!C:E,3,0)</f>
        <v>#N/A</v>
      </c>
      <c r="E1571">
        <v>153</v>
      </c>
      <c r="I1571" t="e">
        <f>VLOOKUP(J1571,Ref!L:M,2,0)</f>
        <v>#N/A</v>
      </c>
      <c r="J1571" t="s">
        <v>1307</v>
      </c>
      <c r="K1571" t="s">
        <v>317</v>
      </c>
      <c r="L1571" t="s">
        <v>686</v>
      </c>
      <c r="M1571" t="s">
        <v>22</v>
      </c>
      <c r="N1571" t="s">
        <v>16</v>
      </c>
      <c r="R1571">
        <v>42328</v>
      </c>
      <c r="S1571">
        <v>42328</v>
      </c>
    </row>
    <row r="1572" spans="1:19" x14ac:dyDescent="0.3">
      <c r="A1572">
        <v>2021</v>
      </c>
      <c r="C1572" t="str">
        <f>IF(GETPIVOTDATA("PS % recovery",Sheet4!$B$5,"Parish Name",K1572)&gt;99.949%,"OK","No")</f>
        <v>No</v>
      </c>
      <c r="D1572" t="e">
        <f>VLOOKUP(J1572,'Ref2'!C:E,3,0)</f>
        <v>#N/A</v>
      </c>
      <c r="E1572">
        <v>22</v>
      </c>
      <c r="I1572" t="e">
        <f>VLOOKUP(J1572,Ref!L:M,2,0)</f>
        <v>#N/A</v>
      </c>
      <c r="J1572" t="s">
        <v>1309</v>
      </c>
      <c r="K1572" t="s">
        <v>318</v>
      </c>
      <c r="L1572" t="s">
        <v>694</v>
      </c>
      <c r="M1572" t="s">
        <v>22</v>
      </c>
      <c r="N1572" t="s">
        <v>16</v>
      </c>
      <c r="R1572">
        <v>30183</v>
      </c>
      <c r="S1572">
        <v>15092</v>
      </c>
    </row>
    <row r="1573" spans="1:19" x14ac:dyDescent="0.3">
      <c r="A1573">
        <v>2021</v>
      </c>
      <c r="C1573" t="str">
        <f>IF(GETPIVOTDATA("PS % recovery",Sheet4!$B$5,"Parish Name",K1573)&gt;99.949%,"OK","No")</f>
        <v>OK</v>
      </c>
      <c r="D1573" t="e">
        <f>VLOOKUP(J1573,'Ref2'!C:E,3,0)</f>
        <v>#N/A</v>
      </c>
      <c r="E1573">
        <v>153</v>
      </c>
      <c r="I1573" t="e">
        <f>VLOOKUP(J1573,Ref!L:M,2,0)</f>
        <v>#N/A</v>
      </c>
      <c r="J1573" t="s">
        <v>1311</v>
      </c>
      <c r="K1573" t="s">
        <v>319</v>
      </c>
      <c r="L1573" t="s">
        <v>692</v>
      </c>
      <c r="M1573" t="s">
        <v>22</v>
      </c>
      <c r="N1573" t="s">
        <v>16</v>
      </c>
      <c r="R1573">
        <v>64033</v>
      </c>
      <c r="S1573">
        <v>64033</v>
      </c>
    </row>
    <row r="1574" spans="1:19" x14ac:dyDescent="0.3">
      <c r="A1574">
        <v>2021</v>
      </c>
      <c r="C1574" t="str">
        <f>IF(GETPIVOTDATA("PS % recovery",Sheet4!$B$5,"Parish Name",K1574)&gt;99.949%,"OK","No")</f>
        <v>No</v>
      </c>
      <c r="D1574" t="e">
        <f>VLOOKUP(J1574,'Ref2'!C:E,3,0)</f>
        <v>#N/A</v>
      </c>
      <c r="E1574">
        <v>67</v>
      </c>
      <c r="I1574" t="e">
        <f>VLOOKUP(J1574,Ref!L:M,2,0)</f>
        <v>#N/A</v>
      </c>
      <c r="J1574" t="s">
        <v>1313</v>
      </c>
      <c r="K1574" t="s">
        <v>320</v>
      </c>
      <c r="L1574" t="s">
        <v>696</v>
      </c>
      <c r="M1574" t="s">
        <v>22</v>
      </c>
      <c r="N1574" t="s">
        <v>16</v>
      </c>
      <c r="R1574">
        <v>39303</v>
      </c>
      <c r="S1574">
        <v>19500</v>
      </c>
    </row>
    <row r="1575" spans="1:19" x14ac:dyDescent="0.3">
      <c r="A1575">
        <v>2021</v>
      </c>
      <c r="C1575" t="str">
        <f>IF(GETPIVOTDATA("PS % recovery",Sheet4!$B$5,"Parish Name",K1575)&gt;99.949%,"OK","No")</f>
        <v>OK</v>
      </c>
      <c r="D1575" t="e">
        <f>VLOOKUP(J1575,'Ref2'!C:E,3,0)</f>
        <v>#N/A</v>
      </c>
      <c r="E1575">
        <v>153</v>
      </c>
      <c r="I1575" t="e">
        <f>VLOOKUP(J1575,Ref!L:M,2,0)</f>
        <v>#N/A</v>
      </c>
      <c r="J1575" t="s">
        <v>1315</v>
      </c>
      <c r="K1575" t="s">
        <v>313</v>
      </c>
      <c r="L1575" t="s">
        <v>678</v>
      </c>
      <c r="M1575" t="s">
        <v>22</v>
      </c>
      <c r="N1575" t="s">
        <v>16</v>
      </c>
      <c r="R1575">
        <v>66503</v>
      </c>
      <c r="S1575">
        <v>66503</v>
      </c>
    </row>
    <row r="1576" spans="1:19" x14ac:dyDescent="0.3">
      <c r="A1576">
        <v>2021</v>
      </c>
      <c r="C1576" t="str">
        <f>IF(GETPIVOTDATA("PS % recovery",Sheet4!$B$5,"Parish Name",K1576)&gt;99.949%,"OK","No")</f>
        <v>OK</v>
      </c>
      <c r="D1576" t="e">
        <f>VLOOKUP(J1576,'Ref2'!C:E,3,0)</f>
        <v>#N/A</v>
      </c>
      <c r="E1576">
        <v>324</v>
      </c>
      <c r="I1576" t="e">
        <f>VLOOKUP(J1576,Ref!L:M,2,0)</f>
        <v>#N/A</v>
      </c>
      <c r="J1576" t="s">
        <v>1317</v>
      </c>
      <c r="K1576" t="s">
        <v>323</v>
      </c>
      <c r="L1576" t="s">
        <v>700</v>
      </c>
      <c r="M1576" t="s">
        <v>22</v>
      </c>
      <c r="N1576" t="s">
        <v>16</v>
      </c>
      <c r="R1576">
        <v>24921</v>
      </c>
      <c r="S1576">
        <v>24921</v>
      </c>
    </row>
    <row r="1577" spans="1:19" x14ac:dyDescent="0.3">
      <c r="A1577">
        <v>2021</v>
      </c>
      <c r="C1577" t="str">
        <f>IF(GETPIVOTDATA("PS % recovery",Sheet4!$B$5,"Parish Name",K1577)&gt;99.949%,"OK","No")</f>
        <v>No</v>
      </c>
      <c r="D1577" t="e">
        <f>VLOOKUP(J1577,'Ref2'!C:E,3,0)</f>
        <v>#N/A</v>
      </c>
      <c r="E1577">
        <v>19</v>
      </c>
      <c r="I1577" t="e">
        <f>VLOOKUP(J1577,Ref!L:M,2,0)</f>
        <v>#N/A</v>
      </c>
      <c r="J1577" t="s">
        <v>1319</v>
      </c>
      <c r="K1577" t="s">
        <v>321</v>
      </c>
      <c r="L1577" t="s">
        <v>690</v>
      </c>
      <c r="M1577" t="s">
        <v>22</v>
      </c>
      <c r="N1577" t="s">
        <v>16</v>
      </c>
      <c r="R1577">
        <v>40980</v>
      </c>
      <c r="S1577">
        <v>14000</v>
      </c>
    </row>
    <row r="1578" spans="1:19" x14ac:dyDescent="0.3">
      <c r="A1578">
        <v>2021</v>
      </c>
      <c r="C1578" t="str">
        <f>IF(GETPIVOTDATA("PS % recovery",Sheet4!$B$5,"Parish Name",K1578)&gt;99.949%,"OK","No")</f>
        <v>No</v>
      </c>
      <c r="D1578" t="str">
        <f>VLOOKUP(J1578,'Ref2'!C:E,3,0)</f>
        <v>LLF</v>
      </c>
      <c r="E1578">
        <v>101</v>
      </c>
      <c r="I1578" t="str">
        <f>VLOOKUP(J1578,Ref!L:M,2,0)</f>
        <v>Yes</v>
      </c>
      <c r="J1578" t="s">
        <v>1321</v>
      </c>
      <c r="K1578" t="s">
        <v>322</v>
      </c>
      <c r="L1578" t="s">
        <v>688</v>
      </c>
      <c r="M1578" t="s">
        <v>22</v>
      </c>
      <c r="N1578" t="s">
        <v>16</v>
      </c>
      <c r="R1578">
        <v>43172</v>
      </c>
      <c r="S1578">
        <v>43172</v>
      </c>
    </row>
    <row r="1579" spans="1:19" x14ac:dyDescent="0.3">
      <c r="A1579">
        <v>2021</v>
      </c>
      <c r="C1579" t="str">
        <f>IF(GETPIVOTDATA("PS % recovery",Sheet4!$B$5,"Parish Name",K1579)&gt;99.949%,"OK","No")</f>
        <v>No</v>
      </c>
      <c r="D1579" t="e">
        <f>VLOOKUP(J1579,'Ref2'!C:E,3,0)</f>
        <v>#N/A</v>
      </c>
      <c r="E1579">
        <v>68</v>
      </c>
      <c r="I1579" t="e">
        <f>VLOOKUP(J1579,Ref!L:M,2,0)</f>
        <v>#N/A</v>
      </c>
      <c r="J1579" t="s">
        <v>1323</v>
      </c>
      <c r="K1579" t="s">
        <v>316</v>
      </c>
      <c r="L1579" t="s">
        <v>690</v>
      </c>
      <c r="M1579" t="s">
        <v>22</v>
      </c>
      <c r="N1579" t="s">
        <v>16</v>
      </c>
      <c r="R1579">
        <v>2569</v>
      </c>
      <c r="S1579">
        <v>2569</v>
      </c>
    </row>
    <row r="1580" spans="1:19" x14ac:dyDescent="0.3">
      <c r="A1580">
        <v>2021</v>
      </c>
      <c r="C1580" t="str">
        <f>IF(GETPIVOTDATA("PS % recovery",Sheet4!$B$5,"Parish Name",K1580)&gt;99.949%,"OK","No")</f>
        <v>No</v>
      </c>
      <c r="D1580" t="e">
        <f>VLOOKUP(J1580,'Ref2'!C:E,3,0)</f>
        <v>#N/A</v>
      </c>
      <c r="E1580">
        <v>76</v>
      </c>
      <c r="I1580" t="e">
        <f>VLOOKUP(J1580,Ref!L:M,2,0)</f>
        <v>#N/A</v>
      </c>
      <c r="J1580" t="s">
        <v>1325</v>
      </c>
      <c r="K1580" t="s">
        <v>326</v>
      </c>
      <c r="L1580" t="s">
        <v>688</v>
      </c>
      <c r="M1580" t="s">
        <v>22</v>
      </c>
      <c r="N1580" t="s">
        <v>16</v>
      </c>
      <c r="R1580">
        <v>7591</v>
      </c>
      <c r="S1580">
        <v>7591</v>
      </c>
    </row>
    <row r="1581" spans="1:19" x14ac:dyDescent="0.3">
      <c r="A1581">
        <v>2021</v>
      </c>
      <c r="C1581" t="str">
        <f>IF(GETPIVOTDATA("PS % recovery",Sheet4!$B$5,"Parish Name",K1581)&gt;99.949%,"OK","No")</f>
        <v>No</v>
      </c>
      <c r="D1581" t="e">
        <f>VLOOKUP(J1581,'Ref2'!C:E,3,0)</f>
        <v>#N/A</v>
      </c>
      <c r="E1581">
        <v>32</v>
      </c>
      <c r="I1581" t="e">
        <f>VLOOKUP(J1581,Ref!L:M,2,0)</f>
        <v>#N/A</v>
      </c>
      <c r="J1581" t="s">
        <v>1327</v>
      </c>
      <c r="K1581" t="s">
        <v>324</v>
      </c>
      <c r="L1581" t="s">
        <v>690</v>
      </c>
      <c r="M1581" t="s">
        <v>22</v>
      </c>
      <c r="N1581" t="s">
        <v>16</v>
      </c>
      <c r="R1581">
        <v>56396</v>
      </c>
      <c r="S1581">
        <v>30000</v>
      </c>
    </row>
    <row r="1582" spans="1:19" x14ac:dyDescent="0.3">
      <c r="A1582">
        <v>2021</v>
      </c>
      <c r="C1582" t="str">
        <f>IF(GETPIVOTDATA("PS % recovery",Sheet4!$B$5,"Parish Name",K1582)&gt;99.949%,"OK","No")</f>
        <v>No</v>
      </c>
      <c r="D1582" t="e">
        <f>VLOOKUP(J1582,'Ref2'!C:E,3,0)</f>
        <v>#N/A</v>
      </c>
      <c r="E1582">
        <v>7</v>
      </c>
      <c r="I1582" t="e">
        <f>VLOOKUP(J1582,Ref!L:M,2,0)</f>
        <v>#N/A</v>
      </c>
      <c r="J1582" t="s">
        <v>1329</v>
      </c>
      <c r="K1582" t="s">
        <v>325</v>
      </c>
      <c r="L1582" t="s">
        <v>690</v>
      </c>
      <c r="M1582" t="s">
        <v>22</v>
      </c>
      <c r="N1582" t="s">
        <v>16</v>
      </c>
      <c r="R1582">
        <v>19218</v>
      </c>
      <c r="S1582">
        <v>6000</v>
      </c>
    </row>
    <row r="1583" spans="1:19" x14ac:dyDescent="0.3">
      <c r="A1583">
        <v>2021</v>
      </c>
      <c r="C1583" t="str">
        <f>IF(GETPIVOTDATA("PS % recovery",Sheet4!$B$5,"Parish Name",K1583)&gt;99.949%,"OK","No")</f>
        <v>No</v>
      </c>
      <c r="D1583" t="e">
        <f>VLOOKUP(J1583,'Ref2'!C:E,3,0)</f>
        <v>#N/A</v>
      </c>
      <c r="E1583">
        <v>50</v>
      </c>
      <c r="I1583" t="e">
        <f>VLOOKUP(J1583,Ref!L:M,2,0)</f>
        <v>#N/A</v>
      </c>
      <c r="J1583" t="s">
        <v>1331</v>
      </c>
      <c r="K1583" t="s">
        <v>328</v>
      </c>
      <c r="L1583" t="s">
        <v>690</v>
      </c>
      <c r="M1583" t="s">
        <v>22</v>
      </c>
      <c r="N1583" t="s">
        <v>16</v>
      </c>
      <c r="R1583">
        <v>19487</v>
      </c>
      <c r="S1583">
        <v>10001</v>
      </c>
    </row>
    <row r="1584" spans="1:19" x14ac:dyDescent="0.3">
      <c r="A1584">
        <v>2021</v>
      </c>
      <c r="C1584" t="str">
        <f>IF(GETPIVOTDATA("PS % recovery",Sheet4!$B$5,"Parish Name",K1584)&gt;99.949%,"OK","No")</f>
        <v>OK</v>
      </c>
      <c r="D1584" t="e">
        <f>VLOOKUP(J1584,'Ref2'!C:E,3,0)</f>
        <v>#N/A</v>
      </c>
      <c r="E1584">
        <v>153</v>
      </c>
      <c r="I1584" t="e">
        <f>VLOOKUP(J1584,Ref!L:M,2,0)</f>
        <v>#N/A</v>
      </c>
      <c r="J1584" t="s">
        <v>1333</v>
      </c>
      <c r="K1584" t="s">
        <v>327</v>
      </c>
      <c r="L1584" t="s">
        <v>698</v>
      </c>
      <c r="M1584" t="s">
        <v>22</v>
      </c>
      <c r="N1584" t="s">
        <v>16</v>
      </c>
      <c r="R1584">
        <v>22617</v>
      </c>
      <c r="S1584">
        <v>22617</v>
      </c>
    </row>
    <row r="1585" spans="1:19" x14ac:dyDescent="0.3">
      <c r="A1585">
        <v>2021</v>
      </c>
      <c r="C1585" t="str">
        <f>IF(GETPIVOTDATA("PS % recovery",Sheet4!$B$5,"Parish Name",K1585)&gt;99.949%,"OK","No")</f>
        <v>OK</v>
      </c>
      <c r="D1585" t="str">
        <f>VLOOKUP(J1585,'Ref2'!C:E,3,0)</f>
        <v>LLF</v>
      </c>
      <c r="E1585">
        <v>153</v>
      </c>
      <c r="I1585" t="e">
        <f>VLOOKUP(J1585,Ref!L:M,2,0)</f>
        <v>#N/A</v>
      </c>
      <c r="J1585" t="s">
        <v>1335</v>
      </c>
      <c r="K1585" t="s">
        <v>329</v>
      </c>
      <c r="L1585" t="s">
        <v>702</v>
      </c>
      <c r="M1585" t="s">
        <v>22</v>
      </c>
      <c r="N1585" t="s">
        <v>16</v>
      </c>
      <c r="R1585">
        <v>62335</v>
      </c>
      <c r="S1585">
        <v>62335</v>
      </c>
    </row>
    <row r="1586" spans="1:19" x14ac:dyDescent="0.3">
      <c r="A1586">
        <v>2021</v>
      </c>
      <c r="C1586" t="str">
        <f>IF(GETPIVOTDATA("PS % recovery",Sheet4!$B$5,"Parish Name",K1586)&gt;99.949%,"OK","No")</f>
        <v>OK</v>
      </c>
      <c r="D1586" t="e">
        <f>VLOOKUP(J1586,'Ref2'!C:E,3,0)</f>
        <v>#N/A</v>
      </c>
      <c r="E1586">
        <v>153</v>
      </c>
      <c r="I1586" t="e">
        <f>VLOOKUP(J1586,Ref!L:M,2,0)</f>
        <v>#N/A</v>
      </c>
      <c r="J1586" t="s">
        <v>1337</v>
      </c>
      <c r="K1586" t="s">
        <v>331</v>
      </c>
      <c r="L1586" t="s">
        <v>704</v>
      </c>
      <c r="M1586" t="s">
        <v>25</v>
      </c>
      <c r="N1586" t="s">
        <v>16</v>
      </c>
      <c r="R1586">
        <v>70642</v>
      </c>
      <c r="S1586">
        <v>70642</v>
      </c>
    </row>
    <row r="1587" spans="1:19" x14ac:dyDescent="0.3">
      <c r="A1587">
        <v>2021</v>
      </c>
      <c r="C1587" t="str">
        <f>IF(GETPIVOTDATA("PS % recovery",Sheet4!$B$5,"Parish Name",K1587)&gt;99.949%,"OK","No")</f>
        <v>OK</v>
      </c>
      <c r="D1587" t="e">
        <f>VLOOKUP(J1587,'Ref2'!C:E,3,0)</f>
        <v>#N/A</v>
      </c>
      <c r="E1587">
        <v>153</v>
      </c>
      <c r="I1587" t="e">
        <f>VLOOKUP(J1587,Ref!L:M,2,0)</f>
        <v>#N/A</v>
      </c>
      <c r="J1587" t="s">
        <v>1339</v>
      </c>
      <c r="K1587" t="s">
        <v>332</v>
      </c>
      <c r="L1587" t="s">
        <v>718</v>
      </c>
      <c r="M1587" t="s">
        <v>25</v>
      </c>
      <c r="N1587" t="s">
        <v>16</v>
      </c>
      <c r="R1587">
        <v>19639</v>
      </c>
      <c r="S1587">
        <v>19639</v>
      </c>
    </row>
    <row r="1588" spans="1:19" x14ac:dyDescent="0.3">
      <c r="A1588">
        <v>2021</v>
      </c>
      <c r="C1588" t="str">
        <f>IF(GETPIVOTDATA("PS % recovery",Sheet4!$B$5,"Parish Name",K1588)&gt;99.949%,"OK","No")</f>
        <v>No</v>
      </c>
      <c r="D1588" t="e">
        <f>VLOOKUP(J1588,'Ref2'!C:E,3,0)</f>
        <v>#N/A</v>
      </c>
      <c r="E1588">
        <v>13</v>
      </c>
      <c r="I1588" t="e">
        <f>VLOOKUP(J1588,Ref!L:M,2,0)</f>
        <v>#N/A</v>
      </c>
      <c r="J1588" t="s">
        <v>1341</v>
      </c>
      <c r="K1588" t="s">
        <v>333</v>
      </c>
      <c r="L1588" t="s">
        <v>718</v>
      </c>
      <c r="M1588" t="s">
        <v>25</v>
      </c>
      <c r="N1588" t="s">
        <v>16</v>
      </c>
      <c r="R1588">
        <v>6209</v>
      </c>
      <c r="S1588">
        <v>0</v>
      </c>
    </row>
    <row r="1589" spans="1:19" x14ac:dyDescent="0.3">
      <c r="A1589">
        <v>2021</v>
      </c>
      <c r="C1589" t="str">
        <f>IF(GETPIVOTDATA("PS % recovery",Sheet4!$B$5,"Parish Name",K1589)&gt;99.949%,"OK","No")</f>
        <v>No</v>
      </c>
      <c r="D1589" t="e">
        <f>VLOOKUP(J1589,'Ref2'!C:E,3,0)</f>
        <v>#N/A</v>
      </c>
      <c r="E1589">
        <v>27</v>
      </c>
      <c r="I1589" t="e">
        <f>VLOOKUP(J1589,Ref!L:M,2,0)</f>
        <v>#N/A</v>
      </c>
      <c r="J1589" t="s">
        <v>841</v>
      </c>
      <c r="K1589" t="s">
        <v>334</v>
      </c>
      <c r="L1589" t="s">
        <v>706</v>
      </c>
      <c r="M1589" t="s">
        <v>25</v>
      </c>
      <c r="N1589" t="s">
        <v>16</v>
      </c>
      <c r="R1589">
        <v>21302</v>
      </c>
      <c r="S1589">
        <v>15976.5</v>
      </c>
    </row>
    <row r="1590" spans="1:19" x14ac:dyDescent="0.3">
      <c r="A1590">
        <v>2021</v>
      </c>
      <c r="C1590" t="str">
        <f>IF(GETPIVOTDATA("PS % recovery",Sheet4!$B$5,"Parish Name",K1590)&gt;99.949%,"OK","No")</f>
        <v>OK</v>
      </c>
      <c r="D1590" t="e">
        <f>VLOOKUP(J1590,'Ref2'!C:E,3,0)</f>
        <v>#N/A</v>
      </c>
      <c r="E1590">
        <v>153</v>
      </c>
      <c r="I1590" t="e">
        <f>VLOOKUP(J1590,Ref!L:M,2,0)</f>
        <v>#N/A</v>
      </c>
      <c r="J1590" t="s">
        <v>844</v>
      </c>
      <c r="K1590" t="s">
        <v>336</v>
      </c>
      <c r="L1590" t="s">
        <v>706</v>
      </c>
      <c r="M1590" t="s">
        <v>25</v>
      </c>
      <c r="N1590" t="s">
        <v>16</v>
      </c>
      <c r="R1590">
        <v>6293</v>
      </c>
      <c r="S1590">
        <v>6293</v>
      </c>
    </row>
    <row r="1591" spans="1:19" x14ac:dyDescent="0.3">
      <c r="A1591">
        <v>2021</v>
      </c>
      <c r="C1591" t="str">
        <f>IF(GETPIVOTDATA("PS % recovery",Sheet4!$B$5,"Parish Name",K1591)&gt;99.949%,"OK","No")</f>
        <v>OK</v>
      </c>
      <c r="D1591" t="e">
        <f>VLOOKUP(J1591,'Ref2'!C:E,3,0)</f>
        <v>#N/A</v>
      </c>
      <c r="E1591">
        <v>153</v>
      </c>
      <c r="I1591" t="e">
        <f>VLOOKUP(J1591,Ref!L:M,2,0)</f>
        <v>#N/A</v>
      </c>
      <c r="J1591" t="s">
        <v>842</v>
      </c>
      <c r="K1591" t="s">
        <v>338</v>
      </c>
      <c r="L1591" t="s">
        <v>706</v>
      </c>
      <c r="M1591" t="s">
        <v>25</v>
      </c>
      <c r="N1591" t="s">
        <v>16</v>
      </c>
      <c r="R1591">
        <v>22937</v>
      </c>
      <c r="S1591">
        <v>22937</v>
      </c>
    </row>
    <row r="1592" spans="1:19" x14ac:dyDescent="0.3">
      <c r="A1592">
        <v>2021</v>
      </c>
      <c r="C1592" t="str">
        <f>IF(GETPIVOTDATA("PS % recovery",Sheet4!$B$5,"Parish Name",K1592)&gt;99.949%,"OK","No")</f>
        <v>OK</v>
      </c>
      <c r="D1592" t="e">
        <f>VLOOKUP(J1592,'Ref2'!C:E,3,0)</f>
        <v>#N/A</v>
      </c>
      <c r="E1592">
        <v>142</v>
      </c>
      <c r="I1592" t="e">
        <f>VLOOKUP(J1592,Ref!L:M,2,0)</f>
        <v>#N/A</v>
      </c>
      <c r="J1592" t="s">
        <v>1346</v>
      </c>
      <c r="K1592" t="s">
        <v>335</v>
      </c>
      <c r="L1592" t="s">
        <v>714</v>
      </c>
      <c r="M1592" t="s">
        <v>25</v>
      </c>
      <c r="N1592" t="s">
        <v>16</v>
      </c>
      <c r="R1592">
        <v>2761</v>
      </c>
      <c r="S1592">
        <v>2761</v>
      </c>
    </row>
    <row r="1593" spans="1:19" x14ac:dyDescent="0.3">
      <c r="A1593">
        <v>2021</v>
      </c>
      <c r="C1593" t="str">
        <f>IF(GETPIVOTDATA("PS % recovery",Sheet4!$B$5,"Parish Name",K1593)&gt;99.949%,"OK","No")</f>
        <v>No</v>
      </c>
      <c r="D1593" t="e">
        <f>VLOOKUP(J1593,'Ref2'!C:E,3,0)</f>
        <v>#N/A</v>
      </c>
      <c r="E1593">
        <v>137</v>
      </c>
      <c r="I1593" t="e">
        <f>VLOOKUP(J1593,Ref!L:M,2,0)</f>
        <v>#N/A</v>
      </c>
      <c r="J1593" t="s">
        <v>1348</v>
      </c>
      <c r="K1593" t="s">
        <v>341</v>
      </c>
      <c r="L1593" t="s">
        <v>714</v>
      </c>
      <c r="M1593" t="s">
        <v>25</v>
      </c>
      <c r="N1593" t="s">
        <v>16</v>
      </c>
      <c r="R1593">
        <v>48691</v>
      </c>
      <c r="S1593">
        <v>48691</v>
      </c>
    </row>
    <row r="1594" spans="1:19" x14ac:dyDescent="0.3">
      <c r="A1594">
        <v>2021</v>
      </c>
      <c r="C1594" t="str">
        <f>IF(GETPIVOTDATA("PS % recovery",Sheet4!$B$5,"Parish Name",K1594)&gt;99.949%,"OK","No")</f>
        <v>OK</v>
      </c>
      <c r="D1594" t="e">
        <f>VLOOKUP(J1594,'Ref2'!C:E,3,0)</f>
        <v>#N/A</v>
      </c>
      <c r="E1594">
        <v>153</v>
      </c>
      <c r="I1594" t="e">
        <f>VLOOKUP(J1594,Ref!L:M,2,0)</f>
        <v>#N/A</v>
      </c>
      <c r="J1594" t="s">
        <v>1350</v>
      </c>
      <c r="K1594" t="s">
        <v>343</v>
      </c>
      <c r="L1594" t="s">
        <v>714</v>
      </c>
      <c r="M1594" t="s">
        <v>25</v>
      </c>
      <c r="N1594" t="s">
        <v>16</v>
      </c>
      <c r="R1594">
        <v>8386</v>
      </c>
      <c r="S1594">
        <v>8386</v>
      </c>
    </row>
    <row r="1595" spans="1:19" x14ac:dyDescent="0.3">
      <c r="A1595">
        <v>2021</v>
      </c>
      <c r="C1595" t="str">
        <f>IF(GETPIVOTDATA("PS % recovery",Sheet4!$B$5,"Parish Name",K1595)&gt;99.949%,"OK","No")</f>
        <v>OK</v>
      </c>
      <c r="D1595" t="e">
        <f>VLOOKUP(J1595,'Ref2'!C:E,3,0)</f>
        <v>#N/A</v>
      </c>
      <c r="E1595">
        <v>133</v>
      </c>
      <c r="I1595" t="e">
        <f>VLOOKUP(J1595,Ref!L:M,2,0)</f>
        <v>#N/A</v>
      </c>
      <c r="J1595" t="s">
        <v>1352</v>
      </c>
      <c r="K1595" t="s">
        <v>337</v>
      </c>
      <c r="L1595" t="s">
        <v>708</v>
      </c>
      <c r="M1595" t="s">
        <v>25</v>
      </c>
      <c r="N1595" t="s">
        <v>16</v>
      </c>
      <c r="R1595">
        <v>17577</v>
      </c>
      <c r="S1595">
        <v>17577</v>
      </c>
    </row>
    <row r="1596" spans="1:19" x14ac:dyDescent="0.3">
      <c r="A1596">
        <v>2021</v>
      </c>
      <c r="C1596" t="str">
        <f>IF(GETPIVOTDATA("PS % recovery",Sheet4!$B$5,"Parish Name",K1596)&gt;99.949%,"OK","No")</f>
        <v>OK</v>
      </c>
      <c r="D1596" t="e">
        <f>VLOOKUP(J1596,'Ref2'!C:E,3,0)</f>
        <v>#N/A</v>
      </c>
      <c r="E1596">
        <v>153</v>
      </c>
      <c r="I1596" t="e">
        <f>VLOOKUP(J1596,Ref!L:M,2,0)</f>
        <v>#N/A</v>
      </c>
      <c r="J1596" t="s">
        <v>1354</v>
      </c>
      <c r="K1596" t="s">
        <v>346</v>
      </c>
      <c r="L1596" t="s">
        <v>708</v>
      </c>
      <c r="M1596" t="s">
        <v>25</v>
      </c>
      <c r="N1596" t="s">
        <v>16</v>
      </c>
      <c r="R1596">
        <v>18887</v>
      </c>
      <c r="S1596">
        <v>18887</v>
      </c>
    </row>
    <row r="1597" spans="1:19" x14ac:dyDescent="0.3">
      <c r="A1597">
        <v>2021</v>
      </c>
      <c r="C1597" t="str">
        <f>IF(GETPIVOTDATA("PS % recovery",Sheet4!$B$5,"Parish Name",K1597)&gt;99.949%,"OK","No")</f>
        <v>No</v>
      </c>
      <c r="D1597" t="e">
        <f>VLOOKUP(J1597,'Ref2'!C:E,3,0)</f>
        <v>#N/A</v>
      </c>
      <c r="E1597">
        <v>95</v>
      </c>
      <c r="I1597" t="e">
        <f>VLOOKUP(J1597,Ref!L:M,2,0)</f>
        <v>#N/A</v>
      </c>
      <c r="J1597" t="s">
        <v>1356</v>
      </c>
      <c r="K1597" t="s">
        <v>345</v>
      </c>
      <c r="L1597" t="s">
        <v>708</v>
      </c>
      <c r="M1597" t="s">
        <v>25</v>
      </c>
      <c r="N1597" t="s">
        <v>16</v>
      </c>
      <c r="R1597">
        <v>14540</v>
      </c>
      <c r="S1597">
        <v>10600</v>
      </c>
    </row>
    <row r="1598" spans="1:19" x14ac:dyDescent="0.3">
      <c r="A1598">
        <v>2021</v>
      </c>
      <c r="C1598" t="str">
        <f>IF(GETPIVOTDATA("PS % recovery",Sheet4!$B$5,"Parish Name",K1598)&gt;99.949%,"OK","No")</f>
        <v>No</v>
      </c>
      <c r="D1598" t="e">
        <f>VLOOKUP(J1598,'Ref2'!C:E,3,0)</f>
        <v>#N/A</v>
      </c>
      <c r="E1598">
        <v>116</v>
      </c>
      <c r="I1598" t="e">
        <f>VLOOKUP(J1598,Ref!L:M,2,0)</f>
        <v>#N/A</v>
      </c>
      <c r="J1598" t="s">
        <v>1358</v>
      </c>
      <c r="K1598" t="s">
        <v>339</v>
      </c>
      <c r="L1598" t="s">
        <v>710</v>
      </c>
      <c r="M1598" t="s">
        <v>25</v>
      </c>
      <c r="N1598" t="s">
        <v>16</v>
      </c>
      <c r="R1598">
        <v>15157</v>
      </c>
      <c r="S1598">
        <v>15157</v>
      </c>
    </row>
    <row r="1599" spans="1:19" x14ac:dyDescent="0.3">
      <c r="A1599">
        <v>2021</v>
      </c>
      <c r="C1599" t="str">
        <f>IF(GETPIVOTDATA("PS % recovery",Sheet4!$B$5,"Parish Name",K1599)&gt;99.949%,"OK","No")</f>
        <v>No</v>
      </c>
      <c r="D1599" t="e">
        <f>VLOOKUP(J1599,'Ref2'!C:E,3,0)</f>
        <v>#N/A</v>
      </c>
      <c r="E1599">
        <v>90</v>
      </c>
      <c r="I1599" t="e">
        <f>VLOOKUP(J1599,Ref!L:M,2,0)</f>
        <v>#N/A</v>
      </c>
      <c r="J1599" t="s">
        <v>1360</v>
      </c>
      <c r="K1599" t="s">
        <v>347</v>
      </c>
      <c r="L1599" t="s">
        <v>710</v>
      </c>
      <c r="M1599" t="s">
        <v>25</v>
      </c>
      <c r="N1599" t="s">
        <v>16</v>
      </c>
      <c r="R1599">
        <v>10056</v>
      </c>
      <c r="S1599">
        <v>10056</v>
      </c>
    </row>
    <row r="1600" spans="1:19" x14ac:dyDescent="0.3">
      <c r="A1600">
        <v>2021</v>
      </c>
      <c r="C1600" t="str">
        <f>IF(GETPIVOTDATA("PS % recovery",Sheet4!$B$5,"Parish Name",K1600)&gt;99.949%,"OK","No")</f>
        <v>No</v>
      </c>
      <c r="D1600" t="e">
        <f>VLOOKUP(J1600,'Ref2'!C:E,3,0)</f>
        <v>#N/A</v>
      </c>
      <c r="E1600">
        <v>64</v>
      </c>
      <c r="I1600" t="e">
        <f>VLOOKUP(J1600,Ref!L:M,2,0)</f>
        <v>#N/A</v>
      </c>
      <c r="J1600" t="s">
        <v>1362</v>
      </c>
      <c r="K1600" t="s">
        <v>342</v>
      </c>
      <c r="L1600" t="s">
        <v>710</v>
      </c>
      <c r="M1600" t="s">
        <v>25</v>
      </c>
      <c r="N1600" t="s">
        <v>16</v>
      </c>
      <c r="R1600">
        <v>952</v>
      </c>
      <c r="S1600">
        <v>952</v>
      </c>
    </row>
    <row r="1601" spans="1:19" x14ac:dyDescent="0.3">
      <c r="A1601">
        <v>2021</v>
      </c>
      <c r="C1601" t="str">
        <f>IF(GETPIVOTDATA("PS % recovery",Sheet4!$B$5,"Parish Name",K1601)&gt;99.949%,"OK","No")</f>
        <v>OK</v>
      </c>
      <c r="D1601" t="str">
        <f>VLOOKUP(J1601,'Ref2'!C:E,3,0)</f>
        <v>LLF</v>
      </c>
      <c r="E1601">
        <v>153</v>
      </c>
      <c r="I1601" t="e">
        <f>VLOOKUP(J1601,Ref!L:M,2,0)</f>
        <v>#N/A</v>
      </c>
      <c r="J1601" t="s">
        <v>1364</v>
      </c>
      <c r="K1601" t="s">
        <v>340</v>
      </c>
      <c r="L1601" t="s">
        <v>712</v>
      </c>
      <c r="M1601" t="s">
        <v>25</v>
      </c>
      <c r="N1601" t="s">
        <v>16</v>
      </c>
      <c r="R1601">
        <v>74849</v>
      </c>
      <c r="S1601">
        <v>74849</v>
      </c>
    </row>
    <row r="1602" spans="1:19" x14ac:dyDescent="0.3">
      <c r="A1602">
        <v>2021</v>
      </c>
      <c r="C1602" t="str">
        <f>IF(GETPIVOTDATA("PS % recovery",Sheet4!$B$5,"Parish Name",K1602)&gt;99.949%,"OK","No")</f>
        <v>OK</v>
      </c>
      <c r="D1602" t="e">
        <f>VLOOKUP(J1602,'Ref2'!C:E,3,0)</f>
        <v>#N/A</v>
      </c>
      <c r="E1602">
        <v>153</v>
      </c>
      <c r="I1602" t="e">
        <f>VLOOKUP(J1602,Ref!L:M,2,0)</f>
        <v>#N/A</v>
      </c>
      <c r="J1602" t="s">
        <v>1366</v>
      </c>
      <c r="K1602" t="s">
        <v>344</v>
      </c>
      <c r="L1602" t="s">
        <v>718</v>
      </c>
      <c r="M1602" t="s">
        <v>25</v>
      </c>
      <c r="N1602" t="s">
        <v>16</v>
      </c>
      <c r="R1602">
        <v>18852</v>
      </c>
      <c r="S1602">
        <v>18852</v>
      </c>
    </row>
    <row r="1603" spans="1:19" x14ac:dyDescent="0.3">
      <c r="A1603">
        <v>2021</v>
      </c>
      <c r="C1603" t="str">
        <f>IF(GETPIVOTDATA("PS % recovery",Sheet4!$B$5,"Parish Name",K1603)&gt;99.949%,"OK","No")</f>
        <v>OK</v>
      </c>
      <c r="D1603" t="e">
        <f>VLOOKUP(J1603,'Ref2'!C:E,3,0)</f>
        <v>#N/A</v>
      </c>
      <c r="E1603">
        <v>153</v>
      </c>
      <c r="I1603" t="e">
        <f>VLOOKUP(J1603,Ref!L:M,2,0)</f>
        <v>#N/A</v>
      </c>
      <c r="J1603" t="s">
        <v>1368</v>
      </c>
      <c r="K1603" t="s">
        <v>348</v>
      </c>
      <c r="L1603" t="s">
        <v>718</v>
      </c>
      <c r="M1603" t="s">
        <v>25</v>
      </c>
      <c r="N1603" t="s">
        <v>16</v>
      </c>
      <c r="R1603">
        <v>12388</v>
      </c>
      <c r="S1603">
        <v>12388</v>
      </c>
    </row>
    <row r="1604" spans="1:19" x14ac:dyDescent="0.3">
      <c r="A1604">
        <v>2021</v>
      </c>
      <c r="C1604" t="str">
        <f>IF(GETPIVOTDATA("PS % recovery",Sheet4!$B$5,"Parish Name",K1604)&gt;99.949%,"OK","No")</f>
        <v>No</v>
      </c>
      <c r="D1604" t="e">
        <f>VLOOKUP(J1604,'Ref2'!C:E,3,0)</f>
        <v>#N/A</v>
      </c>
      <c r="E1604">
        <v>153</v>
      </c>
      <c r="I1604" t="e">
        <f>VLOOKUP(J1604,Ref!L:M,2,0)</f>
        <v>#N/A</v>
      </c>
      <c r="J1604" t="s">
        <v>846</v>
      </c>
      <c r="K1604" t="s">
        <v>349</v>
      </c>
      <c r="L1604" t="s">
        <v>716</v>
      </c>
      <c r="M1604" t="s">
        <v>25</v>
      </c>
      <c r="N1604" t="s">
        <v>16</v>
      </c>
      <c r="R1604">
        <v>68308</v>
      </c>
      <c r="S1604">
        <v>68308</v>
      </c>
    </row>
    <row r="1605" spans="1:19" x14ac:dyDescent="0.3">
      <c r="A1605">
        <v>2021</v>
      </c>
      <c r="C1605" t="str">
        <f>IF(GETPIVOTDATA("PS % recovery",Sheet4!$B$5,"Parish Name",K1605)&gt;99.949%,"OK","No")</f>
        <v>OK</v>
      </c>
      <c r="D1605" t="e">
        <f>VLOOKUP(J1605,'Ref2'!C:E,3,0)</f>
        <v>#N/A</v>
      </c>
      <c r="E1605">
        <v>153</v>
      </c>
      <c r="I1605" t="e">
        <f>VLOOKUP(J1605,Ref!L:M,2,0)</f>
        <v>#N/A</v>
      </c>
      <c r="J1605" t="s">
        <v>1371</v>
      </c>
      <c r="K1605" t="s">
        <v>351</v>
      </c>
      <c r="L1605" t="s">
        <v>728</v>
      </c>
      <c r="M1605" t="s">
        <v>28</v>
      </c>
      <c r="N1605" t="s">
        <v>16</v>
      </c>
      <c r="R1605">
        <v>9475</v>
      </c>
      <c r="S1605">
        <v>9475</v>
      </c>
    </row>
    <row r="1606" spans="1:19" x14ac:dyDescent="0.3">
      <c r="A1606">
        <v>2021</v>
      </c>
      <c r="C1606" t="str">
        <f>IF(GETPIVOTDATA("PS % recovery",Sheet4!$B$5,"Parish Name",K1606)&gt;99.949%,"OK","No")</f>
        <v>No</v>
      </c>
      <c r="D1606" t="e">
        <f>VLOOKUP(J1606,'Ref2'!C:E,3,0)</f>
        <v>#N/A</v>
      </c>
      <c r="E1606">
        <v>153</v>
      </c>
      <c r="I1606" t="e">
        <f>VLOOKUP(J1606,Ref!L:M,2,0)</f>
        <v>#N/A</v>
      </c>
      <c r="J1606" t="s">
        <v>1380</v>
      </c>
      <c r="K1606" t="s">
        <v>352</v>
      </c>
      <c r="L1606" t="s">
        <v>730</v>
      </c>
      <c r="M1606" t="s">
        <v>28</v>
      </c>
      <c r="N1606" t="s">
        <v>16</v>
      </c>
      <c r="R1606">
        <v>15331</v>
      </c>
      <c r="S1606">
        <v>15331</v>
      </c>
    </row>
    <row r="1607" spans="1:19" x14ac:dyDescent="0.3">
      <c r="A1607">
        <v>2021</v>
      </c>
      <c r="C1607" t="str">
        <f>IF(GETPIVOTDATA("PS % recovery",Sheet4!$B$5,"Parish Name",K1607)&gt;99.949%,"OK","No")</f>
        <v>OK</v>
      </c>
      <c r="D1607" t="e">
        <f>VLOOKUP(J1607,'Ref2'!C:E,3,0)</f>
        <v>#N/A</v>
      </c>
      <c r="E1607">
        <v>153</v>
      </c>
      <c r="I1607" t="e">
        <f>VLOOKUP(J1607,Ref!L:M,2,0)</f>
        <v>#N/A</v>
      </c>
      <c r="J1607" t="s">
        <v>1384</v>
      </c>
      <c r="K1607" t="s">
        <v>353</v>
      </c>
      <c r="L1607" t="s">
        <v>720</v>
      </c>
      <c r="M1607" t="s">
        <v>28</v>
      </c>
      <c r="N1607" t="s">
        <v>16</v>
      </c>
      <c r="R1607">
        <v>151698</v>
      </c>
      <c r="S1607">
        <v>151698</v>
      </c>
    </row>
    <row r="1608" spans="1:19" x14ac:dyDescent="0.3">
      <c r="A1608">
        <v>2021</v>
      </c>
      <c r="C1608" t="str">
        <f>IF(GETPIVOTDATA("PS % recovery",Sheet4!$B$5,"Parish Name",K1608)&gt;99.949%,"OK","No")</f>
        <v>OK</v>
      </c>
      <c r="D1608" t="e">
        <f>VLOOKUP(J1608,'Ref2'!C:E,3,0)</f>
        <v>#N/A</v>
      </c>
      <c r="E1608">
        <v>153</v>
      </c>
      <c r="I1608" t="e">
        <f>VLOOKUP(J1608,Ref!L:M,2,0)</f>
        <v>#N/A</v>
      </c>
      <c r="J1608" t="s">
        <v>1386</v>
      </c>
      <c r="K1608" t="s">
        <v>354</v>
      </c>
      <c r="L1608" t="s">
        <v>722</v>
      </c>
      <c r="M1608" t="s">
        <v>28</v>
      </c>
      <c r="N1608" t="s">
        <v>16</v>
      </c>
      <c r="R1608">
        <v>65505</v>
      </c>
      <c r="S1608">
        <v>65505</v>
      </c>
    </row>
    <row r="1609" spans="1:19" x14ac:dyDescent="0.3">
      <c r="A1609">
        <v>2021</v>
      </c>
      <c r="C1609" t="str">
        <f>IF(GETPIVOTDATA("PS % recovery",Sheet4!$B$5,"Parish Name",K1609)&gt;99.949%,"OK","No")</f>
        <v>No</v>
      </c>
      <c r="D1609" t="e">
        <f>VLOOKUP(J1609,'Ref2'!C:E,3,0)</f>
        <v>#N/A</v>
      </c>
      <c r="E1609">
        <v>126</v>
      </c>
      <c r="I1609" t="e">
        <f>VLOOKUP(J1609,Ref!L:M,2,0)</f>
        <v>#N/A</v>
      </c>
      <c r="J1609" t="s">
        <v>1388</v>
      </c>
      <c r="K1609" t="s">
        <v>355</v>
      </c>
      <c r="L1609" t="s">
        <v>728</v>
      </c>
      <c r="M1609" t="s">
        <v>28</v>
      </c>
      <c r="N1609" t="s">
        <v>16</v>
      </c>
      <c r="R1609">
        <v>48789</v>
      </c>
      <c r="S1609">
        <v>38871</v>
      </c>
    </row>
    <row r="1610" spans="1:19" x14ac:dyDescent="0.3">
      <c r="A1610">
        <v>2021</v>
      </c>
      <c r="C1610" t="str">
        <f>IF(GETPIVOTDATA("PS % recovery",Sheet4!$B$5,"Parish Name",K1610)&gt;99.949%,"OK","No")</f>
        <v>OK</v>
      </c>
      <c r="D1610" t="e">
        <f>VLOOKUP(J1610,'Ref2'!C:E,3,0)</f>
        <v>#N/A</v>
      </c>
      <c r="E1610">
        <v>153</v>
      </c>
      <c r="I1610" t="e">
        <f>VLOOKUP(J1610,Ref!L:M,2,0)</f>
        <v>#N/A</v>
      </c>
      <c r="J1610" t="s">
        <v>1373</v>
      </c>
      <c r="K1610" t="s">
        <v>356</v>
      </c>
      <c r="L1610" t="s">
        <v>728</v>
      </c>
      <c r="M1610" t="s">
        <v>28</v>
      </c>
      <c r="N1610" t="s">
        <v>16</v>
      </c>
      <c r="R1610">
        <v>8541</v>
      </c>
      <c r="S1610">
        <v>8541</v>
      </c>
    </row>
    <row r="1611" spans="1:19" x14ac:dyDescent="0.3">
      <c r="A1611">
        <v>2021</v>
      </c>
      <c r="C1611" t="str">
        <f>IF(GETPIVOTDATA("PS % recovery",Sheet4!$B$5,"Parish Name",K1611)&gt;99.949%,"OK","No")</f>
        <v>No</v>
      </c>
      <c r="D1611" t="e">
        <f>VLOOKUP(J1611,'Ref2'!C:E,3,0)</f>
        <v>#N/A</v>
      </c>
      <c r="E1611">
        <v>21</v>
      </c>
      <c r="I1611" t="e">
        <f>VLOOKUP(J1611,Ref!L:M,2,0)</f>
        <v>#N/A</v>
      </c>
      <c r="J1611" t="s">
        <v>1390</v>
      </c>
      <c r="K1611" t="s">
        <v>357</v>
      </c>
      <c r="L1611" t="s">
        <v>724</v>
      </c>
      <c r="M1611" t="s">
        <v>28</v>
      </c>
      <c r="N1611" t="s">
        <v>16</v>
      </c>
      <c r="R1611">
        <v>49255</v>
      </c>
      <c r="S1611">
        <v>16500</v>
      </c>
    </row>
    <row r="1612" spans="1:19" x14ac:dyDescent="0.3">
      <c r="A1612">
        <v>2021</v>
      </c>
      <c r="C1612" t="str">
        <f>IF(GETPIVOTDATA("PS % recovery",Sheet4!$B$5,"Parish Name",K1612)&gt;99.949%,"OK","No")</f>
        <v>OK</v>
      </c>
      <c r="D1612" t="e">
        <f>VLOOKUP(J1612,'Ref2'!C:E,3,0)</f>
        <v>#N/A</v>
      </c>
      <c r="E1612">
        <v>153</v>
      </c>
      <c r="I1612" t="e">
        <f>VLOOKUP(J1612,Ref!L:M,2,0)</f>
        <v>#N/A</v>
      </c>
      <c r="J1612" t="s">
        <v>1392</v>
      </c>
      <c r="K1612" t="s">
        <v>358</v>
      </c>
      <c r="L1612" t="s">
        <v>726</v>
      </c>
      <c r="M1612" t="s">
        <v>28</v>
      </c>
      <c r="N1612" t="s">
        <v>16</v>
      </c>
      <c r="R1612">
        <v>23503</v>
      </c>
      <c r="S1612">
        <v>23503</v>
      </c>
    </row>
    <row r="1613" spans="1:19" x14ac:dyDescent="0.3">
      <c r="A1613">
        <v>2021</v>
      </c>
      <c r="C1613" t="str">
        <f>IF(GETPIVOTDATA("PS % recovery",Sheet4!$B$5,"Parish Name",K1613)&gt;99.949%,"OK","No")</f>
        <v>No</v>
      </c>
      <c r="D1613" t="e">
        <f>VLOOKUP(J1613,'Ref2'!C:E,3,0)</f>
        <v>#N/A</v>
      </c>
      <c r="E1613">
        <v>119</v>
      </c>
      <c r="I1613" t="e">
        <f>VLOOKUP(J1613,Ref!L:M,2,0)</f>
        <v>#N/A</v>
      </c>
      <c r="J1613" t="s">
        <v>847</v>
      </c>
      <c r="K1613" t="s">
        <v>359</v>
      </c>
      <c r="L1613" t="s">
        <v>728</v>
      </c>
      <c r="M1613" t="s">
        <v>28</v>
      </c>
      <c r="N1613" t="s">
        <v>16</v>
      </c>
      <c r="R1613">
        <v>87570</v>
      </c>
      <c r="S1613">
        <v>87570</v>
      </c>
    </row>
    <row r="1614" spans="1:19" x14ac:dyDescent="0.3">
      <c r="A1614">
        <v>2021</v>
      </c>
      <c r="C1614" t="str">
        <f>IF(GETPIVOTDATA("PS % recovery",Sheet4!$B$5,"Parish Name",K1614)&gt;99.949%,"OK","No")</f>
        <v>OK</v>
      </c>
      <c r="D1614" t="e">
        <f>VLOOKUP(J1614,'Ref2'!C:E,3,0)</f>
        <v>#N/A</v>
      </c>
      <c r="E1614">
        <v>153</v>
      </c>
      <c r="I1614" t="e">
        <f>VLOOKUP(J1614,Ref!L:M,2,0)</f>
        <v>#N/A</v>
      </c>
      <c r="J1614" t="s">
        <v>1376</v>
      </c>
      <c r="K1614" t="s">
        <v>360</v>
      </c>
      <c r="L1614" t="s">
        <v>728</v>
      </c>
      <c r="M1614" t="s">
        <v>28</v>
      </c>
      <c r="N1614" t="s">
        <v>16</v>
      </c>
      <c r="R1614">
        <v>66440</v>
      </c>
      <c r="S1614">
        <v>66440</v>
      </c>
    </row>
    <row r="1615" spans="1:19" x14ac:dyDescent="0.3">
      <c r="A1615">
        <v>2021</v>
      </c>
      <c r="C1615" t="str">
        <f>IF(GETPIVOTDATA("PS % recovery",Sheet4!$B$5,"Parish Name",K1615)&gt;99.949%,"OK","No")</f>
        <v>No</v>
      </c>
      <c r="D1615" t="e">
        <f>VLOOKUP(J1615,'Ref2'!C:E,3,0)</f>
        <v>#N/A</v>
      </c>
      <c r="E1615">
        <v>72</v>
      </c>
      <c r="I1615" t="e">
        <f>VLOOKUP(J1615,Ref!L:M,2,0)</f>
        <v>#N/A</v>
      </c>
      <c r="J1615" t="s">
        <v>1378</v>
      </c>
      <c r="K1615" t="s">
        <v>361</v>
      </c>
      <c r="L1615" t="s">
        <v>728</v>
      </c>
      <c r="M1615" t="s">
        <v>28</v>
      </c>
      <c r="N1615" t="s">
        <v>16</v>
      </c>
      <c r="R1615">
        <v>13401</v>
      </c>
      <c r="S1615">
        <v>13401</v>
      </c>
    </row>
    <row r="1616" spans="1:19" x14ac:dyDescent="0.3">
      <c r="A1616">
        <v>2021</v>
      </c>
      <c r="C1616" t="str">
        <f>IF(GETPIVOTDATA("PS % recovery",Sheet4!$B$5,"Parish Name",K1616)&gt;99.949%,"OK","No")</f>
        <v>No</v>
      </c>
      <c r="D1616" t="e">
        <f>VLOOKUP(J1616,'Ref2'!C:E,3,0)</f>
        <v>#N/A</v>
      </c>
      <c r="E1616">
        <v>37</v>
      </c>
      <c r="I1616" t="e">
        <f>VLOOKUP(J1616,Ref!L:M,2,0)</f>
        <v>#N/A</v>
      </c>
      <c r="J1616" t="s">
        <v>1398</v>
      </c>
      <c r="K1616" t="s">
        <v>362</v>
      </c>
      <c r="L1616" t="s">
        <v>732</v>
      </c>
      <c r="M1616" t="s">
        <v>28</v>
      </c>
      <c r="N1616" t="s">
        <v>16</v>
      </c>
      <c r="R1616">
        <v>14669</v>
      </c>
      <c r="S1616">
        <v>7500</v>
      </c>
    </row>
    <row r="1617" spans="1:19" x14ac:dyDescent="0.3">
      <c r="A1617">
        <v>2021</v>
      </c>
      <c r="C1617" t="str">
        <f>IF(GETPIVOTDATA("PS % recovery",Sheet4!$B$5,"Parish Name",K1617)&gt;99.949%,"OK","No")</f>
        <v>OK</v>
      </c>
      <c r="D1617" t="e">
        <f>VLOOKUP(J1617,'Ref2'!C:E,3,0)</f>
        <v>#N/A</v>
      </c>
      <c r="E1617">
        <v>153</v>
      </c>
      <c r="I1617" t="e">
        <f>VLOOKUP(J1617,Ref!L:M,2,0)</f>
        <v>#N/A</v>
      </c>
      <c r="J1617" t="s">
        <v>1394</v>
      </c>
      <c r="K1617" t="s">
        <v>363</v>
      </c>
      <c r="L1617" t="s">
        <v>726</v>
      </c>
      <c r="M1617" t="s">
        <v>28</v>
      </c>
      <c r="N1617" t="s">
        <v>16</v>
      </c>
      <c r="R1617">
        <v>21991</v>
      </c>
      <c r="S1617">
        <v>21991</v>
      </c>
    </row>
    <row r="1618" spans="1:19" x14ac:dyDescent="0.3">
      <c r="A1618">
        <v>2021</v>
      </c>
      <c r="C1618" t="str">
        <f>IF(GETPIVOTDATA("PS % recovery",Sheet4!$B$5,"Parish Name",K1618)&gt;99.949%,"OK","No")</f>
        <v>No</v>
      </c>
      <c r="D1618" t="e">
        <f>VLOOKUP(J1618,'Ref2'!C:E,3,0)</f>
        <v>#N/A</v>
      </c>
      <c r="E1618">
        <v>136</v>
      </c>
      <c r="I1618" t="e">
        <f>VLOOKUP(J1618,Ref!L:M,2,0)</f>
        <v>#N/A</v>
      </c>
      <c r="J1618" t="s">
        <v>1400</v>
      </c>
      <c r="K1618" t="s">
        <v>364</v>
      </c>
      <c r="L1618" t="s">
        <v>732</v>
      </c>
      <c r="M1618" t="s">
        <v>28</v>
      </c>
      <c r="N1618" t="s">
        <v>16</v>
      </c>
      <c r="R1618">
        <v>8742</v>
      </c>
      <c r="S1618">
        <v>8400</v>
      </c>
    </row>
    <row r="1619" spans="1:19" x14ac:dyDescent="0.3">
      <c r="A1619">
        <v>2021</v>
      </c>
      <c r="C1619" t="str">
        <f>IF(GETPIVOTDATA("PS % recovery",Sheet4!$B$5,"Parish Name",K1619)&gt;99.949%,"OK","No")</f>
        <v>No</v>
      </c>
      <c r="D1619" t="e">
        <f>VLOOKUP(J1619,'Ref2'!C:E,3,0)</f>
        <v>#N/A</v>
      </c>
      <c r="E1619">
        <v>65</v>
      </c>
      <c r="I1619" t="e">
        <f>VLOOKUP(J1619,Ref!L:M,2,0)</f>
        <v>#N/A</v>
      </c>
      <c r="J1619" t="s">
        <v>1382</v>
      </c>
      <c r="K1619" t="s">
        <v>365</v>
      </c>
      <c r="L1619" t="s">
        <v>730</v>
      </c>
      <c r="M1619" t="s">
        <v>28</v>
      </c>
      <c r="N1619" t="s">
        <v>16</v>
      </c>
      <c r="R1619">
        <v>13053</v>
      </c>
      <c r="S1619">
        <v>13053</v>
      </c>
    </row>
    <row r="1620" spans="1:19" x14ac:dyDescent="0.3">
      <c r="A1620">
        <v>2021</v>
      </c>
      <c r="C1620" t="str">
        <f>IF(GETPIVOTDATA("PS % recovery",Sheet4!$B$5,"Parish Name",K1620)&gt;99.949%,"OK","No")</f>
        <v>OK</v>
      </c>
      <c r="D1620" t="e">
        <f>VLOOKUP(J1620,'Ref2'!C:E,3,0)</f>
        <v>#N/A</v>
      </c>
      <c r="E1620">
        <v>153</v>
      </c>
      <c r="I1620" t="e">
        <f>VLOOKUP(J1620,Ref!L:M,2,0)</f>
        <v>#N/A</v>
      </c>
      <c r="J1620" t="s">
        <v>1402</v>
      </c>
      <c r="K1620" t="s">
        <v>366</v>
      </c>
      <c r="L1620" t="s">
        <v>732</v>
      </c>
      <c r="M1620" t="s">
        <v>28</v>
      </c>
      <c r="N1620" t="s">
        <v>16</v>
      </c>
      <c r="R1620">
        <v>26913</v>
      </c>
      <c r="S1620">
        <v>26913</v>
      </c>
    </row>
    <row r="1621" spans="1:19" x14ac:dyDescent="0.3">
      <c r="A1621">
        <v>2021</v>
      </c>
      <c r="C1621" t="str">
        <f>IF(GETPIVOTDATA("PS % recovery",Sheet4!$B$5,"Parish Name",K1621)&gt;99.949%,"OK","No")</f>
        <v>OK</v>
      </c>
      <c r="D1621" t="e">
        <f>VLOOKUP(J1621,'Ref2'!C:E,3,0)</f>
        <v>#N/A</v>
      </c>
      <c r="E1621">
        <v>153</v>
      </c>
      <c r="I1621" t="e">
        <f>VLOOKUP(J1621,Ref!L:M,2,0)</f>
        <v>#N/A</v>
      </c>
      <c r="J1621" t="s">
        <v>1396</v>
      </c>
      <c r="K1621" t="s">
        <v>367</v>
      </c>
      <c r="L1621" t="s">
        <v>726</v>
      </c>
      <c r="M1621" t="s">
        <v>28</v>
      </c>
      <c r="N1621" t="s">
        <v>16</v>
      </c>
      <c r="R1621">
        <v>20939</v>
      </c>
      <c r="S1621">
        <v>20939</v>
      </c>
    </row>
    <row r="1622" spans="1:19" x14ac:dyDescent="0.3">
      <c r="A1622">
        <v>2021</v>
      </c>
      <c r="C1622" t="str">
        <f>IF(GETPIVOTDATA("PS % recovery",Sheet4!$B$5,"Parish Name",K1622)&gt;99.949%,"OK","No")</f>
        <v>No</v>
      </c>
      <c r="D1622" t="str">
        <f>VLOOKUP(J1622,'Ref2'!C:E,3,0)</f>
        <v>LLF</v>
      </c>
      <c r="E1622">
        <v>113</v>
      </c>
      <c r="I1622" t="e">
        <f>VLOOKUP(J1622,Ref!L:M,2,0)</f>
        <v>#N/A</v>
      </c>
      <c r="J1622" t="s">
        <v>1404</v>
      </c>
      <c r="K1622" t="s">
        <v>369</v>
      </c>
      <c r="L1622" t="s">
        <v>734</v>
      </c>
      <c r="M1622" t="s">
        <v>31</v>
      </c>
      <c r="N1622" t="s">
        <v>16</v>
      </c>
      <c r="R1622">
        <v>53359</v>
      </c>
      <c r="S1622">
        <v>48000</v>
      </c>
    </row>
    <row r="1623" spans="1:19" x14ac:dyDescent="0.3">
      <c r="A1623">
        <v>2021</v>
      </c>
      <c r="C1623" t="str">
        <f>IF(GETPIVOTDATA("PS % recovery",Sheet4!$B$5,"Parish Name",K1623)&gt;99.949%,"OK","No")</f>
        <v>No</v>
      </c>
      <c r="D1623" t="e">
        <f>VLOOKUP(J1623,'Ref2'!C:E,3,0)</f>
        <v>#N/A</v>
      </c>
      <c r="E1623">
        <v>108</v>
      </c>
      <c r="I1623" t="e">
        <f>VLOOKUP(J1623,Ref!L:M,2,0)</f>
        <v>#N/A</v>
      </c>
      <c r="J1623" t="s">
        <v>1406</v>
      </c>
      <c r="K1623" t="s">
        <v>370</v>
      </c>
      <c r="L1623" t="s">
        <v>736</v>
      </c>
      <c r="M1623" t="s">
        <v>31</v>
      </c>
      <c r="N1623" t="s">
        <v>16</v>
      </c>
      <c r="R1623">
        <v>32792</v>
      </c>
      <c r="S1623">
        <v>32792</v>
      </c>
    </row>
    <row r="1624" spans="1:19" x14ac:dyDescent="0.3">
      <c r="A1624">
        <v>2021</v>
      </c>
      <c r="C1624" t="str">
        <f>IF(GETPIVOTDATA("PS % recovery",Sheet4!$B$5,"Parish Name",K1624)&gt;99.949%,"OK","No")</f>
        <v>OK</v>
      </c>
      <c r="D1624" t="e">
        <f>VLOOKUP(J1624,'Ref2'!C:E,3,0)</f>
        <v>#N/A</v>
      </c>
      <c r="E1624">
        <v>153</v>
      </c>
      <c r="I1624" t="e">
        <f>VLOOKUP(J1624,Ref!L:M,2,0)</f>
        <v>#N/A</v>
      </c>
      <c r="J1624" t="s">
        <v>1408</v>
      </c>
      <c r="K1624" t="s">
        <v>371</v>
      </c>
      <c r="L1624" t="s">
        <v>768</v>
      </c>
      <c r="M1624" t="s">
        <v>31</v>
      </c>
      <c r="N1624" t="s">
        <v>16</v>
      </c>
      <c r="R1624">
        <v>33453</v>
      </c>
      <c r="S1624">
        <v>33453</v>
      </c>
    </row>
    <row r="1625" spans="1:19" x14ac:dyDescent="0.3">
      <c r="A1625">
        <v>2021</v>
      </c>
      <c r="C1625" t="str">
        <f>IF(GETPIVOTDATA("PS % recovery",Sheet4!$B$5,"Parish Name",K1625)&gt;99.949%,"OK","No")</f>
        <v>OK</v>
      </c>
      <c r="D1625" t="e">
        <f>VLOOKUP(J1625,'Ref2'!C:E,3,0)</f>
        <v>#N/A</v>
      </c>
      <c r="E1625">
        <v>153</v>
      </c>
      <c r="I1625" t="e">
        <f>VLOOKUP(J1625,Ref!L:M,2,0)</f>
        <v>#N/A</v>
      </c>
      <c r="J1625" t="s">
        <v>1410</v>
      </c>
      <c r="K1625" t="s">
        <v>372</v>
      </c>
      <c r="L1625" t="s">
        <v>738</v>
      </c>
      <c r="M1625" t="s">
        <v>31</v>
      </c>
      <c r="N1625" t="s">
        <v>16</v>
      </c>
      <c r="R1625">
        <v>20116</v>
      </c>
      <c r="S1625">
        <v>20116</v>
      </c>
    </row>
    <row r="1626" spans="1:19" x14ac:dyDescent="0.3">
      <c r="A1626">
        <v>2021</v>
      </c>
      <c r="C1626" t="str">
        <f>IF(GETPIVOTDATA("PS % recovery",Sheet4!$B$5,"Parish Name",K1626)&gt;99.949%,"OK","No")</f>
        <v>No</v>
      </c>
      <c r="D1626" t="e">
        <f>VLOOKUP(J1626,'Ref2'!C:E,3,0)</f>
        <v>#N/A</v>
      </c>
      <c r="E1626">
        <v>54</v>
      </c>
      <c r="I1626" t="str">
        <f>VLOOKUP(J1626,Ref!L:M,2,0)</f>
        <v>Yes</v>
      </c>
      <c r="J1626" t="s">
        <v>1412</v>
      </c>
      <c r="K1626" t="s">
        <v>373</v>
      </c>
      <c r="L1626" t="s">
        <v>740</v>
      </c>
      <c r="M1626" t="s">
        <v>31</v>
      </c>
      <c r="N1626" t="s">
        <v>16</v>
      </c>
      <c r="R1626">
        <v>39717</v>
      </c>
      <c r="S1626">
        <v>31000</v>
      </c>
    </row>
    <row r="1627" spans="1:19" x14ac:dyDescent="0.3">
      <c r="A1627">
        <v>2021</v>
      </c>
      <c r="C1627" t="str">
        <f>IF(GETPIVOTDATA("PS % recovery",Sheet4!$B$5,"Parish Name",K1627)&gt;99.949%,"OK","No")</f>
        <v>No</v>
      </c>
      <c r="D1627" t="e">
        <f>VLOOKUP(J1627,'Ref2'!C:E,3,0)</f>
        <v>#N/A</v>
      </c>
      <c r="E1627">
        <v>96</v>
      </c>
      <c r="I1627" t="e">
        <f>VLOOKUP(J1627,Ref!L:M,2,0)</f>
        <v>#N/A</v>
      </c>
      <c r="J1627" t="s">
        <v>1414</v>
      </c>
      <c r="K1627" t="s">
        <v>375</v>
      </c>
      <c r="L1627" t="s">
        <v>746</v>
      </c>
      <c r="M1627" t="s">
        <v>31</v>
      </c>
      <c r="N1627" t="s">
        <v>16</v>
      </c>
      <c r="R1627">
        <v>54994</v>
      </c>
      <c r="S1627">
        <v>42000</v>
      </c>
    </row>
    <row r="1628" spans="1:19" x14ac:dyDescent="0.3">
      <c r="A1628">
        <v>2021</v>
      </c>
      <c r="C1628" t="str">
        <f>IF(GETPIVOTDATA("PS % recovery",Sheet4!$B$5,"Parish Name",K1628)&gt;99.949%,"OK","No")</f>
        <v>OK</v>
      </c>
      <c r="D1628" t="e">
        <f>VLOOKUP(J1628,'Ref2'!C:E,3,0)</f>
        <v>#N/A</v>
      </c>
      <c r="E1628">
        <v>134</v>
      </c>
      <c r="I1628" t="e">
        <f>VLOOKUP(J1628,Ref!L:M,2,0)</f>
        <v>#N/A</v>
      </c>
      <c r="J1628" t="s">
        <v>1416</v>
      </c>
      <c r="K1628" t="s">
        <v>376</v>
      </c>
      <c r="L1628" t="s">
        <v>744</v>
      </c>
      <c r="M1628" t="s">
        <v>31</v>
      </c>
      <c r="N1628" t="s">
        <v>16</v>
      </c>
      <c r="R1628">
        <v>33943</v>
      </c>
      <c r="S1628">
        <v>33943</v>
      </c>
    </row>
    <row r="1629" spans="1:19" x14ac:dyDescent="0.3">
      <c r="A1629">
        <v>2021</v>
      </c>
      <c r="C1629" t="str">
        <f>IF(GETPIVOTDATA("PS % recovery",Sheet4!$B$5,"Parish Name",K1629)&gt;99.949%,"OK","No")</f>
        <v>OK</v>
      </c>
      <c r="D1629" t="str">
        <f>VLOOKUP(J1629,'Ref2'!C:E,3,0)</f>
        <v>LLF</v>
      </c>
      <c r="E1629">
        <v>153</v>
      </c>
      <c r="I1629" t="e">
        <f>VLOOKUP(J1629,Ref!L:M,2,0)</f>
        <v>#N/A</v>
      </c>
      <c r="J1629" t="s">
        <v>1418</v>
      </c>
      <c r="K1629" t="s">
        <v>378</v>
      </c>
      <c r="L1629" t="s">
        <v>754</v>
      </c>
      <c r="M1629" t="s">
        <v>31</v>
      </c>
      <c r="N1629" t="s">
        <v>16</v>
      </c>
      <c r="R1629">
        <v>51011</v>
      </c>
      <c r="S1629">
        <v>51011</v>
      </c>
    </row>
    <row r="1630" spans="1:19" x14ac:dyDescent="0.3">
      <c r="A1630">
        <v>2021</v>
      </c>
      <c r="C1630" t="str">
        <f>IF(GETPIVOTDATA("PS % recovery",Sheet4!$B$5,"Parish Name",K1630)&gt;99.949%,"OK","No")</f>
        <v>No</v>
      </c>
      <c r="D1630" t="e">
        <f>VLOOKUP(J1630,'Ref2'!C:E,3,0)</f>
        <v>#N/A</v>
      </c>
      <c r="E1630">
        <v>24</v>
      </c>
      <c r="I1630" t="e">
        <f>VLOOKUP(J1630,Ref!L:M,2,0)</f>
        <v>#N/A</v>
      </c>
      <c r="J1630" t="s">
        <v>1420</v>
      </c>
      <c r="K1630" t="s">
        <v>377</v>
      </c>
      <c r="L1630" t="s">
        <v>748</v>
      </c>
      <c r="M1630" t="s">
        <v>31</v>
      </c>
      <c r="N1630" t="s">
        <v>16</v>
      </c>
      <c r="R1630">
        <v>39111</v>
      </c>
      <c r="S1630">
        <v>22000</v>
      </c>
    </row>
    <row r="1631" spans="1:19" x14ac:dyDescent="0.3">
      <c r="A1631">
        <v>2021</v>
      </c>
      <c r="C1631" t="str">
        <f>IF(GETPIVOTDATA("PS % recovery",Sheet4!$B$5,"Parish Name",K1631)&gt;99.949%,"OK","No")</f>
        <v>No</v>
      </c>
      <c r="D1631" t="e">
        <f>VLOOKUP(J1631,'Ref2'!C:E,3,0)</f>
        <v>#N/A</v>
      </c>
      <c r="E1631">
        <v>36</v>
      </c>
      <c r="I1631" t="e">
        <f>VLOOKUP(J1631,Ref!L:M,2,0)</f>
        <v>#N/A</v>
      </c>
      <c r="J1631" t="s">
        <v>1422</v>
      </c>
      <c r="K1631" t="s">
        <v>379</v>
      </c>
      <c r="L1631" t="s">
        <v>750</v>
      </c>
      <c r="M1631" t="s">
        <v>31</v>
      </c>
      <c r="N1631" t="s">
        <v>16</v>
      </c>
      <c r="R1631">
        <v>49622</v>
      </c>
      <c r="S1631">
        <v>31200</v>
      </c>
    </row>
    <row r="1632" spans="1:19" x14ac:dyDescent="0.3">
      <c r="A1632">
        <v>2021</v>
      </c>
      <c r="C1632" t="str">
        <f>IF(GETPIVOTDATA("PS % recovery",Sheet4!$B$5,"Parish Name",K1632)&gt;99.949%,"OK","No")</f>
        <v>No</v>
      </c>
      <c r="D1632" t="str">
        <f>VLOOKUP(J1632,'Ref2'!C:E,3,0)</f>
        <v>LLF</v>
      </c>
      <c r="E1632">
        <v>331</v>
      </c>
      <c r="I1632" t="e">
        <f>VLOOKUP(J1632,Ref!L:M,2,0)</f>
        <v>#N/A</v>
      </c>
      <c r="J1632" t="s">
        <v>1424</v>
      </c>
      <c r="K1632" t="s">
        <v>380</v>
      </c>
      <c r="L1632" t="s">
        <v>752</v>
      </c>
      <c r="M1632" t="s">
        <v>31</v>
      </c>
      <c r="N1632" t="s">
        <v>16</v>
      </c>
      <c r="R1632">
        <v>48800</v>
      </c>
      <c r="S1632">
        <v>48800</v>
      </c>
    </row>
    <row r="1633" spans="1:19" x14ac:dyDescent="0.3">
      <c r="A1633">
        <v>2021</v>
      </c>
      <c r="C1633" t="str">
        <f>IF(GETPIVOTDATA("PS % recovery",Sheet4!$B$5,"Parish Name",K1633)&gt;99.949%,"OK","No")</f>
        <v>OK</v>
      </c>
      <c r="D1633" t="e">
        <f>VLOOKUP(J1633,'Ref2'!C:E,3,0)</f>
        <v>#N/A</v>
      </c>
      <c r="E1633">
        <v>153</v>
      </c>
      <c r="I1633" t="e">
        <f>VLOOKUP(J1633,Ref!L:M,2,0)</f>
        <v>#N/A</v>
      </c>
      <c r="J1633" t="s">
        <v>1426</v>
      </c>
      <c r="K1633" t="s">
        <v>374</v>
      </c>
      <c r="L1633" t="s">
        <v>742</v>
      </c>
      <c r="M1633" t="s">
        <v>31</v>
      </c>
      <c r="N1633" t="s">
        <v>16</v>
      </c>
      <c r="R1633">
        <v>74148</v>
      </c>
      <c r="S1633">
        <v>74148</v>
      </c>
    </row>
    <row r="1634" spans="1:19" x14ac:dyDescent="0.3">
      <c r="A1634">
        <v>2021</v>
      </c>
      <c r="C1634" t="str">
        <f>IF(GETPIVOTDATA("PS % recovery",Sheet4!$B$5,"Parish Name",K1634)&gt;99.949%,"OK","No")</f>
        <v>No</v>
      </c>
      <c r="D1634" t="e">
        <f>VLOOKUP(J1634,'Ref2'!C:E,3,0)</f>
        <v>#N/A</v>
      </c>
      <c r="E1634">
        <v>42</v>
      </c>
      <c r="I1634" t="e">
        <f>VLOOKUP(J1634,Ref!L:M,2,0)</f>
        <v>#N/A</v>
      </c>
      <c r="J1634" t="s">
        <v>1428</v>
      </c>
      <c r="K1634" t="s">
        <v>381</v>
      </c>
      <c r="L1634" t="s">
        <v>756</v>
      </c>
      <c r="M1634" t="s">
        <v>31</v>
      </c>
      <c r="N1634" t="s">
        <v>16</v>
      </c>
      <c r="R1634">
        <v>22709</v>
      </c>
      <c r="S1634">
        <v>12500</v>
      </c>
    </row>
    <row r="1635" spans="1:19" x14ac:dyDescent="0.3">
      <c r="A1635">
        <v>2021</v>
      </c>
      <c r="C1635" t="str">
        <f>IF(GETPIVOTDATA("PS % recovery",Sheet4!$B$5,"Parish Name",K1635)&gt;99.949%,"OK","No")</f>
        <v>No</v>
      </c>
      <c r="D1635" t="e">
        <f>VLOOKUP(J1635,'Ref2'!C:E,3,0)</f>
        <v>#N/A</v>
      </c>
      <c r="E1635">
        <v>15</v>
      </c>
      <c r="I1635" t="e">
        <f>VLOOKUP(J1635,Ref!L:M,2,0)</f>
        <v>#N/A</v>
      </c>
      <c r="J1635" t="s">
        <v>1430</v>
      </c>
      <c r="K1635" t="s">
        <v>382</v>
      </c>
      <c r="L1635" t="s">
        <v>758</v>
      </c>
      <c r="M1635" t="s">
        <v>31</v>
      </c>
      <c r="N1635" t="s">
        <v>16</v>
      </c>
      <c r="R1635">
        <v>19884</v>
      </c>
      <c r="S1635">
        <v>6000</v>
      </c>
    </row>
    <row r="1636" spans="1:19" x14ac:dyDescent="0.3">
      <c r="A1636">
        <v>2021</v>
      </c>
      <c r="C1636" t="str">
        <f>IF(GETPIVOTDATA("PS % recovery",Sheet4!$B$5,"Parish Name",K1636)&gt;99.949%,"OK","No")</f>
        <v>No</v>
      </c>
      <c r="D1636" t="e">
        <f>VLOOKUP(J1636,'Ref2'!C:E,3,0)</f>
        <v>#N/A</v>
      </c>
      <c r="E1636">
        <v>14</v>
      </c>
      <c r="I1636" t="e">
        <f>VLOOKUP(J1636,Ref!L:M,2,0)</f>
        <v>#N/A</v>
      </c>
      <c r="J1636" t="s">
        <v>1432</v>
      </c>
      <c r="K1636" t="s">
        <v>383</v>
      </c>
      <c r="L1636" t="s">
        <v>760</v>
      </c>
      <c r="M1636" t="s">
        <v>31</v>
      </c>
      <c r="N1636" t="s">
        <v>16</v>
      </c>
      <c r="R1636">
        <v>33831</v>
      </c>
      <c r="S1636">
        <v>9800</v>
      </c>
    </row>
    <row r="1637" spans="1:19" x14ac:dyDescent="0.3">
      <c r="A1637">
        <v>2021</v>
      </c>
      <c r="C1637" t="str">
        <f>IF(GETPIVOTDATA("PS % recovery",Sheet4!$B$5,"Parish Name",K1637)&gt;99.949%,"OK","No")</f>
        <v>OK</v>
      </c>
      <c r="D1637" t="e">
        <f>VLOOKUP(J1637,'Ref2'!C:E,3,0)</f>
        <v>#N/A</v>
      </c>
      <c r="E1637">
        <v>97</v>
      </c>
      <c r="I1637" t="e">
        <f>VLOOKUP(J1637,Ref!L:M,2,0)</f>
        <v>#N/A</v>
      </c>
      <c r="J1637" t="s">
        <v>1434</v>
      </c>
      <c r="K1637" t="s">
        <v>384</v>
      </c>
      <c r="L1637" t="s">
        <v>762</v>
      </c>
      <c r="M1637" t="s">
        <v>31</v>
      </c>
      <c r="N1637" t="s">
        <v>16</v>
      </c>
      <c r="R1637">
        <v>62469</v>
      </c>
      <c r="S1637">
        <v>62469</v>
      </c>
    </row>
    <row r="1638" spans="1:19" x14ac:dyDescent="0.3">
      <c r="A1638">
        <v>2021</v>
      </c>
      <c r="C1638" t="str">
        <f>IF(GETPIVOTDATA("PS % recovery",Sheet4!$B$5,"Parish Name",K1638)&gt;99.949%,"OK","No")</f>
        <v>No</v>
      </c>
      <c r="D1638" t="e">
        <f>VLOOKUP(J1638,'Ref2'!C:E,3,0)</f>
        <v>#N/A</v>
      </c>
      <c r="E1638">
        <v>58</v>
      </c>
      <c r="I1638" t="e">
        <f>VLOOKUP(J1638,Ref!L:M,2,0)</f>
        <v>#N/A</v>
      </c>
      <c r="J1638" t="s">
        <v>1436</v>
      </c>
      <c r="K1638" t="s">
        <v>385</v>
      </c>
      <c r="L1638" t="s">
        <v>764</v>
      </c>
      <c r="M1638" t="s">
        <v>31</v>
      </c>
      <c r="N1638" t="s">
        <v>16</v>
      </c>
      <c r="R1638">
        <v>59666</v>
      </c>
      <c r="S1638">
        <v>50000</v>
      </c>
    </row>
    <row r="1639" spans="1:19" x14ac:dyDescent="0.3">
      <c r="A1639">
        <v>2021</v>
      </c>
      <c r="C1639" t="str">
        <f>IF(GETPIVOTDATA("PS % recovery",Sheet4!$B$5,"Parish Name",K1639)&gt;99.949%,"OK","No")</f>
        <v>No</v>
      </c>
      <c r="D1639" t="e">
        <f>VLOOKUP(J1639,'Ref2'!C:E,3,0)</f>
        <v>#N/A</v>
      </c>
      <c r="E1639">
        <v>46</v>
      </c>
      <c r="I1639" t="e">
        <f>VLOOKUP(J1639,Ref!L:M,2,0)</f>
        <v>#N/A</v>
      </c>
      <c r="J1639" t="s">
        <v>1438</v>
      </c>
      <c r="K1639" t="s">
        <v>386</v>
      </c>
      <c r="L1639" t="s">
        <v>766</v>
      </c>
      <c r="M1639" t="s">
        <v>31</v>
      </c>
      <c r="N1639" t="s">
        <v>16</v>
      </c>
      <c r="R1639">
        <v>23643</v>
      </c>
      <c r="S1639">
        <v>21000</v>
      </c>
    </row>
    <row r="1640" spans="1:19" x14ac:dyDescent="0.3">
      <c r="A1640">
        <v>2021</v>
      </c>
      <c r="C1640" t="str">
        <f>IF(GETPIVOTDATA("PS % recovery",Sheet4!$B$5,"Parish Name",K1640)&gt;99.949%,"OK","No")</f>
        <v>No</v>
      </c>
      <c r="D1640" t="str">
        <f>VLOOKUP(J1640,'Ref2'!C:E,3,0)</f>
        <v>LLF</v>
      </c>
      <c r="E1640">
        <v>114</v>
      </c>
      <c r="I1640" t="e">
        <f>VLOOKUP(J1640,Ref!L:M,2,0)</f>
        <v>#N/A</v>
      </c>
      <c r="J1640" t="s">
        <v>1440</v>
      </c>
      <c r="K1640" t="s">
        <v>388</v>
      </c>
      <c r="L1640" t="s">
        <v>780</v>
      </c>
      <c r="M1640" t="s">
        <v>34</v>
      </c>
      <c r="N1640" t="s">
        <v>16</v>
      </c>
      <c r="R1640">
        <v>15325</v>
      </c>
      <c r="S1640">
        <v>15325</v>
      </c>
    </row>
    <row r="1641" spans="1:19" x14ac:dyDescent="0.3">
      <c r="A1641">
        <v>2021</v>
      </c>
      <c r="C1641" t="str">
        <f>IF(GETPIVOTDATA("PS % recovery",Sheet4!$B$5,"Parish Name",K1641)&gt;99.949%,"OK","No")</f>
        <v>OK</v>
      </c>
      <c r="D1641" t="str">
        <f>VLOOKUP(J1641,'Ref2'!C:E,3,0)</f>
        <v>LLF</v>
      </c>
      <c r="E1641">
        <v>153</v>
      </c>
      <c r="I1641" t="str">
        <f>VLOOKUP(J1641,Ref!L:M,2,0)</f>
        <v>Yes</v>
      </c>
      <c r="J1641" t="s">
        <v>1442</v>
      </c>
      <c r="K1641" t="s">
        <v>389</v>
      </c>
      <c r="L1641" t="s">
        <v>780</v>
      </c>
      <c r="M1641" t="s">
        <v>34</v>
      </c>
      <c r="N1641" t="s">
        <v>16</v>
      </c>
      <c r="R1641">
        <v>51348</v>
      </c>
      <c r="S1641">
        <v>51348</v>
      </c>
    </row>
    <row r="1642" spans="1:19" x14ac:dyDescent="0.3">
      <c r="A1642">
        <v>2021</v>
      </c>
      <c r="C1642" t="str">
        <f>IF(GETPIVOTDATA("PS % recovery",Sheet4!$B$5,"Parish Name",K1642)&gt;99.949%,"OK","No")</f>
        <v>No</v>
      </c>
      <c r="D1642" t="e">
        <f>VLOOKUP(J1642,'Ref2'!C:E,3,0)</f>
        <v>#N/A</v>
      </c>
      <c r="E1642">
        <v>102</v>
      </c>
      <c r="I1642" t="e">
        <f>VLOOKUP(J1642,Ref!L:M,2,0)</f>
        <v>#N/A</v>
      </c>
      <c r="J1642" t="s">
        <v>1444</v>
      </c>
      <c r="K1642" t="s">
        <v>390</v>
      </c>
      <c r="L1642" t="s">
        <v>770</v>
      </c>
      <c r="M1642" t="s">
        <v>34</v>
      </c>
      <c r="N1642" t="s">
        <v>16</v>
      </c>
      <c r="R1642">
        <v>1845</v>
      </c>
      <c r="S1642">
        <v>1845</v>
      </c>
    </row>
    <row r="1643" spans="1:19" x14ac:dyDescent="0.3">
      <c r="A1643">
        <v>2021</v>
      </c>
      <c r="C1643" t="str">
        <f>IF(GETPIVOTDATA("PS % recovery",Sheet4!$B$5,"Parish Name",K1643)&gt;99.949%,"OK","No")</f>
        <v>No</v>
      </c>
      <c r="D1643" t="e">
        <f>VLOOKUP(J1643,'Ref2'!C:E,3,0)</f>
        <v>#N/A</v>
      </c>
      <c r="E1643">
        <v>53</v>
      </c>
      <c r="I1643" t="e">
        <f>VLOOKUP(J1643,Ref!L:M,2,0)</f>
        <v>#N/A</v>
      </c>
      <c r="J1643" t="s">
        <v>1446</v>
      </c>
      <c r="K1643" t="s">
        <v>392</v>
      </c>
      <c r="L1643" t="s">
        <v>770</v>
      </c>
      <c r="M1643" t="s">
        <v>34</v>
      </c>
      <c r="N1643" t="s">
        <v>16</v>
      </c>
      <c r="R1643">
        <v>5372</v>
      </c>
      <c r="S1643">
        <v>5372</v>
      </c>
    </row>
    <row r="1644" spans="1:19" x14ac:dyDescent="0.3">
      <c r="A1644">
        <v>2021</v>
      </c>
      <c r="C1644" t="str">
        <f>IF(GETPIVOTDATA("PS % recovery",Sheet4!$B$5,"Parish Name",K1644)&gt;99.949%,"OK","No")</f>
        <v>OK</v>
      </c>
      <c r="D1644" t="e">
        <f>VLOOKUP(J1644,'Ref2'!C:E,3,0)</f>
        <v>#N/A</v>
      </c>
      <c r="E1644">
        <v>153</v>
      </c>
      <c r="I1644" t="e">
        <f>VLOOKUP(J1644,Ref!L:M,2,0)</f>
        <v>#N/A</v>
      </c>
      <c r="J1644" t="s">
        <v>1448</v>
      </c>
      <c r="K1644" t="s">
        <v>393</v>
      </c>
      <c r="L1644" t="s">
        <v>774</v>
      </c>
      <c r="M1644" t="s">
        <v>34</v>
      </c>
      <c r="N1644" t="s">
        <v>16</v>
      </c>
      <c r="R1644">
        <v>22800</v>
      </c>
      <c r="S1644">
        <v>22800</v>
      </c>
    </row>
    <row r="1645" spans="1:19" x14ac:dyDescent="0.3">
      <c r="A1645">
        <v>2021</v>
      </c>
      <c r="C1645" t="str">
        <f>IF(GETPIVOTDATA("PS % recovery",Sheet4!$B$5,"Parish Name",K1645)&gt;99.949%,"OK","No")</f>
        <v>No</v>
      </c>
      <c r="D1645" t="e">
        <f>VLOOKUP(J1645,'Ref2'!C:E,3,0)</f>
        <v>#N/A</v>
      </c>
      <c r="E1645">
        <v>63</v>
      </c>
      <c r="I1645" t="e">
        <f>VLOOKUP(J1645,Ref!L:M,2,0)</f>
        <v>#N/A</v>
      </c>
      <c r="J1645" t="s">
        <v>1450</v>
      </c>
      <c r="K1645" t="s">
        <v>395</v>
      </c>
      <c r="L1645" t="s">
        <v>774</v>
      </c>
      <c r="M1645" t="s">
        <v>34</v>
      </c>
      <c r="N1645" t="s">
        <v>16</v>
      </c>
      <c r="R1645">
        <v>17661</v>
      </c>
      <c r="S1645">
        <v>11661</v>
      </c>
    </row>
    <row r="1646" spans="1:19" x14ac:dyDescent="0.3">
      <c r="A1646">
        <v>2021</v>
      </c>
      <c r="C1646" t="str">
        <f>IF(GETPIVOTDATA("PS % recovery",Sheet4!$B$5,"Parish Name",K1646)&gt;99.949%,"OK","No")</f>
        <v>No</v>
      </c>
      <c r="D1646" t="e">
        <f>VLOOKUP(J1646,'Ref2'!C:E,3,0)</f>
        <v>#N/A</v>
      </c>
      <c r="E1646">
        <v>94</v>
      </c>
      <c r="I1646" t="e">
        <f>VLOOKUP(J1646,Ref!L:M,2,0)</f>
        <v>#N/A</v>
      </c>
      <c r="J1646" t="s">
        <v>1452</v>
      </c>
      <c r="K1646" t="s">
        <v>396</v>
      </c>
      <c r="L1646" t="s">
        <v>786</v>
      </c>
      <c r="M1646" t="s">
        <v>34</v>
      </c>
      <c r="N1646" t="s">
        <v>16</v>
      </c>
      <c r="R1646">
        <v>13764</v>
      </c>
      <c r="S1646">
        <v>13764</v>
      </c>
    </row>
    <row r="1647" spans="1:19" x14ac:dyDescent="0.3">
      <c r="A1647">
        <v>2021</v>
      </c>
      <c r="C1647" t="str">
        <f>IF(GETPIVOTDATA("PS % recovery",Sheet4!$B$5,"Parish Name",K1647)&gt;99.949%,"OK","No")</f>
        <v>No</v>
      </c>
      <c r="D1647" t="e">
        <f>VLOOKUP(J1647,'Ref2'!C:E,3,0)</f>
        <v>#N/A</v>
      </c>
      <c r="E1647">
        <v>18</v>
      </c>
      <c r="I1647" t="e">
        <f>VLOOKUP(J1647,Ref!L:M,2,0)</f>
        <v>#N/A</v>
      </c>
      <c r="J1647" t="s">
        <v>1454</v>
      </c>
      <c r="K1647" t="s">
        <v>398</v>
      </c>
      <c r="L1647" t="s">
        <v>786</v>
      </c>
      <c r="M1647" t="s">
        <v>34</v>
      </c>
      <c r="N1647" t="s">
        <v>16</v>
      </c>
      <c r="R1647">
        <v>13302</v>
      </c>
      <c r="S1647">
        <v>5000</v>
      </c>
    </row>
    <row r="1648" spans="1:19" x14ac:dyDescent="0.3">
      <c r="A1648">
        <v>2021</v>
      </c>
      <c r="C1648" t="str">
        <f>IF(GETPIVOTDATA("PS % recovery",Sheet4!$B$5,"Parish Name",K1648)&gt;99.949%,"OK","No")</f>
        <v>No</v>
      </c>
      <c r="D1648" t="e">
        <f>VLOOKUP(J1648,'Ref2'!C:E,3,0)</f>
        <v>#N/A</v>
      </c>
      <c r="E1648">
        <v>71</v>
      </c>
      <c r="I1648" t="e">
        <f>VLOOKUP(J1648,Ref!L:M,2,0)</f>
        <v>#N/A</v>
      </c>
      <c r="J1648" t="s">
        <v>1456</v>
      </c>
      <c r="K1648" t="s">
        <v>399</v>
      </c>
      <c r="L1648" t="s">
        <v>786</v>
      </c>
      <c r="M1648" t="s">
        <v>34</v>
      </c>
      <c r="N1648" t="s">
        <v>16</v>
      </c>
      <c r="R1648">
        <v>13533</v>
      </c>
      <c r="S1648">
        <v>9533</v>
      </c>
    </row>
    <row r="1649" spans="1:19" x14ac:dyDescent="0.3">
      <c r="A1649">
        <v>2021</v>
      </c>
      <c r="C1649" t="str">
        <f>IF(GETPIVOTDATA("PS % recovery",Sheet4!$B$5,"Parish Name",K1649)&gt;99.949%,"OK","No")</f>
        <v>OK</v>
      </c>
      <c r="D1649" t="e">
        <f>VLOOKUP(J1649,'Ref2'!C:E,3,0)</f>
        <v>#N/A</v>
      </c>
      <c r="E1649">
        <v>153</v>
      </c>
      <c r="I1649" t="e">
        <f>VLOOKUP(J1649,Ref!L:M,2,0)</f>
        <v>#N/A</v>
      </c>
      <c r="J1649" t="s">
        <v>1458</v>
      </c>
      <c r="K1649" t="s">
        <v>397</v>
      </c>
      <c r="L1649" t="s">
        <v>782</v>
      </c>
      <c r="M1649" t="s">
        <v>34</v>
      </c>
      <c r="N1649" t="s">
        <v>16</v>
      </c>
      <c r="R1649">
        <v>18593</v>
      </c>
      <c r="S1649">
        <v>18593</v>
      </c>
    </row>
    <row r="1650" spans="1:19" x14ac:dyDescent="0.3">
      <c r="A1650">
        <v>2021</v>
      </c>
      <c r="C1650" t="str">
        <f>IF(GETPIVOTDATA("PS % recovery",Sheet4!$B$5,"Parish Name",K1650)&gt;99.949%,"OK","No")</f>
        <v>OK</v>
      </c>
      <c r="D1650" t="e">
        <f>VLOOKUP(J1650,'Ref2'!C:E,3,0)</f>
        <v>#N/A</v>
      </c>
      <c r="E1650">
        <v>153</v>
      </c>
      <c r="I1650" t="e">
        <f>VLOOKUP(J1650,Ref!L:M,2,0)</f>
        <v>#N/A</v>
      </c>
      <c r="J1650" t="s">
        <v>1460</v>
      </c>
      <c r="K1650" t="s">
        <v>401</v>
      </c>
      <c r="L1650" t="s">
        <v>782</v>
      </c>
      <c r="M1650" t="s">
        <v>34</v>
      </c>
      <c r="N1650" t="s">
        <v>16</v>
      </c>
      <c r="R1650">
        <v>43985</v>
      </c>
      <c r="S1650">
        <v>43985</v>
      </c>
    </row>
    <row r="1651" spans="1:19" x14ac:dyDescent="0.3">
      <c r="A1651">
        <v>2021</v>
      </c>
      <c r="C1651" t="str">
        <f>IF(GETPIVOTDATA("PS % recovery",Sheet4!$B$5,"Parish Name",K1651)&gt;99.949%,"OK","No")</f>
        <v>OK</v>
      </c>
      <c r="D1651" t="e">
        <f>VLOOKUP(J1651,'Ref2'!C:E,3,0)</f>
        <v>#N/A</v>
      </c>
      <c r="E1651">
        <v>153</v>
      </c>
      <c r="I1651" t="e">
        <f>VLOOKUP(J1651,Ref!L:M,2,0)</f>
        <v>#N/A</v>
      </c>
      <c r="J1651" t="s">
        <v>1462</v>
      </c>
      <c r="K1651" t="s">
        <v>400</v>
      </c>
      <c r="L1651" t="s">
        <v>782</v>
      </c>
      <c r="M1651" t="s">
        <v>34</v>
      </c>
      <c r="N1651" t="s">
        <v>16</v>
      </c>
      <c r="R1651">
        <v>4766</v>
      </c>
      <c r="S1651">
        <v>4766</v>
      </c>
    </row>
    <row r="1652" spans="1:19" x14ac:dyDescent="0.3">
      <c r="A1652">
        <v>2021</v>
      </c>
      <c r="C1652" t="str">
        <f>IF(GETPIVOTDATA("PS % recovery",Sheet4!$B$5,"Parish Name",K1652)&gt;99.949%,"OK","No")</f>
        <v>No</v>
      </c>
      <c r="D1652" t="e">
        <f>VLOOKUP(J1652,'Ref2'!C:E,3,0)</f>
        <v>#N/A</v>
      </c>
      <c r="E1652">
        <v>80</v>
      </c>
      <c r="I1652" t="e">
        <f>VLOOKUP(J1652,Ref!L:M,2,0)</f>
        <v>#N/A</v>
      </c>
      <c r="J1652" t="s">
        <v>1464</v>
      </c>
      <c r="K1652" t="s">
        <v>402</v>
      </c>
      <c r="L1652" t="s">
        <v>778</v>
      </c>
      <c r="M1652" t="s">
        <v>34</v>
      </c>
      <c r="N1652" t="s">
        <v>16</v>
      </c>
      <c r="R1652">
        <v>21525</v>
      </c>
      <c r="S1652">
        <v>19000</v>
      </c>
    </row>
    <row r="1653" spans="1:19" x14ac:dyDescent="0.3">
      <c r="A1653">
        <v>2021</v>
      </c>
      <c r="C1653" t="str">
        <f>IF(GETPIVOTDATA("PS % recovery",Sheet4!$B$5,"Parish Name",K1653)&gt;99.949%,"OK","No")</f>
        <v>No</v>
      </c>
      <c r="D1653" t="e">
        <f>VLOOKUP(J1653,'Ref2'!C:E,3,0)</f>
        <v>#N/A</v>
      </c>
      <c r="E1653">
        <v>66</v>
      </c>
      <c r="I1653" t="e">
        <f>VLOOKUP(J1653,Ref!L:M,2,0)</f>
        <v>#N/A</v>
      </c>
      <c r="J1653" t="s">
        <v>1466</v>
      </c>
      <c r="K1653" t="s">
        <v>405</v>
      </c>
      <c r="L1653" t="s">
        <v>778</v>
      </c>
      <c r="M1653" t="s">
        <v>34</v>
      </c>
      <c r="N1653" t="s">
        <v>16</v>
      </c>
      <c r="R1653">
        <v>12995</v>
      </c>
      <c r="S1653">
        <v>12320</v>
      </c>
    </row>
    <row r="1654" spans="1:19" x14ac:dyDescent="0.3">
      <c r="A1654">
        <v>2021</v>
      </c>
      <c r="C1654" t="str">
        <f>IF(GETPIVOTDATA("PS % recovery",Sheet4!$B$5,"Parish Name",K1654)&gt;99.949%,"OK","No")</f>
        <v>OK</v>
      </c>
      <c r="D1654" t="e">
        <f>VLOOKUP(J1654,'Ref2'!C:E,3,0)</f>
        <v>#N/A</v>
      </c>
      <c r="E1654">
        <v>153</v>
      </c>
      <c r="I1654" t="e">
        <f>VLOOKUP(J1654,Ref!L:M,2,0)</f>
        <v>#N/A</v>
      </c>
      <c r="J1654" t="s">
        <v>1468</v>
      </c>
      <c r="K1654" t="s">
        <v>404</v>
      </c>
      <c r="L1654" t="s">
        <v>774</v>
      </c>
      <c r="M1654" t="s">
        <v>34</v>
      </c>
      <c r="N1654" t="s">
        <v>16</v>
      </c>
      <c r="R1654">
        <v>16960</v>
      </c>
      <c r="S1654">
        <v>16960</v>
      </c>
    </row>
    <row r="1655" spans="1:19" x14ac:dyDescent="0.3">
      <c r="A1655">
        <v>2021</v>
      </c>
      <c r="C1655" t="str">
        <f>IF(GETPIVOTDATA("PS % recovery",Sheet4!$B$5,"Parish Name",K1655)&gt;99.949%,"OK","No")</f>
        <v>OK</v>
      </c>
      <c r="D1655" t="e">
        <f>VLOOKUP(J1655,'Ref2'!C:E,3,0)</f>
        <v>#N/A</v>
      </c>
      <c r="E1655">
        <v>153</v>
      </c>
      <c r="I1655" t="e">
        <f>VLOOKUP(J1655,Ref!L:M,2,0)</f>
        <v>#N/A</v>
      </c>
      <c r="J1655" t="s">
        <v>1470</v>
      </c>
      <c r="K1655" t="s">
        <v>406</v>
      </c>
      <c r="L1655" t="s">
        <v>778</v>
      </c>
      <c r="M1655" t="s">
        <v>34</v>
      </c>
      <c r="N1655" t="s">
        <v>16</v>
      </c>
      <c r="R1655">
        <v>20123</v>
      </c>
      <c r="S1655">
        <v>20123</v>
      </c>
    </row>
    <row r="1656" spans="1:19" x14ac:dyDescent="0.3">
      <c r="A1656">
        <v>2021</v>
      </c>
      <c r="C1656" t="str">
        <f>IF(GETPIVOTDATA("PS % recovery",Sheet4!$B$5,"Parish Name",K1656)&gt;99.949%,"OK","No")</f>
        <v>No</v>
      </c>
      <c r="D1656" t="e">
        <f>VLOOKUP(J1656,'Ref2'!C:E,3,0)</f>
        <v>#N/A</v>
      </c>
      <c r="E1656">
        <v>60</v>
      </c>
      <c r="I1656" t="e">
        <f>VLOOKUP(J1656,Ref!L:M,2,0)</f>
        <v>#N/A</v>
      </c>
      <c r="J1656" t="s">
        <v>1472</v>
      </c>
      <c r="K1656" t="s">
        <v>407</v>
      </c>
      <c r="L1656" t="s">
        <v>774</v>
      </c>
      <c r="M1656" t="s">
        <v>34</v>
      </c>
      <c r="N1656" t="s">
        <v>16</v>
      </c>
      <c r="R1656">
        <v>15092</v>
      </c>
      <c r="S1656">
        <v>11526</v>
      </c>
    </row>
    <row r="1657" spans="1:19" x14ac:dyDescent="0.3">
      <c r="A1657">
        <v>2021</v>
      </c>
      <c r="C1657" t="str">
        <f>IF(GETPIVOTDATA("PS % recovery",Sheet4!$B$5,"Parish Name",K1657)&gt;99.949%,"OK","No")</f>
        <v>No</v>
      </c>
      <c r="D1657" t="e">
        <f>VLOOKUP(J1657,'Ref2'!C:E,3,0)</f>
        <v>#N/A</v>
      </c>
      <c r="E1657">
        <v>3</v>
      </c>
      <c r="I1657" t="e">
        <f>VLOOKUP(J1657,Ref!L:M,2,0)</f>
        <v>#N/A</v>
      </c>
      <c r="J1657" t="s">
        <v>1474</v>
      </c>
      <c r="K1657" t="s">
        <v>408</v>
      </c>
      <c r="L1657" t="s">
        <v>774</v>
      </c>
      <c r="M1657" t="s">
        <v>34</v>
      </c>
      <c r="N1657" t="s">
        <v>16</v>
      </c>
      <c r="R1657">
        <v>12718</v>
      </c>
      <c r="S1657">
        <v>400</v>
      </c>
    </row>
    <row r="1658" spans="1:19" x14ac:dyDescent="0.3">
      <c r="A1658">
        <v>2021</v>
      </c>
      <c r="C1658" t="str">
        <f>IF(GETPIVOTDATA("PS % recovery",Sheet4!$B$5,"Parish Name",K1658)&gt;99.949%,"OK","No")</f>
        <v>No</v>
      </c>
      <c r="D1658" t="e">
        <f>VLOOKUP(J1658,'Ref2'!C:E,3,0)</f>
        <v>#N/A</v>
      </c>
      <c r="E1658">
        <v>83</v>
      </c>
      <c r="I1658" t="e">
        <f>VLOOKUP(J1658,Ref!L:M,2,0)</f>
        <v>#N/A</v>
      </c>
      <c r="J1658" t="s">
        <v>1476</v>
      </c>
      <c r="K1658" t="s">
        <v>409</v>
      </c>
      <c r="L1658" t="s">
        <v>774</v>
      </c>
      <c r="M1658" t="s">
        <v>34</v>
      </c>
      <c r="N1658" t="s">
        <v>16</v>
      </c>
      <c r="R1658">
        <v>14858</v>
      </c>
      <c r="S1658">
        <v>14858</v>
      </c>
    </row>
    <row r="1659" spans="1:19" x14ac:dyDescent="0.3">
      <c r="A1659">
        <v>2021</v>
      </c>
      <c r="C1659" t="str">
        <f>IF(GETPIVOTDATA("PS % recovery",Sheet4!$B$5,"Parish Name",K1659)&gt;99.949%,"OK","No")</f>
        <v>No</v>
      </c>
      <c r="D1659" t="e">
        <f>VLOOKUP(J1659,'Ref2'!C:E,3,0)</f>
        <v>#N/A</v>
      </c>
      <c r="E1659">
        <v>47</v>
      </c>
      <c r="I1659" t="e">
        <f>VLOOKUP(J1659,Ref!L:M,2,0)</f>
        <v>#N/A</v>
      </c>
      <c r="J1659" t="s">
        <v>1478</v>
      </c>
      <c r="K1659" t="s">
        <v>411</v>
      </c>
      <c r="L1659" t="s">
        <v>774</v>
      </c>
      <c r="M1659" t="s">
        <v>34</v>
      </c>
      <c r="N1659" t="s">
        <v>16</v>
      </c>
      <c r="R1659">
        <v>26070</v>
      </c>
      <c r="S1659">
        <v>16000</v>
      </c>
    </row>
    <row r="1660" spans="1:19" x14ac:dyDescent="0.3">
      <c r="A1660">
        <v>2021</v>
      </c>
      <c r="C1660" t="str">
        <f>IF(GETPIVOTDATA("PS % recovery",Sheet4!$B$5,"Parish Name",K1660)&gt;99.949%,"OK","No")</f>
        <v>No</v>
      </c>
      <c r="D1660" t="e">
        <f>VLOOKUP(J1660,'Ref2'!C:E,3,0)</f>
        <v>#N/A</v>
      </c>
      <c r="E1660">
        <v>153</v>
      </c>
      <c r="I1660" t="e">
        <f>VLOOKUP(J1660,Ref!L:M,2,0)</f>
        <v>#N/A</v>
      </c>
      <c r="J1660" t="s">
        <v>1480</v>
      </c>
      <c r="K1660" t="s">
        <v>412</v>
      </c>
      <c r="L1660" t="s">
        <v>784</v>
      </c>
      <c r="M1660" t="s">
        <v>34</v>
      </c>
      <c r="N1660" t="s">
        <v>16</v>
      </c>
      <c r="R1660">
        <v>44483</v>
      </c>
      <c r="S1660">
        <v>44483</v>
      </c>
    </row>
    <row r="1661" spans="1:19" x14ac:dyDescent="0.3">
      <c r="A1661">
        <v>2021</v>
      </c>
      <c r="C1661" t="str">
        <f>IF(GETPIVOTDATA("PS % recovery",Sheet4!$B$5,"Parish Name",K1661)&gt;99.949%,"OK","No")</f>
        <v>No</v>
      </c>
      <c r="D1661" t="e">
        <f>VLOOKUP(J1661,'Ref2'!C:E,3,0)</f>
        <v>#N/A</v>
      </c>
      <c r="E1661">
        <v>124</v>
      </c>
      <c r="I1661" t="e">
        <f>VLOOKUP(J1661,Ref!L:M,2,0)</f>
        <v>#N/A</v>
      </c>
      <c r="J1661" t="s">
        <v>1482</v>
      </c>
      <c r="K1661" t="s">
        <v>391</v>
      </c>
      <c r="L1661" t="s">
        <v>772</v>
      </c>
      <c r="M1661" t="s">
        <v>34</v>
      </c>
      <c r="N1661" t="s">
        <v>16</v>
      </c>
      <c r="R1661">
        <v>47605</v>
      </c>
      <c r="S1661">
        <v>47605</v>
      </c>
    </row>
    <row r="1662" spans="1:19" x14ac:dyDescent="0.3">
      <c r="A1662">
        <v>2021</v>
      </c>
      <c r="C1662" t="str">
        <f>IF(GETPIVOTDATA("PS % recovery",Sheet4!$B$5,"Parish Name",K1662)&gt;99.949%,"OK","No")</f>
        <v>No</v>
      </c>
      <c r="D1662" t="e">
        <f>VLOOKUP(J1662,'Ref2'!C:E,3,0)</f>
        <v>#N/A</v>
      </c>
      <c r="E1662">
        <v>128</v>
      </c>
      <c r="I1662" t="e">
        <f>VLOOKUP(J1662,Ref!L:M,2,0)</f>
        <v>#N/A</v>
      </c>
      <c r="J1662" t="s">
        <v>1484</v>
      </c>
      <c r="K1662" t="s">
        <v>403</v>
      </c>
      <c r="L1662" t="s">
        <v>772</v>
      </c>
      <c r="M1662" t="s">
        <v>34</v>
      </c>
      <c r="N1662" t="s">
        <v>16</v>
      </c>
      <c r="R1662">
        <v>29465</v>
      </c>
      <c r="S1662">
        <v>29465</v>
      </c>
    </row>
    <row r="1663" spans="1:19" x14ac:dyDescent="0.3">
      <c r="A1663">
        <v>2021</v>
      </c>
      <c r="C1663" t="str">
        <f>IF(GETPIVOTDATA("PS % recovery",Sheet4!$B$5,"Parish Name",K1663)&gt;99.949%,"OK","No")</f>
        <v>OK</v>
      </c>
      <c r="D1663" t="e">
        <f>VLOOKUP(J1663,'Ref2'!C:E,3,0)</f>
        <v>#N/A</v>
      </c>
      <c r="E1663">
        <v>153</v>
      </c>
      <c r="I1663" t="e">
        <f>VLOOKUP(J1663,Ref!L:M,2,0)</f>
        <v>#N/A</v>
      </c>
      <c r="J1663" t="s">
        <v>1486</v>
      </c>
      <c r="K1663" t="s">
        <v>410</v>
      </c>
      <c r="L1663" t="s">
        <v>772</v>
      </c>
      <c r="M1663" t="s">
        <v>34</v>
      </c>
      <c r="N1663" t="s">
        <v>16</v>
      </c>
      <c r="R1663">
        <v>6616</v>
      </c>
      <c r="S1663">
        <v>6616</v>
      </c>
    </row>
    <row r="1664" spans="1:19" x14ac:dyDescent="0.3">
      <c r="A1664">
        <v>2021</v>
      </c>
      <c r="C1664" t="str">
        <f>IF(GETPIVOTDATA("PS % recovery",Sheet4!$B$5,"Parish Name",K1664)&gt;99.949%,"OK","No")</f>
        <v>OK</v>
      </c>
      <c r="D1664" t="e">
        <f>VLOOKUP(J1664,'Ref2'!C:E,3,0)</f>
        <v>#N/A</v>
      </c>
      <c r="E1664">
        <v>153</v>
      </c>
      <c r="I1664" t="e">
        <f>VLOOKUP(J1664,Ref!L:M,2,0)</f>
        <v>#N/A</v>
      </c>
      <c r="J1664" t="s">
        <v>1488</v>
      </c>
      <c r="K1664" t="s">
        <v>394</v>
      </c>
      <c r="L1664" t="s">
        <v>776</v>
      </c>
      <c r="M1664" t="s">
        <v>34</v>
      </c>
      <c r="N1664" t="s">
        <v>16</v>
      </c>
      <c r="R1664">
        <v>55715</v>
      </c>
      <c r="S1664">
        <v>55715</v>
      </c>
    </row>
    <row r="1665" spans="1:19" x14ac:dyDescent="0.3">
      <c r="A1665">
        <v>2022</v>
      </c>
      <c r="B1665">
        <f>A1665</f>
        <v>2022</v>
      </c>
      <c r="C1665" t="str">
        <f>IF(GETPIVOTDATA("PS % recovery",Sheet4!$B$5,"Parish Name",K1665)&gt;99.949%,"OK","No")</f>
        <v>OK</v>
      </c>
      <c r="D1665" t="e">
        <f>VLOOKUP(J1665,'Ref2'!C:E,3,0)</f>
        <v>#N/A</v>
      </c>
      <c r="E1665">
        <v>153</v>
      </c>
      <c r="I1665" t="e">
        <f>VLOOKUP(J1665,Ref!L:M,2,0)</f>
        <v>#N/A</v>
      </c>
      <c r="J1665" t="s">
        <v>859</v>
      </c>
      <c r="K1665" t="s">
        <v>60</v>
      </c>
      <c r="L1665" t="s">
        <v>419</v>
      </c>
      <c r="M1665" t="s">
        <v>17</v>
      </c>
      <c r="N1665" t="s">
        <v>14</v>
      </c>
      <c r="R1665">
        <v>11174</v>
      </c>
      <c r="S1665">
        <v>11174</v>
      </c>
    </row>
    <row r="1666" spans="1:19" x14ac:dyDescent="0.3">
      <c r="A1666">
        <v>2022</v>
      </c>
      <c r="B1666">
        <f t="shared" ref="B1666:B1677" si="0">A1666</f>
        <v>2022</v>
      </c>
      <c r="C1666" t="str">
        <f>IF(GETPIVOTDATA("PS % recovery",Sheet4!$B$5,"Parish Name",K1666)&gt;99.949%,"OK","No")</f>
        <v>OK</v>
      </c>
      <c r="D1666" t="e">
        <f>VLOOKUP(J1666,'Ref2'!C:E,3,0)</f>
        <v>#N/A</v>
      </c>
      <c r="E1666">
        <v>153</v>
      </c>
      <c r="I1666" t="e">
        <f>VLOOKUP(J1666,Ref!L:M,2,0)</f>
        <v>#N/A</v>
      </c>
      <c r="J1666" t="s">
        <v>861</v>
      </c>
      <c r="K1666" t="s">
        <v>67</v>
      </c>
      <c r="L1666" t="s">
        <v>419</v>
      </c>
      <c r="M1666" t="s">
        <v>17</v>
      </c>
      <c r="N1666" t="s">
        <v>14</v>
      </c>
      <c r="R1666">
        <v>86406</v>
      </c>
      <c r="S1666">
        <v>86406</v>
      </c>
    </row>
    <row r="1667" spans="1:19" x14ac:dyDescent="0.3">
      <c r="A1667">
        <v>2022</v>
      </c>
      <c r="B1667">
        <f t="shared" si="0"/>
        <v>2022</v>
      </c>
      <c r="C1667" t="str">
        <f>IF(GETPIVOTDATA("PS % recovery",Sheet4!$B$5,"Parish Name",K1667)&gt;99.949%,"OK","No")</f>
        <v>OK</v>
      </c>
      <c r="D1667" t="e">
        <f>VLOOKUP(J1667,'Ref2'!C:E,3,0)</f>
        <v>#N/A</v>
      </c>
      <c r="E1667">
        <v>153</v>
      </c>
      <c r="I1667" t="e">
        <f>VLOOKUP(J1667,Ref!L:M,2,0)</f>
        <v>#N/A</v>
      </c>
      <c r="J1667" t="s">
        <v>791</v>
      </c>
      <c r="K1667" t="s">
        <v>61</v>
      </c>
      <c r="L1667" t="s">
        <v>415</v>
      </c>
      <c r="M1667" t="s">
        <v>17</v>
      </c>
      <c r="N1667" t="s">
        <v>14</v>
      </c>
      <c r="R1667">
        <v>131280</v>
      </c>
      <c r="S1667">
        <v>131280</v>
      </c>
    </row>
    <row r="1668" spans="1:19" x14ac:dyDescent="0.3">
      <c r="A1668">
        <v>2022</v>
      </c>
      <c r="B1668">
        <f t="shared" si="0"/>
        <v>2022</v>
      </c>
      <c r="C1668" t="str">
        <f>IF(GETPIVOTDATA("PS % recovery",Sheet4!$B$5,"Parish Name",K1668)&gt;99.949%,"OK","No")</f>
        <v>OK</v>
      </c>
      <c r="D1668" t="e">
        <f>VLOOKUP(J1668,'Ref2'!C:E,3,0)</f>
        <v>#N/A</v>
      </c>
      <c r="E1668">
        <v>328</v>
      </c>
      <c r="I1668" t="e">
        <f>VLOOKUP(J1668,Ref!L:M,2,0)</f>
        <v>#N/A</v>
      </c>
      <c r="J1668" t="s">
        <v>864</v>
      </c>
      <c r="K1668" t="s">
        <v>62</v>
      </c>
      <c r="L1668" t="s">
        <v>415</v>
      </c>
      <c r="M1668" t="s">
        <v>17</v>
      </c>
      <c r="N1668" t="s">
        <v>14</v>
      </c>
      <c r="R1668">
        <v>22683</v>
      </c>
      <c r="S1668">
        <v>22683</v>
      </c>
    </row>
    <row r="1669" spans="1:19" x14ac:dyDescent="0.3">
      <c r="A1669">
        <v>2022</v>
      </c>
      <c r="B1669">
        <f t="shared" si="0"/>
        <v>2022</v>
      </c>
      <c r="C1669" t="str">
        <f>IF(GETPIVOTDATA("PS % recovery",Sheet4!$B$5,"Parish Name",K1669)&gt;99.949%,"OK","No")</f>
        <v>OK</v>
      </c>
      <c r="D1669" t="e">
        <f>VLOOKUP(J1669,'Ref2'!C:E,3,0)</f>
        <v>#N/A</v>
      </c>
      <c r="E1669">
        <v>153</v>
      </c>
      <c r="I1669" t="e">
        <f>VLOOKUP(J1669,Ref!L:M,2,0)</f>
        <v>#N/A</v>
      </c>
      <c r="J1669" t="s">
        <v>866</v>
      </c>
      <c r="K1669" t="s">
        <v>63</v>
      </c>
      <c r="L1669" t="s">
        <v>415</v>
      </c>
      <c r="M1669" t="s">
        <v>17</v>
      </c>
      <c r="N1669" t="s">
        <v>14</v>
      </c>
      <c r="R1669">
        <v>39636</v>
      </c>
      <c r="S1669">
        <v>39636</v>
      </c>
    </row>
    <row r="1670" spans="1:19" x14ac:dyDescent="0.3">
      <c r="A1670">
        <v>2022</v>
      </c>
      <c r="B1670">
        <f t="shared" si="0"/>
        <v>2022</v>
      </c>
      <c r="C1670" t="str">
        <f>IF(GETPIVOTDATA("PS % recovery",Sheet4!$B$5,"Parish Name",K1670)&gt;99.949%,"OK","No")</f>
        <v>OK</v>
      </c>
      <c r="D1670" t="e">
        <f>VLOOKUP(J1670,'Ref2'!C:E,3,0)</f>
        <v>#N/A</v>
      </c>
      <c r="E1670">
        <v>153</v>
      </c>
      <c r="I1670" t="e">
        <f>VLOOKUP(J1670,Ref!L:M,2,0)</f>
        <v>#N/A</v>
      </c>
      <c r="J1670" t="s">
        <v>868</v>
      </c>
      <c r="K1670" t="s">
        <v>64</v>
      </c>
      <c r="L1670" t="s">
        <v>415</v>
      </c>
      <c r="M1670" t="s">
        <v>17</v>
      </c>
      <c r="N1670" t="s">
        <v>14</v>
      </c>
      <c r="R1670">
        <v>7216</v>
      </c>
      <c r="S1670">
        <v>7216</v>
      </c>
    </row>
    <row r="1671" spans="1:19" x14ac:dyDescent="0.3">
      <c r="A1671">
        <v>2022</v>
      </c>
      <c r="B1671">
        <f t="shared" si="0"/>
        <v>2022</v>
      </c>
      <c r="C1671" t="str">
        <f>IF(GETPIVOTDATA("PS % recovery",Sheet4!$B$5,"Parish Name",K1671)&gt;99.949%,"OK","No")</f>
        <v>OK</v>
      </c>
      <c r="D1671" t="e">
        <f>VLOOKUP(J1671,'Ref2'!C:E,3,0)</f>
        <v>#N/A</v>
      </c>
      <c r="E1671">
        <v>153</v>
      </c>
      <c r="I1671" t="e">
        <f>VLOOKUP(J1671,Ref!L:M,2,0)</f>
        <v>#N/A</v>
      </c>
      <c r="J1671" t="s">
        <v>793</v>
      </c>
      <c r="K1671" t="s">
        <v>66</v>
      </c>
      <c r="L1671" t="s">
        <v>415</v>
      </c>
      <c r="M1671" t="s">
        <v>17</v>
      </c>
      <c r="N1671" t="s">
        <v>14</v>
      </c>
      <c r="R1671">
        <v>48121</v>
      </c>
      <c r="S1671">
        <v>48121</v>
      </c>
    </row>
    <row r="1672" spans="1:19" x14ac:dyDescent="0.3">
      <c r="A1672">
        <v>2022</v>
      </c>
      <c r="B1672">
        <f t="shared" si="0"/>
        <v>2022</v>
      </c>
      <c r="C1672" t="str">
        <f>IF(GETPIVOTDATA("PS % recovery",Sheet4!$B$5,"Parish Name",K1672)&gt;99.949%,"OK","No")</f>
        <v>OK</v>
      </c>
      <c r="D1672" t="e">
        <f>VLOOKUP(J1672,'Ref2'!C:E,3,0)</f>
        <v>#N/A</v>
      </c>
      <c r="E1672">
        <v>153</v>
      </c>
      <c r="I1672" t="e">
        <f>VLOOKUP(J1672,Ref!L:M,2,0)</f>
        <v>#N/A</v>
      </c>
      <c r="J1672" t="s">
        <v>871</v>
      </c>
      <c r="K1672" t="s">
        <v>65</v>
      </c>
      <c r="L1672" t="s">
        <v>417</v>
      </c>
      <c r="M1672" t="s">
        <v>17</v>
      </c>
      <c r="N1672" t="s">
        <v>14</v>
      </c>
      <c r="R1672">
        <v>55627</v>
      </c>
      <c r="S1672">
        <v>55627</v>
      </c>
    </row>
    <row r="1673" spans="1:19" x14ac:dyDescent="0.3">
      <c r="A1673">
        <v>2022</v>
      </c>
      <c r="B1673">
        <f t="shared" si="0"/>
        <v>2022</v>
      </c>
      <c r="C1673" t="str">
        <f>IF(GETPIVOTDATA("PS % recovery",Sheet4!$B$5,"Parish Name",K1673)&gt;99.949%,"OK","No")</f>
        <v>No</v>
      </c>
      <c r="D1673" t="e">
        <f>VLOOKUP(J1673,'Ref2'!C:E,3,0)</f>
        <v>#N/A</v>
      </c>
      <c r="E1673">
        <v>153</v>
      </c>
      <c r="I1673" t="e">
        <f>VLOOKUP(J1673,Ref!L:M,2,0)</f>
        <v>#N/A</v>
      </c>
      <c r="J1673" t="s">
        <v>873</v>
      </c>
      <c r="K1673" t="s">
        <v>68</v>
      </c>
      <c r="L1673" t="s">
        <v>421</v>
      </c>
      <c r="M1673" t="s">
        <v>17</v>
      </c>
      <c r="N1673" t="s">
        <v>14</v>
      </c>
      <c r="R1673">
        <v>169000</v>
      </c>
      <c r="S1673">
        <v>169000</v>
      </c>
    </row>
    <row r="1674" spans="1:19" x14ac:dyDescent="0.3">
      <c r="A1674">
        <v>2022</v>
      </c>
      <c r="B1674">
        <f t="shared" si="0"/>
        <v>2022</v>
      </c>
      <c r="C1674" t="str">
        <f>IF(GETPIVOTDATA("PS % recovery",Sheet4!$B$5,"Parish Name",K1674)&gt;99.949%,"OK","No")</f>
        <v>No</v>
      </c>
      <c r="D1674" t="e">
        <f>VLOOKUP(J1674,'Ref2'!C:E,3,0)</f>
        <v>#N/A</v>
      </c>
      <c r="E1674">
        <v>106</v>
      </c>
      <c r="I1674" t="e">
        <f>VLOOKUP(J1674,Ref!L:M,2,0)</f>
        <v>#N/A</v>
      </c>
      <c r="J1674" t="s">
        <v>875</v>
      </c>
      <c r="K1674" t="s">
        <v>69</v>
      </c>
      <c r="L1674" t="s">
        <v>417</v>
      </c>
      <c r="M1674" t="s">
        <v>17</v>
      </c>
      <c r="N1674" t="s">
        <v>14</v>
      </c>
      <c r="R1674">
        <v>34276</v>
      </c>
      <c r="S1674">
        <v>30800</v>
      </c>
    </row>
    <row r="1675" spans="1:19" x14ac:dyDescent="0.3">
      <c r="A1675">
        <v>2022</v>
      </c>
      <c r="B1675">
        <f t="shared" si="0"/>
        <v>2022</v>
      </c>
      <c r="C1675" t="str">
        <f>IF(GETPIVOTDATA("PS % recovery",Sheet4!$B$5,"Parish Name",K1675)&gt;99.949%,"OK","No")</f>
        <v>OK</v>
      </c>
      <c r="D1675" t="e">
        <f>VLOOKUP(J1675,'Ref2'!C:E,3,0)</f>
        <v>#N/A</v>
      </c>
      <c r="E1675">
        <v>153</v>
      </c>
      <c r="I1675" t="e">
        <f>VLOOKUP(J1675,Ref!L:M,2,0)</f>
        <v>#N/A</v>
      </c>
      <c r="J1675" t="s">
        <v>877</v>
      </c>
      <c r="K1675" t="s">
        <v>71</v>
      </c>
      <c r="L1675" t="s">
        <v>433</v>
      </c>
      <c r="M1675" t="s">
        <v>20</v>
      </c>
      <c r="N1675" t="s">
        <v>14</v>
      </c>
      <c r="R1675">
        <v>5580</v>
      </c>
      <c r="S1675">
        <v>5580</v>
      </c>
    </row>
    <row r="1676" spans="1:19" x14ac:dyDescent="0.3">
      <c r="A1676">
        <v>2022</v>
      </c>
      <c r="B1676">
        <f t="shared" si="0"/>
        <v>2022</v>
      </c>
      <c r="C1676" t="str">
        <f>IF(GETPIVOTDATA("PS % recovery",Sheet4!$B$5,"Parish Name",K1676)&gt;99.949%,"OK","No")</f>
        <v>No</v>
      </c>
      <c r="D1676" t="e">
        <f>VLOOKUP(J1676,'Ref2'!C:E,3,0)</f>
        <v>#N/A</v>
      </c>
      <c r="E1676">
        <v>16</v>
      </c>
      <c r="I1676" t="e">
        <f>VLOOKUP(J1676,Ref!L:M,2,0)</f>
        <v>#N/A</v>
      </c>
      <c r="J1676" t="s">
        <v>879</v>
      </c>
      <c r="K1676" t="s">
        <v>79</v>
      </c>
      <c r="L1676" t="s">
        <v>433</v>
      </c>
      <c r="M1676" t="s">
        <v>20</v>
      </c>
      <c r="N1676" t="s">
        <v>14</v>
      </c>
      <c r="R1676">
        <v>8143</v>
      </c>
      <c r="S1676">
        <v>2600</v>
      </c>
    </row>
    <row r="1677" spans="1:19" x14ac:dyDescent="0.3">
      <c r="A1677">
        <v>2022</v>
      </c>
      <c r="B1677">
        <f t="shared" si="0"/>
        <v>2022</v>
      </c>
      <c r="C1677" t="str">
        <f>IF(GETPIVOTDATA("PS % recovery",Sheet4!$B$5,"Parish Name",K1677)&gt;99.949%,"OK","No")</f>
        <v>No</v>
      </c>
      <c r="D1677" t="e">
        <f>VLOOKUP(J1677,'Ref2'!C:E,3,0)</f>
        <v>#N/A</v>
      </c>
      <c r="E1677">
        <v>104</v>
      </c>
      <c r="I1677" t="e">
        <f>VLOOKUP(J1677,Ref!L:M,2,0)</f>
        <v>#N/A</v>
      </c>
      <c r="J1677" t="s">
        <v>881</v>
      </c>
      <c r="K1677" t="s">
        <v>72</v>
      </c>
      <c r="L1677" t="s">
        <v>423</v>
      </c>
      <c r="M1677" t="s">
        <v>20</v>
      </c>
      <c r="N1677" t="s">
        <v>14</v>
      </c>
      <c r="R1677">
        <v>288903</v>
      </c>
      <c r="S1677">
        <v>288903</v>
      </c>
    </row>
    <row r="1678" spans="1:19" x14ac:dyDescent="0.3">
      <c r="A1678">
        <v>2017</v>
      </c>
      <c r="D1678" t="e">
        <f>VLOOKUP(J1678,'Ref2'!C:E,3,0)</f>
        <v>#N/A</v>
      </c>
      <c r="I1678" t="e">
        <f>VLOOKUP(J1678,Ref!L:M,2,0)</f>
        <v>#N/A</v>
      </c>
      <c r="J1678" t="s">
        <v>883</v>
      </c>
      <c r="K1678" t="s">
        <v>88</v>
      </c>
      <c r="L1678" t="s">
        <v>423</v>
      </c>
      <c r="M1678" t="s">
        <v>20</v>
      </c>
      <c r="N1678" t="s">
        <v>14</v>
      </c>
      <c r="R1678">
        <v>0</v>
      </c>
      <c r="S1678">
        <v>0</v>
      </c>
    </row>
    <row r="1679" spans="1:19" x14ac:dyDescent="0.3">
      <c r="A1679">
        <v>2017</v>
      </c>
      <c r="D1679" t="e">
        <f>VLOOKUP(J1679,'Ref2'!C:E,3,0)</f>
        <v>#N/A</v>
      </c>
      <c r="I1679" t="e">
        <f>VLOOKUP(J1679,Ref!L:M,2,0)</f>
        <v>#N/A</v>
      </c>
      <c r="J1679" t="s">
        <v>885</v>
      </c>
      <c r="K1679" t="s">
        <v>74</v>
      </c>
      <c r="L1679" t="s">
        <v>423</v>
      </c>
      <c r="M1679" t="s">
        <v>20</v>
      </c>
      <c r="N1679" t="s">
        <v>14</v>
      </c>
      <c r="R1679">
        <v>0</v>
      </c>
      <c r="S1679">
        <v>0</v>
      </c>
    </row>
    <row r="1680" spans="1:19" x14ac:dyDescent="0.3">
      <c r="A1680">
        <v>2017</v>
      </c>
      <c r="D1680" t="e">
        <f>VLOOKUP(J1680,'Ref2'!C:E,3,0)</f>
        <v>#N/A</v>
      </c>
      <c r="I1680" t="e">
        <f>VLOOKUP(J1680,Ref!L:M,2,0)</f>
        <v>#N/A</v>
      </c>
      <c r="J1680" t="s">
        <v>887</v>
      </c>
      <c r="K1680" t="s">
        <v>85</v>
      </c>
      <c r="L1680" t="s">
        <v>423</v>
      </c>
      <c r="M1680" t="s">
        <v>20</v>
      </c>
      <c r="N1680" t="s">
        <v>14</v>
      </c>
      <c r="R1680">
        <v>0</v>
      </c>
      <c r="S1680">
        <v>0</v>
      </c>
    </row>
    <row r="1681" spans="1:19" x14ac:dyDescent="0.3">
      <c r="A1681">
        <v>2017</v>
      </c>
      <c r="D1681" t="e">
        <f>VLOOKUP(J1681,'Ref2'!C:E,3,0)</f>
        <v>#N/A</v>
      </c>
      <c r="I1681" t="e">
        <f>VLOOKUP(J1681,Ref!L:M,2,0)</f>
        <v>#N/A</v>
      </c>
      <c r="J1681" t="s">
        <v>889</v>
      </c>
      <c r="K1681" t="s">
        <v>87</v>
      </c>
      <c r="L1681" t="s">
        <v>423</v>
      </c>
      <c r="M1681" t="s">
        <v>20</v>
      </c>
      <c r="N1681" t="s">
        <v>14</v>
      </c>
      <c r="R1681">
        <v>0</v>
      </c>
      <c r="S1681">
        <v>0</v>
      </c>
    </row>
    <row r="1682" spans="1:19" x14ac:dyDescent="0.3">
      <c r="A1682">
        <v>2018</v>
      </c>
      <c r="D1682" t="e">
        <f>VLOOKUP(J1682,'Ref2'!C:E,3,0)</f>
        <v>#N/A</v>
      </c>
      <c r="I1682" t="e">
        <f>VLOOKUP(J1682,Ref!L:M,2,0)</f>
        <v>#N/A</v>
      </c>
      <c r="J1682" t="s">
        <v>883</v>
      </c>
      <c r="K1682" t="s">
        <v>88</v>
      </c>
      <c r="L1682" t="s">
        <v>423</v>
      </c>
      <c r="M1682" t="s">
        <v>20</v>
      </c>
      <c r="N1682" t="s">
        <v>14</v>
      </c>
      <c r="R1682">
        <v>0</v>
      </c>
      <c r="S1682">
        <v>0</v>
      </c>
    </row>
    <row r="1683" spans="1:19" x14ac:dyDescent="0.3">
      <c r="A1683">
        <v>2018</v>
      </c>
      <c r="D1683" t="e">
        <f>VLOOKUP(J1683,'Ref2'!C:E,3,0)</f>
        <v>#N/A</v>
      </c>
      <c r="I1683" t="e">
        <f>VLOOKUP(J1683,Ref!L:M,2,0)</f>
        <v>#N/A</v>
      </c>
      <c r="J1683" t="s">
        <v>885</v>
      </c>
      <c r="K1683" t="s">
        <v>74</v>
      </c>
      <c r="L1683" t="s">
        <v>423</v>
      </c>
      <c r="M1683" t="s">
        <v>20</v>
      </c>
      <c r="N1683" t="s">
        <v>14</v>
      </c>
      <c r="R1683">
        <v>0</v>
      </c>
      <c r="S1683">
        <v>0</v>
      </c>
    </row>
    <row r="1684" spans="1:19" x14ac:dyDescent="0.3">
      <c r="A1684">
        <v>2018</v>
      </c>
      <c r="D1684" t="e">
        <f>VLOOKUP(J1684,'Ref2'!C:E,3,0)</f>
        <v>#N/A</v>
      </c>
      <c r="I1684" t="e">
        <f>VLOOKUP(J1684,Ref!L:M,2,0)</f>
        <v>#N/A</v>
      </c>
      <c r="J1684" t="s">
        <v>887</v>
      </c>
      <c r="K1684" t="s">
        <v>85</v>
      </c>
      <c r="L1684" t="s">
        <v>423</v>
      </c>
      <c r="M1684" t="s">
        <v>20</v>
      </c>
      <c r="N1684" t="s">
        <v>14</v>
      </c>
      <c r="R1684">
        <v>0</v>
      </c>
      <c r="S1684">
        <v>0</v>
      </c>
    </row>
    <row r="1685" spans="1:19" x14ac:dyDescent="0.3">
      <c r="A1685">
        <v>2018</v>
      </c>
      <c r="D1685" t="e">
        <f>VLOOKUP(J1685,'Ref2'!C:E,3,0)</f>
        <v>#N/A</v>
      </c>
      <c r="I1685" t="e">
        <f>VLOOKUP(J1685,Ref!L:M,2,0)</f>
        <v>#N/A</v>
      </c>
      <c r="J1685" t="s">
        <v>889</v>
      </c>
      <c r="K1685" t="s">
        <v>87</v>
      </c>
      <c r="L1685" t="s">
        <v>423</v>
      </c>
      <c r="M1685" t="s">
        <v>20</v>
      </c>
      <c r="N1685" t="s">
        <v>14</v>
      </c>
      <c r="R1685">
        <v>0</v>
      </c>
      <c r="S1685">
        <v>0</v>
      </c>
    </row>
    <row r="1686" spans="1:19" x14ac:dyDescent="0.3">
      <c r="A1686">
        <v>2019</v>
      </c>
      <c r="D1686" t="e">
        <f>VLOOKUP(J1686,'Ref2'!C:E,3,0)</f>
        <v>#N/A</v>
      </c>
      <c r="I1686" t="e">
        <f>VLOOKUP(J1686,Ref!L:M,2,0)</f>
        <v>#N/A</v>
      </c>
      <c r="J1686" t="s">
        <v>883</v>
      </c>
      <c r="K1686" t="s">
        <v>88</v>
      </c>
      <c r="L1686" t="s">
        <v>423</v>
      </c>
      <c r="M1686" t="s">
        <v>20</v>
      </c>
      <c r="N1686" t="s">
        <v>14</v>
      </c>
      <c r="R1686">
        <v>0</v>
      </c>
      <c r="S1686">
        <v>0</v>
      </c>
    </row>
    <row r="1687" spans="1:19" x14ac:dyDescent="0.3">
      <c r="A1687">
        <v>2019</v>
      </c>
      <c r="D1687" t="e">
        <f>VLOOKUP(J1687,'Ref2'!C:E,3,0)</f>
        <v>#N/A</v>
      </c>
      <c r="I1687" t="e">
        <f>VLOOKUP(J1687,Ref!L:M,2,0)</f>
        <v>#N/A</v>
      </c>
      <c r="J1687" t="s">
        <v>885</v>
      </c>
      <c r="K1687" t="s">
        <v>74</v>
      </c>
      <c r="L1687" t="s">
        <v>423</v>
      </c>
      <c r="M1687" t="s">
        <v>20</v>
      </c>
      <c r="N1687" t="s">
        <v>14</v>
      </c>
      <c r="R1687">
        <v>0</v>
      </c>
      <c r="S1687">
        <v>0</v>
      </c>
    </row>
    <row r="1688" spans="1:19" x14ac:dyDescent="0.3">
      <c r="A1688">
        <v>2019</v>
      </c>
      <c r="D1688" t="e">
        <f>VLOOKUP(J1688,'Ref2'!C:E,3,0)</f>
        <v>#N/A</v>
      </c>
      <c r="I1688" t="e">
        <f>VLOOKUP(J1688,Ref!L:M,2,0)</f>
        <v>#N/A</v>
      </c>
      <c r="J1688" t="s">
        <v>887</v>
      </c>
      <c r="K1688" t="s">
        <v>85</v>
      </c>
      <c r="L1688" t="s">
        <v>423</v>
      </c>
      <c r="M1688" t="s">
        <v>20</v>
      </c>
      <c r="N1688" t="s">
        <v>14</v>
      </c>
      <c r="R1688">
        <v>0</v>
      </c>
      <c r="S1688">
        <v>0</v>
      </c>
    </row>
    <row r="1689" spans="1:19" x14ac:dyDescent="0.3">
      <c r="A1689">
        <v>2019</v>
      </c>
      <c r="D1689" t="e">
        <f>VLOOKUP(J1689,'Ref2'!C:E,3,0)</f>
        <v>#N/A</v>
      </c>
      <c r="I1689" t="e">
        <f>VLOOKUP(J1689,Ref!L:M,2,0)</f>
        <v>#N/A</v>
      </c>
      <c r="J1689" t="s">
        <v>889</v>
      </c>
      <c r="K1689" t="s">
        <v>87</v>
      </c>
      <c r="L1689" t="s">
        <v>423</v>
      </c>
      <c r="M1689" t="s">
        <v>20</v>
      </c>
      <c r="N1689" t="s">
        <v>14</v>
      </c>
      <c r="R1689">
        <v>0</v>
      </c>
      <c r="S1689">
        <v>0</v>
      </c>
    </row>
    <row r="1690" spans="1:19" x14ac:dyDescent="0.3">
      <c r="A1690">
        <v>2020</v>
      </c>
      <c r="D1690" t="e">
        <f>VLOOKUP(J1690,'Ref2'!C:E,3,0)</f>
        <v>#N/A</v>
      </c>
      <c r="I1690" t="e">
        <f>VLOOKUP(J1690,Ref!L:M,2,0)</f>
        <v>#N/A</v>
      </c>
      <c r="J1690" t="s">
        <v>883</v>
      </c>
      <c r="K1690" t="s">
        <v>88</v>
      </c>
      <c r="L1690" t="s">
        <v>423</v>
      </c>
      <c r="M1690" t="s">
        <v>20</v>
      </c>
      <c r="N1690" t="s">
        <v>14</v>
      </c>
      <c r="R1690">
        <v>0</v>
      </c>
      <c r="S1690">
        <v>0</v>
      </c>
    </row>
    <row r="1691" spans="1:19" x14ac:dyDescent="0.3">
      <c r="A1691">
        <v>2020</v>
      </c>
      <c r="D1691" t="e">
        <f>VLOOKUP(J1691,'Ref2'!C:E,3,0)</f>
        <v>#N/A</v>
      </c>
      <c r="I1691" t="e">
        <f>VLOOKUP(J1691,Ref!L:M,2,0)</f>
        <v>#N/A</v>
      </c>
      <c r="J1691" t="s">
        <v>885</v>
      </c>
      <c r="K1691" t="s">
        <v>74</v>
      </c>
      <c r="L1691" t="s">
        <v>423</v>
      </c>
      <c r="M1691" t="s">
        <v>20</v>
      </c>
      <c r="N1691" t="s">
        <v>14</v>
      </c>
      <c r="R1691">
        <v>0</v>
      </c>
      <c r="S1691">
        <v>0</v>
      </c>
    </row>
    <row r="1692" spans="1:19" x14ac:dyDescent="0.3">
      <c r="A1692">
        <v>2020</v>
      </c>
      <c r="D1692" t="e">
        <f>VLOOKUP(J1692,'Ref2'!C:E,3,0)</f>
        <v>#N/A</v>
      </c>
      <c r="I1692" t="e">
        <f>VLOOKUP(J1692,Ref!L:M,2,0)</f>
        <v>#N/A</v>
      </c>
      <c r="J1692" t="s">
        <v>887</v>
      </c>
      <c r="K1692" t="s">
        <v>85</v>
      </c>
      <c r="L1692" t="s">
        <v>423</v>
      </c>
      <c r="M1692" t="s">
        <v>20</v>
      </c>
      <c r="N1692" t="s">
        <v>14</v>
      </c>
      <c r="R1692">
        <v>0</v>
      </c>
      <c r="S1692">
        <v>0</v>
      </c>
    </row>
    <row r="1693" spans="1:19" x14ac:dyDescent="0.3">
      <c r="A1693">
        <v>2020</v>
      </c>
      <c r="D1693" t="e">
        <f>VLOOKUP(J1693,'Ref2'!C:E,3,0)</f>
        <v>#N/A</v>
      </c>
      <c r="I1693" t="e">
        <f>VLOOKUP(J1693,Ref!L:M,2,0)</f>
        <v>#N/A</v>
      </c>
      <c r="J1693" t="s">
        <v>889</v>
      </c>
      <c r="K1693" t="s">
        <v>87</v>
      </c>
      <c r="L1693" t="s">
        <v>423</v>
      </c>
      <c r="M1693" t="s">
        <v>20</v>
      </c>
      <c r="N1693" t="s">
        <v>14</v>
      </c>
      <c r="R1693">
        <v>0</v>
      </c>
      <c r="S1693">
        <v>0</v>
      </c>
    </row>
    <row r="1694" spans="1:19" x14ac:dyDescent="0.3">
      <c r="A1694">
        <v>2021</v>
      </c>
      <c r="D1694" t="e">
        <f>VLOOKUP(J1694,'Ref2'!C:E,3,0)</f>
        <v>#N/A</v>
      </c>
      <c r="I1694" t="e">
        <f>VLOOKUP(J1694,Ref!L:M,2,0)</f>
        <v>#N/A</v>
      </c>
      <c r="J1694" t="s">
        <v>883</v>
      </c>
      <c r="K1694" t="s">
        <v>88</v>
      </c>
      <c r="L1694" t="s">
        <v>423</v>
      </c>
      <c r="M1694" t="s">
        <v>20</v>
      </c>
      <c r="N1694" t="s">
        <v>14</v>
      </c>
      <c r="R1694">
        <v>0</v>
      </c>
      <c r="S1694">
        <v>0</v>
      </c>
    </row>
    <row r="1695" spans="1:19" x14ac:dyDescent="0.3">
      <c r="A1695">
        <v>2021</v>
      </c>
      <c r="D1695" t="e">
        <f>VLOOKUP(J1695,'Ref2'!C:E,3,0)</f>
        <v>#N/A</v>
      </c>
      <c r="I1695" t="e">
        <f>VLOOKUP(J1695,Ref!L:M,2,0)</f>
        <v>#N/A</v>
      </c>
      <c r="J1695" t="s">
        <v>885</v>
      </c>
      <c r="K1695" t="s">
        <v>74</v>
      </c>
      <c r="L1695" t="s">
        <v>423</v>
      </c>
      <c r="M1695" t="s">
        <v>20</v>
      </c>
      <c r="N1695" t="s">
        <v>14</v>
      </c>
      <c r="R1695">
        <v>0</v>
      </c>
      <c r="S1695">
        <v>0</v>
      </c>
    </row>
    <row r="1696" spans="1:19" x14ac:dyDescent="0.3">
      <c r="A1696">
        <v>2021</v>
      </c>
      <c r="D1696" t="e">
        <f>VLOOKUP(J1696,'Ref2'!C:E,3,0)</f>
        <v>#N/A</v>
      </c>
      <c r="I1696" t="e">
        <f>VLOOKUP(J1696,Ref!L:M,2,0)</f>
        <v>#N/A</v>
      </c>
      <c r="J1696" t="s">
        <v>887</v>
      </c>
      <c r="K1696" t="s">
        <v>85</v>
      </c>
      <c r="L1696" t="s">
        <v>423</v>
      </c>
      <c r="M1696" t="s">
        <v>20</v>
      </c>
      <c r="N1696" t="s">
        <v>14</v>
      </c>
      <c r="R1696">
        <v>0</v>
      </c>
      <c r="S1696">
        <v>0</v>
      </c>
    </row>
    <row r="1697" spans="1:19" x14ac:dyDescent="0.3">
      <c r="A1697">
        <v>2021</v>
      </c>
      <c r="D1697" t="e">
        <f>VLOOKUP(J1697,'Ref2'!C:E,3,0)</f>
        <v>#N/A</v>
      </c>
      <c r="I1697" t="e">
        <f>VLOOKUP(J1697,Ref!L:M,2,0)</f>
        <v>#N/A</v>
      </c>
      <c r="J1697" t="s">
        <v>889</v>
      </c>
      <c r="K1697" t="s">
        <v>87</v>
      </c>
      <c r="L1697" t="s">
        <v>423</v>
      </c>
      <c r="M1697" t="s">
        <v>20</v>
      </c>
      <c r="N1697" t="s">
        <v>14</v>
      </c>
      <c r="R1697">
        <v>0</v>
      </c>
      <c r="S1697">
        <v>0</v>
      </c>
    </row>
    <row r="1698" spans="1:19" x14ac:dyDescent="0.3">
      <c r="A1698">
        <v>2022</v>
      </c>
      <c r="B1698">
        <f t="shared" ref="B1698:B1761" si="1">A1698</f>
        <v>2022</v>
      </c>
      <c r="D1698" t="e">
        <f>VLOOKUP(J1698,'Ref2'!C:E,3,0)</f>
        <v>#N/A</v>
      </c>
      <c r="I1698" t="e">
        <f>VLOOKUP(J1698,Ref!L:M,2,0)</f>
        <v>#N/A</v>
      </c>
      <c r="J1698" t="s">
        <v>883</v>
      </c>
      <c r="K1698" t="s">
        <v>88</v>
      </c>
      <c r="L1698" t="s">
        <v>423</v>
      </c>
      <c r="M1698" t="s">
        <v>20</v>
      </c>
      <c r="N1698" t="s">
        <v>14</v>
      </c>
      <c r="R1698">
        <v>0</v>
      </c>
      <c r="S1698">
        <v>0</v>
      </c>
    </row>
    <row r="1699" spans="1:19" x14ac:dyDescent="0.3">
      <c r="A1699">
        <v>2022</v>
      </c>
      <c r="B1699">
        <f t="shared" si="1"/>
        <v>2022</v>
      </c>
      <c r="D1699" t="e">
        <f>VLOOKUP(J1699,'Ref2'!C:E,3,0)</f>
        <v>#N/A</v>
      </c>
      <c r="I1699" t="e">
        <f>VLOOKUP(J1699,Ref!L:M,2,0)</f>
        <v>#N/A</v>
      </c>
      <c r="J1699" t="s">
        <v>885</v>
      </c>
      <c r="K1699" t="s">
        <v>74</v>
      </c>
      <c r="L1699" t="s">
        <v>423</v>
      </c>
      <c r="M1699" t="s">
        <v>20</v>
      </c>
      <c r="N1699" t="s">
        <v>14</v>
      </c>
      <c r="R1699">
        <v>0</v>
      </c>
      <c r="S1699">
        <v>0</v>
      </c>
    </row>
    <row r="1700" spans="1:19" x14ac:dyDescent="0.3">
      <c r="A1700">
        <v>2022</v>
      </c>
      <c r="B1700">
        <f t="shared" si="1"/>
        <v>2022</v>
      </c>
      <c r="D1700" t="e">
        <f>VLOOKUP(J1700,'Ref2'!C:E,3,0)</f>
        <v>#N/A</v>
      </c>
      <c r="I1700" t="e">
        <f>VLOOKUP(J1700,Ref!L:M,2,0)</f>
        <v>#N/A</v>
      </c>
      <c r="J1700" t="s">
        <v>887</v>
      </c>
      <c r="K1700" t="s">
        <v>85</v>
      </c>
      <c r="L1700" t="s">
        <v>423</v>
      </c>
      <c r="M1700" t="s">
        <v>20</v>
      </c>
      <c r="N1700" t="s">
        <v>14</v>
      </c>
      <c r="R1700">
        <v>0</v>
      </c>
      <c r="S1700">
        <v>0</v>
      </c>
    </row>
    <row r="1701" spans="1:19" x14ac:dyDescent="0.3">
      <c r="A1701">
        <v>2022</v>
      </c>
      <c r="B1701">
        <f t="shared" si="1"/>
        <v>2022</v>
      </c>
      <c r="D1701" t="e">
        <f>VLOOKUP(J1701,'Ref2'!C:E,3,0)</f>
        <v>#N/A</v>
      </c>
      <c r="I1701" t="e">
        <f>VLOOKUP(J1701,Ref!L:M,2,0)</f>
        <v>#N/A</v>
      </c>
      <c r="J1701" t="s">
        <v>889</v>
      </c>
      <c r="K1701" t="s">
        <v>87</v>
      </c>
      <c r="L1701" t="s">
        <v>423</v>
      </c>
      <c r="M1701" t="s">
        <v>20</v>
      </c>
      <c r="N1701" t="s">
        <v>14</v>
      </c>
      <c r="R1701">
        <v>0</v>
      </c>
      <c r="S1701">
        <v>0</v>
      </c>
    </row>
    <row r="1702" spans="1:19" x14ac:dyDescent="0.3">
      <c r="A1702">
        <v>2022</v>
      </c>
      <c r="B1702">
        <f t="shared" si="1"/>
        <v>2022</v>
      </c>
      <c r="C1702" t="str">
        <f>IF(GETPIVOTDATA("PS % recovery",Sheet4!$B$5,"Parish Name",K1702)&gt;99.949%,"OK","No")</f>
        <v>No</v>
      </c>
      <c r="D1702" t="e">
        <f>VLOOKUP(J1702,'Ref2'!C:E,3,0)</f>
        <v>#N/A</v>
      </c>
      <c r="E1702">
        <v>56</v>
      </c>
      <c r="I1702" t="str">
        <f>VLOOKUP(J1702,Ref!L:M,2,0)</f>
        <v>Yes</v>
      </c>
      <c r="J1702" t="s">
        <v>891</v>
      </c>
      <c r="K1702" t="s">
        <v>73</v>
      </c>
      <c r="L1702" t="s">
        <v>425</v>
      </c>
      <c r="M1702" t="s">
        <v>20</v>
      </c>
      <c r="N1702" t="s">
        <v>14</v>
      </c>
      <c r="R1702">
        <v>4875</v>
      </c>
      <c r="S1702">
        <v>4875</v>
      </c>
    </row>
    <row r="1703" spans="1:19" x14ac:dyDescent="0.3">
      <c r="A1703">
        <v>2022</v>
      </c>
      <c r="B1703">
        <f t="shared" si="1"/>
        <v>2022</v>
      </c>
      <c r="C1703" t="str">
        <f>IF(GETPIVOTDATA("PS % recovery",Sheet4!$B$5,"Parish Name",K1703)&gt;99.949%,"OK","No")</f>
        <v>OK</v>
      </c>
      <c r="D1703" t="e">
        <f>VLOOKUP(J1703,'Ref2'!C:E,3,0)</f>
        <v>#N/A</v>
      </c>
      <c r="E1703">
        <v>153</v>
      </c>
      <c r="I1703" t="e">
        <f>VLOOKUP(J1703,Ref!L:M,2,0)</f>
        <v>#N/A</v>
      </c>
      <c r="J1703" t="s">
        <v>893</v>
      </c>
      <c r="K1703" t="s">
        <v>75</v>
      </c>
      <c r="L1703" t="s">
        <v>425</v>
      </c>
      <c r="M1703" t="s">
        <v>20</v>
      </c>
      <c r="N1703" t="s">
        <v>14</v>
      </c>
      <c r="R1703">
        <v>42824</v>
      </c>
      <c r="S1703">
        <v>42824</v>
      </c>
    </row>
    <row r="1704" spans="1:19" x14ac:dyDescent="0.3">
      <c r="A1704">
        <v>2022</v>
      </c>
      <c r="B1704">
        <f t="shared" si="1"/>
        <v>2022</v>
      </c>
      <c r="C1704" t="str">
        <f>IF(GETPIVOTDATA("PS % recovery",Sheet4!$B$5,"Parish Name",K1704)&gt;99.949%,"OK","No")</f>
        <v>No</v>
      </c>
      <c r="D1704" t="e">
        <f>VLOOKUP(J1704,'Ref2'!C:E,3,0)</f>
        <v>#N/A</v>
      </c>
      <c r="E1704">
        <v>57</v>
      </c>
      <c r="I1704" t="e">
        <f>VLOOKUP(J1704,Ref!L:M,2,0)</f>
        <v>#N/A</v>
      </c>
      <c r="J1704" t="s">
        <v>818</v>
      </c>
      <c r="K1704" t="s">
        <v>76</v>
      </c>
      <c r="L1704" t="s">
        <v>427</v>
      </c>
      <c r="M1704" t="s">
        <v>20</v>
      </c>
      <c r="N1704" t="s">
        <v>14</v>
      </c>
      <c r="R1704">
        <v>19034</v>
      </c>
      <c r="S1704">
        <v>9900</v>
      </c>
    </row>
    <row r="1705" spans="1:19" x14ac:dyDescent="0.3">
      <c r="A1705">
        <v>2022</v>
      </c>
      <c r="B1705">
        <f t="shared" si="1"/>
        <v>2022</v>
      </c>
      <c r="C1705" t="str">
        <f>IF(GETPIVOTDATA("PS % recovery",Sheet4!$B$5,"Parish Name",K1705)&gt;99.949%,"OK","No")</f>
        <v>No</v>
      </c>
      <c r="D1705" t="e">
        <f>VLOOKUP(J1705,'Ref2'!C:E,3,0)</f>
        <v>#N/A</v>
      </c>
      <c r="E1705">
        <v>51</v>
      </c>
      <c r="I1705" t="e">
        <f>VLOOKUP(J1705,Ref!L:M,2,0)</f>
        <v>#N/A</v>
      </c>
      <c r="J1705" t="s">
        <v>822</v>
      </c>
      <c r="K1705" t="s">
        <v>81</v>
      </c>
      <c r="L1705" t="s">
        <v>427</v>
      </c>
      <c r="M1705" t="s">
        <v>20</v>
      </c>
      <c r="N1705" t="s">
        <v>14</v>
      </c>
      <c r="R1705">
        <v>19456</v>
      </c>
      <c r="S1705">
        <v>9500</v>
      </c>
    </row>
    <row r="1706" spans="1:19" x14ac:dyDescent="0.3">
      <c r="A1706">
        <v>2022</v>
      </c>
      <c r="B1706">
        <f t="shared" si="1"/>
        <v>2022</v>
      </c>
      <c r="C1706" t="str">
        <f>IF(GETPIVOTDATA("PS % recovery",Sheet4!$B$5,"Parish Name",K1706)&gt;99.949%,"OK","No")</f>
        <v>OK</v>
      </c>
      <c r="D1706" t="e">
        <f>VLOOKUP(J1706,'Ref2'!C:E,3,0)</f>
        <v>#N/A</v>
      </c>
      <c r="E1706">
        <v>153</v>
      </c>
      <c r="I1706" t="e">
        <f>VLOOKUP(J1706,Ref!L:M,2,0)</f>
        <v>#N/A</v>
      </c>
      <c r="J1706" t="s">
        <v>819</v>
      </c>
      <c r="K1706" t="s">
        <v>78</v>
      </c>
      <c r="L1706" t="s">
        <v>427</v>
      </c>
      <c r="M1706" t="s">
        <v>20</v>
      </c>
      <c r="N1706" t="s">
        <v>14</v>
      </c>
      <c r="R1706">
        <v>17396</v>
      </c>
      <c r="S1706">
        <v>17396</v>
      </c>
    </row>
    <row r="1707" spans="1:19" x14ac:dyDescent="0.3">
      <c r="A1707">
        <v>2022</v>
      </c>
      <c r="B1707">
        <f t="shared" si="1"/>
        <v>2022</v>
      </c>
      <c r="C1707" t="str">
        <f>IF(GETPIVOTDATA("PS % recovery",Sheet4!$B$5,"Parish Name",K1707)&gt;99.949%,"OK","No")</f>
        <v>No</v>
      </c>
      <c r="D1707" t="e">
        <f>VLOOKUP(J1707,'Ref2'!C:E,3,0)</f>
        <v>#N/A</v>
      </c>
      <c r="E1707">
        <v>10</v>
      </c>
      <c r="I1707" t="e">
        <f>VLOOKUP(J1707,Ref!L:M,2,0)</f>
        <v>#N/A</v>
      </c>
      <c r="J1707" t="s">
        <v>898</v>
      </c>
      <c r="K1707" t="s">
        <v>82</v>
      </c>
      <c r="L1707" t="s">
        <v>429</v>
      </c>
      <c r="M1707" t="s">
        <v>20</v>
      </c>
      <c r="N1707" t="s">
        <v>14</v>
      </c>
      <c r="R1707">
        <v>2757.97</v>
      </c>
      <c r="S1707">
        <v>2757.97</v>
      </c>
    </row>
    <row r="1708" spans="1:19" x14ac:dyDescent="0.3">
      <c r="A1708">
        <v>2022</v>
      </c>
      <c r="B1708">
        <f t="shared" si="1"/>
        <v>2022</v>
      </c>
      <c r="C1708" t="str">
        <f>IF(GETPIVOTDATA("PS % recovery",Sheet4!$B$5,"Parish Name",K1708)&gt;99.949%,"OK","No")</f>
        <v>OK</v>
      </c>
      <c r="D1708" t="e">
        <f>VLOOKUP(J1708,'Ref2'!C:E,3,0)</f>
        <v>#N/A</v>
      </c>
      <c r="E1708">
        <v>153</v>
      </c>
      <c r="I1708" t="str">
        <f>VLOOKUP(J1708,Ref!L:M,2,0)</f>
        <v>Yes</v>
      </c>
      <c r="J1708" t="s">
        <v>900</v>
      </c>
      <c r="K1708" t="s">
        <v>77</v>
      </c>
      <c r="L1708" t="s">
        <v>429</v>
      </c>
      <c r="M1708" t="s">
        <v>20</v>
      </c>
      <c r="N1708" t="s">
        <v>14</v>
      </c>
      <c r="R1708">
        <v>86409</v>
      </c>
      <c r="S1708">
        <v>86409</v>
      </c>
    </row>
    <row r="1709" spans="1:19" x14ac:dyDescent="0.3">
      <c r="A1709">
        <v>2022</v>
      </c>
      <c r="B1709">
        <f t="shared" si="1"/>
        <v>2022</v>
      </c>
      <c r="C1709" t="str">
        <f>IF(GETPIVOTDATA("PS % recovery",Sheet4!$B$5,"Parish Name",K1709)&gt;99.949%,"OK","No")</f>
        <v>OK</v>
      </c>
      <c r="D1709" t="e">
        <f>VLOOKUP(J1709,'Ref2'!C:E,3,0)</f>
        <v>#N/A</v>
      </c>
      <c r="E1709">
        <v>153</v>
      </c>
      <c r="I1709" t="e">
        <f>VLOOKUP(J1709,Ref!L:M,2,0)</f>
        <v>#N/A</v>
      </c>
      <c r="J1709" t="s">
        <v>902</v>
      </c>
      <c r="K1709" t="s">
        <v>92</v>
      </c>
      <c r="L1709" t="s">
        <v>429</v>
      </c>
      <c r="M1709" t="s">
        <v>20</v>
      </c>
      <c r="N1709" t="s">
        <v>14</v>
      </c>
      <c r="R1709">
        <v>14844</v>
      </c>
      <c r="S1709">
        <v>14844</v>
      </c>
    </row>
    <row r="1710" spans="1:19" x14ac:dyDescent="0.3">
      <c r="A1710">
        <v>2022</v>
      </c>
      <c r="B1710">
        <f t="shared" si="1"/>
        <v>2022</v>
      </c>
      <c r="C1710" t="str">
        <f>IF(GETPIVOTDATA("PS % recovery",Sheet4!$B$5,"Parish Name",K1710)&gt;99.949%,"OK","No")</f>
        <v>OK</v>
      </c>
      <c r="D1710" t="e">
        <f>VLOOKUP(J1710,'Ref2'!C:E,3,0)</f>
        <v>#N/A</v>
      </c>
      <c r="E1710">
        <v>153</v>
      </c>
      <c r="I1710" t="e">
        <f>VLOOKUP(J1710,Ref!L:M,2,0)</f>
        <v>#N/A</v>
      </c>
      <c r="J1710" t="s">
        <v>821</v>
      </c>
      <c r="K1710" t="s">
        <v>80</v>
      </c>
      <c r="L1710" t="s">
        <v>431</v>
      </c>
      <c r="M1710" t="s">
        <v>20</v>
      </c>
      <c r="N1710" t="s">
        <v>14</v>
      </c>
      <c r="R1710">
        <v>65679</v>
      </c>
      <c r="S1710">
        <v>65679</v>
      </c>
    </row>
    <row r="1711" spans="1:19" x14ac:dyDescent="0.3">
      <c r="A1711">
        <v>2022</v>
      </c>
      <c r="B1711">
        <f t="shared" si="1"/>
        <v>2022</v>
      </c>
      <c r="C1711" t="str">
        <f>IF(GETPIVOTDATA("PS % recovery",Sheet4!$B$5,"Parish Name",K1711)&gt;99.949%,"OK","No")</f>
        <v>OK</v>
      </c>
      <c r="D1711" t="e">
        <f>VLOOKUP(J1711,'Ref2'!C:E,3,0)</f>
        <v>#N/A</v>
      </c>
      <c r="E1711">
        <v>153</v>
      </c>
      <c r="I1711" t="e">
        <f>VLOOKUP(J1711,Ref!L:M,2,0)</f>
        <v>#N/A</v>
      </c>
      <c r="J1711" t="s">
        <v>905</v>
      </c>
      <c r="K1711" t="s">
        <v>83</v>
      </c>
      <c r="L1711" t="s">
        <v>425</v>
      </c>
      <c r="M1711" t="s">
        <v>20</v>
      </c>
      <c r="N1711" t="s">
        <v>14</v>
      </c>
      <c r="R1711">
        <v>26170</v>
      </c>
      <c r="S1711">
        <v>26170</v>
      </c>
    </row>
    <row r="1712" spans="1:19" x14ac:dyDescent="0.3">
      <c r="A1712">
        <v>2022</v>
      </c>
      <c r="B1712">
        <f t="shared" si="1"/>
        <v>2022</v>
      </c>
      <c r="C1712" t="str">
        <f>IF(GETPIVOTDATA("PS % recovery",Sheet4!$B$5,"Parish Name",K1712)&gt;99.949%,"OK","No")</f>
        <v>OK</v>
      </c>
      <c r="D1712" t="e">
        <f>VLOOKUP(J1712,'Ref2'!C:E,3,0)</f>
        <v>#N/A</v>
      </c>
      <c r="E1712">
        <v>330</v>
      </c>
      <c r="I1712" t="e">
        <f>VLOOKUP(J1712,Ref!L:M,2,0)</f>
        <v>#N/A</v>
      </c>
      <c r="J1712" t="s">
        <v>907</v>
      </c>
      <c r="K1712" t="s">
        <v>84</v>
      </c>
      <c r="L1712" t="s">
        <v>435</v>
      </c>
      <c r="M1712" t="s">
        <v>20</v>
      </c>
      <c r="N1712" t="s">
        <v>14</v>
      </c>
      <c r="R1712">
        <v>1700</v>
      </c>
      <c r="S1712">
        <v>1700</v>
      </c>
    </row>
    <row r="1713" spans="1:19" x14ac:dyDescent="0.3">
      <c r="A1713">
        <v>2022</v>
      </c>
      <c r="B1713">
        <f t="shared" si="1"/>
        <v>2022</v>
      </c>
      <c r="C1713" t="str">
        <f>IF(GETPIVOTDATA("PS % recovery",Sheet4!$B$5,"Parish Name",K1713)&gt;99.949%,"OK","No")</f>
        <v>OK</v>
      </c>
      <c r="D1713" t="e">
        <f>VLOOKUP(J1713,'Ref2'!C:E,3,0)</f>
        <v>#N/A</v>
      </c>
      <c r="E1713">
        <v>153</v>
      </c>
      <c r="I1713" t="e">
        <f>VLOOKUP(J1713,Ref!L:M,2,0)</f>
        <v>#N/A</v>
      </c>
      <c r="J1713" t="s">
        <v>909</v>
      </c>
      <c r="K1713" t="s">
        <v>86</v>
      </c>
      <c r="L1713" t="s">
        <v>433</v>
      </c>
      <c r="M1713" t="s">
        <v>20</v>
      </c>
      <c r="N1713" t="s">
        <v>14</v>
      </c>
      <c r="R1713">
        <v>41135</v>
      </c>
      <c r="S1713">
        <v>41135</v>
      </c>
    </row>
    <row r="1714" spans="1:19" x14ac:dyDescent="0.3">
      <c r="A1714">
        <v>2022</v>
      </c>
      <c r="B1714">
        <f t="shared" si="1"/>
        <v>2022</v>
      </c>
      <c r="C1714" t="str">
        <f>IF(GETPIVOTDATA("PS % recovery",Sheet4!$B$5,"Parish Name",K1714)&gt;99.949%,"OK","No")</f>
        <v>OK</v>
      </c>
      <c r="D1714" t="e">
        <f>VLOOKUP(J1714,'Ref2'!C:E,3,0)</f>
        <v>#N/A</v>
      </c>
      <c r="E1714">
        <v>153</v>
      </c>
      <c r="I1714" t="e">
        <f>VLOOKUP(J1714,Ref!L:M,2,0)</f>
        <v>#N/A</v>
      </c>
      <c r="J1714" t="s">
        <v>911</v>
      </c>
      <c r="K1714" t="s">
        <v>89</v>
      </c>
      <c r="L1714" t="s">
        <v>423</v>
      </c>
      <c r="M1714" t="s">
        <v>20</v>
      </c>
      <c r="N1714" t="s">
        <v>14</v>
      </c>
      <c r="R1714">
        <v>19662</v>
      </c>
      <c r="S1714">
        <v>19662</v>
      </c>
    </row>
    <row r="1715" spans="1:19" x14ac:dyDescent="0.3">
      <c r="A1715">
        <v>2022</v>
      </c>
      <c r="B1715">
        <f t="shared" si="1"/>
        <v>2022</v>
      </c>
      <c r="C1715" t="str">
        <f>IF(GETPIVOTDATA("PS % recovery",Sheet4!$B$5,"Parish Name",K1715)&gt;99.949%,"OK","No")</f>
        <v>OK</v>
      </c>
      <c r="D1715" t="e">
        <f>VLOOKUP(J1715,'Ref2'!C:E,3,0)</f>
        <v>#N/A</v>
      </c>
      <c r="E1715">
        <v>323</v>
      </c>
      <c r="I1715" t="e">
        <f>VLOOKUP(J1715,Ref!L:M,2,0)</f>
        <v>#N/A</v>
      </c>
      <c r="J1715" t="s">
        <v>913</v>
      </c>
      <c r="K1715" t="s">
        <v>90</v>
      </c>
      <c r="L1715" t="s">
        <v>435</v>
      </c>
      <c r="M1715" t="s">
        <v>20</v>
      </c>
      <c r="N1715" t="s">
        <v>14</v>
      </c>
      <c r="R1715">
        <v>49875</v>
      </c>
      <c r="S1715">
        <v>49875</v>
      </c>
    </row>
    <row r="1716" spans="1:19" x14ac:dyDescent="0.3">
      <c r="A1716">
        <v>2022</v>
      </c>
      <c r="B1716">
        <f t="shared" si="1"/>
        <v>2022</v>
      </c>
      <c r="C1716" t="str">
        <f>IF(GETPIVOTDATA("PS % recovery",Sheet4!$B$5,"Parish Name",K1716)&gt;99.949%,"OK","No")</f>
        <v>OK</v>
      </c>
      <c r="D1716" t="e">
        <f>VLOOKUP(J1716,'Ref2'!C:E,3,0)</f>
        <v>#N/A</v>
      </c>
      <c r="E1716">
        <v>329</v>
      </c>
      <c r="I1716" t="str">
        <f>VLOOKUP(J1716,Ref!L:M,2,0)</f>
        <v>Yes</v>
      </c>
      <c r="J1716" t="s">
        <v>915</v>
      </c>
      <c r="K1716" t="s">
        <v>91</v>
      </c>
      <c r="L1716" t="s">
        <v>437</v>
      </c>
      <c r="M1716" t="s">
        <v>20</v>
      </c>
      <c r="N1716" t="s">
        <v>14</v>
      </c>
      <c r="R1716">
        <v>43960</v>
      </c>
      <c r="S1716">
        <v>43960</v>
      </c>
    </row>
    <row r="1717" spans="1:19" x14ac:dyDescent="0.3">
      <c r="A1717">
        <v>2022</v>
      </c>
      <c r="B1717">
        <f t="shared" si="1"/>
        <v>2022</v>
      </c>
      <c r="C1717" t="str">
        <f>IF(GETPIVOTDATA("PS % recovery",Sheet4!$B$5,"Parish Name",K1717)&gt;99.949%,"OK","No")</f>
        <v>OK</v>
      </c>
      <c r="D1717" t="e">
        <f>VLOOKUP(J1717,'Ref2'!C:E,3,0)</f>
        <v>#N/A</v>
      </c>
      <c r="E1717">
        <v>153</v>
      </c>
      <c r="I1717" t="e">
        <f>VLOOKUP(J1717,Ref!L:M,2,0)</f>
        <v>#N/A</v>
      </c>
      <c r="J1717" t="s">
        <v>917</v>
      </c>
      <c r="K1717" t="s">
        <v>94</v>
      </c>
      <c r="L1717" t="s">
        <v>453</v>
      </c>
      <c r="M1717" t="s">
        <v>23</v>
      </c>
      <c r="N1717" t="s">
        <v>14</v>
      </c>
      <c r="R1717">
        <v>47815</v>
      </c>
      <c r="S1717">
        <v>47815</v>
      </c>
    </row>
    <row r="1718" spans="1:19" x14ac:dyDescent="0.3">
      <c r="A1718">
        <v>2022</v>
      </c>
      <c r="B1718">
        <f t="shared" si="1"/>
        <v>2022</v>
      </c>
      <c r="C1718" t="str">
        <f>IF(GETPIVOTDATA("PS % recovery",Sheet4!$B$5,"Parish Name",K1718)&gt;99.949%,"OK","No")</f>
        <v>OK</v>
      </c>
      <c r="D1718" t="str">
        <f>VLOOKUP(J1718,'Ref2'!C:E,3,0)</f>
        <v>LLF</v>
      </c>
      <c r="E1718">
        <v>153</v>
      </c>
      <c r="I1718" t="str">
        <f>VLOOKUP(J1718,Ref!L:M,2,0)</f>
        <v>Yes</v>
      </c>
      <c r="J1718" t="s">
        <v>919</v>
      </c>
      <c r="K1718" t="s">
        <v>96</v>
      </c>
      <c r="L1718" t="s">
        <v>441</v>
      </c>
      <c r="M1718" t="s">
        <v>23</v>
      </c>
      <c r="N1718" t="s">
        <v>14</v>
      </c>
      <c r="R1718">
        <v>207156</v>
      </c>
      <c r="S1718">
        <v>207156</v>
      </c>
    </row>
    <row r="1719" spans="1:19" x14ac:dyDescent="0.3">
      <c r="A1719">
        <v>2022</v>
      </c>
      <c r="B1719">
        <f t="shared" si="1"/>
        <v>2022</v>
      </c>
      <c r="C1719" t="str">
        <f>IF(GETPIVOTDATA("PS % recovery",Sheet4!$B$5,"Parish Name",K1719)&gt;99.949%,"OK","No")</f>
        <v>OK</v>
      </c>
      <c r="D1719" t="str">
        <f>VLOOKUP(J1719,'Ref2'!C:E,3,0)</f>
        <v>LLF</v>
      </c>
      <c r="E1719">
        <v>153</v>
      </c>
      <c r="I1719" t="str">
        <f>VLOOKUP(J1719,Ref!L:M,2,0)</f>
        <v>Yes</v>
      </c>
      <c r="J1719" t="s">
        <v>921</v>
      </c>
      <c r="K1719" t="s">
        <v>97</v>
      </c>
      <c r="L1719" t="s">
        <v>443</v>
      </c>
      <c r="M1719" t="s">
        <v>23</v>
      </c>
      <c r="N1719" t="s">
        <v>14</v>
      </c>
      <c r="R1719">
        <v>163165</v>
      </c>
      <c r="S1719">
        <v>163165</v>
      </c>
    </row>
    <row r="1720" spans="1:19" x14ac:dyDescent="0.3">
      <c r="A1720">
        <v>2022</v>
      </c>
      <c r="B1720">
        <f t="shared" si="1"/>
        <v>2022</v>
      </c>
      <c r="C1720" t="str">
        <f>IF(GETPIVOTDATA("PS % recovery",Sheet4!$B$5,"Parish Name",K1720)&gt;99.949%,"OK","No")</f>
        <v>No</v>
      </c>
      <c r="D1720" t="e">
        <f>VLOOKUP(J1720,'Ref2'!C:E,3,0)</f>
        <v>#N/A</v>
      </c>
      <c r="E1720">
        <v>109</v>
      </c>
      <c r="I1720" t="e">
        <f>VLOOKUP(J1720,Ref!L:M,2,0)</f>
        <v>#N/A</v>
      </c>
      <c r="J1720" t="s">
        <v>923</v>
      </c>
      <c r="K1720" t="s">
        <v>98</v>
      </c>
      <c r="L1720" t="s">
        <v>445</v>
      </c>
      <c r="M1720" t="s">
        <v>23</v>
      </c>
      <c r="N1720" t="s">
        <v>14</v>
      </c>
      <c r="R1720">
        <v>63209</v>
      </c>
      <c r="S1720">
        <v>63209</v>
      </c>
    </row>
    <row r="1721" spans="1:19" x14ac:dyDescent="0.3">
      <c r="A1721">
        <v>2022</v>
      </c>
      <c r="B1721">
        <f t="shared" si="1"/>
        <v>2022</v>
      </c>
      <c r="C1721" t="str">
        <f>IF(GETPIVOTDATA("PS % recovery",Sheet4!$B$5,"Parish Name",K1721)&gt;99.949%,"OK","No")</f>
        <v>OK</v>
      </c>
      <c r="D1721" t="e">
        <f>VLOOKUP(J1721,'Ref2'!C:E,3,0)</f>
        <v>#N/A</v>
      </c>
      <c r="E1721">
        <v>153</v>
      </c>
      <c r="I1721" t="e">
        <f>VLOOKUP(J1721,Ref!L:M,2,0)</f>
        <v>#N/A</v>
      </c>
      <c r="J1721" t="s">
        <v>925</v>
      </c>
      <c r="K1721" t="s">
        <v>99</v>
      </c>
      <c r="L1721" t="s">
        <v>447</v>
      </c>
      <c r="M1721" t="s">
        <v>23</v>
      </c>
      <c r="N1721" t="s">
        <v>14</v>
      </c>
      <c r="R1721">
        <v>67711</v>
      </c>
      <c r="S1721">
        <v>67711</v>
      </c>
    </row>
    <row r="1722" spans="1:19" x14ac:dyDescent="0.3">
      <c r="A1722">
        <v>2022</v>
      </c>
      <c r="B1722">
        <f t="shared" si="1"/>
        <v>2022</v>
      </c>
      <c r="C1722" t="str">
        <f>IF(GETPIVOTDATA("PS % recovery",Sheet4!$B$5,"Parish Name",K1722)&gt;99.949%,"OK","No")</f>
        <v>OK</v>
      </c>
      <c r="D1722" t="e">
        <f>VLOOKUP(J1722,'Ref2'!C:E,3,0)</f>
        <v>#N/A</v>
      </c>
      <c r="E1722">
        <v>153</v>
      </c>
      <c r="I1722" t="e">
        <f>VLOOKUP(J1722,Ref!L:M,2,0)</f>
        <v>#N/A</v>
      </c>
      <c r="J1722" t="s">
        <v>927</v>
      </c>
      <c r="K1722" t="s">
        <v>100</v>
      </c>
      <c r="L1722" t="s">
        <v>449</v>
      </c>
      <c r="M1722" t="s">
        <v>23</v>
      </c>
      <c r="N1722" t="s">
        <v>14</v>
      </c>
      <c r="R1722">
        <v>60996</v>
      </c>
      <c r="S1722">
        <v>60996</v>
      </c>
    </row>
    <row r="1723" spans="1:19" x14ac:dyDescent="0.3">
      <c r="A1723">
        <v>2022</v>
      </c>
      <c r="B1723">
        <f t="shared" si="1"/>
        <v>2022</v>
      </c>
      <c r="C1723" t="str">
        <f>IF(GETPIVOTDATA("PS % recovery",Sheet4!$B$5,"Parish Name",K1723)&gt;99.949%,"OK","No")</f>
        <v>OK</v>
      </c>
      <c r="D1723" t="e">
        <f>VLOOKUP(J1723,'Ref2'!C:E,3,0)</f>
        <v>#N/A</v>
      </c>
      <c r="E1723">
        <v>153</v>
      </c>
      <c r="I1723" t="e">
        <f>VLOOKUP(J1723,Ref!L:M,2,0)</f>
        <v>#N/A</v>
      </c>
      <c r="J1723" t="s">
        <v>929</v>
      </c>
      <c r="K1723" t="s">
        <v>101</v>
      </c>
      <c r="L1723" t="s">
        <v>451</v>
      </c>
      <c r="M1723" t="s">
        <v>23</v>
      </c>
      <c r="N1723" t="s">
        <v>14</v>
      </c>
      <c r="R1723">
        <v>90941</v>
      </c>
      <c r="S1723">
        <v>90941</v>
      </c>
    </row>
    <row r="1724" spans="1:19" x14ac:dyDescent="0.3">
      <c r="A1724">
        <v>2022</v>
      </c>
      <c r="B1724">
        <f t="shared" si="1"/>
        <v>2022</v>
      </c>
      <c r="C1724" t="str">
        <f>IF(GETPIVOTDATA("PS % recovery",Sheet4!$B$5,"Parish Name",K1724)&gt;99.949%,"OK","No")</f>
        <v>OK</v>
      </c>
      <c r="D1724" t="e">
        <f>VLOOKUP(J1724,'Ref2'!C:E,3,0)</f>
        <v>#N/A</v>
      </c>
      <c r="E1724">
        <v>153</v>
      </c>
      <c r="I1724" t="e">
        <f>VLOOKUP(J1724,Ref!L:M,2,0)</f>
        <v>#N/A</v>
      </c>
      <c r="J1724" t="s">
        <v>931</v>
      </c>
      <c r="K1724" t="s">
        <v>95</v>
      </c>
      <c r="L1724" t="s">
        <v>439</v>
      </c>
      <c r="M1724" t="s">
        <v>23</v>
      </c>
      <c r="N1724" t="s">
        <v>14</v>
      </c>
      <c r="R1724">
        <v>47957</v>
      </c>
      <c r="S1724">
        <v>47957</v>
      </c>
    </row>
    <row r="1725" spans="1:19" x14ac:dyDescent="0.3">
      <c r="A1725">
        <v>2022</v>
      </c>
      <c r="B1725">
        <f t="shared" si="1"/>
        <v>2022</v>
      </c>
      <c r="C1725" t="str">
        <f>IF(GETPIVOTDATA("PS % recovery",Sheet4!$B$5,"Parish Name",K1725)&gt;99.949%,"OK","No")</f>
        <v>No</v>
      </c>
      <c r="D1725" t="e">
        <f>VLOOKUP(J1725,'Ref2'!C:E,3,0)</f>
        <v>#N/A</v>
      </c>
      <c r="E1725">
        <v>88</v>
      </c>
      <c r="I1725" t="e">
        <f>VLOOKUP(J1725,Ref!L:M,2,0)</f>
        <v>#N/A</v>
      </c>
      <c r="J1725" t="s">
        <v>933</v>
      </c>
      <c r="K1725" t="s">
        <v>102</v>
      </c>
      <c r="L1725" t="s">
        <v>453</v>
      </c>
      <c r="M1725" t="s">
        <v>23</v>
      </c>
      <c r="N1725" t="s">
        <v>14</v>
      </c>
      <c r="R1725">
        <v>46331</v>
      </c>
      <c r="S1725">
        <v>35000</v>
      </c>
    </row>
    <row r="1726" spans="1:19" x14ac:dyDescent="0.3">
      <c r="A1726">
        <v>2022</v>
      </c>
      <c r="B1726">
        <f t="shared" si="1"/>
        <v>2022</v>
      </c>
      <c r="C1726" t="str">
        <f>IF(GETPIVOTDATA("PS % recovery",Sheet4!$B$5,"Parish Name",K1726)&gt;99.949%,"OK","No")</f>
        <v>OK</v>
      </c>
      <c r="D1726" t="e">
        <f>VLOOKUP(J1726,'Ref2'!C:E,3,0)</f>
        <v>#N/A</v>
      </c>
      <c r="E1726">
        <v>153</v>
      </c>
      <c r="I1726" t="e">
        <f>VLOOKUP(J1726,Ref!L:M,2,0)</f>
        <v>#N/A</v>
      </c>
      <c r="J1726" t="s">
        <v>935</v>
      </c>
      <c r="K1726" t="s">
        <v>104</v>
      </c>
      <c r="L1726" t="s">
        <v>465</v>
      </c>
      <c r="M1726" t="s">
        <v>26</v>
      </c>
      <c r="N1726" t="s">
        <v>14</v>
      </c>
      <c r="R1726">
        <v>75380</v>
      </c>
      <c r="S1726">
        <v>75380</v>
      </c>
    </row>
    <row r="1727" spans="1:19" x14ac:dyDescent="0.3">
      <c r="A1727">
        <v>2022</v>
      </c>
      <c r="B1727">
        <f t="shared" si="1"/>
        <v>2022</v>
      </c>
      <c r="C1727" t="str">
        <f>IF(GETPIVOTDATA("PS % recovery",Sheet4!$B$5,"Parish Name",K1727)&gt;99.949%,"OK","No")</f>
        <v>OK</v>
      </c>
      <c r="D1727" t="e">
        <f>VLOOKUP(J1727,'Ref2'!C:E,3,0)</f>
        <v>#N/A</v>
      </c>
      <c r="E1727">
        <v>153</v>
      </c>
      <c r="I1727" t="e">
        <f>VLOOKUP(J1727,Ref!L:M,2,0)</f>
        <v>#N/A</v>
      </c>
      <c r="J1727" t="s">
        <v>937</v>
      </c>
      <c r="K1727" t="s">
        <v>106</v>
      </c>
      <c r="L1727" t="s">
        <v>467</v>
      </c>
      <c r="M1727" t="s">
        <v>26</v>
      </c>
      <c r="N1727" t="s">
        <v>14</v>
      </c>
      <c r="R1727">
        <v>65145</v>
      </c>
      <c r="S1727">
        <v>65145</v>
      </c>
    </row>
    <row r="1728" spans="1:19" x14ac:dyDescent="0.3">
      <c r="A1728">
        <v>2022</v>
      </c>
      <c r="B1728">
        <f t="shared" si="1"/>
        <v>2022</v>
      </c>
      <c r="C1728" t="str">
        <f>IF(GETPIVOTDATA("PS % recovery",Sheet4!$B$5,"Parish Name",K1728)&gt;99.949%,"OK","No")</f>
        <v>OK</v>
      </c>
      <c r="D1728" t="e">
        <f>VLOOKUP(J1728,'Ref2'!C:E,3,0)</f>
        <v>#N/A</v>
      </c>
      <c r="E1728">
        <v>153</v>
      </c>
      <c r="I1728" t="e">
        <f>VLOOKUP(J1728,Ref!L:M,2,0)</f>
        <v>#N/A</v>
      </c>
      <c r="J1728" t="s">
        <v>939</v>
      </c>
      <c r="K1728" t="s">
        <v>108</v>
      </c>
      <c r="L1728" t="s">
        <v>469</v>
      </c>
      <c r="M1728" t="s">
        <v>26</v>
      </c>
      <c r="N1728" t="s">
        <v>14</v>
      </c>
      <c r="R1728">
        <v>62021</v>
      </c>
      <c r="S1728">
        <v>62021</v>
      </c>
    </row>
    <row r="1729" spans="1:19" x14ac:dyDescent="0.3">
      <c r="A1729">
        <v>2022</v>
      </c>
      <c r="B1729">
        <f t="shared" si="1"/>
        <v>2022</v>
      </c>
      <c r="C1729" t="str">
        <f>IF(GETPIVOTDATA("PS % recovery",Sheet4!$B$5,"Parish Name",K1729)&gt;99.949%,"OK","No")</f>
        <v>OK</v>
      </c>
      <c r="D1729" t="e">
        <f>VLOOKUP(J1729,'Ref2'!C:E,3,0)</f>
        <v>#N/A</v>
      </c>
      <c r="E1729">
        <v>153</v>
      </c>
      <c r="I1729" t="e">
        <f>VLOOKUP(J1729,Ref!L:M,2,0)</f>
        <v>#N/A</v>
      </c>
      <c r="J1729" t="s">
        <v>941</v>
      </c>
      <c r="K1729" t="s">
        <v>110</v>
      </c>
      <c r="L1729" t="s">
        <v>471</v>
      </c>
      <c r="M1729" t="s">
        <v>26</v>
      </c>
      <c r="N1729" t="s">
        <v>14</v>
      </c>
      <c r="R1729">
        <v>86742</v>
      </c>
      <c r="S1729">
        <v>86742</v>
      </c>
    </row>
    <row r="1730" spans="1:19" x14ac:dyDescent="0.3">
      <c r="A1730">
        <v>2022</v>
      </c>
      <c r="B1730">
        <f t="shared" si="1"/>
        <v>2022</v>
      </c>
      <c r="C1730" t="str">
        <f>IF(GETPIVOTDATA("PS % recovery",Sheet4!$B$5,"Parish Name",K1730)&gt;99.949%,"OK","No")</f>
        <v>OK</v>
      </c>
      <c r="D1730" t="e">
        <f>VLOOKUP(J1730,'Ref2'!C:E,3,0)</f>
        <v>#N/A</v>
      </c>
      <c r="E1730">
        <v>153</v>
      </c>
      <c r="I1730" t="str">
        <f>VLOOKUP(J1730,Ref!L:M,2,0)</f>
        <v>Yes</v>
      </c>
      <c r="J1730" t="s">
        <v>943</v>
      </c>
      <c r="K1730" t="s">
        <v>112</v>
      </c>
      <c r="L1730" t="s">
        <v>473</v>
      </c>
      <c r="M1730" t="s">
        <v>26</v>
      </c>
      <c r="N1730" t="s">
        <v>14</v>
      </c>
      <c r="R1730">
        <v>172361</v>
      </c>
      <c r="S1730">
        <v>172361</v>
      </c>
    </row>
    <row r="1731" spans="1:19" x14ac:dyDescent="0.3">
      <c r="A1731">
        <v>2022</v>
      </c>
      <c r="B1731">
        <f t="shared" si="1"/>
        <v>2022</v>
      </c>
      <c r="C1731" t="str">
        <f>IF(GETPIVOTDATA("PS % recovery",Sheet4!$B$5,"Parish Name",K1731)&gt;99.949%,"OK","No")</f>
        <v>No</v>
      </c>
      <c r="D1731" t="e">
        <f>VLOOKUP(J1731,'Ref2'!C:E,3,0)</f>
        <v>#N/A</v>
      </c>
      <c r="E1731">
        <v>138</v>
      </c>
      <c r="I1731" t="e">
        <f>VLOOKUP(J1731,Ref!L:M,2,0)</f>
        <v>#N/A</v>
      </c>
      <c r="J1731" t="s">
        <v>945</v>
      </c>
      <c r="K1731" t="s">
        <v>114</v>
      </c>
      <c r="L1731" t="s">
        <v>475</v>
      </c>
      <c r="M1731" t="s">
        <v>26</v>
      </c>
      <c r="N1731" t="s">
        <v>14</v>
      </c>
      <c r="R1731">
        <v>99892</v>
      </c>
      <c r="S1731">
        <v>97599</v>
      </c>
    </row>
    <row r="1732" spans="1:19" x14ac:dyDescent="0.3">
      <c r="A1732">
        <v>2022</v>
      </c>
      <c r="B1732">
        <f t="shared" si="1"/>
        <v>2022</v>
      </c>
      <c r="C1732" t="str">
        <f>IF(GETPIVOTDATA("PS % recovery",Sheet4!$B$5,"Parish Name",K1732)&gt;99.949%,"OK","No")</f>
        <v>OK</v>
      </c>
      <c r="D1732" t="e">
        <f>VLOOKUP(J1732,'Ref2'!C:E,3,0)</f>
        <v>#N/A</v>
      </c>
      <c r="E1732">
        <v>153</v>
      </c>
      <c r="I1732" t="e">
        <f>VLOOKUP(J1732,Ref!L:M,2,0)</f>
        <v>#N/A</v>
      </c>
      <c r="J1732" t="s">
        <v>947</v>
      </c>
      <c r="K1732" t="s">
        <v>116</v>
      </c>
      <c r="L1732" t="s">
        <v>477</v>
      </c>
      <c r="M1732" t="s">
        <v>26</v>
      </c>
      <c r="N1732" t="s">
        <v>14</v>
      </c>
      <c r="R1732">
        <v>58787</v>
      </c>
      <c r="S1732">
        <v>58787</v>
      </c>
    </row>
    <row r="1733" spans="1:19" x14ac:dyDescent="0.3">
      <c r="A1733">
        <v>2022</v>
      </c>
      <c r="B1733">
        <f t="shared" si="1"/>
        <v>2022</v>
      </c>
      <c r="C1733" t="str">
        <f>IF(GETPIVOTDATA("PS % recovery",Sheet4!$B$5,"Parish Name",K1733)&gt;99.949%,"OK","No")</f>
        <v>OK</v>
      </c>
      <c r="D1733" t="e">
        <f>VLOOKUP(J1733,'Ref2'!C:E,3,0)</f>
        <v>#N/A</v>
      </c>
      <c r="E1733">
        <v>153</v>
      </c>
      <c r="I1733" t="e">
        <f>VLOOKUP(J1733,Ref!L:M,2,0)</f>
        <v>#N/A</v>
      </c>
      <c r="J1733" t="s">
        <v>949</v>
      </c>
      <c r="K1733" t="s">
        <v>118</v>
      </c>
      <c r="L1733" t="s">
        <v>479</v>
      </c>
      <c r="M1733" t="s">
        <v>26</v>
      </c>
      <c r="N1733" t="s">
        <v>14</v>
      </c>
      <c r="R1733">
        <v>79411</v>
      </c>
      <c r="S1733">
        <v>79411</v>
      </c>
    </row>
    <row r="1734" spans="1:19" x14ac:dyDescent="0.3">
      <c r="A1734">
        <v>2022</v>
      </c>
      <c r="B1734">
        <f t="shared" si="1"/>
        <v>2022</v>
      </c>
      <c r="C1734" t="str">
        <f>IF(GETPIVOTDATA("PS % recovery",Sheet4!$B$5,"Parish Name",K1734)&gt;99.949%,"OK","No")</f>
        <v>OK</v>
      </c>
      <c r="D1734" t="e">
        <f>VLOOKUP(J1734,'Ref2'!C:E,3,0)</f>
        <v>#N/A</v>
      </c>
      <c r="E1734">
        <v>153</v>
      </c>
      <c r="I1734" t="e">
        <f>VLOOKUP(J1734,Ref!L:M,2,0)</f>
        <v>#N/A</v>
      </c>
      <c r="J1734" t="s">
        <v>951</v>
      </c>
      <c r="K1734" t="s">
        <v>105</v>
      </c>
      <c r="L1734" t="s">
        <v>455</v>
      </c>
      <c r="M1734" t="s">
        <v>26</v>
      </c>
      <c r="N1734" t="s">
        <v>14</v>
      </c>
      <c r="R1734">
        <v>45072</v>
      </c>
      <c r="S1734">
        <v>45072</v>
      </c>
    </row>
    <row r="1735" spans="1:19" x14ac:dyDescent="0.3">
      <c r="A1735">
        <v>2022</v>
      </c>
      <c r="B1735">
        <f t="shared" si="1"/>
        <v>2022</v>
      </c>
      <c r="C1735" t="str">
        <f>IF(GETPIVOTDATA("PS % recovery",Sheet4!$B$5,"Parish Name",K1735)&gt;99.949%,"OK","No")</f>
        <v>OK</v>
      </c>
      <c r="D1735" t="e">
        <f>VLOOKUP(J1735,'Ref2'!C:E,3,0)</f>
        <v>#N/A</v>
      </c>
      <c r="E1735">
        <v>153</v>
      </c>
      <c r="I1735" t="e">
        <f>VLOOKUP(J1735,Ref!L:M,2,0)</f>
        <v>#N/A</v>
      </c>
      <c r="J1735" t="s">
        <v>953</v>
      </c>
      <c r="K1735" t="s">
        <v>107</v>
      </c>
      <c r="L1735" t="s">
        <v>457</v>
      </c>
      <c r="M1735" t="s">
        <v>26</v>
      </c>
      <c r="N1735" t="s">
        <v>14</v>
      </c>
      <c r="R1735">
        <v>56330.04</v>
      </c>
      <c r="S1735">
        <v>56330.04</v>
      </c>
    </row>
    <row r="1736" spans="1:19" x14ac:dyDescent="0.3">
      <c r="A1736">
        <v>2022</v>
      </c>
      <c r="B1736">
        <f t="shared" si="1"/>
        <v>2022</v>
      </c>
      <c r="C1736" t="str">
        <f>IF(GETPIVOTDATA("PS % recovery",Sheet4!$B$5,"Parish Name",K1736)&gt;99.949%,"OK","No")</f>
        <v>OK</v>
      </c>
      <c r="D1736" t="e">
        <f>VLOOKUP(J1736,'Ref2'!C:E,3,0)</f>
        <v>#N/A</v>
      </c>
      <c r="E1736">
        <v>153</v>
      </c>
      <c r="I1736" t="e">
        <f>VLOOKUP(J1736,Ref!L:M,2,0)</f>
        <v>#N/A</v>
      </c>
      <c r="J1736" t="s">
        <v>955</v>
      </c>
      <c r="K1736" t="s">
        <v>109</v>
      </c>
      <c r="L1736" t="s">
        <v>459</v>
      </c>
      <c r="M1736" t="s">
        <v>26</v>
      </c>
      <c r="N1736" t="s">
        <v>14</v>
      </c>
      <c r="R1736">
        <v>68066</v>
      </c>
      <c r="S1736">
        <v>68066</v>
      </c>
    </row>
    <row r="1737" spans="1:19" x14ac:dyDescent="0.3">
      <c r="A1737">
        <v>2022</v>
      </c>
      <c r="B1737">
        <f t="shared" si="1"/>
        <v>2022</v>
      </c>
      <c r="C1737" t="str">
        <f>IF(GETPIVOTDATA("PS % recovery",Sheet4!$B$5,"Parish Name",K1737)&gt;99.949%,"OK","No")</f>
        <v>No</v>
      </c>
      <c r="D1737" t="e">
        <f>VLOOKUP(J1737,'Ref2'!C:E,3,0)</f>
        <v>#N/A</v>
      </c>
      <c r="E1737">
        <v>75</v>
      </c>
      <c r="I1737" t="e">
        <f>VLOOKUP(J1737,Ref!L:M,2,0)</f>
        <v>#N/A</v>
      </c>
      <c r="J1737" t="s">
        <v>824</v>
      </c>
      <c r="K1737" t="s">
        <v>113</v>
      </c>
      <c r="L1737" t="s">
        <v>463</v>
      </c>
      <c r="M1737" t="s">
        <v>26</v>
      </c>
      <c r="N1737" t="s">
        <v>14</v>
      </c>
      <c r="R1737">
        <v>49375</v>
      </c>
      <c r="S1737">
        <v>46375</v>
      </c>
    </row>
    <row r="1738" spans="1:19" x14ac:dyDescent="0.3">
      <c r="A1738">
        <v>2022</v>
      </c>
      <c r="B1738">
        <f t="shared" si="1"/>
        <v>2022</v>
      </c>
      <c r="C1738" t="str">
        <f>IF(GETPIVOTDATA("PS % recovery",Sheet4!$B$5,"Parish Name",K1738)&gt;99.949%,"OK","No")</f>
        <v>OK</v>
      </c>
      <c r="D1738" t="e">
        <f>VLOOKUP(J1738,'Ref2'!C:E,3,0)</f>
        <v>#N/A</v>
      </c>
      <c r="E1738">
        <v>153</v>
      </c>
      <c r="I1738" t="e">
        <f>VLOOKUP(J1738,Ref!L:M,2,0)</f>
        <v>#N/A</v>
      </c>
      <c r="J1738" t="s">
        <v>958</v>
      </c>
      <c r="K1738" t="s">
        <v>111</v>
      </c>
      <c r="L1738" t="s">
        <v>461</v>
      </c>
      <c r="M1738" t="s">
        <v>26</v>
      </c>
      <c r="N1738" t="s">
        <v>14</v>
      </c>
      <c r="R1738">
        <v>59639</v>
      </c>
      <c r="S1738">
        <v>59639</v>
      </c>
    </row>
    <row r="1739" spans="1:19" x14ac:dyDescent="0.3">
      <c r="A1739">
        <v>2022</v>
      </c>
      <c r="B1739">
        <f t="shared" si="1"/>
        <v>2022</v>
      </c>
      <c r="C1739" t="str">
        <f>IF(GETPIVOTDATA("PS % recovery",Sheet4!$B$5,"Parish Name",K1739)&gt;99.949%,"OK","No")</f>
        <v>OK</v>
      </c>
      <c r="D1739" t="e">
        <f>VLOOKUP(J1739,'Ref2'!C:E,3,0)</f>
        <v>#N/A</v>
      </c>
      <c r="E1739">
        <v>153</v>
      </c>
      <c r="I1739" t="e">
        <f>VLOOKUP(J1739,Ref!L:M,2,0)</f>
        <v>#N/A</v>
      </c>
      <c r="J1739" t="s">
        <v>960</v>
      </c>
      <c r="K1739" t="s">
        <v>115</v>
      </c>
      <c r="L1739" t="s">
        <v>455</v>
      </c>
      <c r="M1739" t="s">
        <v>26</v>
      </c>
      <c r="N1739" t="s">
        <v>14</v>
      </c>
      <c r="R1739">
        <v>119501</v>
      </c>
      <c r="S1739">
        <v>119501</v>
      </c>
    </row>
    <row r="1740" spans="1:19" x14ac:dyDescent="0.3">
      <c r="A1740">
        <v>2022</v>
      </c>
      <c r="B1740">
        <f t="shared" si="1"/>
        <v>2022</v>
      </c>
      <c r="C1740" t="str">
        <f>IF(GETPIVOTDATA("PS % recovery",Sheet4!$B$5,"Parish Name",K1740)&gt;99.949%,"OK","No")</f>
        <v>No</v>
      </c>
      <c r="D1740" t="e">
        <f>VLOOKUP(J1740,'Ref2'!C:E,3,0)</f>
        <v>#N/A</v>
      </c>
      <c r="E1740">
        <v>74</v>
      </c>
      <c r="I1740" t="e">
        <f>VLOOKUP(J1740,Ref!L:M,2,0)</f>
        <v>#N/A</v>
      </c>
      <c r="J1740" t="s">
        <v>962</v>
      </c>
      <c r="K1740" t="s">
        <v>117</v>
      </c>
      <c r="L1740" t="s">
        <v>455</v>
      </c>
      <c r="M1740" t="s">
        <v>26</v>
      </c>
      <c r="N1740" t="s">
        <v>14</v>
      </c>
      <c r="R1740">
        <v>36062</v>
      </c>
      <c r="S1740">
        <v>20345</v>
      </c>
    </row>
    <row r="1741" spans="1:19" x14ac:dyDescent="0.3">
      <c r="A1741">
        <v>2022</v>
      </c>
      <c r="B1741">
        <f t="shared" si="1"/>
        <v>2022</v>
      </c>
      <c r="C1741" t="str">
        <f>IF(GETPIVOTDATA("PS % recovery",Sheet4!$B$5,"Parish Name",K1741)&gt;99.949%,"OK","No")</f>
        <v>OK</v>
      </c>
      <c r="D1741" t="e">
        <f>VLOOKUP(J1741,'Ref2'!C:E,3,0)</f>
        <v>#N/A</v>
      </c>
      <c r="E1741">
        <v>153</v>
      </c>
      <c r="I1741" t="e">
        <f>VLOOKUP(J1741,Ref!L:M,2,0)</f>
        <v>#N/A</v>
      </c>
      <c r="J1741" t="s">
        <v>964</v>
      </c>
      <c r="K1741" t="s">
        <v>120</v>
      </c>
      <c r="L1741" t="s">
        <v>481</v>
      </c>
      <c r="M1741" t="s">
        <v>29</v>
      </c>
      <c r="N1741" t="s">
        <v>14</v>
      </c>
      <c r="R1741">
        <v>102008</v>
      </c>
      <c r="S1741">
        <v>102008</v>
      </c>
    </row>
    <row r="1742" spans="1:19" x14ac:dyDescent="0.3">
      <c r="A1742">
        <v>2022</v>
      </c>
      <c r="B1742">
        <f t="shared" si="1"/>
        <v>2022</v>
      </c>
      <c r="C1742" t="str">
        <f>IF(GETPIVOTDATA("PS % recovery",Sheet4!$B$5,"Parish Name",K1742)&gt;99.949%,"OK","No")</f>
        <v>OK</v>
      </c>
      <c r="D1742" t="e">
        <f>VLOOKUP(J1742,'Ref2'!C:E,3,0)</f>
        <v>#N/A</v>
      </c>
      <c r="E1742">
        <v>153</v>
      </c>
      <c r="I1742" t="e">
        <f>VLOOKUP(J1742,Ref!L:M,2,0)</f>
        <v>#N/A</v>
      </c>
      <c r="J1742" t="s">
        <v>966</v>
      </c>
      <c r="K1742" t="s">
        <v>121</v>
      </c>
      <c r="L1742" t="s">
        <v>487</v>
      </c>
      <c r="M1742" t="s">
        <v>29</v>
      </c>
      <c r="N1742" t="s">
        <v>14</v>
      </c>
      <c r="R1742">
        <v>39793</v>
      </c>
      <c r="S1742">
        <v>39793</v>
      </c>
    </row>
    <row r="1743" spans="1:19" x14ac:dyDescent="0.3">
      <c r="A1743">
        <v>2022</v>
      </c>
      <c r="B1743">
        <f t="shared" si="1"/>
        <v>2022</v>
      </c>
      <c r="C1743" t="str">
        <f>IF(GETPIVOTDATA("PS % recovery",Sheet4!$B$5,"Parish Name",K1743)&gt;99.949%,"OK","No")</f>
        <v>No</v>
      </c>
      <c r="D1743" t="e">
        <f>VLOOKUP(J1743,'Ref2'!C:E,3,0)</f>
        <v>#N/A</v>
      </c>
      <c r="E1743">
        <v>112</v>
      </c>
      <c r="I1743" t="e">
        <f>VLOOKUP(J1743,Ref!L:M,2,0)</f>
        <v>#N/A</v>
      </c>
      <c r="J1743" t="s">
        <v>968</v>
      </c>
      <c r="K1743" t="s">
        <v>123</v>
      </c>
      <c r="L1743" t="s">
        <v>489</v>
      </c>
      <c r="M1743" t="s">
        <v>29</v>
      </c>
      <c r="N1743" t="s">
        <v>14</v>
      </c>
      <c r="R1743">
        <v>53609</v>
      </c>
      <c r="S1743">
        <v>53609</v>
      </c>
    </row>
    <row r="1744" spans="1:19" x14ac:dyDescent="0.3">
      <c r="A1744">
        <v>2022</v>
      </c>
      <c r="B1744">
        <f t="shared" si="1"/>
        <v>2022</v>
      </c>
      <c r="C1744" t="str">
        <f>IF(GETPIVOTDATA("PS % recovery",Sheet4!$B$5,"Parish Name",K1744)&gt;99.949%,"OK","No")</f>
        <v>OK</v>
      </c>
      <c r="D1744" t="e">
        <f>VLOOKUP(J1744,'Ref2'!C:E,3,0)</f>
        <v>#N/A</v>
      </c>
      <c r="E1744">
        <v>153</v>
      </c>
      <c r="I1744" t="e">
        <f>VLOOKUP(J1744,Ref!L:M,2,0)</f>
        <v>#N/A</v>
      </c>
      <c r="J1744" t="s">
        <v>970</v>
      </c>
      <c r="K1744" t="s">
        <v>125</v>
      </c>
      <c r="L1744" t="s">
        <v>493</v>
      </c>
      <c r="M1744" t="s">
        <v>29</v>
      </c>
      <c r="N1744" t="s">
        <v>14</v>
      </c>
      <c r="R1744">
        <v>34997</v>
      </c>
      <c r="S1744">
        <v>34997</v>
      </c>
    </row>
    <row r="1745" spans="1:19" x14ac:dyDescent="0.3">
      <c r="A1745">
        <v>2022</v>
      </c>
      <c r="B1745">
        <f t="shared" si="1"/>
        <v>2022</v>
      </c>
      <c r="C1745" t="str">
        <f>IF(GETPIVOTDATA("PS % recovery",Sheet4!$B$5,"Parish Name",K1745)&gt;99.949%,"OK","No")</f>
        <v>OK</v>
      </c>
      <c r="D1745" t="e">
        <f>VLOOKUP(J1745,'Ref2'!C:E,3,0)</f>
        <v>#N/A</v>
      </c>
      <c r="E1745">
        <v>153</v>
      </c>
      <c r="I1745" t="e">
        <f>VLOOKUP(J1745,Ref!L:M,2,0)</f>
        <v>#N/A</v>
      </c>
      <c r="J1745" t="s">
        <v>972</v>
      </c>
      <c r="K1745" t="s">
        <v>126</v>
      </c>
      <c r="L1745" t="s">
        <v>491</v>
      </c>
      <c r="M1745" t="s">
        <v>29</v>
      </c>
      <c r="N1745" t="s">
        <v>14</v>
      </c>
      <c r="R1745">
        <v>45355</v>
      </c>
      <c r="S1745">
        <v>45355</v>
      </c>
    </row>
    <row r="1746" spans="1:19" x14ac:dyDescent="0.3">
      <c r="A1746">
        <v>2022</v>
      </c>
      <c r="B1746">
        <f t="shared" si="1"/>
        <v>2022</v>
      </c>
      <c r="C1746" t="str">
        <f>IF(GETPIVOTDATA("PS % recovery",Sheet4!$B$5,"Parish Name",K1746)&gt;99.949%,"OK","No")</f>
        <v>No</v>
      </c>
      <c r="D1746" t="e">
        <f>VLOOKUP(J1746,'Ref2'!C:E,3,0)</f>
        <v>#N/A</v>
      </c>
      <c r="E1746">
        <v>69</v>
      </c>
      <c r="I1746" t="str">
        <f>VLOOKUP(J1746,Ref!L:M,2,0)</f>
        <v>Yes</v>
      </c>
      <c r="J1746" t="s">
        <v>974</v>
      </c>
      <c r="K1746" t="s">
        <v>127</v>
      </c>
      <c r="L1746" t="s">
        <v>497</v>
      </c>
      <c r="M1746" t="s">
        <v>29</v>
      </c>
      <c r="N1746" t="s">
        <v>14</v>
      </c>
      <c r="R1746">
        <v>50393</v>
      </c>
      <c r="S1746">
        <v>23600</v>
      </c>
    </row>
    <row r="1747" spans="1:19" x14ac:dyDescent="0.3">
      <c r="A1747">
        <v>2022</v>
      </c>
      <c r="B1747">
        <f t="shared" si="1"/>
        <v>2022</v>
      </c>
      <c r="C1747" t="str">
        <f>IF(GETPIVOTDATA("PS % recovery",Sheet4!$B$5,"Parish Name",K1747)&gt;99.949%,"OK","No")</f>
        <v>OK</v>
      </c>
      <c r="D1747" t="e">
        <f>VLOOKUP(J1747,'Ref2'!C:E,3,0)</f>
        <v>#N/A</v>
      </c>
      <c r="E1747">
        <v>153</v>
      </c>
      <c r="I1747" t="e">
        <f>VLOOKUP(J1747,Ref!L:M,2,0)</f>
        <v>#N/A</v>
      </c>
      <c r="J1747" t="s">
        <v>976</v>
      </c>
      <c r="K1747" t="s">
        <v>128</v>
      </c>
      <c r="L1747" t="s">
        <v>499</v>
      </c>
      <c r="M1747" t="s">
        <v>29</v>
      </c>
      <c r="N1747" t="s">
        <v>14</v>
      </c>
      <c r="R1747">
        <v>31639</v>
      </c>
      <c r="S1747">
        <v>31639</v>
      </c>
    </row>
    <row r="1748" spans="1:19" x14ac:dyDescent="0.3">
      <c r="A1748">
        <v>2022</v>
      </c>
      <c r="B1748">
        <f t="shared" si="1"/>
        <v>2022</v>
      </c>
      <c r="C1748" t="str">
        <f>IF(GETPIVOTDATA("PS % recovery",Sheet4!$B$5,"Parish Name",K1748)&gt;99.949%,"OK","No")</f>
        <v>No</v>
      </c>
      <c r="D1748" t="e">
        <f>VLOOKUP(J1748,'Ref2'!C:E,3,0)</f>
        <v>#N/A</v>
      </c>
      <c r="E1748">
        <v>131</v>
      </c>
      <c r="I1748" t="str">
        <f>VLOOKUP(J1748,Ref!L:M,2,0)</f>
        <v>Yes</v>
      </c>
      <c r="J1748" t="s">
        <v>825</v>
      </c>
      <c r="K1748" t="s">
        <v>129</v>
      </c>
      <c r="L1748" t="s">
        <v>501</v>
      </c>
      <c r="M1748" t="s">
        <v>29</v>
      </c>
      <c r="N1748" t="s">
        <v>14</v>
      </c>
      <c r="R1748">
        <v>35280</v>
      </c>
      <c r="S1748">
        <v>34920</v>
      </c>
    </row>
    <row r="1749" spans="1:19" x14ac:dyDescent="0.3">
      <c r="A1749">
        <v>2022</v>
      </c>
      <c r="B1749">
        <f t="shared" si="1"/>
        <v>2022</v>
      </c>
      <c r="C1749" t="str">
        <f>IF(GETPIVOTDATA("PS % recovery",Sheet4!$B$5,"Parish Name",K1749)&gt;99.949%,"OK","No")</f>
        <v>OK</v>
      </c>
      <c r="D1749" t="e">
        <f>VLOOKUP(J1749,'Ref2'!C:E,3,0)</f>
        <v>#N/A</v>
      </c>
      <c r="E1749">
        <v>153</v>
      </c>
      <c r="I1749" t="e">
        <f>VLOOKUP(J1749,Ref!L:M,2,0)</f>
        <v>#N/A</v>
      </c>
      <c r="J1749" t="s">
        <v>979</v>
      </c>
      <c r="K1749" t="s">
        <v>131</v>
      </c>
      <c r="L1749" t="s">
        <v>503</v>
      </c>
      <c r="M1749" t="s">
        <v>29</v>
      </c>
      <c r="N1749" t="s">
        <v>14</v>
      </c>
      <c r="R1749">
        <v>112985</v>
      </c>
      <c r="S1749">
        <v>112985</v>
      </c>
    </row>
    <row r="1750" spans="1:19" x14ac:dyDescent="0.3">
      <c r="A1750">
        <v>2022</v>
      </c>
      <c r="B1750">
        <f t="shared" si="1"/>
        <v>2022</v>
      </c>
      <c r="C1750" t="str">
        <f>IF(GETPIVOTDATA("PS % recovery",Sheet4!$B$5,"Parish Name",K1750)&gt;99.949%,"OK","No")</f>
        <v>OK</v>
      </c>
      <c r="D1750" t="e">
        <f>VLOOKUP(J1750,'Ref2'!C:E,3,0)</f>
        <v>#N/A</v>
      </c>
      <c r="E1750">
        <v>153</v>
      </c>
      <c r="I1750" t="e">
        <f>VLOOKUP(J1750,Ref!L:M,2,0)</f>
        <v>#N/A</v>
      </c>
      <c r="J1750" t="s">
        <v>981</v>
      </c>
      <c r="K1750" t="s">
        <v>130</v>
      </c>
      <c r="L1750" t="s">
        <v>495</v>
      </c>
      <c r="M1750" t="s">
        <v>29</v>
      </c>
      <c r="N1750" t="s">
        <v>14</v>
      </c>
      <c r="R1750">
        <v>100566</v>
      </c>
      <c r="S1750">
        <v>100566</v>
      </c>
    </row>
    <row r="1751" spans="1:19" x14ac:dyDescent="0.3">
      <c r="A1751">
        <v>2022</v>
      </c>
      <c r="B1751">
        <f t="shared" si="1"/>
        <v>2022</v>
      </c>
      <c r="C1751" t="str">
        <f>IF(GETPIVOTDATA("PS % recovery",Sheet4!$B$5,"Parish Name",K1751)&gt;99.949%,"OK","No")</f>
        <v>OK</v>
      </c>
      <c r="D1751" t="e">
        <f>VLOOKUP(J1751,'Ref2'!C:E,3,0)</f>
        <v>#N/A</v>
      </c>
      <c r="E1751">
        <v>153</v>
      </c>
      <c r="I1751" t="e">
        <f>VLOOKUP(J1751,Ref!L:M,2,0)</f>
        <v>#N/A</v>
      </c>
      <c r="J1751" t="s">
        <v>983</v>
      </c>
      <c r="K1751" t="s">
        <v>132</v>
      </c>
      <c r="L1751" t="s">
        <v>505</v>
      </c>
      <c r="M1751" t="s">
        <v>29</v>
      </c>
      <c r="N1751" t="s">
        <v>14</v>
      </c>
      <c r="R1751">
        <v>51764</v>
      </c>
      <c r="S1751">
        <v>51764</v>
      </c>
    </row>
    <row r="1752" spans="1:19" x14ac:dyDescent="0.3">
      <c r="A1752">
        <v>2022</v>
      </c>
      <c r="B1752">
        <f t="shared" si="1"/>
        <v>2022</v>
      </c>
      <c r="C1752" t="str">
        <f>IF(GETPIVOTDATA("PS % recovery",Sheet4!$B$5,"Parish Name",K1752)&gt;99.949%,"OK","No")</f>
        <v>No</v>
      </c>
      <c r="D1752" t="e">
        <f>VLOOKUP(J1752,'Ref2'!C:E,3,0)</f>
        <v>#N/A</v>
      </c>
      <c r="E1752">
        <v>129</v>
      </c>
      <c r="I1752" t="str">
        <f>VLOOKUP(J1752,Ref!L:M,2,0)</f>
        <v>Yes</v>
      </c>
      <c r="J1752" t="s">
        <v>985</v>
      </c>
      <c r="K1752" t="s">
        <v>133</v>
      </c>
      <c r="L1752" t="s">
        <v>507</v>
      </c>
      <c r="M1752" t="s">
        <v>29</v>
      </c>
      <c r="N1752" t="s">
        <v>14</v>
      </c>
      <c r="R1752">
        <v>46929</v>
      </c>
      <c r="S1752">
        <v>46929</v>
      </c>
    </row>
    <row r="1753" spans="1:19" x14ac:dyDescent="0.3">
      <c r="A1753">
        <v>2022</v>
      </c>
      <c r="B1753">
        <f t="shared" si="1"/>
        <v>2022</v>
      </c>
      <c r="C1753" t="str">
        <f>IF(GETPIVOTDATA("PS % recovery",Sheet4!$B$5,"Parish Name",K1753)&gt;99.949%,"OK","No")</f>
        <v>OK</v>
      </c>
      <c r="D1753" t="e">
        <f>VLOOKUP(J1753,'Ref2'!C:E,3,0)</f>
        <v>#N/A</v>
      </c>
      <c r="E1753">
        <v>321</v>
      </c>
      <c r="I1753" t="e">
        <f>VLOOKUP(J1753,Ref!L:M,2,0)</f>
        <v>#N/A</v>
      </c>
      <c r="J1753" t="s">
        <v>987</v>
      </c>
      <c r="K1753" t="s">
        <v>122</v>
      </c>
      <c r="L1753" t="s">
        <v>483</v>
      </c>
      <c r="M1753" t="s">
        <v>29</v>
      </c>
      <c r="N1753" t="s">
        <v>14</v>
      </c>
      <c r="R1753">
        <v>82655.16</v>
      </c>
      <c r="S1753">
        <v>82655.16000000044</v>
      </c>
    </row>
    <row r="1754" spans="1:19" x14ac:dyDescent="0.3">
      <c r="A1754">
        <v>2022</v>
      </c>
      <c r="B1754">
        <f t="shared" si="1"/>
        <v>2022</v>
      </c>
      <c r="C1754" t="str">
        <f>IF(GETPIVOTDATA("PS % recovery",Sheet4!$B$5,"Parish Name",K1754)&gt;99.949%,"OK","No")</f>
        <v>No</v>
      </c>
      <c r="D1754" t="e">
        <f>VLOOKUP(J1754,'Ref2'!C:E,3,0)</f>
        <v>#N/A</v>
      </c>
      <c r="E1754">
        <v>85</v>
      </c>
      <c r="I1754" t="e">
        <f>VLOOKUP(J1754,Ref!L:M,2,0)</f>
        <v>#N/A</v>
      </c>
      <c r="J1754" t="s">
        <v>989</v>
      </c>
      <c r="K1754" t="s">
        <v>124</v>
      </c>
      <c r="L1754" t="s">
        <v>485</v>
      </c>
      <c r="M1754" t="s">
        <v>29</v>
      </c>
      <c r="N1754" t="s">
        <v>14</v>
      </c>
      <c r="R1754">
        <v>51764</v>
      </c>
      <c r="S1754">
        <v>46000</v>
      </c>
    </row>
    <row r="1755" spans="1:19" x14ac:dyDescent="0.3">
      <c r="A1755">
        <v>2022</v>
      </c>
      <c r="B1755">
        <f t="shared" si="1"/>
        <v>2022</v>
      </c>
      <c r="C1755" t="str">
        <f>IF(GETPIVOTDATA("PS % recovery",Sheet4!$B$5,"Parish Name",K1755)&gt;99.949%,"OK","No")</f>
        <v>No</v>
      </c>
      <c r="D1755" t="e">
        <f>VLOOKUP(J1755,'Ref2'!C:E,3,0)</f>
        <v>#N/A</v>
      </c>
      <c r="E1755">
        <v>12</v>
      </c>
      <c r="I1755" t="e">
        <f>VLOOKUP(J1755,Ref!L:M,2,0)</f>
        <v>#N/A</v>
      </c>
      <c r="J1755" t="s">
        <v>826</v>
      </c>
      <c r="K1755" t="s">
        <v>135</v>
      </c>
      <c r="L1755" t="s">
        <v>515</v>
      </c>
      <c r="M1755" t="s">
        <v>32</v>
      </c>
      <c r="N1755" t="s">
        <v>14</v>
      </c>
      <c r="R1755">
        <v>4485</v>
      </c>
      <c r="S1755">
        <v>1640</v>
      </c>
    </row>
    <row r="1756" spans="1:19" x14ac:dyDescent="0.3">
      <c r="A1756">
        <v>2022</v>
      </c>
      <c r="B1756">
        <f t="shared" si="1"/>
        <v>2022</v>
      </c>
      <c r="C1756" t="str">
        <f>IF(GETPIVOTDATA("PS % recovery",Sheet4!$B$5,"Parish Name",K1756)&gt;99.949%,"OK","No")</f>
        <v>OK</v>
      </c>
      <c r="D1756" t="e">
        <f>VLOOKUP(J1756,'Ref2'!C:E,3,0)</f>
        <v>#N/A</v>
      </c>
      <c r="E1756">
        <v>153</v>
      </c>
      <c r="I1756" t="e">
        <f>VLOOKUP(J1756,Ref!L:M,2,0)</f>
        <v>#N/A</v>
      </c>
      <c r="J1756" t="s">
        <v>828</v>
      </c>
      <c r="K1756" t="s">
        <v>136</v>
      </c>
      <c r="L1756" t="s">
        <v>515</v>
      </c>
      <c r="M1756" t="s">
        <v>32</v>
      </c>
      <c r="N1756" t="s">
        <v>14</v>
      </c>
      <c r="R1756">
        <v>40749</v>
      </c>
      <c r="S1756">
        <v>40749</v>
      </c>
    </row>
    <row r="1757" spans="1:19" x14ac:dyDescent="0.3">
      <c r="A1757">
        <v>2022</v>
      </c>
      <c r="B1757">
        <f t="shared" si="1"/>
        <v>2022</v>
      </c>
      <c r="C1757" t="str">
        <f>IF(GETPIVOTDATA("PS % recovery",Sheet4!$B$5,"Parish Name",K1757)&gt;99.949%,"OK","No")</f>
        <v>No</v>
      </c>
      <c r="D1757" t="e">
        <f>VLOOKUP(J1757,'Ref2'!C:E,3,0)</f>
        <v>#N/A</v>
      </c>
      <c r="E1757">
        <v>117</v>
      </c>
      <c r="I1757" t="e">
        <f>VLOOKUP(J1757,Ref!L:M,2,0)</f>
        <v>#N/A</v>
      </c>
      <c r="J1757" t="s">
        <v>993</v>
      </c>
      <c r="K1757" t="s">
        <v>137</v>
      </c>
      <c r="L1757" t="s">
        <v>509</v>
      </c>
      <c r="M1757" t="s">
        <v>32</v>
      </c>
      <c r="N1757" t="s">
        <v>14</v>
      </c>
      <c r="R1757">
        <v>33855</v>
      </c>
      <c r="S1757">
        <v>33855</v>
      </c>
    </row>
    <row r="1758" spans="1:19" x14ac:dyDescent="0.3">
      <c r="A1758">
        <v>2022</v>
      </c>
      <c r="B1758">
        <f t="shared" si="1"/>
        <v>2022</v>
      </c>
      <c r="C1758" t="str">
        <f>IF(GETPIVOTDATA("PS % recovery",Sheet4!$B$5,"Parish Name",K1758)&gt;99.949%,"OK","No")</f>
        <v>OK</v>
      </c>
      <c r="D1758" t="e">
        <f>VLOOKUP(J1758,'Ref2'!C:E,3,0)</f>
        <v>#N/A</v>
      </c>
      <c r="E1758">
        <v>153</v>
      </c>
      <c r="I1758" t="e">
        <f>VLOOKUP(J1758,Ref!L:M,2,0)</f>
        <v>#N/A</v>
      </c>
      <c r="J1758" t="s">
        <v>995</v>
      </c>
      <c r="K1758" t="s">
        <v>139</v>
      </c>
      <c r="L1758" t="s">
        <v>513</v>
      </c>
      <c r="M1758" t="s">
        <v>32</v>
      </c>
      <c r="N1758" t="s">
        <v>14</v>
      </c>
      <c r="R1758">
        <v>100862</v>
      </c>
      <c r="S1758">
        <v>100862</v>
      </c>
    </row>
    <row r="1759" spans="1:19" x14ac:dyDescent="0.3">
      <c r="A1759">
        <v>2022</v>
      </c>
      <c r="B1759">
        <f t="shared" si="1"/>
        <v>2022</v>
      </c>
      <c r="C1759" t="str">
        <f>IF(GETPIVOTDATA("PS % recovery",Sheet4!$B$5,"Parish Name",K1759)&gt;99.949%,"OK","No")</f>
        <v>OK</v>
      </c>
      <c r="D1759" t="e">
        <f>VLOOKUP(J1759,'Ref2'!C:E,3,0)</f>
        <v>#N/A</v>
      </c>
      <c r="E1759">
        <v>153</v>
      </c>
      <c r="I1759" t="e">
        <f>VLOOKUP(J1759,Ref!L:M,2,0)</f>
        <v>#N/A</v>
      </c>
      <c r="J1759" t="s">
        <v>997</v>
      </c>
      <c r="K1759" t="s">
        <v>138</v>
      </c>
      <c r="L1759" t="s">
        <v>511</v>
      </c>
      <c r="M1759" t="s">
        <v>32</v>
      </c>
      <c r="N1759" t="s">
        <v>14</v>
      </c>
      <c r="R1759">
        <v>287417</v>
      </c>
      <c r="S1759">
        <v>287417</v>
      </c>
    </row>
    <row r="1760" spans="1:19" x14ac:dyDescent="0.3">
      <c r="A1760">
        <v>2022</v>
      </c>
      <c r="B1760">
        <f t="shared" si="1"/>
        <v>2022</v>
      </c>
      <c r="C1760" t="str">
        <f>IF(GETPIVOTDATA("PS % recovery",Sheet4!$B$5,"Parish Name",K1760)&gt;99.949%,"OK","No")</f>
        <v>OK</v>
      </c>
      <c r="D1760" t="e">
        <f>VLOOKUP(J1760,'Ref2'!C:E,3,0)</f>
        <v>#N/A</v>
      </c>
      <c r="E1760">
        <v>149</v>
      </c>
      <c r="I1760" t="e">
        <f>VLOOKUP(J1760,Ref!L:M,2,0)</f>
        <v>#N/A</v>
      </c>
      <c r="J1760" t="s">
        <v>999</v>
      </c>
      <c r="K1760" t="s">
        <v>140</v>
      </c>
      <c r="L1760" t="s">
        <v>509</v>
      </c>
      <c r="M1760" t="s">
        <v>32</v>
      </c>
      <c r="N1760" t="s">
        <v>14</v>
      </c>
      <c r="R1760">
        <v>30345</v>
      </c>
      <c r="S1760">
        <v>30345</v>
      </c>
    </row>
    <row r="1761" spans="1:19" x14ac:dyDescent="0.3">
      <c r="A1761">
        <v>2022</v>
      </c>
      <c r="B1761">
        <f t="shared" si="1"/>
        <v>2022</v>
      </c>
      <c r="C1761" t="str">
        <f>IF(GETPIVOTDATA("PS % recovery",Sheet4!$B$5,"Parish Name",K1761)&gt;99.949%,"OK","No")</f>
        <v>OK</v>
      </c>
      <c r="D1761" t="e">
        <f>VLOOKUP(J1761,'Ref2'!C:E,3,0)</f>
        <v>#N/A</v>
      </c>
      <c r="E1761">
        <v>153</v>
      </c>
      <c r="I1761" t="e">
        <f>VLOOKUP(J1761,Ref!L:M,2,0)</f>
        <v>#N/A</v>
      </c>
      <c r="J1761" t="s">
        <v>1001</v>
      </c>
      <c r="K1761" t="s">
        <v>141</v>
      </c>
      <c r="L1761" t="s">
        <v>517</v>
      </c>
      <c r="M1761" t="s">
        <v>32</v>
      </c>
      <c r="N1761" t="s">
        <v>14</v>
      </c>
      <c r="R1761">
        <v>124669</v>
      </c>
      <c r="S1761">
        <v>124669</v>
      </c>
    </row>
    <row r="1762" spans="1:19" x14ac:dyDescent="0.3">
      <c r="A1762">
        <v>2022</v>
      </c>
      <c r="B1762">
        <f t="shared" ref="B1762:B1825" si="2">A1762</f>
        <v>2022</v>
      </c>
      <c r="C1762" t="str">
        <f>IF(GETPIVOTDATA("PS % recovery",Sheet4!$B$5,"Parish Name",K1762)&gt;99.949%,"OK","No")</f>
        <v>OK</v>
      </c>
      <c r="D1762" t="e">
        <f>VLOOKUP(J1762,'Ref2'!C:E,3,0)</f>
        <v>#N/A</v>
      </c>
      <c r="E1762">
        <v>153</v>
      </c>
      <c r="I1762" t="e">
        <f>VLOOKUP(J1762,Ref!L:M,2,0)</f>
        <v>#N/A</v>
      </c>
      <c r="J1762" t="s">
        <v>1003</v>
      </c>
      <c r="K1762" t="s">
        <v>142</v>
      </c>
      <c r="L1762" t="s">
        <v>519</v>
      </c>
      <c r="M1762" t="s">
        <v>32</v>
      </c>
      <c r="N1762" t="s">
        <v>14</v>
      </c>
      <c r="R1762">
        <v>42762</v>
      </c>
      <c r="S1762">
        <v>42762</v>
      </c>
    </row>
    <row r="1763" spans="1:19" x14ac:dyDescent="0.3">
      <c r="A1763">
        <v>2022</v>
      </c>
      <c r="B1763">
        <f t="shared" si="2"/>
        <v>2022</v>
      </c>
      <c r="C1763" t="str">
        <f>IF(GETPIVOTDATA("PS % recovery",Sheet4!$B$5,"Parish Name",K1763)&gt;99.949%,"OK","No")</f>
        <v>OK</v>
      </c>
      <c r="D1763" t="e">
        <f>VLOOKUP(J1763,'Ref2'!C:E,3,0)</f>
        <v>#N/A</v>
      </c>
      <c r="E1763">
        <v>153</v>
      </c>
      <c r="I1763" t="e">
        <f>VLOOKUP(J1763,Ref!L:M,2,0)</f>
        <v>#N/A</v>
      </c>
      <c r="J1763" t="s">
        <v>1005</v>
      </c>
      <c r="K1763" t="s">
        <v>143</v>
      </c>
      <c r="L1763" t="s">
        <v>521</v>
      </c>
      <c r="M1763" t="s">
        <v>32</v>
      </c>
      <c r="N1763" t="s">
        <v>14</v>
      </c>
      <c r="R1763">
        <v>99625</v>
      </c>
      <c r="S1763">
        <v>99625</v>
      </c>
    </row>
    <row r="1764" spans="1:19" x14ac:dyDescent="0.3">
      <c r="A1764">
        <v>2022</v>
      </c>
      <c r="B1764">
        <f t="shared" si="2"/>
        <v>2022</v>
      </c>
      <c r="C1764" t="str">
        <f>IF(GETPIVOTDATA("PS % recovery",Sheet4!$B$5,"Parish Name",K1764)&gt;99.949%,"OK","No")</f>
        <v>OK</v>
      </c>
      <c r="D1764" t="e">
        <f>VLOOKUP(J1764,'Ref2'!C:E,3,0)</f>
        <v>#N/A</v>
      </c>
      <c r="E1764">
        <v>153</v>
      </c>
      <c r="I1764" t="e">
        <f>VLOOKUP(J1764,Ref!L:M,2,0)</f>
        <v>#N/A</v>
      </c>
      <c r="J1764" t="s">
        <v>1007</v>
      </c>
      <c r="K1764" t="s">
        <v>145</v>
      </c>
      <c r="L1764" t="s">
        <v>525</v>
      </c>
      <c r="M1764" t="s">
        <v>35</v>
      </c>
      <c r="N1764" t="s">
        <v>14</v>
      </c>
      <c r="R1764">
        <v>46954</v>
      </c>
      <c r="S1764">
        <v>46954</v>
      </c>
    </row>
    <row r="1765" spans="1:19" x14ac:dyDescent="0.3">
      <c r="A1765">
        <v>2022</v>
      </c>
      <c r="B1765">
        <f t="shared" si="2"/>
        <v>2022</v>
      </c>
      <c r="C1765" t="str">
        <f>IF(GETPIVOTDATA("PS % recovery",Sheet4!$B$5,"Parish Name",K1765)&gt;99.949%,"OK","No")</f>
        <v>No</v>
      </c>
      <c r="D1765" t="e">
        <f>VLOOKUP(J1765,'Ref2'!C:E,3,0)</f>
        <v>#N/A</v>
      </c>
      <c r="E1765">
        <v>127</v>
      </c>
      <c r="I1765" t="e">
        <f>VLOOKUP(J1765,Ref!L:M,2,0)</f>
        <v>#N/A</v>
      </c>
      <c r="J1765" t="s">
        <v>1009</v>
      </c>
      <c r="K1765" t="s">
        <v>147</v>
      </c>
      <c r="L1765" t="s">
        <v>525</v>
      </c>
      <c r="M1765" t="s">
        <v>35</v>
      </c>
      <c r="N1765" t="s">
        <v>14</v>
      </c>
      <c r="R1765">
        <v>29857</v>
      </c>
      <c r="S1765">
        <v>29857</v>
      </c>
    </row>
    <row r="1766" spans="1:19" x14ac:dyDescent="0.3">
      <c r="A1766">
        <v>2022</v>
      </c>
      <c r="B1766">
        <f t="shared" si="2"/>
        <v>2022</v>
      </c>
      <c r="C1766" t="str">
        <f>IF(GETPIVOTDATA("PS % recovery",Sheet4!$B$5,"Parish Name",K1766)&gt;99.949%,"OK","No")</f>
        <v>OK</v>
      </c>
      <c r="D1766" t="e">
        <f>VLOOKUP(J1766,'Ref2'!C:E,3,0)</f>
        <v>#N/A</v>
      </c>
      <c r="E1766">
        <v>153</v>
      </c>
      <c r="I1766" t="e">
        <f>VLOOKUP(J1766,Ref!L:M,2,0)</f>
        <v>#N/A</v>
      </c>
      <c r="J1766" t="s">
        <v>1011</v>
      </c>
      <c r="K1766" t="s">
        <v>149</v>
      </c>
      <c r="L1766" t="s">
        <v>525</v>
      </c>
      <c r="M1766" t="s">
        <v>35</v>
      </c>
      <c r="N1766" t="s">
        <v>14</v>
      </c>
      <c r="R1766">
        <v>55093</v>
      </c>
      <c r="S1766">
        <v>55093</v>
      </c>
    </row>
    <row r="1767" spans="1:19" x14ac:dyDescent="0.3">
      <c r="A1767">
        <v>2022</v>
      </c>
      <c r="B1767">
        <f t="shared" si="2"/>
        <v>2022</v>
      </c>
      <c r="C1767" t="str">
        <f>IF(GETPIVOTDATA("PS % recovery",Sheet4!$B$5,"Parish Name",K1767)&gt;99.949%,"OK","No")</f>
        <v>No</v>
      </c>
      <c r="D1767" t="e">
        <f>VLOOKUP(J1767,'Ref2'!C:E,3,0)</f>
        <v>#N/A</v>
      </c>
      <c r="E1767">
        <v>11</v>
      </c>
      <c r="I1767" t="e">
        <f>VLOOKUP(J1767,Ref!L:M,2,0)</f>
        <v>#N/A</v>
      </c>
      <c r="J1767" t="s">
        <v>1013</v>
      </c>
      <c r="K1767" t="s">
        <v>151</v>
      </c>
      <c r="L1767" t="s">
        <v>525</v>
      </c>
      <c r="M1767" t="s">
        <v>35</v>
      </c>
      <c r="N1767" t="s">
        <v>14</v>
      </c>
      <c r="R1767">
        <v>40062</v>
      </c>
      <c r="S1767">
        <v>16900</v>
      </c>
    </row>
    <row r="1768" spans="1:19" x14ac:dyDescent="0.3">
      <c r="A1768">
        <v>2022</v>
      </c>
      <c r="B1768">
        <f t="shared" si="2"/>
        <v>2022</v>
      </c>
      <c r="C1768" t="str">
        <f>IF(GETPIVOTDATA("PS % recovery",Sheet4!$B$5,"Parish Name",K1768)&gt;99.949%,"OK","No")</f>
        <v>No</v>
      </c>
      <c r="D1768" t="e">
        <f>VLOOKUP(J1768,'Ref2'!C:E,3,0)</f>
        <v>#N/A</v>
      </c>
      <c r="E1768">
        <v>99</v>
      </c>
      <c r="I1768" t="e">
        <f>VLOOKUP(J1768,Ref!L:M,2,0)</f>
        <v>#N/A</v>
      </c>
      <c r="J1768" t="s">
        <v>1015</v>
      </c>
      <c r="K1768" t="s">
        <v>150</v>
      </c>
      <c r="L1768" t="s">
        <v>523</v>
      </c>
      <c r="M1768" t="s">
        <v>35</v>
      </c>
      <c r="N1768" t="s">
        <v>14</v>
      </c>
      <c r="R1768">
        <v>83792</v>
      </c>
      <c r="S1768">
        <v>83792</v>
      </c>
    </row>
    <row r="1769" spans="1:19" x14ac:dyDescent="0.3">
      <c r="A1769">
        <v>2022</v>
      </c>
      <c r="B1769">
        <f t="shared" si="2"/>
        <v>2022</v>
      </c>
      <c r="C1769" t="str">
        <f>IF(GETPIVOTDATA("PS % recovery",Sheet4!$B$5,"Parish Name",K1769)&gt;99.949%,"OK","No")</f>
        <v>OK</v>
      </c>
      <c r="D1769" t="e">
        <f>VLOOKUP(J1769,'Ref2'!C:E,3,0)</f>
        <v>#N/A</v>
      </c>
      <c r="E1769">
        <v>153</v>
      </c>
      <c r="I1769" t="e">
        <f>VLOOKUP(J1769,Ref!L:M,2,0)</f>
        <v>#N/A</v>
      </c>
      <c r="J1769" t="s">
        <v>1017</v>
      </c>
      <c r="K1769" t="s">
        <v>152</v>
      </c>
      <c r="L1769" t="s">
        <v>523</v>
      </c>
      <c r="M1769" t="s">
        <v>35</v>
      </c>
      <c r="N1769" t="s">
        <v>14</v>
      </c>
      <c r="R1769">
        <v>4359</v>
      </c>
      <c r="S1769">
        <v>4359</v>
      </c>
    </row>
    <row r="1770" spans="1:19" x14ac:dyDescent="0.3">
      <c r="A1770">
        <v>2022</v>
      </c>
      <c r="B1770">
        <f t="shared" si="2"/>
        <v>2022</v>
      </c>
      <c r="C1770" t="str">
        <f>IF(GETPIVOTDATA("PS % recovery",Sheet4!$B$5,"Parish Name",K1770)&gt;99.949%,"OK","No")</f>
        <v>OK</v>
      </c>
      <c r="D1770" t="e">
        <f>VLOOKUP(J1770,'Ref2'!C:E,3,0)</f>
        <v>#N/A</v>
      </c>
      <c r="E1770">
        <v>153</v>
      </c>
      <c r="I1770" t="e">
        <f>VLOOKUP(J1770,Ref!L:M,2,0)</f>
        <v>#N/A</v>
      </c>
      <c r="J1770" t="s">
        <v>1019</v>
      </c>
      <c r="K1770" t="s">
        <v>146</v>
      </c>
      <c r="L1770" t="s">
        <v>527</v>
      </c>
      <c r="M1770" t="s">
        <v>35</v>
      </c>
      <c r="N1770" t="s">
        <v>14</v>
      </c>
      <c r="R1770">
        <v>41810</v>
      </c>
      <c r="S1770">
        <v>41810</v>
      </c>
    </row>
    <row r="1771" spans="1:19" x14ac:dyDescent="0.3">
      <c r="A1771">
        <v>2022</v>
      </c>
      <c r="B1771">
        <f t="shared" si="2"/>
        <v>2022</v>
      </c>
      <c r="C1771" t="str">
        <f>IF(GETPIVOTDATA("PS % recovery",Sheet4!$B$5,"Parish Name",K1771)&gt;99.949%,"OK","No")</f>
        <v>No</v>
      </c>
      <c r="D1771" t="e">
        <f>VLOOKUP(J1771,'Ref2'!C:E,3,0)</f>
        <v>#N/A</v>
      </c>
      <c r="E1771">
        <v>41</v>
      </c>
      <c r="I1771" t="e">
        <f>VLOOKUP(J1771,Ref!L:M,2,0)</f>
        <v>#N/A</v>
      </c>
      <c r="J1771" t="s">
        <v>1021</v>
      </c>
      <c r="K1771" t="s">
        <v>148</v>
      </c>
      <c r="L1771" t="s">
        <v>527</v>
      </c>
      <c r="M1771" t="s">
        <v>35</v>
      </c>
      <c r="N1771" t="s">
        <v>14</v>
      </c>
      <c r="R1771">
        <v>24078</v>
      </c>
      <c r="S1771">
        <v>9000</v>
      </c>
    </row>
    <row r="1772" spans="1:19" x14ac:dyDescent="0.3">
      <c r="A1772">
        <v>2022</v>
      </c>
      <c r="B1772">
        <f t="shared" si="2"/>
        <v>2022</v>
      </c>
      <c r="C1772" t="str">
        <f>IF(GETPIVOTDATA("PS % recovery",Sheet4!$B$5,"Parish Name",K1772)&gt;99.949%,"OK","No")</f>
        <v>OK</v>
      </c>
      <c r="D1772" t="e">
        <f>VLOOKUP(J1772,'Ref2'!C:E,3,0)</f>
        <v>#N/A</v>
      </c>
      <c r="E1772">
        <v>153</v>
      </c>
      <c r="I1772" t="e">
        <f>VLOOKUP(J1772,Ref!L:M,2,0)</f>
        <v>#N/A</v>
      </c>
      <c r="J1772" t="s">
        <v>1023</v>
      </c>
      <c r="K1772" t="s">
        <v>153</v>
      </c>
      <c r="L1772" t="s">
        <v>527</v>
      </c>
      <c r="M1772" t="s">
        <v>35</v>
      </c>
      <c r="N1772" t="s">
        <v>14</v>
      </c>
      <c r="R1772">
        <v>59798</v>
      </c>
      <c r="S1772">
        <v>59798</v>
      </c>
    </row>
    <row r="1773" spans="1:19" x14ac:dyDescent="0.3">
      <c r="A1773">
        <v>2022</v>
      </c>
      <c r="B1773">
        <f t="shared" si="2"/>
        <v>2022</v>
      </c>
      <c r="C1773" t="str">
        <f>IF(GETPIVOTDATA("PS % recovery",Sheet4!$B$5,"Parish Name",K1773)&gt;99.949%,"OK","No")</f>
        <v>OK</v>
      </c>
      <c r="D1773" t="e">
        <f>VLOOKUP(J1773,'Ref2'!C:E,3,0)</f>
        <v>#N/A</v>
      </c>
      <c r="E1773">
        <v>153</v>
      </c>
      <c r="I1773" t="e">
        <f>VLOOKUP(J1773,Ref!L:M,2,0)</f>
        <v>#N/A</v>
      </c>
      <c r="J1773" t="s">
        <v>1025</v>
      </c>
      <c r="K1773" t="s">
        <v>154</v>
      </c>
      <c r="L1773" t="s">
        <v>527</v>
      </c>
      <c r="M1773" t="s">
        <v>35</v>
      </c>
      <c r="N1773" t="s">
        <v>14</v>
      </c>
      <c r="R1773">
        <v>52388</v>
      </c>
      <c r="S1773">
        <v>52388</v>
      </c>
    </row>
    <row r="1774" spans="1:19" x14ac:dyDescent="0.3">
      <c r="A1774">
        <v>2022</v>
      </c>
      <c r="B1774">
        <f t="shared" si="2"/>
        <v>2022</v>
      </c>
      <c r="C1774" t="str">
        <f>IF(GETPIVOTDATA("PS % recovery",Sheet4!$B$5,"Parish Name",K1774)&gt;99.949%,"OK","No")</f>
        <v>OK</v>
      </c>
      <c r="D1774" t="e">
        <f>VLOOKUP(J1774,'Ref2'!C:E,3,0)</f>
        <v>#N/A</v>
      </c>
      <c r="E1774">
        <v>153</v>
      </c>
      <c r="I1774" t="e">
        <f>VLOOKUP(J1774,Ref!L:M,2,0)</f>
        <v>#N/A</v>
      </c>
      <c r="J1774" t="s">
        <v>1027</v>
      </c>
      <c r="K1774" t="s">
        <v>156</v>
      </c>
      <c r="L1774" t="s">
        <v>529</v>
      </c>
      <c r="M1774" t="s">
        <v>18</v>
      </c>
      <c r="N1774" t="s">
        <v>15</v>
      </c>
      <c r="R1774">
        <v>142101</v>
      </c>
      <c r="S1774">
        <v>142101</v>
      </c>
    </row>
    <row r="1775" spans="1:19" x14ac:dyDescent="0.3">
      <c r="A1775">
        <v>2022</v>
      </c>
      <c r="B1775">
        <f t="shared" si="2"/>
        <v>2022</v>
      </c>
      <c r="C1775" t="str">
        <f>IF(GETPIVOTDATA("PS % recovery",Sheet4!$B$5,"Parish Name",K1775)&gt;99.949%,"OK","No")</f>
        <v>No</v>
      </c>
      <c r="D1775" t="e">
        <f>VLOOKUP(J1775,'Ref2'!C:E,3,0)</f>
        <v>#N/A</v>
      </c>
      <c r="E1775">
        <v>153</v>
      </c>
      <c r="I1775" t="e">
        <f>VLOOKUP(J1775,Ref!L:M,2,0)</f>
        <v>#N/A</v>
      </c>
      <c r="J1775" t="s">
        <v>1029</v>
      </c>
      <c r="K1775" t="s">
        <v>157</v>
      </c>
      <c r="L1775" t="s">
        <v>531</v>
      </c>
      <c r="M1775" t="s">
        <v>18</v>
      </c>
      <c r="N1775" t="s">
        <v>15</v>
      </c>
      <c r="R1775">
        <v>67958</v>
      </c>
      <c r="S1775">
        <v>67958</v>
      </c>
    </row>
    <row r="1776" spans="1:19" x14ac:dyDescent="0.3">
      <c r="A1776">
        <v>2022</v>
      </c>
      <c r="B1776">
        <f t="shared" si="2"/>
        <v>2022</v>
      </c>
      <c r="C1776" t="str">
        <f>IF(GETPIVOTDATA("PS % recovery",Sheet4!$B$5,"Parish Name",K1776)&gt;99.949%,"OK","No")</f>
        <v>OK</v>
      </c>
      <c r="D1776" t="e">
        <f>VLOOKUP(J1776,'Ref2'!C:E,3,0)</f>
        <v>#N/A</v>
      </c>
      <c r="E1776">
        <v>153</v>
      </c>
      <c r="I1776" t="e">
        <f>VLOOKUP(J1776,Ref!L:M,2,0)</f>
        <v>#N/A</v>
      </c>
      <c r="J1776" t="s">
        <v>1031</v>
      </c>
      <c r="K1776" t="s">
        <v>158</v>
      </c>
      <c r="L1776" t="s">
        <v>535</v>
      </c>
      <c r="M1776" t="s">
        <v>18</v>
      </c>
      <c r="N1776" t="s">
        <v>15</v>
      </c>
      <c r="R1776">
        <v>88492.08</v>
      </c>
      <c r="S1776">
        <v>88492.08</v>
      </c>
    </row>
    <row r="1777" spans="1:19" x14ac:dyDescent="0.3">
      <c r="A1777">
        <v>2022</v>
      </c>
      <c r="B1777">
        <f t="shared" si="2"/>
        <v>2022</v>
      </c>
      <c r="C1777" t="str">
        <f>IF(GETPIVOTDATA("PS % recovery",Sheet4!$B$5,"Parish Name",K1777)&gt;99.949%,"OK","No")</f>
        <v>No</v>
      </c>
      <c r="D1777" t="e">
        <f>VLOOKUP(J1777,'Ref2'!C:E,3,0)</f>
        <v>#N/A</v>
      </c>
      <c r="E1777">
        <v>8</v>
      </c>
      <c r="I1777" t="e">
        <f>VLOOKUP(J1777,Ref!L:M,2,0)</f>
        <v>#N/A</v>
      </c>
      <c r="J1777" t="s">
        <v>789</v>
      </c>
      <c r="K1777" t="s">
        <v>160</v>
      </c>
      <c r="L1777" t="s">
        <v>537</v>
      </c>
      <c r="M1777" t="s">
        <v>18</v>
      </c>
      <c r="N1777" t="s">
        <v>15</v>
      </c>
      <c r="R1777">
        <v>99789</v>
      </c>
      <c r="S1777">
        <v>0</v>
      </c>
    </row>
    <row r="1778" spans="1:19" x14ac:dyDescent="0.3">
      <c r="A1778">
        <v>2022</v>
      </c>
      <c r="B1778">
        <f t="shared" si="2"/>
        <v>2022</v>
      </c>
      <c r="C1778" t="str">
        <f>IF(GETPIVOTDATA("PS % recovery",Sheet4!$B$5,"Parish Name",K1778)&gt;99.949%,"OK","No")</f>
        <v>OK</v>
      </c>
      <c r="D1778" t="e">
        <f>VLOOKUP(J1778,'Ref2'!C:E,3,0)</f>
        <v>#N/A</v>
      </c>
      <c r="E1778">
        <v>140</v>
      </c>
      <c r="I1778" t="e">
        <f>VLOOKUP(J1778,Ref!L:M,2,0)</f>
        <v>#N/A</v>
      </c>
      <c r="J1778" t="s">
        <v>1034</v>
      </c>
      <c r="K1778" t="s">
        <v>161</v>
      </c>
      <c r="L1778" t="s">
        <v>539</v>
      </c>
      <c r="M1778" t="s">
        <v>18</v>
      </c>
      <c r="N1778" t="s">
        <v>15</v>
      </c>
      <c r="R1778">
        <v>69766</v>
      </c>
      <c r="S1778">
        <v>69374.220000000205</v>
      </c>
    </row>
    <row r="1779" spans="1:19" x14ac:dyDescent="0.3">
      <c r="A1779">
        <v>2022</v>
      </c>
      <c r="B1779">
        <f t="shared" si="2"/>
        <v>2022</v>
      </c>
      <c r="C1779" t="str">
        <f>IF(GETPIVOTDATA("PS % recovery",Sheet4!$B$5,"Parish Name",K1779)&gt;99.949%,"OK","No")</f>
        <v>OK</v>
      </c>
      <c r="D1779" t="e">
        <f>VLOOKUP(J1779,'Ref2'!C:E,3,0)</f>
        <v>#N/A</v>
      </c>
      <c r="E1779">
        <v>153</v>
      </c>
      <c r="I1779" t="e">
        <f>VLOOKUP(J1779,Ref!L:M,2,0)</f>
        <v>#N/A</v>
      </c>
      <c r="J1779" t="s">
        <v>1036</v>
      </c>
      <c r="K1779" t="s">
        <v>162</v>
      </c>
      <c r="L1779" t="s">
        <v>541</v>
      </c>
      <c r="M1779" t="s">
        <v>18</v>
      </c>
      <c r="N1779" t="s">
        <v>15</v>
      </c>
      <c r="R1779">
        <v>67264</v>
      </c>
      <c r="S1779">
        <v>67264</v>
      </c>
    </row>
    <row r="1780" spans="1:19" x14ac:dyDescent="0.3">
      <c r="A1780">
        <v>2022</v>
      </c>
      <c r="B1780">
        <f t="shared" si="2"/>
        <v>2022</v>
      </c>
      <c r="C1780" t="str">
        <f>IF(GETPIVOTDATA("PS % recovery",Sheet4!$B$5,"Parish Name",K1780)&gt;99.949%,"OK","No")</f>
        <v>OK</v>
      </c>
      <c r="D1780" t="e">
        <f>VLOOKUP(J1780,'Ref2'!C:E,3,0)</f>
        <v>#N/A</v>
      </c>
      <c r="E1780">
        <v>115</v>
      </c>
      <c r="I1780" t="e">
        <f>VLOOKUP(J1780,Ref!L:M,2,0)</f>
        <v>#N/A</v>
      </c>
      <c r="J1780" t="s">
        <v>1038</v>
      </c>
      <c r="K1780" t="s">
        <v>163</v>
      </c>
      <c r="L1780" t="s">
        <v>545</v>
      </c>
      <c r="M1780" t="s">
        <v>18</v>
      </c>
      <c r="N1780" t="s">
        <v>15</v>
      </c>
      <c r="R1780">
        <v>4120</v>
      </c>
      <c r="S1780">
        <v>2400</v>
      </c>
    </row>
    <row r="1781" spans="1:19" x14ac:dyDescent="0.3">
      <c r="A1781">
        <v>2022</v>
      </c>
      <c r="B1781">
        <f t="shared" si="2"/>
        <v>2022</v>
      </c>
      <c r="C1781" t="str">
        <f>IF(GETPIVOTDATA("PS % recovery",Sheet4!$B$5,"Parish Name",K1781)&gt;99.949%,"OK","No")</f>
        <v>OK</v>
      </c>
      <c r="D1781" t="e">
        <f>VLOOKUP(J1781,'Ref2'!C:E,3,0)</f>
        <v>#N/A</v>
      </c>
      <c r="E1781">
        <v>153</v>
      </c>
      <c r="I1781" t="e">
        <f>VLOOKUP(J1781,Ref!L:M,2,0)</f>
        <v>#N/A</v>
      </c>
      <c r="J1781" t="s">
        <v>1040</v>
      </c>
      <c r="K1781" t="s">
        <v>164</v>
      </c>
      <c r="L1781" t="s">
        <v>545</v>
      </c>
      <c r="M1781" t="s">
        <v>18</v>
      </c>
      <c r="N1781" t="s">
        <v>15</v>
      </c>
      <c r="R1781">
        <v>7023</v>
      </c>
      <c r="S1781">
        <v>7023</v>
      </c>
    </row>
    <row r="1782" spans="1:19" x14ac:dyDescent="0.3">
      <c r="A1782">
        <v>2022</v>
      </c>
      <c r="B1782">
        <f t="shared" si="2"/>
        <v>2022</v>
      </c>
      <c r="C1782" t="str">
        <f>IF(GETPIVOTDATA("PS % recovery",Sheet4!$B$5,"Parish Name",K1782)&gt;99.949%,"OK","No")</f>
        <v>OK</v>
      </c>
      <c r="D1782" t="e">
        <f>VLOOKUP(J1782,'Ref2'!C:E,3,0)</f>
        <v>#N/A</v>
      </c>
      <c r="E1782">
        <v>153</v>
      </c>
      <c r="I1782" t="e">
        <f>VLOOKUP(J1782,Ref!L:M,2,0)</f>
        <v>#N/A</v>
      </c>
      <c r="J1782" t="s">
        <v>1042</v>
      </c>
      <c r="K1782" t="s">
        <v>165</v>
      </c>
      <c r="L1782" t="s">
        <v>543</v>
      </c>
      <c r="M1782" t="s">
        <v>18</v>
      </c>
      <c r="N1782" t="s">
        <v>15</v>
      </c>
      <c r="R1782">
        <v>66226</v>
      </c>
      <c r="S1782">
        <v>66226</v>
      </c>
    </row>
    <row r="1783" spans="1:19" x14ac:dyDescent="0.3">
      <c r="A1783">
        <v>2022</v>
      </c>
      <c r="B1783">
        <f t="shared" si="2"/>
        <v>2022</v>
      </c>
      <c r="C1783" t="str">
        <f>IF(GETPIVOTDATA("PS % recovery",Sheet4!$B$5,"Parish Name",K1783)&gt;99.949%,"OK","No")</f>
        <v>No</v>
      </c>
      <c r="D1783" t="e">
        <f>VLOOKUP(J1783,'Ref2'!C:E,3,0)</f>
        <v>#N/A</v>
      </c>
      <c r="E1783">
        <v>55</v>
      </c>
      <c r="I1783" t="e">
        <f>VLOOKUP(J1783,Ref!L:M,2,0)</f>
        <v>#N/A</v>
      </c>
      <c r="J1783" t="s">
        <v>1044</v>
      </c>
      <c r="K1783" t="s">
        <v>166</v>
      </c>
      <c r="L1783" t="s">
        <v>547</v>
      </c>
      <c r="M1783" t="s">
        <v>18</v>
      </c>
      <c r="N1783" t="s">
        <v>15</v>
      </c>
      <c r="R1783">
        <v>54196</v>
      </c>
      <c r="S1783">
        <v>41000</v>
      </c>
    </row>
    <row r="1784" spans="1:19" x14ac:dyDescent="0.3">
      <c r="A1784">
        <v>2022</v>
      </c>
      <c r="B1784">
        <f t="shared" si="2"/>
        <v>2022</v>
      </c>
      <c r="C1784" t="str">
        <f>IF(GETPIVOTDATA("PS % recovery",Sheet4!$B$5,"Parish Name",K1784)&gt;99.949%,"OK","No")</f>
        <v>No</v>
      </c>
      <c r="D1784" t="e">
        <f>VLOOKUP(J1784,'Ref2'!C:E,3,0)</f>
        <v>#N/A</v>
      </c>
      <c r="E1784">
        <v>34</v>
      </c>
      <c r="I1784" t="e">
        <f>VLOOKUP(J1784,Ref!L:M,2,0)</f>
        <v>#N/A</v>
      </c>
      <c r="J1784" t="s">
        <v>1046</v>
      </c>
      <c r="K1784" t="s">
        <v>159</v>
      </c>
      <c r="L1784" t="s">
        <v>533</v>
      </c>
      <c r="M1784" t="s">
        <v>18</v>
      </c>
      <c r="N1784" t="s">
        <v>15</v>
      </c>
      <c r="R1784">
        <v>95343</v>
      </c>
      <c r="S1784">
        <v>45000</v>
      </c>
    </row>
    <row r="1785" spans="1:19" x14ac:dyDescent="0.3">
      <c r="A1785">
        <v>2022</v>
      </c>
      <c r="B1785">
        <f t="shared" si="2"/>
        <v>2022</v>
      </c>
      <c r="C1785" t="str">
        <f>IF(GETPIVOTDATA("PS % recovery",Sheet4!$B$5,"Parish Name",K1785)&gt;99.949%,"OK","No")</f>
        <v>No</v>
      </c>
      <c r="D1785" t="e">
        <f>VLOOKUP(J1785,'Ref2'!C:E,3,0)</f>
        <v>#N/A</v>
      </c>
      <c r="E1785">
        <v>5</v>
      </c>
      <c r="I1785" t="e">
        <f>VLOOKUP(J1785,Ref!L:M,2,0)</f>
        <v>#N/A</v>
      </c>
      <c r="J1785" t="s">
        <v>794</v>
      </c>
      <c r="K1785" t="s">
        <v>168</v>
      </c>
      <c r="L1785" t="s">
        <v>549</v>
      </c>
      <c r="M1785" t="s">
        <v>21</v>
      </c>
      <c r="N1785" t="s">
        <v>15</v>
      </c>
      <c r="R1785">
        <v>11794</v>
      </c>
      <c r="S1785">
        <v>0</v>
      </c>
    </row>
    <row r="1786" spans="1:19" x14ac:dyDescent="0.3">
      <c r="A1786">
        <v>2022</v>
      </c>
      <c r="B1786">
        <f t="shared" si="2"/>
        <v>2022</v>
      </c>
      <c r="C1786" t="str">
        <f>IF(GETPIVOTDATA("PS % recovery",Sheet4!$B$5,"Parish Name",K1786)&gt;99.949%,"OK","No")</f>
        <v>No</v>
      </c>
      <c r="D1786" t="e">
        <f>VLOOKUP(J1786,'Ref2'!C:E,3,0)</f>
        <v>#N/A</v>
      </c>
      <c r="E1786">
        <v>48</v>
      </c>
      <c r="I1786" t="e">
        <f>VLOOKUP(J1786,Ref!L:M,2,0)</f>
        <v>#N/A</v>
      </c>
      <c r="J1786" t="s">
        <v>801</v>
      </c>
      <c r="K1786" t="s">
        <v>169</v>
      </c>
      <c r="L1786" t="s">
        <v>549</v>
      </c>
      <c r="M1786" t="s">
        <v>21</v>
      </c>
      <c r="N1786" t="s">
        <v>15</v>
      </c>
      <c r="R1786">
        <v>16296</v>
      </c>
      <c r="S1786">
        <v>9000</v>
      </c>
    </row>
    <row r="1787" spans="1:19" x14ac:dyDescent="0.3">
      <c r="A1787">
        <v>2022</v>
      </c>
      <c r="B1787">
        <f t="shared" si="2"/>
        <v>2022</v>
      </c>
      <c r="C1787" t="str">
        <f>IF(GETPIVOTDATA("PS % recovery",Sheet4!$B$5,"Parish Name",K1787)&gt;99.949%,"OK","No")</f>
        <v>No</v>
      </c>
      <c r="D1787" t="e">
        <f>VLOOKUP(J1787,'Ref2'!C:E,3,0)</f>
        <v>#N/A</v>
      </c>
      <c r="E1787">
        <v>39</v>
      </c>
      <c r="I1787" t="e">
        <f>VLOOKUP(J1787,Ref!L:M,2,0)</f>
        <v>#N/A</v>
      </c>
      <c r="J1787" t="s">
        <v>807</v>
      </c>
      <c r="K1787" t="s">
        <v>171</v>
      </c>
      <c r="L1787" t="s">
        <v>553</v>
      </c>
      <c r="M1787" t="s">
        <v>21</v>
      </c>
      <c r="N1787" t="s">
        <v>15</v>
      </c>
      <c r="R1787">
        <v>38215</v>
      </c>
      <c r="S1787">
        <v>28000</v>
      </c>
    </row>
    <row r="1788" spans="1:19" x14ac:dyDescent="0.3">
      <c r="A1788">
        <v>2022</v>
      </c>
      <c r="B1788">
        <f t="shared" si="2"/>
        <v>2022</v>
      </c>
      <c r="C1788" t="str">
        <f>IF(GETPIVOTDATA("PS % recovery",Sheet4!$B$5,"Parish Name",K1788)&gt;99.949%,"OK","No")</f>
        <v>OK</v>
      </c>
      <c r="D1788" t="e">
        <f>VLOOKUP(J1788,'Ref2'!C:E,3,0)</f>
        <v>#N/A</v>
      </c>
      <c r="E1788">
        <v>153</v>
      </c>
      <c r="I1788" t="e">
        <f>VLOOKUP(J1788,Ref!L:M,2,0)</f>
        <v>#N/A</v>
      </c>
      <c r="J1788" t="s">
        <v>1051</v>
      </c>
      <c r="K1788" t="s">
        <v>170</v>
      </c>
      <c r="L1788" t="s">
        <v>551</v>
      </c>
      <c r="M1788" t="s">
        <v>21</v>
      </c>
      <c r="N1788" t="s">
        <v>15</v>
      </c>
      <c r="R1788">
        <v>107295</v>
      </c>
      <c r="S1788">
        <v>107295</v>
      </c>
    </row>
    <row r="1789" spans="1:19" x14ac:dyDescent="0.3">
      <c r="A1789">
        <v>2022</v>
      </c>
      <c r="B1789">
        <f t="shared" si="2"/>
        <v>2022</v>
      </c>
      <c r="C1789" t="str">
        <f>IF(GETPIVOTDATA("PS % recovery",Sheet4!$B$5,"Parish Name",K1789)&gt;99.949%,"OK","No")</f>
        <v>No</v>
      </c>
      <c r="D1789" t="e">
        <f>VLOOKUP(J1789,'Ref2'!C:E,3,0)</f>
        <v>#N/A</v>
      </c>
      <c r="E1789">
        <v>44</v>
      </c>
      <c r="I1789" t="e">
        <f>VLOOKUP(J1789,Ref!L:M,2,0)</f>
        <v>#N/A</v>
      </c>
      <c r="J1789" t="s">
        <v>796</v>
      </c>
      <c r="K1789" t="s">
        <v>172</v>
      </c>
      <c r="L1789" t="s">
        <v>555</v>
      </c>
      <c r="M1789" t="s">
        <v>21</v>
      </c>
      <c r="N1789" t="s">
        <v>15</v>
      </c>
      <c r="R1789">
        <v>22876</v>
      </c>
      <c r="S1789">
        <v>12298</v>
      </c>
    </row>
    <row r="1790" spans="1:19" x14ac:dyDescent="0.3">
      <c r="A1790">
        <v>2022</v>
      </c>
      <c r="B1790">
        <f t="shared" si="2"/>
        <v>2022</v>
      </c>
      <c r="C1790" t="str">
        <f>IF(GETPIVOTDATA("PS % recovery",Sheet4!$B$5,"Parish Name",K1790)&gt;99.949%,"OK","No")</f>
        <v>No</v>
      </c>
      <c r="D1790" t="e">
        <f>VLOOKUP(J1790,'Ref2'!C:E,3,0)</f>
        <v>#N/A</v>
      </c>
      <c r="E1790">
        <v>29</v>
      </c>
      <c r="I1790" t="e">
        <f>VLOOKUP(J1790,Ref!L:M,2,0)</f>
        <v>#N/A</v>
      </c>
      <c r="J1790" t="s">
        <v>798</v>
      </c>
      <c r="K1790" t="s">
        <v>173</v>
      </c>
      <c r="L1790" t="s">
        <v>555</v>
      </c>
      <c r="M1790" t="s">
        <v>21</v>
      </c>
      <c r="N1790" t="s">
        <v>15</v>
      </c>
      <c r="R1790">
        <v>9044</v>
      </c>
      <c r="S1790">
        <v>2415</v>
      </c>
    </row>
    <row r="1791" spans="1:19" x14ac:dyDescent="0.3">
      <c r="A1791">
        <v>2022</v>
      </c>
      <c r="B1791">
        <f t="shared" si="2"/>
        <v>2022</v>
      </c>
      <c r="C1791" t="str">
        <f>IF(GETPIVOTDATA("PS % recovery",Sheet4!$B$5,"Parish Name",K1791)&gt;99.949%,"OK","No")</f>
        <v>No</v>
      </c>
      <c r="D1791" t="e">
        <f>VLOOKUP(J1791,'Ref2'!C:E,3,0)</f>
        <v>#N/A</v>
      </c>
      <c r="E1791">
        <v>105</v>
      </c>
      <c r="I1791" t="e">
        <f>VLOOKUP(J1791,Ref!L:M,2,0)</f>
        <v>#N/A</v>
      </c>
      <c r="J1791" t="s">
        <v>805</v>
      </c>
      <c r="K1791" t="s">
        <v>175</v>
      </c>
      <c r="L1791" t="s">
        <v>555</v>
      </c>
      <c r="M1791" t="s">
        <v>21</v>
      </c>
      <c r="N1791" t="s">
        <v>15</v>
      </c>
      <c r="R1791">
        <v>3156</v>
      </c>
      <c r="S1791">
        <v>3156</v>
      </c>
    </row>
    <row r="1792" spans="1:19" x14ac:dyDescent="0.3">
      <c r="A1792">
        <v>2022</v>
      </c>
      <c r="B1792">
        <f t="shared" si="2"/>
        <v>2022</v>
      </c>
      <c r="C1792" t="str">
        <f>IF(GETPIVOTDATA("PS % recovery",Sheet4!$B$5,"Parish Name",K1792)&gt;99.949%,"OK","No")</f>
        <v>No</v>
      </c>
      <c r="D1792" t="e">
        <f>VLOOKUP(J1792,'Ref2'!C:E,3,0)</f>
        <v>#N/A</v>
      </c>
      <c r="E1792">
        <v>28</v>
      </c>
      <c r="I1792" t="e">
        <f>VLOOKUP(J1792,Ref!L:M,2,0)</f>
        <v>#N/A</v>
      </c>
      <c r="J1792" t="s">
        <v>1056</v>
      </c>
      <c r="K1792" t="s">
        <v>174</v>
      </c>
      <c r="L1792" t="s">
        <v>557</v>
      </c>
      <c r="M1792" t="s">
        <v>21</v>
      </c>
      <c r="N1792" t="s">
        <v>15</v>
      </c>
      <c r="R1792">
        <v>9205</v>
      </c>
      <c r="S1792">
        <v>9205</v>
      </c>
    </row>
    <row r="1793" spans="1:19" x14ac:dyDescent="0.3">
      <c r="A1793">
        <v>2022</v>
      </c>
      <c r="B1793">
        <f t="shared" si="2"/>
        <v>2022</v>
      </c>
      <c r="C1793" t="str">
        <f>IF(GETPIVOTDATA("PS % recovery",Sheet4!$B$5,"Parish Name",K1793)&gt;99.949%,"OK","No")</f>
        <v>OK</v>
      </c>
      <c r="D1793" t="e">
        <f>VLOOKUP(J1793,'Ref2'!C:E,3,0)</f>
        <v>#N/A</v>
      </c>
      <c r="E1793">
        <v>122</v>
      </c>
      <c r="I1793" t="e">
        <f>VLOOKUP(J1793,Ref!L:M,2,0)</f>
        <v>#N/A</v>
      </c>
      <c r="J1793" t="s">
        <v>1058</v>
      </c>
      <c r="K1793" t="s">
        <v>176</v>
      </c>
      <c r="L1793" t="s">
        <v>557</v>
      </c>
      <c r="M1793" t="s">
        <v>21</v>
      </c>
      <c r="N1793" t="s">
        <v>15</v>
      </c>
      <c r="R1793">
        <v>32721</v>
      </c>
      <c r="S1793">
        <v>32721</v>
      </c>
    </row>
    <row r="1794" spans="1:19" x14ac:dyDescent="0.3">
      <c r="A1794">
        <v>2022</v>
      </c>
      <c r="B1794">
        <f t="shared" si="2"/>
        <v>2022</v>
      </c>
      <c r="C1794" t="str">
        <f>IF(GETPIVOTDATA("PS % recovery",Sheet4!$B$5,"Parish Name",K1794)&gt;99.949%,"OK","No")</f>
        <v>No</v>
      </c>
      <c r="D1794" t="e">
        <f>VLOOKUP(J1794,'Ref2'!C:E,3,0)</f>
        <v>#N/A</v>
      </c>
      <c r="E1794">
        <v>100</v>
      </c>
      <c r="I1794" t="e">
        <f>VLOOKUP(J1794,Ref!L:M,2,0)</f>
        <v>#N/A</v>
      </c>
      <c r="J1794" t="s">
        <v>800</v>
      </c>
      <c r="K1794" t="s">
        <v>177</v>
      </c>
      <c r="L1794" t="s">
        <v>559</v>
      </c>
      <c r="M1794" t="s">
        <v>21</v>
      </c>
      <c r="N1794" t="s">
        <v>15</v>
      </c>
      <c r="R1794">
        <v>59794</v>
      </c>
      <c r="S1794">
        <v>54845.5</v>
      </c>
    </row>
    <row r="1795" spans="1:19" x14ac:dyDescent="0.3">
      <c r="A1795">
        <v>2022</v>
      </c>
      <c r="B1795">
        <f t="shared" si="2"/>
        <v>2022</v>
      </c>
      <c r="C1795" t="str">
        <f>IF(GETPIVOTDATA("PS % recovery",Sheet4!$B$5,"Parish Name",K1795)&gt;99.949%,"OK","No")</f>
        <v>No</v>
      </c>
      <c r="D1795" t="e">
        <f>VLOOKUP(J1795,'Ref2'!C:E,3,0)</f>
        <v>#N/A</v>
      </c>
      <c r="E1795">
        <v>70</v>
      </c>
      <c r="I1795" t="e">
        <f>VLOOKUP(J1795,Ref!L:M,2,0)</f>
        <v>#N/A</v>
      </c>
      <c r="J1795" t="s">
        <v>803</v>
      </c>
      <c r="K1795" t="s">
        <v>178</v>
      </c>
      <c r="L1795" t="s">
        <v>549</v>
      </c>
      <c r="M1795" t="s">
        <v>21</v>
      </c>
      <c r="N1795" t="s">
        <v>15</v>
      </c>
      <c r="R1795">
        <v>51916</v>
      </c>
      <c r="S1795">
        <v>40000</v>
      </c>
    </row>
    <row r="1796" spans="1:19" x14ac:dyDescent="0.3">
      <c r="A1796">
        <v>2022</v>
      </c>
      <c r="B1796">
        <f t="shared" si="2"/>
        <v>2022</v>
      </c>
      <c r="C1796" t="str">
        <f>IF(GETPIVOTDATA("PS % recovery",Sheet4!$B$5,"Parish Name",K1796)&gt;99.949%,"OK","No")</f>
        <v>OK</v>
      </c>
      <c r="D1796" t="e">
        <f>VLOOKUP(J1796,'Ref2'!C:E,3,0)</f>
        <v>#N/A</v>
      </c>
      <c r="E1796">
        <v>153</v>
      </c>
      <c r="I1796" t="e">
        <f>VLOOKUP(J1796,Ref!L:M,2,0)</f>
        <v>#N/A</v>
      </c>
      <c r="J1796" t="s">
        <v>1062</v>
      </c>
      <c r="K1796" t="s">
        <v>180</v>
      </c>
      <c r="L1796" t="s">
        <v>561</v>
      </c>
      <c r="M1796" t="s">
        <v>21</v>
      </c>
      <c r="N1796" t="s">
        <v>15</v>
      </c>
      <c r="R1796">
        <v>72164</v>
      </c>
      <c r="S1796">
        <v>72164</v>
      </c>
    </row>
    <row r="1797" spans="1:19" x14ac:dyDescent="0.3">
      <c r="A1797">
        <v>2022</v>
      </c>
      <c r="B1797">
        <f t="shared" si="2"/>
        <v>2022</v>
      </c>
      <c r="C1797" t="str">
        <f>IF(GETPIVOTDATA("PS % recovery",Sheet4!$B$5,"Parish Name",K1797)&gt;99.949%,"OK","No")</f>
        <v>OK</v>
      </c>
      <c r="D1797" t="e">
        <f>VLOOKUP(J1797,'Ref2'!C:E,3,0)</f>
        <v>#N/A</v>
      </c>
      <c r="E1797">
        <v>153</v>
      </c>
      <c r="I1797" t="e">
        <f>VLOOKUP(J1797,Ref!L:M,2,0)</f>
        <v>#N/A</v>
      </c>
      <c r="J1797" t="s">
        <v>1064</v>
      </c>
      <c r="K1797" t="s">
        <v>182</v>
      </c>
      <c r="L1797" t="s">
        <v>563</v>
      </c>
      <c r="M1797" t="s">
        <v>21</v>
      </c>
      <c r="N1797" t="s">
        <v>15</v>
      </c>
      <c r="R1797">
        <v>58206</v>
      </c>
      <c r="S1797">
        <v>58206</v>
      </c>
    </row>
    <row r="1798" spans="1:19" x14ac:dyDescent="0.3">
      <c r="A1798">
        <v>2022</v>
      </c>
      <c r="B1798">
        <f t="shared" si="2"/>
        <v>2022</v>
      </c>
      <c r="C1798" t="str">
        <f>IF(GETPIVOTDATA("PS % recovery",Sheet4!$B$5,"Parish Name",K1798)&gt;99.949%,"OK","No")</f>
        <v>OK</v>
      </c>
      <c r="D1798" t="e">
        <f>VLOOKUP(J1798,'Ref2'!C:E,3,0)</f>
        <v>#N/A</v>
      </c>
      <c r="E1798">
        <v>153</v>
      </c>
      <c r="I1798" t="e">
        <f>VLOOKUP(J1798,Ref!L:M,2,0)</f>
        <v>#N/A</v>
      </c>
      <c r="J1798" t="s">
        <v>1066</v>
      </c>
      <c r="K1798" t="s">
        <v>179</v>
      </c>
      <c r="L1798" t="s">
        <v>563</v>
      </c>
      <c r="M1798" t="s">
        <v>21</v>
      </c>
      <c r="N1798" t="s">
        <v>15</v>
      </c>
      <c r="R1798">
        <v>20478</v>
      </c>
      <c r="S1798">
        <v>20478</v>
      </c>
    </row>
    <row r="1799" spans="1:19" x14ac:dyDescent="0.3">
      <c r="A1799">
        <v>2022</v>
      </c>
      <c r="B1799">
        <f t="shared" si="2"/>
        <v>2022</v>
      </c>
      <c r="C1799" t="str">
        <f>IF(GETPIVOTDATA("PS % recovery",Sheet4!$B$5,"Parish Name",K1799)&gt;99.949%,"OK","No")</f>
        <v>OK</v>
      </c>
      <c r="D1799" t="e">
        <f>VLOOKUP(J1799,'Ref2'!C:E,3,0)</f>
        <v>#N/A</v>
      </c>
      <c r="E1799">
        <v>153</v>
      </c>
      <c r="I1799" t="e">
        <f>VLOOKUP(J1799,Ref!L:M,2,0)</f>
        <v>#N/A</v>
      </c>
      <c r="J1799" t="s">
        <v>1068</v>
      </c>
      <c r="K1799" t="s">
        <v>181</v>
      </c>
      <c r="L1799" t="s">
        <v>563</v>
      </c>
      <c r="M1799" t="s">
        <v>21</v>
      </c>
      <c r="N1799" t="s">
        <v>15</v>
      </c>
      <c r="R1799">
        <v>7147</v>
      </c>
      <c r="S1799">
        <v>7147</v>
      </c>
    </row>
    <row r="1800" spans="1:19" x14ac:dyDescent="0.3">
      <c r="A1800">
        <v>2022</v>
      </c>
      <c r="B1800">
        <f t="shared" si="2"/>
        <v>2022</v>
      </c>
      <c r="C1800" t="str">
        <f>IF(GETPIVOTDATA("PS % recovery",Sheet4!$B$5,"Parish Name",K1800)&gt;99.949%,"OK","No")</f>
        <v>OK</v>
      </c>
      <c r="D1800" t="str">
        <f>VLOOKUP(J1800,'Ref2'!C:E,3,0)</f>
        <v>LLF</v>
      </c>
      <c r="E1800">
        <v>325</v>
      </c>
      <c r="I1800" t="e">
        <f>VLOOKUP(J1800,Ref!L:M,2,0)</f>
        <v>#N/A</v>
      </c>
      <c r="J1800" t="s">
        <v>1070</v>
      </c>
      <c r="K1800" t="s">
        <v>183</v>
      </c>
      <c r="L1800" t="s">
        <v>565</v>
      </c>
      <c r="M1800" t="s">
        <v>21</v>
      </c>
      <c r="N1800" t="s">
        <v>15</v>
      </c>
      <c r="R1800">
        <v>92604</v>
      </c>
      <c r="S1800">
        <v>92604</v>
      </c>
    </row>
    <row r="1801" spans="1:19" x14ac:dyDescent="0.3">
      <c r="A1801">
        <v>2022</v>
      </c>
      <c r="B1801">
        <f t="shared" si="2"/>
        <v>2022</v>
      </c>
      <c r="C1801" t="str">
        <f>IF(GETPIVOTDATA("PS % recovery",Sheet4!$B$5,"Parish Name",K1801)&gt;99.949%,"OK","No")</f>
        <v>OK</v>
      </c>
      <c r="D1801" t="e">
        <f>VLOOKUP(J1801,'Ref2'!C:E,3,0)</f>
        <v>#N/A</v>
      </c>
      <c r="E1801">
        <v>153</v>
      </c>
      <c r="I1801" t="e">
        <f>VLOOKUP(J1801,Ref!L:M,2,0)</f>
        <v>#N/A</v>
      </c>
      <c r="J1801" t="s">
        <v>1072</v>
      </c>
      <c r="K1801" t="s">
        <v>185</v>
      </c>
      <c r="L1801" t="s">
        <v>573</v>
      </c>
      <c r="M1801" t="s">
        <v>24</v>
      </c>
      <c r="N1801" t="s">
        <v>15</v>
      </c>
      <c r="R1801">
        <v>56994</v>
      </c>
      <c r="S1801">
        <v>56994</v>
      </c>
    </row>
    <row r="1802" spans="1:19" x14ac:dyDescent="0.3">
      <c r="A1802">
        <v>2022</v>
      </c>
      <c r="B1802">
        <f t="shared" si="2"/>
        <v>2022</v>
      </c>
      <c r="C1802" t="str">
        <f>IF(GETPIVOTDATA("PS % recovery",Sheet4!$B$5,"Parish Name",K1802)&gt;99.949%,"OK","No")</f>
        <v>No</v>
      </c>
      <c r="D1802" t="e">
        <f>VLOOKUP(J1802,'Ref2'!C:E,3,0)</f>
        <v>#N/A</v>
      </c>
      <c r="E1802">
        <v>153</v>
      </c>
      <c r="I1802" t="e">
        <f>VLOOKUP(J1802,Ref!L:M,2,0)</f>
        <v>#N/A</v>
      </c>
      <c r="J1802" t="s">
        <v>1074</v>
      </c>
      <c r="K1802" t="s">
        <v>187</v>
      </c>
      <c r="L1802" t="s">
        <v>573</v>
      </c>
      <c r="M1802" t="s">
        <v>24</v>
      </c>
      <c r="N1802" t="s">
        <v>15</v>
      </c>
      <c r="R1802">
        <v>5324</v>
      </c>
      <c r="S1802">
        <v>5324</v>
      </c>
    </row>
    <row r="1803" spans="1:19" x14ac:dyDescent="0.3">
      <c r="A1803">
        <v>2022</v>
      </c>
      <c r="B1803">
        <f t="shared" si="2"/>
        <v>2022</v>
      </c>
      <c r="C1803" t="str">
        <f>IF(GETPIVOTDATA("PS % recovery",Sheet4!$B$5,"Parish Name",K1803)&gt;99.949%,"OK","No")</f>
        <v>OK</v>
      </c>
      <c r="D1803" t="e">
        <f>VLOOKUP(J1803,'Ref2'!C:E,3,0)</f>
        <v>#N/A</v>
      </c>
      <c r="E1803">
        <v>153</v>
      </c>
      <c r="I1803" t="e">
        <f>VLOOKUP(J1803,Ref!L:M,2,0)</f>
        <v>#N/A</v>
      </c>
      <c r="J1803" t="s">
        <v>1076</v>
      </c>
      <c r="K1803" t="s">
        <v>189</v>
      </c>
      <c r="L1803" t="s">
        <v>581</v>
      </c>
      <c r="M1803" t="s">
        <v>24</v>
      </c>
      <c r="N1803" t="s">
        <v>15</v>
      </c>
      <c r="R1803">
        <v>24510</v>
      </c>
      <c r="S1803">
        <v>24510</v>
      </c>
    </row>
    <row r="1804" spans="1:19" x14ac:dyDescent="0.3">
      <c r="A1804">
        <v>2022</v>
      </c>
      <c r="B1804">
        <f t="shared" si="2"/>
        <v>2022</v>
      </c>
      <c r="C1804" t="str">
        <f>IF(GETPIVOTDATA("PS % recovery",Sheet4!$B$5,"Parish Name",K1804)&gt;99.949%,"OK","No")</f>
        <v>OK</v>
      </c>
      <c r="D1804" t="e">
        <f>VLOOKUP(J1804,'Ref2'!C:E,3,0)</f>
        <v>#N/A</v>
      </c>
      <c r="E1804">
        <v>153</v>
      </c>
      <c r="I1804" t="e">
        <f>VLOOKUP(J1804,Ref!L:M,2,0)</f>
        <v>#N/A</v>
      </c>
      <c r="J1804" t="s">
        <v>1078</v>
      </c>
      <c r="K1804" t="s">
        <v>186</v>
      </c>
      <c r="L1804" t="s">
        <v>577</v>
      </c>
      <c r="M1804" t="s">
        <v>24</v>
      </c>
      <c r="N1804" t="s">
        <v>15</v>
      </c>
      <c r="R1804">
        <v>11567</v>
      </c>
      <c r="S1804">
        <v>11567</v>
      </c>
    </row>
    <row r="1805" spans="1:19" x14ac:dyDescent="0.3">
      <c r="A1805">
        <v>2022</v>
      </c>
      <c r="B1805">
        <f t="shared" si="2"/>
        <v>2022</v>
      </c>
      <c r="C1805" t="str">
        <f>IF(GETPIVOTDATA("PS % recovery",Sheet4!$B$5,"Parish Name",K1805)&gt;99.949%,"OK","No")</f>
        <v>No</v>
      </c>
      <c r="D1805" t="e">
        <f>VLOOKUP(J1805,'Ref2'!C:E,3,0)</f>
        <v>#N/A</v>
      </c>
      <c r="E1805">
        <v>20</v>
      </c>
      <c r="I1805" t="e">
        <f>VLOOKUP(J1805,Ref!L:M,2,0)</f>
        <v>#N/A</v>
      </c>
      <c r="J1805" t="s">
        <v>1080</v>
      </c>
      <c r="K1805" t="s">
        <v>192</v>
      </c>
      <c r="L1805" t="s">
        <v>577</v>
      </c>
      <c r="M1805" t="s">
        <v>24</v>
      </c>
      <c r="N1805" t="s">
        <v>15</v>
      </c>
      <c r="R1805">
        <v>9217</v>
      </c>
      <c r="S1805">
        <v>9217</v>
      </c>
    </row>
    <row r="1806" spans="1:19" x14ac:dyDescent="0.3">
      <c r="A1806">
        <v>2022</v>
      </c>
      <c r="B1806">
        <f t="shared" si="2"/>
        <v>2022</v>
      </c>
      <c r="C1806" t="str">
        <f>IF(GETPIVOTDATA("PS % recovery",Sheet4!$B$5,"Parish Name",K1806)&gt;99.949%,"OK","No")</f>
        <v>OK</v>
      </c>
      <c r="D1806" t="e">
        <f>VLOOKUP(J1806,'Ref2'!C:E,3,0)</f>
        <v>#N/A</v>
      </c>
      <c r="E1806">
        <v>153</v>
      </c>
      <c r="I1806" t="e">
        <f>VLOOKUP(J1806,Ref!L:M,2,0)</f>
        <v>#N/A</v>
      </c>
      <c r="J1806" t="s">
        <v>1082</v>
      </c>
      <c r="K1806" t="s">
        <v>193</v>
      </c>
      <c r="L1806" t="s">
        <v>577</v>
      </c>
      <c r="M1806" t="s">
        <v>24</v>
      </c>
      <c r="N1806" t="s">
        <v>15</v>
      </c>
      <c r="R1806">
        <v>32594</v>
      </c>
      <c r="S1806">
        <v>32594</v>
      </c>
    </row>
    <row r="1807" spans="1:19" x14ac:dyDescent="0.3">
      <c r="A1807">
        <v>2022</v>
      </c>
      <c r="B1807">
        <f t="shared" si="2"/>
        <v>2022</v>
      </c>
      <c r="C1807" t="str">
        <f>IF(GETPIVOTDATA("PS % recovery",Sheet4!$B$5,"Parish Name",K1807)&gt;99.949%,"OK","No")</f>
        <v>OK</v>
      </c>
      <c r="D1807" t="e">
        <f>VLOOKUP(J1807,'Ref2'!C:E,3,0)</f>
        <v>#N/A</v>
      </c>
      <c r="E1807">
        <v>153</v>
      </c>
      <c r="I1807" t="e">
        <f>VLOOKUP(J1807,Ref!L:M,2,0)</f>
        <v>#N/A</v>
      </c>
      <c r="J1807" t="s">
        <v>1084</v>
      </c>
      <c r="K1807" t="s">
        <v>195</v>
      </c>
      <c r="L1807" t="s">
        <v>577</v>
      </c>
      <c r="M1807" t="s">
        <v>24</v>
      </c>
      <c r="N1807" t="s">
        <v>15</v>
      </c>
      <c r="R1807">
        <v>4747</v>
      </c>
      <c r="S1807">
        <v>4747</v>
      </c>
    </row>
    <row r="1808" spans="1:19" x14ac:dyDescent="0.3">
      <c r="A1808">
        <v>2022</v>
      </c>
      <c r="B1808">
        <f t="shared" si="2"/>
        <v>2022</v>
      </c>
      <c r="C1808" t="str">
        <f>IF(GETPIVOTDATA("PS % recovery",Sheet4!$B$5,"Parish Name",K1808)&gt;99.949%,"OK","No")</f>
        <v>OK</v>
      </c>
      <c r="D1808" t="e">
        <f>VLOOKUP(J1808,'Ref2'!C:E,3,0)</f>
        <v>#N/A</v>
      </c>
      <c r="E1808">
        <v>153</v>
      </c>
      <c r="I1808" t="e">
        <f>VLOOKUP(J1808,Ref!L:M,2,0)</f>
        <v>#N/A</v>
      </c>
      <c r="J1808" t="s">
        <v>1086</v>
      </c>
      <c r="K1808" t="s">
        <v>188</v>
      </c>
      <c r="L1808" t="s">
        <v>567</v>
      </c>
      <c r="M1808" t="s">
        <v>24</v>
      </c>
      <c r="N1808" t="s">
        <v>15</v>
      </c>
      <c r="R1808">
        <v>15541</v>
      </c>
      <c r="S1808">
        <v>15541</v>
      </c>
    </row>
    <row r="1809" spans="1:19" x14ac:dyDescent="0.3">
      <c r="A1809">
        <v>2022</v>
      </c>
      <c r="B1809">
        <f t="shared" si="2"/>
        <v>2022</v>
      </c>
      <c r="C1809" t="str">
        <f>IF(GETPIVOTDATA("PS % recovery",Sheet4!$B$5,"Parish Name",K1809)&gt;99.949%,"OK","No")</f>
        <v>No</v>
      </c>
      <c r="D1809" t="e">
        <f>VLOOKUP(J1809,'Ref2'!C:E,3,0)</f>
        <v>#N/A</v>
      </c>
      <c r="E1809">
        <v>31</v>
      </c>
      <c r="I1809" t="e">
        <f>VLOOKUP(J1809,Ref!L:M,2,0)</f>
        <v>#N/A</v>
      </c>
      <c r="J1809" t="s">
        <v>1088</v>
      </c>
      <c r="K1809" t="s">
        <v>198</v>
      </c>
      <c r="L1809" t="s">
        <v>567</v>
      </c>
      <c r="M1809" t="s">
        <v>24</v>
      </c>
      <c r="N1809" t="s">
        <v>15</v>
      </c>
      <c r="R1809">
        <v>11103</v>
      </c>
      <c r="S1809">
        <v>11103</v>
      </c>
    </row>
    <row r="1810" spans="1:19" x14ac:dyDescent="0.3">
      <c r="A1810">
        <v>2022</v>
      </c>
      <c r="B1810">
        <f t="shared" si="2"/>
        <v>2022</v>
      </c>
      <c r="C1810" t="str">
        <f>IF(GETPIVOTDATA("PS % recovery",Sheet4!$B$5,"Parish Name",K1810)&gt;99.949%,"OK","No")</f>
        <v>No</v>
      </c>
      <c r="D1810" t="e">
        <f>VLOOKUP(J1810,'Ref2'!C:E,3,0)</f>
        <v>#N/A</v>
      </c>
      <c r="E1810">
        <v>4</v>
      </c>
      <c r="I1810" t="e">
        <f>VLOOKUP(J1810,Ref!L:M,2,0)</f>
        <v>#N/A</v>
      </c>
      <c r="J1810" t="s">
        <v>1090</v>
      </c>
      <c r="K1810" t="s">
        <v>199</v>
      </c>
      <c r="L1810" t="s">
        <v>567</v>
      </c>
      <c r="M1810" t="s">
        <v>24</v>
      </c>
      <c r="N1810" t="s">
        <v>15</v>
      </c>
      <c r="R1810">
        <v>2598</v>
      </c>
      <c r="S1810">
        <v>920</v>
      </c>
    </row>
    <row r="1811" spans="1:19" x14ac:dyDescent="0.3">
      <c r="A1811">
        <v>2022</v>
      </c>
      <c r="B1811">
        <f t="shared" si="2"/>
        <v>2022</v>
      </c>
      <c r="C1811" t="str">
        <f>IF(GETPIVOTDATA("PS % recovery",Sheet4!$B$5,"Parish Name",K1811)&gt;99.949%,"OK","No")</f>
        <v>OK</v>
      </c>
      <c r="D1811" t="e">
        <f>VLOOKUP(J1811,'Ref2'!C:E,3,0)</f>
        <v>#N/A</v>
      </c>
      <c r="E1811">
        <v>153</v>
      </c>
      <c r="I1811" t="e">
        <f>VLOOKUP(J1811,Ref!L:M,2,0)</f>
        <v>#N/A</v>
      </c>
      <c r="J1811" t="s">
        <v>1092</v>
      </c>
      <c r="K1811" t="s">
        <v>190</v>
      </c>
      <c r="L1811" t="s">
        <v>569</v>
      </c>
      <c r="M1811" t="s">
        <v>24</v>
      </c>
      <c r="N1811" t="s">
        <v>15</v>
      </c>
      <c r="R1811">
        <v>69161</v>
      </c>
      <c r="S1811">
        <v>69161</v>
      </c>
    </row>
    <row r="1812" spans="1:19" x14ac:dyDescent="0.3">
      <c r="A1812">
        <v>2022</v>
      </c>
      <c r="B1812">
        <f t="shared" si="2"/>
        <v>2022</v>
      </c>
      <c r="C1812" t="str">
        <f>IF(GETPIVOTDATA("PS % recovery",Sheet4!$B$5,"Parish Name",K1812)&gt;99.949%,"OK","No")</f>
        <v>No</v>
      </c>
      <c r="D1812" t="e">
        <f>VLOOKUP(J1812,'Ref2'!C:E,3,0)</f>
        <v>#N/A</v>
      </c>
      <c r="E1812">
        <v>73</v>
      </c>
      <c r="I1812" t="e">
        <f>VLOOKUP(J1812,Ref!L:M,2,0)</f>
        <v>#N/A</v>
      </c>
      <c r="J1812" t="s">
        <v>1094</v>
      </c>
      <c r="K1812" t="s">
        <v>191</v>
      </c>
      <c r="L1812" t="s">
        <v>571</v>
      </c>
      <c r="M1812" t="s">
        <v>24</v>
      </c>
      <c r="N1812" t="s">
        <v>15</v>
      </c>
      <c r="R1812">
        <v>14917</v>
      </c>
      <c r="S1812">
        <v>7200</v>
      </c>
    </row>
    <row r="1813" spans="1:19" x14ac:dyDescent="0.3">
      <c r="A1813">
        <v>2022</v>
      </c>
      <c r="B1813">
        <f t="shared" si="2"/>
        <v>2022</v>
      </c>
      <c r="C1813" t="str">
        <f>IF(GETPIVOTDATA("PS % recovery",Sheet4!$B$5,"Parish Name",K1813)&gt;99.949%,"OK","No")</f>
        <v>OK</v>
      </c>
      <c r="D1813" t="e">
        <f>VLOOKUP(J1813,'Ref2'!C:E,3,0)</f>
        <v>#N/A</v>
      </c>
      <c r="E1813">
        <v>146</v>
      </c>
      <c r="I1813" t="e">
        <f>VLOOKUP(J1813,Ref!L:M,2,0)</f>
        <v>#N/A</v>
      </c>
      <c r="J1813" t="s">
        <v>1096</v>
      </c>
      <c r="K1813" t="s">
        <v>200</v>
      </c>
      <c r="L1813" t="s">
        <v>571</v>
      </c>
      <c r="M1813" t="s">
        <v>24</v>
      </c>
      <c r="N1813" t="s">
        <v>15</v>
      </c>
      <c r="R1813">
        <v>17269</v>
      </c>
      <c r="S1813">
        <v>17269</v>
      </c>
    </row>
    <row r="1814" spans="1:19" x14ac:dyDescent="0.3">
      <c r="A1814">
        <v>2022</v>
      </c>
      <c r="B1814">
        <f t="shared" si="2"/>
        <v>2022</v>
      </c>
      <c r="C1814" t="str">
        <f>IF(GETPIVOTDATA("PS % recovery",Sheet4!$B$5,"Parish Name",K1814)&gt;99.949%,"OK","No")</f>
        <v>OK</v>
      </c>
      <c r="D1814" t="e">
        <f>VLOOKUP(J1814,'Ref2'!C:E,3,0)</f>
        <v>#N/A</v>
      </c>
      <c r="E1814">
        <v>79</v>
      </c>
      <c r="I1814" t="e">
        <f>VLOOKUP(J1814,Ref!L:M,2,0)</f>
        <v>#N/A</v>
      </c>
      <c r="J1814" t="s">
        <v>1098</v>
      </c>
      <c r="K1814" t="s">
        <v>202</v>
      </c>
      <c r="L1814" t="s">
        <v>571</v>
      </c>
      <c r="M1814" t="s">
        <v>24</v>
      </c>
      <c r="N1814" t="s">
        <v>15</v>
      </c>
      <c r="R1814">
        <v>10932</v>
      </c>
      <c r="S1814">
        <v>7996.25</v>
      </c>
    </row>
    <row r="1815" spans="1:19" x14ac:dyDescent="0.3">
      <c r="A1815">
        <v>2022</v>
      </c>
      <c r="B1815">
        <f t="shared" si="2"/>
        <v>2022</v>
      </c>
      <c r="C1815" t="str">
        <f>IF(GETPIVOTDATA("PS % recovery",Sheet4!$B$5,"Parish Name",K1815)&gt;99.949%,"OK","No")</f>
        <v>OK</v>
      </c>
      <c r="D1815" t="e">
        <f>VLOOKUP(J1815,'Ref2'!C:E,3,0)</f>
        <v>#N/A</v>
      </c>
      <c r="E1815">
        <v>153</v>
      </c>
      <c r="I1815" t="e">
        <f>VLOOKUP(J1815,Ref!L:M,2,0)</f>
        <v>#N/A</v>
      </c>
      <c r="J1815" t="s">
        <v>808</v>
      </c>
      <c r="K1815" t="s">
        <v>194</v>
      </c>
      <c r="L1815" t="s">
        <v>575</v>
      </c>
      <c r="M1815" t="s">
        <v>24</v>
      </c>
      <c r="N1815" t="s">
        <v>15</v>
      </c>
      <c r="R1815">
        <v>17983</v>
      </c>
      <c r="S1815">
        <v>17983</v>
      </c>
    </row>
    <row r="1816" spans="1:19" x14ac:dyDescent="0.3">
      <c r="A1816">
        <v>2022</v>
      </c>
      <c r="B1816">
        <f t="shared" si="2"/>
        <v>2022</v>
      </c>
      <c r="C1816" t="str">
        <f>IF(GETPIVOTDATA("PS % recovery",Sheet4!$B$5,"Parish Name",K1816)&gt;99.949%,"OK","No")</f>
        <v>OK</v>
      </c>
      <c r="D1816" t="e">
        <f>VLOOKUP(J1816,'Ref2'!C:E,3,0)</f>
        <v>#N/A</v>
      </c>
      <c r="E1816">
        <v>153</v>
      </c>
      <c r="I1816" t="e">
        <f>VLOOKUP(J1816,Ref!L:M,2,0)</f>
        <v>#N/A</v>
      </c>
      <c r="J1816" t="s">
        <v>812</v>
      </c>
      <c r="K1816" t="s">
        <v>204</v>
      </c>
      <c r="L1816" t="s">
        <v>575</v>
      </c>
      <c r="M1816" t="s">
        <v>24</v>
      </c>
      <c r="N1816" t="s">
        <v>15</v>
      </c>
      <c r="R1816">
        <v>16991</v>
      </c>
      <c r="S1816">
        <v>16991</v>
      </c>
    </row>
    <row r="1817" spans="1:19" x14ac:dyDescent="0.3">
      <c r="A1817">
        <v>2022</v>
      </c>
      <c r="B1817">
        <f t="shared" si="2"/>
        <v>2022</v>
      </c>
      <c r="C1817" t="str">
        <f>IF(GETPIVOTDATA("PS % recovery",Sheet4!$B$5,"Parish Name",K1817)&gt;99.949%,"OK","No")</f>
        <v>OK</v>
      </c>
      <c r="D1817" t="e">
        <f>VLOOKUP(J1817,'Ref2'!C:E,3,0)</f>
        <v>#N/A</v>
      </c>
      <c r="E1817">
        <v>153</v>
      </c>
      <c r="I1817" t="e">
        <f>VLOOKUP(J1817,Ref!L:M,2,0)</f>
        <v>#N/A</v>
      </c>
      <c r="J1817" t="s">
        <v>810</v>
      </c>
      <c r="K1817" t="s">
        <v>196</v>
      </c>
      <c r="L1817" t="s">
        <v>575</v>
      </c>
      <c r="M1817" t="s">
        <v>24</v>
      </c>
      <c r="N1817" t="s">
        <v>15</v>
      </c>
      <c r="R1817">
        <v>16879</v>
      </c>
      <c r="S1817">
        <v>16879</v>
      </c>
    </row>
    <row r="1818" spans="1:19" x14ac:dyDescent="0.3">
      <c r="A1818">
        <v>2022</v>
      </c>
      <c r="B1818">
        <f t="shared" si="2"/>
        <v>2022</v>
      </c>
      <c r="C1818" t="str">
        <f>IF(GETPIVOTDATA("PS % recovery",Sheet4!$B$5,"Parish Name",K1818)&gt;99.949%,"OK","No")</f>
        <v>OK</v>
      </c>
      <c r="D1818" t="e">
        <f>VLOOKUP(J1818,'Ref2'!C:E,3,0)</f>
        <v>#N/A</v>
      </c>
      <c r="E1818">
        <v>145</v>
      </c>
      <c r="I1818" t="e">
        <f>VLOOKUP(J1818,Ref!L:M,2,0)</f>
        <v>#N/A</v>
      </c>
      <c r="J1818" t="s">
        <v>1103</v>
      </c>
      <c r="K1818" t="s">
        <v>197</v>
      </c>
      <c r="L1818" t="s">
        <v>567</v>
      </c>
      <c r="M1818" t="s">
        <v>24</v>
      </c>
      <c r="N1818" t="s">
        <v>15</v>
      </c>
      <c r="R1818">
        <v>17958</v>
      </c>
      <c r="S1818">
        <v>17958</v>
      </c>
    </row>
    <row r="1819" spans="1:19" x14ac:dyDescent="0.3">
      <c r="A1819">
        <v>2022</v>
      </c>
      <c r="B1819">
        <f t="shared" si="2"/>
        <v>2022</v>
      </c>
      <c r="C1819" t="str">
        <f>IF(GETPIVOTDATA("PS % recovery",Sheet4!$B$5,"Parish Name",K1819)&gt;99.949%,"OK","No")</f>
        <v>OK</v>
      </c>
      <c r="D1819" t="e">
        <f>VLOOKUP(J1819,'Ref2'!C:E,3,0)</f>
        <v>#N/A</v>
      </c>
      <c r="E1819">
        <v>153</v>
      </c>
      <c r="I1819" t="e">
        <f>VLOOKUP(J1819,Ref!L:M,2,0)</f>
        <v>#N/A</v>
      </c>
      <c r="J1819" t="s">
        <v>1105</v>
      </c>
      <c r="K1819" t="s">
        <v>201</v>
      </c>
      <c r="L1819" t="s">
        <v>581</v>
      </c>
      <c r="M1819" t="s">
        <v>24</v>
      </c>
      <c r="N1819" t="s">
        <v>15</v>
      </c>
      <c r="R1819">
        <v>5588</v>
      </c>
      <c r="S1819">
        <v>5588</v>
      </c>
    </row>
    <row r="1820" spans="1:19" x14ac:dyDescent="0.3">
      <c r="A1820">
        <v>2022</v>
      </c>
      <c r="B1820">
        <f t="shared" si="2"/>
        <v>2022</v>
      </c>
      <c r="C1820" t="str">
        <f>IF(GETPIVOTDATA("PS % recovery",Sheet4!$B$5,"Parish Name",K1820)&gt;99.949%,"OK","No")</f>
        <v>OK</v>
      </c>
      <c r="D1820" t="e">
        <f>VLOOKUP(J1820,'Ref2'!C:E,3,0)</f>
        <v>#N/A</v>
      </c>
      <c r="E1820">
        <v>132</v>
      </c>
      <c r="I1820" t="e">
        <f>VLOOKUP(J1820,Ref!L:M,2,0)</f>
        <v>#N/A</v>
      </c>
      <c r="J1820" t="s">
        <v>1107</v>
      </c>
      <c r="K1820" t="s">
        <v>207</v>
      </c>
      <c r="L1820" t="s">
        <v>581</v>
      </c>
      <c r="M1820" t="s">
        <v>24</v>
      </c>
      <c r="N1820" t="s">
        <v>15</v>
      </c>
      <c r="R1820">
        <v>8445</v>
      </c>
      <c r="S1820">
        <v>8445</v>
      </c>
    </row>
    <row r="1821" spans="1:19" x14ac:dyDescent="0.3">
      <c r="A1821">
        <v>2022</v>
      </c>
      <c r="B1821">
        <f t="shared" si="2"/>
        <v>2022</v>
      </c>
      <c r="C1821" t="str">
        <f>IF(GETPIVOTDATA("PS % recovery",Sheet4!$B$5,"Parish Name",K1821)&gt;99.949%,"OK","No")</f>
        <v>OK</v>
      </c>
      <c r="D1821" t="e">
        <f>VLOOKUP(J1821,'Ref2'!C:E,3,0)</f>
        <v>#N/A</v>
      </c>
      <c r="E1821">
        <v>153</v>
      </c>
      <c r="I1821" t="e">
        <f>VLOOKUP(J1821,Ref!L:M,2,0)</f>
        <v>#N/A</v>
      </c>
      <c r="J1821" t="s">
        <v>1109</v>
      </c>
      <c r="K1821" t="s">
        <v>209</v>
      </c>
      <c r="L1821" t="s">
        <v>581</v>
      </c>
      <c r="M1821" t="s">
        <v>24</v>
      </c>
      <c r="N1821" t="s">
        <v>15</v>
      </c>
      <c r="R1821">
        <v>12632</v>
      </c>
      <c r="S1821">
        <v>12632</v>
      </c>
    </row>
    <row r="1822" spans="1:19" x14ac:dyDescent="0.3">
      <c r="A1822">
        <v>2022</v>
      </c>
      <c r="B1822">
        <f t="shared" si="2"/>
        <v>2022</v>
      </c>
      <c r="C1822" t="str">
        <f>IF(GETPIVOTDATA("PS % recovery",Sheet4!$B$5,"Parish Name",K1822)&gt;99.949%,"OK","No")</f>
        <v>OK</v>
      </c>
      <c r="D1822" t="e">
        <f>VLOOKUP(J1822,'Ref2'!C:E,3,0)</f>
        <v>#N/A</v>
      </c>
      <c r="E1822">
        <v>153</v>
      </c>
      <c r="I1822" t="e">
        <f>VLOOKUP(J1822,Ref!L:M,2,0)</f>
        <v>#N/A</v>
      </c>
      <c r="J1822" t="s">
        <v>1111</v>
      </c>
      <c r="K1822" t="s">
        <v>210</v>
      </c>
      <c r="L1822" t="s">
        <v>581</v>
      </c>
      <c r="M1822" t="s">
        <v>24</v>
      </c>
      <c r="N1822" t="s">
        <v>15</v>
      </c>
      <c r="R1822">
        <v>5825</v>
      </c>
      <c r="S1822">
        <v>5825</v>
      </c>
    </row>
    <row r="1823" spans="1:19" x14ac:dyDescent="0.3">
      <c r="A1823">
        <v>2022</v>
      </c>
      <c r="B1823">
        <f t="shared" si="2"/>
        <v>2022</v>
      </c>
      <c r="C1823" t="str">
        <f>IF(GETPIVOTDATA("PS % recovery",Sheet4!$B$5,"Parish Name",K1823)&gt;99.949%,"OK","No")</f>
        <v>OK</v>
      </c>
      <c r="D1823" t="e">
        <f>VLOOKUP(J1823,'Ref2'!C:E,3,0)</f>
        <v>#N/A</v>
      </c>
      <c r="E1823">
        <v>141</v>
      </c>
      <c r="I1823" t="e">
        <f>VLOOKUP(J1823,Ref!L:M,2,0)</f>
        <v>#N/A</v>
      </c>
      <c r="J1823" t="s">
        <v>1113</v>
      </c>
      <c r="K1823" t="s">
        <v>203</v>
      </c>
      <c r="L1823" t="s">
        <v>569</v>
      </c>
      <c r="M1823" t="s">
        <v>24</v>
      </c>
      <c r="N1823" t="s">
        <v>15</v>
      </c>
      <c r="R1823">
        <v>6054</v>
      </c>
      <c r="S1823">
        <v>6054</v>
      </c>
    </row>
    <row r="1824" spans="1:19" x14ac:dyDescent="0.3">
      <c r="A1824">
        <v>2022</v>
      </c>
      <c r="B1824">
        <f t="shared" si="2"/>
        <v>2022</v>
      </c>
      <c r="C1824" t="str">
        <f>IF(GETPIVOTDATA("PS % recovery",Sheet4!$B$5,"Parish Name",K1824)&gt;99.949%,"OK","No")</f>
        <v>OK</v>
      </c>
      <c r="D1824" t="e">
        <f>VLOOKUP(J1824,'Ref2'!C:E,3,0)</f>
        <v>#N/A</v>
      </c>
      <c r="E1824">
        <v>153</v>
      </c>
      <c r="I1824" t="e">
        <f>VLOOKUP(J1824,Ref!L:M,2,0)</f>
        <v>#N/A</v>
      </c>
      <c r="J1824" t="s">
        <v>1115</v>
      </c>
      <c r="K1824" t="s">
        <v>206</v>
      </c>
      <c r="L1824" t="s">
        <v>569</v>
      </c>
      <c r="M1824" t="s">
        <v>24</v>
      </c>
      <c r="N1824" t="s">
        <v>15</v>
      </c>
      <c r="R1824">
        <v>2180</v>
      </c>
      <c r="S1824">
        <v>2180</v>
      </c>
    </row>
    <row r="1825" spans="1:19" x14ac:dyDescent="0.3">
      <c r="A1825">
        <v>2022</v>
      </c>
      <c r="B1825">
        <f t="shared" si="2"/>
        <v>2022</v>
      </c>
      <c r="C1825" t="str">
        <f>IF(GETPIVOTDATA("PS % recovery",Sheet4!$B$5,"Parish Name",K1825)&gt;99.949%,"OK","No")</f>
        <v>OK</v>
      </c>
      <c r="D1825" t="e">
        <f>VLOOKUP(J1825,'Ref2'!C:E,3,0)</f>
        <v>#N/A</v>
      </c>
      <c r="E1825">
        <v>153</v>
      </c>
      <c r="I1825" t="e">
        <f>VLOOKUP(J1825,Ref!L:M,2,0)</f>
        <v>#N/A</v>
      </c>
      <c r="J1825" t="s">
        <v>1117</v>
      </c>
      <c r="K1825" t="s">
        <v>205</v>
      </c>
      <c r="L1825" t="s">
        <v>583</v>
      </c>
      <c r="M1825" t="s">
        <v>24</v>
      </c>
      <c r="N1825" t="s">
        <v>15</v>
      </c>
      <c r="R1825">
        <v>3632</v>
      </c>
      <c r="S1825">
        <v>3632</v>
      </c>
    </row>
    <row r="1826" spans="1:19" x14ac:dyDescent="0.3">
      <c r="A1826">
        <v>2022</v>
      </c>
      <c r="B1826">
        <f t="shared" ref="B1826:B1889" si="3">A1826</f>
        <v>2022</v>
      </c>
      <c r="C1826" t="str">
        <f>IF(GETPIVOTDATA("PS % recovery",Sheet4!$B$5,"Parish Name",K1826)&gt;99.949%,"OK","No")</f>
        <v>OK</v>
      </c>
      <c r="D1826" t="e">
        <f>VLOOKUP(J1826,'Ref2'!C:E,3,0)</f>
        <v>#N/A</v>
      </c>
      <c r="E1826">
        <v>153</v>
      </c>
      <c r="I1826" t="e">
        <f>VLOOKUP(J1826,Ref!L:M,2,0)</f>
        <v>#N/A</v>
      </c>
      <c r="J1826" t="s">
        <v>1119</v>
      </c>
      <c r="K1826" t="s">
        <v>211</v>
      </c>
      <c r="L1826" t="s">
        <v>583</v>
      </c>
      <c r="M1826" t="s">
        <v>24</v>
      </c>
      <c r="N1826" t="s">
        <v>15</v>
      </c>
      <c r="R1826">
        <v>8339</v>
      </c>
      <c r="S1826">
        <v>8339</v>
      </c>
    </row>
    <row r="1827" spans="1:19" x14ac:dyDescent="0.3">
      <c r="A1827">
        <v>2022</v>
      </c>
      <c r="B1827">
        <f t="shared" si="3"/>
        <v>2022</v>
      </c>
      <c r="C1827" t="str">
        <f>IF(GETPIVOTDATA("PS % recovery",Sheet4!$B$5,"Parish Name",K1827)&gt;99.949%,"OK","No")</f>
        <v>No</v>
      </c>
      <c r="D1827" t="e">
        <f>VLOOKUP(J1827,'Ref2'!C:E,3,0)</f>
        <v>#N/A</v>
      </c>
      <c r="E1827">
        <v>123</v>
      </c>
      <c r="I1827" t="str">
        <f>VLOOKUP(J1827,Ref!L:M,2,0)</f>
        <v>Yes</v>
      </c>
      <c r="J1827" t="s">
        <v>1121</v>
      </c>
      <c r="K1827" t="s">
        <v>208</v>
      </c>
      <c r="L1827" t="s">
        <v>579</v>
      </c>
      <c r="M1827" t="s">
        <v>24</v>
      </c>
      <c r="N1827" t="s">
        <v>15</v>
      </c>
      <c r="R1827">
        <v>79338.960000000006</v>
      </c>
      <c r="S1827">
        <v>79338.960000000006</v>
      </c>
    </row>
    <row r="1828" spans="1:19" x14ac:dyDescent="0.3">
      <c r="A1828">
        <v>2022</v>
      </c>
      <c r="B1828">
        <f t="shared" si="3"/>
        <v>2022</v>
      </c>
      <c r="C1828" t="str">
        <f>IF(GETPIVOTDATA("PS % recovery",Sheet4!$B$5,"Parish Name",K1828)&gt;99.949%,"OK","No")</f>
        <v>No</v>
      </c>
      <c r="D1828" t="e">
        <f>VLOOKUP(J1828,'Ref2'!C:E,3,0)</f>
        <v>#N/A</v>
      </c>
      <c r="E1828">
        <v>62</v>
      </c>
      <c r="I1828" t="e">
        <f>VLOOKUP(J1828,Ref!L:M,2,0)</f>
        <v>#N/A</v>
      </c>
      <c r="J1828" t="s">
        <v>1123</v>
      </c>
      <c r="K1828" t="s">
        <v>212</v>
      </c>
      <c r="L1828" t="s">
        <v>567</v>
      </c>
      <c r="M1828" t="s">
        <v>24</v>
      </c>
      <c r="N1828" t="s">
        <v>15</v>
      </c>
      <c r="R1828">
        <v>24378</v>
      </c>
      <c r="S1828">
        <v>18283.5</v>
      </c>
    </row>
    <row r="1829" spans="1:19" x14ac:dyDescent="0.3">
      <c r="A1829">
        <v>2022</v>
      </c>
      <c r="B1829">
        <f t="shared" si="3"/>
        <v>2022</v>
      </c>
      <c r="C1829" t="str">
        <f>IF(GETPIVOTDATA("PS % recovery",Sheet4!$B$5,"Parish Name",K1829)&gt;99.949%,"OK","No")</f>
        <v>OK</v>
      </c>
      <c r="D1829" t="e">
        <f>VLOOKUP(J1829,'Ref2'!C:E,3,0)</f>
        <v>#N/A</v>
      </c>
      <c r="E1829">
        <v>326</v>
      </c>
      <c r="I1829" t="e">
        <f>VLOOKUP(J1829,Ref!L:M,2,0)</f>
        <v>#N/A</v>
      </c>
      <c r="J1829" t="s">
        <v>813</v>
      </c>
      <c r="K1829" t="s">
        <v>214</v>
      </c>
      <c r="L1829" t="s">
        <v>585</v>
      </c>
      <c r="M1829" t="s">
        <v>27</v>
      </c>
      <c r="N1829" t="s">
        <v>15</v>
      </c>
      <c r="R1829">
        <v>111841.92</v>
      </c>
      <c r="S1829">
        <v>111841.92</v>
      </c>
    </row>
    <row r="1830" spans="1:19" x14ac:dyDescent="0.3">
      <c r="A1830">
        <v>2022</v>
      </c>
      <c r="B1830">
        <f t="shared" si="3"/>
        <v>2022</v>
      </c>
      <c r="C1830" t="str">
        <f>IF(GETPIVOTDATA("PS % recovery",Sheet4!$B$5,"Parish Name",K1830)&gt;99.949%,"OK","No")</f>
        <v>No</v>
      </c>
      <c r="D1830" t="e">
        <f>VLOOKUP(J1830,'Ref2'!C:E,3,0)</f>
        <v>#N/A</v>
      </c>
      <c r="E1830">
        <v>92</v>
      </c>
      <c r="I1830" t="e">
        <f>VLOOKUP(J1830,Ref!L:M,2,0)</f>
        <v>#N/A</v>
      </c>
      <c r="J1830" t="s">
        <v>1126</v>
      </c>
      <c r="K1830" t="s">
        <v>215</v>
      </c>
      <c r="L1830" t="s">
        <v>587</v>
      </c>
      <c r="M1830" t="s">
        <v>27</v>
      </c>
      <c r="N1830" t="s">
        <v>15</v>
      </c>
      <c r="R1830">
        <v>37884</v>
      </c>
      <c r="S1830">
        <v>37884</v>
      </c>
    </row>
    <row r="1831" spans="1:19" x14ac:dyDescent="0.3">
      <c r="A1831">
        <v>2022</v>
      </c>
      <c r="B1831">
        <f t="shared" si="3"/>
        <v>2022</v>
      </c>
      <c r="C1831" t="str">
        <f>IF(GETPIVOTDATA("PS % recovery",Sheet4!$B$5,"Parish Name",K1831)&gt;99.949%,"OK","No")</f>
        <v>No</v>
      </c>
      <c r="D1831" t="e">
        <f>VLOOKUP(J1831,'Ref2'!C:E,3,0)</f>
        <v>#N/A</v>
      </c>
      <c r="E1831">
        <v>45</v>
      </c>
      <c r="I1831" t="e">
        <f>VLOOKUP(J1831,Ref!L:M,2,0)</f>
        <v>#N/A</v>
      </c>
      <c r="J1831" t="s">
        <v>1128</v>
      </c>
      <c r="K1831" t="s">
        <v>216</v>
      </c>
      <c r="L1831" t="s">
        <v>587</v>
      </c>
      <c r="M1831" t="s">
        <v>27</v>
      </c>
      <c r="N1831" t="s">
        <v>15</v>
      </c>
      <c r="R1831">
        <v>40393</v>
      </c>
      <c r="S1831">
        <v>29000</v>
      </c>
    </row>
    <row r="1832" spans="1:19" x14ac:dyDescent="0.3">
      <c r="A1832">
        <v>2022</v>
      </c>
      <c r="B1832">
        <f t="shared" si="3"/>
        <v>2022</v>
      </c>
      <c r="C1832" t="str">
        <f>IF(GETPIVOTDATA("PS % recovery",Sheet4!$B$5,"Parish Name",K1832)&gt;99.949%,"OK","No")</f>
        <v>No</v>
      </c>
      <c r="D1832" t="e">
        <f>VLOOKUP(J1832,'Ref2'!C:E,3,0)</f>
        <v>#N/A</v>
      </c>
      <c r="E1832">
        <v>40</v>
      </c>
      <c r="I1832" t="e">
        <f>VLOOKUP(J1832,Ref!L:M,2,0)</f>
        <v>#N/A</v>
      </c>
      <c r="J1832" t="s">
        <v>1130</v>
      </c>
      <c r="K1832" t="s">
        <v>217</v>
      </c>
      <c r="L1832" t="s">
        <v>587</v>
      </c>
      <c r="M1832" t="s">
        <v>27</v>
      </c>
      <c r="N1832" t="s">
        <v>15</v>
      </c>
      <c r="R1832">
        <v>24454</v>
      </c>
      <c r="S1832">
        <v>5100</v>
      </c>
    </row>
    <row r="1833" spans="1:19" x14ac:dyDescent="0.3">
      <c r="A1833">
        <v>2022</v>
      </c>
      <c r="B1833">
        <f t="shared" si="3"/>
        <v>2022</v>
      </c>
      <c r="C1833" t="str">
        <f>IF(GETPIVOTDATA("PS % recovery",Sheet4!$B$5,"Parish Name",K1833)&gt;99.949%,"OK","No")</f>
        <v>OK</v>
      </c>
      <c r="D1833" t="e">
        <f>VLOOKUP(J1833,'Ref2'!C:E,3,0)</f>
        <v>#N/A</v>
      </c>
      <c r="E1833">
        <v>153</v>
      </c>
      <c r="I1833" t="e">
        <f>VLOOKUP(J1833,Ref!L:M,2,0)</f>
        <v>#N/A</v>
      </c>
      <c r="J1833" t="s">
        <v>814</v>
      </c>
      <c r="K1833" t="s">
        <v>218</v>
      </c>
      <c r="L1833" t="s">
        <v>589</v>
      </c>
      <c r="M1833" t="s">
        <v>27</v>
      </c>
      <c r="N1833" t="s">
        <v>15</v>
      </c>
      <c r="R1833">
        <v>65296</v>
      </c>
      <c r="S1833">
        <v>65296</v>
      </c>
    </row>
    <row r="1834" spans="1:19" x14ac:dyDescent="0.3">
      <c r="A1834">
        <v>2022</v>
      </c>
      <c r="B1834">
        <f t="shared" si="3"/>
        <v>2022</v>
      </c>
      <c r="C1834" t="str">
        <f>IF(GETPIVOTDATA("PS % recovery",Sheet4!$B$5,"Parish Name",K1834)&gt;99.949%,"OK","No")</f>
        <v>OK</v>
      </c>
      <c r="D1834" t="str">
        <f>VLOOKUP(J1834,'Ref2'!C:E,3,0)</f>
        <v>LLF</v>
      </c>
      <c r="E1834">
        <v>153</v>
      </c>
      <c r="I1834" t="e">
        <f>VLOOKUP(J1834,Ref!L:M,2,0)</f>
        <v>#N/A</v>
      </c>
      <c r="J1834" t="s">
        <v>1133</v>
      </c>
      <c r="K1834" t="s">
        <v>219</v>
      </c>
      <c r="L1834" t="s">
        <v>591</v>
      </c>
      <c r="M1834" t="s">
        <v>27</v>
      </c>
      <c r="N1834" t="s">
        <v>15</v>
      </c>
      <c r="R1834">
        <v>62515</v>
      </c>
      <c r="S1834">
        <v>62515</v>
      </c>
    </row>
    <row r="1835" spans="1:19" x14ac:dyDescent="0.3">
      <c r="A1835">
        <v>2022</v>
      </c>
      <c r="B1835">
        <f t="shared" si="3"/>
        <v>2022</v>
      </c>
      <c r="C1835" t="str">
        <f>IF(GETPIVOTDATA("PS % recovery",Sheet4!$B$5,"Parish Name",K1835)&gt;99.949%,"OK","No")</f>
        <v>OK</v>
      </c>
      <c r="D1835" t="e">
        <f>VLOOKUP(J1835,'Ref2'!C:E,3,0)</f>
        <v>#N/A</v>
      </c>
      <c r="E1835">
        <v>153</v>
      </c>
      <c r="I1835" t="e">
        <f>VLOOKUP(J1835,Ref!L:M,2,0)</f>
        <v>#N/A</v>
      </c>
      <c r="J1835" t="s">
        <v>1135</v>
      </c>
      <c r="K1835" t="s">
        <v>220</v>
      </c>
      <c r="L1835" t="s">
        <v>593</v>
      </c>
      <c r="M1835" t="s">
        <v>27</v>
      </c>
      <c r="N1835" t="s">
        <v>15</v>
      </c>
      <c r="R1835">
        <v>56434</v>
      </c>
      <c r="S1835">
        <v>56434</v>
      </c>
    </row>
    <row r="1836" spans="1:19" x14ac:dyDescent="0.3">
      <c r="A1836">
        <v>2022</v>
      </c>
      <c r="B1836">
        <f t="shared" si="3"/>
        <v>2022</v>
      </c>
      <c r="C1836" t="str">
        <f>IF(GETPIVOTDATA("PS % recovery",Sheet4!$B$5,"Parish Name",K1836)&gt;99.949%,"OK","No")</f>
        <v>OK</v>
      </c>
      <c r="D1836" t="e">
        <f>VLOOKUP(J1836,'Ref2'!C:E,3,0)</f>
        <v>#N/A</v>
      </c>
      <c r="E1836">
        <v>125</v>
      </c>
      <c r="I1836" t="e">
        <f>VLOOKUP(J1836,Ref!L:M,2,0)</f>
        <v>#N/A</v>
      </c>
      <c r="J1836" t="s">
        <v>1137</v>
      </c>
      <c r="K1836" t="s">
        <v>221</v>
      </c>
      <c r="L1836" t="s">
        <v>587</v>
      </c>
      <c r="M1836" t="s">
        <v>27</v>
      </c>
      <c r="N1836" t="s">
        <v>15</v>
      </c>
      <c r="R1836">
        <v>31683</v>
      </c>
      <c r="S1836">
        <v>31683</v>
      </c>
    </row>
    <row r="1837" spans="1:19" x14ac:dyDescent="0.3">
      <c r="A1837">
        <v>2022</v>
      </c>
      <c r="B1837">
        <f t="shared" si="3"/>
        <v>2022</v>
      </c>
      <c r="C1837" t="str">
        <f>IF(GETPIVOTDATA("PS % recovery",Sheet4!$B$5,"Parish Name",K1837)&gt;99.949%,"OK","No")</f>
        <v>OK</v>
      </c>
      <c r="D1837" t="e">
        <f>VLOOKUP(J1837,'Ref2'!C:E,3,0)</f>
        <v>#N/A</v>
      </c>
      <c r="E1837">
        <v>153</v>
      </c>
      <c r="I1837" t="e">
        <f>VLOOKUP(J1837,Ref!L:M,2,0)</f>
        <v>#N/A</v>
      </c>
      <c r="J1837" t="s">
        <v>1139</v>
      </c>
      <c r="K1837" t="s">
        <v>223</v>
      </c>
      <c r="L1837" t="s">
        <v>605</v>
      </c>
      <c r="M1837" t="s">
        <v>30</v>
      </c>
      <c r="N1837" t="s">
        <v>15</v>
      </c>
      <c r="R1837">
        <v>8447</v>
      </c>
      <c r="S1837">
        <v>8447</v>
      </c>
    </row>
    <row r="1838" spans="1:19" x14ac:dyDescent="0.3">
      <c r="A1838">
        <v>2022</v>
      </c>
      <c r="B1838">
        <f t="shared" si="3"/>
        <v>2022</v>
      </c>
      <c r="C1838" t="str">
        <f>IF(GETPIVOTDATA("PS % recovery",Sheet4!$B$5,"Parish Name",K1838)&gt;99.949%,"OK","No")</f>
        <v>OK</v>
      </c>
      <c r="D1838" t="e">
        <f>VLOOKUP(J1838,'Ref2'!C:E,3,0)</f>
        <v>#N/A</v>
      </c>
      <c r="E1838">
        <v>153</v>
      </c>
      <c r="I1838" t="e">
        <f>VLOOKUP(J1838,Ref!L:M,2,0)</f>
        <v>#N/A</v>
      </c>
      <c r="J1838" t="s">
        <v>1141</v>
      </c>
      <c r="K1838" t="s">
        <v>224</v>
      </c>
      <c r="L1838" t="s">
        <v>605</v>
      </c>
      <c r="M1838" t="s">
        <v>30</v>
      </c>
      <c r="N1838" t="s">
        <v>15</v>
      </c>
      <c r="R1838">
        <v>105190</v>
      </c>
      <c r="S1838">
        <v>105190</v>
      </c>
    </row>
    <row r="1839" spans="1:19" x14ac:dyDescent="0.3">
      <c r="A1839">
        <v>2022</v>
      </c>
      <c r="B1839">
        <f t="shared" si="3"/>
        <v>2022</v>
      </c>
      <c r="C1839" t="str">
        <f>IF(GETPIVOTDATA("PS % recovery",Sheet4!$B$5,"Parish Name",K1839)&gt;99.949%,"OK","No")</f>
        <v>OK</v>
      </c>
      <c r="D1839" t="e">
        <f>VLOOKUP(J1839,'Ref2'!C:E,3,0)</f>
        <v>#N/A</v>
      </c>
      <c r="E1839">
        <v>153</v>
      </c>
      <c r="I1839" t="e">
        <f>VLOOKUP(J1839,Ref!L:M,2,0)</f>
        <v>#N/A</v>
      </c>
      <c r="J1839" t="s">
        <v>1143</v>
      </c>
      <c r="K1839" t="s">
        <v>226</v>
      </c>
      <c r="L1839" t="s">
        <v>605</v>
      </c>
      <c r="M1839" t="s">
        <v>30</v>
      </c>
      <c r="N1839" t="s">
        <v>15</v>
      </c>
      <c r="R1839">
        <v>17407</v>
      </c>
      <c r="S1839">
        <v>17407</v>
      </c>
    </row>
    <row r="1840" spans="1:19" x14ac:dyDescent="0.3">
      <c r="A1840">
        <v>2022</v>
      </c>
      <c r="B1840">
        <f t="shared" si="3"/>
        <v>2022</v>
      </c>
      <c r="C1840" t="str">
        <f>IF(GETPIVOTDATA("PS % recovery",Sheet4!$B$5,"Parish Name",K1840)&gt;99.949%,"OK","No")</f>
        <v>OK</v>
      </c>
      <c r="D1840" t="e">
        <f>VLOOKUP(J1840,'Ref2'!C:E,3,0)</f>
        <v>#N/A</v>
      </c>
      <c r="E1840">
        <v>153</v>
      </c>
      <c r="I1840" t="e">
        <f>VLOOKUP(J1840,Ref!L:M,2,0)</f>
        <v>#N/A</v>
      </c>
      <c r="J1840" t="s">
        <v>815</v>
      </c>
      <c r="K1840" t="s">
        <v>228</v>
      </c>
      <c r="L1840" t="s">
        <v>605</v>
      </c>
      <c r="M1840" t="s">
        <v>30</v>
      </c>
      <c r="N1840" t="s">
        <v>15</v>
      </c>
      <c r="R1840">
        <v>37566</v>
      </c>
      <c r="S1840">
        <v>37566</v>
      </c>
    </row>
    <row r="1841" spans="1:19" x14ac:dyDescent="0.3">
      <c r="A1841">
        <v>2022</v>
      </c>
      <c r="B1841">
        <f t="shared" si="3"/>
        <v>2022</v>
      </c>
      <c r="C1841" t="str">
        <f>IF(GETPIVOTDATA("PS % recovery",Sheet4!$B$5,"Parish Name",K1841)&gt;99.949%,"OK","No")</f>
        <v>OK</v>
      </c>
      <c r="D1841" t="e">
        <f>VLOOKUP(J1841,'Ref2'!C:E,3,0)</f>
        <v>#N/A</v>
      </c>
      <c r="E1841">
        <v>150</v>
      </c>
      <c r="I1841" t="e">
        <f>VLOOKUP(J1841,Ref!L:M,2,0)</f>
        <v>#N/A</v>
      </c>
      <c r="J1841" t="s">
        <v>1146</v>
      </c>
      <c r="K1841" t="s">
        <v>230</v>
      </c>
      <c r="L1841" t="s">
        <v>597</v>
      </c>
      <c r="M1841" t="s">
        <v>30</v>
      </c>
      <c r="N1841" t="s">
        <v>15</v>
      </c>
      <c r="R1841">
        <v>46754.28</v>
      </c>
      <c r="S1841">
        <v>46754.14</v>
      </c>
    </row>
    <row r="1842" spans="1:19" x14ac:dyDescent="0.3">
      <c r="A1842">
        <v>2022</v>
      </c>
      <c r="B1842">
        <f t="shared" si="3"/>
        <v>2022</v>
      </c>
      <c r="C1842" t="str">
        <f>IF(GETPIVOTDATA("PS % recovery",Sheet4!$B$5,"Parish Name",K1842)&gt;99.949%,"OK","No")</f>
        <v>OK</v>
      </c>
      <c r="D1842" t="e">
        <f>VLOOKUP(J1842,'Ref2'!C:E,3,0)</f>
        <v>#N/A</v>
      </c>
      <c r="E1842">
        <v>153</v>
      </c>
      <c r="I1842" t="e">
        <f>VLOOKUP(J1842,Ref!L:M,2,0)</f>
        <v>#N/A</v>
      </c>
      <c r="J1842" t="s">
        <v>1148</v>
      </c>
      <c r="K1842" t="s">
        <v>225</v>
      </c>
      <c r="L1842" t="s">
        <v>595</v>
      </c>
      <c r="M1842" t="s">
        <v>30</v>
      </c>
      <c r="N1842" t="s">
        <v>15</v>
      </c>
      <c r="R1842">
        <v>58092</v>
      </c>
      <c r="S1842">
        <v>58092</v>
      </c>
    </row>
    <row r="1843" spans="1:19" x14ac:dyDescent="0.3">
      <c r="A1843">
        <v>2022</v>
      </c>
      <c r="B1843">
        <f t="shared" si="3"/>
        <v>2022</v>
      </c>
      <c r="C1843" t="str">
        <f>IF(GETPIVOTDATA("PS % recovery",Sheet4!$B$5,"Parish Name",K1843)&gt;99.949%,"OK","No")</f>
        <v>OK</v>
      </c>
      <c r="D1843" t="e">
        <f>VLOOKUP(J1843,'Ref2'!C:E,3,0)</f>
        <v>#N/A</v>
      </c>
      <c r="E1843">
        <v>153</v>
      </c>
      <c r="I1843" t="str">
        <f>VLOOKUP(J1843,Ref!L:M,2,0)</f>
        <v>Yes</v>
      </c>
      <c r="J1843" t="s">
        <v>1150</v>
      </c>
      <c r="K1843" t="s">
        <v>227</v>
      </c>
      <c r="L1843" t="s">
        <v>595</v>
      </c>
      <c r="M1843" t="s">
        <v>30</v>
      </c>
      <c r="N1843" t="s">
        <v>15</v>
      </c>
      <c r="R1843">
        <v>22180</v>
      </c>
      <c r="S1843">
        <v>22180</v>
      </c>
    </row>
    <row r="1844" spans="1:19" x14ac:dyDescent="0.3">
      <c r="A1844">
        <v>2022</v>
      </c>
      <c r="B1844">
        <f t="shared" si="3"/>
        <v>2022</v>
      </c>
      <c r="C1844" t="str">
        <f>IF(GETPIVOTDATA("PS % recovery",Sheet4!$B$5,"Parish Name",K1844)&gt;99.949%,"OK","No")</f>
        <v>No</v>
      </c>
      <c r="D1844" t="e">
        <f>VLOOKUP(J1844,'Ref2'!C:E,3,0)</f>
        <v>#N/A</v>
      </c>
      <c r="E1844">
        <v>81</v>
      </c>
      <c r="I1844" t="e">
        <f>VLOOKUP(J1844,Ref!L:M,2,0)</f>
        <v>#N/A</v>
      </c>
      <c r="J1844" t="s">
        <v>1152</v>
      </c>
      <c r="K1844" t="s">
        <v>229</v>
      </c>
      <c r="L1844" t="s">
        <v>595</v>
      </c>
      <c r="M1844" t="s">
        <v>30</v>
      </c>
      <c r="N1844" t="s">
        <v>15</v>
      </c>
      <c r="R1844">
        <v>24639</v>
      </c>
      <c r="S1844">
        <v>24639</v>
      </c>
    </row>
    <row r="1845" spans="1:19" x14ac:dyDescent="0.3">
      <c r="A1845">
        <v>2022</v>
      </c>
      <c r="B1845">
        <f t="shared" si="3"/>
        <v>2022</v>
      </c>
      <c r="C1845" t="str">
        <f>IF(GETPIVOTDATA("PS % recovery",Sheet4!$B$5,"Parish Name",K1845)&gt;99.949%,"OK","No")</f>
        <v>No</v>
      </c>
      <c r="D1845" t="e">
        <f>VLOOKUP(J1845,'Ref2'!C:E,3,0)</f>
        <v>#N/A</v>
      </c>
      <c r="E1845">
        <v>118</v>
      </c>
      <c r="I1845" t="e">
        <f>VLOOKUP(J1845,Ref!L:M,2,0)</f>
        <v>#N/A</v>
      </c>
      <c r="J1845" t="s">
        <v>1154</v>
      </c>
      <c r="K1845" t="s">
        <v>232</v>
      </c>
      <c r="L1845" t="s">
        <v>599</v>
      </c>
      <c r="M1845" t="s">
        <v>30</v>
      </c>
      <c r="N1845" t="s">
        <v>15</v>
      </c>
      <c r="R1845">
        <v>35812.1</v>
      </c>
      <c r="S1845">
        <v>35812.1</v>
      </c>
    </row>
    <row r="1846" spans="1:19" x14ac:dyDescent="0.3">
      <c r="A1846">
        <v>2022</v>
      </c>
      <c r="B1846">
        <f t="shared" si="3"/>
        <v>2022</v>
      </c>
      <c r="C1846" t="str">
        <f>IF(GETPIVOTDATA("PS % recovery",Sheet4!$B$5,"Parish Name",K1846)&gt;99.949%,"OK","No")</f>
        <v>OK</v>
      </c>
      <c r="D1846" t="e">
        <f>VLOOKUP(J1846,'Ref2'!C:E,3,0)</f>
        <v>#N/A</v>
      </c>
      <c r="E1846">
        <v>153</v>
      </c>
      <c r="I1846" t="e">
        <f>VLOOKUP(J1846,Ref!L:M,2,0)</f>
        <v>#N/A</v>
      </c>
      <c r="J1846" t="s">
        <v>1156</v>
      </c>
      <c r="K1846" t="s">
        <v>233</v>
      </c>
      <c r="L1846" t="s">
        <v>595</v>
      </c>
      <c r="M1846" t="s">
        <v>30</v>
      </c>
      <c r="N1846" t="s">
        <v>15</v>
      </c>
      <c r="R1846">
        <v>41049</v>
      </c>
      <c r="S1846">
        <v>41049</v>
      </c>
    </row>
    <row r="1847" spans="1:19" x14ac:dyDescent="0.3">
      <c r="A1847">
        <v>2022</v>
      </c>
      <c r="B1847">
        <f t="shared" si="3"/>
        <v>2022</v>
      </c>
      <c r="C1847" t="str">
        <f>IF(GETPIVOTDATA("PS % recovery",Sheet4!$B$5,"Parish Name",K1847)&gt;99.949%,"OK","No")</f>
        <v>OK</v>
      </c>
      <c r="D1847" t="e">
        <f>VLOOKUP(J1847,'Ref2'!C:E,3,0)</f>
        <v>#N/A</v>
      </c>
      <c r="E1847">
        <v>153</v>
      </c>
      <c r="I1847" t="str">
        <f>VLOOKUP(J1847,Ref!L:M,2,0)</f>
        <v>Yes</v>
      </c>
      <c r="J1847" t="s">
        <v>1158</v>
      </c>
      <c r="K1847" t="s">
        <v>234</v>
      </c>
      <c r="L1847" t="s">
        <v>595</v>
      </c>
      <c r="M1847" t="s">
        <v>30</v>
      </c>
      <c r="N1847" t="s">
        <v>15</v>
      </c>
      <c r="R1847">
        <v>71422.13</v>
      </c>
      <c r="S1847">
        <v>71422.13</v>
      </c>
    </row>
    <row r="1848" spans="1:19" x14ac:dyDescent="0.3">
      <c r="A1848">
        <v>2022</v>
      </c>
      <c r="B1848">
        <f t="shared" si="3"/>
        <v>2022</v>
      </c>
      <c r="C1848" t="str">
        <f>IF(GETPIVOTDATA("PS % recovery",Sheet4!$B$5,"Parish Name",K1848)&gt;99.949%,"OK","No")</f>
        <v>OK</v>
      </c>
      <c r="D1848" t="e">
        <f>VLOOKUP(J1848,'Ref2'!C:E,3,0)</f>
        <v>#N/A</v>
      </c>
      <c r="E1848">
        <v>153</v>
      </c>
      <c r="I1848" t="e">
        <f>VLOOKUP(J1848,Ref!L:M,2,0)</f>
        <v>#N/A</v>
      </c>
      <c r="J1848" t="s">
        <v>1160</v>
      </c>
      <c r="K1848" t="s">
        <v>235</v>
      </c>
      <c r="L1848" t="s">
        <v>601</v>
      </c>
      <c r="M1848" t="s">
        <v>30</v>
      </c>
      <c r="N1848" t="s">
        <v>15</v>
      </c>
      <c r="R1848">
        <v>49145</v>
      </c>
      <c r="S1848">
        <v>49145</v>
      </c>
    </row>
    <row r="1849" spans="1:19" x14ac:dyDescent="0.3">
      <c r="A1849">
        <v>2022</v>
      </c>
      <c r="B1849">
        <f t="shared" si="3"/>
        <v>2022</v>
      </c>
      <c r="C1849" t="str">
        <f>IF(GETPIVOTDATA("PS % recovery",Sheet4!$B$5,"Parish Name",K1849)&gt;99.949%,"OK","No")</f>
        <v>OK</v>
      </c>
      <c r="D1849" t="e">
        <f>VLOOKUP(J1849,'Ref2'!C:E,3,0)</f>
        <v>#N/A</v>
      </c>
      <c r="E1849">
        <v>153</v>
      </c>
      <c r="I1849" t="e">
        <f>VLOOKUP(J1849,Ref!L:M,2,0)</f>
        <v>#N/A</v>
      </c>
      <c r="J1849" t="s">
        <v>1162</v>
      </c>
      <c r="K1849" t="s">
        <v>236</v>
      </c>
      <c r="L1849" t="s">
        <v>605</v>
      </c>
      <c r="M1849" t="s">
        <v>30</v>
      </c>
      <c r="N1849" t="s">
        <v>15</v>
      </c>
      <c r="R1849">
        <v>39546</v>
      </c>
      <c r="S1849">
        <v>39546</v>
      </c>
    </row>
    <row r="1850" spans="1:19" x14ac:dyDescent="0.3">
      <c r="A1850">
        <v>2022</v>
      </c>
      <c r="B1850">
        <f t="shared" si="3"/>
        <v>2022</v>
      </c>
      <c r="C1850" t="str">
        <f>IF(GETPIVOTDATA("PS % recovery",Sheet4!$B$5,"Parish Name",K1850)&gt;99.949%,"OK","No")</f>
        <v>OK</v>
      </c>
      <c r="D1850" t="e">
        <f>VLOOKUP(J1850,'Ref2'!C:E,3,0)</f>
        <v>#N/A</v>
      </c>
      <c r="E1850">
        <v>153</v>
      </c>
      <c r="I1850" t="e">
        <f>VLOOKUP(J1850,Ref!L:M,2,0)</f>
        <v>#N/A</v>
      </c>
      <c r="J1850" t="s">
        <v>1164</v>
      </c>
      <c r="K1850" t="s">
        <v>231</v>
      </c>
      <c r="L1850" t="s">
        <v>605</v>
      </c>
      <c r="M1850" t="s">
        <v>30</v>
      </c>
      <c r="N1850" t="s">
        <v>15</v>
      </c>
      <c r="R1850">
        <v>38061</v>
      </c>
      <c r="S1850">
        <v>38061</v>
      </c>
    </row>
    <row r="1851" spans="1:19" x14ac:dyDescent="0.3">
      <c r="A1851">
        <v>2022</v>
      </c>
      <c r="B1851">
        <f t="shared" si="3"/>
        <v>2022</v>
      </c>
      <c r="C1851" t="str">
        <f>IF(GETPIVOTDATA("PS % recovery",Sheet4!$B$5,"Parish Name",K1851)&gt;99.949%,"OK","No")</f>
        <v>OK</v>
      </c>
      <c r="D1851" t="e">
        <f>VLOOKUP(J1851,'Ref2'!C:E,3,0)</f>
        <v>#N/A</v>
      </c>
      <c r="E1851">
        <v>153</v>
      </c>
      <c r="I1851" t="e">
        <f>VLOOKUP(J1851,Ref!L:M,2,0)</f>
        <v>#N/A</v>
      </c>
      <c r="J1851" t="s">
        <v>1166</v>
      </c>
      <c r="K1851" t="s">
        <v>237</v>
      </c>
      <c r="L1851" t="s">
        <v>603</v>
      </c>
      <c r="M1851" t="s">
        <v>30</v>
      </c>
      <c r="N1851" t="s">
        <v>15</v>
      </c>
      <c r="R1851">
        <v>108362</v>
      </c>
      <c r="S1851">
        <v>108362</v>
      </c>
    </row>
    <row r="1852" spans="1:19" x14ac:dyDescent="0.3">
      <c r="A1852">
        <v>2022</v>
      </c>
      <c r="B1852">
        <f t="shared" si="3"/>
        <v>2022</v>
      </c>
      <c r="C1852" t="str">
        <f>IF(GETPIVOTDATA("PS % recovery",Sheet4!$B$5,"Parish Name",K1852)&gt;99.949%,"OK","No")</f>
        <v>No</v>
      </c>
      <c r="D1852" t="e">
        <f>VLOOKUP(J1852,'Ref2'!C:E,3,0)</f>
        <v>#N/A</v>
      </c>
      <c r="E1852">
        <v>143</v>
      </c>
      <c r="I1852" t="e">
        <f>VLOOKUP(J1852,Ref!L:M,2,0)</f>
        <v>#N/A</v>
      </c>
      <c r="J1852" t="s">
        <v>1168</v>
      </c>
      <c r="K1852" t="s">
        <v>239</v>
      </c>
      <c r="L1852" t="s">
        <v>615</v>
      </c>
      <c r="M1852" t="s">
        <v>33</v>
      </c>
      <c r="N1852" t="s">
        <v>15</v>
      </c>
      <c r="R1852">
        <v>16433</v>
      </c>
      <c r="S1852">
        <v>16433.039999999179</v>
      </c>
    </row>
    <row r="1853" spans="1:19" x14ac:dyDescent="0.3">
      <c r="A1853">
        <v>2022</v>
      </c>
      <c r="B1853">
        <f t="shared" si="3"/>
        <v>2022</v>
      </c>
      <c r="C1853" t="str">
        <f>IF(GETPIVOTDATA("PS % recovery",Sheet4!$B$5,"Parish Name",K1853)&gt;99.949%,"OK","No")</f>
        <v>OK</v>
      </c>
      <c r="D1853" t="e">
        <f>VLOOKUP(J1853,'Ref2'!C:E,3,0)</f>
        <v>#N/A</v>
      </c>
      <c r="E1853">
        <v>153</v>
      </c>
      <c r="I1853" t="e">
        <f>VLOOKUP(J1853,Ref!L:M,2,0)</f>
        <v>#N/A</v>
      </c>
      <c r="J1853" t="s">
        <v>1170</v>
      </c>
      <c r="K1853" t="s">
        <v>241</v>
      </c>
      <c r="L1853" t="s">
        <v>615</v>
      </c>
      <c r="M1853" t="s">
        <v>33</v>
      </c>
      <c r="N1853" t="s">
        <v>15</v>
      </c>
      <c r="R1853">
        <v>14594</v>
      </c>
      <c r="S1853">
        <v>14594</v>
      </c>
    </row>
    <row r="1854" spans="1:19" x14ac:dyDescent="0.3">
      <c r="A1854">
        <v>2022</v>
      </c>
      <c r="B1854">
        <f t="shared" si="3"/>
        <v>2022</v>
      </c>
      <c r="C1854" t="str">
        <f>IF(GETPIVOTDATA("PS % recovery",Sheet4!$B$5,"Parish Name",K1854)&gt;99.949%,"OK","No")</f>
        <v>OK</v>
      </c>
      <c r="D1854" t="e">
        <f>VLOOKUP(J1854,'Ref2'!C:E,3,0)</f>
        <v>#N/A</v>
      </c>
      <c r="E1854">
        <v>153</v>
      </c>
      <c r="I1854" t="e">
        <f>VLOOKUP(J1854,Ref!L:M,2,0)</f>
        <v>#N/A</v>
      </c>
      <c r="J1854" t="s">
        <v>1172</v>
      </c>
      <c r="K1854" t="s">
        <v>242</v>
      </c>
      <c r="L1854" t="s">
        <v>615</v>
      </c>
      <c r="M1854" t="s">
        <v>33</v>
      </c>
      <c r="N1854" t="s">
        <v>15</v>
      </c>
      <c r="R1854">
        <v>24557</v>
      </c>
      <c r="S1854">
        <v>24557</v>
      </c>
    </row>
    <row r="1855" spans="1:19" x14ac:dyDescent="0.3">
      <c r="A1855">
        <v>2022</v>
      </c>
      <c r="B1855">
        <f t="shared" si="3"/>
        <v>2022</v>
      </c>
      <c r="C1855" t="str">
        <f>IF(GETPIVOTDATA("PS % recovery",Sheet4!$B$5,"Parish Name",K1855)&gt;99.949%,"OK","No")</f>
        <v>No</v>
      </c>
      <c r="D1855" t="e">
        <f>VLOOKUP(J1855,'Ref2'!C:E,3,0)</f>
        <v>#N/A</v>
      </c>
      <c r="E1855">
        <v>35</v>
      </c>
      <c r="I1855" t="e">
        <f>VLOOKUP(J1855,Ref!L:M,2,0)</f>
        <v>#N/A</v>
      </c>
      <c r="J1855" t="s">
        <v>1174</v>
      </c>
      <c r="K1855" t="s">
        <v>244</v>
      </c>
      <c r="L1855" t="s">
        <v>615</v>
      </c>
      <c r="M1855" t="s">
        <v>33</v>
      </c>
      <c r="N1855" t="s">
        <v>15</v>
      </c>
      <c r="R1855">
        <v>13865</v>
      </c>
      <c r="S1855">
        <v>6000</v>
      </c>
    </row>
    <row r="1856" spans="1:19" x14ac:dyDescent="0.3">
      <c r="A1856">
        <v>2022</v>
      </c>
      <c r="B1856">
        <f t="shared" si="3"/>
        <v>2022</v>
      </c>
      <c r="C1856" t="str">
        <f>IF(GETPIVOTDATA("PS % recovery",Sheet4!$B$5,"Parish Name",K1856)&gt;99.949%,"OK","No")</f>
        <v>OK</v>
      </c>
      <c r="D1856" t="e">
        <f>VLOOKUP(J1856,'Ref2'!C:E,3,0)</f>
        <v>#N/A</v>
      </c>
      <c r="E1856">
        <v>147</v>
      </c>
      <c r="I1856" t="e">
        <f>VLOOKUP(J1856,Ref!L:M,2,0)</f>
        <v>#N/A</v>
      </c>
      <c r="J1856" t="s">
        <v>1176</v>
      </c>
      <c r="K1856" t="s">
        <v>243</v>
      </c>
      <c r="L1856" t="s">
        <v>609</v>
      </c>
      <c r="M1856" t="s">
        <v>33</v>
      </c>
      <c r="N1856" t="s">
        <v>15</v>
      </c>
      <c r="R1856">
        <v>69161</v>
      </c>
      <c r="S1856">
        <v>69161</v>
      </c>
    </row>
    <row r="1857" spans="1:19" x14ac:dyDescent="0.3">
      <c r="A1857">
        <v>2022</v>
      </c>
      <c r="B1857">
        <f t="shared" si="3"/>
        <v>2022</v>
      </c>
      <c r="C1857" t="str">
        <f>IF(GETPIVOTDATA("PS % recovery",Sheet4!$B$5,"Parish Name",K1857)&gt;99.949%,"OK","No")</f>
        <v>OK</v>
      </c>
      <c r="D1857" t="e">
        <f>VLOOKUP(J1857,'Ref2'!C:E,3,0)</f>
        <v>#N/A</v>
      </c>
      <c r="E1857">
        <v>153</v>
      </c>
      <c r="I1857" t="e">
        <f>VLOOKUP(J1857,Ref!L:M,2,0)</f>
        <v>#N/A</v>
      </c>
      <c r="J1857" t="s">
        <v>1178</v>
      </c>
      <c r="K1857" t="s">
        <v>240</v>
      </c>
      <c r="L1857" t="s">
        <v>617</v>
      </c>
      <c r="M1857" t="s">
        <v>33</v>
      </c>
      <c r="N1857" t="s">
        <v>15</v>
      </c>
      <c r="R1857">
        <v>14949</v>
      </c>
      <c r="S1857">
        <v>14949</v>
      </c>
    </row>
    <row r="1858" spans="1:19" x14ac:dyDescent="0.3">
      <c r="A1858">
        <v>2022</v>
      </c>
      <c r="B1858">
        <f t="shared" si="3"/>
        <v>2022</v>
      </c>
      <c r="C1858" t="str">
        <f>IF(GETPIVOTDATA("PS % recovery",Sheet4!$B$5,"Parish Name",K1858)&gt;99.949%,"OK","No")</f>
        <v>OK</v>
      </c>
      <c r="D1858" t="e">
        <f>VLOOKUP(J1858,'Ref2'!C:E,3,0)</f>
        <v>#N/A</v>
      </c>
      <c r="E1858">
        <v>153</v>
      </c>
      <c r="I1858" t="e">
        <f>VLOOKUP(J1858,Ref!L:M,2,0)</f>
        <v>#N/A</v>
      </c>
      <c r="J1858" t="s">
        <v>1180</v>
      </c>
      <c r="K1858" t="s">
        <v>245</v>
      </c>
      <c r="L1858" t="s">
        <v>617</v>
      </c>
      <c r="M1858" t="s">
        <v>33</v>
      </c>
      <c r="N1858" t="s">
        <v>15</v>
      </c>
      <c r="R1858">
        <v>8551</v>
      </c>
      <c r="S1858">
        <v>8551</v>
      </c>
    </row>
    <row r="1859" spans="1:19" x14ac:dyDescent="0.3">
      <c r="A1859">
        <v>2022</v>
      </c>
      <c r="B1859">
        <f t="shared" si="3"/>
        <v>2022</v>
      </c>
      <c r="C1859" t="str">
        <f>IF(GETPIVOTDATA("PS % recovery",Sheet4!$B$5,"Parish Name",K1859)&gt;99.949%,"OK","No")</f>
        <v>OK</v>
      </c>
      <c r="D1859" t="e">
        <f>VLOOKUP(J1859,'Ref2'!C:E,3,0)</f>
        <v>#N/A</v>
      </c>
      <c r="E1859">
        <v>153</v>
      </c>
      <c r="I1859" t="e">
        <f>VLOOKUP(J1859,Ref!L:M,2,0)</f>
        <v>#N/A</v>
      </c>
      <c r="J1859" t="s">
        <v>1182</v>
      </c>
      <c r="K1859" t="s">
        <v>248</v>
      </c>
      <c r="L1859" t="s">
        <v>617</v>
      </c>
      <c r="M1859" t="s">
        <v>33</v>
      </c>
      <c r="N1859" t="s">
        <v>15</v>
      </c>
      <c r="R1859">
        <v>9042</v>
      </c>
      <c r="S1859">
        <v>9042</v>
      </c>
    </row>
    <row r="1860" spans="1:19" x14ac:dyDescent="0.3">
      <c r="A1860">
        <v>2022</v>
      </c>
      <c r="B1860">
        <f t="shared" si="3"/>
        <v>2022</v>
      </c>
      <c r="C1860" t="str">
        <f>IF(GETPIVOTDATA("PS % recovery",Sheet4!$B$5,"Parish Name",K1860)&gt;99.949%,"OK","No")</f>
        <v>OK</v>
      </c>
      <c r="D1860" t="e">
        <f>VLOOKUP(J1860,'Ref2'!C:E,3,0)</f>
        <v>#N/A</v>
      </c>
      <c r="E1860">
        <v>153</v>
      </c>
      <c r="I1860" t="e">
        <f>VLOOKUP(J1860,Ref!L:M,2,0)</f>
        <v>#N/A</v>
      </c>
      <c r="J1860" t="s">
        <v>1184</v>
      </c>
      <c r="K1860" t="s">
        <v>250</v>
      </c>
      <c r="L1860" t="s">
        <v>617</v>
      </c>
      <c r="M1860" t="s">
        <v>33</v>
      </c>
      <c r="N1860" t="s">
        <v>15</v>
      </c>
      <c r="R1860">
        <v>7772</v>
      </c>
      <c r="S1860">
        <v>7772</v>
      </c>
    </row>
    <row r="1861" spans="1:19" x14ac:dyDescent="0.3">
      <c r="A1861">
        <v>2022</v>
      </c>
      <c r="B1861">
        <f t="shared" si="3"/>
        <v>2022</v>
      </c>
      <c r="C1861" t="str">
        <f>IF(GETPIVOTDATA("PS % recovery",Sheet4!$B$5,"Parish Name",K1861)&gt;99.949%,"OK","No")</f>
        <v>OK</v>
      </c>
      <c r="D1861" t="e">
        <f>VLOOKUP(J1861,'Ref2'!C:E,3,0)</f>
        <v>#N/A</v>
      </c>
      <c r="E1861">
        <v>153</v>
      </c>
      <c r="I1861" t="e">
        <f>VLOOKUP(J1861,Ref!L:M,2,0)</f>
        <v>#N/A</v>
      </c>
      <c r="J1861" t="s">
        <v>1186</v>
      </c>
      <c r="K1861" t="s">
        <v>252</v>
      </c>
      <c r="L1861" t="s">
        <v>617</v>
      </c>
      <c r="M1861" t="s">
        <v>33</v>
      </c>
      <c r="N1861" t="s">
        <v>15</v>
      </c>
      <c r="R1861">
        <v>20258</v>
      </c>
      <c r="S1861">
        <v>20258</v>
      </c>
    </row>
    <row r="1862" spans="1:19" x14ac:dyDescent="0.3">
      <c r="A1862">
        <v>2022</v>
      </c>
      <c r="B1862">
        <f t="shared" si="3"/>
        <v>2022</v>
      </c>
      <c r="C1862" t="str">
        <f>IF(GETPIVOTDATA("PS % recovery",Sheet4!$B$5,"Parish Name",K1862)&gt;99.949%,"OK","No")</f>
        <v>No</v>
      </c>
      <c r="D1862" t="e">
        <f>VLOOKUP(J1862,'Ref2'!C:E,3,0)</f>
        <v>#N/A</v>
      </c>
      <c r="E1862">
        <v>130</v>
      </c>
      <c r="I1862" t="e">
        <f>VLOOKUP(J1862,Ref!L:M,2,0)</f>
        <v>#N/A</v>
      </c>
      <c r="J1862" t="s">
        <v>1188</v>
      </c>
      <c r="K1862" t="s">
        <v>246</v>
      </c>
      <c r="L1862" t="s">
        <v>607</v>
      </c>
      <c r="M1862" t="s">
        <v>33</v>
      </c>
      <c r="N1862" t="s">
        <v>15</v>
      </c>
      <c r="R1862">
        <v>22828</v>
      </c>
      <c r="S1862">
        <v>22828</v>
      </c>
    </row>
    <row r="1863" spans="1:19" x14ac:dyDescent="0.3">
      <c r="A1863">
        <v>2022</v>
      </c>
      <c r="B1863">
        <f t="shared" si="3"/>
        <v>2022</v>
      </c>
      <c r="C1863" t="str">
        <f>IF(GETPIVOTDATA("PS % recovery",Sheet4!$B$5,"Parish Name",K1863)&gt;99.949%,"OK","No")</f>
        <v>No</v>
      </c>
      <c r="D1863" t="e">
        <f>VLOOKUP(J1863,'Ref2'!C:E,3,0)</f>
        <v>#N/A</v>
      </c>
      <c r="E1863">
        <v>107</v>
      </c>
      <c r="I1863" t="e">
        <f>VLOOKUP(J1863,Ref!L:M,2,0)</f>
        <v>#N/A</v>
      </c>
      <c r="J1863" t="s">
        <v>1190</v>
      </c>
      <c r="K1863" t="s">
        <v>255</v>
      </c>
      <c r="L1863" t="s">
        <v>607</v>
      </c>
      <c r="M1863" t="s">
        <v>33</v>
      </c>
      <c r="N1863" t="s">
        <v>15</v>
      </c>
      <c r="R1863">
        <v>26455</v>
      </c>
      <c r="S1863">
        <v>26455</v>
      </c>
    </row>
    <row r="1864" spans="1:19" x14ac:dyDescent="0.3">
      <c r="A1864">
        <v>2022</v>
      </c>
      <c r="B1864">
        <f t="shared" si="3"/>
        <v>2022</v>
      </c>
      <c r="C1864" t="str">
        <f>IF(GETPIVOTDATA("PS % recovery",Sheet4!$B$5,"Parish Name",K1864)&gt;99.949%,"OK","No")</f>
        <v>OK</v>
      </c>
      <c r="D1864" t="e">
        <f>VLOOKUP(J1864,'Ref2'!C:E,3,0)</f>
        <v>#N/A</v>
      </c>
      <c r="E1864">
        <v>322</v>
      </c>
      <c r="I1864" t="e">
        <f>VLOOKUP(J1864,Ref!L:M,2,0)</f>
        <v>#N/A</v>
      </c>
      <c r="J1864" t="s">
        <v>817</v>
      </c>
      <c r="K1864" t="s">
        <v>247</v>
      </c>
      <c r="L1864" t="s">
        <v>609</v>
      </c>
      <c r="M1864" t="s">
        <v>33</v>
      </c>
      <c r="N1864" t="s">
        <v>15</v>
      </c>
      <c r="R1864">
        <v>77112</v>
      </c>
      <c r="S1864">
        <v>77112</v>
      </c>
    </row>
    <row r="1865" spans="1:19" x14ac:dyDescent="0.3">
      <c r="A1865">
        <v>2022</v>
      </c>
      <c r="B1865">
        <f t="shared" si="3"/>
        <v>2022</v>
      </c>
      <c r="C1865" t="str">
        <f>IF(GETPIVOTDATA("PS % recovery",Sheet4!$B$5,"Parish Name",K1865)&gt;99.949%,"OK","No")</f>
        <v>OK</v>
      </c>
      <c r="D1865" t="e">
        <f>VLOOKUP(J1865,'Ref2'!C:E,3,0)</f>
        <v>#N/A</v>
      </c>
      <c r="E1865">
        <v>153</v>
      </c>
      <c r="I1865" t="e">
        <f>VLOOKUP(J1865,Ref!L:M,2,0)</f>
        <v>#N/A</v>
      </c>
      <c r="J1865" t="s">
        <v>1193</v>
      </c>
      <c r="K1865" t="s">
        <v>249</v>
      </c>
      <c r="L1865" t="s">
        <v>609</v>
      </c>
      <c r="M1865" t="s">
        <v>33</v>
      </c>
      <c r="N1865" t="s">
        <v>15</v>
      </c>
      <c r="R1865">
        <v>76560</v>
      </c>
      <c r="S1865">
        <v>76560</v>
      </c>
    </row>
    <row r="1866" spans="1:19" x14ac:dyDescent="0.3">
      <c r="A1866">
        <v>2022</v>
      </c>
      <c r="B1866">
        <f t="shared" si="3"/>
        <v>2022</v>
      </c>
      <c r="C1866" t="str">
        <f>IF(GETPIVOTDATA("PS % recovery",Sheet4!$B$5,"Parish Name",K1866)&gt;99.949%,"OK","No")</f>
        <v>OK</v>
      </c>
      <c r="D1866" t="e">
        <f>VLOOKUP(J1866,'Ref2'!C:E,3,0)</f>
        <v>#N/A</v>
      </c>
      <c r="E1866">
        <v>153</v>
      </c>
      <c r="I1866" t="e">
        <f>VLOOKUP(J1866,Ref!L:M,2,0)</f>
        <v>#N/A</v>
      </c>
      <c r="J1866" t="s">
        <v>1195</v>
      </c>
      <c r="K1866" t="s">
        <v>251</v>
      </c>
      <c r="L1866" t="s">
        <v>609</v>
      </c>
      <c r="M1866" t="s">
        <v>33</v>
      </c>
      <c r="N1866" t="s">
        <v>15</v>
      </c>
      <c r="R1866">
        <v>27479</v>
      </c>
      <c r="S1866">
        <v>27479</v>
      </c>
    </row>
    <row r="1867" spans="1:19" x14ac:dyDescent="0.3">
      <c r="A1867">
        <v>2022</v>
      </c>
      <c r="B1867">
        <f t="shared" si="3"/>
        <v>2022</v>
      </c>
      <c r="C1867" t="str">
        <f>IF(GETPIVOTDATA("PS % recovery",Sheet4!$B$5,"Parish Name",K1867)&gt;99.949%,"OK","No")</f>
        <v>No</v>
      </c>
      <c r="D1867" t="e">
        <f>VLOOKUP(J1867,'Ref2'!C:E,3,0)</f>
        <v>#N/A</v>
      </c>
      <c r="E1867">
        <v>33</v>
      </c>
      <c r="I1867" t="e">
        <f>VLOOKUP(J1867,Ref!L:M,2,0)</f>
        <v>#N/A</v>
      </c>
      <c r="J1867" t="s">
        <v>1197</v>
      </c>
      <c r="K1867" t="s">
        <v>253</v>
      </c>
      <c r="L1867" t="s">
        <v>611</v>
      </c>
      <c r="M1867" t="s">
        <v>33</v>
      </c>
      <c r="N1867" t="s">
        <v>15</v>
      </c>
      <c r="R1867">
        <v>14487</v>
      </c>
      <c r="S1867">
        <v>5000</v>
      </c>
    </row>
    <row r="1868" spans="1:19" x14ac:dyDescent="0.3">
      <c r="A1868">
        <v>2022</v>
      </c>
      <c r="B1868">
        <f t="shared" si="3"/>
        <v>2022</v>
      </c>
      <c r="C1868" t="str">
        <f>IF(GETPIVOTDATA("PS % recovery",Sheet4!$B$5,"Parish Name",K1868)&gt;99.949%,"OK","No")</f>
        <v>No</v>
      </c>
      <c r="D1868" t="e">
        <f>VLOOKUP(J1868,'Ref2'!C:E,3,0)</f>
        <v>#N/A</v>
      </c>
      <c r="E1868">
        <v>144</v>
      </c>
      <c r="I1868" t="e">
        <f>VLOOKUP(J1868,Ref!L:M,2,0)</f>
        <v>#N/A</v>
      </c>
      <c r="J1868" t="s">
        <v>1199</v>
      </c>
      <c r="K1868" t="s">
        <v>257</v>
      </c>
      <c r="L1868" t="s">
        <v>619</v>
      </c>
      <c r="M1868" t="s">
        <v>33</v>
      </c>
      <c r="N1868" t="s">
        <v>15</v>
      </c>
      <c r="R1868">
        <v>16928</v>
      </c>
      <c r="S1868">
        <v>16928</v>
      </c>
    </row>
    <row r="1869" spans="1:19" x14ac:dyDescent="0.3">
      <c r="A1869">
        <v>2022</v>
      </c>
      <c r="B1869">
        <f t="shared" si="3"/>
        <v>2022</v>
      </c>
      <c r="C1869" t="str">
        <f>IF(GETPIVOTDATA("PS % recovery",Sheet4!$B$5,"Parish Name",K1869)&gt;99.949%,"OK","No")</f>
        <v>OK</v>
      </c>
      <c r="D1869" t="e">
        <f>VLOOKUP(J1869,'Ref2'!C:E,3,0)</f>
        <v>#N/A</v>
      </c>
      <c r="E1869">
        <v>153</v>
      </c>
      <c r="I1869" t="e">
        <f>VLOOKUP(J1869,Ref!L:M,2,0)</f>
        <v>#N/A</v>
      </c>
      <c r="J1869" t="s">
        <v>1201</v>
      </c>
      <c r="K1869" t="s">
        <v>254</v>
      </c>
      <c r="L1869" t="s">
        <v>613</v>
      </c>
      <c r="M1869" t="s">
        <v>33</v>
      </c>
      <c r="N1869" t="s">
        <v>15</v>
      </c>
      <c r="R1869">
        <v>18552</v>
      </c>
      <c r="S1869">
        <v>18552</v>
      </c>
    </row>
    <row r="1870" spans="1:19" x14ac:dyDescent="0.3">
      <c r="A1870">
        <v>2022</v>
      </c>
      <c r="B1870">
        <f t="shared" si="3"/>
        <v>2022</v>
      </c>
      <c r="C1870" t="str">
        <f>IF(GETPIVOTDATA("PS % recovery",Sheet4!$B$5,"Parish Name",K1870)&gt;99.949%,"OK","No")</f>
        <v>OK</v>
      </c>
      <c r="D1870" t="e">
        <f>VLOOKUP(J1870,'Ref2'!C:E,3,0)</f>
        <v>#N/A</v>
      </c>
      <c r="E1870">
        <v>153</v>
      </c>
      <c r="I1870" t="e">
        <f>VLOOKUP(J1870,Ref!L:M,2,0)</f>
        <v>#N/A</v>
      </c>
      <c r="J1870" t="s">
        <v>1203</v>
      </c>
      <c r="K1870" t="s">
        <v>259</v>
      </c>
      <c r="L1870" t="s">
        <v>613</v>
      </c>
      <c r="M1870" t="s">
        <v>33</v>
      </c>
      <c r="N1870" t="s">
        <v>15</v>
      </c>
      <c r="R1870">
        <v>14901</v>
      </c>
      <c r="S1870">
        <v>14901</v>
      </c>
    </row>
    <row r="1871" spans="1:19" x14ac:dyDescent="0.3">
      <c r="A1871">
        <v>2022</v>
      </c>
      <c r="B1871">
        <f t="shared" si="3"/>
        <v>2022</v>
      </c>
      <c r="C1871" t="str">
        <f>IF(GETPIVOTDATA("PS % recovery",Sheet4!$B$5,"Parish Name",K1871)&gt;99.949%,"OK","No")</f>
        <v>OK</v>
      </c>
      <c r="D1871" t="e">
        <f>VLOOKUP(J1871,'Ref2'!C:E,3,0)</f>
        <v>#N/A</v>
      </c>
      <c r="E1871">
        <v>153</v>
      </c>
      <c r="I1871" t="e">
        <f>VLOOKUP(J1871,Ref!L:M,2,0)</f>
        <v>#N/A</v>
      </c>
      <c r="J1871" t="s">
        <v>1205</v>
      </c>
      <c r="K1871" t="s">
        <v>261</v>
      </c>
      <c r="L1871" t="s">
        <v>613</v>
      </c>
      <c r="M1871" t="s">
        <v>33</v>
      </c>
      <c r="N1871" t="s">
        <v>15</v>
      </c>
      <c r="R1871">
        <v>17325</v>
      </c>
      <c r="S1871">
        <v>17325</v>
      </c>
    </row>
    <row r="1872" spans="1:19" x14ac:dyDescent="0.3">
      <c r="A1872">
        <v>2022</v>
      </c>
      <c r="B1872">
        <f t="shared" si="3"/>
        <v>2022</v>
      </c>
      <c r="C1872" t="str">
        <f>IF(GETPIVOTDATA("PS % recovery",Sheet4!$B$5,"Parish Name",K1872)&gt;99.949%,"OK","No")</f>
        <v>No</v>
      </c>
      <c r="D1872" t="e">
        <f>VLOOKUP(J1872,'Ref2'!C:E,3,0)</f>
        <v>#N/A</v>
      </c>
      <c r="E1872">
        <v>153</v>
      </c>
      <c r="I1872" t="e">
        <f>VLOOKUP(J1872,Ref!L:M,2,0)</f>
        <v>#N/A</v>
      </c>
      <c r="J1872" t="s">
        <v>1207</v>
      </c>
      <c r="K1872" t="s">
        <v>256</v>
      </c>
      <c r="L1872" t="s">
        <v>609</v>
      </c>
      <c r="M1872" t="s">
        <v>33</v>
      </c>
      <c r="N1872" t="s">
        <v>15</v>
      </c>
      <c r="R1872">
        <v>48331</v>
      </c>
      <c r="S1872">
        <v>48331</v>
      </c>
    </row>
    <row r="1873" spans="1:19" x14ac:dyDescent="0.3">
      <c r="A1873">
        <v>2022</v>
      </c>
      <c r="B1873">
        <f t="shared" si="3"/>
        <v>2022</v>
      </c>
      <c r="C1873" t="str">
        <f>IF(GETPIVOTDATA("PS % recovery",Sheet4!$B$5,"Parish Name",K1873)&gt;99.949%,"OK","No")</f>
        <v>No</v>
      </c>
      <c r="D1873" t="e">
        <f>VLOOKUP(J1873,'Ref2'!C:E,3,0)</f>
        <v>#N/A</v>
      </c>
      <c r="E1873">
        <v>103</v>
      </c>
      <c r="I1873" t="str">
        <f>VLOOKUP(J1873,Ref!L:M,2,0)</f>
        <v>Yes</v>
      </c>
      <c r="J1873" t="s">
        <v>1209</v>
      </c>
      <c r="K1873" t="s">
        <v>260</v>
      </c>
      <c r="L1873" t="s">
        <v>623</v>
      </c>
      <c r="M1873" t="s">
        <v>33</v>
      </c>
      <c r="N1873" t="s">
        <v>15</v>
      </c>
      <c r="R1873">
        <v>87622</v>
      </c>
      <c r="S1873">
        <v>87622</v>
      </c>
    </row>
    <row r="1874" spans="1:19" x14ac:dyDescent="0.3">
      <c r="A1874">
        <v>2022</v>
      </c>
      <c r="B1874">
        <f t="shared" si="3"/>
        <v>2022</v>
      </c>
      <c r="C1874" t="str">
        <f>IF(GETPIVOTDATA("PS % recovery",Sheet4!$B$5,"Parish Name",K1874)&gt;99.949%,"OK","No")</f>
        <v>OK</v>
      </c>
      <c r="D1874" t="e">
        <f>VLOOKUP(J1874,'Ref2'!C:E,3,0)</f>
        <v>#N/A</v>
      </c>
      <c r="E1874">
        <v>148</v>
      </c>
      <c r="I1874" t="e">
        <f>VLOOKUP(J1874,Ref!L:M,2,0)</f>
        <v>#N/A</v>
      </c>
      <c r="J1874" t="s">
        <v>1211</v>
      </c>
      <c r="K1874" t="s">
        <v>258</v>
      </c>
      <c r="L1874" t="s">
        <v>621</v>
      </c>
      <c r="M1874" t="s">
        <v>33</v>
      </c>
      <c r="N1874" t="s">
        <v>15</v>
      </c>
      <c r="R1874">
        <v>67853.960000000006</v>
      </c>
      <c r="S1874">
        <v>67853.960000000006</v>
      </c>
    </row>
    <row r="1875" spans="1:19" x14ac:dyDescent="0.3">
      <c r="A1875">
        <v>2022</v>
      </c>
      <c r="B1875">
        <f t="shared" si="3"/>
        <v>2022</v>
      </c>
      <c r="C1875" t="str">
        <f>IF(GETPIVOTDATA("PS % recovery",Sheet4!$B$5,"Parish Name",K1875)&gt;99.949%,"OK","No")</f>
        <v>No</v>
      </c>
      <c r="D1875" t="e">
        <f>VLOOKUP(J1875,'Ref2'!C:E,3,0)</f>
        <v>#N/A</v>
      </c>
      <c r="E1875">
        <v>77</v>
      </c>
      <c r="I1875" t="e">
        <f>VLOOKUP(J1875,Ref!L:M,2,0)</f>
        <v>#N/A</v>
      </c>
      <c r="J1875" t="s">
        <v>1213</v>
      </c>
      <c r="K1875" t="s">
        <v>263</v>
      </c>
      <c r="L1875" t="s">
        <v>637</v>
      </c>
      <c r="M1875" t="s">
        <v>36</v>
      </c>
      <c r="N1875" t="s">
        <v>15</v>
      </c>
      <c r="R1875">
        <v>43960</v>
      </c>
      <c r="S1875">
        <v>18800</v>
      </c>
    </row>
    <row r="1876" spans="1:19" x14ac:dyDescent="0.3">
      <c r="A1876">
        <v>2022</v>
      </c>
      <c r="B1876">
        <f t="shared" si="3"/>
        <v>2022</v>
      </c>
      <c r="C1876" t="str">
        <f>IF(GETPIVOTDATA("PS % recovery",Sheet4!$B$5,"Parish Name",K1876)&gt;99.949%,"OK","No")</f>
        <v>No</v>
      </c>
      <c r="D1876" t="e">
        <f>VLOOKUP(J1876,'Ref2'!C:E,3,0)</f>
        <v>#N/A</v>
      </c>
      <c r="E1876">
        <v>61</v>
      </c>
      <c r="I1876" t="e">
        <f>VLOOKUP(J1876,Ref!L:M,2,0)</f>
        <v>#N/A</v>
      </c>
      <c r="J1876" t="s">
        <v>1217</v>
      </c>
      <c r="K1876" t="s">
        <v>265</v>
      </c>
      <c r="L1876" t="s">
        <v>627</v>
      </c>
      <c r="M1876" t="s">
        <v>36</v>
      </c>
      <c r="N1876" t="s">
        <v>15</v>
      </c>
      <c r="R1876">
        <v>58310</v>
      </c>
      <c r="S1876">
        <v>36000</v>
      </c>
    </row>
    <row r="1877" spans="1:19" x14ac:dyDescent="0.3">
      <c r="A1877">
        <v>2022</v>
      </c>
      <c r="B1877">
        <f t="shared" si="3"/>
        <v>2022</v>
      </c>
      <c r="C1877" t="str">
        <f>IF(GETPIVOTDATA("PS % recovery",Sheet4!$B$5,"Parish Name",K1877)&gt;99.949%,"OK","No")</f>
        <v>No</v>
      </c>
      <c r="D1877" t="e">
        <f>VLOOKUP(J1877,'Ref2'!C:E,3,0)</f>
        <v>#N/A</v>
      </c>
      <c r="E1877">
        <v>49</v>
      </c>
      <c r="I1877" t="e">
        <f>VLOOKUP(J1877,Ref!L:M,2,0)</f>
        <v>#N/A</v>
      </c>
      <c r="J1877" t="s">
        <v>1215</v>
      </c>
      <c r="K1877" t="s">
        <v>264</v>
      </c>
      <c r="L1877" t="s">
        <v>625</v>
      </c>
      <c r="M1877" t="s">
        <v>36</v>
      </c>
      <c r="N1877" t="s">
        <v>15</v>
      </c>
      <c r="R1877">
        <v>35054</v>
      </c>
      <c r="S1877">
        <v>35054</v>
      </c>
    </row>
    <row r="1878" spans="1:19" x14ac:dyDescent="0.3">
      <c r="A1878">
        <v>2022</v>
      </c>
      <c r="B1878">
        <f t="shared" si="3"/>
        <v>2022</v>
      </c>
      <c r="C1878" t="str">
        <f>IF(GETPIVOTDATA("PS % recovery",Sheet4!$B$5,"Parish Name",K1878)&gt;99.949%,"OK","No")</f>
        <v>OK</v>
      </c>
      <c r="D1878" t="e">
        <f>VLOOKUP(J1878,'Ref2'!C:E,3,0)</f>
        <v>#N/A</v>
      </c>
      <c r="E1878">
        <v>151</v>
      </c>
      <c r="I1878" t="e">
        <f>VLOOKUP(J1878,Ref!L:M,2,0)</f>
        <v>#N/A</v>
      </c>
      <c r="J1878" t="s">
        <v>1219</v>
      </c>
      <c r="K1878" t="s">
        <v>266</v>
      </c>
      <c r="L1878" t="s">
        <v>629</v>
      </c>
      <c r="M1878" t="s">
        <v>36</v>
      </c>
      <c r="N1878" t="s">
        <v>15</v>
      </c>
      <c r="R1878">
        <v>33801</v>
      </c>
      <c r="S1878">
        <v>33801</v>
      </c>
    </row>
    <row r="1879" spans="1:19" x14ac:dyDescent="0.3">
      <c r="A1879">
        <v>2022</v>
      </c>
      <c r="B1879">
        <f t="shared" si="3"/>
        <v>2022</v>
      </c>
      <c r="C1879" t="str">
        <f>IF(GETPIVOTDATA("PS % recovery",Sheet4!$B$5,"Parish Name",K1879)&gt;99.949%,"OK","No")</f>
        <v>OK</v>
      </c>
      <c r="D1879" t="e">
        <f>VLOOKUP(J1879,'Ref2'!C:E,3,0)</f>
        <v>#N/A</v>
      </c>
      <c r="E1879">
        <v>152</v>
      </c>
      <c r="I1879" t="e">
        <f>VLOOKUP(J1879,Ref!L:M,2,0)</f>
        <v>#N/A</v>
      </c>
      <c r="J1879" t="s">
        <v>1221</v>
      </c>
      <c r="K1879" t="s">
        <v>267</v>
      </c>
      <c r="L1879" t="s">
        <v>631</v>
      </c>
      <c r="M1879" t="s">
        <v>36</v>
      </c>
      <c r="N1879" t="s">
        <v>15</v>
      </c>
      <c r="R1879">
        <v>64742</v>
      </c>
      <c r="S1879">
        <v>64742</v>
      </c>
    </row>
    <row r="1880" spans="1:19" x14ac:dyDescent="0.3">
      <c r="A1880">
        <v>2022</v>
      </c>
      <c r="B1880">
        <f t="shared" si="3"/>
        <v>2022</v>
      </c>
      <c r="C1880" t="str">
        <f>IF(GETPIVOTDATA("PS % recovery",Sheet4!$B$5,"Parish Name",K1880)&gt;99.949%,"OK","No")</f>
        <v>No</v>
      </c>
      <c r="D1880" t="e">
        <f>VLOOKUP(J1880,'Ref2'!C:E,3,0)</f>
        <v>#N/A</v>
      </c>
      <c r="E1880">
        <v>91</v>
      </c>
      <c r="I1880" t="e">
        <f>VLOOKUP(J1880,Ref!L:M,2,0)</f>
        <v>#N/A</v>
      </c>
      <c r="J1880" t="s">
        <v>1223</v>
      </c>
      <c r="K1880" t="s">
        <v>268</v>
      </c>
      <c r="L1880" t="s">
        <v>633</v>
      </c>
      <c r="M1880" t="s">
        <v>36</v>
      </c>
      <c r="N1880" t="s">
        <v>15</v>
      </c>
      <c r="R1880">
        <v>52958</v>
      </c>
      <c r="S1880">
        <v>31500</v>
      </c>
    </row>
    <row r="1881" spans="1:19" x14ac:dyDescent="0.3">
      <c r="A1881">
        <v>2022</v>
      </c>
      <c r="B1881">
        <f t="shared" si="3"/>
        <v>2022</v>
      </c>
      <c r="C1881" t="str">
        <f>IF(GETPIVOTDATA("PS % recovery",Sheet4!$B$5,"Parish Name",K1881)&gt;99.949%,"OK","No")</f>
        <v>OK</v>
      </c>
      <c r="D1881" t="e">
        <f>VLOOKUP(J1881,'Ref2'!C:E,3,0)</f>
        <v>#N/A</v>
      </c>
      <c r="E1881">
        <v>139</v>
      </c>
      <c r="I1881" t="e">
        <f>VLOOKUP(J1881,Ref!L:M,2,0)</f>
        <v>#N/A</v>
      </c>
      <c r="J1881" t="s">
        <v>1225</v>
      </c>
      <c r="K1881" t="s">
        <v>269</v>
      </c>
      <c r="L1881" t="s">
        <v>635</v>
      </c>
      <c r="M1881" t="s">
        <v>36</v>
      </c>
      <c r="N1881" t="s">
        <v>15</v>
      </c>
      <c r="R1881">
        <v>49100</v>
      </c>
      <c r="S1881">
        <v>48517.070000000298</v>
      </c>
    </row>
    <row r="1882" spans="1:19" x14ac:dyDescent="0.3">
      <c r="A1882">
        <v>2022</v>
      </c>
      <c r="B1882">
        <f t="shared" si="3"/>
        <v>2022</v>
      </c>
      <c r="C1882" t="str">
        <f>IF(GETPIVOTDATA("PS % recovery",Sheet4!$B$5,"Parish Name",K1882)&gt;99.949%,"OK","No")</f>
        <v>No</v>
      </c>
      <c r="D1882" t="str">
        <f>VLOOKUP(J1882,'Ref2'!C:E,3,0)</f>
        <v>LLF</v>
      </c>
      <c r="E1882">
        <v>93</v>
      </c>
      <c r="I1882" t="e">
        <f>VLOOKUP(J1882,Ref!L:M,2,0)</f>
        <v>#N/A</v>
      </c>
      <c r="J1882" t="s">
        <v>1227</v>
      </c>
      <c r="K1882" t="s">
        <v>270</v>
      </c>
      <c r="L1882" t="s">
        <v>639</v>
      </c>
      <c r="M1882" t="s">
        <v>36</v>
      </c>
      <c r="N1882" t="s">
        <v>15</v>
      </c>
      <c r="R1882">
        <v>60718</v>
      </c>
      <c r="S1882">
        <v>60718</v>
      </c>
    </row>
    <row r="1883" spans="1:19" x14ac:dyDescent="0.3">
      <c r="A1883">
        <v>2022</v>
      </c>
      <c r="B1883">
        <f t="shared" si="3"/>
        <v>2022</v>
      </c>
      <c r="C1883" t="str">
        <f>IF(GETPIVOTDATA("PS % recovery",Sheet4!$B$5,"Parish Name",K1883)&gt;99.949%,"OK","No")</f>
        <v>OK</v>
      </c>
      <c r="D1883" t="e">
        <f>VLOOKUP(J1883,'Ref2'!C:E,3,0)</f>
        <v>#N/A</v>
      </c>
      <c r="E1883">
        <v>153</v>
      </c>
      <c r="I1883" t="str">
        <f>VLOOKUP(J1883,Ref!L:M,2,0)</f>
        <v>Yes</v>
      </c>
      <c r="J1883" t="s">
        <v>1229</v>
      </c>
      <c r="K1883" t="s">
        <v>271</v>
      </c>
      <c r="L1883" t="s">
        <v>641</v>
      </c>
      <c r="M1883" t="s">
        <v>36</v>
      </c>
      <c r="N1883" t="s">
        <v>15</v>
      </c>
      <c r="R1883">
        <v>48470</v>
      </c>
      <c r="S1883">
        <v>48470</v>
      </c>
    </row>
    <row r="1884" spans="1:19" x14ac:dyDescent="0.3">
      <c r="A1884">
        <v>2022</v>
      </c>
      <c r="B1884">
        <f t="shared" si="3"/>
        <v>2022</v>
      </c>
      <c r="C1884" t="str">
        <f>IF(GETPIVOTDATA("PS % recovery",Sheet4!$B$5,"Parish Name",K1884)&gt;99.949%,"OK","No")</f>
        <v>OK</v>
      </c>
      <c r="D1884" t="e">
        <f>VLOOKUP(J1884,'Ref2'!C:E,3,0)</f>
        <v>#N/A</v>
      </c>
      <c r="E1884">
        <v>153</v>
      </c>
      <c r="I1884" t="e">
        <f>VLOOKUP(J1884,Ref!L:M,2,0)</f>
        <v>#N/A</v>
      </c>
      <c r="J1884" t="s">
        <v>1231</v>
      </c>
      <c r="K1884" t="s">
        <v>273</v>
      </c>
      <c r="L1884" t="s">
        <v>643</v>
      </c>
      <c r="M1884" t="s">
        <v>19</v>
      </c>
      <c r="N1884" t="s">
        <v>16</v>
      </c>
      <c r="R1884">
        <v>51094</v>
      </c>
      <c r="S1884">
        <v>51094</v>
      </c>
    </row>
    <row r="1885" spans="1:19" x14ac:dyDescent="0.3">
      <c r="A1885">
        <v>2022</v>
      </c>
      <c r="B1885">
        <f t="shared" si="3"/>
        <v>2022</v>
      </c>
      <c r="C1885" t="str">
        <f>IF(GETPIVOTDATA("PS % recovery",Sheet4!$B$5,"Parish Name",K1885)&gt;99.949%,"OK","No")</f>
        <v>No</v>
      </c>
      <c r="D1885" t="e">
        <f>VLOOKUP(J1885,'Ref2'!C:E,3,0)</f>
        <v>#N/A</v>
      </c>
      <c r="E1885">
        <v>25</v>
      </c>
      <c r="I1885" t="e">
        <f>VLOOKUP(J1885,Ref!L:M,2,0)</f>
        <v>#N/A</v>
      </c>
      <c r="J1885" t="s">
        <v>1233</v>
      </c>
      <c r="K1885" t="s">
        <v>274</v>
      </c>
      <c r="L1885" t="s">
        <v>643</v>
      </c>
      <c r="M1885" t="s">
        <v>19</v>
      </c>
      <c r="N1885" t="s">
        <v>16</v>
      </c>
      <c r="R1885">
        <v>5185</v>
      </c>
      <c r="S1885">
        <v>5185</v>
      </c>
    </row>
    <row r="1886" spans="1:19" x14ac:dyDescent="0.3">
      <c r="A1886">
        <v>2022</v>
      </c>
      <c r="B1886">
        <f t="shared" si="3"/>
        <v>2022</v>
      </c>
      <c r="C1886" t="str">
        <f>IF(GETPIVOTDATA("PS % recovery",Sheet4!$B$5,"Parish Name",K1886)&gt;99.949%,"OK","No")</f>
        <v>OK</v>
      </c>
      <c r="D1886" t="e">
        <f>VLOOKUP(J1886,'Ref2'!C:E,3,0)</f>
        <v>#N/A</v>
      </c>
      <c r="E1886">
        <v>153</v>
      </c>
      <c r="I1886" t="e">
        <f>VLOOKUP(J1886,Ref!L:M,2,0)</f>
        <v>#N/A</v>
      </c>
      <c r="J1886" t="s">
        <v>1235</v>
      </c>
      <c r="K1886" t="s">
        <v>276</v>
      </c>
      <c r="L1886" t="s">
        <v>643</v>
      </c>
      <c r="M1886" t="s">
        <v>19</v>
      </c>
      <c r="N1886" t="s">
        <v>16</v>
      </c>
      <c r="R1886">
        <v>4182</v>
      </c>
      <c r="S1886">
        <v>4182</v>
      </c>
    </row>
    <row r="1887" spans="1:19" x14ac:dyDescent="0.3">
      <c r="A1887">
        <v>2022</v>
      </c>
      <c r="B1887">
        <f t="shared" si="3"/>
        <v>2022</v>
      </c>
      <c r="C1887" t="str">
        <f>IF(GETPIVOTDATA("PS % recovery",Sheet4!$B$5,"Parish Name",K1887)&gt;99.949%,"OK","No")</f>
        <v>No</v>
      </c>
      <c r="D1887" t="e">
        <f>VLOOKUP(J1887,'Ref2'!C:E,3,0)</f>
        <v>#N/A</v>
      </c>
      <c r="E1887">
        <v>30</v>
      </c>
      <c r="I1887" t="e">
        <f>VLOOKUP(J1887,Ref!L:M,2,0)</f>
        <v>#N/A</v>
      </c>
      <c r="J1887" t="s">
        <v>1237</v>
      </c>
      <c r="K1887" t="s">
        <v>277</v>
      </c>
      <c r="L1887" t="s">
        <v>646</v>
      </c>
      <c r="M1887" t="s">
        <v>19</v>
      </c>
      <c r="N1887" t="s">
        <v>16</v>
      </c>
      <c r="R1887">
        <v>18300</v>
      </c>
      <c r="S1887">
        <v>18300</v>
      </c>
    </row>
    <row r="1888" spans="1:19" x14ac:dyDescent="0.3">
      <c r="A1888">
        <v>2022</v>
      </c>
      <c r="B1888">
        <f t="shared" si="3"/>
        <v>2022</v>
      </c>
      <c r="C1888" t="str">
        <f>IF(GETPIVOTDATA("PS % recovery",Sheet4!$B$5,"Parish Name",K1888)&gt;99.949%,"OK","No")</f>
        <v>No</v>
      </c>
      <c r="D1888" t="e">
        <f>VLOOKUP(J1888,'Ref2'!C:E,3,0)</f>
        <v>#N/A</v>
      </c>
      <c r="E1888">
        <v>1</v>
      </c>
      <c r="I1888" t="e">
        <f>VLOOKUP(J1888,Ref!L:M,2,0)</f>
        <v>#N/A</v>
      </c>
      <c r="J1888" t="s">
        <v>1239</v>
      </c>
      <c r="K1888" t="s">
        <v>279</v>
      </c>
      <c r="L1888" t="s">
        <v>646</v>
      </c>
      <c r="M1888" t="s">
        <v>19</v>
      </c>
      <c r="N1888" t="s">
        <v>16</v>
      </c>
      <c r="R1888">
        <v>2841</v>
      </c>
      <c r="S1888">
        <v>0</v>
      </c>
    </row>
    <row r="1889" spans="1:19" x14ac:dyDescent="0.3">
      <c r="A1889">
        <v>2022</v>
      </c>
      <c r="B1889">
        <f t="shared" si="3"/>
        <v>2022</v>
      </c>
      <c r="C1889" t="str">
        <f>IF(GETPIVOTDATA("PS % recovery",Sheet4!$B$5,"Parish Name",K1889)&gt;99.949%,"OK","No")</f>
        <v>No</v>
      </c>
      <c r="D1889" t="e">
        <f>VLOOKUP(J1889,'Ref2'!C:E,3,0)</f>
        <v>#N/A</v>
      </c>
      <c r="E1889">
        <v>2</v>
      </c>
      <c r="I1889" t="e">
        <f>VLOOKUP(J1889,Ref!L:M,2,0)</f>
        <v>#N/A</v>
      </c>
      <c r="J1889" t="s">
        <v>1241</v>
      </c>
      <c r="K1889" t="s">
        <v>281</v>
      </c>
      <c r="L1889" t="s">
        <v>646</v>
      </c>
      <c r="M1889" t="s">
        <v>19</v>
      </c>
      <c r="N1889" t="s">
        <v>16</v>
      </c>
      <c r="R1889">
        <v>3696</v>
      </c>
      <c r="S1889">
        <v>0</v>
      </c>
    </row>
    <row r="1890" spans="1:19" x14ac:dyDescent="0.3">
      <c r="A1890">
        <v>2022</v>
      </c>
      <c r="B1890">
        <f t="shared" ref="B1890:B1953" si="4">A1890</f>
        <v>2022</v>
      </c>
      <c r="C1890" t="str">
        <f>IF(GETPIVOTDATA("PS % recovery",Sheet4!$B$5,"Parish Name",K1890)&gt;99.949%,"OK","No")</f>
        <v>No</v>
      </c>
      <c r="D1890" t="e">
        <f>VLOOKUP(J1890,'Ref2'!C:E,3,0)</f>
        <v>#N/A</v>
      </c>
      <c r="E1890">
        <v>43</v>
      </c>
      <c r="I1890" t="e">
        <f>VLOOKUP(J1890,Ref!L:M,2,0)</f>
        <v>#N/A</v>
      </c>
      <c r="J1890" t="s">
        <v>1243</v>
      </c>
      <c r="K1890" t="s">
        <v>278</v>
      </c>
      <c r="L1890" t="s">
        <v>648</v>
      </c>
      <c r="M1890" t="s">
        <v>19</v>
      </c>
      <c r="N1890" t="s">
        <v>16</v>
      </c>
      <c r="R1890">
        <v>43877</v>
      </c>
      <c r="S1890">
        <v>20000</v>
      </c>
    </row>
    <row r="1891" spans="1:19" x14ac:dyDescent="0.3">
      <c r="A1891">
        <v>2022</v>
      </c>
      <c r="B1891">
        <f t="shared" si="4"/>
        <v>2022</v>
      </c>
      <c r="C1891" t="str">
        <f>IF(GETPIVOTDATA("PS % recovery",Sheet4!$B$5,"Parish Name",K1891)&gt;99.949%,"OK","No")</f>
        <v>OK</v>
      </c>
      <c r="D1891" t="e">
        <f>VLOOKUP(J1891,'Ref2'!C:E,3,0)</f>
        <v>#N/A</v>
      </c>
      <c r="E1891">
        <v>153</v>
      </c>
      <c r="I1891" t="e">
        <f>VLOOKUP(J1891,Ref!L:M,2,0)</f>
        <v>#N/A</v>
      </c>
      <c r="J1891" t="s">
        <v>1245</v>
      </c>
      <c r="K1891" t="s">
        <v>284</v>
      </c>
      <c r="L1891" t="s">
        <v>648</v>
      </c>
      <c r="M1891" t="s">
        <v>19</v>
      </c>
      <c r="N1891" t="s">
        <v>16</v>
      </c>
      <c r="R1891">
        <v>3690</v>
      </c>
      <c r="S1891">
        <v>3690</v>
      </c>
    </row>
    <row r="1892" spans="1:19" x14ac:dyDescent="0.3">
      <c r="A1892">
        <v>2022</v>
      </c>
      <c r="B1892">
        <f t="shared" si="4"/>
        <v>2022</v>
      </c>
      <c r="C1892" t="str">
        <f>IF(GETPIVOTDATA("PS % recovery",Sheet4!$B$5,"Parish Name",K1892)&gt;99.949%,"OK","No")</f>
        <v>No</v>
      </c>
      <c r="D1892" t="e">
        <f>VLOOKUP(J1892,'Ref2'!C:E,3,0)</f>
        <v>#N/A</v>
      </c>
      <c r="E1892">
        <v>86</v>
      </c>
      <c r="I1892" t="e">
        <f>VLOOKUP(J1892,Ref!L:M,2,0)</f>
        <v>#N/A</v>
      </c>
      <c r="J1892" t="s">
        <v>1247</v>
      </c>
      <c r="K1892" t="s">
        <v>286</v>
      </c>
      <c r="L1892" t="s">
        <v>648</v>
      </c>
      <c r="M1892" t="s">
        <v>19</v>
      </c>
      <c r="N1892" t="s">
        <v>16</v>
      </c>
      <c r="R1892">
        <v>7200</v>
      </c>
      <c r="S1892">
        <v>5512</v>
      </c>
    </row>
    <row r="1893" spans="1:19" x14ac:dyDescent="0.3">
      <c r="A1893">
        <v>2022</v>
      </c>
      <c r="B1893">
        <f t="shared" si="4"/>
        <v>2022</v>
      </c>
      <c r="C1893" t="str">
        <f>IF(GETPIVOTDATA("PS % recovery",Sheet4!$B$5,"Parish Name",K1893)&gt;99.949%,"OK","No")</f>
        <v>No</v>
      </c>
      <c r="D1893" t="e">
        <f>VLOOKUP(J1893,'Ref2'!C:E,3,0)</f>
        <v>#N/A</v>
      </c>
      <c r="E1893">
        <v>17</v>
      </c>
      <c r="I1893" t="e">
        <f>VLOOKUP(J1893,Ref!L:M,2,0)</f>
        <v>#N/A</v>
      </c>
      <c r="J1893" t="s">
        <v>1249</v>
      </c>
      <c r="K1893" t="s">
        <v>280</v>
      </c>
      <c r="L1893" t="s">
        <v>668</v>
      </c>
      <c r="M1893" t="s">
        <v>19</v>
      </c>
      <c r="N1893" t="s">
        <v>16</v>
      </c>
      <c r="R1893">
        <v>4319</v>
      </c>
      <c r="S1893">
        <v>1110.75</v>
      </c>
    </row>
    <row r="1894" spans="1:19" x14ac:dyDescent="0.3">
      <c r="A1894">
        <v>2022</v>
      </c>
      <c r="B1894">
        <f t="shared" si="4"/>
        <v>2022</v>
      </c>
      <c r="C1894" t="str">
        <f>IF(GETPIVOTDATA("PS % recovery",Sheet4!$B$5,"Parish Name",K1894)&gt;99.949%,"OK","No")</f>
        <v>OK</v>
      </c>
      <c r="D1894" t="e">
        <f>VLOOKUP(J1894,'Ref2'!C:E,3,0)</f>
        <v>#N/A</v>
      </c>
      <c r="E1894">
        <v>153</v>
      </c>
      <c r="I1894" t="e">
        <f>VLOOKUP(J1894,Ref!L:M,2,0)</f>
        <v>#N/A</v>
      </c>
      <c r="J1894" t="s">
        <v>1251</v>
      </c>
      <c r="K1894" t="s">
        <v>287</v>
      </c>
      <c r="L1894" t="s">
        <v>668</v>
      </c>
      <c r="M1894" t="s">
        <v>19</v>
      </c>
      <c r="N1894" t="s">
        <v>16</v>
      </c>
      <c r="R1894">
        <v>12449</v>
      </c>
      <c r="S1894">
        <v>12449</v>
      </c>
    </row>
    <row r="1895" spans="1:19" x14ac:dyDescent="0.3">
      <c r="A1895">
        <v>2022</v>
      </c>
      <c r="B1895">
        <f t="shared" si="4"/>
        <v>2022</v>
      </c>
      <c r="C1895" t="str">
        <f>IF(GETPIVOTDATA("PS % recovery",Sheet4!$B$5,"Parish Name",K1895)&gt;99.949%,"OK","No")</f>
        <v>No</v>
      </c>
      <c r="D1895" t="e">
        <f>VLOOKUP(J1895,'Ref2'!C:E,3,0)</f>
        <v>#N/A</v>
      </c>
      <c r="E1895">
        <v>9</v>
      </c>
      <c r="I1895" t="e">
        <f>VLOOKUP(J1895,Ref!L:M,2,0)</f>
        <v>#N/A</v>
      </c>
      <c r="J1895" t="s">
        <v>1253</v>
      </c>
      <c r="K1895" t="s">
        <v>290</v>
      </c>
      <c r="L1895" t="s">
        <v>668</v>
      </c>
      <c r="M1895" t="s">
        <v>19</v>
      </c>
      <c r="N1895" t="s">
        <v>16</v>
      </c>
      <c r="R1895">
        <v>6352</v>
      </c>
      <c r="S1895">
        <v>812.49999999254942</v>
      </c>
    </row>
    <row r="1896" spans="1:19" x14ac:dyDescent="0.3">
      <c r="A1896">
        <v>2022</v>
      </c>
      <c r="B1896">
        <f t="shared" si="4"/>
        <v>2022</v>
      </c>
      <c r="C1896" t="str">
        <f>IF(GETPIVOTDATA("PS % recovery",Sheet4!$B$5,"Parish Name",K1896)&gt;99.949%,"OK","No")</f>
        <v>OK</v>
      </c>
      <c r="D1896" t="e">
        <f>VLOOKUP(J1896,'Ref2'!C:E,3,0)</f>
        <v>#N/A</v>
      </c>
      <c r="E1896">
        <v>153</v>
      </c>
      <c r="I1896" t="e">
        <f>VLOOKUP(J1896,Ref!L:M,2,0)</f>
        <v>#N/A</v>
      </c>
      <c r="J1896" t="s">
        <v>1255</v>
      </c>
      <c r="K1896" t="s">
        <v>292</v>
      </c>
      <c r="L1896" t="s">
        <v>668</v>
      </c>
      <c r="M1896" t="s">
        <v>19</v>
      </c>
      <c r="N1896" t="s">
        <v>16</v>
      </c>
      <c r="R1896">
        <v>37935</v>
      </c>
      <c r="S1896">
        <v>37935</v>
      </c>
    </row>
    <row r="1897" spans="1:19" x14ac:dyDescent="0.3">
      <c r="A1897">
        <v>2022</v>
      </c>
      <c r="B1897">
        <f t="shared" si="4"/>
        <v>2022</v>
      </c>
      <c r="C1897" t="str">
        <f>IF(GETPIVOTDATA("PS % recovery",Sheet4!$B$5,"Parish Name",K1897)&gt;99.949%,"OK","No")</f>
        <v>No</v>
      </c>
      <c r="D1897" t="e">
        <f>VLOOKUP(J1897,'Ref2'!C:E,3,0)</f>
        <v>#N/A</v>
      </c>
      <c r="E1897">
        <v>23</v>
      </c>
      <c r="I1897" t="e">
        <f>VLOOKUP(J1897,Ref!L:M,2,0)</f>
        <v>#N/A</v>
      </c>
      <c r="J1897" t="s">
        <v>831</v>
      </c>
      <c r="K1897" t="s">
        <v>291</v>
      </c>
      <c r="L1897" t="s">
        <v>660</v>
      </c>
      <c r="M1897" t="s">
        <v>19</v>
      </c>
      <c r="N1897" t="s">
        <v>16</v>
      </c>
      <c r="R1897">
        <v>22572</v>
      </c>
      <c r="S1897">
        <v>16250</v>
      </c>
    </row>
    <row r="1898" spans="1:19" x14ac:dyDescent="0.3">
      <c r="A1898">
        <v>2022</v>
      </c>
      <c r="B1898">
        <f t="shared" si="4"/>
        <v>2022</v>
      </c>
      <c r="C1898" t="str">
        <f>IF(GETPIVOTDATA("PS % recovery",Sheet4!$B$5,"Parish Name",K1898)&gt;99.949%,"OK","No")</f>
        <v>OK</v>
      </c>
      <c r="D1898" t="e">
        <f>VLOOKUP(J1898,'Ref2'!C:E,3,0)</f>
        <v>#N/A</v>
      </c>
      <c r="E1898">
        <v>153</v>
      </c>
      <c r="I1898" t="e">
        <f>VLOOKUP(J1898,Ref!L:M,2,0)</f>
        <v>#N/A</v>
      </c>
      <c r="J1898" t="s">
        <v>1258</v>
      </c>
      <c r="K1898" t="s">
        <v>288</v>
      </c>
      <c r="L1898" t="s">
        <v>664</v>
      </c>
      <c r="M1898" t="s">
        <v>19</v>
      </c>
      <c r="N1898" t="s">
        <v>16</v>
      </c>
      <c r="R1898">
        <v>14506</v>
      </c>
      <c r="S1898">
        <v>14506</v>
      </c>
    </row>
    <row r="1899" spans="1:19" x14ac:dyDescent="0.3">
      <c r="A1899">
        <v>2022</v>
      </c>
      <c r="B1899">
        <f t="shared" si="4"/>
        <v>2022</v>
      </c>
      <c r="C1899" t="str">
        <f>IF(GETPIVOTDATA("PS % recovery",Sheet4!$B$5,"Parish Name",K1899)&gt;99.949%,"OK","No")</f>
        <v>OK</v>
      </c>
      <c r="D1899" t="e">
        <f>VLOOKUP(J1899,'Ref2'!C:E,3,0)</f>
        <v>#N/A</v>
      </c>
      <c r="E1899">
        <v>327</v>
      </c>
      <c r="I1899" t="e">
        <f>VLOOKUP(J1899,Ref!L:M,2,0)</f>
        <v>#N/A</v>
      </c>
      <c r="J1899" t="s">
        <v>1260</v>
      </c>
      <c r="K1899" t="s">
        <v>295</v>
      </c>
      <c r="L1899" t="s">
        <v>664</v>
      </c>
      <c r="M1899" t="s">
        <v>19</v>
      </c>
      <c r="N1899" t="s">
        <v>16</v>
      </c>
      <c r="R1899">
        <v>13050</v>
      </c>
      <c r="S1899">
        <v>13049.999999999925</v>
      </c>
    </row>
    <row r="1900" spans="1:19" x14ac:dyDescent="0.3">
      <c r="A1900">
        <v>2022</v>
      </c>
      <c r="B1900">
        <f t="shared" si="4"/>
        <v>2022</v>
      </c>
      <c r="C1900" t="str">
        <f>IF(GETPIVOTDATA("PS % recovery",Sheet4!$B$5,"Parish Name",K1900)&gt;99.949%,"OK","No")</f>
        <v>OK</v>
      </c>
      <c r="D1900" t="e">
        <f>VLOOKUP(J1900,'Ref2'!C:E,3,0)</f>
        <v>#N/A</v>
      </c>
      <c r="E1900">
        <v>153</v>
      </c>
      <c r="I1900" t="e">
        <f>VLOOKUP(J1900,Ref!L:M,2,0)</f>
        <v>#N/A</v>
      </c>
      <c r="J1900" t="s">
        <v>1262</v>
      </c>
      <c r="K1900" t="s">
        <v>296</v>
      </c>
      <c r="L1900" t="s">
        <v>664</v>
      </c>
      <c r="M1900" t="s">
        <v>19</v>
      </c>
      <c r="N1900" t="s">
        <v>16</v>
      </c>
      <c r="R1900">
        <v>24687</v>
      </c>
      <c r="S1900">
        <v>24687</v>
      </c>
    </row>
    <row r="1901" spans="1:19" x14ac:dyDescent="0.3">
      <c r="A1901">
        <v>2022</v>
      </c>
      <c r="B1901">
        <f t="shared" si="4"/>
        <v>2022</v>
      </c>
      <c r="C1901" t="str">
        <f>IF(GETPIVOTDATA("PS % recovery",Sheet4!$B$5,"Parish Name",K1901)&gt;99.949%,"OK","No")</f>
        <v>OK</v>
      </c>
      <c r="D1901" t="e">
        <f>VLOOKUP(J1901,'Ref2'!C:E,3,0)</f>
        <v>#N/A</v>
      </c>
      <c r="E1901">
        <v>153</v>
      </c>
      <c r="I1901" t="e">
        <f>VLOOKUP(J1901,Ref!L:M,2,0)</f>
        <v>#N/A</v>
      </c>
      <c r="J1901" t="s">
        <v>1264</v>
      </c>
      <c r="K1901" t="s">
        <v>289</v>
      </c>
      <c r="L1901" t="s">
        <v>656</v>
      </c>
      <c r="M1901" t="s">
        <v>19</v>
      </c>
      <c r="N1901" t="s">
        <v>16</v>
      </c>
      <c r="R1901">
        <v>55754</v>
      </c>
      <c r="S1901">
        <v>55754</v>
      </c>
    </row>
    <row r="1902" spans="1:19" x14ac:dyDescent="0.3">
      <c r="A1902">
        <v>2022</v>
      </c>
      <c r="B1902">
        <f t="shared" si="4"/>
        <v>2022</v>
      </c>
      <c r="C1902" t="str">
        <f>IF(GETPIVOTDATA("PS % recovery",Sheet4!$B$5,"Parish Name",K1902)&gt;99.949%,"OK","No")</f>
        <v>OK</v>
      </c>
      <c r="D1902" t="e">
        <f>VLOOKUP(J1902,'Ref2'!C:E,3,0)</f>
        <v>#N/A</v>
      </c>
      <c r="E1902">
        <v>153</v>
      </c>
      <c r="I1902" t="e">
        <f>VLOOKUP(J1902,Ref!L:M,2,0)</f>
        <v>#N/A</v>
      </c>
      <c r="J1902" t="s">
        <v>1266</v>
      </c>
      <c r="K1902" t="s">
        <v>298</v>
      </c>
      <c r="L1902" t="s">
        <v>654</v>
      </c>
      <c r="M1902" t="s">
        <v>19</v>
      </c>
      <c r="N1902" t="s">
        <v>16</v>
      </c>
      <c r="R1902">
        <v>40192</v>
      </c>
      <c r="S1902">
        <v>40192</v>
      </c>
    </row>
    <row r="1903" spans="1:19" x14ac:dyDescent="0.3">
      <c r="A1903">
        <v>2022</v>
      </c>
      <c r="B1903">
        <f t="shared" si="4"/>
        <v>2022</v>
      </c>
      <c r="C1903" t="str">
        <f>IF(GETPIVOTDATA("PS % recovery",Sheet4!$B$5,"Parish Name",K1903)&gt;99.949%,"OK","No")</f>
        <v>No</v>
      </c>
      <c r="D1903" t="e">
        <f>VLOOKUP(J1903,'Ref2'!C:E,3,0)</f>
        <v>#N/A</v>
      </c>
      <c r="E1903">
        <v>84</v>
      </c>
      <c r="I1903" t="e">
        <f>VLOOKUP(J1903,Ref!L:M,2,0)</f>
        <v>#N/A</v>
      </c>
      <c r="J1903" t="s">
        <v>835</v>
      </c>
      <c r="K1903" t="s">
        <v>299</v>
      </c>
      <c r="L1903" t="s">
        <v>660</v>
      </c>
      <c r="M1903" t="s">
        <v>19</v>
      </c>
      <c r="N1903" t="s">
        <v>16</v>
      </c>
      <c r="R1903">
        <v>6882</v>
      </c>
      <c r="S1903">
        <v>6000</v>
      </c>
    </row>
    <row r="1904" spans="1:19" x14ac:dyDescent="0.3">
      <c r="A1904">
        <v>2022</v>
      </c>
      <c r="B1904">
        <f t="shared" si="4"/>
        <v>2022</v>
      </c>
      <c r="C1904" t="str">
        <f>IF(GETPIVOTDATA("PS % recovery",Sheet4!$B$5,"Parish Name",K1904)&gt;99.949%,"OK","No")</f>
        <v>OK</v>
      </c>
      <c r="D1904" t="e">
        <f>VLOOKUP(J1904,'Ref2'!C:E,3,0)</f>
        <v>#N/A</v>
      </c>
      <c r="E1904">
        <v>153</v>
      </c>
      <c r="I1904" t="e">
        <f>VLOOKUP(J1904,Ref!L:M,2,0)</f>
        <v>#N/A</v>
      </c>
      <c r="J1904" t="s">
        <v>839</v>
      </c>
      <c r="K1904" t="s">
        <v>301</v>
      </c>
      <c r="L1904" t="s">
        <v>660</v>
      </c>
      <c r="M1904" t="s">
        <v>19</v>
      </c>
      <c r="N1904" t="s">
        <v>16</v>
      </c>
      <c r="R1904">
        <v>30141</v>
      </c>
      <c r="S1904">
        <v>30141</v>
      </c>
    </row>
    <row r="1905" spans="1:19" x14ac:dyDescent="0.3">
      <c r="A1905">
        <v>2022</v>
      </c>
      <c r="B1905">
        <f t="shared" si="4"/>
        <v>2022</v>
      </c>
      <c r="C1905" t="str">
        <f>IF(GETPIVOTDATA("PS % recovery",Sheet4!$B$5,"Parish Name",K1905)&gt;99.949%,"OK","No")</f>
        <v>No</v>
      </c>
      <c r="D1905" t="e">
        <f>VLOOKUP(J1905,'Ref2'!C:E,3,0)</f>
        <v>#N/A</v>
      </c>
      <c r="E1905">
        <v>153</v>
      </c>
      <c r="I1905" t="e">
        <f>VLOOKUP(J1905,Ref!L:M,2,0)</f>
        <v>#N/A</v>
      </c>
      <c r="J1905" t="s">
        <v>1270</v>
      </c>
      <c r="K1905" t="s">
        <v>302</v>
      </c>
      <c r="L1905" t="s">
        <v>666</v>
      </c>
      <c r="M1905" t="s">
        <v>19</v>
      </c>
      <c r="N1905" t="s">
        <v>16</v>
      </c>
      <c r="R1905">
        <v>61278</v>
      </c>
      <c r="S1905">
        <v>61278</v>
      </c>
    </row>
    <row r="1906" spans="1:19" x14ac:dyDescent="0.3">
      <c r="A1906">
        <v>2022</v>
      </c>
      <c r="B1906">
        <f t="shared" si="4"/>
        <v>2022</v>
      </c>
      <c r="C1906" t="str">
        <f>IF(GETPIVOTDATA("PS % recovery",Sheet4!$B$5,"Parish Name",K1906)&gt;99.949%,"OK","No")</f>
        <v>No</v>
      </c>
      <c r="D1906" t="e">
        <f>VLOOKUP(J1906,'Ref2'!C:E,3,0)</f>
        <v>#N/A</v>
      </c>
      <c r="E1906">
        <v>38</v>
      </c>
      <c r="I1906" t="e">
        <f>VLOOKUP(J1906,Ref!L:M,2,0)</f>
        <v>#N/A</v>
      </c>
      <c r="J1906" t="s">
        <v>830</v>
      </c>
      <c r="K1906" t="s">
        <v>275</v>
      </c>
      <c r="L1906" t="s">
        <v>275</v>
      </c>
      <c r="M1906" t="s">
        <v>19</v>
      </c>
      <c r="N1906" t="s">
        <v>16</v>
      </c>
      <c r="R1906">
        <v>30021</v>
      </c>
      <c r="S1906">
        <v>19500</v>
      </c>
    </row>
    <row r="1907" spans="1:19" x14ac:dyDescent="0.3">
      <c r="A1907">
        <v>2022</v>
      </c>
      <c r="B1907">
        <f t="shared" si="4"/>
        <v>2022</v>
      </c>
      <c r="C1907" t="str">
        <f>IF(GETPIVOTDATA("PS % recovery",Sheet4!$B$5,"Parish Name",K1907)&gt;99.949%,"OK","No")</f>
        <v>No</v>
      </c>
      <c r="D1907" t="e">
        <f>VLOOKUP(J1907,'Ref2'!C:E,3,0)</f>
        <v>#N/A</v>
      </c>
      <c r="E1907">
        <v>59</v>
      </c>
      <c r="I1907" t="e">
        <f>VLOOKUP(J1907,Ref!L:M,2,0)</f>
        <v>#N/A</v>
      </c>
      <c r="J1907" t="s">
        <v>1273</v>
      </c>
      <c r="K1907" t="s">
        <v>282</v>
      </c>
      <c r="L1907" t="s">
        <v>650</v>
      </c>
      <c r="M1907" t="s">
        <v>19</v>
      </c>
      <c r="N1907" t="s">
        <v>16</v>
      </c>
      <c r="R1907">
        <v>19849</v>
      </c>
      <c r="S1907">
        <v>19849</v>
      </c>
    </row>
    <row r="1908" spans="1:19" x14ac:dyDescent="0.3">
      <c r="A1908">
        <v>2022</v>
      </c>
      <c r="B1908">
        <f t="shared" si="4"/>
        <v>2022</v>
      </c>
      <c r="C1908" t="str">
        <f>IF(GETPIVOTDATA("PS % recovery",Sheet4!$B$5,"Parish Name",K1908)&gt;99.949%,"OK","No")</f>
        <v>No</v>
      </c>
      <c r="D1908" t="e">
        <f>VLOOKUP(J1908,'Ref2'!C:E,3,0)</f>
        <v>#N/A</v>
      </c>
      <c r="E1908">
        <v>98</v>
      </c>
      <c r="I1908" t="e">
        <f>VLOOKUP(J1908,Ref!L:M,2,0)</f>
        <v>#N/A</v>
      </c>
      <c r="J1908" t="s">
        <v>1275</v>
      </c>
      <c r="K1908" t="s">
        <v>300</v>
      </c>
      <c r="L1908" t="s">
        <v>650</v>
      </c>
      <c r="M1908" t="s">
        <v>19</v>
      </c>
      <c r="N1908" t="s">
        <v>16</v>
      </c>
      <c r="R1908">
        <v>21160</v>
      </c>
      <c r="S1908">
        <v>21160.000000000222</v>
      </c>
    </row>
    <row r="1909" spans="1:19" x14ac:dyDescent="0.3">
      <c r="A1909">
        <v>2022</v>
      </c>
      <c r="B1909">
        <f t="shared" si="4"/>
        <v>2022</v>
      </c>
      <c r="C1909" t="str">
        <f>IF(GETPIVOTDATA("PS % recovery",Sheet4!$B$5,"Parish Name",K1909)&gt;99.949%,"OK","No")</f>
        <v>No</v>
      </c>
      <c r="D1909" t="e">
        <f>VLOOKUP(J1909,'Ref2'!C:E,3,0)</f>
        <v>#N/A</v>
      </c>
      <c r="E1909">
        <v>6</v>
      </c>
      <c r="I1909" t="e">
        <f>VLOOKUP(J1909,Ref!L:M,2,0)</f>
        <v>#N/A</v>
      </c>
      <c r="J1909" t="s">
        <v>837</v>
      </c>
      <c r="K1909" t="s">
        <v>304</v>
      </c>
      <c r="L1909" t="s">
        <v>658</v>
      </c>
      <c r="M1909" t="s">
        <v>19</v>
      </c>
      <c r="N1909" t="s">
        <v>16</v>
      </c>
      <c r="R1909">
        <v>19286</v>
      </c>
      <c r="S1909">
        <v>4550</v>
      </c>
    </row>
    <row r="1910" spans="1:19" x14ac:dyDescent="0.3">
      <c r="A1910">
        <v>2022</v>
      </c>
      <c r="B1910">
        <f t="shared" si="4"/>
        <v>2022</v>
      </c>
      <c r="C1910" t="str">
        <f>IF(GETPIVOTDATA("PS % recovery",Sheet4!$B$5,"Parish Name",K1910)&gt;99.949%,"OK","No")</f>
        <v>No</v>
      </c>
      <c r="D1910" t="e">
        <f>VLOOKUP(J1910,'Ref2'!C:E,3,0)</f>
        <v>#N/A</v>
      </c>
      <c r="E1910">
        <v>121</v>
      </c>
      <c r="I1910" t="e">
        <f>VLOOKUP(J1910,Ref!L:M,2,0)</f>
        <v>#N/A</v>
      </c>
      <c r="J1910" t="s">
        <v>1278</v>
      </c>
      <c r="K1910" t="s">
        <v>283</v>
      </c>
      <c r="L1910" t="s">
        <v>652</v>
      </c>
      <c r="M1910" t="s">
        <v>19</v>
      </c>
      <c r="N1910" t="s">
        <v>16</v>
      </c>
      <c r="R1910">
        <v>35932</v>
      </c>
      <c r="S1910">
        <v>35932</v>
      </c>
    </row>
    <row r="1911" spans="1:19" x14ac:dyDescent="0.3">
      <c r="A1911">
        <v>2022</v>
      </c>
      <c r="B1911">
        <f t="shared" si="4"/>
        <v>2022</v>
      </c>
      <c r="C1911" t="str">
        <f>IF(GETPIVOTDATA("PS % recovery",Sheet4!$B$5,"Parish Name",K1911)&gt;99.949%,"OK","No")</f>
        <v>No</v>
      </c>
      <c r="D1911" t="e">
        <f>VLOOKUP(J1911,'Ref2'!C:E,3,0)</f>
        <v>#N/A</v>
      </c>
      <c r="E1911">
        <v>111</v>
      </c>
      <c r="I1911" t="e">
        <f>VLOOKUP(J1911,Ref!L:M,2,0)</f>
        <v>#N/A</v>
      </c>
      <c r="J1911" t="s">
        <v>1280</v>
      </c>
      <c r="K1911" t="s">
        <v>306</v>
      </c>
      <c r="L1911" t="s">
        <v>652</v>
      </c>
      <c r="M1911" t="s">
        <v>19</v>
      </c>
      <c r="N1911" t="s">
        <v>16</v>
      </c>
      <c r="R1911">
        <v>15846</v>
      </c>
      <c r="S1911">
        <v>15846</v>
      </c>
    </row>
    <row r="1912" spans="1:19" x14ac:dyDescent="0.3">
      <c r="A1912">
        <v>2022</v>
      </c>
      <c r="B1912">
        <f t="shared" si="4"/>
        <v>2022</v>
      </c>
      <c r="C1912" t="str">
        <f>IF(GETPIVOTDATA("PS % recovery",Sheet4!$B$5,"Parish Name",K1912)&gt;99.949%,"OK","No")</f>
        <v>No</v>
      </c>
      <c r="D1912" t="e">
        <f>VLOOKUP(J1912,'Ref2'!C:E,3,0)</f>
        <v>#N/A</v>
      </c>
      <c r="E1912">
        <v>89</v>
      </c>
      <c r="I1912" t="e">
        <f>VLOOKUP(J1912,Ref!L:M,2,0)</f>
        <v>#N/A</v>
      </c>
      <c r="J1912" t="s">
        <v>1282</v>
      </c>
      <c r="K1912" t="s">
        <v>285</v>
      </c>
      <c r="L1912" t="s">
        <v>654</v>
      </c>
      <c r="M1912" t="s">
        <v>19</v>
      </c>
      <c r="N1912" t="s">
        <v>16</v>
      </c>
      <c r="R1912">
        <v>16552</v>
      </c>
      <c r="S1912">
        <v>16552</v>
      </c>
    </row>
    <row r="1913" spans="1:19" x14ac:dyDescent="0.3">
      <c r="A1913">
        <v>2022</v>
      </c>
      <c r="B1913">
        <f t="shared" si="4"/>
        <v>2022</v>
      </c>
      <c r="C1913" t="str">
        <f>IF(GETPIVOTDATA("PS % recovery",Sheet4!$B$5,"Parish Name",K1913)&gt;99.949%,"OK","No")</f>
        <v>OK</v>
      </c>
      <c r="D1913" t="e">
        <f>VLOOKUP(J1913,'Ref2'!C:E,3,0)</f>
        <v>#N/A</v>
      </c>
      <c r="E1913">
        <v>120</v>
      </c>
      <c r="I1913" t="e">
        <f>VLOOKUP(J1913,Ref!L:M,2,0)</f>
        <v>#N/A</v>
      </c>
      <c r="J1913" t="s">
        <v>833</v>
      </c>
      <c r="K1913" t="s">
        <v>305</v>
      </c>
      <c r="L1913" t="s">
        <v>658</v>
      </c>
      <c r="M1913" t="s">
        <v>19</v>
      </c>
      <c r="N1913" t="s">
        <v>16</v>
      </c>
      <c r="R1913">
        <v>31670</v>
      </c>
      <c r="S1913">
        <v>31670</v>
      </c>
    </row>
    <row r="1914" spans="1:19" x14ac:dyDescent="0.3">
      <c r="A1914">
        <v>2022</v>
      </c>
      <c r="B1914">
        <f t="shared" si="4"/>
        <v>2022</v>
      </c>
      <c r="C1914" t="str">
        <f>IF(GETPIVOTDATA("PS % recovery",Sheet4!$B$5,"Parish Name",K1914)&gt;99.949%,"OK","No")</f>
        <v>No</v>
      </c>
      <c r="D1914" t="e">
        <f>VLOOKUP(J1914,'Ref2'!C:E,3,0)</f>
        <v>#N/A</v>
      </c>
      <c r="E1914">
        <v>87</v>
      </c>
      <c r="I1914" t="e">
        <f>VLOOKUP(J1914,Ref!L:M,2,0)</f>
        <v>#N/A</v>
      </c>
      <c r="J1914" t="s">
        <v>1285</v>
      </c>
      <c r="K1914" t="s">
        <v>293</v>
      </c>
      <c r="L1914" t="s">
        <v>652</v>
      </c>
      <c r="M1914" t="s">
        <v>19</v>
      </c>
      <c r="N1914" t="s">
        <v>16</v>
      </c>
      <c r="R1914">
        <v>20659</v>
      </c>
      <c r="S1914">
        <v>20659</v>
      </c>
    </row>
    <row r="1915" spans="1:19" x14ac:dyDescent="0.3">
      <c r="A1915">
        <v>2022</v>
      </c>
      <c r="B1915">
        <f t="shared" si="4"/>
        <v>2022</v>
      </c>
      <c r="C1915" t="str">
        <f>IF(GETPIVOTDATA("PS % recovery",Sheet4!$B$5,"Parish Name",K1915)&gt;99.949%,"OK","No")</f>
        <v>No</v>
      </c>
      <c r="D1915" t="e">
        <f>VLOOKUP(J1915,'Ref2'!C:E,3,0)</f>
        <v>#N/A</v>
      </c>
      <c r="E1915">
        <v>52</v>
      </c>
      <c r="I1915" t="e">
        <f>VLOOKUP(J1915,Ref!L:M,2,0)</f>
        <v>#N/A</v>
      </c>
      <c r="J1915" t="s">
        <v>1287</v>
      </c>
      <c r="K1915" t="s">
        <v>294</v>
      </c>
      <c r="L1915" t="s">
        <v>662</v>
      </c>
      <c r="M1915" t="s">
        <v>19</v>
      </c>
      <c r="N1915" t="s">
        <v>16</v>
      </c>
      <c r="R1915">
        <v>28413</v>
      </c>
      <c r="S1915">
        <v>20500</v>
      </c>
    </row>
    <row r="1916" spans="1:19" x14ac:dyDescent="0.3">
      <c r="A1916">
        <v>2022</v>
      </c>
      <c r="B1916">
        <f t="shared" si="4"/>
        <v>2022</v>
      </c>
      <c r="C1916" t="str">
        <f>IF(GETPIVOTDATA("PS % recovery",Sheet4!$B$5,"Parish Name",K1916)&gt;99.949%,"OK","No")</f>
        <v>OK</v>
      </c>
      <c r="D1916" t="e">
        <f>VLOOKUP(J1916,'Ref2'!C:E,3,0)</f>
        <v>#N/A</v>
      </c>
      <c r="E1916">
        <v>153</v>
      </c>
      <c r="I1916" t="e">
        <f>VLOOKUP(J1916,Ref!L:M,2,0)</f>
        <v>#N/A</v>
      </c>
      <c r="J1916" t="s">
        <v>1289</v>
      </c>
      <c r="K1916" t="s">
        <v>297</v>
      </c>
      <c r="L1916" t="s">
        <v>662</v>
      </c>
      <c r="M1916" t="s">
        <v>19</v>
      </c>
      <c r="N1916" t="s">
        <v>16</v>
      </c>
      <c r="R1916">
        <v>27828</v>
      </c>
      <c r="S1916">
        <v>27828</v>
      </c>
    </row>
    <row r="1917" spans="1:19" x14ac:dyDescent="0.3">
      <c r="A1917">
        <v>2022</v>
      </c>
      <c r="B1917">
        <f t="shared" si="4"/>
        <v>2022</v>
      </c>
      <c r="C1917" t="str">
        <f>IF(GETPIVOTDATA("PS % recovery",Sheet4!$B$5,"Parish Name",K1917)&gt;99.949%,"OK","No")</f>
        <v>No</v>
      </c>
      <c r="D1917" t="e">
        <f>VLOOKUP(J1917,'Ref2'!C:E,3,0)</f>
        <v>#N/A</v>
      </c>
      <c r="E1917">
        <v>26</v>
      </c>
      <c r="I1917" t="e">
        <f>VLOOKUP(J1917,Ref!L:M,2,0)</f>
        <v>#N/A</v>
      </c>
      <c r="J1917" t="s">
        <v>1291</v>
      </c>
      <c r="K1917" t="s">
        <v>303</v>
      </c>
      <c r="L1917" t="s">
        <v>650</v>
      </c>
      <c r="M1917" t="s">
        <v>19</v>
      </c>
      <c r="N1917" t="s">
        <v>16</v>
      </c>
      <c r="R1917">
        <v>22323</v>
      </c>
      <c r="S1917">
        <v>5200</v>
      </c>
    </row>
    <row r="1918" spans="1:19" x14ac:dyDescent="0.3">
      <c r="A1918">
        <v>2022</v>
      </c>
      <c r="B1918">
        <f t="shared" si="4"/>
        <v>2022</v>
      </c>
      <c r="C1918" t="str">
        <f>IF(GETPIVOTDATA("PS % recovery",Sheet4!$B$5,"Parish Name",K1918)&gt;99.949%,"OK","No")</f>
        <v>No</v>
      </c>
      <c r="D1918" t="e">
        <f>VLOOKUP(J1918,'Ref2'!C:E,3,0)</f>
        <v>#N/A</v>
      </c>
      <c r="E1918">
        <v>82</v>
      </c>
      <c r="I1918" t="e">
        <f>VLOOKUP(J1918,Ref!L:M,2,0)</f>
        <v>#N/A</v>
      </c>
      <c r="J1918" t="s">
        <v>1293</v>
      </c>
      <c r="K1918" t="s">
        <v>308</v>
      </c>
      <c r="L1918" t="s">
        <v>670</v>
      </c>
      <c r="M1918" t="s">
        <v>22</v>
      </c>
      <c r="N1918" t="s">
        <v>16</v>
      </c>
      <c r="R1918">
        <v>26681</v>
      </c>
      <c r="S1918">
        <v>23104.51000000149</v>
      </c>
    </row>
    <row r="1919" spans="1:19" x14ac:dyDescent="0.3">
      <c r="A1919">
        <v>2022</v>
      </c>
      <c r="B1919">
        <f t="shared" si="4"/>
        <v>2022</v>
      </c>
      <c r="C1919" t="str">
        <f>IF(GETPIVOTDATA("PS % recovery",Sheet4!$B$5,"Parish Name",K1919)&gt;99.949%,"OK","No")</f>
        <v>OK</v>
      </c>
      <c r="D1919" t="e">
        <f>VLOOKUP(J1919,'Ref2'!C:E,3,0)</f>
        <v>#N/A</v>
      </c>
      <c r="E1919">
        <v>153</v>
      </c>
      <c r="I1919" t="str">
        <f>VLOOKUP(J1919,Ref!L:M,2,0)</f>
        <v>Yes</v>
      </c>
      <c r="J1919" t="s">
        <v>1295</v>
      </c>
      <c r="K1919" t="s">
        <v>309</v>
      </c>
      <c r="L1919" t="s">
        <v>672</v>
      </c>
      <c r="M1919" t="s">
        <v>22</v>
      </c>
      <c r="N1919" t="s">
        <v>16</v>
      </c>
      <c r="R1919">
        <v>140094</v>
      </c>
      <c r="S1919">
        <v>140094</v>
      </c>
    </row>
    <row r="1920" spans="1:19" x14ac:dyDescent="0.3">
      <c r="A1920">
        <v>2022</v>
      </c>
      <c r="B1920">
        <f t="shared" si="4"/>
        <v>2022</v>
      </c>
      <c r="C1920" t="str">
        <f>IF(GETPIVOTDATA("PS % recovery",Sheet4!$B$5,"Parish Name",K1920)&gt;99.949%,"OK","No")</f>
        <v>OK</v>
      </c>
      <c r="D1920" t="e">
        <f>VLOOKUP(J1920,'Ref2'!C:E,3,0)</f>
        <v>#N/A</v>
      </c>
      <c r="E1920">
        <v>153</v>
      </c>
      <c r="I1920" t="e">
        <f>VLOOKUP(J1920,Ref!L:M,2,0)</f>
        <v>#N/A</v>
      </c>
      <c r="J1920" t="s">
        <v>1297</v>
      </c>
      <c r="K1920" t="s">
        <v>310</v>
      </c>
      <c r="L1920" t="s">
        <v>674</v>
      </c>
      <c r="M1920" t="s">
        <v>22</v>
      </c>
      <c r="N1920" t="s">
        <v>16</v>
      </c>
      <c r="R1920">
        <v>131510</v>
      </c>
      <c r="S1920">
        <v>131510</v>
      </c>
    </row>
    <row r="1921" spans="1:19" x14ac:dyDescent="0.3">
      <c r="A1921">
        <v>2022</v>
      </c>
      <c r="B1921">
        <f t="shared" si="4"/>
        <v>2022</v>
      </c>
      <c r="C1921" t="str">
        <f>IF(GETPIVOTDATA("PS % recovery",Sheet4!$B$5,"Parish Name",K1921)&gt;99.949%,"OK","No")</f>
        <v>OK</v>
      </c>
      <c r="D1921" t="e">
        <f>VLOOKUP(J1921,'Ref2'!C:E,3,0)</f>
        <v>#N/A</v>
      </c>
      <c r="E1921">
        <v>153</v>
      </c>
      <c r="I1921" t="e">
        <f>VLOOKUP(J1921,Ref!L:M,2,0)</f>
        <v>#N/A</v>
      </c>
      <c r="J1921" t="s">
        <v>1299</v>
      </c>
      <c r="K1921" t="s">
        <v>311</v>
      </c>
      <c r="L1921" t="s">
        <v>676</v>
      </c>
      <c r="M1921" t="s">
        <v>22</v>
      </c>
      <c r="N1921" t="s">
        <v>16</v>
      </c>
      <c r="R1921">
        <v>57661</v>
      </c>
      <c r="S1921">
        <v>57661</v>
      </c>
    </row>
    <row r="1922" spans="1:19" x14ac:dyDescent="0.3">
      <c r="A1922">
        <v>2022</v>
      </c>
      <c r="B1922">
        <f t="shared" si="4"/>
        <v>2022</v>
      </c>
      <c r="C1922" t="str">
        <f>IF(GETPIVOTDATA("PS % recovery",Sheet4!$B$5,"Parish Name",K1922)&gt;99.949%,"OK","No")</f>
        <v>No</v>
      </c>
      <c r="D1922" t="e">
        <f>VLOOKUP(J1922,'Ref2'!C:E,3,0)</f>
        <v>#N/A</v>
      </c>
      <c r="E1922">
        <v>135</v>
      </c>
      <c r="I1922" t="e">
        <f>VLOOKUP(J1922,Ref!L:M,2,0)</f>
        <v>#N/A</v>
      </c>
      <c r="J1922" t="s">
        <v>1301</v>
      </c>
      <c r="K1922" t="s">
        <v>312</v>
      </c>
      <c r="L1922" t="s">
        <v>680</v>
      </c>
      <c r="M1922" t="s">
        <v>22</v>
      </c>
      <c r="N1922" t="s">
        <v>16</v>
      </c>
      <c r="R1922">
        <v>23844</v>
      </c>
      <c r="S1922">
        <v>22344</v>
      </c>
    </row>
    <row r="1923" spans="1:19" x14ac:dyDescent="0.3">
      <c r="A1923">
        <v>2022</v>
      </c>
      <c r="B1923">
        <f t="shared" si="4"/>
        <v>2022</v>
      </c>
      <c r="C1923" t="str">
        <f>IF(GETPIVOTDATA("PS % recovery",Sheet4!$B$5,"Parish Name",K1923)&gt;99.949%,"OK","No")</f>
        <v>No</v>
      </c>
      <c r="D1923" t="e">
        <f>VLOOKUP(J1923,'Ref2'!C:E,3,0)</f>
        <v>#N/A</v>
      </c>
      <c r="E1923">
        <v>78</v>
      </c>
      <c r="I1923" t="e">
        <f>VLOOKUP(J1923,Ref!L:M,2,0)</f>
        <v>#N/A</v>
      </c>
      <c r="J1923" t="s">
        <v>1303</v>
      </c>
      <c r="K1923" t="s">
        <v>314</v>
      </c>
      <c r="L1923" t="s">
        <v>682</v>
      </c>
      <c r="M1923" t="s">
        <v>22</v>
      </c>
      <c r="N1923" t="s">
        <v>16</v>
      </c>
      <c r="R1923">
        <v>71680</v>
      </c>
      <c r="S1923">
        <v>48760</v>
      </c>
    </row>
    <row r="1924" spans="1:19" x14ac:dyDescent="0.3">
      <c r="A1924">
        <v>2022</v>
      </c>
      <c r="B1924">
        <f t="shared" si="4"/>
        <v>2022</v>
      </c>
      <c r="C1924" t="str">
        <f>IF(GETPIVOTDATA("PS % recovery",Sheet4!$B$5,"Parish Name",K1924)&gt;99.949%,"OK","No")</f>
        <v>No</v>
      </c>
      <c r="D1924" t="e">
        <f>VLOOKUP(J1924,'Ref2'!C:E,3,0)</f>
        <v>#N/A</v>
      </c>
      <c r="E1924">
        <v>153</v>
      </c>
      <c r="I1924" t="e">
        <f>VLOOKUP(J1924,Ref!L:M,2,0)</f>
        <v>#N/A</v>
      </c>
      <c r="J1924" t="s">
        <v>1305</v>
      </c>
      <c r="K1924" t="s">
        <v>315</v>
      </c>
      <c r="L1924" t="s">
        <v>684</v>
      </c>
      <c r="M1924" t="s">
        <v>22</v>
      </c>
      <c r="N1924" t="s">
        <v>16</v>
      </c>
      <c r="R1924">
        <v>58860</v>
      </c>
      <c r="S1924">
        <v>58860</v>
      </c>
    </row>
    <row r="1925" spans="1:19" x14ac:dyDescent="0.3">
      <c r="A1925">
        <v>2022</v>
      </c>
      <c r="B1925">
        <f t="shared" si="4"/>
        <v>2022</v>
      </c>
      <c r="C1925" t="str">
        <f>IF(GETPIVOTDATA("PS % recovery",Sheet4!$B$5,"Parish Name",K1925)&gt;99.949%,"OK","No")</f>
        <v>OK</v>
      </c>
      <c r="D1925" t="e">
        <f>VLOOKUP(J1925,'Ref2'!C:E,3,0)</f>
        <v>#N/A</v>
      </c>
      <c r="E1925">
        <v>153</v>
      </c>
      <c r="I1925" t="e">
        <f>VLOOKUP(J1925,Ref!L:M,2,0)</f>
        <v>#N/A</v>
      </c>
      <c r="J1925" t="s">
        <v>1307</v>
      </c>
      <c r="K1925" t="s">
        <v>317</v>
      </c>
      <c r="L1925" t="s">
        <v>686</v>
      </c>
      <c r="M1925" t="s">
        <v>22</v>
      </c>
      <c r="N1925" t="s">
        <v>16</v>
      </c>
      <c r="R1925">
        <v>43523</v>
      </c>
      <c r="S1925">
        <v>43523</v>
      </c>
    </row>
    <row r="1926" spans="1:19" x14ac:dyDescent="0.3">
      <c r="A1926">
        <v>2022</v>
      </c>
      <c r="B1926">
        <f t="shared" si="4"/>
        <v>2022</v>
      </c>
      <c r="C1926" t="str">
        <f>IF(GETPIVOTDATA("PS % recovery",Sheet4!$B$5,"Parish Name",K1926)&gt;99.949%,"OK","No")</f>
        <v>No</v>
      </c>
      <c r="D1926" t="e">
        <f>VLOOKUP(J1926,'Ref2'!C:E,3,0)</f>
        <v>#N/A</v>
      </c>
      <c r="E1926">
        <v>22</v>
      </c>
      <c r="I1926" t="e">
        <f>VLOOKUP(J1926,Ref!L:M,2,0)</f>
        <v>#N/A</v>
      </c>
      <c r="J1926" t="s">
        <v>1309</v>
      </c>
      <c r="K1926" t="s">
        <v>318</v>
      </c>
      <c r="L1926" t="s">
        <v>694</v>
      </c>
      <c r="M1926" t="s">
        <v>22</v>
      </c>
      <c r="N1926" t="s">
        <v>16</v>
      </c>
      <c r="R1926">
        <v>30771</v>
      </c>
      <c r="S1926">
        <v>6500</v>
      </c>
    </row>
    <row r="1927" spans="1:19" x14ac:dyDescent="0.3">
      <c r="A1927">
        <v>2022</v>
      </c>
      <c r="B1927">
        <f t="shared" si="4"/>
        <v>2022</v>
      </c>
      <c r="C1927" t="str">
        <f>IF(GETPIVOTDATA("PS % recovery",Sheet4!$B$5,"Parish Name",K1927)&gt;99.949%,"OK","No")</f>
        <v>OK</v>
      </c>
      <c r="D1927" t="e">
        <f>VLOOKUP(J1927,'Ref2'!C:E,3,0)</f>
        <v>#N/A</v>
      </c>
      <c r="E1927">
        <v>153</v>
      </c>
      <c r="I1927" t="e">
        <f>VLOOKUP(J1927,Ref!L:M,2,0)</f>
        <v>#N/A</v>
      </c>
      <c r="J1927" t="s">
        <v>1311</v>
      </c>
      <c r="K1927" t="s">
        <v>319</v>
      </c>
      <c r="L1927" t="s">
        <v>692</v>
      </c>
      <c r="M1927" t="s">
        <v>22</v>
      </c>
      <c r="N1927" t="s">
        <v>16</v>
      </c>
      <c r="R1927">
        <v>64436</v>
      </c>
      <c r="S1927">
        <v>64436</v>
      </c>
    </row>
    <row r="1928" spans="1:19" x14ac:dyDescent="0.3">
      <c r="A1928">
        <v>2022</v>
      </c>
      <c r="B1928">
        <f t="shared" si="4"/>
        <v>2022</v>
      </c>
      <c r="C1928" t="str">
        <f>IF(GETPIVOTDATA("PS % recovery",Sheet4!$B$5,"Parish Name",K1928)&gt;99.949%,"OK","No")</f>
        <v>No</v>
      </c>
      <c r="D1928" t="e">
        <f>VLOOKUP(J1928,'Ref2'!C:E,3,0)</f>
        <v>#N/A</v>
      </c>
      <c r="E1928">
        <v>67</v>
      </c>
      <c r="I1928" t="e">
        <f>VLOOKUP(J1928,Ref!L:M,2,0)</f>
        <v>#N/A</v>
      </c>
      <c r="J1928" t="s">
        <v>1313</v>
      </c>
      <c r="K1928" t="s">
        <v>320</v>
      </c>
      <c r="L1928" t="s">
        <v>696</v>
      </c>
      <c r="M1928" t="s">
        <v>22</v>
      </c>
      <c r="N1928" t="s">
        <v>16</v>
      </c>
      <c r="R1928">
        <v>43203</v>
      </c>
      <c r="S1928">
        <v>19500</v>
      </c>
    </row>
    <row r="1929" spans="1:19" x14ac:dyDescent="0.3">
      <c r="A1929">
        <v>2022</v>
      </c>
      <c r="B1929">
        <f t="shared" si="4"/>
        <v>2022</v>
      </c>
      <c r="C1929" t="str">
        <f>IF(GETPIVOTDATA("PS % recovery",Sheet4!$B$5,"Parish Name",K1929)&gt;99.949%,"OK","No")</f>
        <v>OK</v>
      </c>
      <c r="D1929" t="e">
        <f>VLOOKUP(J1929,'Ref2'!C:E,3,0)</f>
        <v>#N/A</v>
      </c>
      <c r="E1929">
        <v>153</v>
      </c>
      <c r="I1929" t="e">
        <f>VLOOKUP(J1929,Ref!L:M,2,0)</f>
        <v>#N/A</v>
      </c>
      <c r="J1929" t="s">
        <v>1315</v>
      </c>
      <c r="K1929" t="s">
        <v>313</v>
      </c>
      <c r="L1929" t="s">
        <v>678</v>
      </c>
      <c r="M1929" t="s">
        <v>22</v>
      </c>
      <c r="N1929" t="s">
        <v>16</v>
      </c>
      <c r="R1929">
        <v>67985.02</v>
      </c>
      <c r="S1929">
        <v>67985.02</v>
      </c>
    </row>
    <row r="1930" spans="1:19" x14ac:dyDescent="0.3">
      <c r="A1930">
        <v>2022</v>
      </c>
      <c r="B1930">
        <f t="shared" si="4"/>
        <v>2022</v>
      </c>
      <c r="C1930" t="str">
        <f>IF(GETPIVOTDATA("PS % recovery",Sheet4!$B$5,"Parish Name",K1930)&gt;99.949%,"OK","No")</f>
        <v>OK</v>
      </c>
      <c r="D1930" t="e">
        <f>VLOOKUP(J1930,'Ref2'!C:E,3,0)</f>
        <v>#N/A</v>
      </c>
      <c r="E1930">
        <v>324</v>
      </c>
      <c r="I1930" t="e">
        <f>VLOOKUP(J1930,Ref!L:M,2,0)</f>
        <v>#N/A</v>
      </c>
      <c r="J1930" t="s">
        <v>1317</v>
      </c>
      <c r="K1930" t="s">
        <v>323</v>
      </c>
      <c r="L1930" t="s">
        <v>700</v>
      </c>
      <c r="M1930" t="s">
        <v>22</v>
      </c>
      <c r="N1930" t="s">
        <v>16</v>
      </c>
      <c r="R1930">
        <v>27781</v>
      </c>
      <c r="S1930">
        <v>27781.000000003576</v>
      </c>
    </row>
    <row r="1931" spans="1:19" x14ac:dyDescent="0.3">
      <c r="A1931">
        <v>2022</v>
      </c>
      <c r="B1931">
        <f t="shared" si="4"/>
        <v>2022</v>
      </c>
      <c r="C1931" t="str">
        <f>IF(GETPIVOTDATA("PS % recovery",Sheet4!$B$5,"Parish Name",K1931)&gt;99.949%,"OK","No")</f>
        <v>No</v>
      </c>
      <c r="D1931" t="e">
        <f>VLOOKUP(J1931,'Ref2'!C:E,3,0)</f>
        <v>#N/A</v>
      </c>
      <c r="E1931">
        <v>19</v>
      </c>
      <c r="I1931" t="e">
        <f>VLOOKUP(J1931,Ref!L:M,2,0)</f>
        <v>#N/A</v>
      </c>
      <c r="J1931" t="s">
        <v>1319</v>
      </c>
      <c r="K1931" t="s">
        <v>321</v>
      </c>
      <c r="L1931" t="s">
        <v>690</v>
      </c>
      <c r="M1931" t="s">
        <v>22</v>
      </c>
      <c r="N1931" t="s">
        <v>16</v>
      </c>
      <c r="R1931">
        <v>26639</v>
      </c>
      <c r="S1931">
        <v>6000</v>
      </c>
    </row>
    <row r="1932" spans="1:19" x14ac:dyDescent="0.3">
      <c r="A1932">
        <v>2022</v>
      </c>
      <c r="B1932">
        <f t="shared" si="4"/>
        <v>2022</v>
      </c>
      <c r="C1932" t="str">
        <f>IF(GETPIVOTDATA("PS % recovery",Sheet4!$B$5,"Parish Name",K1932)&gt;99.949%,"OK","No")</f>
        <v>No</v>
      </c>
      <c r="D1932" t="str">
        <f>VLOOKUP(J1932,'Ref2'!C:E,3,0)</f>
        <v>LLF</v>
      </c>
      <c r="E1932">
        <v>101</v>
      </c>
      <c r="I1932" t="str">
        <f>VLOOKUP(J1932,Ref!L:M,2,0)</f>
        <v>Yes</v>
      </c>
      <c r="J1932" t="s">
        <v>1321</v>
      </c>
      <c r="K1932" t="s">
        <v>322</v>
      </c>
      <c r="L1932" t="s">
        <v>688</v>
      </c>
      <c r="M1932" t="s">
        <v>22</v>
      </c>
      <c r="N1932" t="s">
        <v>16</v>
      </c>
      <c r="R1932">
        <v>45250</v>
      </c>
      <c r="S1932">
        <v>45250</v>
      </c>
    </row>
    <row r="1933" spans="1:19" x14ac:dyDescent="0.3">
      <c r="A1933">
        <v>2022</v>
      </c>
      <c r="B1933">
        <f t="shared" si="4"/>
        <v>2022</v>
      </c>
      <c r="C1933" t="str">
        <f>IF(GETPIVOTDATA("PS % recovery",Sheet4!$B$5,"Parish Name",K1933)&gt;99.949%,"OK","No")</f>
        <v>No</v>
      </c>
      <c r="D1933" t="e">
        <f>VLOOKUP(J1933,'Ref2'!C:E,3,0)</f>
        <v>#N/A</v>
      </c>
      <c r="E1933">
        <v>68</v>
      </c>
      <c r="I1933" t="e">
        <f>VLOOKUP(J1933,Ref!L:M,2,0)</f>
        <v>#N/A</v>
      </c>
      <c r="J1933" t="s">
        <v>1323</v>
      </c>
      <c r="K1933" t="s">
        <v>316</v>
      </c>
      <c r="L1933" t="s">
        <v>690</v>
      </c>
      <c r="M1933" t="s">
        <v>22</v>
      </c>
      <c r="N1933" t="s">
        <v>16</v>
      </c>
      <c r="R1933">
        <v>6052</v>
      </c>
      <c r="S1933">
        <v>2520</v>
      </c>
    </row>
    <row r="1934" spans="1:19" x14ac:dyDescent="0.3">
      <c r="A1934">
        <v>2022</v>
      </c>
      <c r="B1934">
        <f t="shared" si="4"/>
        <v>2022</v>
      </c>
      <c r="C1934" t="str">
        <f>IF(GETPIVOTDATA("PS % recovery",Sheet4!$B$5,"Parish Name",K1934)&gt;99.949%,"OK","No")</f>
        <v>No</v>
      </c>
      <c r="D1934" t="e">
        <f>VLOOKUP(J1934,'Ref2'!C:E,3,0)</f>
        <v>#N/A</v>
      </c>
      <c r="E1934">
        <v>76</v>
      </c>
      <c r="I1934" t="e">
        <f>VLOOKUP(J1934,Ref!L:M,2,0)</f>
        <v>#N/A</v>
      </c>
      <c r="J1934" t="s">
        <v>1325</v>
      </c>
      <c r="K1934" t="s">
        <v>326</v>
      </c>
      <c r="L1934" t="s">
        <v>688</v>
      </c>
      <c r="M1934" t="s">
        <v>22</v>
      </c>
      <c r="N1934" t="s">
        <v>16</v>
      </c>
      <c r="R1934">
        <v>9431</v>
      </c>
      <c r="S1934">
        <v>9431</v>
      </c>
    </row>
    <row r="1935" spans="1:19" x14ac:dyDescent="0.3">
      <c r="A1935">
        <v>2022</v>
      </c>
      <c r="B1935">
        <f t="shared" si="4"/>
        <v>2022</v>
      </c>
      <c r="C1935" t="str">
        <f>IF(GETPIVOTDATA("PS % recovery",Sheet4!$B$5,"Parish Name",K1935)&gt;99.949%,"OK","No")</f>
        <v>No</v>
      </c>
      <c r="D1935" t="e">
        <f>VLOOKUP(J1935,'Ref2'!C:E,3,0)</f>
        <v>#N/A</v>
      </c>
      <c r="E1935">
        <v>32</v>
      </c>
      <c r="I1935" t="e">
        <f>VLOOKUP(J1935,Ref!L:M,2,0)</f>
        <v>#N/A</v>
      </c>
      <c r="J1935" t="s">
        <v>1327</v>
      </c>
      <c r="K1935" t="s">
        <v>324</v>
      </c>
      <c r="L1935" t="s">
        <v>690</v>
      </c>
      <c r="M1935" t="s">
        <v>22</v>
      </c>
      <c r="N1935" t="s">
        <v>16</v>
      </c>
      <c r="R1935">
        <v>57320</v>
      </c>
      <c r="S1935">
        <v>27000</v>
      </c>
    </row>
    <row r="1936" spans="1:19" x14ac:dyDescent="0.3">
      <c r="A1936">
        <v>2022</v>
      </c>
      <c r="B1936">
        <f t="shared" si="4"/>
        <v>2022</v>
      </c>
      <c r="C1936" t="str">
        <f>IF(GETPIVOTDATA("PS % recovery",Sheet4!$B$5,"Parish Name",K1936)&gt;99.949%,"OK","No")</f>
        <v>No</v>
      </c>
      <c r="D1936" t="e">
        <f>VLOOKUP(J1936,'Ref2'!C:E,3,0)</f>
        <v>#N/A</v>
      </c>
      <c r="E1936">
        <v>7</v>
      </c>
      <c r="I1936" t="e">
        <f>VLOOKUP(J1936,Ref!L:M,2,0)</f>
        <v>#N/A</v>
      </c>
      <c r="J1936" t="s">
        <v>1329</v>
      </c>
      <c r="K1936" t="s">
        <v>325</v>
      </c>
      <c r="L1936" t="s">
        <v>690</v>
      </c>
      <c r="M1936" t="s">
        <v>22</v>
      </c>
      <c r="N1936" t="s">
        <v>16</v>
      </c>
      <c r="R1936">
        <v>12450</v>
      </c>
      <c r="S1936">
        <v>6000</v>
      </c>
    </row>
    <row r="1937" spans="1:19" x14ac:dyDescent="0.3">
      <c r="A1937">
        <v>2022</v>
      </c>
      <c r="B1937">
        <f t="shared" si="4"/>
        <v>2022</v>
      </c>
      <c r="C1937" t="str">
        <f>IF(GETPIVOTDATA("PS % recovery",Sheet4!$B$5,"Parish Name",K1937)&gt;99.949%,"OK","No")</f>
        <v>No</v>
      </c>
      <c r="D1937" t="e">
        <f>VLOOKUP(J1937,'Ref2'!C:E,3,0)</f>
        <v>#N/A</v>
      </c>
      <c r="E1937">
        <v>50</v>
      </c>
      <c r="I1937" t="e">
        <f>VLOOKUP(J1937,Ref!L:M,2,0)</f>
        <v>#N/A</v>
      </c>
      <c r="J1937" t="s">
        <v>1331</v>
      </c>
      <c r="K1937" t="s">
        <v>328</v>
      </c>
      <c r="L1937" t="s">
        <v>690</v>
      </c>
      <c r="M1937" t="s">
        <v>22</v>
      </c>
      <c r="N1937" t="s">
        <v>16</v>
      </c>
      <c r="R1937">
        <v>14410</v>
      </c>
      <c r="S1937">
        <v>7500</v>
      </c>
    </row>
    <row r="1938" spans="1:19" x14ac:dyDescent="0.3">
      <c r="A1938">
        <v>2022</v>
      </c>
      <c r="B1938">
        <f t="shared" si="4"/>
        <v>2022</v>
      </c>
      <c r="C1938" t="str">
        <f>IF(GETPIVOTDATA("PS % recovery",Sheet4!$B$5,"Parish Name",K1938)&gt;99.949%,"OK","No")</f>
        <v>OK</v>
      </c>
      <c r="D1938" t="e">
        <f>VLOOKUP(J1938,'Ref2'!C:E,3,0)</f>
        <v>#N/A</v>
      </c>
      <c r="E1938">
        <v>153</v>
      </c>
      <c r="I1938" t="e">
        <f>VLOOKUP(J1938,Ref!L:M,2,0)</f>
        <v>#N/A</v>
      </c>
      <c r="J1938" t="s">
        <v>1333</v>
      </c>
      <c r="K1938" t="s">
        <v>327</v>
      </c>
      <c r="L1938" t="s">
        <v>698</v>
      </c>
      <c r="M1938" t="s">
        <v>22</v>
      </c>
      <c r="N1938" t="s">
        <v>16</v>
      </c>
      <c r="R1938">
        <v>25690.080000000002</v>
      </c>
      <c r="S1938">
        <v>25690.080000000002</v>
      </c>
    </row>
    <row r="1939" spans="1:19" x14ac:dyDescent="0.3">
      <c r="A1939">
        <v>2022</v>
      </c>
      <c r="B1939">
        <f t="shared" si="4"/>
        <v>2022</v>
      </c>
      <c r="C1939" t="str">
        <f>IF(GETPIVOTDATA("PS % recovery",Sheet4!$B$5,"Parish Name",K1939)&gt;99.949%,"OK","No")</f>
        <v>OK</v>
      </c>
      <c r="D1939" t="str">
        <f>VLOOKUP(J1939,'Ref2'!C:E,3,0)</f>
        <v>LLF</v>
      </c>
      <c r="E1939">
        <v>153</v>
      </c>
      <c r="I1939" t="e">
        <f>VLOOKUP(J1939,Ref!L:M,2,0)</f>
        <v>#N/A</v>
      </c>
      <c r="J1939" t="s">
        <v>1335</v>
      </c>
      <c r="K1939" t="s">
        <v>329</v>
      </c>
      <c r="L1939" t="s">
        <v>702</v>
      </c>
      <c r="M1939" t="s">
        <v>22</v>
      </c>
      <c r="N1939" t="s">
        <v>16</v>
      </c>
      <c r="R1939">
        <v>65863</v>
      </c>
      <c r="S1939">
        <v>65863</v>
      </c>
    </row>
    <row r="1940" spans="1:19" x14ac:dyDescent="0.3">
      <c r="A1940">
        <v>2022</v>
      </c>
      <c r="B1940">
        <f t="shared" si="4"/>
        <v>2022</v>
      </c>
      <c r="C1940" t="str">
        <f>IF(GETPIVOTDATA("PS % recovery",Sheet4!$B$5,"Parish Name",K1940)&gt;99.949%,"OK","No")</f>
        <v>OK</v>
      </c>
      <c r="D1940" t="e">
        <f>VLOOKUP(J1940,'Ref2'!C:E,3,0)</f>
        <v>#N/A</v>
      </c>
      <c r="E1940">
        <v>153</v>
      </c>
      <c r="I1940" t="e">
        <f>VLOOKUP(J1940,Ref!L:M,2,0)</f>
        <v>#N/A</v>
      </c>
      <c r="J1940" t="s">
        <v>1337</v>
      </c>
      <c r="K1940" t="s">
        <v>331</v>
      </c>
      <c r="L1940" t="s">
        <v>704</v>
      </c>
      <c r="M1940" t="s">
        <v>25</v>
      </c>
      <c r="N1940" t="s">
        <v>16</v>
      </c>
      <c r="R1940">
        <v>77112</v>
      </c>
      <c r="S1940">
        <v>77112</v>
      </c>
    </row>
    <row r="1941" spans="1:19" x14ac:dyDescent="0.3">
      <c r="A1941">
        <v>2022</v>
      </c>
      <c r="B1941">
        <f t="shared" si="4"/>
        <v>2022</v>
      </c>
      <c r="C1941" t="str">
        <f>IF(GETPIVOTDATA("PS % recovery",Sheet4!$B$5,"Parish Name",K1941)&gt;99.949%,"OK","No")</f>
        <v>OK</v>
      </c>
      <c r="D1941" t="e">
        <f>VLOOKUP(J1941,'Ref2'!C:E,3,0)</f>
        <v>#N/A</v>
      </c>
      <c r="E1941">
        <v>153</v>
      </c>
      <c r="I1941" t="e">
        <f>VLOOKUP(J1941,Ref!L:M,2,0)</f>
        <v>#N/A</v>
      </c>
      <c r="J1941" t="s">
        <v>1339</v>
      </c>
      <c r="K1941" t="s">
        <v>332</v>
      </c>
      <c r="L1941" t="s">
        <v>718</v>
      </c>
      <c r="M1941" t="s">
        <v>25</v>
      </c>
      <c r="N1941" t="s">
        <v>16</v>
      </c>
      <c r="R1941">
        <v>19672</v>
      </c>
      <c r="S1941">
        <v>19672</v>
      </c>
    </row>
    <row r="1942" spans="1:19" x14ac:dyDescent="0.3">
      <c r="A1942">
        <v>2022</v>
      </c>
      <c r="B1942">
        <f t="shared" si="4"/>
        <v>2022</v>
      </c>
      <c r="C1942" t="str">
        <f>IF(GETPIVOTDATA("PS % recovery",Sheet4!$B$5,"Parish Name",K1942)&gt;99.949%,"OK","No")</f>
        <v>No</v>
      </c>
      <c r="D1942" t="e">
        <f>VLOOKUP(J1942,'Ref2'!C:E,3,0)</f>
        <v>#N/A</v>
      </c>
      <c r="E1942">
        <v>13</v>
      </c>
      <c r="I1942" t="e">
        <f>VLOOKUP(J1942,Ref!L:M,2,0)</f>
        <v>#N/A</v>
      </c>
      <c r="J1942" t="s">
        <v>1341</v>
      </c>
      <c r="K1942" t="s">
        <v>333</v>
      </c>
      <c r="L1942" t="s">
        <v>718</v>
      </c>
      <c r="M1942" t="s">
        <v>25</v>
      </c>
      <c r="N1942" t="s">
        <v>16</v>
      </c>
      <c r="R1942">
        <v>6230</v>
      </c>
      <c r="S1942">
        <v>3000</v>
      </c>
    </row>
    <row r="1943" spans="1:19" x14ac:dyDescent="0.3">
      <c r="A1943">
        <v>2022</v>
      </c>
      <c r="B1943">
        <f t="shared" si="4"/>
        <v>2022</v>
      </c>
      <c r="C1943" t="str">
        <f>IF(GETPIVOTDATA("PS % recovery",Sheet4!$B$5,"Parish Name",K1943)&gt;99.949%,"OK","No")</f>
        <v>No</v>
      </c>
      <c r="D1943" t="e">
        <f>VLOOKUP(J1943,'Ref2'!C:E,3,0)</f>
        <v>#N/A</v>
      </c>
      <c r="E1943">
        <v>27</v>
      </c>
      <c r="I1943" t="e">
        <f>VLOOKUP(J1943,Ref!L:M,2,0)</f>
        <v>#N/A</v>
      </c>
      <c r="J1943" t="s">
        <v>841</v>
      </c>
      <c r="K1943" t="s">
        <v>334</v>
      </c>
      <c r="L1943" t="s">
        <v>706</v>
      </c>
      <c r="M1943" t="s">
        <v>25</v>
      </c>
      <c r="N1943" t="s">
        <v>16</v>
      </c>
      <c r="R1943">
        <v>21556</v>
      </c>
      <c r="S1943">
        <v>0</v>
      </c>
    </row>
    <row r="1944" spans="1:19" x14ac:dyDescent="0.3">
      <c r="A1944">
        <v>2022</v>
      </c>
      <c r="B1944">
        <f t="shared" si="4"/>
        <v>2022</v>
      </c>
      <c r="C1944" t="str">
        <f>IF(GETPIVOTDATA("PS % recovery",Sheet4!$B$5,"Parish Name",K1944)&gt;99.949%,"OK","No")</f>
        <v>OK</v>
      </c>
      <c r="D1944" t="e">
        <f>VLOOKUP(J1944,'Ref2'!C:E,3,0)</f>
        <v>#N/A</v>
      </c>
      <c r="E1944">
        <v>153</v>
      </c>
      <c r="I1944" t="e">
        <f>VLOOKUP(J1944,Ref!L:M,2,0)</f>
        <v>#N/A</v>
      </c>
      <c r="J1944" t="s">
        <v>844</v>
      </c>
      <c r="K1944" t="s">
        <v>336</v>
      </c>
      <c r="L1944" t="s">
        <v>706</v>
      </c>
      <c r="M1944" t="s">
        <v>25</v>
      </c>
      <c r="N1944" t="s">
        <v>16</v>
      </c>
      <c r="R1944">
        <v>6386</v>
      </c>
      <c r="S1944">
        <v>6386</v>
      </c>
    </row>
    <row r="1945" spans="1:19" x14ac:dyDescent="0.3">
      <c r="A1945">
        <v>2022</v>
      </c>
      <c r="B1945">
        <f t="shared" si="4"/>
        <v>2022</v>
      </c>
      <c r="C1945" t="str">
        <f>IF(GETPIVOTDATA("PS % recovery",Sheet4!$B$5,"Parish Name",K1945)&gt;99.949%,"OK","No")</f>
        <v>OK</v>
      </c>
      <c r="D1945" t="e">
        <f>VLOOKUP(J1945,'Ref2'!C:E,3,0)</f>
        <v>#N/A</v>
      </c>
      <c r="E1945">
        <v>153</v>
      </c>
      <c r="I1945" t="e">
        <f>VLOOKUP(J1945,Ref!L:M,2,0)</f>
        <v>#N/A</v>
      </c>
      <c r="J1945" t="s">
        <v>842</v>
      </c>
      <c r="K1945" t="s">
        <v>338</v>
      </c>
      <c r="L1945" t="s">
        <v>706</v>
      </c>
      <c r="M1945" t="s">
        <v>25</v>
      </c>
      <c r="N1945" t="s">
        <v>16</v>
      </c>
      <c r="R1945">
        <v>23273</v>
      </c>
      <c r="S1945">
        <v>23273</v>
      </c>
    </row>
    <row r="1946" spans="1:19" x14ac:dyDescent="0.3">
      <c r="A1946">
        <v>2022</v>
      </c>
      <c r="B1946">
        <f t="shared" si="4"/>
        <v>2022</v>
      </c>
      <c r="C1946" t="str">
        <f>IF(GETPIVOTDATA("PS % recovery",Sheet4!$B$5,"Parish Name",K1946)&gt;99.949%,"OK","No")</f>
        <v>OK</v>
      </c>
      <c r="D1946" t="e">
        <f>VLOOKUP(J1946,'Ref2'!C:E,3,0)</f>
        <v>#N/A</v>
      </c>
      <c r="E1946">
        <v>142</v>
      </c>
      <c r="I1946" t="e">
        <f>VLOOKUP(J1946,Ref!L:M,2,0)</f>
        <v>#N/A</v>
      </c>
      <c r="J1946" t="s">
        <v>1346</v>
      </c>
      <c r="K1946" t="s">
        <v>335</v>
      </c>
      <c r="L1946" t="s">
        <v>714</v>
      </c>
      <c r="M1946" t="s">
        <v>25</v>
      </c>
      <c r="N1946" t="s">
        <v>16</v>
      </c>
      <c r="R1946">
        <v>2944</v>
      </c>
      <c r="S1946">
        <v>2944</v>
      </c>
    </row>
    <row r="1947" spans="1:19" x14ac:dyDescent="0.3">
      <c r="A1947">
        <v>2022</v>
      </c>
      <c r="B1947">
        <f t="shared" si="4"/>
        <v>2022</v>
      </c>
      <c r="C1947" t="str">
        <f>IF(GETPIVOTDATA("PS % recovery",Sheet4!$B$5,"Parish Name",K1947)&gt;99.949%,"OK","No")</f>
        <v>No</v>
      </c>
      <c r="D1947" t="e">
        <f>VLOOKUP(J1947,'Ref2'!C:E,3,0)</f>
        <v>#N/A</v>
      </c>
      <c r="E1947">
        <v>137</v>
      </c>
      <c r="I1947" t="e">
        <f>VLOOKUP(J1947,Ref!L:M,2,0)</f>
        <v>#N/A</v>
      </c>
      <c r="J1947" t="s">
        <v>1348</v>
      </c>
      <c r="K1947" t="s">
        <v>341</v>
      </c>
      <c r="L1947" t="s">
        <v>714</v>
      </c>
      <c r="M1947" t="s">
        <v>25</v>
      </c>
      <c r="N1947" t="s">
        <v>16</v>
      </c>
      <c r="R1947">
        <v>50969</v>
      </c>
      <c r="S1947">
        <v>49866.779999999329</v>
      </c>
    </row>
    <row r="1948" spans="1:19" x14ac:dyDescent="0.3">
      <c r="A1948">
        <v>2022</v>
      </c>
      <c r="B1948">
        <f t="shared" si="4"/>
        <v>2022</v>
      </c>
      <c r="C1948" t="str">
        <f>IF(GETPIVOTDATA("PS % recovery",Sheet4!$B$5,"Parish Name",K1948)&gt;99.949%,"OK","No")</f>
        <v>OK</v>
      </c>
      <c r="D1948" t="e">
        <f>VLOOKUP(J1948,'Ref2'!C:E,3,0)</f>
        <v>#N/A</v>
      </c>
      <c r="E1948">
        <v>153</v>
      </c>
      <c r="I1948" t="e">
        <f>VLOOKUP(J1948,Ref!L:M,2,0)</f>
        <v>#N/A</v>
      </c>
      <c r="J1948" t="s">
        <v>1350</v>
      </c>
      <c r="K1948" t="s">
        <v>343</v>
      </c>
      <c r="L1948" t="s">
        <v>714</v>
      </c>
      <c r="M1948" t="s">
        <v>25</v>
      </c>
      <c r="N1948" t="s">
        <v>16</v>
      </c>
      <c r="R1948">
        <v>10795</v>
      </c>
      <c r="S1948">
        <v>10795</v>
      </c>
    </row>
    <row r="1949" spans="1:19" x14ac:dyDescent="0.3">
      <c r="A1949">
        <v>2022</v>
      </c>
      <c r="B1949">
        <f t="shared" si="4"/>
        <v>2022</v>
      </c>
      <c r="C1949" t="str">
        <f>IF(GETPIVOTDATA("PS % recovery",Sheet4!$B$5,"Parish Name",K1949)&gt;99.949%,"OK","No")</f>
        <v>OK</v>
      </c>
      <c r="D1949" t="e">
        <f>VLOOKUP(J1949,'Ref2'!C:E,3,0)</f>
        <v>#N/A</v>
      </c>
      <c r="E1949">
        <v>133</v>
      </c>
      <c r="I1949" t="e">
        <f>VLOOKUP(J1949,Ref!L:M,2,0)</f>
        <v>#N/A</v>
      </c>
      <c r="J1949" t="s">
        <v>1352</v>
      </c>
      <c r="K1949" t="s">
        <v>337</v>
      </c>
      <c r="L1949" t="s">
        <v>708</v>
      </c>
      <c r="M1949" t="s">
        <v>25</v>
      </c>
      <c r="N1949" t="s">
        <v>16</v>
      </c>
      <c r="R1949">
        <v>19074</v>
      </c>
      <c r="S1949">
        <v>17176</v>
      </c>
    </row>
    <row r="1950" spans="1:19" x14ac:dyDescent="0.3">
      <c r="A1950">
        <v>2022</v>
      </c>
      <c r="B1950">
        <f t="shared" si="4"/>
        <v>2022</v>
      </c>
      <c r="C1950" t="str">
        <f>IF(GETPIVOTDATA("PS % recovery",Sheet4!$B$5,"Parish Name",K1950)&gt;99.949%,"OK","No")</f>
        <v>OK</v>
      </c>
      <c r="D1950" t="e">
        <f>VLOOKUP(J1950,'Ref2'!C:E,3,0)</f>
        <v>#N/A</v>
      </c>
      <c r="E1950">
        <v>153</v>
      </c>
      <c r="I1950" t="e">
        <f>VLOOKUP(J1950,Ref!L:M,2,0)</f>
        <v>#N/A</v>
      </c>
      <c r="J1950" t="s">
        <v>1354</v>
      </c>
      <c r="K1950" t="s">
        <v>346</v>
      </c>
      <c r="L1950" t="s">
        <v>708</v>
      </c>
      <c r="M1950" t="s">
        <v>25</v>
      </c>
      <c r="N1950" t="s">
        <v>16</v>
      </c>
      <c r="R1950">
        <v>20876</v>
      </c>
      <c r="S1950">
        <v>20876</v>
      </c>
    </row>
    <row r="1951" spans="1:19" x14ac:dyDescent="0.3">
      <c r="A1951">
        <v>2022</v>
      </c>
      <c r="B1951">
        <f t="shared" si="4"/>
        <v>2022</v>
      </c>
      <c r="C1951" t="str">
        <f>IF(GETPIVOTDATA("PS % recovery",Sheet4!$B$5,"Parish Name",K1951)&gt;99.949%,"OK","No")</f>
        <v>No</v>
      </c>
      <c r="D1951" t="e">
        <f>VLOOKUP(J1951,'Ref2'!C:E,3,0)</f>
        <v>#N/A</v>
      </c>
      <c r="E1951">
        <v>95</v>
      </c>
      <c r="I1951" t="e">
        <f>VLOOKUP(J1951,Ref!L:M,2,0)</f>
        <v>#N/A</v>
      </c>
      <c r="J1951" t="s">
        <v>1356</v>
      </c>
      <c r="K1951" t="s">
        <v>345</v>
      </c>
      <c r="L1951" t="s">
        <v>708</v>
      </c>
      <c r="M1951" t="s">
        <v>25</v>
      </c>
      <c r="N1951" t="s">
        <v>16</v>
      </c>
      <c r="R1951">
        <v>16105</v>
      </c>
      <c r="S1951">
        <v>10200</v>
      </c>
    </row>
    <row r="1952" spans="1:19" x14ac:dyDescent="0.3">
      <c r="A1952">
        <v>2022</v>
      </c>
      <c r="B1952">
        <f t="shared" si="4"/>
        <v>2022</v>
      </c>
      <c r="C1952" t="str">
        <f>IF(GETPIVOTDATA("PS % recovery",Sheet4!$B$5,"Parish Name",K1952)&gt;99.949%,"OK","No")</f>
        <v>No</v>
      </c>
      <c r="D1952" t="e">
        <f>VLOOKUP(J1952,'Ref2'!C:E,3,0)</f>
        <v>#N/A</v>
      </c>
      <c r="E1952">
        <v>116</v>
      </c>
      <c r="I1952" t="e">
        <f>VLOOKUP(J1952,Ref!L:M,2,0)</f>
        <v>#N/A</v>
      </c>
      <c r="J1952" t="s">
        <v>1358</v>
      </c>
      <c r="K1952" t="s">
        <v>339</v>
      </c>
      <c r="L1952" t="s">
        <v>710</v>
      </c>
      <c r="M1952" t="s">
        <v>25</v>
      </c>
      <c r="N1952" t="s">
        <v>16</v>
      </c>
      <c r="R1952">
        <v>14802</v>
      </c>
      <c r="S1952">
        <v>13322</v>
      </c>
    </row>
    <row r="1953" spans="1:19" x14ac:dyDescent="0.3">
      <c r="A1953">
        <v>2022</v>
      </c>
      <c r="B1953">
        <f t="shared" si="4"/>
        <v>2022</v>
      </c>
      <c r="C1953" t="str">
        <f>IF(GETPIVOTDATA("PS % recovery",Sheet4!$B$5,"Parish Name",K1953)&gt;99.949%,"OK","No")</f>
        <v>No</v>
      </c>
      <c r="D1953" t="e">
        <f>VLOOKUP(J1953,'Ref2'!C:E,3,0)</f>
        <v>#N/A</v>
      </c>
      <c r="E1953">
        <v>90</v>
      </c>
      <c r="I1953" t="e">
        <f>VLOOKUP(J1953,Ref!L:M,2,0)</f>
        <v>#N/A</v>
      </c>
      <c r="J1953" t="s">
        <v>1360</v>
      </c>
      <c r="K1953" t="s">
        <v>347</v>
      </c>
      <c r="L1953" t="s">
        <v>710</v>
      </c>
      <c r="M1953" t="s">
        <v>25</v>
      </c>
      <c r="N1953" t="s">
        <v>16</v>
      </c>
      <c r="R1953">
        <v>11966</v>
      </c>
      <c r="S1953">
        <v>11966</v>
      </c>
    </row>
    <row r="1954" spans="1:19" x14ac:dyDescent="0.3">
      <c r="A1954">
        <v>2022</v>
      </c>
      <c r="B1954">
        <f t="shared" ref="B1954:B2017" si="5">A1954</f>
        <v>2022</v>
      </c>
      <c r="C1954" t="str">
        <f>IF(GETPIVOTDATA("PS % recovery",Sheet4!$B$5,"Parish Name",K1954)&gt;99.949%,"OK","No")</f>
        <v>No</v>
      </c>
      <c r="D1954" t="e">
        <f>VLOOKUP(J1954,'Ref2'!C:E,3,0)</f>
        <v>#N/A</v>
      </c>
      <c r="E1954">
        <v>64</v>
      </c>
      <c r="I1954" t="e">
        <f>VLOOKUP(J1954,Ref!L:M,2,0)</f>
        <v>#N/A</v>
      </c>
      <c r="J1954" t="s">
        <v>1362</v>
      </c>
      <c r="K1954" t="s">
        <v>342</v>
      </c>
      <c r="L1954" t="s">
        <v>710</v>
      </c>
      <c r="M1954" t="s">
        <v>25</v>
      </c>
      <c r="N1954" t="s">
        <v>16</v>
      </c>
      <c r="R1954">
        <v>1303</v>
      </c>
      <c r="S1954">
        <v>992</v>
      </c>
    </row>
    <row r="1955" spans="1:19" x14ac:dyDescent="0.3">
      <c r="A1955">
        <v>2022</v>
      </c>
      <c r="B1955">
        <f t="shared" si="5"/>
        <v>2022</v>
      </c>
      <c r="C1955" t="str">
        <f>IF(GETPIVOTDATA("PS % recovery",Sheet4!$B$5,"Parish Name",K1955)&gt;99.949%,"OK","No")</f>
        <v>OK</v>
      </c>
      <c r="D1955" t="str">
        <f>VLOOKUP(J1955,'Ref2'!C:E,3,0)</f>
        <v>LLF</v>
      </c>
      <c r="E1955">
        <v>153</v>
      </c>
      <c r="I1955" t="e">
        <f>VLOOKUP(J1955,Ref!L:M,2,0)</f>
        <v>#N/A</v>
      </c>
      <c r="J1955" t="s">
        <v>1364</v>
      </c>
      <c r="K1955" t="s">
        <v>340</v>
      </c>
      <c r="L1955" t="s">
        <v>712</v>
      </c>
      <c r="M1955" t="s">
        <v>25</v>
      </c>
      <c r="N1955" t="s">
        <v>16</v>
      </c>
      <c r="R1955">
        <v>76748</v>
      </c>
      <c r="S1955">
        <v>76748</v>
      </c>
    </row>
    <row r="1956" spans="1:19" x14ac:dyDescent="0.3">
      <c r="A1956">
        <v>2022</v>
      </c>
      <c r="B1956">
        <f t="shared" si="5"/>
        <v>2022</v>
      </c>
      <c r="C1956" t="str">
        <f>IF(GETPIVOTDATA("PS % recovery",Sheet4!$B$5,"Parish Name",K1956)&gt;99.949%,"OK","No")</f>
        <v>OK</v>
      </c>
      <c r="D1956" t="e">
        <f>VLOOKUP(J1956,'Ref2'!C:E,3,0)</f>
        <v>#N/A</v>
      </c>
      <c r="E1956">
        <v>153</v>
      </c>
      <c r="I1956" t="e">
        <f>VLOOKUP(J1956,Ref!L:M,2,0)</f>
        <v>#N/A</v>
      </c>
      <c r="J1956" t="s">
        <v>1366</v>
      </c>
      <c r="K1956" t="s">
        <v>344</v>
      </c>
      <c r="L1956" t="s">
        <v>718</v>
      </c>
      <c r="M1956" t="s">
        <v>25</v>
      </c>
      <c r="N1956" t="s">
        <v>16</v>
      </c>
      <c r="R1956">
        <v>19137</v>
      </c>
      <c r="S1956">
        <v>19137</v>
      </c>
    </row>
    <row r="1957" spans="1:19" x14ac:dyDescent="0.3">
      <c r="A1957">
        <v>2022</v>
      </c>
      <c r="B1957">
        <f t="shared" si="5"/>
        <v>2022</v>
      </c>
      <c r="C1957" t="str">
        <f>IF(GETPIVOTDATA("PS % recovery",Sheet4!$B$5,"Parish Name",K1957)&gt;99.949%,"OK","No")</f>
        <v>OK</v>
      </c>
      <c r="D1957" t="e">
        <f>VLOOKUP(J1957,'Ref2'!C:E,3,0)</f>
        <v>#N/A</v>
      </c>
      <c r="E1957">
        <v>153</v>
      </c>
      <c r="I1957" t="e">
        <f>VLOOKUP(J1957,Ref!L:M,2,0)</f>
        <v>#N/A</v>
      </c>
      <c r="J1957" t="s">
        <v>1368</v>
      </c>
      <c r="K1957" t="s">
        <v>348</v>
      </c>
      <c r="L1957" t="s">
        <v>718</v>
      </c>
      <c r="M1957" t="s">
        <v>25</v>
      </c>
      <c r="N1957" t="s">
        <v>16</v>
      </c>
      <c r="R1957">
        <v>12652</v>
      </c>
      <c r="S1957">
        <v>12652</v>
      </c>
    </row>
    <row r="1958" spans="1:19" x14ac:dyDescent="0.3">
      <c r="A1958">
        <v>2022</v>
      </c>
      <c r="B1958">
        <f t="shared" si="5"/>
        <v>2022</v>
      </c>
      <c r="C1958" t="str">
        <f>IF(GETPIVOTDATA("PS % recovery",Sheet4!$B$5,"Parish Name",K1958)&gt;99.949%,"OK","No")</f>
        <v>No</v>
      </c>
      <c r="D1958" t="e">
        <f>VLOOKUP(J1958,'Ref2'!C:E,3,0)</f>
        <v>#N/A</v>
      </c>
      <c r="E1958">
        <v>153</v>
      </c>
      <c r="I1958" t="e">
        <f>VLOOKUP(J1958,Ref!L:M,2,0)</f>
        <v>#N/A</v>
      </c>
      <c r="J1958" t="s">
        <v>846</v>
      </c>
      <c r="K1958" t="s">
        <v>349</v>
      </c>
      <c r="L1958" t="s">
        <v>716</v>
      </c>
      <c r="M1958" t="s">
        <v>25</v>
      </c>
      <c r="N1958" t="s">
        <v>16</v>
      </c>
      <c r="R1958">
        <v>70983</v>
      </c>
      <c r="S1958">
        <v>70983</v>
      </c>
    </row>
    <row r="1959" spans="1:19" x14ac:dyDescent="0.3">
      <c r="A1959">
        <v>2022</v>
      </c>
      <c r="B1959">
        <f t="shared" si="5"/>
        <v>2022</v>
      </c>
      <c r="C1959" t="str">
        <f>IF(GETPIVOTDATA("PS % recovery",Sheet4!$B$5,"Parish Name",K1959)&gt;99.949%,"OK","No")</f>
        <v>OK</v>
      </c>
      <c r="D1959" t="e">
        <f>VLOOKUP(J1959,'Ref2'!C:E,3,0)</f>
        <v>#N/A</v>
      </c>
      <c r="E1959">
        <v>153</v>
      </c>
      <c r="I1959" t="e">
        <f>VLOOKUP(J1959,Ref!L:M,2,0)</f>
        <v>#N/A</v>
      </c>
      <c r="J1959" t="s">
        <v>1371</v>
      </c>
      <c r="K1959" t="s">
        <v>351</v>
      </c>
      <c r="L1959" t="s">
        <v>728</v>
      </c>
      <c r="M1959" t="s">
        <v>28</v>
      </c>
      <c r="N1959" t="s">
        <v>16</v>
      </c>
      <c r="R1959">
        <v>9464</v>
      </c>
      <c r="S1959">
        <v>9464</v>
      </c>
    </row>
    <row r="1960" spans="1:19" x14ac:dyDescent="0.3">
      <c r="A1960">
        <v>2022</v>
      </c>
      <c r="B1960">
        <f t="shared" si="5"/>
        <v>2022</v>
      </c>
      <c r="C1960" t="str">
        <f>IF(GETPIVOTDATA("PS % recovery",Sheet4!$B$5,"Parish Name",K1960)&gt;99.949%,"OK","No")</f>
        <v>No</v>
      </c>
      <c r="D1960" t="e">
        <f>VLOOKUP(J1960,'Ref2'!C:E,3,0)</f>
        <v>#N/A</v>
      </c>
      <c r="E1960">
        <v>153</v>
      </c>
      <c r="I1960" t="e">
        <f>VLOOKUP(J1960,Ref!L:M,2,0)</f>
        <v>#N/A</v>
      </c>
      <c r="J1960" t="s">
        <v>1380</v>
      </c>
      <c r="K1960" t="s">
        <v>352</v>
      </c>
      <c r="L1960" t="s">
        <v>730</v>
      </c>
      <c r="M1960" t="s">
        <v>28</v>
      </c>
      <c r="N1960" t="s">
        <v>16</v>
      </c>
      <c r="R1960">
        <v>15729</v>
      </c>
      <c r="S1960">
        <v>15729</v>
      </c>
    </row>
    <row r="1961" spans="1:19" x14ac:dyDescent="0.3">
      <c r="A1961">
        <v>2022</v>
      </c>
      <c r="B1961">
        <f t="shared" si="5"/>
        <v>2022</v>
      </c>
      <c r="C1961" t="str">
        <f>IF(GETPIVOTDATA("PS % recovery",Sheet4!$B$5,"Parish Name",K1961)&gt;99.949%,"OK","No")</f>
        <v>OK</v>
      </c>
      <c r="D1961" t="e">
        <f>VLOOKUP(J1961,'Ref2'!C:E,3,0)</f>
        <v>#N/A</v>
      </c>
      <c r="E1961">
        <v>153</v>
      </c>
      <c r="I1961" t="e">
        <f>VLOOKUP(J1961,Ref!L:M,2,0)</f>
        <v>#N/A</v>
      </c>
      <c r="J1961" t="s">
        <v>1384</v>
      </c>
      <c r="K1961" t="s">
        <v>353</v>
      </c>
      <c r="L1961" t="s">
        <v>720</v>
      </c>
      <c r="M1961" t="s">
        <v>28</v>
      </c>
      <c r="N1961" t="s">
        <v>16</v>
      </c>
      <c r="R1961">
        <v>146948</v>
      </c>
      <c r="S1961">
        <v>146948</v>
      </c>
    </row>
    <row r="1962" spans="1:19" x14ac:dyDescent="0.3">
      <c r="A1962">
        <v>2022</v>
      </c>
      <c r="B1962">
        <f t="shared" si="5"/>
        <v>2022</v>
      </c>
      <c r="C1962" t="str">
        <f>IF(GETPIVOTDATA("PS % recovery",Sheet4!$B$5,"Parish Name",K1962)&gt;99.949%,"OK","No")</f>
        <v>OK</v>
      </c>
      <c r="D1962" t="e">
        <f>VLOOKUP(J1962,'Ref2'!C:E,3,0)</f>
        <v>#N/A</v>
      </c>
      <c r="E1962">
        <v>153</v>
      </c>
      <c r="I1962" t="e">
        <f>VLOOKUP(J1962,Ref!L:M,2,0)</f>
        <v>#N/A</v>
      </c>
      <c r="J1962" t="s">
        <v>1386</v>
      </c>
      <c r="K1962" t="s">
        <v>354</v>
      </c>
      <c r="L1962" t="s">
        <v>722</v>
      </c>
      <c r="M1962" t="s">
        <v>28</v>
      </c>
      <c r="N1962" t="s">
        <v>16</v>
      </c>
      <c r="R1962">
        <v>64989</v>
      </c>
      <c r="S1962">
        <v>64989</v>
      </c>
    </row>
    <row r="1963" spans="1:19" x14ac:dyDescent="0.3">
      <c r="A1963">
        <v>2022</v>
      </c>
      <c r="B1963">
        <f t="shared" si="5"/>
        <v>2022</v>
      </c>
      <c r="C1963" t="str">
        <f>IF(GETPIVOTDATA("PS % recovery",Sheet4!$B$5,"Parish Name",K1963)&gt;99.949%,"OK","No")</f>
        <v>No</v>
      </c>
      <c r="D1963" t="e">
        <f>VLOOKUP(J1963,'Ref2'!C:E,3,0)</f>
        <v>#N/A</v>
      </c>
      <c r="E1963">
        <v>126</v>
      </c>
      <c r="I1963" t="e">
        <f>VLOOKUP(J1963,Ref!L:M,2,0)</f>
        <v>#N/A</v>
      </c>
      <c r="J1963" t="s">
        <v>1388</v>
      </c>
      <c r="K1963" t="s">
        <v>355</v>
      </c>
      <c r="L1963" t="s">
        <v>728</v>
      </c>
      <c r="M1963" t="s">
        <v>28</v>
      </c>
      <c r="N1963" t="s">
        <v>16</v>
      </c>
      <c r="R1963">
        <v>48351</v>
      </c>
      <c r="S1963">
        <v>48351</v>
      </c>
    </row>
    <row r="1964" spans="1:19" x14ac:dyDescent="0.3">
      <c r="A1964">
        <v>2022</v>
      </c>
      <c r="B1964">
        <f t="shared" si="5"/>
        <v>2022</v>
      </c>
      <c r="C1964" t="str">
        <f>IF(GETPIVOTDATA("PS % recovery",Sheet4!$B$5,"Parish Name",K1964)&gt;99.949%,"OK","No")</f>
        <v>OK</v>
      </c>
      <c r="D1964" t="e">
        <f>VLOOKUP(J1964,'Ref2'!C:E,3,0)</f>
        <v>#N/A</v>
      </c>
      <c r="E1964">
        <v>153</v>
      </c>
      <c r="I1964" t="e">
        <f>VLOOKUP(J1964,Ref!L:M,2,0)</f>
        <v>#N/A</v>
      </c>
      <c r="J1964" t="s">
        <v>1373</v>
      </c>
      <c r="K1964" t="s">
        <v>356</v>
      </c>
      <c r="L1964" t="s">
        <v>728</v>
      </c>
      <c r="M1964" t="s">
        <v>28</v>
      </c>
      <c r="N1964" t="s">
        <v>16</v>
      </c>
      <c r="R1964">
        <v>8474</v>
      </c>
      <c r="S1964">
        <v>8474</v>
      </c>
    </row>
    <row r="1965" spans="1:19" x14ac:dyDescent="0.3">
      <c r="A1965">
        <v>2022</v>
      </c>
      <c r="B1965">
        <f t="shared" si="5"/>
        <v>2022</v>
      </c>
      <c r="C1965" t="str">
        <f>IF(GETPIVOTDATA("PS % recovery",Sheet4!$B$5,"Parish Name",K1965)&gt;99.949%,"OK","No")</f>
        <v>No</v>
      </c>
      <c r="D1965" t="e">
        <f>VLOOKUP(J1965,'Ref2'!C:E,3,0)</f>
        <v>#N/A</v>
      </c>
      <c r="E1965">
        <v>21</v>
      </c>
      <c r="I1965" t="e">
        <f>VLOOKUP(J1965,Ref!L:M,2,0)</f>
        <v>#N/A</v>
      </c>
      <c r="J1965" t="s">
        <v>1390</v>
      </c>
      <c r="K1965" t="s">
        <v>357</v>
      </c>
      <c r="L1965" t="s">
        <v>724</v>
      </c>
      <c r="M1965" t="s">
        <v>28</v>
      </c>
      <c r="N1965" t="s">
        <v>16</v>
      </c>
      <c r="R1965">
        <v>49875</v>
      </c>
      <c r="S1965">
        <v>22400</v>
      </c>
    </row>
    <row r="1966" spans="1:19" x14ac:dyDescent="0.3">
      <c r="A1966">
        <v>2022</v>
      </c>
      <c r="B1966">
        <f t="shared" si="5"/>
        <v>2022</v>
      </c>
      <c r="C1966" t="str">
        <f>IF(GETPIVOTDATA("PS % recovery",Sheet4!$B$5,"Parish Name",K1966)&gt;99.949%,"OK","No")</f>
        <v>OK</v>
      </c>
      <c r="D1966" t="e">
        <f>VLOOKUP(J1966,'Ref2'!C:E,3,0)</f>
        <v>#N/A</v>
      </c>
      <c r="E1966">
        <v>153</v>
      </c>
      <c r="I1966" t="e">
        <f>VLOOKUP(J1966,Ref!L:M,2,0)</f>
        <v>#N/A</v>
      </c>
      <c r="J1966" t="s">
        <v>1392</v>
      </c>
      <c r="K1966" t="s">
        <v>358</v>
      </c>
      <c r="L1966" t="s">
        <v>726</v>
      </c>
      <c r="M1966" t="s">
        <v>28</v>
      </c>
      <c r="N1966" t="s">
        <v>16</v>
      </c>
      <c r="R1966">
        <v>24055.439999999999</v>
      </c>
      <c r="S1966">
        <v>24055.439999999999</v>
      </c>
    </row>
    <row r="1967" spans="1:19" x14ac:dyDescent="0.3">
      <c r="A1967">
        <v>2022</v>
      </c>
      <c r="B1967">
        <f t="shared" si="5"/>
        <v>2022</v>
      </c>
      <c r="C1967" t="str">
        <f>IF(GETPIVOTDATA("PS % recovery",Sheet4!$B$5,"Parish Name",K1967)&gt;99.949%,"OK","No")</f>
        <v>No</v>
      </c>
      <c r="D1967" t="e">
        <f>VLOOKUP(J1967,'Ref2'!C:E,3,0)</f>
        <v>#N/A</v>
      </c>
      <c r="E1967">
        <v>119</v>
      </c>
      <c r="I1967" t="e">
        <f>VLOOKUP(J1967,Ref!L:M,2,0)</f>
        <v>#N/A</v>
      </c>
      <c r="J1967" t="s">
        <v>847</v>
      </c>
      <c r="K1967" t="s">
        <v>359</v>
      </c>
      <c r="L1967" t="s">
        <v>728</v>
      </c>
      <c r="M1967" t="s">
        <v>28</v>
      </c>
      <c r="N1967" t="s">
        <v>16</v>
      </c>
      <c r="R1967">
        <v>86662</v>
      </c>
      <c r="S1967">
        <v>61700</v>
      </c>
    </row>
    <row r="1968" spans="1:19" x14ac:dyDescent="0.3">
      <c r="A1968">
        <v>2022</v>
      </c>
      <c r="B1968">
        <f t="shared" si="5"/>
        <v>2022</v>
      </c>
      <c r="C1968" t="str">
        <f>IF(GETPIVOTDATA("PS % recovery",Sheet4!$B$5,"Parish Name",K1968)&gt;99.949%,"OK","No")</f>
        <v>OK</v>
      </c>
      <c r="D1968" t="e">
        <f>VLOOKUP(J1968,'Ref2'!C:E,3,0)</f>
        <v>#N/A</v>
      </c>
      <c r="E1968">
        <v>153</v>
      </c>
      <c r="I1968" t="e">
        <f>VLOOKUP(J1968,Ref!L:M,2,0)</f>
        <v>#N/A</v>
      </c>
      <c r="J1968" t="s">
        <v>1376</v>
      </c>
      <c r="K1968" t="s">
        <v>360</v>
      </c>
      <c r="L1968" t="s">
        <v>728</v>
      </c>
      <c r="M1968" t="s">
        <v>28</v>
      </c>
      <c r="N1968" t="s">
        <v>16</v>
      </c>
      <c r="R1968">
        <v>65979</v>
      </c>
      <c r="S1968">
        <v>65979</v>
      </c>
    </row>
    <row r="1969" spans="1:19" x14ac:dyDescent="0.3">
      <c r="A1969">
        <v>2022</v>
      </c>
      <c r="B1969">
        <f t="shared" si="5"/>
        <v>2022</v>
      </c>
      <c r="C1969" t="str">
        <f>IF(GETPIVOTDATA("PS % recovery",Sheet4!$B$5,"Parish Name",K1969)&gt;99.949%,"OK","No")</f>
        <v>No</v>
      </c>
      <c r="D1969" t="e">
        <f>VLOOKUP(J1969,'Ref2'!C:E,3,0)</f>
        <v>#N/A</v>
      </c>
      <c r="E1969">
        <v>72</v>
      </c>
      <c r="I1969" t="e">
        <f>VLOOKUP(J1969,Ref!L:M,2,0)</f>
        <v>#N/A</v>
      </c>
      <c r="J1969" t="s">
        <v>1378</v>
      </c>
      <c r="K1969" t="s">
        <v>361</v>
      </c>
      <c r="L1969" t="s">
        <v>728</v>
      </c>
      <c r="M1969" t="s">
        <v>28</v>
      </c>
      <c r="N1969" t="s">
        <v>16</v>
      </c>
      <c r="R1969">
        <v>34744</v>
      </c>
      <c r="S1969">
        <v>22175.519999995828</v>
      </c>
    </row>
    <row r="1970" spans="1:19" x14ac:dyDescent="0.3">
      <c r="A1970">
        <v>2022</v>
      </c>
      <c r="B1970">
        <f t="shared" si="5"/>
        <v>2022</v>
      </c>
      <c r="C1970" t="str">
        <f>IF(GETPIVOTDATA("PS % recovery",Sheet4!$B$5,"Parish Name",K1970)&gt;99.949%,"OK","No")</f>
        <v>No</v>
      </c>
      <c r="D1970" t="e">
        <f>VLOOKUP(J1970,'Ref2'!C:E,3,0)</f>
        <v>#N/A</v>
      </c>
      <c r="E1970">
        <v>37</v>
      </c>
      <c r="I1970" t="e">
        <f>VLOOKUP(J1970,Ref!L:M,2,0)</f>
        <v>#N/A</v>
      </c>
      <c r="J1970" t="s">
        <v>1398</v>
      </c>
      <c r="K1970" t="s">
        <v>362</v>
      </c>
      <c r="L1970" t="s">
        <v>732</v>
      </c>
      <c r="M1970" t="s">
        <v>28</v>
      </c>
      <c r="N1970" t="s">
        <v>16</v>
      </c>
      <c r="R1970">
        <v>17944</v>
      </c>
      <c r="S1970">
        <v>7800</v>
      </c>
    </row>
    <row r="1971" spans="1:19" x14ac:dyDescent="0.3">
      <c r="A1971">
        <v>2022</v>
      </c>
      <c r="B1971">
        <f t="shared" si="5"/>
        <v>2022</v>
      </c>
      <c r="C1971" t="str">
        <f>IF(GETPIVOTDATA("PS % recovery",Sheet4!$B$5,"Parish Name",K1971)&gt;99.949%,"OK","No")</f>
        <v>OK</v>
      </c>
      <c r="D1971" t="e">
        <f>VLOOKUP(J1971,'Ref2'!C:E,3,0)</f>
        <v>#N/A</v>
      </c>
      <c r="E1971">
        <v>153</v>
      </c>
      <c r="I1971" t="e">
        <f>VLOOKUP(J1971,Ref!L:M,2,0)</f>
        <v>#N/A</v>
      </c>
      <c r="J1971" t="s">
        <v>1394</v>
      </c>
      <c r="K1971" t="s">
        <v>363</v>
      </c>
      <c r="L1971" t="s">
        <v>726</v>
      </c>
      <c r="M1971" t="s">
        <v>28</v>
      </c>
      <c r="N1971" t="s">
        <v>16</v>
      </c>
      <c r="R1971">
        <v>21828</v>
      </c>
      <c r="S1971">
        <v>21828</v>
      </c>
    </row>
    <row r="1972" spans="1:19" x14ac:dyDescent="0.3">
      <c r="A1972">
        <v>2022</v>
      </c>
      <c r="B1972">
        <f t="shared" si="5"/>
        <v>2022</v>
      </c>
      <c r="C1972" t="str">
        <f>IF(GETPIVOTDATA("PS % recovery",Sheet4!$B$5,"Parish Name",K1972)&gt;99.949%,"OK","No")</f>
        <v>No</v>
      </c>
      <c r="D1972" t="e">
        <f>VLOOKUP(J1972,'Ref2'!C:E,3,0)</f>
        <v>#N/A</v>
      </c>
      <c r="E1972">
        <v>136</v>
      </c>
      <c r="I1972" t="e">
        <f>VLOOKUP(J1972,Ref!L:M,2,0)</f>
        <v>#N/A</v>
      </c>
      <c r="J1972" t="s">
        <v>1400</v>
      </c>
      <c r="K1972" t="s">
        <v>364</v>
      </c>
      <c r="L1972" t="s">
        <v>732</v>
      </c>
      <c r="M1972" t="s">
        <v>28</v>
      </c>
      <c r="N1972" t="s">
        <v>16</v>
      </c>
      <c r="R1972">
        <v>8866</v>
      </c>
      <c r="S1972">
        <v>8866</v>
      </c>
    </row>
    <row r="1973" spans="1:19" x14ac:dyDescent="0.3">
      <c r="A1973">
        <v>2022</v>
      </c>
      <c r="B1973">
        <f t="shared" si="5"/>
        <v>2022</v>
      </c>
      <c r="C1973" t="str">
        <f>IF(GETPIVOTDATA("PS % recovery",Sheet4!$B$5,"Parish Name",K1973)&gt;99.949%,"OK","No")</f>
        <v>No</v>
      </c>
      <c r="D1973" t="e">
        <f>VLOOKUP(J1973,'Ref2'!C:E,3,0)</f>
        <v>#N/A</v>
      </c>
      <c r="E1973">
        <v>65</v>
      </c>
      <c r="I1973" t="e">
        <f>VLOOKUP(J1973,Ref!L:M,2,0)</f>
        <v>#N/A</v>
      </c>
      <c r="J1973" t="s">
        <v>1382</v>
      </c>
      <c r="K1973" t="s">
        <v>365</v>
      </c>
      <c r="L1973" t="s">
        <v>730</v>
      </c>
      <c r="M1973" t="s">
        <v>28</v>
      </c>
      <c r="N1973" t="s">
        <v>16</v>
      </c>
      <c r="R1973">
        <v>20817</v>
      </c>
      <c r="S1973">
        <v>20817</v>
      </c>
    </row>
    <row r="1974" spans="1:19" x14ac:dyDescent="0.3">
      <c r="A1974">
        <v>2022</v>
      </c>
      <c r="B1974">
        <f t="shared" si="5"/>
        <v>2022</v>
      </c>
      <c r="C1974" t="str">
        <f>IF(GETPIVOTDATA("PS % recovery",Sheet4!$B$5,"Parish Name",K1974)&gt;99.949%,"OK","No")</f>
        <v>OK</v>
      </c>
      <c r="D1974" t="e">
        <f>VLOOKUP(J1974,'Ref2'!C:E,3,0)</f>
        <v>#N/A</v>
      </c>
      <c r="E1974">
        <v>153</v>
      </c>
      <c r="I1974" t="e">
        <f>VLOOKUP(J1974,Ref!L:M,2,0)</f>
        <v>#N/A</v>
      </c>
      <c r="J1974" t="s">
        <v>1402</v>
      </c>
      <c r="K1974" t="s">
        <v>366</v>
      </c>
      <c r="L1974" t="s">
        <v>732</v>
      </c>
      <c r="M1974" t="s">
        <v>28</v>
      </c>
      <c r="N1974" t="s">
        <v>16</v>
      </c>
      <c r="R1974">
        <v>26928</v>
      </c>
      <c r="S1974">
        <v>26928</v>
      </c>
    </row>
    <row r="1975" spans="1:19" x14ac:dyDescent="0.3">
      <c r="A1975">
        <v>2022</v>
      </c>
      <c r="B1975">
        <f t="shared" si="5"/>
        <v>2022</v>
      </c>
      <c r="C1975" t="str">
        <f>IF(GETPIVOTDATA("PS % recovery",Sheet4!$B$5,"Parish Name",K1975)&gt;99.949%,"OK","No")</f>
        <v>OK</v>
      </c>
      <c r="D1975" t="e">
        <f>VLOOKUP(J1975,'Ref2'!C:E,3,0)</f>
        <v>#N/A</v>
      </c>
      <c r="E1975">
        <v>153</v>
      </c>
      <c r="I1975" t="e">
        <f>VLOOKUP(J1975,Ref!L:M,2,0)</f>
        <v>#N/A</v>
      </c>
      <c r="J1975" t="s">
        <v>1396</v>
      </c>
      <c r="K1975" t="s">
        <v>367</v>
      </c>
      <c r="L1975" t="s">
        <v>726</v>
      </c>
      <c r="M1975" t="s">
        <v>28</v>
      </c>
      <c r="N1975" t="s">
        <v>16</v>
      </c>
      <c r="R1975">
        <v>21372</v>
      </c>
      <c r="S1975">
        <v>21372</v>
      </c>
    </row>
    <row r="1976" spans="1:19" x14ac:dyDescent="0.3">
      <c r="A1976">
        <v>2022</v>
      </c>
      <c r="B1976">
        <f t="shared" si="5"/>
        <v>2022</v>
      </c>
      <c r="C1976" t="str">
        <f>IF(GETPIVOTDATA("PS % recovery",Sheet4!$B$5,"Parish Name",K1976)&gt;99.949%,"OK","No")</f>
        <v>No</v>
      </c>
      <c r="D1976" t="str">
        <f>VLOOKUP(J1976,'Ref2'!C:E,3,0)</f>
        <v>LLF</v>
      </c>
      <c r="E1976">
        <v>113</v>
      </c>
      <c r="I1976" t="e">
        <f>VLOOKUP(J1976,Ref!L:M,2,0)</f>
        <v>#N/A</v>
      </c>
      <c r="J1976" t="s">
        <v>1404</v>
      </c>
      <c r="K1976" t="s">
        <v>369</v>
      </c>
      <c r="L1976" t="s">
        <v>734</v>
      </c>
      <c r="M1976" t="s">
        <v>31</v>
      </c>
      <c r="N1976" t="s">
        <v>16</v>
      </c>
      <c r="R1976">
        <v>52909</v>
      </c>
      <c r="S1976">
        <v>52909</v>
      </c>
    </row>
    <row r="1977" spans="1:19" x14ac:dyDescent="0.3">
      <c r="A1977">
        <v>2022</v>
      </c>
      <c r="B1977">
        <f t="shared" si="5"/>
        <v>2022</v>
      </c>
      <c r="C1977" t="str">
        <f>IF(GETPIVOTDATA("PS % recovery",Sheet4!$B$5,"Parish Name",K1977)&gt;99.949%,"OK","No")</f>
        <v>No</v>
      </c>
      <c r="D1977" t="e">
        <f>VLOOKUP(J1977,'Ref2'!C:E,3,0)</f>
        <v>#N/A</v>
      </c>
      <c r="E1977">
        <v>108</v>
      </c>
      <c r="I1977" t="e">
        <f>VLOOKUP(J1977,Ref!L:M,2,0)</f>
        <v>#N/A</v>
      </c>
      <c r="J1977" t="s">
        <v>1406</v>
      </c>
      <c r="K1977" t="s">
        <v>370</v>
      </c>
      <c r="L1977" t="s">
        <v>736</v>
      </c>
      <c r="M1977" t="s">
        <v>31</v>
      </c>
      <c r="N1977" t="s">
        <v>16</v>
      </c>
      <c r="R1977">
        <v>33361</v>
      </c>
      <c r="S1977">
        <v>20000</v>
      </c>
    </row>
    <row r="1978" spans="1:19" x14ac:dyDescent="0.3">
      <c r="A1978">
        <v>2022</v>
      </c>
      <c r="B1978">
        <f t="shared" si="5"/>
        <v>2022</v>
      </c>
      <c r="C1978" t="str">
        <f>IF(GETPIVOTDATA("PS % recovery",Sheet4!$B$5,"Parish Name",K1978)&gt;99.949%,"OK","No")</f>
        <v>OK</v>
      </c>
      <c r="D1978" t="e">
        <f>VLOOKUP(J1978,'Ref2'!C:E,3,0)</f>
        <v>#N/A</v>
      </c>
      <c r="E1978">
        <v>153</v>
      </c>
      <c r="I1978" t="e">
        <f>VLOOKUP(J1978,Ref!L:M,2,0)</f>
        <v>#N/A</v>
      </c>
      <c r="J1978" t="s">
        <v>1408</v>
      </c>
      <c r="K1978" t="s">
        <v>371</v>
      </c>
      <c r="L1978" t="s">
        <v>768</v>
      </c>
      <c r="M1978" t="s">
        <v>31</v>
      </c>
      <c r="N1978" t="s">
        <v>16</v>
      </c>
      <c r="R1978">
        <v>33092</v>
      </c>
      <c r="S1978">
        <v>33092</v>
      </c>
    </row>
    <row r="1979" spans="1:19" x14ac:dyDescent="0.3">
      <c r="A1979">
        <v>2022</v>
      </c>
      <c r="B1979">
        <f t="shared" si="5"/>
        <v>2022</v>
      </c>
      <c r="C1979" t="str">
        <f>IF(GETPIVOTDATA("PS % recovery",Sheet4!$B$5,"Parish Name",K1979)&gt;99.949%,"OK","No")</f>
        <v>OK</v>
      </c>
      <c r="D1979" t="e">
        <f>VLOOKUP(J1979,'Ref2'!C:E,3,0)</f>
        <v>#N/A</v>
      </c>
      <c r="E1979">
        <v>153</v>
      </c>
      <c r="I1979" t="e">
        <f>VLOOKUP(J1979,Ref!L:M,2,0)</f>
        <v>#N/A</v>
      </c>
      <c r="J1979" t="s">
        <v>1410</v>
      </c>
      <c r="K1979" t="s">
        <v>372</v>
      </c>
      <c r="L1979" t="s">
        <v>738</v>
      </c>
      <c r="M1979" t="s">
        <v>31</v>
      </c>
      <c r="N1979" t="s">
        <v>16</v>
      </c>
      <c r="R1979">
        <v>20200</v>
      </c>
      <c r="S1979">
        <v>20200</v>
      </c>
    </row>
    <row r="1980" spans="1:19" x14ac:dyDescent="0.3">
      <c r="A1980">
        <v>2022</v>
      </c>
      <c r="B1980">
        <f t="shared" si="5"/>
        <v>2022</v>
      </c>
      <c r="C1980" t="str">
        <f>IF(GETPIVOTDATA("PS % recovery",Sheet4!$B$5,"Parish Name",K1980)&gt;99.949%,"OK","No")</f>
        <v>No</v>
      </c>
      <c r="D1980" t="e">
        <f>VLOOKUP(J1980,'Ref2'!C:E,3,0)</f>
        <v>#N/A</v>
      </c>
      <c r="E1980">
        <v>54</v>
      </c>
      <c r="I1980" t="str">
        <f>VLOOKUP(J1980,Ref!L:M,2,0)</f>
        <v>Yes</v>
      </c>
      <c r="J1980" t="s">
        <v>1412</v>
      </c>
      <c r="K1980" t="s">
        <v>373</v>
      </c>
      <c r="L1980" t="s">
        <v>740</v>
      </c>
      <c r="M1980" t="s">
        <v>31</v>
      </c>
      <c r="N1980" t="s">
        <v>16</v>
      </c>
      <c r="R1980">
        <v>44703</v>
      </c>
      <c r="S1980">
        <v>36500</v>
      </c>
    </row>
    <row r="1981" spans="1:19" x14ac:dyDescent="0.3">
      <c r="A1981">
        <v>2022</v>
      </c>
      <c r="B1981">
        <f t="shared" si="5"/>
        <v>2022</v>
      </c>
      <c r="C1981" t="str">
        <f>IF(GETPIVOTDATA("PS % recovery",Sheet4!$B$5,"Parish Name",K1981)&gt;99.949%,"OK","No")</f>
        <v>No</v>
      </c>
      <c r="D1981" t="e">
        <f>VLOOKUP(J1981,'Ref2'!C:E,3,0)</f>
        <v>#N/A</v>
      </c>
      <c r="E1981">
        <v>96</v>
      </c>
      <c r="I1981" t="e">
        <f>VLOOKUP(J1981,Ref!L:M,2,0)</f>
        <v>#N/A</v>
      </c>
      <c r="J1981" t="s">
        <v>1414</v>
      </c>
      <c r="K1981" t="s">
        <v>375</v>
      </c>
      <c r="L1981" t="s">
        <v>746</v>
      </c>
      <c r="M1981" t="s">
        <v>31</v>
      </c>
      <c r="N1981" t="s">
        <v>16</v>
      </c>
      <c r="R1981">
        <v>55588</v>
      </c>
      <c r="S1981">
        <v>49200</v>
      </c>
    </row>
    <row r="1982" spans="1:19" x14ac:dyDescent="0.3">
      <c r="A1982">
        <v>2022</v>
      </c>
      <c r="B1982">
        <f t="shared" si="5"/>
        <v>2022</v>
      </c>
      <c r="C1982" t="str">
        <f>IF(GETPIVOTDATA("PS % recovery",Sheet4!$B$5,"Parish Name",K1982)&gt;99.949%,"OK","No")</f>
        <v>OK</v>
      </c>
      <c r="D1982" t="e">
        <f>VLOOKUP(J1982,'Ref2'!C:E,3,0)</f>
        <v>#N/A</v>
      </c>
      <c r="E1982">
        <v>134</v>
      </c>
      <c r="I1982" t="e">
        <f>VLOOKUP(J1982,Ref!L:M,2,0)</f>
        <v>#N/A</v>
      </c>
      <c r="J1982" t="s">
        <v>1416</v>
      </c>
      <c r="K1982" t="s">
        <v>376</v>
      </c>
      <c r="L1982" t="s">
        <v>744</v>
      </c>
      <c r="M1982" t="s">
        <v>31</v>
      </c>
      <c r="N1982" t="s">
        <v>16</v>
      </c>
      <c r="R1982">
        <v>33801</v>
      </c>
      <c r="S1982">
        <v>33801</v>
      </c>
    </row>
    <row r="1983" spans="1:19" x14ac:dyDescent="0.3">
      <c r="A1983">
        <v>2022</v>
      </c>
      <c r="B1983">
        <f t="shared" si="5"/>
        <v>2022</v>
      </c>
      <c r="C1983" t="str">
        <f>IF(GETPIVOTDATA("PS % recovery",Sheet4!$B$5,"Parish Name",K1983)&gt;99.949%,"OK","No")</f>
        <v>OK</v>
      </c>
      <c r="D1983" t="str">
        <f>VLOOKUP(J1983,'Ref2'!C:E,3,0)</f>
        <v>LLF</v>
      </c>
      <c r="E1983">
        <v>153</v>
      </c>
      <c r="I1983" t="e">
        <f>VLOOKUP(J1983,Ref!L:M,2,0)</f>
        <v>#N/A</v>
      </c>
      <c r="J1983" t="s">
        <v>1418</v>
      </c>
      <c r="K1983" t="s">
        <v>378</v>
      </c>
      <c r="L1983" t="s">
        <v>754</v>
      </c>
      <c r="M1983" t="s">
        <v>31</v>
      </c>
      <c r="N1983" t="s">
        <v>16</v>
      </c>
      <c r="R1983">
        <v>52547</v>
      </c>
      <c r="S1983">
        <v>52547</v>
      </c>
    </row>
    <row r="1984" spans="1:19" x14ac:dyDescent="0.3">
      <c r="A1984">
        <v>2022</v>
      </c>
      <c r="B1984">
        <f t="shared" si="5"/>
        <v>2022</v>
      </c>
      <c r="C1984" t="str">
        <f>IF(GETPIVOTDATA("PS % recovery",Sheet4!$B$5,"Parish Name",K1984)&gt;99.949%,"OK","No")</f>
        <v>No</v>
      </c>
      <c r="D1984" t="e">
        <f>VLOOKUP(J1984,'Ref2'!C:E,3,0)</f>
        <v>#N/A</v>
      </c>
      <c r="E1984">
        <v>24</v>
      </c>
      <c r="I1984" t="e">
        <f>VLOOKUP(J1984,Ref!L:M,2,0)</f>
        <v>#N/A</v>
      </c>
      <c r="J1984" t="s">
        <v>1420</v>
      </c>
      <c r="K1984" t="s">
        <v>377</v>
      </c>
      <c r="L1984" t="s">
        <v>748</v>
      </c>
      <c r="M1984" t="s">
        <v>31</v>
      </c>
      <c r="N1984" t="s">
        <v>16</v>
      </c>
      <c r="R1984">
        <v>34518</v>
      </c>
      <c r="S1984">
        <v>15000</v>
      </c>
    </row>
    <row r="1985" spans="1:19" x14ac:dyDescent="0.3">
      <c r="A1985">
        <v>2022</v>
      </c>
      <c r="B1985">
        <f t="shared" si="5"/>
        <v>2022</v>
      </c>
      <c r="C1985" t="str">
        <f>IF(GETPIVOTDATA("PS % recovery",Sheet4!$B$5,"Parish Name",K1985)&gt;99.949%,"OK","No")</f>
        <v>No</v>
      </c>
      <c r="D1985" t="e">
        <f>VLOOKUP(J1985,'Ref2'!C:E,3,0)</f>
        <v>#N/A</v>
      </c>
      <c r="E1985">
        <v>36</v>
      </c>
      <c r="I1985" t="e">
        <f>VLOOKUP(J1985,Ref!L:M,2,0)</f>
        <v>#N/A</v>
      </c>
      <c r="J1985" t="s">
        <v>1422</v>
      </c>
      <c r="K1985" t="s">
        <v>379</v>
      </c>
      <c r="L1985" t="s">
        <v>750</v>
      </c>
      <c r="M1985" t="s">
        <v>31</v>
      </c>
      <c r="N1985" t="s">
        <v>16</v>
      </c>
      <c r="R1985">
        <v>49246</v>
      </c>
      <c r="S1985">
        <v>18000</v>
      </c>
    </row>
    <row r="1986" spans="1:19" x14ac:dyDescent="0.3">
      <c r="A1986">
        <v>2022</v>
      </c>
      <c r="B1986">
        <f t="shared" si="5"/>
        <v>2022</v>
      </c>
      <c r="C1986" t="str">
        <f>IF(GETPIVOTDATA("PS % recovery",Sheet4!$B$5,"Parish Name",K1986)&gt;99.949%,"OK","No")</f>
        <v>No</v>
      </c>
      <c r="D1986" t="str">
        <f>VLOOKUP(J1986,'Ref2'!C:E,3,0)</f>
        <v>LLF</v>
      </c>
      <c r="E1986">
        <v>331</v>
      </c>
      <c r="I1986" t="e">
        <f>VLOOKUP(J1986,Ref!L:M,2,0)</f>
        <v>#N/A</v>
      </c>
      <c r="J1986" t="s">
        <v>1424</v>
      </c>
      <c r="K1986" t="s">
        <v>380</v>
      </c>
      <c r="L1986" t="s">
        <v>752</v>
      </c>
      <c r="M1986" t="s">
        <v>31</v>
      </c>
      <c r="N1986" t="s">
        <v>16</v>
      </c>
      <c r="R1986">
        <v>54734</v>
      </c>
      <c r="S1986">
        <v>54734</v>
      </c>
    </row>
    <row r="1987" spans="1:19" x14ac:dyDescent="0.3">
      <c r="A1987">
        <v>2022</v>
      </c>
      <c r="B1987">
        <f t="shared" si="5"/>
        <v>2022</v>
      </c>
      <c r="C1987" t="str">
        <f>IF(GETPIVOTDATA("PS % recovery",Sheet4!$B$5,"Parish Name",K1987)&gt;99.949%,"OK","No")</f>
        <v>OK</v>
      </c>
      <c r="D1987" t="e">
        <f>VLOOKUP(J1987,'Ref2'!C:E,3,0)</f>
        <v>#N/A</v>
      </c>
      <c r="E1987">
        <v>153</v>
      </c>
      <c r="I1987" t="e">
        <f>VLOOKUP(J1987,Ref!L:M,2,0)</f>
        <v>#N/A</v>
      </c>
      <c r="J1987" t="s">
        <v>1426</v>
      </c>
      <c r="K1987" t="s">
        <v>374</v>
      </c>
      <c r="L1987" t="s">
        <v>742</v>
      </c>
      <c r="M1987" t="s">
        <v>31</v>
      </c>
      <c r="N1987" t="s">
        <v>16</v>
      </c>
      <c r="R1987">
        <v>74391</v>
      </c>
      <c r="S1987">
        <v>74391</v>
      </c>
    </row>
    <row r="1988" spans="1:19" x14ac:dyDescent="0.3">
      <c r="A1988">
        <v>2022</v>
      </c>
      <c r="B1988">
        <f t="shared" si="5"/>
        <v>2022</v>
      </c>
      <c r="C1988" t="str">
        <f>IF(GETPIVOTDATA("PS % recovery",Sheet4!$B$5,"Parish Name",K1988)&gt;99.949%,"OK","No")</f>
        <v>No</v>
      </c>
      <c r="D1988" t="e">
        <f>VLOOKUP(J1988,'Ref2'!C:E,3,0)</f>
        <v>#N/A</v>
      </c>
      <c r="E1988">
        <v>42</v>
      </c>
      <c r="I1988" t="e">
        <f>VLOOKUP(J1988,Ref!L:M,2,0)</f>
        <v>#N/A</v>
      </c>
      <c r="J1988" t="s">
        <v>1428</v>
      </c>
      <c r="K1988" t="s">
        <v>381</v>
      </c>
      <c r="L1988" t="s">
        <v>756</v>
      </c>
      <c r="M1988" t="s">
        <v>31</v>
      </c>
      <c r="N1988" t="s">
        <v>16</v>
      </c>
      <c r="R1988">
        <v>21185</v>
      </c>
      <c r="S1988">
        <v>15900</v>
      </c>
    </row>
    <row r="1989" spans="1:19" x14ac:dyDescent="0.3">
      <c r="A1989">
        <v>2022</v>
      </c>
      <c r="B1989">
        <f t="shared" si="5"/>
        <v>2022</v>
      </c>
      <c r="C1989" t="str">
        <f>IF(GETPIVOTDATA("PS % recovery",Sheet4!$B$5,"Parish Name",K1989)&gt;99.949%,"OK","No")</f>
        <v>No</v>
      </c>
      <c r="D1989" t="e">
        <f>VLOOKUP(J1989,'Ref2'!C:E,3,0)</f>
        <v>#N/A</v>
      </c>
      <c r="E1989">
        <v>15</v>
      </c>
      <c r="I1989" t="e">
        <f>VLOOKUP(J1989,Ref!L:M,2,0)</f>
        <v>#N/A</v>
      </c>
      <c r="J1989" t="s">
        <v>1430</v>
      </c>
      <c r="K1989" t="s">
        <v>382</v>
      </c>
      <c r="L1989" t="s">
        <v>758</v>
      </c>
      <c r="M1989" t="s">
        <v>31</v>
      </c>
      <c r="N1989" t="s">
        <v>16</v>
      </c>
      <c r="R1989">
        <v>19957</v>
      </c>
      <c r="S1989">
        <v>10000</v>
      </c>
    </row>
    <row r="1990" spans="1:19" x14ac:dyDescent="0.3">
      <c r="A1990">
        <v>2022</v>
      </c>
      <c r="B1990">
        <f t="shared" si="5"/>
        <v>2022</v>
      </c>
      <c r="C1990" t="str">
        <f>IF(GETPIVOTDATA("PS % recovery",Sheet4!$B$5,"Parish Name",K1990)&gt;99.949%,"OK","No")</f>
        <v>No</v>
      </c>
      <c r="D1990" t="e">
        <f>VLOOKUP(J1990,'Ref2'!C:E,3,0)</f>
        <v>#N/A</v>
      </c>
      <c r="E1990">
        <v>14</v>
      </c>
      <c r="I1990" t="e">
        <f>VLOOKUP(J1990,Ref!L:M,2,0)</f>
        <v>#N/A</v>
      </c>
      <c r="J1990" t="s">
        <v>1432</v>
      </c>
      <c r="K1990" t="s">
        <v>383</v>
      </c>
      <c r="L1990" t="s">
        <v>760</v>
      </c>
      <c r="M1990" t="s">
        <v>31</v>
      </c>
      <c r="N1990" t="s">
        <v>16</v>
      </c>
      <c r="R1990">
        <v>33930</v>
      </c>
      <c r="S1990">
        <v>12000</v>
      </c>
    </row>
    <row r="1991" spans="1:19" x14ac:dyDescent="0.3">
      <c r="A1991">
        <v>2022</v>
      </c>
      <c r="B1991">
        <f t="shared" si="5"/>
        <v>2022</v>
      </c>
      <c r="C1991" t="str">
        <f>IF(GETPIVOTDATA("PS % recovery",Sheet4!$B$5,"Parish Name",K1991)&gt;99.949%,"OK","No")</f>
        <v>OK</v>
      </c>
      <c r="D1991" t="e">
        <f>VLOOKUP(J1991,'Ref2'!C:E,3,0)</f>
        <v>#N/A</v>
      </c>
      <c r="E1991">
        <v>97</v>
      </c>
      <c r="I1991" t="e">
        <f>VLOOKUP(J1991,Ref!L:M,2,0)</f>
        <v>#N/A</v>
      </c>
      <c r="J1991" t="s">
        <v>1434</v>
      </c>
      <c r="K1991" t="s">
        <v>384</v>
      </c>
      <c r="L1991" t="s">
        <v>762</v>
      </c>
      <c r="M1991" t="s">
        <v>31</v>
      </c>
      <c r="N1991" t="s">
        <v>16</v>
      </c>
      <c r="R1991">
        <v>62268</v>
      </c>
      <c r="S1991">
        <v>62268</v>
      </c>
    </row>
    <row r="1992" spans="1:19" x14ac:dyDescent="0.3">
      <c r="A1992">
        <v>2022</v>
      </c>
      <c r="B1992">
        <f t="shared" si="5"/>
        <v>2022</v>
      </c>
      <c r="C1992" t="str">
        <f>IF(GETPIVOTDATA("PS % recovery",Sheet4!$B$5,"Parish Name",K1992)&gt;99.949%,"OK","No")</f>
        <v>No</v>
      </c>
      <c r="D1992" t="e">
        <f>VLOOKUP(J1992,'Ref2'!C:E,3,0)</f>
        <v>#N/A</v>
      </c>
      <c r="E1992">
        <v>58</v>
      </c>
      <c r="I1992" t="e">
        <f>VLOOKUP(J1992,Ref!L:M,2,0)</f>
        <v>#N/A</v>
      </c>
      <c r="J1992" t="s">
        <v>1436</v>
      </c>
      <c r="K1992" t="s">
        <v>385</v>
      </c>
      <c r="L1992" t="s">
        <v>764</v>
      </c>
      <c r="M1992" t="s">
        <v>31</v>
      </c>
      <c r="N1992" t="s">
        <v>16</v>
      </c>
      <c r="R1992">
        <v>59089</v>
      </c>
      <c r="S1992">
        <v>49500</v>
      </c>
    </row>
    <row r="1993" spans="1:19" x14ac:dyDescent="0.3">
      <c r="A1993">
        <v>2022</v>
      </c>
      <c r="B1993">
        <f t="shared" si="5"/>
        <v>2022</v>
      </c>
      <c r="C1993" t="str">
        <f>IF(GETPIVOTDATA("PS % recovery",Sheet4!$B$5,"Parish Name",K1993)&gt;99.949%,"OK","No")</f>
        <v>No</v>
      </c>
      <c r="D1993" t="e">
        <f>VLOOKUP(J1993,'Ref2'!C:E,3,0)</f>
        <v>#N/A</v>
      </c>
      <c r="E1993">
        <v>46</v>
      </c>
      <c r="I1993" t="e">
        <f>VLOOKUP(J1993,Ref!L:M,2,0)</f>
        <v>#N/A</v>
      </c>
      <c r="J1993" t="s">
        <v>1438</v>
      </c>
      <c r="K1993" t="s">
        <v>386</v>
      </c>
      <c r="L1993" t="s">
        <v>766</v>
      </c>
      <c r="M1993" t="s">
        <v>31</v>
      </c>
      <c r="N1993" t="s">
        <v>16</v>
      </c>
      <c r="R1993">
        <v>23712</v>
      </c>
      <c r="S1993">
        <v>9000</v>
      </c>
    </row>
    <row r="1994" spans="1:19" x14ac:dyDescent="0.3">
      <c r="A1994">
        <v>2022</v>
      </c>
      <c r="B1994">
        <f t="shared" si="5"/>
        <v>2022</v>
      </c>
      <c r="C1994" t="str">
        <f>IF(GETPIVOTDATA("PS % recovery",Sheet4!$B$5,"Parish Name",K1994)&gt;99.949%,"OK","No")</f>
        <v>No</v>
      </c>
      <c r="D1994" t="str">
        <f>VLOOKUP(J1994,'Ref2'!C:E,3,0)</f>
        <v>LLF</v>
      </c>
      <c r="E1994">
        <v>114</v>
      </c>
      <c r="I1994" t="e">
        <f>VLOOKUP(J1994,Ref!L:M,2,0)</f>
        <v>#N/A</v>
      </c>
      <c r="J1994" t="s">
        <v>1440</v>
      </c>
      <c r="K1994" t="s">
        <v>388</v>
      </c>
      <c r="L1994" t="s">
        <v>780</v>
      </c>
      <c r="M1994" t="s">
        <v>34</v>
      </c>
      <c r="N1994" t="s">
        <v>16</v>
      </c>
      <c r="R1994">
        <v>15631</v>
      </c>
      <c r="S1994">
        <v>15631</v>
      </c>
    </row>
    <row r="1995" spans="1:19" x14ac:dyDescent="0.3">
      <c r="A1995">
        <v>2022</v>
      </c>
      <c r="B1995">
        <f t="shared" si="5"/>
        <v>2022</v>
      </c>
      <c r="C1995" t="str">
        <f>IF(GETPIVOTDATA("PS % recovery",Sheet4!$B$5,"Parish Name",K1995)&gt;99.949%,"OK","No")</f>
        <v>OK</v>
      </c>
      <c r="D1995" t="str">
        <f>VLOOKUP(J1995,'Ref2'!C:E,3,0)</f>
        <v>LLF</v>
      </c>
      <c r="E1995">
        <v>153</v>
      </c>
      <c r="I1995" t="str">
        <f>VLOOKUP(J1995,Ref!L:M,2,0)</f>
        <v>Yes</v>
      </c>
      <c r="J1995" t="s">
        <v>1442</v>
      </c>
      <c r="K1995" t="s">
        <v>389</v>
      </c>
      <c r="L1995" t="s">
        <v>780</v>
      </c>
      <c r="M1995" t="s">
        <v>34</v>
      </c>
      <c r="N1995" t="s">
        <v>16</v>
      </c>
      <c r="R1995">
        <v>51278</v>
      </c>
      <c r="S1995">
        <v>51278</v>
      </c>
    </row>
    <row r="1996" spans="1:19" x14ac:dyDescent="0.3">
      <c r="A1996">
        <v>2022</v>
      </c>
      <c r="B1996">
        <f t="shared" si="5"/>
        <v>2022</v>
      </c>
      <c r="C1996" t="str">
        <f>IF(GETPIVOTDATA("PS % recovery",Sheet4!$B$5,"Parish Name",K1996)&gt;99.949%,"OK","No")</f>
        <v>No</v>
      </c>
      <c r="D1996" t="e">
        <f>VLOOKUP(J1996,'Ref2'!C:E,3,0)</f>
        <v>#N/A</v>
      </c>
      <c r="E1996">
        <v>102</v>
      </c>
      <c r="I1996" t="e">
        <f>VLOOKUP(J1996,Ref!L:M,2,0)</f>
        <v>#N/A</v>
      </c>
      <c r="J1996" t="s">
        <v>1444</v>
      </c>
      <c r="K1996" t="s">
        <v>390</v>
      </c>
      <c r="L1996" t="s">
        <v>770</v>
      </c>
      <c r="M1996" t="s">
        <v>34</v>
      </c>
      <c r="N1996" t="s">
        <v>16</v>
      </c>
      <c r="R1996">
        <v>1937</v>
      </c>
      <c r="S1996">
        <v>1937</v>
      </c>
    </row>
    <row r="1997" spans="1:19" x14ac:dyDescent="0.3">
      <c r="A1997">
        <v>2022</v>
      </c>
      <c r="B1997">
        <f t="shared" si="5"/>
        <v>2022</v>
      </c>
      <c r="C1997" t="str">
        <f>IF(GETPIVOTDATA("PS % recovery",Sheet4!$B$5,"Parish Name",K1997)&gt;99.949%,"OK","No")</f>
        <v>No</v>
      </c>
      <c r="D1997" t="e">
        <f>VLOOKUP(J1997,'Ref2'!C:E,3,0)</f>
        <v>#N/A</v>
      </c>
      <c r="E1997">
        <v>53</v>
      </c>
      <c r="I1997" t="e">
        <f>VLOOKUP(J1997,Ref!L:M,2,0)</f>
        <v>#N/A</v>
      </c>
      <c r="J1997" t="s">
        <v>1446</v>
      </c>
      <c r="K1997" t="s">
        <v>392</v>
      </c>
      <c r="L1997" t="s">
        <v>770</v>
      </c>
      <c r="M1997" t="s">
        <v>34</v>
      </c>
      <c r="N1997" t="s">
        <v>16</v>
      </c>
      <c r="R1997">
        <v>5265</v>
      </c>
      <c r="S1997">
        <v>5265</v>
      </c>
    </row>
    <row r="1998" spans="1:19" x14ac:dyDescent="0.3">
      <c r="A1998">
        <v>2022</v>
      </c>
      <c r="B1998">
        <f t="shared" si="5"/>
        <v>2022</v>
      </c>
      <c r="C1998" t="str">
        <f>IF(GETPIVOTDATA("PS % recovery",Sheet4!$B$5,"Parish Name",K1998)&gt;99.949%,"OK","No")</f>
        <v>OK</v>
      </c>
      <c r="D1998" t="e">
        <f>VLOOKUP(J1998,'Ref2'!C:E,3,0)</f>
        <v>#N/A</v>
      </c>
      <c r="E1998">
        <v>153</v>
      </c>
      <c r="I1998" t="e">
        <f>VLOOKUP(J1998,Ref!L:M,2,0)</f>
        <v>#N/A</v>
      </c>
      <c r="J1998" t="s">
        <v>1448</v>
      </c>
      <c r="K1998" t="s">
        <v>393</v>
      </c>
      <c r="L1998" t="s">
        <v>774</v>
      </c>
      <c r="M1998" t="s">
        <v>34</v>
      </c>
      <c r="N1998" t="s">
        <v>16</v>
      </c>
      <c r="R1998">
        <v>22866</v>
      </c>
      <c r="S1998">
        <v>22866</v>
      </c>
    </row>
    <row r="1999" spans="1:19" x14ac:dyDescent="0.3">
      <c r="A1999">
        <v>2022</v>
      </c>
      <c r="B1999">
        <f t="shared" si="5"/>
        <v>2022</v>
      </c>
      <c r="C1999" t="str">
        <f>IF(GETPIVOTDATA("PS % recovery",Sheet4!$B$5,"Parish Name",K1999)&gt;99.949%,"OK","No")</f>
        <v>No</v>
      </c>
      <c r="D1999" t="e">
        <f>VLOOKUP(J1999,'Ref2'!C:E,3,0)</f>
        <v>#N/A</v>
      </c>
      <c r="E1999">
        <v>63</v>
      </c>
      <c r="I1999" t="e">
        <f>VLOOKUP(J1999,Ref!L:M,2,0)</f>
        <v>#N/A</v>
      </c>
      <c r="J1999" t="s">
        <v>1450</v>
      </c>
      <c r="K1999" t="s">
        <v>395</v>
      </c>
      <c r="L1999" t="s">
        <v>774</v>
      </c>
      <c r="M1999" t="s">
        <v>34</v>
      </c>
      <c r="N1999" t="s">
        <v>16</v>
      </c>
      <c r="R1999">
        <v>17462</v>
      </c>
      <c r="S1999">
        <v>12500</v>
      </c>
    </row>
    <row r="2000" spans="1:19" x14ac:dyDescent="0.3">
      <c r="A2000">
        <v>2022</v>
      </c>
      <c r="B2000">
        <f t="shared" si="5"/>
        <v>2022</v>
      </c>
      <c r="C2000" t="str">
        <f>IF(GETPIVOTDATA("PS % recovery",Sheet4!$B$5,"Parish Name",K2000)&gt;99.949%,"OK","No")</f>
        <v>No</v>
      </c>
      <c r="D2000" t="e">
        <f>VLOOKUP(J2000,'Ref2'!C:E,3,0)</f>
        <v>#N/A</v>
      </c>
      <c r="E2000">
        <v>94</v>
      </c>
      <c r="I2000" t="e">
        <f>VLOOKUP(J2000,Ref!L:M,2,0)</f>
        <v>#N/A</v>
      </c>
      <c r="J2000" t="s">
        <v>1452</v>
      </c>
      <c r="K2000" t="s">
        <v>396</v>
      </c>
      <c r="L2000" t="s">
        <v>786</v>
      </c>
      <c r="M2000" t="s">
        <v>34</v>
      </c>
      <c r="N2000" t="s">
        <v>16</v>
      </c>
      <c r="R2000">
        <v>13961</v>
      </c>
      <c r="S2000">
        <v>13961</v>
      </c>
    </row>
    <row r="2001" spans="1:19" x14ac:dyDescent="0.3">
      <c r="A2001">
        <v>2022</v>
      </c>
      <c r="B2001">
        <f t="shared" si="5"/>
        <v>2022</v>
      </c>
      <c r="C2001" t="str">
        <f>IF(GETPIVOTDATA("PS % recovery",Sheet4!$B$5,"Parish Name",K2001)&gt;99.949%,"OK","No")</f>
        <v>No</v>
      </c>
      <c r="D2001" t="e">
        <f>VLOOKUP(J2001,'Ref2'!C:E,3,0)</f>
        <v>#N/A</v>
      </c>
      <c r="E2001">
        <v>18</v>
      </c>
      <c r="I2001" t="e">
        <f>VLOOKUP(J2001,Ref!L:M,2,0)</f>
        <v>#N/A</v>
      </c>
      <c r="J2001" t="s">
        <v>1454</v>
      </c>
      <c r="K2001" t="s">
        <v>398</v>
      </c>
      <c r="L2001" t="s">
        <v>786</v>
      </c>
      <c r="M2001" t="s">
        <v>34</v>
      </c>
      <c r="N2001" t="s">
        <v>16</v>
      </c>
      <c r="R2001">
        <v>13475</v>
      </c>
      <c r="S2001">
        <v>5000</v>
      </c>
    </row>
    <row r="2002" spans="1:19" x14ac:dyDescent="0.3">
      <c r="A2002">
        <v>2022</v>
      </c>
      <c r="B2002">
        <f t="shared" si="5"/>
        <v>2022</v>
      </c>
      <c r="C2002" t="str">
        <f>IF(GETPIVOTDATA("PS % recovery",Sheet4!$B$5,"Parish Name",K2002)&gt;99.949%,"OK","No")</f>
        <v>No</v>
      </c>
      <c r="D2002" t="e">
        <f>VLOOKUP(J2002,'Ref2'!C:E,3,0)</f>
        <v>#N/A</v>
      </c>
      <c r="E2002">
        <v>71</v>
      </c>
      <c r="I2002" t="e">
        <f>VLOOKUP(J2002,Ref!L:M,2,0)</f>
        <v>#N/A</v>
      </c>
      <c r="J2002" t="s">
        <v>1456</v>
      </c>
      <c r="K2002" t="s">
        <v>399</v>
      </c>
      <c r="L2002" t="s">
        <v>786</v>
      </c>
      <c r="M2002" t="s">
        <v>34</v>
      </c>
      <c r="N2002" t="s">
        <v>16</v>
      </c>
      <c r="R2002">
        <v>13718</v>
      </c>
      <c r="S2002">
        <v>13718</v>
      </c>
    </row>
    <row r="2003" spans="1:19" x14ac:dyDescent="0.3">
      <c r="A2003">
        <v>2022</v>
      </c>
      <c r="B2003">
        <f t="shared" si="5"/>
        <v>2022</v>
      </c>
      <c r="C2003" t="str">
        <f>IF(GETPIVOTDATA("PS % recovery",Sheet4!$B$5,"Parish Name",K2003)&gt;99.949%,"OK","No")</f>
        <v>OK</v>
      </c>
      <c r="D2003" t="e">
        <f>VLOOKUP(J2003,'Ref2'!C:E,3,0)</f>
        <v>#N/A</v>
      </c>
      <c r="E2003">
        <v>153</v>
      </c>
      <c r="I2003" t="e">
        <f>VLOOKUP(J2003,Ref!L:M,2,0)</f>
        <v>#N/A</v>
      </c>
      <c r="J2003" t="s">
        <v>1458</v>
      </c>
      <c r="K2003" t="s">
        <v>397</v>
      </c>
      <c r="L2003" t="s">
        <v>782</v>
      </c>
      <c r="M2003" t="s">
        <v>34</v>
      </c>
      <c r="N2003" t="s">
        <v>16</v>
      </c>
      <c r="R2003">
        <v>18363</v>
      </c>
      <c r="S2003">
        <v>18363</v>
      </c>
    </row>
    <row r="2004" spans="1:19" x14ac:dyDescent="0.3">
      <c r="A2004">
        <v>2022</v>
      </c>
      <c r="B2004">
        <f t="shared" si="5"/>
        <v>2022</v>
      </c>
      <c r="C2004" t="str">
        <f>IF(GETPIVOTDATA("PS % recovery",Sheet4!$B$5,"Parish Name",K2004)&gt;99.949%,"OK","No")</f>
        <v>OK</v>
      </c>
      <c r="D2004" t="e">
        <f>VLOOKUP(J2004,'Ref2'!C:E,3,0)</f>
        <v>#N/A</v>
      </c>
      <c r="E2004">
        <v>153</v>
      </c>
      <c r="I2004" t="e">
        <f>VLOOKUP(J2004,Ref!L:M,2,0)</f>
        <v>#N/A</v>
      </c>
      <c r="J2004" t="s">
        <v>1460</v>
      </c>
      <c r="K2004" t="s">
        <v>401</v>
      </c>
      <c r="L2004" t="s">
        <v>782</v>
      </c>
      <c r="M2004" t="s">
        <v>34</v>
      </c>
      <c r="N2004" t="s">
        <v>16</v>
      </c>
      <c r="R2004">
        <v>35144</v>
      </c>
      <c r="S2004">
        <v>35144</v>
      </c>
    </row>
    <row r="2005" spans="1:19" x14ac:dyDescent="0.3">
      <c r="A2005">
        <v>2022</v>
      </c>
      <c r="B2005">
        <f t="shared" si="5"/>
        <v>2022</v>
      </c>
      <c r="C2005" t="str">
        <f>IF(GETPIVOTDATA("PS % recovery",Sheet4!$B$5,"Parish Name",K2005)&gt;99.949%,"OK","No")</f>
        <v>OK</v>
      </c>
      <c r="D2005" t="e">
        <f>VLOOKUP(J2005,'Ref2'!C:E,3,0)</f>
        <v>#N/A</v>
      </c>
      <c r="E2005">
        <v>153</v>
      </c>
      <c r="I2005" t="e">
        <f>VLOOKUP(J2005,Ref!L:M,2,0)</f>
        <v>#N/A</v>
      </c>
      <c r="J2005" t="s">
        <v>1462</v>
      </c>
      <c r="K2005" t="s">
        <v>400</v>
      </c>
      <c r="L2005" t="s">
        <v>782</v>
      </c>
      <c r="M2005" t="s">
        <v>34</v>
      </c>
      <c r="N2005" t="s">
        <v>16</v>
      </c>
      <c r="R2005">
        <v>4875</v>
      </c>
      <c r="S2005">
        <v>4875</v>
      </c>
    </row>
    <row r="2006" spans="1:19" x14ac:dyDescent="0.3">
      <c r="A2006">
        <v>2022</v>
      </c>
      <c r="B2006">
        <f t="shared" si="5"/>
        <v>2022</v>
      </c>
      <c r="C2006" t="str">
        <f>IF(GETPIVOTDATA("PS % recovery",Sheet4!$B$5,"Parish Name",K2006)&gt;99.949%,"OK","No")</f>
        <v>No</v>
      </c>
      <c r="D2006" t="e">
        <f>VLOOKUP(J2006,'Ref2'!C:E,3,0)</f>
        <v>#N/A</v>
      </c>
      <c r="E2006">
        <v>80</v>
      </c>
      <c r="I2006" t="e">
        <f>VLOOKUP(J2006,Ref!L:M,2,0)</f>
        <v>#N/A</v>
      </c>
      <c r="J2006" t="s">
        <v>1464</v>
      </c>
      <c r="K2006" t="s">
        <v>402</v>
      </c>
      <c r="L2006" t="s">
        <v>778</v>
      </c>
      <c r="M2006" t="s">
        <v>34</v>
      </c>
      <c r="N2006" t="s">
        <v>16</v>
      </c>
      <c r="R2006">
        <v>21304</v>
      </c>
      <c r="S2006">
        <v>8050</v>
      </c>
    </row>
    <row r="2007" spans="1:19" x14ac:dyDescent="0.3">
      <c r="A2007">
        <v>2022</v>
      </c>
      <c r="B2007">
        <f t="shared" si="5"/>
        <v>2022</v>
      </c>
      <c r="C2007" t="str">
        <f>IF(GETPIVOTDATA("PS % recovery",Sheet4!$B$5,"Parish Name",K2007)&gt;99.949%,"OK","No")</f>
        <v>No</v>
      </c>
      <c r="D2007" t="e">
        <f>VLOOKUP(J2007,'Ref2'!C:E,3,0)</f>
        <v>#N/A</v>
      </c>
      <c r="E2007">
        <v>66</v>
      </c>
      <c r="I2007" t="e">
        <f>VLOOKUP(J2007,Ref!L:M,2,0)</f>
        <v>#N/A</v>
      </c>
      <c r="J2007" t="s">
        <v>1466</v>
      </c>
      <c r="K2007" t="s">
        <v>405</v>
      </c>
      <c r="L2007" t="s">
        <v>778</v>
      </c>
      <c r="M2007" t="s">
        <v>34</v>
      </c>
      <c r="N2007" t="s">
        <v>16</v>
      </c>
      <c r="R2007">
        <v>12349</v>
      </c>
      <c r="S2007">
        <v>12349</v>
      </c>
    </row>
    <row r="2008" spans="1:19" x14ac:dyDescent="0.3">
      <c r="A2008">
        <v>2022</v>
      </c>
      <c r="B2008">
        <f t="shared" si="5"/>
        <v>2022</v>
      </c>
      <c r="C2008" t="str">
        <f>IF(GETPIVOTDATA("PS % recovery",Sheet4!$B$5,"Parish Name",K2008)&gt;99.949%,"OK","No")</f>
        <v>OK</v>
      </c>
      <c r="D2008" t="e">
        <f>VLOOKUP(J2008,'Ref2'!C:E,3,0)</f>
        <v>#N/A</v>
      </c>
      <c r="E2008">
        <v>153</v>
      </c>
      <c r="I2008" t="e">
        <f>VLOOKUP(J2008,Ref!L:M,2,0)</f>
        <v>#N/A</v>
      </c>
      <c r="J2008" t="s">
        <v>1468</v>
      </c>
      <c r="K2008" t="s">
        <v>404</v>
      </c>
      <c r="L2008" t="s">
        <v>774</v>
      </c>
      <c r="M2008" t="s">
        <v>34</v>
      </c>
      <c r="N2008" t="s">
        <v>16</v>
      </c>
      <c r="R2008">
        <v>16928</v>
      </c>
      <c r="S2008">
        <v>16928</v>
      </c>
    </row>
    <row r="2009" spans="1:19" x14ac:dyDescent="0.3">
      <c r="A2009">
        <v>2022</v>
      </c>
      <c r="B2009">
        <f t="shared" si="5"/>
        <v>2022</v>
      </c>
      <c r="C2009" t="str">
        <f>IF(GETPIVOTDATA("PS % recovery",Sheet4!$B$5,"Parish Name",K2009)&gt;99.949%,"OK","No")</f>
        <v>OK</v>
      </c>
      <c r="D2009" t="e">
        <f>VLOOKUP(J2009,'Ref2'!C:E,3,0)</f>
        <v>#N/A</v>
      </c>
      <c r="E2009">
        <v>153</v>
      </c>
      <c r="I2009" t="e">
        <f>VLOOKUP(J2009,Ref!L:M,2,0)</f>
        <v>#N/A</v>
      </c>
      <c r="J2009" t="s">
        <v>1470</v>
      </c>
      <c r="K2009" t="s">
        <v>406</v>
      </c>
      <c r="L2009" t="s">
        <v>778</v>
      </c>
      <c r="M2009" t="s">
        <v>34</v>
      </c>
      <c r="N2009" t="s">
        <v>16</v>
      </c>
      <c r="R2009">
        <v>19869</v>
      </c>
      <c r="S2009">
        <v>19869</v>
      </c>
    </row>
    <row r="2010" spans="1:19" x14ac:dyDescent="0.3">
      <c r="A2010">
        <v>2022</v>
      </c>
      <c r="B2010">
        <f t="shared" si="5"/>
        <v>2022</v>
      </c>
      <c r="C2010" t="str">
        <f>IF(GETPIVOTDATA("PS % recovery",Sheet4!$B$5,"Parish Name",K2010)&gt;99.949%,"OK","No")</f>
        <v>No</v>
      </c>
      <c r="D2010" t="e">
        <f>VLOOKUP(J2010,'Ref2'!C:E,3,0)</f>
        <v>#N/A</v>
      </c>
      <c r="E2010">
        <v>60</v>
      </c>
      <c r="I2010" t="e">
        <f>VLOOKUP(J2010,Ref!L:M,2,0)</f>
        <v>#N/A</v>
      </c>
      <c r="J2010" t="s">
        <v>1472</v>
      </c>
      <c r="K2010" t="s">
        <v>407</v>
      </c>
      <c r="L2010" t="s">
        <v>774</v>
      </c>
      <c r="M2010" t="s">
        <v>34</v>
      </c>
      <c r="N2010" t="s">
        <v>16</v>
      </c>
      <c r="R2010">
        <v>14944</v>
      </c>
      <c r="S2010">
        <v>7500</v>
      </c>
    </row>
    <row r="2011" spans="1:19" x14ac:dyDescent="0.3">
      <c r="A2011">
        <v>2022</v>
      </c>
      <c r="B2011">
        <f t="shared" si="5"/>
        <v>2022</v>
      </c>
      <c r="C2011" t="str">
        <f>IF(GETPIVOTDATA("PS % recovery",Sheet4!$B$5,"Parish Name",K2011)&gt;99.949%,"OK","No")</f>
        <v>No</v>
      </c>
      <c r="D2011" t="e">
        <f>VLOOKUP(J2011,'Ref2'!C:E,3,0)</f>
        <v>#N/A</v>
      </c>
      <c r="E2011">
        <v>3</v>
      </c>
      <c r="I2011" t="e">
        <f>VLOOKUP(J2011,Ref!L:M,2,0)</f>
        <v>#N/A</v>
      </c>
      <c r="J2011" t="s">
        <v>1474</v>
      </c>
      <c r="K2011" t="s">
        <v>408</v>
      </c>
      <c r="L2011" t="s">
        <v>774</v>
      </c>
      <c r="M2011" t="s">
        <v>34</v>
      </c>
      <c r="N2011" t="s">
        <v>16</v>
      </c>
      <c r="R2011">
        <v>12722</v>
      </c>
      <c r="S2011">
        <v>750</v>
      </c>
    </row>
    <row r="2012" spans="1:19" x14ac:dyDescent="0.3">
      <c r="A2012">
        <v>2022</v>
      </c>
      <c r="B2012">
        <f t="shared" si="5"/>
        <v>2022</v>
      </c>
      <c r="C2012" t="str">
        <f>IF(GETPIVOTDATA("PS % recovery",Sheet4!$B$5,"Parish Name",K2012)&gt;99.949%,"OK","No")</f>
        <v>No</v>
      </c>
      <c r="D2012" t="e">
        <f>VLOOKUP(J2012,'Ref2'!C:E,3,0)</f>
        <v>#N/A</v>
      </c>
      <c r="E2012">
        <v>83</v>
      </c>
      <c r="I2012" t="e">
        <f>VLOOKUP(J2012,Ref!L:M,2,0)</f>
        <v>#N/A</v>
      </c>
      <c r="J2012" t="s">
        <v>1476</v>
      </c>
      <c r="K2012" t="s">
        <v>409</v>
      </c>
      <c r="L2012" t="s">
        <v>774</v>
      </c>
      <c r="M2012" t="s">
        <v>34</v>
      </c>
      <c r="N2012" t="s">
        <v>16</v>
      </c>
      <c r="R2012">
        <v>14715</v>
      </c>
      <c r="S2012">
        <v>11037</v>
      </c>
    </row>
    <row r="2013" spans="1:19" x14ac:dyDescent="0.3">
      <c r="A2013">
        <v>2022</v>
      </c>
      <c r="B2013">
        <f t="shared" si="5"/>
        <v>2022</v>
      </c>
      <c r="C2013" t="str">
        <f>IF(GETPIVOTDATA("PS % recovery",Sheet4!$B$5,"Parish Name",K2013)&gt;99.949%,"OK","No")</f>
        <v>No</v>
      </c>
      <c r="D2013" t="e">
        <f>VLOOKUP(J2013,'Ref2'!C:E,3,0)</f>
        <v>#N/A</v>
      </c>
      <c r="E2013">
        <v>47</v>
      </c>
      <c r="I2013" t="e">
        <f>VLOOKUP(J2013,Ref!L:M,2,0)</f>
        <v>#N/A</v>
      </c>
      <c r="J2013" t="s">
        <v>1478</v>
      </c>
      <c r="K2013" t="s">
        <v>411</v>
      </c>
      <c r="L2013" t="s">
        <v>774</v>
      </c>
      <c r="M2013" t="s">
        <v>34</v>
      </c>
      <c r="N2013" t="s">
        <v>16</v>
      </c>
      <c r="R2013">
        <v>26082</v>
      </c>
      <c r="S2013">
        <v>15500</v>
      </c>
    </row>
    <row r="2014" spans="1:19" x14ac:dyDescent="0.3">
      <c r="A2014">
        <v>2022</v>
      </c>
      <c r="B2014">
        <f t="shared" si="5"/>
        <v>2022</v>
      </c>
      <c r="C2014" t="str">
        <f>IF(GETPIVOTDATA("PS % recovery",Sheet4!$B$5,"Parish Name",K2014)&gt;99.949%,"OK","No")</f>
        <v>No</v>
      </c>
      <c r="D2014" t="e">
        <f>VLOOKUP(J2014,'Ref2'!C:E,3,0)</f>
        <v>#N/A</v>
      </c>
      <c r="E2014">
        <v>153</v>
      </c>
      <c r="I2014" t="e">
        <f>VLOOKUP(J2014,Ref!L:M,2,0)</f>
        <v>#N/A</v>
      </c>
      <c r="J2014" t="s">
        <v>1480</v>
      </c>
      <c r="K2014" t="s">
        <v>412</v>
      </c>
      <c r="L2014" t="s">
        <v>784</v>
      </c>
      <c r="M2014" t="s">
        <v>34</v>
      </c>
      <c r="N2014" t="s">
        <v>16</v>
      </c>
      <c r="R2014">
        <v>39864</v>
      </c>
      <c r="S2014">
        <v>39864</v>
      </c>
    </row>
    <row r="2015" spans="1:19" x14ac:dyDescent="0.3">
      <c r="A2015">
        <v>2022</v>
      </c>
      <c r="B2015">
        <f t="shared" si="5"/>
        <v>2022</v>
      </c>
      <c r="C2015" t="str">
        <f>IF(GETPIVOTDATA("PS % recovery",Sheet4!$B$5,"Parish Name",K2015)&gt;99.949%,"OK","No")</f>
        <v>No</v>
      </c>
      <c r="D2015" t="e">
        <f>VLOOKUP(J2015,'Ref2'!C:E,3,0)</f>
        <v>#N/A</v>
      </c>
      <c r="E2015">
        <v>124</v>
      </c>
      <c r="I2015" t="e">
        <f>VLOOKUP(J2015,Ref!L:M,2,0)</f>
        <v>#N/A</v>
      </c>
      <c r="J2015" t="s">
        <v>1482</v>
      </c>
      <c r="K2015" t="s">
        <v>391</v>
      </c>
      <c r="L2015" t="s">
        <v>772</v>
      </c>
      <c r="M2015" t="s">
        <v>34</v>
      </c>
      <c r="N2015" t="s">
        <v>16</v>
      </c>
      <c r="R2015">
        <v>48586</v>
      </c>
      <c r="S2015">
        <v>48586</v>
      </c>
    </row>
    <row r="2016" spans="1:19" x14ac:dyDescent="0.3">
      <c r="A2016">
        <v>2022</v>
      </c>
      <c r="B2016">
        <f t="shared" si="5"/>
        <v>2022</v>
      </c>
      <c r="C2016" t="str">
        <f>IF(GETPIVOTDATA("PS % recovery",Sheet4!$B$5,"Parish Name",K2016)&gt;99.949%,"OK","No")</f>
        <v>No</v>
      </c>
      <c r="D2016" t="e">
        <f>VLOOKUP(J2016,'Ref2'!C:E,3,0)</f>
        <v>#N/A</v>
      </c>
      <c r="E2016">
        <v>128</v>
      </c>
      <c r="I2016" t="e">
        <f>VLOOKUP(J2016,Ref!L:M,2,0)</f>
        <v>#N/A</v>
      </c>
      <c r="J2016" t="s">
        <v>1484</v>
      </c>
      <c r="K2016" t="s">
        <v>403</v>
      </c>
      <c r="L2016" t="s">
        <v>772</v>
      </c>
      <c r="M2016" t="s">
        <v>34</v>
      </c>
      <c r="N2016" t="s">
        <v>16</v>
      </c>
      <c r="R2016">
        <v>30154</v>
      </c>
      <c r="S2016">
        <v>30154</v>
      </c>
    </row>
    <row r="2017" spans="1:19" x14ac:dyDescent="0.3">
      <c r="A2017">
        <v>2022</v>
      </c>
      <c r="B2017">
        <f t="shared" si="5"/>
        <v>2022</v>
      </c>
      <c r="C2017" t="str">
        <f>IF(GETPIVOTDATA("PS % recovery",Sheet4!$B$5,"Parish Name",K2017)&gt;99.949%,"OK","No")</f>
        <v>OK</v>
      </c>
      <c r="D2017" t="e">
        <f>VLOOKUP(J2017,'Ref2'!C:E,3,0)</f>
        <v>#N/A</v>
      </c>
      <c r="E2017">
        <v>153</v>
      </c>
      <c r="I2017" t="e">
        <f>VLOOKUP(J2017,Ref!L:M,2,0)</f>
        <v>#N/A</v>
      </c>
      <c r="J2017" t="s">
        <v>1486</v>
      </c>
      <c r="K2017" t="s">
        <v>410</v>
      </c>
      <c r="L2017" t="s">
        <v>772</v>
      </c>
      <c r="M2017" t="s">
        <v>34</v>
      </c>
      <c r="N2017" t="s">
        <v>16</v>
      </c>
      <c r="R2017">
        <v>6855</v>
      </c>
      <c r="S2017">
        <v>6855</v>
      </c>
    </row>
    <row r="2018" spans="1:19" x14ac:dyDescent="0.3">
      <c r="A2018">
        <v>2022</v>
      </c>
      <c r="B2018">
        <f t="shared" ref="B2018" si="6">A2018</f>
        <v>2022</v>
      </c>
      <c r="C2018" t="str">
        <f>IF(GETPIVOTDATA("PS % recovery",Sheet4!$B$5,"Parish Name",K2018)&gt;99.949%,"OK","No")</f>
        <v>OK</v>
      </c>
      <c r="D2018" t="e">
        <f>VLOOKUP(J2018,'Ref2'!C:E,3,0)</f>
        <v>#N/A</v>
      </c>
      <c r="E2018">
        <v>153</v>
      </c>
      <c r="I2018" t="e">
        <f>VLOOKUP(J2018,Ref!L:M,2,0)</f>
        <v>#N/A</v>
      </c>
      <c r="J2018" t="s">
        <v>1488</v>
      </c>
      <c r="K2018" t="s">
        <v>394</v>
      </c>
      <c r="L2018" t="s">
        <v>776</v>
      </c>
      <c r="M2018" t="s">
        <v>34</v>
      </c>
      <c r="N2018" t="s">
        <v>16</v>
      </c>
      <c r="R2018">
        <v>56658</v>
      </c>
      <c r="S2018">
        <v>56658</v>
      </c>
    </row>
    <row r="2019" spans="1:19" x14ac:dyDescent="0.3">
      <c r="A2019">
        <v>2023</v>
      </c>
      <c r="C2019" t="str">
        <f>IF(GETPIVOTDATA("PS % recovery",Sheet4!$B$5,"Parish Name",K2019)&gt;99.949%,"OK","No")</f>
        <v>OK</v>
      </c>
      <c r="D2019" t="e">
        <f>VLOOKUP(J2019,'Ref2'!C:E,3,0)</f>
        <v>#N/A</v>
      </c>
      <c r="F2019">
        <v>1</v>
      </c>
      <c r="I2019" t="e">
        <f>VLOOKUP(J2019,Ref!L:M,2,0)</f>
        <v>#N/A</v>
      </c>
      <c r="J2019" t="s">
        <v>859</v>
      </c>
      <c r="K2019" t="s">
        <v>60</v>
      </c>
      <c r="L2019" t="s">
        <v>419</v>
      </c>
      <c r="M2019" t="s">
        <v>17</v>
      </c>
      <c r="N2019" t="s">
        <v>14</v>
      </c>
      <c r="S2019">
        <v>956</v>
      </c>
    </row>
    <row r="2020" spans="1:19" x14ac:dyDescent="0.3">
      <c r="A2020">
        <v>2023</v>
      </c>
      <c r="C2020" t="str">
        <f>IF(GETPIVOTDATA("PS % recovery",Sheet4!$B$5,"Parish Name",K2020)&gt;99.949%,"OK","No")</f>
        <v>OK</v>
      </c>
      <c r="D2020" t="e">
        <f>VLOOKUP(J2020,'Ref2'!C:E,3,0)</f>
        <v>#N/A</v>
      </c>
      <c r="F2020">
        <v>1</v>
      </c>
      <c r="I2020" t="e">
        <f>VLOOKUP(J2020,Ref!L:M,2,0)</f>
        <v>#N/A</v>
      </c>
      <c r="J2020" t="s">
        <v>861</v>
      </c>
      <c r="K2020" t="s">
        <v>67</v>
      </c>
      <c r="L2020" t="s">
        <v>419</v>
      </c>
      <c r="M2020" t="s">
        <v>17</v>
      </c>
      <c r="N2020" t="s">
        <v>14</v>
      </c>
      <c r="S2020">
        <v>7163</v>
      </c>
    </row>
    <row r="2021" spans="1:19" x14ac:dyDescent="0.3">
      <c r="A2021">
        <v>2023</v>
      </c>
      <c r="C2021" t="str">
        <f>IF(GETPIVOTDATA("PS % recovery",Sheet4!$B$5,"Parish Name",K2021)&gt;99.949%,"OK","No")</f>
        <v>OK</v>
      </c>
      <c r="D2021" t="e">
        <f>VLOOKUP(J2021,'Ref2'!C:E,3,0)</f>
        <v>#N/A</v>
      </c>
      <c r="F2021">
        <v>1</v>
      </c>
      <c r="I2021" t="e">
        <f>VLOOKUP(J2021,Ref!L:M,2,0)</f>
        <v>#N/A</v>
      </c>
      <c r="J2021" t="s">
        <v>791</v>
      </c>
      <c r="K2021" t="s">
        <v>61</v>
      </c>
      <c r="L2021" t="s">
        <v>415</v>
      </c>
      <c r="M2021" t="s">
        <v>17</v>
      </c>
      <c r="N2021" t="s">
        <v>14</v>
      </c>
      <c r="S2021">
        <v>11000</v>
      </c>
    </row>
    <row r="2022" spans="1:19" x14ac:dyDescent="0.3">
      <c r="A2022">
        <v>2023</v>
      </c>
      <c r="C2022" t="str">
        <f>IF(GETPIVOTDATA("PS % recovery",Sheet4!$B$5,"Parish Name",K2022)&gt;99.949%,"OK","No")</f>
        <v>OK</v>
      </c>
      <c r="D2022" t="e">
        <f>VLOOKUP(J2022,'Ref2'!C:E,3,0)</f>
        <v>#N/A</v>
      </c>
      <c r="F2022">
        <v>1</v>
      </c>
      <c r="I2022" t="e">
        <f>VLOOKUP(J2022,Ref!L:M,2,0)</f>
        <v>#N/A</v>
      </c>
      <c r="J2022" t="s">
        <v>864</v>
      </c>
      <c r="K2022" t="s">
        <v>62</v>
      </c>
      <c r="L2022" t="s">
        <v>415</v>
      </c>
      <c r="M2022" t="s">
        <v>17</v>
      </c>
      <c r="N2022" t="s">
        <v>14</v>
      </c>
      <c r="S2022">
        <v>0</v>
      </c>
    </row>
    <row r="2023" spans="1:19" x14ac:dyDescent="0.3">
      <c r="A2023">
        <v>2023</v>
      </c>
      <c r="C2023" t="str">
        <f>IF(GETPIVOTDATA("PS % recovery",Sheet4!$B$5,"Parish Name",K2023)&gt;99.949%,"OK","No")</f>
        <v>OK</v>
      </c>
      <c r="D2023" t="e">
        <f>VLOOKUP(J2023,'Ref2'!C:E,3,0)</f>
        <v>#N/A</v>
      </c>
      <c r="F2023">
        <v>1</v>
      </c>
      <c r="I2023" t="e">
        <f>VLOOKUP(J2023,Ref!L:M,2,0)</f>
        <v>#N/A</v>
      </c>
      <c r="J2023" t="s">
        <v>866</v>
      </c>
      <c r="K2023" t="s">
        <v>63</v>
      </c>
      <c r="L2023" t="s">
        <v>415</v>
      </c>
      <c r="M2023" t="s">
        <v>17</v>
      </c>
      <c r="N2023" t="s">
        <v>14</v>
      </c>
      <c r="S2023">
        <v>3338</v>
      </c>
    </row>
    <row r="2024" spans="1:19" x14ac:dyDescent="0.3">
      <c r="A2024">
        <v>2023</v>
      </c>
      <c r="C2024" t="str">
        <f>IF(GETPIVOTDATA("PS % recovery",Sheet4!$B$5,"Parish Name",K2024)&gt;99.949%,"OK","No")</f>
        <v>OK</v>
      </c>
      <c r="D2024" t="e">
        <f>VLOOKUP(J2024,'Ref2'!C:E,3,0)</f>
        <v>#N/A</v>
      </c>
      <c r="F2024">
        <v>1</v>
      </c>
      <c r="I2024" t="e">
        <f>VLOOKUP(J2024,Ref!L:M,2,0)</f>
        <v>#N/A</v>
      </c>
      <c r="J2024" t="s">
        <v>868</v>
      </c>
      <c r="K2024" t="s">
        <v>64</v>
      </c>
      <c r="L2024" t="s">
        <v>415</v>
      </c>
      <c r="M2024" t="s">
        <v>17</v>
      </c>
      <c r="N2024" t="s">
        <v>14</v>
      </c>
      <c r="S2024">
        <v>617.75</v>
      </c>
    </row>
    <row r="2025" spans="1:19" x14ac:dyDescent="0.3">
      <c r="A2025">
        <v>2023</v>
      </c>
      <c r="C2025" t="str">
        <f>IF(GETPIVOTDATA("PS % recovery",Sheet4!$B$5,"Parish Name",K2025)&gt;99.949%,"OK","No")</f>
        <v>OK</v>
      </c>
      <c r="D2025" t="e">
        <f>VLOOKUP(J2025,'Ref2'!C:E,3,0)</f>
        <v>#N/A</v>
      </c>
      <c r="F2025">
        <v>1</v>
      </c>
      <c r="I2025" t="e">
        <f>VLOOKUP(J2025,Ref!L:M,2,0)</f>
        <v>#N/A</v>
      </c>
      <c r="J2025" t="s">
        <v>793</v>
      </c>
      <c r="K2025" t="s">
        <v>66</v>
      </c>
      <c r="L2025" t="s">
        <v>415</v>
      </c>
      <c r="M2025" t="s">
        <v>17</v>
      </c>
      <c r="N2025" t="s">
        <v>14</v>
      </c>
      <c r="S2025">
        <v>4098</v>
      </c>
    </row>
    <row r="2026" spans="1:19" x14ac:dyDescent="0.3">
      <c r="A2026">
        <v>2023</v>
      </c>
      <c r="C2026" t="str">
        <f>IF(GETPIVOTDATA("PS % recovery",Sheet4!$B$5,"Parish Name",K2026)&gt;99.949%,"OK","No")</f>
        <v>OK</v>
      </c>
      <c r="D2026" t="e">
        <f>VLOOKUP(J2026,'Ref2'!C:E,3,0)</f>
        <v>#N/A</v>
      </c>
      <c r="F2026">
        <v>1</v>
      </c>
      <c r="I2026" t="e">
        <f>VLOOKUP(J2026,Ref!L:M,2,0)</f>
        <v>#N/A</v>
      </c>
      <c r="J2026" t="s">
        <v>871</v>
      </c>
      <c r="K2026" t="s">
        <v>65</v>
      </c>
      <c r="L2026" t="s">
        <v>417</v>
      </c>
      <c r="M2026" t="s">
        <v>17</v>
      </c>
      <c r="N2026" t="s">
        <v>14</v>
      </c>
      <c r="S2026">
        <v>4800</v>
      </c>
    </row>
    <row r="2027" spans="1:19" x14ac:dyDescent="0.3">
      <c r="A2027">
        <v>2023</v>
      </c>
      <c r="C2027" t="str">
        <f>IF(GETPIVOTDATA("PS % recovery",Sheet4!$B$5,"Parish Name",K2027)&gt;99.949%,"OK","No")</f>
        <v>No</v>
      </c>
      <c r="D2027" t="e">
        <f>VLOOKUP(J2027,'Ref2'!C:E,3,0)</f>
        <v>#N/A</v>
      </c>
      <c r="F2027">
        <v>1</v>
      </c>
      <c r="I2027" t="e">
        <f>VLOOKUP(J2027,Ref!L:M,2,0)</f>
        <v>#N/A</v>
      </c>
      <c r="J2027" t="s">
        <v>873</v>
      </c>
      <c r="K2027" t="s">
        <v>68</v>
      </c>
      <c r="L2027" t="s">
        <v>421</v>
      </c>
      <c r="M2027" t="s">
        <v>17</v>
      </c>
      <c r="N2027" t="s">
        <v>14</v>
      </c>
      <c r="S2027">
        <v>13500</v>
      </c>
    </row>
    <row r="2028" spans="1:19" x14ac:dyDescent="0.3">
      <c r="A2028">
        <v>2023</v>
      </c>
      <c r="C2028" t="str">
        <f>IF(GETPIVOTDATA("PS % recovery",Sheet4!$B$5,"Parish Name",K2028)&gt;99.949%,"OK","No")</f>
        <v>No</v>
      </c>
      <c r="D2028" t="e">
        <f>VLOOKUP(J2028,'Ref2'!C:E,3,0)</f>
        <v>#N/A</v>
      </c>
      <c r="F2028">
        <v>1</v>
      </c>
      <c r="I2028" t="e">
        <f>VLOOKUP(J2028,Ref!L:M,2,0)</f>
        <v>#N/A</v>
      </c>
      <c r="J2028" t="s">
        <v>875</v>
      </c>
      <c r="K2028" t="s">
        <v>69</v>
      </c>
      <c r="L2028" t="s">
        <v>417</v>
      </c>
      <c r="M2028" t="s">
        <v>17</v>
      </c>
      <c r="N2028" t="s">
        <v>14</v>
      </c>
      <c r="S2028">
        <v>2250</v>
      </c>
    </row>
    <row r="2029" spans="1:19" x14ac:dyDescent="0.3">
      <c r="A2029">
        <v>2023</v>
      </c>
      <c r="C2029" t="str">
        <f>IF(GETPIVOTDATA("PS % recovery",Sheet4!$B$5,"Parish Name",K2029)&gt;99.949%,"OK","No")</f>
        <v>OK</v>
      </c>
      <c r="D2029" t="e">
        <f>VLOOKUP(J2029,'Ref2'!C:E,3,0)</f>
        <v>#N/A</v>
      </c>
      <c r="F2029">
        <v>1</v>
      </c>
      <c r="I2029" t="e">
        <f>VLOOKUP(J2029,Ref!L:M,2,0)</f>
        <v>#N/A</v>
      </c>
      <c r="J2029" t="s">
        <v>877</v>
      </c>
      <c r="K2029" t="s">
        <v>71</v>
      </c>
      <c r="L2029" t="s">
        <v>433</v>
      </c>
      <c r="M2029" t="s">
        <v>20</v>
      </c>
      <c r="N2029" t="s">
        <v>14</v>
      </c>
      <c r="S2029">
        <v>350</v>
      </c>
    </row>
    <row r="2030" spans="1:19" x14ac:dyDescent="0.3">
      <c r="A2030">
        <v>2023</v>
      </c>
      <c r="C2030" t="str">
        <f>IF(GETPIVOTDATA("PS % recovery",Sheet4!$B$5,"Parish Name",K2030)&gt;99.949%,"OK","No")</f>
        <v>No</v>
      </c>
      <c r="D2030" t="e">
        <f>VLOOKUP(J2030,'Ref2'!C:E,3,0)</f>
        <v>#N/A</v>
      </c>
      <c r="F2030">
        <v>1</v>
      </c>
      <c r="I2030" t="e">
        <f>VLOOKUP(J2030,Ref!L:M,2,0)</f>
        <v>#N/A</v>
      </c>
      <c r="J2030" t="s">
        <v>879</v>
      </c>
      <c r="K2030" t="s">
        <v>79</v>
      </c>
      <c r="L2030" t="s">
        <v>433</v>
      </c>
      <c r="M2030" t="s">
        <v>20</v>
      </c>
      <c r="N2030" t="s">
        <v>14</v>
      </c>
      <c r="S2030">
        <v>200</v>
      </c>
    </row>
    <row r="2031" spans="1:19" x14ac:dyDescent="0.3">
      <c r="A2031">
        <v>2023</v>
      </c>
      <c r="C2031" t="str">
        <f>IF(GETPIVOTDATA("PS % recovery",Sheet4!$B$5,"Parish Name",K2031)&gt;99.949%,"OK","No")</f>
        <v>No</v>
      </c>
      <c r="D2031" t="e">
        <f>VLOOKUP(J2031,'Ref2'!C:E,3,0)</f>
        <v>#N/A</v>
      </c>
      <c r="F2031">
        <v>1</v>
      </c>
      <c r="I2031" t="e">
        <f>VLOOKUP(J2031,Ref!L:M,2,0)</f>
        <v>#N/A</v>
      </c>
      <c r="J2031" t="s">
        <v>881</v>
      </c>
      <c r="K2031" t="s">
        <v>72</v>
      </c>
      <c r="L2031" t="s">
        <v>423</v>
      </c>
      <c r="M2031" t="s">
        <v>20</v>
      </c>
      <c r="N2031" t="s">
        <v>14</v>
      </c>
      <c r="S2031">
        <v>10000</v>
      </c>
    </row>
    <row r="2032" spans="1:19" x14ac:dyDescent="0.3">
      <c r="A2032">
        <v>2023</v>
      </c>
      <c r="C2032" t="str">
        <f>IF(GETPIVOTDATA("PS % recovery",Sheet4!$B$5,"Parish Name",K2032)&gt;99.949%,"OK","No")</f>
        <v>OK</v>
      </c>
      <c r="D2032" t="e">
        <f>VLOOKUP(J2032,'Ref2'!C:E,3,0)</f>
        <v>#N/A</v>
      </c>
      <c r="F2032">
        <v>1</v>
      </c>
      <c r="I2032" t="e">
        <f>VLOOKUP(J2032,Ref!L:M,2,0)</f>
        <v>#N/A</v>
      </c>
      <c r="J2032" t="s">
        <v>883</v>
      </c>
      <c r="K2032" t="s">
        <v>88</v>
      </c>
      <c r="L2032" t="s">
        <v>423</v>
      </c>
      <c r="M2032" t="s">
        <v>20</v>
      </c>
      <c r="N2032" t="s">
        <v>14</v>
      </c>
      <c r="S2032">
        <v>0</v>
      </c>
    </row>
    <row r="2033" spans="1:19" x14ac:dyDescent="0.3">
      <c r="A2033">
        <v>2023</v>
      </c>
      <c r="C2033" t="str">
        <f>IF(GETPIVOTDATA("PS % recovery",Sheet4!$B$5,"Parish Name",K2033)&gt;99.949%,"OK","No")</f>
        <v>OK</v>
      </c>
      <c r="D2033" t="e">
        <f>VLOOKUP(J2033,'Ref2'!C:E,3,0)</f>
        <v>#N/A</v>
      </c>
      <c r="F2033">
        <v>1</v>
      </c>
      <c r="I2033" t="e">
        <f>VLOOKUP(J2033,Ref!L:M,2,0)</f>
        <v>#N/A</v>
      </c>
      <c r="J2033" t="s">
        <v>885</v>
      </c>
      <c r="K2033" t="s">
        <v>74</v>
      </c>
      <c r="L2033" t="s">
        <v>423</v>
      </c>
      <c r="M2033" t="s">
        <v>20</v>
      </c>
      <c r="N2033" t="s">
        <v>14</v>
      </c>
      <c r="S2033">
        <v>0</v>
      </c>
    </row>
    <row r="2034" spans="1:19" x14ac:dyDescent="0.3">
      <c r="A2034">
        <v>2023</v>
      </c>
      <c r="C2034" t="str">
        <f>IF(GETPIVOTDATA("PS % recovery",Sheet4!$B$5,"Parish Name",K2034)&gt;99.949%,"OK","No")</f>
        <v>No</v>
      </c>
      <c r="D2034" t="e">
        <f>VLOOKUP(J2034,'Ref2'!C:E,3,0)</f>
        <v>#N/A</v>
      </c>
      <c r="F2034">
        <v>1</v>
      </c>
      <c r="I2034" t="e">
        <f>VLOOKUP(J2034,Ref!L:M,2,0)</f>
        <v>#N/A</v>
      </c>
      <c r="J2034" t="s">
        <v>887</v>
      </c>
      <c r="K2034" t="s">
        <v>85</v>
      </c>
      <c r="L2034" t="s">
        <v>423</v>
      </c>
      <c r="M2034" t="s">
        <v>20</v>
      </c>
      <c r="N2034" t="s">
        <v>14</v>
      </c>
      <c r="S2034">
        <v>0</v>
      </c>
    </row>
    <row r="2035" spans="1:19" x14ac:dyDescent="0.3">
      <c r="A2035">
        <v>2023</v>
      </c>
      <c r="C2035" t="str">
        <f>IF(GETPIVOTDATA("PS % recovery",Sheet4!$B$5,"Parish Name",K2035)&gt;99.949%,"OK","No")</f>
        <v>OK</v>
      </c>
      <c r="D2035" t="e">
        <f>VLOOKUP(J2035,'Ref2'!C:E,3,0)</f>
        <v>#N/A</v>
      </c>
      <c r="F2035">
        <v>1</v>
      </c>
      <c r="I2035" t="e">
        <f>VLOOKUP(J2035,Ref!L:M,2,0)</f>
        <v>#N/A</v>
      </c>
      <c r="J2035" t="s">
        <v>889</v>
      </c>
      <c r="K2035" t="s">
        <v>87</v>
      </c>
      <c r="L2035" t="s">
        <v>423</v>
      </c>
      <c r="M2035" t="s">
        <v>20</v>
      </c>
      <c r="N2035" t="s">
        <v>14</v>
      </c>
      <c r="S2035">
        <v>0</v>
      </c>
    </row>
    <row r="2036" spans="1:19" x14ac:dyDescent="0.3">
      <c r="A2036">
        <v>2023</v>
      </c>
      <c r="C2036" t="str">
        <f>IF(GETPIVOTDATA("PS % recovery",Sheet4!$B$5,"Parish Name",K2036)&gt;99.949%,"OK","No")</f>
        <v>No</v>
      </c>
      <c r="D2036" t="e">
        <f>VLOOKUP(J2036,'Ref2'!C:E,3,0)</f>
        <v>#N/A</v>
      </c>
      <c r="F2036">
        <v>1</v>
      </c>
      <c r="I2036" t="str">
        <f>VLOOKUP(J2036,Ref!L:M,2,0)</f>
        <v>Yes</v>
      </c>
      <c r="J2036" t="s">
        <v>891</v>
      </c>
      <c r="K2036" t="s">
        <v>73</v>
      </c>
      <c r="L2036" t="s">
        <v>425</v>
      </c>
      <c r="M2036" t="s">
        <v>20</v>
      </c>
      <c r="N2036" t="s">
        <v>14</v>
      </c>
      <c r="S2036">
        <v>0</v>
      </c>
    </row>
    <row r="2037" spans="1:19" x14ac:dyDescent="0.3">
      <c r="A2037">
        <v>2023</v>
      </c>
      <c r="C2037" t="str">
        <f>IF(GETPIVOTDATA("PS % recovery",Sheet4!$B$5,"Parish Name",K2037)&gt;99.949%,"OK","No")</f>
        <v>OK</v>
      </c>
      <c r="D2037" t="e">
        <f>VLOOKUP(J2037,'Ref2'!C:E,3,0)</f>
        <v>#N/A</v>
      </c>
      <c r="F2037">
        <v>1</v>
      </c>
      <c r="I2037" t="e">
        <f>VLOOKUP(J2037,Ref!L:M,2,0)</f>
        <v>#N/A</v>
      </c>
      <c r="J2037" t="s">
        <v>893</v>
      </c>
      <c r="K2037" t="s">
        <v>75</v>
      </c>
      <c r="L2037" t="s">
        <v>425</v>
      </c>
      <c r="M2037" t="s">
        <v>20</v>
      </c>
      <c r="N2037" t="s">
        <v>14</v>
      </c>
      <c r="S2037">
        <v>3605</v>
      </c>
    </row>
    <row r="2038" spans="1:19" x14ac:dyDescent="0.3">
      <c r="A2038">
        <v>2023</v>
      </c>
      <c r="C2038" t="str">
        <f>IF(GETPIVOTDATA("PS % recovery",Sheet4!$B$5,"Parish Name",K2038)&gt;99.949%,"OK","No")</f>
        <v>No</v>
      </c>
      <c r="D2038" t="e">
        <f>VLOOKUP(J2038,'Ref2'!C:E,3,0)</f>
        <v>#N/A</v>
      </c>
      <c r="F2038">
        <v>1</v>
      </c>
      <c r="I2038" t="e">
        <f>VLOOKUP(J2038,Ref!L:M,2,0)</f>
        <v>#N/A</v>
      </c>
      <c r="J2038" t="s">
        <v>818</v>
      </c>
      <c r="K2038" t="s">
        <v>76</v>
      </c>
      <c r="L2038" t="s">
        <v>427</v>
      </c>
      <c r="M2038" t="s">
        <v>20</v>
      </c>
      <c r="N2038" t="s">
        <v>14</v>
      </c>
      <c r="S2038">
        <v>825</v>
      </c>
    </row>
    <row r="2039" spans="1:19" x14ac:dyDescent="0.3">
      <c r="A2039">
        <v>2023</v>
      </c>
      <c r="C2039" t="str">
        <f>IF(GETPIVOTDATA("PS % recovery",Sheet4!$B$5,"Parish Name",K2039)&gt;99.949%,"OK","No")</f>
        <v>No</v>
      </c>
      <c r="D2039" t="e">
        <f>VLOOKUP(J2039,'Ref2'!C:E,3,0)</f>
        <v>#N/A</v>
      </c>
      <c r="F2039">
        <v>1</v>
      </c>
      <c r="I2039" t="e">
        <f>VLOOKUP(J2039,Ref!L:M,2,0)</f>
        <v>#N/A</v>
      </c>
      <c r="J2039" t="s">
        <v>822</v>
      </c>
      <c r="K2039" t="s">
        <v>81</v>
      </c>
      <c r="L2039" t="s">
        <v>427</v>
      </c>
      <c r="M2039" t="s">
        <v>20</v>
      </c>
      <c r="N2039" t="s">
        <v>14</v>
      </c>
      <c r="S2039">
        <v>0</v>
      </c>
    </row>
    <row r="2040" spans="1:19" x14ac:dyDescent="0.3">
      <c r="A2040">
        <v>2023</v>
      </c>
      <c r="C2040" t="str">
        <f>IF(GETPIVOTDATA("PS % recovery",Sheet4!$B$5,"Parish Name",K2040)&gt;99.949%,"OK","No")</f>
        <v>OK</v>
      </c>
      <c r="D2040" t="e">
        <f>VLOOKUP(J2040,'Ref2'!C:E,3,0)</f>
        <v>#N/A</v>
      </c>
      <c r="F2040">
        <v>1</v>
      </c>
      <c r="I2040" t="e">
        <f>VLOOKUP(J2040,Ref!L:M,2,0)</f>
        <v>#N/A</v>
      </c>
      <c r="J2040" t="s">
        <v>819</v>
      </c>
      <c r="K2040" t="s">
        <v>78</v>
      </c>
      <c r="L2040" t="s">
        <v>427</v>
      </c>
      <c r="M2040" t="s">
        <v>20</v>
      </c>
      <c r="N2040" t="s">
        <v>14</v>
      </c>
      <c r="S2040">
        <v>500</v>
      </c>
    </row>
    <row r="2041" spans="1:19" x14ac:dyDescent="0.3">
      <c r="A2041">
        <v>2023</v>
      </c>
      <c r="C2041" t="str">
        <f>IF(GETPIVOTDATA("PS % recovery",Sheet4!$B$5,"Parish Name",K2041)&gt;99.949%,"OK","No")</f>
        <v>No</v>
      </c>
      <c r="D2041" t="e">
        <f>VLOOKUP(J2041,'Ref2'!C:E,3,0)</f>
        <v>#N/A</v>
      </c>
      <c r="F2041">
        <v>1</v>
      </c>
      <c r="I2041" t="e">
        <f>VLOOKUP(J2041,Ref!L:M,2,0)</f>
        <v>#N/A</v>
      </c>
      <c r="J2041" t="s">
        <v>898</v>
      </c>
      <c r="K2041" t="s">
        <v>82</v>
      </c>
      <c r="L2041" t="s">
        <v>429</v>
      </c>
      <c r="M2041" t="s">
        <v>20</v>
      </c>
      <c r="N2041" t="s">
        <v>14</v>
      </c>
      <c r="S2041">
        <v>0</v>
      </c>
    </row>
    <row r="2042" spans="1:19" x14ac:dyDescent="0.3">
      <c r="A2042">
        <v>2023</v>
      </c>
      <c r="C2042" t="str">
        <f>IF(GETPIVOTDATA("PS % recovery",Sheet4!$B$5,"Parish Name",K2042)&gt;99.949%,"OK","No")</f>
        <v>OK</v>
      </c>
      <c r="D2042" t="e">
        <f>VLOOKUP(J2042,'Ref2'!C:E,3,0)</f>
        <v>#N/A</v>
      </c>
      <c r="F2042">
        <v>1</v>
      </c>
      <c r="I2042" t="str">
        <f>VLOOKUP(J2042,Ref!L:M,2,0)</f>
        <v>Yes</v>
      </c>
      <c r="J2042" t="s">
        <v>900</v>
      </c>
      <c r="K2042" t="s">
        <v>77</v>
      </c>
      <c r="L2042" t="s">
        <v>429</v>
      </c>
      <c r="M2042" t="s">
        <v>20</v>
      </c>
      <c r="N2042" t="s">
        <v>14</v>
      </c>
      <c r="S2042">
        <v>7526</v>
      </c>
    </row>
    <row r="2043" spans="1:19" x14ac:dyDescent="0.3">
      <c r="A2043">
        <v>2023</v>
      </c>
      <c r="C2043" t="str">
        <f>IF(GETPIVOTDATA("PS % recovery",Sheet4!$B$5,"Parish Name",K2043)&gt;99.949%,"OK","No")</f>
        <v>OK</v>
      </c>
      <c r="D2043" t="e">
        <f>VLOOKUP(J2043,'Ref2'!C:E,3,0)</f>
        <v>#N/A</v>
      </c>
      <c r="F2043">
        <v>1</v>
      </c>
      <c r="I2043" t="e">
        <f>VLOOKUP(J2043,Ref!L:M,2,0)</f>
        <v>#N/A</v>
      </c>
      <c r="J2043" t="s">
        <v>902</v>
      </c>
      <c r="K2043" t="s">
        <v>92</v>
      </c>
      <c r="L2043" t="s">
        <v>429</v>
      </c>
      <c r="M2043" t="s">
        <v>20</v>
      </c>
      <c r="N2043" t="s">
        <v>14</v>
      </c>
      <c r="S2043">
        <v>1267</v>
      </c>
    </row>
    <row r="2044" spans="1:19" x14ac:dyDescent="0.3">
      <c r="A2044">
        <v>2023</v>
      </c>
      <c r="C2044" t="str">
        <f>IF(GETPIVOTDATA("PS % recovery",Sheet4!$B$5,"Parish Name",K2044)&gt;99.949%,"OK","No")</f>
        <v>OK</v>
      </c>
      <c r="D2044" t="e">
        <f>VLOOKUP(J2044,'Ref2'!C:E,3,0)</f>
        <v>#N/A</v>
      </c>
      <c r="F2044">
        <v>1</v>
      </c>
      <c r="I2044" t="e">
        <f>VLOOKUP(J2044,Ref!L:M,2,0)</f>
        <v>#N/A</v>
      </c>
      <c r="J2044" t="s">
        <v>821</v>
      </c>
      <c r="K2044" t="s">
        <v>80</v>
      </c>
      <c r="L2044" t="s">
        <v>431</v>
      </c>
      <c r="M2044" t="s">
        <v>20</v>
      </c>
      <c r="N2044" t="s">
        <v>14</v>
      </c>
      <c r="S2044">
        <v>5663.11</v>
      </c>
    </row>
    <row r="2045" spans="1:19" x14ac:dyDescent="0.3">
      <c r="A2045">
        <v>2023</v>
      </c>
      <c r="C2045" t="str">
        <f>IF(GETPIVOTDATA("PS % recovery",Sheet4!$B$5,"Parish Name",K2045)&gt;99.949%,"OK","No")</f>
        <v>OK</v>
      </c>
      <c r="D2045" t="e">
        <f>VLOOKUP(J2045,'Ref2'!C:E,3,0)</f>
        <v>#N/A</v>
      </c>
      <c r="F2045">
        <v>1</v>
      </c>
      <c r="I2045" t="e">
        <f>VLOOKUP(J2045,Ref!L:M,2,0)</f>
        <v>#N/A</v>
      </c>
      <c r="J2045" t="s">
        <v>905</v>
      </c>
      <c r="K2045" t="s">
        <v>83</v>
      </c>
      <c r="L2045" t="s">
        <v>425</v>
      </c>
      <c r="M2045" t="s">
        <v>20</v>
      </c>
      <c r="N2045" t="s">
        <v>14</v>
      </c>
      <c r="S2045">
        <v>2211</v>
      </c>
    </row>
    <row r="2046" spans="1:19" x14ac:dyDescent="0.3">
      <c r="A2046">
        <v>2023</v>
      </c>
      <c r="C2046" t="str">
        <f>IF(GETPIVOTDATA("PS % recovery",Sheet4!$B$5,"Parish Name",K2046)&gt;99.949%,"OK","No")</f>
        <v>OK</v>
      </c>
      <c r="D2046" t="e">
        <f>VLOOKUP(J2046,'Ref2'!C:E,3,0)</f>
        <v>#N/A</v>
      </c>
      <c r="F2046">
        <v>1</v>
      </c>
      <c r="I2046" t="e">
        <f>VLOOKUP(J2046,Ref!L:M,2,0)</f>
        <v>#N/A</v>
      </c>
      <c r="J2046" t="s">
        <v>907</v>
      </c>
      <c r="K2046" t="s">
        <v>84</v>
      </c>
      <c r="L2046" t="s">
        <v>435</v>
      </c>
      <c r="M2046" t="s">
        <v>20</v>
      </c>
      <c r="N2046" t="s">
        <v>14</v>
      </c>
      <c r="S2046">
        <v>0</v>
      </c>
    </row>
    <row r="2047" spans="1:19" x14ac:dyDescent="0.3">
      <c r="A2047">
        <v>2023</v>
      </c>
      <c r="C2047" t="str">
        <f>IF(GETPIVOTDATA("PS % recovery",Sheet4!$B$5,"Parish Name",K2047)&gt;99.949%,"OK","No")</f>
        <v>OK</v>
      </c>
      <c r="D2047" t="e">
        <f>VLOOKUP(J2047,'Ref2'!C:E,3,0)</f>
        <v>#N/A</v>
      </c>
      <c r="F2047">
        <v>1</v>
      </c>
      <c r="I2047" t="e">
        <f>VLOOKUP(J2047,Ref!L:M,2,0)</f>
        <v>#N/A</v>
      </c>
      <c r="J2047" t="s">
        <v>909</v>
      </c>
      <c r="K2047" t="s">
        <v>86</v>
      </c>
      <c r="L2047" t="s">
        <v>433</v>
      </c>
      <c r="M2047" t="s">
        <v>20</v>
      </c>
      <c r="N2047" t="s">
        <v>14</v>
      </c>
      <c r="S2047">
        <v>3488</v>
      </c>
    </row>
    <row r="2048" spans="1:19" x14ac:dyDescent="0.3">
      <c r="A2048">
        <v>2023</v>
      </c>
      <c r="C2048" t="str">
        <f>IF(GETPIVOTDATA("PS % recovery",Sheet4!$B$5,"Parish Name",K2048)&gt;99.949%,"OK","No")</f>
        <v>OK</v>
      </c>
      <c r="D2048" t="e">
        <f>VLOOKUP(J2048,'Ref2'!C:E,3,0)</f>
        <v>#N/A</v>
      </c>
      <c r="F2048">
        <v>1</v>
      </c>
      <c r="I2048" t="e">
        <f>VLOOKUP(J2048,Ref!L:M,2,0)</f>
        <v>#N/A</v>
      </c>
      <c r="J2048" t="s">
        <v>911</v>
      </c>
      <c r="K2048" t="s">
        <v>89</v>
      </c>
      <c r="L2048" t="s">
        <v>423</v>
      </c>
      <c r="M2048" t="s">
        <v>20</v>
      </c>
      <c r="N2048" t="s">
        <v>14</v>
      </c>
      <c r="S2048">
        <v>1696</v>
      </c>
    </row>
    <row r="2049" spans="1:19" x14ac:dyDescent="0.3">
      <c r="A2049">
        <v>2023</v>
      </c>
      <c r="C2049" t="str">
        <f>IF(GETPIVOTDATA("PS % recovery",Sheet4!$B$5,"Parish Name",K2049)&gt;99.949%,"OK","No")</f>
        <v>OK</v>
      </c>
      <c r="D2049" t="e">
        <f>VLOOKUP(J2049,'Ref2'!C:E,3,0)</f>
        <v>#N/A</v>
      </c>
      <c r="F2049">
        <v>1</v>
      </c>
      <c r="I2049" t="e">
        <f>VLOOKUP(J2049,Ref!L:M,2,0)</f>
        <v>#N/A</v>
      </c>
      <c r="J2049" t="s">
        <v>913</v>
      </c>
      <c r="K2049" t="s">
        <v>90</v>
      </c>
      <c r="L2049" t="s">
        <v>435</v>
      </c>
      <c r="M2049" t="s">
        <v>20</v>
      </c>
      <c r="N2049" t="s">
        <v>14</v>
      </c>
      <c r="S2049">
        <v>4427</v>
      </c>
    </row>
    <row r="2050" spans="1:19" x14ac:dyDescent="0.3">
      <c r="A2050">
        <v>2023</v>
      </c>
      <c r="C2050" t="str">
        <f>IF(GETPIVOTDATA("PS % recovery",Sheet4!$B$5,"Parish Name",K2050)&gt;99.949%,"OK","No")</f>
        <v>OK</v>
      </c>
      <c r="D2050" t="e">
        <f>VLOOKUP(J2050,'Ref2'!C:E,3,0)</f>
        <v>#N/A</v>
      </c>
      <c r="F2050">
        <v>1</v>
      </c>
      <c r="I2050" t="str">
        <f>VLOOKUP(J2050,Ref!L:M,2,0)</f>
        <v>Yes</v>
      </c>
      <c r="J2050" t="s">
        <v>915</v>
      </c>
      <c r="K2050" t="s">
        <v>91</v>
      </c>
      <c r="L2050" t="s">
        <v>437</v>
      </c>
      <c r="M2050" t="s">
        <v>20</v>
      </c>
      <c r="N2050" t="s">
        <v>14</v>
      </c>
      <c r="S2050">
        <v>3270</v>
      </c>
    </row>
    <row r="2051" spans="1:19" x14ac:dyDescent="0.3">
      <c r="A2051">
        <v>2023</v>
      </c>
      <c r="C2051" t="str">
        <f>IF(GETPIVOTDATA("PS % recovery",Sheet4!$B$5,"Parish Name",K2051)&gt;99.949%,"OK","No")</f>
        <v>OK</v>
      </c>
      <c r="D2051" t="e">
        <f>VLOOKUP(J2051,'Ref2'!C:E,3,0)</f>
        <v>#N/A</v>
      </c>
      <c r="F2051">
        <v>1</v>
      </c>
      <c r="I2051" t="e">
        <f>VLOOKUP(J2051,Ref!L:M,2,0)</f>
        <v>#N/A</v>
      </c>
      <c r="J2051" t="s">
        <v>917</v>
      </c>
      <c r="K2051" t="s">
        <v>94</v>
      </c>
      <c r="L2051" t="s">
        <v>453</v>
      </c>
      <c r="M2051" t="s">
        <v>23</v>
      </c>
      <c r="N2051" t="s">
        <v>14</v>
      </c>
      <c r="S2051">
        <v>3788</v>
      </c>
    </row>
    <row r="2052" spans="1:19" x14ac:dyDescent="0.3">
      <c r="A2052">
        <v>2023</v>
      </c>
      <c r="C2052" t="str">
        <f>IF(GETPIVOTDATA("PS % recovery",Sheet4!$B$5,"Parish Name",K2052)&gt;99.949%,"OK","No")</f>
        <v>OK</v>
      </c>
      <c r="D2052" t="str">
        <f>VLOOKUP(J2052,'Ref2'!C:E,3,0)</f>
        <v>LLF</v>
      </c>
      <c r="F2052">
        <v>1</v>
      </c>
      <c r="I2052" t="str">
        <f>VLOOKUP(J2052,Ref!L:M,2,0)</f>
        <v>Yes</v>
      </c>
      <c r="J2052" t="s">
        <v>919</v>
      </c>
      <c r="K2052" t="s">
        <v>96</v>
      </c>
      <c r="L2052" t="s">
        <v>441</v>
      </c>
      <c r="M2052" t="s">
        <v>23</v>
      </c>
      <c r="N2052" t="s">
        <v>14</v>
      </c>
      <c r="S2052">
        <v>17853</v>
      </c>
    </row>
    <row r="2053" spans="1:19" x14ac:dyDescent="0.3">
      <c r="A2053">
        <v>2023</v>
      </c>
      <c r="C2053" t="str">
        <f>IF(GETPIVOTDATA("PS % recovery",Sheet4!$B$5,"Parish Name",K2053)&gt;99.949%,"OK","No")</f>
        <v>OK</v>
      </c>
      <c r="D2053" t="str">
        <f>VLOOKUP(J2053,'Ref2'!C:E,3,0)</f>
        <v>LLF</v>
      </c>
      <c r="F2053">
        <v>1</v>
      </c>
      <c r="I2053" t="str">
        <f>VLOOKUP(J2053,Ref!L:M,2,0)</f>
        <v>Yes</v>
      </c>
      <c r="J2053" t="s">
        <v>921</v>
      </c>
      <c r="K2053" t="s">
        <v>97</v>
      </c>
      <c r="L2053" t="s">
        <v>443</v>
      </c>
      <c r="M2053" t="s">
        <v>23</v>
      </c>
      <c r="N2053" t="s">
        <v>14</v>
      </c>
      <c r="S2053">
        <v>11342</v>
      </c>
    </row>
    <row r="2054" spans="1:19" x14ac:dyDescent="0.3">
      <c r="A2054">
        <v>2023</v>
      </c>
      <c r="C2054" t="str">
        <f>IF(GETPIVOTDATA("PS % recovery",Sheet4!$B$5,"Parish Name",K2054)&gt;99.949%,"OK","No")</f>
        <v>No</v>
      </c>
      <c r="D2054" t="e">
        <f>VLOOKUP(J2054,'Ref2'!C:E,3,0)</f>
        <v>#N/A</v>
      </c>
      <c r="F2054">
        <v>1</v>
      </c>
      <c r="I2054" t="e">
        <f>VLOOKUP(J2054,Ref!L:M,2,0)</f>
        <v>#N/A</v>
      </c>
      <c r="J2054" t="s">
        <v>923</v>
      </c>
      <c r="K2054" t="s">
        <v>98</v>
      </c>
      <c r="L2054" t="s">
        <v>445</v>
      </c>
      <c r="M2054" t="s">
        <v>23</v>
      </c>
      <c r="N2054" t="s">
        <v>14</v>
      </c>
      <c r="S2054">
        <v>5342</v>
      </c>
    </row>
    <row r="2055" spans="1:19" x14ac:dyDescent="0.3">
      <c r="A2055">
        <v>2023</v>
      </c>
      <c r="C2055" t="str">
        <f>IF(GETPIVOTDATA("PS % recovery",Sheet4!$B$5,"Parish Name",K2055)&gt;99.949%,"OK","No")</f>
        <v>OK</v>
      </c>
      <c r="D2055" t="e">
        <f>VLOOKUP(J2055,'Ref2'!C:E,3,0)</f>
        <v>#N/A</v>
      </c>
      <c r="F2055">
        <v>1</v>
      </c>
      <c r="I2055" t="e">
        <f>VLOOKUP(J2055,Ref!L:M,2,0)</f>
        <v>#N/A</v>
      </c>
      <c r="J2055" t="s">
        <v>925</v>
      </c>
      <c r="K2055" t="s">
        <v>99</v>
      </c>
      <c r="L2055" t="s">
        <v>447</v>
      </c>
      <c r="M2055" t="s">
        <v>23</v>
      </c>
      <c r="N2055" t="s">
        <v>14</v>
      </c>
      <c r="S2055">
        <v>6036.45</v>
      </c>
    </row>
    <row r="2056" spans="1:19" x14ac:dyDescent="0.3">
      <c r="A2056">
        <v>2023</v>
      </c>
      <c r="C2056" t="str">
        <f>IF(GETPIVOTDATA("PS % recovery",Sheet4!$B$5,"Parish Name",K2056)&gt;99.949%,"OK","No")</f>
        <v>OK</v>
      </c>
      <c r="D2056" t="e">
        <f>VLOOKUP(J2056,'Ref2'!C:E,3,0)</f>
        <v>#N/A</v>
      </c>
      <c r="F2056">
        <v>1</v>
      </c>
      <c r="I2056" t="e">
        <f>VLOOKUP(J2056,Ref!L:M,2,0)</f>
        <v>#N/A</v>
      </c>
      <c r="J2056" t="s">
        <v>927</v>
      </c>
      <c r="K2056" t="s">
        <v>100</v>
      </c>
      <c r="L2056" t="s">
        <v>449</v>
      </c>
      <c r="M2056" t="s">
        <v>23</v>
      </c>
      <c r="N2056" t="s">
        <v>14</v>
      </c>
      <c r="S2056">
        <v>4325</v>
      </c>
    </row>
    <row r="2057" spans="1:19" x14ac:dyDescent="0.3">
      <c r="A2057">
        <v>2023</v>
      </c>
      <c r="C2057" t="str">
        <f>IF(GETPIVOTDATA("PS % recovery",Sheet4!$B$5,"Parish Name",K2057)&gt;99.949%,"OK","No")</f>
        <v>OK</v>
      </c>
      <c r="D2057" t="e">
        <f>VLOOKUP(J2057,'Ref2'!C:E,3,0)</f>
        <v>#N/A</v>
      </c>
      <c r="F2057">
        <v>1</v>
      </c>
      <c r="I2057" t="e">
        <f>VLOOKUP(J2057,Ref!L:M,2,0)</f>
        <v>#N/A</v>
      </c>
      <c r="J2057" t="s">
        <v>929</v>
      </c>
      <c r="K2057" t="s">
        <v>101</v>
      </c>
      <c r="L2057" t="s">
        <v>451</v>
      </c>
      <c r="M2057" t="s">
        <v>23</v>
      </c>
      <c r="N2057" t="s">
        <v>14</v>
      </c>
      <c r="S2057">
        <v>7105</v>
      </c>
    </row>
    <row r="2058" spans="1:19" x14ac:dyDescent="0.3">
      <c r="A2058">
        <v>2023</v>
      </c>
      <c r="C2058" t="str">
        <f>IF(GETPIVOTDATA("PS % recovery",Sheet4!$B$5,"Parish Name",K2058)&gt;99.949%,"OK","No")</f>
        <v>OK</v>
      </c>
      <c r="D2058" t="e">
        <f>VLOOKUP(J2058,'Ref2'!C:E,3,0)</f>
        <v>#N/A</v>
      </c>
      <c r="F2058">
        <v>1</v>
      </c>
      <c r="I2058" t="e">
        <f>VLOOKUP(J2058,Ref!L:M,2,0)</f>
        <v>#N/A</v>
      </c>
      <c r="J2058" t="s">
        <v>931</v>
      </c>
      <c r="K2058" t="s">
        <v>95</v>
      </c>
      <c r="L2058" t="s">
        <v>439</v>
      </c>
      <c r="M2058" t="s">
        <v>23</v>
      </c>
      <c r="N2058" t="s">
        <v>14</v>
      </c>
      <c r="S2058">
        <v>4028</v>
      </c>
    </row>
    <row r="2059" spans="1:19" x14ac:dyDescent="0.3">
      <c r="A2059">
        <v>2023</v>
      </c>
      <c r="C2059" t="str">
        <f>IF(GETPIVOTDATA("PS % recovery",Sheet4!$B$5,"Parish Name",K2059)&gt;99.949%,"OK","No")</f>
        <v>No</v>
      </c>
      <c r="D2059" t="e">
        <f>VLOOKUP(J2059,'Ref2'!C:E,3,0)</f>
        <v>#N/A</v>
      </c>
      <c r="F2059">
        <v>1</v>
      </c>
      <c r="I2059" t="e">
        <f>VLOOKUP(J2059,Ref!L:M,2,0)</f>
        <v>#N/A</v>
      </c>
      <c r="J2059" t="s">
        <v>933</v>
      </c>
      <c r="K2059" t="s">
        <v>102</v>
      </c>
      <c r="L2059" t="s">
        <v>453</v>
      </c>
      <c r="M2059" t="s">
        <v>23</v>
      </c>
      <c r="N2059" t="s">
        <v>14</v>
      </c>
      <c r="S2059">
        <v>2917</v>
      </c>
    </row>
    <row r="2060" spans="1:19" x14ac:dyDescent="0.3">
      <c r="A2060">
        <v>2023</v>
      </c>
      <c r="C2060" t="str">
        <f>IF(GETPIVOTDATA("PS % recovery",Sheet4!$B$5,"Parish Name",K2060)&gt;99.949%,"OK","No")</f>
        <v>OK</v>
      </c>
      <c r="D2060" t="e">
        <f>VLOOKUP(J2060,'Ref2'!C:E,3,0)</f>
        <v>#N/A</v>
      </c>
      <c r="F2060">
        <v>1</v>
      </c>
      <c r="I2060" t="e">
        <f>VLOOKUP(J2060,Ref!L:M,2,0)</f>
        <v>#N/A</v>
      </c>
      <c r="J2060" t="s">
        <v>935</v>
      </c>
      <c r="K2060" t="s">
        <v>104</v>
      </c>
      <c r="L2060" t="s">
        <v>465</v>
      </c>
      <c r="M2060" t="s">
        <v>26</v>
      </c>
      <c r="N2060" t="s">
        <v>14</v>
      </c>
      <c r="S2060">
        <v>6353</v>
      </c>
    </row>
    <row r="2061" spans="1:19" x14ac:dyDescent="0.3">
      <c r="A2061">
        <v>2023</v>
      </c>
      <c r="C2061" t="str">
        <f>IF(GETPIVOTDATA("PS % recovery",Sheet4!$B$5,"Parish Name",K2061)&gt;99.949%,"OK","No")</f>
        <v>OK</v>
      </c>
      <c r="D2061" t="e">
        <f>VLOOKUP(J2061,'Ref2'!C:E,3,0)</f>
        <v>#N/A</v>
      </c>
      <c r="F2061">
        <v>1</v>
      </c>
      <c r="I2061" t="e">
        <f>VLOOKUP(J2061,Ref!L:M,2,0)</f>
        <v>#N/A</v>
      </c>
      <c r="J2061" t="s">
        <v>937</v>
      </c>
      <c r="K2061" t="s">
        <v>106</v>
      </c>
      <c r="L2061" t="s">
        <v>467</v>
      </c>
      <c r="M2061" t="s">
        <v>26</v>
      </c>
      <c r="N2061" t="s">
        <v>14</v>
      </c>
      <c r="S2061">
        <v>5861</v>
      </c>
    </row>
    <row r="2062" spans="1:19" x14ac:dyDescent="0.3">
      <c r="A2062">
        <v>2023</v>
      </c>
      <c r="C2062" t="str">
        <f>IF(GETPIVOTDATA("PS % recovery",Sheet4!$B$5,"Parish Name",K2062)&gt;99.949%,"OK","No")</f>
        <v>OK</v>
      </c>
      <c r="D2062" t="e">
        <f>VLOOKUP(J2062,'Ref2'!C:E,3,0)</f>
        <v>#N/A</v>
      </c>
      <c r="F2062">
        <v>1</v>
      </c>
      <c r="I2062" t="e">
        <f>VLOOKUP(J2062,Ref!L:M,2,0)</f>
        <v>#N/A</v>
      </c>
      <c r="J2062" t="s">
        <v>939</v>
      </c>
      <c r="K2062" t="s">
        <v>108</v>
      </c>
      <c r="L2062" t="s">
        <v>469</v>
      </c>
      <c r="M2062" t="s">
        <v>26</v>
      </c>
      <c r="N2062" t="s">
        <v>14</v>
      </c>
      <c r="S2062">
        <v>5079</v>
      </c>
    </row>
    <row r="2063" spans="1:19" x14ac:dyDescent="0.3">
      <c r="A2063">
        <v>2023</v>
      </c>
      <c r="C2063" t="str">
        <f>IF(GETPIVOTDATA("PS % recovery",Sheet4!$B$5,"Parish Name",K2063)&gt;99.949%,"OK","No")</f>
        <v>OK</v>
      </c>
      <c r="D2063" t="e">
        <f>VLOOKUP(J2063,'Ref2'!C:E,3,0)</f>
        <v>#N/A</v>
      </c>
      <c r="F2063">
        <v>1</v>
      </c>
      <c r="I2063" t="e">
        <f>VLOOKUP(J2063,Ref!L:M,2,0)</f>
        <v>#N/A</v>
      </c>
      <c r="J2063" t="s">
        <v>941</v>
      </c>
      <c r="K2063" t="s">
        <v>110</v>
      </c>
      <c r="L2063" t="s">
        <v>471</v>
      </c>
      <c r="M2063" t="s">
        <v>26</v>
      </c>
      <c r="N2063" t="s">
        <v>14</v>
      </c>
      <c r="S2063">
        <v>7589</v>
      </c>
    </row>
    <row r="2064" spans="1:19" x14ac:dyDescent="0.3">
      <c r="A2064">
        <v>2023</v>
      </c>
      <c r="C2064" t="str">
        <f>IF(GETPIVOTDATA("PS % recovery",Sheet4!$B$5,"Parish Name",K2064)&gt;99.949%,"OK","No")</f>
        <v>OK</v>
      </c>
      <c r="D2064" t="e">
        <f>VLOOKUP(J2064,'Ref2'!C:E,3,0)</f>
        <v>#N/A</v>
      </c>
      <c r="F2064">
        <v>1</v>
      </c>
      <c r="I2064" t="str">
        <f>VLOOKUP(J2064,Ref!L:M,2,0)</f>
        <v>Yes</v>
      </c>
      <c r="J2064" t="s">
        <v>943</v>
      </c>
      <c r="K2064" t="s">
        <v>112</v>
      </c>
      <c r="L2064" t="s">
        <v>473</v>
      </c>
      <c r="M2064" t="s">
        <v>26</v>
      </c>
      <c r="N2064" t="s">
        <v>14</v>
      </c>
      <c r="S2064">
        <v>10000</v>
      </c>
    </row>
    <row r="2065" spans="1:19" x14ac:dyDescent="0.3">
      <c r="A2065">
        <v>2023</v>
      </c>
      <c r="C2065" t="str">
        <f>IF(GETPIVOTDATA("PS % recovery",Sheet4!$B$5,"Parish Name",K2065)&gt;99.949%,"OK","No")</f>
        <v>No</v>
      </c>
      <c r="D2065" t="e">
        <f>VLOOKUP(J2065,'Ref2'!C:E,3,0)</f>
        <v>#N/A</v>
      </c>
      <c r="F2065">
        <v>1</v>
      </c>
      <c r="I2065" t="e">
        <f>VLOOKUP(J2065,Ref!L:M,2,0)</f>
        <v>#N/A</v>
      </c>
      <c r="J2065" t="s">
        <v>945</v>
      </c>
      <c r="K2065" t="s">
        <v>114</v>
      </c>
      <c r="L2065" t="s">
        <v>475</v>
      </c>
      <c r="M2065" t="s">
        <v>26</v>
      </c>
      <c r="N2065" t="s">
        <v>14</v>
      </c>
      <c r="S2065">
        <v>0</v>
      </c>
    </row>
    <row r="2066" spans="1:19" x14ac:dyDescent="0.3">
      <c r="A2066">
        <v>2023</v>
      </c>
      <c r="C2066" t="str">
        <f>IF(GETPIVOTDATA("PS % recovery",Sheet4!$B$5,"Parish Name",K2066)&gt;99.949%,"OK","No")</f>
        <v>OK</v>
      </c>
      <c r="D2066" t="e">
        <f>VLOOKUP(J2066,'Ref2'!C:E,3,0)</f>
        <v>#N/A</v>
      </c>
      <c r="F2066">
        <v>1</v>
      </c>
      <c r="I2066" t="e">
        <f>VLOOKUP(J2066,Ref!L:M,2,0)</f>
        <v>#N/A</v>
      </c>
      <c r="J2066" t="s">
        <v>947</v>
      </c>
      <c r="K2066" t="s">
        <v>116</v>
      </c>
      <c r="L2066" t="s">
        <v>477</v>
      </c>
      <c r="M2066" t="s">
        <v>26</v>
      </c>
      <c r="N2066" t="s">
        <v>14</v>
      </c>
      <c r="S2066">
        <v>5569</v>
      </c>
    </row>
    <row r="2067" spans="1:19" x14ac:dyDescent="0.3">
      <c r="A2067">
        <v>2023</v>
      </c>
      <c r="C2067" t="str">
        <f>IF(GETPIVOTDATA("PS % recovery",Sheet4!$B$5,"Parish Name",K2067)&gt;99.949%,"OK","No")</f>
        <v>OK</v>
      </c>
      <c r="D2067" t="e">
        <f>VLOOKUP(J2067,'Ref2'!C:E,3,0)</f>
        <v>#N/A</v>
      </c>
      <c r="F2067">
        <v>1</v>
      </c>
      <c r="I2067" t="e">
        <f>VLOOKUP(J2067,Ref!L:M,2,0)</f>
        <v>#N/A</v>
      </c>
      <c r="J2067" t="s">
        <v>949</v>
      </c>
      <c r="K2067" t="s">
        <v>118</v>
      </c>
      <c r="L2067" t="s">
        <v>479</v>
      </c>
      <c r="M2067" t="s">
        <v>26</v>
      </c>
      <c r="N2067" t="s">
        <v>14</v>
      </c>
      <c r="S2067">
        <v>7052</v>
      </c>
    </row>
    <row r="2068" spans="1:19" x14ac:dyDescent="0.3">
      <c r="A2068">
        <v>2023</v>
      </c>
      <c r="C2068" t="str">
        <f>IF(GETPIVOTDATA("PS % recovery",Sheet4!$B$5,"Parish Name",K2068)&gt;99.949%,"OK","No")</f>
        <v>OK</v>
      </c>
      <c r="D2068" t="e">
        <f>VLOOKUP(J2068,'Ref2'!C:E,3,0)</f>
        <v>#N/A</v>
      </c>
      <c r="F2068">
        <v>1</v>
      </c>
      <c r="I2068" t="e">
        <f>VLOOKUP(J2068,Ref!L:M,2,0)</f>
        <v>#N/A</v>
      </c>
      <c r="J2068" t="s">
        <v>951</v>
      </c>
      <c r="K2068" t="s">
        <v>105</v>
      </c>
      <c r="L2068" t="s">
        <v>455</v>
      </c>
      <c r="M2068" t="s">
        <v>26</v>
      </c>
      <c r="N2068" t="s">
        <v>14</v>
      </c>
      <c r="S2068">
        <v>2583</v>
      </c>
    </row>
    <row r="2069" spans="1:19" x14ac:dyDescent="0.3">
      <c r="A2069">
        <v>2023</v>
      </c>
      <c r="C2069" t="str">
        <f>IF(GETPIVOTDATA("PS % recovery",Sheet4!$B$5,"Parish Name",K2069)&gt;99.949%,"OK","No")</f>
        <v>OK</v>
      </c>
      <c r="D2069" t="e">
        <f>VLOOKUP(J2069,'Ref2'!C:E,3,0)</f>
        <v>#N/A</v>
      </c>
      <c r="F2069">
        <v>1</v>
      </c>
      <c r="I2069" t="e">
        <f>VLOOKUP(J2069,Ref!L:M,2,0)</f>
        <v>#N/A</v>
      </c>
      <c r="J2069" t="s">
        <v>953</v>
      </c>
      <c r="K2069" t="s">
        <v>107</v>
      </c>
      <c r="L2069" t="s">
        <v>457</v>
      </c>
      <c r="M2069" t="s">
        <v>26</v>
      </c>
      <c r="N2069" t="s">
        <v>14</v>
      </c>
      <c r="S2069">
        <v>4694.17</v>
      </c>
    </row>
    <row r="2070" spans="1:19" x14ac:dyDescent="0.3">
      <c r="A2070">
        <v>2023</v>
      </c>
      <c r="C2070" t="str">
        <f>IF(GETPIVOTDATA("PS % recovery",Sheet4!$B$5,"Parish Name",K2070)&gt;99.949%,"OK","No")</f>
        <v>OK</v>
      </c>
      <c r="D2070" t="e">
        <f>VLOOKUP(J2070,'Ref2'!C:E,3,0)</f>
        <v>#N/A</v>
      </c>
      <c r="F2070">
        <v>1</v>
      </c>
      <c r="I2070" t="e">
        <f>VLOOKUP(J2070,Ref!L:M,2,0)</f>
        <v>#N/A</v>
      </c>
      <c r="J2070" t="s">
        <v>955</v>
      </c>
      <c r="K2070" t="s">
        <v>109</v>
      </c>
      <c r="L2070" t="s">
        <v>459</v>
      </c>
      <c r="M2070" t="s">
        <v>26</v>
      </c>
      <c r="N2070" t="s">
        <v>14</v>
      </c>
      <c r="S2070">
        <v>5800</v>
      </c>
    </row>
    <row r="2071" spans="1:19" x14ac:dyDescent="0.3">
      <c r="A2071">
        <v>2023</v>
      </c>
      <c r="C2071" t="str">
        <f>IF(GETPIVOTDATA("PS % recovery",Sheet4!$B$5,"Parish Name",K2071)&gt;99.949%,"OK","No")</f>
        <v>No</v>
      </c>
      <c r="D2071" t="e">
        <f>VLOOKUP(J2071,'Ref2'!C:E,3,0)</f>
        <v>#N/A</v>
      </c>
      <c r="F2071">
        <v>1</v>
      </c>
      <c r="I2071" t="e">
        <f>VLOOKUP(J2071,Ref!L:M,2,0)</f>
        <v>#N/A</v>
      </c>
      <c r="J2071" t="s">
        <v>824</v>
      </c>
      <c r="K2071" t="s">
        <v>113</v>
      </c>
      <c r="L2071" t="s">
        <v>463</v>
      </c>
      <c r="M2071" t="s">
        <v>26</v>
      </c>
      <c r="N2071" t="s">
        <v>14</v>
      </c>
      <c r="S2071">
        <v>2000</v>
      </c>
    </row>
    <row r="2072" spans="1:19" x14ac:dyDescent="0.3">
      <c r="A2072">
        <v>2023</v>
      </c>
      <c r="C2072" t="str">
        <f>IF(GETPIVOTDATA("PS % recovery",Sheet4!$B$5,"Parish Name",K2072)&gt;99.949%,"OK","No")</f>
        <v>OK</v>
      </c>
      <c r="D2072" t="e">
        <f>VLOOKUP(J2072,'Ref2'!C:E,3,0)</f>
        <v>#N/A</v>
      </c>
      <c r="F2072">
        <v>1</v>
      </c>
      <c r="I2072" t="e">
        <f>VLOOKUP(J2072,Ref!L:M,2,0)</f>
        <v>#N/A</v>
      </c>
      <c r="J2072" t="s">
        <v>958</v>
      </c>
      <c r="K2072" t="s">
        <v>111</v>
      </c>
      <c r="L2072" t="s">
        <v>461</v>
      </c>
      <c r="M2072" t="s">
        <v>26</v>
      </c>
      <c r="N2072" t="s">
        <v>14</v>
      </c>
      <c r="S2072">
        <v>5045</v>
      </c>
    </row>
    <row r="2073" spans="1:19" x14ac:dyDescent="0.3">
      <c r="A2073">
        <v>2023</v>
      </c>
      <c r="C2073" t="str">
        <f>IF(GETPIVOTDATA("PS % recovery",Sheet4!$B$5,"Parish Name",K2073)&gt;99.949%,"OK","No")</f>
        <v>OK</v>
      </c>
      <c r="D2073" t="e">
        <f>VLOOKUP(J2073,'Ref2'!C:E,3,0)</f>
        <v>#N/A</v>
      </c>
      <c r="F2073">
        <v>1</v>
      </c>
      <c r="I2073" t="e">
        <f>VLOOKUP(J2073,Ref!L:M,2,0)</f>
        <v>#N/A</v>
      </c>
      <c r="J2073" t="s">
        <v>960</v>
      </c>
      <c r="K2073" t="s">
        <v>115</v>
      </c>
      <c r="L2073" t="s">
        <v>455</v>
      </c>
      <c r="M2073" t="s">
        <v>26</v>
      </c>
      <c r="N2073" t="s">
        <v>14</v>
      </c>
      <c r="S2073">
        <v>9649</v>
      </c>
    </row>
    <row r="2074" spans="1:19" x14ac:dyDescent="0.3">
      <c r="A2074">
        <v>2023</v>
      </c>
      <c r="C2074" t="str">
        <f>IF(GETPIVOTDATA("PS % recovery",Sheet4!$B$5,"Parish Name",K2074)&gt;99.949%,"OK","No")</f>
        <v>No</v>
      </c>
      <c r="D2074" t="e">
        <f>VLOOKUP(J2074,'Ref2'!C:E,3,0)</f>
        <v>#N/A</v>
      </c>
      <c r="F2074">
        <v>1</v>
      </c>
      <c r="I2074" t="e">
        <f>VLOOKUP(J2074,Ref!L:M,2,0)</f>
        <v>#N/A</v>
      </c>
      <c r="J2074" t="s">
        <v>962</v>
      </c>
      <c r="K2074" t="s">
        <v>117</v>
      </c>
      <c r="L2074" t="s">
        <v>455</v>
      </c>
      <c r="M2074" t="s">
        <v>26</v>
      </c>
      <c r="N2074" t="s">
        <v>14</v>
      </c>
      <c r="S2074">
        <v>0</v>
      </c>
    </row>
    <row r="2075" spans="1:19" x14ac:dyDescent="0.3">
      <c r="A2075">
        <v>2023</v>
      </c>
      <c r="C2075" t="str">
        <f>IF(GETPIVOTDATA("PS % recovery",Sheet4!$B$5,"Parish Name",K2075)&gt;99.949%,"OK","No")</f>
        <v>OK</v>
      </c>
      <c r="D2075" t="e">
        <f>VLOOKUP(J2075,'Ref2'!C:E,3,0)</f>
        <v>#N/A</v>
      </c>
      <c r="F2075">
        <v>1</v>
      </c>
      <c r="I2075" t="e">
        <f>VLOOKUP(J2075,Ref!L:M,2,0)</f>
        <v>#N/A</v>
      </c>
      <c r="J2075" t="s">
        <v>964</v>
      </c>
      <c r="K2075" t="s">
        <v>120</v>
      </c>
      <c r="L2075" t="s">
        <v>481</v>
      </c>
      <c r="M2075" t="s">
        <v>29</v>
      </c>
      <c r="N2075" t="s">
        <v>14</v>
      </c>
      <c r="S2075">
        <v>7951</v>
      </c>
    </row>
    <row r="2076" spans="1:19" x14ac:dyDescent="0.3">
      <c r="A2076">
        <v>2023</v>
      </c>
      <c r="C2076" t="str">
        <f>IF(GETPIVOTDATA("PS % recovery",Sheet4!$B$5,"Parish Name",K2076)&gt;99.949%,"OK","No")</f>
        <v>OK</v>
      </c>
      <c r="D2076" t="e">
        <f>VLOOKUP(J2076,'Ref2'!C:E,3,0)</f>
        <v>#N/A</v>
      </c>
      <c r="F2076">
        <v>1</v>
      </c>
      <c r="I2076" t="e">
        <f>VLOOKUP(J2076,Ref!L:M,2,0)</f>
        <v>#N/A</v>
      </c>
      <c r="J2076" t="s">
        <v>966</v>
      </c>
      <c r="K2076" t="s">
        <v>121</v>
      </c>
      <c r="L2076" t="s">
        <v>487</v>
      </c>
      <c r="M2076" t="s">
        <v>29</v>
      </c>
      <c r="N2076" t="s">
        <v>14</v>
      </c>
      <c r="S2076">
        <v>3351</v>
      </c>
    </row>
    <row r="2077" spans="1:19" x14ac:dyDescent="0.3">
      <c r="A2077">
        <v>2023</v>
      </c>
      <c r="C2077" t="str">
        <f>IF(GETPIVOTDATA("PS % recovery",Sheet4!$B$5,"Parish Name",K2077)&gt;99.949%,"OK","No")</f>
        <v>No</v>
      </c>
      <c r="D2077" t="e">
        <f>VLOOKUP(J2077,'Ref2'!C:E,3,0)</f>
        <v>#N/A</v>
      </c>
      <c r="F2077">
        <v>1</v>
      </c>
      <c r="I2077" t="e">
        <f>VLOOKUP(J2077,Ref!L:M,2,0)</f>
        <v>#N/A</v>
      </c>
      <c r="J2077" t="s">
        <v>968</v>
      </c>
      <c r="K2077" t="s">
        <v>123</v>
      </c>
      <c r="L2077" t="s">
        <v>489</v>
      </c>
      <c r="M2077" t="s">
        <v>29</v>
      </c>
      <c r="N2077" t="s">
        <v>14</v>
      </c>
      <c r="S2077">
        <v>1500</v>
      </c>
    </row>
    <row r="2078" spans="1:19" x14ac:dyDescent="0.3">
      <c r="A2078">
        <v>2023</v>
      </c>
      <c r="C2078" t="str">
        <f>IF(GETPIVOTDATA("PS % recovery",Sheet4!$B$5,"Parish Name",K2078)&gt;99.949%,"OK","No")</f>
        <v>OK</v>
      </c>
      <c r="D2078" t="e">
        <f>VLOOKUP(J2078,'Ref2'!C:E,3,0)</f>
        <v>#N/A</v>
      </c>
      <c r="F2078">
        <v>1</v>
      </c>
      <c r="I2078" t="e">
        <f>VLOOKUP(J2078,Ref!L:M,2,0)</f>
        <v>#N/A</v>
      </c>
      <c r="J2078" t="s">
        <v>970</v>
      </c>
      <c r="K2078" t="s">
        <v>125</v>
      </c>
      <c r="L2078" t="s">
        <v>493</v>
      </c>
      <c r="M2078" t="s">
        <v>29</v>
      </c>
      <c r="N2078" t="s">
        <v>14</v>
      </c>
      <c r="S2078">
        <v>0</v>
      </c>
    </row>
    <row r="2079" spans="1:19" x14ac:dyDescent="0.3">
      <c r="A2079">
        <v>2023</v>
      </c>
      <c r="C2079" t="str">
        <f>IF(GETPIVOTDATA("PS % recovery",Sheet4!$B$5,"Parish Name",K2079)&gt;99.949%,"OK","No")</f>
        <v>OK</v>
      </c>
      <c r="D2079" t="e">
        <f>VLOOKUP(J2079,'Ref2'!C:E,3,0)</f>
        <v>#N/A</v>
      </c>
      <c r="F2079">
        <v>1</v>
      </c>
      <c r="I2079" t="e">
        <f>VLOOKUP(J2079,Ref!L:M,2,0)</f>
        <v>#N/A</v>
      </c>
      <c r="J2079" t="s">
        <v>972</v>
      </c>
      <c r="K2079" t="s">
        <v>126</v>
      </c>
      <c r="L2079" t="s">
        <v>491</v>
      </c>
      <c r="M2079" t="s">
        <v>29</v>
      </c>
      <c r="N2079" t="s">
        <v>14</v>
      </c>
      <c r="S2079">
        <v>3863</v>
      </c>
    </row>
    <row r="2080" spans="1:19" x14ac:dyDescent="0.3">
      <c r="A2080">
        <v>2023</v>
      </c>
      <c r="C2080" t="str">
        <f>IF(GETPIVOTDATA("PS % recovery",Sheet4!$B$5,"Parish Name",K2080)&gt;99.949%,"OK","No")</f>
        <v>No</v>
      </c>
      <c r="D2080" t="e">
        <f>VLOOKUP(J2080,'Ref2'!C:E,3,0)</f>
        <v>#N/A</v>
      </c>
      <c r="F2080">
        <v>1</v>
      </c>
      <c r="I2080" t="str">
        <f>VLOOKUP(J2080,Ref!L:M,2,0)</f>
        <v>Yes</v>
      </c>
      <c r="J2080" t="s">
        <v>974</v>
      </c>
      <c r="K2080" t="s">
        <v>127</v>
      </c>
      <c r="L2080" t="s">
        <v>497</v>
      </c>
      <c r="M2080" t="s">
        <v>29</v>
      </c>
      <c r="N2080" t="s">
        <v>14</v>
      </c>
      <c r="S2080">
        <v>0</v>
      </c>
    </row>
    <row r="2081" spans="1:19" x14ac:dyDescent="0.3">
      <c r="A2081">
        <v>2023</v>
      </c>
      <c r="C2081" t="str">
        <f>IF(GETPIVOTDATA("PS % recovery",Sheet4!$B$5,"Parish Name",K2081)&gt;99.949%,"OK","No")</f>
        <v>OK</v>
      </c>
      <c r="D2081" t="e">
        <f>VLOOKUP(J2081,'Ref2'!C:E,3,0)</f>
        <v>#N/A</v>
      </c>
      <c r="F2081">
        <v>1</v>
      </c>
      <c r="I2081" t="e">
        <f>VLOOKUP(J2081,Ref!L:M,2,0)</f>
        <v>#N/A</v>
      </c>
      <c r="J2081" t="s">
        <v>976</v>
      </c>
      <c r="K2081" t="s">
        <v>128</v>
      </c>
      <c r="L2081" t="s">
        <v>499</v>
      </c>
      <c r="M2081" t="s">
        <v>29</v>
      </c>
      <c r="N2081" t="s">
        <v>14</v>
      </c>
      <c r="S2081">
        <v>2615</v>
      </c>
    </row>
    <row r="2082" spans="1:19" x14ac:dyDescent="0.3">
      <c r="A2082">
        <v>2023</v>
      </c>
      <c r="C2082" t="str">
        <f>IF(GETPIVOTDATA("PS % recovery",Sheet4!$B$5,"Parish Name",K2082)&gt;99.949%,"OK","No")</f>
        <v>No</v>
      </c>
      <c r="D2082" t="e">
        <f>VLOOKUP(J2082,'Ref2'!C:E,3,0)</f>
        <v>#N/A</v>
      </c>
      <c r="F2082">
        <v>1</v>
      </c>
      <c r="I2082" t="str">
        <f>VLOOKUP(J2082,Ref!L:M,2,0)</f>
        <v>Yes</v>
      </c>
      <c r="J2082" t="s">
        <v>825</v>
      </c>
      <c r="K2082" t="s">
        <v>129</v>
      </c>
      <c r="L2082" t="s">
        <v>501</v>
      </c>
      <c r="M2082" t="s">
        <v>29</v>
      </c>
      <c r="N2082" t="s">
        <v>14</v>
      </c>
      <c r="S2082">
        <v>5816</v>
      </c>
    </row>
    <row r="2083" spans="1:19" x14ac:dyDescent="0.3">
      <c r="A2083">
        <v>2023</v>
      </c>
      <c r="C2083" t="str">
        <f>IF(GETPIVOTDATA("PS % recovery",Sheet4!$B$5,"Parish Name",K2083)&gt;99.949%,"OK","No")</f>
        <v>OK</v>
      </c>
      <c r="D2083" t="e">
        <f>VLOOKUP(J2083,'Ref2'!C:E,3,0)</f>
        <v>#N/A</v>
      </c>
      <c r="F2083">
        <v>1</v>
      </c>
      <c r="I2083" t="e">
        <f>VLOOKUP(J2083,Ref!L:M,2,0)</f>
        <v>#N/A</v>
      </c>
      <c r="J2083" t="s">
        <v>979</v>
      </c>
      <c r="K2083" t="s">
        <v>131</v>
      </c>
      <c r="L2083" t="s">
        <v>503</v>
      </c>
      <c r="M2083" t="s">
        <v>29</v>
      </c>
      <c r="N2083" t="s">
        <v>14</v>
      </c>
      <c r="S2083">
        <v>9620</v>
      </c>
    </row>
    <row r="2084" spans="1:19" x14ac:dyDescent="0.3">
      <c r="A2084">
        <v>2023</v>
      </c>
      <c r="C2084" t="str">
        <f>IF(GETPIVOTDATA("PS % recovery",Sheet4!$B$5,"Parish Name",K2084)&gt;99.949%,"OK","No")</f>
        <v>OK</v>
      </c>
      <c r="D2084" t="e">
        <f>VLOOKUP(J2084,'Ref2'!C:E,3,0)</f>
        <v>#N/A</v>
      </c>
      <c r="F2084">
        <v>1</v>
      </c>
      <c r="I2084" t="e">
        <f>VLOOKUP(J2084,Ref!L:M,2,0)</f>
        <v>#N/A</v>
      </c>
      <c r="J2084" t="s">
        <v>981</v>
      </c>
      <c r="K2084" t="s">
        <v>130</v>
      </c>
      <c r="L2084" t="s">
        <v>495</v>
      </c>
      <c r="M2084" t="s">
        <v>29</v>
      </c>
      <c r="N2084" t="s">
        <v>14</v>
      </c>
      <c r="S2084">
        <v>8166.74</v>
      </c>
    </row>
    <row r="2085" spans="1:19" x14ac:dyDescent="0.3">
      <c r="A2085">
        <v>2023</v>
      </c>
      <c r="C2085" t="str">
        <f>IF(GETPIVOTDATA("PS % recovery",Sheet4!$B$5,"Parish Name",K2085)&gt;99.949%,"OK","No")</f>
        <v>OK</v>
      </c>
      <c r="D2085" t="e">
        <f>VLOOKUP(J2085,'Ref2'!C:E,3,0)</f>
        <v>#N/A</v>
      </c>
      <c r="F2085">
        <v>1</v>
      </c>
      <c r="I2085" t="e">
        <f>VLOOKUP(J2085,Ref!L:M,2,0)</f>
        <v>#N/A</v>
      </c>
      <c r="J2085" t="s">
        <v>983</v>
      </c>
      <c r="K2085" t="s">
        <v>132</v>
      </c>
      <c r="L2085" t="s">
        <v>505</v>
      </c>
      <c r="M2085" t="s">
        <v>29</v>
      </c>
      <c r="N2085" t="s">
        <v>14</v>
      </c>
      <c r="S2085">
        <v>4395</v>
      </c>
    </row>
    <row r="2086" spans="1:19" x14ac:dyDescent="0.3">
      <c r="A2086">
        <v>2023</v>
      </c>
      <c r="C2086" t="str">
        <f>IF(GETPIVOTDATA("PS % recovery",Sheet4!$B$5,"Parish Name",K2086)&gt;99.949%,"OK","No")</f>
        <v>No</v>
      </c>
      <c r="D2086" t="e">
        <f>VLOOKUP(J2086,'Ref2'!C:E,3,0)</f>
        <v>#N/A</v>
      </c>
      <c r="F2086">
        <v>1</v>
      </c>
      <c r="I2086" t="str">
        <f>VLOOKUP(J2086,Ref!L:M,2,0)</f>
        <v>Yes</v>
      </c>
      <c r="J2086" t="s">
        <v>985</v>
      </c>
      <c r="K2086" t="s">
        <v>133</v>
      </c>
      <c r="L2086" t="s">
        <v>507</v>
      </c>
      <c r="M2086" t="s">
        <v>29</v>
      </c>
      <c r="N2086" t="s">
        <v>14</v>
      </c>
      <c r="S2086">
        <v>4002</v>
      </c>
    </row>
    <row r="2087" spans="1:19" x14ac:dyDescent="0.3">
      <c r="A2087">
        <v>2023</v>
      </c>
      <c r="C2087" t="str">
        <f>IF(GETPIVOTDATA("PS % recovery",Sheet4!$B$5,"Parish Name",K2087)&gt;99.949%,"OK","No")</f>
        <v>OK</v>
      </c>
      <c r="D2087" t="e">
        <f>VLOOKUP(J2087,'Ref2'!C:E,3,0)</f>
        <v>#N/A</v>
      </c>
      <c r="F2087">
        <v>1</v>
      </c>
      <c r="I2087" t="e">
        <f>VLOOKUP(J2087,Ref!L:M,2,0)</f>
        <v>#N/A</v>
      </c>
      <c r="J2087" t="s">
        <v>987</v>
      </c>
      <c r="K2087" t="s">
        <v>122</v>
      </c>
      <c r="L2087" t="s">
        <v>483</v>
      </c>
      <c r="M2087" t="s">
        <v>29</v>
      </c>
      <c r="N2087" t="s">
        <v>14</v>
      </c>
      <c r="S2087">
        <v>0.16</v>
      </c>
    </row>
    <row r="2088" spans="1:19" x14ac:dyDescent="0.3">
      <c r="A2088">
        <v>2023</v>
      </c>
      <c r="C2088" t="str">
        <f>IF(GETPIVOTDATA("PS % recovery",Sheet4!$B$5,"Parish Name",K2088)&gt;99.949%,"OK","No")</f>
        <v>No</v>
      </c>
      <c r="D2088" t="e">
        <f>VLOOKUP(J2088,'Ref2'!C:E,3,0)</f>
        <v>#N/A</v>
      </c>
      <c r="F2088">
        <v>1</v>
      </c>
      <c r="I2088" t="e">
        <f>VLOOKUP(J2088,Ref!L:M,2,0)</f>
        <v>#N/A</v>
      </c>
      <c r="J2088" t="s">
        <v>989</v>
      </c>
      <c r="K2088" t="s">
        <v>124</v>
      </c>
      <c r="L2088" t="s">
        <v>485</v>
      </c>
      <c r="M2088" t="s">
        <v>29</v>
      </c>
      <c r="N2088" t="s">
        <v>14</v>
      </c>
      <c r="S2088">
        <v>3500</v>
      </c>
    </row>
    <row r="2089" spans="1:19" x14ac:dyDescent="0.3">
      <c r="A2089">
        <v>2023</v>
      </c>
      <c r="C2089" t="str">
        <f>IF(GETPIVOTDATA("PS % recovery",Sheet4!$B$5,"Parish Name",K2089)&gt;99.949%,"OK","No")</f>
        <v>No</v>
      </c>
      <c r="D2089" t="e">
        <f>VLOOKUP(J2089,'Ref2'!C:E,3,0)</f>
        <v>#N/A</v>
      </c>
      <c r="F2089">
        <v>1</v>
      </c>
      <c r="I2089" t="e">
        <f>VLOOKUP(J2089,Ref!L:M,2,0)</f>
        <v>#N/A</v>
      </c>
      <c r="J2089" t="s">
        <v>826</v>
      </c>
      <c r="K2089" t="s">
        <v>135</v>
      </c>
      <c r="L2089" t="s">
        <v>515</v>
      </c>
      <c r="M2089" t="s">
        <v>32</v>
      </c>
      <c r="N2089" t="s">
        <v>14</v>
      </c>
      <c r="S2089">
        <v>130</v>
      </c>
    </row>
    <row r="2090" spans="1:19" x14ac:dyDescent="0.3">
      <c r="A2090">
        <v>2023</v>
      </c>
      <c r="C2090" t="str">
        <f>IF(GETPIVOTDATA("PS % recovery",Sheet4!$B$5,"Parish Name",K2090)&gt;99.949%,"OK","No")</f>
        <v>OK</v>
      </c>
      <c r="D2090" t="e">
        <f>VLOOKUP(J2090,'Ref2'!C:E,3,0)</f>
        <v>#N/A</v>
      </c>
      <c r="F2090">
        <v>1</v>
      </c>
      <c r="I2090" t="e">
        <f>VLOOKUP(J2090,Ref!L:M,2,0)</f>
        <v>#N/A</v>
      </c>
      <c r="J2090" t="s">
        <v>828</v>
      </c>
      <c r="K2090" t="s">
        <v>136</v>
      </c>
      <c r="L2090" t="s">
        <v>515</v>
      </c>
      <c r="M2090" t="s">
        <v>32</v>
      </c>
      <c r="N2090" t="s">
        <v>14</v>
      </c>
      <c r="S2090">
        <v>3508</v>
      </c>
    </row>
    <row r="2091" spans="1:19" x14ac:dyDescent="0.3">
      <c r="A2091">
        <v>2023</v>
      </c>
      <c r="C2091" t="str">
        <f>IF(GETPIVOTDATA("PS % recovery",Sheet4!$B$5,"Parish Name",K2091)&gt;99.949%,"OK","No")</f>
        <v>No</v>
      </c>
      <c r="D2091" t="e">
        <f>VLOOKUP(J2091,'Ref2'!C:E,3,0)</f>
        <v>#N/A</v>
      </c>
      <c r="F2091">
        <v>1</v>
      </c>
      <c r="I2091" t="e">
        <f>VLOOKUP(J2091,Ref!L:M,2,0)</f>
        <v>#N/A</v>
      </c>
      <c r="J2091" t="s">
        <v>993</v>
      </c>
      <c r="K2091" t="s">
        <v>137</v>
      </c>
      <c r="L2091" t="s">
        <v>509</v>
      </c>
      <c r="M2091" t="s">
        <v>32</v>
      </c>
      <c r="N2091" t="s">
        <v>14</v>
      </c>
      <c r="S2091">
        <v>0</v>
      </c>
    </row>
    <row r="2092" spans="1:19" x14ac:dyDescent="0.3">
      <c r="A2092">
        <v>2023</v>
      </c>
      <c r="C2092" t="str">
        <f>IF(GETPIVOTDATA("PS % recovery",Sheet4!$B$5,"Parish Name",K2092)&gt;99.949%,"OK","No")</f>
        <v>OK</v>
      </c>
      <c r="D2092" t="e">
        <f>VLOOKUP(J2092,'Ref2'!C:E,3,0)</f>
        <v>#N/A</v>
      </c>
      <c r="F2092">
        <v>1</v>
      </c>
      <c r="I2092" t="e">
        <f>VLOOKUP(J2092,Ref!L:M,2,0)</f>
        <v>#N/A</v>
      </c>
      <c r="J2092" t="s">
        <v>995</v>
      </c>
      <c r="K2092" t="s">
        <v>139</v>
      </c>
      <c r="L2092" t="s">
        <v>513</v>
      </c>
      <c r="M2092" t="s">
        <v>32</v>
      </c>
      <c r="N2092" t="s">
        <v>14</v>
      </c>
      <c r="S2092">
        <v>7943</v>
      </c>
    </row>
    <row r="2093" spans="1:19" x14ac:dyDescent="0.3">
      <c r="A2093">
        <v>2023</v>
      </c>
      <c r="C2093" t="str">
        <f>IF(GETPIVOTDATA("PS % recovery",Sheet4!$B$5,"Parish Name",K2093)&gt;99.949%,"OK","No")</f>
        <v>OK</v>
      </c>
      <c r="D2093" t="e">
        <f>VLOOKUP(J2093,'Ref2'!C:E,3,0)</f>
        <v>#N/A</v>
      </c>
      <c r="F2093">
        <v>1</v>
      </c>
      <c r="I2093" t="e">
        <f>VLOOKUP(J2093,Ref!L:M,2,0)</f>
        <v>#N/A</v>
      </c>
      <c r="J2093" t="s">
        <v>997</v>
      </c>
      <c r="K2093" t="s">
        <v>138</v>
      </c>
      <c r="L2093" t="s">
        <v>511</v>
      </c>
      <c r="M2093" t="s">
        <v>32</v>
      </c>
      <c r="N2093" t="s">
        <v>14</v>
      </c>
      <c r="S2093">
        <v>24220</v>
      </c>
    </row>
    <row r="2094" spans="1:19" x14ac:dyDescent="0.3">
      <c r="A2094">
        <v>2023</v>
      </c>
      <c r="C2094" t="str">
        <f>IF(GETPIVOTDATA("PS % recovery",Sheet4!$B$5,"Parish Name",K2094)&gt;99.949%,"OK","No")</f>
        <v>OK</v>
      </c>
      <c r="D2094" t="e">
        <f>VLOOKUP(J2094,'Ref2'!C:E,3,0)</f>
        <v>#N/A</v>
      </c>
      <c r="F2094">
        <v>1</v>
      </c>
      <c r="I2094" t="e">
        <f>VLOOKUP(J2094,Ref!L:M,2,0)</f>
        <v>#N/A</v>
      </c>
      <c r="J2094" t="s">
        <v>999</v>
      </c>
      <c r="K2094" t="s">
        <v>140</v>
      </c>
      <c r="L2094" t="s">
        <v>509</v>
      </c>
      <c r="M2094" t="s">
        <v>32</v>
      </c>
      <c r="N2094" t="s">
        <v>14</v>
      </c>
      <c r="S2094">
        <v>2286.16</v>
      </c>
    </row>
    <row r="2095" spans="1:19" x14ac:dyDescent="0.3">
      <c r="A2095">
        <v>2023</v>
      </c>
      <c r="C2095" t="str">
        <f>IF(GETPIVOTDATA("PS % recovery",Sheet4!$B$5,"Parish Name",K2095)&gt;99.949%,"OK","No")</f>
        <v>OK</v>
      </c>
      <c r="D2095" t="e">
        <f>VLOOKUP(J2095,'Ref2'!C:E,3,0)</f>
        <v>#N/A</v>
      </c>
      <c r="F2095">
        <v>1</v>
      </c>
      <c r="I2095" t="e">
        <f>VLOOKUP(J2095,Ref!L:M,2,0)</f>
        <v>#N/A</v>
      </c>
      <c r="J2095" t="s">
        <v>1001</v>
      </c>
      <c r="K2095" t="s">
        <v>141</v>
      </c>
      <c r="L2095" t="s">
        <v>517</v>
      </c>
      <c r="M2095" t="s">
        <v>32</v>
      </c>
      <c r="N2095" t="s">
        <v>14</v>
      </c>
      <c r="S2095">
        <v>10017.92</v>
      </c>
    </row>
    <row r="2096" spans="1:19" x14ac:dyDescent="0.3">
      <c r="A2096">
        <v>2023</v>
      </c>
      <c r="C2096" t="str">
        <f>IF(GETPIVOTDATA("PS % recovery",Sheet4!$B$5,"Parish Name",K2096)&gt;99.949%,"OK","No")</f>
        <v>OK</v>
      </c>
      <c r="D2096" t="e">
        <f>VLOOKUP(J2096,'Ref2'!C:E,3,0)</f>
        <v>#N/A</v>
      </c>
      <c r="F2096">
        <v>1</v>
      </c>
      <c r="I2096" t="e">
        <f>VLOOKUP(J2096,Ref!L:M,2,0)</f>
        <v>#N/A</v>
      </c>
      <c r="J2096" t="s">
        <v>1003</v>
      </c>
      <c r="K2096" t="s">
        <v>142</v>
      </c>
      <c r="L2096" t="s">
        <v>519</v>
      </c>
      <c r="M2096" t="s">
        <v>32</v>
      </c>
      <c r="N2096" t="s">
        <v>14</v>
      </c>
      <c r="S2096">
        <v>3597</v>
      </c>
    </row>
    <row r="2097" spans="1:19" x14ac:dyDescent="0.3">
      <c r="A2097">
        <v>2023</v>
      </c>
      <c r="C2097" t="str">
        <f>IF(GETPIVOTDATA("PS % recovery",Sheet4!$B$5,"Parish Name",K2097)&gt;99.949%,"OK","No")</f>
        <v>OK</v>
      </c>
      <c r="D2097" t="e">
        <f>VLOOKUP(J2097,'Ref2'!C:E,3,0)</f>
        <v>#N/A</v>
      </c>
      <c r="F2097">
        <v>1</v>
      </c>
      <c r="I2097" t="e">
        <f>VLOOKUP(J2097,Ref!L:M,2,0)</f>
        <v>#N/A</v>
      </c>
      <c r="J2097" t="s">
        <v>1005</v>
      </c>
      <c r="K2097" t="s">
        <v>143</v>
      </c>
      <c r="L2097" t="s">
        <v>521</v>
      </c>
      <c r="M2097" t="s">
        <v>32</v>
      </c>
      <c r="N2097" t="s">
        <v>14</v>
      </c>
      <c r="S2097">
        <v>8363</v>
      </c>
    </row>
    <row r="2098" spans="1:19" x14ac:dyDescent="0.3">
      <c r="A2098">
        <v>2023</v>
      </c>
      <c r="C2098" t="str">
        <f>IF(GETPIVOTDATA("PS % recovery",Sheet4!$B$5,"Parish Name",K2098)&gt;99.949%,"OK","No")</f>
        <v>OK</v>
      </c>
      <c r="D2098" t="e">
        <f>VLOOKUP(J2098,'Ref2'!C:E,3,0)</f>
        <v>#N/A</v>
      </c>
      <c r="F2098">
        <v>1</v>
      </c>
      <c r="I2098" t="e">
        <f>VLOOKUP(J2098,Ref!L:M,2,0)</f>
        <v>#N/A</v>
      </c>
      <c r="J2098" t="s">
        <v>1007</v>
      </c>
      <c r="K2098" t="s">
        <v>145</v>
      </c>
      <c r="L2098" t="s">
        <v>525</v>
      </c>
      <c r="M2098" t="s">
        <v>35</v>
      </c>
      <c r="N2098" t="s">
        <v>14</v>
      </c>
      <c r="S2098">
        <v>3701</v>
      </c>
    </row>
    <row r="2099" spans="1:19" x14ac:dyDescent="0.3">
      <c r="A2099">
        <v>2023</v>
      </c>
      <c r="C2099" t="str">
        <f>IF(GETPIVOTDATA("PS % recovery",Sheet4!$B$5,"Parish Name",K2099)&gt;99.949%,"OK","No")</f>
        <v>No</v>
      </c>
      <c r="D2099" t="e">
        <f>VLOOKUP(J2099,'Ref2'!C:E,3,0)</f>
        <v>#N/A</v>
      </c>
      <c r="F2099">
        <v>1</v>
      </c>
      <c r="I2099" t="e">
        <f>VLOOKUP(J2099,Ref!L:M,2,0)</f>
        <v>#N/A</v>
      </c>
      <c r="J2099" t="s">
        <v>1009</v>
      </c>
      <c r="K2099" t="s">
        <v>147</v>
      </c>
      <c r="L2099" t="s">
        <v>525</v>
      </c>
      <c r="M2099" t="s">
        <v>35</v>
      </c>
      <c r="N2099" t="s">
        <v>14</v>
      </c>
      <c r="S2099">
        <v>1840</v>
      </c>
    </row>
    <row r="2100" spans="1:19" x14ac:dyDescent="0.3">
      <c r="A2100">
        <v>2023</v>
      </c>
      <c r="C2100" t="str">
        <f>IF(GETPIVOTDATA("PS % recovery",Sheet4!$B$5,"Parish Name",K2100)&gt;99.949%,"OK","No")</f>
        <v>OK</v>
      </c>
      <c r="D2100" t="e">
        <f>VLOOKUP(J2100,'Ref2'!C:E,3,0)</f>
        <v>#N/A</v>
      </c>
      <c r="F2100">
        <v>1</v>
      </c>
      <c r="I2100" t="e">
        <f>VLOOKUP(J2100,Ref!L:M,2,0)</f>
        <v>#N/A</v>
      </c>
      <c r="J2100" t="s">
        <v>1011</v>
      </c>
      <c r="K2100" t="s">
        <v>149</v>
      </c>
      <c r="L2100" t="s">
        <v>525</v>
      </c>
      <c r="M2100" t="s">
        <v>35</v>
      </c>
      <c r="N2100" t="s">
        <v>14</v>
      </c>
      <c r="S2100">
        <v>4678</v>
      </c>
    </row>
    <row r="2101" spans="1:19" x14ac:dyDescent="0.3">
      <c r="A2101">
        <v>2023</v>
      </c>
      <c r="C2101" t="str">
        <f>IF(GETPIVOTDATA("PS % recovery",Sheet4!$B$5,"Parish Name",K2101)&gt;99.949%,"OK","No")</f>
        <v>No</v>
      </c>
      <c r="D2101" t="e">
        <f>VLOOKUP(J2101,'Ref2'!C:E,3,0)</f>
        <v>#N/A</v>
      </c>
      <c r="F2101">
        <v>1</v>
      </c>
      <c r="I2101" t="e">
        <f>VLOOKUP(J2101,Ref!L:M,2,0)</f>
        <v>#N/A</v>
      </c>
      <c r="J2101" t="s">
        <v>1013</v>
      </c>
      <c r="K2101" t="s">
        <v>151</v>
      </c>
      <c r="L2101" t="s">
        <v>525</v>
      </c>
      <c r="M2101" t="s">
        <v>35</v>
      </c>
      <c r="N2101" t="s">
        <v>14</v>
      </c>
      <c r="S2101">
        <v>800</v>
      </c>
    </row>
    <row r="2102" spans="1:19" x14ac:dyDescent="0.3">
      <c r="A2102">
        <v>2023</v>
      </c>
      <c r="C2102" t="str">
        <f>IF(GETPIVOTDATA("PS % recovery",Sheet4!$B$5,"Parish Name",K2102)&gt;99.949%,"OK","No")</f>
        <v>No</v>
      </c>
      <c r="D2102" t="e">
        <f>VLOOKUP(J2102,'Ref2'!C:E,3,0)</f>
        <v>#N/A</v>
      </c>
      <c r="F2102">
        <v>1</v>
      </c>
      <c r="I2102" t="e">
        <f>VLOOKUP(J2102,Ref!L:M,2,0)</f>
        <v>#N/A</v>
      </c>
      <c r="J2102" t="s">
        <v>1015</v>
      </c>
      <c r="K2102" t="s">
        <v>150</v>
      </c>
      <c r="L2102" t="s">
        <v>523</v>
      </c>
      <c r="M2102" t="s">
        <v>35</v>
      </c>
      <c r="N2102" t="s">
        <v>14</v>
      </c>
      <c r="S2102">
        <v>0</v>
      </c>
    </row>
    <row r="2103" spans="1:19" x14ac:dyDescent="0.3">
      <c r="A2103">
        <v>2023</v>
      </c>
      <c r="C2103" t="str">
        <f>IF(GETPIVOTDATA("PS % recovery",Sheet4!$B$5,"Parish Name",K2103)&gt;99.949%,"OK","No")</f>
        <v>OK</v>
      </c>
      <c r="D2103" t="e">
        <f>VLOOKUP(J2103,'Ref2'!C:E,3,0)</f>
        <v>#N/A</v>
      </c>
      <c r="F2103">
        <v>1</v>
      </c>
      <c r="I2103" t="e">
        <f>VLOOKUP(J2103,Ref!L:M,2,0)</f>
        <v>#N/A</v>
      </c>
      <c r="J2103" t="s">
        <v>1017</v>
      </c>
      <c r="K2103" t="s">
        <v>152</v>
      </c>
      <c r="L2103" t="s">
        <v>523</v>
      </c>
      <c r="M2103" t="s">
        <v>35</v>
      </c>
      <c r="N2103" t="s">
        <v>14</v>
      </c>
      <c r="S2103">
        <v>6</v>
      </c>
    </row>
    <row r="2104" spans="1:19" x14ac:dyDescent="0.3">
      <c r="A2104">
        <v>2023</v>
      </c>
      <c r="C2104" t="str">
        <f>IF(GETPIVOTDATA("PS % recovery",Sheet4!$B$5,"Parish Name",K2104)&gt;99.949%,"OK","No")</f>
        <v>OK</v>
      </c>
      <c r="D2104" t="e">
        <f>VLOOKUP(J2104,'Ref2'!C:E,3,0)</f>
        <v>#N/A</v>
      </c>
      <c r="F2104">
        <v>1</v>
      </c>
      <c r="I2104" t="e">
        <f>VLOOKUP(J2104,Ref!L:M,2,0)</f>
        <v>#N/A</v>
      </c>
      <c r="J2104" t="s">
        <v>1019</v>
      </c>
      <c r="K2104" t="s">
        <v>146</v>
      </c>
      <c r="L2104" t="s">
        <v>527</v>
      </c>
      <c r="M2104" t="s">
        <v>35</v>
      </c>
      <c r="N2104" t="s">
        <v>14</v>
      </c>
      <c r="S2104">
        <v>1000</v>
      </c>
    </row>
    <row r="2105" spans="1:19" x14ac:dyDescent="0.3">
      <c r="A2105">
        <v>2023</v>
      </c>
      <c r="C2105" t="str">
        <f>IF(GETPIVOTDATA("PS % recovery",Sheet4!$B$5,"Parish Name",K2105)&gt;99.949%,"OK","No")</f>
        <v>No</v>
      </c>
      <c r="D2105" t="e">
        <f>VLOOKUP(J2105,'Ref2'!C:E,3,0)</f>
        <v>#N/A</v>
      </c>
      <c r="F2105">
        <v>1</v>
      </c>
      <c r="I2105" t="e">
        <f>VLOOKUP(J2105,Ref!L:M,2,0)</f>
        <v>#N/A</v>
      </c>
      <c r="J2105" t="s">
        <v>1021</v>
      </c>
      <c r="K2105" t="s">
        <v>148</v>
      </c>
      <c r="L2105" t="s">
        <v>527</v>
      </c>
      <c r="M2105" t="s">
        <v>35</v>
      </c>
      <c r="N2105" t="s">
        <v>14</v>
      </c>
      <c r="S2105">
        <v>0</v>
      </c>
    </row>
    <row r="2106" spans="1:19" x14ac:dyDescent="0.3">
      <c r="A2106">
        <v>2023</v>
      </c>
      <c r="C2106" t="str">
        <f>IF(GETPIVOTDATA("PS % recovery",Sheet4!$B$5,"Parish Name",K2106)&gt;99.949%,"OK","No")</f>
        <v>OK</v>
      </c>
      <c r="D2106" t="e">
        <f>VLOOKUP(J2106,'Ref2'!C:E,3,0)</f>
        <v>#N/A</v>
      </c>
      <c r="F2106">
        <v>1</v>
      </c>
      <c r="I2106" t="e">
        <f>VLOOKUP(J2106,Ref!L:M,2,0)</f>
        <v>#N/A</v>
      </c>
      <c r="J2106" t="s">
        <v>1023</v>
      </c>
      <c r="K2106" t="s">
        <v>153</v>
      </c>
      <c r="L2106" t="s">
        <v>527</v>
      </c>
      <c r="M2106" t="s">
        <v>35</v>
      </c>
      <c r="N2106" t="s">
        <v>14</v>
      </c>
      <c r="S2106">
        <v>0</v>
      </c>
    </row>
    <row r="2107" spans="1:19" x14ac:dyDescent="0.3">
      <c r="A2107">
        <v>2023</v>
      </c>
      <c r="C2107" t="str">
        <f>IF(GETPIVOTDATA("PS % recovery",Sheet4!$B$5,"Parish Name",K2107)&gt;99.949%,"OK","No")</f>
        <v>OK</v>
      </c>
      <c r="D2107" t="e">
        <f>VLOOKUP(J2107,'Ref2'!C:E,3,0)</f>
        <v>#N/A</v>
      </c>
      <c r="F2107">
        <v>1</v>
      </c>
      <c r="I2107" t="e">
        <f>VLOOKUP(J2107,Ref!L:M,2,0)</f>
        <v>#N/A</v>
      </c>
      <c r="J2107" t="s">
        <v>1025</v>
      </c>
      <c r="K2107" t="s">
        <v>154</v>
      </c>
      <c r="L2107" t="s">
        <v>527</v>
      </c>
      <c r="M2107" t="s">
        <v>35</v>
      </c>
      <c r="N2107" t="s">
        <v>14</v>
      </c>
      <c r="S2107">
        <v>0</v>
      </c>
    </row>
    <row r="2108" spans="1:19" x14ac:dyDescent="0.3">
      <c r="A2108">
        <v>2023</v>
      </c>
      <c r="C2108" t="str">
        <f>IF(GETPIVOTDATA("PS % recovery",Sheet4!$B$5,"Parish Name",K2108)&gt;99.949%,"OK","No")</f>
        <v>OK</v>
      </c>
      <c r="D2108" t="e">
        <f>VLOOKUP(J2108,'Ref2'!C:E,3,0)</f>
        <v>#N/A</v>
      </c>
      <c r="F2108">
        <v>1</v>
      </c>
      <c r="I2108" t="e">
        <f>VLOOKUP(J2108,Ref!L:M,2,0)</f>
        <v>#N/A</v>
      </c>
      <c r="J2108" t="s">
        <v>1027</v>
      </c>
      <c r="K2108" t="s">
        <v>156</v>
      </c>
      <c r="L2108" t="s">
        <v>529</v>
      </c>
      <c r="M2108" t="s">
        <v>18</v>
      </c>
      <c r="N2108" t="s">
        <v>15</v>
      </c>
      <c r="S2108">
        <v>10000</v>
      </c>
    </row>
    <row r="2109" spans="1:19" x14ac:dyDescent="0.3">
      <c r="A2109">
        <v>2023</v>
      </c>
      <c r="C2109" t="str">
        <f>IF(GETPIVOTDATA("PS % recovery",Sheet4!$B$5,"Parish Name",K2109)&gt;99.949%,"OK","No")</f>
        <v>No</v>
      </c>
      <c r="D2109" t="e">
        <f>VLOOKUP(J2109,'Ref2'!C:E,3,0)</f>
        <v>#N/A</v>
      </c>
      <c r="F2109">
        <v>1</v>
      </c>
      <c r="I2109" t="e">
        <f>VLOOKUP(J2109,Ref!L:M,2,0)</f>
        <v>#N/A</v>
      </c>
      <c r="J2109" t="s">
        <v>1029</v>
      </c>
      <c r="K2109" t="s">
        <v>157</v>
      </c>
      <c r="L2109" t="s">
        <v>531</v>
      </c>
      <c r="M2109" t="s">
        <v>18</v>
      </c>
      <c r="N2109" t="s">
        <v>15</v>
      </c>
      <c r="S2109">
        <v>5275</v>
      </c>
    </row>
    <row r="2110" spans="1:19" x14ac:dyDescent="0.3">
      <c r="A2110">
        <v>2023</v>
      </c>
      <c r="C2110" t="str">
        <f>IF(GETPIVOTDATA("PS % recovery",Sheet4!$B$5,"Parish Name",K2110)&gt;99.949%,"OK","No")</f>
        <v>OK</v>
      </c>
      <c r="D2110" t="e">
        <f>VLOOKUP(J2110,'Ref2'!C:E,3,0)</f>
        <v>#N/A</v>
      </c>
      <c r="F2110">
        <v>1</v>
      </c>
      <c r="I2110" t="e">
        <f>VLOOKUP(J2110,Ref!L:M,2,0)</f>
        <v>#N/A</v>
      </c>
      <c r="J2110" t="s">
        <v>1031</v>
      </c>
      <c r="K2110" t="s">
        <v>158</v>
      </c>
      <c r="L2110" t="s">
        <v>535</v>
      </c>
      <c r="M2110" t="s">
        <v>18</v>
      </c>
      <c r="N2110" t="s">
        <v>15</v>
      </c>
      <c r="S2110">
        <v>7444.5</v>
      </c>
    </row>
    <row r="2111" spans="1:19" x14ac:dyDescent="0.3">
      <c r="A2111">
        <v>2023</v>
      </c>
      <c r="C2111" t="str">
        <f>IF(GETPIVOTDATA("PS % recovery",Sheet4!$B$5,"Parish Name",K2111)&gt;99.949%,"OK","No")</f>
        <v>No</v>
      </c>
      <c r="D2111" t="e">
        <f>VLOOKUP(J2111,'Ref2'!C:E,3,0)</f>
        <v>#N/A</v>
      </c>
      <c r="F2111">
        <v>1</v>
      </c>
      <c r="I2111" t="e">
        <f>VLOOKUP(J2111,Ref!L:M,2,0)</f>
        <v>#N/A</v>
      </c>
      <c r="J2111" t="s">
        <v>789</v>
      </c>
      <c r="K2111" t="s">
        <v>160</v>
      </c>
      <c r="L2111" t="s">
        <v>537</v>
      </c>
      <c r="M2111" t="s">
        <v>18</v>
      </c>
      <c r="N2111" t="s">
        <v>15</v>
      </c>
      <c r="S2111">
        <v>0</v>
      </c>
    </row>
    <row r="2112" spans="1:19" x14ac:dyDescent="0.3">
      <c r="A2112">
        <v>2023</v>
      </c>
      <c r="C2112" t="str">
        <f>IF(GETPIVOTDATA("PS % recovery",Sheet4!$B$5,"Parish Name",K2112)&gt;99.949%,"OK","No")</f>
        <v>OK</v>
      </c>
      <c r="D2112" t="e">
        <f>VLOOKUP(J2112,'Ref2'!C:E,3,0)</f>
        <v>#N/A</v>
      </c>
      <c r="F2112">
        <v>1</v>
      </c>
      <c r="I2112" t="e">
        <f>VLOOKUP(J2112,Ref!L:M,2,0)</f>
        <v>#N/A</v>
      </c>
      <c r="J2112" t="s">
        <v>1034</v>
      </c>
      <c r="K2112" t="s">
        <v>161</v>
      </c>
      <c r="L2112" t="s">
        <v>539</v>
      </c>
      <c r="M2112" t="s">
        <v>18</v>
      </c>
      <c r="N2112" t="s">
        <v>15</v>
      </c>
      <c r="S2112">
        <v>5813.83</v>
      </c>
    </row>
    <row r="2113" spans="1:19" x14ac:dyDescent="0.3">
      <c r="A2113">
        <v>2023</v>
      </c>
      <c r="C2113" t="str">
        <f>IF(GETPIVOTDATA("PS % recovery",Sheet4!$B$5,"Parish Name",K2113)&gt;99.949%,"OK","No")</f>
        <v>OK</v>
      </c>
      <c r="D2113" t="e">
        <f>VLOOKUP(J2113,'Ref2'!C:E,3,0)</f>
        <v>#N/A</v>
      </c>
      <c r="F2113">
        <v>1</v>
      </c>
      <c r="I2113" t="e">
        <f>VLOOKUP(J2113,Ref!L:M,2,0)</f>
        <v>#N/A</v>
      </c>
      <c r="J2113" t="s">
        <v>1036</v>
      </c>
      <c r="K2113" t="s">
        <v>162</v>
      </c>
      <c r="L2113" t="s">
        <v>541</v>
      </c>
      <c r="M2113" t="s">
        <v>18</v>
      </c>
      <c r="N2113" t="s">
        <v>15</v>
      </c>
      <c r="S2113">
        <v>5000</v>
      </c>
    </row>
    <row r="2114" spans="1:19" x14ac:dyDescent="0.3">
      <c r="A2114">
        <v>2023</v>
      </c>
      <c r="C2114" t="str">
        <f>IF(GETPIVOTDATA("PS % recovery",Sheet4!$B$5,"Parish Name",K2114)&gt;99.949%,"OK","No")</f>
        <v>OK</v>
      </c>
      <c r="D2114" t="e">
        <f>VLOOKUP(J2114,'Ref2'!C:E,3,0)</f>
        <v>#N/A</v>
      </c>
      <c r="F2114">
        <v>1</v>
      </c>
      <c r="I2114" t="e">
        <f>VLOOKUP(J2114,Ref!L:M,2,0)</f>
        <v>#N/A</v>
      </c>
      <c r="J2114" t="s">
        <v>1038</v>
      </c>
      <c r="K2114" t="s">
        <v>163</v>
      </c>
      <c r="L2114" t="s">
        <v>545</v>
      </c>
      <c r="M2114" t="s">
        <v>18</v>
      </c>
      <c r="N2114" t="s">
        <v>15</v>
      </c>
      <c r="S2114">
        <v>200</v>
      </c>
    </row>
    <row r="2115" spans="1:19" x14ac:dyDescent="0.3">
      <c r="A2115">
        <v>2023</v>
      </c>
      <c r="C2115" t="str">
        <f>IF(GETPIVOTDATA("PS % recovery",Sheet4!$B$5,"Parish Name",K2115)&gt;99.949%,"OK","No")</f>
        <v>OK</v>
      </c>
      <c r="D2115" t="e">
        <f>VLOOKUP(J2115,'Ref2'!C:E,3,0)</f>
        <v>#N/A</v>
      </c>
      <c r="F2115">
        <v>1</v>
      </c>
      <c r="I2115" t="e">
        <f>VLOOKUP(J2115,Ref!L:M,2,0)</f>
        <v>#N/A</v>
      </c>
      <c r="J2115" t="s">
        <v>1040</v>
      </c>
      <c r="K2115" t="s">
        <v>164</v>
      </c>
      <c r="L2115" t="s">
        <v>545</v>
      </c>
      <c r="M2115" t="s">
        <v>18</v>
      </c>
      <c r="N2115" t="s">
        <v>15</v>
      </c>
      <c r="S2115">
        <v>656</v>
      </c>
    </row>
    <row r="2116" spans="1:19" x14ac:dyDescent="0.3">
      <c r="A2116">
        <v>2023</v>
      </c>
      <c r="C2116" t="str">
        <f>IF(GETPIVOTDATA("PS % recovery",Sheet4!$B$5,"Parish Name",K2116)&gt;99.949%,"OK","No")</f>
        <v>OK</v>
      </c>
      <c r="D2116" t="e">
        <f>VLOOKUP(J2116,'Ref2'!C:E,3,0)</f>
        <v>#N/A</v>
      </c>
      <c r="F2116">
        <v>1</v>
      </c>
      <c r="I2116" t="e">
        <f>VLOOKUP(J2116,Ref!L:M,2,0)</f>
        <v>#N/A</v>
      </c>
      <c r="J2116" t="s">
        <v>1042</v>
      </c>
      <c r="K2116" t="s">
        <v>165</v>
      </c>
      <c r="L2116" t="s">
        <v>543</v>
      </c>
      <c r="M2116" t="s">
        <v>18</v>
      </c>
      <c r="N2116" t="s">
        <v>15</v>
      </c>
      <c r="S2116">
        <v>5698</v>
      </c>
    </row>
    <row r="2117" spans="1:19" x14ac:dyDescent="0.3">
      <c r="A2117">
        <v>2023</v>
      </c>
      <c r="C2117" t="str">
        <f>IF(GETPIVOTDATA("PS % recovery",Sheet4!$B$5,"Parish Name",K2117)&gt;99.949%,"OK","No")</f>
        <v>No</v>
      </c>
      <c r="D2117" t="e">
        <f>VLOOKUP(J2117,'Ref2'!C:E,3,0)</f>
        <v>#N/A</v>
      </c>
      <c r="F2117">
        <v>1</v>
      </c>
      <c r="I2117" t="e">
        <f>VLOOKUP(J2117,Ref!L:M,2,0)</f>
        <v>#N/A</v>
      </c>
      <c r="J2117" t="s">
        <v>1044</v>
      </c>
      <c r="K2117" t="s">
        <v>166</v>
      </c>
      <c r="L2117" t="s">
        <v>547</v>
      </c>
      <c r="M2117" t="s">
        <v>18</v>
      </c>
      <c r="N2117" t="s">
        <v>15</v>
      </c>
      <c r="S2117">
        <v>3000</v>
      </c>
    </row>
    <row r="2118" spans="1:19" x14ac:dyDescent="0.3">
      <c r="A2118">
        <v>2023</v>
      </c>
      <c r="C2118" t="str">
        <f>IF(GETPIVOTDATA("PS % recovery",Sheet4!$B$5,"Parish Name",K2118)&gt;99.949%,"OK","No")</f>
        <v>No</v>
      </c>
      <c r="D2118" t="e">
        <f>VLOOKUP(J2118,'Ref2'!C:E,3,0)</f>
        <v>#N/A</v>
      </c>
      <c r="F2118">
        <v>1</v>
      </c>
      <c r="I2118" t="e">
        <f>VLOOKUP(J2118,Ref!L:M,2,0)</f>
        <v>#N/A</v>
      </c>
      <c r="J2118" t="s">
        <v>1046</v>
      </c>
      <c r="K2118" t="s">
        <v>159</v>
      </c>
      <c r="L2118" t="s">
        <v>533</v>
      </c>
      <c r="M2118" t="s">
        <v>18</v>
      </c>
      <c r="N2118" t="s">
        <v>15</v>
      </c>
      <c r="S2118">
        <v>0</v>
      </c>
    </row>
    <row r="2119" spans="1:19" x14ac:dyDescent="0.3">
      <c r="A2119">
        <v>2023</v>
      </c>
      <c r="C2119" t="str">
        <f>IF(GETPIVOTDATA("PS % recovery",Sheet4!$B$5,"Parish Name",K2119)&gt;99.949%,"OK","No")</f>
        <v>No</v>
      </c>
      <c r="D2119" t="e">
        <f>VLOOKUP(J2119,'Ref2'!C:E,3,0)</f>
        <v>#N/A</v>
      </c>
      <c r="F2119">
        <v>1</v>
      </c>
      <c r="I2119" t="e">
        <f>VLOOKUP(J2119,Ref!L:M,2,0)</f>
        <v>#N/A</v>
      </c>
      <c r="J2119" t="s">
        <v>794</v>
      </c>
      <c r="K2119" t="s">
        <v>168</v>
      </c>
      <c r="L2119" t="s">
        <v>549</v>
      </c>
      <c r="M2119" t="s">
        <v>21</v>
      </c>
      <c r="N2119" t="s">
        <v>15</v>
      </c>
      <c r="S2119">
        <v>0</v>
      </c>
    </row>
    <row r="2120" spans="1:19" x14ac:dyDescent="0.3">
      <c r="A2120">
        <v>2023</v>
      </c>
      <c r="C2120" t="str">
        <f>IF(GETPIVOTDATA("PS % recovery",Sheet4!$B$5,"Parish Name",K2120)&gt;99.949%,"OK","No")</f>
        <v>No</v>
      </c>
      <c r="D2120" t="e">
        <f>VLOOKUP(J2120,'Ref2'!C:E,3,0)</f>
        <v>#N/A</v>
      </c>
      <c r="F2120">
        <v>1</v>
      </c>
      <c r="I2120" t="e">
        <f>VLOOKUP(J2120,Ref!L:M,2,0)</f>
        <v>#N/A</v>
      </c>
      <c r="J2120" t="s">
        <v>801</v>
      </c>
      <c r="K2120" t="s">
        <v>169</v>
      </c>
      <c r="L2120" t="s">
        <v>549</v>
      </c>
      <c r="M2120" t="s">
        <v>21</v>
      </c>
      <c r="N2120" t="s">
        <v>15</v>
      </c>
      <c r="S2120">
        <v>750</v>
      </c>
    </row>
    <row r="2121" spans="1:19" x14ac:dyDescent="0.3">
      <c r="A2121">
        <v>2023</v>
      </c>
      <c r="C2121" t="str">
        <f>IF(GETPIVOTDATA("PS % recovery",Sheet4!$B$5,"Parish Name",K2121)&gt;99.949%,"OK","No")</f>
        <v>No</v>
      </c>
      <c r="D2121" t="e">
        <f>VLOOKUP(J2121,'Ref2'!C:E,3,0)</f>
        <v>#N/A</v>
      </c>
      <c r="F2121">
        <v>1</v>
      </c>
      <c r="I2121" t="e">
        <f>VLOOKUP(J2121,Ref!L:M,2,0)</f>
        <v>#N/A</v>
      </c>
      <c r="J2121" t="s">
        <v>807</v>
      </c>
      <c r="K2121" t="s">
        <v>171</v>
      </c>
      <c r="L2121" t="s">
        <v>553</v>
      </c>
      <c r="M2121" t="s">
        <v>21</v>
      </c>
      <c r="N2121" t="s">
        <v>15</v>
      </c>
      <c r="S2121">
        <v>1500</v>
      </c>
    </row>
    <row r="2122" spans="1:19" x14ac:dyDescent="0.3">
      <c r="A2122">
        <v>2023</v>
      </c>
      <c r="C2122" t="str">
        <f>IF(GETPIVOTDATA("PS % recovery",Sheet4!$B$5,"Parish Name",K2122)&gt;99.949%,"OK","No")</f>
        <v>OK</v>
      </c>
      <c r="D2122" t="e">
        <f>VLOOKUP(J2122,'Ref2'!C:E,3,0)</f>
        <v>#N/A</v>
      </c>
      <c r="F2122">
        <v>1</v>
      </c>
      <c r="I2122" t="e">
        <f>VLOOKUP(J2122,Ref!L:M,2,0)</f>
        <v>#N/A</v>
      </c>
      <c r="J2122" t="s">
        <v>1051</v>
      </c>
      <c r="K2122" t="s">
        <v>170</v>
      </c>
      <c r="L2122" t="s">
        <v>551</v>
      </c>
      <c r="M2122" t="s">
        <v>21</v>
      </c>
      <c r="N2122" t="s">
        <v>15</v>
      </c>
      <c r="S2122">
        <v>8999</v>
      </c>
    </row>
    <row r="2123" spans="1:19" x14ac:dyDescent="0.3">
      <c r="A2123">
        <v>2023</v>
      </c>
      <c r="C2123" t="str">
        <f>IF(GETPIVOTDATA("PS % recovery",Sheet4!$B$5,"Parish Name",K2123)&gt;99.949%,"OK","No")</f>
        <v>No</v>
      </c>
      <c r="D2123" t="e">
        <f>VLOOKUP(J2123,'Ref2'!C:E,3,0)</f>
        <v>#N/A</v>
      </c>
      <c r="F2123">
        <v>1</v>
      </c>
      <c r="I2123" t="e">
        <f>VLOOKUP(J2123,Ref!L:M,2,0)</f>
        <v>#N/A</v>
      </c>
      <c r="J2123" t="s">
        <v>796</v>
      </c>
      <c r="K2123" t="s">
        <v>172</v>
      </c>
      <c r="L2123" t="s">
        <v>555</v>
      </c>
      <c r="M2123" t="s">
        <v>21</v>
      </c>
      <c r="N2123" t="s">
        <v>15</v>
      </c>
      <c r="S2123">
        <v>0</v>
      </c>
    </row>
    <row r="2124" spans="1:19" x14ac:dyDescent="0.3">
      <c r="A2124">
        <v>2023</v>
      </c>
      <c r="C2124" t="str">
        <f>IF(GETPIVOTDATA("PS % recovery",Sheet4!$B$5,"Parish Name",K2124)&gt;99.949%,"OK","No")</f>
        <v>No</v>
      </c>
      <c r="D2124" t="e">
        <f>VLOOKUP(J2124,'Ref2'!C:E,3,0)</f>
        <v>#N/A</v>
      </c>
      <c r="F2124">
        <v>1</v>
      </c>
      <c r="I2124" t="e">
        <f>VLOOKUP(J2124,Ref!L:M,2,0)</f>
        <v>#N/A</v>
      </c>
      <c r="J2124" t="s">
        <v>798</v>
      </c>
      <c r="K2124" t="s">
        <v>173</v>
      </c>
      <c r="L2124" t="s">
        <v>555</v>
      </c>
      <c r="M2124" t="s">
        <v>21</v>
      </c>
      <c r="N2124" t="s">
        <v>15</v>
      </c>
      <c r="S2124">
        <v>0</v>
      </c>
    </row>
    <row r="2125" spans="1:19" x14ac:dyDescent="0.3">
      <c r="A2125">
        <v>2023</v>
      </c>
      <c r="C2125" t="str">
        <f>IF(GETPIVOTDATA("PS % recovery",Sheet4!$B$5,"Parish Name",K2125)&gt;99.949%,"OK","No")</f>
        <v>No</v>
      </c>
      <c r="D2125" t="e">
        <f>VLOOKUP(J2125,'Ref2'!C:E,3,0)</f>
        <v>#N/A</v>
      </c>
      <c r="F2125">
        <v>1</v>
      </c>
      <c r="I2125" t="e">
        <f>VLOOKUP(J2125,Ref!L:M,2,0)</f>
        <v>#N/A</v>
      </c>
      <c r="J2125" t="s">
        <v>805</v>
      </c>
      <c r="K2125" t="s">
        <v>175</v>
      </c>
      <c r="L2125" t="s">
        <v>555</v>
      </c>
      <c r="M2125" t="s">
        <v>21</v>
      </c>
      <c r="N2125" t="s">
        <v>15</v>
      </c>
      <c r="S2125">
        <v>0</v>
      </c>
    </row>
    <row r="2126" spans="1:19" x14ac:dyDescent="0.3">
      <c r="A2126">
        <v>2023</v>
      </c>
      <c r="C2126" t="str">
        <f>IF(GETPIVOTDATA("PS % recovery",Sheet4!$B$5,"Parish Name",K2126)&gt;99.949%,"OK","No")</f>
        <v>No</v>
      </c>
      <c r="D2126" t="e">
        <f>VLOOKUP(J2126,'Ref2'!C:E,3,0)</f>
        <v>#N/A</v>
      </c>
      <c r="F2126">
        <v>1</v>
      </c>
      <c r="I2126" t="e">
        <f>VLOOKUP(J2126,Ref!L:M,2,0)</f>
        <v>#N/A</v>
      </c>
      <c r="J2126" t="s">
        <v>1056</v>
      </c>
      <c r="K2126" t="s">
        <v>174</v>
      </c>
      <c r="L2126" t="s">
        <v>557</v>
      </c>
      <c r="M2126" t="s">
        <v>21</v>
      </c>
      <c r="N2126" t="s">
        <v>15</v>
      </c>
      <c r="S2126">
        <v>0</v>
      </c>
    </row>
    <row r="2127" spans="1:19" x14ac:dyDescent="0.3">
      <c r="A2127">
        <v>2023</v>
      </c>
      <c r="C2127" t="str">
        <f>IF(GETPIVOTDATA("PS % recovery",Sheet4!$B$5,"Parish Name",K2127)&gt;99.949%,"OK","No")</f>
        <v>OK</v>
      </c>
      <c r="D2127" t="e">
        <f>VLOOKUP(J2127,'Ref2'!C:E,3,0)</f>
        <v>#N/A</v>
      </c>
      <c r="F2127">
        <v>1</v>
      </c>
      <c r="I2127" t="e">
        <f>VLOOKUP(J2127,Ref!L:M,2,0)</f>
        <v>#N/A</v>
      </c>
      <c r="J2127" t="s">
        <v>1058</v>
      </c>
      <c r="K2127" t="s">
        <v>176</v>
      </c>
      <c r="L2127" t="s">
        <v>557</v>
      </c>
      <c r="M2127" t="s">
        <v>21</v>
      </c>
      <c r="N2127" t="s">
        <v>15</v>
      </c>
      <c r="S2127">
        <v>3137</v>
      </c>
    </row>
    <row r="2128" spans="1:19" x14ac:dyDescent="0.3">
      <c r="A2128">
        <v>2023</v>
      </c>
      <c r="C2128" t="str">
        <f>IF(GETPIVOTDATA("PS % recovery",Sheet4!$B$5,"Parish Name",K2128)&gt;99.949%,"OK","No")</f>
        <v>No</v>
      </c>
      <c r="D2128" t="e">
        <f>VLOOKUP(J2128,'Ref2'!C:E,3,0)</f>
        <v>#N/A</v>
      </c>
      <c r="F2128">
        <v>1</v>
      </c>
      <c r="I2128" t="e">
        <f>VLOOKUP(J2128,Ref!L:M,2,0)</f>
        <v>#N/A</v>
      </c>
      <c r="J2128" t="s">
        <v>800</v>
      </c>
      <c r="K2128" t="s">
        <v>177</v>
      </c>
      <c r="L2128" t="s">
        <v>559</v>
      </c>
      <c r="M2128" t="s">
        <v>21</v>
      </c>
      <c r="N2128" t="s">
        <v>15</v>
      </c>
      <c r="S2128">
        <v>0</v>
      </c>
    </row>
    <row r="2129" spans="1:19" x14ac:dyDescent="0.3">
      <c r="A2129">
        <v>2023</v>
      </c>
      <c r="C2129" t="str">
        <f>IF(GETPIVOTDATA("PS % recovery",Sheet4!$B$5,"Parish Name",K2129)&gt;99.949%,"OK","No")</f>
        <v>No</v>
      </c>
      <c r="D2129" t="e">
        <f>VLOOKUP(J2129,'Ref2'!C:E,3,0)</f>
        <v>#N/A</v>
      </c>
      <c r="F2129">
        <v>1</v>
      </c>
      <c r="I2129" t="e">
        <f>VLOOKUP(J2129,Ref!L:M,2,0)</f>
        <v>#N/A</v>
      </c>
      <c r="J2129" t="s">
        <v>803</v>
      </c>
      <c r="K2129" t="s">
        <v>178</v>
      </c>
      <c r="L2129" t="s">
        <v>549</v>
      </c>
      <c r="M2129" t="s">
        <v>21</v>
      </c>
      <c r="N2129" t="s">
        <v>15</v>
      </c>
      <c r="S2129">
        <v>2000</v>
      </c>
    </row>
    <row r="2130" spans="1:19" x14ac:dyDescent="0.3">
      <c r="A2130">
        <v>2023</v>
      </c>
      <c r="C2130" t="str">
        <f>IF(GETPIVOTDATA("PS % recovery",Sheet4!$B$5,"Parish Name",K2130)&gt;99.949%,"OK","No")</f>
        <v>OK</v>
      </c>
      <c r="D2130" t="e">
        <f>VLOOKUP(J2130,'Ref2'!C:E,3,0)</f>
        <v>#N/A</v>
      </c>
      <c r="F2130">
        <v>1</v>
      </c>
      <c r="I2130" t="e">
        <f>VLOOKUP(J2130,Ref!L:M,2,0)</f>
        <v>#N/A</v>
      </c>
      <c r="J2130" t="s">
        <v>1062</v>
      </c>
      <c r="K2130" t="s">
        <v>180</v>
      </c>
      <c r="L2130" t="s">
        <v>561</v>
      </c>
      <c r="M2130" t="s">
        <v>21</v>
      </c>
      <c r="N2130" t="s">
        <v>15</v>
      </c>
      <c r="S2130">
        <v>0</v>
      </c>
    </row>
    <row r="2131" spans="1:19" x14ac:dyDescent="0.3">
      <c r="A2131">
        <v>2023</v>
      </c>
      <c r="C2131" t="str">
        <f>IF(GETPIVOTDATA("PS % recovery",Sheet4!$B$5,"Parish Name",K2131)&gt;99.949%,"OK","No")</f>
        <v>OK</v>
      </c>
      <c r="D2131" t="e">
        <f>VLOOKUP(J2131,'Ref2'!C:E,3,0)</f>
        <v>#N/A</v>
      </c>
      <c r="F2131">
        <v>1</v>
      </c>
      <c r="I2131" t="e">
        <f>VLOOKUP(J2131,Ref!L:M,2,0)</f>
        <v>#N/A</v>
      </c>
      <c r="J2131" t="s">
        <v>1064</v>
      </c>
      <c r="K2131" t="s">
        <v>182</v>
      </c>
      <c r="L2131" t="s">
        <v>563</v>
      </c>
      <c r="M2131" t="s">
        <v>21</v>
      </c>
      <c r="N2131" t="s">
        <v>15</v>
      </c>
      <c r="S2131">
        <v>5012</v>
      </c>
    </row>
    <row r="2132" spans="1:19" x14ac:dyDescent="0.3">
      <c r="A2132">
        <v>2023</v>
      </c>
      <c r="C2132" t="str">
        <f>IF(GETPIVOTDATA("PS % recovery",Sheet4!$B$5,"Parish Name",K2132)&gt;99.949%,"OK","No")</f>
        <v>OK</v>
      </c>
      <c r="D2132" t="e">
        <f>VLOOKUP(J2132,'Ref2'!C:E,3,0)</f>
        <v>#N/A</v>
      </c>
      <c r="F2132">
        <v>1</v>
      </c>
      <c r="I2132" t="e">
        <f>VLOOKUP(J2132,Ref!L:M,2,0)</f>
        <v>#N/A</v>
      </c>
      <c r="J2132" t="s">
        <v>1066</v>
      </c>
      <c r="K2132" t="s">
        <v>179</v>
      </c>
      <c r="L2132" t="s">
        <v>563</v>
      </c>
      <c r="M2132" t="s">
        <v>21</v>
      </c>
      <c r="N2132" t="s">
        <v>15</v>
      </c>
      <c r="S2132">
        <v>0</v>
      </c>
    </row>
    <row r="2133" spans="1:19" x14ac:dyDescent="0.3">
      <c r="A2133">
        <v>2023</v>
      </c>
      <c r="C2133" t="str">
        <f>IF(GETPIVOTDATA("PS % recovery",Sheet4!$B$5,"Parish Name",K2133)&gt;99.949%,"OK","No")</f>
        <v>OK</v>
      </c>
      <c r="D2133" t="e">
        <f>VLOOKUP(J2133,'Ref2'!C:E,3,0)</f>
        <v>#N/A</v>
      </c>
      <c r="F2133">
        <v>1</v>
      </c>
      <c r="I2133" t="e">
        <f>VLOOKUP(J2133,Ref!L:M,2,0)</f>
        <v>#N/A</v>
      </c>
      <c r="J2133" t="s">
        <v>1068</v>
      </c>
      <c r="K2133" t="s">
        <v>181</v>
      </c>
      <c r="L2133" t="s">
        <v>563</v>
      </c>
      <c r="M2133" t="s">
        <v>21</v>
      </c>
      <c r="N2133" t="s">
        <v>15</v>
      </c>
      <c r="S2133">
        <v>615</v>
      </c>
    </row>
    <row r="2134" spans="1:19" x14ac:dyDescent="0.3">
      <c r="A2134">
        <v>2023</v>
      </c>
      <c r="C2134" t="str">
        <f>IF(GETPIVOTDATA("PS % recovery",Sheet4!$B$5,"Parish Name",K2134)&gt;99.949%,"OK","No")</f>
        <v>OK</v>
      </c>
      <c r="D2134" t="str">
        <f>VLOOKUP(J2134,'Ref2'!C:E,3,0)</f>
        <v>LLF</v>
      </c>
      <c r="F2134">
        <v>1</v>
      </c>
      <c r="I2134" t="e">
        <f>VLOOKUP(J2134,Ref!L:M,2,0)</f>
        <v>#N/A</v>
      </c>
      <c r="J2134" t="s">
        <v>1070</v>
      </c>
      <c r="K2134" t="s">
        <v>183</v>
      </c>
      <c r="L2134" t="s">
        <v>565</v>
      </c>
      <c r="M2134" t="s">
        <v>21</v>
      </c>
      <c r="N2134" t="s">
        <v>15</v>
      </c>
      <c r="S2134">
        <v>7781.83</v>
      </c>
    </row>
    <row r="2135" spans="1:19" x14ac:dyDescent="0.3">
      <c r="A2135">
        <v>2023</v>
      </c>
      <c r="C2135" t="str">
        <f>IF(GETPIVOTDATA("PS % recovery",Sheet4!$B$5,"Parish Name",K2135)&gt;99.949%,"OK","No")</f>
        <v>OK</v>
      </c>
      <c r="D2135" t="e">
        <f>VLOOKUP(J2135,'Ref2'!C:E,3,0)</f>
        <v>#N/A</v>
      </c>
      <c r="F2135">
        <v>1</v>
      </c>
      <c r="I2135" t="e">
        <f>VLOOKUP(J2135,Ref!L:M,2,0)</f>
        <v>#N/A</v>
      </c>
      <c r="J2135" t="s">
        <v>1072</v>
      </c>
      <c r="K2135" t="s">
        <v>185</v>
      </c>
      <c r="L2135" t="s">
        <v>573</v>
      </c>
      <c r="M2135" t="s">
        <v>24</v>
      </c>
      <c r="N2135" t="s">
        <v>15</v>
      </c>
      <c r="S2135">
        <v>4000</v>
      </c>
    </row>
    <row r="2136" spans="1:19" x14ac:dyDescent="0.3">
      <c r="A2136">
        <v>2023</v>
      </c>
      <c r="C2136" t="str">
        <f>IF(GETPIVOTDATA("PS % recovery",Sheet4!$B$5,"Parish Name",K2136)&gt;99.949%,"OK","No")</f>
        <v>No</v>
      </c>
      <c r="D2136" t="e">
        <f>VLOOKUP(J2136,'Ref2'!C:E,3,0)</f>
        <v>#N/A</v>
      </c>
      <c r="F2136">
        <v>1</v>
      </c>
      <c r="I2136" t="e">
        <f>VLOOKUP(J2136,Ref!L:M,2,0)</f>
        <v>#N/A</v>
      </c>
      <c r="J2136" t="s">
        <v>1074</v>
      </c>
      <c r="K2136" t="s">
        <v>187</v>
      </c>
      <c r="L2136" t="s">
        <v>573</v>
      </c>
      <c r="M2136" t="s">
        <v>24</v>
      </c>
      <c r="N2136" t="s">
        <v>15</v>
      </c>
      <c r="S2136">
        <v>361</v>
      </c>
    </row>
    <row r="2137" spans="1:19" x14ac:dyDescent="0.3">
      <c r="A2137">
        <v>2023</v>
      </c>
      <c r="C2137" t="str">
        <f>IF(GETPIVOTDATA("PS % recovery",Sheet4!$B$5,"Parish Name",K2137)&gt;99.949%,"OK","No")</f>
        <v>OK</v>
      </c>
      <c r="D2137" t="e">
        <f>VLOOKUP(J2137,'Ref2'!C:E,3,0)</f>
        <v>#N/A</v>
      </c>
      <c r="F2137">
        <v>1</v>
      </c>
      <c r="I2137" t="e">
        <f>VLOOKUP(J2137,Ref!L:M,2,0)</f>
        <v>#N/A</v>
      </c>
      <c r="J2137" t="s">
        <v>1076</v>
      </c>
      <c r="K2137" t="s">
        <v>189</v>
      </c>
      <c r="L2137" t="s">
        <v>581</v>
      </c>
      <c r="M2137" t="s">
        <v>24</v>
      </c>
      <c r="N2137" t="s">
        <v>15</v>
      </c>
      <c r="S2137">
        <v>2064</v>
      </c>
    </row>
    <row r="2138" spans="1:19" x14ac:dyDescent="0.3">
      <c r="A2138">
        <v>2023</v>
      </c>
      <c r="C2138" t="str">
        <f>IF(GETPIVOTDATA("PS % recovery",Sheet4!$B$5,"Parish Name",K2138)&gt;99.949%,"OK","No")</f>
        <v>OK</v>
      </c>
      <c r="D2138" t="e">
        <f>VLOOKUP(J2138,'Ref2'!C:E,3,0)</f>
        <v>#N/A</v>
      </c>
      <c r="F2138">
        <v>1</v>
      </c>
      <c r="I2138" t="e">
        <f>VLOOKUP(J2138,Ref!L:M,2,0)</f>
        <v>#N/A</v>
      </c>
      <c r="J2138" t="s">
        <v>1078</v>
      </c>
      <c r="K2138" t="s">
        <v>186</v>
      </c>
      <c r="L2138" t="s">
        <v>577</v>
      </c>
      <c r="M2138" t="s">
        <v>24</v>
      </c>
      <c r="N2138" t="s">
        <v>15</v>
      </c>
      <c r="S2138">
        <v>928</v>
      </c>
    </row>
    <row r="2139" spans="1:19" x14ac:dyDescent="0.3">
      <c r="A2139">
        <v>2023</v>
      </c>
      <c r="C2139" t="str">
        <f>IF(GETPIVOTDATA("PS % recovery",Sheet4!$B$5,"Parish Name",K2139)&gt;99.949%,"OK","No")</f>
        <v>No</v>
      </c>
      <c r="D2139" t="e">
        <f>VLOOKUP(J2139,'Ref2'!C:E,3,0)</f>
        <v>#N/A</v>
      </c>
      <c r="F2139">
        <v>1</v>
      </c>
      <c r="I2139" t="e">
        <f>VLOOKUP(J2139,Ref!L:M,2,0)</f>
        <v>#N/A</v>
      </c>
      <c r="J2139" t="s">
        <v>1080</v>
      </c>
      <c r="K2139" t="s">
        <v>192</v>
      </c>
      <c r="L2139" t="s">
        <v>577</v>
      </c>
      <c r="M2139" t="s">
        <v>24</v>
      </c>
      <c r="N2139" t="s">
        <v>15</v>
      </c>
      <c r="S2139">
        <v>902</v>
      </c>
    </row>
    <row r="2140" spans="1:19" x14ac:dyDescent="0.3">
      <c r="A2140">
        <v>2023</v>
      </c>
      <c r="C2140" t="str">
        <f>IF(GETPIVOTDATA("PS % recovery",Sheet4!$B$5,"Parish Name",K2140)&gt;99.949%,"OK","No")</f>
        <v>OK</v>
      </c>
      <c r="D2140" t="e">
        <f>VLOOKUP(J2140,'Ref2'!C:E,3,0)</f>
        <v>#N/A</v>
      </c>
      <c r="F2140">
        <v>1</v>
      </c>
      <c r="I2140" t="e">
        <f>VLOOKUP(J2140,Ref!L:M,2,0)</f>
        <v>#N/A</v>
      </c>
      <c r="J2140" t="s">
        <v>1082</v>
      </c>
      <c r="K2140" t="s">
        <v>193</v>
      </c>
      <c r="L2140" t="s">
        <v>577</v>
      </c>
      <c r="M2140" t="s">
        <v>24</v>
      </c>
      <c r="N2140" t="s">
        <v>15</v>
      </c>
      <c r="S2140">
        <v>2654</v>
      </c>
    </row>
    <row r="2141" spans="1:19" x14ac:dyDescent="0.3">
      <c r="A2141">
        <v>2023</v>
      </c>
      <c r="C2141" t="str">
        <f>IF(GETPIVOTDATA("PS % recovery",Sheet4!$B$5,"Parish Name",K2141)&gt;99.949%,"OK","No")</f>
        <v>OK</v>
      </c>
      <c r="D2141" t="e">
        <f>VLOOKUP(J2141,'Ref2'!C:E,3,0)</f>
        <v>#N/A</v>
      </c>
      <c r="F2141">
        <v>1</v>
      </c>
      <c r="I2141" t="e">
        <f>VLOOKUP(J2141,Ref!L:M,2,0)</f>
        <v>#N/A</v>
      </c>
      <c r="J2141" t="s">
        <v>1084</v>
      </c>
      <c r="K2141" t="s">
        <v>195</v>
      </c>
      <c r="L2141" t="s">
        <v>577</v>
      </c>
      <c r="M2141" t="s">
        <v>24</v>
      </c>
      <c r="N2141" t="s">
        <v>15</v>
      </c>
      <c r="S2141">
        <v>0</v>
      </c>
    </row>
    <row r="2142" spans="1:19" x14ac:dyDescent="0.3">
      <c r="A2142">
        <v>2023</v>
      </c>
      <c r="C2142" t="str">
        <f>IF(GETPIVOTDATA("PS % recovery",Sheet4!$B$5,"Parish Name",K2142)&gt;99.949%,"OK","No")</f>
        <v>OK</v>
      </c>
      <c r="D2142" t="e">
        <f>VLOOKUP(J2142,'Ref2'!C:E,3,0)</f>
        <v>#N/A</v>
      </c>
      <c r="F2142">
        <v>1</v>
      </c>
      <c r="I2142" t="e">
        <f>VLOOKUP(J2142,Ref!L:M,2,0)</f>
        <v>#N/A</v>
      </c>
      <c r="J2142" t="s">
        <v>1086</v>
      </c>
      <c r="K2142" t="s">
        <v>188</v>
      </c>
      <c r="L2142" t="s">
        <v>567</v>
      </c>
      <c r="M2142" t="s">
        <v>24</v>
      </c>
      <c r="N2142" t="s">
        <v>15</v>
      </c>
      <c r="S2142">
        <v>1338</v>
      </c>
    </row>
    <row r="2143" spans="1:19" x14ac:dyDescent="0.3">
      <c r="A2143">
        <v>2023</v>
      </c>
      <c r="C2143" t="str">
        <f>IF(GETPIVOTDATA("PS % recovery",Sheet4!$B$5,"Parish Name",K2143)&gt;99.949%,"OK","No")</f>
        <v>No</v>
      </c>
      <c r="D2143" t="e">
        <f>VLOOKUP(J2143,'Ref2'!C:E,3,0)</f>
        <v>#N/A</v>
      </c>
      <c r="F2143">
        <v>1</v>
      </c>
      <c r="I2143" t="e">
        <f>VLOOKUP(J2143,Ref!L:M,2,0)</f>
        <v>#N/A</v>
      </c>
      <c r="J2143" t="s">
        <v>1088</v>
      </c>
      <c r="K2143" t="s">
        <v>198</v>
      </c>
      <c r="L2143" t="s">
        <v>567</v>
      </c>
      <c r="M2143" t="s">
        <v>24</v>
      </c>
      <c r="N2143" t="s">
        <v>15</v>
      </c>
      <c r="S2143">
        <v>0</v>
      </c>
    </row>
    <row r="2144" spans="1:19" x14ac:dyDescent="0.3">
      <c r="A2144">
        <v>2023</v>
      </c>
      <c r="C2144" t="str">
        <f>IF(GETPIVOTDATA("PS % recovery",Sheet4!$B$5,"Parish Name",K2144)&gt;99.949%,"OK","No")</f>
        <v>No</v>
      </c>
      <c r="D2144" t="e">
        <f>VLOOKUP(J2144,'Ref2'!C:E,3,0)</f>
        <v>#N/A</v>
      </c>
      <c r="F2144">
        <v>1</v>
      </c>
      <c r="I2144" t="e">
        <f>VLOOKUP(J2144,Ref!L:M,2,0)</f>
        <v>#N/A</v>
      </c>
      <c r="J2144" t="s">
        <v>1090</v>
      </c>
      <c r="K2144" t="s">
        <v>199</v>
      </c>
      <c r="L2144" t="s">
        <v>567</v>
      </c>
      <c r="M2144" t="s">
        <v>24</v>
      </c>
      <c r="N2144" t="s">
        <v>15</v>
      </c>
      <c r="S2144">
        <v>0</v>
      </c>
    </row>
    <row r="2145" spans="1:19" x14ac:dyDescent="0.3">
      <c r="A2145">
        <v>2023</v>
      </c>
      <c r="C2145" t="str">
        <f>IF(GETPIVOTDATA("PS % recovery",Sheet4!$B$5,"Parish Name",K2145)&gt;99.949%,"OK","No")</f>
        <v>OK</v>
      </c>
      <c r="D2145" t="e">
        <f>VLOOKUP(J2145,'Ref2'!C:E,3,0)</f>
        <v>#N/A</v>
      </c>
      <c r="F2145">
        <v>1</v>
      </c>
      <c r="I2145" t="e">
        <f>VLOOKUP(J2145,Ref!L:M,2,0)</f>
        <v>#N/A</v>
      </c>
      <c r="J2145" t="s">
        <v>1092</v>
      </c>
      <c r="K2145" t="s">
        <v>190</v>
      </c>
      <c r="L2145" t="s">
        <v>569</v>
      </c>
      <c r="M2145" t="s">
        <v>24</v>
      </c>
      <c r="N2145" t="s">
        <v>15</v>
      </c>
      <c r="S2145">
        <v>5837</v>
      </c>
    </row>
    <row r="2146" spans="1:19" x14ac:dyDescent="0.3">
      <c r="A2146">
        <v>2023</v>
      </c>
      <c r="C2146" t="str">
        <f>IF(GETPIVOTDATA("PS % recovery",Sheet4!$B$5,"Parish Name",K2146)&gt;99.949%,"OK","No")</f>
        <v>No</v>
      </c>
      <c r="D2146" t="e">
        <f>VLOOKUP(J2146,'Ref2'!C:E,3,0)</f>
        <v>#N/A</v>
      </c>
      <c r="F2146">
        <v>1</v>
      </c>
      <c r="I2146" t="e">
        <f>VLOOKUP(J2146,Ref!L:M,2,0)</f>
        <v>#N/A</v>
      </c>
      <c r="J2146" t="s">
        <v>1094</v>
      </c>
      <c r="K2146" t="s">
        <v>191</v>
      </c>
      <c r="L2146" t="s">
        <v>571</v>
      </c>
      <c r="M2146" t="s">
        <v>24</v>
      </c>
      <c r="N2146" t="s">
        <v>15</v>
      </c>
      <c r="S2146">
        <v>600</v>
      </c>
    </row>
    <row r="2147" spans="1:19" x14ac:dyDescent="0.3">
      <c r="A2147">
        <v>2023</v>
      </c>
      <c r="C2147" t="str">
        <f>IF(GETPIVOTDATA("PS % recovery",Sheet4!$B$5,"Parish Name",K2147)&gt;99.949%,"OK","No")</f>
        <v>OK</v>
      </c>
      <c r="D2147" t="e">
        <f>VLOOKUP(J2147,'Ref2'!C:E,3,0)</f>
        <v>#N/A</v>
      </c>
      <c r="F2147">
        <v>1</v>
      </c>
      <c r="I2147" t="e">
        <f>VLOOKUP(J2147,Ref!L:M,2,0)</f>
        <v>#N/A</v>
      </c>
      <c r="J2147" t="s">
        <v>1096</v>
      </c>
      <c r="K2147" t="s">
        <v>200</v>
      </c>
      <c r="L2147" t="s">
        <v>571</v>
      </c>
      <c r="M2147" t="s">
        <v>24</v>
      </c>
      <c r="N2147" t="s">
        <v>15</v>
      </c>
      <c r="S2147">
        <v>0</v>
      </c>
    </row>
    <row r="2148" spans="1:19" x14ac:dyDescent="0.3">
      <c r="A2148">
        <v>2023</v>
      </c>
      <c r="C2148" t="str">
        <f>IF(GETPIVOTDATA("PS % recovery",Sheet4!$B$5,"Parish Name",K2148)&gt;99.949%,"OK","No")</f>
        <v>OK</v>
      </c>
      <c r="D2148" t="e">
        <f>VLOOKUP(J2148,'Ref2'!C:E,3,0)</f>
        <v>#N/A</v>
      </c>
      <c r="F2148">
        <v>1</v>
      </c>
      <c r="I2148" t="e">
        <f>VLOOKUP(J2148,Ref!L:M,2,0)</f>
        <v>#N/A</v>
      </c>
      <c r="J2148" t="s">
        <v>1098</v>
      </c>
      <c r="K2148" t="s">
        <v>202</v>
      </c>
      <c r="L2148" t="s">
        <v>571</v>
      </c>
      <c r="M2148" t="s">
        <v>24</v>
      </c>
      <c r="N2148" t="s">
        <v>15</v>
      </c>
      <c r="S2148">
        <v>0</v>
      </c>
    </row>
    <row r="2149" spans="1:19" x14ac:dyDescent="0.3">
      <c r="A2149">
        <v>2023</v>
      </c>
      <c r="C2149" t="str">
        <f>IF(GETPIVOTDATA("PS % recovery",Sheet4!$B$5,"Parish Name",K2149)&gt;99.949%,"OK","No")</f>
        <v>OK</v>
      </c>
      <c r="D2149" t="e">
        <f>VLOOKUP(J2149,'Ref2'!C:E,3,0)</f>
        <v>#N/A</v>
      </c>
      <c r="F2149">
        <v>1</v>
      </c>
      <c r="I2149" t="e">
        <f>VLOOKUP(J2149,Ref!L:M,2,0)</f>
        <v>#N/A</v>
      </c>
      <c r="J2149" t="s">
        <v>808</v>
      </c>
      <c r="K2149" t="s">
        <v>194</v>
      </c>
      <c r="L2149" t="s">
        <v>575</v>
      </c>
      <c r="M2149" t="s">
        <v>24</v>
      </c>
      <c r="N2149" t="s">
        <v>15</v>
      </c>
      <c r="S2149">
        <v>1431</v>
      </c>
    </row>
    <row r="2150" spans="1:19" x14ac:dyDescent="0.3">
      <c r="A2150">
        <v>2023</v>
      </c>
      <c r="C2150" t="str">
        <f>IF(GETPIVOTDATA("PS % recovery",Sheet4!$B$5,"Parish Name",K2150)&gt;99.949%,"OK","No")</f>
        <v>OK</v>
      </c>
      <c r="D2150" t="e">
        <f>VLOOKUP(J2150,'Ref2'!C:E,3,0)</f>
        <v>#N/A</v>
      </c>
      <c r="F2150">
        <v>1</v>
      </c>
      <c r="I2150" t="e">
        <f>VLOOKUP(J2150,Ref!L:M,2,0)</f>
        <v>#N/A</v>
      </c>
      <c r="J2150" t="s">
        <v>812</v>
      </c>
      <c r="K2150" t="s">
        <v>204</v>
      </c>
      <c r="L2150" t="s">
        <v>575</v>
      </c>
      <c r="M2150" t="s">
        <v>24</v>
      </c>
      <c r="N2150" t="s">
        <v>15</v>
      </c>
      <c r="S2150">
        <v>1345.62</v>
      </c>
    </row>
    <row r="2151" spans="1:19" x14ac:dyDescent="0.3">
      <c r="A2151">
        <v>2023</v>
      </c>
      <c r="C2151" t="str">
        <f>IF(GETPIVOTDATA("PS % recovery",Sheet4!$B$5,"Parish Name",K2151)&gt;99.949%,"OK","No")</f>
        <v>OK</v>
      </c>
      <c r="D2151" t="e">
        <f>VLOOKUP(J2151,'Ref2'!C:E,3,0)</f>
        <v>#N/A</v>
      </c>
      <c r="F2151">
        <v>1</v>
      </c>
      <c r="I2151" t="e">
        <f>VLOOKUP(J2151,Ref!L:M,2,0)</f>
        <v>#N/A</v>
      </c>
      <c r="J2151" t="s">
        <v>810</v>
      </c>
      <c r="K2151" t="s">
        <v>196</v>
      </c>
      <c r="L2151" t="s">
        <v>575</v>
      </c>
      <c r="M2151" t="s">
        <v>24</v>
      </c>
      <c r="N2151" t="s">
        <v>15</v>
      </c>
      <c r="S2151">
        <v>0</v>
      </c>
    </row>
    <row r="2152" spans="1:19" x14ac:dyDescent="0.3">
      <c r="A2152">
        <v>2023</v>
      </c>
      <c r="C2152" t="str">
        <f>IF(GETPIVOTDATA("PS % recovery",Sheet4!$B$5,"Parish Name",K2152)&gt;99.949%,"OK","No")</f>
        <v>OK</v>
      </c>
      <c r="D2152" t="e">
        <f>VLOOKUP(J2152,'Ref2'!C:E,3,0)</f>
        <v>#N/A</v>
      </c>
      <c r="F2152">
        <v>1</v>
      </c>
      <c r="I2152" t="e">
        <f>VLOOKUP(J2152,Ref!L:M,2,0)</f>
        <v>#N/A</v>
      </c>
      <c r="J2152" t="s">
        <v>1103</v>
      </c>
      <c r="K2152" t="s">
        <v>197</v>
      </c>
      <c r="L2152" t="s">
        <v>567</v>
      </c>
      <c r="M2152" t="s">
        <v>24</v>
      </c>
      <c r="N2152" t="s">
        <v>15</v>
      </c>
      <c r="S2152">
        <v>1500</v>
      </c>
    </row>
    <row r="2153" spans="1:19" x14ac:dyDescent="0.3">
      <c r="A2153">
        <v>2023</v>
      </c>
      <c r="C2153" t="str">
        <f>IF(GETPIVOTDATA("PS % recovery",Sheet4!$B$5,"Parish Name",K2153)&gt;99.949%,"OK","No")</f>
        <v>OK</v>
      </c>
      <c r="D2153" t="e">
        <f>VLOOKUP(J2153,'Ref2'!C:E,3,0)</f>
        <v>#N/A</v>
      </c>
      <c r="F2153">
        <v>1</v>
      </c>
      <c r="I2153" t="e">
        <f>VLOOKUP(J2153,Ref!L:M,2,0)</f>
        <v>#N/A</v>
      </c>
      <c r="J2153" t="s">
        <v>1105</v>
      </c>
      <c r="K2153" t="s">
        <v>201</v>
      </c>
      <c r="L2153" t="s">
        <v>581</v>
      </c>
      <c r="M2153" t="s">
        <v>24</v>
      </c>
      <c r="N2153" t="s">
        <v>15</v>
      </c>
      <c r="S2153">
        <v>481</v>
      </c>
    </row>
    <row r="2154" spans="1:19" x14ac:dyDescent="0.3">
      <c r="A2154">
        <v>2023</v>
      </c>
      <c r="C2154" t="str">
        <f>IF(GETPIVOTDATA("PS % recovery",Sheet4!$B$5,"Parish Name",K2154)&gt;99.949%,"OK","No")</f>
        <v>OK</v>
      </c>
      <c r="D2154" t="e">
        <f>VLOOKUP(J2154,'Ref2'!C:E,3,0)</f>
        <v>#N/A</v>
      </c>
      <c r="F2154">
        <v>1</v>
      </c>
      <c r="I2154" t="e">
        <f>VLOOKUP(J2154,Ref!L:M,2,0)</f>
        <v>#N/A</v>
      </c>
      <c r="J2154" t="s">
        <v>1107</v>
      </c>
      <c r="K2154" t="s">
        <v>207</v>
      </c>
      <c r="L2154" t="s">
        <v>581</v>
      </c>
      <c r="M2154" t="s">
        <v>24</v>
      </c>
      <c r="N2154" t="s">
        <v>15</v>
      </c>
      <c r="S2154">
        <v>2169.25</v>
      </c>
    </row>
    <row r="2155" spans="1:19" x14ac:dyDescent="0.3">
      <c r="A2155">
        <v>2023</v>
      </c>
      <c r="C2155" t="str">
        <f>IF(GETPIVOTDATA("PS % recovery",Sheet4!$B$5,"Parish Name",K2155)&gt;99.949%,"OK","No")</f>
        <v>OK</v>
      </c>
      <c r="D2155" t="e">
        <f>VLOOKUP(J2155,'Ref2'!C:E,3,0)</f>
        <v>#N/A</v>
      </c>
      <c r="F2155">
        <v>1</v>
      </c>
      <c r="I2155" t="e">
        <f>VLOOKUP(J2155,Ref!L:M,2,0)</f>
        <v>#N/A</v>
      </c>
      <c r="J2155" t="s">
        <v>1109</v>
      </c>
      <c r="K2155" t="s">
        <v>209</v>
      </c>
      <c r="L2155" t="s">
        <v>581</v>
      </c>
      <c r="M2155" t="s">
        <v>24</v>
      </c>
      <c r="N2155" t="s">
        <v>15</v>
      </c>
      <c r="S2155">
        <v>1087</v>
      </c>
    </row>
    <row r="2156" spans="1:19" x14ac:dyDescent="0.3">
      <c r="A2156">
        <v>2023</v>
      </c>
      <c r="C2156" t="str">
        <f>IF(GETPIVOTDATA("PS % recovery",Sheet4!$B$5,"Parish Name",K2156)&gt;99.949%,"OK","No")</f>
        <v>OK</v>
      </c>
      <c r="D2156" t="e">
        <f>VLOOKUP(J2156,'Ref2'!C:E,3,0)</f>
        <v>#N/A</v>
      </c>
      <c r="F2156">
        <v>1</v>
      </c>
      <c r="I2156" t="e">
        <f>VLOOKUP(J2156,Ref!L:M,2,0)</f>
        <v>#N/A</v>
      </c>
      <c r="J2156" t="s">
        <v>1111</v>
      </c>
      <c r="K2156" t="s">
        <v>210</v>
      </c>
      <c r="L2156" t="s">
        <v>581</v>
      </c>
      <c r="M2156" t="s">
        <v>24</v>
      </c>
      <c r="N2156" t="s">
        <v>15</v>
      </c>
      <c r="S2156">
        <v>501</v>
      </c>
    </row>
    <row r="2157" spans="1:19" x14ac:dyDescent="0.3">
      <c r="A2157">
        <v>2023</v>
      </c>
      <c r="C2157" t="str">
        <f>IF(GETPIVOTDATA("PS % recovery",Sheet4!$B$5,"Parish Name",K2157)&gt;99.949%,"OK","No")</f>
        <v>OK</v>
      </c>
      <c r="D2157" t="e">
        <f>VLOOKUP(J2157,'Ref2'!C:E,3,0)</f>
        <v>#N/A</v>
      </c>
      <c r="F2157">
        <v>1</v>
      </c>
      <c r="I2157" t="e">
        <f>VLOOKUP(J2157,Ref!L:M,2,0)</f>
        <v>#N/A</v>
      </c>
      <c r="J2157" t="s">
        <v>1113</v>
      </c>
      <c r="K2157" t="s">
        <v>203</v>
      </c>
      <c r="L2157" t="s">
        <v>569</v>
      </c>
      <c r="M2157" t="s">
        <v>24</v>
      </c>
      <c r="N2157" t="s">
        <v>15</v>
      </c>
      <c r="S2157">
        <v>522.16999999999996</v>
      </c>
    </row>
    <row r="2158" spans="1:19" x14ac:dyDescent="0.3">
      <c r="A2158">
        <v>2023</v>
      </c>
      <c r="C2158" t="str">
        <f>IF(GETPIVOTDATA("PS % recovery",Sheet4!$B$5,"Parish Name",K2158)&gt;99.949%,"OK","No")</f>
        <v>OK</v>
      </c>
      <c r="D2158" t="e">
        <f>VLOOKUP(J2158,'Ref2'!C:E,3,0)</f>
        <v>#N/A</v>
      </c>
      <c r="F2158">
        <v>1</v>
      </c>
      <c r="I2158" t="e">
        <f>VLOOKUP(J2158,Ref!L:M,2,0)</f>
        <v>#N/A</v>
      </c>
      <c r="J2158" t="s">
        <v>1115</v>
      </c>
      <c r="K2158" t="s">
        <v>206</v>
      </c>
      <c r="L2158" t="s">
        <v>569</v>
      </c>
      <c r="M2158" t="s">
        <v>24</v>
      </c>
      <c r="N2158" t="s">
        <v>15</v>
      </c>
      <c r="S2158">
        <v>188</v>
      </c>
    </row>
    <row r="2159" spans="1:19" x14ac:dyDescent="0.3">
      <c r="A2159">
        <v>2023</v>
      </c>
      <c r="C2159" t="str">
        <f>IF(GETPIVOTDATA("PS % recovery",Sheet4!$B$5,"Parish Name",K2159)&gt;99.949%,"OK","No")</f>
        <v>OK</v>
      </c>
      <c r="D2159" t="e">
        <f>VLOOKUP(J2159,'Ref2'!C:E,3,0)</f>
        <v>#N/A</v>
      </c>
      <c r="F2159">
        <v>1</v>
      </c>
      <c r="I2159" t="e">
        <f>VLOOKUP(J2159,Ref!L:M,2,0)</f>
        <v>#N/A</v>
      </c>
      <c r="J2159" t="s">
        <v>1117</v>
      </c>
      <c r="K2159" t="s">
        <v>205</v>
      </c>
      <c r="L2159" t="s">
        <v>583</v>
      </c>
      <c r="M2159" t="s">
        <v>24</v>
      </c>
      <c r="N2159" t="s">
        <v>15</v>
      </c>
      <c r="S2159">
        <v>908</v>
      </c>
    </row>
    <row r="2160" spans="1:19" x14ac:dyDescent="0.3">
      <c r="A2160">
        <v>2023</v>
      </c>
      <c r="C2160" t="str">
        <f>IF(GETPIVOTDATA("PS % recovery",Sheet4!$B$5,"Parish Name",K2160)&gt;99.949%,"OK","No")</f>
        <v>OK</v>
      </c>
      <c r="D2160" t="e">
        <f>VLOOKUP(J2160,'Ref2'!C:E,3,0)</f>
        <v>#N/A</v>
      </c>
      <c r="F2160">
        <v>1</v>
      </c>
      <c r="I2160" t="e">
        <f>VLOOKUP(J2160,Ref!L:M,2,0)</f>
        <v>#N/A</v>
      </c>
      <c r="J2160" t="s">
        <v>1119</v>
      </c>
      <c r="K2160" t="s">
        <v>211</v>
      </c>
      <c r="L2160" t="s">
        <v>583</v>
      </c>
      <c r="M2160" t="s">
        <v>24</v>
      </c>
      <c r="N2160" t="s">
        <v>15</v>
      </c>
      <c r="S2160">
        <v>713.01</v>
      </c>
    </row>
    <row r="2161" spans="1:19" x14ac:dyDescent="0.3">
      <c r="A2161">
        <v>2023</v>
      </c>
      <c r="C2161" t="str">
        <f>IF(GETPIVOTDATA("PS % recovery",Sheet4!$B$5,"Parish Name",K2161)&gt;99.949%,"OK","No")</f>
        <v>No</v>
      </c>
      <c r="D2161" t="e">
        <f>VLOOKUP(J2161,'Ref2'!C:E,3,0)</f>
        <v>#N/A</v>
      </c>
      <c r="F2161">
        <v>1</v>
      </c>
      <c r="I2161" t="str">
        <f>VLOOKUP(J2161,Ref!L:M,2,0)</f>
        <v>Yes</v>
      </c>
      <c r="J2161" t="s">
        <v>1121</v>
      </c>
      <c r="K2161" t="s">
        <v>208</v>
      </c>
      <c r="L2161" t="s">
        <v>579</v>
      </c>
      <c r="M2161" t="s">
        <v>24</v>
      </c>
      <c r="N2161" t="s">
        <v>15</v>
      </c>
      <c r="S2161">
        <v>6014.25</v>
      </c>
    </row>
    <row r="2162" spans="1:19" x14ac:dyDescent="0.3">
      <c r="A2162">
        <v>2023</v>
      </c>
      <c r="C2162" t="str">
        <f>IF(GETPIVOTDATA("PS % recovery",Sheet4!$B$5,"Parish Name",K2162)&gt;99.949%,"OK","No")</f>
        <v>No</v>
      </c>
      <c r="D2162" t="e">
        <f>VLOOKUP(J2162,'Ref2'!C:E,3,0)</f>
        <v>#N/A</v>
      </c>
      <c r="F2162">
        <v>1</v>
      </c>
      <c r="I2162" t="e">
        <f>VLOOKUP(J2162,Ref!L:M,2,0)</f>
        <v>#N/A</v>
      </c>
      <c r="J2162" t="s">
        <v>1123</v>
      </c>
      <c r="K2162" t="s">
        <v>212</v>
      </c>
      <c r="L2162" t="s">
        <v>567</v>
      </c>
      <c r="M2162" t="s">
        <v>24</v>
      </c>
      <c r="N2162" t="s">
        <v>15</v>
      </c>
      <c r="S2162">
        <v>0</v>
      </c>
    </row>
    <row r="2163" spans="1:19" x14ac:dyDescent="0.3">
      <c r="A2163">
        <v>2023</v>
      </c>
      <c r="C2163" t="str">
        <f>IF(GETPIVOTDATA("PS % recovery",Sheet4!$B$5,"Parish Name",K2163)&gt;99.949%,"OK","No")</f>
        <v>OK</v>
      </c>
      <c r="D2163" t="e">
        <f>VLOOKUP(J2163,'Ref2'!C:E,3,0)</f>
        <v>#N/A</v>
      </c>
      <c r="F2163">
        <v>1</v>
      </c>
      <c r="I2163" t="e">
        <f>VLOOKUP(J2163,Ref!L:M,2,0)</f>
        <v>#N/A</v>
      </c>
      <c r="J2163" t="s">
        <v>813</v>
      </c>
      <c r="K2163" t="s">
        <v>214</v>
      </c>
      <c r="L2163" t="s">
        <v>585</v>
      </c>
      <c r="M2163" t="s">
        <v>27</v>
      </c>
      <c r="N2163" t="s">
        <v>15</v>
      </c>
      <c r="S2163">
        <v>9380</v>
      </c>
    </row>
    <row r="2164" spans="1:19" x14ac:dyDescent="0.3">
      <c r="A2164">
        <v>2023</v>
      </c>
      <c r="C2164" t="str">
        <f>IF(GETPIVOTDATA("PS % recovery",Sheet4!$B$5,"Parish Name",K2164)&gt;99.949%,"OK","No")</f>
        <v>No</v>
      </c>
      <c r="D2164" t="e">
        <f>VLOOKUP(J2164,'Ref2'!C:E,3,0)</f>
        <v>#N/A</v>
      </c>
      <c r="F2164">
        <v>1</v>
      </c>
      <c r="I2164" t="e">
        <f>VLOOKUP(J2164,Ref!L:M,2,0)</f>
        <v>#N/A</v>
      </c>
      <c r="J2164" t="s">
        <v>1126</v>
      </c>
      <c r="K2164" t="s">
        <v>215</v>
      </c>
      <c r="L2164" t="s">
        <v>587</v>
      </c>
      <c r="M2164" t="s">
        <v>27</v>
      </c>
      <c r="N2164" t="s">
        <v>15</v>
      </c>
      <c r="S2164">
        <v>3236.5</v>
      </c>
    </row>
    <row r="2165" spans="1:19" x14ac:dyDescent="0.3">
      <c r="A2165">
        <v>2023</v>
      </c>
      <c r="C2165" t="str">
        <f>IF(GETPIVOTDATA("PS % recovery",Sheet4!$B$5,"Parish Name",K2165)&gt;99.949%,"OK","No")</f>
        <v>No</v>
      </c>
      <c r="D2165" t="e">
        <f>VLOOKUP(J2165,'Ref2'!C:E,3,0)</f>
        <v>#N/A</v>
      </c>
      <c r="F2165">
        <v>1</v>
      </c>
      <c r="I2165" t="e">
        <f>VLOOKUP(J2165,Ref!L:M,2,0)</f>
        <v>#N/A</v>
      </c>
      <c r="J2165" t="s">
        <v>1128</v>
      </c>
      <c r="K2165" t="s">
        <v>216</v>
      </c>
      <c r="L2165" t="s">
        <v>587</v>
      </c>
      <c r="M2165" t="s">
        <v>27</v>
      </c>
      <c r="N2165" t="s">
        <v>15</v>
      </c>
      <c r="S2165">
        <v>1000</v>
      </c>
    </row>
    <row r="2166" spans="1:19" x14ac:dyDescent="0.3">
      <c r="A2166">
        <v>2023</v>
      </c>
      <c r="C2166" t="str">
        <f>IF(GETPIVOTDATA("PS % recovery",Sheet4!$B$5,"Parish Name",K2166)&gt;99.949%,"OK","No")</f>
        <v>No</v>
      </c>
      <c r="D2166" t="e">
        <f>VLOOKUP(J2166,'Ref2'!C:E,3,0)</f>
        <v>#N/A</v>
      </c>
      <c r="F2166">
        <v>1</v>
      </c>
      <c r="I2166" t="e">
        <f>VLOOKUP(J2166,Ref!L:M,2,0)</f>
        <v>#N/A</v>
      </c>
      <c r="J2166" t="s">
        <v>1130</v>
      </c>
      <c r="K2166" t="s">
        <v>217</v>
      </c>
      <c r="L2166" t="s">
        <v>587</v>
      </c>
      <c r="M2166" t="s">
        <v>27</v>
      </c>
      <c r="N2166" t="s">
        <v>15</v>
      </c>
      <c r="S2166">
        <v>400</v>
      </c>
    </row>
    <row r="2167" spans="1:19" x14ac:dyDescent="0.3">
      <c r="A2167">
        <v>2023</v>
      </c>
      <c r="C2167" t="str">
        <f>IF(GETPIVOTDATA("PS % recovery",Sheet4!$B$5,"Parish Name",K2167)&gt;99.949%,"OK","No")</f>
        <v>OK</v>
      </c>
      <c r="D2167" t="e">
        <f>VLOOKUP(J2167,'Ref2'!C:E,3,0)</f>
        <v>#N/A</v>
      </c>
      <c r="F2167">
        <v>1</v>
      </c>
      <c r="I2167" t="e">
        <f>VLOOKUP(J2167,Ref!L:M,2,0)</f>
        <v>#N/A</v>
      </c>
      <c r="J2167" t="s">
        <v>814</v>
      </c>
      <c r="K2167" t="s">
        <v>218</v>
      </c>
      <c r="L2167" t="s">
        <v>589</v>
      </c>
      <c r="M2167" t="s">
        <v>27</v>
      </c>
      <c r="N2167" t="s">
        <v>15</v>
      </c>
      <c r="S2167">
        <v>5894</v>
      </c>
    </row>
    <row r="2168" spans="1:19" x14ac:dyDescent="0.3">
      <c r="A2168">
        <v>2023</v>
      </c>
      <c r="C2168" t="str">
        <f>IF(GETPIVOTDATA("PS % recovery",Sheet4!$B$5,"Parish Name",K2168)&gt;99.949%,"OK","No")</f>
        <v>OK</v>
      </c>
      <c r="D2168" t="str">
        <f>VLOOKUP(J2168,'Ref2'!C:E,3,0)</f>
        <v>LLF</v>
      </c>
      <c r="F2168">
        <v>1</v>
      </c>
      <c r="I2168" t="e">
        <f>VLOOKUP(J2168,Ref!L:M,2,0)</f>
        <v>#N/A</v>
      </c>
      <c r="J2168" t="s">
        <v>1133</v>
      </c>
      <c r="K2168" t="s">
        <v>219</v>
      </c>
      <c r="L2168" t="s">
        <v>591</v>
      </c>
      <c r="M2168" t="s">
        <v>27</v>
      </c>
      <c r="N2168" t="s">
        <v>15</v>
      </c>
      <c r="S2168">
        <v>5286</v>
      </c>
    </row>
    <row r="2169" spans="1:19" x14ac:dyDescent="0.3">
      <c r="A2169">
        <v>2023</v>
      </c>
      <c r="C2169" t="str">
        <f>IF(GETPIVOTDATA("PS % recovery",Sheet4!$B$5,"Parish Name",K2169)&gt;99.949%,"OK","No")</f>
        <v>OK</v>
      </c>
      <c r="D2169" t="e">
        <f>VLOOKUP(J2169,'Ref2'!C:E,3,0)</f>
        <v>#N/A</v>
      </c>
      <c r="F2169">
        <v>1</v>
      </c>
      <c r="I2169" t="e">
        <f>VLOOKUP(J2169,Ref!L:M,2,0)</f>
        <v>#N/A</v>
      </c>
      <c r="J2169" t="s">
        <v>1135</v>
      </c>
      <c r="K2169" t="s">
        <v>220</v>
      </c>
      <c r="L2169" t="s">
        <v>593</v>
      </c>
      <c r="M2169" t="s">
        <v>27</v>
      </c>
      <c r="N2169" t="s">
        <v>15</v>
      </c>
      <c r="S2169">
        <v>4826</v>
      </c>
    </row>
    <row r="2170" spans="1:19" x14ac:dyDescent="0.3">
      <c r="A2170">
        <v>2023</v>
      </c>
      <c r="C2170" t="str">
        <f>IF(GETPIVOTDATA("PS % recovery",Sheet4!$B$5,"Parish Name",K2170)&gt;99.949%,"OK","No")</f>
        <v>OK</v>
      </c>
      <c r="D2170" t="e">
        <f>VLOOKUP(J2170,'Ref2'!C:E,3,0)</f>
        <v>#N/A</v>
      </c>
      <c r="F2170">
        <v>1</v>
      </c>
      <c r="I2170" t="e">
        <f>VLOOKUP(J2170,Ref!L:M,2,0)</f>
        <v>#N/A</v>
      </c>
      <c r="J2170" t="s">
        <v>1137</v>
      </c>
      <c r="K2170" t="s">
        <v>221</v>
      </c>
      <c r="L2170" t="s">
        <v>587</v>
      </c>
      <c r="M2170" t="s">
        <v>27</v>
      </c>
      <c r="N2170" t="s">
        <v>15</v>
      </c>
      <c r="S2170">
        <v>2697.12</v>
      </c>
    </row>
    <row r="2171" spans="1:19" x14ac:dyDescent="0.3">
      <c r="A2171">
        <v>2023</v>
      </c>
      <c r="C2171" t="str">
        <f>IF(GETPIVOTDATA("PS % recovery",Sheet4!$B$5,"Parish Name",K2171)&gt;99.949%,"OK","No")</f>
        <v>OK</v>
      </c>
      <c r="D2171" t="e">
        <f>VLOOKUP(J2171,'Ref2'!C:E,3,0)</f>
        <v>#N/A</v>
      </c>
      <c r="F2171">
        <v>1</v>
      </c>
      <c r="I2171" t="e">
        <f>VLOOKUP(J2171,Ref!L:M,2,0)</f>
        <v>#N/A</v>
      </c>
      <c r="J2171" t="s">
        <v>1139</v>
      </c>
      <c r="K2171" t="s">
        <v>223</v>
      </c>
      <c r="L2171" t="s">
        <v>605</v>
      </c>
      <c r="M2171" t="s">
        <v>30</v>
      </c>
      <c r="N2171" t="s">
        <v>15</v>
      </c>
      <c r="S2171">
        <v>726</v>
      </c>
    </row>
    <row r="2172" spans="1:19" x14ac:dyDescent="0.3">
      <c r="A2172">
        <v>2023</v>
      </c>
      <c r="C2172" t="str">
        <f>IF(GETPIVOTDATA("PS % recovery",Sheet4!$B$5,"Parish Name",K2172)&gt;99.949%,"OK","No")</f>
        <v>OK</v>
      </c>
      <c r="D2172" t="e">
        <f>VLOOKUP(J2172,'Ref2'!C:E,3,0)</f>
        <v>#N/A</v>
      </c>
      <c r="F2172">
        <v>1</v>
      </c>
      <c r="I2172" t="e">
        <f>VLOOKUP(J2172,Ref!L:M,2,0)</f>
        <v>#N/A</v>
      </c>
      <c r="J2172" t="s">
        <v>1141</v>
      </c>
      <c r="K2172" t="s">
        <v>224</v>
      </c>
      <c r="L2172" t="s">
        <v>605</v>
      </c>
      <c r="M2172" t="s">
        <v>30</v>
      </c>
      <c r="N2172" t="s">
        <v>15</v>
      </c>
      <c r="S2172">
        <v>8794</v>
      </c>
    </row>
    <row r="2173" spans="1:19" x14ac:dyDescent="0.3">
      <c r="A2173">
        <v>2023</v>
      </c>
      <c r="C2173" t="str">
        <f>IF(GETPIVOTDATA("PS % recovery",Sheet4!$B$5,"Parish Name",K2173)&gt;99.949%,"OK","No")</f>
        <v>OK</v>
      </c>
      <c r="D2173" t="e">
        <f>VLOOKUP(J2173,'Ref2'!C:E,3,0)</f>
        <v>#N/A</v>
      </c>
      <c r="F2173">
        <v>1</v>
      </c>
      <c r="I2173" t="e">
        <f>VLOOKUP(J2173,Ref!L:M,2,0)</f>
        <v>#N/A</v>
      </c>
      <c r="J2173" t="s">
        <v>1143</v>
      </c>
      <c r="K2173" t="s">
        <v>226</v>
      </c>
      <c r="L2173" t="s">
        <v>605</v>
      </c>
      <c r="M2173" t="s">
        <v>30</v>
      </c>
      <c r="N2173" t="s">
        <v>15</v>
      </c>
      <c r="S2173">
        <v>1499</v>
      </c>
    </row>
    <row r="2174" spans="1:19" x14ac:dyDescent="0.3">
      <c r="A2174">
        <v>2023</v>
      </c>
      <c r="C2174" t="str">
        <f>IF(GETPIVOTDATA("PS % recovery",Sheet4!$B$5,"Parish Name",K2174)&gt;99.949%,"OK","No")</f>
        <v>OK</v>
      </c>
      <c r="D2174" t="e">
        <f>VLOOKUP(J2174,'Ref2'!C:E,3,0)</f>
        <v>#N/A</v>
      </c>
      <c r="F2174">
        <v>1</v>
      </c>
      <c r="I2174" t="e">
        <f>VLOOKUP(J2174,Ref!L:M,2,0)</f>
        <v>#N/A</v>
      </c>
      <c r="J2174" t="s">
        <v>815</v>
      </c>
      <c r="K2174" t="s">
        <v>228</v>
      </c>
      <c r="L2174" t="s">
        <v>605</v>
      </c>
      <c r="M2174" t="s">
        <v>30</v>
      </c>
      <c r="N2174" t="s">
        <v>15</v>
      </c>
      <c r="S2174">
        <v>3020</v>
      </c>
    </row>
    <row r="2175" spans="1:19" x14ac:dyDescent="0.3">
      <c r="A2175">
        <v>2023</v>
      </c>
      <c r="C2175" t="str">
        <f>IF(GETPIVOTDATA("PS % recovery",Sheet4!$B$5,"Parish Name",K2175)&gt;99.949%,"OK","No")</f>
        <v>OK</v>
      </c>
      <c r="D2175" t="e">
        <f>VLOOKUP(J2175,'Ref2'!C:E,3,0)</f>
        <v>#N/A</v>
      </c>
      <c r="F2175">
        <v>1</v>
      </c>
      <c r="I2175" t="e">
        <f>VLOOKUP(J2175,Ref!L:M,2,0)</f>
        <v>#N/A</v>
      </c>
      <c r="J2175" t="s">
        <v>1146</v>
      </c>
      <c r="K2175" t="s">
        <v>230</v>
      </c>
      <c r="L2175" t="s">
        <v>597</v>
      </c>
      <c r="M2175" t="s">
        <v>30</v>
      </c>
      <c r="N2175" t="s">
        <v>15</v>
      </c>
      <c r="S2175">
        <v>4021.25</v>
      </c>
    </row>
    <row r="2176" spans="1:19" x14ac:dyDescent="0.3">
      <c r="A2176">
        <v>2023</v>
      </c>
      <c r="C2176" t="str">
        <f>IF(GETPIVOTDATA("PS % recovery",Sheet4!$B$5,"Parish Name",K2176)&gt;99.949%,"OK","No")</f>
        <v>OK</v>
      </c>
      <c r="D2176" t="e">
        <f>VLOOKUP(J2176,'Ref2'!C:E,3,0)</f>
        <v>#N/A</v>
      </c>
      <c r="F2176">
        <v>1</v>
      </c>
      <c r="I2176" t="e">
        <f>VLOOKUP(J2176,Ref!L:M,2,0)</f>
        <v>#N/A</v>
      </c>
      <c r="J2176" t="s">
        <v>1148</v>
      </c>
      <c r="K2176" t="s">
        <v>225</v>
      </c>
      <c r="L2176" t="s">
        <v>595</v>
      </c>
      <c r="M2176" t="s">
        <v>30</v>
      </c>
      <c r="N2176" t="s">
        <v>15</v>
      </c>
      <c r="S2176">
        <v>4950</v>
      </c>
    </row>
    <row r="2177" spans="1:19" x14ac:dyDescent="0.3">
      <c r="A2177">
        <v>2023</v>
      </c>
      <c r="C2177" t="str">
        <f>IF(GETPIVOTDATA("PS % recovery",Sheet4!$B$5,"Parish Name",K2177)&gt;99.949%,"OK","No")</f>
        <v>OK</v>
      </c>
      <c r="D2177" t="e">
        <f>VLOOKUP(J2177,'Ref2'!C:E,3,0)</f>
        <v>#N/A</v>
      </c>
      <c r="F2177">
        <v>1</v>
      </c>
      <c r="I2177" t="str">
        <f>VLOOKUP(J2177,Ref!L:M,2,0)</f>
        <v>Yes</v>
      </c>
      <c r="J2177" t="s">
        <v>1150</v>
      </c>
      <c r="K2177" t="s">
        <v>227</v>
      </c>
      <c r="L2177" t="s">
        <v>595</v>
      </c>
      <c r="M2177" t="s">
        <v>30</v>
      </c>
      <c r="N2177" t="s">
        <v>15</v>
      </c>
      <c r="S2177">
        <v>750</v>
      </c>
    </row>
    <row r="2178" spans="1:19" x14ac:dyDescent="0.3">
      <c r="A2178">
        <v>2023</v>
      </c>
      <c r="C2178" t="str">
        <f>IF(GETPIVOTDATA("PS % recovery",Sheet4!$B$5,"Parish Name",K2178)&gt;99.949%,"OK","No")</f>
        <v>No</v>
      </c>
      <c r="D2178" t="e">
        <f>VLOOKUP(J2178,'Ref2'!C:E,3,0)</f>
        <v>#N/A</v>
      </c>
      <c r="F2178">
        <v>1</v>
      </c>
      <c r="I2178" t="e">
        <f>VLOOKUP(J2178,Ref!L:M,2,0)</f>
        <v>#N/A</v>
      </c>
      <c r="J2178" t="s">
        <v>1152</v>
      </c>
      <c r="K2178" t="s">
        <v>229</v>
      </c>
      <c r="L2178" t="s">
        <v>595</v>
      </c>
      <c r="M2178" t="s">
        <v>30</v>
      </c>
      <c r="N2178" t="s">
        <v>15</v>
      </c>
      <c r="S2178">
        <v>0</v>
      </c>
    </row>
    <row r="2179" spans="1:19" x14ac:dyDescent="0.3">
      <c r="A2179">
        <v>2023</v>
      </c>
      <c r="C2179" t="str">
        <f>IF(GETPIVOTDATA("PS % recovery",Sheet4!$B$5,"Parish Name",K2179)&gt;99.949%,"OK","No")</f>
        <v>No</v>
      </c>
      <c r="D2179" t="e">
        <f>VLOOKUP(J2179,'Ref2'!C:E,3,0)</f>
        <v>#N/A</v>
      </c>
      <c r="F2179">
        <v>1</v>
      </c>
      <c r="I2179" t="e">
        <f>VLOOKUP(J2179,Ref!L:M,2,0)</f>
        <v>#N/A</v>
      </c>
      <c r="J2179" t="s">
        <v>1154</v>
      </c>
      <c r="K2179" t="s">
        <v>232</v>
      </c>
      <c r="L2179" t="s">
        <v>599</v>
      </c>
      <c r="M2179" t="s">
        <v>30</v>
      </c>
      <c r="N2179" t="s">
        <v>15</v>
      </c>
      <c r="S2179">
        <v>2392.8000000000002</v>
      </c>
    </row>
    <row r="2180" spans="1:19" x14ac:dyDescent="0.3">
      <c r="A2180">
        <v>2023</v>
      </c>
      <c r="C2180" t="str">
        <f>IF(GETPIVOTDATA("PS % recovery",Sheet4!$B$5,"Parish Name",K2180)&gt;99.949%,"OK","No")</f>
        <v>OK</v>
      </c>
      <c r="D2180" t="e">
        <f>VLOOKUP(J2180,'Ref2'!C:E,3,0)</f>
        <v>#N/A</v>
      </c>
      <c r="F2180">
        <v>1</v>
      </c>
      <c r="I2180" t="e">
        <f>VLOOKUP(J2180,Ref!L:M,2,0)</f>
        <v>#N/A</v>
      </c>
      <c r="J2180" t="s">
        <v>1156</v>
      </c>
      <c r="K2180" t="s">
        <v>233</v>
      </c>
      <c r="L2180" t="s">
        <v>595</v>
      </c>
      <c r="M2180" t="s">
        <v>30</v>
      </c>
      <c r="N2180" t="s">
        <v>15</v>
      </c>
      <c r="S2180">
        <v>2812</v>
      </c>
    </row>
    <row r="2181" spans="1:19" x14ac:dyDescent="0.3">
      <c r="A2181">
        <v>2023</v>
      </c>
      <c r="C2181" t="str">
        <f>IF(GETPIVOTDATA("PS % recovery",Sheet4!$B$5,"Parish Name",K2181)&gt;99.949%,"OK","No")</f>
        <v>OK</v>
      </c>
      <c r="D2181" t="e">
        <f>VLOOKUP(J2181,'Ref2'!C:E,3,0)</f>
        <v>#N/A</v>
      </c>
      <c r="F2181">
        <v>1</v>
      </c>
      <c r="I2181" t="str">
        <f>VLOOKUP(J2181,Ref!L:M,2,0)</f>
        <v>Yes</v>
      </c>
      <c r="J2181" t="s">
        <v>1158</v>
      </c>
      <c r="K2181" t="s">
        <v>234</v>
      </c>
      <c r="L2181" t="s">
        <v>595</v>
      </c>
      <c r="M2181" t="s">
        <v>30</v>
      </c>
      <c r="N2181" t="s">
        <v>15</v>
      </c>
      <c r="S2181">
        <v>6024.33</v>
      </c>
    </row>
    <row r="2182" spans="1:19" x14ac:dyDescent="0.3">
      <c r="A2182">
        <v>2023</v>
      </c>
      <c r="C2182" t="str">
        <f>IF(GETPIVOTDATA("PS % recovery",Sheet4!$B$5,"Parish Name",K2182)&gt;99.949%,"OK","No")</f>
        <v>OK</v>
      </c>
      <c r="D2182" t="e">
        <f>VLOOKUP(J2182,'Ref2'!C:E,3,0)</f>
        <v>#N/A</v>
      </c>
      <c r="F2182">
        <v>1</v>
      </c>
      <c r="I2182" t="e">
        <f>VLOOKUP(J2182,Ref!L:M,2,0)</f>
        <v>#N/A</v>
      </c>
      <c r="J2182" t="s">
        <v>1160</v>
      </c>
      <c r="K2182" t="s">
        <v>235</v>
      </c>
      <c r="L2182" t="s">
        <v>601</v>
      </c>
      <c r="M2182" t="s">
        <v>30</v>
      </c>
      <c r="N2182" t="s">
        <v>15</v>
      </c>
      <c r="S2182">
        <v>4225</v>
      </c>
    </row>
    <row r="2183" spans="1:19" x14ac:dyDescent="0.3">
      <c r="A2183">
        <v>2023</v>
      </c>
      <c r="C2183" t="str">
        <f>IF(GETPIVOTDATA("PS % recovery",Sheet4!$B$5,"Parish Name",K2183)&gt;99.949%,"OK","No")</f>
        <v>OK</v>
      </c>
      <c r="D2183" t="e">
        <f>VLOOKUP(J2183,'Ref2'!C:E,3,0)</f>
        <v>#N/A</v>
      </c>
      <c r="F2183">
        <v>1</v>
      </c>
      <c r="I2183" t="e">
        <f>VLOOKUP(J2183,Ref!L:M,2,0)</f>
        <v>#N/A</v>
      </c>
      <c r="J2183" t="s">
        <v>1162</v>
      </c>
      <c r="K2183" t="s">
        <v>236</v>
      </c>
      <c r="L2183" t="s">
        <v>605</v>
      </c>
      <c r="M2183" t="s">
        <v>30</v>
      </c>
      <c r="N2183" t="s">
        <v>15</v>
      </c>
      <c r="S2183">
        <v>3342</v>
      </c>
    </row>
    <row r="2184" spans="1:19" x14ac:dyDescent="0.3">
      <c r="A2184">
        <v>2023</v>
      </c>
      <c r="C2184" t="str">
        <f>IF(GETPIVOTDATA("PS % recovery",Sheet4!$B$5,"Parish Name",K2184)&gt;99.949%,"OK","No")</f>
        <v>OK</v>
      </c>
      <c r="D2184" t="e">
        <f>VLOOKUP(J2184,'Ref2'!C:E,3,0)</f>
        <v>#N/A</v>
      </c>
      <c r="F2184">
        <v>1</v>
      </c>
      <c r="I2184" t="e">
        <f>VLOOKUP(J2184,Ref!L:M,2,0)</f>
        <v>#N/A</v>
      </c>
      <c r="J2184" t="s">
        <v>1164</v>
      </c>
      <c r="K2184" t="s">
        <v>231</v>
      </c>
      <c r="L2184" t="s">
        <v>605</v>
      </c>
      <c r="M2184" t="s">
        <v>30</v>
      </c>
      <c r="N2184" t="s">
        <v>15</v>
      </c>
      <c r="S2184">
        <v>3258</v>
      </c>
    </row>
    <row r="2185" spans="1:19" x14ac:dyDescent="0.3">
      <c r="A2185">
        <v>2023</v>
      </c>
      <c r="C2185" t="str">
        <f>IF(GETPIVOTDATA("PS % recovery",Sheet4!$B$5,"Parish Name",K2185)&gt;99.949%,"OK","No")</f>
        <v>OK</v>
      </c>
      <c r="D2185" t="e">
        <f>VLOOKUP(J2185,'Ref2'!C:E,3,0)</f>
        <v>#N/A</v>
      </c>
      <c r="F2185">
        <v>1</v>
      </c>
      <c r="I2185" t="e">
        <f>VLOOKUP(J2185,Ref!L:M,2,0)</f>
        <v>#N/A</v>
      </c>
      <c r="J2185" t="s">
        <v>1166</v>
      </c>
      <c r="K2185" t="s">
        <v>237</v>
      </c>
      <c r="L2185" t="s">
        <v>603</v>
      </c>
      <c r="M2185" t="s">
        <v>30</v>
      </c>
      <c r="N2185" t="s">
        <v>15</v>
      </c>
      <c r="S2185">
        <v>9126</v>
      </c>
    </row>
    <row r="2186" spans="1:19" x14ac:dyDescent="0.3">
      <c r="A2186">
        <v>2023</v>
      </c>
      <c r="C2186" t="str">
        <f>IF(GETPIVOTDATA("PS % recovery",Sheet4!$B$5,"Parish Name",K2186)&gt;99.949%,"OK","No")</f>
        <v>No</v>
      </c>
      <c r="D2186" t="e">
        <f>VLOOKUP(J2186,'Ref2'!C:E,3,0)</f>
        <v>#N/A</v>
      </c>
      <c r="F2186">
        <v>1</v>
      </c>
      <c r="I2186" t="e">
        <f>VLOOKUP(J2186,Ref!L:M,2,0)</f>
        <v>#N/A</v>
      </c>
      <c r="J2186" t="s">
        <v>1168</v>
      </c>
      <c r="K2186" t="s">
        <v>239</v>
      </c>
      <c r="L2186" t="s">
        <v>615</v>
      </c>
      <c r="M2186" t="s">
        <v>33</v>
      </c>
      <c r="N2186" t="s">
        <v>15</v>
      </c>
      <c r="S2186">
        <v>1369.42</v>
      </c>
    </row>
    <row r="2187" spans="1:19" x14ac:dyDescent="0.3">
      <c r="A2187">
        <v>2023</v>
      </c>
      <c r="C2187" t="str">
        <f>IF(GETPIVOTDATA("PS % recovery",Sheet4!$B$5,"Parish Name",K2187)&gt;99.949%,"OK","No")</f>
        <v>OK</v>
      </c>
      <c r="D2187" t="e">
        <f>VLOOKUP(J2187,'Ref2'!C:E,3,0)</f>
        <v>#N/A</v>
      </c>
      <c r="F2187">
        <v>1</v>
      </c>
      <c r="I2187" t="e">
        <f>VLOOKUP(J2187,Ref!L:M,2,0)</f>
        <v>#N/A</v>
      </c>
      <c r="J2187" t="s">
        <v>1170</v>
      </c>
      <c r="K2187" t="s">
        <v>241</v>
      </c>
      <c r="L2187" t="s">
        <v>615</v>
      </c>
      <c r="M2187" t="s">
        <v>33</v>
      </c>
      <c r="N2187" t="s">
        <v>15</v>
      </c>
      <c r="S2187">
        <v>0</v>
      </c>
    </row>
    <row r="2188" spans="1:19" x14ac:dyDescent="0.3">
      <c r="A2188">
        <v>2023</v>
      </c>
      <c r="C2188" t="str">
        <f>IF(GETPIVOTDATA("PS % recovery",Sheet4!$B$5,"Parish Name",K2188)&gt;99.949%,"OK","No")</f>
        <v>OK</v>
      </c>
      <c r="D2188" t="e">
        <f>VLOOKUP(J2188,'Ref2'!C:E,3,0)</f>
        <v>#N/A</v>
      </c>
      <c r="F2188">
        <v>1</v>
      </c>
      <c r="I2188" t="e">
        <f>VLOOKUP(J2188,Ref!L:M,2,0)</f>
        <v>#N/A</v>
      </c>
      <c r="J2188" t="s">
        <v>1172</v>
      </c>
      <c r="K2188" t="s">
        <v>242</v>
      </c>
      <c r="L2188" t="s">
        <v>615</v>
      </c>
      <c r="M2188" t="s">
        <v>33</v>
      </c>
      <c r="N2188" t="s">
        <v>15</v>
      </c>
      <c r="S2188">
        <v>2115</v>
      </c>
    </row>
    <row r="2189" spans="1:19" x14ac:dyDescent="0.3">
      <c r="A2189">
        <v>2023</v>
      </c>
      <c r="C2189" t="str">
        <f>IF(GETPIVOTDATA("PS % recovery",Sheet4!$B$5,"Parish Name",K2189)&gt;99.949%,"OK","No")</f>
        <v>No</v>
      </c>
      <c r="D2189" t="e">
        <f>VLOOKUP(J2189,'Ref2'!C:E,3,0)</f>
        <v>#N/A</v>
      </c>
      <c r="F2189">
        <v>1</v>
      </c>
      <c r="I2189" t="e">
        <f>VLOOKUP(J2189,Ref!L:M,2,0)</f>
        <v>#N/A</v>
      </c>
      <c r="J2189" t="s">
        <v>1174</v>
      </c>
      <c r="K2189" t="s">
        <v>244</v>
      </c>
      <c r="L2189" t="s">
        <v>615</v>
      </c>
      <c r="M2189" t="s">
        <v>33</v>
      </c>
      <c r="N2189" t="s">
        <v>15</v>
      </c>
      <c r="S2189">
        <v>500</v>
      </c>
    </row>
    <row r="2190" spans="1:19" x14ac:dyDescent="0.3">
      <c r="A2190">
        <v>2023</v>
      </c>
      <c r="C2190" t="str">
        <f>IF(GETPIVOTDATA("PS % recovery",Sheet4!$B$5,"Parish Name",K2190)&gt;99.949%,"OK","No")</f>
        <v>OK</v>
      </c>
      <c r="D2190" t="e">
        <f>VLOOKUP(J2190,'Ref2'!C:E,3,0)</f>
        <v>#N/A</v>
      </c>
      <c r="F2190">
        <v>1</v>
      </c>
      <c r="I2190" t="e">
        <f>VLOOKUP(J2190,Ref!L:M,2,0)</f>
        <v>#N/A</v>
      </c>
      <c r="J2190" t="s">
        <v>1176</v>
      </c>
      <c r="K2190" t="s">
        <v>243</v>
      </c>
      <c r="L2190" t="s">
        <v>609</v>
      </c>
      <c r="M2190" t="s">
        <v>33</v>
      </c>
      <c r="N2190" t="s">
        <v>15</v>
      </c>
      <c r="S2190">
        <v>5837.25</v>
      </c>
    </row>
    <row r="2191" spans="1:19" x14ac:dyDescent="0.3">
      <c r="A2191">
        <v>2023</v>
      </c>
      <c r="C2191" t="str">
        <f>IF(GETPIVOTDATA("PS % recovery",Sheet4!$B$5,"Parish Name",K2191)&gt;99.949%,"OK","No")</f>
        <v>OK</v>
      </c>
      <c r="D2191" t="e">
        <f>VLOOKUP(J2191,'Ref2'!C:E,3,0)</f>
        <v>#N/A</v>
      </c>
      <c r="F2191">
        <v>1</v>
      </c>
      <c r="I2191" t="e">
        <f>VLOOKUP(J2191,Ref!L:M,2,0)</f>
        <v>#N/A</v>
      </c>
      <c r="J2191" t="s">
        <v>1178</v>
      </c>
      <c r="K2191" t="s">
        <v>240</v>
      </c>
      <c r="L2191" t="s">
        <v>617</v>
      </c>
      <c r="M2191" t="s">
        <v>33</v>
      </c>
      <c r="N2191" t="s">
        <v>15</v>
      </c>
      <c r="S2191">
        <v>1928</v>
      </c>
    </row>
    <row r="2192" spans="1:19" x14ac:dyDescent="0.3">
      <c r="A2192">
        <v>2023</v>
      </c>
      <c r="C2192" t="str">
        <f>IF(GETPIVOTDATA("PS % recovery",Sheet4!$B$5,"Parish Name",K2192)&gt;99.949%,"OK","No")</f>
        <v>OK</v>
      </c>
      <c r="D2192" t="e">
        <f>VLOOKUP(J2192,'Ref2'!C:E,3,0)</f>
        <v>#N/A</v>
      </c>
      <c r="F2192">
        <v>1</v>
      </c>
      <c r="I2192" t="e">
        <f>VLOOKUP(J2192,Ref!L:M,2,0)</f>
        <v>#N/A</v>
      </c>
      <c r="J2192" t="s">
        <v>1180</v>
      </c>
      <c r="K2192" t="s">
        <v>245</v>
      </c>
      <c r="L2192" t="s">
        <v>617</v>
      </c>
      <c r="M2192" t="s">
        <v>33</v>
      </c>
      <c r="N2192" t="s">
        <v>15</v>
      </c>
      <c r="S2192">
        <v>736</v>
      </c>
    </row>
    <row r="2193" spans="1:19" x14ac:dyDescent="0.3">
      <c r="A2193">
        <v>2023</v>
      </c>
      <c r="C2193" t="str">
        <f>IF(GETPIVOTDATA("PS % recovery",Sheet4!$B$5,"Parish Name",K2193)&gt;99.949%,"OK","No")</f>
        <v>OK</v>
      </c>
      <c r="D2193" t="e">
        <f>VLOOKUP(J2193,'Ref2'!C:E,3,0)</f>
        <v>#N/A</v>
      </c>
      <c r="F2193">
        <v>1</v>
      </c>
      <c r="I2193" t="e">
        <f>VLOOKUP(J2193,Ref!L:M,2,0)</f>
        <v>#N/A</v>
      </c>
      <c r="J2193" t="s">
        <v>1182</v>
      </c>
      <c r="K2193" t="s">
        <v>248</v>
      </c>
      <c r="L2193" t="s">
        <v>617</v>
      </c>
      <c r="M2193" t="s">
        <v>33</v>
      </c>
      <c r="N2193" t="s">
        <v>15</v>
      </c>
      <c r="S2193">
        <v>763</v>
      </c>
    </row>
    <row r="2194" spans="1:19" x14ac:dyDescent="0.3">
      <c r="A2194">
        <v>2023</v>
      </c>
      <c r="C2194" t="str">
        <f>IF(GETPIVOTDATA("PS % recovery",Sheet4!$B$5,"Parish Name",K2194)&gt;99.949%,"OK","No")</f>
        <v>OK</v>
      </c>
      <c r="D2194" t="e">
        <f>VLOOKUP(J2194,'Ref2'!C:E,3,0)</f>
        <v>#N/A</v>
      </c>
      <c r="F2194">
        <v>1</v>
      </c>
      <c r="I2194" t="e">
        <f>VLOOKUP(J2194,Ref!L:M,2,0)</f>
        <v>#N/A</v>
      </c>
      <c r="J2194" t="s">
        <v>1184</v>
      </c>
      <c r="K2194" t="s">
        <v>250</v>
      </c>
      <c r="L2194" t="s">
        <v>617</v>
      </c>
      <c r="M2194" t="s">
        <v>33</v>
      </c>
      <c r="N2194" t="s">
        <v>15</v>
      </c>
      <c r="S2194">
        <v>0</v>
      </c>
    </row>
    <row r="2195" spans="1:19" x14ac:dyDescent="0.3">
      <c r="A2195">
        <v>2023</v>
      </c>
      <c r="C2195" t="str">
        <f>IF(GETPIVOTDATA("PS % recovery",Sheet4!$B$5,"Parish Name",K2195)&gt;99.949%,"OK","No")</f>
        <v>OK</v>
      </c>
      <c r="D2195" t="e">
        <f>VLOOKUP(J2195,'Ref2'!C:E,3,0)</f>
        <v>#N/A</v>
      </c>
      <c r="F2195">
        <v>1</v>
      </c>
      <c r="I2195" t="e">
        <f>VLOOKUP(J2195,Ref!L:M,2,0)</f>
        <v>#N/A</v>
      </c>
      <c r="J2195" t="s">
        <v>1186</v>
      </c>
      <c r="K2195" t="s">
        <v>252</v>
      </c>
      <c r="L2195" t="s">
        <v>617</v>
      </c>
      <c r="M2195" t="s">
        <v>33</v>
      </c>
      <c r="N2195" t="s">
        <v>15</v>
      </c>
      <c r="S2195">
        <v>5162.75</v>
      </c>
    </row>
    <row r="2196" spans="1:19" x14ac:dyDescent="0.3">
      <c r="A2196">
        <v>2023</v>
      </c>
      <c r="C2196" t="str">
        <f>IF(GETPIVOTDATA("PS % recovery",Sheet4!$B$5,"Parish Name",K2196)&gt;99.949%,"OK","No")</f>
        <v>No</v>
      </c>
      <c r="D2196" t="e">
        <f>VLOOKUP(J2196,'Ref2'!C:E,3,0)</f>
        <v>#N/A</v>
      </c>
      <c r="F2196">
        <v>1</v>
      </c>
      <c r="I2196" t="e">
        <f>VLOOKUP(J2196,Ref!L:M,2,0)</f>
        <v>#N/A</v>
      </c>
      <c r="J2196" t="s">
        <v>1188</v>
      </c>
      <c r="K2196" t="s">
        <v>246</v>
      </c>
      <c r="L2196" t="s">
        <v>607</v>
      </c>
      <c r="M2196" t="s">
        <v>33</v>
      </c>
      <c r="N2196" t="s">
        <v>15</v>
      </c>
      <c r="S2196">
        <v>2358</v>
      </c>
    </row>
    <row r="2197" spans="1:19" x14ac:dyDescent="0.3">
      <c r="A2197">
        <v>2023</v>
      </c>
      <c r="C2197" t="str">
        <f>IF(GETPIVOTDATA("PS % recovery",Sheet4!$B$5,"Parish Name",K2197)&gt;99.949%,"OK","No")</f>
        <v>No</v>
      </c>
      <c r="D2197" t="e">
        <f>VLOOKUP(J2197,'Ref2'!C:E,3,0)</f>
        <v>#N/A</v>
      </c>
      <c r="F2197">
        <v>1</v>
      </c>
      <c r="I2197" t="e">
        <f>VLOOKUP(J2197,Ref!L:M,2,0)</f>
        <v>#N/A</v>
      </c>
      <c r="J2197" t="s">
        <v>1190</v>
      </c>
      <c r="K2197" t="s">
        <v>255</v>
      </c>
      <c r="L2197" t="s">
        <v>607</v>
      </c>
      <c r="M2197" t="s">
        <v>33</v>
      </c>
      <c r="N2197" t="s">
        <v>15</v>
      </c>
      <c r="S2197">
        <v>0</v>
      </c>
    </row>
    <row r="2198" spans="1:19" x14ac:dyDescent="0.3">
      <c r="A2198">
        <v>2023</v>
      </c>
      <c r="C2198" t="str">
        <f>IF(GETPIVOTDATA("PS % recovery",Sheet4!$B$5,"Parish Name",K2198)&gt;99.949%,"OK","No")</f>
        <v>OK</v>
      </c>
      <c r="D2198" t="e">
        <f>VLOOKUP(J2198,'Ref2'!C:E,3,0)</f>
        <v>#N/A</v>
      </c>
      <c r="F2198">
        <v>1</v>
      </c>
      <c r="I2198" t="e">
        <f>VLOOKUP(J2198,Ref!L:M,2,0)</f>
        <v>#N/A</v>
      </c>
      <c r="J2198" t="s">
        <v>817</v>
      </c>
      <c r="K2198" t="s">
        <v>247</v>
      </c>
      <c r="L2198" t="s">
        <v>609</v>
      </c>
      <c r="M2198" t="s">
        <v>33</v>
      </c>
      <c r="N2198" t="s">
        <v>15</v>
      </c>
      <c r="S2198">
        <v>5000</v>
      </c>
    </row>
    <row r="2199" spans="1:19" x14ac:dyDescent="0.3">
      <c r="A2199">
        <v>2023</v>
      </c>
      <c r="C2199" t="str">
        <f>IF(GETPIVOTDATA("PS % recovery",Sheet4!$B$5,"Parish Name",K2199)&gt;99.949%,"OK","No")</f>
        <v>OK</v>
      </c>
      <c r="D2199" t="e">
        <f>VLOOKUP(J2199,'Ref2'!C:E,3,0)</f>
        <v>#N/A</v>
      </c>
      <c r="F2199">
        <v>1</v>
      </c>
      <c r="I2199" t="e">
        <f>VLOOKUP(J2199,Ref!L:M,2,0)</f>
        <v>#N/A</v>
      </c>
      <c r="J2199" t="s">
        <v>1193</v>
      </c>
      <c r="K2199" t="s">
        <v>249</v>
      </c>
      <c r="L2199" t="s">
        <v>609</v>
      </c>
      <c r="M2199" t="s">
        <v>33</v>
      </c>
      <c r="N2199" t="s">
        <v>15</v>
      </c>
      <c r="S2199">
        <v>6417</v>
      </c>
    </row>
    <row r="2200" spans="1:19" x14ac:dyDescent="0.3">
      <c r="A2200">
        <v>2023</v>
      </c>
      <c r="C2200" t="str">
        <f>IF(GETPIVOTDATA("PS % recovery",Sheet4!$B$5,"Parish Name",K2200)&gt;99.949%,"OK","No")</f>
        <v>OK</v>
      </c>
      <c r="D2200" t="e">
        <f>VLOOKUP(J2200,'Ref2'!C:E,3,0)</f>
        <v>#N/A</v>
      </c>
      <c r="F2200">
        <v>1</v>
      </c>
      <c r="I2200" t="e">
        <f>VLOOKUP(J2200,Ref!L:M,2,0)</f>
        <v>#N/A</v>
      </c>
      <c r="J2200" t="s">
        <v>1195</v>
      </c>
      <c r="K2200" t="s">
        <v>251</v>
      </c>
      <c r="L2200" t="s">
        <v>609</v>
      </c>
      <c r="M2200" t="s">
        <v>33</v>
      </c>
      <c r="N2200" t="s">
        <v>15</v>
      </c>
      <c r="S2200">
        <v>2313</v>
      </c>
    </row>
    <row r="2201" spans="1:19" x14ac:dyDescent="0.3">
      <c r="A2201">
        <v>2023</v>
      </c>
      <c r="C2201" t="str">
        <f>IF(GETPIVOTDATA("PS % recovery",Sheet4!$B$5,"Parish Name",K2201)&gt;99.949%,"OK","No")</f>
        <v>No</v>
      </c>
      <c r="D2201" t="e">
        <f>VLOOKUP(J2201,'Ref2'!C:E,3,0)</f>
        <v>#N/A</v>
      </c>
      <c r="F2201">
        <v>1</v>
      </c>
      <c r="I2201" t="e">
        <f>VLOOKUP(J2201,Ref!L:M,2,0)</f>
        <v>#N/A</v>
      </c>
      <c r="J2201" t="s">
        <v>1197</v>
      </c>
      <c r="K2201" t="s">
        <v>253</v>
      </c>
      <c r="L2201" t="s">
        <v>611</v>
      </c>
      <c r="M2201" t="s">
        <v>33</v>
      </c>
      <c r="N2201" t="s">
        <v>15</v>
      </c>
      <c r="S2201">
        <v>0</v>
      </c>
    </row>
    <row r="2202" spans="1:19" x14ac:dyDescent="0.3">
      <c r="A2202">
        <v>2023</v>
      </c>
      <c r="C2202" t="str">
        <f>IF(GETPIVOTDATA("PS % recovery",Sheet4!$B$5,"Parish Name",K2202)&gt;99.949%,"OK","No")</f>
        <v>No</v>
      </c>
      <c r="D2202" t="e">
        <f>VLOOKUP(J2202,'Ref2'!C:E,3,0)</f>
        <v>#N/A</v>
      </c>
      <c r="F2202">
        <v>1</v>
      </c>
      <c r="I2202" t="e">
        <f>VLOOKUP(J2202,Ref!L:M,2,0)</f>
        <v>#N/A</v>
      </c>
      <c r="J2202" t="s">
        <v>1199</v>
      </c>
      <c r="K2202" t="s">
        <v>257</v>
      </c>
      <c r="L2202" t="s">
        <v>619</v>
      </c>
      <c r="M2202" t="s">
        <v>33</v>
      </c>
      <c r="N2202" t="s">
        <v>15</v>
      </c>
      <c r="S2202">
        <v>0</v>
      </c>
    </row>
    <row r="2203" spans="1:19" x14ac:dyDescent="0.3">
      <c r="A2203">
        <v>2023</v>
      </c>
      <c r="C2203" t="str">
        <f>IF(GETPIVOTDATA("PS % recovery",Sheet4!$B$5,"Parish Name",K2203)&gt;99.949%,"OK","No")</f>
        <v>OK</v>
      </c>
      <c r="D2203" t="e">
        <f>VLOOKUP(J2203,'Ref2'!C:E,3,0)</f>
        <v>#N/A</v>
      </c>
      <c r="F2203">
        <v>1</v>
      </c>
      <c r="I2203" t="e">
        <f>VLOOKUP(J2203,Ref!L:M,2,0)</f>
        <v>#N/A</v>
      </c>
      <c r="J2203" t="s">
        <v>1201</v>
      </c>
      <c r="K2203" t="s">
        <v>254</v>
      </c>
      <c r="L2203" t="s">
        <v>613</v>
      </c>
      <c r="M2203" t="s">
        <v>33</v>
      </c>
      <c r="N2203" t="s">
        <v>15</v>
      </c>
      <c r="S2203">
        <v>1573</v>
      </c>
    </row>
    <row r="2204" spans="1:19" x14ac:dyDescent="0.3">
      <c r="A2204">
        <v>2023</v>
      </c>
      <c r="C2204" t="str">
        <f>IF(GETPIVOTDATA("PS % recovery",Sheet4!$B$5,"Parish Name",K2204)&gt;99.949%,"OK","No")</f>
        <v>OK</v>
      </c>
      <c r="D2204" t="e">
        <f>VLOOKUP(J2204,'Ref2'!C:E,3,0)</f>
        <v>#N/A</v>
      </c>
      <c r="F2204">
        <v>1</v>
      </c>
      <c r="I2204" t="e">
        <f>VLOOKUP(J2204,Ref!L:M,2,0)</f>
        <v>#N/A</v>
      </c>
      <c r="J2204" t="s">
        <v>1203</v>
      </c>
      <c r="K2204" t="s">
        <v>259</v>
      </c>
      <c r="L2204" t="s">
        <v>613</v>
      </c>
      <c r="M2204" t="s">
        <v>33</v>
      </c>
      <c r="N2204" t="s">
        <v>15</v>
      </c>
      <c r="S2204">
        <v>1278</v>
      </c>
    </row>
    <row r="2205" spans="1:19" x14ac:dyDescent="0.3">
      <c r="A2205">
        <v>2023</v>
      </c>
      <c r="C2205" t="str">
        <f>IF(GETPIVOTDATA("PS % recovery",Sheet4!$B$5,"Parish Name",K2205)&gt;99.949%,"OK","No")</f>
        <v>OK</v>
      </c>
      <c r="D2205" t="e">
        <f>VLOOKUP(J2205,'Ref2'!C:E,3,0)</f>
        <v>#N/A</v>
      </c>
      <c r="F2205">
        <v>1</v>
      </c>
      <c r="I2205" t="e">
        <f>VLOOKUP(J2205,Ref!L:M,2,0)</f>
        <v>#N/A</v>
      </c>
      <c r="J2205" t="s">
        <v>1205</v>
      </c>
      <c r="K2205" t="s">
        <v>261</v>
      </c>
      <c r="L2205" t="s">
        <v>613</v>
      </c>
      <c r="M2205" t="s">
        <v>33</v>
      </c>
      <c r="N2205" t="s">
        <v>15</v>
      </c>
      <c r="S2205">
        <v>1489</v>
      </c>
    </row>
    <row r="2206" spans="1:19" x14ac:dyDescent="0.3">
      <c r="A2206">
        <v>2023</v>
      </c>
      <c r="C2206" t="str">
        <f>IF(GETPIVOTDATA("PS % recovery",Sheet4!$B$5,"Parish Name",K2206)&gt;99.949%,"OK","No")</f>
        <v>No</v>
      </c>
      <c r="D2206" t="e">
        <f>VLOOKUP(J2206,'Ref2'!C:E,3,0)</f>
        <v>#N/A</v>
      </c>
      <c r="F2206">
        <v>1</v>
      </c>
      <c r="I2206" t="e">
        <f>VLOOKUP(J2206,Ref!L:M,2,0)</f>
        <v>#N/A</v>
      </c>
      <c r="J2206" t="s">
        <v>1207</v>
      </c>
      <c r="K2206" t="s">
        <v>256</v>
      </c>
      <c r="L2206" t="s">
        <v>609</v>
      </c>
      <c r="M2206" t="s">
        <v>33</v>
      </c>
      <c r="N2206" t="s">
        <v>15</v>
      </c>
      <c r="S2206">
        <v>4110</v>
      </c>
    </row>
    <row r="2207" spans="1:19" x14ac:dyDescent="0.3">
      <c r="A2207">
        <v>2023</v>
      </c>
      <c r="C2207" t="str">
        <f>IF(GETPIVOTDATA("PS % recovery",Sheet4!$B$5,"Parish Name",K2207)&gt;99.949%,"OK","No")</f>
        <v>No</v>
      </c>
      <c r="D2207" t="e">
        <f>VLOOKUP(J2207,'Ref2'!C:E,3,0)</f>
        <v>#N/A</v>
      </c>
      <c r="F2207">
        <v>1</v>
      </c>
      <c r="I2207" t="str">
        <f>VLOOKUP(J2207,Ref!L:M,2,0)</f>
        <v>Yes</v>
      </c>
      <c r="J2207" t="s">
        <v>1209</v>
      </c>
      <c r="K2207" t="s">
        <v>260</v>
      </c>
      <c r="L2207" t="s">
        <v>623</v>
      </c>
      <c r="M2207" t="s">
        <v>33</v>
      </c>
      <c r="N2207" t="s">
        <v>15</v>
      </c>
      <c r="S2207">
        <v>9705</v>
      </c>
    </row>
    <row r="2208" spans="1:19" x14ac:dyDescent="0.3">
      <c r="A2208">
        <v>2023</v>
      </c>
      <c r="C2208" t="str">
        <f>IF(GETPIVOTDATA("PS % recovery",Sheet4!$B$5,"Parish Name",K2208)&gt;99.949%,"OK","No")</f>
        <v>OK</v>
      </c>
      <c r="D2208" t="e">
        <f>VLOOKUP(J2208,'Ref2'!C:E,3,0)</f>
        <v>#N/A</v>
      </c>
      <c r="F2208">
        <v>1</v>
      </c>
      <c r="I2208" t="e">
        <f>VLOOKUP(J2208,Ref!L:M,2,0)</f>
        <v>#N/A</v>
      </c>
      <c r="J2208" t="s">
        <v>1211</v>
      </c>
      <c r="K2208" t="s">
        <v>258</v>
      </c>
      <c r="L2208" t="s">
        <v>621</v>
      </c>
      <c r="M2208" t="s">
        <v>33</v>
      </c>
      <c r="N2208" t="s">
        <v>15</v>
      </c>
      <c r="S2208">
        <v>0</v>
      </c>
    </row>
    <row r="2209" spans="1:19" x14ac:dyDescent="0.3">
      <c r="A2209">
        <v>2023</v>
      </c>
      <c r="C2209" t="str">
        <f>IF(GETPIVOTDATA("PS % recovery",Sheet4!$B$5,"Parish Name",K2209)&gt;99.949%,"OK","No")</f>
        <v>No</v>
      </c>
      <c r="D2209" t="e">
        <f>VLOOKUP(J2209,'Ref2'!C:E,3,0)</f>
        <v>#N/A</v>
      </c>
      <c r="F2209">
        <v>1</v>
      </c>
      <c r="I2209" t="e">
        <f>VLOOKUP(J2209,Ref!L:M,2,0)</f>
        <v>#N/A</v>
      </c>
      <c r="J2209" t="s">
        <v>1213</v>
      </c>
      <c r="K2209" t="s">
        <v>263</v>
      </c>
      <c r="L2209" t="s">
        <v>637</v>
      </c>
      <c r="M2209" t="s">
        <v>36</v>
      </c>
      <c r="N2209" t="s">
        <v>15</v>
      </c>
      <c r="S2209">
        <v>0</v>
      </c>
    </row>
    <row r="2210" spans="1:19" x14ac:dyDescent="0.3">
      <c r="A2210">
        <v>2023</v>
      </c>
      <c r="C2210" t="str">
        <f>IF(GETPIVOTDATA("PS % recovery",Sheet4!$B$5,"Parish Name",K2210)&gt;99.949%,"OK","No")</f>
        <v>No</v>
      </c>
      <c r="D2210" t="e">
        <f>VLOOKUP(J2210,'Ref2'!C:E,3,0)</f>
        <v>#N/A</v>
      </c>
      <c r="F2210">
        <v>1</v>
      </c>
      <c r="I2210" t="e">
        <f>VLOOKUP(J2210,Ref!L:M,2,0)</f>
        <v>#N/A</v>
      </c>
      <c r="J2210" t="s">
        <v>1215</v>
      </c>
      <c r="K2210" t="s">
        <v>264</v>
      </c>
      <c r="L2210" t="s">
        <v>625</v>
      </c>
      <c r="M2210" t="s">
        <v>36</v>
      </c>
      <c r="N2210" t="s">
        <v>15</v>
      </c>
      <c r="S2210">
        <v>2500</v>
      </c>
    </row>
    <row r="2211" spans="1:19" x14ac:dyDescent="0.3">
      <c r="A2211">
        <v>2023</v>
      </c>
      <c r="C2211" t="str">
        <f>IF(GETPIVOTDATA("PS % recovery",Sheet4!$B$5,"Parish Name",K2211)&gt;99.949%,"OK","No")</f>
        <v>No</v>
      </c>
      <c r="D2211" t="e">
        <f>VLOOKUP(J2211,'Ref2'!C:E,3,0)</f>
        <v>#N/A</v>
      </c>
      <c r="F2211">
        <v>1</v>
      </c>
      <c r="I2211" t="e">
        <f>VLOOKUP(J2211,Ref!L:M,2,0)</f>
        <v>#N/A</v>
      </c>
      <c r="J2211" t="s">
        <v>1217</v>
      </c>
      <c r="K2211" t="s">
        <v>265</v>
      </c>
      <c r="L2211" t="s">
        <v>627</v>
      </c>
      <c r="M2211" t="s">
        <v>36</v>
      </c>
      <c r="N2211" t="s">
        <v>15</v>
      </c>
      <c r="S2211">
        <v>3009.25</v>
      </c>
    </row>
    <row r="2212" spans="1:19" x14ac:dyDescent="0.3">
      <c r="A2212">
        <v>2023</v>
      </c>
      <c r="C2212" t="str">
        <f>IF(GETPIVOTDATA("PS % recovery",Sheet4!$B$5,"Parish Name",K2212)&gt;99.949%,"OK","No")</f>
        <v>OK</v>
      </c>
      <c r="D2212" t="e">
        <f>VLOOKUP(J2212,'Ref2'!C:E,3,0)</f>
        <v>#N/A</v>
      </c>
      <c r="F2212">
        <v>1</v>
      </c>
      <c r="I2212" t="e">
        <f>VLOOKUP(J2212,Ref!L:M,2,0)</f>
        <v>#N/A</v>
      </c>
      <c r="J2212" t="s">
        <v>1219</v>
      </c>
      <c r="K2212" t="s">
        <v>266</v>
      </c>
      <c r="L2212" t="s">
        <v>629</v>
      </c>
      <c r="M2212" t="s">
        <v>36</v>
      </c>
      <c r="N2212" t="s">
        <v>15</v>
      </c>
      <c r="S2212">
        <v>2816.75</v>
      </c>
    </row>
    <row r="2213" spans="1:19" x14ac:dyDescent="0.3">
      <c r="A2213">
        <v>2023</v>
      </c>
      <c r="C2213" t="str">
        <f>IF(GETPIVOTDATA("PS % recovery",Sheet4!$B$5,"Parish Name",K2213)&gt;99.949%,"OK","No")</f>
        <v>OK</v>
      </c>
      <c r="D2213" t="e">
        <f>VLOOKUP(J2213,'Ref2'!C:E,3,0)</f>
        <v>#N/A</v>
      </c>
      <c r="F2213">
        <v>1</v>
      </c>
      <c r="I2213" t="e">
        <f>VLOOKUP(J2213,Ref!L:M,2,0)</f>
        <v>#N/A</v>
      </c>
      <c r="J2213" t="s">
        <v>1221</v>
      </c>
      <c r="K2213" t="s">
        <v>267</v>
      </c>
      <c r="L2213" t="s">
        <v>631</v>
      </c>
      <c r="M2213" t="s">
        <v>36</v>
      </c>
      <c r="N2213" t="s">
        <v>15</v>
      </c>
      <c r="S2213">
        <v>5490</v>
      </c>
    </row>
    <row r="2214" spans="1:19" x14ac:dyDescent="0.3">
      <c r="A2214">
        <v>2023</v>
      </c>
      <c r="C2214" t="str">
        <f>IF(GETPIVOTDATA("PS % recovery",Sheet4!$B$5,"Parish Name",K2214)&gt;99.949%,"OK","No")</f>
        <v>No</v>
      </c>
      <c r="D2214" t="e">
        <f>VLOOKUP(J2214,'Ref2'!C:E,3,0)</f>
        <v>#N/A</v>
      </c>
      <c r="F2214">
        <v>1</v>
      </c>
      <c r="I2214" t="e">
        <f>VLOOKUP(J2214,Ref!L:M,2,0)</f>
        <v>#N/A</v>
      </c>
      <c r="J2214" t="s">
        <v>1223</v>
      </c>
      <c r="K2214" t="s">
        <v>268</v>
      </c>
      <c r="L2214" t="s">
        <v>633</v>
      </c>
      <c r="M2214" t="s">
        <v>36</v>
      </c>
      <c r="N2214" t="s">
        <v>15</v>
      </c>
      <c r="S2214">
        <v>1500</v>
      </c>
    </row>
    <row r="2215" spans="1:19" x14ac:dyDescent="0.3">
      <c r="A2215">
        <v>2023</v>
      </c>
      <c r="C2215" t="str">
        <f>IF(GETPIVOTDATA("PS % recovery",Sheet4!$B$5,"Parish Name",K2215)&gt;99.949%,"OK","No")</f>
        <v>OK</v>
      </c>
      <c r="D2215" t="e">
        <f>VLOOKUP(J2215,'Ref2'!C:E,3,0)</f>
        <v>#N/A</v>
      </c>
      <c r="F2215">
        <v>1</v>
      </c>
      <c r="I2215" t="e">
        <f>VLOOKUP(J2215,Ref!L:M,2,0)</f>
        <v>#N/A</v>
      </c>
      <c r="J2215" t="s">
        <v>1225</v>
      </c>
      <c r="K2215" t="s">
        <v>269</v>
      </c>
      <c r="L2215" t="s">
        <v>635</v>
      </c>
      <c r="M2215" t="s">
        <v>36</v>
      </c>
      <c r="N2215" t="s">
        <v>15</v>
      </c>
      <c r="S2215">
        <v>0</v>
      </c>
    </row>
    <row r="2216" spans="1:19" x14ac:dyDescent="0.3">
      <c r="A2216">
        <v>2023</v>
      </c>
      <c r="C2216" t="str">
        <f>IF(GETPIVOTDATA("PS % recovery",Sheet4!$B$5,"Parish Name",K2216)&gt;99.949%,"OK","No")</f>
        <v>No</v>
      </c>
      <c r="D2216" t="str">
        <f>VLOOKUP(J2216,'Ref2'!C:E,3,0)</f>
        <v>LLF</v>
      </c>
      <c r="F2216">
        <v>1</v>
      </c>
      <c r="I2216" t="e">
        <f>VLOOKUP(J2216,Ref!L:M,2,0)</f>
        <v>#N/A</v>
      </c>
      <c r="J2216" t="s">
        <v>1227</v>
      </c>
      <c r="K2216" t="s">
        <v>270</v>
      </c>
      <c r="L2216" t="s">
        <v>639</v>
      </c>
      <c r="M2216" t="s">
        <v>36</v>
      </c>
      <c r="N2216" t="s">
        <v>15</v>
      </c>
      <c r="S2216">
        <v>4985.08</v>
      </c>
    </row>
    <row r="2217" spans="1:19" x14ac:dyDescent="0.3">
      <c r="A2217">
        <v>2023</v>
      </c>
      <c r="C2217" t="str">
        <f>IF(GETPIVOTDATA("PS % recovery",Sheet4!$B$5,"Parish Name",K2217)&gt;99.949%,"OK","No")</f>
        <v>OK</v>
      </c>
      <c r="D2217" t="e">
        <f>VLOOKUP(J2217,'Ref2'!C:E,3,0)</f>
        <v>#N/A</v>
      </c>
      <c r="F2217">
        <v>1</v>
      </c>
      <c r="I2217" t="str">
        <f>VLOOKUP(J2217,Ref!L:M,2,0)</f>
        <v>Yes</v>
      </c>
      <c r="J2217" t="s">
        <v>1229</v>
      </c>
      <c r="K2217" t="s">
        <v>271</v>
      </c>
      <c r="L2217" t="s">
        <v>641</v>
      </c>
      <c r="M2217" t="s">
        <v>36</v>
      </c>
      <c r="N2217" t="s">
        <v>15</v>
      </c>
      <c r="S2217">
        <v>4762</v>
      </c>
    </row>
    <row r="2218" spans="1:19" x14ac:dyDescent="0.3">
      <c r="A2218">
        <v>2023</v>
      </c>
      <c r="C2218" t="str">
        <f>IF(GETPIVOTDATA("PS % recovery",Sheet4!$B$5,"Parish Name",K2218)&gt;99.949%,"OK","No")</f>
        <v>OK</v>
      </c>
      <c r="D2218" t="e">
        <f>VLOOKUP(J2218,'Ref2'!C:E,3,0)</f>
        <v>#N/A</v>
      </c>
      <c r="F2218">
        <v>1</v>
      </c>
      <c r="I2218" t="e">
        <f>VLOOKUP(J2218,Ref!L:M,2,0)</f>
        <v>#N/A</v>
      </c>
      <c r="J2218" t="s">
        <v>1231</v>
      </c>
      <c r="K2218" t="s">
        <v>273</v>
      </c>
      <c r="L2218" t="s">
        <v>643</v>
      </c>
      <c r="M2218" t="s">
        <v>19</v>
      </c>
      <c r="N2218" t="s">
        <v>16</v>
      </c>
      <c r="S2218">
        <v>4369</v>
      </c>
    </row>
    <row r="2219" spans="1:19" x14ac:dyDescent="0.3">
      <c r="A2219">
        <v>2023</v>
      </c>
      <c r="C2219" t="str">
        <f>IF(GETPIVOTDATA("PS % recovery",Sheet4!$B$5,"Parish Name",K2219)&gt;99.949%,"OK","No")</f>
        <v>No</v>
      </c>
      <c r="D2219" t="e">
        <f>VLOOKUP(J2219,'Ref2'!C:E,3,0)</f>
        <v>#N/A</v>
      </c>
      <c r="F2219">
        <v>1</v>
      </c>
      <c r="I2219" t="e">
        <f>VLOOKUP(J2219,Ref!L:M,2,0)</f>
        <v>#N/A</v>
      </c>
      <c r="J2219" t="s">
        <v>1233</v>
      </c>
      <c r="K2219" t="s">
        <v>274</v>
      </c>
      <c r="L2219" t="s">
        <v>643</v>
      </c>
      <c r="M2219" t="s">
        <v>19</v>
      </c>
      <c r="N2219" t="s">
        <v>16</v>
      </c>
      <c r="S2219">
        <v>0</v>
      </c>
    </row>
    <row r="2220" spans="1:19" x14ac:dyDescent="0.3">
      <c r="A2220">
        <v>2023</v>
      </c>
      <c r="C2220" t="str">
        <f>IF(GETPIVOTDATA("PS % recovery",Sheet4!$B$5,"Parish Name",K2220)&gt;99.949%,"OK","No")</f>
        <v>OK</v>
      </c>
      <c r="D2220" t="e">
        <f>VLOOKUP(J2220,'Ref2'!C:E,3,0)</f>
        <v>#N/A</v>
      </c>
      <c r="F2220">
        <v>1</v>
      </c>
      <c r="I2220" t="e">
        <f>VLOOKUP(J2220,Ref!L:M,2,0)</f>
        <v>#N/A</v>
      </c>
      <c r="J2220" t="s">
        <v>1235</v>
      </c>
      <c r="K2220" t="s">
        <v>276</v>
      </c>
      <c r="L2220" t="s">
        <v>643</v>
      </c>
      <c r="M2220" t="s">
        <v>19</v>
      </c>
      <c r="N2220" t="s">
        <v>16</v>
      </c>
      <c r="S2220">
        <v>0</v>
      </c>
    </row>
    <row r="2221" spans="1:19" x14ac:dyDescent="0.3">
      <c r="A2221">
        <v>2023</v>
      </c>
      <c r="C2221" t="str">
        <f>IF(GETPIVOTDATA("PS % recovery",Sheet4!$B$5,"Parish Name",K2221)&gt;99.949%,"OK","No")</f>
        <v>No</v>
      </c>
      <c r="D2221" t="e">
        <f>VLOOKUP(J2221,'Ref2'!C:E,3,0)</f>
        <v>#N/A</v>
      </c>
      <c r="F2221">
        <v>1</v>
      </c>
      <c r="I2221" t="e">
        <f>VLOOKUP(J2221,Ref!L:M,2,0)</f>
        <v>#N/A</v>
      </c>
      <c r="J2221" t="s">
        <v>1237</v>
      </c>
      <c r="K2221" t="s">
        <v>277</v>
      </c>
      <c r="L2221" t="s">
        <v>646</v>
      </c>
      <c r="M2221" t="s">
        <v>19</v>
      </c>
      <c r="N2221" t="s">
        <v>16</v>
      </c>
      <c r="S2221">
        <v>500</v>
      </c>
    </row>
    <row r="2222" spans="1:19" x14ac:dyDescent="0.3">
      <c r="A2222">
        <v>2023</v>
      </c>
      <c r="C2222" t="str">
        <f>IF(GETPIVOTDATA("PS % recovery",Sheet4!$B$5,"Parish Name",K2222)&gt;99.949%,"OK","No")</f>
        <v>No</v>
      </c>
      <c r="D2222" t="e">
        <f>VLOOKUP(J2222,'Ref2'!C:E,3,0)</f>
        <v>#N/A</v>
      </c>
      <c r="F2222">
        <v>1</v>
      </c>
      <c r="I2222" t="e">
        <f>VLOOKUP(J2222,Ref!L:M,2,0)</f>
        <v>#N/A</v>
      </c>
      <c r="J2222" t="s">
        <v>1239</v>
      </c>
      <c r="K2222" t="s">
        <v>279</v>
      </c>
      <c r="L2222" t="s">
        <v>646</v>
      </c>
      <c r="M2222" t="s">
        <v>19</v>
      </c>
      <c r="N2222" t="s">
        <v>16</v>
      </c>
      <c r="S2222">
        <v>0</v>
      </c>
    </row>
    <row r="2223" spans="1:19" x14ac:dyDescent="0.3">
      <c r="A2223">
        <v>2023</v>
      </c>
      <c r="C2223" t="str">
        <f>IF(GETPIVOTDATA("PS % recovery",Sheet4!$B$5,"Parish Name",K2223)&gt;99.949%,"OK","No")</f>
        <v>No</v>
      </c>
      <c r="D2223" t="e">
        <f>VLOOKUP(J2223,'Ref2'!C:E,3,0)</f>
        <v>#N/A</v>
      </c>
      <c r="F2223">
        <v>1</v>
      </c>
      <c r="I2223" t="e">
        <f>VLOOKUP(J2223,Ref!L:M,2,0)</f>
        <v>#N/A</v>
      </c>
      <c r="J2223" t="s">
        <v>1241</v>
      </c>
      <c r="K2223" t="s">
        <v>281</v>
      </c>
      <c r="L2223" t="s">
        <v>646</v>
      </c>
      <c r="M2223" t="s">
        <v>19</v>
      </c>
      <c r="N2223" t="s">
        <v>16</v>
      </c>
      <c r="S2223">
        <v>0</v>
      </c>
    </row>
    <row r="2224" spans="1:19" x14ac:dyDescent="0.3">
      <c r="A2224">
        <v>2023</v>
      </c>
      <c r="C2224" t="str">
        <f>IF(GETPIVOTDATA("PS % recovery",Sheet4!$B$5,"Parish Name",K2224)&gt;99.949%,"OK","No")</f>
        <v>No</v>
      </c>
      <c r="D2224" t="e">
        <f>VLOOKUP(J2224,'Ref2'!C:E,3,0)</f>
        <v>#N/A</v>
      </c>
      <c r="F2224">
        <v>1</v>
      </c>
      <c r="I2224" t="e">
        <f>VLOOKUP(J2224,Ref!L:M,2,0)</f>
        <v>#N/A</v>
      </c>
      <c r="J2224" t="s">
        <v>1243</v>
      </c>
      <c r="K2224" t="s">
        <v>278</v>
      </c>
      <c r="L2224" t="s">
        <v>648</v>
      </c>
      <c r="M2224" t="s">
        <v>19</v>
      </c>
      <c r="N2224" t="s">
        <v>16</v>
      </c>
      <c r="S2224">
        <v>0</v>
      </c>
    </row>
    <row r="2225" spans="1:19" x14ac:dyDescent="0.3">
      <c r="A2225">
        <v>2023</v>
      </c>
      <c r="C2225" t="str">
        <f>IF(GETPIVOTDATA("PS % recovery",Sheet4!$B$5,"Parish Name",K2225)&gt;99.949%,"OK","No")</f>
        <v>OK</v>
      </c>
      <c r="D2225" t="e">
        <f>VLOOKUP(J2225,'Ref2'!C:E,3,0)</f>
        <v>#N/A</v>
      </c>
      <c r="F2225">
        <v>1</v>
      </c>
      <c r="I2225" t="e">
        <f>VLOOKUP(J2225,Ref!L:M,2,0)</f>
        <v>#N/A</v>
      </c>
      <c r="J2225" t="s">
        <v>1245</v>
      </c>
      <c r="K2225" t="s">
        <v>284</v>
      </c>
      <c r="L2225" t="s">
        <v>648</v>
      </c>
      <c r="M2225" t="s">
        <v>19</v>
      </c>
      <c r="N2225" t="s">
        <v>16</v>
      </c>
      <c r="S2225">
        <v>0</v>
      </c>
    </row>
    <row r="2226" spans="1:19" x14ac:dyDescent="0.3">
      <c r="A2226">
        <v>2023</v>
      </c>
      <c r="C2226" t="str">
        <f>IF(GETPIVOTDATA("PS % recovery",Sheet4!$B$5,"Parish Name",K2226)&gt;99.949%,"OK","No")</f>
        <v>No</v>
      </c>
      <c r="D2226" t="e">
        <f>VLOOKUP(J2226,'Ref2'!C:E,3,0)</f>
        <v>#N/A</v>
      </c>
      <c r="F2226">
        <v>1</v>
      </c>
      <c r="I2226" t="e">
        <f>VLOOKUP(J2226,Ref!L:M,2,0)</f>
        <v>#N/A</v>
      </c>
      <c r="J2226" t="s">
        <v>1247</v>
      </c>
      <c r="K2226" t="s">
        <v>286</v>
      </c>
      <c r="L2226" t="s">
        <v>648</v>
      </c>
      <c r="M2226" t="s">
        <v>19</v>
      </c>
      <c r="N2226" t="s">
        <v>16</v>
      </c>
      <c r="S2226">
        <v>126</v>
      </c>
    </row>
    <row r="2227" spans="1:19" x14ac:dyDescent="0.3">
      <c r="A2227">
        <v>2023</v>
      </c>
      <c r="C2227" t="str">
        <f>IF(GETPIVOTDATA("PS % recovery",Sheet4!$B$5,"Parish Name",K2227)&gt;99.949%,"OK","No")</f>
        <v>No</v>
      </c>
      <c r="D2227" t="e">
        <f>VLOOKUP(J2227,'Ref2'!C:E,3,0)</f>
        <v>#N/A</v>
      </c>
      <c r="F2227">
        <v>1</v>
      </c>
      <c r="I2227" t="e">
        <f>VLOOKUP(J2227,Ref!L:M,2,0)</f>
        <v>#N/A</v>
      </c>
      <c r="J2227" t="s">
        <v>1249</v>
      </c>
      <c r="K2227" t="s">
        <v>280</v>
      </c>
      <c r="L2227" t="s">
        <v>668</v>
      </c>
      <c r="M2227" t="s">
        <v>19</v>
      </c>
      <c r="N2227" t="s">
        <v>16</v>
      </c>
      <c r="S2227">
        <v>0</v>
      </c>
    </row>
    <row r="2228" spans="1:19" x14ac:dyDescent="0.3">
      <c r="A2228">
        <v>2023</v>
      </c>
      <c r="C2228" t="str">
        <f>IF(GETPIVOTDATA("PS % recovery",Sheet4!$B$5,"Parish Name",K2228)&gt;99.949%,"OK","No")</f>
        <v>OK</v>
      </c>
      <c r="D2228" t="e">
        <f>VLOOKUP(J2228,'Ref2'!C:E,3,0)</f>
        <v>#N/A</v>
      </c>
      <c r="F2228">
        <v>1</v>
      </c>
      <c r="I2228" t="e">
        <f>VLOOKUP(J2228,Ref!L:M,2,0)</f>
        <v>#N/A</v>
      </c>
      <c r="J2228" t="s">
        <v>1251</v>
      </c>
      <c r="K2228" t="s">
        <v>287</v>
      </c>
      <c r="L2228" t="s">
        <v>668</v>
      </c>
      <c r="M2228" t="s">
        <v>19</v>
      </c>
      <c r="N2228" t="s">
        <v>16</v>
      </c>
      <c r="S2228">
        <v>1117</v>
      </c>
    </row>
    <row r="2229" spans="1:19" x14ac:dyDescent="0.3">
      <c r="A2229">
        <v>2023</v>
      </c>
      <c r="C2229" t="str">
        <f>IF(GETPIVOTDATA("PS % recovery",Sheet4!$B$5,"Parish Name",K2229)&gt;99.949%,"OK","No")</f>
        <v>No</v>
      </c>
      <c r="D2229" t="e">
        <f>VLOOKUP(J2229,'Ref2'!C:E,3,0)</f>
        <v>#N/A</v>
      </c>
      <c r="F2229">
        <v>1</v>
      </c>
      <c r="I2229" t="e">
        <f>VLOOKUP(J2229,Ref!L:M,2,0)</f>
        <v>#N/A</v>
      </c>
      <c r="J2229" t="s">
        <v>1253</v>
      </c>
      <c r="K2229" t="s">
        <v>290</v>
      </c>
      <c r="L2229" t="s">
        <v>668</v>
      </c>
      <c r="M2229" t="s">
        <v>19</v>
      </c>
      <c r="N2229" t="s">
        <v>16</v>
      </c>
      <c r="S2229">
        <v>62.5</v>
      </c>
    </row>
    <row r="2230" spans="1:19" x14ac:dyDescent="0.3">
      <c r="A2230">
        <v>2023</v>
      </c>
      <c r="C2230" t="str">
        <f>IF(GETPIVOTDATA("PS % recovery",Sheet4!$B$5,"Parish Name",K2230)&gt;99.949%,"OK","No")</f>
        <v>OK</v>
      </c>
      <c r="D2230" t="e">
        <f>VLOOKUP(J2230,'Ref2'!C:E,3,0)</f>
        <v>#N/A</v>
      </c>
      <c r="F2230">
        <v>1</v>
      </c>
      <c r="I2230" t="e">
        <f>VLOOKUP(J2230,Ref!L:M,2,0)</f>
        <v>#N/A</v>
      </c>
      <c r="J2230" t="s">
        <v>1255</v>
      </c>
      <c r="K2230" t="s">
        <v>292</v>
      </c>
      <c r="L2230" t="s">
        <v>668</v>
      </c>
      <c r="M2230" t="s">
        <v>19</v>
      </c>
      <c r="N2230" t="s">
        <v>16</v>
      </c>
      <c r="S2230">
        <v>3094</v>
      </c>
    </row>
    <row r="2231" spans="1:19" x14ac:dyDescent="0.3">
      <c r="A2231">
        <v>2023</v>
      </c>
      <c r="C2231" t="str">
        <f>IF(GETPIVOTDATA("PS % recovery",Sheet4!$B$5,"Parish Name",K2231)&gt;99.949%,"OK","No")</f>
        <v>No</v>
      </c>
      <c r="D2231" t="e">
        <f>VLOOKUP(J2231,'Ref2'!C:E,3,0)</f>
        <v>#N/A</v>
      </c>
      <c r="F2231">
        <v>1</v>
      </c>
      <c r="I2231" t="e">
        <f>VLOOKUP(J2231,Ref!L:M,2,0)</f>
        <v>#N/A</v>
      </c>
      <c r="J2231" t="s">
        <v>831</v>
      </c>
      <c r="K2231" t="s">
        <v>291</v>
      </c>
      <c r="L2231" t="s">
        <v>660</v>
      </c>
      <c r="M2231" t="s">
        <v>19</v>
      </c>
      <c r="N2231" t="s">
        <v>16</v>
      </c>
      <c r="S2231">
        <v>1250</v>
      </c>
    </row>
    <row r="2232" spans="1:19" x14ac:dyDescent="0.3">
      <c r="A2232">
        <v>2023</v>
      </c>
      <c r="C2232" t="str">
        <f>IF(GETPIVOTDATA("PS % recovery",Sheet4!$B$5,"Parish Name",K2232)&gt;99.949%,"OK","No")</f>
        <v>OK</v>
      </c>
      <c r="D2232" t="e">
        <f>VLOOKUP(J2232,'Ref2'!C:E,3,0)</f>
        <v>#N/A</v>
      </c>
      <c r="F2232">
        <v>1</v>
      </c>
      <c r="I2232" t="e">
        <f>VLOOKUP(J2232,Ref!L:M,2,0)</f>
        <v>#N/A</v>
      </c>
      <c r="J2232" t="s">
        <v>1258</v>
      </c>
      <c r="K2232" t="s">
        <v>288</v>
      </c>
      <c r="L2232" t="s">
        <v>664</v>
      </c>
      <c r="M2232" t="s">
        <v>19</v>
      </c>
      <c r="N2232" t="s">
        <v>16</v>
      </c>
      <c r="S2232">
        <v>450</v>
      </c>
    </row>
    <row r="2233" spans="1:19" x14ac:dyDescent="0.3">
      <c r="A2233">
        <v>2023</v>
      </c>
      <c r="C2233" t="str">
        <f>IF(GETPIVOTDATA("PS % recovery",Sheet4!$B$5,"Parish Name",K2233)&gt;99.949%,"OK","No")</f>
        <v>OK</v>
      </c>
      <c r="D2233" t="e">
        <f>VLOOKUP(J2233,'Ref2'!C:E,3,0)</f>
        <v>#N/A</v>
      </c>
      <c r="F2233">
        <v>1</v>
      </c>
      <c r="I2233" t="e">
        <f>VLOOKUP(J2233,Ref!L:M,2,0)</f>
        <v>#N/A</v>
      </c>
      <c r="J2233" t="s">
        <v>1260</v>
      </c>
      <c r="K2233" t="s">
        <v>295</v>
      </c>
      <c r="L2233" t="s">
        <v>664</v>
      </c>
      <c r="M2233" t="s">
        <v>19</v>
      </c>
      <c r="N2233" t="s">
        <v>16</v>
      </c>
      <c r="S2233">
        <v>1000</v>
      </c>
    </row>
    <row r="2234" spans="1:19" x14ac:dyDescent="0.3">
      <c r="A2234">
        <v>2023</v>
      </c>
      <c r="C2234" t="str">
        <f>IF(GETPIVOTDATA("PS % recovery",Sheet4!$B$5,"Parish Name",K2234)&gt;99.949%,"OK","No")</f>
        <v>OK</v>
      </c>
      <c r="D2234" t="e">
        <f>VLOOKUP(J2234,'Ref2'!C:E,3,0)</f>
        <v>#N/A</v>
      </c>
      <c r="F2234">
        <v>1</v>
      </c>
      <c r="I2234" t="e">
        <f>VLOOKUP(J2234,Ref!L:M,2,0)</f>
        <v>#N/A</v>
      </c>
      <c r="J2234" t="s">
        <v>1262</v>
      </c>
      <c r="K2234" t="s">
        <v>296</v>
      </c>
      <c r="L2234" t="s">
        <v>664</v>
      </c>
      <c r="M2234" t="s">
        <v>19</v>
      </c>
      <c r="N2234" t="s">
        <v>16</v>
      </c>
      <c r="S2234">
        <v>1600</v>
      </c>
    </row>
    <row r="2235" spans="1:19" x14ac:dyDescent="0.3">
      <c r="A2235">
        <v>2023</v>
      </c>
      <c r="C2235" t="str">
        <f>IF(GETPIVOTDATA("PS % recovery",Sheet4!$B$5,"Parish Name",K2235)&gt;99.949%,"OK","No")</f>
        <v>OK</v>
      </c>
      <c r="D2235" t="e">
        <f>VLOOKUP(J2235,'Ref2'!C:E,3,0)</f>
        <v>#N/A</v>
      </c>
      <c r="F2235">
        <v>1</v>
      </c>
      <c r="I2235" t="e">
        <f>VLOOKUP(J2235,Ref!L:M,2,0)</f>
        <v>#N/A</v>
      </c>
      <c r="J2235" t="s">
        <v>1264</v>
      </c>
      <c r="K2235" t="s">
        <v>289</v>
      </c>
      <c r="L2235" t="s">
        <v>656</v>
      </c>
      <c r="M2235" t="s">
        <v>19</v>
      </c>
      <c r="N2235" t="s">
        <v>16</v>
      </c>
      <c r="S2235">
        <v>5000</v>
      </c>
    </row>
    <row r="2236" spans="1:19" x14ac:dyDescent="0.3">
      <c r="A2236">
        <v>2023</v>
      </c>
      <c r="C2236" t="str">
        <f>IF(GETPIVOTDATA("PS % recovery",Sheet4!$B$5,"Parish Name",K2236)&gt;99.949%,"OK","No")</f>
        <v>OK</v>
      </c>
      <c r="D2236" t="e">
        <f>VLOOKUP(J2236,'Ref2'!C:E,3,0)</f>
        <v>#N/A</v>
      </c>
      <c r="F2236">
        <v>1</v>
      </c>
      <c r="I2236" t="e">
        <f>VLOOKUP(J2236,Ref!L:M,2,0)</f>
        <v>#N/A</v>
      </c>
      <c r="J2236" t="s">
        <v>1266</v>
      </c>
      <c r="K2236" t="s">
        <v>298</v>
      </c>
      <c r="L2236" t="s">
        <v>654</v>
      </c>
      <c r="M2236" t="s">
        <v>19</v>
      </c>
      <c r="N2236" t="s">
        <v>16</v>
      </c>
      <c r="S2236">
        <v>3421</v>
      </c>
    </row>
    <row r="2237" spans="1:19" x14ac:dyDescent="0.3">
      <c r="A2237">
        <v>2023</v>
      </c>
      <c r="C2237" t="str">
        <f>IF(GETPIVOTDATA("PS % recovery",Sheet4!$B$5,"Parish Name",K2237)&gt;99.949%,"OK","No")</f>
        <v>No</v>
      </c>
      <c r="D2237" t="e">
        <f>VLOOKUP(J2237,'Ref2'!C:E,3,0)</f>
        <v>#N/A</v>
      </c>
      <c r="F2237">
        <v>1</v>
      </c>
      <c r="I2237" t="e">
        <f>VLOOKUP(J2237,Ref!L:M,2,0)</f>
        <v>#N/A</v>
      </c>
      <c r="J2237" t="s">
        <v>835</v>
      </c>
      <c r="K2237" t="s">
        <v>299</v>
      </c>
      <c r="L2237" t="s">
        <v>660</v>
      </c>
      <c r="M2237" t="s">
        <v>19</v>
      </c>
      <c r="N2237" t="s">
        <v>16</v>
      </c>
      <c r="S2237">
        <v>500</v>
      </c>
    </row>
    <row r="2238" spans="1:19" x14ac:dyDescent="0.3">
      <c r="A2238">
        <v>2023</v>
      </c>
      <c r="C2238" t="str">
        <f>IF(GETPIVOTDATA("PS % recovery",Sheet4!$B$5,"Parish Name",K2238)&gt;99.949%,"OK","No")</f>
        <v>OK</v>
      </c>
      <c r="D2238" t="e">
        <f>VLOOKUP(J2238,'Ref2'!C:E,3,0)</f>
        <v>#N/A</v>
      </c>
      <c r="F2238">
        <v>1</v>
      </c>
      <c r="I2238" t="e">
        <f>VLOOKUP(J2238,Ref!L:M,2,0)</f>
        <v>#N/A</v>
      </c>
      <c r="J2238" t="s">
        <v>839</v>
      </c>
      <c r="K2238" t="s">
        <v>301</v>
      </c>
      <c r="L2238" t="s">
        <v>660</v>
      </c>
      <c r="M2238" t="s">
        <v>19</v>
      </c>
      <c r="N2238" t="s">
        <v>16</v>
      </c>
      <c r="S2238">
        <v>2423</v>
      </c>
    </row>
    <row r="2239" spans="1:19" x14ac:dyDescent="0.3">
      <c r="A2239">
        <v>2023</v>
      </c>
      <c r="C2239" t="str">
        <f>IF(GETPIVOTDATA("PS % recovery",Sheet4!$B$5,"Parish Name",K2239)&gt;99.949%,"OK","No")</f>
        <v>No</v>
      </c>
      <c r="D2239" t="e">
        <f>VLOOKUP(J2239,'Ref2'!C:E,3,0)</f>
        <v>#N/A</v>
      </c>
      <c r="F2239">
        <v>1</v>
      </c>
      <c r="I2239" t="e">
        <f>VLOOKUP(J2239,Ref!L:M,2,0)</f>
        <v>#N/A</v>
      </c>
      <c r="J2239" t="s">
        <v>1270</v>
      </c>
      <c r="K2239" t="s">
        <v>302</v>
      </c>
      <c r="L2239" t="s">
        <v>666</v>
      </c>
      <c r="M2239" t="s">
        <v>19</v>
      </c>
      <c r="N2239" t="s">
        <v>16</v>
      </c>
      <c r="S2239">
        <v>5183.49</v>
      </c>
    </row>
    <row r="2240" spans="1:19" x14ac:dyDescent="0.3">
      <c r="A2240">
        <v>2023</v>
      </c>
      <c r="C2240" t="str">
        <f>IF(GETPIVOTDATA("PS % recovery",Sheet4!$B$5,"Parish Name",K2240)&gt;99.949%,"OK","No")</f>
        <v>No</v>
      </c>
      <c r="D2240" t="e">
        <f>VLOOKUP(J2240,'Ref2'!C:E,3,0)</f>
        <v>#N/A</v>
      </c>
      <c r="F2240">
        <v>1</v>
      </c>
      <c r="I2240" t="e">
        <f>VLOOKUP(J2240,Ref!L:M,2,0)</f>
        <v>#N/A</v>
      </c>
      <c r="J2240" t="s">
        <v>830</v>
      </c>
      <c r="K2240" t="s">
        <v>275</v>
      </c>
      <c r="L2240" t="s">
        <v>275</v>
      </c>
      <c r="M2240" t="s">
        <v>19</v>
      </c>
      <c r="N2240" t="s">
        <v>16</v>
      </c>
      <c r="S2240">
        <v>1000</v>
      </c>
    </row>
    <row r="2241" spans="1:19" x14ac:dyDescent="0.3">
      <c r="A2241">
        <v>2023</v>
      </c>
      <c r="C2241" t="str">
        <f>IF(GETPIVOTDATA("PS % recovery",Sheet4!$B$5,"Parish Name",K2241)&gt;99.949%,"OK","No")</f>
        <v>No</v>
      </c>
      <c r="D2241" t="e">
        <f>VLOOKUP(J2241,'Ref2'!C:E,3,0)</f>
        <v>#N/A</v>
      </c>
      <c r="F2241">
        <v>1</v>
      </c>
      <c r="I2241" t="e">
        <f>VLOOKUP(J2241,Ref!L:M,2,0)</f>
        <v>#N/A</v>
      </c>
      <c r="J2241" t="s">
        <v>1273</v>
      </c>
      <c r="K2241" t="s">
        <v>282</v>
      </c>
      <c r="L2241" t="s">
        <v>650</v>
      </c>
      <c r="M2241" t="s">
        <v>19</v>
      </c>
      <c r="N2241" t="s">
        <v>16</v>
      </c>
      <c r="S2241">
        <v>1300</v>
      </c>
    </row>
    <row r="2242" spans="1:19" x14ac:dyDescent="0.3">
      <c r="A2242">
        <v>2023</v>
      </c>
      <c r="C2242" t="str">
        <f>IF(GETPIVOTDATA("PS % recovery",Sheet4!$B$5,"Parish Name",K2242)&gt;99.949%,"OK","No")</f>
        <v>No</v>
      </c>
      <c r="D2242" t="e">
        <f>VLOOKUP(J2242,'Ref2'!C:E,3,0)</f>
        <v>#N/A</v>
      </c>
      <c r="F2242">
        <v>1</v>
      </c>
      <c r="I2242" t="e">
        <f>VLOOKUP(J2242,Ref!L:M,2,0)</f>
        <v>#N/A</v>
      </c>
      <c r="J2242" t="s">
        <v>1275</v>
      </c>
      <c r="K2242" t="s">
        <v>300</v>
      </c>
      <c r="L2242" t="s">
        <v>650</v>
      </c>
      <c r="M2242" t="s">
        <v>19</v>
      </c>
      <c r="N2242" t="s">
        <v>16</v>
      </c>
      <c r="S2242" s="109">
        <v>2462.9899999999998</v>
      </c>
    </row>
    <row r="2243" spans="1:19" x14ac:dyDescent="0.3">
      <c r="A2243">
        <v>2023</v>
      </c>
      <c r="C2243" t="str">
        <f>IF(GETPIVOTDATA("PS % recovery",Sheet4!$B$5,"Parish Name",K2243)&gt;99.949%,"OK","No")</f>
        <v>No</v>
      </c>
      <c r="D2243" t="e">
        <f>VLOOKUP(J2243,'Ref2'!C:E,3,0)</f>
        <v>#N/A</v>
      </c>
      <c r="F2243">
        <v>1</v>
      </c>
      <c r="I2243" t="e">
        <f>VLOOKUP(J2243,Ref!L:M,2,0)</f>
        <v>#N/A</v>
      </c>
      <c r="J2243" t="s">
        <v>837</v>
      </c>
      <c r="K2243" t="s">
        <v>304</v>
      </c>
      <c r="L2243" t="s">
        <v>658</v>
      </c>
      <c r="M2243" t="s">
        <v>19</v>
      </c>
      <c r="N2243" t="s">
        <v>16</v>
      </c>
      <c r="S2243">
        <v>350</v>
      </c>
    </row>
    <row r="2244" spans="1:19" x14ac:dyDescent="0.3">
      <c r="A2244">
        <v>2023</v>
      </c>
      <c r="C2244" t="str">
        <f>IF(GETPIVOTDATA("PS % recovery",Sheet4!$B$5,"Parish Name",K2244)&gt;99.949%,"OK","No")</f>
        <v>No</v>
      </c>
      <c r="D2244" t="e">
        <f>VLOOKUP(J2244,'Ref2'!C:E,3,0)</f>
        <v>#N/A</v>
      </c>
      <c r="F2244">
        <v>1</v>
      </c>
      <c r="I2244" t="e">
        <f>VLOOKUP(J2244,Ref!L:M,2,0)</f>
        <v>#N/A</v>
      </c>
      <c r="J2244" t="s">
        <v>1278</v>
      </c>
      <c r="K2244" t="s">
        <v>283</v>
      </c>
      <c r="L2244" t="s">
        <v>652</v>
      </c>
      <c r="M2244" t="s">
        <v>19</v>
      </c>
      <c r="N2244" t="s">
        <v>16</v>
      </c>
      <c r="S2244">
        <v>3028</v>
      </c>
    </row>
    <row r="2245" spans="1:19" x14ac:dyDescent="0.3">
      <c r="A2245">
        <v>2023</v>
      </c>
      <c r="C2245" t="str">
        <f>IF(GETPIVOTDATA("PS % recovery",Sheet4!$B$5,"Parish Name",K2245)&gt;99.949%,"OK","No")</f>
        <v>No</v>
      </c>
      <c r="D2245" t="e">
        <f>VLOOKUP(J2245,'Ref2'!C:E,3,0)</f>
        <v>#N/A</v>
      </c>
      <c r="F2245">
        <v>1</v>
      </c>
      <c r="I2245" t="e">
        <f>VLOOKUP(J2245,Ref!L:M,2,0)</f>
        <v>#N/A</v>
      </c>
      <c r="J2245" t="s">
        <v>1280</v>
      </c>
      <c r="K2245" t="s">
        <v>306</v>
      </c>
      <c r="L2245" t="s">
        <v>652</v>
      </c>
      <c r="M2245" t="s">
        <v>19</v>
      </c>
      <c r="N2245" t="s">
        <v>16</v>
      </c>
      <c r="S2245">
        <v>0</v>
      </c>
    </row>
    <row r="2246" spans="1:19" x14ac:dyDescent="0.3">
      <c r="A2246">
        <v>2023</v>
      </c>
      <c r="C2246" t="str">
        <f>IF(GETPIVOTDATA("PS % recovery",Sheet4!$B$5,"Parish Name",K2246)&gt;99.949%,"OK","No")</f>
        <v>No</v>
      </c>
      <c r="D2246" t="e">
        <f>VLOOKUP(J2246,'Ref2'!C:E,3,0)</f>
        <v>#N/A</v>
      </c>
      <c r="F2246">
        <v>1</v>
      </c>
      <c r="I2246" t="e">
        <f>VLOOKUP(J2246,Ref!L:M,2,0)</f>
        <v>#N/A</v>
      </c>
      <c r="J2246" t="s">
        <v>1282</v>
      </c>
      <c r="K2246" t="s">
        <v>285</v>
      </c>
      <c r="L2246" t="s">
        <v>654</v>
      </c>
      <c r="M2246" t="s">
        <v>19</v>
      </c>
      <c r="N2246" t="s">
        <v>16</v>
      </c>
      <c r="S2246">
        <v>1594</v>
      </c>
    </row>
    <row r="2247" spans="1:19" x14ac:dyDescent="0.3">
      <c r="A2247">
        <v>2023</v>
      </c>
      <c r="C2247" t="str">
        <f>IF(GETPIVOTDATA("PS % recovery",Sheet4!$B$5,"Parish Name",K2247)&gt;99.949%,"OK","No")</f>
        <v>OK</v>
      </c>
      <c r="D2247" t="e">
        <f>VLOOKUP(J2247,'Ref2'!C:E,3,0)</f>
        <v>#N/A</v>
      </c>
      <c r="F2247">
        <v>1</v>
      </c>
      <c r="I2247" t="e">
        <f>VLOOKUP(J2247,Ref!L:M,2,0)</f>
        <v>#N/A</v>
      </c>
      <c r="J2247" t="s">
        <v>833</v>
      </c>
      <c r="K2247" t="s">
        <v>305</v>
      </c>
      <c r="L2247" t="s">
        <v>658</v>
      </c>
      <c r="M2247" t="s">
        <v>19</v>
      </c>
      <c r="N2247" t="s">
        <v>16</v>
      </c>
      <c r="S2247">
        <v>0</v>
      </c>
    </row>
    <row r="2248" spans="1:19" x14ac:dyDescent="0.3">
      <c r="A2248">
        <v>2023</v>
      </c>
      <c r="C2248" t="str">
        <f>IF(GETPIVOTDATA("PS % recovery",Sheet4!$B$5,"Parish Name",K2248)&gt;99.949%,"OK","No")</f>
        <v>No</v>
      </c>
      <c r="D2248" t="e">
        <f>VLOOKUP(J2248,'Ref2'!C:E,3,0)</f>
        <v>#N/A</v>
      </c>
      <c r="F2248">
        <v>1</v>
      </c>
      <c r="I2248" t="e">
        <f>VLOOKUP(J2248,Ref!L:M,2,0)</f>
        <v>#N/A</v>
      </c>
      <c r="J2248" t="s">
        <v>1285</v>
      </c>
      <c r="K2248" t="s">
        <v>293</v>
      </c>
      <c r="L2248" t="s">
        <v>652</v>
      </c>
      <c r="M2248" t="s">
        <v>19</v>
      </c>
      <c r="N2248" t="s">
        <v>16</v>
      </c>
      <c r="S2248">
        <v>4146</v>
      </c>
    </row>
    <row r="2249" spans="1:19" x14ac:dyDescent="0.3">
      <c r="A2249">
        <v>2023</v>
      </c>
      <c r="C2249" t="str">
        <f>IF(GETPIVOTDATA("PS % recovery",Sheet4!$B$5,"Parish Name",K2249)&gt;99.949%,"OK","No")</f>
        <v>No</v>
      </c>
      <c r="D2249" t="e">
        <f>VLOOKUP(J2249,'Ref2'!C:E,3,0)</f>
        <v>#N/A</v>
      </c>
      <c r="F2249">
        <v>1</v>
      </c>
      <c r="I2249" t="e">
        <f>VLOOKUP(J2249,Ref!L:M,2,0)</f>
        <v>#N/A</v>
      </c>
      <c r="J2249" t="s">
        <v>1287</v>
      </c>
      <c r="K2249" t="s">
        <v>294</v>
      </c>
      <c r="L2249" t="s">
        <v>662</v>
      </c>
      <c r="M2249" t="s">
        <v>19</v>
      </c>
      <c r="N2249" t="s">
        <v>16</v>
      </c>
      <c r="S2249">
        <v>500</v>
      </c>
    </row>
    <row r="2250" spans="1:19" x14ac:dyDescent="0.3">
      <c r="A2250">
        <v>2023</v>
      </c>
      <c r="C2250" t="str">
        <f>IF(GETPIVOTDATA("PS % recovery",Sheet4!$B$5,"Parish Name",K2250)&gt;99.949%,"OK","No")</f>
        <v>OK</v>
      </c>
      <c r="D2250" t="e">
        <f>VLOOKUP(J2250,'Ref2'!C:E,3,0)</f>
        <v>#N/A</v>
      </c>
      <c r="F2250">
        <v>1</v>
      </c>
      <c r="I2250" t="e">
        <f>VLOOKUP(J2250,Ref!L:M,2,0)</f>
        <v>#N/A</v>
      </c>
      <c r="J2250" t="s">
        <v>1289</v>
      </c>
      <c r="K2250" t="s">
        <v>297</v>
      </c>
      <c r="L2250" t="s">
        <v>662</v>
      </c>
      <c r="M2250" t="s">
        <v>19</v>
      </c>
      <c r="N2250" t="s">
        <v>16</v>
      </c>
      <c r="S2250">
        <v>2359</v>
      </c>
    </row>
    <row r="2251" spans="1:19" x14ac:dyDescent="0.3">
      <c r="A2251">
        <v>2023</v>
      </c>
      <c r="C2251" t="str">
        <f>IF(GETPIVOTDATA("PS % recovery",Sheet4!$B$5,"Parish Name",K2251)&gt;99.949%,"OK","No")</f>
        <v>No</v>
      </c>
      <c r="D2251" t="e">
        <f>VLOOKUP(J2251,'Ref2'!C:E,3,0)</f>
        <v>#N/A</v>
      </c>
      <c r="F2251">
        <v>1</v>
      </c>
      <c r="I2251" t="e">
        <f>VLOOKUP(J2251,Ref!L:M,2,0)</f>
        <v>#N/A</v>
      </c>
      <c r="J2251" t="s">
        <v>1291</v>
      </c>
      <c r="K2251" t="s">
        <v>303</v>
      </c>
      <c r="L2251" t="s">
        <v>650</v>
      </c>
      <c r="M2251" t="s">
        <v>19</v>
      </c>
      <c r="N2251" t="s">
        <v>16</v>
      </c>
      <c r="S2251">
        <v>400</v>
      </c>
    </row>
    <row r="2252" spans="1:19" x14ac:dyDescent="0.3">
      <c r="A2252">
        <v>2023</v>
      </c>
      <c r="C2252" t="str">
        <f>IF(GETPIVOTDATA("PS % recovery",Sheet4!$B$5,"Parish Name",K2252)&gt;99.949%,"OK","No")</f>
        <v>No</v>
      </c>
      <c r="D2252" t="e">
        <f>VLOOKUP(J2252,'Ref2'!C:E,3,0)</f>
        <v>#N/A</v>
      </c>
      <c r="F2252">
        <v>1</v>
      </c>
      <c r="I2252" t="e">
        <f>VLOOKUP(J2252,Ref!L:M,2,0)</f>
        <v>#N/A</v>
      </c>
      <c r="J2252" t="s">
        <v>1293</v>
      </c>
      <c r="K2252" t="s">
        <v>308</v>
      </c>
      <c r="L2252" t="s">
        <v>670</v>
      </c>
      <c r="M2252" t="s">
        <v>22</v>
      </c>
      <c r="N2252" t="s">
        <v>16</v>
      </c>
      <c r="S2252">
        <v>2100.41</v>
      </c>
    </row>
    <row r="2253" spans="1:19" x14ac:dyDescent="0.3">
      <c r="A2253">
        <v>2023</v>
      </c>
      <c r="C2253" t="str">
        <f>IF(GETPIVOTDATA("PS % recovery",Sheet4!$B$5,"Parish Name",K2253)&gt;99.949%,"OK","No")</f>
        <v>OK</v>
      </c>
      <c r="D2253" t="e">
        <f>VLOOKUP(J2253,'Ref2'!C:E,3,0)</f>
        <v>#N/A</v>
      </c>
      <c r="F2253">
        <v>1</v>
      </c>
      <c r="I2253" t="str">
        <f>VLOOKUP(J2253,Ref!L:M,2,0)</f>
        <v>Yes</v>
      </c>
      <c r="J2253" t="s">
        <v>1295</v>
      </c>
      <c r="K2253" t="s">
        <v>309</v>
      </c>
      <c r="L2253" t="s">
        <v>672</v>
      </c>
      <c r="M2253" t="s">
        <v>22</v>
      </c>
      <c r="N2253" t="s">
        <v>16</v>
      </c>
      <c r="S2253">
        <v>12293</v>
      </c>
    </row>
    <row r="2254" spans="1:19" x14ac:dyDescent="0.3">
      <c r="A2254">
        <v>2023</v>
      </c>
      <c r="C2254" t="str">
        <f>IF(GETPIVOTDATA("PS % recovery",Sheet4!$B$5,"Parish Name",K2254)&gt;99.949%,"OK","No")</f>
        <v>OK</v>
      </c>
      <c r="D2254" t="e">
        <f>VLOOKUP(J2254,'Ref2'!C:E,3,0)</f>
        <v>#N/A</v>
      </c>
      <c r="F2254">
        <v>1</v>
      </c>
      <c r="I2254" t="e">
        <f>VLOOKUP(J2254,Ref!L:M,2,0)</f>
        <v>#N/A</v>
      </c>
      <c r="J2254" t="s">
        <v>1297</v>
      </c>
      <c r="K2254" t="s">
        <v>310</v>
      </c>
      <c r="L2254" t="s">
        <v>674</v>
      </c>
      <c r="M2254" t="s">
        <v>22</v>
      </c>
      <c r="N2254" t="s">
        <v>16</v>
      </c>
      <c r="S2254">
        <v>11120</v>
      </c>
    </row>
    <row r="2255" spans="1:19" x14ac:dyDescent="0.3">
      <c r="A2255">
        <v>2023</v>
      </c>
      <c r="C2255" t="str">
        <f>IF(GETPIVOTDATA("PS % recovery",Sheet4!$B$5,"Parish Name",K2255)&gt;99.949%,"OK","No")</f>
        <v>OK</v>
      </c>
      <c r="D2255" t="e">
        <f>VLOOKUP(J2255,'Ref2'!C:E,3,0)</f>
        <v>#N/A</v>
      </c>
      <c r="F2255">
        <v>1</v>
      </c>
      <c r="I2255" t="e">
        <f>VLOOKUP(J2255,Ref!L:M,2,0)</f>
        <v>#N/A</v>
      </c>
      <c r="J2255" t="s">
        <v>1299</v>
      </c>
      <c r="K2255" t="s">
        <v>311</v>
      </c>
      <c r="L2255" t="s">
        <v>676</v>
      </c>
      <c r="M2255" t="s">
        <v>22</v>
      </c>
      <c r="N2255" t="s">
        <v>16</v>
      </c>
      <c r="S2255">
        <v>4476</v>
      </c>
    </row>
    <row r="2256" spans="1:19" x14ac:dyDescent="0.3">
      <c r="A2256">
        <v>2023</v>
      </c>
      <c r="C2256" t="str">
        <f>IF(GETPIVOTDATA("PS % recovery",Sheet4!$B$5,"Parish Name",K2256)&gt;99.949%,"OK","No")</f>
        <v>No</v>
      </c>
      <c r="D2256" t="e">
        <f>VLOOKUP(J2256,'Ref2'!C:E,3,0)</f>
        <v>#N/A</v>
      </c>
      <c r="F2256">
        <v>1</v>
      </c>
      <c r="I2256" t="e">
        <f>VLOOKUP(J2256,Ref!L:M,2,0)</f>
        <v>#N/A</v>
      </c>
      <c r="J2256" t="s">
        <v>1301</v>
      </c>
      <c r="K2256" t="s">
        <v>312</v>
      </c>
      <c r="L2256" t="s">
        <v>680</v>
      </c>
      <c r="M2256" t="s">
        <v>22</v>
      </c>
      <c r="N2256" t="s">
        <v>16</v>
      </c>
      <c r="S2256">
        <v>900</v>
      </c>
    </row>
    <row r="2257" spans="1:19" x14ac:dyDescent="0.3">
      <c r="A2257">
        <v>2023</v>
      </c>
      <c r="C2257" t="str">
        <f>IF(GETPIVOTDATA("PS % recovery",Sheet4!$B$5,"Parish Name",K2257)&gt;99.949%,"OK","No")</f>
        <v>No</v>
      </c>
      <c r="D2257" t="e">
        <f>VLOOKUP(J2257,'Ref2'!C:E,3,0)</f>
        <v>#N/A</v>
      </c>
      <c r="F2257">
        <v>1</v>
      </c>
      <c r="I2257" t="e">
        <f>VLOOKUP(J2257,Ref!L:M,2,0)</f>
        <v>#N/A</v>
      </c>
      <c r="J2257" t="s">
        <v>1303</v>
      </c>
      <c r="K2257" t="s">
        <v>314</v>
      </c>
      <c r="L2257" t="s">
        <v>682</v>
      </c>
      <c r="M2257" t="s">
        <v>22</v>
      </c>
      <c r="N2257" t="s">
        <v>16</v>
      </c>
      <c r="S2257">
        <v>3480</v>
      </c>
    </row>
    <row r="2258" spans="1:19" x14ac:dyDescent="0.3">
      <c r="A2258">
        <v>2023</v>
      </c>
      <c r="C2258" t="str">
        <f>IF(GETPIVOTDATA("PS % recovery",Sheet4!$B$5,"Parish Name",K2258)&gt;99.949%,"OK","No")</f>
        <v>No</v>
      </c>
      <c r="D2258" t="e">
        <f>VLOOKUP(J2258,'Ref2'!C:E,3,0)</f>
        <v>#N/A</v>
      </c>
      <c r="F2258">
        <v>1</v>
      </c>
      <c r="I2258" t="e">
        <f>VLOOKUP(J2258,Ref!L:M,2,0)</f>
        <v>#N/A</v>
      </c>
      <c r="J2258" t="s">
        <v>1305</v>
      </c>
      <c r="K2258" t="s">
        <v>315</v>
      </c>
      <c r="L2258" t="s">
        <v>684</v>
      </c>
      <c r="M2258" t="s">
        <v>22</v>
      </c>
      <c r="N2258" t="s">
        <v>16</v>
      </c>
      <c r="S2258">
        <v>4983</v>
      </c>
    </row>
    <row r="2259" spans="1:19" x14ac:dyDescent="0.3">
      <c r="A2259">
        <v>2023</v>
      </c>
      <c r="C2259" t="str">
        <f>IF(GETPIVOTDATA("PS % recovery",Sheet4!$B$5,"Parish Name",K2259)&gt;99.949%,"OK","No")</f>
        <v>OK</v>
      </c>
      <c r="D2259" t="e">
        <f>VLOOKUP(J2259,'Ref2'!C:E,3,0)</f>
        <v>#N/A</v>
      </c>
      <c r="F2259">
        <v>1</v>
      </c>
      <c r="I2259" t="e">
        <f>VLOOKUP(J2259,Ref!L:M,2,0)</f>
        <v>#N/A</v>
      </c>
      <c r="J2259" t="s">
        <v>1307</v>
      </c>
      <c r="K2259" t="s">
        <v>317</v>
      </c>
      <c r="L2259" t="s">
        <v>686</v>
      </c>
      <c r="M2259" t="s">
        <v>22</v>
      </c>
      <c r="N2259" t="s">
        <v>16</v>
      </c>
      <c r="S2259">
        <v>0</v>
      </c>
    </row>
    <row r="2260" spans="1:19" x14ac:dyDescent="0.3">
      <c r="A2260">
        <v>2023</v>
      </c>
      <c r="C2260" t="str">
        <f>IF(GETPIVOTDATA("PS % recovery",Sheet4!$B$5,"Parish Name",K2260)&gt;99.949%,"OK","No")</f>
        <v>No</v>
      </c>
      <c r="D2260" t="e">
        <f>VLOOKUP(J2260,'Ref2'!C:E,3,0)</f>
        <v>#N/A</v>
      </c>
      <c r="F2260">
        <v>1</v>
      </c>
      <c r="I2260" t="e">
        <f>VLOOKUP(J2260,Ref!L:M,2,0)</f>
        <v>#N/A</v>
      </c>
      <c r="J2260" t="s">
        <v>1309</v>
      </c>
      <c r="K2260" t="s">
        <v>318</v>
      </c>
      <c r="L2260" t="s">
        <v>694</v>
      </c>
      <c r="M2260" t="s">
        <v>22</v>
      </c>
      <c r="N2260" t="s">
        <v>16</v>
      </c>
      <c r="S2260">
        <v>500</v>
      </c>
    </row>
    <row r="2261" spans="1:19" x14ac:dyDescent="0.3">
      <c r="A2261">
        <v>2023</v>
      </c>
      <c r="C2261" t="str">
        <f>IF(GETPIVOTDATA("PS % recovery",Sheet4!$B$5,"Parish Name",K2261)&gt;99.949%,"OK","No")</f>
        <v>OK</v>
      </c>
      <c r="D2261" t="e">
        <f>VLOOKUP(J2261,'Ref2'!C:E,3,0)</f>
        <v>#N/A</v>
      </c>
      <c r="F2261">
        <v>1</v>
      </c>
      <c r="I2261" t="e">
        <f>VLOOKUP(J2261,Ref!L:M,2,0)</f>
        <v>#N/A</v>
      </c>
      <c r="J2261" t="s">
        <v>1311</v>
      </c>
      <c r="K2261" t="s">
        <v>319</v>
      </c>
      <c r="L2261" t="s">
        <v>692</v>
      </c>
      <c r="M2261" t="s">
        <v>22</v>
      </c>
      <c r="N2261" t="s">
        <v>16</v>
      </c>
      <c r="S2261">
        <v>5489</v>
      </c>
    </row>
    <row r="2262" spans="1:19" x14ac:dyDescent="0.3">
      <c r="A2262">
        <v>2023</v>
      </c>
      <c r="C2262" t="str">
        <f>IF(GETPIVOTDATA("PS % recovery",Sheet4!$B$5,"Parish Name",K2262)&gt;99.949%,"OK","No")</f>
        <v>No</v>
      </c>
      <c r="D2262" t="e">
        <f>VLOOKUP(J2262,'Ref2'!C:E,3,0)</f>
        <v>#N/A</v>
      </c>
      <c r="F2262">
        <v>1</v>
      </c>
      <c r="I2262" t="e">
        <f>VLOOKUP(J2262,Ref!L:M,2,0)</f>
        <v>#N/A</v>
      </c>
      <c r="J2262" t="s">
        <v>1313</v>
      </c>
      <c r="K2262" t="s">
        <v>320</v>
      </c>
      <c r="L2262" t="s">
        <v>696</v>
      </c>
      <c r="M2262" t="s">
        <v>22</v>
      </c>
      <c r="N2262" t="s">
        <v>16</v>
      </c>
      <c r="S2262">
        <v>1500</v>
      </c>
    </row>
    <row r="2263" spans="1:19" x14ac:dyDescent="0.3">
      <c r="A2263">
        <v>2023</v>
      </c>
      <c r="C2263" t="str">
        <f>IF(GETPIVOTDATA("PS % recovery",Sheet4!$B$5,"Parish Name",K2263)&gt;99.949%,"OK","No")</f>
        <v>OK</v>
      </c>
      <c r="D2263" t="e">
        <f>VLOOKUP(J2263,'Ref2'!C:E,3,0)</f>
        <v>#N/A</v>
      </c>
      <c r="F2263">
        <v>1</v>
      </c>
      <c r="I2263" t="e">
        <f>VLOOKUP(J2263,Ref!L:M,2,0)</f>
        <v>#N/A</v>
      </c>
      <c r="J2263" t="s">
        <v>1315</v>
      </c>
      <c r="K2263" t="s">
        <v>313</v>
      </c>
      <c r="L2263" t="s">
        <v>678</v>
      </c>
      <c r="M2263" t="s">
        <v>22</v>
      </c>
      <c r="N2263" t="s">
        <v>16</v>
      </c>
      <c r="S2263">
        <v>5849.16</v>
      </c>
    </row>
    <row r="2264" spans="1:19" x14ac:dyDescent="0.3">
      <c r="A2264">
        <v>2023</v>
      </c>
      <c r="C2264" t="str">
        <f>IF(GETPIVOTDATA("PS % recovery",Sheet4!$B$5,"Parish Name",K2264)&gt;99.949%,"OK","No")</f>
        <v>OK</v>
      </c>
      <c r="D2264" t="e">
        <f>VLOOKUP(J2264,'Ref2'!C:E,3,0)</f>
        <v>#N/A</v>
      </c>
      <c r="F2264">
        <v>1</v>
      </c>
      <c r="I2264" t="e">
        <f>VLOOKUP(J2264,Ref!L:M,2,0)</f>
        <v>#N/A</v>
      </c>
      <c r="J2264" t="s">
        <v>1317</v>
      </c>
      <c r="K2264" t="s">
        <v>323</v>
      </c>
      <c r="L2264" t="s">
        <v>700</v>
      </c>
      <c r="M2264" t="s">
        <v>22</v>
      </c>
      <c r="N2264" t="s">
        <v>16</v>
      </c>
      <c r="S2264">
        <v>0</v>
      </c>
    </row>
    <row r="2265" spans="1:19" x14ac:dyDescent="0.3">
      <c r="A2265">
        <v>2023</v>
      </c>
      <c r="C2265" t="str">
        <f>IF(GETPIVOTDATA("PS % recovery",Sheet4!$B$5,"Parish Name",K2265)&gt;99.949%,"OK","No")</f>
        <v>No</v>
      </c>
      <c r="D2265" t="e">
        <f>VLOOKUP(J2265,'Ref2'!C:E,3,0)</f>
        <v>#N/A</v>
      </c>
      <c r="F2265">
        <v>1</v>
      </c>
      <c r="I2265" t="e">
        <f>VLOOKUP(J2265,Ref!L:M,2,0)</f>
        <v>#N/A</v>
      </c>
      <c r="J2265" t="s">
        <v>1319</v>
      </c>
      <c r="K2265" t="s">
        <v>321</v>
      </c>
      <c r="L2265" t="s">
        <v>690</v>
      </c>
      <c r="M2265" t="s">
        <v>22</v>
      </c>
      <c r="N2265" t="s">
        <v>16</v>
      </c>
      <c r="S2265">
        <v>500</v>
      </c>
    </row>
    <row r="2266" spans="1:19" x14ac:dyDescent="0.3">
      <c r="A2266">
        <v>2023</v>
      </c>
      <c r="C2266" t="str">
        <f>IF(GETPIVOTDATA("PS % recovery",Sheet4!$B$5,"Parish Name",K2266)&gt;99.949%,"OK","No")</f>
        <v>No</v>
      </c>
      <c r="D2266" t="str">
        <f>VLOOKUP(J2266,'Ref2'!C:E,3,0)</f>
        <v>LLF</v>
      </c>
      <c r="F2266">
        <v>1</v>
      </c>
      <c r="I2266" t="str">
        <f>VLOOKUP(J2266,Ref!L:M,2,0)</f>
        <v>Yes</v>
      </c>
      <c r="J2266" t="s">
        <v>1321</v>
      </c>
      <c r="K2266" t="s">
        <v>322</v>
      </c>
      <c r="L2266" t="s">
        <v>688</v>
      </c>
      <c r="M2266" t="s">
        <v>22</v>
      </c>
      <c r="N2266" t="s">
        <v>16</v>
      </c>
      <c r="S2266">
        <v>4000</v>
      </c>
    </row>
    <row r="2267" spans="1:19" x14ac:dyDescent="0.3">
      <c r="A2267">
        <v>2023</v>
      </c>
      <c r="C2267" t="str">
        <f>IF(GETPIVOTDATA("PS % recovery",Sheet4!$B$5,"Parish Name",K2267)&gt;99.949%,"OK","No")</f>
        <v>No</v>
      </c>
      <c r="D2267" t="e">
        <f>VLOOKUP(J2267,'Ref2'!C:E,3,0)</f>
        <v>#N/A</v>
      </c>
      <c r="F2267">
        <v>1</v>
      </c>
      <c r="I2267" t="e">
        <f>VLOOKUP(J2267,Ref!L:M,2,0)</f>
        <v>#N/A</v>
      </c>
      <c r="J2267" t="s">
        <v>1323</v>
      </c>
      <c r="K2267" t="s">
        <v>316</v>
      </c>
      <c r="L2267" t="s">
        <v>690</v>
      </c>
      <c r="M2267" t="s">
        <v>22</v>
      </c>
      <c r="N2267" t="s">
        <v>16</v>
      </c>
      <c r="S2267">
        <v>250</v>
      </c>
    </row>
    <row r="2268" spans="1:19" x14ac:dyDescent="0.3">
      <c r="A2268">
        <v>2023</v>
      </c>
      <c r="C2268" t="str">
        <f>IF(GETPIVOTDATA("PS % recovery",Sheet4!$B$5,"Parish Name",K2268)&gt;99.949%,"OK","No")</f>
        <v>No</v>
      </c>
      <c r="D2268" t="e">
        <f>VLOOKUP(J2268,'Ref2'!C:E,3,0)</f>
        <v>#N/A</v>
      </c>
      <c r="F2268">
        <v>1</v>
      </c>
      <c r="I2268" t="e">
        <f>VLOOKUP(J2268,Ref!L:M,2,0)</f>
        <v>#N/A</v>
      </c>
      <c r="J2268" t="s">
        <v>1325</v>
      </c>
      <c r="K2268" t="s">
        <v>326</v>
      </c>
      <c r="L2268" t="s">
        <v>688</v>
      </c>
      <c r="M2268" t="s">
        <v>22</v>
      </c>
      <c r="N2268" t="s">
        <v>16</v>
      </c>
      <c r="S2268">
        <v>500</v>
      </c>
    </row>
    <row r="2269" spans="1:19" x14ac:dyDescent="0.3">
      <c r="A2269">
        <v>2023</v>
      </c>
      <c r="C2269" t="str">
        <f>IF(GETPIVOTDATA("PS % recovery",Sheet4!$B$5,"Parish Name",K2269)&gt;99.949%,"OK","No")</f>
        <v>No</v>
      </c>
      <c r="D2269" t="e">
        <f>VLOOKUP(J2269,'Ref2'!C:E,3,0)</f>
        <v>#N/A</v>
      </c>
      <c r="F2269">
        <v>1</v>
      </c>
      <c r="I2269" t="e">
        <f>VLOOKUP(J2269,Ref!L:M,2,0)</f>
        <v>#N/A</v>
      </c>
      <c r="J2269" t="s">
        <v>1327</v>
      </c>
      <c r="K2269" t="s">
        <v>324</v>
      </c>
      <c r="L2269" t="s">
        <v>690</v>
      </c>
      <c r="M2269" t="s">
        <v>22</v>
      </c>
      <c r="N2269" t="s">
        <v>16</v>
      </c>
      <c r="S2269">
        <v>1000</v>
      </c>
    </row>
    <row r="2270" spans="1:19" x14ac:dyDescent="0.3">
      <c r="A2270">
        <v>2023</v>
      </c>
      <c r="C2270" t="str">
        <f>IF(GETPIVOTDATA("PS % recovery",Sheet4!$B$5,"Parish Name",K2270)&gt;99.949%,"OK","No")</f>
        <v>No</v>
      </c>
      <c r="D2270" t="e">
        <f>VLOOKUP(J2270,'Ref2'!C:E,3,0)</f>
        <v>#N/A</v>
      </c>
      <c r="F2270">
        <v>1</v>
      </c>
      <c r="I2270" t="e">
        <f>VLOOKUP(J2270,Ref!L:M,2,0)</f>
        <v>#N/A</v>
      </c>
      <c r="J2270" t="s">
        <v>1329</v>
      </c>
      <c r="K2270" t="s">
        <v>325</v>
      </c>
      <c r="L2270" t="s">
        <v>690</v>
      </c>
      <c r="M2270" t="s">
        <v>22</v>
      </c>
      <c r="N2270" t="s">
        <v>16</v>
      </c>
      <c r="S2270">
        <v>500</v>
      </c>
    </row>
    <row r="2271" spans="1:19" x14ac:dyDescent="0.3">
      <c r="A2271">
        <v>2023</v>
      </c>
      <c r="C2271" t="str">
        <f>IF(GETPIVOTDATA("PS % recovery",Sheet4!$B$5,"Parish Name",K2271)&gt;99.949%,"OK","No")</f>
        <v>No</v>
      </c>
      <c r="D2271" t="e">
        <f>VLOOKUP(J2271,'Ref2'!C:E,3,0)</f>
        <v>#N/A</v>
      </c>
      <c r="F2271">
        <v>1</v>
      </c>
      <c r="I2271" t="e">
        <f>VLOOKUP(J2271,Ref!L:M,2,0)</f>
        <v>#N/A</v>
      </c>
      <c r="J2271" t="s">
        <v>1331</v>
      </c>
      <c r="K2271" t="s">
        <v>328</v>
      </c>
      <c r="L2271" t="s">
        <v>690</v>
      </c>
      <c r="M2271" t="s">
        <v>22</v>
      </c>
      <c r="N2271" t="s">
        <v>16</v>
      </c>
      <c r="S2271">
        <v>0</v>
      </c>
    </row>
    <row r="2272" spans="1:19" x14ac:dyDescent="0.3">
      <c r="A2272">
        <v>2023</v>
      </c>
      <c r="C2272" t="str">
        <f>IF(GETPIVOTDATA("PS % recovery",Sheet4!$B$5,"Parish Name",K2272)&gt;99.949%,"OK","No")</f>
        <v>OK</v>
      </c>
      <c r="D2272" t="e">
        <f>VLOOKUP(J2272,'Ref2'!C:E,3,0)</f>
        <v>#N/A</v>
      </c>
      <c r="F2272">
        <v>1</v>
      </c>
      <c r="I2272" t="e">
        <f>VLOOKUP(J2272,Ref!L:M,2,0)</f>
        <v>#N/A</v>
      </c>
      <c r="J2272" t="s">
        <v>1333</v>
      </c>
      <c r="K2272" t="s">
        <v>327</v>
      </c>
      <c r="L2272" t="s">
        <v>698</v>
      </c>
      <c r="M2272" t="s">
        <v>22</v>
      </c>
      <c r="N2272" t="s">
        <v>16</v>
      </c>
      <c r="S2272">
        <v>2279.75</v>
      </c>
    </row>
    <row r="2273" spans="1:19" x14ac:dyDescent="0.3">
      <c r="A2273">
        <v>2023</v>
      </c>
      <c r="C2273" t="str">
        <f>IF(GETPIVOTDATA("PS % recovery",Sheet4!$B$5,"Parish Name",K2273)&gt;99.949%,"OK","No")</f>
        <v>OK</v>
      </c>
      <c r="D2273" t="str">
        <f>VLOOKUP(J2273,'Ref2'!C:E,3,0)</f>
        <v>LLF</v>
      </c>
      <c r="F2273">
        <v>1</v>
      </c>
      <c r="I2273" t="e">
        <f>VLOOKUP(J2273,Ref!L:M,2,0)</f>
        <v>#N/A</v>
      </c>
      <c r="J2273" t="s">
        <v>1335</v>
      </c>
      <c r="K2273" t="s">
        <v>329</v>
      </c>
      <c r="L2273" t="s">
        <v>702</v>
      </c>
      <c r="M2273" t="s">
        <v>22</v>
      </c>
      <c r="N2273" t="s">
        <v>16</v>
      </c>
      <c r="S2273">
        <v>5000</v>
      </c>
    </row>
    <row r="2274" spans="1:19" x14ac:dyDescent="0.3">
      <c r="A2274">
        <v>2023</v>
      </c>
      <c r="C2274" t="str">
        <f>IF(GETPIVOTDATA("PS % recovery",Sheet4!$B$5,"Parish Name",K2274)&gt;99.949%,"OK","No")</f>
        <v>OK</v>
      </c>
      <c r="D2274" t="e">
        <f>VLOOKUP(J2274,'Ref2'!C:E,3,0)</f>
        <v>#N/A</v>
      </c>
      <c r="F2274">
        <v>1</v>
      </c>
      <c r="I2274" t="e">
        <f>VLOOKUP(J2274,Ref!L:M,2,0)</f>
        <v>#N/A</v>
      </c>
      <c r="J2274" t="s">
        <v>1337</v>
      </c>
      <c r="K2274" t="s">
        <v>331</v>
      </c>
      <c r="L2274" t="s">
        <v>704</v>
      </c>
      <c r="M2274" t="s">
        <v>25</v>
      </c>
      <c r="N2274" t="s">
        <v>16</v>
      </c>
      <c r="S2274">
        <v>6497</v>
      </c>
    </row>
    <row r="2275" spans="1:19" x14ac:dyDescent="0.3">
      <c r="A2275">
        <v>2023</v>
      </c>
      <c r="C2275" t="str">
        <f>IF(GETPIVOTDATA("PS % recovery",Sheet4!$B$5,"Parish Name",K2275)&gt;99.949%,"OK","No")</f>
        <v>OK</v>
      </c>
      <c r="D2275" t="e">
        <f>VLOOKUP(J2275,'Ref2'!C:E,3,0)</f>
        <v>#N/A</v>
      </c>
      <c r="F2275">
        <v>1</v>
      </c>
      <c r="I2275" t="e">
        <f>VLOOKUP(J2275,Ref!L:M,2,0)</f>
        <v>#N/A</v>
      </c>
      <c r="J2275" t="s">
        <v>1339</v>
      </c>
      <c r="K2275" t="s">
        <v>332</v>
      </c>
      <c r="L2275" t="s">
        <v>718</v>
      </c>
      <c r="M2275" t="s">
        <v>25</v>
      </c>
      <c r="N2275" t="s">
        <v>16</v>
      </c>
      <c r="S2275">
        <v>1200</v>
      </c>
    </row>
    <row r="2276" spans="1:19" x14ac:dyDescent="0.3">
      <c r="A2276">
        <v>2023</v>
      </c>
      <c r="C2276" t="str">
        <f>IF(GETPIVOTDATA("PS % recovery",Sheet4!$B$5,"Parish Name",K2276)&gt;99.949%,"OK","No")</f>
        <v>No</v>
      </c>
      <c r="D2276" t="e">
        <f>VLOOKUP(J2276,'Ref2'!C:E,3,0)</f>
        <v>#N/A</v>
      </c>
      <c r="F2276">
        <v>1</v>
      </c>
      <c r="I2276" t="e">
        <f>VLOOKUP(J2276,Ref!L:M,2,0)</f>
        <v>#N/A</v>
      </c>
      <c r="J2276" t="s">
        <v>1341</v>
      </c>
      <c r="K2276" t="s">
        <v>333</v>
      </c>
      <c r="L2276" t="s">
        <v>718</v>
      </c>
      <c r="M2276" t="s">
        <v>25</v>
      </c>
      <c r="N2276" t="s">
        <v>16</v>
      </c>
      <c r="S2276">
        <v>0</v>
      </c>
    </row>
    <row r="2277" spans="1:19" x14ac:dyDescent="0.3">
      <c r="A2277">
        <v>2023</v>
      </c>
      <c r="C2277" t="str">
        <f>IF(GETPIVOTDATA("PS % recovery",Sheet4!$B$5,"Parish Name",K2277)&gt;99.949%,"OK","No")</f>
        <v>No</v>
      </c>
      <c r="D2277" t="e">
        <f>VLOOKUP(J2277,'Ref2'!C:E,3,0)</f>
        <v>#N/A</v>
      </c>
      <c r="F2277">
        <v>1</v>
      </c>
      <c r="I2277" t="e">
        <f>VLOOKUP(J2277,Ref!L:M,2,0)</f>
        <v>#N/A</v>
      </c>
      <c r="J2277" t="s">
        <v>841</v>
      </c>
      <c r="K2277" t="s">
        <v>334</v>
      </c>
      <c r="L2277" t="s">
        <v>706</v>
      </c>
      <c r="M2277" t="s">
        <v>25</v>
      </c>
      <c r="N2277" t="s">
        <v>16</v>
      </c>
      <c r="S2277">
        <v>0</v>
      </c>
    </row>
    <row r="2278" spans="1:19" x14ac:dyDescent="0.3">
      <c r="A2278">
        <v>2023</v>
      </c>
      <c r="C2278" t="str">
        <f>IF(GETPIVOTDATA("PS % recovery",Sheet4!$B$5,"Parish Name",K2278)&gt;99.949%,"OK","No")</f>
        <v>OK</v>
      </c>
      <c r="D2278" t="e">
        <f>VLOOKUP(J2278,'Ref2'!C:E,3,0)</f>
        <v>#N/A</v>
      </c>
      <c r="F2278">
        <v>1</v>
      </c>
      <c r="I2278" t="e">
        <f>VLOOKUP(J2278,Ref!L:M,2,0)</f>
        <v>#N/A</v>
      </c>
      <c r="J2278" t="s">
        <v>844</v>
      </c>
      <c r="K2278" t="s">
        <v>336</v>
      </c>
      <c r="L2278" t="s">
        <v>706</v>
      </c>
      <c r="M2278" t="s">
        <v>25</v>
      </c>
      <c r="N2278" t="s">
        <v>16</v>
      </c>
      <c r="S2278">
        <v>549</v>
      </c>
    </row>
    <row r="2279" spans="1:19" x14ac:dyDescent="0.3">
      <c r="A2279">
        <v>2023</v>
      </c>
      <c r="C2279" t="str">
        <f>IF(GETPIVOTDATA("PS % recovery",Sheet4!$B$5,"Parish Name",K2279)&gt;99.949%,"OK","No")</f>
        <v>OK</v>
      </c>
      <c r="D2279" t="e">
        <f>VLOOKUP(J2279,'Ref2'!C:E,3,0)</f>
        <v>#N/A</v>
      </c>
      <c r="F2279">
        <v>1</v>
      </c>
      <c r="I2279" t="e">
        <f>VLOOKUP(J2279,Ref!L:M,2,0)</f>
        <v>#N/A</v>
      </c>
      <c r="J2279" t="s">
        <v>842</v>
      </c>
      <c r="K2279" t="s">
        <v>338</v>
      </c>
      <c r="L2279" t="s">
        <v>706</v>
      </c>
      <c r="M2279" t="s">
        <v>25</v>
      </c>
      <c r="N2279" t="s">
        <v>16</v>
      </c>
      <c r="S2279">
        <v>0</v>
      </c>
    </row>
    <row r="2280" spans="1:19" x14ac:dyDescent="0.3">
      <c r="A2280">
        <v>2023</v>
      </c>
      <c r="C2280" t="str">
        <f>IF(GETPIVOTDATA("PS % recovery",Sheet4!$B$5,"Parish Name",K2280)&gt;99.949%,"OK","No")</f>
        <v>OK</v>
      </c>
      <c r="D2280" t="e">
        <f>VLOOKUP(J2280,'Ref2'!C:E,3,0)</f>
        <v>#N/A</v>
      </c>
      <c r="F2280">
        <v>1</v>
      </c>
      <c r="I2280" t="e">
        <f>VLOOKUP(J2280,Ref!L:M,2,0)</f>
        <v>#N/A</v>
      </c>
      <c r="J2280" t="s">
        <v>1346</v>
      </c>
      <c r="K2280" t="s">
        <v>335</v>
      </c>
      <c r="L2280" t="s">
        <v>714</v>
      </c>
      <c r="M2280" t="s">
        <v>25</v>
      </c>
      <c r="N2280" t="s">
        <v>16</v>
      </c>
      <c r="S2280">
        <v>250</v>
      </c>
    </row>
    <row r="2281" spans="1:19" x14ac:dyDescent="0.3">
      <c r="A2281">
        <v>2023</v>
      </c>
      <c r="C2281" t="str">
        <f>IF(GETPIVOTDATA("PS % recovery",Sheet4!$B$5,"Parish Name",K2281)&gt;99.949%,"OK","No")</f>
        <v>No</v>
      </c>
      <c r="D2281" t="e">
        <f>VLOOKUP(J2281,'Ref2'!C:E,3,0)</f>
        <v>#N/A</v>
      </c>
      <c r="F2281">
        <v>1</v>
      </c>
      <c r="I2281" t="e">
        <f>VLOOKUP(J2281,Ref!L:M,2,0)</f>
        <v>#N/A</v>
      </c>
      <c r="J2281" t="s">
        <v>1348</v>
      </c>
      <c r="K2281" t="s">
        <v>341</v>
      </c>
      <c r="L2281" t="s">
        <v>714</v>
      </c>
      <c r="M2281" t="s">
        <v>25</v>
      </c>
      <c r="N2281" t="s">
        <v>16</v>
      </c>
      <c r="S2281">
        <v>4299.75</v>
      </c>
    </row>
    <row r="2282" spans="1:19" x14ac:dyDescent="0.3">
      <c r="A2282">
        <v>2023</v>
      </c>
      <c r="C2282" t="str">
        <f>IF(GETPIVOTDATA("PS % recovery",Sheet4!$B$5,"Parish Name",K2282)&gt;99.949%,"OK","No")</f>
        <v>OK</v>
      </c>
      <c r="D2282" t="e">
        <f>VLOOKUP(J2282,'Ref2'!C:E,3,0)</f>
        <v>#N/A</v>
      </c>
      <c r="F2282">
        <v>1</v>
      </c>
      <c r="I2282" t="e">
        <f>VLOOKUP(J2282,Ref!L:M,2,0)</f>
        <v>#N/A</v>
      </c>
      <c r="J2282" t="s">
        <v>1350</v>
      </c>
      <c r="K2282" t="s">
        <v>343</v>
      </c>
      <c r="L2282" t="s">
        <v>714</v>
      </c>
      <c r="M2282" t="s">
        <v>25</v>
      </c>
      <c r="N2282" t="s">
        <v>16</v>
      </c>
      <c r="S2282">
        <v>0</v>
      </c>
    </row>
    <row r="2283" spans="1:19" x14ac:dyDescent="0.3">
      <c r="A2283">
        <v>2023</v>
      </c>
      <c r="C2283" t="str">
        <f>IF(GETPIVOTDATA("PS % recovery",Sheet4!$B$5,"Parish Name",K2283)&gt;99.949%,"OK","No")</f>
        <v>OK</v>
      </c>
      <c r="D2283" t="e">
        <f>VLOOKUP(J2283,'Ref2'!C:E,3,0)</f>
        <v>#N/A</v>
      </c>
      <c r="F2283">
        <v>1</v>
      </c>
      <c r="I2283" t="e">
        <f>VLOOKUP(J2283,Ref!L:M,2,0)</f>
        <v>#N/A</v>
      </c>
      <c r="J2283" t="s">
        <v>1352</v>
      </c>
      <c r="K2283" t="s">
        <v>337</v>
      </c>
      <c r="L2283" t="s">
        <v>708</v>
      </c>
      <c r="M2283" t="s">
        <v>25</v>
      </c>
      <c r="N2283" t="s">
        <v>16</v>
      </c>
      <c r="S2283">
        <v>500</v>
      </c>
    </row>
    <row r="2284" spans="1:19" x14ac:dyDescent="0.3">
      <c r="A2284">
        <v>2023</v>
      </c>
      <c r="C2284" t="str">
        <f>IF(GETPIVOTDATA("PS % recovery",Sheet4!$B$5,"Parish Name",K2284)&gt;99.949%,"OK","No")</f>
        <v>OK</v>
      </c>
      <c r="D2284" t="e">
        <f>VLOOKUP(J2284,'Ref2'!C:E,3,0)</f>
        <v>#N/A</v>
      </c>
      <c r="F2284">
        <v>1</v>
      </c>
      <c r="I2284" t="e">
        <f>VLOOKUP(J2284,Ref!L:M,2,0)</f>
        <v>#N/A</v>
      </c>
      <c r="J2284" t="s">
        <v>1354</v>
      </c>
      <c r="K2284" t="s">
        <v>346</v>
      </c>
      <c r="L2284" t="s">
        <v>708</v>
      </c>
      <c r="M2284" t="s">
        <v>25</v>
      </c>
      <c r="N2284" t="s">
        <v>16</v>
      </c>
      <c r="S2284">
        <v>1627</v>
      </c>
    </row>
    <row r="2285" spans="1:19" x14ac:dyDescent="0.3">
      <c r="A2285">
        <v>2023</v>
      </c>
      <c r="C2285" t="str">
        <f>IF(GETPIVOTDATA("PS % recovery",Sheet4!$B$5,"Parish Name",K2285)&gt;99.949%,"OK","No")</f>
        <v>No</v>
      </c>
      <c r="D2285" t="e">
        <f>VLOOKUP(J2285,'Ref2'!C:E,3,0)</f>
        <v>#N/A</v>
      </c>
      <c r="F2285">
        <v>1</v>
      </c>
      <c r="I2285" t="e">
        <f>VLOOKUP(J2285,Ref!L:M,2,0)</f>
        <v>#N/A</v>
      </c>
      <c r="J2285" t="s">
        <v>1356</v>
      </c>
      <c r="K2285" t="s">
        <v>345</v>
      </c>
      <c r="L2285" t="s">
        <v>708</v>
      </c>
      <c r="M2285" t="s">
        <v>25</v>
      </c>
      <c r="N2285" t="s">
        <v>16</v>
      </c>
      <c r="S2285">
        <v>800</v>
      </c>
    </row>
    <row r="2286" spans="1:19" x14ac:dyDescent="0.3">
      <c r="A2286">
        <v>2023</v>
      </c>
      <c r="C2286" t="str">
        <f>IF(GETPIVOTDATA("PS % recovery",Sheet4!$B$5,"Parish Name",K2286)&gt;99.949%,"OK","No")</f>
        <v>No</v>
      </c>
      <c r="D2286" t="e">
        <f>VLOOKUP(J2286,'Ref2'!C:E,3,0)</f>
        <v>#N/A</v>
      </c>
      <c r="F2286">
        <v>1</v>
      </c>
      <c r="I2286" t="e">
        <f>VLOOKUP(J2286,Ref!L:M,2,0)</f>
        <v>#N/A</v>
      </c>
      <c r="J2286" t="s">
        <v>1358</v>
      </c>
      <c r="K2286" t="s">
        <v>339</v>
      </c>
      <c r="L2286" t="s">
        <v>710</v>
      </c>
      <c r="M2286" t="s">
        <v>25</v>
      </c>
      <c r="N2286" t="s">
        <v>16</v>
      </c>
      <c r="S2286">
        <v>500</v>
      </c>
    </row>
    <row r="2287" spans="1:19" x14ac:dyDescent="0.3">
      <c r="A2287">
        <v>2023</v>
      </c>
      <c r="C2287" t="str">
        <f>IF(GETPIVOTDATA("PS % recovery",Sheet4!$B$5,"Parish Name",K2287)&gt;99.949%,"OK","No")</f>
        <v>No</v>
      </c>
      <c r="D2287" t="e">
        <f>VLOOKUP(J2287,'Ref2'!C:E,3,0)</f>
        <v>#N/A</v>
      </c>
      <c r="F2287">
        <v>1</v>
      </c>
      <c r="I2287" t="e">
        <f>VLOOKUP(J2287,Ref!L:M,2,0)</f>
        <v>#N/A</v>
      </c>
      <c r="J2287" t="s">
        <v>1360</v>
      </c>
      <c r="K2287" t="s">
        <v>347</v>
      </c>
      <c r="L2287" t="s">
        <v>710</v>
      </c>
      <c r="M2287" t="s">
        <v>25</v>
      </c>
      <c r="N2287" t="s">
        <v>16</v>
      </c>
      <c r="S2287">
        <v>200</v>
      </c>
    </row>
    <row r="2288" spans="1:19" x14ac:dyDescent="0.3">
      <c r="A2288">
        <v>2023</v>
      </c>
      <c r="C2288" t="str">
        <f>IF(GETPIVOTDATA("PS % recovery",Sheet4!$B$5,"Parish Name",K2288)&gt;99.949%,"OK","No")</f>
        <v>No</v>
      </c>
      <c r="D2288" t="e">
        <f>VLOOKUP(J2288,'Ref2'!C:E,3,0)</f>
        <v>#N/A</v>
      </c>
      <c r="F2288">
        <v>1</v>
      </c>
      <c r="I2288" t="e">
        <f>VLOOKUP(J2288,Ref!L:M,2,0)</f>
        <v>#N/A</v>
      </c>
      <c r="J2288" t="s">
        <v>1362</v>
      </c>
      <c r="K2288" t="s">
        <v>342</v>
      </c>
      <c r="L2288" t="s">
        <v>710</v>
      </c>
      <c r="M2288" t="s">
        <v>25</v>
      </c>
      <c r="N2288" t="s">
        <v>16</v>
      </c>
      <c r="S2288">
        <v>100</v>
      </c>
    </row>
    <row r="2289" spans="1:19" x14ac:dyDescent="0.3">
      <c r="A2289">
        <v>2023</v>
      </c>
      <c r="C2289" t="str">
        <f>IF(GETPIVOTDATA("PS % recovery",Sheet4!$B$5,"Parish Name",K2289)&gt;99.949%,"OK","No")</f>
        <v>OK</v>
      </c>
      <c r="D2289" t="str">
        <f>VLOOKUP(J2289,'Ref2'!C:E,3,0)</f>
        <v>LLF</v>
      </c>
      <c r="F2289">
        <v>1</v>
      </c>
      <c r="I2289" t="e">
        <f>VLOOKUP(J2289,Ref!L:M,2,0)</f>
        <v>#N/A</v>
      </c>
      <c r="J2289" t="s">
        <v>1364</v>
      </c>
      <c r="K2289" t="s">
        <v>340</v>
      </c>
      <c r="L2289" t="s">
        <v>712</v>
      </c>
      <c r="M2289" t="s">
        <v>25</v>
      </c>
      <c r="N2289" t="s">
        <v>16</v>
      </c>
      <c r="S2289">
        <v>6600</v>
      </c>
    </row>
    <row r="2290" spans="1:19" x14ac:dyDescent="0.3">
      <c r="A2290">
        <v>2023</v>
      </c>
      <c r="C2290" t="str">
        <f>IF(GETPIVOTDATA("PS % recovery",Sheet4!$B$5,"Parish Name",K2290)&gt;99.949%,"OK","No")</f>
        <v>OK</v>
      </c>
      <c r="D2290" t="e">
        <f>VLOOKUP(J2290,'Ref2'!C:E,3,0)</f>
        <v>#N/A</v>
      </c>
      <c r="F2290">
        <v>1</v>
      </c>
      <c r="I2290" t="e">
        <f>VLOOKUP(J2290,Ref!L:M,2,0)</f>
        <v>#N/A</v>
      </c>
      <c r="J2290" t="s">
        <v>1366</v>
      </c>
      <c r="K2290" t="s">
        <v>344</v>
      </c>
      <c r="L2290" t="s">
        <v>718</v>
      </c>
      <c r="M2290" t="s">
        <v>25</v>
      </c>
      <c r="N2290" t="s">
        <v>16</v>
      </c>
      <c r="S2290">
        <v>1645</v>
      </c>
    </row>
    <row r="2291" spans="1:19" x14ac:dyDescent="0.3">
      <c r="A2291">
        <v>2023</v>
      </c>
      <c r="C2291" t="str">
        <f>IF(GETPIVOTDATA("PS % recovery",Sheet4!$B$5,"Parish Name",K2291)&gt;99.949%,"OK","No")</f>
        <v>OK</v>
      </c>
      <c r="D2291" t="e">
        <f>VLOOKUP(J2291,'Ref2'!C:E,3,0)</f>
        <v>#N/A</v>
      </c>
      <c r="F2291">
        <v>1</v>
      </c>
      <c r="I2291" t="e">
        <f>VLOOKUP(J2291,Ref!L:M,2,0)</f>
        <v>#N/A</v>
      </c>
      <c r="J2291" t="s">
        <v>1368</v>
      </c>
      <c r="K2291" t="s">
        <v>348</v>
      </c>
      <c r="L2291" t="s">
        <v>718</v>
      </c>
      <c r="M2291" t="s">
        <v>25</v>
      </c>
      <c r="N2291" t="s">
        <v>16</v>
      </c>
      <c r="S2291">
        <v>1088</v>
      </c>
    </row>
    <row r="2292" spans="1:19" x14ac:dyDescent="0.3">
      <c r="A2292">
        <v>2023</v>
      </c>
      <c r="C2292" t="str">
        <f>IF(GETPIVOTDATA("PS % recovery",Sheet4!$B$5,"Parish Name",K2292)&gt;99.949%,"OK","No")</f>
        <v>No</v>
      </c>
      <c r="D2292" t="e">
        <f>VLOOKUP(J2292,'Ref2'!C:E,3,0)</f>
        <v>#N/A</v>
      </c>
      <c r="F2292">
        <v>1</v>
      </c>
      <c r="I2292" t="e">
        <f>VLOOKUP(J2292,Ref!L:M,2,0)</f>
        <v>#N/A</v>
      </c>
      <c r="J2292" t="s">
        <v>846</v>
      </c>
      <c r="K2292" t="s">
        <v>349</v>
      </c>
      <c r="L2292" t="s">
        <v>716</v>
      </c>
      <c r="M2292" t="s">
        <v>25</v>
      </c>
      <c r="N2292" t="s">
        <v>16</v>
      </c>
      <c r="S2292">
        <v>8</v>
      </c>
    </row>
    <row r="2293" spans="1:19" x14ac:dyDescent="0.3">
      <c r="A2293">
        <v>2023</v>
      </c>
      <c r="C2293" t="str">
        <f>IF(GETPIVOTDATA("PS % recovery",Sheet4!$B$5,"Parish Name",K2293)&gt;99.949%,"OK","No")</f>
        <v>OK</v>
      </c>
      <c r="D2293" t="e">
        <f>VLOOKUP(J2293,'Ref2'!C:E,3,0)</f>
        <v>#N/A</v>
      </c>
      <c r="F2293">
        <v>1</v>
      </c>
      <c r="I2293" t="e">
        <f>VLOOKUP(J2293,Ref!L:M,2,0)</f>
        <v>#N/A</v>
      </c>
      <c r="J2293" t="s">
        <v>1371</v>
      </c>
      <c r="K2293" t="s">
        <v>351</v>
      </c>
      <c r="L2293" t="s">
        <v>728</v>
      </c>
      <c r="M2293" t="s">
        <v>28</v>
      </c>
      <c r="N2293" t="s">
        <v>16</v>
      </c>
      <c r="S2293">
        <v>310</v>
      </c>
    </row>
    <row r="2294" spans="1:19" x14ac:dyDescent="0.3">
      <c r="A2294">
        <v>2023</v>
      </c>
      <c r="C2294" t="str">
        <f>IF(GETPIVOTDATA("PS % recovery",Sheet4!$B$5,"Parish Name",K2294)&gt;99.949%,"OK","No")</f>
        <v>OK</v>
      </c>
      <c r="D2294" t="e">
        <f>VLOOKUP(J2294,'Ref2'!C:E,3,0)</f>
        <v>#N/A</v>
      </c>
      <c r="F2294">
        <v>1</v>
      </c>
      <c r="I2294" t="e">
        <f>VLOOKUP(J2294,Ref!L:M,2,0)</f>
        <v>#N/A</v>
      </c>
      <c r="J2294" t="s">
        <v>1373</v>
      </c>
      <c r="K2294" t="s">
        <v>356</v>
      </c>
      <c r="L2294" t="s">
        <v>728</v>
      </c>
      <c r="M2294" t="s">
        <v>28</v>
      </c>
      <c r="N2294" t="s">
        <v>16</v>
      </c>
      <c r="S2294">
        <v>0</v>
      </c>
    </row>
    <row r="2295" spans="1:19" x14ac:dyDescent="0.3">
      <c r="A2295">
        <v>2023</v>
      </c>
      <c r="C2295" t="str">
        <f>IF(GETPIVOTDATA("PS % recovery",Sheet4!$B$5,"Parish Name",K2295)&gt;99.949%,"OK","No")</f>
        <v>No</v>
      </c>
      <c r="D2295" t="e">
        <f>VLOOKUP(J2295,'Ref2'!C:E,3,0)</f>
        <v>#N/A</v>
      </c>
      <c r="F2295">
        <v>1</v>
      </c>
      <c r="I2295" t="e">
        <f>VLOOKUP(J2295,Ref!L:M,2,0)</f>
        <v>#N/A</v>
      </c>
      <c r="J2295" t="s">
        <v>847</v>
      </c>
      <c r="K2295" t="s">
        <v>359</v>
      </c>
      <c r="L2295" t="s">
        <v>728</v>
      </c>
      <c r="M2295" t="s">
        <v>28</v>
      </c>
      <c r="N2295" t="s">
        <v>16</v>
      </c>
      <c r="S2295">
        <v>5000</v>
      </c>
    </row>
    <row r="2296" spans="1:19" x14ac:dyDescent="0.3">
      <c r="A2296">
        <v>2023</v>
      </c>
      <c r="C2296" t="str">
        <f>IF(GETPIVOTDATA("PS % recovery",Sheet4!$B$5,"Parish Name",K2296)&gt;99.949%,"OK","No")</f>
        <v>OK</v>
      </c>
      <c r="D2296" t="e">
        <f>VLOOKUP(J2296,'Ref2'!C:E,3,0)</f>
        <v>#N/A</v>
      </c>
      <c r="F2296">
        <v>1</v>
      </c>
      <c r="I2296" t="e">
        <f>VLOOKUP(J2296,Ref!L:M,2,0)</f>
        <v>#N/A</v>
      </c>
      <c r="J2296" t="s">
        <v>1376</v>
      </c>
      <c r="K2296" t="s">
        <v>360</v>
      </c>
      <c r="L2296" t="s">
        <v>728</v>
      </c>
      <c r="M2296" t="s">
        <v>28</v>
      </c>
      <c r="N2296" t="s">
        <v>16</v>
      </c>
      <c r="S2296">
        <v>0</v>
      </c>
    </row>
    <row r="2297" spans="1:19" x14ac:dyDescent="0.3">
      <c r="A2297">
        <v>2023</v>
      </c>
      <c r="C2297" t="str">
        <f>IF(GETPIVOTDATA("PS % recovery",Sheet4!$B$5,"Parish Name",K2297)&gt;99.949%,"OK","No")</f>
        <v>No</v>
      </c>
      <c r="D2297" t="e">
        <f>VLOOKUP(J2297,'Ref2'!C:E,3,0)</f>
        <v>#N/A</v>
      </c>
      <c r="F2297">
        <v>1</v>
      </c>
      <c r="I2297" t="e">
        <f>VLOOKUP(J2297,Ref!L:M,2,0)</f>
        <v>#N/A</v>
      </c>
      <c r="J2297" t="s">
        <v>1378</v>
      </c>
      <c r="K2297" t="s">
        <v>361</v>
      </c>
      <c r="L2297" t="s">
        <v>728</v>
      </c>
      <c r="M2297" t="s">
        <v>28</v>
      </c>
      <c r="N2297" t="s">
        <v>16</v>
      </c>
      <c r="S2297">
        <v>1750</v>
      </c>
    </row>
    <row r="2298" spans="1:19" x14ac:dyDescent="0.3">
      <c r="A2298">
        <v>2023</v>
      </c>
      <c r="C2298" t="str">
        <f>IF(GETPIVOTDATA("PS % recovery",Sheet4!$B$5,"Parish Name",K2298)&gt;99.949%,"OK","No")</f>
        <v>No</v>
      </c>
      <c r="D2298" t="e">
        <f>VLOOKUP(J2298,'Ref2'!C:E,3,0)</f>
        <v>#N/A</v>
      </c>
      <c r="F2298">
        <v>1</v>
      </c>
      <c r="I2298" t="e">
        <f>VLOOKUP(J2298,Ref!L:M,2,0)</f>
        <v>#N/A</v>
      </c>
      <c r="J2298" t="s">
        <v>1380</v>
      </c>
      <c r="K2298" t="s">
        <v>352</v>
      </c>
      <c r="L2298" t="s">
        <v>730</v>
      </c>
      <c r="M2298" t="s">
        <v>28</v>
      </c>
      <c r="N2298" t="s">
        <v>16</v>
      </c>
      <c r="S2298">
        <v>0</v>
      </c>
    </row>
    <row r="2299" spans="1:19" x14ac:dyDescent="0.3">
      <c r="A2299">
        <v>2023</v>
      </c>
      <c r="C2299" t="str">
        <f>IF(GETPIVOTDATA("PS % recovery",Sheet4!$B$5,"Parish Name",K2299)&gt;99.949%,"OK","No")</f>
        <v>No</v>
      </c>
      <c r="D2299" t="e">
        <f>VLOOKUP(J2299,'Ref2'!C:E,3,0)</f>
        <v>#N/A</v>
      </c>
      <c r="F2299">
        <v>1</v>
      </c>
      <c r="I2299" t="e">
        <f>VLOOKUP(J2299,Ref!L:M,2,0)</f>
        <v>#N/A</v>
      </c>
      <c r="J2299" t="s">
        <v>1382</v>
      </c>
      <c r="K2299" t="s">
        <v>365</v>
      </c>
      <c r="L2299" t="s">
        <v>730</v>
      </c>
      <c r="M2299" t="s">
        <v>28</v>
      </c>
      <c r="N2299" t="s">
        <v>16</v>
      </c>
      <c r="S2299">
        <v>1841</v>
      </c>
    </row>
    <row r="2300" spans="1:19" x14ac:dyDescent="0.3">
      <c r="A2300">
        <v>2023</v>
      </c>
      <c r="C2300" t="str">
        <f>IF(GETPIVOTDATA("PS % recovery",Sheet4!$B$5,"Parish Name",K2300)&gt;99.949%,"OK","No")</f>
        <v>OK</v>
      </c>
      <c r="D2300" t="e">
        <f>VLOOKUP(J2300,'Ref2'!C:E,3,0)</f>
        <v>#N/A</v>
      </c>
      <c r="F2300">
        <v>1</v>
      </c>
      <c r="I2300" t="e">
        <f>VLOOKUP(J2300,Ref!L:M,2,0)</f>
        <v>#N/A</v>
      </c>
      <c r="J2300" t="s">
        <v>1384</v>
      </c>
      <c r="K2300" t="s">
        <v>353</v>
      </c>
      <c r="L2300" t="s">
        <v>720</v>
      </c>
      <c r="M2300" t="s">
        <v>28</v>
      </c>
      <c r="N2300" t="s">
        <v>16</v>
      </c>
      <c r="S2300">
        <v>0</v>
      </c>
    </row>
    <row r="2301" spans="1:19" x14ac:dyDescent="0.3">
      <c r="A2301">
        <v>2023</v>
      </c>
      <c r="C2301" t="str">
        <f>IF(GETPIVOTDATA("PS % recovery",Sheet4!$B$5,"Parish Name",K2301)&gt;99.949%,"OK","No")</f>
        <v>OK</v>
      </c>
      <c r="D2301" t="e">
        <f>VLOOKUP(J2301,'Ref2'!C:E,3,0)</f>
        <v>#N/A</v>
      </c>
      <c r="F2301">
        <v>1</v>
      </c>
      <c r="I2301" t="e">
        <f>VLOOKUP(J2301,Ref!L:M,2,0)</f>
        <v>#N/A</v>
      </c>
      <c r="J2301" t="s">
        <v>1386</v>
      </c>
      <c r="K2301" t="s">
        <v>354</v>
      </c>
      <c r="L2301" t="s">
        <v>722</v>
      </c>
      <c r="M2301" t="s">
        <v>28</v>
      </c>
      <c r="N2301" t="s">
        <v>16</v>
      </c>
      <c r="S2301">
        <v>5523</v>
      </c>
    </row>
    <row r="2302" spans="1:19" x14ac:dyDescent="0.3">
      <c r="A2302">
        <v>2023</v>
      </c>
      <c r="C2302" t="str">
        <f>IF(GETPIVOTDATA("PS % recovery",Sheet4!$B$5,"Parish Name",K2302)&gt;99.949%,"OK","No")</f>
        <v>No</v>
      </c>
      <c r="D2302" t="e">
        <f>VLOOKUP(J2302,'Ref2'!C:E,3,0)</f>
        <v>#N/A</v>
      </c>
      <c r="F2302">
        <v>1</v>
      </c>
      <c r="I2302" t="e">
        <f>VLOOKUP(J2302,Ref!L:M,2,0)</f>
        <v>#N/A</v>
      </c>
      <c r="J2302" t="s">
        <v>1388</v>
      </c>
      <c r="K2302" t="s">
        <v>355</v>
      </c>
      <c r="L2302" t="s">
        <v>728</v>
      </c>
      <c r="M2302" t="s">
        <v>28</v>
      </c>
      <c r="N2302" t="s">
        <v>16</v>
      </c>
      <c r="S2302">
        <v>3700</v>
      </c>
    </row>
    <row r="2303" spans="1:19" x14ac:dyDescent="0.3">
      <c r="A2303">
        <v>2023</v>
      </c>
      <c r="C2303" t="str">
        <f>IF(GETPIVOTDATA("PS % recovery",Sheet4!$B$5,"Parish Name",K2303)&gt;99.949%,"OK","No")</f>
        <v>No</v>
      </c>
      <c r="D2303" t="e">
        <f>VLOOKUP(J2303,'Ref2'!C:E,3,0)</f>
        <v>#N/A</v>
      </c>
      <c r="F2303">
        <v>1</v>
      </c>
      <c r="I2303" t="e">
        <f>VLOOKUP(J2303,Ref!L:M,2,0)</f>
        <v>#N/A</v>
      </c>
      <c r="J2303" t="s">
        <v>1390</v>
      </c>
      <c r="K2303" t="s">
        <v>357</v>
      </c>
      <c r="L2303" t="s">
        <v>724</v>
      </c>
      <c r="M2303" t="s">
        <v>28</v>
      </c>
      <c r="N2303" t="s">
        <v>16</v>
      </c>
      <c r="S2303">
        <v>1700</v>
      </c>
    </row>
    <row r="2304" spans="1:19" x14ac:dyDescent="0.3">
      <c r="A2304">
        <v>2023</v>
      </c>
      <c r="C2304" t="str">
        <f>IF(GETPIVOTDATA("PS % recovery",Sheet4!$B$5,"Parish Name",K2304)&gt;99.949%,"OK","No")</f>
        <v>OK</v>
      </c>
      <c r="D2304" t="e">
        <f>VLOOKUP(J2304,'Ref2'!C:E,3,0)</f>
        <v>#N/A</v>
      </c>
      <c r="F2304">
        <v>1</v>
      </c>
      <c r="I2304" t="e">
        <f>VLOOKUP(J2304,Ref!L:M,2,0)</f>
        <v>#N/A</v>
      </c>
      <c r="J2304" t="s">
        <v>1392</v>
      </c>
      <c r="K2304" t="s">
        <v>358</v>
      </c>
      <c r="L2304" t="s">
        <v>726</v>
      </c>
      <c r="M2304" t="s">
        <v>28</v>
      </c>
      <c r="N2304" t="s">
        <v>16</v>
      </c>
      <c r="S2304">
        <v>2004.62</v>
      </c>
    </row>
    <row r="2305" spans="1:19" x14ac:dyDescent="0.3">
      <c r="A2305">
        <v>2023</v>
      </c>
      <c r="C2305" t="str">
        <f>IF(GETPIVOTDATA("PS % recovery",Sheet4!$B$5,"Parish Name",K2305)&gt;99.949%,"OK","No")</f>
        <v>OK</v>
      </c>
      <c r="D2305" t="e">
        <f>VLOOKUP(J2305,'Ref2'!C:E,3,0)</f>
        <v>#N/A</v>
      </c>
      <c r="F2305">
        <v>1</v>
      </c>
      <c r="I2305" t="e">
        <f>VLOOKUP(J2305,Ref!L:M,2,0)</f>
        <v>#N/A</v>
      </c>
      <c r="J2305" t="s">
        <v>1394</v>
      </c>
      <c r="K2305" t="s">
        <v>363</v>
      </c>
      <c r="L2305" t="s">
        <v>726</v>
      </c>
      <c r="M2305" t="s">
        <v>28</v>
      </c>
      <c r="N2305" t="s">
        <v>16</v>
      </c>
      <c r="S2305">
        <v>1848</v>
      </c>
    </row>
    <row r="2306" spans="1:19" x14ac:dyDescent="0.3">
      <c r="A2306">
        <v>2023</v>
      </c>
      <c r="C2306" t="str">
        <f>IF(GETPIVOTDATA("PS % recovery",Sheet4!$B$5,"Parish Name",K2306)&gt;99.949%,"OK","No")</f>
        <v>OK</v>
      </c>
      <c r="D2306" t="e">
        <f>VLOOKUP(J2306,'Ref2'!C:E,3,0)</f>
        <v>#N/A</v>
      </c>
      <c r="F2306">
        <v>1</v>
      </c>
      <c r="I2306" t="e">
        <f>VLOOKUP(J2306,Ref!L:M,2,0)</f>
        <v>#N/A</v>
      </c>
      <c r="J2306" t="s">
        <v>1396</v>
      </c>
      <c r="K2306" t="s">
        <v>367</v>
      </c>
      <c r="L2306" t="s">
        <v>726</v>
      </c>
      <c r="M2306" t="s">
        <v>28</v>
      </c>
      <c r="N2306" t="s">
        <v>16</v>
      </c>
      <c r="S2306">
        <v>1839</v>
      </c>
    </row>
    <row r="2307" spans="1:19" x14ac:dyDescent="0.3">
      <c r="A2307">
        <v>2023</v>
      </c>
      <c r="C2307" t="str">
        <f>IF(GETPIVOTDATA("PS % recovery",Sheet4!$B$5,"Parish Name",K2307)&gt;99.949%,"OK","No")</f>
        <v>No</v>
      </c>
      <c r="D2307" t="e">
        <f>VLOOKUP(J2307,'Ref2'!C:E,3,0)</f>
        <v>#N/A</v>
      </c>
      <c r="F2307">
        <v>1</v>
      </c>
      <c r="I2307" t="e">
        <f>VLOOKUP(J2307,Ref!L:M,2,0)</f>
        <v>#N/A</v>
      </c>
      <c r="J2307" t="s">
        <v>1398</v>
      </c>
      <c r="K2307" t="s">
        <v>362</v>
      </c>
      <c r="L2307" t="s">
        <v>732</v>
      </c>
      <c r="M2307" t="s">
        <v>28</v>
      </c>
      <c r="N2307" t="s">
        <v>16</v>
      </c>
      <c r="S2307">
        <v>600</v>
      </c>
    </row>
    <row r="2308" spans="1:19" x14ac:dyDescent="0.3">
      <c r="A2308">
        <v>2023</v>
      </c>
      <c r="C2308" t="str">
        <f>IF(GETPIVOTDATA("PS % recovery",Sheet4!$B$5,"Parish Name",K2308)&gt;99.949%,"OK","No")</f>
        <v>No</v>
      </c>
      <c r="D2308" t="e">
        <f>VLOOKUP(J2308,'Ref2'!C:E,3,0)</f>
        <v>#N/A</v>
      </c>
      <c r="F2308">
        <v>1</v>
      </c>
      <c r="I2308" t="e">
        <f>VLOOKUP(J2308,Ref!L:M,2,0)</f>
        <v>#N/A</v>
      </c>
      <c r="J2308" t="s">
        <v>1400</v>
      </c>
      <c r="K2308" t="s">
        <v>364</v>
      </c>
      <c r="L2308" t="s">
        <v>732</v>
      </c>
      <c r="M2308" t="s">
        <v>28</v>
      </c>
      <c r="N2308" t="s">
        <v>16</v>
      </c>
      <c r="S2308">
        <v>934</v>
      </c>
    </row>
    <row r="2309" spans="1:19" x14ac:dyDescent="0.3">
      <c r="A2309">
        <v>2023</v>
      </c>
      <c r="C2309" t="str">
        <f>IF(GETPIVOTDATA("PS % recovery",Sheet4!$B$5,"Parish Name",K2309)&gt;99.949%,"OK","No")</f>
        <v>OK</v>
      </c>
      <c r="D2309" t="e">
        <f>VLOOKUP(J2309,'Ref2'!C:E,3,0)</f>
        <v>#N/A</v>
      </c>
      <c r="F2309">
        <v>1</v>
      </c>
      <c r="I2309" t="e">
        <f>VLOOKUP(J2309,Ref!L:M,2,0)</f>
        <v>#N/A</v>
      </c>
      <c r="J2309" t="s">
        <v>1402</v>
      </c>
      <c r="K2309" t="s">
        <v>366</v>
      </c>
      <c r="L2309" t="s">
        <v>732</v>
      </c>
      <c r="M2309" t="s">
        <v>28</v>
      </c>
      <c r="N2309" t="s">
        <v>16</v>
      </c>
      <c r="S2309">
        <v>400</v>
      </c>
    </row>
    <row r="2310" spans="1:19" x14ac:dyDescent="0.3">
      <c r="A2310">
        <v>2023</v>
      </c>
      <c r="C2310" t="str">
        <f>IF(GETPIVOTDATA("PS % recovery",Sheet4!$B$5,"Parish Name",K2310)&gt;99.949%,"OK","No")</f>
        <v>No</v>
      </c>
      <c r="D2310" t="str">
        <f>VLOOKUP(J2310,'Ref2'!C:E,3,0)</f>
        <v>LLF</v>
      </c>
      <c r="F2310">
        <v>1</v>
      </c>
      <c r="I2310" t="e">
        <f>VLOOKUP(J2310,Ref!L:M,2,0)</f>
        <v>#N/A</v>
      </c>
      <c r="J2310" t="s">
        <v>1404</v>
      </c>
      <c r="K2310" t="s">
        <v>369</v>
      </c>
      <c r="L2310" t="s">
        <v>734</v>
      </c>
      <c r="M2310" t="s">
        <v>31</v>
      </c>
      <c r="N2310" t="s">
        <v>16</v>
      </c>
      <c r="S2310">
        <v>9359</v>
      </c>
    </row>
    <row r="2311" spans="1:19" x14ac:dyDescent="0.3">
      <c r="A2311">
        <v>2023</v>
      </c>
      <c r="C2311" t="str">
        <f>IF(GETPIVOTDATA("PS % recovery",Sheet4!$B$5,"Parish Name",K2311)&gt;99.949%,"OK","No")</f>
        <v>No</v>
      </c>
      <c r="D2311" t="e">
        <f>VLOOKUP(J2311,'Ref2'!C:E,3,0)</f>
        <v>#N/A</v>
      </c>
      <c r="F2311">
        <v>1</v>
      </c>
      <c r="I2311" t="e">
        <f>VLOOKUP(J2311,Ref!L:M,2,0)</f>
        <v>#N/A</v>
      </c>
      <c r="J2311" t="s">
        <v>1406</v>
      </c>
      <c r="K2311" t="s">
        <v>370</v>
      </c>
      <c r="L2311" t="s">
        <v>736</v>
      </c>
      <c r="M2311" t="s">
        <v>31</v>
      </c>
      <c r="N2311" t="s">
        <v>16</v>
      </c>
      <c r="S2311">
        <v>1000</v>
      </c>
    </row>
    <row r="2312" spans="1:19" x14ac:dyDescent="0.3">
      <c r="A2312">
        <v>2023</v>
      </c>
      <c r="C2312" t="str">
        <f>IF(GETPIVOTDATA("PS % recovery",Sheet4!$B$5,"Parish Name",K2312)&gt;99.949%,"OK","No")</f>
        <v>OK</v>
      </c>
      <c r="D2312" t="e">
        <f>VLOOKUP(J2312,'Ref2'!C:E,3,0)</f>
        <v>#N/A</v>
      </c>
      <c r="F2312">
        <v>1</v>
      </c>
      <c r="I2312" t="e">
        <f>VLOOKUP(J2312,Ref!L:M,2,0)</f>
        <v>#N/A</v>
      </c>
      <c r="J2312" t="s">
        <v>1408</v>
      </c>
      <c r="K2312" t="s">
        <v>371</v>
      </c>
      <c r="L2312" t="s">
        <v>768</v>
      </c>
      <c r="M2312" t="s">
        <v>31</v>
      </c>
      <c r="N2312" t="s">
        <v>16</v>
      </c>
      <c r="S2312">
        <v>2500</v>
      </c>
    </row>
    <row r="2313" spans="1:19" x14ac:dyDescent="0.3">
      <c r="A2313">
        <v>2023</v>
      </c>
      <c r="C2313" t="str">
        <f>IF(GETPIVOTDATA("PS % recovery",Sheet4!$B$5,"Parish Name",K2313)&gt;99.949%,"OK","No")</f>
        <v>OK</v>
      </c>
      <c r="D2313" t="e">
        <f>VLOOKUP(J2313,'Ref2'!C:E,3,0)</f>
        <v>#N/A</v>
      </c>
      <c r="F2313">
        <v>1</v>
      </c>
      <c r="I2313" t="e">
        <f>VLOOKUP(J2313,Ref!L:M,2,0)</f>
        <v>#N/A</v>
      </c>
      <c r="J2313" t="s">
        <v>1410</v>
      </c>
      <c r="K2313" t="s">
        <v>372</v>
      </c>
      <c r="L2313" t="s">
        <v>738</v>
      </c>
      <c r="M2313" t="s">
        <v>31</v>
      </c>
      <c r="N2313" t="s">
        <v>16</v>
      </c>
      <c r="S2313">
        <v>0</v>
      </c>
    </row>
    <row r="2314" spans="1:19" x14ac:dyDescent="0.3">
      <c r="A2314">
        <v>2023</v>
      </c>
      <c r="C2314" t="str">
        <f>IF(GETPIVOTDATA("PS % recovery",Sheet4!$B$5,"Parish Name",K2314)&gt;99.949%,"OK","No")</f>
        <v>No</v>
      </c>
      <c r="D2314" t="e">
        <f>VLOOKUP(J2314,'Ref2'!C:E,3,0)</f>
        <v>#N/A</v>
      </c>
      <c r="F2314">
        <v>1</v>
      </c>
      <c r="I2314" t="str">
        <f>VLOOKUP(J2314,Ref!L:M,2,0)</f>
        <v>Yes</v>
      </c>
      <c r="J2314" t="s">
        <v>1412</v>
      </c>
      <c r="K2314" t="s">
        <v>373</v>
      </c>
      <c r="L2314" t="s">
        <v>740</v>
      </c>
      <c r="M2314" t="s">
        <v>31</v>
      </c>
      <c r="N2314" t="s">
        <v>16</v>
      </c>
      <c r="S2314">
        <v>2500</v>
      </c>
    </row>
    <row r="2315" spans="1:19" x14ac:dyDescent="0.3">
      <c r="A2315">
        <v>2023</v>
      </c>
      <c r="C2315" t="str">
        <f>IF(GETPIVOTDATA("PS % recovery",Sheet4!$B$5,"Parish Name",K2315)&gt;99.949%,"OK","No")</f>
        <v>No</v>
      </c>
      <c r="D2315" t="e">
        <f>VLOOKUP(J2315,'Ref2'!C:E,3,0)</f>
        <v>#N/A</v>
      </c>
      <c r="F2315">
        <v>1</v>
      </c>
      <c r="I2315" t="e">
        <f>VLOOKUP(J2315,Ref!L:M,2,0)</f>
        <v>#N/A</v>
      </c>
      <c r="J2315" t="s">
        <v>1414</v>
      </c>
      <c r="K2315" t="s">
        <v>375</v>
      </c>
      <c r="L2315" t="s">
        <v>746</v>
      </c>
      <c r="M2315" t="s">
        <v>31</v>
      </c>
      <c r="N2315" t="s">
        <v>16</v>
      </c>
      <c r="S2315">
        <v>7600</v>
      </c>
    </row>
    <row r="2316" spans="1:19" x14ac:dyDescent="0.3">
      <c r="A2316">
        <v>2023</v>
      </c>
      <c r="C2316" t="str">
        <f>IF(GETPIVOTDATA("PS % recovery",Sheet4!$B$5,"Parish Name",K2316)&gt;99.949%,"OK","No")</f>
        <v>OK</v>
      </c>
      <c r="D2316" t="e">
        <f>VLOOKUP(J2316,'Ref2'!C:E,3,0)</f>
        <v>#N/A</v>
      </c>
      <c r="F2316">
        <v>1</v>
      </c>
      <c r="I2316" t="e">
        <f>VLOOKUP(J2316,Ref!L:M,2,0)</f>
        <v>#N/A</v>
      </c>
      <c r="J2316" t="s">
        <v>1416</v>
      </c>
      <c r="K2316" t="s">
        <v>376</v>
      </c>
      <c r="L2316" t="s">
        <v>744</v>
      </c>
      <c r="M2316" t="s">
        <v>31</v>
      </c>
      <c r="N2316" t="s">
        <v>16</v>
      </c>
      <c r="S2316">
        <v>2250</v>
      </c>
    </row>
    <row r="2317" spans="1:19" x14ac:dyDescent="0.3">
      <c r="A2317">
        <v>2023</v>
      </c>
      <c r="C2317" t="str">
        <f>IF(GETPIVOTDATA("PS % recovery",Sheet4!$B$5,"Parish Name",K2317)&gt;99.949%,"OK","No")</f>
        <v>OK</v>
      </c>
      <c r="D2317" t="str">
        <f>VLOOKUP(J2317,'Ref2'!C:E,3,0)</f>
        <v>LLF</v>
      </c>
      <c r="F2317">
        <v>1</v>
      </c>
      <c r="I2317" t="e">
        <f>VLOOKUP(J2317,Ref!L:M,2,0)</f>
        <v>#N/A</v>
      </c>
      <c r="J2317" t="s">
        <v>1418</v>
      </c>
      <c r="K2317" t="s">
        <v>378</v>
      </c>
      <c r="L2317" t="s">
        <v>754</v>
      </c>
      <c r="M2317" t="s">
        <v>31</v>
      </c>
      <c r="N2317" t="s">
        <v>16</v>
      </c>
      <c r="S2317">
        <v>3841</v>
      </c>
    </row>
    <row r="2318" spans="1:19" x14ac:dyDescent="0.3">
      <c r="A2318">
        <v>2023</v>
      </c>
      <c r="C2318" t="str">
        <f>IF(GETPIVOTDATA("PS % recovery",Sheet4!$B$5,"Parish Name",K2318)&gt;99.949%,"OK","No")</f>
        <v>No</v>
      </c>
      <c r="D2318" t="e">
        <f>VLOOKUP(J2318,'Ref2'!C:E,3,0)</f>
        <v>#N/A</v>
      </c>
      <c r="F2318">
        <v>1</v>
      </c>
      <c r="I2318" t="e">
        <f>VLOOKUP(J2318,Ref!L:M,2,0)</f>
        <v>#N/A</v>
      </c>
      <c r="J2318" t="s">
        <v>1420</v>
      </c>
      <c r="K2318" t="s">
        <v>377</v>
      </c>
      <c r="L2318" t="s">
        <v>748</v>
      </c>
      <c r="M2318" t="s">
        <v>31</v>
      </c>
      <c r="N2318" t="s">
        <v>16</v>
      </c>
      <c r="S2318">
        <v>0</v>
      </c>
    </row>
    <row r="2319" spans="1:19" x14ac:dyDescent="0.3">
      <c r="A2319">
        <v>2023</v>
      </c>
      <c r="C2319" t="str">
        <f>IF(GETPIVOTDATA("PS % recovery",Sheet4!$B$5,"Parish Name",K2319)&gt;99.949%,"OK","No")</f>
        <v>No</v>
      </c>
      <c r="D2319" t="e">
        <f>VLOOKUP(J2319,'Ref2'!C:E,3,0)</f>
        <v>#N/A</v>
      </c>
      <c r="F2319">
        <v>1</v>
      </c>
      <c r="I2319" t="e">
        <f>VLOOKUP(J2319,Ref!L:M,2,0)</f>
        <v>#N/A</v>
      </c>
      <c r="J2319" t="s">
        <v>1422</v>
      </c>
      <c r="K2319" t="s">
        <v>379</v>
      </c>
      <c r="L2319" t="s">
        <v>750</v>
      </c>
      <c r="M2319" t="s">
        <v>31</v>
      </c>
      <c r="N2319" t="s">
        <v>16</v>
      </c>
      <c r="S2319">
        <v>1500</v>
      </c>
    </row>
    <row r="2320" spans="1:19" x14ac:dyDescent="0.3">
      <c r="A2320">
        <v>2023</v>
      </c>
      <c r="C2320" t="str">
        <f>IF(GETPIVOTDATA("PS % recovery",Sheet4!$B$5,"Parish Name",K2320)&gt;99.949%,"OK","No")</f>
        <v>No</v>
      </c>
      <c r="D2320" t="str">
        <f>VLOOKUP(J2320,'Ref2'!C:E,3,0)</f>
        <v>LLF</v>
      </c>
      <c r="F2320">
        <v>1</v>
      </c>
      <c r="I2320" t="e">
        <f>VLOOKUP(J2320,Ref!L:M,2,0)</f>
        <v>#N/A</v>
      </c>
      <c r="J2320" t="s">
        <v>1424</v>
      </c>
      <c r="K2320" t="s">
        <v>380</v>
      </c>
      <c r="L2320" t="s">
        <v>752</v>
      </c>
      <c r="M2320" t="s">
        <v>31</v>
      </c>
      <c r="N2320" t="s">
        <v>16</v>
      </c>
      <c r="S2320">
        <v>4707</v>
      </c>
    </row>
    <row r="2321" spans="1:19" x14ac:dyDescent="0.3">
      <c r="A2321">
        <v>2023</v>
      </c>
      <c r="C2321" t="str">
        <f>IF(GETPIVOTDATA("PS % recovery",Sheet4!$B$5,"Parish Name",K2321)&gt;99.949%,"OK","No")</f>
        <v>OK</v>
      </c>
      <c r="D2321" t="e">
        <f>VLOOKUP(J2321,'Ref2'!C:E,3,0)</f>
        <v>#N/A</v>
      </c>
      <c r="F2321">
        <v>1</v>
      </c>
      <c r="I2321" t="e">
        <f>VLOOKUP(J2321,Ref!L:M,2,0)</f>
        <v>#N/A</v>
      </c>
      <c r="J2321" t="s">
        <v>1426</v>
      </c>
      <c r="K2321" t="s">
        <v>374</v>
      </c>
      <c r="L2321" t="s">
        <v>742</v>
      </c>
      <c r="M2321" t="s">
        <v>31</v>
      </c>
      <c r="N2321" t="s">
        <v>16</v>
      </c>
      <c r="S2321">
        <v>4000</v>
      </c>
    </row>
    <row r="2322" spans="1:19" x14ac:dyDescent="0.3">
      <c r="A2322">
        <v>2023</v>
      </c>
      <c r="C2322" t="str">
        <f>IF(GETPIVOTDATA("PS % recovery",Sheet4!$B$5,"Parish Name",K2322)&gt;99.949%,"OK","No")</f>
        <v>No</v>
      </c>
      <c r="D2322" t="e">
        <f>VLOOKUP(J2322,'Ref2'!C:E,3,0)</f>
        <v>#N/A</v>
      </c>
      <c r="F2322">
        <v>1</v>
      </c>
      <c r="I2322" t="e">
        <f>VLOOKUP(J2322,Ref!L:M,2,0)</f>
        <v>#N/A</v>
      </c>
      <c r="J2322" t="s">
        <v>1428</v>
      </c>
      <c r="K2322" t="s">
        <v>381</v>
      </c>
      <c r="L2322" t="s">
        <v>756</v>
      </c>
      <c r="M2322" t="s">
        <v>31</v>
      </c>
      <c r="N2322" t="s">
        <v>16</v>
      </c>
      <c r="S2322">
        <v>1100</v>
      </c>
    </row>
    <row r="2323" spans="1:19" x14ac:dyDescent="0.3">
      <c r="A2323">
        <v>2023</v>
      </c>
      <c r="C2323" t="str">
        <f>IF(GETPIVOTDATA("PS % recovery",Sheet4!$B$5,"Parish Name",K2323)&gt;99.949%,"OK","No")</f>
        <v>No</v>
      </c>
      <c r="D2323" t="e">
        <f>VLOOKUP(J2323,'Ref2'!C:E,3,0)</f>
        <v>#N/A</v>
      </c>
      <c r="F2323">
        <v>1</v>
      </c>
      <c r="I2323" t="e">
        <f>VLOOKUP(J2323,Ref!L:M,2,0)</f>
        <v>#N/A</v>
      </c>
      <c r="J2323" t="s">
        <v>1430</v>
      </c>
      <c r="K2323" t="s">
        <v>382</v>
      </c>
      <c r="L2323" t="s">
        <v>758</v>
      </c>
      <c r="M2323" t="s">
        <v>31</v>
      </c>
      <c r="N2323" t="s">
        <v>16</v>
      </c>
      <c r="S2323">
        <v>3000</v>
      </c>
    </row>
    <row r="2324" spans="1:19" x14ac:dyDescent="0.3">
      <c r="A2324">
        <v>2023</v>
      </c>
      <c r="C2324" t="str">
        <f>IF(GETPIVOTDATA("PS % recovery",Sheet4!$B$5,"Parish Name",K2324)&gt;99.949%,"OK","No")</f>
        <v>No</v>
      </c>
      <c r="D2324" t="e">
        <f>VLOOKUP(J2324,'Ref2'!C:E,3,0)</f>
        <v>#N/A</v>
      </c>
      <c r="F2324">
        <v>1</v>
      </c>
      <c r="I2324" t="e">
        <f>VLOOKUP(J2324,Ref!L:M,2,0)</f>
        <v>#N/A</v>
      </c>
      <c r="J2324" t="s">
        <v>1432</v>
      </c>
      <c r="K2324" t="s">
        <v>383</v>
      </c>
      <c r="L2324" t="s">
        <v>760</v>
      </c>
      <c r="M2324" t="s">
        <v>31</v>
      </c>
      <c r="N2324" t="s">
        <v>16</v>
      </c>
      <c r="S2324">
        <v>500</v>
      </c>
    </row>
    <row r="2325" spans="1:19" x14ac:dyDescent="0.3">
      <c r="A2325">
        <v>2023</v>
      </c>
      <c r="C2325" t="str">
        <f>IF(GETPIVOTDATA("PS % recovery",Sheet4!$B$5,"Parish Name",K2325)&gt;99.949%,"OK","No")</f>
        <v>OK</v>
      </c>
      <c r="D2325" t="e">
        <f>VLOOKUP(J2325,'Ref2'!C:E,3,0)</f>
        <v>#N/A</v>
      </c>
      <c r="F2325">
        <v>1</v>
      </c>
      <c r="I2325" t="e">
        <f>VLOOKUP(J2325,Ref!L:M,2,0)</f>
        <v>#N/A</v>
      </c>
      <c r="J2325" t="s">
        <v>1434</v>
      </c>
      <c r="K2325" t="s">
        <v>384</v>
      </c>
      <c r="L2325" t="s">
        <v>762</v>
      </c>
      <c r="M2325" t="s">
        <v>31</v>
      </c>
      <c r="N2325" t="s">
        <v>16</v>
      </c>
      <c r="S2325">
        <v>0</v>
      </c>
    </row>
    <row r="2326" spans="1:19" x14ac:dyDescent="0.3">
      <c r="A2326">
        <v>2023</v>
      </c>
      <c r="C2326" t="str">
        <f>IF(GETPIVOTDATA("PS % recovery",Sheet4!$B$5,"Parish Name",K2326)&gt;99.949%,"OK","No")</f>
        <v>No</v>
      </c>
      <c r="D2326" t="e">
        <f>VLOOKUP(J2326,'Ref2'!C:E,3,0)</f>
        <v>#N/A</v>
      </c>
      <c r="F2326">
        <v>1</v>
      </c>
      <c r="I2326" t="e">
        <f>VLOOKUP(J2326,Ref!L:M,2,0)</f>
        <v>#N/A</v>
      </c>
      <c r="J2326" t="s">
        <v>1436</v>
      </c>
      <c r="K2326" t="s">
        <v>385</v>
      </c>
      <c r="L2326" t="s">
        <v>764</v>
      </c>
      <c r="M2326" t="s">
        <v>31</v>
      </c>
      <c r="N2326" t="s">
        <v>16</v>
      </c>
      <c r="S2326">
        <v>3500</v>
      </c>
    </row>
    <row r="2327" spans="1:19" x14ac:dyDescent="0.3">
      <c r="A2327">
        <v>2023</v>
      </c>
      <c r="C2327" t="str">
        <f>IF(GETPIVOTDATA("PS % recovery",Sheet4!$B$5,"Parish Name",K2327)&gt;99.949%,"OK","No")</f>
        <v>No</v>
      </c>
      <c r="D2327" t="e">
        <f>VLOOKUP(J2327,'Ref2'!C:E,3,0)</f>
        <v>#N/A</v>
      </c>
      <c r="F2327">
        <v>1</v>
      </c>
      <c r="I2327" t="e">
        <f>VLOOKUP(J2327,Ref!L:M,2,0)</f>
        <v>#N/A</v>
      </c>
      <c r="J2327" t="s">
        <v>1438</v>
      </c>
      <c r="K2327" t="s">
        <v>386</v>
      </c>
      <c r="L2327" t="s">
        <v>766</v>
      </c>
      <c r="M2327" t="s">
        <v>31</v>
      </c>
      <c r="N2327" t="s">
        <v>16</v>
      </c>
      <c r="S2327">
        <v>750</v>
      </c>
    </row>
    <row r="2328" spans="1:19" x14ac:dyDescent="0.3">
      <c r="A2328">
        <v>2023</v>
      </c>
      <c r="C2328" t="str">
        <f>IF(GETPIVOTDATA("PS % recovery",Sheet4!$B$5,"Parish Name",K2328)&gt;99.949%,"OK","No")</f>
        <v>No</v>
      </c>
      <c r="D2328" t="str">
        <f>VLOOKUP(J2328,'Ref2'!C:E,3,0)</f>
        <v>LLF</v>
      </c>
      <c r="F2328">
        <v>1</v>
      </c>
      <c r="I2328" t="e">
        <f>VLOOKUP(J2328,Ref!L:M,2,0)</f>
        <v>#N/A</v>
      </c>
      <c r="J2328" t="s">
        <v>1440</v>
      </c>
      <c r="K2328" t="s">
        <v>388</v>
      </c>
      <c r="L2328" t="s">
        <v>780</v>
      </c>
      <c r="M2328" t="s">
        <v>34</v>
      </c>
      <c r="N2328" t="s">
        <v>16</v>
      </c>
      <c r="S2328">
        <v>1344.5</v>
      </c>
    </row>
    <row r="2329" spans="1:19" x14ac:dyDescent="0.3">
      <c r="A2329">
        <v>2023</v>
      </c>
      <c r="C2329" t="str">
        <f>IF(GETPIVOTDATA("PS % recovery",Sheet4!$B$5,"Parish Name",K2329)&gt;99.949%,"OK","No")</f>
        <v>OK</v>
      </c>
      <c r="D2329" t="str">
        <f>VLOOKUP(J2329,'Ref2'!C:E,3,0)</f>
        <v>LLF</v>
      </c>
      <c r="F2329">
        <v>1</v>
      </c>
      <c r="I2329" t="str">
        <f>VLOOKUP(J2329,Ref!L:M,2,0)</f>
        <v>Yes</v>
      </c>
      <c r="J2329" t="s">
        <v>1442</v>
      </c>
      <c r="K2329" t="s">
        <v>389</v>
      </c>
      <c r="L2329" t="s">
        <v>780</v>
      </c>
      <c r="M2329" t="s">
        <v>34</v>
      </c>
      <c r="N2329" t="s">
        <v>16</v>
      </c>
      <c r="S2329">
        <v>4348</v>
      </c>
    </row>
    <row r="2330" spans="1:19" x14ac:dyDescent="0.3">
      <c r="A2330">
        <v>2023</v>
      </c>
      <c r="C2330" t="str">
        <f>IF(GETPIVOTDATA("PS % recovery",Sheet4!$B$5,"Parish Name",K2330)&gt;99.949%,"OK","No")</f>
        <v>No</v>
      </c>
      <c r="D2330" t="e">
        <f>VLOOKUP(J2330,'Ref2'!C:E,3,0)</f>
        <v>#N/A</v>
      </c>
      <c r="F2330">
        <v>1</v>
      </c>
      <c r="I2330" t="e">
        <f>VLOOKUP(J2330,Ref!L:M,2,0)</f>
        <v>#N/A</v>
      </c>
      <c r="J2330" t="s">
        <v>1444</v>
      </c>
      <c r="K2330" t="s">
        <v>390</v>
      </c>
      <c r="L2330" t="s">
        <v>770</v>
      </c>
      <c r="M2330" t="s">
        <v>34</v>
      </c>
      <c r="N2330" t="s">
        <v>16</v>
      </c>
      <c r="S2330">
        <v>0</v>
      </c>
    </row>
    <row r="2331" spans="1:19" x14ac:dyDescent="0.3">
      <c r="A2331">
        <v>2023</v>
      </c>
      <c r="C2331" t="str">
        <f>IF(GETPIVOTDATA("PS % recovery",Sheet4!$B$5,"Parish Name",K2331)&gt;99.949%,"OK","No")</f>
        <v>No</v>
      </c>
      <c r="D2331" t="e">
        <f>VLOOKUP(J2331,'Ref2'!C:E,3,0)</f>
        <v>#N/A</v>
      </c>
      <c r="F2331">
        <v>1</v>
      </c>
      <c r="I2331" t="e">
        <f>VLOOKUP(J2331,Ref!L:M,2,0)</f>
        <v>#N/A</v>
      </c>
      <c r="J2331" t="s">
        <v>1446</v>
      </c>
      <c r="K2331" t="s">
        <v>392</v>
      </c>
      <c r="L2331" t="s">
        <v>770</v>
      </c>
      <c r="M2331" t="s">
        <v>34</v>
      </c>
      <c r="N2331" t="s">
        <v>16</v>
      </c>
      <c r="S2331">
        <v>100</v>
      </c>
    </row>
    <row r="2332" spans="1:19" x14ac:dyDescent="0.3">
      <c r="A2332">
        <v>2023</v>
      </c>
      <c r="C2332" t="str">
        <f>IF(GETPIVOTDATA("PS % recovery",Sheet4!$B$5,"Parish Name",K2332)&gt;99.949%,"OK","No")</f>
        <v>OK</v>
      </c>
      <c r="D2332" t="e">
        <f>VLOOKUP(J2332,'Ref2'!C:E,3,0)</f>
        <v>#N/A</v>
      </c>
      <c r="F2332">
        <v>1</v>
      </c>
      <c r="I2332" t="e">
        <f>VLOOKUP(J2332,Ref!L:M,2,0)</f>
        <v>#N/A</v>
      </c>
      <c r="J2332" t="s">
        <v>1448</v>
      </c>
      <c r="K2332" t="s">
        <v>393</v>
      </c>
      <c r="L2332" t="s">
        <v>774</v>
      </c>
      <c r="M2332" t="s">
        <v>34</v>
      </c>
      <c r="N2332" t="s">
        <v>16</v>
      </c>
      <c r="S2332">
        <v>1922</v>
      </c>
    </row>
    <row r="2333" spans="1:19" x14ac:dyDescent="0.3">
      <c r="A2333">
        <v>2023</v>
      </c>
      <c r="C2333" t="str">
        <f>IF(GETPIVOTDATA("PS % recovery",Sheet4!$B$5,"Parish Name",K2333)&gt;99.949%,"OK","No")</f>
        <v>No</v>
      </c>
      <c r="D2333" t="e">
        <f>VLOOKUP(J2333,'Ref2'!C:E,3,0)</f>
        <v>#N/A</v>
      </c>
      <c r="F2333">
        <v>1</v>
      </c>
      <c r="I2333" t="e">
        <f>VLOOKUP(J2333,Ref!L:M,2,0)</f>
        <v>#N/A</v>
      </c>
      <c r="J2333" t="s">
        <v>1450</v>
      </c>
      <c r="K2333" t="s">
        <v>395</v>
      </c>
      <c r="L2333" t="s">
        <v>774</v>
      </c>
      <c r="M2333" t="s">
        <v>34</v>
      </c>
      <c r="N2333" t="s">
        <v>16</v>
      </c>
      <c r="S2333">
        <v>500</v>
      </c>
    </row>
    <row r="2334" spans="1:19" x14ac:dyDescent="0.3">
      <c r="A2334">
        <v>2023</v>
      </c>
      <c r="C2334" t="str">
        <f>IF(GETPIVOTDATA("PS % recovery",Sheet4!$B$5,"Parish Name",K2334)&gt;99.949%,"OK","No")</f>
        <v>No</v>
      </c>
      <c r="D2334" t="e">
        <f>VLOOKUP(J2334,'Ref2'!C:E,3,0)</f>
        <v>#N/A</v>
      </c>
      <c r="F2334">
        <v>1</v>
      </c>
      <c r="I2334" t="e">
        <f>VLOOKUP(J2334,Ref!L:M,2,0)</f>
        <v>#N/A</v>
      </c>
      <c r="J2334" t="s">
        <v>1452</v>
      </c>
      <c r="K2334" t="s">
        <v>396</v>
      </c>
      <c r="L2334" t="s">
        <v>786</v>
      </c>
      <c r="M2334" t="s">
        <v>34</v>
      </c>
      <c r="N2334" t="s">
        <v>16</v>
      </c>
      <c r="S2334">
        <v>0</v>
      </c>
    </row>
    <row r="2335" spans="1:19" x14ac:dyDescent="0.3">
      <c r="A2335">
        <v>2023</v>
      </c>
      <c r="C2335" t="str">
        <f>IF(GETPIVOTDATA("PS % recovery",Sheet4!$B$5,"Parish Name",K2335)&gt;99.949%,"OK","No")</f>
        <v>No</v>
      </c>
      <c r="D2335" t="e">
        <f>VLOOKUP(J2335,'Ref2'!C:E,3,0)</f>
        <v>#N/A</v>
      </c>
      <c r="F2335">
        <v>1</v>
      </c>
      <c r="I2335" t="e">
        <f>VLOOKUP(J2335,Ref!L:M,2,0)</f>
        <v>#N/A</v>
      </c>
      <c r="J2335" t="s">
        <v>1454</v>
      </c>
      <c r="K2335" t="s">
        <v>398</v>
      </c>
      <c r="L2335" t="s">
        <v>786</v>
      </c>
      <c r="M2335" t="s">
        <v>34</v>
      </c>
      <c r="N2335" t="s">
        <v>16</v>
      </c>
      <c r="S2335">
        <v>0</v>
      </c>
    </row>
    <row r="2336" spans="1:19" x14ac:dyDescent="0.3">
      <c r="A2336">
        <v>2023</v>
      </c>
      <c r="C2336" t="str">
        <f>IF(GETPIVOTDATA("PS % recovery",Sheet4!$B$5,"Parish Name",K2336)&gt;99.949%,"OK","No")</f>
        <v>No</v>
      </c>
      <c r="D2336" t="e">
        <f>VLOOKUP(J2336,'Ref2'!C:E,3,0)</f>
        <v>#N/A</v>
      </c>
      <c r="F2336">
        <v>1</v>
      </c>
      <c r="I2336" t="e">
        <f>VLOOKUP(J2336,Ref!L:M,2,0)</f>
        <v>#N/A</v>
      </c>
      <c r="J2336" t="s">
        <v>1456</v>
      </c>
      <c r="K2336" t="s">
        <v>399</v>
      </c>
      <c r="L2336" t="s">
        <v>786</v>
      </c>
      <c r="M2336" t="s">
        <v>34</v>
      </c>
      <c r="N2336" t="s">
        <v>16</v>
      </c>
      <c r="S2336">
        <v>100</v>
      </c>
    </row>
    <row r="2337" spans="1:19" x14ac:dyDescent="0.3">
      <c r="A2337">
        <v>2023</v>
      </c>
      <c r="C2337" t="str">
        <f>IF(GETPIVOTDATA("PS % recovery",Sheet4!$B$5,"Parish Name",K2337)&gt;99.949%,"OK","No")</f>
        <v>OK</v>
      </c>
      <c r="D2337" t="e">
        <f>VLOOKUP(J2337,'Ref2'!C:E,3,0)</f>
        <v>#N/A</v>
      </c>
      <c r="F2337">
        <v>1</v>
      </c>
      <c r="I2337" t="e">
        <f>VLOOKUP(J2337,Ref!L:M,2,0)</f>
        <v>#N/A</v>
      </c>
      <c r="J2337" t="s">
        <v>1458</v>
      </c>
      <c r="K2337" t="s">
        <v>397</v>
      </c>
      <c r="L2337" t="s">
        <v>782</v>
      </c>
      <c r="M2337" t="s">
        <v>34</v>
      </c>
      <c r="N2337" t="s">
        <v>16</v>
      </c>
      <c r="S2337">
        <v>4638.75</v>
      </c>
    </row>
    <row r="2338" spans="1:19" x14ac:dyDescent="0.3">
      <c r="A2338">
        <v>2023</v>
      </c>
      <c r="C2338" t="str">
        <f>IF(GETPIVOTDATA("PS % recovery",Sheet4!$B$5,"Parish Name",K2338)&gt;99.949%,"OK","No")</f>
        <v>OK</v>
      </c>
      <c r="D2338" t="e">
        <f>VLOOKUP(J2338,'Ref2'!C:E,3,0)</f>
        <v>#N/A</v>
      </c>
      <c r="F2338">
        <v>1</v>
      </c>
      <c r="I2338" t="e">
        <f>VLOOKUP(J2338,Ref!L:M,2,0)</f>
        <v>#N/A</v>
      </c>
      <c r="J2338" t="s">
        <v>1460</v>
      </c>
      <c r="K2338" t="s">
        <v>401</v>
      </c>
      <c r="L2338" t="s">
        <v>782</v>
      </c>
      <c r="M2338" t="s">
        <v>34</v>
      </c>
      <c r="N2338" t="s">
        <v>16</v>
      </c>
      <c r="S2338">
        <v>0</v>
      </c>
    </row>
    <row r="2339" spans="1:19" x14ac:dyDescent="0.3">
      <c r="A2339">
        <v>2023</v>
      </c>
      <c r="C2339" t="str">
        <f>IF(GETPIVOTDATA("PS % recovery",Sheet4!$B$5,"Parish Name",K2339)&gt;99.949%,"OK","No")</f>
        <v>OK</v>
      </c>
      <c r="D2339" t="e">
        <f>VLOOKUP(J2339,'Ref2'!C:E,3,0)</f>
        <v>#N/A</v>
      </c>
      <c r="F2339">
        <v>1</v>
      </c>
      <c r="I2339" t="e">
        <f>VLOOKUP(J2339,Ref!L:M,2,0)</f>
        <v>#N/A</v>
      </c>
      <c r="J2339" t="s">
        <v>1462</v>
      </c>
      <c r="K2339" t="s">
        <v>400</v>
      </c>
      <c r="L2339" t="s">
        <v>782</v>
      </c>
      <c r="M2339" t="s">
        <v>34</v>
      </c>
      <c r="N2339" t="s">
        <v>16</v>
      </c>
      <c r="S2339">
        <v>420</v>
      </c>
    </row>
    <row r="2340" spans="1:19" x14ac:dyDescent="0.3">
      <c r="A2340">
        <v>2023</v>
      </c>
      <c r="C2340" t="str">
        <f>IF(GETPIVOTDATA("PS % recovery",Sheet4!$B$5,"Parish Name",K2340)&gt;99.949%,"OK","No")</f>
        <v>No</v>
      </c>
      <c r="D2340" t="e">
        <f>VLOOKUP(J2340,'Ref2'!C:E,3,0)</f>
        <v>#N/A</v>
      </c>
      <c r="F2340">
        <v>1</v>
      </c>
      <c r="I2340" t="e">
        <f>VLOOKUP(J2340,Ref!L:M,2,0)</f>
        <v>#N/A</v>
      </c>
      <c r="J2340" t="s">
        <v>1464</v>
      </c>
      <c r="K2340" t="s">
        <v>402</v>
      </c>
      <c r="L2340" t="s">
        <v>778</v>
      </c>
      <c r="M2340" t="s">
        <v>34</v>
      </c>
      <c r="N2340" t="s">
        <v>16</v>
      </c>
      <c r="S2340">
        <v>500</v>
      </c>
    </row>
    <row r="2341" spans="1:19" x14ac:dyDescent="0.3">
      <c r="A2341">
        <v>2023</v>
      </c>
      <c r="C2341" t="str">
        <f>IF(GETPIVOTDATA("PS % recovery",Sheet4!$B$5,"Parish Name",K2341)&gt;99.949%,"OK","No")</f>
        <v>No</v>
      </c>
      <c r="D2341" t="e">
        <f>VLOOKUP(J2341,'Ref2'!C:E,3,0)</f>
        <v>#N/A</v>
      </c>
      <c r="F2341">
        <v>1</v>
      </c>
      <c r="I2341" t="e">
        <f>VLOOKUP(J2341,Ref!L:M,2,0)</f>
        <v>#N/A</v>
      </c>
      <c r="J2341" t="s">
        <v>1466</v>
      </c>
      <c r="K2341" t="s">
        <v>405</v>
      </c>
      <c r="L2341" t="s">
        <v>778</v>
      </c>
      <c r="M2341" t="s">
        <v>34</v>
      </c>
      <c r="N2341" t="s">
        <v>16</v>
      </c>
      <c r="S2341">
        <v>1029.08</v>
      </c>
    </row>
    <row r="2342" spans="1:19" x14ac:dyDescent="0.3">
      <c r="A2342">
        <v>2023</v>
      </c>
      <c r="C2342" t="str">
        <f>IF(GETPIVOTDATA("PS % recovery",Sheet4!$B$5,"Parish Name",K2342)&gt;99.949%,"OK","No")</f>
        <v>OK</v>
      </c>
      <c r="D2342" t="e">
        <f>VLOOKUP(J2342,'Ref2'!C:E,3,0)</f>
        <v>#N/A</v>
      </c>
      <c r="F2342">
        <v>1</v>
      </c>
      <c r="I2342" t="e">
        <f>VLOOKUP(J2342,Ref!L:M,2,0)</f>
        <v>#N/A</v>
      </c>
      <c r="J2342" t="s">
        <v>1468</v>
      </c>
      <c r="K2342" t="s">
        <v>404</v>
      </c>
      <c r="L2342" t="s">
        <v>774</v>
      </c>
      <c r="M2342" t="s">
        <v>34</v>
      </c>
      <c r="N2342" t="s">
        <v>16</v>
      </c>
      <c r="S2342">
        <v>1000</v>
      </c>
    </row>
    <row r="2343" spans="1:19" x14ac:dyDescent="0.3">
      <c r="A2343">
        <v>2023</v>
      </c>
      <c r="C2343" t="str">
        <f>IF(GETPIVOTDATA("PS % recovery",Sheet4!$B$5,"Parish Name",K2343)&gt;99.949%,"OK","No")</f>
        <v>OK</v>
      </c>
      <c r="D2343" t="e">
        <f>VLOOKUP(J2343,'Ref2'!C:E,3,0)</f>
        <v>#N/A</v>
      </c>
      <c r="F2343">
        <v>1</v>
      </c>
      <c r="I2343" t="e">
        <f>VLOOKUP(J2343,Ref!L:M,2,0)</f>
        <v>#N/A</v>
      </c>
      <c r="J2343" t="s">
        <v>1470</v>
      </c>
      <c r="K2343" t="s">
        <v>406</v>
      </c>
      <c r="L2343" t="s">
        <v>778</v>
      </c>
      <c r="M2343" t="s">
        <v>34</v>
      </c>
      <c r="N2343" t="s">
        <v>16</v>
      </c>
      <c r="S2343">
        <v>1565.75</v>
      </c>
    </row>
    <row r="2344" spans="1:19" x14ac:dyDescent="0.3">
      <c r="A2344">
        <v>2023</v>
      </c>
      <c r="C2344" t="str">
        <f>IF(GETPIVOTDATA("PS % recovery",Sheet4!$B$5,"Parish Name",K2344)&gt;99.949%,"OK","No")</f>
        <v>No</v>
      </c>
      <c r="D2344" t="e">
        <f>VLOOKUP(J2344,'Ref2'!C:E,3,0)</f>
        <v>#N/A</v>
      </c>
      <c r="F2344">
        <v>1</v>
      </c>
      <c r="I2344" t="e">
        <f>VLOOKUP(J2344,Ref!L:M,2,0)</f>
        <v>#N/A</v>
      </c>
      <c r="J2344" t="s">
        <v>1472</v>
      </c>
      <c r="K2344" t="s">
        <v>407</v>
      </c>
      <c r="L2344" t="s">
        <v>774</v>
      </c>
      <c r="M2344" t="s">
        <v>34</v>
      </c>
      <c r="N2344" t="s">
        <v>16</v>
      </c>
      <c r="S2344">
        <v>0</v>
      </c>
    </row>
    <row r="2345" spans="1:19" x14ac:dyDescent="0.3">
      <c r="A2345">
        <v>2023</v>
      </c>
      <c r="C2345" t="str">
        <f>IF(GETPIVOTDATA("PS % recovery",Sheet4!$B$5,"Parish Name",K2345)&gt;99.949%,"OK","No")</f>
        <v>No</v>
      </c>
      <c r="D2345" t="e">
        <f>VLOOKUP(J2345,'Ref2'!C:E,3,0)</f>
        <v>#N/A</v>
      </c>
      <c r="F2345">
        <v>1</v>
      </c>
      <c r="I2345" t="e">
        <f>VLOOKUP(J2345,Ref!L:M,2,0)</f>
        <v>#N/A</v>
      </c>
      <c r="J2345" t="s">
        <v>1474</v>
      </c>
      <c r="K2345" t="s">
        <v>408</v>
      </c>
      <c r="L2345" t="s">
        <v>774</v>
      </c>
      <c r="M2345" t="s">
        <v>34</v>
      </c>
      <c r="N2345" t="s">
        <v>16</v>
      </c>
      <c r="S2345">
        <v>0</v>
      </c>
    </row>
    <row r="2346" spans="1:19" x14ac:dyDescent="0.3">
      <c r="A2346">
        <v>2023</v>
      </c>
      <c r="C2346" t="str">
        <f>IF(GETPIVOTDATA("PS % recovery",Sheet4!$B$5,"Parish Name",K2346)&gt;99.949%,"OK","No")</f>
        <v>No</v>
      </c>
      <c r="D2346" t="e">
        <f>VLOOKUP(J2346,'Ref2'!C:E,3,0)</f>
        <v>#N/A</v>
      </c>
      <c r="F2346">
        <v>1</v>
      </c>
      <c r="I2346" t="e">
        <f>VLOOKUP(J2346,Ref!L:M,2,0)</f>
        <v>#N/A</v>
      </c>
      <c r="J2346" t="s">
        <v>1476</v>
      </c>
      <c r="K2346" t="s">
        <v>409</v>
      </c>
      <c r="L2346" t="s">
        <v>774</v>
      </c>
      <c r="M2346" t="s">
        <v>34</v>
      </c>
      <c r="N2346" t="s">
        <v>16</v>
      </c>
      <c r="S2346">
        <v>800</v>
      </c>
    </row>
    <row r="2347" spans="1:19" x14ac:dyDescent="0.3">
      <c r="A2347">
        <v>2023</v>
      </c>
      <c r="C2347" t="str">
        <f>IF(GETPIVOTDATA("PS % recovery",Sheet4!$B$5,"Parish Name",K2347)&gt;99.949%,"OK","No")</f>
        <v>No</v>
      </c>
      <c r="D2347" t="e">
        <f>VLOOKUP(J2347,'Ref2'!C:E,3,0)</f>
        <v>#N/A</v>
      </c>
      <c r="F2347">
        <v>1</v>
      </c>
      <c r="I2347" t="e">
        <f>VLOOKUP(J2347,Ref!L:M,2,0)</f>
        <v>#N/A</v>
      </c>
      <c r="J2347" t="s">
        <v>1478</v>
      </c>
      <c r="K2347" t="s">
        <v>411</v>
      </c>
      <c r="L2347" t="s">
        <v>774</v>
      </c>
      <c r="M2347" t="s">
        <v>34</v>
      </c>
      <c r="N2347" t="s">
        <v>16</v>
      </c>
      <c r="S2347">
        <v>1000</v>
      </c>
    </row>
    <row r="2348" spans="1:19" x14ac:dyDescent="0.3">
      <c r="A2348">
        <v>2023</v>
      </c>
      <c r="C2348" t="str">
        <f>IF(GETPIVOTDATA("PS % recovery",Sheet4!$B$5,"Parish Name",K2348)&gt;99.949%,"OK","No")</f>
        <v>No</v>
      </c>
      <c r="D2348" t="e">
        <f>VLOOKUP(J2348,'Ref2'!C:E,3,0)</f>
        <v>#N/A</v>
      </c>
      <c r="F2348">
        <v>1</v>
      </c>
      <c r="I2348" t="e">
        <f>VLOOKUP(J2348,Ref!L:M,2,0)</f>
        <v>#N/A</v>
      </c>
      <c r="J2348" t="s">
        <v>1480</v>
      </c>
      <c r="K2348" t="s">
        <v>412</v>
      </c>
      <c r="L2348" t="s">
        <v>784</v>
      </c>
      <c r="M2348" t="s">
        <v>34</v>
      </c>
      <c r="N2348" t="s">
        <v>16</v>
      </c>
      <c r="S2348">
        <v>0</v>
      </c>
    </row>
    <row r="2349" spans="1:19" x14ac:dyDescent="0.3">
      <c r="A2349">
        <v>2023</v>
      </c>
      <c r="C2349" t="str">
        <f>IF(GETPIVOTDATA("PS % recovery",Sheet4!$B$5,"Parish Name",K2349)&gt;99.949%,"OK","No")</f>
        <v>No</v>
      </c>
      <c r="D2349" t="e">
        <f>VLOOKUP(J2349,'Ref2'!C:E,3,0)</f>
        <v>#N/A</v>
      </c>
      <c r="F2349">
        <v>1</v>
      </c>
      <c r="I2349" t="e">
        <f>VLOOKUP(J2349,Ref!L:M,2,0)</f>
        <v>#N/A</v>
      </c>
      <c r="J2349" t="s">
        <v>1482</v>
      </c>
      <c r="K2349" t="s">
        <v>391</v>
      </c>
      <c r="L2349" t="s">
        <v>772</v>
      </c>
      <c r="M2349" t="s">
        <v>34</v>
      </c>
      <c r="N2349" t="s">
        <v>16</v>
      </c>
      <c r="S2349">
        <v>1500</v>
      </c>
    </row>
    <row r="2350" spans="1:19" x14ac:dyDescent="0.3">
      <c r="A2350">
        <v>2023</v>
      </c>
      <c r="C2350" t="str">
        <f>IF(GETPIVOTDATA("PS % recovery",Sheet4!$B$5,"Parish Name",K2350)&gt;99.949%,"OK","No")</f>
        <v>No</v>
      </c>
      <c r="D2350" t="e">
        <f>VLOOKUP(J2350,'Ref2'!C:E,3,0)</f>
        <v>#N/A</v>
      </c>
      <c r="F2350">
        <v>1</v>
      </c>
      <c r="I2350" t="e">
        <f>VLOOKUP(J2350,Ref!L:M,2,0)</f>
        <v>#N/A</v>
      </c>
      <c r="J2350" t="s">
        <v>1484</v>
      </c>
      <c r="K2350" t="s">
        <v>403</v>
      </c>
      <c r="L2350" t="s">
        <v>772</v>
      </c>
      <c r="M2350" t="s">
        <v>34</v>
      </c>
      <c r="N2350" t="s">
        <v>16</v>
      </c>
      <c r="S2350">
        <v>2588.42</v>
      </c>
    </row>
    <row r="2351" spans="1:19" x14ac:dyDescent="0.3">
      <c r="A2351">
        <v>2023</v>
      </c>
      <c r="C2351" t="str">
        <f>IF(GETPIVOTDATA("PS % recovery",Sheet4!$B$5,"Parish Name",K2351)&gt;99.949%,"OK","No")</f>
        <v>OK</v>
      </c>
      <c r="D2351" t="e">
        <f>VLOOKUP(J2351,'Ref2'!C:E,3,0)</f>
        <v>#N/A</v>
      </c>
      <c r="F2351">
        <v>1</v>
      </c>
      <c r="I2351" t="e">
        <f>VLOOKUP(J2351,Ref!L:M,2,0)</f>
        <v>#N/A</v>
      </c>
      <c r="J2351" t="s">
        <v>1486</v>
      </c>
      <c r="K2351" t="s">
        <v>410</v>
      </c>
      <c r="L2351" t="s">
        <v>772</v>
      </c>
      <c r="M2351" t="s">
        <v>34</v>
      </c>
      <c r="N2351" t="s">
        <v>16</v>
      </c>
      <c r="S2351">
        <v>250</v>
      </c>
    </row>
    <row r="2352" spans="1:19" x14ac:dyDescent="0.3">
      <c r="A2352">
        <v>2023</v>
      </c>
      <c r="C2352" t="str">
        <f>IF(GETPIVOTDATA("PS % recovery",Sheet4!$B$5,"Parish Name",K2352)&gt;99.949%,"OK","No")</f>
        <v>OK</v>
      </c>
      <c r="D2352" t="e">
        <f>VLOOKUP(J2352,'Ref2'!C:E,3,0)</f>
        <v>#N/A</v>
      </c>
      <c r="F2352">
        <v>1</v>
      </c>
      <c r="I2352" t="e">
        <f>VLOOKUP(J2352,Ref!L:M,2,0)</f>
        <v>#N/A</v>
      </c>
      <c r="J2352" t="s">
        <v>1488</v>
      </c>
      <c r="K2352" t="s">
        <v>394</v>
      </c>
      <c r="L2352" t="s">
        <v>776</v>
      </c>
      <c r="M2352" t="s">
        <v>34</v>
      </c>
      <c r="N2352" t="s">
        <v>16</v>
      </c>
      <c r="S2352">
        <v>4873</v>
      </c>
    </row>
    <row r="2353" spans="1:19" x14ac:dyDescent="0.3">
      <c r="A2353">
        <v>2023</v>
      </c>
      <c r="C2353" t="str">
        <f>IF(GETPIVOTDATA("PS % recovery",Sheet4!$B$5,"Parish Name",K2353)&gt;99.949%,"OK","No")</f>
        <v>OK</v>
      </c>
      <c r="D2353" t="e">
        <f>VLOOKUP(J2353,'Ref2'!C:E,3,0)</f>
        <v>#N/A</v>
      </c>
      <c r="F2353">
        <v>2</v>
      </c>
      <c r="I2353" t="e">
        <f>VLOOKUP(J2353,Ref!L:M,2,0)</f>
        <v>#N/A</v>
      </c>
      <c r="J2353" t="s">
        <v>859</v>
      </c>
      <c r="K2353" t="s">
        <v>60</v>
      </c>
      <c r="L2353" t="s">
        <v>419</v>
      </c>
      <c r="M2353" t="s">
        <v>17</v>
      </c>
      <c r="N2353" t="s">
        <v>14</v>
      </c>
      <c r="S2353">
        <v>956</v>
      </c>
    </row>
    <row r="2354" spans="1:19" x14ac:dyDescent="0.3">
      <c r="A2354">
        <v>2023</v>
      </c>
      <c r="C2354" t="str">
        <f>IF(GETPIVOTDATA("PS % recovery",Sheet4!$B$5,"Parish Name",K2354)&gt;99.949%,"OK","No")</f>
        <v>OK</v>
      </c>
      <c r="D2354" t="e">
        <f>VLOOKUP(J2354,'Ref2'!C:E,3,0)</f>
        <v>#N/A</v>
      </c>
      <c r="F2354">
        <v>2</v>
      </c>
      <c r="I2354" t="e">
        <f>VLOOKUP(J2354,Ref!L:M,2,0)</f>
        <v>#N/A</v>
      </c>
      <c r="J2354" t="s">
        <v>861</v>
      </c>
      <c r="K2354" t="s">
        <v>67</v>
      </c>
      <c r="L2354" t="s">
        <v>419</v>
      </c>
      <c r="M2354" t="s">
        <v>17</v>
      </c>
      <c r="N2354" t="s">
        <v>14</v>
      </c>
      <c r="S2354">
        <v>7163</v>
      </c>
    </row>
    <row r="2355" spans="1:19" x14ac:dyDescent="0.3">
      <c r="A2355">
        <v>2023</v>
      </c>
      <c r="C2355" t="str">
        <f>IF(GETPIVOTDATA("PS % recovery",Sheet4!$B$5,"Parish Name",K2355)&gt;99.949%,"OK","No")</f>
        <v>OK</v>
      </c>
      <c r="D2355" t="e">
        <f>VLOOKUP(J2355,'Ref2'!C:E,3,0)</f>
        <v>#N/A</v>
      </c>
      <c r="F2355">
        <v>2</v>
      </c>
      <c r="I2355" t="e">
        <f>VLOOKUP(J2355,Ref!L:M,2,0)</f>
        <v>#N/A</v>
      </c>
      <c r="J2355" t="s">
        <v>791</v>
      </c>
      <c r="K2355" t="s">
        <v>61</v>
      </c>
      <c r="L2355" t="s">
        <v>415</v>
      </c>
      <c r="M2355" t="s">
        <v>17</v>
      </c>
      <c r="N2355" t="s">
        <v>14</v>
      </c>
      <c r="S2355">
        <v>11000</v>
      </c>
    </row>
    <row r="2356" spans="1:19" x14ac:dyDescent="0.3">
      <c r="A2356">
        <v>2023</v>
      </c>
      <c r="C2356" t="str">
        <f>IF(GETPIVOTDATA("PS % recovery",Sheet4!$B$5,"Parish Name",K2356)&gt;99.949%,"OK","No")</f>
        <v>OK</v>
      </c>
      <c r="D2356" t="e">
        <f>VLOOKUP(J2356,'Ref2'!C:E,3,0)</f>
        <v>#N/A</v>
      </c>
      <c r="F2356">
        <v>2</v>
      </c>
      <c r="I2356" t="e">
        <f>VLOOKUP(J2356,Ref!L:M,2,0)</f>
        <v>#N/A</v>
      </c>
      <c r="J2356" t="s">
        <v>864</v>
      </c>
      <c r="K2356" t="s">
        <v>62</v>
      </c>
      <c r="L2356" t="s">
        <v>415</v>
      </c>
      <c r="M2356" t="s">
        <v>17</v>
      </c>
      <c r="N2356" t="s">
        <v>14</v>
      </c>
      <c r="S2356">
        <v>0</v>
      </c>
    </row>
    <row r="2357" spans="1:19" x14ac:dyDescent="0.3">
      <c r="A2357">
        <v>2023</v>
      </c>
      <c r="C2357" t="str">
        <f>IF(GETPIVOTDATA("PS % recovery",Sheet4!$B$5,"Parish Name",K2357)&gt;99.949%,"OK","No")</f>
        <v>OK</v>
      </c>
      <c r="D2357" t="e">
        <f>VLOOKUP(J2357,'Ref2'!C:E,3,0)</f>
        <v>#N/A</v>
      </c>
      <c r="F2357">
        <v>2</v>
      </c>
      <c r="I2357" t="e">
        <f>VLOOKUP(J2357,Ref!L:M,2,0)</f>
        <v>#N/A</v>
      </c>
      <c r="J2357" t="s">
        <v>866</v>
      </c>
      <c r="K2357" t="s">
        <v>63</v>
      </c>
      <c r="L2357" t="s">
        <v>415</v>
      </c>
      <c r="M2357" t="s">
        <v>17</v>
      </c>
      <c r="N2357" t="s">
        <v>14</v>
      </c>
      <c r="S2357">
        <v>3338</v>
      </c>
    </row>
    <row r="2358" spans="1:19" x14ac:dyDescent="0.3">
      <c r="A2358">
        <v>2023</v>
      </c>
      <c r="C2358" t="str">
        <f>IF(GETPIVOTDATA("PS % recovery",Sheet4!$B$5,"Parish Name",K2358)&gt;99.949%,"OK","No")</f>
        <v>OK</v>
      </c>
      <c r="D2358" t="e">
        <f>VLOOKUP(J2358,'Ref2'!C:E,3,0)</f>
        <v>#N/A</v>
      </c>
      <c r="F2358">
        <v>2</v>
      </c>
      <c r="I2358" t="e">
        <f>VLOOKUP(J2358,Ref!L:M,2,0)</f>
        <v>#N/A</v>
      </c>
      <c r="J2358" t="s">
        <v>868</v>
      </c>
      <c r="K2358" t="s">
        <v>64</v>
      </c>
      <c r="L2358" t="s">
        <v>415</v>
      </c>
      <c r="M2358" t="s">
        <v>17</v>
      </c>
      <c r="N2358" t="s">
        <v>14</v>
      </c>
      <c r="S2358">
        <v>617.75</v>
      </c>
    </row>
    <row r="2359" spans="1:19" x14ac:dyDescent="0.3">
      <c r="A2359">
        <v>2023</v>
      </c>
      <c r="C2359" t="str">
        <f>IF(GETPIVOTDATA("PS % recovery",Sheet4!$B$5,"Parish Name",K2359)&gt;99.949%,"OK","No")</f>
        <v>OK</v>
      </c>
      <c r="D2359" t="e">
        <f>VLOOKUP(J2359,'Ref2'!C:E,3,0)</f>
        <v>#N/A</v>
      </c>
      <c r="F2359">
        <v>2</v>
      </c>
      <c r="I2359" t="e">
        <f>VLOOKUP(J2359,Ref!L:M,2,0)</f>
        <v>#N/A</v>
      </c>
      <c r="J2359" t="s">
        <v>793</v>
      </c>
      <c r="K2359" t="s">
        <v>66</v>
      </c>
      <c r="L2359" t="s">
        <v>415</v>
      </c>
      <c r="M2359" t="s">
        <v>17</v>
      </c>
      <c r="N2359" t="s">
        <v>14</v>
      </c>
      <c r="S2359">
        <v>4098</v>
      </c>
    </row>
    <row r="2360" spans="1:19" x14ac:dyDescent="0.3">
      <c r="A2360">
        <v>2023</v>
      </c>
      <c r="C2360" t="str">
        <f>IF(GETPIVOTDATA("PS % recovery",Sheet4!$B$5,"Parish Name",K2360)&gt;99.949%,"OK","No")</f>
        <v>OK</v>
      </c>
      <c r="D2360" t="e">
        <f>VLOOKUP(J2360,'Ref2'!C:E,3,0)</f>
        <v>#N/A</v>
      </c>
      <c r="F2360">
        <v>2</v>
      </c>
      <c r="I2360" t="e">
        <f>VLOOKUP(J2360,Ref!L:M,2,0)</f>
        <v>#N/A</v>
      </c>
      <c r="J2360" t="s">
        <v>871</v>
      </c>
      <c r="K2360" t="s">
        <v>65</v>
      </c>
      <c r="L2360" t="s">
        <v>417</v>
      </c>
      <c r="M2360" t="s">
        <v>17</v>
      </c>
      <c r="N2360" t="s">
        <v>14</v>
      </c>
      <c r="S2360">
        <v>4800</v>
      </c>
    </row>
    <row r="2361" spans="1:19" x14ac:dyDescent="0.3">
      <c r="A2361">
        <v>2023</v>
      </c>
      <c r="C2361" t="str">
        <f>IF(GETPIVOTDATA("PS % recovery",Sheet4!$B$5,"Parish Name",K2361)&gt;99.949%,"OK","No")</f>
        <v>No</v>
      </c>
      <c r="D2361" t="e">
        <f>VLOOKUP(J2361,'Ref2'!C:E,3,0)</f>
        <v>#N/A</v>
      </c>
      <c r="F2361">
        <v>2</v>
      </c>
      <c r="I2361" t="e">
        <f>VLOOKUP(J2361,Ref!L:M,2,0)</f>
        <v>#N/A</v>
      </c>
      <c r="J2361" t="s">
        <v>873</v>
      </c>
      <c r="K2361" t="s">
        <v>68</v>
      </c>
      <c r="L2361" t="s">
        <v>421</v>
      </c>
      <c r="M2361" t="s">
        <v>17</v>
      </c>
      <c r="N2361" t="s">
        <v>14</v>
      </c>
      <c r="S2361">
        <v>13500</v>
      </c>
    </row>
    <row r="2362" spans="1:19" x14ac:dyDescent="0.3">
      <c r="A2362">
        <v>2023</v>
      </c>
      <c r="C2362" t="str">
        <f>IF(GETPIVOTDATA("PS % recovery",Sheet4!$B$5,"Parish Name",K2362)&gt;99.949%,"OK","No")</f>
        <v>No</v>
      </c>
      <c r="D2362" t="e">
        <f>VLOOKUP(J2362,'Ref2'!C:E,3,0)</f>
        <v>#N/A</v>
      </c>
      <c r="F2362">
        <v>2</v>
      </c>
      <c r="I2362" t="e">
        <f>VLOOKUP(J2362,Ref!L:M,2,0)</f>
        <v>#N/A</v>
      </c>
      <c r="J2362" t="s">
        <v>875</v>
      </c>
      <c r="K2362" t="s">
        <v>69</v>
      </c>
      <c r="L2362" t="s">
        <v>417</v>
      </c>
      <c r="M2362" t="s">
        <v>17</v>
      </c>
      <c r="N2362" t="s">
        <v>14</v>
      </c>
      <c r="S2362">
        <v>2250</v>
      </c>
    </row>
    <row r="2363" spans="1:19" x14ac:dyDescent="0.3">
      <c r="A2363">
        <v>2023</v>
      </c>
      <c r="C2363" t="str">
        <f>IF(GETPIVOTDATA("PS % recovery",Sheet4!$B$5,"Parish Name",K2363)&gt;99.949%,"OK","No")</f>
        <v>OK</v>
      </c>
      <c r="D2363" t="e">
        <f>VLOOKUP(J2363,'Ref2'!C:E,3,0)</f>
        <v>#N/A</v>
      </c>
      <c r="F2363">
        <v>2</v>
      </c>
      <c r="I2363" t="e">
        <f>VLOOKUP(J2363,Ref!L:M,2,0)</f>
        <v>#N/A</v>
      </c>
      <c r="J2363" t="s">
        <v>877</v>
      </c>
      <c r="K2363" t="s">
        <v>71</v>
      </c>
      <c r="L2363" t="s">
        <v>433</v>
      </c>
      <c r="M2363" t="s">
        <v>20</v>
      </c>
      <c r="N2363" t="s">
        <v>14</v>
      </c>
      <c r="S2363">
        <v>350</v>
      </c>
    </row>
    <row r="2364" spans="1:19" x14ac:dyDescent="0.3">
      <c r="A2364">
        <v>2023</v>
      </c>
      <c r="C2364" t="str">
        <f>IF(GETPIVOTDATA("PS % recovery",Sheet4!$B$5,"Parish Name",K2364)&gt;99.949%,"OK","No")</f>
        <v>No</v>
      </c>
      <c r="D2364" t="e">
        <f>VLOOKUP(J2364,'Ref2'!C:E,3,0)</f>
        <v>#N/A</v>
      </c>
      <c r="F2364">
        <v>2</v>
      </c>
      <c r="I2364" t="e">
        <f>VLOOKUP(J2364,Ref!L:M,2,0)</f>
        <v>#N/A</v>
      </c>
      <c r="J2364" t="s">
        <v>879</v>
      </c>
      <c r="K2364" t="s">
        <v>79</v>
      </c>
      <c r="L2364" t="s">
        <v>433</v>
      </c>
      <c r="M2364" t="s">
        <v>20</v>
      </c>
      <c r="N2364" t="s">
        <v>14</v>
      </c>
      <c r="S2364">
        <v>200</v>
      </c>
    </row>
    <row r="2365" spans="1:19" x14ac:dyDescent="0.3">
      <c r="A2365">
        <v>2023</v>
      </c>
      <c r="C2365" t="str">
        <f>IF(GETPIVOTDATA("PS % recovery",Sheet4!$B$5,"Parish Name",K2365)&gt;99.949%,"OK","No")</f>
        <v>No</v>
      </c>
      <c r="D2365" t="e">
        <f>VLOOKUP(J2365,'Ref2'!C:E,3,0)</f>
        <v>#N/A</v>
      </c>
      <c r="F2365">
        <v>2</v>
      </c>
      <c r="I2365" t="e">
        <f>VLOOKUP(J2365,Ref!L:M,2,0)</f>
        <v>#N/A</v>
      </c>
      <c r="J2365" t="s">
        <v>881</v>
      </c>
      <c r="K2365" t="s">
        <v>72</v>
      </c>
      <c r="L2365" t="s">
        <v>423</v>
      </c>
      <c r="M2365" t="s">
        <v>20</v>
      </c>
      <c r="N2365" t="s">
        <v>14</v>
      </c>
      <c r="S2365">
        <v>10000</v>
      </c>
    </row>
    <row r="2366" spans="1:19" x14ac:dyDescent="0.3">
      <c r="A2366">
        <v>2023</v>
      </c>
      <c r="C2366" t="str">
        <f>IF(GETPIVOTDATA("PS % recovery",Sheet4!$B$5,"Parish Name",K2366)&gt;99.949%,"OK","No")</f>
        <v>OK</v>
      </c>
      <c r="D2366" t="e">
        <f>VLOOKUP(J2366,'Ref2'!C:E,3,0)</f>
        <v>#N/A</v>
      </c>
      <c r="F2366">
        <v>2</v>
      </c>
      <c r="I2366" t="e">
        <f>VLOOKUP(J2366,Ref!L:M,2,0)</f>
        <v>#N/A</v>
      </c>
      <c r="J2366" t="s">
        <v>883</v>
      </c>
      <c r="K2366" t="s">
        <v>88</v>
      </c>
      <c r="L2366" t="s">
        <v>423</v>
      </c>
      <c r="M2366" t="s">
        <v>20</v>
      </c>
      <c r="N2366" t="s">
        <v>14</v>
      </c>
      <c r="S2366">
        <v>0</v>
      </c>
    </row>
    <row r="2367" spans="1:19" x14ac:dyDescent="0.3">
      <c r="A2367">
        <v>2023</v>
      </c>
      <c r="C2367" t="str">
        <f>IF(GETPIVOTDATA("PS % recovery",Sheet4!$B$5,"Parish Name",K2367)&gt;99.949%,"OK","No")</f>
        <v>OK</v>
      </c>
      <c r="D2367" t="e">
        <f>VLOOKUP(J2367,'Ref2'!C:E,3,0)</f>
        <v>#N/A</v>
      </c>
      <c r="F2367">
        <v>2</v>
      </c>
      <c r="I2367" t="e">
        <f>VLOOKUP(J2367,Ref!L:M,2,0)</f>
        <v>#N/A</v>
      </c>
      <c r="J2367" t="s">
        <v>885</v>
      </c>
      <c r="K2367" t="s">
        <v>74</v>
      </c>
      <c r="L2367" t="s">
        <v>423</v>
      </c>
      <c r="M2367" t="s">
        <v>20</v>
      </c>
      <c r="N2367" t="s">
        <v>14</v>
      </c>
      <c r="S2367">
        <v>0</v>
      </c>
    </row>
    <row r="2368" spans="1:19" x14ac:dyDescent="0.3">
      <c r="A2368">
        <v>2023</v>
      </c>
      <c r="C2368" t="str">
        <f>IF(GETPIVOTDATA("PS % recovery",Sheet4!$B$5,"Parish Name",K2368)&gt;99.949%,"OK","No")</f>
        <v>No</v>
      </c>
      <c r="D2368" t="e">
        <f>VLOOKUP(J2368,'Ref2'!C:E,3,0)</f>
        <v>#N/A</v>
      </c>
      <c r="F2368">
        <v>2</v>
      </c>
      <c r="I2368" t="e">
        <f>VLOOKUP(J2368,Ref!L:M,2,0)</f>
        <v>#N/A</v>
      </c>
      <c r="J2368" t="s">
        <v>887</v>
      </c>
      <c r="K2368" t="s">
        <v>85</v>
      </c>
      <c r="L2368" t="s">
        <v>423</v>
      </c>
      <c r="M2368" t="s">
        <v>20</v>
      </c>
      <c r="N2368" t="s">
        <v>14</v>
      </c>
      <c r="S2368">
        <v>0</v>
      </c>
    </row>
    <row r="2369" spans="1:19" x14ac:dyDescent="0.3">
      <c r="A2369">
        <v>2023</v>
      </c>
      <c r="C2369" t="str">
        <f>IF(GETPIVOTDATA("PS % recovery",Sheet4!$B$5,"Parish Name",K2369)&gt;99.949%,"OK","No")</f>
        <v>OK</v>
      </c>
      <c r="D2369" t="e">
        <f>VLOOKUP(J2369,'Ref2'!C:E,3,0)</f>
        <v>#N/A</v>
      </c>
      <c r="F2369">
        <v>2</v>
      </c>
      <c r="I2369" t="e">
        <f>VLOOKUP(J2369,Ref!L:M,2,0)</f>
        <v>#N/A</v>
      </c>
      <c r="J2369" t="s">
        <v>889</v>
      </c>
      <c r="K2369" t="s">
        <v>87</v>
      </c>
      <c r="L2369" t="s">
        <v>423</v>
      </c>
      <c r="M2369" t="s">
        <v>20</v>
      </c>
      <c r="N2369" t="s">
        <v>14</v>
      </c>
      <c r="S2369">
        <v>0</v>
      </c>
    </row>
    <row r="2370" spans="1:19" x14ac:dyDescent="0.3">
      <c r="A2370">
        <v>2023</v>
      </c>
      <c r="C2370" t="str">
        <f>IF(GETPIVOTDATA("PS % recovery",Sheet4!$B$5,"Parish Name",K2370)&gt;99.949%,"OK","No")</f>
        <v>No</v>
      </c>
      <c r="D2370" t="e">
        <f>VLOOKUP(J2370,'Ref2'!C:E,3,0)</f>
        <v>#N/A</v>
      </c>
      <c r="F2370">
        <v>2</v>
      </c>
      <c r="I2370" t="str">
        <f>VLOOKUP(J2370,Ref!L:M,2,0)</f>
        <v>Yes</v>
      </c>
      <c r="J2370" t="s">
        <v>891</v>
      </c>
      <c r="K2370" t="s">
        <v>73</v>
      </c>
      <c r="L2370" t="s">
        <v>425</v>
      </c>
      <c r="M2370" t="s">
        <v>20</v>
      </c>
      <c r="N2370" t="s">
        <v>14</v>
      </c>
      <c r="S2370">
        <v>0</v>
      </c>
    </row>
    <row r="2371" spans="1:19" x14ac:dyDescent="0.3">
      <c r="A2371">
        <v>2023</v>
      </c>
      <c r="C2371" t="str">
        <f>IF(GETPIVOTDATA("PS % recovery",Sheet4!$B$5,"Parish Name",K2371)&gt;99.949%,"OK","No")</f>
        <v>OK</v>
      </c>
      <c r="D2371" t="e">
        <f>VLOOKUP(J2371,'Ref2'!C:E,3,0)</f>
        <v>#N/A</v>
      </c>
      <c r="F2371">
        <v>2</v>
      </c>
      <c r="I2371" t="e">
        <f>VLOOKUP(J2371,Ref!L:M,2,0)</f>
        <v>#N/A</v>
      </c>
      <c r="J2371" t="s">
        <v>893</v>
      </c>
      <c r="K2371" t="s">
        <v>75</v>
      </c>
      <c r="L2371" t="s">
        <v>425</v>
      </c>
      <c r="M2371" t="s">
        <v>20</v>
      </c>
      <c r="N2371" t="s">
        <v>14</v>
      </c>
      <c r="S2371">
        <v>3605</v>
      </c>
    </row>
    <row r="2372" spans="1:19" x14ac:dyDescent="0.3">
      <c r="A2372">
        <v>2023</v>
      </c>
      <c r="C2372" t="str">
        <f>IF(GETPIVOTDATA("PS % recovery",Sheet4!$B$5,"Parish Name",K2372)&gt;99.949%,"OK","No")</f>
        <v>No</v>
      </c>
      <c r="D2372" t="e">
        <f>VLOOKUP(J2372,'Ref2'!C:E,3,0)</f>
        <v>#N/A</v>
      </c>
      <c r="F2372">
        <v>2</v>
      </c>
      <c r="I2372" t="e">
        <f>VLOOKUP(J2372,Ref!L:M,2,0)</f>
        <v>#N/A</v>
      </c>
      <c r="J2372" t="s">
        <v>818</v>
      </c>
      <c r="K2372" t="s">
        <v>76</v>
      </c>
      <c r="L2372" t="s">
        <v>427</v>
      </c>
      <c r="M2372" t="s">
        <v>20</v>
      </c>
      <c r="N2372" t="s">
        <v>14</v>
      </c>
      <c r="S2372">
        <v>825</v>
      </c>
    </row>
    <row r="2373" spans="1:19" x14ac:dyDescent="0.3">
      <c r="A2373">
        <v>2023</v>
      </c>
      <c r="C2373" t="str">
        <f>IF(GETPIVOTDATA("PS % recovery",Sheet4!$B$5,"Parish Name",K2373)&gt;99.949%,"OK","No")</f>
        <v>No</v>
      </c>
      <c r="D2373" t="e">
        <f>VLOOKUP(J2373,'Ref2'!C:E,3,0)</f>
        <v>#N/A</v>
      </c>
      <c r="F2373">
        <v>2</v>
      </c>
      <c r="I2373" t="e">
        <f>VLOOKUP(J2373,Ref!L:M,2,0)</f>
        <v>#N/A</v>
      </c>
      <c r="J2373" t="s">
        <v>822</v>
      </c>
      <c r="K2373" t="s">
        <v>81</v>
      </c>
      <c r="L2373" t="s">
        <v>427</v>
      </c>
      <c r="M2373" t="s">
        <v>20</v>
      </c>
      <c r="N2373" t="s">
        <v>14</v>
      </c>
      <c r="S2373">
        <v>0</v>
      </c>
    </row>
    <row r="2374" spans="1:19" x14ac:dyDescent="0.3">
      <c r="A2374">
        <v>2023</v>
      </c>
      <c r="C2374" t="str">
        <f>IF(GETPIVOTDATA("PS % recovery",Sheet4!$B$5,"Parish Name",K2374)&gt;99.949%,"OK","No")</f>
        <v>OK</v>
      </c>
      <c r="D2374" t="e">
        <f>VLOOKUP(J2374,'Ref2'!C:E,3,0)</f>
        <v>#N/A</v>
      </c>
      <c r="F2374">
        <v>2</v>
      </c>
      <c r="I2374" t="e">
        <f>VLOOKUP(J2374,Ref!L:M,2,0)</f>
        <v>#N/A</v>
      </c>
      <c r="J2374" t="s">
        <v>819</v>
      </c>
      <c r="K2374" t="s">
        <v>78</v>
      </c>
      <c r="L2374" t="s">
        <v>427</v>
      </c>
      <c r="M2374" t="s">
        <v>20</v>
      </c>
      <c r="N2374" t="s">
        <v>14</v>
      </c>
      <c r="S2374">
        <v>500</v>
      </c>
    </row>
    <row r="2375" spans="1:19" x14ac:dyDescent="0.3">
      <c r="A2375">
        <v>2023</v>
      </c>
      <c r="C2375" t="str">
        <f>IF(GETPIVOTDATA("PS % recovery",Sheet4!$B$5,"Parish Name",K2375)&gt;99.949%,"OK","No")</f>
        <v>No</v>
      </c>
      <c r="D2375" t="e">
        <f>VLOOKUP(J2375,'Ref2'!C:E,3,0)</f>
        <v>#N/A</v>
      </c>
      <c r="F2375">
        <v>2</v>
      </c>
      <c r="I2375" t="e">
        <f>VLOOKUP(J2375,Ref!L:M,2,0)</f>
        <v>#N/A</v>
      </c>
      <c r="J2375" t="s">
        <v>898</v>
      </c>
      <c r="K2375" t="s">
        <v>82</v>
      </c>
      <c r="L2375" t="s">
        <v>429</v>
      </c>
      <c r="M2375" t="s">
        <v>20</v>
      </c>
      <c r="N2375" t="s">
        <v>14</v>
      </c>
      <c r="S2375">
        <v>0</v>
      </c>
    </row>
    <row r="2376" spans="1:19" x14ac:dyDescent="0.3">
      <c r="A2376">
        <v>2023</v>
      </c>
      <c r="C2376" t="str">
        <f>IF(GETPIVOTDATA("PS % recovery",Sheet4!$B$5,"Parish Name",K2376)&gt;99.949%,"OK","No")</f>
        <v>OK</v>
      </c>
      <c r="D2376" t="e">
        <f>VLOOKUP(J2376,'Ref2'!C:E,3,0)</f>
        <v>#N/A</v>
      </c>
      <c r="F2376">
        <v>2</v>
      </c>
      <c r="I2376" t="str">
        <f>VLOOKUP(J2376,Ref!L:M,2,0)</f>
        <v>Yes</v>
      </c>
      <c r="J2376" t="s">
        <v>900</v>
      </c>
      <c r="K2376" t="s">
        <v>77</v>
      </c>
      <c r="L2376" t="s">
        <v>429</v>
      </c>
      <c r="M2376" t="s">
        <v>20</v>
      </c>
      <c r="N2376" t="s">
        <v>14</v>
      </c>
      <c r="S2376">
        <v>7526</v>
      </c>
    </row>
    <row r="2377" spans="1:19" x14ac:dyDescent="0.3">
      <c r="A2377">
        <v>2023</v>
      </c>
      <c r="C2377" t="str">
        <f>IF(GETPIVOTDATA("PS % recovery",Sheet4!$B$5,"Parish Name",K2377)&gt;99.949%,"OK","No")</f>
        <v>OK</v>
      </c>
      <c r="D2377" t="e">
        <f>VLOOKUP(J2377,'Ref2'!C:E,3,0)</f>
        <v>#N/A</v>
      </c>
      <c r="F2377">
        <v>2</v>
      </c>
      <c r="I2377" t="e">
        <f>VLOOKUP(J2377,Ref!L:M,2,0)</f>
        <v>#N/A</v>
      </c>
      <c r="J2377" t="s">
        <v>902</v>
      </c>
      <c r="K2377" t="s">
        <v>92</v>
      </c>
      <c r="L2377" t="s">
        <v>429</v>
      </c>
      <c r="M2377" t="s">
        <v>20</v>
      </c>
      <c r="N2377" t="s">
        <v>14</v>
      </c>
      <c r="S2377">
        <v>1267</v>
      </c>
    </row>
    <row r="2378" spans="1:19" x14ac:dyDescent="0.3">
      <c r="A2378">
        <v>2023</v>
      </c>
      <c r="C2378" t="str">
        <f>IF(GETPIVOTDATA("PS % recovery",Sheet4!$B$5,"Parish Name",K2378)&gt;99.949%,"OK","No")</f>
        <v>OK</v>
      </c>
      <c r="D2378" t="e">
        <f>VLOOKUP(J2378,'Ref2'!C:E,3,0)</f>
        <v>#N/A</v>
      </c>
      <c r="F2378">
        <v>2</v>
      </c>
      <c r="I2378" t="e">
        <f>VLOOKUP(J2378,Ref!L:M,2,0)</f>
        <v>#N/A</v>
      </c>
      <c r="J2378" t="s">
        <v>821</v>
      </c>
      <c r="K2378" t="s">
        <v>80</v>
      </c>
      <c r="L2378" t="s">
        <v>431</v>
      </c>
      <c r="M2378" t="s">
        <v>20</v>
      </c>
      <c r="N2378" t="s">
        <v>14</v>
      </c>
      <c r="S2378">
        <v>5663.11</v>
      </c>
    </row>
    <row r="2379" spans="1:19" x14ac:dyDescent="0.3">
      <c r="A2379">
        <v>2023</v>
      </c>
      <c r="C2379" t="str">
        <f>IF(GETPIVOTDATA("PS % recovery",Sheet4!$B$5,"Parish Name",K2379)&gt;99.949%,"OK","No")</f>
        <v>OK</v>
      </c>
      <c r="D2379" t="e">
        <f>VLOOKUP(J2379,'Ref2'!C:E,3,0)</f>
        <v>#N/A</v>
      </c>
      <c r="F2379">
        <v>2</v>
      </c>
      <c r="I2379" t="e">
        <f>VLOOKUP(J2379,Ref!L:M,2,0)</f>
        <v>#N/A</v>
      </c>
      <c r="J2379" t="s">
        <v>905</v>
      </c>
      <c r="K2379" t="s">
        <v>83</v>
      </c>
      <c r="L2379" t="s">
        <v>425</v>
      </c>
      <c r="M2379" t="s">
        <v>20</v>
      </c>
      <c r="N2379" t="s">
        <v>14</v>
      </c>
      <c r="S2379">
        <v>2211</v>
      </c>
    </row>
    <row r="2380" spans="1:19" x14ac:dyDescent="0.3">
      <c r="A2380">
        <v>2023</v>
      </c>
      <c r="C2380" t="str">
        <f>IF(GETPIVOTDATA("PS % recovery",Sheet4!$B$5,"Parish Name",K2380)&gt;99.949%,"OK","No")</f>
        <v>OK</v>
      </c>
      <c r="D2380" t="e">
        <f>VLOOKUP(J2380,'Ref2'!C:E,3,0)</f>
        <v>#N/A</v>
      </c>
      <c r="F2380">
        <v>2</v>
      </c>
      <c r="I2380" t="e">
        <f>VLOOKUP(J2380,Ref!L:M,2,0)</f>
        <v>#N/A</v>
      </c>
      <c r="J2380" t="s">
        <v>907</v>
      </c>
      <c r="K2380" t="s">
        <v>84</v>
      </c>
      <c r="L2380" t="s">
        <v>435</v>
      </c>
      <c r="M2380" t="s">
        <v>20</v>
      </c>
      <c r="N2380" t="s">
        <v>14</v>
      </c>
      <c r="S2380">
        <v>0</v>
      </c>
    </row>
    <row r="2381" spans="1:19" x14ac:dyDescent="0.3">
      <c r="A2381">
        <v>2023</v>
      </c>
      <c r="C2381" t="str">
        <f>IF(GETPIVOTDATA("PS % recovery",Sheet4!$B$5,"Parish Name",K2381)&gt;99.949%,"OK","No")</f>
        <v>OK</v>
      </c>
      <c r="D2381" t="e">
        <f>VLOOKUP(J2381,'Ref2'!C:E,3,0)</f>
        <v>#N/A</v>
      </c>
      <c r="F2381">
        <v>2</v>
      </c>
      <c r="I2381" t="e">
        <f>VLOOKUP(J2381,Ref!L:M,2,0)</f>
        <v>#N/A</v>
      </c>
      <c r="J2381" t="s">
        <v>909</v>
      </c>
      <c r="K2381" t="s">
        <v>86</v>
      </c>
      <c r="L2381" t="s">
        <v>433</v>
      </c>
      <c r="M2381" t="s">
        <v>20</v>
      </c>
      <c r="N2381" t="s">
        <v>14</v>
      </c>
      <c r="S2381">
        <v>3488</v>
      </c>
    </row>
    <row r="2382" spans="1:19" x14ac:dyDescent="0.3">
      <c r="A2382">
        <v>2023</v>
      </c>
      <c r="C2382" t="str">
        <f>IF(GETPIVOTDATA("PS % recovery",Sheet4!$B$5,"Parish Name",K2382)&gt;99.949%,"OK","No")</f>
        <v>OK</v>
      </c>
      <c r="D2382" t="e">
        <f>VLOOKUP(J2382,'Ref2'!C:E,3,0)</f>
        <v>#N/A</v>
      </c>
      <c r="F2382">
        <v>2</v>
      </c>
      <c r="I2382" t="e">
        <f>VLOOKUP(J2382,Ref!L:M,2,0)</f>
        <v>#N/A</v>
      </c>
      <c r="J2382" t="s">
        <v>911</v>
      </c>
      <c r="K2382" t="s">
        <v>89</v>
      </c>
      <c r="L2382" t="s">
        <v>423</v>
      </c>
      <c r="M2382" t="s">
        <v>20</v>
      </c>
      <c r="N2382" t="s">
        <v>14</v>
      </c>
      <c r="S2382">
        <v>1696</v>
      </c>
    </row>
    <row r="2383" spans="1:19" x14ac:dyDescent="0.3">
      <c r="A2383">
        <v>2023</v>
      </c>
      <c r="C2383" t="str">
        <f>IF(GETPIVOTDATA("PS % recovery",Sheet4!$B$5,"Parish Name",K2383)&gt;99.949%,"OK","No")</f>
        <v>OK</v>
      </c>
      <c r="D2383" t="e">
        <f>VLOOKUP(J2383,'Ref2'!C:E,3,0)</f>
        <v>#N/A</v>
      </c>
      <c r="F2383">
        <v>2</v>
      </c>
      <c r="I2383" t="e">
        <f>VLOOKUP(J2383,Ref!L:M,2,0)</f>
        <v>#N/A</v>
      </c>
      <c r="J2383" t="s">
        <v>913</v>
      </c>
      <c r="K2383" t="s">
        <v>90</v>
      </c>
      <c r="L2383" t="s">
        <v>435</v>
      </c>
      <c r="M2383" t="s">
        <v>20</v>
      </c>
      <c r="N2383" t="s">
        <v>14</v>
      </c>
      <c r="S2383">
        <v>4427</v>
      </c>
    </row>
    <row r="2384" spans="1:19" x14ac:dyDescent="0.3">
      <c r="A2384">
        <v>2023</v>
      </c>
      <c r="C2384" t="str">
        <f>IF(GETPIVOTDATA("PS % recovery",Sheet4!$B$5,"Parish Name",K2384)&gt;99.949%,"OK","No")</f>
        <v>OK</v>
      </c>
      <c r="D2384" t="e">
        <f>VLOOKUP(J2384,'Ref2'!C:E,3,0)</f>
        <v>#N/A</v>
      </c>
      <c r="F2384">
        <v>2</v>
      </c>
      <c r="I2384" t="str">
        <f>VLOOKUP(J2384,Ref!L:M,2,0)</f>
        <v>Yes</v>
      </c>
      <c r="J2384" t="s">
        <v>915</v>
      </c>
      <c r="K2384" t="s">
        <v>91</v>
      </c>
      <c r="L2384" t="s">
        <v>437</v>
      </c>
      <c r="M2384" t="s">
        <v>20</v>
      </c>
      <c r="N2384" t="s">
        <v>14</v>
      </c>
      <c r="S2384">
        <v>3250</v>
      </c>
    </row>
    <row r="2385" spans="1:19" x14ac:dyDescent="0.3">
      <c r="A2385">
        <v>2023</v>
      </c>
      <c r="C2385" t="str">
        <f>IF(GETPIVOTDATA("PS % recovery",Sheet4!$B$5,"Parish Name",K2385)&gt;99.949%,"OK","No")</f>
        <v>OK</v>
      </c>
      <c r="D2385" t="e">
        <f>VLOOKUP(J2385,'Ref2'!C:E,3,0)</f>
        <v>#N/A</v>
      </c>
      <c r="F2385">
        <v>2</v>
      </c>
      <c r="I2385" t="e">
        <f>VLOOKUP(J2385,Ref!L:M,2,0)</f>
        <v>#N/A</v>
      </c>
      <c r="J2385" t="s">
        <v>917</v>
      </c>
      <c r="K2385" t="s">
        <v>94</v>
      </c>
      <c r="L2385" t="s">
        <v>453</v>
      </c>
      <c r="M2385" t="s">
        <v>23</v>
      </c>
      <c r="N2385" t="s">
        <v>14</v>
      </c>
      <c r="S2385">
        <v>3788</v>
      </c>
    </row>
    <row r="2386" spans="1:19" x14ac:dyDescent="0.3">
      <c r="A2386">
        <v>2023</v>
      </c>
      <c r="C2386" t="str">
        <f>IF(GETPIVOTDATA("PS % recovery",Sheet4!$B$5,"Parish Name",K2386)&gt;99.949%,"OK","No")</f>
        <v>OK</v>
      </c>
      <c r="D2386" t="str">
        <f>VLOOKUP(J2386,'Ref2'!C:E,3,0)</f>
        <v>LLF</v>
      </c>
      <c r="F2386">
        <v>2</v>
      </c>
      <c r="I2386" t="str">
        <f>VLOOKUP(J2386,Ref!L:M,2,0)</f>
        <v>Yes</v>
      </c>
      <c r="J2386" t="s">
        <v>919</v>
      </c>
      <c r="K2386" t="s">
        <v>96</v>
      </c>
      <c r="L2386" t="s">
        <v>441</v>
      </c>
      <c r="M2386" t="s">
        <v>23</v>
      </c>
      <c r="N2386" t="s">
        <v>14</v>
      </c>
      <c r="S2386">
        <v>17853</v>
      </c>
    </row>
    <row r="2387" spans="1:19" x14ac:dyDescent="0.3">
      <c r="A2387">
        <v>2023</v>
      </c>
      <c r="C2387" t="str">
        <f>IF(GETPIVOTDATA("PS % recovery",Sheet4!$B$5,"Parish Name",K2387)&gt;99.949%,"OK","No")</f>
        <v>OK</v>
      </c>
      <c r="D2387" t="str">
        <f>VLOOKUP(J2387,'Ref2'!C:E,3,0)</f>
        <v>LLF</v>
      </c>
      <c r="F2387">
        <v>2</v>
      </c>
      <c r="I2387" t="str">
        <f>VLOOKUP(J2387,Ref!L:M,2,0)</f>
        <v>Yes</v>
      </c>
      <c r="J2387" t="s">
        <v>921</v>
      </c>
      <c r="K2387" t="s">
        <v>97</v>
      </c>
      <c r="L2387" t="s">
        <v>443</v>
      </c>
      <c r="M2387" t="s">
        <v>23</v>
      </c>
      <c r="N2387" t="s">
        <v>14</v>
      </c>
      <c r="S2387">
        <v>11342</v>
      </c>
    </row>
    <row r="2388" spans="1:19" x14ac:dyDescent="0.3">
      <c r="A2388">
        <v>2023</v>
      </c>
      <c r="C2388" t="str">
        <f>IF(GETPIVOTDATA("PS % recovery",Sheet4!$B$5,"Parish Name",K2388)&gt;99.949%,"OK","No")</f>
        <v>No</v>
      </c>
      <c r="D2388" t="e">
        <f>VLOOKUP(J2388,'Ref2'!C:E,3,0)</f>
        <v>#N/A</v>
      </c>
      <c r="F2388">
        <v>2</v>
      </c>
      <c r="I2388" t="e">
        <f>VLOOKUP(J2388,Ref!L:M,2,0)</f>
        <v>#N/A</v>
      </c>
      <c r="J2388" t="s">
        <v>923</v>
      </c>
      <c r="K2388" t="s">
        <v>98</v>
      </c>
      <c r="L2388" t="s">
        <v>445</v>
      </c>
      <c r="M2388" t="s">
        <v>23</v>
      </c>
      <c r="N2388" t="s">
        <v>14</v>
      </c>
      <c r="S2388">
        <v>5344</v>
      </c>
    </row>
    <row r="2389" spans="1:19" x14ac:dyDescent="0.3">
      <c r="A2389">
        <v>2023</v>
      </c>
      <c r="C2389" t="str">
        <f>IF(GETPIVOTDATA("PS % recovery",Sheet4!$B$5,"Parish Name",K2389)&gt;99.949%,"OK","No")</f>
        <v>OK</v>
      </c>
      <c r="D2389" t="e">
        <f>VLOOKUP(J2389,'Ref2'!C:E,3,0)</f>
        <v>#N/A</v>
      </c>
      <c r="F2389">
        <v>2</v>
      </c>
      <c r="I2389" t="e">
        <f>VLOOKUP(J2389,Ref!L:M,2,0)</f>
        <v>#N/A</v>
      </c>
      <c r="J2389" t="s">
        <v>925</v>
      </c>
      <c r="K2389" t="s">
        <v>99</v>
      </c>
      <c r="L2389" t="s">
        <v>447</v>
      </c>
      <c r="M2389" t="s">
        <v>23</v>
      </c>
      <c r="N2389" t="s">
        <v>14</v>
      </c>
      <c r="S2389">
        <v>5706.25</v>
      </c>
    </row>
    <row r="2390" spans="1:19" x14ac:dyDescent="0.3">
      <c r="A2390">
        <v>2023</v>
      </c>
      <c r="C2390" t="str">
        <f>IF(GETPIVOTDATA("PS % recovery",Sheet4!$B$5,"Parish Name",K2390)&gt;99.949%,"OK","No")</f>
        <v>OK</v>
      </c>
      <c r="D2390" t="e">
        <f>VLOOKUP(J2390,'Ref2'!C:E,3,0)</f>
        <v>#N/A</v>
      </c>
      <c r="F2390">
        <v>2</v>
      </c>
      <c r="I2390" t="e">
        <f>VLOOKUP(J2390,Ref!L:M,2,0)</f>
        <v>#N/A</v>
      </c>
      <c r="J2390" t="s">
        <v>927</v>
      </c>
      <c r="K2390" t="s">
        <v>100</v>
      </c>
      <c r="L2390" t="s">
        <v>449</v>
      </c>
      <c r="M2390" t="s">
        <v>23</v>
      </c>
      <c r="N2390" t="s">
        <v>14</v>
      </c>
      <c r="S2390">
        <v>4320</v>
      </c>
    </row>
    <row r="2391" spans="1:19" x14ac:dyDescent="0.3">
      <c r="A2391">
        <v>2023</v>
      </c>
      <c r="C2391" t="str">
        <f>IF(GETPIVOTDATA("PS % recovery",Sheet4!$B$5,"Parish Name",K2391)&gt;99.949%,"OK","No")</f>
        <v>OK</v>
      </c>
      <c r="D2391" t="e">
        <f>VLOOKUP(J2391,'Ref2'!C:E,3,0)</f>
        <v>#N/A</v>
      </c>
      <c r="F2391">
        <v>2</v>
      </c>
      <c r="I2391" t="e">
        <f>VLOOKUP(J2391,Ref!L:M,2,0)</f>
        <v>#N/A</v>
      </c>
      <c r="J2391" t="s">
        <v>929</v>
      </c>
      <c r="K2391" t="s">
        <v>101</v>
      </c>
      <c r="L2391" t="s">
        <v>451</v>
      </c>
      <c r="M2391" t="s">
        <v>23</v>
      </c>
      <c r="N2391" t="s">
        <v>14</v>
      </c>
      <c r="S2391">
        <v>7105</v>
      </c>
    </row>
    <row r="2392" spans="1:19" x14ac:dyDescent="0.3">
      <c r="A2392">
        <v>2023</v>
      </c>
      <c r="C2392" t="str">
        <f>IF(GETPIVOTDATA("PS % recovery",Sheet4!$B$5,"Parish Name",K2392)&gt;99.949%,"OK","No")</f>
        <v>OK</v>
      </c>
      <c r="D2392" t="e">
        <f>VLOOKUP(J2392,'Ref2'!C:E,3,0)</f>
        <v>#N/A</v>
      </c>
      <c r="F2392">
        <v>2</v>
      </c>
      <c r="I2392" t="e">
        <f>VLOOKUP(J2392,Ref!L:M,2,0)</f>
        <v>#N/A</v>
      </c>
      <c r="J2392" t="s">
        <v>931</v>
      </c>
      <c r="K2392" t="s">
        <v>95</v>
      </c>
      <c r="L2392" t="s">
        <v>439</v>
      </c>
      <c r="M2392" t="s">
        <v>23</v>
      </c>
      <c r="N2392" t="s">
        <v>14</v>
      </c>
      <c r="S2392">
        <v>4028</v>
      </c>
    </row>
    <row r="2393" spans="1:19" x14ac:dyDescent="0.3">
      <c r="A2393">
        <v>2023</v>
      </c>
      <c r="C2393" t="str">
        <f>IF(GETPIVOTDATA("PS % recovery",Sheet4!$B$5,"Parish Name",K2393)&gt;99.949%,"OK","No")</f>
        <v>No</v>
      </c>
      <c r="D2393" t="e">
        <f>VLOOKUP(J2393,'Ref2'!C:E,3,0)</f>
        <v>#N/A</v>
      </c>
      <c r="F2393">
        <v>2</v>
      </c>
      <c r="I2393" t="e">
        <f>VLOOKUP(J2393,Ref!L:M,2,0)</f>
        <v>#N/A</v>
      </c>
      <c r="J2393" t="s">
        <v>933</v>
      </c>
      <c r="K2393" t="s">
        <v>102</v>
      </c>
      <c r="L2393" t="s">
        <v>453</v>
      </c>
      <c r="M2393" t="s">
        <v>23</v>
      </c>
      <c r="N2393" t="s">
        <v>14</v>
      </c>
      <c r="S2393">
        <v>2917</v>
      </c>
    </row>
    <row r="2394" spans="1:19" x14ac:dyDescent="0.3">
      <c r="A2394">
        <v>2023</v>
      </c>
      <c r="C2394" t="str">
        <f>IF(GETPIVOTDATA("PS % recovery",Sheet4!$B$5,"Parish Name",K2394)&gt;99.949%,"OK","No")</f>
        <v>OK</v>
      </c>
      <c r="D2394" t="e">
        <f>VLOOKUP(J2394,'Ref2'!C:E,3,0)</f>
        <v>#N/A</v>
      </c>
      <c r="F2394">
        <v>2</v>
      </c>
      <c r="I2394" t="e">
        <f>VLOOKUP(J2394,Ref!L:M,2,0)</f>
        <v>#N/A</v>
      </c>
      <c r="J2394" t="s">
        <v>935</v>
      </c>
      <c r="K2394" t="s">
        <v>104</v>
      </c>
      <c r="L2394" t="s">
        <v>465</v>
      </c>
      <c r="M2394" t="s">
        <v>26</v>
      </c>
      <c r="N2394" t="s">
        <v>14</v>
      </c>
      <c r="S2394">
        <v>6353</v>
      </c>
    </row>
    <row r="2395" spans="1:19" x14ac:dyDescent="0.3">
      <c r="A2395">
        <v>2023</v>
      </c>
      <c r="C2395" t="str">
        <f>IF(GETPIVOTDATA("PS % recovery",Sheet4!$B$5,"Parish Name",K2395)&gt;99.949%,"OK","No")</f>
        <v>OK</v>
      </c>
      <c r="D2395" t="e">
        <f>VLOOKUP(J2395,'Ref2'!C:E,3,0)</f>
        <v>#N/A</v>
      </c>
      <c r="F2395">
        <v>2</v>
      </c>
      <c r="I2395" t="e">
        <f>VLOOKUP(J2395,Ref!L:M,2,0)</f>
        <v>#N/A</v>
      </c>
      <c r="J2395" t="s">
        <v>937</v>
      </c>
      <c r="K2395" t="s">
        <v>106</v>
      </c>
      <c r="L2395" t="s">
        <v>467</v>
      </c>
      <c r="M2395" t="s">
        <v>26</v>
      </c>
      <c r="N2395" t="s">
        <v>14</v>
      </c>
      <c r="S2395">
        <v>5861</v>
      </c>
    </row>
    <row r="2396" spans="1:19" x14ac:dyDescent="0.3">
      <c r="A2396">
        <v>2023</v>
      </c>
      <c r="C2396" t="str">
        <f>IF(GETPIVOTDATA("PS % recovery",Sheet4!$B$5,"Parish Name",K2396)&gt;99.949%,"OK","No")</f>
        <v>OK</v>
      </c>
      <c r="D2396" t="e">
        <f>VLOOKUP(J2396,'Ref2'!C:E,3,0)</f>
        <v>#N/A</v>
      </c>
      <c r="F2396">
        <v>2</v>
      </c>
      <c r="I2396" t="e">
        <f>VLOOKUP(J2396,Ref!L:M,2,0)</f>
        <v>#N/A</v>
      </c>
      <c r="J2396" t="s">
        <v>939</v>
      </c>
      <c r="K2396" t="s">
        <v>108</v>
      </c>
      <c r="L2396" t="s">
        <v>469</v>
      </c>
      <c r="M2396" t="s">
        <v>26</v>
      </c>
      <c r="N2396" t="s">
        <v>14</v>
      </c>
      <c r="S2396">
        <v>5079</v>
      </c>
    </row>
    <row r="2397" spans="1:19" x14ac:dyDescent="0.3">
      <c r="A2397">
        <v>2023</v>
      </c>
      <c r="C2397" t="str">
        <f>IF(GETPIVOTDATA("PS % recovery",Sheet4!$B$5,"Parish Name",K2397)&gt;99.949%,"OK","No")</f>
        <v>OK</v>
      </c>
      <c r="D2397" t="e">
        <f>VLOOKUP(J2397,'Ref2'!C:E,3,0)</f>
        <v>#N/A</v>
      </c>
      <c r="F2397">
        <v>2</v>
      </c>
      <c r="I2397" t="e">
        <f>VLOOKUP(J2397,Ref!L:M,2,0)</f>
        <v>#N/A</v>
      </c>
      <c r="J2397" t="s">
        <v>941</v>
      </c>
      <c r="K2397" t="s">
        <v>110</v>
      </c>
      <c r="L2397" t="s">
        <v>471</v>
      </c>
      <c r="M2397" t="s">
        <v>26</v>
      </c>
      <c r="N2397" t="s">
        <v>14</v>
      </c>
      <c r="S2397">
        <v>7589</v>
      </c>
    </row>
    <row r="2398" spans="1:19" x14ac:dyDescent="0.3">
      <c r="A2398">
        <v>2023</v>
      </c>
      <c r="C2398" t="str">
        <f>IF(GETPIVOTDATA("PS % recovery",Sheet4!$B$5,"Parish Name",K2398)&gt;99.949%,"OK","No")</f>
        <v>OK</v>
      </c>
      <c r="D2398" t="e">
        <f>VLOOKUP(J2398,'Ref2'!C:E,3,0)</f>
        <v>#N/A</v>
      </c>
      <c r="F2398">
        <v>2</v>
      </c>
      <c r="I2398" t="str">
        <f>VLOOKUP(J2398,Ref!L:M,2,0)</f>
        <v>Yes</v>
      </c>
      <c r="J2398" t="s">
        <v>943</v>
      </c>
      <c r="K2398" t="s">
        <v>112</v>
      </c>
      <c r="L2398" t="s">
        <v>473</v>
      </c>
      <c r="M2398" t="s">
        <v>26</v>
      </c>
      <c r="N2398" t="s">
        <v>14</v>
      </c>
      <c r="S2398">
        <v>10000</v>
      </c>
    </row>
    <row r="2399" spans="1:19" x14ac:dyDescent="0.3">
      <c r="A2399">
        <v>2023</v>
      </c>
      <c r="C2399" t="str">
        <f>IF(GETPIVOTDATA("PS % recovery",Sheet4!$B$5,"Parish Name",K2399)&gt;99.949%,"OK","No")</f>
        <v>No</v>
      </c>
      <c r="D2399" t="e">
        <f>VLOOKUP(J2399,'Ref2'!C:E,3,0)</f>
        <v>#N/A</v>
      </c>
      <c r="F2399">
        <v>2</v>
      </c>
      <c r="I2399" t="e">
        <f>VLOOKUP(J2399,Ref!L:M,2,0)</f>
        <v>#N/A</v>
      </c>
      <c r="J2399" t="s">
        <v>945</v>
      </c>
      <c r="K2399" t="s">
        <v>114</v>
      </c>
      <c r="L2399" t="s">
        <v>475</v>
      </c>
      <c r="M2399" t="s">
        <v>26</v>
      </c>
      <c r="N2399" t="s">
        <v>14</v>
      </c>
      <c r="S2399">
        <v>16767.34</v>
      </c>
    </row>
    <row r="2400" spans="1:19" x14ac:dyDescent="0.3">
      <c r="A2400">
        <v>2023</v>
      </c>
      <c r="C2400" t="str">
        <f>IF(GETPIVOTDATA("PS % recovery",Sheet4!$B$5,"Parish Name",K2400)&gt;99.949%,"OK","No")</f>
        <v>OK</v>
      </c>
      <c r="D2400" t="e">
        <f>VLOOKUP(J2400,'Ref2'!C:E,3,0)</f>
        <v>#N/A</v>
      </c>
      <c r="F2400">
        <v>2</v>
      </c>
      <c r="I2400" t="e">
        <f>VLOOKUP(J2400,Ref!L:M,2,0)</f>
        <v>#N/A</v>
      </c>
      <c r="J2400" t="s">
        <v>947</v>
      </c>
      <c r="K2400" t="s">
        <v>116</v>
      </c>
      <c r="L2400" t="s">
        <v>477</v>
      </c>
      <c r="M2400" t="s">
        <v>26</v>
      </c>
      <c r="N2400" t="s">
        <v>14</v>
      </c>
      <c r="S2400">
        <v>5569</v>
      </c>
    </row>
    <row r="2401" spans="1:19" x14ac:dyDescent="0.3">
      <c r="A2401">
        <v>2023</v>
      </c>
      <c r="C2401" t="str">
        <f>IF(GETPIVOTDATA("PS % recovery",Sheet4!$B$5,"Parish Name",K2401)&gt;99.949%,"OK","No")</f>
        <v>OK</v>
      </c>
      <c r="D2401" t="e">
        <f>VLOOKUP(J2401,'Ref2'!C:E,3,0)</f>
        <v>#N/A</v>
      </c>
      <c r="F2401">
        <v>2</v>
      </c>
      <c r="I2401" t="e">
        <f>VLOOKUP(J2401,Ref!L:M,2,0)</f>
        <v>#N/A</v>
      </c>
      <c r="J2401" t="s">
        <v>949</v>
      </c>
      <c r="K2401" t="s">
        <v>118</v>
      </c>
      <c r="L2401" t="s">
        <v>479</v>
      </c>
      <c r="M2401" t="s">
        <v>26</v>
      </c>
      <c r="N2401" t="s">
        <v>14</v>
      </c>
      <c r="S2401">
        <v>7052</v>
      </c>
    </row>
    <row r="2402" spans="1:19" x14ac:dyDescent="0.3">
      <c r="A2402">
        <v>2023</v>
      </c>
      <c r="C2402" t="str">
        <f>IF(GETPIVOTDATA("PS % recovery",Sheet4!$B$5,"Parish Name",K2402)&gt;99.949%,"OK","No")</f>
        <v>OK</v>
      </c>
      <c r="D2402" t="e">
        <f>VLOOKUP(J2402,'Ref2'!C:E,3,0)</f>
        <v>#N/A</v>
      </c>
      <c r="F2402">
        <v>2</v>
      </c>
      <c r="I2402" t="e">
        <f>VLOOKUP(J2402,Ref!L:M,2,0)</f>
        <v>#N/A</v>
      </c>
      <c r="J2402" t="s">
        <v>951</v>
      </c>
      <c r="K2402" t="s">
        <v>105</v>
      </c>
      <c r="L2402" t="s">
        <v>455</v>
      </c>
      <c r="M2402" t="s">
        <v>26</v>
      </c>
      <c r="N2402" t="s">
        <v>14</v>
      </c>
      <c r="S2402">
        <v>2583</v>
      </c>
    </row>
    <row r="2403" spans="1:19" x14ac:dyDescent="0.3">
      <c r="A2403">
        <v>2023</v>
      </c>
      <c r="C2403" t="str">
        <f>IF(GETPIVOTDATA("PS % recovery",Sheet4!$B$5,"Parish Name",K2403)&gt;99.949%,"OK","No")</f>
        <v>OK</v>
      </c>
      <c r="D2403" t="e">
        <f>VLOOKUP(J2403,'Ref2'!C:E,3,0)</f>
        <v>#N/A</v>
      </c>
      <c r="F2403">
        <v>2</v>
      </c>
      <c r="I2403" t="e">
        <f>VLOOKUP(J2403,Ref!L:M,2,0)</f>
        <v>#N/A</v>
      </c>
      <c r="J2403" t="s">
        <v>953</v>
      </c>
      <c r="K2403" t="s">
        <v>107</v>
      </c>
      <c r="L2403" t="s">
        <v>457</v>
      </c>
      <c r="M2403" t="s">
        <v>26</v>
      </c>
      <c r="N2403" t="s">
        <v>14</v>
      </c>
      <c r="S2403">
        <v>4694.17</v>
      </c>
    </row>
    <row r="2404" spans="1:19" x14ac:dyDescent="0.3">
      <c r="A2404">
        <v>2023</v>
      </c>
      <c r="C2404" t="str">
        <f>IF(GETPIVOTDATA("PS % recovery",Sheet4!$B$5,"Parish Name",K2404)&gt;99.949%,"OK","No")</f>
        <v>OK</v>
      </c>
      <c r="D2404" t="e">
        <f>VLOOKUP(J2404,'Ref2'!C:E,3,0)</f>
        <v>#N/A</v>
      </c>
      <c r="F2404">
        <v>2</v>
      </c>
      <c r="I2404" t="e">
        <f>VLOOKUP(J2404,Ref!L:M,2,0)</f>
        <v>#N/A</v>
      </c>
      <c r="J2404" t="s">
        <v>955</v>
      </c>
      <c r="K2404" t="s">
        <v>109</v>
      </c>
      <c r="L2404" t="s">
        <v>459</v>
      </c>
      <c r="M2404" t="s">
        <v>26</v>
      </c>
      <c r="N2404" t="s">
        <v>14</v>
      </c>
      <c r="S2404">
        <v>5800</v>
      </c>
    </row>
    <row r="2405" spans="1:19" x14ac:dyDescent="0.3">
      <c r="A2405">
        <v>2023</v>
      </c>
      <c r="C2405" t="str">
        <f>IF(GETPIVOTDATA("PS % recovery",Sheet4!$B$5,"Parish Name",K2405)&gt;99.949%,"OK","No")</f>
        <v>No</v>
      </c>
      <c r="D2405" t="e">
        <f>VLOOKUP(J2405,'Ref2'!C:E,3,0)</f>
        <v>#N/A</v>
      </c>
      <c r="F2405">
        <v>2</v>
      </c>
      <c r="I2405" t="e">
        <f>VLOOKUP(J2405,Ref!L:M,2,0)</f>
        <v>#N/A</v>
      </c>
      <c r="J2405" t="s">
        <v>824</v>
      </c>
      <c r="K2405" t="s">
        <v>113</v>
      </c>
      <c r="L2405" t="s">
        <v>463</v>
      </c>
      <c r="M2405" t="s">
        <v>26</v>
      </c>
      <c r="N2405" t="s">
        <v>14</v>
      </c>
      <c r="S2405">
        <v>2000</v>
      </c>
    </row>
    <row r="2406" spans="1:19" x14ac:dyDescent="0.3">
      <c r="A2406">
        <v>2023</v>
      </c>
      <c r="C2406" t="str">
        <f>IF(GETPIVOTDATA("PS % recovery",Sheet4!$B$5,"Parish Name",K2406)&gt;99.949%,"OK","No")</f>
        <v>OK</v>
      </c>
      <c r="D2406" t="e">
        <f>VLOOKUP(J2406,'Ref2'!C:E,3,0)</f>
        <v>#N/A</v>
      </c>
      <c r="F2406">
        <v>2</v>
      </c>
      <c r="I2406" t="e">
        <f>VLOOKUP(J2406,Ref!L:M,2,0)</f>
        <v>#N/A</v>
      </c>
      <c r="J2406" t="s">
        <v>958</v>
      </c>
      <c r="K2406" t="s">
        <v>111</v>
      </c>
      <c r="L2406" t="s">
        <v>461</v>
      </c>
      <c r="M2406" t="s">
        <v>26</v>
      </c>
      <c r="N2406" t="s">
        <v>14</v>
      </c>
      <c r="S2406">
        <v>5045</v>
      </c>
    </row>
    <row r="2407" spans="1:19" x14ac:dyDescent="0.3">
      <c r="A2407">
        <v>2023</v>
      </c>
      <c r="C2407" t="str">
        <f>IF(GETPIVOTDATA("PS % recovery",Sheet4!$B$5,"Parish Name",K2407)&gt;99.949%,"OK","No")</f>
        <v>OK</v>
      </c>
      <c r="D2407" t="e">
        <f>VLOOKUP(J2407,'Ref2'!C:E,3,0)</f>
        <v>#N/A</v>
      </c>
      <c r="F2407">
        <v>2</v>
      </c>
      <c r="I2407" t="e">
        <f>VLOOKUP(J2407,Ref!L:M,2,0)</f>
        <v>#N/A</v>
      </c>
      <c r="J2407" t="s">
        <v>960</v>
      </c>
      <c r="K2407" t="s">
        <v>115</v>
      </c>
      <c r="L2407" t="s">
        <v>455</v>
      </c>
      <c r="M2407" t="s">
        <v>26</v>
      </c>
      <c r="N2407" t="s">
        <v>14</v>
      </c>
      <c r="S2407">
        <v>9649</v>
      </c>
    </row>
    <row r="2408" spans="1:19" x14ac:dyDescent="0.3">
      <c r="A2408">
        <v>2023</v>
      </c>
      <c r="C2408" t="str">
        <f>IF(GETPIVOTDATA("PS % recovery",Sheet4!$B$5,"Parish Name",K2408)&gt;99.949%,"OK","No")</f>
        <v>No</v>
      </c>
      <c r="D2408" t="e">
        <f>VLOOKUP(J2408,'Ref2'!C:E,3,0)</f>
        <v>#N/A</v>
      </c>
      <c r="F2408">
        <v>2</v>
      </c>
      <c r="I2408" t="e">
        <f>VLOOKUP(J2408,Ref!L:M,2,0)</f>
        <v>#N/A</v>
      </c>
      <c r="J2408" t="s">
        <v>962</v>
      </c>
      <c r="K2408" t="s">
        <v>117</v>
      </c>
      <c r="L2408" t="s">
        <v>455</v>
      </c>
      <c r="M2408" t="s">
        <v>26</v>
      </c>
      <c r="N2408" t="s">
        <v>14</v>
      </c>
      <c r="S2408">
        <v>0</v>
      </c>
    </row>
    <row r="2409" spans="1:19" x14ac:dyDescent="0.3">
      <c r="A2409">
        <v>2023</v>
      </c>
      <c r="C2409" t="str">
        <f>IF(GETPIVOTDATA("PS % recovery",Sheet4!$B$5,"Parish Name",K2409)&gt;99.949%,"OK","No")</f>
        <v>OK</v>
      </c>
      <c r="D2409" t="e">
        <f>VLOOKUP(J2409,'Ref2'!C:E,3,0)</f>
        <v>#N/A</v>
      </c>
      <c r="F2409">
        <v>2</v>
      </c>
      <c r="I2409" t="e">
        <f>VLOOKUP(J2409,Ref!L:M,2,0)</f>
        <v>#N/A</v>
      </c>
      <c r="J2409" t="s">
        <v>964</v>
      </c>
      <c r="K2409" t="s">
        <v>120</v>
      </c>
      <c r="L2409" t="s">
        <v>481</v>
      </c>
      <c r="M2409" t="s">
        <v>29</v>
      </c>
      <c r="N2409" t="s">
        <v>14</v>
      </c>
      <c r="S2409">
        <v>7951</v>
      </c>
    </row>
    <row r="2410" spans="1:19" x14ac:dyDescent="0.3">
      <c r="A2410">
        <v>2023</v>
      </c>
      <c r="C2410" t="str">
        <f>IF(GETPIVOTDATA("PS % recovery",Sheet4!$B$5,"Parish Name",K2410)&gt;99.949%,"OK","No")</f>
        <v>OK</v>
      </c>
      <c r="D2410" t="e">
        <f>VLOOKUP(J2410,'Ref2'!C:E,3,0)</f>
        <v>#N/A</v>
      </c>
      <c r="F2410">
        <v>2</v>
      </c>
      <c r="I2410" t="e">
        <f>VLOOKUP(J2410,Ref!L:M,2,0)</f>
        <v>#N/A</v>
      </c>
      <c r="J2410" t="s">
        <v>966</v>
      </c>
      <c r="K2410" t="s">
        <v>121</v>
      </c>
      <c r="L2410" t="s">
        <v>487</v>
      </c>
      <c r="M2410" t="s">
        <v>29</v>
      </c>
      <c r="N2410" t="s">
        <v>14</v>
      </c>
      <c r="S2410">
        <v>3351</v>
      </c>
    </row>
    <row r="2411" spans="1:19" x14ac:dyDescent="0.3">
      <c r="A2411">
        <v>2023</v>
      </c>
      <c r="C2411" t="str">
        <f>IF(GETPIVOTDATA("PS % recovery",Sheet4!$B$5,"Parish Name",K2411)&gt;99.949%,"OK","No")</f>
        <v>No</v>
      </c>
      <c r="D2411" t="e">
        <f>VLOOKUP(J2411,'Ref2'!C:E,3,0)</f>
        <v>#N/A</v>
      </c>
      <c r="F2411">
        <v>2</v>
      </c>
      <c r="I2411" t="e">
        <f>VLOOKUP(J2411,Ref!L:M,2,0)</f>
        <v>#N/A</v>
      </c>
      <c r="J2411" t="s">
        <v>968</v>
      </c>
      <c r="K2411" t="s">
        <v>123</v>
      </c>
      <c r="L2411" t="s">
        <v>489</v>
      </c>
      <c r="M2411" t="s">
        <v>29</v>
      </c>
      <c r="N2411" t="s">
        <v>14</v>
      </c>
      <c r="S2411">
        <v>1500</v>
      </c>
    </row>
    <row r="2412" spans="1:19" x14ac:dyDescent="0.3">
      <c r="A2412">
        <v>2023</v>
      </c>
      <c r="C2412" t="str">
        <f>IF(GETPIVOTDATA("PS % recovery",Sheet4!$B$5,"Parish Name",K2412)&gt;99.949%,"OK","No")</f>
        <v>OK</v>
      </c>
      <c r="D2412" t="e">
        <f>VLOOKUP(J2412,'Ref2'!C:E,3,0)</f>
        <v>#N/A</v>
      </c>
      <c r="F2412">
        <v>2</v>
      </c>
      <c r="I2412" t="e">
        <f>VLOOKUP(J2412,Ref!L:M,2,0)</f>
        <v>#N/A</v>
      </c>
      <c r="J2412" t="s">
        <v>970</v>
      </c>
      <c r="K2412" t="s">
        <v>125</v>
      </c>
      <c r="L2412" t="s">
        <v>493</v>
      </c>
      <c r="M2412" t="s">
        <v>29</v>
      </c>
      <c r="N2412" t="s">
        <v>14</v>
      </c>
      <c r="S2412">
        <v>4696</v>
      </c>
    </row>
    <row r="2413" spans="1:19" x14ac:dyDescent="0.3">
      <c r="A2413">
        <v>2023</v>
      </c>
      <c r="C2413" t="str">
        <f>IF(GETPIVOTDATA("PS % recovery",Sheet4!$B$5,"Parish Name",K2413)&gt;99.949%,"OK","No")</f>
        <v>OK</v>
      </c>
      <c r="D2413" t="e">
        <f>VLOOKUP(J2413,'Ref2'!C:E,3,0)</f>
        <v>#N/A</v>
      </c>
      <c r="F2413">
        <v>2</v>
      </c>
      <c r="I2413" t="e">
        <f>VLOOKUP(J2413,Ref!L:M,2,0)</f>
        <v>#N/A</v>
      </c>
      <c r="J2413" t="s">
        <v>972</v>
      </c>
      <c r="K2413" t="s">
        <v>126</v>
      </c>
      <c r="L2413" t="s">
        <v>491</v>
      </c>
      <c r="M2413" t="s">
        <v>29</v>
      </c>
      <c r="N2413" t="s">
        <v>14</v>
      </c>
      <c r="S2413">
        <v>3863</v>
      </c>
    </row>
    <row r="2414" spans="1:19" x14ac:dyDescent="0.3">
      <c r="A2414">
        <v>2023</v>
      </c>
      <c r="C2414" t="str">
        <f>IF(GETPIVOTDATA("PS % recovery",Sheet4!$B$5,"Parish Name",K2414)&gt;99.949%,"OK","No")</f>
        <v>No</v>
      </c>
      <c r="D2414" t="e">
        <f>VLOOKUP(J2414,'Ref2'!C:E,3,0)</f>
        <v>#N/A</v>
      </c>
      <c r="F2414">
        <v>2</v>
      </c>
      <c r="I2414" t="str">
        <f>VLOOKUP(J2414,Ref!L:M,2,0)</f>
        <v>Yes</v>
      </c>
      <c r="J2414" t="s">
        <v>974</v>
      </c>
      <c r="K2414" t="s">
        <v>127</v>
      </c>
      <c r="L2414" t="s">
        <v>497</v>
      </c>
      <c r="M2414" t="s">
        <v>29</v>
      </c>
      <c r="N2414" t="s">
        <v>14</v>
      </c>
      <c r="S2414">
        <v>0</v>
      </c>
    </row>
    <row r="2415" spans="1:19" x14ac:dyDescent="0.3">
      <c r="A2415">
        <v>2023</v>
      </c>
      <c r="C2415" t="str">
        <f>IF(GETPIVOTDATA("PS % recovery",Sheet4!$B$5,"Parish Name",K2415)&gt;99.949%,"OK","No")</f>
        <v>OK</v>
      </c>
      <c r="D2415" t="e">
        <f>VLOOKUP(J2415,'Ref2'!C:E,3,0)</f>
        <v>#N/A</v>
      </c>
      <c r="F2415">
        <v>2</v>
      </c>
      <c r="I2415" t="e">
        <f>VLOOKUP(J2415,Ref!L:M,2,0)</f>
        <v>#N/A</v>
      </c>
      <c r="J2415" t="s">
        <v>976</v>
      </c>
      <c r="K2415" t="s">
        <v>128</v>
      </c>
      <c r="L2415" t="s">
        <v>499</v>
      </c>
      <c r="M2415" t="s">
        <v>29</v>
      </c>
      <c r="N2415" t="s">
        <v>14</v>
      </c>
      <c r="S2415">
        <v>2615</v>
      </c>
    </row>
    <row r="2416" spans="1:19" x14ac:dyDescent="0.3">
      <c r="A2416">
        <v>2023</v>
      </c>
      <c r="C2416" t="str">
        <f>IF(GETPIVOTDATA("PS % recovery",Sheet4!$B$5,"Parish Name",K2416)&gt;99.949%,"OK","No")</f>
        <v>No</v>
      </c>
      <c r="D2416" t="e">
        <f>VLOOKUP(J2416,'Ref2'!C:E,3,0)</f>
        <v>#N/A</v>
      </c>
      <c r="F2416">
        <v>2</v>
      </c>
      <c r="I2416" t="str">
        <f>VLOOKUP(J2416,Ref!L:M,2,0)</f>
        <v>Yes</v>
      </c>
      <c r="J2416" t="s">
        <v>825</v>
      </c>
      <c r="K2416" t="s">
        <v>129</v>
      </c>
      <c r="L2416" t="s">
        <v>501</v>
      </c>
      <c r="M2416" t="s">
        <v>29</v>
      </c>
      <c r="N2416" t="s">
        <v>14</v>
      </c>
      <c r="S2416">
        <v>2910</v>
      </c>
    </row>
    <row r="2417" spans="1:19" x14ac:dyDescent="0.3">
      <c r="A2417">
        <v>2023</v>
      </c>
      <c r="C2417" t="str">
        <f>IF(GETPIVOTDATA("PS % recovery",Sheet4!$B$5,"Parish Name",K2417)&gt;99.949%,"OK","No")</f>
        <v>OK</v>
      </c>
      <c r="D2417" t="e">
        <f>VLOOKUP(J2417,'Ref2'!C:E,3,0)</f>
        <v>#N/A</v>
      </c>
      <c r="F2417">
        <v>2</v>
      </c>
      <c r="I2417" t="e">
        <f>VLOOKUP(J2417,Ref!L:M,2,0)</f>
        <v>#N/A</v>
      </c>
      <c r="J2417" t="s">
        <v>979</v>
      </c>
      <c r="K2417" t="s">
        <v>131</v>
      </c>
      <c r="L2417" t="s">
        <v>503</v>
      </c>
      <c r="M2417" t="s">
        <v>29</v>
      </c>
      <c r="N2417" t="s">
        <v>14</v>
      </c>
      <c r="S2417">
        <v>9620</v>
      </c>
    </row>
    <row r="2418" spans="1:19" x14ac:dyDescent="0.3">
      <c r="A2418">
        <v>2023</v>
      </c>
      <c r="C2418" t="str">
        <f>IF(GETPIVOTDATA("PS % recovery",Sheet4!$B$5,"Parish Name",K2418)&gt;99.949%,"OK","No")</f>
        <v>OK</v>
      </c>
      <c r="D2418" t="e">
        <f>VLOOKUP(J2418,'Ref2'!C:E,3,0)</f>
        <v>#N/A</v>
      </c>
      <c r="F2418">
        <v>2</v>
      </c>
      <c r="I2418" t="e">
        <f>VLOOKUP(J2418,Ref!L:M,2,0)</f>
        <v>#N/A</v>
      </c>
      <c r="J2418" t="s">
        <v>981</v>
      </c>
      <c r="K2418" t="s">
        <v>130</v>
      </c>
      <c r="L2418" t="s">
        <v>495</v>
      </c>
      <c r="M2418" t="s">
        <v>29</v>
      </c>
      <c r="N2418" t="s">
        <v>14</v>
      </c>
      <c r="S2418">
        <v>8166.74</v>
      </c>
    </row>
    <row r="2419" spans="1:19" x14ac:dyDescent="0.3">
      <c r="A2419">
        <v>2023</v>
      </c>
      <c r="C2419" t="str">
        <f>IF(GETPIVOTDATA("PS % recovery",Sheet4!$B$5,"Parish Name",K2419)&gt;99.949%,"OK","No")</f>
        <v>OK</v>
      </c>
      <c r="D2419" t="e">
        <f>VLOOKUP(J2419,'Ref2'!C:E,3,0)</f>
        <v>#N/A</v>
      </c>
      <c r="F2419">
        <v>2</v>
      </c>
      <c r="I2419" t="e">
        <f>VLOOKUP(J2419,Ref!L:M,2,0)</f>
        <v>#N/A</v>
      </c>
      <c r="J2419" t="s">
        <v>983</v>
      </c>
      <c r="K2419" t="s">
        <v>132</v>
      </c>
      <c r="L2419" t="s">
        <v>505</v>
      </c>
      <c r="M2419" t="s">
        <v>29</v>
      </c>
      <c r="N2419" t="s">
        <v>14</v>
      </c>
      <c r="S2419">
        <v>4395</v>
      </c>
    </row>
    <row r="2420" spans="1:19" x14ac:dyDescent="0.3">
      <c r="A2420">
        <v>2023</v>
      </c>
      <c r="C2420" t="str">
        <f>IF(GETPIVOTDATA("PS % recovery",Sheet4!$B$5,"Parish Name",K2420)&gt;99.949%,"OK","No")</f>
        <v>No</v>
      </c>
      <c r="D2420" t="e">
        <f>VLOOKUP(J2420,'Ref2'!C:E,3,0)</f>
        <v>#N/A</v>
      </c>
      <c r="F2420">
        <v>2</v>
      </c>
      <c r="I2420" t="str">
        <f>VLOOKUP(J2420,Ref!L:M,2,0)</f>
        <v>Yes</v>
      </c>
      <c r="J2420" t="s">
        <v>985</v>
      </c>
      <c r="K2420" t="s">
        <v>133</v>
      </c>
      <c r="L2420" t="s">
        <v>507</v>
      </c>
      <c r="M2420" t="s">
        <v>29</v>
      </c>
      <c r="N2420" t="s">
        <v>14</v>
      </c>
      <c r="S2420">
        <v>4002</v>
      </c>
    </row>
    <row r="2421" spans="1:19" x14ac:dyDescent="0.3">
      <c r="A2421">
        <v>2023</v>
      </c>
      <c r="C2421" t="str">
        <f>IF(GETPIVOTDATA("PS % recovery",Sheet4!$B$5,"Parish Name",K2421)&gt;99.949%,"OK","No")</f>
        <v>OK</v>
      </c>
      <c r="D2421" t="e">
        <f>VLOOKUP(J2421,'Ref2'!C:E,3,0)</f>
        <v>#N/A</v>
      </c>
      <c r="F2421">
        <v>2</v>
      </c>
      <c r="I2421" t="e">
        <f>VLOOKUP(J2421,Ref!L:M,2,0)</f>
        <v>#N/A</v>
      </c>
      <c r="J2421" t="s">
        <v>987</v>
      </c>
      <c r="K2421" t="s">
        <v>122</v>
      </c>
      <c r="L2421" t="s">
        <v>483</v>
      </c>
      <c r="M2421" t="s">
        <v>29</v>
      </c>
      <c r="N2421" t="s">
        <v>14</v>
      </c>
      <c r="S2421">
        <v>0</v>
      </c>
    </row>
    <row r="2422" spans="1:19" x14ac:dyDescent="0.3">
      <c r="A2422">
        <v>2023</v>
      </c>
      <c r="C2422" t="str">
        <f>IF(GETPIVOTDATA("PS % recovery",Sheet4!$B$5,"Parish Name",K2422)&gt;99.949%,"OK","No")</f>
        <v>No</v>
      </c>
      <c r="D2422" t="e">
        <f>VLOOKUP(J2422,'Ref2'!C:E,3,0)</f>
        <v>#N/A</v>
      </c>
      <c r="F2422">
        <v>2</v>
      </c>
      <c r="I2422" t="e">
        <f>VLOOKUP(J2422,Ref!L:M,2,0)</f>
        <v>#N/A</v>
      </c>
      <c r="J2422" t="s">
        <v>989</v>
      </c>
      <c r="K2422" t="s">
        <v>124</v>
      </c>
      <c r="L2422" t="s">
        <v>485</v>
      </c>
      <c r="M2422" t="s">
        <v>29</v>
      </c>
      <c r="N2422" t="s">
        <v>14</v>
      </c>
      <c r="S2422">
        <v>3500</v>
      </c>
    </row>
    <row r="2423" spans="1:19" x14ac:dyDescent="0.3">
      <c r="A2423">
        <v>2023</v>
      </c>
      <c r="C2423" t="str">
        <f>IF(GETPIVOTDATA("PS % recovery",Sheet4!$B$5,"Parish Name",K2423)&gt;99.949%,"OK","No")</f>
        <v>No</v>
      </c>
      <c r="D2423" t="e">
        <f>VLOOKUP(J2423,'Ref2'!C:E,3,0)</f>
        <v>#N/A</v>
      </c>
      <c r="F2423">
        <v>2</v>
      </c>
      <c r="I2423" t="e">
        <f>VLOOKUP(J2423,Ref!L:M,2,0)</f>
        <v>#N/A</v>
      </c>
      <c r="J2423" t="s">
        <v>826</v>
      </c>
      <c r="K2423" t="s">
        <v>135</v>
      </c>
      <c r="L2423" t="s">
        <v>515</v>
      </c>
      <c r="M2423" t="s">
        <v>32</v>
      </c>
      <c r="N2423" t="s">
        <v>14</v>
      </c>
      <c r="S2423">
        <v>130</v>
      </c>
    </row>
    <row r="2424" spans="1:19" x14ac:dyDescent="0.3">
      <c r="A2424">
        <v>2023</v>
      </c>
      <c r="C2424" t="str">
        <f>IF(GETPIVOTDATA("PS % recovery",Sheet4!$B$5,"Parish Name",K2424)&gt;99.949%,"OK","No")</f>
        <v>OK</v>
      </c>
      <c r="D2424" t="e">
        <f>VLOOKUP(J2424,'Ref2'!C:E,3,0)</f>
        <v>#N/A</v>
      </c>
      <c r="F2424">
        <v>2</v>
      </c>
      <c r="I2424" t="e">
        <f>VLOOKUP(J2424,Ref!L:M,2,0)</f>
        <v>#N/A</v>
      </c>
      <c r="J2424" t="s">
        <v>828</v>
      </c>
      <c r="K2424" t="s">
        <v>136</v>
      </c>
      <c r="L2424" t="s">
        <v>515</v>
      </c>
      <c r="M2424" t="s">
        <v>32</v>
      </c>
      <c r="N2424" t="s">
        <v>14</v>
      </c>
      <c r="S2424">
        <v>3508</v>
      </c>
    </row>
    <row r="2425" spans="1:19" x14ac:dyDescent="0.3">
      <c r="A2425">
        <v>2023</v>
      </c>
      <c r="C2425" t="str">
        <f>IF(GETPIVOTDATA("PS % recovery",Sheet4!$B$5,"Parish Name",K2425)&gt;99.949%,"OK","No")</f>
        <v>No</v>
      </c>
      <c r="D2425" t="e">
        <f>VLOOKUP(J2425,'Ref2'!C:E,3,0)</f>
        <v>#N/A</v>
      </c>
      <c r="F2425">
        <v>2</v>
      </c>
      <c r="I2425" t="e">
        <f>VLOOKUP(J2425,Ref!L:M,2,0)</f>
        <v>#N/A</v>
      </c>
      <c r="J2425" t="s">
        <v>993</v>
      </c>
      <c r="K2425" t="s">
        <v>137</v>
      </c>
      <c r="L2425" t="s">
        <v>509</v>
      </c>
      <c r="M2425" t="s">
        <v>32</v>
      </c>
      <c r="N2425" t="s">
        <v>14</v>
      </c>
      <c r="S2425">
        <v>0</v>
      </c>
    </row>
    <row r="2426" spans="1:19" x14ac:dyDescent="0.3">
      <c r="A2426">
        <v>2023</v>
      </c>
      <c r="C2426" t="str">
        <f>IF(GETPIVOTDATA("PS % recovery",Sheet4!$B$5,"Parish Name",K2426)&gt;99.949%,"OK","No")</f>
        <v>OK</v>
      </c>
      <c r="D2426" t="e">
        <f>VLOOKUP(J2426,'Ref2'!C:E,3,0)</f>
        <v>#N/A</v>
      </c>
      <c r="F2426">
        <v>2</v>
      </c>
      <c r="I2426" t="e">
        <f>VLOOKUP(J2426,Ref!L:M,2,0)</f>
        <v>#N/A</v>
      </c>
      <c r="J2426" t="s">
        <v>995</v>
      </c>
      <c r="K2426" t="s">
        <v>139</v>
      </c>
      <c r="L2426" t="s">
        <v>513</v>
      </c>
      <c r="M2426" t="s">
        <v>32</v>
      </c>
      <c r="N2426" t="s">
        <v>14</v>
      </c>
      <c r="S2426">
        <v>7943</v>
      </c>
    </row>
    <row r="2427" spans="1:19" x14ac:dyDescent="0.3">
      <c r="A2427">
        <v>2023</v>
      </c>
      <c r="C2427" t="str">
        <f>IF(GETPIVOTDATA("PS % recovery",Sheet4!$B$5,"Parish Name",K2427)&gt;99.949%,"OK","No")</f>
        <v>OK</v>
      </c>
      <c r="D2427" t="e">
        <f>VLOOKUP(J2427,'Ref2'!C:E,3,0)</f>
        <v>#N/A</v>
      </c>
      <c r="F2427">
        <v>2</v>
      </c>
      <c r="I2427" t="e">
        <f>VLOOKUP(J2427,Ref!L:M,2,0)</f>
        <v>#N/A</v>
      </c>
      <c r="J2427" t="s">
        <v>997</v>
      </c>
      <c r="K2427" t="s">
        <v>138</v>
      </c>
      <c r="L2427" t="s">
        <v>511</v>
      </c>
      <c r="M2427" t="s">
        <v>32</v>
      </c>
      <c r="N2427" t="s">
        <v>14</v>
      </c>
      <c r="S2427">
        <v>24220</v>
      </c>
    </row>
    <row r="2428" spans="1:19" x14ac:dyDescent="0.3">
      <c r="A2428">
        <v>2023</v>
      </c>
      <c r="C2428" t="str">
        <f>IF(GETPIVOTDATA("PS % recovery",Sheet4!$B$5,"Parish Name",K2428)&gt;99.949%,"OK","No")</f>
        <v>OK</v>
      </c>
      <c r="D2428" t="e">
        <f>VLOOKUP(J2428,'Ref2'!C:E,3,0)</f>
        <v>#N/A</v>
      </c>
      <c r="F2428">
        <v>2</v>
      </c>
      <c r="I2428" t="e">
        <f>VLOOKUP(J2428,Ref!L:M,2,0)</f>
        <v>#N/A</v>
      </c>
      <c r="J2428" t="s">
        <v>999</v>
      </c>
      <c r="K2428" t="s">
        <v>140</v>
      </c>
      <c r="L2428" t="s">
        <v>509</v>
      </c>
      <c r="M2428" t="s">
        <v>32</v>
      </c>
      <c r="N2428" t="s">
        <v>14</v>
      </c>
      <c r="S2428">
        <v>2286.16</v>
      </c>
    </row>
    <row r="2429" spans="1:19" x14ac:dyDescent="0.3">
      <c r="A2429">
        <v>2023</v>
      </c>
      <c r="C2429" t="str">
        <f>IF(GETPIVOTDATA("PS % recovery",Sheet4!$B$5,"Parish Name",K2429)&gt;99.949%,"OK","No")</f>
        <v>OK</v>
      </c>
      <c r="D2429" t="e">
        <f>VLOOKUP(J2429,'Ref2'!C:E,3,0)</f>
        <v>#N/A</v>
      </c>
      <c r="F2429">
        <v>2</v>
      </c>
      <c r="I2429" t="e">
        <f>VLOOKUP(J2429,Ref!L:M,2,0)</f>
        <v>#N/A</v>
      </c>
      <c r="J2429" t="s">
        <v>1001</v>
      </c>
      <c r="K2429" t="s">
        <v>141</v>
      </c>
      <c r="L2429" t="s">
        <v>517</v>
      </c>
      <c r="M2429" t="s">
        <v>32</v>
      </c>
      <c r="N2429" t="s">
        <v>14</v>
      </c>
      <c r="S2429">
        <v>10017.92</v>
      </c>
    </row>
    <row r="2430" spans="1:19" x14ac:dyDescent="0.3">
      <c r="A2430">
        <v>2023</v>
      </c>
      <c r="C2430" t="str">
        <f>IF(GETPIVOTDATA("PS % recovery",Sheet4!$B$5,"Parish Name",K2430)&gt;99.949%,"OK","No")</f>
        <v>OK</v>
      </c>
      <c r="D2430" t="e">
        <f>VLOOKUP(J2430,'Ref2'!C:E,3,0)</f>
        <v>#N/A</v>
      </c>
      <c r="F2430">
        <v>2</v>
      </c>
      <c r="I2430" t="e">
        <f>VLOOKUP(J2430,Ref!L:M,2,0)</f>
        <v>#N/A</v>
      </c>
      <c r="J2430" t="s">
        <v>1003</v>
      </c>
      <c r="K2430" t="s">
        <v>142</v>
      </c>
      <c r="L2430" t="s">
        <v>519</v>
      </c>
      <c r="M2430" t="s">
        <v>32</v>
      </c>
      <c r="N2430" t="s">
        <v>14</v>
      </c>
      <c r="S2430">
        <v>3597</v>
      </c>
    </row>
    <row r="2431" spans="1:19" x14ac:dyDescent="0.3">
      <c r="A2431">
        <v>2023</v>
      </c>
      <c r="C2431" t="str">
        <f>IF(GETPIVOTDATA("PS % recovery",Sheet4!$B$5,"Parish Name",K2431)&gt;99.949%,"OK","No")</f>
        <v>OK</v>
      </c>
      <c r="D2431" t="e">
        <f>VLOOKUP(J2431,'Ref2'!C:E,3,0)</f>
        <v>#N/A</v>
      </c>
      <c r="F2431">
        <v>2</v>
      </c>
      <c r="I2431" t="e">
        <f>VLOOKUP(J2431,Ref!L:M,2,0)</f>
        <v>#N/A</v>
      </c>
      <c r="J2431" t="s">
        <v>1005</v>
      </c>
      <c r="K2431" t="s">
        <v>143</v>
      </c>
      <c r="L2431" t="s">
        <v>521</v>
      </c>
      <c r="M2431" t="s">
        <v>32</v>
      </c>
      <c r="N2431" t="s">
        <v>14</v>
      </c>
      <c r="S2431">
        <v>8363</v>
      </c>
    </row>
    <row r="2432" spans="1:19" x14ac:dyDescent="0.3">
      <c r="A2432">
        <v>2023</v>
      </c>
      <c r="C2432" t="str">
        <f>IF(GETPIVOTDATA("PS % recovery",Sheet4!$B$5,"Parish Name",K2432)&gt;99.949%,"OK","No")</f>
        <v>OK</v>
      </c>
      <c r="D2432" t="e">
        <f>VLOOKUP(J2432,'Ref2'!C:E,3,0)</f>
        <v>#N/A</v>
      </c>
      <c r="F2432">
        <v>2</v>
      </c>
      <c r="I2432" t="e">
        <f>VLOOKUP(J2432,Ref!L:M,2,0)</f>
        <v>#N/A</v>
      </c>
      <c r="J2432" t="s">
        <v>1007</v>
      </c>
      <c r="K2432" t="s">
        <v>145</v>
      </c>
      <c r="L2432" t="s">
        <v>525</v>
      </c>
      <c r="M2432" t="s">
        <v>35</v>
      </c>
      <c r="N2432" t="s">
        <v>14</v>
      </c>
      <c r="S2432">
        <v>3696</v>
      </c>
    </row>
    <row r="2433" spans="1:19" x14ac:dyDescent="0.3">
      <c r="A2433">
        <v>2023</v>
      </c>
      <c r="C2433" t="str">
        <f>IF(GETPIVOTDATA("PS % recovery",Sheet4!$B$5,"Parish Name",K2433)&gt;99.949%,"OK","No")</f>
        <v>No</v>
      </c>
      <c r="D2433" t="e">
        <f>VLOOKUP(J2433,'Ref2'!C:E,3,0)</f>
        <v>#N/A</v>
      </c>
      <c r="F2433">
        <v>2</v>
      </c>
      <c r="I2433" t="e">
        <f>VLOOKUP(J2433,Ref!L:M,2,0)</f>
        <v>#N/A</v>
      </c>
      <c r="J2433" t="s">
        <v>1009</v>
      </c>
      <c r="K2433" t="s">
        <v>147</v>
      </c>
      <c r="L2433" t="s">
        <v>525</v>
      </c>
      <c r="M2433" t="s">
        <v>35</v>
      </c>
      <c r="N2433" t="s">
        <v>14</v>
      </c>
      <c r="S2433">
        <v>1840</v>
      </c>
    </row>
    <row r="2434" spans="1:19" x14ac:dyDescent="0.3">
      <c r="A2434">
        <v>2023</v>
      </c>
      <c r="C2434" t="str">
        <f>IF(GETPIVOTDATA("PS % recovery",Sheet4!$B$5,"Parish Name",K2434)&gt;99.949%,"OK","No")</f>
        <v>OK</v>
      </c>
      <c r="D2434" t="e">
        <f>VLOOKUP(J2434,'Ref2'!C:E,3,0)</f>
        <v>#N/A</v>
      </c>
      <c r="F2434">
        <v>2</v>
      </c>
      <c r="I2434" t="e">
        <f>VLOOKUP(J2434,Ref!L:M,2,0)</f>
        <v>#N/A</v>
      </c>
      <c r="J2434" t="s">
        <v>1011</v>
      </c>
      <c r="K2434" t="s">
        <v>149</v>
      </c>
      <c r="L2434" t="s">
        <v>525</v>
      </c>
      <c r="M2434" t="s">
        <v>35</v>
      </c>
      <c r="N2434" t="s">
        <v>14</v>
      </c>
      <c r="S2434">
        <v>4678</v>
      </c>
    </row>
    <row r="2435" spans="1:19" x14ac:dyDescent="0.3">
      <c r="A2435">
        <v>2023</v>
      </c>
      <c r="C2435" t="str">
        <f>IF(GETPIVOTDATA("PS % recovery",Sheet4!$B$5,"Parish Name",K2435)&gt;99.949%,"OK","No")</f>
        <v>No</v>
      </c>
      <c r="D2435" t="e">
        <f>VLOOKUP(J2435,'Ref2'!C:E,3,0)</f>
        <v>#N/A</v>
      </c>
      <c r="F2435">
        <v>2</v>
      </c>
      <c r="I2435" t="e">
        <f>VLOOKUP(J2435,Ref!L:M,2,0)</f>
        <v>#N/A</v>
      </c>
      <c r="J2435" t="s">
        <v>1013</v>
      </c>
      <c r="K2435" t="s">
        <v>151</v>
      </c>
      <c r="L2435" t="s">
        <v>525</v>
      </c>
      <c r="M2435" t="s">
        <v>35</v>
      </c>
      <c r="N2435" t="s">
        <v>14</v>
      </c>
      <c r="S2435">
        <v>800</v>
      </c>
    </row>
    <row r="2436" spans="1:19" x14ac:dyDescent="0.3">
      <c r="A2436">
        <v>2023</v>
      </c>
      <c r="C2436" t="str">
        <f>IF(GETPIVOTDATA("PS % recovery",Sheet4!$B$5,"Parish Name",K2436)&gt;99.949%,"OK","No")</f>
        <v>No</v>
      </c>
      <c r="D2436" t="e">
        <f>VLOOKUP(J2436,'Ref2'!C:E,3,0)</f>
        <v>#N/A</v>
      </c>
      <c r="F2436">
        <v>2</v>
      </c>
      <c r="I2436" t="e">
        <f>VLOOKUP(J2436,Ref!L:M,2,0)</f>
        <v>#N/A</v>
      </c>
      <c r="J2436" t="s">
        <v>1015</v>
      </c>
      <c r="K2436" t="s">
        <v>150</v>
      </c>
      <c r="L2436" t="s">
        <v>523</v>
      </c>
      <c r="M2436" t="s">
        <v>35</v>
      </c>
      <c r="N2436" t="s">
        <v>14</v>
      </c>
      <c r="S2436">
        <v>0</v>
      </c>
    </row>
    <row r="2437" spans="1:19" x14ac:dyDescent="0.3">
      <c r="A2437">
        <v>2023</v>
      </c>
      <c r="C2437" t="str">
        <f>IF(GETPIVOTDATA("PS % recovery",Sheet4!$B$5,"Parish Name",K2437)&gt;99.949%,"OK","No")</f>
        <v>OK</v>
      </c>
      <c r="D2437" t="e">
        <f>VLOOKUP(J2437,'Ref2'!C:E,3,0)</f>
        <v>#N/A</v>
      </c>
      <c r="F2437">
        <v>2</v>
      </c>
      <c r="I2437" t="e">
        <f>VLOOKUP(J2437,Ref!L:M,2,0)</f>
        <v>#N/A</v>
      </c>
      <c r="J2437" t="s">
        <v>1017</v>
      </c>
      <c r="K2437" t="s">
        <v>152</v>
      </c>
      <c r="L2437" t="s">
        <v>523</v>
      </c>
      <c r="M2437" t="s">
        <v>35</v>
      </c>
      <c r="N2437" t="s">
        <v>14</v>
      </c>
      <c r="S2437">
        <v>0</v>
      </c>
    </row>
    <row r="2438" spans="1:19" x14ac:dyDescent="0.3">
      <c r="A2438">
        <v>2023</v>
      </c>
      <c r="C2438" t="str">
        <f>IF(GETPIVOTDATA("PS % recovery",Sheet4!$B$5,"Parish Name",K2438)&gt;99.949%,"OK","No")</f>
        <v>OK</v>
      </c>
      <c r="D2438" t="e">
        <f>VLOOKUP(J2438,'Ref2'!C:E,3,0)</f>
        <v>#N/A</v>
      </c>
      <c r="F2438">
        <v>2</v>
      </c>
      <c r="I2438" t="e">
        <f>VLOOKUP(J2438,Ref!L:M,2,0)</f>
        <v>#N/A</v>
      </c>
      <c r="J2438" t="s">
        <v>1019</v>
      </c>
      <c r="K2438" t="s">
        <v>146</v>
      </c>
      <c r="L2438" t="s">
        <v>527</v>
      </c>
      <c r="M2438" t="s">
        <v>35</v>
      </c>
      <c r="N2438" t="s">
        <v>14</v>
      </c>
      <c r="S2438">
        <v>1000</v>
      </c>
    </row>
    <row r="2439" spans="1:19" x14ac:dyDescent="0.3">
      <c r="A2439">
        <v>2023</v>
      </c>
      <c r="C2439" t="str">
        <f>IF(GETPIVOTDATA("PS % recovery",Sheet4!$B$5,"Parish Name",K2439)&gt;99.949%,"OK","No")</f>
        <v>No</v>
      </c>
      <c r="D2439" t="e">
        <f>VLOOKUP(J2439,'Ref2'!C:E,3,0)</f>
        <v>#N/A</v>
      </c>
      <c r="F2439">
        <v>2</v>
      </c>
      <c r="I2439" t="e">
        <f>VLOOKUP(J2439,Ref!L:M,2,0)</f>
        <v>#N/A</v>
      </c>
      <c r="J2439" t="s">
        <v>1021</v>
      </c>
      <c r="K2439" t="s">
        <v>148</v>
      </c>
      <c r="L2439" t="s">
        <v>527</v>
      </c>
      <c r="M2439" t="s">
        <v>35</v>
      </c>
      <c r="N2439" t="s">
        <v>14</v>
      </c>
      <c r="S2439">
        <v>0</v>
      </c>
    </row>
    <row r="2440" spans="1:19" x14ac:dyDescent="0.3">
      <c r="A2440">
        <v>2023</v>
      </c>
      <c r="C2440" t="str">
        <f>IF(GETPIVOTDATA("PS % recovery",Sheet4!$B$5,"Parish Name",K2440)&gt;99.949%,"OK","No")</f>
        <v>OK</v>
      </c>
      <c r="D2440" t="e">
        <f>VLOOKUP(J2440,'Ref2'!C:E,3,0)</f>
        <v>#N/A</v>
      </c>
      <c r="F2440">
        <v>2</v>
      </c>
      <c r="I2440" t="e">
        <f>VLOOKUP(J2440,Ref!L:M,2,0)</f>
        <v>#N/A</v>
      </c>
      <c r="J2440" t="s">
        <v>1023</v>
      </c>
      <c r="K2440" t="s">
        <v>153</v>
      </c>
      <c r="L2440" t="s">
        <v>527</v>
      </c>
      <c r="M2440" t="s">
        <v>35</v>
      </c>
      <c r="N2440" t="s">
        <v>14</v>
      </c>
      <c r="S2440">
        <v>11000</v>
      </c>
    </row>
    <row r="2441" spans="1:19" x14ac:dyDescent="0.3">
      <c r="A2441">
        <v>2023</v>
      </c>
      <c r="C2441" t="str">
        <f>IF(GETPIVOTDATA("PS % recovery",Sheet4!$B$5,"Parish Name",K2441)&gt;99.949%,"OK","No")</f>
        <v>OK</v>
      </c>
      <c r="D2441" t="e">
        <f>VLOOKUP(J2441,'Ref2'!C:E,3,0)</f>
        <v>#N/A</v>
      </c>
      <c r="F2441">
        <v>2</v>
      </c>
      <c r="I2441" t="e">
        <f>VLOOKUP(J2441,Ref!L:M,2,0)</f>
        <v>#N/A</v>
      </c>
      <c r="J2441" t="s">
        <v>1025</v>
      </c>
      <c r="K2441" t="s">
        <v>154</v>
      </c>
      <c r="L2441" t="s">
        <v>527</v>
      </c>
      <c r="M2441" t="s">
        <v>35</v>
      </c>
      <c r="N2441" t="s">
        <v>14</v>
      </c>
      <c r="S2441">
        <v>0</v>
      </c>
    </row>
    <row r="2442" spans="1:19" x14ac:dyDescent="0.3">
      <c r="A2442">
        <v>2023</v>
      </c>
      <c r="C2442" t="str">
        <f>IF(GETPIVOTDATA("PS % recovery",Sheet4!$B$5,"Parish Name",K2442)&gt;99.949%,"OK","No")</f>
        <v>OK</v>
      </c>
      <c r="D2442" t="e">
        <f>VLOOKUP(J2442,'Ref2'!C:E,3,0)</f>
        <v>#N/A</v>
      </c>
      <c r="F2442">
        <v>2</v>
      </c>
      <c r="I2442" t="e">
        <f>VLOOKUP(J2442,Ref!L:M,2,0)</f>
        <v>#N/A</v>
      </c>
      <c r="J2442" t="s">
        <v>1027</v>
      </c>
      <c r="K2442" t="s">
        <v>156</v>
      </c>
      <c r="L2442" t="s">
        <v>529</v>
      </c>
      <c r="M2442" t="s">
        <v>18</v>
      </c>
      <c r="N2442" t="s">
        <v>15</v>
      </c>
      <c r="S2442">
        <v>10000</v>
      </c>
    </row>
    <row r="2443" spans="1:19" x14ac:dyDescent="0.3">
      <c r="A2443">
        <v>2023</v>
      </c>
      <c r="C2443" t="str">
        <f>IF(GETPIVOTDATA("PS % recovery",Sheet4!$B$5,"Parish Name",K2443)&gt;99.949%,"OK","No")</f>
        <v>No</v>
      </c>
      <c r="D2443" t="e">
        <f>VLOOKUP(J2443,'Ref2'!C:E,3,0)</f>
        <v>#N/A</v>
      </c>
      <c r="F2443">
        <v>2</v>
      </c>
      <c r="I2443" t="e">
        <f>VLOOKUP(J2443,Ref!L:M,2,0)</f>
        <v>#N/A</v>
      </c>
      <c r="J2443" t="s">
        <v>1029</v>
      </c>
      <c r="K2443" t="s">
        <v>157</v>
      </c>
      <c r="L2443" t="s">
        <v>531</v>
      </c>
      <c r="M2443" t="s">
        <v>18</v>
      </c>
      <c r="N2443" t="s">
        <v>15</v>
      </c>
      <c r="S2443">
        <v>6235</v>
      </c>
    </row>
    <row r="2444" spans="1:19" x14ac:dyDescent="0.3">
      <c r="A2444">
        <v>2023</v>
      </c>
      <c r="C2444" t="str">
        <f>IF(GETPIVOTDATA("PS % recovery",Sheet4!$B$5,"Parish Name",K2444)&gt;99.949%,"OK","No")</f>
        <v>OK</v>
      </c>
      <c r="D2444" t="e">
        <f>VLOOKUP(J2444,'Ref2'!C:E,3,0)</f>
        <v>#N/A</v>
      </c>
      <c r="F2444">
        <v>2</v>
      </c>
      <c r="I2444" t="e">
        <f>VLOOKUP(J2444,Ref!L:M,2,0)</f>
        <v>#N/A</v>
      </c>
      <c r="J2444" t="s">
        <v>1031</v>
      </c>
      <c r="K2444" t="s">
        <v>158</v>
      </c>
      <c r="L2444" t="s">
        <v>535</v>
      </c>
      <c r="M2444" t="s">
        <v>18</v>
      </c>
      <c r="N2444" t="s">
        <v>15</v>
      </c>
      <c r="S2444">
        <v>7445.5</v>
      </c>
    </row>
    <row r="2445" spans="1:19" x14ac:dyDescent="0.3">
      <c r="A2445">
        <v>2023</v>
      </c>
      <c r="C2445" t="str">
        <f>IF(GETPIVOTDATA("PS % recovery",Sheet4!$B$5,"Parish Name",K2445)&gt;99.949%,"OK","No")</f>
        <v>No</v>
      </c>
      <c r="D2445" t="e">
        <f>VLOOKUP(J2445,'Ref2'!C:E,3,0)</f>
        <v>#N/A</v>
      </c>
      <c r="F2445">
        <v>2</v>
      </c>
      <c r="I2445" t="e">
        <f>VLOOKUP(J2445,Ref!L:M,2,0)</f>
        <v>#N/A</v>
      </c>
      <c r="J2445" t="s">
        <v>789</v>
      </c>
      <c r="K2445" t="s">
        <v>160</v>
      </c>
      <c r="L2445" t="s">
        <v>537</v>
      </c>
      <c r="M2445" t="s">
        <v>18</v>
      </c>
      <c r="N2445" t="s">
        <v>15</v>
      </c>
      <c r="S2445">
        <v>0</v>
      </c>
    </row>
    <row r="2446" spans="1:19" x14ac:dyDescent="0.3">
      <c r="A2446">
        <v>2023</v>
      </c>
      <c r="C2446" t="str">
        <f>IF(GETPIVOTDATA("PS % recovery",Sheet4!$B$5,"Parish Name",K2446)&gt;99.949%,"OK","No")</f>
        <v>OK</v>
      </c>
      <c r="D2446" t="e">
        <f>VLOOKUP(J2446,'Ref2'!C:E,3,0)</f>
        <v>#N/A</v>
      </c>
      <c r="F2446">
        <v>2</v>
      </c>
      <c r="I2446" t="e">
        <f>VLOOKUP(J2446,Ref!L:M,2,0)</f>
        <v>#N/A</v>
      </c>
      <c r="J2446" t="s">
        <v>1034</v>
      </c>
      <c r="K2446" t="s">
        <v>161</v>
      </c>
      <c r="L2446" t="s">
        <v>539</v>
      </c>
      <c r="M2446" t="s">
        <v>18</v>
      </c>
      <c r="N2446" t="s">
        <v>15</v>
      </c>
      <c r="S2446">
        <v>5813.83</v>
      </c>
    </row>
    <row r="2447" spans="1:19" x14ac:dyDescent="0.3">
      <c r="A2447">
        <v>2023</v>
      </c>
      <c r="C2447" t="str">
        <f>IF(GETPIVOTDATA("PS % recovery",Sheet4!$B$5,"Parish Name",K2447)&gt;99.949%,"OK","No")</f>
        <v>OK</v>
      </c>
      <c r="D2447" t="e">
        <f>VLOOKUP(J2447,'Ref2'!C:E,3,0)</f>
        <v>#N/A</v>
      </c>
      <c r="F2447">
        <v>2</v>
      </c>
      <c r="I2447" t="e">
        <f>VLOOKUP(J2447,Ref!L:M,2,0)</f>
        <v>#N/A</v>
      </c>
      <c r="J2447" t="s">
        <v>1036</v>
      </c>
      <c r="K2447" t="s">
        <v>162</v>
      </c>
      <c r="L2447" t="s">
        <v>541</v>
      </c>
      <c r="M2447" t="s">
        <v>18</v>
      </c>
      <c r="N2447" t="s">
        <v>15</v>
      </c>
      <c r="S2447">
        <v>5000</v>
      </c>
    </row>
    <row r="2448" spans="1:19" x14ac:dyDescent="0.3">
      <c r="A2448">
        <v>2023</v>
      </c>
      <c r="C2448" t="str">
        <f>IF(GETPIVOTDATA("PS % recovery",Sheet4!$B$5,"Parish Name",K2448)&gt;99.949%,"OK","No")</f>
        <v>OK</v>
      </c>
      <c r="D2448" t="e">
        <f>VLOOKUP(J2448,'Ref2'!C:E,3,0)</f>
        <v>#N/A</v>
      </c>
      <c r="F2448">
        <v>2</v>
      </c>
      <c r="I2448" t="e">
        <f>VLOOKUP(J2448,Ref!L:M,2,0)</f>
        <v>#N/A</v>
      </c>
      <c r="J2448" t="s">
        <v>1038</v>
      </c>
      <c r="K2448" t="s">
        <v>163</v>
      </c>
      <c r="L2448" t="s">
        <v>545</v>
      </c>
      <c r="M2448" t="s">
        <v>18</v>
      </c>
      <c r="N2448" t="s">
        <v>15</v>
      </c>
      <c r="S2448">
        <v>4199</v>
      </c>
    </row>
    <row r="2449" spans="1:19" x14ac:dyDescent="0.3">
      <c r="A2449">
        <v>2023</v>
      </c>
      <c r="C2449" t="str">
        <f>IF(GETPIVOTDATA("PS % recovery",Sheet4!$B$5,"Parish Name",K2449)&gt;99.949%,"OK","No")</f>
        <v>OK</v>
      </c>
      <c r="D2449" t="e">
        <f>VLOOKUP(J2449,'Ref2'!C:E,3,0)</f>
        <v>#N/A</v>
      </c>
      <c r="F2449">
        <v>2</v>
      </c>
      <c r="I2449" t="e">
        <f>VLOOKUP(J2449,Ref!L:M,2,0)</f>
        <v>#N/A</v>
      </c>
      <c r="J2449" t="s">
        <v>1040</v>
      </c>
      <c r="K2449" t="s">
        <v>164</v>
      </c>
      <c r="L2449" t="s">
        <v>545</v>
      </c>
      <c r="M2449" t="s">
        <v>18</v>
      </c>
      <c r="N2449" t="s">
        <v>15</v>
      </c>
      <c r="S2449">
        <v>656</v>
      </c>
    </row>
    <row r="2450" spans="1:19" x14ac:dyDescent="0.3">
      <c r="A2450">
        <v>2023</v>
      </c>
      <c r="C2450" t="str">
        <f>IF(GETPIVOTDATA("PS % recovery",Sheet4!$B$5,"Parish Name",K2450)&gt;99.949%,"OK","No")</f>
        <v>OK</v>
      </c>
      <c r="D2450" t="e">
        <f>VLOOKUP(J2450,'Ref2'!C:E,3,0)</f>
        <v>#N/A</v>
      </c>
      <c r="F2450">
        <v>2</v>
      </c>
      <c r="I2450" t="e">
        <f>VLOOKUP(J2450,Ref!L:M,2,0)</f>
        <v>#N/A</v>
      </c>
      <c r="J2450" t="s">
        <v>1042</v>
      </c>
      <c r="K2450" t="s">
        <v>165</v>
      </c>
      <c r="L2450" t="s">
        <v>543</v>
      </c>
      <c r="M2450" t="s">
        <v>18</v>
      </c>
      <c r="N2450" t="s">
        <v>15</v>
      </c>
      <c r="S2450">
        <v>5698</v>
      </c>
    </row>
    <row r="2451" spans="1:19" x14ac:dyDescent="0.3">
      <c r="A2451">
        <v>2023</v>
      </c>
      <c r="C2451" t="str">
        <f>IF(GETPIVOTDATA("PS % recovery",Sheet4!$B$5,"Parish Name",K2451)&gt;99.949%,"OK","No")</f>
        <v>No</v>
      </c>
      <c r="D2451" t="e">
        <f>VLOOKUP(J2451,'Ref2'!C:E,3,0)</f>
        <v>#N/A</v>
      </c>
      <c r="F2451">
        <v>2</v>
      </c>
      <c r="I2451" t="e">
        <f>VLOOKUP(J2451,Ref!L:M,2,0)</f>
        <v>#N/A</v>
      </c>
      <c r="J2451" t="s">
        <v>1044</v>
      </c>
      <c r="K2451" t="s">
        <v>166</v>
      </c>
      <c r="L2451" t="s">
        <v>547</v>
      </c>
      <c r="M2451" t="s">
        <v>18</v>
      </c>
      <c r="N2451" t="s">
        <v>15</v>
      </c>
      <c r="S2451">
        <v>3000</v>
      </c>
    </row>
    <row r="2452" spans="1:19" x14ac:dyDescent="0.3">
      <c r="A2452">
        <v>2023</v>
      </c>
      <c r="C2452" t="str">
        <f>IF(GETPIVOTDATA("PS % recovery",Sheet4!$B$5,"Parish Name",K2452)&gt;99.949%,"OK","No")</f>
        <v>No</v>
      </c>
      <c r="D2452" t="e">
        <f>VLOOKUP(J2452,'Ref2'!C:E,3,0)</f>
        <v>#N/A</v>
      </c>
      <c r="F2452">
        <v>2</v>
      </c>
      <c r="I2452" t="e">
        <f>VLOOKUP(J2452,Ref!L:M,2,0)</f>
        <v>#N/A</v>
      </c>
      <c r="J2452" t="s">
        <v>1046</v>
      </c>
      <c r="K2452" t="s">
        <v>159</v>
      </c>
      <c r="L2452" t="s">
        <v>533</v>
      </c>
      <c r="M2452" t="s">
        <v>18</v>
      </c>
      <c r="N2452" t="s">
        <v>15</v>
      </c>
      <c r="S2452">
        <v>0</v>
      </c>
    </row>
    <row r="2453" spans="1:19" x14ac:dyDescent="0.3">
      <c r="A2453">
        <v>2023</v>
      </c>
      <c r="C2453" t="str">
        <f>IF(GETPIVOTDATA("PS % recovery",Sheet4!$B$5,"Parish Name",K2453)&gt;99.949%,"OK","No")</f>
        <v>No</v>
      </c>
      <c r="D2453" t="e">
        <f>VLOOKUP(J2453,'Ref2'!C:E,3,0)</f>
        <v>#N/A</v>
      </c>
      <c r="F2453">
        <v>2</v>
      </c>
      <c r="I2453" t="e">
        <f>VLOOKUP(J2453,Ref!L:M,2,0)</f>
        <v>#N/A</v>
      </c>
      <c r="J2453" t="s">
        <v>794</v>
      </c>
      <c r="K2453" t="s">
        <v>168</v>
      </c>
      <c r="L2453" t="s">
        <v>549</v>
      </c>
      <c r="M2453" t="s">
        <v>21</v>
      </c>
      <c r="N2453" t="s">
        <v>15</v>
      </c>
      <c r="S2453">
        <v>0</v>
      </c>
    </row>
    <row r="2454" spans="1:19" x14ac:dyDescent="0.3">
      <c r="A2454">
        <v>2023</v>
      </c>
      <c r="C2454" t="str">
        <f>IF(GETPIVOTDATA("PS % recovery",Sheet4!$B$5,"Parish Name",K2454)&gt;99.949%,"OK","No")</f>
        <v>No</v>
      </c>
      <c r="D2454" t="e">
        <f>VLOOKUP(J2454,'Ref2'!C:E,3,0)</f>
        <v>#N/A</v>
      </c>
      <c r="F2454">
        <v>2</v>
      </c>
      <c r="I2454" t="e">
        <f>VLOOKUP(J2454,Ref!L:M,2,0)</f>
        <v>#N/A</v>
      </c>
      <c r="J2454" t="s">
        <v>801</v>
      </c>
      <c r="K2454" t="s">
        <v>169</v>
      </c>
      <c r="L2454" t="s">
        <v>549</v>
      </c>
      <c r="M2454" t="s">
        <v>21</v>
      </c>
      <c r="N2454" t="s">
        <v>15</v>
      </c>
      <c r="S2454">
        <v>750</v>
      </c>
    </row>
    <row r="2455" spans="1:19" x14ac:dyDescent="0.3">
      <c r="A2455">
        <v>2023</v>
      </c>
      <c r="C2455" t="str">
        <f>IF(GETPIVOTDATA("PS % recovery",Sheet4!$B$5,"Parish Name",K2455)&gt;99.949%,"OK","No")</f>
        <v>No</v>
      </c>
      <c r="D2455" t="e">
        <f>VLOOKUP(J2455,'Ref2'!C:E,3,0)</f>
        <v>#N/A</v>
      </c>
      <c r="F2455">
        <v>2</v>
      </c>
      <c r="I2455" t="e">
        <f>VLOOKUP(J2455,Ref!L:M,2,0)</f>
        <v>#N/A</v>
      </c>
      <c r="J2455" t="s">
        <v>807</v>
      </c>
      <c r="K2455" t="s">
        <v>171</v>
      </c>
      <c r="L2455" t="s">
        <v>553</v>
      </c>
      <c r="M2455" t="s">
        <v>21</v>
      </c>
      <c r="N2455" t="s">
        <v>15</v>
      </c>
      <c r="S2455">
        <v>1500</v>
      </c>
    </row>
    <row r="2456" spans="1:19" x14ac:dyDescent="0.3">
      <c r="A2456">
        <v>2023</v>
      </c>
      <c r="C2456" t="str">
        <f>IF(GETPIVOTDATA("PS % recovery",Sheet4!$B$5,"Parish Name",K2456)&gt;99.949%,"OK","No")</f>
        <v>OK</v>
      </c>
      <c r="D2456" t="e">
        <f>VLOOKUP(J2456,'Ref2'!C:E,3,0)</f>
        <v>#N/A</v>
      </c>
      <c r="F2456">
        <v>2</v>
      </c>
      <c r="I2456" t="e">
        <f>VLOOKUP(J2456,Ref!L:M,2,0)</f>
        <v>#N/A</v>
      </c>
      <c r="J2456" t="s">
        <v>1051</v>
      </c>
      <c r="K2456" t="s">
        <v>170</v>
      </c>
      <c r="L2456" t="s">
        <v>551</v>
      </c>
      <c r="M2456" t="s">
        <v>21</v>
      </c>
      <c r="N2456" t="s">
        <v>15</v>
      </c>
      <c r="S2456">
        <v>8999</v>
      </c>
    </row>
    <row r="2457" spans="1:19" x14ac:dyDescent="0.3">
      <c r="A2457">
        <v>2023</v>
      </c>
      <c r="C2457" t="str">
        <f>IF(GETPIVOTDATA("PS % recovery",Sheet4!$B$5,"Parish Name",K2457)&gt;99.949%,"OK","No")</f>
        <v>No</v>
      </c>
      <c r="D2457" t="e">
        <f>VLOOKUP(J2457,'Ref2'!C:E,3,0)</f>
        <v>#N/A</v>
      </c>
      <c r="F2457">
        <v>2</v>
      </c>
      <c r="I2457" t="e">
        <f>VLOOKUP(J2457,Ref!L:M,2,0)</f>
        <v>#N/A</v>
      </c>
      <c r="J2457" t="s">
        <v>796</v>
      </c>
      <c r="K2457" t="s">
        <v>172</v>
      </c>
      <c r="L2457" t="s">
        <v>555</v>
      </c>
      <c r="M2457" t="s">
        <v>21</v>
      </c>
      <c r="N2457" t="s">
        <v>15</v>
      </c>
      <c r="S2457">
        <v>0</v>
      </c>
    </row>
    <row r="2458" spans="1:19" x14ac:dyDescent="0.3">
      <c r="A2458">
        <v>2023</v>
      </c>
      <c r="C2458" t="str">
        <f>IF(GETPIVOTDATA("PS % recovery",Sheet4!$B$5,"Parish Name",K2458)&gt;99.949%,"OK","No")</f>
        <v>No</v>
      </c>
      <c r="D2458" t="e">
        <f>VLOOKUP(J2458,'Ref2'!C:E,3,0)</f>
        <v>#N/A</v>
      </c>
      <c r="F2458">
        <v>2</v>
      </c>
      <c r="I2458" t="e">
        <f>VLOOKUP(J2458,Ref!L:M,2,0)</f>
        <v>#N/A</v>
      </c>
      <c r="J2458" t="s">
        <v>798</v>
      </c>
      <c r="K2458" t="s">
        <v>173</v>
      </c>
      <c r="L2458" t="s">
        <v>555</v>
      </c>
      <c r="M2458" t="s">
        <v>21</v>
      </c>
      <c r="N2458" t="s">
        <v>15</v>
      </c>
      <c r="S2458">
        <v>0</v>
      </c>
    </row>
    <row r="2459" spans="1:19" x14ac:dyDescent="0.3">
      <c r="A2459">
        <v>2023</v>
      </c>
      <c r="C2459" t="str">
        <f>IF(GETPIVOTDATA("PS % recovery",Sheet4!$B$5,"Parish Name",K2459)&gt;99.949%,"OK","No")</f>
        <v>No</v>
      </c>
      <c r="D2459" t="e">
        <f>VLOOKUP(J2459,'Ref2'!C:E,3,0)</f>
        <v>#N/A</v>
      </c>
      <c r="F2459">
        <v>2</v>
      </c>
      <c r="I2459" t="e">
        <f>VLOOKUP(J2459,Ref!L:M,2,0)</f>
        <v>#N/A</v>
      </c>
      <c r="J2459" t="s">
        <v>805</v>
      </c>
      <c r="K2459" t="s">
        <v>175</v>
      </c>
      <c r="L2459" t="s">
        <v>555</v>
      </c>
      <c r="M2459" t="s">
        <v>21</v>
      </c>
      <c r="N2459" t="s">
        <v>15</v>
      </c>
      <c r="S2459">
        <v>213.25</v>
      </c>
    </row>
    <row r="2460" spans="1:19" x14ac:dyDescent="0.3">
      <c r="A2460">
        <v>2023</v>
      </c>
      <c r="C2460" t="str">
        <f>IF(GETPIVOTDATA("PS % recovery",Sheet4!$B$5,"Parish Name",K2460)&gt;99.949%,"OK","No")</f>
        <v>No</v>
      </c>
      <c r="D2460" t="e">
        <f>VLOOKUP(J2460,'Ref2'!C:E,3,0)</f>
        <v>#N/A</v>
      </c>
      <c r="F2460">
        <v>2</v>
      </c>
      <c r="I2460" t="e">
        <f>VLOOKUP(J2460,Ref!L:M,2,0)</f>
        <v>#N/A</v>
      </c>
      <c r="J2460" t="s">
        <v>1056</v>
      </c>
      <c r="K2460" t="s">
        <v>174</v>
      </c>
      <c r="L2460" t="s">
        <v>557</v>
      </c>
      <c r="M2460" t="s">
        <v>21</v>
      </c>
      <c r="N2460" t="s">
        <v>15</v>
      </c>
      <c r="S2460">
        <v>0</v>
      </c>
    </row>
    <row r="2461" spans="1:19" x14ac:dyDescent="0.3">
      <c r="A2461">
        <v>2023</v>
      </c>
      <c r="C2461" t="str">
        <f>IF(GETPIVOTDATA("PS % recovery",Sheet4!$B$5,"Parish Name",K2461)&gt;99.949%,"OK","No")</f>
        <v>OK</v>
      </c>
      <c r="D2461" t="e">
        <f>VLOOKUP(J2461,'Ref2'!C:E,3,0)</f>
        <v>#N/A</v>
      </c>
      <c r="F2461">
        <v>2</v>
      </c>
      <c r="I2461" t="e">
        <f>VLOOKUP(J2461,Ref!L:M,2,0)</f>
        <v>#N/A</v>
      </c>
      <c r="J2461" t="s">
        <v>1058</v>
      </c>
      <c r="K2461" t="s">
        <v>176</v>
      </c>
      <c r="L2461" t="s">
        <v>557</v>
      </c>
      <c r="M2461" t="s">
        <v>21</v>
      </c>
      <c r="N2461" t="s">
        <v>15</v>
      </c>
      <c r="S2461">
        <v>3137</v>
      </c>
    </row>
    <row r="2462" spans="1:19" x14ac:dyDescent="0.3">
      <c r="A2462">
        <v>2023</v>
      </c>
      <c r="C2462" t="str">
        <f>IF(GETPIVOTDATA("PS % recovery",Sheet4!$B$5,"Parish Name",K2462)&gt;99.949%,"OK","No")</f>
        <v>No</v>
      </c>
      <c r="D2462" t="e">
        <f>VLOOKUP(J2462,'Ref2'!C:E,3,0)</f>
        <v>#N/A</v>
      </c>
      <c r="F2462">
        <v>2</v>
      </c>
      <c r="I2462" t="e">
        <f>VLOOKUP(J2462,Ref!L:M,2,0)</f>
        <v>#N/A</v>
      </c>
      <c r="J2462" t="s">
        <v>800</v>
      </c>
      <c r="K2462" t="s">
        <v>177</v>
      </c>
      <c r="L2462" t="s">
        <v>559</v>
      </c>
      <c r="M2462" t="s">
        <v>21</v>
      </c>
      <c r="N2462" t="s">
        <v>15</v>
      </c>
      <c r="S2462">
        <v>15181.75</v>
      </c>
    </row>
    <row r="2463" spans="1:19" x14ac:dyDescent="0.3">
      <c r="A2463">
        <v>2023</v>
      </c>
      <c r="C2463" t="str">
        <f>IF(GETPIVOTDATA("PS % recovery",Sheet4!$B$5,"Parish Name",K2463)&gt;99.949%,"OK","No")</f>
        <v>No</v>
      </c>
      <c r="D2463" t="e">
        <f>VLOOKUP(J2463,'Ref2'!C:E,3,0)</f>
        <v>#N/A</v>
      </c>
      <c r="F2463">
        <v>2</v>
      </c>
      <c r="I2463" t="e">
        <f>VLOOKUP(J2463,Ref!L:M,2,0)</f>
        <v>#N/A</v>
      </c>
      <c r="J2463" t="s">
        <v>803</v>
      </c>
      <c r="K2463" t="s">
        <v>178</v>
      </c>
      <c r="L2463" t="s">
        <v>549</v>
      </c>
      <c r="M2463" t="s">
        <v>21</v>
      </c>
      <c r="N2463" t="s">
        <v>15</v>
      </c>
      <c r="S2463">
        <v>2000</v>
      </c>
    </row>
    <row r="2464" spans="1:19" x14ac:dyDescent="0.3">
      <c r="A2464">
        <v>2023</v>
      </c>
      <c r="C2464" t="str">
        <f>IF(GETPIVOTDATA("PS % recovery",Sheet4!$B$5,"Parish Name",K2464)&gt;99.949%,"OK","No")</f>
        <v>OK</v>
      </c>
      <c r="D2464" t="e">
        <f>VLOOKUP(J2464,'Ref2'!C:E,3,0)</f>
        <v>#N/A</v>
      </c>
      <c r="F2464">
        <v>2</v>
      </c>
      <c r="I2464" t="e">
        <f>VLOOKUP(J2464,Ref!L:M,2,0)</f>
        <v>#N/A</v>
      </c>
      <c r="J2464" t="s">
        <v>1062</v>
      </c>
      <c r="K2464" t="s">
        <v>180</v>
      </c>
      <c r="L2464" t="s">
        <v>561</v>
      </c>
      <c r="M2464" t="s">
        <v>21</v>
      </c>
      <c r="N2464" t="s">
        <v>15</v>
      </c>
      <c r="S2464">
        <v>6000</v>
      </c>
    </row>
    <row r="2465" spans="1:19" x14ac:dyDescent="0.3">
      <c r="A2465">
        <v>2023</v>
      </c>
      <c r="C2465" t="str">
        <f>IF(GETPIVOTDATA("PS % recovery",Sheet4!$B$5,"Parish Name",K2465)&gt;99.949%,"OK","No")</f>
        <v>OK</v>
      </c>
      <c r="D2465" t="e">
        <f>VLOOKUP(J2465,'Ref2'!C:E,3,0)</f>
        <v>#N/A</v>
      </c>
      <c r="F2465">
        <v>2</v>
      </c>
      <c r="I2465" t="e">
        <f>VLOOKUP(J2465,Ref!L:M,2,0)</f>
        <v>#N/A</v>
      </c>
      <c r="J2465" t="s">
        <v>1064</v>
      </c>
      <c r="K2465" t="s">
        <v>182</v>
      </c>
      <c r="L2465" t="s">
        <v>563</v>
      </c>
      <c r="M2465" t="s">
        <v>21</v>
      </c>
      <c r="N2465" t="s">
        <v>15</v>
      </c>
      <c r="S2465">
        <v>5012</v>
      </c>
    </row>
    <row r="2466" spans="1:19" x14ac:dyDescent="0.3">
      <c r="A2466">
        <v>2023</v>
      </c>
      <c r="C2466" t="str">
        <f>IF(GETPIVOTDATA("PS % recovery",Sheet4!$B$5,"Parish Name",K2466)&gt;99.949%,"OK","No")</f>
        <v>OK</v>
      </c>
      <c r="D2466" t="e">
        <f>VLOOKUP(J2466,'Ref2'!C:E,3,0)</f>
        <v>#N/A</v>
      </c>
      <c r="F2466">
        <v>2</v>
      </c>
      <c r="I2466" t="e">
        <f>VLOOKUP(J2466,Ref!L:M,2,0)</f>
        <v>#N/A</v>
      </c>
      <c r="J2466" t="s">
        <v>1066</v>
      </c>
      <c r="K2466" t="s">
        <v>179</v>
      </c>
      <c r="L2466" t="s">
        <v>563</v>
      </c>
      <c r="M2466" t="s">
        <v>21</v>
      </c>
      <c r="N2466" t="s">
        <v>15</v>
      </c>
      <c r="S2466">
        <v>1761</v>
      </c>
    </row>
    <row r="2467" spans="1:19" x14ac:dyDescent="0.3">
      <c r="A2467">
        <v>2023</v>
      </c>
      <c r="C2467" t="str">
        <f>IF(GETPIVOTDATA("PS % recovery",Sheet4!$B$5,"Parish Name",K2467)&gt;99.949%,"OK","No")</f>
        <v>OK</v>
      </c>
      <c r="D2467" t="e">
        <f>VLOOKUP(J2467,'Ref2'!C:E,3,0)</f>
        <v>#N/A</v>
      </c>
      <c r="F2467">
        <v>2</v>
      </c>
      <c r="I2467" t="e">
        <f>VLOOKUP(J2467,Ref!L:M,2,0)</f>
        <v>#N/A</v>
      </c>
      <c r="J2467" t="s">
        <v>1068</v>
      </c>
      <c r="K2467" t="s">
        <v>181</v>
      </c>
      <c r="L2467" t="s">
        <v>563</v>
      </c>
      <c r="M2467" t="s">
        <v>21</v>
      </c>
      <c r="N2467" t="s">
        <v>15</v>
      </c>
      <c r="S2467">
        <v>615</v>
      </c>
    </row>
    <row r="2468" spans="1:19" x14ac:dyDescent="0.3">
      <c r="A2468">
        <v>2023</v>
      </c>
      <c r="C2468" t="str">
        <f>IF(GETPIVOTDATA("PS % recovery",Sheet4!$B$5,"Parish Name",K2468)&gt;99.949%,"OK","No")</f>
        <v>OK</v>
      </c>
      <c r="D2468" t="str">
        <f>VLOOKUP(J2468,'Ref2'!C:E,3,0)</f>
        <v>LLF</v>
      </c>
      <c r="F2468">
        <v>2</v>
      </c>
      <c r="I2468" t="e">
        <f>VLOOKUP(J2468,Ref!L:M,2,0)</f>
        <v>#N/A</v>
      </c>
      <c r="J2468" t="s">
        <v>1070</v>
      </c>
      <c r="K2468" t="s">
        <v>183</v>
      </c>
      <c r="L2468" t="s">
        <v>565</v>
      </c>
      <c r="M2468" t="s">
        <v>21</v>
      </c>
      <c r="N2468" t="s">
        <v>15</v>
      </c>
      <c r="S2468">
        <v>7781.83</v>
      </c>
    </row>
    <row r="2469" spans="1:19" x14ac:dyDescent="0.3">
      <c r="A2469">
        <v>2023</v>
      </c>
      <c r="C2469" t="str">
        <f>IF(GETPIVOTDATA("PS % recovery",Sheet4!$B$5,"Parish Name",K2469)&gt;99.949%,"OK","No")</f>
        <v>OK</v>
      </c>
      <c r="D2469" t="e">
        <f>VLOOKUP(J2469,'Ref2'!C:E,3,0)</f>
        <v>#N/A</v>
      </c>
      <c r="F2469">
        <v>2</v>
      </c>
      <c r="I2469" t="e">
        <f>VLOOKUP(J2469,Ref!L:M,2,0)</f>
        <v>#N/A</v>
      </c>
      <c r="J2469" t="s">
        <v>1072</v>
      </c>
      <c r="K2469" t="s">
        <v>185</v>
      </c>
      <c r="L2469" t="s">
        <v>573</v>
      </c>
      <c r="M2469" t="s">
        <v>24</v>
      </c>
      <c r="N2469" t="s">
        <v>15</v>
      </c>
      <c r="S2469">
        <v>4000</v>
      </c>
    </row>
    <row r="2470" spans="1:19" x14ac:dyDescent="0.3">
      <c r="A2470">
        <v>2023</v>
      </c>
      <c r="C2470" t="str">
        <f>IF(GETPIVOTDATA("PS % recovery",Sheet4!$B$5,"Parish Name",K2470)&gt;99.949%,"OK","No")</f>
        <v>No</v>
      </c>
      <c r="D2470" t="e">
        <f>VLOOKUP(J2470,'Ref2'!C:E,3,0)</f>
        <v>#N/A</v>
      </c>
      <c r="F2470">
        <v>2</v>
      </c>
      <c r="I2470" t="e">
        <f>VLOOKUP(J2470,Ref!L:M,2,0)</f>
        <v>#N/A</v>
      </c>
      <c r="J2470" t="s">
        <v>1074</v>
      </c>
      <c r="K2470" t="s">
        <v>187</v>
      </c>
      <c r="L2470" t="s">
        <v>573</v>
      </c>
      <c r="M2470" t="s">
        <v>24</v>
      </c>
      <c r="N2470" t="s">
        <v>15</v>
      </c>
      <c r="S2470">
        <v>1196</v>
      </c>
    </row>
    <row r="2471" spans="1:19" x14ac:dyDescent="0.3">
      <c r="A2471">
        <v>2023</v>
      </c>
      <c r="C2471" t="str">
        <f>IF(GETPIVOTDATA("PS % recovery",Sheet4!$B$5,"Parish Name",K2471)&gt;99.949%,"OK","No")</f>
        <v>OK</v>
      </c>
      <c r="D2471" t="e">
        <f>VLOOKUP(J2471,'Ref2'!C:E,3,0)</f>
        <v>#N/A</v>
      </c>
      <c r="F2471">
        <v>2</v>
      </c>
      <c r="I2471" t="e">
        <f>VLOOKUP(J2471,Ref!L:M,2,0)</f>
        <v>#N/A</v>
      </c>
      <c r="J2471" t="s">
        <v>1076</v>
      </c>
      <c r="K2471" t="s">
        <v>189</v>
      </c>
      <c r="L2471" t="s">
        <v>581</v>
      </c>
      <c r="M2471" t="s">
        <v>24</v>
      </c>
      <c r="N2471" t="s">
        <v>15</v>
      </c>
      <c r="S2471">
        <v>2064</v>
      </c>
    </row>
    <row r="2472" spans="1:19" x14ac:dyDescent="0.3">
      <c r="A2472">
        <v>2023</v>
      </c>
      <c r="C2472" t="str">
        <f>IF(GETPIVOTDATA("PS % recovery",Sheet4!$B$5,"Parish Name",K2472)&gt;99.949%,"OK","No")</f>
        <v>OK</v>
      </c>
      <c r="D2472" t="e">
        <f>VLOOKUP(J2472,'Ref2'!C:E,3,0)</f>
        <v>#N/A</v>
      </c>
      <c r="F2472">
        <v>2</v>
      </c>
      <c r="I2472" t="e">
        <f>VLOOKUP(J2472,Ref!L:M,2,0)</f>
        <v>#N/A</v>
      </c>
      <c r="J2472" t="s">
        <v>1078</v>
      </c>
      <c r="K2472" t="s">
        <v>186</v>
      </c>
      <c r="L2472" t="s">
        <v>577</v>
      </c>
      <c r="M2472" t="s">
        <v>24</v>
      </c>
      <c r="N2472" t="s">
        <v>15</v>
      </c>
      <c r="S2472">
        <v>928</v>
      </c>
    </row>
    <row r="2473" spans="1:19" x14ac:dyDescent="0.3">
      <c r="A2473">
        <v>2023</v>
      </c>
      <c r="C2473" t="str">
        <f>IF(GETPIVOTDATA("PS % recovery",Sheet4!$B$5,"Parish Name",K2473)&gt;99.949%,"OK","No")</f>
        <v>No</v>
      </c>
      <c r="D2473" t="e">
        <f>VLOOKUP(J2473,'Ref2'!C:E,3,0)</f>
        <v>#N/A</v>
      </c>
      <c r="F2473">
        <v>2</v>
      </c>
      <c r="I2473" t="e">
        <f>VLOOKUP(J2473,Ref!L:M,2,0)</f>
        <v>#N/A</v>
      </c>
      <c r="J2473" t="s">
        <v>1080</v>
      </c>
      <c r="K2473" t="s">
        <v>192</v>
      </c>
      <c r="L2473" t="s">
        <v>577</v>
      </c>
      <c r="M2473" t="s">
        <v>24</v>
      </c>
      <c r="N2473" t="s">
        <v>15</v>
      </c>
      <c r="S2473">
        <v>765</v>
      </c>
    </row>
    <row r="2474" spans="1:19" x14ac:dyDescent="0.3">
      <c r="A2474">
        <v>2023</v>
      </c>
      <c r="C2474" t="str">
        <f>IF(GETPIVOTDATA("PS % recovery",Sheet4!$B$5,"Parish Name",K2474)&gt;99.949%,"OK","No")</f>
        <v>OK</v>
      </c>
      <c r="D2474" t="e">
        <f>VLOOKUP(J2474,'Ref2'!C:E,3,0)</f>
        <v>#N/A</v>
      </c>
      <c r="F2474">
        <v>2</v>
      </c>
      <c r="I2474" t="e">
        <f>VLOOKUP(J2474,Ref!L:M,2,0)</f>
        <v>#N/A</v>
      </c>
      <c r="J2474" t="s">
        <v>1082</v>
      </c>
      <c r="K2474" t="s">
        <v>193</v>
      </c>
      <c r="L2474" t="s">
        <v>577</v>
      </c>
      <c r="M2474" t="s">
        <v>24</v>
      </c>
      <c r="N2474" t="s">
        <v>15</v>
      </c>
      <c r="S2474">
        <v>2654</v>
      </c>
    </row>
    <row r="2475" spans="1:19" x14ac:dyDescent="0.3">
      <c r="A2475">
        <v>2023</v>
      </c>
      <c r="C2475" t="str">
        <f>IF(GETPIVOTDATA("PS % recovery",Sheet4!$B$5,"Parish Name",K2475)&gt;99.949%,"OK","No")</f>
        <v>OK</v>
      </c>
      <c r="D2475" t="e">
        <f>VLOOKUP(J2475,'Ref2'!C:E,3,0)</f>
        <v>#N/A</v>
      </c>
      <c r="F2475">
        <v>2</v>
      </c>
      <c r="I2475" t="e">
        <f>VLOOKUP(J2475,Ref!L:M,2,0)</f>
        <v>#N/A</v>
      </c>
      <c r="J2475" t="s">
        <v>1084</v>
      </c>
      <c r="K2475" t="s">
        <v>195</v>
      </c>
      <c r="L2475" t="s">
        <v>577</v>
      </c>
      <c r="M2475" t="s">
        <v>24</v>
      </c>
      <c r="N2475" t="s">
        <v>15</v>
      </c>
      <c r="S2475">
        <v>0</v>
      </c>
    </row>
    <row r="2476" spans="1:19" x14ac:dyDescent="0.3">
      <c r="A2476">
        <v>2023</v>
      </c>
      <c r="C2476" t="str">
        <f>IF(GETPIVOTDATA("PS % recovery",Sheet4!$B$5,"Parish Name",K2476)&gt;99.949%,"OK","No")</f>
        <v>OK</v>
      </c>
      <c r="D2476" t="e">
        <f>VLOOKUP(J2476,'Ref2'!C:E,3,0)</f>
        <v>#N/A</v>
      </c>
      <c r="F2476">
        <v>2</v>
      </c>
      <c r="I2476" t="e">
        <f>VLOOKUP(J2476,Ref!L:M,2,0)</f>
        <v>#N/A</v>
      </c>
      <c r="J2476" t="s">
        <v>1086</v>
      </c>
      <c r="K2476" t="s">
        <v>188</v>
      </c>
      <c r="L2476" t="s">
        <v>567</v>
      </c>
      <c r="M2476" t="s">
        <v>24</v>
      </c>
      <c r="N2476" t="s">
        <v>15</v>
      </c>
      <c r="S2476">
        <v>1338</v>
      </c>
    </row>
    <row r="2477" spans="1:19" x14ac:dyDescent="0.3">
      <c r="A2477">
        <v>2023</v>
      </c>
      <c r="C2477" t="str">
        <f>IF(GETPIVOTDATA("PS % recovery",Sheet4!$B$5,"Parish Name",K2477)&gt;99.949%,"OK","No")</f>
        <v>No</v>
      </c>
      <c r="D2477" t="e">
        <f>VLOOKUP(J2477,'Ref2'!C:E,3,0)</f>
        <v>#N/A</v>
      </c>
      <c r="F2477">
        <v>2</v>
      </c>
      <c r="I2477" t="e">
        <f>VLOOKUP(J2477,Ref!L:M,2,0)</f>
        <v>#N/A</v>
      </c>
      <c r="J2477" t="s">
        <v>1088</v>
      </c>
      <c r="K2477" t="s">
        <v>198</v>
      </c>
      <c r="L2477" t="s">
        <v>567</v>
      </c>
      <c r="M2477" t="s">
        <v>24</v>
      </c>
      <c r="N2477" t="s">
        <v>15</v>
      </c>
      <c r="S2477">
        <v>900</v>
      </c>
    </row>
    <row r="2478" spans="1:19" x14ac:dyDescent="0.3">
      <c r="A2478">
        <v>2023</v>
      </c>
      <c r="C2478" t="str">
        <f>IF(GETPIVOTDATA("PS % recovery",Sheet4!$B$5,"Parish Name",K2478)&gt;99.949%,"OK","No")</f>
        <v>No</v>
      </c>
      <c r="D2478" t="e">
        <f>VLOOKUP(J2478,'Ref2'!C:E,3,0)</f>
        <v>#N/A</v>
      </c>
      <c r="F2478">
        <v>2</v>
      </c>
      <c r="I2478" t="e">
        <f>VLOOKUP(J2478,Ref!L:M,2,0)</f>
        <v>#N/A</v>
      </c>
      <c r="J2478" t="s">
        <v>1090</v>
      </c>
      <c r="K2478" t="s">
        <v>199</v>
      </c>
      <c r="L2478" t="s">
        <v>567</v>
      </c>
      <c r="M2478" t="s">
        <v>24</v>
      </c>
      <c r="N2478" t="s">
        <v>15</v>
      </c>
      <c r="S2478">
        <v>0</v>
      </c>
    </row>
    <row r="2479" spans="1:19" x14ac:dyDescent="0.3">
      <c r="A2479">
        <v>2023</v>
      </c>
      <c r="C2479" t="str">
        <f>IF(GETPIVOTDATA("PS % recovery",Sheet4!$B$5,"Parish Name",K2479)&gt;99.949%,"OK","No")</f>
        <v>OK</v>
      </c>
      <c r="D2479" t="e">
        <f>VLOOKUP(J2479,'Ref2'!C:E,3,0)</f>
        <v>#N/A</v>
      </c>
      <c r="F2479">
        <v>2</v>
      </c>
      <c r="I2479" t="e">
        <f>VLOOKUP(J2479,Ref!L:M,2,0)</f>
        <v>#N/A</v>
      </c>
      <c r="J2479" t="s">
        <v>1092</v>
      </c>
      <c r="K2479" t="s">
        <v>190</v>
      </c>
      <c r="L2479" t="s">
        <v>569</v>
      </c>
      <c r="M2479" t="s">
        <v>24</v>
      </c>
      <c r="N2479" t="s">
        <v>15</v>
      </c>
      <c r="S2479">
        <v>5837</v>
      </c>
    </row>
    <row r="2480" spans="1:19" x14ac:dyDescent="0.3">
      <c r="A2480">
        <v>2023</v>
      </c>
      <c r="C2480" t="str">
        <f>IF(GETPIVOTDATA("PS % recovery",Sheet4!$B$5,"Parish Name",K2480)&gt;99.949%,"OK","No")</f>
        <v>No</v>
      </c>
      <c r="D2480" t="e">
        <f>VLOOKUP(J2480,'Ref2'!C:E,3,0)</f>
        <v>#N/A</v>
      </c>
      <c r="F2480">
        <v>2</v>
      </c>
      <c r="I2480" t="e">
        <f>VLOOKUP(J2480,Ref!L:M,2,0)</f>
        <v>#N/A</v>
      </c>
      <c r="J2480" t="s">
        <v>1094</v>
      </c>
      <c r="K2480" t="s">
        <v>191</v>
      </c>
      <c r="L2480" t="s">
        <v>571</v>
      </c>
      <c r="M2480" t="s">
        <v>24</v>
      </c>
      <c r="N2480" t="s">
        <v>15</v>
      </c>
      <c r="S2480">
        <v>600</v>
      </c>
    </row>
    <row r="2481" spans="1:19" x14ac:dyDescent="0.3">
      <c r="A2481">
        <v>2023</v>
      </c>
      <c r="C2481" t="str">
        <f>IF(GETPIVOTDATA("PS % recovery",Sheet4!$B$5,"Parish Name",K2481)&gt;99.949%,"OK","No")</f>
        <v>OK</v>
      </c>
      <c r="D2481" t="e">
        <f>VLOOKUP(J2481,'Ref2'!C:E,3,0)</f>
        <v>#N/A</v>
      </c>
      <c r="F2481">
        <v>2</v>
      </c>
      <c r="I2481" t="e">
        <f>VLOOKUP(J2481,Ref!L:M,2,0)</f>
        <v>#N/A</v>
      </c>
      <c r="J2481" t="s">
        <v>1096</v>
      </c>
      <c r="K2481" t="s">
        <v>200</v>
      </c>
      <c r="L2481" t="s">
        <v>571</v>
      </c>
      <c r="M2481" t="s">
        <v>24</v>
      </c>
      <c r="N2481" t="s">
        <v>15</v>
      </c>
      <c r="S2481">
        <v>0</v>
      </c>
    </row>
    <row r="2482" spans="1:19" x14ac:dyDescent="0.3">
      <c r="A2482">
        <v>2023</v>
      </c>
      <c r="C2482" t="str">
        <f>IF(GETPIVOTDATA("PS % recovery",Sheet4!$B$5,"Parish Name",K2482)&gt;99.949%,"OK","No")</f>
        <v>OK</v>
      </c>
      <c r="D2482" t="e">
        <f>VLOOKUP(J2482,'Ref2'!C:E,3,0)</f>
        <v>#N/A</v>
      </c>
      <c r="F2482">
        <v>2</v>
      </c>
      <c r="I2482" t="e">
        <f>VLOOKUP(J2482,Ref!L:M,2,0)</f>
        <v>#N/A</v>
      </c>
      <c r="J2482" t="s">
        <v>1098</v>
      </c>
      <c r="K2482" t="s">
        <v>202</v>
      </c>
      <c r="L2482" t="s">
        <v>571</v>
      </c>
      <c r="M2482" t="s">
        <v>24</v>
      </c>
      <c r="N2482" t="s">
        <v>15</v>
      </c>
      <c r="S2482">
        <v>0.25</v>
      </c>
    </row>
    <row r="2483" spans="1:19" x14ac:dyDescent="0.3">
      <c r="A2483">
        <v>2023</v>
      </c>
      <c r="C2483" t="str">
        <f>IF(GETPIVOTDATA("PS % recovery",Sheet4!$B$5,"Parish Name",K2483)&gt;99.949%,"OK","No")</f>
        <v>OK</v>
      </c>
      <c r="D2483" t="e">
        <f>VLOOKUP(J2483,'Ref2'!C:E,3,0)</f>
        <v>#N/A</v>
      </c>
      <c r="F2483">
        <v>2</v>
      </c>
      <c r="I2483" t="e">
        <f>VLOOKUP(J2483,Ref!L:M,2,0)</f>
        <v>#N/A</v>
      </c>
      <c r="J2483" t="s">
        <v>808</v>
      </c>
      <c r="K2483" t="s">
        <v>194</v>
      </c>
      <c r="L2483" t="s">
        <v>575</v>
      </c>
      <c r="M2483" t="s">
        <v>24</v>
      </c>
      <c r="N2483" t="s">
        <v>15</v>
      </c>
      <c r="S2483">
        <v>1431</v>
      </c>
    </row>
    <row r="2484" spans="1:19" x14ac:dyDescent="0.3">
      <c r="A2484">
        <v>2023</v>
      </c>
      <c r="C2484" t="str">
        <f>IF(GETPIVOTDATA("PS % recovery",Sheet4!$B$5,"Parish Name",K2484)&gt;99.949%,"OK","No")</f>
        <v>OK</v>
      </c>
      <c r="D2484" t="e">
        <f>VLOOKUP(J2484,'Ref2'!C:E,3,0)</f>
        <v>#N/A</v>
      </c>
      <c r="F2484">
        <v>2</v>
      </c>
      <c r="I2484" t="e">
        <f>VLOOKUP(J2484,Ref!L:M,2,0)</f>
        <v>#N/A</v>
      </c>
      <c r="J2484" t="s">
        <v>812</v>
      </c>
      <c r="K2484" t="s">
        <v>204</v>
      </c>
      <c r="L2484" t="s">
        <v>575</v>
      </c>
      <c r="M2484" t="s">
        <v>24</v>
      </c>
      <c r="N2484" t="s">
        <v>15</v>
      </c>
      <c r="S2484">
        <v>1345.58</v>
      </c>
    </row>
    <row r="2485" spans="1:19" x14ac:dyDescent="0.3">
      <c r="A2485">
        <v>2023</v>
      </c>
      <c r="C2485" t="str">
        <f>IF(GETPIVOTDATA("PS % recovery",Sheet4!$B$5,"Parish Name",K2485)&gt;99.949%,"OK","No")</f>
        <v>OK</v>
      </c>
      <c r="D2485" t="e">
        <f>VLOOKUP(J2485,'Ref2'!C:E,3,0)</f>
        <v>#N/A</v>
      </c>
      <c r="F2485">
        <v>2</v>
      </c>
      <c r="I2485" t="e">
        <f>VLOOKUP(J2485,Ref!L:M,2,0)</f>
        <v>#N/A</v>
      </c>
      <c r="J2485" t="s">
        <v>810</v>
      </c>
      <c r="K2485" t="s">
        <v>196</v>
      </c>
      <c r="L2485" t="s">
        <v>575</v>
      </c>
      <c r="M2485" t="s">
        <v>24</v>
      </c>
      <c r="N2485" t="s">
        <v>15</v>
      </c>
      <c r="S2485">
        <v>0</v>
      </c>
    </row>
    <row r="2486" spans="1:19" x14ac:dyDescent="0.3">
      <c r="A2486">
        <v>2023</v>
      </c>
      <c r="C2486" t="str">
        <f>IF(GETPIVOTDATA("PS % recovery",Sheet4!$B$5,"Parish Name",K2486)&gt;99.949%,"OK","No")</f>
        <v>OK</v>
      </c>
      <c r="D2486" t="e">
        <f>VLOOKUP(J2486,'Ref2'!C:E,3,0)</f>
        <v>#N/A</v>
      </c>
      <c r="F2486">
        <v>2</v>
      </c>
      <c r="I2486" t="e">
        <f>VLOOKUP(J2486,Ref!L:M,2,0)</f>
        <v>#N/A</v>
      </c>
      <c r="J2486" t="s">
        <v>1103</v>
      </c>
      <c r="K2486" t="s">
        <v>197</v>
      </c>
      <c r="L2486" t="s">
        <v>567</v>
      </c>
      <c r="M2486" t="s">
        <v>24</v>
      </c>
      <c r="N2486" t="s">
        <v>15</v>
      </c>
      <c r="S2486">
        <v>1500</v>
      </c>
    </row>
    <row r="2487" spans="1:19" x14ac:dyDescent="0.3">
      <c r="A2487">
        <v>2023</v>
      </c>
      <c r="C2487" t="str">
        <f>IF(GETPIVOTDATA("PS % recovery",Sheet4!$B$5,"Parish Name",K2487)&gt;99.949%,"OK","No")</f>
        <v>OK</v>
      </c>
      <c r="D2487" t="e">
        <f>VLOOKUP(J2487,'Ref2'!C:E,3,0)</f>
        <v>#N/A</v>
      </c>
      <c r="F2487">
        <v>2</v>
      </c>
      <c r="I2487" t="e">
        <f>VLOOKUP(J2487,Ref!L:M,2,0)</f>
        <v>#N/A</v>
      </c>
      <c r="J2487" t="s">
        <v>1105</v>
      </c>
      <c r="K2487" t="s">
        <v>201</v>
      </c>
      <c r="L2487" t="s">
        <v>581</v>
      </c>
      <c r="M2487" t="s">
        <v>24</v>
      </c>
      <c r="N2487" t="s">
        <v>15</v>
      </c>
      <c r="S2487">
        <v>481</v>
      </c>
    </row>
    <row r="2488" spans="1:19" x14ac:dyDescent="0.3">
      <c r="A2488">
        <v>2023</v>
      </c>
      <c r="C2488" t="str">
        <f>IF(GETPIVOTDATA("PS % recovery",Sheet4!$B$5,"Parish Name",K2488)&gt;99.949%,"OK","No")</f>
        <v>OK</v>
      </c>
      <c r="D2488" t="e">
        <f>VLOOKUP(J2488,'Ref2'!C:E,3,0)</f>
        <v>#N/A</v>
      </c>
      <c r="F2488">
        <v>2</v>
      </c>
      <c r="I2488" t="e">
        <f>VLOOKUP(J2488,Ref!L:M,2,0)</f>
        <v>#N/A</v>
      </c>
      <c r="J2488" t="s">
        <v>1107</v>
      </c>
      <c r="K2488" t="s">
        <v>207</v>
      </c>
      <c r="L2488" t="s">
        <v>581</v>
      </c>
      <c r="M2488" t="s">
        <v>24</v>
      </c>
      <c r="N2488" t="s">
        <v>15</v>
      </c>
      <c r="S2488">
        <v>0</v>
      </c>
    </row>
    <row r="2489" spans="1:19" x14ac:dyDescent="0.3">
      <c r="A2489">
        <v>2023</v>
      </c>
      <c r="C2489" t="str">
        <f>IF(GETPIVOTDATA("PS % recovery",Sheet4!$B$5,"Parish Name",K2489)&gt;99.949%,"OK","No")</f>
        <v>OK</v>
      </c>
      <c r="D2489" t="e">
        <f>VLOOKUP(J2489,'Ref2'!C:E,3,0)</f>
        <v>#N/A</v>
      </c>
      <c r="F2489">
        <v>2</v>
      </c>
      <c r="I2489" t="e">
        <f>VLOOKUP(J2489,Ref!L:M,2,0)</f>
        <v>#N/A</v>
      </c>
      <c r="J2489" t="s">
        <v>1109</v>
      </c>
      <c r="K2489" t="s">
        <v>209</v>
      </c>
      <c r="L2489" t="s">
        <v>581</v>
      </c>
      <c r="M2489" t="s">
        <v>24</v>
      </c>
      <c r="N2489" t="s">
        <v>15</v>
      </c>
      <c r="S2489">
        <v>1087</v>
      </c>
    </row>
    <row r="2490" spans="1:19" x14ac:dyDescent="0.3">
      <c r="A2490">
        <v>2023</v>
      </c>
      <c r="C2490" t="str">
        <f>IF(GETPIVOTDATA("PS % recovery",Sheet4!$B$5,"Parish Name",K2490)&gt;99.949%,"OK","No")</f>
        <v>OK</v>
      </c>
      <c r="D2490" t="e">
        <f>VLOOKUP(J2490,'Ref2'!C:E,3,0)</f>
        <v>#N/A</v>
      </c>
      <c r="F2490">
        <v>2</v>
      </c>
      <c r="I2490" t="e">
        <f>VLOOKUP(J2490,Ref!L:M,2,0)</f>
        <v>#N/A</v>
      </c>
      <c r="J2490" t="s">
        <v>1111</v>
      </c>
      <c r="K2490" t="s">
        <v>210</v>
      </c>
      <c r="L2490" t="s">
        <v>581</v>
      </c>
      <c r="M2490" t="s">
        <v>24</v>
      </c>
      <c r="N2490" t="s">
        <v>15</v>
      </c>
      <c r="S2490">
        <v>501</v>
      </c>
    </row>
    <row r="2491" spans="1:19" x14ac:dyDescent="0.3">
      <c r="A2491">
        <v>2023</v>
      </c>
      <c r="C2491" t="str">
        <f>IF(GETPIVOTDATA("PS % recovery",Sheet4!$B$5,"Parish Name",K2491)&gt;99.949%,"OK","No")</f>
        <v>OK</v>
      </c>
      <c r="D2491" t="e">
        <f>VLOOKUP(J2491,'Ref2'!C:E,3,0)</f>
        <v>#N/A</v>
      </c>
      <c r="F2491">
        <v>2</v>
      </c>
      <c r="I2491" t="e">
        <f>VLOOKUP(J2491,Ref!L:M,2,0)</f>
        <v>#N/A</v>
      </c>
      <c r="J2491" t="s">
        <v>1113</v>
      </c>
      <c r="K2491" t="s">
        <v>203</v>
      </c>
      <c r="L2491" t="s">
        <v>569</v>
      </c>
      <c r="M2491" t="s">
        <v>24</v>
      </c>
      <c r="N2491" t="s">
        <v>15</v>
      </c>
      <c r="S2491">
        <v>522.16999999999996</v>
      </c>
    </row>
    <row r="2492" spans="1:19" x14ac:dyDescent="0.3">
      <c r="A2492">
        <v>2023</v>
      </c>
      <c r="C2492" t="str">
        <f>IF(GETPIVOTDATA("PS % recovery",Sheet4!$B$5,"Parish Name",K2492)&gt;99.949%,"OK","No")</f>
        <v>OK</v>
      </c>
      <c r="D2492" t="e">
        <f>VLOOKUP(J2492,'Ref2'!C:E,3,0)</f>
        <v>#N/A</v>
      </c>
      <c r="F2492">
        <v>2</v>
      </c>
      <c r="I2492" t="e">
        <f>VLOOKUP(J2492,Ref!L:M,2,0)</f>
        <v>#N/A</v>
      </c>
      <c r="J2492" t="s">
        <v>1115</v>
      </c>
      <c r="K2492" t="s">
        <v>206</v>
      </c>
      <c r="L2492" t="s">
        <v>569</v>
      </c>
      <c r="M2492" t="s">
        <v>24</v>
      </c>
      <c r="N2492" t="s">
        <v>15</v>
      </c>
      <c r="S2492">
        <v>188</v>
      </c>
    </row>
    <row r="2493" spans="1:19" x14ac:dyDescent="0.3">
      <c r="A2493">
        <v>2023</v>
      </c>
      <c r="C2493" t="str">
        <f>IF(GETPIVOTDATA("PS % recovery",Sheet4!$B$5,"Parish Name",K2493)&gt;99.949%,"OK","No")</f>
        <v>OK</v>
      </c>
      <c r="D2493" t="e">
        <f>VLOOKUP(J2493,'Ref2'!C:E,3,0)</f>
        <v>#N/A</v>
      </c>
      <c r="F2493">
        <v>2</v>
      </c>
      <c r="I2493" t="e">
        <f>VLOOKUP(J2493,Ref!L:M,2,0)</f>
        <v>#N/A</v>
      </c>
      <c r="J2493" t="s">
        <v>1117</v>
      </c>
      <c r="K2493" t="s">
        <v>205</v>
      </c>
      <c r="L2493" t="s">
        <v>583</v>
      </c>
      <c r="M2493" t="s">
        <v>24</v>
      </c>
      <c r="N2493" t="s">
        <v>15</v>
      </c>
      <c r="S2493">
        <v>0</v>
      </c>
    </row>
    <row r="2494" spans="1:19" x14ac:dyDescent="0.3">
      <c r="A2494">
        <v>2023</v>
      </c>
      <c r="C2494" t="str">
        <f>IF(GETPIVOTDATA("PS % recovery",Sheet4!$B$5,"Parish Name",K2494)&gt;99.949%,"OK","No")</f>
        <v>OK</v>
      </c>
      <c r="D2494" t="e">
        <f>VLOOKUP(J2494,'Ref2'!C:E,3,0)</f>
        <v>#N/A</v>
      </c>
      <c r="F2494">
        <v>2</v>
      </c>
      <c r="I2494" t="e">
        <f>VLOOKUP(J2494,Ref!L:M,2,0)</f>
        <v>#N/A</v>
      </c>
      <c r="J2494" t="s">
        <v>1119</v>
      </c>
      <c r="K2494" t="s">
        <v>211</v>
      </c>
      <c r="L2494" t="s">
        <v>583</v>
      </c>
      <c r="M2494" t="s">
        <v>24</v>
      </c>
      <c r="N2494" t="s">
        <v>15</v>
      </c>
      <c r="S2494">
        <v>0</v>
      </c>
    </row>
    <row r="2495" spans="1:19" x14ac:dyDescent="0.3">
      <c r="A2495">
        <v>2023</v>
      </c>
      <c r="C2495" t="str">
        <f>IF(GETPIVOTDATA("PS % recovery",Sheet4!$B$5,"Parish Name",K2495)&gt;99.949%,"OK","No")</f>
        <v>No</v>
      </c>
      <c r="D2495" t="e">
        <f>VLOOKUP(J2495,'Ref2'!C:E,3,0)</f>
        <v>#N/A</v>
      </c>
      <c r="F2495">
        <v>2</v>
      </c>
      <c r="I2495" t="str">
        <f>VLOOKUP(J2495,Ref!L:M,2,0)</f>
        <v>Yes</v>
      </c>
      <c r="J2495" t="s">
        <v>1121</v>
      </c>
      <c r="K2495" t="s">
        <v>208</v>
      </c>
      <c r="L2495" t="s">
        <v>579</v>
      </c>
      <c r="M2495" t="s">
        <v>24</v>
      </c>
      <c r="N2495" t="s">
        <v>15</v>
      </c>
      <c r="S2495">
        <v>6014.25</v>
      </c>
    </row>
    <row r="2496" spans="1:19" x14ac:dyDescent="0.3">
      <c r="A2496">
        <v>2023</v>
      </c>
      <c r="C2496" t="str">
        <f>IF(GETPIVOTDATA("PS % recovery",Sheet4!$B$5,"Parish Name",K2496)&gt;99.949%,"OK","No")</f>
        <v>No</v>
      </c>
      <c r="D2496" t="e">
        <f>VLOOKUP(J2496,'Ref2'!C:E,3,0)</f>
        <v>#N/A</v>
      </c>
      <c r="F2496">
        <v>2</v>
      </c>
      <c r="I2496" t="e">
        <f>VLOOKUP(J2496,Ref!L:M,2,0)</f>
        <v>#N/A</v>
      </c>
      <c r="J2496" t="s">
        <v>1123</v>
      </c>
      <c r="K2496" t="s">
        <v>212</v>
      </c>
      <c r="L2496" t="s">
        <v>567</v>
      </c>
      <c r="M2496" t="s">
        <v>24</v>
      </c>
      <c r="N2496" t="s">
        <v>15</v>
      </c>
      <c r="S2496">
        <v>0</v>
      </c>
    </row>
    <row r="2497" spans="1:19" x14ac:dyDescent="0.3">
      <c r="A2497">
        <v>2023</v>
      </c>
      <c r="C2497" t="str">
        <f>IF(GETPIVOTDATA("PS % recovery",Sheet4!$B$5,"Parish Name",K2497)&gt;99.949%,"OK","No")</f>
        <v>OK</v>
      </c>
      <c r="D2497" t="e">
        <f>VLOOKUP(J2497,'Ref2'!C:E,3,0)</f>
        <v>#N/A</v>
      </c>
      <c r="F2497">
        <v>2</v>
      </c>
      <c r="I2497" t="e">
        <f>VLOOKUP(J2497,Ref!L:M,2,0)</f>
        <v>#N/A</v>
      </c>
      <c r="J2497" t="s">
        <v>813</v>
      </c>
      <c r="K2497" t="s">
        <v>214</v>
      </c>
      <c r="L2497" t="s">
        <v>585</v>
      </c>
      <c r="M2497" t="s">
        <v>27</v>
      </c>
      <c r="N2497" t="s">
        <v>15</v>
      </c>
      <c r="S2497">
        <v>9380</v>
      </c>
    </row>
    <row r="2498" spans="1:19" x14ac:dyDescent="0.3">
      <c r="A2498">
        <v>2023</v>
      </c>
      <c r="C2498" t="str">
        <f>IF(GETPIVOTDATA("PS % recovery",Sheet4!$B$5,"Parish Name",K2498)&gt;99.949%,"OK","No")</f>
        <v>No</v>
      </c>
      <c r="D2498" t="e">
        <f>VLOOKUP(J2498,'Ref2'!C:E,3,0)</f>
        <v>#N/A</v>
      </c>
      <c r="F2498">
        <v>2</v>
      </c>
      <c r="I2498" t="e">
        <f>VLOOKUP(J2498,Ref!L:M,2,0)</f>
        <v>#N/A</v>
      </c>
      <c r="J2498" t="s">
        <v>1126</v>
      </c>
      <c r="K2498" t="s">
        <v>215</v>
      </c>
      <c r="L2498" t="s">
        <v>587</v>
      </c>
      <c r="M2498" t="s">
        <v>27</v>
      </c>
      <c r="N2498" t="s">
        <v>15</v>
      </c>
      <c r="S2498">
        <v>3236.5</v>
      </c>
    </row>
    <row r="2499" spans="1:19" x14ac:dyDescent="0.3">
      <c r="A2499">
        <v>2023</v>
      </c>
      <c r="C2499" t="str">
        <f>IF(GETPIVOTDATA("PS % recovery",Sheet4!$B$5,"Parish Name",K2499)&gt;99.949%,"OK","No")</f>
        <v>No</v>
      </c>
      <c r="D2499" t="e">
        <f>VLOOKUP(J2499,'Ref2'!C:E,3,0)</f>
        <v>#N/A</v>
      </c>
      <c r="F2499">
        <v>2</v>
      </c>
      <c r="I2499" t="e">
        <f>VLOOKUP(J2499,Ref!L:M,2,0)</f>
        <v>#N/A</v>
      </c>
      <c r="J2499" t="s">
        <v>1128</v>
      </c>
      <c r="K2499" t="s">
        <v>216</v>
      </c>
      <c r="L2499" t="s">
        <v>587</v>
      </c>
      <c r="M2499" t="s">
        <v>27</v>
      </c>
      <c r="N2499" t="s">
        <v>15</v>
      </c>
      <c r="S2499">
        <v>2500</v>
      </c>
    </row>
    <row r="2500" spans="1:19" x14ac:dyDescent="0.3">
      <c r="A2500">
        <v>2023</v>
      </c>
      <c r="C2500" t="str">
        <f>IF(GETPIVOTDATA("PS % recovery",Sheet4!$B$5,"Parish Name",K2500)&gt;99.949%,"OK","No")</f>
        <v>No</v>
      </c>
      <c r="D2500" t="e">
        <f>VLOOKUP(J2500,'Ref2'!C:E,3,0)</f>
        <v>#N/A</v>
      </c>
      <c r="F2500">
        <v>2</v>
      </c>
      <c r="I2500" t="e">
        <f>VLOOKUP(J2500,Ref!L:M,2,0)</f>
        <v>#N/A</v>
      </c>
      <c r="J2500" t="s">
        <v>1130</v>
      </c>
      <c r="K2500" t="s">
        <v>217</v>
      </c>
      <c r="L2500" t="s">
        <v>587</v>
      </c>
      <c r="M2500" t="s">
        <v>27</v>
      </c>
      <c r="N2500" t="s">
        <v>15</v>
      </c>
      <c r="S2500">
        <v>400</v>
      </c>
    </row>
    <row r="2501" spans="1:19" x14ac:dyDescent="0.3">
      <c r="A2501">
        <v>2023</v>
      </c>
      <c r="C2501" t="str">
        <f>IF(GETPIVOTDATA("PS % recovery",Sheet4!$B$5,"Parish Name",K2501)&gt;99.949%,"OK","No")</f>
        <v>OK</v>
      </c>
      <c r="D2501" t="e">
        <f>VLOOKUP(J2501,'Ref2'!C:E,3,0)</f>
        <v>#N/A</v>
      </c>
      <c r="F2501">
        <v>2</v>
      </c>
      <c r="I2501" t="e">
        <f>VLOOKUP(J2501,Ref!L:M,2,0)</f>
        <v>#N/A</v>
      </c>
      <c r="J2501" t="s">
        <v>814</v>
      </c>
      <c r="K2501" t="s">
        <v>218</v>
      </c>
      <c r="L2501" t="s">
        <v>589</v>
      </c>
      <c r="M2501" t="s">
        <v>27</v>
      </c>
      <c r="N2501" t="s">
        <v>15</v>
      </c>
      <c r="S2501">
        <v>5894</v>
      </c>
    </row>
    <row r="2502" spans="1:19" x14ac:dyDescent="0.3">
      <c r="A2502">
        <v>2023</v>
      </c>
      <c r="C2502" t="str">
        <f>IF(GETPIVOTDATA("PS % recovery",Sheet4!$B$5,"Parish Name",K2502)&gt;99.949%,"OK","No")</f>
        <v>OK</v>
      </c>
      <c r="D2502" t="str">
        <f>VLOOKUP(J2502,'Ref2'!C:E,3,0)</f>
        <v>LLF</v>
      </c>
      <c r="F2502">
        <v>2</v>
      </c>
      <c r="I2502" t="e">
        <f>VLOOKUP(J2502,Ref!L:M,2,0)</f>
        <v>#N/A</v>
      </c>
      <c r="J2502" t="s">
        <v>1133</v>
      </c>
      <c r="K2502" t="s">
        <v>219</v>
      </c>
      <c r="L2502" t="s">
        <v>591</v>
      </c>
      <c r="M2502" t="s">
        <v>27</v>
      </c>
      <c r="N2502" t="s">
        <v>15</v>
      </c>
      <c r="S2502">
        <v>5286</v>
      </c>
    </row>
    <row r="2503" spans="1:19" x14ac:dyDescent="0.3">
      <c r="A2503">
        <v>2023</v>
      </c>
      <c r="C2503" t="str">
        <f>IF(GETPIVOTDATA("PS % recovery",Sheet4!$B$5,"Parish Name",K2503)&gt;99.949%,"OK","No")</f>
        <v>OK</v>
      </c>
      <c r="D2503" t="e">
        <f>VLOOKUP(J2503,'Ref2'!C:E,3,0)</f>
        <v>#N/A</v>
      </c>
      <c r="F2503">
        <v>2</v>
      </c>
      <c r="I2503" t="e">
        <f>VLOOKUP(J2503,Ref!L:M,2,0)</f>
        <v>#N/A</v>
      </c>
      <c r="J2503" t="s">
        <v>1135</v>
      </c>
      <c r="K2503" t="s">
        <v>220</v>
      </c>
      <c r="L2503" t="s">
        <v>593</v>
      </c>
      <c r="M2503" t="s">
        <v>27</v>
      </c>
      <c r="N2503" t="s">
        <v>15</v>
      </c>
      <c r="S2503">
        <v>4826</v>
      </c>
    </row>
    <row r="2504" spans="1:19" x14ac:dyDescent="0.3">
      <c r="A2504">
        <v>2023</v>
      </c>
      <c r="C2504" t="str">
        <f>IF(GETPIVOTDATA("PS % recovery",Sheet4!$B$5,"Parish Name",K2504)&gt;99.949%,"OK","No")</f>
        <v>OK</v>
      </c>
      <c r="D2504" t="e">
        <f>VLOOKUP(J2504,'Ref2'!C:E,3,0)</f>
        <v>#N/A</v>
      </c>
      <c r="F2504">
        <v>2</v>
      </c>
      <c r="I2504" t="e">
        <f>VLOOKUP(J2504,Ref!L:M,2,0)</f>
        <v>#N/A</v>
      </c>
      <c r="J2504" t="s">
        <v>1137</v>
      </c>
      <c r="K2504" t="s">
        <v>221</v>
      </c>
      <c r="L2504" t="s">
        <v>587</v>
      </c>
      <c r="M2504" t="s">
        <v>27</v>
      </c>
      <c r="N2504" t="s">
        <v>15</v>
      </c>
      <c r="S2504">
        <v>3697.08</v>
      </c>
    </row>
    <row r="2505" spans="1:19" x14ac:dyDescent="0.3">
      <c r="A2505">
        <v>2023</v>
      </c>
      <c r="C2505" t="str">
        <f>IF(GETPIVOTDATA("PS % recovery",Sheet4!$B$5,"Parish Name",K2505)&gt;99.949%,"OK","No")</f>
        <v>OK</v>
      </c>
      <c r="D2505" t="e">
        <f>VLOOKUP(J2505,'Ref2'!C:E,3,0)</f>
        <v>#N/A</v>
      </c>
      <c r="F2505">
        <v>2</v>
      </c>
      <c r="I2505" t="e">
        <f>VLOOKUP(J2505,Ref!L:M,2,0)</f>
        <v>#N/A</v>
      </c>
      <c r="J2505" t="s">
        <v>1139</v>
      </c>
      <c r="K2505" t="s">
        <v>223</v>
      </c>
      <c r="L2505" t="s">
        <v>605</v>
      </c>
      <c r="M2505" t="s">
        <v>30</v>
      </c>
      <c r="N2505" t="s">
        <v>15</v>
      </c>
      <c r="S2505">
        <v>726</v>
      </c>
    </row>
    <row r="2506" spans="1:19" x14ac:dyDescent="0.3">
      <c r="A2506">
        <v>2023</v>
      </c>
      <c r="C2506" t="str">
        <f>IF(GETPIVOTDATA("PS % recovery",Sheet4!$B$5,"Parish Name",K2506)&gt;99.949%,"OK","No")</f>
        <v>OK</v>
      </c>
      <c r="D2506" t="e">
        <f>VLOOKUP(J2506,'Ref2'!C:E,3,0)</f>
        <v>#N/A</v>
      </c>
      <c r="F2506">
        <v>2</v>
      </c>
      <c r="I2506" t="e">
        <f>VLOOKUP(J2506,Ref!L:M,2,0)</f>
        <v>#N/A</v>
      </c>
      <c r="J2506" t="s">
        <v>1141</v>
      </c>
      <c r="K2506" t="s">
        <v>224</v>
      </c>
      <c r="L2506" t="s">
        <v>605</v>
      </c>
      <c r="M2506" t="s">
        <v>30</v>
      </c>
      <c r="N2506" t="s">
        <v>15</v>
      </c>
      <c r="S2506">
        <v>8794</v>
      </c>
    </row>
    <row r="2507" spans="1:19" x14ac:dyDescent="0.3">
      <c r="A2507">
        <v>2023</v>
      </c>
      <c r="C2507" t="str">
        <f>IF(GETPIVOTDATA("PS % recovery",Sheet4!$B$5,"Parish Name",K2507)&gt;99.949%,"OK","No")</f>
        <v>OK</v>
      </c>
      <c r="D2507" t="e">
        <f>VLOOKUP(J2507,'Ref2'!C:E,3,0)</f>
        <v>#N/A</v>
      </c>
      <c r="F2507">
        <v>2</v>
      </c>
      <c r="I2507" t="e">
        <f>VLOOKUP(J2507,Ref!L:M,2,0)</f>
        <v>#N/A</v>
      </c>
      <c r="J2507" t="s">
        <v>1143</v>
      </c>
      <c r="K2507" t="s">
        <v>226</v>
      </c>
      <c r="L2507" t="s">
        <v>605</v>
      </c>
      <c r="M2507" t="s">
        <v>30</v>
      </c>
      <c r="N2507" t="s">
        <v>15</v>
      </c>
      <c r="S2507">
        <v>1499</v>
      </c>
    </row>
    <row r="2508" spans="1:19" x14ac:dyDescent="0.3">
      <c r="A2508">
        <v>2023</v>
      </c>
      <c r="C2508" t="str">
        <f>IF(GETPIVOTDATA("PS % recovery",Sheet4!$B$5,"Parish Name",K2508)&gt;99.949%,"OK","No")</f>
        <v>OK</v>
      </c>
      <c r="D2508" t="e">
        <f>VLOOKUP(J2508,'Ref2'!C:E,3,0)</f>
        <v>#N/A</v>
      </c>
      <c r="F2508">
        <v>2</v>
      </c>
      <c r="I2508" t="e">
        <f>VLOOKUP(J2508,Ref!L:M,2,0)</f>
        <v>#N/A</v>
      </c>
      <c r="J2508" t="s">
        <v>815</v>
      </c>
      <c r="K2508" t="s">
        <v>228</v>
      </c>
      <c r="L2508" t="s">
        <v>605</v>
      </c>
      <c r="M2508" t="s">
        <v>30</v>
      </c>
      <c r="N2508" t="s">
        <v>15</v>
      </c>
      <c r="S2508">
        <v>3020</v>
      </c>
    </row>
    <row r="2509" spans="1:19" x14ac:dyDescent="0.3">
      <c r="A2509">
        <v>2023</v>
      </c>
      <c r="C2509" t="str">
        <f>IF(GETPIVOTDATA("PS % recovery",Sheet4!$B$5,"Parish Name",K2509)&gt;99.949%,"OK","No")</f>
        <v>OK</v>
      </c>
      <c r="D2509" t="e">
        <f>VLOOKUP(J2509,'Ref2'!C:E,3,0)</f>
        <v>#N/A</v>
      </c>
      <c r="F2509">
        <v>2</v>
      </c>
      <c r="I2509" t="e">
        <f>VLOOKUP(J2509,Ref!L:M,2,0)</f>
        <v>#N/A</v>
      </c>
      <c r="J2509" t="s">
        <v>1146</v>
      </c>
      <c r="K2509" t="s">
        <v>230</v>
      </c>
      <c r="L2509" t="s">
        <v>597</v>
      </c>
      <c r="M2509" t="s">
        <v>30</v>
      </c>
      <c r="N2509" t="s">
        <v>15</v>
      </c>
      <c r="S2509">
        <v>4021.25</v>
      </c>
    </row>
    <row r="2510" spans="1:19" x14ac:dyDescent="0.3">
      <c r="A2510">
        <v>2023</v>
      </c>
      <c r="C2510" t="str">
        <f>IF(GETPIVOTDATA("PS % recovery",Sheet4!$B$5,"Parish Name",K2510)&gt;99.949%,"OK","No")</f>
        <v>OK</v>
      </c>
      <c r="D2510" t="e">
        <f>VLOOKUP(J2510,'Ref2'!C:E,3,0)</f>
        <v>#N/A</v>
      </c>
      <c r="F2510">
        <v>2</v>
      </c>
      <c r="I2510" t="e">
        <f>VLOOKUP(J2510,Ref!L:M,2,0)</f>
        <v>#N/A</v>
      </c>
      <c r="J2510" t="s">
        <v>1148</v>
      </c>
      <c r="K2510" t="s">
        <v>225</v>
      </c>
      <c r="L2510" t="s">
        <v>595</v>
      </c>
      <c r="M2510" t="s">
        <v>30</v>
      </c>
      <c r="N2510" t="s">
        <v>15</v>
      </c>
      <c r="S2510">
        <v>4950</v>
      </c>
    </row>
    <row r="2511" spans="1:19" x14ac:dyDescent="0.3">
      <c r="A2511">
        <v>2023</v>
      </c>
      <c r="C2511" t="str">
        <f>IF(GETPIVOTDATA("PS % recovery",Sheet4!$B$5,"Parish Name",K2511)&gt;99.949%,"OK","No")</f>
        <v>OK</v>
      </c>
      <c r="D2511" t="e">
        <f>VLOOKUP(J2511,'Ref2'!C:E,3,0)</f>
        <v>#N/A</v>
      </c>
      <c r="F2511">
        <v>2</v>
      </c>
      <c r="I2511" t="str">
        <f>VLOOKUP(J2511,Ref!L:M,2,0)</f>
        <v>Yes</v>
      </c>
      <c r="J2511" t="s">
        <v>1150</v>
      </c>
      <c r="K2511" t="s">
        <v>227</v>
      </c>
      <c r="L2511" t="s">
        <v>595</v>
      </c>
      <c r="M2511" t="s">
        <v>30</v>
      </c>
      <c r="N2511" t="s">
        <v>15</v>
      </c>
      <c r="S2511">
        <v>750</v>
      </c>
    </row>
    <row r="2512" spans="1:19" x14ac:dyDescent="0.3">
      <c r="A2512">
        <v>2023</v>
      </c>
      <c r="C2512" t="str">
        <f>IF(GETPIVOTDATA("PS % recovery",Sheet4!$B$5,"Parish Name",K2512)&gt;99.949%,"OK","No")</f>
        <v>No</v>
      </c>
      <c r="D2512" t="e">
        <f>VLOOKUP(J2512,'Ref2'!C:E,3,0)</f>
        <v>#N/A</v>
      </c>
      <c r="F2512">
        <v>2</v>
      </c>
      <c r="I2512" t="e">
        <f>VLOOKUP(J2512,Ref!L:M,2,0)</f>
        <v>#N/A</v>
      </c>
      <c r="J2512" t="s">
        <v>1152</v>
      </c>
      <c r="K2512" t="s">
        <v>229</v>
      </c>
      <c r="L2512" t="s">
        <v>595</v>
      </c>
      <c r="M2512" t="s">
        <v>30</v>
      </c>
      <c r="N2512" t="s">
        <v>15</v>
      </c>
      <c r="S2512">
        <v>0</v>
      </c>
    </row>
    <row r="2513" spans="1:19" x14ac:dyDescent="0.3">
      <c r="A2513">
        <v>2023</v>
      </c>
      <c r="C2513" t="str">
        <f>IF(GETPIVOTDATA("PS % recovery",Sheet4!$B$5,"Parish Name",K2513)&gt;99.949%,"OK","No")</f>
        <v>No</v>
      </c>
      <c r="D2513" t="e">
        <f>VLOOKUP(J2513,'Ref2'!C:E,3,0)</f>
        <v>#N/A</v>
      </c>
      <c r="F2513">
        <v>2</v>
      </c>
      <c r="I2513" t="e">
        <f>VLOOKUP(J2513,Ref!L:M,2,0)</f>
        <v>#N/A</v>
      </c>
      <c r="J2513" t="s">
        <v>1154</v>
      </c>
      <c r="K2513" t="s">
        <v>232</v>
      </c>
      <c r="L2513" t="s">
        <v>599</v>
      </c>
      <c r="M2513" t="s">
        <v>30</v>
      </c>
      <c r="N2513" t="s">
        <v>15</v>
      </c>
      <c r="S2513">
        <v>3901.33</v>
      </c>
    </row>
    <row r="2514" spans="1:19" x14ac:dyDescent="0.3">
      <c r="A2514">
        <v>2023</v>
      </c>
      <c r="C2514" t="str">
        <f>IF(GETPIVOTDATA("PS % recovery",Sheet4!$B$5,"Parish Name",K2514)&gt;99.949%,"OK","No")</f>
        <v>OK</v>
      </c>
      <c r="D2514" t="e">
        <f>VLOOKUP(J2514,'Ref2'!C:E,3,0)</f>
        <v>#N/A</v>
      </c>
      <c r="F2514">
        <v>2</v>
      </c>
      <c r="I2514" t="e">
        <f>VLOOKUP(J2514,Ref!L:M,2,0)</f>
        <v>#N/A</v>
      </c>
      <c r="J2514" t="s">
        <v>1156</v>
      </c>
      <c r="K2514" t="s">
        <v>233</v>
      </c>
      <c r="L2514" t="s">
        <v>595</v>
      </c>
      <c r="M2514" t="s">
        <v>30</v>
      </c>
      <c r="N2514" t="s">
        <v>15</v>
      </c>
      <c r="S2514">
        <v>2812</v>
      </c>
    </row>
    <row r="2515" spans="1:19" x14ac:dyDescent="0.3">
      <c r="A2515">
        <v>2023</v>
      </c>
      <c r="C2515" t="str">
        <f>IF(GETPIVOTDATA("PS % recovery",Sheet4!$B$5,"Parish Name",K2515)&gt;99.949%,"OK","No")</f>
        <v>OK</v>
      </c>
      <c r="D2515" t="e">
        <f>VLOOKUP(J2515,'Ref2'!C:E,3,0)</f>
        <v>#N/A</v>
      </c>
      <c r="F2515">
        <v>2</v>
      </c>
      <c r="I2515" t="str">
        <f>VLOOKUP(J2515,Ref!L:M,2,0)</f>
        <v>Yes</v>
      </c>
      <c r="J2515" t="s">
        <v>1158</v>
      </c>
      <c r="K2515" t="s">
        <v>234</v>
      </c>
      <c r="L2515" t="s">
        <v>595</v>
      </c>
      <c r="M2515" t="s">
        <v>30</v>
      </c>
      <c r="N2515" t="s">
        <v>15</v>
      </c>
      <c r="S2515">
        <v>6024.33</v>
      </c>
    </row>
    <row r="2516" spans="1:19" x14ac:dyDescent="0.3">
      <c r="A2516">
        <v>2023</v>
      </c>
      <c r="C2516" t="str">
        <f>IF(GETPIVOTDATA("PS % recovery",Sheet4!$B$5,"Parish Name",K2516)&gt;99.949%,"OK","No")</f>
        <v>OK</v>
      </c>
      <c r="D2516" t="e">
        <f>VLOOKUP(J2516,'Ref2'!C:E,3,0)</f>
        <v>#N/A</v>
      </c>
      <c r="F2516">
        <v>2</v>
      </c>
      <c r="I2516" t="e">
        <f>VLOOKUP(J2516,Ref!L:M,2,0)</f>
        <v>#N/A</v>
      </c>
      <c r="J2516" t="s">
        <v>1160</v>
      </c>
      <c r="K2516" t="s">
        <v>235</v>
      </c>
      <c r="L2516" t="s">
        <v>601</v>
      </c>
      <c r="M2516" t="s">
        <v>30</v>
      </c>
      <c r="N2516" t="s">
        <v>15</v>
      </c>
      <c r="S2516">
        <v>4225</v>
      </c>
    </row>
    <row r="2517" spans="1:19" x14ac:dyDescent="0.3">
      <c r="A2517">
        <v>2023</v>
      </c>
      <c r="C2517" t="str">
        <f>IF(GETPIVOTDATA("PS % recovery",Sheet4!$B$5,"Parish Name",K2517)&gt;99.949%,"OK","No")</f>
        <v>OK</v>
      </c>
      <c r="D2517" t="e">
        <f>VLOOKUP(J2517,'Ref2'!C:E,3,0)</f>
        <v>#N/A</v>
      </c>
      <c r="F2517">
        <v>2</v>
      </c>
      <c r="I2517" t="e">
        <f>VLOOKUP(J2517,Ref!L:M,2,0)</f>
        <v>#N/A</v>
      </c>
      <c r="J2517" t="s">
        <v>1162</v>
      </c>
      <c r="K2517" t="s">
        <v>236</v>
      </c>
      <c r="L2517" t="s">
        <v>605</v>
      </c>
      <c r="M2517" t="s">
        <v>30</v>
      </c>
      <c r="N2517" t="s">
        <v>15</v>
      </c>
      <c r="S2517">
        <v>3342</v>
      </c>
    </row>
    <row r="2518" spans="1:19" x14ac:dyDescent="0.3">
      <c r="A2518">
        <v>2023</v>
      </c>
      <c r="C2518" t="str">
        <f>IF(GETPIVOTDATA("PS % recovery",Sheet4!$B$5,"Parish Name",K2518)&gt;99.949%,"OK","No")</f>
        <v>OK</v>
      </c>
      <c r="D2518" t="e">
        <f>VLOOKUP(J2518,'Ref2'!C:E,3,0)</f>
        <v>#N/A</v>
      </c>
      <c r="F2518">
        <v>2</v>
      </c>
      <c r="I2518" t="e">
        <f>VLOOKUP(J2518,Ref!L:M,2,0)</f>
        <v>#N/A</v>
      </c>
      <c r="J2518" t="s">
        <v>1164</v>
      </c>
      <c r="K2518" t="s">
        <v>231</v>
      </c>
      <c r="L2518" t="s">
        <v>605</v>
      </c>
      <c r="M2518" t="s">
        <v>30</v>
      </c>
      <c r="N2518" t="s">
        <v>15</v>
      </c>
      <c r="S2518">
        <v>3258</v>
      </c>
    </row>
    <row r="2519" spans="1:19" x14ac:dyDescent="0.3">
      <c r="A2519">
        <v>2023</v>
      </c>
      <c r="C2519" t="str">
        <f>IF(GETPIVOTDATA("PS % recovery",Sheet4!$B$5,"Parish Name",K2519)&gt;99.949%,"OK","No")</f>
        <v>OK</v>
      </c>
      <c r="D2519" t="e">
        <f>VLOOKUP(J2519,'Ref2'!C:E,3,0)</f>
        <v>#N/A</v>
      </c>
      <c r="F2519">
        <v>2</v>
      </c>
      <c r="I2519" t="e">
        <f>VLOOKUP(J2519,Ref!L:M,2,0)</f>
        <v>#N/A</v>
      </c>
      <c r="J2519" t="s">
        <v>1166</v>
      </c>
      <c r="K2519" t="s">
        <v>237</v>
      </c>
      <c r="L2519" t="s">
        <v>603</v>
      </c>
      <c r="M2519" t="s">
        <v>30</v>
      </c>
      <c r="N2519" t="s">
        <v>15</v>
      </c>
      <c r="S2519">
        <v>9126</v>
      </c>
    </row>
    <row r="2520" spans="1:19" x14ac:dyDescent="0.3">
      <c r="A2520">
        <v>2023</v>
      </c>
      <c r="C2520" t="str">
        <f>IF(GETPIVOTDATA("PS % recovery",Sheet4!$B$5,"Parish Name",K2520)&gt;99.949%,"OK","No")</f>
        <v>No</v>
      </c>
      <c r="D2520" t="e">
        <f>VLOOKUP(J2520,'Ref2'!C:E,3,0)</f>
        <v>#N/A</v>
      </c>
      <c r="F2520">
        <v>2</v>
      </c>
      <c r="I2520" t="e">
        <f>VLOOKUP(J2520,Ref!L:M,2,0)</f>
        <v>#N/A</v>
      </c>
      <c r="J2520" t="s">
        <v>1168</v>
      </c>
      <c r="K2520" t="s">
        <v>239</v>
      </c>
      <c r="L2520" t="s">
        <v>615</v>
      </c>
      <c r="M2520" t="s">
        <v>33</v>
      </c>
      <c r="N2520" t="s">
        <v>15</v>
      </c>
      <c r="S2520">
        <v>1369.42</v>
      </c>
    </row>
    <row r="2521" spans="1:19" x14ac:dyDescent="0.3">
      <c r="A2521">
        <v>2023</v>
      </c>
      <c r="C2521" t="str">
        <f>IF(GETPIVOTDATA("PS % recovery",Sheet4!$B$5,"Parish Name",K2521)&gt;99.949%,"OK","No")</f>
        <v>OK</v>
      </c>
      <c r="D2521" t="e">
        <f>VLOOKUP(J2521,'Ref2'!C:E,3,0)</f>
        <v>#N/A</v>
      </c>
      <c r="F2521">
        <v>2</v>
      </c>
      <c r="I2521" t="e">
        <f>VLOOKUP(J2521,Ref!L:M,2,0)</f>
        <v>#N/A</v>
      </c>
      <c r="J2521" t="s">
        <v>1170</v>
      </c>
      <c r="K2521" t="s">
        <v>241</v>
      </c>
      <c r="L2521" t="s">
        <v>615</v>
      </c>
      <c r="M2521" t="s">
        <v>33</v>
      </c>
      <c r="N2521" t="s">
        <v>15</v>
      </c>
      <c r="S2521">
        <v>0</v>
      </c>
    </row>
    <row r="2522" spans="1:19" x14ac:dyDescent="0.3">
      <c r="A2522">
        <v>2023</v>
      </c>
      <c r="C2522" t="str">
        <f>IF(GETPIVOTDATA("PS % recovery",Sheet4!$B$5,"Parish Name",K2522)&gt;99.949%,"OK","No")</f>
        <v>OK</v>
      </c>
      <c r="D2522" t="e">
        <f>VLOOKUP(J2522,'Ref2'!C:E,3,0)</f>
        <v>#N/A</v>
      </c>
      <c r="F2522">
        <v>2</v>
      </c>
      <c r="I2522" t="e">
        <f>VLOOKUP(J2522,Ref!L:M,2,0)</f>
        <v>#N/A</v>
      </c>
      <c r="J2522" t="s">
        <v>1172</v>
      </c>
      <c r="K2522" t="s">
        <v>242</v>
      </c>
      <c r="L2522" t="s">
        <v>615</v>
      </c>
      <c r="M2522" t="s">
        <v>33</v>
      </c>
      <c r="N2522" t="s">
        <v>15</v>
      </c>
      <c r="S2522">
        <v>2115</v>
      </c>
    </row>
    <row r="2523" spans="1:19" x14ac:dyDescent="0.3">
      <c r="A2523">
        <v>2023</v>
      </c>
      <c r="C2523" t="str">
        <f>IF(GETPIVOTDATA("PS % recovery",Sheet4!$B$5,"Parish Name",K2523)&gt;99.949%,"OK","No")</f>
        <v>No</v>
      </c>
      <c r="D2523" t="e">
        <f>VLOOKUP(J2523,'Ref2'!C:E,3,0)</f>
        <v>#N/A</v>
      </c>
      <c r="F2523">
        <v>2</v>
      </c>
      <c r="I2523" t="e">
        <f>VLOOKUP(J2523,Ref!L:M,2,0)</f>
        <v>#N/A</v>
      </c>
      <c r="J2523" t="s">
        <v>1174</v>
      </c>
      <c r="K2523" t="s">
        <v>244</v>
      </c>
      <c r="L2523" t="s">
        <v>615</v>
      </c>
      <c r="M2523" t="s">
        <v>33</v>
      </c>
      <c r="N2523" t="s">
        <v>15</v>
      </c>
      <c r="S2523">
        <v>500</v>
      </c>
    </row>
    <row r="2524" spans="1:19" x14ac:dyDescent="0.3">
      <c r="A2524">
        <v>2023</v>
      </c>
      <c r="C2524" t="str">
        <f>IF(GETPIVOTDATA("PS % recovery",Sheet4!$B$5,"Parish Name",K2524)&gt;99.949%,"OK","No")</f>
        <v>OK</v>
      </c>
      <c r="D2524" t="e">
        <f>VLOOKUP(J2524,'Ref2'!C:E,3,0)</f>
        <v>#N/A</v>
      </c>
      <c r="F2524">
        <v>2</v>
      </c>
      <c r="I2524" t="e">
        <f>VLOOKUP(J2524,Ref!L:M,2,0)</f>
        <v>#N/A</v>
      </c>
      <c r="J2524" t="s">
        <v>1176</v>
      </c>
      <c r="K2524" t="s">
        <v>243</v>
      </c>
      <c r="L2524" t="s">
        <v>609</v>
      </c>
      <c r="M2524" t="s">
        <v>33</v>
      </c>
      <c r="N2524" t="s">
        <v>15</v>
      </c>
      <c r="S2524">
        <v>5837.25</v>
      </c>
    </row>
    <row r="2525" spans="1:19" x14ac:dyDescent="0.3">
      <c r="A2525">
        <v>2023</v>
      </c>
      <c r="C2525" t="str">
        <f>IF(GETPIVOTDATA("PS % recovery",Sheet4!$B$5,"Parish Name",K2525)&gt;99.949%,"OK","No")</f>
        <v>OK</v>
      </c>
      <c r="D2525" t="e">
        <f>VLOOKUP(J2525,'Ref2'!C:E,3,0)</f>
        <v>#N/A</v>
      </c>
      <c r="F2525">
        <v>2</v>
      </c>
      <c r="I2525" t="e">
        <f>VLOOKUP(J2525,Ref!L:M,2,0)</f>
        <v>#N/A</v>
      </c>
      <c r="J2525" t="s">
        <v>1178</v>
      </c>
      <c r="K2525" t="s">
        <v>240</v>
      </c>
      <c r="L2525" t="s">
        <v>617</v>
      </c>
      <c r="M2525" t="s">
        <v>33</v>
      </c>
      <c r="N2525" t="s">
        <v>15</v>
      </c>
      <c r="S2525">
        <v>1264</v>
      </c>
    </row>
    <row r="2526" spans="1:19" x14ac:dyDescent="0.3">
      <c r="A2526">
        <v>2023</v>
      </c>
      <c r="C2526" t="str">
        <f>IF(GETPIVOTDATA("PS % recovery",Sheet4!$B$5,"Parish Name",K2526)&gt;99.949%,"OK","No")</f>
        <v>OK</v>
      </c>
      <c r="D2526" t="e">
        <f>VLOOKUP(J2526,'Ref2'!C:E,3,0)</f>
        <v>#N/A</v>
      </c>
      <c r="F2526">
        <v>2</v>
      </c>
      <c r="I2526" t="e">
        <f>VLOOKUP(J2526,Ref!L:M,2,0)</f>
        <v>#N/A</v>
      </c>
      <c r="J2526" t="s">
        <v>1180</v>
      </c>
      <c r="K2526" t="s">
        <v>245</v>
      </c>
      <c r="L2526" t="s">
        <v>617</v>
      </c>
      <c r="M2526" t="s">
        <v>33</v>
      </c>
      <c r="N2526" t="s">
        <v>15</v>
      </c>
      <c r="S2526">
        <v>736</v>
      </c>
    </row>
    <row r="2527" spans="1:19" x14ac:dyDescent="0.3">
      <c r="A2527">
        <v>2023</v>
      </c>
      <c r="C2527" t="str">
        <f>IF(GETPIVOTDATA("PS % recovery",Sheet4!$B$5,"Parish Name",K2527)&gt;99.949%,"OK","No")</f>
        <v>OK</v>
      </c>
      <c r="D2527" t="e">
        <f>VLOOKUP(J2527,'Ref2'!C:E,3,0)</f>
        <v>#N/A</v>
      </c>
      <c r="F2527">
        <v>2</v>
      </c>
      <c r="I2527" t="e">
        <f>VLOOKUP(J2527,Ref!L:M,2,0)</f>
        <v>#N/A</v>
      </c>
      <c r="J2527" t="s">
        <v>1182</v>
      </c>
      <c r="K2527" t="s">
        <v>248</v>
      </c>
      <c r="L2527" t="s">
        <v>617</v>
      </c>
      <c r="M2527" t="s">
        <v>33</v>
      </c>
      <c r="N2527" t="s">
        <v>15</v>
      </c>
      <c r="S2527">
        <v>763</v>
      </c>
    </row>
    <row r="2528" spans="1:19" x14ac:dyDescent="0.3">
      <c r="A2528">
        <v>2023</v>
      </c>
      <c r="C2528" t="str">
        <f>IF(GETPIVOTDATA("PS % recovery",Sheet4!$B$5,"Parish Name",K2528)&gt;99.949%,"OK","No")</f>
        <v>OK</v>
      </c>
      <c r="D2528" t="e">
        <f>VLOOKUP(J2528,'Ref2'!C:E,3,0)</f>
        <v>#N/A</v>
      </c>
      <c r="F2528">
        <v>2</v>
      </c>
      <c r="I2528" t="e">
        <f>VLOOKUP(J2528,Ref!L:M,2,0)</f>
        <v>#N/A</v>
      </c>
      <c r="J2528" t="s">
        <v>1184</v>
      </c>
      <c r="K2528" t="s">
        <v>250</v>
      </c>
      <c r="L2528" t="s">
        <v>617</v>
      </c>
      <c r="M2528" t="s">
        <v>33</v>
      </c>
      <c r="N2528" t="s">
        <v>15</v>
      </c>
      <c r="S2528">
        <v>1314.5</v>
      </c>
    </row>
    <row r="2529" spans="1:19" x14ac:dyDescent="0.3">
      <c r="A2529">
        <v>2023</v>
      </c>
      <c r="C2529" t="str">
        <f>IF(GETPIVOTDATA("PS % recovery",Sheet4!$B$5,"Parish Name",K2529)&gt;99.949%,"OK","No")</f>
        <v>OK</v>
      </c>
      <c r="D2529" t="e">
        <f>VLOOKUP(J2529,'Ref2'!C:E,3,0)</f>
        <v>#N/A</v>
      </c>
      <c r="F2529">
        <v>2</v>
      </c>
      <c r="I2529" t="e">
        <f>VLOOKUP(J2529,Ref!L:M,2,0)</f>
        <v>#N/A</v>
      </c>
      <c r="J2529" t="s">
        <v>1186</v>
      </c>
      <c r="K2529" t="s">
        <v>252</v>
      </c>
      <c r="L2529" t="s">
        <v>617</v>
      </c>
      <c r="M2529" t="s">
        <v>33</v>
      </c>
      <c r="N2529" t="s">
        <v>15</v>
      </c>
      <c r="S2529">
        <v>0</v>
      </c>
    </row>
    <row r="2530" spans="1:19" x14ac:dyDescent="0.3">
      <c r="A2530">
        <v>2023</v>
      </c>
      <c r="C2530" t="str">
        <f>IF(GETPIVOTDATA("PS % recovery",Sheet4!$B$5,"Parish Name",K2530)&gt;99.949%,"OK","No")</f>
        <v>No</v>
      </c>
      <c r="D2530" t="e">
        <f>VLOOKUP(J2530,'Ref2'!C:E,3,0)</f>
        <v>#N/A</v>
      </c>
      <c r="F2530">
        <v>2</v>
      </c>
      <c r="I2530" t="e">
        <f>VLOOKUP(J2530,Ref!L:M,2,0)</f>
        <v>#N/A</v>
      </c>
      <c r="J2530" t="s">
        <v>1188</v>
      </c>
      <c r="K2530" t="s">
        <v>246</v>
      </c>
      <c r="L2530" t="s">
        <v>607</v>
      </c>
      <c r="M2530" t="s">
        <v>33</v>
      </c>
      <c r="N2530" t="s">
        <v>15</v>
      </c>
      <c r="S2530">
        <v>3537</v>
      </c>
    </row>
    <row r="2531" spans="1:19" x14ac:dyDescent="0.3">
      <c r="A2531">
        <v>2023</v>
      </c>
      <c r="C2531" t="str">
        <f>IF(GETPIVOTDATA("PS % recovery",Sheet4!$B$5,"Parish Name",K2531)&gt;99.949%,"OK","No")</f>
        <v>No</v>
      </c>
      <c r="D2531" t="e">
        <f>VLOOKUP(J2531,'Ref2'!C:E,3,0)</f>
        <v>#N/A</v>
      </c>
      <c r="F2531">
        <v>2</v>
      </c>
      <c r="I2531" t="e">
        <f>VLOOKUP(J2531,Ref!L:M,2,0)</f>
        <v>#N/A</v>
      </c>
      <c r="J2531" t="s">
        <v>1190</v>
      </c>
      <c r="K2531" t="s">
        <v>255</v>
      </c>
      <c r="L2531" t="s">
        <v>607</v>
      </c>
      <c r="M2531" t="s">
        <v>33</v>
      </c>
      <c r="N2531" t="s">
        <v>15</v>
      </c>
      <c r="S2531">
        <v>0</v>
      </c>
    </row>
    <row r="2532" spans="1:19" x14ac:dyDescent="0.3">
      <c r="A2532">
        <v>2023</v>
      </c>
      <c r="C2532" t="str">
        <f>IF(GETPIVOTDATA("PS % recovery",Sheet4!$B$5,"Parish Name",K2532)&gt;99.949%,"OK","No")</f>
        <v>OK</v>
      </c>
      <c r="D2532" t="e">
        <f>VLOOKUP(J2532,'Ref2'!C:E,3,0)</f>
        <v>#N/A</v>
      </c>
      <c r="F2532">
        <v>2</v>
      </c>
      <c r="I2532" t="e">
        <f>VLOOKUP(J2532,Ref!L:M,2,0)</f>
        <v>#N/A</v>
      </c>
      <c r="J2532" t="s">
        <v>817</v>
      </c>
      <c r="K2532" t="s">
        <v>247</v>
      </c>
      <c r="L2532" t="s">
        <v>609</v>
      </c>
      <c r="M2532" t="s">
        <v>33</v>
      </c>
      <c r="N2532" t="s">
        <v>15</v>
      </c>
      <c r="S2532">
        <v>9489.75</v>
      </c>
    </row>
    <row r="2533" spans="1:19" x14ac:dyDescent="0.3">
      <c r="A2533">
        <v>2023</v>
      </c>
      <c r="C2533" t="str">
        <f>IF(GETPIVOTDATA("PS % recovery",Sheet4!$B$5,"Parish Name",K2533)&gt;99.949%,"OK","No")</f>
        <v>OK</v>
      </c>
      <c r="D2533" t="e">
        <f>VLOOKUP(J2533,'Ref2'!C:E,3,0)</f>
        <v>#N/A</v>
      </c>
      <c r="F2533">
        <v>2</v>
      </c>
      <c r="I2533" t="e">
        <f>VLOOKUP(J2533,Ref!L:M,2,0)</f>
        <v>#N/A</v>
      </c>
      <c r="J2533" t="s">
        <v>1193</v>
      </c>
      <c r="K2533" t="s">
        <v>249</v>
      </c>
      <c r="L2533" t="s">
        <v>609</v>
      </c>
      <c r="M2533" t="s">
        <v>33</v>
      </c>
      <c r="N2533" t="s">
        <v>15</v>
      </c>
      <c r="S2533">
        <v>6417</v>
      </c>
    </row>
    <row r="2534" spans="1:19" x14ac:dyDescent="0.3">
      <c r="A2534">
        <v>2023</v>
      </c>
      <c r="C2534" t="str">
        <f>IF(GETPIVOTDATA("PS % recovery",Sheet4!$B$5,"Parish Name",K2534)&gt;99.949%,"OK","No")</f>
        <v>OK</v>
      </c>
      <c r="D2534" t="e">
        <f>VLOOKUP(J2534,'Ref2'!C:E,3,0)</f>
        <v>#N/A</v>
      </c>
      <c r="F2534">
        <v>2</v>
      </c>
      <c r="I2534" t="e">
        <f>VLOOKUP(J2534,Ref!L:M,2,0)</f>
        <v>#N/A</v>
      </c>
      <c r="J2534" t="s">
        <v>1195</v>
      </c>
      <c r="K2534" t="s">
        <v>251</v>
      </c>
      <c r="L2534" t="s">
        <v>609</v>
      </c>
      <c r="M2534" t="s">
        <v>33</v>
      </c>
      <c r="N2534" t="s">
        <v>15</v>
      </c>
      <c r="S2534">
        <v>2313</v>
      </c>
    </row>
    <row r="2535" spans="1:19" x14ac:dyDescent="0.3">
      <c r="A2535">
        <v>2023</v>
      </c>
      <c r="C2535" t="str">
        <f>IF(GETPIVOTDATA("PS % recovery",Sheet4!$B$5,"Parish Name",K2535)&gt;99.949%,"OK","No")</f>
        <v>No</v>
      </c>
      <c r="D2535" t="e">
        <f>VLOOKUP(J2535,'Ref2'!C:E,3,0)</f>
        <v>#N/A</v>
      </c>
      <c r="F2535">
        <v>2</v>
      </c>
      <c r="I2535" t="e">
        <f>VLOOKUP(J2535,Ref!L:M,2,0)</f>
        <v>#N/A</v>
      </c>
      <c r="J2535" t="s">
        <v>1197</v>
      </c>
      <c r="K2535" t="s">
        <v>253</v>
      </c>
      <c r="L2535" t="s">
        <v>611</v>
      </c>
      <c r="M2535" t="s">
        <v>33</v>
      </c>
      <c r="N2535" t="s">
        <v>15</v>
      </c>
      <c r="S2535">
        <v>5000</v>
      </c>
    </row>
    <row r="2536" spans="1:19" x14ac:dyDescent="0.3">
      <c r="A2536">
        <v>2023</v>
      </c>
      <c r="C2536" t="str">
        <f>IF(GETPIVOTDATA("PS % recovery",Sheet4!$B$5,"Parish Name",K2536)&gt;99.949%,"OK","No")</f>
        <v>No</v>
      </c>
      <c r="D2536" t="e">
        <f>VLOOKUP(J2536,'Ref2'!C:E,3,0)</f>
        <v>#N/A</v>
      </c>
      <c r="F2536">
        <v>2</v>
      </c>
      <c r="I2536" t="e">
        <f>VLOOKUP(J2536,Ref!L:M,2,0)</f>
        <v>#N/A</v>
      </c>
      <c r="J2536" t="s">
        <v>1199</v>
      </c>
      <c r="K2536" t="s">
        <v>257</v>
      </c>
      <c r="L2536" t="s">
        <v>619</v>
      </c>
      <c r="M2536" t="s">
        <v>33</v>
      </c>
      <c r="N2536" t="s">
        <v>15</v>
      </c>
      <c r="S2536">
        <v>0</v>
      </c>
    </row>
    <row r="2537" spans="1:19" x14ac:dyDescent="0.3">
      <c r="A2537">
        <v>2023</v>
      </c>
      <c r="C2537" t="str">
        <f>IF(GETPIVOTDATA("PS % recovery",Sheet4!$B$5,"Parish Name",K2537)&gt;99.949%,"OK","No")</f>
        <v>OK</v>
      </c>
      <c r="D2537" t="e">
        <f>VLOOKUP(J2537,'Ref2'!C:E,3,0)</f>
        <v>#N/A</v>
      </c>
      <c r="F2537">
        <v>2</v>
      </c>
      <c r="I2537" t="e">
        <f>VLOOKUP(J2537,Ref!L:M,2,0)</f>
        <v>#N/A</v>
      </c>
      <c r="J2537" t="s">
        <v>1201</v>
      </c>
      <c r="K2537" t="s">
        <v>254</v>
      </c>
      <c r="L2537" t="s">
        <v>613</v>
      </c>
      <c r="M2537" t="s">
        <v>33</v>
      </c>
      <c r="N2537" t="s">
        <v>15</v>
      </c>
      <c r="S2537">
        <v>1573</v>
      </c>
    </row>
    <row r="2538" spans="1:19" x14ac:dyDescent="0.3">
      <c r="A2538">
        <v>2023</v>
      </c>
      <c r="C2538" t="str">
        <f>IF(GETPIVOTDATA("PS % recovery",Sheet4!$B$5,"Parish Name",K2538)&gt;99.949%,"OK","No")</f>
        <v>OK</v>
      </c>
      <c r="D2538" t="e">
        <f>VLOOKUP(J2538,'Ref2'!C:E,3,0)</f>
        <v>#N/A</v>
      </c>
      <c r="F2538">
        <v>2</v>
      </c>
      <c r="I2538" t="e">
        <f>VLOOKUP(J2538,Ref!L:M,2,0)</f>
        <v>#N/A</v>
      </c>
      <c r="J2538" t="s">
        <v>1203</v>
      </c>
      <c r="K2538" t="s">
        <v>259</v>
      </c>
      <c r="L2538" t="s">
        <v>613</v>
      </c>
      <c r="M2538" t="s">
        <v>33</v>
      </c>
      <c r="N2538" t="s">
        <v>15</v>
      </c>
      <c r="S2538">
        <v>1278</v>
      </c>
    </row>
    <row r="2539" spans="1:19" x14ac:dyDescent="0.3">
      <c r="A2539">
        <v>2023</v>
      </c>
      <c r="C2539" t="str">
        <f>IF(GETPIVOTDATA("PS % recovery",Sheet4!$B$5,"Parish Name",K2539)&gt;99.949%,"OK","No")</f>
        <v>OK</v>
      </c>
      <c r="D2539" t="e">
        <f>VLOOKUP(J2539,'Ref2'!C:E,3,0)</f>
        <v>#N/A</v>
      </c>
      <c r="F2539">
        <v>2</v>
      </c>
      <c r="I2539" t="e">
        <f>VLOOKUP(J2539,Ref!L:M,2,0)</f>
        <v>#N/A</v>
      </c>
      <c r="J2539" t="s">
        <v>1205</v>
      </c>
      <c r="K2539" t="s">
        <v>261</v>
      </c>
      <c r="L2539" t="s">
        <v>613</v>
      </c>
      <c r="M2539" t="s">
        <v>33</v>
      </c>
      <c r="N2539" t="s">
        <v>15</v>
      </c>
      <c r="S2539">
        <v>1489</v>
      </c>
    </row>
    <row r="2540" spans="1:19" x14ac:dyDescent="0.3">
      <c r="A2540">
        <v>2023</v>
      </c>
      <c r="C2540" t="str">
        <f>IF(GETPIVOTDATA("PS % recovery",Sheet4!$B$5,"Parish Name",K2540)&gt;99.949%,"OK","No")</f>
        <v>No</v>
      </c>
      <c r="D2540" t="e">
        <f>VLOOKUP(J2540,'Ref2'!C:E,3,0)</f>
        <v>#N/A</v>
      </c>
      <c r="F2540">
        <v>2</v>
      </c>
      <c r="I2540" t="e">
        <f>VLOOKUP(J2540,Ref!L:M,2,0)</f>
        <v>#N/A</v>
      </c>
      <c r="J2540" t="s">
        <v>1207</v>
      </c>
      <c r="K2540" t="s">
        <v>256</v>
      </c>
      <c r="L2540" t="s">
        <v>609</v>
      </c>
      <c r="M2540" t="s">
        <v>33</v>
      </c>
      <c r="N2540" t="s">
        <v>15</v>
      </c>
      <c r="S2540">
        <v>4110</v>
      </c>
    </row>
    <row r="2541" spans="1:19" x14ac:dyDescent="0.3">
      <c r="A2541">
        <v>2023</v>
      </c>
      <c r="C2541" t="str">
        <f>IF(GETPIVOTDATA("PS % recovery",Sheet4!$B$5,"Parish Name",K2541)&gt;99.949%,"OK","No")</f>
        <v>No</v>
      </c>
      <c r="D2541" t="e">
        <f>VLOOKUP(J2541,'Ref2'!C:E,3,0)</f>
        <v>#N/A</v>
      </c>
      <c r="F2541">
        <v>2</v>
      </c>
      <c r="I2541" t="str">
        <f>VLOOKUP(J2541,Ref!L:M,2,0)</f>
        <v>Yes</v>
      </c>
      <c r="J2541" t="s">
        <v>1209</v>
      </c>
      <c r="K2541" t="s">
        <v>260</v>
      </c>
      <c r="L2541" t="s">
        <v>623</v>
      </c>
      <c r="M2541" t="s">
        <v>33</v>
      </c>
      <c r="N2541" t="s">
        <v>15</v>
      </c>
      <c r="S2541">
        <v>9705</v>
      </c>
    </row>
    <row r="2542" spans="1:19" x14ac:dyDescent="0.3">
      <c r="A2542">
        <v>2023</v>
      </c>
      <c r="C2542" t="str">
        <f>IF(GETPIVOTDATA("PS % recovery",Sheet4!$B$5,"Parish Name",K2542)&gt;99.949%,"OK","No")</f>
        <v>OK</v>
      </c>
      <c r="D2542" t="e">
        <f>VLOOKUP(J2542,'Ref2'!C:E,3,0)</f>
        <v>#N/A</v>
      </c>
      <c r="F2542">
        <v>2</v>
      </c>
      <c r="I2542" t="e">
        <f>VLOOKUP(J2542,Ref!L:M,2,0)</f>
        <v>#N/A</v>
      </c>
      <c r="J2542" t="s">
        <v>1211</v>
      </c>
      <c r="K2542" t="s">
        <v>258</v>
      </c>
      <c r="L2542" t="s">
        <v>621</v>
      </c>
      <c r="M2542" t="s">
        <v>33</v>
      </c>
      <c r="N2542" t="s">
        <v>15</v>
      </c>
      <c r="S2542">
        <v>5856</v>
      </c>
    </row>
    <row r="2543" spans="1:19" x14ac:dyDescent="0.3">
      <c r="A2543">
        <v>2023</v>
      </c>
      <c r="C2543" t="str">
        <f>IF(GETPIVOTDATA("PS % recovery",Sheet4!$B$5,"Parish Name",K2543)&gt;99.949%,"OK","No")</f>
        <v>No</v>
      </c>
      <c r="D2543" t="e">
        <f>VLOOKUP(J2543,'Ref2'!C:E,3,0)</f>
        <v>#N/A</v>
      </c>
      <c r="F2543">
        <v>2</v>
      </c>
      <c r="I2543" t="e">
        <f>VLOOKUP(J2543,Ref!L:M,2,0)</f>
        <v>#N/A</v>
      </c>
      <c r="J2543" t="s">
        <v>1213</v>
      </c>
      <c r="K2543" t="s">
        <v>263</v>
      </c>
      <c r="L2543" t="s">
        <v>637</v>
      </c>
      <c r="M2543" t="s">
        <v>36</v>
      </c>
      <c r="N2543" t="s">
        <v>15</v>
      </c>
      <c r="S2543">
        <v>0</v>
      </c>
    </row>
    <row r="2544" spans="1:19" x14ac:dyDescent="0.3">
      <c r="A2544">
        <v>2023</v>
      </c>
      <c r="C2544" t="str">
        <f>IF(GETPIVOTDATA("PS % recovery",Sheet4!$B$5,"Parish Name",K2544)&gt;99.949%,"OK","No")</f>
        <v>No</v>
      </c>
      <c r="D2544" t="e">
        <f>VLOOKUP(J2544,'Ref2'!C:E,3,0)</f>
        <v>#N/A</v>
      </c>
      <c r="F2544">
        <v>2</v>
      </c>
      <c r="I2544" t="e">
        <f>VLOOKUP(J2544,Ref!L:M,2,0)</f>
        <v>#N/A</v>
      </c>
      <c r="J2544" t="s">
        <v>1215</v>
      </c>
      <c r="K2544" t="s">
        <v>264</v>
      </c>
      <c r="L2544" t="s">
        <v>625</v>
      </c>
      <c r="M2544" t="s">
        <v>36</v>
      </c>
      <c r="N2544" t="s">
        <v>15</v>
      </c>
      <c r="S2544">
        <v>2500</v>
      </c>
    </row>
    <row r="2545" spans="1:19" x14ac:dyDescent="0.3">
      <c r="A2545">
        <v>2023</v>
      </c>
      <c r="C2545" t="str">
        <f>IF(GETPIVOTDATA("PS % recovery",Sheet4!$B$5,"Parish Name",K2545)&gt;99.949%,"OK","No")</f>
        <v>No</v>
      </c>
      <c r="D2545" t="e">
        <f>VLOOKUP(J2545,'Ref2'!C:E,3,0)</f>
        <v>#N/A</v>
      </c>
      <c r="F2545">
        <v>2</v>
      </c>
      <c r="I2545" t="e">
        <f>VLOOKUP(J2545,Ref!L:M,2,0)</f>
        <v>#N/A</v>
      </c>
      <c r="J2545" t="s">
        <v>1217</v>
      </c>
      <c r="K2545" t="s">
        <v>265</v>
      </c>
      <c r="L2545" t="s">
        <v>627</v>
      </c>
      <c r="M2545" t="s">
        <v>36</v>
      </c>
      <c r="N2545" t="s">
        <v>15</v>
      </c>
      <c r="S2545">
        <v>3009.25</v>
      </c>
    </row>
    <row r="2546" spans="1:19" x14ac:dyDescent="0.3">
      <c r="A2546">
        <v>2023</v>
      </c>
      <c r="C2546" t="str">
        <f>IF(GETPIVOTDATA("PS % recovery",Sheet4!$B$5,"Parish Name",K2546)&gt;99.949%,"OK","No")</f>
        <v>OK</v>
      </c>
      <c r="D2546" t="e">
        <f>VLOOKUP(J2546,'Ref2'!C:E,3,0)</f>
        <v>#N/A</v>
      </c>
      <c r="F2546">
        <v>2</v>
      </c>
      <c r="I2546" t="e">
        <f>VLOOKUP(J2546,Ref!L:M,2,0)</f>
        <v>#N/A</v>
      </c>
      <c r="J2546" t="s">
        <v>1219</v>
      </c>
      <c r="K2546" t="s">
        <v>266</v>
      </c>
      <c r="L2546" t="s">
        <v>629</v>
      </c>
      <c r="M2546" t="s">
        <v>36</v>
      </c>
      <c r="N2546" t="s">
        <v>15</v>
      </c>
      <c r="S2546">
        <v>3395.2</v>
      </c>
    </row>
    <row r="2547" spans="1:19" x14ac:dyDescent="0.3">
      <c r="A2547">
        <v>2023</v>
      </c>
      <c r="C2547" t="str">
        <f>IF(GETPIVOTDATA("PS % recovery",Sheet4!$B$5,"Parish Name",K2547)&gt;99.949%,"OK","No")</f>
        <v>OK</v>
      </c>
      <c r="D2547" t="e">
        <f>VLOOKUP(J2547,'Ref2'!C:E,3,0)</f>
        <v>#N/A</v>
      </c>
      <c r="F2547">
        <v>2</v>
      </c>
      <c r="I2547" t="e">
        <f>VLOOKUP(J2547,Ref!L:M,2,0)</f>
        <v>#N/A</v>
      </c>
      <c r="J2547" t="s">
        <v>1221</v>
      </c>
      <c r="K2547" t="s">
        <v>267</v>
      </c>
      <c r="L2547" t="s">
        <v>631</v>
      </c>
      <c r="M2547" t="s">
        <v>36</v>
      </c>
      <c r="N2547" t="s">
        <v>15</v>
      </c>
      <c r="S2547">
        <v>5490</v>
      </c>
    </row>
    <row r="2548" spans="1:19" x14ac:dyDescent="0.3">
      <c r="A2548">
        <v>2023</v>
      </c>
      <c r="C2548" t="str">
        <f>IF(GETPIVOTDATA("PS % recovery",Sheet4!$B$5,"Parish Name",K2548)&gt;99.949%,"OK","No")</f>
        <v>No</v>
      </c>
      <c r="D2548" t="e">
        <f>VLOOKUP(J2548,'Ref2'!C:E,3,0)</f>
        <v>#N/A</v>
      </c>
      <c r="F2548">
        <v>2</v>
      </c>
      <c r="I2548" t="e">
        <f>VLOOKUP(J2548,Ref!L:M,2,0)</f>
        <v>#N/A</v>
      </c>
      <c r="J2548" t="s">
        <v>1223</v>
      </c>
      <c r="K2548" t="s">
        <v>268</v>
      </c>
      <c r="L2548" t="s">
        <v>633</v>
      </c>
      <c r="M2548" t="s">
        <v>36</v>
      </c>
      <c r="N2548" t="s">
        <v>15</v>
      </c>
      <c r="S2548">
        <v>1500</v>
      </c>
    </row>
    <row r="2549" spans="1:19" x14ac:dyDescent="0.3">
      <c r="A2549">
        <v>2023</v>
      </c>
      <c r="C2549" t="str">
        <f>IF(GETPIVOTDATA("PS % recovery",Sheet4!$B$5,"Parish Name",K2549)&gt;99.949%,"OK","No")</f>
        <v>OK</v>
      </c>
      <c r="D2549" t="e">
        <f>VLOOKUP(J2549,'Ref2'!C:E,3,0)</f>
        <v>#N/A</v>
      </c>
      <c r="F2549">
        <v>2</v>
      </c>
      <c r="I2549" t="e">
        <f>VLOOKUP(J2549,Ref!L:M,2,0)</f>
        <v>#N/A</v>
      </c>
      <c r="J2549" t="s">
        <v>1225</v>
      </c>
      <c r="K2549" t="s">
        <v>269</v>
      </c>
      <c r="L2549" t="s">
        <v>635</v>
      </c>
      <c r="M2549" t="s">
        <v>36</v>
      </c>
      <c r="N2549" t="s">
        <v>15</v>
      </c>
      <c r="S2549">
        <v>8441.33</v>
      </c>
    </row>
    <row r="2550" spans="1:19" x14ac:dyDescent="0.3">
      <c r="A2550">
        <v>2023</v>
      </c>
      <c r="C2550" t="str">
        <f>IF(GETPIVOTDATA("PS % recovery",Sheet4!$B$5,"Parish Name",K2550)&gt;99.949%,"OK","No")</f>
        <v>No</v>
      </c>
      <c r="D2550" t="str">
        <f>VLOOKUP(J2550,'Ref2'!C:E,3,0)</f>
        <v>LLF</v>
      </c>
      <c r="F2550">
        <v>2</v>
      </c>
      <c r="I2550" t="e">
        <f>VLOOKUP(J2550,Ref!L:M,2,0)</f>
        <v>#N/A</v>
      </c>
      <c r="J2550" t="s">
        <v>1227</v>
      </c>
      <c r="K2550" t="s">
        <v>270</v>
      </c>
      <c r="L2550" t="s">
        <v>639</v>
      </c>
      <c r="M2550" t="s">
        <v>36</v>
      </c>
      <c r="N2550" t="s">
        <v>15</v>
      </c>
      <c r="S2550">
        <v>4985.08</v>
      </c>
    </row>
    <row r="2551" spans="1:19" x14ac:dyDescent="0.3">
      <c r="A2551">
        <v>2023</v>
      </c>
      <c r="C2551" t="str">
        <f>IF(GETPIVOTDATA("PS % recovery",Sheet4!$B$5,"Parish Name",K2551)&gt;99.949%,"OK","No")</f>
        <v>OK</v>
      </c>
      <c r="D2551" t="e">
        <f>VLOOKUP(J2551,'Ref2'!C:E,3,0)</f>
        <v>#N/A</v>
      </c>
      <c r="F2551">
        <v>2</v>
      </c>
      <c r="I2551" t="str">
        <f>VLOOKUP(J2551,Ref!L:M,2,0)</f>
        <v>Yes</v>
      </c>
      <c r="J2551" t="s">
        <v>1229</v>
      </c>
      <c r="K2551" t="s">
        <v>271</v>
      </c>
      <c r="L2551" t="s">
        <v>641</v>
      </c>
      <c r="M2551" t="s">
        <v>36</v>
      </c>
      <c r="N2551" t="s">
        <v>15</v>
      </c>
      <c r="S2551">
        <v>4762</v>
      </c>
    </row>
    <row r="2552" spans="1:19" x14ac:dyDescent="0.3">
      <c r="A2552">
        <v>2023</v>
      </c>
      <c r="C2552" t="str">
        <f>IF(GETPIVOTDATA("PS % recovery",Sheet4!$B$5,"Parish Name",K2552)&gt;99.949%,"OK","No")</f>
        <v>OK</v>
      </c>
      <c r="D2552" t="e">
        <f>VLOOKUP(J2552,'Ref2'!C:E,3,0)</f>
        <v>#N/A</v>
      </c>
      <c r="F2552">
        <v>2</v>
      </c>
      <c r="I2552" t="e">
        <f>VLOOKUP(J2552,Ref!L:M,2,0)</f>
        <v>#N/A</v>
      </c>
      <c r="J2552" t="s">
        <v>1231</v>
      </c>
      <c r="K2552" t="s">
        <v>273</v>
      </c>
      <c r="L2552" t="s">
        <v>643</v>
      </c>
      <c r="M2552" t="s">
        <v>19</v>
      </c>
      <c r="N2552" t="s">
        <v>16</v>
      </c>
      <c r="S2552">
        <v>4325</v>
      </c>
    </row>
    <row r="2553" spans="1:19" x14ac:dyDescent="0.3">
      <c r="A2553">
        <v>2023</v>
      </c>
      <c r="C2553" t="str">
        <f>IF(GETPIVOTDATA("PS % recovery",Sheet4!$B$5,"Parish Name",K2553)&gt;99.949%,"OK","No")</f>
        <v>No</v>
      </c>
      <c r="D2553" t="e">
        <f>VLOOKUP(J2553,'Ref2'!C:E,3,0)</f>
        <v>#N/A</v>
      </c>
      <c r="F2553">
        <v>2</v>
      </c>
      <c r="I2553" t="e">
        <f>VLOOKUP(J2553,Ref!L:M,2,0)</f>
        <v>#N/A</v>
      </c>
      <c r="J2553" t="s">
        <v>1233</v>
      </c>
      <c r="K2553" t="s">
        <v>274</v>
      </c>
      <c r="L2553" t="s">
        <v>643</v>
      </c>
      <c r="M2553" t="s">
        <v>19</v>
      </c>
      <c r="N2553" t="s">
        <v>16</v>
      </c>
      <c r="S2553">
        <v>0</v>
      </c>
    </row>
    <row r="2554" spans="1:19" x14ac:dyDescent="0.3">
      <c r="A2554">
        <v>2023</v>
      </c>
      <c r="C2554" t="str">
        <f>IF(GETPIVOTDATA("PS % recovery",Sheet4!$B$5,"Parish Name",K2554)&gt;99.949%,"OK","No")</f>
        <v>OK</v>
      </c>
      <c r="D2554" t="e">
        <f>VLOOKUP(J2554,'Ref2'!C:E,3,0)</f>
        <v>#N/A</v>
      </c>
      <c r="F2554">
        <v>2</v>
      </c>
      <c r="I2554" t="e">
        <f>VLOOKUP(J2554,Ref!L:M,2,0)</f>
        <v>#N/A</v>
      </c>
      <c r="J2554" t="s">
        <v>1235</v>
      </c>
      <c r="K2554" t="s">
        <v>276</v>
      </c>
      <c r="L2554" t="s">
        <v>643</v>
      </c>
      <c r="M2554" t="s">
        <v>19</v>
      </c>
      <c r="N2554" t="s">
        <v>16</v>
      </c>
      <c r="S2554">
        <v>0</v>
      </c>
    </row>
    <row r="2555" spans="1:19" x14ac:dyDescent="0.3">
      <c r="A2555">
        <v>2023</v>
      </c>
      <c r="C2555" t="str">
        <f>IF(GETPIVOTDATA("PS % recovery",Sheet4!$B$5,"Parish Name",K2555)&gt;99.949%,"OK","No")</f>
        <v>No</v>
      </c>
      <c r="D2555" t="e">
        <f>VLOOKUP(J2555,'Ref2'!C:E,3,0)</f>
        <v>#N/A</v>
      </c>
      <c r="F2555">
        <v>2</v>
      </c>
      <c r="I2555" t="e">
        <f>VLOOKUP(J2555,Ref!L:M,2,0)</f>
        <v>#N/A</v>
      </c>
      <c r="J2555" t="s">
        <v>1237</v>
      </c>
      <c r="K2555" t="s">
        <v>277</v>
      </c>
      <c r="L2555" t="s">
        <v>646</v>
      </c>
      <c r="M2555" t="s">
        <v>19</v>
      </c>
      <c r="N2555" t="s">
        <v>16</v>
      </c>
      <c r="S2555">
        <v>500</v>
      </c>
    </row>
    <row r="2556" spans="1:19" x14ac:dyDescent="0.3">
      <c r="A2556">
        <v>2023</v>
      </c>
      <c r="C2556" t="str">
        <f>IF(GETPIVOTDATA("PS % recovery",Sheet4!$B$5,"Parish Name",K2556)&gt;99.949%,"OK","No")</f>
        <v>No</v>
      </c>
      <c r="D2556" t="e">
        <f>VLOOKUP(J2556,'Ref2'!C:E,3,0)</f>
        <v>#N/A</v>
      </c>
      <c r="F2556">
        <v>2</v>
      </c>
      <c r="I2556" t="e">
        <f>VLOOKUP(J2556,Ref!L:M,2,0)</f>
        <v>#N/A</v>
      </c>
      <c r="J2556" t="s">
        <v>1239</v>
      </c>
      <c r="K2556" t="s">
        <v>279</v>
      </c>
      <c r="L2556" t="s">
        <v>646</v>
      </c>
      <c r="M2556" t="s">
        <v>19</v>
      </c>
      <c r="N2556" t="s">
        <v>16</v>
      </c>
      <c r="S2556">
        <v>0</v>
      </c>
    </row>
    <row r="2557" spans="1:19" x14ac:dyDescent="0.3">
      <c r="A2557">
        <v>2023</v>
      </c>
      <c r="C2557" t="str">
        <f>IF(GETPIVOTDATA("PS % recovery",Sheet4!$B$5,"Parish Name",K2557)&gt;99.949%,"OK","No")</f>
        <v>No</v>
      </c>
      <c r="D2557" t="e">
        <f>VLOOKUP(J2557,'Ref2'!C:E,3,0)</f>
        <v>#N/A</v>
      </c>
      <c r="F2557">
        <v>2</v>
      </c>
      <c r="I2557" t="e">
        <f>VLOOKUP(J2557,Ref!L:M,2,0)</f>
        <v>#N/A</v>
      </c>
      <c r="J2557" t="s">
        <v>1241</v>
      </c>
      <c r="K2557" t="s">
        <v>281</v>
      </c>
      <c r="L2557" t="s">
        <v>646</v>
      </c>
      <c r="M2557" t="s">
        <v>19</v>
      </c>
      <c r="N2557" t="s">
        <v>16</v>
      </c>
      <c r="S2557">
        <v>0</v>
      </c>
    </row>
    <row r="2558" spans="1:19" x14ac:dyDescent="0.3">
      <c r="A2558">
        <v>2023</v>
      </c>
      <c r="C2558" t="str">
        <f>IF(GETPIVOTDATA("PS % recovery",Sheet4!$B$5,"Parish Name",K2558)&gt;99.949%,"OK","No")</f>
        <v>No</v>
      </c>
      <c r="D2558" t="e">
        <f>VLOOKUP(J2558,'Ref2'!C:E,3,0)</f>
        <v>#N/A</v>
      </c>
      <c r="F2558">
        <v>2</v>
      </c>
      <c r="I2558" t="e">
        <f>VLOOKUP(J2558,Ref!L:M,2,0)</f>
        <v>#N/A</v>
      </c>
      <c r="J2558" t="s">
        <v>1243</v>
      </c>
      <c r="K2558" t="s">
        <v>278</v>
      </c>
      <c r="L2558" t="s">
        <v>648</v>
      </c>
      <c r="M2558" t="s">
        <v>19</v>
      </c>
      <c r="N2558" t="s">
        <v>16</v>
      </c>
      <c r="S2558">
        <v>0</v>
      </c>
    </row>
    <row r="2559" spans="1:19" x14ac:dyDescent="0.3">
      <c r="A2559">
        <v>2023</v>
      </c>
      <c r="C2559" t="str">
        <f>IF(GETPIVOTDATA("PS % recovery",Sheet4!$B$5,"Parish Name",K2559)&gt;99.949%,"OK","No")</f>
        <v>OK</v>
      </c>
      <c r="D2559" t="e">
        <f>VLOOKUP(J2559,'Ref2'!C:E,3,0)</f>
        <v>#N/A</v>
      </c>
      <c r="F2559">
        <v>2</v>
      </c>
      <c r="I2559" t="e">
        <f>VLOOKUP(J2559,Ref!L:M,2,0)</f>
        <v>#N/A</v>
      </c>
      <c r="J2559" t="s">
        <v>1245</v>
      </c>
      <c r="K2559" t="s">
        <v>284</v>
      </c>
      <c r="L2559" t="s">
        <v>648</v>
      </c>
      <c r="M2559" t="s">
        <v>19</v>
      </c>
      <c r="N2559" t="s">
        <v>16</v>
      </c>
      <c r="S2559">
        <v>0</v>
      </c>
    </row>
    <row r="2560" spans="1:19" x14ac:dyDescent="0.3">
      <c r="A2560">
        <v>2023</v>
      </c>
      <c r="C2560" t="str">
        <f>IF(GETPIVOTDATA("PS % recovery",Sheet4!$B$5,"Parish Name",K2560)&gt;99.949%,"OK","No")</f>
        <v>No</v>
      </c>
      <c r="D2560" t="e">
        <f>VLOOKUP(J2560,'Ref2'!C:E,3,0)</f>
        <v>#N/A</v>
      </c>
      <c r="F2560">
        <v>2</v>
      </c>
      <c r="I2560" t="e">
        <f>VLOOKUP(J2560,Ref!L:M,2,0)</f>
        <v>#N/A</v>
      </c>
      <c r="J2560" t="s">
        <v>1247</v>
      </c>
      <c r="K2560" t="s">
        <v>286</v>
      </c>
      <c r="L2560" t="s">
        <v>648</v>
      </c>
      <c r="M2560" t="s">
        <v>19</v>
      </c>
      <c r="N2560" t="s">
        <v>16</v>
      </c>
      <c r="S2560">
        <v>126</v>
      </c>
    </row>
    <row r="2561" spans="1:19" x14ac:dyDescent="0.3">
      <c r="A2561">
        <v>2023</v>
      </c>
      <c r="C2561" t="str">
        <f>IF(GETPIVOTDATA("PS % recovery",Sheet4!$B$5,"Parish Name",K2561)&gt;99.949%,"OK","No")</f>
        <v>No</v>
      </c>
      <c r="D2561" t="e">
        <f>VLOOKUP(J2561,'Ref2'!C:E,3,0)</f>
        <v>#N/A</v>
      </c>
      <c r="F2561">
        <v>2</v>
      </c>
      <c r="I2561" t="e">
        <f>VLOOKUP(J2561,Ref!L:M,2,0)</f>
        <v>#N/A</v>
      </c>
      <c r="J2561" t="s">
        <v>1249</v>
      </c>
      <c r="K2561" t="s">
        <v>280</v>
      </c>
      <c r="L2561" t="s">
        <v>668</v>
      </c>
      <c r="M2561" t="s">
        <v>19</v>
      </c>
      <c r="N2561" t="s">
        <v>16</v>
      </c>
      <c r="S2561">
        <v>0</v>
      </c>
    </row>
    <row r="2562" spans="1:19" x14ac:dyDescent="0.3">
      <c r="A2562">
        <v>2023</v>
      </c>
      <c r="C2562" t="str">
        <f>IF(GETPIVOTDATA("PS % recovery",Sheet4!$B$5,"Parish Name",K2562)&gt;99.949%,"OK","No")</f>
        <v>OK</v>
      </c>
      <c r="D2562" t="e">
        <f>VLOOKUP(J2562,'Ref2'!C:E,3,0)</f>
        <v>#N/A</v>
      </c>
      <c r="F2562">
        <v>2</v>
      </c>
      <c r="I2562" t="e">
        <f>VLOOKUP(J2562,Ref!L:M,2,0)</f>
        <v>#N/A</v>
      </c>
      <c r="J2562" t="s">
        <v>1251</v>
      </c>
      <c r="K2562" t="s">
        <v>287</v>
      </c>
      <c r="L2562" t="s">
        <v>668</v>
      </c>
      <c r="M2562" t="s">
        <v>19</v>
      </c>
      <c r="N2562" t="s">
        <v>16</v>
      </c>
      <c r="S2562">
        <v>1117</v>
      </c>
    </row>
    <row r="2563" spans="1:19" x14ac:dyDescent="0.3">
      <c r="A2563">
        <v>2023</v>
      </c>
      <c r="C2563" t="str">
        <f>IF(GETPIVOTDATA("PS % recovery",Sheet4!$B$5,"Parish Name",K2563)&gt;99.949%,"OK","No")</f>
        <v>No</v>
      </c>
      <c r="D2563" t="e">
        <f>VLOOKUP(J2563,'Ref2'!C:E,3,0)</f>
        <v>#N/A</v>
      </c>
      <c r="F2563">
        <v>2</v>
      </c>
      <c r="I2563" t="e">
        <f>VLOOKUP(J2563,Ref!L:M,2,0)</f>
        <v>#N/A</v>
      </c>
      <c r="J2563" t="s">
        <v>1253</v>
      </c>
      <c r="K2563" t="s">
        <v>290</v>
      </c>
      <c r="L2563" t="s">
        <v>668</v>
      </c>
      <c r="M2563" t="s">
        <v>19</v>
      </c>
      <c r="N2563" t="s">
        <v>16</v>
      </c>
      <c r="S2563">
        <v>62.5</v>
      </c>
    </row>
    <row r="2564" spans="1:19" x14ac:dyDescent="0.3">
      <c r="A2564">
        <v>2023</v>
      </c>
      <c r="C2564" t="str">
        <f>IF(GETPIVOTDATA("PS % recovery",Sheet4!$B$5,"Parish Name",K2564)&gt;99.949%,"OK","No")</f>
        <v>OK</v>
      </c>
      <c r="D2564" t="e">
        <f>VLOOKUP(J2564,'Ref2'!C:E,3,0)</f>
        <v>#N/A</v>
      </c>
      <c r="F2564">
        <v>2</v>
      </c>
      <c r="I2564" t="e">
        <f>VLOOKUP(J2564,Ref!L:M,2,0)</f>
        <v>#N/A</v>
      </c>
      <c r="J2564" t="s">
        <v>1255</v>
      </c>
      <c r="K2564" t="s">
        <v>292</v>
      </c>
      <c r="L2564" t="s">
        <v>668</v>
      </c>
      <c r="M2564" t="s">
        <v>19</v>
      </c>
      <c r="N2564" t="s">
        <v>16</v>
      </c>
      <c r="S2564">
        <v>2950</v>
      </c>
    </row>
    <row r="2565" spans="1:19" x14ac:dyDescent="0.3">
      <c r="A2565">
        <v>2023</v>
      </c>
      <c r="C2565" t="str">
        <f>IF(GETPIVOTDATA("PS % recovery",Sheet4!$B$5,"Parish Name",K2565)&gt;99.949%,"OK","No")</f>
        <v>No</v>
      </c>
      <c r="D2565" t="e">
        <f>VLOOKUP(J2565,'Ref2'!C:E,3,0)</f>
        <v>#N/A</v>
      </c>
      <c r="F2565">
        <v>2</v>
      </c>
      <c r="I2565" t="e">
        <f>VLOOKUP(J2565,Ref!L:M,2,0)</f>
        <v>#N/A</v>
      </c>
      <c r="J2565" t="s">
        <v>831</v>
      </c>
      <c r="K2565" t="s">
        <v>291</v>
      </c>
      <c r="L2565" t="s">
        <v>660</v>
      </c>
      <c r="M2565" t="s">
        <v>19</v>
      </c>
      <c r="N2565" t="s">
        <v>16</v>
      </c>
      <c r="S2565">
        <v>1250</v>
      </c>
    </row>
    <row r="2566" spans="1:19" x14ac:dyDescent="0.3">
      <c r="A2566">
        <v>2023</v>
      </c>
      <c r="C2566" t="str">
        <f>IF(GETPIVOTDATA("PS % recovery",Sheet4!$B$5,"Parish Name",K2566)&gt;99.949%,"OK","No")</f>
        <v>OK</v>
      </c>
      <c r="D2566" t="e">
        <f>VLOOKUP(J2566,'Ref2'!C:E,3,0)</f>
        <v>#N/A</v>
      </c>
      <c r="F2566">
        <v>2</v>
      </c>
      <c r="I2566" t="e">
        <f>VLOOKUP(J2566,Ref!L:M,2,0)</f>
        <v>#N/A</v>
      </c>
      <c r="J2566" t="s">
        <v>1258</v>
      </c>
      <c r="K2566" t="s">
        <v>288</v>
      </c>
      <c r="L2566" t="s">
        <v>664</v>
      </c>
      <c r="M2566" t="s">
        <v>19</v>
      </c>
      <c r="N2566" t="s">
        <v>16</v>
      </c>
      <c r="S2566">
        <v>450</v>
      </c>
    </row>
    <row r="2567" spans="1:19" x14ac:dyDescent="0.3">
      <c r="A2567">
        <v>2023</v>
      </c>
      <c r="C2567" t="str">
        <f>IF(GETPIVOTDATA("PS % recovery",Sheet4!$B$5,"Parish Name",K2567)&gt;99.949%,"OK","No")</f>
        <v>OK</v>
      </c>
      <c r="D2567" t="e">
        <f>VLOOKUP(J2567,'Ref2'!C:E,3,0)</f>
        <v>#N/A</v>
      </c>
      <c r="F2567">
        <v>2</v>
      </c>
      <c r="I2567" t="e">
        <f>VLOOKUP(J2567,Ref!L:M,2,0)</f>
        <v>#N/A</v>
      </c>
      <c r="J2567" t="s">
        <v>1260</v>
      </c>
      <c r="K2567" t="s">
        <v>295</v>
      </c>
      <c r="L2567" t="s">
        <v>664</v>
      </c>
      <c r="M2567" t="s">
        <v>19</v>
      </c>
      <c r="N2567" t="s">
        <v>16</v>
      </c>
      <c r="S2567">
        <v>1000</v>
      </c>
    </row>
    <row r="2568" spans="1:19" x14ac:dyDescent="0.3">
      <c r="A2568">
        <v>2023</v>
      </c>
      <c r="C2568" t="str">
        <f>IF(GETPIVOTDATA("PS % recovery",Sheet4!$B$5,"Parish Name",K2568)&gt;99.949%,"OK","No")</f>
        <v>OK</v>
      </c>
      <c r="D2568" t="e">
        <f>VLOOKUP(J2568,'Ref2'!C:E,3,0)</f>
        <v>#N/A</v>
      </c>
      <c r="F2568">
        <v>2</v>
      </c>
      <c r="I2568" t="e">
        <f>VLOOKUP(J2568,Ref!L:M,2,0)</f>
        <v>#N/A</v>
      </c>
      <c r="J2568" t="s">
        <v>1262</v>
      </c>
      <c r="K2568" t="s">
        <v>296</v>
      </c>
      <c r="L2568" t="s">
        <v>664</v>
      </c>
      <c r="M2568" t="s">
        <v>19</v>
      </c>
      <c r="N2568" t="s">
        <v>16</v>
      </c>
      <c r="S2568">
        <v>1600</v>
      </c>
    </row>
    <row r="2569" spans="1:19" x14ac:dyDescent="0.3">
      <c r="A2569">
        <v>2023</v>
      </c>
      <c r="C2569" t="str">
        <f>IF(GETPIVOTDATA("PS % recovery",Sheet4!$B$5,"Parish Name",K2569)&gt;99.949%,"OK","No")</f>
        <v>OK</v>
      </c>
      <c r="D2569" t="e">
        <f>VLOOKUP(J2569,'Ref2'!C:E,3,0)</f>
        <v>#N/A</v>
      </c>
      <c r="F2569">
        <v>2</v>
      </c>
      <c r="I2569" t="e">
        <f>VLOOKUP(J2569,Ref!L:M,2,0)</f>
        <v>#N/A</v>
      </c>
      <c r="J2569" t="s">
        <v>1264</v>
      </c>
      <c r="K2569" t="s">
        <v>289</v>
      </c>
      <c r="L2569" t="s">
        <v>656</v>
      </c>
      <c r="M2569" t="s">
        <v>19</v>
      </c>
      <c r="N2569" t="s">
        <v>16</v>
      </c>
      <c r="S2569">
        <v>5000</v>
      </c>
    </row>
    <row r="2570" spans="1:19" x14ac:dyDescent="0.3">
      <c r="A2570">
        <v>2023</v>
      </c>
      <c r="C2570" t="str">
        <f>IF(GETPIVOTDATA("PS % recovery",Sheet4!$B$5,"Parish Name",K2570)&gt;99.949%,"OK","No")</f>
        <v>OK</v>
      </c>
      <c r="D2570" t="e">
        <f>VLOOKUP(J2570,'Ref2'!C:E,3,0)</f>
        <v>#N/A</v>
      </c>
      <c r="F2570">
        <v>2</v>
      </c>
      <c r="I2570" t="e">
        <f>VLOOKUP(J2570,Ref!L:M,2,0)</f>
        <v>#N/A</v>
      </c>
      <c r="J2570" t="s">
        <v>1266</v>
      </c>
      <c r="K2570" t="s">
        <v>298</v>
      </c>
      <c r="L2570" t="s">
        <v>654</v>
      </c>
      <c r="M2570" t="s">
        <v>19</v>
      </c>
      <c r="N2570" t="s">
        <v>16</v>
      </c>
      <c r="S2570">
        <v>3421</v>
      </c>
    </row>
    <row r="2571" spans="1:19" x14ac:dyDescent="0.3">
      <c r="A2571">
        <v>2023</v>
      </c>
      <c r="C2571" t="str">
        <f>IF(GETPIVOTDATA("PS % recovery",Sheet4!$B$5,"Parish Name",K2571)&gt;99.949%,"OK","No")</f>
        <v>No</v>
      </c>
      <c r="D2571" t="e">
        <f>VLOOKUP(J2571,'Ref2'!C:E,3,0)</f>
        <v>#N/A</v>
      </c>
      <c r="F2571">
        <v>2</v>
      </c>
      <c r="I2571" t="e">
        <f>VLOOKUP(J2571,Ref!L:M,2,0)</f>
        <v>#N/A</v>
      </c>
      <c r="J2571" t="s">
        <v>835</v>
      </c>
      <c r="K2571" t="s">
        <v>299</v>
      </c>
      <c r="L2571" t="s">
        <v>660</v>
      </c>
      <c r="M2571" t="s">
        <v>19</v>
      </c>
      <c r="N2571" t="s">
        <v>16</v>
      </c>
      <c r="S2571">
        <v>500</v>
      </c>
    </row>
    <row r="2572" spans="1:19" x14ac:dyDescent="0.3">
      <c r="A2572">
        <v>2023</v>
      </c>
      <c r="C2572" t="str">
        <f>IF(GETPIVOTDATA("PS % recovery",Sheet4!$B$5,"Parish Name",K2572)&gt;99.949%,"OK","No")</f>
        <v>OK</v>
      </c>
      <c r="D2572" t="e">
        <f>VLOOKUP(J2572,'Ref2'!C:E,3,0)</f>
        <v>#N/A</v>
      </c>
      <c r="F2572">
        <v>2</v>
      </c>
      <c r="I2572" t="e">
        <f>VLOOKUP(J2572,Ref!L:M,2,0)</f>
        <v>#N/A</v>
      </c>
      <c r="J2572" t="s">
        <v>839</v>
      </c>
      <c r="K2572" t="s">
        <v>301</v>
      </c>
      <c r="L2572" t="s">
        <v>660</v>
      </c>
      <c r="M2572" t="s">
        <v>19</v>
      </c>
      <c r="N2572" t="s">
        <v>16</v>
      </c>
      <c r="S2572">
        <v>2423</v>
      </c>
    </row>
    <row r="2573" spans="1:19" x14ac:dyDescent="0.3">
      <c r="A2573">
        <v>2023</v>
      </c>
      <c r="C2573" t="str">
        <f>IF(GETPIVOTDATA("PS % recovery",Sheet4!$B$5,"Parish Name",K2573)&gt;99.949%,"OK","No")</f>
        <v>No</v>
      </c>
      <c r="D2573" t="e">
        <f>VLOOKUP(J2573,'Ref2'!C:E,3,0)</f>
        <v>#N/A</v>
      </c>
      <c r="F2573">
        <v>2</v>
      </c>
      <c r="I2573" t="e">
        <f>VLOOKUP(J2573,Ref!L:M,2,0)</f>
        <v>#N/A</v>
      </c>
      <c r="J2573" t="s">
        <v>1270</v>
      </c>
      <c r="K2573" t="s">
        <v>302</v>
      </c>
      <c r="L2573" t="s">
        <v>666</v>
      </c>
      <c r="M2573" t="s">
        <v>19</v>
      </c>
      <c r="N2573" t="s">
        <v>16</v>
      </c>
      <c r="S2573">
        <v>2500</v>
      </c>
    </row>
    <row r="2574" spans="1:19" x14ac:dyDescent="0.3">
      <c r="A2574">
        <v>2023</v>
      </c>
      <c r="C2574" t="str">
        <f>IF(GETPIVOTDATA("PS % recovery",Sheet4!$B$5,"Parish Name",K2574)&gt;99.949%,"OK","No")</f>
        <v>No</v>
      </c>
      <c r="D2574" t="e">
        <f>VLOOKUP(J2574,'Ref2'!C:E,3,0)</f>
        <v>#N/A</v>
      </c>
      <c r="F2574">
        <v>2</v>
      </c>
      <c r="I2574" t="e">
        <f>VLOOKUP(J2574,Ref!L:M,2,0)</f>
        <v>#N/A</v>
      </c>
      <c r="J2574" t="s">
        <v>830</v>
      </c>
      <c r="K2574" t="s">
        <v>275</v>
      </c>
      <c r="L2574" t="s">
        <v>275</v>
      </c>
      <c r="M2574" t="s">
        <v>19</v>
      </c>
      <c r="N2574" t="s">
        <v>16</v>
      </c>
      <c r="S2574">
        <v>1000</v>
      </c>
    </row>
    <row r="2575" spans="1:19" x14ac:dyDescent="0.3">
      <c r="A2575">
        <v>2023</v>
      </c>
      <c r="C2575" t="str">
        <f>IF(GETPIVOTDATA("PS % recovery",Sheet4!$B$5,"Parish Name",K2575)&gt;99.949%,"OK","No")</f>
        <v>No</v>
      </c>
      <c r="D2575" t="e">
        <f>VLOOKUP(J2575,'Ref2'!C:E,3,0)</f>
        <v>#N/A</v>
      </c>
      <c r="F2575">
        <v>2</v>
      </c>
      <c r="I2575" t="e">
        <f>VLOOKUP(J2575,Ref!L:M,2,0)</f>
        <v>#N/A</v>
      </c>
      <c r="J2575" t="s">
        <v>1273</v>
      </c>
      <c r="K2575" t="s">
        <v>282</v>
      </c>
      <c r="L2575" t="s">
        <v>650</v>
      </c>
      <c r="M2575" t="s">
        <v>19</v>
      </c>
      <c r="N2575" t="s">
        <v>16</v>
      </c>
      <c r="S2575">
        <v>600</v>
      </c>
    </row>
    <row r="2576" spans="1:19" x14ac:dyDescent="0.3">
      <c r="A2576">
        <v>2023</v>
      </c>
      <c r="C2576" t="str">
        <f>IF(GETPIVOTDATA("PS % recovery",Sheet4!$B$5,"Parish Name",K2576)&gt;99.949%,"OK","No")</f>
        <v>No</v>
      </c>
      <c r="D2576" t="e">
        <f>VLOOKUP(J2576,'Ref2'!C:E,3,0)</f>
        <v>#N/A</v>
      </c>
      <c r="F2576">
        <v>2</v>
      </c>
      <c r="I2576" t="e">
        <f>VLOOKUP(J2576,Ref!L:M,2,0)</f>
        <v>#N/A</v>
      </c>
      <c r="J2576" t="s">
        <v>1275</v>
      </c>
      <c r="K2576" t="s">
        <v>300</v>
      </c>
      <c r="L2576" t="s">
        <v>650</v>
      </c>
      <c r="M2576" t="s">
        <v>19</v>
      </c>
      <c r="N2576" t="s">
        <v>16</v>
      </c>
      <c r="S2576" s="109">
        <v>875</v>
      </c>
    </row>
    <row r="2577" spans="1:19" x14ac:dyDescent="0.3">
      <c r="A2577">
        <v>2023</v>
      </c>
      <c r="C2577" t="str">
        <f>IF(GETPIVOTDATA("PS % recovery",Sheet4!$B$5,"Parish Name",K2577)&gt;99.949%,"OK","No")</f>
        <v>No</v>
      </c>
      <c r="D2577" t="e">
        <f>VLOOKUP(J2577,'Ref2'!C:E,3,0)</f>
        <v>#N/A</v>
      </c>
      <c r="F2577">
        <v>2</v>
      </c>
      <c r="I2577" t="e">
        <f>VLOOKUP(J2577,Ref!L:M,2,0)</f>
        <v>#N/A</v>
      </c>
      <c r="J2577" t="s">
        <v>837</v>
      </c>
      <c r="K2577" t="s">
        <v>304</v>
      </c>
      <c r="L2577" t="s">
        <v>658</v>
      </c>
      <c r="M2577" t="s">
        <v>19</v>
      </c>
      <c r="N2577" t="s">
        <v>16</v>
      </c>
      <c r="S2577">
        <v>350</v>
      </c>
    </row>
    <row r="2578" spans="1:19" x14ac:dyDescent="0.3">
      <c r="A2578">
        <v>2023</v>
      </c>
      <c r="C2578" t="str">
        <f>IF(GETPIVOTDATA("PS % recovery",Sheet4!$B$5,"Parish Name",K2578)&gt;99.949%,"OK","No")</f>
        <v>No</v>
      </c>
      <c r="D2578" t="e">
        <f>VLOOKUP(J2578,'Ref2'!C:E,3,0)</f>
        <v>#N/A</v>
      </c>
      <c r="F2578">
        <v>2</v>
      </c>
      <c r="I2578" t="e">
        <f>VLOOKUP(J2578,Ref!L:M,2,0)</f>
        <v>#N/A</v>
      </c>
      <c r="J2578" t="s">
        <v>1278</v>
      </c>
      <c r="K2578" t="s">
        <v>283</v>
      </c>
      <c r="L2578" t="s">
        <v>652</v>
      </c>
      <c r="M2578" t="s">
        <v>19</v>
      </c>
      <c r="N2578" t="s">
        <v>16</v>
      </c>
      <c r="S2578">
        <v>3028</v>
      </c>
    </row>
    <row r="2579" spans="1:19" x14ac:dyDescent="0.3">
      <c r="A2579">
        <v>2023</v>
      </c>
      <c r="C2579" t="str">
        <f>IF(GETPIVOTDATA("PS % recovery",Sheet4!$B$5,"Parish Name",K2579)&gt;99.949%,"OK","No")</f>
        <v>No</v>
      </c>
      <c r="D2579" t="e">
        <f>VLOOKUP(J2579,'Ref2'!C:E,3,0)</f>
        <v>#N/A</v>
      </c>
      <c r="F2579">
        <v>2</v>
      </c>
      <c r="I2579" t="e">
        <f>VLOOKUP(J2579,Ref!L:M,2,0)</f>
        <v>#N/A</v>
      </c>
      <c r="J2579" t="s">
        <v>1280</v>
      </c>
      <c r="K2579" t="s">
        <v>306</v>
      </c>
      <c r="L2579" t="s">
        <v>652</v>
      </c>
      <c r="M2579" t="s">
        <v>19</v>
      </c>
      <c r="N2579" t="s">
        <v>16</v>
      </c>
      <c r="S2579">
        <v>0</v>
      </c>
    </row>
    <row r="2580" spans="1:19" x14ac:dyDescent="0.3">
      <c r="A2580">
        <v>2023</v>
      </c>
      <c r="C2580" t="str">
        <f>IF(GETPIVOTDATA("PS % recovery",Sheet4!$B$5,"Parish Name",K2580)&gt;99.949%,"OK","No")</f>
        <v>No</v>
      </c>
      <c r="D2580" t="e">
        <f>VLOOKUP(J2580,'Ref2'!C:E,3,0)</f>
        <v>#N/A</v>
      </c>
      <c r="F2580">
        <v>2</v>
      </c>
      <c r="I2580" t="e">
        <f>VLOOKUP(J2580,Ref!L:M,2,0)</f>
        <v>#N/A</v>
      </c>
      <c r="J2580" t="s">
        <v>1282</v>
      </c>
      <c r="K2580" t="s">
        <v>285</v>
      </c>
      <c r="L2580" t="s">
        <v>654</v>
      </c>
      <c r="M2580" t="s">
        <v>19</v>
      </c>
      <c r="N2580" t="s">
        <v>16</v>
      </c>
      <c r="S2580">
        <v>1594</v>
      </c>
    </row>
    <row r="2581" spans="1:19" x14ac:dyDescent="0.3">
      <c r="A2581">
        <v>2023</v>
      </c>
      <c r="C2581" t="str">
        <f>IF(GETPIVOTDATA("PS % recovery",Sheet4!$B$5,"Parish Name",K2581)&gt;99.949%,"OK","No")</f>
        <v>OK</v>
      </c>
      <c r="D2581" t="e">
        <f>VLOOKUP(J2581,'Ref2'!C:E,3,0)</f>
        <v>#N/A</v>
      </c>
      <c r="F2581">
        <v>2</v>
      </c>
      <c r="I2581" t="e">
        <f>VLOOKUP(J2581,Ref!L:M,2,0)</f>
        <v>#N/A</v>
      </c>
      <c r="J2581" t="s">
        <v>833</v>
      </c>
      <c r="K2581" t="s">
        <v>305</v>
      </c>
      <c r="L2581" t="s">
        <v>658</v>
      </c>
      <c r="M2581" t="s">
        <v>19</v>
      </c>
      <c r="N2581" t="s">
        <v>16</v>
      </c>
      <c r="S2581">
        <v>0</v>
      </c>
    </row>
    <row r="2582" spans="1:19" x14ac:dyDescent="0.3">
      <c r="A2582">
        <v>2023</v>
      </c>
      <c r="C2582" t="str">
        <f>IF(GETPIVOTDATA("PS % recovery",Sheet4!$B$5,"Parish Name",K2582)&gt;99.949%,"OK","No")</f>
        <v>No</v>
      </c>
      <c r="D2582" t="e">
        <f>VLOOKUP(J2582,'Ref2'!C:E,3,0)</f>
        <v>#N/A</v>
      </c>
      <c r="F2582">
        <v>2</v>
      </c>
      <c r="I2582" t="e">
        <f>VLOOKUP(J2582,Ref!L:M,2,0)</f>
        <v>#N/A</v>
      </c>
      <c r="J2582" t="s">
        <v>1285</v>
      </c>
      <c r="K2582" t="s">
        <v>293</v>
      </c>
      <c r="L2582" t="s">
        <v>652</v>
      </c>
      <c r="M2582" t="s">
        <v>19</v>
      </c>
      <c r="N2582" t="s">
        <v>16</v>
      </c>
      <c r="S2582">
        <v>1311</v>
      </c>
    </row>
    <row r="2583" spans="1:19" x14ac:dyDescent="0.3">
      <c r="A2583">
        <v>2023</v>
      </c>
      <c r="C2583" t="str">
        <f>IF(GETPIVOTDATA("PS % recovery",Sheet4!$B$5,"Parish Name",K2583)&gt;99.949%,"OK","No")</f>
        <v>No</v>
      </c>
      <c r="D2583" t="e">
        <f>VLOOKUP(J2583,'Ref2'!C:E,3,0)</f>
        <v>#N/A</v>
      </c>
      <c r="F2583">
        <v>2</v>
      </c>
      <c r="I2583" t="e">
        <f>VLOOKUP(J2583,Ref!L:M,2,0)</f>
        <v>#N/A</v>
      </c>
      <c r="J2583" t="s">
        <v>1287</v>
      </c>
      <c r="K2583" t="s">
        <v>294</v>
      </c>
      <c r="L2583" t="s">
        <v>662</v>
      </c>
      <c r="M2583" t="s">
        <v>19</v>
      </c>
      <c r="N2583" t="s">
        <v>16</v>
      </c>
      <c r="S2583">
        <v>500</v>
      </c>
    </row>
    <row r="2584" spans="1:19" x14ac:dyDescent="0.3">
      <c r="A2584">
        <v>2023</v>
      </c>
      <c r="C2584" t="str">
        <f>IF(GETPIVOTDATA("PS % recovery",Sheet4!$B$5,"Parish Name",K2584)&gt;99.949%,"OK","No")</f>
        <v>OK</v>
      </c>
      <c r="D2584" t="e">
        <f>VLOOKUP(J2584,'Ref2'!C:E,3,0)</f>
        <v>#N/A</v>
      </c>
      <c r="F2584">
        <v>2</v>
      </c>
      <c r="I2584" t="e">
        <f>VLOOKUP(J2584,Ref!L:M,2,0)</f>
        <v>#N/A</v>
      </c>
      <c r="J2584" t="s">
        <v>1289</v>
      </c>
      <c r="K2584" t="s">
        <v>297</v>
      </c>
      <c r="L2584" t="s">
        <v>662</v>
      </c>
      <c r="M2584" t="s">
        <v>19</v>
      </c>
      <c r="N2584" t="s">
        <v>16</v>
      </c>
      <c r="S2584">
        <v>2359</v>
      </c>
    </row>
    <row r="2585" spans="1:19" x14ac:dyDescent="0.3">
      <c r="A2585">
        <v>2023</v>
      </c>
      <c r="C2585" t="str">
        <f>IF(GETPIVOTDATA("PS % recovery",Sheet4!$B$5,"Parish Name",K2585)&gt;99.949%,"OK","No")</f>
        <v>No</v>
      </c>
      <c r="D2585" t="e">
        <f>VLOOKUP(J2585,'Ref2'!C:E,3,0)</f>
        <v>#N/A</v>
      </c>
      <c r="F2585">
        <v>2</v>
      </c>
      <c r="I2585" t="e">
        <f>VLOOKUP(J2585,Ref!L:M,2,0)</f>
        <v>#N/A</v>
      </c>
      <c r="J2585" t="s">
        <v>1291</v>
      </c>
      <c r="K2585" t="s">
        <v>303</v>
      </c>
      <c r="L2585" t="s">
        <v>650</v>
      </c>
      <c r="M2585" t="s">
        <v>19</v>
      </c>
      <c r="N2585" t="s">
        <v>16</v>
      </c>
      <c r="S2585">
        <v>400</v>
      </c>
    </row>
    <row r="2586" spans="1:19" x14ac:dyDescent="0.3">
      <c r="A2586">
        <v>2023</v>
      </c>
      <c r="C2586" t="str">
        <f>IF(GETPIVOTDATA("PS % recovery",Sheet4!$B$5,"Parish Name",K2586)&gt;99.949%,"OK","No")</f>
        <v>No</v>
      </c>
      <c r="D2586" t="e">
        <f>VLOOKUP(J2586,'Ref2'!C:E,3,0)</f>
        <v>#N/A</v>
      </c>
      <c r="F2586">
        <v>2</v>
      </c>
      <c r="I2586" t="e">
        <f>VLOOKUP(J2586,Ref!L:M,2,0)</f>
        <v>#N/A</v>
      </c>
      <c r="J2586" t="s">
        <v>1293</v>
      </c>
      <c r="K2586" t="s">
        <v>308</v>
      </c>
      <c r="L2586" t="s">
        <v>670</v>
      </c>
      <c r="M2586" t="s">
        <v>22</v>
      </c>
      <c r="N2586" t="s">
        <v>16</v>
      </c>
      <c r="S2586">
        <v>2100.41</v>
      </c>
    </row>
    <row r="2587" spans="1:19" x14ac:dyDescent="0.3">
      <c r="A2587">
        <v>2023</v>
      </c>
      <c r="C2587" t="str">
        <f>IF(GETPIVOTDATA("PS % recovery",Sheet4!$B$5,"Parish Name",K2587)&gt;99.949%,"OK","No")</f>
        <v>OK</v>
      </c>
      <c r="D2587" t="e">
        <f>VLOOKUP(J2587,'Ref2'!C:E,3,0)</f>
        <v>#N/A</v>
      </c>
      <c r="F2587">
        <v>2</v>
      </c>
      <c r="I2587" t="str">
        <f>VLOOKUP(J2587,Ref!L:M,2,0)</f>
        <v>Yes</v>
      </c>
      <c r="J2587" t="s">
        <v>1295</v>
      </c>
      <c r="K2587" t="s">
        <v>309</v>
      </c>
      <c r="L2587" t="s">
        <v>672</v>
      </c>
      <c r="M2587" t="s">
        <v>22</v>
      </c>
      <c r="N2587" t="s">
        <v>16</v>
      </c>
      <c r="S2587">
        <v>12293</v>
      </c>
    </row>
    <row r="2588" spans="1:19" x14ac:dyDescent="0.3">
      <c r="A2588">
        <v>2023</v>
      </c>
      <c r="C2588" t="str">
        <f>IF(GETPIVOTDATA("PS % recovery",Sheet4!$B$5,"Parish Name",K2588)&gt;99.949%,"OK","No")</f>
        <v>OK</v>
      </c>
      <c r="D2588" t="e">
        <f>VLOOKUP(J2588,'Ref2'!C:E,3,0)</f>
        <v>#N/A</v>
      </c>
      <c r="F2588">
        <v>2</v>
      </c>
      <c r="I2588" t="e">
        <f>VLOOKUP(J2588,Ref!L:M,2,0)</f>
        <v>#N/A</v>
      </c>
      <c r="J2588" t="s">
        <v>1297</v>
      </c>
      <c r="K2588" t="s">
        <v>310</v>
      </c>
      <c r="L2588" t="s">
        <v>674</v>
      </c>
      <c r="M2588" t="s">
        <v>22</v>
      </c>
      <c r="N2588" t="s">
        <v>16</v>
      </c>
      <c r="S2588">
        <v>11120</v>
      </c>
    </row>
    <row r="2589" spans="1:19" x14ac:dyDescent="0.3">
      <c r="A2589">
        <v>2023</v>
      </c>
      <c r="C2589" t="str">
        <f>IF(GETPIVOTDATA("PS % recovery",Sheet4!$B$5,"Parish Name",K2589)&gt;99.949%,"OK","No")</f>
        <v>OK</v>
      </c>
      <c r="D2589" t="e">
        <f>VLOOKUP(J2589,'Ref2'!C:E,3,0)</f>
        <v>#N/A</v>
      </c>
      <c r="F2589">
        <v>2</v>
      </c>
      <c r="I2589" t="e">
        <f>VLOOKUP(J2589,Ref!L:M,2,0)</f>
        <v>#N/A</v>
      </c>
      <c r="J2589" t="s">
        <v>1299</v>
      </c>
      <c r="K2589" t="s">
        <v>311</v>
      </c>
      <c r="L2589" t="s">
        <v>676</v>
      </c>
      <c r="M2589" t="s">
        <v>22</v>
      </c>
      <c r="N2589" t="s">
        <v>16</v>
      </c>
      <c r="S2589">
        <v>4476</v>
      </c>
    </row>
    <row r="2590" spans="1:19" x14ac:dyDescent="0.3">
      <c r="A2590">
        <v>2023</v>
      </c>
      <c r="C2590" t="str">
        <f>IF(GETPIVOTDATA("PS % recovery",Sheet4!$B$5,"Parish Name",K2590)&gt;99.949%,"OK","No")</f>
        <v>No</v>
      </c>
      <c r="D2590" t="e">
        <f>VLOOKUP(J2590,'Ref2'!C:E,3,0)</f>
        <v>#N/A</v>
      </c>
      <c r="F2590">
        <v>2</v>
      </c>
      <c r="I2590" t="e">
        <f>VLOOKUP(J2590,Ref!L:M,2,0)</f>
        <v>#N/A</v>
      </c>
      <c r="J2590" t="s">
        <v>1301</v>
      </c>
      <c r="K2590" t="s">
        <v>312</v>
      </c>
      <c r="L2590" t="s">
        <v>680</v>
      </c>
      <c r="M2590" t="s">
        <v>22</v>
      </c>
      <c r="N2590" t="s">
        <v>16</v>
      </c>
      <c r="S2590">
        <v>900</v>
      </c>
    </row>
    <row r="2591" spans="1:19" x14ac:dyDescent="0.3">
      <c r="A2591">
        <v>2023</v>
      </c>
      <c r="C2591" t="str">
        <f>IF(GETPIVOTDATA("PS % recovery",Sheet4!$B$5,"Parish Name",K2591)&gt;99.949%,"OK","No")</f>
        <v>No</v>
      </c>
      <c r="D2591" t="e">
        <f>VLOOKUP(J2591,'Ref2'!C:E,3,0)</f>
        <v>#N/A</v>
      </c>
      <c r="F2591">
        <v>2</v>
      </c>
      <c r="I2591" t="e">
        <f>VLOOKUP(J2591,Ref!L:M,2,0)</f>
        <v>#N/A</v>
      </c>
      <c r="J2591" t="s">
        <v>1303</v>
      </c>
      <c r="K2591" t="s">
        <v>314</v>
      </c>
      <c r="L2591" t="s">
        <v>682</v>
      </c>
      <c r="M2591" t="s">
        <v>22</v>
      </c>
      <c r="N2591" t="s">
        <v>16</v>
      </c>
      <c r="S2591">
        <v>3480</v>
      </c>
    </row>
    <row r="2592" spans="1:19" x14ac:dyDescent="0.3">
      <c r="A2592">
        <v>2023</v>
      </c>
      <c r="C2592" t="str">
        <f>IF(GETPIVOTDATA("PS % recovery",Sheet4!$B$5,"Parish Name",K2592)&gt;99.949%,"OK","No")</f>
        <v>No</v>
      </c>
      <c r="D2592" t="e">
        <f>VLOOKUP(J2592,'Ref2'!C:E,3,0)</f>
        <v>#N/A</v>
      </c>
      <c r="F2592">
        <v>2</v>
      </c>
      <c r="I2592" t="e">
        <f>VLOOKUP(J2592,Ref!L:M,2,0)</f>
        <v>#N/A</v>
      </c>
      <c r="J2592" t="s">
        <v>1305</v>
      </c>
      <c r="K2592" t="s">
        <v>315</v>
      </c>
      <c r="L2592" t="s">
        <v>684</v>
      </c>
      <c r="M2592" t="s">
        <v>22</v>
      </c>
      <c r="N2592" t="s">
        <v>16</v>
      </c>
      <c r="S2592">
        <v>4983</v>
      </c>
    </row>
    <row r="2593" spans="1:19" x14ac:dyDescent="0.3">
      <c r="A2593">
        <v>2023</v>
      </c>
      <c r="C2593" t="str">
        <f>IF(GETPIVOTDATA("PS % recovery",Sheet4!$B$5,"Parish Name",K2593)&gt;99.949%,"OK","No")</f>
        <v>OK</v>
      </c>
      <c r="D2593" t="e">
        <f>VLOOKUP(J2593,'Ref2'!C:E,3,0)</f>
        <v>#N/A</v>
      </c>
      <c r="F2593">
        <v>2</v>
      </c>
      <c r="I2593" t="e">
        <f>VLOOKUP(J2593,Ref!L:M,2,0)</f>
        <v>#N/A</v>
      </c>
      <c r="J2593" t="s">
        <v>1307</v>
      </c>
      <c r="K2593" t="s">
        <v>317</v>
      </c>
      <c r="L2593" t="s">
        <v>686</v>
      </c>
      <c r="M2593" t="s">
        <v>22</v>
      </c>
      <c r="N2593" t="s">
        <v>16</v>
      </c>
      <c r="S2593">
        <v>8000</v>
      </c>
    </row>
    <row r="2594" spans="1:19" x14ac:dyDescent="0.3">
      <c r="A2594">
        <v>2023</v>
      </c>
      <c r="C2594" t="str">
        <f>IF(GETPIVOTDATA("PS % recovery",Sheet4!$B$5,"Parish Name",K2594)&gt;99.949%,"OK","No")</f>
        <v>No</v>
      </c>
      <c r="D2594" t="e">
        <f>VLOOKUP(J2594,'Ref2'!C:E,3,0)</f>
        <v>#N/A</v>
      </c>
      <c r="F2594">
        <v>2</v>
      </c>
      <c r="I2594" t="e">
        <f>VLOOKUP(J2594,Ref!L:M,2,0)</f>
        <v>#N/A</v>
      </c>
      <c r="J2594" t="s">
        <v>1309</v>
      </c>
      <c r="K2594" t="s">
        <v>318</v>
      </c>
      <c r="L2594" t="s">
        <v>694</v>
      </c>
      <c r="M2594" t="s">
        <v>22</v>
      </c>
      <c r="N2594" t="s">
        <v>16</v>
      </c>
      <c r="S2594">
        <v>500</v>
      </c>
    </row>
    <row r="2595" spans="1:19" x14ac:dyDescent="0.3">
      <c r="A2595">
        <v>2023</v>
      </c>
      <c r="C2595" t="str">
        <f>IF(GETPIVOTDATA("PS % recovery",Sheet4!$B$5,"Parish Name",K2595)&gt;99.949%,"OK","No")</f>
        <v>OK</v>
      </c>
      <c r="D2595" t="e">
        <f>VLOOKUP(J2595,'Ref2'!C:E,3,0)</f>
        <v>#N/A</v>
      </c>
      <c r="F2595">
        <v>2</v>
      </c>
      <c r="I2595" t="e">
        <f>VLOOKUP(J2595,Ref!L:M,2,0)</f>
        <v>#N/A</v>
      </c>
      <c r="J2595" t="s">
        <v>1311</v>
      </c>
      <c r="K2595" t="s">
        <v>319</v>
      </c>
      <c r="L2595" t="s">
        <v>692</v>
      </c>
      <c r="M2595" t="s">
        <v>22</v>
      </c>
      <c r="N2595" t="s">
        <v>16</v>
      </c>
      <c r="S2595">
        <v>5489</v>
      </c>
    </row>
    <row r="2596" spans="1:19" x14ac:dyDescent="0.3">
      <c r="A2596">
        <v>2023</v>
      </c>
      <c r="C2596" t="str">
        <f>IF(GETPIVOTDATA("PS % recovery",Sheet4!$B$5,"Parish Name",K2596)&gt;99.949%,"OK","No")</f>
        <v>No</v>
      </c>
      <c r="D2596" t="e">
        <f>VLOOKUP(J2596,'Ref2'!C:E,3,0)</f>
        <v>#N/A</v>
      </c>
      <c r="F2596">
        <v>2</v>
      </c>
      <c r="I2596" t="e">
        <f>VLOOKUP(J2596,Ref!L:M,2,0)</f>
        <v>#N/A</v>
      </c>
      <c r="J2596" t="s">
        <v>1313</v>
      </c>
      <c r="K2596" t="s">
        <v>320</v>
      </c>
      <c r="L2596" t="s">
        <v>696</v>
      </c>
      <c r="M2596" t="s">
        <v>22</v>
      </c>
      <c r="N2596" t="s">
        <v>16</v>
      </c>
      <c r="S2596">
        <v>1500</v>
      </c>
    </row>
    <row r="2597" spans="1:19" x14ac:dyDescent="0.3">
      <c r="A2597">
        <v>2023</v>
      </c>
      <c r="C2597" t="str">
        <f>IF(GETPIVOTDATA("PS % recovery",Sheet4!$B$5,"Parish Name",K2597)&gt;99.949%,"OK","No")</f>
        <v>OK</v>
      </c>
      <c r="D2597" t="e">
        <f>VLOOKUP(J2597,'Ref2'!C:E,3,0)</f>
        <v>#N/A</v>
      </c>
      <c r="F2597">
        <v>2</v>
      </c>
      <c r="I2597" t="e">
        <f>VLOOKUP(J2597,Ref!L:M,2,0)</f>
        <v>#N/A</v>
      </c>
      <c r="J2597" t="s">
        <v>1315</v>
      </c>
      <c r="K2597" t="s">
        <v>313</v>
      </c>
      <c r="L2597" t="s">
        <v>678</v>
      </c>
      <c r="M2597" t="s">
        <v>22</v>
      </c>
      <c r="N2597" t="s">
        <v>16</v>
      </c>
      <c r="S2597">
        <v>5849.16</v>
      </c>
    </row>
    <row r="2598" spans="1:19" x14ac:dyDescent="0.3">
      <c r="A2598">
        <v>2023</v>
      </c>
      <c r="C2598" t="str">
        <f>IF(GETPIVOTDATA("PS % recovery",Sheet4!$B$5,"Parish Name",K2598)&gt;99.949%,"OK","No")</f>
        <v>OK</v>
      </c>
      <c r="D2598" t="e">
        <f>VLOOKUP(J2598,'Ref2'!C:E,3,0)</f>
        <v>#N/A</v>
      </c>
      <c r="F2598">
        <v>2</v>
      </c>
      <c r="I2598" t="e">
        <f>VLOOKUP(J2598,Ref!L:M,2,0)</f>
        <v>#N/A</v>
      </c>
      <c r="J2598" t="s">
        <v>1317</v>
      </c>
      <c r="K2598" t="s">
        <v>323</v>
      </c>
      <c r="L2598" t="s">
        <v>700</v>
      </c>
      <c r="M2598" t="s">
        <v>22</v>
      </c>
      <c r="N2598" t="s">
        <v>16</v>
      </c>
      <c r="S2598">
        <v>0</v>
      </c>
    </row>
    <row r="2599" spans="1:19" x14ac:dyDescent="0.3">
      <c r="A2599">
        <v>2023</v>
      </c>
      <c r="C2599" t="str">
        <f>IF(GETPIVOTDATA("PS % recovery",Sheet4!$B$5,"Parish Name",K2599)&gt;99.949%,"OK","No")</f>
        <v>No</v>
      </c>
      <c r="D2599" t="e">
        <f>VLOOKUP(J2599,'Ref2'!C:E,3,0)</f>
        <v>#N/A</v>
      </c>
      <c r="F2599">
        <v>2</v>
      </c>
      <c r="I2599" t="e">
        <f>VLOOKUP(J2599,Ref!L:M,2,0)</f>
        <v>#N/A</v>
      </c>
      <c r="J2599" t="s">
        <v>1319</v>
      </c>
      <c r="K2599" t="s">
        <v>321</v>
      </c>
      <c r="L2599" t="s">
        <v>690</v>
      </c>
      <c r="M2599" t="s">
        <v>22</v>
      </c>
      <c r="N2599" t="s">
        <v>16</v>
      </c>
      <c r="S2599">
        <v>500</v>
      </c>
    </row>
    <row r="2600" spans="1:19" x14ac:dyDescent="0.3">
      <c r="A2600">
        <v>2023</v>
      </c>
      <c r="C2600" t="str">
        <f>IF(GETPIVOTDATA("PS % recovery",Sheet4!$B$5,"Parish Name",K2600)&gt;99.949%,"OK","No")</f>
        <v>No</v>
      </c>
      <c r="D2600" t="str">
        <f>VLOOKUP(J2600,'Ref2'!C:E,3,0)</f>
        <v>LLF</v>
      </c>
      <c r="F2600">
        <v>2</v>
      </c>
      <c r="I2600" t="str">
        <f>VLOOKUP(J2600,Ref!L:M,2,0)</f>
        <v>Yes</v>
      </c>
      <c r="J2600" t="s">
        <v>1321</v>
      </c>
      <c r="K2600" t="s">
        <v>322</v>
      </c>
      <c r="L2600" t="s">
        <v>688</v>
      </c>
      <c r="M2600" t="s">
        <v>22</v>
      </c>
      <c r="N2600" t="s">
        <v>16</v>
      </c>
      <c r="S2600">
        <v>4000</v>
      </c>
    </row>
    <row r="2601" spans="1:19" x14ac:dyDescent="0.3">
      <c r="A2601">
        <v>2023</v>
      </c>
      <c r="C2601" t="str">
        <f>IF(GETPIVOTDATA("PS % recovery",Sheet4!$B$5,"Parish Name",K2601)&gt;99.949%,"OK","No")</f>
        <v>No</v>
      </c>
      <c r="D2601" t="e">
        <f>VLOOKUP(J2601,'Ref2'!C:E,3,0)</f>
        <v>#N/A</v>
      </c>
      <c r="F2601">
        <v>2</v>
      </c>
      <c r="I2601" t="e">
        <f>VLOOKUP(J2601,Ref!L:M,2,0)</f>
        <v>#N/A</v>
      </c>
      <c r="J2601" t="s">
        <v>1323</v>
      </c>
      <c r="K2601" t="s">
        <v>316</v>
      </c>
      <c r="L2601" t="s">
        <v>690</v>
      </c>
      <c r="M2601" t="s">
        <v>22</v>
      </c>
      <c r="N2601" t="s">
        <v>16</v>
      </c>
      <c r="S2601">
        <v>250</v>
      </c>
    </row>
    <row r="2602" spans="1:19" x14ac:dyDescent="0.3">
      <c r="A2602">
        <v>2023</v>
      </c>
      <c r="C2602" t="str">
        <f>IF(GETPIVOTDATA("PS % recovery",Sheet4!$B$5,"Parish Name",K2602)&gt;99.949%,"OK","No")</f>
        <v>No</v>
      </c>
      <c r="D2602" t="e">
        <f>VLOOKUP(J2602,'Ref2'!C:E,3,0)</f>
        <v>#N/A</v>
      </c>
      <c r="F2602">
        <v>2</v>
      </c>
      <c r="I2602" t="e">
        <f>VLOOKUP(J2602,Ref!L:M,2,0)</f>
        <v>#N/A</v>
      </c>
      <c r="J2602" t="s">
        <v>1325</v>
      </c>
      <c r="K2602" t="s">
        <v>326</v>
      </c>
      <c r="L2602" t="s">
        <v>688</v>
      </c>
      <c r="M2602" t="s">
        <v>22</v>
      </c>
      <c r="N2602" t="s">
        <v>16</v>
      </c>
      <c r="S2602">
        <v>500</v>
      </c>
    </row>
    <row r="2603" spans="1:19" x14ac:dyDescent="0.3">
      <c r="A2603">
        <v>2023</v>
      </c>
      <c r="C2603" t="str">
        <f>IF(GETPIVOTDATA("PS % recovery",Sheet4!$B$5,"Parish Name",K2603)&gt;99.949%,"OK","No")</f>
        <v>No</v>
      </c>
      <c r="D2603" t="e">
        <f>VLOOKUP(J2603,'Ref2'!C:E,3,0)</f>
        <v>#N/A</v>
      </c>
      <c r="F2603">
        <v>2</v>
      </c>
      <c r="I2603" t="e">
        <f>VLOOKUP(J2603,Ref!L:M,2,0)</f>
        <v>#N/A</v>
      </c>
      <c r="J2603" t="s">
        <v>1327</v>
      </c>
      <c r="K2603" t="s">
        <v>324</v>
      </c>
      <c r="L2603" t="s">
        <v>690</v>
      </c>
      <c r="M2603" t="s">
        <v>22</v>
      </c>
      <c r="N2603" t="s">
        <v>16</v>
      </c>
      <c r="S2603">
        <v>1000</v>
      </c>
    </row>
    <row r="2604" spans="1:19" x14ac:dyDescent="0.3">
      <c r="A2604">
        <v>2023</v>
      </c>
      <c r="C2604" t="str">
        <f>IF(GETPIVOTDATA("PS % recovery",Sheet4!$B$5,"Parish Name",K2604)&gt;99.949%,"OK","No")</f>
        <v>No</v>
      </c>
      <c r="D2604" t="e">
        <f>VLOOKUP(J2604,'Ref2'!C:E,3,0)</f>
        <v>#N/A</v>
      </c>
      <c r="F2604">
        <v>2</v>
      </c>
      <c r="I2604" t="e">
        <f>VLOOKUP(J2604,Ref!L:M,2,0)</f>
        <v>#N/A</v>
      </c>
      <c r="J2604" t="s">
        <v>1329</v>
      </c>
      <c r="K2604" t="s">
        <v>325</v>
      </c>
      <c r="L2604" t="s">
        <v>690</v>
      </c>
      <c r="M2604" t="s">
        <v>22</v>
      </c>
      <c r="N2604" t="s">
        <v>16</v>
      </c>
      <c r="S2604">
        <v>500</v>
      </c>
    </row>
    <row r="2605" spans="1:19" x14ac:dyDescent="0.3">
      <c r="A2605">
        <v>2023</v>
      </c>
      <c r="C2605" t="str">
        <f>IF(GETPIVOTDATA("PS % recovery",Sheet4!$B$5,"Parish Name",K2605)&gt;99.949%,"OK","No")</f>
        <v>No</v>
      </c>
      <c r="D2605" t="e">
        <f>VLOOKUP(J2605,'Ref2'!C:E,3,0)</f>
        <v>#N/A</v>
      </c>
      <c r="F2605">
        <v>2</v>
      </c>
      <c r="I2605" t="e">
        <f>VLOOKUP(J2605,Ref!L:M,2,0)</f>
        <v>#N/A</v>
      </c>
      <c r="J2605" t="s">
        <v>1331</v>
      </c>
      <c r="K2605" t="s">
        <v>328</v>
      </c>
      <c r="L2605" t="s">
        <v>690</v>
      </c>
      <c r="M2605" t="s">
        <v>22</v>
      </c>
      <c r="N2605" t="s">
        <v>16</v>
      </c>
      <c r="S2605">
        <v>0</v>
      </c>
    </row>
    <row r="2606" spans="1:19" x14ac:dyDescent="0.3">
      <c r="A2606">
        <v>2023</v>
      </c>
      <c r="C2606" t="str">
        <f>IF(GETPIVOTDATA("PS % recovery",Sheet4!$B$5,"Parish Name",K2606)&gt;99.949%,"OK","No")</f>
        <v>OK</v>
      </c>
      <c r="D2606" t="e">
        <f>VLOOKUP(J2606,'Ref2'!C:E,3,0)</f>
        <v>#N/A</v>
      </c>
      <c r="F2606">
        <v>2</v>
      </c>
      <c r="I2606" t="e">
        <f>VLOOKUP(J2606,Ref!L:M,2,0)</f>
        <v>#N/A</v>
      </c>
      <c r="J2606" t="s">
        <v>1333</v>
      </c>
      <c r="K2606" t="s">
        <v>327</v>
      </c>
      <c r="L2606" t="s">
        <v>698</v>
      </c>
      <c r="M2606" t="s">
        <v>22</v>
      </c>
      <c r="N2606" t="s">
        <v>16</v>
      </c>
      <c r="S2606">
        <v>2279.75</v>
      </c>
    </row>
    <row r="2607" spans="1:19" x14ac:dyDescent="0.3">
      <c r="A2607">
        <v>2023</v>
      </c>
      <c r="C2607" t="str">
        <f>IF(GETPIVOTDATA("PS % recovery",Sheet4!$B$5,"Parish Name",K2607)&gt;99.949%,"OK","No")</f>
        <v>OK</v>
      </c>
      <c r="D2607" t="str">
        <f>VLOOKUP(J2607,'Ref2'!C:E,3,0)</f>
        <v>LLF</v>
      </c>
      <c r="F2607">
        <v>2</v>
      </c>
      <c r="I2607" t="e">
        <f>VLOOKUP(J2607,Ref!L:M,2,0)</f>
        <v>#N/A</v>
      </c>
      <c r="J2607" t="s">
        <v>1335</v>
      </c>
      <c r="K2607" t="s">
        <v>329</v>
      </c>
      <c r="L2607" t="s">
        <v>702</v>
      </c>
      <c r="M2607" t="s">
        <v>22</v>
      </c>
      <c r="N2607" t="s">
        <v>16</v>
      </c>
      <c r="S2607">
        <v>5000</v>
      </c>
    </row>
    <row r="2608" spans="1:19" x14ac:dyDescent="0.3">
      <c r="A2608">
        <v>2023</v>
      </c>
      <c r="C2608" t="str">
        <f>IF(GETPIVOTDATA("PS % recovery",Sheet4!$B$5,"Parish Name",K2608)&gt;99.949%,"OK","No")</f>
        <v>OK</v>
      </c>
      <c r="D2608" t="e">
        <f>VLOOKUP(J2608,'Ref2'!C:E,3,0)</f>
        <v>#N/A</v>
      </c>
      <c r="F2608">
        <v>2</v>
      </c>
      <c r="I2608" t="e">
        <f>VLOOKUP(J2608,Ref!L:M,2,0)</f>
        <v>#N/A</v>
      </c>
      <c r="J2608" t="s">
        <v>1337</v>
      </c>
      <c r="K2608" t="s">
        <v>331</v>
      </c>
      <c r="L2608" t="s">
        <v>704</v>
      </c>
      <c r="M2608" t="s">
        <v>25</v>
      </c>
      <c r="N2608" t="s">
        <v>16</v>
      </c>
      <c r="S2608">
        <v>6497</v>
      </c>
    </row>
    <row r="2609" spans="1:19" x14ac:dyDescent="0.3">
      <c r="A2609">
        <v>2023</v>
      </c>
      <c r="C2609" t="str">
        <f>IF(GETPIVOTDATA("PS % recovery",Sheet4!$B$5,"Parish Name",K2609)&gt;99.949%,"OK","No")</f>
        <v>OK</v>
      </c>
      <c r="D2609" t="e">
        <f>VLOOKUP(J2609,'Ref2'!C:E,3,0)</f>
        <v>#N/A</v>
      </c>
      <c r="F2609">
        <v>2</v>
      </c>
      <c r="I2609" t="e">
        <f>VLOOKUP(J2609,Ref!L:M,2,0)</f>
        <v>#N/A</v>
      </c>
      <c r="J2609" t="s">
        <v>1339</v>
      </c>
      <c r="K2609" t="s">
        <v>332</v>
      </c>
      <c r="L2609" t="s">
        <v>718</v>
      </c>
      <c r="M2609" t="s">
        <v>25</v>
      </c>
      <c r="N2609" t="s">
        <v>16</v>
      </c>
      <c r="S2609">
        <v>1200</v>
      </c>
    </row>
    <row r="2610" spans="1:19" x14ac:dyDescent="0.3">
      <c r="A2610">
        <v>2023</v>
      </c>
      <c r="C2610" t="str">
        <f>IF(GETPIVOTDATA("PS % recovery",Sheet4!$B$5,"Parish Name",K2610)&gt;99.949%,"OK","No")</f>
        <v>No</v>
      </c>
      <c r="D2610" t="e">
        <f>VLOOKUP(J2610,'Ref2'!C:E,3,0)</f>
        <v>#N/A</v>
      </c>
      <c r="F2610">
        <v>2</v>
      </c>
      <c r="I2610" t="e">
        <f>VLOOKUP(J2610,Ref!L:M,2,0)</f>
        <v>#N/A</v>
      </c>
      <c r="J2610" t="s">
        <v>1341</v>
      </c>
      <c r="K2610" t="s">
        <v>333</v>
      </c>
      <c r="L2610" t="s">
        <v>718</v>
      </c>
      <c r="M2610" t="s">
        <v>25</v>
      </c>
      <c r="N2610" t="s">
        <v>16</v>
      </c>
      <c r="S2610">
        <v>0</v>
      </c>
    </row>
    <row r="2611" spans="1:19" x14ac:dyDescent="0.3">
      <c r="A2611">
        <v>2023</v>
      </c>
      <c r="C2611" t="str">
        <f>IF(GETPIVOTDATA("PS % recovery",Sheet4!$B$5,"Parish Name",K2611)&gt;99.949%,"OK","No")</f>
        <v>No</v>
      </c>
      <c r="D2611" t="e">
        <f>VLOOKUP(J2611,'Ref2'!C:E,3,0)</f>
        <v>#N/A</v>
      </c>
      <c r="F2611">
        <v>2</v>
      </c>
      <c r="I2611" t="e">
        <f>VLOOKUP(J2611,Ref!L:M,2,0)</f>
        <v>#N/A</v>
      </c>
      <c r="J2611" t="s">
        <v>841</v>
      </c>
      <c r="K2611" t="s">
        <v>334</v>
      </c>
      <c r="L2611" t="s">
        <v>706</v>
      </c>
      <c r="M2611" t="s">
        <v>25</v>
      </c>
      <c r="N2611" t="s">
        <v>16</v>
      </c>
      <c r="S2611">
        <v>0</v>
      </c>
    </row>
    <row r="2612" spans="1:19" x14ac:dyDescent="0.3">
      <c r="A2612">
        <v>2023</v>
      </c>
      <c r="C2612" t="str">
        <f>IF(GETPIVOTDATA("PS % recovery",Sheet4!$B$5,"Parish Name",K2612)&gt;99.949%,"OK","No")</f>
        <v>OK</v>
      </c>
      <c r="D2612" t="e">
        <f>VLOOKUP(J2612,'Ref2'!C:E,3,0)</f>
        <v>#N/A</v>
      </c>
      <c r="F2612">
        <v>2</v>
      </c>
      <c r="I2612" t="e">
        <f>VLOOKUP(J2612,Ref!L:M,2,0)</f>
        <v>#N/A</v>
      </c>
      <c r="J2612" t="s">
        <v>844</v>
      </c>
      <c r="K2612" t="s">
        <v>336</v>
      </c>
      <c r="L2612" t="s">
        <v>706</v>
      </c>
      <c r="M2612" t="s">
        <v>25</v>
      </c>
      <c r="N2612" t="s">
        <v>16</v>
      </c>
      <c r="S2612">
        <v>549</v>
      </c>
    </row>
    <row r="2613" spans="1:19" x14ac:dyDescent="0.3">
      <c r="A2613">
        <v>2023</v>
      </c>
      <c r="C2613" t="str">
        <f>IF(GETPIVOTDATA("PS % recovery",Sheet4!$B$5,"Parish Name",K2613)&gt;99.949%,"OK","No")</f>
        <v>OK</v>
      </c>
      <c r="D2613" t="e">
        <f>VLOOKUP(J2613,'Ref2'!C:E,3,0)</f>
        <v>#N/A</v>
      </c>
      <c r="F2613">
        <v>2</v>
      </c>
      <c r="I2613" t="e">
        <f>VLOOKUP(J2613,Ref!L:M,2,0)</f>
        <v>#N/A</v>
      </c>
      <c r="J2613" t="s">
        <v>842</v>
      </c>
      <c r="K2613" t="s">
        <v>338</v>
      </c>
      <c r="L2613" t="s">
        <v>706</v>
      </c>
      <c r="M2613" t="s">
        <v>25</v>
      </c>
      <c r="N2613" t="s">
        <v>16</v>
      </c>
      <c r="S2613">
        <v>0</v>
      </c>
    </row>
    <row r="2614" spans="1:19" x14ac:dyDescent="0.3">
      <c r="A2614">
        <v>2023</v>
      </c>
      <c r="C2614" t="str">
        <f>IF(GETPIVOTDATA("PS % recovery",Sheet4!$B$5,"Parish Name",K2614)&gt;99.949%,"OK","No")</f>
        <v>OK</v>
      </c>
      <c r="D2614" t="e">
        <f>VLOOKUP(J2614,'Ref2'!C:E,3,0)</f>
        <v>#N/A</v>
      </c>
      <c r="F2614">
        <v>2</v>
      </c>
      <c r="I2614" t="e">
        <f>VLOOKUP(J2614,Ref!L:M,2,0)</f>
        <v>#N/A</v>
      </c>
      <c r="J2614" t="s">
        <v>1346</v>
      </c>
      <c r="K2614" t="s">
        <v>335</v>
      </c>
      <c r="L2614" t="s">
        <v>714</v>
      </c>
      <c r="M2614" t="s">
        <v>25</v>
      </c>
      <c r="N2614" t="s">
        <v>16</v>
      </c>
      <c r="S2614">
        <v>250</v>
      </c>
    </row>
    <row r="2615" spans="1:19" x14ac:dyDescent="0.3">
      <c r="A2615">
        <v>2023</v>
      </c>
      <c r="C2615" t="str">
        <f>IF(GETPIVOTDATA("PS % recovery",Sheet4!$B$5,"Parish Name",K2615)&gt;99.949%,"OK","No")</f>
        <v>No</v>
      </c>
      <c r="D2615" t="e">
        <f>VLOOKUP(J2615,'Ref2'!C:E,3,0)</f>
        <v>#N/A</v>
      </c>
      <c r="F2615">
        <v>2</v>
      </c>
      <c r="I2615" t="e">
        <f>VLOOKUP(J2615,Ref!L:M,2,0)</f>
        <v>#N/A</v>
      </c>
      <c r="J2615" t="s">
        <v>1348</v>
      </c>
      <c r="K2615" t="s">
        <v>341</v>
      </c>
      <c r="L2615" t="s">
        <v>714</v>
      </c>
      <c r="M2615" t="s">
        <v>25</v>
      </c>
      <c r="N2615" t="s">
        <v>16</v>
      </c>
      <c r="S2615">
        <v>0</v>
      </c>
    </row>
    <row r="2616" spans="1:19" x14ac:dyDescent="0.3">
      <c r="A2616">
        <v>2023</v>
      </c>
      <c r="C2616" t="str">
        <f>IF(GETPIVOTDATA("PS % recovery",Sheet4!$B$5,"Parish Name",K2616)&gt;99.949%,"OK","No")</f>
        <v>OK</v>
      </c>
      <c r="D2616" t="e">
        <f>VLOOKUP(J2616,'Ref2'!C:E,3,0)</f>
        <v>#N/A</v>
      </c>
      <c r="F2616">
        <v>2</v>
      </c>
      <c r="I2616" t="e">
        <f>VLOOKUP(J2616,Ref!L:M,2,0)</f>
        <v>#N/A</v>
      </c>
      <c r="J2616" t="s">
        <v>1350</v>
      </c>
      <c r="K2616" t="s">
        <v>343</v>
      </c>
      <c r="L2616" t="s">
        <v>714</v>
      </c>
      <c r="M2616" t="s">
        <v>25</v>
      </c>
      <c r="N2616" t="s">
        <v>16</v>
      </c>
      <c r="S2616">
        <v>0</v>
      </c>
    </row>
    <row r="2617" spans="1:19" x14ac:dyDescent="0.3">
      <c r="A2617">
        <v>2023</v>
      </c>
      <c r="C2617" t="str">
        <f>IF(GETPIVOTDATA("PS % recovery",Sheet4!$B$5,"Parish Name",K2617)&gt;99.949%,"OK","No")</f>
        <v>OK</v>
      </c>
      <c r="D2617" t="e">
        <f>VLOOKUP(J2617,'Ref2'!C:E,3,0)</f>
        <v>#N/A</v>
      </c>
      <c r="F2617">
        <v>2</v>
      </c>
      <c r="I2617" t="e">
        <f>VLOOKUP(J2617,Ref!L:M,2,0)</f>
        <v>#N/A</v>
      </c>
      <c r="J2617" t="s">
        <v>1352</v>
      </c>
      <c r="K2617" t="s">
        <v>337</v>
      </c>
      <c r="L2617" t="s">
        <v>708</v>
      </c>
      <c r="M2617" t="s">
        <v>25</v>
      </c>
      <c r="N2617" t="s">
        <v>16</v>
      </c>
      <c r="S2617">
        <v>500</v>
      </c>
    </row>
    <row r="2618" spans="1:19" x14ac:dyDescent="0.3">
      <c r="A2618">
        <v>2023</v>
      </c>
      <c r="C2618" t="str">
        <f>IF(GETPIVOTDATA("PS % recovery",Sheet4!$B$5,"Parish Name",K2618)&gt;99.949%,"OK","No")</f>
        <v>OK</v>
      </c>
      <c r="D2618" t="e">
        <f>VLOOKUP(J2618,'Ref2'!C:E,3,0)</f>
        <v>#N/A</v>
      </c>
      <c r="F2618">
        <v>2</v>
      </c>
      <c r="I2618" t="e">
        <f>VLOOKUP(J2618,Ref!L:M,2,0)</f>
        <v>#N/A</v>
      </c>
      <c r="J2618" t="s">
        <v>1354</v>
      </c>
      <c r="K2618" t="s">
        <v>346</v>
      </c>
      <c r="L2618" t="s">
        <v>708</v>
      </c>
      <c r="M2618" t="s">
        <v>25</v>
      </c>
      <c r="N2618" t="s">
        <v>16</v>
      </c>
      <c r="S2618">
        <v>1500</v>
      </c>
    </row>
    <row r="2619" spans="1:19" x14ac:dyDescent="0.3">
      <c r="A2619">
        <v>2023</v>
      </c>
      <c r="C2619" t="str">
        <f>IF(GETPIVOTDATA("PS % recovery",Sheet4!$B$5,"Parish Name",K2619)&gt;99.949%,"OK","No")</f>
        <v>No</v>
      </c>
      <c r="D2619" t="e">
        <f>VLOOKUP(J2619,'Ref2'!C:E,3,0)</f>
        <v>#N/A</v>
      </c>
      <c r="F2619">
        <v>2</v>
      </c>
      <c r="I2619" t="e">
        <f>VLOOKUP(J2619,Ref!L:M,2,0)</f>
        <v>#N/A</v>
      </c>
      <c r="J2619" t="s">
        <v>1356</v>
      </c>
      <c r="K2619" t="s">
        <v>345</v>
      </c>
      <c r="L2619" t="s">
        <v>708</v>
      </c>
      <c r="M2619" t="s">
        <v>25</v>
      </c>
      <c r="N2619" t="s">
        <v>16</v>
      </c>
      <c r="S2619">
        <v>800</v>
      </c>
    </row>
    <row r="2620" spans="1:19" x14ac:dyDescent="0.3">
      <c r="A2620">
        <v>2023</v>
      </c>
      <c r="C2620" t="str">
        <f>IF(GETPIVOTDATA("PS % recovery",Sheet4!$B$5,"Parish Name",K2620)&gt;99.949%,"OK","No")</f>
        <v>No</v>
      </c>
      <c r="D2620" t="e">
        <f>VLOOKUP(J2620,'Ref2'!C:E,3,0)</f>
        <v>#N/A</v>
      </c>
      <c r="F2620">
        <v>2</v>
      </c>
      <c r="I2620" t="e">
        <f>VLOOKUP(J2620,Ref!L:M,2,0)</f>
        <v>#N/A</v>
      </c>
      <c r="J2620" t="s">
        <v>1358</v>
      </c>
      <c r="K2620" t="s">
        <v>339</v>
      </c>
      <c r="L2620" t="s">
        <v>710</v>
      </c>
      <c r="M2620" t="s">
        <v>25</v>
      </c>
      <c r="N2620" t="s">
        <v>16</v>
      </c>
      <c r="S2620">
        <v>500</v>
      </c>
    </row>
    <row r="2621" spans="1:19" x14ac:dyDescent="0.3">
      <c r="A2621">
        <v>2023</v>
      </c>
      <c r="C2621" t="str">
        <f>IF(GETPIVOTDATA("PS % recovery",Sheet4!$B$5,"Parish Name",K2621)&gt;99.949%,"OK","No")</f>
        <v>No</v>
      </c>
      <c r="D2621" t="e">
        <f>VLOOKUP(J2621,'Ref2'!C:E,3,0)</f>
        <v>#N/A</v>
      </c>
      <c r="F2621">
        <v>2</v>
      </c>
      <c r="I2621" t="e">
        <f>VLOOKUP(J2621,Ref!L:M,2,0)</f>
        <v>#N/A</v>
      </c>
      <c r="J2621" t="s">
        <v>1360</v>
      </c>
      <c r="K2621" t="s">
        <v>347</v>
      </c>
      <c r="L2621" t="s">
        <v>710</v>
      </c>
      <c r="M2621" t="s">
        <v>25</v>
      </c>
      <c r="N2621" t="s">
        <v>16</v>
      </c>
      <c r="S2621">
        <v>2200</v>
      </c>
    </row>
    <row r="2622" spans="1:19" x14ac:dyDescent="0.3">
      <c r="A2622">
        <v>2023</v>
      </c>
      <c r="C2622" t="str">
        <f>IF(GETPIVOTDATA("PS % recovery",Sheet4!$B$5,"Parish Name",K2622)&gt;99.949%,"OK","No")</f>
        <v>No</v>
      </c>
      <c r="D2622" t="e">
        <f>VLOOKUP(J2622,'Ref2'!C:E,3,0)</f>
        <v>#N/A</v>
      </c>
      <c r="F2622">
        <v>2</v>
      </c>
      <c r="I2622" t="e">
        <f>VLOOKUP(J2622,Ref!L:M,2,0)</f>
        <v>#N/A</v>
      </c>
      <c r="J2622" t="s">
        <v>1362</v>
      </c>
      <c r="K2622" t="s">
        <v>342</v>
      </c>
      <c r="L2622" t="s">
        <v>710</v>
      </c>
      <c r="M2622" t="s">
        <v>25</v>
      </c>
      <c r="N2622" t="s">
        <v>16</v>
      </c>
      <c r="S2622">
        <v>100</v>
      </c>
    </row>
    <row r="2623" spans="1:19" x14ac:dyDescent="0.3">
      <c r="A2623">
        <v>2023</v>
      </c>
      <c r="C2623" t="str">
        <f>IF(GETPIVOTDATA("PS % recovery",Sheet4!$B$5,"Parish Name",K2623)&gt;99.949%,"OK","No")</f>
        <v>OK</v>
      </c>
      <c r="D2623" t="str">
        <f>VLOOKUP(J2623,'Ref2'!C:E,3,0)</f>
        <v>LLF</v>
      </c>
      <c r="F2623">
        <v>2</v>
      </c>
      <c r="I2623" t="e">
        <f>VLOOKUP(J2623,Ref!L:M,2,0)</f>
        <v>#N/A</v>
      </c>
      <c r="J2623" t="s">
        <v>1364</v>
      </c>
      <c r="K2623" t="s">
        <v>340</v>
      </c>
      <c r="L2623" t="s">
        <v>712</v>
      </c>
      <c r="M2623" t="s">
        <v>25</v>
      </c>
      <c r="N2623" t="s">
        <v>16</v>
      </c>
      <c r="S2623">
        <v>6600</v>
      </c>
    </row>
    <row r="2624" spans="1:19" x14ac:dyDescent="0.3">
      <c r="A2624">
        <v>2023</v>
      </c>
      <c r="C2624" t="str">
        <f>IF(GETPIVOTDATA("PS % recovery",Sheet4!$B$5,"Parish Name",K2624)&gt;99.949%,"OK","No")</f>
        <v>OK</v>
      </c>
      <c r="D2624" t="e">
        <f>VLOOKUP(J2624,'Ref2'!C:E,3,0)</f>
        <v>#N/A</v>
      </c>
      <c r="F2624">
        <v>2</v>
      </c>
      <c r="I2624" t="e">
        <f>VLOOKUP(J2624,Ref!L:M,2,0)</f>
        <v>#N/A</v>
      </c>
      <c r="J2624" t="s">
        <v>1366</v>
      </c>
      <c r="K2624" t="s">
        <v>344</v>
      </c>
      <c r="L2624" t="s">
        <v>718</v>
      </c>
      <c r="M2624" t="s">
        <v>25</v>
      </c>
      <c r="N2624" t="s">
        <v>16</v>
      </c>
      <c r="S2624">
        <v>1645</v>
      </c>
    </row>
    <row r="2625" spans="1:19" x14ac:dyDescent="0.3">
      <c r="A2625">
        <v>2023</v>
      </c>
      <c r="C2625" t="str">
        <f>IF(GETPIVOTDATA("PS % recovery",Sheet4!$B$5,"Parish Name",K2625)&gt;99.949%,"OK","No")</f>
        <v>OK</v>
      </c>
      <c r="D2625" t="e">
        <f>VLOOKUP(J2625,'Ref2'!C:E,3,0)</f>
        <v>#N/A</v>
      </c>
      <c r="F2625">
        <v>2</v>
      </c>
      <c r="I2625" t="e">
        <f>VLOOKUP(J2625,Ref!L:M,2,0)</f>
        <v>#N/A</v>
      </c>
      <c r="J2625" t="s">
        <v>1368</v>
      </c>
      <c r="K2625" t="s">
        <v>348</v>
      </c>
      <c r="L2625" t="s">
        <v>718</v>
      </c>
      <c r="M2625" t="s">
        <v>25</v>
      </c>
      <c r="N2625" t="s">
        <v>16</v>
      </c>
      <c r="S2625">
        <v>1088</v>
      </c>
    </row>
    <row r="2626" spans="1:19" x14ac:dyDescent="0.3">
      <c r="A2626">
        <v>2023</v>
      </c>
      <c r="C2626" t="str">
        <f>IF(GETPIVOTDATA("PS % recovery",Sheet4!$B$5,"Parish Name",K2626)&gt;99.949%,"OK","No")</f>
        <v>No</v>
      </c>
      <c r="D2626" t="e">
        <f>VLOOKUP(J2626,'Ref2'!C:E,3,0)</f>
        <v>#N/A</v>
      </c>
      <c r="F2626">
        <v>2</v>
      </c>
      <c r="I2626" t="e">
        <f>VLOOKUP(J2626,Ref!L:M,2,0)</f>
        <v>#N/A</v>
      </c>
      <c r="J2626" t="s">
        <v>846</v>
      </c>
      <c r="K2626" t="s">
        <v>349</v>
      </c>
      <c r="L2626" t="s">
        <v>716</v>
      </c>
      <c r="M2626" t="s">
        <v>25</v>
      </c>
      <c r="N2626" t="s">
        <v>16</v>
      </c>
      <c r="S2626">
        <v>6101.12</v>
      </c>
    </row>
    <row r="2627" spans="1:19" x14ac:dyDescent="0.3">
      <c r="A2627">
        <v>2023</v>
      </c>
      <c r="C2627" t="str">
        <f>IF(GETPIVOTDATA("PS % recovery",Sheet4!$B$5,"Parish Name",K2627)&gt;99.949%,"OK","No")</f>
        <v>OK</v>
      </c>
      <c r="D2627" t="e">
        <f>VLOOKUP(J2627,'Ref2'!C:E,3,0)</f>
        <v>#N/A</v>
      </c>
      <c r="F2627">
        <v>2</v>
      </c>
      <c r="I2627" t="e">
        <f>VLOOKUP(J2627,Ref!L:M,2,0)</f>
        <v>#N/A</v>
      </c>
      <c r="J2627" t="s">
        <v>1371</v>
      </c>
      <c r="K2627" t="s">
        <v>351</v>
      </c>
      <c r="L2627" t="s">
        <v>728</v>
      </c>
      <c r="M2627" t="s">
        <v>28</v>
      </c>
      <c r="N2627" t="s">
        <v>16</v>
      </c>
      <c r="S2627">
        <v>310</v>
      </c>
    </row>
    <row r="2628" spans="1:19" x14ac:dyDescent="0.3">
      <c r="A2628">
        <v>2023</v>
      </c>
      <c r="C2628" t="str">
        <f>IF(GETPIVOTDATA("PS % recovery",Sheet4!$B$5,"Parish Name",K2628)&gt;99.949%,"OK","No")</f>
        <v>OK</v>
      </c>
      <c r="D2628" t="e">
        <f>VLOOKUP(J2628,'Ref2'!C:E,3,0)</f>
        <v>#N/A</v>
      </c>
      <c r="F2628">
        <v>2</v>
      </c>
      <c r="I2628" t="e">
        <f>VLOOKUP(J2628,Ref!L:M,2,0)</f>
        <v>#N/A</v>
      </c>
      <c r="J2628" t="s">
        <v>1373</v>
      </c>
      <c r="K2628" t="s">
        <v>356</v>
      </c>
      <c r="L2628" t="s">
        <v>728</v>
      </c>
      <c r="M2628" t="s">
        <v>28</v>
      </c>
      <c r="N2628" t="s">
        <v>16</v>
      </c>
      <c r="S2628">
        <v>0</v>
      </c>
    </row>
    <row r="2629" spans="1:19" x14ac:dyDescent="0.3">
      <c r="A2629">
        <v>2023</v>
      </c>
      <c r="C2629" t="str">
        <f>IF(GETPIVOTDATA("PS % recovery",Sheet4!$B$5,"Parish Name",K2629)&gt;99.949%,"OK","No")</f>
        <v>No</v>
      </c>
      <c r="D2629" t="e">
        <f>VLOOKUP(J2629,'Ref2'!C:E,3,0)</f>
        <v>#N/A</v>
      </c>
      <c r="F2629">
        <v>2</v>
      </c>
      <c r="I2629" t="e">
        <f>VLOOKUP(J2629,Ref!L:M,2,0)</f>
        <v>#N/A</v>
      </c>
      <c r="J2629" t="s">
        <v>847</v>
      </c>
      <c r="K2629" t="s">
        <v>359</v>
      </c>
      <c r="L2629" t="s">
        <v>728</v>
      </c>
      <c r="M2629" t="s">
        <v>28</v>
      </c>
      <c r="N2629" t="s">
        <v>16</v>
      </c>
      <c r="S2629">
        <v>5000</v>
      </c>
    </row>
    <row r="2630" spans="1:19" x14ac:dyDescent="0.3">
      <c r="A2630">
        <v>2023</v>
      </c>
      <c r="C2630" t="str">
        <f>IF(GETPIVOTDATA("PS % recovery",Sheet4!$B$5,"Parish Name",K2630)&gt;99.949%,"OK","No")</f>
        <v>OK</v>
      </c>
      <c r="D2630" t="e">
        <f>VLOOKUP(J2630,'Ref2'!C:E,3,0)</f>
        <v>#N/A</v>
      </c>
      <c r="F2630">
        <v>2</v>
      </c>
      <c r="I2630" t="e">
        <f>VLOOKUP(J2630,Ref!L:M,2,0)</f>
        <v>#N/A</v>
      </c>
      <c r="J2630" t="s">
        <v>1376</v>
      </c>
      <c r="K2630" t="s">
        <v>360</v>
      </c>
      <c r="L2630" t="s">
        <v>728</v>
      </c>
      <c r="M2630" t="s">
        <v>28</v>
      </c>
      <c r="N2630" t="s">
        <v>16</v>
      </c>
      <c r="S2630">
        <v>0</v>
      </c>
    </row>
    <row r="2631" spans="1:19" x14ac:dyDescent="0.3">
      <c r="A2631">
        <v>2023</v>
      </c>
      <c r="C2631" t="str">
        <f>IF(GETPIVOTDATA("PS % recovery",Sheet4!$B$5,"Parish Name",K2631)&gt;99.949%,"OK","No")</f>
        <v>No</v>
      </c>
      <c r="D2631" t="e">
        <f>VLOOKUP(J2631,'Ref2'!C:E,3,0)</f>
        <v>#N/A</v>
      </c>
      <c r="F2631">
        <v>2</v>
      </c>
      <c r="I2631" t="e">
        <f>VLOOKUP(J2631,Ref!L:M,2,0)</f>
        <v>#N/A</v>
      </c>
      <c r="J2631" t="s">
        <v>1378</v>
      </c>
      <c r="K2631" t="s">
        <v>361</v>
      </c>
      <c r="L2631" t="s">
        <v>728</v>
      </c>
      <c r="M2631" t="s">
        <v>28</v>
      </c>
      <c r="N2631" t="s">
        <v>16</v>
      </c>
      <c r="S2631">
        <v>1750</v>
      </c>
    </row>
    <row r="2632" spans="1:19" x14ac:dyDescent="0.3">
      <c r="A2632">
        <v>2023</v>
      </c>
      <c r="C2632" t="str">
        <f>IF(GETPIVOTDATA("PS % recovery",Sheet4!$B$5,"Parish Name",K2632)&gt;99.949%,"OK","No")</f>
        <v>No</v>
      </c>
      <c r="D2632" t="e">
        <f>VLOOKUP(J2632,'Ref2'!C:E,3,0)</f>
        <v>#N/A</v>
      </c>
      <c r="F2632">
        <v>2</v>
      </c>
      <c r="I2632" t="e">
        <f>VLOOKUP(J2632,Ref!L:M,2,0)</f>
        <v>#N/A</v>
      </c>
      <c r="J2632" t="s">
        <v>1380</v>
      </c>
      <c r="K2632" t="s">
        <v>352</v>
      </c>
      <c r="L2632" t="s">
        <v>730</v>
      </c>
      <c r="M2632" t="s">
        <v>28</v>
      </c>
      <c r="N2632" t="s">
        <v>16</v>
      </c>
      <c r="S2632">
        <v>0</v>
      </c>
    </row>
    <row r="2633" spans="1:19" x14ac:dyDescent="0.3">
      <c r="A2633">
        <v>2023</v>
      </c>
      <c r="C2633" t="str">
        <f>IF(GETPIVOTDATA("PS % recovery",Sheet4!$B$5,"Parish Name",K2633)&gt;99.949%,"OK","No")</f>
        <v>No</v>
      </c>
      <c r="D2633" t="e">
        <f>VLOOKUP(J2633,'Ref2'!C:E,3,0)</f>
        <v>#N/A</v>
      </c>
      <c r="F2633">
        <v>2</v>
      </c>
      <c r="I2633" t="e">
        <f>VLOOKUP(J2633,Ref!L:M,2,0)</f>
        <v>#N/A</v>
      </c>
      <c r="J2633" t="s">
        <v>1382</v>
      </c>
      <c r="K2633" t="s">
        <v>365</v>
      </c>
      <c r="L2633" t="s">
        <v>730</v>
      </c>
      <c r="M2633" t="s">
        <v>28</v>
      </c>
      <c r="N2633" t="s">
        <v>16</v>
      </c>
      <c r="S2633">
        <v>1841</v>
      </c>
    </row>
    <row r="2634" spans="1:19" x14ac:dyDescent="0.3">
      <c r="A2634">
        <v>2023</v>
      </c>
      <c r="C2634" t="str">
        <f>IF(GETPIVOTDATA("PS % recovery",Sheet4!$B$5,"Parish Name",K2634)&gt;99.949%,"OK","No")</f>
        <v>OK</v>
      </c>
      <c r="D2634" t="e">
        <f>VLOOKUP(J2634,'Ref2'!C:E,3,0)</f>
        <v>#N/A</v>
      </c>
      <c r="F2634">
        <v>2</v>
      </c>
      <c r="I2634" t="e">
        <f>VLOOKUP(J2634,Ref!L:M,2,0)</f>
        <v>#N/A</v>
      </c>
      <c r="J2634" t="s">
        <v>1384</v>
      </c>
      <c r="K2634" t="s">
        <v>353</v>
      </c>
      <c r="L2634" t="s">
        <v>720</v>
      </c>
      <c r="M2634" t="s">
        <v>28</v>
      </c>
      <c r="N2634" t="s">
        <v>16</v>
      </c>
      <c r="S2634">
        <v>0</v>
      </c>
    </row>
    <row r="2635" spans="1:19" x14ac:dyDescent="0.3">
      <c r="A2635">
        <v>2023</v>
      </c>
      <c r="C2635" t="str">
        <f>IF(GETPIVOTDATA("PS % recovery",Sheet4!$B$5,"Parish Name",K2635)&gt;99.949%,"OK","No")</f>
        <v>OK</v>
      </c>
      <c r="D2635" t="e">
        <f>VLOOKUP(J2635,'Ref2'!C:E,3,0)</f>
        <v>#N/A</v>
      </c>
      <c r="F2635">
        <v>2</v>
      </c>
      <c r="I2635" t="e">
        <f>VLOOKUP(J2635,Ref!L:M,2,0)</f>
        <v>#N/A</v>
      </c>
      <c r="J2635" t="s">
        <v>1386</v>
      </c>
      <c r="K2635" t="s">
        <v>354</v>
      </c>
      <c r="L2635" t="s">
        <v>722</v>
      </c>
      <c r="M2635" t="s">
        <v>28</v>
      </c>
      <c r="N2635" t="s">
        <v>16</v>
      </c>
      <c r="S2635">
        <v>5523</v>
      </c>
    </row>
    <row r="2636" spans="1:19" x14ac:dyDescent="0.3">
      <c r="A2636">
        <v>2023</v>
      </c>
      <c r="C2636" t="str">
        <f>IF(GETPIVOTDATA("PS % recovery",Sheet4!$B$5,"Parish Name",K2636)&gt;99.949%,"OK","No")</f>
        <v>No</v>
      </c>
      <c r="D2636" t="e">
        <f>VLOOKUP(J2636,'Ref2'!C:E,3,0)</f>
        <v>#N/A</v>
      </c>
      <c r="F2636">
        <v>2</v>
      </c>
      <c r="I2636" t="e">
        <f>VLOOKUP(J2636,Ref!L:M,2,0)</f>
        <v>#N/A</v>
      </c>
      <c r="J2636" t="s">
        <v>1388</v>
      </c>
      <c r="K2636" t="s">
        <v>355</v>
      </c>
      <c r="L2636" t="s">
        <v>728</v>
      </c>
      <c r="M2636" t="s">
        <v>28</v>
      </c>
      <c r="N2636" t="s">
        <v>16</v>
      </c>
      <c r="S2636">
        <v>0</v>
      </c>
    </row>
    <row r="2637" spans="1:19" x14ac:dyDescent="0.3">
      <c r="A2637">
        <v>2023</v>
      </c>
      <c r="C2637" t="str">
        <f>IF(GETPIVOTDATA("PS % recovery",Sheet4!$B$5,"Parish Name",K2637)&gt;99.949%,"OK","No")</f>
        <v>No</v>
      </c>
      <c r="D2637" t="e">
        <f>VLOOKUP(J2637,'Ref2'!C:E,3,0)</f>
        <v>#N/A</v>
      </c>
      <c r="F2637">
        <v>2</v>
      </c>
      <c r="I2637" t="e">
        <f>VLOOKUP(J2637,Ref!L:M,2,0)</f>
        <v>#N/A</v>
      </c>
      <c r="J2637" t="s">
        <v>1390</v>
      </c>
      <c r="K2637" t="s">
        <v>357</v>
      </c>
      <c r="L2637" t="s">
        <v>724</v>
      </c>
      <c r="M2637" t="s">
        <v>28</v>
      </c>
      <c r="N2637" t="s">
        <v>16</v>
      </c>
      <c r="S2637">
        <v>1700</v>
      </c>
    </row>
    <row r="2638" spans="1:19" x14ac:dyDescent="0.3">
      <c r="A2638">
        <v>2023</v>
      </c>
      <c r="C2638" t="str">
        <f>IF(GETPIVOTDATA("PS % recovery",Sheet4!$B$5,"Parish Name",K2638)&gt;99.949%,"OK","No")</f>
        <v>OK</v>
      </c>
      <c r="D2638" t="e">
        <f>VLOOKUP(J2638,'Ref2'!C:E,3,0)</f>
        <v>#N/A</v>
      </c>
      <c r="F2638">
        <v>2</v>
      </c>
      <c r="I2638" t="e">
        <f>VLOOKUP(J2638,Ref!L:M,2,0)</f>
        <v>#N/A</v>
      </c>
      <c r="J2638" t="s">
        <v>1392</v>
      </c>
      <c r="K2638" t="s">
        <v>358</v>
      </c>
      <c r="L2638" t="s">
        <v>726</v>
      </c>
      <c r="M2638" t="s">
        <v>28</v>
      </c>
      <c r="N2638" t="s">
        <v>16</v>
      </c>
      <c r="S2638">
        <v>2066.2800000000002</v>
      </c>
    </row>
    <row r="2639" spans="1:19" x14ac:dyDescent="0.3">
      <c r="A2639">
        <v>2023</v>
      </c>
      <c r="C2639" t="str">
        <f>IF(GETPIVOTDATA("PS % recovery",Sheet4!$B$5,"Parish Name",K2639)&gt;99.949%,"OK","No")</f>
        <v>OK</v>
      </c>
      <c r="D2639" t="e">
        <f>VLOOKUP(J2639,'Ref2'!C:E,3,0)</f>
        <v>#N/A</v>
      </c>
      <c r="F2639">
        <v>2</v>
      </c>
      <c r="I2639" t="e">
        <f>VLOOKUP(J2639,Ref!L:M,2,0)</f>
        <v>#N/A</v>
      </c>
      <c r="J2639" t="s">
        <v>1394</v>
      </c>
      <c r="K2639" t="s">
        <v>363</v>
      </c>
      <c r="L2639" t="s">
        <v>726</v>
      </c>
      <c r="M2639" t="s">
        <v>28</v>
      </c>
      <c r="N2639" t="s">
        <v>16</v>
      </c>
      <c r="S2639">
        <v>1848</v>
      </c>
    </row>
    <row r="2640" spans="1:19" x14ac:dyDescent="0.3">
      <c r="A2640">
        <v>2023</v>
      </c>
      <c r="C2640" t="str">
        <f>IF(GETPIVOTDATA("PS % recovery",Sheet4!$B$5,"Parish Name",K2640)&gt;99.949%,"OK","No")</f>
        <v>OK</v>
      </c>
      <c r="D2640" t="e">
        <f>VLOOKUP(J2640,'Ref2'!C:E,3,0)</f>
        <v>#N/A</v>
      </c>
      <c r="F2640">
        <v>2</v>
      </c>
      <c r="I2640" t="e">
        <f>VLOOKUP(J2640,Ref!L:M,2,0)</f>
        <v>#N/A</v>
      </c>
      <c r="J2640" t="s">
        <v>1396</v>
      </c>
      <c r="K2640" t="s">
        <v>367</v>
      </c>
      <c r="L2640" t="s">
        <v>726</v>
      </c>
      <c r="M2640" t="s">
        <v>28</v>
      </c>
      <c r="N2640" t="s">
        <v>16</v>
      </c>
      <c r="S2640">
        <v>1839</v>
      </c>
    </row>
    <row r="2641" spans="1:19" x14ac:dyDescent="0.3">
      <c r="A2641">
        <v>2023</v>
      </c>
      <c r="C2641" t="str">
        <f>IF(GETPIVOTDATA("PS % recovery",Sheet4!$B$5,"Parish Name",K2641)&gt;99.949%,"OK","No")</f>
        <v>No</v>
      </c>
      <c r="D2641" t="e">
        <f>VLOOKUP(J2641,'Ref2'!C:E,3,0)</f>
        <v>#N/A</v>
      </c>
      <c r="F2641">
        <v>2</v>
      </c>
      <c r="I2641" t="e">
        <f>VLOOKUP(J2641,Ref!L:M,2,0)</f>
        <v>#N/A</v>
      </c>
      <c r="J2641" t="s">
        <v>1398</v>
      </c>
      <c r="K2641" t="s">
        <v>362</v>
      </c>
      <c r="L2641" t="s">
        <v>732</v>
      </c>
      <c r="M2641" t="s">
        <v>28</v>
      </c>
      <c r="N2641" t="s">
        <v>16</v>
      </c>
      <c r="S2641">
        <v>600</v>
      </c>
    </row>
    <row r="2642" spans="1:19" x14ac:dyDescent="0.3">
      <c r="A2642">
        <v>2023</v>
      </c>
      <c r="C2642" t="str">
        <f>IF(GETPIVOTDATA("PS % recovery",Sheet4!$B$5,"Parish Name",K2642)&gt;99.949%,"OK","No")</f>
        <v>No</v>
      </c>
      <c r="D2642" t="e">
        <f>VLOOKUP(J2642,'Ref2'!C:E,3,0)</f>
        <v>#N/A</v>
      </c>
      <c r="F2642">
        <v>2</v>
      </c>
      <c r="I2642" t="e">
        <f>VLOOKUP(J2642,Ref!L:M,2,0)</f>
        <v>#N/A</v>
      </c>
      <c r="J2642" t="s">
        <v>1400</v>
      </c>
      <c r="K2642" t="s">
        <v>364</v>
      </c>
      <c r="L2642" t="s">
        <v>732</v>
      </c>
      <c r="M2642" t="s">
        <v>28</v>
      </c>
      <c r="N2642" t="s">
        <v>16</v>
      </c>
      <c r="S2642">
        <v>700</v>
      </c>
    </row>
    <row r="2643" spans="1:19" x14ac:dyDescent="0.3">
      <c r="A2643">
        <v>2023</v>
      </c>
      <c r="C2643" t="str">
        <f>IF(GETPIVOTDATA("PS % recovery",Sheet4!$B$5,"Parish Name",K2643)&gt;99.949%,"OK","No")</f>
        <v>OK</v>
      </c>
      <c r="D2643" t="e">
        <f>VLOOKUP(J2643,'Ref2'!C:E,3,0)</f>
        <v>#N/A</v>
      </c>
      <c r="F2643">
        <v>2</v>
      </c>
      <c r="I2643" t="e">
        <f>VLOOKUP(J2643,Ref!L:M,2,0)</f>
        <v>#N/A</v>
      </c>
      <c r="J2643" t="s">
        <v>1402</v>
      </c>
      <c r="K2643" t="s">
        <v>366</v>
      </c>
      <c r="L2643" t="s">
        <v>732</v>
      </c>
      <c r="M2643" t="s">
        <v>28</v>
      </c>
      <c r="N2643" t="s">
        <v>16</v>
      </c>
      <c r="S2643">
        <v>400</v>
      </c>
    </row>
    <row r="2644" spans="1:19" x14ac:dyDescent="0.3">
      <c r="A2644">
        <v>2023</v>
      </c>
      <c r="C2644" t="str">
        <f>IF(GETPIVOTDATA("PS % recovery",Sheet4!$B$5,"Parish Name",K2644)&gt;99.949%,"OK","No")</f>
        <v>No</v>
      </c>
      <c r="D2644" t="str">
        <f>VLOOKUP(J2644,'Ref2'!C:E,3,0)</f>
        <v>LLF</v>
      </c>
      <c r="F2644">
        <v>2</v>
      </c>
      <c r="I2644" t="e">
        <f>VLOOKUP(J2644,Ref!L:M,2,0)</f>
        <v>#N/A</v>
      </c>
      <c r="J2644" t="s">
        <v>1404</v>
      </c>
      <c r="K2644" t="s">
        <v>369</v>
      </c>
      <c r="L2644" t="s">
        <v>734</v>
      </c>
      <c r="M2644" t="s">
        <v>31</v>
      </c>
      <c r="N2644" t="s">
        <v>16</v>
      </c>
      <c r="S2644">
        <v>4000</v>
      </c>
    </row>
    <row r="2645" spans="1:19" x14ac:dyDescent="0.3">
      <c r="A2645">
        <v>2023</v>
      </c>
      <c r="C2645" t="str">
        <f>IF(GETPIVOTDATA("PS % recovery",Sheet4!$B$5,"Parish Name",K2645)&gt;99.949%,"OK","No")</f>
        <v>No</v>
      </c>
      <c r="D2645" t="e">
        <f>VLOOKUP(J2645,'Ref2'!C:E,3,0)</f>
        <v>#N/A</v>
      </c>
      <c r="F2645">
        <v>2</v>
      </c>
      <c r="I2645" t="e">
        <f>VLOOKUP(J2645,Ref!L:M,2,0)</f>
        <v>#N/A</v>
      </c>
      <c r="J2645" t="s">
        <v>1406</v>
      </c>
      <c r="K2645" t="s">
        <v>370</v>
      </c>
      <c r="L2645" t="s">
        <v>736</v>
      </c>
      <c r="M2645" t="s">
        <v>31</v>
      </c>
      <c r="N2645" t="s">
        <v>16</v>
      </c>
      <c r="S2645">
        <v>1000</v>
      </c>
    </row>
    <row r="2646" spans="1:19" x14ac:dyDescent="0.3">
      <c r="A2646">
        <v>2023</v>
      </c>
      <c r="C2646" t="str">
        <f>IF(GETPIVOTDATA("PS % recovery",Sheet4!$B$5,"Parish Name",K2646)&gt;99.949%,"OK","No")</f>
        <v>OK</v>
      </c>
      <c r="D2646" t="e">
        <f>VLOOKUP(J2646,'Ref2'!C:E,3,0)</f>
        <v>#N/A</v>
      </c>
      <c r="F2646">
        <v>2</v>
      </c>
      <c r="I2646" t="e">
        <f>VLOOKUP(J2646,Ref!L:M,2,0)</f>
        <v>#N/A</v>
      </c>
      <c r="J2646" t="s">
        <v>1408</v>
      </c>
      <c r="K2646" t="s">
        <v>371</v>
      </c>
      <c r="L2646" t="s">
        <v>768</v>
      </c>
      <c r="M2646" t="s">
        <v>31</v>
      </c>
      <c r="N2646" t="s">
        <v>16</v>
      </c>
      <c r="S2646">
        <v>2000</v>
      </c>
    </row>
    <row r="2647" spans="1:19" x14ac:dyDescent="0.3">
      <c r="A2647">
        <v>2023</v>
      </c>
      <c r="C2647" t="str">
        <f>IF(GETPIVOTDATA("PS % recovery",Sheet4!$B$5,"Parish Name",K2647)&gt;99.949%,"OK","No")</f>
        <v>OK</v>
      </c>
      <c r="D2647" t="e">
        <f>VLOOKUP(J2647,'Ref2'!C:E,3,0)</f>
        <v>#N/A</v>
      </c>
      <c r="F2647">
        <v>2</v>
      </c>
      <c r="I2647" t="e">
        <f>VLOOKUP(J2647,Ref!L:M,2,0)</f>
        <v>#N/A</v>
      </c>
      <c r="J2647" t="s">
        <v>1410</v>
      </c>
      <c r="K2647" t="s">
        <v>372</v>
      </c>
      <c r="L2647" t="s">
        <v>738</v>
      </c>
      <c r="M2647" t="s">
        <v>31</v>
      </c>
      <c r="N2647" t="s">
        <v>16</v>
      </c>
      <c r="S2647">
        <v>0</v>
      </c>
    </row>
    <row r="2648" spans="1:19" x14ac:dyDescent="0.3">
      <c r="A2648">
        <v>2023</v>
      </c>
      <c r="C2648" t="str">
        <f>IF(GETPIVOTDATA("PS % recovery",Sheet4!$B$5,"Parish Name",K2648)&gt;99.949%,"OK","No")</f>
        <v>No</v>
      </c>
      <c r="D2648" t="e">
        <f>VLOOKUP(J2648,'Ref2'!C:E,3,0)</f>
        <v>#N/A</v>
      </c>
      <c r="F2648">
        <v>2</v>
      </c>
      <c r="I2648" t="str">
        <f>VLOOKUP(J2648,Ref!L:M,2,0)</f>
        <v>Yes</v>
      </c>
      <c r="J2648" t="s">
        <v>1412</v>
      </c>
      <c r="K2648" t="s">
        <v>373</v>
      </c>
      <c r="L2648" t="s">
        <v>740</v>
      </c>
      <c r="M2648" t="s">
        <v>31</v>
      </c>
      <c r="N2648" t="s">
        <v>16</v>
      </c>
      <c r="S2648">
        <v>2500</v>
      </c>
    </row>
    <row r="2649" spans="1:19" x14ac:dyDescent="0.3">
      <c r="A2649">
        <v>2023</v>
      </c>
      <c r="C2649" t="str">
        <f>IF(GETPIVOTDATA("PS % recovery",Sheet4!$B$5,"Parish Name",K2649)&gt;99.949%,"OK","No")</f>
        <v>No</v>
      </c>
      <c r="D2649" t="e">
        <f>VLOOKUP(J2649,'Ref2'!C:E,3,0)</f>
        <v>#N/A</v>
      </c>
      <c r="F2649">
        <v>2</v>
      </c>
      <c r="I2649" t="e">
        <f>VLOOKUP(J2649,Ref!L:M,2,0)</f>
        <v>#N/A</v>
      </c>
      <c r="J2649" t="s">
        <v>1414</v>
      </c>
      <c r="K2649" t="s">
        <v>375</v>
      </c>
      <c r="L2649" t="s">
        <v>746</v>
      </c>
      <c r="M2649" t="s">
        <v>31</v>
      </c>
      <c r="N2649" t="s">
        <v>16</v>
      </c>
      <c r="S2649">
        <v>4100</v>
      </c>
    </row>
    <row r="2650" spans="1:19" x14ac:dyDescent="0.3">
      <c r="A2650">
        <v>2023</v>
      </c>
      <c r="C2650" t="str">
        <f>IF(GETPIVOTDATA("PS % recovery",Sheet4!$B$5,"Parish Name",K2650)&gt;99.949%,"OK","No")</f>
        <v>OK</v>
      </c>
      <c r="D2650" t="e">
        <f>VLOOKUP(J2650,'Ref2'!C:E,3,0)</f>
        <v>#N/A</v>
      </c>
      <c r="F2650">
        <v>2</v>
      </c>
      <c r="I2650" t="e">
        <f>VLOOKUP(J2650,Ref!L:M,2,0)</f>
        <v>#N/A</v>
      </c>
      <c r="J2650" t="s">
        <v>1416</v>
      </c>
      <c r="K2650" t="s">
        <v>376</v>
      </c>
      <c r="L2650" t="s">
        <v>744</v>
      </c>
      <c r="M2650" t="s">
        <v>31</v>
      </c>
      <c r="N2650" t="s">
        <v>16</v>
      </c>
      <c r="S2650">
        <v>2250</v>
      </c>
    </row>
    <row r="2651" spans="1:19" x14ac:dyDescent="0.3">
      <c r="A2651">
        <v>2023</v>
      </c>
      <c r="C2651" t="str">
        <f>IF(GETPIVOTDATA("PS % recovery",Sheet4!$B$5,"Parish Name",K2651)&gt;99.949%,"OK","No")</f>
        <v>OK</v>
      </c>
      <c r="D2651" t="str">
        <f>VLOOKUP(J2651,'Ref2'!C:E,3,0)</f>
        <v>LLF</v>
      </c>
      <c r="F2651">
        <v>2</v>
      </c>
      <c r="I2651" t="e">
        <f>VLOOKUP(J2651,Ref!L:M,2,0)</f>
        <v>#N/A</v>
      </c>
      <c r="J2651" t="s">
        <v>1418</v>
      </c>
      <c r="K2651" t="s">
        <v>378</v>
      </c>
      <c r="L2651" t="s">
        <v>754</v>
      </c>
      <c r="M2651" t="s">
        <v>31</v>
      </c>
      <c r="N2651" t="s">
        <v>16</v>
      </c>
      <c r="S2651">
        <v>3841</v>
      </c>
    </row>
    <row r="2652" spans="1:19" x14ac:dyDescent="0.3">
      <c r="A2652">
        <v>2023</v>
      </c>
      <c r="C2652" t="str">
        <f>IF(GETPIVOTDATA("PS % recovery",Sheet4!$B$5,"Parish Name",K2652)&gt;99.949%,"OK","No")</f>
        <v>No</v>
      </c>
      <c r="D2652" t="e">
        <f>VLOOKUP(J2652,'Ref2'!C:E,3,0)</f>
        <v>#N/A</v>
      </c>
      <c r="F2652">
        <v>2</v>
      </c>
      <c r="I2652" t="e">
        <f>VLOOKUP(J2652,Ref!L:M,2,0)</f>
        <v>#N/A</v>
      </c>
      <c r="J2652" t="s">
        <v>1420</v>
      </c>
      <c r="K2652" t="s">
        <v>377</v>
      </c>
      <c r="L2652" t="s">
        <v>748</v>
      </c>
      <c r="M2652" t="s">
        <v>31</v>
      </c>
      <c r="N2652" t="s">
        <v>16</v>
      </c>
      <c r="S2652">
        <v>0</v>
      </c>
    </row>
    <row r="2653" spans="1:19" x14ac:dyDescent="0.3">
      <c r="A2653">
        <v>2023</v>
      </c>
      <c r="C2653" t="str">
        <f>IF(GETPIVOTDATA("PS % recovery",Sheet4!$B$5,"Parish Name",K2653)&gt;99.949%,"OK","No")</f>
        <v>No</v>
      </c>
      <c r="D2653" t="e">
        <f>VLOOKUP(J2653,'Ref2'!C:E,3,0)</f>
        <v>#N/A</v>
      </c>
      <c r="F2653">
        <v>2</v>
      </c>
      <c r="I2653" t="e">
        <f>VLOOKUP(J2653,Ref!L:M,2,0)</f>
        <v>#N/A</v>
      </c>
      <c r="J2653" t="s">
        <v>1422</v>
      </c>
      <c r="K2653" t="s">
        <v>379</v>
      </c>
      <c r="L2653" t="s">
        <v>750</v>
      </c>
      <c r="M2653" t="s">
        <v>31</v>
      </c>
      <c r="N2653" t="s">
        <v>16</v>
      </c>
      <c r="S2653">
        <v>1500</v>
      </c>
    </row>
    <row r="2654" spans="1:19" x14ac:dyDescent="0.3">
      <c r="A2654">
        <v>2023</v>
      </c>
      <c r="C2654" t="str">
        <f>IF(GETPIVOTDATA("PS % recovery",Sheet4!$B$5,"Parish Name",K2654)&gt;99.949%,"OK","No")</f>
        <v>No</v>
      </c>
      <c r="D2654" t="str">
        <f>VLOOKUP(J2654,'Ref2'!C:E,3,0)</f>
        <v>LLF</v>
      </c>
      <c r="F2654">
        <v>2</v>
      </c>
      <c r="I2654" t="e">
        <f>VLOOKUP(J2654,Ref!L:M,2,0)</f>
        <v>#N/A</v>
      </c>
      <c r="J2654" t="s">
        <v>1424</v>
      </c>
      <c r="K2654" t="s">
        <v>380</v>
      </c>
      <c r="L2654" t="s">
        <v>752</v>
      </c>
      <c r="M2654" t="s">
        <v>31</v>
      </c>
      <c r="N2654" t="s">
        <v>16</v>
      </c>
      <c r="S2654">
        <v>4707</v>
      </c>
    </row>
    <row r="2655" spans="1:19" x14ac:dyDescent="0.3">
      <c r="A2655">
        <v>2023</v>
      </c>
      <c r="C2655" t="str">
        <f>IF(GETPIVOTDATA("PS % recovery",Sheet4!$B$5,"Parish Name",K2655)&gt;99.949%,"OK","No")</f>
        <v>OK</v>
      </c>
      <c r="D2655" t="e">
        <f>VLOOKUP(J2655,'Ref2'!C:E,3,0)</f>
        <v>#N/A</v>
      </c>
      <c r="F2655">
        <v>2</v>
      </c>
      <c r="I2655" t="e">
        <f>VLOOKUP(J2655,Ref!L:M,2,0)</f>
        <v>#N/A</v>
      </c>
      <c r="J2655" t="s">
        <v>1426</v>
      </c>
      <c r="K2655" t="s">
        <v>374</v>
      </c>
      <c r="L2655" t="s">
        <v>742</v>
      </c>
      <c r="M2655" t="s">
        <v>31</v>
      </c>
      <c r="N2655" t="s">
        <v>16</v>
      </c>
      <c r="S2655">
        <v>4000</v>
      </c>
    </row>
    <row r="2656" spans="1:19" x14ac:dyDescent="0.3">
      <c r="A2656">
        <v>2023</v>
      </c>
      <c r="C2656" t="str">
        <f>IF(GETPIVOTDATA("PS % recovery",Sheet4!$B$5,"Parish Name",K2656)&gt;99.949%,"OK","No")</f>
        <v>No</v>
      </c>
      <c r="D2656" t="e">
        <f>VLOOKUP(J2656,'Ref2'!C:E,3,0)</f>
        <v>#N/A</v>
      </c>
      <c r="F2656">
        <v>2</v>
      </c>
      <c r="I2656" t="e">
        <f>VLOOKUP(J2656,Ref!L:M,2,0)</f>
        <v>#N/A</v>
      </c>
      <c r="J2656" t="s">
        <v>1428</v>
      </c>
      <c r="K2656" t="s">
        <v>381</v>
      </c>
      <c r="L2656" t="s">
        <v>756</v>
      </c>
      <c r="M2656" t="s">
        <v>31</v>
      </c>
      <c r="N2656" t="s">
        <v>16</v>
      </c>
      <c r="S2656">
        <v>1250</v>
      </c>
    </row>
    <row r="2657" spans="1:19" x14ac:dyDescent="0.3">
      <c r="A2657">
        <v>2023</v>
      </c>
      <c r="C2657" t="str">
        <f>IF(GETPIVOTDATA("PS % recovery",Sheet4!$B$5,"Parish Name",K2657)&gt;99.949%,"OK","No")</f>
        <v>No</v>
      </c>
      <c r="D2657" t="e">
        <f>VLOOKUP(J2657,'Ref2'!C:E,3,0)</f>
        <v>#N/A</v>
      </c>
      <c r="F2657">
        <v>2</v>
      </c>
      <c r="I2657" t="e">
        <f>VLOOKUP(J2657,Ref!L:M,2,0)</f>
        <v>#N/A</v>
      </c>
      <c r="J2657" t="s">
        <v>1430</v>
      </c>
      <c r="K2657" t="s">
        <v>382</v>
      </c>
      <c r="L2657" t="s">
        <v>758</v>
      </c>
      <c r="M2657" t="s">
        <v>31</v>
      </c>
      <c r="N2657" t="s">
        <v>16</v>
      </c>
      <c r="S2657">
        <v>0</v>
      </c>
    </row>
    <row r="2658" spans="1:19" x14ac:dyDescent="0.3">
      <c r="A2658">
        <v>2023</v>
      </c>
      <c r="C2658" t="str">
        <f>IF(GETPIVOTDATA("PS % recovery",Sheet4!$B$5,"Parish Name",K2658)&gt;99.949%,"OK","No")</f>
        <v>No</v>
      </c>
      <c r="D2658" t="e">
        <f>VLOOKUP(J2658,'Ref2'!C:E,3,0)</f>
        <v>#N/A</v>
      </c>
      <c r="F2658">
        <v>2</v>
      </c>
      <c r="I2658" t="e">
        <f>VLOOKUP(J2658,Ref!L:M,2,0)</f>
        <v>#N/A</v>
      </c>
      <c r="J2658" t="s">
        <v>1432</v>
      </c>
      <c r="K2658" t="s">
        <v>383</v>
      </c>
      <c r="L2658" t="s">
        <v>760</v>
      </c>
      <c r="M2658" t="s">
        <v>31</v>
      </c>
      <c r="N2658" t="s">
        <v>16</v>
      </c>
      <c r="S2658">
        <v>500</v>
      </c>
    </row>
    <row r="2659" spans="1:19" x14ac:dyDescent="0.3">
      <c r="A2659">
        <v>2023</v>
      </c>
      <c r="C2659" t="str">
        <f>IF(GETPIVOTDATA("PS % recovery",Sheet4!$B$5,"Parish Name",K2659)&gt;99.949%,"OK","No")</f>
        <v>OK</v>
      </c>
      <c r="D2659" t="e">
        <f>VLOOKUP(J2659,'Ref2'!C:E,3,0)</f>
        <v>#N/A</v>
      </c>
      <c r="F2659">
        <v>2</v>
      </c>
      <c r="I2659" t="e">
        <f>VLOOKUP(J2659,Ref!L:M,2,0)</f>
        <v>#N/A</v>
      </c>
      <c r="J2659" t="s">
        <v>1434</v>
      </c>
      <c r="K2659" t="s">
        <v>384</v>
      </c>
      <c r="L2659" t="s">
        <v>762</v>
      </c>
      <c r="M2659" t="s">
        <v>31</v>
      </c>
      <c r="N2659" t="s">
        <v>16</v>
      </c>
      <c r="S2659">
        <v>0</v>
      </c>
    </row>
    <row r="2660" spans="1:19" x14ac:dyDescent="0.3">
      <c r="A2660">
        <v>2023</v>
      </c>
      <c r="C2660" t="str">
        <f>IF(GETPIVOTDATA("PS % recovery",Sheet4!$B$5,"Parish Name",K2660)&gt;99.949%,"OK","No")</f>
        <v>No</v>
      </c>
      <c r="D2660" t="e">
        <f>VLOOKUP(J2660,'Ref2'!C:E,3,0)</f>
        <v>#N/A</v>
      </c>
      <c r="F2660">
        <v>2</v>
      </c>
      <c r="I2660" t="e">
        <f>VLOOKUP(J2660,Ref!L:M,2,0)</f>
        <v>#N/A</v>
      </c>
      <c r="J2660" t="s">
        <v>1436</v>
      </c>
      <c r="K2660" t="s">
        <v>385</v>
      </c>
      <c r="L2660" t="s">
        <v>764</v>
      </c>
      <c r="M2660" t="s">
        <v>31</v>
      </c>
      <c r="N2660" t="s">
        <v>16</v>
      </c>
      <c r="S2660">
        <v>0</v>
      </c>
    </row>
    <row r="2661" spans="1:19" x14ac:dyDescent="0.3">
      <c r="A2661">
        <v>2023</v>
      </c>
      <c r="C2661" t="str">
        <f>IF(GETPIVOTDATA("PS % recovery",Sheet4!$B$5,"Parish Name",K2661)&gt;99.949%,"OK","No")</f>
        <v>No</v>
      </c>
      <c r="D2661" t="e">
        <f>VLOOKUP(J2661,'Ref2'!C:E,3,0)</f>
        <v>#N/A</v>
      </c>
      <c r="F2661">
        <v>2</v>
      </c>
      <c r="I2661" t="e">
        <f>VLOOKUP(J2661,Ref!L:M,2,0)</f>
        <v>#N/A</v>
      </c>
      <c r="J2661" t="s">
        <v>1438</v>
      </c>
      <c r="K2661" t="s">
        <v>386</v>
      </c>
      <c r="L2661" t="s">
        <v>766</v>
      </c>
      <c r="M2661" t="s">
        <v>31</v>
      </c>
      <c r="N2661" t="s">
        <v>16</v>
      </c>
      <c r="S2661">
        <v>750</v>
      </c>
    </row>
    <row r="2662" spans="1:19" x14ac:dyDescent="0.3">
      <c r="A2662">
        <v>2023</v>
      </c>
      <c r="C2662" t="str">
        <f>IF(GETPIVOTDATA("PS % recovery",Sheet4!$B$5,"Parish Name",K2662)&gt;99.949%,"OK","No")</f>
        <v>No</v>
      </c>
      <c r="D2662" t="str">
        <f>VLOOKUP(J2662,'Ref2'!C:E,3,0)</f>
        <v>LLF</v>
      </c>
      <c r="F2662">
        <v>2</v>
      </c>
      <c r="I2662" t="e">
        <f>VLOOKUP(J2662,Ref!L:M,2,0)</f>
        <v>#N/A</v>
      </c>
      <c r="J2662" t="s">
        <v>1440</v>
      </c>
      <c r="K2662" t="s">
        <v>388</v>
      </c>
      <c r="L2662" t="s">
        <v>780</v>
      </c>
      <c r="M2662" t="s">
        <v>34</v>
      </c>
      <c r="N2662" t="s">
        <v>16</v>
      </c>
      <c r="S2662">
        <v>0</v>
      </c>
    </row>
    <row r="2663" spans="1:19" x14ac:dyDescent="0.3">
      <c r="A2663">
        <v>2023</v>
      </c>
      <c r="C2663" t="str">
        <f>IF(GETPIVOTDATA("PS % recovery",Sheet4!$B$5,"Parish Name",K2663)&gt;99.949%,"OK","No")</f>
        <v>OK</v>
      </c>
      <c r="D2663" t="str">
        <f>VLOOKUP(J2663,'Ref2'!C:E,3,0)</f>
        <v>LLF</v>
      </c>
      <c r="F2663">
        <v>2</v>
      </c>
      <c r="I2663" t="str">
        <f>VLOOKUP(J2663,Ref!L:M,2,0)</f>
        <v>Yes</v>
      </c>
      <c r="J2663" t="s">
        <v>1442</v>
      </c>
      <c r="K2663" t="s">
        <v>389</v>
      </c>
      <c r="L2663" t="s">
        <v>780</v>
      </c>
      <c r="M2663" t="s">
        <v>34</v>
      </c>
      <c r="N2663" t="s">
        <v>16</v>
      </c>
      <c r="S2663">
        <v>4348</v>
      </c>
    </row>
    <row r="2664" spans="1:19" x14ac:dyDescent="0.3">
      <c r="A2664">
        <v>2023</v>
      </c>
      <c r="C2664" t="str">
        <f>IF(GETPIVOTDATA("PS % recovery",Sheet4!$B$5,"Parish Name",K2664)&gt;99.949%,"OK","No")</f>
        <v>No</v>
      </c>
      <c r="D2664" t="e">
        <f>VLOOKUP(J2664,'Ref2'!C:E,3,0)</f>
        <v>#N/A</v>
      </c>
      <c r="F2664">
        <v>2</v>
      </c>
      <c r="I2664" t="e">
        <f>VLOOKUP(J2664,Ref!L:M,2,0)</f>
        <v>#N/A</v>
      </c>
      <c r="J2664" t="s">
        <v>1444</v>
      </c>
      <c r="K2664" t="s">
        <v>390</v>
      </c>
      <c r="L2664" t="s">
        <v>770</v>
      </c>
      <c r="M2664" t="s">
        <v>34</v>
      </c>
      <c r="N2664" t="s">
        <v>16</v>
      </c>
      <c r="S2664">
        <v>0</v>
      </c>
    </row>
    <row r="2665" spans="1:19" x14ac:dyDescent="0.3">
      <c r="A2665">
        <v>2023</v>
      </c>
      <c r="C2665" t="str">
        <f>IF(GETPIVOTDATA("PS % recovery",Sheet4!$B$5,"Parish Name",K2665)&gt;99.949%,"OK","No")</f>
        <v>No</v>
      </c>
      <c r="D2665" t="e">
        <f>VLOOKUP(J2665,'Ref2'!C:E,3,0)</f>
        <v>#N/A</v>
      </c>
      <c r="F2665">
        <v>2</v>
      </c>
      <c r="I2665" t="e">
        <f>VLOOKUP(J2665,Ref!L:M,2,0)</f>
        <v>#N/A</v>
      </c>
      <c r="J2665" t="s">
        <v>1446</v>
      </c>
      <c r="K2665" t="s">
        <v>392</v>
      </c>
      <c r="L2665" t="s">
        <v>770</v>
      </c>
      <c r="M2665" t="s">
        <v>34</v>
      </c>
      <c r="N2665" t="s">
        <v>16</v>
      </c>
      <c r="S2665">
        <v>1600</v>
      </c>
    </row>
    <row r="2666" spans="1:19" x14ac:dyDescent="0.3">
      <c r="A2666">
        <v>2023</v>
      </c>
      <c r="C2666" t="str">
        <f>IF(GETPIVOTDATA("PS % recovery",Sheet4!$B$5,"Parish Name",K2666)&gt;99.949%,"OK","No")</f>
        <v>OK</v>
      </c>
      <c r="D2666" t="e">
        <f>VLOOKUP(J2666,'Ref2'!C:E,3,0)</f>
        <v>#N/A</v>
      </c>
      <c r="F2666">
        <v>2</v>
      </c>
      <c r="I2666" t="e">
        <f>VLOOKUP(J2666,Ref!L:M,2,0)</f>
        <v>#N/A</v>
      </c>
      <c r="J2666" t="s">
        <v>1448</v>
      </c>
      <c r="K2666" t="s">
        <v>393</v>
      </c>
      <c r="L2666" t="s">
        <v>774</v>
      </c>
      <c r="M2666" t="s">
        <v>34</v>
      </c>
      <c r="N2666" t="s">
        <v>16</v>
      </c>
      <c r="S2666">
        <v>1922</v>
      </c>
    </row>
    <row r="2667" spans="1:19" x14ac:dyDescent="0.3">
      <c r="A2667">
        <v>2023</v>
      </c>
      <c r="C2667" t="str">
        <f>IF(GETPIVOTDATA("PS % recovery",Sheet4!$B$5,"Parish Name",K2667)&gt;99.949%,"OK","No")</f>
        <v>No</v>
      </c>
      <c r="D2667" t="e">
        <f>VLOOKUP(J2667,'Ref2'!C:E,3,0)</f>
        <v>#N/A</v>
      </c>
      <c r="F2667">
        <v>2</v>
      </c>
      <c r="I2667" t="e">
        <f>VLOOKUP(J2667,Ref!L:M,2,0)</f>
        <v>#N/A</v>
      </c>
      <c r="J2667" t="s">
        <v>1450</v>
      </c>
      <c r="K2667" t="s">
        <v>395</v>
      </c>
      <c r="L2667" t="s">
        <v>774</v>
      </c>
      <c r="M2667" t="s">
        <v>34</v>
      </c>
      <c r="N2667" t="s">
        <v>16</v>
      </c>
      <c r="S2667">
        <v>500</v>
      </c>
    </row>
    <row r="2668" spans="1:19" x14ac:dyDescent="0.3">
      <c r="A2668">
        <v>2023</v>
      </c>
      <c r="C2668" t="str">
        <f>IF(GETPIVOTDATA("PS % recovery",Sheet4!$B$5,"Parish Name",K2668)&gt;99.949%,"OK","No")</f>
        <v>No</v>
      </c>
      <c r="D2668" t="e">
        <f>VLOOKUP(J2668,'Ref2'!C:E,3,0)</f>
        <v>#N/A</v>
      </c>
      <c r="F2668">
        <v>2</v>
      </c>
      <c r="I2668" t="e">
        <f>VLOOKUP(J2668,Ref!L:M,2,0)</f>
        <v>#N/A</v>
      </c>
      <c r="J2668" t="s">
        <v>1452</v>
      </c>
      <c r="K2668" t="s">
        <v>396</v>
      </c>
      <c r="L2668" t="s">
        <v>786</v>
      </c>
      <c r="M2668" t="s">
        <v>34</v>
      </c>
      <c r="N2668" t="s">
        <v>16</v>
      </c>
      <c r="S2668">
        <v>0</v>
      </c>
    </row>
    <row r="2669" spans="1:19" x14ac:dyDescent="0.3">
      <c r="A2669">
        <v>2023</v>
      </c>
      <c r="C2669" t="str">
        <f>IF(GETPIVOTDATA("PS % recovery",Sheet4!$B$5,"Parish Name",K2669)&gt;99.949%,"OK","No")</f>
        <v>No</v>
      </c>
      <c r="D2669" t="e">
        <f>VLOOKUP(J2669,'Ref2'!C:E,3,0)</f>
        <v>#N/A</v>
      </c>
      <c r="F2669">
        <v>2</v>
      </c>
      <c r="I2669" t="e">
        <f>VLOOKUP(J2669,Ref!L:M,2,0)</f>
        <v>#N/A</v>
      </c>
      <c r="J2669" t="s">
        <v>1454</v>
      </c>
      <c r="K2669" t="s">
        <v>398</v>
      </c>
      <c r="L2669" t="s">
        <v>786</v>
      </c>
      <c r="M2669" t="s">
        <v>34</v>
      </c>
      <c r="N2669" t="s">
        <v>16</v>
      </c>
      <c r="S2669">
        <v>0</v>
      </c>
    </row>
    <row r="2670" spans="1:19" x14ac:dyDescent="0.3">
      <c r="A2670">
        <v>2023</v>
      </c>
      <c r="C2670" t="str">
        <f>IF(GETPIVOTDATA("PS % recovery",Sheet4!$B$5,"Parish Name",K2670)&gt;99.949%,"OK","No")</f>
        <v>No</v>
      </c>
      <c r="D2670" t="e">
        <f>VLOOKUP(J2670,'Ref2'!C:E,3,0)</f>
        <v>#N/A</v>
      </c>
      <c r="F2670">
        <v>2</v>
      </c>
      <c r="I2670" t="e">
        <f>VLOOKUP(J2670,Ref!L:M,2,0)</f>
        <v>#N/A</v>
      </c>
      <c r="J2670" t="s">
        <v>1456</v>
      </c>
      <c r="K2670" t="s">
        <v>399</v>
      </c>
      <c r="L2670" t="s">
        <v>786</v>
      </c>
      <c r="M2670" t="s">
        <v>34</v>
      </c>
      <c r="N2670" t="s">
        <v>16</v>
      </c>
      <c r="S2670">
        <v>2100</v>
      </c>
    </row>
    <row r="2671" spans="1:19" x14ac:dyDescent="0.3">
      <c r="A2671">
        <v>2023</v>
      </c>
      <c r="C2671" t="str">
        <f>IF(GETPIVOTDATA("PS % recovery",Sheet4!$B$5,"Parish Name",K2671)&gt;99.949%,"OK","No")</f>
        <v>OK</v>
      </c>
      <c r="D2671" t="e">
        <f>VLOOKUP(J2671,'Ref2'!C:E,3,0)</f>
        <v>#N/A</v>
      </c>
      <c r="F2671">
        <v>2</v>
      </c>
      <c r="I2671" t="e">
        <f>VLOOKUP(J2671,Ref!L:M,2,0)</f>
        <v>#N/A</v>
      </c>
      <c r="J2671" t="s">
        <v>1458</v>
      </c>
      <c r="K2671" t="s">
        <v>397</v>
      </c>
      <c r="L2671" t="s">
        <v>782</v>
      </c>
      <c r="M2671" t="s">
        <v>34</v>
      </c>
      <c r="N2671" t="s">
        <v>16</v>
      </c>
      <c r="S2671">
        <v>0</v>
      </c>
    </row>
    <row r="2672" spans="1:19" x14ac:dyDescent="0.3">
      <c r="A2672">
        <v>2023</v>
      </c>
      <c r="C2672" t="str">
        <f>IF(GETPIVOTDATA("PS % recovery",Sheet4!$B$5,"Parish Name",K2672)&gt;99.949%,"OK","No")</f>
        <v>OK</v>
      </c>
      <c r="D2672" t="e">
        <f>VLOOKUP(J2672,'Ref2'!C:E,3,0)</f>
        <v>#N/A</v>
      </c>
      <c r="F2672">
        <v>2</v>
      </c>
      <c r="I2672" t="e">
        <f>VLOOKUP(J2672,Ref!L:M,2,0)</f>
        <v>#N/A</v>
      </c>
      <c r="J2672" t="s">
        <v>1460</v>
      </c>
      <c r="K2672" t="s">
        <v>401</v>
      </c>
      <c r="L2672" t="s">
        <v>782</v>
      </c>
      <c r="M2672" t="s">
        <v>34</v>
      </c>
      <c r="N2672" t="s">
        <v>16</v>
      </c>
      <c r="S2672">
        <v>0</v>
      </c>
    </row>
    <row r="2673" spans="1:19" x14ac:dyDescent="0.3">
      <c r="A2673">
        <v>2023</v>
      </c>
      <c r="C2673" t="str">
        <f>IF(GETPIVOTDATA("PS % recovery",Sheet4!$B$5,"Parish Name",K2673)&gt;99.949%,"OK","No")</f>
        <v>OK</v>
      </c>
      <c r="D2673" t="e">
        <f>VLOOKUP(J2673,'Ref2'!C:E,3,0)</f>
        <v>#N/A</v>
      </c>
      <c r="F2673">
        <v>2</v>
      </c>
      <c r="I2673" t="e">
        <f>VLOOKUP(J2673,Ref!L:M,2,0)</f>
        <v>#N/A</v>
      </c>
      <c r="J2673" t="s">
        <v>1462</v>
      </c>
      <c r="K2673" t="s">
        <v>400</v>
      </c>
      <c r="L2673" t="s">
        <v>782</v>
      </c>
      <c r="M2673" t="s">
        <v>34</v>
      </c>
      <c r="N2673" t="s">
        <v>16</v>
      </c>
      <c r="S2673">
        <v>420</v>
      </c>
    </row>
    <row r="2674" spans="1:19" x14ac:dyDescent="0.3">
      <c r="A2674">
        <v>2023</v>
      </c>
      <c r="C2674" t="str">
        <f>IF(GETPIVOTDATA("PS % recovery",Sheet4!$B$5,"Parish Name",K2674)&gt;99.949%,"OK","No")</f>
        <v>No</v>
      </c>
      <c r="D2674" t="e">
        <f>VLOOKUP(J2674,'Ref2'!C:E,3,0)</f>
        <v>#N/A</v>
      </c>
      <c r="F2674">
        <v>2</v>
      </c>
      <c r="I2674" t="e">
        <f>VLOOKUP(J2674,Ref!L:M,2,0)</f>
        <v>#N/A</v>
      </c>
      <c r="J2674" t="s">
        <v>1464</v>
      </c>
      <c r="K2674" t="s">
        <v>402</v>
      </c>
      <c r="L2674" t="s">
        <v>778</v>
      </c>
      <c r="M2674" t="s">
        <v>34</v>
      </c>
      <c r="N2674" t="s">
        <v>16</v>
      </c>
      <c r="S2674">
        <v>500</v>
      </c>
    </row>
    <row r="2675" spans="1:19" x14ac:dyDescent="0.3">
      <c r="A2675">
        <v>2023</v>
      </c>
      <c r="C2675" t="str">
        <f>IF(GETPIVOTDATA("PS % recovery",Sheet4!$B$5,"Parish Name",K2675)&gt;99.949%,"OK","No")</f>
        <v>No</v>
      </c>
      <c r="D2675" t="e">
        <f>VLOOKUP(J2675,'Ref2'!C:E,3,0)</f>
        <v>#N/A</v>
      </c>
      <c r="F2675">
        <v>2</v>
      </c>
      <c r="I2675" t="e">
        <f>VLOOKUP(J2675,Ref!L:M,2,0)</f>
        <v>#N/A</v>
      </c>
      <c r="J2675" t="s">
        <v>1466</v>
      </c>
      <c r="K2675" t="s">
        <v>405</v>
      </c>
      <c r="L2675" t="s">
        <v>778</v>
      </c>
      <c r="M2675" t="s">
        <v>34</v>
      </c>
      <c r="N2675" t="s">
        <v>16</v>
      </c>
      <c r="S2675">
        <v>1029.08</v>
      </c>
    </row>
    <row r="2676" spans="1:19" x14ac:dyDescent="0.3">
      <c r="A2676">
        <v>2023</v>
      </c>
      <c r="C2676" t="str">
        <f>IF(GETPIVOTDATA("PS % recovery",Sheet4!$B$5,"Parish Name",K2676)&gt;99.949%,"OK","No")</f>
        <v>OK</v>
      </c>
      <c r="D2676" t="e">
        <f>VLOOKUP(J2676,'Ref2'!C:E,3,0)</f>
        <v>#N/A</v>
      </c>
      <c r="F2676">
        <v>2</v>
      </c>
      <c r="I2676" t="e">
        <f>VLOOKUP(J2676,Ref!L:M,2,0)</f>
        <v>#N/A</v>
      </c>
      <c r="J2676" t="s">
        <v>1468</v>
      </c>
      <c r="K2676" t="s">
        <v>404</v>
      </c>
      <c r="L2676" t="s">
        <v>774</v>
      </c>
      <c r="M2676" t="s">
        <v>34</v>
      </c>
      <c r="N2676" t="s">
        <v>16</v>
      </c>
      <c r="S2676">
        <v>1000</v>
      </c>
    </row>
    <row r="2677" spans="1:19" x14ac:dyDescent="0.3">
      <c r="A2677">
        <v>2023</v>
      </c>
      <c r="C2677" t="str">
        <f>IF(GETPIVOTDATA("PS % recovery",Sheet4!$B$5,"Parish Name",K2677)&gt;99.949%,"OK","No")</f>
        <v>OK</v>
      </c>
      <c r="D2677" t="e">
        <f>VLOOKUP(J2677,'Ref2'!C:E,3,0)</f>
        <v>#N/A</v>
      </c>
      <c r="F2677">
        <v>2</v>
      </c>
      <c r="I2677" t="e">
        <f>VLOOKUP(J2677,Ref!L:M,2,0)</f>
        <v>#N/A</v>
      </c>
      <c r="J2677" t="s">
        <v>1470</v>
      </c>
      <c r="K2677" t="s">
        <v>406</v>
      </c>
      <c r="L2677" t="s">
        <v>778</v>
      </c>
      <c r="M2677" t="s">
        <v>34</v>
      </c>
      <c r="N2677" t="s">
        <v>16</v>
      </c>
      <c r="S2677">
        <v>1558.75</v>
      </c>
    </row>
    <row r="2678" spans="1:19" x14ac:dyDescent="0.3">
      <c r="A2678">
        <v>2023</v>
      </c>
      <c r="C2678" t="str">
        <f>IF(GETPIVOTDATA("PS % recovery",Sheet4!$B$5,"Parish Name",K2678)&gt;99.949%,"OK","No")</f>
        <v>No</v>
      </c>
      <c r="D2678" t="e">
        <f>VLOOKUP(J2678,'Ref2'!C:E,3,0)</f>
        <v>#N/A</v>
      </c>
      <c r="F2678">
        <v>2</v>
      </c>
      <c r="I2678" t="e">
        <f>VLOOKUP(J2678,Ref!L:M,2,0)</f>
        <v>#N/A</v>
      </c>
      <c r="J2678" t="s">
        <v>1472</v>
      </c>
      <c r="K2678" t="s">
        <v>407</v>
      </c>
      <c r="L2678" t="s">
        <v>774</v>
      </c>
      <c r="M2678" t="s">
        <v>34</v>
      </c>
      <c r="N2678" t="s">
        <v>16</v>
      </c>
      <c r="S2678">
        <v>0</v>
      </c>
    </row>
    <row r="2679" spans="1:19" x14ac:dyDescent="0.3">
      <c r="A2679">
        <v>2023</v>
      </c>
      <c r="C2679" t="str">
        <f>IF(GETPIVOTDATA("PS % recovery",Sheet4!$B$5,"Parish Name",K2679)&gt;99.949%,"OK","No")</f>
        <v>No</v>
      </c>
      <c r="D2679" t="e">
        <f>VLOOKUP(J2679,'Ref2'!C:E,3,0)</f>
        <v>#N/A</v>
      </c>
      <c r="F2679">
        <v>2</v>
      </c>
      <c r="I2679" t="e">
        <f>VLOOKUP(J2679,Ref!L:M,2,0)</f>
        <v>#N/A</v>
      </c>
      <c r="J2679" t="s">
        <v>1474</v>
      </c>
      <c r="K2679" t="s">
        <v>408</v>
      </c>
      <c r="L2679" t="s">
        <v>774</v>
      </c>
      <c r="M2679" t="s">
        <v>34</v>
      </c>
      <c r="N2679" t="s">
        <v>16</v>
      </c>
      <c r="S2679">
        <v>0</v>
      </c>
    </row>
    <row r="2680" spans="1:19" x14ac:dyDescent="0.3">
      <c r="A2680">
        <v>2023</v>
      </c>
      <c r="C2680" t="str">
        <f>IF(GETPIVOTDATA("PS % recovery",Sheet4!$B$5,"Parish Name",K2680)&gt;99.949%,"OK","No")</f>
        <v>No</v>
      </c>
      <c r="D2680" t="e">
        <f>VLOOKUP(J2680,'Ref2'!C:E,3,0)</f>
        <v>#N/A</v>
      </c>
      <c r="F2680">
        <v>2</v>
      </c>
      <c r="I2680" t="e">
        <f>VLOOKUP(J2680,Ref!L:M,2,0)</f>
        <v>#N/A</v>
      </c>
      <c r="J2680" t="s">
        <v>1476</v>
      </c>
      <c r="K2680" t="s">
        <v>409</v>
      </c>
      <c r="L2680" t="s">
        <v>774</v>
      </c>
      <c r="M2680" t="s">
        <v>34</v>
      </c>
      <c r="N2680" t="s">
        <v>16</v>
      </c>
      <c r="S2680">
        <v>800</v>
      </c>
    </row>
    <row r="2681" spans="1:19" x14ac:dyDescent="0.3">
      <c r="A2681">
        <v>2023</v>
      </c>
      <c r="C2681" t="str">
        <f>IF(GETPIVOTDATA("PS % recovery",Sheet4!$B$5,"Parish Name",K2681)&gt;99.949%,"OK","No")</f>
        <v>No</v>
      </c>
      <c r="D2681" t="e">
        <f>VLOOKUP(J2681,'Ref2'!C:E,3,0)</f>
        <v>#N/A</v>
      </c>
      <c r="F2681">
        <v>2</v>
      </c>
      <c r="I2681" t="e">
        <f>VLOOKUP(J2681,Ref!L:M,2,0)</f>
        <v>#N/A</v>
      </c>
      <c r="J2681" t="s">
        <v>1478</v>
      </c>
      <c r="K2681" t="s">
        <v>411</v>
      </c>
      <c r="L2681" t="s">
        <v>774</v>
      </c>
      <c r="M2681" t="s">
        <v>34</v>
      </c>
      <c r="N2681" t="s">
        <v>16</v>
      </c>
      <c r="S2681">
        <v>0</v>
      </c>
    </row>
    <row r="2682" spans="1:19" x14ac:dyDescent="0.3">
      <c r="A2682">
        <v>2023</v>
      </c>
      <c r="C2682" t="str">
        <f>IF(GETPIVOTDATA("PS % recovery",Sheet4!$B$5,"Parish Name",K2682)&gt;99.949%,"OK","No")</f>
        <v>No</v>
      </c>
      <c r="D2682" t="e">
        <f>VLOOKUP(J2682,'Ref2'!C:E,3,0)</f>
        <v>#N/A</v>
      </c>
      <c r="F2682">
        <v>2</v>
      </c>
      <c r="I2682" t="e">
        <f>VLOOKUP(J2682,Ref!L:M,2,0)</f>
        <v>#N/A</v>
      </c>
      <c r="J2682" t="s">
        <v>1480</v>
      </c>
      <c r="K2682" t="s">
        <v>412</v>
      </c>
      <c r="L2682" t="s">
        <v>784</v>
      </c>
      <c r="M2682" t="s">
        <v>34</v>
      </c>
      <c r="N2682" t="s">
        <v>16</v>
      </c>
      <c r="S2682">
        <v>0</v>
      </c>
    </row>
    <row r="2683" spans="1:19" x14ac:dyDescent="0.3">
      <c r="A2683">
        <v>2023</v>
      </c>
      <c r="C2683" t="str">
        <f>IF(GETPIVOTDATA("PS % recovery",Sheet4!$B$5,"Parish Name",K2683)&gt;99.949%,"OK","No")</f>
        <v>No</v>
      </c>
      <c r="D2683" t="e">
        <f>VLOOKUP(J2683,'Ref2'!C:E,3,0)</f>
        <v>#N/A</v>
      </c>
      <c r="F2683">
        <v>2</v>
      </c>
      <c r="I2683" t="e">
        <f>VLOOKUP(J2683,Ref!L:M,2,0)</f>
        <v>#N/A</v>
      </c>
      <c r="J2683" t="s">
        <v>1482</v>
      </c>
      <c r="K2683" t="s">
        <v>391</v>
      </c>
      <c r="L2683" t="s">
        <v>772</v>
      </c>
      <c r="M2683" t="s">
        <v>34</v>
      </c>
      <c r="N2683" t="s">
        <v>16</v>
      </c>
      <c r="S2683">
        <v>1500</v>
      </c>
    </row>
    <row r="2684" spans="1:19" x14ac:dyDescent="0.3">
      <c r="A2684">
        <v>2023</v>
      </c>
      <c r="C2684" t="str">
        <f>IF(GETPIVOTDATA("PS % recovery",Sheet4!$B$5,"Parish Name",K2684)&gt;99.949%,"OK","No")</f>
        <v>No</v>
      </c>
      <c r="D2684" t="e">
        <f>VLOOKUP(J2684,'Ref2'!C:E,3,0)</f>
        <v>#N/A</v>
      </c>
      <c r="F2684">
        <v>2</v>
      </c>
      <c r="I2684" t="e">
        <f>VLOOKUP(J2684,Ref!L:M,2,0)</f>
        <v>#N/A</v>
      </c>
      <c r="J2684" t="s">
        <v>1484</v>
      </c>
      <c r="K2684" t="s">
        <v>403</v>
      </c>
      <c r="L2684" t="s">
        <v>772</v>
      </c>
      <c r="M2684" t="s">
        <v>34</v>
      </c>
      <c r="N2684" t="s">
        <v>16</v>
      </c>
      <c r="S2684">
        <v>2588.42</v>
      </c>
    </row>
    <row r="2685" spans="1:19" x14ac:dyDescent="0.3">
      <c r="A2685">
        <v>2023</v>
      </c>
      <c r="C2685" t="str">
        <f>IF(GETPIVOTDATA("PS % recovery",Sheet4!$B$5,"Parish Name",K2685)&gt;99.949%,"OK","No")</f>
        <v>OK</v>
      </c>
      <c r="D2685" t="e">
        <f>VLOOKUP(J2685,'Ref2'!C:E,3,0)</f>
        <v>#N/A</v>
      </c>
      <c r="F2685">
        <v>2</v>
      </c>
      <c r="I2685" t="e">
        <f>VLOOKUP(J2685,Ref!L:M,2,0)</f>
        <v>#N/A</v>
      </c>
      <c r="J2685" t="s">
        <v>1486</v>
      </c>
      <c r="K2685" t="s">
        <v>410</v>
      </c>
      <c r="L2685" t="s">
        <v>772</v>
      </c>
      <c r="M2685" t="s">
        <v>34</v>
      </c>
      <c r="N2685" t="s">
        <v>16</v>
      </c>
      <c r="S2685">
        <v>250</v>
      </c>
    </row>
    <row r="2686" spans="1:19" x14ac:dyDescent="0.3">
      <c r="A2686">
        <v>2023</v>
      </c>
      <c r="C2686" t="str">
        <f>IF(GETPIVOTDATA("PS % recovery",Sheet4!$B$5,"Parish Name",K2686)&gt;99.949%,"OK","No")</f>
        <v>OK</v>
      </c>
      <c r="D2686" t="e">
        <f>VLOOKUP(J2686,'Ref2'!C:E,3,0)</f>
        <v>#N/A</v>
      </c>
      <c r="F2686">
        <v>2</v>
      </c>
      <c r="I2686" t="e">
        <f>VLOOKUP(J2686,Ref!L:M,2,0)</f>
        <v>#N/A</v>
      </c>
      <c r="J2686" t="s">
        <v>1488</v>
      </c>
      <c r="K2686" t="s">
        <v>394</v>
      </c>
      <c r="L2686" t="s">
        <v>776</v>
      </c>
      <c r="M2686" t="s">
        <v>34</v>
      </c>
      <c r="N2686" t="s">
        <v>16</v>
      </c>
      <c r="S2686">
        <v>4873</v>
      </c>
    </row>
    <row r="2687" spans="1:19" x14ac:dyDescent="0.3">
      <c r="A2687">
        <v>2023</v>
      </c>
      <c r="C2687" t="str">
        <f>IF(GETPIVOTDATA("PS % recovery",Sheet4!$B$5,"Parish Name",K2687)&gt;99.949%,"OK","No")</f>
        <v>OK</v>
      </c>
      <c r="D2687" t="e">
        <f>VLOOKUP(J2687,'Ref2'!C:E,3,0)</f>
        <v>#N/A</v>
      </c>
      <c r="F2687">
        <v>3</v>
      </c>
      <c r="I2687" t="e">
        <f>VLOOKUP(J2687,Ref!L:M,2,0)</f>
        <v>#N/A</v>
      </c>
      <c r="J2687" t="s">
        <v>859</v>
      </c>
      <c r="K2687" t="s">
        <v>60</v>
      </c>
      <c r="L2687" t="s">
        <v>419</v>
      </c>
      <c r="M2687" t="s">
        <v>17</v>
      </c>
      <c r="N2687" t="s">
        <v>14</v>
      </c>
      <c r="S2687">
        <v>956</v>
      </c>
    </row>
    <row r="2688" spans="1:19" x14ac:dyDescent="0.3">
      <c r="A2688">
        <v>2023</v>
      </c>
      <c r="C2688" t="str">
        <f>IF(GETPIVOTDATA("PS % recovery",Sheet4!$B$5,"Parish Name",K2688)&gt;99.949%,"OK","No")</f>
        <v>OK</v>
      </c>
      <c r="D2688" t="e">
        <f>VLOOKUP(J2688,'Ref2'!C:E,3,0)</f>
        <v>#N/A</v>
      </c>
      <c r="F2688">
        <v>3</v>
      </c>
      <c r="I2688" t="e">
        <f>VLOOKUP(J2688,Ref!L:M,2,0)</f>
        <v>#N/A</v>
      </c>
      <c r="J2688" t="s">
        <v>861</v>
      </c>
      <c r="K2688" t="s">
        <v>67</v>
      </c>
      <c r="L2688" t="s">
        <v>419</v>
      </c>
      <c r="M2688" t="s">
        <v>17</v>
      </c>
      <c r="N2688" t="s">
        <v>14</v>
      </c>
      <c r="S2688">
        <v>2138</v>
      </c>
    </row>
    <row r="2689" spans="1:19" x14ac:dyDescent="0.3">
      <c r="A2689">
        <v>2023</v>
      </c>
      <c r="C2689" t="str">
        <f>IF(GETPIVOTDATA("PS % recovery",Sheet4!$B$5,"Parish Name",K2689)&gt;99.949%,"OK","No")</f>
        <v>OK</v>
      </c>
      <c r="D2689" t="e">
        <f>VLOOKUP(J2689,'Ref2'!C:E,3,0)</f>
        <v>#N/A</v>
      </c>
      <c r="F2689">
        <v>3</v>
      </c>
      <c r="I2689" t="e">
        <f>VLOOKUP(J2689,Ref!L:M,2,0)</f>
        <v>#N/A</v>
      </c>
      <c r="J2689" t="s">
        <v>791</v>
      </c>
      <c r="K2689" t="s">
        <v>61</v>
      </c>
      <c r="L2689" t="s">
        <v>415</v>
      </c>
      <c r="M2689" t="s">
        <v>17</v>
      </c>
      <c r="N2689" t="s">
        <v>14</v>
      </c>
      <c r="S2689">
        <v>11000</v>
      </c>
    </row>
    <row r="2690" spans="1:19" x14ac:dyDescent="0.3">
      <c r="A2690">
        <v>2023</v>
      </c>
      <c r="C2690" t="str">
        <f>IF(GETPIVOTDATA("PS % recovery",Sheet4!$B$5,"Parish Name",K2690)&gt;99.949%,"OK","No")</f>
        <v>OK</v>
      </c>
      <c r="D2690" t="e">
        <f>VLOOKUP(J2690,'Ref2'!C:E,3,0)</f>
        <v>#N/A</v>
      </c>
      <c r="F2690">
        <v>3</v>
      </c>
      <c r="I2690" t="e">
        <f>VLOOKUP(J2690,Ref!L:M,2,0)</f>
        <v>#N/A</v>
      </c>
      <c r="J2690" t="s">
        <v>864</v>
      </c>
      <c r="K2690" t="s">
        <v>62</v>
      </c>
      <c r="L2690" t="s">
        <v>415</v>
      </c>
      <c r="M2690" t="s">
        <v>17</v>
      </c>
      <c r="N2690" t="s">
        <v>14</v>
      </c>
      <c r="S2690">
        <v>5854.25</v>
      </c>
    </row>
    <row r="2691" spans="1:19" x14ac:dyDescent="0.3">
      <c r="A2691">
        <v>2023</v>
      </c>
      <c r="C2691" t="str">
        <f>IF(GETPIVOTDATA("PS % recovery",Sheet4!$B$5,"Parish Name",K2691)&gt;99.949%,"OK","No")</f>
        <v>OK</v>
      </c>
      <c r="D2691" t="e">
        <f>VLOOKUP(J2691,'Ref2'!C:E,3,0)</f>
        <v>#N/A</v>
      </c>
      <c r="F2691">
        <v>3</v>
      </c>
      <c r="I2691" t="e">
        <f>VLOOKUP(J2691,Ref!L:M,2,0)</f>
        <v>#N/A</v>
      </c>
      <c r="J2691" t="s">
        <v>866</v>
      </c>
      <c r="K2691" t="s">
        <v>63</v>
      </c>
      <c r="L2691" t="s">
        <v>415</v>
      </c>
      <c r="M2691" t="s">
        <v>17</v>
      </c>
      <c r="N2691" t="s">
        <v>14</v>
      </c>
      <c r="S2691">
        <v>3338</v>
      </c>
    </row>
    <row r="2692" spans="1:19" x14ac:dyDescent="0.3">
      <c r="A2692">
        <v>2023</v>
      </c>
      <c r="C2692" t="str">
        <f>IF(GETPIVOTDATA("PS % recovery",Sheet4!$B$5,"Parish Name",K2692)&gt;99.949%,"OK","No")</f>
        <v>OK</v>
      </c>
      <c r="D2692" t="e">
        <f>VLOOKUP(J2692,'Ref2'!C:E,3,0)</f>
        <v>#N/A</v>
      </c>
      <c r="F2692">
        <v>3</v>
      </c>
      <c r="I2692" t="e">
        <f>VLOOKUP(J2692,Ref!L:M,2,0)</f>
        <v>#N/A</v>
      </c>
      <c r="J2692" t="s">
        <v>868</v>
      </c>
      <c r="K2692" t="s">
        <v>64</v>
      </c>
      <c r="L2692" t="s">
        <v>415</v>
      </c>
      <c r="M2692" t="s">
        <v>17</v>
      </c>
      <c r="N2692" t="s">
        <v>14</v>
      </c>
      <c r="S2692">
        <v>617.75</v>
      </c>
    </row>
    <row r="2693" spans="1:19" x14ac:dyDescent="0.3">
      <c r="A2693">
        <v>2023</v>
      </c>
      <c r="C2693" t="str">
        <f>IF(GETPIVOTDATA("PS % recovery",Sheet4!$B$5,"Parish Name",K2693)&gt;99.949%,"OK","No")</f>
        <v>OK</v>
      </c>
      <c r="D2693" t="e">
        <f>VLOOKUP(J2693,'Ref2'!C:E,3,0)</f>
        <v>#N/A</v>
      </c>
      <c r="F2693">
        <v>3</v>
      </c>
      <c r="I2693" t="e">
        <f>VLOOKUP(J2693,Ref!L:M,2,0)</f>
        <v>#N/A</v>
      </c>
      <c r="J2693" t="s">
        <v>793</v>
      </c>
      <c r="K2693" t="s">
        <v>66</v>
      </c>
      <c r="L2693" t="s">
        <v>415</v>
      </c>
      <c r="M2693" t="s">
        <v>17</v>
      </c>
      <c r="N2693" t="s">
        <v>14</v>
      </c>
      <c r="S2693">
        <v>4098</v>
      </c>
    </row>
    <row r="2694" spans="1:19" x14ac:dyDescent="0.3">
      <c r="A2694">
        <v>2023</v>
      </c>
      <c r="C2694" t="str">
        <f>IF(GETPIVOTDATA("PS % recovery",Sheet4!$B$5,"Parish Name",K2694)&gt;99.949%,"OK","No")</f>
        <v>OK</v>
      </c>
      <c r="D2694" t="e">
        <f>VLOOKUP(J2694,'Ref2'!C:E,3,0)</f>
        <v>#N/A</v>
      </c>
      <c r="F2694">
        <v>3</v>
      </c>
      <c r="I2694" t="e">
        <f>VLOOKUP(J2694,Ref!L:M,2,0)</f>
        <v>#N/A</v>
      </c>
      <c r="J2694" t="s">
        <v>871</v>
      </c>
      <c r="K2694" t="s">
        <v>65</v>
      </c>
      <c r="L2694" t="s">
        <v>417</v>
      </c>
      <c r="M2694" t="s">
        <v>17</v>
      </c>
      <c r="N2694" t="s">
        <v>14</v>
      </c>
      <c r="S2694">
        <v>4800</v>
      </c>
    </row>
    <row r="2695" spans="1:19" x14ac:dyDescent="0.3">
      <c r="A2695">
        <v>2023</v>
      </c>
      <c r="C2695" t="str">
        <f>IF(GETPIVOTDATA("PS % recovery",Sheet4!$B$5,"Parish Name",K2695)&gt;99.949%,"OK","No")</f>
        <v>No</v>
      </c>
      <c r="D2695" t="e">
        <f>VLOOKUP(J2695,'Ref2'!C:E,3,0)</f>
        <v>#N/A</v>
      </c>
      <c r="F2695">
        <v>3</v>
      </c>
      <c r="I2695" t="e">
        <f>VLOOKUP(J2695,Ref!L:M,2,0)</f>
        <v>#N/A</v>
      </c>
      <c r="J2695" t="s">
        <v>873</v>
      </c>
      <c r="K2695" t="s">
        <v>68</v>
      </c>
      <c r="L2695" t="s">
        <v>421</v>
      </c>
      <c r="M2695" t="s">
        <v>17</v>
      </c>
      <c r="N2695" t="s">
        <v>14</v>
      </c>
      <c r="S2695">
        <v>13500</v>
      </c>
    </row>
    <row r="2696" spans="1:19" x14ac:dyDescent="0.3">
      <c r="A2696">
        <v>2023</v>
      </c>
      <c r="C2696" t="str">
        <f>IF(GETPIVOTDATA("PS % recovery",Sheet4!$B$5,"Parish Name",K2696)&gt;99.949%,"OK","No")</f>
        <v>No</v>
      </c>
      <c r="D2696" t="e">
        <f>VLOOKUP(J2696,'Ref2'!C:E,3,0)</f>
        <v>#N/A</v>
      </c>
      <c r="F2696">
        <v>3</v>
      </c>
      <c r="I2696" t="e">
        <f>VLOOKUP(J2696,Ref!L:M,2,0)</f>
        <v>#N/A</v>
      </c>
      <c r="J2696" t="s">
        <v>875</v>
      </c>
      <c r="K2696" t="s">
        <v>69</v>
      </c>
      <c r="L2696" t="s">
        <v>417</v>
      </c>
      <c r="M2696" t="s">
        <v>17</v>
      </c>
      <c r="N2696" t="s">
        <v>14</v>
      </c>
      <c r="S2696">
        <v>2250</v>
      </c>
    </row>
    <row r="2697" spans="1:19" x14ac:dyDescent="0.3">
      <c r="A2697">
        <v>2023</v>
      </c>
      <c r="C2697" t="str">
        <f>IF(GETPIVOTDATA("PS % recovery",Sheet4!$B$5,"Parish Name",K2697)&gt;99.949%,"OK","No")</f>
        <v>OK</v>
      </c>
      <c r="D2697" t="e">
        <f>VLOOKUP(J2697,'Ref2'!C:E,3,0)</f>
        <v>#N/A</v>
      </c>
      <c r="F2697">
        <v>3</v>
      </c>
      <c r="I2697" t="e">
        <f>VLOOKUP(J2697,Ref!L:M,2,0)</f>
        <v>#N/A</v>
      </c>
      <c r="J2697" t="s">
        <v>877</v>
      </c>
      <c r="K2697" t="s">
        <v>71</v>
      </c>
      <c r="L2697" t="s">
        <v>433</v>
      </c>
      <c r="M2697" t="s">
        <v>20</v>
      </c>
      <c r="N2697" t="s">
        <v>14</v>
      </c>
      <c r="S2697">
        <v>350</v>
      </c>
    </row>
    <row r="2698" spans="1:19" x14ac:dyDescent="0.3">
      <c r="A2698">
        <v>2023</v>
      </c>
      <c r="C2698" t="str">
        <f>IF(GETPIVOTDATA("PS % recovery",Sheet4!$B$5,"Parish Name",K2698)&gt;99.949%,"OK","No")</f>
        <v>No</v>
      </c>
      <c r="D2698" t="e">
        <f>VLOOKUP(J2698,'Ref2'!C:E,3,0)</f>
        <v>#N/A</v>
      </c>
      <c r="F2698">
        <v>3</v>
      </c>
      <c r="I2698" t="e">
        <f>VLOOKUP(J2698,Ref!L:M,2,0)</f>
        <v>#N/A</v>
      </c>
      <c r="J2698" t="s">
        <v>879</v>
      </c>
      <c r="K2698" t="s">
        <v>79</v>
      </c>
      <c r="L2698" t="s">
        <v>433</v>
      </c>
      <c r="M2698" t="s">
        <v>20</v>
      </c>
      <c r="N2698" t="s">
        <v>14</v>
      </c>
      <c r="S2698">
        <v>200</v>
      </c>
    </row>
    <row r="2699" spans="1:19" x14ac:dyDescent="0.3">
      <c r="A2699">
        <v>2023</v>
      </c>
      <c r="C2699" t="str">
        <f>IF(GETPIVOTDATA("PS % recovery",Sheet4!$B$5,"Parish Name",K2699)&gt;99.949%,"OK","No")</f>
        <v>No</v>
      </c>
      <c r="D2699" t="e">
        <f>VLOOKUP(J2699,'Ref2'!C:E,3,0)</f>
        <v>#N/A</v>
      </c>
      <c r="F2699">
        <v>3</v>
      </c>
      <c r="I2699" t="e">
        <f>VLOOKUP(J2699,Ref!L:M,2,0)</f>
        <v>#N/A</v>
      </c>
      <c r="J2699" t="s">
        <v>881</v>
      </c>
      <c r="K2699" t="s">
        <v>72</v>
      </c>
      <c r="L2699" t="s">
        <v>423</v>
      </c>
      <c r="M2699" t="s">
        <v>20</v>
      </c>
      <c r="N2699" t="s">
        <v>14</v>
      </c>
      <c r="S2699">
        <v>10000</v>
      </c>
    </row>
    <row r="2700" spans="1:19" x14ac:dyDescent="0.3">
      <c r="A2700">
        <v>2023</v>
      </c>
      <c r="C2700" t="str">
        <f>IF(GETPIVOTDATA("PS % recovery",Sheet4!$B$5,"Parish Name",K2700)&gt;99.949%,"OK","No")</f>
        <v>OK</v>
      </c>
      <c r="D2700" t="e">
        <f>VLOOKUP(J2700,'Ref2'!C:E,3,0)</f>
        <v>#N/A</v>
      </c>
      <c r="F2700">
        <v>3</v>
      </c>
      <c r="I2700" t="e">
        <f>VLOOKUP(J2700,Ref!L:M,2,0)</f>
        <v>#N/A</v>
      </c>
      <c r="J2700" t="s">
        <v>883</v>
      </c>
      <c r="K2700" t="s">
        <v>88</v>
      </c>
      <c r="L2700" t="s">
        <v>423</v>
      </c>
      <c r="M2700" t="s">
        <v>20</v>
      </c>
      <c r="N2700" t="s">
        <v>14</v>
      </c>
      <c r="S2700">
        <v>0</v>
      </c>
    </row>
    <row r="2701" spans="1:19" x14ac:dyDescent="0.3">
      <c r="A2701">
        <v>2023</v>
      </c>
      <c r="C2701" t="str">
        <f>IF(GETPIVOTDATA("PS % recovery",Sheet4!$B$5,"Parish Name",K2701)&gt;99.949%,"OK","No")</f>
        <v>OK</v>
      </c>
      <c r="D2701" t="e">
        <f>VLOOKUP(J2701,'Ref2'!C:E,3,0)</f>
        <v>#N/A</v>
      </c>
      <c r="F2701">
        <v>3</v>
      </c>
      <c r="I2701" t="e">
        <f>VLOOKUP(J2701,Ref!L:M,2,0)</f>
        <v>#N/A</v>
      </c>
      <c r="J2701" t="s">
        <v>885</v>
      </c>
      <c r="K2701" t="s">
        <v>74</v>
      </c>
      <c r="L2701" t="s">
        <v>423</v>
      </c>
      <c r="M2701" t="s">
        <v>20</v>
      </c>
      <c r="N2701" t="s">
        <v>14</v>
      </c>
      <c r="S2701">
        <v>0</v>
      </c>
    </row>
    <row r="2702" spans="1:19" x14ac:dyDescent="0.3">
      <c r="A2702">
        <v>2023</v>
      </c>
      <c r="C2702" t="str">
        <f>IF(GETPIVOTDATA("PS % recovery",Sheet4!$B$5,"Parish Name",K2702)&gt;99.949%,"OK","No")</f>
        <v>No</v>
      </c>
      <c r="D2702" t="e">
        <f>VLOOKUP(J2702,'Ref2'!C:E,3,0)</f>
        <v>#N/A</v>
      </c>
      <c r="F2702">
        <v>3</v>
      </c>
      <c r="I2702" t="e">
        <f>VLOOKUP(J2702,Ref!L:M,2,0)</f>
        <v>#N/A</v>
      </c>
      <c r="J2702" t="s">
        <v>887</v>
      </c>
      <c r="K2702" t="s">
        <v>85</v>
      </c>
      <c r="L2702" t="s">
        <v>423</v>
      </c>
      <c r="M2702" t="s">
        <v>20</v>
      </c>
      <c r="N2702" t="s">
        <v>14</v>
      </c>
      <c r="S2702">
        <v>0</v>
      </c>
    </row>
    <row r="2703" spans="1:19" x14ac:dyDescent="0.3">
      <c r="A2703">
        <v>2023</v>
      </c>
      <c r="C2703" t="str">
        <f>IF(GETPIVOTDATA("PS % recovery",Sheet4!$B$5,"Parish Name",K2703)&gt;99.949%,"OK","No")</f>
        <v>OK</v>
      </c>
      <c r="D2703" t="e">
        <f>VLOOKUP(J2703,'Ref2'!C:E,3,0)</f>
        <v>#N/A</v>
      </c>
      <c r="F2703">
        <v>3</v>
      </c>
      <c r="I2703" t="e">
        <f>VLOOKUP(J2703,Ref!L:M,2,0)</f>
        <v>#N/A</v>
      </c>
      <c r="J2703" t="s">
        <v>889</v>
      </c>
      <c r="K2703" t="s">
        <v>87</v>
      </c>
      <c r="L2703" t="s">
        <v>423</v>
      </c>
      <c r="M2703" t="s">
        <v>20</v>
      </c>
      <c r="N2703" t="s">
        <v>14</v>
      </c>
      <c r="S2703">
        <v>0</v>
      </c>
    </row>
    <row r="2704" spans="1:19" x14ac:dyDescent="0.3">
      <c r="A2704">
        <v>2023</v>
      </c>
      <c r="C2704" t="str">
        <f>IF(GETPIVOTDATA("PS % recovery",Sheet4!$B$5,"Parish Name",K2704)&gt;99.949%,"OK","No")</f>
        <v>No</v>
      </c>
      <c r="D2704" t="e">
        <f>VLOOKUP(J2704,'Ref2'!C:E,3,0)</f>
        <v>#N/A</v>
      </c>
      <c r="F2704">
        <v>3</v>
      </c>
      <c r="I2704" t="str">
        <f>VLOOKUP(J2704,Ref!L:M,2,0)</f>
        <v>Yes</v>
      </c>
      <c r="J2704" t="s">
        <v>891</v>
      </c>
      <c r="K2704" t="s">
        <v>73</v>
      </c>
      <c r="L2704" t="s">
        <v>425</v>
      </c>
      <c r="M2704" t="s">
        <v>20</v>
      </c>
      <c r="N2704" t="s">
        <v>14</v>
      </c>
      <c r="S2704">
        <v>200</v>
      </c>
    </row>
    <row r="2705" spans="1:19" x14ac:dyDescent="0.3">
      <c r="A2705">
        <v>2023</v>
      </c>
      <c r="C2705" t="str">
        <f>IF(GETPIVOTDATA("PS % recovery",Sheet4!$B$5,"Parish Name",K2705)&gt;99.949%,"OK","No")</f>
        <v>OK</v>
      </c>
      <c r="D2705" t="e">
        <f>VLOOKUP(J2705,'Ref2'!C:E,3,0)</f>
        <v>#N/A</v>
      </c>
      <c r="F2705">
        <v>3</v>
      </c>
      <c r="I2705" t="e">
        <f>VLOOKUP(J2705,Ref!L:M,2,0)</f>
        <v>#N/A</v>
      </c>
      <c r="J2705" t="s">
        <v>893</v>
      </c>
      <c r="K2705" t="s">
        <v>75</v>
      </c>
      <c r="L2705" t="s">
        <v>425</v>
      </c>
      <c r="M2705" t="s">
        <v>20</v>
      </c>
      <c r="N2705" t="s">
        <v>14</v>
      </c>
      <c r="S2705">
        <v>3605</v>
      </c>
    </row>
    <row r="2706" spans="1:19" x14ac:dyDescent="0.3">
      <c r="A2706">
        <v>2023</v>
      </c>
      <c r="C2706" t="str">
        <f>IF(GETPIVOTDATA("PS % recovery",Sheet4!$B$5,"Parish Name",K2706)&gt;99.949%,"OK","No")</f>
        <v>No</v>
      </c>
      <c r="D2706" t="e">
        <f>VLOOKUP(J2706,'Ref2'!C:E,3,0)</f>
        <v>#N/A</v>
      </c>
      <c r="F2706">
        <v>3</v>
      </c>
      <c r="I2706" t="e">
        <f>VLOOKUP(J2706,Ref!L:M,2,0)</f>
        <v>#N/A</v>
      </c>
      <c r="J2706" t="s">
        <v>818</v>
      </c>
      <c r="K2706" t="s">
        <v>76</v>
      </c>
      <c r="L2706" t="s">
        <v>427</v>
      </c>
      <c r="M2706" t="s">
        <v>20</v>
      </c>
      <c r="N2706" t="s">
        <v>14</v>
      </c>
      <c r="S2706">
        <v>825</v>
      </c>
    </row>
    <row r="2707" spans="1:19" x14ac:dyDescent="0.3">
      <c r="A2707">
        <v>2023</v>
      </c>
      <c r="C2707" t="str">
        <f>IF(GETPIVOTDATA("PS % recovery",Sheet4!$B$5,"Parish Name",K2707)&gt;99.949%,"OK","No")</f>
        <v>No</v>
      </c>
      <c r="D2707" t="e">
        <f>VLOOKUP(J2707,'Ref2'!C:E,3,0)</f>
        <v>#N/A</v>
      </c>
      <c r="F2707">
        <v>3</v>
      </c>
      <c r="I2707" t="e">
        <f>VLOOKUP(J2707,Ref!L:M,2,0)</f>
        <v>#N/A</v>
      </c>
      <c r="J2707" t="s">
        <v>822</v>
      </c>
      <c r="K2707" t="s">
        <v>81</v>
      </c>
      <c r="L2707" t="s">
        <v>427</v>
      </c>
      <c r="M2707" t="s">
        <v>20</v>
      </c>
      <c r="N2707" t="s">
        <v>14</v>
      </c>
      <c r="S2707">
        <v>0</v>
      </c>
    </row>
    <row r="2708" spans="1:19" x14ac:dyDescent="0.3">
      <c r="A2708">
        <v>2023</v>
      </c>
      <c r="C2708" t="str">
        <f>IF(GETPIVOTDATA("PS % recovery",Sheet4!$B$5,"Parish Name",K2708)&gt;99.949%,"OK","No")</f>
        <v>OK</v>
      </c>
      <c r="D2708" t="e">
        <f>VLOOKUP(J2708,'Ref2'!C:E,3,0)</f>
        <v>#N/A</v>
      </c>
      <c r="F2708">
        <v>3</v>
      </c>
      <c r="I2708" t="e">
        <f>VLOOKUP(J2708,Ref!L:M,2,0)</f>
        <v>#N/A</v>
      </c>
      <c r="J2708" t="s">
        <v>819</v>
      </c>
      <c r="K2708" t="s">
        <v>78</v>
      </c>
      <c r="L2708" t="s">
        <v>427</v>
      </c>
      <c r="M2708" t="s">
        <v>20</v>
      </c>
      <c r="N2708" t="s">
        <v>14</v>
      </c>
      <c r="S2708">
        <v>500</v>
      </c>
    </row>
    <row r="2709" spans="1:19" x14ac:dyDescent="0.3">
      <c r="A2709">
        <v>2023</v>
      </c>
      <c r="C2709" t="str">
        <f>IF(GETPIVOTDATA("PS % recovery",Sheet4!$B$5,"Parish Name",K2709)&gt;99.949%,"OK","No")</f>
        <v>No</v>
      </c>
      <c r="D2709" t="e">
        <f>VLOOKUP(J2709,'Ref2'!C:E,3,0)</f>
        <v>#N/A</v>
      </c>
      <c r="F2709">
        <v>3</v>
      </c>
      <c r="I2709" t="e">
        <f>VLOOKUP(J2709,Ref!L:M,2,0)</f>
        <v>#N/A</v>
      </c>
      <c r="J2709" t="s">
        <v>898</v>
      </c>
      <c r="K2709" t="s">
        <v>82</v>
      </c>
      <c r="L2709" t="s">
        <v>429</v>
      </c>
      <c r="M2709" t="s">
        <v>20</v>
      </c>
      <c r="N2709" t="s">
        <v>14</v>
      </c>
      <c r="S2709">
        <v>1520.75</v>
      </c>
    </row>
    <row r="2710" spans="1:19" x14ac:dyDescent="0.3">
      <c r="A2710">
        <v>2023</v>
      </c>
      <c r="C2710" t="str">
        <f>IF(GETPIVOTDATA("PS % recovery",Sheet4!$B$5,"Parish Name",K2710)&gt;99.949%,"OK","No")</f>
        <v>OK</v>
      </c>
      <c r="D2710" t="e">
        <f>VLOOKUP(J2710,'Ref2'!C:E,3,0)</f>
        <v>#N/A</v>
      </c>
      <c r="F2710">
        <v>3</v>
      </c>
      <c r="I2710" t="str">
        <f>VLOOKUP(J2710,Ref!L:M,2,0)</f>
        <v>Yes</v>
      </c>
      <c r="J2710" t="s">
        <v>900</v>
      </c>
      <c r="K2710" t="s">
        <v>77</v>
      </c>
      <c r="L2710" t="s">
        <v>429</v>
      </c>
      <c r="M2710" t="s">
        <v>20</v>
      </c>
      <c r="N2710" t="s">
        <v>14</v>
      </c>
      <c r="S2710">
        <v>7526</v>
      </c>
    </row>
    <row r="2711" spans="1:19" x14ac:dyDescent="0.3">
      <c r="A2711">
        <v>2023</v>
      </c>
      <c r="C2711" t="str">
        <f>IF(GETPIVOTDATA("PS % recovery",Sheet4!$B$5,"Parish Name",K2711)&gt;99.949%,"OK","No")</f>
        <v>OK</v>
      </c>
      <c r="D2711" t="e">
        <f>VLOOKUP(J2711,'Ref2'!C:E,3,0)</f>
        <v>#N/A</v>
      </c>
      <c r="F2711">
        <v>3</v>
      </c>
      <c r="I2711" t="e">
        <f>VLOOKUP(J2711,Ref!L:M,2,0)</f>
        <v>#N/A</v>
      </c>
      <c r="J2711" t="s">
        <v>902</v>
      </c>
      <c r="K2711" t="s">
        <v>92</v>
      </c>
      <c r="L2711" t="s">
        <v>429</v>
      </c>
      <c r="M2711" t="s">
        <v>20</v>
      </c>
      <c r="N2711" t="s">
        <v>14</v>
      </c>
      <c r="S2711">
        <v>1267</v>
      </c>
    </row>
    <row r="2712" spans="1:19" x14ac:dyDescent="0.3">
      <c r="A2712">
        <v>2023</v>
      </c>
      <c r="C2712" t="str">
        <f>IF(GETPIVOTDATA("PS % recovery",Sheet4!$B$5,"Parish Name",K2712)&gt;99.949%,"OK","No")</f>
        <v>OK</v>
      </c>
      <c r="D2712" t="e">
        <f>VLOOKUP(J2712,'Ref2'!C:E,3,0)</f>
        <v>#N/A</v>
      </c>
      <c r="F2712">
        <v>3</v>
      </c>
      <c r="I2712" t="e">
        <f>VLOOKUP(J2712,Ref!L:M,2,0)</f>
        <v>#N/A</v>
      </c>
      <c r="J2712" t="s">
        <v>821</v>
      </c>
      <c r="K2712" t="s">
        <v>80</v>
      </c>
      <c r="L2712" t="s">
        <v>431</v>
      </c>
      <c r="M2712" t="s">
        <v>20</v>
      </c>
      <c r="N2712" t="s">
        <v>14</v>
      </c>
      <c r="S2712">
        <v>6445.31</v>
      </c>
    </row>
    <row r="2713" spans="1:19" x14ac:dyDescent="0.3">
      <c r="A2713">
        <v>2023</v>
      </c>
      <c r="C2713" t="str">
        <f>IF(GETPIVOTDATA("PS % recovery",Sheet4!$B$5,"Parish Name",K2713)&gt;99.949%,"OK","No")</f>
        <v>OK</v>
      </c>
      <c r="D2713" t="e">
        <f>VLOOKUP(J2713,'Ref2'!C:E,3,0)</f>
        <v>#N/A</v>
      </c>
      <c r="F2713">
        <v>3</v>
      </c>
      <c r="I2713" t="e">
        <f>VLOOKUP(J2713,Ref!L:M,2,0)</f>
        <v>#N/A</v>
      </c>
      <c r="J2713" t="s">
        <v>905</v>
      </c>
      <c r="K2713" t="s">
        <v>83</v>
      </c>
      <c r="L2713" t="s">
        <v>425</v>
      </c>
      <c r="M2713" t="s">
        <v>20</v>
      </c>
      <c r="N2713" t="s">
        <v>14</v>
      </c>
      <c r="S2713">
        <v>2211</v>
      </c>
    </row>
    <row r="2714" spans="1:19" x14ac:dyDescent="0.3">
      <c r="A2714">
        <v>2023</v>
      </c>
      <c r="C2714" t="str">
        <f>IF(GETPIVOTDATA("PS % recovery",Sheet4!$B$5,"Parish Name",K2714)&gt;99.949%,"OK","No")</f>
        <v>OK</v>
      </c>
      <c r="D2714" t="e">
        <f>VLOOKUP(J2714,'Ref2'!C:E,3,0)</f>
        <v>#N/A</v>
      </c>
      <c r="F2714">
        <v>3</v>
      </c>
      <c r="I2714" t="e">
        <f>VLOOKUP(J2714,Ref!L:M,2,0)</f>
        <v>#N/A</v>
      </c>
      <c r="J2714" t="s">
        <v>907</v>
      </c>
      <c r="K2714" t="s">
        <v>84</v>
      </c>
      <c r="L2714" t="s">
        <v>435</v>
      </c>
      <c r="M2714" t="s">
        <v>20</v>
      </c>
      <c r="N2714" t="s">
        <v>14</v>
      </c>
      <c r="S2714">
        <v>0</v>
      </c>
    </row>
    <row r="2715" spans="1:19" x14ac:dyDescent="0.3">
      <c r="A2715">
        <v>2023</v>
      </c>
      <c r="C2715" t="str">
        <f>IF(GETPIVOTDATA("PS % recovery",Sheet4!$B$5,"Parish Name",K2715)&gt;99.949%,"OK","No")</f>
        <v>OK</v>
      </c>
      <c r="D2715" t="e">
        <f>VLOOKUP(J2715,'Ref2'!C:E,3,0)</f>
        <v>#N/A</v>
      </c>
      <c r="F2715">
        <v>3</v>
      </c>
      <c r="I2715" t="e">
        <f>VLOOKUP(J2715,Ref!L:M,2,0)</f>
        <v>#N/A</v>
      </c>
      <c r="J2715" t="s">
        <v>909</v>
      </c>
      <c r="K2715" t="s">
        <v>86</v>
      </c>
      <c r="L2715" t="s">
        <v>433</v>
      </c>
      <c r="M2715" t="s">
        <v>20</v>
      </c>
      <c r="N2715" t="s">
        <v>14</v>
      </c>
      <c r="S2715">
        <v>3488</v>
      </c>
    </row>
    <row r="2716" spans="1:19" x14ac:dyDescent="0.3">
      <c r="A2716">
        <v>2023</v>
      </c>
      <c r="C2716" t="str">
        <f>IF(GETPIVOTDATA("PS % recovery",Sheet4!$B$5,"Parish Name",K2716)&gt;99.949%,"OK","No")</f>
        <v>OK</v>
      </c>
      <c r="D2716" t="e">
        <f>VLOOKUP(J2716,'Ref2'!C:E,3,0)</f>
        <v>#N/A</v>
      </c>
      <c r="F2716">
        <v>3</v>
      </c>
      <c r="I2716" t="e">
        <f>VLOOKUP(J2716,Ref!L:M,2,0)</f>
        <v>#N/A</v>
      </c>
      <c r="J2716" t="s">
        <v>911</v>
      </c>
      <c r="K2716" t="s">
        <v>89</v>
      </c>
      <c r="L2716" t="s">
        <v>423</v>
      </c>
      <c r="M2716" t="s">
        <v>20</v>
      </c>
      <c r="N2716" t="s">
        <v>14</v>
      </c>
      <c r="S2716">
        <v>1696</v>
      </c>
    </row>
    <row r="2717" spans="1:19" x14ac:dyDescent="0.3">
      <c r="A2717">
        <v>2023</v>
      </c>
      <c r="C2717" t="str">
        <f>IF(GETPIVOTDATA("PS % recovery",Sheet4!$B$5,"Parish Name",K2717)&gt;99.949%,"OK","No")</f>
        <v>OK</v>
      </c>
      <c r="D2717" t="e">
        <f>VLOOKUP(J2717,'Ref2'!C:E,3,0)</f>
        <v>#N/A</v>
      </c>
      <c r="F2717">
        <v>3</v>
      </c>
      <c r="I2717" t="e">
        <f>VLOOKUP(J2717,Ref!L:M,2,0)</f>
        <v>#N/A</v>
      </c>
      <c r="J2717" t="s">
        <v>913</v>
      </c>
      <c r="K2717" t="s">
        <v>90</v>
      </c>
      <c r="L2717" t="s">
        <v>435</v>
      </c>
      <c r="M2717" t="s">
        <v>20</v>
      </c>
      <c r="N2717" t="s">
        <v>14</v>
      </c>
      <c r="S2717">
        <v>4427</v>
      </c>
    </row>
    <row r="2718" spans="1:19" x14ac:dyDescent="0.3">
      <c r="A2718">
        <v>2023</v>
      </c>
      <c r="C2718" t="str">
        <f>IF(GETPIVOTDATA("PS % recovery",Sheet4!$B$5,"Parish Name",K2718)&gt;99.949%,"OK","No")</f>
        <v>OK</v>
      </c>
      <c r="D2718" t="e">
        <f>VLOOKUP(J2718,'Ref2'!C:E,3,0)</f>
        <v>#N/A</v>
      </c>
      <c r="F2718">
        <v>3</v>
      </c>
      <c r="I2718" t="str">
        <f>VLOOKUP(J2718,Ref!L:M,2,0)</f>
        <v>Yes</v>
      </c>
      <c r="J2718" t="s">
        <v>915</v>
      </c>
      <c r="K2718" t="s">
        <v>91</v>
      </c>
      <c r="L2718" t="s">
        <v>437</v>
      </c>
      <c r="M2718" t="s">
        <v>20</v>
      </c>
      <c r="N2718" t="s">
        <v>14</v>
      </c>
      <c r="S2718">
        <v>3250</v>
      </c>
    </row>
    <row r="2719" spans="1:19" x14ac:dyDescent="0.3">
      <c r="A2719">
        <v>2023</v>
      </c>
      <c r="C2719" t="str">
        <f>IF(GETPIVOTDATA("PS % recovery",Sheet4!$B$5,"Parish Name",K2719)&gt;99.949%,"OK","No")</f>
        <v>OK</v>
      </c>
      <c r="D2719" t="e">
        <f>VLOOKUP(J2719,'Ref2'!C:E,3,0)</f>
        <v>#N/A</v>
      </c>
      <c r="F2719">
        <v>3</v>
      </c>
      <c r="I2719" t="e">
        <f>VLOOKUP(J2719,Ref!L:M,2,0)</f>
        <v>#N/A</v>
      </c>
      <c r="J2719" t="s">
        <v>917</v>
      </c>
      <c r="K2719" t="s">
        <v>94</v>
      </c>
      <c r="L2719" t="s">
        <v>453</v>
      </c>
      <c r="M2719" t="s">
        <v>23</v>
      </c>
      <c r="N2719" t="s">
        <v>14</v>
      </c>
      <c r="S2719">
        <v>0</v>
      </c>
    </row>
    <row r="2720" spans="1:19" x14ac:dyDescent="0.3">
      <c r="A2720">
        <v>2023</v>
      </c>
      <c r="C2720" t="str">
        <f>IF(GETPIVOTDATA("PS % recovery",Sheet4!$B$5,"Parish Name",K2720)&gt;99.949%,"OK","No")</f>
        <v>OK</v>
      </c>
      <c r="D2720" t="str">
        <f>VLOOKUP(J2720,'Ref2'!C:E,3,0)</f>
        <v>LLF</v>
      </c>
      <c r="F2720">
        <v>3</v>
      </c>
      <c r="I2720" t="str">
        <f>VLOOKUP(J2720,Ref!L:M,2,0)</f>
        <v>Yes</v>
      </c>
      <c r="J2720" t="s">
        <v>919</v>
      </c>
      <c r="K2720" t="s">
        <v>96</v>
      </c>
      <c r="L2720" t="s">
        <v>441</v>
      </c>
      <c r="M2720" t="s">
        <v>23</v>
      </c>
      <c r="N2720" t="s">
        <v>14</v>
      </c>
      <c r="S2720">
        <v>0</v>
      </c>
    </row>
    <row r="2721" spans="1:19" x14ac:dyDescent="0.3">
      <c r="A2721">
        <v>2023</v>
      </c>
      <c r="C2721" t="str">
        <f>IF(GETPIVOTDATA("PS % recovery",Sheet4!$B$5,"Parish Name",K2721)&gt;99.949%,"OK","No")</f>
        <v>OK</v>
      </c>
      <c r="D2721" t="str">
        <f>VLOOKUP(J2721,'Ref2'!C:E,3,0)</f>
        <v>LLF</v>
      </c>
      <c r="F2721">
        <v>3</v>
      </c>
      <c r="I2721" t="str">
        <f>VLOOKUP(J2721,Ref!L:M,2,0)</f>
        <v>Yes</v>
      </c>
      <c r="J2721" t="s">
        <v>921</v>
      </c>
      <c r="K2721" t="s">
        <v>97</v>
      </c>
      <c r="L2721" t="s">
        <v>443</v>
      </c>
      <c r="M2721" t="s">
        <v>23</v>
      </c>
      <c r="N2721" t="s">
        <v>14</v>
      </c>
      <c r="S2721">
        <v>11342</v>
      </c>
    </row>
    <row r="2722" spans="1:19" x14ac:dyDescent="0.3">
      <c r="A2722">
        <v>2023</v>
      </c>
      <c r="C2722" t="str">
        <f>IF(GETPIVOTDATA("PS % recovery",Sheet4!$B$5,"Parish Name",K2722)&gt;99.949%,"OK","No")</f>
        <v>No</v>
      </c>
      <c r="D2722" t="e">
        <f>VLOOKUP(J2722,'Ref2'!C:E,3,0)</f>
        <v>#N/A</v>
      </c>
      <c r="F2722">
        <v>3</v>
      </c>
      <c r="I2722" t="e">
        <f>VLOOKUP(J2722,Ref!L:M,2,0)</f>
        <v>#N/A</v>
      </c>
      <c r="J2722" t="s">
        <v>923</v>
      </c>
      <c r="K2722" t="s">
        <v>98</v>
      </c>
      <c r="L2722" t="s">
        <v>445</v>
      </c>
      <c r="M2722" t="s">
        <v>23</v>
      </c>
      <c r="N2722" t="s">
        <v>14</v>
      </c>
      <c r="S2722">
        <v>5344</v>
      </c>
    </row>
    <row r="2723" spans="1:19" x14ac:dyDescent="0.3">
      <c r="A2723">
        <v>2023</v>
      </c>
      <c r="C2723" t="str">
        <f>IF(GETPIVOTDATA("PS % recovery",Sheet4!$B$5,"Parish Name",K2723)&gt;99.949%,"OK","No")</f>
        <v>OK</v>
      </c>
      <c r="D2723" t="e">
        <f>VLOOKUP(J2723,'Ref2'!C:E,3,0)</f>
        <v>#N/A</v>
      </c>
      <c r="F2723">
        <v>3</v>
      </c>
      <c r="I2723" t="e">
        <f>VLOOKUP(J2723,Ref!L:M,2,0)</f>
        <v>#N/A</v>
      </c>
      <c r="J2723" t="s">
        <v>925</v>
      </c>
      <c r="K2723" t="s">
        <v>99</v>
      </c>
      <c r="L2723" t="s">
        <v>447</v>
      </c>
      <c r="M2723" t="s">
        <v>23</v>
      </c>
      <c r="N2723" t="s">
        <v>14</v>
      </c>
      <c r="S2723">
        <v>5706.25</v>
      </c>
    </row>
    <row r="2724" spans="1:19" x14ac:dyDescent="0.3">
      <c r="A2724">
        <v>2023</v>
      </c>
      <c r="C2724" t="str">
        <f>IF(GETPIVOTDATA("PS % recovery",Sheet4!$B$5,"Parish Name",K2724)&gt;99.949%,"OK","No")</f>
        <v>OK</v>
      </c>
      <c r="D2724" t="e">
        <f>VLOOKUP(J2724,'Ref2'!C:E,3,0)</f>
        <v>#N/A</v>
      </c>
      <c r="F2724">
        <v>3</v>
      </c>
      <c r="I2724" t="e">
        <f>VLOOKUP(J2724,Ref!L:M,2,0)</f>
        <v>#N/A</v>
      </c>
      <c r="J2724" t="s">
        <v>927</v>
      </c>
      <c r="K2724" t="s">
        <v>100</v>
      </c>
      <c r="L2724" t="s">
        <v>449</v>
      </c>
      <c r="M2724" t="s">
        <v>23</v>
      </c>
      <c r="N2724" t="s">
        <v>14</v>
      </c>
      <c r="S2724">
        <v>4320</v>
      </c>
    </row>
    <row r="2725" spans="1:19" x14ac:dyDescent="0.3">
      <c r="A2725">
        <v>2023</v>
      </c>
      <c r="C2725" t="str">
        <f>IF(GETPIVOTDATA("PS % recovery",Sheet4!$B$5,"Parish Name",K2725)&gt;99.949%,"OK","No")</f>
        <v>OK</v>
      </c>
      <c r="D2725" t="e">
        <f>VLOOKUP(J2725,'Ref2'!C:E,3,0)</f>
        <v>#N/A</v>
      </c>
      <c r="F2725">
        <v>3</v>
      </c>
      <c r="I2725" t="e">
        <f>VLOOKUP(J2725,Ref!L:M,2,0)</f>
        <v>#N/A</v>
      </c>
      <c r="J2725" t="s">
        <v>929</v>
      </c>
      <c r="K2725" t="s">
        <v>101</v>
      </c>
      <c r="L2725" t="s">
        <v>451</v>
      </c>
      <c r="M2725" t="s">
        <v>23</v>
      </c>
      <c r="N2725" t="s">
        <v>14</v>
      </c>
      <c r="S2725">
        <v>7105</v>
      </c>
    </row>
    <row r="2726" spans="1:19" x14ac:dyDescent="0.3">
      <c r="A2726">
        <v>2023</v>
      </c>
      <c r="C2726" t="str">
        <f>IF(GETPIVOTDATA("PS % recovery",Sheet4!$B$5,"Parish Name",K2726)&gt;99.949%,"OK","No")</f>
        <v>OK</v>
      </c>
      <c r="D2726" t="e">
        <f>VLOOKUP(J2726,'Ref2'!C:E,3,0)</f>
        <v>#N/A</v>
      </c>
      <c r="F2726">
        <v>3</v>
      </c>
      <c r="I2726" t="e">
        <f>VLOOKUP(J2726,Ref!L:M,2,0)</f>
        <v>#N/A</v>
      </c>
      <c r="J2726" t="s">
        <v>931</v>
      </c>
      <c r="K2726" t="s">
        <v>95</v>
      </c>
      <c r="L2726" t="s">
        <v>439</v>
      </c>
      <c r="M2726" t="s">
        <v>23</v>
      </c>
      <c r="N2726" t="s">
        <v>14</v>
      </c>
      <c r="S2726">
        <v>4028</v>
      </c>
    </row>
    <row r="2727" spans="1:19" x14ac:dyDescent="0.3">
      <c r="A2727">
        <v>2023</v>
      </c>
      <c r="C2727" t="str">
        <f>IF(GETPIVOTDATA("PS % recovery",Sheet4!$B$5,"Parish Name",K2727)&gt;99.949%,"OK","No")</f>
        <v>No</v>
      </c>
      <c r="D2727" t="e">
        <f>VLOOKUP(J2727,'Ref2'!C:E,3,0)</f>
        <v>#N/A</v>
      </c>
      <c r="F2727">
        <v>3</v>
      </c>
      <c r="I2727" t="e">
        <f>VLOOKUP(J2727,Ref!L:M,2,0)</f>
        <v>#N/A</v>
      </c>
      <c r="J2727" t="s">
        <v>933</v>
      </c>
      <c r="K2727" t="s">
        <v>102</v>
      </c>
      <c r="L2727" t="s">
        <v>453</v>
      </c>
      <c r="M2727" t="s">
        <v>23</v>
      </c>
      <c r="N2727" t="s">
        <v>14</v>
      </c>
      <c r="S2727">
        <v>1917</v>
      </c>
    </row>
    <row r="2728" spans="1:19" x14ac:dyDescent="0.3">
      <c r="A2728">
        <v>2023</v>
      </c>
      <c r="C2728" t="str">
        <f>IF(GETPIVOTDATA("PS % recovery",Sheet4!$B$5,"Parish Name",K2728)&gt;99.949%,"OK","No")</f>
        <v>OK</v>
      </c>
      <c r="D2728" t="e">
        <f>VLOOKUP(J2728,'Ref2'!C:E,3,0)</f>
        <v>#N/A</v>
      </c>
      <c r="F2728">
        <v>3</v>
      </c>
      <c r="I2728" t="e">
        <f>VLOOKUP(J2728,Ref!L:M,2,0)</f>
        <v>#N/A</v>
      </c>
      <c r="J2728" t="s">
        <v>935</v>
      </c>
      <c r="K2728" t="s">
        <v>104</v>
      </c>
      <c r="L2728" t="s">
        <v>465</v>
      </c>
      <c r="M2728" t="s">
        <v>26</v>
      </c>
      <c r="N2728" t="s">
        <v>14</v>
      </c>
      <c r="S2728">
        <v>6353</v>
      </c>
    </row>
    <row r="2729" spans="1:19" x14ac:dyDescent="0.3">
      <c r="A2729">
        <v>2023</v>
      </c>
      <c r="C2729" t="str">
        <f>IF(GETPIVOTDATA("PS % recovery",Sheet4!$B$5,"Parish Name",K2729)&gt;99.949%,"OK","No")</f>
        <v>OK</v>
      </c>
      <c r="D2729" t="e">
        <f>VLOOKUP(J2729,'Ref2'!C:E,3,0)</f>
        <v>#N/A</v>
      </c>
      <c r="F2729">
        <v>3</v>
      </c>
      <c r="I2729" t="e">
        <f>VLOOKUP(J2729,Ref!L:M,2,0)</f>
        <v>#N/A</v>
      </c>
      <c r="J2729" t="s">
        <v>937</v>
      </c>
      <c r="K2729" t="s">
        <v>106</v>
      </c>
      <c r="L2729" t="s">
        <v>467</v>
      </c>
      <c r="M2729" t="s">
        <v>26</v>
      </c>
      <c r="N2729" t="s">
        <v>14</v>
      </c>
      <c r="S2729">
        <v>5861</v>
      </c>
    </row>
    <row r="2730" spans="1:19" x14ac:dyDescent="0.3">
      <c r="A2730">
        <v>2023</v>
      </c>
      <c r="C2730" t="str">
        <f>IF(GETPIVOTDATA("PS % recovery",Sheet4!$B$5,"Parish Name",K2730)&gt;99.949%,"OK","No")</f>
        <v>OK</v>
      </c>
      <c r="D2730" t="e">
        <f>VLOOKUP(J2730,'Ref2'!C:E,3,0)</f>
        <v>#N/A</v>
      </c>
      <c r="F2730">
        <v>3</v>
      </c>
      <c r="I2730" t="e">
        <f>VLOOKUP(J2730,Ref!L:M,2,0)</f>
        <v>#N/A</v>
      </c>
      <c r="J2730" t="s">
        <v>939</v>
      </c>
      <c r="K2730" t="s">
        <v>108</v>
      </c>
      <c r="L2730" t="s">
        <v>469</v>
      </c>
      <c r="M2730" t="s">
        <v>26</v>
      </c>
      <c r="N2730" t="s">
        <v>14</v>
      </c>
      <c r="S2730">
        <v>5079</v>
      </c>
    </row>
    <row r="2731" spans="1:19" x14ac:dyDescent="0.3">
      <c r="A2731">
        <v>2023</v>
      </c>
      <c r="C2731" t="str">
        <f>IF(GETPIVOTDATA("PS % recovery",Sheet4!$B$5,"Parish Name",K2731)&gt;99.949%,"OK","No")</f>
        <v>OK</v>
      </c>
      <c r="D2731" t="e">
        <f>VLOOKUP(J2731,'Ref2'!C:E,3,0)</f>
        <v>#N/A</v>
      </c>
      <c r="F2731">
        <v>3</v>
      </c>
      <c r="I2731" t="e">
        <f>VLOOKUP(J2731,Ref!L:M,2,0)</f>
        <v>#N/A</v>
      </c>
      <c r="J2731" t="s">
        <v>941</v>
      </c>
      <c r="K2731" t="s">
        <v>110</v>
      </c>
      <c r="L2731" t="s">
        <v>471</v>
      </c>
      <c r="M2731" t="s">
        <v>26</v>
      </c>
      <c r="N2731" t="s">
        <v>14</v>
      </c>
      <c r="S2731">
        <v>7589</v>
      </c>
    </row>
    <row r="2732" spans="1:19" x14ac:dyDescent="0.3">
      <c r="A2732">
        <v>2023</v>
      </c>
      <c r="C2732" t="str">
        <f>IF(GETPIVOTDATA("PS % recovery",Sheet4!$B$5,"Parish Name",K2732)&gt;99.949%,"OK","No")</f>
        <v>OK</v>
      </c>
      <c r="D2732" t="e">
        <f>VLOOKUP(J2732,'Ref2'!C:E,3,0)</f>
        <v>#N/A</v>
      </c>
      <c r="F2732">
        <v>3</v>
      </c>
      <c r="I2732" t="str">
        <f>VLOOKUP(J2732,Ref!L:M,2,0)</f>
        <v>Yes</v>
      </c>
      <c r="J2732" t="s">
        <v>943</v>
      </c>
      <c r="K2732" t="s">
        <v>112</v>
      </c>
      <c r="L2732" t="s">
        <v>473</v>
      </c>
      <c r="M2732" t="s">
        <v>26</v>
      </c>
      <c r="N2732" t="s">
        <v>14</v>
      </c>
      <c r="S2732">
        <v>0</v>
      </c>
    </row>
    <row r="2733" spans="1:19" x14ac:dyDescent="0.3">
      <c r="A2733">
        <v>2023</v>
      </c>
      <c r="C2733" t="str">
        <f>IF(GETPIVOTDATA("PS % recovery",Sheet4!$B$5,"Parish Name",K2733)&gt;99.949%,"OK","No")</f>
        <v>No</v>
      </c>
      <c r="D2733" t="e">
        <f>VLOOKUP(J2733,'Ref2'!C:E,3,0)</f>
        <v>#N/A</v>
      </c>
      <c r="F2733">
        <v>3</v>
      </c>
      <c r="I2733" t="e">
        <f>VLOOKUP(J2733,Ref!L:M,2,0)</f>
        <v>#N/A</v>
      </c>
      <c r="J2733" t="s">
        <v>945</v>
      </c>
      <c r="K2733" t="s">
        <v>114</v>
      </c>
      <c r="L2733" t="s">
        <v>475</v>
      </c>
      <c r="M2733" t="s">
        <v>26</v>
      </c>
      <c r="N2733" t="s">
        <v>14</v>
      </c>
      <c r="S2733">
        <v>8383.67</v>
      </c>
    </row>
    <row r="2734" spans="1:19" x14ac:dyDescent="0.3">
      <c r="A2734">
        <v>2023</v>
      </c>
      <c r="C2734" t="str">
        <f>IF(GETPIVOTDATA("PS % recovery",Sheet4!$B$5,"Parish Name",K2734)&gt;99.949%,"OK","No")</f>
        <v>OK</v>
      </c>
      <c r="D2734" t="e">
        <f>VLOOKUP(J2734,'Ref2'!C:E,3,0)</f>
        <v>#N/A</v>
      </c>
      <c r="F2734">
        <v>3</v>
      </c>
      <c r="I2734" t="e">
        <f>VLOOKUP(J2734,Ref!L:M,2,0)</f>
        <v>#N/A</v>
      </c>
      <c r="J2734" t="s">
        <v>947</v>
      </c>
      <c r="K2734" t="s">
        <v>116</v>
      </c>
      <c r="L2734" t="s">
        <v>477</v>
      </c>
      <c r="M2734" t="s">
        <v>26</v>
      </c>
      <c r="N2734" t="s">
        <v>14</v>
      </c>
      <c r="S2734">
        <v>5569</v>
      </c>
    </row>
    <row r="2735" spans="1:19" x14ac:dyDescent="0.3">
      <c r="A2735">
        <v>2023</v>
      </c>
      <c r="C2735" t="str">
        <f>IF(GETPIVOTDATA("PS % recovery",Sheet4!$B$5,"Parish Name",K2735)&gt;99.949%,"OK","No")</f>
        <v>OK</v>
      </c>
      <c r="D2735" t="e">
        <f>VLOOKUP(J2735,'Ref2'!C:E,3,0)</f>
        <v>#N/A</v>
      </c>
      <c r="F2735">
        <v>3</v>
      </c>
      <c r="I2735" t="e">
        <f>VLOOKUP(J2735,Ref!L:M,2,0)</f>
        <v>#N/A</v>
      </c>
      <c r="J2735" t="s">
        <v>949</v>
      </c>
      <c r="K2735" t="s">
        <v>118</v>
      </c>
      <c r="L2735" t="s">
        <v>479</v>
      </c>
      <c r="M2735" t="s">
        <v>26</v>
      </c>
      <c r="N2735" t="s">
        <v>14</v>
      </c>
      <c r="S2735">
        <v>7052</v>
      </c>
    </row>
    <row r="2736" spans="1:19" x14ac:dyDescent="0.3">
      <c r="A2736">
        <v>2023</v>
      </c>
      <c r="C2736" t="str">
        <f>IF(GETPIVOTDATA("PS % recovery",Sheet4!$B$5,"Parish Name",K2736)&gt;99.949%,"OK","No")</f>
        <v>OK</v>
      </c>
      <c r="D2736" t="e">
        <f>VLOOKUP(J2736,'Ref2'!C:E,3,0)</f>
        <v>#N/A</v>
      </c>
      <c r="F2736">
        <v>3</v>
      </c>
      <c r="I2736" t="e">
        <f>VLOOKUP(J2736,Ref!L:M,2,0)</f>
        <v>#N/A</v>
      </c>
      <c r="J2736" t="s">
        <v>951</v>
      </c>
      <c r="K2736" t="s">
        <v>105</v>
      </c>
      <c r="L2736" t="s">
        <v>455</v>
      </c>
      <c r="M2736" t="s">
        <v>26</v>
      </c>
      <c r="N2736" t="s">
        <v>14</v>
      </c>
      <c r="S2736">
        <v>2583</v>
      </c>
    </row>
    <row r="2737" spans="1:19" x14ac:dyDescent="0.3">
      <c r="A2737">
        <v>2023</v>
      </c>
      <c r="C2737" t="str">
        <f>IF(GETPIVOTDATA("PS % recovery",Sheet4!$B$5,"Parish Name",K2737)&gt;99.949%,"OK","No")</f>
        <v>OK</v>
      </c>
      <c r="D2737" t="e">
        <f>VLOOKUP(J2737,'Ref2'!C:E,3,0)</f>
        <v>#N/A</v>
      </c>
      <c r="F2737">
        <v>3</v>
      </c>
      <c r="I2737" t="e">
        <f>VLOOKUP(J2737,Ref!L:M,2,0)</f>
        <v>#N/A</v>
      </c>
      <c r="J2737" t="s">
        <v>953</v>
      </c>
      <c r="K2737" t="s">
        <v>107</v>
      </c>
      <c r="L2737" t="s">
        <v>457</v>
      </c>
      <c r="M2737" t="s">
        <v>26</v>
      </c>
      <c r="N2737" t="s">
        <v>14</v>
      </c>
      <c r="S2737">
        <v>4931.92</v>
      </c>
    </row>
    <row r="2738" spans="1:19" x14ac:dyDescent="0.3">
      <c r="A2738">
        <v>2023</v>
      </c>
      <c r="C2738" t="str">
        <f>IF(GETPIVOTDATA("PS % recovery",Sheet4!$B$5,"Parish Name",K2738)&gt;99.949%,"OK","No")</f>
        <v>OK</v>
      </c>
      <c r="D2738" t="e">
        <f>VLOOKUP(J2738,'Ref2'!C:E,3,0)</f>
        <v>#N/A</v>
      </c>
      <c r="F2738">
        <v>3</v>
      </c>
      <c r="I2738" t="e">
        <f>VLOOKUP(J2738,Ref!L:M,2,0)</f>
        <v>#N/A</v>
      </c>
      <c r="J2738" t="s">
        <v>955</v>
      </c>
      <c r="K2738" t="s">
        <v>109</v>
      </c>
      <c r="L2738" t="s">
        <v>459</v>
      </c>
      <c r="M2738" t="s">
        <v>26</v>
      </c>
      <c r="N2738" t="s">
        <v>14</v>
      </c>
      <c r="S2738">
        <v>6273</v>
      </c>
    </row>
    <row r="2739" spans="1:19" x14ac:dyDescent="0.3">
      <c r="A2739">
        <v>2023</v>
      </c>
      <c r="C2739" t="str">
        <f>IF(GETPIVOTDATA("PS % recovery",Sheet4!$B$5,"Parish Name",K2739)&gt;99.949%,"OK","No")</f>
        <v>No</v>
      </c>
      <c r="D2739" t="e">
        <f>VLOOKUP(J2739,'Ref2'!C:E,3,0)</f>
        <v>#N/A</v>
      </c>
      <c r="F2739">
        <v>3</v>
      </c>
      <c r="I2739" t="e">
        <f>VLOOKUP(J2739,Ref!L:M,2,0)</f>
        <v>#N/A</v>
      </c>
      <c r="J2739" t="s">
        <v>824</v>
      </c>
      <c r="K2739" t="s">
        <v>113</v>
      </c>
      <c r="L2739" t="s">
        <v>463</v>
      </c>
      <c r="M2739" t="s">
        <v>26</v>
      </c>
      <c r="N2739" t="s">
        <v>14</v>
      </c>
      <c r="S2739">
        <v>2000</v>
      </c>
    </row>
    <row r="2740" spans="1:19" x14ac:dyDescent="0.3">
      <c r="A2740">
        <v>2023</v>
      </c>
      <c r="C2740" t="str">
        <f>IF(GETPIVOTDATA("PS % recovery",Sheet4!$B$5,"Parish Name",K2740)&gt;99.949%,"OK","No")</f>
        <v>OK</v>
      </c>
      <c r="D2740" t="e">
        <f>VLOOKUP(J2740,'Ref2'!C:E,3,0)</f>
        <v>#N/A</v>
      </c>
      <c r="F2740">
        <v>3</v>
      </c>
      <c r="I2740" t="e">
        <f>VLOOKUP(J2740,Ref!L:M,2,0)</f>
        <v>#N/A</v>
      </c>
      <c r="J2740" t="s">
        <v>958</v>
      </c>
      <c r="K2740" t="s">
        <v>111</v>
      </c>
      <c r="L2740" t="s">
        <v>461</v>
      </c>
      <c r="M2740" t="s">
        <v>26</v>
      </c>
      <c r="N2740" t="s">
        <v>14</v>
      </c>
      <c r="S2740">
        <v>5045</v>
      </c>
    </row>
    <row r="2741" spans="1:19" x14ac:dyDescent="0.3">
      <c r="A2741">
        <v>2023</v>
      </c>
      <c r="C2741" t="str">
        <f>IF(GETPIVOTDATA("PS % recovery",Sheet4!$B$5,"Parish Name",K2741)&gt;99.949%,"OK","No")</f>
        <v>OK</v>
      </c>
      <c r="D2741" t="e">
        <f>VLOOKUP(J2741,'Ref2'!C:E,3,0)</f>
        <v>#N/A</v>
      </c>
      <c r="F2741">
        <v>3</v>
      </c>
      <c r="I2741" t="e">
        <f>VLOOKUP(J2741,Ref!L:M,2,0)</f>
        <v>#N/A</v>
      </c>
      <c r="J2741" t="s">
        <v>960</v>
      </c>
      <c r="K2741" t="s">
        <v>115</v>
      </c>
      <c r="L2741" t="s">
        <v>455</v>
      </c>
      <c r="M2741" t="s">
        <v>26</v>
      </c>
      <c r="N2741" t="s">
        <v>14</v>
      </c>
      <c r="S2741">
        <v>9649</v>
      </c>
    </row>
    <row r="2742" spans="1:19" x14ac:dyDescent="0.3">
      <c r="A2742">
        <v>2023</v>
      </c>
      <c r="C2742" t="str">
        <f>IF(GETPIVOTDATA("PS % recovery",Sheet4!$B$5,"Parish Name",K2742)&gt;99.949%,"OK","No")</f>
        <v>No</v>
      </c>
      <c r="D2742" t="e">
        <f>VLOOKUP(J2742,'Ref2'!C:E,3,0)</f>
        <v>#N/A</v>
      </c>
      <c r="F2742">
        <v>3</v>
      </c>
      <c r="I2742" t="e">
        <f>VLOOKUP(J2742,Ref!L:M,2,0)</f>
        <v>#N/A</v>
      </c>
      <c r="J2742" t="s">
        <v>962</v>
      </c>
      <c r="K2742" t="s">
        <v>117</v>
      </c>
      <c r="L2742" t="s">
        <v>455</v>
      </c>
      <c r="M2742" t="s">
        <v>26</v>
      </c>
      <c r="N2742" t="s">
        <v>14</v>
      </c>
      <c r="S2742">
        <v>0</v>
      </c>
    </row>
    <row r="2743" spans="1:19" x14ac:dyDescent="0.3">
      <c r="A2743">
        <v>2023</v>
      </c>
      <c r="C2743" t="str">
        <f>IF(GETPIVOTDATA("PS % recovery",Sheet4!$B$5,"Parish Name",K2743)&gt;99.949%,"OK","No")</f>
        <v>OK</v>
      </c>
      <c r="D2743" t="e">
        <f>VLOOKUP(J2743,'Ref2'!C:E,3,0)</f>
        <v>#N/A</v>
      </c>
      <c r="F2743">
        <v>3</v>
      </c>
      <c r="I2743" t="e">
        <f>VLOOKUP(J2743,Ref!L:M,2,0)</f>
        <v>#N/A</v>
      </c>
      <c r="J2743" t="s">
        <v>964</v>
      </c>
      <c r="K2743" t="s">
        <v>120</v>
      </c>
      <c r="L2743" t="s">
        <v>481</v>
      </c>
      <c r="M2743" t="s">
        <v>29</v>
      </c>
      <c r="N2743" t="s">
        <v>14</v>
      </c>
      <c r="S2743">
        <v>7951</v>
      </c>
    </row>
    <row r="2744" spans="1:19" x14ac:dyDescent="0.3">
      <c r="A2744">
        <v>2023</v>
      </c>
      <c r="C2744" t="str">
        <f>IF(GETPIVOTDATA("PS % recovery",Sheet4!$B$5,"Parish Name",K2744)&gt;99.949%,"OK","No")</f>
        <v>OK</v>
      </c>
      <c r="D2744" t="e">
        <f>VLOOKUP(J2744,'Ref2'!C:E,3,0)</f>
        <v>#N/A</v>
      </c>
      <c r="F2744">
        <v>3</v>
      </c>
      <c r="I2744" t="e">
        <f>VLOOKUP(J2744,Ref!L:M,2,0)</f>
        <v>#N/A</v>
      </c>
      <c r="J2744" t="s">
        <v>966</v>
      </c>
      <c r="K2744" t="s">
        <v>121</v>
      </c>
      <c r="L2744" t="s">
        <v>487</v>
      </c>
      <c r="M2744" t="s">
        <v>29</v>
      </c>
      <c r="N2744" t="s">
        <v>14</v>
      </c>
      <c r="S2744">
        <v>3351</v>
      </c>
    </row>
    <row r="2745" spans="1:19" x14ac:dyDescent="0.3">
      <c r="A2745">
        <v>2023</v>
      </c>
      <c r="C2745" t="str">
        <f>IF(GETPIVOTDATA("PS % recovery",Sheet4!$B$5,"Parish Name",K2745)&gt;99.949%,"OK","No")</f>
        <v>No</v>
      </c>
      <c r="D2745" t="e">
        <f>VLOOKUP(J2745,'Ref2'!C:E,3,0)</f>
        <v>#N/A</v>
      </c>
      <c r="F2745">
        <v>3</v>
      </c>
      <c r="I2745" t="e">
        <f>VLOOKUP(J2745,Ref!L:M,2,0)</f>
        <v>#N/A</v>
      </c>
      <c r="J2745" t="s">
        <v>968</v>
      </c>
      <c r="K2745" t="s">
        <v>123</v>
      </c>
      <c r="L2745" t="s">
        <v>489</v>
      </c>
      <c r="M2745" t="s">
        <v>29</v>
      </c>
      <c r="N2745" t="s">
        <v>14</v>
      </c>
      <c r="S2745">
        <v>1500</v>
      </c>
    </row>
    <row r="2746" spans="1:19" x14ac:dyDescent="0.3">
      <c r="A2746">
        <v>2023</v>
      </c>
      <c r="C2746" t="str">
        <f>IF(GETPIVOTDATA("PS % recovery",Sheet4!$B$5,"Parish Name",K2746)&gt;99.949%,"OK","No")</f>
        <v>OK</v>
      </c>
      <c r="D2746" t="e">
        <f>VLOOKUP(J2746,'Ref2'!C:E,3,0)</f>
        <v>#N/A</v>
      </c>
      <c r="F2746">
        <v>3</v>
      </c>
      <c r="I2746" t="e">
        <f>VLOOKUP(J2746,Ref!L:M,2,0)</f>
        <v>#N/A</v>
      </c>
      <c r="J2746" t="s">
        <v>970</v>
      </c>
      <c r="K2746" t="s">
        <v>125</v>
      </c>
      <c r="L2746" t="s">
        <v>493</v>
      </c>
      <c r="M2746" t="s">
        <v>29</v>
      </c>
      <c r="N2746" t="s">
        <v>14</v>
      </c>
      <c r="S2746">
        <v>5870.25</v>
      </c>
    </row>
    <row r="2747" spans="1:19" x14ac:dyDescent="0.3">
      <c r="A2747">
        <v>2023</v>
      </c>
      <c r="C2747" t="str">
        <f>IF(GETPIVOTDATA("PS % recovery",Sheet4!$B$5,"Parish Name",K2747)&gt;99.949%,"OK","No")</f>
        <v>OK</v>
      </c>
      <c r="D2747" t="e">
        <f>VLOOKUP(J2747,'Ref2'!C:E,3,0)</f>
        <v>#N/A</v>
      </c>
      <c r="F2747">
        <v>3</v>
      </c>
      <c r="I2747" t="e">
        <f>VLOOKUP(J2747,Ref!L:M,2,0)</f>
        <v>#N/A</v>
      </c>
      <c r="J2747" t="s">
        <v>972</v>
      </c>
      <c r="K2747" t="s">
        <v>126</v>
      </c>
      <c r="L2747" t="s">
        <v>491</v>
      </c>
      <c r="M2747" t="s">
        <v>29</v>
      </c>
      <c r="N2747" t="s">
        <v>14</v>
      </c>
      <c r="S2747">
        <v>3863</v>
      </c>
    </row>
    <row r="2748" spans="1:19" x14ac:dyDescent="0.3">
      <c r="A2748">
        <v>2023</v>
      </c>
      <c r="C2748" t="str">
        <f>IF(GETPIVOTDATA("PS % recovery",Sheet4!$B$5,"Parish Name",K2748)&gt;99.949%,"OK","No")</f>
        <v>No</v>
      </c>
      <c r="D2748" t="e">
        <f>VLOOKUP(J2748,'Ref2'!C:E,3,0)</f>
        <v>#N/A</v>
      </c>
      <c r="F2748">
        <v>3</v>
      </c>
      <c r="I2748" t="str">
        <f>VLOOKUP(J2748,Ref!L:M,2,0)</f>
        <v>Yes</v>
      </c>
      <c r="J2748" t="s">
        <v>974</v>
      </c>
      <c r="K2748" t="s">
        <v>127</v>
      </c>
      <c r="L2748" t="s">
        <v>497</v>
      </c>
      <c r="M2748" t="s">
        <v>29</v>
      </c>
      <c r="N2748" t="s">
        <v>14</v>
      </c>
      <c r="S2748">
        <v>0</v>
      </c>
    </row>
    <row r="2749" spans="1:19" x14ac:dyDescent="0.3">
      <c r="A2749">
        <v>2023</v>
      </c>
      <c r="C2749" t="str">
        <f>IF(GETPIVOTDATA("PS % recovery",Sheet4!$B$5,"Parish Name",K2749)&gt;99.949%,"OK","No")</f>
        <v>OK</v>
      </c>
      <c r="D2749" t="e">
        <f>VLOOKUP(J2749,'Ref2'!C:E,3,0)</f>
        <v>#N/A</v>
      </c>
      <c r="F2749">
        <v>3</v>
      </c>
      <c r="I2749" t="e">
        <f>VLOOKUP(J2749,Ref!L:M,2,0)</f>
        <v>#N/A</v>
      </c>
      <c r="J2749" t="s">
        <v>976</v>
      </c>
      <c r="K2749" t="s">
        <v>128</v>
      </c>
      <c r="L2749" t="s">
        <v>499</v>
      </c>
      <c r="M2749" t="s">
        <v>29</v>
      </c>
      <c r="N2749" t="s">
        <v>14</v>
      </c>
      <c r="S2749">
        <v>2615</v>
      </c>
    </row>
    <row r="2750" spans="1:19" x14ac:dyDescent="0.3">
      <c r="A2750">
        <v>2023</v>
      </c>
      <c r="C2750" t="str">
        <f>IF(GETPIVOTDATA("PS % recovery",Sheet4!$B$5,"Parish Name",K2750)&gt;99.949%,"OK","No")</f>
        <v>No</v>
      </c>
      <c r="D2750" t="e">
        <f>VLOOKUP(J2750,'Ref2'!C:E,3,0)</f>
        <v>#N/A</v>
      </c>
      <c r="F2750">
        <v>3</v>
      </c>
      <c r="I2750" t="str">
        <f>VLOOKUP(J2750,Ref!L:M,2,0)</f>
        <v>Yes</v>
      </c>
      <c r="J2750" t="s">
        <v>825</v>
      </c>
      <c r="K2750" t="s">
        <v>129</v>
      </c>
      <c r="L2750" t="s">
        <v>501</v>
      </c>
      <c r="M2750" t="s">
        <v>29</v>
      </c>
      <c r="N2750" t="s">
        <v>14</v>
      </c>
      <c r="S2750">
        <v>2910</v>
      </c>
    </row>
    <row r="2751" spans="1:19" x14ac:dyDescent="0.3">
      <c r="A2751">
        <v>2023</v>
      </c>
      <c r="C2751" t="str">
        <f>IF(GETPIVOTDATA("PS % recovery",Sheet4!$B$5,"Parish Name",K2751)&gt;99.949%,"OK","No")</f>
        <v>OK</v>
      </c>
      <c r="D2751" t="e">
        <f>VLOOKUP(J2751,'Ref2'!C:E,3,0)</f>
        <v>#N/A</v>
      </c>
      <c r="F2751">
        <v>3</v>
      </c>
      <c r="I2751" t="e">
        <f>VLOOKUP(J2751,Ref!L:M,2,0)</f>
        <v>#N/A</v>
      </c>
      <c r="J2751" t="s">
        <v>979</v>
      </c>
      <c r="K2751" t="s">
        <v>131</v>
      </c>
      <c r="L2751" t="s">
        <v>503</v>
      </c>
      <c r="M2751" t="s">
        <v>29</v>
      </c>
      <c r="N2751" t="s">
        <v>14</v>
      </c>
      <c r="S2751">
        <v>9620</v>
      </c>
    </row>
    <row r="2752" spans="1:19" x14ac:dyDescent="0.3">
      <c r="A2752">
        <v>2023</v>
      </c>
      <c r="C2752" t="str">
        <f>IF(GETPIVOTDATA("PS % recovery",Sheet4!$B$5,"Parish Name",K2752)&gt;99.949%,"OK","No")</f>
        <v>OK</v>
      </c>
      <c r="D2752" t="e">
        <f>VLOOKUP(J2752,'Ref2'!C:E,3,0)</f>
        <v>#N/A</v>
      </c>
      <c r="F2752">
        <v>3</v>
      </c>
      <c r="I2752" t="e">
        <f>VLOOKUP(J2752,Ref!L:M,2,0)</f>
        <v>#N/A</v>
      </c>
      <c r="J2752" t="s">
        <v>981</v>
      </c>
      <c r="K2752" t="s">
        <v>130</v>
      </c>
      <c r="L2752" t="s">
        <v>495</v>
      </c>
      <c r="M2752" t="s">
        <v>29</v>
      </c>
      <c r="N2752" t="s">
        <v>14</v>
      </c>
      <c r="S2752">
        <v>7215.65</v>
      </c>
    </row>
    <row r="2753" spans="1:19" x14ac:dyDescent="0.3">
      <c r="A2753">
        <v>2023</v>
      </c>
      <c r="C2753" t="str">
        <f>IF(GETPIVOTDATA("PS % recovery",Sheet4!$B$5,"Parish Name",K2753)&gt;99.949%,"OK","No")</f>
        <v>OK</v>
      </c>
      <c r="D2753" t="e">
        <f>VLOOKUP(J2753,'Ref2'!C:E,3,0)</f>
        <v>#N/A</v>
      </c>
      <c r="F2753">
        <v>3</v>
      </c>
      <c r="I2753" t="e">
        <f>VLOOKUP(J2753,Ref!L:M,2,0)</f>
        <v>#N/A</v>
      </c>
      <c r="J2753" t="s">
        <v>983</v>
      </c>
      <c r="K2753" t="s">
        <v>132</v>
      </c>
      <c r="L2753" t="s">
        <v>505</v>
      </c>
      <c r="M2753" t="s">
        <v>29</v>
      </c>
      <c r="N2753" t="s">
        <v>14</v>
      </c>
      <c r="S2753">
        <v>4395</v>
      </c>
    </row>
    <row r="2754" spans="1:19" x14ac:dyDescent="0.3">
      <c r="A2754">
        <v>2023</v>
      </c>
      <c r="C2754" t="str">
        <f>IF(GETPIVOTDATA("PS % recovery",Sheet4!$B$5,"Parish Name",K2754)&gt;99.949%,"OK","No")</f>
        <v>No</v>
      </c>
      <c r="D2754" t="e">
        <f>VLOOKUP(J2754,'Ref2'!C:E,3,0)</f>
        <v>#N/A</v>
      </c>
      <c r="F2754">
        <v>3</v>
      </c>
      <c r="I2754" t="str">
        <f>VLOOKUP(J2754,Ref!L:M,2,0)</f>
        <v>Yes</v>
      </c>
      <c r="J2754" t="s">
        <v>985</v>
      </c>
      <c r="K2754" t="s">
        <v>133</v>
      </c>
      <c r="L2754" t="s">
        <v>507</v>
      </c>
      <c r="M2754" t="s">
        <v>29</v>
      </c>
      <c r="N2754" t="s">
        <v>14</v>
      </c>
      <c r="S2754">
        <v>4002</v>
      </c>
    </row>
    <row r="2755" spans="1:19" x14ac:dyDescent="0.3">
      <c r="A2755">
        <v>2023</v>
      </c>
      <c r="C2755" t="str">
        <f>IF(GETPIVOTDATA("PS % recovery",Sheet4!$B$5,"Parish Name",K2755)&gt;99.949%,"OK","No")</f>
        <v>OK</v>
      </c>
      <c r="D2755" t="e">
        <f>VLOOKUP(J2755,'Ref2'!C:E,3,0)</f>
        <v>#N/A</v>
      </c>
      <c r="F2755">
        <v>3</v>
      </c>
      <c r="I2755" t="e">
        <f>VLOOKUP(J2755,Ref!L:M,2,0)</f>
        <v>#N/A</v>
      </c>
      <c r="J2755" t="s">
        <v>987</v>
      </c>
      <c r="K2755" t="s">
        <v>122</v>
      </c>
      <c r="L2755" t="s">
        <v>483</v>
      </c>
      <c r="M2755" t="s">
        <v>29</v>
      </c>
      <c r="N2755" t="s">
        <v>14</v>
      </c>
      <c r="S2755">
        <v>6170</v>
      </c>
    </row>
    <row r="2756" spans="1:19" x14ac:dyDescent="0.3">
      <c r="A2756">
        <v>2023</v>
      </c>
      <c r="C2756" t="str">
        <f>IF(GETPIVOTDATA("PS % recovery",Sheet4!$B$5,"Parish Name",K2756)&gt;99.949%,"OK","No")</f>
        <v>No</v>
      </c>
      <c r="D2756" t="e">
        <f>VLOOKUP(J2756,'Ref2'!C:E,3,0)</f>
        <v>#N/A</v>
      </c>
      <c r="F2756">
        <v>3</v>
      </c>
      <c r="I2756" t="e">
        <f>VLOOKUP(J2756,Ref!L:M,2,0)</f>
        <v>#N/A</v>
      </c>
      <c r="J2756" t="s">
        <v>989</v>
      </c>
      <c r="K2756" t="s">
        <v>124</v>
      </c>
      <c r="L2756" t="s">
        <v>485</v>
      </c>
      <c r="M2756" t="s">
        <v>29</v>
      </c>
      <c r="N2756" t="s">
        <v>14</v>
      </c>
      <c r="S2756">
        <v>3500</v>
      </c>
    </row>
    <row r="2757" spans="1:19" x14ac:dyDescent="0.3">
      <c r="A2757">
        <v>2023</v>
      </c>
      <c r="C2757" t="str">
        <f>IF(GETPIVOTDATA("PS % recovery",Sheet4!$B$5,"Parish Name",K2757)&gt;99.949%,"OK","No")</f>
        <v>No</v>
      </c>
      <c r="D2757" t="e">
        <f>VLOOKUP(J2757,'Ref2'!C:E,3,0)</f>
        <v>#N/A</v>
      </c>
      <c r="F2757">
        <v>3</v>
      </c>
      <c r="I2757" t="e">
        <f>VLOOKUP(J2757,Ref!L:M,2,0)</f>
        <v>#N/A</v>
      </c>
      <c r="J2757" t="s">
        <v>826</v>
      </c>
      <c r="K2757" t="s">
        <v>135</v>
      </c>
      <c r="L2757" t="s">
        <v>515</v>
      </c>
      <c r="M2757" t="s">
        <v>32</v>
      </c>
      <c r="N2757" t="s">
        <v>14</v>
      </c>
      <c r="S2757">
        <v>130</v>
      </c>
    </row>
    <row r="2758" spans="1:19" x14ac:dyDescent="0.3">
      <c r="A2758">
        <v>2023</v>
      </c>
      <c r="C2758" t="str">
        <f>IF(GETPIVOTDATA("PS % recovery",Sheet4!$B$5,"Parish Name",K2758)&gt;99.949%,"OK","No")</f>
        <v>OK</v>
      </c>
      <c r="D2758" t="e">
        <f>VLOOKUP(J2758,'Ref2'!C:E,3,0)</f>
        <v>#N/A</v>
      </c>
      <c r="F2758">
        <v>3</v>
      </c>
      <c r="I2758" t="e">
        <f>VLOOKUP(J2758,Ref!L:M,2,0)</f>
        <v>#N/A</v>
      </c>
      <c r="J2758" t="s">
        <v>828</v>
      </c>
      <c r="K2758" t="s">
        <v>136</v>
      </c>
      <c r="L2758" t="s">
        <v>515</v>
      </c>
      <c r="M2758" t="s">
        <v>32</v>
      </c>
      <c r="N2758" t="s">
        <v>14</v>
      </c>
      <c r="S2758">
        <v>3508</v>
      </c>
    </row>
    <row r="2759" spans="1:19" x14ac:dyDescent="0.3">
      <c r="A2759">
        <v>2023</v>
      </c>
      <c r="C2759" t="str">
        <f>IF(GETPIVOTDATA("PS % recovery",Sheet4!$B$5,"Parish Name",K2759)&gt;99.949%,"OK","No")</f>
        <v>No</v>
      </c>
      <c r="D2759" t="e">
        <f>VLOOKUP(J2759,'Ref2'!C:E,3,0)</f>
        <v>#N/A</v>
      </c>
      <c r="F2759">
        <v>3</v>
      </c>
      <c r="I2759" t="e">
        <f>VLOOKUP(J2759,Ref!L:M,2,0)</f>
        <v>#N/A</v>
      </c>
      <c r="J2759" t="s">
        <v>993</v>
      </c>
      <c r="K2759" t="s">
        <v>137</v>
      </c>
      <c r="L2759" t="s">
        <v>509</v>
      </c>
      <c r="M2759" t="s">
        <v>32</v>
      </c>
      <c r="N2759" t="s">
        <v>14</v>
      </c>
      <c r="S2759">
        <v>2858.5</v>
      </c>
    </row>
    <row r="2760" spans="1:19" x14ac:dyDescent="0.3">
      <c r="A2760">
        <v>2023</v>
      </c>
      <c r="C2760" t="str">
        <f>IF(GETPIVOTDATA("PS % recovery",Sheet4!$B$5,"Parish Name",K2760)&gt;99.949%,"OK","No")</f>
        <v>OK</v>
      </c>
      <c r="D2760" t="e">
        <f>VLOOKUP(J2760,'Ref2'!C:E,3,0)</f>
        <v>#N/A</v>
      </c>
      <c r="F2760">
        <v>3</v>
      </c>
      <c r="I2760" t="e">
        <f>VLOOKUP(J2760,Ref!L:M,2,0)</f>
        <v>#N/A</v>
      </c>
      <c r="J2760" t="s">
        <v>995</v>
      </c>
      <c r="K2760" t="s">
        <v>139</v>
      </c>
      <c r="L2760" t="s">
        <v>513</v>
      </c>
      <c r="M2760" t="s">
        <v>32</v>
      </c>
      <c r="N2760" t="s">
        <v>14</v>
      </c>
      <c r="S2760">
        <v>7943</v>
      </c>
    </row>
    <row r="2761" spans="1:19" x14ac:dyDescent="0.3">
      <c r="A2761">
        <v>2023</v>
      </c>
      <c r="C2761" t="str">
        <f>IF(GETPIVOTDATA("PS % recovery",Sheet4!$B$5,"Parish Name",K2761)&gt;99.949%,"OK","No")</f>
        <v>OK</v>
      </c>
      <c r="D2761" t="e">
        <f>VLOOKUP(J2761,'Ref2'!C:E,3,0)</f>
        <v>#N/A</v>
      </c>
      <c r="F2761">
        <v>3</v>
      </c>
      <c r="I2761" t="e">
        <f>VLOOKUP(J2761,Ref!L:M,2,0)</f>
        <v>#N/A</v>
      </c>
      <c r="J2761" t="s">
        <v>997</v>
      </c>
      <c r="K2761" t="s">
        <v>138</v>
      </c>
      <c r="L2761" t="s">
        <v>511</v>
      </c>
      <c r="M2761" t="s">
        <v>32</v>
      </c>
      <c r="N2761" t="s">
        <v>14</v>
      </c>
      <c r="S2761">
        <v>24220</v>
      </c>
    </row>
    <row r="2762" spans="1:19" x14ac:dyDescent="0.3">
      <c r="A2762">
        <v>2023</v>
      </c>
      <c r="C2762" t="str">
        <f>IF(GETPIVOTDATA("PS % recovery",Sheet4!$B$5,"Parish Name",K2762)&gt;99.949%,"OK","No")</f>
        <v>OK</v>
      </c>
      <c r="D2762" t="e">
        <f>VLOOKUP(J2762,'Ref2'!C:E,3,0)</f>
        <v>#N/A</v>
      </c>
      <c r="F2762">
        <v>3</v>
      </c>
      <c r="I2762" t="e">
        <f>VLOOKUP(J2762,Ref!L:M,2,0)</f>
        <v>#N/A</v>
      </c>
      <c r="J2762" t="s">
        <v>999</v>
      </c>
      <c r="K2762" t="s">
        <v>140</v>
      </c>
      <c r="L2762" t="s">
        <v>509</v>
      </c>
      <c r="M2762" t="s">
        <v>32</v>
      </c>
      <c r="N2762" t="s">
        <v>14</v>
      </c>
      <c r="S2762">
        <v>2286.16</v>
      </c>
    </row>
    <row r="2763" spans="1:19" x14ac:dyDescent="0.3">
      <c r="A2763">
        <v>2023</v>
      </c>
      <c r="C2763" t="str">
        <f>IF(GETPIVOTDATA("PS % recovery",Sheet4!$B$5,"Parish Name",K2763)&gt;99.949%,"OK","No")</f>
        <v>OK</v>
      </c>
      <c r="D2763" t="e">
        <f>VLOOKUP(J2763,'Ref2'!C:E,3,0)</f>
        <v>#N/A</v>
      </c>
      <c r="F2763">
        <v>3</v>
      </c>
      <c r="I2763" t="e">
        <f>VLOOKUP(J2763,Ref!L:M,2,0)</f>
        <v>#N/A</v>
      </c>
      <c r="J2763" t="s">
        <v>1001</v>
      </c>
      <c r="K2763" t="s">
        <v>141</v>
      </c>
      <c r="L2763" t="s">
        <v>517</v>
      </c>
      <c r="M2763" t="s">
        <v>32</v>
      </c>
      <c r="N2763" t="s">
        <v>14</v>
      </c>
      <c r="S2763">
        <v>10071.92</v>
      </c>
    </row>
    <row r="2764" spans="1:19" x14ac:dyDescent="0.3">
      <c r="A2764">
        <v>2023</v>
      </c>
      <c r="C2764" t="str">
        <f>IF(GETPIVOTDATA("PS % recovery",Sheet4!$B$5,"Parish Name",K2764)&gt;99.949%,"OK","No")</f>
        <v>OK</v>
      </c>
      <c r="D2764" t="e">
        <f>VLOOKUP(J2764,'Ref2'!C:E,3,0)</f>
        <v>#N/A</v>
      </c>
      <c r="F2764">
        <v>3</v>
      </c>
      <c r="I2764" t="e">
        <f>VLOOKUP(J2764,Ref!L:M,2,0)</f>
        <v>#N/A</v>
      </c>
      <c r="J2764" t="s">
        <v>1003</v>
      </c>
      <c r="K2764" t="s">
        <v>142</v>
      </c>
      <c r="L2764" t="s">
        <v>519</v>
      </c>
      <c r="M2764" t="s">
        <v>32</v>
      </c>
      <c r="N2764" t="s">
        <v>14</v>
      </c>
      <c r="S2764">
        <v>3597</v>
      </c>
    </row>
    <row r="2765" spans="1:19" x14ac:dyDescent="0.3">
      <c r="A2765">
        <v>2023</v>
      </c>
      <c r="C2765" t="str">
        <f>IF(GETPIVOTDATA("PS % recovery",Sheet4!$B$5,"Parish Name",K2765)&gt;99.949%,"OK","No")</f>
        <v>OK</v>
      </c>
      <c r="D2765" t="e">
        <f>VLOOKUP(J2765,'Ref2'!C:E,3,0)</f>
        <v>#N/A</v>
      </c>
      <c r="F2765">
        <v>3</v>
      </c>
      <c r="I2765" t="e">
        <f>VLOOKUP(J2765,Ref!L:M,2,0)</f>
        <v>#N/A</v>
      </c>
      <c r="J2765" t="s">
        <v>1005</v>
      </c>
      <c r="K2765" t="s">
        <v>143</v>
      </c>
      <c r="L2765" t="s">
        <v>521</v>
      </c>
      <c r="M2765" t="s">
        <v>32</v>
      </c>
      <c r="N2765" t="s">
        <v>14</v>
      </c>
      <c r="S2765">
        <v>8363</v>
      </c>
    </row>
    <row r="2766" spans="1:19" x14ac:dyDescent="0.3">
      <c r="A2766">
        <v>2023</v>
      </c>
      <c r="C2766" t="str">
        <f>IF(GETPIVOTDATA("PS % recovery",Sheet4!$B$5,"Parish Name",K2766)&gt;99.949%,"OK","No")</f>
        <v>OK</v>
      </c>
      <c r="D2766" t="e">
        <f>VLOOKUP(J2766,'Ref2'!C:E,3,0)</f>
        <v>#N/A</v>
      </c>
      <c r="F2766">
        <v>3</v>
      </c>
      <c r="I2766" t="e">
        <f>VLOOKUP(J2766,Ref!L:M,2,0)</f>
        <v>#N/A</v>
      </c>
      <c r="J2766" t="s">
        <v>1007</v>
      </c>
      <c r="K2766" t="s">
        <v>145</v>
      </c>
      <c r="L2766" t="s">
        <v>525</v>
      </c>
      <c r="M2766" t="s">
        <v>35</v>
      </c>
      <c r="N2766" t="s">
        <v>14</v>
      </c>
      <c r="S2766">
        <v>3696</v>
      </c>
    </row>
    <row r="2767" spans="1:19" x14ac:dyDescent="0.3">
      <c r="A2767">
        <v>2023</v>
      </c>
      <c r="C2767" t="str">
        <f>IF(GETPIVOTDATA("PS % recovery",Sheet4!$B$5,"Parish Name",K2767)&gt;99.949%,"OK","No")</f>
        <v>No</v>
      </c>
      <c r="D2767" t="e">
        <f>VLOOKUP(J2767,'Ref2'!C:E,3,0)</f>
        <v>#N/A</v>
      </c>
      <c r="F2767">
        <v>3</v>
      </c>
      <c r="I2767" t="e">
        <f>VLOOKUP(J2767,Ref!L:M,2,0)</f>
        <v>#N/A</v>
      </c>
      <c r="J2767" t="s">
        <v>1009</v>
      </c>
      <c r="K2767" t="s">
        <v>147</v>
      </c>
      <c r="L2767" t="s">
        <v>525</v>
      </c>
      <c r="M2767" t="s">
        <v>35</v>
      </c>
      <c r="N2767" t="s">
        <v>14</v>
      </c>
      <c r="S2767">
        <v>1840</v>
      </c>
    </row>
    <row r="2768" spans="1:19" x14ac:dyDescent="0.3">
      <c r="A2768">
        <v>2023</v>
      </c>
      <c r="C2768" t="str">
        <f>IF(GETPIVOTDATA("PS % recovery",Sheet4!$B$5,"Parish Name",K2768)&gt;99.949%,"OK","No")</f>
        <v>OK</v>
      </c>
      <c r="D2768" t="e">
        <f>VLOOKUP(J2768,'Ref2'!C:E,3,0)</f>
        <v>#N/A</v>
      </c>
      <c r="F2768">
        <v>3</v>
      </c>
      <c r="I2768" t="e">
        <f>VLOOKUP(J2768,Ref!L:M,2,0)</f>
        <v>#N/A</v>
      </c>
      <c r="J2768" t="s">
        <v>1011</v>
      </c>
      <c r="K2768" t="s">
        <v>149</v>
      </c>
      <c r="L2768" t="s">
        <v>525</v>
      </c>
      <c r="M2768" t="s">
        <v>35</v>
      </c>
      <c r="N2768" t="s">
        <v>14</v>
      </c>
      <c r="S2768">
        <v>4678</v>
      </c>
    </row>
    <row r="2769" spans="1:19" x14ac:dyDescent="0.3">
      <c r="A2769">
        <v>2023</v>
      </c>
      <c r="C2769" t="str">
        <f>IF(GETPIVOTDATA("PS % recovery",Sheet4!$B$5,"Parish Name",K2769)&gt;99.949%,"OK","No")</f>
        <v>No</v>
      </c>
      <c r="D2769" t="e">
        <f>VLOOKUP(J2769,'Ref2'!C:E,3,0)</f>
        <v>#N/A</v>
      </c>
      <c r="F2769">
        <v>3</v>
      </c>
      <c r="I2769" t="e">
        <f>VLOOKUP(J2769,Ref!L:M,2,0)</f>
        <v>#N/A</v>
      </c>
      <c r="J2769" t="s">
        <v>1013</v>
      </c>
      <c r="K2769" t="s">
        <v>151</v>
      </c>
      <c r="L2769" t="s">
        <v>525</v>
      </c>
      <c r="M2769" t="s">
        <v>35</v>
      </c>
      <c r="N2769" t="s">
        <v>14</v>
      </c>
      <c r="S2769">
        <v>800</v>
      </c>
    </row>
    <row r="2770" spans="1:19" x14ac:dyDescent="0.3">
      <c r="A2770">
        <v>2023</v>
      </c>
      <c r="C2770" t="str">
        <f>IF(GETPIVOTDATA("PS % recovery",Sheet4!$B$5,"Parish Name",K2770)&gt;99.949%,"OK","No")</f>
        <v>No</v>
      </c>
      <c r="D2770" t="e">
        <f>VLOOKUP(J2770,'Ref2'!C:E,3,0)</f>
        <v>#N/A</v>
      </c>
      <c r="F2770">
        <v>3</v>
      </c>
      <c r="I2770" t="e">
        <f>VLOOKUP(J2770,Ref!L:M,2,0)</f>
        <v>#N/A</v>
      </c>
      <c r="J2770" t="s">
        <v>1015</v>
      </c>
      <c r="K2770" t="s">
        <v>150</v>
      </c>
      <c r="L2770" t="s">
        <v>523</v>
      </c>
      <c r="M2770" t="s">
        <v>35</v>
      </c>
      <c r="N2770" t="s">
        <v>14</v>
      </c>
      <c r="S2770">
        <v>0</v>
      </c>
    </row>
    <row r="2771" spans="1:19" x14ac:dyDescent="0.3">
      <c r="A2771">
        <v>2023</v>
      </c>
      <c r="C2771" t="str">
        <f>IF(GETPIVOTDATA("PS % recovery",Sheet4!$B$5,"Parish Name",K2771)&gt;99.949%,"OK","No")</f>
        <v>OK</v>
      </c>
      <c r="D2771" t="e">
        <f>VLOOKUP(J2771,'Ref2'!C:E,3,0)</f>
        <v>#N/A</v>
      </c>
      <c r="F2771">
        <v>3</v>
      </c>
      <c r="I2771" t="e">
        <f>VLOOKUP(J2771,Ref!L:M,2,0)</f>
        <v>#N/A</v>
      </c>
      <c r="J2771" t="s">
        <v>1017</v>
      </c>
      <c r="K2771" t="s">
        <v>152</v>
      </c>
      <c r="L2771" t="s">
        <v>523</v>
      </c>
      <c r="M2771" t="s">
        <v>35</v>
      </c>
      <c r="N2771" t="s">
        <v>14</v>
      </c>
      <c r="S2771">
        <v>1128</v>
      </c>
    </row>
    <row r="2772" spans="1:19" x14ac:dyDescent="0.3">
      <c r="A2772">
        <v>2023</v>
      </c>
      <c r="C2772" t="str">
        <f>IF(GETPIVOTDATA("PS % recovery",Sheet4!$B$5,"Parish Name",K2772)&gt;99.949%,"OK","No")</f>
        <v>OK</v>
      </c>
      <c r="D2772" t="e">
        <f>VLOOKUP(J2772,'Ref2'!C:E,3,0)</f>
        <v>#N/A</v>
      </c>
      <c r="F2772">
        <v>3</v>
      </c>
      <c r="I2772" t="e">
        <f>VLOOKUP(J2772,Ref!L:M,2,0)</f>
        <v>#N/A</v>
      </c>
      <c r="J2772" t="s">
        <v>1019</v>
      </c>
      <c r="K2772" t="s">
        <v>146</v>
      </c>
      <c r="L2772" t="s">
        <v>527</v>
      </c>
      <c r="M2772" t="s">
        <v>35</v>
      </c>
      <c r="N2772" t="s">
        <v>14</v>
      </c>
      <c r="S2772">
        <v>1000</v>
      </c>
    </row>
    <row r="2773" spans="1:19" x14ac:dyDescent="0.3">
      <c r="A2773">
        <v>2023</v>
      </c>
      <c r="C2773" t="str">
        <f>IF(GETPIVOTDATA("PS % recovery",Sheet4!$B$5,"Parish Name",K2773)&gt;99.949%,"OK","No")</f>
        <v>No</v>
      </c>
      <c r="D2773" t="e">
        <f>VLOOKUP(J2773,'Ref2'!C:E,3,0)</f>
        <v>#N/A</v>
      </c>
      <c r="F2773">
        <v>3</v>
      </c>
      <c r="I2773" t="e">
        <f>VLOOKUP(J2773,Ref!L:M,2,0)</f>
        <v>#N/A</v>
      </c>
      <c r="J2773" t="s">
        <v>1021</v>
      </c>
      <c r="K2773" t="s">
        <v>148</v>
      </c>
      <c r="L2773" t="s">
        <v>527</v>
      </c>
      <c r="M2773" t="s">
        <v>35</v>
      </c>
      <c r="N2773" t="s">
        <v>14</v>
      </c>
      <c r="S2773">
        <v>2000</v>
      </c>
    </row>
    <row r="2774" spans="1:19" x14ac:dyDescent="0.3">
      <c r="A2774">
        <v>2023</v>
      </c>
      <c r="C2774" t="str">
        <f>IF(GETPIVOTDATA("PS % recovery",Sheet4!$B$5,"Parish Name",K2774)&gt;99.949%,"OK","No")</f>
        <v>OK</v>
      </c>
      <c r="D2774" t="e">
        <f>VLOOKUP(J2774,'Ref2'!C:E,3,0)</f>
        <v>#N/A</v>
      </c>
      <c r="F2774">
        <v>3</v>
      </c>
      <c r="I2774" t="e">
        <f>VLOOKUP(J2774,Ref!L:M,2,0)</f>
        <v>#N/A</v>
      </c>
      <c r="J2774" t="s">
        <v>1023</v>
      </c>
      <c r="K2774" t="s">
        <v>153</v>
      </c>
      <c r="L2774" t="s">
        <v>527</v>
      </c>
      <c r="M2774" t="s">
        <v>35</v>
      </c>
      <c r="N2774" t="s">
        <v>14</v>
      </c>
      <c r="S2774">
        <v>5500</v>
      </c>
    </row>
    <row r="2775" spans="1:19" x14ac:dyDescent="0.3">
      <c r="A2775">
        <v>2023</v>
      </c>
      <c r="C2775" t="str">
        <f>IF(GETPIVOTDATA("PS % recovery",Sheet4!$B$5,"Parish Name",K2775)&gt;99.949%,"OK","No")</f>
        <v>OK</v>
      </c>
      <c r="D2775" t="e">
        <f>VLOOKUP(J2775,'Ref2'!C:E,3,0)</f>
        <v>#N/A</v>
      </c>
      <c r="F2775">
        <v>3</v>
      </c>
      <c r="I2775" t="e">
        <f>VLOOKUP(J2775,Ref!L:M,2,0)</f>
        <v>#N/A</v>
      </c>
      <c r="J2775" t="s">
        <v>1025</v>
      </c>
      <c r="K2775" t="s">
        <v>154</v>
      </c>
      <c r="L2775" t="s">
        <v>527</v>
      </c>
      <c r="M2775" t="s">
        <v>35</v>
      </c>
      <c r="N2775" t="s">
        <v>14</v>
      </c>
      <c r="S2775">
        <v>14934</v>
      </c>
    </row>
    <row r="2776" spans="1:19" x14ac:dyDescent="0.3">
      <c r="A2776">
        <v>2023</v>
      </c>
      <c r="C2776" t="str">
        <f>IF(GETPIVOTDATA("PS % recovery",Sheet4!$B$5,"Parish Name",K2776)&gt;99.949%,"OK","No")</f>
        <v>OK</v>
      </c>
      <c r="D2776" t="e">
        <f>VLOOKUP(J2776,'Ref2'!C:E,3,0)</f>
        <v>#N/A</v>
      </c>
      <c r="F2776">
        <v>3</v>
      </c>
      <c r="I2776" t="e">
        <f>VLOOKUP(J2776,Ref!L:M,2,0)</f>
        <v>#N/A</v>
      </c>
      <c r="J2776" t="s">
        <v>1027</v>
      </c>
      <c r="K2776" t="s">
        <v>156</v>
      </c>
      <c r="L2776" t="s">
        <v>529</v>
      </c>
      <c r="M2776" t="s">
        <v>18</v>
      </c>
      <c r="N2776" t="s">
        <v>15</v>
      </c>
      <c r="S2776">
        <v>10000</v>
      </c>
    </row>
    <row r="2777" spans="1:19" x14ac:dyDescent="0.3">
      <c r="A2777">
        <v>2023</v>
      </c>
      <c r="C2777" t="str">
        <f>IF(GETPIVOTDATA("PS % recovery",Sheet4!$B$5,"Parish Name",K2777)&gt;99.949%,"OK","No")</f>
        <v>No</v>
      </c>
      <c r="D2777" t="e">
        <f>VLOOKUP(J2777,'Ref2'!C:E,3,0)</f>
        <v>#N/A</v>
      </c>
      <c r="F2777">
        <v>3</v>
      </c>
      <c r="I2777" t="e">
        <f>VLOOKUP(J2777,Ref!L:M,2,0)</f>
        <v>#N/A</v>
      </c>
      <c r="J2777" t="s">
        <v>1029</v>
      </c>
      <c r="K2777" t="s">
        <v>157</v>
      </c>
      <c r="L2777" t="s">
        <v>531</v>
      </c>
      <c r="M2777" t="s">
        <v>18</v>
      </c>
      <c r="N2777" t="s">
        <v>15</v>
      </c>
      <c r="S2777">
        <v>0</v>
      </c>
    </row>
    <row r="2778" spans="1:19" x14ac:dyDescent="0.3">
      <c r="A2778">
        <v>2023</v>
      </c>
      <c r="C2778" t="str">
        <f>IF(GETPIVOTDATA("PS % recovery",Sheet4!$B$5,"Parish Name",K2778)&gt;99.949%,"OK","No")</f>
        <v>OK</v>
      </c>
      <c r="D2778" t="e">
        <f>VLOOKUP(J2778,'Ref2'!C:E,3,0)</f>
        <v>#N/A</v>
      </c>
      <c r="F2778">
        <v>3</v>
      </c>
      <c r="I2778" t="e">
        <f>VLOOKUP(J2778,Ref!L:M,2,0)</f>
        <v>#N/A</v>
      </c>
      <c r="J2778" t="s">
        <v>1031</v>
      </c>
      <c r="K2778" t="s">
        <v>158</v>
      </c>
      <c r="L2778" t="s">
        <v>535</v>
      </c>
      <c r="M2778" t="s">
        <v>18</v>
      </c>
      <c r="N2778" t="s">
        <v>15</v>
      </c>
      <c r="S2778">
        <v>7445.5</v>
      </c>
    </row>
    <row r="2779" spans="1:19" x14ac:dyDescent="0.3">
      <c r="A2779">
        <v>2023</v>
      </c>
      <c r="C2779" t="str">
        <f>IF(GETPIVOTDATA("PS % recovery",Sheet4!$B$5,"Parish Name",K2779)&gt;99.949%,"OK","No")</f>
        <v>No</v>
      </c>
      <c r="D2779" t="e">
        <f>VLOOKUP(J2779,'Ref2'!C:E,3,0)</f>
        <v>#N/A</v>
      </c>
      <c r="F2779">
        <v>3</v>
      </c>
      <c r="I2779" t="e">
        <f>VLOOKUP(J2779,Ref!L:M,2,0)</f>
        <v>#N/A</v>
      </c>
      <c r="J2779" t="s">
        <v>789</v>
      </c>
      <c r="K2779" t="s">
        <v>160</v>
      </c>
      <c r="L2779" t="s">
        <v>537</v>
      </c>
      <c r="M2779" t="s">
        <v>18</v>
      </c>
      <c r="N2779" t="s">
        <v>15</v>
      </c>
      <c r="S2779">
        <v>0</v>
      </c>
    </row>
    <row r="2780" spans="1:19" x14ac:dyDescent="0.3">
      <c r="A2780">
        <v>2023</v>
      </c>
      <c r="C2780" t="str">
        <f>IF(GETPIVOTDATA("PS % recovery",Sheet4!$B$5,"Parish Name",K2780)&gt;99.949%,"OK","No")</f>
        <v>OK</v>
      </c>
      <c r="D2780" t="e">
        <f>VLOOKUP(J2780,'Ref2'!C:E,3,0)</f>
        <v>#N/A</v>
      </c>
      <c r="F2780">
        <v>3</v>
      </c>
      <c r="I2780" t="e">
        <f>VLOOKUP(J2780,Ref!L:M,2,0)</f>
        <v>#N/A</v>
      </c>
      <c r="J2780" t="s">
        <v>1034</v>
      </c>
      <c r="K2780" t="s">
        <v>161</v>
      </c>
      <c r="L2780" t="s">
        <v>539</v>
      </c>
      <c r="M2780" t="s">
        <v>18</v>
      </c>
      <c r="N2780" t="s">
        <v>15</v>
      </c>
      <c r="S2780">
        <v>5813.83</v>
      </c>
    </row>
    <row r="2781" spans="1:19" x14ac:dyDescent="0.3">
      <c r="A2781">
        <v>2023</v>
      </c>
      <c r="C2781" t="str">
        <f>IF(GETPIVOTDATA("PS % recovery",Sheet4!$B$5,"Parish Name",K2781)&gt;99.949%,"OK","No")</f>
        <v>OK</v>
      </c>
      <c r="D2781" t="e">
        <f>VLOOKUP(J2781,'Ref2'!C:E,3,0)</f>
        <v>#N/A</v>
      </c>
      <c r="F2781">
        <v>3</v>
      </c>
      <c r="I2781" t="e">
        <f>VLOOKUP(J2781,Ref!L:M,2,0)</f>
        <v>#N/A</v>
      </c>
      <c r="J2781" t="s">
        <v>1036</v>
      </c>
      <c r="K2781" t="s">
        <v>162</v>
      </c>
      <c r="L2781" t="s">
        <v>541</v>
      </c>
      <c r="M2781" t="s">
        <v>18</v>
      </c>
      <c r="N2781" t="s">
        <v>15</v>
      </c>
      <c r="S2781">
        <v>5000</v>
      </c>
    </row>
    <row r="2782" spans="1:19" x14ac:dyDescent="0.3">
      <c r="A2782">
        <v>2023</v>
      </c>
      <c r="C2782" t="str">
        <f>IF(GETPIVOTDATA("PS % recovery",Sheet4!$B$5,"Parish Name",K2782)&gt;99.949%,"OK","No")</f>
        <v>OK</v>
      </c>
      <c r="D2782" t="e">
        <f>VLOOKUP(J2782,'Ref2'!C:E,3,0)</f>
        <v>#N/A</v>
      </c>
      <c r="F2782">
        <v>3</v>
      </c>
      <c r="I2782" t="e">
        <f>VLOOKUP(J2782,Ref!L:M,2,0)</f>
        <v>#N/A</v>
      </c>
      <c r="J2782" t="s">
        <v>1038</v>
      </c>
      <c r="K2782" t="s">
        <v>163</v>
      </c>
      <c r="L2782" t="s">
        <v>545</v>
      </c>
      <c r="M2782" t="s">
        <v>18</v>
      </c>
      <c r="N2782" t="s">
        <v>15</v>
      </c>
      <c r="S2782">
        <v>0</v>
      </c>
    </row>
    <row r="2783" spans="1:19" x14ac:dyDescent="0.3">
      <c r="A2783">
        <v>2023</v>
      </c>
      <c r="C2783" t="str">
        <f>IF(GETPIVOTDATA("PS % recovery",Sheet4!$B$5,"Parish Name",K2783)&gt;99.949%,"OK","No")</f>
        <v>OK</v>
      </c>
      <c r="D2783" t="e">
        <f>VLOOKUP(J2783,'Ref2'!C:E,3,0)</f>
        <v>#N/A</v>
      </c>
      <c r="F2783">
        <v>3</v>
      </c>
      <c r="I2783" t="e">
        <f>VLOOKUP(J2783,Ref!L:M,2,0)</f>
        <v>#N/A</v>
      </c>
      <c r="J2783" t="s">
        <v>1040</v>
      </c>
      <c r="K2783" t="s">
        <v>164</v>
      </c>
      <c r="L2783" t="s">
        <v>545</v>
      </c>
      <c r="M2783" t="s">
        <v>18</v>
      </c>
      <c r="N2783" t="s">
        <v>15</v>
      </c>
      <c r="S2783">
        <v>656</v>
      </c>
    </row>
    <row r="2784" spans="1:19" x14ac:dyDescent="0.3">
      <c r="A2784">
        <v>2023</v>
      </c>
      <c r="C2784" t="str">
        <f>IF(GETPIVOTDATA("PS % recovery",Sheet4!$B$5,"Parish Name",K2784)&gt;99.949%,"OK","No")</f>
        <v>OK</v>
      </c>
      <c r="D2784" t="e">
        <f>VLOOKUP(J2784,'Ref2'!C:E,3,0)</f>
        <v>#N/A</v>
      </c>
      <c r="F2784">
        <v>3</v>
      </c>
      <c r="I2784" t="e">
        <f>VLOOKUP(J2784,Ref!L:M,2,0)</f>
        <v>#N/A</v>
      </c>
      <c r="J2784" t="s">
        <v>1042</v>
      </c>
      <c r="K2784" t="s">
        <v>165</v>
      </c>
      <c r="L2784" t="s">
        <v>543</v>
      </c>
      <c r="M2784" t="s">
        <v>18</v>
      </c>
      <c r="N2784" t="s">
        <v>15</v>
      </c>
      <c r="S2784">
        <v>5698</v>
      </c>
    </row>
    <row r="2785" spans="1:19" x14ac:dyDescent="0.3">
      <c r="A2785">
        <v>2023</v>
      </c>
      <c r="C2785" t="str">
        <f>IF(GETPIVOTDATA("PS % recovery",Sheet4!$B$5,"Parish Name",K2785)&gt;99.949%,"OK","No")</f>
        <v>No</v>
      </c>
      <c r="D2785" t="e">
        <f>VLOOKUP(J2785,'Ref2'!C:E,3,0)</f>
        <v>#N/A</v>
      </c>
      <c r="F2785">
        <v>3</v>
      </c>
      <c r="I2785" t="e">
        <f>VLOOKUP(J2785,Ref!L:M,2,0)</f>
        <v>#N/A</v>
      </c>
      <c r="J2785" t="s">
        <v>1044</v>
      </c>
      <c r="K2785" t="s">
        <v>166</v>
      </c>
      <c r="L2785" t="s">
        <v>547</v>
      </c>
      <c r="M2785" t="s">
        <v>18</v>
      </c>
      <c r="N2785" t="s">
        <v>15</v>
      </c>
      <c r="S2785">
        <v>3000</v>
      </c>
    </row>
    <row r="2786" spans="1:19" x14ac:dyDescent="0.3">
      <c r="A2786">
        <v>2023</v>
      </c>
      <c r="C2786" t="str">
        <f>IF(GETPIVOTDATA("PS % recovery",Sheet4!$B$5,"Parish Name",K2786)&gt;99.949%,"OK","No")</f>
        <v>No</v>
      </c>
      <c r="D2786" t="e">
        <f>VLOOKUP(J2786,'Ref2'!C:E,3,0)</f>
        <v>#N/A</v>
      </c>
      <c r="F2786">
        <v>3</v>
      </c>
      <c r="I2786" t="e">
        <f>VLOOKUP(J2786,Ref!L:M,2,0)</f>
        <v>#N/A</v>
      </c>
      <c r="J2786" t="s">
        <v>1046</v>
      </c>
      <c r="K2786" t="s">
        <v>159</v>
      </c>
      <c r="L2786" t="s">
        <v>533</v>
      </c>
      <c r="M2786" t="s">
        <v>18</v>
      </c>
      <c r="N2786" t="s">
        <v>15</v>
      </c>
      <c r="S2786">
        <v>0</v>
      </c>
    </row>
    <row r="2787" spans="1:19" x14ac:dyDescent="0.3">
      <c r="A2787">
        <v>2023</v>
      </c>
      <c r="C2787" t="str">
        <f>IF(GETPIVOTDATA("PS % recovery",Sheet4!$B$5,"Parish Name",K2787)&gt;99.949%,"OK","No")</f>
        <v>No</v>
      </c>
      <c r="D2787" t="e">
        <f>VLOOKUP(J2787,'Ref2'!C:E,3,0)</f>
        <v>#N/A</v>
      </c>
      <c r="F2787">
        <v>3</v>
      </c>
      <c r="I2787" t="e">
        <f>VLOOKUP(J2787,Ref!L:M,2,0)</f>
        <v>#N/A</v>
      </c>
      <c r="J2787" t="s">
        <v>794</v>
      </c>
      <c r="K2787" t="s">
        <v>168</v>
      </c>
      <c r="L2787" t="s">
        <v>549</v>
      </c>
      <c r="M2787" t="s">
        <v>21</v>
      </c>
      <c r="N2787" t="s">
        <v>15</v>
      </c>
      <c r="S2787">
        <v>0</v>
      </c>
    </row>
    <row r="2788" spans="1:19" x14ac:dyDescent="0.3">
      <c r="A2788">
        <v>2023</v>
      </c>
      <c r="C2788" t="str">
        <f>IF(GETPIVOTDATA("PS % recovery",Sheet4!$B$5,"Parish Name",K2788)&gt;99.949%,"OK","No")</f>
        <v>No</v>
      </c>
      <c r="D2788" t="e">
        <f>VLOOKUP(J2788,'Ref2'!C:E,3,0)</f>
        <v>#N/A</v>
      </c>
      <c r="F2788">
        <v>3</v>
      </c>
      <c r="I2788" t="e">
        <f>VLOOKUP(J2788,Ref!L:M,2,0)</f>
        <v>#N/A</v>
      </c>
      <c r="J2788" t="s">
        <v>801</v>
      </c>
      <c r="K2788" t="s">
        <v>169</v>
      </c>
      <c r="L2788" t="s">
        <v>549</v>
      </c>
      <c r="M2788" t="s">
        <v>21</v>
      </c>
      <c r="N2788" t="s">
        <v>15</v>
      </c>
      <c r="S2788">
        <v>750</v>
      </c>
    </row>
    <row r="2789" spans="1:19" x14ac:dyDescent="0.3">
      <c r="A2789">
        <v>2023</v>
      </c>
      <c r="C2789" t="str">
        <f>IF(GETPIVOTDATA("PS % recovery",Sheet4!$B$5,"Parish Name",K2789)&gt;99.949%,"OK","No")</f>
        <v>No</v>
      </c>
      <c r="D2789" t="e">
        <f>VLOOKUP(J2789,'Ref2'!C:E,3,0)</f>
        <v>#N/A</v>
      </c>
      <c r="F2789">
        <v>3</v>
      </c>
      <c r="I2789" t="e">
        <f>VLOOKUP(J2789,Ref!L:M,2,0)</f>
        <v>#N/A</v>
      </c>
      <c r="J2789" t="s">
        <v>807</v>
      </c>
      <c r="K2789" t="s">
        <v>171</v>
      </c>
      <c r="L2789" t="s">
        <v>553</v>
      </c>
      <c r="M2789" t="s">
        <v>21</v>
      </c>
      <c r="N2789" t="s">
        <v>15</v>
      </c>
      <c r="S2789">
        <v>1500</v>
      </c>
    </row>
    <row r="2790" spans="1:19" x14ac:dyDescent="0.3">
      <c r="A2790">
        <v>2023</v>
      </c>
      <c r="C2790" t="str">
        <f>IF(GETPIVOTDATA("PS % recovery",Sheet4!$B$5,"Parish Name",K2790)&gt;99.949%,"OK","No")</f>
        <v>OK</v>
      </c>
      <c r="D2790" t="e">
        <f>VLOOKUP(J2790,'Ref2'!C:E,3,0)</f>
        <v>#N/A</v>
      </c>
      <c r="F2790">
        <v>3</v>
      </c>
      <c r="I2790" t="e">
        <f>VLOOKUP(J2790,Ref!L:M,2,0)</f>
        <v>#N/A</v>
      </c>
      <c r="J2790" t="s">
        <v>1051</v>
      </c>
      <c r="K2790" t="s">
        <v>170</v>
      </c>
      <c r="L2790" t="s">
        <v>551</v>
      </c>
      <c r="M2790" t="s">
        <v>21</v>
      </c>
      <c r="N2790" t="s">
        <v>15</v>
      </c>
      <c r="S2790">
        <v>8999</v>
      </c>
    </row>
    <row r="2791" spans="1:19" x14ac:dyDescent="0.3">
      <c r="A2791">
        <v>2023</v>
      </c>
      <c r="C2791" t="str">
        <f>IF(GETPIVOTDATA("PS % recovery",Sheet4!$B$5,"Parish Name",K2791)&gt;99.949%,"OK","No")</f>
        <v>No</v>
      </c>
      <c r="D2791" t="e">
        <f>VLOOKUP(J2791,'Ref2'!C:E,3,0)</f>
        <v>#N/A</v>
      </c>
      <c r="F2791">
        <v>3</v>
      </c>
      <c r="I2791" t="e">
        <f>VLOOKUP(J2791,Ref!L:M,2,0)</f>
        <v>#N/A</v>
      </c>
      <c r="J2791" t="s">
        <v>796</v>
      </c>
      <c r="K2791" t="s">
        <v>172</v>
      </c>
      <c r="L2791" t="s">
        <v>555</v>
      </c>
      <c r="M2791" t="s">
        <v>21</v>
      </c>
      <c r="N2791" t="s">
        <v>15</v>
      </c>
      <c r="S2791">
        <v>0</v>
      </c>
    </row>
    <row r="2792" spans="1:19" x14ac:dyDescent="0.3">
      <c r="A2792">
        <v>2023</v>
      </c>
      <c r="C2792" t="str">
        <f>IF(GETPIVOTDATA("PS % recovery",Sheet4!$B$5,"Parish Name",K2792)&gt;99.949%,"OK","No")</f>
        <v>No</v>
      </c>
      <c r="D2792" t="e">
        <f>VLOOKUP(J2792,'Ref2'!C:E,3,0)</f>
        <v>#N/A</v>
      </c>
      <c r="F2792">
        <v>3</v>
      </c>
      <c r="I2792" t="e">
        <f>VLOOKUP(J2792,Ref!L:M,2,0)</f>
        <v>#N/A</v>
      </c>
      <c r="J2792" t="s">
        <v>798</v>
      </c>
      <c r="K2792" t="s">
        <v>173</v>
      </c>
      <c r="L2792" t="s">
        <v>555</v>
      </c>
      <c r="M2792" t="s">
        <v>21</v>
      </c>
      <c r="N2792" t="s">
        <v>15</v>
      </c>
      <c r="S2792">
        <v>2716.75</v>
      </c>
    </row>
    <row r="2793" spans="1:19" x14ac:dyDescent="0.3">
      <c r="A2793">
        <v>2023</v>
      </c>
      <c r="C2793" t="str">
        <f>IF(GETPIVOTDATA("PS % recovery",Sheet4!$B$5,"Parish Name",K2793)&gt;99.949%,"OK","No")</f>
        <v>No</v>
      </c>
      <c r="D2793" t="e">
        <f>VLOOKUP(J2793,'Ref2'!C:E,3,0)</f>
        <v>#N/A</v>
      </c>
      <c r="F2793">
        <v>3</v>
      </c>
      <c r="I2793" t="e">
        <f>VLOOKUP(J2793,Ref!L:M,2,0)</f>
        <v>#N/A</v>
      </c>
      <c r="J2793" t="s">
        <v>805</v>
      </c>
      <c r="K2793" t="s">
        <v>175</v>
      </c>
      <c r="L2793" t="s">
        <v>555</v>
      </c>
      <c r="M2793" t="s">
        <v>21</v>
      </c>
      <c r="N2793" t="s">
        <v>15</v>
      </c>
      <c r="S2793">
        <v>0</v>
      </c>
    </row>
    <row r="2794" spans="1:19" x14ac:dyDescent="0.3">
      <c r="A2794">
        <v>2023</v>
      </c>
      <c r="C2794" t="str">
        <f>IF(GETPIVOTDATA("PS % recovery",Sheet4!$B$5,"Parish Name",K2794)&gt;99.949%,"OK","No")</f>
        <v>No</v>
      </c>
      <c r="D2794" t="e">
        <f>VLOOKUP(J2794,'Ref2'!C:E,3,0)</f>
        <v>#N/A</v>
      </c>
      <c r="F2794">
        <v>3</v>
      </c>
      <c r="I2794" t="e">
        <f>VLOOKUP(J2794,Ref!L:M,2,0)</f>
        <v>#N/A</v>
      </c>
      <c r="J2794" t="s">
        <v>1056</v>
      </c>
      <c r="K2794" t="s">
        <v>174</v>
      </c>
      <c r="L2794" t="s">
        <v>557</v>
      </c>
      <c r="M2794" t="s">
        <v>21</v>
      </c>
      <c r="N2794" t="s">
        <v>15</v>
      </c>
      <c r="S2794">
        <v>0</v>
      </c>
    </row>
    <row r="2795" spans="1:19" x14ac:dyDescent="0.3">
      <c r="A2795">
        <v>2023</v>
      </c>
      <c r="C2795" t="str">
        <f>IF(GETPIVOTDATA("PS % recovery",Sheet4!$B$5,"Parish Name",K2795)&gt;99.949%,"OK","No")</f>
        <v>OK</v>
      </c>
      <c r="D2795" t="e">
        <f>VLOOKUP(J2795,'Ref2'!C:E,3,0)</f>
        <v>#N/A</v>
      </c>
      <c r="F2795">
        <v>3</v>
      </c>
      <c r="I2795" t="e">
        <f>VLOOKUP(J2795,Ref!L:M,2,0)</f>
        <v>#N/A</v>
      </c>
      <c r="J2795" t="s">
        <v>1058</v>
      </c>
      <c r="K2795" t="s">
        <v>176</v>
      </c>
      <c r="L2795" t="s">
        <v>557</v>
      </c>
      <c r="M2795" t="s">
        <v>21</v>
      </c>
      <c r="N2795" t="s">
        <v>15</v>
      </c>
      <c r="S2795">
        <v>3137</v>
      </c>
    </row>
    <row r="2796" spans="1:19" x14ac:dyDescent="0.3">
      <c r="A2796">
        <v>2023</v>
      </c>
      <c r="C2796" t="str">
        <f>IF(GETPIVOTDATA("PS % recovery",Sheet4!$B$5,"Parish Name",K2796)&gt;99.949%,"OK","No")</f>
        <v>No</v>
      </c>
      <c r="D2796" t="e">
        <f>VLOOKUP(J2796,'Ref2'!C:E,3,0)</f>
        <v>#N/A</v>
      </c>
      <c r="F2796">
        <v>3</v>
      </c>
      <c r="I2796" t="e">
        <f>VLOOKUP(J2796,Ref!L:M,2,0)</f>
        <v>#N/A</v>
      </c>
      <c r="J2796" t="s">
        <v>800</v>
      </c>
      <c r="K2796" t="s">
        <v>177</v>
      </c>
      <c r="L2796" t="s">
        <v>559</v>
      </c>
      <c r="M2796" t="s">
        <v>21</v>
      </c>
      <c r="N2796" t="s">
        <v>15</v>
      </c>
      <c r="S2796">
        <v>0</v>
      </c>
    </row>
    <row r="2797" spans="1:19" x14ac:dyDescent="0.3">
      <c r="A2797">
        <v>2023</v>
      </c>
      <c r="C2797" t="str">
        <f>IF(GETPIVOTDATA("PS % recovery",Sheet4!$B$5,"Parish Name",K2797)&gt;99.949%,"OK","No")</f>
        <v>No</v>
      </c>
      <c r="D2797" t="e">
        <f>VLOOKUP(J2797,'Ref2'!C:E,3,0)</f>
        <v>#N/A</v>
      </c>
      <c r="F2797">
        <v>3</v>
      </c>
      <c r="I2797" t="e">
        <f>VLOOKUP(J2797,Ref!L:M,2,0)</f>
        <v>#N/A</v>
      </c>
      <c r="J2797" t="s">
        <v>803</v>
      </c>
      <c r="K2797" t="s">
        <v>178</v>
      </c>
      <c r="L2797" t="s">
        <v>549</v>
      </c>
      <c r="M2797" t="s">
        <v>21</v>
      </c>
      <c r="N2797" t="s">
        <v>15</v>
      </c>
      <c r="S2797">
        <v>2000</v>
      </c>
    </row>
    <row r="2798" spans="1:19" x14ac:dyDescent="0.3">
      <c r="A2798">
        <v>2023</v>
      </c>
      <c r="C2798" t="str">
        <f>IF(GETPIVOTDATA("PS % recovery",Sheet4!$B$5,"Parish Name",K2798)&gt;99.949%,"OK","No")</f>
        <v>OK</v>
      </c>
      <c r="D2798" t="e">
        <f>VLOOKUP(J2798,'Ref2'!C:E,3,0)</f>
        <v>#N/A</v>
      </c>
      <c r="F2798">
        <v>3</v>
      </c>
      <c r="I2798" t="e">
        <f>VLOOKUP(J2798,Ref!L:M,2,0)</f>
        <v>#N/A</v>
      </c>
      <c r="J2798" t="s">
        <v>1062</v>
      </c>
      <c r="K2798" t="s">
        <v>180</v>
      </c>
      <c r="L2798" t="s">
        <v>561</v>
      </c>
      <c r="M2798" t="s">
        <v>21</v>
      </c>
      <c r="N2798" t="s">
        <v>15</v>
      </c>
      <c r="S2798">
        <v>0</v>
      </c>
    </row>
    <row r="2799" spans="1:19" x14ac:dyDescent="0.3">
      <c r="A2799">
        <v>2023</v>
      </c>
      <c r="C2799" t="str">
        <f>IF(GETPIVOTDATA("PS % recovery",Sheet4!$B$5,"Parish Name",K2799)&gt;99.949%,"OK","No")</f>
        <v>OK</v>
      </c>
      <c r="D2799" t="e">
        <f>VLOOKUP(J2799,'Ref2'!C:E,3,0)</f>
        <v>#N/A</v>
      </c>
      <c r="F2799">
        <v>3</v>
      </c>
      <c r="I2799" t="e">
        <f>VLOOKUP(J2799,Ref!L:M,2,0)</f>
        <v>#N/A</v>
      </c>
      <c r="J2799" t="s">
        <v>1064</v>
      </c>
      <c r="K2799" t="s">
        <v>182</v>
      </c>
      <c r="L2799" t="s">
        <v>563</v>
      </c>
      <c r="M2799" t="s">
        <v>21</v>
      </c>
      <c r="N2799" t="s">
        <v>15</v>
      </c>
      <c r="S2799">
        <v>5012</v>
      </c>
    </row>
    <row r="2800" spans="1:19" x14ac:dyDescent="0.3">
      <c r="A2800">
        <v>2023</v>
      </c>
      <c r="C2800" t="str">
        <f>IF(GETPIVOTDATA("PS % recovery",Sheet4!$B$5,"Parish Name",K2800)&gt;99.949%,"OK","No")</f>
        <v>OK</v>
      </c>
      <c r="D2800" t="e">
        <f>VLOOKUP(J2800,'Ref2'!C:E,3,0)</f>
        <v>#N/A</v>
      </c>
      <c r="F2800">
        <v>3</v>
      </c>
      <c r="I2800" t="e">
        <f>VLOOKUP(J2800,Ref!L:M,2,0)</f>
        <v>#N/A</v>
      </c>
      <c r="J2800" t="s">
        <v>1066</v>
      </c>
      <c r="K2800" t="s">
        <v>179</v>
      </c>
      <c r="L2800" t="s">
        <v>563</v>
      </c>
      <c r="M2800" t="s">
        <v>21</v>
      </c>
      <c r="N2800" t="s">
        <v>15</v>
      </c>
      <c r="S2800">
        <v>761</v>
      </c>
    </row>
    <row r="2801" spans="1:19" x14ac:dyDescent="0.3">
      <c r="A2801">
        <v>2023</v>
      </c>
      <c r="C2801" t="str">
        <f>IF(GETPIVOTDATA("PS % recovery",Sheet4!$B$5,"Parish Name",K2801)&gt;99.949%,"OK","No")</f>
        <v>OK</v>
      </c>
      <c r="D2801" t="e">
        <f>VLOOKUP(J2801,'Ref2'!C:E,3,0)</f>
        <v>#N/A</v>
      </c>
      <c r="F2801">
        <v>3</v>
      </c>
      <c r="I2801" t="e">
        <f>VLOOKUP(J2801,Ref!L:M,2,0)</f>
        <v>#N/A</v>
      </c>
      <c r="J2801" t="s">
        <v>1068</v>
      </c>
      <c r="K2801" t="s">
        <v>181</v>
      </c>
      <c r="L2801" t="s">
        <v>563</v>
      </c>
      <c r="M2801" t="s">
        <v>21</v>
      </c>
      <c r="N2801" t="s">
        <v>15</v>
      </c>
      <c r="S2801">
        <v>615</v>
      </c>
    </row>
    <row r="2802" spans="1:19" x14ac:dyDescent="0.3">
      <c r="A2802">
        <v>2023</v>
      </c>
      <c r="C2802" t="str">
        <f>IF(GETPIVOTDATA("PS % recovery",Sheet4!$B$5,"Parish Name",K2802)&gt;99.949%,"OK","No")</f>
        <v>OK</v>
      </c>
      <c r="D2802" t="str">
        <f>VLOOKUP(J2802,'Ref2'!C:E,3,0)</f>
        <v>LLF</v>
      </c>
      <c r="F2802">
        <v>3</v>
      </c>
      <c r="I2802" t="e">
        <f>VLOOKUP(J2802,Ref!L:M,2,0)</f>
        <v>#N/A</v>
      </c>
      <c r="J2802" t="s">
        <v>1070</v>
      </c>
      <c r="K2802" t="s">
        <v>183</v>
      </c>
      <c r="L2802" t="s">
        <v>565</v>
      </c>
      <c r="M2802" t="s">
        <v>21</v>
      </c>
      <c r="N2802" t="s">
        <v>15</v>
      </c>
      <c r="S2802">
        <v>7781.83</v>
      </c>
    </row>
    <row r="2803" spans="1:19" x14ac:dyDescent="0.3">
      <c r="A2803">
        <v>2023</v>
      </c>
      <c r="C2803" t="str">
        <f>IF(GETPIVOTDATA("PS % recovery",Sheet4!$B$5,"Parish Name",K2803)&gt;99.949%,"OK","No")</f>
        <v>OK</v>
      </c>
      <c r="D2803" t="e">
        <f>VLOOKUP(J2803,'Ref2'!C:E,3,0)</f>
        <v>#N/A</v>
      </c>
      <c r="F2803">
        <v>3</v>
      </c>
      <c r="I2803" t="e">
        <f>VLOOKUP(J2803,Ref!L:M,2,0)</f>
        <v>#N/A</v>
      </c>
      <c r="J2803" t="s">
        <v>1072</v>
      </c>
      <c r="K2803" t="s">
        <v>185</v>
      </c>
      <c r="L2803" t="s">
        <v>573</v>
      </c>
      <c r="M2803" t="s">
        <v>24</v>
      </c>
      <c r="N2803" t="s">
        <v>15</v>
      </c>
      <c r="S2803">
        <v>4000</v>
      </c>
    </row>
    <row r="2804" spans="1:19" x14ac:dyDescent="0.3">
      <c r="A2804">
        <v>2023</v>
      </c>
      <c r="C2804" t="str">
        <f>IF(GETPIVOTDATA("PS % recovery",Sheet4!$B$5,"Parish Name",K2804)&gt;99.949%,"OK","No")</f>
        <v>No</v>
      </c>
      <c r="D2804" t="e">
        <f>VLOOKUP(J2804,'Ref2'!C:E,3,0)</f>
        <v>#N/A</v>
      </c>
      <c r="F2804">
        <v>3</v>
      </c>
      <c r="I2804" t="e">
        <f>VLOOKUP(J2804,Ref!L:M,2,0)</f>
        <v>#N/A</v>
      </c>
      <c r="J2804" t="s">
        <v>1074</v>
      </c>
      <c r="K2804" t="s">
        <v>187</v>
      </c>
      <c r="L2804" t="s">
        <v>573</v>
      </c>
      <c r="M2804" t="s">
        <v>24</v>
      </c>
      <c r="N2804" t="s">
        <v>15</v>
      </c>
      <c r="S2804">
        <v>0</v>
      </c>
    </row>
    <row r="2805" spans="1:19" x14ac:dyDescent="0.3">
      <c r="A2805">
        <v>2023</v>
      </c>
      <c r="C2805" t="str">
        <f>IF(GETPIVOTDATA("PS % recovery",Sheet4!$B$5,"Parish Name",K2805)&gt;99.949%,"OK","No")</f>
        <v>OK</v>
      </c>
      <c r="D2805" t="e">
        <f>VLOOKUP(J2805,'Ref2'!C:E,3,0)</f>
        <v>#N/A</v>
      </c>
      <c r="F2805">
        <v>3</v>
      </c>
      <c r="I2805" t="e">
        <f>VLOOKUP(J2805,Ref!L:M,2,0)</f>
        <v>#N/A</v>
      </c>
      <c r="J2805" t="s">
        <v>1076</v>
      </c>
      <c r="K2805" t="s">
        <v>189</v>
      </c>
      <c r="L2805" t="s">
        <v>581</v>
      </c>
      <c r="M2805" t="s">
        <v>24</v>
      </c>
      <c r="N2805" t="s">
        <v>15</v>
      </c>
      <c r="S2805">
        <v>2064</v>
      </c>
    </row>
    <row r="2806" spans="1:19" x14ac:dyDescent="0.3">
      <c r="A2806">
        <v>2023</v>
      </c>
      <c r="C2806" t="str">
        <f>IF(GETPIVOTDATA("PS % recovery",Sheet4!$B$5,"Parish Name",K2806)&gt;99.949%,"OK","No")</f>
        <v>OK</v>
      </c>
      <c r="D2806" t="e">
        <f>VLOOKUP(J2806,'Ref2'!C:E,3,0)</f>
        <v>#N/A</v>
      </c>
      <c r="F2806">
        <v>3</v>
      </c>
      <c r="I2806" t="e">
        <f>VLOOKUP(J2806,Ref!L:M,2,0)</f>
        <v>#N/A</v>
      </c>
      <c r="J2806" t="s">
        <v>1078</v>
      </c>
      <c r="K2806" t="s">
        <v>186</v>
      </c>
      <c r="L2806" t="s">
        <v>577</v>
      </c>
      <c r="M2806" t="s">
        <v>24</v>
      </c>
      <c r="N2806" t="s">
        <v>15</v>
      </c>
      <c r="S2806">
        <v>928</v>
      </c>
    </row>
    <row r="2807" spans="1:19" x14ac:dyDescent="0.3">
      <c r="A2807">
        <v>2023</v>
      </c>
      <c r="C2807" t="str">
        <f>IF(GETPIVOTDATA("PS % recovery",Sheet4!$B$5,"Parish Name",K2807)&gt;99.949%,"OK","No")</f>
        <v>No</v>
      </c>
      <c r="D2807" t="e">
        <f>VLOOKUP(J2807,'Ref2'!C:E,3,0)</f>
        <v>#N/A</v>
      </c>
      <c r="F2807">
        <v>3</v>
      </c>
      <c r="I2807" t="e">
        <f>VLOOKUP(J2807,Ref!L:M,2,0)</f>
        <v>#N/A</v>
      </c>
      <c r="J2807" t="s">
        <v>1080</v>
      </c>
      <c r="K2807" t="s">
        <v>192</v>
      </c>
      <c r="L2807" t="s">
        <v>577</v>
      </c>
      <c r="M2807" t="s">
        <v>24</v>
      </c>
      <c r="N2807" t="s">
        <v>15</v>
      </c>
      <c r="S2807">
        <v>765</v>
      </c>
    </row>
    <row r="2808" spans="1:19" x14ac:dyDescent="0.3">
      <c r="A2808">
        <v>2023</v>
      </c>
      <c r="C2808" t="str">
        <f>IF(GETPIVOTDATA("PS % recovery",Sheet4!$B$5,"Parish Name",K2808)&gt;99.949%,"OK","No")</f>
        <v>OK</v>
      </c>
      <c r="D2808" t="e">
        <f>VLOOKUP(J2808,'Ref2'!C:E,3,0)</f>
        <v>#N/A</v>
      </c>
      <c r="F2808">
        <v>3</v>
      </c>
      <c r="I2808" t="e">
        <f>VLOOKUP(J2808,Ref!L:M,2,0)</f>
        <v>#N/A</v>
      </c>
      <c r="J2808" t="s">
        <v>1082</v>
      </c>
      <c r="K2808" t="s">
        <v>193</v>
      </c>
      <c r="L2808" t="s">
        <v>577</v>
      </c>
      <c r="M2808" t="s">
        <v>24</v>
      </c>
      <c r="N2808" t="s">
        <v>15</v>
      </c>
      <c r="S2808">
        <v>2654</v>
      </c>
    </row>
    <row r="2809" spans="1:19" x14ac:dyDescent="0.3">
      <c r="A2809">
        <v>2023</v>
      </c>
      <c r="C2809" t="str">
        <f>IF(GETPIVOTDATA("PS % recovery",Sheet4!$B$5,"Parish Name",K2809)&gt;99.949%,"OK","No")</f>
        <v>OK</v>
      </c>
      <c r="D2809" t="e">
        <f>VLOOKUP(J2809,'Ref2'!C:E,3,0)</f>
        <v>#N/A</v>
      </c>
      <c r="F2809">
        <v>3</v>
      </c>
      <c r="I2809" t="e">
        <f>VLOOKUP(J2809,Ref!L:M,2,0)</f>
        <v>#N/A</v>
      </c>
      <c r="J2809" t="s">
        <v>1084</v>
      </c>
      <c r="K2809" t="s">
        <v>195</v>
      </c>
      <c r="L2809" t="s">
        <v>577</v>
      </c>
      <c r="M2809" t="s">
        <v>24</v>
      </c>
      <c r="N2809" t="s">
        <v>15</v>
      </c>
      <c r="S2809">
        <v>722.25</v>
      </c>
    </row>
    <row r="2810" spans="1:19" x14ac:dyDescent="0.3">
      <c r="A2810">
        <v>2023</v>
      </c>
      <c r="C2810" t="str">
        <f>IF(GETPIVOTDATA("PS % recovery",Sheet4!$B$5,"Parish Name",K2810)&gt;99.949%,"OK","No")</f>
        <v>OK</v>
      </c>
      <c r="D2810" t="e">
        <f>VLOOKUP(J2810,'Ref2'!C:E,3,0)</f>
        <v>#N/A</v>
      </c>
      <c r="F2810">
        <v>3</v>
      </c>
      <c r="I2810" t="e">
        <f>VLOOKUP(J2810,Ref!L:M,2,0)</f>
        <v>#N/A</v>
      </c>
      <c r="J2810" t="s">
        <v>1086</v>
      </c>
      <c r="K2810" t="s">
        <v>188</v>
      </c>
      <c r="L2810" t="s">
        <v>567</v>
      </c>
      <c r="M2810" t="s">
        <v>24</v>
      </c>
      <c r="N2810" t="s">
        <v>15</v>
      </c>
      <c r="S2810">
        <v>1338</v>
      </c>
    </row>
    <row r="2811" spans="1:19" x14ac:dyDescent="0.3">
      <c r="A2811">
        <v>2023</v>
      </c>
      <c r="C2811" t="str">
        <f>IF(GETPIVOTDATA("PS % recovery",Sheet4!$B$5,"Parish Name",K2811)&gt;99.949%,"OK","No")</f>
        <v>No</v>
      </c>
      <c r="D2811" t="e">
        <f>VLOOKUP(J2811,'Ref2'!C:E,3,0)</f>
        <v>#N/A</v>
      </c>
      <c r="F2811">
        <v>3</v>
      </c>
      <c r="I2811" t="e">
        <f>VLOOKUP(J2811,Ref!L:M,2,0)</f>
        <v>#N/A</v>
      </c>
      <c r="J2811" t="s">
        <v>1088</v>
      </c>
      <c r="K2811" t="s">
        <v>198</v>
      </c>
      <c r="L2811" t="s">
        <v>567</v>
      </c>
      <c r="M2811" t="s">
        <v>24</v>
      </c>
      <c r="N2811" t="s">
        <v>15</v>
      </c>
      <c r="S2811">
        <v>900</v>
      </c>
    </row>
    <row r="2812" spans="1:19" x14ac:dyDescent="0.3">
      <c r="A2812">
        <v>2023</v>
      </c>
      <c r="C2812" t="str">
        <f>IF(GETPIVOTDATA("PS % recovery",Sheet4!$B$5,"Parish Name",K2812)&gt;99.949%,"OK","No")</f>
        <v>No</v>
      </c>
      <c r="D2812" t="e">
        <f>VLOOKUP(J2812,'Ref2'!C:E,3,0)</f>
        <v>#N/A</v>
      </c>
      <c r="F2812">
        <v>3</v>
      </c>
      <c r="I2812" t="e">
        <f>VLOOKUP(J2812,Ref!L:M,2,0)</f>
        <v>#N/A</v>
      </c>
      <c r="J2812" t="s">
        <v>1090</v>
      </c>
      <c r="K2812" t="s">
        <v>199</v>
      </c>
      <c r="L2812" t="s">
        <v>567</v>
      </c>
      <c r="M2812" t="s">
        <v>24</v>
      </c>
      <c r="N2812" t="s">
        <v>15</v>
      </c>
      <c r="S2812">
        <v>0</v>
      </c>
    </row>
    <row r="2813" spans="1:19" x14ac:dyDescent="0.3">
      <c r="A2813">
        <v>2023</v>
      </c>
      <c r="C2813" t="str">
        <f>IF(GETPIVOTDATA("PS % recovery",Sheet4!$B$5,"Parish Name",K2813)&gt;99.949%,"OK","No")</f>
        <v>OK</v>
      </c>
      <c r="D2813" t="e">
        <f>VLOOKUP(J2813,'Ref2'!C:E,3,0)</f>
        <v>#N/A</v>
      </c>
      <c r="F2813">
        <v>3</v>
      </c>
      <c r="I2813" t="e">
        <f>VLOOKUP(J2813,Ref!L:M,2,0)</f>
        <v>#N/A</v>
      </c>
      <c r="J2813" t="s">
        <v>1092</v>
      </c>
      <c r="K2813" t="s">
        <v>190</v>
      </c>
      <c r="L2813" t="s">
        <v>569</v>
      </c>
      <c r="M2813" t="s">
        <v>24</v>
      </c>
      <c r="N2813" t="s">
        <v>15</v>
      </c>
      <c r="S2813">
        <v>5837</v>
      </c>
    </row>
    <row r="2814" spans="1:19" x14ac:dyDescent="0.3">
      <c r="A2814">
        <v>2023</v>
      </c>
      <c r="C2814" t="str">
        <f>IF(GETPIVOTDATA("PS % recovery",Sheet4!$B$5,"Parish Name",K2814)&gt;99.949%,"OK","No")</f>
        <v>No</v>
      </c>
      <c r="D2814" t="e">
        <f>VLOOKUP(J2814,'Ref2'!C:E,3,0)</f>
        <v>#N/A</v>
      </c>
      <c r="F2814">
        <v>3</v>
      </c>
      <c r="I2814" t="e">
        <f>VLOOKUP(J2814,Ref!L:M,2,0)</f>
        <v>#N/A</v>
      </c>
      <c r="J2814" t="s">
        <v>1094</v>
      </c>
      <c r="K2814" t="s">
        <v>191</v>
      </c>
      <c r="L2814" t="s">
        <v>571</v>
      </c>
      <c r="M2814" t="s">
        <v>24</v>
      </c>
      <c r="N2814" t="s">
        <v>15</v>
      </c>
      <c r="S2814">
        <v>600</v>
      </c>
    </row>
    <row r="2815" spans="1:19" x14ac:dyDescent="0.3">
      <c r="A2815">
        <v>2023</v>
      </c>
      <c r="C2815" t="str">
        <f>IF(GETPIVOTDATA("PS % recovery",Sheet4!$B$5,"Parish Name",K2815)&gt;99.949%,"OK","No")</f>
        <v>OK</v>
      </c>
      <c r="D2815" t="e">
        <f>VLOOKUP(J2815,'Ref2'!C:E,3,0)</f>
        <v>#N/A</v>
      </c>
      <c r="F2815">
        <v>3</v>
      </c>
      <c r="I2815" t="e">
        <f>VLOOKUP(J2815,Ref!L:M,2,0)</f>
        <v>#N/A</v>
      </c>
      <c r="J2815" t="s">
        <v>1096</v>
      </c>
      <c r="K2815" t="s">
        <v>200</v>
      </c>
      <c r="L2815" t="s">
        <v>571</v>
      </c>
      <c r="M2815" t="s">
        <v>24</v>
      </c>
      <c r="N2815" t="s">
        <v>15</v>
      </c>
      <c r="S2815">
        <v>4809</v>
      </c>
    </row>
    <row r="2816" spans="1:19" x14ac:dyDescent="0.3">
      <c r="A2816">
        <v>2023</v>
      </c>
      <c r="C2816" t="str">
        <f>IF(GETPIVOTDATA("PS % recovery",Sheet4!$B$5,"Parish Name",K2816)&gt;99.949%,"OK","No")</f>
        <v>OK</v>
      </c>
      <c r="D2816" t="e">
        <f>VLOOKUP(J2816,'Ref2'!C:E,3,0)</f>
        <v>#N/A</v>
      </c>
      <c r="F2816">
        <v>3</v>
      </c>
      <c r="I2816" t="e">
        <f>VLOOKUP(J2816,Ref!L:M,2,0)</f>
        <v>#N/A</v>
      </c>
      <c r="J2816" t="s">
        <v>1098</v>
      </c>
      <c r="K2816" t="s">
        <v>202</v>
      </c>
      <c r="L2816" t="s">
        <v>571</v>
      </c>
      <c r="M2816" t="s">
        <v>24</v>
      </c>
      <c r="N2816" t="s">
        <v>15</v>
      </c>
      <c r="S2816">
        <v>0</v>
      </c>
    </row>
    <row r="2817" spans="1:19" x14ac:dyDescent="0.3">
      <c r="A2817">
        <v>2023</v>
      </c>
      <c r="C2817" t="str">
        <f>IF(GETPIVOTDATA("PS % recovery",Sheet4!$B$5,"Parish Name",K2817)&gt;99.949%,"OK","No")</f>
        <v>OK</v>
      </c>
      <c r="D2817" t="e">
        <f>VLOOKUP(J2817,'Ref2'!C:E,3,0)</f>
        <v>#N/A</v>
      </c>
      <c r="F2817">
        <v>3</v>
      </c>
      <c r="I2817" t="e">
        <f>VLOOKUP(J2817,Ref!L:M,2,0)</f>
        <v>#N/A</v>
      </c>
      <c r="J2817" t="s">
        <v>808</v>
      </c>
      <c r="K2817" t="s">
        <v>194</v>
      </c>
      <c r="L2817" t="s">
        <v>575</v>
      </c>
      <c r="M2817" t="s">
        <v>24</v>
      </c>
      <c r="N2817" t="s">
        <v>15</v>
      </c>
      <c r="S2817">
        <v>1431</v>
      </c>
    </row>
    <row r="2818" spans="1:19" x14ac:dyDescent="0.3">
      <c r="A2818">
        <v>2023</v>
      </c>
      <c r="C2818" t="str">
        <f>IF(GETPIVOTDATA("PS % recovery",Sheet4!$B$5,"Parish Name",K2818)&gt;99.949%,"OK","No")</f>
        <v>OK</v>
      </c>
      <c r="D2818" t="e">
        <f>VLOOKUP(J2818,'Ref2'!C:E,3,0)</f>
        <v>#N/A</v>
      </c>
      <c r="F2818">
        <v>3</v>
      </c>
      <c r="I2818" t="e">
        <f>VLOOKUP(J2818,Ref!L:M,2,0)</f>
        <v>#N/A</v>
      </c>
      <c r="J2818" t="s">
        <v>812</v>
      </c>
      <c r="K2818" t="s">
        <v>204</v>
      </c>
      <c r="L2818" t="s">
        <v>575</v>
      </c>
      <c r="M2818" t="s">
        <v>24</v>
      </c>
      <c r="N2818" t="s">
        <v>15</v>
      </c>
      <c r="S2818">
        <v>1345.58</v>
      </c>
    </row>
    <row r="2819" spans="1:19" x14ac:dyDescent="0.3">
      <c r="A2819">
        <v>2023</v>
      </c>
      <c r="C2819" t="str">
        <f>IF(GETPIVOTDATA("PS % recovery",Sheet4!$B$5,"Parish Name",K2819)&gt;99.949%,"OK","No")</f>
        <v>OK</v>
      </c>
      <c r="D2819" t="e">
        <f>VLOOKUP(J2819,'Ref2'!C:E,3,0)</f>
        <v>#N/A</v>
      </c>
      <c r="F2819">
        <v>3</v>
      </c>
      <c r="I2819" t="e">
        <f>VLOOKUP(J2819,Ref!L:M,2,0)</f>
        <v>#N/A</v>
      </c>
      <c r="J2819" t="s">
        <v>810</v>
      </c>
      <c r="K2819" t="s">
        <v>196</v>
      </c>
      <c r="L2819" t="s">
        <v>575</v>
      </c>
      <c r="M2819" t="s">
        <v>24</v>
      </c>
      <c r="N2819" t="s">
        <v>15</v>
      </c>
      <c r="S2819">
        <v>3945.99</v>
      </c>
    </row>
    <row r="2820" spans="1:19" x14ac:dyDescent="0.3">
      <c r="A2820">
        <v>2023</v>
      </c>
      <c r="C2820" t="str">
        <f>IF(GETPIVOTDATA("PS % recovery",Sheet4!$B$5,"Parish Name",K2820)&gt;99.949%,"OK","No")</f>
        <v>OK</v>
      </c>
      <c r="D2820" t="e">
        <f>VLOOKUP(J2820,'Ref2'!C:E,3,0)</f>
        <v>#N/A</v>
      </c>
      <c r="F2820">
        <v>3</v>
      </c>
      <c r="I2820" t="e">
        <f>VLOOKUP(J2820,Ref!L:M,2,0)</f>
        <v>#N/A</v>
      </c>
      <c r="J2820" t="s">
        <v>1103</v>
      </c>
      <c r="K2820" t="s">
        <v>197</v>
      </c>
      <c r="L2820" t="s">
        <v>567</v>
      </c>
      <c r="M2820" t="s">
        <v>24</v>
      </c>
      <c r="N2820" t="s">
        <v>15</v>
      </c>
      <c r="S2820">
        <v>1500</v>
      </c>
    </row>
    <row r="2821" spans="1:19" x14ac:dyDescent="0.3">
      <c r="A2821">
        <v>2023</v>
      </c>
      <c r="C2821" t="str">
        <f>IF(GETPIVOTDATA("PS % recovery",Sheet4!$B$5,"Parish Name",K2821)&gt;99.949%,"OK","No")</f>
        <v>OK</v>
      </c>
      <c r="D2821" t="e">
        <f>VLOOKUP(J2821,'Ref2'!C:E,3,0)</f>
        <v>#N/A</v>
      </c>
      <c r="F2821">
        <v>3</v>
      </c>
      <c r="I2821" t="e">
        <f>VLOOKUP(J2821,Ref!L:M,2,0)</f>
        <v>#N/A</v>
      </c>
      <c r="J2821" t="s">
        <v>1105</v>
      </c>
      <c r="K2821" t="s">
        <v>201</v>
      </c>
      <c r="L2821" t="s">
        <v>581</v>
      </c>
      <c r="M2821" t="s">
        <v>24</v>
      </c>
      <c r="N2821" t="s">
        <v>15</v>
      </c>
      <c r="S2821">
        <v>481</v>
      </c>
    </row>
    <row r="2822" spans="1:19" x14ac:dyDescent="0.3">
      <c r="A2822">
        <v>2023</v>
      </c>
      <c r="C2822" t="str">
        <f>IF(GETPIVOTDATA("PS % recovery",Sheet4!$B$5,"Parish Name",K2822)&gt;99.949%,"OK","No")</f>
        <v>OK</v>
      </c>
      <c r="D2822" t="e">
        <f>VLOOKUP(J2822,'Ref2'!C:E,3,0)</f>
        <v>#N/A</v>
      </c>
      <c r="F2822">
        <v>3</v>
      </c>
      <c r="I2822" t="e">
        <f>VLOOKUP(J2822,Ref!L:M,2,0)</f>
        <v>#N/A</v>
      </c>
      <c r="J2822" t="s">
        <v>1107</v>
      </c>
      <c r="K2822" t="s">
        <v>207</v>
      </c>
      <c r="L2822" t="s">
        <v>581</v>
      </c>
      <c r="M2822" t="s">
        <v>24</v>
      </c>
      <c r="N2822" t="s">
        <v>15</v>
      </c>
      <c r="S2822">
        <v>0</v>
      </c>
    </row>
    <row r="2823" spans="1:19" x14ac:dyDescent="0.3">
      <c r="A2823">
        <v>2023</v>
      </c>
      <c r="C2823" t="str">
        <f>IF(GETPIVOTDATA("PS % recovery",Sheet4!$B$5,"Parish Name",K2823)&gt;99.949%,"OK","No")</f>
        <v>OK</v>
      </c>
      <c r="D2823" t="e">
        <f>VLOOKUP(J2823,'Ref2'!C:E,3,0)</f>
        <v>#N/A</v>
      </c>
      <c r="F2823">
        <v>3</v>
      </c>
      <c r="I2823" t="e">
        <f>VLOOKUP(J2823,Ref!L:M,2,0)</f>
        <v>#N/A</v>
      </c>
      <c r="J2823" t="s">
        <v>1109</v>
      </c>
      <c r="K2823" t="s">
        <v>209</v>
      </c>
      <c r="L2823" t="s">
        <v>581</v>
      </c>
      <c r="M2823" t="s">
        <v>24</v>
      </c>
      <c r="N2823" t="s">
        <v>15</v>
      </c>
      <c r="S2823">
        <v>1087</v>
      </c>
    </row>
    <row r="2824" spans="1:19" x14ac:dyDescent="0.3">
      <c r="A2824">
        <v>2023</v>
      </c>
      <c r="C2824" t="str">
        <f>IF(GETPIVOTDATA("PS % recovery",Sheet4!$B$5,"Parish Name",K2824)&gt;99.949%,"OK","No")</f>
        <v>OK</v>
      </c>
      <c r="D2824" t="e">
        <f>VLOOKUP(J2824,'Ref2'!C:E,3,0)</f>
        <v>#N/A</v>
      </c>
      <c r="F2824">
        <v>3</v>
      </c>
      <c r="I2824" t="e">
        <f>VLOOKUP(J2824,Ref!L:M,2,0)</f>
        <v>#N/A</v>
      </c>
      <c r="J2824" t="s">
        <v>1111</v>
      </c>
      <c r="K2824" t="s">
        <v>210</v>
      </c>
      <c r="L2824" t="s">
        <v>581</v>
      </c>
      <c r="M2824" t="s">
        <v>24</v>
      </c>
      <c r="N2824" t="s">
        <v>15</v>
      </c>
      <c r="S2824">
        <v>501</v>
      </c>
    </row>
    <row r="2825" spans="1:19" x14ac:dyDescent="0.3">
      <c r="A2825">
        <v>2023</v>
      </c>
      <c r="C2825" t="str">
        <f>IF(GETPIVOTDATA("PS % recovery",Sheet4!$B$5,"Parish Name",K2825)&gt;99.949%,"OK","No")</f>
        <v>OK</v>
      </c>
      <c r="D2825" t="e">
        <f>VLOOKUP(J2825,'Ref2'!C:E,3,0)</f>
        <v>#N/A</v>
      </c>
      <c r="F2825">
        <v>3</v>
      </c>
      <c r="I2825" t="e">
        <f>VLOOKUP(J2825,Ref!L:M,2,0)</f>
        <v>#N/A</v>
      </c>
      <c r="J2825" t="s">
        <v>1113</v>
      </c>
      <c r="K2825" t="s">
        <v>203</v>
      </c>
      <c r="L2825" t="s">
        <v>569</v>
      </c>
      <c r="M2825" t="s">
        <v>24</v>
      </c>
      <c r="N2825" t="s">
        <v>15</v>
      </c>
      <c r="S2825">
        <v>522.16999999999996</v>
      </c>
    </row>
    <row r="2826" spans="1:19" x14ac:dyDescent="0.3">
      <c r="A2826">
        <v>2023</v>
      </c>
      <c r="C2826" t="str">
        <f>IF(GETPIVOTDATA("PS % recovery",Sheet4!$B$5,"Parish Name",K2826)&gt;99.949%,"OK","No")</f>
        <v>OK</v>
      </c>
      <c r="D2826" t="e">
        <f>VLOOKUP(J2826,'Ref2'!C:E,3,0)</f>
        <v>#N/A</v>
      </c>
      <c r="F2826">
        <v>3</v>
      </c>
      <c r="I2826" t="e">
        <f>VLOOKUP(J2826,Ref!L:M,2,0)</f>
        <v>#N/A</v>
      </c>
      <c r="J2826" t="s">
        <v>1115</v>
      </c>
      <c r="K2826" t="s">
        <v>206</v>
      </c>
      <c r="L2826" t="s">
        <v>569</v>
      </c>
      <c r="M2826" t="s">
        <v>24</v>
      </c>
      <c r="N2826" t="s">
        <v>15</v>
      </c>
      <c r="S2826">
        <v>188</v>
      </c>
    </row>
    <row r="2827" spans="1:19" x14ac:dyDescent="0.3">
      <c r="A2827">
        <v>2023</v>
      </c>
      <c r="C2827" t="str">
        <f>IF(GETPIVOTDATA("PS % recovery",Sheet4!$B$5,"Parish Name",K2827)&gt;99.949%,"OK","No")</f>
        <v>OK</v>
      </c>
      <c r="D2827" t="e">
        <f>VLOOKUP(J2827,'Ref2'!C:E,3,0)</f>
        <v>#N/A</v>
      </c>
      <c r="F2827">
        <v>3</v>
      </c>
      <c r="I2827" t="e">
        <f>VLOOKUP(J2827,Ref!L:M,2,0)</f>
        <v>#N/A</v>
      </c>
      <c r="J2827" t="s">
        <v>1117</v>
      </c>
      <c r="K2827" t="s">
        <v>205</v>
      </c>
      <c r="L2827" t="s">
        <v>583</v>
      </c>
      <c r="M2827" t="s">
        <v>24</v>
      </c>
      <c r="N2827" t="s">
        <v>15</v>
      </c>
      <c r="S2827">
        <v>950.33</v>
      </c>
    </row>
    <row r="2828" spans="1:19" x14ac:dyDescent="0.3">
      <c r="A2828">
        <v>2023</v>
      </c>
      <c r="C2828" t="str">
        <f>IF(GETPIVOTDATA("PS % recovery",Sheet4!$B$5,"Parish Name",K2828)&gt;99.949%,"OK","No")</f>
        <v>OK</v>
      </c>
      <c r="D2828" t="e">
        <f>VLOOKUP(J2828,'Ref2'!C:E,3,0)</f>
        <v>#N/A</v>
      </c>
      <c r="F2828">
        <v>3</v>
      </c>
      <c r="I2828" t="e">
        <f>VLOOKUP(J2828,Ref!L:M,2,0)</f>
        <v>#N/A</v>
      </c>
      <c r="J2828" t="s">
        <v>1119</v>
      </c>
      <c r="K2828" t="s">
        <v>211</v>
      </c>
      <c r="L2828" t="s">
        <v>583</v>
      </c>
      <c r="M2828" t="s">
        <v>24</v>
      </c>
      <c r="N2828" t="s">
        <v>15</v>
      </c>
      <c r="S2828">
        <v>1394</v>
      </c>
    </row>
    <row r="2829" spans="1:19" x14ac:dyDescent="0.3">
      <c r="A2829">
        <v>2023</v>
      </c>
      <c r="C2829" t="str">
        <f>IF(GETPIVOTDATA("PS % recovery",Sheet4!$B$5,"Parish Name",K2829)&gt;99.949%,"OK","No")</f>
        <v>No</v>
      </c>
      <c r="D2829" t="e">
        <f>VLOOKUP(J2829,'Ref2'!C:E,3,0)</f>
        <v>#N/A</v>
      </c>
      <c r="F2829">
        <v>3</v>
      </c>
      <c r="I2829" t="str">
        <f>VLOOKUP(J2829,Ref!L:M,2,0)</f>
        <v>Yes</v>
      </c>
      <c r="J2829" t="s">
        <v>1121</v>
      </c>
      <c r="K2829" t="s">
        <v>208</v>
      </c>
      <c r="L2829" t="s">
        <v>579</v>
      </c>
      <c r="M2829" t="s">
        <v>24</v>
      </c>
      <c r="N2829" t="s">
        <v>15</v>
      </c>
      <c r="S2829">
        <v>6014.25</v>
      </c>
    </row>
    <row r="2830" spans="1:19" x14ac:dyDescent="0.3">
      <c r="A2830">
        <v>2023</v>
      </c>
      <c r="C2830" t="str">
        <f>IF(GETPIVOTDATA("PS % recovery",Sheet4!$B$5,"Parish Name",K2830)&gt;99.949%,"OK","No")</f>
        <v>No</v>
      </c>
      <c r="D2830" t="e">
        <f>VLOOKUP(J2830,'Ref2'!C:E,3,0)</f>
        <v>#N/A</v>
      </c>
      <c r="F2830">
        <v>3</v>
      </c>
      <c r="I2830" t="e">
        <f>VLOOKUP(J2830,Ref!L:M,2,0)</f>
        <v>#N/A</v>
      </c>
      <c r="J2830" t="s">
        <v>1123</v>
      </c>
      <c r="K2830" t="s">
        <v>212</v>
      </c>
      <c r="L2830" t="s">
        <v>567</v>
      </c>
      <c r="M2830" t="s">
        <v>24</v>
      </c>
      <c r="N2830" t="s">
        <v>15</v>
      </c>
      <c r="S2830">
        <v>0</v>
      </c>
    </row>
    <row r="2831" spans="1:19" x14ac:dyDescent="0.3">
      <c r="A2831">
        <v>2023</v>
      </c>
      <c r="C2831" t="str">
        <f>IF(GETPIVOTDATA("PS % recovery",Sheet4!$B$5,"Parish Name",K2831)&gt;99.949%,"OK","No")</f>
        <v>OK</v>
      </c>
      <c r="D2831" t="e">
        <f>VLOOKUP(J2831,'Ref2'!C:E,3,0)</f>
        <v>#N/A</v>
      </c>
      <c r="F2831">
        <v>3</v>
      </c>
      <c r="I2831" t="e">
        <f>VLOOKUP(J2831,Ref!L:M,2,0)</f>
        <v>#N/A</v>
      </c>
      <c r="J2831" t="s">
        <v>813</v>
      </c>
      <c r="K2831" t="s">
        <v>214</v>
      </c>
      <c r="L2831" t="s">
        <v>585</v>
      </c>
      <c r="M2831" t="s">
        <v>27</v>
      </c>
      <c r="N2831" t="s">
        <v>15</v>
      </c>
      <c r="S2831">
        <v>9380</v>
      </c>
    </row>
    <row r="2832" spans="1:19" x14ac:dyDescent="0.3">
      <c r="A2832">
        <v>2023</v>
      </c>
      <c r="C2832" t="str">
        <f>IF(GETPIVOTDATA("PS % recovery",Sheet4!$B$5,"Parish Name",K2832)&gt;99.949%,"OK","No")</f>
        <v>No</v>
      </c>
      <c r="D2832" t="e">
        <f>VLOOKUP(J2832,'Ref2'!C:E,3,0)</f>
        <v>#N/A</v>
      </c>
      <c r="F2832">
        <v>3</v>
      </c>
      <c r="I2832" t="e">
        <f>VLOOKUP(J2832,Ref!L:M,2,0)</f>
        <v>#N/A</v>
      </c>
      <c r="J2832" t="s">
        <v>1126</v>
      </c>
      <c r="K2832" t="s">
        <v>215</v>
      </c>
      <c r="L2832" t="s">
        <v>587</v>
      </c>
      <c r="M2832" t="s">
        <v>27</v>
      </c>
      <c r="N2832" t="s">
        <v>15</v>
      </c>
      <c r="S2832">
        <v>3236.5</v>
      </c>
    </row>
    <row r="2833" spans="1:19" x14ac:dyDescent="0.3">
      <c r="A2833">
        <v>2023</v>
      </c>
      <c r="C2833" t="str">
        <f>IF(GETPIVOTDATA("PS % recovery",Sheet4!$B$5,"Parish Name",K2833)&gt;99.949%,"OK","No")</f>
        <v>No</v>
      </c>
      <c r="D2833" t="e">
        <f>VLOOKUP(J2833,'Ref2'!C:E,3,0)</f>
        <v>#N/A</v>
      </c>
      <c r="F2833">
        <v>3</v>
      </c>
      <c r="I2833" t="e">
        <f>VLOOKUP(J2833,Ref!L:M,2,0)</f>
        <v>#N/A</v>
      </c>
      <c r="J2833" t="s">
        <v>1128</v>
      </c>
      <c r="K2833" t="s">
        <v>216</v>
      </c>
      <c r="L2833" t="s">
        <v>587</v>
      </c>
      <c r="M2833" t="s">
        <v>27</v>
      </c>
      <c r="N2833" t="s">
        <v>15</v>
      </c>
      <c r="S2833">
        <v>1750</v>
      </c>
    </row>
    <row r="2834" spans="1:19" x14ac:dyDescent="0.3">
      <c r="A2834">
        <v>2023</v>
      </c>
      <c r="C2834" t="str">
        <f>IF(GETPIVOTDATA("PS % recovery",Sheet4!$B$5,"Parish Name",K2834)&gt;99.949%,"OK","No")</f>
        <v>No</v>
      </c>
      <c r="D2834" t="e">
        <f>VLOOKUP(J2834,'Ref2'!C:E,3,0)</f>
        <v>#N/A</v>
      </c>
      <c r="F2834">
        <v>3</v>
      </c>
      <c r="I2834" t="e">
        <f>VLOOKUP(J2834,Ref!L:M,2,0)</f>
        <v>#N/A</v>
      </c>
      <c r="J2834" t="s">
        <v>1130</v>
      </c>
      <c r="K2834" t="s">
        <v>217</v>
      </c>
      <c r="L2834" t="s">
        <v>587</v>
      </c>
      <c r="M2834" t="s">
        <v>27</v>
      </c>
      <c r="N2834" t="s">
        <v>15</v>
      </c>
      <c r="S2834">
        <v>400</v>
      </c>
    </row>
    <row r="2835" spans="1:19" x14ac:dyDescent="0.3">
      <c r="A2835">
        <v>2023</v>
      </c>
      <c r="C2835" t="str">
        <f>IF(GETPIVOTDATA("PS % recovery",Sheet4!$B$5,"Parish Name",K2835)&gt;99.949%,"OK","No")</f>
        <v>OK</v>
      </c>
      <c r="D2835" t="e">
        <f>VLOOKUP(J2835,'Ref2'!C:E,3,0)</f>
        <v>#N/A</v>
      </c>
      <c r="F2835">
        <v>3</v>
      </c>
      <c r="I2835" t="e">
        <f>VLOOKUP(J2835,Ref!L:M,2,0)</f>
        <v>#N/A</v>
      </c>
      <c r="J2835" t="s">
        <v>814</v>
      </c>
      <c r="K2835" t="s">
        <v>218</v>
      </c>
      <c r="L2835" t="s">
        <v>589</v>
      </c>
      <c r="M2835" t="s">
        <v>27</v>
      </c>
      <c r="N2835" t="s">
        <v>15</v>
      </c>
      <c r="S2835">
        <v>5894</v>
      </c>
    </row>
    <row r="2836" spans="1:19" x14ac:dyDescent="0.3">
      <c r="A2836">
        <v>2023</v>
      </c>
      <c r="C2836" t="str">
        <f>IF(GETPIVOTDATA("PS % recovery",Sheet4!$B$5,"Parish Name",K2836)&gt;99.949%,"OK","No")</f>
        <v>OK</v>
      </c>
      <c r="D2836" t="str">
        <f>VLOOKUP(J2836,'Ref2'!C:E,3,0)</f>
        <v>LLF</v>
      </c>
      <c r="F2836">
        <v>3</v>
      </c>
      <c r="I2836" t="e">
        <f>VLOOKUP(J2836,Ref!L:M,2,0)</f>
        <v>#N/A</v>
      </c>
      <c r="J2836" t="s">
        <v>1133</v>
      </c>
      <c r="K2836" t="s">
        <v>219</v>
      </c>
      <c r="L2836" t="s">
        <v>591</v>
      </c>
      <c r="M2836" t="s">
        <v>27</v>
      </c>
      <c r="N2836" t="s">
        <v>15</v>
      </c>
      <c r="S2836">
        <v>5286</v>
      </c>
    </row>
    <row r="2837" spans="1:19" x14ac:dyDescent="0.3">
      <c r="A2837">
        <v>2023</v>
      </c>
      <c r="C2837" t="str">
        <f>IF(GETPIVOTDATA("PS % recovery",Sheet4!$B$5,"Parish Name",K2837)&gt;99.949%,"OK","No")</f>
        <v>OK</v>
      </c>
      <c r="D2837" t="e">
        <f>VLOOKUP(J2837,'Ref2'!C:E,3,0)</f>
        <v>#N/A</v>
      </c>
      <c r="F2837">
        <v>3</v>
      </c>
      <c r="I2837" t="e">
        <f>VLOOKUP(J2837,Ref!L:M,2,0)</f>
        <v>#N/A</v>
      </c>
      <c r="J2837" t="s">
        <v>1135</v>
      </c>
      <c r="K2837" t="s">
        <v>220</v>
      </c>
      <c r="L2837" t="s">
        <v>593</v>
      </c>
      <c r="M2837" t="s">
        <v>27</v>
      </c>
      <c r="N2837" t="s">
        <v>15</v>
      </c>
      <c r="S2837">
        <v>4826</v>
      </c>
    </row>
    <row r="2838" spans="1:19" x14ac:dyDescent="0.3">
      <c r="A2838">
        <v>2023</v>
      </c>
      <c r="C2838" t="str">
        <f>IF(GETPIVOTDATA("PS % recovery",Sheet4!$B$5,"Parish Name",K2838)&gt;99.949%,"OK","No")</f>
        <v>OK</v>
      </c>
      <c r="D2838" t="e">
        <f>VLOOKUP(J2838,'Ref2'!C:E,3,0)</f>
        <v>#N/A</v>
      </c>
      <c r="F2838">
        <v>3</v>
      </c>
      <c r="I2838" t="e">
        <f>VLOOKUP(J2838,Ref!L:M,2,0)</f>
        <v>#N/A</v>
      </c>
      <c r="J2838" t="s">
        <v>1137</v>
      </c>
      <c r="K2838" t="s">
        <v>221</v>
      </c>
      <c r="L2838" t="s">
        <v>587</v>
      </c>
      <c r="M2838" t="s">
        <v>27</v>
      </c>
      <c r="N2838" t="s">
        <v>15</v>
      </c>
      <c r="S2838">
        <v>2697.08</v>
      </c>
    </row>
    <row r="2839" spans="1:19" x14ac:dyDescent="0.3">
      <c r="A2839">
        <v>2023</v>
      </c>
      <c r="C2839" t="str">
        <f>IF(GETPIVOTDATA("PS % recovery",Sheet4!$B$5,"Parish Name",K2839)&gt;99.949%,"OK","No")</f>
        <v>OK</v>
      </c>
      <c r="D2839" t="e">
        <f>VLOOKUP(J2839,'Ref2'!C:E,3,0)</f>
        <v>#N/A</v>
      </c>
      <c r="F2839">
        <v>3</v>
      </c>
      <c r="I2839" t="e">
        <f>VLOOKUP(J2839,Ref!L:M,2,0)</f>
        <v>#N/A</v>
      </c>
      <c r="J2839" t="s">
        <v>1139</v>
      </c>
      <c r="K2839" t="s">
        <v>223</v>
      </c>
      <c r="L2839" t="s">
        <v>605</v>
      </c>
      <c r="M2839" t="s">
        <v>30</v>
      </c>
      <c r="N2839" t="s">
        <v>15</v>
      </c>
      <c r="S2839">
        <v>726</v>
      </c>
    </row>
    <row r="2840" spans="1:19" x14ac:dyDescent="0.3">
      <c r="A2840">
        <v>2023</v>
      </c>
      <c r="C2840" t="str">
        <f>IF(GETPIVOTDATA("PS % recovery",Sheet4!$B$5,"Parish Name",K2840)&gt;99.949%,"OK","No")</f>
        <v>OK</v>
      </c>
      <c r="D2840" t="e">
        <f>VLOOKUP(J2840,'Ref2'!C:E,3,0)</f>
        <v>#N/A</v>
      </c>
      <c r="F2840">
        <v>3</v>
      </c>
      <c r="I2840" t="e">
        <f>VLOOKUP(J2840,Ref!L:M,2,0)</f>
        <v>#N/A</v>
      </c>
      <c r="J2840" t="s">
        <v>1141</v>
      </c>
      <c r="K2840" t="s">
        <v>224</v>
      </c>
      <c r="L2840" t="s">
        <v>605</v>
      </c>
      <c r="M2840" t="s">
        <v>30</v>
      </c>
      <c r="N2840" t="s">
        <v>15</v>
      </c>
      <c r="S2840">
        <v>8794</v>
      </c>
    </row>
    <row r="2841" spans="1:19" x14ac:dyDescent="0.3">
      <c r="A2841">
        <v>2023</v>
      </c>
      <c r="C2841" t="str">
        <f>IF(GETPIVOTDATA("PS % recovery",Sheet4!$B$5,"Parish Name",K2841)&gt;99.949%,"OK","No")</f>
        <v>OK</v>
      </c>
      <c r="D2841" t="e">
        <f>VLOOKUP(J2841,'Ref2'!C:E,3,0)</f>
        <v>#N/A</v>
      </c>
      <c r="F2841">
        <v>3</v>
      </c>
      <c r="I2841" t="e">
        <f>VLOOKUP(J2841,Ref!L:M,2,0)</f>
        <v>#N/A</v>
      </c>
      <c r="J2841" t="s">
        <v>1143</v>
      </c>
      <c r="K2841" t="s">
        <v>226</v>
      </c>
      <c r="L2841" t="s">
        <v>605</v>
      </c>
      <c r="M2841" t="s">
        <v>30</v>
      </c>
      <c r="N2841" t="s">
        <v>15</v>
      </c>
      <c r="S2841">
        <v>1499</v>
      </c>
    </row>
    <row r="2842" spans="1:19" x14ac:dyDescent="0.3">
      <c r="A2842">
        <v>2023</v>
      </c>
      <c r="C2842" t="str">
        <f>IF(GETPIVOTDATA("PS % recovery",Sheet4!$B$5,"Parish Name",K2842)&gt;99.949%,"OK","No")</f>
        <v>OK</v>
      </c>
      <c r="D2842" t="e">
        <f>VLOOKUP(J2842,'Ref2'!C:E,3,0)</f>
        <v>#N/A</v>
      </c>
      <c r="F2842">
        <v>3</v>
      </c>
      <c r="I2842" t="e">
        <f>VLOOKUP(J2842,Ref!L:M,2,0)</f>
        <v>#N/A</v>
      </c>
      <c r="J2842" t="s">
        <v>815</v>
      </c>
      <c r="K2842" t="s">
        <v>228</v>
      </c>
      <c r="L2842" t="s">
        <v>605</v>
      </c>
      <c r="M2842" t="s">
        <v>30</v>
      </c>
      <c r="N2842" t="s">
        <v>15</v>
      </c>
      <c r="S2842">
        <v>3457.76</v>
      </c>
    </row>
    <row r="2843" spans="1:19" x14ac:dyDescent="0.3">
      <c r="A2843">
        <v>2023</v>
      </c>
      <c r="C2843" t="str">
        <f>IF(GETPIVOTDATA("PS % recovery",Sheet4!$B$5,"Parish Name",K2843)&gt;99.949%,"OK","No")</f>
        <v>OK</v>
      </c>
      <c r="D2843" t="e">
        <f>VLOOKUP(J2843,'Ref2'!C:E,3,0)</f>
        <v>#N/A</v>
      </c>
      <c r="F2843">
        <v>3</v>
      </c>
      <c r="I2843" t="e">
        <f>VLOOKUP(J2843,Ref!L:M,2,0)</f>
        <v>#N/A</v>
      </c>
      <c r="J2843" t="s">
        <v>1146</v>
      </c>
      <c r="K2843" t="s">
        <v>230</v>
      </c>
      <c r="L2843" t="s">
        <v>597</v>
      </c>
      <c r="M2843" t="s">
        <v>30</v>
      </c>
      <c r="N2843" t="s">
        <v>15</v>
      </c>
      <c r="S2843">
        <v>4021.25</v>
      </c>
    </row>
    <row r="2844" spans="1:19" x14ac:dyDescent="0.3">
      <c r="A2844">
        <v>2023</v>
      </c>
      <c r="C2844" t="str">
        <f>IF(GETPIVOTDATA("PS % recovery",Sheet4!$B$5,"Parish Name",K2844)&gt;99.949%,"OK","No")</f>
        <v>OK</v>
      </c>
      <c r="D2844" t="e">
        <f>VLOOKUP(J2844,'Ref2'!C:E,3,0)</f>
        <v>#N/A</v>
      </c>
      <c r="F2844">
        <v>3</v>
      </c>
      <c r="I2844" t="e">
        <f>VLOOKUP(J2844,Ref!L:M,2,0)</f>
        <v>#N/A</v>
      </c>
      <c r="J2844" t="s">
        <v>1148</v>
      </c>
      <c r="K2844" t="s">
        <v>225</v>
      </c>
      <c r="L2844" t="s">
        <v>595</v>
      </c>
      <c r="M2844" t="s">
        <v>30</v>
      </c>
      <c r="N2844" t="s">
        <v>15</v>
      </c>
      <c r="S2844">
        <v>4950</v>
      </c>
    </row>
    <row r="2845" spans="1:19" x14ac:dyDescent="0.3">
      <c r="A2845">
        <v>2023</v>
      </c>
      <c r="C2845" t="str">
        <f>IF(GETPIVOTDATA("PS % recovery",Sheet4!$B$5,"Parish Name",K2845)&gt;99.949%,"OK","No")</f>
        <v>OK</v>
      </c>
      <c r="D2845" t="e">
        <f>VLOOKUP(J2845,'Ref2'!C:E,3,0)</f>
        <v>#N/A</v>
      </c>
      <c r="F2845">
        <v>3</v>
      </c>
      <c r="I2845" t="str">
        <f>VLOOKUP(J2845,Ref!L:M,2,0)</f>
        <v>Yes</v>
      </c>
      <c r="J2845" t="s">
        <v>1150</v>
      </c>
      <c r="K2845" t="s">
        <v>227</v>
      </c>
      <c r="L2845" t="s">
        <v>595</v>
      </c>
      <c r="M2845" t="s">
        <v>30</v>
      </c>
      <c r="N2845" t="s">
        <v>15</v>
      </c>
      <c r="S2845">
        <v>750</v>
      </c>
    </row>
    <row r="2846" spans="1:19" x14ac:dyDescent="0.3">
      <c r="A2846">
        <v>2023</v>
      </c>
      <c r="C2846" t="str">
        <f>IF(GETPIVOTDATA("PS % recovery",Sheet4!$B$5,"Parish Name",K2846)&gt;99.949%,"OK","No")</f>
        <v>No</v>
      </c>
      <c r="D2846" t="e">
        <f>VLOOKUP(J2846,'Ref2'!C:E,3,0)</f>
        <v>#N/A</v>
      </c>
      <c r="F2846">
        <v>3</v>
      </c>
      <c r="I2846" t="e">
        <f>VLOOKUP(J2846,Ref!L:M,2,0)</f>
        <v>#N/A</v>
      </c>
      <c r="J2846" t="s">
        <v>1152</v>
      </c>
      <c r="K2846" t="s">
        <v>229</v>
      </c>
      <c r="L2846" t="s">
        <v>595</v>
      </c>
      <c r="M2846" t="s">
        <v>30</v>
      </c>
      <c r="N2846" t="s">
        <v>15</v>
      </c>
      <c r="S2846">
        <v>7000</v>
      </c>
    </row>
    <row r="2847" spans="1:19" x14ac:dyDescent="0.3">
      <c r="A2847">
        <v>2023</v>
      </c>
      <c r="C2847" t="str">
        <f>IF(GETPIVOTDATA("PS % recovery",Sheet4!$B$5,"Parish Name",K2847)&gt;99.949%,"OK","No")</f>
        <v>No</v>
      </c>
      <c r="D2847" t="e">
        <f>VLOOKUP(J2847,'Ref2'!C:E,3,0)</f>
        <v>#N/A</v>
      </c>
      <c r="F2847">
        <v>3</v>
      </c>
      <c r="I2847" t="e">
        <f>VLOOKUP(J2847,Ref!L:M,2,0)</f>
        <v>#N/A</v>
      </c>
      <c r="J2847" t="s">
        <v>1154</v>
      </c>
      <c r="K2847" t="s">
        <v>232</v>
      </c>
      <c r="L2847" t="s">
        <v>599</v>
      </c>
      <c r="M2847" t="s">
        <v>30</v>
      </c>
      <c r="N2847" t="s">
        <v>15</v>
      </c>
      <c r="S2847">
        <v>3901.33</v>
      </c>
    </row>
    <row r="2848" spans="1:19" x14ac:dyDescent="0.3">
      <c r="A2848">
        <v>2023</v>
      </c>
      <c r="C2848" t="str">
        <f>IF(GETPIVOTDATA("PS % recovery",Sheet4!$B$5,"Parish Name",K2848)&gt;99.949%,"OK","No")</f>
        <v>OK</v>
      </c>
      <c r="D2848" t="e">
        <f>VLOOKUP(J2848,'Ref2'!C:E,3,0)</f>
        <v>#N/A</v>
      </c>
      <c r="F2848">
        <v>3</v>
      </c>
      <c r="I2848" t="e">
        <f>VLOOKUP(J2848,Ref!L:M,2,0)</f>
        <v>#N/A</v>
      </c>
      <c r="J2848" t="s">
        <v>1156</v>
      </c>
      <c r="K2848" t="s">
        <v>233</v>
      </c>
      <c r="L2848" t="s">
        <v>595</v>
      </c>
      <c r="M2848" t="s">
        <v>30</v>
      </c>
      <c r="N2848" t="s">
        <v>15</v>
      </c>
      <c r="S2848">
        <v>2812</v>
      </c>
    </row>
    <row r="2849" spans="1:19" x14ac:dyDescent="0.3">
      <c r="A2849">
        <v>2023</v>
      </c>
      <c r="C2849" t="str">
        <f>IF(GETPIVOTDATA("PS % recovery",Sheet4!$B$5,"Parish Name",K2849)&gt;99.949%,"OK","No")</f>
        <v>OK</v>
      </c>
      <c r="D2849" t="e">
        <f>VLOOKUP(J2849,'Ref2'!C:E,3,0)</f>
        <v>#N/A</v>
      </c>
      <c r="F2849">
        <v>3</v>
      </c>
      <c r="I2849" t="str">
        <f>VLOOKUP(J2849,Ref!L:M,2,0)</f>
        <v>Yes</v>
      </c>
      <c r="J2849" t="s">
        <v>1158</v>
      </c>
      <c r="K2849" t="s">
        <v>234</v>
      </c>
      <c r="L2849" t="s">
        <v>595</v>
      </c>
      <c r="M2849" t="s">
        <v>30</v>
      </c>
      <c r="N2849" t="s">
        <v>15</v>
      </c>
      <c r="S2849">
        <v>6024.33</v>
      </c>
    </row>
    <row r="2850" spans="1:19" x14ac:dyDescent="0.3">
      <c r="A2850">
        <v>2023</v>
      </c>
      <c r="C2850" t="str">
        <f>IF(GETPIVOTDATA("PS % recovery",Sheet4!$B$5,"Parish Name",K2850)&gt;99.949%,"OK","No")</f>
        <v>OK</v>
      </c>
      <c r="D2850" t="e">
        <f>VLOOKUP(J2850,'Ref2'!C:E,3,0)</f>
        <v>#N/A</v>
      </c>
      <c r="F2850">
        <v>3</v>
      </c>
      <c r="I2850" t="e">
        <f>VLOOKUP(J2850,Ref!L:M,2,0)</f>
        <v>#N/A</v>
      </c>
      <c r="J2850" t="s">
        <v>1160</v>
      </c>
      <c r="K2850" t="s">
        <v>235</v>
      </c>
      <c r="L2850" t="s">
        <v>601</v>
      </c>
      <c r="M2850" t="s">
        <v>30</v>
      </c>
      <c r="N2850" t="s">
        <v>15</v>
      </c>
      <c r="S2850">
        <v>4225</v>
      </c>
    </row>
    <row r="2851" spans="1:19" x14ac:dyDescent="0.3">
      <c r="A2851">
        <v>2023</v>
      </c>
      <c r="C2851" t="str">
        <f>IF(GETPIVOTDATA("PS % recovery",Sheet4!$B$5,"Parish Name",K2851)&gt;99.949%,"OK","No")</f>
        <v>OK</v>
      </c>
      <c r="D2851" t="e">
        <f>VLOOKUP(J2851,'Ref2'!C:E,3,0)</f>
        <v>#N/A</v>
      </c>
      <c r="F2851">
        <v>3</v>
      </c>
      <c r="I2851" t="e">
        <f>VLOOKUP(J2851,Ref!L:M,2,0)</f>
        <v>#N/A</v>
      </c>
      <c r="J2851" t="s">
        <v>1162</v>
      </c>
      <c r="K2851" t="s">
        <v>236</v>
      </c>
      <c r="L2851" t="s">
        <v>605</v>
      </c>
      <c r="M2851" t="s">
        <v>30</v>
      </c>
      <c r="N2851" t="s">
        <v>15</v>
      </c>
      <c r="S2851">
        <v>3342</v>
      </c>
    </row>
    <row r="2852" spans="1:19" x14ac:dyDescent="0.3">
      <c r="A2852">
        <v>2023</v>
      </c>
      <c r="C2852" t="str">
        <f>IF(GETPIVOTDATA("PS % recovery",Sheet4!$B$5,"Parish Name",K2852)&gt;99.949%,"OK","No")</f>
        <v>OK</v>
      </c>
      <c r="D2852" t="e">
        <f>VLOOKUP(J2852,'Ref2'!C:E,3,0)</f>
        <v>#N/A</v>
      </c>
      <c r="F2852">
        <v>3</v>
      </c>
      <c r="I2852" t="e">
        <f>VLOOKUP(J2852,Ref!L:M,2,0)</f>
        <v>#N/A</v>
      </c>
      <c r="J2852" t="s">
        <v>1164</v>
      </c>
      <c r="K2852" t="s">
        <v>231</v>
      </c>
      <c r="L2852" t="s">
        <v>605</v>
      </c>
      <c r="M2852" t="s">
        <v>30</v>
      </c>
      <c r="N2852" t="s">
        <v>15</v>
      </c>
      <c r="S2852">
        <v>3258</v>
      </c>
    </row>
    <row r="2853" spans="1:19" x14ac:dyDescent="0.3">
      <c r="A2853">
        <v>2023</v>
      </c>
      <c r="C2853" t="str">
        <f>IF(GETPIVOTDATA("PS % recovery",Sheet4!$B$5,"Parish Name",K2853)&gt;99.949%,"OK","No")</f>
        <v>OK</v>
      </c>
      <c r="D2853" t="e">
        <f>VLOOKUP(J2853,'Ref2'!C:E,3,0)</f>
        <v>#N/A</v>
      </c>
      <c r="F2853">
        <v>3</v>
      </c>
      <c r="I2853" t="e">
        <f>VLOOKUP(J2853,Ref!L:M,2,0)</f>
        <v>#N/A</v>
      </c>
      <c r="J2853" t="s">
        <v>1166</v>
      </c>
      <c r="K2853" t="s">
        <v>237</v>
      </c>
      <c r="L2853" t="s">
        <v>603</v>
      </c>
      <c r="M2853" t="s">
        <v>30</v>
      </c>
      <c r="N2853" t="s">
        <v>15</v>
      </c>
      <c r="S2853">
        <v>9126</v>
      </c>
    </row>
    <row r="2854" spans="1:19" x14ac:dyDescent="0.3">
      <c r="A2854">
        <v>2023</v>
      </c>
      <c r="C2854" t="str">
        <f>IF(GETPIVOTDATA("PS % recovery",Sheet4!$B$5,"Parish Name",K2854)&gt;99.949%,"OK","No")</f>
        <v>No</v>
      </c>
      <c r="D2854" t="e">
        <f>VLOOKUP(J2854,'Ref2'!C:E,3,0)</f>
        <v>#N/A</v>
      </c>
      <c r="F2854">
        <v>3</v>
      </c>
      <c r="I2854" t="e">
        <f>VLOOKUP(J2854,Ref!L:M,2,0)</f>
        <v>#N/A</v>
      </c>
      <c r="J2854" t="s">
        <v>1168</v>
      </c>
      <c r="K2854" t="s">
        <v>239</v>
      </c>
      <c r="L2854" t="s">
        <v>615</v>
      </c>
      <c r="M2854" t="s">
        <v>33</v>
      </c>
      <c r="N2854" t="s">
        <v>15</v>
      </c>
      <c r="S2854">
        <v>1369.42</v>
      </c>
    </row>
    <row r="2855" spans="1:19" x14ac:dyDescent="0.3">
      <c r="A2855">
        <v>2023</v>
      </c>
      <c r="C2855" t="str">
        <f>IF(GETPIVOTDATA("PS % recovery",Sheet4!$B$5,"Parish Name",K2855)&gt;99.949%,"OK","No")</f>
        <v>OK</v>
      </c>
      <c r="D2855" t="e">
        <f>VLOOKUP(J2855,'Ref2'!C:E,3,0)</f>
        <v>#N/A</v>
      </c>
      <c r="F2855">
        <v>3</v>
      </c>
      <c r="I2855" t="e">
        <f>VLOOKUP(J2855,Ref!L:M,2,0)</f>
        <v>#N/A</v>
      </c>
      <c r="J2855" t="s">
        <v>1170</v>
      </c>
      <c r="K2855" t="s">
        <v>241</v>
      </c>
      <c r="L2855" t="s">
        <v>615</v>
      </c>
      <c r="M2855" t="s">
        <v>33</v>
      </c>
      <c r="N2855" t="s">
        <v>15</v>
      </c>
      <c r="S2855">
        <v>3765.5</v>
      </c>
    </row>
    <row r="2856" spans="1:19" x14ac:dyDescent="0.3">
      <c r="A2856">
        <v>2023</v>
      </c>
      <c r="C2856" t="str">
        <f>IF(GETPIVOTDATA("PS % recovery",Sheet4!$B$5,"Parish Name",K2856)&gt;99.949%,"OK","No")</f>
        <v>OK</v>
      </c>
      <c r="D2856" t="e">
        <f>VLOOKUP(J2856,'Ref2'!C:E,3,0)</f>
        <v>#N/A</v>
      </c>
      <c r="F2856">
        <v>3</v>
      </c>
      <c r="I2856" t="e">
        <f>VLOOKUP(J2856,Ref!L:M,2,0)</f>
        <v>#N/A</v>
      </c>
      <c r="J2856" t="s">
        <v>1172</v>
      </c>
      <c r="K2856" t="s">
        <v>242</v>
      </c>
      <c r="L2856" t="s">
        <v>615</v>
      </c>
      <c r="M2856" t="s">
        <v>33</v>
      </c>
      <c r="N2856" t="s">
        <v>15</v>
      </c>
      <c r="S2856">
        <v>2115</v>
      </c>
    </row>
    <row r="2857" spans="1:19" x14ac:dyDescent="0.3">
      <c r="A2857">
        <v>2023</v>
      </c>
      <c r="C2857" t="str">
        <f>IF(GETPIVOTDATA("PS % recovery",Sheet4!$B$5,"Parish Name",K2857)&gt;99.949%,"OK","No")</f>
        <v>No</v>
      </c>
      <c r="D2857" t="e">
        <f>VLOOKUP(J2857,'Ref2'!C:E,3,0)</f>
        <v>#N/A</v>
      </c>
      <c r="F2857">
        <v>3</v>
      </c>
      <c r="I2857" t="e">
        <f>VLOOKUP(J2857,Ref!L:M,2,0)</f>
        <v>#N/A</v>
      </c>
      <c r="J2857" t="s">
        <v>1174</v>
      </c>
      <c r="K2857" t="s">
        <v>244</v>
      </c>
      <c r="L2857" t="s">
        <v>615</v>
      </c>
      <c r="M2857" t="s">
        <v>33</v>
      </c>
      <c r="N2857" t="s">
        <v>15</v>
      </c>
      <c r="S2857">
        <v>500</v>
      </c>
    </row>
    <row r="2858" spans="1:19" x14ac:dyDescent="0.3">
      <c r="A2858">
        <v>2023</v>
      </c>
      <c r="C2858" t="str">
        <f>IF(GETPIVOTDATA("PS % recovery",Sheet4!$B$5,"Parish Name",K2858)&gt;99.949%,"OK","No")</f>
        <v>OK</v>
      </c>
      <c r="D2858" t="e">
        <f>VLOOKUP(J2858,'Ref2'!C:E,3,0)</f>
        <v>#N/A</v>
      </c>
      <c r="F2858">
        <v>3</v>
      </c>
      <c r="I2858" t="e">
        <f>VLOOKUP(J2858,Ref!L:M,2,0)</f>
        <v>#N/A</v>
      </c>
      <c r="J2858" t="s">
        <v>1176</v>
      </c>
      <c r="K2858" t="s">
        <v>243</v>
      </c>
      <c r="L2858" t="s">
        <v>609</v>
      </c>
      <c r="M2858" t="s">
        <v>33</v>
      </c>
      <c r="N2858" t="s">
        <v>15</v>
      </c>
      <c r="S2858">
        <v>5837.25</v>
      </c>
    </row>
    <row r="2859" spans="1:19" x14ac:dyDescent="0.3">
      <c r="A2859">
        <v>2023</v>
      </c>
      <c r="C2859" t="str">
        <f>IF(GETPIVOTDATA("PS % recovery",Sheet4!$B$5,"Parish Name",K2859)&gt;99.949%,"OK","No")</f>
        <v>OK</v>
      </c>
      <c r="D2859" t="e">
        <f>VLOOKUP(J2859,'Ref2'!C:E,3,0)</f>
        <v>#N/A</v>
      </c>
      <c r="F2859">
        <v>3</v>
      </c>
      <c r="I2859" t="e">
        <f>VLOOKUP(J2859,Ref!L:M,2,0)</f>
        <v>#N/A</v>
      </c>
      <c r="J2859" t="s">
        <v>1178</v>
      </c>
      <c r="K2859" t="s">
        <v>240</v>
      </c>
      <c r="L2859" t="s">
        <v>617</v>
      </c>
      <c r="M2859" t="s">
        <v>33</v>
      </c>
      <c r="N2859" t="s">
        <v>15</v>
      </c>
      <c r="S2859">
        <v>1264</v>
      </c>
    </row>
    <row r="2860" spans="1:19" x14ac:dyDescent="0.3">
      <c r="A2860">
        <v>2023</v>
      </c>
      <c r="C2860" t="str">
        <f>IF(GETPIVOTDATA("PS % recovery",Sheet4!$B$5,"Parish Name",K2860)&gt;99.949%,"OK","No")</f>
        <v>OK</v>
      </c>
      <c r="D2860" t="e">
        <f>VLOOKUP(J2860,'Ref2'!C:E,3,0)</f>
        <v>#N/A</v>
      </c>
      <c r="F2860">
        <v>3</v>
      </c>
      <c r="I2860" t="e">
        <f>VLOOKUP(J2860,Ref!L:M,2,0)</f>
        <v>#N/A</v>
      </c>
      <c r="J2860" t="s">
        <v>1180</v>
      </c>
      <c r="K2860" t="s">
        <v>245</v>
      </c>
      <c r="L2860" t="s">
        <v>617</v>
      </c>
      <c r="M2860" t="s">
        <v>33</v>
      </c>
      <c r="N2860" t="s">
        <v>15</v>
      </c>
      <c r="S2860">
        <v>736</v>
      </c>
    </row>
    <row r="2861" spans="1:19" x14ac:dyDescent="0.3">
      <c r="A2861">
        <v>2023</v>
      </c>
      <c r="C2861" t="str">
        <f>IF(GETPIVOTDATA("PS % recovery",Sheet4!$B$5,"Parish Name",K2861)&gt;99.949%,"OK","No")</f>
        <v>OK</v>
      </c>
      <c r="D2861" t="e">
        <f>VLOOKUP(J2861,'Ref2'!C:E,3,0)</f>
        <v>#N/A</v>
      </c>
      <c r="F2861">
        <v>3</v>
      </c>
      <c r="I2861" t="e">
        <f>VLOOKUP(J2861,Ref!L:M,2,0)</f>
        <v>#N/A</v>
      </c>
      <c r="J2861" t="s">
        <v>1182</v>
      </c>
      <c r="K2861" t="s">
        <v>248</v>
      </c>
      <c r="L2861" t="s">
        <v>617</v>
      </c>
      <c r="M2861" t="s">
        <v>33</v>
      </c>
      <c r="N2861" t="s">
        <v>15</v>
      </c>
      <c r="S2861">
        <v>763</v>
      </c>
    </row>
    <row r="2862" spans="1:19" x14ac:dyDescent="0.3">
      <c r="A2862">
        <v>2023</v>
      </c>
      <c r="C2862" t="str">
        <f>IF(GETPIVOTDATA("PS % recovery",Sheet4!$B$5,"Parish Name",K2862)&gt;99.949%,"OK","No")</f>
        <v>OK</v>
      </c>
      <c r="D2862" t="e">
        <f>VLOOKUP(J2862,'Ref2'!C:E,3,0)</f>
        <v>#N/A</v>
      </c>
      <c r="F2862">
        <v>3</v>
      </c>
      <c r="I2862" t="e">
        <f>VLOOKUP(J2862,Ref!L:M,2,0)</f>
        <v>#N/A</v>
      </c>
      <c r="J2862" t="s">
        <v>1184</v>
      </c>
      <c r="K2862" t="s">
        <v>250</v>
      </c>
      <c r="L2862" t="s">
        <v>617</v>
      </c>
      <c r="M2862" t="s">
        <v>33</v>
      </c>
      <c r="N2862" t="s">
        <v>15</v>
      </c>
      <c r="S2862">
        <v>0</v>
      </c>
    </row>
    <row r="2863" spans="1:19" x14ac:dyDescent="0.3">
      <c r="A2863">
        <v>2023</v>
      </c>
      <c r="C2863" t="str">
        <f>IF(GETPIVOTDATA("PS % recovery",Sheet4!$B$5,"Parish Name",K2863)&gt;99.949%,"OK","No")</f>
        <v>OK</v>
      </c>
      <c r="D2863" t="e">
        <f>VLOOKUP(J2863,'Ref2'!C:E,3,0)</f>
        <v>#N/A</v>
      </c>
      <c r="F2863">
        <v>3</v>
      </c>
      <c r="I2863" t="e">
        <f>VLOOKUP(J2863,Ref!L:M,2,0)</f>
        <v>#N/A</v>
      </c>
      <c r="J2863" t="s">
        <v>1186</v>
      </c>
      <c r="K2863" t="s">
        <v>252</v>
      </c>
      <c r="L2863" t="s">
        <v>617</v>
      </c>
      <c r="M2863" t="s">
        <v>33</v>
      </c>
      <c r="N2863" t="s">
        <v>15</v>
      </c>
      <c r="S2863">
        <v>0</v>
      </c>
    </row>
    <row r="2864" spans="1:19" x14ac:dyDescent="0.3">
      <c r="A2864">
        <v>2023</v>
      </c>
      <c r="C2864" t="str">
        <f>IF(GETPIVOTDATA("PS % recovery",Sheet4!$B$5,"Parish Name",K2864)&gt;99.949%,"OK","No")</f>
        <v>No</v>
      </c>
      <c r="D2864" t="e">
        <f>VLOOKUP(J2864,'Ref2'!C:E,3,0)</f>
        <v>#N/A</v>
      </c>
      <c r="F2864">
        <v>3</v>
      </c>
      <c r="I2864" t="e">
        <f>VLOOKUP(J2864,Ref!L:M,2,0)</f>
        <v>#N/A</v>
      </c>
      <c r="J2864" t="s">
        <v>1188</v>
      </c>
      <c r="K2864" t="s">
        <v>246</v>
      </c>
      <c r="L2864" t="s">
        <v>607</v>
      </c>
      <c r="M2864" t="s">
        <v>33</v>
      </c>
      <c r="N2864" t="s">
        <v>15</v>
      </c>
      <c r="S2864">
        <v>2358</v>
      </c>
    </row>
    <row r="2865" spans="1:19" x14ac:dyDescent="0.3">
      <c r="A2865">
        <v>2023</v>
      </c>
      <c r="C2865" t="str">
        <f>IF(GETPIVOTDATA("PS % recovery",Sheet4!$B$5,"Parish Name",K2865)&gt;99.949%,"OK","No")</f>
        <v>No</v>
      </c>
      <c r="D2865" t="e">
        <f>VLOOKUP(J2865,'Ref2'!C:E,3,0)</f>
        <v>#N/A</v>
      </c>
      <c r="F2865">
        <v>3</v>
      </c>
      <c r="I2865" t="e">
        <f>VLOOKUP(J2865,Ref!L:M,2,0)</f>
        <v>#N/A</v>
      </c>
      <c r="J2865" t="s">
        <v>1190</v>
      </c>
      <c r="K2865" t="s">
        <v>255</v>
      </c>
      <c r="L2865" t="s">
        <v>607</v>
      </c>
      <c r="M2865" t="s">
        <v>33</v>
      </c>
      <c r="N2865" t="s">
        <v>15</v>
      </c>
      <c r="S2865">
        <v>0</v>
      </c>
    </row>
    <row r="2866" spans="1:19" x14ac:dyDescent="0.3">
      <c r="A2866">
        <v>2023</v>
      </c>
      <c r="C2866" t="str">
        <f>IF(GETPIVOTDATA("PS % recovery",Sheet4!$B$5,"Parish Name",K2866)&gt;99.949%,"OK","No")</f>
        <v>OK</v>
      </c>
      <c r="D2866" t="e">
        <f>VLOOKUP(J2866,'Ref2'!C:E,3,0)</f>
        <v>#N/A</v>
      </c>
      <c r="F2866">
        <v>3</v>
      </c>
      <c r="I2866" t="e">
        <f>VLOOKUP(J2866,Ref!L:M,2,0)</f>
        <v>#N/A</v>
      </c>
      <c r="J2866" t="s">
        <v>817</v>
      </c>
      <c r="K2866" t="s">
        <v>247</v>
      </c>
      <c r="L2866" t="s">
        <v>609</v>
      </c>
      <c r="M2866" t="s">
        <v>33</v>
      </c>
      <c r="N2866" t="s">
        <v>15</v>
      </c>
      <c r="S2866">
        <v>5000</v>
      </c>
    </row>
    <row r="2867" spans="1:19" x14ac:dyDescent="0.3">
      <c r="A2867">
        <v>2023</v>
      </c>
      <c r="C2867" t="str">
        <f>IF(GETPIVOTDATA("PS % recovery",Sheet4!$B$5,"Parish Name",K2867)&gt;99.949%,"OK","No")</f>
        <v>OK</v>
      </c>
      <c r="D2867" t="e">
        <f>VLOOKUP(J2867,'Ref2'!C:E,3,0)</f>
        <v>#N/A</v>
      </c>
      <c r="F2867">
        <v>3</v>
      </c>
      <c r="I2867" t="e">
        <f>VLOOKUP(J2867,Ref!L:M,2,0)</f>
        <v>#N/A</v>
      </c>
      <c r="J2867" t="s">
        <v>1193</v>
      </c>
      <c r="K2867" t="s">
        <v>249</v>
      </c>
      <c r="L2867" t="s">
        <v>609</v>
      </c>
      <c r="M2867" t="s">
        <v>33</v>
      </c>
      <c r="N2867" t="s">
        <v>15</v>
      </c>
      <c r="S2867">
        <v>6417</v>
      </c>
    </row>
    <row r="2868" spans="1:19" x14ac:dyDescent="0.3">
      <c r="A2868">
        <v>2023</v>
      </c>
      <c r="C2868" t="str">
        <f>IF(GETPIVOTDATA("PS % recovery",Sheet4!$B$5,"Parish Name",K2868)&gt;99.949%,"OK","No")</f>
        <v>OK</v>
      </c>
      <c r="D2868" t="e">
        <f>VLOOKUP(J2868,'Ref2'!C:E,3,0)</f>
        <v>#N/A</v>
      </c>
      <c r="F2868">
        <v>3</v>
      </c>
      <c r="I2868" t="e">
        <f>VLOOKUP(J2868,Ref!L:M,2,0)</f>
        <v>#N/A</v>
      </c>
      <c r="J2868" t="s">
        <v>1195</v>
      </c>
      <c r="K2868" t="s">
        <v>251</v>
      </c>
      <c r="L2868" t="s">
        <v>609</v>
      </c>
      <c r="M2868" t="s">
        <v>33</v>
      </c>
      <c r="N2868" t="s">
        <v>15</v>
      </c>
      <c r="S2868">
        <v>2313</v>
      </c>
    </row>
    <row r="2869" spans="1:19" x14ac:dyDescent="0.3">
      <c r="A2869">
        <v>2023</v>
      </c>
      <c r="C2869" t="str">
        <f>IF(GETPIVOTDATA("PS % recovery",Sheet4!$B$5,"Parish Name",K2869)&gt;99.949%,"OK","No")</f>
        <v>No</v>
      </c>
      <c r="D2869" t="e">
        <f>VLOOKUP(J2869,'Ref2'!C:E,3,0)</f>
        <v>#N/A</v>
      </c>
      <c r="F2869">
        <v>3</v>
      </c>
      <c r="I2869" t="e">
        <f>VLOOKUP(J2869,Ref!L:M,2,0)</f>
        <v>#N/A</v>
      </c>
      <c r="J2869" t="s">
        <v>1197</v>
      </c>
      <c r="K2869" t="s">
        <v>253</v>
      </c>
      <c r="L2869" t="s">
        <v>611</v>
      </c>
      <c r="M2869" t="s">
        <v>33</v>
      </c>
      <c r="N2869" t="s">
        <v>15</v>
      </c>
      <c r="S2869">
        <v>0</v>
      </c>
    </row>
    <row r="2870" spans="1:19" x14ac:dyDescent="0.3">
      <c r="A2870">
        <v>2023</v>
      </c>
      <c r="C2870" t="str">
        <f>IF(GETPIVOTDATA("PS % recovery",Sheet4!$B$5,"Parish Name",K2870)&gt;99.949%,"OK","No")</f>
        <v>No</v>
      </c>
      <c r="D2870" t="e">
        <f>VLOOKUP(J2870,'Ref2'!C:E,3,0)</f>
        <v>#N/A</v>
      </c>
      <c r="F2870">
        <v>3</v>
      </c>
      <c r="I2870" t="e">
        <f>VLOOKUP(J2870,Ref!L:M,2,0)</f>
        <v>#N/A</v>
      </c>
      <c r="J2870" t="s">
        <v>1199</v>
      </c>
      <c r="K2870" t="s">
        <v>257</v>
      </c>
      <c r="L2870" t="s">
        <v>619</v>
      </c>
      <c r="M2870" t="s">
        <v>33</v>
      </c>
      <c r="N2870" t="s">
        <v>15</v>
      </c>
      <c r="S2870">
        <v>0</v>
      </c>
    </row>
    <row r="2871" spans="1:19" x14ac:dyDescent="0.3">
      <c r="A2871">
        <v>2023</v>
      </c>
      <c r="C2871" t="str">
        <f>IF(GETPIVOTDATA("PS % recovery",Sheet4!$B$5,"Parish Name",K2871)&gt;99.949%,"OK","No")</f>
        <v>OK</v>
      </c>
      <c r="D2871" t="e">
        <f>VLOOKUP(J2871,'Ref2'!C:E,3,0)</f>
        <v>#N/A</v>
      </c>
      <c r="F2871">
        <v>3</v>
      </c>
      <c r="I2871" t="e">
        <f>VLOOKUP(J2871,Ref!L:M,2,0)</f>
        <v>#N/A</v>
      </c>
      <c r="J2871" t="s">
        <v>1201</v>
      </c>
      <c r="K2871" t="s">
        <v>254</v>
      </c>
      <c r="L2871" t="s">
        <v>613</v>
      </c>
      <c r="M2871" t="s">
        <v>33</v>
      </c>
      <c r="N2871" t="s">
        <v>15</v>
      </c>
      <c r="S2871">
        <v>1573</v>
      </c>
    </row>
    <row r="2872" spans="1:19" x14ac:dyDescent="0.3">
      <c r="A2872">
        <v>2023</v>
      </c>
      <c r="C2872" t="str">
        <f>IF(GETPIVOTDATA("PS % recovery",Sheet4!$B$5,"Parish Name",K2872)&gt;99.949%,"OK","No")</f>
        <v>OK</v>
      </c>
      <c r="D2872" t="e">
        <f>VLOOKUP(J2872,'Ref2'!C:E,3,0)</f>
        <v>#N/A</v>
      </c>
      <c r="F2872">
        <v>3</v>
      </c>
      <c r="I2872" t="e">
        <f>VLOOKUP(J2872,Ref!L:M,2,0)</f>
        <v>#N/A</v>
      </c>
      <c r="J2872" t="s">
        <v>1203</v>
      </c>
      <c r="K2872" t="s">
        <v>259</v>
      </c>
      <c r="L2872" t="s">
        <v>613</v>
      </c>
      <c r="M2872" t="s">
        <v>33</v>
      </c>
      <c r="N2872" t="s">
        <v>15</v>
      </c>
      <c r="S2872">
        <v>1278</v>
      </c>
    </row>
    <row r="2873" spans="1:19" x14ac:dyDescent="0.3">
      <c r="A2873">
        <v>2023</v>
      </c>
      <c r="C2873" t="str">
        <f>IF(GETPIVOTDATA("PS % recovery",Sheet4!$B$5,"Parish Name",K2873)&gt;99.949%,"OK","No")</f>
        <v>OK</v>
      </c>
      <c r="D2873" t="e">
        <f>VLOOKUP(J2873,'Ref2'!C:E,3,0)</f>
        <v>#N/A</v>
      </c>
      <c r="F2873">
        <v>3</v>
      </c>
      <c r="I2873" t="e">
        <f>VLOOKUP(J2873,Ref!L:M,2,0)</f>
        <v>#N/A</v>
      </c>
      <c r="J2873" t="s">
        <v>1205</v>
      </c>
      <c r="K2873" t="s">
        <v>261</v>
      </c>
      <c r="L2873" t="s">
        <v>613</v>
      </c>
      <c r="M2873" t="s">
        <v>33</v>
      </c>
      <c r="N2873" t="s">
        <v>15</v>
      </c>
      <c r="S2873">
        <v>1489</v>
      </c>
    </row>
    <row r="2874" spans="1:19" x14ac:dyDescent="0.3">
      <c r="A2874">
        <v>2023</v>
      </c>
      <c r="C2874" t="str">
        <f>IF(GETPIVOTDATA("PS % recovery",Sheet4!$B$5,"Parish Name",K2874)&gt;99.949%,"OK","No")</f>
        <v>No</v>
      </c>
      <c r="D2874" t="e">
        <f>VLOOKUP(J2874,'Ref2'!C:E,3,0)</f>
        <v>#N/A</v>
      </c>
      <c r="F2874">
        <v>3</v>
      </c>
      <c r="I2874" t="e">
        <f>VLOOKUP(J2874,Ref!L:M,2,0)</f>
        <v>#N/A</v>
      </c>
      <c r="J2874" t="s">
        <v>1207</v>
      </c>
      <c r="K2874" t="s">
        <v>256</v>
      </c>
      <c r="L2874" t="s">
        <v>609</v>
      </c>
      <c r="M2874" t="s">
        <v>33</v>
      </c>
      <c r="N2874" t="s">
        <v>15</v>
      </c>
      <c r="S2874">
        <v>4110</v>
      </c>
    </row>
    <row r="2875" spans="1:19" x14ac:dyDescent="0.3">
      <c r="A2875">
        <v>2023</v>
      </c>
      <c r="C2875" t="str">
        <f>IF(GETPIVOTDATA("PS % recovery",Sheet4!$B$5,"Parish Name",K2875)&gt;99.949%,"OK","No")</f>
        <v>No</v>
      </c>
      <c r="D2875" t="e">
        <f>VLOOKUP(J2875,'Ref2'!C:E,3,0)</f>
        <v>#N/A</v>
      </c>
      <c r="F2875">
        <v>3</v>
      </c>
      <c r="I2875" t="str">
        <f>VLOOKUP(J2875,Ref!L:M,2,0)</f>
        <v>Yes</v>
      </c>
      <c r="J2875" t="s">
        <v>1209</v>
      </c>
      <c r="K2875" t="s">
        <v>260</v>
      </c>
      <c r="L2875" t="s">
        <v>623</v>
      </c>
      <c r="M2875" t="s">
        <v>33</v>
      </c>
      <c r="N2875" t="s">
        <v>15</v>
      </c>
      <c r="S2875">
        <v>9705</v>
      </c>
    </row>
    <row r="2876" spans="1:19" x14ac:dyDescent="0.3">
      <c r="A2876">
        <v>2023</v>
      </c>
      <c r="C2876" t="str">
        <f>IF(GETPIVOTDATA("PS % recovery",Sheet4!$B$5,"Parish Name",K2876)&gt;99.949%,"OK","No")</f>
        <v>OK</v>
      </c>
      <c r="D2876" t="e">
        <f>VLOOKUP(J2876,'Ref2'!C:E,3,0)</f>
        <v>#N/A</v>
      </c>
      <c r="F2876">
        <v>3</v>
      </c>
      <c r="I2876" t="e">
        <f>VLOOKUP(J2876,Ref!L:M,2,0)</f>
        <v>#N/A</v>
      </c>
      <c r="J2876" t="s">
        <v>1211</v>
      </c>
      <c r="K2876" t="s">
        <v>258</v>
      </c>
      <c r="L2876" t="s">
        <v>621</v>
      </c>
      <c r="M2876" t="s">
        <v>33</v>
      </c>
      <c r="N2876" t="s">
        <v>15</v>
      </c>
      <c r="S2876">
        <v>5856</v>
      </c>
    </row>
    <row r="2877" spans="1:19" x14ac:dyDescent="0.3">
      <c r="A2877">
        <v>2023</v>
      </c>
      <c r="C2877" t="str">
        <f>IF(GETPIVOTDATA("PS % recovery",Sheet4!$B$5,"Parish Name",K2877)&gt;99.949%,"OK","No")</f>
        <v>No</v>
      </c>
      <c r="D2877" t="e">
        <f>VLOOKUP(J2877,'Ref2'!C:E,3,0)</f>
        <v>#N/A</v>
      </c>
      <c r="F2877">
        <v>3</v>
      </c>
      <c r="I2877" t="e">
        <f>VLOOKUP(J2877,Ref!L:M,2,0)</f>
        <v>#N/A</v>
      </c>
      <c r="J2877" t="s">
        <v>1213</v>
      </c>
      <c r="K2877" t="s">
        <v>263</v>
      </c>
      <c r="L2877" t="s">
        <v>637</v>
      </c>
      <c r="M2877" t="s">
        <v>36</v>
      </c>
      <c r="N2877" t="s">
        <v>15</v>
      </c>
      <c r="S2877">
        <v>7500</v>
      </c>
    </row>
    <row r="2878" spans="1:19" x14ac:dyDescent="0.3">
      <c r="A2878">
        <v>2023</v>
      </c>
      <c r="C2878" t="str">
        <f>IF(GETPIVOTDATA("PS % recovery",Sheet4!$B$5,"Parish Name",K2878)&gt;99.949%,"OK","No")</f>
        <v>No</v>
      </c>
      <c r="D2878" t="e">
        <f>VLOOKUP(J2878,'Ref2'!C:E,3,0)</f>
        <v>#N/A</v>
      </c>
      <c r="F2878">
        <v>3</v>
      </c>
      <c r="I2878" t="e">
        <f>VLOOKUP(J2878,Ref!L:M,2,0)</f>
        <v>#N/A</v>
      </c>
      <c r="J2878" t="s">
        <v>1215</v>
      </c>
      <c r="K2878" t="s">
        <v>264</v>
      </c>
      <c r="L2878" t="s">
        <v>625</v>
      </c>
      <c r="M2878" t="s">
        <v>36</v>
      </c>
      <c r="N2878" t="s">
        <v>15</v>
      </c>
      <c r="S2878">
        <v>2500</v>
      </c>
    </row>
    <row r="2879" spans="1:19" x14ac:dyDescent="0.3">
      <c r="A2879">
        <v>2023</v>
      </c>
      <c r="C2879" t="str">
        <f>IF(GETPIVOTDATA("PS % recovery",Sheet4!$B$5,"Parish Name",K2879)&gt;99.949%,"OK","No")</f>
        <v>No</v>
      </c>
      <c r="D2879" t="e">
        <f>VLOOKUP(J2879,'Ref2'!C:E,3,0)</f>
        <v>#N/A</v>
      </c>
      <c r="F2879">
        <v>3</v>
      </c>
      <c r="I2879" t="e">
        <f>VLOOKUP(J2879,Ref!L:M,2,0)</f>
        <v>#N/A</v>
      </c>
      <c r="J2879" t="s">
        <v>1217</v>
      </c>
      <c r="K2879" t="s">
        <v>265</v>
      </c>
      <c r="L2879" t="s">
        <v>627</v>
      </c>
      <c r="M2879" t="s">
        <v>36</v>
      </c>
      <c r="N2879" t="s">
        <v>15</v>
      </c>
      <c r="S2879">
        <v>3009.25</v>
      </c>
    </row>
    <row r="2880" spans="1:19" x14ac:dyDescent="0.3">
      <c r="A2880">
        <v>2023</v>
      </c>
      <c r="C2880" t="str">
        <f>IF(GETPIVOTDATA("PS % recovery",Sheet4!$B$5,"Parish Name",K2880)&gt;99.949%,"OK","No")</f>
        <v>OK</v>
      </c>
      <c r="D2880" t="e">
        <f>VLOOKUP(J2880,'Ref2'!C:E,3,0)</f>
        <v>#N/A</v>
      </c>
      <c r="F2880">
        <v>3</v>
      </c>
      <c r="I2880" t="e">
        <f>VLOOKUP(J2880,Ref!L:M,2,0)</f>
        <v>#N/A</v>
      </c>
      <c r="J2880" t="s">
        <v>1219</v>
      </c>
      <c r="K2880" t="s">
        <v>266</v>
      </c>
      <c r="L2880" t="s">
        <v>629</v>
      </c>
      <c r="M2880" t="s">
        <v>36</v>
      </c>
      <c r="N2880" t="s">
        <v>15</v>
      </c>
      <c r="S2880">
        <v>3395.2</v>
      </c>
    </row>
    <row r="2881" spans="1:19" x14ac:dyDescent="0.3">
      <c r="A2881">
        <v>2023</v>
      </c>
      <c r="C2881" t="str">
        <f>IF(GETPIVOTDATA("PS % recovery",Sheet4!$B$5,"Parish Name",K2881)&gt;99.949%,"OK","No")</f>
        <v>OK</v>
      </c>
      <c r="D2881" t="e">
        <f>VLOOKUP(J2881,'Ref2'!C:E,3,0)</f>
        <v>#N/A</v>
      </c>
      <c r="F2881">
        <v>3</v>
      </c>
      <c r="I2881" t="e">
        <f>VLOOKUP(J2881,Ref!L:M,2,0)</f>
        <v>#N/A</v>
      </c>
      <c r="J2881" t="s">
        <v>1221</v>
      </c>
      <c r="K2881" t="s">
        <v>267</v>
      </c>
      <c r="L2881" t="s">
        <v>631</v>
      </c>
      <c r="M2881" t="s">
        <v>36</v>
      </c>
      <c r="N2881" t="s">
        <v>15</v>
      </c>
      <c r="S2881">
        <v>5490</v>
      </c>
    </row>
    <row r="2882" spans="1:19" x14ac:dyDescent="0.3">
      <c r="A2882">
        <v>2023</v>
      </c>
      <c r="C2882" t="str">
        <f>IF(GETPIVOTDATA("PS % recovery",Sheet4!$B$5,"Parish Name",K2882)&gt;99.949%,"OK","No")</f>
        <v>No</v>
      </c>
      <c r="D2882" t="e">
        <f>VLOOKUP(J2882,'Ref2'!C:E,3,0)</f>
        <v>#N/A</v>
      </c>
      <c r="F2882">
        <v>3</v>
      </c>
      <c r="I2882" t="e">
        <f>VLOOKUP(J2882,Ref!L:M,2,0)</f>
        <v>#N/A</v>
      </c>
      <c r="J2882" t="s">
        <v>1223</v>
      </c>
      <c r="K2882" t="s">
        <v>268</v>
      </c>
      <c r="L2882" t="s">
        <v>633</v>
      </c>
      <c r="M2882" t="s">
        <v>36</v>
      </c>
      <c r="N2882" t="s">
        <v>15</v>
      </c>
      <c r="S2882">
        <v>1500</v>
      </c>
    </row>
    <row r="2883" spans="1:19" x14ac:dyDescent="0.3">
      <c r="A2883">
        <v>2023</v>
      </c>
      <c r="C2883" t="str">
        <f>IF(GETPIVOTDATA("PS % recovery",Sheet4!$B$5,"Parish Name",K2883)&gt;99.949%,"OK","No")</f>
        <v>OK</v>
      </c>
      <c r="D2883" t="e">
        <f>VLOOKUP(J2883,'Ref2'!C:E,3,0)</f>
        <v>#N/A</v>
      </c>
      <c r="F2883">
        <v>3</v>
      </c>
      <c r="I2883" t="e">
        <f>VLOOKUP(J2883,Ref!L:M,2,0)</f>
        <v>#N/A</v>
      </c>
      <c r="J2883" t="s">
        <v>1225</v>
      </c>
      <c r="K2883" t="s">
        <v>269</v>
      </c>
      <c r="L2883" t="s">
        <v>635</v>
      </c>
      <c r="M2883" t="s">
        <v>36</v>
      </c>
      <c r="N2883" t="s">
        <v>15</v>
      </c>
      <c r="S2883">
        <v>4220.67</v>
      </c>
    </row>
    <row r="2884" spans="1:19" x14ac:dyDescent="0.3">
      <c r="A2884">
        <v>2023</v>
      </c>
      <c r="C2884" t="str">
        <f>IF(GETPIVOTDATA("PS % recovery",Sheet4!$B$5,"Parish Name",K2884)&gt;99.949%,"OK","No")</f>
        <v>No</v>
      </c>
      <c r="D2884" t="str">
        <f>VLOOKUP(J2884,'Ref2'!C:E,3,0)</f>
        <v>LLF</v>
      </c>
      <c r="F2884">
        <v>3</v>
      </c>
      <c r="I2884" t="e">
        <f>VLOOKUP(J2884,Ref!L:M,2,0)</f>
        <v>#N/A</v>
      </c>
      <c r="J2884" t="s">
        <v>1227</v>
      </c>
      <c r="K2884" t="s">
        <v>270</v>
      </c>
      <c r="L2884" t="s">
        <v>639</v>
      </c>
      <c r="M2884" t="s">
        <v>36</v>
      </c>
      <c r="N2884" t="s">
        <v>15</v>
      </c>
      <c r="S2884">
        <v>4985.08</v>
      </c>
    </row>
    <row r="2885" spans="1:19" x14ac:dyDescent="0.3">
      <c r="A2885">
        <v>2023</v>
      </c>
      <c r="C2885" t="str">
        <f>IF(GETPIVOTDATA("PS % recovery",Sheet4!$B$5,"Parish Name",K2885)&gt;99.949%,"OK","No")</f>
        <v>OK</v>
      </c>
      <c r="D2885" t="e">
        <f>VLOOKUP(J2885,'Ref2'!C:E,3,0)</f>
        <v>#N/A</v>
      </c>
      <c r="F2885">
        <v>3</v>
      </c>
      <c r="I2885" t="str">
        <f>VLOOKUP(J2885,Ref!L:M,2,0)</f>
        <v>Yes</v>
      </c>
      <c r="J2885" t="s">
        <v>1229</v>
      </c>
      <c r="K2885" t="s">
        <v>271</v>
      </c>
      <c r="L2885" t="s">
        <v>641</v>
      </c>
      <c r="M2885" t="s">
        <v>36</v>
      </c>
      <c r="N2885" t="s">
        <v>15</v>
      </c>
      <c r="S2885">
        <v>4762</v>
      </c>
    </row>
    <row r="2886" spans="1:19" x14ac:dyDescent="0.3">
      <c r="A2886">
        <v>2023</v>
      </c>
      <c r="C2886" t="str">
        <f>IF(GETPIVOTDATA("PS % recovery",Sheet4!$B$5,"Parish Name",K2886)&gt;99.949%,"OK","No")</f>
        <v>OK</v>
      </c>
      <c r="D2886" t="e">
        <f>VLOOKUP(J2886,'Ref2'!C:E,3,0)</f>
        <v>#N/A</v>
      </c>
      <c r="F2886">
        <v>3</v>
      </c>
      <c r="I2886" t="e">
        <f>VLOOKUP(J2886,Ref!L:M,2,0)</f>
        <v>#N/A</v>
      </c>
      <c r="J2886" t="s">
        <v>1231</v>
      </c>
      <c r="K2886" t="s">
        <v>273</v>
      </c>
      <c r="L2886" t="s">
        <v>643</v>
      </c>
      <c r="M2886" t="s">
        <v>19</v>
      </c>
      <c r="N2886" t="s">
        <v>16</v>
      </c>
      <c r="S2886">
        <v>4325</v>
      </c>
    </row>
    <row r="2887" spans="1:19" x14ac:dyDescent="0.3">
      <c r="A2887">
        <v>2023</v>
      </c>
      <c r="C2887" t="str">
        <f>IF(GETPIVOTDATA("PS % recovery",Sheet4!$B$5,"Parish Name",K2887)&gt;99.949%,"OK","No")</f>
        <v>No</v>
      </c>
      <c r="D2887" t="e">
        <f>VLOOKUP(J2887,'Ref2'!C:E,3,0)</f>
        <v>#N/A</v>
      </c>
      <c r="F2887">
        <v>3</v>
      </c>
      <c r="I2887" t="e">
        <f>VLOOKUP(J2887,Ref!L:M,2,0)</f>
        <v>#N/A</v>
      </c>
      <c r="J2887" t="s">
        <v>1233</v>
      </c>
      <c r="K2887" t="s">
        <v>274</v>
      </c>
      <c r="L2887" t="s">
        <v>643</v>
      </c>
      <c r="M2887" t="s">
        <v>19</v>
      </c>
      <c r="N2887" t="s">
        <v>16</v>
      </c>
      <c r="S2887">
        <v>1305.5</v>
      </c>
    </row>
    <row r="2888" spans="1:19" x14ac:dyDescent="0.3">
      <c r="A2888">
        <v>2023</v>
      </c>
      <c r="C2888" t="str">
        <f>IF(GETPIVOTDATA("PS % recovery",Sheet4!$B$5,"Parish Name",K2888)&gt;99.949%,"OK","No")</f>
        <v>OK</v>
      </c>
      <c r="D2888" t="e">
        <f>VLOOKUP(J2888,'Ref2'!C:E,3,0)</f>
        <v>#N/A</v>
      </c>
      <c r="F2888">
        <v>3</v>
      </c>
      <c r="I2888" t="e">
        <f>VLOOKUP(J2888,Ref!L:M,2,0)</f>
        <v>#N/A</v>
      </c>
      <c r="J2888" t="s">
        <v>1235</v>
      </c>
      <c r="K2888" t="s">
        <v>276</v>
      </c>
      <c r="L2888" t="s">
        <v>643</v>
      </c>
      <c r="M2888" t="s">
        <v>19</v>
      </c>
      <c r="N2888" t="s">
        <v>16</v>
      </c>
      <c r="S2888">
        <v>1080</v>
      </c>
    </row>
    <row r="2889" spans="1:19" x14ac:dyDescent="0.3">
      <c r="A2889">
        <v>2023</v>
      </c>
      <c r="C2889" t="str">
        <f>IF(GETPIVOTDATA("PS % recovery",Sheet4!$B$5,"Parish Name",K2889)&gt;99.949%,"OK","No")</f>
        <v>No</v>
      </c>
      <c r="D2889" t="e">
        <f>VLOOKUP(J2889,'Ref2'!C:E,3,0)</f>
        <v>#N/A</v>
      </c>
      <c r="F2889">
        <v>3</v>
      </c>
      <c r="I2889" t="e">
        <f>VLOOKUP(J2889,Ref!L:M,2,0)</f>
        <v>#N/A</v>
      </c>
      <c r="J2889" t="s">
        <v>1237</v>
      </c>
      <c r="K2889" t="s">
        <v>277</v>
      </c>
      <c r="L2889" t="s">
        <v>646</v>
      </c>
      <c r="M2889" t="s">
        <v>19</v>
      </c>
      <c r="N2889" t="s">
        <v>16</v>
      </c>
      <c r="S2889">
        <v>500</v>
      </c>
    </row>
    <row r="2890" spans="1:19" x14ac:dyDescent="0.3">
      <c r="A2890">
        <v>2023</v>
      </c>
      <c r="C2890" t="str">
        <f>IF(GETPIVOTDATA("PS % recovery",Sheet4!$B$5,"Parish Name",K2890)&gt;99.949%,"OK","No")</f>
        <v>No</v>
      </c>
      <c r="D2890" t="e">
        <f>VLOOKUP(J2890,'Ref2'!C:E,3,0)</f>
        <v>#N/A</v>
      </c>
      <c r="F2890">
        <v>3</v>
      </c>
      <c r="I2890" t="e">
        <f>VLOOKUP(J2890,Ref!L:M,2,0)</f>
        <v>#N/A</v>
      </c>
      <c r="J2890" t="s">
        <v>1239</v>
      </c>
      <c r="K2890" t="s">
        <v>279</v>
      </c>
      <c r="L2890" t="s">
        <v>646</v>
      </c>
      <c r="M2890" t="s">
        <v>19</v>
      </c>
      <c r="N2890" t="s">
        <v>16</v>
      </c>
      <c r="S2890">
        <v>0</v>
      </c>
    </row>
    <row r="2891" spans="1:19" x14ac:dyDescent="0.3">
      <c r="A2891">
        <v>2023</v>
      </c>
      <c r="C2891" t="str">
        <f>IF(GETPIVOTDATA("PS % recovery",Sheet4!$B$5,"Parish Name",K2891)&gt;99.949%,"OK","No")</f>
        <v>No</v>
      </c>
      <c r="D2891" t="e">
        <f>VLOOKUP(J2891,'Ref2'!C:E,3,0)</f>
        <v>#N/A</v>
      </c>
      <c r="F2891">
        <v>3</v>
      </c>
      <c r="I2891" t="e">
        <f>VLOOKUP(J2891,Ref!L:M,2,0)</f>
        <v>#N/A</v>
      </c>
      <c r="J2891" t="s">
        <v>1241</v>
      </c>
      <c r="K2891" t="s">
        <v>281</v>
      </c>
      <c r="L2891" t="s">
        <v>646</v>
      </c>
      <c r="M2891" t="s">
        <v>19</v>
      </c>
      <c r="N2891" t="s">
        <v>16</v>
      </c>
      <c r="S2891">
        <v>0</v>
      </c>
    </row>
    <row r="2892" spans="1:19" x14ac:dyDescent="0.3">
      <c r="A2892">
        <v>2023</v>
      </c>
      <c r="C2892" t="str">
        <f>IF(GETPIVOTDATA("PS % recovery",Sheet4!$B$5,"Parish Name",K2892)&gt;99.949%,"OK","No")</f>
        <v>No</v>
      </c>
      <c r="D2892" t="e">
        <f>VLOOKUP(J2892,'Ref2'!C:E,3,0)</f>
        <v>#N/A</v>
      </c>
      <c r="F2892">
        <v>3</v>
      </c>
      <c r="I2892" t="e">
        <f>VLOOKUP(J2892,Ref!L:M,2,0)</f>
        <v>#N/A</v>
      </c>
      <c r="J2892" t="s">
        <v>1243</v>
      </c>
      <c r="K2892" t="s">
        <v>278</v>
      </c>
      <c r="L2892" t="s">
        <v>648</v>
      </c>
      <c r="M2892" t="s">
        <v>19</v>
      </c>
      <c r="N2892" t="s">
        <v>16</v>
      </c>
      <c r="S2892">
        <v>0</v>
      </c>
    </row>
    <row r="2893" spans="1:19" x14ac:dyDescent="0.3">
      <c r="A2893">
        <v>2023</v>
      </c>
      <c r="C2893" t="str">
        <f>IF(GETPIVOTDATA("PS % recovery",Sheet4!$B$5,"Parish Name",K2893)&gt;99.949%,"OK","No")</f>
        <v>OK</v>
      </c>
      <c r="D2893" t="e">
        <f>VLOOKUP(J2893,'Ref2'!C:E,3,0)</f>
        <v>#N/A</v>
      </c>
      <c r="F2893">
        <v>3</v>
      </c>
      <c r="I2893" t="e">
        <f>VLOOKUP(J2893,Ref!L:M,2,0)</f>
        <v>#N/A</v>
      </c>
      <c r="J2893" t="s">
        <v>1245</v>
      </c>
      <c r="K2893" t="s">
        <v>284</v>
      </c>
      <c r="L2893" t="s">
        <v>648</v>
      </c>
      <c r="M2893" t="s">
        <v>19</v>
      </c>
      <c r="N2893" t="s">
        <v>16</v>
      </c>
      <c r="S2893">
        <v>0</v>
      </c>
    </row>
    <row r="2894" spans="1:19" x14ac:dyDescent="0.3">
      <c r="A2894">
        <v>2023</v>
      </c>
      <c r="C2894" t="str">
        <f>IF(GETPIVOTDATA("PS % recovery",Sheet4!$B$5,"Parish Name",K2894)&gt;99.949%,"OK","No")</f>
        <v>No</v>
      </c>
      <c r="D2894" t="e">
        <f>VLOOKUP(J2894,'Ref2'!C:E,3,0)</f>
        <v>#N/A</v>
      </c>
      <c r="F2894">
        <v>3</v>
      </c>
      <c r="I2894" t="e">
        <f>VLOOKUP(J2894,Ref!L:M,2,0)</f>
        <v>#N/A</v>
      </c>
      <c r="J2894" t="s">
        <v>1247</v>
      </c>
      <c r="K2894" t="s">
        <v>286</v>
      </c>
      <c r="L2894" t="s">
        <v>648</v>
      </c>
      <c r="M2894" t="s">
        <v>19</v>
      </c>
      <c r="N2894" t="s">
        <v>16</v>
      </c>
      <c r="S2894">
        <v>126</v>
      </c>
    </row>
    <row r="2895" spans="1:19" x14ac:dyDescent="0.3">
      <c r="A2895">
        <v>2023</v>
      </c>
      <c r="C2895" t="str">
        <f>IF(GETPIVOTDATA("PS % recovery",Sheet4!$B$5,"Parish Name",K2895)&gt;99.949%,"OK","No")</f>
        <v>No</v>
      </c>
      <c r="D2895" t="e">
        <f>VLOOKUP(J2895,'Ref2'!C:E,3,0)</f>
        <v>#N/A</v>
      </c>
      <c r="F2895">
        <v>3</v>
      </c>
      <c r="I2895" t="e">
        <f>VLOOKUP(J2895,Ref!L:M,2,0)</f>
        <v>#N/A</v>
      </c>
      <c r="J2895" t="s">
        <v>1249</v>
      </c>
      <c r="K2895" t="s">
        <v>280</v>
      </c>
      <c r="L2895" t="s">
        <v>668</v>
      </c>
      <c r="M2895" t="s">
        <v>19</v>
      </c>
      <c r="N2895" t="s">
        <v>16</v>
      </c>
      <c r="S2895">
        <v>2500</v>
      </c>
    </row>
    <row r="2896" spans="1:19" x14ac:dyDescent="0.3">
      <c r="A2896">
        <v>2023</v>
      </c>
      <c r="C2896" t="str">
        <f>IF(GETPIVOTDATA("PS % recovery",Sheet4!$B$5,"Parish Name",K2896)&gt;99.949%,"OK","No")</f>
        <v>OK</v>
      </c>
      <c r="D2896" t="e">
        <f>VLOOKUP(J2896,'Ref2'!C:E,3,0)</f>
        <v>#N/A</v>
      </c>
      <c r="F2896">
        <v>3</v>
      </c>
      <c r="I2896" t="e">
        <f>VLOOKUP(J2896,Ref!L:M,2,0)</f>
        <v>#N/A</v>
      </c>
      <c r="J2896" t="s">
        <v>1251</v>
      </c>
      <c r="K2896" t="s">
        <v>287</v>
      </c>
      <c r="L2896" t="s">
        <v>668</v>
      </c>
      <c r="M2896" t="s">
        <v>19</v>
      </c>
      <c r="N2896" t="s">
        <v>16</v>
      </c>
      <c r="S2896">
        <v>1117</v>
      </c>
    </row>
    <row r="2897" spans="1:19" x14ac:dyDescent="0.3">
      <c r="A2897">
        <v>2023</v>
      </c>
      <c r="C2897" t="str">
        <f>IF(GETPIVOTDATA("PS % recovery",Sheet4!$B$5,"Parish Name",K2897)&gt;99.949%,"OK","No")</f>
        <v>No</v>
      </c>
      <c r="D2897" t="e">
        <f>VLOOKUP(J2897,'Ref2'!C:E,3,0)</f>
        <v>#N/A</v>
      </c>
      <c r="F2897">
        <v>3</v>
      </c>
      <c r="I2897" t="e">
        <f>VLOOKUP(J2897,Ref!L:M,2,0)</f>
        <v>#N/A</v>
      </c>
      <c r="J2897" t="s">
        <v>1253</v>
      </c>
      <c r="K2897" t="s">
        <v>290</v>
      </c>
      <c r="L2897" t="s">
        <v>668</v>
      </c>
      <c r="M2897" t="s">
        <v>19</v>
      </c>
      <c r="N2897" t="s">
        <v>16</v>
      </c>
      <c r="S2897">
        <v>62.5</v>
      </c>
    </row>
    <row r="2898" spans="1:19" x14ac:dyDescent="0.3">
      <c r="A2898">
        <v>2023</v>
      </c>
      <c r="C2898" t="str">
        <f>IF(GETPIVOTDATA("PS % recovery",Sheet4!$B$5,"Parish Name",K2898)&gt;99.949%,"OK","No")</f>
        <v>OK</v>
      </c>
      <c r="D2898" t="e">
        <f>VLOOKUP(J2898,'Ref2'!C:E,3,0)</f>
        <v>#N/A</v>
      </c>
      <c r="F2898">
        <v>3</v>
      </c>
      <c r="I2898" t="e">
        <f>VLOOKUP(J2898,Ref!L:M,2,0)</f>
        <v>#N/A</v>
      </c>
      <c r="J2898" t="s">
        <v>1255</v>
      </c>
      <c r="K2898" t="s">
        <v>292</v>
      </c>
      <c r="L2898" t="s">
        <v>668</v>
      </c>
      <c r="M2898" t="s">
        <v>19</v>
      </c>
      <c r="N2898" t="s">
        <v>16</v>
      </c>
      <c r="S2898">
        <v>3311</v>
      </c>
    </row>
    <row r="2899" spans="1:19" x14ac:dyDescent="0.3">
      <c r="A2899">
        <v>2023</v>
      </c>
      <c r="C2899" t="str">
        <f>IF(GETPIVOTDATA("PS % recovery",Sheet4!$B$5,"Parish Name",K2899)&gt;99.949%,"OK","No")</f>
        <v>No</v>
      </c>
      <c r="D2899" t="e">
        <f>VLOOKUP(J2899,'Ref2'!C:E,3,0)</f>
        <v>#N/A</v>
      </c>
      <c r="F2899">
        <v>3</v>
      </c>
      <c r="I2899" t="e">
        <f>VLOOKUP(J2899,Ref!L:M,2,0)</f>
        <v>#N/A</v>
      </c>
      <c r="J2899" t="s">
        <v>831</v>
      </c>
      <c r="K2899" t="s">
        <v>291</v>
      </c>
      <c r="L2899" t="s">
        <v>660</v>
      </c>
      <c r="M2899" t="s">
        <v>19</v>
      </c>
      <c r="N2899" t="s">
        <v>16</v>
      </c>
      <c r="S2899">
        <v>1250</v>
      </c>
    </row>
    <row r="2900" spans="1:19" x14ac:dyDescent="0.3">
      <c r="A2900">
        <v>2023</v>
      </c>
      <c r="C2900" t="str">
        <f>IF(GETPIVOTDATA("PS % recovery",Sheet4!$B$5,"Parish Name",K2900)&gt;99.949%,"OK","No")</f>
        <v>OK</v>
      </c>
      <c r="D2900" t="e">
        <f>VLOOKUP(J2900,'Ref2'!C:E,3,0)</f>
        <v>#N/A</v>
      </c>
      <c r="F2900">
        <v>3</v>
      </c>
      <c r="I2900" t="e">
        <f>VLOOKUP(J2900,Ref!L:M,2,0)</f>
        <v>#N/A</v>
      </c>
      <c r="J2900" t="s">
        <v>1258</v>
      </c>
      <c r="K2900" t="s">
        <v>288</v>
      </c>
      <c r="L2900" t="s">
        <v>664</v>
      </c>
      <c r="M2900" t="s">
        <v>19</v>
      </c>
      <c r="N2900" t="s">
        <v>16</v>
      </c>
      <c r="S2900">
        <v>0</v>
      </c>
    </row>
    <row r="2901" spans="1:19" x14ac:dyDescent="0.3">
      <c r="A2901">
        <v>2023</v>
      </c>
      <c r="C2901" t="str">
        <f>IF(GETPIVOTDATA("PS % recovery",Sheet4!$B$5,"Parish Name",K2901)&gt;99.949%,"OK","No")</f>
        <v>OK</v>
      </c>
      <c r="D2901" t="e">
        <f>VLOOKUP(J2901,'Ref2'!C:E,3,0)</f>
        <v>#N/A</v>
      </c>
      <c r="F2901">
        <v>3</v>
      </c>
      <c r="I2901" t="e">
        <f>VLOOKUP(J2901,Ref!L:M,2,0)</f>
        <v>#N/A</v>
      </c>
      <c r="J2901" t="s">
        <v>1260</v>
      </c>
      <c r="K2901" t="s">
        <v>295</v>
      </c>
      <c r="L2901" t="s">
        <v>664</v>
      </c>
      <c r="M2901" t="s">
        <v>19</v>
      </c>
      <c r="N2901" t="s">
        <v>16</v>
      </c>
      <c r="S2901">
        <v>1000</v>
      </c>
    </row>
    <row r="2902" spans="1:19" x14ac:dyDescent="0.3">
      <c r="A2902">
        <v>2023</v>
      </c>
      <c r="C2902" t="str">
        <f>IF(GETPIVOTDATA("PS % recovery",Sheet4!$B$5,"Parish Name",K2902)&gt;99.949%,"OK","No")</f>
        <v>OK</v>
      </c>
      <c r="D2902" t="e">
        <f>VLOOKUP(J2902,'Ref2'!C:E,3,0)</f>
        <v>#N/A</v>
      </c>
      <c r="F2902">
        <v>3</v>
      </c>
      <c r="I2902" t="e">
        <f>VLOOKUP(J2902,Ref!L:M,2,0)</f>
        <v>#N/A</v>
      </c>
      <c r="J2902" t="s">
        <v>1262</v>
      </c>
      <c r="K2902" t="s">
        <v>296</v>
      </c>
      <c r="L2902" t="s">
        <v>664</v>
      </c>
      <c r="M2902" t="s">
        <v>19</v>
      </c>
      <c r="N2902" t="s">
        <v>16</v>
      </c>
      <c r="S2902">
        <v>6600</v>
      </c>
    </row>
    <row r="2903" spans="1:19" x14ac:dyDescent="0.3">
      <c r="A2903">
        <v>2023</v>
      </c>
      <c r="C2903" t="str">
        <f>IF(GETPIVOTDATA("PS % recovery",Sheet4!$B$5,"Parish Name",K2903)&gt;99.949%,"OK","No")</f>
        <v>OK</v>
      </c>
      <c r="D2903" t="e">
        <f>VLOOKUP(J2903,'Ref2'!C:E,3,0)</f>
        <v>#N/A</v>
      </c>
      <c r="F2903">
        <v>3</v>
      </c>
      <c r="I2903" t="e">
        <f>VLOOKUP(J2903,Ref!L:M,2,0)</f>
        <v>#N/A</v>
      </c>
      <c r="J2903" t="s">
        <v>1264</v>
      </c>
      <c r="K2903" t="s">
        <v>289</v>
      </c>
      <c r="L2903" t="s">
        <v>656</v>
      </c>
      <c r="M2903" t="s">
        <v>19</v>
      </c>
      <c r="N2903" t="s">
        <v>16</v>
      </c>
      <c r="S2903">
        <v>5000</v>
      </c>
    </row>
    <row r="2904" spans="1:19" x14ac:dyDescent="0.3">
      <c r="A2904">
        <v>2023</v>
      </c>
      <c r="C2904" t="str">
        <f>IF(GETPIVOTDATA("PS % recovery",Sheet4!$B$5,"Parish Name",K2904)&gt;99.949%,"OK","No")</f>
        <v>OK</v>
      </c>
      <c r="D2904" t="e">
        <f>VLOOKUP(J2904,'Ref2'!C:E,3,0)</f>
        <v>#N/A</v>
      </c>
      <c r="F2904">
        <v>3</v>
      </c>
      <c r="I2904" t="e">
        <f>VLOOKUP(J2904,Ref!L:M,2,0)</f>
        <v>#N/A</v>
      </c>
      <c r="J2904" t="s">
        <v>1266</v>
      </c>
      <c r="K2904" t="s">
        <v>298</v>
      </c>
      <c r="L2904" t="s">
        <v>654</v>
      </c>
      <c r="M2904" t="s">
        <v>19</v>
      </c>
      <c r="N2904" t="s">
        <v>16</v>
      </c>
      <c r="S2904">
        <v>3421</v>
      </c>
    </row>
    <row r="2905" spans="1:19" x14ac:dyDescent="0.3">
      <c r="A2905">
        <v>2023</v>
      </c>
      <c r="C2905" t="str">
        <f>IF(GETPIVOTDATA("PS % recovery",Sheet4!$B$5,"Parish Name",K2905)&gt;99.949%,"OK","No")</f>
        <v>No</v>
      </c>
      <c r="D2905" t="e">
        <f>VLOOKUP(J2905,'Ref2'!C:E,3,0)</f>
        <v>#N/A</v>
      </c>
      <c r="F2905">
        <v>3</v>
      </c>
      <c r="I2905" t="e">
        <f>VLOOKUP(J2905,Ref!L:M,2,0)</f>
        <v>#N/A</v>
      </c>
      <c r="J2905" t="s">
        <v>835</v>
      </c>
      <c r="K2905" t="s">
        <v>299</v>
      </c>
      <c r="L2905" t="s">
        <v>660</v>
      </c>
      <c r="M2905" t="s">
        <v>19</v>
      </c>
      <c r="N2905" t="s">
        <v>16</v>
      </c>
      <c r="S2905">
        <v>500</v>
      </c>
    </row>
    <row r="2906" spans="1:19" x14ac:dyDescent="0.3">
      <c r="A2906">
        <v>2023</v>
      </c>
      <c r="C2906" t="str">
        <f>IF(GETPIVOTDATA("PS % recovery",Sheet4!$B$5,"Parish Name",K2906)&gt;99.949%,"OK","No")</f>
        <v>OK</v>
      </c>
      <c r="D2906" t="e">
        <f>VLOOKUP(J2906,'Ref2'!C:E,3,0)</f>
        <v>#N/A</v>
      </c>
      <c r="F2906">
        <v>3</v>
      </c>
      <c r="I2906" t="e">
        <f>VLOOKUP(J2906,Ref!L:M,2,0)</f>
        <v>#N/A</v>
      </c>
      <c r="J2906" t="s">
        <v>839</v>
      </c>
      <c r="K2906" t="s">
        <v>301</v>
      </c>
      <c r="L2906" t="s">
        <v>660</v>
      </c>
      <c r="M2906" t="s">
        <v>19</v>
      </c>
      <c r="N2906" t="s">
        <v>16</v>
      </c>
      <c r="S2906">
        <v>2423</v>
      </c>
    </row>
    <row r="2907" spans="1:19" x14ac:dyDescent="0.3">
      <c r="A2907">
        <v>2023</v>
      </c>
      <c r="C2907" t="str">
        <f>IF(GETPIVOTDATA("PS % recovery",Sheet4!$B$5,"Parish Name",K2907)&gt;99.949%,"OK","No")</f>
        <v>No</v>
      </c>
      <c r="D2907" t="e">
        <f>VLOOKUP(J2907,'Ref2'!C:E,3,0)</f>
        <v>#N/A</v>
      </c>
      <c r="F2907">
        <v>3</v>
      </c>
      <c r="I2907" t="e">
        <f>VLOOKUP(J2907,Ref!L:M,2,0)</f>
        <v>#N/A</v>
      </c>
      <c r="J2907" t="s">
        <v>1270</v>
      </c>
      <c r="K2907" t="s">
        <v>302</v>
      </c>
      <c r="L2907" t="s">
        <v>666</v>
      </c>
      <c r="M2907" t="s">
        <v>19</v>
      </c>
      <c r="N2907" t="s">
        <v>16</v>
      </c>
      <c r="S2907">
        <v>2500</v>
      </c>
    </row>
    <row r="2908" spans="1:19" x14ac:dyDescent="0.3">
      <c r="A2908">
        <v>2023</v>
      </c>
      <c r="C2908" t="str">
        <f>IF(GETPIVOTDATA("PS % recovery",Sheet4!$B$5,"Parish Name",K2908)&gt;99.949%,"OK","No")</f>
        <v>No</v>
      </c>
      <c r="D2908" t="e">
        <f>VLOOKUP(J2908,'Ref2'!C:E,3,0)</f>
        <v>#N/A</v>
      </c>
      <c r="F2908">
        <v>3</v>
      </c>
      <c r="I2908" t="e">
        <f>VLOOKUP(J2908,Ref!L:M,2,0)</f>
        <v>#N/A</v>
      </c>
      <c r="J2908" t="s">
        <v>830</v>
      </c>
      <c r="K2908" t="s">
        <v>275</v>
      </c>
      <c r="L2908" t="s">
        <v>275</v>
      </c>
      <c r="M2908" t="s">
        <v>19</v>
      </c>
      <c r="N2908" t="s">
        <v>16</v>
      </c>
      <c r="S2908">
        <v>1000</v>
      </c>
    </row>
    <row r="2909" spans="1:19" x14ac:dyDescent="0.3">
      <c r="A2909">
        <v>2023</v>
      </c>
      <c r="C2909" t="str">
        <f>IF(GETPIVOTDATA("PS % recovery",Sheet4!$B$5,"Parish Name",K2909)&gt;99.949%,"OK","No")</f>
        <v>No</v>
      </c>
      <c r="D2909" t="e">
        <f>VLOOKUP(J2909,'Ref2'!C:E,3,0)</f>
        <v>#N/A</v>
      </c>
      <c r="F2909">
        <v>3</v>
      </c>
      <c r="I2909" t="e">
        <f>VLOOKUP(J2909,Ref!L:M,2,0)</f>
        <v>#N/A</v>
      </c>
      <c r="J2909" t="s">
        <v>1273</v>
      </c>
      <c r="K2909" t="s">
        <v>282</v>
      </c>
      <c r="L2909" t="s">
        <v>650</v>
      </c>
      <c r="M2909" t="s">
        <v>19</v>
      </c>
      <c r="N2909" t="s">
        <v>16</v>
      </c>
      <c r="S2909">
        <v>600</v>
      </c>
    </row>
    <row r="2910" spans="1:19" x14ac:dyDescent="0.3">
      <c r="A2910">
        <v>2023</v>
      </c>
      <c r="C2910" t="str">
        <f>IF(GETPIVOTDATA("PS % recovery",Sheet4!$B$5,"Parish Name",K2910)&gt;99.949%,"OK","No")</f>
        <v>No</v>
      </c>
      <c r="D2910" t="e">
        <f>VLOOKUP(J2910,'Ref2'!C:E,3,0)</f>
        <v>#N/A</v>
      </c>
      <c r="F2910">
        <v>3</v>
      </c>
      <c r="I2910" t="e">
        <f>VLOOKUP(J2910,Ref!L:M,2,0)</f>
        <v>#N/A</v>
      </c>
      <c r="J2910" t="s">
        <v>1275</v>
      </c>
      <c r="K2910" t="s">
        <v>300</v>
      </c>
      <c r="L2910" t="s">
        <v>650</v>
      </c>
      <c r="M2910" t="s">
        <v>19</v>
      </c>
      <c r="N2910" t="s">
        <v>16</v>
      </c>
      <c r="S2910" s="109">
        <v>875</v>
      </c>
    </row>
    <row r="2911" spans="1:19" x14ac:dyDescent="0.3">
      <c r="A2911">
        <v>2023</v>
      </c>
      <c r="C2911" t="str">
        <f>IF(GETPIVOTDATA("PS % recovery",Sheet4!$B$5,"Parish Name",K2911)&gt;99.949%,"OK","No")</f>
        <v>No</v>
      </c>
      <c r="D2911" t="e">
        <f>VLOOKUP(J2911,'Ref2'!C:E,3,0)</f>
        <v>#N/A</v>
      </c>
      <c r="F2911">
        <v>3</v>
      </c>
      <c r="I2911" t="e">
        <f>VLOOKUP(J2911,Ref!L:M,2,0)</f>
        <v>#N/A</v>
      </c>
      <c r="J2911" t="s">
        <v>837</v>
      </c>
      <c r="K2911" t="s">
        <v>304</v>
      </c>
      <c r="L2911" t="s">
        <v>658</v>
      </c>
      <c r="M2911" t="s">
        <v>19</v>
      </c>
      <c r="N2911" t="s">
        <v>16</v>
      </c>
      <c r="S2911">
        <v>350</v>
      </c>
    </row>
    <row r="2912" spans="1:19" x14ac:dyDescent="0.3">
      <c r="A2912">
        <v>2023</v>
      </c>
      <c r="C2912" t="str">
        <f>IF(GETPIVOTDATA("PS % recovery",Sheet4!$B$5,"Parish Name",K2912)&gt;99.949%,"OK","No")</f>
        <v>No</v>
      </c>
      <c r="D2912" t="e">
        <f>VLOOKUP(J2912,'Ref2'!C:E,3,0)</f>
        <v>#N/A</v>
      </c>
      <c r="F2912">
        <v>3</v>
      </c>
      <c r="I2912" t="e">
        <f>VLOOKUP(J2912,Ref!L:M,2,0)</f>
        <v>#N/A</v>
      </c>
      <c r="J2912" t="s">
        <v>1278</v>
      </c>
      <c r="K2912" t="s">
        <v>283</v>
      </c>
      <c r="L2912" t="s">
        <v>652</v>
      </c>
      <c r="M2912" t="s">
        <v>19</v>
      </c>
      <c r="N2912" t="s">
        <v>16</v>
      </c>
      <c r="S2912">
        <v>3028</v>
      </c>
    </row>
    <row r="2913" spans="1:19" x14ac:dyDescent="0.3">
      <c r="A2913">
        <v>2023</v>
      </c>
      <c r="C2913" t="str">
        <f>IF(GETPIVOTDATA("PS % recovery",Sheet4!$B$5,"Parish Name",K2913)&gt;99.949%,"OK","No")</f>
        <v>No</v>
      </c>
      <c r="D2913" t="e">
        <f>VLOOKUP(J2913,'Ref2'!C:E,3,0)</f>
        <v>#N/A</v>
      </c>
      <c r="F2913">
        <v>3</v>
      </c>
      <c r="I2913" t="e">
        <f>VLOOKUP(J2913,Ref!L:M,2,0)</f>
        <v>#N/A</v>
      </c>
      <c r="J2913" t="s">
        <v>1280</v>
      </c>
      <c r="K2913" t="s">
        <v>306</v>
      </c>
      <c r="L2913" t="s">
        <v>652</v>
      </c>
      <c r="M2913" t="s">
        <v>19</v>
      </c>
      <c r="N2913" t="s">
        <v>16</v>
      </c>
      <c r="S2913">
        <v>1000</v>
      </c>
    </row>
    <row r="2914" spans="1:19" x14ac:dyDescent="0.3">
      <c r="A2914">
        <v>2023</v>
      </c>
      <c r="C2914" t="str">
        <f>IF(GETPIVOTDATA("PS % recovery",Sheet4!$B$5,"Parish Name",K2914)&gt;99.949%,"OK","No")</f>
        <v>No</v>
      </c>
      <c r="D2914" t="e">
        <f>VLOOKUP(J2914,'Ref2'!C:E,3,0)</f>
        <v>#N/A</v>
      </c>
      <c r="F2914">
        <v>3</v>
      </c>
      <c r="I2914" t="e">
        <f>VLOOKUP(J2914,Ref!L:M,2,0)</f>
        <v>#N/A</v>
      </c>
      <c r="J2914" t="s">
        <v>1282</v>
      </c>
      <c r="K2914" t="s">
        <v>285</v>
      </c>
      <c r="L2914" t="s">
        <v>654</v>
      </c>
      <c r="M2914" t="s">
        <v>19</v>
      </c>
      <c r="N2914" t="s">
        <v>16</v>
      </c>
      <c r="S2914">
        <v>1594</v>
      </c>
    </row>
    <row r="2915" spans="1:19" x14ac:dyDescent="0.3">
      <c r="A2915">
        <v>2023</v>
      </c>
      <c r="C2915" t="str">
        <f>IF(GETPIVOTDATA("PS % recovery",Sheet4!$B$5,"Parish Name",K2915)&gt;99.949%,"OK","No")</f>
        <v>OK</v>
      </c>
      <c r="D2915" t="e">
        <f>VLOOKUP(J2915,'Ref2'!C:E,3,0)</f>
        <v>#N/A</v>
      </c>
      <c r="F2915">
        <v>3</v>
      </c>
      <c r="I2915" t="e">
        <f>VLOOKUP(J2915,Ref!L:M,2,0)</f>
        <v>#N/A</v>
      </c>
      <c r="J2915" t="s">
        <v>833</v>
      </c>
      <c r="K2915" t="s">
        <v>305</v>
      </c>
      <c r="L2915" t="s">
        <v>658</v>
      </c>
      <c r="M2915" t="s">
        <v>19</v>
      </c>
      <c r="N2915" t="s">
        <v>16</v>
      </c>
      <c r="S2915">
        <v>0</v>
      </c>
    </row>
    <row r="2916" spans="1:19" x14ac:dyDescent="0.3">
      <c r="A2916">
        <v>2023</v>
      </c>
      <c r="C2916" t="str">
        <f>IF(GETPIVOTDATA("PS % recovery",Sheet4!$B$5,"Parish Name",K2916)&gt;99.949%,"OK","No")</f>
        <v>No</v>
      </c>
      <c r="D2916" t="e">
        <f>VLOOKUP(J2916,'Ref2'!C:E,3,0)</f>
        <v>#N/A</v>
      </c>
      <c r="F2916">
        <v>3</v>
      </c>
      <c r="I2916" t="e">
        <f>VLOOKUP(J2916,Ref!L:M,2,0)</f>
        <v>#N/A</v>
      </c>
      <c r="J2916" t="s">
        <v>1285</v>
      </c>
      <c r="K2916" t="s">
        <v>293</v>
      </c>
      <c r="L2916" t="s">
        <v>652</v>
      </c>
      <c r="M2916" t="s">
        <v>19</v>
      </c>
      <c r="N2916" t="s">
        <v>16</v>
      </c>
      <c r="S2916">
        <v>1311</v>
      </c>
    </row>
    <row r="2917" spans="1:19" x14ac:dyDescent="0.3">
      <c r="A2917">
        <v>2023</v>
      </c>
      <c r="C2917" t="str">
        <f>IF(GETPIVOTDATA("PS % recovery",Sheet4!$B$5,"Parish Name",K2917)&gt;99.949%,"OK","No")</f>
        <v>No</v>
      </c>
      <c r="D2917" t="e">
        <f>VLOOKUP(J2917,'Ref2'!C:E,3,0)</f>
        <v>#N/A</v>
      </c>
      <c r="F2917">
        <v>3</v>
      </c>
      <c r="I2917" t="e">
        <f>VLOOKUP(J2917,Ref!L:M,2,0)</f>
        <v>#N/A</v>
      </c>
      <c r="J2917" t="s">
        <v>1287</v>
      </c>
      <c r="K2917" t="s">
        <v>294</v>
      </c>
      <c r="L2917" t="s">
        <v>662</v>
      </c>
      <c r="M2917" t="s">
        <v>19</v>
      </c>
      <c r="N2917" t="s">
        <v>16</v>
      </c>
      <c r="S2917">
        <v>500</v>
      </c>
    </row>
    <row r="2918" spans="1:19" x14ac:dyDescent="0.3">
      <c r="A2918">
        <v>2023</v>
      </c>
      <c r="C2918" t="str">
        <f>IF(GETPIVOTDATA("PS % recovery",Sheet4!$B$5,"Parish Name",K2918)&gt;99.949%,"OK","No")</f>
        <v>OK</v>
      </c>
      <c r="D2918" t="e">
        <f>VLOOKUP(J2918,'Ref2'!C:E,3,0)</f>
        <v>#N/A</v>
      </c>
      <c r="F2918">
        <v>3</v>
      </c>
      <c r="I2918" t="e">
        <f>VLOOKUP(J2918,Ref!L:M,2,0)</f>
        <v>#N/A</v>
      </c>
      <c r="J2918" t="s">
        <v>1289</v>
      </c>
      <c r="K2918" t="s">
        <v>297</v>
      </c>
      <c r="L2918" t="s">
        <v>662</v>
      </c>
      <c r="M2918" t="s">
        <v>19</v>
      </c>
      <c r="N2918" t="s">
        <v>16</v>
      </c>
      <c r="S2918">
        <v>2359</v>
      </c>
    </row>
    <row r="2919" spans="1:19" x14ac:dyDescent="0.3">
      <c r="A2919">
        <v>2023</v>
      </c>
      <c r="C2919" t="str">
        <f>IF(GETPIVOTDATA("PS % recovery",Sheet4!$B$5,"Parish Name",K2919)&gt;99.949%,"OK","No")</f>
        <v>No</v>
      </c>
      <c r="D2919" t="e">
        <f>VLOOKUP(J2919,'Ref2'!C:E,3,0)</f>
        <v>#N/A</v>
      </c>
      <c r="F2919">
        <v>3</v>
      </c>
      <c r="I2919" t="e">
        <f>VLOOKUP(J2919,Ref!L:M,2,0)</f>
        <v>#N/A</v>
      </c>
      <c r="J2919" t="s">
        <v>1291</v>
      </c>
      <c r="K2919" t="s">
        <v>303</v>
      </c>
      <c r="L2919" t="s">
        <v>650</v>
      </c>
      <c r="M2919" t="s">
        <v>19</v>
      </c>
      <c r="N2919" t="s">
        <v>16</v>
      </c>
      <c r="S2919">
        <v>400</v>
      </c>
    </row>
    <row r="2920" spans="1:19" x14ac:dyDescent="0.3">
      <c r="A2920">
        <v>2023</v>
      </c>
      <c r="C2920" t="str">
        <f>IF(GETPIVOTDATA("PS % recovery",Sheet4!$B$5,"Parish Name",K2920)&gt;99.949%,"OK","No")</f>
        <v>No</v>
      </c>
      <c r="D2920" t="e">
        <f>VLOOKUP(J2920,'Ref2'!C:E,3,0)</f>
        <v>#N/A</v>
      </c>
      <c r="F2920">
        <v>3</v>
      </c>
      <c r="I2920" t="e">
        <f>VLOOKUP(J2920,Ref!L:M,2,0)</f>
        <v>#N/A</v>
      </c>
      <c r="J2920" t="s">
        <v>1293</v>
      </c>
      <c r="K2920" t="s">
        <v>308</v>
      </c>
      <c r="L2920" t="s">
        <v>670</v>
      </c>
      <c r="M2920" t="s">
        <v>22</v>
      </c>
      <c r="N2920" t="s">
        <v>16</v>
      </c>
      <c r="S2920">
        <v>2100.41</v>
      </c>
    </row>
    <row r="2921" spans="1:19" x14ac:dyDescent="0.3">
      <c r="A2921">
        <v>2023</v>
      </c>
      <c r="C2921" t="str">
        <f>IF(GETPIVOTDATA("PS % recovery",Sheet4!$B$5,"Parish Name",K2921)&gt;99.949%,"OK","No")</f>
        <v>OK</v>
      </c>
      <c r="D2921" t="e">
        <f>VLOOKUP(J2921,'Ref2'!C:E,3,0)</f>
        <v>#N/A</v>
      </c>
      <c r="F2921">
        <v>3</v>
      </c>
      <c r="I2921" t="str">
        <f>VLOOKUP(J2921,Ref!L:M,2,0)</f>
        <v>Yes</v>
      </c>
      <c r="J2921" t="s">
        <v>1295</v>
      </c>
      <c r="K2921" t="s">
        <v>309</v>
      </c>
      <c r="L2921" t="s">
        <v>672</v>
      </c>
      <c r="M2921" t="s">
        <v>22</v>
      </c>
      <c r="N2921" t="s">
        <v>16</v>
      </c>
      <c r="S2921">
        <v>12293</v>
      </c>
    </row>
    <row r="2922" spans="1:19" x14ac:dyDescent="0.3">
      <c r="A2922">
        <v>2023</v>
      </c>
      <c r="C2922" t="str">
        <f>IF(GETPIVOTDATA("PS % recovery",Sheet4!$B$5,"Parish Name",K2922)&gt;99.949%,"OK","No")</f>
        <v>OK</v>
      </c>
      <c r="D2922" t="e">
        <f>VLOOKUP(J2922,'Ref2'!C:E,3,0)</f>
        <v>#N/A</v>
      </c>
      <c r="F2922">
        <v>3</v>
      </c>
      <c r="I2922" t="e">
        <f>VLOOKUP(J2922,Ref!L:M,2,0)</f>
        <v>#N/A</v>
      </c>
      <c r="J2922" t="s">
        <v>1297</v>
      </c>
      <c r="K2922" t="s">
        <v>310</v>
      </c>
      <c r="L2922" t="s">
        <v>674</v>
      </c>
      <c r="M2922" t="s">
        <v>22</v>
      </c>
      <c r="N2922" t="s">
        <v>16</v>
      </c>
      <c r="S2922">
        <v>11120</v>
      </c>
    </row>
    <row r="2923" spans="1:19" x14ac:dyDescent="0.3">
      <c r="A2923">
        <v>2023</v>
      </c>
      <c r="C2923" t="str">
        <f>IF(GETPIVOTDATA("PS % recovery",Sheet4!$B$5,"Parish Name",K2923)&gt;99.949%,"OK","No")</f>
        <v>OK</v>
      </c>
      <c r="D2923" t="e">
        <f>VLOOKUP(J2923,'Ref2'!C:E,3,0)</f>
        <v>#N/A</v>
      </c>
      <c r="F2923">
        <v>3</v>
      </c>
      <c r="I2923" t="e">
        <f>VLOOKUP(J2923,Ref!L:M,2,0)</f>
        <v>#N/A</v>
      </c>
      <c r="J2923" t="s">
        <v>1299</v>
      </c>
      <c r="K2923" t="s">
        <v>311</v>
      </c>
      <c r="L2923" t="s">
        <v>676</v>
      </c>
      <c r="M2923" t="s">
        <v>22</v>
      </c>
      <c r="N2923" t="s">
        <v>16</v>
      </c>
      <c r="S2923">
        <v>4476</v>
      </c>
    </row>
    <row r="2924" spans="1:19" x14ac:dyDescent="0.3">
      <c r="A2924">
        <v>2023</v>
      </c>
      <c r="C2924" t="str">
        <f>IF(GETPIVOTDATA("PS % recovery",Sheet4!$B$5,"Parish Name",K2924)&gt;99.949%,"OK","No")</f>
        <v>No</v>
      </c>
      <c r="D2924" t="e">
        <f>VLOOKUP(J2924,'Ref2'!C:E,3,0)</f>
        <v>#N/A</v>
      </c>
      <c r="F2924">
        <v>3</v>
      </c>
      <c r="I2924" t="e">
        <f>VLOOKUP(J2924,Ref!L:M,2,0)</f>
        <v>#N/A</v>
      </c>
      <c r="J2924" t="s">
        <v>1301</v>
      </c>
      <c r="K2924" t="s">
        <v>312</v>
      </c>
      <c r="L2924" t="s">
        <v>680</v>
      </c>
      <c r="M2924" t="s">
        <v>22</v>
      </c>
      <c r="N2924" t="s">
        <v>16</v>
      </c>
      <c r="S2924">
        <v>900</v>
      </c>
    </row>
    <row r="2925" spans="1:19" x14ac:dyDescent="0.3">
      <c r="A2925">
        <v>2023</v>
      </c>
      <c r="C2925" t="str">
        <f>IF(GETPIVOTDATA("PS % recovery",Sheet4!$B$5,"Parish Name",K2925)&gt;99.949%,"OK","No")</f>
        <v>No</v>
      </c>
      <c r="D2925" t="e">
        <f>VLOOKUP(J2925,'Ref2'!C:E,3,0)</f>
        <v>#N/A</v>
      </c>
      <c r="F2925">
        <v>3</v>
      </c>
      <c r="I2925" t="e">
        <f>VLOOKUP(J2925,Ref!L:M,2,0)</f>
        <v>#N/A</v>
      </c>
      <c r="J2925" t="s">
        <v>1303</v>
      </c>
      <c r="K2925" t="s">
        <v>314</v>
      </c>
      <c r="L2925" t="s">
        <v>682</v>
      </c>
      <c r="M2925" t="s">
        <v>22</v>
      </c>
      <c r="N2925" t="s">
        <v>16</v>
      </c>
      <c r="S2925">
        <v>3480</v>
      </c>
    </row>
    <row r="2926" spans="1:19" x14ac:dyDescent="0.3">
      <c r="A2926">
        <v>2023</v>
      </c>
      <c r="C2926" t="str">
        <f>IF(GETPIVOTDATA("PS % recovery",Sheet4!$B$5,"Parish Name",K2926)&gt;99.949%,"OK","No")</f>
        <v>No</v>
      </c>
      <c r="D2926" t="e">
        <f>VLOOKUP(J2926,'Ref2'!C:E,3,0)</f>
        <v>#N/A</v>
      </c>
      <c r="F2926">
        <v>3</v>
      </c>
      <c r="I2926" t="e">
        <f>VLOOKUP(J2926,Ref!L:M,2,0)</f>
        <v>#N/A</v>
      </c>
      <c r="J2926" t="s">
        <v>1305</v>
      </c>
      <c r="K2926" t="s">
        <v>315</v>
      </c>
      <c r="L2926" t="s">
        <v>684</v>
      </c>
      <c r="M2926" t="s">
        <v>22</v>
      </c>
      <c r="N2926" t="s">
        <v>16</v>
      </c>
      <c r="S2926">
        <v>4983</v>
      </c>
    </row>
    <row r="2927" spans="1:19" x14ac:dyDescent="0.3">
      <c r="A2927">
        <v>2023</v>
      </c>
      <c r="C2927" t="str">
        <f>IF(GETPIVOTDATA("PS % recovery",Sheet4!$B$5,"Parish Name",K2927)&gt;99.949%,"OK","No")</f>
        <v>OK</v>
      </c>
      <c r="D2927" t="e">
        <f>VLOOKUP(J2927,'Ref2'!C:E,3,0)</f>
        <v>#N/A</v>
      </c>
      <c r="F2927">
        <v>3</v>
      </c>
      <c r="I2927" t="e">
        <f>VLOOKUP(J2927,Ref!L:M,2,0)</f>
        <v>#N/A</v>
      </c>
      <c r="J2927" t="s">
        <v>1307</v>
      </c>
      <c r="K2927" t="s">
        <v>317</v>
      </c>
      <c r="L2927" t="s">
        <v>686</v>
      </c>
      <c r="M2927" t="s">
        <v>22</v>
      </c>
      <c r="N2927" t="s">
        <v>16</v>
      </c>
      <c r="S2927">
        <v>0</v>
      </c>
    </row>
    <row r="2928" spans="1:19" x14ac:dyDescent="0.3">
      <c r="A2928">
        <v>2023</v>
      </c>
      <c r="C2928" t="str">
        <f>IF(GETPIVOTDATA("PS % recovery",Sheet4!$B$5,"Parish Name",K2928)&gt;99.949%,"OK","No")</f>
        <v>No</v>
      </c>
      <c r="D2928" t="e">
        <f>VLOOKUP(J2928,'Ref2'!C:E,3,0)</f>
        <v>#N/A</v>
      </c>
      <c r="F2928">
        <v>3</v>
      </c>
      <c r="I2928" t="e">
        <f>VLOOKUP(J2928,Ref!L:M,2,0)</f>
        <v>#N/A</v>
      </c>
      <c r="J2928" t="s">
        <v>1309</v>
      </c>
      <c r="K2928" t="s">
        <v>318</v>
      </c>
      <c r="L2928" t="s">
        <v>694</v>
      </c>
      <c r="M2928" t="s">
        <v>22</v>
      </c>
      <c r="N2928" t="s">
        <v>16</v>
      </c>
      <c r="S2928">
        <v>500</v>
      </c>
    </row>
    <row r="2929" spans="1:19" x14ac:dyDescent="0.3">
      <c r="A2929">
        <v>2023</v>
      </c>
      <c r="C2929" t="str">
        <f>IF(GETPIVOTDATA("PS % recovery",Sheet4!$B$5,"Parish Name",K2929)&gt;99.949%,"OK","No")</f>
        <v>OK</v>
      </c>
      <c r="D2929" t="e">
        <f>VLOOKUP(J2929,'Ref2'!C:E,3,0)</f>
        <v>#N/A</v>
      </c>
      <c r="F2929">
        <v>3</v>
      </c>
      <c r="I2929" t="e">
        <f>VLOOKUP(J2929,Ref!L:M,2,0)</f>
        <v>#N/A</v>
      </c>
      <c r="J2929" t="s">
        <v>1311</v>
      </c>
      <c r="K2929" t="s">
        <v>319</v>
      </c>
      <c r="L2929" t="s">
        <v>692</v>
      </c>
      <c r="M2929" t="s">
        <v>22</v>
      </c>
      <c r="N2929" t="s">
        <v>16</v>
      </c>
      <c r="S2929">
        <v>5489</v>
      </c>
    </row>
    <row r="2930" spans="1:19" x14ac:dyDescent="0.3">
      <c r="A2930">
        <v>2023</v>
      </c>
      <c r="C2930" t="str">
        <f>IF(GETPIVOTDATA("PS % recovery",Sheet4!$B$5,"Parish Name",K2930)&gt;99.949%,"OK","No")</f>
        <v>No</v>
      </c>
      <c r="D2930" t="e">
        <f>VLOOKUP(J2930,'Ref2'!C:E,3,0)</f>
        <v>#N/A</v>
      </c>
      <c r="F2930">
        <v>3</v>
      </c>
      <c r="I2930" t="e">
        <f>VLOOKUP(J2930,Ref!L:M,2,0)</f>
        <v>#N/A</v>
      </c>
      <c r="J2930" t="s">
        <v>1313</v>
      </c>
      <c r="K2930" t="s">
        <v>320</v>
      </c>
      <c r="L2930" t="s">
        <v>696</v>
      </c>
      <c r="M2930" t="s">
        <v>22</v>
      </c>
      <c r="N2930" t="s">
        <v>16</v>
      </c>
      <c r="S2930">
        <v>1500</v>
      </c>
    </row>
    <row r="2931" spans="1:19" x14ac:dyDescent="0.3">
      <c r="A2931">
        <v>2023</v>
      </c>
      <c r="C2931" t="str">
        <f>IF(GETPIVOTDATA("PS % recovery",Sheet4!$B$5,"Parish Name",K2931)&gt;99.949%,"OK","No")</f>
        <v>OK</v>
      </c>
      <c r="D2931" t="e">
        <f>VLOOKUP(J2931,'Ref2'!C:E,3,0)</f>
        <v>#N/A</v>
      </c>
      <c r="F2931">
        <v>3</v>
      </c>
      <c r="I2931" t="e">
        <f>VLOOKUP(J2931,Ref!L:M,2,0)</f>
        <v>#N/A</v>
      </c>
      <c r="J2931" t="s">
        <v>1315</v>
      </c>
      <c r="K2931" t="s">
        <v>313</v>
      </c>
      <c r="L2931" t="s">
        <v>678</v>
      </c>
      <c r="M2931" t="s">
        <v>22</v>
      </c>
      <c r="N2931" t="s">
        <v>16</v>
      </c>
      <c r="S2931">
        <v>5849.16</v>
      </c>
    </row>
    <row r="2932" spans="1:19" x14ac:dyDescent="0.3">
      <c r="A2932">
        <v>2023</v>
      </c>
      <c r="C2932" t="str">
        <f>IF(GETPIVOTDATA("PS % recovery",Sheet4!$B$5,"Parish Name",K2932)&gt;99.949%,"OK","No")</f>
        <v>OK</v>
      </c>
      <c r="D2932" t="e">
        <f>VLOOKUP(J2932,'Ref2'!C:E,3,0)</f>
        <v>#N/A</v>
      </c>
      <c r="F2932">
        <v>3</v>
      </c>
      <c r="I2932" t="e">
        <f>VLOOKUP(J2932,Ref!L:M,2,0)</f>
        <v>#N/A</v>
      </c>
      <c r="J2932" t="s">
        <v>1317</v>
      </c>
      <c r="K2932" t="s">
        <v>323</v>
      </c>
      <c r="L2932" t="s">
        <v>700</v>
      </c>
      <c r="M2932" t="s">
        <v>22</v>
      </c>
      <c r="N2932" t="s">
        <v>16</v>
      </c>
      <c r="S2932">
        <v>7465.75</v>
      </c>
    </row>
    <row r="2933" spans="1:19" x14ac:dyDescent="0.3">
      <c r="A2933">
        <v>2023</v>
      </c>
      <c r="C2933" t="str">
        <f>IF(GETPIVOTDATA("PS % recovery",Sheet4!$B$5,"Parish Name",K2933)&gt;99.949%,"OK","No")</f>
        <v>No</v>
      </c>
      <c r="D2933" t="e">
        <f>VLOOKUP(J2933,'Ref2'!C:E,3,0)</f>
        <v>#N/A</v>
      </c>
      <c r="F2933">
        <v>3</v>
      </c>
      <c r="I2933" t="e">
        <f>VLOOKUP(J2933,Ref!L:M,2,0)</f>
        <v>#N/A</v>
      </c>
      <c r="J2933" t="s">
        <v>1319</v>
      </c>
      <c r="K2933" t="s">
        <v>321</v>
      </c>
      <c r="L2933" t="s">
        <v>690</v>
      </c>
      <c r="M2933" t="s">
        <v>22</v>
      </c>
      <c r="N2933" t="s">
        <v>16</v>
      </c>
      <c r="S2933">
        <v>500</v>
      </c>
    </row>
    <row r="2934" spans="1:19" x14ac:dyDescent="0.3">
      <c r="A2934">
        <v>2023</v>
      </c>
      <c r="C2934" t="str">
        <f>IF(GETPIVOTDATA("PS % recovery",Sheet4!$B$5,"Parish Name",K2934)&gt;99.949%,"OK","No")</f>
        <v>No</v>
      </c>
      <c r="D2934" t="str">
        <f>VLOOKUP(J2934,'Ref2'!C:E,3,0)</f>
        <v>LLF</v>
      </c>
      <c r="F2934">
        <v>3</v>
      </c>
      <c r="I2934" t="str">
        <f>VLOOKUP(J2934,Ref!L:M,2,0)</f>
        <v>Yes</v>
      </c>
      <c r="J2934" t="s">
        <v>1321</v>
      </c>
      <c r="K2934" t="s">
        <v>322</v>
      </c>
      <c r="L2934" t="s">
        <v>688</v>
      </c>
      <c r="M2934" t="s">
        <v>22</v>
      </c>
      <c r="N2934" t="s">
        <v>16</v>
      </c>
      <c r="S2934">
        <v>4000</v>
      </c>
    </row>
    <row r="2935" spans="1:19" x14ac:dyDescent="0.3">
      <c r="A2935">
        <v>2023</v>
      </c>
      <c r="C2935" t="str">
        <f>IF(GETPIVOTDATA("PS % recovery",Sheet4!$B$5,"Parish Name",K2935)&gt;99.949%,"OK","No")</f>
        <v>No</v>
      </c>
      <c r="D2935" t="e">
        <f>VLOOKUP(J2935,'Ref2'!C:E,3,0)</f>
        <v>#N/A</v>
      </c>
      <c r="F2935">
        <v>3</v>
      </c>
      <c r="I2935" t="e">
        <f>VLOOKUP(J2935,Ref!L:M,2,0)</f>
        <v>#N/A</v>
      </c>
      <c r="J2935" t="s">
        <v>1323</v>
      </c>
      <c r="K2935" t="s">
        <v>316</v>
      </c>
      <c r="L2935" t="s">
        <v>690</v>
      </c>
      <c r="M2935" t="s">
        <v>22</v>
      </c>
      <c r="N2935" t="s">
        <v>16</v>
      </c>
      <c r="S2935">
        <v>250</v>
      </c>
    </row>
    <row r="2936" spans="1:19" x14ac:dyDescent="0.3">
      <c r="A2936">
        <v>2023</v>
      </c>
      <c r="C2936" t="str">
        <f>IF(GETPIVOTDATA("PS % recovery",Sheet4!$B$5,"Parish Name",K2936)&gt;99.949%,"OK","No")</f>
        <v>No</v>
      </c>
      <c r="D2936" t="e">
        <f>VLOOKUP(J2936,'Ref2'!C:E,3,0)</f>
        <v>#N/A</v>
      </c>
      <c r="F2936">
        <v>3</v>
      </c>
      <c r="I2936" t="e">
        <f>VLOOKUP(J2936,Ref!L:M,2,0)</f>
        <v>#N/A</v>
      </c>
      <c r="J2936" t="s">
        <v>1325</v>
      </c>
      <c r="K2936" t="s">
        <v>326</v>
      </c>
      <c r="L2936" t="s">
        <v>688</v>
      </c>
      <c r="M2936" t="s">
        <v>22</v>
      </c>
      <c r="N2936" t="s">
        <v>16</v>
      </c>
      <c r="S2936">
        <v>500</v>
      </c>
    </row>
    <row r="2937" spans="1:19" x14ac:dyDescent="0.3">
      <c r="A2937">
        <v>2023</v>
      </c>
      <c r="C2937" t="str">
        <f>IF(GETPIVOTDATA("PS % recovery",Sheet4!$B$5,"Parish Name",K2937)&gt;99.949%,"OK","No")</f>
        <v>No</v>
      </c>
      <c r="D2937" t="e">
        <f>VLOOKUP(J2937,'Ref2'!C:E,3,0)</f>
        <v>#N/A</v>
      </c>
      <c r="F2937">
        <v>3</v>
      </c>
      <c r="I2937" t="e">
        <f>VLOOKUP(J2937,Ref!L:M,2,0)</f>
        <v>#N/A</v>
      </c>
      <c r="J2937" t="s">
        <v>1327</v>
      </c>
      <c r="K2937" t="s">
        <v>324</v>
      </c>
      <c r="L2937" t="s">
        <v>690</v>
      </c>
      <c r="M2937" t="s">
        <v>22</v>
      </c>
      <c r="N2937" t="s">
        <v>16</v>
      </c>
      <c r="S2937">
        <v>1000</v>
      </c>
    </row>
    <row r="2938" spans="1:19" x14ac:dyDescent="0.3">
      <c r="A2938">
        <v>2023</v>
      </c>
      <c r="C2938" t="str">
        <f>IF(GETPIVOTDATA("PS % recovery",Sheet4!$B$5,"Parish Name",K2938)&gt;99.949%,"OK","No")</f>
        <v>No</v>
      </c>
      <c r="D2938" t="e">
        <f>VLOOKUP(J2938,'Ref2'!C:E,3,0)</f>
        <v>#N/A</v>
      </c>
      <c r="F2938">
        <v>3</v>
      </c>
      <c r="I2938" t="e">
        <f>VLOOKUP(J2938,Ref!L:M,2,0)</f>
        <v>#N/A</v>
      </c>
      <c r="J2938" t="s">
        <v>1329</v>
      </c>
      <c r="K2938" t="s">
        <v>325</v>
      </c>
      <c r="L2938" t="s">
        <v>690</v>
      </c>
      <c r="M2938" t="s">
        <v>22</v>
      </c>
      <c r="N2938" t="s">
        <v>16</v>
      </c>
      <c r="S2938">
        <v>500</v>
      </c>
    </row>
    <row r="2939" spans="1:19" x14ac:dyDescent="0.3">
      <c r="A2939">
        <v>2023</v>
      </c>
      <c r="C2939" t="str">
        <f>IF(GETPIVOTDATA("PS % recovery",Sheet4!$B$5,"Parish Name",K2939)&gt;99.949%,"OK","No")</f>
        <v>No</v>
      </c>
      <c r="D2939" t="e">
        <f>VLOOKUP(J2939,'Ref2'!C:E,3,0)</f>
        <v>#N/A</v>
      </c>
      <c r="F2939">
        <v>3</v>
      </c>
      <c r="I2939" t="e">
        <f>VLOOKUP(J2939,Ref!L:M,2,0)</f>
        <v>#N/A</v>
      </c>
      <c r="J2939" t="s">
        <v>1331</v>
      </c>
      <c r="K2939" t="s">
        <v>328</v>
      </c>
      <c r="L2939" t="s">
        <v>690</v>
      </c>
      <c r="M2939" t="s">
        <v>22</v>
      </c>
      <c r="N2939" t="s">
        <v>16</v>
      </c>
      <c r="S2939">
        <v>0</v>
      </c>
    </row>
    <row r="2940" spans="1:19" x14ac:dyDescent="0.3">
      <c r="A2940">
        <v>2023</v>
      </c>
      <c r="C2940" t="str">
        <f>IF(GETPIVOTDATA("PS % recovery",Sheet4!$B$5,"Parish Name",K2940)&gt;99.949%,"OK","No")</f>
        <v>OK</v>
      </c>
      <c r="D2940" t="e">
        <f>VLOOKUP(J2940,'Ref2'!C:E,3,0)</f>
        <v>#N/A</v>
      </c>
      <c r="F2940">
        <v>3</v>
      </c>
      <c r="I2940" t="e">
        <f>VLOOKUP(J2940,Ref!L:M,2,0)</f>
        <v>#N/A</v>
      </c>
      <c r="J2940" t="s">
        <v>1333</v>
      </c>
      <c r="K2940" t="s">
        <v>327</v>
      </c>
      <c r="L2940" t="s">
        <v>698</v>
      </c>
      <c r="M2940" t="s">
        <v>22</v>
      </c>
      <c r="N2940" t="s">
        <v>16</v>
      </c>
      <c r="S2940">
        <v>2279.75</v>
      </c>
    </row>
    <row r="2941" spans="1:19" x14ac:dyDescent="0.3">
      <c r="A2941">
        <v>2023</v>
      </c>
      <c r="C2941" t="str">
        <f>IF(GETPIVOTDATA("PS % recovery",Sheet4!$B$5,"Parish Name",K2941)&gt;99.949%,"OK","No")</f>
        <v>OK</v>
      </c>
      <c r="D2941" t="str">
        <f>VLOOKUP(J2941,'Ref2'!C:E,3,0)</f>
        <v>LLF</v>
      </c>
      <c r="F2941">
        <v>3</v>
      </c>
      <c r="I2941" t="e">
        <f>VLOOKUP(J2941,Ref!L:M,2,0)</f>
        <v>#N/A</v>
      </c>
      <c r="J2941" t="s">
        <v>1335</v>
      </c>
      <c r="K2941" t="s">
        <v>329</v>
      </c>
      <c r="L2941" t="s">
        <v>702</v>
      </c>
      <c r="M2941" t="s">
        <v>22</v>
      </c>
      <c r="N2941" t="s">
        <v>16</v>
      </c>
      <c r="S2941">
        <v>5000</v>
      </c>
    </row>
    <row r="2942" spans="1:19" x14ac:dyDescent="0.3">
      <c r="A2942">
        <v>2023</v>
      </c>
      <c r="C2942" t="str">
        <f>IF(GETPIVOTDATA("PS % recovery",Sheet4!$B$5,"Parish Name",K2942)&gt;99.949%,"OK","No")</f>
        <v>OK</v>
      </c>
      <c r="D2942" t="e">
        <f>VLOOKUP(J2942,'Ref2'!C:E,3,0)</f>
        <v>#N/A</v>
      </c>
      <c r="F2942">
        <v>3</v>
      </c>
      <c r="I2942" t="e">
        <f>VLOOKUP(J2942,Ref!L:M,2,0)</f>
        <v>#N/A</v>
      </c>
      <c r="J2942" t="s">
        <v>1337</v>
      </c>
      <c r="K2942" t="s">
        <v>331</v>
      </c>
      <c r="L2942" t="s">
        <v>704</v>
      </c>
      <c r="M2942" t="s">
        <v>25</v>
      </c>
      <c r="N2942" t="s">
        <v>16</v>
      </c>
      <c r="S2942">
        <v>6497</v>
      </c>
    </row>
    <row r="2943" spans="1:19" x14ac:dyDescent="0.3">
      <c r="A2943">
        <v>2023</v>
      </c>
      <c r="C2943" t="str">
        <f>IF(GETPIVOTDATA("PS % recovery",Sheet4!$B$5,"Parish Name",K2943)&gt;99.949%,"OK","No")</f>
        <v>OK</v>
      </c>
      <c r="D2943" t="e">
        <f>VLOOKUP(J2943,'Ref2'!C:E,3,0)</f>
        <v>#N/A</v>
      </c>
      <c r="F2943">
        <v>3</v>
      </c>
      <c r="I2943" t="e">
        <f>VLOOKUP(J2943,Ref!L:M,2,0)</f>
        <v>#N/A</v>
      </c>
      <c r="J2943" t="s">
        <v>1339</v>
      </c>
      <c r="K2943" t="s">
        <v>332</v>
      </c>
      <c r="L2943" t="s">
        <v>718</v>
      </c>
      <c r="M2943" t="s">
        <v>25</v>
      </c>
      <c r="N2943" t="s">
        <v>16</v>
      </c>
      <c r="S2943">
        <v>1200</v>
      </c>
    </row>
    <row r="2944" spans="1:19" x14ac:dyDescent="0.3">
      <c r="A2944">
        <v>2023</v>
      </c>
      <c r="C2944" t="str">
        <f>IF(GETPIVOTDATA("PS % recovery",Sheet4!$B$5,"Parish Name",K2944)&gt;99.949%,"OK","No")</f>
        <v>No</v>
      </c>
      <c r="D2944" t="e">
        <f>VLOOKUP(J2944,'Ref2'!C:E,3,0)</f>
        <v>#N/A</v>
      </c>
      <c r="F2944">
        <v>3</v>
      </c>
      <c r="I2944" t="e">
        <f>VLOOKUP(J2944,Ref!L:M,2,0)</f>
        <v>#N/A</v>
      </c>
      <c r="J2944" t="s">
        <v>1341</v>
      </c>
      <c r="K2944" t="s">
        <v>333</v>
      </c>
      <c r="L2944" t="s">
        <v>718</v>
      </c>
      <c r="M2944" t="s">
        <v>25</v>
      </c>
      <c r="N2944" t="s">
        <v>16</v>
      </c>
      <c r="S2944">
        <v>0</v>
      </c>
    </row>
    <row r="2945" spans="1:19" x14ac:dyDescent="0.3">
      <c r="A2945">
        <v>2023</v>
      </c>
      <c r="C2945" t="str">
        <f>IF(GETPIVOTDATA("PS % recovery",Sheet4!$B$5,"Parish Name",K2945)&gt;99.949%,"OK","No")</f>
        <v>No</v>
      </c>
      <c r="D2945" t="e">
        <f>VLOOKUP(J2945,'Ref2'!C:E,3,0)</f>
        <v>#N/A</v>
      </c>
      <c r="F2945">
        <v>3</v>
      </c>
      <c r="I2945" t="e">
        <f>VLOOKUP(J2945,Ref!L:M,2,0)</f>
        <v>#N/A</v>
      </c>
      <c r="J2945" t="s">
        <v>841</v>
      </c>
      <c r="K2945" t="s">
        <v>334</v>
      </c>
      <c r="L2945" t="s">
        <v>706</v>
      </c>
      <c r="M2945" t="s">
        <v>25</v>
      </c>
      <c r="N2945" t="s">
        <v>16</v>
      </c>
      <c r="S2945">
        <v>0</v>
      </c>
    </row>
    <row r="2946" spans="1:19" x14ac:dyDescent="0.3">
      <c r="A2946">
        <v>2023</v>
      </c>
      <c r="C2946" t="str">
        <f>IF(GETPIVOTDATA("PS % recovery",Sheet4!$B$5,"Parish Name",K2946)&gt;99.949%,"OK","No")</f>
        <v>OK</v>
      </c>
      <c r="D2946" t="e">
        <f>VLOOKUP(J2946,'Ref2'!C:E,3,0)</f>
        <v>#N/A</v>
      </c>
      <c r="F2946">
        <v>3</v>
      </c>
      <c r="I2946" t="e">
        <f>VLOOKUP(J2946,Ref!L:M,2,0)</f>
        <v>#N/A</v>
      </c>
      <c r="J2946" t="s">
        <v>844</v>
      </c>
      <c r="K2946" t="s">
        <v>336</v>
      </c>
      <c r="L2946" t="s">
        <v>706</v>
      </c>
      <c r="M2946" t="s">
        <v>25</v>
      </c>
      <c r="N2946" t="s">
        <v>16</v>
      </c>
      <c r="S2946">
        <v>549</v>
      </c>
    </row>
    <row r="2947" spans="1:19" x14ac:dyDescent="0.3">
      <c r="A2947">
        <v>2023</v>
      </c>
      <c r="C2947" t="str">
        <f>IF(GETPIVOTDATA("PS % recovery",Sheet4!$B$5,"Parish Name",K2947)&gt;99.949%,"OK","No")</f>
        <v>OK</v>
      </c>
      <c r="D2947" t="e">
        <f>VLOOKUP(J2947,'Ref2'!C:E,3,0)</f>
        <v>#N/A</v>
      </c>
      <c r="F2947">
        <v>3</v>
      </c>
      <c r="I2947" t="e">
        <f>VLOOKUP(J2947,Ref!L:M,2,0)</f>
        <v>#N/A</v>
      </c>
      <c r="J2947" t="s">
        <v>842</v>
      </c>
      <c r="K2947" t="s">
        <v>338</v>
      </c>
      <c r="L2947" t="s">
        <v>706</v>
      </c>
      <c r="M2947" t="s">
        <v>25</v>
      </c>
      <c r="N2947" t="s">
        <v>16</v>
      </c>
      <c r="S2947">
        <v>5470.75</v>
      </c>
    </row>
    <row r="2948" spans="1:19" x14ac:dyDescent="0.3">
      <c r="A2948">
        <v>2023</v>
      </c>
      <c r="C2948" t="str">
        <f>IF(GETPIVOTDATA("PS % recovery",Sheet4!$B$5,"Parish Name",K2948)&gt;99.949%,"OK","No")</f>
        <v>OK</v>
      </c>
      <c r="D2948" t="e">
        <f>VLOOKUP(J2948,'Ref2'!C:E,3,0)</f>
        <v>#N/A</v>
      </c>
      <c r="F2948">
        <v>3</v>
      </c>
      <c r="I2948" t="e">
        <f>VLOOKUP(J2948,Ref!L:M,2,0)</f>
        <v>#N/A</v>
      </c>
      <c r="J2948" t="s">
        <v>1346</v>
      </c>
      <c r="K2948" t="s">
        <v>335</v>
      </c>
      <c r="L2948" t="s">
        <v>714</v>
      </c>
      <c r="M2948" t="s">
        <v>25</v>
      </c>
      <c r="N2948" t="s">
        <v>16</v>
      </c>
      <c r="S2948">
        <v>250</v>
      </c>
    </row>
    <row r="2949" spans="1:19" x14ac:dyDescent="0.3">
      <c r="A2949">
        <v>2023</v>
      </c>
      <c r="C2949" t="str">
        <f>IF(GETPIVOTDATA("PS % recovery",Sheet4!$B$5,"Parish Name",K2949)&gt;99.949%,"OK","No")</f>
        <v>No</v>
      </c>
      <c r="D2949" t="e">
        <f>VLOOKUP(J2949,'Ref2'!C:E,3,0)</f>
        <v>#N/A</v>
      </c>
      <c r="F2949">
        <v>3</v>
      </c>
      <c r="I2949" t="e">
        <f>VLOOKUP(J2949,Ref!L:M,2,0)</f>
        <v>#N/A</v>
      </c>
      <c r="J2949" t="s">
        <v>1348</v>
      </c>
      <c r="K2949" t="s">
        <v>341</v>
      </c>
      <c r="L2949" t="s">
        <v>714</v>
      </c>
      <c r="M2949" t="s">
        <v>25</v>
      </c>
      <c r="N2949" t="s">
        <v>16</v>
      </c>
      <c r="S2949">
        <v>0</v>
      </c>
    </row>
    <row r="2950" spans="1:19" x14ac:dyDescent="0.3">
      <c r="A2950">
        <v>2023</v>
      </c>
      <c r="C2950" t="str">
        <f>IF(GETPIVOTDATA("PS % recovery",Sheet4!$B$5,"Parish Name",K2950)&gt;99.949%,"OK","No")</f>
        <v>OK</v>
      </c>
      <c r="D2950" t="e">
        <f>VLOOKUP(J2950,'Ref2'!C:E,3,0)</f>
        <v>#N/A</v>
      </c>
      <c r="F2950">
        <v>3</v>
      </c>
      <c r="I2950" t="e">
        <f>VLOOKUP(J2950,Ref!L:M,2,0)</f>
        <v>#N/A</v>
      </c>
      <c r="J2950" t="s">
        <v>1350</v>
      </c>
      <c r="K2950" t="s">
        <v>343</v>
      </c>
      <c r="L2950" t="s">
        <v>714</v>
      </c>
      <c r="M2950" t="s">
        <v>25</v>
      </c>
      <c r="N2950" t="s">
        <v>16</v>
      </c>
      <c r="S2950">
        <v>2750</v>
      </c>
    </row>
    <row r="2951" spans="1:19" x14ac:dyDescent="0.3">
      <c r="A2951">
        <v>2023</v>
      </c>
      <c r="C2951" t="str">
        <f>IF(GETPIVOTDATA("PS % recovery",Sheet4!$B$5,"Parish Name",K2951)&gt;99.949%,"OK","No")</f>
        <v>OK</v>
      </c>
      <c r="D2951" t="e">
        <f>VLOOKUP(J2951,'Ref2'!C:E,3,0)</f>
        <v>#N/A</v>
      </c>
      <c r="F2951">
        <v>3</v>
      </c>
      <c r="I2951" t="e">
        <f>VLOOKUP(J2951,Ref!L:M,2,0)</f>
        <v>#N/A</v>
      </c>
      <c r="J2951" t="s">
        <v>1352</v>
      </c>
      <c r="K2951" t="s">
        <v>337</v>
      </c>
      <c r="L2951" t="s">
        <v>708</v>
      </c>
      <c r="M2951" t="s">
        <v>25</v>
      </c>
      <c r="N2951" t="s">
        <v>16</v>
      </c>
      <c r="S2951">
        <v>500</v>
      </c>
    </row>
    <row r="2952" spans="1:19" x14ac:dyDescent="0.3">
      <c r="A2952">
        <v>2023</v>
      </c>
      <c r="C2952" t="str">
        <f>IF(GETPIVOTDATA("PS % recovery",Sheet4!$B$5,"Parish Name",K2952)&gt;99.949%,"OK","No")</f>
        <v>OK</v>
      </c>
      <c r="D2952" t="e">
        <f>VLOOKUP(J2952,'Ref2'!C:E,3,0)</f>
        <v>#N/A</v>
      </c>
      <c r="F2952">
        <v>3</v>
      </c>
      <c r="I2952" t="e">
        <f>VLOOKUP(J2952,Ref!L:M,2,0)</f>
        <v>#N/A</v>
      </c>
      <c r="J2952" t="s">
        <v>1354</v>
      </c>
      <c r="K2952" t="s">
        <v>346</v>
      </c>
      <c r="L2952" t="s">
        <v>708</v>
      </c>
      <c r="M2952" t="s">
        <v>25</v>
      </c>
      <c r="N2952" t="s">
        <v>16</v>
      </c>
      <c r="S2952">
        <v>1500</v>
      </c>
    </row>
    <row r="2953" spans="1:19" x14ac:dyDescent="0.3">
      <c r="A2953">
        <v>2023</v>
      </c>
      <c r="C2953" t="str">
        <f>IF(GETPIVOTDATA("PS % recovery",Sheet4!$B$5,"Parish Name",K2953)&gt;99.949%,"OK","No")</f>
        <v>No</v>
      </c>
      <c r="D2953" t="e">
        <f>VLOOKUP(J2953,'Ref2'!C:E,3,0)</f>
        <v>#N/A</v>
      </c>
      <c r="F2953">
        <v>3</v>
      </c>
      <c r="I2953" t="e">
        <f>VLOOKUP(J2953,Ref!L:M,2,0)</f>
        <v>#N/A</v>
      </c>
      <c r="J2953" t="s">
        <v>1356</v>
      </c>
      <c r="K2953" t="s">
        <v>345</v>
      </c>
      <c r="L2953" t="s">
        <v>708</v>
      </c>
      <c r="M2953" t="s">
        <v>25</v>
      </c>
      <c r="N2953" t="s">
        <v>16</v>
      </c>
      <c r="S2953">
        <v>800</v>
      </c>
    </row>
    <row r="2954" spans="1:19" x14ac:dyDescent="0.3">
      <c r="A2954">
        <v>2023</v>
      </c>
      <c r="C2954" t="str">
        <f>IF(GETPIVOTDATA("PS % recovery",Sheet4!$B$5,"Parish Name",K2954)&gt;99.949%,"OK","No")</f>
        <v>No</v>
      </c>
      <c r="D2954" t="e">
        <f>VLOOKUP(J2954,'Ref2'!C:E,3,0)</f>
        <v>#N/A</v>
      </c>
      <c r="F2954">
        <v>3</v>
      </c>
      <c r="I2954" t="e">
        <f>VLOOKUP(J2954,Ref!L:M,2,0)</f>
        <v>#N/A</v>
      </c>
      <c r="J2954" t="s">
        <v>1358</v>
      </c>
      <c r="K2954" t="s">
        <v>339</v>
      </c>
      <c r="L2954" t="s">
        <v>710</v>
      </c>
      <c r="M2954" t="s">
        <v>25</v>
      </c>
      <c r="N2954" t="s">
        <v>16</v>
      </c>
      <c r="S2954">
        <v>500</v>
      </c>
    </row>
    <row r="2955" spans="1:19" x14ac:dyDescent="0.3">
      <c r="A2955">
        <v>2023</v>
      </c>
      <c r="C2955" t="str">
        <f>IF(GETPIVOTDATA("PS % recovery",Sheet4!$B$5,"Parish Name",K2955)&gt;99.949%,"OK","No")</f>
        <v>No</v>
      </c>
      <c r="D2955" t="e">
        <f>VLOOKUP(J2955,'Ref2'!C:E,3,0)</f>
        <v>#N/A</v>
      </c>
      <c r="F2955">
        <v>3</v>
      </c>
      <c r="I2955" t="e">
        <f>VLOOKUP(J2955,Ref!L:M,2,0)</f>
        <v>#N/A</v>
      </c>
      <c r="J2955" t="s">
        <v>1360</v>
      </c>
      <c r="K2955" t="s">
        <v>347</v>
      </c>
      <c r="L2955" t="s">
        <v>710</v>
      </c>
      <c r="M2955" t="s">
        <v>25</v>
      </c>
      <c r="N2955" t="s">
        <v>16</v>
      </c>
      <c r="S2955">
        <v>200</v>
      </c>
    </row>
    <row r="2956" spans="1:19" x14ac:dyDescent="0.3">
      <c r="A2956">
        <v>2023</v>
      </c>
      <c r="C2956" t="str">
        <f>IF(GETPIVOTDATA("PS % recovery",Sheet4!$B$5,"Parish Name",K2956)&gt;99.949%,"OK","No")</f>
        <v>No</v>
      </c>
      <c r="D2956" t="e">
        <f>VLOOKUP(J2956,'Ref2'!C:E,3,0)</f>
        <v>#N/A</v>
      </c>
      <c r="F2956">
        <v>3</v>
      </c>
      <c r="I2956" t="e">
        <f>VLOOKUP(J2956,Ref!L:M,2,0)</f>
        <v>#N/A</v>
      </c>
      <c r="J2956" t="s">
        <v>1362</v>
      </c>
      <c r="K2956" t="s">
        <v>342</v>
      </c>
      <c r="L2956" t="s">
        <v>710</v>
      </c>
      <c r="M2956" t="s">
        <v>25</v>
      </c>
      <c r="N2956" t="s">
        <v>16</v>
      </c>
      <c r="S2956">
        <v>100</v>
      </c>
    </row>
    <row r="2957" spans="1:19" x14ac:dyDescent="0.3">
      <c r="A2957">
        <v>2023</v>
      </c>
      <c r="C2957" t="str">
        <f>IF(GETPIVOTDATA("PS % recovery",Sheet4!$B$5,"Parish Name",K2957)&gt;99.949%,"OK","No")</f>
        <v>OK</v>
      </c>
      <c r="D2957" t="str">
        <f>VLOOKUP(J2957,'Ref2'!C:E,3,0)</f>
        <v>LLF</v>
      </c>
      <c r="F2957">
        <v>3</v>
      </c>
      <c r="I2957" t="e">
        <f>VLOOKUP(J2957,Ref!L:M,2,0)</f>
        <v>#N/A</v>
      </c>
      <c r="J2957" t="s">
        <v>1364</v>
      </c>
      <c r="K2957" t="s">
        <v>340</v>
      </c>
      <c r="L2957" t="s">
        <v>712</v>
      </c>
      <c r="M2957" t="s">
        <v>25</v>
      </c>
      <c r="N2957" t="s">
        <v>16</v>
      </c>
      <c r="S2957">
        <v>6600</v>
      </c>
    </row>
    <row r="2958" spans="1:19" x14ac:dyDescent="0.3">
      <c r="A2958">
        <v>2023</v>
      </c>
      <c r="C2958" t="str">
        <f>IF(GETPIVOTDATA("PS % recovery",Sheet4!$B$5,"Parish Name",K2958)&gt;99.949%,"OK","No")</f>
        <v>OK</v>
      </c>
      <c r="D2958" t="e">
        <f>VLOOKUP(J2958,'Ref2'!C:E,3,0)</f>
        <v>#N/A</v>
      </c>
      <c r="F2958">
        <v>3</v>
      </c>
      <c r="I2958" t="e">
        <f>VLOOKUP(J2958,Ref!L:M,2,0)</f>
        <v>#N/A</v>
      </c>
      <c r="J2958" t="s">
        <v>1366</v>
      </c>
      <c r="K2958" t="s">
        <v>344</v>
      </c>
      <c r="L2958" t="s">
        <v>718</v>
      </c>
      <c r="M2958" t="s">
        <v>25</v>
      </c>
      <c r="N2958" t="s">
        <v>16</v>
      </c>
      <c r="S2958">
        <v>1645</v>
      </c>
    </row>
    <row r="2959" spans="1:19" x14ac:dyDescent="0.3">
      <c r="A2959">
        <v>2023</v>
      </c>
      <c r="C2959" t="str">
        <f>IF(GETPIVOTDATA("PS % recovery",Sheet4!$B$5,"Parish Name",K2959)&gt;99.949%,"OK","No")</f>
        <v>OK</v>
      </c>
      <c r="D2959" t="e">
        <f>VLOOKUP(J2959,'Ref2'!C:E,3,0)</f>
        <v>#N/A</v>
      </c>
      <c r="F2959">
        <v>3</v>
      </c>
      <c r="I2959" t="e">
        <f>VLOOKUP(J2959,Ref!L:M,2,0)</f>
        <v>#N/A</v>
      </c>
      <c r="J2959" t="s">
        <v>1368</v>
      </c>
      <c r="K2959" t="s">
        <v>348</v>
      </c>
      <c r="L2959" t="s">
        <v>718</v>
      </c>
      <c r="M2959" t="s">
        <v>25</v>
      </c>
      <c r="N2959" t="s">
        <v>16</v>
      </c>
      <c r="S2959">
        <v>1088</v>
      </c>
    </row>
    <row r="2960" spans="1:19" x14ac:dyDescent="0.3">
      <c r="A2960">
        <v>2023</v>
      </c>
      <c r="C2960" t="str">
        <f>IF(GETPIVOTDATA("PS % recovery",Sheet4!$B$5,"Parish Name",K2960)&gt;99.949%,"OK","No")</f>
        <v>No</v>
      </c>
      <c r="D2960" t="e">
        <f>VLOOKUP(J2960,'Ref2'!C:E,3,0)</f>
        <v>#N/A</v>
      </c>
      <c r="F2960">
        <v>3</v>
      </c>
      <c r="I2960" t="e">
        <f>VLOOKUP(J2960,Ref!L:M,2,0)</f>
        <v>#N/A</v>
      </c>
      <c r="J2960" t="s">
        <v>846</v>
      </c>
      <c r="K2960" t="s">
        <v>349</v>
      </c>
      <c r="L2960" t="s">
        <v>716</v>
      </c>
      <c r="M2960" t="s">
        <v>25</v>
      </c>
      <c r="N2960" t="s">
        <v>16</v>
      </c>
      <c r="S2960">
        <v>4593.08</v>
      </c>
    </row>
    <row r="2961" spans="1:19" x14ac:dyDescent="0.3">
      <c r="A2961">
        <v>2023</v>
      </c>
      <c r="C2961" t="str">
        <f>IF(GETPIVOTDATA("PS % recovery",Sheet4!$B$5,"Parish Name",K2961)&gt;99.949%,"OK","No")</f>
        <v>OK</v>
      </c>
      <c r="D2961" t="e">
        <f>VLOOKUP(J2961,'Ref2'!C:E,3,0)</f>
        <v>#N/A</v>
      </c>
      <c r="F2961">
        <v>3</v>
      </c>
      <c r="I2961" t="e">
        <f>VLOOKUP(J2961,Ref!L:M,2,0)</f>
        <v>#N/A</v>
      </c>
      <c r="J2961" t="s">
        <v>1371</v>
      </c>
      <c r="K2961" t="s">
        <v>351</v>
      </c>
      <c r="L2961" t="s">
        <v>728</v>
      </c>
      <c r="M2961" t="s">
        <v>28</v>
      </c>
      <c r="N2961" t="s">
        <v>16</v>
      </c>
      <c r="S2961">
        <v>310</v>
      </c>
    </row>
    <row r="2962" spans="1:19" x14ac:dyDescent="0.3">
      <c r="A2962">
        <v>2023</v>
      </c>
      <c r="C2962" t="str">
        <f>IF(GETPIVOTDATA("PS % recovery",Sheet4!$B$5,"Parish Name",K2962)&gt;99.949%,"OK","No")</f>
        <v>OK</v>
      </c>
      <c r="D2962" t="e">
        <f>VLOOKUP(J2962,'Ref2'!C:E,3,0)</f>
        <v>#N/A</v>
      </c>
      <c r="F2962">
        <v>3</v>
      </c>
      <c r="I2962" t="e">
        <f>VLOOKUP(J2962,Ref!L:M,2,0)</f>
        <v>#N/A</v>
      </c>
      <c r="J2962" t="s">
        <v>1373</v>
      </c>
      <c r="K2962" t="s">
        <v>356</v>
      </c>
      <c r="L2962" t="s">
        <v>728</v>
      </c>
      <c r="M2962" t="s">
        <v>28</v>
      </c>
      <c r="N2962" t="s">
        <v>16</v>
      </c>
      <c r="S2962">
        <v>0</v>
      </c>
    </row>
    <row r="2963" spans="1:19" x14ac:dyDescent="0.3">
      <c r="A2963">
        <v>2023</v>
      </c>
      <c r="C2963" t="str">
        <f>IF(GETPIVOTDATA("PS % recovery",Sheet4!$B$5,"Parish Name",K2963)&gt;99.949%,"OK","No")</f>
        <v>No</v>
      </c>
      <c r="D2963" t="e">
        <f>VLOOKUP(J2963,'Ref2'!C:E,3,0)</f>
        <v>#N/A</v>
      </c>
      <c r="F2963">
        <v>3</v>
      </c>
      <c r="I2963" t="e">
        <f>VLOOKUP(J2963,Ref!L:M,2,0)</f>
        <v>#N/A</v>
      </c>
      <c r="J2963" t="s">
        <v>847</v>
      </c>
      <c r="K2963" t="s">
        <v>359</v>
      </c>
      <c r="L2963" t="s">
        <v>728</v>
      </c>
      <c r="M2963" t="s">
        <v>28</v>
      </c>
      <c r="N2963" t="s">
        <v>16</v>
      </c>
      <c r="S2963">
        <v>5000</v>
      </c>
    </row>
    <row r="2964" spans="1:19" x14ac:dyDescent="0.3">
      <c r="A2964">
        <v>2023</v>
      </c>
      <c r="C2964" t="str">
        <f>IF(GETPIVOTDATA("PS % recovery",Sheet4!$B$5,"Parish Name",K2964)&gt;99.949%,"OK","No")</f>
        <v>OK</v>
      </c>
      <c r="D2964" t="e">
        <f>VLOOKUP(J2964,'Ref2'!C:E,3,0)</f>
        <v>#N/A</v>
      </c>
      <c r="F2964">
        <v>3</v>
      </c>
      <c r="I2964" t="e">
        <f>VLOOKUP(J2964,Ref!L:M,2,0)</f>
        <v>#N/A</v>
      </c>
      <c r="J2964" t="s">
        <v>1376</v>
      </c>
      <c r="K2964" t="s">
        <v>360</v>
      </c>
      <c r="L2964" t="s">
        <v>728</v>
      </c>
      <c r="M2964" t="s">
        <v>28</v>
      </c>
      <c r="N2964" t="s">
        <v>16</v>
      </c>
      <c r="S2964">
        <v>16720.25</v>
      </c>
    </row>
    <row r="2965" spans="1:19" x14ac:dyDescent="0.3">
      <c r="A2965">
        <v>2023</v>
      </c>
      <c r="C2965" t="str">
        <f>IF(GETPIVOTDATA("PS % recovery",Sheet4!$B$5,"Parish Name",K2965)&gt;99.949%,"OK","No")</f>
        <v>No</v>
      </c>
      <c r="D2965" t="e">
        <f>VLOOKUP(J2965,'Ref2'!C:E,3,0)</f>
        <v>#N/A</v>
      </c>
      <c r="F2965">
        <v>3</v>
      </c>
      <c r="I2965" t="e">
        <f>VLOOKUP(J2965,Ref!L:M,2,0)</f>
        <v>#N/A</v>
      </c>
      <c r="J2965" t="s">
        <v>1378</v>
      </c>
      <c r="K2965" t="s">
        <v>361</v>
      </c>
      <c r="L2965" t="s">
        <v>728</v>
      </c>
      <c r="M2965" t="s">
        <v>28</v>
      </c>
      <c r="N2965" t="s">
        <v>16</v>
      </c>
      <c r="S2965">
        <v>1750</v>
      </c>
    </row>
    <row r="2966" spans="1:19" x14ac:dyDescent="0.3">
      <c r="A2966">
        <v>2023</v>
      </c>
      <c r="C2966" t="str">
        <f>IF(GETPIVOTDATA("PS % recovery",Sheet4!$B$5,"Parish Name",K2966)&gt;99.949%,"OK","No")</f>
        <v>No</v>
      </c>
      <c r="D2966" t="e">
        <f>VLOOKUP(J2966,'Ref2'!C:E,3,0)</f>
        <v>#N/A</v>
      </c>
      <c r="F2966">
        <v>3</v>
      </c>
      <c r="I2966" t="e">
        <f>VLOOKUP(J2966,Ref!L:M,2,0)</f>
        <v>#N/A</v>
      </c>
      <c r="J2966" t="s">
        <v>1380</v>
      </c>
      <c r="K2966" t="s">
        <v>352</v>
      </c>
      <c r="L2966" t="s">
        <v>730</v>
      </c>
      <c r="M2966" t="s">
        <v>28</v>
      </c>
      <c r="N2966" t="s">
        <v>16</v>
      </c>
      <c r="S2966">
        <v>0</v>
      </c>
    </row>
    <row r="2967" spans="1:19" x14ac:dyDescent="0.3">
      <c r="A2967">
        <v>2023</v>
      </c>
      <c r="C2967" t="str">
        <f>IF(GETPIVOTDATA("PS % recovery",Sheet4!$B$5,"Parish Name",K2967)&gt;99.949%,"OK","No")</f>
        <v>No</v>
      </c>
      <c r="D2967" t="e">
        <f>VLOOKUP(J2967,'Ref2'!C:E,3,0)</f>
        <v>#N/A</v>
      </c>
      <c r="F2967">
        <v>3</v>
      </c>
      <c r="I2967" t="e">
        <f>VLOOKUP(J2967,Ref!L:M,2,0)</f>
        <v>#N/A</v>
      </c>
      <c r="J2967" t="s">
        <v>1382</v>
      </c>
      <c r="K2967" t="s">
        <v>365</v>
      </c>
      <c r="L2967" t="s">
        <v>730</v>
      </c>
      <c r="M2967" t="s">
        <v>28</v>
      </c>
      <c r="N2967" t="s">
        <v>16</v>
      </c>
      <c r="S2967">
        <v>1841</v>
      </c>
    </row>
    <row r="2968" spans="1:19" x14ac:dyDescent="0.3">
      <c r="A2968">
        <v>2023</v>
      </c>
      <c r="C2968" t="str">
        <f>IF(GETPIVOTDATA("PS % recovery",Sheet4!$B$5,"Parish Name",K2968)&gt;99.949%,"OK","No")</f>
        <v>OK</v>
      </c>
      <c r="D2968" t="e">
        <f>VLOOKUP(J2968,'Ref2'!C:E,3,0)</f>
        <v>#N/A</v>
      </c>
      <c r="F2968">
        <v>3</v>
      </c>
      <c r="I2968" t="e">
        <f>VLOOKUP(J2968,Ref!L:M,2,0)</f>
        <v>#N/A</v>
      </c>
      <c r="J2968" t="s">
        <v>1384</v>
      </c>
      <c r="K2968" t="s">
        <v>353</v>
      </c>
      <c r="L2968" t="s">
        <v>720</v>
      </c>
      <c r="M2968" t="s">
        <v>28</v>
      </c>
      <c r="N2968" t="s">
        <v>16</v>
      </c>
      <c r="S2968">
        <v>0</v>
      </c>
    </row>
    <row r="2969" spans="1:19" x14ac:dyDescent="0.3">
      <c r="A2969">
        <v>2023</v>
      </c>
      <c r="C2969" t="str">
        <f>IF(GETPIVOTDATA("PS % recovery",Sheet4!$B$5,"Parish Name",K2969)&gt;99.949%,"OK","No")</f>
        <v>OK</v>
      </c>
      <c r="D2969" t="e">
        <f>VLOOKUP(J2969,'Ref2'!C:E,3,0)</f>
        <v>#N/A</v>
      </c>
      <c r="F2969">
        <v>3</v>
      </c>
      <c r="I2969" t="e">
        <f>VLOOKUP(J2969,Ref!L:M,2,0)</f>
        <v>#N/A</v>
      </c>
      <c r="J2969" t="s">
        <v>1386</v>
      </c>
      <c r="K2969" t="s">
        <v>354</v>
      </c>
      <c r="L2969" t="s">
        <v>722</v>
      </c>
      <c r="M2969" t="s">
        <v>28</v>
      </c>
      <c r="N2969" t="s">
        <v>16</v>
      </c>
      <c r="S2969">
        <v>5523</v>
      </c>
    </row>
    <row r="2970" spans="1:19" x14ac:dyDescent="0.3">
      <c r="A2970">
        <v>2023</v>
      </c>
      <c r="C2970" t="str">
        <f>IF(GETPIVOTDATA("PS % recovery",Sheet4!$B$5,"Parish Name",K2970)&gt;99.949%,"OK","No")</f>
        <v>No</v>
      </c>
      <c r="D2970" t="e">
        <f>VLOOKUP(J2970,'Ref2'!C:E,3,0)</f>
        <v>#N/A</v>
      </c>
      <c r="F2970">
        <v>3</v>
      </c>
      <c r="I2970" t="e">
        <f>VLOOKUP(J2970,Ref!L:M,2,0)</f>
        <v>#N/A</v>
      </c>
      <c r="J2970" t="s">
        <v>1388</v>
      </c>
      <c r="K2970" t="s">
        <v>355</v>
      </c>
      <c r="L2970" t="s">
        <v>728</v>
      </c>
      <c r="M2970" t="s">
        <v>28</v>
      </c>
      <c r="N2970" t="s">
        <v>16</v>
      </c>
      <c r="S2970">
        <v>7400</v>
      </c>
    </row>
    <row r="2971" spans="1:19" x14ac:dyDescent="0.3">
      <c r="A2971">
        <v>2023</v>
      </c>
      <c r="C2971" t="str">
        <f>IF(GETPIVOTDATA("PS % recovery",Sheet4!$B$5,"Parish Name",K2971)&gt;99.949%,"OK","No")</f>
        <v>No</v>
      </c>
      <c r="D2971" t="e">
        <f>VLOOKUP(J2971,'Ref2'!C:E,3,0)</f>
        <v>#N/A</v>
      </c>
      <c r="F2971">
        <v>3</v>
      </c>
      <c r="I2971" t="e">
        <f>VLOOKUP(J2971,Ref!L:M,2,0)</f>
        <v>#N/A</v>
      </c>
      <c r="J2971" t="s">
        <v>1390</v>
      </c>
      <c r="K2971" t="s">
        <v>357</v>
      </c>
      <c r="L2971" t="s">
        <v>724</v>
      </c>
      <c r="M2971" t="s">
        <v>28</v>
      </c>
      <c r="N2971" t="s">
        <v>16</v>
      </c>
      <c r="S2971">
        <v>1700</v>
      </c>
    </row>
    <row r="2972" spans="1:19" x14ac:dyDescent="0.3">
      <c r="A2972">
        <v>2023</v>
      </c>
      <c r="C2972" t="str">
        <f>IF(GETPIVOTDATA("PS % recovery",Sheet4!$B$5,"Parish Name",K2972)&gt;99.949%,"OK","No")</f>
        <v>OK</v>
      </c>
      <c r="D2972" t="e">
        <f>VLOOKUP(J2972,'Ref2'!C:E,3,0)</f>
        <v>#N/A</v>
      </c>
      <c r="F2972">
        <v>3</v>
      </c>
      <c r="I2972" t="e">
        <f>VLOOKUP(J2972,Ref!L:M,2,0)</f>
        <v>#N/A</v>
      </c>
      <c r="J2972" t="s">
        <v>1392</v>
      </c>
      <c r="K2972" t="s">
        <v>358</v>
      </c>
      <c r="L2972" t="s">
        <v>726</v>
      </c>
      <c r="M2972" t="s">
        <v>28</v>
      </c>
      <c r="N2972" t="s">
        <v>16</v>
      </c>
      <c r="S2972">
        <v>2066.2800000000002</v>
      </c>
    </row>
    <row r="2973" spans="1:19" x14ac:dyDescent="0.3">
      <c r="A2973">
        <v>2023</v>
      </c>
      <c r="C2973" t="str">
        <f>IF(GETPIVOTDATA("PS % recovery",Sheet4!$B$5,"Parish Name",K2973)&gt;99.949%,"OK","No")</f>
        <v>OK</v>
      </c>
      <c r="D2973" t="e">
        <f>VLOOKUP(J2973,'Ref2'!C:E,3,0)</f>
        <v>#N/A</v>
      </c>
      <c r="F2973">
        <v>3</v>
      </c>
      <c r="I2973" t="e">
        <f>VLOOKUP(J2973,Ref!L:M,2,0)</f>
        <v>#N/A</v>
      </c>
      <c r="J2973" t="s">
        <v>1394</v>
      </c>
      <c r="K2973" t="s">
        <v>363</v>
      </c>
      <c r="L2973" t="s">
        <v>726</v>
      </c>
      <c r="M2973" t="s">
        <v>28</v>
      </c>
      <c r="N2973" t="s">
        <v>16</v>
      </c>
      <c r="S2973">
        <v>1848</v>
      </c>
    </row>
    <row r="2974" spans="1:19" x14ac:dyDescent="0.3">
      <c r="A2974">
        <v>2023</v>
      </c>
      <c r="C2974" t="str">
        <f>IF(GETPIVOTDATA("PS % recovery",Sheet4!$B$5,"Parish Name",K2974)&gt;99.949%,"OK","No")</f>
        <v>OK</v>
      </c>
      <c r="D2974" t="e">
        <f>VLOOKUP(J2974,'Ref2'!C:E,3,0)</f>
        <v>#N/A</v>
      </c>
      <c r="F2974">
        <v>3</v>
      </c>
      <c r="I2974" t="e">
        <f>VLOOKUP(J2974,Ref!L:M,2,0)</f>
        <v>#N/A</v>
      </c>
      <c r="J2974" t="s">
        <v>1396</v>
      </c>
      <c r="K2974" t="s">
        <v>367</v>
      </c>
      <c r="L2974" t="s">
        <v>726</v>
      </c>
      <c r="M2974" t="s">
        <v>28</v>
      </c>
      <c r="N2974" t="s">
        <v>16</v>
      </c>
      <c r="S2974">
        <v>1839</v>
      </c>
    </row>
    <row r="2975" spans="1:19" x14ac:dyDescent="0.3">
      <c r="A2975">
        <v>2023</v>
      </c>
      <c r="C2975" t="str">
        <f>IF(GETPIVOTDATA("PS % recovery",Sheet4!$B$5,"Parish Name",K2975)&gt;99.949%,"OK","No")</f>
        <v>No</v>
      </c>
      <c r="D2975" t="e">
        <f>VLOOKUP(J2975,'Ref2'!C:E,3,0)</f>
        <v>#N/A</v>
      </c>
      <c r="F2975">
        <v>3</v>
      </c>
      <c r="I2975" t="e">
        <f>VLOOKUP(J2975,Ref!L:M,2,0)</f>
        <v>#N/A</v>
      </c>
      <c r="J2975" t="s">
        <v>1398</v>
      </c>
      <c r="K2975" t="s">
        <v>362</v>
      </c>
      <c r="L2975" t="s">
        <v>732</v>
      </c>
      <c r="M2975" t="s">
        <v>28</v>
      </c>
      <c r="N2975" t="s">
        <v>16</v>
      </c>
      <c r="S2975">
        <v>600</v>
      </c>
    </row>
    <row r="2976" spans="1:19" x14ac:dyDescent="0.3">
      <c r="A2976">
        <v>2023</v>
      </c>
      <c r="C2976" t="str">
        <f>IF(GETPIVOTDATA("PS % recovery",Sheet4!$B$5,"Parish Name",K2976)&gt;99.949%,"OK","No")</f>
        <v>No</v>
      </c>
      <c r="D2976" t="e">
        <f>VLOOKUP(J2976,'Ref2'!C:E,3,0)</f>
        <v>#N/A</v>
      </c>
      <c r="F2976">
        <v>3</v>
      </c>
      <c r="I2976" t="e">
        <f>VLOOKUP(J2976,Ref!L:M,2,0)</f>
        <v>#N/A</v>
      </c>
      <c r="J2976" t="s">
        <v>1400</v>
      </c>
      <c r="K2976" t="s">
        <v>364</v>
      </c>
      <c r="L2976" t="s">
        <v>732</v>
      </c>
      <c r="M2976" t="s">
        <v>28</v>
      </c>
      <c r="N2976" t="s">
        <v>16</v>
      </c>
      <c r="S2976">
        <v>700</v>
      </c>
    </row>
    <row r="2977" spans="1:19" x14ac:dyDescent="0.3">
      <c r="A2977">
        <v>2023</v>
      </c>
      <c r="C2977" t="str">
        <f>IF(GETPIVOTDATA("PS % recovery",Sheet4!$B$5,"Parish Name",K2977)&gt;99.949%,"OK","No")</f>
        <v>OK</v>
      </c>
      <c r="D2977" t="e">
        <f>VLOOKUP(J2977,'Ref2'!C:E,3,0)</f>
        <v>#N/A</v>
      </c>
      <c r="F2977">
        <v>3</v>
      </c>
      <c r="I2977" t="e">
        <f>VLOOKUP(J2977,Ref!L:M,2,0)</f>
        <v>#N/A</v>
      </c>
      <c r="J2977" t="s">
        <v>1402</v>
      </c>
      <c r="K2977" t="s">
        <v>366</v>
      </c>
      <c r="L2977" t="s">
        <v>732</v>
      </c>
      <c r="M2977" t="s">
        <v>28</v>
      </c>
      <c r="N2977" t="s">
        <v>16</v>
      </c>
      <c r="S2977">
        <v>6052.25</v>
      </c>
    </row>
    <row r="2978" spans="1:19" x14ac:dyDescent="0.3">
      <c r="A2978">
        <v>2023</v>
      </c>
      <c r="C2978" t="str">
        <f>IF(GETPIVOTDATA("PS % recovery",Sheet4!$B$5,"Parish Name",K2978)&gt;99.949%,"OK","No")</f>
        <v>No</v>
      </c>
      <c r="D2978" t="str">
        <f>VLOOKUP(J2978,'Ref2'!C:E,3,0)</f>
        <v>LLF</v>
      </c>
      <c r="F2978">
        <v>3</v>
      </c>
      <c r="I2978" t="e">
        <f>VLOOKUP(J2978,Ref!L:M,2,0)</f>
        <v>#N/A</v>
      </c>
      <c r="J2978" t="s">
        <v>1404</v>
      </c>
      <c r="K2978" t="s">
        <v>369</v>
      </c>
      <c r="L2978" t="s">
        <v>734</v>
      </c>
      <c r="M2978" t="s">
        <v>31</v>
      </c>
      <c r="N2978" t="s">
        <v>16</v>
      </c>
      <c r="S2978">
        <v>4000</v>
      </c>
    </row>
    <row r="2979" spans="1:19" x14ac:dyDescent="0.3">
      <c r="A2979">
        <v>2023</v>
      </c>
      <c r="C2979" t="str">
        <f>IF(GETPIVOTDATA("PS % recovery",Sheet4!$B$5,"Parish Name",K2979)&gt;99.949%,"OK","No")</f>
        <v>No</v>
      </c>
      <c r="D2979" t="e">
        <f>VLOOKUP(J2979,'Ref2'!C:E,3,0)</f>
        <v>#N/A</v>
      </c>
      <c r="F2979">
        <v>3</v>
      </c>
      <c r="I2979" t="e">
        <f>VLOOKUP(J2979,Ref!L:M,2,0)</f>
        <v>#N/A</v>
      </c>
      <c r="J2979" t="s">
        <v>1406</v>
      </c>
      <c r="K2979" t="s">
        <v>370</v>
      </c>
      <c r="L2979" t="s">
        <v>736</v>
      </c>
      <c r="M2979" t="s">
        <v>31</v>
      </c>
      <c r="N2979" t="s">
        <v>16</v>
      </c>
      <c r="S2979">
        <v>1000</v>
      </c>
    </row>
    <row r="2980" spans="1:19" x14ac:dyDescent="0.3">
      <c r="A2980">
        <v>2023</v>
      </c>
      <c r="C2980" t="str">
        <f>IF(GETPIVOTDATA("PS % recovery",Sheet4!$B$5,"Parish Name",K2980)&gt;99.949%,"OK","No")</f>
        <v>OK</v>
      </c>
      <c r="D2980" t="e">
        <f>VLOOKUP(J2980,'Ref2'!C:E,3,0)</f>
        <v>#N/A</v>
      </c>
      <c r="F2980">
        <v>3</v>
      </c>
      <c r="I2980" t="e">
        <f>VLOOKUP(J2980,Ref!L:M,2,0)</f>
        <v>#N/A</v>
      </c>
      <c r="J2980" t="s">
        <v>1408</v>
      </c>
      <c r="K2980" t="s">
        <v>371</v>
      </c>
      <c r="L2980" t="s">
        <v>768</v>
      </c>
      <c r="M2980" t="s">
        <v>31</v>
      </c>
      <c r="N2980" t="s">
        <v>16</v>
      </c>
      <c r="S2980">
        <v>2000</v>
      </c>
    </row>
    <row r="2981" spans="1:19" x14ac:dyDescent="0.3">
      <c r="A2981">
        <v>2023</v>
      </c>
      <c r="C2981" t="str">
        <f>IF(GETPIVOTDATA("PS % recovery",Sheet4!$B$5,"Parish Name",K2981)&gt;99.949%,"OK","No")</f>
        <v>OK</v>
      </c>
      <c r="D2981" t="e">
        <f>VLOOKUP(J2981,'Ref2'!C:E,3,0)</f>
        <v>#N/A</v>
      </c>
      <c r="F2981">
        <v>3</v>
      </c>
      <c r="I2981" t="e">
        <f>VLOOKUP(J2981,Ref!L:M,2,0)</f>
        <v>#N/A</v>
      </c>
      <c r="J2981" t="s">
        <v>1410</v>
      </c>
      <c r="K2981" t="s">
        <v>372</v>
      </c>
      <c r="L2981" t="s">
        <v>738</v>
      </c>
      <c r="M2981" t="s">
        <v>31</v>
      </c>
      <c r="N2981" t="s">
        <v>16</v>
      </c>
      <c r="S2981">
        <v>5222</v>
      </c>
    </row>
    <row r="2982" spans="1:19" x14ac:dyDescent="0.3">
      <c r="A2982">
        <v>2023</v>
      </c>
      <c r="C2982" t="str">
        <f>IF(GETPIVOTDATA("PS % recovery",Sheet4!$B$5,"Parish Name",K2982)&gt;99.949%,"OK","No")</f>
        <v>No</v>
      </c>
      <c r="D2982" t="e">
        <f>VLOOKUP(J2982,'Ref2'!C:E,3,0)</f>
        <v>#N/A</v>
      </c>
      <c r="F2982">
        <v>3</v>
      </c>
      <c r="I2982" t="str">
        <f>VLOOKUP(J2982,Ref!L:M,2,0)</f>
        <v>Yes</v>
      </c>
      <c r="J2982" t="s">
        <v>1412</v>
      </c>
      <c r="K2982" t="s">
        <v>373</v>
      </c>
      <c r="L2982" t="s">
        <v>740</v>
      </c>
      <c r="M2982" t="s">
        <v>31</v>
      </c>
      <c r="N2982" t="s">
        <v>16</v>
      </c>
      <c r="S2982">
        <v>2500</v>
      </c>
    </row>
    <row r="2983" spans="1:19" x14ac:dyDescent="0.3">
      <c r="A2983">
        <v>2023</v>
      </c>
      <c r="C2983" t="str">
        <f>IF(GETPIVOTDATA("PS % recovery",Sheet4!$B$5,"Parish Name",K2983)&gt;99.949%,"OK","No")</f>
        <v>No</v>
      </c>
      <c r="D2983" t="e">
        <f>VLOOKUP(J2983,'Ref2'!C:E,3,0)</f>
        <v>#N/A</v>
      </c>
      <c r="F2983">
        <v>3</v>
      </c>
      <c r="I2983" t="e">
        <f>VLOOKUP(J2983,Ref!L:M,2,0)</f>
        <v>#N/A</v>
      </c>
      <c r="J2983" t="s">
        <v>1414</v>
      </c>
      <c r="K2983" t="s">
        <v>375</v>
      </c>
      <c r="L2983" t="s">
        <v>746</v>
      </c>
      <c r="M2983" t="s">
        <v>31</v>
      </c>
      <c r="N2983" t="s">
        <v>16</v>
      </c>
      <c r="S2983">
        <v>4100</v>
      </c>
    </row>
    <row r="2984" spans="1:19" x14ac:dyDescent="0.3">
      <c r="A2984">
        <v>2023</v>
      </c>
      <c r="C2984" t="str">
        <f>IF(GETPIVOTDATA("PS % recovery",Sheet4!$B$5,"Parish Name",K2984)&gt;99.949%,"OK","No")</f>
        <v>OK</v>
      </c>
      <c r="D2984" t="e">
        <f>VLOOKUP(J2984,'Ref2'!C:E,3,0)</f>
        <v>#N/A</v>
      </c>
      <c r="F2984">
        <v>3</v>
      </c>
      <c r="I2984" t="e">
        <f>VLOOKUP(J2984,Ref!L:M,2,0)</f>
        <v>#N/A</v>
      </c>
      <c r="J2984" t="s">
        <v>1416</v>
      </c>
      <c r="K2984" t="s">
        <v>376</v>
      </c>
      <c r="L2984" t="s">
        <v>744</v>
      </c>
      <c r="M2984" t="s">
        <v>31</v>
      </c>
      <c r="N2984" t="s">
        <v>16</v>
      </c>
      <c r="S2984">
        <v>2250</v>
      </c>
    </row>
    <row r="2985" spans="1:19" x14ac:dyDescent="0.3">
      <c r="A2985">
        <v>2023</v>
      </c>
      <c r="C2985" t="str">
        <f>IF(GETPIVOTDATA("PS % recovery",Sheet4!$B$5,"Parish Name",K2985)&gt;99.949%,"OK","No")</f>
        <v>OK</v>
      </c>
      <c r="D2985" t="str">
        <f>VLOOKUP(J2985,'Ref2'!C:E,3,0)</f>
        <v>LLF</v>
      </c>
      <c r="F2985">
        <v>3</v>
      </c>
      <c r="I2985" t="e">
        <f>VLOOKUP(J2985,Ref!L:M,2,0)</f>
        <v>#N/A</v>
      </c>
      <c r="J2985" t="s">
        <v>1418</v>
      </c>
      <c r="K2985" t="s">
        <v>378</v>
      </c>
      <c r="L2985" t="s">
        <v>754</v>
      </c>
      <c r="M2985" t="s">
        <v>31</v>
      </c>
      <c r="N2985" t="s">
        <v>16</v>
      </c>
      <c r="S2985">
        <v>3841</v>
      </c>
    </row>
    <row r="2986" spans="1:19" x14ac:dyDescent="0.3">
      <c r="A2986">
        <v>2023</v>
      </c>
      <c r="C2986" t="str">
        <f>IF(GETPIVOTDATA("PS % recovery",Sheet4!$B$5,"Parish Name",K2986)&gt;99.949%,"OK","No")</f>
        <v>No</v>
      </c>
      <c r="D2986" t="e">
        <f>VLOOKUP(J2986,'Ref2'!C:E,3,0)</f>
        <v>#N/A</v>
      </c>
      <c r="F2986">
        <v>3</v>
      </c>
      <c r="I2986" t="e">
        <f>VLOOKUP(J2986,Ref!L:M,2,0)</f>
        <v>#N/A</v>
      </c>
      <c r="J2986" t="s">
        <v>1420</v>
      </c>
      <c r="K2986" t="s">
        <v>377</v>
      </c>
      <c r="L2986" t="s">
        <v>748</v>
      </c>
      <c r="M2986" t="s">
        <v>31</v>
      </c>
      <c r="N2986" t="s">
        <v>16</v>
      </c>
      <c r="S2986">
        <v>4000</v>
      </c>
    </row>
    <row r="2987" spans="1:19" x14ac:dyDescent="0.3">
      <c r="A2987">
        <v>2023</v>
      </c>
      <c r="C2987" t="str">
        <f>IF(GETPIVOTDATA("PS % recovery",Sheet4!$B$5,"Parish Name",K2987)&gt;99.949%,"OK","No")</f>
        <v>No</v>
      </c>
      <c r="D2987" t="e">
        <f>VLOOKUP(J2987,'Ref2'!C:E,3,0)</f>
        <v>#N/A</v>
      </c>
      <c r="F2987">
        <v>3</v>
      </c>
      <c r="I2987" t="e">
        <f>VLOOKUP(J2987,Ref!L:M,2,0)</f>
        <v>#N/A</v>
      </c>
      <c r="J2987" t="s">
        <v>1422</v>
      </c>
      <c r="K2987" t="s">
        <v>379</v>
      </c>
      <c r="L2987" t="s">
        <v>750</v>
      </c>
      <c r="M2987" t="s">
        <v>31</v>
      </c>
      <c r="N2987" t="s">
        <v>16</v>
      </c>
      <c r="S2987">
        <v>1500</v>
      </c>
    </row>
    <row r="2988" spans="1:19" x14ac:dyDescent="0.3">
      <c r="A2988">
        <v>2023</v>
      </c>
      <c r="C2988" t="str">
        <f>IF(GETPIVOTDATA("PS % recovery",Sheet4!$B$5,"Parish Name",K2988)&gt;99.949%,"OK","No")</f>
        <v>No</v>
      </c>
      <c r="D2988" t="str">
        <f>VLOOKUP(J2988,'Ref2'!C:E,3,0)</f>
        <v>LLF</v>
      </c>
      <c r="F2988">
        <v>3</v>
      </c>
      <c r="I2988" t="e">
        <f>VLOOKUP(J2988,Ref!L:M,2,0)</f>
        <v>#N/A</v>
      </c>
      <c r="J2988" t="s">
        <v>1424</v>
      </c>
      <c r="K2988" t="s">
        <v>380</v>
      </c>
      <c r="L2988" t="s">
        <v>752</v>
      </c>
      <c r="M2988" t="s">
        <v>31</v>
      </c>
      <c r="N2988" t="s">
        <v>16</v>
      </c>
      <c r="S2988">
        <v>4707</v>
      </c>
    </row>
    <row r="2989" spans="1:19" x14ac:dyDescent="0.3">
      <c r="A2989">
        <v>2023</v>
      </c>
      <c r="C2989" t="str">
        <f>IF(GETPIVOTDATA("PS % recovery",Sheet4!$B$5,"Parish Name",K2989)&gt;99.949%,"OK","No")</f>
        <v>OK</v>
      </c>
      <c r="D2989" t="e">
        <f>VLOOKUP(J2989,'Ref2'!C:E,3,0)</f>
        <v>#N/A</v>
      </c>
      <c r="F2989">
        <v>3</v>
      </c>
      <c r="I2989" t="e">
        <f>VLOOKUP(J2989,Ref!L:M,2,0)</f>
        <v>#N/A</v>
      </c>
      <c r="J2989" t="s">
        <v>1426</v>
      </c>
      <c r="K2989" t="s">
        <v>374</v>
      </c>
      <c r="L2989" t="s">
        <v>742</v>
      </c>
      <c r="M2989" t="s">
        <v>31</v>
      </c>
      <c r="N2989" t="s">
        <v>16</v>
      </c>
      <c r="S2989">
        <v>4000</v>
      </c>
    </row>
    <row r="2990" spans="1:19" x14ac:dyDescent="0.3">
      <c r="A2990">
        <v>2023</v>
      </c>
      <c r="C2990" t="str">
        <f>IF(GETPIVOTDATA("PS % recovery",Sheet4!$B$5,"Parish Name",K2990)&gt;99.949%,"OK","No")</f>
        <v>No</v>
      </c>
      <c r="D2990" t="e">
        <f>VLOOKUP(J2990,'Ref2'!C:E,3,0)</f>
        <v>#N/A</v>
      </c>
      <c r="F2990">
        <v>3</v>
      </c>
      <c r="I2990" t="e">
        <f>VLOOKUP(J2990,Ref!L:M,2,0)</f>
        <v>#N/A</v>
      </c>
      <c r="J2990" t="s">
        <v>1428</v>
      </c>
      <c r="K2990" t="s">
        <v>381</v>
      </c>
      <c r="L2990" t="s">
        <v>756</v>
      </c>
      <c r="M2990" t="s">
        <v>31</v>
      </c>
      <c r="N2990" t="s">
        <v>16</v>
      </c>
      <c r="S2990">
        <v>1250</v>
      </c>
    </row>
    <row r="2991" spans="1:19" x14ac:dyDescent="0.3">
      <c r="A2991">
        <v>2023</v>
      </c>
      <c r="C2991" t="str">
        <f>IF(GETPIVOTDATA("PS % recovery",Sheet4!$B$5,"Parish Name",K2991)&gt;99.949%,"OK","No")</f>
        <v>No</v>
      </c>
      <c r="D2991" t="e">
        <f>VLOOKUP(J2991,'Ref2'!C:E,3,0)</f>
        <v>#N/A</v>
      </c>
      <c r="F2991">
        <v>3</v>
      </c>
      <c r="I2991" t="e">
        <f>VLOOKUP(J2991,Ref!L:M,2,0)</f>
        <v>#N/A</v>
      </c>
      <c r="J2991" t="s">
        <v>1430</v>
      </c>
      <c r="K2991" t="s">
        <v>382</v>
      </c>
      <c r="L2991" t="s">
        <v>758</v>
      </c>
      <c r="M2991" t="s">
        <v>31</v>
      </c>
      <c r="N2991" t="s">
        <v>16</v>
      </c>
      <c r="S2991">
        <v>0</v>
      </c>
    </row>
    <row r="2992" spans="1:19" x14ac:dyDescent="0.3">
      <c r="A2992">
        <v>2023</v>
      </c>
      <c r="C2992" t="str">
        <f>IF(GETPIVOTDATA("PS % recovery",Sheet4!$B$5,"Parish Name",K2992)&gt;99.949%,"OK","No")</f>
        <v>No</v>
      </c>
      <c r="D2992" t="e">
        <f>VLOOKUP(J2992,'Ref2'!C:E,3,0)</f>
        <v>#N/A</v>
      </c>
      <c r="F2992">
        <v>3</v>
      </c>
      <c r="I2992" t="e">
        <f>VLOOKUP(J2992,Ref!L:M,2,0)</f>
        <v>#N/A</v>
      </c>
      <c r="J2992" t="s">
        <v>1432</v>
      </c>
      <c r="K2992" t="s">
        <v>383</v>
      </c>
      <c r="L2992" t="s">
        <v>760</v>
      </c>
      <c r="M2992" t="s">
        <v>31</v>
      </c>
      <c r="N2992" t="s">
        <v>16</v>
      </c>
      <c r="S2992">
        <v>500</v>
      </c>
    </row>
    <row r="2993" spans="1:19" x14ac:dyDescent="0.3">
      <c r="A2993">
        <v>2023</v>
      </c>
      <c r="C2993" t="str">
        <f>IF(GETPIVOTDATA("PS % recovery",Sheet4!$B$5,"Parish Name",K2993)&gt;99.949%,"OK","No")</f>
        <v>OK</v>
      </c>
      <c r="D2993" t="e">
        <f>VLOOKUP(J2993,'Ref2'!C:E,3,0)</f>
        <v>#N/A</v>
      </c>
      <c r="F2993">
        <v>3</v>
      </c>
      <c r="I2993" t="e">
        <f>VLOOKUP(J2993,Ref!L:M,2,0)</f>
        <v>#N/A</v>
      </c>
      <c r="J2993" t="s">
        <v>1434</v>
      </c>
      <c r="K2993" t="s">
        <v>384</v>
      </c>
      <c r="L2993" t="s">
        <v>762</v>
      </c>
      <c r="M2993" t="s">
        <v>31</v>
      </c>
      <c r="N2993" t="s">
        <v>16</v>
      </c>
      <c r="S2993">
        <v>63230</v>
      </c>
    </row>
    <row r="2994" spans="1:19" x14ac:dyDescent="0.3">
      <c r="A2994">
        <v>2023</v>
      </c>
      <c r="C2994" t="str">
        <f>IF(GETPIVOTDATA("PS % recovery",Sheet4!$B$5,"Parish Name",K2994)&gt;99.949%,"OK","No")</f>
        <v>No</v>
      </c>
      <c r="D2994" t="e">
        <f>VLOOKUP(J2994,'Ref2'!C:E,3,0)</f>
        <v>#N/A</v>
      </c>
      <c r="F2994">
        <v>3</v>
      </c>
      <c r="I2994" t="e">
        <f>VLOOKUP(J2994,Ref!L:M,2,0)</f>
        <v>#N/A</v>
      </c>
      <c r="J2994" t="s">
        <v>1436</v>
      </c>
      <c r="K2994" t="s">
        <v>385</v>
      </c>
      <c r="L2994" t="s">
        <v>764</v>
      </c>
      <c r="M2994" t="s">
        <v>31</v>
      </c>
      <c r="N2994" t="s">
        <v>16</v>
      </c>
      <c r="S2994">
        <v>0</v>
      </c>
    </row>
    <row r="2995" spans="1:19" x14ac:dyDescent="0.3">
      <c r="A2995">
        <v>2023</v>
      </c>
      <c r="C2995" t="str">
        <f>IF(GETPIVOTDATA("PS % recovery",Sheet4!$B$5,"Parish Name",K2995)&gt;99.949%,"OK","No")</f>
        <v>No</v>
      </c>
      <c r="D2995" t="e">
        <f>VLOOKUP(J2995,'Ref2'!C:E,3,0)</f>
        <v>#N/A</v>
      </c>
      <c r="F2995">
        <v>3</v>
      </c>
      <c r="I2995" t="e">
        <f>VLOOKUP(J2995,Ref!L:M,2,0)</f>
        <v>#N/A</v>
      </c>
      <c r="J2995" t="s">
        <v>1438</v>
      </c>
      <c r="K2995" t="s">
        <v>386</v>
      </c>
      <c r="L2995" t="s">
        <v>766</v>
      </c>
      <c r="M2995" t="s">
        <v>31</v>
      </c>
      <c r="N2995" t="s">
        <v>16</v>
      </c>
      <c r="S2995">
        <v>750</v>
      </c>
    </row>
    <row r="2996" spans="1:19" x14ac:dyDescent="0.3">
      <c r="A2996">
        <v>2023</v>
      </c>
      <c r="C2996" t="str">
        <f>IF(GETPIVOTDATA("PS % recovery",Sheet4!$B$5,"Parish Name",K2996)&gt;99.949%,"OK","No")</f>
        <v>No</v>
      </c>
      <c r="D2996" t="str">
        <f>VLOOKUP(J2996,'Ref2'!C:E,3,0)</f>
        <v>LLF</v>
      </c>
      <c r="F2996">
        <v>3</v>
      </c>
      <c r="I2996" t="e">
        <f>VLOOKUP(J2996,Ref!L:M,2,0)</f>
        <v>#N/A</v>
      </c>
      <c r="J2996" t="s">
        <v>1440</v>
      </c>
      <c r="K2996" t="s">
        <v>388</v>
      </c>
      <c r="L2996" t="s">
        <v>780</v>
      </c>
      <c r="M2996" t="s">
        <v>34</v>
      </c>
      <c r="N2996" t="s">
        <v>16</v>
      </c>
      <c r="S2996">
        <v>0</v>
      </c>
    </row>
    <row r="2997" spans="1:19" x14ac:dyDescent="0.3">
      <c r="A2997">
        <v>2023</v>
      </c>
      <c r="C2997" t="str">
        <f>IF(GETPIVOTDATA("PS % recovery",Sheet4!$B$5,"Parish Name",K2997)&gt;99.949%,"OK","No")</f>
        <v>OK</v>
      </c>
      <c r="D2997" t="str">
        <f>VLOOKUP(J2997,'Ref2'!C:E,3,0)</f>
        <v>LLF</v>
      </c>
      <c r="F2997">
        <v>3</v>
      </c>
      <c r="I2997" t="str">
        <f>VLOOKUP(J2997,Ref!L:M,2,0)</f>
        <v>Yes</v>
      </c>
      <c r="J2997" t="s">
        <v>1442</v>
      </c>
      <c r="K2997" t="s">
        <v>389</v>
      </c>
      <c r="L2997" t="s">
        <v>780</v>
      </c>
      <c r="M2997" t="s">
        <v>34</v>
      </c>
      <c r="N2997" t="s">
        <v>16</v>
      </c>
      <c r="S2997">
        <v>4348</v>
      </c>
    </row>
    <row r="2998" spans="1:19" x14ac:dyDescent="0.3">
      <c r="A2998">
        <v>2023</v>
      </c>
      <c r="C2998" t="str">
        <f>IF(GETPIVOTDATA("PS % recovery",Sheet4!$B$5,"Parish Name",K2998)&gt;99.949%,"OK","No")</f>
        <v>No</v>
      </c>
      <c r="D2998" t="e">
        <f>VLOOKUP(J2998,'Ref2'!C:E,3,0)</f>
        <v>#N/A</v>
      </c>
      <c r="F2998">
        <v>3</v>
      </c>
      <c r="I2998" t="e">
        <f>VLOOKUP(J2998,Ref!L:M,2,0)</f>
        <v>#N/A</v>
      </c>
      <c r="J2998" t="s">
        <v>1444</v>
      </c>
      <c r="K2998" t="s">
        <v>390</v>
      </c>
      <c r="L2998" t="s">
        <v>770</v>
      </c>
      <c r="M2998" t="s">
        <v>34</v>
      </c>
      <c r="N2998" t="s">
        <v>16</v>
      </c>
      <c r="S2998">
        <v>0</v>
      </c>
    </row>
    <row r="2999" spans="1:19" x14ac:dyDescent="0.3">
      <c r="A2999">
        <v>2023</v>
      </c>
      <c r="C2999" t="str">
        <f>IF(GETPIVOTDATA("PS % recovery",Sheet4!$B$5,"Parish Name",K2999)&gt;99.949%,"OK","No")</f>
        <v>No</v>
      </c>
      <c r="D2999" t="e">
        <f>VLOOKUP(J2999,'Ref2'!C:E,3,0)</f>
        <v>#N/A</v>
      </c>
      <c r="F2999">
        <v>3</v>
      </c>
      <c r="I2999" t="e">
        <f>VLOOKUP(J2999,Ref!L:M,2,0)</f>
        <v>#N/A</v>
      </c>
      <c r="J2999" t="s">
        <v>1446</v>
      </c>
      <c r="K2999" t="s">
        <v>392</v>
      </c>
      <c r="L2999" t="s">
        <v>770</v>
      </c>
      <c r="M2999" t="s">
        <v>34</v>
      </c>
      <c r="N2999" t="s">
        <v>16</v>
      </c>
      <c r="S2999">
        <v>100</v>
      </c>
    </row>
    <row r="3000" spans="1:19" x14ac:dyDescent="0.3">
      <c r="A3000">
        <v>2023</v>
      </c>
      <c r="C3000" t="str">
        <f>IF(GETPIVOTDATA("PS % recovery",Sheet4!$B$5,"Parish Name",K3000)&gt;99.949%,"OK","No")</f>
        <v>OK</v>
      </c>
      <c r="D3000" t="e">
        <f>VLOOKUP(J3000,'Ref2'!C:E,3,0)</f>
        <v>#N/A</v>
      </c>
      <c r="F3000">
        <v>3</v>
      </c>
      <c r="I3000" t="e">
        <f>VLOOKUP(J3000,Ref!L:M,2,0)</f>
        <v>#N/A</v>
      </c>
      <c r="J3000" t="s">
        <v>1448</v>
      </c>
      <c r="K3000" t="s">
        <v>393</v>
      </c>
      <c r="L3000" t="s">
        <v>774</v>
      </c>
      <c r="M3000" t="s">
        <v>34</v>
      </c>
      <c r="N3000" t="s">
        <v>16</v>
      </c>
      <c r="S3000">
        <v>1922</v>
      </c>
    </row>
    <row r="3001" spans="1:19" x14ac:dyDescent="0.3">
      <c r="A3001">
        <v>2023</v>
      </c>
      <c r="C3001" t="str">
        <f>IF(GETPIVOTDATA("PS % recovery",Sheet4!$B$5,"Parish Name",K3001)&gt;99.949%,"OK","No")</f>
        <v>No</v>
      </c>
      <c r="D3001" t="e">
        <f>VLOOKUP(J3001,'Ref2'!C:E,3,0)</f>
        <v>#N/A</v>
      </c>
      <c r="F3001">
        <v>3</v>
      </c>
      <c r="I3001" t="e">
        <f>VLOOKUP(J3001,Ref!L:M,2,0)</f>
        <v>#N/A</v>
      </c>
      <c r="J3001" t="s">
        <v>1450</v>
      </c>
      <c r="K3001" t="s">
        <v>395</v>
      </c>
      <c r="L3001" t="s">
        <v>774</v>
      </c>
      <c r="M3001" t="s">
        <v>34</v>
      </c>
      <c r="N3001" t="s">
        <v>16</v>
      </c>
      <c r="S3001">
        <v>500</v>
      </c>
    </row>
    <row r="3002" spans="1:19" x14ac:dyDescent="0.3">
      <c r="A3002">
        <v>2023</v>
      </c>
      <c r="C3002" t="str">
        <f>IF(GETPIVOTDATA("PS % recovery",Sheet4!$B$5,"Parish Name",K3002)&gt;99.949%,"OK","No")</f>
        <v>No</v>
      </c>
      <c r="D3002" t="e">
        <f>VLOOKUP(J3002,'Ref2'!C:E,3,0)</f>
        <v>#N/A</v>
      </c>
      <c r="F3002">
        <v>3</v>
      </c>
      <c r="I3002" t="e">
        <f>VLOOKUP(J3002,Ref!L:M,2,0)</f>
        <v>#N/A</v>
      </c>
      <c r="J3002" t="s">
        <v>1452</v>
      </c>
      <c r="K3002" t="s">
        <v>396</v>
      </c>
      <c r="L3002" t="s">
        <v>786</v>
      </c>
      <c r="M3002" t="s">
        <v>34</v>
      </c>
      <c r="N3002" t="s">
        <v>16</v>
      </c>
      <c r="S3002">
        <v>0</v>
      </c>
    </row>
    <row r="3003" spans="1:19" x14ac:dyDescent="0.3">
      <c r="A3003">
        <v>2023</v>
      </c>
      <c r="C3003" t="str">
        <f>IF(GETPIVOTDATA("PS % recovery",Sheet4!$B$5,"Parish Name",K3003)&gt;99.949%,"OK","No")</f>
        <v>No</v>
      </c>
      <c r="D3003" t="e">
        <f>VLOOKUP(J3003,'Ref2'!C:E,3,0)</f>
        <v>#N/A</v>
      </c>
      <c r="F3003">
        <v>3</v>
      </c>
      <c r="I3003" t="e">
        <f>VLOOKUP(J3003,Ref!L:M,2,0)</f>
        <v>#N/A</v>
      </c>
      <c r="J3003" t="s">
        <v>1454</v>
      </c>
      <c r="K3003" t="s">
        <v>398</v>
      </c>
      <c r="L3003" t="s">
        <v>786</v>
      </c>
      <c r="M3003" t="s">
        <v>34</v>
      </c>
      <c r="N3003" t="s">
        <v>16</v>
      </c>
      <c r="S3003">
        <v>0</v>
      </c>
    </row>
    <row r="3004" spans="1:19" x14ac:dyDescent="0.3">
      <c r="A3004">
        <v>2023</v>
      </c>
      <c r="C3004" t="str">
        <f>IF(GETPIVOTDATA("PS % recovery",Sheet4!$B$5,"Parish Name",K3004)&gt;99.949%,"OK","No")</f>
        <v>No</v>
      </c>
      <c r="D3004" t="e">
        <f>VLOOKUP(J3004,'Ref2'!C:E,3,0)</f>
        <v>#N/A</v>
      </c>
      <c r="F3004">
        <v>3</v>
      </c>
      <c r="I3004" t="e">
        <f>VLOOKUP(J3004,Ref!L:M,2,0)</f>
        <v>#N/A</v>
      </c>
      <c r="J3004" t="s">
        <v>1456</v>
      </c>
      <c r="K3004" t="s">
        <v>399</v>
      </c>
      <c r="L3004" t="s">
        <v>786</v>
      </c>
      <c r="M3004" t="s">
        <v>34</v>
      </c>
      <c r="N3004" t="s">
        <v>16</v>
      </c>
      <c r="S3004">
        <v>100</v>
      </c>
    </row>
    <row r="3005" spans="1:19" x14ac:dyDescent="0.3">
      <c r="A3005">
        <v>2023</v>
      </c>
      <c r="C3005" t="str">
        <f>IF(GETPIVOTDATA("PS % recovery",Sheet4!$B$5,"Parish Name",K3005)&gt;99.949%,"OK","No")</f>
        <v>OK</v>
      </c>
      <c r="D3005" t="e">
        <f>VLOOKUP(J3005,'Ref2'!C:E,3,0)</f>
        <v>#N/A</v>
      </c>
      <c r="F3005">
        <v>3</v>
      </c>
      <c r="I3005" t="e">
        <f>VLOOKUP(J3005,Ref!L:M,2,0)</f>
        <v>#N/A</v>
      </c>
      <c r="J3005" t="s">
        <v>1458</v>
      </c>
      <c r="K3005" t="s">
        <v>397</v>
      </c>
      <c r="L3005" t="s">
        <v>782</v>
      </c>
      <c r="M3005" t="s">
        <v>34</v>
      </c>
      <c r="N3005" t="s">
        <v>16</v>
      </c>
      <c r="S3005">
        <v>0</v>
      </c>
    </row>
    <row r="3006" spans="1:19" x14ac:dyDescent="0.3">
      <c r="A3006">
        <v>2023</v>
      </c>
      <c r="C3006" t="str">
        <f>IF(GETPIVOTDATA("PS % recovery",Sheet4!$B$5,"Parish Name",K3006)&gt;99.949%,"OK","No")</f>
        <v>OK</v>
      </c>
      <c r="D3006" t="e">
        <f>VLOOKUP(J3006,'Ref2'!C:E,3,0)</f>
        <v>#N/A</v>
      </c>
      <c r="F3006">
        <v>3</v>
      </c>
      <c r="I3006" t="e">
        <f>VLOOKUP(J3006,Ref!L:M,2,0)</f>
        <v>#N/A</v>
      </c>
      <c r="J3006" t="s">
        <v>1460</v>
      </c>
      <c r="K3006" t="s">
        <v>401</v>
      </c>
      <c r="L3006" t="s">
        <v>782</v>
      </c>
      <c r="M3006" t="s">
        <v>34</v>
      </c>
      <c r="N3006" t="s">
        <v>16</v>
      </c>
      <c r="S3006">
        <v>6000</v>
      </c>
    </row>
    <row r="3007" spans="1:19" x14ac:dyDescent="0.3">
      <c r="A3007">
        <v>2023</v>
      </c>
      <c r="C3007" t="str">
        <f>IF(GETPIVOTDATA("PS % recovery",Sheet4!$B$5,"Parish Name",K3007)&gt;99.949%,"OK","No")</f>
        <v>OK</v>
      </c>
      <c r="D3007" t="e">
        <f>VLOOKUP(J3007,'Ref2'!C:E,3,0)</f>
        <v>#N/A</v>
      </c>
      <c r="F3007">
        <v>3</v>
      </c>
      <c r="I3007" t="e">
        <f>VLOOKUP(J3007,Ref!L:M,2,0)</f>
        <v>#N/A</v>
      </c>
      <c r="J3007" t="s">
        <v>1462</v>
      </c>
      <c r="K3007" t="s">
        <v>400</v>
      </c>
      <c r="L3007" t="s">
        <v>782</v>
      </c>
      <c r="M3007" t="s">
        <v>34</v>
      </c>
      <c r="N3007" t="s">
        <v>16</v>
      </c>
      <c r="S3007">
        <v>420</v>
      </c>
    </row>
    <row r="3008" spans="1:19" x14ac:dyDescent="0.3">
      <c r="A3008">
        <v>2023</v>
      </c>
      <c r="C3008" t="str">
        <f>IF(GETPIVOTDATA("PS % recovery",Sheet4!$B$5,"Parish Name",K3008)&gt;99.949%,"OK","No")</f>
        <v>No</v>
      </c>
      <c r="D3008" t="e">
        <f>VLOOKUP(J3008,'Ref2'!C:E,3,0)</f>
        <v>#N/A</v>
      </c>
      <c r="F3008">
        <v>3</v>
      </c>
      <c r="I3008" t="e">
        <f>VLOOKUP(J3008,Ref!L:M,2,0)</f>
        <v>#N/A</v>
      </c>
      <c r="J3008" t="s">
        <v>1464</v>
      </c>
      <c r="K3008" t="s">
        <v>402</v>
      </c>
      <c r="L3008" t="s">
        <v>778</v>
      </c>
      <c r="M3008" t="s">
        <v>34</v>
      </c>
      <c r="N3008" t="s">
        <v>16</v>
      </c>
      <c r="S3008">
        <v>500</v>
      </c>
    </row>
    <row r="3009" spans="1:19" x14ac:dyDescent="0.3">
      <c r="A3009">
        <v>2023</v>
      </c>
      <c r="C3009" t="str">
        <f>IF(GETPIVOTDATA("PS % recovery",Sheet4!$B$5,"Parish Name",K3009)&gt;99.949%,"OK","No")</f>
        <v>No</v>
      </c>
      <c r="D3009" t="e">
        <f>VLOOKUP(J3009,'Ref2'!C:E,3,0)</f>
        <v>#N/A</v>
      </c>
      <c r="F3009">
        <v>3</v>
      </c>
      <c r="I3009" t="e">
        <f>VLOOKUP(J3009,Ref!L:M,2,0)</f>
        <v>#N/A</v>
      </c>
      <c r="J3009" t="s">
        <v>1466</v>
      </c>
      <c r="K3009" t="s">
        <v>405</v>
      </c>
      <c r="L3009" t="s">
        <v>778</v>
      </c>
      <c r="M3009" t="s">
        <v>34</v>
      </c>
      <c r="N3009" t="s">
        <v>16</v>
      </c>
      <c r="S3009">
        <v>0</v>
      </c>
    </row>
    <row r="3010" spans="1:19" x14ac:dyDescent="0.3">
      <c r="A3010">
        <v>2023</v>
      </c>
      <c r="C3010" t="str">
        <f>IF(GETPIVOTDATA("PS % recovery",Sheet4!$B$5,"Parish Name",K3010)&gt;99.949%,"OK","No")</f>
        <v>OK</v>
      </c>
      <c r="D3010" t="e">
        <f>VLOOKUP(J3010,'Ref2'!C:E,3,0)</f>
        <v>#N/A</v>
      </c>
      <c r="F3010">
        <v>3</v>
      </c>
      <c r="I3010" t="e">
        <f>VLOOKUP(J3010,Ref!L:M,2,0)</f>
        <v>#N/A</v>
      </c>
      <c r="J3010" t="s">
        <v>1468</v>
      </c>
      <c r="K3010" t="s">
        <v>404</v>
      </c>
      <c r="L3010" t="s">
        <v>774</v>
      </c>
      <c r="M3010" t="s">
        <v>34</v>
      </c>
      <c r="N3010" t="s">
        <v>16</v>
      </c>
      <c r="S3010">
        <v>1000</v>
      </c>
    </row>
    <row r="3011" spans="1:19" x14ac:dyDescent="0.3">
      <c r="A3011">
        <v>2023</v>
      </c>
      <c r="C3011" t="str">
        <f>IF(GETPIVOTDATA("PS % recovery",Sheet4!$B$5,"Parish Name",K3011)&gt;99.949%,"OK","No")</f>
        <v>OK</v>
      </c>
      <c r="D3011" t="e">
        <f>VLOOKUP(J3011,'Ref2'!C:E,3,0)</f>
        <v>#N/A</v>
      </c>
      <c r="F3011">
        <v>3</v>
      </c>
      <c r="I3011" t="e">
        <f>VLOOKUP(J3011,Ref!L:M,2,0)</f>
        <v>#N/A</v>
      </c>
      <c r="J3011" t="s">
        <v>1470</v>
      </c>
      <c r="K3011" t="s">
        <v>406</v>
      </c>
      <c r="L3011" t="s">
        <v>778</v>
      </c>
      <c r="M3011" t="s">
        <v>34</v>
      </c>
      <c r="N3011" t="s">
        <v>16</v>
      </c>
      <c r="S3011">
        <v>1558.75</v>
      </c>
    </row>
    <row r="3012" spans="1:19" x14ac:dyDescent="0.3">
      <c r="A3012">
        <v>2023</v>
      </c>
      <c r="C3012" t="str">
        <f>IF(GETPIVOTDATA("PS % recovery",Sheet4!$B$5,"Parish Name",K3012)&gt;99.949%,"OK","No")</f>
        <v>No</v>
      </c>
      <c r="D3012" t="e">
        <f>VLOOKUP(J3012,'Ref2'!C:E,3,0)</f>
        <v>#N/A</v>
      </c>
      <c r="F3012">
        <v>3</v>
      </c>
      <c r="I3012" t="e">
        <f>VLOOKUP(J3012,Ref!L:M,2,0)</f>
        <v>#N/A</v>
      </c>
      <c r="J3012" t="s">
        <v>1472</v>
      </c>
      <c r="K3012" t="s">
        <v>407</v>
      </c>
      <c r="L3012" t="s">
        <v>774</v>
      </c>
      <c r="M3012" t="s">
        <v>34</v>
      </c>
      <c r="N3012" t="s">
        <v>16</v>
      </c>
      <c r="S3012">
        <v>0</v>
      </c>
    </row>
    <row r="3013" spans="1:19" x14ac:dyDescent="0.3">
      <c r="A3013">
        <v>2023</v>
      </c>
      <c r="C3013" t="str">
        <f>IF(GETPIVOTDATA("PS % recovery",Sheet4!$B$5,"Parish Name",K3013)&gt;99.949%,"OK","No")</f>
        <v>No</v>
      </c>
      <c r="D3013" t="e">
        <f>VLOOKUP(J3013,'Ref2'!C:E,3,0)</f>
        <v>#N/A</v>
      </c>
      <c r="F3013">
        <v>3</v>
      </c>
      <c r="I3013" t="e">
        <f>VLOOKUP(J3013,Ref!L:M,2,0)</f>
        <v>#N/A</v>
      </c>
      <c r="J3013" t="s">
        <v>1474</v>
      </c>
      <c r="K3013" t="s">
        <v>408</v>
      </c>
      <c r="L3013" t="s">
        <v>774</v>
      </c>
      <c r="M3013" t="s">
        <v>34</v>
      </c>
      <c r="N3013" t="s">
        <v>16</v>
      </c>
      <c r="S3013">
        <v>0</v>
      </c>
    </row>
    <row r="3014" spans="1:19" x14ac:dyDescent="0.3">
      <c r="A3014">
        <v>2023</v>
      </c>
      <c r="C3014" t="str">
        <f>IF(GETPIVOTDATA("PS % recovery",Sheet4!$B$5,"Parish Name",K3014)&gt;99.949%,"OK","No")</f>
        <v>No</v>
      </c>
      <c r="D3014" t="e">
        <f>VLOOKUP(J3014,'Ref2'!C:E,3,0)</f>
        <v>#N/A</v>
      </c>
      <c r="F3014">
        <v>3</v>
      </c>
      <c r="I3014" t="e">
        <f>VLOOKUP(J3014,Ref!L:M,2,0)</f>
        <v>#N/A</v>
      </c>
      <c r="J3014" t="s">
        <v>1476</v>
      </c>
      <c r="K3014" t="s">
        <v>409</v>
      </c>
      <c r="L3014" t="s">
        <v>774</v>
      </c>
      <c r="M3014" t="s">
        <v>34</v>
      </c>
      <c r="N3014" t="s">
        <v>16</v>
      </c>
      <c r="S3014">
        <v>800</v>
      </c>
    </row>
    <row r="3015" spans="1:19" x14ac:dyDescent="0.3">
      <c r="A3015">
        <v>2023</v>
      </c>
      <c r="C3015" t="str">
        <f>IF(GETPIVOTDATA("PS % recovery",Sheet4!$B$5,"Parish Name",K3015)&gt;99.949%,"OK","No")</f>
        <v>No</v>
      </c>
      <c r="D3015" t="e">
        <f>VLOOKUP(J3015,'Ref2'!C:E,3,0)</f>
        <v>#N/A</v>
      </c>
      <c r="F3015">
        <v>3</v>
      </c>
      <c r="I3015" t="e">
        <f>VLOOKUP(J3015,Ref!L:M,2,0)</f>
        <v>#N/A</v>
      </c>
      <c r="J3015" t="s">
        <v>1478</v>
      </c>
      <c r="K3015" t="s">
        <v>411</v>
      </c>
      <c r="L3015" t="s">
        <v>774</v>
      </c>
      <c r="M3015" t="s">
        <v>34</v>
      </c>
      <c r="N3015" t="s">
        <v>16</v>
      </c>
      <c r="S3015">
        <v>0</v>
      </c>
    </row>
    <row r="3016" spans="1:19" x14ac:dyDescent="0.3">
      <c r="A3016">
        <v>2023</v>
      </c>
      <c r="C3016" t="str">
        <f>IF(GETPIVOTDATA("PS % recovery",Sheet4!$B$5,"Parish Name",K3016)&gt;99.949%,"OK","No")</f>
        <v>No</v>
      </c>
      <c r="D3016" t="e">
        <f>VLOOKUP(J3016,'Ref2'!C:E,3,0)</f>
        <v>#N/A</v>
      </c>
      <c r="F3016">
        <v>3</v>
      </c>
      <c r="I3016" t="e">
        <f>VLOOKUP(J3016,Ref!L:M,2,0)</f>
        <v>#N/A</v>
      </c>
      <c r="J3016" t="s">
        <v>1480</v>
      </c>
      <c r="K3016" t="s">
        <v>412</v>
      </c>
      <c r="L3016" t="s">
        <v>784</v>
      </c>
      <c r="M3016" t="s">
        <v>34</v>
      </c>
      <c r="N3016" t="s">
        <v>16</v>
      </c>
      <c r="S3016">
        <v>6000</v>
      </c>
    </row>
    <row r="3017" spans="1:19" x14ac:dyDescent="0.3">
      <c r="A3017">
        <v>2023</v>
      </c>
      <c r="C3017" t="str">
        <f>IF(GETPIVOTDATA("PS % recovery",Sheet4!$B$5,"Parish Name",K3017)&gt;99.949%,"OK","No")</f>
        <v>No</v>
      </c>
      <c r="D3017" t="e">
        <f>VLOOKUP(J3017,'Ref2'!C:E,3,0)</f>
        <v>#N/A</v>
      </c>
      <c r="F3017">
        <v>3</v>
      </c>
      <c r="I3017" t="e">
        <f>VLOOKUP(J3017,Ref!L:M,2,0)</f>
        <v>#N/A</v>
      </c>
      <c r="J3017" t="s">
        <v>1482</v>
      </c>
      <c r="K3017" t="s">
        <v>391</v>
      </c>
      <c r="L3017" t="s">
        <v>772</v>
      </c>
      <c r="M3017" t="s">
        <v>34</v>
      </c>
      <c r="N3017" t="s">
        <v>16</v>
      </c>
      <c r="S3017">
        <v>4500</v>
      </c>
    </row>
    <row r="3018" spans="1:19" x14ac:dyDescent="0.3">
      <c r="A3018">
        <v>2023</v>
      </c>
      <c r="C3018" t="str">
        <f>IF(GETPIVOTDATA("PS % recovery",Sheet4!$B$5,"Parish Name",K3018)&gt;99.949%,"OK","No")</f>
        <v>No</v>
      </c>
      <c r="D3018" t="e">
        <f>VLOOKUP(J3018,'Ref2'!C:E,3,0)</f>
        <v>#N/A</v>
      </c>
      <c r="F3018">
        <v>3</v>
      </c>
      <c r="I3018" t="e">
        <f>VLOOKUP(J3018,Ref!L:M,2,0)</f>
        <v>#N/A</v>
      </c>
      <c r="J3018" t="s">
        <v>1484</v>
      </c>
      <c r="K3018" t="s">
        <v>403</v>
      </c>
      <c r="L3018" t="s">
        <v>772</v>
      </c>
      <c r="M3018" t="s">
        <v>34</v>
      </c>
      <c r="N3018" t="s">
        <v>16</v>
      </c>
      <c r="S3018">
        <v>1588.42</v>
      </c>
    </row>
    <row r="3019" spans="1:19" x14ac:dyDescent="0.3">
      <c r="A3019">
        <v>2023</v>
      </c>
      <c r="C3019" t="str">
        <f>IF(GETPIVOTDATA("PS % recovery",Sheet4!$B$5,"Parish Name",K3019)&gt;99.949%,"OK","No")</f>
        <v>OK</v>
      </c>
      <c r="D3019" t="e">
        <f>VLOOKUP(J3019,'Ref2'!C:E,3,0)</f>
        <v>#N/A</v>
      </c>
      <c r="F3019">
        <v>3</v>
      </c>
      <c r="I3019" t="e">
        <f>VLOOKUP(J3019,Ref!L:M,2,0)</f>
        <v>#N/A</v>
      </c>
      <c r="J3019" t="s">
        <v>1486</v>
      </c>
      <c r="K3019" t="s">
        <v>410</v>
      </c>
      <c r="L3019" t="s">
        <v>772</v>
      </c>
      <c r="M3019" t="s">
        <v>34</v>
      </c>
      <c r="N3019" t="s">
        <v>16</v>
      </c>
      <c r="S3019">
        <v>250</v>
      </c>
    </row>
    <row r="3020" spans="1:19" x14ac:dyDescent="0.3">
      <c r="A3020">
        <v>2023</v>
      </c>
      <c r="C3020" t="str">
        <f>IF(GETPIVOTDATA("PS % recovery",Sheet4!$B$5,"Parish Name",K3020)&gt;99.949%,"OK","No")</f>
        <v>OK</v>
      </c>
      <c r="D3020" t="e">
        <f>VLOOKUP(J3020,'Ref2'!C:E,3,0)</f>
        <v>#N/A</v>
      </c>
      <c r="F3020">
        <v>3</v>
      </c>
      <c r="I3020" t="e">
        <f>VLOOKUP(J3020,Ref!L:M,2,0)</f>
        <v>#N/A</v>
      </c>
      <c r="J3020" t="s">
        <v>1488</v>
      </c>
      <c r="K3020" t="s">
        <v>394</v>
      </c>
      <c r="L3020" t="s">
        <v>776</v>
      </c>
      <c r="M3020" t="s">
        <v>34</v>
      </c>
      <c r="N3020" t="s">
        <v>16</v>
      </c>
      <c r="S3020">
        <v>4873</v>
      </c>
    </row>
    <row r="3021" spans="1:19" x14ac:dyDescent="0.3">
      <c r="A3021">
        <v>2023</v>
      </c>
      <c r="C3021" t="str">
        <f>IF(GETPIVOTDATA("PS % recovery",Sheet4!$B$5,"Parish Name",K3021)&gt;99.949%,"OK","No")</f>
        <v>OK</v>
      </c>
      <c r="D3021" t="e">
        <f>VLOOKUP(J3021,'Ref2'!C:E,3,0)</f>
        <v>#N/A</v>
      </c>
      <c r="F3021">
        <v>4</v>
      </c>
      <c r="I3021" t="e">
        <f>VLOOKUP(J3021,Ref!L:M,2,0)</f>
        <v>#N/A</v>
      </c>
      <c r="J3021" t="s">
        <v>859</v>
      </c>
      <c r="K3021" t="s">
        <v>60</v>
      </c>
      <c r="L3021" t="s">
        <v>419</v>
      </c>
      <c r="M3021" t="s">
        <v>17</v>
      </c>
      <c r="N3021" t="s">
        <v>14</v>
      </c>
      <c r="S3021">
        <v>956</v>
      </c>
    </row>
    <row r="3022" spans="1:19" x14ac:dyDescent="0.3">
      <c r="A3022">
        <v>2023</v>
      </c>
      <c r="C3022" t="str">
        <f>IF(GETPIVOTDATA("PS % recovery",Sheet4!$B$5,"Parish Name",K3022)&gt;99.949%,"OK","No")</f>
        <v>OK</v>
      </c>
      <c r="D3022" t="e">
        <f>VLOOKUP(J3022,'Ref2'!C:E,3,0)</f>
        <v>#N/A</v>
      </c>
      <c r="F3022">
        <v>4</v>
      </c>
      <c r="I3022" t="e">
        <f>VLOOKUP(J3022,Ref!L:M,2,0)</f>
        <v>#N/A</v>
      </c>
      <c r="J3022" t="s">
        <v>861</v>
      </c>
      <c r="K3022" t="s">
        <v>67</v>
      </c>
      <c r="L3022" t="s">
        <v>419</v>
      </c>
      <c r="M3022" t="s">
        <v>17</v>
      </c>
      <c r="N3022" t="s">
        <v>14</v>
      </c>
      <c r="S3022">
        <v>5488</v>
      </c>
    </row>
    <row r="3023" spans="1:19" x14ac:dyDescent="0.3">
      <c r="A3023">
        <v>2023</v>
      </c>
      <c r="C3023" t="str">
        <f>IF(GETPIVOTDATA("PS % recovery",Sheet4!$B$5,"Parish Name",K3023)&gt;99.949%,"OK","No")</f>
        <v>OK</v>
      </c>
      <c r="D3023" t="e">
        <f>VLOOKUP(J3023,'Ref2'!C:E,3,0)</f>
        <v>#N/A</v>
      </c>
      <c r="F3023">
        <v>4</v>
      </c>
      <c r="I3023" t="e">
        <f>VLOOKUP(J3023,Ref!L:M,2,0)</f>
        <v>#N/A</v>
      </c>
      <c r="J3023" t="s">
        <v>791</v>
      </c>
      <c r="K3023" t="s">
        <v>61</v>
      </c>
      <c r="L3023" t="s">
        <v>415</v>
      </c>
      <c r="M3023" t="s">
        <v>17</v>
      </c>
      <c r="N3023" t="s">
        <v>14</v>
      </c>
      <c r="S3023">
        <v>11000</v>
      </c>
    </row>
    <row r="3024" spans="1:19" x14ac:dyDescent="0.3">
      <c r="A3024">
        <v>2023</v>
      </c>
      <c r="C3024" t="str">
        <f>IF(GETPIVOTDATA("PS % recovery",Sheet4!$B$5,"Parish Name",K3024)&gt;99.949%,"OK","No")</f>
        <v>OK</v>
      </c>
      <c r="D3024" t="e">
        <f>VLOOKUP(J3024,'Ref2'!C:E,3,0)</f>
        <v>#N/A</v>
      </c>
      <c r="F3024">
        <v>4</v>
      </c>
      <c r="I3024" t="e">
        <f>VLOOKUP(J3024,Ref!L:M,2,0)</f>
        <v>#N/A</v>
      </c>
      <c r="J3024" t="s">
        <v>864</v>
      </c>
      <c r="K3024" t="s">
        <v>62</v>
      </c>
      <c r="L3024" t="s">
        <v>415</v>
      </c>
      <c r="M3024" t="s">
        <v>17</v>
      </c>
      <c r="N3024" t="s">
        <v>14</v>
      </c>
      <c r="S3024">
        <v>0</v>
      </c>
    </row>
    <row r="3025" spans="1:19" x14ac:dyDescent="0.3">
      <c r="A3025">
        <v>2023</v>
      </c>
      <c r="C3025" t="str">
        <f>IF(GETPIVOTDATA("PS % recovery",Sheet4!$B$5,"Parish Name",K3025)&gt;99.949%,"OK","No")</f>
        <v>OK</v>
      </c>
      <c r="D3025" t="e">
        <f>VLOOKUP(J3025,'Ref2'!C:E,3,0)</f>
        <v>#N/A</v>
      </c>
      <c r="F3025">
        <v>4</v>
      </c>
      <c r="I3025" t="e">
        <f>VLOOKUP(J3025,Ref!L:M,2,0)</f>
        <v>#N/A</v>
      </c>
      <c r="J3025" t="s">
        <v>866</v>
      </c>
      <c r="K3025" t="s">
        <v>63</v>
      </c>
      <c r="L3025" t="s">
        <v>415</v>
      </c>
      <c r="M3025" t="s">
        <v>17</v>
      </c>
      <c r="N3025" t="s">
        <v>14</v>
      </c>
      <c r="S3025">
        <v>3338</v>
      </c>
    </row>
    <row r="3026" spans="1:19" x14ac:dyDescent="0.3">
      <c r="A3026">
        <v>2023</v>
      </c>
      <c r="C3026" t="str">
        <f>IF(GETPIVOTDATA("PS % recovery",Sheet4!$B$5,"Parish Name",K3026)&gt;99.949%,"OK","No")</f>
        <v>OK</v>
      </c>
      <c r="D3026" t="e">
        <f>VLOOKUP(J3026,'Ref2'!C:E,3,0)</f>
        <v>#N/A</v>
      </c>
      <c r="F3026">
        <v>4</v>
      </c>
      <c r="I3026" t="e">
        <f>VLOOKUP(J3026,Ref!L:M,2,0)</f>
        <v>#N/A</v>
      </c>
      <c r="J3026" t="s">
        <v>868</v>
      </c>
      <c r="K3026" t="s">
        <v>64</v>
      </c>
      <c r="L3026" t="s">
        <v>415</v>
      </c>
      <c r="M3026" t="s">
        <v>17</v>
      </c>
      <c r="N3026" t="s">
        <v>14</v>
      </c>
      <c r="S3026">
        <v>617.75</v>
      </c>
    </row>
    <row r="3027" spans="1:19" x14ac:dyDescent="0.3">
      <c r="A3027">
        <v>2023</v>
      </c>
      <c r="C3027" t="str">
        <f>IF(GETPIVOTDATA("PS % recovery",Sheet4!$B$5,"Parish Name",K3027)&gt;99.949%,"OK","No")</f>
        <v>OK</v>
      </c>
      <c r="D3027" t="e">
        <f>VLOOKUP(J3027,'Ref2'!C:E,3,0)</f>
        <v>#N/A</v>
      </c>
      <c r="F3027">
        <v>4</v>
      </c>
      <c r="I3027" t="e">
        <f>VLOOKUP(J3027,Ref!L:M,2,0)</f>
        <v>#N/A</v>
      </c>
      <c r="J3027" t="s">
        <v>793</v>
      </c>
      <c r="K3027" t="s">
        <v>66</v>
      </c>
      <c r="L3027" t="s">
        <v>415</v>
      </c>
      <c r="M3027" t="s">
        <v>17</v>
      </c>
      <c r="N3027" t="s">
        <v>14</v>
      </c>
      <c r="S3027">
        <v>4098</v>
      </c>
    </row>
    <row r="3028" spans="1:19" x14ac:dyDescent="0.3">
      <c r="A3028">
        <v>2023</v>
      </c>
      <c r="C3028" t="str">
        <f>IF(GETPIVOTDATA("PS % recovery",Sheet4!$B$5,"Parish Name",K3028)&gt;99.949%,"OK","No")</f>
        <v>OK</v>
      </c>
      <c r="D3028" t="e">
        <f>VLOOKUP(J3028,'Ref2'!C:E,3,0)</f>
        <v>#N/A</v>
      </c>
      <c r="F3028">
        <v>4</v>
      </c>
      <c r="I3028" t="e">
        <f>VLOOKUP(J3028,Ref!L:M,2,0)</f>
        <v>#N/A</v>
      </c>
      <c r="J3028" t="s">
        <v>871</v>
      </c>
      <c r="K3028" t="s">
        <v>65</v>
      </c>
      <c r="L3028" t="s">
        <v>417</v>
      </c>
      <c r="M3028" t="s">
        <v>17</v>
      </c>
      <c r="N3028" t="s">
        <v>14</v>
      </c>
      <c r="S3028">
        <v>4800</v>
      </c>
    </row>
    <row r="3029" spans="1:19" x14ac:dyDescent="0.3">
      <c r="A3029">
        <v>2023</v>
      </c>
      <c r="C3029" t="str">
        <f>IF(GETPIVOTDATA("PS % recovery",Sheet4!$B$5,"Parish Name",K3029)&gt;99.949%,"OK","No")</f>
        <v>No</v>
      </c>
      <c r="D3029" t="e">
        <f>VLOOKUP(J3029,'Ref2'!C:E,3,0)</f>
        <v>#N/A</v>
      </c>
      <c r="F3029">
        <v>4</v>
      </c>
      <c r="I3029" t="e">
        <f>VLOOKUP(J3029,Ref!L:M,2,0)</f>
        <v>#N/A</v>
      </c>
      <c r="J3029" t="s">
        <v>873</v>
      </c>
      <c r="K3029" t="s">
        <v>68</v>
      </c>
      <c r="L3029" t="s">
        <v>421</v>
      </c>
      <c r="M3029" t="s">
        <v>17</v>
      </c>
      <c r="N3029" t="s">
        <v>14</v>
      </c>
      <c r="S3029">
        <v>13500</v>
      </c>
    </row>
    <row r="3030" spans="1:19" x14ac:dyDescent="0.3">
      <c r="A3030">
        <v>2023</v>
      </c>
      <c r="C3030" t="str">
        <f>IF(GETPIVOTDATA("PS % recovery",Sheet4!$B$5,"Parish Name",K3030)&gt;99.949%,"OK","No")</f>
        <v>No</v>
      </c>
      <c r="D3030" t="e">
        <f>VLOOKUP(J3030,'Ref2'!C:E,3,0)</f>
        <v>#N/A</v>
      </c>
      <c r="F3030">
        <v>4</v>
      </c>
      <c r="I3030" t="e">
        <f>VLOOKUP(J3030,Ref!L:M,2,0)</f>
        <v>#N/A</v>
      </c>
      <c r="J3030" t="s">
        <v>875</v>
      </c>
      <c r="K3030" t="s">
        <v>69</v>
      </c>
      <c r="L3030" t="s">
        <v>417</v>
      </c>
      <c r="M3030" t="s">
        <v>17</v>
      </c>
      <c r="N3030" t="s">
        <v>14</v>
      </c>
      <c r="S3030">
        <v>2250</v>
      </c>
    </row>
    <row r="3031" spans="1:19" x14ac:dyDescent="0.3">
      <c r="A3031">
        <v>2023</v>
      </c>
      <c r="C3031" t="str">
        <f>IF(GETPIVOTDATA("PS % recovery",Sheet4!$B$5,"Parish Name",K3031)&gt;99.949%,"OK","No")</f>
        <v>OK</v>
      </c>
      <c r="D3031" t="e">
        <f>VLOOKUP(J3031,'Ref2'!C:E,3,0)</f>
        <v>#N/A</v>
      </c>
      <c r="F3031">
        <v>4</v>
      </c>
      <c r="I3031" t="e">
        <f>VLOOKUP(J3031,Ref!L:M,2,0)</f>
        <v>#N/A</v>
      </c>
      <c r="J3031" t="s">
        <v>877</v>
      </c>
      <c r="K3031" t="s">
        <v>71</v>
      </c>
      <c r="L3031" t="s">
        <v>433</v>
      </c>
      <c r="M3031" t="s">
        <v>20</v>
      </c>
      <c r="N3031" t="s">
        <v>14</v>
      </c>
      <c r="S3031">
        <v>350</v>
      </c>
    </row>
    <row r="3032" spans="1:19" x14ac:dyDescent="0.3">
      <c r="A3032">
        <v>2023</v>
      </c>
      <c r="C3032" t="str">
        <f>IF(GETPIVOTDATA("PS % recovery",Sheet4!$B$5,"Parish Name",K3032)&gt;99.949%,"OK","No")</f>
        <v>No</v>
      </c>
      <c r="D3032" t="e">
        <f>VLOOKUP(J3032,'Ref2'!C:E,3,0)</f>
        <v>#N/A</v>
      </c>
      <c r="F3032">
        <v>4</v>
      </c>
      <c r="I3032" t="e">
        <f>VLOOKUP(J3032,Ref!L:M,2,0)</f>
        <v>#N/A</v>
      </c>
      <c r="J3032" t="s">
        <v>879</v>
      </c>
      <c r="K3032" t="s">
        <v>79</v>
      </c>
      <c r="L3032" t="s">
        <v>433</v>
      </c>
      <c r="M3032" t="s">
        <v>20</v>
      </c>
      <c r="N3032" t="s">
        <v>14</v>
      </c>
      <c r="S3032">
        <v>200</v>
      </c>
    </row>
    <row r="3033" spans="1:19" x14ac:dyDescent="0.3">
      <c r="A3033">
        <v>2023</v>
      </c>
      <c r="C3033" t="str">
        <f>IF(GETPIVOTDATA("PS % recovery",Sheet4!$B$5,"Parish Name",K3033)&gt;99.949%,"OK","No")</f>
        <v>No</v>
      </c>
      <c r="D3033" t="e">
        <f>VLOOKUP(J3033,'Ref2'!C:E,3,0)</f>
        <v>#N/A</v>
      </c>
      <c r="F3033">
        <v>4</v>
      </c>
      <c r="I3033" t="e">
        <f>VLOOKUP(J3033,Ref!L:M,2,0)</f>
        <v>#N/A</v>
      </c>
      <c r="J3033" t="s">
        <v>881</v>
      </c>
      <c r="K3033" t="s">
        <v>72</v>
      </c>
      <c r="L3033" t="s">
        <v>423</v>
      </c>
      <c r="M3033" t="s">
        <v>20</v>
      </c>
      <c r="N3033" t="s">
        <v>14</v>
      </c>
      <c r="S3033">
        <v>0</v>
      </c>
    </row>
    <row r="3034" spans="1:19" x14ac:dyDescent="0.3">
      <c r="A3034">
        <v>2023</v>
      </c>
      <c r="C3034" t="str">
        <f>IF(GETPIVOTDATA("PS % recovery",Sheet4!$B$5,"Parish Name",K3034)&gt;99.949%,"OK","No")</f>
        <v>OK</v>
      </c>
      <c r="D3034" t="e">
        <f>VLOOKUP(J3034,'Ref2'!C:E,3,0)</f>
        <v>#N/A</v>
      </c>
      <c r="F3034">
        <v>4</v>
      </c>
      <c r="I3034" t="e">
        <f>VLOOKUP(J3034,Ref!L:M,2,0)</f>
        <v>#N/A</v>
      </c>
      <c r="J3034" t="s">
        <v>883</v>
      </c>
      <c r="K3034" t="s">
        <v>88</v>
      </c>
      <c r="L3034" t="s">
        <v>423</v>
      </c>
      <c r="M3034" t="s">
        <v>20</v>
      </c>
      <c r="N3034" t="s">
        <v>14</v>
      </c>
      <c r="S3034">
        <v>0</v>
      </c>
    </row>
    <row r="3035" spans="1:19" x14ac:dyDescent="0.3">
      <c r="A3035">
        <v>2023</v>
      </c>
      <c r="C3035" t="str">
        <f>IF(GETPIVOTDATA("PS % recovery",Sheet4!$B$5,"Parish Name",K3035)&gt;99.949%,"OK","No")</f>
        <v>OK</v>
      </c>
      <c r="D3035" t="e">
        <f>VLOOKUP(J3035,'Ref2'!C:E,3,0)</f>
        <v>#N/A</v>
      </c>
      <c r="F3035">
        <v>4</v>
      </c>
      <c r="I3035" t="e">
        <f>VLOOKUP(J3035,Ref!L:M,2,0)</f>
        <v>#N/A</v>
      </c>
      <c r="J3035" t="s">
        <v>885</v>
      </c>
      <c r="K3035" t="s">
        <v>74</v>
      </c>
      <c r="L3035" t="s">
        <v>423</v>
      </c>
      <c r="M3035" t="s">
        <v>20</v>
      </c>
      <c r="N3035" t="s">
        <v>14</v>
      </c>
      <c r="S3035">
        <v>0</v>
      </c>
    </row>
    <row r="3036" spans="1:19" x14ac:dyDescent="0.3">
      <c r="A3036">
        <v>2023</v>
      </c>
      <c r="C3036" t="str">
        <f>IF(GETPIVOTDATA("PS % recovery",Sheet4!$B$5,"Parish Name",K3036)&gt;99.949%,"OK","No")</f>
        <v>No</v>
      </c>
      <c r="D3036" t="e">
        <f>VLOOKUP(J3036,'Ref2'!C:E,3,0)</f>
        <v>#N/A</v>
      </c>
      <c r="F3036">
        <v>4</v>
      </c>
      <c r="I3036" t="e">
        <f>VLOOKUP(J3036,Ref!L:M,2,0)</f>
        <v>#N/A</v>
      </c>
      <c r="J3036" t="s">
        <v>887</v>
      </c>
      <c r="K3036" t="s">
        <v>85</v>
      </c>
      <c r="L3036" t="s">
        <v>423</v>
      </c>
      <c r="M3036" t="s">
        <v>20</v>
      </c>
      <c r="N3036" t="s">
        <v>14</v>
      </c>
      <c r="S3036">
        <v>0</v>
      </c>
    </row>
    <row r="3037" spans="1:19" x14ac:dyDescent="0.3">
      <c r="A3037">
        <v>2023</v>
      </c>
      <c r="C3037" t="str">
        <f>IF(GETPIVOTDATA("PS % recovery",Sheet4!$B$5,"Parish Name",K3037)&gt;99.949%,"OK","No")</f>
        <v>OK</v>
      </c>
      <c r="D3037" t="e">
        <f>VLOOKUP(J3037,'Ref2'!C:E,3,0)</f>
        <v>#N/A</v>
      </c>
      <c r="F3037">
        <v>4</v>
      </c>
      <c r="I3037" t="e">
        <f>VLOOKUP(J3037,Ref!L:M,2,0)</f>
        <v>#N/A</v>
      </c>
      <c r="J3037" t="s">
        <v>889</v>
      </c>
      <c r="K3037" t="s">
        <v>87</v>
      </c>
      <c r="L3037" t="s">
        <v>423</v>
      </c>
      <c r="M3037" t="s">
        <v>20</v>
      </c>
      <c r="N3037" t="s">
        <v>14</v>
      </c>
      <c r="S3037">
        <v>0</v>
      </c>
    </row>
    <row r="3038" spans="1:19" x14ac:dyDescent="0.3">
      <c r="A3038">
        <v>2023</v>
      </c>
      <c r="C3038" t="str">
        <f>IF(GETPIVOTDATA("PS % recovery",Sheet4!$B$5,"Parish Name",K3038)&gt;99.949%,"OK","No")</f>
        <v>No</v>
      </c>
      <c r="D3038" t="e">
        <f>VLOOKUP(J3038,'Ref2'!C:E,3,0)</f>
        <v>#N/A</v>
      </c>
      <c r="F3038">
        <v>4</v>
      </c>
      <c r="I3038" t="str">
        <f>VLOOKUP(J3038,Ref!L:M,2,0)</f>
        <v>Yes</v>
      </c>
      <c r="J3038" t="s">
        <v>891</v>
      </c>
      <c r="K3038" t="s">
        <v>73</v>
      </c>
      <c r="L3038" t="s">
        <v>425</v>
      </c>
      <c r="M3038" t="s">
        <v>20</v>
      </c>
      <c r="N3038" t="s">
        <v>14</v>
      </c>
      <c r="S3038">
        <v>0</v>
      </c>
    </row>
    <row r="3039" spans="1:19" x14ac:dyDescent="0.3">
      <c r="A3039">
        <v>2023</v>
      </c>
      <c r="C3039" t="str">
        <f>IF(GETPIVOTDATA("PS % recovery",Sheet4!$B$5,"Parish Name",K3039)&gt;99.949%,"OK","No")</f>
        <v>OK</v>
      </c>
      <c r="D3039" t="e">
        <f>VLOOKUP(J3039,'Ref2'!C:E,3,0)</f>
        <v>#N/A</v>
      </c>
      <c r="F3039">
        <v>4</v>
      </c>
      <c r="I3039" t="e">
        <f>VLOOKUP(J3039,Ref!L:M,2,0)</f>
        <v>#N/A</v>
      </c>
      <c r="J3039" t="s">
        <v>893</v>
      </c>
      <c r="K3039" t="s">
        <v>75</v>
      </c>
      <c r="L3039" t="s">
        <v>425</v>
      </c>
      <c r="M3039" t="s">
        <v>20</v>
      </c>
      <c r="N3039" t="s">
        <v>14</v>
      </c>
      <c r="S3039">
        <v>3605</v>
      </c>
    </row>
    <row r="3040" spans="1:19" x14ac:dyDescent="0.3">
      <c r="A3040">
        <v>2023</v>
      </c>
      <c r="C3040" t="str">
        <f>IF(GETPIVOTDATA("PS % recovery",Sheet4!$B$5,"Parish Name",K3040)&gt;99.949%,"OK","No")</f>
        <v>No</v>
      </c>
      <c r="D3040" t="e">
        <f>VLOOKUP(J3040,'Ref2'!C:E,3,0)</f>
        <v>#N/A</v>
      </c>
      <c r="F3040">
        <v>4</v>
      </c>
      <c r="I3040" t="e">
        <f>VLOOKUP(J3040,Ref!L:M,2,0)</f>
        <v>#N/A</v>
      </c>
      <c r="J3040" t="s">
        <v>818</v>
      </c>
      <c r="K3040" t="s">
        <v>76</v>
      </c>
      <c r="L3040" t="s">
        <v>427</v>
      </c>
      <c r="M3040" t="s">
        <v>20</v>
      </c>
      <c r="N3040" t="s">
        <v>14</v>
      </c>
      <c r="S3040">
        <v>825</v>
      </c>
    </row>
    <row r="3041" spans="1:19" x14ac:dyDescent="0.3">
      <c r="A3041">
        <v>2023</v>
      </c>
      <c r="C3041" t="str">
        <f>IF(GETPIVOTDATA("PS % recovery",Sheet4!$B$5,"Parish Name",K3041)&gt;99.949%,"OK","No")</f>
        <v>No</v>
      </c>
      <c r="D3041" t="e">
        <f>VLOOKUP(J3041,'Ref2'!C:E,3,0)</f>
        <v>#N/A</v>
      </c>
      <c r="F3041">
        <v>4</v>
      </c>
      <c r="I3041" t="e">
        <f>VLOOKUP(J3041,Ref!L:M,2,0)</f>
        <v>#N/A</v>
      </c>
      <c r="J3041" t="s">
        <v>822</v>
      </c>
      <c r="K3041" t="s">
        <v>81</v>
      </c>
      <c r="L3041" t="s">
        <v>427</v>
      </c>
      <c r="M3041" t="s">
        <v>20</v>
      </c>
      <c r="N3041" t="s">
        <v>14</v>
      </c>
      <c r="S3041">
        <v>0</v>
      </c>
    </row>
    <row r="3042" spans="1:19" x14ac:dyDescent="0.3">
      <c r="A3042">
        <v>2023</v>
      </c>
      <c r="C3042" t="str">
        <f>IF(GETPIVOTDATA("PS % recovery",Sheet4!$B$5,"Parish Name",K3042)&gt;99.949%,"OK","No")</f>
        <v>OK</v>
      </c>
      <c r="D3042" t="e">
        <f>VLOOKUP(J3042,'Ref2'!C:E,3,0)</f>
        <v>#N/A</v>
      </c>
      <c r="F3042">
        <v>4</v>
      </c>
      <c r="I3042" t="e">
        <f>VLOOKUP(J3042,Ref!L:M,2,0)</f>
        <v>#N/A</v>
      </c>
      <c r="J3042" t="s">
        <v>819</v>
      </c>
      <c r="K3042" t="s">
        <v>78</v>
      </c>
      <c r="L3042" t="s">
        <v>427</v>
      </c>
      <c r="M3042" t="s">
        <v>20</v>
      </c>
      <c r="N3042" t="s">
        <v>14</v>
      </c>
      <c r="S3042">
        <v>500</v>
      </c>
    </row>
    <row r="3043" spans="1:19" x14ac:dyDescent="0.3">
      <c r="A3043">
        <v>2023</v>
      </c>
      <c r="C3043" t="str">
        <f>IF(GETPIVOTDATA("PS % recovery",Sheet4!$B$5,"Parish Name",K3043)&gt;99.949%,"OK","No")</f>
        <v>No</v>
      </c>
      <c r="D3043" t="e">
        <f>VLOOKUP(J3043,'Ref2'!C:E,3,0)</f>
        <v>#N/A</v>
      </c>
      <c r="F3043">
        <v>4</v>
      </c>
      <c r="I3043" t="e">
        <f>VLOOKUP(J3043,Ref!L:M,2,0)</f>
        <v>#N/A</v>
      </c>
      <c r="J3043" t="s">
        <v>898</v>
      </c>
      <c r="K3043" t="s">
        <v>82</v>
      </c>
      <c r="L3043" t="s">
        <v>429</v>
      </c>
      <c r="M3043" t="s">
        <v>20</v>
      </c>
      <c r="N3043" t="s">
        <v>14</v>
      </c>
      <c r="S3043">
        <v>506.92</v>
      </c>
    </row>
    <row r="3044" spans="1:19" x14ac:dyDescent="0.3">
      <c r="A3044">
        <v>2023</v>
      </c>
      <c r="C3044" t="str">
        <f>IF(GETPIVOTDATA("PS % recovery",Sheet4!$B$5,"Parish Name",K3044)&gt;99.949%,"OK","No")</f>
        <v>OK</v>
      </c>
      <c r="D3044" t="e">
        <f>VLOOKUP(J3044,'Ref2'!C:E,3,0)</f>
        <v>#N/A</v>
      </c>
      <c r="F3044">
        <v>4</v>
      </c>
      <c r="I3044" t="str">
        <f>VLOOKUP(J3044,Ref!L:M,2,0)</f>
        <v>Yes</v>
      </c>
      <c r="J3044" t="s">
        <v>900</v>
      </c>
      <c r="K3044" t="s">
        <v>77</v>
      </c>
      <c r="L3044" t="s">
        <v>429</v>
      </c>
      <c r="M3044" t="s">
        <v>20</v>
      </c>
      <c r="N3044" t="s">
        <v>14</v>
      </c>
      <c r="S3044">
        <v>7526</v>
      </c>
    </row>
    <row r="3045" spans="1:19" x14ac:dyDescent="0.3">
      <c r="A3045">
        <v>2023</v>
      </c>
      <c r="C3045" t="str">
        <f>IF(GETPIVOTDATA("PS % recovery",Sheet4!$B$5,"Parish Name",K3045)&gt;99.949%,"OK","No")</f>
        <v>OK</v>
      </c>
      <c r="D3045" t="e">
        <f>VLOOKUP(J3045,'Ref2'!C:E,3,0)</f>
        <v>#N/A</v>
      </c>
      <c r="F3045">
        <v>4</v>
      </c>
      <c r="I3045" t="e">
        <f>VLOOKUP(J3045,Ref!L:M,2,0)</f>
        <v>#N/A</v>
      </c>
      <c r="J3045" t="s">
        <v>902</v>
      </c>
      <c r="K3045" t="s">
        <v>92</v>
      </c>
      <c r="L3045" t="s">
        <v>429</v>
      </c>
      <c r="M3045" t="s">
        <v>20</v>
      </c>
      <c r="N3045" t="s">
        <v>14</v>
      </c>
      <c r="S3045">
        <v>1267</v>
      </c>
    </row>
    <row r="3046" spans="1:19" x14ac:dyDescent="0.3">
      <c r="A3046">
        <v>2023</v>
      </c>
      <c r="C3046" t="str">
        <f>IF(GETPIVOTDATA("PS % recovery",Sheet4!$B$5,"Parish Name",K3046)&gt;99.949%,"OK","No")</f>
        <v>OK</v>
      </c>
      <c r="D3046" t="e">
        <f>VLOOKUP(J3046,'Ref2'!C:E,3,0)</f>
        <v>#N/A</v>
      </c>
      <c r="F3046">
        <v>4</v>
      </c>
      <c r="I3046" t="e">
        <f>VLOOKUP(J3046,Ref!L:M,2,0)</f>
        <v>#N/A</v>
      </c>
      <c r="J3046" t="s">
        <v>821</v>
      </c>
      <c r="K3046" t="s">
        <v>80</v>
      </c>
      <c r="L3046" t="s">
        <v>431</v>
      </c>
      <c r="M3046" t="s">
        <v>20</v>
      </c>
      <c r="N3046" t="s">
        <v>14</v>
      </c>
      <c r="S3046">
        <v>5923.83</v>
      </c>
    </row>
    <row r="3047" spans="1:19" x14ac:dyDescent="0.3">
      <c r="A3047">
        <v>2023</v>
      </c>
      <c r="C3047" t="str">
        <f>IF(GETPIVOTDATA("PS % recovery",Sheet4!$B$5,"Parish Name",K3047)&gt;99.949%,"OK","No")</f>
        <v>OK</v>
      </c>
      <c r="D3047" t="e">
        <f>VLOOKUP(J3047,'Ref2'!C:E,3,0)</f>
        <v>#N/A</v>
      </c>
      <c r="F3047">
        <v>4</v>
      </c>
      <c r="I3047" t="e">
        <f>VLOOKUP(J3047,Ref!L:M,2,0)</f>
        <v>#N/A</v>
      </c>
      <c r="J3047" t="s">
        <v>905</v>
      </c>
      <c r="K3047" t="s">
        <v>83</v>
      </c>
      <c r="L3047" t="s">
        <v>425</v>
      </c>
      <c r="M3047" t="s">
        <v>20</v>
      </c>
      <c r="N3047" t="s">
        <v>14</v>
      </c>
      <c r="S3047">
        <v>2211</v>
      </c>
    </row>
    <row r="3048" spans="1:19" x14ac:dyDescent="0.3">
      <c r="A3048">
        <v>2023</v>
      </c>
      <c r="C3048" t="str">
        <f>IF(GETPIVOTDATA("PS % recovery",Sheet4!$B$5,"Parish Name",K3048)&gt;99.949%,"OK","No")</f>
        <v>OK</v>
      </c>
      <c r="D3048" t="e">
        <f>VLOOKUP(J3048,'Ref2'!C:E,3,0)</f>
        <v>#N/A</v>
      </c>
      <c r="F3048">
        <v>4</v>
      </c>
      <c r="I3048" t="e">
        <f>VLOOKUP(J3048,Ref!L:M,2,0)</f>
        <v>#N/A</v>
      </c>
      <c r="J3048" t="s">
        <v>907</v>
      </c>
      <c r="K3048" t="s">
        <v>84</v>
      </c>
      <c r="L3048" t="s">
        <v>435</v>
      </c>
      <c r="M3048" t="s">
        <v>20</v>
      </c>
      <c r="N3048" t="s">
        <v>14</v>
      </c>
      <c r="S3048">
        <v>0</v>
      </c>
    </row>
    <row r="3049" spans="1:19" x14ac:dyDescent="0.3">
      <c r="A3049">
        <v>2023</v>
      </c>
      <c r="C3049" t="str">
        <f>IF(GETPIVOTDATA("PS % recovery",Sheet4!$B$5,"Parish Name",K3049)&gt;99.949%,"OK","No")</f>
        <v>OK</v>
      </c>
      <c r="D3049" t="e">
        <f>VLOOKUP(J3049,'Ref2'!C:E,3,0)</f>
        <v>#N/A</v>
      </c>
      <c r="F3049">
        <v>4</v>
      </c>
      <c r="I3049" t="e">
        <f>VLOOKUP(J3049,Ref!L:M,2,0)</f>
        <v>#N/A</v>
      </c>
      <c r="J3049" t="s">
        <v>909</v>
      </c>
      <c r="K3049" t="s">
        <v>86</v>
      </c>
      <c r="L3049" t="s">
        <v>433</v>
      </c>
      <c r="M3049" t="s">
        <v>20</v>
      </c>
      <c r="N3049" t="s">
        <v>14</v>
      </c>
      <c r="S3049">
        <v>3488</v>
      </c>
    </row>
    <row r="3050" spans="1:19" x14ac:dyDescent="0.3">
      <c r="A3050">
        <v>2023</v>
      </c>
      <c r="C3050" t="str">
        <f>IF(GETPIVOTDATA("PS % recovery",Sheet4!$B$5,"Parish Name",K3050)&gt;99.949%,"OK","No")</f>
        <v>OK</v>
      </c>
      <c r="D3050" t="e">
        <f>VLOOKUP(J3050,'Ref2'!C:E,3,0)</f>
        <v>#N/A</v>
      </c>
      <c r="F3050">
        <v>4</v>
      </c>
      <c r="I3050" t="e">
        <f>VLOOKUP(J3050,Ref!L:M,2,0)</f>
        <v>#N/A</v>
      </c>
      <c r="J3050" t="s">
        <v>911</v>
      </c>
      <c r="K3050" t="s">
        <v>89</v>
      </c>
      <c r="L3050" t="s">
        <v>423</v>
      </c>
      <c r="M3050" t="s">
        <v>20</v>
      </c>
      <c r="N3050" t="s">
        <v>14</v>
      </c>
      <c r="S3050">
        <v>1696</v>
      </c>
    </row>
    <row r="3051" spans="1:19" x14ac:dyDescent="0.3">
      <c r="A3051">
        <v>2023</v>
      </c>
      <c r="C3051" t="str">
        <f>IF(GETPIVOTDATA("PS % recovery",Sheet4!$B$5,"Parish Name",K3051)&gt;99.949%,"OK","No")</f>
        <v>OK</v>
      </c>
      <c r="D3051" t="e">
        <f>VLOOKUP(J3051,'Ref2'!C:E,3,0)</f>
        <v>#N/A</v>
      </c>
      <c r="F3051">
        <v>4</v>
      </c>
      <c r="I3051" t="e">
        <f>VLOOKUP(J3051,Ref!L:M,2,0)</f>
        <v>#N/A</v>
      </c>
      <c r="J3051" t="s">
        <v>913</v>
      </c>
      <c r="K3051" t="s">
        <v>90</v>
      </c>
      <c r="L3051" t="s">
        <v>435</v>
      </c>
      <c r="M3051" t="s">
        <v>20</v>
      </c>
      <c r="N3051" t="s">
        <v>14</v>
      </c>
      <c r="S3051">
        <v>4427</v>
      </c>
    </row>
    <row r="3052" spans="1:19" x14ac:dyDescent="0.3">
      <c r="A3052">
        <v>2023</v>
      </c>
      <c r="C3052" t="str">
        <f>IF(GETPIVOTDATA("PS % recovery",Sheet4!$B$5,"Parish Name",K3052)&gt;99.949%,"OK","No")</f>
        <v>OK</v>
      </c>
      <c r="D3052" t="e">
        <f>VLOOKUP(J3052,'Ref2'!C:E,3,0)</f>
        <v>#N/A</v>
      </c>
      <c r="F3052">
        <v>4</v>
      </c>
      <c r="I3052" t="str">
        <f>VLOOKUP(J3052,Ref!L:M,2,0)</f>
        <v>Yes</v>
      </c>
      <c r="J3052" t="s">
        <v>915</v>
      </c>
      <c r="K3052" t="s">
        <v>91</v>
      </c>
      <c r="L3052" t="s">
        <v>437</v>
      </c>
      <c r="M3052" t="s">
        <v>20</v>
      </c>
      <c r="N3052" t="s">
        <v>14</v>
      </c>
      <c r="S3052">
        <v>3250</v>
      </c>
    </row>
    <row r="3053" spans="1:19" x14ac:dyDescent="0.3">
      <c r="A3053">
        <v>2023</v>
      </c>
      <c r="C3053" t="str">
        <f>IF(GETPIVOTDATA("PS % recovery",Sheet4!$B$5,"Parish Name",K3053)&gt;99.949%,"OK","No")</f>
        <v>OK</v>
      </c>
      <c r="D3053" t="e">
        <f>VLOOKUP(J3053,'Ref2'!C:E,3,0)</f>
        <v>#N/A</v>
      </c>
      <c r="F3053">
        <v>4</v>
      </c>
      <c r="I3053" t="e">
        <f>VLOOKUP(J3053,Ref!L:M,2,0)</f>
        <v>#N/A</v>
      </c>
      <c r="J3053" t="s">
        <v>917</v>
      </c>
      <c r="K3053" t="s">
        <v>94</v>
      </c>
      <c r="L3053" t="s">
        <v>453</v>
      </c>
      <c r="M3053" t="s">
        <v>23</v>
      </c>
      <c r="N3053" t="s">
        <v>14</v>
      </c>
      <c r="S3053">
        <v>7576</v>
      </c>
    </row>
    <row r="3054" spans="1:19" x14ac:dyDescent="0.3">
      <c r="A3054">
        <v>2023</v>
      </c>
      <c r="C3054" t="str">
        <f>IF(GETPIVOTDATA("PS % recovery",Sheet4!$B$5,"Parish Name",K3054)&gt;99.949%,"OK","No")</f>
        <v>OK</v>
      </c>
      <c r="D3054" t="str">
        <f>VLOOKUP(J3054,'Ref2'!C:E,3,0)</f>
        <v>LLF</v>
      </c>
      <c r="F3054">
        <v>4</v>
      </c>
      <c r="I3054" t="str">
        <f>VLOOKUP(J3054,Ref!L:M,2,0)</f>
        <v>Yes</v>
      </c>
      <c r="J3054" t="s">
        <v>919</v>
      </c>
      <c r="K3054" t="s">
        <v>96</v>
      </c>
      <c r="L3054" t="s">
        <v>441</v>
      </c>
      <c r="M3054" t="s">
        <v>23</v>
      </c>
      <c r="N3054" t="s">
        <v>14</v>
      </c>
      <c r="S3054">
        <v>35706</v>
      </c>
    </row>
    <row r="3055" spans="1:19" x14ac:dyDescent="0.3">
      <c r="A3055">
        <v>2023</v>
      </c>
      <c r="C3055" t="str">
        <f>IF(GETPIVOTDATA("PS % recovery",Sheet4!$B$5,"Parish Name",K3055)&gt;99.949%,"OK","No")</f>
        <v>OK</v>
      </c>
      <c r="D3055" t="str">
        <f>VLOOKUP(J3055,'Ref2'!C:E,3,0)</f>
        <v>LLF</v>
      </c>
      <c r="F3055">
        <v>4</v>
      </c>
      <c r="I3055" t="str">
        <f>VLOOKUP(J3055,Ref!L:M,2,0)</f>
        <v>Yes</v>
      </c>
      <c r="J3055" t="s">
        <v>921</v>
      </c>
      <c r="K3055" t="s">
        <v>97</v>
      </c>
      <c r="L3055" t="s">
        <v>443</v>
      </c>
      <c r="M3055" t="s">
        <v>23</v>
      </c>
      <c r="N3055" t="s">
        <v>14</v>
      </c>
      <c r="S3055">
        <v>11342</v>
      </c>
    </row>
    <row r="3056" spans="1:19" x14ac:dyDescent="0.3">
      <c r="A3056">
        <v>2023</v>
      </c>
      <c r="C3056" t="str">
        <f>IF(GETPIVOTDATA("PS % recovery",Sheet4!$B$5,"Parish Name",K3056)&gt;99.949%,"OK","No")</f>
        <v>No</v>
      </c>
      <c r="D3056" t="e">
        <f>VLOOKUP(J3056,'Ref2'!C:E,3,0)</f>
        <v>#N/A</v>
      </c>
      <c r="F3056">
        <v>4</v>
      </c>
      <c r="I3056" t="e">
        <f>VLOOKUP(J3056,Ref!L:M,2,0)</f>
        <v>#N/A</v>
      </c>
      <c r="J3056" t="s">
        <v>923</v>
      </c>
      <c r="K3056" t="s">
        <v>98</v>
      </c>
      <c r="L3056" t="s">
        <v>445</v>
      </c>
      <c r="M3056" t="s">
        <v>23</v>
      </c>
      <c r="N3056" t="s">
        <v>14</v>
      </c>
      <c r="S3056">
        <v>5344</v>
      </c>
    </row>
    <row r="3057" spans="1:19" x14ac:dyDescent="0.3">
      <c r="A3057">
        <v>2023</v>
      </c>
      <c r="C3057" t="str">
        <f>IF(GETPIVOTDATA("PS % recovery",Sheet4!$B$5,"Parish Name",K3057)&gt;99.949%,"OK","No")</f>
        <v>OK</v>
      </c>
      <c r="D3057" t="e">
        <f>VLOOKUP(J3057,'Ref2'!C:E,3,0)</f>
        <v>#N/A</v>
      </c>
      <c r="F3057">
        <v>4</v>
      </c>
      <c r="I3057" t="e">
        <f>VLOOKUP(J3057,Ref!L:M,2,0)</f>
        <v>#N/A</v>
      </c>
      <c r="J3057" t="s">
        <v>925</v>
      </c>
      <c r="K3057" t="s">
        <v>99</v>
      </c>
      <c r="L3057" t="s">
        <v>447</v>
      </c>
      <c r="M3057" t="s">
        <v>23</v>
      </c>
      <c r="N3057" t="s">
        <v>14</v>
      </c>
      <c r="S3057">
        <v>5706.25</v>
      </c>
    </row>
    <row r="3058" spans="1:19" x14ac:dyDescent="0.3">
      <c r="A3058">
        <v>2023</v>
      </c>
      <c r="C3058" t="str">
        <f>IF(GETPIVOTDATA("PS % recovery",Sheet4!$B$5,"Parish Name",K3058)&gt;99.949%,"OK","No")</f>
        <v>OK</v>
      </c>
      <c r="D3058" t="e">
        <f>VLOOKUP(J3058,'Ref2'!C:E,3,0)</f>
        <v>#N/A</v>
      </c>
      <c r="F3058">
        <v>4</v>
      </c>
      <c r="I3058" t="e">
        <f>VLOOKUP(J3058,Ref!L:M,2,0)</f>
        <v>#N/A</v>
      </c>
      <c r="J3058" t="s">
        <v>927</v>
      </c>
      <c r="K3058" t="s">
        <v>100</v>
      </c>
      <c r="L3058" t="s">
        <v>449</v>
      </c>
      <c r="M3058" t="s">
        <v>23</v>
      </c>
      <c r="N3058" t="s">
        <v>14</v>
      </c>
      <c r="S3058">
        <v>4320</v>
      </c>
    </row>
    <row r="3059" spans="1:19" x14ac:dyDescent="0.3">
      <c r="A3059">
        <v>2023</v>
      </c>
      <c r="C3059" t="str">
        <f>IF(GETPIVOTDATA("PS % recovery",Sheet4!$B$5,"Parish Name",K3059)&gt;99.949%,"OK","No")</f>
        <v>OK</v>
      </c>
      <c r="D3059" t="e">
        <f>VLOOKUP(J3059,'Ref2'!C:E,3,0)</f>
        <v>#N/A</v>
      </c>
      <c r="F3059">
        <v>4</v>
      </c>
      <c r="I3059" t="e">
        <f>VLOOKUP(J3059,Ref!L:M,2,0)</f>
        <v>#N/A</v>
      </c>
      <c r="J3059" t="s">
        <v>929</v>
      </c>
      <c r="K3059" t="s">
        <v>101</v>
      </c>
      <c r="L3059" t="s">
        <v>451</v>
      </c>
      <c r="M3059" t="s">
        <v>23</v>
      </c>
      <c r="N3059" t="s">
        <v>14</v>
      </c>
      <c r="S3059">
        <v>7105</v>
      </c>
    </row>
    <row r="3060" spans="1:19" x14ac:dyDescent="0.3">
      <c r="A3060">
        <v>2023</v>
      </c>
      <c r="C3060" t="str">
        <f>IF(GETPIVOTDATA("PS % recovery",Sheet4!$B$5,"Parish Name",K3060)&gt;99.949%,"OK","No")</f>
        <v>OK</v>
      </c>
      <c r="D3060" t="e">
        <f>VLOOKUP(J3060,'Ref2'!C:E,3,0)</f>
        <v>#N/A</v>
      </c>
      <c r="F3060">
        <v>4</v>
      </c>
      <c r="I3060" t="e">
        <f>VLOOKUP(J3060,Ref!L:M,2,0)</f>
        <v>#N/A</v>
      </c>
      <c r="J3060" t="s">
        <v>931</v>
      </c>
      <c r="K3060" t="s">
        <v>95</v>
      </c>
      <c r="L3060" t="s">
        <v>439</v>
      </c>
      <c r="M3060" t="s">
        <v>23</v>
      </c>
      <c r="N3060" t="s">
        <v>14</v>
      </c>
      <c r="S3060">
        <v>4028</v>
      </c>
    </row>
    <row r="3061" spans="1:19" x14ac:dyDescent="0.3">
      <c r="A3061">
        <v>2023</v>
      </c>
      <c r="C3061" t="str">
        <f>IF(GETPIVOTDATA("PS % recovery",Sheet4!$B$5,"Parish Name",K3061)&gt;99.949%,"OK","No")</f>
        <v>No</v>
      </c>
      <c r="D3061" t="e">
        <f>VLOOKUP(J3061,'Ref2'!C:E,3,0)</f>
        <v>#N/A</v>
      </c>
      <c r="F3061">
        <v>4</v>
      </c>
      <c r="I3061" t="e">
        <f>VLOOKUP(J3061,Ref!L:M,2,0)</f>
        <v>#N/A</v>
      </c>
      <c r="J3061" t="s">
        <v>933</v>
      </c>
      <c r="K3061" t="s">
        <v>102</v>
      </c>
      <c r="L3061" t="s">
        <v>453</v>
      </c>
      <c r="M3061" t="s">
        <v>23</v>
      </c>
      <c r="N3061" t="s">
        <v>14</v>
      </c>
      <c r="S3061">
        <v>1917</v>
      </c>
    </row>
    <row r="3062" spans="1:19" x14ac:dyDescent="0.3">
      <c r="A3062">
        <v>2023</v>
      </c>
      <c r="C3062" t="str">
        <f>IF(GETPIVOTDATA("PS % recovery",Sheet4!$B$5,"Parish Name",K3062)&gt;99.949%,"OK","No")</f>
        <v>OK</v>
      </c>
      <c r="D3062" t="e">
        <f>VLOOKUP(J3062,'Ref2'!C:E,3,0)</f>
        <v>#N/A</v>
      </c>
      <c r="F3062">
        <v>4</v>
      </c>
      <c r="I3062" t="e">
        <f>VLOOKUP(J3062,Ref!L:M,2,0)</f>
        <v>#N/A</v>
      </c>
      <c r="J3062" t="s">
        <v>935</v>
      </c>
      <c r="K3062" t="s">
        <v>104</v>
      </c>
      <c r="L3062" t="s">
        <v>465</v>
      </c>
      <c r="M3062" t="s">
        <v>26</v>
      </c>
      <c r="N3062" t="s">
        <v>14</v>
      </c>
      <c r="S3062">
        <v>6353</v>
      </c>
    </row>
    <row r="3063" spans="1:19" x14ac:dyDescent="0.3">
      <c r="A3063">
        <v>2023</v>
      </c>
      <c r="C3063" t="str">
        <f>IF(GETPIVOTDATA("PS % recovery",Sheet4!$B$5,"Parish Name",K3063)&gt;99.949%,"OK","No")</f>
        <v>OK</v>
      </c>
      <c r="D3063" t="e">
        <f>VLOOKUP(J3063,'Ref2'!C:E,3,0)</f>
        <v>#N/A</v>
      </c>
      <c r="F3063">
        <v>4</v>
      </c>
      <c r="I3063" t="e">
        <f>VLOOKUP(J3063,Ref!L:M,2,0)</f>
        <v>#N/A</v>
      </c>
      <c r="J3063" t="s">
        <v>937</v>
      </c>
      <c r="K3063" t="s">
        <v>106</v>
      </c>
      <c r="L3063" t="s">
        <v>467</v>
      </c>
      <c r="M3063" t="s">
        <v>26</v>
      </c>
      <c r="N3063" t="s">
        <v>14</v>
      </c>
      <c r="S3063">
        <v>5861</v>
      </c>
    </row>
    <row r="3064" spans="1:19" x14ac:dyDescent="0.3">
      <c r="A3064">
        <v>2023</v>
      </c>
      <c r="C3064" t="str">
        <f>IF(GETPIVOTDATA("PS % recovery",Sheet4!$B$5,"Parish Name",K3064)&gt;99.949%,"OK","No")</f>
        <v>OK</v>
      </c>
      <c r="D3064" t="e">
        <f>VLOOKUP(J3064,'Ref2'!C:E,3,0)</f>
        <v>#N/A</v>
      </c>
      <c r="F3064">
        <v>4</v>
      </c>
      <c r="I3064" t="e">
        <f>VLOOKUP(J3064,Ref!L:M,2,0)</f>
        <v>#N/A</v>
      </c>
      <c r="J3064" t="s">
        <v>939</v>
      </c>
      <c r="K3064" t="s">
        <v>108</v>
      </c>
      <c r="L3064" t="s">
        <v>469</v>
      </c>
      <c r="M3064" t="s">
        <v>26</v>
      </c>
      <c r="N3064" t="s">
        <v>14</v>
      </c>
      <c r="S3064">
        <v>5079</v>
      </c>
    </row>
    <row r="3065" spans="1:19" x14ac:dyDescent="0.3">
      <c r="A3065">
        <v>2023</v>
      </c>
      <c r="C3065" t="str">
        <f>IF(GETPIVOTDATA("PS % recovery",Sheet4!$B$5,"Parish Name",K3065)&gt;99.949%,"OK","No")</f>
        <v>OK</v>
      </c>
      <c r="D3065" t="e">
        <f>VLOOKUP(J3065,'Ref2'!C:E,3,0)</f>
        <v>#N/A</v>
      </c>
      <c r="F3065">
        <v>4</v>
      </c>
      <c r="I3065" t="e">
        <f>VLOOKUP(J3065,Ref!L:M,2,0)</f>
        <v>#N/A</v>
      </c>
      <c r="J3065" t="s">
        <v>941</v>
      </c>
      <c r="K3065" t="s">
        <v>110</v>
      </c>
      <c r="L3065" t="s">
        <v>471</v>
      </c>
      <c r="M3065" t="s">
        <v>26</v>
      </c>
      <c r="N3065" t="s">
        <v>14</v>
      </c>
      <c r="S3065">
        <v>7589</v>
      </c>
    </row>
    <row r="3066" spans="1:19" x14ac:dyDescent="0.3">
      <c r="A3066">
        <v>2023</v>
      </c>
      <c r="C3066" t="str">
        <f>IF(GETPIVOTDATA("PS % recovery",Sheet4!$B$5,"Parish Name",K3066)&gt;99.949%,"OK","No")</f>
        <v>OK</v>
      </c>
      <c r="D3066" t="e">
        <f>VLOOKUP(J3066,'Ref2'!C:E,3,0)</f>
        <v>#N/A</v>
      </c>
      <c r="F3066">
        <v>4</v>
      </c>
      <c r="I3066" t="str">
        <f>VLOOKUP(J3066,Ref!L:M,2,0)</f>
        <v>Yes</v>
      </c>
      <c r="J3066" t="s">
        <v>943</v>
      </c>
      <c r="K3066" t="s">
        <v>112</v>
      </c>
      <c r="L3066" t="s">
        <v>473</v>
      </c>
      <c r="M3066" t="s">
        <v>26</v>
      </c>
      <c r="N3066" t="s">
        <v>14</v>
      </c>
      <c r="S3066">
        <v>20000</v>
      </c>
    </row>
    <row r="3067" spans="1:19" x14ac:dyDescent="0.3">
      <c r="A3067">
        <v>2023</v>
      </c>
      <c r="C3067" t="str">
        <f>IF(GETPIVOTDATA("PS % recovery",Sheet4!$B$5,"Parish Name",K3067)&gt;99.949%,"OK","No")</f>
        <v>No</v>
      </c>
      <c r="D3067" t="e">
        <f>VLOOKUP(J3067,'Ref2'!C:E,3,0)</f>
        <v>#N/A</v>
      </c>
      <c r="F3067">
        <v>4</v>
      </c>
      <c r="I3067" t="e">
        <f>VLOOKUP(J3067,Ref!L:M,2,0)</f>
        <v>#N/A</v>
      </c>
      <c r="J3067" t="s">
        <v>945</v>
      </c>
      <c r="K3067" t="s">
        <v>114</v>
      </c>
      <c r="L3067" t="s">
        <v>475</v>
      </c>
      <c r="M3067" t="s">
        <v>26</v>
      </c>
      <c r="N3067" t="s">
        <v>14</v>
      </c>
      <c r="S3067">
        <v>8383.67</v>
      </c>
    </row>
    <row r="3068" spans="1:19" x14ac:dyDescent="0.3">
      <c r="A3068">
        <v>2023</v>
      </c>
      <c r="C3068" t="str">
        <f>IF(GETPIVOTDATA("PS % recovery",Sheet4!$B$5,"Parish Name",K3068)&gt;99.949%,"OK","No")</f>
        <v>OK</v>
      </c>
      <c r="D3068" t="e">
        <f>VLOOKUP(J3068,'Ref2'!C:E,3,0)</f>
        <v>#N/A</v>
      </c>
      <c r="F3068">
        <v>4</v>
      </c>
      <c r="I3068" t="e">
        <f>VLOOKUP(J3068,Ref!L:M,2,0)</f>
        <v>#N/A</v>
      </c>
      <c r="J3068" t="s">
        <v>947</v>
      </c>
      <c r="K3068" t="s">
        <v>116</v>
      </c>
      <c r="L3068" t="s">
        <v>477</v>
      </c>
      <c r="M3068" t="s">
        <v>26</v>
      </c>
      <c r="N3068" t="s">
        <v>14</v>
      </c>
      <c r="S3068">
        <v>5569</v>
      </c>
    </row>
    <row r="3069" spans="1:19" x14ac:dyDescent="0.3">
      <c r="A3069">
        <v>2023</v>
      </c>
      <c r="C3069" t="str">
        <f>IF(GETPIVOTDATA("PS % recovery",Sheet4!$B$5,"Parish Name",K3069)&gt;99.949%,"OK","No")</f>
        <v>OK</v>
      </c>
      <c r="D3069" t="e">
        <f>VLOOKUP(J3069,'Ref2'!C:E,3,0)</f>
        <v>#N/A</v>
      </c>
      <c r="F3069">
        <v>4</v>
      </c>
      <c r="I3069" t="e">
        <f>VLOOKUP(J3069,Ref!L:M,2,0)</f>
        <v>#N/A</v>
      </c>
      <c r="J3069" t="s">
        <v>949</v>
      </c>
      <c r="K3069" t="s">
        <v>118</v>
      </c>
      <c r="L3069" t="s">
        <v>479</v>
      </c>
      <c r="M3069" t="s">
        <v>26</v>
      </c>
      <c r="N3069" t="s">
        <v>14</v>
      </c>
      <c r="S3069">
        <v>7052</v>
      </c>
    </row>
    <row r="3070" spans="1:19" x14ac:dyDescent="0.3">
      <c r="A3070">
        <v>2023</v>
      </c>
      <c r="C3070" t="str">
        <f>IF(GETPIVOTDATA("PS % recovery",Sheet4!$B$5,"Parish Name",K3070)&gt;99.949%,"OK","No")</f>
        <v>OK</v>
      </c>
      <c r="D3070" t="e">
        <f>VLOOKUP(J3070,'Ref2'!C:E,3,0)</f>
        <v>#N/A</v>
      </c>
      <c r="F3070">
        <v>4</v>
      </c>
      <c r="I3070" t="e">
        <f>VLOOKUP(J3070,Ref!L:M,2,0)</f>
        <v>#N/A</v>
      </c>
      <c r="J3070" t="s">
        <v>951</v>
      </c>
      <c r="K3070" t="s">
        <v>105</v>
      </c>
      <c r="L3070" t="s">
        <v>455</v>
      </c>
      <c r="M3070" t="s">
        <v>26</v>
      </c>
      <c r="N3070" t="s">
        <v>14</v>
      </c>
      <c r="S3070">
        <v>2583</v>
      </c>
    </row>
    <row r="3071" spans="1:19" x14ac:dyDescent="0.3">
      <c r="A3071">
        <v>2023</v>
      </c>
      <c r="C3071" t="str">
        <f>IF(GETPIVOTDATA("PS % recovery",Sheet4!$B$5,"Parish Name",K3071)&gt;99.949%,"OK","No")</f>
        <v>OK</v>
      </c>
      <c r="D3071" t="e">
        <f>VLOOKUP(J3071,'Ref2'!C:E,3,0)</f>
        <v>#N/A</v>
      </c>
      <c r="F3071">
        <v>4</v>
      </c>
      <c r="I3071" t="e">
        <f>VLOOKUP(J3071,Ref!L:M,2,0)</f>
        <v>#N/A</v>
      </c>
      <c r="J3071" t="s">
        <v>953</v>
      </c>
      <c r="K3071" t="s">
        <v>107</v>
      </c>
      <c r="L3071" t="s">
        <v>457</v>
      </c>
      <c r="M3071" t="s">
        <v>26</v>
      </c>
      <c r="N3071" t="s">
        <v>14</v>
      </c>
      <c r="S3071">
        <v>4773.42</v>
      </c>
    </row>
    <row r="3072" spans="1:19" x14ac:dyDescent="0.3">
      <c r="A3072">
        <v>2023</v>
      </c>
      <c r="C3072" t="str">
        <f>IF(GETPIVOTDATA("PS % recovery",Sheet4!$B$5,"Parish Name",K3072)&gt;99.949%,"OK","No")</f>
        <v>OK</v>
      </c>
      <c r="D3072" t="e">
        <f>VLOOKUP(J3072,'Ref2'!C:E,3,0)</f>
        <v>#N/A</v>
      </c>
      <c r="F3072">
        <v>4</v>
      </c>
      <c r="I3072" t="e">
        <f>VLOOKUP(J3072,Ref!L:M,2,0)</f>
        <v>#N/A</v>
      </c>
      <c r="J3072" t="s">
        <v>955</v>
      </c>
      <c r="K3072" t="s">
        <v>109</v>
      </c>
      <c r="L3072" t="s">
        <v>459</v>
      </c>
      <c r="M3072" t="s">
        <v>26</v>
      </c>
      <c r="N3072" t="s">
        <v>14</v>
      </c>
      <c r="S3072">
        <v>5800</v>
      </c>
    </row>
    <row r="3073" spans="1:19" x14ac:dyDescent="0.3">
      <c r="A3073">
        <v>2023</v>
      </c>
      <c r="C3073" t="str">
        <f>IF(GETPIVOTDATA("PS % recovery",Sheet4!$B$5,"Parish Name",K3073)&gt;99.949%,"OK","No")</f>
        <v>No</v>
      </c>
      <c r="D3073" t="e">
        <f>VLOOKUP(J3073,'Ref2'!C:E,3,0)</f>
        <v>#N/A</v>
      </c>
      <c r="F3073">
        <v>4</v>
      </c>
      <c r="I3073" t="e">
        <f>VLOOKUP(J3073,Ref!L:M,2,0)</f>
        <v>#N/A</v>
      </c>
      <c r="J3073" t="s">
        <v>824</v>
      </c>
      <c r="K3073" t="s">
        <v>113</v>
      </c>
      <c r="L3073" t="s">
        <v>463</v>
      </c>
      <c r="M3073" t="s">
        <v>26</v>
      </c>
      <c r="N3073" t="s">
        <v>14</v>
      </c>
      <c r="S3073">
        <v>2000</v>
      </c>
    </row>
    <row r="3074" spans="1:19" x14ac:dyDescent="0.3">
      <c r="A3074">
        <v>2023</v>
      </c>
      <c r="C3074" t="str">
        <f>IF(GETPIVOTDATA("PS % recovery",Sheet4!$B$5,"Parish Name",K3074)&gt;99.949%,"OK","No")</f>
        <v>OK</v>
      </c>
      <c r="D3074" t="e">
        <f>VLOOKUP(J3074,'Ref2'!C:E,3,0)</f>
        <v>#N/A</v>
      </c>
      <c r="F3074">
        <v>4</v>
      </c>
      <c r="I3074" t="e">
        <f>VLOOKUP(J3074,Ref!L:M,2,0)</f>
        <v>#N/A</v>
      </c>
      <c r="J3074" t="s">
        <v>958</v>
      </c>
      <c r="K3074" t="s">
        <v>111</v>
      </c>
      <c r="L3074" t="s">
        <v>461</v>
      </c>
      <c r="M3074" t="s">
        <v>26</v>
      </c>
      <c r="N3074" t="s">
        <v>14</v>
      </c>
      <c r="S3074">
        <v>5045</v>
      </c>
    </row>
    <row r="3075" spans="1:19" x14ac:dyDescent="0.3">
      <c r="A3075">
        <v>2023</v>
      </c>
      <c r="C3075" t="str">
        <f>IF(GETPIVOTDATA("PS % recovery",Sheet4!$B$5,"Parish Name",K3075)&gt;99.949%,"OK","No")</f>
        <v>OK</v>
      </c>
      <c r="D3075" t="e">
        <f>VLOOKUP(J3075,'Ref2'!C:E,3,0)</f>
        <v>#N/A</v>
      </c>
      <c r="F3075">
        <v>4</v>
      </c>
      <c r="I3075" t="e">
        <f>VLOOKUP(J3075,Ref!L:M,2,0)</f>
        <v>#N/A</v>
      </c>
      <c r="J3075" t="s">
        <v>960</v>
      </c>
      <c r="K3075" t="s">
        <v>115</v>
      </c>
      <c r="L3075" t="s">
        <v>455</v>
      </c>
      <c r="M3075" t="s">
        <v>26</v>
      </c>
      <c r="N3075" t="s">
        <v>14</v>
      </c>
      <c r="S3075">
        <v>9649</v>
      </c>
    </row>
    <row r="3076" spans="1:19" x14ac:dyDescent="0.3">
      <c r="A3076">
        <v>2023</v>
      </c>
      <c r="C3076" t="str">
        <f>IF(GETPIVOTDATA("PS % recovery",Sheet4!$B$5,"Parish Name",K3076)&gt;99.949%,"OK","No")</f>
        <v>No</v>
      </c>
      <c r="D3076" t="e">
        <f>VLOOKUP(J3076,'Ref2'!C:E,3,0)</f>
        <v>#N/A</v>
      </c>
      <c r="F3076">
        <v>4</v>
      </c>
      <c r="I3076" t="e">
        <f>VLOOKUP(J3076,Ref!L:M,2,0)</f>
        <v>#N/A</v>
      </c>
      <c r="J3076" t="s">
        <v>962</v>
      </c>
      <c r="K3076" t="s">
        <v>117</v>
      </c>
      <c r="L3076" t="s">
        <v>455</v>
      </c>
      <c r="M3076" t="s">
        <v>26</v>
      </c>
      <c r="N3076" t="s">
        <v>14</v>
      </c>
      <c r="S3076">
        <v>6000</v>
      </c>
    </row>
    <row r="3077" spans="1:19" x14ac:dyDescent="0.3">
      <c r="A3077">
        <v>2023</v>
      </c>
      <c r="C3077" t="str">
        <f>IF(GETPIVOTDATA("PS % recovery",Sheet4!$B$5,"Parish Name",K3077)&gt;99.949%,"OK","No")</f>
        <v>OK</v>
      </c>
      <c r="D3077" t="e">
        <f>VLOOKUP(J3077,'Ref2'!C:E,3,0)</f>
        <v>#N/A</v>
      </c>
      <c r="F3077">
        <v>4</v>
      </c>
      <c r="I3077" t="e">
        <f>VLOOKUP(J3077,Ref!L:M,2,0)</f>
        <v>#N/A</v>
      </c>
      <c r="J3077" t="s">
        <v>964</v>
      </c>
      <c r="K3077" t="s">
        <v>120</v>
      </c>
      <c r="L3077" t="s">
        <v>481</v>
      </c>
      <c r="M3077" t="s">
        <v>29</v>
      </c>
      <c r="N3077" t="s">
        <v>14</v>
      </c>
      <c r="S3077">
        <v>7951</v>
      </c>
    </row>
    <row r="3078" spans="1:19" x14ac:dyDescent="0.3">
      <c r="A3078">
        <v>2023</v>
      </c>
      <c r="C3078" t="str">
        <f>IF(GETPIVOTDATA("PS % recovery",Sheet4!$B$5,"Parish Name",K3078)&gt;99.949%,"OK","No")</f>
        <v>OK</v>
      </c>
      <c r="D3078" t="e">
        <f>VLOOKUP(J3078,'Ref2'!C:E,3,0)</f>
        <v>#N/A</v>
      </c>
      <c r="F3078">
        <v>4</v>
      </c>
      <c r="I3078" t="e">
        <f>VLOOKUP(J3078,Ref!L:M,2,0)</f>
        <v>#N/A</v>
      </c>
      <c r="J3078" t="s">
        <v>966</v>
      </c>
      <c r="K3078" t="s">
        <v>121</v>
      </c>
      <c r="L3078" t="s">
        <v>487</v>
      </c>
      <c r="M3078" t="s">
        <v>29</v>
      </c>
      <c r="N3078" t="s">
        <v>14</v>
      </c>
      <c r="S3078">
        <v>3351</v>
      </c>
    </row>
    <row r="3079" spans="1:19" x14ac:dyDescent="0.3">
      <c r="A3079">
        <v>2023</v>
      </c>
      <c r="C3079" t="str">
        <f>IF(GETPIVOTDATA("PS % recovery",Sheet4!$B$5,"Parish Name",K3079)&gt;99.949%,"OK","No")</f>
        <v>No</v>
      </c>
      <c r="D3079" t="e">
        <f>VLOOKUP(J3079,'Ref2'!C:E,3,0)</f>
        <v>#N/A</v>
      </c>
      <c r="F3079">
        <v>4</v>
      </c>
      <c r="I3079" t="e">
        <f>VLOOKUP(J3079,Ref!L:M,2,0)</f>
        <v>#N/A</v>
      </c>
      <c r="J3079" t="s">
        <v>968</v>
      </c>
      <c r="K3079" t="s">
        <v>123</v>
      </c>
      <c r="L3079" t="s">
        <v>489</v>
      </c>
      <c r="M3079" t="s">
        <v>29</v>
      </c>
      <c r="N3079" t="s">
        <v>14</v>
      </c>
      <c r="S3079">
        <v>1500</v>
      </c>
    </row>
    <row r="3080" spans="1:19" x14ac:dyDescent="0.3">
      <c r="A3080">
        <v>2023</v>
      </c>
      <c r="C3080" t="str">
        <f>IF(GETPIVOTDATA("PS % recovery",Sheet4!$B$5,"Parish Name",K3080)&gt;99.949%,"OK","No")</f>
        <v>OK</v>
      </c>
      <c r="D3080" t="e">
        <f>VLOOKUP(J3080,'Ref2'!C:E,3,0)</f>
        <v>#N/A</v>
      </c>
      <c r="F3080">
        <v>4</v>
      </c>
      <c r="I3080" t="e">
        <f>VLOOKUP(J3080,Ref!L:M,2,0)</f>
        <v>#N/A</v>
      </c>
      <c r="J3080" t="s">
        <v>970</v>
      </c>
      <c r="K3080" t="s">
        <v>125</v>
      </c>
      <c r="L3080" t="s">
        <v>493</v>
      </c>
      <c r="M3080" t="s">
        <v>29</v>
      </c>
      <c r="N3080" t="s">
        <v>14</v>
      </c>
      <c r="S3080">
        <v>3522</v>
      </c>
    </row>
    <row r="3081" spans="1:19" x14ac:dyDescent="0.3">
      <c r="A3081">
        <v>2023</v>
      </c>
      <c r="C3081" t="str">
        <f>IF(GETPIVOTDATA("PS % recovery",Sheet4!$B$5,"Parish Name",K3081)&gt;99.949%,"OK","No")</f>
        <v>OK</v>
      </c>
      <c r="D3081" t="e">
        <f>VLOOKUP(J3081,'Ref2'!C:E,3,0)</f>
        <v>#N/A</v>
      </c>
      <c r="F3081">
        <v>4</v>
      </c>
      <c r="I3081" t="e">
        <f>VLOOKUP(J3081,Ref!L:M,2,0)</f>
        <v>#N/A</v>
      </c>
      <c r="J3081" t="s">
        <v>972</v>
      </c>
      <c r="K3081" t="s">
        <v>126</v>
      </c>
      <c r="L3081" t="s">
        <v>491</v>
      </c>
      <c r="M3081" t="s">
        <v>29</v>
      </c>
      <c r="N3081" t="s">
        <v>14</v>
      </c>
      <c r="S3081">
        <v>3863</v>
      </c>
    </row>
    <row r="3082" spans="1:19" x14ac:dyDescent="0.3">
      <c r="A3082">
        <v>2023</v>
      </c>
      <c r="C3082" t="str">
        <f>IF(GETPIVOTDATA("PS % recovery",Sheet4!$B$5,"Parish Name",K3082)&gt;99.949%,"OK","No")</f>
        <v>No</v>
      </c>
      <c r="D3082" t="e">
        <f>VLOOKUP(J3082,'Ref2'!C:E,3,0)</f>
        <v>#N/A</v>
      </c>
      <c r="F3082">
        <v>4</v>
      </c>
      <c r="I3082" t="str">
        <f>VLOOKUP(J3082,Ref!L:M,2,0)</f>
        <v>Yes</v>
      </c>
      <c r="J3082" t="s">
        <v>974</v>
      </c>
      <c r="K3082" t="s">
        <v>127</v>
      </c>
      <c r="L3082" t="s">
        <v>497</v>
      </c>
      <c r="M3082" t="s">
        <v>29</v>
      </c>
      <c r="N3082" t="s">
        <v>14</v>
      </c>
      <c r="S3082">
        <v>0</v>
      </c>
    </row>
    <row r="3083" spans="1:19" x14ac:dyDescent="0.3">
      <c r="A3083">
        <v>2023</v>
      </c>
      <c r="C3083" t="str">
        <f>IF(GETPIVOTDATA("PS % recovery",Sheet4!$B$5,"Parish Name",K3083)&gt;99.949%,"OK","No")</f>
        <v>OK</v>
      </c>
      <c r="D3083" t="e">
        <f>VLOOKUP(J3083,'Ref2'!C:E,3,0)</f>
        <v>#N/A</v>
      </c>
      <c r="F3083">
        <v>4</v>
      </c>
      <c r="I3083" t="e">
        <f>VLOOKUP(J3083,Ref!L:M,2,0)</f>
        <v>#N/A</v>
      </c>
      <c r="J3083" t="s">
        <v>976</v>
      </c>
      <c r="K3083" t="s">
        <v>128</v>
      </c>
      <c r="L3083" t="s">
        <v>499</v>
      </c>
      <c r="M3083" t="s">
        <v>29</v>
      </c>
      <c r="N3083" t="s">
        <v>14</v>
      </c>
      <c r="S3083">
        <v>2615</v>
      </c>
    </row>
    <row r="3084" spans="1:19" x14ac:dyDescent="0.3">
      <c r="A3084">
        <v>2023</v>
      </c>
      <c r="C3084" t="str">
        <f>IF(GETPIVOTDATA("PS % recovery",Sheet4!$B$5,"Parish Name",K3084)&gt;99.949%,"OK","No")</f>
        <v>No</v>
      </c>
      <c r="D3084" t="e">
        <f>VLOOKUP(J3084,'Ref2'!C:E,3,0)</f>
        <v>#N/A</v>
      </c>
      <c r="F3084">
        <v>4</v>
      </c>
      <c r="I3084" t="str">
        <f>VLOOKUP(J3084,Ref!L:M,2,0)</f>
        <v>Yes</v>
      </c>
      <c r="J3084" t="s">
        <v>825</v>
      </c>
      <c r="K3084" t="s">
        <v>129</v>
      </c>
      <c r="L3084" t="s">
        <v>501</v>
      </c>
      <c r="M3084" t="s">
        <v>29</v>
      </c>
      <c r="N3084" t="s">
        <v>14</v>
      </c>
      <c r="S3084">
        <v>2910</v>
      </c>
    </row>
    <row r="3085" spans="1:19" x14ac:dyDescent="0.3">
      <c r="A3085">
        <v>2023</v>
      </c>
      <c r="C3085" t="str">
        <f>IF(GETPIVOTDATA("PS % recovery",Sheet4!$B$5,"Parish Name",K3085)&gt;99.949%,"OK","No")</f>
        <v>OK</v>
      </c>
      <c r="D3085" t="e">
        <f>VLOOKUP(J3085,'Ref2'!C:E,3,0)</f>
        <v>#N/A</v>
      </c>
      <c r="F3085">
        <v>4</v>
      </c>
      <c r="I3085" t="e">
        <f>VLOOKUP(J3085,Ref!L:M,2,0)</f>
        <v>#N/A</v>
      </c>
      <c r="J3085" t="s">
        <v>979</v>
      </c>
      <c r="K3085" t="s">
        <v>131</v>
      </c>
      <c r="L3085" t="s">
        <v>503</v>
      </c>
      <c r="M3085" t="s">
        <v>29</v>
      </c>
      <c r="N3085" t="s">
        <v>14</v>
      </c>
      <c r="S3085">
        <v>9620</v>
      </c>
    </row>
    <row r="3086" spans="1:19" x14ac:dyDescent="0.3">
      <c r="A3086">
        <v>2023</v>
      </c>
      <c r="C3086" t="str">
        <f>IF(GETPIVOTDATA("PS % recovery",Sheet4!$B$5,"Parish Name",K3086)&gt;99.949%,"OK","No")</f>
        <v>OK</v>
      </c>
      <c r="D3086" t="e">
        <f>VLOOKUP(J3086,'Ref2'!C:E,3,0)</f>
        <v>#N/A</v>
      </c>
      <c r="F3086">
        <v>4</v>
      </c>
      <c r="I3086" t="e">
        <f>VLOOKUP(J3086,Ref!L:M,2,0)</f>
        <v>#N/A</v>
      </c>
      <c r="J3086" t="s">
        <v>981</v>
      </c>
      <c r="K3086" t="s">
        <v>130</v>
      </c>
      <c r="L3086" t="s">
        <v>495</v>
      </c>
      <c r="M3086" t="s">
        <v>29</v>
      </c>
      <c r="N3086" t="s">
        <v>14</v>
      </c>
      <c r="S3086">
        <v>7215.65</v>
      </c>
    </row>
    <row r="3087" spans="1:19" x14ac:dyDescent="0.3">
      <c r="A3087">
        <v>2023</v>
      </c>
      <c r="C3087" t="str">
        <f>IF(GETPIVOTDATA("PS % recovery",Sheet4!$B$5,"Parish Name",K3087)&gt;99.949%,"OK","No")</f>
        <v>OK</v>
      </c>
      <c r="D3087" t="e">
        <f>VLOOKUP(J3087,'Ref2'!C:E,3,0)</f>
        <v>#N/A</v>
      </c>
      <c r="F3087">
        <v>4</v>
      </c>
      <c r="I3087" t="e">
        <f>VLOOKUP(J3087,Ref!L:M,2,0)</f>
        <v>#N/A</v>
      </c>
      <c r="J3087" t="s">
        <v>983</v>
      </c>
      <c r="K3087" t="s">
        <v>132</v>
      </c>
      <c r="L3087" t="s">
        <v>505</v>
      </c>
      <c r="M3087" t="s">
        <v>29</v>
      </c>
      <c r="N3087" t="s">
        <v>14</v>
      </c>
      <c r="S3087">
        <v>4395</v>
      </c>
    </row>
    <row r="3088" spans="1:19" x14ac:dyDescent="0.3">
      <c r="A3088">
        <v>2023</v>
      </c>
      <c r="C3088" t="str">
        <f>IF(GETPIVOTDATA("PS % recovery",Sheet4!$B$5,"Parish Name",K3088)&gt;99.949%,"OK","No")</f>
        <v>No</v>
      </c>
      <c r="D3088" t="e">
        <f>VLOOKUP(J3088,'Ref2'!C:E,3,0)</f>
        <v>#N/A</v>
      </c>
      <c r="F3088">
        <v>4</v>
      </c>
      <c r="I3088" t="str">
        <f>VLOOKUP(J3088,Ref!L:M,2,0)</f>
        <v>Yes</v>
      </c>
      <c r="J3088" t="s">
        <v>985</v>
      </c>
      <c r="K3088" t="s">
        <v>133</v>
      </c>
      <c r="L3088" t="s">
        <v>507</v>
      </c>
      <c r="M3088" t="s">
        <v>29</v>
      </c>
      <c r="N3088" t="s">
        <v>14</v>
      </c>
      <c r="S3088">
        <v>4002</v>
      </c>
    </row>
    <row r="3089" spans="1:19" x14ac:dyDescent="0.3">
      <c r="A3089">
        <v>2023</v>
      </c>
      <c r="C3089" t="str">
        <f>IF(GETPIVOTDATA("PS % recovery",Sheet4!$B$5,"Parish Name",K3089)&gt;99.949%,"OK","No")</f>
        <v>OK</v>
      </c>
      <c r="D3089" t="e">
        <f>VLOOKUP(J3089,'Ref2'!C:E,3,0)</f>
        <v>#N/A</v>
      </c>
      <c r="F3089">
        <v>4</v>
      </c>
      <c r="I3089" t="e">
        <f>VLOOKUP(J3089,Ref!L:M,2,0)</f>
        <v>#N/A</v>
      </c>
      <c r="J3089" t="s">
        <v>987</v>
      </c>
      <c r="K3089" t="s">
        <v>122</v>
      </c>
      <c r="L3089" t="s">
        <v>483</v>
      </c>
      <c r="M3089" t="s">
        <v>29</v>
      </c>
      <c r="N3089" t="s">
        <v>14</v>
      </c>
      <c r="S3089">
        <v>0</v>
      </c>
    </row>
    <row r="3090" spans="1:19" x14ac:dyDescent="0.3">
      <c r="A3090">
        <v>2023</v>
      </c>
      <c r="C3090" t="str">
        <f>IF(GETPIVOTDATA("PS % recovery",Sheet4!$B$5,"Parish Name",K3090)&gt;99.949%,"OK","No")</f>
        <v>No</v>
      </c>
      <c r="D3090" t="e">
        <f>VLOOKUP(J3090,'Ref2'!C:E,3,0)</f>
        <v>#N/A</v>
      </c>
      <c r="F3090">
        <v>4</v>
      </c>
      <c r="I3090" t="e">
        <f>VLOOKUP(J3090,Ref!L:M,2,0)</f>
        <v>#N/A</v>
      </c>
      <c r="J3090" t="s">
        <v>989</v>
      </c>
      <c r="K3090" t="s">
        <v>124</v>
      </c>
      <c r="L3090" t="s">
        <v>485</v>
      </c>
      <c r="M3090" t="s">
        <v>29</v>
      </c>
      <c r="N3090" t="s">
        <v>14</v>
      </c>
      <c r="S3090">
        <v>3500</v>
      </c>
    </row>
    <row r="3091" spans="1:19" x14ac:dyDescent="0.3">
      <c r="A3091">
        <v>2023</v>
      </c>
      <c r="C3091" t="str">
        <f>IF(GETPIVOTDATA("PS % recovery",Sheet4!$B$5,"Parish Name",K3091)&gt;99.949%,"OK","No")</f>
        <v>No</v>
      </c>
      <c r="D3091" t="e">
        <f>VLOOKUP(J3091,'Ref2'!C:E,3,0)</f>
        <v>#N/A</v>
      </c>
      <c r="F3091">
        <v>4</v>
      </c>
      <c r="I3091" t="e">
        <f>VLOOKUP(J3091,Ref!L:M,2,0)</f>
        <v>#N/A</v>
      </c>
      <c r="J3091" t="s">
        <v>826</v>
      </c>
      <c r="K3091" t="s">
        <v>135</v>
      </c>
      <c r="L3091" t="s">
        <v>515</v>
      </c>
      <c r="M3091" t="s">
        <v>32</v>
      </c>
      <c r="N3091" t="s">
        <v>14</v>
      </c>
      <c r="S3091">
        <v>130</v>
      </c>
    </row>
    <row r="3092" spans="1:19" x14ac:dyDescent="0.3">
      <c r="A3092">
        <v>2023</v>
      </c>
      <c r="C3092" t="str">
        <f>IF(GETPIVOTDATA("PS % recovery",Sheet4!$B$5,"Parish Name",K3092)&gt;99.949%,"OK","No")</f>
        <v>OK</v>
      </c>
      <c r="D3092" t="e">
        <f>VLOOKUP(J3092,'Ref2'!C:E,3,0)</f>
        <v>#N/A</v>
      </c>
      <c r="F3092">
        <v>4</v>
      </c>
      <c r="I3092" t="e">
        <f>VLOOKUP(J3092,Ref!L:M,2,0)</f>
        <v>#N/A</v>
      </c>
      <c r="J3092" t="s">
        <v>828</v>
      </c>
      <c r="K3092" t="s">
        <v>136</v>
      </c>
      <c r="L3092" t="s">
        <v>515</v>
      </c>
      <c r="M3092" t="s">
        <v>32</v>
      </c>
      <c r="N3092" t="s">
        <v>14</v>
      </c>
      <c r="S3092">
        <v>3508</v>
      </c>
    </row>
    <row r="3093" spans="1:19" x14ac:dyDescent="0.3">
      <c r="A3093">
        <v>2023</v>
      </c>
      <c r="C3093" t="str">
        <f>IF(GETPIVOTDATA("PS % recovery",Sheet4!$B$5,"Parish Name",K3093)&gt;99.949%,"OK","No")</f>
        <v>No</v>
      </c>
      <c r="D3093" t="e">
        <f>VLOOKUP(J3093,'Ref2'!C:E,3,0)</f>
        <v>#N/A</v>
      </c>
      <c r="F3093">
        <v>4</v>
      </c>
      <c r="I3093" t="e">
        <f>VLOOKUP(J3093,Ref!L:M,2,0)</f>
        <v>#N/A</v>
      </c>
      <c r="J3093" t="s">
        <v>993</v>
      </c>
      <c r="K3093" t="s">
        <v>137</v>
      </c>
      <c r="L3093" t="s">
        <v>509</v>
      </c>
      <c r="M3093" t="s">
        <v>32</v>
      </c>
      <c r="N3093" t="s">
        <v>14</v>
      </c>
      <c r="S3093">
        <v>0</v>
      </c>
    </row>
    <row r="3094" spans="1:19" x14ac:dyDescent="0.3">
      <c r="A3094">
        <v>2023</v>
      </c>
      <c r="C3094" t="str">
        <f>IF(GETPIVOTDATA("PS % recovery",Sheet4!$B$5,"Parish Name",K3094)&gt;99.949%,"OK","No")</f>
        <v>OK</v>
      </c>
      <c r="D3094" t="e">
        <f>VLOOKUP(J3094,'Ref2'!C:E,3,0)</f>
        <v>#N/A</v>
      </c>
      <c r="F3094">
        <v>4</v>
      </c>
      <c r="I3094" t="e">
        <f>VLOOKUP(J3094,Ref!L:M,2,0)</f>
        <v>#N/A</v>
      </c>
      <c r="J3094" t="s">
        <v>995</v>
      </c>
      <c r="K3094" t="s">
        <v>139</v>
      </c>
      <c r="L3094" t="s">
        <v>513</v>
      </c>
      <c r="M3094" t="s">
        <v>32</v>
      </c>
      <c r="N3094" t="s">
        <v>14</v>
      </c>
      <c r="S3094">
        <v>7943</v>
      </c>
    </row>
    <row r="3095" spans="1:19" x14ac:dyDescent="0.3">
      <c r="A3095">
        <v>2023</v>
      </c>
      <c r="C3095" t="str">
        <f>IF(GETPIVOTDATA("PS % recovery",Sheet4!$B$5,"Parish Name",K3095)&gt;99.949%,"OK","No")</f>
        <v>OK</v>
      </c>
      <c r="D3095" t="e">
        <f>VLOOKUP(J3095,'Ref2'!C:E,3,0)</f>
        <v>#N/A</v>
      </c>
      <c r="F3095">
        <v>4</v>
      </c>
      <c r="I3095" t="e">
        <f>VLOOKUP(J3095,Ref!L:M,2,0)</f>
        <v>#N/A</v>
      </c>
      <c r="J3095" t="s">
        <v>997</v>
      </c>
      <c r="K3095" t="s">
        <v>138</v>
      </c>
      <c r="L3095" t="s">
        <v>511</v>
      </c>
      <c r="M3095" t="s">
        <v>32</v>
      </c>
      <c r="N3095" t="s">
        <v>14</v>
      </c>
      <c r="S3095">
        <v>24220</v>
      </c>
    </row>
    <row r="3096" spans="1:19" x14ac:dyDescent="0.3">
      <c r="A3096">
        <v>2023</v>
      </c>
      <c r="C3096" t="str">
        <f>IF(GETPIVOTDATA("PS % recovery",Sheet4!$B$5,"Parish Name",K3096)&gt;99.949%,"OK","No")</f>
        <v>OK</v>
      </c>
      <c r="D3096" t="e">
        <f>VLOOKUP(J3096,'Ref2'!C:E,3,0)</f>
        <v>#N/A</v>
      </c>
      <c r="F3096">
        <v>4</v>
      </c>
      <c r="I3096" t="e">
        <f>VLOOKUP(J3096,Ref!L:M,2,0)</f>
        <v>#N/A</v>
      </c>
      <c r="J3096" t="s">
        <v>999</v>
      </c>
      <c r="K3096" t="s">
        <v>140</v>
      </c>
      <c r="L3096" t="s">
        <v>509</v>
      </c>
      <c r="M3096" t="s">
        <v>32</v>
      </c>
      <c r="N3096" t="s">
        <v>14</v>
      </c>
      <c r="S3096">
        <v>2286.16</v>
      </c>
    </row>
    <row r="3097" spans="1:19" x14ac:dyDescent="0.3">
      <c r="A3097">
        <v>2023</v>
      </c>
      <c r="C3097" t="str">
        <f>IF(GETPIVOTDATA("PS % recovery",Sheet4!$B$5,"Parish Name",K3097)&gt;99.949%,"OK","No")</f>
        <v>OK</v>
      </c>
      <c r="D3097" t="e">
        <f>VLOOKUP(J3097,'Ref2'!C:E,3,0)</f>
        <v>#N/A</v>
      </c>
      <c r="F3097">
        <v>4</v>
      </c>
      <c r="I3097" t="e">
        <f>VLOOKUP(J3097,Ref!L:M,2,0)</f>
        <v>#N/A</v>
      </c>
      <c r="J3097" t="s">
        <v>1001</v>
      </c>
      <c r="K3097" t="s">
        <v>141</v>
      </c>
      <c r="L3097" t="s">
        <v>517</v>
      </c>
      <c r="M3097" t="s">
        <v>32</v>
      </c>
      <c r="N3097" t="s">
        <v>14</v>
      </c>
      <c r="S3097">
        <v>10071.92</v>
      </c>
    </row>
    <row r="3098" spans="1:19" x14ac:dyDescent="0.3">
      <c r="A3098">
        <v>2023</v>
      </c>
      <c r="C3098" t="str">
        <f>IF(GETPIVOTDATA("PS % recovery",Sheet4!$B$5,"Parish Name",K3098)&gt;99.949%,"OK","No")</f>
        <v>OK</v>
      </c>
      <c r="D3098" t="e">
        <f>VLOOKUP(J3098,'Ref2'!C:E,3,0)</f>
        <v>#N/A</v>
      </c>
      <c r="F3098">
        <v>4</v>
      </c>
      <c r="I3098" t="e">
        <f>VLOOKUP(J3098,Ref!L:M,2,0)</f>
        <v>#N/A</v>
      </c>
      <c r="J3098" t="s">
        <v>1003</v>
      </c>
      <c r="K3098" t="s">
        <v>142</v>
      </c>
      <c r="L3098" t="s">
        <v>519</v>
      </c>
      <c r="M3098" t="s">
        <v>32</v>
      </c>
      <c r="N3098" t="s">
        <v>14</v>
      </c>
      <c r="S3098">
        <v>3597</v>
      </c>
    </row>
    <row r="3099" spans="1:19" x14ac:dyDescent="0.3">
      <c r="A3099">
        <v>2023</v>
      </c>
      <c r="C3099" t="str">
        <f>IF(GETPIVOTDATA("PS % recovery",Sheet4!$B$5,"Parish Name",K3099)&gt;99.949%,"OK","No")</f>
        <v>OK</v>
      </c>
      <c r="D3099" t="e">
        <f>VLOOKUP(J3099,'Ref2'!C:E,3,0)</f>
        <v>#N/A</v>
      </c>
      <c r="F3099">
        <v>4</v>
      </c>
      <c r="I3099" t="e">
        <f>VLOOKUP(J3099,Ref!L:M,2,0)</f>
        <v>#N/A</v>
      </c>
      <c r="J3099" t="s">
        <v>1005</v>
      </c>
      <c r="K3099" t="s">
        <v>143</v>
      </c>
      <c r="L3099" t="s">
        <v>521</v>
      </c>
      <c r="M3099" t="s">
        <v>32</v>
      </c>
      <c r="N3099" t="s">
        <v>14</v>
      </c>
      <c r="S3099">
        <v>8363</v>
      </c>
    </row>
    <row r="3100" spans="1:19" x14ac:dyDescent="0.3">
      <c r="A3100">
        <v>2023</v>
      </c>
      <c r="C3100" t="str">
        <f>IF(GETPIVOTDATA("PS % recovery",Sheet4!$B$5,"Parish Name",K3100)&gt;99.949%,"OK","No")</f>
        <v>OK</v>
      </c>
      <c r="D3100" t="e">
        <f>VLOOKUP(J3100,'Ref2'!C:E,3,0)</f>
        <v>#N/A</v>
      </c>
      <c r="F3100">
        <v>4</v>
      </c>
      <c r="I3100" t="e">
        <f>VLOOKUP(J3100,Ref!L:M,2,0)</f>
        <v>#N/A</v>
      </c>
      <c r="J3100" t="s">
        <v>1007</v>
      </c>
      <c r="K3100" t="s">
        <v>145</v>
      </c>
      <c r="L3100" t="s">
        <v>525</v>
      </c>
      <c r="M3100" t="s">
        <v>35</v>
      </c>
      <c r="N3100" t="s">
        <v>14</v>
      </c>
      <c r="S3100">
        <v>3696</v>
      </c>
    </row>
    <row r="3101" spans="1:19" x14ac:dyDescent="0.3">
      <c r="A3101">
        <v>2023</v>
      </c>
      <c r="C3101" t="str">
        <f>IF(GETPIVOTDATA("PS % recovery",Sheet4!$B$5,"Parish Name",K3101)&gt;99.949%,"OK","No")</f>
        <v>No</v>
      </c>
      <c r="D3101" t="e">
        <f>VLOOKUP(J3101,'Ref2'!C:E,3,0)</f>
        <v>#N/A</v>
      </c>
      <c r="F3101">
        <v>4</v>
      </c>
      <c r="I3101" t="e">
        <f>VLOOKUP(J3101,Ref!L:M,2,0)</f>
        <v>#N/A</v>
      </c>
      <c r="J3101" t="s">
        <v>1009</v>
      </c>
      <c r="K3101" t="s">
        <v>147</v>
      </c>
      <c r="L3101" t="s">
        <v>525</v>
      </c>
      <c r="M3101" t="s">
        <v>35</v>
      </c>
      <c r="N3101" t="s">
        <v>14</v>
      </c>
      <c r="S3101">
        <v>1840</v>
      </c>
    </row>
    <row r="3102" spans="1:19" x14ac:dyDescent="0.3">
      <c r="A3102">
        <v>2023</v>
      </c>
      <c r="C3102" t="str">
        <f>IF(GETPIVOTDATA("PS % recovery",Sheet4!$B$5,"Parish Name",K3102)&gt;99.949%,"OK","No")</f>
        <v>OK</v>
      </c>
      <c r="D3102" t="e">
        <f>VLOOKUP(J3102,'Ref2'!C:E,3,0)</f>
        <v>#N/A</v>
      </c>
      <c r="F3102">
        <v>4</v>
      </c>
      <c r="I3102" t="e">
        <f>VLOOKUP(J3102,Ref!L:M,2,0)</f>
        <v>#N/A</v>
      </c>
      <c r="J3102" t="s">
        <v>1011</v>
      </c>
      <c r="K3102" t="s">
        <v>149</v>
      </c>
      <c r="L3102" t="s">
        <v>525</v>
      </c>
      <c r="M3102" t="s">
        <v>35</v>
      </c>
      <c r="N3102" t="s">
        <v>14</v>
      </c>
      <c r="S3102">
        <v>4678</v>
      </c>
    </row>
    <row r="3103" spans="1:19" x14ac:dyDescent="0.3">
      <c r="A3103">
        <v>2023</v>
      </c>
      <c r="C3103" t="str">
        <f>IF(GETPIVOTDATA("PS % recovery",Sheet4!$B$5,"Parish Name",K3103)&gt;99.949%,"OK","No")</f>
        <v>No</v>
      </c>
      <c r="D3103" t="e">
        <f>VLOOKUP(J3103,'Ref2'!C:E,3,0)</f>
        <v>#N/A</v>
      </c>
      <c r="F3103">
        <v>4</v>
      </c>
      <c r="I3103" t="e">
        <f>VLOOKUP(J3103,Ref!L:M,2,0)</f>
        <v>#N/A</v>
      </c>
      <c r="J3103" t="s">
        <v>1013</v>
      </c>
      <c r="K3103" t="s">
        <v>151</v>
      </c>
      <c r="L3103" t="s">
        <v>525</v>
      </c>
      <c r="M3103" t="s">
        <v>35</v>
      </c>
      <c r="N3103" t="s">
        <v>14</v>
      </c>
      <c r="S3103">
        <v>800</v>
      </c>
    </row>
    <row r="3104" spans="1:19" x14ac:dyDescent="0.3">
      <c r="A3104">
        <v>2023</v>
      </c>
      <c r="C3104" t="str">
        <f>IF(GETPIVOTDATA("PS % recovery",Sheet4!$B$5,"Parish Name",K3104)&gt;99.949%,"OK","No")</f>
        <v>No</v>
      </c>
      <c r="D3104" t="e">
        <f>VLOOKUP(J3104,'Ref2'!C:E,3,0)</f>
        <v>#N/A</v>
      </c>
      <c r="F3104">
        <v>4</v>
      </c>
      <c r="I3104" t="e">
        <f>VLOOKUP(J3104,Ref!L:M,2,0)</f>
        <v>#N/A</v>
      </c>
      <c r="J3104" t="s">
        <v>1015</v>
      </c>
      <c r="K3104" t="s">
        <v>150</v>
      </c>
      <c r="L3104" t="s">
        <v>523</v>
      </c>
      <c r="M3104" t="s">
        <v>35</v>
      </c>
      <c r="N3104" t="s">
        <v>14</v>
      </c>
      <c r="S3104">
        <v>21256.5</v>
      </c>
    </row>
    <row r="3105" spans="1:19" x14ac:dyDescent="0.3">
      <c r="A3105">
        <v>2023</v>
      </c>
      <c r="C3105" t="str">
        <f>IF(GETPIVOTDATA("PS % recovery",Sheet4!$B$5,"Parish Name",K3105)&gt;99.949%,"OK","No")</f>
        <v>OK</v>
      </c>
      <c r="D3105" t="e">
        <f>VLOOKUP(J3105,'Ref2'!C:E,3,0)</f>
        <v>#N/A</v>
      </c>
      <c r="F3105">
        <v>4</v>
      </c>
      <c r="I3105" t="e">
        <f>VLOOKUP(J3105,Ref!L:M,2,0)</f>
        <v>#N/A</v>
      </c>
      <c r="J3105" t="s">
        <v>1017</v>
      </c>
      <c r="K3105" t="s">
        <v>152</v>
      </c>
      <c r="L3105" t="s">
        <v>523</v>
      </c>
      <c r="M3105" t="s">
        <v>35</v>
      </c>
      <c r="N3105" t="s">
        <v>14</v>
      </c>
      <c r="S3105">
        <v>376</v>
      </c>
    </row>
    <row r="3106" spans="1:19" x14ac:dyDescent="0.3">
      <c r="A3106">
        <v>2023</v>
      </c>
      <c r="C3106" t="str">
        <f>IF(GETPIVOTDATA("PS % recovery",Sheet4!$B$5,"Parish Name",K3106)&gt;99.949%,"OK","No")</f>
        <v>OK</v>
      </c>
      <c r="D3106" t="e">
        <f>VLOOKUP(J3106,'Ref2'!C:E,3,0)</f>
        <v>#N/A</v>
      </c>
      <c r="F3106">
        <v>4</v>
      </c>
      <c r="I3106" t="e">
        <f>VLOOKUP(J3106,Ref!L:M,2,0)</f>
        <v>#N/A</v>
      </c>
      <c r="J3106" t="s">
        <v>1019</v>
      </c>
      <c r="K3106" t="s">
        <v>146</v>
      </c>
      <c r="L3106" t="s">
        <v>527</v>
      </c>
      <c r="M3106" t="s">
        <v>35</v>
      </c>
      <c r="N3106" t="s">
        <v>14</v>
      </c>
      <c r="S3106">
        <v>1000</v>
      </c>
    </row>
    <row r="3107" spans="1:19" x14ac:dyDescent="0.3">
      <c r="A3107">
        <v>2023</v>
      </c>
      <c r="C3107" t="str">
        <f>IF(GETPIVOTDATA("PS % recovery",Sheet4!$B$5,"Parish Name",K3107)&gt;99.949%,"OK","No")</f>
        <v>No</v>
      </c>
      <c r="D3107" t="e">
        <f>VLOOKUP(J3107,'Ref2'!C:E,3,0)</f>
        <v>#N/A</v>
      </c>
      <c r="F3107">
        <v>4</v>
      </c>
      <c r="I3107" t="e">
        <f>VLOOKUP(J3107,Ref!L:M,2,0)</f>
        <v>#N/A</v>
      </c>
      <c r="J3107" t="s">
        <v>1021</v>
      </c>
      <c r="K3107" t="s">
        <v>148</v>
      </c>
      <c r="L3107" t="s">
        <v>527</v>
      </c>
      <c r="M3107" t="s">
        <v>35</v>
      </c>
      <c r="N3107" t="s">
        <v>14</v>
      </c>
      <c r="S3107">
        <v>0</v>
      </c>
    </row>
    <row r="3108" spans="1:19" x14ac:dyDescent="0.3">
      <c r="A3108">
        <v>2023</v>
      </c>
      <c r="C3108" t="str">
        <f>IF(GETPIVOTDATA("PS % recovery",Sheet4!$B$5,"Parish Name",K3108)&gt;99.949%,"OK","No")</f>
        <v>OK</v>
      </c>
      <c r="D3108" t="e">
        <f>VLOOKUP(J3108,'Ref2'!C:E,3,0)</f>
        <v>#N/A</v>
      </c>
      <c r="F3108">
        <v>4</v>
      </c>
      <c r="I3108" t="e">
        <f>VLOOKUP(J3108,Ref!L:M,2,0)</f>
        <v>#N/A</v>
      </c>
      <c r="J3108" t="s">
        <v>1023</v>
      </c>
      <c r="K3108" t="s">
        <v>153</v>
      </c>
      <c r="L3108" t="s">
        <v>527</v>
      </c>
      <c r="M3108" t="s">
        <v>35</v>
      </c>
      <c r="N3108" t="s">
        <v>14</v>
      </c>
      <c r="S3108">
        <v>5500</v>
      </c>
    </row>
    <row r="3109" spans="1:19" x14ac:dyDescent="0.3">
      <c r="A3109">
        <v>2023</v>
      </c>
      <c r="C3109" t="str">
        <f>IF(GETPIVOTDATA("PS % recovery",Sheet4!$B$5,"Parish Name",K3109)&gt;99.949%,"OK","No")</f>
        <v>OK</v>
      </c>
      <c r="D3109" t="e">
        <f>VLOOKUP(J3109,'Ref2'!C:E,3,0)</f>
        <v>#N/A</v>
      </c>
      <c r="F3109">
        <v>4</v>
      </c>
      <c r="I3109" t="e">
        <f>VLOOKUP(J3109,Ref!L:M,2,0)</f>
        <v>#N/A</v>
      </c>
      <c r="J3109" t="s">
        <v>1025</v>
      </c>
      <c r="K3109" t="s">
        <v>154</v>
      </c>
      <c r="L3109" t="s">
        <v>527</v>
      </c>
      <c r="M3109" t="s">
        <v>35</v>
      </c>
      <c r="N3109" t="s">
        <v>14</v>
      </c>
      <c r="S3109">
        <v>0</v>
      </c>
    </row>
    <row r="3110" spans="1:19" x14ac:dyDescent="0.3">
      <c r="A3110">
        <v>2023</v>
      </c>
      <c r="C3110" t="str">
        <f>IF(GETPIVOTDATA("PS % recovery",Sheet4!$B$5,"Parish Name",K3110)&gt;99.949%,"OK","No")</f>
        <v>OK</v>
      </c>
      <c r="D3110" t="e">
        <f>VLOOKUP(J3110,'Ref2'!C:E,3,0)</f>
        <v>#N/A</v>
      </c>
      <c r="F3110">
        <v>4</v>
      </c>
      <c r="I3110" t="e">
        <f>VLOOKUP(J3110,Ref!L:M,2,0)</f>
        <v>#N/A</v>
      </c>
      <c r="J3110" t="s">
        <v>1027</v>
      </c>
      <c r="K3110" t="s">
        <v>156</v>
      </c>
      <c r="L3110" t="s">
        <v>529</v>
      </c>
      <c r="M3110" t="s">
        <v>18</v>
      </c>
      <c r="N3110" t="s">
        <v>15</v>
      </c>
      <c r="S3110">
        <v>10000</v>
      </c>
    </row>
    <row r="3111" spans="1:19" x14ac:dyDescent="0.3">
      <c r="A3111">
        <v>2023</v>
      </c>
      <c r="C3111" t="str">
        <f>IF(GETPIVOTDATA("PS % recovery",Sheet4!$B$5,"Parish Name",K3111)&gt;99.949%,"OK","No")</f>
        <v>No</v>
      </c>
      <c r="D3111" t="e">
        <f>VLOOKUP(J3111,'Ref2'!C:E,3,0)</f>
        <v>#N/A</v>
      </c>
      <c r="F3111">
        <v>4</v>
      </c>
      <c r="I3111" t="e">
        <f>VLOOKUP(J3111,Ref!L:M,2,0)</f>
        <v>#N/A</v>
      </c>
      <c r="J3111" t="s">
        <v>1029</v>
      </c>
      <c r="K3111" t="s">
        <v>157</v>
      </c>
      <c r="L3111" t="s">
        <v>531</v>
      </c>
      <c r="M3111" t="s">
        <v>18</v>
      </c>
      <c r="N3111" t="s">
        <v>15</v>
      </c>
      <c r="S3111">
        <v>0</v>
      </c>
    </row>
    <row r="3112" spans="1:19" x14ac:dyDescent="0.3">
      <c r="A3112">
        <v>2023</v>
      </c>
      <c r="C3112" t="str">
        <f>IF(GETPIVOTDATA("PS % recovery",Sheet4!$B$5,"Parish Name",K3112)&gt;99.949%,"OK","No")</f>
        <v>OK</v>
      </c>
      <c r="D3112" t="e">
        <f>VLOOKUP(J3112,'Ref2'!C:E,3,0)</f>
        <v>#N/A</v>
      </c>
      <c r="F3112">
        <v>4</v>
      </c>
      <c r="I3112" t="e">
        <f>VLOOKUP(J3112,Ref!L:M,2,0)</f>
        <v>#N/A</v>
      </c>
      <c r="J3112" t="s">
        <v>1031</v>
      </c>
      <c r="K3112" t="s">
        <v>158</v>
      </c>
      <c r="L3112" t="s">
        <v>535</v>
      </c>
      <c r="M3112" t="s">
        <v>18</v>
      </c>
      <c r="N3112" t="s">
        <v>15</v>
      </c>
      <c r="S3112">
        <v>7442.5</v>
      </c>
    </row>
    <row r="3113" spans="1:19" x14ac:dyDescent="0.3">
      <c r="A3113">
        <v>2023</v>
      </c>
      <c r="C3113" t="str">
        <f>IF(GETPIVOTDATA("PS % recovery",Sheet4!$B$5,"Parish Name",K3113)&gt;99.949%,"OK","No")</f>
        <v>No</v>
      </c>
      <c r="D3113" t="e">
        <f>VLOOKUP(J3113,'Ref2'!C:E,3,0)</f>
        <v>#N/A</v>
      </c>
      <c r="F3113">
        <v>4</v>
      </c>
      <c r="I3113" t="e">
        <f>VLOOKUP(J3113,Ref!L:M,2,0)</f>
        <v>#N/A</v>
      </c>
      <c r="J3113" t="s">
        <v>789</v>
      </c>
      <c r="K3113" t="s">
        <v>160</v>
      </c>
      <c r="L3113" t="s">
        <v>537</v>
      </c>
      <c r="M3113" t="s">
        <v>18</v>
      </c>
      <c r="N3113" t="s">
        <v>15</v>
      </c>
      <c r="S3113">
        <v>0</v>
      </c>
    </row>
    <row r="3114" spans="1:19" x14ac:dyDescent="0.3">
      <c r="A3114">
        <v>2023</v>
      </c>
      <c r="C3114" t="str">
        <f>IF(GETPIVOTDATA("PS % recovery",Sheet4!$B$5,"Parish Name",K3114)&gt;99.949%,"OK","No")</f>
        <v>OK</v>
      </c>
      <c r="D3114" t="e">
        <f>VLOOKUP(J3114,'Ref2'!C:E,3,0)</f>
        <v>#N/A</v>
      </c>
      <c r="F3114">
        <v>4</v>
      </c>
      <c r="I3114" t="e">
        <f>VLOOKUP(J3114,Ref!L:M,2,0)</f>
        <v>#N/A</v>
      </c>
      <c r="J3114" t="s">
        <v>1034</v>
      </c>
      <c r="K3114" t="s">
        <v>161</v>
      </c>
      <c r="L3114" t="s">
        <v>539</v>
      </c>
      <c r="M3114" t="s">
        <v>18</v>
      </c>
      <c r="N3114" t="s">
        <v>15</v>
      </c>
      <c r="S3114">
        <v>5813.83</v>
      </c>
    </row>
    <row r="3115" spans="1:19" x14ac:dyDescent="0.3">
      <c r="A3115">
        <v>2023</v>
      </c>
      <c r="C3115" t="str">
        <f>IF(GETPIVOTDATA("PS % recovery",Sheet4!$B$5,"Parish Name",K3115)&gt;99.949%,"OK","No")</f>
        <v>OK</v>
      </c>
      <c r="D3115" t="e">
        <f>VLOOKUP(J3115,'Ref2'!C:E,3,0)</f>
        <v>#N/A</v>
      </c>
      <c r="F3115">
        <v>4</v>
      </c>
      <c r="I3115" t="e">
        <f>VLOOKUP(J3115,Ref!L:M,2,0)</f>
        <v>#N/A</v>
      </c>
      <c r="J3115" t="s">
        <v>1036</v>
      </c>
      <c r="K3115" t="s">
        <v>162</v>
      </c>
      <c r="L3115" t="s">
        <v>541</v>
      </c>
      <c r="M3115" t="s">
        <v>18</v>
      </c>
      <c r="N3115" t="s">
        <v>15</v>
      </c>
      <c r="S3115">
        <v>15679</v>
      </c>
    </row>
    <row r="3116" spans="1:19" x14ac:dyDescent="0.3">
      <c r="A3116">
        <v>2023</v>
      </c>
      <c r="C3116" t="str">
        <f>IF(GETPIVOTDATA("PS % recovery",Sheet4!$B$5,"Parish Name",K3116)&gt;99.949%,"OK","No")</f>
        <v>OK</v>
      </c>
      <c r="D3116" t="e">
        <f>VLOOKUP(J3116,'Ref2'!C:E,3,0)</f>
        <v>#N/A</v>
      </c>
      <c r="F3116">
        <v>4</v>
      </c>
      <c r="I3116" t="e">
        <f>VLOOKUP(J3116,Ref!L:M,2,0)</f>
        <v>#N/A</v>
      </c>
      <c r="J3116" t="s">
        <v>1038</v>
      </c>
      <c r="K3116" t="s">
        <v>163</v>
      </c>
      <c r="L3116" t="s">
        <v>545</v>
      </c>
      <c r="M3116" t="s">
        <v>18</v>
      </c>
      <c r="N3116" t="s">
        <v>15</v>
      </c>
      <c r="S3116">
        <v>-300</v>
      </c>
    </row>
    <row r="3117" spans="1:19" x14ac:dyDescent="0.3">
      <c r="A3117">
        <v>2023</v>
      </c>
      <c r="C3117" t="str">
        <f>IF(GETPIVOTDATA("PS % recovery",Sheet4!$B$5,"Parish Name",K3117)&gt;99.949%,"OK","No")</f>
        <v>OK</v>
      </c>
      <c r="D3117" t="e">
        <f>VLOOKUP(J3117,'Ref2'!C:E,3,0)</f>
        <v>#N/A</v>
      </c>
      <c r="F3117">
        <v>4</v>
      </c>
      <c r="I3117" t="e">
        <f>VLOOKUP(J3117,Ref!L:M,2,0)</f>
        <v>#N/A</v>
      </c>
      <c r="J3117" t="s">
        <v>1040</v>
      </c>
      <c r="K3117" t="s">
        <v>164</v>
      </c>
      <c r="L3117" t="s">
        <v>545</v>
      </c>
      <c r="M3117" t="s">
        <v>18</v>
      </c>
      <c r="N3117" t="s">
        <v>15</v>
      </c>
      <c r="S3117">
        <v>656</v>
      </c>
    </row>
    <row r="3118" spans="1:19" x14ac:dyDescent="0.3">
      <c r="A3118">
        <v>2023</v>
      </c>
      <c r="C3118" t="str">
        <f>IF(GETPIVOTDATA("PS % recovery",Sheet4!$B$5,"Parish Name",K3118)&gt;99.949%,"OK","No")</f>
        <v>OK</v>
      </c>
      <c r="D3118" t="e">
        <f>VLOOKUP(J3118,'Ref2'!C:E,3,0)</f>
        <v>#N/A</v>
      </c>
      <c r="F3118">
        <v>4</v>
      </c>
      <c r="I3118" t="e">
        <f>VLOOKUP(J3118,Ref!L:M,2,0)</f>
        <v>#N/A</v>
      </c>
      <c r="J3118" t="s">
        <v>1042</v>
      </c>
      <c r="K3118" t="s">
        <v>165</v>
      </c>
      <c r="L3118" t="s">
        <v>543</v>
      </c>
      <c r="M3118" t="s">
        <v>18</v>
      </c>
      <c r="N3118" t="s">
        <v>15</v>
      </c>
      <c r="S3118">
        <v>5698</v>
      </c>
    </row>
    <row r="3119" spans="1:19" x14ac:dyDescent="0.3">
      <c r="A3119">
        <v>2023</v>
      </c>
      <c r="C3119" t="str">
        <f>IF(GETPIVOTDATA("PS % recovery",Sheet4!$B$5,"Parish Name",K3119)&gt;99.949%,"OK","No")</f>
        <v>No</v>
      </c>
      <c r="D3119" t="e">
        <f>VLOOKUP(J3119,'Ref2'!C:E,3,0)</f>
        <v>#N/A</v>
      </c>
      <c r="F3119">
        <v>4</v>
      </c>
      <c r="I3119" t="e">
        <f>VLOOKUP(J3119,Ref!L:M,2,0)</f>
        <v>#N/A</v>
      </c>
      <c r="J3119" t="s">
        <v>1044</v>
      </c>
      <c r="K3119" t="s">
        <v>166</v>
      </c>
      <c r="L3119" t="s">
        <v>547</v>
      </c>
      <c r="M3119" t="s">
        <v>18</v>
      </c>
      <c r="N3119" t="s">
        <v>15</v>
      </c>
      <c r="S3119">
        <v>3000</v>
      </c>
    </row>
    <row r="3120" spans="1:19" x14ac:dyDescent="0.3">
      <c r="A3120">
        <v>2023</v>
      </c>
      <c r="C3120" t="str">
        <f>IF(GETPIVOTDATA("PS % recovery",Sheet4!$B$5,"Parish Name",K3120)&gt;99.949%,"OK","No")</f>
        <v>No</v>
      </c>
      <c r="D3120" t="e">
        <f>VLOOKUP(J3120,'Ref2'!C:E,3,0)</f>
        <v>#N/A</v>
      </c>
      <c r="F3120">
        <v>4</v>
      </c>
      <c r="I3120" t="e">
        <f>VLOOKUP(J3120,Ref!L:M,2,0)</f>
        <v>#N/A</v>
      </c>
      <c r="J3120" t="s">
        <v>1046</v>
      </c>
      <c r="K3120" t="s">
        <v>159</v>
      </c>
      <c r="L3120" t="s">
        <v>533</v>
      </c>
      <c r="M3120" t="s">
        <v>18</v>
      </c>
      <c r="N3120" t="s">
        <v>15</v>
      </c>
      <c r="S3120">
        <v>0</v>
      </c>
    </row>
    <row r="3121" spans="1:19" x14ac:dyDescent="0.3">
      <c r="A3121">
        <v>2023</v>
      </c>
      <c r="C3121" t="str">
        <f>IF(GETPIVOTDATA("PS % recovery",Sheet4!$B$5,"Parish Name",K3121)&gt;99.949%,"OK","No")</f>
        <v>No</v>
      </c>
      <c r="D3121" t="e">
        <f>VLOOKUP(J3121,'Ref2'!C:E,3,0)</f>
        <v>#N/A</v>
      </c>
      <c r="F3121">
        <v>4</v>
      </c>
      <c r="I3121" t="e">
        <f>VLOOKUP(J3121,Ref!L:M,2,0)</f>
        <v>#N/A</v>
      </c>
      <c r="J3121" t="s">
        <v>794</v>
      </c>
      <c r="K3121" t="s">
        <v>168</v>
      </c>
      <c r="L3121" t="s">
        <v>549</v>
      </c>
      <c r="M3121" t="s">
        <v>21</v>
      </c>
      <c r="N3121" t="s">
        <v>15</v>
      </c>
      <c r="S3121">
        <v>0</v>
      </c>
    </row>
    <row r="3122" spans="1:19" x14ac:dyDescent="0.3">
      <c r="A3122">
        <v>2023</v>
      </c>
      <c r="C3122" t="str">
        <f>IF(GETPIVOTDATA("PS % recovery",Sheet4!$B$5,"Parish Name",K3122)&gt;99.949%,"OK","No")</f>
        <v>No</v>
      </c>
      <c r="D3122" t="e">
        <f>VLOOKUP(J3122,'Ref2'!C:E,3,0)</f>
        <v>#N/A</v>
      </c>
      <c r="F3122">
        <v>4</v>
      </c>
      <c r="I3122" t="e">
        <f>VLOOKUP(J3122,Ref!L:M,2,0)</f>
        <v>#N/A</v>
      </c>
      <c r="J3122" t="s">
        <v>801</v>
      </c>
      <c r="K3122" t="s">
        <v>169</v>
      </c>
      <c r="L3122" t="s">
        <v>549</v>
      </c>
      <c r="M3122" t="s">
        <v>21</v>
      </c>
      <c r="N3122" t="s">
        <v>15</v>
      </c>
      <c r="S3122">
        <v>0</v>
      </c>
    </row>
    <row r="3123" spans="1:19" x14ac:dyDescent="0.3">
      <c r="A3123">
        <v>2023</v>
      </c>
      <c r="C3123" t="str">
        <f>IF(GETPIVOTDATA("PS % recovery",Sheet4!$B$5,"Parish Name",K3123)&gt;99.949%,"OK","No")</f>
        <v>No</v>
      </c>
      <c r="D3123" t="e">
        <f>VLOOKUP(J3123,'Ref2'!C:E,3,0)</f>
        <v>#N/A</v>
      </c>
      <c r="F3123">
        <v>4</v>
      </c>
      <c r="I3123" t="e">
        <f>VLOOKUP(J3123,Ref!L:M,2,0)</f>
        <v>#N/A</v>
      </c>
      <c r="J3123" t="s">
        <v>807</v>
      </c>
      <c r="K3123" t="s">
        <v>171</v>
      </c>
      <c r="L3123" t="s">
        <v>553</v>
      </c>
      <c r="M3123" t="s">
        <v>21</v>
      </c>
      <c r="N3123" t="s">
        <v>15</v>
      </c>
      <c r="S3123">
        <v>1500</v>
      </c>
    </row>
    <row r="3124" spans="1:19" x14ac:dyDescent="0.3">
      <c r="A3124">
        <v>2023</v>
      </c>
      <c r="C3124" t="str">
        <f>IF(GETPIVOTDATA("PS % recovery",Sheet4!$B$5,"Parish Name",K3124)&gt;99.949%,"OK","No")</f>
        <v>OK</v>
      </c>
      <c r="D3124" t="e">
        <f>VLOOKUP(J3124,'Ref2'!C:E,3,0)</f>
        <v>#N/A</v>
      </c>
      <c r="F3124">
        <v>4</v>
      </c>
      <c r="I3124" t="e">
        <f>VLOOKUP(J3124,Ref!L:M,2,0)</f>
        <v>#N/A</v>
      </c>
      <c r="J3124" t="s">
        <v>1051</v>
      </c>
      <c r="K3124" t="s">
        <v>170</v>
      </c>
      <c r="L3124" t="s">
        <v>551</v>
      </c>
      <c r="M3124" t="s">
        <v>21</v>
      </c>
      <c r="N3124" t="s">
        <v>15</v>
      </c>
      <c r="S3124">
        <v>8999</v>
      </c>
    </row>
    <row r="3125" spans="1:19" x14ac:dyDescent="0.3">
      <c r="A3125">
        <v>2023</v>
      </c>
      <c r="C3125" t="str">
        <f>IF(GETPIVOTDATA("PS % recovery",Sheet4!$B$5,"Parish Name",K3125)&gt;99.949%,"OK","No")</f>
        <v>No</v>
      </c>
      <c r="D3125" t="e">
        <f>VLOOKUP(J3125,'Ref2'!C:E,3,0)</f>
        <v>#N/A</v>
      </c>
      <c r="F3125">
        <v>4</v>
      </c>
      <c r="I3125" t="e">
        <f>VLOOKUP(J3125,Ref!L:M,2,0)</f>
        <v>#N/A</v>
      </c>
      <c r="J3125" t="s">
        <v>796</v>
      </c>
      <c r="K3125" t="s">
        <v>172</v>
      </c>
      <c r="L3125" t="s">
        <v>555</v>
      </c>
      <c r="M3125" t="s">
        <v>21</v>
      </c>
      <c r="N3125" t="s">
        <v>15</v>
      </c>
      <c r="S3125">
        <v>0</v>
      </c>
    </row>
    <row r="3126" spans="1:19" x14ac:dyDescent="0.3">
      <c r="A3126">
        <v>2023</v>
      </c>
      <c r="C3126" t="str">
        <f>IF(GETPIVOTDATA("PS % recovery",Sheet4!$B$5,"Parish Name",K3126)&gt;99.949%,"OK","No")</f>
        <v>No</v>
      </c>
      <c r="D3126" t="e">
        <f>VLOOKUP(J3126,'Ref2'!C:E,3,0)</f>
        <v>#N/A</v>
      </c>
      <c r="F3126">
        <v>4</v>
      </c>
      <c r="I3126" t="e">
        <f>VLOOKUP(J3126,Ref!L:M,2,0)</f>
        <v>#N/A</v>
      </c>
      <c r="J3126" t="s">
        <v>798</v>
      </c>
      <c r="K3126" t="s">
        <v>173</v>
      </c>
      <c r="L3126" t="s">
        <v>555</v>
      </c>
      <c r="M3126" t="s">
        <v>21</v>
      </c>
      <c r="N3126" t="s">
        <v>15</v>
      </c>
      <c r="S3126">
        <v>0</v>
      </c>
    </row>
    <row r="3127" spans="1:19" x14ac:dyDescent="0.3">
      <c r="A3127">
        <v>2023</v>
      </c>
      <c r="C3127" t="str">
        <f>IF(GETPIVOTDATA("PS % recovery",Sheet4!$B$5,"Parish Name",K3127)&gt;99.949%,"OK","No")</f>
        <v>No</v>
      </c>
      <c r="D3127" t="e">
        <f>VLOOKUP(J3127,'Ref2'!C:E,3,0)</f>
        <v>#N/A</v>
      </c>
      <c r="F3127">
        <v>4</v>
      </c>
      <c r="I3127" t="e">
        <f>VLOOKUP(J3127,Ref!L:M,2,0)</f>
        <v>#N/A</v>
      </c>
      <c r="J3127" t="s">
        <v>805</v>
      </c>
      <c r="K3127" t="s">
        <v>175</v>
      </c>
      <c r="L3127" t="s">
        <v>555</v>
      </c>
      <c r="M3127" t="s">
        <v>21</v>
      </c>
      <c r="N3127" t="s">
        <v>15</v>
      </c>
      <c r="S3127">
        <v>269.25</v>
      </c>
    </row>
    <row r="3128" spans="1:19" x14ac:dyDescent="0.3">
      <c r="A3128">
        <v>2023</v>
      </c>
      <c r="C3128" t="str">
        <f>IF(GETPIVOTDATA("PS % recovery",Sheet4!$B$5,"Parish Name",K3128)&gt;99.949%,"OK","No")</f>
        <v>No</v>
      </c>
      <c r="D3128" t="e">
        <f>VLOOKUP(J3128,'Ref2'!C:E,3,0)</f>
        <v>#N/A</v>
      </c>
      <c r="F3128">
        <v>4</v>
      </c>
      <c r="I3128" t="e">
        <f>VLOOKUP(J3128,Ref!L:M,2,0)</f>
        <v>#N/A</v>
      </c>
      <c r="J3128" t="s">
        <v>1056</v>
      </c>
      <c r="K3128" t="s">
        <v>174</v>
      </c>
      <c r="L3128" t="s">
        <v>557</v>
      </c>
      <c r="M3128" t="s">
        <v>21</v>
      </c>
      <c r="N3128" t="s">
        <v>15</v>
      </c>
      <c r="S3128">
        <v>2696.75</v>
      </c>
    </row>
    <row r="3129" spans="1:19" x14ac:dyDescent="0.3">
      <c r="A3129">
        <v>2023</v>
      </c>
      <c r="C3129" t="str">
        <f>IF(GETPIVOTDATA("PS % recovery",Sheet4!$B$5,"Parish Name",K3129)&gt;99.949%,"OK","No")</f>
        <v>OK</v>
      </c>
      <c r="D3129" t="e">
        <f>VLOOKUP(J3129,'Ref2'!C:E,3,0)</f>
        <v>#N/A</v>
      </c>
      <c r="F3129">
        <v>4</v>
      </c>
      <c r="I3129" t="e">
        <f>VLOOKUP(J3129,Ref!L:M,2,0)</f>
        <v>#N/A</v>
      </c>
      <c r="J3129" t="s">
        <v>1058</v>
      </c>
      <c r="K3129" t="s">
        <v>176</v>
      </c>
      <c r="L3129" t="s">
        <v>557</v>
      </c>
      <c r="M3129" t="s">
        <v>21</v>
      </c>
      <c r="N3129" t="s">
        <v>15</v>
      </c>
      <c r="S3129">
        <v>3137</v>
      </c>
    </row>
    <row r="3130" spans="1:19" x14ac:dyDescent="0.3">
      <c r="A3130">
        <v>2023</v>
      </c>
      <c r="C3130" t="str">
        <f>IF(GETPIVOTDATA("PS % recovery",Sheet4!$B$5,"Parish Name",K3130)&gt;99.949%,"OK","No")</f>
        <v>No</v>
      </c>
      <c r="D3130" t="e">
        <f>VLOOKUP(J3130,'Ref2'!C:E,3,0)</f>
        <v>#N/A</v>
      </c>
      <c r="F3130">
        <v>4</v>
      </c>
      <c r="I3130" t="e">
        <f>VLOOKUP(J3130,Ref!L:M,2,0)</f>
        <v>#N/A</v>
      </c>
      <c r="J3130" t="s">
        <v>800</v>
      </c>
      <c r="K3130" t="s">
        <v>177</v>
      </c>
      <c r="L3130" t="s">
        <v>559</v>
      </c>
      <c r="M3130" t="s">
        <v>21</v>
      </c>
      <c r="N3130" t="s">
        <v>15</v>
      </c>
      <c r="S3130">
        <v>0</v>
      </c>
    </row>
    <row r="3131" spans="1:19" x14ac:dyDescent="0.3">
      <c r="A3131">
        <v>2023</v>
      </c>
      <c r="C3131" t="str">
        <f>IF(GETPIVOTDATA("PS % recovery",Sheet4!$B$5,"Parish Name",K3131)&gt;99.949%,"OK","No")</f>
        <v>No</v>
      </c>
      <c r="D3131" t="e">
        <f>VLOOKUP(J3131,'Ref2'!C:E,3,0)</f>
        <v>#N/A</v>
      </c>
      <c r="F3131">
        <v>4</v>
      </c>
      <c r="I3131" t="e">
        <f>VLOOKUP(J3131,Ref!L:M,2,0)</f>
        <v>#N/A</v>
      </c>
      <c r="J3131" t="s">
        <v>803</v>
      </c>
      <c r="K3131" t="s">
        <v>178</v>
      </c>
      <c r="L3131" t="s">
        <v>549</v>
      </c>
      <c r="M3131" t="s">
        <v>21</v>
      </c>
      <c r="N3131" t="s">
        <v>15</v>
      </c>
      <c r="S3131">
        <v>2000</v>
      </c>
    </row>
    <row r="3132" spans="1:19" x14ac:dyDescent="0.3">
      <c r="A3132">
        <v>2023</v>
      </c>
      <c r="C3132" t="str">
        <f>IF(GETPIVOTDATA("PS % recovery",Sheet4!$B$5,"Parish Name",K3132)&gt;99.949%,"OK","No")</f>
        <v>OK</v>
      </c>
      <c r="D3132" t="e">
        <f>VLOOKUP(J3132,'Ref2'!C:E,3,0)</f>
        <v>#N/A</v>
      </c>
      <c r="F3132">
        <v>4</v>
      </c>
      <c r="I3132" t="e">
        <f>VLOOKUP(J3132,Ref!L:M,2,0)</f>
        <v>#N/A</v>
      </c>
      <c r="J3132" t="s">
        <v>1062</v>
      </c>
      <c r="K3132" t="s">
        <v>180</v>
      </c>
      <c r="L3132" t="s">
        <v>561</v>
      </c>
      <c r="M3132" t="s">
        <v>21</v>
      </c>
      <c r="N3132" t="s">
        <v>15</v>
      </c>
      <c r="S3132">
        <v>12300</v>
      </c>
    </row>
    <row r="3133" spans="1:19" x14ac:dyDescent="0.3">
      <c r="A3133">
        <v>2023</v>
      </c>
      <c r="C3133" t="str">
        <f>IF(GETPIVOTDATA("PS % recovery",Sheet4!$B$5,"Parish Name",K3133)&gt;99.949%,"OK","No")</f>
        <v>OK</v>
      </c>
      <c r="D3133" t="e">
        <f>VLOOKUP(J3133,'Ref2'!C:E,3,0)</f>
        <v>#N/A</v>
      </c>
      <c r="F3133">
        <v>4</v>
      </c>
      <c r="I3133" t="e">
        <f>VLOOKUP(J3133,Ref!L:M,2,0)</f>
        <v>#N/A</v>
      </c>
      <c r="J3133" t="s">
        <v>1064</v>
      </c>
      <c r="K3133" t="s">
        <v>182</v>
      </c>
      <c r="L3133" t="s">
        <v>563</v>
      </c>
      <c r="M3133" t="s">
        <v>21</v>
      </c>
      <c r="N3133" t="s">
        <v>15</v>
      </c>
      <c r="S3133">
        <v>5012</v>
      </c>
    </row>
    <row r="3134" spans="1:19" x14ac:dyDescent="0.3">
      <c r="A3134">
        <v>2023</v>
      </c>
      <c r="C3134" t="str">
        <f>IF(GETPIVOTDATA("PS % recovery",Sheet4!$B$5,"Parish Name",K3134)&gt;99.949%,"OK","No")</f>
        <v>OK</v>
      </c>
      <c r="D3134" t="e">
        <f>VLOOKUP(J3134,'Ref2'!C:E,3,0)</f>
        <v>#N/A</v>
      </c>
      <c r="F3134">
        <v>4</v>
      </c>
      <c r="I3134" t="e">
        <f>VLOOKUP(J3134,Ref!L:M,2,0)</f>
        <v>#N/A</v>
      </c>
      <c r="J3134" t="s">
        <v>1066</v>
      </c>
      <c r="K3134" t="s">
        <v>179</v>
      </c>
      <c r="L3134" t="s">
        <v>563</v>
      </c>
      <c r="M3134" t="s">
        <v>21</v>
      </c>
      <c r="N3134" t="s">
        <v>15</v>
      </c>
      <c r="S3134">
        <v>2764</v>
      </c>
    </row>
    <row r="3135" spans="1:19" x14ac:dyDescent="0.3">
      <c r="A3135">
        <v>2023</v>
      </c>
      <c r="C3135" t="str">
        <f>IF(GETPIVOTDATA("PS % recovery",Sheet4!$B$5,"Parish Name",K3135)&gt;99.949%,"OK","No")</f>
        <v>OK</v>
      </c>
      <c r="D3135" t="e">
        <f>VLOOKUP(J3135,'Ref2'!C:E,3,0)</f>
        <v>#N/A</v>
      </c>
      <c r="F3135">
        <v>4</v>
      </c>
      <c r="I3135" t="e">
        <f>VLOOKUP(J3135,Ref!L:M,2,0)</f>
        <v>#N/A</v>
      </c>
      <c r="J3135" t="s">
        <v>1068</v>
      </c>
      <c r="K3135" t="s">
        <v>181</v>
      </c>
      <c r="L3135" t="s">
        <v>563</v>
      </c>
      <c r="M3135" t="s">
        <v>21</v>
      </c>
      <c r="N3135" t="s">
        <v>15</v>
      </c>
      <c r="S3135">
        <v>615</v>
      </c>
    </row>
    <row r="3136" spans="1:19" x14ac:dyDescent="0.3">
      <c r="A3136">
        <v>2023</v>
      </c>
      <c r="C3136" t="str">
        <f>IF(GETPIVOTDATA("PS % recovery",Sheet4!$B$5,"Parish Name",K3136)&gt;99.949%,"OK","No")</f>
        <v>OK</v>
      </c>
      <c r="D3136" t="str">
        <f>VLOOKUP(J3136,'Ref2'!C:E,3,0)</f>
        <v>LLF</v>
      </c>
      <c r="F3136">
        <v>4</v>
      </c>
      <c r="I3136" t="e">
        <f>VLOOKUP(J3136,Ref!L:M,2,0)</f>
        <v>#N/A</v>
      </c>
      <c r="J3136" t="s">
        <v>1070</v>
      </c>
      <c r="K3136" t="s">
        <v>183</v>
      </c>
      <c r="L3136" t="s">
        <v>565</v>
      </c>
      <c r="M3136" t="s">
        <v>21</v>
      </c>
      <c r="N3136" t="s">
        <v>15</v>
      </c>
      <c r="S3136">
        <v>7781.83</v>
      </c>
    </row>
    <row r="3137" spans="1:19" x14ac:dyDescent="0.3">
      <c r="A3137">
        <v>2023</v>
      </c>
      <c r="C3137" t="str">
        <f>IF(GETPIVOTDATA("PS % recovery",Sheet4!$B$5,"Parish Name",K3137)&gt;99.949%,"OK","No")</f>
        <v>OK</v>
      </c>
      <c r="D3137" t="e">
        <f>VLOOKUP(J3137,'Ref2'!C:E,3,0)</f>
        <v>#N/A</v>
      </c>
      <c r="F3137">
        <v>4</v>
      </c>
      <c r="I3137" t="e">
        <f>VLOOKUP(J3137,Ref!L:M,2,0)</f>
        <v>#N/A</v>
      </c>
      <c r="J3137" t="s">
        <v>1072</v>
      </c>
      <c r="K3137" t="s">
        <v>185</v>
      </c>
      <c r="L3137" t="s">
        <v>573</v>
      </c>
      <c r="M3137" t="s">
        <v>24</v>
      </c>
      <c r="N3137" t="s">
        <v>15</v>
      </c>
      <c r="S3137">
        <v>4000</v>
      </c>
    </row>
    <row r="3138" spans="1:19" x14ac:dyDescent="0.3">
      <c r="A3138">
        <v>2023</v>
      </c>
      <c r="C3138" t="str">
        <f>IF(GETPIVOTDATA("PS % recovery",Sheet4!$B$5,"Parish Name",K3138)&gt;99.949%,"OK","No")</f>
        <v>No</v>
      </c>
      <c r="D3138" t="e">
        <f>VLOOKUP(J3138,'Ref2'!C:E,3,0)</f>
        <v>#N/A</v>
      </c>
      <c r="F3138">
        <v>4</v>
      </c>
      <c r="I3138" t="e">
        <f>VLOOKUP(J3138,Ref!L:M,2,0)</f>
        <v>#N/A</v>
      </c>
      <c r="J3138" t="s">
        <v>1074</v>
      </c>
      <c r="K3138" t="s">
        <v>187</v>
      </c>
      <c r="L3138" t="s">
        <v>573</v>
      </c>
      <c r="M3138" t="s">
        <v>24</v>
      </c>
      <c r="N3138" t="s">
        <v>15</v>
      </c>
      <c r="S3138">
        <v>1196</v>
      </c>
    </row>
    <row r="3139" spans="1:19" x14ac:dyDescent="0.3">
      <c r="A3139">
        <v>2023</v>
      </c>
      <c r="C3139" t="str">
        <f>IF(GETPIVOTDATA("PS % recovery",Sheet4!$B$5,"Parish Name",K3139)&gt;99.949%,"OK","No")</f>
        <v>OK</v>
      </c>
      <c r="D3139" t="e">
        <f>VLOOKUP(J3139,'Ref2'!C:E,3,0)</f>
        <v>#N/A</v>
      </c>
      <c r="F3139">
        <v>4</v>
      </c>
      <c r="I3139" t="e">
        <f>VLOOKUP(J3139,Ref!L:M,2,0)</f>
        <v>#N/A</v>
      </c>
      <c r="J3139" t="s">
        <v>1076</v>
      </c>
      <c r="K3139" t="s">
        <v>189</v>
      </c>
      <c r="L3139" t="s">
        <v>581</v>
      </c>
      <c r="M3139" t="s">
        <v>24</v>
      </c>
      <c r="N3139" t="s">
        <v>15</v>
      </c>
      <c r="S3139">
        <v>2064</v>
      </c>
    </row>
    <row r="3140" spans="1:19" x14ac:dyDescent="0.3">
      <c r="A3140">
        <v>2023</v>
      </c>
      <c r="C3140" t="str">
        <f>IF(GETPIVOTDATA("PS % recovery",Sheet4!$B$5,"Parish Name",K3140)&gt;99.949%,"OK","No")</f>
        <v>OK</v>
      </c>
      <c r="D3140" t="e">
        <f>VLOOKUP(J3140,'Ref2'!C:E,3,0)</f>
        <v>#N/A</v>
      </c>
      <c r="F3140">
        <v>4</v>
      </c>
      <c r="I3140" t="e">
        <f>VLOOKUP(J3140,Ref!L:M,2,0)</f>
        <v>#N/A</v>
      </c>
      <c r="J3140" t="s">
        <v>1078</v>
      </c>
      <c r="K3140" t="s">
        <v>186</v>
      </c>
      <c r="L3140" t="s">
        <v>577</v>
      </c>
      <c r="M3140" t="s">
        <v>24</v>
      </c>
      <c r="N3140" t="s">
        <v>15</v>
      </c>
      <c r="S3140">
        <v>928</v>
      </c>
    </row>
    <row r="3141" spans="1:19" x14ac:dyDescent="0.3">
      <c r="A3141">
        <v>2023</v>
      </c>
      <c r="C3141" t="str">
        <f>IF(GETPIVOTDATA("PS % recovery",Sheet4!$B$5,"Parish Name",K3141)&gt;99.949%,"OK","No")</f>
        <v>No</v>
      </c>
      <c r="D3141" t="e">
        <f>VLOOKUP(J3141,'Ref2'!C:E,3,0)</f>
        <v>#N/A</v>
      </c>
      <c r="F3141">
        <v>4</v>
      </c>
      <c r="I3141" t="e">
        <f>VLOOKUP(J3141,Ref!L:M,2,0)</f>
        <v>#N/A</v>
      </c>
      <c r="J3141" t="s">
        <v>1080</v>
      </c>
      <c r="K3141" t="s">
        <v>192</v>
      </c>
      <c r="L3141" t="s">
        <v>577</v>
      </c>
      <c r="M3141" t="s">
        <v>24</v>
      </c>
      <c r="N3141" t="s">
        <v>15</v>
      </c>
      <c r="S3141">
        <v>765</v>
      </c>
    </row>
    <row r="3142" spans="1:19" x14ac:dyDescent="0.3">
      <c r="A3142">
        <v>2023</v>
      </c>
      <c r="C3142" t="str">
        <f>IF(GETPIVOTDATA("PS % recovery",Sheet4!$B$5,"Parish Name",K3142)&gt;99.949%,"OK","No")</f>
        <v>OK</v>
      </c>
      <c r="D3142" t="e">
        <f>VLOOKUP(J3142,'Ref2'!C:E,3,0)</f>
        <v>#N/A</v>
      </c>
      <c r="F3142">
        <v>4</v>
      </c>
      <c r="I3142" t="e">
        <f>VLOOKUP(J3142,Ref!L:M,2,0)</f>
        <v>#N/A</v>
      </c>
      <c r="J3142" t="s">
        <v>1082</v>
      </c>
      <c r="K3142" t="s">
        <v>193</v>
      </c>
      <c r="L3142" t="s">
        <v>577</v>
      </c>
      <c r="M3142" t="s">
        <v>24</v>
      </c>
      <c r="N3142" t="s">
        <v>15</v>
      </c>
      <c r="S3142">
        <v>2654</v>
      </c>
    </row>
    <row r="3143" spans="1:19" x14ac:dyDescent="0.3">
      <c r="A3143">
        <v>2023</v>
      </c>
      <c r="C3143" t="str">
        <f>IF(GETPIVOTDATA("PS % recovery",Sheet4!$B$5,"Parish Name",K3143)&gt;99.949%,"OK","No")</f>
        <v>OK</v>
      </c>
      <c r="D3143" t="e">
        <f>VLOOKUP(J3143,'Ref2'!C:E,3,0)</f>
        <v>#N/A</v>
      </c>
      <c r="F3143">
        <v>4</v>
      </c>
      <c r="I3143" t="e">
        <f>VLOOKUP(J3143,Ref!L:M,2,0)</f>
        <v>#N/A</v>
      </c>
      <c r="J3143" t="s">
        <v>1084</v>
      </c>
      <c r="K3143" t="s">
        <v>195</v>
      </c>
      <c r="L3143" t="s">
        <v>577</v>
      </c>
      <c r="M3143" t="s">
        <v>24</v>
      </c>
      <c r="N3143" t="s">
        <v>15</v>
      </c>
      <c r="S3143">
        <v>0</v>
      </c>
    </row>
    <row r="3144" spans="1:19" x14ac:dyDescent="0.3">
      <c r="A3144">
        <v>2023</v>
      </c>
      <c r="C3144" t="str">
        <f>IF(GETPIVOTDATA("PS % recovery",Sheet4!$B$5,"Parish Name",K3144)&gt;99.949%,"OK","No")</f>
        <v>OK</v>
      </c>
      <c r="D3144" t="e">
        <f>VLOOKUP(J3144,'Ref2'!C:E,3,0)</f>
        <v>#N/A</v>
      </c>
      <c r="F3144">
        <v>4</v>
      </c>
      <c r="I3144" t="e">
        <f>VLOOKUP(J3144,Ref!L:M,2,0)</f>
        <v>#N/A</v>
      </c>
      <c r="J3144" t="s">
        <v>1086</v>
      </c>
      <c r="K3144" t="s">
        <v>188</v>
      </c>
      <c r="L3144" t="s">
        <v>567</v>
      </c>
      <c r="M3144" t="s">
        <v>24</v>
      </c>
      <c r="N3144" t="s">
        <v>15</v>
      </c>
      <c r="S3144">
        <v>1338</v>
      </c>
    </row>
    <row r="3145" spans="1:19" x14ac:dyDescent="0.3">
      <c r="A3145">
        <v>2023</v>
      </c>
      <c r="C3145" t="str">
        <f>IF(GETPIVOTDATA("PS % recovery",Sheet4!$B$5,"Parish Name",K3145)&gt;99.949%,"OK","No")</f>
        <v>No</v>
      </c>
      <c r="D3145" t="e">
        <f>VLOOKUP(J3145,'Ref2'!C:E,3,0)</f>
        <v>#N/A</v>
      </c>
      <c r="F3145">
        <v>4</v>
      </c>
      <c r="I3145" t="e">
        <f>VLOOKUP(J3145,Ref!L:M,2,0)</f>
        <v>#N/A</v>
      </c>
      <c r="J3145" t="s">
        <v>1088</v>
      </c>
      <c r="K3145" t="s">
        <v>198</v>
      </c>
      <c r="L3145" t="s">
        <v>567</v>
      </c>
      <c r="M3145" t="s">
        <v>24</v>
      </c>
      <c r="N3145" t="s">
        <v>15</v>
      </c>
      <c r="S3145">
        <v>900</v>
      </c>
    </row>
    <row r="3146" spans="1:19" x14ac:dyDescent="0.3">
      <c r="A3146">
        <v>2023</v>
      </c>
      <c r="C3146" t="str">
        <f>IF(GETPIVOTDATA("PS % recovery",Sheet4!$B$5,"Parish Name",K3146)&gt;99.949%,"OK","No")</f>
        <v>No</v>
      </c>
      <c r="D3146" t="e">
        <f>VLOOKUP(J3146,'Ref2'!C:E,3,0)</f>
        <v>#N/A</v>
      </c>
      <c r="F3146">
        <v>4</v>
      </c>
      <c r="I3146" t="e">
        <f>VLOOKUP(J3146,Ref!L:M,2,0)</f>
        <v>#N/A</v>
      </c>
      <c r="J3146" t="s">
        <v>1090</v>
      </c>
      <c r="K3146" t="s">
        <v>199</v>
      </c>
      <c r="L3146" t="s">
        <v>567</v>
      </c>
      <c r="M3146" t="s">
        <v>24</v>
      </c>
      <c r="N3146" t="s">
        <v>15</v>
      </c>
      <c r="S3146">
        <v>0</v>
      </c>
    </row>
    <row r="3147" spans="1:19" x14ac:dyDescent="0.3">
      <c r="A3147">
        <v>2023</v>
      </c>
      <c r="C3147" t="str">
        <f>IF(GETPIVOTDATA("PS % recovery",Sheet4!$B$5,"Parish Name",K3147)&gt;99.949%,"OK","No")</f>
        <v>OK</v>
      </c>
      <c r="D3147" t="e">
        <f>VLOOKUP(J3147,'Ref2'!C:E,3,0)</f>
        <v>#N/A</v>
      </c>
      <c r="F3147">
        <v>4</v>
      </c>
      <c r="I3147" t="e">
        <f>VLOOKUP(J3147,Ref!L:M,2,0)</f>
        <v>#N/A</v>
      </c>
      <c r="J3147" t="s">
        <v>1092</v>
      </c>
      <c r="K3147" t="s">
        <v>190</v>
      </c>
      <c r="L3147" t="s">
        <v>569</v>
      </c>
      <c r="M3147" t="s">
        <v>24</v>
      </c>
      <c r="N3147" t="s">
        <v>15</v>
      </c>
      <c r="S3147">
        <v>5837</v>
      </c>
    </row>
    <row r="3148" spans="1:19" x14ac:dyDescent="0.3">
      <c r="A3148">
        <v>2023</v>
      </c>
      <c r="C3148" t="str">
        <f>IF(GETPIVOTDATA("PS % recovery",Sheet4!$B$5,"Parish Name",K3148)&gt;99.949%,"OK","No")</f>
        <v>No</v>
      </c>
      <c r="D3148" t="e">
        <f>VLOOKUP(J3148,'Ref2'!C:E,3,0)</f>
        <v>#N/A</v>
      </c>
      <c r="F3148">
        <v>4</v>
      </c>
      <c r="I3148" t="e">
        <f>VLOOKUP(J3148,Ref!L:M,2,0)</f>
        <v>#N/A</v>
      </c>
      <c r="J3148" t="s">
        <v>1094</v>
      </c>
      <c r="K3148" t="s">
        <v>191</v>
      </c>
      <c r="L3148" t="s">
        <v>571</v>
      </c>
      <c r="M3148" t="s">
        <v>24</v>
      </c>
      <c r="N3148" t="s">
        <v>15</v>
      </c>
      <c r="S3148">
        <v>600</v>
      </c>
    </row>
    <row r="3149" spans="1:19" x14ac:dyDescent="0.3">
      <c r="A3149">
        <v>2023</v>
      </c>
      <c r="C3149" t="str">
        <f>IF(GETPIVOTDATA("PS % recovery",Sheet4!$B$5,"Parish Name",K3149)&gt;99.949%,"OK","No")</f>
        <v>OK</v>
      </c>
      <c r="D3149" t="e">
        <f>VLOOKUP(J3149,'Ref2'!C:E,3,0)</f>
        <v>#N/A</v>
      </c>
      <c r="F3149">
        <v>4</v>
      </c>
      <c r="I3149" t="e">
        <f>VLOOKUP(J3149,Ref!L:M,2,0)</f>
        <v>#N/A</v>
      </c>
      <c r="J3149" t="s">
        <v>1096</v>
      </c>
      <c r="K3149" t="s">
        <v>200</v>
      </c>
      <c r="L3149" t="s">
        <v>571</v>
      </c>
      <c r="M3149" t="s">
        <v>24</v>
      </c>
      <c r="N3149" t="s">
        <v>15</v>
      </c>
      <c r="S3149">
        <v>0</v>
      </c>
    </row>
    <row r="3150" spans="1:19" x14ac:dyDescent="0.3">
      <c r="A3150">
        <v>2023</v>
      </c>
      <c r="C3150" t="str">
        <f>IF(GETPIVOTDATA("PS % recovery",Sheet4!$B$5,"Parish Name",K3150)&gt;99.949%,"OK","No")</f>
        <v>OK</v>
      </c>
      <c r="D3150" t="e">
        <f>VLOOKUP(J3150,'Ref2'!C:E,3,0)</f>
        <v>#N/A</v>
      </c>
      <c r="F3150">
        <v>4</v>
      </c>
      <c r="I3150" t="e">
        <f>VLOOKUP(J3150,Ref!L:M,2,0)</f>
        <v>#N/A</v>
      </c>
      <c r="J3150" t="s">
        <v>1098</v>
      </c>
      <c r="K3150" t="s">
        <v>202</v>
      </c>
      <c r="L3150" t="s">
        <v>571</v>
      </c>
      <c r="M3150" t="s">
        <v>24</v>
      </c>
      <c r="N3150" t="s">
        <v>15</v>
      </c>
      <c r="S3150">
        <v>3000</v>
      </c>
    </row>
    <row r="3151" spans="1:19" x14ac:dyDescent="0.3">
      <c r="A3151">
        <v>2023</v>
      </c>
      <c r="C3151" t="str">
        <f>IF(GETPIVOTDATA("PS % recovery",Sheet4!$B$5,"Parish Name",K3151)&gt;99.949%,"OK","No")</f>
        <v>OK</v>
      </c>
      <c r="D3151" t="e">
        <f>VLOOKUP(J3151,'Ref2'!C:E,3,0)</f>
        <v>#N/A</v>
      </c>
      <c r="F3151">
        <v>4</v>
      </c>
      <c r="I3151" t="e">
        <f>VLOOKUP(J3151,Ref!L:M,2,0)</f>
        <v>#N/A</v>
      </c>
      <c r="J3151" t="s">
        <v>808</v>
      </c>
      <c r="K3151" t="s">
        <v>194</v>
      </c>
      <c r="L3151" t="s">
        <v>575</v>
      </c>
      <c r="M3151" t="s">
        <v>24</v>
      </c>
      <c r="N3151" t="s">
        <v>15</v>
      </c>
      <c r="S3151">
        <v>1431</v>
      </c>
    </row>
    <row r="3152" spans="1:19" x14ac:dyDescent="0.3">
      <c r="A3152">
        <v>2023</v>
      </c>
      <c r="C3152" t="str">
        <f>IF(GETPIVOTDATA("PS % recovery",Sheet4!$B$5,"Parish Name",K3152)&gt;99.949%,"OK","No")</f>
        <v>OK</v>
      </c>
      <c r="D3152" t="e">
        <f>VLOOKUP(J3152,'Ref2'!C:E,3,0)</f>
        <v>#N/A</v>
      </c>
      <c r="F3152">
        <v>4</v>
      </c>
      <c r="I3152" t="e">
        <f>VLOOKUP(J3152,Ref!L:M,2,0)</f>
        <v>#N/A</v>
      </c>
      <c r="J3152" t="s">
        <v>812</v>
      </c>
      <c r="K3152" t="s">
        <v>204</v>
      </c>
      <c r="L3152" t="s">
        <v>575</v>
      </c>
      <c r="M3152" t="s">
        <v>24</v>
      </c>
      <c r="N3152" t="s">
        <v>15</v>
      </c>
      <c r="S3152">
        <v>1345.58</v>
      </c>
    </row>
    <row r="3153" spans="1:19" x14ac:dyDescent="0.3">
      <c r="A3153">
        <v>2023</v>
      </c>
      <c r="C3153" t="str">
        <f>IF(GETPIVOTDATA("PS % recovery",Sheet4!$B$5,"Parish Name",K3153)&gt;99.949%,"OK","No")</f>
        <v>OK</v>
      </c>
      <c r="D3153" t="e">
        <f>VLOOKUP(J3153,'Ref2'!C:E,3,0)</f>
        <v>#N/A</v>
      </c>
      <c r="F3153">
        <v>4</v>
      </c>
      <c r="I3153" t="e">
        <f>VLOOKUP(J3153,Ref!L:M,2,0)</f>
        <v>#N/A</v>
      </c>
      <c r="J3153" t="s">
        <v>810</v>
      </c>
      <c r="K3153" t="s">
        <v>196</v>
      </c>
      <c r="L3153" t="s">
        <v>575</v>
      </c>
      <c r="M3153" t="s">
        <v>24</v>
      </c>
      <c r="N3153" t="s">
        <v>15</v>
      </c>
      <c r="S3153">
        <v>0</v>
      </c>
    </row>
    <row r="3154" spans="1:19" x14ac:dyDescent="0.3">
      <c r="A3154">
        <v>2023</v>
      </c>
      <c r="C3154" t="str">
        <f>IF(GETPIVOTDATA("PS % recovery",Sheet4!$B$5,"Parish Name",K3154)&gt;99.949%,"OK","No")</f>
        <v>OK</v>
      </c>
      <c r="D3154" t="e">
        <f>VLOOKUP(J3154,'Ref2'!C:E,3,0)</f>
        <v>#N/A</v>
      </c>
      <c r="F3154">
        <v>4</v>
      </c>
      <c r="I3154" t="e">
        <f>VLOOKUP(J3154,Ref!L:M,2,0)</f>
        <v>#N/A</v>
      </c>
      <c r="J3154" t="s">
        <v>1103</v>
      </c>
      <c r="K3154" t="s">
        <v>197</v>
      </c>
      <c r="L3154" t="s">
        <v>567</v>
      </c>
      <c r="M3154" t="s">
        <v>24</v>
      </c>
      <c r="N3154" t="s">
        <v>15</v>
      </c>
      <c r="S3154">
        <v>1500</v>
      </c>
    </row>
    <row r="3155" spans="1:19" x14ac:dyDescent="0.3">
      <c r="A3155">
        <v>2023</v>
      </c>
      <c r="C3155" t="str">
        <f>IF(GETPIVOTDATA("PS % recovery",Sheet4!$B$5,"Parish Name",K3155)&gt;99.949%,"OK","No")</f>
        <v>OK</v>
      </c>
      <c r="D3155" t="e">
        <f>VLOOKUP(J3155,'Ref2'!C:E,3,0)</f>
        <v>#N/A</v>
      </c>
      <c r="F3155">
        <v>4</v>
      </c>
      <c r="I3155" t="e">
        <f>VLOOKUP(J3155,Ref!L:M,2,0)</f>
        <v>#N/A</v>
      </c>
      <c r="J3155" t="s">
        <v>1105</v>
      </c>
      <c r="K3155" t="s">
        <v>201</v>
      </c>
      <c r="L3155" t="s">
        <v>581</v>
      </c>
      <c r="M3155" t="s">
        <v>24</v>
      </c>
      <c r="N3155" t="s">
        <v>15</v>
      </c>
      <c r="S3155">
        <v>481</v>
      </c>
    </row>
    <row r="3156" spans="1:19" x14ac:dyDescent="0.3">
      <c r="A3156">
        <v>2023</v>
      </c>
      <c r="C3156" t="str">
        <f>IF(GETPIVOTDATA("PS % recovery",Sheet4!$B$5,"Parish Name",K3156)&gt;99.949%,"OK","No")</f>
        <v>OK</v>
      </c>
      <c r="D3156" t="e">
        <f>VLOOKUP(J3156,'Ref2'!C:E,3,0)</f>
        <v>#N/A</v>
      </c>
      <c r="F3156">
        <v>4</v>
      </c>
      <c r="I3156" t="e">
        <f>VLOOKUP(J3156,Ref!L:M,2,0)</f>
        <v>#N/A</v>
      </c>
      <c r="J3156" t="s">
        <v>1107</v>
      </c>
      <c r="K3156" t="s">
        <v>207</v>
      </c>
      <c r="L3156" t="s">
        <v>581</v>
      </c>
      <c r="M3156" t="s">
        <v>24</v>
      </c>
      <c r="N3156" t="s">
        <v>15</v>
      </c>
      <c r="S3156">
        <v>2169.25</v>
      </c>
    </row>
    <row r="3157" spans="1:19" x14ac:dyDescent="0.3">
      <c r="A3157">
        <v>2023</v>
      </c>
      <c r="C3157" t="str">
        <f>IF(GETPIVOTDATA("PS % recovery",Sheet4!$B$5,"Parish Name",K3157)&gt;99.949%,"OK","No")</f>
        <v>OK</v>
      </c>
      <c r="D3157" t="e">
        <f>VLOOKUP(J3157,'Ref2'!C:E,3,0)</f>
        <v>#N/A</v>
      </c>
      <c r="F3157">
        <v>4</v>
      </c>
      <c r="I3157" t="e">
        <f>VLOOKUP(J3157,Ref!L:M,2,0)</f>
        <v>#N/A</v>
      </c>
      <c r="J3157" t="s">
        <v>1109</v>
      </c>
      <c r="K3157" t="s">
        <v>209</v>
      </c>
      <c r="L3157" t="s">
        <v>581</v>
      </c>
      <c r="M3157" t="s">
        <v>24</v>
      </c>
      <c r="N3157" t="s">
        <v>15</v>
      </c>
      <c r="S3157">
        <v>1087</v>
      </c>
    </row>
    <row r="3158" spans="1:19" x14ac:dyDescent="0.3">
      <c r="A3158">
        <v>2023</v>
      </c>
      <c r="C3158" t="str">
        <f>IF(GETPIVOTDATA("PS % recovery",Sheet4!$B$5,"Parish Name",K3158)&gt;99.949%,"OK","No")</f>
        <v>OK</v>
      </c>
      <c r="D3158" t="e">
        <f>VLOOKUP(J3158,'Ref2'!C:E,3,0)</f>
        <v>#N/A</v>
      </c>
      <c r="F3158">
        <v>4</v>
      </c>
      <c r="I3158" t="e">
        <f>VLOOKUP(J3158,Ref!L:M,2,0)</f>
        <v>#N/A</v>
      </c>
      <c r="J3158" t="s">
        <v>1111</v>
      </c>
      <c r="K3158" t="s">
        <v>210</v>
      </c>
      <c r="L3158" t="s">
        <v>581</v>
      </c>
      <c r="M3158" t="s">
        <v>24</v>
      </c>
      <c r="N3158" t="s">
        <v>15</v>
      </c>
      <c r="S3158">
        <v>501</v>
      </c>
    </row>
    <row r="3159" spans="1:19" x14ac:dyDescent="0.3">
      <c r="A3159">
        <v>2023</v>
      </c>
      <c r="C3159" t="str">
        <f>IF(GETPIVOTDATA("PS % recovery",Sheet4!$B$5,"Parish Name",K3159)&gt;99.949%,"OK","No")</f>
        <v>OK</v>
      </c>
      <c r="D3159" t="e">
        <f>VLOOKUP(J3159,'Ref2'!C:E,3,0)</f>
        <v>#N/A</v>
      </c>
      <c r="F3159">
        <v>4</v>
      </c>
      <c r="I3159" t="e">
        <f>VLOOKUP(J3159,Ref!L:M,2,0)</f>
        <v>#N/A</v>
      </c>
      <c r="J3159" t="s">
        <v>1113</v>
      </c>
      <c r="K3159" t="s">
        <v>203</v>
      </c>
      <c r="L3159" t="s">
        <v>569</v>
      </c>
      <c r="M3159" t="s">
        <v>24</v>
      </c>
      <c r="N3159" t="s">
        <v>15</v>
      </c>
      <c r="S3159">
        <v>522.16999999999996</v>
      </c>
    </row>
    <row r="3160" spans="1:19" x14ac:dyDescent="0.3">
      <c r="A3160">
        <v>2023</v>
      </c>
      <c r="C3160" t="str">
        <f>IF(GETPIVOTDATA("PS % recovery",Sheet4!$B$5,"Parish Name",K3160)&gt;99.949%,"OK","No")</f>
        <v>OK</v>
      </c>
      <c r="D3160" t="e">
        <f>VLOOKUP(J3160,'Ref2'!C:E,3,0)</f>
        <v>#N/A</v>
      </c>
      <c r="F3160">
        <v>4</v>
      </c>
      <c r="I3160" t="e">
        <f>VLOOKUP(J3160,Ref!L:M,2,0)</f>
        <v>#N/A</v>
      </c>
      <c r="J3160" t="s">
        <v>1115</v>
      </c>
      <c r="K3160" t="s">
        <v>206</v>
      </c>
      <c r="L3160" t="s">
        <v>569</v>
      </c>
      <c r="M3160" t="s">
        <v>24</v>
      </c>
      <c r="N3160" t="s">
        <v>15</v>
      </c>
      <c r="S3160">
        <v>188</v>
      </c>
    </row>
    <row r="3161" spans="1:19" x14ac:dyDescent="0.3">
      <c r="A3161">
        <v>2023</v>
      </c>
      <c r="C3161" t="str">
        <f>IF(GETPIVOTDATA("PS % recovery",Sheet4!$B$5,"Parish Name",K3161)&gt;99.949%,"OK","No")</f>
        <v>OK</v>
      </c>
      <c r="D3161" t="e">
        <f>VLOOKUP(J3161,'Ref2'!C:E,3,0)</f>
        <v>#N/A</v>
      </c>
      <c r="F3161">
        <v>4</v>
      </c>
      <c r="I3161" t="e">
        <f>VLOOKUP(J3161,Ref!L:M,2,0)</f>
        <v>#N/A</v>
      </c>
      <c r="J3161" t="s">
        <v>1117</v>
      </c>
      <c r="K3161" t="s">
        <v>205</v>
      </c>
      <c r="L3161" t="s">
        <v>583</v>
      </c>
      <c r="M3161" t="s">
        <v>24</v>
      </c>
      <c r="N3161" t="s">
        <v>15</v>
      </c>
      <c r="S3161">
        <v>0</v>
      </c>
    </row>
    <row r="3162" spans="1:19" x14ac:dyDescent="0.3">
      <c r="A3162">
        <v>2023</v>
      </c>
      <c r="C3162" t="str">
        <f>IF(GETPIVOTDATA("PS % recovery",Sheet4!$B$5,"Parish Name",K3162)&gt;99.949%,"OK","No")</f>
        <v>OK</v>
      </c>
      <c r="D3162" t="e">
        <f>VLOOKUP(J3162,'Ref2'!C:E,3,0)</f>
        <v>#N/A</v>
      </c>
      <c r="F3162">
        <v>4</v>
      </c>
      <c r="I3162" t="e">
        <f>VLOOKUP(J3162,Ref!L:M,2,0)</f>
        <v>#N/A</v>
      </c>
      <c r="J3162" t="s">
        <v>1119</v>
      </c>
      <c r="K3162" t="s">
        <v>211</v>
      </c>
      <c r="L3162" t="s">
        <v>583</v>
      </c>
      <c r="M3162" t="s">
        <v>24</v>
      </c>
      <c r="N3162" t="s">
        <v>15</v>
      </c>
      <c r="S3162">
        <v>697</v>
      </c>
    </row>
    <row r="3163" spans="1:19" x14ac:dyDescent="0.3">
      <c r="A3163">
        <v>2023</v>
      </c>
      <c r="C3163" t="str">
        <f>IF(GETPIVOTDATA("PS % recovery",Sheet4!$B$5,"Parish Name",K3163)&gt;99.949%,"OK","No")</f>
        <v>No</v>
      </c>
      <c r="D3163" t="e">
        <f>VLOOKUP(J3163,'Ref2'!C:E,3,0)</f>
        <v>#N/A</v>
      </c>
      <c r="F3163">
        <v>4</v>
      </c>
      <c r="I3163" t="str">
        <f>VLOOKUP(J3163,Ref!L:M,2,0)</f>
        <v>Yes</v>
      </c>
      <c r="J3163" t="s">
        <v>1121</v>
      </c>
      <c r="K3163" t="s">
        <v>208</v>
      </c>
      <c r="L3163" t="s">
        <v>579</v>
      </c>
      <c r="M3163" t="s">
        <v>24</v>
      </c>
      <c r="N3163" t="s">
        <v>15</v>
      </c>
      <c r="S3163">
        <v>6014.25</v>
      </c>
    </row>
    <row r="3164" spans="1:19" x14ac:dyDescent="0.3">
      <c r="A3164">
        <v>2023</v>
      </c>
      <c r="C3164" t="str">
        <f>IF(GETPIVOTDATA("PS % recovery",Sheet4!$B$5,"Parish Name",K3164)&gt;99.949%,"OK","No")</f>
        <v>No</v>
      </c>
      <c r="D3164" t="e">
        <f>VLOOKUP(J3164,'Ref2'!C:E,3,0)</f>
        <v>#N/A</v>
      </c>
      <c r="F3164">
        <v>4</v>
      </c>
      <c r="I3164" t="e">
        <f>VLOOKUP(J3164,Ref!L:M,2,0)</f>
        <v>#N/A</v>
      </c>
      <c r="J3164" t="s">
        <v>1123</v>
      </c>
      <c r="K3164" t="s">
        <v>212</v>
      </c>
      <c r="L3164" t="s">
        <v>567</v>
      </c>
      <c r="M3164" t="s">
        <v>24</v>
      </c>
      <c r="N3164" t="s">
        <v>15</v>
      </c>
      <c r="S3164">
        <v>6292.25</v>
      </c>
    </row>
    <row r="3165" spans="1:19" x14ac:dyDescent="0.3">
      <c r="A3165">
        <v>2023</v>
      </c>
      <c r="C3165" t="str">
        <f>IF(GETPIVOTDATA("PS % recovery",Sheet4!$B$5,"Parish Name",K3165)&gt;99.949%,"OK","No")</f>
        <v>OK</v>
      </c>
      <c r="D3165" t="e">
        <f>VLOOKUP(J3165,'Ref2'!C:E,3,0)</f>
        <v>#N/A</v>
      </c>
      <c r="F3165">
        <v>4</v>
      </c>
      <c r="I3165" t="e">
        <f>VLOOKUP(J3165,Ref!L:M,2,0)</f>
        <v>#N/A</v>
      </c>
      <c r="J3165" t="s">
        <v>813</v>
      </c>
      <c r="K3165" t="s">
        <v>214</v>
      </c>
      <c r="L3165" t="s">
        <v>585</v>
      </c>
      <c r="M3165" t="s">
        <v>27</v>
      </c>
      <c r="N3165" t="s">
        <v>15</v>
      </c>
      <c r="S3165">
        <v>9380</v>
      </c>
    </row>
    <row r="3166" spans="1:19" x14ac:dyDescent="0.3">
      <c r="A3166">
        <v>2023</v>
      </c>
      <c r="C3166" t="str">
        <f>IF(GETPIVOTDATA("PS % recovery",Sheet4!$B$5,"Parish Name",K3166)&gt;99.949%,"OK","No")</f>
        <v>No</v>
      </c>
      <c r="D3166" t="e">
        <f>VLOOKUP(J3166,'Ref2'!C:E,3,0)</f>
        <v>#N/A</v>
      </c>
      <c r="F3166">
        <v>4</v>
      </c>
      <c r="I3166" t="e">
        <f>VLOOKUP(J3166,Ref!L:M,2,0)</f>
        <v>#N/A</v>
      </c>
      <c r="J3166" t="s">
        <v>1126</v>
      </c>
      <c r="K3166" t="s">
        <v>215</v>
      </c>
      <c r="L3166" t="s">
        <v>587</v>
      </c>
      <c r="M3166" t="s">
        <v>27</v>
      </c>
      <c r="N3166" t="s">
        <v>15</v>
      </c>
      <c r="S3166">
        <v>3236.5</v>
      </c>
    </row>
    <row r="3167" spans="1:19" x14ac:dyDescent="0.3">
      <c r="A3167">
        <v>2023</v>
      </c>
      <c r="C3167" t="str">
        <f>IF(GETPIVOTDATA("PS % recovery",Sheet4!$B$5,"Parish Name",K3167)&gt;99.949%,"OK","No")</f>
        <v>No</v>
      </c>
      <c r="D3167" t="e">
        <f>VLOOKUP(J3167,'Ref2'!C:E,3,0)</f>
        <v>#N/A</v>
      </c>
      <c r="F3167">
        <v>4</v>
      </c>
      <c r="I3167" t="e">
        <f>VLOOKUP(J3167,Ref!L:M,2,0)</f>
        <v>#N/A</v>
      </c>
      <c r="J3167" t="s">
        <v>1128</v>
      </c>
      <c r="K3167" t="s">
        <v>216</v>
      </c>
      <c r="L3167" t="s">
        <v>587</v>
      </c>
      <c r="M3167" t="s">
        <v>27</v>
      </c>
      <c r="N3167" t="s">
        <v>15</v>
      </c>
      <c r="S3167">
        <v>1750</v>
      </c>
    </row>
    <row r="3168" spans="1:19" x14ac:dyDescent="0.3">
      <c r="A3168">
        <v>2023</v>
      </c>
      <c r="C3168" t="str">
        <f>IF(GETPIVOTDATA("PS % recovery",Sheet4!$B$5,"Parish Name",K3168)&gt;99.949%,"OK","No")</f>
        <v>No</v>
      </c>
      <c r="D3168" t="e">
        <f>VLOOKUP(J3168,'Ref2'!C:E,3,0)</f>
        <v>#N/A</v>
      </c>
      <c r="F3168">
        <v>4</v>
      </c>
      <c r="I3168" t="e">
        <f>VLOOKUP(J3168,Ref!L:M,2,0)</f>
        <v>#N/A</v>
      </c>
      <c r="J3168" t="s">
        <v>1130</v>
      </c>
      <c r="K3168" t="s">
        <v>217</v>
      </c>
      <c r="L3168" t="s">
        <v>587</v>
      </c>
      <c r="M3168" t="s">
        <v>27</v>
      </c>
      <c r="N3168" t="s">
        <v>15</v>
      </c>
      <c r="S3168">
        <v>400</v>
      </c>
    </row>
    <row r="3169" spans="1:19" x14ac:dyDescent="0.3">
      <c r="A3169">
        <v>2023</v>
      </c>
      <c r="C3169" t="str">
        <f>IF(GETPIVOTDATA("PS % recovery",Sheet4!$B$5,"Parish Name",K3169)&gt;99.949%,"OK","No")</f>
        <v>OK</v>
      </c>
      <c r="D3169" t="e">
        <f>VLOOKUP(J3169,'Ref2'!C:E,3,0)</f>
        <v>#N/A</v>
      </c>
      <c r="F3169">
        <v>4</v>
      </c>
      <c r="I3169" t="e">
        <f>VLOOKUP(J3169,Ref!L:M,2,0)</f>
        <v>#N/A</v>
      </c>
      <c r="J3169" t="s">
        <v>814</v>
      </c>
      <c r="K3169" t="s">
        <v>218</v>
      </c>
      <c r="L3169" t="s">
        <v>589</v>
      </c>
      <c r="M3169" t="s">
        <v>27</v>
      </c>
      <c r="N3169" t="s">
        <v>15</v>
      </c>
      <c r="S3169">
        <v>5894</v>
      </c>
    </row>
    <row r="3170" spans="1:19" x14ac:dyDescent="0.3">
      <c r="A3170">
        <v>2023</v>
      </c>
      <c r="C3170" t="str">
        <f>IF(GETPIVOTDATA("PS % recovery",Sheet4!$B$5,"Parish Name",K3170)&gt;99.949%,"OK","No")</f>
        <v>OK</v>
      </c>
      <c r="D3170" t="str">
        <f>VLOOKUP(J3170,'Ref2'!C:E,3,0)</f>
        <v>LLF</v>
      </c>
      <c r="F3170">
        <v>4</v>
      </c>
      <c r="I3170" t="e">
        <f>VLOOKUP(J3170,Ref!L:M,2,0)</f>
        <v>#N/A</v>
      </c>
      <c r="J3170" t="s">
        <v>1133</v>
      </c>
      <c r="K3170" t="s">
        <v>219</v>
      </c>
      <c r="L3170" t="s">
        <v>591</v>
      </c>
      <c r="M3170" t="s">
        <v>27</v>
      </c>
      <c r="N3170" t="s">
        <v>15</v>
      </c>
      <c r="S3170">
        <v>0</v>
      </c>
    </row>
    <row r="3171" spans="1:19" x14ac:dyDescent="0.3">
      <c r="A3171">
        <v>2023</v>
      </c>
      <c r="C3171" t="str">
        <f>IF(GETPIVOTDATA("PS % recovery",Sheet4!$B$5,"Parish Name",K3171)&gt;99.949%,"OK","No")</f>
        <v>OK</v>
      </c>
      <c r="D3171" t="e">
        <f>VLOOKUP(J3171,'Ref2'!C:E,3,0)</f>
        <v>#N/A</v>
      </c>
      <c r="F3171">
        <v>4</v>
      </c>
      <c r="I3171" t="e">
        <f>VLOOKUP(J3171,Ref!L:M,2,0)</f>
        <v>#N/A</v>
      </c>
      <c r="J3171" t="s">
        <v>1135</v>
      </c>
      <c r="K3171" t="s">
        <v>220</v>
      </c>
      <c r="L3171" t="s">
        <v>593</v>
      </c>
      <c r="M3171" t="s">
        <v>27</v>
      </c>
      <c r="N3171" t="s">
        <v>15</v>
      </c>
      <c r="S3171">
        <v>4826</v>
      </c>
    </row>
    <row r="3172" spans="1:19" x14ac:dyDescent="0.3">
      <c r="A3172">
        <v>2023</v>
      </c>
      <c r="C3172" t="str">
        <f>IF(GETPIVOTDATA("PS % recovery",Sheet4!$B$5,"Parish Name",K3172)&gt;99.949%,"OK","No")</f>
        <v>OK</v>
      </c>
      <c r="D3172" t="e">
        <f>VLOOKUP(J3172,'Ref2'!C:E,3,0)</f>
        <v>#N/A</v>
      </c>
      <c r="F3172">
        <v>4</v>
      </c>
      <c r="I3172" t="e">
        <f>VLOOKUP(J3172,Ref!L:M,2,0)</f>
        <v>#N/A</v>
      </c>
      <c r="J3172" t="s">
        <v>1137</v>
      </c>
      <c r="K3172" t="s">
        <v>221</v>
      </c>
      <c r="L3172" t="s">
        <v>587</v>
      </c>
      <c r="M3172" t="s">
        <v>27</v>
      </c>
      <c r="N3172" t="s">
        <v>15</v>
      </c>
      <c r="S3172">
        <v>2697.08</v>
      </c>
    </row>
    <row r="3173" spans="1:19" x14ac:dyDescent="0.3">
      <c r="A3173">
        <v>2023</v>
      </c>
      <c r="C3173" t="str">
        <f>IF(GETPIVOTDATA("PS % recovery",Sheet4!$B$5,"Parish Name",K3173)&gt;99.949%,"OK","No")</f>
        <v>OK</v>
      </c>
      <c r="D3173" t="e">
        <f>VLOOKUP(J3173,'Ref2'!C:E,3,0)</f>
        <v>#N/A</v>
      </c>
      <c r="F3173">
        <v>4</v>
      </c>
      <c r="I3173" t="e">
        <f>VLOOKUP(J3173,Ref!L:M,2,0)</f>
        <v>#N/A</v>
      </c>
      <c r="J3173" t="s">
        <v>1139</v>
      </c>
      <c r="K3173" t="s">
        <v>223</v>
      </c>
      <c r="L3173" t="s">
        <v>605</v>
      </c>
      <c r="M3173" t="s">
        <v>30</v>
      </c>
      <c r="N3173" t="s">
        <v>15</v>
      </c>
      <c r="S3173">
        <v>726</v>
      </c>
    </row>
    <row r="3174" spans="1:19" x14ac:dyDescent="0.3">
      <c r="A3174">
        <v>2023</v>
      </c>
      <c r="C3174" t="str">
        <f>IF(GETPIVOTDATA("PS % recovery",Sheet4!$B$5,"Parish Name",K3174)&gt;99.949%,"OK","No")</f>
        <v>OK</v>
      </c>
      <c r="D3174" t="e">
        <f>VLOOKUP(J3174,'Ref2'!C:E,3,0)</f>
        <v>#N/A</v>
      </c>
      <c r="F3174">
        <v>4</v>
      </c>
      <c r="I3174" t="e">
        <f>VLOOKUP(J3174,Ref!L:M,2,0)</f>
        <v>#N/A</v>
      </c>
      <c r="J3174" t="s">
        <v>1141</v>
      </c>
      <c r="K3174" t="s">
        <v>224</v>
      </c>
      <c r="L3174" t="s">
        <v>605</v>
      </c>
      <c r="M3174" t="s">
        <v>30</v>
      </c>
      <c r="N3174" t="s">
        <v>15</v>
      </c>
      <c r="S3174">
        <v>8794</v>
      </c>
    </row>
    <row r="3175" spans="1:19" x14ac:dyDescent="0.3">
      <c r="A3175">
        <v>2023</v>
      </c>
      <c r="C3175" t="str">
        <f>IF(GETPIVOTDATA("PS % recovery",Sheet4!$B$5,"Parish Name",K3175)&gt;99.949%,"OK","No")</f>
        <v>OK</v>
      </c>
      <c r="D3175" t="e">
        <f>VLOOKUP(J3175,'Ref2'!C:E,3,0)</f>
        <v>#N/A</v>
      </c>
      <c r="F3175">
        <v>4</v>
      </c>
      <c r="I3175" t="e">
        <f>VLOOKUP(J3175,Ref!L:M,2,0)</f>
        <v>#N/A</v>
      </c>
      <c r="J3175" t="s">
        <v>1143</v>
      </c>
      <c r="K3175" t="s">
        <v>226</v>
      </c>
      <c r="L3175" t="s">
        <v>605</v>
      </c>
      <c r="M3175" t="s">
        <v>30</v>
      </c>
      <c r="N3175" t="s">
        <v>15</v>
      </c>
      <c r="S3175">
        <v>1499</v>
      </c>
    </row>
    <row r="3176" spans="1:19" x14ac:dyDescent="0.3">
      <c r="A3176">
        <v>2023</v>
      </c>
      <c r="C3176" t="str">
        <f>IF(GETPIVOTDATA("PS % recovery",Sheet4!$B$5,"Parish Name",K3176)&gt;99.949%,"OK","No")</f>
        <v>OK</v>
      </c>
      <c r="D3176" t="e">
        <f>VLOOKUP(J3176,'Ref2'!C:E,3,0)</f>
        <v>#N/A</v>
      </c>
      <c r="F3176">
        <v>4</v>
      </c>
      <c r="I3176" t="e">
        <f>VLOOKUP(J3176,Ref!L:M,2,0)</f>
        <v>#N/A</v>
      </c>
      <c r="J3176" t="s">
        <v>815</v>
      </c>
      <c r="K3176" t="s">
        <v>228</v>
      </c>
      <c r="L3176" t="s">
        <v>605</v>
      </c>
      <c r="M3176" t="s">
        <v>30</v>
      </c>
      <c r="N3176" t="s">
        <v>15</v>
      </c>
      <c r="S3176">
        <v>3020</v>
      </c>
    </row>
    <row r="3177" spans="1:19" x14ac:dyDescent="0.3">
      <c r="A3177">
        <v>2023</v>
      </c>
      <c r="C3177" t="str">
        <f>IF(GETPIVOTDATA("PS % recovery",Sheet4!$B$5,"Parish Name",K3177)&gt;99.949%,"OK","No")</f>
        <v>OK</v>
      </c>
      <c r="D3177" t="e">
        <f>VLOOKUP(J3177,'Ref2'!C:E,3,0)</f>
        <v>#N/A</v>
      </c>
      <c r="F3177">
        <v>4</v>
      </c>
      <c r="I3177" t="e">
        <f>VLOOKUP(J3177,Ref!L:M,2,0)</f>
        <v>#N/A</v>
      </c>
      <c r="J3177" t="s">
        <v>1146</v>
      </c>
      <c r="K3177" t="s">
        <v>230</v>
      </c>
      <c r="L3177" t="s">
        <v>597</v>
      </c>
      <c r="M3177" t="s">
        <v>30</v>
      </c>
      <c r="N3177" t="s">
        <v>15</v>
      </c>
      <c r="S3177">
        <v>4021.25</v>
      </c>
    </row>
    <row r="3178" spans="1:19" x14ac:dyDescent="0.3">
      <c r="A3178">
        <v>2023</v>
      </c>
      <c r="C3178" t="str">
        <f>IF(GETPIVOTDATA("PS % recovery",Sheet4!$B$5,"Parish Name",K3178)&gt;99.949%,"OK","No")</f>
        <v>OK</v>
      </c>
      <c r="D3178" t="e">
        <f>VLOOKUP(J3178,'Ref2'!C:E,3,0)</f>
        <v>#N/A</v>
      </c>
      <c r="F3178">
        <v>4</v>
      </c>
      <c r="I3178" t="e">
        <f>VLOOKUP(J3178,Ref!L:M,2,0)</f>
        <v>#N/A</v>
      </c>
      <c r="J3178" t="s">
        <v>1148</v>
      </c>
      <c r="K3178" t="s">
        <v>225</v>
      </c>
      <c r="L3178" t="s">
        <v>595</v>
      </c>
      <c r="M3178" t="s">
        <v>30</v>
      </c>
      <c r="N3178" t="s">
        <v>15</v>
      </c>
      <c r="S3178">
        <v>4950</v>
      </c>
    </row>
    <row r="3179" spans="1:19" x14ac:dyDescent="0.3">
      <c r="A3179">
        <v>2023</v>
      </c>
      <c r="C3179" t="str">
        <f>IF(GETPIVOTDATA("PS % recovery",Sheet4!$B$5,"Parish Name",K3179)&gt;99.949%,"OK","No")</f>
        <v>OK</v>
      </c>
      <c r="D3179" t="e">
        <f>VLOOKUP(J3179,'Ref2'!C:E,3,0)</f>
        <v>#N/A</v>
      </c>
      <c r="F3179">
        <v>4</v>
      </c>
      <c r="I3179" t="str">
        <f>VLOOKUP(J3179,Ref!L:M,2,0)</f>
        <v>Yes</v>
      </c>
      <c r="J3179" t="s">
        <v>1150</v>
      </c>
      <c r="K3179" t="s">
        <v>227</v>
      </c>
      <c r="L3179" t="s">
        <v>595</v>
      </c>
      <c r="M3179" t="s">
        <v>30</v>
      </c>
      <c r="N3179" t="s">
        <v>15</v>
      </c>
      <c r="S3179">
        <v>750</v>
      </c>
    </row>
    <row r="3180" spans="1:19" x14ac:dyDescent="0.3">
      <c r="A3180">
        <v>2023</v>
      </c>
      <c r="C3180" t="str">
        <f>IF(GETPIVOTDATA("PS % recovery",Sheet4!$B$5,"Parish Name",K3180)&gt;99.949%,"OK","No")</f>
        <v>No</v>
      </c>
      <c r="D3180" t="e">
        <f>VLOOKUP(J3180,'Ref2'!C:E,3,0)</f>
        <v>#N/A</v>
      </c>
      <c r="F3180">
        <v>4</v>
      </c>
      <c r="I3180" t="e">
        <f>VLOOKUP(J3180,Ref!L:M,2,0)</f>
        <v>#N/A</v>
      </c>
      <c r="J3180" t="s">
        <v>1152</v>
      </c>
      <c r="K3180" t="s">
        <v>229</v>
      </c>
      <c r="L3180" t="s">
        <v>595</v>
      </c>
      <c r="M3180" t="s">
        <v>30</v>
      </c>
      <c r="N3180" t="s">
        <v>15</v>
      </c>
      <c r="S3180">
        <v>0</v>
      </c>
    </row>
    <row r="3181" spans="1:19" x14ac:dyDescent="0.3">
      <c r="A3181">
        <v>2023</v>
      </c>
      <c r="C3181" t="str">
        <f>IF(GETPIVOTDATA("PS % recovery",Sheet4!$B$5,"Parish Name",K3181)&gt;99.949%,"OK","No")</f>
        <v>No</v>
      </c>
      <c r="D3181" t="e">
        <f>VLOOKUP(J3181,'Ref2'!C:E,3,0)</f>
        <v>#N/A</v>
      </c>
      <c r="F3181">
        <v>4</v>
      </c>
      <c r="I3181" t="e">
        <f>VLOOKUP(J3181,Ref!L:M,2,0)</f>
        <v>#N/A</v>
      </c>
      <c r="J3181" t="s">
        <v>1154</v>
      </c>
      <c r="K3181" t="s">
        <v>232</v>
      </c>
      <c r="L3181" t="s">
        <v>599</v>
      </c>
      <c r="M3181" t="s">
        <v>30</v>
      </c>
      <c r="N3181" t="s">
        <v>15</v>
      </c>
      <c r="S3181">
        <v>3901.33</v>
      </c>
    </row>
    <row r="3182" spans="1:19" x14ac:dyDescent="0.3">
      <c r="A3182">
        <v>2023</v>
      </c>
      <c r="C3182" t="str">
        <f>IF(GETPIVOTDATA("PS % recovery",Sheet4!$B$5,"Parish Name",K3182)&gt;99.949%,"OK","No")</f>
        <v>OK</v>
      </c>
      <c r="D3182" t="e">
        <f>VLOOKUP(J3182,'Ref2'!C:E,3,0)</f>
        <v>#N/A</v>
      </c>
      <c r="F3182">
        <v>4</v>
      </c>
      <c r="I3182" t="e">
        <f>VLOOKUP(J3182,Ref!L:M,2,0)</f>
        <v>#N/A</v>
      </c>
      <c r="J3182" t="s">
        <v>1156</v>
      </c>
      <c r="K3182" t="s">
        <v>233</v>
      </c>
      <c r="L3182" t="s">
        <v>595</v>
      </c>
      <c r="M3182" t="s">
        <v>30</v>
      </c>
      <c r="N3182" t="s">
        <v>15</v>
      </c>
      <c r="S3182">
        <v>2812</v>
      </c>
    </row>
    <row r="3183" spans="1:19" x14ac:dyDescent="0.3">
      <c r="A3183">
        <v>2023</v>
      </c>
      <c r="C3183" t="str">
        <f>IF(GETPIVOTDATA("PS % recovery",Sheet4!$B$5,"Parish Name",K3183)&gt;99.949%,"OK","No")</f>
        <v>OK</v>
      </c>
      <c r="D3183" t="e">
        <f>VLOOKUP(J3183,'Ref2'!C:E,3,0)</f>
        <v>#N/A</v>
      </c>
      <c r="F3183">
        <v>4</v>
      </c>
      <c r="I3183" t="str">
        <f>VLOOKUP(J3183,Ref!L:M,2,0)</f>
        <v>Yes</v>
      </c>
      <c r="J3183" t="s">
        <v>1158</v>
      </c>
      <c r="K3183" t="s">
        <v>234</v>
      </c>
      <c r="L3183" t="s">
        <v>595</v>
      </c>
      <c r="M3183" t="s">
        <v>30</v>
      </c>
      <c r="N3183" t="s">
        <v>15</v>
      </c>
      <c r="S3183">
        <v>6024.33</v>
      </c>
    </row>
    <row r="3184" spans="1:19" x14ac:dyDescent="0.3">
      <c r="A3184">
        <v>2023</v>
      </c>
      <c r="C3184" t="str">
        <f>IF(GETPIVOTDATA("PS % recovery",Sheet4!$B$5,"Parish Name",K3184)&gt;99.949%,"OK","No")</f>
        <v>OK</v>
      </c>
      <c r="D3184" t="e">
        <f>VLOOKUP(J3184,'Ref2'!C:E,3,0)</f>
        <v>#N/A</v>
      </c>
      <c r="F3184">
        <v>4</v>
      </c>
      <c r="I3184" t="e">
        <f>VLOOKUP(J3184,Ref!L:M,2,0)</f>
        <v>#N/A</v>
      </c>
      <c r="J3184" t="s">
        <v>1160</v>
      </c>
      <c r="K3184" t="s">
        <v>235</v>
      </c>
      <c r="L3184" t="s">
        <v>601</v>
      </c>
      <c r="M3184" t="s">
        <v>30</v>
      </c>
      <c r="N3184" t="s">
        <v>15</v>
      </c>
      <c r="S3184">
        <v>4225</v>
      </c>
    </row>
    <row r="3185" spans="1:19" x14ac:dyDescent="0.3">
      <c r="A3185">
        <v>2023</v>
      </c>
      <c r="C3185" t="str">
        <f>IF(GETPIVOTDATA("PS % recovery",Sheet4!$B$5,"Parish Name",K3185)&gt;99.949%,"OK","No")</f>
        <v>OK</v>
      </c>
      <c r="D3185" t="e">
        <f>VLOOKUP(J3185,'Ref2'!C:E,3,0)</f>
        <v>#N/A</v>
      </c>
      <c r="F3185">
        <v>4</v>
      </c>
      <c r="I3185" t="e">
        <f>VLOOKUP(J3185,Ref!L:M,2,0)</f>
        <v>#N/A</v>
      </c>
      <c r="J3185" t="s">
        <v>1162</v>
      </c>
      <c r="K3185" t="s">
        <v>236</v>
      </c>
      <c r="L3185" t="s">
        <v>605</v>
      </c>
      <c r="M3185" t="s">
        <v>30</v>
      </c>
      <c r="N3185" t="s">
        <v>15</v>
      </c>
      <c r="S3185">
        <v>3342</v>
      </c>
    </row>
    <row r="3186" spans="1:19" x14ac:dyDescent="0.3">
      <c r="A3186">
        <v>2023</v>
      </c>
      <c r="C3186" t="str">
        <f>IF(GETPIVOTDATA("PS % recovery",Sheet4!$B$5,"Parish Name",K3186)&gt;99.949%,"OK","No")</f>
        <v>OK</v>
      </c>
      <c r="D3186" t="e">
        <f>VLOOKUP(J3186,'Ref2'!C:E,3,0)</f>
        <v>#N/A</v>
      </c>
      <c r="F3186">
        <v>4</v>
      </c>
      <c r="I3186" t="e">
        <f>VLOOKUP(J3186,Ref!L:M,2,0)</f>
        <v>#N/A</v>
      </c>
      <c r="J3186" t="s">
        <v>1164</v>
      </c>
      <c r="K3186" t="s">
        <v>231</v>
      </c>
      <c r="L3186" t="s">
        <v>605</v>
      </c>
      <c r="M3186" t="s">
        <v>30</v>
      </c>
      <c r="N3186" t="s">
        <v>15</v>
      </c>
      <c r="S3186">
        <v>3258</v>
      </c>
    </row>
    <row r="3187" spans="1:19" x14ac:dyDescent="0.3">
      <c r="A3187">
        <v>2023</v>
      </c>
      <c r="C3187" t="str">
        <f>IF(GETPIVOTDATA("PS % recovery",Sheet4!$B$5,"Parish Name",K3187)&gt;99.949%,"OK","No")</f>
        <v>OK</v>
      </c>
      <c r="D3187" t="e">
        <f>VLOOKUP(J3187,'Ref2'!C:E,3,0)</f>
        <v>#N/A</v>
      </c>
      <c r="F3187">
        <v>4</v>
      </c>
      <c r="I3187" t="e">
        <f>VLOOKUP(J3187,Ref!L:M,2,0)</f>
        <v>#N/A</v>
      </c>
      <c r="J3187" t="s">
        <v>1166</v>
      </c>
      <c r="K3187" t="s">
        <v>237</v>
      </c>
      <c r="L3187" t="s">
        <v>603</v>
      </c>
      <c r="M3187" t="s">
        <v>30</v>
      </c>
      <c r="N3187" t="s">
        <v>15</v>
      </c>
      <c r="S3187">
        <v>9126</v>
      </c>
    </row>
    <row r="3188" spans="1:19" x14ac:dyDescent="0.3">
      <c r="A3188">
        <v>2023</v>
      </c>
      <c r="C3188" t="str">
        <f>IF(GETPIVOTDATA("PS % recovery",Sheet4!$B$5,"Parish Name",K3188)&gt;99.949%,"OK","No")</f>
        <v>No</v>
      </c>
      <c r="D3188" t="e">
        <f>VLOOKUP(J3188,'Ref2'!C:E,3,0)</f>
        <v>#N/A</v>
      </c>
      <c r="F3188">
        <v>4</v>
      </c>
      <c r="I3188" t="e">
        <f>VLOOKUP(J3188,Ref!L:M,2,0)</f>
        <v>#N/A</v>
      </c>
      <c r="J3188" t="s">
        <v>1168</v>
      </c>
      <c r="K3188" t="s">
        <v>239</v>
      </c>
      <c r="L3188" t="s">
        <v>615</v>
      </c>
      <c r="M3188" t="s">
        <v>33</v>
      </c>
      <c r="N3188" t="s">
        <v>15</v>
      </c>
      <c r="S3188">
        <v>0</v>
      </c>
    </row>
    <row r="3189" spans="1:19" x14ac:dyDescent="0.3">
      <c r="A3189">
        <v>2023</v>
      </c>
      <c r="C3189" t="str">
        <f>IF(GETPIVOTDATA("PS % recovery",Sheet4!$B$5,"Parish Name",K3189)&gt;99.949%,"OK","No")</f>
        <v>OK</v>
      </c>
      <c r="D3189" t="e">
        <f>VLOOKUP(J3189,'Ref2'!C:E,3,0)</f>
        <v>#N/A</v>
      </c>
      <c r="F3189">
        <v>4</v>
      </c>
      <c r="I3189" t="e">
        <f>VLOOKUP(J3189,Ref!L:M,2,0)</f>
        <v>#N/A</v>
      </c>
      <c r="J3189" t="s">
        <v>1170</v>
      </c>
      <c r="K3189" t="s">
        <v>241</v>
      </c>
      <c r="L3189" t="s">
        <v>615</v>
      </c>
      <c r="M3189" t="s">
        <v>33</v>
      </c>
      <c r="N3189" t="s">
        <v>15</v>
      </c>
      <c r="S3189">
        <v>0</v>
      </c>
    </row>
    <row r="3190" spans="1:19" x14ac:dyDescent="0.3">
      <c r="A3190">
        <v>2023</v>
      </c>
      <c r="C3190" t="str">
        <f>IF(GETPIVOTDATA("PS % recovery",Sheet4!$B$5,"Parish Name",K3190)&gt;99.949%,"OK","No")</f>
        <v>OK</v>
      </c>
      <c r="D3190" t="e">
        <f>VLOOKUP(J3190,'Ref2'!C:E,3,0)</f>
        <v>#N/A</v>
      </c>
      <c r="F3190">
        <v>4</v>
      </c>
      <c r="I3190" t="e">
        <f>VLOOKUP(J3190,Ref!L:M,2,0)</f>
        <v>#N/A</v>
      </c>
      <c r="J3190" t="s">
        <v>1172</v>
      </c>
      <c r="K3190" t="s">
        <v>242</v>
      </c>
      <c r="L3190" t="s">
        <v>615</v>
      </c>
      <c r="M3190" t="s">
        <v>33</v>
      </c>
      <c r="N3190" t="s">
        <v>15</v>
      </c>
      <c r="S3190">
        <v>2115</v>
      </c>
    </row>
    <row r="3191" spans="1:19" x14ac:dyDescent="0.3">
      <c r="A3191">
        <v>2023</v>
      </c>
      <c r="C3191" t="str">
        <f>IF(GETPIVOTDATA("PS % recovery",Sheet4!$B$5,"Parish Name",K3191)&gt;99.949%,"OK","No")</f>
        <v>No</v>
      </c>
      <c r="D3191" t="e">
        <f>VLOOKUP(J3191,'Ref2'!C:E,3,0)</f>
        <v>#N/A</v>
      </c>
      <c r="F3191">
        <v>4</v>
      </c>
      <c r="I3191" t="e">
        <f>VLOOKUP(J3191,Ref!L:M,2,0)</f>
        <v>#N/A</v>
      </c>
      <c r="J3191" t="s">
        <v>1174</v>
      </c>
      <c r="K3191" t="s">
        <v>244</v>
      </c>
      <c r="L3191" t="s">
        <v>615</v>
      </c>
      <c r="M3191" t="s">
        <v>33</v>
      </c>
      <c r="N3191" t="s">
        <v>15</v>
      </c>
      <c r="S3191">
        <v>500</v>
      </c>
    </row>
    <row r="3192" spans="1:19" x14ac:dyDescent="0.3">
      <c r="A3192">
        <v>2023</v>
      </c>
      <c r="C3192" t="str">
        <f>IF(GETPIVOTDATA("PS % recovery",Sheet4!$B$5,"Parish Name",K3192)&gt;99.949%,"OK","No")</f>
        <v>OK</v>
      </c>
      <c r="D3192" t="e">
        <f>VLOOKUP(J3192,'Ref2'!C:E,3,0)</f>
        <v>#N/A</v>
      </c>
      <c r="F3192">
        <v>4</v>
      </c>
      <c r="I3192" t="e">
        <f>VLOOKUP(J3192,Ref!L:M,2,0)</f>
        <v>#N/A</v>
      </c>
      <c r="J3192" t="s">
        <v>1176</v>
      </c>
      <c r="K3192" t="s">
        <v>243</v>
      </c>
      <c r="L3192" t="s">
        <v>609</v>
      </c>
      <c r="M3192" t="s">
        <v>33</v>
      </c>
      <c r="N3192" t="s">
        <v>15</v>
      </c>
      <c r="S3192">
        <v>0</v>
      </c>
    </row>
    <row r="3193" spans="1:19" x14ac:dyDescent="0.3">
      <c r="A3193">
        <v>2023</v>
      </c>
      <c r="C3193" t="str">
        <f>IF(GETPIVOTDATA("PS % recovery",Sheet4!$B$5,"Parish Name",K3193)&gt;99.949%,"OK","No")</f>
        <v>OK</v>
      </c>
      <c r="D3193" t="e">
        <f>VLOOKUP(J3193,'Ref2'!C:E,3,0)</f>
        <v>#N/A</v>
      </c>
      <c r="F3193">
        <v>4</v>
      </c>
      <c r="I3193" t="e">
        <f>VLOOKUP(J3193,Ref!L:M,2,0)</f>
        <v>#N/A</v>
      </c>
      <c r="J3193" t="s">
        <v>1178</v>
      </c>
      <c r="K3193" t="s">
        <v>240</v>
      </c>
      <c r="L3193" t="s">
        <v>617</v>
      </c>
      <c r="M3193" t="s">
        <v>33</v>
      </c>
      <c r="N3193" t="s">
        <v>15</v>
      </c>
      <c r="S3193">
        <v>1264</v>
      </c>
    </row>
    <row r="3194" spans="1:19" x14ac:dyDescent="0.3">
      <c r="A3194">
        <v>2023</v>
      </c>
      <c r="C3194" t="str">
        <f>IF(GETPIVOTDATA("PS % recovery",Sheet4!$B$5,"Parish Name",K3194)&gt;99.949%,"OK","No")</f>
        <v>OK</v>
      </c>
      <c r="D3194" t="e">
        <f>VLOOKUP(J3194,'Ref2'!C:E,3,0)</f>
        <v>#N/A</v>
      </c>
      <c r="F3194">
        <v>4</v>
      </c>
      <c r="I3194" t="e">
        <f>VLOOKUP(J3194,Ref!L:M,2,0)</f>
        <v>#N/A</v>
      </c>
      <c r="J3194" t="s">
        <v>1180</v>
      </c>
      <c r="K3194" t="s">
        <v>245</v>
      </c>
      <c r="L3194" t="s">
        <v>617</v>
      </c>
      <c r="M3194" t="s">
        <v>33</v>
      </c>
      <c r="N3194" t="s">
        <v>15</v>
      </c>
      <c r="S3194">
        <v>736</v>
      </c>
    </row>
    <row r="3195" spans="1:19" x14ac:dyDescent="0.3">
      <c r="A3195">
        <v>2023</v>
      </c>
      <c r="C3195" t="str">
        <f>IF(GETPIVOTDATA("PS % recovery",Sheet4!$B$5,"Parish Name",K3195)&gt;99.949%,"OK","No")</f>
        <v>OK</v>
      </c>
      <c r="D3195" t="e">
        <f>VLOOKUP(J3195,'Ref2'!C:E,3,0)</f>
        <v>#N/A</v>
      </c>
      <c r="F3195">
        <v>4</v>
      </c>
      <c r="I3195" t="e">
        <f>VLOOKUP(J3195,Ref!L:M,2,0)</f>
        <v>#N/A</v>
      </c>
      <c r="J3195" t="s">
        <v>1182</v>
      </c>
      <c r="K3195" t="s">
        <v>248</v>
      </c>
      <c r="L3195" t="s">
        <v>617</v>
      </c>
      <c r="M3195" t="s">
        <v>33</v>
      </c>
      <c r="N3195" t="s">
        <v>15</v>
      </c>
      <c r="S3195">
        <v>763</v>
      </c>
    </row>
    <row r="3196" spans="1:19" x14ac:dyDescent="0.3">
      <c r="A3196">
        <v>2023</v>
      </c>
      <c r="C3196" t="str">
        <f>IF(GETPIVOTDATA("PS % recovery",Sheet4!$B$5,"Parish Name",K3196)&gt;99.949%,"OK","No")</f>
        <v>OK</v>
      </c>
      <c r="D3196" t="e">
        <f>VLOOKUP(J3196,'Ref2'!C:E,3,0)</f>
        <v>#N/A</v>
      </c>
      <c r="F3196">
        <v>4</v>
      </c>
      <c r="I3196" t="e">
        <f>VLOOKUP(J3196,Ref!L:M,2,0)</f>
        <v>#N/A</v>
      </c>
      <c r="J3196" t="s">
        <v>1184</v>
      </c>
      <c r="K3196" t="s">
        <v>250</v>
      </c>
      <c r="L3196" t="s">
        <v>617</v>
      </c>
      <c r="M3196" t="s">
        <v>33</v>
      </c>
      <c r="N3196" t="s">
        <v>15</v>
      </c>
      <c r="S3196">
        <v>1314</v>
      </c>
    </row>
    <row r="3197" spans="1:19" x14ac:dyDescent="0.3">
      <c r="A3197">
        <v>2023</v>
      </c>
      <c r="C3197" t="str">
        <f>IF(GETPIVOTDATA("PS % recovery",Sheet4!$B$5,"Parish Name",K3197)&gt;99.949%,"OK","No")</f>
        <v>OK</v>
      </c>
      <c r="D3197" t="e">
        <f>VLOOKUP(J3197,'Ref2'!C:E,3,0)</f>
        <v>#N/A</v>
      </c>
      <c r="F3197">
        <v>4</v>
      </c>
      <c r="I3197" t="e">
        <f>VLOOKUP(J3197,Ref!L:M,2,0)</f>
        <v>#N/A</v>
      </c>
      <c r="J3197" t="s">
        <v>1186</v>
      </c>
      <c r="K3197" t="s">
        <v>252</v>
      </c>
      <c r="L3197" t="s">
        <v>617</v>
      </c>
      <c r="M3197" t="s">
        <v>33</v>
      </c>
      <c r="N3197" t="s">
        <v>15</v>
      </c>
      <c r="S3197">
        <v>5162.75</v>
      </c>
    </row>
    <row r="3198" spans="1:19" x14ac:dyDescent="0.3">
      <c r="A3198">
        <v>2023</v>
      </c>
      <c r="C3198" t="str">
        <f>IF(GETPIVOTDATA("PS % recovery",Sheet4!$B$5,"Parish Name",K3198)&gt;99.949%,"OK","No")</f>
        <v>No</v>
      </c>
      <c r="D3198" t="e">
        <f>VLOOKUP(J3198,'Ref2'!C:E,3,0)</f>
        <v>#N/A</v>
      </c>
      <c r="F3198">
        <v>4</v>
      </c>
      <c r="I3198" t="e">
        <f>VLOOKUP(J3198,Ref!L:M,2,0)</f>
        <v>#N/A</v>
      </c>
      <c r="J3198" t="s">
        <v>1188</v>
      </c>
      <c r="K3198" t="s">
        <v>246</v>
      </c>
      <c r="L3198" t="s">
        <v>607</v>
      </c>
      <c r="M3198" t="s">
        <v>33</v>
      </c>
      <c r="N3198" t="s">
        <v>15</v>
      </c>
      <c r="S3198">
        <v>1179</v>
      </c>
    </row>
    <row r="3199" spans="1:19" x14ac:dyDescent="0.3">
      <c r="A3199">
        <v>2023</v>
      </c>
      <c r="C3199" t="str">
        <f>IF(GETPIVOTDATA("PS % recovery",Sheet4!$B$5,"Parish Name",K3199)&gt;99.949%,"OK","No")</f>
        <v>No</v>
      </c>
      <c r="D3199" t="e">
        <f>VLOOKUP(J3199,'Ref2'!C:E,3,0)</f>
        <v>#N/A</v>
      </c>
      <c r="F3199">
        <v>4</v>
      </c>
      <c r="I3199" t="e">
        <f>VLOOKUP(J3199,Ref!L:M,2,0)</f>
        <v>#N/A</v>
      </c>
      <c r="J3199" t="s">
        <v>1190</v>
      </c>
      <c r="K3199" t="s">
        <v>255</v>
      </c>
      <c r="L3199" t="s">
        <v>607</v>
      </c>
      <c r="M3199" t="s">
        <v>33</v>
      </c>
      <c r="N3199" t="s">
        <v>15</v>
      </c>
      <c r="S3199">
        <v>0</v>
      </c>
    </row>
    <row r="3200" spans="1:19" x14ac:dyDescent="0.3">
      <c r="A3200">
        <v>2023</v>
      </c>
      <c r="C3200" t="str">
        <f>IF(GETPIVOTDATA("PS % recovery",Sheet4!$B$5,"Parish Name",K3200)&gt;99.949%,"OK","No")</f>
        <v>OK</v>
      </c>
      <c r="D3200" t="e">
        <f>VLOOKUP(J3200,'Ref2'!C:E,3,0)</f>
        <v>#N/A</v>
      </c>
      <c r="F3200">
        <v>4</v>
      </c>
      <c r="I3200" t="e">
        <f>VLOOKUP(J3200,Ref!L:M,2,0)</f>
        <v>#N/A</v>
      </c>
      <c r="J3200" t="s">
        <v>817</v>
      </c>
      <c r="K3200" t="s">
        <v>247</v>
      </c>
      <c r="L3200" t="s">
        <v>609</v>
      </c>
      <c r="M3200" t="s">
        <v>33</v>
      </c>
      <c r="N3200" t="s">
        <v>15</v>
      </c>
      <c r="S3200">
        <v>5000</v>
      </c>
    </row>
    <row r="3201" spans="1:19" x14ac:dyDescent="0.3">
      <c r="A3201">
        <v>2023</v>
      </c>
      <c r="C3201" t="str">
        <f>IF(GETPIVOTDATA("PS % recovery",Sheet4!$B$5,"Parish Name",K3201)&gt;99.949%,"OK","No")</f>
        <v>OK</v>
      </c>
      <c r="D3201" t="e">
        <f>VLOOKUP(J3201,'Ref2'!C:E,3,0)</f>
        <v>#N/A</v>
      </c>
      <c r="F3201">
        <v>4</v>
      </c>
      <c r="I3201" t="e">
        <f>VLOOKUP(J3201,Ref!L:M,2,0)</f>
        <v>#N/A</v>
      </c>
      <c r="J3201" t="s">
        <v>1193</v>
      </c>
      <c r="K3201" t="s">
        <v>249</v>
      </c>
      <c r="L3201" t="s">
        <v>609</v>
      </c>
      <c r="M3201" t="s">
        <v>33</v>
      </c>
      <c r="N3201" t="s">
        <v>15</v>
      </c>
      <c r="S3201">
        <v>6417</v>
      </c>
    </row>
    <row r="3202" spans="1:19" x14ac:dyDescent="0.3">
      <c r="A3202">
        <v>2023</v>
      </c>
      <c r="C3202" t="str">
        <f>IF(GETPIVOTDATA("PS % recovery",Sheet4!$B$5,"Parish Name",K3202)&gt;99.949%,"OK","No")</f>
        <v>OK</v>
      </c>
      <c r="D3202" t="e">
        <f>VLOOKUP(J3202,'Ref2'!C:E,3,0)</f>
        <v>#N/A</v>
      </c>
      <c r="F3202">
        <v>4</v>
      </c>
      <c r="I3202" t="e">
        <f>VLOOKUP(J3202,Ref!L:M,2,0)</f>
        <v>#N/A</v>
      </c>
      <c r="J3202" t="s">
        <v>1195</v>
      </c>
      <c r="K3202" t="s">
        <v>251</v>
      </c>
      <c r="L3202" t="s">
        <v>609</v>
      </c>
      <c r="M3202" t="s">
        <v>33</v>
      </c>
      <c r="N3202" t="s">
        <v>15</v>
      </c>
      <c r="S3202">
        <v>2313</v>
      </c>
    </row>
    <row r="3203" spans="1:19" x14ac:dyDescent="0.3">
      <c r="A3203">
        <v>2023</v>
      </c>
      <c r="C3203" t="str">
        <f>IF(GETPIVOTDATA("PS % recovery",Sheet4!$B$5,"Parish Name",K3203)&gt;99.949%,"OK","No")</f>
        <v>No</v>
      </c>
      <c r="D3203" t="e">
        <f>VLOOKUP(J3203,'Ref2'!C:E,3,0)</f>
        <v>#N/A</v>
      </c>
      <c r="F3203">
        <v>4</v>
      </c>
      <c r="I3203" t="e">
        <f>VLOOKUP(J3203,Ref!L:M,2,0)</f>
        <v>#N/A</v>
      </c>
      <c r="J3203" t="s">
        <v>1197</v>
      </c>
      <c r="K3203" t="s">
        <v>253</v>
      </c>
      <c r="L3203" t="s">
        <v>611</v>
      </c>
      <c r="M3203" t="s">
        <v>33</v>
      </c>
      <c r="N3203" t="s">
        <v>15</v>
      </c>
      <c r="S3203">
        <v>0</v>
      </c>
    </row>
    <row r="3204" spans="1:19" x14ac:dyDescent="0.3">
      <c r="A3204">
        <v>2023</v>
      </c>
      <c r="C3204" t="str">
        <f>IF(GETPIVOTDATA("PS % recovery",Sheet4!$B$5,"Parish Name",K3204)&gt;99.949%,"OK","No")</f>
        <v>No</v>
      </c>
      <c r="D3204" t="e">
        <f>VLOOKUP(J3204,'Ref2'!C:E,3,0)</f>
        <v>#N/A</v>
      </c>
      <c r="F3204">
        <v>4</v>
      </c>
      <c r="I3204" t="e">
        <f>VLOOKUP(J3204,Ref!L:M,2,0)</f>
        <v>#N/A</v>
      </c>
      <c r="J3204" t="s">
        <v>1199</v>
      </c>
      <c r="K3204" t="s">
        <v>257</v>
      </c>
      <c r="L3204" t="s">
        <v>619</v>
      </c>
      <c r="M3204" t="s">
        <v>33</v>
      </c>
      <c r="N3204" t="s">
        <v>15</v>
      </c>
      <c r="S3204">
        <v>0</v>
      </c>
    </row>
    <row r="3205" spans="1:19" x14ac:dyDescent="0.3">
      <c r="A3205">
        <v>2023</v>
      </c>
      <c r="C3205" t="str">
        <f>IF(GETPIVOTDATA("PS % recovery",Sheet4!$B$5,"Parish Name",K3205)&gt;99.949%,"OK","No")</f>
        <v>OK</v>
      </c>
      <c r="D3205" t="e">
        <f>VLOOKUP(J3205,'Ref2'!C:E,3,0)</f>
        <v>#N/A</v>
      </c>
      <c r="F3205">
        <v>4</v>
      </c>
      <c r="I3205" t="e">
        <f>VLOOKUP(J3205,Ref!L:M,2,0)</f>
        <v>#N/A</v>
      </c>
      <c r="J3205" t="s">
        <v>1201</v>
      </c>
      <c r="K3205" t="s">
        <v>254</v>
      </c>
      <c r="L3205" t="s">
        <v>613</v>
      </c>
      <c r="M3205" t="s">
        <v>33</v>
      </c>
      <c r="N3205" t="s">
        <v>15</v>
      </c>
      <c r="S3205">
        <v>1573</v>
      </c>
    </row>
    <row r="3206" spans="1:19" x14ac:dyDescent="0.3">
      <c r="A3206">
        <v>2023</v>
      </c>
      <c r="C3206" t="str">
        <f>IF(GETPIVOTDATA("PS % recovery",Sheet4!$B$5,"Parish Name",K3206)&gt;99.949%,"OK","No")</f>
        <v>OK</v>
      </c>
      <c r="D3206" t="e">
        <f>VLOOKUP(J3206,'Ref2'!C:E,3,0)</f>
        <v>#N/A</v>
      </c>
      <c r="F3206">
        <v>4</v>
      </c>
      <c r="I3206" t="e">
        <f>VLOOKUP(J3206,Ref!L:M,2,0)</f>
        <v>#N/A</v>
      </c>
      <c r="J3206" t="s">
        <v>1203</v>
      </c>
      <c r="K3206" t="s">
        <v>259</v>
      </c>
      <c r="L3206" t="s">
        <v>613</v>
      </c>
      <c r="M3206" t="s">
        <v>33</v>
      </c>
      <c r="N3206" t="s">
        <v>15</v>
      </c>
      <c r="S3206">
        <v>1278</v>
      </c>
    </row>
    <row r="3207" spans="1:19" x14ac:dyDescent="0.3">
      <c r="A3207">
        <v>2023</v>
      </c>
      <c r="C3207" t="str">
        <f>IF(GETPIVOTDATA("PS % recovery",Sheet4!$B$5,"Parish Name",K3207)&gt;99.949%,"OK","No")</f>
        <v>OK</v>
      </c>
      <c r="D3207" t="e">
        <f>VLOOKUP(J3207,'Ref2'!C:E,3,0)</f>
        <v>#N/A</v>
      </c>
      <c r="F3207">
        <v>4</v>
      </c>
      <c r="I3207" t="e">
        <f>VLOOKUP(J3207,Ref!L:M,2,0)</f>
        <v>#N/A</v>
      </c>
      <c r="J3207" t="s">
        <v>1205</v>
      </c>
      <c r="K3207" t="s">
        <v>261</v>
      </c>
      <c r="L3207" t="s">
        <v>613</v>
      </c>
      <c r="M3207" t="s">
        <v>33</v>
      </c>
      <c r="N3207" t="s">
        <v>15</v>
      </c>
      <c r="S3207">
        <v>1489</v>
      </c>
    </row>
    <row r="3208" spans="1:19" x14ac:dyDescent="0.3">
      <c r="A3208">
        <v>2023</v>
      </c>
      <c r="C3208" t="str">
        <f>IF(GETPIVOTDATA("PS % recovery",Sheet4!$B$5,"Parish Name",K3208)&gt;99.949%,"OK","No")</f>
        <v>No</v>
      </c>
      <c r="D3208" t="e">
        <f>VLOOKUP(J3208,'Ref2'!C:E,3,0)</f>
        <v>#N/A</v>
      </c>
      <c r="F3208">
        <v>4</v>
      </c>
      <c r="I3208" t="e">
        <f>VLOOKUP(J3208,Ref!L:M,2,0)</f>
        <v>#N/A</v>
      </c>
      <c r="J3208" t="s">
        <v>1207</v>
      </c>
      <c r="K3208" t="s">
        <v>256</v>
      </c>
      <c r="L3208" t="s">
        <v>609</v>
      </c>
      <c r="M3208" t="s">
        <v>33</v>
      </c>
      <c r="N3208" t="s">
        <v>15</v>
      </c>
      <c r="S3208">
        <v>4110</v>
      </c>
    </row>
    <row r="3209" spans="1:19" x14ac:dyDescent="0.3">
      <c r="A3209">
        <v>2023</v>
      </c>
      <c r="C3209" t="str">
        <f>IF(GETPIVOTDATA("PS % recovery",Sheet4!$B$5,"Parish Name",K3209)&gt;99.949%,"OK","No")</f>
        <v>No</v>
      </c>
      <c r="D3209" t="e">
        <f>VLOOKUP(J3209,'Ref2'!C:E,3,0)</f>
        <v>#N/A</v>
      </c>
      <c r="F3209">
        <v>4</v>
      </c>
      <c r="I3209" t="str">
        <f>VLOOKUP(J3209,Ref!L:M,2,0)</f>
        <v>Yes</v>
      </c>
      <c r="J3209" t="s">
        <v>1209</v>
      </c>
      <c r="K3209" t="s">
        <v>260</v>
      </c>
      <c r="L3209" t="s">
        <v>623</v>
      </c>
      <c r="M3209" t="s">
        <v>33</v>
      </c>
      <c r="N3209" t="s">
        <v>15</v>
      </c>
      <c r="S3209">
        <v>9705</v>
      </c>
    </row>
    <row r="3210" spans="1:19" x14ac:dyDescent="0.3">
      <c r="A3210">
        <v>2023</v>
      </c>
      <c r="C3210" t="str">
        <f>IF(GETPIVOTDATA("PS % recovery",Sheet4!$B$5,"Parish Name",K3210)&gt;99.949%,"OK","No")</f>
        <v>OK</v>
      </c>
      <c r="D3210" t="e">
        <f>VLOOKUP(J3210,'Ref2'!C:E,3,0)</f>
        <v>#N/A</v>
      </c>
      <c r="F3210">
        <v>4</v>
      </c>
      <c r="I3210" t="e">
        <f>VLOOKUP(J3210,Ref!L:M,2,0)</f>
        <v>#N/A</v>
      </c>
      <c r="J3210" t="s">
        <v>1211</v>
      </c>
      <c r="K3210" t="s">
        <v>258</v>
      </c>
      <c r="L3210" t="s">
        <v>621</v>
      </c>
      <c r="M3210" t="s">
        <v>33</v>
      </c>
      <c r="N3210" t="s">
        <v>15</v>
      </c>
      <c r="S3210">
        <v>5856</v>
      </c>
    </row>
    <row r="3211" spans="1:19" x14ac:dyDescent="0.3">
      <c r="A3211">
        <v>2023</v>
      </c>
      <c r="C3211" t="str">
        <f>IF(GETPIVOTDATA("PS % recovery",Sheet4!$B$5,"Parish Name",K3211)&gt;99.949%,"OK","No")</f>
        <v>No</v>
      </c>
      <c r="D3211" t="e">
        <f>VLOOKUP(J3211,'Ref2'!C:E,3,0)</f>
        <v>#N/A</v>
      </c>
      <c r="F3211">
        <v>4</v>
      </c>
      <c r="I3211" t="e">
        <f>VLOOKUP(J3211,Ref!L:M,2,0)</f>
        <v>#N/A</v>
      </c>
      <c r="J3211" t="s">
        <v>1213</v>
      </c>
      <c r="K3211" t="s">
        <v>263</v>
      </c>
      <c r="L3211" t="s">
        <v>637</v>
      </c>
      <c r="M3211" t="s">
        <v>36</v>
      </c>
      <c r="N3211" t="s">
        <v>15</v>
      </c>
      <c r="S3211">
        <v>3750</v>
      </c>
    </row>
    <row r="3212" spans="1:19" x14ac:dyDescent="0.3">
      <c r="A3212">
        <v>2023</v>
      </c>
      <c r="C3212" t="str">
        <f>IF(GETPIVOTDATA("PS % recovery",Sheet4!$B$5,"Parish Name",K3212)&gt;99.949%,"OK","No")</f>
        <v>No</v>
      </c>
      <c r="D3212" t="e">
        <f>VLOOKUP(J3212,'Ref2'!C:E,3,0)</f>
        <v>#N/A</v>
      </c>
      <c r="F3212">
        <v>4</v>
      </c>
      <c r="I3212" t="e">
        <f>VLOOKUP(J3212,Ref!L:M,2,0)</f>
        <v>#N/A</v>
      </c>
      <c r="J3212" t="s">
        <v>1215</v>
      </c>
      <c r="K3212" t="s">
        <v>264</v>
      </c>
      <c r="L3212" t="s">
        <v>625</v>
      </c>
      <c r="M3212" t="s">
        <v>36</v>
      </c>
      <c r="N3212" t="s">
        <v>15</v>
      </c>
      <c r="S3212">
        <v>2500</v>
      </c>
    </row>
    <row r="3213" spans="1:19" x14ac:dyDescent="0.3">
      <c r="A3213">
        <v>2023</v>
      </c>
      <c r="C3213" t="str">
        <f>IF(GETPIVOTDATA("PS % recovery",Sheet4!$B$5,"Parish Name",K3213)&gt;99.949%,"OK","No")</f>
        <v>No</v>
      </c>
      <c r="D3213" t="e">
        <f>VLOOKUP(J3213,'Ref2'!C:E,3,0)</f>
        <v>#N/A</v>
      </c>
      <c r="F3213">
        <v>4</v>
      </c>
      <c r="I3213" t="e">
        <f>VLOOKUP(J3213,Ref!L:M,2,0)</f>
        <v>#N/A</v>
      </c>
      <c r="J3213" t="s">
        <v>1217</v>
      </c>
      <c r="K3213" t="s">
        <v>265</v>
      </c>
      <c r="L3213" t="s">
        <v>627</v>
      </c>
      <c r="M3213" t="s">
        <v>36</v>
      </c>
      <c r="N3213" t="s">
        <v>15</v>
      </c>
      <c r="S3213">
        <v>3009.25</v>
      </c>
    </row>
    <row r="3214" spans="1:19" x14ac:dyDescent="0.3">
      <c r="A3214">
        <v>2023</v>
      </c>
      <c r="C3214" t="str">
        <f>IF(GETPIVOTDATA("PS % recovery",Sheet4!$B$5,"Parish Name",K3214)&gt;99.949%,"OK","No")</f>
        <v>OK</v>
      </c>
      <c r="D3214" t="e">
        <f>VLOOKUP(J3214,'Ref2'!C:E,3,0)</f>
        <v>#N/A</v>
      </c>
      <c r="F3214">
        <v>4</v>
      </c>
      <c r="I3214" t="e">
        <f>VLOOKUP(J3214,Ref!L:M,2,0)</f>
        <v>#N/A</v>
      </c>
      <c r="J3214" t="s">
        <v>1219</v>
      </c>
      <c r="K3214" t="s">
        <v>266</v>
      </c>
      <c r="L3214" t="s">
        <v>629</v>
      </c>
      <c r="M3214" t="s">
        <v>36</v>
      </c>
      <c r="N3214" t="s">
        <v>15</v>
      </c>
      <c r="S3214">
        <v>3395.2</v>
      </c>
    </row>
    <row r="3215" spans="1:19" x14ac:dyDescent="0.3">
      <c r="A3215">
        <v>2023</v>
      </c>
      <c r="C3215" t="str">
        <f>IF(GETPIVOTDATA("PS % recovery",Sheet4!$B$5,"Parish Name",K3215)&gt;99.949%,"OK","No")</f>
        <v>OK</v>
      </c>
      <c r="D3215" t="e">
        <f>VLOOKUP(J3215,'Ref2'!C:E,3,0)</f>
        <v>#N/A</v>
      </c>
      <c r="F3215">
        <v>4</v>
      </c>
      <c r="I3215" t="e">
        <f>VLOOKUP(J3215,Ref!L:M,2,0)</f>
        <v>#N/A</v>
      </c>
      <c r="J3215" t="s">
        <v>1221</v>
      </c>
      <c r="K3215" t="s">
        <v>267</v>
      </c>
      <c r="L3215" t="s">
        <v>631</v>
      </c>
      <c r="M3215" t="s">
        <v>36</v>
      </c>
      <c r="N3215" t="s">
        <v>15</v>
      </c>
      <c r="S3215">
        <v>5490</v>
      </c>
    </row>
    <row r="3216" spans="1:19" x14ac:dyDescent="0.3">
      <c r="A3216">
        <v>2023</v>
      </c>
      <c r="C3216" t="str">
        <f>IF(GETPIVOTDATA("PS % recovery",Sheet4!$B$5,"Parish Name",K3216)&gt;99.949%,"OK","No")</f>
        <v>No</v>
      </c>
      <c r="D3216" t="e">
        <f>VLOOKUP(J3216,'Ref2'!C:E,3,0)</f>
        <v>#N/A</v>
      </c>
      <c r="F3216">
        <v>4</v>
      </c>
      <c r="I3216" t="e">
        <f>VLOOKUP(J3216,Ref!L:M,2,0)</f>
        <v>#N/A</v>
      </c>
      <c r="J3216" t="s">
        <v>1223</v>
      </c>
      <c r="K3216" t="s">
        <v>268</v>
      </c>
      <c r="L3216" t="s">
        <v>633</v>
      </c>
      <c r="M3216" t="s">
        <v>36</v>
      </c>
      <c r="N3216" t="s">
        <v>15</v>
      </c>
      <c r="S3216">
        <v>1500</v>
      </c>
    </row>
    <row r="3217" spans="1:19" x14ac:dyDescent="0.3">
      <c r="A3217">
        <v>2023</v>
      </c>
      <c r="C3217" t="str">
        <f>IF(GETPIVOTDATA("PS % recovery",Sheet4!$B$5,"Parish Name",K3217)&gt;99.949%,"OK","No")</f>
        <v>OK</v>
      </c>
      <c r="D3217" t="e">
        <f>VLOOKUP(J3217,'Ref2'!C:E,3,0)</f>
        <v>#N/A</v>
      </c>
      <c r="F3217">
        <v>4</v>
      </c>
      <c r="I3217" t="e">
        <f>VLOOKUP(J3217,Ref!L:M,2,0)</f>
        <v>#N/A</v>
      </c>
      <c r="J3217" t="s">
        <v>1225</v>
      </c>
      <c r="K3217" t="s">
        <v>269</v>
      </c>
      <c r="L3217" t="s">
        <v>635</v>
      </c>
      <c r="M3217" t="s">
        <v>36</v>
      </c>
      <c r="N3217" t="s">
        <v>15</v>
      </c>
      <c r="S3217">
        <v>4220.67</v>
      </c>
    </row>
    <row r="3218" spans="1:19" x14ac:dyDescent="0.3">
      <c r="A3218">
        <v>2023</v>
      </c>
      <c r="C3218" t="str">
        <f>IF(GETPIVOTDATA("PS % recovery",Sheet4!$B$5,"Parish Name",K3218)&gt;99.949%,"OK","No")</f>
        <v>No</v>
      </c>
      <c r="D3218" t="str">
        <f>VLOOKUP(J3218,'Ref2'!C:E,3,0)</f>
        <v>LLF</v>
      </c>
      <c r="F3218">
        <v>4</v>
      </c>
      <c r="I3218" t="e">
        <f>VLOOKUP(J3218,Ref!L:M,2,0)</f>
        <v>#N/A</v>
      </c>
      <c r="J3218" t="s">
        <v>1227</v>
      </c>
      <c r="K3218" t="s">
        <v>270</v>
      </c>
      <c r="L3218" t="s">
        <v>639</v>
      </c>
      <c r="M3218" t="s">
        <v>36</v>
      </c>
      <c r="N3218" t="s">
        <v>15</v>
      </c>
      <c r="S3218">
        <v>4985.08</v>
      </c>
    </row>
    <row r="3219" spans="1:19" x14ac:dyDescent="0.3">
      <c r="A3219">
        <v>2023</v>
      </c>
      <c r="C3219" t="str">
        <f>IF(GETPIVOTDATA("PS % recovery",Sheet4!$B$5,"Parish Name",K3219)&gt;99.949%,"OK","No")</f>
        <v>OK</v>
      </c>
      <c r="D3219" t="e">
        <f>VLOOKUP(J3219,'Ref2'!C:E,3,0)</f>
        <v>#N/A</v>
      </c>
      <c r="F3219">
        <v>4</v>
      </c>
      <c r="I3219" t="str">
        <f>VLOOKUP(J3219,Ref!L:M,2,0)</f>
        <v>Yes</v>
      </c>
      <c r="J3219" t="s">
        <v>1229</v>
      </c>
      <c r="K3219" t="s">
        <v>271</v>
      </c>
      <c r="L3219" t="s">
        <v>641</v>
      </c>
      <c r="M3219" t="s">
        <v>36</v>
      </c>
      <c r="N3219" t="s">
        <v>15</v>
      </c>
      <c r="S3219">
        <v>4762</v>
      </c>
    </row>
    <row r="3220" spans="1:19" x14ac:dyDescent="0.3">
      <c r="A3220">
        <v>2023</v>
      </c>
      <c r="C3220" t="str">
        <f>IF(GETPIVOTDATA("PS % recovery",Sheet4!$B$5,"Parish Name",K3220)&gt;99.949%,"OK","No")</f>
        <v>OK</v>
      </c>
      <c r="D3220" t="e">
        <f>VLOOKUP(J3220,'Ref2'!C:E,3,0)</f>
        <v>#N/A</v>
      </c>
      <c r="F3220">
        <v>4</v>
      </c>
      <c r="I3220" t="e">
        <f>VLOOKUP(J3220,Ref!L:M,2,0)</f>
        <v>#N/A</v>
      </c>
      <c r="J3220" t="s">
        <v>1231</v>
      </c>
      <c r="K3220" t="s">
        <v>273</v>
      </c>
      <c r="L3220" t="s">
        <v>643</v>
      </c>
      <c r="M3220" t="s">
        <v>19</v>
      </c>
      <c r="N3220" t="s">
        <v>16</v>
      </c>
      <c r="S3220">
        <v>4325</v>
      </c>
    </row>
    <row r="3221" spans="1:19" x14ac:dyDescent="0.3">
      <c r="A3221">
        <v>2023</v>
      </c>
      <c r="C3221" t="str">
        <f>IF(GETPIVOTDATA("PS % recovery",Sheet4!$B$5,"Parish Name",K3221)&gt;99.949%,"OK","No")</f>
        <v>No</v>
      </c>
      <c r="D3221" t="e">
        <f>VLOOKUP(J3221,'Ref2'!C:E,3,0)</f>
        <v>#N/A</v>
      </c>
      <c r="F3221">
        <v>4</v>
      </c>
      <c r="I3221" t="e">
        <f>VLOOKUP(J3221,Ref!L:M,2,0)</f>
        <v>#N/A</v>
      </c>
      <c r="J3221" t="s">
        <v>1233</v>
      </c>
      <c r="K3221" t="s">
        <v>274</v>
      </c>
      <c r="L3221" t="s">
        <v>643</v>
      </c>
      <c r="M3221" t="s">
        <v>19</v>
      </c>
      <c r="N3221" t="s">
        <v>16</v>
      </c>
      <c r="S3221">
        <v>0</v>
      </c>
    </row>
    <row r="3222" spans="1:19" x14ac:dyDescent="0.3">
      <c r="A3222">
        <v>2023</v>
      </c>
      <c r="C3222" t="str">
        <f>IF(GETPIVOTDATA("PS % recovery",Sheet4!$B$5,"Parish Name",K3222)&gt;99.949%,"OK","No")</f>
        <v>OK</v>
      </c>
      <c r="D3222" t="e">
        <f>VLOOKUP(J3222,'Ref2'!C:E,3,0)</f>
        <v>#N/A</v>
      </c>
      <c r="F3222">
        <v>4</v>
      </c>
      <c r="I3222" t="e">
        <f>VLOOKUP(J3222,Ref!L:M,2,0)</f>
        <v>#N/A</v>
      </c>
      <c r="J3222" t="s">
        <v>1235</v>
      </c>
      <c r="K3222" t="s">
        <v>276</v>
      </c>
      <c r="L3222" t="s">
        <v>643</v>
      </c>
      <c r="M3222" t="s">
        <v>19</v>
      </c>
      <c r="N3222" t="s">
        <v>16</v>
      </c>
      <c r="S3222">
        <v>0</v>
      </c>
    </row>
    <row r="3223" spans="1:19" x14ac:dyDescent="0.3">
      <c r="A3223">
        <v>2023</v>
      </c>
      <c r="C3223" t="str">
        <f>IF(GETPIVOTDATA("PS % recovery",Sheet4!$B$5,"Parish Name",K3223)&gt;99.949%,"OK","No")</f>
        <v>No</v>
      </c>
      <c r="D3223" t="e">
        <f>VLOOKUP(J3223,'Ref2'!C:E,3,0)</f>
        <v>#N/A</v>
      </c>
      <c r="F3223">
        <v>4</v>
      </c>
      <c r="I3223" t="e">
        <f>VLOOKUP(J3223,Ref!L:M,2,0)</f>
        <v>#N/A</v>
      </c>
      <c r="J3223" t="s">
        <v>1237</v>
      </c>
      <c r="K3223" t="s">
        <v>277</v>
      </c>
      <c r="L3223" t="s">
        <v>646</v>
      </c>
      <c r="M3223" t="s">
        <v>19</v>
      </c>
      <c r="N3223" t="s">
        <v>16</v>
      </c>
      <c r="S3223">
        <v>500</v>
      </c>
    </row>
    <row r="3224" spans="1:19" x14ac:dyDescent="0.3">
      <c r="A3224">
        <v>2023</v>
      </c>
      <c r="C3224" t="str">
        <f>IF(GETPIVOTDATA("PS % recovery",Sheet4!$B$5,"Parish Name",K3224)&gt;99.949%,"OK","No")</f>
        <v>No</v>
      </c>
      <c r="D3224" t="e">
        <f>VLOOKUP(J3224,'Ref2'!C:E,3,0)</f>
        <v>#N/A</v>
      </c>
      <c r="F3224">
        <v>4</v>
      </c>
      <c r="I3224" t="e">
        <f>VLOOKUP(J3224,Ref!L:M,2,0)</f>
        <v>#N/A</v>
      </c>
      <c r="J3224" t="s">
        <v>1239</v>
      </c>
      <c r="K3224" t="s">
        <v>279</v>
      </c>
      <c r="L3224" t="s">
        <v>646</v>
      </c>
      <c r="M3224" t="s">
        <v>19</v>
      </c>
      <c r="N3224" t="s">
        <v>16</v>
      </c>
      <c r="S3224">
        <v>0</v>
      </c>
    </row>
    <row r="3225" spans="1:19" x14ac:dyDescent="0.3">
      <c r="A3225">
        <v>2023</v>
      </c>
      <c r="C3225" t="str">
        <f>IF(GETPIVOTDATA("PS % recovery",Sheet4!$B$5,"Parish Name",K3225)&gt;99.949%,"OK","No")</f>
        <v>No</v>
      </c>
      <c r="D3225" t="e">
        <f>VLOOKUP(J3225,'Ref2'!C:E,3,0)</f>
        <v>#N/A</v>
      </c>
      <c r="F3225">
        <v>4</v>
      </c>
      <c r="I3225" t="e">
        <f>VLOOKUP(J3225,Ref!L:M,2,0)</f>
        <v>#N/A</v>
      </c>
      <c r="J3225" t="s">
        <v>1241</v>
      </c>
      <c r="K3225" t="s">
        <v>281</v>
      </c>
      <c r="L3225" t="s">
        <v>646</v>
      </c>
      <c r="M3225" t="s">
        <v>19</v>
      </c>
      <c r="N3225" t="s">
        <v>16</v>
      </c>
      <c r="S3225">
        <v>0</v>
      </c>
    </row>
    <row r="3226" spans="1:19" x14ac:dyDescent="0.3">
      <c r="A3226">
        <v>2023</v>
      </c>
      <c r="C3226" t="str">
        <f>IF(GETPIVOTDATA("PS % recovery",Sheet4!$B$5,"Parish Name",K3226)&gt;99.949%,"OK","No")</f>
        <v>No</v>
      </c>
      <c r="D3226" t="e">
        <f>VLOOKUP(J3226,'Ref2'!C:E,3,0)</f>
        <v>#N/A</v>
      </c>
      <c r="F3226">
        <v>4</v>
      </c>
      <c r="I3226" t="e">
        <f>VLOOKUP(J3226,Ref!L:M,2,0)</f>
        <v>#N/A</v>
      </c>
      <c r="J3226" t="s">
        <v>1243</v>
      </c>
      <c r="K3226" t="s">
        <v>278</v>
      </c>
      <c r="L3226" t="s">
        <v>648</v>
      </c>
      <c r="M3226" t="s">
        <v>19</v>
      </c>
      <c r="N3226" t="s">
        <v>16</v>
      </c>
      <c r="S3226">
        <v>0</v>
      </c>
    </row>
    <row r="3227" spans="1:19" x14ac:dyDescent="0.3">
      <c r="A3227">
        <v>2023</v>
      </c>
      <c r="C3227" t="str">
        <f>IF(GETPIVOTDATA("PS % recovery",Sheet4!$B$5,"Parish Name",K3227)&gt;99.949%,"OK","No")</f>
        <v>OK</v>
      </c>
      <c r="D3227" t="e">
        <f>VLOOKUP(J3227,'Ref2'!C:E,3,0)</f>
        <v>#N/A</v>
      </c>
      <c r="F3227">
        <v>4</v>
      </c>
      <c r="I3227" t="e">
        <f>VLOOKUP(J3227,Ref!L:M,2,0)</f>
        <v>#N/A</v>
      </c>
      <c r="J3227" t="s">
        <v>1245</v>
      </c>
      <c r="K3227" t="s">
        <v>284</v>
      </c>
      <c r="L3227" t="s">
        <v>648</v>
      </c>
      <c r="M3227" t="s">
        <v>19</v>
      </c>
      <c r="N3227" t="s">
        <v>16</v>
      </c>
      <c r="S3227">
        <v>0</v>
      </c>
    </row>
    <row r="3228" spans="1:19" x14ac:dyDescent="0.3">
      <c r="A3228">
        <v>2023</v>
      </c>
      <c r="C3228" t="str">
        <f>IF(GETPIVOTDATA("PS % recovery",Sheet4!$B$5,"Parish Name",K3228)&gt;99.949%,"OK","No")</f>
        <v>No</v>
      </c>
      <c r="D3228" t="e">
        <f>VLOOKUP(J3228,'Ref2'!C:E,3,0)</f>
        <v>#N/A</v>
      </c>
      <c r="F3228">
        <v>4</v>
      </c>
      <c r="I3228" t="e">
        <f>VLOOKUP(J3228,Ref!L:M,2,0)</f>
        <v>#N/A</v>
      </c>
      <c r="J3228" t="s">
        <v>1247</v>
      </c>
      <c r="K3228" t="s">
        <v>286</v>
      </c>
      <c r="L3228" t="s">
        <v>648</v>
      </c>
      <c r="M3228" t="s">
        <v>19</v>
      </c>
      <c r="N3228" t="s">
        <v>16</v>
      </c>
      <c r="S3228">
        <v>126</v>
      </c>
    </row>
    <row r="3229" spans="1:19" x14ac:dyDescent="0.3">
      <c r="A3229">
        <v>2023</v>
      </c>
      <c r="C3229" t="str">
        <f>IF(GETPIVOTDATA("PS % recovery",Sheet4!$B$5,"Parish Name",K3229)&gt;99.949%,"OK","No")</f>
        <v>No</v>
      </c>
      <c r="D3229" t="e">
        <f>VLOOKUP(J3229,'Ref2'!C:E,3,0)</f>
        <v>#N/A</v>
      </c>
      <c r="F3229">
        <v>4</v>
      </c>
      <c r="I3229" t="e">
        <f>VLOOKUP(J3229,Ref!L:M,2,0)</f>
        <v>#N/A</v>
      </c>
      <c r="J3229" t="s">
        <v>1249</v>
      </c>
      <c r="K3229" t="s">
        <v>280</v>
      </c>
      <c r="L3229" t="s">
        <v>668</v>
      </c>
      <c r="M3229" t="s">
        <v>19</v>
      </c>
      <c r="N3229" t="s">
        <v>16</v>
      </c>
      <c r="S3229">
        <v>0</v>
      </c>
    </row>
    <row r="3230" spans="1:19" x14ac:dyDescent="0.3">
      <c r="A3230">
        <v>2023</v>
      </c>
      <c r="C3230" t="str">
        <f>IF(GETPIVOTDATA("PS % recovery",Sheet4!$B$5,"Parish Name",K3230)&gt;99.949%,"OK","No")</f>
        <v>OK</v>
      </c>
      <c r="D3230" t="e">
        <f>VLOOKUP(J3230,'Ref2'!C:E,3,0)</f>
        <v>#N/A</v>
      </c>
      <c r="F3230">
        <v>4</v>
      </c>
      <c r="I3230" t="e">
        <f>VLOOKUP(J3230,Ref!L:M,2,0)</f>
        <v>#N/A</v>
      </c>
      <c r="J3230" t="s">
        <v>1251</v>
      </c>
      <c r="K3230" t="s">
        <v>287</v>
      </c>
      <c r="L3230" t="s">
        <v>668</v>
      </c>
      <c r="M3230" t="s">
        <v>19</v>
      </c>
      <c r="N3230" t="s">
        <v>16</v>
      </c>
      <c r="S3230">
        <v>1117</v>
      </c>
    </row>
    <row r="3231" spans="1:19" x14ac:dyDescent="0.3">
      <c r="A3231">
        <v>2023</v>
      </c>
      <c r="C3231" t="str">
        <f>IF(GETPIVOTDATA("PS % recovery",Sheet4!$B$5,"Parish Name",K3231)&gt;99.949%,"OK","No")</f>
        <v>No</v>
      </c>
      <c r="D3231" t="e">
        <f>VLOOKUP(J3231,'Ref2'!C:E,3,0)</f>
        <v>#N/A</v>
      </c>
      <c r="F3231">
        <v>4</v>
      </c>
      <c r="I3231" t="e">
        <f>VLOOKUP(J3231,Ref!L:M,2,0)</f>
        <v>#N/A</v>
      </c>
      <c r="J3231" t="s">
        <v>1253</v>
      </c>
      <c r="K3231" t="s">
        <v>290</v>
      </c>
      <c r="L3231" t="s">
        <v>668</v>
      </c>
      <c r="M3231" t="s">
        <v>19</v>
      </c>
      <c r="N3231" t="s">
        <v>16</v>
      </c>
      <c r="S3231">
        <v>62.5</v>
      </c>
    </row>
    <row r="3232" spans="1:19" x14ac:dyDescent="0.3">
      <c r="A3232">
        <v>2023</v>
      </c>
      <c r="C3232" t="str">
        <f>IF(GETPIVOTDATA("PS % recovery",Sheet4!$B$5,"Parish Name",K3232)&gt;99.949%,"OK","No")</f>
        <v>OK</v>
      </c>
      <c r="D3232" t="e">
        <f>VLOOKUP(J3232,'Ref2'!C:E,3,0)</f>
        <v>#N/A</v>
      </c>
      <c r="F3232">
        <v>4</v>
      </c>
      <c r="I3232" t="e">
        <f>VLOOKUP(J3232,Ref!L:M,2,0)</f>
        <v>#N/A</v>
      </c>
      <c r="J3232" t="s">
        <v>1255</v>
      </c>
      <c r="K3232" t="s">
        <v>292</v>
      </c>
      <c r="L3232" t="s">
        <v>668</v>
      </c>
      <c r="M3232" t="s">
        <v>19</v>
      </c>
      <c r="N3232" t="s">
        <v>16</v>
      </c>
      <c r="S3232">
        <v>3440</v>
      </c>
    </row>
    <row r="3233" spans="1:19" x14ac:dyDescent="0.3">
      <c r="A3233">
        <v>2023</v>
      </c>
      <c r="C3233" t="str">
        <f>IF(GETPIVOTDATA("PS % recovery",Sheet4!$B$5,"Parish Name",K3233)&gt;99.949%,"OK","No")</f>
        <v>No</v>
      </c>
      <c r="D3233" t="e">
        <f>VLOOKUP(J3233,'Ref2'!C:E,3,0)</f>
        <v>#N/A</v>
      </c>
      <c r="F3233">
        <v>4</v>
      </c>
      <c r="I3233" t="e">
        <f>VLOOKUP(J3233,Ref!L:M,2,0)</f>
        <v>#N/A</v>
      </c>
      <c r="J3233" t="s">
        <v>831</v>
      </c>
      <c r="K3233" t="s">
        <v>291</v>
      </c>
      <c r="L3233" t="s">
        <v>660</v>
      </c>
      <c r="M3233" t="s">
        <v>19</v>
      </c>
      <c r="N3233" t="s">
        <v>16</v>
      </c>
      <c r="S3233">
        <v>1250</v>
      </c>
    </row>
    <row r="3234" spans="1:19" x14ac:dyDescent="0.3">
      <c r="A3234">
        <v>2023</v>
      </c>
      <c r="C3234" t="str">
        <f>IF(GETPIVOTDATA("PS % recovery",Sheet4!$B$5,"Parish Name",K3234)&gt;99.949%,"OK","No")</f>
        <v>OK</v>
      </c>
      <c r="D3234" t="e">
        <f>VLOOKUP(J3234,'Ref2'!C:E,3,0)</f>
        <v>#N/A</v>
      </c>
      <c r="F3234">
        <v>4</v>
      </c>
      <c r="I3234" t="e">
        <f>VLOOKUP(J3234,Ref!L:M,2,0)</f>
        <v>#N/A</v>
      </c>
      <c r="J3234" t="s">
        <v>1258</v>
      </c>
      <c r="K3234" t="s">
        <v>288</v>
      </c>
      <c r="L3234" t="s">
        <v>664</v>
      </c>
      <c r="M3234" t="s">
        <v>19</v>
      </c>
      <c r="N3234" t="s">
        <v>16</v>
      </c>
      <c r="S3234">
        <v>750</v>
      </c>
    </row>
    <row r="3235" spans="1:19" x14ac:dyDescent="0.3">
      <c r="A3235">
        <v>2023</v>
      </c>
      <c r="C3235" t="str">
        <f>IF(GETPIVOTDATA("PS % recovery",Sheet4!$B$5,"Parish Name",K3235)&gt;99.949%,"OK","No")</f>
        <v>OK</v>
      </c>
      <c r="D3235" t="e">
        <f>VLOOKUP(J3235,'Ref2'!C:E,3,0)</f>
        <v>#N/A</v>
      </c>
      <c r="F3235">
        <v>4</v>
      </c>
      <c r="I3235" t="e">
        <f>VLOOKUP(J3235,Ref!L:M,2,0)</f>
        <v>#N/A</v>
      </c>
      <c r="J3235" t="s">
        <v>1260</v>
      </c>
      <c r="K3235" t="s">
        <v>295</v>
      </c>
      <c r="L3235" t="s">
        <v>664</v>
      </c>
      <c r="M3235" t="s">
        <v>19</v>
      </c>
      <c r="N3235" t="s">
        <v>16</v>
      </c>
      <c r="S3235">
        <v>1652</v>
      </c>
    </row>
    <row r="3236" spans="1:19" x14ac:dyDescent="0.3">
      <c r="A3236">
        <v>2023</v>
      </c>
      <c r="C3236" t="str">
        <f>IF(GETPIVOTDATA("PS % recovery",Sheet4!$B$5,"Parish Name",K3236)&gt;99.949%,"OK","No")</f>
        <v>OK</v>
      </c>
      <c r="D3236" t="e">
        <f>VLOOKUP(J3236,'Ref2'!C:E,3,0)</f>
        <v>#N/A</v>
      </c>
      <c r="F3236">
        <v>4</v>
      </c>
      <c r="I3236" t="e">
        <f>VLOOKUP(J3236,Ref!L:M,2,0)</f>
        <v>#N/A</v>
      </c>
      <c r="J3236" t="s">
        <v>1262</v>
      </c>
      <c r="K3236" t="s">
        <v>296</v>
      </c>
      <c r="L3236" t="s">
        <v>664</v>
      </c>
      <c r="M3236" t="s">
        <v>19</v>
      </c>
      <c r="N3236" t="s">
        <v>16</v>
      </c>
      <c r="S3236">
        <v>1600</v>
      </c>
    </row>
    <row r="3237" spans="1:19" x14ac:dyDescent="0.3">
      <c r="A3237">
        <v>2023</v>
      </c>
      <c r="C3237" t="str">
        <f>IF(GETPIVOTDATA("PS % recovery",Sheet4!$B$5,"Parish Name",K3237)&gt;99.949%,"OK","No")</f>
        <v>OK</v>
      </c>
      <c r="D3237" t="e">
        <f>VLOOKUP(J3237,'Ref2'!C:E,3,0)</f>
        <v>#N/A</v>
      </c>
      <c r="F3237">
        <v>4</v>
      </c>
      <c r="I3237" t="e">
        <f>VLOOKUP(J3237,Ref!L:M,2,0)</f>
        <v>#N/A</v>
      </c>
      <c r="J3237" t="s">
        <v>1264</v>
      </c>
      <c r="K3237" t="s">
        <v>289</v>
      </c>
      <c r="L3237" t="s">
        <v>656</v>
      </c>
      <c r="M3237" t="s">
        <v>19</v>
      </c>
      <c r="N3237" t="s">
        <v>16</v>
      </c>
      <c r="S3237">
        <v>5000</v>
      </c>
    </row>
    <row r="3238" spans="1:19" x14ac:dyDescent="0.3">
      <c r="A3238">
        <v>2023</v>
      </c>
      <c r="C3238" t="str">
        <f>IF(GETPIVOTDATA("PS % recovery",Sheet4!$B$5,"Parish Name",K3238)&gt;99.949%,"OK","No")</f>
        <v>OK</v>
      </c>
      <c r="D3238" t="e">
        <f>VLOOKUP(J3238,'Ref2'!C:E,3,0)</f>
        <v>#N/A</v>
      </c>
      <c r="F3238">
        <v>4</v>
      </c>
      <c r="I3238" t="e">
        <f>VLOOKUP(J3238,Ref!L:M,2,0)</f>
        <v>#N/A</v>
      </c>
      <c r="J3238" t="s">
        <v>1266</v>
      </c>
      <c r="K3238" t="s">
        <v>298</v>
      </c>
      <c r="L3238" t="s">
        <v>654</v>
      </c>
      <c r="M3238" t="s">
        <v>19</v>
      </c>
      <c r="N3238" t="s">
        <v>16</v>
      </c>
      <c r="S3238">
        <v>3421</v>
      </c>
    </row>
    <row r="3239" spans="1:19" x14ac:dyDescent="0.3">
      <c r="A3239">
        <v>2023</v>
      </c>
      <c r="C3239" t="str">
        <f>IF(GETPIVOTDATA("PS % recovery",Sheet4!$B$5,"Parish Name",K3239)&gt;99.949%,"OK","No")</f>
        <v>No</v>
      </c>
      <c r="D3239" t="e">
        <f>VLOOKUP(J3239,'Ref2'!C:E,3,0)</f>
        <v>#N/A</v>
      </c>
      <c r="F3239">
        <v>4</v>
      </c>
      <c r="I3239" t="e">
        <f>VLOOKUP(J3239,Ref!L:M,2,0)</f>
        <v>#N/A</v>
      </c>
      <c r="J3239" t="s">
        <v>835</v>
      </c>
      <c r="K3239" t="s">
        <v>299</v>
      </c>
      <c r="L3239" t="s">
        <v>660</v>
      </c>
      <c r="M3239" t="s">
        <v>19</v>
      </c>
      <c r="N3239" t="s">
        <v>16</v>
      </c>
      <c r="S3239">
        <v>0</v>
      </c>
    </row>
    <row r="3240" spans="1:19" x14ac:dyDescent="0.3">
      <c r="A3240">
        <v>2023</v>
      </c>
      <c r="C3240" t="str">
        <f>IF(GETPIVOTDATA("PS % recovery",Sheet4!$B$5,"Parish Name",K3240)&gt;99.949%,"OK","No")</f>
        <v>OK</v>
      </c>
      <c r="D3240" t="e">
        <f>VLOOKUP(J3240,'Ref2'!C:E,3,0)</f>
        <v>#N/A</v>
      </c>
      <c r="F3240">
        <v>4</v>
      </c>
      <c r="I3240" t="e">
        <f>VLOOKUP(J3240,Ref!L:M,2,0)</f>
        <v>#N/A</v>
      </c>
      <c r="J3240" t="s">
        <v>839</v>
      </c>
      <c r="K3240" t="s">
        <v>301</v>
      </c>
      <c r="L3240" t="s">
        <v>660</v>
      </c>
      <c r="M3240" t="s">
        <v>19</v>
      </c>
      <c r="N3240" t="s">
        <v>16</v>
      </c>
      <c r="S3240">
        <v>2423</v>
      </c>
    </row>
    <row r="3241" spans="1:19" x14ac:dyDescent="0.3">
      <c r="A3241">
        <v>2023</v>
      </c>
      <c r="C3241" t="str">
        <f>IF(GETPIVOTDATA("PS % recovery",Sheet4!$B$5,"Parish Name",K3241)&gt;99.949%,"OK","No")</f>
        <v>No</v>
      </c>
      <c r="D3241" t="e">
        <f>VLOOKUP(J3241,'Ref2'!C:E,3,0)</f>
        <v>#N/A</v>
      </c>
      <c r="F3241">
        <v>4</v>
      </c>
      <c r="I3241" t="e">
        <f>VLOOKUP(J3241,Ref!L:M,2,0)</f>
        <v>#N/A</v>
      </c>
      <c r="J3241" t="s">
        <v>1270</v>
      </c>
      <c r="K3241" t="s">
        <v>302</v>
      </c>
      <c r="L3241" t="s">
        <v>666</v>
      </c>
      <c r="M3241" t="s">
        <v>19</v>
      </c>
      <c r="N3241" t="s">
        <v>16</v>
      </c>
      <c r="S3241">
        <v>3000</v>
      </c>
    </row>
    <row r="3242" spans="1:19" x14ac:dyDescent="0.3">
      <c r="A3242">
        <v>2023</v>
      </c>
      <c r="C3242" t="str">
        <f>IF(GETPIVOTDATA("PS % recovery",Sheet4!$B$5,"Parish Name",K3242)&gt;99.949%,"OK","No")</f>
        <v>No</v>
      </c>
      <c r="D3242" t="e">
        <f>VLOOKUP(J3242,'Ref2'!C:E,3,0)</f>
        <v>#N/A</v>
      </c>
      <c r="F3242">
        <v>4</v>
      </c>
      <c r="I3242" t="e">
        <f>VLOOKUP(J3242,Ref!L:M,2,0)</f>
        <v>#N/A</v>
      </c>
      <c r="J3242" t="s">
        <v>830</v>
      </c>
      <c r="K3242" t="s">
        <v>275</v>
      </c>
      <c r="L3242" t="s">
        <v>275</v>
      </c>
      <c r="M3242" t="s">
        <v>19</v>
      </c>
      <c r="N3242" t="s">
        <v>16</v>
      </c>
      <c r="S3242">
        <v>1000</v>
      </c>
    </row>
    <row r="3243" spans="1:19" x14ac:dyDescent="0.3">
      <c r="A3243">
        <v>2023</v>
      </c>
      <c r="C3243" t="str">
        <f>IF(GETPIVOTDATA("PS % recovery",Sheet4!$B$5,"Parish Name",K3243)&gt;99.949%,"OK","No")</f>
        <v>No</v>
      </c>
      <c r="D3243" t="e">
        <f>VLOOKUP(J3243,'Ref2'!C:E,3,0)</f>
        <v>#N/A</v>
      </c>
      <c r="F3243">
        <v>4</v>
      </c>
      <c r="I3243" t="e">
        <f>VLOOKUP(J3243,Ref!L:M,2,0)</f>
        <v>#N/A</v>
      </c>
      <c r="J3243" t="s">
        <v>1273</v>
      </c>
      <c r="K3243" t="s">
        <v>282</v>
      </c>
      <c r="L3243" t="s">
        <v>650</v>
      </c>
      <c r="M3243" t="s">
        <v>19</v>
      </c>
      <c r="N3243" t="s">
        <v>16</v>
      </c>
      <c r="S3243">
        <v>600</v>
      </c>
    </row>
    <row r="3244" spans="1:19" x14ac:dyDescent="0.3">
      <c r="A3244">
        <v>2023</v>
      </c>
      <c r="C3244" t="str">
        <f>IF(GETPIVOTDATA("PS % recovery",Sheet4!$B$5,"Parish Name",K3244)&gt;99.949%,"OK","No")</f>
        <v>No</v>
      </c>
      <c r="D3244" t="e">
        <f>VLOOKUP(J3244,'Ref2'!C:E,3,0)</f>
        <v>#N/A</v>
      </c>
      <c r="F3244">
        <v>4</v>
      </c>
      <c r="I3244" t="e">
        <f>VLOOKUP(J3244,Ref!L:M,2,0)</f>
        <v>#N/A</v>
      </c>
      <c r="J3244" t="s">
        <v>1275</v>
      </c>
      <c r="K3244" t="s">
        <v>300</v>
      </c>
      <c r="L3244" t="s">
        <v>650</v>
      </c>
      <c r="M3244" t="s">
        <v>19</v>
      </c>
      <c r="N3244" t="s">
        <v>16</v>
      </c>
      <c r="S3244" s="109">
        <v>875</v>
      </c>
    </row>
    <row r="3245" spans="1:19" x14ac:dyDescent="0.3">
      <c r="A3245">
        <v>2023</v>
      </c>
      <c r="C3245" t="str">
        <f>IF(GETPIVOTDATA("PS % recovery",Sheet4!$B$5,"Parish Name",K3245)&gt;99.949%,"OK","No")</f>
        <v>No</v>
      </c>
      <c r="D3245" t="e">
        <f>VLOOKUP(J3245,'Ref2'!C:E,3,0)</f>
        <v>#N/A</v>
      </c>
      <c r="F3245">
        <v>4</v>
      </c>
      <c r="I3245" t="e">
        <f>VLOOKUP(J3245,Ref!L:M,2,0)</f>
        <v>#N/A</v>
      </c>
      <c r="J3245" t="s">
        <v>837</v>
      </c>
      <c r="K3245" t="s">
        <v>304</v>
      </c>
      <c r="L3245" t="s">
        <v>658</v>
      </c>
      <c r="M3245" t="s">
        <v>19</v>
      </c>
      <c r="N3245" t="s">
        <v>16</v>
      </c>
      <c r="S3245">
        <v>350</v>
      </c>
    </row>
    <row r="3246" spans="1:19" x14ac:dyDescent="0.3">
      <c r="A3246">
        <v>2023</v>
      </c>
      <c r="C3246" t="str">
        <f>IF(GETPIVOTDATA("PS % recovery",Sheet4!$B$5,"Parish Name",K3246)&gt;99.949%,"OK","No")</f>
        <v>No</v>
      </c>
      <c r="D3246" t="e">
        <f>VLOOKUP(J3246,'Ref2'!C:E,3,0)</f>
        <v>#N/A</v>
      </c>
      <c r="F3246">
        <v>4</v>
      </c>
      <c r="I3246" t="e">
        <f>VLOOKUP(J3246,Ref!L:M,2,0)</f>
        <v>#N/A</v>
      </c>
      <c r="J3246" t="s">
        <v>1278</v>
      </c>
      <c r="K3246" t="s">
        <v>283</v>
      </c>
      <c r="L3246" t="s">
        <v>652</v>
      </c>
      <c r="M3246" t="s">
        <v>19</v>
      </c>
      <c r="N3246" t="s">
        <v>16</v>
      </c>
      <c r="S3246">
        <v>3028</v>
      </c>
    </row>
    <row r="3247" spans="1:19" x14ac:dyDescent="0.3">
      <c r="A3247">
        <v>2023</v>
      </c>
      <c r="C3247" t="str">
        <f>IF(GETPIVOTDATA("PS % recovery",Sheet4!$B$5,"Parish Name",K3247)&gt;99.949%,"OK","No")</f>
        <v>No</v>
      </c>
      <c r="D3247" t="e">
        <f>VLOOKUP(J3247,'Ref2'!C:E,3,0)</f>
        <v>#N/A</v>
      </c>
      <c r="F3247">
        <v>4</v>
      </c>
      <c r="I3247" t="e">
        <f>VLOOKUP(J3247,Ref!L:M,2,0)</f>
        <v>#N/A</v>
      </c>
      <c r="J3247" t="s">
        <v>1280</v>
      </c>
      <c r="K3247" t="s">
        <v>306</v>
      </c>
      <c r="L3247" t="s">
        <v>652</v>
      </c>
      <c r="M3247" t="s">
        <v>19</v>
      </c>
      <c r="N3247" t="s">
        <v>16</v>
      </c>
      <c r="S3247">
        <v>0</v>
      </c>
    </row>
    <row r="3248" spans="1:19" x14ac:dyDescent="0.3">
      <c r="A3248">
        <v>2023</v>
      </c>
      <c r="C3248" t="str">
        <f>IF(GETPIVOTDATA("PS % recovery",Sheet4!$B$5,"Parish Name",K3248)&gt;99.949%,"OK","No")</f>
        <v>No</v>
      </c>
      <c r="D3248" t="e">
        <f>VLOOKUP(J3248,'Ref2'!C:E,3,0)</f>
        <v>#N/A</v>
      </c>
      <c r="F3248">
        <v>4</v>
      </c>
      <c r="I3248" t="e">
        <f>VLOOKUP(J3248,Ref!L:M,2,0)</f>
        <v>#N/A</v>
      </c>
      <c r="J3248" t="s">
        <v>1282</v>
      </c>
      <c r="K3248" t="s">
        <v>285</v>
      </c>
      <c r="L3248" t="s">
        <v>654</v>
      </c>
      <c r="M3248" t="s">
        <v>19</v>
      </c>
      <c r="N3248" t="s">
        <v>16</v>
      </c>
      <c r="S3248">
        <v>1594</v>
      </c>
    </row>
    <row r="3249" spans="1:19" x14ac:dyDescent="0.3">
      <c r="A3249">
        <v>2023</v>
      </c>
      <c r="C3249" t="str">
        <f>IF(GETPIVOTDATA("PS % recovery",Sheet4!$B$5,"Parish Name",K3249)&gt;99.949%,"OK","No")</f>
        <v>OK</v>
      </c>
      <c r="D3249" t="e">
        <f>VLOOKUP(J3249,'Ref2'!C:E,3,0)</f>
        <v>#N/A</v>
      </c>
      <c r="F3249">
        <v>4</v>
      </c>
      <c r="I3249" t="e">
        <f>VLOOKUP(J3249,Ref!L:M,2,0)</f>
        <v>#N/A</v>
      </c>
      <c r="J3249" t="s">
        <v>833</v>
      </c>
      <c r="K3249" t="s">
        <v>305</v>
      </c>
      <c r="L3249" t="s">
        <v>658</v>
      </c>
      <c r="M3249" t="s">
        <v>19</v>
      </c>
      <c r="N3249" t="s">
        <v>16</v>
      </c>
      <c r="S3249">
        <v>7000</v>
      </c>
    </row>
    <row r="3250" spans="1:19" x14ac:dyDescent="0.3">
      <c r="A3250">
        <v>2023</v>
      </c>
      <c r="C3250" t="str">
        <f>IF(GETPIVOTDATA("PS % recovery",Sheet4!$B$5,"Parish Name",K3250)&gt;99.949%,"OK","No")</f>
        <v>No</v>
      </c>
      <c r="D3250" t="e">
        <f>VLOOKUP(J3250,'Ref2'!C:E,3,0)</f>
        <v>#N/A</v>
      </c>
      <c r="F3250">
        <v>4</v>
      </c>
      <c r="I3250" t="e">
        <f>VLOOKUP(J3250,Ref!L:M,2,0)</f>
        <v>#N/A</v>
      </c>
      <c r="J3250" t="s">
        <v>1285</v>
      </c>
      <c r="K3250" t="s">
        <v>293</v>
      </c>
      <c r="L3250" t="s">
        <v>652</v>
      </c>
      <c r="M3250" t="s">
        <v>19</v>
      </c>
      <c r="N3250" t="s">
        <v>16</v>
      </c>
      <c r="S3250">
        <v>1311</v>
      </c>
    </row>
    <row r="3251" spans="1:19" x14ac:dyDescent="0.3">
      <c r="A3251">
        <v>2023</v>
      </c>
      <c r="C3251" t="str">
        <f>IF(GETPIVOTDATA("PS % recovery",Sheet4!$B$5,"Parish Name",K3251)&gt;99.949%,"OK","No")</f>
        <v>No</v>
      </c>
      <c r="D3251" t="e">
        <f>VLOOKUP(J3251,'Ref2'!C:E,3,0)</f>
        <v>#N/A</v>
      </c>
      <c r="F3251">
        <v>4</v>
      </c>
      <c r="I3251" t="e">
        <f>VLOOKUP(J3251,Ref!L:M,2,0)</f>
        <v>#N/A</v>
      </c>
      <c r="J3251" t="s">
        <v>1287</v>
      </c>
      <c r="K3251" t="s">
        <v>294</v>
      </c>
      <c r="L3251" t="s">
        <v>662</v>
      </c>
      <c r="M3251" t="s">
        <v>19</v>
      </c>
      <c r="N3251" t="s">
        <v>16</v>
      </c>
      <c r="S3251">
        <v>500</v>
      </c>
    </row>
    <row r="3252" spans="1:19" x14ac:dyDescent="0.3">
      <c r="A3252">
        <v>2023</v>
      </c>
      <c r="C3252" t="str">
        <f>IF(GETPIVOTDATA("PS % recovery",Sheet4!$B$5,"Parish Name",K3252)&gt;99.949%,"OK","No")</f>
        <v>OK</v>
      </c>
      <c r="D3252" t="e">
        <f>VLOOKUP(J3252,'Ref2'!C:E,3,0)</f>
        <v>#N/A</v>
      </c>
      <c r="F3252">
        <v>4</v>
      </c>
      <c r="I3252" t="e">
        <f>VLOOKUP(J3252,Ref!L:M,2,0)</f>
        <v>#N/A</v>
      </c>
      <c r="J3252" t="s">
        <v>1289</v>
      </c>
      <c r="K3252" t="s">
        <v>297</v>
      </c>
      <c r="L3252" t="s">
        <v>662</v>
      </c>
      <c r="M3252" t="s">
        <v>19</v>
      </c>
      <c r="N3252" t="s">
        <v>16</v>
      </c>
      <c r="S3252">
        <v>2359</v>
      </c>
    </row>
    <row r="3253" spans="1:19" x14ac:dyDescent="0.3">
      <c r="A3253">
        <v>2023</v>
      </c>
      <c r="C3253" t="str">
        <f>IF(GETPIVOTDATA("PS % recovery",Sheet4!$B$5,"Parish Name",K3253)&gt;99.949%,"OK","No")</f>
        <v>No</v>
      </c>
      <c r="D3253" t="e">
        <f>VLOOKUP(J3253,'Ref2'!C:E,3,0)</f>
        <v>#N/A</v>
      </c>
      <c r="F3253">
        <v>4</v>
      </c>
      <c r="I3253" t="e">
        <f>VLOOKUP(J3253,Ref!L:M,2,0)</f>
        <v>#N/A</v>
      </c>
      <c r="J3253" t="s">
        <v>1291</v>
      </c>
      <c r="K3253" t="s">
        <v>303</v>
      </c>
      <c r="L3253" t="s">
        <v>650</v>
      </c>
      <c r="M3253" t="s">
        <v>19</v>
      </c>
      <c r="N3253" t="s">
        <v>16</v>
      </c>
      <c r="S3253">
        <v>400</v>
      </c>
    </row>
    <row r="3254" spans="1:19" x14ac:dyDescent="0.3">
      <c r="A3254">
        <v>2023</v>
      </c>
      <c r="C3254" t="str">
        <f>IF(GETPIVOTDATA("PS % recovery",Sheet4!$B$5,"Parish Name",K3254)&gt;99.949%,"OK","No")</f>
        <v>No</v>
      </c>
      <c r="D3254" t="e">
        <f>VLOOKUP(J3254,'Ref2'!C:E,3,0)</f>
        <v>#N/A</v>
      </c>
      <c r="F3254">
        <v>4</v>
      </c>
      <c r="I3254" t="e">
        <f>VLOOKUP(J3254,Ref!L:M,2,0)</f>
        <v>#N/A</v>
      </c>
      <c r="J3254" t="s">
        <v>1293</v>
      </c>
      <c r="K3254" t="s">
        <v>308</v>
      </c>
      <c r="L3254" t="s">
        <v>670</v>
      </c>
      <c r="M3254" t="s">
        <v>22</v>
      </c>
      <c r="N3254" t="s">
        <v>16</v>
      </c>
      <c r="S3254">
        <v>2100.41</v>
      </c>
    </row>
    <row r="3255" spans="1:19" x14ac:dyDescent="0.3">
      <c r="A3255">
        <v>2023</v>
      </c>
      <c r="C3255" t="str">
        <f>IF(GETPIVOTDATA("PS % recovery",Sheet4!$B$5,"Parish Name",K3255)&gt;99.949%,"OK","No")</f>
        <v>OK</v>
      </c>
      <c r="D3255" t="e">
        <f>VLOOKUP(J3255,'Ref2'!C:E,3,0)</f>
        <v>#N/A</v>
      </c>
      <c r="F3255">
        <v>4</v>
      </c>
      <c r="I3255" t="str">
        <f>VLOOKUP(J3255,Ref!L:M,2,0)</f>
        <v>Yes</v>
      </c>
      <c r="J3255" t="s">
        <v>1295</v>
      </c>
      <c r="K3255" t="s">
        <v>309</v>
      </c>
      <c r="L3255" t="s">
        <v>672</v>
      </c>
      <c r="M3255" t="s">
        <v>22</v>
      </c>
      <c r="N3255" t="s">
        <v>16</v>
      </c>
      <c r="S3255">
        <v>12293</v>
      </c>
    </row>
    <row r="3256" spans="1:19" x14ac:dyDescent="0.3">
      <c r="A3256">
        <v>2023</v>
      </c>
      <c r="C3256" t="str">
        <f>IF(GETPIVOTDATA("PS % recovery",Sheet4!$B$5,"Parish Name",K3256)&gt;99.949%,"OK","No")</f>
        <v>OK</v>
      </c>
      <c r="D3256" t="e">
        <f>VLOOKUP(J3256,'Ref2'!C:E,3,0)</f>
        <v>#N/A</v>
      </c>
      <c r="F3256">
        <v>4</v>
      </c>
      <c r="I3256" t="e">
        <f>VLOOKUP(J3256,Ref!L:M,2,0)</f>
        <v>#N/A</v>
      </c>
      <c r="J3256" t="s">
        <v>1297</v>
      </c>
      <c r="K3256" t="s">
        <v>310</v>
      </c>
      <c r="L3256" t="s">
        <v>674</v>
      </c>
      <c r="M3256" t="s">
        <v>22</v>
      </c>
      <c r="N3256" t="s">
        <v>16</v>
      </c>
      <c r="S3256">
        <v>11120</v>
      </c>
    </row>
    <row r="3257" spans="1:19" x14ac:dyDescent="0.3">
      <c r="A3257">
        <v>2023</v>
      </c>
      <c r="C3257" t="str">
        <f>IF(GETPIVOTDATA("PS % recovery",Sheet4!$B$5,"Parish Name",K3257)&gt;99.949%,"OK","No")</f>
        <v>OK</v>
      </c>
      <c r="D3257" t="e">
        <f>VLOOKUP(J3257,'Ref2'!C:E,3,0)</f>
        <v>#N/A</v>
      </c>
      <c r="F3257">
        <v>4</v>
      </c>
      <c r="I3257" t="e">
        <f>VLOOKUP(J3257,Ref!L:M,2,0)</f>
        <v>#N/A</v>
      </c>
      <c r="J3257" t="s">
        <v>1299</v>
      </c>
      <c r="K3257" t="s">
        <v>311</v>
      </c>
      <c r="L3257" t="s">
        <v>676</v>
      </c>
      <c r="M3257" t="s">
        <v>22</v>
      </c>
      <c r="N3257" t="s">
        <v>16</v>
      </c>
      <c r="S3257">
        <v>4476</v>
      </c>
    </row>
    <row r="3258" spans="1:19" x14ac:dyDescent="0.3">
      <c r="A3258">
        <v>2023</v>
      </c>
      <c r="C3258" t="str">
        <f>IF(GETPIVOTDATA("PS % recovery",Sheet4!$B$5,"Parish Name",K3258)&gt;99.949%,"OK","No")</f>
        <v>No</v>
      </c>
      <c r="D3258" t="e">
        <f>VLOOKUP(J3258,'Ref2'!C:E,3,0)</f>
        <v>#N/A</v>
      </c>
      <c r="F3258">
        <v>4</v>
      </c>
      <c r="I3258" t="e">
        <f>VLOOKUP(J3258,Ref!L:M,2,0)</f>
        <v>#N/A</v>
      </c>
      <c r="J3258" t="s">
        <v>1301</v>
      </c>
      <c r="K3258" t="s">
        <v>312</v>
      </c>
      <c r="L3258" t="s">
        <v>680</v>
      </c>
      <c r="M3258" t="s">
        <v>22</v>
      </c>
      <c r="N3258" t="s">
        <v>16</v>
      </c>
      <c r="S3258">
        <v>900</v>
      </c>
    </row>
    <row r="3259" spans="1:19" x14ac:dyDescent="0.3">
      <c r="A3259">
        <v>2023</v>
      </c>
      <c r="C3259" t="str">
        <f>IF(GETPIVOTDATA("PS % recovery",Sheet4!$B$5,"Parish Name",K3259)&gt;99.949%,"OK","No")</f>
        <v>No</v>
      </c>
      <c r="D3259" t="e">
        <f>VLOOKUP(J3259,'Ref2'!C:E,3,0)</f>
        <v>#N/A</v>
      </c>
      <c r="F3259">
        <v>4</v>
      </c>
      <c r="I3259" t="e">
        <f>VLOOKUP(J3259,Ref!L:M,2,0)</f>
        <v>#N/A</v>
      </c>
      <c r="J3259" t="s">
        <v>1303</v>
      </c>
      <c r="K3259" t="s">
        <v>314</v>
      </c>
      <c r="L3259" t="s">
        <v>682</v>
      </c>
      <c r="M3259" t="s">
        <v>22</v>
      </c>
      <c r="N3259" t="s">
        <v>16</v>
      </c>
      <c r="S3259">
        <v>3480</v>
      </c>
    </row>
    <row r="3260" spans="1:19" x14ac:dyDescent="0.3">
      <c r="A3260">
        <v>2023</v>
      </c>
      <c r="C3260" t="str">
        <f>IF(GETPIVOTDATA("PS % recovery",Sheet4!$B$5,"Parish Name",K3260)&gt;99.949%,"OK","No")</f>
        <v>No</v>
      </c>
      <c r="D3260" t="e">
        <f>VLOOKUP(J3260,'Ref2'!C:E,3,0)</f>
        <v>#N/A</v>
      </c>
      <c r="F3260">
        <v>4</v>
      </c>
      <c r="I3260" t="e">
        <f>VLOOKUP(J3260,Ref!L:M,2,0)</f>
        <v>#N/A</v>
      </c>
      <c r="J3260" t="s">
        <v>1305</v>
      </c>
      <c r="K3260" t="s">
        <v>315</v>
      </c>
      <c r="L3260" t="s">
        <v>684</v>
      </c>
      <c r="M3260" t="s">
        <v>22</v>
      </c>
      <c r="N3260" t="s">
        <v>16</v>
      </c>
      <c r="S3260">
        <v>4983</v>
      </c>
    </row>
    <row r="3261" spans="1:19" x14ac:dyDescent="0.3">
      <c r="A3261">
        <v>2023</v>
      </c>
      <c r="C3261" t="str">
        <f>IF(GETPIVOTDATA("PS % recovery",Sheet4!$B$5,"Parish Name",K3261)&gt;99.949%,"OK","No")</f>
        <v>OK</v>
      </c>
      <c r="D3261" t="e">
        <f>VLOOKUP(J3261,'Ref2'!C:E,3,0)</f>
        <v>#N/A</v>
      </c>
      <c r="F3261">
        <v>4</v>
      </c>
      <c r="I3261" t="e">
        <f>VLOOKUP(J3261,Ref!L:M,2,0)</f>
        <v>#N/A</v>
      </c>
      <c r="J3261" t="s">
        <v>1307</v>
      </c>
      <c r="K3261" t="s">
        <v>317</v>
      </c>
      <c r="L3261" t="s">
        <v>686</v>
      </c>
      <c r="M3261" t="s">
        <v>22</v>
      </c>
      <c r="N3261" t="s">
        <v>16</v>
      </c>
      <c r="S3261">
        <v>8000</v>
      </c>
    </row>
    <row r="3262" spans="1:19" x14ac:dyDescent="0.3">
      <c r="A3262">
        <v>2023</v>
      </c>
      <c r="C3262" t="str">
        <f>IF(GETPIVOTDATA("PS % recovery",Sheet4!$B$5,"Parish Name",K3262)&gt;99.949%,"OK","No")</f>
        <v>No</v>
      </c>
      <c r="D3262" t="e">
        <f>VLOOKUP(J3262,'Ref2'!C:E,3,0)</f>
        <v>#N/A</v>
      </c>
      <c r="F3262">
        <v>4</v>
      </c>
      <c r="I3262" t="e">
        <f>VLOOKUP(J3262,Ref!L:M,2,0)</f>
        <v>#N/A</v>
      </c>
      <c r="J3262" t="s">
        <v>1309</v>
      </c>
      <c r="K3262" t="s">
        <v>318</v>
      </c>
      <c r="L3262" t="s">
        <v>694</v>
      </c>
      <c r="M3262" t="s">
        <v>22</v>
      </c>
      <c r="N3262" t="s">
        <v>16</v>
      </c>
      <c r="S3262">
        <v>500</v>
      </c>
    </row>
    <row r="3263" spans="1:19" x14ac:dyDescent="0.3">
      <c r="A3263">
        <v>2023</v>
      </c>
      <c r="C3263" t="str">
        <f>IF(GETPIVOTDATA("PS % recovery",Sheet4!$B$5,"Parish Name",K3263)&gt;99.949%,"OK","No")</f>
        <v>OK</v>
      </c>
      <c r="D3263" t="e">
        <f>VLOOKUP(J3263,'Ref2'!C:E,3,0)</f>
        <v>#N/A</v>
      </c>
      <c r="F3263">
        <v>4</v>
      </c>
      <c r="I3263" t="e">
        <f>VLOOKUP(J3263,Ref!L:M,2,0)</f>
        <v>#N/A</v>
      </c>
      <c r="J3263" t="s">
        <v>1311</v>
      </c>
      <c r="K3263" t="s">
        <v>319</v>
      </c>
      <c r="L3263" t="s">
        <v>692</v>
      </c>
      <c r="M3263" t="s">
        <v>22</v>
      </c>
      <c r="N3263" t="s">
        <v>16</v>
      </c>
      <c r="S3263">
        <v>5489</v>
      </c>
    </row>
    <row r="3264" spans="1:19" x14ac:dyDescent="0.3">
      <c r="A3264">
        <v>2023</v>
      </c>
      <c r="C3264" t="str">
        <f>IF(GETPIVOTDATA("PS % recovery",Sheet4!$B$5,"Parish Name",K3264)&gt;99.949%,"OK","No")</f>
        <v>No</v>
      </c>
      <c r="D3264" t="e">
        <f>VLOOKUP(J3264,'Ref2'!C:E,3,0)</f>
        <v>#N/A</v>
      </c>
      <c r="F3264">
        <v>4</v>
      </c>
      <c r="I3264" t="e">
        <f>VLOOKUP(J3264,Ref!L:M,2,0)</f>
        <v>#N/A</v>
      </c>
      <c r="J3264" t="s">
        <v>1313</v>
      </c>
      <c r="K3264" t="s">
        <v>320</v>
      </c>
      <c r="L3264" t="s">
        <v>696</v>
      </c>
      <c r="M3264" t="s">
        <v>22</v>
      </c>
      <c r="N3264" t="s">
        <v>16</v>
      </c>
      <c r="S3264">
        <v>1500</v>
      </c>
    </row>
    <row r="3265" spans="1:19" x14ac:dyDescent="0.3">
      <c r="A3265">
        <v>2023</v>
      </c>
      <c r="C3265" t="str">
        <f>IF(GETPIVOTDATA("PS % recovery",Sheet4!$B$5,"Parish Name",K3265)&gt;99.949%,"OK","No")</f>
        <v>OK</v>
      </c>
      <c r="D3265" t="e">
        <f>VLOOKUP(J3265,'Ref2'!C:E,3,0)</f>
        <v>#N/A</v>
      </c>
      <c r="F3265">
        <v>4</v>
      </c>
      <c r="I3265" t="e">
        <f>VLOOKUP(J3265,Ref!L:M,2,0)</f>
        <v>#N/A</v>
      </c>
      <c r="J3265" t="s">
        <v>1315</v>
      </c>
      <c r="K3265" t="s">
        <v>313</v>
      </c>
      <c r="L3265" t="s">
        <v>678</v>
      </c>
      <c r="M3265" t="s">
        <v>22</v>
      </c>
      <c r="N3265" t="s">
        <v>16</v>
      </c>
      <c r="S3265">
        <v>5849.16</v>
      </c>
    </row>
    <row r="3266" spans="1:19" x14ac:dyDescent="0.3">
      <c r="A3266">
        <v>2023</v>
      </c>
      <c r="C3266" t="str">
        <f>IF(GETPIVOTDATA("PS % recovery",Sheet4!$B$5,"Parish Name",K3266)&gt;99.949%,"OK","No")</f>
        <v>OK</v>
      </c>
      <c r="D3266" t="e">
        <f>VLOOKUP(J3266,'Ref2'!C:E,3,0)</f>
        <v>#N/A</v>
      </c>
      <c r="F3266">
        <v>4</v>
      </c>
      <c r="I3266" t="e">
        <f>VLOOKUP(J3266,Ref!L:M,2,0)</f>
        <v>#N/A</v>
      </c>
      <c r="J3266" t="s">
        <v>1317</v>
      </c>
      <c r="K3266" t="s">
        <v>323</v>
      </c>
      <c r="L3266" t="s">
        <v>700</v>
      </c>
      <c r="M3266" t="s">
        <v>22</v>
      </c>
      <c r="N3266" t="s">
        <v>16</v>
      </c>
      <c r="S3266">
        <v>0</v>
      </c>
    </row>
    <row r="3267" spans="1:19" x14ac:dyDescent="0.3">
      <c r="A3267">
        <v>2023</v>
      </c>
      <c r="C3267" t="str">
        <f>IF(GETPIVOTDATA("PS % recovery",Sheet4!$B$5,"Parish Name",K3267)&gt;99.949%,"OK","No")</f>
        <v>No</v>
      </c>
      <c r="D3267" t="e">
        <f>VLOOKUP(J3267,'Ref2'!C:E,3,0)</f>
        <v>#N/A</v>
      </c>
      <c r="F3267">
        <v>4</v>
      </c>
      <c r="I3267" t="e">
        <f>VLOOKUP(J3267,Ref!L:M,2,0)</f>
        <v>#N/A</v>
      </c>
      <c r="J3267" t="s">
        <v>1319</v>
      </c>
      <c r="K3267" t="s">
        <v>321</v>
      </c>
      <c r="L3267" t="s">
        <v>690</v>
      </c>
      <c r="M3267" t="s">
        <v>22</v>
      </c>
      <c r="N3267" t="s">
        <v>16</v>
      </c>
      <c r="S3267">
        <v>500</v>
      </c>
    </row>
    <row r="3268" spans="1:19" x14ac:dyDescent="0.3">
      <c r="A3268">
        <v>2023</v>
      </c>
      <c r="C3268" t="str">
        <f>IF(GETPIVOTDATA("PS % recovery",Sheet4!$B$5,"Parish Name",K3268)&gt;99.949%,"OK","No")</f>
        <v>No</v>
      </c>
      <c r="D3268" t="str">
        <f>VLOOKUP(J3268,'Ref2'!C:E,3,0)</f>
        <v>LLF</v>
      </c>
      <c r="F3268">
        <v>4</v>
      </c>
      <c r="I3268" t="str">
        <f>VLOOKUP(J3268,Ref!L:M,2,0)</f>
        <v>Yes</v>
      </c>
      <c r="J3268" t="s">
        <v>1321</v>
      </c>
      <c r="K3268" t="s">
        <v>322</v>
      </c>
      <c r="L3268" t="s">
        <v>688</v>
      </c>
      <c r="M3268" t="s">
        <v>22</v>
      </c>
      <c r="N3268" t="s">
        <v>16</v>
      </c>
      <c r="S3268">
        <v>4000</v>
      </c>
    </row>
    <row r="3269" spans="1:19" x14ac:dyDescent="0.3">
      <c r="A3269">
        <v>2023</v>
      </c>
      <c r="C3269" t="str">
        <f>IF(GETPIVOTDATA("PS % recovery",Sheet4!$B$5,"Parish Name",K3269)&gt;99.949%,"OK","No")</f>
        <v>No</v>
      </c>
      <c r="D3269" t="e">
        <f>VLOOKUP(J3269,'Ref2'!C:E,3,0)</f>
        <v>#N/A</v>
      </c>
      <c r="F3269">
        <v>4</v>
      </c>
      <c r="I3269" t="e">
        <f>VLOOKUP(J3269,Ref!L:M,2,0)</f>
        <v>#N/A</v>
      </c>
      <c r="J3269" t="s">
        <v>1323</v>
      </c>
      <c r="K3269" t="s">
        <v>316</v>
      </c>
      <c r="L3269" t="s">
        <v>690</v>
      </c>
      <c r="M3269" t="s">
        <v>22</v>
      </c>
      <c r="N3269" t="s">
        <v>16</v>
      </c>
      <c r="S3269">
        <v>250</v>
      </c>
    </row>
    <row r="3270" spans="1:19" x14ac:dyDescent="0.3">
      <c r="A3270">
        <v>2023</v>
      </c>
      <c r="C3270" t="str">
        <f>IF(GETPIVOTDATA("PS % recovery",Sheet4!$B$5,"Parish Name",K3270)&gt;99.949%,"OK","No")</f>
        <v>No</v>
      </c>
      <c r="D3270" t="e">
        <f>VLOOKUP(J3270,'Ref2'!C:E,3,0)</f>
        <v>#N/A</v>
      </c>
      <c r="F3270">
        <v>4</v>
      </c>
      <c r="I3270" t="e">
        <f>VLOOKUP(J3270,Ref!L:M,2,0)</f>
        <v>#N/A</v>
      </c>
      <c r="J3270" t="s">
        <v>1325</v>
      </c>
      <c r="K3270" t="s">
        <v>326</v>
      </c>
      <c r="L3270" t="s">
        <v>688</v>
      </c>
      <c r="M3270" t="s">
        <v>22</v>
      </c>
      <c r="N3270" t="s">
        <v>16</v>
      </c>
      <c r="S3270">
        <v>500</v>
      </c>
    </row>
    <row r="3271" spans="1:19" x14ac:dyDescent="0.3">
      <c r="A3271">
        <v>2023</v>
      </c>
      <c r="C3271" t="str">
        <f>IF(GETPIVOTDATA("PS % recovery",Sheet4!$B$5,"Parish Name",K3271)&gt;99.949%,"OK","No")</f>
        <v>No</v>
      </c>
      <c r="D3271" t="e">
        <f>VLOOKUP(J3271,'Ref2'!C:E,3,0)</f>
        <v>#N/A</v>
      </c>
      <c r="F3271">
        <v>4</v>
      </c>
      <c r="I3271" t="e">
        <f>VLOOKUP(J3271,Ref!L:M,2,0)</f>
        <v>#N/A</v>
      </c>
      <c r="J3271" t="s">
        <v>1327</v>
      </c>
      <c r="K3271" t="s">
        <v>324</v>
      </c>
      <c r="L3271" t="s">
        <v>690</v>
      </c>
      <c r="M3271" t="s">
        <v>22</v>
      </c>
      <c r="N3271" t="s">
        <v>16</v>
      </c>
      <c r="S3271">
        <v>3000</v>
      </c>
    </row>
    <row r="3272" spans="1:19" x14ac:dyDescent="0.3">
      <c r="A3272">
        <v>2023</v>
      </c>
      <c r="C3272" t="str">
        <f>IF(GETPIVOTDATA("PS % recovery",Sheet4!$B$5,"Parish Name",K3272)&gt;99.949%,"OK","No")</f>
        <v>No</v>
      </c>
      <c r="D3272" t="e">
        <f>VLOOKUP(J3272,'Ref2'!C:E,3,0)</f>
        <v>#N/A</v>
      </c>
      <c r="F3272">
        <v>4</v>
      </c>
      <c r="I3272" t="e">
        <f>VLOOKUP(J3272,Ref!L:M,2,0)</f>
        <v>#N/A</v>
      </c>
      <c r="J3272" t="s">
        <v>1329</v>
      </c>
      <c r="K3272" t="s">
        <v>325</v>
      </c>
      <c r="L3272" t="s">
        <v>690</v>
      </c>
      <c r="M3272" t="s">
        <v>22</v>
      </c>
      <c r="N3272" t="s">
        <v>16</v>
      </c>
      <c r="S3272">
        <v>500</v>
      </c>
    </row>
    <row r="3273" spans="1:19" x14ac:dyDescent="0.3">
      <c r="A3273">
        <v>2023</v>
      </c>
      <c r="C3273" t="str">
        <f>IF(GETPIVOTDATA("PS % recovery",Sheet4!$B$5,"Parish Name",K3273)&gt;99.949%,"OK","No")</f>
        <v>No</v>
      </c>
      <c r="D3273" t="e">
        <f>VLOOKUP(J3273,'Ref2'!C:E,3,0)</f>
        <v>#N/A</v>
      </c>
      <c r="F3273">
        <v>4</v>
      </c>
      <c r="I3273" t="e">
        <f>VLOOKUP(J3273,Ref!L:M,2,0)</f>
        <v>#N/A</v>
      </c>
      <c r="J3273" t="s">
        <v>1331</v>
      </c>
      <c r="K3273" t="s">
        <v>328</v>
      </c>
      <c r="L3273" t="s">
        <v>690</v>
      </c>
      <c r="M3273" t="s">
        <v>22</v>
      </c>
      <c r="N3273" t="s">
        <v>16</v>
      </c>
      <c r="S3273">
        <v>4000</v>
      </c>
    </row>
    <row r="3274" spans="1:19" x14ac:dyDescent="0.3">
      <c r="A3274">
        <v>2023</v>
      </c>
      <c r="C3274" t="str">
        <f>IF(GETPIVOTDATA("PS % recovery",Sheet4!$B$5,"Parish Name",K3274)&gt;99.949%,"OK","No")</f>
        <v>OK</v>
      </c>
      <c r="D3274" t="e">
        <f>VLOOKUP(J3274,'Ref2'!C:E,3,0)</f>
        <v>#N/A</v>
      </c>
      <c r="F3274">
        <v>4</v>
      </c>
      <c r="I3274" t="e">
        <f>VLOOKUP(J3274,Ref!L:M,2,0)</f>
        <v>#N/A</v>
      </c>
      <c r="J3274" t="s">
        <v>1333</v>
      </c>
      <c r="K3274" t="s">
        <v>327</v>
      </c>
      <c r="L3274" t="s">
        <v>698</v>
      </c>
      <c r="M3274" t="s">
        <v>22</v>
      </c>
      <c r="N3274" t="s">
        <v>16</v>
      </c>
      <c r="S3274">
        <v>2279.75</v>
      </c>
    </row>
    <row r="3275" spans="1:19" x14ac:dyDescent="0.3">
      <c r="A3275">
        <v>2023</v>
      </c>
      <c r="C3275" t="str">
        <f>IF(GETPIVOTDATA("PS % recovery",Sheet4!$B$5,"Parish Name",K3275)&gt;99.949%,"OK","No")</f>
        <v>OK</v>
      </c>
      <c r="D3275" t="str">
        <f>VLOOKUP(J3275,'Ref2'!C:E,3,0)</f>
        <v>LLF</v>
      </c>
      <c r="F3275">
        <v>4</v>
      </c>
      <c r="I3275" t="e">
        <f>VLOOKUP(J3275,Ref!L:M,2,0)</f>
        <v>#N/A</v>
      </c>
      <c r="J3275" t="s">
        <v>1335</v>
      </c>
      <c r="K3275" t="s">
        <v>329</v>
      </c>
      <c r="L3275" t="s">
        <v>702</v>
      </c>
      <c r="M3275" t="s">
        <v>22</v>
      </c>
      <c r="N3275" t="s">
        <v>16</v>
      </c>
      <c r="S3275">
        <v>5000</v>
      </c>
    </row>
    <row r="3276" spans="1:19" x14ac:dyDescent="0.3">
      <c r="A3276">
        <v>2023</v>
      </c>
      <c r="C3276" t="str">
        <f>IF(GETPIVOTDATA("PS % recovery",Sheet4!$B$5,"Parish Name",K3276)&gt;99.949%,"OK","No")</f>
        <v>OK</v>
      </c>
      <c r="D3276" t="e">
        <f>VLOOKUP(J3276,'Ref2'!C:E,3,0)</f>
        <v>#N/A</v>
      </c>
      <c r="F3276">
        <v>4</v>
      </c>
      <c r="I3276" t="e">
        <f>VLOOKUP(J3276,Ref!L:M,2,0)</f>
        <v>#N/A</v>
      </c>
      <c r="J3276" t="s">
        <v>1337</v>
      </c>
      <c r="K3276" t="s">
        <v>331</v>
      </c>
      <c r="L3276" t="s">
        <v>704</v>
      </c>
      <c r="M3276" t="s">
        <v>25</v>
      </c>
      <c r="N3276" t="s">
        <v>16</v>
      </c>
      <c r="S3276">
        <v>6497</v>
      </c>
    </row>
    <row r="3277" spans="1:19" x14ac:dyDescent="0.3">
      <c r="A3277">
        <v>2023</v>
      </c>
      <c r="C3277" t="str">
        <f>IF(GETPIVOTDATA("PS % recovery",Sheet4!$B$5,"Parish Name",K3277)&gt;99.949%,"OK","No")</f>
        <v>OK</v>
      </c>
      <c r="D3277" t="e">
        <f>VLOOKUP(J3277,'Ref2'!C:E,3,0)</f>
        <v>#N/A</v>
      </c>
      <c r="F3277">
        <v>4</v>
      </c>
      <c r="I3277" t="e">
        <f>VLOOKUP(J3277,Ref!L:M,2,0)</f>
        <v>#N/A</v>
      </c>
      <c r="J3277" t="s">
        <v>1339</v>
      </c>
      <c r="K3277" t="s">
        <v>332</v>
      </c>
      <c r="L3277" t="s">
        <v>718</v>
      </c>
      <c r="M3277" t="s">
        <v>25</v>
      </c>
      <c r="N3277" t="s">
        <v>16</v>
      </c>
      <c r="S3277">
        <v>1200</v>
      </c>
    </row>
    <row r="3278" spans="1:19" x14ac:dyDescent="0.3">
      <c r="A3278">
        <v>2023</v>
      </c>
      <c r="C3278" t="str">
        <f>IF(GETPIVOTDATA("PS % recovery",Sheet4!$B$5,"Parish Name",K3278)&gt;99.949%,"OK","No")</f>
        <v>No</v>
      </c>
      <c r="D3278" t="e">
        <f>VLOOKUP(J3278,'Ref2'!C:E,3,0)</f>
        <v>#N/A</v>
      </c>
      <c r="F3278">
        <v>4</v>
      </c>
      <c r="I3278" t="e">
        <f>VLOOKUP(J3278,Ref!L:M,2,0)</f>
        <v>#N/A</v>
      </c>
      <c r="J3278" t="s">
        <v>1341</v>
      </c>
      <c r="K3278" t="s">
        <v>333</v>
      </c>
      <c r="L3278" t="s">
        <v>718</v>
      </c>
      <c r="M3278" t="s">
        <v>25</v>
      </c>
      <c r="N3278" t="s">
        <v>16</v>
      </c>
      <c r="S3278">
        <v>0</v>
      </c>
    </row>
    <row r="3279" spans="1:19" x14ac:dyDescent="0.3">
      <c r="A3279">
        <v>2023</v>
      </c>
      <c r="C3279" t="str">
        <f>IF(GETPIVOTDATA("PS % recovery",Sheet4!$B$5,"Parish Name",K3279)&gt;99.949%,"OK","No")</f>
        <v>No</v>
      </c>
      <c r="D3279" t="e">
        <f>VLOOKUP(J3279,'Ref2'!C:E,3,0)</f>
        <v>#N/A</v>
      </c>
      <c r="F3279">
        <v>4</v>
      </c>
      <c r="I3279" t="e">
        <f>VLOOKUP(J3279,Ref!L:M,2,0)</f>
        <v>#N/A</v>
      </c>
      <c r="J3279" t="s">
        <v>841</v>
      </c>
      <c r="K3279" t="s">
        <v>334</v>
      </c>
      <c r="L3279" t="s">
        <v>706</v>
      </c>
      <c r="M3279" t="s">
        <v>25</v>
      </c>
      <c r="N3279" t="s">
        <v>16</v>
      </c>
      <c r="S3279">
        <v>0</v>
      </c>
    </row>
    <row r="3280" spans="1:19" x14ac:dyDescent="0.3">
      <c r="A3280">
        <v>2023</v>
      </c>
      <c r="C3280" t="str">
        <f>IF(GETPIVOTDATA("PS % recovery",Sheet4!$B$5,"Parish Name",K3280)&gt;99.949%,"OK","No")</f>
        <v>OK</v>
      </c>
      <c r="D3280" t="e">
        <f>VLOOKUP(J3280,'Ref2'!C:E,3,0)</f>
        <v>#N/A</v>
      </c>
      <c r="F3280">
        <v>4</v>
      </c>
      <c r="I3280" t="e">
        <f>VLOOKUP(J3280,Ref!L:M,2,0)</f>
        <v>#N/A</v>
      </c>
      <c r="J3280" t="s">
        <v>844</v>
      </c>
      <c r="K3280" t="s">
        <v>336</v>
      </c>
      <c r="L3280" t="s">
        <v>706</v>
      </c>
      <c r="M3280" t="s">
        <v>25</v>
      </c>
      <c r="N3280" t="s">
        <v>16</v>
      </c>
      <c r="S3280">
        <v>549</v>
      </c>
    </row>
    <row r="3281" spans="1:19" x14ac:dyDescent="0.3">
      <c r="A3281">
        <v>2023</v>
      </c>
      <c r="C3281" t="str">
        <f>IF(GETPIVOTDATA("PS % recovery",Sheet4!$B$5,"Parish Name",K3281)&gt;99.949%,"OK","No")</f>
        <v>OK</v>
      </c>
      <c r="D3281" t="e">
        <f>VLOOKUP(J3281,'Ref2'!C:E,3,0)</f>
        <v>#N/A</v>
      </c>
      <c r="F3281">
        <v>4</v>
      </c>
      <c r="I3281" t="e">
        <f>VLOOKUP(J3281,Ref!L:M,2,0)</f>
        <v>#N/A</v>
      </c>
      <c r="J3281" t="s">
        <v>842</v>
      </c>
      <c r="K3281" t="s">
        <v>338</v>
      </c>
      <c r="L3281" t="s">
        <v>706</v>
      </c>
      <c r="M3281" t="s">
        <v>25</v>
      </c>
      <c r="N3281" t="s">
        <v>16</v>
      </c>
      <c r="S3281">
        <v>0</v>
      </c>
    </row>
    <row r="3282" spans="1:19" x14ac:dyDescent="0.3">
      <c r="A3282">
        <v>2023</v>
      </c>
      <c r="C3282" t="str">
        <f>IF(GETPIVOTDATA("PS % recovery",Sheet4!$B$5,"Parish Name",K3282)&gt;99.949%,"OK","No")</f>
        <v>OK</v>
      </c>
      <c r="D3282" t="e">
        <f>VLOOKUP(J3282,'Ref2'!C:E,3,0)</f>
        <v>#N/A</v>
      </c>
      <c r="F3282">
        <v>4</v>
      </c>
      <c r="I3282" t="e">
        <f>VLOOKUP(J3282,Ref!L:M,2,0)</f>
        <v>#N/A</v>
      </c>
      <c r="J3282" t="s">
        <v>1346</v>
      </c>
      <c r="K3282" t="s">
        <v>335</v>
      </c>
      <c r="L3282" t="s">
        <v>714</v>
      </c>
      <c r="M3282" t="s">
        <v>25</v>
      </c>
      <c r="N3282" t="s">
        <v>16</v>
      </c>
      <c r="S3282">
        <v>250</v>
      </c>
    </row>
    <row r="3283" spans="1:19" x14ac:dyDescent="0.3">
      <c r="A3283">
        <v>2023</v>
      </c>
      <c r="C3283" t="str">
        <f>IF(GETPIVOTDATA("PS % recovery",Sheet4!$B$5,"Parish Name",K3283)&gt;99.949%,"OK","No")</f>
        <v>No</v>
      </c>
      <c r="D3283" t="e">
        <f>VLOOKUP(J3283,'Ref2'!C:E,3,0)</f>
        <v>#N/A</v>
      </c>
      <c r="F3283">
        <v>4</v>
      </c>
      <c r="I3283" t="e">
        <f>VLOOKUP(J3283,Ref!L:M,2,0)</f>
        <v>#N/A</v>
      </c>
      <c r="J3283" t="s">
        <v>1348</v>
      </c>
      <c r="K3283" t="s">
        <v>341</v>
      </c>
      <c r="L3283" t="s">
        <v>714</v>
      </c>
      <c r="M3283" t="s">
        <v>25</v>
      </c>
      <c r="N3283" t="s">
        <v>16</v>
      </c>
      <c r="S3283">
        <v>0</v>
      </c>
    </row>
    <row r="3284" spans="1:19" x14ac:dyDescent="0.3">
      <c r="A3284">
        <v>2023</v>
      </c>
      <c r="C3284" t="str">
        <f>IF(GETPIVOTDATA("PS % recovery",Sheet4!$B$5,"Parish Name",K3284)&gt;99.949%,"OK","No")</f>
        <v>OK</v>
      </c>
      <c r="D3284" t="e">
        <f>VLOOKUP(J3284,'Ref2'!C:E,3,0)</f>
        <v>#N/A</v>
      </c>
      <c r="F3284">
        <v>4</v>
      </c>
      <c r="I3284" t="e">
        <f>VLOOKUP(J3284,Ref!L:M,2,0)</f>
        <v>#N/A</v>
      </c>
      <c r="J3284" t="s">
        <v>1350</v>
      </c>
      <c r="K3284" t="s">
        <v>343</v>
      </c>
      <c r="L3284" t="s">
        <v>714</v>
      </c>
      <c r="M3284" t="s">
        <v>25</v>
      </c>
      <c r="N3284" t="s">
        <v>16</v>
      </c>
      <c r="S3284">
        <v>0</v>
      </c>
    </row>
    <row r="3285" spans="1:19" x14ac:dyDescent="0.3">
      <c r="A3285">
        <v>2023</v>
      </c>
      <c r="C3285" t="str">
        <f>IF(GETPIVOTDATA("PS % recovery",Sheet4!$B$5,"Parish Name",K3285)&gt;99.949%,"OK","No")</f>
        <v>OK</v>
      </c>
      <c r="D3285" t="e">
        <f>VLOOKUP(J3285,'Ref2'!C:E,3,0)</f>
        <v>#N/A</v>
      </c>
      <c r="F3285">
        <v>4</v>
      </c>
      <c r="I3285" t="e">
        <f>VLOOKUP(J3285,Ref!L:M,2,0)</f>
        <v>#N/A</v>
      </c>
      <c r="J3285" t="s">
        <v>1352</v>
      </c>
      <c r="K3285" t="s">
        <v>337</v>
      </c>
      <c r="L3285" t="s">
        <v>708</v>
      </c>
      <c r="M3285" t="s">
        <v>25</v>
      </c>
      <c r="N3285" t="s">
        <v>16</v>
      </c>
      <c r="S3285">
        <v>500</v>
      </c>
    </row>
    <row r="3286" spans="1:19" x14ac:dyDescent="0.3">
      <c r="A3286">
        <v>2023</v>
      </c>
      <c r="C3286" t="str">
        <f>IF(GETPIVOTDATA("PS % recovery",Sheet4!$B$5,"Parish Name",K3286)&gt;99.949%,"OK","No")</f>
        <v>OK</v>
      </c>
      <c r="D3286" t="e">
        <f>VLOOKUP(J3286,'Ref2'!C:E,3,0)</f>
        <v>#N/A</v>
      </c>
      <c r="F3286">
        <v>4</v>
      </c>
      <c r="I3286" t="e">
        <f>VLOOKUP(J3286,Ref!L:M,2,0)</f>
        <v>#N/A</v>
      </c>
      <c r="J3286" t="s">
        <v>1354</v>
      </c>
      <c r="K3286" t="s">
        <v>346</v>
      </c>
      <c r="L3286" t="s">
        <v>708</v>
      </c>
      <c r="M3286" t="s">
        <v>25</v>
      </c>
      <c r="N3286" t="s">
        <v>16</v>
      </c>
      <c r="S3286">
        <v>1500</v>
      </c>
    </row>
    <row r="3287" spans="1:19" x14ac:dyDescent="0.3">
      <c r="A3287">
        <v>2023</v>
      </c>
      <c r="C3287" t="str">
        <f>IF(GETPIVOTDATA("PS % recovery",Sheet4!$B$5,"Parish Name",K3287)&gt;99.949%,"OK","No")</f>
        <v>No</v>
      </c>
      <c r="D3287" t="e">
        <f>VLOOKUP(J3287,'Ref2'!C:E,3,0)</f>
        <v>#N/A</v>
      </c>
      <c r="F3287">
        <v>4</v>
      </c>
      <c r="I3287" t="e">
        <f>VLOOKUP(J3287,Ref!L:M,2,0)</f>
        <v>#N/A</v>
      </c>
      <c r="J3287" t="s">
        <v>1356</v>
      </c>
      <c r="K3287" t="s">
        <v>345</v>
      </c>
      <c r="L3287" t="s">
        <v>708</v>
      </c>
      <c r="M3287" t="s">
        <v>25</v>
      </c>
      <c r="N3287" t="s">
        <v>16</v>
      </c>
      <c r="S3287">
        <v>800</v>
      </c>
    </row>
    <row r="3288" spans="1:19" x14ac:dyDescent="0.3">
      <c r="A3288">
        <v>2023</v>
      </c>
      <c r="C3288" t="str">
        <f>IF(GETPIVOTDATA("PS % recovery",Sheet4!$B$5,"Parish Name",K3288)&gt;99.949%,"OK","No")</f>
        <v>No</v>
      </c>
      <c r="D3288" t="e">
        <f>VLOOKUP(J3288,'Ref2'!C:E,3,0)</f>
        <v>#N/A</v>
      </c>
      <c r="F3288">
        <v>4</v>
      </c>
      <c r="I3288" t="e">
        <f>VLOOKUP(J3288,Ref!L:M,2,0)</f>
        <v>#N/A</v>
      </c>
      <c r="J3288" t="s">
        <v>1358</v>
      </c>
      <c r="K3288" t="s">
        <v>339</v>
      </c>
      <c r="L3288" t="s">
        <v>710</v>
      </c>
      <c r="M3288" t="s">
        <v>25</v>
      </c>
      <c r="N3288" t="s">
        <v>16</v>
      </c>
      <c r="S3288">
        <v>500</v>
      </c>
    </row>
    <row r="3289" spans="1:19" x14ac:dyDescent="0.3">
      <c r="A3289">
        <v>2023</v>
      </c>
      <c r="C3289" t="str">
        <f>IF(GETPIVOTDATA("PS % recovery",Sheet4!$B$5,"Parish Name",K3289)&gt;99.949%,"OK","No")</f>
        <v>No</v>
      </c>
      <c r="D3289" t="e">
        <f>VLOOKUP(J3289,'Ref2'!C:E,3,0)</f>
        <v>#N/A</v>
      </c>
      <c r="F3289">
        <v>4</v>
      </c>
      <c r="I3289" t="e">
        <f>VLOOKUP(J3289,Ref!L:M,2,0)</f>
        <v>#N/A</v>
      </c>
      <c r="J3289" t="s">
        <v>1360</v>
      </c>
      <c r="K3289" t="s">
        <v>347</v>
      </c>
      <c r="L3289" t="s">
        <v>710</v>
      </c>
      <c r="M3289" t="s">
        <v>25</v>
      </c>
      <c r="N3289" t="s">
        <v>16</v>
      </c>
      <c r="S3289">
        <v>0</v>
      </c>
    </row>
    <row r="3290" spans="1:19" x14ac:dyDescent="0.3">
      <c r="A3290">
        <v>2023</v>
      </c>
      <c r="C3290" t="str">
        <f>IF(GETPIVOTDATA("PS % recovery",Sheet4!$B$5,"Parish Name",K3290)&gt;99.949%,"OK","No")</f>
        <v>No</v>
      </c>
      <c r="D3290" t="e">
        <f>VLOOKUP(J3290,'Ref2'!C:E,3,0)</f>
        <v>#N/A</v>
      </c>
      <c r="F3290">
        <v>4</v>
      </c>
      <c r="I3290" t="e">
        <f>VLOOKUP(J3290,Ref!L:M,2,0)</f>
        <v>#N/A</v>
      </c>
      <c r="J3290" t="s">
        <v>1362</v>
      </c>
      <c r="K3290" t="s">
        <v>342</v>
      </c>
      <c r="L3290" t="s">
        <v>710</v>
      </c>
      <c r="M3290" t="s">
        <v>25</v>
      </c>
      <c r="N3290" t="s">
        <v>16</v>
      </c>
      <c r="S3290">
        <v>100</v>
      </c>
    </row>
    <row r="3291" spans="1:19" x14ac:dyDescent="0.3">
      <c r="A3291">
        <v>2023</v>
      </c>
      <c r="C3291" t="str">
        <f>IF(GETPIVOTDATA("PS % recovery",Sheet4!$B$5,"Parish Name",K3291)&gt;99.949%,"OK","No")</f>
        <v>OK</v>
      </c>
      <c r="D3291" t="str">
        <f>VLOOKUP(J3291,'Ref2'!C:E,3,0)</f>
        <v>LLF</v>
      </c>
      <c r="F3291">
        <v>4</v>
      </c>
      <c r="I3291" t="e">
        <f>VLOOKUP(J3291,Ref!L:M,2,0)</f>
        <v>#N/A</v>
      </c>
      <c r="J3291" t="s">
        <v>1364</v>
      </c>
      <c r="K3291" t="s">
        <v>340</v>
      </c>
      <c r="L3291" t="s">
        <v>712</v>
      </c>
      <c r="M3291" t="s">
        <v>25</v>
      </c>
      <c r="N3291" t="s">
        <v>16</v>
      </c>
      <c r="S3291">
        <v>6600</v>
      </c>
    </row>
    <row r="3292" spans="1:19" x14ac:dyDescent="0.3">
      <c r="A3292">
        <v>2023</v>
      </c>
      <c r="C3292" t="str">
        <f>IF(GETPIVOTDATA("PS % recovery",Sheet4!$B$5,"Parish Name",K3292)&gt;99.949%,"OK","No")</f>
        <v>OK</v>
      </c>
      <c r="D3292" t="e">
        <f>VLOOKUP(J3292,'Ref2'!C:E,3,0)</f>
        <v>#N/A</v>
      </c>
      <c r="F3292">
        <v>4</v>
      </c>
      <c r="I3292" t="e">
        <f>VLOOKUP(J3292,Ref!L:M,2,0)</f>
        <v>#N/A</v>
      </c>
      <c r="J3292" t="s">
        <v>1366</v>
      </c>
      <c r="K3292" t="s">
        <v>344</v>
      </c>
      <c r="L3292" t="s">
        <v>718</v>
      </c>
      <c r="M3292" t="s">
        <v>25</v>
      </c>
      <c r="N3292" t="s">
        <v>16</v>
      </c>
      <c r="S3292">
        <v>1645</v>
      </c>
    </row>
    <row r="3293" spans="1:19" x14ac:dyDescent="0.3">
      <c r="A3293">
        <v>2023</v>
      </c>
      <c r="C3293" t="str">
        <f>IF(GETPIVOTDATA("PS % recovery",Sheet4!$B$5,"Parish Name",K3293)&gt;99.949%,"OK","No")</f>
        <v>OK</v>
      </c>
      <c r="D3293" t="e">
        <f>VLOOKUP(J3293,'Ref2'!C:E,3,0)</f>
        <v>#N/A</v>
      </c>
      <c r="F3293">
        <v>4</v>
      </c>
      <c r="I3293" t="e">
        <f>VLOOKUP(J3293,Ref!L:M,2,0)</f>
        <v>#N/A</v>
      </c>
      <c r="J3293" t="s">
        <v>1368</v>
      </c>
      <c r="K3293" t="s">
        <v>348</v>
      </c>
      <c r="L3293" t="s">
        <v>718</v>
      </c>
      <c r="M3293" t="s">
        <v>25</v>
      </c>
      <c r="N3293" t="s">
        <v>16</v>
      </c>
      <c r="S3293">
        <v>1088</v>
      </c>
    </row>
    <row r="3294" spans="1:19" x14ac:dyDescent="0.3">
      <c r="A3294">
        <v>2023</v>
      </c>
      <c r="C3294" t="str">
        <f>IF(GETPIVOTDATA("PS % recovery",Sheet4!$B$5,"Parish Name",K3294)&gt;99.949%,"OK","No")</f>
        <v>No</v>
      </c>
      <c r="D3294" t="e">
        <f>VLOOKUP(J3294,'Ref2'!C:E,3,0)</f>
        <v>#N/A</v>
      </c>
      <c r="F3294">
        <v>4</v>
      </c>
      <c r="I3294" t="e">
        <f>VLOOKUP(J3294,Ref!L:M,2,0)</f>
        <v>#N/A</v>
      </c>
      <c r="J3294" t="s">
        <v>846</v>
      </c>
      <c r="K3294" t="s">
        <v>349</v>
      </c>
      <c r="L3294" t="s">
        <v>716</v>
      </c>
      <c r="M3294" t="s">
        <v>25</v>
      </c>
      <c r="N3294" t="s">
        <v>16</v>
      </c>
      <c r="S3294">
        <v>0</v>
      </c>
    </row>
    <row r="3295" spans="1:19" x14ac:dyDescent="0.3">
      <c r="A3295">
        <v>2023</v>
      </c>
      <c r="C3295" t="str">
        <f>IF(GETPIVOTDATA("PS % recovery",Sheet4!$B$5,"Parish Name",K3295)&gt;99.949%,"OK","No")</f>
        <v>OK</v>
      </c>
      <c r="D3295" t="e">
        <f>VLOOKUP(J3295,'Ref2'!C:E,3,0)</f>
        <v>#N/A</v>
      </c>
      <c r="F3295">
        <v>4</v>
      </c>
      <c r="I3295" t="e">
        <f>VLOOKUP(J3295,Ref!L:M,2,0)</f>
        <v>#N/A</v>
      </c>
      <c r="J3295" t="s">
        <v>1371</v>
      </c>
      <c r="K3295" t="s">
        <v>351</v>
      </c>
      <c r="L3295" t="s">
        <v>728</v>
      </c>
      <c r="M3295" t="s">
        <v>28</v>
      </c>
      <c r="N3295" t="s">
        <v>16</v>
      </c>
      <c r="S3295">
        <v>310</v>
      </c>
    </row>
    <row r="3296" spans="1:19" x14ac:dyDescent="0.3">
      <c r="A3296">
        <v>2023</v>
      </c>
      <c r="C3296" t="str">
        <f>IF(GETPIVOTDATA("PS % recovery",Sheet4!$B$5,"Parish Name",K3296)&gt;99.949%,"OK","No")</f>
        <v>OK</v>
      </c>
      <c r="D3296" t="e">
        <f>VLOOKUP(J3296,'Ref2'!C:E,3,0)</f>
        <v>#N/A</v>
      </c>
      <c r="F3296">
        <v>4</v>
      </c>
      <c r="I3296" t="e">
        <f>VLOOKUP(J3296,Ref!L:M,2,0)</f>
        <v>#N/A</v>
      </c>
      <c r="J3296" t="s">
        <v>1373</v>
      </c>
      <c r="K3296" t="s">
        <v>356</v>
      </c>
      <c r="L3296" t="s">
        <v>728</v>
      </c>
      <c r="M3296" t="s">
        <v>28</v>
      </c>
      <c r="N3296" t="s">
        <v>16</v>
      </c>
      <c r="S3296">
        <v>2155</v>
      </c>
    </row>
    <row r="3297" spans="1:19" x14ac:dyDescent="0.3">
      <c r="A3297">
        <v>2023</v>
      </c>
      <c r="C3297" t="str">
        <f>IF(GETPIVOTDATA("PS % recovery",Sheet4!$B$5,"Parish Name",K3297)&gt;99.949%,"OK","No")</f>
        <v>No</v>
      </c>
      <c r="D3297" t="e">
        <f>VLOOKUP(J3297,'Ref2'!C:E,3,0)</f>
        <v>#N/A</v>
      </c>
      <c r="F3297">
        <v>4</v>
      </c>
      <c r="I3297" t="e">
        <f>VLOOKUP(J3297,Ref!L:M,2,0)</f>
        <v>#N/A</v>
      </c>
      <c r="J3297" t="s">
        <v>847</v>
      </c>
      <c r="K3297" t="s">
        <v>359</v>
      </c>
      <c r="L3297" t="s">
        <v>728</v>
      </c>
      <c r="M3297" t="s">
        <v>28</v>
      </c>
      <c r="N3297" t="s">
        <v>16</v>
      </c>
      <c r="S3297">
        <v>5000</v>
      </c>
    </row>
    <row r="3298" spans="1:19" x14ac:dyDescent="0.3">
      <c r="A3298">
        <v>2023</v>
      </c>
      <c r="C3298" t="str">
        <f>IF(GETPIVOTDATA("PS % recovery",Sheet4!$B$5,"Parish Name",K3298)&gt;99.949%,"OK","No")</f>
        <v>OK</v>
      </c>
      <c r="D3298" t="e">
        <f>VLOOKUP(J3298,'Ref2'!C:E,3,0)</f>
        <v>#N/A</v>
      </c>
      <c r="F3298">
        <v>4</v>
      </c>
      <c r="I3298" t="e">
        <f>VLOOKUP(J3298,Ref!L:M,2,0)</f>
        <v>#N/A</v>
      </c>
      <c r="J3298" t="s">
        <v>1376</v>
      </c>
      <c r="K3298" t="s">
        <v>360</v>
      </c>
      <c r="L3298" t="s">
        <v>728</v>
      </c>
      <c r="M3298" t="s">
        <v>28</v>
      </c>
      <c r="N3298" t="s">
        <v>16</v>
      </c>
      <c r="S3298">
        <v>0</v>
      </c>
    </row>
    <row r="3299" spans="1:19" x14ac:dyDescent="0.3">
      <c r="A3299">
        <v>2023</v>
      </c>
      <c r="C3299" t="str">
        <f>IF(GETPIVOTDATA("PS % recovery",Sheet4!$B$5,"Parish Name",K3299)&gt;99.949%,"OK","No")</f>
        <v>No</v>
      </c>
      <c r="D3299" t="e">
        <f>VLOOKUP(J3299,'Ref2'!C:E,3,0)</f>
        <v>#N/A</v>
      </c>
      <c r="F3299">
        <v>4</v>
      </c>
      <c r="I3299" t="e">
        <f>VLOOKUP(J3299,Ref!L:M,2,0)</f>
        <v>#N/A</v>
      </c>
      <c r="J3299" t="s">
        <v>1378</v>
      </c>
      <c r="K3299" t="s">
        <v>361</v>
      </c>
      <c r="L3299" t="s">
        <v>728</v>
      </c>
      <c r="M3299" t="s">
        <v>28</v>
      </c>
      <c r="N3299" t="s">
        <v>16</v>
      </c>
      <c r="S3299">
        <v>1750</v>
      </c>
    </row>
    <row r="3300" spans="1:19" x14ac:dyDescent="0.3">
      <c r="A3300">
        <v>2023</v>
      </c>
      <c r="C3300" t="str">
        <f>IF(GETPIVOTDATA("PS % recovery",Sheet4!$B$5,"Parish Name",K3300)&gt;99.949%,"OK","No")</f>
        <v>No</v>
      </c>
      <c r="D3300" t="e">
        <f>VLOOKUP(J3300,'Ref2'!C:E,3,0)</f>
        <v>#N/A</v>
      </c>
      <c r="F3300">
        <v>4</v>
      </c>
      <c r="I3300" t="e">
        <f>VLOOKUP(J3300,Ref!L:M,2,0)</f>
        <v>#N/A</v>
      </c>
      <c r="J3300" t="s">
        <v>1380</v>
      </c>
      <c r="K3300" t="s">
        <v>352</v>
      </c>
      <c r="L3300" t="s">
        <v>730</v>
      </c>
      <c r="M3300" t="s">
        <v>28</v>
      </c>
      <c r="N3300" t="s">
        <v>16</v>
      </c>
      <c r="S3300">
        <v>0</v>
      </c>
    </row>
    <row r="3301" spans="1:19" x14ac:dyDescent="0.3">
      <c r="A3301">
        <v>2023</v>
      </c>
      <c r="C3301" t="str">
        <f>IF(GETPIVOTDATA("PS % recovery",Sheet4!$B$5,"Parish Name",K3301)&gt;99.949%,"OK","No")</f>
        <v>No</v>
      </c>
      <c r="D3301" t="e">
        <f>VLOOKUP(J3301,'Ref2'!C:E,3,0)</f>
        <v>#N/A</v>
      </c>
      <c r="F3301">
        <v>4</v>
      </c>
      <c r="I3301" t="e">
        <f>VLOOKUP(J3301,Ref!L:M,2,0)</f>
        <v>#N/A</v>
      </c>
      <c r="J3301" t="s">
        <v>1382</v>
      </c>
      <c r="K3301" t="s">
        <v>365</v>
      </c>
      <c r="L3301" t="s">
        <v>730</v>
      </c>
      <c r="M3301" t="s">
        <v>28</v>
      </c>
      <c r="N3301" t="s">
        <v>16</v>
      </c>
      <c r="S3301">
        <v>1841</v>
      </c>
    </row>
    <row r="3302" spans="1:19" x14ac:dyDescent="0.3">
      <c r="A3302">
        <v>2023</v>
      </c>
      <c r="C3302" t="str">
        <f>IF(GETPIVOTDATA("PS % recovery",Sheet4!$B$5,"Parish Name",K3302)&gt;99.949%,"OK","No")</f>
        <v>OK</v>
      </c>
      <c r="D3302" t="e">
        <f>VLOOKUP(J3302,'Ref2'!C:E,3,0)</f>
        <v>#N/A</v>
      </c>
      <c r="F3302">
        <v>4</v>
      </c>
      <c r="I3302" t="e">
        <f>VLOOKUP(J3302,Ref!L:M,2,0)</f>
        <v>#N/A</v>
      </c>
      <c r="J3302" t="s">
        <v>1384</v>
      </c>
      <c r="K3302" t="s">
        <v>353</v>
      </c>
      <c r="L3302" t="s">
        <v>720</v>
      </c>
      <c r="M3302" t="s">
        <v>28</v>
      </c>
      <c r="N3302" t="s">
        <v>16</v>
      </c>
      <c r="S3302">
        <v>37467</v>
      </c>
    </row>
    <row r="3303" spans="1:19" x14ac:dyDescent="0.3">
      <c r="A3303">
        <v>2023</v>
      </c>
      <c r="C3303" t="str">
        <f>IF(GETPIVOTDATA("PS % recovery",Sheet4!$B$5,"Parish Name",K3303)&gt;99.949%,"OK","No")</f>
        <v>OK</v>
      </c>
      <c r="D3303" t="e">
        <f>VLOOKUP(J3303,'Ref2'!C:E,3,0)</f>
        <v>#N/A</v>
      </c>
      <c r="F3303">
        <v>4</v>
      </c>
      <c r="I3303" t="e">
        <f>VLOOKUP(J3303,Ref!L:M,2,0)</f>
        <v>#N/A</v>
      </c>
      <c r="J3303" t="s">
        <v>1386</v>
      </c>
      <c r="K3303" t="s">
        <v>354</v>
      </c>
      <c r="L3303" t="s">
        <v>722</v>
      </c>
      <c r="M3303" t="s">
        <v>28</v>
      </c>
      <c r="N3303" t="s">
        <v>16</v>
      </c>
      <c r="S3303">
        <v>5523</v>
      </c>
    </row>
    <row r="3304" spans="1:19" x14ac:dyDescent="0.3">
      <c r="A3304">
        <v>2023</v>
      </c>
      <c r="C3304" t="str">
        <f>IF(GETPIVOTDATA("PS % recovery",Sheet4!$B$5,"Parish Name",K3304)&gt;99.949%,"OK","No")</f>
        <v>No</v>
      </c>
      <c r="D3304" t="e">
        <f>VLOOKUP(J3304,'Ref2'!C:E,3,0)</f>
        <v>#N/A</v>
      </c>
      <c r="F3304">
        <v>4</v>
      </c>
      <c r="I3304" t="e">
        <f>VLOOKUP(J3304,Ref!L:M,2,0)</f>
        <v>#N/A</v>
      </c>
      <c r="J3304" t="s">
        <v>1388</v>
      </c>
      <c r="K3304" t="s">
        <v>355</v>
      </c>
      <c r="L3304" t="s">
        <v>728</v>
      </c>
      <c r="M3304" t="s">
        <v>28</v>
      </c>
      <c r="N3304" t="s">
        <v>16</v>
      </c>
      <c r="S3304">
        <v>5054.1499999999996</v>
      </c>
    </row>
    <row r="3305" spans="1:19" x14ac:dyDescent="0.3">
      <c r="A3305">
        <v>2023</v>
      </c>
      <c r="C3305" t="str">
        <f>IF(GETPIVOTDATA("PS % recovery",Sheet4!$B$5,"Parish Name",K3305)&gt;99.949%,"OK","No")</f>
        <v>No</v>
      </c>
      <c r="D3305" t="e">
        <f>VLOOKUP(J3305,'Ref2'!C:E,3,0)</f>
        <v>#N/A</v>
      </c>
      <c r="F3305">
        <v>4</v>
      </c>
      <c r="I3305" t="e">
        <f>VLOOKUP(J3305,Ref!L:M,2,0)</f>
        <v>#N/A</v>
      </c>
      <c r="J3305" t="s">
        <v>1390</v>
      </c>
      <c r="K3305" t="s">
        <v>357</v>
      </c>
      <c r="L3305" t="s">
        <v>724</v>
      </c>
      <c r="M3305" t="s">
        <v>28</v>
      </c>
      <c r="N3305" t="s">
        <v>16</v>
      </c>
      <c r="S3305">
        <v>1700</v>
      </c>
    </row>
    <row r="3306" spans="1:19" x14ac:dyDescent="0.3">
      <c r="A3306">
        <v>2023</v>
      </c>
      <c r="C3306" t="str">
        <f>IF(GETPIVOTDATA("PS % recovery",Sheet4!$B$5,"Parish Name",K3306)&gt;99.949%,"OK","No")</f>
        <v>OK</v>
      </c>
      <c r="D3306" t="e">
        <f>VLOOKUP(J3306,'Ref2'!C:E,3,0)</f>
        <v>#N/A</v>
      </c>
      <c r="F3306">
        <v>4</v>
      </c>
      <c r="I3306" t="e">
        <f>VLOOKUP(J3306,Ref!L:M,2,0)</f>
        <v>#N/A</v>
      </c>
      <c r="J3306" t="s">
        <v>1392</v>
      </c>
      <c r="K3306" t="s">
        <v>358</v>
      </c>
      <c r="L3306" t="s">
        <v>726</v>
      </c>
      <c r="M3306" t="s">
        <v>28</v>
      </c>
      <c r="N3306" t="s">
        <v>16</v>
      </c>
      <c r="S3306">
        <v>2066.2800000000002</v>
      </c>
    </row>
    <row r="3307" spans="1:19" x14ac:dyDescent="0.3">
      <c r="A3307">
        <v>2023</v>
      </c>
      <c r="C3307" t="str">
        <f>IF(GETPIVOTDATA("PS % recovery",Sheet4!$B$5,"Parish Name",K3307)&gt;99.949%,"OK","No")</f>
        <v>OK</v>
      </c>
      <c r="D3307" t="e">
        <f>VLOOKUP(J3307,'Ref2'!C:E,3,0)</f>
        <v>#N/A</v>
      </c>
      <c r="F3307">
        <v>4</v>
      </c>
      <c r="I3307" t="e">
        <f>VLOOKUP(J3307,Ref!L:M,2,0)</f>
        <v>#N/A</v>
      </c>
      <c r="J3307" t="s">
        <v>1394</v>
      </c>
      <c r="K3307" t="s">
        <v>363</v>
      </c>
      <c r="L3307" t="s">
        <v>726</v>
      </c>
      <c r="M3307" t="s">
        <v>28</v>
      </c>
      <c r="N3307" t="s">
        <v>16</v>
      </c>
      <c r="S3307">
        <v>1848</v>
      </c>
    </row>
    <row r="3308" spans="1:19" x14ac:dyDescent="0.3">
      <c r="A3308">
        <v>2023</v>
      </c>
      <c r="C3308" t="str">
        <f>IF(GETPIVOTDATA("PS % recovery",Sheet4!$B$5,"Parish Name",K3308)&gt;99.949%,"OK","No")</f>
        <v>OK</v>
      </c>
      <c r="D3308" t="e">
        <f>VLOOKUP(J3308,'Ref2'!C:E,3,0)</f>
        <v>#N/A</v>
      </c>
      <c r="F3308">
        <v>4</v>
      </c>
      <c r="I3308" t="e">
        <f>VLOOKUP(J3308,Ref!L:M,2,0)</f>
        <v>#N/A</v>
      </c>
      <c r="J3308" t="s">
        <v>1396</v>
      </c>
      <c r="K3308" t="s">
        <v>367</v>
      </c>
      <c r="L3308" t="s">
        <v>726</v>
      </c>
      <c r="M3308" t="s">
        <v>28</v>
      </c>
      <c r="N3308" t="s">
        <v>16</v>
      </c>
      <c r="S3308">
        <v>1839</v>
      </c>
    </row>
    <row r="3309" spans="1:19" x14ac:dyDescent="0.3">
      <c r="A3309">
        <v>2023</v>
      </c>
      <c r="C3309" t="str">
        <f>IF(GETPIVOTDATA("PS % recovery",Sheet4!$B$5,"Parish Name",K3309)&gt;99.949%,"OK","No")</f>
        <v>No</v>
      </c>
      <c r="D3309" t="e">
        <f>VLOOKUP(J3309,'Ref2'!C:E,3,0)</f>
        <v>#N/A</v>
      </c>
      <c r="F3309">
        <v>4</v>
      </c>
      <c r="I3309" t="e">
        <f>VLOOKUP(J3309,Ref!L:M,2,0)</f>
        <v>#N/A</v>
      </c>
      <c r="J3309" t="s">
        <v>1398</v>
      </c>
      <c r="K3309" t="s">
        <v>362</v>
      </c>
      <c r="L3309" t="s">
        <v>732</v>
      </c>
      <c r="M3309" t="s">
        <v>28</v>
      </c>
      <c r="N3309" t="s">
        <v>16</v>
      </c>
      <c r="S3309">
        <v>600</v>
      </c>
    </row>
    <row r="3310" spans="1:19" x14ac:dyDescent="0.3">
      <c r="A3310">
        <v>2023</v>
      </c>
      <c r="C3310" t="str">
        <f>IF(GETPIVOTDATA("PS % recovery",Sheet4!$B$5,"Parish Name",K3310)&gt;99.949%,"OK","No")</f>
        <v>No</v>
      </c>
      <c r="D3310" t="e">
        <f>VLOOKUP(J3310,'Ref2'!C:E,3,0)</f>
        <v>#N/A</v>
      </c>
      <c r="F3310">
        <v>4</v>
      </c>
      <c r="I3310" t="e">
        <f>VLOOKUP(J3310,Ref!L:M,2,0)</f>
        <v>#N/A</v>
      </c>
      <c r="J3310" t="s">
        <v>1400</v>
      </c>
      <c r="K3310" t="s">
        <v>364</v>
      </c>
      <c r="L3310" t="s">
        <v>732</v>
      </c>
      <c r="M3310" t="s">
        <v>28</v>
      </c>
      <c r="N3310" t="s">
        <v>16</v>
      </c>
      <c r="S3310">
        <v>700</v>
      </c>
    </row>
    <row r="3311" spans="1:19" x14ac:dyDescent="0.3">
      <c r="A3311">
        <v>2023</v>
      </c>
      <c r="C3311" t="str">
        <f>IF(GETPIVOTDATA("PS % recovery",Sheet4!$B$5,"Parish Name",K3311)&gt;99.949%,"OK","No")</f>
        <v>OK</v>
      </c>
      <c r="D3311" t="e">
        <f>VLOOKUP(J3311,'Ref2'!C:E,3,0)</f>
        <v>#N/A</v>
      </c>
      <c r="F3311">
        <v>4</v>
      </c>
      <c r="I3311" t="e">
        <f>VLOOKUP(J3311,Ref!L:M,2,0)</f>
        <v>#N/A</v>
      </c>
      <c r="J3311" t="s">
        <v>1402</v>
      </c>
      <c r="K3311" t="s">
        <v>366</v>
      </c>
      <c r="L3311" t="s">
        <v>732</v>
      </c>
      <c r="M3311" t="s">
        <v>28</v>
      </c>
      <c r="N3311" t="s">
        <v>16</v>
      </c>
      <c r="S3311">
        <v>400</v>
      </c>
    </row>
    <row r="3312" spans="1:19" x14ac:dyDescent="0.3">
      <c r="A3312">
        <v>2023</v>
      </c>
      <c r="C3312" t="str">
        <f>IF(GETPIVOTDATA("PS % recovery",Sheet4!$B$5,"Parish Name",K3312)&gt;99.949%,"OK","No")</f>
        <v>No</v>
      </c>
      <c r="D3312" t="str">
        <f>VLOOKUP(J3312,'Ref2'!C:E,3,0)</f>
        <v>LLF</v>
      </c>
      <c r="F3312">
        <v>4</v>
      </c>
      <c r="I3312" t="e">
        <f>VLOOKUP(J3312,Ref!L:M,2,0)</f>
        <v>#N/A</v>
      </c>
      <c r="J3312" t="s">
        <v>1404</v>
      </c>
      <c r="K3312" t="s">
        <v>369</v>
      </c>
      <c r="L3312" t="s">
        <v>734</v>
      </c>
      <c r="M3312" t="s">
        <v>31</v>
      </c>
      <c r="N3312" t="s">
        <v>16</v>
      </c>
      <c r="S3312">
        <v>4000</v>
      </c>
    </row>
    <row r="3313" spans="1:19" x14ac:dyDescent="0.3">
      <c r="A3313">
        <v>2023</v>
      </c>
      <c r="C3313" t="str">
        <f>IF(GETPIVOTDATA("PS % recovery",Sheet4!$B$5,"Parish Name",K3313)&gt;99.949%,"OK","No")</f>
        <v>No</v>
      </c>
      <c r="D3313" t="e">
        <f>VLOOKUP(J3313,'Ref2'!C:E,3,0)</f>
        <v>#N/A</v>
      </c>
      <c r="F3313">
        <v>4</v>
      </c>
      <c r="I3313" t="e">
        <f>VLOOKUP(J3313,Ref!L:M,2,0)</f>
        <v>#N/A</v>
      </c>
      <c r="J3313" t="s">
        <v>1406</v>
      </c>
      <c r="K3313" t="s">
        <v>370</v>
      </c>
      <c r="L3313" t="s">
        <v>736</v>
      </c>
      <c r="M3313" t="s">
        <v>31</v>
      </c>
      <c r="N3313" t="s">
        <v>16</v>
      </c>
      <c r="S3313">
        <v>1000</v>
      </c>
    </row>
    <row r="3314" spans="1:19" x14ac:dyDescent="0.3">
      <c r="A3314">
        <v>2023</v>
      </c>
      <c r="C3314" t="str">
        <f>IF(GETPIVOTDATA("PS % recovery",Sheet4!$B$5,"Parish Name",K3314)&gt;99.949%,"OK","No")</f>
        <v>OK</v>
      </c>
      <c r="D3314" t="e">
        <f>VLOOKUP(J3314,'Ref2'!C:E,3,0)</f>
        <v>#N/A</v>
      </c>
      <c r="F3314">
        <v>4</v>
      </c>
      <c r="I3314" t="e">
        <f>VLOOKUP(J3314,Ref!L:M,2,0)</f>
        <v>#N/A</v>
      </c>
      <c r="J3314" t="s">
        <v>1408</v>
      </c>
      <c r="K3314" t="s">
        <v>371</v>
      </c>
      <c r="L3314" t="s">
        <v>768</v>
      </c>
      <c r="M3314" t="s">
        <v>31</v>
      </c>
      <c r="N3314" t="s">
        <v>16</v>
      </c>
      <c r="S3314">
        <v>2000</v>
      </c>
    </row>
    <row r="3315" spans="1:19" x14ac:dyDescent="0.3">
      <c r="A3315">
        <v>2023</v>
      </c>
      <c r="C3315" t="str">
        <f>IF(GETPIVOTDATA("PS % recovery",Sheet4!$B$5,"Parish Name",K3315)&gt;99.949%,"OK","No")</f>
        <v>OK</v>
      </c>
      <c r="D3315" t="e">
        <f>VLOOKUP(J3315,'Ref2'!C:E,3,0)</f>
        <v>#N/A</v>
      </c>
      <c r="F3315">
        <v>4</v>
      </c>
      <c r="I3315" t="e">
        <f>VLOOKUP(J3315,Ref!L:M,2,0)</f>
        <v>#N/A</v>
      </c>
      <c r="J3315" t="s">
        <v>1410</v>
      </c>
      <c r="K3315" t="s">
        <v>372</v>
      </c>
      <c r="L3315" t="s">
        <v>738</v>
      </c>
      <c r="M3315" t="s">
        <v>31</v>
      </c>
      <c r="N3315" t="s">
        <v>16</v>
      </c>
      <c r="S3315">
        <v>0</v>
      </c>
    </row>
    <row r="3316" spans="1:19" x14ac:dyDescent="0.3">
      <c r="A3316">
        <v>2023</v>
      </c>
      <c r="C3316" t="str">
        <f>IF(GETPIVOTDATA("PS % recovery",Sheet4!$B$5,"Parish Name",K3316)&gt;99.949%,"OK","No")</f>
        <v>No</v>
      </c>
      <c r="D3316" t="e">
        <f>VLOOKUP(J3316,'Ref2'!C:E,3,0)</f>
        <v>#N/A</v>
      </c>
      <c r="F3316">
        <v>4</v>
      </c>
      <c r="I3316" t="str">
        <f>VLOOKUP(J3316,Ref!L:M,2,0)</f>
        <v>Yes</v>
      </c>
      <c r="J3316" t="s">
        <v>1412</v>
      </c>
      <c r="K3316" t="s">
        <v>373</v>
      </c>
      <c r="L3316" t="s">
        <v>740</v>
      </c>
      <c r="M3316" t="s">
        <v>31</v>
      </c>
      <c r="N3316" t="s">
        <v>16</v>
      </c>
      <c r="S3316">
        <v>3000</v>
      </c>
    </row>
    <row r="3317" spans="1:19" x14ac:dyDescent="0.3">
      <c r="A3317">
        <v>2023</v>
      </c>
      <c r="C3317" t="str">
        <f>IF(GETPIVOTDATA("PS % recovery",Sheet4!$B$5,"Parish Name",K3317)&gt;99.949%,"OK","No")</f>
        <v>No</v>
      </c>
      <c r="D3317" t="e">
        <f>VLOOKUP(J3317,'Ref2'!C:E,3,0)</f>
        <v>#N/A</v>
      </c>
      <c r="F3317">
        <v>4</v>
      </c>
      <c r="I3317" t="e">
        <f>VLOOKUP(J3317,Ref!L:M,2,0)</f>
        <v>#N/A</v>
      </c>
      <c r="J3317" t="s">
        <v>1414</v>
      </c>
      <c r="K3317" t="s">
        <v>375</v>
      </c>
      <c r="L3317" t="s">
        <v>746</v>
      </c>
      <c r="M3317" t="s">
        <v>31</v>
      </c>
      <c r="N3317" t="s">
        <v>16</v>
      </c>
      <c r="S3317">
        <v>4100</v>
      </c>
    </row>
    <row r="3318" spans="1:19" x14ac:dyDescent="0.3">
      <c r="A3318">
        <v>2023</v>
      </c>
      <c r="C3318" t="str">
        <f>IF(GETPIVOTDATA("PS % recovery",Sheet4!$B$5,"Parish Name",K3318)&gt;99.949%,"OK","No")</f>
        <v>OK</v>
      </c>
      <c r="D3318" t="e">
        <f>VLOOKUP(J3318,'Ref2'!C:E,3,0)</f>
        <v>#N/A</v>
      </c>
      <c r="F3318">
        <v>4</v>
      </c>
      <c r="I3318" t="e">
        <f>VLOOKUP(J3318,Ref!L:M,2,0)</f>
        <v>#N/A</v>
      </c>
      <c r="J3318" t="s">
        <v>1416</v>
      </c>
      <c r="K3318" t="s">
        <v>376</v>
      </c>
      <c r="L3318" t="s">
        <v>744</v>
      </c>
      <c r="M3318" t="s">
        <v>31</v>
      </c>
      <c r="N3318" t="s">
        <v>16</v>
      </c>
      <c r="S3318">
        <v>2250</v>
      </c>
    </row>
    <row r="3319" spans="1:19" x14ac:dyDescent="0.3">
      <c r="A3319">
        <v>2023</v>
      </c>
      <c r="C3319" t="str">
        <f>IF(GETPIVOTDATA("PS % recovery",Sheet4!$B$5,"Parish Name",K3319)&gt;99.949%,"OK","No")</f>
        <v>OK</v>
      </c>
      <c r="D3319" t="str">
        <f>VLOOKUP(J3319,'Ref2'!C:E,3,0)</f>
        <v>LLF</v>
      </c>
      <c r="F3319">
        <v>4</v>
      </c>
      <c r="I3319" t="e">
        <f>VLOOKUP(J3319,Ref!L:M,2,0)</f>
        <v>#N/A</v>
      </c>
      <c r="J3319" t="s">
        <v>1418</v>
      </c>
      <c r="K3319" t="s">
        <v>378</v>
      </c>
      <c r="L3319" t="s">
        <v>754</v>
      </c>
      <c r="M3319" t="s">
        <v>31</v>
      </c>
      <c r="N3319" t="s">
        <v>16</v>
      </c>
      <c r="S3319">
        <v>3841</v>
      </c>
    </row>
    <row r="3320" spans="1:19" x14ac:dyDescent="0.3">
      <c r="A3320">
        <v>2023</v>
      </c>
      <c r="C3320" t="str">
        <f>IF(GETPIVOTDATA("PS % recovery",Sheet4!$B$5,"Parish Name",K3320)&gt;99.949%,"OK","No")</f>
        <v>No</v>
      </c>
      <c r="D3320" t="e">
        <f>VLOOKUP(J3320,'Ref2'!C:E,3,0)</f>
        <v>#N/A</v>
      </c>
      <c r="F3320">
        <v>4</v>
      </c>
      <c r="I3320" t="e">
        <f>VLOOKUP(J3320,Ref!L:M,2,0)</f>
        <v>#N/A</v>
      </c>
      <c r="J3320" t="s">
        <v>1420</v>
      </c>
      <c r="K3320" t="s">
        <v>377</v>
      </c>
      <c r="L3320" t="s">
        <v>748</v>
      </c>
      <c r="M3320" t="s">
        <v>31</v>
      </c>
      <c r="N3320" t="s">
        <v>16</v>
      </c>
      <c r="S3320">
        <v>0</v>
      </c>
    </row>
    <row r="3321" spans="1:19" x14ac:dyDescent="0.3">
      <c r="A3321">
        <v>2023</v>
      </c>
      <c r="C3321" t="str">
        <f>IF(GETPIVOTDATA("PS % recovery",Sheet4!$B$5,"Parish Name",K3321)&gt;99.949%,"OK","No")</f>
        <v>No</v>
      </c>
      <c r="D3321" t="e">
        <f>VLOOKUP(J3321,'Ref2'!C:E,3,0)</f>
        <v>#N/A</v>
      </c>
      <c r="F3321">
        <v>4</v>
      </c>
      <c r="I3321" t="e">
        <f>VLOOKUP(J3321,Ref!L:M,2,0)</f>
        <v>#N/A</v>
      </c>
      <c r="J3321" t="s">
        <v>1422</v>
      </c>
      <c r="K3321" t="s">
        <v>379</v>
      </c>
      <c r="L3321" t="s">
        <v>750</v>
      </c>
      <c r="M3321" t="s">
        <v>31</v>
      </c>
      <c r="N3321" t="s">
        <v>16</v>
      </c>
      <c r="S3321">
        <v>1500</v>
      </c>
    </row>
    <row r="3322" spans="1:19" x14ac:dyDescent="0.3">
      <c r="A3322">
        <v>2023</v>
      </c>
      <c r="C3322" t="str">
        <f>IF(GETPIVOTDATA("PS % recovery",Sheet4!$B$5,"Parish Name",K3322)&gt;99.949%,"OK","No")</f>
        <v>No</v>
      </c>
      <c r="D3322" t="str">
        <f>VLOOKUP(J3322,'Ref2'!C:E,3,0)</f>
        <v>LLF</v>
      </c>
      <c r="F3322">
        <v>4</v>
      </c>
      <c r="I3322" t="e">
        <f>VLOOKUP(J3322,Ref!L:M,2,0)</f>
        <v>#N/A</v>
      </c>
      <c r="J3322" t="s">
        <v>1424</v>
      </c>
      <c r="K3322" t="s">
        <v>380</v>
      </c>
      <c r="L3322" t="s">
        <v>752</v>
      </c>
      <c r="M3322" t="s">
        <v>31</v>
      </c>
      <c r="N3322" t="s">
        <v>16</v>
      </c>
      <c r="S3322">
        <v>0</v>
      </c>
    </row>
    <row r="3323" spans="1:19" x14ac:dyDescent="0.3">
      <c r="A3323">
        <v>2023</v>
      </c>
      <c r="C3323" t="str">
        <f>IF(GETPIVOTDATA("PS % recovery",Sheet4!$B$5,"Parish Name",K3323)&gt;99.949%,"OK","No")</f>
        <v>OK</v>
      </c>
      <c r="D3323" t="e">
        <f>VLOOKUP(J3323,'Ref2'!C:E,3,0)</f>
        <v>#N/A</v>
      </c>
      <c r="F3323">
        <v>4</v>
      </c>
      <c r="I3323" t="e">
        <f>VLOOKUP(J3323,Ref!L:M,2,0)</f>
        <v>#N/A</v>
      </c>
      <c r="J3323" t="s">
        <v>1426</v>
      </c>
      <c r="K3323" t="s">
        <v>374</v>
      </c>
      <c r="L3323" t="s">
        <v>742</v>
      </c>
      <c r="M3323" t="s">
        <v>31</v>
      </c>
      <c r="N3323" t="s">
        <v>16</v>
      </c>
      <c r="S3323">
        <v>4000</v>
      </c>
    </row>
    <row r="3324" spans="1:19" x14ac:dyDescent="0.3">
      <c r="A3324">
        <v>2023</v>
      </c>
      <c r="C3324" t="str">
        <f>IF(GETPIVOTDATA("PS % recovery",Sheet4!$B$5,"Parish Name",K3324)&gt;99.949%,"OK","No")</f>
        <v>No</v>
      </c>
      <c r="D3324" t="e">
        <f>VLOOKUP(J3324,'Ref2'!C:E,3,0)</f>
        <v>#N/A</v>
      </c>
      <c r="F3324">
        <v>4</v>
      </c>
      <c r="I3324" t="e">
        <f>VLOOKUP(J3324,Ref!L:M,2,0)</f>
        <v>#N/A</v>
      </c>
      <c r="J3324" t="s">
        <v>1428</v>
      </c>
      <c r="K3324" t="s">
        <v>381</v>
      </c>
      <c r="L3324" t="s">
        <v>756</v>
      </c>
      <c r="M3324" t="s">
        <v>31</v>
      </c>
      <c r="N3324" t="s">
        <v>16</v>
      </c>
      <c r="S3324">
        <v>1250</v>
      </c>
    </row>
    <row r="3325" spans="1:19" x14ac:dyDescent="0.3">
      <c r="A3325">
        <v>2023</v>
      </c>
      <c r="C3325" t="str">
        <f>IF(GETPIVOTDATA("PS % recovery",Sheet4!$B$5,"Parish Name",K3325)&gt;99.949%,"OK","No")</f>
        <v>No</v>
      </c>
      <c r="D3325" t="e">
        <f>VLOOKUP(J3325,'Ref2'!C:E,3,0)</f>
        <v>#N/A</v>
      </c>
      <c r="F3325">
        <v>4</v>
      </c>
      <c r="I3325" t="e">
        <f>VLOOKUP(J3325,Ref!L:M,2,0)</f>
        <v>#N/A</v>
      </c>
      <c r="J3325" t="s">
        <v>1430</v>
      </c>
      <c r="K3325" t="s">
        <v>382</v>
      </c>
      <c r="L3325" t="s">
        <v>758</v>
      </c>
      <c r="M3325" t="s">
        <v>31</v>
      </c>
      <c r="N3325" t="s">
        <v>16</v>
      </c>
      <c r="S3325">
        <v>0</v>
      </c>
    </row>
    <row r="3326" spans="1:19" x14ac:dyDescent="0.3">
      <c r="A3326">
        <v>2023</v>
      </c>
      <c r="C3326" t="str">
        <f>IF(GETPIVOTDATA("PS % recovery",Sheet4!$B$5,"Parish Name",K3326)&gt;99.949%,"OK","No")</f>
        <v>No</v>
      </c>
      <c r="D3326" t="e">
        <f>VLOOKUP(J3326,'Ref2'!C:E,3,0)</f>
        <v>#N/A</v>
      </c>
      <c r="F3326">
        <v>4</v>
      </c>
      <c r="I3326" t="e">
        <f>VLOOKUP(J3326,Ref!L:M,2,0)</f>
        <v>#N/A</v>
      </c>
      <c r="J3326" t="s">
        <v>1432</v>
      </c>
      <c r="K3326" t="s">
        <v>383</v>
      </c>
      <c r="L3326" t="s">
        <v>760</v>
      </c>
      <c r="M3326" t="s">
        <v>31</v>
      </c>
      <c r="N3326" t="s">
        <v>16</v>
      </c>
      <c r="S3326">
        <v>500</v>
      </c>
    </row>
    <row r="3327" spans="1:19" x14ac:dyDescent="0.3">
      <c r="A3327">
        <v>2023</v>
      </c>
      <c r="C3327" t="str">
        <f>IF(GETPIVOTDATA("PS % recovery",Sheet4!$B$5,"Parish Name",K3327)&gt;99.949%,"OK","No")</f>
        <v>OK</v>
      </c>
      <c r="D3327" t="e">
        <f>VLOOKUP(J3327,'Ref2'!C:E,3,0)</f>
        <v>#N/A</v>
      </c>
      <c r="F3327">
        <v>4</v>
      </c>
      <c r="I3327" t="e">
        <f>VLOOKUP(J3327,Ref!L:M,2,0)</f>
        <v>#N/A</v>
      </c>
      <c r="J3327" t="s">
        <v>1434</v>
      </c>
      <c r="K3327" t="s">
        <v>384</v>
      </c>
      <c r="L3327" t="s">
        <v>762</v>
      </c>
      <c r="M3327" t="s">
        <v>31</v>
      </c>
      <c r="N3327" t="s">
        <v>16</v>
      </c>
      <c r="S3327">
        <v>0</v>
      </c>
    </row>
    <row r="3328" spans="1:19" x14ac:dyDescent="0.3">
      <c r="A3328">
        <v>2023</v>
      </c>
      <c r="C3328" t="str">
        <f>IF(GETPIVOTDATA("PS % recovery",Sheet4!$B$5,"Parish Name",K3328)&gt;99.949%,"OK","No")</f>
        <v>No</v>
      </c>
      <c r="D3328" t="e">
        <f>VLOOKUP(J3328,'Ref2'!C:E,3,0)</f>
        <v>#N/A</v>
      </c>
      <c r="F3328">
        <v>4</v>
      </c>
      <c r="I3328" t="e">
        <f>VLOOKUP(J3328,Ref!L:M,2,0)</f>
        <v>#N/A</v>
      </c>
      <c r="J3328" t="s">
        <v>1436</v>
      </c>
      <c r="K3328" t="s">
        <v>385</v>
      </c>
      <c r="L3328" t="s">
        <v>764</v>
      </c>
      <c r="M3328" t="s">
        <v>31</v>
      </c>
      <c r="N3328" t="s">
        <v>16</v>
      </c>
      <c r="S3328">
        <v>7000</v>
      </c>
    </row>
    <row r="3329" spans="1:19" x14ac:dyDescent="0.3">
      <c r="A3329">
        <v>2023</v>
      </c>
      <c r="C3329" t="str">
        <f>IF(GETPIVOTDATA("PS % recovery",Sheet4!$B$5,"Parish Name",K3329)&gt;99.949%,"OK","No")</f>
        <v>No</v>
      </c>
      <c r="D3329" t="e">
        <f>VLOOKUP(J3329,'Ref2'!C:E,3,0)</f>
        <v>#N/A</v>
      </c>
      <c r="F3329">
        <v>4</v>
      </c>
      <c r="I3329" t="e">
        <f>VLOOKUP(J3329,Ref!L:M,2,0)</f>
        <v>#N/A</v>
      </c>
      <c r="J3329" t="s">
        <v>1438</v>
      </c>
      <c r="K3329" t="s">
        <v>386</v>
      </c>
      <c r="L3329" t="s">
        <v>766</v>
      </c>
      <c r="M3329" t="s">
        <v>31</v>
      </c>
      <c r="N3329" t="s">
        <v>16</v>
      </c>
      <c r="S3329">
        <v>750</v>
      </c>
    </row>
    <row r="3330" spans="1:19" x14ac:dyDescent="0.3">
      <c r="A3330">
        <v>2023</v>
      </c>
      <c r="C3330" t="str">
        <f>IF(GETPIVOTDATA("PS % recovery",Sheet4!$B$5,"Parish Name",K3330)&gt;99.949%,"OK","No")</f>
        <v>No</v>
      </c>
      <c r="D3330" t="str">
        <f>VLOOKUP(J3330,'Ref2'!C:E,3,0)</f>
        <v>LLF</v>
      </c>
      <c r="F3330">
        <v>4</v>
      </c>
      <c r="I3330" t="e">
        <f>VLOOKUP(J3330,Ref!L:M,2,0)</f>
        <v>#N/A</v>
      </c>
      <c r="J3330" t="s">
        <v>1440</v>
      </c>
      <c r="K3330" t="s">
        <v>388</v>
      </c>
      <c r="L3330" t="s">
        <v>780</v>
      </c>
      <c r="M3330" t="s">
        <v>34</v>
      </c>
      <c r="N3330" t="s">
        <v>16</v>
      </c>
      <c r="S3330">
        <v>0</v>
      </c>
    </row>
    <row r="3331" spans="1:19" x14ac:dyDescent="0.3">
      <c r="A3331">
        <v>2023</v>
      </c>
      <c r="C3331" t="str">
        <f>IF(GETPIVOTDATA("PS % recovery",Sheet4!$B$5,"Parish Name",K3331)&gt;99.949%,"OK","No")</f>
        <v>OK</v>
      </c>
      <c r="D3331" t="str">
        <f>VLOOKUP(J3331,'Ref2'!C:E,3,0)</f>
        <v>LLF</v>
      </c>
      <c r="F3331">
        <v>4</v>
      </c>
      <c r="I3331" t="str">
        <f>VLOOKUP(J3331,Ref!L:M,2,0)</f>
        <v>Yes</v>
      </c>
      <c r="J3331" t="s">
        <v>1442</v>
      </c>
      <c r="K3331" t="s">
        <v>389</v>
      </c>
      <c r="L3331" t="s">
        <v>780</v>
      </c>
      <c r="M3331" t="s">
        <v>34</v>
      </c>
      <c r="N3331" t="s">
        <v>16</v>
      </c>
      <c r="S3331">
        <v>4348</v>
      </c>
    </row>
    <row r="3332" spans="1:19" x14ac:dyDescent="0.3">
      <c r="A3332">
        <v>2023</v>
      </c>
      <c r="C3332" t="str">
        <f>IF(GETPIVOTDATA("PS % recovery",Sheet4!$B$5,"Parish Name",K3332)&gt;99.949%,"OK","No")</f>
        <v>No</v>
      </c>
      <c r="D3332" t="e">
        <f>VLOOKUP(J3332,'Ref2'!C:E,3,0)</f>
        <v>#N/A</v>
      </c>
      <c r="F3332">
        <v>4</v>
      </c>
      <c r="I3332" t="e">
        <f>VLOOKUP(J3332,Ref!L:M,2,0)</f>
        <v>#N/A</v>
      </c>
      <c r="J3332" t="s">
        <v>1444</v>
      </c>
      <c r="K3332" t="s">
        <v>390</v>
      </c>
      <c r="L3332" t="s">
        <v>770</v>
      </c>
      <c r="M3332" t="s">
        <v>34</v>
      </c>
      <c r="N3332" t="s">
        <v>16</v>
      </c>
      <c r="S3332">
        <v>770.75</v>
      </c>
    </row>
    <row r="3333" spans="1:19" x14ac:dyDescent="0.3">
      <c r="A3333">
        <v>2023</v>
      </c>
      <c r="C3333" t="str">
        <f>IF(GETPIVOTDATA("PS % recovery",Sheet4!$B$5,"Parish Name",K3333)&gt;99.949%,"OK","No")</f>
        <v>No</v>
      </c>
      <c r="D3333" t="e">
        <f>VLOOKUP(J3333,'Ref2'!C:E,3,0)</f>
        <v>#N/A</v>
      </c>
      <c r="F3333">
        <v>4</v>
      </c>
      <c r="I3333" t="e">
        <f>VLOOKUP(J3333,Ref!L:M,2,0)</f>
        <v>#N/A</v>
      </c>
      <c r="J3333" t="s">
        <v>1446</v>
      </c>
      <c r="K3333" t="s">
        <v>392</v>
      </c>
      <c r="L3333" t="s">
        <v>770</v>
      </c>
      <c r="M3333" t="s">
        <v>34</v>
      </c>
      <c r="N3333" t="s">
        <v>16</v>
      </c>
      <c r="S3333">
        <v>100</v>
      </c>
    </row>
    <row r="3334" spans="1:19" x14ac:dyDescent="0.3">
      <c r="A3334">
        <v>2023</v>
      </c>
      <c r="C3334" t="str">
        <f>IF(GETPIVOTDATA("PS % recovery",Sheet4!$B$5,"Parish Name",K3334)&gt;99.949%,"OK","No")</f>
        <v>OK</v>
      </c>
      <c r="D3334" t="e">
        <f>VLOOKUP(J3334,'Ref2'!C:E,3,0)</f>
        <v>#N/A</v>
      </c>
      <c r="F3334">
        <v>4</v>
      </c>
      <c r="I3334" t="e">
        <f>VLOOKUP(J3334,Ref!L:M,2,0)</f>
        <v>#N/A</v>
      </c>
      <c r="J3334" t="s">
        <v>1448</v>
      </c>
      <c r="K3334" t="s">
        <v>393</v>
      </c>
      <c r="L3334" t="s">
        <v>774</v>
      </c>
      <c r="M3334" t="s">
        <v>34</v>
      </c>
      <c r="N3334" t="s">
        <v>16</v>
      </c>
      <c r="S3334">
        <v>1922</v>
      </c>
    </row>
    <row r="3335" spans="1:19" x14ac:dyDescent="0.3">
      <c r="A3335">
        <v>2023</v>
      </c>
      <c r="C3335" t="str">
        <f>IF(GETPIVOTDATA("PS % recovery",Sheet4!$B$5,"Parish Name",K3335)&gt;99.949%,"OK","No")</f>
        <v>No</v>
      </c>
      <c r="D3335" t="e">
        <f>VLOOKUP(J3335,'Ref2'!C:E,3,0)</f>
        <v>#N/A</v>
      </c>
      <c r="F3335">
        <v>4</v>
      </c>
      <c r="I3335" t="e">
        <f>VLOOKUP(J3335,Ref!L:M,2,0)</f>
        <v>#N/A</v>
      </c>
      <c r="J3335" t="s">
        <v>1450</v>
      </c>
      <c r="K3335" t="s">
        <v>395</v>
      </c>
      <c r="L3335" t="s">
        <v>774</v>
      </c>
      <c r="M3335" t="s">
        <v>34</v>
      </c>
      <c r="N3335" t="s">
        <v>16</v>
      </c>
      <c r="S3335">
        <v>500</v>
      </c>
    </row>
    <row r="3336" spans="1:19" x14ac:dyDescent="0.3">
      <c r="A3336">
        <v>2023</v>
      </c>
      <c r="C3336" t="str">
        <f>IF(GETPIVOTDATA("PS % recovery",Sheet4!$B$5,"Parish Name",K3336)&gt;99.949%,"OK","No")</f>
        <v>No</v>
      </c>
      <c r="D3336" t="e">
        <f>VLOOKUP(J3336,'Ref2'!C:E,3,0)</f>
        <v>#N/A</v>
      </c>
      <c r="F3336">
        <v>4</v>
      </c>
      <c r="I3336" t="e">
        <f>VLOOKUP(J3336,Ref!L:M,2,0)</f>
        <v>#N/A</v>
      </c>
      <c r="J3336" t="s">
        <v>1452</v>
      </c>
      <c r="K3336" t="s">
        <v>396</v>
      </c>
      <c r="L3336" t="s">
        <v>786</v>
      </c>
      <c r="M3336" t="s">
        <v>34</v>
      </c>
      <c r="N3336" t="s">
        <v>16</v>
      </c>
      <c r="S3336">
        <v>0</v>
      </c>
    </row>
    <row r="3337" spans="1:19" x14ac:dyDescent="0.3">
      <c r="A3337">
        <v>2023</v>
      </c>
      <c r="C3337" t="str">
        <f>IF(GETPIVOTDATA("PS % recovery",Sheet4!$B$5,"Parish Name",K3337)&gt;99.949%,"OK","No")</f>
        <v>No</v>
      </c>
      <c r="D3337" t="e">
        <f>VLOOKUP(J3337,'Ref2'!C:E,3,0)</f>
        <v>#N/A</v>
      </c>
      <c r="F3337">
        <v>4</v>
      </c>
      <c r="I3337" t="e">
        <f>VLOOKUP(J3337,Ref!L:M,2,0)</f>
        <v>#N/A</v>
      </c>
      <c r="J3337" t="s">
        <v>1454</v>
      </c>
      <c r="K3337" t="s">
        <v>398</v>
      </c>
      <c r="L3337" t="s">
        <v>786</v>
      </c>
      <c r="M3337" t="s">
        <v>34</v>
      </c>
      <c r="N3337" t="s">
        <v>16</v>
      </c>
      <c r="S3337">
        <v>0</v>
      </c>
    </row>
    <row r="3338" spans="1:19" x14ac:dyDescent="0.3">
      <c r="A3338">
        <v>2023</v>
      </c>
      <c r="C3338" t="str">
        <f>IF(GETPIVOTDATA("PS % recovery",Sheet4!$B$5,"Parish Name",K3338)&gt;99.949%,"OK","No")</f>
        <v>No</v>
      </c>
      <c r="D3338" t="e">
        <f>VLOOKUP(J3338,'Ref2'!C:E,3,0)</f>
        <v>#N/A</v>
      </c>
      <c r="F3338">
        <v>4</v>
      </c>
      <c r="I3338" t="e">
        <f>VLOOKUP(J3338,Ref!L:M,2,0)</f>
        <v>#N/A</v>
      </c>
      <c r="J3338" t="s">
        <v>1456</v>
      </c>
      <c r="K3338" t="s">
        <v>399</v>
      </c>
      <c r="L3338" t="s">
        <v>786</v>
      </c>
      <c r="M3338" t="s">
        <v>34</v>
      </c>
      <c r="N3338" t="s">
        <v>16</v>
      </c>
      <c r="S3338">
        <v>100</v>
      </c>
    </row>
    <row r="3339" spans="1:19" x14ac:dyDescent="0.3">
      <c r="A3339">
        <v>2023</v>
      </c>
      <c r="C3339" t="str">
        <f>IF(GETPIVOTDATA("PS % recovery",Sheet4!$B$5,"Parish Name",K3339)&gt;99.949%,"OK","No")</f>
        <v>OK</v>
      </c>
      <c r="D3339" t="e">
        <f>VLOOKUP(J3339,'Ref2'!C:E,3,0)</f>
        <v>#N/A</v>
      </c>
      <c r="F3339">
        <v>4</v>
      </c>
      <c r="I3339" t="e">
        <f>VLOOKUP(J3339,Ref!L:M,2,0)</f>
        <v>#N/A</v>
      </c>
      <c r="J3339" t="s">
        <v>1458</v>
      </c>
      <c r="K3339" t="s">
        <v>397</v>
      </c>
      <c r="L3339" t="s">
        <v>782</v>
      </c>
      <c r="M3339" t="s">
        <v>34</v>
      </c>
      <c r="N3339" t="s">
        <v>16</v>
      </c>
      <c r="S3339">
        <v>1550</v>
      </c>
    </row>
    <row r="3340" spans="1:19" x14ac:dyDescent="0.3">
      <c r="A3340">
        <v>2023</v>
      </c>
      <c r="C3340" t="str">
        <f>IF(GETPIVOTDATA("PS % recovery",Sheet4!$B$5,"Parish Name",K3340)&gt;99.949%,"OK","No")</f>
        <v>OK</v>
      </c>
      <c r="D3340" t="e">
        <f>VLOOKUP(J3340,'Ref2'!C:E,3,0)</f>
        <v>#N/A</v>
      </c>
      <c r="F3340">
        <v>4</v>
      </c>
      <c r="I3340" t="e">
        <f>VLOOKUP(J3340,Ref!L:M,2,0)</f>
        <v>#N/A</v>
      </c>
      <c r="J3340" t="s">
        <v>1460</v>
      </c>
      <c r="K3340" t="s">
        <v>401</v>
      </c>
      <c r="L3340" t="s">
        <v>782</v>
      </c>
      <c r="M3340" t="s">
        <v>34</v>
      </c>
      <c r="N3340" t="s">
        <v>16</v>
      </c>
      <c r="S3340">
        <v>0</v>
      </c>
    </row>
    <row r="3341" spans="1:19" x14ac:dyDescent="0.3">
      <c r="A3341">
        <v>2023</v>
      </c>
      <c r="C3341" t="str">
        <f>IF(GETPIVOTDATA("PS % recovery",Sheet4!$B$5,"Parish Name",K3341)&gt;99.949%,"OK","No")</f>
        <v>OK</v>
      </c>
      <c r="D3341" t="e">
        <f>VLOOKUP(J3341,'Ref2'!C:E,3,0)</f>
        <v>#N/A</v>
      </c>
      <c r="F3341">
        <v>4</v>
      </c>
      <c r="I3341" t="e">
        <f>VLOOKUP(J3341,Ref!L:M,2,0)</f>
        <v>#N/A</v>
      </c>
      <c r="J3341" t="s">
        <v>1462</v>
      </c>
      <c r="K3341" t="s">
        <v>400</v>
      </c>
      <c r="L3341" t="s">
        <v>782</v>
      </c>
      <c r="M3341" t="s">
        <v>34</v>
      </c>
      <c r="N3341" t="s">
        <v>16</v>
      </c>
      <c r="S3341">
        <v>420</v>
      </c>
    </row>
    <row r="3342" spans="1:19" x14ac:dyDescent="0.3">
      <c r="A3342">
        <v>2023</v>
      </c>
      <c r="C3342" t="str">
        <f>IF(GETPIVOTDATA("PS % recovery",Sheet4!$B$5,"Parish Name",K3342)&gt;99.949%,"OK","No")</f>
        <v>No</v>
      </c>
      <c r="D3342" t="e">
        <f>VLOOKUP(J3342,'Ref2'!C:E,3,0)</f>
        <v>#N/A</v>
      </c>
      <c r="F3342">
        <v>4</v>
      </c>
      <c r="I3342" t="e">
        <f>VLOOKUP(J3342,Ref!L:M,2,0)</f>
        <v>#N/A</v>
      </c>
      <c r="J3342" t="s">
        <v>1464</v>
      </c>
      <c r="K3342" t="s">
        <v>402</v>
      </c>
      <c r="L3342" t="s">
        <v>778</v>
      </c>
      <c r="M3342" t="s">
        <v>34</v>
      </c>
      <c r="N3342" t="s">
        <v>16</v>
      </c>
      <c r="S3342">
        <v>500</v>
      </c>
    </row>
    <row r="3343" spans="1:19" x14ac:dyDescent="0.3">
      <c r="A3343">
        <v>2023</v>
      </c>
      <c r="C3343" t="str">
        <f>IF(GETPIVOTDATA("PS % recovery",Sheet4!$B$5,"Parish Name",K3343)&gt;99.949%,"OK","No")</f>
        <v>No</v>
      </c>
      <c r="D3343" t="e">
        <f>VLOOKUP(J3343,'Ref2'!C:E,3,0)</f>
        <v>#N/A</v>
      </c>
      <c r="F3343">
        <v>4</v>
      </c>
      <c r="I3343" t="e">
        <f>VLOOKUP(J3343,Ref!L:M,2,0)</f>
        <v>#N/A</v>
      </c>
      <c r="J3343" t="s">
        <v>1466</v>
      </c>
      <c r="K3343" t="s">
        <v>405</v>
      </c>
      <c r="L3343" t="s">
        <v>778</v>
      </c>
      <c r="M3343" t="s">
        <v>34</v>
      </c>
      <c r="N3343" t="s">
        <v>16</v>
      </c>
      <c r="S3343">
        <v>0.01</v>
      </c>
    </row>
    <row r="3344" spans="1:19" x14ac:dyDescent="0.3">
      <c r="A3344">
        <v>2023</v>
      </c>
      <c r="C3344" t="str">
        <f>IF(GETPIVOTDATA("PS % recovery",Sheet4!$B$5,"Parish Name",K3344)&gt;99.949%,"OK","No")</f>
        <v>OK</v>
      </c>
      <c r="D3344" t="e">
        <f>VLOOKUP(J3344,'Ref2'!C:E,3,0)</f>
        <v>#N/A</v>
      </c>
      <c r="F3344">
        <v>4</v>
      </c>
      <c r="I3344" t="e">
        <f>VLOOKUP(J3344,Ref!L:M,2,0)</f>
        <v>#N/A</v>
      </c>
      <c r="J3344" t="s">
        <v>1468</v>
      </c>
      <c r="K3344" t="s">
        <v>404</v>
      </c>
      <c r="L3344" t="s">
        <v>774</v>
      </c>
      <c r="M3344" t="s">
        <v>34</v>
      </c>
      <c r="N3344" t="s">
        <v>16</v>
      </c>
      <c r="S3344">
        <v>1000</v>
      </c>
    </row>
    <row r="3345" spans="1:19" x14ac:dyDescent="0.3">
      <c r="A3345">
        <v>2023</v>
      </c>
      <c r="C3345" t="str">
        <f>IF(GETPIVOTDATA("PS % recovery",Sheet4!$B$5,"Parish Name",K3345)&gt;99.949%,"OK","No")</f>
        <v>OK</v>
      </c>
      <c r="D3345" t="e">
        <f>VLOOKUP(J3345,'Ref2'!C:E,3,0)</f>
        <v>#N/A</v>
      </c>
      <c r="F3345">
        <v>4</v>
      </c>
      <c r="I3345" t="e">
        <f>VLOOKUP(J3345,Ref!L:M,2,0)</f>
        <v>#N/A</v>
      </c>
      <c r="J3345" t="s">
        <v>1470</v>
      </c>
      <c r="K3345" t="s">
        <v>406</v>
      </c>
      <c r="L3345" t="s">
        <v>778</v>
      </c>
      <c r="M3345" t="s">
        <v>34</v>
      </c>
      <c r="N3345" t="s">
        <v>16</v>
      </c>
      <c r="S3345">
        <v>1558.75</v>
      </c>
    </row>
    <row r="3346" spans="1:19" x14ac:dyDescent="0.3">
      <c r="A3346">
        <v>2023</v>
      </c>
      <c r="C3346" t="str">
        <f>IF(GETPIVOTDATA("PS % recovery",Sheet4!$B$5,"Parish Name",K3346)&gt;99.949%,"OK","No")</f>
        <v>No</v>
      </c>
      <c r="D3346" t="e">
        <f>VLOOKUP(J3346,'Ref2'!C:E,3,0)</f>
        <v>#N/A</v>
      </c>
      <c r="F3346">
        <v>4</v>
      </c>
      <c r="I3346" t="e">
        <f>VLOOKUP(J3346,Ref!L:M,2,0)</f>
        <v>#N/A</v>
      </c>
      <c r="J3346" t="s">
        <v>1472</v>
      </c>
      <c r="K3346" t="s">
        <v>407</v>
      </c>
      <c r="L3346" t="s">
        <v>774</v>
      </c>
      <c r="M3346" t="s">
        <v>34</v>
      </c>
      <c r="N3346" t="s">
        <v>16</v>
      </c>
      <c r="S3346">
        <v>0</v>
      </c>
    </row>
    <row r="3347" spans="1:19" x14ac:dyDescent="0.3">
      <c r="A3347">
        <v>2023</v>
      </c>
      <c r="C3347" t="str">
        <f>IF(GETPIVOTDATA("PS % recovery",Sheet4!$B$5,"Parish Name",K3347)&gt;99.949%,"OK","No")</f>
        <v>No</v>
      </c>
      <c r="D3347" t="e">
        <f>VLOOKUP(J3347,'Ref2'!C:E,3,0)</f>
        <v>#N/A</v>
      </c>
      <c r="F3347">
        <v>4</v>
      </c>
      <c r="I3347" t="e">
        <f>VLOOKUP(J3347,Ref!L:M,2,0)</f>
        <v>#N/A</v>
      </c>
      <c r="J3347" t="s">
        <v>1474</v>
      </c>
      <c r="K3347" t="s">
        <v>408</v>
      </c>
      <c r="L3347" t="s">
        <v>774</v>
      </c>
      <c r="M3347" t="s">
        <v>34</v>
      </c>
      <c r="N3347" t="s">
        <v>16</v>
      </c>
      <c r="S3347">
        <v>0</v>
      </c>
    </row>
    <row r="3348" spans="1:19" x14ac:dyDescent="0.3">
      <c r="A3348">
        <v>2023</v>
      </c>
      <c r="C3348" t="str">
        <f>IF(GETPIVOTDATA("PS % recovery",Sheet4!$B$5,"Parish Name",K3348)&gt;99.949%,"OK","No")</f>
        <v>No</v>
      </c>
      <c r="D3348" t="e">
        <f>VLOOKUP(J3348,'Ref2'!C:E,3,0)</f>
        <v>#N/A</v>
      </c>
      <c r="F3348">
        <v>4</v>
      </c>
      <c r="I3348" t="e">
        <f>VLOOKUP(J3348,Ref!L:M,2,0)</f>
        <v>#N/A</v>
      </c>
      <c r="J3348" t="s">
        <v>1476</v>
      </c>
      <c r="K3348" t="s">
        <v>409</v>
      </c>
      <c r="L3348" t="s">
        <v>774</v>
      </c>
      <c r="M3348" t="s">
        <v>34</v>
      </c>
      <c r="N3348" t="s">
        <v>16</v>
      </c>
      <c r="S3348">
        <v>800</v>
      </c>
    </row>
    <row r="3349" spans="1:19" x14ac:dyDescent="0.3">
      <c r="A3349">
        <v>2023</v>
      </c>
      <c r="C3349" t="str">
        <f>IF(GETPIVOTDATA("PS % recovery",Sheet4!$B$5,"Parish Name",K3349)&gt;99.949%,"OK","No")</f>
        <v>No</v>
      </c>
      <c r="D3349" t="e">
        <f>VLOOKUP(J3349,'Ref2'!C:E,3,0)</f>
        <v>#N/A</v>
      </c>
      <c r="F3349">
        <v>4</v>
      </c>
      <c r="I3349" t="e">
        <f>VLOOKUP(J3349,Ref!L:M,2,0)</f>
        <v>#N/A</v>
      </c>
      <c r="J3349" t="s">
        <v>1478</v>
      </c>
      <c r="K3349" t="s">
        <v>411</v>
      </c>
      <c r="L3349" t="s">
        <v>774</v>
      </c>
      <c r="M3349" t="s">
        <v>34</v>
      </c>
      <c r="N3349" t="s">
        <v>16</v>
      </c>
      <c r="S3349">
        <v>0</v>
      </c>
    </row>
    <row r="3350" spans="1:19" x14ac:dyDescent="0.3">
      <c r="A3350">
        <v>2023</v>
      </c>
      <c r="C3350" t="str">
        <f>IF(GETPIVOTDATA("PS % recovery",Sheet4!$B$5,"Parish Name",K3350)&gt;99.949%,"OK","No")</f>
        <v>No</v>
      </c>
      <c r="D3350" t="e">
        <f>VLOOKUP(J3350,'Ref2'!C:E,3,0)</f>
        <v>#N/A</v>
      </c>
      <c r="F3350">
        <v>4</v>
      </c>
      <c r="I3350" t="e">
        <f>VLOOKUP(J3350,Ref!L:M,2,0)</f>
        <v>#N/A</v>
      </c>
      <c r="J3350" t="s">
        <v>1480</v>
      </c>
      <c r="K3350" t="s">
        <v>412</v>
      </c>
      <c r="L3350" t="s">
        <v>784</v>
      </c>
      <c r="M3350" t="s">
        <v>34</v>
      </c>
      <c r="N3350" t="s">
        <v>16</v>
      </c>
      <c r="S3350">
        <v>2000</v>
      </c>
    </row>
    <row r="3351" spans="1:19" x14ac:dyDescent="0.3">
      <c r="A3351">
        <v>2023</v>
      </c>
      <c r="C3351" t="str">
        <f>IF(GETPIVOTDATA("PS % recovery",Sheet4!$B$5,"Parish Name",K3351)&gt;99.949%,"OK","No")</f>
        <v>No</v>
      </c>
      <c r="D3351" t="e">
        <f>VLOOKUP(J3351,'Ref2'!C:E,3,0)</f>
        <v>#N/A</v>
      </c>
      <c r="F3351">
        <v>4</v>
      </c>
      <c r="I3351" t="e">
        <f>VLOOKUP(J3351,Ref!L:M,2,0)</f>
        <v>#N/A</v>
      </c>
      <c r="J3351" t="s">
        <v>1482</v>
      </c>
      <c r="K3351" t="s">
        <v>391</v>
      </c>
      <c r="L3351" t="s">
        <v>772</v>
      </c>
      <c r="M3351" t="s">
        <v>34</v>
      </c>
      <c r="N3351" t="s">
        <v>16</v>
      </c>
      <c r="S3351">
        <v>1500</v>
      </c>
    </row>
    <row r="3352" spans="1:19" x14ac:dyDescent="0.3">
      <c r="A3352">
        <v>2023</v>
      </c>
      <c r="C3352" t="str">
        <f>IF(GETPIVOTDATA("PS % recovery",Sheet4!$B$5,"Parish Name",K3352)&gt;99.949%,"OK","No")</f>
        <v>No</v>
      </c>
      <c r="D3352" t="e">
        <f>VLOOKUP(J3352,'Ref2'!C:E,3,0)</f>
        <v>#N/A</v>
      </c>
      <c r="F3352">
        <v>4</v>
      </c>
      <c r="I3352" t="e">
        <f>VLOOKUP(J3352,Ref!L:M,2,0)</f>
        <v>#N/A</v>
      </c>
      <c r="J3352" t="s">
        <v>1484</v>
      </c>
      <c r="K3352" t="s">
        <v>403</v>
      </c>
      <c r="L3352" t="s">
        <v>772</v>
      </c>
      <c r="M3352" t="s">
        <v>34</v>
      </c>
      <c r="N3352" t="s">
        <v>16</v>
      </c>
      <c r="S3352">
        <v>1588.42</v>
      </c>
    </row>
    <row r="3353" spans="1:19" x14ac:dyDescent="0.3">
      <c r="A3353">
        <v>2023</v>
      </c>
      <c r="C3353" t="str">
        <f>IF(GETPIVOTDATA("PS % recovery",Sheet4!$B$5,"Parish Name",K3353)&gt;99.949%,"OK","No")</f>
        <v>OK</v>
      </c>
      <c r="D3353" t="e">
        <f>VLOOKUP(J3353,'Ref2'!C:E,3,0)</f>
        <v>#N/A</v>
      </c>
      <c r="F3353">
        <v>4</v>
      </c>
      <c r="I3353" t="e">
        <f>VLOOKUP(J3353,Ref!L:M,2,0)</f>
        <v>#N/A</v>
      </c>
      <c r="J3353" t="s">
        <v>1486</v>
      </c>
      <c r="K3353" t="s">
        <v>410</v>
      </c>
      <c r="L3353" t="s">
        <v>772</v>
      </c>
      <c r="M3353" t="s">
        <v>34</v>
      </c>
      <c r="N3353" t="s">
        <v>16</v>
      </c>
      <c r="S3353">
        <v>1612</v>
      </c>
    </row>
    <row r="3354" spans="1:19" x14ac:dyDescent="0.3">
      <c r="A3354">
        <v>2023</v>
      </c>
      <c r="C3354" t="str">
        <f>IF(GETPIVOTDATA("PS % recovery",Sheet4!$B$5,"Parish Name",K3354)&gt;99.949%,"OK","No")</f>
        <v>OK</v>
      </c>
      <c r="D3354" t="e">
        <f>VLOOKUP(J3354,'Ref2'!C:E,3,0)</f>
        <v>#N/A</v>
      </c>
      <c r="F3354">
        <v>4</v>
      </c>
      <c r="I3354" t="e">
        <f>VLOOKUP(J3354,Ref!L:M,2,0)</f>
        <v>#N/A</v>
      </c>
      <c r="J3354" t="s">
        <v>1488</v>
      </c>
      <c r="K3354" t="s">
        <v>394</v>
      </c>
      <c r="L3354" t="s">
        <v>776</v>
      </c>
      <c r="M3354" t="s">
        <v>34</v>
      </c>
      <c r="N3354" t="s">
        <v>16</v>
      </c>
      <c r="S3354">
        <v>4873</v>
      </c>
    </row>
    <row r="3355" spans="1:19" x14ac:dyDescent="0.3">
      <c r="A3355">
        <v>2023</v>
      </c>
      <c r="C3355" t="str">
        <f>IF(GETPIVOTDATA("PS % recovery",Sheet4!$B$5,"Parish Name",K3355)&gt;99.949%,"OK","No")</f>
        <v>OK</v>
      </c>
      <c r="D3355" t="e">
        <f>VLOOKUP(J3355,'Ref2'!C:E,3,0)</f>
        <v>#N/A</v>
      </c>
      <c r="F3355">
        <v>5</v>
      </c>
      <c r="I3355" t="e">
        <f>VLOOKUP(J3355,Ref!L:M,2,0)</f>
        <v>#N/A</v>
      </c>
      <c r="J3355" t="s">
        <v>859</v>
      </c>
      <c r="K3355" t="s">
        <v>60</v>
      </c>
      <c r="L3355" t="s">
        <v>419</v>
      </c>
      <c r="M3355" t="s">
        <v>17</v>
      </c>
      <c r="N3355" t="s">
        <v>14</v>
      </c>
      <c r="S3355">
        <v>956</v>
      </c>
    </row>
    <row r="3356" spans="1:19" x14ac:dyDescent="0.3">
      <c r="A3356">
        <v>2023</v>
      </c>
      <c r="C3356" t="str">
        <f>IF(GETPIVOTDATA("PS % recovery",Sheet4!$B$5,"Parish Name",K3356)&gt;99.949%,"OK","No")</f>
        <v>OK</v>
      </c>
      <c r="D3356" t="e">
        <f>VLOOKUP(J3356,'Ref2'!C:E,3,0)</f>
        <v>#N/A</v>
      </c>
      <c r="F3356">
        <v>5</v>
      </c>
      <c r="I3356" t="e">
        <f>VLOOKUP(J3356,Ref!L:M,2,0)</f>
        <v>#N/A</v>
      </c>
      <c r="J3356" t="s">
        <v>861</v>
      </c>
      <c r="K3356" t="s">
        <v>67</v>
      </c>
      <c r="L3356" t="s">
        <v>419</v>
      </c>
      <c r="M3356" t="s">
        <v>17</v>
      </c>
      <c r="N3356" t="s">
        <v>14</v>
      </c>
      <c r="S3356">
        <v>5488</v>
      </c>
    </row>
    <row r="3357" spans="1:19" x14ac:dyDescent="0.3">
      <c r="A3357">
        <v>2023</v>
      </c>
      <c r="C3357" t="str">
        <f>IF(GETPIVOTDATA("PS % recovery",Sheet4!$B$5,"Parish Name",K3357)&gt;99.949%,"OK","No")</f>
        <v>OK</v>
      </c>
      <c r="D3357" t="e">
        <f>VLOOKUP(J3357,'Ref2'!C:E,3,0)</f>
        <v>#N/A</v>
      </c>
      <c r="F3357">
        <v>5</v>
      </c>
      <c r="I3357" t="e">
        <f>VLOOKUP(J3357,Ref!L:M,2,0)</f>
        <v>#N/A</v>
      </c>
      <c r="J3357" t="s">
        <v>791</v>
      </c>
      <c r="K3357" t="s">
        <v>61</v>
      </c>
      <c r="L3357" t="s">
        <v>415</v>
      </c>
      <c r="M3357" t="s">
        <v>17</v>
      </c>
      <c r="N3357" t="s">
        <v>14</v>
      </c>
      <c r="S3357">
        <v>11000</v>
      </c>
    </row>
    <row r="3358" spans="1:19" x14ac:dyDescent="0.3">
      <c r="A3358">
        <v>2023</v>
      </c>
      <c r="C3358" t="str">
        <f>IF(GETPIVOTDATA("PS % recovery",Sheet4!$B$5,"Parish Name",K3358)&gt;99.949%,"OK","No")</f>
        <v>OK</v>
      </c>
      <c r="D3358" t="e">
        <f>VLOOKUP(J3358,'Ref2'!C:E,3,0)</f>
        <v>#N/A</v>
      </c>
      <c r="F3358">
        <v>5</v>
      </c>
      <c r="I3358" t="e">
        <f>VLOOKUP(J3358,Ref!L:M,2,0)</f>
        <v>#N/A</v>
      </c>
      <c r="J3358" t="s">
        <v>864</v>
      </c>
      <c r="K3358" t="s">
        <v>62</v>
      </c>
      <c r="L3358" t="s">
        <v>415</v>
      </c>
      <c r="M3358" t="s">
        <v>17</v>
      </c>
      <c r="N3358" t="s">
        <v>14</v>
      </c>
      <c r="S3358">
        <v>0</v>
      </c>
    </row>
    <row r="3359" spans="1:19" x14ac:dyDescent="0.3">
      <c r="A3359">
        <v>2023</v>
      </c>
      <c r="C3359" t="str">
        <f>IF(GETPIVOTDATA("PS % recovery",Sheet4!$B$5,"Parish Name",K3359)&gt;99.949%,"OK","No")</f>
        <v>OK</v>
      </c>
      <c r="D3359" t="e">
        <f>VLOOKUP(J3359,'Ref2'!C:E,3,0)</f>
        <v>#N/A</v>
      </c>
      <c r="F3359">
        <v>5</v>
      </c>
      <c r="I3359" t="e">
        <f>VLOOKUP(J3359,Ref!L:M,2,0)</f>
        <v>#N/A</v>
      </c>
      <c r="J3359" t="s">
        <v>866</v>
      </c>
      <c r="K3359" t="s">
        <v>63</v>
      </c>
      <c r="L3359" t="s">
        <v>415</v>
      </c>
      <c r="M3359" t="s">
        <v>17</v>
      </c>
      <c r="N3359" t="s">
        <v>14</v>
      </c>
      <c r="S3359">
        <v>3338</v>
      </c>
    </row>
    <row r="3360" spans="1:19" x14ac:dyDescent="0.3">
      <c r="A3360">
        <v>2023</v>
      </c>
      <c r="C3360" t="str">
        <f>IF(GETPIVOTDATA("PS % recovery",Sheet4!$B$5,"Parish Name",K3360)&gt;99.949%,"OK","No")</f>
        <v>OK</v>
      </c>
      <c r="D3360" t="e">
        <f>VLOOKUP(J3360,'Ref2'!C:E,3,0)</f>
        <v>#N/A</v>
      </c>
      <c r="F3360">
        <v>5</v>
      </c>
      <c r="I3360" t="e">
        <f>VLOOKUP(J3360,Ref!L:M,2,0)</f>
        <v>#N/A</v>
      </c>
      <c r="J3360" t="s">
        <v>868</v>
      </c>
      <c r="K3360" t="s">
        <v>64</v>
      </c>
      <c r="L3360" t="s">
        <v>415</v>
      </c>
      <c r="M3360" t="s">
        <v>17</v>
      </c>
      <c r="N3360" t="s">
        <v>14</v>
      </c>
      <c r="S3360">
        <v>617.75</v>
      </c>
    </row>
    <row r="3361" spans="1:19" x14ac:dyDescent="0.3">
      <c r="A3361">
        <v>2023</v>
      </c>
      <c r="C3361" t="str">
        <f>IF(GETPIVOTDATA("PS % recovery",Sheet4!$B$5,"Parish Name",K3361)&gt;99.949%,"OK","No")</f>
        <v>OK</v>
      </c>
      <c r="D3361" t="e">
        <f>VLOOKUP(J3361,'Ref2'!C:E,3,0)</f>
        <v>#N/A</v>
      </c>
      <c r="F3361">
        <v>5</v>
      </c>
      <c r="I3361" t="e">
        <f>VLOOKUP(J3361,Ref!L:M,2,0)</f>
        <v>#N/A</v>
      </c>
      <c r="J3361" t="s">
        <v>793</v>
      </c>
      <c r="K3361" t="s">
        <v>66</v>
      </c>
      <c r="L3361" t="s">
        <v>415</v>
      </c>
      <c r="M3361" t="s">
        <v>17</v>
      </c>
      <c r="N3361" t="s">
        <v>14</v>
      </c>
      <c r="S3361">
        <v>4098</v>
      </c>
    </row>
    <row r="3362" spans="1:19" x14ac:dyDescent="0.3">
      <c r="A3362">
        <v>2023</v>
      </c>
      <c r="C3362" t="str">
        <f>IF(GETPIVOTDATA("PS % recovery",Sheet4!$B$5,"Parish Name",K3362)&gt;99.949%,"OK","No")</f>
        <v>OK</v>
      </c>
      <c r="D3362" t="e">
        <f>VLOOKUP(J3362,'Ref2'!C:E,3,0)</f>
        <v>#N/A</v>
      </c>
      <c r="F3362">
        <v>5</v>
      </c>
      <c r="I3362" t="e">
        <f>VLOOKUP(J3362,Ref!L:M,2,0)</f>
        <v>#N/A</v>
      </c>
      <c r="J3362" t="s">
        <v>871</v>
      </c>
      <c r="K3362" t="s">
        <v>65</v>
      </c>
      <c r="L3362" t="s">
        <v>417</v>
      </c>
      <c r="M3362" t="s">
        <v>17</v>
      </c>
      <c r="N3362" t="s">
        <v>14</v>
      </c>
      <c r="S3362">
        <v>4800</v>
      </c>
    </row>
    <row r="3363" spans="1:19" x14ac:dyDescent="0.3">
      <c r="A3363">
        <v>2023</v>
      </c>
      <c r="C3363" t="str">
        <f>IF(GETPIVOTDATA("PS % recovery",Sheet4!$B$5,"Parish Name",K3363)&gt;99.949%,"OK","No")</f>
        <v>No</v>
      </c>
      <c r="D3363" t="e">
        <f>VLOOKUP(J3363,'Ref2'!C:E,3,0)</f>
        <v>#N/A</v>
      </c>
      <c r="F3363">
        <v>5</v>
      </c>
      <c r="I3363" t="e">
        <f>VLOOKUP(J3363,Ref!L:M,2,0)</f>
        <v>#N/A</v>
      </c>
      <c r="J3363" t="s">
        <v>873</v>
      </c>
      <c r="K3363" t="s">
        <v>68</v>
      </c>
      <c r="L3363" t="s">
        <v>421</v>
      </c>
      <c r="M3363" t="s">
        <v>17</v>
      </c>
      <c r="N3363" t="s">
        <v>14</v>
      </c>
      <c r="S3363">
        <v>15000</v>
      </c>
    </row>
    <row r="3364" spans="1:19" x14ac:dyDescent="0.3">
      <c r="A3364">
        <v>2023</v>
      </c>
      <c r="C3364" t="str">
        <f>IF(GETPIVOTDATA("PS % recovery",Sheet4!$B$5,"Parish Name",K3364)&gt;99.949%,"OK","No")</f>
        <v>No</v>
      </c>
      <c r="D3364" t="e">
        <f>VLOOKUP(J3364,'Ref2'!C:E,3,0)</f>
        <v>#N/A</v>
      </c>
      <c r="F3364">
        <v>5</v>
      </c>
      <c r="I3364" t="e">
        <f>VLOOKUP(J3364,Ref!L:M,2,0)</f>
        <v>#N/A</v>
      </c>
      <c r="J3364" t="s">
        <v>875</v>
      </c>
      <c r="K3364" t="s">
        <v>69</v>
      </c>
      <c r="L3364" t="s">
        <v>417</v>
      </c>
      <c r="M3364" t="s">
        <v>17</v>
      </c>
      <c r="N3364" t="s">
        <v>14</v>
      </c>
      <c r="S3364">
        <v>2250</v>
      </c>
    </row>
    <row r="3365" spans="1:19" x14ac:dyDescent="0.3">
      <c r="A3365">
        <v>2023</v>
      </c>
      <c r="C3365" t="str">
        <f>IF(GETPIVOTDATA("PS % recovery",Sheet4!$B$5,"Parish Name",K3365)&gt;99.949%,"OK","No")</f>
        <v>OK</v>
      </c>
      <c r="D3365" t="e">
        <f>VLOOKUP(J3365,'Ref2'!C:E,3,0)</f>
        <v>#N/A</v>
      </c>
      <c r="F3365">
        <v>5</v>
      </c>
      <c r="I3365" t="e">
        <f>VLOOKUP(J3365,Ref!L:M,2,0)</f>
        <v>#N/A</v>
      </c>
      <c r="J3365" t="s">
        <v>877</v>
      </c>
      <c r="K3365" t="s">
        <v>71</v>
      </c>
      <c r="L3365" t="s">
        <v>433</v>
      </c>
      <c r="M3365" t="s">
        <v>20</v>
      </c>
      <c r="N3365" t="s">
        <v>14</v>
      </c>
      <c r="S3365">
        <v>350</v>
      </c>
    </row>
    <row r="3366" spans="1:19" x14ac:dyDescent="0.3">
      <c r="A3366">
        <v>2023</v>
      </c>
      <c r="C3366" t="str">
        <f>IF(GETPIVOTDATA("PS % recovery",Sheet4!$B$5,"Parish Name",K3366)&gt;99.949%,"OK","No")</f>
        <v>No</v>
      </c>
      <c r="D3366" t="e">
        <f>VLOOKUP(J3366,'Ref2'!C:E,3,0)</f>
        <v>#N/A</v>
      </c>
      <c r="F3366">
        <v>5</v>
      </c>
      <c r="I3366" t="e">
        <f>VLOOKUP(J3366,Ref!L:M,2,0)</f>
        <v>#N/A</v>
      </c>
      <c r="J3366" t="s">
        <v>879</v>
      </c>
      <c r="K3366" t="s">
        <v>79</v>
      </c>
      <c r="L3366" t="s">
        <v>433</v>
      </c>
      <c r="M3366" t="s">
        <v>20</v>
      </c>
      <c r="N3366" t="s">
        <v>14</v>
      </c>
      <c r="S3366">
        <v>200</v>
      </c>
    </row>
    <row r="3367" spans="1:19" x14ac:dyDescent="0.3">
      <c r="A3367">
        <v>2023</v>
      </c>
      <c r="C3367" t="str">
        <f>IF(GETPIVOTDATA("PS % recovery",Sheet4!$B$5,"Parish Name",K3367)&gt;99.949%,"OK","No")</f>
        <v>No</v>
      </c>
      <c r="D3367" t="e">
        <f>VLOOKUP(J3367,'Ref2'!C:E,3,0)</f>
        <v>#N/A</v>
      </c>
      <c r="F3367">
        <v>5</v>
      </c>
      <c r="I3367" t="e">
        <f>VLOOKUP(J3367,Ref!L:M,2,0)</f>
        <v>#N/A</v>
      </c>
      <c r="J3367" t="s">
        <v>881</v>
      </c>
      <c r="K3367" t="s">
        <v>72</v>
      </c>
      <c r="L3367" t="s">
        <v>423</v>
      </c>
      <c r="M3367" t="s">
        <v>20</v>
      </c>
      <c r="N3367" t="s">
        <v>14</v>
      </c>
      <c r="S3367">
        <v>10000</v>
      </c>
    </row>
    <row r="3368" spans="1:19" x14ac:dyDescent="0.3">
      <c r="A3368">
        <v>2023</v>
      </c>
      <c r="C3368" t="str">
        <f>IF(GETPIVOTDATA("PS % recovery",Sheet4!$B$5,"Parish Name",K3368)&gt;99.949%,"OK","No")</f>
        <v>OK</v>
      </c>
      <c r="D3368" t="e">
        <f>VLOOKUP(J3368,'Ref2'!C:E,3,0)</f>
        <v>#N/A</v>
      </c>
      <c r="F3368">
        <v>5</v>
      </c>
      <c r="I3368" t="e">
        <f>VLOOKUP(J3368,Ref!L:M,2,0)</f>
        <v>#N/A</v>
      </c>
      <c r="J3368" t="s">
        <v>883</v>
      </c>
      <c r="K3368" t="s">
        <v>88</v>
      </c>
      <c r="L3368" t="s">
        <v>423</v>
      </c>
      <c r="M3368" t="s">
        <v>20</v>
      </c>
      <c r="N3368" t="s">
        <v>14</v>
      </c>
      <c r="S3368">
        <v>0</v>
      </c>
    </row>
    <row r="3369" spans="1:19" x14ac:dyDescent="0.3">
      <c r="A3369">
        <v>2023</v>
      </c>
      <c r="C3369" t="str">
        <f>IF(GETPIVOTDATA("PS % recovery",Sheet4!$B$5,"Parish Name",K3369)&gt;99.949%,"OK","No")</f>
        <v>OK</v>
      </c>
      <c r="D3369" t="e">
        <f>VLOOKUP(J3369,'Ref2'!C:E,3,0)</f>
        <v>#N/A</v>
      </c>
      <c r="F3369">
        <v>5</v>
      </c>
      <c r="I3369" t="e">
        <f>VLOOKUP(J3369,Ref!L:M,2,0)</f>
        <v>#N/A</v>
      </c>
      <c r="J3369" t="s">
        <v>885</v>
      </c>
      <c r="K3369" t="s">
        <v>74</v>
      </c>
      <c r="L3369" t="s">
        <v>423</v>
      </c>
      <c r="M3369" t="s">
        <v>20</v>
      </c>
      <c r="N3369" t="s">
        <v>14</v>
      </c>
      <c r="S3369">
        <v>0</v>
      </c>
    </row>
    <row r="3370" spans="1:19" x14ac:dyDescent="0.3">
      <c r="A3370">
        <v>2023</v>
      </c>
      <c r="C3370" t="str">
        <f>IF(GETPIVOTDATA("PS % recovery",Sheet4!$B$5,"Parish Name",K3370)&gt;99.949%,"OK","No")</f>
        <v>No</v>
      </c>
      <c r="D3370" t="e">
        <f>VLOOKUP(J3370,'Ref2'!C:E,3,0)</f>
        <v>#N/A</v>
      </c>
      <c r="F3370">
        <v>5</v>
      </c>
      <c r="I3370" t="e">
        <f>VLOOKUP(J3370,Ref!L:M,2,0)</f>
        <v>#N/A</v>
      </c>
      <c r="J3370" t="s">
        <v>887</v>
      </c>
      <c r="K3370" t="s">
        <v>85</v>
      </c>
      <c r="L3370" t="s">
        <v>423</v>
      </c>
      <c r="M3370" t="s">
        <v>20</v>
      </c>
      <c r="N3370" t="s">
        <v>14</v>
      </c>
      <c r="S3370">
        <v>0</v>
      </c>
    </row>
    <row r="3371" spans="1:19" x14ac:dyDescent="0.3">
      <c r="A3371">
        <v>2023</v>
      </c>
      <c r="C3371" t="str">
        <f>IF(GETPIVOTDATA("PS % recovery",Sheet4!$B$5,"Parish Name",K3371)&gt;99.949%,"OK","No")</f>
        <v>OK</v>
      </c>
      <c r="D3371" t="e">
        <f>VLOOKUP(J3371,'Ref2'!C:E,3,0)</f>
        <v>#N/A</v>
      </c>
      <c r="F3371">
        <v>5</v>
      </c>
      <c r="I3371" t="e">
        <f>VLOOKUP(J3371,Ref!L:M,2,0)</f>
        <v>#N/A</v>
      </c>
      <c r="J3371" t="s">
        <v>889</v>
      </c>
      <c r="K3371" t="s">
        <v>87</v>
      </c>
      <c r="L3371" t="s">
        <v>423</v>
      </c>
      <c r="M3371" t="s">
        <v>20</v>
      </c>
      <c r="N3371" t="s">
        <v>14</v>
      </c>
      <c r="S3371">
        <v>11282.44</v>
      </c>
    </row>
    <row r="3372" spans="1:19" x14ac:dyDescent="0.3">
      <c r="A3372">
        <v>2023</v>
      </c>
      <c r="C3372" t="str">
        <f>IF(GETPIVOTDATA("PS % recovery",Sheet4!$B$5,"Parish Name",K3372)&gt;99.949%,"OK","No")</f>
        <v>No</v>
      </c>
      <c r="D3372" t="e">
        <f>VLOOKUP(J3372,'Ref2'!C:E,3,0)</f>
        <v>#N/A</v>
      </c>
      <c r="F3372">
        <v>5</v>
      </c>
      <c r="I3372" t="str">
        <f>VLOOKUP(J3372,Ref!L:M,2,0)</f>
        <v>Yes</v>
      </c>
      <c r="J3372" t="s">
        <v>891</v>
      </c>
      <c r="K3372" t="s">
        <v>73</v>
      </c>
      <c r="L3372" t="s">
        <v>425</v>
      </c>
      <c r="M3372" t="s">
        <v>20</v>
      </c>
      <c r="N3372" t="s">
        <v>14</v>
      </c>
      <c r="S3372">
        <v>0</v>
      </c>
    </row>
    <row r="3373" spans="1:19" x14ac:dyDescent="0.3">
      <c r="A3373">
        <v>2023</v>
      </c>
      <c r="C3373" t="str">
        <f>IF(GETPIVOTDATA("PS % recovery",Sheet4!$B$5,"Parish Name",K3373)&gt;99.949%,"OK","No")</f>
        <v>OK</v>
      </c>
      <c r="D3373" t="e">
        <f>VLOOKUP(J3373,'Ref2'!C:E,3,0)</f>
        <v>#N/A</v>
      </c>
      <c r="F3373">
        <v>5</v>
      </c>
      <c r="I3373" t="e">
        <f>VLOOKUP(J3373,Ref!L:M,2,0)</f>
        <v>#N/A</v>
      </c>
      <c r="J3373" t="s">
        <v>893</v>
      </c>
      <c r="K3373" t="s">
        <v>75</v>
      </c>
      <c r="L3373" t="s">
        <v>425</v>
      </c>
      <c r="M3373" t="s">
        <v>20</v>
      </c>
      <c r="N3373" t="s">
        <v>14</v>
      </c>
      <c r="S3373">
        <v>3605</v>
      </c>
    </row>
    <row r="3374" spans="1:19" x14ac:dyDescent="0.3">
      <c r="A3374">
        <v>2023</v>
      </c>
      <c r="C3374" t="str">
        <f>IF(GETPIVOTDATA("PS % recovery",Sheet4!$B$5,"Parish Name",K3374)&gt;99.949%,"OK","No")</f>
        <v>No</v>
      </c>
      <c r="D3374" t="e">
        <f>VLOOKUP(J3374,'Ref2'!C:E,3,0)</f>
        <v>#N/A</v>
      </c>
      <c r="F3374">
        <v>5</v>
      </c>
      <c r="I3374" t="e">
        <f>VLOOKUP(J3374,Ref!L:M,2,0)</f>
        <v>#N/A</v>
      </c>
      <c r="J3374" t="s">
        <v>818</v>
      </c>
      <c r="K3374" t="s">
        <v>76</v>
      </c>
      <c r="L3374" t="s">
        <v>427</v>
      </c>
      <c r="M3374" t="s">
        <v>20</v>
      </c>
      <c r="N3374" t="s">
        <v>14</v>
      </c>
      <c r="S3374">
        <v>825</v>
      </c>
    </row>
    <row r="3375" spans="1:19" x14ac:dyDescent="0.3">
      <c r="A3375">
        <v>2023</v>
      </c>
      <c r="C3375" t="str">
        <f>IF(GETPIVOTDATA("PS % recovery",Sheet4!$B$5,"Parish Name",K3375)&gt;99.949%,"OK","No")</f>
        <v>No</v>
      </c>
      <c r="D3375" t="e">
        <f>VLOOKUP(J3375,'Ref2'!C:E,3,0)</f>
        <v>#N/A</v>
      </c>
      <c r="F3375">
        <v>5</v>
      </c>
      <c r="I3375" t="e">
        <f>VLOOKUP(J3375,Ref!L:M,2,0)</f>
        <v>#N/A</v>
      </c>
      <c r="J3375" t="s">
        <v>822</v>
      </c>
      <c r="K3375" t="s">
        <v>81</v>
      </c>
      <c r="L3375" t="s">
        <v>427</v>
      </c>
      <c r="M3375" t="s">
        <v>20</v>
      </c>
      <c r="N3375" t="s">
        <v>14</v>
      </c>
      <c r="S3375">
        <v>0</v>
      </c>
    </row>
    <row r="3376" spans="1:19" x14ac:dyDescent="0.3">
      <c r="A3376">
        <v>2023</v>
      </c>
      <c r="C3376" t="str">
        <f>IF(GETPIVOTDATA("PS % recovery",Sheet4!$B$5,"Parish Name",K3376)&gt;99.949%,"OK","No")</f>
        <v>OK</v>
      </c>
      <c r="D3376" t="e">
        <f>VLOOKUP(J3376,'Ref2'!C:E,3,0)</f>
        <v>#N/A</v>
      </c>
      <c r="F3376">
        <v>5</v>
      </c>
      <c r="I3376" t="e">
        <f>VLOOKUP(J3376,Ref!L:M,2,0)</f>
        <v>#N/A</v>
      </c>
      <c r="J3376" t="s">
        <v>819</v>
      </c>
      <c r="K3376" t="s">
        <v>78</v>
      </c>
      <c r="L3376" t="s">
        <v>427</v>
      </c>
      <c r="M3376" t="s">
        <v>20</v>
      </c>
      <c r="N3376" t="s">
        <v>14</v>
      </c>
      <c r="S3376">
        <v>5500</v>
      </c>
    </row>
    <row r="3377" spans="1:19" x14ac:dyDescent="0.3">
      <c r="A3377">
        <v>2023</v>
      </c>
      <c r="C3377" t="str">
        <f>IF(GETPIVOTDATA("PS % recovery",Sheet4!$B$5,"Parish Name",K3377)&gt;99.949%,"OK","No")</f>
        <v>No</v>
      </c>
      <c r="D3377" t="e">
        <f>VLOOKUP(J3377,'Ref2'!C:E,3,0)</f>
        <v>#N/A</v>
      </c>
      <c r="F3377">
        <v>5</v>
      </c>
      <c r="I3377" t="e">
        <f>VLOOKUP(J3377,Ref!L:M,2,0)</f>
        <v>#N/A</v>
      </c>
      <c r="J3377" t="s">
        <v>898</v>
      </c>
      <c r="K3377" t="s">
        <v>82</v>
      </c>
      <c r="L3377" t="s">
        <v>429</v>
      </c>
      <c r="M3377" t="s">
        <v>20</v>
      </c>
      <c r="N3377" t="s">
        <v>14</v>
      </c>
      <c r="S3377">
        <v>506.92</v>
      </c>
    </row>
    <row r="3378" spans="1:19" x14ac:dyDescent="0.3">
      <c r="A3378">
        <v>2023</v>
      </c>
      <c r="C3378" t="str">
        <f>IF(GETPIVOTDATA("PS % recovery",Sheet4!$B$5,"Parish Name",K3378)&gt;99.949%,"OK","No")</f>
        <v>OK</v>
      </c>
      <c r="D3378" t="e">
        <f>VLOOKUP(J3378,'Ref2'!C:E,3,0)</f>
        <v>#N/A</v>
      </c>
      <c r="F3378">
        <v>5</v>
      </c>
      <c r="I3378" t="str">
        <f>VLOOKUP(J3378,Ref!L:M,2,0)</f>
        <v>Yes</v>
      </c>
      <c r="J3378" t="s">
        <v>900</v>
      </c>
      <c r="K3378" t="s">
        <v>77</v>
      </c>
      <c r="L3378" t="s">
        <v>429</v>
      </c>
      <c r="M3378" t="s">
        <v>20</v>
      </c>
      <c r="N3378" t="s">
        <v>14</v>
      </c>
      <c r="S3378">
        <v>7526</v>
      </c>
    </row>
    <row r="3379" spans="1:19" x14ac:dyDescent="0.3">
      <c r="A3379">
        <v>2023</v>
      </c>
      <c r="C3379" t="str">
        <f>IF(GETPIVOTDATA("PS % recovery",Sheet4!$B$5,"Parish Name",K3379)&gt;99.949%,"OK","No")</f>
        <v>OK</v>
      </c>
      <c r="D3379" t="e">
        <f>VLOOKUP(J3379,'Ref2'!C:E,3,0)</f>
        <v>#N/A</v>
      </c>
      <c r="F3379">
        <v>5</v>
      </c>
      <c r="I3379" t="e">
        <f>VLOOKUP(J3379,Ref!L:M,2,0)</f>
        <v>#N/A</v>
      </c>
      <c r="J3379" t="s">
        <v>902</v>
      </c>
      <c r="K3379" t="s">
        <v>92</v>
      </c>
      <c r="L3379" t="s">
        <v>429</v>
      </c>
      <c r="M3379" t="s">
        <v>20</v>
      </c>
      <c r="N3379" t="s">
        <v>14</v>
      </c>
      <c r="S3379">
        <v>1267</v>
      </c>
    </row>
    <row r="3380" spans="1:19" x14ac:dyDescent="0.3">
      <c r="A3380">
        <v>2023</v>
      </c>
      <c r="C3380" t="str">
        <f>IF(GETPIVOTDATA("PS % recovery",Sheet4!$B$5,"Parish Name",K3380)&gt;99.949%,"OK","No")</f>
        <v>OK</v>
      </c>
      <c r="D3380" t="e">
        <f>VLOOKUP(J3380,'Ref2'!C:E,3,0)</f>
        <v>#N/A</v>
      </c>
      <c r="F3380">
        <v>5</v>
      </c>
      <c r="I3380" t="e">
        <f>VLOOKUP(J3380,Ref!L:M,2,0)</f>
        <v>#N/A</v>
      </c>
      <c r="J3380" t="s">
        <v>821</v>
      </c>
      <c r="K3380" t="s">
        <v>80</v>
      </c>
      <c r="L3380" t="s">
        <v>431</v>
      </c>
      <c r="M3380" t="s">
        <v>20</v>
      </c>
      <c r="N3380" t="s">
        <v>14</v>
      </c>
      <c r="S3380">
        <v>5923.83</v>
      </c>
    </row>
    <row r="3381" spans="1:19" x14ac:dyDescent="0.3">
      <c r="A3381">
        <v>2023</v>
      </c>
      <c r="C3381" t="str">
        <f>IF(GETPIVOTDATA("PS % recovery",Sheet4!$B$5,"Parish Name",K3381)&gt;99.949%,"OK","No")</f>
        <v>OK</v>
      </c>
      <c r="D3381" t="e">
        <f>VLOOKUP(J3381,'Ref2'!C:E,3,0)</f>
        <v>#N/A</v>
      </c>
      <c r="F3381">
        <v>5</v>
      </c>
      <c r="I3381" t="e">
        <f>VLOOKUP(J3381,Ref!L:M,2,0)</f>
        <v>#N/A</v>
      </c>
      <c r="J3381" t="s">
        <v>905</v>
      </c>
      <c r="K3381" t="s">
        <v>83</v>
      </c>
      <c r="L3381" t="s">
        <v>425</v>
      </c>
      <c r="M3381" t="s">
        <v>20</v>
      </c>
      <c r="N3381" t="s">
        <v>14</v>
      </c>
      <c r="S3381">
        <v>2211</v>
      </c>
    </row>
    <row r="3382" spans="1:19" x14ac:dyDescent="0.3">
      <c r="A3382">
        <v>2023</v>
      </c>
      <c r="C3382" t="str">
        <f>IF(GETPIVOTDATA("PS % recovery",Sheet4!$B$5,"Parish Name",K3382)&gt;99.949%,"OK","No")</f>
        <v>OK</v>
      </c>
      <c r="D3382" t="e">
        <f>VLOOKUP(J3382,'Ref2'!C:E,3,0)</f>
        <v>#N/A</v>
      </c>
      <c r="F3382">
        <v>5</v>
      </c>
      <c r="I3382" t="e">
        <f>VLOOKUP(J3382,Ref!L:M,2,0)</f>
        <v>#N/A</v>
      </c>
      <c r="J3382" t="s">
        <v>907</v>
      </c>
      <c r="K3382" t="s">
        <v>84</v>
      </c>
      <c r="L3382" t="s">
        <v>435</v>
      </c>
      <c r="M3382" t="s">
        <v>20</v>
      </c>
      <c r="N3382" t="s">
        <v>14</v>
      </c>
      <c r="S3382">
        <v>0</v>
      </c>
    </row>
    <row r="3383" spans="1:19" x14ac:dyDescent="0.3">
      <c r="A3383">
        <v>2023</v>
      </c>
      <c r="C3383" t="str">
        <f>IF(GETPIVOTDATA("PS % recovery",Sheet4!$B$5,"Parish Name",K3383)&gt;99.949%,"OK","No")</f>
        <v>OK</v>
      </c>
      <c r="D3383" t="e">
        <f>VLOOKUP(J3383,'Ref2'!C:E,3,0)</f>
        <v>#N/A</v>
      </c>
      <c r="F3383">
        <v>5</v>
      </c>
      <c r="I3383" t="e">
        <f>VLOOKUP(J3383,Ref!L:M,2,0)</f>
        <v>#N/A</v>
      </c>
      <c r="J3383" t="s">
        <v>909</v>
      </c>
      <c r="K3383" t="s">
        <v>86</v>
      </c>
      <c r="L3383" t="s">
        <v>433</v>
      </c>
      <c r="M3383" t="s">
        <v>20</v>
      </c>
      <c r="N3383" t="s">
        <v>14</v>
      </c>
      <c r="S3383">
        <v>3488</v>
      </c>
    </row>
    <row r="3384" spans="1:19" x14ac:dyDescent="0.3">
      <c r="A3384">
        <v>2023</v>
      </c>
      <c r="C3384" t="str">
        <f>IF(GETPIVOTDATA("PS % recovery",Sheet4!$B$5,"Parish Name",K3384)&gt;99.949%,"OK","No")</f>
        <v>OK</v>
      </c>
      <c r="D3384" t="e">
        <f>VLOOKUP(J3384,'Ref2'!C:E,3,0)</f>
        <v>#N/A</v>
      </c>
      <c r="F3384">
        <v>5</v>
      </c>
      <c r="I3384" t="e">
        <f>VLOOKUP(J3384,Ref!L:M,2,0)</f>
        <v>#N/A</v>
      </c>
      <c r="J3384" t="s">
        <v>911</v>
      </c>
      <c r="K3384" t="s">
        <v>89</v>
      </c>
      <c r="L3384" t="s">
        <v>423</v>
      </c>
      <c r="M3384" t="s">
        <v>20</v>
      </c>
      <c r="N3384" t="s">
        <v>14</v>
      </c>
      <c r="S3384">
        <v>1696</v>
      </c>
    </row>
    <row r="3385" spans="1:19" x14ac:dyDescent="0.3">
      <c r="A3385">
        <v>2023</v>
      </c>
      <c r="C3385" t="str">
        <f>IF(GETPIVOTDATA("PS % recovery",Sheet4!$B$5,"Parish Name",K3385)&gt;99.949%,"OK","No")</f>
        <v>OK</v>
      </c>
      <c r="D3385" t="e">
        <f>VLOOKUP(J3385,'Ref2'!C:E,3,0)</f>
        <v>#N/A</v>
      </c>
      <c r="F3385">
        <v>5</v>
      </c>
      <c r="I3385" t="e">
        <f>VLOOKUP(J3385,Ref!L:M,2,0)</f>
        <v>#N/A</v>
      </c>
      <c r="J3385" t="s">
        <v>913</v>
      </c>
      <c r="K3385" t="s">
        <v>90</v>
      </c>
      <c r="L3385" t="s">
        <v>435</v>
      </c>
      <c r="M3385" t="s">
        <v>20</v>
      </c>
      <c r="N3385" t="s">
        <v>14</v>
      </c>
      <c r="S3385">
        <v>4427</v>
      </c>
    </row>
    <row r="3386" spans="1:19" x14ac:dyDescent="0.3">
      <c r="A3386">
        <v>2023</v>
      </c>
      <c r="C3386" t="str">
        <f>IF(GETPIVOTDATA("PS % recovery",Sheet4!$B$5,"Parish Name",K3386)&gt;99.949%,"OK","No")</f>
        <v>OK</v>
      </c>
      <c r="D3386" t="e">
        <f>VLOOKUP(J3386,'Ref2'!C:E,3,0)</f>
        <v>#N/A</v>
      </c>
      <c r="F3386">
        <v>5</v>
      </c>
      <c r="I3386" t="str">
        <f>VLOOKUP(J3386,Ref!L:M,2,0)</f>
        <v>Yes</v>
      </c>
      <c r="J3386" t="s">
        <v>915</v>
      </c>
      <c r="K3386" t="s">
        <v>91</v>
      </c>
      <c r="L3386" t="s">
        <v>437</v>
      </c>
      <c r="M3386" t="s">
        <v>20</v>
      </c>
      <c r="N3386" t="s">
        <v>14</v>
      </c>
      <c r="S3386">
        <v>3250</v>
      </c>
    </row>
    <row r="3387" spans="1:19" x14ac:dyDescent="0.3">
      <c r="A3387">
        <v>2023</v>
      </c>
      <c r="C3387" t="str">
        <f>IF(GETPIVOTDATA("PS % recovery",Sheet4!$B$5,"Parish Name",K3387)&gt;99.949%,"OK","No")</f>
        <v>OK</v>
      </c>
      <c r="D3387" t="e">
        <f>VLOOKUP(J3387,'Ref2'!C:E,3,0)</f>
        <v>#N/A</v>
      </c>
      <c r="F3387">
        <v>5</v>
      </c>
      <c r="I3387" t="e">
        <f>VLOOKUP(J3387,Ref!L:M,2,0)</f>
        <v>#N/A</v>
      </c>
      <c r="J3387" t="s">
        <v>917</v>
      </c>
      <c r="K3387" t="s">
        <v>94</v>
      </c>
      <c r="L3387" t="s">
        <v>453</v>
      </c>
      <c r="M3387" t="s">
        <v>23</v>
      </c>
      <c r="N3387" t="s">
        <v>14</v>
      </c>
      <c r="S3387">
        <v>3788</v>
      </c>
    </row>
    <row r="3388" spans="1:19" x14ac:dyDescent="0.3">
      <c r="A3388">
        <v>2023</v>
      </c>
      <c r="C3388" t="str">
        <f>IF(GETPIVOTDATA("PS % recovery",Sheet4!$B$5,"Parish Name",K3388)&gt;99.949%,"OK","No")</f>
        <v>OK</v>
      </c>
      <c r="D3388" t="str">
        <f>VLOOKUP(J3388,'Ref2'!C:E,3,0)</f>
        <v>LLF</v>
      </c>
      <c r="F3388">
        <v>5</v>
      </c>
      <c r="I3388" t="str">
        <f>VLOOKUP(J3388,Ref!L:M,2,0)</f>
        <v>Yes</v>
      </c>
      <c r="J3388" t="s">
        <v>919</v>
      </c>
      <c r="K3388" t="s">
        <v>96</v>
      </c>
      <c r="L3388" t="s">
        <v>441</v>
      </c>
      <c r="M3388" t="s">
        <v>23</v>
      </c>
      <c r="N3388" t="s">
        <v>14</v>
      </c>
      <c r="S3388">
        <v>17853</v>
      </c>
    </row>
    <row r="3389" spans="1:19" x14ac:dyDescent="0.3">
      <c r="A3389">
        <v>2023</v>
      </c>
      <c r="C3389" t="str">
        <f>IF(GETPIVOTDATA("PS % recovery",Sheet4!$B$5,"Parish Name",K3389)&gt;99.949%,"OK","No")</f>
        <v>OK</v>
      </c>
      <c r="D3389" t="str">
        <f>VLOOKUP(J3389,'Ref2'!C:E,3,0)</f>
        <v>LLF</v>
      </c>
      <c r="F3389">
        <v>5</v>
      </c>
      <c r="I3389" t="str">
        <f>VLOOKUP(J3389,Ref!L:M,2,0)</f>
        <v>Yes</v>
      </c>
      <c r="J3389" t="s">
        <v>921</v>
      </c>
      <c r="K3389" t="s">
        <v>97</v>
      </c>
      <c r="L3389" t="s">
        <v>443</v>
      </c>
      <c r="M3389" t="s">
        <v>23</v>
      </c>
      <c r="N3389" t="s">
        <v>14</v>
      </c>
      <c r="S3389">
        <v>11342</v>
      </c>
    </row>
    <row r="3390" spans="1:19" x14ac:dyDescent="0.3">
      <c r="A3390">
        <v>2023</v>
      </c>
      <c r="C3390" t="str">
        <f>IF(GETPIVOTDATA("PS % recovery",Sheet4!$B$5,"Parish Name",K3390)&gt;99.949%,"OK","No")</f>
        <v>No</v>
      </c>
      <c r="D3390" t="e">
        <f>VLOOKUP(J3390,'Ref2'!C:E,3,0)</f>
        <v>#N/A</v>
      </c>
      <c r="F3390">
        <v>5</v>
      </c>
      <c r="I3390" t="e">
        <f>VLOOKUP(J3390,Ref!L:M,2,0)</f>
        <v>#N/A</v>
      </c>
      <c r="J3390" t="s">
        <v>923</v>
      </c>
      <c r="K3390" t="s">
        <v>98</v>
      </c>
      <c r="L3390" t="s">
        <v>445</v>
      </c>
      <c r="M3390" t="s">
        <v>23</v>
      </c>
      <c r="N3390" t="s">
        <v>14</v>
      </c>
      <c r="S3390">
        <v>5344</v>
      </c>
    </row>
    <row r="3391" spans="1:19" x14ac:dyDescent="0.3">
      <c r="A3391">
        <v>2023</v>
      </c>
      <c r="C3391" t="str">
        <f>IF(GETPIVOTDATA("PS % recovery",Sheet4!$B$5,"Parish Name",K3391)&gt;99.949%,"OK","No")</f>
        <v>OK</v>
      </c>
      <c r="D3391" t="e">
        <f>VLOOKUP(J3391,'Ref2'!C:E,3,0)</f>
        <v>#N/A</v>
      </c>
      <c r="F3391">
        <v>5</v>
      </c>
      <c r="I3391" t="e">
        <f>VLOOKUP(J3391,Ref!L:M,2,0)</f>
        <v>#N/A</v>
      </c>
      <c r="J3391" t="s">
        <v>925</v>
      </c>
      <c r="K3391" t="s">
        <v>99</v>
      </c>
      <c r="L3391" t="s">
        <v>447</v>
      </c>
      <c r="M3391" t="s">
        <v>23</v>
      </c>
      <c r="N3391" t="s">
        <v>14</v>
      </c>
      <c r="S3391">
        <v>5706.25</v>
      </c>
    </row>
    <row r="3392" spans="1:19" x14ac:dyDescent="0.3">
      <c r="A3392">
        <v>2023</v>
      </c>
      <c r="C3392" t="str">
        <f>IF(GETPIVOTDATA("PS % recovery",Sheet4!$B$5,"Parish Name",K3392)&gt;99.949%,"OK","No")</f>
        <v>OK</v>
      </c>
      <c r="D3392" t="e">
        <f>VLOOKUP(J3392,'Ref2'!C:E,3,0)</f>
        <v>#N/A</v>
      </c>
      <c r="F3392">
        <v>5</v>
      </c>
      <c r="I3392" t="e">
        <f>VLOOKUP(J3392,Ref!L:M,2,0)</f>
        <v>#N/A</v>
      </c>
      <c r="J3392" t="s">
        <v>927</v>
      </c>
      <c r="K3392" t="s">
        <v>100</v>
      </c>
      <c r="L3392" t="s">
        <v>449</v>
      </c>
      <c r="M3392" t="s">
        <v>23</v>
      </c>
      <c r="N3392" t="s">
        <v>14</v>
      </c>
      <c r="S3392">
        <v>4320</v>
      </c>
    </row>
    <row r="3393" spans="1:19" x14ac:dyDescent="0.3">
      <c r="A3393">
        <v>2023</v>
      </c>
      <c r="C3393" t="str">
        <f>IF(GETPIVOTDATA("PS % recovery",Sheet4!$B$5,"Parish Name",K3393)&gt;99.949%,"OK","No")</f>
        <v>OK</v>
      </c>
      <c r="D3393" t="e">
        <f>VLOOKUP(J3393,'Ref2'!C:E,3,0)</f>
        <v>#N/A</v>
      </c>
      <c r="F3393">
        <v>5</v>
      </c>
      <c r="I3393" t="e">
        <f>VLOOKUP(J3393,Ref!L:M,2,0)</f>
        <v>#N/A</v>
      </c>
      <c r="J3393" t="s">
        <v>929</v>
      </c>
      <c r="K3393" t="s">
        <v>101</v>
      </c>
      <c r="L3393" t="s">
        <v>451</v>
      </c>
      <c r="M3393" t="s">
        <v>23</v>
      </c>
      <c r="N3393" t="s">
        <v>14</v>
      </c>
      <c r="S3393">
        <v>7105</v>
      </c>
    </row>
    <row r="3394" spans="1:19" x14ac:dyDescent="0.3">
      <c r="A3394">
        <v>2023</v>
      </c>
      <c r="C3394" t="str">
        <f>IF(GETPIVOTDATA("PS % recovery",Sheet4!$B$5,"Parish Name",K3394)&gt;99.949%,"OK","No")</f>
        <v>OK</v>
      </c>
      <c r="D3394" t="e">
        <f>VLOOKUP(J3394,'Ref2'!C:E,3,0)</f>
        <v>#N/A</v>
      </c>
      <c r="F3394">
        <v>5</v>
      </c>
      <c r="I3394" t="e">
        <f>VLOOKUP(J3394,Ref!L:M,2,0)</f>
        <v>#N/A</v>
      </c>
      <c r="J3394" t="s">
        <v>931</v>
      </c>
      <c r="K3394" t="s">
        <v>95</v>
      </c>
      <c r="L3394" t="s">
        <v>439</v>
      </c>
      <c r="M3394" t="s">
        <v>23</v>
      </c>
      <c r="N3394" t="s">
        <v>14</v>
      </c>
      <c r="S3394">
        <v>4028</v>
      </c>
    </row>
    <row r="3395" spans="1:19" x14ac:dyDescent="0.3">
      <c r="A3395">
        <v>2023</v>
      </c>
      <c r="C3395" t="str">
        <f>IF(GETPIVOTDATA("PS % recovery",Sheet4!$B$5,"Parish Name",K3395)&gt;99.949%,"OK","No")</f>
        <v>No</v>
      </c>
      <c r="D3395" t="e">
        <f>VLOOKUP(J3395,'Ref2'!C:E,3,0)</f>
        <v>#N/A</v>
      </c>
      <c r="F3395">
        <v>5</v>
      </c>
      <c r="I3395" t="e">
        <f>VLOOKUP(J3395,Ref!L:M,2,0)</f>
        <v>#N/A</v>
      </c>
      <c r="J3395" t="s">
        <v>933</v>
      </c>
      <c r="K3395" t="s">
        <v>102</v>
      </c>
      <c r="L3395" t="s">
        <v>453</v>
      </c>
      <c r="M3395" t="s">
        <v>23</v>
      </c>
      <c r="N3395" t="s">
        <v>14</v>
      </c>
      <c r="S3395">
        <v>1917</v>
      </c>
    </row>
    <row r="3396" spans="1:19" x14ac:dyDescent="0.3">
      <c r="A3396">
        <v>2023</v>
      </c>
      <c r="C3396" t="str">
        <f>IF(GETPIVOTDATA("PS % recovery",Sheet4!$B$5,"Parish Name",K3396)&gt;99.949%,"OK","No")</f>
        <v>OK</v>
      </c>
      <c r="D3396" t="e">
        <f>VLOOKUP(J3396,'Ref2'!C:E,3,0)</f>
        <v>#N/A</v>
      </c>
      <c r="F3396">
        <v>5</v>
      </c>
      <c r="I3396" t="e">
        <f>VLOOKUP(J3396,Ref!L:M,2,0)</f>
        <v>#N/A</v>
      </c>
      <c r="J3396" t="s">
        <v>935</v>
      </c>
      <c r="K3396" t="s">
        <v>104</v>
      </c>
      <c r="L3396" t="s">
        <v>465</v>
      </c>
      <c r="M3396" t="s">
        <v>26</v>
      </c>
      <c r="N3396" t="s">
        <v>14</v>
      </c>
      <c r="S3396">
        <v>6353</v>
      </c>
    </row>
    <row r="3397" spans="1:19" x14ac:dyDescent="0.3">
      <c r="A3397">
        <v>2023</v>
      </c>
      <c r="C3397" t="str">
        <f>IF(GETPIVOTDATA("PS % recovery",Sheet4!$B$5,"Parish Name",K3397)&gt;99.949%,"OK","No")</f>
        <v>OK</v>
      </c>
      <c r="D3397" t="e">
        <f>VLOOKUP(J3397,'Ref2'!C:E,3,0)</f>
        <v>#N/A</v>
      </c>
      <c r="F3397">
        <v>5</v>
      </c>
      <c r="I3397" t="e">
        <f>VLOOKUP(J3397,Ref!L:M,2,0)</f>
        <v>#N/A</v>
      </c>
      <c r="J3397" t="s">
        <v>937</v>
      </c>
      <c r="K3397" t="s">
        <v>106</v>
      </c>
      <c r="L3397" t="s">
        <v>467</v>
      </c>
      <c r="M3397" t="s">
        <v>26</v>
      </c>
      <c r="N3397" t="s">
        <v>14</v>
      </c>
      <c r="S3397">
        <v>5861</v>
      </c>
    </row>
    <row r="3398" spans="1:19" x14ac:dyDescent="0.3">
      <c r="A3398">
        <v>2023</v>
      </c>
      <c r="C3398" t="str">
        <f>IF(GETPIVOTDATA("PS % recovery",Sheet4!$B$5,"Parish Name",K3398)&gt;99.949%,"OK","No")</f>
        <v>OK</v>
      </c>
      <c r="D3398" t="e">
        <f>VLOOKUP(J3398,'Ref2'!C:E,3,0)</f>
        <v>#N/A</v>
      </c>
      <c r="F3398">
        <v>5</v>
      </c>
      <c r="I3398" t="e">
        <f>VLOOKUP(J3398,Ref!L:M,2,0)</f>
        <v>#N/A</v>
      </c>
      <c r="J3398" t="s">
        <v>939</v>
      </c>
      <c r="K3398" t="s">
        <v>108</v>
      </c>
      <c r="L3398" t="s">
        <v>469</v>
      </c>
      <c r="M3398" t="s">
        <v>26</v>
      </c>
      <c r="N3398" t="s">
        <v>14</v>
      </c>
      <c r="S3398">
        <v>5079</v>
      </c>
    </row>
    <row r="3399" spans="1:19" x14ac:dyDescent="0.3">
      <c r="A3399">
        <v>2023</v>
      </c>
      <c r="C3399" t="str">
        <f>IF(GETPIVOTDATA("PS % recovery",Sheet4!$B$5,"Parish Name",K3399)&gt;99.949%,"OK","No")</f>
        <v>OK</v>
      </c>
      <c r="D3399" t="e">
        <f>VLOOKUP(J3399,'Ref2'!C:E,3,0)</f>
        <v>#N/A</v>
      </c>
      <c r="F3399">
        <v>5</v>
      </c>
      <c r="I3399" t="e">
        <f>VLOOKUP(J3399,Ref!L:M,2,0)</f>
        <v>#N/A</v>
      </c>
      <c r="J3399" t="s">
        <v>941</v>
      </c>
      <c r="K3399" t="s">
        <v>110</v>
      </c>
      <c r="L3399" t="s">
        <v>471</v>
      </c>
      <c r="M3399" t="s">
        <v>26</v>
      </c>
      <c r="N3399" t="s">
        <v>14</v>
      </c>
      <c r="S3399">
        <v>7589</v>
      </c>
    </row>
    <row r="3400" spans="1:19" x14ac:dyDescent="0.3">
      <c r="A3400">
        <v>2023</v>
      </c>
      <c r="C3400" t="str">
        <f>IF(GETPIVOTDATA("PS % recovery",Sheet4!$B$5,"Parish Name",K3400)&gt;99.949%,"OK","No")</f>
        <v>OK</v>
      </c>
      <c r="D3400" t="e">
        <f>VLOOKUP(J3400,'Ref2'!C:E,3,0)</f>
        <v>#N/A</v>
      </c>
      <c r="F3400">
        <v>5</v>
      </c>
      <c r="I3400" t="str">
        <f>VLOOKUP(J3400,Ref!L:M,2,0)</f>
        <v>Yes</v>
      </c>
      <c r="J3400" t="s">
        <v>943</v>
      </c>
      <c r="K3400" t="s">
        <v>112</v>
      </c>
      <c r="L3400" t="s">
        <v>473</v>
      </c>
      <c r="M3400" t="s">
        <v>26</v>
      </c>
      <c r="N3400" t="s">
        <v>14</v>
      </c>
      <c r="S3400">
        <v>10000</v>
      </c>
    </row>
    <row r="3401" spans="1:19" x14ac:dyDescent="0.3">
      <c r="A3401">
        <v>2023</v>
      </c>
      <c r="C3401" t="str">
        <f>IF(GETPIVOTDATA("PS % recovery",Sheet4!$B$5,"Parish Name",K3401)&gt;99.949%,"OK","No")</f>
        <v>No</v>
      </c>
      <c r="D3401" t="e">
        <f>VLOOKUP(J3401,'Ref2'!C:E,3,0)</f>
        <v>#N/A</v>
      </c>
      <c r="F3401">
        <v>5</v>
      </c>
      <c r="I3401" t="e">
        <f>VLOOKUP(J3401,Ref!L:M,2,0)</f>
        <v>#N/A</v>
      </c>
      <c r="J3401" t="s">
        <v>945</v>
      </c>
      <c r="K3401" t="s">
        <v>114</v>
      </c>
      <c r="L3401" t="s">
        <v>475</v>
      </c>
      <c r="M3401" t="s">
        <v>26</v>
      </c>
      <c r="N3401" t="s">
        <v>14</v>
      </c>
      <c r="S3401">
        <v>8383.67</v>
      </c>
    </row>
    <row r="3402" spans="1:19" x14ac:dyDescent="0.3">
      <c r="A3402">
        <v>2023</v>
      </c>
      <c r="C3402" t="str">
        <f>IF(GETPIVOTDATA("PS % recovery",Sheet4!$B$5,"Parish Name",K3402)&gt;99.949%,"OK","No")</f>
        <v>OK</v>
      </c>
      <c r="D3402" t="e">
        <f>VLOOKUP(J3402,'Ref2'!C:E,3,0)</f>
        <v>#N/A</v>
      </c>
      <c r="F3402">
        <v>5</v>
      </c>
      <c r="I3402" t="e">
        <f>VLOOKUP(J3402,Ref!L:M,2,0)</f>
        <v>#N/A</v>
      </c>
      <c r="J3402" t="s">
        <v>947</v>
      </c>
      <c r="K3402" t="s">
        <v>116</v>
      </c>
      <c r="L3402" t="s">
        <v>477</v>
      </c>
      <c r="M3402" t="s">
        <v>26</v>
      </c>
      <c r="N3402" t="s">
        <v>14</v>
      </c>
      <c r="S3402">
        <v>5569</v>
      </c>
    </row>
    <row r="3403" spans="1:19" x14ac:dyDescent="0.3">
      <c r="A3403">
        <v>2023</v>
      </c>
      <c r="C3403" t="str">
        <f>IF(GETPIVOTDATA("PS % recovery",Sheet4!$B$5,"Parish Name",K3403)&gt;99.949%,"OK","No")</f>
        <v>OK</v>
      </c>
      <c r="D3403" t="e">
        <f>VLOOKUP(J3403,'Ref2'!C:E,3,0)</f>
        <v>#N/A</v>
      </c>
      <c r="F3403">
        <v>5</v>
      </c>
      <c r="I3403" t="e">
        <f>VLOOKUP(J3403,Ref!L:M,2,0)</f>
        <v>#N/A</v>
      </c>
      <c r="J3403" t="s">
        <v>949</v>
      </c>
      <c r="K3403" t="s">
        <v>118</v>
      </c>
      <c r="L3403" t="s">
        <v>479</v>
      </c>
      <c r="M3403" t="s">
        <v>26</v>
      </c>
      <c r="N3403" t="s">
        <v>14</v>
      </c>
      <c r="S3403">
        <v>7052</v>
      </c>
    </row>
    <row r="3404" spans="1:19" x14ac:dyDescent="0.3">
      <c r="A3404">
        <v>2023</v>
      </c>
      <c r="C3404" t="str">
        <f>IF(GETPIVOTDATA("PS % recovery",Sheet4!$B$5,"Parish Name",K3404)&gt;99.949%,"OK","No")</f>
        <v>OK</v>
      </c>
      <c r="D3404" t="e">
        <f>VLOOKUP(J3404,'Ref2'!C:E,3,0)</f>
        <v>#N/A</v>
      </c>
      <c r="F3404">
        <v>5</v>
      </c>
      <c r="I3404" t="e">
        <f>VLOOKUP(J3404,Ref!L:M,2,0)</f>
        <v>#N/A</v>
      </c>
      <c r="J3404" t="s">
        <v>951</v>
      </c>
      <c r="K3404" t="s">
        <v>105</v>
      </c>
      <c r="L3404" t="s">
        <v>455</v>
      </c>
      <c r="M3404" t="s">
        <v>26</v>
      </c>
      <c r="N3404" t="s">
        <v>14</v>
      </c>
      <c r="S3404">
        <v>2583</v>
      </c>
    </row>
    <row r="3405" spans="1:19" x14ac:dyDescent="0.3">
      <c r="A3405">
        <v>2023</v>
      </c>
      <c r="C3405" t="str">
        <f>IF(GETPIVOTDATA("PS % recovery",Sheet4!$B$5,"Parish Name",K3405)&gt;99.949%,"OK","No")</f>
        <v>OK</v>
      </c>
      <c r="D3405" t="e">
        <f>VLOOKUP(J3405,'Ref2'!C:E,3,0)</f>
        <v>#N/A</v>
      </c>
      <c r="F3405">
        <v>5</v>
      </c>
      <c r="I3405" t="e">
        <f>VLOOKUP(J3405,Ref!L:M,2,0)</f>
        <v>#N/A</v>
      </c>
      <c r="J3405" t="s">
        <v>953</v>
      </c>
      <c r="K3405" t="s">
        <v>107</v>
      </c>
      <c r="L3405" t="s">
        <v>457</v>
      </c>
      <c r="M3405" t="s">
        <v>26</v>
      </c>
      <c r="N3405" t="s">
        <v>14</v>
      </c>
      <c r="S3405">
        <v>4773.42</v>
      </c>
    </row>
    <row r="3406" spans="1:19" x14ac:dyDescent="0.3">
      <c r="A3406">
        <v>2023</v>
      </c>
      <c r="C3406" t="str">
        <f>IF(GETPIVOTDATA("PS % recovery",Sheet4!$B$5,"Parish Name",K3406)&gt;99.949%,"OK","No")</f>
        <v>OK</v>
      </c>
      <c r="D3406" t="e">
        <f>VLOOKUP(J3406,'Ref2'!C:E,3,0)</f>
        <v>#N/A</v>
      </c>
      <c r="F3406">
        <v>5</v>
      </c>
      <c r="I3406" t="e">
        <f>VLOOKUP(J3406,Ref!L:M,2,0)</f>
        <v>#N/A</v>
      </c>
      <c r="J3406" t="s">
        <v>955</v>
      </c>
      <c r="K3406" t="s">
        <v>109</v>
      </c>
      <c r="L3406" t="s">
        <v>459</v>
      </c>
      <c r="M3406" t="s">
        <v>26</v>
      </c>
      <c r="N3406" t="s">
        <v>14</v>
      </c>
      <c r="S3406">
        <v>5800</v>
      </c>
    </row>
    <row r="3407" spans="1:19" x14ac:dyDescent="0.3">
      <c r="A3407">
        <v>2023</v>
      </c>
      <c r="C3407" t="str">
        <f>IF(GETPIVOTDATA("PS % recovery",Sheet4!$B$5,"Parish Name",K3407)&gt;99.949%,"OK","No")</f>
        <v>No</v>
      </c>
      <c r="D3407" t="e">
        <f>VLOOKUP(J3407,'Ref2'!C:E,3,0)</f>
        <v>#N/A</v>
      </c>
      <c r="F3407">
        <v>5</v>
      </c>
      <c r="I3407" t="e">
        <f>VLOOKUP(J3407,Ref!L:M,2,0)</f>
        <v>#N/A</v>
      </c>
      <c r="J3407" t="s">
        <v>824</v>
      </c>
      <c r="K3407" t="s">
        <v>113</v>
      </c>
      <c r="L3407" t="s">
        <v>463</v>
      </c>
      <c r="M3407" t="s">
        <v>26</v>
      </c>
      <c r="N3407" t="s">
        <v>14</v>
      </c>
      <c r="S3407">
        <v>2000</v>
      </c>
    </row>
    <row r="3408" spans="1:19" x14ac:dyDescent="0.3">
      <c r="A3408">
        <v>2023</v>
      </c>
      <c r="C3408" t="str">
        <f>IF(GETPIVOTDATA("PS % recovery",Sheet4!$B$5,"Parish Name",K3408)&gt;99.949%,"OK","No")</f>
        <v>OK</v>
      </c>
      <c r="D3408" t="e">
        <f>VLOOKUP(J3408,'Ref2'!C:E,3,0)</f>
        <v>#N/A</v>
      </c>
      <c r="F3408">
        <v>5</v>
      </c>
      <c r="I3408" t="e">
        <f>VLOOKUP(J3408,Ref!L:M,2,0)</f>
        <v>#N/A</v>
      </c>
      <c r="J3408" t="s">
        <v>958</v>
      </c>
      <c r="K3408" t="s">
        <v>111</v>
      </c>
      <c r="L3408" t="s">
        <v>461</v>
      </c>
      <c r="M3408" t="s">
        <v>26</v>
      </c>
      <c r="N3408" t="s">
        <v>14</v>
      </c>
      <c r="S3408">
        <v>5045</v>
      </c>
    </row>
    <row r="3409" spans="1:19" x14ac:dyDescent="0.3">
      <c r="A3409">
        <v>2023</v>
      </c>
      <c r="C3409" t="str">
        <f>IF(GETPIVOTDATA("PS % recovery",Sheet4!$B$5,"Parish Name",K3409)&gt;99.949%,"OK","No")</f>
        <v>OK</v>
      </c>
      <c r="D3409" t="e">
        <f>VLOOKUP(J3409,'Ref2'!C:E,3,0)</f>
        <v>#N/A</v>
      </c>
      <c r="F3409">
        <v>5</v>
      </c>
      <c r="I3409" t="e">
        <f>VLOOKUP(J3409,Ref!L:M,2,0)</f>
        <v>#N/A</v>
      </c>
      <c r="J3409" t="s">
        <v>960</v>
      </c>
      <c r="K3409" t="s">
        <v>115</v>
      </c>
      <c r="L3409" t="s">
        <v>455</v>
      </c>
      <c r="M3409" t="s">
        <v>26</v>
      </c>
      <c r="N3409" t="s">
        <v>14</v>
      </c>
      <c r="S3409">
        <v>9649</v>
      </c>
    </row>
    <row r="3410" spans="1:19" x14ac:dyDescent="0.3">
      <c r="A3410">
        <v>2023</v>
      </c>
      <c r="C3410" t="str">
        <f>IF(GETPIVOTDATA("PS % recovery",Sheet4!$B$5,"Parish Name",K3410)&gt;99.949%,"OK","No")</f>
        <v>No</v>
      </c>
      <c r="D3410" t="e">
        <f>VLOOKUP(J3410,'Ref2'!C:E,3,0)</f>
        <v>#N/A</v>
      </c>
      <c r="F3410">
        <v>5</v>
      </c>
      <c r="I3410" t="e">
        <f>VLOOKUP(J3410,Ref!L:M,2,0)</f>
        <v>#N/A</v>
      </c>
      <c r="J3410" t="s">
        <v>962</v>
      </c>
      <c r="K3410" t="s">
        <v>117</v>
      </c>
      <c r="L3410" t="s">
        <v>455</v>
      </c>
      <c r="M3410" t="s">
        <v>26</v>
      </c>
      <c r="N3410" t="s">
        <v>14</v>
      </c>
      <c r="S3410">
        <v>0</v>
      </c>
    </row>
    <row r="3411" spans="1:19" x14ac:dyDescent="0.3">
      <c r="A3411">
        <v>2023</v>
      </c>
      <c r="C3411" t="str">
        <f>IF(GETPIVOTDATA("PS % recovery",Sheet4!$B$5,"Parish Name",K3411)&gt;99.949%,"OK","No")</f>
        <v>OK</v>
      </c>
      <c r="D3411" t="e">
        <f>VLOOKUP(J3411,'Ref2'!C:E,3,0)</f>
        <v>#N/A</v>
      </c>
      <c r="F3411">
        <v>5</v>
      </c>
      <c r="I3411" t="e">
        <f>VLOOKUP(J3411,Ref!L:M,2,0)</f>
        <v>#N/A</v>
      </c>
      <c r="J3411" t="s">
        <v>964</v>
      </c>
      <c r="K3411" t="s">
        <v>120</v>
      </c>
      <c r="L3411" t="s">
        <v>481</v>
      </c>
      <c r="M3411" t="s">
        <v>29</v>
      </c>
      <c r="N3411" t="s">
        <v>14</v>
      </c>
      <c r="S3411">
        <v>7951</v>
      </c>
    </row>
    <row r="3412" spans="1:19" x14ac:dyDescent="0.3">
      <c r="A3412">
        <v>2023</v>
      </c>
      <c r="C3412" t="str">
        <f>IF(GETPIVOTDATA("PS % recovery",Sheet4!$B$5,"Parish Name",K3412)&gt;99.949%,"OK","No")</f>
        <v>OK</v>
      </c>
      <c r="D3412" t="e">
        <f>VLOOKUP(J3412,'Ref2'!C:E,3,0)</f>
        <v>#N/A</v>
      </c>
      <c r="F3412">
        <v>5</v>
      </c>
      <c r="I3412" t="e">
        <f>VLOOKUP(J3412,Ref!L:M,2,0)</f>
        <v>#N/A</v>
      </c>
      <c r="J3412" t="s">
        <v>966</v>
      </c>
      <c r="K3412" t="s">
        <v>121</v>
      </c>
      <c r="L3412" t="s">
        <v>487</v>
      </c>
      <c r="M3412" t="s">
        <v>29</v>
      </c>
      <c r="N3412" t="s">
        <v>14</v>
      </c>
      <c r="S3412">
        <v>3351</v>
      </c>
    </row>
    <row r="3413" spans="1:19" x14ac:dyDescent="0.3">
      <c r="A3413">
        <v>2023</v>
      </c>
      <c r="C3413" t="str">
        <f>IF(GETPIVOTDATA("PS % recovery",Sheet4!$B$5,"Parish Name",K3413)&gt;99.949%,"OK","No")</f>
        <v>No</v>
      </c>
      <c r="D3413" t="e">
        <f>VLOOKUP(J3413,'Ref2'!C:E,3,0)</f>
        <v>#N/A</v>
      </c>
      <c r="F3413">
        <v>5</v>
      </c>
      <c r="I3413" t="e">
        <f>VLOOKUP(J3413,Ref!L:M,2,0)</f>
        <v>#N/A</v>
      </c>
      <c r="J3413" t="s">
        <v>968</v>
      </c>
      <c r="K3413" t="s">
        <v>123</v>
      </c>
      <c r="L3413" t="s">
        <v>489</v>
      </c>
      <c r="M3413" t="s">
        <v>29</v>
      </c>
      <c r="N3413" t="s">
        <v>14</v>
      </c>
      <c r="S3413">
        <v>2476</v>
      </c>
    </row>
    <row r="3414" spans="1:19" x14ac:dyDescent="0.3">
      <c r="A3414">
        <v>2023</v>
      </c>
      <c r="C3414" t="str">
        <f>IF(GETPIVOTDATA("PS % recovery",Sheet4!$B$5,"Parish Name",K3414)&gt;99.949%,"OK","No")</f>
        <v>OK</v>
      </c>
      <c r="D3414" t="e">
        <f>VLOOKUP(J3414,'Ref2'!C:E,3,0)</f>
        <v>#N/A</v>
      </c>
      <c r="F3414">
        <v>5</v>
      </c>
      <c r="I3414" t="e">
        <f>VLOOKUP(J3414,Ref!L:M,2,0)</f>
        <v>#N/A</v>
      </c>
      <c r="J3414" t="s">
        <v>970</v>
      </c>
      <c r="K3414" t="s">
        <v>125</v>
      </c>
      <c r="L3414" t="s">
        <v>493</v>
      </c>
      <c r="M3414" t="s">
        <v>29</v>
      </c>
      <c r="N3414" t="s">
        <v>14</v>
      </c>
      <c r="S3414">
        <v>0</v>
      </c>
    </row>
    <row r="3415" spans="1:19" x14ac:dyDescent="0.3">
      <c r="A3415">
        <v>2023</v>
      </c>
      <c r="C3415" t="str">
        <f>IF(GETPIVOTDATA("PS % recovery",Sheet4!$B$5,"Parish Name",K3415)&gt;99.949%,"OK","No")</f>
        <v>OK</v>
      </c>
      <c r="D3415" t="e">
        <f>VLOOKUP(J3415,'Ref2'!C:E,3,0)</f>
        <v>#N/A</v>
      </c>
      <c r="F3415">
        <v>5</v>
      </c>
      <c r="I3415" t="e">
        <f>VLOOKUP(J3415,Ref!L:M,2,0)</f>
        <v>#N/A</v>
      </c>
      <c r="J3415" t="s">
        <v>972</v>
      </c>
      <c r="K3415" t="s">
        <v>126</v>
      </c>
      <c r="L3415" t="s">
        <v>491</v>
      </c>
      <c r="M3415" t="s">
        <v>29</v>
      </c>
      <c r="N3415" t="s">
        <v>14</v>
      </c>
      <c r="S3415">
        <v>3863</v>
      </c>
    </row>
    <row r="3416" spans="1:19" x14ac:dyDescent="0.3">
      <c r="A3416">
        <v>2023</v>
      </c>
      <c r="C3416" t="str">
        <f>IF(GETPIVOTDATA("PS % recovery",Sheet4!$B$5,"Parish Name",K3416)&gt;99.949%,"OK","No")</f>
        <v>No</v>
      </c>
      <c r="D3416" t="e">
        <f>VLOOKUP(J3416,'Ref2'!C:E,3,0)</f>
        <v>#N/A</v>
      </c>
      <c r="F3416">
        <v>5</v>
      </c>
      <c r="I3416" t="str">
        <f>VLOOKUP(J3416,Ref!L:M,2,0)</f>
        <v>Yes</v>
      </c>
      <c r="J3416" t="s">
        <v>974</v>
      </c>
      <c r="K3416" t="s">
        <v>127</v>
      </c>
      <c r="L3416" t="s">
        <v>497</v>
      </c>
      <c r="M3416" t="s">
        <v>29</v>
      </c>
      <c r="N3416" t="s">
        <v>14</v>
      </c>
      <c r="S3416">
        <v>0</v>
      </c>
    </row>
    <row r="3417" spans="1:19" x14ac:dyDescent="0.3">
      <c r="A3417">
        <v>2023</v>
      </c>
      <c r="C3417" t="str">
        <f>IF(GETPIVOTDATA("PS % recovery",Sheet4!$B$5,"Parish Name",K3417)&gt;99.949%,"OK","No")</f>
        <v>OK</v>
      </c>
      <c r="D3417" t="e">
        <f>VLOOKUP(J3417,'Ref2'!C:E,3,0)</f>
        <v>#N/A</v>
      </c>
      <c r="F3417">
        <v>5</v>
      </c>
      <c r="I3417" t="e">
        <f>VLOOKUP(J3417,Ref!L:M,2,0)</f>
        <v>#N/A</v>
      </c>
      <c r="J3417" t="s">
        <v>976</v>
      </c>
      <c r="K3417" t="s">
        <v>128</v>
      </c>
      <c r="L3417" t="s">
        <v>499</v>
      </c>
      <c r="M3417" t="s">
        <v>29</v>
      </c>
      <c r="N3417" t="s">
        <v>14</v>
      </c>
      <c r="S3417">
        <v>2615</v>
      </c>
    </row>
    <row r="3418" spans="1:19" x14ac:dyDescent="0.3">
      <c r="A3418">
        <v>2023</v>
      </c>
      <c r="C3418" t="str">
        <f>IF(GETPIVOTDATA("PS % recovery",Sheet4!$B$5,"Parish Name",K3418)&gt;99.949%,"OK","No")</f>
        <v>No</v>
      </c>
      <c r="D3418" t="e">
        <f>VLOOKUP(J3418,'Ref2'!C:E,3,0)</f>
        <v>#N/A</v>
      </c>
      <c r="F3418">
        <v>5</v>
      </c>
      <c r="I3418" t="str">
        <f>VLOOKUP(J3418,Ref!L:M,2,0)</f>
        <v>Yes</v>
      </c>
      <c r="J3418" t="s">
        <v>825</v>
      </c>
      <c r="K3418" t="s">
        <v>129</v>
      </c>
      <c r="L3418" t="s">
        <v>501</v>
      </c>
      <c r="M3418" t="s">
        <v>29</v>
      </c>
      <c r="N3418" t="s">
        <v>14</v>
      </c>
      <c r="S3418">
        <v>2910</v>
      </c>
    </row>
    <row r="3419" spans="1:19" x14ac:dyDescent="0.3">
      <c r="A3419">
        <v>2023</v>
      </c>
      <c r="C3419" t="str">
        <f>IF(GETPIVOTDATA("PS % recovery",Sheet4!$B$5,"Parish Name",K3419)&gt;99.949%,"OK","No")</f>
        <v>OK</v>
      </c>
      <c r="D3419" t="e">
        <f>VLOOKUP(J3419,'Ref2'!C:E,3,0)</f>
        <v>#N/A</v>
      </c>
      <c r="F3419">
        <v>5</v>
      </c>
      <c r="I3419" t="e">
        <f>VLOOKUP(J3419,Ref!L:M,2,0)</f>
        <v>#N/A</v>
      </c>
      <c r="J3419" t="s">
        <v>979</v>
      </c>
      <c r="K3419" t="s">
        <v>131</v>
      </c>
      <c r="L3419" t="s">
        <v>503</v>
      </c>
      <c r="M3419" t="s">
        <v>29</v>
      </c>
      <c r="N3419" t="s">
        <v>14</v>
      </c>
      <c r="S3419">
        <v>9620</v>
      </c>
    </row>
    <row r="3420" spans="1:19" x14ac:dyDescent="0.3">
      <c r="A3420">
        <v>2023</v>
      </c>
      <c r="C3420" t="str">
        <f>IF(GETPIVOTDATA("PS % recovery",Sheet4!$B$5,"Parish Name",K3420)&gt;99.949%,"OK","No")</f>
        <v>OK</v>
      </c>
      <c r="D3420" t="e">
        <f>VLOOKUP(J3420,'Ref2'!C:E,3,0)</f>
        <v>#N/A</v>
      </c>
      <c r="F3420">
        <v>5</v>
      </c>
      <c r="I3420" t="e">
        <f>VLOOKUP(J3420,Ref!L:M,2,0)</f>
        <v>#N/A</v>
      </c>
      <c r="J3420" t="s">
        <v>981</v>
      </c>
      <c r="K3420" t="s">
        <v>130</v>
      </c>
      <c r="L3420" t="s">
        <v>495</v>
      </c>
      <c r="M3420" t="s">
        <v>29</v>
      </c>
      <c r="N3420" t="s">
        <v>14</v>
      </c>
      <c r="S3420">
        <v>7215.65</v>
      </c>
    </row>
    <row r="3421" spans="1:19" x14ac:dyDescent="0.3">
      <c r="A3421">
        <v>2023</v>
      </c>
      <c r="C3421" t="str">
        <f>IF(GETPIVOTDATA("PS % recovery",Sheet4!$B$5,"Parish Name",K3421)&gt;99.949%,"OK","No")</f>
        <v>OK</v>
      </c>
      <c r="D3421" t="e">
        <f>VLOOKUP(J3421,'Ref2'!C:E,3,0)</f>
        <v>#N/A</v>
      </c>
      <c r="F3421">
        <v>5</v>
      </c>
      <c r="I3421" t="e">
        <f>VLOOKUP(J3421,Ref!L:M,2,0)</f>
        <v>#N/A</v>
      </c>
      <c r="J3421" t="s">
        <v>983</v>
      </c>
      <c r="K3421" t="s">
        <v>132</v>
      </c>
      <c r="L3421" t="s">
        <v>505</v>
      </c>
      <c r="M3421" t="s">
        <v>29</v>
      </c>
      <c r="N3421" t="s">
        <v>14</v>
      </c>
      <c r="S3421">
        <v>4395</v>
      </c>
    </row>
    <row r="3422" spans="1:19" x14ac:dyDescent="0.3">
      <c r="A3422">
        <v>2023</v>
      </c>
      <c r="C3422" t="str">
        <f>IF(GETPIVOTDATA("PS % recovery",Sheet4!$B$5,"Parish Name",K3422)&gt;99.949%,"OK","No")</f>
        <v>No</v>
      </c>
      <c r="D3422" t="e">
        <f>VLOOKUP(J3422,'Ref2'!C:E,3,0)</f>
        <v>#N/A</v>
      </c>
      <c r="F3422">
        <v>5</v>
      </c>
      <c r="I3422" t="str">
        <f>VLOOKUP(J3422,Ref!L:M,2,0)</f>
        <v>Yes</v>
      </c>
      <c r="J3422" t="s">
        <v>985</v>
      </c>
      <c r="K3422" t="s">
        <v>133</v>
      </c>
      <c r="L3422" t="s">
        <v>507</v>
      </c>
      <c r="M3422" t="s">
        <v>29</v>
      </c>
      <c r="N3422" t="s">
        <v>14</v>
      </c>
      <c r="S3422">
        <v>4002</v>
      </c>
    </row>
    <row r="3423" spans="1:19" x14ac:dyDescent="0.3">
      <c r="A3423">
        <v>2023</v>
      </c>
      <c r="C3423" t="str">
        <f>IF(GETPIVOTDATA("PS % recovery",Sheet4!$B$5,"Parish Name",K3423)&gt;99.949%,"OK","No")</f>
        <v>OK</v>
      </c>
      <c r="D3423" t="e">
        <f>VLOOKUP(J3423,'Ref2'!C:E,3,0)</f>
        <v>#N/A</v>
      </c>
      <c r="F3423">
        <v>5</v>
      </c>
      <c r="I3423" t="e">
        <f>VLOOKUP(J3423,Ref!L:M,2,0)</f>
        <v>#N/A</v>
      </c>
      <c r="J3423" t="s">
        <v>987</v>
      </c>
      <c r="K3423" t="s">
        <v>122</v>
      </c>
      <c r="L3423" t="s">
        <v>483</v>
      </c>
      <c r="M3423" t="s">
        <v>29</v>
      </c>
      <c r="N3423" t="s">
        <v>14</v>
      </c>
      <c r="S3423">
        <v>6170</v>
      </c>
    </row>
    <row r="3424" spans="1:19" x14ac:dyDescent="0.3">
      <c r="A3424">
        <v>2023</v>
      </c>
      <c r="C3424" t="str">
        <f>IF(GETPIVOTDATA("PS % recovery",Sheet4!$B$5,"Parish Name",K3424)&gt;99.949%,"OK","No")</f>
        <v>No</v>
      </c>
      <c r="D3424" t="e">
        <f>VLOOKUP(J3424,'Ref2'!C:E,3,0)</f>
        <v>#N/A</v>
      </c>
      <c r="F3424">
        <v>5</v>
      </c>
      <c r="I3424" t="e">
        <f>VLOOKUP(J3424,Ref!L:M,2,0)</f>
        <v>#N/A</v>
      </c>
      <c r="J3424" t="s">
        <v>989</v>
      </c>
      <c r="K3424" t="s">
        <v>124</v>
      </c>
      <c r="L3424" t="s">
        <v>485</v>
      </c>
      <c r="M3424" t="s">
        <v>29</v>
      </c>
      <c r="N3424" t="s">
        <v>14</v>
      </c>
      <c r="S3424">
        <v>3500</v>
      </c>
    </row>
    <row r="3425" spans="1:19" x14ac:dyDescent="0.3">
      <c r="A3425">
        <v>2023</v>
      </c>
      <c r="C3425" t="str">
        <f>IF(GETPIVOTDATA("PS % recovery",Sheet4!$B$5,"Parish Name",K3425)&gt;99.949%,"OK","No")</f>
        <v>No</v>
      </c>
      <c r="D3425" t="e">
        <f>VLOOKUP(J3425,'Ref2'!C:E,3,0)</f>
        <v>#N/A</v>
      </c>
      <c r="F3425">
        <v>5</v>
      </c>
      <c r="I3425" t="e">
        <f>VLOOKUP(J3425,Ref!L:M,2,0)</f>
        <v>#N/A</v>
      </c>
      <c r="J3425" t="s">
        <v>826</v>
      </c>
      <c r="K3425" t="s">
        <v>135</v>
      </c>
      <c r="L3425" t="s">
        <v>515</v>
      </c>
      <c r="M3425" t="s">
        <v>32</v>
      </c>
      <c r="N3425" t="s">
        <v>14</v>
      </c>
      <c r="S3425">
        <v>130</v>
      </c>
    </row>
    <row r="3426" spans="1:19" x14ac:dyDescent="0.3">
      <c r="A3426">
        <v>2023</v>
      </c>
      <c r="C3426" t="str">
        <f>IF(GETPIVOTDATA("PS % recovery",Sheet4!$B$5,"Parish Name",K3426)&gt;99.949%,"OK","No")</f>
        <v>OK</v>
      </c>
      <c r="D3426" t="e">
        <f>VLOOKUP(J3426,'Ref2'!C:E,3,0)</f>
        <v>#N/A</v>
      </c>
      <c r="F3426">
        <v>5</v>
      </c>
      <c r="I3426" t="e">
        <f>VLOOKUP(J3426,Ref!L:M,2,0)</f>
        <v>#N/A</v>
      </c>
      <c r="J3426" t="s">
        <v>828</v>
      </c>
      <c r="K3426" t="s">
        <v>136</v>
      </c>
      <c r="L3426" t="s">
        <v>515</v>
      </c>
      <c r="M3426" t="s">
        <v>32</v>
      </c>
      <c r="N3426" t="s">
        <v>14</v>
      </c>
      <c r="S3426">
        <v>3508</v>
      </c>
    </row>
    <row r="3427" spans="1:19" x14ac:dyDescent="0.3">
      <c r="A3427">
        <v>2023</v>
      </c>
      <c r="C3427" t="str">
        <f>IF(GETPIVOTDATA("PS % recovery",Sheet4!$B$5,"Parish Name",K3427)&gt;99.949%,"OK","No")</f>
        <v>No</v>
      </c>
      <c r="D3427" t="e">
        <f>VLOOKUP(J3427,'Ref2'!C:E,3,0)</f>
        <v>#N/A</v>
      </c>
      <c r="F3427">
        <v>5</v>
      </c>
      <c r="I3427" t="e">
        <f>VLOOKUP(J3427,Ref!L:M,2,0)</f>
        <v>#N/A</v>
      </c>
      <c r="J3427" t="s">
        <v>993</v>
      </c>
      <c r="K3427" t="s">
        <v>137</v>
      </c>
      <c r="L3427" t="s">
        <v>509</v>
      </c>
      <c r="M3427" t="s">
        <v>32</v>
      </c>
      <c r="N3427" t="s">
        <v>14</v>
      </c>
      <c r="S3427">
        <v>5717</v>
      </c>
    </row>
    <row r="3428" spans="1:19" x14ac:dyDescent="0.3">
      <c r="A3428">
        <v>2023</v>
      </c>
      <c r="C3428" t="str">
        <f>IF(GETPIVOTDATA("PS % recovery",Sheet4!$B$5,"Parish Name",K3428)&gt;99.949%,"OK","No")</f>
        <v>OK</v>
      </c>
      <c r="D3428" t="e">
        <f>VLOOKUP(J3428,'Ref2'!C:E,3,0)</f>
        <v>#N/A</v>
      </c>
      <c r="F3428">
        <v>5</v>
      </c>
      <c r="I3428" t="e">
        <f>VLOOKUP(J3428,Ref!L:M,2,0)</f>
        <v>#N/A</v>
      </c>
      <c r="J3428" t="s">
        <v>995</v>
      </c>
      <c r="K3428" t="s">
        <v>139</v>
      </c>
      <c r="L3428" t="s">
        <v>513</v>
      </c>
      <c r="M3428" t="s">
        <v>32</v>
      </c>
      <c r="N3428" t="s">
        <v>14</v>
      </c>
      <c r="S3428">
        <v>7943</v>
      </c>
    </row>
    <row r="3429" spans="1:19" x14ac:dyDescent="0.3">
      <c r="A3429">
        <v>2023</v>
      </c>
      <c r="C3429" t="str">
        <f>IF(GETPIVOTDATA("PS % recovery",Sheet4!$B$5,"Parish Name",K3429)&gt;99.949%,"OK","No")</f>
        <v>OK</v>
      </c>
      <c r="D3429" t="e">
        <f>VLOOKUP(J3429,'Ref2'!C:E,3,0)</f>
        <v>#N/A</v>
      </c>
      <c r="F3429">
        <v>5</v>
      </c>
      <c r="I3429" t="e">
        <f>VLOOKUP(J3429,Ref!L:M,2,0)</f>
        <v>#N/A</v>
      </c>
      <c r="J3429" t="s">
        <v>997</v>
      </c>
      <c r="K3429" t="s">
        <v>138</v>
      </c>
      <c r="L3429" t="s">
        <v>511</v>
      </c>
      <c r="M3429" t="s">
        <v>32</v>
      </c>
      <c r="N3429" t="s">
        <v>14</v>
      </c>
      <c r="S3429">
        <v>24220</v>
      </c>
    </row>
    <row r="3430" spans="1:19" x14ac:dyDescent="0.3">
      <c r="A3430">
        <v>2023</v>
      </c>
      <c r="C3430" t="str">
        <f>IF(GETPIVOTDATA("PS % recovery",Sheet4!$B$5,"Parish Name",K3430)&gt;99.949%,"OK","No")</f>
        <v>OK</v>
      </c>
      <c r="D3430" t="e">
        <f>VLOOKUP(J3430,'Ref2'!C:E,3,0)</f>
        <v>#N/A</v>
      </c>
      <c r="F3430">
        <v>5</v>
      </c>
      <c r="I3430" t="e">
        <f>VLOOKUP(J3430,Ref!L:M,2,0)</f>
        <v>#N/A</v>
      </c>
      <c r="J3430" t="s">
        <v>999</v>
      </c>
      <c r="K3430" t="s">
        <v>140</v>
      </c>
      <c r="L3430" t="s">
        <v>509</v>
      </c>
      <c r="M3430" t="s">
        <v>32</v>
      </c>
      <c r="N3430" t="s">
        <v>14</v>
      </c>
      <c r="S3430">
        <v>2286.16</v>
      </c>
    </row>
    <row r="3431" spans="1:19" x14ac:dyDescent="0.3">
      <c r="A3431">
        <v>2023</v>
      </c>
      <c r="C3431" t="str">
        <f>IF(GETPIVOTDATA("PS % recovery",Sheet4!$B$5,"Parish Name",K3431)&gt;99.949%,"OK","No")</f>
        <v>OK</v>
      </c>
      <c r="D3431" t="e">
        <f>VLOOKUP(J3431,'Ref2'!C:E,3,0)</f>
        <v>#N/A</v>
      </c>
      <c r="F3431">
        <v>5</v>
      </c>
      <c r="I3431" t="e">
        <f>VLOOKUP(J3431,Ref!L:M,2,0)</f>
        <v>#N/A</v>
      </c>
      <c r="J3431" t="s">
        <v>1001</v>
      </c>
      <c r="K3431" t="s">
        <v>141</v>
      </c>
      <c r="L3431" t="s">
        <v>517</v>
      </c>
      <c r="M3431" t="s">
        <v>32</v>
      </c>
      <c r="N3431" t="s">
        <v>14</v>
      </c>
      <c r="S3431">
        <v>10071.93</v>
      </c>
    </row>
    <row r="3432" spans="1:19" x14ac:dyDescent="0.3">
      <c r="A3432">
        <v>2023</v>
      </c>
      <c r="C3432" t="str">
        <f>IF(GETPIVOTDATA("PS % recovery",Sheet4!$B$5,"Parish Name",K3432)&gt;99.949%,"OK","No")</f>
        <v>OK</v>
      </c>
      <c r="D3432" t="e">
        <f>VLOOKUP(J3432,'Ref2'!C:E,3,0)</f>
        <v>#N/A</v>
      </c>
      <c r="F3432">
        <v>5</v>
      </c>
      <c r="I3432" t="e">
        <f>VLOOKUP(J3432,Ref!L:M,2,0)</f>
        <v>#N/A</v>
      </c>
      <c r="J3432" t="s">
        <v>1003</v>
      </c>
      <c r="K3432" t="s">
        <v>142</v>
      </c>
      <c r="L3432" t="s">
        <v>519</v>
      </c>
      <c r="M3432" t="s">
        <v>32</v>
      </c>
      <c r="N3432" t="s">
        <v>14</v>
      </c>
      <c r="S3432">
        <v>3597</v>
      </c>
    </row>
    <row r="3433" spans="1:19" x14ac:dyDescent="0.3">
      <c r="A3433">
        <v>2023</v>
      </c>
      <c r="C3433" t="str">
        <f>IF(GETPIVOTDATA("PS % recovery",Sheet4!$B$5,"Parish Name",K3433)&gt;99.949%,"OK","No")</f>
        <v>OK</v>
      </c>
      <c r="D3433" t="e">
        <f>VLOOKUP(J3433,'Ref2'!C:E,3,0)</f>
        <v>#N/A</v>
      </c>
      <c r="F3433">
        <v>5</v>
      </c>
      <c r="I3433" t="e">
        <f>VLOOKUP(J3433,Ref!L:M,2,0)</f>
        <v>#N/A</v>
      </c>
      <c r="J3433" t="s">
        <v>1005</v>
      </c>
      <c r="K3433" t="s">
        <v>143</v>
      </c>
      <c r="L3433" t="s">
        <v>521</v>
      </c>
      <c r="M3433" t="s">
        <v>32</v>
      </c>
      <c r="N3433" t="s">
        <v>14</v>
      </c>
      <c r="S3433">
        <v>8363</v>
      </c>
    </row>
    <row r="3434" spans="1:19" x14ac:dyDescent="0.3">
      <c r="A3434">
        <v>2023</v>
      </c>
      <c r="C3434" t="str">
        <f>IF(GETPIVOTDATA("PS % recovery",Sheet4!$B$5,"Parish Name",K3434)&gt;99.949%,"OK","No")</f>
        <v>OK</v>
      </c>
      <c r="D3434" t="e">
        <f>VLOOKUP(J3434,'Ref2'!C:E,3,0)</f>
        <v>#N/A</v>
      </c>
      <c r="F3434">
        <v>5</v>
      </c>
      <c r="I3434" t="e">
        <f>VLOOKUP(J3434,Ref!L:M,2,0)</f>
        <v>#N/A</v>
      </c>
      <c r="J3434" t="s">
        <v>1007</v>
      </c>
      <c r="K3434" t="s">
        <v>145</v>
      </c>
      <c r="L3434" t="s">
        <v>525</v>
      </c>
      <c r="M3434" t="s">
        <v>35</v>
      </c>
      <c r="N3434" t="s">
        <v>14</v>
      </c>
      <c r="S3434">
        <v>3696</v>
      </c>
    </row>
    <row r="3435" spans="1:19" x14ac:dyDescent="0.3">
      <c r="A3435">
        <v>2023</v>
      </c>
      <c r="C3435" t="str">
        <f>IF(GETPIVOTDATA("PS % recovery",Sheet4!$B$5,"Parish Name",K3435)&gt;99.949%,"OK","No")</f>
        <v>No</v>
      </c>
      <c r="D3435" t="e">
        <f>VLOOKUP(J3435,'Ref2'!C:E,3,0)</f>
        <v>#N/A</v>
      </c>
      <c r="F3435">
        <v>5</v>
      </c>
      <c r="I3435" t="e">
        <f>VLOOKUP(J3435,Ref!L:M,2,0)</f>
        <v>#N/A</v>
      </c>
      <c r="J3435" t="s">
        <v>1009</v>
      </c>
      <c r="K3435" t="s">
        <v>147</v>
      </c>
      <c r="L3435" t="s">
        <v>525</v>
      </c>
      <c r="M3435" t="s">
        <v>35</v>
      </c>
      <c r="N3435" t="s">
        <v>14</v>
      </c>
      <c r="S3435">
        <v>1840</v>
      </c>
    </row>
    <row r="3436" spans="1:19" x14ac:dyDescent="0.3">
      <c r="A3436">
        <v>2023</v>
      </c>
      <c r="C3436" t="str">
        <f>IF(GETPIVOTDATA("PS % recovery",Sheet4!$B$5,"Parish Name",K3436)&gt;99.949%,"OK","No")</f>
        <v>OK</v>
      </c>
      <c r="D3436" t="e">
        <f>VLOOKUP(J3436,'Ref2'!C:E,3,0)</f>
        <v>#N/A</v>
      </c>
      <c r="F3436">
        <v>5</v>
      </c>
      <c r="I3436" t="e">
        <f>VLOOKUP(J3436,Ref!L:M,2,0)</f>
        <v>#N/A</v>
      </c>
      <c r="J3436" t="s">
        <v>1011</v>
      </c>
      <c r="K3436" t="s">
        <v>149</v>
      </c>
      <c r="L3436" t="s">
        <v>525</v>
      </c>
      <c r="M3436" t="s">
        <v>35</v>
      </c>
      <c r="N3436" t="s">
        <v>14</v>
      </c>
      <c r="S3436">
        <v>4678</v>
      </c>
    </row>
    <row r="3437" spans="1:19" x14ac:dyDescent="0.3">
      <c r="A3437">
        <v>2023</v>
      </c>
      <c r="C3437" t="str">
        <f>IF(GETPIVOTDATA("PS % recovery",Sheet4!$B$5,"Parish Name",K3437)&gt;99.949%,"OK","No")</f>
        <v>No</v>
      </c>
      <c r="D3437" t="e">
        <f>VLOOKUP(J3437,'Ref2'!C:E,3,0)</f>
        <v>#N/A</v>
      </c>
      <c r="F3437">
        <v>5</v>
      </c>
      <c r="I3437" t="e">
        <f>VLOOKUP(J3437,Ref!L:M,2,0)</f>
        <v>#N/A</v>
      </c>
      <c r="J3437" t="s">
        <v>1013</v>
      </c>
      <c r="K3437" t="s">
        <v>151</v>
      </c>
      <c r="L3437" t="s">
        <v>525</v>
      </c>
      <c r="M3437" t="s">
        <v>35</v>
      </c>
      <c r="N3437" t="s">
        <v>14</v>
      </c>
      <c r="S3437">
        <v>800</v>
      </c>
    </row>
    <row r="3438" spans="1:19" x14ac:dyDescent="0.3">
      <c r="A3438">
        <v>2023</v>
      </c>
      <c r="C3438" t="str">
        <f>IF(GETPIVOTDATA("PS % recovery",Sheet4!$B$5,"Parish Name",K3438)&gt;99.949%,"OK","No")</f>
        <v>No</v>
      </c>
      <c r="D3438" t="e">
        <f>VLOOKUP(J3438,'Ref2'!C:E,3,0)</f>
        <v>#N/A</v>
      </c>
      <c r="F3438">
        <v>5</v>
      </c>
      <c r="I3438" t="e">
        <f>VLOOKUP(J3438,Ref!L:M,2,0)</f>
        <v>#N/A</v>
      </c>
      <c r="J3438" t="s">
        <v>1015</v>
      </c>
      <c r="K3438" t="s">
        <v>150</v>
      </c>
      <c r="L3438" t="s">
        <v>523</v>
      </c>
      <c r="M3438" t="s">
        <v>35</v>
      </c>
      <c r="N3438" t="s">
        <v>14</v>
      </c>
      <c r="S3438">
        <v>0</v>
      </c>
    </row>
    <row r="3439" spans="1:19" x14ac:dyDescent="0.3">
      <c r="A3439">
        <v>2023</v>
      </c>
      <c r="C3439" t="str">
        <f>IF(GETPIVOTDATA("PS % recovery",Sheet4!$B$5,"Parish Name",K3439)&gt;99.949%,"OK","No")</f>
        <v>OK</v>
      </c>
      <c r="D3439" t="e">
        <f>VLOOKUP(J3439,'Ref2'!C:E,3,0)</f>
        <v>#N/A</v>
      </c>
      <c r="F3439">
        <v>5</v>
      </c>
      <c r="I3439" t="e">
        <f>VLOOKUP(J3439,Ref!L:M,2,0)</f>
        <v>#N/A</v>
      </c>
      <c r="J3439" t="s">
        <v>1017</v>
      </c>
      <c r="K3439" t="s">
        <v>152</v>
      </c>
      <c r="L3439" t="s">
        <v>523</v>
      </c>
      <c r="M3439" t="s">
        <v>35</v>
      </c>
      <c r="N3439" t="s">
        <v>14</v>
      </c>
      <c r="S3439">
        <v>376</v>
      </c>
    </row>
    <row r="3440" spans="1:19" x14ac:dyDescent="0.3">
      <c r="A3440">
        <v>2023</v>
      </c>
      <c r="C3440" t="str">
        <f>IF(GETPIVOTDATA("PS % recovery",Sheet4!$B$5,"Parish Name",K3440)&gt;99.949%,"OK","No")</f>
        <v>OK</v>
      </c>
      <c r="D3440" t="e">
        <f>VLOOKUP(J3440,'Ref2'!C:E,3,0)</f>
        <v>#N/A</v>
      </c>
      <c r="F3440">
        <v>5</v>
      </c>
      <c r="I3440" t="e">
        <f>VLOOKUP(J3440,Ref!L:M,2,0)</f>
        <v>#N/A</v>
      </c>
      <c r="J3440" t="s">
        <v>1019</v>
      </c>
      <c r="K3440" t="s">
        <v>146</v>
      </c>
      <c r="L3440" t="s">
        <v>527</v>
      </c>
      <c r="M3440" t="s">
        <v>35</v>
      </c>
      <c r="N3440" t="s">
        <v>14</v>
      </c>
      <c r="S3440">
        <v>11000</v>
      </c>
    </row>
    <row r="3441" spans="1:19" x14ac:dyDescent="0.3">
      <c r="A3441">
        <v>2023</v>
      </c>
      <c r="C3441" t="str">
        <f>IF(GETPIVOTDATA("PS % recovery",Sheet4!$B$5,"Parish Name",K3441)&gt;99.949%,"OK","No")</f>
        <v>No</v>
      </c>
      <c r="D3441" t="e">
        <f>VLOOKUP(J3441,'Ref2'!C:E,3,0)</f>
        <v>#N/A</v>
      </c>
      <c r="F3441">
        <v>5</v>
      </c>
      <c r="I3441" t="e">
        <f>VLOOKUP(J3441,Ref!L:M,2,0)</f>
        <v>#N/A</v>
      </c>
      <c r="J3441" t="s">
        <v>1021</v>
      </c>
      <c r="K3441" t="s">
        <v>148</v>
      </c>
      <c r="L3441" t="s">
        <v>527</v>
      </c>
      <c r="M3441" t="s">
        <v>35</v>
      </c>
      <c r="N3441" t="s">
        <v>14</v>
      </c>
      <c r="S3441">
        <v>0</v>
      </c>
    </row>
    <row r="3442" spans="1:19" x14ac:dyDescent="0.3">
      <c r="A3442">
        <v>2023</v>
      </c>
      <c r="C3442" t="str">
        <f>IF(GETPIVOTDATA("PS % recovery",Sheet4!$B$5,"Parish Name",K3442)&gt;99.949%,"OK","No")</f>
        <v>OK</v>
      </c>
      <c r="D3442" t="e">
        <f>VLOOKUP(J3442,'Ref2'!C:E,3,0)</f>
        <v>#N/A</v>
      </c>
      <c r="F3442">
        <v>5</v>
      </c>
      <c r="I3442" t="e">
        <f>VLOOKUP(J3442,Ref!L:M,2,0)</f>
        <v>#N/A</v>
      </c>
      <c r="J3442" t="s">
        <v>1023</v>
      </c>
      <c r="K3442" t="s">
        <v>153</v>
      </c>
      <c r="L3442" t="s">
        <v>527</v>
      </c>
      <c r="M3442" t="s">
        <v>35</v>
      </c>
      <c r="N3442" t="s">
        <v>14</v>
      </c>
      <c r="S3442">
        <v>5500</v>
      </c>
    </row>
    <row r="3443" spans="1:19" x14ac:dyDescent="0.3">
      <c r="A3443">
        <v>2023</v>
      </c>
      <c r="C3443" t="str">
        <f>IF(GETPIVOTDATA("PS % recovery",Sheet4!$B$5,"Parish Name",K3443)&gt;99.949%,"OK","No")</f>
        <v>OK</v>
      </c>
      <c r="D3443" t="e">
        <f>VLOOKUP(J3443,'Ref2'!C:E,3,0)</f>
        <v>#N/A</v>
      </c>
      <c r="F3443">
        <v>5</v>
      </c>
      <c r="I3443" t="e">
        <f>VLOOKUP(J3443,Ref!L:M,2,0)</f>
        <v>#N/A</v>
      </c>
      <c r="J3443" t="s">
        <v>1025</v>
      </c>
      <c r="K3443" t="s">
        <v>154</v>
      </c>
      <c r="L3443" t="s">
        <v>527</v>
      </c>
      <c r="M3443" t="s">
        <v>35</v>
      </c>
      <c r="N3443" t="s">
        <v>14</v>
      </c>
      <c r="S3443">
        <v>0</v>
      </c>
    </row>
    <row r="3444" spans="1:19" x14ac:dyDescent="0.3">
      <c r="A3444">
        <v>2023</v>
      </c>
      <c r="C3444" t="str">
        <f>IF(GETPIVOTDATA("PS % recovery",Sheet4!$B$5,"Parish Name",K3444)&gt;99.949%,"OK","No")</f>
        <v>OK</v>
      </c>
      <c r="D3444" t="e">
        <f>VLOOKUP(J3444,'Ref2'!C:E,3,0)</f>
        <v>#N/A</v>
      </c>
      <c r="F3444">
        <v>5</v>
      </c>
      <c r="I3444" t="e">
        <f>VLOOKUP(J3444,Ref!L:M,2,0)</f>
        <v>#N/A</v>
      </c>
      <c r="J3444" t="s">
        <v>1027</v>
      </c>
      <c r="K3444" t="s">
        <v>156</v>
      </c>
      <c r="L3444" t="s">
        <v>529</v>
      </c>
      <c r="M3444" t="s">
        <v>18</v>
      </c>
      <c r="N3444" t="s">
        <v>15</v>
      </c>
      <c r="S3444">
        <v>10000</v>
      </c>
    </row>
    <row r="3445" spans="1:19" x14ac:dyDescent="0.3">
      <c r="A3445">
        <v>2023</v>
      </c>
      <c r="C3445" t="str">
        <f>IF(GETPIVOTDATA("PS % recovery",Sheet4!$B$5,"Parish Name",K3445)&gt;99.949%,"OK","No")</f>
        <v>No</v>
      </c>
      <c r="D3445" t="e">
        <f>VLOOKUP(J3445,'Ref2'!C:E,3,0)</f>
        <v>#N/A</v>
      </c>
      <c r="F3445">
        <v>5</v>
      </c>
      <c r="I3445" t="e">
        <f>VLOOKUP(J3445,Ref!L:M,2,0)</f>
        <v>#N/A</v>
      </c>
      <c r="J3445" t="s">
        <v>1029</v>
      </c>
      <c r="K3445" t="s">
        <v>157</v>
      </c>
      <c r="L3445" t="s">
        <v>531</v>
      </c>
      <c r="M3445" t="s">
        <v>18</v>
      </c>
      <c r="N3445" t="s">
        <v>15</v>
      </c>
      <c r="S3445">
        <v>0</v>
      </c>
    </row>
    <row r="3446" spans="1:19" x14ac:dyDescent="0.3">
      <c r="A3446">
        <v>2023</v>
      </c>
      <c r="C3446" t="str">
        <f>IF(GETPIVOTDATA("PS % recovery",Sheet4!$B$5,"Parish Name",K3446)&gt;99.949%,"OK","No")</f>
        <v>OK</v>
      </c>
      <c r="D3446" t="e">
        <f>VLOOKUP(J3446,'Ref2'!C:E,3,0)</f>
        <v>#N/A</v>
      </c>
      <c r="F3446">
        <v>5</v>
      </c>
      <c r="I3446" t="e">
        <f>VLOOKUP(J3446,Ref!L:M,2,0)</f>
        <v>#N/A</v>
      </c>
      <c r="J3446" t="s">
        <v>1031</v>
      </c>
      <c r="K3446" t="s">
        <v>158</v>
      </c>
      <c r="L3446" t="s">
        <v>535</v>
      </c>
      <c r="M3446" t="s">
        <v>18</v>
      </c>
      <c r="N3446" t="s">
        <v>15</v>
      </c>
      <c r="S3446">
        <v>7444.5</v>
      </c>
    </row>
    <row r="3447" spans="1:19" x14ac:dyDescent="0.3">
      <c r="A3447">
        <v>2023</v>
      </c>
      <c r="C3447" t="str">
        <f>IF(GETPIVOTDATA("PS % recovery",Sheet4!$B$5,"Parish Name",K3447)&gt;99.949%,"OK","No")</f>
        <v>No</v>
      </c>
      <c r="D3447" t="e">
        <f>VLOOKUP(J3447,'Ref2'!C:E,3,0)</f>
        <v>#N/A</v>
      </c>
      <c r="F3447">
        <v>5</v>
      </c>
      <c r="I3447" t="e">
        <f>VLOOKUP(J3447,Ref!L:M,2,0)</f>
        <v>#N/A</v>
      </c>
      <c r="J3447" t="s">
        <v>789</v>
      </c>
      <c r="K3447" t="s">
        <v>160</v>
      </c>
      <c r="L3447" t="s">
        <v>537</v>
      </c>
      <c r="M3447" t="s">
        <v>18</v>
      </c>
      <c r="N3447" t="s">
        <v>15</v>
      </c>
      <c r="S3447">
        <v>0</v>
      </c>
    </row>
    <row r="3448" spans="1:19" x14ac:dyDescent="0.3">
      <c r="A3448">
        <v>2023</v>
      </c>
      <c r="C3448" t="str">
        <f>IF(GETPIVOTDATA("PS % recovery",Sheet4!$B$5,"Parish Name",K3448)&gt;99.949%,"OK","No")</f>
        <v>OK</v>
      </c>
      <c r="D3448" t="e">
        <f>VLOOKUP(J3448,'Ref2'!C:E,3,0)</f>
        <v>#N/A</v>
      </c>
      <c r="F3448">
        <v>5</v>
      </c>
      <c r="I3448" t="e">
        <f>VLOOKUP(J3448,Ref!L:M,2,0)</f>
        <v>#N/A</v>
      </c>
      <c r="J3448" t="s">
        <v>1034</v>
      </c>
      <c r="K3448" t="s">
        <v>161</v>
      </c>
      <c r="L3448" t="s">
        <v>539</v>
      </c>
      <c r="M3448" t="s">
        <v>18</v>
      </c>
      <c r="N3448" t="s">
        <v>15</v>
      </c>
      <c r="S3448">
        <v>5813.83</v>
      </c>
    </row>
    <row r="3449" spans="1:19" x14ac:dyDescent="0.3">
      <c r="A3449">
        <v>2023</v>
      </c>
      <c r="C3449" t="str">
        <f>IF(GETPIVOTDATA("PS % recovery",Sheet4!$B$5,"Parish Name",K3449)&gt;99.949%,"OK","No")</f>
        <v>OK</v>
      </c>
      <c r="D3449" t="e">
        <f>VLOOKUP(J3449,'Ref2'!C:E,3,0)</f>
        <v>#N/A</v>
      </c>
      <c r="F3449">
        <v>5</v>
      </c>
      <c r="I3449" t="e">
        <f>VLOOKUP(J3449,Ref!L:M,2,0)</f>
        <v>#N/A</v>
      </c>
      <c r="J3449" t="s">
        <v>1036</v>
      </c>
      <c r="K3449" t="s">
        <v>162</v>
      </c>
      <c r="L3449" t="s">
        <v>541</v>
      </c>
      <c r="M3449" t="s">
        <v>18</v>
      </c>
      <c r="N3449" t="s">
        <v>15</v>
      </c>
      <c r="S3449">
        <v>5000</v>
      </c>
    </row>
    <row r="3450" spans="1:19" x14ac:dyDescent="0.3">
      <c r="A3450">
        <v>2023</v>
      </c>
      <c r="C3450" t="str">
        <f>IF(GETPIVOTDATA("PS % recovery",Sheet4!$B$5,"Parish Name",K3450)&gt;99.949%,"OK","No")</f>
        <v>OK</v>
      </c>
      <c r="D3450" t="e">
        <f>VLOOKUP(J3450,'Ref2'!C:E,3,0)</f>
        <v>#N/A</v>
      </c>
      <c r="F3450">
        <v>5</v>
      </c>
      <c r="I3450" t="e">
        <f>VLOOKUP(J3450,Ref!L:M,2,0)</f>
        <v>#N/A</v>
      </c>
      <c r="J3450" t="s">
        <v>1038</v>
      </c>
      <c r="K3450" t="s">
        <v>163</v>
      </c>
      <c r="L3450" t="s">
        <v>545</v>
      </c>
      <c r="M3450" t="s">
        <v>18</v>
      </c>
      <c r="N3450" t="s">
        <v>15</v>
      </c>
      <c r="S3450">
        <v>0</v>
      </c>
    </row>
    <row r="3451" spans="1:19" x14ac:dyDescent="0.3">
      <c r="A3451">
        <v>2023</v>
      </c>
      <c r="C3451" t="str">
        <f>IF(GETPIVOTDATA("PS % recovery",Sheet4!$B$5,"Parish Name",K3451)&gt;99.949%,"OK","No")</f>
        <v>OK</v>
      </c>
      <c r="D3451" t="e">
        <f>VLOOKUP(J3451,'Ref2'!C:E,3,0)</f>
        <v>#N/A</v>
      </c>
      <c r="F3451">
        <v>5</v>
      </c>
      <c r="I3451" t="e">
        <f>VLOOKUP(J3451,Ref!L:M,2,0)</f>
        <v>#N/A</v>
      </c>
      <c r="J3451" t="s">
        <v>1040</v>
      </c>
      <c r="K3451" t="s">
        <v>164</v>
      </c>
      <c r="L3451" t="s">
        <v>545</v>
      </c>
      <c r="M3451" t="s">
        <v>18</v>
      </c>
      <c r="N3451" t="s">
        <v>15</v>
      </c>
      <c r="S3451">
        <v>656</v>
      </c>
    </row>
    <row r="3452" spans="1:19" x14ac:dyDescent="0.3">
      <c r="A3452">
        <v>2023</v>
      </c>
      <c r="C3452" t="str">
        <f>IF(GETPIVOTDATA("PS % recovery",Sheet4!$B$5,"Parish Name",K3452)&gt;99.949%,"OK","No")</f>
        <v>OK</v>
      </c>
      <c r="D3452" t="e">
        <f>VLOOKUP(J3452,'Ref2'!C:E,3,0)</f>
        <v>#N/A</v>
      </c>
      <c r="F3452">
        <v>5</v>
      </c>
      <c r="I3452" t="e">
        <f>VLOOKUP(J3452,Ref!L:M,2,0)</f>
        <v>#N/A</v>
      </c>
      <c r="J3452" t="s">
        <v>1042</v>
      </c>
      <c r="K3452" t="s">
        <v>165</v>
      </c>
      <c r="L3452" t="s">
        <v>543</v>
      </c>
      <c r="M3452" t="s">
        <v>18</v>
      </c>
      <c r="N3452" t="s">
        <v>15</v>
      </c>
      <c r="S3452">
        <v>5698</v>
      </c>
    </row>
    <row r="3453" spans="1:19" x14ac:dyDescent="0.3">
      <c r="A3453">
        <v>2023</v>
      </c>
      <c r="C3453" t="str">
        <f>IF(GETPIVOTDATA("PS % recovery",Sheet4!$B$5,"Parish Name",K3453)&gt;99.949%,"OK","No")</f>
        <v>No</v>
      </c>
      <c r="D3453" t="e">
        <f>VLOOKUP(J3453,'Ref2'!C:E,3,0)</f>
        <v>#N/A</v>
      </c>
      <c r="F3453">
        <v>5</v>
      </c>
      <c r="I3453" t="e">
        <f>VLOOKUP(J3453,Ref!L:M,2,0)</f>
        <v>#N/A</v>
      </c>
      <c r="J3453" t="s">
        <v>1044</v>
      </c>
      <c r="K3453" t="s">
        <v>166</v>
      </c>
      <c r="L3453" t="s">
        <v>547</v>
      </c>
      <c r="M3453" t="s">
        <v>18</v>
      </c>
      <c r="N3453" t="s">
        <v>15</v>
      </c>
      <c r="S3453">
        <v>3000</v>
      </c>
    </row>
    <row r="3454" spans="1:19" x14ac:dyDescent="0.3">
      <c r="A3454">
        <v>2023</v>
      </c>
      <c r="C3454" t="str">
        <f>IF(GETPIVOTDATA("PS % recovery",Sheet4!$B$5,"Parish Name",K3454)&gt;99.949%,"OK","No")</f>
        <v>No</v>
      </c>
      <c r="D3454" t="e">
        <f>VLOOKUP(J3454,'Ref2'!C:E,3,0)</f>
        <v>#N/A</v>
      </c>
      <c r="F3454">
        <v>5</v>
      </c>
      <c r="I3454" t="e">
        <f>VLOOKUP(J3454,Ref!L:M,2,0)</f>
        <v>#N/A</v>
      </c>
      <c r="J3454" t="s">
        <v>1046</v>
      </c>
      <c r="K3454" t="s">
        <v>159</v>
      </c>
      <c r="L3454" t="s">
        <v>533</v>
      </c>
      <c r="M3454" t="s">
        <v>18</v>
      </c>
      <c r="N3454" t="s">
        <v>15</v>
      </c>
      <c r="S3454">
        <v>10000</v>
      </c>
    </row>
    <row r="3455" spans="1:19" x14ac:dyDescent="0.3">
      <c r="A3455">
        <v>2023</v>
      </c>
      <c r="C3455" t="str">
        <f>IF(GETPIVOTDATA("PS % recovery",Sheet4!$B$5,"Parish Name",K3455)&gt;99.949%,"OK","No")</f>
        <v>No</v>
      </c>
      <c r="D3455" t="e">
        <f>VLOOKUP(J3455,'Ref2'!C:E,3,0)</f>
        <v>#N/A</v>
      </c>
      <c r="F3455">
        <v>5</v>
      </c>
      <c r="I3455" t="e">
        <f>VLOOKUP(J3455,Ref!L:M,2,0)</f>
        <v>#N/A</v>
      </c>
      <c r="J3455" t="s">
        <v>794</v>
      </c>
      <c r="K3455" t="s">
        <v>168</v>
      </c>
      <c r="L3455" t="s">
        <v>549</v>
      </c>
      <c r="M3455" t="s">
        <v>21</v>
      </c>
      <c r="N3455" t="s">
        <v>15</v>
      </c>
      <c r="S3455">
        <v>0</v>
      </c>
    </row>
    <row r="3456" spans="1:19" x14ac:dyDescent="0.3">
      <c r="A3456">
        <v>2023</v>
      </c>
      <c r="C3456" t="str">
        <f>IF(GETPIVOTDATA("PS % recovery",Sheet4!$B$5,"Parish Name",K3456)&gt;99.949%,"OK","No")</f>
        <v>No</v>
      </c>
      <c r="D3456" t="e">
        <f>VLOOKUP(J3456,'Ref2'!C:E,3,0)</f>
        <v>#N/A</v>
      </c>
      <c r="F3456">
        <v>5</v>
      </c>
      <c r="I3456" t="e">
        <f>VLOOKUP(J3456,Ref!L:M,2,0)</f>
        <v>#N/A</v>
      </c>
      <c r="J3456" t="s">
        <v>801</v>
      </c>
      <c r="K3456" t="s">
        <v>169</v>
      </c>
      <c r="L3456" t="s">
        <v>549</v>
      </c>
      <c r="M3456" t="s">
        <v>21</v>
      </c>
      <c r="N3456" t="s">
        <v>15</v>
      </c>
      <c r="S3456">
        <v>1500</v>
      </c>
    </row>
    <row r="3457" spans="1:19" x14ac:dyDescent="0.3">
      <c r="A3457">
        <v>2023</v>
      </c>
      <c r="C3457" t="str">
        <f>IF(GETPIVOTDATA("PS % recovery",Sheet4!$B$5,"Parish Name",K3457)&gt;99.949%,"OK","No")</f>
        <v>No</v>
      </c>
      <c r="D3457" t="e">
        <f>VLOOKUP(J3457,'Ref2'!C:E,3,0)</f>
        <v>#N/A</v>
      </c>
      <c r="F3457">
        <v>5</v>
      </c>
      <c r="I3457" t="e">
        <f>VLOOKUP(J3457,Ref!L:M,2,0)</f>
        <v>#N/A</v>
      </c>
      <c r="J3457" t="s">
        <v>807</v>
      </c>
      <c r="K3457" t="s">
        <v>171</v>
      </c>
      <c r="L3457" t="s">
        <v>553</v>
      </c>
      <c r="M3457" t="s">
        <v>21</v>
      </c>
      <c r="N3457" t="s">
        <v>15</v>
      </c>
      <c r="S3457">
        <v>1500</v>
      </c>
    </row>
    <row r="3458" spans="1:19" x14ac:dyDescent="0.3">
      <c r="A3458">
        <v>2023</v>
      </c>
      <c r="C3458" t="str">
        <f>IF(GETPIVOTDATA("PS % recovery",Sheet4!$B$5,"Parish Name",K3458)&gt;99.949%,"OK","No")</f>
        <v>OK</v>
      </c>
      <c r="D3458" t="e">
        <f>VLOOKUP(J3458,'Ref2'!C:E,3,0)</f>
        <v>#N/A</v>
      </c>
      <c r="F3458">
        <v>5</v>
      </c>
      <c r="I3458" t="e">
        <f>VLOOKUP(J3458,Ref!L:M,2,0)</f>
        <v>#N/A</v>
      </c>
      <c r="J3458" t="s">
        <v>1051</v>
      </c>
      <c r="K3458" t="s">
        <v>170</v>
      </c>
      <c r="L3458" t="s">
        <v>551</v>
      </c>
      <c r="M3458" t="s">
        <v>21</v>
      </c>
      <c r="N3458" t="s">
        <v>15</v>
      </c>
      <c r="S3458">
        <v>8999</v>
      </c>
    </row>
    <row r="3459" spans="1:19" x14ac:dyDescent="0.3">
      <c r="A3459">
        <v>2023</v>
      </c>
      <c r="C3459" t="str">
        <f>IF(GETPIVOTDATA("PS % recovery",Sheet4!$B$5,"Parish Name",K3459)&gt;99.949%,"OK","No")</f>
        <v>No</v>
      </c>
      <c r="D3459" t="e">
        <f>VLOOKUP(J3459,'Ref2'!C:E,3,0)</f>
        <v>#N/A</v>
      </c>
      <c r="F3459">
        <v>5</v>
      </c>
      <c r="I3459" t="e">
        <f>VLOOKUP(J3459,Ref!L:M,2,0)</f>
        <v>#N/A</v>
      </c>
      <c r="J3459" t="s">
        <v>796</v>
      </c>
      <c r="K3459" t="s">
        <v>172</v>
      </c>
      <c r="L3459" t="s">
        <v>555</v>
      </c>
      <c r="M3459" t="s">
        <v>21</v>
      </c>
      <c r="N3459" t="s">
        <v>15</v>
      </c>
      <c r="S3459">
        <v>0</v>
      </c>
    </row>
    <row r="3460" spans="1:19" x14ac:dyDescent="0.3">
      <c r="A3460">
        <v>2023</v>
      </c>
      <c r="C3460" t="str">
        <f>IF(GETPIVOTDATA("PS % recovery",Sheet4!$B$5,"Parish Name",K3460)&gt;99.949%,"OK","No")</f>
        <v>No</v>
      </c>
      <c r="D3460" t="e">
        <f>VLOOKUP(J3460,'Ref2'!C:E,3,0)</f>
        <v>#N/A</v>
      </c>
      <c r="F3460">
        <v>5</v>
      </c>
      <c r="I3460" t="e">
        <f>VLOOKUP(J3460,Ref!L:M,2,0)</f>
        <v>#N/A</v>
      </c>
      <c r="J3460" t="s">
        <v>798</v>
      </c>
      <c r="K3460" t="s">
        <v>173</v>
      </c>
      <c r="L3460" t="s">
        <v>555</v>
      </c>
      <c r="M3460" t="s">
        <v>21</v>
      </c>
      <c r="N3460" t="s">
        <v>15</v>
      </c>
      <c r="S3460">
        <v>0</v>
      </c>
    </row>
    <row r="3461" spans="1:19" x14ac:dyDescent="0.3">
      <c r="A3461">
        <v>2023</v>
      </c>
      <c r="C3461" t="str">
        <f>IF(GETPIVOTDATA("PS % recovery",Sheet4!$B$5,"Parish Name",K3461)&gt;99.949%,"OK","No")</f>
        <v>No</v>
      </c>
      <c r="D3461" t="e">
        <f>VLOOKUP(J3461,'Ref2'!C:E,3,0)</f>
        <v>#N/A</v>
      </c>
      <c r="F3461">
        <v>5</v>
      </c>
      <c r="I3461" t="e">
        <f>VLOOKUP(J3461,Ref!L:M,2,0)</f>
        <v>#N/A</v>
      </c>
      <c r="J3461" t="s">
        <v>805</v>
      </c>
      <c r="K3461" t="s">
        <v>175</v>
      </c>
      <c r="L3461" t="s">
        <v>555</v>
      </c>
      <c r="M3461" t="s">
        <v>21</v>
      </c>
      <c r="N3461" t="s">
        <v>15</v>
      </c>
      <c r="S3461">
        <v>0</v>
      </c>
    </row>
    <row r="3462" spans="1:19" x14ac:dyDescent="0.3">
      <c r="A3462">
        <v>2023</v>
      </c>
      <c r="C3462" t="str">
        <f>IF(GETPIVOTDATA("PS % recovery",Sheet4!$B$5,"Parish Name",K3462)&gt;99.949%,"OK","No")</f>
        <v>No</v>
      </c>
      <c r="D3462" t="e">
        <f>VLOOKUP(J3462,'Ref2'!C:E,3,0)</f>
        <v>#N/A</v>
      </c>
      <c r="F3462">
        <v>5</v>
      </c>
      <c r="I3462" t="e">
        <f>VLOOKUP(J3462,Ref!L:M,2,0)</f>
        <v>#N/A</v>
      </c>
      <c r="J3462" t="s">
        <v>1056</v>
      </c>
      <c r="K3462" t="s">
        <v>174</v>
      </c>
      <c r="L3462" t="s">
        <v>557</v>
      </c>
      <c r="M3462" t="s">
        <v>21</v>
      </c>
      <c r="N3462" t="s">
        <v>15</v>
      </c>
      <c r="S3462">
        <v>0</v>
      </c>
    </row>
    <row r="3463" spans="1:19" x14ac:dyDescent="0.3">
      <c r="A3463">
        <v>2023</v>
      </c>
      <c r="C3463" t="str">
        <f>IF(GETPIVOTDATA("PS % recovery",Sheet4!$B$5,"Parish Name",K3463)&gt;99.949%,"OK","No")</f>
        <v>OK</v>
      </c>
      <c r="D3463" t="e">
        <f>VLOOKUP(J3463,'Ref2'!C:E,3,0)</f>
        <v>#N/A</v>
      </c>
      <c r="F3463">
        <v>5</v>
      </c>
      <c r="I3463" t="e">
        <f>VLOOKUP(J3463,Ref!L:M,2,0)</f>
        <v>#N/A</v>
      </c>
      <c r="J3463" t="s">
        <v>1058</v>
      </c>
      <c r="K3463" t="s">
        <v>176</v>
      </c>
      <c r="L3463" t="s">
        <v>557</v>
      </c>
      <c r="M3463" t="s">
        <v>21</v>
      </c>
      <c r="N3463" t="s">
        <v>15</v>
      </c>
      <c r="S3463">
        <v>3137</v>
      </c>
    </row>
    <row r="3464" spans="1:19" x14ac:dyDescent="0.3">
      <c r="A3464">
        <v>2023</v>
      </c>
      <c r="C3464" t="str">
        <f>IF(GETPIVOTDATA("PS % recovery",Sheet4!$B$5,"Parish Name",K3464)&gt;99.949%,"OK","No")</f>
        <v>No</v>
      </c>
      <c r="D3464" t="e">
        <f>VLOOKUP(J3464,'Ref2'!C:E,3,0)</f>
        <v>#N/A</v>
      </c>
      <c r="F3464">
        <v>5</v>
      </c>
      <c r="I3464" t="e">
        <f>VLOOKUP(J3464,Ref!L:M,2,0)</f>
        <v>#N/A</v>
      </c>
      <c r="J3464" t="s">
        <v>800</v>
      </c>
      <c r="K3464" t="s">
        <v>177</v>
      </c>
      <c r="L3464" t="s">
        <v>559</v>
      </c>
      <c r="M3464" t="s">
        <v>21</v>
      </c>
      <c r="N3464" t="s">
        <v>15</v>
      </c>
      <c r="S3464">
        <v>10000</v>
      </c>
    </row>
    <row r="3465" spans="1:19" x14ac:dyDescent="0.3">
      <c r="A3465">
        <v>2023</v>
      </c>
      <c r="C3465" t="str">
        <f>IF(GETPIVOTDATA("PS % recovery",Sheet4!$B$5,"Parish Name",K3465)&gt;99.949%,"OK","No")</f>
        <v>No</v>
      </c>
      <c r="D3465" t="e">
        <f>VLOOKUP(J3465,'Ref2'!C:E,3,0)</f>
        <v>#N/A</v>
      </c>
      <c r="F3465">
        <v>5</v>
      </c>
      <c r="I3465" t="e">
        <f>VLOOKUP(J3465,Ref!L:M,2,0)</f>
        <v>#N/A</v>
      </c>
      <c r="J3465" t="s">
        <v>803</v>
      </c>
      <c r="K3465" t="s">
        <v>178</v>
      </c>
      <c r="L3465" t="s">
        <v>549</v>
      </c>
      <c r="M3465" t="s">
        <v>21</v>
      </c>
      <c r="N3465" t="s">
        <v>15</v>
      </c>
      <c r="S3465">
        <v>2000</v>
      </c>
    </row>
    <row r="3466" spans="1:19" x14ac:dyDescent="0.3">
      <c r="A3466">
        <v>2023</v>
      </c>
      <c r="C3466" t="str">
        <f>IF(GETPIVOTDATA("PS % recovery",Sheet4!$B$5,"Parish Name",K3466)&gt;99.949%,"OK","No")</f>
        <v>OK</v>
      </c>
      <c r="D3466" t="e">
        <f>VLOOKUP(J3466,'Ref2'!C:E,3,0)</f>
        <v>#N/A</v>
      </c>
      <c r="F3466">
        <v>5</v>
      </c>
      <c r="I3466" t="e">
        <f>VLOOKUP(J3466,Ref!L:M,2,0)</f>
        <v>#N/A</v>
      </c>
      <c r="J3466" t="s">
        <v>1062</v>
      </c>
      <c r="K3466" t="s">
        <v>180</v>
      </c>
      <c r="L3466" t="s">
        <v>561</v>
      </c>
      <c r="M3466" t="s">
        <v>21</v>
      </c>
      <c r="N3466" t="s">
        <v>15</v>
      </c>
      <c r="S3466">
        <v>0</v>
      </c>
    </row>
    <row r="3467" spans="1:19" x14ac:dyDescent="0.3">
      <c r="A3467">
        <v>2023</v>
      </c>
      <c r="C3467" t="str">
        <f>IF(GETPIVOTDATA("PS % recovery",Sheet4!$B$5,"Parish Name",K3467)&gt;99.949%,"OK","No")</f>
        <v>OK</v>
      </c>
      <c r="D3467" t="e">
        <f>VLOOKUP(J3467,'Ref2'!C:E,3,0)</f>
        <v>#N/A</v>
      </c>
      <c r="F3467">
        <v>5</v>
      </c>
      <c r="I3467" t="e">
        <f>VLOOKUP(J3467,Ref!L:M,2,0)</f>
        <v>#N/A</v>
      </c>
      <c r="J3467" t="s">
        <v>1064</v>
      </c>
      <c r="K3467" t="s">
        <v>182</v>
      </c>
      <c r="L3467" t="s">
        <v>563</v>
      </c>
      <c r="M3467" t="s">
        <v>21</v>
      </c>
      <c r="N3467" t="s">
        <v>15</v>
      </c>
      <c r="S3467">
        <v>5012</v>
      </c>
    </row>
    <row r="3468" spans="1:19" x14ac:dyDescent="0.3">
      <c r="A3468">
        <v>2023</v>
      </c>
      <c r="C3468" t="str">
        <f>IF(GETPIVOTDATA("PS % recovery",Sheet4!$B$5,"Parish Name",K3468)&gt;99.949%,"OK","No")</f>
        <v>OK</v>
      </c>
      <c r="D3468" t="e">
        <f>VLOOKUP(J3468,'Ref2'!C:E,3,0)</f>
        <v>#N/A</v>
      </c>
      <c r="F3468">
        <v>5</v>
      </c>
      <c r="I3468" t="e">
        <f>VLOOKUP(J3468,Ref!L:M,2,0)</f>
        <v>#N/A</v>
      </c>
      <c r="J3468" t="s">
        <v>1066</v>
      </c>
      <c r="K3468" t="s">
        <v>179</v>
      </c>
      <c r="L3468" t="s">
        <v>563</v>
      </c>
      <c r="M3468" t="s">
        <v>21</v>
      </c>
      <c r="N3468" t="s">
        <v>15</v>
      </c>
      <c r="S3468">
        <v>0</v>
      </c>
    </row>
    <row r="3469" spans="1:19" x14ac:dyDescent="0.3">
      <c r="A3469">
        <v>2023</v>
      </c>
      <c r="C3469" t="str">
        <f>IF(GETPIVOTDATA("PS % recovery",Sheet4!$B$5,"Parish Name",K3469)&gt;99.949%,"OK","No")</f>
        <v>OK</v>
      </c>
      <c r="D3469" t="e">
        <f>VLOOKUP(J3469,'Ref2'!C:E,3,0)</f>
        <v>#N/A</v>
      </c>
      <c r="F3469">
        <v>5</v>
      </c>
      <c r="I3469" t="e">
        <f>VLOOKUP(J3469,Ref!L:M,2,0)</f>
        <v>#N/A</v>
      </c>
      <c r="J3469" t="s">
        <v>1068</v>
      </c>
      <c r="K3469" t="s">
        <v>181</v>
      </c>
      <c r="L3469" t="s">
        <v>563</v>
      </c>
      <c r="M3469" t="s">
        <v>21</v>
      </c>
      <c r="N3469" t="s">
        <v>15</v>
      </c>
      <c r="S3469">
        <v>615</v>
      </c>
    </row>
    <row r="3470" spans="1:19" x14ac:dyDescent="0.3">
      <c r="A3470">
        <v>2023</v>
      </c>
      <c r="C3470" t="str">
        <f>IF(GETPIVOTDATA("PS % recovery",Sheet4!$B$5,"Parish Name",K3470)&gt;99.949%,"OK","No")</f>
        <v>OK</v>
      </c>
      <c r="D3470" t="str">
        <f>VLOOKUP(J3470,'Ref2'!C:E,3,0)</f>
        <v>LLF</v>
      </c>
      <c r="F3470">
        <v>5</v>
      </c>
      <c r="I3470" t="e">
        <f>VLOOKUP(J3470,Ref!L:M,2,0)</f>
        <v>#N/A</v>
      </c>
      <c r="J3470" t="s">
        <v>1070</v>
      </c>
      <c r="K3470" t="s">
        <v>183</v>
      </c>
      <c r="L3470" t="s">
        <v>565</v>
      </c>
      <c r="M3470" t="s">
        <v>21</v>
      </c>
      <c r="N3470" t="s">
        <v>15</v>
      </c>
      <c r="S3470">
        <v>7781.83</v>
      </c>
    </row>
    <row r="3471" spans="1:19" x14ac:dyDescent="0.3">
      <c r="A3471">
        <v>2023</v>
      </c>
      <c r="C3471" t="str">
        <f>IF(GETPIVOTDATA("PS % recovery",Sheet4!$B$5,"Parish Name",K3471)&gt;99.949%,"OK","No")</f>
        <v>OK</v>
      </c>
      <c r="D3471" t="e">
        <f>VLOOKUP(J3471,'Ref2'!C:E,3,0)</f>
        <v>#N/A</v>
      </c>
      <c r="F3471">
        <v>5</v>
      </c>
      <c r="I3471" t="e">
        <f>VLOOKUP(J3471,Ref!L:M,2,0)</f>
        <v>#N/A</v>
      </c>
      <c r="J3471" t="s">
        <v>1072</v>
      </c>
      <c r="K3471" t="s">
        <v>185</v>
      </c>
      <c r="L3471" t="s">
        <v>573</v>
      </c>
      <c r="M3471" t="s">
        <v>24</v>
      </c>
      <c r="N3471" t="s">
        <v>15</v>
      </c>
      <c r="S3471">
        <v>4000</v>
      </c>
    </row>
    <row r="3472" spans="1:19" x14ac:dyDescent="0.3">
      <c r="A3472">
        <v>2023</v>
      </c>
      <c r="C3472" t="str">
        <f>IF(GETPIVOTDATA("PS % recovery",Sheet4!$B$5,"Parish Name",K3472)&gt;99.949%,"OK","No")</f>
        <v>No</v>
      </c>
      <c r="D3472" t="e">
        <f>VLOOKUP(J3472,'Ref2'!C:E,3,0)</f>
        <v>#N/A</v>
      </c>
      <c r="F3472">
        <v>5</v>
      </c>
      <c r="I3472" t="e">
        <f>VLOOKUP(J3472,Ref!L:M,2,0)</f>
        <v>#N/A</v>
      </c>
      <c r="J3472" t="s">
        <v>1074</v>
      </c>
      <c r="K3472" t="s">
        <v>187</v>
      </c>
      <c r="L3472" t="s">
        <v>573</v>
      </c>
      <c r="M3472" t="s">
        <v>24</v>
      </c>
      <c r="N3472" t="s">
        <v>15</v>
      </c>
      <c r="S3472">
        <v>0</v>
      </c>
    </row>
    <row r="3473" spans="1:19" x14ac:dyDescent="0.3">
      <c r="A3473">
        <v>2023</v>
      </c>
      <c r="C3473" t="str">
        <f>IF(GETPIVOTDATA("PS % recovery",Sheet4!$B$5,"Parish Name",K3473)&gt;99.949%,"OK","No")</f>
        <v>OK</v>
      </c>
      <c r="D3473" t="e">
        <f>VLOOKUP(J3473,'Ref2'!C:E,3,0)</f>
        <v>#N/A</v>
      </c>
      <c r="F3473">
        <v>5</v>
      </c>
      <c r="I3473" t="e">
        <f>VLOOKUP(J3473,Ref!L:M,2,0)</f>
        <v>#N/A</v>
      </c>
      <c r="J3473" t="s">
        <v>1076</v>
      </c>
      <c r="K3473" t="s">
        <v>189</v>
      </c>
      <c r="L3473" t="s">
        <v>581</v>
      </c>
      <c r="M3473" t="s">
        <v>24</v>
      </c>
      <c r="N3473" t="s">
        <v>15</v>
      </c>
      <c r="S3473">
        <v>2064</v>
      </c>
    </row>
    <row r="3474" spans="1:19" x14ac:dyDescent="0.3">
      <c r="A3474">
        <v>2023</v>
      </c>
      <c r="C3474" t="str">
        <f>IF(GETPIVOTDATA("PS % recovery",Sheet4!$B$5,"Parish Name",K3474)&gt;99.949%,"OK","No")</f>
        <v>OK</v>
      </c>
      <c r="D3474" t="e">
        <f>VLOOKUP(J3474,'Ref2'!C:E,3,0)</f>
        <v>#N/A</v>
      </c>
      <c r="F3474">
        <v>5</v>
      </c>
      <c r="I3474" t="e">
        <f>VLOOKUP(J3474,Ref!L:M,2,0)</f>
        <v>#N/A</v>
      </c>
      <c r="J3474" t="s">
        <v>1078</v>
      </c>
      <c r="K3474" t="s">
        <v>186</v>
      </c>
      <c r="L3474" t="s">
        <v>577</v>
      </c>
      <c r="M3474" t="s">
        <v>24</v>
      </c>
      <c r="N3474" t="s">
        <v>15</v>
      </c>
      <c r="S3474">
        <v>928</v>
      </c>
    </row>
    <row r="3475" spans="1:19" x14ac:dyDescent="0.3">
      <c r="A3475">
        <v>2023</v>
      </c>
      <c r="C3475" t="str">
        <f>IF(GETPIVOTDATA("PS % recovery",Sheet4!$B$5,"Parish Name",K3475)&gt;99.949%,"OK","No")</f>
        <v>No</v>
      </c>
      <c r="D3475" t="e">
        <f>VLOOKUP(J3475,'Ref2'!C:E,3,0)</f>
        <v>#N/A</v>
      </c>
      <c r="F3475">
        <v>5</v>
      </c>
      <c r="I3475" t="e">
        <f>VLOOKUP(J3475,Ref!L:M,2,0)</f>
        <v>#N/A</v>
      </c>
      <c r="J3475" t="s">
        <v>1080</v>
      </c>
      <c r="K3475" t="s">
        <v>192</v>
      </c>
      <c r="L3475" t="s">
        <v>577</v>
      </c>
      <c r="M3475" t="s">
        <v>24</v>
      </c>
      <c r="N3475" t="s">
        <v>15</v>
      </c>
      <c r="S3475">
        <v>765</v>
      </c>
    </row>
    <row r="3476" spans="1:19" x14ac:dyDescent="0.3">
      <c r="A3476">
        <v>2023</v>
      </c>
      <c r="C3476" t="str">
        <f>IF(GETPIVOTDATA("PS % recovery",Sheet4!$B$5,"Parish Name",K3476)&gt;99.949%,"OK","No")</f>
        <v>OK</v>
      </c>
      <c r="D3476" t="e">
        <f>VLOOKUP(J3476,'Ref2'!C:E,3,0)</f>
        <v>#N/A</v>
      </c>
      <c r="F3476">
        <v>5</v>
      </c>
      <c r="I3476" t="e">
        <f>VLOOKUP(J3476,Ref!L:M,2,0)</f>
        <v>#N/A</v>
      </c>
      <c r="J3476" t="s">
        <v>1082</v>
      </c>
      <c r="K3476" t="s">
        <v>193</v>
      </c>
      <c r="L3476" t="s">
        <v>577</v>
      </c>
      <c r="M3476" t="s">
        <v>24</v>
      </c>
      <c r="N3476" t="s">
        <v>15</v>
      </c>
      <c r="S3476">
        <v>2654</v>
      </c>
    </row>
    <row r="3477" spans="1:19" x14ac:dyDescent="0.3">
      <c r="A3477">
        <v>2023</v>
      </c>
      <c r="C3477" t="str">
        <f>IF(GETPIVOTDATA("PS % recovery",Sheet4!$B$5,"Parish Name",K3477)&gt;99.949%,"OK","No")</f>
        <v>OK</v>
      </c>
      <c r="D3477" t="e">
        <f>VLOOKUP(J3477,'Ref2'!C:E,3,0)</f>
        <v>#N/A</v>
      </c>
      <c r="F3477">
        <v>5</v>
      </c>
      <c r="I3477" t="e">
        <f>VLOOKUP(J3477,Ref!L:M,2,0)</f>
        <v>#N/A</v>
      </c>
      <c r="J3477" t="s">
        <v>1084</v>
      </c>
      <c r="K3477" t="s">
        <v>195</v>
      </c>
      <c r="L3477" t="s">
        <v>577</v>
      </c>
      <c r="M3477" t="s">
        <v>24</v>
      </c>
      <c r="N3477" t="s">
        <v>15</v>
      </c>
      <c r="S3477">
        <v>0</v>
      </c>
    </row>
    <row r="3478" spans="1:19" x14ac:dyDescent="0.3">
      <c r="A3478">
        <v>2023</v>
      </c>
      <c r="C3478" t="str">
        <f>IF(GETPIVOTDATA("PS % recovery",Sheet4!$B$5,"Parish Name",K3478)&gt;99.949%,"OK","No")</f>
        <v>OK</v>
      </c>
      <c r="D3478" t="e">
        <f>VLOOKUP(J3478,'Ref2'!C:E,3,0)</f>
        <v>#N/A</v>
      </c>
      <c r="F3478">
        <v>5</v>
      </c>
      <c r="I3478" t="e">
        <f>VLOOKUP(J3478,Ref!L:M,2,0)</f>
        <v>#N/A</v>
      </c>
      <c r="J3478" t="s">
        <v>1086</v>
      </c>
      <c r="K3478" t="s">
        <v>188</v>
      </c>
      <c r="L3478" t="s">
        <v>567</v>
      </c>
      <c r="M3478" t="s">
        <v>24</v>
      </c>
      <c r="N3478" t="s">
        <v>15</v>
      </c>
      <c r="S3478">
        <v>1338</v>
      </c>
    </row>
    <row r="3479" spans="1:19" x14ac:dyDescent="0.3">
      <c r="A3479">
        <v>2023</v>
      </c>
      <c r="C3479" t="str">
        <f>IF(GETPIVOTDATA("PS % recovery",Sheet4!$B$5,"Parish Name",K3479)&gt;99.949%,"OK","No")</f>
        <v>No</v>
      </c>
      <c r="D3479" t="e">
        <f>VLOOKUP(J3479,'Ref2'!C:E,3,0)</f>
        <v>#N/A</v>
      </c>
      <c r="F3479">
        <v>5</v>
      </c>
      <c r="I3479" t="e">
        <f>VLOOKUP(J3479,Ref!L:M,2,0)</f>
        <v>#N/A</v>
      </c>
      <c r="J3479" t="s">
        <v>1088</v>
      </c>
      <c r="K3479" t="s">
        <v>198</v>
      </c>
      <c r="L3479" t="s">
        <v>567</v>
      </c>
      <c r="M3479" t="s">
        <v>24</v>
      </c>
      <c r="N3479" t="s">
        <v>15</v>
      </c>
      <c r="S3479">
        <v>900</v>
      </c>
    </row>
    <row r="3480" spans="1:19" x14ac:dyDescent="0.3">
      <c r="A3480">
        <v>2023</v>
      </c>
      <c r="C3480" t="str">
        <f>IF(GETPIVOTDATA("PS % recovery",Sheet4!$B$5,"Parish Name",K3480)&gt;99.949%,"OK","No")</f>
        <v>No</v>
      </c>
      <c r="D3480" t="e">
        <f>VLOOKUP(J3480,'Ref2'!C:E,3,0)</f>
        <v>#N/A</v>
      </c>
      <c r="F3480">
        <v>5</v>
      </c>
      <c r="I3480" t="e">
        <f>VLOOKUP(J3480,Ref!L:M,2,0)</f>
        <v>#N/A</v>
      </c>
      <c r="J3480" t="s">
        <v>1090</v>
      </c>
      <c r="K3480" t="s">
        <v>199</v>
      </c>
      <c r="L3480" t="s">
        <v>567</v>
      </c>
      <c r="M3480" t="s">
        <v>24</v>
      </c>
      <c r="N3480" t="s">
        <v>15</v>
      </c>
      <c r="S3480">
        <v>0</v>
      </c>
    </row>
    <row r="3481" spans="1:19" x14ac:dyDescent="0.3">
      <c r="A3481">
        <v>2023</v>
      </c>
      <c r="C3481" t="str">
        <f>IF(GETPIVOTDATA("PS % recovery",Sheet4!$B$5,"Parish Name",K3481)&gt;99.949%,"OK","No")</f>
        <v>OK</v>
      </c>
      <c r="D3481" t="e">
        <f>VLOOKUP(J3481,'Ref2'!C:E,3,0)</f>
        <v>#N/A</v>
      </c>
      <c r="F3481">
        <v>5</v>
      </c>
      <c r="I3481" t="e">
        <f>VLOOKUP(J3481,Ref!L:M,2,0)</f>
        <v>#N/A</v>
      </c>
      <c r="J3481" t="s">
        <v>1092</v>
      </c>
      <c r="K3481" t="s">
        <v>190</v>
      </c>
      <c r="L3481" t="s">
        <v>569</v>
      </c>
      <c r="M3481" t="s">
        <v>24</v>
      </c>
      <c r="N3481" t="s">
        <v>15</v>
      </c>
      <c r="S3481">
        <v>5837</v>
      </c>
    </row>
    <row r="3482" spans="1:19" x14ac:dyDescent="0.3">
      <c r="A3482">
        <v>2023</v>
      </c>
      <c r="C3482" t="str">
        <f>IF(GETPIVOTDATA("PS % recovery",Sheet4!$B$5,"Parish Name",K3482)&gt;99.949%,"OK","No")</f>
        <v>No</v>
      </c>
      <c r="D3482" t="e">
        <f>VLOOKUP(J3482,'Ref2'!C:E,3,0)</f>
        <v>#N/A</v>
      </c>
      <c r="F3482">
        <v>5</v>
      </c>
      <c r="I3482" t="e">
        <f>VLOOKUP(J3482,Ref!L:M,2,0)</f>
        <v>#N/A</v>
      </c>
      <c r="J3482" t="s">
        <v>1094</v>
      </c>
      <c r="K3482" t="s">
        <v>191</v>
      </c>
      <c r="L3482" t="s">
        <v>571</v>
      </c>
      <c r="M3482" t="s">
        <v>24</v>
      </c>
      <c r="N3482" t="s">
        <v>15</v>
      </c>
      <c r="S3482">
        <v>600</v>
      </c>
    </row>
    <row r="3483" spans="1:19" x14ac:dyDescent="0.3">
      <c r="A3483">
        <v>2023</v>
      </c>
      <c r="C3483" t="str">
        <f>IF(GETPIVOTDATA("PS % recovery",Sheet4!$B$5,"Parish Name",K3483)&gt;99.949%,"OK","No")</f>
        <v>OK</v>
      </c>
      <c r="D3483" t="e">
        <f>VLOOKUP(J3483,'Ref2'!C:E,3,0)</f>
        <v>#N/A</v>
      </c>
      <c r="F3483">
        <v>5</v>
      </c>
      <c r="I3483" t="e">
        <f>VLOOKUP(J3483,Ref!L:M,2,0)</f>
        <v>#N/A</v>
      </c>
      <c r="J3483" t="s">
        <v>1096</v>
      </c>
      <c r="K3483" t="s">
        <v>200</v>
      </c>
      <c r="L3483" t="s">
        <v>571</v>
      </c>
      <c r="M3483" t="s">
        <v>24</v>
      </c>
      <c r="N3483" t="s">
        <v>15</v>
      </c>
      <c r="S3483">
        <v>0</v>
      </c>
    </row>
    <row r="3484" spans="1:19" x14ac:dyDescent="0.3">
      <c r="A3484">
        <v>2023</v>
      </c>
      <c r="C3484" t="str">
        <f>IF(GETPIVOTDATA("PS % recovery",Sheet4!$B$5,"Parish Name",K3484)&gt;99.949%,"OK","No")</f>
        <v>OK</v>
      </c>
      <c r="D3484" t="e">
        <f>VLOOKUP(J3484,'Ref2'!C:E,3,0)</f>
        <v>#N/A</v>
      </c>
      <c r="F3484">
        <v>5</v>
      </c>
      <c r="I3484" t="e">
        <f>VLOOKUP(J3484,Ref!L:M,2,0)</f>
        <v>#N/A</v>
      </c>
      <c r="J3484" t="s">
        <v>1098</v>
      </c>
      <c r="K3484" t="s">
        <v>202</v>
      </c>
      <c r="L3484" t="s">
        <v>571</v>
      </c>
      <c r="M3484" t="s">
        <v>24</v>
      </c>
      <c r="N3484" t="s">
        <v>15</v>
      </c>
      <c r="S3484">
        <v>0</v>
      </c>
    </row>
    <row r="3485" spans="1:19" x14ac:dyDescent="0.3">
      <c r="A3485">
        <v>2023</v>
      </c>
      <c r="C3485" t="str">
        <f>IF(GETPIVOTDATA("PS % recovery",Sheet4!$B$5,"Parish Name",K3485)&gt;99.949%,"OK","No")</f>
        <v>OK</v>
      </c>
      <c r="D3485" t="e">
        <f>VLOOKUP(J3485,'Ref2'!C:E,3,0)</f>
        <v>#N/A</v>
      </c>
      <c r="F3485">
        <v>5</v>
      </c>
      <c r="I3485" t="e">
        <f>VLOOKUP(J3485,Ref!L:M,2,0)</f>
        <v>#N/A</v>
      </c>
      <c r="J3485" t="s">
        <v>808</v>
      </c>
      <c r="K3485" t="s">
        <v>194</v>
      </c>
      <c r="L3485" t="s">
        <v>575</v>
      </c>
      <c r="M3485" t="s">
        <v>24</v>
      </c>
      <c r="N3485" t="s">
        <v>15</v>
      </c>
      <c r="S3485">
        <v>1431</v>
      </c>
    </row>
    <row r="3486" spans="1:19" x14ac:dyDescent="0.3">
      <c r="A3486">
        <v>2023</v>
      </c>
      <c r="C3486" t="str">
        <f>IF(GETPIVOTDATA("PS % recovery",Sheet4!$B$5,"Parish Name",K3486)&gt;99.949%,"OK","No")</f>
        <v>OK</v>
      </c>
      <c r="D3486" t="e">
        <f>VLOOKUP(J3486,'Ref2'!C:E,3,0)</f>
        <v>#N/A</v>
      </c>
      <c r="F3486">
        <v>5</v>
      </c>
      <c r="I3486" t="e">
        <f>VLOOKUP(J3486,Ref!L:M,2,0)</f>
        <v>#N/A</v>
      </c>
      <c r="J3486" t="s">
        <v>812</v>
      </c>
      <c r="K3486" t="s">
        <v>204</v>
      </c>
      <c r="L3486" t="s">
        <v>575</v>
      </c>
      <c r="M3486" t="s">
        <v>24</v>
      </c>
      <c r="N3486" t="s">
        <v>15</v>
      </c>
      <c r="S3486">
        <v>1345.58</v>
      </c>
    </row>
    <row r="3487" spans="1:19" x14ac:dyDescent="0.3">
      <c r="A3487">
        <v>2023</v>
      </c>
      <c r="C3487" t="str">
        <f>IF(GETPIVOTDATA("PS % recovery",Sheet4!$B$5,"Parish Name",K3487)&gt;99.949%,"OK","No")</f>
        <v>OK</v>
      </c>
      <c r="D3487" t="e">
        <f>VLOOKUP(J3487,'Ref2'!C:E,3,0)</f>
        <v>#N/A</v>
      </c>
      <c r="F3487">
        <v>5</v>
      </c>
      <c r="I3487" t="e">
        <f>VLOOKUP(J3487,Ref!L:M,2,0)</f>
        <v>#N/A</v>
      </c>
      <c r="J3487" t="s">
        <v>810</v>
      </c>
      <c r="K3487" t="s">
        <v>196</v>
      </c>
      <c r="L3487" t="s">
        <v>575</v>
      </c>
      <c r="M3487" t="s">
        <v>24</v>
      </c>
      <c r="N3487" t="s">
        <v>15</v>
      </c>
      <c r="S3487">
        <v>0</v>
      </c>
    </row>
    <row r="3488" spans="1:19" x14ac:dyDescent="0.3">
      <c r="A3488">
        <v>2023</v>
      </c>
      <c r="C3488" t="str">
        <f>IF(GETPIVOTDATA("PS % recovery",Sheet4!$B$5,"Parish Name",K3488)&gt;99.949%,"OK","No")</f>
        <v>OK</v>
      </c>
      <c r="D3488" t="e">
        <f>VLOOKUP(J3488,'Ref2'!C:E,3,0)</f>
        <v>#N/A</v>
      </c>
      <c r="F3488">
        <v>5</v>
      </c>
      <c r="I3488" t="e">
        <f>VLOOKUP(J3488,Ref!L:M,2,0)</f>
        <v>#N/A</v>
      </c>
      <c r="J3488" t="s">
        <v>1103</v>
      </c>
      <c r="K3488" t="s">
        <v>197</v>
      </c>
      <c r="L3488" t="s">
        <v>567</v>
      </c>
      <c r="M3488" t="s">
        <v>24</v>
      </c>
      <c r="N3488" t="s">
        <v>15</v>
      </c>
      <c r="S3488">
        <v>1500</v>
      </c>
    </row>
    <row r="3489" spans="1:19" x14ac:dyDescent="0.3">
      <c r="A3489">
        <v>2023</v>
      </c>
      <c r="C3489" t="str">
        <f>IF(GETPIVOTDATA("PS % recovery",Sheet4!$B$5,"Parish Name",K3489)&gt;99.949%,"OK","No")</f>
        <v>OK</v>
      </c>
      <c r="D3489" t="e">
        <f>VLOOKUP(J3489,'Ref2'!C:E,3,0)</f>
        <v>#N/A</v>
      </c>
      <c r="F3489">
        <v>5</v>
      </c>
      <c r="I3489" t="e">
        <f>VLOOKUP(J3489,Ref!L:M,2,0)</f>
        <v>#N/A</v>
      </c>
      <c r="J3489" t="s">
        <v>1105</v>
      </c>
      <c r="K3489" t="s">
        <v>201</v>
      </c>
      <c r="L3489" t="s">
        <v>581</v>
      </c>
      <c r="M3489" t="s">
        <v>24</v>
      </c>
      <c r="N3489" t="s">
        <v>15</v>
      </c>
      <c r="S3489">
        <v>481</v>
      </c>
    </row>
    <row r="3490" spans="1:19" x14ac:dyDescent="0.3">
      <c r="A3490">
        <v>2023</v>
      </c>
      <c r="C3490" t="str">
        <f>IF(GETPIVOTDATA("PS % recovery",Sheet4!$B$5,"Parish Name",K3490)&gt;99.949%,"OK","No")</f>
        <v>OK</v>
      </c>
      <c r="D3490" t="e">
        <f>VLOOKUP(J3490,'Ref2'!C:E,3,0)</f>
        <v>#N/A</v>
      </c>
      <c r="F3490">
        <v>5</v>
      </c>
      <c r="I3490" t="e">
        <f>VLOOKUP(J3490,Ref!L:M,2,0)</f>
        <v>#N/A</v>
      </c>
      <c r="J3490" t="s">
        <v>1107</v>
      </c>
      <c r="K3490" t="s">
        <v>207</v>
      </c>
      <c r="L3490" t="s">
        <v>581</v>
      </c>
      <c r="M3490" t="s">
        <v>24</v>
      </c>
      <c r="N3490" t="s">
        <v>15</v>
      </c>
      <c r="S3490">
        <v>0</v>
      </c>
    </row>
    <row r="3491" spans="1:19" x14ac:dyDescent="0.3">
      <c r="A3491">
        <v>2023</v>
      </c>
      <c r="C3491" t="str">
        <f>IF(GETPIVOTDATA("PS % recovery",Sheet4!$B$5,"Parish Name",K3491)&gt;99.949%,"OK","No")</f>
        <v>OK</v>
      </c>
      <c r="D3491" t="e">
        <f>VLOOKUP(J3491,'Ref2'!C:E,3,0)</f>
        <v>#N/A</v>
      </c>
      <c r="F3491">
        <v>5</v>
      </c>
      <c r="I3491" t="e">
        <f>VLOOKUP(J3491,Ref!L:M,2,0)</f>
        <v>#N/A</v>
      </c>
      <c r="J3491" t="s">
        <v>1109</v>
      </c>
      <c r="K3491" t="s">
        <v>209</v>
      </c>
      <c r="L3491" t="s">
        <v>581</v>
      </c>
      <c r="M3491" t="s">
        <v>24</v>
      </c>
      <c r="N3491" t="s">
        <v>15</v>
      </c>
      <c r="S3491">
        <v>1087</v>
      </c>
    </row>
    <row r="3492" spans="1:19" x14ac:dyDescent="0.3">
      <c r="A3492">
        <v>2023</v>
      </c>
      <c r="C3492" t="str">
        <f>IF(GETPIVOTDATA("PS % recovery",Sheet4!$B$5,"Parish Name",K3492)&gt;99.949%,"OK","No")</f>
        <v>OK</v>
      </c>
      <c r="D3492" t="e">
        <f>VLOOKUP(J3492,'Ref2'!C:E,3,0)</f>
        <v>#N/A</v>
      </c>
      <c r="F3492">
        <v>5</v>
      </c>
      <c r="I3492" t="e">
        <f>VLOOKUP(J3492,Ref!L:M,2,0)</f>
        <v>#N/A</v>
      </c>
      <c r="J3492" t="s">
        <v>1111</v>
      </c>
      <c r="K3492" t="s">
        <v>210</v>
      </c>
      <c r="L3492" t="s">
        <v>581</v>
      </c>
      <c r="M3492" t="s">
        <v>24</v>
      </c>
      <c r="N3492" t="s">
        <v>15</v>
      </c>
      <c r="S3492">
        <v>501</v>
      </c>
    </row>
    <row r="3493" spans="1:19" x14ac:dyDescent="0.3">
      <c r="A3493">
        <v>2023</v>
      </c>
      <c r="C3493" t="str">
        <f>IF(GETPIVOTDATA("PS % recovery",Sheet4!$B$5,"Parish Name",K3493)&gt;99.949%,"OK","No")</f>
        <v>OK</v>
      </c>
      <c r="D3493" t="e">
        <f>VLOOKUP(J3493,'Ref2'!C:E,3,0)</f>
        <v>#N/A</v>
      </c>
      <c r="F3493">
        <v>5</v>
      </c>
      <c r="I3493" t="e">
        <f>VLOOKUP(J3493,Ref!L:M,2,0)</f>
        <v>#N/A</v>
      </c>
      <c r="J3493" t="s">
        <v>1113</v>
      </c>
      <c r="K3493" t="s">
        <v>203</v>
      </c>
      <c r="L3493" t="s">
        <v>569</v>
      </c>
      <c r="M3493" t="s">
        <v>24</v>
      </c>
      <c r="N3493" t="s">
        <v>15</v>
      </c>
      <c r="S3493">
        <v>522.16999999999996</v>
      </c>
    </row>
    <row r="3494" spans="1:19" x14ac:dyDescent="0.3">
      <c r="A3494">
        <v>2023</v>
      </c>
      <c r="C3494" t="str">
        <f>IF(GETPIVOTDATA("PS % recovery",Sheet4!$B$5,"Parish Name",K3494)&gt;99.949%,"OK","No")</f>
        <v>OK</v>
      </c>
      <c r="D3494" t="e">
        <f>VLOOKUP(J3494,'Ref2'!C:E,3,0)</f>
        <v>#N/A</v>
      </c>
      <c r="F3494">
        <v>5</v>
      </c>
      <c r="I3494" t="e">
        <f>VLOOKUP(J3494,Ref!L:M,2,0)</f>
        <v>#N/A</v>
      </c>
      <c r="J3494" t="s">
        <v>1115</v>
      </c>
      <c r="K3494" t="s">
        <v>206</v>
      </c>
      <c r="L3494" t="s">
        <v>569</v>
      </c>
      <c r="M3494" t="s">
        <v>24</v>
      </c>
      <c r="N3494" t="s">
        <v>15</v>
      </c>
      <c r="S3494">
        <v>188</v>
      </c>
    </row>
    <row r="3495" spans="1:19" x14ac:dyDescent="0.3">
      <c r="A3495">
        <v>2023</v>
      </c>
      <c r="C3495" t="str">
        <f>IF(GETPIVOTDATA("PS % recovery",Sheet4!$B$5,"Parish Name",K3495)&gt;99.949%,"OK","No")</f>
        <v>OK</v>
      </c>
      <c r="D3495" t="e">
        <f>VLOOKUP(J3495,'Ref2'!C:E,3,0)</f>
        <v>#N/A</v>
      </c>
      <c r="F3495">
        <v>5</v>
      </c>
      <c r="I3495" t="e">
        <f>VLOOKUP(J3495,Ref!L:M,2,0)</f>
        <v>#N/A</v>
      </c>
      <c r="J3495" t="s">
        <v>1117</v>
      </c>
      <c r="K3495" t="s">
        <v>205</v>
      </c>
      <c r="L3495" t="s">
        <v>583</v>
      </c>
      <c r="M3495" t="s">
        <v>24</v>
      </c>
      <c r="N3495" t="s">
        <v>15</v>
      </c>
      <c r="S3495">
        <v>0</v>
      </c>
    </row>
    <row r="3496" spans="1:19" x14ac:dyDescent="0.3">
      <c r="A3496">
        <v>2023</v>
      </c>
      <c r="C3496" t="str">
        <f>IF(GETPIVOTDATA("PS % recovery",Sheet4!$B$5,"Parish Name",K3496)&gt;99.949%,"OK","No")</f>
        <v>OK</v>
      </c>
      <c r="D3496" t="e">
        <f>VLOOKUP(J3496,'Ref2'!C:E,3,0)</f>
        <v>#N/A</v>
      </c>
      <c r="F3496">
        <v>5</v>
      </c>
      <c r="I3496" t="e">
        <f>VLOOKUP(J3496,Ref!L:M,2,0)</f>
        <v>#N/A</v>
      </c>
      <c r="J3496" t="s">
        <v>1119</v>
      </c>
      <c r="K3496" t="s">
        <v>211</v>
      </c>
      <c r="L3496" t="s">
        <v>583</v>
      </c>
      <c r="M3496" t="s">
        <v>24</v>
      </c>
      <c r="N3496" t="s">
        <v>15</v>
      </c>
      <c r="S3496">
        <v>0</v>
      </c>
    </row>
    <row r="3497" spans="1:19" x14ac:dyDescent="0.3">
      <c r="A3497">
        <v>2023</v>
      </c>
      <c r="C3497" t="str">
        <f>IF(GETPIVOTDATA("PS % recovery",Sheet4!$B$5,"Parish Name",K3497)&gt;99.949%,"OK","No")</f>
        <v>No</v>
      </c>
      <c r="D3497" t="e">
        <f>VLOOKUP(J3497,'Ref2'!C:E,3,0)</f>
        <v>#N/A</v>
      </c>
      <c r="F3497">
        <v>5</v>
      </c>
      <c r="I3497" t="str">
        <f>VLOOKUP(J3497,Ref!L:M,2,0)</f>
        <v>Yes</v>
      </c>
      <c r="J3497" t="s">
        <v>1121</v>
      </c>
      <c r="K3497" t="s">
        <v>208</v>
      </c>
      <c r="L3497" t="s">
        <v>579</v>
      </c>
      <c r="M3497" t="s">
        <v>24</v>
      </c>
      <c r="N3497" t="s">
        <v>15</v>
      </c>
      <c r="S3497">
        <v>6014.25</v>
      </c>
    </row>
    <row r="3498" spans="1:19" x14ac:dyDescent="0.3">
      <c r="A3498">
        <v>2023</v>
      </c>
      <c r="C3498" t="str">
        <f>IF(GETPIVOTDATA("PS % recovery",Sheet4!$B$5,"Parish Name",K3498)&gt;99.949%,"OK","No")</f>
        <v>No</v>
      </c>
      <c r="D3498" t="e">
        <f>VLOOKUP(J3498,'Ref2'!C:E,3,0)</f>
        <v>#N/A</v>
      </c>
      <c r="F3498">
        <v>5</v>
      </c>
      <c r="I3498" t="e">
        <f>VLOOKUP(J3498,Ref!L:M,2,0)</f>
        <v>#N/A</v>
      </c>
      <c r="J3498" t="s">
        <v>1123</v>
      </c>
      <c r="K3498" t="s">
        <v>212</v>
      </c>
      <c r="L3498" t="s">
        <v>567</v>
      </c>
      <c r="M3498" t="s">
        <v>24</v>
      </c>
      <c r="N3498" t="s">
        <v>15</v>
      </c>
      <c r="S3498">
        <v>0</v>
      </c>
    </row>
    <row r="3499" spans="1:19" x14ac:dyDescent="0.3">
      <c r="A3499">
        <v>2023</v>
      </c>
      <c r="C3499" t="str">
        <f>IF(GETPIVOTDATA("PS % recovery",Sheet4!$B$5,"Parish Name",K3499)&gt;99.949%,"OK","No")</f>
        <v>OK</v>
      </c>
      <c r="D3499" t="e">
        <f>VLOOKUP(J3499,'Ref2'!C:E,3,0)</f>
        <v>#N/A</v>
      </c>
      <c r="F3499">
        <v>5</v>
      </c>
      <c r="I3499" t="e">
        <f>VLOOKUP(J3499,Ref!L:M,2,0)</f>
        <v>#N/A</v>
      </c>
      <c r="J3499" t="s">
        <v>813</v>
      </c>
      <c r="K3499" t="s">
        <v>214</v>
      </c>
      <c r="L3499" t="s">
        <v>585</v>
      </c>
      <c r="M3499" t="s">
        <v>27</v>
      </c>
      <c r="N3499" t="s">
        <v>15</v>
      </c>
      <c r="S3499">
        <v>8821</v>
      </c>
    </row>
    <row r="3500" spans="1:19" x14ac:dyDescent="0.3">
      <c r="A3500">
        <v>2023</v>
      </c>
      <c r="C3500" t="str">
        <f>IF(GETPIVOTDATA("PS % recovery",Sheet4!$B$5,"Parish Name",K3500)&gt;99.949%,"OK","No")</f>
        <v>No</v>
      </c>
      <c r="D3500" t="e">
        <f>VLOOKUP(J3500,'Ref2'!C:E,3,0)</f>
        <v>#N/A</v>
      </c>
      <c r="F3500">
        <v>5</v>
      </c>
      <c r="I3500" t="e">
        <f>VLOOKUP(J3500,Ref!L:M,2,0)</f>
        <v>#N/A</v>
      </c>
      <c r="J3500" t="s">
        <v>1126</v>
      </c>
      <c r="K3500" t="s">
        <v>215</v>
      </c>
      <c r="L3500" t="s">
        <v>587</v>
      </c>
      <c r="M3500" t="s">
        <v>27</v>
      </c>
      <c r="N3500" t="s">
        <v>15</v>
      </c>
      <c r="S3500">
        <v>3236.5</v>
      </c>
    </row>
    <row r="3501" spans="1:19" x14ac:dyDescent="0.3">
      <c r="A3501">
        <v>2023</v>
      </c>
      <c r="C3501" t="str">
        <f>IF(GETPIVOTDATA("PS % recovery",Sheet4!$B$5,"Parish Name",K3501)&gt;99.949%,"OK","No")</f>
        <v>No</v>
      </c>
      <c r="D3501" t="e">
        <f>VLOOKUP(J3501,'Ref2'!C:E,3,0)</f>
        <v>#N/A</v>
      </c>
      <c r="F3501">
        <v>5</v>
      </c>
      <c r="I3501" t="e">
        <f>VLOOKUP(J3501,Ref!L:M,2,0)</f>
        <v>#N/A</v>
      </c>
      <c r="J3501" t="s">
        <v>1128</v>
      </c>
      <c r="K3501" t="s">
        <v>216</v>
      </c>
      <c r="L3501" t="s">
        <v>587</v>
      </c>
      <c r="M3501" t="s">
        <v>27</v>
      </c>
      <c r="N3501" t="s">
        <v>15</v>
      </c>
      <c r="S3501">
        <v>1750</v>
      </c>
    </row>
    <row r="3502" spans="1:19" x14ac:dyDescent="0.3">
      <c r="A3502">
        <v>2023</v>
      </c>
      <c r="C3502" t="str">
        <f>IF(GETPIVOTDATA("PS % recovery",Sheet4!$B$5,"Parish Name",K3502)&gt;99.949%,"OK","No")</f>
        <v>No</v>
      </c>
      <c r="D3502" t="e">
        <f>VLOOKUP(J3502,'Ref2'!C:E,3,0)</f>
        <v>#N/A</v>
      </c>
      <c r="F3502">
        <v>5</v>
      </c>
      <c r="I3502" t="e">
        <f>VLOOKUP(J3502,Ref!L:M,2,0)</f>
        <v>#N/A</v>
      </c>
      <c r="J3502" t="s">
        <v>1130</v>
      </c>
      <c r="K3502" t="s">
        <v>217</v>
      </c>
      <c r="L3502" t="s">
        <v>587</v>
      </c>
      <c r="M3502" t="s">
        <v>27</v>
      </c>
      <c r="N3502" t="s">
        <v>15</v>
      </c>
      <c r="S3502">
        <v>400</v>
      </c>
    </row>
    <row r="3503" spans="1:19" x14ac:dyDescent="0.3">
      <c r="A3503">
        <v>2023</v>
      </c>
      <c r="C3503" t="str">
        <f>IF(GETPIVOTDATA("PS % recovery",Sheet4!$B$5,"Parish Name",K3503)&gt;99.949%,"OK","No")</f>
        <v>OK</v>
      </c>
      <c r="D3503" t="e">
        <f>VLOOKUP(J3503,'Ref2'!C:E,3,0)</f>
        <v>#N/A</v>
      </c>
      <c r="F3503">
        <v>5</v>
      </c>
      <c r="I3503" t="e">
        <f>VLOOKUP(J3503,Ref!L:M,2,0)</f>
        <v>#N/A</v>
      </c>
      <c r="J3503" t="s">
        <v>814</v>
      </c>
      <c r="K3503" t="s">
        <v>218</v>
      </c>
      <c r="L3503" t="s">
        <v>589</v>
      </c>
      <c r="M3503" t="s">
        <v>27</v>
      </c>
      <c r="N3503" t="s">
        <v>15</v>
      </c>
      <c r="S3503">
        <v>5894</v>
      </c>
    </row>
    <row r="3504" spans="1:19" x14ac:dyDescent="0.3">
      <c r="A3504">
        <v>2023</v>
      </c>
      <c r="C3504" t="str">
        <f>IF(GETPIVOTDATA("PS % recovery",Sheet4!$B$5,"Parish Name",K3504)&gt;99.949%,"OK","No")</f>
        <v>OK</v>
      </c>
      <c r="D3504" t="str">
        <f>VLOOKUP(J3504,'Ref2'!C:E,3,0)</f>
        <v>LLF</v>
      </c>
      <c r="F3504">
        <v>5</v>
      </c>
      <c r="I3504" t="e">
        <f>VLOOKUP(J3504,Ref!L:M,2,0)</f>
        <v>#N/A</v>
      </c>
      <c r="J3504" t="s">
        <v>1133</v>
      </c>
      <c r="K3504" t="s">
        <v>219</v>
      </c>
      <c r="L3504" t="s">
        <v>591</v>
      </c>
      <c r="M3504" t="s">
        <v>27</v>
      </c>
      <c r="N3504" t="s">
        <v>15</v>
      </c>
      <c r="S3504">
        <v>0</v>
      </c>
    </row>
    <row r="3505" spans="1:19" x14ac:dyDescent="0.3">
      <c r="A3505">
        <v>2023</v>
      </c>
      <c r="C3505" t="str">
        <f>IF(GETPIVOTDATA("PS % recovery",Sheet4!$B$5,"Parish Name",K3505)&gt;99.949%,"OK","No")</f>
        <v>OK</v>
      </c>
      <c r="D3505" t="e">
        <f>VLOOKUP(J3505,'Ref2'!C:E,3,0)</f>
        <v>#N/A</v>
      </c>
      <c r="F3505">
        <v>5</v>
      </c>
      <c r="I3505" t="e">
        <f>VLOOKUP(J3505,Ref!L:M,2,0)</f>
        <v>#N/A</v>
      </c>
      <c r="J3505" t="s">
        <v>1135</v>
      </c>
      <c r="K3505" t="s">
        <v>220</v>
      </c>
      <c r="L3505" t="s">
        <v>593</v>
      </c>
      <c r="M3505" t="s">
        <v>27</v>
      </c>
      <c r="N3505" t="s">
        <v>15</v>
      </c>
      <c r="S3505">
        <v>4826</v>
      </c>
    </row>
    <row r="3506" spans="1:19" x14ac:dyDescent="0.3">
      <c r="A3506">
        <v>2023</v>
      </c>
      <c r="C3506" t="str">
        <f>IF(GETPIVOTDATA("PS % recovery",Sheet4!$B$5,"Parish Name",K3506)&gt;99.949%,"OK","No")</f>
        <v>OK</v>
      </c>
      <c r="D3506" t="e">
        <f>VLOOKUP(J3506,'Ref2'!C:E,3,0)</f>
        <v>#N/A</v>
      </c>
      <c r="F3506">
        <v>5</v>
      </c>
      <c r="I3506" t="e">
        <f>VLOOKUP(J3506,Ref!L:M,2,0)</f>
        <v>#N/A</v>
      </c>
      <c r="J3506" t="s">
        <v>1137</v>
      </c>
      <c r="K3506" t="s">
        <v>221</v>
      </c>
      <c r="L3506" t="s">
        <v>587</v>
      </c>
      <c r="M3506" t="s">
        <v>27</v>
      </c>
      <c r="N3506" t="s">
        <v>15</v>
      </c>
      <c r="S3506">
        <v>2697.08</v>
      </c>
    </row>
    <row r="3507" spans="1:19" x14ac:dyDescent="0.3">
      <c r="A3507">
        <v>2023</v>
      </c>
      <c r="C3507" t="str">
        <f>IF(GETPIVOTDATA("PS % recovery",Sheet4!$B$5,"Parish Name",K3507)&gt;99.949%,"OK","No")</f>
        <v>OK</v>
      </c>
      <c r="D3507" t="e">
        <f>VLOOKUP(J3507,'Ref2'!C:E,3,0)</f>
        <v>#N/A</v>
      </c>
      <c r="F3507">
        <v>5</v>
      </c>
      <c r="I3507" t="e">
        <f>VLOOKUP(J3507,Ref!L:M,2,0)</f>
        <v>#N/A</v>
      </c>
      <c r="J3507" t="s">
        <v>1139</v>
      </c>
      <c r="K3507" t="s">
        <v>223</v>
      </c>
      <c r="L3507" t="s">
        <v>605</v>
      </c>
      <c r="M3507" t="s">
        <v>30</v>
      </c>
      <c r="N3507" t="s">
        <v>15</v>
      </c>
      <c r="S3507">
        <v>726</v>
      </c>
    </row>
    <row r="3508" spans="1:19" x14ac:dyDescent="0.3">
      <c r="A3508">
        <v>2023</v>
      </c>
      <c r="C3508" t="str">
        <f>IF(GETPIVOTDATA("PS % recovery",Sheet4!$B$5,"Parish Name",K3508)&gt;99.949%,"OK","No")</f>
        <v>OK</v>
      </c>
      <c r="D3508" t="e">
        <f>VLOOKUP(J3508,'Ref2'!C:E,3,0)</f>
        <v>#N/A</v>
      </c>
      <c r="F3508">
        <v>5</v>
      </c>
      <c r="I3508" t="e">
        <f>VLOOKUP(J3508,Ref!L:M,2,0)</f>
        <v>#N/A</v>
      </c>
      <c r="J3508" t="s">
        <v>1141</v>
      </c>
      <c r="K3508" t="s">
        <v>224</v>
      </c>
      <c r="L3508" t="s">
        <v>605</v>
      </c>
      <c r="M3508" t="s">
        <v>30</v>
      </c>
      <c r="N3508" t="s">
        <v>15</v>
      </c>
      <c r="S3508">
        <v>8794</v>
      </c>
    </row>
    <row r="3509" spans="1:19" x14ac:dyDescent="0.3">
      <c r="A3509">
        <v>2023</v>
      </c>
      <c r="C3509" t="str">
        <f>IF(GETPIVOTDATA("PS % recovery",Sheet4!$B$5,"Parish Name",K3509)&gt;99.949%,"OK","No")</f>
        <v>OK</v>
      </c>
      <c r="D3509" t="e">
        <f>VLOOKUP(J3509,'Ref2'!C:E,3,0)</f>
        <v>#N/A</v>
      </c>
      <c r="F3509">
        <v>5</v>
      </c>
      <c r="I3509" t="e">
        <f>VLOOKUP(J3509,Ref!L:M,2,0)</f>
        <v>#N/A</v>
      </c>
      <c r="J3509" t="s">
        <v>1143</v>
      </c>
      <c r="K3509" t="s">
        <v>226</v>
      </c>
      <c r="L3509" t="s">
        <v>605</v>
      </c>
      <c r="M3509" t="s">
        <v>30</v>
      </c>
      <c r="N3509" t="s">
        <v>15</v>
      </c>
      <c r="S3509">
        <v>1499</v>
      </c>
    </row>
    <row r="3510" spans="1:19" x14ac:dyDescent="0.3">
      <c r="A3510">
        <v>2023</v>
      </c>
      <c r="C3510" t="str">
        <f>IF(GETPIVOTDATA("PS % recovery",Sheet4!$B$5,"Parish Name",K3510)&gt;99.949%,"OK","No")</f>
        <v>OK</v>
      </c>
      <c r="D3510" t="e">
        <f>VLOOKUP(J3510,'Ref2'!C:E,3,0)</f>
        <v>#N/A</v>
      </c>
      <c r="F3510">
        <v>5</v>
      </c>
      <c r="I3510" t="e">
        <f>VLOOKUP(J3510,Ref!L:M,2,0)</f>
        <v>#N/A</v>
      </c>
      <c r="J3510" t="s">
        <v>815</v>
      </c>
      <c r="K3510" t="s">
        <v>228</v>
      </c>
      <c r="L3510" t="s">
        <v>605</v>
      </c>
      <c r="M3510" t="s">
        <v>30</v>
      </c>
      <c r="N3510" t="s">
        <v>15</v>
      </c>
      <c r="S3510">
        <v>3020</v>
      </c>
    </row>
    <row r="3511" spans="1:19" x14ac:dyDescent="0.3">
      <c r="A3511">
        <v>2023</v>
      </c>
      <c r="C3511" t="str">
        <f>IF(GETPIVOTDATA("PS % recovery",Sheet4!$B$5,"Parish Name",K3511)&gt;99.949%,"OK","No")</f>
        <v>OK</v>
      </c>
      <c r="D3511" t="e">
        <f>VLOOKUP(J3511,'Ref2'!C:E,3,0)</f>
        <v>#N/A</v>
      </c>
      <c r="F3511">
        <v>5</v>
      </c>
      <c r="I3511" t="e">
        <f>VLOOKUP(J3511,Ref!L:M,2,0)</f>
        <v>#N/A</v>
      </c>
      <c r="J3511" t="s">
        <v>1146</v>
      </c>
      <c r="K3511" t="s">
        <v>230</v>
      </c>
      <c r="L3511" t="s">
        <v>597</v>
      </c>
      <c r="M3511" t="s">
        <v>30</v>
      </c>
      <c r="N3511" t="s">
        <v>15</v>
      </c>
      <c r="S3511">
        <v>4021.25</v>
      </c>
    </row>
    <row r="3512" spans="1:19" x14ac:dyDescent="0.3">
      <c r="A3512">
        <v>2023</v>
      </c>
      <c r="C3512" t="str">
        <f>IF(GETPIVOTDATA("PS % recovery",Sheet4!$B$5,"Parish Name",K3512)&gt;99.949%,"OK","No")</f>
        <v>OK</v>
      </c>
      <c r="D3512" t="e">
        <f>VLOOKUP(J3512,'Ref2'!C:E,3,0)</f>
        <v>#N/A</v>
      </c>
      <c r="F3512">
        <v>5</v>
      </c>
      <c r="I3512" t="e">
        <f>VLOOKUP(J3512,Ref!L:M,2,0)</f>
        <v>#N/A</v>
      </c>
      <c r="J3512" t="s">
        <v>1148</v>
      </c>
      <c r="K3512" t="s">
        <v>225</v>
      </c>
      <c r="L3512" t="s">
        <v>595</v>
      </c>
      <c r="M3512" t="s">
        <v>30</v>
      </c>
      <c r="N3512" t="s">
        <v>15</v>
      </c>
      <c r="S3512">
        <v>4950</v>
      </c>
    </row>
    <row r="3513" spans="1:19" x14ac:dyDescent="0.3">
      <c r="A3513">
        <v>2023</v>
      </c>
      <c r="C3513" t="str">
        <f>IF(GETPIVOTDATA("PS % recovery",Sheet4!$B$5,"Parish Name",K3513)&gt;99.949%,"OK","No")</f>
        <v>OK</v>
      </c>
      <c r="D3513" t="e">
        <f>VLOOKUP(J3513,'Ref2'!C:E,3,0)</f>
        <v>#N/A</v>
      </c>
      <c r="F3513">
        <v>5</v>
      </c>
      <c r="I3513" t="str">
        <f>VLOOKUP(J3513,Ref!L:M,2,0)</f>
        <v>Yes</v>
      </c>
      <c r="J3513" t="s">
        <v>1150</v>
      </c>
      <c r="K3513" t="s">
        <v>227</v>
      </c>
      <c r="L3513" t="s">
        <v>595</v>
      </c>
      <c r="M3513" t="s">
        <v>30</v>
      </c>
      <c r="N3513" t="s">
        <v>15</v>
      </c>
      <c r="S3513">
        <v>750</v>
      </c>
    </row>
    <row r="3514" spans="1:19" x14ac:dyDescent="0.3">
      <c r="A3514">
        <v>2023</v>
      </c>
      <c r="C3514" t="str">
        <f>IF(GETPIVOTDATA("PS % recovery",Sheet4!$B$5,"Parish Name",K3514)&gt;99.949%,"OK","No")</f>
        <v>No</v>
      </c>
      <c r="D3514" t="e">
        <f>VLOOKUP(J3514,'Ref2'!C:E,3,0)</f>
        <v>#N/A</v>
      </c>
      <c r="F3514">
        <v>5</v>
      </c>
      <c r="I3514" t="e">
        <f>VLOOKUP(J3514,Ref!L:M,2,0)</f>
        <v>#N/A</v>
      </c>
      <c r="J3514" t="s">
        <v>1152</v>
      </c>
      <c r="K3514" t="s">
        <v>229</v>
      </c>
      <c r="L3514" t="s">
        <v>595</v>
      </c>
      <c r="M3514" t="s">
        <v>30</v>
      </c>
      <c r="N3514" t="s">
        <v>15</v>
      </c>
      <c r="S3514">
        <v>0</v>
      </c>
    </row>
    <row r="3515" spans="1:19" x14ac:dyDescent="0.3">
      <c r="A3515">
        <v>2023</v>
      </c>
      <c r="C3515" t="str">
        <f>IF(GETPIVOTDATA("PS % recovery",Sheet4!$B$5,"Parish Name",K3515)&gt;99.949%,"OK","No")</f>
        <v>No</v>
      </c>
      <c r="D3515" t="e">
        <f>VLOOKUP(J3515,'Ref2'!C:E,3,0)</f>
        <v>#N/A</v>
      </c>
      <c r="F3515">
        <v>5</v>
      </c>
      <c r="I3515" t="e">
        <f>VLOOKUP(J3515,Ref!L:M,2,0)</f>
        <v>#N/A</v>
      </c>
      <c r="J3515" t="s">
        <v>1154</v>
      </c>
      <c r="K3515" t="s">
        <v>232</v>
      </c>
      <c r="L3515" t="s">
        <v>599</v>
      </c>
      <c r="M3515" t="s">
        <v>30</v>
      </c>
      <c r="N3515" t="s">
        <v>15</v>
      </c>
      <c r="S3515">
        <v>3901.33</v>
      </c>
    </row>
    <row r="3516" spans="1:19" x14ac:dyDescent="0.3">
      <c r="A3516">
        <v>2023</v>
      </c>
      <c r="C3516" t="str">
        <f>IF(GETPIVOTDATA("PS % recovery",Sheet4!$B$5,"Parish Name",K3516)&gt;99.949%,"OK","No")</f>
        <v>OK</v>
      </c>
      <c r="D3516" t="e">
        <f>VLOOKUP(J3516,'Ref2'!C:E,3,0)</f>
        <v>#N/A</v>
      </c>
      <c r="F3516">
        <v>5</v>
      </c>
      <c r="I3516" t="e">
        <f>VLOOKUP(J3516,Ref!L:M,2,0)</f>
        <v>#N/A</v>
      </c>
      <c r="J3516" t="s">
        <v>1156</v>
      </c>
      <c r="K3516" t="s">
        <v>233</v>
      </c>
      <c r="L3516" t="s">
        <v>595</v>
      </c>
      <c r="M3516" t="s">
        <v>30</v>
      </c>
      <c r="N3516" t="s">
        <v>15</v>
      </c>
      <c r="S3516">
        <v>2812</v>
      </c>
    </row>
    <row r="3517" spans="1:19" x14ac:dyDescent="0.3">
      <c r="A3517">
        <v>2023</v>
      </c>
      <c r="C3517" t="str">
        <f>IF(GETPIVOTDATA("PS % recovery",Sheet4!$B$5,"Parish Name",K3517)&gt;99.949%,"OK","No")</f>
        <v>OK</v>
      </c>
      <c r="D3517" t="e">
        <f>VLOOKUP(J3517,'Ref2'!C:E,3,0)</f>
        <v>#N/A</v>
      </c>
      <c r="F3517">
        <v>5</v>
      </c>
      <c r="I3517" t="str">
        <f>VLOOKUP(J3517,Ref!L:M,2,0)</f>
        <v>Yes</v>
      </c>
      <c r="J3517" t="s">
        <v>1158</v>
      </c>
      <c r="K3517" t="s">
        <v>234</v>
      </c>
      <c r="L3517" t="s">
        <v>595</v>
      </c>
      <c r="M3517" t="s">
        <v>30</v>
      </c>
      <c r="N3517" t="s">
        <v>15</v>
      </c>
      <c r="S3517">
        <v>6024.33</v>
      </c>
    </row>
    <row r="3518" spans="1:19" x14ac:dyDescent="0.3">
      <c r="A3518">
        <v>2023</v>
      </c>
      <c r="C3518" t="str">
        <f>IF(GETPIVOTDATA("PS % recovery",Sheet4!$B$5,"Parish Name",K3518)&gt;99.949%,"OK","No")</f>
        <v>OK</v>
      </c>
      <c r="D3518" t="e">
        <f>VLOOKUP(J3518,'Ref2'!C:E,3,0)</f>
        <v>#N/A</v>
      </c>
      <c r="F3518">
        <v>5</v>
      </c>
      <c r="I3518" t="e">
        <f>VLOOKUP(J3518,Ref!L:M,2,0)</f>
        <v>#N/A</v>
      </c>
      <c r="J3518" t="s">
        <v>1160</v>
      </c>
      <c r="K3518" t="s">
        <v>235</v>
      </c>
      <c r="L3518" t="s">
        <v>601</v>
      </c>
      <c r="M3518" t="s">
        <v>30</v>
      </c>
      <c r="N3518" t="s">
        <v>15</v>
      </c>
      <c r="S3518">
        <v>4225</v>
      </c>
    </row>
    <row r="3519" spans="1:19" x14ac:dyDescent="0.3">
      <c r="A3519">
        <v>2023</v>
      </c>
      <c r="C3519" t="str">
        <f>IF(GETPIVOTDATA("PS % recovery",Sheet4!$B$5,"Parish Name",K3519)&gt;99.949%,"OK","No")</f>
        <v>OK</v>
      </c>
      <c r="D3519" t="e">
        <f>VLOOKUP(J3519,'Ref2'!C:E,3,0)</f>
        <v>#N/A</v>
      </c>
      <c r="F3519">
        <v>5</v>
      </c>
      <c r="I3519" t="e">
        <f>VLOOKUP(J3519,Ref!L:M,2,0)</f>
        <v>#N/A</v>
      </c>
      <c r="J3519" t="s">
        <v>1162</v>
      </c>
      <c r="K3519" t="s">
        <v>236</v>
      </c>
      <c r="L3519" t="s">
        <v>605</v>
      </c>
      <c r="M3519" t="s">
        <v>30</v>
      </c>
      <c r="N3519" t="s">
        <v>15</v>
      </c>
      <c r="S3519">
        <v>3342</v>
      </c>
    </row>
    <row r="3520" spans="1:19" x14ac:dyDescent="0.3">
      <c r="A3520">
        <v>2023</v>
      </c>
      <c r="C3520" t="str">
        <f>IF(GETPIVOTDATA("PS % recovery",Sheet4!$B$5,"Parish Name",K3520)&gt;99.949%,"OK","No")</f>
        <v>OK</v>
      </c>
      <c r="D3520" t="e">
        <f>VLOOKUP(J3520,'Ref2'!C:E,3,0)</f>
        <v>#N/A</v>
      </c>
      <c r="F3520">
        <v>5</v>
      </c>
      <c r="I3520" t="e">
        <f>VLOOKUP(J3520,Ref!L:M,2,0)</f>
        <v>#N/A</v>
      </c>
      <c r="J3520" t="s">
        <v>1164</v>
      </c>
      <c r="K3520" t="s">
        <v>231</v>
      </c>
      <c r="L3520" t="s">
        <v>605</v>
      </c>
      <c r="M3520" t="s">
        <v>30</v>
      </c>
      <c r="N3520" t="s">
        <v>15</v>
      </c>
      <c r="S3520">
        <v>3258</v>
      </c>
    </row>
    <row r="3521" spans="1:19" x14ac:dyDescent="0.3">
      <c r="A3521">
        <v>2023</v>
      </c>
      <c r="C3521" t="str">
        <f>IF(GETPIVOTDATA("PS % recovery",Sheet4!$B$5,"Parish Name",K3521)&gt;99.949%,"OK","No")</f>
        <v>OK</v>
      </c>
      <c r="D3521" t="e">
        <f>VLOOKUP(J3521,'Ref2'!C:E,3,0)</f>
        <v>#N/A</v>
      </c>
      <c r="F3521">
        <v>5</v>
      </c>
      <c r="I3521" t="e">
        <f>VLOOKUP(J3521,Ref!L:M,2,0)</f>
        <v>#N/A</v>
      </c>
      <c r="J3521" t="s">
        <v>1166</v>
      </c>
      <c r="K3521" t="s">
        <v>237</v>
      </c>
      <c r="L3521" t="s">
        <v>603</v>
      </c>
      <c r="M3521" t="s">
        <v>30</v>
      </c>
      <c r="N3521" t="s">
        <v>15</v>
      </c>
      <c r="S3521">
        <v>9126</v>
      </c>
    </row>
    <row r="3522" spans="1:19" x14ac:dyDescent="0.3">
      <c r="A3522">
        <v>2023</v>
      </c>
      <c r="C3522" t="str">
        <f>IF(GETPIVOTDATA("PS % recovery",Sheet4!$B$5,"Parish Name",K3522)&gt;99.949%,"OK","No")</f>
        <v>No</v>
      </c>
      <c r="D3522" t="e">
        <f>VLOOKUP(J3522,'Ref2'!C:E,3,0)</f>
        <v>#N/A</v>
      </c>
      <c r="F3522">
        <v>5</v>
      </c>
      <c r="I3522" t="e">
        <f>VLOOKUP(J3522,Ref!L:M,2,0)</f>
        <v>#N/A</v>
      </c>
      <c r="J3522" t="s">
        <v>1168</v>
      </c>
      <c r="K3522" t="s">
        <v>239</v>
      </c>
      <c r="L3522" t="s">
        <v>615</v>
      </c>
      <c r="M3522" t="s">
        <v>33</v>
      </c>
      <c r="N3522" t="s">
        <v>15</v>
      </c>
      <c r="S3522">
        <v>2738.84</v>
      </c>
    </row>
    <row r="3523" spans="1:19" x14ac:dyDescent="0.3">
      <c r="A3523">
        <v>2023</v>
      </c>
      <c r="C3523" t="str">
        <f>IF(GETPIVOTDATA("PS % recovery",Sheet4!$B$5,"Parish Name",K3523)&gt;99.949%,"OK","No")</f>
        <v>OK</v>
      </c>
      <c r="D3523" t="e">
        <f>VLOOKUP(J3523,'Ref2'!C:E,3,0)</f>
        <v>#N/A</v>
      </c>
      <c r="F3523">
        <v>5</v>
      </c>
      <c r="I3523" t="e">
        <f>VLOOKUP(J3523,Ref!L:M,2,0)</f>
        <v>#N/A</v>
      </c>
      <c r="J3523" t="s">
        <v>1170</v>
      </c>
      <c r="K3523" t="s">
        <v>241</v>
      </c>
      <c r="L3523" t="s">
        <v>615</v>
      </c>
      <c r="M3523" t="s">
        <v>33</v>
      </c>
      <c r="N3523" t="s">
        <v>15</v>
      </c>
      <c r="S3523">
        <v>3765.5</v>
      </c>
    </row>
    <row r="3524" spans="1:19" x14ac:dyDescent="0.3">
      <c r="A3524">
        <v>2023</v>
      </c>
      <c r="C3524" t="str">
        <f>IF(GETPIVOTDATA("PS % recovery",Sheet4!$B$5,"Parish Name",K3524)&gt;99.949%,"OK","No")</f>
        <v>OK</v>
      </c>
      <c r="D3524" t="e">
        <f>VLOOKUP(J3524,'Ref2'!C:E,3,0)</f>
        <v>#N/A</v>
      </c>
      <c r="F3524">
        <v>5</v>
      </c>
      <c r="I3524" t="e">
        <f>VLOOKUP(J3524,Ref!L:M,2,0)</f>
        <v>#N/A</v>
      </c>
      <c r="J3524" t="s">
        <v>1172</v>
      </c>
      <c r="K3524" t="s">
        <v>242</v>
      </c>
      <c r="L3524" t="s">
        <v>615</v>
      </c>
      <c r="M3524" t="s">
        <v>33</v>
      </c>
      <c r="N3524" t="s">
        <v>15</v>
      </c>
      <c r="S3524">
        <v>2115</v>
      </c>
    </row>
    <row r="3525" spans="1:19" x14ac:dyDescent="0.3">
      <c r="A3525">
        <v>2023</v>
      </c>
      <c r="C3525" t="str">
        <f>IF(GETPIVOTDATA("PS % recovery",Sheet4!$B$5,"Parish Name",K3525)&gt;99.949%,"OK","No")</f>
        <v>No</v>
      </c>
      <c r="D3525" t="e">
        <f>VLOOKUP(J3525,'Ref2'!C:E,3,0)</f>
        <v>#N/A</v>
      </c>
      <c r="F3525">
        <v>5</v>
      </c>
      <c r="I3525" t="e">
        <f>VLOOKUP(J3525,Ref!L:M,2,0)</f>
        <v>#N/A</v>
      </c>
      <c r="J3525" t="s">
        <v>1174</v>
      </c>
      <c r="K3525" t="s">
        <v>244</v>
      </c>
      <c r="L3525" t="s">
        <v>615</v>
      </c>
      <c r="M3525" t="s">
        <v>33</v>
      </c>
      <c r="N3525" t="s">
        <v>15</v>
      </c>
      <c r="S3525">
        <v>500</v>
      </c>
    </row>
    <row r="3526" spans="1:19" x14ac:dyDescent="0.3">
      <c r="A3526">
        <v>2023</v>
      </c>
      <c r="C3526" t="str">
        <f>IF(GETPIVOTDATA("PS % recovery",Sheet4!$B$5,"Parish Name",K3526)&gt;99.949%,"OK","No")</f>
        <v>OK</v>
      </c>
      <c r="D3526" t="e">
        <f>VLOOKUP(J3526,'Ref2'!C:E,3,0)</f>
        <v>#N/A</v>
      </c>
      <c r="F3526">
        <v>5</v>
      </c>
      <c r="I3526" t="e">
        <f>VLOOKUP(J3526,Ref!L:M,2,0)</f>
        <v>#N/A</v>
      </c>
      <c r="J3526" t="s">
        <v>1176</v>
      </c>
      <c r="K3526" t="s">
        <v>243</v>
      </c>
      <c r="L3526" t="s">
        <v>609</v>
      </c>
      <c r="M3526" t="s">
        <v>33</v>
      </c>
      <c r="N3526" t="s">
        <v>15</v>
      </c>
      <c r="S3526">
        <v>11674.5</v>
      </c>
    </row>
    <row r="3527" spans="1:19" x14ac:dyDescent="0.3">
      <c r="A3527">
        <v>2023</v>
      </c>
      <c r="C3527" t="str">
        <f>IF(GETPIVOTDATA("PS % recovery",Sheet4!$B$5,"Parish Name",K3527)&gt;99.949%,"OK","No")</f>
        <v>OK</v>
      </c>
      <c r="D3527" t="e">
        <f>VLOOKUP(J3527,'Ref2'!C:E,3,0)</f>
        <v>#N/A</v>
      </c>
      <c r="F3527">
        <v>5</v>
      </c>
      <c r="I3527" t="e">
        <f>VLOOKUP(J3527,Ref!L:M,2,0)</f>
        <v>#N/A</v>
      </c>
      <c r="J3527" t="s">
        <v>1178</v>
      </c>
      <c r="K3527" t="s">
        <v>240</v>
      </c>
      <c r="L3527" t="s">
        <v>617</v>
      </c>
      <c r="M3527" t="s">
        <v>33</v>
      </c>
      <c r="N3527" t="s">
        <v>15</v>
      </c>
      <c r="S3527">
        <v>1264</v>
      </c>
    </row>
    <row r="3528" spans="1:19" x14ac:dyDescent="0.3">
      <c r="A3528">
        <v>2023</v>
      </c>
      <c r="C3528" t="str">
        <f>IF(GETPIVOTDATA("PS % recovery",Sheet4!$B$5,"Parish Name",K3528)&gt;99.949%,"OK","No")</f>
        <v>OK</v>
      </c>
      <c r="D3528" t="e">
        <f>VLOOKUP(J3528,'Ref2'!C:E,3,0)</f>
        <v>#N/A</v>
      </c>
      <c r="F3528">
        <v>5</v>
      </c>
      <c r="I3528" t="e">
        <f>VLOOKUP(J3528,Ref!L:M,2,0)</f>
        <v>#N/A</v>
      </c>
      <c r="J3528" t="s">
        <v>1180</v>
      </c>
      <c r="K3528" t="s">
        <v>245</v>
      </c>
      <c r="L3528" t="s">
        <v>617</v>
      </c>
      <c r="M3528" t="s">
        <v>33</v>
      </c>
      <c r="N3528" t="s">
        <v>15</v>
      </c>
      <c r="S3528">
        <v>736</v>
      </c>
    </row>
    <row r="3529" spans="1:19" x14ac:dyDescent="0.3">
      <c r="A3529">
        <v>2023</v>
      </c>
      <c r="C3529" t="str">
        <f>IF(GETPIVOTDATA("PS % recovery",Sheet4!$B$5,"Parish Name",K3529)&gt;99.949%,"OK","No")</f>
        <v>OK</v>
      </c>
      <c r="D3529" t="e">
        <f>VLOOKUP(J3529,'Ref2'!C:E,3,0)</f>
        <v>#N/A</v>
      </c>
      <c r="F3529">
        <v>5</v>
      </c>
      <c r="I3529" t="e">
        <f>VLOOKUP(J3529,Ref!L:M,2,0)</f>
        <v>#N/A</v>
      </c>
      <c r="J3529" t="s">
        <v>1182</v>
      </c>
      <c r="K3529" t="s">
        <v>248</v>
      </c>
      <c r="L3529" t="s">
        <v>617</v>
      </c>
      <c r="M3529" t="s">
        <v>33</v>
      </c>
      <c r="N3529" t="s">
        <v>15</v>
      </c>
      <c r="S3529">
        <v>763</v>
      </c>
    </row>
    <row r="3530" spans="1:19" x14ac:dyDescent="0.3">
      <c r="A3530">
        <v>2023</v>
      </c>
      <c r="C3530" t="str">
        <f>IF(GETPIVOTDATA("PS % recovery",Sheet4!$B$5,"Parish Name",K3530)&gt;99.949%,"OK","No")</f>
        <v>OK</v>
      </c>
      <c r="D3530" t="e">
        <f>VLOOKUP(J3530,'Ref2'!C:E,3,0)</f>
        <v>#N/A</v>
      </c>
      <c r="F3530">
        <v>5</v>
      </c>
      <c r="I3530" t="e">
        <f>VLOOKUP(J3530,Ref!L:M,2,0)</f>
        <v>#N/A</v>
      </c>
      <c r="J3530" t="s">
        <v>1184</v>
      </c>
      <c r="K3530" t="s">
        <v>250</v>
      </c>
      <c r="L3530" t="s">
        <v>617</v>
      </c>
      <c r="M3530" t="s">
        <v>33</v>
      </c>
      <c r="N3530" t="s">
        <v>15</v>
      </c>
      <c r="S3530">
        <v>657</v>
      </c>
    </row>
    <row r="3531" spans="1:19" x14ac:dyDescent="0.3">
      <c r="A3531">
        <v>2023</v>
      </c>
      <c r="C3531" t="str">
        <f>IF(GETPIVOTDATA("PS % recovery",Sheet4!$B$5,"Parish Name",K3531)&gt;99.949%,"OK","No")</f>
        <v>OK</v>
      </c>
      <c r="D3531" t="e">
        <f>VLOOKUP(J3531,'Ref2'!C:E,3,0)</f>
        <v>#N/A</v>
      </c>
      <c r="F3531">
        <v>5</v>
      </c>
      <c r="I3531" t="e">
        <f>VLOOKUP(J3531,Ref!L:M,2,0)</f>
        <v>#N/A</v>
      </c>
      <c r="J3531" t="s">
        <v>1186</v>
      </c>
      <c r="K3531" t="s">
        <v>252</v>
      </c>
      <c r="L3531" t="s">
        <v>617</v>
      </c>
      <c r="M3531" t="s">
        <v>33</v>
      </c>
      <c r="N3531" t="s">
        <v>15</v>
      </c>
      <c r="S3531">
        <v>0</v>
      </c>
    </row>
    <row r="3532" spans="1:19" x14ac:dyDescent="0.3">
      <c r="A3532">
        <v>2023</v>
      </c>
      <c r="C3532" t="str">
        <f>IF(GETPIVOTDATA("PS % recovery",Sheet4!$B$5,"Parish Name",K3532)&gt;99.949%,"OK","No")</f>
        <v>No</v>
      </c>
      <c r="D3532" t="e">
        <f>VLOOKUP(J3532,'Ref2'!C:E,3,0)</f>
        <v>#N/A</v>
      </c>
      <c r="F3532">
        <v>5</v>
      </c>
      <c r="I3532" t="e">
        <f>VLOOKUP(J3532,Ref!L:M,2,0)</f>
        <v>#N/A</v>
      </c>
      <c r="J3532" t="s">
        <v>1188</v>
      </c>
      <c r="K3532" t="s">
        <v>246</v>
      </c>
      <c r="L3532" t="s">
        <v>607</v>
      </c>
      <c r="M3532" t="s">
        <v>33</v>
      </c>
      <c r="N3532" t="s">
        <v>15</v>
      </c>
      <c r="S3532">
        <v>2358</v>
      </c>
    </row>
    <row r="3533" spans="1:19" x14ac:dyDescent="0.3">
      <c r="A3533">
        <v>2023</v>
      </c>
      <c r="C3533" t="str">
        <f>IF(GETPIVOTDATA("PS % recovery",Sheet4!$B$5,"Parish Name",K3533)&gt;99.949%,"OK","No")</f>
        <v>No</v>
      </c>
      <c r="D3533" t="e">
        <f>VLOOKUP(J3533,'Ref2'!C:E,3,0)</f>
        <v>#N/A</v>
      </c>
      <c r="F3533">
        <v>5</v>
      </c>
      <c r="I3533" t="e">
        <f>VLOOKUP(J3533,Ref!L:M,2,0)</f>
        <v>#N/A</v>
      </c>
      <c r="J3533" t="s">
        <v>1190</v>
      </c>
      <c r="K3533" t="s">
        <v>255</v>
      </c>
      <c r="L3533" t="s">
        <v>607</v>
      </c>
      <c r="M3533" t="s">
        <v>33</v>
      </c>
      <c r="N3533" t="s">
        <v>15</v>
      </c>
      <c r="S3533">
        <v>6735</v>
      </c>
    </row>
    <row r="3534" spans="1:19" x14ac:dyDescent="0.3">
      <c r="A3534">
        <v>2023</v>
      </c>
      <c r="C3534" t="str">
        <f>IF(GETPIVOTDATA("PS % recovery",Sheet4!$B$5,"Parish Name",K3534)&gt;99.949%,"OK","No")</f>
        <v>OK</v>
      </c>
      <c r="D3534" t="e">
        <f>VLOOKUP(J3534,'Ref2'!C:E,3,0)</f>
        <v>#N/A</v>
      </c>
      <c r="F3534">
        <v>5</v>
      </c>
      <c r="I3534" t="e">
        <f>VLOOKUP(J3534,Ref!L:M,2,0)</f>
        <v>#N/A</v>
      </c>
      <c r="J3534" t="s">
        <v>817</v>
      </c>
      <c r="K3534" t="s">
        <v>247</v>
      </c>
      <c r="L3534" t="s">
        <v>609</v>
      </c>
      <c r="M3534" t="s">
        <v>33</v>
      </c>
      <c r="N3534" t="s">
        <v>15</v>
      </c>
      <c r="S3534">
        <v>9489.75</v>
      </c>
    </row>
    <row r="3535" spans="1:19" x14ac:dyDescent="0.3">
      <c r="A3535">
        <v>2023</v>
      </c>
      <c r="C3535" t="str">
        <f>IF(GETPIVOTDATA("PS % recovery",Sheet4!$B$5,"Parish Name",K3535)&gt;99.949%,"OK","No")</f>
        <v>OK</v>
      </c>
      <c r="D3535" t="e">
        <f>VLOOKUP(J3535,'Ref2'!C:E,3,0)</f>
        <v>#N/A</v>
      </c>
      <c r="F3535">
        <v>5</v>
      </c>
      <c r="I3535" t="e">
        <f>VLOOKUP(J3535,Ref!L:M,2,0)</f>
        <v>#N/A</v>
      </c>
      <c r="J3535" t="s">
        <v>1193</v>
      </c>
      <c r="K3535" t="s">
        <v>249</v>
      </c>
      <c r="L3535" t="s">
        <v>609</v>
      </c>
      <c r="M3535" t="s">
        <v>33</v>
      </c>
      <c r="N3535" t="s">
        <v>15</v>
      </c>
      <c r="S3535">
        <v>6417</v>
      </c>
    </row>
    <row r="3536" spans="1:19" x14ac:dyDescent="0.3">
      <c r="A3536">
        <v>2023</v>
      </c>
      <c r="C3536" t="str">
        <f>IF(GETPIVOTDATA("PS % recovery",Sheet4!$B$5,"Parish Name",K3536)&gt;99.949%,"OK","No")</f>
        <v>OK</v>
      </c>
      <c r="D3536" t="e">
        <f>VLOOKUP(J3536,'Ref2'!C:E,3,0)</f>
        <v>#N/A</v>
      </c>
      <c r="F3536">
        <v>5</v>
      </c>
      <c r="I3536" t="e">
        <f>VLOOKUP(J3536,Ref!L:M,2,0)</f>
        <v>#N/A</v>
      </c>
      <c r="J3536" t="s">
        <v>1195</v>
      </c>
      <c r="K3536" t="s">
        <v>251</v>
      </c>
      <c r="L3536" t="s">
        <v>609</v>
      </c>
      <c r="M3536" t="s">
        <v>33</v>
      </c>
      <c r="N3536" t="s">
        <v>15</v>
      </c>
      <c r="S3536">
        <v>2313</v>
      </c>
    </row>
    <row r="3537" spans="1:19" x14ac:dyDescent="0.3">
      <c r="A3537">
        <v>2023</v>
      </c>
      <c r="C3537" t="str">
        <f>IF(GETPIVOTDATA("PS % recovery",Sheet4!$B$5,"Parish Name",K3537)&gt;99.949%,"OK","No")</f>
        <v>No</v>
      </c>
      <c r="D3537" t="e">
        <f>VLOOKUP(J3537,'Ref2'!C:E,3,0)</f>
        <v>#N/A</v>
      </c>
      <c r="F3537">
        <v>5</v>
      </c>
      <c r="I3537" t="e">
        <f>VLOOKUP(J3537,Ref!L:M,2,0)</f>
        <v>#N/A</v>
      </c>
      <c r="J3537" t="s">
        <v>1197</v>
      </c>
      <c r="K3537" t="s">
        <v>253</v>
      </c>
      <c r="L3537" t="s">
        <v>611</v>
      </c>
      <c r="M3537" t="s">
        <v>33</v>
      </c>
      <c r="N3537" t="s">
        <v>15</v>
      </c>
      <c r="S3537">
        <v>0</v>
      </c>
    </row>
    <row r="3538" spans="1:19" x14ac:dyDescent="0.3">
      <c r="A3538">
        <v>2023</v>
      </c>
      <c r="C3538" t="str">
        <f>IF(GETPIVOTDATA("PS % recovery",Sheet4!$B$5,"Parish Name",K3538)&gt;99.949%,"OK","No")</f>
        <v>No</v>
      </c>
      <c r="D3538" t="e">
        <f>VLOOKUP(J3538,'Ref2'!C:E,3,0)</f>
        <v>#N/A</v>
      </c>
      <c r="F3538">
        <v>5</v>
      </c>
      <c r="I3538" t="e">
        <f>VLOOKUP(J3538,Ref!L:M,2,0)</f>
        <v>#N/A</v>
      </c>
      <c r="J3538" t="s">
        <v>1199</v>
      </c>
      <c r="K3538" t="s">
        <v>257</v>
      </c>
      <c r="L3538" t="s">
        <v>619</v>
      </c>
      <c r="M3538" t="s">
        <v>33</v>
      </c>
      <c r="N3538" t="s">
        <v>15</v>
      </c>
      <c r="S3538">
        <v>0</v>
      </c>
    </row>
    <row r="3539" spans="1:19" x14ac:dyDescent="0.3">
      <c r="A3539">
        <v>2023</v>
      </c>
      <c r="C3539" t="str">
        <f>IF(GETPIVOTDATA("PS % recovery",Sheet4!$B$5,"Parish Name",K3539)&gt;99.949%,"OK","No")</f>
        <v>OK</v>
      </c>
      <c r="D3539" t="e">
        <f>VLOOKUP(J3539,'Ref2'!C:E,3,0)</f>
        <v>#N/A</v>
      </c>
      <c r="F3539">
        <v>5</v>
      </c>
      <c r="I3539" t="e">
        <f>VLOOKUP(J3539,Ref!L:M,2,0)</f>
        <v>#N/A</v>
      </c>
      <c r="J3539" t="s">
        <v>1201</v>
      </c>
      <c r="K3539" t="s">
        <v>254</v>
      </c>
      <c r="L3539" t="s">
        <v>613</v>
      </c>
      <c r="M3539" t="s">
        <v>33</v>
      </c>
      <c r="N3539" t="s">
        <v>15</v>
      </c>
      <c r="S3539">
        <v>1573</v>
      </c>
    </row>
    <row r="3540" spans="1:19" x14ac:dyDescent="0.3">
      <c r="A3540">
        <v>2023</v>
      </c>
      <c r="C3540" t="str">
        <f>IF(GETPIVOTDATA("PS % recovery",Sheet4!$B$5,"Parish Name",K3540)&gt;99.949%,"OK","No")</f>
        <v>OK</v>
      </c>
      <c r="D3540" t="e">
        <f>VLOOKUP(J3540,'Ref2'!C:E,3,0)</f>
        <v>#N/A</v>
      </c>
      <c r="F3540">
        <v>5</v>
      </c>
      <c r="I3540" t="e">
        <f>VLOOKUP(J3540,Ref!L:M,2,0)</f>
        <v>#N/A</v>
      </c>
      <c r="J3540" t="s">
        <v>1203</v>
      </c>
      <c r="K3540" t="s">
        <v>259</v>
      </c>
      <c r="L3540" t="s">
        <v>613</v>
      </c>
      <c r="M3540" t="s">
        <v>33</v>
      </c>
      <c r="N3540" t="s">
        <v>15</v>
      </c>
      <c r="S3540">
        <v>1278</v>
      </c>
    </row>
    <row r="3541" spans="1:19" x14ac:dyDescent="0.3">
      <c r="A3541">
        <v>2023</v>
      </c>
      <c r="C3541" t="str">
        <f>IF(GETPIVOTDATA("PS % recovery",Sheet4!$B$5,"Parish Name",K3541)&gt;99.949%,"OK","No")</f>
        <v>OK</v>
      </c>
      <c r="D3541" t="e">
        <f>VLOOKUP(J3541,'Ref2'!C:E,3,0)</f>
        <v>#N/A</v>
      </c>
      <c r="F3541">
        <v>5</v>
      </c>
      <c r="I3541" t="e">
        <f>VLOOKUP(J3541,Ref!L:M,2,0)</f>
        <v>#N/A</v>
      </c>
      <c r="J3541" t="s">
        <v>1205</v>
      </c>
      <c r="K3541" t="s">
        <v>261</v>
      </c>
      <c r="L3541" t="s">
        <v>613</v>
      </c>
      <c r="M3541" t="s">
        <v>33</v>
      </c>
      <c r="N3541" t="s">
        <v>15</v>
      </c>
      <c r="S3541">
        <v>1489</v>
      </c>
    </row>
    <row r="3542" spans="1:19" x14ac:dyDescent="0.3">
      <c r="A3542">
        <v>2023</v>
      </c>
      <c r="C3542" t="str">
        <f>IF(GETPIVOTDATA("PS % recovery",Sheet4!$B$5,"Parish Name",K3542)&gt;99.949%,"OK","No")</f>
        <v>No</v>
      </c>
      <c r="D3542" t="e">
        <f>VLOOKUP(J3542,'Ref2'!C:E,3,0)</f>
        <v>#N/A</v>
      </c>
      <c r="F3542">
        <v>5</v>
      </c>
      <c r="I3542" t="e">
        <f>VLOOKUP(J3542,Ref!L:M,2,0)</f>
        <v>#N/A</v>
      </c>
      <c r="J3542" t="s">
        <v>1207</v>
      </c>
      <c r="K3542" t="s">
        <v>256</v>
      </c>
      <c r="L3542" t="s">
        <v>609</v>
      </c>
      <c r="M3542" t="s">
        <v>33</v>
      </c>
      <c r="N3542" t="s">
        <v>15</v>
      </c>
      <c r="S3542">
        <v>4110</v>
      </c>
    </row>
    <row r="3543" spans="1:19" x14ac:dyDescent="0.3">
      <c r="A3543">
        <v>2023</v>
      </c>
      <c r="C3543" t="str">
        <f>IF(GETPIVOTDATA("PS % recovery",Sheet4!$B$5,"Parish Name",K3543)&gt;99.949%,"OK","No")</f>
        <v>No</v>
      </c>
      <c r="D3543" t="e">
        <f>VLOOKUP(J3543,'Ref2'!C:E,3,0)</f>
        <v>#N/A</v>
      </c>
      <c r="F3543">
        <v>5</v>
      </c>
      <c r="I3543" t="str">
        <f>VLOOKUP(J3543,Ref!L:M,2,0)</f>
        <v>Yes</v>
      </c>
      <c r="J3543" t="s">
        <v>1209</v>
      </c>
      <c r="K3543" t="s">
        <v>260</v>
      </c>
      <c r="L3543" t="s">
        <v>623</v>
      </c>
      <c r="M3543" t="s">
        <v>33</v>
      </c>
      <c r="N3543" t="s">
        <v>15</v>
      </c>
      <c r="S3543">
        <v>9705</v>
      </c>
    </row>
    <row r="3544" spans="1:19" x14ac:dyDescent="0.3">
      <c r="A3544">
        <v>2023</v>
      </c>
      <c r="C3544" t="str">
        <f>IF(GETPIVOTDATA("PS % recovery",Sheet4!$B$5,"Parish Name",K3544)&gt;99.949%,"OK","No")</f>
        <v>OK</v>
      </c>
      <c r="D3544" t="e">
        <f>VLOOKUP(J3544,'Ref2'!C:E,3,0)</f>
        <v>#N/A</v>
      </c>
      <c r="F3544">
        <v>5</v>
      </c>
      <c r="I3544" t="e">
        <f>VLOOKUP(J3544,Ref!L:M,2,0)</f>
        <v>#N/A</v>
      </c>
      <c r="J3544" t="s">
        <v>1211</v>
      </c>
      <c r="K3544" t="s">
        <v>258</v>
      </c>
      <c r="L3544" t="s">
        <v>621</v>
      </c>
      <c r="M3544" t="s">
        <v>33</v>
      </c>
      <c r="N3544" t="s">
        <v>15</v>
      </c>
      <c r="S3544">
        <v>5856</v>
      </c>
    </row>
    <row r="3545" spans="1:19" x14ac:dyDescent="0.3">
      <c r="A3545">
        <v>2023</v>
      </c>
      <c r="C3545" t="str">
        <f>IF(GETPIVOTDATA("PS % recovery",Sheet4!$B$5,"Parish Name",K3545)&gt;99.949%,"OK","No")</f>
        <v>No</v>
      </c>
      <c r="D3545" t="e">
        <f>VLOOKUP(J3545,'Ref2'!C:E,3,0)</f>
        <v>#N/A</v>
      </c>
      <c r="F3545">
        <v>5</v>
      </c>
      <c r="I3545" t="e">
        <f>VLOOKUP(J3545,Ref!L:M,2,0)</f>
        <v>#N/A</v>
      </c>
      <c r="J3545" t="s">
        <v>1213</v>
      </c>
      <c r="K3545" t="s">
        <v>263</v>
      </c>
      <c r="L3545" t="s">
        <v>637</v>
      </c>
      <c r="M3545" t="s">
        <v>36</v>
      </c>
      <c r="N3545" t="s">
        <v>15</v>
      </c>
      <c r="S3545">
        <v>3750</v>
      </c>
    </row>
    <row r="3546" spans="1:19" x14ac:dyDescent="0.3">
      <c r="A3546">
        <v>2023</v>
      </c>
      <c r="C3546" t="str">
        <f>IF(GETPIVOTDATA("PS % recovery",Sheet4!$B$5,"Parish Name",K3546)&gt;99.949%,"OK","No")</f>
        <v>No</v>
      </c>
      <c r="D3546" t="e">
        <f>VLOOKUP(J3546,'Ref2'!C:E,3,0)</f>
        <v>#N/A</v>
      </c>
      <c r="F3546">
        <v>5</v>
      </c>
      <c r="I3546" t="e">
        <f>VLOOKUP(J3546,Ref!L:M,2,0)</f>
        <v>#N/A</v>
      </c>
      <c r="J3546" t="s">
        <v>1215</v>
      </c>
      <c r="K3546" t="s">
        <v>264</v>
      </c>
      <c r="L3546" t="s">
        <v>625</v>
      </c>
      <c r="M3546" t="s">
        <v>36</v>
      </c>
      <c r="N3546" t="s">
        <v>15</v>
      </c>
      <c r="S3546">
        <v>2500</v>
      </c>
    </row>
    <row r="3547" spans="1:19" x14ac:dyDescent="0.3">
      <c r="A3547">
        <v>2023</v>
      </c>
      <c r="C3547" t="str">
        <f>IF(GETPIVOTDATA("PS % recovery",Sheet4!$B$5,"Parish Name",K3547)&gt;99.949%,"OK","No")</f>
        <v>No</v>
      </c>
      <c r="D3547" t="e">
        <f>VLOOKUP(J3547,'Ref2'!C:E,3,0)</f>
        <v>#N/A</v>
      </c>
      <c r="F3547">
        <v>5</v>
      </c>
      <c r="I3547" t="e">
        <f>VLOOKUP(J3547,Ref!L:M,2,0)</f>
        <v>#N/A</v>
      </c>
      <c r="J3547" t="s">
        <v>1217</v>
      </c>
      <c r="K3547" t="s">
        <v>265</v>
      </c>
      <c r="L3547" t="s">
        <v>627</v>
      </c>
      <c r="M3547" t="s">
        <v>36</v>
      </c>
      <c r="N3547" t="s">
        <v>15</v>
      </c>
      <c r="S3547">
        <v>3009.25</v>
      </c>
    </row>
    <row r="3548" spans="1:19" x14ac:dyDescent="0.3">
      <c r="A3548">
        <v>2023</v>
      </c>
      <c r="C3548" t="str">
        <f>IF(GETPIVOTDATA("PS % recovery",Sheet4!$B$5,"Parish Name",K3548)&gt;99.949%,"OK","No")</f>
        <v>OK</v>
      </c>
      <c r="D3548" t="e">
        <f>VLOOKUP(J3548,'Ref2'!C:E,3,0)</f>
        <v>#N/A</v>
      </c>
      <c r="F3548">
        <v>5</v>
      </c>
      <c r="I3548" t="e">
        <f>VLOOKUP(J3548,Ref!L:M,2,0)</f>
        <v>#N/A</v>
      </c>
      <c r="J3548" t="s">
        <v>1219</v>
      </c>
      <c r="K3548" t="s">
        <v>266</v>
      </c>
      <c r="L3548" t="s">
        <v>629</v>
      </c>
      <c r="M3548" t="s">
        <v>36</v>
      </c>
      <c r="N3548" t="s">
        <v>15</v>
      </c>
      <c r="S3548">
        <v>3395.2</v>
      </c>
    </row>
    <row r="3549" spans="1:19" x14ac:dyDescent="0.3">
      <c r="A3549">
        <v>2023</v>
      </c>
      <c r="C3549" t="str">
        <f>IF(GETPIVOTDATA("PS % recovery",Sheet4!$B$5,"Parish Name",K3549)&gt;99.949%,"OK","No")</f>
        <v>OK</v>
      </c>
      <c r="D3549" t="e">
        <f>VLOOKUP(J3549,'Ref2'!C:E,3,0)</f>
        <v>#N/A</v>
      </c>
      <c r="F3549">
        <v>5</v>
      </c>
      <c r="I3549" t="e">
        <f>VLOOKUP(J3549,Ref!L:M,2,0)</f>
        <v>#N/A</v>
      </c>
      <c r="J3549" t="s">
        <v>1221</v>
      </c>
      <c r="K3549" t="s">
        <v>267</v>
      </c>
      <c r="L3549" t="s">
        <v>631</v>
      </c>
      <c r="M3549" t="s">
        <v>36</v>
      </c>
      <c r="N3549" t="s">
        <v>15</v>
      </c>
      <c r="S3549">
        <v>5490</v>
      </c>
    </row>
    <row r="3550" spans="1:19" x14ac:dyDescent="0.3">
      <c r="A3550">
        <v>2023</v>
      </c>
      <c r="C3550" t="str">
        <f>IF(GETPIVOTDATA("PS % recovery",Sheet4!$B$5,"Parish Name",K3550)&gt;99.949%,"OK","No")</f>
        <v>No</v>
      </c>
      <c r="D3550" t="e">
        <f>VLOOKUP(J3550,'Ref2'!C:E,3,0)</f>
        <v>#N/A</v>
      </c>
      <c r="F3550">
        <v>5</v>
      </c>
      <c r="I3550" t="e">
        <f>VLOOKUP(J3550,Ref!L:M,2,0)</f>
        <v>#N/A</v>
      </c>
      <c r="J3550" t="s">
        <v>1223</v>
      </c>
      <c r="K3550" t="s">
        <v>268</v>
      </c>
      <c r="L3550" t="s">
        <v>633</v>
      </c>
      <c r="M3550" t="s">
        <v>36</v>
      </c>
      <c r="N3550" t="s">
        <v>15</v>
      </c>
      <c r="S3550">
        <v>1500</v>
      </c>
    </row>
    <row r="3551" spans="1:19" x14ac:dyDescent="0.3">
      <c r="A3551">
        <v>2023</v>
      </c>
      <c r="C3551" t="str">
        <f>IF(GETPIVOTDATA("PS % recovery",Sheet4!$B$5,"Parish Name",K3551)&gt;99.949%,"OK","No")</f>
        <v>OK</v>
      </c>
      <c r="D3551" t="e">
        <f>VLOOKUP(J3551,'Ref2'!C:E,3,0)</f>
        <v>#N/A</v>
      </c>
      <c r="F3551">
        <v>5</v>
      </c>
      <c r="I3551" t="e">
        <f>VLOOKUP(J3551,Ref!L:M,2,0)</f>
        <v>#N/A</v>
      </c>
      <c r="J3551" t="s">
        <v>1225</v>
      </c>
      <c r="K3551" t="s">
        <v>269</v>
      </c>
      <c r="L3551" t="s">
        <v>635</v>
      </c>
      <c r="M3551" t="s">
        <v>36</v>
      </c>
      <c r="N3551" t="s">
        <v>15</v>
      </c>
      <c r="S3551">
        <v>4220.67</v>
      </c>
    </row>
    <row r="3552" spans="1:19" x14ac:dyDescent="0.3">
      <c r="A3552">
        <v>2023</v>
      </c>
      <c r="C3552" t="str">
        <f>IF(GETPIVOTDATA("PS % recovery",Sheet4!$B$5,"Parish Name",K3552)&gt;99.949%,"OK","No")</f>
        <v>No</v>
      </c>
      <c r="D3552" t="str">
        <f>VLOOKUP(J3552,'Ref2'!C:E,3,0)</f>
        <v>LLF</v>
      </c>
      <c r="F3552">
        <v>5</v>
      </c>
      <c r="I3552" t="e">
        <f>VLOOKUP(J3552,Ref!L:M,2,0)</f>
        <v>#N/A</v>
      </c>
      <c r="J3552" t="s">
        <v>1227</v>
      </c>
      <c r="K3552" t="s">
        <v>270</v>
      </c>
      <c r="L3552" t="s">
        <v>639</v>
      </c>
      <c r="M3552" t="s">
        <v>36</v>
      </c>
      <c r="N3552" t="s">
        <v>15</v>
      </c>
      <c r="S3552">
        <v>4985.08</v>
      </c>
    </row>
    <row r="3553" spans="1:19" x14ac:dyDescent="0.3">
      <c r="A3553">
        <v>2023</v>
      </c>
      <c r="C3553" t="str">
        <f>IF(GETPIVOTDATA("PS % recovery",Sheet4!$B$5,"Parish Name",K3553)&gt;99.949%,"OK","No")</f>
        <v>OK</v>
      </c>
      <c r="D3553" t="e">
        <f>VLOOKUP(J3553,'Ref2'!C:E,3,0)</f>
        <v>#N/A</v>
      </c>
      <c r="F3553">
        <v>5</v>
      </c>
      <c r="I3553" t="str">
        <f>VLOOKUP(J3553,Ref!L:M,2,0)</f>
        <v>Yes</v>
      </c>
      <c r="J3553" t="s">
        <v>1229</v>
      </c>
      <c r="K3553" t="s">
        <v>271</v>
      </c>
      <c r="L3553" t="s">
        <v>641</v>
      </c>
      <c r="M3553" t="s">
        <v>36</v>
      </c>
      <c r="N3553" t="s">
        <v>15</v>
      </c>
      <c r="S3553">
        <v>0</v>
      </c>
    </row>
    <row r="3554" spans="1:19" x14ac:dyDescent="0.3">
      <c r="A3554">
        <v>2023</v>
      </c>
      <c r="C3554" t="str">
        <f>IF(GETPIVOTDATA("PS % recovery",Sheet4!$B$5,"Parish Name",K3554)&gt;99.949%,"OK","No")</f>
        <v>OK</v>
      </c>
      <c r="D3554" t="e">
        <f>VLOOKUP(J3554,'Ref2'!C:E,3,0)</f>
        <v>#N/A</v>
      </c>
      <c r="F3554">
        <v>5</v>
      </c>
      <c r="I3554" t="e">
        <f>VLOOKUP(J3554,Ref!L:M,2,0)</f>
        <v>#N/A</v>
      </c>
      <c r="J3554" t="s">
        <v>1231</v>
      </c>
      <c r="K3554" t="s">
        <v>273</v>
      </c>
      <c r="L3554" t="s">
        <v>643</v>
      </c>
      <c r="M3554" t="s">
        <v>19</v>
      </c>
      <c r="N3554" t="s">
        <v>16</v>
      </c>
      <c r="S3554">
        <v>4325</v>
      </c>
    </row>
    <row r="3555" spans="1:19" x14ac:dyDescent="0.3">
      <c r="A3555">
        <v>2023</v>
      </c>
      <c r="C3555" t="str">
        <f>IF(GETPIVOTDATA("PS % recovery",Sheet4!$B$5,"Parish Name",K3555)&gt;99.949%,"OK","No")</f>
        <v>No</v>
      </c>
      <c r="D3555" t="e">
        <f>VLOOKUP(J3555,'Ref2'!C:E,3,0)</f>
        <v>#N/A</v>
      </c>
      <c r="F3555">
        <v>5</v>
      </c>
      <c r="I3555" t="e">
        <f>VLOOKUP(J3555,Ref!L:M,2,0)</f>
        <v>#N/A</v>
      </c>
      <c r="J3555" t="s">
        <v>1233</v>
      </c>
      <c r="K3555" t="s">
        <v>274</v>
      </c>
      <c r="L3555" t="s">
        <v>643</v>
      </c>
      <c r="M3555" t="s">
        <v>19</v>
      </c>
      <c r="N3555" t="s">
        <v>16</v>
      </c>
      <c r="S3555">
        <v>0</v>
      </c>
    </row>
    <row r="3556" spans="1:19" x14ac:dyDescent="0.3">
      <c r="A3556">
        <v>2023</v>
      </c>
      <c r="C3556" t="str">
        <f>IF(GETPIVOTDATA("PS % recovery",Sheet4!$B$5,"Parish Name",K3556)&gt;99.949%,"OK","No")</f>
        <v>OK</v>
      </c>
      <c r="D3556" t="e">
        <f>VLOOKUP(J3556,'Ref2'!C:E,3,0)</f>
        <v>#N/A</v>
      </c>
      <c r="F3556">
        <v>5</v>
      </c>
      <c r="I3556" t="e">
        <f>VLOOKUP(J3556,Ref!L:M,2,0)</f>
        <v>#N/A</v>
      </c>
      <c r="J3556" t="s">
        <v>1235</v>
      </c>
      <c r="K3556" t="s">
        <v>276</v>
      </c>
      <c r="L3556" t="s">
        <v>643</v>
      </c>
      <c r="M3556" t="s">
        <v>19</v>
      </c>
      <c r="N3556" t="s">
        <v>16</v>
      </c>
      <c r="S3556">
        <v>0</v>
      </c>
    </row>
    <row r="3557" spans="1:19" x14ac:dyDescent="0.3">
      <c r="A3557">
        <v>2023</v>
      </c>
      <c r="C3557" t="str">
        <f>IF(GETPIVOTDATA("PS % recovery",Sheet4!$B$5,"Parish Name",K3557)&gt;99.949%,"OK","No")</f>
        <v>No</v>
      </c>
      <c r="D3557" t="e">
        <f>VLOOKUP(J3557,'Ref2'!C:E,3,0)</f>
        <v>#N/A</v>
      </c>
      <c r="F3557">
        <v>5</v>
      </c>
      <c r="I3557" t="e">
        <f>VLOOKUP(J3557,Ref!L:M,2,0)</f>
        <v>#N/A</v>
      </c>
      <c r="J3557" t="s">
        <v>1237</v>
      </c>
      <c r="K3557" t="s">
        <v>277</v>
      </c>
      <c r="L3557" t="s">
        <v>646</v>
      </c>
      <c r="M3557" t="s">
        <v>19</v>
      </c>
      <c r="N3557" t="s">
        <v>16</v>
      </c>
      <c r="S3557">
        <v>500</v>
      </c>
    </row>
    <row r="3558" spans="1:19" x14ac:dyDescent="0.3">
      <c r="A3558">
        <v>2023</v>
      </c>
      <c r="C3558" t="str">
        <f>IF(GETPIVOTDATA("PS % recovery",Sheet4!$B$5,"Parish Name",K3558)&gt;99.949%,"OK","No")</f>
        <v>No</v>
      </c>
      <c r="D3558" t="e">
        <f>VLOOKUP(J3558,'Ref2'!C:E,3,0)</f>
        <v>#N/A</v>
      </c>
      <c r="F3558">
        <v>5</v>
      </c>
      <c r="I3558" t="e">
        <f>VLOOKUP(J3558,Ref!L:M,2,0)</f>
        <v>#N/A</v>
      </c>
      <c r="J3558" t="s">
        <v>1239</v>
      </c>
      <c r="K3558" t="s">
        <v>279</v>
      </c>
      <c r="L3558" t="s">
        <v>646</v>
      </c>
      <c r="M3558" t="s">
        <v>19</v>
      </c>
      <c r="N3558" t="s">
        <v>16</v>
      </c>
      <c r="S3558">
        <v>0</v>
      </c>
    </row>
    <row r="3559" spans="1:19" x14ac:dyDescent="0.3">
      <c r="A3559">
        <v>2023</v>
      </c>
      <c r="C3559" t="str">
        <f>IF(GETPIVOTDATA("PS % recovery",Sheet4!$B$5,"Parish Name",K3559)&gt;99.949%,"OK","No")</f>
        <v>No</v>
      </c>
      <c r="D3559" t="e">
        <f>VLOOKUP(J3559,'Ref2'!C:E,3,0)</f>
        <v>#N/A</v>
      </c>
      <c r="F3559">
        <v>5</v>
      </c>
      <c r="I3559" t="e">
        <f>VLOOKUP(J3559,Ref!L:M,2,0)</f>
        <v>#N/A</v>
      </c>
      <c r="J3559" t="s">
        <v>1241</v>
      </c>
      <c r="K3559" t="s">
        <v>281</v>
      </c>
      <c r="L3559" t="s">
        <v>646</v>
      </c>
      <c r="M3559" t="s">
        <v>19</v>
      </c>
      <c r="N3559" t="s">
        <v>16</v>
      </c>
      <c r="S3559">
        <v>0</v>
      </c>
    </row>
    <row r="3560" spans="1:19" x14ac:dyDescent="0.3">
      <c r="A3560">
        <v>2023</v>
      </c>
      <c r="C3560" t="str">
        <f>IF(GETPIVOTDATA("PS % recovery",Sheet4!$B$5,"Parish Name",K3560)&gt;99.949%,"OK","No")</f>
        <v>No</v>
      </c>
      <c r="D3560" t="e">
        <f>VLOOKUP(J3560,'Ref2'!C:E,3,0)</f>
        <v>#N/A</v>
      </c>
      <c r="F3560">
        <v>5</v>
      </c>
      <c r="I3560" t="e">
        <f>VLOOKUP(J3560,Ref!L:M,2,0)</f>
        <v>#N/A</v>
      </c>
      <c r="J3560" t="s">
        <v>1243</v>
      </c>
      <c r="K3560" t="s">
        <v>278</v>
      </c>
      <c r="L3560" t="s">
        <v>648</v>
      </c>
      <c r="M3560" t="s">
        <v>19</v>
      </c>
      <c r="N3560" t="s">
        <v>16</v>
      </c>
      <c r="S3560">
        <v>8000</v>
      </c>
    </row>
    <row r="3561" spans="1:19" x14ac:dyDescent="0.3">
      <c r="A3561">
        <v>2023</v>
      </c>
      <c r="C3561" t="str">
        <f>IF(GETPIVOTDATA("PS % recovery",Sheet4!$B$5,"Parish Name",K3561)&gt;99.949%,"OK","No")</f>
        <v>OK</v>
      </c>
      <c r="D3561" t="e">
        <f>VLOOKUP(J3561,'Ref2'!C:E,3,0)</f>
        <v>#N/A</v>
      </c>
      <c r="F3561">
        <v>5</v>
      </c>
      <c r="I3561" t="e">
        <f>VLOOKUP(J3561,Ref!L:M,2,0)</f>
        <v>#N/A</v>
      </c>
      <c r="J3561" t="s">
        <v>1245</v>
      </c>
      <c r="K3561" t="s">
        <v>284</v>
      </c>
      <c r="L3561" t="s">
        <v>648</v>
      </c>
      <c r="M3561" t="s">
        <v>19</v>
      </c>
      <c r="N3561" t="s">
        <v>16</v>
      </c>
      <c r="S3561">
        <v>0</v>
      </c>
    </row>
    <row r="3562" spans="1:19" x14ac:dyDescent="0.3">
      <c r="A3562">
        <v>2023</v>
      </c>
      <c r="C3562" t="str">
        <f>IF(GETPIVOTDATA("PS % recovery",Sheet4!$B$5,"Parish Name",K3562)&gt;99.949%,"OK","No")</f>
        <v>No</v>
      </c>
      <c r="D3562" t="e">
        <f>VLOOKUP(J3562,'Ref2'!C:E,3,0)</f>
        <v>#N/A</v>
      </c>
      <c r="F3562">
        <v>5</v>
      </c>
      <c r="I3562" t="e">
        <f>VLOOKUP(J3562,Ref!L:M,2,0)</f>
        <v>#N/A</v>
      </c>
      <c r="J3562" t="s">
        <v>1247</v>
      </c>
      <c r="K3562" t="s">
        <v>286</v>
      </c>
      <c r="L3562" t="s">
        <v>648</v>
      </c>
      <c r="M3562" t="s">
        <v>19</v>
      </c>
      <c r="N3562" t="s">
        <v>16</v>
      </c>
      <c r="S3562">
        <v>126</v>
      </c>
    </row>
    <row r="3563" spans="1:19" x14ac:dyDescent="0.3">
      <c r="A3563">
        <v>2023</v>
      </c>
      <c r="C3563" t="str">
        <f>IF(GETPIVOTDATA("PS % recovery",Sheet4!$B$5,"Parish Name",K3563)&gt;99.949%,"OK","No")</f>
        <v>No</v>
      </c>
      <c r="D3563" t="e">
        <f>VLOOKUP(J3563,'Ref2'!C:E,3,0)</f>
        <v>#N/A</v>
      </c>
      <c r="F3563">
        <v>5</v>
      </c>
      <c r="I3563" t="e">
        <f>VLOOKUP(J3563,Ref!L:M,2,0)</f>
        <v>#N/A</v>
      </c>
      <c r="J3563" t="s">
        <v>1249</v>
      </c>
      <c r="K3563" t="s">
        <v>280</v>
      </c>
      <c r="L3563" t="s">
        <v>668</v>
      </c>
      <c r="M3563" t="s">
        <v>19</v>
      </c>
      <c r="N3563" t="s">
        <v>16</v>
      </c>
      <c r="S3563">
        <v>0</v>
      </c>
    </row>
    <row r="3564" spans="1:19" x14ac:dyDescent="0.3">
      <c r="A3564">
        <v>2023</v>
      </c>
      <c r="C3564" t="str">
        <f>IF(GETPIVOTDATA("PS % recovery",Sheet4!$B$5,"Parish Name",K3564)&gt;99.949%,"OK","No")</f>
        <v>OK</v>
      </c>
      <c r="D3564" t="e">
        <f>VLOOKUP(J3564,'Ref2'!C:E,3,0)</f>
        <v>#N/A</v>
      </c>
      <c r="F3564">
        <v>5</v>
      </c>
      <c r="I3564" t="e">
        <f>VLOOKUP(J3564,Ref!L:M,2,0)</f>
        <v>#N/A</v>
      </c>
      <c r="J3564" t="s">
        <v>1251</v>
      </c>
      <c r="K3564" t="s">
        <v>287</v>
      </c>
      <c r="L3564" t="s">
        <v>668</v>
      </c>
      <c r="M3564" t="s">
        <v>19</v>
      </c>
      <c r="N3564" t="s">
        <v>16</v>
      </c>
      <c r="S3564">
        <v>1117</v>
      </c>
    </row>
    <row r="3565" spans="1:19" x14ac:dyDescent="0.3">
      <c r="A3565">
        <v>2023</v>
      </c>
      <c r="C3565" t="str">
        <f>IF(GETPIVOTDATA("PS % recovery",Sheet4!$B$5,"Parish Name",K3565)&gt;99.949%,"OK","No")</f>
        <v>No</v>
      </c>
      <c r="D3565" t="e">
        <f>VLOOKUP(J3565,'Ref2'!C:E,3,0)</f>
        <v>#N/A</v>
      </c>
      <c r="F3565">
        <v>5</v>
      </c>
      <c r="I3565" t="e">
        <f>VLOOKUP(J3565,Ref!L:M,2,0)</f>
        <v>#N/A</v>
      </c>
      <c r="J3565" t="s">
        <v>1253</v>
      </c>
      <c r="K3565" t="s">
        <v>290</v>
      </c>
      <c r="L3565" t="s">
        <v>668</v>
      </c>
      <c r="M3565" t="s">
        <v>19</v>
      </c>
      <c r="N3565" t="s">
        <v>16</v>
      </c>
      <c r="S3565">
        <v>62.5</v>
      </c>
    </row>
    <row r="3566" spans="1:19" x14ac:dyDescent="0.3">
      <c r="A3566">
        <v>2023</v>
      </c>
      <c r="C3566" t="str">
        <f>IF(GETPIVOTDATA("PS % recovery",Sheet4!$B$5,"Parish Name",K3566)&gt;99.949%,"OK","No")</f>
        <v>OK</v>
      </c>
      <c r="D3566" t="e">
        <f>VLOOKUP(J3566,'Ref2'!C:E,3,0)</f>
        <v>#N/A</v>
      </c>
      <c r="F3566">
        <v>5</v>
      </c>
      <c r="I3566" t="e">
        <f>VLOOKUP(J3566,Ref!L:M,2,0)</f>
        <v>#N/A</v>
      </c>
      <c r="J3566" t="s">
        <v>1255</v>
      </c>
      <c r="K3566" t="s">
        <v>292</v>
      </c>
      <c r="L3566" t="s">
        <v>668</v>
      </c>
      <c r="M3566" t="s">
        <v>19</v>
      </c>
      <c r="N3566" t="s">
        <v>16</v>
      </c>
      <c r="S3566">
        <v>3440</v>
      </c>
    </row>
    <row r="3567" spans="1:19" x14ac:dyDescent="0.3">
      <c r="A3567">
        <v>2023</v>
      </c>
      <c r="C3567" t="str">
        <f>IF(GETPIVOTDATA("PS % recovery",Sheet4!$B$5,"Parish Name",K3567)&gt;99.949%,"OK","No")</f>
        <v>No</v>
      </c>
      <c r="D3567" t="e">
        <f>VLOOKUP(J3567,'Ref2'!C:E,3,0)</f>
        <v>#N/A</v>
      </c>
      <c r="F3567">
        <v>5</v>
      </c>
      <c r="I3567" t="e">
        <f>VLOOKUP(J3567,Ref!L:M,2,0)</f>
        <v>#N/A</v>
      </c>
      <c r="J3567" t="s">
        <v>831</v>
      </c>
      <c r="K3567" t="s">
        <v>291</v>
      </c>
      <c r="L3567" t="s">
        <v>660</v>
      </c>
      <c r="M3567" t="s">
        <v>19</v>
      </c>
      <c r="N3567" t="s">
        <v>16</v>
      </c>
      <c r="S3567">
        <v>1250</v>
      </c>
    </row>
    <row r="3568" spans="1:19" x14ac:dyDescent="0.3">
      <c r="A3568">
        <v>2023</v>
      </c>
      <c r="C3568" t="str">
        <f>IF(GETPIVOTDATA("PS % recovery",Sheet4!$B$5,"Parish Name",K3568)&gt;99.949%,"OK","No")</f>
        <v>OK</v>
      </c>
      <c r="D3568" t="e">
        <f>VLOOKUP(J3568,'Ref2'!C:E,3,0)</f>
        <v>#N/A</v>
      </c>
      <c r="F3568">
        <v>5</v>
      </c>
      <c r="I3568" t="e">
        <f>VLOOKUP(J3568,Ref!L:M,2,0)</f>
        <v>#N/A</v>
      </c>
      <c r="J3568" t="s">
        <v>1258</v>
      </c>
      <c r="K3568" t="s">
        <v>288</v>
      </c>
      <c r="L3568" t="s">
        <v>664</v>
      </c>
      <c r="M3568" t="s">
        <v>19</v>
      </c>
      <c r="N3568" t="s">
        <v>16</v>
      </c>
      <c r="S3568">
        <v>750</v>
      </c>
    </row>
    <row r="3569" spans="1:19" x14ac:dyDescent="0.3">
      <c r="A3569">
        <v>2023</v>
      </c>
      <c r="C3569" t="str">
        <f>IF(GETPIVOTDATA("PS % recovery",Sheet4!$B$5,"Parish Name",K3569)&gt;99.949%,"OK","No")</f>
        <v>OK</v>
      </c>
      <c r="D3569" t="e">
        <f>VLOOKUP(J3569,'Ref2'!C:E,3,0)</f>
        <v>#N/A</v>
      </c>
      <c r="F3569">
        <v>5</v>
      </c>
      <c r="I3569" t="e">
        <f>VLOOKUP(J3569,Ref!L:M,2,0)</f>
        <v>#N/A</v>
      </c>
      <c r="J3569" t="s">
        <v>1260</v>
      </c>
      <c r="K3569" t="s">
        <v>295</v>
      </c>
      <c r="L3569" t="s">
        <v>664</v>
      </c>
      <c r="M3569" t="s">
        <v>19</v>
      </c>
      <c r="N3569" t="s">
        <v>16</v>
      </c>
      <c r="S3569">
        <v>1000</v>
      </c>
    </row>
    <row r="3570" spans="1:19" x14ac:dyDescent="0.3">
      <c r="A3570">
        <v>2023</v>
      </c>
      <c r="C3570" t="str">
        <f>IF(GETPIVOTDATA("PS % recovery",Sheet4!$B$5,"Parish Name",K3570)&gt;99.949%,"OK","No")</f>
        <v>OK</v>
      </c>
      <c r="D3570" t="e">
        <f>VLOOKUP(J3570,'Ref2'!C:E,3,0)</f>
        <v>#N/A</v>
      </c>
      <c r="F3570">
        <v>5</v>
      </c>
      <c r="I3570" t="e">
        <f>VLOOKUP(J3570,Ref!L:M,2,0)</f>
        <v>#N/A</v>
      </c>
      <c r="J3570" t="s">
        <v>1262</v>
      </c>
      <c r="K3570" t="s">
        <v>296</v>
      </c>
      <c r="L3570" t="s">
        <v>664</v>
      </c>
      <c r="M3570" t="s">
        <v>19</v>
      </c>
      <c r="N3570" t="s">
        <v>16</v>
      </c>
      <c r="S3570">
        <v>1600</v>
      </c>
    </row>
    <row r="3571" spans="1:19" x14ac:dyDescent="0.3">
      <c r="A3571">
        <v>2023</v>
      </c>
      <c r="C3571" t="str">
        <f>IF(GETPIVOTDATA("PS % recovery",Sheet4!$B$5,"Parish Name",K3571)&gt;99.949%,"OK","No")</f>
        <v>OK</v>
      </c>
      <c r="D3571" t="e">
        <f>VLOOKUP(J3571,'Ref2'!C:E,3,0)</f>
        <v>#N/A</v>
      </c>
      <c r="F3571">
        <v>5</v>
      </c>
      <c r="I3571" t="e">
        <f>VLOOKUP(J3571,Ref!L:M,2,0)</f>
        <v>#N/A</v>
      </c>
      <c r="J3571" t="s">
        <v>1264</v>
      </c>
      <c r="K3571" t="s">
        <v>289</v>
      </c>
      <c r="L3571" t="s">
        <v>656</v>
      </c>
      <c r="M3571" t="s">
        <v>19</v>
      </c>
      <c r="N3571" t="s">
        <v>16</v>
      </c>
      <c r="S3571">
        <v>5000</v>
      </c>
    </row>
    <row r="3572" spans="1:19" x14ac:dyDescent="0.3">
      <c r="A3572">
        <v>2023</v>
      </c>
      <c r="C3572" t="str">
        <f>IF(GETPIVOTDATA("PS % recovery",Sheet4!$B$5,"Parish Name",K3572)&gt;99.949%,"OK","No")</f>
        <v>OK</v>
      </c>
      <c r="D3572" t="e">
        <f>VLOOKUP(J3572,'Ref2'!C:E,3,0)</f>
        <v>#N/A</v>
      </c>
      <c r="F3572">
        <v>5</v>
      </c>
      <c r="I3572" t="e">
        <f>VLOOKUP(J3572,Ref!L:M,2,0)</f>
        <v>#N/A</v>
      </c>
      <c r="J3572" t="s">
        <v>1266</v>
      </c>
      <c r="K3572" t="s">
        <v>298</v>
      </c>
      <c r="L3572" t="s">
        <v>654</v>
      </c>
      <c r="M3572" t="s">
        <v>19</v>
      </c>
      <c r="N3572" t="s">
        <v>16</v>
      </c>
      <c r="S3572">
        <v>3421</v>
      </c>
    </row>
    <row r="3573" spans="1:19" x14ac:dyDescent="0.3">
      <c r="A3573">
        <v>2023</v>
      </c>
      <c r="C3573" t="str">
        <f>IF(GETPIVOTDATA("PS % recovery",Sheet4!$B$5,"Parish Name",K3573)&gt;99.949%,"OK","No")</f>
        <v>No</v>
      </c>
      <c r="D3573" t="e">
        <f>VLOOKUP(J3573,'Ref2'!C:E,3,0)</f>
        <v>#N/A</v>
      </c>
      <c r="F3573">
        <v>5</v>
      </c>
      <c r="I3573" t="e">
        <f>VLOOKUP(J3573,Ref!L:M,2,0)</f>
        <v>#N/A</v>
      </c>
      <c r="J3573" t="s">
        <v>835</v>
      </c>
      <c r="K3573" t="s">
        <v>299</v>
      </c>
      <c r="L3573" t="s">
        <v>660</v>
      </c>
      <c r="M3573" t="s">
        <v>19</v>
      </c>
      <c r="N3573" t="s">
        <v>16</v>
      </c>
      <c r="S3573">
        <v>1000</v>
      </c>
    </row>
    <row r="3574" spans="1:19" x14ac:dyDescent="0.3">
      <c r="A3574">
        <v>2023</v>
      </c>
      <c r="C3574" t="str">
        <f>IF(GETPIVOTDATA("PS % recovery",Sheet4!$B$5,"Parish Name",K3574)&gt;99.949%,"OK","No")</f>
        <v>OK</v>
      </c>
      <c r="D3574" t="e">
        <f>VLOOKUP(J3574,'Ref2'!C:E,3,0)</f>
        <v>#N/A</v>
      </c>
      <c r="F3574">
        <v>5</v>
      </c>
      <c r="I3574" t="e">
        <f>VLOOKUP(J3574,Ref!L:M,2,0)</f>
        <v>#N/A</v>
      </c>
      <c r="J3574" t="s">
        <v>839</v>
      </c>
      <c r="K3574" t="s">
        <v>301</v>
      </c>
      <c r="L3574" t="s">
        <v>660</v>
      </c>
      <c r="M3574" t="s">
        <v>19</v>
      </c>
      <c r="N3574" t="s">
        <v>16</v>
      </c>
      <c r="S3574">
        <v>2423</v>
      </c>
    </row>
    <row r="3575" spans="1:19" x14ac:dyDescent="0.3">
      <c r="A3575">
        <v>2023</v>
      </c>
      <c r="C3575" t="str">
        <f>IF(GETPIVOTDATA("PS % recovery",Sheet4!$B$5,"Parish Name",K3575)&gt;99.949%,"OK","No")</f>
        <v>No</v>
      </c>
      <c r="D3575" t="e">
        <f>VLOOKUP(J3575,'Ref2'!C:E,3,0)</f>
        <v>#N/A</v>
      </c>
      <c r="F3575">
        <v>5</v>
      </c>
      <c r="I3575" t="e">
        <f>VLOOKUP(J3575,Ref!L:M,2,0)</f>
        <v>#N/A</v>
      </c>
      <c r="J3575" t="s">
        <v>1270</v>
      </c>
      <c r="K3575" t="s">
        <v>302</v>
      </c>
      <c r="L3575" t="s">
        <v>666</v>
      </c>
      <c r="M3575" t="s">
        <v>19</v>
      </c>
      <c r="N3575" t="s">
        <v>16</v>
      </c>
      <c r="S3575">
        <v>3000</v>
      </c>
    </row>
    <row r="3576" spans="1:19" x14ac:dyDescent="0.3">
      <c r="A3576">
        <v>2023</v>
      </c>
      <c r="C3576" t="str">
        <f>IF(GETPIVOTDATA("PS % recovery",Sheet4!$B$5,"Parish Name",K3576)&gt;99.949%,"OK","No")</f>
        <v>No</v>
      </c>
      <c r="D3576" t="e">
        <f>VLOOKUP(J3576,'Ref2'!C:E,3,0)</f>
        <v>#N/A</v>
      </c>
      <c r="F3576">
        <v>5</v>
      </c>
      <c r="I3576" t="e">
        <f>VLOOKUP(J3576,Ref!L:M,2,0)</f>
        <v>#N/A</v>
      </c>
      <c r="J3576" t="s">
        <v>830</v>
      </c>
      <c r="K3576" t="s">
        <v>275</v>
      </c>
      <c r="L3576" t="s">
        <v>275</v>
      </c>
      <c r="M3576" t="s">
        <v>19</v>
      </c>
      <c r="N3576" t="s">
        <v>16</v>
      </c>
      <c r="S3576">
        <v>1000</v>
      </c>
    </row>
    <row r="3577" spans="1:19" x14ac:dyDescent="0.3">
      <c r="A3577">
        <v>2023</v>
      </c>
      <c r="C3577" t="str">
        <f>IF(GETPIVOTDATA("PS % recovery",Sheet4!$B$5,"Parish Name",K3577)&gt;99.949%,"OK","No")</f>
        <v>No</v>
      </c>
      <c r="D3577" t="e">
        <f>VLOOKUP(J3577,'Ref2'!C:E,3,0)</f>
        <v>#N/A</v>
      </c>
      <c r="F3577">
        <v>5</v>
      </c>
      <c r="I3577" t="e">
        <f>VLOOKUP(J3577,Ref!L:M,2,0)</f>
        <v>#N/A</v>
      </c>
      <c r="J3577" t="s">
        <v>1273</v>
      </c>
      <c r="K3577" t="s">
        <v>282</v>
      </c>
      <c r="L3577" t="s">
        <v>650</v>
      </c>
      <c r="M3577" t="s">
        <v>19</v>
      </c>
      <c r="N3577" t="s">
        <v>16</v>
      </c>
      <c r="S3577">
        <v>600</v>
      </c>
    </row>
    <row r="3578" spans="1:19" x14ac:dyDescent="0.3">
      <c r="A3578">
        <v>2023</v>
      </c>
      <c r="C3578" t="str">
        <f>IF(GETPIVOTDATA("PS % recovery",Sheet4!$B$5,"Parish Name",K3578)&gt;99.949%,"OK","No")</f>
        <v>No</v>
      </c>
      <c r="D3578" t="e">
        <f>VLOOKUP(J3578,'Ref2'!C:E,3,0)</f>
        <v>#N/A</v>
      </c>
      <c r="F3578">
        <v>5</v>
      </c>
      <c r="I3578" t="e">
        <f>VLOOKUP(J3578,Ref!L:M,2,0)</f>
        <v>#N/A</v>
      </c>
      <c r="J3578" t="s">
        <v>1275</v>
      </c>
      <c r="K3578" t="s">
        <v>300</v>
      </c>
      <c r="L3578" t="s">
        <v>650</v>
      </c>
      <c r="M3578" t="s">
        <v>19</v>
      </c>
      <c r="N3578" t="s">
        <v>16</v>
      </c>
      <c r="S3578" s="109">
        <v>875</v>
      </c>
    </row>
    <row r="3579" spans="1:19" x14ac:dyDescent="0.3">
      <c r="A3579">
        <v>2023</v>
      </c>
      <c r="C3579" t="str">
        <f>IF(GETPIVOTDATA("PS % recovery",Sheet4!$B$5,"Parish Name",K3579)&gt;99.949%,"OK","No")</f>
        <v>No</v>
      </c>
      <c r="D3579" t="e">
        <f>VLOOKUP(J3579,'Ref2'!C:E,3,0)</f>
        <v>#N/A</v>
      </c>
      <c r="F3579">
        <v>5</v>
      </c>
      <c r="I3579" t="e">
        <f>VLOOKUP(J3579,Ref!L:M,2,0)</f>
        <v>#N/A</v>
      </c>
      <c r="J3579" t="s">
        <v>837</v>
      </c>
      <c r="K3579" t="s">
        <v>304</v>
      </c>
      <c r="L3579" t="s">
        <v>658</v>
      </c>
      <c r="M3579" t="s">
        <v>19</v>
      </c>
      <c r="N3579" t="s">
        <v>16</v>
      </c>
      <c r="S3579">
        <v>350</v>
      </c>
    </row>
    <row r="3580" spans="1:19" x14ac:dyDescent="0.3">
      <c r="A3580">
        <v>2023</v>
      </c>
      <c r="C3580" t="str">
        <f>IF(GETPIVOTDATA("PS % recovery",Sheet4!$B$5,"Parish Name",K3580)&gt;99.949%,"OK","No")</f>
        <v>No</v>
      </c>
      <c r="D3580" t="e">
        <f>VLOOKUP(J3580,'Ref2'!C:E,3,0)</f>
        <v>#N/A</v>
      </c>
      <c r="F3580">
        <v>5</v>
      </c>
      <c r="I3580" t="e">
        <f>VLOOKUP(J3580,Ref!L:M,2,0)</f>
        <v>#N/A</v>
      </c>
      <c r="J3580" t="s">
        <v>1278</v>
      </c>
      <c r="K3580" t="s">
        <v>283</v>
      </c>
      <c r="L3580" t="s">
        <v>652</v>
      </c>
      <c r="M3580" t="s">
        <v>19</v>
      </c>
      <c r="N3580" t="s">
        <v>16</v>
      </c>
      <c r="S3580">
        <v>3028</v>
      </c>
    </row>
    <row r="3581" spans="1:19" x14ac:dyDescent="0.3">
      <c r="A3581">
        <v>2023</v>
      </c>
      <c r="C3581" t="str">
        <f>IF(GETPIVOTDATA("PS % recovery",Sheet4!$B$5,"Parish Name",K3581)&gt;99.949%,"OK","No")</f>
        <v>No</v>
      </c>
      <c r="D3581" t="e">
        <f>VLOOKUP(J3581,'Ref2'!C:E,3,0)</f>
        <v>#N/A</v>
      </c>
      <c r="F3581">
        <v>5</v>
      </c>
      <c r="I3581" t="e">
        <f>VLOOKUP(J3581,Ref!L:M,2,0)</f>
        <v>#N/A</v>
      </c>
      <c r="J3581" t="s">
        <v>1280</v>
      </c>
      <c r="K3581" t="s">
        <v>306</v>
      </c>
      <c r="L3581" t="s">
        <v>652</v>
      </c>
      <c r="M3581" t="s">
        <v>19</v>
      </c>
      <c r="N3581" t="s">
        <v>16</v>
      </c>
      <c r="S3581">
        <v>0</v>
      </c>
    </row>
    <row r="3582" spans="1:19" x14ac:dyDescent="0.3">
      <c r="A3582">
        <v>2023</v>
      </c>
      <c r="C3582" t="str">
        <f>IF(GETPIVOTDATA("PS % recovery",Sheet4!$B$5,"Parish Name",K3582)&gt;99.949%,"OK","No")</f>
        <v>No</v>
      </c>
      <c r="D3582" t="e">
        <f>VLOOKUP(J3582,'Ref2'!C:E,3,0)</f>
        <v>#N/A</v>
      </c>
      <c r="F3582">
        <v>5</v>
      </c>
      <c r="I3582" t="e">
        <f>VLOOKUP(J3582,Ref!L:M,2,0)</f>
        <v>#N/A</v>
      </c>
      <c r="J3582" t="s">
        <v>1282</v>
      </c>
      <c r="K3582" t="s">
        <v>285</v>
      </c>
      <c r="L3582" t="s">
        <v>654</v>
      </c>
      <c r="M3582" t="s">
        <v>19</v>
      </c>
      <c r="N3582" t="s">
        <v>16</v>
      </c>
      <c r="S3582">
        <v>1594</v>
      </c>
    </row>
    <row r="3583" spans="1:19" x14ac:dyDescent="0.3">
      <c r="A3583">
        <v>2023</v>
      </c>
      <c r="C3583" t="str">
        <f>IF(GETPIVOTDATA("PS % recovery",Sheet4!$B$5,"Parish Name",K3583)&gt;99.949%,"OK","No")</f>
        <v>OK</v>
      </c>
      <c r="D3583" t="e">
        <f>VLOOKUP(J3583,'Ref2'!C:E,3,0)</f>
        <v>#N/A</v>
      </c>
      <c r="F3583">
        <v>5</v>
      </c>
      <c r="I3583" t="e">
        <f>VLOOKUP(J3583,Ref!L:M,2,0)</f>
        <v>#N/A</v>
      </c>
      <c r="J3583" t="s">
        <v>833</v>
      </c>
      <c r="K3583" t="s">
        <v>305</v>
      </c>
      <c r="L3583" t="s">
        <v>658</v>
      </c>
      <c r="M3583" t="s">
        <v>19</v>
      </c>
      <c r="N3583" t="s">
        <v>16</v>
      </c>
      <c r="S3583">
        <v>0</v>
      </c>
    </row>
    <row r="3584" spans="1:19" x14ac:dyDescent="0.3">
      <c r="A3584">
        <v>2023</v>
      </c>
      <c r="C3584" t="str">
        <f>IF(GETPIVOTDATA("PS % recovery",Sheet4!$B$5,"Parish Name",K3584)&gt;99.949%,"OK","No")</f>
        <v>No</v>
      </c>
      <c r="D3584" t="e">
        <f>VLOOKUP(J3584,'Ref2'!C:E,3,0)</f>
        <v>#N/A</v>
      </c>
      <c r="F3584">
        <v>5</v>
      </c>
      <c r="I3584" t="e">
        <f>VLOOKUP(J3584,Ref!L:M,2,0)</f>
        <v>#N/A</v>
      </c>
      <c r="J3584" t="s">
        <v>1285</v>
      </c>
      <c r="K3584" t="s">
        <v>293</v>
      </c>
      <c r="L3584" t="s">
        <v>652</v>
      </c>
      <c r="M3584" t="s">
        <v>19</v>
      </c>
      <c r="N3584" t="s">
        <v>16</v>
      </c>
      <c r="S3584">
        <v>1311</v>
      </c>
    </row>
    <row r="3585" spans="1:19" x14ac:dyDescent="0.3">
      <c r="A3585">
        <v>2023</v>
      </c>
      <c r="C3585" t="str">
        <f>IF(GETPIVOTDATA("PS % recovery",Sheet4!$B$5,"Parish Name",K3585)&gt;99.949%,"OK","No")</f>
        <v>No</v>
      </c>
      <c r="D3585" t="e">
        <f>VLOOKUP(J3585,'Ref2'!C:E,3,0)</f>
        <v>#N/A</v>
      </c>
      <c r="F3585">
        <v>5</v>
      </c>
      <c r="I3585" t="e">
        <f>VLOOKUP(J3585,Ref!L:M,2,0)</f>
        <v>#N/A</v>
      </c>
      <c r="J3585" t="s">
        <v>1287</v>
      </c>
      <c r="K3585" t="s">
        <v>294</v>
      </c>
      <c r="L3585" t="s">
        <v>662</v>
      </c>
      <c r="M3585" t="s">
        <v>19</v>
      </c>
      <c r="N3585" t="s">
        <v>16</v>
      </c>
      <c r="S3585">
        <v>500</v>
      </c>
    </row>
    <row r="3586" spans="1:19" x14ac:dyDescent="0.3">
      <c r="A3586">
        <v>2023</v>
      </c>
      <c r="C3586" t="str">
        <f>IF(GETPIVOTDATA("PS % recovery",Sheet4!$B$5,"Parish Name",K3586)&gt;99.949%,"OK","No")</f>
        <v>OK</v>
      </c>
      <c r="D3586" t="e">
        <f>VLOOKUP(J3586,'Ref2'!C:E,3,0)</f>
        <v>#N/A</v>
      </c>
      <c r="F3586">
        <v>5</v>
      </c>
      <c r="I3586" t="e">
        <f>VLOOKUP(J3586,Ref!L:M,2,0)</f>
        <v>#N/A</v>
      </c>
      <c r="J3586" t="s">
        <v>1289</v>
      </c>
      <c r="K3586" t="s">
        <v>297</v>
      </c>
      <c r="L3586" t="s">
        <v>662</v>
      </c>
      <c r="M3586" t="s">
        <v>19</v>
      </c>
      <c r="N3586" t="s">
        <v>16</v>
      </c>
      <c r="S3586">
        <v>2359</v>
      </c>
    </row>
    <row r="3587" spans="1:19" x14ac:dyDescent="0.3">
      <c r="A3587">
        <v>2023</v>
      </c>
      <c r="C3587" t="str">
        <f>IF(GETPIVOTDATA("PS % recovery",Sheet4!$B$5,"Parish Name",K3587)&gt;99.949%,"OK","No")</f>
        <v>No</v>
      </c>
      <c r="D3587" t="e">
        <f>VLOOKUP(J3587,'Ref2'!C:E,3,0)</f>
        <v>#N/A</v>
      </c>
      <c r="F3587">
        <v>5</v>
      </c>
      <c r="I3587" t="e">
        <f>VLOOKUP(J3587,Ref!L:M,2,0)</f>
        <v>#N/A</v>
      </c>
      <c r="J3587" t="s">
        <v>1291</v>
      </c>
      <c r="K3587" t="s">
        <v>303</v>
      </c>
      <c r="L3587" t="s">
        <v>650</v>
      </c>
      <c r="M3587" t="s">
        <v>19</v>
      </c>
      <c r="N3587" t="s">
        <v>16</v>
      </c>
      <c r="S3587">
        <v>400</v>
      </c>
    </row>
    <row r="3588" spans="1:19" x14ac:dyDescent="0.3">
      <c r="A3588">
        <v>2023</v>
      </c>
      <c r="C3588" t="str">
        <f>IF(GETPIVOTDATA("PS % recovery",Sheet4!$B$5,"Parish Name",K3588)&gt;99.949%,"OK","No")</f>
        <v>No</v>
      </c>
      <c r="D3588" t="e">
        <f>VLOOKUP(J3588,'Ref2'!C:E,3,0)</f>
        <v>#N/A</v>
      </c>
      <c r="F3588">
        <v>5</v>
      </c>
      <c r="I3588" t="e">
        <f>VLOOKUP(J3588,Ref!L:M,2,0)</f>
        <v>#N/A</v>
      </c>
      <c r="J3588" t="s">
        <v>1293</v>
      </c>
      <c r="K3588" t="s">
        <v>308</v>
      </c>
      <c r="L3588" t="s">
        <v>670</v>
      </c>
      <c r="M3588" t="s">
        <v>22</v>
      </c>
      <c r="N3588" t="s">
        <v>16</v>
      </c>
      <c r="S3588">
        <v>2100.41</v>
      </c>
    </row>
    <row r="3589" spans="1:19" x14ac:dyDescent="0.3">
      <c r="A3589">
        <v>2023</v>
      </c>
      <c r="C3589" t="str">
        <f>IF(GETPIVOTDATA("PS % recovery",Sheet4!$B$5,"Parish Name",K3589)&gt;99.949%,"OK","No")</f>
        <v>OK</v>
      </c>
      <c r="D3589" t="e">
        <f>VLOOKUP(J3589,'Ref2'!C:E,3,0)</f>
        <v>#N/A</v>
      </c>
      <c r="F3589">
        <v>5</v>
      </c>
      <c r="I3589" t="str">
        <f>VLOOKUP(J3589,Ref!L:M,2,0)</f>
        <v>Yes</v>
      </c>
      <c r="J3589" t="s">
        <v>1295</v>
      </c>
      <c r="K3589" t="s">
        <v>309</v>
      </c>
      <c r="L3589" t="s">
        <v>672</v>
      </c>
      <c r="M3589" t="s">
        <v>22</v>
      </c>
      <c r="N3589" t="s">
        <v>16</v>
      </c>
      <c r="S3589">
        <v>12293</v>
      </c>
    </row>
    <row r="3590" spans="1:19" x14ac:dyDescent="0.3">
      <c r="A3590">
        <v>2023</v>
      </c>
      <c r="C3590" t="str">
        <f>IF(GETPIVOTDATA("PS % recovery",Sheet4!$B$5,"Parish Name",K3590)&gt;99.949%,"OK","No")</f>
        <v>OK</v>
      </c>
      <c r="D3590" t="e">
        <f>VLOOKUP(J3590,'Ref2'!C:E,3,0)</f>
        <v>#N/A</v>
      </c>
      <c r="F3590">
        <v>5</v>
      </c>
      <c r="I3590" t="e">
        <f>VLOOKUP(J3590,Ref!L:M,2,0)</f>
        <v>#N/A</v>
      </c>
      <c r="J3590" t="s">
        <v>1297</v>
      </c>
      <c r="K3590" t="s">
        <v>310</v>
      </c>
      <c r="L3590" t="s">
        <v>674</v>
      </c>
      <c r="M3590" t="s">
        <v>22</v>
      </c>
      <c r="N3590" t="s">
        <v>16</v>
      </c>
      <c r="S3590">
        <v>11120</v>
      </c>
    </row>
    <row r="3591" spans="1:19" x14ac:dyDescent="0.3">
      <c r="A3591">
        <v>2023</v>
      </c>
      <c r="C3591" t="str">
        <f>IF(GETPIVOTDATA("PS % recovery",Sheet4!$B$5,"Parish Name",K3591)&gt;99.949%,"OK","No")</f>
        <v>OK</v>
      </c>
      <c r="D3591" t="e">
        <f>VLOOKUP(J3591,'Ref2'!C:E,3,0)</f>
        <v>#N/A</v>
      </c>
      <c r="F3591">
        <v>5</v>
      </c>
      <c r="I3591" t="e">
        <f>VLOOKUP(J3591,Ref!L:M,2,0)</f>
        <v>#N/A</v>
      </c>
      <c r="J3591" t="s">
        <v>1299</v>
      </c>
      <c r="K3591" t="s">
        <v>311</v>
      </c>
      <c r="L3591" t="s">
        <v>676</v>
      </c>
      <c r="M3591" t="s">
        <v>22</v>
      </c>
      <c r="N3591" t="s">
        <v>16</v>
      </c>
      <c r="S3591">
        <v>4476</v>
      </c>
    </row>
    <row r="3592" spans="1:19" x14ac:dyDescent="0.3">
      <c r="A3592">
        <v>2023</v>
      </c>
      <c r="C3592" t="str">
        <f>IF(GETPIVOTDATA("PS % recovery",Sheet4!$B$5,"Parish Name",K3592)&gt;99.949%,"OK","No")</f>
        <v>No</v>
      </c>
      <c r="D3592" t="e">
        <f>VLOOKUP(J3592,'Ref2'!C:E,3,0)</f>
        <v>#N/A</v>
      </c>
      <c r="F3592">
        <v>5</v>
      </c>
      <c r="I3592" t="e">
        <f>VLOOKUP(J3592,Ref!L:M,2,0)</f>
        <v>#N/A</v>
      </c>
      <c r="J3592" t="s">
        <v>1301</v>
      </c>
      <c r="K3592" t="s">
        <v>312</v>
      </c>
      <c r="L3592" t="s">
        <v>680</v>
      </c>
      <c r="M3592" t="s">
        <v>22</v>
      </c>
      <c r="N3592" t="s">
        <v>16</v>
      </c>
      <c r="S3592">
        <v>900</v>
      </c>
    </row>
    <row r="3593" spans="1:19" x14ac:dyDescent="0.3">
      <c r="A3593">
        <v>2023</v>
      </c>
      <c r="C3593" t="str">
        <f>IF(GETPIVOTDATA("PS % recovery",Sheet4!$B$5,"Parish Name",K3593)&gt;99.949%,"OK","No")</f>
        <v>No</v>
      </c>
      <c r="D3593" t="e">
        <f>VLOOKUP(J3593,'Ref2'!C:E,3,0)</f>
        <v>#N/A</v>
      </c>
      <c r="F3593">
        <v>5</v>
      </c>
      <c r="I3593" t="e">
        <f>VLOOKUP(J3593,Ref!L:M,2,0)</f>
        <v>#N/A</v>
      </c>
      <c r="J3593" t="s">
        <v>1303</v>
      </c>
      <c r="K3593" t="s">
        <v>314</v>
      </c>
      <c r="L3593" t="s">
        <v>682</v>
      </c>
      <c r="M3593" t="s">
        <v>22</v>
      </c>
      <c r="N3593" t="s">
        <v>16</v>
      </c>
      <c r="S3593">
        <v>3480</v>
      </c>
    </row>
    <row r="3594" spans="1:19" x14ac:dyDescent="0.3">
      <c r="A3594">
        <v>2023</v>
      </c>
      <c r="C3594" t="str">
        <f>IF(GETPIVOTDATA("PS % recovery",Sheet4!$B$5,"Parish Name",K3594)&gt;99.949%,"OK","No")</f>
        <v>No</v>
      </c>
      <c r="D3594" t="e">
        <f>VLOOKUP(J3594,'Ref2'!C:E,3,0)</f>
        <v>#N/A</v>
      </c>
      <c r="F3594">
        <v>5</v>
      </c>
      <c r="I3594" t="e">
        <f>VLOOKUP(J3594,Ref!L:M,2,0)</f>
        <v>#N/A</v>
      </c>
      <c r="J3594" t="s">
        <v>1305</v>
      </c>
      <c r="K3594" t="s">
        <v>315</v>
      </c>
      <c r="L3594" t="s">
        <v>684</v>
      </c>
      <c r="M3594" t="s">
        <v>22</v>
      </c>
      <c r="N3594" t="s">
        <v>16</v>
      </c>
      <c r="S3594">
        <v>0</v>
      </c>
    </row>
    <row r="3595" spans="1:19" x14ac:dyDescent="0.3">
      <c r="A3595">
        <v>2023</v>
      </c>
      <c r="C3595" t="str">
        <f>IF(GETPIVOTDATA("PS % recovery",Sheet4!$B$5,"Parish Name",K3595)&gt;99.949%,"OK","No")</f>
        <v>OK</v>
      </c>
      <c r="D3595" t="e">
        <f>VLOOKUP(J3595,'Ref2'!C:E,3,0)</f>
        <v>#N/A</v>
      </c>
      <c r="F3595">
        <v>5</v>
      </c>
      <c r="I3595" t="e">
        <f>VLOOKUP(J3595,Ref!L:M,2,0)</f>
        <v>#N/A</v>
      </c>
      <c r="J3595" t="s">
        <v>1307</v>
      </c>
      <c r="K3595" t="s">
        <v>317</v>
      </c>
      <c r="L3595" t="s">
        <v>686</v>
      </c>
      <c r="M3595" t="s">
        <v>22</v>
      </c>
      <c r="N3595" t="s">
        <v>16</v>
      </c>
      <c r="S3595">
        <v>0</v>
      </c>
    </row>
    <row r="3596" spans="1:19" x14ac:dyDescent="0.3">
      <c r="A3596">
        <v>2023</v>
      </c>
      <c r="C3596" t="str">
        <f>IF(GETPIVOTDATA("PS % recovery",Sheet4!$B$5,"Parish Name",K3596)&gt;99.949%,"OK","No")</f>
        <v>No</v>
      </c>
      <c r="D3596" t="e">
        <f>VLOOKUP(J3596,'Ref2'!C:E,3,0)</f>
        <v>#N/A</v>
      </c>
      <c r="F3596">
        <v>5</v>
      </c>
      <c r="I3596" t="e">
        <f>VLOOKUP(J3596,Ref!L:M,2,0)</f>
        <v>#N/A</v>
      </c>
      <c r="J3596" t="s">
        <v>1309</v>
      </c>
      <c r="K3596" t="s">
        <v>318</v>
      </c>
      <c r="L3596" t="s">
        <v>694</v>
      </c>
      <c r="M3596" t="s">
        <v>22</v>
      </c>
      <c r="N3596" t="s">
        <v>16</v>
      </c>
      <c r="S3596">
        <v>500</v>
      </c>
    </row>
    <row r="3597" spans="1:19" x14ac:dyDescent="0.3">
      <c r="A3597">
        <v>2023</v>
      </c>
      <c r="C3597" t="str">
        <f>IF(GETPIVOTDATA("PS % recovery",Sheet4!$B$5,"Parish Name",K3597)&gt;99.949%,"OK","No")</f>
        <v>OK</v>
      </c>
      <c r="D3597" t="e">
        <f>VLOOKUP(J3597,'Ref2'!C:E,3,0)</f>
        <v>#N/A</v>
      </c>
      <c r="F3597">
        <v>5</v>
      </c>
      <c r="I3597" t="e">
        <f>VLOOKUP(J3597,Ref!L:M,2,0)</f>
        <v>#N/A</v>
      </c>
      <c r="J3597" t="s">
        <v>1311</v>
      </c>
      <c r="K3597" t="s">
        <v>319</v>
      </c>
      <c r="L3597" t="s">
        <v>692</v>
      </c>
      <c r="M3597" t="s">
        <v>22</v>
      </c>
      <c r="N3597" t="s">
        <v>16</v>
      </c>
      <c r="S3597">
        <v>5489</v>
      </c>
    </row>
    <row r="3598" spans="1:19" x14ac:dyDescent="0.3">
      <c r="A3598">
        <v>2023</v>
      </c>
      <c r="C3598" t="str">
        <f>IF(GETPIVOTDATA("PS % recovery",Sheet4!$B$5,"Parish Name",K3598)&gt;99.949%,"OK","No")</f>
        <v>No</v>
      </c>
      <c r="D3598" t="e">
        <f>VLOOKUP(J3598,'Ref2'!C:E,3,0)</f>
        <v>#N/A</v>
      </c>
      <c r="F3598">
        <v>5</v>
      </c>
      <c r="I3598" t="e">
        <f>VLOOKUP(J3598,Ref!L:M,2,0)</f>
        <v>#N/A</v>
      </c>
      <c r="J3598" t="s">
        <v>1313</v>
      </c>
      <c r="K3598" t="s">
        <v>320</v>
      </c>
      <c r="L3598" t="s">
        <v>696</v>
      </c>
      <c r="M3598" t="s">
        <v>22</v>
      </c>
      <c r="N3598" t="s">
        <v>16</v>
      </c>
      <c r="S3598">
        <v>1500</v>
      </c>
    </row>
    <row r="3599" spans="1:19" x14ac:dyDescent="0.3">
      <c r="A3599">
        <v>2023</v>
      </c>
      <c r="C3599" t="str">
        <f>IF(GETPIVOTDATA("PS % recovery",Sheet4!$B$5,"Parish Name",K3599)&gt;99.949%,"OK","No")</f>
        <v>OK</v>
      </c>
      <c r="D3599" t="e">
        <f>VLOOKUP(J3599,'Ref2'!C:E,3,0)</f>
        <v>#N/A</v>
      </c>
      <c r="F3599">
        <v>5</v>
      </c>
      <c r="I3599" t="e">
        <f>VLOOKUP(J3599,Ref!L:M,2,0)</f>
        <v>#N/A</v>
      </c>
      <c r="J3599" t="s">
        <v>1315</v>
      </c>
      <c r="K3599" t="s">
        <v>313</v>
      </c>
      <c r="L3599" t="s">
        <v>678</v>
      </c>
      <c r="M3599" t="s">
        <v>22</v>
      </c>
      <c r="N3599" t="s">
        <v>16</v>
      </c>
      <c r="S3599">
        <v>5849.16</v>
      </c>
    </row>
    <row r="3600" spans="1:19" x14ac:dyDescent="0.3">
      <c r="A3600">
        <v>2023</v>
      </c>
      <c r="C3600" t="str">
        <f>IF(GETPIVOTDATA("PS % recovery",Sheet4!$B$5,"Parish Name",K3600)&gt;99.949%,"OK","No")</f>
        <v>OK</v>
      </c>
      <c r="D3600" t="e">
        <f>VLOOKUP(J3600,'Ref2'!C:E,3,0)</f>
        <v>#N/A</v>
      </c>
      <c r="F3600">
        <v>5</v>
      </c>
      <c r="I3600" t="e">
        <f>VLOOKUP(J3600,Ref!L:M,2,0)</f>
        <v>#N/A</v>
      </c>
      <c r="J3600" t="s">
        <v>1317</v>
      </c>
      <c r="K3600" t="s">
        <v>323</v>
      </c>
      <c r="L3600" t="s">
        <v>700</v>
      </c>
      <c r="M3600" t="s">
        <v>22</v>
      </c>
      <c r="N3600" t="s">
        <v>16</v>
      </c>
      <c r="S3600">
        <v>0</v>
      </c>
    </row>
    <row r="3601" spans="1:19" x14ac:dyDescent="0.3">
      <c r="A3601">
        <v>2023</v>
      </c>
      <c r="C3601" t="str">
        <f>IF(GETPIVOTDATA("PS % recovery",Sheet4!$B$5,"Parish Name",K3601)&gt;99.949%,"OK","No")</f>
        <v>No</v>
      </c>
      <c r="D3601" t="e">
        <f>VLOOKUP(J3601,'Ref2'!C:E,3,0)</f>
        <v>#N/A</v>
      </c>
      <c r="F3601">
        <v>5</v>
      </c>
      <c r="I3601" t="e">
        <f>VLOOKUP(J3601,Ref!L:M,2,0)</f>
        <v>#N/A</v>
      </c>
      <c r="J3601" t="s">
        <v>1319</v>
      </c>
      <c r="K3601" t="s">
        <v>321</v>
      </c>
      <c r="L3601" t="s">
        <v>690</v>
      </c>
      <c r="M3601" t="s">
        <v>22</v>
      </c>
      <c r="N3601" t="s">
        <v>16</v>
      </c>
      <c r="S3601">
        <v>0</v>
      </c>
    </row>
    <row r="3602" spans="1:19" x14ac:dyDescent="0.3">
      <c r="A3602">
        <v>2023</v>
      </c>
      <c r="C3602" t="str">
        <f>IF(GETPIVOTDATA("PS % recovery",Sheet4!$B$5,"Parish Name",K3602)&gt;99.949%,"OK","No")</f>
        <v>No</v>
      </c>
      <c r="D3602" t="str">
        <f>VLOOKUP(J3602,'Ref2'!C:E,3,0)</f>
        <v>LLF</v>
      </c>
      <c r="F3602">
        <v>5</v>
      </c>
      <c r="I3602" t="str">
        <f>VLOOKUP(J3602,Ref!L:M,2,0)</f>
        <v>Yes</v>
      </c>
      <c r="J3602" t="s">
        <v>1321</v>
      </c>
      <c r="K3602" t="s">
        <v>322</v>
      </c>
      <c r="L3602" t="s">
        <v>688</v>
      </c>
      <c r="M3602" t="s">
        <v>22</v>
      </c>
      <c r="N3602" t="s">
        <v>16</v>
      </c>
      <c r="S3602">
        <v>4000</v>
      </c>
    </row>
    <row r="3603" spans="1:19" x14ac:dyDescent="0.3">
      <c r="A3603">
        <v>2023</v>
      </c>
      <c r="C3603" t="str">
        <f>IF(GETPIVOTDATA("PS % recovery",Sheet4!$B$5,"Parish Name",K3603)&gt;99.949%,"OK","No")</f>
        <v>No</v>
      </c>
      <c r="D3603" t="e">
        <f>VLOOKUP(J3603,'Ref2'!C:E,3,0)</f>
        <v>#N/A</v>
      </c>
      <c r="F3603">
        <v>5</v>
      </c>
      <c r="I3603" t="e">
        <f>VLOOKUP(J3603,Ref!L:M,2,0)</f>
        <v>#N/A</v>
      </c>
      <c r="J3603" t="s">
        <v>1323</v>
      </c>
      <c r="K3603" t="s">
        <v>316</v>
      </c>
      <c r="L3603" t="s">
        <v>690</v>
      </c>
      <c r="M3603" t="s">
        <v>22</v>
      </c>
      <c r="N3603" t="s">
        <v>16</v>
      </c>
      <c r="S3603">
        <v>250</v>
      </c>
    </row>
    <row r="3604" spans="1:19" x14ac:dyDescent="0.3">
      <c r="A3604">
        <v>2023</v>
      </c>
      <c r="C3604" t="str">
        <f>IF(GETPIVOTDATA("PS % recovery",Sheet4!$B$5,"Parish Name",K3604)&gt;99.949%,"OK","No")</f>
        <v>No</v>
      </c>
      <c r="D3604" t="e">
        <f>VLOOKUP(J3604,'Ref2'!C:E,3,0)</f>
        <v>#N/A</v>
      </c>
      <c r="F3604">
        <v>5</v>
      </c>
      <c r="I3604" t="e">
        <f>VLOOKUP(J3604,Ref!L:M,2,0)</f>
        <v>#N/A</v>
      </c>
      <c r="J3604" t="s">
        <v>1325</v>
      </c>
      <c r="K3604" t="s">
        <v>326</v>
      </c>
      <c r="L3604" t="s">
        <v>688</v>
      </c>
      <c r="M3604" t="s">
        <v>22</v>
      </c>
      <c r="N3604" t="s">
        <v>16</v>
      </c>
      <c r="S3604">
        <v>500</v>
      </c>
    </row>
    <row r="3605" spans="1:19" x14ac:dyDescent="0.3">
      <c r="A3605">
        <v>2023</v>
      </c>
      <c r="C3605" t="str">
        <f>IF(GETPIVOTDATA("PS % recovery",Sheet4!$B$5,"Parish Name",K3605)&gt;99.949%,"OK","No")</f>
        <v>No</v>
      </c>
      <c r="D3605" t="e">
        <f>VLOOKUP(J3605,'Ref2'!C:E,3,0)</f>
        <v>#N/A</v>
      </c>
      <c r="F3605">
        <v>5</v>
      </c>
      <c r="I3605" t="e">
        <f>VLOOKUP(J3605,Ref!L:M,2,0)</f>
        <v>#N/A</v>
      </c>
      <c r="J3605" t="s">
        <v>1327</v>
      </c>
      <c r="K3605" t="s">
        <v>324</v>
      </c>
      <c r="L3605" t="s">
        <v>690</v>
      </c>
      <c r="M3605" t="s">
        <v>22</v>
      </c>
      <c r="N3605" t="s">
        <v>16</v>
      </c>
      <c r="S3605">
        <v>2000</v>
      </c>
    </row>
    <row r="3606" spans="1:19" x14ac:dyDescent="0.3">
      <c r="A3606">
        <v>2023</v>
      </c>
      <c r="C3606" t="str">
        <f>IF(GETPIVOTDATA("PS % recovery",Sheet4!$B$5,"Parish Name",K3606)&gt;99.949%,"OK","No")</f>
        <v>No</v>
      </c>
      <c r="D3606" t="e">
        <f>VLOOKUP(J3606,'Ref2'!C:E,3,0)</f>
        <v>#N/A</v>
      </c>
      <c r="F3606">
        <v>5</v>
      </c>
      <c r="I3606" t="e">
        <f>VLOOKUP(J3606,Ref!L:M,2,0)</f>
        <v>#N/A</v>
      </c>
      <c r="J3606" t="s">
        <v>1329</v>
      </c>
      <c r="K3606" t="s">
        <v>325</v>
      </c>
      <c r="L3606" t="s">
        <v>690</v>
      </c>
      <c r="M3606" t="s">
        <v>22</v>
      </c>
      <c r="N3606" t="s">
        <v>16</v>
      </c>
      <c r="S3606">
        <v>500</v>
      </c>
    </row>
    <row r="3607" spans="1:19" x14ac:dyDescent="0.3">
      <c r="A3607">
        <v>2023</v>
      </c>
      <c r="C3607" t="str">
        <f>IF(GETPIVOTDATA("PS % recovery",Sheet4!$B$5,"Parish Name",K3607)&gt;99.949%,"OK","No")</f>
        <v>No</v>
      </c>
      <c r="D3607" t="e">
        <f>VLOOKUP(J3607,'Ref2'!C:E,3,0)</f>
        <v>#N/A</v>
      </c>
      <c r="F3607">
        <v>5</v>
      </c>
      <c r="I3607" t="e">
        <f>VLOOKUP(J3607,Ref!L:M,2,0)</f>
        <v>#N/A</v>
      </c>
      <c r="J3607" t="s">
        <v>1331</v>
      </c>
      <c r="K3607" t="s">
        <v>328</v>
      </c>
      <c r="L3607" t="s">
        <v>690</v>
      </c>
      <c r="M3607" t="s">
        <v>22</v>
      </c>
      <c r="N3607" t="s">
        <v>16</v>
      </c>
      <c r="S3607">
        <v>0</v>
      </c>
    </row>
    <row r="3608" spans="1:19" x14ac:dyDescent="0.3">
      <c r="A3608">
        <v>2023</v>
      </c>
      <c r="C3608" t="str">
        <f>IF(GETPIVOTDATA("PS % recovery",Sheet4!$B$5,"Parish Name",K3608)&gt;99.949%,"OK","No")</f>
        <v>OK</v>
      </c>
      <c r="D3608" t="e">
        <f>VLOOKUP(J3608,'Ref2'!C:E,3,0)</f>
        <v>#N/A</v>
      </c>
      <c r="F3608">
        <v>5</v>
      </c>
      <c r="I3608" t="e">
        <f>VLOOKUP(J3608,Ref!L:M,2,0)</f>
        <v>#N/A</v>
      </c>
      <c r="J3608" t="s">
        <v>1333</v>
      </c>
      <c r="K3608" t="s">
        <v>327</v>
      </c>
      <c r="L3608" t="s">
        <v>698</v>
      </c>
      <c r="M3608" t="s">
        <v>22</v>
      </c>
      <c r="N3608" t="s">
        <v>16</v>
      </c>
      <c r="S3608">
        <v>2279.75</v>
      </c>
    </row>
    <row r="3609" spans="1:19" x14ac:dyDescent="0.3">
      <c r="A3609">
        <v>2023</v>
      </c>
      <c r="C3609" t="str">
        <f>IF(GETPIVOTDATA("PS % recovery",Sheet4!$B$5,"Parish Name",K3609)&gt;99.949%,"OK","No")</f>
        <v>OK</v>
      </c>
      <c r="D3609" t="str">
        <f>VLOOKUP(J3609,'Ref2'!C:E,3,0)</f>
        <v>LLF</v>
      </c>
      <c r="F3609">
        <v>5</v>
      </c>
      <c r="I3609" t="e">
        <f>VLOOKUP(J3609,Ref!L:M,2,0)</f>
        <v>#N/A</v>
      </c>
      <c r="J3609" t="s">
        <v>1335</v>
      </c>
      <c r="K3609" t="s">
        <v>329</v>
      </c>
      <c r="L3609" t="s">
        <v>702</v>
      </c>
      <c r="M3609" t="s">
        <v>22</v>
      </c>
      <c r="N3609" t="s">
        <v>16</v>
      </c>
      <c r="S3609">
        <v>5000</v>
      </c>
    </row>
    <row r="3610" spans="1:19" x14ac:dyDescent="0.3">
      <c r="A3610">
        <v>2023</v>
      </c>
      <c r="C3610" t="str">
        <f>IF(GETPIVOTDATA("PS % recovery",Sheet4!$B$5,"Parish Name",K3610)&gt;99.949%,"OK","No")</f>
        <v>OK</v>
      </c>
      <c r="D3610" t="e">
        <f>VLOOKUP(J3610,'Ref2'!C:E,3,0)</f>
        <v>#N/A</v>
      </c>
      <c r="F3610">
        <v>5</v>
      </c>
      <c r="I3610" t="e">
        <f>VLOOKUP(J3610,Ref!L:M,2,0)</f>
        <v>#N/A</v>
      </c>
      <c r="J3610" t="s">
        <v>1337</v>
      </c>
      <c r="K3610" t="s">
        <v>331</v>
      </c>
      <c r="L3610" t="s">
        <v>704</v>
      </c>
      <c r="M3610" t="s">
        <v>25</v>
      </c>
      <c r="N3610" t="s">
        <v>16</v>
      </c>
      <c r="S3610">
        <v>6497</v>
      </c>
    </row>
    <row r="3611" spans="1:19" x14ac:dyDescent="0.3">
      <c r="A3611">
        <v>2023</v>
      </c>
      <c r="C3611" t="str">
        <f>IF(GETPIVOTDATA("PS % recovery",Sheet4!$B$5,"Parish Name",K3611)&gt;99.949%,"OK","No")</f>
        <v>OK</v>
      </c>
      <c r="D3611" t="e">
        <f>VLOOKUP(J3611,'Ref2'!C:E,3,0)</f>
        <v>#N/A</v>
      </c>
      <c r="F3611">
        <v>5</v>
      </c>
      <c r="I3611" t="e">
        <f>VLOOKUP(J3611,Ref!L:M,2,0)</f>
        <v>#N/A</v>
      </c>
      <c r="J3611" t="s">
        <v>1339</v>
      </c>
      <c r="K3611" t="s">
        <v>332</v>
      </c>
      <c r="L3611" t="s">
        <v>718</v>
      </c>
      <c r="M3611" t="s">
        <v>25</v>
      </c>
      <c r="N3611" t="s">
        <v>16</v>
      </c>
      <c r="S3611">
        <v>1200</v>
      </c>
    </row>
    <row r="3612" spans="1:19" x14ac:dyDescent="0.3">
      <c r="A3612">
        <v>2023</v>
      </c>
      <c r="C3612" t="str">
        <f>IF(GETPIVOTDATA("PS % recovery",Sheet4!$B$5,"Parish Name",K3612)&gt;99.949%,"OK","No")</f>
        <v>No</v>
      </c>
      <c r="D3612" t="e">
        <f>VLOOKUP(J3612,'Ref2'!C:E,3,0)</f>
        <v>#N/A</v>
      </c>
      <c r="F3612">
        <v>5</v>
      </c>
      <c r="I3612" t="e">
        <f>VLOOKUP(J3612,Ref!L:M,2,0)</f>
        <v>#N/A</v>
      </c>
      <c r="J3612" t="s">
        <v>1341</v>
      </c>
      <c r="K3612" t="s">
        <v>333</v>
      </c>
      <c r="L3612" t="s">
        <v>718</v>
      </c>
      <c r="M3612" t="s">
        <v>25</v>
      </c>
      <c r="N3612" t="s">
        <v>16</v>
      </c>
      <c r="S3612">
        <v>0</v>
      </c>
    </row>
    <row r="3613" spans="1:19" x14ac:dyDescent="0.3">
      <c r="A3613">
        <v>2023</v>
      </c>
      <c r="C3613" t="str">
        <f>IF(GETPIVOTDATA("PS % recovery",Sheet4!$B$5,"Parish Name",K3613)&gt;99.949%,"OK","No")</f>
        <v>No</v>
      </c>
      <c r="D3613" t="e">
        <f>VLOOKUP(J3613,'Ref2'!C:E,3,0)</f>
        <v>#N/A</v>
      </c>
      <c r="F3613">
        <v>5</v>
      </c>
      <c r="I3613" t="e">
        <f>VLOOKUP(J3613,Ref!L:M,2,0)</f>
        <v>#N/A</v>
      </c>
      <c r="J3613" t="s">
        <v>841</v>
      </c>
      <c r="K3613" t="s">
        <v>334</v>
      </c>
      <c r="L3613" t="s">
        <v>706</v>
      </c>
      <c r="M3613" t="s">
        <v>25</v>
      </c>
      <c r="N3613" t="s">
        <v>16</v>
      </c>
      <c r="S3613">
        <v>0</v>
      </c>
    </row>
    <row r="3614" spans="1:19" x14ac:dyDescent="0.3">
      <c r="A3614">
        <v>2023</v>
      </c>
      <c r="C3614" t="str">
        <f>IF(GETPIVOTDATA("PS % recovery",Sheet4!$B$5,"Parish Name",K3614)&gt;99.949%,"OK","No")</f>
        <v>OK</v>
      </c>
      <c r="D3614" t="e">
        <f>VLOOKUP(J3614,'Ref2'!C:E,3,0)</f>
        <v>#N/A</v>
      </c>
      <c r="F3614">
        <v>5</v>
      </c>
      <c r="I3614" t="e">
        <f>VLOOKUP(J3614,Ref!L:M,2,0)</f>
        <v>#N/A</v>
      </c>
      <c r="J3614" t="s">
        <v>844</v>
      </c>
      <c r="K3614" t="s">
        <v>336</v>
      </c>
      <c r="L3614" t="s">
        <v>706</v>
      </c>
      <c r="M3614" t="s">
        <v>25</v>
      </c>
      <c r="N3614" t="s">
        <v>16</v>
      </c>
      <c r="S3614">
        <v>549</v>
      </c>
    </row>
    <row r="3615" spans="1:19" x14ac:dyDescent="0.3">
      <c r="A3615">
        <v>2023</v>
      </c>
      <c r="C3615" t="str">
        <f>IF(GETPIVOTDATA("PS % recovery",Sheet4!$B$5,"Parish Name",K3615)&gt;99.949%,"OK","No")</f>
        <v>OK</v>
      </c>
      <c r="D3615" t="e">
        <f>VLOOKUP(J3615,'Ref2'!C:E,3,0)</f>
        <v>#N/A</v>
      </c>
      <c r="F3615">
        <v>5</v>
      </c>
      <c r="I3615" t="e">
        <f>VLOOKUP(J3615,Ref!L:M,2,0)</f>
        <v>#N/A</v>
      </c>
      <c r="J3615" t="s">
        <v>842</v>
      </c>
      <c r="K3615" t="s">
        <v>338</v>
      </c>
      <c r="L3615" t="s">
        <v>706</v>
      </c>
      <c r="M3615" t="s">
        <v>25</v>
      </c>
      <c r="N3615" t="s">
        <v>16</v>
      </c>
      <c r="S3615">
        <v>0</v>
      </c>
    </row>
    <row r="3616" spans="1:19" x14ac:dyDescent="0.3">
      <c r="A3616">
        <v>2023</v>
      </c>
      <c r="C3616" t="str">
        <f>IF(GETPIVOTDATA("PS % recovery",Sheet4!$B$5,"Parish Name",K3616)&gt;99.949%,"OK","No")</f>
        <v>OK</v>
      </c>
      <c r="D3616" t="e">
        <f>VLOOKUP(J3616,'Ref2'!C:E,3,0)</f>
        <v>#N/A</v>
      </c>
      <c r="F3616">
        <v>5</v>
      </c>
      <c r="I3616" t="e">
        <f>VLOOKUP(J3616,Ref!L:M,2,0)</f>
        <v>#N/A</v>
      </c>
      <c r="J3616" t="s">
        <v>1346</v>
      </c>
      <c r="K3616" t="s">
        <v>335</v>
      </c>
      <c r="L3616" t="s">
        <v>714</v>
      </c>
      <c r="M3616" t="s">
        <v>25</v>
      </c>
      <c r="N3616" t="s">
        <v>16</v>
      </c>
      <c r="S3616">
        <v>250</v>
      </c>
    </row>
    <row r="3617" spans="1:19" x14ac:dyDescent="0.3">
      <c r="A3617">
        <v>2023</v>
      </c>
      <c r="C3617" t="str">
        <f>IF(GETPIVOTDATA("PS % recovery",Sheet4!$B$5,"Parish Name",K3617)&gt;99.949%,"OK","No")</f>
        <v>No</v>
      </c>
      <c r="D3617" t="e">
        <f>VLOOKUP(J3617,'Ref2'!C:E,3,0)</f>
        <v>#N/A</v>
      </c>
      <c r="F3617">
        <v>5</v>
      </c>
      <c r="I3617" t="e">
        <f>VLOOKUP(J3617,Ref!L:M,2,0)</f>
        <v>#N/A</v>
      </c>
      <c r="J3617" t="s">
        <v>1348</v>
      </c>
      <c r="K3617" t="s">
        <v>341</v>
      </c>
      <c r="L3617" t="s">
        <v>714</v>
      </c>
      <c r="M3617" t="s">
        <v>25</v>
      </c>
      <c r="N3617" t="s">
        <v>16</v>
      </c>
      <c r="S3617">
        <v>0</v>
      </c>
    </row>
    <row r="3618" spans="1:19" x14ac:dyDescent="0.3">
      <c r="A3618">
        <v>2023</v>
      </c>
      <c r="C3618" t="str">
        <f>IF(GETPIVOTDATA("PS % recovery",Sheet4!$B$5,"Parish Name",K3618)&gt;99.949%,"OK","No")</f>
        <v>OK</v>
      </c>
      <c r="D3618" t="e">
        <f>VLOOKUP(J3618,'Ref2'!C:E,3,0)</f>
        <v>#N/A</v>
      </c>
      <c r="F3618">
        <v>5</v>
      </c>
      <c r="I3618" t="e">
        <f>VLOOKUP(J3618,Ref!L:M,2,0)</f>
        <v>#N/A</v>
      </c>
      <c r="J3618" t="s">
        <v>1350</v>
      </c>
      <c r="K3618" t="s">
        <v>343</v>
      </c>
      <c r="L3618" t="s">
        <v>714</v>
      </c>
      <c r="M3618" t="s">
        <v>25</v>
      </c>
      <c r="N3618" t="s">
        <v>16</v>
      </c>
      <c r="S3618">
        <v>0</v>
      </c>
    </row>
    <row r="3619" spans="1:19" x14ac:dyDescent="0.3">
      <c r="A3619">
        <v>2023</v>
      </c>
      <c r="C3619" t="str">
        <f>IF(GETPIVOTDATA("PS % recovery",Sheet4!$B$5,"Parish Name",K3619)&gt;99.949%,"OK","No")</f>
        <v>OK</v>
      </c>
      <c r="D3619" t="e">
        <f>VLOOKUP(J3619,'Ref2'!C:E,3,0)</f>
        <v>#N/A</v>
      </c>
      <c r="F3619">
        <v>5</v>
      </c>
      <c r="I3619" t="e">
        <f>VLOOKUP(J3619,Ref!L:M,2,0)</f>
        <v>#N/A</v>
      </c>
      <c r="J3619" t="s">
        <v>1352</v>
      </c>
      <c r="K3619" t="s">
        <v>337</v>
      </c>
      <c r="L3619" t="s">
        <v>708</v>
      </c>
      <c r="M3619" t="s">
        <v>25</v>
      </c>
      <c r="N3619" t="s">
        <v>16</v>
      </c>
      <c r="S3619">
        <v>3855.5</v>
      </c>
    </row>
    <row r="3620" spans="1:19" x14ac:dyDescent="0.3">
      <c r="A3620">
        <v>2023</v>
      </c>
      <c r="C3620" t="str">
        <f>IF(GETPIVOTDATA("PS % recovery",Sheet4!$B$5,"Parish Name",K3620)&gt;99.949%,"OK","No")</f>
        <v>OK</v>
      </c>
      <c r="D3620" t="e">
        <f>VLOOKUP(J3620,'Ref2'!C:E,3,0)</f>
        <v>#N/A</v>
      </c>
      <c r="F3620">
        <v>5</v>
      </c>
      <c r="I3620" t="e">
        <f>VLOOKUP(J3620,Ref!L:M,2,0)</f>
        <v>#N/A</v>
      </c>
      <c r="J3620" t="s">
        <v>1354</v>
      </c>
      <c r="K3620" t="s">
        <v>346</v>
      </c>
      <c r="L3620" t="s">
        <v>708</v>
      </c>
      <c r="M3620" t="s">
        <v>25</v>
      </c>
      <c r="N3620" t="s">
        <v>16</v>
      </c>
      <c r="S3620">
        <v>1500</v>
      </c>
    </row>
    <row r="3621" spans="1:19" x14ac:dyDescent="0.3">
      <c r="A3621">
        <v>2023</v>
      </c>
      <c r="C3621" t="str">
        <f>IF(GETPIVOTDATA("PS % recovery",Sheet4!$B$5,"Parish Name",K3621)&gt;99.949%,"OK","No")</f>
        <v>No</v>
      </c>
      <c r="D3621" t="e">
        <f>VLOOKUP(J3621,'Ref2'!C:E,3,0)</f>
        <v>#N/A</v>
      </c>
      <c r="F3621">
        <v>5</v>
      </c>
      <c r="I3621" t="e">
        <f>VLOOKUP(J3621,Ref!L:M,2,0)</f>
        <v>#N/A</v>
      </c>
      <c r="J3621" t="s">
        <v>1356</v>
      </c>
      <c r="K3621" t="s">
        <v>345</v>
      </c>
      <c r="L3621" t="s">
        <v>708</v>
      </c>
      <c r="M3621" t="s">
        <v>25</v>
      </c>
      <c r="N3621" t="s">
        <v>16</v>
      </c>
      <c r="S3621">
        <v>800</v>
      </c>
    </row>
    <row r="3622" spans="1:19" x14ac:dyDescent="0.3">
      <c r="A3622">
        <v>2023</v>
      </c>
      <c r="C3622" t="str">
        <f>IF(GETPIVOTDATA("PS % recovery",Sheet4!$B$5,"Parish Name",K3622)&gt;99.949%,"OK","No")</f>
        <v>No</v>
      </c>
      <c r="D3622" t="e">
        <f>VLOOKUP(J3622,'Ref2'!C:E,3,0)</f>
        <v>#N/A</v>
      </c>
      <c r="F3622">
        <v>5</v>
      </c>
      <c r="I3622" t="e">
        <f>VLOOKUP(J3622,Ref!L:M,2,0)</f>
        <v>#N/A</v>
      </c>
      <c r="J3622" t="s">
        <v>1358</v>
      </c>
      <c r="K3622" t="s">
        <v>339</v>
      </c>
      <c r="L3622" t="s">
        <v>710</v>
      </c>
      <c r="M3622" t="s">
        <v>25</v>
      </c>
      <c r="N3622" t="s">
        <v>16</v>
      </c>
      <c r="S3622">
        <v>500</v>
      </c>
    </row>
    <row r="3623" spans="1:19" x14ac:dyDescent="0.3">
      <c r="A3623">
        <v>2023</v>
      </c>
      <c r="C3623" t="str">
        <f>IF(GETPIVOTDATA("PS % recovery",Sheet4!$B$5,"Parish Name",K3623)&gt;99.949%,"OK","No")</f>
        <v>No</v>
      </c>
      <c r="D3623" t="e">
        <f>VLOOKUP(J3623,'Ref2'!C:E,3,0)</f>
        <v>#N/A</v>
      </c>
      <c r="F3623">
        <v>5</v>
      </c>
      <c r="I3623" t="e">
        <f>VLOOKUP(J3623,Ref!L:M,2,0)</f>
        <v>#N/A</v>
      </c>
      <c r="J3623" t="s">
        <v>1360</v>
      </c>
      <c r="K3623" t="s">
        <v>347</v>
      </c>
      <c r="L3623" t="s">
        <v>710</v>
      </c>
      <c r="M3623" t="s">
        <v>25</v>
      </c>
      <c r="N3623" t="s">
        <v>16</v>
      </c>
      <c r="S3623">
        <v>2400</v>
      </c>
    </row>
    <row r="3624" spans="1:19" x14ac:dyDescent="0.3">
      <c r="A3624">
        <v>2023</v>
      </c>
      <c r="C3624" t="str">
        <f>IF(GETPIVOTDATA("PS % recovery",Sheet4!$B$5,"Parish Name",K3624)&gt;99.949%,"OK","No")</f>
        <v>No</v>
      </c>
      <c r="D3624" t="e">
        <f>VLOOKUP(J3624,'Ref2'!C:E,3,0)</f>
        <v>#N/A</v>
      </c>
      <c r="F3624">
        <v>5</v>
      </c>
      <c r="I3624" t="e">
        <f>VLOOKUP(J3624,Ref!L:M,2,0)</f>
        <v>#N/A</v>
      </c>
      <c r="J3624" t="s">
        <v>1362</v>
      </c>
      <c r="K3624" t="s">
        <v>342</v>
      </c>
      <c r="L3624" t="s">
        <v>710</v>
      </c>
      <c r="M3624" t="s">
        <v>25</v>
      </c>
      <c r="N3624" t="s">
        <v>16</v>
      </c>
      <c r="S3624">
        <v>100</v>
      </c>
    </row>
    <row r="3625" spans="1:19" x14ac:dyDescent="0.3">
      <c r="A3625">
        <v>2023</v>
      </c>
      <c r="C3625" t="str">
        <f>IF(GETPIVOTDATA("PS % recovery",Sheet4!$B$5,"Parish Name",K3625)&gt;99.949%,"OK","No")</f>
        <v>OK</v>
      </c>
      <c r="D3625" t="str">
        <f>VLOOKUP(J3625,'Ref2'!C:E,3,0)</f>
        <v>LLF</v>
      </c>
      <c r="F3625">
        <v>5</v>
      </c>
      <c r="I3625" t="e">
        <f>VLOOKUP(J3625,Ref!L:M,2,0)</f>
        <v>#N/A</v>
      </c>
      <c r="J3625" t="s">
        <v>1364</v>
      </c>
      <c r="K3625" t="s">
        <v>340</v>
      </c>
      <c r="L3625" t="s">
        <v>712</v>
      </c>
      <c r="M3625" t="s">
        <v>25</v>
      </c>
      <c r="N3625" t="s">
        <v>16</v>
      </c>
      <c r="S3625">
        <v>6600</v>
      </c>
    </row>
    <row r="3626" spans="1:19" x14ac:dyDescent="0.3">
      <c r="A3626">
        <v>2023</v>
      </c>
      <c r="C3626" t="str">
        <f>IF(GETPIVOTDATA("PS % recovery",Sheet4!$B$5,"Parish Name",K3626)&gt;99.949%,"OK","No")</f>
        <v>OK</v>
      </c>
      <c r="D3626" t="e">
        <f>VLOOKUP(J3626,'Ref2'!C:E,3,0)</f>
        <v>#N/A</v>
      </c>
      <c r="F3626">
        <v>5</v>
      </c>
      <c r="I3626" t="e">
        <f>VLOOKUP(J3626,Ref!L:M,2,0)</f>
        <v>#N/A</v>
      </c>
      <c r="J3626" t="s">
        <v>1366</v>
      </c>
      <c r="K3626" t="s">
        <v>344</v>
      </c>
      <c r="L3626" t="s">
        <v>718</v>
      </c>
      <c r="M3626" t="s">
        <v>25</v>
      </c>
      <c r="N3626" t="s">
        <v>16</v>
      </c>
      <c r="S3626">
        <v>1645</v>
      </c>
    </row>
    <row r="3627" spans="1:19" x14ac:dyDescent="0.3">
      <c r="A3627">
        <v>2023</v>
      </c>
      <c r="C3627" t="str">
        <f>IF(GETPIVOTDATA("PS % recovery",Sheet4!$B$5,"Parish Name",K3627)&gt;99.949%,"OK","No")</f>
        <v>OK</v>
      </c>
      <c r="D3627" t="e">
        <f>VLOOKUP(J3627,'Ref2'!C:E,3,0)</f>
        <v>#N/A</v>
      </c>
      <c r="F3627">
        <v>5</v>
      </c>
      <c r="I3627" t="e">
        <f>VLOOKUP(J3627,Ref!L:M,2,0)</f>
        <v>#N/A</v>
      </c>
      <c r="J3627" t="s">
        <v>1368</v>
      </c>
      <c r="K3627" t="s">
        <v>348</v>
      </c>
      <c r="L3627" t="s">
        <v>718</v>
      </c>
      <c r="M3627" t="s">
        <v>25</v>
      </c>
      <c r="N3627" t="s">
        <v>16</v>
      </c>
      <c r="S3627">
        <v>1088</v>
      </c>
    </row>
    <row r="3628" spans="1:19" x14ac:dyDescent="0.3">
      <c r="A3628">
        <v>2023</v>
      </c>
      <c r="C3628" t="str">
        <f>IF(GETPIVOTDATA("PS % recovery",Sheet4!$B$5,"Parish Name",K3628)&gt;99.949%,"OK","No")</f>
        <v>No</v>
      </c>
      <c r="D3628" t="e">
        <f>VLOOKUP(J3628,'Ref2'!C:E,3,0)</f>
        <v>#N/A</v>
      </c>
      <c r="F3628">
        <v>5</v>
      </c>
      <c r="I3628" t="e">
        <f>VLOOKUP(J3628,Ref!L:M,2,0)</f>
        <v>#N/A</v>
      </c>
      <c r="J3628" t="s">
        <v>846</v>
      </c>
      <c r="K3628" t="s">
        <v>349</v>
      </c>
      <c r="L3628" t="s">
        <v>716</v>
      </c>
      <c r="M3628" t="s">
        <v>25</v>
      </c>
      <c r="N3628" t="s">
        <v>16</v>
      </c>
      <c r="S3628">
        <v>10600</v>
      </c>
    </row>
    <row r="3629" spans="1:19" x14ac:dyDescent="0.3">
      <c r="A3629">
        <v>2023</v>
      </c>
      <c r="C3629" t="str">
        <f>IF(GETPIVOTDATA("PS % recovery",Sheet4!$B$5,"Parish Name",K3629)&gt;99.949%,"OK","No")</f>
        <v>OK</v>
      </c>
      <c r="D3629" t="e">
        <f>VLOOKUP(J3629,'Ref2'!C:E,3,0)</f>
        <v>#N/A</v>
      </c>
      <c r="F3629">
        <v>5</v>
      </c>
      <c r="I3629" t="e">
        <f>VLOOKUP(J3629,Ref!L:M,2,0)</f>
        <v>#N/A</v>
      </c>
      <c r="J3629" t="s">
        <v>1371</v>
      </c>
      <c r="K3629" t="s">
        <v>351</v>
      </c>
      <c r="L3629" t="s">
        <v>728</v>
      </c>
      <c r="M3629" t="s">
        <v>28</v>
      </c>
      <c r="N3629" t="s">
        <v>16</v>
      </c>
      <c r="S3629">
        <v>2270</v>
      </c>
    </row>
    <row r="3630" spans="1:19" x14ac:dyDescent="0.3">
      <c r="A3630">
        <v>2023</v>
      </c>
      <c r="C3630" t="str">
        <f>IF(GETPIVOTDATA("PS % recovery",Sheet4!$B$5,"Parish Name",K3630)&gt;99.949%,"OK","No")</f>
        <v>OK</v>
      </c>
      <c r="D3630" t="e">
        <f>VLOOKUP(J3630,'Ref2'!C:E,3,0)</f>
        <v>#N/A</v>
      </c>
      <c r="F3630">
        <v>5</v>
      </c>
      <c r="I3630" t="e">
        <f>VLOOKUP(J3630,Ref!L:M,2,0)</f>
        <v>#N/A</v>
      </c>
      <c r="J3630" t="s">
        <v>1373</v>
      </c>
      <c r="K3630" t="s">
        <v>356</v>
      </c>
      <c r="L3630" t="s">
        <v>728</v>
      </c>
      <c r="M3630" t="s">
        <v>28</v>
      </c>
      <c r="N3630" t="s">
        <v>16</v>
      </c>
      <c r="S3630">
        <v>2155</v>
      </c>
    </row>
    <row r="3631" spans="1:19" x14ac:dyDescent="0.3">
      <c r="A3631">
        <v>2023</v>
      </c>
      <c r="C3631" t="str">
        <f>IF(GETPIVOTDATA("PS % recovery",Sheet4!$B$5,"Parish Name",K3631)&gt;99.949%,"OK","No")</f>
        <v>No</v>
      </c>
      <c r="D3631" t="e">
        <f>VLOOKUP(J3631,'Ref2'!C:E,3,0)</f>
        <v>#N/A</v>
      </c>
      <c r="F3631">
        <v>5</v>
      </c>
      <c r="I3631" t="e">
        <f>VLOOKUP(J3631,Ref!L:M,2,0)</f>
        <v>#N/A</v>
      </c>
      <c r="J3631" t="s">
        <v>847</v>
      </c>
      <c r="K3631" t="s">
        <v>359</v>
      </c>
      <c r="L3631" t="s">
        <v>728</v>
      </c>
      <c r="M3631" t="s">
        <v>28</v>
      </c>
      <c r="N3631" t="s">
        <v>16</v>
      </c>
      <c r="S3631">
        <v>5000</v>
      </c>
    </row>
    <row r="3632" spans="1:19" x14ac:dyDescent="0.3">
      <c r="A3632">
        <v>2023</v>
      </c>
      <c r="C3632" t="str">
        <f>IF(GETPIVOTDATA("PS % recovery",Sheet4!$B$5,"Parish Name",K3632)&gt;99.949%,"OK","No")</f>
        <v>OK</v>
      </c>
      <c r="D3632" t="e">
        <f>VLOOKUP(J3632,'Ref2'!C:E,3,0)</f>
        <v>#N/A</v>
      </c>
      <c r="F3632">
        <v>5</v>
      </c>
      <c r="I3632" t="e">
        <f>VLOOKUP(J3632,Ref!L:M,2,0)</f>
        <v>#N/A</v>
      </c>
      <c r="J3632" t="s">
        <v>1376</v>
      </c>
      <c r="K3632" t="s">
        <v>360</v>
      </c>
      <c r="L3632" t="s">
        <v>728</v>
      </c>
      <c r="M3632" t="s">
        <v>28</v>
      </c>
      <c r="N3632" t="s">
        <v>16</v>
      </c>
      <c r="S3632">
        <v>16720.25</v>
      </c>
    </row>
    <row r="3633" spans="1:19" x14ac:dyDescent="0.3">
      <c r="A3633">
        <v>2023</v>
      </c>
      <c r="C3633" t="str">
        <f>IF(GETPIVOTDATA("PS % recovery",Sheet4!$B$5,"Parish Name",K3633)&gt;99.949%,"OK","No")</f>
        <v>No</v>
      </c>
      <c r="D3633" t="e">
        <f>VLOOKUP(J3633,'Ref2'!C:E,3,0)</f>
        <v>#N/A</v>
      </c>
      <c r="F3633">
        <v>5</v>
      </c>
      <c r="I3633" t="e">
        <f>VLOOKUP(J3633,Ref!L:M,2,0)</f>
        <v>#N/A</v>
      </c>
      <c r="J3633" t="s">
        <v>1378</v>
      </c>
      <c r="K3633" t="s">
        <v>361</v>
      </c>
      <c r="L3633" t="s">
        <v>728</v>
      </c>
      <c r="M3633" t="s">
        <v>28</v>
      </c>
      <c r="N3633" t="s">
        <v>16</v>
      </c>
      <c r="S3633">
        <v>1750</v>
      </c>
    </row>
    <row r="3634" spans="1:19" x14ac:dyDescent="0.3">
      <c r="A3634">
        <v>2023</v>
      </c>
      <c r="C3634" t="str">
        <f>IF(GETPIVOTDATA("PS % recovery",Sheet4!$B$5,"Parish Name",K3634)&gt;99.949%,"OK","No")</f>
        <v>No</v>
      </c>
      <c r="D3634" t="e">
        <f>VLOOKUP(J3634,'Ref2'!C:E,3,0)</f>
        <v>#N/A</v>
      </c>
      <c r="F3634">
        <v>5</v>
      </c>
      <c r="I3634" t="e">
        <f>VLOOKUP(J3634,Ref!L:M,2,0)</f>
        <v>#N/A</v>
      </c>
      <c r="J3634" t="s">
        <v>1380</v>
      </c>
      <c r="K3634" t="s">
        <v>352</v>
      </c>
      <c r="L3634" t="s">
        <v>730</v>
      </c>
      <c r="M3634" t="s">
        <v>28</v>
      </c>
      <c r="N3634" t="s">
        <v>16</v>
      </c>
      <c r="S3634">
        <v>3974.25</v>
      </c>
    </row>
    <row r="3635" spans="1:19" x14ac:dyDescent="0.3">
      <c r="A3635">
        <v>2023</v>
      </c>
      <c r="C3635" t="str">
        <f>IF(GETPIVOTDATA("PS % recovery",Sheet4!$B$5,"Parish Name",K3635)&gt;99.949%,"OK","No")</f>
        <v>No</v>
      </c>
      <c r="D3635" t="e">
        <f>VLOOKUP(J3635,'Ref2'!C:E,3,0)</f>
        <v>#N/A</v>
      </c>
      <c r="F3635">
        <v>5</v>
      </c>
      <c r="I3635" t="e">
        <f>VLOOKUP(J3635,Ref!L:M,2,0)</f>
        <v>#N/A</v>
      </c>
      <c r="J3635" t="s">
        <v>1382</v>
      </c>
      <c r="K3635" t="s">
        <v>365</v>
      </c>
      <c r="L3635" t="s">
        <v>730</v>
      </c>
      <c r="M3635" t="s">
        <v>28</v>
      </c>
      <c r="N3635" t="s">
        <v>16</v>
      </c>
      <c r="S3635">
        <v>1841</v>
      </c>
    </row>
    <row r="3636" spans="1:19" x14ac:dyDescent="0.3">
      <c r="A3636">
        <v>2023</v>
      </c>
      <c r="C3636" t="str">
        <f>IF(GETPIVOTDATA("PS % recovery",Sheet4!$B$5,"Parish Name",K3636)&gt;99.949%,"OK","No")</f>
        <v>OK</v>
      </c>
      <c r="D3636" t="e">
        <f>VLOOKUP(J3636,'Ref2'!C:E,3,0)</f>
        <v>#N/A</v>
      </c>
      <c r="F3636">
        <v>5</v>
      </c>
      <c r="I3636" t="e">
        <f>VLOOKUP(J3636,Ref!L:M,2,0)</f>
        <v>#N/A</v>
      </c>
      <c r="J3636" t="s">
        <v>1384</v>
      </c>
      <c r="K3636" t="s">
        <v>353</v>
      </c>
      <c r="L3636" t="s">
        <v>720</v>
      </c>
      <c r="M3636" t="s">
        <v>28</v>
      </c>
      <c r="N3636" t="s">
        <v>16</v>
      </c>
      <c r="S3636">
        <v>24980.5</v>
      </c>
    </row>
    <row r="3637" spans="1:19" x14ac:dyDescent="0.3">
      <c r="A3637">
        <v>2023</v>
      </c>
      <c r="C3637" t="str">
        <f>IF(GETPIVOTDATA("PS % recovery",Sheet4!$B$5,"Parish Name",K3637)&gt;99.949%,"OK","No")</f>
        <v>OK</v>
      </c>
      <c r="D3637" t="e">
        <f>VLOOKUP(J3637,'Ref2'!C:E,3,0)</f>
        <v>#N/A</v>
      </c>
      <c r="F3637">
        <v>5</v>
      </c>
      <c r="I3637" t="e">
        <f>VLOOKUP(J3637,Ref!L:M,2,0)</f>
        <v>#N/A</v>
      </c>
      <c r="J3637" t="s">
        <v>1386</v>
      </c>
      <c r="K3637" t="s">
        <v>354</v>
      </c>
      <c r="L3637" t="s">
        <v>722</v>
      </c>
      <c r="M3637" t="s">
        <v>28</v>
      </c>
      <c r="N3637" t="s">
        <v>16</v>
      </c>
      <c r="S3637">
        <v>5523</v>
      </c>
    </row>
    <row r="3638" spans="1:19" x14ac:dyDescent="0.3">
      <c r="A3638">
        <v>2023</v>
      </c>
      <c r="C3638" t="str">
        <f>IF(GETPIVOTDATA("PS % recovery",Sheet4!$B$5,"Parish Name",K3638)&gt;99.949%,"OK","No")</f>
        <v>No</v>
      </c>
      <c r="D3638" t="e">
        <f>VLOOKUP(J3638,'Ref2'!C:E,3,0)</f>
        <v>#N/A</v>
      </c>
      <c r="F3638">
        <v>5</v>
      </c>
      <c r="I3638" t="e">
        <f>VLOOKUP(J3638,Ref!L:M,2,0)</f>
        <v>#N/A</v>
      </c>
      <c r="J3638" t="s">
        <v>1388</v>
      </c>
      <c r="K3638" t="s">
        <v>355</v>
      </c>
      <c r="L3638" t="s">
        <v>728</v>
      </c>
      <c r="M3638" t="s">
        <v>28</v>
      </c>
      <c r="N3638" t="s">
        <v>16</v>
      </c>
      <c r="S3638">
        <v>3700</v>
      </c>
    </row>
    <row r="3639" spans="1:19" x14ac:dyDescent="0.3">
      <c r="A3639">
        <v>2023</v>
      </c>
      <c r="C3639" t="str">
        <f>IF(GETPIVOTDATA("PS % recovery",Sheet4!$B$5,"Parish Name",K3639)&gt;99.949%,"OK","No")</f>
        <v>No</v>
      </c>
      <c r="D3639" t="e">
        <f>VLOOKUP(J3639,'Ref2'!C:E,3,0)</f>
        <v>#N/A</v>
      </c>
      <c r="F3639">
        <v>5</v>
      </c>
      <c r="I3639" t="e">
        <f>VLOOKUP(J3639,Ref!L:M,2,0)</f>
        <v>#N/A</v>
      </c>
      <c r="J3639" t="s">
        <v>1390</v>
      </c>
      <c r="K3639" t="s">
        <v>357</v>
      </c>
      <c r="L3639" t="s">
        <v>724</v>
      </c>
      <c r="M3639" t="s">
        <v>28</v>
      </c>
      <c r="N3639" t="s">
        <v>16</v>
      </c>
      <c r="S3639">
        <v>1700</v>
      </c>
    </row>
    <row r="3640" spans="1:19" x14ac:dyDescent="0.3">
      <c r="A3640">
        <v>2023</v>
      </c>
      <c r="C3640" t="str">
        <f>IF(GETPIVOTDATA("PS % recovery",Sheet4!$B$5,"Parish Name",K3640)&gt;99.949%,"OK","No")</f>
        <v>OK</v>
      </c>
      <c r="D3640" t="e">
        <f>VLOOKUP(J3640,'Ref2'!C:E,3,0)</f>
        <v>#N/A</v>
      </c>
      <c r="F3640">
        <v>5</v>
      </c>
      <c r="I3640" t="e">
        <f>VLOOKUP(J3640,Ref!L:M,2,0)</f>
        <v>#N/A</v>
      </c>
      <c r="J3640" t="s">
        <v>1392</v>
      </c>
      <c r="K3640" t="s">
        <v>358</v>
      </c>
      <c r="L3640" t="s">
        <v>726</v>
      </c>
      <c r="M3640" t="s">
        <v>28</v>
      </c>
      <c r="N3640" t="s">
        <v>16</v>
      </c>
      <c r="S3640">
        <v>2066.2800000000002</v>
      </c>
    </row>
    <row r="3641" spans="1:19" x14ac:dyDescent="0.3">
      <c r="A3641">
        <v>2023</v>
      </c>
      <c r="C3641" t="str">
        <f>IF(GETPIVOTDATA("PS % recovery",Sheet4!$B$5,"Parish Name",K3641)&gt;99.949%,"OK","No")</f>
        <v>OK</v>
      </c>
      <c r="D3641" t="e">
        <f>VLOOKUP(J3641,'Ref2'!C:E,3,0)</f>
        <v>#N/A</v>
      </c>
      <c r="F3641">
        <v>5</v>
      </c>
      <c r="I3641" t="e">
        <f>VLOOKUP(J3641,Ref!L:M,2,0)</f>
        <v>#N/A</v>
      </c>
      <c r="J3641" t="s">
        <v>1394</v>
      </c>
      <c r="K3641" t="s">
        <v>363</v>
      </c>
      <c r="L3641" t="s">
        <v>726</v>
      </c>
      <c r="M3641" t="s">
        <v>28</v>
      </c>
      <c r="N3641" t="s">
        <v>16</v>
      </c>
      <c r="S3641">
        <v>1848</v>
      </c>
    </row>
    <row r="3642" spans="1:19" x14ac:dyDescent="0.3">
      <c r="A3642">
        <v>2023</v>
      </c>
      <c r="C3642" t="str">
        <f>IF(GETPIVOTDATA("PS % recovery",Sheet4!$B$5,"Parish Name",K3642)&gt;99.949%,"OK","No")</f>
        <v>OK</v>
      </c>
      <c r="D3642" t="e">
        <f>VLOOKUP(J3642,'Ref2'!C:E,3,0)</f>
        <v>#N/A</v>
      </c>
      <c r="F3642">
        <v>5</v>
      </c>
      <c r="I3642" t="e">
        <f>VLOOKUP(J3642,Ref!L:M,2,0)</f>
        <v>#N/A</v>
      </c>
      <c r="J3642" t="s">
        <v>1396</v>
      </c>
      <c r="K3642" t="s">
        <v>367</v>
      </c>
      <c r="L3642" t="s">
        <v>726</v>
      </c>
      <c r="M3642" t="s">
        <v>28</v>
      </c>
      <c r="N3642" t="s">
        <v>16</v>
      </c>
      <c r="S3642">
        <v>1839</v>
      </c>
    </row>
    <row r="3643" spans="1:19" x14ac:dyDescent="0.3">
      <c r="A3643">
        <v>2023</v>
      </c>
      <c r="C3643" t="str">
        <f>IF(GETPIVOTDATA("PS % recovery",Sheet4!$B$5,"Parish Name",K3643)&gt;99.949%,"OK","No")</f>
        <v>No</v>
      </c>
      <c r="D3643" t="e">
        <f>VLOOKUP(J3643,'Ref2'!C:E,3,0)</f>
        <v>#N/A</v>
      </c>
      <c r="F3643">
        <v>5</v>
      </c>
      <c r="I3643" t="e">
        <f>VLOOKUP(J3643,Ref!L:M,2,0)</f>
        <v>#N/A</v>
      </c>
      <c r="J3643" t="s">
        <v>1398</v>
      </c>
      <c r="K3643" t="s">
        <v>362</v>
      </c>
      <c r="L3643" t="s">
        <v>732</v>
      </c>
      <c r="M3643" t="s">
        <v>28</v>
      </c>
      <c r="N3643" t="s">
        <v>16</v>
      </c>
      <c r="S3643">
        <v>600</v>
      </c>
    </row>
    <row r="3644" spans="1:19" x14ac:dyDescent="0.3">
      <c r="A3644">
        <v>2023</v>
      </c>
      <c r="C3644" t="str">
        <f>IF(GETPIVOTDATA("PS % recovery",Sheet4!$B$5,"Parish Name",K3644)&gt;99.949%,"OK","No")</f>
        <v>No</v>
      </c>
      <c r="D3644" t="e">
        <f>VLOOKUP(J3644,'Ref2'!C:E,3,0)</f>
        <v>#N/A</v>
      </c>
      <c r="F3644">
        <v>5</v>
      </c>
      <c r="I3644" t="e">
        <f>VLOOKUP(J3644,Ref!L:M,2,0)</f>
        <v>#N/A</v>
      </c>
      <c r="J3644" t="s">
        <v>1400</v>
      </c>
      <c r="K3644" t="s">
        <v>364</v>
      </c>
      <c r="L3644" t="s">
        <v>732</v>
      </c>
      <c r="M3644" t="s">
        <v>28</v>
      </c>
      <c r="N3644" t="s">
        <v>16</v>
      </c>
      <c r="S3644">
        <v>700</v>
      </c>
    </row>
    <row r="3645" spans="1:19" x14ac:dyDescent="0.3">
      <c r="A3645">
        <v>2023</v>
      </c>
      <c r="C3645" t="str">
        <f>IF(GETPIVOTDATA("PS % recovery",Sheet4!$B$5,"Parish Name",K3645)&gt;99.949%,"OK","No")</f>
        <v>OK</v>
      </c>
      <c r="D3645" t="e">
        <f>VLOOKUP(J3645,'Ref2'!C:E,3,0)</f>
        <v>#N/A</v>
      </c>
      <c r="F3645">
        <v>5</v>
      </c>
      <c r="I3645" t="e">
        <f>VLOOKUP(J3645,Ref!L:M,2,0)</f>
        <v>#N/A</v>
      </c>
      <c r="J3645" t="s">
        <v>1402</v>
      </c>
      <c r="K3645" t="s">
        <v>366</v>
      </c>
      <c r="L3645" t="s">
        <v>732</v>
      </c>
      <c r="M3645" t="s">
        <v>28</v>
      </c>
      <c r="N3645" t="s">
        <v>16</v>
      </c>
      <c r="S3645">
        <v>6052.25</v>
      </c>
    </row>
    <row r="3646" spans="1:19" x14ac:dyDescent="0.3">
      <c r="A3646">
        <v>2023</v>
      </c>
      <c r="C3646" t="str">
        <f>IF(GETPIVOTDATA("PS % recovery",Sheet4!$B$5,"Parish Name",K3646)&gt;99.949%,"OK","No")</f>
        <v>No</v>
      </c>
      <c r="D3646" t="str">
        <f>VLOOKUP(J3646,'Ref2'!C:E,3,0)</f>
        <v>LLF</v>
      </c>
      <c r="F3646">
        <v>5</v>
      </c>
      <c r="I3646" t="e">
        <f>VLOOKUP(J3646,Ref!L:M,2,0)</f>
        <v>#N/A</v>
      </c>
      <c r="J3646" t="s">
        <v>1404</v>
      </c>
      <c r="K3646" t="s">
        <v>369</v>
      </c>
      <c r="L3646" t="s">
        <v>734</v>
      </c>
      <c r="M3646" t="s">
        <v>31</v>
      </c>
      <c r="N3646" t="s">
        <v>16</v>
      </c>
      <c r="S3646">
        <v>4000</v>
      </c>
    </row>
    <row r="3647" spans="1:19" x14ac:dyDescent="0.3">
      <c r="A3647">
        <v>2023</v>
      </c>
      <c r="C3647" t="str">
        <f>IF(GETPIVOTDATA("PS % recovery",Sheet4!$B$5,"Parish Name",K3647)&gt;99.949%,"OK","No")</f>
        <v>No</v>
      </c>
      <c r="D3647" t="e">
        <f>VLOOKUP(J3647,'Ref2'!C:E,3,0)</f>
        <v>#N/A</v>
      </c>
      <c r="F3647">
        <v>5</v>
      </c>
      <c r="I3647" t="e">
        <f>VLOOKUP(J3647,Ref!L:M,2,0)</f>
        <v>#N/A</v>
      </c>
      <c r="J3647" t="s">
        <v>1406</v>
      </c>
      <c r="K3647" t="s">
        <v>370</v>
      </c>
      <c r="L3647" t="s">
        <v>736</v>
      </c>
      <c r="M3647" t="s">
        <v>31</v>
      </c>
      <c r="N3647" t="s">
        <v>16</v>
      </c>
      <c r="S3647">
        <v>1000</v>
      </c>
    </row>
    <row r="3648" spans="1:19" x14ac:dyDescent="0.3">
      <c r="A3648">
        <v>2023</v>
      </c>
      <c r="C3648" t="str">
        <f>IF(GETPIVOTDATA("PS % recovery",Sheet4!$B$5,"Parish Name",K3648)&gt;99.949%,"OK","No")</f>
        <v>OK</v>
      </c>
      <c r="D3648" t="e">
        <f>VLOOKUP(J3648,'Ref2'!C:E,3,0)</f>
        <v>#N/A</v>
      </c>
      <c r="F3648">
        <v>5</v>
      </c>
      <c r="I3648" t="e">
        <f>VLOOKUP(J3648,Ref!L:M,2,0)</f>
        <v>#N/A</v>
      </c>
      <c r="J3648" t="s">
        <v>1408</v>
      </c>
      <c r="K3648" t="s">
        <v>371</v>
      </c>
      <c r="L3648" t="s">
        <v>768</v>
      </c>
      <c r="M3648" t="s">
        <v>31</v>
      </c>
      <c r="N3648" t="s">
        <v>16</v>
      </c>
      <c r="S3648">
        <v>2000</v>
      </c>
    </row>
    <row r="3649" spans="1:19" x14ac:dyDescent="0.3">
      <c r="A3649">
        <v>2023</v>
      </c>
      <c r="C3649" t="str">
        <f>IF(GETPIVOTDATA("PS % recovery",Sheet4!$B$5,"Parish Name",K3649)&gt;99.949%,"OK","No")</f>
        <v>OK</v>
      </c>
      <c r="D3649" t="e">
        <f>VLOOKUP(J3649,'Ref2'!C:E,3,0)</f>
        <v>#N/A</v>
      </c>
      <c r="F3649">
        <v>5</v>
      </c>
      <c r="I3649" t="e">
        <f>VLOOKUP(J3649,Ref!L:M,2,0)</f>
        <v>#N/A</v>
      </c>
      <c r="J3649" t="s">
        <v>1410</v>
      </c>
      <c r="K3649" t="s">
        <v>372</v>
      </c>
      <c r="L3649" t="s">
        <v>738</v>
      </c>
      <c r="M3649" t="s">
        <v>31</v>
      </c>
      <c r="N3649" t="s">
        <v>16</v>
      </c>
      <c r="S3649">
        <v>0</v>
      </c>
    </row>
    <row r="3650" spans="1:19" x14ac:dyDescent="0.3">
      <c r="A3650">
        <v>2023</v>
      </c>
      <c r="C3650" t="str">
        <f>IF(GETPIVOTDATA("PS % recovery",Sheet4!$B$5,"Parish Name",K3650)&gt;99.949%,"OK","No")</f>
        <v>No</v>
      </c>
      <c r="D3650" t="e">
        <f>VLOOKUP(J3650,'Ref2'!C:E,3,0)</f>
        <v>#N/A</v>
      </c>
      <c r="F3650">
        <v>5</v>
      </c>
      <c r="I3650" t="str">
        <f>VLOOKUP(J3650,Ref!L:M,2,0)</f>
        <v>Yes</v>
      </c>
      <c r="J3650" t="s">
        <v>1412</v>
      </c>
      <c r="K3650" t="s">
        <v>373</v>
      </c>
      <c r="L3650" t="s">
        <v>740</v>
      </c>
      <c r="M3650" t="s">
        <v>31</v>
      </c>
      <c r="N3650" t="s">
        <v>16</v>
      </c>
      <c r="S3650">
        <v>3000</v>
      </c>
    </row>
    <row r="3651" spans="1:19" x14ac:dyDescent="0.3">
      <c r="A3651">
        <v>2023</v>
      </c>
      <c r="C3651" t="str">
        <f>IF(GETPIVOTDATA("PS % recovery",Sheet4!$B$5,"Parish Name",K3651)&gt;99.949%,"OK","No")</f>
        <v>No</v>
      </c>
      <c r="D3651" t="e">
        <f>VLOOKUP(J3651,'Ref2'!C:E,3,0)</f>
        <v>#N/A</v>
      </c>
      <c r="F3651">
        <v>5</v>
      </c>
      <c r="I3651" t="e">
        <f>VLOOKUP(J3651,Ref!L:M,2,0)</f>
        <v>#N/A</v>
      </c>
      <c r="J3651" t="s">
        <v>1414</v>
      </c>
      <c r="K3651" t="s">
        <v>375</v>
      </c>
      <c r="L3651" t="s">
        <v>746</v>
      </c>
      <c r="M3651" t="s">
        <v>31</v>
      </c>
      <c r="N3651" t="s">
        <v>16</v>
      </c>
      <c r="S3651">
        <v>4100</v>
      </c>
    </row>
    <row r="3652" spans="1:19" x14ac:dyDescent="0.3">
      <c r="A3652">
        <v>2023</v>
      </c>
      <c r="C3652" t="str">
        <f>IF(GETPIVOTDATA("PS % recovery",Sheet4!$B$5,"Parish Name",K3652)&gt;99.949%,"OK","No")</f>
        <v>OK</v>
      </c>
      <c r="D3652" t="e">
        <f>VLOOKUP(J3652,'Ref2'!C:E,3,0)</f>
        <v>#N/A</v>
      </c>
      <c r="F3652">
        <v>5</v>
      </c>
      <c r="I3652" t="e">
        <f>VLOOKUP(J3652,Ref!L:M,2,0)</f>
        <v>#N/A</v>
      </c>
      <c r="J3652" t="s">
        <v>1416</v>
      </c>
      <c r="K3652" t="s">
        <v>376</v>
      </c>
      <c r="L3652" t="s">
        <v>744</v>
      </c>
      <c r="M3652" t="s">
        <v>31</v>
      </c>
      <c r="N3652" t="s">
        <v>16</v>
      </c>
      <c r="S3652">
        <v>2250</v>
      </c>
    </row>
    <row r="3653" spans="1:19" x14ac:dyDescent="0.3">
      <c r="A3653">
        <v>2023</v>
      </c>
      <c r="C3653" t="str">
        <f>IF(GETPIVOTDATA("PS % recovery",Sheet4!$B$5,"Parish Name",K3653)&gt;99.949%,"OK","No")</f>
        <v>OK</v>
      </c>
      <c r="D3653" t="str">
        <f>VLOOKUP(J3653,'Ref2'!C:E,3,0)</f>
        <v>LLF</v>
      </c>
      <c r="F3653">
        <v>5</v>
      </c>
      <c r="I3653" t="e">
        <f>VLOOKUP(J3653,Ref!L:M,2,0)</f>
        <v>#N/A</v>
      </c>
      <c r="J3653" t="s">
        <v>1418</v>
      </c>
      <c r="K3653" t="s">
        <v>378</v>
      </c>
      <c r="L3653" t="s">
        <v>754</v>
      </c>
      <c r="M3653" t="s">
        <v>31</v>
      </c>
      <c r="N3653" t="s">
        <v>16</v>
      </c>
      <c r="S3653">
        <v>3841</v>
      </c>
    </row>
    <row r="3654" spans="1:19" x14ac:dyDescent="0.3">
      <c r="A3654">
        <v>2023</v>
      </c>
      <c r="C3654" t="str">
        <f>IF(GETPIVOTDATA("PS % recovery",Sheet4!$B$5,"Parish Name",K3654)&gt;99.949%,"OK","No")</f>
        <v>No</v>
      </c>
      <c r="D3654" t="e">
        <f>VLOOKUP(J3654,'Ref2'!C:E,3,0)</f>
        <v>#N/A</v>
      </c>
      <c r="F3654">
        <v>5</v>
      </c>
      <c r="I3654" t="e">
        <f>VLOOKUP(J3654,Ref!L:M,2,0)</f>
        <v>#N/A</v>
      </c>
      <c r="J3654" t="s">
        <v>1420</v>
      </c>
      <c r="K3654" t="s">
        <v>377</v>
      </c>
      <c r="L3654" t="s">
        <v>748</v>
      </c>
      <c r="M3654" t="s">
        <v>31</v>
      </c>
      <c r="N3654" t="s">
        <v>16</v>
      </c>
      <c r="S3654">
        <v>4000</v>
      </c>
    </row>
    <row r="3655" spans="1:19" x14ac:dyDescent="0.3">
      <c r="A3655">
        <v>2023</v>
      </c>
      <c r="C3655" t="str">
        <f>IF(GETPIVOTDATA("PS % recovery",Sheet4!$B$5,"Parish Name",K3655)&gt;99.949%,"OK","No")</f>
        <v>No</v>
      </c>
      <c r="D3655" t="e">
        <f>VLOOKUP(J3655,'Ref2'!C:E,3,0)</f>
        <v>#N/A</v>
      </c>
      <c r="F3655">
        <v>5</v>
      </c>
      <c r="I3655" t="e">
        <f>VLOOKUP(J3655,Ref!L:M,2,0)</f>
        <v>#N/A</v>
      </c>
      <c r="J3655" t="s">
        <v>1422</v>
      </c>
      <c r="K3655" t="s">
        <v>379</v>
      </c>
      <c r="L3655" t="s">
        <v>750</v>
      </c>
      <c r="M3655" t="s">
        <v>31</v>
      </c>
      <c r="N3655" t="s">
        <v>16</v>
      </c>
      <c r="S3655">
        <v>1500</v>
      </c>
    </row>
    <row r="3656" spans="1:19" x14ac:dyDescent="0.3">
      <c r="A3656">
        <v>2023</v>
      </c>
      <c r="C3656" t="str">
        <f>IF(GETPIVOTDATA("PS % recovery",Sheet4!$B$5,"Parish Name",K3656)&gt;99.949%,"OK","No")</f>
        <v>No</v>
      </c>
      <c r="D3656" t="str">
        <f>VLOOKUP(J3656,'Ref2'!C:E,3,0)</f>
        <v>LLF</v>
      </c>
      <c r="F3656">
        <v>5</v>
      </c>
      <c r="I3656" t="e">
        <f>VLOOKUP(J3656,Ref!L:M,2,0)</f>
        <v>#N/A</v>
      </c>
      <c r="J3656" t="s">
        <v>1424</v>
      </c>
      <c r="K3656" t="s">
        <v>380</v>
      </c>
      <c r="L3656" t="s">
        <v>752</v>
      </c>
      <c r="M3656" t="s">
        <v>31</v>
      </c>
      <c r="N3656" t="s">
        <v>16</v>
      </c>
      <c r="S3656">
        <v>0</v>
      </c>
    </row>
    <row r="3657" spans="1:19" x14ac:dyDescent="0.3">
      <c r="A3657">
        <v>2023</v>
      </c>
      <c r="C3657" t="str">
        <f>IF(GETPIVOTDATA("PS % recovery",Sheet4!$B$5,"Parish Name",K3657)&gt;99.949%,"OK","No")</f>
        <v>OK</v>
      </c>
      <c r="D3657" t="e">
        <f>VLOOKUP(J3657,'Ref2'!C:E,3,0)</f>
        <v>#N/A</v>
      </c>
      <c r="F3657">
        <v>5</v>
      </c>
      <c r="I3657" t="e">
        <f>VLOOKUP(J3657,Ref!L:M,2,0)</f>
        <v>#N/A</v>
      </c>
      <c r="J3657" t="s">
        <v>1426</v>
      </c>
      <c r="K3657" t="s">
        <v>374</v>
      </c>
      <c r="L3657" t="s">
        <v>742</v>
      </c>
      <c r="M3657" t="s">
        <v>31</v>
      </c>
      <c r="N3657" t="s">
        <v>16</v>
      </c>
      <c r="S3657">
        <v>4000</v>
      </c>
    </row>
    <row r="3658" spans="1:19" x14ac:dyDescent="0.3">
      <c r="A3658">
        <v>2023</v>
      </c>
      <c r="C3658" t="str">
        <f>IF(GETPIVOTDATA("PS % recovery",Sheet4!$B$5,"Parish Name",K3658)&gt;99.949%,"OK","No")</f>
        <v>No</v>
      </c>
      <c r="D3658" t="e">
        <f>VLOOKUP(J3658,'Ref2'!C:E,3,0)</f>
        <v>#N/A</v>
      </c>
      <c r="F3658">
        <v>5</v>
      </c>
      <c r="I3658" t="e">
        <f>VLOOKUP(J3658,Ref!L:M,2,0)</f>
        <v>#N/A</v>
      </c>
      <c r="J3658" t="s">
        <v>1428</v>
      </c>
      <c r="K3658" t="s">
        <v>381</v>
      </c>
      <c r="L3658" t="s">
        <v>756</v>
      </c>
      <c r="M3658" t="s">
        <v>31</v>
      </c>
      <c r="N3658" t="s">
        <v>16</v>
      </c>
      <c r="S3658">
        <v>1250</v>
      </c>
    </row>
    <row r="3659" spans="1:19" x14ac:dyDescent="0.3">
      <c r="A3659">
        <v>2023</v>
      </c>
      <c r="C3659" t="str">
        <f>IF(GETPIVOTDATA("PS % recovery",Sheet4!$B$5,"Parish Name",K3659)&gt;99.949%,"OK","No")</f>
        <v>No</v>
      </c>
      <c r="D3659" t="e">
        <f>VLOOKUP(J3659,'Ref2'!C:E,3,0)</f>
        <v>#N/A</v>
      </c>
      <c r="F3659">
        <v>5</v>
      </c>
      <c r="I3659" t="e">
        <f>VLOOKUP(J3659,Ref!L:M,2,0)</f>
        <v>#N/A</v>
      </c>
      <c r="J3659" t="s">
        <v>1430</v>
      </c>
      <c r="K3659" t="s">
        <v>382</v>
      </c>
      <c r="L3659" t="s">
        <v>758</v>
      </c>
      <c r="M3659" t="s">
        <v>31</v>
      </c>
      <c r="N3659" t="s">
        <v>16</v>
      </c>
      <c r="S3659">
        <v>0</v>
      </c>
    </row>
    <row r="3660" spans="1:19" x14ac:dyDescent="0.3">
      <c r="A3660">
        <v>2023</v>
      </c>
      <c r="C3660" t="str">
        <f>IF(GETPIVOTDATA("PS % recovery",Sheet4!$B$5,"Parish Name",K3660)&gt;99.949%,"OK","No")</f>
        <v>No</v>
      </c>
      <c r="D3660" t="e">
        <f>VLOOKUP(J3660,'Ref2'!C:E,3,0)</f>
        <v>#N/A</v>
      </c>
      <c r="F3660">
        <v>5</v>
      </c>
      <c r="I3660" t="e">
        <f>VLOOKUP(J3660,Ref!L:M,2,0)</f>
        <v>#N/A</v>
      </c>
      <c r="J3660" t="s">
        <v>1432</v>
      </c>
      <c r="K3660" t="s">
        <v>383</v>
      </c>
      <c r="L3660" t="s">
        <v>760</v>
      </c>
      <c r="M3660" t="s">
        <v>31</v>
      </c>
      <c r="N3660" t="s">
        <v>16</v>
      </c>
      <c r="S3660">
        <v>500</v>
      </c>
    </row>
    <row r="3661" spans="1:19" x14ac:dyDescent="0.3">
      <c r="A3661">
        <v>2023</v>
      </c>
      <c r="C3661" t="str">
        <f>IF(GETPIVOTDATA("PS % recovery",Sheet4!$B$5,"Parish Name",K3661)&gt;99.949%,"OK","No")</f>
        <v>OK</v>
      </c>
      <c r="D3661" t="e">
        <f>VLOOKUP(J3661,'Ref2'!C:E,3,0)</f>
        <v>#N/A</v>
      </c>
      <c r="F3661">
        <v>5</v>
      </c>
      <c r="I3661" t="e">
        <f>VLOOKUP(J3661,Ref!L:M,2,0)</f>
        <v>#N/A</v>
      </c>
      <c r="J3661" t="s">
        <v>1434</v>
      </c>
      <c r="K3661" t="s">
        <v>384</v>
      </c>
      <c r="L3661" t="s">
        <v>762</v>
      </c>
      <c r="M3661" t="s">
        <v>31</v>
      </c>
      <c r="N3661" t="s">
        <v>16</v>
      </c>
      <c r="S3661">
        <v>0</v>
      </c>
    </row>
    <row r="3662" spans="1:19" x14ac:dyDescent="0.3">
      <c r="A3662">
        <v>2023</v>
      </c>
      <c r="C3662" t="str">
        <f>IF(GETPIVOTDATA("PS % recovery",Sheet4!$B$5,"Parish Name",K3662)&gt;99.949%,"OK","No")</f>
        <v>No</v>
      </c>
      <c r="D3662" t="e">
        <f>VLOOKUP(J3662,'Ref2'!C:E,3,0)</f>
        <v>#N/A</v>
      </c>
      <c r="F3662">
        <v>5</v>
      </c>
      <c r="I3662" t="e">
        <f>VLOOKUP(J3662,Ref!L:M,2,0)</f>
        <v>#N/A</v>
      </c>
      <c r="J3662" t="s">
        <v>1436</v>
      </c>
      <c r="K3662" t="s">
        <v>385</v>
      </c>
      <c r="L3662" t="s">
        <v>764</v>
      </c>
      <c r="M3662" t="s">
        <v>31</v>
      </c>
      <c r="N3662" t="s">
        <v>16</v>
      </c>
      <c r="S3662">
        <v>3500</v>
      </c>
    </row>
    <row r="3663" spans="1:19" x14ac:dyDescent="0.3">
      <c r="A3663">
        <v>2023</v>
      </c>
      <c r="C3663" t="str">
        <f>IF(GETPIVOTDATA("PS % recovery",Sheet4!$B$5,"Parish Name",K3663)&gt;99.949%,"OK","No")</f>
        <v>No</v>
      </c>
      <c r="D3663" t="e">
        <f>VLOOKUP(J3663,'Ref2'!C:E,3,0)</f>
        <v>#N/A</v>
      </c>
      <c r="F3663">
        <v>5</v>
      </c>
      <c r="I3663" t="e">
        <f>VLOOKUP(J3663,Ref!L:M,2,0)</f>
        <v>#N/A</v>
      </c>
      <c r="J3663" t="s">
        <v>1438</v>
      </c>
      <c r="K3663" t="s">
        <v>386</v>
      </c>
      <c r="L3663" t="s">
        <v>766</v>
      </c>
      <c r="M3663" t="s">
        <v>31</v>
      </c>
      <c r="N3663" t="s">
        <v>16</v>
      </c>
      <c r="S3663">
        <v>750</v>
      </c>
    </row>
    <row r="3664" spans="1:19" x14ac:dyDescent="0.3">
      <c r="A3664">
        <v>2023</v>
      </c>
      <c r="C3664" t="str">
        <f>IF(GETPIVOTDATA("PS % recovery",Sheet4!$B$5,"Parish Name",K3664)&gt;99.949%,"OK","No")</f>
        <v>No</v>
      </c>
      <c r="D3664" t="str">
        <f>VLOOKUP(J3664,'Ref2'!C:E,3,0)</f>
        <v>LLF</v>
      </c>
      <c r="F3664">
        <v>5</v>
      </c>
      <c r="I3664" t="e">
        <f>VLOOKUP(J3664,Ref!L:M,2,0)</f>
        <v>#N/A</v>
      </c>
      <c r="J3664" t="s">
        <v>1440</v>
      </c>
      <c r="K3664" t="s">
        <v>388</v>
      </c>
      <c r="L3664" t="s">
        <v>780</v>
      </c>
      <c r="M3664" t="s">
        <v>34</v>
      </c>
      <c r="N3664" t="s">
        <v>16</v>
      </c>
      <c r="S3664">
        <v>0</v>
      </c>
    </row>
    <row r="3665" spans="1:19" x14ac:dyDescent="0.3">
      <c r="A3665">
        <v>2023</v>
      </c>
      <c r="C3665" t="str">
        <f>IF(GETPIVOTDATA("PS % recovery",Sheet4!$B$5,"Parish Name",K3665)&gt;99.949%,"OK","No")</f>
        <v>OK</v>
      </c>
      <c r="D3665" t="str">
        <f>VLOOKUP(J3665,'Ref2'!C:E,3,0)</f>
        <v>LLF</v>
      </c>
      <c r="F3665">
        <v>5</v>
      </c>
      <c r="I3665" t="str">
        <f>VLOOKUP(J3665,Ref!L:M,2,0)</f>
        <v>Yes</v>
      </c>
      <c r="J3665" t="s">
        <v>1442</v>
      </c>
      <c r="K3665" t="s">
        <v>389</v>
      </c>
      <c r="L3665" t="s">
        <v>780</v>
      </c>
      <c r="M3665" t="s">
        <v>34</v>
      </c>
      <c r="N3665" t="s">
        <v>16</v>
      </c>
      <c r="S3665">
        <v>4348</v>
      </c>
    </row>
    <row r="3666" spans="1:19" x14ac:dyDescent="0.3">
      <c r="A3666">
        <v>2023</v>
      </c>
      <c r="C3666" t="str">
        <f>IF(GETPIVOTDATA("PS % recovery",Sheet4!$B$5,"Parish Name",K3666)&gt;99.949%,"OK","No")</f>
        <v>No</v>
      </c>
      <c r="D3666" t="e">
        <f>VLOOKUP(J3666,'Ref2'!C:E,3,0)</f>
        <v>#N/A</v>
      </c>
      <c r="F3666">
        <v>5</v>
      </c>
      <c r="I3666" t="e">
        <f>VLOOKUP(J3666,Ref!L:M,2,0)</f>
        <v>#N/A</v>
      </c>
      <c r="J3666" t="s">
        <v>1444</v>
      </c>
      <c r="K3666" t="s">
        <v>390</v>
      </c>
      <c r="L3666" t="s">
        <v>770</v>
      </c>
      <c r="M3666" t="s">
        <v>34</v>
      </c>
      <c r="N3666" t="s">
        <v>16</v>
      </c>
      <c r="S3666">
        <v>0</v>
      </c>
    </row>
    <row r="3667" spans="1:19" x14ac:dyDescent="0.3">
      <c r="A3667">
        <v>2023</v>
      </c>
      <c r="C3667" t="str">
        <f>IF(GETPIVOTDATA("PS % recovery",Sheet4!$B$5,"Parish Name",K3667)&gt;99.949%,"OK","No")</f>
        <v>No</v>
      </c>
      <c r="D3667" t="e">
        <f>VLOOKUP(J3667,'Ref2'!C:E,3,0)</f>
        <v>#N/A</v>
      </c>
      <c r="F3667">
        <v>5</v>
      </c>
      <c r="I3667" t="e">
        <f>VLOOKUP(J3667,Ref!L:M,2,0)</f>
        <v>#N/A</v>
      </c>
      <c r="J3667" t="s">
        <v>1446</v>
      </c>
      <c r="K3667" t="s">
        <v>392</v>
      </c>
      <c r="L3667" t="s">
        <v>770</v>
      </c>
      <c r="M3667" t="s">
        <v>34</v>
      </c>
      <c r="N3667" t="s">
        <v>16</v>
      </c>
      <c r="S3667">
        <v>100</v>
      </c>
    </row>
    <row r="3668" spans="1:19" x14ac:dyDescent="0.3">
      <c r="A3668">
        <v>2023</v>
      </c>
      <c r="C3668" t="str">
        <f>IF(GETPIVOTDATA("PS % recovery",Sheet4!$B$5,"Parish Name",K3668)&gt;99.949%,"OK","No")</f>
        <v>OK</v>
      </c>
      <c r="D3668" t="e">
        <f>VLOOKUP(J3668,'Ref2'!C:E,3,0)</f>
        <v>#N/A</v>
      </c>
      <c r="F3668">
        <v>5</v>
      </c>
      <c r="I3668" t="e">
        <f>VLOOKUP(J3668,Ref!L:M,2,0)</f>
        <v>#N/A</v>
      </c>
      <c r="J3668" t="s">
        <v>1448</v>
      </c>
      <c r="K3668" t="s">
        <v>393</v>
      </c>
      <c r="L3668" t="s">
        <v>774</v>
      </c>
      <c r="M3668" t="s">
        <v>34</v>
      </c>
      <c r="N3668" t="s">
        <v>16</v>
      </c>
      <c r="S3668">
        <v>1922</v>
      </c>
    </row>
    <row r="3669" spans="1:19" x14ac:dyDescent="0.3">
      <c r="A3669">
        <v>2023</v>
      </c>
      <c r="C3669" t="str">
        <f>IF(GETPIVOTDATA("PS % recovery",Sheet4!$B$5,"Parish Name",K3669)&gt;99.949%,"OK","No")</f>
        <v>No</v>
      </c>
      <c r="D3669" t="e">
        <f>VLOOKUP(J3669,'Ref2'!C:E,3,0)</f>
        <v>#N/A</v>
      </c>
      <c r="F3669">
        <v>5</v>
      </c>
      <c r="I3669" t="e">
        <f>VLOOKUP(J3669,Ref!L:M,2,0)</f>
        <v>#N/A</v>
      </c>
      <c r="J3669" t="s">
        <v>1450</v>
      </c>
      <c r="K3669" t="s">
        <v>395</v>
      </c>
      <c r="L3669" t="s">
        <v>774</v>
      </c>
      <c r="M3669" t="s">
        <v>34</v>
      </c>
      <c r="N3669" t="s">
        <v>16</v>
      </c>
      <c r="S3669">
        <v>2500</v>
      </c>
    </row>
    <row r="3670" spans="1:19" x14ac:dyDescent="0.3">
      <c r="A3670">
        <v>2023</v>
      </c>
      <c r="C3670" t="str">
        <f>IF(GETPIVOTDATA("PS % recovery",Sheet4!$B$5,"Parish Name",K3670)&gt;99.949%,"OK","No")</f>
        <v>No</v>
      </c>
      <c r="D3670" t="e">
        <f>VLOOKUP(J3670,'Ref2'!C:E,3,0)</f>
        <v>#N/A</v>
      </c>
      <c r="F3670">
        <v>5</v>
      </c>
      <c r="I3670" t="e">
        <f>VLOOKUP(J3670,Ref!L:M,2,0)</f>
        <v>#N/A</v>
      </c>
      <c r="J3670" t="s">
        <v>1452</v>
      </c>
      <c r="K3670" t="s">
        <v>396</v>
      </c>
      <c r="L3670" t="s">
        <v>786</v>
      </c>
      <c r="M3670" t="s">
        <v>34</v>
      </c>
      <c r="N3670" t="s">
        <v>16</v>
      </c>
      <c r="S3670">
        <v>6000</v>
      </c>
    </row>
    <row r="3671" spans="1:19" x14ac:dyDescent="0.3">
      <c r="A3671">
        <v>2023</v>
      </c>
      <c r="C3671" t="str">
        <f>IF(GETPIVOTDATA("PS % recovery",Sheet4!$B$5,"Parish Name",K3671)&gt;99.949%,"OK","No")</f>
        <v>No</v>
      </c>
      <c r="D3671" t="e">
        <f>VLOOKUP(J3671,'Ref2'!C:E,3,0)</f>
        <v>#N/A</v>
      </c>
      <c r="F3671">
        <v>5</v>
      </c>
      <c r="I3671" t="e">
        <f>VLOOKUP(J3671,Ref!L:M,2,0)</f>
        <v>#N/A</v>
      </c>
      <c r="J3671" t="s">
        <v>1454</v>
      </c>
      <c r="K3671" t="s">
        <v>398</v>
      </c>
      <c r="L3671" t="s">
        <v>786</v>
      </c>
      <c r="M3671" t="s">
        <v>34</v>
      </c>
      <c r="N3671" t="s">
        <v>16</v>
      </c>
      <c r="S3671">
        <v>5000</v>
      </c>
    </row>
    <row r="3672" spans="1:19" x14ac:dyDescent="0.3">
      <c r="A3672">
        <v>2023</v>
      </c>
      <c r="C3672" t="str">
        <f>IF(GETPIVOTDATA("PS % recovery",Sheet4!$B$5,"Parish Name",K3672)&gt;99.949%,"OK","No")</f>
        <v>No</v>
      </c>
      <c r="D3672" t="e">
        <f>VLOOKUP(J3672,'Ref2'!C:E,3,0)</f>
        <v>#N/A</v>
      </c>
      <c r="F3672">
        <v>5</v>
      </c>
      <c r="I3672" t="e">
        <f>VLOOKUP(J3672,Ref!L:M,2,0)</f>
        <v>#N/A</v>
      </c>
      <c r="J3672" t="s">
        <v>1456</v>
      </c>
      <c r="K3672" t="s">
        <v>399</v>
      </c>
      <c r="L3672" t="s">
        <v>786</v>
      </c>
      <c r="M3672" t="s">
        <v>34</v>
      </c>
      <c r="N3672" t="s">
        <v>16</v>
      </c>
      <c r="S3672">
        <v>100</v>
      </c>
    </row>
    <row r="3673" spans="1:19" x14ac:dyDescent="0.3">
      <c r="A3673">
        <v>2023</v>
      </c>
      <c r="C3673" t="str">
        <f>IF(GETPIVOTDATA("PS % recovery",Sheet4!$B$5,"Parish Name",K3673)&gt;99.949%,"OK","No")</f>
        <v>OK</v>
      </c>
      <c r="D3673" t="e">
        <f>VLOOKUP(J3673,'Ref2'!C:E,3,0)</f>
        <v>#N/A</v>
      </c>
      <c r="F3673">
        <v>5</v>
      </c>
      <c r="I3673" t="e">
        <f>VLOOKUP(J3673,Ref!L:M,2,0)</f>
        <v>#N/A</v>
      </c>
      <c r="J3673" t="s">
        <v>1458</v>
      </c>
      <c r="K3673" t="s">
        <v>397</v>
      </c>
      <c r="L3673" t="s">
        <v>782</v>
      </c>
      <c r="M3673" t="s">
        <v>34</v>
      </c>
      <c r="N3673" t="s">
        <v>16</v>
      </c>
      <c r="S3673">
        <v>3088.75</v>
      </c>
    </row>
    <row r="3674" spans="1:19" x14ac:dyDescent="0.3">
      <c r="A3674">
        <v>2023</v>
      </c>
      <c r="C3674" t="str">
        <f>IF(GETPIVOTDATA("PS % recovery",Sheet4!$B$5,"Parish Name",K3674)&gt;99.949%,"OK","No")</f>
        <v>OK</v>
      </c>
      <c r="D3674" t="e">
        <f>VLOOKUP(J3674,'Ref2'!C:E,3,0)</f>
        <v>#N/A</v>
      </c>
      <c r="F3674">
        <v>5</v>
      </c>
      <c r="I3674" t="e">
        <f>VLOOKUP(J3674,Ref!L:M,2,0)</f>
        <v>#N/A</v>
      </c>
      <c r="J3674" t="s">
        <v>1460</v>
      </c>
      <c r="K3674" t="s">
        <v>401</v>
      </c>
      <c r="L3674" t="s">
        <v>782</v>
      </c>
      <c r="M3674" t="s">
        <v>34</v>
      </c>
      <c r="N3674" t="s">
        <v>16</v>
      </c>
      <c r="S3674">
        <v>3141</v>
      </c>
    </row>
    <row r="3675" spans="1:19" x14ac:dyDescent="0.3">
      <c r="A3675">
        <v>2023</v>
      </c>
      <c r="C3675" t="str">
        <f>IF(GETPIVOTDATA("PS % recovery",Sheet4!$B$5,"Parish Name",K3675)&gt;99.949%,"OK","No")</f>
        <v>OK</v>
      </c>
      <c r="D3675" t="e">
        <f>VLOOKUP(J3675,'Ref2'!C:E,3,0)</f>
        <v>#N/A</v>
      </c>
      <c r="F3675">
        <v>5</v>
      </c>
      <c r="I3675" t="e">
        <f>VLOOKUP(J3675,Ref!L:M,2,0)</f>
        <v>#N/A</v>
      </c>
      <c r="J3675" t="s">
        <v>1462</v>
      </c>
      <c r="K3675" t="s">
        <v>400</v>
      </c>
      <c r="L3675" t="s">
        <v>782</v>
      </c>
      <c r="M3675" t="s">
        <v>34</v>
      </c>
      <c r="N3675" t="s">
        <v>16</v>
      </c>
      <c r="S3675">
        <v>420</v>
      </c>
    </row>
    <row r="3676" spans="1:19" x14ac:dyDescent="0.3">
      <c r="A3676">
        <v>2023</v>
      </c>
      <c r="C3676" t="str">
        <f>IF(GETPIVOTDATA("PS % recovery",Sheet4!$B$5,"Parish Name",K3676)&gt;99.949%,"OK","No")</f>
        <v>No</v>
      </c>
      <c r="D3676" t="e">
        <f>VLOOKUP(J3676,'Ref2'!C:E,3,0)</f>
        <v>#N/A</v>
      </c>
      <c r="F3676">
        <v>5</v>
      </c>
      <c r="I3676" t="e">
        <f>VLOOKUP(J3676,Ref!L:M,2,0)</f>
        <v>#N/A</v>
      </c>
      <c r="J3676" t="s">
        <v>1464</v>
      </c>
      <c r="K3676" t="s">
        <v>402</v>
      </c>
      <c r="L3676" t="s">
        <v>778</v>
      </c>
      <c r="M3676" t="s">
        <v>34</v>
      </c>
      <c r="N3676" t="s">
        <v>16</v>
      </c>
      <c r="S3676">
        <v>500</v>
      </c>
    </row>
    <row r="3677" spans="1:19" x14ac:dyDescent="0.3">
      <c r="A3677">
        <v>2023</v>
      </c>
      <c r="C3677" t="str">
        <f>IF(GETPIVOTDATA("PS % recovery",Sheet4!$B$5,"Parish Name",K3677)&gt;99.949%,"OK","No")</f>
        <v>No</v>
      </c>
      <c r="D3677" t="e">
        <f>VLOOKUP(J3677,'Ref2'!C:E,3,0)</f>
        <v>#N/A</v>
      </c>
      <c r="F3677">
        <v>5</v>
      </c>
      <c r="I3677" t="e">
        <f>VLOOKUP(J3677,Ref!L:M,2,0)</f>
        <v>#N/A</v>
      </c>
      <c r="J3677" t="s">
        <v>1466</v>
      </c>
      <c r="K3677" t="s">
        <v>405</v>
      </c>
      <c r="L3677" t="s">
        <v>778</v>
      </c>
      <c r="M3677" t="s">
        <v>34</v>
      </c>
      <c r="N3677" t="s">
        <v>16</v>
      </c>
      <c r="S3677">
        <v>0.01</v>
      </c>
    </row>
    <row r="3678" spans="1:19" x14ac:dyDescent="0.3">
      <c r="A3678">
        <v>2023</v>
      </c>
      <c r="C3678" t="str">
        <f>IF(GETPIVOTDATA("PS % recovery",Sheet4!$B$5,"Parish Name",K3678)&gt;99.949%,"OK","No")</f>
        <v>OK</v>
      </c>
      <c r="D3678" t="e">
        <f>VLOOKUP(J3678,'Ref2'!C:E,3,0)</f>
        <v>#N/A</v>
      </c>
      <c r="F3678">
        <v>5</v>
      </c>
      <c r="I3678" t="e">
        <f>VLOOKUP(J3678,Ref!L:M,2,0)</f>
        <v>#N/A</v>
      </c>
      <c r="J3678" t="s">
        <v>1468</v>
      </c>
      <c r="K3678" t="s">
        <v>404</v>
      </c>
      <c r="L3678" t="s">
        <v>774</v>
      </c>
      <c r="M3678" t="s">
        <v>34</v>
      </c>
      <c r="N3678" t="s">
        <v>16</v>
      </c>
      <c r="S3678">
        <v>2000</v>
      </c>
    </row>
    <row r="3679" spans="1:19" x14ac:dyDescent="0.3">
      <c r="A3679">
        <v>2023</v>
      </c>
      <c r="C3679" t="str">
        <f>IF(GETPIVOTDATA("PS % recovery",Sheet4!$B$5,"Parish Name",K3679)&gt;99.949%,"OK","No")</f>
        <v>OK</v>
      </c>
      <c r="D3679" t="e">
        <f>VLOOKUP(J3679,'Ref2'!C:E,3,0)</f>
        <v>#N/A</v>
      </c>
      <c r="F3679">
        <v>5</v>
      </c>
      <c r="I3679" t="e">
        <f>VLOOKUP(J3679,Ref!L:M,2,0)</f>
        <v>#N/A</v>
      </c>
      <c r="J3679" t="s">
        <v>1470</v>
      </c>
      <c r="K3679" t="s">
        <v>406</v>
      </c>
      <c r="L3679" t="s">
        <v>778</v>
      </c>
      <c r="M3679" t="s">
        <v>34</v>
      </c>
      <c r="N3679" t="s">
        <v>16</v>
      </c>
      <c r="S3679">
        <v>1558.75</v>
      </c>
    </row>
    <row r="3680" spans="1:19" x14ac:dyDescent="0.3">
      <c r="A3680">
        <v>2023</v>
      </c>
      <c r="C3680" t="str">
        <f>IF(GETPIVOTDATA("PS % recovery",Sheet4!$B$5,"Parish Name",K3680)&gt;99.949%,"OK","No")</f>
        <v>No</v>
      </c>
      <c r="D3680" t="e">
        <f>VLOOKUP(J3680,'Ref2'!C:E,3,0)</f>
        <v>#N/A</v>
      </c>
      <c r="F3680">
        <v>5</v>
      </c>
      <c r="I3680" t="e">
        <f>VLOOKUP(J3680,Ref!L:M,2,0)</f>
        <v>#N/A</v>
      </c>
      <c r="J3680" t="s">
        <v>1472</v>
      </c>
      <c r="K3680" t="s">
        <v>407</v>
      </c>
      <c r="L3680" t="s">
        <v>774</v>
      </c>
      <c r="M3680" t="s">
        <v>34</v>
      </c>
      <c r="N3680" t="s">
        <v>16</v>
      </c>
      <c r="S3680">
        <v>0</v>
      </c>
    </row>
    <row r="3681" spans="1:19" x14ac:dyDescent="0.3">
      <c r="A3681">
        <v>2023</v>
      </c>
      <c r="C3681" t="str">
        <f>IF(GETPIVOTDATA("PS % recovery",Sheet4!$B$5,"Parish Name",K3681)&gt;99.949%,"OK","No")</f>
        <v>No</v>
      </c>
      <c r="D3681" t="e">
        <f>VLOOKUP(J3681,'Ref2'!C:E,3,0)</f>
        <v>#N/A</v>
      </c>
      <c r="F3681">
        <v>5</v>
      </c>
      <c r="I3681" t="e">
        <f>VLOOKUP(J3681,Ref!L:M,2,0)</f>
        <v>#N/A</v>
      </c>
      <c r="J3681" t="s">
        <v>1474</v>
      </c>
      <c r="K3681" t="s">
        <v>408</v>
      </c>
      <c r="L3681" t="s">
        <v>774</v>
      </c>
      <c r="M3681" t="s">
        <v>34</v>
      </c>
      <c r="N3681" t="s">
        <v>16</v>
      </c>
      <c r="S3681">
        <v>0</v>
      </c>
    </row>
    <row r="3682" spans="1:19" x14ac:dyDescent="0.3">
      <c r="A3682">
        <v>2023</v>
      </c>
      <c r="C3682" t="str">
        <f>IF(GETPIVOTDATA("PS % recovery",Sheet4!$B$5,"Parish Name",K3682)&gt;99.949%,"OK","No")</f>
        <v>No</v>
      </c>
      <c r="D3682" t="e">
        <f>VLOOKUP(J3682,'Ref2'!C:E,3,0)</f>
        <v>#N/A</v>
      </c>
      <c r="F3682">
        <v>5</v>
      </c>
      <c r="I3682" t="e">
        <f>VLOOKUP(J3682,Ref!L:M,2,0)</f>
        <v>#N/A</v>
      </c>
      <c r="J3682" t="s">
        <v>1476</v>
      </c>
      <c r="K3682" t="s">
        <v>409</v>
      </c>
      <c r="L3682" t="s">
        <v>774</v>
      </c>
      <c r="M3682" t="s">
        <v>34</v>
      </c>
      <c r="N3682" t="s">
        <v>16</v>
      </c>
      <c r="S3682">
        <v>800</v>
      </c>
    </row>
    <row r="3683" spans="1:19" x14ac:dyDescent="0.3">
      <c r="A3683">
        <v>2023</v>
      </c>
      <c r="C3683" t="str">
        <f>IF(GETPIVOTDATA("PS % recovery",Sheet4!$B$5,"Parish Name",K3683)&gt;99.949%,"OK","No")</f>
        <v>No</v>
      </c>
      <c r="D3683" t="e">
        <f>VLOOKUP(J3683,'Ref2'!C:E,3,0)</f>
        <v>#N/A</v>
      </c>
      <c r="F3683">
        <v>5</v>
      </c>
      <c r="I3683" t="e">
        <f>VLOOKUP(J3683,Ref!L:M,2,0)</f>
        <v>#N/A</v>
      </c>
      <c r="J3683" t="s">
        <v>1478</v>
      </c>
      <c r="K3683" t="s">
        <v>411</v>
      </c>
      <c r="L3683" t="s">
        <v>774</v>
      </c>
      <c r="M3683" t="s">
        <v>34</v>
      </c>
      <c r="N3683" t="s">
        <v>16</v>
      </c>
      <c r="S3683">
        <v>0</v>
      </c>
    </row>
    <row r="3684" spans="1:19" x14ac:dyDescent="0.3">
      <c r="A3684">
        <v>2023</v>
      </c>
      <c r="C3684" t="str">
        <f>IF(GETPIVOTDATA("PS % recovery",Sheet4!$B$5,"Parish Name",K3684)&gt;99.949%,"OK","No")</f>
        <v>No</v>
      </c>
      <c r="D3684" t="e">
        <f>VLOOKUP(J3684,'Ref2'!C:E,3,0)</f>
        <v>#N/A</v>
      </c>
      <c r="F3684">
        <v>5</v>
      </c>
      <c r="I3684" t="e">
        <f>VLOOKUP(J3684,Ref!L:M,2,0)</f>
        <v>#N/A</v>
      </c>
      <c r="J3684" t="s">
        <v>1480</v>
      </c>
      <c r="K3684" t="s">
        <v>412</v>
      </c>
      <c r="L3684" t="s">
        <v>784</v>
      </c>
      <c r="M3684" t="s">
        <v>34</v>
      </c>
      <c r="N3684" t="s">
        <v>16</v>
      </c>
      <c r="S3684">
        <v>2000</v>
      </c>
    </row>
    <row r="3685" spans="1:19" x14ac:dyDescent="0.3">
      <c r="A3685">
        <v>2023</v>
      </c>
      <c r="C3685" t="str">
        <f>IF(GETPIVOTDATA("PS % recovery",Sheet4!$B$5,"Parish Name",K3685)&gt;99.949%,"OK","No")</f>
        <v>No</v>
      </c>
      <c r="D3685" t="e">
        <f>VLOOKUP(J3685,'Ref2'!C:E,3,0)</f>
        <v>#N/A</v>
      </c>
      <c r="F3685">
        <v>5</v>
      </c>
      <c r="I3685" t="e">
        <f>VLOOKUP(J3685,Ref!L:M,2,0)</f>
        <v>#N/A</v>
      </c>
      <c r="J3685" t="s">
        <v>1482</v>
      </c>
      <c r="K3685" t="s">
        <v>391</v>
      </c>
      <c r="L3685" t="s">
        <v>772</v>
      </c>
      <c r="M3685" t="s">
        <v>34</v>
      </c>
      <c r="N3685" t="s">
        <v>16</v>
      </c>
      <c r="S3685">
        <v>4000</v>
      </c>
    </row>
    <row r="3686" spans="1:19" x14ac:dyDescent="0.3">
      <c r="A3686">
        <v>2023</v>
      </c>
      <c r="C3686" t="str">
        <f>IF(GETPIVOTDATA("PS % recovery",Sheet4!$B$5,"Parish Name",K3686)&gt;99.949%,"OK","No")</f>
        <v>No</v>
      </c>
      <c r="D3686" t="e">
        <f>VLOOKUP(J3686,'Ref2'!C:E,3,0)</f>
        <v>#N/A</v>
      </c>
      <c r="F3686">
        <v>5</v>
      </c>
      <c r="I3686" t="e">
        <f>VLOOKUP(J3686,Ref!L:M,2,0)</f>
        <v>#N/A</v>
      </c>
      <c r="J3686" t="s">
        <v>1484</v>
      </c>
      <c r="K3686" t="s">
        <v>403</v>
      </c>
      <c r="L3686" t="s">
        <v>772</v>
      </c>
      <c r="M3686" t="s">
        <v>34</v>
      </c>
      <c r="N3686" t="s">
        <v>16</v>
      </c>
      <c r="S3686">
        <v>1588.42</v>
      </c>
    </row>
    <row r="3687" spans="1:19" x14ac:dyDescent="0.3">
      <c r="A3687">
        <v>2023</v>
      </c>
      <c r="C3687" t="str">
        <f>IF(GETPIVOTDATA("PS % recovery",Sheet4!$B$5,"Parish Name",K3687)&gt;99.949%,"OK","No")</f>
        <v>OK</v>
      </c>
      <c r="D3687" t="e">
        <f>VLOOKUP(J3687,'Ref2'!C:E,3,0)</f>
        <v>#N/A</v>
      </c>
      <c r="F3687">
        <v>5</v>
      </c>
      <c r="I3687" t="e">
        <f>VLOOKUP(J3687,Ref!L:M,2,0)</f>
        <v>#N/A</v>
      </c>
      <c r="J3687" t="s">
        <v>1486</v>
      </c>
      <c r="K3687" t="s">
        <v>410</v>
      </c>
      <c r="L3687" t="s">
        <v>772</v>
      </c>
      <c r="M3687" t="s">
        <v>34</v>
      </c>
      <c r="N3687" t="s">
        <v>16</v>
      </c>
      <c r="S3687">
        <v>590.5</v>
      </c>
    </row>
    <row r="3688" spans="1:19" x14ac:dyDescent="0.3">
      <c r="A3688">
        <v>2023</v>
      </c>
      <c r="C3688" t="str">
        <f>IF(GETPIVOTDATA("PS % recovery",Sheet4!$B$5,"Parish Name",K3688)&gt;99.949%,"OK","No")</f>
        <v>OK</v>
      </c>
      <c r="D3688" t="e">
        <f>VLOOKUP(J3688,'Ref2'!C:E,3,0)</f>
        <v>#N/A</v>
      </c>
      <c r="F3688">
        <v>5</v>
      </c>
      <c r="I3688" t="e">
        <f>VLOOKUP(J3688,Ref!L:M,2,0)</f>
        <v>#N/A</v>
      </c>
      <c r="J3688" t="s">
        <v>1488</v>
      </c>
      <c r="K3688" t="s">
        <v>394</v>
      </c>
      <c r="L3688" t="s">
        <v>776</v>
      </c>
      <c r="M3688" t="s">
        <v>34</v>
      </c>
      <c r="N3688" t="s">
        <v>16</v>
      </c>
      <c r="S3688">
        <v>4873</v>
      </c>
    </row>
    <row r="3689" spans="1:19" x14ac:dyDescent="0.3">
      <c r="A3689">
        <v>2023</v>
      </c>
      <c r="C3689" t="str">
        <f>IF(GETPIVOTDATA("PS % recovery",Sheet4!$B$5,"Parish Name",K3689)&gt;99.949%,"OK","No")</f>
        <v>OK</v>
      </c>
      <c r="D3689" t="e">
        <f>VLOOKUP(J3689,'Ref2'!C:E,3,0)</f>
        <v>#N/A</v>
      </c>
      <c r="F3689">
        <v>6</v>
      </c>
      <c r="I3689" t="e">
        <f>VLOOKUP(J3689,Ref!L:M,2,0)</f>
        <v>#N/A</v>
      </c>
      <c r="J3689" t="s">
        <v>859</v>
      </c>
      <c r="K3689" t="s">
        <v>60</v>
      </c>
      <c r="L3689" t="s">
        <v>419</v>
      </c>
      <c r="M3689" t="s">
        <v>17</v>
      </c>
      <c r="N3689" t="s">
        <v>14</v>
      </c>
      <c r="S3689">
        <v>956</v>
      </c>
    </row>
    <row r="3690" spans="1:19" x14ac:dyDescent="0.3">
      <c r="A3690">
        <v>2023</v>
      </c>
      <c r="C3690" t="str">
        <f>IF(GETPIVOTDATA("PS % recovery",Sheet4!$B$5,"Parish Name",K3690)&gt;99.949%,"OK","No")</f>
        <v>OK</v>
      </c>
      <c r="D3690" t="e">
        <f>VLOOKUP(J3690,'Ref2'!C:E,3,0)</f>
        <v>#N/A</v>
      </c>
      <c r="F3690">
        <v>6</v>
      </c>
      <c r="I3690" t="e">
        <f>VLOOKUP(J3690,Ref!L:M,2,0)</f>
        <v>#N/A</v>
      </c>
      <c r="J3690" t="s">
        <v>861</v>
      </c>
      <c r="K3690" t="s">
        <v>67</v>
      </c>
      <c r="L3690" t="s">
        <v>419</v>
      </c>
      <c r="M3690" t="s">
        <v>17</v>
      </c>
      <c r="N3690" t="s">
        <v>14</v>
      </c>
      <c r="S3690">
        <v>5488</v>
      </c>
    </row>
    <row r="3691" spans="1:19" x14ac:dyDescent="0.3">
      <c r="A3691">
        <v>2023</v>
      </c>
      <c r="C3691" t="str">
        <f>IF(GETPIVOTDATA("PS % recovery",Sheet4!$B$5,"Parish Name",K3691)&gt;99.949%,"OK","No")</f>
        <v>OK</v>
      </c>
      <c r="D3691" t="e">
        <f>VLOOKUP(J3691,'Ref2'!C:E,3,0)</f>
        <v>#N/A</v>
      </c>
      <c r="F3691">
        <v>6</v>
      </c>
      <c r="I3691" t="e">
        <f>VLOOKUP(J3691,Ref!L:M,2,0)</f>
        <v>#N/A</v>
      </c>
      <c r="J3691" t="s">
        <v>791</v>
      </c>
      <c r="K3691" t="s">
        <v>61</v>
      </c>
      <c r="L3691" t="s">
        <v>415</v>
      </c>
      <c r="M3691" t="s">
        <v>17</v>
      </c>
      <c r="N3691" t="s">
        <v>14</v>
      </c>
      <c r="S3691">
        <v>11000</v>
      </c>
    </row>
    <row r="3692" spans="1:19" x14ac:dyDescent="0.3">
      <c r="A3692">
        <v>2023</v>
      </c>
      <c r="C3692" t="str">
        <f>IF(GETPIVOTDATA("PS % recovery",Sheet4!$B$5,"Parish Name",K3692)&gt;99.949%,"OK","No")</f>
        <v>OK</v>
      </c>
      <c r="D3692" t="e">
        <f>VLOOKUP(J3692,'Ref2'!C:E,3,0)</f>
        <v>#N/A</v>
      </c>
      <c r="F3692">
        <v>6</v>
      </c>
      <c r="I3692" t="e">
        <f>VLOOKUP(J3692,Ref!L:M,2,0)</f>
        <v>#N/A</v>
      </c>
      <c r="J3692" t="s">
        <v>864</v>
      </c>
      <c r="K3692" t="s">
        <v>62</v>
      </c>
      <c r="L3692" t="s">
        <v>415</v>
      </c>
      <c r="M3692" t="s">
        <v>17</v>
      </c>
      <c r="N3692" t="s">
        <v>14</v>
      </c>
      <c r="S3692">
        <v>5854.25</v>
      </c>
    </row>
    <row r="3693" spans="1:19" x14ac:dyDescent="0.3">
      <c r="A3693">
        <v>2023</v>
      </c>
      <c r="C3693" t="str">
        <f>IF(GETPIVOTDATA("PS % recovery",Sheet4!$B$5,"Parish Name",K3693)&gt;99.949%,"OK","No")</f>
        <v>OK</v>
      </c>
      <c r="D3693" t="e">
        <f>VLOOKUP(J3693,'Ref2'!C:E,3,0)</f>
        <v>#N/A</v>
      </c>
      <c r="F3693">
        <v>6</v>
      </c>
      <c r="I3693" t="e">
        <f>VLOOKUP(J3693,Ref!L:M,2,0)</f>
        <v>#N/A</v>
      </c>
      <c r="J3693" t="s">
        <v>866</v>
      </c>
      <c r="K3693" t="s">
        <v>63</v>
      </c>
      <c r="L3693" t="s">
        <v>415</v>
      </c>
      <c r="M3693" t="s">
        <v>17</v>
      </c>
      <c r="N3693" t="s">
        <v>14</v>
      </c>
      <c r="S3693">
        <v>3338</v>
      </c>
    </row>
    <row r="3694" spans="1:19" x14ac:dyDescent="0.3">
      <c r="A3694">
        <v>2023</v>
      </c>
      <c r="C3694" t="str">
        <f>IF(GETPIVOTDATA("PS % recovery",Sheet4!$B$5,"Parish Name",K3694)&gt;99.949%,"OK","No")</f>
        <v>OK</v>
      </c>
      <c r="D3694" t="e">
        <f>VLOOKUP(J3694,'Ref2'!C:E,3,0)</f>
        <v>#N/A</v>
      </c>
      <c r="F3694">
        <v>6</v>
      </c>
      <c r="I3694" t="e">
        <f>VLOOKUP(J3694,Ref!L:M,2,0)</f>
        <v>#N/A</v>
      </c>
      <c r="J3694" t="s">
        <v>868</v>
      </c>
      <c r="K3694" t="s">
        <v>64</v>
      </c>
      <c r="L3694" t="s">
        <v>415</v>
      </c>
      <c r="M3694" t="s">
        <v>17</v>
      </c>
      <c r="N3694" t="s">
        <v>14</v>
      </c>
      <c r="S3694">
        <v>617.75</v>
      </c>
    </row>
    <row r="3695" spans="1:19" x14ac:dyDescent="0.3">
      <c r="A3695">
        <v>2023</v>
      </c>
      <c r="C3695" t="str">
        <f>IF(GETPIVOTDATA("PS % recovery",Sheet4!$B$5,"Parish Name",K3695)&gt;99.949%,"OK","No")</f>
        <v>OK</v>
      </c>
      <c r="D3695" t="e">
        <f>VLOOKUP(J3695,'Ref2'!C:E,3,0)</f>
        <v>#N/A</v>
      </c>
      <c r="F3695">
        <v>6</v>
      </c>
      <c r="I3695" t="e">
        <f>VLOOKUP(J3695,Ref!L:M,2,0)</f>
        <v>#N/A</v>
      </c>
      <c r="J3695" t="s">
        <v>793</v>
      </c>
      <c r="K3695" t="s">
        <v>66</v>
      </c>
      <c r="L3695" t="s">
        <v>415</v>
      </c>
      <c r="M3695" t="s">
        <v>17</v>
      </c>
      <c r="N3695" t="s">
        <v>14</v>
      </c>
      <c r="S3695">
        <v>4098</v>
      </c>
    </row>
    <row r="3696" spans="1:19" x14ac:dyDescent="0.3">
      <c r="A3696">
        <v>2023</v>
      </c>
      <c r="C3696" t="str">
        <f>IF(GETPIVOTDATA("PS % recovery",Sheet4!$B$5,"Parish Name",K3696)&gt;99.949%,"OK","No")</f>
        <v>OK</v>
      </c>
      <c r="D3696" t="e">
        <f>VLOOKUP(J3696,'Ref2'!C:E,3,0)</f>
        <v>#N/A</v>
      </c>
      <c r="F3696">
        <v>6</v>
      </c>
      <c r="I3696" t="e">
        <f>VLOOKUP(J3696,Ref!L:M,2,0)</f>
        <v>#N/A</v>
      </c>
      <c r="J3696" t="s">
        <v>871</v>
      </c>
      <c r="K3696" t="s">
        <v>65</v>
      </c>
      <c r="L3696" t="s">
        <v>417</v>
      </c>
      <c r="M3696" t="s">
        <v>17</v>
      </c>
      <c r="N3696" t="s">
        <v>14</v>
      </c>
      <c r="S3696">
        <v>4800</v>
      </c>
    </row>
    <row r="3697" spans="1:19" x14ac:dyDescent="0.3">
      <c r="A3697">
        <v>2023</v>
      </c>
      <c r="C3697" t="str">
        <f>IF(GETPIVOTDATA("PS % recovery",Sheet4!$B$5,"Parish Name",K3697)&gt;99.949%,"OK","No")</f>
        <v>No</v>
      </c>
      <c r="D3697" t="e">
        <f>VLOOKUP(J3697,'Ref2'!C:E,3,0)</f>
        <v>#N/A</v>
      </c>
      <c r="F3697">
        <v>6</v>
      </c>
      <c r="I3697" t="e">
        <f>VLOOKUP(J3697,Ref!L:M,2,0)</f>
        <v>#N/A</v>
      </c>
      <c r="J3697" t="s">
        <v>873</v>
      </c>
      <c r="K3697" t="s">
        <v>68</v>
      </c>
      <c r="L3697" t="s">
        <v>421</v>
      </c>
      <c r="M3697" t="s">
        <v>17</v>
      </c>
      <c r="N3697" t="s">
        <v>14</v>
      </c>
      <c r="S3697">
        <v>15000</v>
      </c>
    </row>
    <row r="3698" spans="1:19" x14ac:dyDescent="0.3">
      <c r="A3698">
        <v>2023</v>
      </c>
      <c r="C3698" t="str">
        <f>IF(GETPIVOTDATA("PS % recovery",Sheet4!$B$5,"Parish Name",K3698)&gt;99.949%,"OK","No")</f>
        <v>No</v>
      </c>
      <c r="D3698" t="e">
        <f>VLOOKUP(J3698,'Ref2'!C:E,3,0)</f>
        <v>#N/A</v>
      </c>
      <c r="F3698">
        <v>6</v>
      </c>
      <c r="I3698" t="e">
        <f>VLOOKUP(J3698,Ref!L:M,2,0)</f>
        <v>#N/A</v>
      </c>
      <c r="J3698" t="s">
        <v>875</v>
      </c>
      <c r="K3698" t="s">
        <v>69</v>
      </c>
      <c r="L3698" t="s">
        <v>417</v>
      </c>
      <c r="M3698" t="s">
        <v>17</v>
      </c>
      <c r="N3698" t="s">
        <v>14</v>
      </c>
      <c r="S3698">
        <v>2250</v>
      </c>
    </row>
    <row r="3699" spans="1:19" x14ac:dyDescent="0.3">
      <c r="A3699">
        <v>2023</v>
      </c>
      <c r="C3699" t="str">
        <f>IF(GETPIVOTDATA("PS % recovery",Sheet4!$B$5,"Parish Name",K3699)&gt;99.949%,"OK","No")</f>
        <v>OK</v>
      </c>
      <c r="D3699" t="e">
        <f>VLOOKUP(J3699,'Ref2'!C:E,3,0)</f>
        <v>#N/A</v>
      </c>
      <c r="F3699">
        <v>6</v>
      </c>
      <c r="I3699" t="e">
        <f>VLOOKUP(J3699,Ref!L:M,2,0)</f>
        <v>#N/A</v>
      </c>
      <c r="J3699" t="s">
        <v>877</v>
      </c>
      <c r="K3699" t="s">
        <v>71</v>
      </c>
      <c r="L3699" t="s">
        <v>433</v>
      </c>
      <c r="M3699" t="s">
        <v>20</v>
      </c>
      <c r="N3699" t="s">
        <v>14</v>
      </c>
      <c r="S3699">
        <v>350</v>
      </c>
    </row>
    <row r="3700" spans="1:19" x14ac:dyDescent="0.3">
      <c r="A3700">
        <v>2023</v>
      </c>
      <c r="C3700" t="str">
        <f>IF(GETPIVOTDATA("PS % recovery",Sheet4!$B$5,"Parish Name",K3700)&gt;99.949%,"OK","No")</f>
        <v>No</v>
      </c>
      <c r="D3700" t="e">
        <f>VLOOKUP(J3700,'Ref2'!C:E,3,0)</f>
        <v>#N/A</v>
      </c>
      <c r="F3700">
        <v>6</v>
      </c>
      <c r="I3700" t="e">
        <f>VLOOKUP(J3700,Ref!L:M,2,0)</f>
        <v>#N/A</v>
      </c>
      <c r="J3700" t="s">
        <v>879</v>
      </c>
      <c r="K3700" t="s">
        <v>79</v>
      </c>
      <c r="L3700" t="s">
        <v>433</v>
      </c>
      <c r="M3700" t="s">
        <v>20</v>
      </c>
      <c r="N3700" t="s">
        <v>14</v>
      </c>
      <c r="S3700">
        <v>200</v>
      </c>
    </row>
    <row r="3701" spans="1:19" x14ac:dyDescent="0.3">
      <c r="A3701">
        <v>2023</v>
      </c>
      <c r="C3701" t="str">
        <f>IF(GETPIVOTDATA("PS % recovery",Sheet4!$B$5,"Parish Name",K3701)&gt;99.949%,"OK","No")</f>
        <v>No</v>
      </c>
      <c r="D3701" t="e">
        <f>VLOOKUP(J3701,'Ref2'!C:E,3,0)</f>
        <v>#N/A</v>
      </c>
      <c r="F3701">
        <v>6</v>
      </c>
      <c r="I3701" t="e">
        <f>VLOOKUP(J3701,Ref!L:M,2,0)</f>
        <v>#N/A</v>
      </c>
      <c r="J3701" t="s">
        <v>881</v>
      </c>
      <c r="K3701" t="s">
        <v>72</v>
      </c>
      <c r="L3701" t="s">
        <v>423</v>
      </c>
      <c r="M3701" t="s">
        <v>20</v>
      </c>
      <c r="N3701" t="s">
        <v>14</v>
      </c>
      <c r="S3701">
        <v>0</v>
      </c>
    </row>
    <row r="3702" spans="1:19" x14ac:dyDescent="0.3">
      <c r="A3702">
        <v>2023</v>
      </c>
      <c r="C3702" t="str">
        <f>IF(GETPIVOTDATA("PS % recovery",Sheet4!$B$5,"Parish Name",K3702)&gt;99.949%,"OK","No")</f>
        <v>OK</v>
      </c>
      <c r="D3702" t="e">
        <f>VLOOKUP(J3702,'Ref2'!C:E,3,0)</f>
        <v>#N/A</v>
      </c>
      <c r="F3702">
        <v>6</v>
      </c>
      <c r="I3702" t="e">
        <f>VLOOKUP(J3702,Ref!L:M,2,0)</f>
        <v>#N/A</v>
      </c>
      <c r="J3702" t="s">
        <v>883</v>
      </c>
      <c r="K3702" t="s">
        <v>88</v>
      </c>
      <c r="L3702" t="s">
        <v>423</v>
      </c>
      <c r="M3702" t="s">
        <v>20</v>
      </c>
      <c r="N3702" t="s">
        <v>14</v>
      </c>
      <c r="S3702">
        <v>0</v>
      </c>
    </row>
    <row r="3703" spans="1:19" x14ac:dyDescent="0.3">
      <c r="A3703">
        <v>2023</v>
      </c>
      <c r="C3703" t="str">
        <f>IF(GETPIVOTDATA("PS % recovery",Sheet4!$B$5,"Parish Name",K3703)&gt;99.949%,"OK","No")</f>
        <v>OK</v>
      </c>
      <c r="D3703" t="e">
        <f>VLOOKUP(J3703,'Ref2'!C:E,3,0)</f>
        <v>#N/A</v>
      </c>
      <c r="F3703">
        <v>6</v>
      </c>
      <c r="I3703" t="e">
        <f>VLOOKUP(J3703,Ref!L:M,2,0)</f>
        <v>#N/A</v>
      </c>
      <c r="J3703" t="s">
        <v>885</v>
      </c>
      <c r="K3703" t="s">
        <v>74</v>
      </c>
      <c r="L3703" t="s">
        <v>423</v>
      </c>
      <c r="M3703" t="s">
        <v>20</v>
      </c>
      <c r="N3703" t="s">
        <v>14</v>
      </c>
      <c r="S3703">
        <v>0</v>
      </c>
    </row>
    <row r="3704" spans="1:19" x14ac:dyDescent="0.3">
      <c r="A3704">
        <v>2023</v>
      </c>
      <c r="C3704" t="str">
        <f>IF(GETPIVOTDATA("PS % recovery",Sheet4!$B$5,"Parish Name",K3704)&gt;99.949%,"OK","No")</f>
        <v>No</v>
      </c>
      <c r="D3704" t="e">
        <f>VLOOKUP(J3704,'Ref2'!C:E,3,0)</f>
        <v>#N/A</v>
      </c>
      <c r="F3704">
        <v>6</v>
      </c>
      <c r="I3704" t="e">
        <f>VLOOKUP(J3704,Ref!L:M,2,0)</f>
        <v>#N/A</v>
      </c>
      <c r="J3704" t="s">
        <v>887</v>
      </c>
      <c r="K3704" t="s">
        <v>85</v>
      </c>
      <c r="L3704" t="s">
        <v>423</v>
      </c>
      <c r="M3704" t="s">
        <v>20</v>
      </c>
      <c r="N3704" t="s">
        <v>14</v>
      </c>
      <c r="S3704">
        <v>0</v>
      </c>
    </row>
    <row r="3705" spans="1:19" x14ac:dyDescent="0.3">
      <c r="A3705">
        <v>2023</v>
      </c>
      <c r="C3705" t="str">
        <f>IF(GETPIVOTDATA("PS % recovery",Sheet4!$B$5,"Parish Name",K3705)&gt;99.949%,"OK","No")</f>
        <v>OK</v>
      </c>
      <c r="D3705" t="e">
        <f>VLOOKUP(J3705,'Ref2'!C:E,3,0)</f>
        <v>#N/A</v>
      </c>
      <c r="F3705">
        <v>6</v>
      </c>
      <c r="I3705" t="e">
        <f>VLOOKUP(J3705,Ref!L:M,2,0)</f>
        <v>#N/A</v>
      </c>
      <c r="J3705" t="s">
        <v>889</v>
      </c>
      <c r="K3705" t="s">
        <v>87</v>
      </c>
      <c r="L3705" t="s">
        <v>423</v>
      </c>
      <c r="M3705" t="s">
        <v>20</v>
      </c>
      <c r="N3705" t="s">
        <v>14</v>
      </c>
      <c r="S3705">
        <v>5641.22</v>
      </c>
    </row>
    <row r="3706" spans="1:19" x14ac:dyDescent="0.3">
      <c r="A3706">
        <v>2023</v>
      </c>
      <c r="C3706" t="str">
        <f>IF(GETPIVOTDATA("PS % recovery",Sheet4!$B$5,"Parish Name",K3706)&gt;99.949%,"OK","No")</f>
        <v>No</v>
      </c>
      <c r="D3706" t="e">
        <f>VLOOKUP(J3706,'Ref2'!C:E,3,0)</f>
        <v>#N/A</v>
      </c>
      <c r="F3706">
        <v>6</v>
      </c>
      <c r="I3706" t="str">
        <f>VLOOKUP(J3706,Ref!L:M,2,0)</f>
        <v>Yes</v>
      </c>
      <c r="J3706" t="s">
        <v>891</v>
      </c>
      <c r="K3706" t="s">
        <v>73</v>
      </c>
      <c r="L3706" t="s">
        <v>425</v>
      </c>
      <c r="M3706" t="s">
        <v>20</v>
      </c>
      <c r="N3706" t="s">
        <v>14</v>
      </c>
      <c r="S3706">
        <v>0</v>
      </c>
    </row>
    <row r="3707" spans="1:19" x14ac:dyDescent="0.3">
      <c r="A3707">
        <v>2023</v>
      </c>
      <c r="C3707" t="str">
        <f>IF(GETPIVOTDATA("PS % recovery",Sheet4!$B$5,"Parish Name",K3707)&gt;99.949%,"OK","No")</f>
        <v>OK</v>
      </c>
      <c r="D3707" t="e">
        <f>VLOOKUP(J3707,'Ref2'!C:E,3,0)</f>
        <v>#N/A</v>
      </c>
      <c r="F3707">
        <v>6</v>
      </c>
      <c r="I3707" t="e">
        <f>VLOOKUP(J3707,Ref!L:M,2,0)</f>
        <v>#N/A</v>
      </c>
      <c r="J3707" t="s">
        <v>893</v>
      </c>
      <c r="K3707" t="s">
        <v>75</v>
      </c>
      <c r="L3707" t="s">
        <v>425</v>
      </c>
      <c r="M3707" t="s">
        <v>20</v>
      </c>
      <c r="N3707" t="s">
        <v>14</v>
      </c>
      <c r="S3707">
        <v>3605</v>
      </c>
    </row>
    <row r="3708" spans="1:19" x14ac:dyDescent="0.3">
      <c r="A3708">
        <v>2023</v>
      </c>
      <c r="C3708" t="str">
        <f>IF(GETPIVOTDATA("PS % recovery",Sheet4!$B$5,"Parish Name",K3708)&gt;99.949%,"OK","No")</f>
        <v>No</v>
      </c>
      <c r="D3708" t="e">
        <f>VLOOKUP(J3708,'Ref2'!C:E,3,0)</f>
        <v>#N/A</v>
      </c>
      <c r="F3708">
        <v>6</v>
      </c>
      <c r="I3708" t="e">
        <f>VLOOKUP(J3708,Ref!L:M,2,0)</f>
        <v>#N/A</v>
      </c>
      <c r="J3708" t="s">
        <v>818</v>
      </c>
      <c r="K3708" t="s">
        <v>76</v>
      </c>
      <c r="L3708" t="s">
        <v>427</v>
      </c>
      <c r="M3708" t="s">
        <v>20</v>
      </c>
      <c r="N3708" t="s">
        <v>14</v>
      </c>
      <c r="S3708">
        <v>825</v>
      </c>
    </row>
    <row r="3709" spans="1:19" x14ac:dyDescent="0.3">
      <c r="A3709">
        <v>2023</v>
      </c>
      <c r="C3709" t="str">
        <f>IF(GETPIVOTDATA("PS % recovery",Sheet4!$B$5,"Parish Name",K3709)&gt;99.949%,"OK","No")</f>
        <v>No</v>
      </c>
      <c r="D3709" t="e">
        <f>VLOOKUP(J3709,'Ref2'!C:E,3,0)</f>
        <v>#N/A</v>
      </c>
      <c r="F3709">
        <v>6</v>
      </c>
      <c r="I3709" t="e">
        <f>VLOOKUP(J3709,Ref!L:M,2,0)</f>
        <v>#N/A</v>
      </c>
      <c r="J3709" t="s">
        <v>822</v>
      </c>
      <c r="K3709" t="s">
        <v>81</v>
      </c>
      <c r="L3709" t="s">
        <v>427</v>
      </c>
      <c r="M3709" t="s">
        <v>20</v>
      </c>
      <c r="N3709" t="s">
        <v>14</v>
      </c>
      <c r="S3709">
        <v>0</v>
      </c>
    </row>
    <row r="3710" spans="1:19" x14ac:dyDescent="0.3">
      <c r="A3710">
        <v>2023</v>
      </c>
      <c r="C3710" t="str">
        <f>IF(GETPIVOTDATA("PS % recovery",Sheet4!$B$5,"Parish Name",K3710)&gt;99.949%,"OK","No")</f>
        <v>OK</v>
      </c>
      <c r="D3710" t="e">
        <f>VLOOKUP(J3710,'Ref2'!C:E,3,0)</f>
        <v>#N/A</v>
      </c>
      <c r="F3710">
        <v>6</v>
      </c>
      <c r="I3710" t="e">
        <f>VLOOKUP(J3710,Ref!L:M,2,0)</f>
        <v>#N/A</v>
      </c>
      <c r="J3710" t="s">
        <v>819</v>
      </c>
      <c r="K3710" t="s">
        <v>78</v>
      </c>
      <c r="L3710" t="s">
        <v>427</v>
      </c>
      <c r="M3710" t="s">
        <v>20</v>
      </c>
      <c r="N3710" t="s">
        <v>14</v>
      </c>
      <c r="S3710">
        <v>500</v>
      </c>
    </row>
    <row r="3711" spans="1:19" x14ac:dyDescent="0.3">
      <c r="A3711">
        <v>2023</v>
      </c>
      <c r="C3711" t="str">
        <f>IF(GETPIVOTDATA("PS % recovery",Sheet4!$B$5,"Parish Name",K3711)&gt;99.949%,"OK","No")</f>
        <v>No</v>
      </c>
      <c r="D3711" t="e">
        <f>VLOOKUP(J3711,'Ref2'!C:E,3,0)</f>
        <v>#N/A</v>
      </c>
      <c r="F3711">
        <v>6</v>
      </c>
      <c r="I3711" t="e">
        <f>VLOOKUP(J3711,Ref!L:M,2,0)</f>
        <v>#N/A</v>
      </c>
      <c r="J3711" t="s">
        <v>898</v>
      </c>
      <c r="K3711" t="s">
        <v>82</v>
      </c>
      <c r="L3711" t="s">
        <v>429</v>
      </c>
      <c r="M3711" t="s">
        <v>20</v>
      </c>
      <c r="N3711" t="s">
        <v>14</v>
      </c>
      <c r="S3711">
        <v>506.92</v>
      </c>
    </row>
    <row r="3712" spans="1:19" x14ac:dyDescent="0.3">
      <c r="A3712">
        <v>2023</v>
      </c>
      <c r="C3712" t="str">
        <f>IF(GETPIVOTDATA("PS % recovery",Sheet4!$B$5,"Parish Name",K3712)&gt;99.949%,"OK","No")</f>
        <v>OK</v>
      </c>
      <c r="D3712" t="e">
        <f>VLOOKUP(J3712,'Ref2'!C:E,3,0)</f>
        <v>#N/A</v>
      </c>
      <c r="F3712">
        <v>6</v>
      </c>
      <c r="I3712" t="str">
        <f>VLOOKUP(J3712,Ref!L:M,2,0)</f>
        <v>Yes</v>
      </c>
      <c r="J3712" t="s">
        <v>900</v>
      </c>
      <c r="K3712" t="s">
        <v>77</v>
      </c>
      <c r="L3712" t="s">
        <v>429</v>
      </c>
      <c r="M3712" t="s">
        <v>20</v>
      </c>
      <c r="N3712" t="s">
        <v>14</v>
      </c>
      <c r="S3712">
        <v>7526</v>
      </c>
    </row>
    <row r="3713" spans="1:19" x14ac:dyDescent="0.3">
      <c r="A3713">
        <v>2023</v>
      </c>
      <c r="C3713" t="str">
        <f>IF(GETPIVOTDATA("PS % recovery",Sheet4!$B$5,"Parish Name",K3713)&gt;99.949%,"OK","No")</f>
        <v>OK</v>
      </c>
      <c r="D3713" t="e">
        <f>VLOOKUP(J3713,'Ref2'!C:E,3,0)</f>
        <v>#N/A</v>
      </c>
      <c r="F3713">
        <v>6</v>
      </c>
      <c r="I3713" t="e">
        <f>VLOOKUP(J3713,Ref!L:M,2,0)</f>
        <v>#N/A</v>
      </c>
      <c r="J3713" t="s">
        <v>902</v>
      </c>
      <c r="K3713" t="s">
        <v>92</v>
      </c>
      <c r="L3713" t="s">
        <v>429</v>
      </c>
      <c r="M3713" t="s">
        <v>20</v>
      </c>
      <c r="N3713" t="s">
        <v>14</v>
      </c>
      <c r="S3713">
        <v>1267</v>
      </c>
    </row>
    <row r="3714" spans="1:19" x14ac:dyDescent="0.3">
      <c r="A3714">
        <v>2023</v>
      </c>
      <c r="C3714" t="str">
        <f>IF(GETPIVOTDATA("PS % recovery",Sheet4!$B$5,"Parish Name",K3714)&gt;99.949%,"OK","No")</f>
        <v>OK</v>
      </c>
      <c r="D3714" t="e">
        <f>VLOOKUP(J3714,'Ref2'!C:E,3,0)</f>
        <v>#N/A</v>
      </c>
      <c r="F3714">
        <v>6</v>
      </c>
      <c r="I3714" t="e">
        <f>VLOOKUP(J3714,Ref!L:M,2,0)</f>
        <v>#N/A</v>
      </c>
      <c r="J3714" t="s">
        <v>821</v>
      </c>
      <c r="K3714" t="s">
        <v>80</v>
      </c>
      <c r="L3714" t="s">
        <v>431</v>
      </c>
      <c r="M3714" t="s">
        <v>20</v>
      </c>
      <c r="N3714" t="s">
        <v>14</v>
      </c>
      <c r="S3714">
        <v>4424.97</v>
      </c>
    </row>
    <row r="3715" spans="1:19" x14ac:dyDescent="0.3">
      <c r="A3715">
        <v>2023</v>
      </c>
      <c r="C3715" t="str">
        <f>IF(GETPIVOTDATA("PS % recovery",Sheet4!$B$5,"Parish Name",K3715)&gt;99.949%,"OK","No")</f>
        <v>OK</v>
      </c>
      <c r="D3715" t="e">
        <f>VLOOKUP(J3715,'Ref2'!C:E,3,0)</f>
        <v>#N/A</v>
      </c>
      <c r="F3715">
        <v>6</v>
      </c>
      <c r="I3715" t="e">
        <f>VLOOKUP(J3715,Ref!L:M,2,0)</f>
        <v>#N/A</v>
      </c>
      <c r="J3715" t="s">
        <v>905</v>
      </c>
      <c r="K3715" t="s">
        <v>83</v>
      </c>
      <c r="L3715" t="s">
        <v>425</v>
      </c>
      <c r="M3715" t="s">
        <v>20</v>
      </c>
      <c r="N3715" t="s">
        <v>14</v>
      </c>
      <c r="S3715">
        <v>2211</v>
      </c>
    </row>
    <row r="3716" spans="1:19" x14ac:dyDescent="0.3">
      <c r="A3716">
        <v>2023</v>
      </c>
      <c r="C3716" t="str">
        <f>IF(GETPIVOTDATA("PS % recovery",Sheet4!$B$5,"Parish Name",K3716)&gt;99.949%,"OK","No")</f>
        <v>OK</v>
      </c>
      <c r="D3716" t="e">
        <f>VLOOKUP(J3716,'Ref2'!C:E,3,0)</f>
        <v>#N/A</v>
      </c>
      <c r="F3716">
        <v>6</v>
      </c>
      <c r="I3716" t="e">
        <f>VLOOKUP(J3716,Ref!L:M,2,0)</f>
        <v>#N/A</v>
      </c>
      <c r="J3716" t="s">
        <v>907</v>
      </c>
      <c r="K3716" t="s">
        <v>84</v>
      </c>
      <c r="L3716" t="s">
        <v>435</v>
      </c>
      <c r="M3716" t="s">
        <v>20</v>
      </c>
      <c r="N3716" t="s">
        <v>14</v>
      </c>
      <c r="S3716">
        <v>439.75</v>
      </c>
    </row>
    <row r="3717" spans="1:19" x14ac:dyDescent="0.3">
      <c r="A3717">
        <v>2023</v>
      </c>
      <c r="C3717" t="str">
        <f>IF(GETPIVOTDATA("PS % recovery",Sheet4!$B$5,"Parish Name",K3717)&gt;99.949%,"OK","No")</f>
        <v>OK</v>
      </c>
      <c r="D3717" t="e">
        <f>VLOOKUP(J3717,'Ref2'!C:E,3,0)</f>
        <v>#N/A</v>
      </c>
      <c r="F3717">
        <v>6</v>
      </c>
      <c r="I3717" t="e">
        <f>VLOOKUP(J3717,Ref!L:M,2,0)</f>
        <v>#N/A</v>
      </c>
      <c r="J3717" t="s">
        <v>909</v>
      </c>
      <c r="K3717" t="s">
        <v>86</v>
      </c>
      <c r="L3717" t="s">
        <v>433</v>
      </c>
      <c r="M3717" t="s">
        <v>20</v>
      </c>
      <c r="N3717" t="s">
        <v>14</v>
      </c>
      <c r="S3717">
        <v>3488</v>
      </c>
    </row>
    <row r="3718" spans="1:19" x14ac:dyDescent="0.3">
      <c r="A3718">
        <v>2023</v>
      </c>
      <c r="C3718" t="str">
        <f>IF(GETPIVOTDATA("PS % recovery",Sheet4!$B$5,"Parish Name",K3718)&gt;99.949%,"OK","No")</f>
        <v>OK</v>
      </c>
      <c r="D3718" t="e">
        <f>VLOOKUP(J3718,'Ref2'!C:E,3,0)</f>
        <v>#N/A</v>
      </c>
      <c r="F3718">
        <v>6</v>
      </c>
      <c r="I3718" t="e">
        <f>VLOOKUP(J3718,Ref!L:M,2,0)</f>
        <v>#N/A</v>
      </c>
      <c r="J3718" t="s">
        <v>911</v>
      </c>
      <c r="K3718" t="s">
        <v>89</v>
      </c>
      <c r="L3718" t="s">
        <v>423</v>
      </c>
      <c r="M3718" t="s">
        <v>20</v>
      </c>
      <c r="N3718" t="s">
        <v>14</v>
      </c>
      <c r="S3718">
        <v>1696</v>
      </c>
    </row>
    <row r="3719" spans="1:19" x14ac:dyDescent="0.3">
      <c r="A3719">
        <v>2023</v>
      </c>
      <c r="C3719" t="str">
        <f>IF(GETPIVOTDATA("PS % recovery",Sheet4!$B$5,"Parish Name",K3719)&gt;99.949%,"OK","No")</f>
        <v>OK</v>
      </c>
      <c r="D3719" t="e">
        <f>VLOOKUP(J3719,'Ref2'!C:E,3,0)</f>
        <v>#N/A</v>
      </c>
      <c r="F3719">
        <v>6</v>
      </c>
      <c r="I3719" t="e">
        <f>VLOOKUP(J3719,Ref!L:M,2,0)</f>
        <v>#N/A</v>
      </c>
      <c r="J3719" t="s">
        <v>913</v>
      </c>
      <c r="K3719" t="s">
        <v>90</v>
      </c>
      <c r="L3719" t="s">
        <v>435</v>
      </c>
      <c r="M3719" t="s">
        <v>20</v>
      </c>
      <c r="N3719" t="s">
        <v>14</v>
      </c>
      <c r="S3719">
        <v>4427</v>
      </c>
    </row>
    <row r="3720" spans="1:19" x14ac:dyDescent="0.3">
      <c r="A3720">
        <v>2023</v>
      </c>
      <c r="C3720" t="str">
        <f>IF(GETPIVOTDATA("PS % recovery",Sheet4!$B$5,"Parish Name",K3720)&gt;99.949%,"OK","No")</f>
        <v>OK</v>
      </c>
      <c r="D3720" t="e">
        <f>VLOOKUP(J3720,'Ref2'!C:E,3,0)</f>
        <v>#N/A</v>
      </c>
      <c r="F3720">
        <v>6</v>
      </c>
      <c r="I3720" t="str">
        <f>VLOOKUP(J3720,Ref!L:M,2,0)</f>
        <v>Yes</v>
      </c>
      <c r="J3720" t="s">
        <v>915</v>
      </c>
      <c r="K3720" t="s">
        <v>91</v>
      </c>
      <c r="L3720" t="s">
        <v>437</v>
      </c>
      <c r="M3720" t="s">
        <v>20</v>
      </c>
      <c r="N3720" t="s">
        <v>14</v>
      </c>
      <c r="S3720">
        <v>3250</v>
      </c>
    </row>
    <row r="3721" spans="1:19" x14ac:dyDescent="0.3">
      <c r="A3721">
        <v>2023</v>
      </c>
      <c r="C3721" t="str">
        <f>IF(GETPIVOTDATA("PS % recovery",Sheet4!$B$5,"Parish Name",K3721)&gt;99.949%,"OK","No")</f>
        <v>OK</v>
      </c>
      <c r="D3721" t="e">
        <f>VLOOKUP(J3721,'Ref2'!C:E,3,0)</f>
        <v>#N/A</v>
      </c>
      <c r="F3721">
        <v>6</v>
      </c>
      <c r="I3721" t="e">
        <f>VLOOKUP(J3721,Ref!L:M,2,0)</f>
        <v>#N/A</v>
      </c>
      <c r="J3721" t="s">
        <v>917</v>
      </c>
      <c r="K3721" t="s">
        <v>94</v>
      </c>
      <c r="L3721" t="s">
        <v>453</v>
      </c>
      <c r="M3721" t="s">
        <v>23</v>
      </c>
      <c r="N3721" t="s">
        <v>14</v>
      </c>
      <c r="S3721">
        <v>3788</v>
      </c>
    </row>
    <row r="3722" spans="1:19" x14ac:dyDescent="0.3">
      <c r="A3722">
        <v>2023</v>
      </c>
      <c r="C3722" t="str">
        <f>IF(GETPIVOTDATA("PS % recovery",Sheet4!$B$5,"Parish Name",K3722)&gt;99.949%,"OK","No")</f>
        <v>OK</v>
      </c>
      <c r="D3722" t="str">
        <f>VLOOKUP(J3722,'Ref2'!C:E,3,0)</f>
        <v>LLF</v>
      </c>
      <c r="F3722">
        <v>6</v>
      </c>
      <c r="I3722" t="str">
        <f>VLOOKUP(J3722,Ref!L:M,2,0)</f>
        <v>Yes</v>
      </c>
      <c r="J3722" t="s">
        <v>919</v>
      </c>
      <c r="K3722" t="s">
        <v>96</v>
      </c>
      <c r="L3722" t="s">
        <v>441</v>
      </c>
      <c r="M3722" t="s">
        <v>23</v>
      </c>
      <c r="N3722" t="s">
        <v>14</v>
      </c>
      <c r="S3722">
        <v>0</v>
      </c>
    </row>
    <row r="3723" spans="1:19" x14ac:dyDescent="0.3">
      <c r="A3723">
        <v>2023</v>
      </c>
      <c r="C3723" t="str">
        <f>IF(GETPIVOTDATA("PS % recovery",Sheet4!$B$5,"Parish Name",K3723)&gt;99.949%,"OK","No")</f>
        <v>OK</v>
      </c>
      <c r="D3723" t="str">
        <f>VLOOKUP(J3723,'Ref2'!C:E,3,0)</f>
        <v>LLF</v>
      </c>
      <c r="F3723">
        <v>6</v>
      </c>
      <c r="I3723" t="str">
        <f>VLOOKUP(J3723,Ref!L:M,2,0)</f>
        <v>Yes</v>
      </c>
      <c r="J3723" t="s">
        <v>921</v>
      </c>
      <c r="K3723" t="s">
        <v>97</v>
      </c>
      <c r="L3723" t="s">
        <v>443</v>
      </c>
      <c r="M3723" t="s">
        <v>23</v>
      </c>
      <c r="N3723" t="s">
        <v>14</v>
      </c>
      <c r="S3723">
        <v>11342</v>
      </c>
    </row>
    <row r="3724" spans="1:19" x14ac:dyDescent="0.3">
      <c r="A3724">
        <v>2023</v>
      </c>
      <c r="C3724" t="str">
        <f>IF(GETPIVOTDATA("PS % recovery",Sheet4!$B$5,"Parish Name",K3724)&gt;99.949%,"OK","No")</f>
        <v>No</v>
      </c>
      <c r="D3724" t="e">
        <f>VLOOKUP(J3724,'Ref2'!C:E,3,0)</f>
        <v>#N/A</v>
      </c>
      <c r="F3724">
        <v>6</v>
      </c>
      <c r="I3724" t="e">
        <f>VLOOKUP(J3724,Ref!L:M,2,0)</f>
        <v>#N/A</v>
      </c>
      <c r="J3724" t="s">
        <v>923</v>
      </c>
      <c r="K3724" t="s">
        <v>98</v>
      </c>
      <c r="L3724" t="s">
        <v>445</v>
      </c>
      <c r="M3724" t="s">
        <v>23</v>
      </c>
      <c r="N3724" t="s">
        <v>14</v>
      </c>
      <c r="S3724">
        <v>5344</v>
      </c>
    </row>
    <row r="3725" spans="1:19" x14ac:dyDescent="0.3">
      <c r="A3725">
        <v>2023</v>
      </c>
      <c r="C3725" t="str">
        <f>IF(GETPIVOTDATA("PS % recovery",Sheet4!$B$5,"Parish Name",K3725)&gt;99.949%,"OK","No")</f>
        <v>OK</v>
      </c>
      <c r="D3725" t="e">
        <f>VLOOKUP(J3725,'Ref2'!C:E,3,0)</f>
        <v>#N/A</v>
      </c>
      <c r="F3725">
        <v>6</v>
      </c>
      <c r="I3725" t="e">
        <f>VLOOKUP(J3725,Ref!L:M,2,0)</f>
        <v>#N/A</v>
      </c>
      <c r="J3725" t="s">
        <v>925</v>
      </c>
      <c r="K3725" t="s">
        <v>99</v>
      </c>
      <c r="L3725" t="s">
        <v>447</v>
      </c>
      <c r="M3725" t="s">
        <v>23</v>
      </c>
      <c r="N3725" t="s">
        <v>14</v>
      </c>
      <c r="S3725">
        <v>5706.25</v>
      </c>
    </row>
    <row r="3726" spans="1:19" x14ac:dyDescent="0.3">
      <c r="A3726">
        <v>2023</v>
      </c>
      <c r="C3726" t="str">
        <f>IF(GETPIVOTDATA("PS % recovery",Sheet4!$B$5,"Parish Name",K3726)&gt;99.949%,"OK","No")</f>
        <v>OK</v>
      </c>
      <c r="D3726" t="e">
        <f>VLOOKUP(J3726,'Ref2'!C:E,3,0)</f>
        <v>#N/A</v>
      </c>
      <c r="F3726">
        <v>6</v>
      </c>
      <c r="I3726" t="e">
        <f>VLOOKUP(J3726,Ref!L:M,2,0)</f>
        <v>#N/A</v>
      </c>
      <c r="J3726" t="s">
        <v>927</v>
      </c>
      <c r="K3726" t="s">
        <v>100</v>
      </c>
      <c r="L3726" t="s">
        <v>449</v>
      </c>
      <c r="M3726" t="s">
        <v>23</v>
      </c>
      <c r="N3726" t="s">
        <v>14</v>
      </c>
      <c r="S3726">
        <v>4320</v>
      </c>
    </row>
    <row r="3727" spans="1:19" x14ac:dyDescent="0.3">
      <c r="A3727">
        <v>2023</v>
      </c>
      <c r="C3727" t="str">
        <f>IF(GETPIVOTDATA("PS % recovery",Sheet4!$B$5,"Parish Name",K3727)&gt;99.949%,"OK","No")</f>
        <v>OK</v>
      </c>
      <c r="D3727" t="e">
        <f>VLOOKUP(J3727,'Ref2'!C:E,3,0)</f>
        <v>#N/A</v>
      </c>
      <c r="F3727">
        <v>6</v>
      </c>
      <c r="I3727" t="e">
        <f>VLOOKUP(J3727,Ref!L:M,2,0)</f>
        <v>#N/A</v>
      </c>
      <c r="J3727" t="s">
        <v>929</v>
      </c>
      <c r="K3727" t="s">
        <v>101</v>
      </c>
      <c r="L3727" t="s">
        <v>451</v>
      </c>
      <c r="M3727" t="s">
        <v>23</v>
      </c>
      <c r="N3727" t="s">
        <v>14</v>
      </c>
      <c r="S3727">
        <v>7105</v>
      </c>
    </row>
    <row r="3728" spans="1:19" x14ac:dyDescent="0.3">
      <c r="A3728">
        <v>2023</v>
      </c>
      <c r="C3728" t="str">
        <f>IF(GETPIVOTDATA("PS % recovery",Sheet4!$B$5,"Parish Name",K3728)&gt;99.949%,"OK","No")</f>
        <v>OK</v>
      </c>
      <c r="D3728" t="e">
        <f>VLOOKUP(J3728,'Ref2'!C:E,3,0)</f>
        <v>#N/A</v>
      </c>
      <c r="F3728">
        <v>6</v>
      </c>
      <c r="I3728" t="e">
        <f>VLOOKUP(J3728,Ref!L:M,2,0)</f>
        <v>#N/A</v>
      </c>
      <c r="J3728" t="s">
        <v>931</v>
      </c>
      <c r="K3728" t="s">
        <v>95</v>
      </c>
      <c r="L3728" t="s">
        <v>439</v>
      </c>
      <c r="M3728" t="s">
        <v>23</v>
      </c>
      <c r="N3728" t="s">
        <v>14</v>
      </c>
      <c r="S3728">
        <v>4028</v>
      </c>
    </row>
    <row r="3729" spans="1:19" x14ac:dyDescent="0.3">
      <c r="A3729">
        <v>2023</v>
      </c>
      <c r="C3729" t="str">
        <f>IF(GETPIVOTDATA("PS % recovery",Sheet4!$B$5,"Parish Name",K3729)&gt;99.949%,"OK","No")</f>
        <v>No</v>
      </c>
      <c r="D3729" t="e">
        <f>VLOOKUP(J3729,'Ref2'!C:E,3,0)</f>
        <v>#N/A</v>
      </c>
      <c r="F3729">
        <v>6</v>
      </c>
      <c r="I3729" t="e">
        <f>VLOOKUP(J3729,Ref!L:M,2,0)</f>
        <v>#N/A</v>
      </c>
      <c r="J3729" t="s">
        <v>933</v>
      </c>
      <c r="K3729" t="s">
        <v>102</v>
      </c>
      <c r="L3729" t="s">
        <v>453</v>
      </c>
      <c r="M3729" t="s">
        <v>23</v>
      </c>
      <c r="N3729" t="s">
        <v>14</v>
      </c>
      <c r="S3729">
        <v>1917</v>
      </c>
    </row>
    <row r="3730" spans="1:19" x14ac:dyDescent="0.3">
      <c r="A3730">
        <v>2023</v>
      </c>
      <c r="C3730" t="str">
        <f>IF(GETPIVOTDATA("PS % recovery",Sheet4!$B$5,"Parish Name",K3730)&gt;99.949%,"OK","No")</f>
        <v>OK</v>
      </c>
      <c r="D3730" t="e">
        <f>VLOOKUP(J3730,'Ref2'!C:E,3,0)</f>
        <v>#N/A</v>
      </c>
      <c r="F3730">
        <v>6</v>
      </c>
      <c r="I3730" t="e">
        <f>VLOOKUP(J3730,Ref!L:M,2,0)</f>
        <v>#N/A</v>
      </c>
      <c r="J3730" t="s">
        <v>935</v>
      </c>
      <c r="K3730" t="s">
        <v>104</v>
      </c>
      <c r="L3730" t="s">
        <v>465</v>
      </c>
      <c r="M3730" t="s">
        <v>26</v>
      </c>
      <c r="N3730" t="s">
        <v>14</v>
      </c>
      <c r="S3730">
        <v>6353</v>
      </c>
    </row>
    <row r="3731" spans="1:19" x14ac:dyDescent="0.3">
      <c r="A3731">
        <v>2023</v>
      </c>
      <c r="C3731" t="str">
        <f>IF(GETPIVOTDATA("PS % recovery",Sheet4!$B$5,"Parish Name",K3731)&gt;99.949%,"OK","No")</f>
        <v>OK</v>
      </c>
      <c r="D3731" t="e">
        <f>VLOOKUP(J3731,'Ref2'!C:E,3,0)</f>
        <v>#N/A</v>
      </c>
      <c r="F3731">
        <v>6</v>
      </c>
      <c r="I3731" t="e">
        <f>VLOOKUP(J3731,Ref!L:M,2,0)</f>
        <v>#N/A</v>
      </c>
      <c r="J3731" t="s">
        <v>937</v>
      </c>
      <c r="K3731" t="s">
        <v>106</v>
      </c>
      <c r="L3731" t="s">
        <v>467</v>
      </c>
      <c r="M3731" t="s">
        <v>26</v>
      </c>
      <c r="N3731" t="s">
        <v>14</v>
      </c>
      <c r="S3731">
        <v>5861</v>
      </c>
    </row>
    <row r="3732" spans="1:19" x14ac:dyDescent="0.3">
      <c r="A3732">
        <v>2023</v>
      </c>
      <c r="C3732" t="str">
        <f>IF(GETPIVOTDATA("PS % recovery",Sheet4!$B$5,"Parish Name",K3732)&gt;99.949%,"OK","No")</f>
        <v>OK</v>
      </c>
      <c r="D3732" t="e">
        <f>VLOOKUP(J3732,'Ref2'!C:E,3,0)</f>
        <v>#N/A</v>
      </c>
      <c r="F3732">
        <v>6</v>
      </c>
      <c r="I3732" t="e">
        <f>VLOOKUP(J3732,Ref!L:M,2,0)</f>
        <v>#N/A</v>
      </c>
      <c r="J3732" t="s">
        <v>939</v>
      </c>
      <c r="K3732" t="s">
        <v>108</v>
      </c>
      <c r="L3732" t="s">
        <v>469</v>
      </c>
      <c r="M3732" t="s">
        <v>26</v>
      </c>
      <c r="N3732" t="s">
        <v>14</v>
      </c>
      <c r="S3732">
        <v>5079</v>
      </c>
    </row>
    <row r="3733" spans="1:19" x14ac:dyDescent="0.3">
      <c r="A3733">
        <v>2023</v>
      </c>
      <c r="C3733" t="str">
        <f>IF(GETPIVOTDATA("PS % recovery",Sheet4!$B$5,"Parish Name",K3733)&gt;99.949%,"OK","No")</f>
        <v>OK</v>
      </c>
      <c r="D3733" t="e">
        <f>VLOOKUP(J3733,'Ref2'!C:E,3,0)</f>
        <v>#N/A</v>
      </c>
      <c r="F3733">
        <v>6</v>
      </c>
      <c r="I3733" t="e">
        <f>VLOOKUP(J3733,Ref!L:M,2,0)</f>
        <v>#N/A</v>
      </c>
      <c r="J3733" t="s">
        <v>941</v>
      </c>
      <c r="K3733" t="s">
        <v>110</v>
      </c>
      <c r="L3733" t="s">
        <v>471</v>
      </c>
      <c r="M3733" t="s">
        <v>26</v>
      </c>
      <c r="N3733" t="s">
        <v>14</v>
      </c>
      <c r="S3733">
        <v>7589</v>
      </c>
    </row>
    <row r="3734" spans="1:19" x14ac:dyDescent="0.3">
      <c r="A3734">
        <v>2023</v>
      </c>
      <c r="C3734" t="str">
        <f>IF(GETPIVOTDATA("PS % recovery",Sheet4!$B$5,"Parish Name",K3734)&gt;99.949%,"OK","No")</f>
        <v>OK</v>
      </c>
      <c r="D3734" t="e">
        <f>VLOOKUP(J3734,'Ref2'!C:E,3,0)</f>
        <v>#N/A</v>
      </c>
      <c r="F3734">
        <v>6</v>
      </c>
      <c r="I3734" t="str">
        <f>VLOOKUP(J3734,Ref!L:M,2,0)</f>
        <v>Yes</v>
      </c>
      <c r="J3734" t="s">
        <v>943</v>
      </c>
      <c r="K3734" t="s">
        <v>112</v>
      </c>
      <c r="L3734" t="s">
        <v>473</v>
      </c>
      <c r="M3734" t="s">
        <v>26</v>
      </c>
      <c r="N3734" t="s">
        <v>14</v>
      </c>
      <c r="S3734">
        <v>10000</v>
      </c>
    </row>
    <row r="3735" spans="1:19" x14ac:dyDescent="0.3">
      <c r="A3735">
        <v>2023</v>
      </c>
      <c r="C3735" t="str">
        <f>IF(GETPIVOTDATA("PS % recovery",Sheet4!$B$5,"Parish Name",K3735)&gt;99.949%,"OK","No")</f>
        <v>No</v>
      </c>
      <c r="D3735" t="e">
        <f>VLOOKUP(J3735,'Ref2'!C:E,3,0)</f>
        <v>#N/A</v>
      </c>
      <c r="F3735">
        <v>6</v>
      </c>
      <c r="I3735" t="e">
        <f>VLOOKUP(J3735,Ref!L:M,2,0)</f>
        <v>#N/A</v>
      </c>
      <c r="J3735" t="s">
        <v>945</v>
      </c>
      <c r="K3735" t="s">
        <v>114</v>
      </c>
      <c r="L3735" t="s">
        <v>475</v>
      </c>
      <c r="M3735" t="s">
        <v>26</v>
      </c>
      <c r="N3735" t="s">
        <v>14</v>
      </c>
      <c r="S3735">
        <v>8383.67</v>
      </c>
    </row>
    <row r="3736" spans="1:19" x14ac:dyDescent="0.3">
      <c r="A3736">
        <v>2023</v>
      </c>
      <c r="C3736" t="str">
        <f>IF(GETPIVOTDATA("PS % recovery",Sheet4!$B$5,"Parish Name",K3736)&gt;99.949%,"OK","No")</f>
        <v>OK</v>
      </c>
      <c r="D3736" t="e">
        <f>VLOOKUP(J3736,'Ref2'!C:E,3,0)</f>
        <v>#N/A</v>
      </c>
      <c r="F3736">
        <v>6</v>
      </c>
      <c r="I3736" t="e">
        <f>VLOOKUP(J3736,Ref!L:M,2,0)</f>
        <v>#N/A</v>
      </c>
      <c r="J3736" t="s">
        <v>947</v>
      </c>
      <c r="K3736" t="s">
        <v>116</v>
      </c>
      <c r="L3736" t="s">
        <v>477</v>
      </c>
      <c r="M3736" t="s">
        <v>26</v>
      </c>
      <c r="N3736" t="s">
        <v>14</v>
      </c>
      <c r="S3736">
        <v>5569</v>
      </c>
    </row>
    <row r="3737" spans="1:19" x14ac:dyDescent="0.3">
      <c r="A3737">
        <v>2023</v>
      </c>
      <c r="C3737" t="str">
        <f>IF(GETPIVOTDATA("PS % recovery",Sheet4!$B$5,"Parish Name",K3737)&gt;99.949%,"OK","No")</f>
        <v>OK</v>
      </c>
      <c r="D3737" t="e">
        <f>VLOOKUP(J3737,'Ref2'!C:E,3,0)</f>
        <v>#N/A</v>
      </c>
      <c r="F3737">
        <v>6</v>
      </c>
      <c r="I3737" t="e">
        <f>VLOOKUP(J3737,Ref!L:M,2,0)</f>
        <v>#N/A</v>
      </c>
      <c r="J3737" t="s">
        <v>949</v>
      </c>
      <c r="K3737" t="s">
        <v>118</v>
      </c>
      <c r="L3737" t="s">
        <v>479</v>
      </c>
      <c r="M3737" t="s">
        <v>26</v>
      </c>
      <c r="N3737" t="s">
        <v>14</v>
      </c>
      <c r="S3737">
        <v>7052</v>
      </c>
    </row>
    <row r="3738" spans="1:19" x14ac:dyDescent="0.3">
      <c r="A3738">
        <v>2023</v>
      </c>
      <c r="C3738" t="str">
        <f>IF(GETPIVOTDATA("PS % recovery",Sheet4!$B$5,"Parish Name",K3738)&gt;99.949%,"OK","No")</f>
        <v>OK</v>
      </c>
      <c r="D3738" t="e">
        <f>VLOOKUP(J3738,'Ref2'!C:E,3,0)</f>
        <v>#N/A</v>
      </c>
      <c r="F3738">
        <v>6</v>
      </c>
      <c r="I3738" t="e">
        <f>VLOOKUP(J3738,Ref!L:M,2,0)</f>
        <v>#N/A</v>
      </c>
      <c r="J3738" t="s">
        <v>951</v>
      </c>
      <c r="K3738" t="s">
        <v>105</v>
      </c>
      <c r="L3738" t="s">
        <v>455</v>
      </c>
      <c r="M3738" t="s">
        <v>26</v>
      </c>
      <c r="N3738" t="s">
        <v>14</v>
      </c>
      <c r="S3738">
        <v>2583</v>
      </c>
    </row>
    <row r="3739" spans="1:19" x14ac:dyDescent="0.3">
      <c r="A3739">
        <v>2023</v>
      </c>
      <c r="C3739" t="str">
        <f>IF(GETPIVOTDATA("PS % recovery",Sheet4!$B$5,"Parish Name",K3739)&gt;99.949%,"OK","No")</f>
        <v>OK</v>
      </c>
      <c r="D3739" t="e">
        <f>VLOOKUP(J3739,'Ref2'!C:E,3,0)</f>
        <v>#N/A</v>
      </c>
      <c r="F3739">
        <v>6</v>
      </c>
      <c r="I3739" t="e">
        <f>VLOOKUP(J3739,Ref!L:M,2,0)</f>
        <v>#N/A</v>
      </c>
      <c r="J3739" t="s">
        <v>953</v>
      </c>
      <c r="K3739" t="s">
        <v>107</v>
      </c>
      <c r="L3739" t="s">
        <v>457</v>
      </c>
      <c r="M3739" t="s">
        <v>26</v>
      </c>
      <c r="N3739" t="s">
        <v>14</v>
      </c>
      <c r="S3739">
        <v>4773.42</v>
      </c>
    </row>
    <row r="3740" spans="1:19" x14ac:dyDescent="0.3">
      <c r="A3740">
        <v>2023</v>
      </c>
      <c r="C3740" t="str">
        <f>IF(GETPIVOTDATA("PS % recovery",Sheet4!$B$5,"Parish Name",K3740)&gt;99.949%,"OK","No")</f>
        <v>OK</v>
      </c>
      <c r="D3740" t="e">
        <f>VLOOKUP(J3740,'Ref2'!C:E,3,0)</f>
        <v>#N/A</v>
      </c>
      <c r="F3740">
        <v>6</v>
      </c>
      <c r="I3740" t="e">
        <f>VLOOKUP(J3740,Ref!L:M,2,0)</f>
        <v>#N/A</v>
      </c>
      <c r="J3740" t="s">
        <v>955</v>
      </c>
      <c r="K3740" t="s">
        <v>109</v>
      </c>
      <c r="L3740" t="s">
        <v>459</v>
      </c>
      <c r="M3740" t="s">
        <v>26</v>
      </c>
      <c r="N3740" t="s">
        <v>14</v>
      </c>
      <c r="S3740">
        <v>5800</v>
      </c>
    </row>
    <row r="3741" spans="1:19" x14ac:dyDescent="0.3">
      <c r="A3741">
        <v>2023</v>
      </c>
      <c r="C3741" t="str">
        <f>IF(GETPIVOTDATA("PS % recovery",Sheet4!$B$5,"Parish Name",K3741)&gt;99.949%,"OK","No")</f>
        <v>No</v>
      </c>
      <c r="D3741" t="e">
        <f>VLOOKUP(J3741,'Ref2'!C:E,3,0)</f>
        <v>#N/A</v>
      </c>
      <c r="F3741">
        <v>6</v>
      </c>
      <c r="I3741" t="e">
        <f>VLOOKUP(J3741,Ref!L:M,2,0)</f>
        <v>#N/A</v>
      </c>
      <c r="J3741" t="s">
        <v>824</v>
      </c>
      <c r="K3741" t="s">
        <v>113</v>
      </c>
      <c r="L3741" t="s">
        <v>463</v>
      </c>
      <c r="M3741" t="s">
        <v>26</v>
      </c>
      <c r="N3741" t="s">
        <v>14</v>
      </c>
      <c r="S3741">
        <v>2000</v>
      </c>
    </row>
    <row r="3742" spans="1:19" x14ac:dyDescent="0.3">
      <c r="A3742">
        <v>2023</v>
      </c>
      <c r="C3742" t="str">
        <f>IF(GETPIVOTDATA("PS % recovery",Sheet4!$B$5,"Parish Name",K3742)&gt;99.949%,"OK","No")</f>
        <v>OK</v>
      </c>
      <c r="D3742" t="e">
        <f>VLOOKUP(J3742,'Ref2'!C:E,3,0)</f>
        <v>#N/A</v>
      </c>
      <c r="F3742">
        <v>6</v>
      </c>
      <c r="I3742" t="e">
        <f>VLOOKUP(J3742,Ref!L:M,2,0)</f>
        <v>#N/A</v>
      </c>
      <c r="J3742" t="s">
        <v>958</v>
      </c>
      <c r="K3742" t="s">
        <v>111</v>
      </c>
      <c r="L3742" t="s">
        <v>461</v>
      </c>
      <c r="M3742" t="s">
        <v>26</v>
      </c>
      <c r="N3742" t="s">
        <v>14</v>
      </c>
      <c r="S3742">
        <v>5045</v>
      </c>
    </row>
    <row r="3743" spans="1:19" x14ac:dyDescent="0.3">
      <c r="A3743">
        <v>2023</v>
      </c>
      <c r="C3743" t="str">
        <f>IF(GETPIVOTDATA("PS % recovery",Sheet4!$B$5,"Parish Name",K3743)&gt;99.949%,"OK","No")</f>
        <v>OK</v>
      </c>
      <c r="D3743" t="e">
        <f>VLOOKUP(J3743,'Ref2'!C:E,3,0)</f>
        <v>#N/A</v>
      </c>
      <c r="F3743">
        <v>6</v>
      </c>
      <c r="I3743" t="e">
        <f>VLOOKUP(J3743,Ref!L:M,2,0)</f>
        <v>#N/A</v>
      </c>
      <c r="J3743" t="s">
        <v>960</v>
      </c>
      <c r="K3743" t="s">
        <v>115</v>
      </c>
      <c r="L3743" t="s">
        <v>455</v>
      </c>
      <c r="M3743" t="s">
        <v>26</v>
      </c>
      <c r="N3743" t="s">
        <v>14</v>
      </c>
      <c r="S3743">
        <v>9649</v>
      </c>
    </row>
    <row r="3744" spans="1:19" x14ac:dyDescent="0.3">
      <c r="A3744">
        <v>2023</v>
      </c>
      <c r="C3744" t="str">
        <f>IF(GETPIVOTDATA("PS % recovery",Sheet4!$B$5,"Parish Name",K3744)&gt;99.949%,"OK","No")</f>
        <v>No</v>
      </c>
      <c r="D3744" t="e">
        <f>VLOOKUP(J3744,'Ref2'!C:E,3,0)</f>
        <v>#N/A</v>
      </c>
      <c r="F3744">
        <v>6</v>
      </c>
      <c r="I3744" t="e">
        <f>VLOOKUP(J3744,Ref!L:M,2,0)</f>
        <v>#N/A</v>
      </c>
      <c r="J3744" t="s">
        <v>962</v>
      </c>
      <c r="K3744" t="s">
        <v>117</v>
      </c>
      <c r="L3744" t="s">
        <v>455</v>
      </c>
      <c r="M3744" t="s">
        <v>26</v>
      </c>
      <c r="N3744" t="s">
        <v>14</v>
      </c>
      <c r="S3744">
        <v>0</v>
      </c>
    </row>
    <row r="3745" spans="1:19" x14ac:dyDescent="0.3">
      <c r="A3745">
        <v>2023</v>
      </c>
      <c r="C3745" t="str">
        <f>IF(GETPIVOTDATA("PS % recovery",Sheet4!$B$5,"Parish Name",K3745)&gt;99.949%,"OK","No")</f>
        <v>OK</v>
      </c>
      <c r="D3745" t="e">
        <f>VLOOKUP(J3745,'Ref2'!C:E,3,0)</f>
        <v>#N/A</v>
      </c>
      <c r="F3745">
        <v>6</v>
      </c>
      <c r="I3745" t="e">
        <f>VLOOKUP(J3745,Ref!L:M,2,0)</f>
        <v>#N/A</v>
      </c>
      <c r="J3745" t="s">
        <v>964</v>
      </c>
      <c r="K3745" t="s">
        <v>120</v>
      </c>
      <c r="L3745" t="s">
        <v>481</v>
      </c>
      <c r="M3745" t="s">
        <v>29</v>
      </c>
      <c r="N3745" t="s">
        <v>14</v>
      </c>
      <c r="S3745">
        <v>7951</v>
      </c>
    </row>
    <row r="3746" spans="1:19" x14ac:dyDescent="0.3">
      <c r="A3746">
        <v>2023</v>
      </c>
      <c r="C3746" t="str">
        <f>IF(GETPIVOTDATA("PS % recovery",Sheet4!$B$5,"Parish Name",K3746)&gt;99.949%,"OK","No")</f>
        <v>OK</v>
      </c>
      <c r="D3746" t="e">
        <f>VLOOKUP(J3746,'Ref2'!C:E,3,0)</f>
        <v>#N/A</v>
      </c>
      <c r="F3746">
        <v>6</v>
      </c>
      <c r="I3746" t="e">
        <f>VLOOKUP(J3746,Ref!L:M,2,0)</f>
        <v>#N/A</v>
      </c>
      <c r="J3746" t="s">
        <v>966</v>
      </c>
      <c r="K3746" t="s">
        <v>121</v>
      </c>
      <c r="L3746" t="s">
        <v>487</v>
      </c>
      <c r="M3746" t="s">
        <v>29</v>
      </c>
      <c r="N3746" t="s">
        <v>14</v>
      </c>
      <c r="S3746">
        <v>3351</v>
      </c>
    </row>
    <row r="3747" spans="1:19" x14ac:dyDescent="0.3">
      <c r="A3747">
        <v>2023</v>
      </c>
      <c r="C3747" t="str">
        <f>IF(GETPIVOTDATA("PS % recovery",Sheet4!$B$5,"Parish Name",K3747)&gt;99.949%,"OK","No")</f>
        <v>No</v>
      </c>
      <c r="D3747" t="e">
        <f>VLOOKUP(J3747,'Ref2'!C:E,3,0)</f>
        <v>#N/A</v>
      </c>
      <c r="F3747">
        <v>6</v>
      </c>
      <c r="I3747" t="e">
        <f>VLOOKUP(J3747,Ref!L:M,2,0)</f>
        <v>#N/A</v>
      </c>
      <c r="J3747" t="s">
        <v>968</v>
      </c>
      <c r="K3747" t="s">
        <v>123</v>
      </c>
      <c r="L3747" t="s">
        <v>489</v>
      </c>
      <c r="M3747" t="s">
        <v>29</v>
      </c>
      <c r="N3747" t="s">
        <v>14</v>
      </c>
      <c r="S3747">
        <v>5013.7299999999996</v>
      </c>
    </row>
    <row r="3748" spans="1:19" x14ac:dyDescent="0.3">
      <c r="A3748">
        <v>2023</v>
      </c>
      <c r="C3748" t="str">
        <f>IF(GETPIVOTDATA("PS % recovery",Sheet4!$B$5,"Parish Name",K3748)&gt;99.949%,"OK","No")</f>
        <v>OK</v>
      </c>
      <c r="D3748" t="e">
        <f>VLOOKUP(J3748,'Ref2'!C:E,3,0)</f>
        <v>#N/A</v>
      </c>
      <c r="F3748">
        <v>6</v>
      </c>
      <c r="I3748" t="e">
        <f>VLOOKUP(J3748,Ref!L:M,2,0)</f>
        <v>#N/A</v>
      </c>
      <c r="J3748" t="s">
        <v>970</v>
      </c>
      <c r="K3748" t="s">
        <v>125</v>
      </c>
      <c r="L3748" t="s">
        <v>493</v>
      </c>
      <c r="M3748" t="s">
        <v>29</v>
      </c>
      <c r="N3748" t="s">
        <v>14</v>
      </c>
      <c r="S3748">
        <v>7044.25</v>
      </c>
    </row>
    <row r="3749" spans="1:19" x14ac:dyDescent="0.3">
      <c r="A3749">
        <v>2023</v>
      </c>
      <c r="C3749" t="str">
        <f>IF(GETPIVOTDATA("PS % recovery",Sheet4!$B$5,"Parish Name",K3749)&gt;99.949%,"OK","No")</f>
        <v>OK</v>
      </c>
      <c r="D3749" t="e">
        <f>VLOOKUP(J3749,'Ref2'!C:E,3,0)</f>
        <v>#N/A</v>
      </c>
      <c r="F3749">
        <v>6</v>
      </c>
      <c r="I3749" t="e">
        <f>VLOOKUP(J3749,Ref!L:M,2,0)</f>
        <v>#N/A</v>
      </c>
      <c r="J3749" t="s">
        <v>972</v>
      </c>
      <c r="K3749" t="s">
        <v>126</v>
      </c>
      <c r="L3749" t="s">
        <v>491</v>
      </c>
      <c r="M3749" t="s">
        <v>29</v>
      </c>
      <c r="N3749" t="s">
        <v>14</v>
      </c>
      <c r="S3749">
        <v>3863</v>
      </c>
    </row>
    <row r="3750" spans="1:19" x14ac:dyDescent="0.3">
      <c r="A3750">
        <v>2023</v>
      </c>
      <c r="C3750" t="str">
        <f>IF(GETPIVOTDATA("PS % recovery",Sheet4!$B$5,"Parish Name",K3750)&gt;99.949%,"OK","No")</f>
        <v>No</v>
      </c>
      <c r="D3750" t="e">
        <f>VLOOKUP(J3750,'Ref2'!C:E,3,0)</f>
        <v>#N/A</v>
      </c>
      <c r="F3750">
        <v>6</v>
      </c>
      <c r="I3750" t="str">
        <f>VLOOKUP(J3750,Ref!L:M,2,0)</f>
        <v>Yes</v>
      </c>
      <c r="J3750" t="s">
        <v>974</v>
      </c>
      <c r="K3750" t="s">
        <v>127</v>
      </c>
      <c r="L3750" t="s">
        <v>497</v>
      </c>
      <c r="M3750" t="s">
        <v>29</v>
      </c>
      <c r="N3750" t="s">
        <v>14</v>
      </c>
      <c r="S3750">
        <v>3000</v>
      </c>
    </row>
    <row r="3751" spans="1:19" x14ac:dyDescent="0.3">
      <c r="A3751">
        <v>2023</v>
      </c>
      <c r="C3751" t="str">
        <f>IF(GETPIVOTDATA("PS % recovery",Sheet4!$B$5,"Parish Name",K3751)&gt;99.949%,"OK","No")</f>
        <v>OK</v>
      </c>
      <c r="D3751" t="e">
        <f>VLOOKUP(J3751,'Ref2'!C:E,3,0)</f>
        <v>#N/A</v>
      </c>
      <c r="F3751">
        <v>6</v>
      </c>
      <c r="I3751" t="e">
        <f>VLOOKUP(J3751,Ref!L:M,2,0)</f>
        <v>#N/A</v>
      </c>
      <c r="J3751" t="s">
        <v>976</v>
      </c>
      <c r="K3751" t="s">
        <v>128</v>
      </c>
      <c r="L3751" t="s">
        <v>499</v>
      </c>
      <c r="M3751" t="s">
        <v>29</v>
      </c>
      <c r="N3751" t="s">
        <v>14</v>
      </c>
      <c r="S3751">
        <v>2615</v>
      </c>
    </row>
    <row r="3752" spans="1:19" x14ac:dyDescent="0.3">
      <c r="A3752">
        <v>2023</v>
      </c>
      <c r="C3752" t="str">
        <f>IF(GETPIVOTDATA("PS % recovery",Sheet4!$B$5,"Parish Name",K3752)&gt;99.949%,"OK","No")</f>
        <v>No</v>
      </c>
      <c r="D3752" t="e">
        <f>VLOOKUP(J3752,'Ref2'!C:E,3,0)</f>
        <v>#N/A</v>
      </c>
      <c r="F3752">
        <v>6</v>
      </c>
      <c r="I3752" t="str">
        <f>VLOOKUP(J3752,Ref!L:M,2,0)</f>
        <v>Yes</v>
      </c>
      <c r="J3752" t="s">
        <v>825</v>
      </c>
      <c r="K3752" t="s">
        <v>129</v>
      </c>
      <c r="L3752" t="s">
        <v>501</v>
      </c>
      <c r="M3752" t="s">
        <v>29</v>
      </c>
      <c r="N3752" t="s">
        <v>14</v>
      </c>
      <c r="S3752">
        <v>2910</v>
      </c>
    </row>
    <row r="3753" spans="1:19" x14ac:dyDescent="0.3">
      <c r="A3753">
        <v>2023</v>
      </c>
      <c r="C3753" t="str">
        <f>IF(GETPIVOTDATA("PS % recovery",Sheet4!$B$5,"Parish Name",K3753)&gt;99.949%,"OK","No")</f>
        <v>OK</v>
      </c>
      <c r="D3753" t="e">
        <f>VLOOKUP(J3753,'Ref2'!C:E,3,0)</f>
        <v>#N/A</v>
      </c>
      <c r="F3753">
        <v>6</v>
      </c>
      <c r="I3753" t="e">
        <f>VLOOKUP(J3753,Ref!L:M,2,0)</f>
        <v>#N/A</v>
      </c>
      <c r="J3753" t="s">
        <v>979</v>
      </c>
      <c r="K3753" t="s">
        <v>131</v>
      </c>
      <c r="L3753" t="s">
        <v>503</v>
      </c>
      <c r="M3753" t="s">
        <v>29</v>
      </c>
      <c r="N3753" t="s">
        <v>14</v>
      </c>
      <c r="S3753">
        <v>9620</v>
      </c>
    </row>
    <row r="3754" spans="1:19" x14ac:dyDescent="0.3">
      <c r="A3754">
        <v>2023</v>
      </c>
      <c r="C3754" t="str">
        <f>IF(GETPIVOTDATA("PS % recovery",Sheet4!$B$5,"Parish Name",K3754)&gt;99.949%,"OK","No")</f>
        <v>OK</v>
      </c>
      <c r="D3754" t="e">
        <f>VLOOKUP(J3754,'Ref2'!C:E,3,0)</f>
        <v>#N/A</v>
      </c>
      <c r="F3754">
        <v>6</v>
      </c>
      <c r="I3754" t="e">
        <f>VLOOKUP(J3754,Ref!L:M,2,0)</f>
        <v>#N/A</v>
      </c>
      <c r="J3754" t="s">
        <v>981</v>
      </c>
      <c r="K3754" t="s">
        <v>130</v>
      </c>
      <c r="L3754" t="s">
        <v>495</v>
      </c>
      <c r="M3754" t="s">
        <v>29</v>
      </c>
      <c r="N3754" t="s">
        <v>14</v>
      </c>
      <c r="S3754">
        <v>7215.65</v>
      </c>
    </row>
    <row r="3755" spans="1:19" x14ac:dyDescent="0.3">
      <c r="A3755">
        <v>2023</v>
      </c>
      <c r="C3755" t="str">
        <f>IF(GETPIVOTDATA("PS % recovery",Sheet4!$B$5,"Parish Name",K3755)&gt;99.949%,"OK","No")</f>
        <v>OK</v>
      </c>
      <c r="D3755" t="e">
        <f>VLOOKUP(J3755,'Ref2'!C:E,3,0)</f>
        <v>#N/A</v>
      </c>
      <c r="F3755">
        <v>6</v>
      </c>
      <c r="I3755" t="e">
        <f>VLOOKUP(J3755,Ref!L:M,2,0)</f>
        <v>#N/A</v>
      </c>
      <c r="J3755" t="s">
        <v>983</v>
      </c>
      <c r="K3755" t="s">
        <v>132</v>
      </c>
      <c r="L3755" t="s">
        <v>505</v>
      </c>
      <c r="M3755" t="s">
        <v>29</v>
      </c>
      <c r="N3755" t="s">
        <v>14</v>
      </c>
      <c r="S3755">
        <v>4395</v>
      </c>
    </row>
    <row r="3756" spans="1:19" x14ac:dyDescent="0.3">
      <c r="A3756">
        <v>2023</v>
      </c>
      <c r="C3756" t="str">
        <f>IF(GETPIVOTDATA("PS % recovery",Sheet4!$B$5,"Parish Name",K3756)&gt;99.949%,"OK","No")</f>
        <v>No</v>
      </c>
      <c r="D3756" t="e">
        <f>VLOOKUP(J3756,'Ref2'!C:E,3,0)</f>
        <v>#N/A</v>
      </c>
      <c r="F3756">
        <v>6</v>
      </c>
      <c r="I3756" t="str">
        <f>VLOOKUP(J3756,Ref!L:M,2,0)</f>
        <v>Yes</v>
      </c>
      <c r="J3756" t="s">
        <v>985</v>
      </c>
      <c r="K3756" t="s">
        <v>133</v>
      </c>
      <c r="L3756" t="s">
        <v>507</v>
      </c>
      <c r="M3756" t="s">
        <v>29</v>
      </c>
      <c r="N3756" t="s">
        <v>14</v>
      </c>
      <c r="S3756">
        <v>4002</v>
      </c>
    </row>
    <row r="3757" spans="1:19" x14ac:dyDescent="0.3">
      <c r="A3757">
        <v>2023</v>
      </c>
      <c r="C3757" t="str">
        <f>IF(GETPIVOTDATA("PS % recovery",Sheet4!$B$5,"Parish Name",K3757)&gt;99.949%,"OK","No")</f>
        <v>OK</v>
      </c>
      <c r="D3757" t="e">
        <f>VLOOKUP(J3757,'Ref2'!C:E,3,0)</f>
        <v>#N/A</v>
      </c>
      <c r="F3757">
        <v>6</v>
      </c>
      <c r="I3757" t="e">
        <f>VLOOKUP(J3757,Ref!L:M,2,0)</f>
        <v>#N/A</v>
      </c>
      <c r="J3757" t="s">
        <v>987</v>
      </c>
      <c r="K3757" t="s">
        <v>122</v>
      </c>
      <c r="L3757" t="s">
        <v>483</v>
      </c>
      <c r="M3757" t="s">
        <v>29</v>
      </c>
      <c r="N3757" t="s">
        <v>14</v>
      </c>
      <c r="S3757">
        <v>6170</v>
      </c>
    </row>
    <row r="3758" spans="1:19" x14ac:dyDescent="0.3">
      <c r="A3758">
        <v>2023</v>
      </c>
      <c r="C3758" t="str">
        <f>IF(GETPIVOTDATA("PS % recovery",Sheet4!$B$5,"Parish Name",K3758)&gt;99.949%,"OK","No")</f>
        <v>No</v>
      </c>
      <c r="D3758" t="e">
        <f>VLOOKUP(J3758,'Ref2'!C:E,3,0)</f>
        <v>#N/A</v>
      </c>
      <c r="F3758">
        <v>6</v>
      </c>
      <c r="I3758" t="e">
        <f>VLOOKUP(J3758,Ref!L:M,2,0)</f>
        <v>#N/A</v>
      </c>
      <c r="J3758" t="s">
        <v>989</v>
      </c>
      <c r="K3758" t="s">
        <v>124</v>
      </c>
      <c r="L3758" t="s">
        <v>485</v>
      </c>
      <c r="M3758" t="s">
        <v>29</v>
      </c>
      <c r="N3758" t="s">
        <v>14</v>
      </c>
      <c r="S3758">
        <v>3500</v>
      </c>
    </row>
    <row r="3759" spans="1:19" x14ac:dyDescent="0.3">
      <c r="A3759">
        <v>2023</v>
      </c>
      <c r="C3759" t="str">
        <f>IF(GETPIVOTDATA("PS % recovery",Sheet4!$B$5,"Parish Name",K3759)&gt;99.949%,"OK","No")</f>
        <v>No</v>
      </c>
      <c r="D3759" t="e">
        <f>VLOOKUP(J3759,'Ref2'!C:E,3,0)</f>
        <v>#N/A</v>
      </c>
      <c r="F3759">
        <v>6</v>
      </c>
      <c r="I3759" t="e">
        <f>VLOOKUP(J3759,Ref!L:M,2,0)</f>
        <v>#N/A</v>
      </c>
      <c r="J3759" t="s">
        <v>826</v>
      </c>
      <c r="K3759" t="s">
        <v>135</v>
      </c>
      <c r="L3759" t="s">
        <v>515</v>
      </c>
      <c r="M3759" t="s">
        <v>32</v>
      </c>
      <c r="N3759" t="s">
        <v>14</v>
      </c>
      <c r="S3759">
        <v>130</v>
      </c>
    </row>
    <row r="3760" spans="1:19" x14ac:dyDescent="0.3">
      <c r="A3760">
        <v>2023</v>
      </c>
      <c r="C3760" t="str">
        <f>IF(GETPIVOTDATA("PS % recovery",Sheet4!$B$5,"Parish Name",K3760)&gt;99.949%,"OK","No")</f>
        <v>OK</v>
      </c>
      <c r="D3760" t="e">
        <f>VLOOKUP(J3760,'Ref2'!C:E,3,0)</f>
        <v>#N/A</v>
      </c>
      <c r="F3760">
        <v>6</v>
      </c>
      <c r="I3760" t="e">
        <f>VLOOKUP(J3760,Ref!L:M,2,0)</f>
        <v>#N/A</v>
      </c>
      <c r="J3760" t="s">
        <v>828</v>
      </c>
      <c r="K3760" t="s">
        <v>136</v>
      </c>
      <c r="L3760" t="s">
        <v>515</v>
      </c>
      <c r="M3760" t="s">
        <v>32</v>
      </c>
      <c r="N3760" t="s">
        <v>14</v>
      </c>
      <c r="S3760">
        <v>3508</v>
      </c>
    </row>
    <row r="3761" spans="1:19" x14ac:dyDescent="0.3">
      <c r="A3761">
        <v>2023</v>
      </c>
      <c r="C3761" t="str">
        <f>IF(GETPIVOTDATA("PS % recovery",Sheet4!$B$5,"Parish Name",K3761)&gt;99.949%,"OK","No")</f>
        <v>No</v>
      </c>
      <c r="D3761" t="e">
        <f>VLOOKUP(J3761,'Ref2'!C:E,3,0)</f>
        <v>#N/A</v>
      </c>
      <c r="F3761">
        <v>6</v>
      </c>
      <c r="I3761" t="e">
        <f>VLOOKUP(J3761,Ref!L:M,2,0)</f>
        <v>#N/A</v>
      </c>
      <c r="J3761" t="s">
        <v>993</v>
      </c>
      <c r="K3761" t="s">
        <v>137</v>
      </c>
      <c r="L3761" t="s">
        <v>509</v>
      </c>
      <c r="M3761" t="s">
        <v>32</v>
      </c>
      <c r="N3761" t="s">
        <v>14</v>
      </c>
      <c r="S3761">
        <v>0</v>
      </c>
    </row>
    <row r="3762" spans="1:19" x14ac:dyDescent="0.3">
      <c r="A3762">
        <v>2023</v>
      </c>
      <c r="C3762" t="str">
        <f>IF(GETPIVOTDATA("PS % recovery",Sheet4!$B$5,"Parish Name",K3762)&gt;99.949%,"OK","No")</f>
        <v>OK</v>
      </c>
      <c r="D3762" t="e">
        <f>VLOOKUP(J3762,'Ref2'!C:E,3,0)</f>
        <v>#N/A</v>
      </c>
      <c r="F3762">
        <v>6</v>
      </c>
      <c r="I3762" t="e">
        <f>VLOOKUP(J3762,Ref!L:M,2,0)</f>
        <v>#N/A</v>
      </c>
      <c r="J3762" t="s">
        <v>995</v>
      </c>
      <c r="K3762" t="s">
        <v>139</v>
      </c>
      <c r="L3762" t="s">
        <v>513</v>
      </c>
      <c r="M3762" t="s">
        <v>32</v>
      </c>
      <c r="N3762" t="s">
        <v>14</v>
      </c>
      <c r="S3762">
        <v>7943</v>
      </c>
    </row>
    <row r="3763" spans="1:19" x14ac:dyDescent="0.3">
      <c r="A3763">
        <v>2023</v>
      </c>
      <c r="C3763" t="str">
        <f>IF(GETPIVOTDATA("PS % recovery",Sheet4!$B$5,"Parish Name",K3763)&gt;99.949%,"OK","No")</f>
        <v>OK</v>
      </c>
      <c r="D3763" t="e">
        <f>VLOOKUP(J3763,'Ref2'!C:E,3,0)</f>
        <v>#N/A</v>
      </c>
      <c r="F3763">
        <v>6</v>
      </c>
      <c r="I3763" t="e">
        <f>VLOOKUP(J3763,Ref!L:M,2,0)</f>
        <v>#N/A</v>
      </c>
      <c r="J3763" t="s">
        <v>997</v>
      </c>
      <c r="K3763" t="s">
        <v>138</v>
      </c>
      <c r="L3763" t="s">
        <v>511</v>
      </c>
      <c r="M3763" t="s">
        <v>32</v>
      </c>
      <c r="N3763" t="s">
        <v>14</v>
      </c>
      <c r="S3763">
        <v>24220</v>
      </c>
    </row>
    <row r="3764" spans="1:19" x14ac:dyDescent="0.3">
      <c r="A3764">
        <v>2023</v>
      </c>
      <c r="C3764" t="str">
        <f>IF(GETPIVOTDATA("PS % recovery",Sheet4!$B$5,"Parish Name",K3764)&gt;99.949%,"OK","No")</f>
        <v>OK</v>
      </c>
      <c r="D3764" t="e">
        <f>VLOOKUP(J3764,'Ref2'!C:E,3,0)</f>
        <v>#N/A</v>
      </c>
      <c r="F3764">
        <v>6</v>
      </c>
      <c r="I3764" t="e">
        <f>VLOOKUP(J3764,Ref!L:M,2,0)</f>
        <v>#N/A</v>
      </c>
      <c r="J3764" t="s">
        <v>999</v>
      </c>
      <c r="K3764" t="s">
        <v>140</v>
      </c>
      <c r="L3764" t="s">
        <v>509</v>
      </c>
      <c r="M3764" t="s">
        <v>32</v>
      </c>
      <c r="N3764" t="s">
        <v>14</v>
      </c>
      <c r="S3764">
        <v>2286.16</v>
      </c>
    </row>
    <row r="3765" spans="1:19" x14ac:dyDescent="0.3">
      <c r="A3765">
        <v>2023</v>
      </c>
      <c r="C3765" t="str">
        <f>IF(GETPIVOTDATA("PS % recovery",Sheet4!$B$5,"Parish Name",K3765)&gt;99.949%,"OK","No")</f>
        <v>OK</v>
      </c>
      <c r="D3765" t="e">
        <f>VLOOKUP(J3765,'Ref2'!C:E,3,0)</f>
        <v>#N/A</v>
      </c>
      <c r="F3765">
        <v>6</v>
      </c>
      <c r="I3765" t="e">
        <f>VLOOKUP(J3765,Ref!L:M,2,0)</f>
        <v>#N/A</v>
      </c>
      <c r="J3765" t="s">
        <v>1001</v>
      </c>
      <c r="K3765" t="s">
        <v>141</v>
      </c>
      <c r="L3765" t="s">
        <v>517</v>
      </c>
      <c r="M3765" t="s">
        <v>32</v>
      </c>
      <c r="N3765" t="s">
        <v>14</v>
      </c>
      <c r="S3765">
        <v>10071.93</v>
      </c>
    </row>
    <row r="3766" spans="1:19" x14ac:dyDescent="0.3">
      <c r="A3766">
        <v>2023</v>
      </c>
      <c r="C3766" t="str">
        <f>IF(GETPIVOTDATA("PS % recovery",Sheet4!$B$5,"Parish Name",K3766)&gt;99.949%,"OK","No")</f>
        <v>OK</v>
      </c>
      <c r="D3766" t="e">
        <f>VLOOKUP(J3766,'Ref2'!C:E,3,0)</f>
        <v>#N/A</v>
      </c>
      <c r="F3766">
        <v>6</v>
      </c>
      <c r="I3766" t="e">
        <f>VLOOKUP(J3766,Ref!L:M,2,0)</f>
        <v>#N/A</v>
      </c>
      <c r="J3766" t="s">
        <v>1003</v>
      </c>
      <c r="K3766" t="s">
        <v>142</v>
      </c>
      <c r="L3766" t="s">
        <v>519</v>
      </c>
      <c r="M3766" t="s">
        <v>32</v>
      </c>
      <c r="N3766" t="s">
        <v>14</v>
      </c>
      <c r="S3766">
        <v>3597</v>
      </c>
    </row>
    <row r="3767" spans="1:19" x14ac:dyDescent="0.3">
      <c r="A3767">
        <v>2023</v>
      </c>
      <c r="C3767" t="str">
        <f>IF(GETPIVOTDATA("PS % recovery",Sheet4!$B$5,"Parish Name",K3767)&gt;99.949%,"OK","No")</f>
        <v>OK</v>
      </c>
      <c r="D3767" t="e">
        <f>VLOOKUP(J3767,'Ref2'!C:E,3,0)</f>
        <v>#N/A</v>
      </c>
      <c r="F3767">
        <v>6</v>
      </c>
      <c r="I3767" t="e">
        <f>VLOOKUP(J3767,Ref!L:M,2,0)</f>
        <v>#N/A</v>
      </c>
      <c r="J3767" t="s">
        <v>1005</v>
      </c>
      <c r="K3767" t="s">
        <v>143</v>
      </c>
      <c r="L3767" t="s">
        <v>521</v>
      </c>
      <c r="M3767" t="s">
        <v>32</v>
      </c>
      <c r="N3767" t="s">
        <v>14</v>
      </c>
      <c r="S3767">
        <v>8363</v>
      </c>
    </row>
    <row r="3768" spans="1:19" x14ac:dyDescent="0.3">
      <c r="A3768">
        <v>2023</v>
      </c>
      <c r="C3768" t="str">
        <f>IF(GETPIVOTDATA("PS % recovery",Sheet4!$B$5,"Parish Name",K3768)&gt;99.949%,"OK","No")</f>
        <v>OK</v>
      </c>
      <c r="D3768" t="e">
        <f>VLOOKUP(J3768,'Ref2'!C:E,3,0)</f>
        <v>#N/A</v>
      </c>
      <c r="F3768">
        <v>6</v>
      </c>
      <c r="I3768" t="e">
        <f>VLOOKUP(J3768,Ref!L:M,2,0)</f>
        <v>#N/A</v>
      </c>
      <c r="J3768" t="s">
        <v>1007</v>
      </c>
      <c r="K3768" t="s">
        <v>145</v>
      </c>
      <c r="L3768" t="s">
        <v>525</v>
      </c>
      <c r="M3768" t="s">
        <v>35</v>
      </c>
      <c r="N3768" t="s">
        <v>14</v>
      </c>
      <c r="S3768">
        <v>3696</v>
      </c>
    </row>
    <row r="3769" spans="1:19" x14ac:dyDescent="0.3">
      <c r="A3769">
        <v>2023</v>
      </c>
      <c r="C3769" t="str">
        <f>IF(GETPIVOTDATA("PS % recovery",Sheet4!$B$5,"Parish Name",K3769)&gt;99.949%,"OK","No")</f>
        <v>No</v>
      </c>
      <c r="D3769" t="e">
        <f>VLOOKUP(J3769,'Ref2'!C:E,3,0)</f>
        <v>#N/A</v>
      </c>
      <c r="F3769">
        <v>6</v>
      </c>
      <c r="I3769" t="e">
        <f>VLOOKUP(J3769,Ref!L:M,2,0)</f>
        <v>#N/A</v>
      </c>
      <c r="J3769" t="s">
        <v>1009</v>
      </c>
      <c r="K3769" t="s">
        <v>147</v>
      </c>
      <c r="L3769" t="s">
        <v>525</v>
      </c>
      <c r="M3769" t="s">
        <v>35</v>
      </c>
      <c r="N3769" t="s">
        <v>14</v>
      </c>
      <c r="S3769">
        <v>1840</v>
      </c>
    </row>
    <row r="3770" spans="1:19" x14ac:dyDescent="0.3">
      <c r="A3770">
        <v>2023</v>
      </c>
      <c r="C3770" t="str">
        <f>IF(GETPIVOTDATA("PS % recovery",Sheet4!$B$5,"Parish Name",K3770)&gt;99.949%,"OK","No")</f>
        <v>OK</v>
      </c>
      <c r="D3770" t="e">
        <f>VLOOKUP(J3770,'Ref2'!C:E,3,0)</f>
        <v>#N/A</v>
      </c>
      <c r="F3770">
        <v>6</v>
      </c>
      <c r="I3770" t="e">
        <f>VLOOKUP(J3770,Ref!L:M,2,0)</f>
        <v>#N/A</v>
      </c>
      <c r="J3770" t="s">
        <v>1011</v>
      </c>
      <c r="K3770" t="s">
        <v>149</v>
      </c>
      <c r="L3770" t="s">
        <v>525</v>
      </c>
      <c r="M3770" t="s">
        <v>35</v>
      </c>
      <c r="N3770" t="s">
        <v>14</v>
      </c>
      <c r="S3770">
        <v>4678</v>
      </c>
    </row>
    <row r="3771" spans="1:19" x14ac:dyDescent="0.3">
      <c r="A3771">
        <v>2023</v>
      </c>
      <c r="C3771" t="str">
        <f>IF(GETPIVOTDATA("PS % recovery",Sheet4!$B$5,"Parish Name",K3771)&gt;99.949%,"OK","No")</f>
        <v>No</v>
      </c>
      <c r="D3771" t="e">
        <f>VLOOKUP(J3771,'Ref2'!C:E,3,0)</f>
        <v>#N/A</v>
      </c>
      <c r="F3771">
        <v>6</v>
      </c>
      <c r="I3771" t="e">
        <f>VLOOKUP(J3771,Ref!L:M,2,0)</f>
        <v>#N/A</v>
      </c>
      <c r="J3771" t="s">
        <v>1013</v>
      </c>
      <c r="K3771" t="s">
        <v>151</v>
      </c>
      <c r="L3771" t="s">
        <v>525</v>
      </c>
      <c r="M3771" t="s">
        <v>35</v>
      </c>
      <c r="N3771" t="s">
        <v>14</v>
      </c>
      <c r="S3771">
        <v>800</v>
      </c>
    </row>
    <row r="3772" spans="1:19" x14ac:dyDescent="0.3">
      <c r="A3772">
        <v>2023</v>
      </c>
      <c r="C3772" t="str">
        <f>IF(GETPIVOTDATA("PS % recovery",Sheet4!$B$5,"Parish Name",K3772)&gt;99.949%,"OK","No")</f>
        <v>No</v>
      </c>
      <c r="D3772" t="e">
        <f>VLOOKUP(J3772,'Ref2'!C:E,3,0)</f>
        <v>#N/A</v>
      </c>
      <c r="F3772">
        <v>6</v>
      </c>
      <c r="I3772" t="e">
        <f>VLOOKUP(J3772,Ref!L:M,2,0)</f>
        <v>#N/A</v>
      </c>
      <c r="J3772" t="s">
        <v>1015</v>
      </c>
      <c r="K3772" t="s">
        <v>150</v>
      </c>
      <c r="L3772" t="s">
        <v>523</v>
      </c>
      <c r="M3772" t="s">
        <v>35</v>
      </c>
      <c r="N3772" t="s">
        <v>14</v>
      </c>
      <c r="S3772">
        <v>21256.5</v>
      </c>
    </row>
    <row r="3773" spans="1:19" x14ac:dyDescent="0.3">
      <c r="A3773">
        <v>2023</v>
      </c>
      <c r="C3773" t="str">
        <f>IF(GETPIVOTDATA("PS % recovery",Sheet4!$B$5,"Parish Name",K3773)&gt;99.949%,"OK","No")</f>
        <v>OK</v>
      </c>
      <c r="D3773" t="e">
        <f>VLOOKUP(J3773,'Ref2'!C:E,3,0)</f>
        <v>#N/A</v>
      </c>
      <c r="F3773">
        <v>6</v>
      </c>
      <c r="I3773" t="e">
        <f>VLOOKUP(J3773,Ref!L:M,2,0)</f>
        <v>#N/A</v>
      </c>
      <c r="J3773" t="s">
        <v>1017</v>
      </c>
      <c r="K3773" t="s">
        <v>152</v>
      </c>
      <c r="L3773" t="s">
        <v>523</v>
      </c>
      <c r="M3773" t="s">
        <v>35</v>
      </c>
      <c r="N3773" t="s">
        <v>14</v>
      </c>
      <c r="S3773">
        <v>376</v>
      </c>
    </row>
    <row r="3774" spans="1:19" x14ac:dyDescent="0.3">
      <c r="A3774">
        <v>2023</v>
      </c>
      <c r="C3774" t="str">
        <f>IF(GETPIVOTDATA("PS % recovery",Sheet4!$B$5,"Parish Name",K3774)&gt;99.949%,"OK","No")</f>
        <v>OK</v>
      </c>
      <c r="D3774" t="e">
        <f>VLOOKUP(J3774,'Ref2'!C:E,3,0)</f>
        <v>#N/A</v>
      </c>
      <c r="F3774">
        <v>6</v>
      </c>
      <c r="I3774" t="e">
        <f>VLOOKUP(J3774,Ref!L:M,2,0)</f>
        <v>#N/A</v>
      </c>
      <c r="J3774" t="s">
        <v>1019</v>
      </c>
      <c r="K3774" t="s">
        <v>146</v>
      </c>
      <c r="L3774" t="s">
        <v>527</v>
      </c>
      <c r="M3774" t="s">
        <v>35</v>
      </c>
      <c r="N3774" t="s">
        <v>14</v>
      </c>
      <c r="S3774">
        <v>1000</v>
      </c>
    </row>
    <row r="3775" spans="1:19" x14ac:dyDescent="0.3">
      <c r="A3775">
        <v>2023</v>
      </c>
      <c r="C3775" t="str">
        <f>IF(GETPIVOTDATA("PS % recovery",Sheet4!$B$5,"Parish Name",K3775)&gt;99.949%,"OK","No")</f>
        <v>No</v>
      </c>
      <c r="D3775" t="e">
        <f>VLOOKUP(J3775,'Ref2'!C:E,3,0)</f>
        <v>#N/A</v>
      </c>
      <c r="F3775">
        <v>6</v>
      </c>
      <c r="I3775" t="e">
        <f>VLOOKUP(J3775,Ref!L:M,2,0)</f>
        <v>#N/A</v>
      </c>
      <c r="J3775" t="s">
        <v>1021</v>
      </c>
      <c r="K3775" t="s">
        <v>148</v>
      </c>
      <c r="L3775" t="s">
        <v>527</v>
      </c>
      <c r="M3775" t="s">
        <v>35</v>
      </c>
      <c r="N3775" t="s">
        <v>14</v>
      </c>
      <c r="S3775">
        <v>0</v>
      </c>
    </row>
    <row r="3776" spans="1:19" x14ac:dyDescent="0.3">
      <c r="A3776">
        <v>2023</v>
      </c>
      <c r="C3776" t="str">
        <f>IF(GETPIVOTDATA("PS % recovery",Sheet4!$B$5,"Parish Name",K3776)&gt;99.949%,"OK","No")</f>
        <v>OK</v>
      </c>
      <c r="D3776" t="e">
        <f>VLOOKUP(J3776,'Ref2'!C:E,3,0)</f>
        <v>#N/A</v>
      </c>
      <c r="F3776">
        <v>6</v>
      </c>
      <c r="I3776" t="e">
        <f>VLOOKUP(J3776,Ref!L:M,2,0)</f>
        <v>#N/A</v>
      </c>
      <c r="J3776" t="s">
        <v>1023</v>
      </c>
      <c r="K3776" t="s">
        <v>153</v>
      </c>
      <c r="L3776" t="s">
        <v>527</v>
      </c>
      <c r="M3776" t="s">
        <v>35</v>
      </c>
      <c r="N3776" t="s">
        <v>14</v>
      </c>
      <c r="S3776">
        <v>5500</v>
      </c>
    </row>
    <row r="3777" spans="1:19" x14ac:dyDescent="0.3">
      <c r="A3777">
        <v>2023</v>
      </c>
      <c r="C3777" t="str">
        <f>IF(GETPIVOTDATA("PS % recovery",Sheet4!$B$5,"Parish Name",K3777)&gt;99.949%,"OK","No")</f>
        <v>OK</v>
      </c>
      <c r="D3777" t="e">
        <f>VLOOKUP(J3777,'Ref2'!C:E,3,0)</f>
        <v>#N/A</v>
      </c>
      <c r="F3777">
        <v>6</v>
      </c>
      <c r="I3777" t="e">
        <f>VLOOKUP(J3777,Ref!L:M,2,0)</f>
        <v>#N/A</v>
      </c>
      <c r="J3777" t="s">
        <v>1025</v>
      </c>
      <c r="K3777" t="s">
        <v>154</v>
      </c>
      <c r="L3777" t="s">
        <v>527</v>
      </c>
      <c r="M3777" t="s">
        <v>35</v>
      </c>
      <c r="N3777" t="s">
        <v>14</v>
      </c>
      <c r="S3777">
        <v>14934</v>
      </c>
    </row>
    <row r="3778" spans="1:19" x14ac:dyDescent="0.3">
      <c r="A3778">
        <v>2023</v>
      </c>
      <c r="C3778" t="str">
        <f>IF(GETPIVOTDATA("PS % recovery",Sheet4!$B$5,"Parish Name",K3778)&gt;99.949%,"OK","No")</f>
        <v>OK</v>
      </c>
      <c r="D3778" t="e">
        <f>VLOOKUP(J3778,'Ref2'!C:E,3,0)</f>
        <v>#N/A</v>
      </c>
      <c r="F3778">
        <v>6</v>
      </c>
      <c r="I3778" t="e">
        <f>VLOOKUP(J3778,Ref!L:M,2,0)</f>
        <v>#N/A</v>
      </c>
      <c r="J3778" t="s">
        <v>1027</v>
      </c>
      <c r="K3778" t="s">
        <v>156</v>
      </c>
      <c r="L3778" t="s">
        <v>529</v>
      </c>
      <c r="M3778" t="s">
        <v>18</v>
      </c>
      <c r="N3778" t="s">
        <v>15</v>
      </c>
      <c r="S3778">
        <v>10000</v>
      </c>
    </row>
    <row r="3779" spans="1:19" x14ac:dyDescent="0.3">
      <c r="A3779">
        <v>2023</v>
      </c>
      <c r="C3779" t="str">
        <f>IF(GETPIVOTDATA("PS % recovery",Sheet4!$B$5,"Parish Name",K3779)&gt;99.949%,"OK","No")</f>
        <v>No</v>
      </c>
      <c r="D3779" t="e">
        <f>VLOOKUP(J3779,'Ref2'!C:E,3,0)</f>
        <v>#N/A</v>
      </c>
      <c r="F3779">
        <v>6</v>
      </c>
      <c r="I3779" t="e">
        <f>VLOOKUP(J3779,Ref!L:M,2,0)</f>
        <v>#N/A</v>
      </c>
      <c r="J3779" t="s">
        <v>1029</v>
      </c>
      <c r="K3779" t="s">
        <v>157</v>
      </c>
      <c r="L3779" t="s">
        <v>531</v>
      </c>
      <c r="M3779" t="s">
        <v>18</v>
      </c>
      <c r="N3779" t="s">
        <v>15</v>
      </c>
      <c r="S3779">
        <v>0</v>
      </c>
    </row>
    <row r="3780" spans="1:19" x14ac:dyDescent="0.3">
      <c r="A3780">
        <v>2023</v>
      </c>
      <c r="C3780" t="str">
        <f>IF(GETPIVOTDATA("PS % recovery",Sheet4!$B$5,"Parish Name",K3780)&gt;99.949%,"OK","No")</f>
        <v>OK</v>
      </c>
      <c r="D3780" t="e">
        <f>VLOOKUP(J3780,'Ref2'!C:E,3,0)</f>
        <v>#N/A</v>
      </c>
      <c r="F3780">
        <v>6</v>
      </c>
      <c r="I3780" t="e">
        <f>VLOOKUP(J3780,Ref!L:M,2,0)</f>
        <v>#N/A</v>
      </c>
      <c r="J3780" t="s">
        <v>1031</v>
      </c>
      <c r="K3780" t="s">
        <v>158</v>
      </c>
      <c r="L3780" t="s">
        <v>535</v>
      </c>
      <c r="M3780" t="s">
        <v>18</v>
      </c>
      <c r="N3780" t="s">
        <v>15</v>
      </c>
      <c r="S3780">
        <v>7444.5</v>
      </c>
    </row>
    <row r="3781" spans="1:19" x14ac:dyDescent="0.3">
      <c r="A3781">
        <v>2023</v>
      </c>
      <c r="C3781" t="str">
        <f>IF(GETPIVOTDATA("PS % recovery",Sheet4!$B$5,"Parish Name",K3781)&gt;99.949%,"OK","No")</f>
        <v>No</v>
      </c>
      <c r="D3781" t="e">
        <f>VLOOKUP(J3781,'Ref2'!C:E,3,0)</f>
        <v>#N/A</v>
      </c>
      <c r="F3781">
        <v>6</v>
      </c>
      <c r="I3781" t="e">
        <f>VLOOKUP(J3781,Ref!L:M,2,0)</f>
        <v>#N/A</v>
      </c>
      <c r="J3781" t="s">
        <v>789</v>
      </c>
      <c r="K3781" t="s">
        <v>160</v>
      </c>
      <c r="L3781" t="s">
        <v>537</v>
      </c>
      <c r="M3781" t="s">
        <v>18</v>
      </c>
      <c r="N3781" t="s">
        <v>15</v>
      </c>
      <c r="S3781">
        <v>0</v>
      </c>
    </row>
    <row r="3782" spans="1:19" x14ac:dyDescent="0.3">
      <c r="A3782">
        <v>2023</v>
      </c>
      <c r="C3782" t="str">
        <f>IF(GETPIVOTDATA("PS % recovery",Sheet4!$B$5,"Parish Name",K3782)&gt;99.949%,"OK","No")</f>
        <v>OK</v>
      </c>
      <c r="D3782" t="e">
        <f>VLOOKUP(J3782,'Ref2'!C:E,3,0)</f>
        <v>#N/A</v>
      </c>
      <c r="F3782">
        <v>6</v>
      </c>
      <c r="I3782" t="e">
        <f>VLOOKUP(J3782,Ref!L:M,2,0)</f>
        <v>#N/A</v>
      </c>
      <c r="J3782" t="s">
        <v>1034</v>
      </c>
      <c r="K3782" t="s">
        <v>161</v>
      </c>
      <c r="L3782" t="s">
        <v>539</v>
      </c>
      <c r="M3782" t="s">
        <v>18</v>
      </c>
      <c r="N3782" t="s">
        <v>15</v>
      </c>
      <c r="S3782">
        <v>6949.83</v>
      </c>
    </row>
    <row r="3783" spans="1:19" x14ac:dyDescent="0.3">
      <c r="A3783">
        <v>2023</v>
      </c>
      <c r="C3783" t="str">
        <f>IF(GETPIVOTDATA("PS % recovery",Sheet4!$B$5,"Parish Name",K3783)&gt;99.949%,"OK","No")</f>
        <v>OK</v>
      </c>
      <c r="D3783" t="e">
        <f>VLOOKUP(J3783,'Ref2'!C:E,3,0)</f>
        <v>#N/A</v>
      </c>
      <c r="F3783">
        <v>6</v>
      </c>
      <c r="I3783" t="e">
        <f>VLOOKUP(J3783,Ref!L:M,2,0)</f>
        <v>#N/A</v>
      </c>
      <c r="J3783" t="s">
        <v>1036</v>
      </c>
      <c r="K3783" t="s">
        <v>162</v>
      </c>
      <c r="L3783" t="s">
        <v>541</v>
      </c>
      <c r="M3783" t="s">
        <v>18</v>
      </c>
      <c r="N3783" t="s">
        <v>15</v>
      </c>
      <c r="S3783">
        <v>5000</v>
      </c>
    </row>
    <row r="3784" spans="1:19" x14ac:dyDescent="0.3">
      <c r="A3784">
        <v>2023</v>
      </c>
      <c r="C3784" t="str">
        <f>IF(GETPIVOTDATA("PS % recovery",Sheet4!$B$5,"Parish Name",K3784)&gt;99.949%,"OK","No")</f>
        <v>OK</v>
      </c>
      <c r="D3784" t="e">
        <f>VLOOKUP(J3784,'Ref2'!C:E,3,0)</f>
        <v>#N/A</v>
      </c>
      <c r="F3784">
        <v>6</v>
      </c>
      <c r="I3784" t="e">
        <f>VLOOKUP(J3784,Ref!L:M,2,0)</f>
        <v>#N/A</v>
      </c>
      <c r="J3784" t="s">
        <v>1038</v>
      </c>
      <c r="K3784" t="s">
        <v>163</v>
      </c>
      <c r="L3784" t="s">
        <v>545</v>
      </c>
      <c r="M3784" t="s">
        <v>18</v>
      </c>
      <c r="N3784" t="s">
        <v>15</v>
      </c>
      <c r="S3784">
        <v>0</v>
      </c>
    </row>
    <row r="3785" spans="1:19" x14ac:dyDescent="0.3">
      <c r="A3785">
        <v>2023</v>
      </c>
      <c r="C3785" t="str">
        <f>IF(GETPIVOTDATA("PS % recovery",Sheet4!$B$5,"Parish Name",K3785)&gt;99.949%,"OK","No")</f>
        <v>OK</v>
      </c>
      <c r="D3785" t="e">
        <f>VLOOKUP(J3785,'Ref2'!C:E,3,0)</f>
        <v>#N/A</v>
      </c>
      <c r="F3785">
        <v>6</v>
      </c>
      <c r="I3785" t="e">
        <f>VLOOKUP(J3785,Ref!L:M,2,0)</f>
        <v>#N/A</v>
      </c>
      <c r="J3785" t="s">
        <v>1040</v>
      </c>
      <c r="K3785" t="s">
        <v>164</v>
      </c>
      <c r="L3785" t="s">
        <v>545</v>
      </c>
      <c r="M3785" t="s">
        <v>18</v>
      </c>
      <c r="N3785" t="s">
        <v>15</v>
      </c>
      <c r="S3785">
        <v>656</v>
      </c>
    </row>
    <row r="3786" spans="1:19" x14ac:dyDescent="0.3">
      <c r="A3786">
        <v>2023</v>
      </c>
      <c r="C3786" t="str">
        <f>IF(GETPIVOTDATA("PS % recovery",Sheet4!$B$5,"Parish Name",K3786)&gt;99.949%,"OK","No")</f>
        <v>OK</v>
      </c>
      <c r="D3786" t="e">
        <f>VLOOKUP(J3786,'Ref2'!C:E,3,0)</f>
        <v>#N/A</v>
      </c>
      <c r="F3786">
        <v>6</v>
      </c>
      <c r="I3786" t="e">
        <f>VLOOKUP(J3786,Ref!L:M,2,0)</f>
        <v>#N/A</v>
      </c>
      <c r="J3786" t="s">
        <v>1042</v>
      </c>
      <c r="K3786" t="s">
        <v>165</v>
      </c>
      <c r="L3786" t="s">
        <v>543</v>
      </c>
      <c r="M3786" t="s">
        <v>18</v>
      </c>
      <c r="N3786" t="s">
        <v>15</v>
      </c>
      <c r="S3786">
        <v>5698</v>
      </c>
    </row>
    <row r="3787" spans="1:19" x14ac:dyDescent="0.3">
      <c r="A3787">
        <v>2023</v>
      </c>
      <c r="C3787" t="str">
        <f>IF(GETPIVOTDATA("PS % recovery",Sheet4!$B$5,"Parish Name",K3787)&gt;99.949%,"OK","No")</f>
        <v>No</v>
      </c>
      <c r="D3787" t="e">
        <f>VLOOKUP(J3787,'Ref2'!C:E,3,0)</f>
        <v>#N/A</v>
      </c>
      <c r="F3787">
        <v>6</v>
      </c>
      <c r="I3787" t="e">
        <f>VLOOKUP(J3787,Ref!L:M,2,0)</f>
        <v>#N/A</v>
      </c>
      <c r="J3787" t="s">
        <v>1044</v>
      </c>
      <c r="K3787" t="s">
        <v>166</v>
      </c>
      <c r="L3787" t="s">
        <v>547</v>
      </c>
      <c r="M3787" t="s">
        <v>18</v>
      </c>
      <c r="N3787" t="s">
        <v>15</v>
      </c>
      <c r="S3787">
        <v>3000</v>
      </c>
    </row>
    <row r="3788" spans="1:19" x14ac:dyDescent="0.3">
      <c r="A3788">
        <v>2023</v>
      </c>
      <c r="C3788" t="str">
        <f>IF(GETPIVOTDATA("PS % recovery",Sheet4!$B$5,"Parish Name",K3788)&gt;99.949%,"OK","No")</f>
        <v>No</v>
      </c>
      <c r="D3788" t="e">
        <f>VLOOKUP(J3788,'Ref2'!C:E,3,0)</f>
        <v>#N/A</v>
      </c>
      <c r="F3788">
        <v>6</v>
      </c>
      <c r="I3788" t="e">
        <f>VLOOKUP(J3788,Ref!L:M,2,0)</f>
        <v>#N/A</v>
      </c>
      <c r="J3788" t="s">
        <v>1046</v>
      </c>
      <c r="K3788" t="s">
        <v>159</v>
      </c>
      <c r="L3788" t="s">
        <v>533</v>
      </c>
      <c r="M3788" t="s">
        <v>18</v>
      </c>
      <c r="N3788" t="s">
        <v>15</v>
      </c>
      <c r="S3788">
        <v>0</v>
      </c>
    </row>
    <row r="3789" spans="1:19" x14ac:dyDescent="0.3">
      <c r="A3789">
        <v>2023</v>
      </c>
      <c r="C3789" t="str">
        <f>IF(GETPIVOTDATA("PS % recovery",Sheet4!$B$5,"Parish Name",K3789)&gt;99.949%,"OK","No")</f>
        <v>No</v>
      </c>
      <c r="D3789" t="e">
        <f>VLOOKUP(J3789,'Ref2'!C:E,3,0)</f>
        <v>#N/A</v>
      </c>
      <c r="F3789">
        <v>6</v>
      </c>
      <c r="I3789" t="e">
        <f>VLOOKUP(J3789,Ref!L:M,2,0)</f>
        <v>#N/A</v>
      </c>
      <c r="J3789" t="s">
        <v>794</v>
      </c>
      <c r="K3789" t="s">
        <v>168</v>
      </c>
      <c r="L3789" t="s">
        <v>549</v>
      </c>
      <c r="M3789" t="s">
        <v>21</v>
      </c>
      <c r="N3789" t="s">
        <v>15</v>
      </c>
      <c r="S3789">
        <v>0</v>
      </c>
    </row>
    <row r="3790" spans="1:19" x14ac:dyDescent="0.3">
      <c r="A3790">
        <v>2023</v>
      </c>
      <c r="C3790" t="str">
        <f>IF(GETPIVOTDATA("PS % recovery",Sheet4!$B$5,"Parish Name",K3790)&gt;99.949%,"OK","No")</f>
        <v>No</v>
      </c>
      <c r="D3790" t="e">
        <f>VLOOKUP(J3790,'Ref2'!C:E,3,0)</f>
        <v>#N/A</v>
      </c>
      <c r="F3790">
        <v>6</v>
      </c>
      <c r="I3790" t="e">
        <f>VLOOKUP(J3790,Ref!L:M,2,0)</f>
        <v>#N/A</v>
      </c>
      <c r="J3790" t="s">
        <v>801</v>
      </c>
      <c r="K3790" t="s">
        <v>169</v>
      </c>
      <c r="L3790" t="s">
        <v>549</v>
      </c>
      <c r="M3790" t="s">
        <v>21</v>
      </c>
      <c r="N3790" t="s">
        <v>15</v>
      </c>
      <c r="S3790">
        <v>750</v>
      </c>
    </row>
    <row r="3791" spans="1:19" x14ac:dyDescent="0.3">
      <c r="A3791">
        <v>2023</v>
      </c>
      <c r="C3791" t="str">
        <f>IF(GETPIVOTDATA("PS % recovery",Sheet4!$B$5,"Parish Name",K3791)&gt;99.949%,"OK","No")</f>
        <v>No</v>
      </c>
      <c r="D3791" t="e">
        <f>VLOOKUP(J3791,'Ref2'!C:E,3,0)</f>
        <v>#N/A</v>
      </c>
      <c r="F3791">
        <v>6</v>
      </c>
      <c r="I3791" t="e">
        <f>VLOOKUP(J3791,Ref!L:M,2,0)</f>
        <v>#N/A</v>
      </c>
      <c r="J3791" t="s">
        <v>807</v>
      </c>
      <c r="K3791" t="s">
        <v>171</v>
      </c>
      <c r="L3791" t="s">
        <v>553</v>
      </c>
      <c r="M3791" t="s">
        <v>21</v>
      </c>
      <c r="N3791" t="s">
        <v>15</v>
      </c>
      <c r="S3791">
        <v>1500</v>
      </c>
    </row>
    <row r="3792" spans="1:19" x14ac:dyDescent="0.3">
      <c r="A3792">
        <v>2023</v>
      </c>
      <c r="C3792" t="str">
        <f>IF(GETPIVOTDATA("PS % recovery",Sheet4!$B$5,"Parish Name",K3792)&gt;99.949%,"OK","No")</f>
        <v>OK</v>
      </c>
      <c r="D3792" t="e">
        <f>VLOOKUP(J3792,'Ref2'!C:E,3,0)</f>
        <v>#N/A</v>
      </c>
      <c r="F3792">
        <v>6</v>
      </c>
      <c r="I3792" t="e">
        <f>VLOOKUP(J3792,Ref!L:M,2,0)</f>
        <v>#N/A</v>
      </c>
      <c r="J3792" t="s">
        <v>1051</v>
      </c>
      <c r="K3792" t="s">
        <v>170</v>
      </c>
      <c r="L3792" t="s">
        <v>551</v>
      </c>
      <c r="M3792" t="s">
        <v>21</v>
      </c>
      <c r="N3792" t="s">
        <v>15</v>
      </c>
      <c r="S3792">
        <v>8999</v>
      </c>
    </row>
    <row r="3793" spans="1:19" x14ac:dyDescent="0.3">
      <c r="A3793">
        <v>2023</v>
      </c>
      <c r="C3793" t="str">
        <f>IF(GETPIVOTDATA("PS % recovery",Sheet4!$B$5,"Parish Name",K3793)&gt;99.949%,"OK","No")</f>
        <v>No</v>
      </c>
      <c r="D3793" t="e">
        <f>VLOOKUP(J3793,'Ref2'!C:E,3,0)</f>
        <v>#N/A</v>
      </c>
      <c r="F3793">
        <v>6</v>
      </c>
      <c r="I3793" t="e">
        <f>VLOOKUP(J3793,Ref!L:M,2,0)</f>
        <v>#N/A</v>
      </c>
      <c r="J3793" t="s">
        <v>796</v>
      </c>
      <c r="K3793" t="s">
        <v>172</v>
      </c>
      <c r="L3793" t="s">
        <v>555</v>
      </c>
      <c r="M3793" t="s">
        <v>21</v>
      </c>
      <c r="N3793" t="s">
        <v>15</v>
      </c>
      <c r="S3793">
        <v>0</v>
      </c>
    </row>
    <row r="3794" spans="1:19" x14ac:dyDescent="0.3">
      <c r="A3794">
        <v>2023</v>
      </c>
      <c r="C3794" t="str">
        <f>IF(GETPIVOTDATA("PS % recovery",Sheet4!$B$5,"Parish Name",K3794)&gt;99.949%,"OK","No")</f>
        <v>No</v>
      </c>
      <c r="D3794" t="e">
        <f>VLOOKUP(J3794,'Ref2'!C:E,3,0)</f>
        <v>#N/A</v>
      </c>
      <c r="F3794">
        <v>6</v>
      </c>
      <c r="I3794" t="e">
        <f>VLOOKUP(J3794,Ref!L:M,2,0)</f>
        <v>#N/A</v>
      </c>
      <c r="J3794" t="s">
        <v>798</v>
      </c>
      <c r="K3794" t="s">
        <v>173</v>
      </c>
      <c r="L3794" t="s">
        <v>555</v>
      </c>
      <c r="M3794" t="s">
        <v>21</v>
      </c>
      <c r="N3794" t="s">
        <v>15</v>
      </c>
      <c r="S3794">
        <v>0</v>
      </c>
    </row>
    <row r="3795" spans="1:19" x14ac:dyDescent="0.3">
      <c r="A3795">
        <v>2023</v>
      </c>
      <c r="C3795" t="str">
        <f>IF(GETPIVOTDATA("PS % recovery",Sheet4!$B$5,"Parish Name",K3795)&gt;99.949%,"OK","No")</f>
        <v>No</v>
      </c>
      <c r="D3795" t="e">
        <f>VLOOKUP(J3795,'Ref2'!C:E,3,0)</f>
        <v>#N/A</v>
      </c>
      <c r="F3795">
        <v>6</v>
      </c>
      <c r="I3795" t="e">
        <f>VLOOKUP(J3795,Ref!L:M,2,0)</f>
        <v>#N/A</v>
      </c>
      <c r="J3795" t="s">
        <v>805</v>
      </c>
      <c r="K3795" t="s">
        <v>175</v>
      </c>
      <c r="L3795" t="s">
        <v>555</v>
      </c>
      <c r="M3795" t="s">
        <v>21</v>
      </c>
      <c r="N3795" t="s">
        <v>15</v>
      </c>
      <c r="S3795">
        <v>0</v>
      </c>
    </row>
    <row r="3796" spans="1:19" x14ac:dyDescent="0.3">
      <c r="A3796">
        <v>2023</v>
      </c>
      <c r="C3796" t="str">
        <f>IF(GETPIVOTDATA("PS % recovery",Sheet4!$B$5,"Parish Name",K3796)&gt;99.949%,"OK","No")</f>
        <v>No</v>
      </c>
      <c r="D3796" t="e">
        <f>VLOOKUP(J3796,'Ref2'!C:E,3,0)</f>
        <v>#N/A</v>
      </c>
      <c r="F3796">
        <v>6</v>
      </c>
      <c r="I3796" t="e">
        <f>VLOOKUP(J3796,Ref!L:M,2,0)</f>
        <v>#N/A</v>
      </c>
      <c r="J3796" t="s">
        <v>1056</v>
      </c>
      <c r="K3796" t="s">
        <v>174</v>
      </c>
      <c r="L3796" t="s">
        <v>557</v>
      </c>
      <c r="M3796" t="s">
        <v>21</v>
      </c>
      <c r="N3796" t="s">
        <v>15</v>
      </c>
      <c r="S3796">
        <v>0</v>
      </c>
    </row>
    <row r="3797" spans="1:19" x14ac:dyDescent="0.3">
      <c r="A3797">
        <v>2023</v>
      </c>
      <c r="C3797" t="str">
        <f>IF(GETPIVOTDATA("PS % recovery",Sheet4!$B$5,"Parish Name",K3797)&gt;99.949%,"OK","No")</f>
        <v>OK</v>
      </c>
      <c r="D3797" t="e">
        <f>VLOOKUP(J3797,'Ref2'!C:E,3,0)</f>
        <v>#N/A</v>
      </c>
      <c r="F3797">
        <v>6</v>
      </c>
      <c r="I3797" t="e">
        <f>VLOOKUP(J3797,Ref!L:M,2,0)</f>
        <v>#N/A</v>
      </c>
      <c r="J3797" t="s">
        <v>1058</v>
      </c>
      <c r="K3797" t="s">
        <v>176</v>
      </c>
      <c r="L3797" t="s">
        <v>557</v>
      </c>
      <c r="M3797" t="s">
        <v>21</v>
      </c>
      <c r="N3797" t="s">
        <v>15</v>
      </c>
      <c r="S3797">
        <v>3137</v>
      </c>
    </row>
    <row r="3798" spans="1:19" x14ac:dyDescent="0.3">
      <c r="A3798">
        <v>2023</v>
      </c>
      <c r="C3798" t="str">
        <f>IF(GETPIVOTDATA("PS % recovery",Sheet4!$B$5,"Parish Name",K3798)&gt;99.949%,"OK","No")</f>
        <v>No</v>
      </c>
      <c r="D3798" t="e">
        <f>VLOOKUP(J3798,'Ref2'!C:E,3,0)</f>
        <v>#N/A</v>
      </c>
      <c r="F3798">
        <v>6</v>
      </c>
      <c r="I3798" t="e">
        <f>VLOOKUP(J3798,Ref!L:M,2,0)</f>
        <v>#N/A</v>
      </c>
      <c r="J3798" t="s">
        <v>800</v>
      </c>
      <c r="K3798" t="s">
        <v>177</v>
      </c>
      <c r="L3798" t="s">
        <v>559</v>
      </c>
      <c r="M3798" t="s">
        <v>21</v>
      </c>
      <c r="N3798" t="s">
        <v>15</v>
      </c>
      <c r="S3798">
        <v>0</v>
      </c>
    </row>
    <row r="3799" spans="1:19" x14ac:dyDescent="0.3">
      <c r="A3799">
        <v>2023</v>
      </c>
      <c r="C3799" t="str">
        <f>IF(GETPIVOTDATA("PS % recovery",Sheet4!$B$5,"Parish Name",K3799)&gt;99.949%,"OK","No")</f>
        <v>No</v>
      </c>
      <c r="D3799" t="e">
        <f>VLOOKUP(J3799,'Ref2'!C:E,3,0)</f>
        <v>#N/A</v>
      </c>
      <c r="F3799">
        <v>6</v>
      </c>
      <c r="I3799" t="e">
        <f>VLOOKUP(J3799,Ref!L:M,2,0)</f>
        <v>#N/A</v>
      </c>
      <c r="J3799" t="s">
        <v>803</v>
      </c>
      <c r="K3799" t="s">
        <v>178</v>
      </c>
      <c r="L3799" t="s">
        <v>549</v>
      </c>
      <c r="M3799" t="s">
        <v>21</v>
      </c>
      <c r="N3799" t="s">
        <v>15</v>
      </c>
      <c r="S3799">
        <v>8000</v>
      </c>
    </row>
    <row r="3800" spans="1:19" x14ac:dyDescent="0.3">
      <c r="A3800">
        <v>2023</v>
      </c>
      <c r="C3800" t="str">
        <f>IF(GETPIVOTDATA("PS % recovery",Sheet4!$B$5,"Parish Name",K3800)&gt;99.949%,"OK","No")</f>
        <v>OK</v>
      </c>
      <c r="D3800" t="e">
        <f>VLOOKUP(J3800,'Ref2'!C:E,3,0)</f>
        <v>#N/A</v>
      </c>
      <c r="F3800">
        <v>6</v>
      </c>
      <c r="I3800" t="e">
        <f>VLOOKUP(J3800,Ref!L:M,2,0)</f>
        <v>#N/A</v>
      </c>
      <c r="J3800" t="s">
        <v>1062</v>
      </c>
      <c r="K3800" t="s">
        <v>180</v>
      </c>
      <c r="L3800" t="s">
        <v>561</v>
      </c>
      <c r="M3800" t="s">
        <v>21</v>
      </c>
      <c r="N3800" t="s">
        <v>15</v>
      </c>
      <c r="S3800">
        <v>0</v>
      </c>
    </row>
    <row r="3801" spans="1:19" x14ac:dyDescent="0.3">
      <c r="A3801">
        <v>2023</v>
      </c>
      <c r="C3801" t="str">
        <f>IF(GETPIVOTDATA("PS % recovery",Sheet4!$B$5,"Parish Name",K3801)&gt;99.949%,"OK","No")</f>
        <v>OK</v>
      </c>
      <c r="D3801" t="e">
        <f>VLOOKUP(J3801,'Ref2'!C:E,3,0)</f>
        <v>#N/A</v>
      </c>
      <c r="F3801">
        <v>6</v>
      </c>
      <c r="I3801" t="e">
        <f>VLOOKUP(J3801,Ref!L:M,2,0)</f>
        <v>#N/A</v>
      </c>
      <c r="J3801" t="s">
        <v>1064</v>
      </c>
      <c r="K3801" t="s">
        <v>182</v>
      </c>
      <c r="L3801" t="s">
        <v>563</v>
      </c>
      <c r="M3801" t="s">
        <v>21</v>
      </c>
      <c r="N3801" t="s">
        <v>15</v>
      </c>
      <c r="S3801">
        <v>5012</v>
      </c>
    </row>
    <row r="3802" spans="1:19" x14ac:dyDescent="0.3">
      <c r="A3802">
        <v>2023</v>
      </c>
      <c r="C3802" t="str">
        <f>IF(GETPIVOTDATA("PS % recovery",Sheet4!$B$5,"Parish Name",K3802)&gt;99.949%,"OK","No")</f>
        <v>OK</v>
      </c>
      <c r="D3802" t="e">
        <f>VLOOKUP(J3802,'Ref2'!C:E,3,0)</f>
        <v>#N/A</v>
      </c>
      <c r="F3802">
        <v>6</v>
      </c>
      <c r="I3802" t="e">
        <f>VLOOKUP(J3802,Ref!L:M,2,0)</f>
        <v>#N/A</v>
      </c>
      <c r="J3802" t="s">
        <v>1066</v>
      </c>
      <c r="K3802" t="s">
        <v>179</v>
      </c>
      <c r="L3802" t="s">
        <v>563</v>
      </c>
      <c r="M3802" t="s">
        <v>21</v>
      </c>
      <c r="N3802" t="s">
        <v>15</v>
      </c>
      <c r="S3802">
        <v>4300</v>
      </c>
    </row>
    <row r="3803" spans="1:19" x14ac:dyDescent="0.3">
      <c r="A3803">
        <v>2023</v>
      </c>
      <c r="C3803" t="str">
        <f>IF(GETPIVOTDATA("PS % recovery",Sheet4!$B$5,"Parish Name",K3803)&gt;99.949%,"OK","No")</f>
        <v>OK</v>
      </c>
      <c r="D3803" t="e">
        <f>VLOOKUP(J3803,'Ref2'!C:E,3,0)</f>
        <v>#N/A</v>
      </c>
      <c r="F3803">
        <v>6</v>
      </c>
      <c r="I3803" t="e">
        <f>VLOOKUP(J3803,Ref!L:M,2,0)</f>
        <v>#N/A</v>
      </c>
      <c r="J3803" t="s">
        <v>1068</v>
      </c>
      <c r="K3803" t="s">
        <v>181</v>
      </c>
      <c r="L3803" t="s">
        <v>563</v>
      </c>
      <c r="M3803" t="s">
        <v>21</v>
      </c>
      <c r="N3803" t="s">
        <v>15</v>
      </c>
      <c r="S3803">
        <v>615</v>
      </c>
    </row>
    <row r="3804" spans="1:19" x14ac:dyDescent="0.3">
      <c r="A3804">
        <v>2023</v>
      </c>
      <c r="C3804" t="str">
        <f>IF(GETPIVOTDATA("PS % recovery",Sheet4!$B$5,"Parish Name",K3804)&gt;99.949%,"OK","No")</f>
        <v>OK</v>
      </c>
      <c r="D3804" t="str">
        <f>VLOOKUP(J3804,'Ref2'!C:E,3,0)</f>
        <v>LLF</v>
      </c>
      <c r="F3804">
        <v>6</v>
      </c>
      <c r="I3804" t="e">
        <f>VLOOKUP(J3804,Ref!L:M,2,0)</f>
        <v>#N/A</v>
      </c>
      <c r="J3804" t="s">
        <v>1070</v>
      </c>
      <c r="K3804" t="s">
        <v>183</v>
      </c>
      <c r="L3804" t="s">
        <v>565</v>
      </c>
      <c r="M3804" t="s">
        <v>21</v>
      </c>
      <c r="N3804" t="s">
        <v>15</v>
      </c>
      <c r="S3804">
        <v>7781.83</v>
      </c>
    </row>
    <row r="3805" spans="1:19" x14ac:dyDescent="0.3">
      <c r="A3805">
        <v>2023</v>
      </c>
      <c r="C3805" t="str">
        <f>IF(GETPIVOTDATA("PS % recovery",Sheet4!$B$5,"Parish Name",K3805)&gt;99.949%,"OK","No")</f>
        <v>OK</v>
      </c>
      <c r="D3805" t="e">
        <f>VLOOKUP(J3805,'Ref2'!C:E,3,0)</f>
        <v>#N/A</v>
      </c>
      <c r="F3805">
        <v>6</v>
      </c>
      <c r="I3805" t="e">
        <f>VLOOKUP(J3805,Ref!L:M,2,0)</f>
        <v>#N/A</v>
      </c>
      <c r="J3805" t="s">
        <v>1072</v>
      </c>
      <c r="K3805" t="s">
        <v>185</v>
      </c>
      <c r="L3805" t="s">
        <v>573</v>
      </c>
      <c r="M3805" t="s">
        <v>24</v>
      </c>
      <c r="N3805" t="s">
        <v>15</v>
      </c>
      <c r="S3805">
        <v>4000</v>
      </c>
    </row>
    <row r="3806" spans="1:19" x14ac:dyDescent="0.3">
      <c r="A3806">
        <v>2023</v>
      </c>
      <c r="C3806" t="str">
        <f>IF(GETPIVOTDATA("PS % recovery",Sheet4!$B$5,"Parish Name",K3806)&gt;99.949%,"OK","No")</f>
        <v>No</v>
      </c>
      <c r="D3806" t="e">
        <f>VLOOKUP(J3806,'Ref2'!C:E,3,0)</f>
        <v>#N/A</v>
      </c>
      <c r="F3806">
        <v>6</v>
      </c>
      <c r="I3806" t="e">
        <f>VLOOKUP(J3806,Ref!L:M,2,0)</f>
        <v>#N/A</v>
      </c>
      <c r="J3806" t="s">
        <v>1074</v>
      </c>
      <c r="K3806" t="s">
        <v>187</v>
      </c>
      <c r="L3806" t="s">
        <v>573</v>
      </c>
      <c r="M3806" t="s">
        <v>24</v>
      </c>
      <c r="N3806" t="s">
        <v>15</v>
      </c>
      <c r="S3806">
        <v>0</v>
      </c>
    </row>
    <row r="3807" spans="1:19" x14ac:dyDescent="0.3">
      <c r="A3807">
        <v>2023</v>
      </c>
      <c r="C3807" t="str">
        <f>IF(GETPIVOTDATA("PS % recovery",Sheet4!$B$5,"Parish Name",K3807)&gt;99.949%,"OK","No")</f>
        <v>OK</v>
      </c>
      <c r="D3807" t="e">
        <f>VLOOKUP(J3807,'Ref2'!C:E,3,0)</f>
        <v>#N/A</v>
      </c>
      <c r="F3807">
        <v>6</v>
      </c>
      <c r="I3807" t="e">
        <f>VLOOKUP(J3807,Ref!L:M,2,0)</f>
        <v>#N/A</v>
      </c>
      <c r="J3807" t="s">
        <v>1076</v>
      </c>
      <c r="K3807" t="s">
        <v>189</v>
      </c>
      <c r="L3807" t="s">
        <v>581</v>
      </c>
      <c r="M3807" t="s">
        <v>24</v>
      </c>
      <c r="N3807" t="s">
        <v>15</v>
      </c>
      <c r="S3807">
        <v>2064</v>
      </c>
    </row>
    <row r="3808" spans="1:19" x14ac:dyDescent="0.3">
      <c r="A3808">
        <v>2023</v>
      </c>
      <c r="C3808" t="str">
        <f>IF(GETPIVOTDATA("PS % recovery",Sheet4!$B$5,"Parish Name",K3808)&gt;99.949%,"OK","No")</f>
        <v>OK</v>
      </c>
      <c r="D3808" t="e">
        <f>VLOOKUP(J3808,'Ref2'!C:E,3,0)</f>
        <v>#N/A</v>
      </c>
      <c r="F3808">
        <v>6</v>
      </c>
      <c r="I3808" t="e">
        <f>VLOOKUP(J3808,Ref!L:M,2,0)</f>
        <v>#N/A</v>
      </c>
      <c r="J3808" t="s">
        <v>1078</v>
      </c>
      <c r="K3808" t="s">
        <v>186</v>
      </c>
      <c r="L3808" t="s">
        <v>577</v>
      </c>
      <c r="M3808" t="s">
        <v>24</v>
      </c>
      <c r="N3808" t="s">
        <v>15</v>
      </c>
      <c r="S3808">
        <v>928</v>
      </c>
    </row>
    <row r="3809" spans="1:19" x14ac:dyDescent="0.3">
      <c r="A3809">
        <v>2023</v>
      </c>
      <c r="C3809" t="str">
        <f>IF(GETPIVOTDATA("PS % recovery",Sheet4!$B$5,"Parish Name",K3809)&gt;99.949%,"OK","No")</f>
        <v>No</v>
      </c>
      <c r="D3809" t="e">
        <f>VLOOKUP(J3809,'Ref2'!C:E,3,0)</f>
        <v>#N/A</v>
      </c>
      <c r="F3809">
        <v>6</v>
      </c>
      <c r="I3809" t="e">
        <f>VLOOKUP(J3809,Ref!L:M,2,0)</f>
        <v>#N/A</v>
      </c>
      <c r="J3809" t="s">
        <v>1080</v>
      </c>
      <c r="K3809" t="s">
        <v>192</v>
      </c>
      <c r="L3809" t="s">
        <v>577</v>
      </c>
      <c r="M3809" t="s">
        <v>24</v>
      </c>
      <c r="N3809" t="s">
        <v>15</v>
      </c>
      <c r="S3809">
        <v>765</v>
      </c>
    </row>
    <row r="3810" spans="1:19" x14ac:dyDescent="0.3">
      <c r="A3810">
        <v>2023</v>
      </c>
      <c r="C3810" t="str">
        <f>IF(GETPIVOTDATA("PS % recovery",Sheet4!$B$5,"Parish Name",K3810)&gt;99.949%,"OK","No")</f>
        <v>OK</v>
      </c>
      <c r="D3810" t="e">
        <f>VLOOKUP(J3810,'Ref2'!C:E,3,0)</f>
        <v>#N/A</v>
      </c>
      <c r="F3810">
        <v>6</v>
      </c>
      <c r="I3810" t="e">
        <f>VLOOKUP(J3810,Ref!L:M,2,0)</f>
        <v>#N/A</v>
      </c>
      <c r="J3810" t="s">
        <v>1082</v>
      </c>
      <c r="K3810" t="s">
        <v>193</v>
      </c>
      <c r="L3810" t="s">
        <v>577</v>
      </c>
      <c r="M3810" t="s">
        <v>24</v>
      </c>
      <c r="N3810" t="s">
        <v>15</v>
      </c>
      <c r="S3810">
        <v>2654</v>
      </c>
    </row>
    <row r="3811" spans="1:19" x14ac:dyDescent="0.3">
      <c r="A3811">
        <v>2023</v>
      </c>
      <c r="C3811" t="str">
        <f>IF(GETPIVOTDATA("PS % recovery",Sheet4!$B$5,"Parish Name",K3811)&gt;99.949%,"OK","No")</f>
        <v>OK</v>
      </c>
      <c r="D3811" t="e">
        <f>VLOOKUP(J3811,'Ref2'!C:E,3,0)</f>
        <v>#N/A</v>
      </c>
      <c r="F3811">
        <v>6</v>
      </c>
      <c r="I3811" t="e">
        <f>VLOOKUP(J3811,Ref!L:M,2,0)</f>
        <v>#N/A</v>
      </c>
      <c r="J3811" t="s">
        <v>1084</v>
      </c>
      <c r="K3811" t="s">
        <v>195</v>
      </c>
      <c r="L3811" t="s">
        <v>577</v>
      </c>
      <c r="M3811" t="s">
        <v>24</v>
      </c>
      <c r="N3811" t="s">
        <v>15</v>
      </c>
      <c r="S3811">
        <v>722.25</v>
      </c>
    </row>
    <row r="3812" spans="1:19" x14ac:dyDescent="0.3">
      <c r="A3812">
        <v>2023</v>
      </c>
      <c r="C3812" t="str">
        <f>IF(GETPIVOTDATA("PS % recovery",Sheet4!$B$5,"Parish Name",K3812)&gt;99.949%,"OK","No")</f>
        <v>OK</v>
      </c>
      <c r="D3812" t="e">
        <f>VLOOKUP(J3812,'Ref2'!C:E,3,0)</f>
        <v>#N/A</v>
      </c>
      <c r="F3812">
        <v>6</v>
      </c>
      <c r="I3812" t="e">
        <f>VLOOKUP(J3812,Ref!L:M,2,0)</f>
        <v>#N/A</v>
      </c>
      <c r="J3812" t="s">
        <v>1086</v>
      </c>
      <c r="K3812" t="s">
        <v>188</v>
      </c>
      <c r="L3812" t="s">
        <v>567</v>
      </c>
      <c r="M3812" t="s">
        <v>24</v>
      </c>
      <c r="N3812" t="s">
        <v>15</v>
      </c>
      <c r="S3812">
        <v>1338</v>
      </c>
    </row>
    <row r="3813" spans="1:19" x14ac:dyDescent="0.3">
      <c r="A3813">
        <v>2023</v>
      </c>
      <c r="C3813" t="str">
        <f>IF(GETPIVOTDATA("PS % recovery",Sheet4!$B$5,"Parish Name",K3813)&gt;99.949%,"OK","No")</f>
        <v>No</v>
      </c>
      <c r="D3813" t="e">
        <f>VLOOKUP(J3813,'Ref2'!C:E,3,0)</f>
        <v>#N/A</v>
      </c>
      <c r="F3813">
        <v>6</v>
      </c>
      <c r="I3813" t="e">
        <f>VLOOKUP(J3813,Ref!L:M,2,0)</f>
        <v>#N/A</v>
      </c>
      <c r="J3813" t="s">
        <v>1088</v>
      </c>
      <c r="K3813" t="s">
        <v>198</v>
      </c>
      <c r="L3813" t="s">
        <v>567</v>
      </c>
      <c r="M3813" t="s">
        <v>24</v>
      </c>
      <c r="N3813" t="s">
        <v>15</v>
      </c>
      <c r="S3813">
        <v>900</v>
      </c>
    </row>
    <row r="3814" spans="1:19" x14ac:dyDescent="0.3">
      <c r="A3814">
        <v>2023</v>
      </c>
      <c r="C3814" t="str">
        <f>IF(GETPIVOTDATA("PS % recovery",Sheet4!$B$5,"Parish Name",K3814)&gt;99.949%,"OK","No")</f>
        <v>No</v>
      </c>
      <c r="D3814" t="e">
        <f>VLOOKUP(J3814,'Ref2'!C:E,3,0)</f>
        <v>#N/A</v>
      </c>
      <c r="F3814">
        <v>6</v>
      </c>
      <c r="I3814" t="e">
        <f>VLOOKUP(J3814,Ref!L:M,2,0)</f>
        <v>#N/A</v>
      </c>
      <c r="J3814" t="s">
        <v>1090</v>
      </c>
      <c r="K3814" t="s">
        <v>199</v>
      </c>
      <c r="L3814" t="s">
        <v>567</v>
      </c>
      <c r="M3814" t="s">
        <v>24</v>
      </c>
      <c r="N3814" t="s">
        <v>15</v>
      </c>
      <c r="S3814">
        <v>0</v>
      </c>
    </row>
    <row r="3815" spans="1:19" x14ac:dyDescent="0.3">
      <c r="A3815">
        <v>2023</v>
      </c>
      <c r="C3815" t="str">
        <f>IF(GETPIVOTDATA("PS % recovery",Sheet4!$B$5,"Parish Name",K3815)&gt;99.949%,"OK","No")</f>
        <v>OK</v>
      </c>
      <c r="D3815" t="e">
        <f>VLOOKUP(J3815,'Ref2'!C:E,3,0)</f>
        <v>#N/A</v>
      </c>
      <c r="F3815">
        <v>6</v>
      </c>
      <c r="I3815" t="e">
        <f>VLOOKUP(J3815,Ref!L:M,2,0)</f>
        <v>#N/A</v>
      </c>
      <c r="J3815" t="s">
        <v>1092</v>
      </c>
      <c r="K3815" t="s">
        <v>190</v>
      </c>
      <c r="L3815" t="s">
        <v>569</v>
      </c>
      <c r="M3815" t="s">
        <v>24</v>
      </c>
      <c r="N3815" t="s">
        <v>15</v>
      </c>
      <c r="S3815">
        <v>5837</v>
      </c>
    </row>
    <row r="3816" spans="1:19" x14ac:dyDescent="0.3">
      <c r="A3816">
        <v>2023</v>
      </c>
      <c r="C3816" t="str">
        <f>IF(GETPIVOTDATA("PS % recovery",Sheet4!$B$5,"Parish Name",K3816)&gt;99.949%,"OK","No")</f>
        <v>No</v>
      </c>
      <c r="D3816" t="e">
        <f>VLOOKUP(J3816,'Ref2'!C:E,3,0)</f>
        <v>#N/A</v>
      </c>
      <c r="F3816">
        <v>6</v>
      </c>
      <c r="I3816" t="e">
        <f>VLOOKUP(J3816,Ref!L:M,2,0)</f>
        <v>#N/A</v>
      </c>
      <c r="J3816" t="s">
        <v>1094</v>
      </c>
      <c r="K3816" t="s">
        <v>191</v>
      </c>
      <c r="L3816" t="s">
        <v>571</v>
      </c>
      <c r="M3816" t="s">
        <v>24</v>
      </c>
      <c r="N3816" t="s">
        <v>15</v>
      </c>
      <c r="S3816">
        <v>600</v>
      </c>
    </row>
    <row r="3817" spans="1:19" x14ac:dyDescent="0.3">
      <c r="A3817">
        <v>2023</v>
      </c>
      <c r="C3817" t="str">
        <f>IF(GETPIVOTDATA("PS % recovery",Sheet4!$B$5,"Parish Name",K3817)&gt;99.949%,"OK","No")</f>
        <v>OK</v>
      </c>
      <c r="D3817" t="e">
        <f>VLOOKUP(J3817,'Ref2'!C:E,3,0)</f>
        <v>#N/A</v>
      </c>
      <c r="F3817">
        <v>6</v>
      </c>
      <c r="I3817" t="e">
        <f>VLOOKUP(J3817,Ref!L:M,2,0)</f>
        <v>#N/A</v>
      </c>
      <c r="J3817" t="s">
        <v>1096</v>
      </c>
      <c r="K3817" t="s">
        <v>200</v>
      </c>
      <c r="L3817" t="s">
        <v>571</v>
      </c>
      <c r="M3817" t="s">
        <v>24</v>
      </c>
      <c r="N3817" t="s">
        <v>15</v>
      </c>
      <c r="S3817">
        <v>4809</v>
      </c>
    </row>
    <row r="3818" spans="1:19" x14ac:dyDescent="0.3">
      <c r="A3818">
        <v>2023</v>
      </c>
      <c r="C3818" t="str">
        <f>IF(GETPIVOTDATA("PS % recovery",Sheet4!$B$5,"Parish Name",K3818)&gt;99.949%,"OK","No")</f>
        <v>OK</v>
      </c>
      <c r="D3818" t="e">
        <f>VLOOKUP(J3818,'Ref2'!C:E,3,0)</f>
        <v>#N/A</v>
      </c>
      <c r="F3818">
        <v>6</v>
      </c>
      <c r="I3818" t="e">
        <f>VLOOKUP(J3818,Ref!L:M,2,0)</f>
        <v>#N/A</v>
      </c>
      <c r="J3818" t="s">
        <v>1098</v>
      </c>
      <c r="K3818" t="s">
        <v>202</v>
      </c>
      <c r="L3818" t="s">
        <v>571</v>
      </c>
      <c r="M3818" t="s">
        <v>24</v>
      </c>
      <c r="N3818" t="s">
        <v>15</v>
      </c>
      <c r="S3818">
        <v>0</v>
      </c>
    </row>
    <row r="3819" spans="1:19" x14ac:dyDescent="0.3">
      <c r="A3819">
        <v>2023</v>
      </c>
      <c r="C3819" t="str">
        <f>IF(GETPIVOTDATA("PS % recovery",Sheet4!$B$5,"Parish Name",K3819)&gt;99.949%,"OK","No")</f>
        <v>OK</v>
      </c>
      <c r="D3819" t="e">
        <f>VLOOKUP(J3819,'Ref2'!C:E,3,0)</f>
        <v>#N/A</v>
      </c>
      <c r="F3819">
        <v>6</v>
      </c>
      <c r="I3819" t="e">
        <f>VLOOKUP(J3819,Ref!L:M,2,0)</f>
        <v>#N/A</v>
      </c>
      <c r="J3819" t="s">
        <v>808</v>
      </c>
      <c r="K3819" t="s">
        <v>194</v>
      </c>
      <c r="L3819" t="s">
        <v>575</v>
      </c>
      <c r="M3819" t="s">
        <v>24</v>
      </c>
      <c r="N3819" t="s">
        <v>15</v>
      </c>
      <c r="S3819">
        <v>1431</v>
      </c>
    </row>
    <row r="3820" spans="1:19" x14ac:dyDescent="0.3">
      <c r="A3820">
        <v>2023</v>
      </c>
      <c r="C3820" t="str">
        <f>IF(GETPIVOTDATA("PS % recovery",Sheet4!$B$5,"Parish Name",K3820)&gt;99.949%,"OK","No")</f>
        <v>OK</v>
      </c>
      <c r="D3820" t="e">
        <f>VLOOKUP(J3820,'Ref2'!C:E,3,0)</f>
        <v>#N/A</v>
      </c>
      <c r="F3820">
        <v>6</v>
      </c>
      <c r="I3820" t="e">
        <f>VLOOKUP(J3820,Ref!L:M,2,0)</f>
        <v>#N/A</v>
      </c>
      <c r="J3820" t="s">
        <v>812</v>
      </c>
      <c r="K3820" t="s">
        <v>204</v>
      </c>
      <c r="L3820" t="s">
        <v>575</v>
      </c>
      <c r="M3820" t="s">
        <v>24</v>
      </c>
      <c r="N3820" t="s">
        <v>15</v>
      </c>
      <c r="S3820">
        <v>1345.58</v>
      </c>
    </row>
    <row r="3821" spans="1:19" x14ac:dyDescent="0.3">
      <c r="A3821">
        <v>2023</v>
      </c>
      <c r="C3821" t="str">
        <f>IF(GETPIVOTDATA("PS % recovery",Sheet4!$B$5,"Parish Name",K3821)&gt;99.949%,"OK","No")</f>
        <v>OK</v>
      </c>
      <c r="D3821" t="e">
        <f>VLOOKUP(J3821,'Ref2'!C:E,3,0)</f>
        <v>#N/A</v>
      </c>
      <c r="F3821">
        <v>6</v>
      </c>
      <c r="I3821" t="e">
        <f>VLOOKUP(J3821,Ref!L:M,2,0)</f>
        <v>#N/A</v>
      </c>
      <c r="J3821" t="s">
        <v>810</v>
      </c>
      <c r="K3821" t="s">
        <v>196</v>
      </c>
      <c r="L3821" t="s">
        <v>575</v>
      </c>
      <c r="M3821" t="s">
        <v>24</v>
      </c>
      <c r="N3821" t="s">
        <v>15</v>
      </c>
      <c r="S3821">
        <v>0</v>
      </c>
    </row>
    <row r="3822" spans="1:19" x14ac:dyDescent="0.3">
      <c r="A3822">
        <v>2023</v>
      </c>
      <c r="C3822" t="str">
        <f>IF(GETPIVOTDATA("PS % recovery",Sheet4!$B$5,"Parish Name",K3822)&gt;99.949%,"OK","No")</f>
        <v>OK</v>
      </c>
      <c r="D3822" t="e">
        <f>VLOOKUP(J3822,'Ref2'!C:E,3,0)</f>
        <v>#N/A</v>
      </c>
      <c r="F3822">
        <v>6</v>
      </c>
      <c r="I3822" t="e">
        <f>VLOOKUP(J3822,Ref!L:M,2,0)</f>
        <v>#N/A</v>
      </c>
      <c r="J3822" t="s">
        <v>1103</v>
      </c>
      <c r="K3822" t="s">
        <v>197</v>
      </c>
      <c r="L3822" t="s">
        <v>567</v>
      </c>
      <c r="M3822" t="s">
        <v>24</v>
      </c>
      <c r="N3822" t="s">
        <v>15</v>
      </c>
      <c r="S3822">
        <v>1500</v>
      </c>
    </row>
    <row r="3823" spans="1:19" x14ac:dyDescent="0.3">
      <c r="A3823">
        <v>2023</v>
      </c>
      <c r="C3823" t="str">
        <f>IF(GETPIVOTDATA("PS % recovery",Sheet4!$B$5,"Parish Name",K3823)&gt;99.949%,"OK","No")</f>
        <v>OK</v>
      </c>
      <c r="D3823" t="e">
        <f>VLOOKUP(J3823,'Ref2'!C:E,3,0)</f>
        <v>#N/A</v>
      </c>
      <c r="F3823">
        <v>6</v>
      </c>
      <c r="I3823" t="e">
        <f>VLOOKUP(J3823,Ref!L:M,2,0)</f>
        <v>#N/A</v>
      </c>
      <c r="J3823" t="s">
        <v>1105</v>
      </c>
      <c r="K3823" t="s">
        <v>201</v>
      </c>
      <c r="L3823" t="s">
        <v>581</v>
      </c>
      <c r="M3823" t="s">
        <v>24</v>
      </c>
      <c r="N3823" t="s">
        <v>15</v>
      </c>
      <c r="S3823">
        <v>481</v>
      </c>
    </row>
    <row r="3824" spans="1:19" x14ac:dyDescent="0.3">
      <c r="A3824">
        <v>2023</v>
      </c>
      <c r="C3824" t="str">
        <f>IF(GETPIVOTDATA("PS % recovery",Sheet4!$B$5,"Parish Name",K3824)&gt;99.949%,"OK","No")</f>
        <v>OK</v>
      </c>
      <c r="D3824" t="e">
        <f>VLOOKUP(J3824,'Ref2'!C:E,3,0)</f>
        <v>#N/A</v>
      </c>
      <c r="F3824">
        <v>6</v>
      </c>
      <c r="I3824" t="e">
        <f>VLOOKUP(J3824,Ref!L:M,2,0)</f>
        <v>#N/A</v>
      </c>
      <c r="J3824" t="s">
        <v>1107</v>
      </c>
      <c r="K3824" t="s">
        <v>207</v>
      </c>
      <c r="L3824" t="s">
        <v>581</v>
      </c>
      <c r="M3824" t="s">
        <v>24</v>
      </c>
      <c r="N3824" t="s">
        <v>15</v>
      </c>
      <c r="S3824">
        <v>0</v>
      </c>
    </row>
    <row r="3825" spans="1:19" x14ac:dyDescent="0.3">
      <c r="A3825">
        <v>2023</v>
      </c>
      <c r="C3825" t="str">
        <f>IF(GETPIVOTDATA("PS % recovery",Sheet4!$B$5,"Parish Name",K3825)&gt;99.949%,"OK","No")</f>
        <v>OK</v>
      </c>
      <c r="D3825" t="e">
        <f>VLOOKUP(J3825,'Ref2'!C:E,3,0)</f>
        <v>#N/A</v>
      </c>
      <c r="F3825">
        <v>6</v>
      </c>
      <c r="I3825" t="e">
        <f>VLOOKUP(J3825,Ref!L:M,2,0)</f>
        <v>#N/A</v>
      </c>
      <c r="J3825" t="s">
        <v>1109</v>
      </c>
      <c r="K3825" t="s">
        <v>209</v>
      </c>
      <c r="L3825" t="s">
        <v>581</v>
      </c>
      <c r="M3825" t="s">
        <v>24</v>
      </c>
      <c r="N3825" t="s">
        <v>15</v>
      </c>
      <c r="S3825">
        <v>1087</v>
      </c>
    </row>
    <row r="3826" spans="1:19" x14ac:dyDescent="0.3">
      <c r="A3826">
        <v>2023</v>
      </c>
      <c r="C3826" t="str">
        <f>IF(GETPIVOTDATA("PS % recovery",Sheet4!$B$5,"Parish Name",K3826)&gt;99.949%,"OK","No")</f>
        <v>OK</v>
      </c>
      <c r="D3826" t="e">
        <f>VLOOKUP(J3826,'Ref2'!C:E,3,0)</f>
        <v>#N/A</v>
      </c>
      <c r="F3826">
        <v>6</v>
      </c>
      <c r="I3826" t="e">
        <f>VLOOKUP(J3826,Ref!L:M,2,0)</f>
        <v>#N/A</v>
      </c>
      <c r="J3826" t="s">
        <v>1111</v>
      </c>
      <c r="K3826" t="s">
        <v>210</v>
      </c>
      <c r="L3826" t="s">
        <v>581</v>
      </c>
      <c r="M3826" t="s">
        <v>24</v>
      </c>
      <c r="N3826" t="s">
        <v>15</v>
      </c>
      <c r="S3826">
        <v>501</v>
      </c>
    </row>
    <row r="3827" spans="1:19" x14ac:dyDescent="0.3">
      <c r="A3827">
        <v>2023</v>
      </c>
      <c r="C3827" t="str">
        <f>IF(GETPIVOTDATA("PS % recovery",Sheet4!$B$5,"Parish Name",K3827)&gt;99.949%,"OK","No")</f>
        <v>OK</v>
      </c>
      <c r="D3827" t="e">
        <f>VLOOKUP(J3827,'Ref2'!C:E,3,0)</f>
        <v>#N/A</v>
      </c>
      <c r="F3827">
        <v>6</v>
      </c>
      <c r="I3827" t="e">
        <f>VLOOKUP(J3827,Ref!L:M,2,0)</f>
        <v>#N/A</v>
      </c>
      <c r="J3827" t="s">
        <v>1113</v>
      </c>
      <c r="K3827" t="s">
        <v>203</v>
      </c>
      <c r="L3827" t="s">
        <v>569</v>
      </c>
      <c r="M3827" t="s">
        <v>24</v>
      </c>
      <c r="N3827" t="s">
        <v>15</v>
      </c>
      <c r="S3827">
        <v>522.16999999999996</v>
      </c>
    </row>
    <row r="3828" spans="1:19" x14ac:dyDescent="0.3">
      <c r="A3828">
        <v>2023</v>
      </c>
      <c r="C3828" t="str">
        <f>IF(GETPIVOTDATA("PS % recovery",Sheet4!$B$5,"Parish Name",K3828)&gt;99.949%,"OK","No")</f>
        <v>OK</v>
      </c>
      <c r="D3828" t="e">
        <f>VLOOKUP(J3828,'Ref2'!C:E,3,0)</f>
        <v>#N/A</v>
      </c>
      <c r="F3828">
        <v>6</v>
      </c>
      <c r="I3828" t="e">
        <f>VLOOKUP(J3828,Ref!L:M,2,0)</f>
        <v>#N/A</v>
      </c>
      <c r="J3828" t="s">
        <v>1115</v>
      </c>
      <c r="K3828" t="s">
        <v>206</v>
      </c>
      <c r="L3828" t="s">
        <v>569</v>
      </c>
      <c r="M3828" t="s">
        <v>24</v>
      </c>
      <c r="N3828" t="s">
        <v>15</v>
      </c>
      <c r="S3828">
        <v>188</v>
      </c>
    </row>
    <row r="3829" spans="1:19" x14ac:dyDescent="0.3">
      <c r="A3829">
        <v>2023</v>
      </c>
      <c r="C3829" t="str">
        <f>IF(GETPIVOTDATA("PS % recovery",Sheet4!$B$5,"Parish Name",K3829)&gt;99.949%,"OK","No")</f>
        <v>OK</v>
      </c>
      <c r="D3829" t="e">
        <f>VLOOKUP(J3829,'Ref2'!C:E,3,0)</f>
        <v>#N/A</v>
      </c>
      <c r="F3829">
        <v>6</v>
      </c>
      <c r="I3829" t="e">
        <f>VLOOKUP(J3829,Ref!L:M,2,0)</f>
        <v>#N/A</v>
      </c>
      <c r="J3829" t="s">
        <v>1117</v>
      </c>
      <c r="K3829" t="s">
        <v>205</v>
      </c>
      <c r="L3829" t="s">
        <v>583</v>
      </c>
      <c r="M3829" t="s">
        <v>24</v>
      </c>
      <c r="N3829" t="s">
        <v>15</v>
      </c>
      <c r="S3829">
        <v>950.33</v>
      </c>
    </row>
    <row r="3830" spans="1:19" x14ac:dyDescent="0.3">
      <c r="A3830">
        <v>2023</v>
      </c>
      <c r="C3830" t="str">
        <f>IF(GETPIVOTDATA("PS % recovery",Sheet4!$B$5,"Parish Name",K3830)&gt;99.949%,"OK","No")</f>
        <v>OK</v>
      </c>
      <c r="D3830" t="e">
        <f>VLOOKUP(J3830,'Ref2'!C:E,3,0)</f>
        <v>#N/A</v>
      </c>
      <c r="F3830">
        <v>6</v>
      </c>
      <c r="I3830" t="e">
        <f>VLOOKUP(J3830,Ref!L:M,2,0)</f>
        <v>#N/A</v>
      </c>
      <c r="J3830" t="s">
        <v>1119</v>
      </c>
      <c r="K3830" t="s">
        <v>211</v>
      </c>
      <c r="L3830" t="s">
        <v>583</v>
      </c>
      <c r="M3830" t="s">
        <v>24</v>
      </c>
      <c r="N3830" t="s">
        <v>15</v>
      </c>
      <c r="S3830">
        <v>1394</v>
      </c>
    </row>
    <row r="3831" spans="1:19" x14ac:dyDescent="0.3">
      <c r="A3831">
        <v>2023</v>
      </c>
      <c r="C3831" t="str">
        <f>IF(GETPIVOTDATA("PS % recovery",Sheet4!$B$5,"Parish Name",K3831)&gt;99.949%,"OK","No")</f>
        <v>No</v>
      </c>
      <c r="D3831" t="e">
        <f>VLOOKUP(J3831,'Ref2'!C:E,3,0)</f>
        <v>#N/A</v>
      </c>
      <c r="F3831">
        <v>6</v>
      </c>
      <c r="I3831" t="str">
        <f>VLOOKUP(J3831,Ref!L:M,2,0)</f>
        <v>Yes</v>
      </c>
      <c r="J3831" t="s">
        <v>1121</v>
      </c>
      <c r="K3831" t="s">
        <v>208</v>
      </c>
      <c r="L3831" t="s">
        <v>579</v>
      </c>
      <c r="M3831" t="s">
        <v>24</v>
      </c>
      <c r="N3831" t="s">
        <v>15</v>
      </c>
      <c r="S3831">
        <v>6014.25</v>
      </c>
    </row>
    <row r="3832" spans="1:19" x14ac:dyDescent="0.3">
      <c r="A3832">
        <v>2023</v>
      </c>
      <c r="C3832" t="str">
        <f>IF(GETPIVOTDATA("PS % recovery",Sheet4!$B$5,"Parish Name",K3832)&gt;99.949%,"OK","No")</f>
        <v>No</v>
      </c>
      <c r="D3832" t="e">
        <f>VLOOKUP(J3832,'Ref2'!C:E,3,0)</f>
        <v>#N/A</v>
      </c>
      <c r="F3832">
        <v>6</v>
      </c>
      <c r="I3832" t="e">
        <f>VLOOKUP(J3832,Ref!L:M,2,0)</f>
        <v>#N/A</v>
      </c>
      <c r="J3832" t="s">
        <v>1123</v>
      </c>
      <c r="K3832" t="s">
        <v>212</v>
      </c>
      <c r="L3832" t="s">
        <v>567</v>
      </c>
      <c r="M3832" t="s">
        <v>24</v>
      </c>
      <c r="N3832" t="s">
        <v>15</v>
      </c>
      <c r="S3832">
        <v>6292.25</v>
      </c>
    </row>
    <row r="3833" spans="1:19" x14ac:dyDescent="0.3">
      <c r="A3833">
        <v>2023</v>
      </c>
      <c r="C3833" t="str">
        <f>IF(GETPIVOTDATA("PS % recovery",Sheet4!$B$5,"Parish Name",K3833)&gt;99.949%,"OK","No")</f>
        <v>OK</v>
      </c>
      <c r="D3833" t="e">
        <f>VLOOKUP(J3833,'Ref2'!C:E,3,0)</f>
        <v>#N/A</v>
      </c>
      <c r="F3833">
        <v>6</v>
      </c>
      <c r="I3833" t="e">
        <f>VLOOKUP(J3833,Ref!L:M,2,0)</f>
        <v>#N/A</v>
      </c>
      <c r="J3833" t="s">
        <v>813</v>
      </c>
      <c r="K3833" t="s">
        <v>214</v>
      </c>
      <c r="L3833" t="s">
        <v>585</v>
      </c>
      <c r="M3833" t="s">
        <v>27</v>
      </c>
      <c r="N3833" t="s">
        <v>15</v>
      </c>
      <c r="S3833">
        <v>8821</v>
      </c>
    </row>
    <row r="3834" spans="1:19" x14ac:dyDescent="0.3">
      <c r="A3834">
        <v>2023</v>
      </c>
      <c r="C3834" t="str">
        <f>IF(GETPIVOTDATA("PS % recovery",Sheet4!$B$5,"Parish Name",K3834)&gt;99.949%,"OK","No")</f>
        <v>No</v>
      </c>
      <c r="D3834" t="e">
        <f>VLOOKUP(J3834,'Ref2'!C:E,3,0)</f>
        <v>#N/A</v>
      </c>
      <c r="F3834">
        <v>6</v>
      </c>
      <c r="I3834" t="e">
        <f>VLOOKUP(J3834,Ref!L:M,2,0)</f>
        <v>#N/A</v>
      </c>
      <c r="J3834" t="s">
        <v>1126</v>
      </c>
      <c r="K3834" t="s">
        <v>215</v>
      </c>
      <c r="L3834" t="s">
        <v>587</v>
      </c>
      <c r="M3834" t="s">
        <v>27</v>
      </c>
      <c r="N3834" t="s">
        <v>15</v>
      </c>
      <c r="S3834">
        <v>3236.5</v>
      </c>
    </row>
    <row r="3835" spans="1:19" x14ac:dyDescent="0.3">
      <c r="A3835">
        <v>2023</v>
      </c>
      <c r="C3835" t="str">
        <f>IF(GETPIVOTDATA("PS % recovery",Sheet4!$B$5,"Parish Name",K3835)&gt;99.949%,"OK","No")</f>
        <v>No</v>
      </c>
      <c r="D3835" t="e">
        <f>VLOOKUP(J3835,'Ref2'!C:E,3,0)</f>
        <v>#N/A</v>
      </c>
      <c r="F3835">
        <v>6</v>
      </c>
      <c r="I3835" t="e">
        <f>VLOOKUP(J3835,Ref!L:M,2,0)</f>
        <v>#N/A</v>
      </c>
      <c r="J3835" t="s">
        <v>1128</v>
      </c>
      <c r="K3835" t="s">
        <v>216</v>
      </c>
      <c r="L3835" t="s">
        <v>587</v>
      </c>
      <c r="M3835" t="s">
        <v>27</v>
      </c>
      <c r="N3835" t="s">
        <v>15</v>
      </c>
      <c r="S3835">
        <v>1750</v>
      </c>
    </row>
    <row r="3836" spans="1:19" x14ac:dyDescent="0.3">
      <c r="A3836">
        <v>2023</v>
      </c>
      <c r="C3836" t="str">
        <f>IF(GETPIVOTDATA("PS % recovery",Sheet4!$B$5,"Parish Name",K3836)&gt;99.949%,"OK","No")</f>
        <v>No</v>
      </c>
      <c r="D3836" t="e">
        <f>VLOOKUP(J3836,'Ref2'!C:E,3,0)</f>
        <v>#N/A</v>
      </c>
      <c r="F3836">
        <v>6</v>
      </c>
      <c r="I3836" t="e">
        <f>VLOOKUP(J3836,Ref!L:M,2,0)</f>
        <v>#N/A</v>
      </c>
      <c r="J3836" t="s">
        <v>1130</v>
      </c>
      <c r="K3836" t="s">
        <v>217</v>
      </c>
      <c r="L3836" t="s">
        <v>587</v>
      </c>
      <c r="M3836" t="s">
        <v>27</v>
      </c>
      <c r="N3836" t="s">
        <v>15</v>
      </c>
      <c r="S3836">
        <v>400</v>
      </c>
    </row>
    <row r="3837" spans="1:19" x14ac:dyDescent="0.3">
      <c r="A3837">
        <v>2023</v>
      </c>
      <c r="C3837" t="str">
        <f>IF(GETPIVOTDATA("PS % recovery",Sheet4!$B$5,"Parish Name",K3837)&gt;99.949%,"OK","No")</f>
        <v>OK</v>
      </c>
      <c r="D3837" t="e">
        <f>VLOOKUP(J3837,'Ref2'!C:E,3,0)</f>
        <v>#N/A</v>
      </c>
      <c r="F3837">
        <v>6</v>
      </c>
      <c r="I3837" t="e">
        <f>VLOOKUP(J3837,Ref!L:M,2,0)</f>
        <v>#N/A</v>
      </c>
      <c r="J3837" t="s">
        <v>814</v>
      </c>
      <c r="K3837" t="s">
        <v>218</v>
      </c>
      <c r="L3837" t="s">
        <v>589</v>
      </c>
      <c r="M3837" t="s">
        <v>27</v>
      </c>
      <c r="N3837" t="s">
        <v>15</v>
      </c>
      <c r="S3837">
        <v>5894</v>
      </c>
    </row>
    <row r="3838" spans="1:19" x14ac:dyDescent="0.3">
      <c r="A3838">
        <v>2023</v>
      </c>
      <c r="C3838" t="str">
        <f>IF(GETPIVOTDATA("PS % recovery",Sheet4!$B$5,"Parish Name",K3838)&gt;99.949%,"OK","No")</f>
        <v>OK</v>
      </c>
      <c r="D3838" t="str">
        <f>VLOOKUP(J3838,'Ref2'!C:E,3,0)</f>
        <v>LLF</v>
      </c>
      <c r="F3838">
        <v>6</v>
      </c>
      <c r="I3838" t="e">
        <f>VLOOKUP(J3838,Ref!L:M,2,0)</f>
        <v>#N/A</v>
      </c>
      <c r="J3838" t="s">
        <v>1133</v>
      </c>
      <c r="K3838" t="s">
        <v>219</v>
      </c>
      <c r="L3838" t="s">
        <v>591</v>
      </c>
      <c r="M3838" t="s">
        <v>27</v>
      </c>
      <c r="N3838" t="s">
        <v>15</v>
      </c>
      <c r="S3838">
        <v>0</v>
      </c>
    </row>
    <row r="3839" spans="1:19" x14ac:dyDescent="0.3">
      <c r="A3839">
        <v>2023</v>
      </c>
      <c r="C3839" t="str">
        <f>IF(GETPIVOTDATA("PS % recovery",Sheet4!$B$5,"Parish Name",K3839)&gt;99.949%,"OK","No")</f>
        <v>OK</v>
      </c>
      <c r="D3839" t="e">
        <f>VLOOKUP(J3839,'Ref2'!C:E,3,0)</f>
        <v>#N/A</v>
      </c>
      <c r="F3839">
        <v>6</v>
      </c>
      <c r="I3839" t="e">
        <f>VLOOKUP(J3839,Ref!L:M,2,0)</f>
        <v>#N/A</v>
      </c>
      <c r="J3839" t="s">
        <v>1135</v>
      </c>
      <c r="K3839" t="s">
        <v>220</v>
      </c>
      <c r="L3839" t="s">
        <v>593</v>
      </c>
      <c r="M3839" t="s">
        <v>27</v>
      </c>
      <c r="N3839" t="s">
        <v>15</v>
      </c>
      <c r="S3839">
        <v>4826</v>
      </c>
    </row>
    <row r="3840" spans="1:19" x14ac:dyDescent="0.3">
      <c r="A3840">
        <v>2023</v>
      </c>
      <c r="C3840" t="str">
        <f>IF(GETPIVOTDATA("PS % recovery",Sheet4!$B$5,"Parish Name",K3840)&gt;99.949%,"OK","No")</f>
        <v>OK</v>
      </c>
      <c r="D3840" t="e">
        <f>VLOOKUP(J3840,'Ref2'!C:E,3,0)</f>
        <v>#N/A</v>
      </c>
      <c r="F3840">
        <v>6</v>
      </c>
      <c r="I3840" t="e">
        <f>VLOOKUP(J3840,Ref!L:M,2,0)</f>
        <v>#N/A</v>
      </c>
      <c r="J3840" t="s">
        <v>1137</v>
      </c>
      <c r="K3840" t="s">
        <v>221</v>
      </c>
      <c r="L3840" t="s">
        <v>587</v>
      </c>
      <c r="M3840" t="s">
        <v>27</v>
      </c>
      <c r="N3840" t="s">
        <v>15</v>
      </c>
      <c r="S3840">
        <v>2697.08</v>
      </c>
    </row>
    <row r="3841" spans="1:19" x14ac:dyDescent="0.3">
      <c r="A3841">
        <v>2023</v>
      </c>
      <c r="C3841" t="str">
        <f>IF(GETPIVOTDATA("PS % recovery",Sheet4!$B$5,"Parish Name",K3841)&gt;99.949%,"OK","No")</f>
        <v>OK</v>
      </c>
      <c r="D3841" t="e">
        <f>VLOOKUP(J3841,'Ref2'!C:E,3,0)</f>
        <v>#N/A</v>
      </c>
      <c r="F3841">
        <v>6</v>
      </c>
      <c r="I3841" t="e">
        <f>VLOOKUP(J3841,Ref!L:M,2,0)</f>
        <v>#N/A</v>
      </c>
      <c r="J3841" t="s">
        <v>1139</v>
      </c>
      <c r="K3841" t="s">
        <v>223</v>
      </c>
      <c r="L3841" t="s">
        <v>605</v>
      </c>
      <c r="M3841" t="s">
        <v>30</v>
      </c>
      <c r="N3841" t="s">
        <v>15</v>
      </c>
      <c r="S3841">
        <v>726</v>
      </c>
    </row>
    <row r="3842" spans="1:19" x14ac:dyDescent="0.3">
      <c r="A3842">
        <v>2023</v>
      </c>
      <c r="C3842" t="str">
        <f>IF(GETPIVOTDATA("PS % recovery",Sheet4!$B$5,"Parish Name",K3842)&gt;99.949%,"OK","No")</f>
        <v>OK</v>
      </c>
      <c r="D3842" t="e">
        <f>VLOOKUP(J3842,'Ref2'!C:E,3,0)</f>
        <v>#N/A</v>
      </c>
      <c r="F3842">
        <v>6</v>
      </c>
      <c r="I3842" t="e">
        <f>VLOOKUP(J3842,Ref!L:M,2,0)</f>
        <v>#N/A</v>
      </c>
      <c r="J3842" t="s">
        <v>1141</v>
      </c>
      <c r="K3842" t="s">
        <v>224</v>
      </c>
      <c r="L3842" t="s">
        <v>605</v>
      </c>
      <c r="M3842" t="s">
        <v>30</v>
      </c>
      <c r="N3842" t="s">
        <v>15</v>
      </c>
      <c r="S3842">
        <v>8794</v>
      </c>
    </row>
    <row r="3843" spans="1:19" x14ac:dyDescent="0.3">
      <c r="A3843">
        <v>2023</v>
      </c>
      <c r="C3843" t="str">
        <f>IF(GETPIVOTDATA("PS % recovery",Sheet4!$B$5,"Parish Name",K3843)&gt;99.949%,"OK","No")</f>
        <v>OK</v>
      </c>
      <c r="D3843" t="e">
        <f>VLOOKUP(J3843,'Ref2'!C:E,3,0)</f>
        <v>#N/A</v>
      </c>
      <c r="F3843">
        <v>6</v>
      </c>
      <c r="I3843" t="e">
        <f>VLOOKUP(J3843,Ref!L:M,2,0)</f>
        <v>#N/A</v>
      </c>
      <c r="J3843" t="s">
        <v>1143</v>
      </c>
      <c r="K3843" t="s">
        <v>226</v>
      </c>
      <c r="L3843" t="s">
        <v>605</v>
      </c>
      <c r="M3843" t="s">
        <v>30</v>
      </c>
      <c r="N3843" t="s">
        <v>15</v>
      </c>
      <c r="S3843">
        <v>1499</v>
      </c>
    </row>
    <row r="3844" spans="1:19" x14ac:dyDescent="0.3">
      <c r="A3844">
        <v>2023</v>
      </c>
      <c r="C3844" t="str">
        <f>IF(GETPIVOTDATA("PS % recovery",Sheet4!$B$5,"Parish Name",K3844)&gt;99.949%,"OK","No")</f>
        <v>OK</v>
      </c>
      <c r="D3844" t="e">
        <f>VLOOKUP(J3844,'Ref2'!C:E,3,0)</f>
        <v>#N/A</v>
      </c>
      <c r="F3844">
        <v>6</v>
      </c>
      <c r="I3844" t="e">
        <f>VLOOKUP(J3844,Ref!L:M,2,0)</f>
        <v>#N/A</v>
      </c>
      <c r="J3844" t="s">
        <v>815</v>
      </c>
      <c r="K3844" t="s">
        <v>228</v>
      </c>
      <c r="L3844" t="s">
        <v>605</v>
      </c>
      <c r="M3844" t="s">
        <v>30</v>
      </c>
      <c r="N3844" t="s">
        <v>15</v>
      </c>
      <c r="S3844">
        <v>3020</v>
      </c>
    </row>
    <row r="3845" spans="1:19" x14ac:dyDescent="0.3">
      <c r="A3845">
        <v>2023</v>
      </c>
      <c r="C3845" t="str">
        <f>IF(GETPIVOTDATA("PS % recovery",Sheet4!$B$5,"Parish Name",K3845)&gt;99.949%,"OK","No")</f>
        <v>OK</v>
      </c>
      <c r="D3845" t="e">
        <f>VLOOKUP(J3845,'Ref2'!C:E,3,0)</f>
        <v>#N/A</v>
      </c>
      <c r="F3845">
        <v>6</v>
      </c>
      <c r="I3845" t="e">
        <f>VLOOKUP(J3845,Ref!L:M,2,0)</f>
        <v>#N/A</v>
      </c>
      <c r="J3845" t="s">
        <v>1146</v>
      </c>
      <c r="K3845" t="s">
        <v>230</v>
      </c>
      <c r="L3845" t="s">
        <v>597</v>
      </c>
      <c r="M3845" t="s">
        <v>30</v>
      </c>
      <c r="N3845" t="s">
        <v>15</v>
      </c>
      <c r="S3845">
        <v>4021.25</v>
      </c>
    </row>
    <row r="3846" spans="1:19" x14ac:dyDescent="0.3">
      <c r="A3846">
        <v>2023</v>
      </c>
      <c r="C3846" t="str">
        <f>IF(GETPIVOTDATA("PS % recovery",Sheet4!$B$5,"Parish Name",K3846)&gt;99.949%,"OK","No")</f>
        <v>OK</v>
      </c>
      <c r="D3846" t="e">
        <f>VLOOKUP(J3846,'Ref2'!C:E,3,0)</f>
        <v>#N/A</v>
      </c>
      <c r="F3846">
        <v>6</v>
      </c>
      <c r="I3846" t="e">
        <f>VLOOKUP(J3846,Ref!L:M,2,0)</f>
        <v>#N/A</v>
      </c>
      <c r="J3846" t="s">
        <v>1148</v>
      </c>
      <c r="K3846" t="s">
        <v>225</v>
      </c>
      <c r="L3846" t="s">
        <v>595</v>
      </c>
      <c r="M3846" t="s">
        <v>30</v>
      </c>
      <c r="N3846" t="s">
        <v>15</v>
      </c>
      <c r="S3846">
        <v>4950</v>
      </c>
    </row>
    <row r="3847" spans="1:19" x14ac:dyDescent="0.3">
      <c r="A3847">
        <v>2023</v>
      </c>
      <c r="C3847" t="str">
        <f>IF(GETPIVOTDATA("PS % recovery",Sheet4!$B$5,"Parish Name",K3847)&gt;99.949%,"OK","No")</f>
        <v>OK</v>
      </c>
      <c r="D3847" t="e">
        <f>VLOOKUP(J3847,'Ref2'!C:E,3,0)</f>
        <v>#N/A</v>
      </c>
      <c r="F3847">
        <v>6</v>
      </c>
      <c r="I3847" t="str">
        <f>VLOOKUP(J3847,Ref!L:M,2,0)</f>
        <v>Yes</v>
      </c>
      <c r="J3847" t="s">
        <v>1150</v>
      </c>
      <c r="K3847" t="s">
        <v>227</v>
      </c>
      <c r="L3847" t="s">
        <v>595</v>
      </c>
      <c r="M3847" t="s">
        <v>30</v>
      </c>
      <c r="N3847" t="s">
        <v>15</v>
      </c>
      <c r="S3847">
        <v>750</v>
      </c>
    </row>
    <row r="3848" spans="1:19" x14ac:dyDescent="0.3">
      <c r="A3848">
        <v>2023</v>
      </c>
      <c r="C3848" t="str">
        <f>IF(GETPIVOTDATA("PS % recovery",Sheet4!$B$5,"Parish Name",K3848)&gt;99.949%,"OK","No")</f>
        <v>No</v>
      </c>
      <c r="D3848" t="e">
        <f>VLOOKUP(J3848,'Ref2'!C:E,3,0)</f>
        <v>#N/A</v>
      </c>
      <c r="F3848">
        <v>6</v>
      </c>
      <c r="I3848" t="e">
        <f>VLOOKUP(J3848,Ref!L:M,2,0)</f>
        <v>#N/A</v>
      </c>
      <c r="J3848" t="s">
        <v>1152</v>
      </c>
      <c r="K3848" t="s">
        <v>229</v>
      </c>
      <c r="L3848" t="s">
        <v>595</v>
      </c>
      <c r="M3848" t="s">
        <v>30</v>
      </c>
      <c r="N3848" t="s">
        <v>15</v>
      </c>
      <c r="S3848">
        <v>7000</v>
      </c>
    </row>
    <row r="3849" spans="1:19" x14ac:dyDescent="0.3">
      <c r="A3849">
        <v>2023</v>
      </c>
      <c r="C3849" t="str">
        <f>IF(GETPIVOTDATA("PS % recovery",Sheet4!$B$5,"Parish Name",K3849)&gt;99.949%,"OK","No")</f>
        <v>No</v>
      </c>
      <c r="D3849" t="e">
        <f>VLOOKUP(J3849,'Ref2'!C:E,3,0)</f>
        <v>#N/A</v>
      </c>
      <c r="F3849">
        <v>6</v>
      </c>
      <c r="I3849" t="e">
        <f>VLOOKUP(J3849,Ref!L:M,2,0)</f>
        <v>#N/A</v>
      </c>
      <c r="J3849" t="s">
        <v>1154</v>
      </c>
      <c r="K3849" t="s">
        <v>232</v>
      </c>
      <c r="L3849" t="s">
        <v>599</v>
      </c>
      <c r="M3849" t="s">
        <v>30</v>
      </c>
      <c r="N3849" t="s">
        <v>15</v>
      </c>
      <c r="S3849">
        <v>3901.33</v>
      </c>
    </row>
    <row r="3850" spans="1:19" x14ac:dyDescent="0.3">
      <c r="A3850">
        <v>2023</v>
      </c>
      <c r="C3850" t="str">
        <f>IF(GETPIVOTDATA("PS % recovery",Sheet4!$B$5,"Parish Name",K3850)&gt;99.949%,"OK","No")</f>
        <v>OK</v>
      </c>
      <c r="D3850" t="e">
        <f>VLOOKUP(J3850,'Ref2'!C:E,3,0)</f>
        <v>#N/A</v>
      </c>
      <c r="F3850">
        <v>6</v>
      </c>
      <c r="I3850" t="e">
        <f>VLOOKUP(J3850,Ref!L:M,2,0)</f>
        <v>#N/A</v>
      </c>
      <c r="J3850" t="s">
        <v>1156</v>
      </c>
      <c r="K3850" t="s">
        <v>233</v>
      </c>
      <c r="L3850" t="s">
        <v>595</v>
      </c>
      <c r="M3850" t="s">
        <v>30</v>
      </c>
      <c r="N3850" t="s">
        <v>15</v>
      </c>
      <c r="S3850">
        <v>2812</v>
      </c>
    </row>
    <row r="3851" spans="1:19" x14ac:dyDescent="0.3">
      <c r="A3851">
        <v>2023</v>
      </c>
      <c r="C3851" t="str">
        <f>IF(GETPIVOTDATA("PS % recovery",Sheet4!$B$5,"Parish Name",K3851)&gt;99.949%,"OK","No")</f>
        <v>OK</v>
      </c>
      <c r="D3851" t="e">
        <f>VLOOKUP(J3851,'Ref2'!C:E,3,0)</f>
        <v>#N/A</v>
      </c>
      <c r="F3851">
        <v>6</v>
      </c>
      <c r="I3851" t="str">
        <f>VLOOKUP(J3851,Ref!L:M,2,0)</f>
        <v>Yes</v>
      </c>
      <c r="J3851" t="s">
        <v>1158</v>
      </c>
      <c r="K3851" t="s">
        <v>234</v>
      </c>
      <c r="L3851" t="s">
        <v>595</v>
      </c>
      <c r="M3851" t="s">
        <v>30</v>
      </c>
      <c r="N3851" t="s">
        <v>15</v>
      </c>
      <c r="S3851">
        <v>6024.33</v>
      </c>
    </row>
    <row r="3852" spans="1:19" x14ac:dyDescent="0.3">
      <c r="A3852">
        <v>2023</v>
      </c>
      <c r="C3852" t="str">
        <f>IF(GETPIVOTDATA("PS % recovery",Sheet4!$B$5,"Parish Name",K3852)&gt;99.949%,"OK","No")</f>
        <v>OK</v>
      </c>
      <c r="D3852" t="e">
        <f>VLOOKUP(J3852,'Ref2'!C:E,3,0)</f>
        <v>#N/A</v>
      </c>
      <c r="F3852">
        <v>6</v>
      </c>
      <c r="I3852" t="e">
        <f>VLOOKUP(J3852,Ref!L:M,2,0)</f>
        <v>#N/A</v>
      </c>
      <c r="J3852" t="s">
        <v>1160</v>
      </c>
      <c r="K3852" t="s">
        <v>235</v>
      </c>
      <c r="L3852" t="s">
        <v>601</v>
      </c>
      <c r="M3852" t="s">
        <v>30</v>
      </c>
      <c r="N3852" t="s">
        <v>15</v>
      </c>
      <c r="S3852">
        <v>4225</v>
      </c>
    </row>
    <row r="3853" spans="1:19" x14ac:dyDescent="0.3">
      <c r="A3853">
        <v>2023</v>
      </c>
      <c r="C3853" t="str">
        <f>IF(GETPIVOTDATA("PS % recovery",Sheet4!$B$5,"Parish Name",K3853)&gt;99.949%,"OK","No")</f>
        <v>OK</v>
      </c>
      <c r="D3853" t="e">
        <f>VLOOKUP(J3853,'Ref2'!C:E,3,0)</f>
        <v>#N/A</v>
      </c>
      <c r="F3853">
        <v>6</v>
      </c>
      <c r="I3853" t="e">
        <f>VLOOKUP(J3853,Ref!L:M,2,0)</f>
        <v>#N/A</v>
      </c>
      <c r="J3853" t="s">
        <v>1162</v>
      </c>
      <c r="K3853" t="s">
        <v>236</v>
      </c>
      <c r="L3853" t="s">
        <v>605</v>
      </c>
      <c r="M3853" t="s">
        <v>30</v>
      </c>
      <c r="N3853" t="s">
        <v>15</v>
      </c>
      <c r="S3853">
        <v>3342</v>
      </c>
    </row>
    <row r="3854" spans="1:19" x14ac:dyDescent="0.3">
      <c r="A3854">
        <v>2023</v>
      </c>
      <c r="C3854" t="str">
        <f>IF(GETPIVOTDATA("PS % recovery",Sheet4!$B$5,"Parish Name",K3854)&gt;99.949%,"OK","No")</f>
        <v>OK</v>
      </c>
      <c r="D3854" t="e">
        <f>VLOOKUP(J3854,'Ref2'!C:E,3,0)</f>
        <v>#N/A</v>
      </c>
      <c r="F3854">
        <v>6</v>
      </c>
      <c r="I3854" t="e">
        <f>VLOOKUP(J3854,Ref!L:M,2,0)</f>
        <v>#N/A</v>
      </c>
      <c r="J3854" t="s">
        <v>1164</v>
      </c>
      <c r="K3854" t="s">
        <v>231</v>
      </c>
      <c r="L3854" t="s">
        <v>605</v>
      </c>
      <c r="M3854" t="s">
        <v>30</v>
      </c>
      <c r="N3854" t="s">
        <v>15</v>
      </c>
      <c r="S3854">
        <v>3258</v>
      </c>
    </row>
    <row r="3855" spans="1:19" x14ac:dyDescent="0.3">
      <c r="A3855">
        <v>2023</v>
      </c>
      <c r="C3855" t="str">
        <f>IF(GETPIVOTDATA("PS % recovery",Sheet4!$B$5,"Parish Name",K3855)&gt;99.949%,"OK","No")</f>
        <v>OK</v>
      </c>
      <c r="D3855" t="e">
        <f>VLOOKUP(J3855,'Ref2'!C:E,3,0)</f>
        <v>#N/A</v>
      </c>
      <c r="F3855">
        <v>6</v>
      </c>
      <c r="I3855" t="e">
        <f>VLOOKUP(J3855,Ref!L:M,2,0)</f>
        <v>#N/A</v>
      </c>
      <c r="J3855" t="s">
        <v>1166</v>
      </c>
      <c r="K3855" t="s">
        <v>237</v>
      </c>
      <c r="L3855" t="s">
        <v>603</v>
      </c>
      <c r="M3855" t="s">
        <v>30</v>
      </c>
      <c r="N3855" t="s">
        <v>15</v>
      </c>
      <c r="S3855">
        <v>8777</v>
      </c>
    </row>
    <row r="3856" spans="1:19" x14ac:dyDescent="0.3">
      <c r="A3856">
        <v>2023</v>
      </c>
      <c r="C3856" t="str">
        <f>IF(GETPIVOTDATA("PS % recovery",Sheet4!$B$5,"Parish Name",K3856)&gt;99.949%,"OK","No")</f>
        <v>No</v>
      </c>
      <c r="D3856" t="e">
        <f>VLOOKUP(J3856,'Ref2'!C:E,3,0)</f>
        <v>#N/A</v>
      </c>
      <c r="F3856">
        <v>6</v>
      </c>
      <c r="I3856" t="e">
        <f>VLOOKUP(J3856,Ref!L:M,2,0)</f>
        <v>#N/A</v>
      </c>
      <c r="J3856" t="s">
        <v>1168</v>
      </c>
      <c r="K3856" t="s">
        <v>239</v>
      </c>
      <c r="L3856" t="s">
        <v>615</v>
      </c>
      <c r="M3856" t="s">
        <v>33</v>
      </c>
      <c r="N3856" t="s">
        <v>15</v>
      </c>
      <c r="S3856">
        <v>1369.42</v>
      </c>
    </row>
    <row r="3857" spans="1:19" x14ac:dyDescent="0.3">
      <c r="A3857">
        <v>2023</v>
      </c>
      <c r="C3857" t="str">
        <f>IF(GETPIVOTDATA("PS % recovery",Sheet4!$B$5,"Parish Name",K3857)&gt;99.949%,"OK","No")</f>
        <v>OK</v>
      </c>
      <c r="D3857" t="e">
        <f>VLOOKUP(J3857,'Ref2'!C:E,3,0)</f>
        <v>#N/A</v>
      </c>
      <c r="F3857">
        <v>6</v>
      </c>
      <c r="I3857" t="e">
        <f>VLOOKUP(J3857,Ref!L:M,2,0)</f>
        <v>#N/A</v>
      </c>
      <c r="J3857" t="s">
        <v>1170</v>
      </c>
      <c r="K3857" t="s">
        <v>241</v>
      </c>
      <c r="L3857" t="s">
        <v>615</v>
      </c>
      <c r="M3857" t="s">
        <v>33</v>
      </c>
      <c r="N3857" t="s">
        <v>15</v>
      </c>
      <c r="S3857">
        <v>0</v>
      </c>
    </row>
    <row r="3858" spans="1:19" x14ac:dyDescent="0.3">
      <c r="A3858">
        <v>2023</v>
      </c>
      <c r="C3858" t="str">
        <f>IF(GETPIVOTDATA("PS % recovery",Sheet4!$B$5,"Parish Name",K3858)&gt;99.949%,"OK","No")</f>
        <v>OK</v>
      </c>
      <c r="D3858" t="e">
        <f>VLOOKUP(J3858,'Ref2'!C:E,3,0)</f>
        <v>#N/A</v>
      </c>
      <c r="F3858">
        <v>6</v>
      </c>
      <c r="I3858" t="e">
        <f>VLOOKUP(J3858,Ref!L:M,2,0)</f>
        <v>#N/A</v>
      </c>
      <c r="J3858" t="s">
        <v>1172</v>
      </c>
      <c r="K3858" t="s">
        <v>242</v>
      </c>
      <c r="L3858" t="s">
        <v>615</v>
      </c>
      <c r="M3858" t="s">
        <v>33</v>
      </c>
      <c r="N3858" t="s">
        <v>15</v>
      </c>
      <c r="S3858">
        <v>2115</v>
      </c>
    </row>
    <row r="3859" spans="1:19" x14ac:dyDescent="0.3">
      <c r="A3859">
        <v>2023</v>
      </c>
      <c r="C3859" t="str">
        <f>IF(GETPIVOTDATA("PS % recovery",Sheet4!$B$5,"Parish Name",K3859)&gt;99.949%,"OK","No")</f>
        <v>No</v>
      </c>
      <c r="D3859" t="e">
        <f>VLOOKUP(J3859,'Ref2'!C:E,3,0)</f>
        <v>#N/A</v>
      </c>
      <c r="F3859">
        <v>6</v>
      </c>
      <c r="I3859" t="e">
        <f>VLOOKUP(J3859,Ref!L:M,2,0)</f>
        <v>#N/A</v>
      </c>
      <c r="J3859" t="s">
        <v>1174</v>
      </c>
      <c r="K3859" t="s">
        <v>244</v>
      </c>
      <c r="L3859" t="s">
        <v>615</v>
      </c>
      <c r="M3859" t="s">
        <v>33</v>
      </c>
      <c r="N3859" t="s">
        <v>15</v>
      </c>
      <c r="S3859">
        <v>500</v>
      </c>
    </row>
    <row r="3860" spans="1:19" x14ac:dyDescent="0.3">
      <c r="A3860">
        <v>2023</v>
      </c>
      <c r="C3860" t="str">
        <f>IF(GETPIVOTDATA("PS % recovery",Sheet4!$B$5,"Parish Name",K3860)&gt;99.949%,"OK","No")</f>
        <v>OK</v>
      </c>
      <c r="D3860" t="e">
        <f>VLOOKUP(J3860,'Ref2'!C:E,3,0)</f>
        <v>#N/A</v>
      </c>
      <c r="F3860">
        <v>6</v>
      </c>
      <c r="I3860" t="e">
        <f>VLOOKUP(J3860,Ref!L:M,2,0)</f>
        <v>#N/A</v>
      </c>
      <c r="J3860" t="s">
        <v>1176</v>
      </c>
      <c r="K3860" t="s">
        <v>243</v>
      </c>
      <c r="L3860" t="s">
        <v>609</v>
      </c>
      <c r="M3860" t="s">
        <v>33</v>
      </c>
      <c r="N3860" t="s">
        <v>15</v>
      </c>
      <c r="S3860">
        <v>5837.25</v>
      </c>
    </row>
    <row r="3861" spans="1:19" x14ac:dyDescent="0.3">
      <c r="A3861">
        <v>2023</v>
      </c>
      <c r="C3861" t="str">
        <f>IF(GETPIVOTDATA("PS % recovery",Sheet4!$B$5,"Parish Name",K3861)&gt;99.949%,"OK","No")</f>
        <v>OK</v>
      </c>
      <c r="D3861" t="e">
        <f>VLOOKUP(J3861,'Ref2'!C:E,3,0)</f>
        <v>#N/A</v>
      </c>
      <c r="F3861">
        <v>6</v>
      </c>
      <c r="I3861" t="e">
        <f>VLOOKUP(J3861,Ref!L:M,2,0)</f>
        <v>#N/A</v>
      </c>
      <c r="J3861" t="s">
        <v>1178</v>
      </c>
      <c r="K3861" t="s">
        <v>240</v>
      </c>
      <c r="L3861" t="s">
        <v>617</v>
      </c>
      <c r="M3861" t="s">
        <v>33</v>
      </c>
      <c r="N3861" t="s">
        <v>15</v>
      </c>
      <c r="S3861">
        <v>1264</v>
      </c>
    </row>
    <row r="3862" spans="1:19" x14ac:dyDescent="0.3">
      <c r="A3862">
        <v>2023</v>
      </c>
      <c r="C3862" t="str">
        <f>IF(GETPIVOTDATA("PS % recovery",Sheet4!$B$5,"Parish Name",K3862)&gt;99.949%,"OK","No")</f>
        <v>OK</v>
      </c>
      <c r="D3862" t="e">
        <f>VLOOKUP(J3862,'Ref2'!C:E,3,0)</f>
        <v>#N/A</v>
      </c>
      <c r="F3862">
        <v>6</v>
      </c>
      <c r="I3862" t="e">
        <f>VLOOKUP(J3862,Ref!L:M,2,0)</f>
        <v>#N/A</v>
      </c>
      <c r="J3862" t="s">
        <v>1180</v>
      </c>
      <c r="K3862" t="s">
        <v>245</v>
      </c>
      <c r="L3862" t="s">
        <v>617</v>
      </c>
      <c r="M3862" t="s">
        <v>33</v>
      </c>
      <c r="N3862" t="s">
        <v>15</v>
      </c>
      <c r="S3862">
        <v>736</v>
      </c>
    </row>
    <row r="3863" spans="1:19" x14ac:dyDescent="0.3">
      <c r="A3863">
        <v>2023</v>
      </c>
      <c r="C3863" t="str">
        <f>IF(GETPIVOTDATA("PS % recovery",Sheet4!$B$5,"Parish Name",K3863)&gt;99.949%,"OK","No")</f>
        <v>OK</v>
      </c>
      <c r="D3863" t="e">
        <f>VLOOKUP(J3863,'Ref2'!C:E,3,0)</f>
        <v>#N/A</v>
      </c>
      <c r="F3863">
        <v>6</v>
      </c>
      <c r="I3863" t="e">
        <f>VLOOKUP(J3863,Ref!L:M,2,0)</f>
        <v>#N/A</v>
      </c>
      <c r="J3863" t="s">
        <v>1182</v>
      </c>
      <c r="K3863" t="s">
        <v>248</v>
      </c>
      <c r="L3863" t="s">
        <v>617</v>
      </c>
      <c r="M3863" t="s">
        <v>33</v>
      </c>
      <c r="N3863" t="s">
        <v>15</v>
      </c>
      <c r="S3863">
        <v>763</v>
      </c>
    </row>
    <row r="3864" spans="1:19" x14ac:dyDescent="0.3">
      <c r="A3864">
        <v>2023</v>
      </c>
      <c r="C3864" t="str">
        <f>IF(GETPIVOTDATA("PS % recovery",Sheet4!$B$5,"Parish Name",K3864)&gt;99.949%,"OK","No")</f>
        <v>OK</v>
      </c>
      <c r="D3864" t="e">
        <f>VLOOKUP(J3864,'Ref2'!C:E,3,0)</f>
        <v>#N/A</v>
      </c>
      <c r="F3864">
        <v>6</v>
      </c>
      <c r="I3864" t="e">
        <f>VLOOKUP(J3864,Ref!L:M,2,0)</f>
        <v>#N/A</v>
      </c>
      <c r="J3864" t="s">
        <v>1184</v>
      </c>
      <c r="K3864" t="s">
        <v>250</v>
      </c>
      <c r="L3864" t="s">
        <v>617</v>
      </c>
      <c r="M3864" t="s">
        <v>33</v>
      </c>
      <c r="N3864" t="s">
        <v>15</v>
      </c>
      <c r="S3864">
        <v>657</v>
      </c>
    </row>
    <row r="3865" spans="1:19" x14ac:dyDescent="0.3">
      <c r="A3865">
        <v>2023</v>
      </c>
      <c r="C3865" t="str">
        <f>IF(GETPIVOTDATA("PS % recovery",Sheet4!$B$5,"Parish Name",K3865)&gt;99.949%,"OK","No")</f>
        <v>OK</v>
      </c>
      <c r="D3865" t="e">
        <f>VLOOKUP(J3865,'Ref2'!C:E,3,0)</f>
        <v>#N/A</v>
      </c>
      <c r="F3865">
        <v>6</v>
      </c>
      <c r="I3865" t="e">
        <f>VLOOKUP(J3865,Ref!L:M,2,0)</f>
        <v>#N/A</v>
      </c>
      <c r="J3865" t="s">
        <v>1186</v>
      </c>
      <c r="K3865" t="s">
        <v>252</v>
      </c>
      <c r="L3865" t="s">
        <v>617</v>
      </c>
      <c r="M3865" t="s">
        <v>33</v>
      </c>
      <c r="N3865" t="s">
        <v>15</v>
      </c>
      <c r="S3865">
        <v>0</v>
      </c>
    </row>
    <row r="3866" spans="1:19" x14ac:dyDescent="0.3">
      <c r="A3866">
        <v>2023</v>
      </c>
      <c r="C3866" t="str">
        <f>IF(GETPIVOTDATA("PS % recovery",Sheet4!$B$5,"Parish Name",K3866)&gt;99.949%,"OK","No")</f>
        <v>No</v>
      </c>
      <c r="D3866" t="e">
        <f>VLOOKUP(J3866,'Ref2'!C:E,3,0)</f>
        <v>#N/A</v>
      </c>
      <c r="F3866">
        <v>6</v>
      </c>
      <c r="I3866" t="e">
        <f>VLOOKUP(J3866,Ref!L:M,2,0)</f>
        <v>#N/A</v>
      </c>
      <c r="J3866" t="s">
        <v>1188</v>
      </c>
      <c r="K3866" t="s">
        <v>246</v>
      </c>
      <c r="L3866" t="s">
        <v>607</v>
      </c>
      <c r="M3866" t="s">
        <v>33</v>
      </c>
      <c r="N3866" t="s">
        <v>15</v>
      </c>
      <c r="S3866">
        <v>2947.5</v>
      </c>
    </row>
    <row r="3867" spans="1:19" x14ac:dyDescent="0.3">
      <c r="A3867">
        <v>2023</v>
      </c>
      <c r="C3867" t="str">
        <f>IF(GETPIVOTDATA("PS % recovery",Sheet4!$B$5,"Parish Name",K3867)&gt;99.949%,"OK","No")</f>
        <v>No</v>
      </c>
      <c r="D3867" t="e">
        <f>VLOOKUP(J3867,'Ref2'!C:E,3,0)</f>
        <v>#N/A</v>
      </c>
      <c r="F3867">
        <v>6</v>
      </c>
      <c r="I3867" t="e">
        <f>VLOOKUP(J3867,Ref!L:M,2,0)</f>
        <v>#N/A</v>
      </c>
      <c r="J3867" t="s">
        <v>1190</v>
      </c>
      <c r="K3867" t="s">
        <v>255</v>
      </c>
      <c r="L3867" t="s">
        <v>607</v>
      </c>
      <c r="M3867" t="s">
        <v>33</v>
      </c>
      <c r="N3867" t="s">
        <v>15</v>
      </c>
      <c r="S3867">
        <v>0</v>
      </c>
    </row>
    <row r="3868" spans="1:19" x14ac:dyDescent="0.3">
      <c r="A3868">
        <v>2023</v>
      </c>
      <c r="C3868" t="str">
        <f>IF(GETPIVOTDATA("PS % recovery",Sheet4!$B$5,"Parish Name",K3868)&gt;99.949%,"OK","No")</f>
        <v>OK</v>
      </c>
      <c r="D3868" t="e">
        <f>VLOOKUP(J3868,'Ref2'!C:E,3,0)</f>
        <v>#N/A</v>
      </c>
      <c r="F3868">
        <v>6</v>
      </c>
      <c r="I3868" t="e">
        <f>VLOOKUP(J3868,Ref!L:M,2,0)</f>
        <v>#N/A</v>
      </c>
      <c r="J3868" t="s">
        <v>817</v>
      </c>
      <c r="K3868" t="s">
        <v>247</v>
      </c>
      <c r="L3868" t="s">
        <v>609</v>
      </c>
      <c r="M3868" t="s">
        <v>33</v>
      </c>
      <c r="N3868" t="s">
        <v>15</v>
      </c>
      <c r="S3868">
        <v>5000</v>
      </c>
    </row>
    <row r="3869" spans="1:19" x14ac:dyDescent="0.3">
      <c r="A3869">
        <v>2023</v>
      </c>
      <c r="C3869" t="str">
        <f>IF(GETPIVOTDATA("PS % recovery",Sheet4!$B$5,"Parish Name",K3869)&gt;99.949%,"OK","No")</f>
        <v>OK</v>
      </c>
      <c r="D3869" t="e">
        <f>VLOOKUP(J3869,'Ref2'!C:E,3,0)</f>
        <v>#N/A</v>
      </c>
      <c r="F3869">
        <v>6</v>
      </c>
      <c r="I3869" t="e">
        <f>VLOOKUP(J3869,Ref!L:M,2,0)</f>
        <v>#N/A</v>
      </c>
      <c r="J3869" t="s">
        <v>1193</v>
      </c>
      <c r="K3869" t="s">
        <v>249</v>
      </c>
      <c r="L3869" t="s">
        <v>609</v>
      </c>
      <c r="M3869" t="s">
        <v>33</v>
      </c>
      <c r="N3869" t="s">
        <v>15</v>
      </c>
      <c r="S3869">
        <v>6417</v>
      </c>
    </row>
    <row r="3870" spans="1:19" x14ac:dyDescent="0.3">
      <c r="A3870">
        <v>2023</v>
      </c>
      <c r="C3870" t="str">
        <f>IF(GETPIVOTDATA("PS % recovery",Sheet4!$B$5,"Parish Name",K3870)&gt;99.949%,"OK","No")</f>
        <v>OK</v>
      </c>
      <c r="D3870" t="e">
        <f>VLOOKUP(J3870,'Ref2'!C:E,3,0)</f>
        <v>#N/A</v>
      </c>
      <c r="F3870">
        <v>6</v>
      </c>
      <c r="I3870" t="e">
        <f>VLOOKUP(J3870,Ref!L:M,2,0)</f>
        <v>#N/A</v>
      </c>
      <c r="J3870" t="s">
        <v>1195</v>
      </c>
      <c r="K3870" t="s">
        <v>251</v>
      </c>
      <c r="L3870" t="s">
        <v>609</v>
      </c>
      <c r="M3870" t="s">
        <v>33</v>
      </c>
      <c r="N3870" t="s">
        <v>15</v>
      </c>
      <c r="S3870">
        <v>2313</v>
      </c>
    </row>
    <row r="3871" spans="1:19" x14ac:dyDescent="0.3">
      <c r="A3871">
        <v>2023</v>
      </c>
      <c r="C3871" t="str">
        <f>IF(GETPIVOTDATA("PS % recovery",Sheet4!$B$5,"Parish Name",K3871)&gt;99.949%,"OK","No")</f>
        <v>No</v>
      </c>
      <c r="D3871" t="e">
        <f>VLOOKUP(J3871,'Ref2'!C:E,3,0)</f>
        <v>#N/A</v>
      </c>
      <c r="F3871">
        <v>6</v>
      </c>
      <c r="I3871" t="e">
        <f>VLOOKUP(J3871,Ref!L:M,2,0)</f>
        <v>#N/A</v>
      </c>
      <c r="J3871" t="s">
        <v>1197</v>
      </c>
      <c r="K3871" t="s">
        <v>253</v>
      </c>
      <c r="L3871" t="s">
        <v>611</v>
      </c>
      <c r="M3871" t="s">
        <v>33</v>
      </c>
      <c r="N3871" t="s">
        <v>15</v>
      </c>
      <c r="S3871">
        <v>0</v>
      </c>
    </row>
    <row r="3872" spans="1:19" x14ac:dyDescent="0.3">
      <c r="A3872">
        <v>2023</v>
      </c>
      <c r="C3872" t="str">
        <f>IF(GETPIVOTDATA("PS % recovery",Sheet4!$B$5,"Parish Name",K3872)&gt;99.949%,"OK","No")</f>
        <v>No</v>
      </c>
      <c r="D3872" t="e">
        <f>VLOOKUP(J3872,'Ref2'!C:E,3,0)</f>
        <v>#N/A</v>
      </c>
      <c r="F3872">
        <v>6</v>
      </c>
      <c r="I3872" t="e">
        <f>VLOOKUP(J3872,Ref!L:M,2,0)</f>
        <v>#N/A</v>
      </c>
      <c r="J3872" t="s">
        <v>1199</v>
      </c>
      <c r="K3872" t="s">
        <v>257</v>
      </c>
      <c r="L3872" t="s">
        <v>619</v>
      </c>
      <c r="M3872" t="s">
        <v>33</v>
      </c>
      <c r="N3872" t="s">
        <v>15</v>
      </c>
      <c r="S3872">
        <v>0</v>
      </c>
    </row>
    <row r="3873" spans="1:19" x14ac:dyDescent="0.3">
      <c r="A3873">
        <v>2023</v>
      </c>
      <c r="C3873" t="str">
        <f>IF(GETPIVOTDATA("PS % recovery",Sheet4!$B$5,"Parish Name",K3873)&gt;99.949%,"OK","No")</f>
        <v>OK</v>
      </c>
      <c r="D3873" t="e">
        <f>VLOOKUP(J3873,'Ref2'!C:E,3,0)</f>
        <v>#N/A</v>
      </c>
      <c r="F3873">
        <v>6</v>
      </c>
      <c r="I3873" t="e">
        <f>VLOOKUP(J3873,Ref!L:M,2,0)</f>
        <v>#N/A</v>
      </c>
      <c r="J3873" t="s">
        <v>1201</v>
      </c>
      <c r="K3873" t="s">
        <v>254</v>
      </c>
      <c r="L3873" t="s">
        <v>613</v>
      </c>
      <c r="M3873" t="s">
        <v>33</v>
      </c>
      <c r="N3873" t="s">
        <v>15</v>
      </c>
      <c r="S3873">
        <v>1573</v>
      </c>
    </row>
    <row r="3874" spans="1:19" x14ac:dyDescent="0.3">
      <c r="A3874">
        <v>2023</v>
      </c>
      <c r="C3874" t="str">
        <f>IF(GETPIVOTDATA("PS % recovery",Sheet4!$B$5,"Parish Name",K3874)&gt;99.949%,"OK","No")</f>
        <v>OK</v>
      </c>
      <c r="D3874" t="e">
        <f>VLOOKUP(J3874,'Ref2'!C:E,3,0)</f>
        <v>#N/A</v>
      </c>
      <c r="F3874">
        <v>6</v>
      </c>
      <c r="I3874" t="e">
        <f>VLOOKUP(J3874,Ref!L:M,2,0)</f>
        <v>#N/A</v>
      </c>
      <c r="J3874" t="s">
        <v>1203</v>
      </c>
      <c r="K3874" t="s">
        <v>259</v>
      </c>
      <c r="L3874" t="s">
        <v>613</v>
      </c>
      <c r="M3874" t="s">
        <v>33</v>
      </c>
      <c r="N3874" t="s">
        <v>15</v>
      </c>
      <c r="S3874">
        <v>1278</v>
      </c>
    </row>
    <row r="3875" spans="1:19" x14ac:dyDescent="0.3">
      <c r="A3875">
        <v>2023</v>
      </c>
      <c r="C3875" t="str">
        <f>IF(GETPIVOTDATA("PS % recovery",Sheet4!$B$5,"Parish Name",K3875)&gt;99.949%,"OK","No")</f>
        <v>OK</v>
      </c>
      <c r="D3875" t="e">
        <f>VLOOKUP(J3875,'Ref2'!C:E,3,0)</f>
        <v>#N/A</v>
      </c>
      <c r="F3875">
        <v>6</v>
      </c>
      <c r="I3875" t="e">
        <f>VLOOKUP(J3875,Ref!L:M,2,0)</f>
        <v>#N/A</v>
      </c>
      <c r="J3875" t="s">
        <v>1205</v>
      </c>
      <c r="K3875" t="s">
        <v>261</v>
      </c>
      <c r="L3875" t="s">
        <v>613</v>
      </c>
      <c r="M3875" t="s">
        <v>33</v>
      </c>
      <c r="N3875" t="s">
        <v>15</v>
      </c>
      <c r="S3875">
        <v>1489</v>
      </c>
    </row>
    <row r="3876" spans="1:19" x14ac:dyDescent="0.3">
      <c r="A3876">
        <v>2023</v>
      </c>
      <c r="C3876" t="str">
        <f>IF(GETPIVOTDATA("PS % recovery",Sheet4!$B$5,"Parish Name",K3876)&gt;99.949%,"OK","No")</f>
        <v>No</v>
      </c>
      <c r="D3876" t="e">
        <f>VLOOKUP(J3876,'Ref2'!C:E,3,0)</f>
        <v>#N/A</v>
      </c>
      <c r="F3876">
        <v>6</v>
      </c>
      <c r="I3876" t="e">
        <f>VLOOKUP(J3876,Ref!L:M,2,0)</f>
        <v>#N/A</v>
      </c>
      <c r="J3876" t="s">
        <v>1207</v>
      </c>
      <c r="K3876" t="s">
        <v>256</v>
      </c>
      <c r="L3876" t="s">
        <v>609</v>
      </c>
      <c r="M3876" t="s">
        <v>33</v>
      </c>
      <c r="N3876" t="s">
        <v>15</v>
      </c>
      <c r="S3876">
        <v>4110</v>
      </c>
    </row>
    <row r="3877" spans="1:19" x14ac:dyDescent="0.3">
      <c r="A3877">
        <v>2023</v>
      </c>
      <c r="C3877" t="str">
        <f>IF(GETPIVOTDATA("PS % recovery",Sheet4!$B$5,"Parish Name",K3877)&gt;99.949%,"OK","No")</f>
        <v>No</v>
      </c>
      <c r="D3877" t="e">
        <f>VLOOKUP(J3877,'Ref2'!C:E,3,0)</f>
        <v>#N/A</v>
      </c>
      <c r="F3877">
        <v>6</v>
      </c>
      <c r="I3877" t="str">
        <f>VLOOKUP(J3877,Ref!L:M,2,0)</f>
        <v>Yes</v>
      </c>
      <c r="J3877" t="s">
        <v>1209</v>
      </c>
      <c r="K3877" t="s">
        <v>260</v>
      </c>
      <c r="L3877" t="s">
        <v>623</v>
      </c>
      <c r="M3877" t="s">
        <v>33</v>
      </c>
      <c r="N3877" t="s">
        <v>15</v>
      </c>
      <c r="S3877">
        <v>9705</v>
      </c>
    </row>
    <row r="3878" spans="1:19" x14ac:dyDescent="0.3">
      <c r="A3878">
        <v>2023</v>
      </c>
      <c r="C3878" t="str">
        <f>IF(GETPIVOTDATA("PS % recovery",Sheet4!$B$5,"Parish Name",K3878)&gt;99.949%,"OK","No")</f>
        <v>OK</v>
      </c>
      <c r="D3878" t="e">
        <f>VLOOKUP(J3878,'Ref2'!C:E,3,0)</f>
        <v>#N/A</v>
      </c>
      <c r="F3878">
        <v>6</v>
      </c>
      <c r="I3878" t="e">
        <f>VLOOKUP(J3878,Ref!L:M,2,0)</f>
        <v>#N/A</v>
      </c>
      <c r="J3878" t="s">
        <v>1211</v>
      </c>
      <c r="K3878" t="s">
        <v>258</v>
      </c>
      <c r="L3878" t="s">
        <v>621</v>
      </c>
      <c r="M3878" t="s">
        <v>33</v>
      </c>
      <c r="N3878" t="s">
        <v>15</v>
      </c>
      <c r="S3878">
        <v>0</v>
      </c>
    </row>
    <row r="3879" spans="1:19" x14ac:dyDescent="0.3">
      <c r="A3879">
        <v>2023</v>
      </c>
      <c r="C3879" t="str">
        <f>IF(GETPIVOTDATA("PS % recovery",Sheet4!$B$5,"Parish Name",K3879)&gt;99.949%,"OK","No")</f>
        <v>No</v>
      </c>
      <c r="D3879" t="e">
        <f>VLOOKUP(J3879,'Ref2'!C:E,3,0)</f>
        <v>#N/A</v>
      </c>
      <c r="F3879">
        <v>6</v>
      </c>
      <c r="I3879" t="e">
        <f>VLOOKUP(J3879,Ref!L:M,2,0)</f>
        <v>#N/A</v>
      </c>
      <c r="J3879" t="s">
        <v>1213</v>
      </c>
      <c r="K3879" t="s">
        <v>263</v>
      </c>
      <c r="L3879" t="s">
        <v>637</v>
      </c>
      <c r="M3879" t="s">
        <v>36</v>
      </c>
      <c r="N3879" t="s">
        <v>15</v>
      </c>
      <c r="S3879">
        <v>3750</v>
      </c>
    </row>
    <row r="3880" spans="1:19" x14ac:dyDescent="0.3">
      <c r="A3880">
        <v>2023</v>
      </c>
      <c r="C3880" t="str">
        <f>IF(GETPIVOTDATA("PS % recovery",Sheet4!$B$5,"Parish Name",K3880)&gt;99.949%,"OK","No")</f>
        <v>No</v>
      </c>
      <c r="D3880" t="e">
        <f>VLOOKUP(J3880,'Ref2'!C:E,3,0)</f>
        <v>#N/A</v>
      </c>
      <c r="F3880">
        <v>6</v>
      </c>
      <c r="I3880" t="e">
        <f>VLOOKUP(J3880,Ref!L:M,2,0)</f>
        <v>#N/A</v>
      </c>
      <c r="J3880" t="s">
        <v>1215</v>
      </c>
      <c r="K3880" t="s">
        <v>264</v>
      </c>
      <c r="L3880" t="s">
        <v>625</v>
      </c>
      <c r="M3880" t="s">
        <v>36</v>
      </c>
      <c r="N3880" t="s">
        <v>15</v>
      </c>
      <c r="S3880">
        <v>2500</v>
      </c>
    </row>
    <row r="3881" spans="1:19" x14ac:dyDescent="0.3">
      <c r="A3881">
        <v>2023</v>
      </c>
      <c r="C3881" t="str">
        <f>IF(GETPIVOTDATA("PS % recovery",Sheet4!$B$5,"Parish Name",K3881)&gt;99.949%,"OK","No")</f>
        <v>No</v>
      </c>
      <c r="D3881" t="e">
        <f>VLOOKUP(J3881,'Ref2'!C:E,3,0)</f>
        <v>#N/A</v>
      </c>
      <c r="F3881">
        <v>6</v>
      </c>
      <c r="I3881" t="e">
        <f>VLOOKUP(J3881,Ref!L:M,2,0)</f>
        <v>#N/A</v>
      </c>
      <c r="J3881" t="s">
        <v>1217</v>
      </c>
      <c r="K3881" t="s">
        <v>265</v>
      </c>
      <c r="L3881" t="s">
        <v>627</v>
      </c>
      <c r="M3881" t="s">
        <v>36</v>
      </c>
      <c r="N3881" t="s">
        <v>15</v>
      </c>
      <c r="S3881">
        <v>3009.25</v>
      </c>
    </row>
    <row r="3882" spans="1:19" x14ac:dyDescent="0.3">
      <c r="A3882">
        <v>2023</v>
      </c>
      <c r="C3882" t="str">
        <f>IF(GETPIVOTDATA("PS % recovery",Sheet4!$B$5,"Parish Name",K3882)&gt;99.949%,"OK","No")</f>
        <v>OK</v>
      </c>
      <c r="D3882" t="e">
        <f>VLOOKUP(J3882,'Ref2'!C:E,3,0)</f>
        <v>#N/A</v>
      </c>
      <c r="F3882">
        <v>6</v>
      </c>
      <c r="I3882" t="e">
        <f>VLOOKUP(J3882,Ref!L:M,2,0)</f>
        <v>#N/A</v>
      </c>
      <c r="J3882" t="s">
        <v>1219</v>
      </c>
      <c r="K3882" t="s">
        <v>266</v>
      </c>
      <c r="L3882" t="s">
        <v>629</v>
      </c>
      <c r="M3882" t="s">
        <v>36</v>
      </c>
      <c r="N3882" t="s">
        <v>15</v>
      </c>
      <c r="S3882">
        <v>3395.2</v>
      </c>
    </row>
    <row r="3883" spans="1:19" x14ac:dyDescent="0.3">
      <c r="A3883">
        <v>2023</v>
      </c>
      <c r="C3883" t="str">
        <f>IF(GETPIVOTDATA("PS % recovery",Sheet4!$B$5,"Parish Name",K3883)&gt;99.949%,"OK","No")</f>
        <v>OK</v>
      </c>
      <c r="D3883" t="e">
        <f>VLOOKUP(J3883,'Ref2'!C:E,3,0)</f>
        <v>#N/A</v>
      </c>
      <c r="F3883">
        <v>6</v>
      </c>
      <c r="I3883" t="e">
        <f>VLOOKUP(J3883,Ref!L:M,2,0)</f>
        <v>#N/A</v>
      </c>
      <c r="J3883" t="s">
        <v>1221</v>
      </c>
      <c r="K3883" t="s">
        <v>267</v>
      </c>
      <c r="L3883" t="s">
        <v>631</v>
      </c>
      <c r="M3883" t="s">
        <v>36</v>
      </c>
      <c r="N3883" t="s">
        <v>15</v>
      </c>
      <c r="S3883">
        <v>5490</v>
      </c>
    </row>
    <row r="3884" spans="1:19" x14ac:dyDescent="0.3">
      <c r="A3884">
        <v>2023</v>
      </c>
      <c r="C3884" t="str">
        <f>IF(GETPIVOTDATA("PS % recovery",Sheet4!$B$5,"Parish Name",K3884)&gt;99.949%,"OK","No")</f>
        <v>No</v>
      </c>
      <c r="D3884" t="e">
        <f>VLOOKUP(J3884,'Ref2'!C:E,3,0)</f>
        <v>#N/A</v>
      </c>
      <c r="F3884">
        <v>6</v>
      </c>
      <c r="I3884" t="e">
        <f>VLOOKUP(J3884,Ref!L:M,2,0)</f>
        <v>#N/A</v>
      </c>
      <c r="J3884" t="s">
        <v>1223</v>
      </c>
      <c r="K3884" t="s">
        <v>268</v>
      </c>
      <c r="L3884" t="s">
        <v>633</v>
      </c>
      <c r="M3884" t="s">
        <v>36</v>
      </c>
      <c r="N3884" t="s">
        <v>15</v>
      </c>
      <c r="S3884">
        <v>9500</v>
      </c>
    </row>
    <row r="3885" spans="1:19" x14ac:dyDescent="0.3">
      <c r="A3885">
        <v>2023</v>
      </c>
      <c r="C3885" t="str">
        <f>IF(GETPIVOTDATA("PS % recovery",Sheet4!$B$5,"Parish Name",K3885)&gt;99.949%,"OK","No")</f>
        <v>OK</v>
      </c>
      <c r="D3885" t="e">
        <f>VLOOKUP(J3885,'Ref2'!C:E,3,0)</f>
        <v>#N/A</v>
      </c>
      <c r="F3885">
        <v>6</v>
      </c>
      <c r="I3885" t="e">
        <f>VLOOKUP(J3885,Ref!L:M,2,0)</f>
        <v>#N/A</v>
      </c>
      <c r="J3885" t="s">
        <v>1225</v>
      </c>
      <c r="K3885" t="s">
        <v>269</v>
      </c>
      <c r="L3885" t="s">
        <v>635</v>
      </c>
      <c r="M3885" t="s">
        <v>36</v>
      </c>
      <c r="N3885" t="s">
        <v>15</v>
      </c>
      <c r="S3885">
        <v>4220.67</v>
      </c>
    </row>
    <row r="3886" spans="1:19" x14ac:dyDescent="0.3">
      <c r="A3886">
        <v>2023</v>
      </c>
      <c r="C3886" t="str">
        <f>IF(GETPIVOTDATA("PS % recovery",Sheet4!$B$5,"Parish Name",K3886)&gt;99.949%,"OK","No")</f>
        <v>No</v>
      </c>
      <c r="D3886" t="str">
        <f>VLOOKUP(J3886,'Ref2'!C:E,3,0)</f>
        <v>LLF</v>
      </c>
      <c r="F3886">
        <v>6</v>
      </c>
      <c r="I3886" t="e">
        <f>VLOOKUP(J3886,Ref!L:M,2,0)</f>
        <v>#N/A</v>
      </c>
      <c r="J3886" t="s">
        <v>1227</v>
      </c>
      <c r="K3886" t="s">
        <v>270</v>
      </c>
      <c r="L3886" t="s">
        <v>639</v>
      </c>
      <c r="M3886" t="s">
        <v>36</v>
      </c>
      <c r="N3886" t="s">
        <v>15</v>
      </c>
      <c r="S3886">
        <v>4985.08</v>
      </c>
    </row>
    <row r="3887" spans="1:19" x14ac:dyDescent="0.3">
      <c r="A3887">
        <v>2023</v>
      </c>
      <c r="C3887" t="str">
        <f>IF(GETPIVOTDATA("PS % recovery",Sheet4!$B$5,"Parish Name",K3887)&gt;99.949%,"OK","No")</f>
        <v>OK</v>
      </c>
      <c r="D3887" t="e">
        <f>VLOOKUP(J3887,'Ref2'!C:E,3,0)</f>
        <v>#N/A</v>
      </c>
      <c r="F3887">
        <v>6</v>
      </c>
      <c r="I3887" t="str">
        <f>VLOOKUP(J3887,Ref!L:M,2,0)</f>
        <v>Yes</v>
      </c>
      <c r="J3887" t="s">
        <v>1229</v>
      </c>
      <c r="K3887" t="s">
        <v>271</v>
      </c>
      <c r="L3887" t="s">
        <v>641</v>
      </c>
      <c r="M3887" t="s">
        <v>36</v>
      </c>
      <c r="N3887" t="s">
        <v>15</v>
      </c>
      <c r="S3887">
        <v>9524</v>
      </c>
    </row>
    <row r="3888" spans="1:19" x14ac:dyDescent="0.3">
      <c r="A3888">
        <v>2023</v>
      </c>
      <c r="C3888" t="str">
        <f>IF(GETPIVOTDATA("PS % recovery",Sheet4!$B$5,"Parish Name",K3888)&gt;99.949%,"OK","No")</f>
        <v>OK</v>
      </c>
      <c r="D3888" t="e">
        <f>VLOOKUP(J3888,'Ref2'!C:E,3,0)</f>
        <v>#N/A</v>
      </c>
      <c r="F3888">
        <v>6</v>
      </c>
      <c r="I3888" t="e">
        <f>VLOOKUP(J3888,Ref!L:M,2,0)</f>
        <v>#N/A</v>
      </c>
      <c r="J3888" t="s">
        <v>1231</v>
      </c>
      <c r="K3888" t="s">
        <v>273</v>
      </c>
      <c r="L3888" t="s">
        <v>643</v>
      </c>
      <c r="M3888" t="s">
        <v>19</v>
      </c>
      <c r="N3888" t="s">
        <v>16</v>
      </c>
      <c r="S3888">
        <v>4325</v>
      </c>
    </row>
    <row r="3889" spans="1:19" x14ac:dyDescent="0.3">
      <c r="A3889">
        <v>2023</v>
      </c>
      <c r="C3889" t="str">
        <f>IF(GETPIVOTDATA("PS % recovery",Sheet4!$B$5,"Parish Name",K3889)&gt;99.949%,"OK","No")</f>
        <v>No</v>
      </c>
      <c r="D3889" t="e">
        <f>VLOOKUP(J3889,'Ref2'!C:E,3,0)</f>
        <v>#N/A</v>
      </c>
      <c r="F3889">
        <v>6</v>
      </c>
      <c r="I3889" t="e">
        <f>VLOOKUP(J3889,Ref!L:M,2,0)</f>
        <v>#N/A</v>
      </c>
      <c r="J3889" t="s">
        <v>1233</v>
      </c>
      <c r="K3889" t="s">
        <v>274</v>
      </c>
      <c r="L3889" t="s">
        <v>643</v>
      </c>
      <c r="M3889" t="s">
        <v>19</v>
      </c>
      <c r="N3889" t="s">
        <v>16</v>
      </c>
      <c r="S3889">
        <v>0</v>
      </c>
    </row>
    <row r="3890" spans="1:19" x14ac:dyDescent="0.3">
      <c r="A3890">
        <v>2023</v>
      </c>
      <c r="C3890" t="str">
        <f>IF(GETPIVOTDATA("PS % recovery",Sheet4!$B$5,"Parish Name",K3890)&gt;99.949%,"OK","No")</f>
        <v>OK</v>
      </c>
      <c r="D3890" t="e">
        <f>VLOOKUP(J3890,'Ref2'!C:E,3,0)</f>
        <v>#N/A</v>
      </c>
      <c r="F3890">
        <v>6</v>
      </c>
      <c r="I3890" t="e">
        <f>VLOOKUP(J3890,Ref!L:M,2,0)</f>
        <v>#N/A</v>
      </c>
      <c r="J3890" t="s">
        <v>1235</v>
      </c>
      <c r="K3890" t="s">
        <v>276</v>
      </c>
      <c r="L3890" t="s">
        <v>643</v>
      </c>
      <c r="M3890" t="s">
        <v>19</v>
      </c>
      <c r="N3890" t="s">
        <v>16</v>
      </c>
      <c r="S3890">
        <v>0</v>
      </c>
    </row>
    <row r="3891" spans="1:19" x14ac:dyDescent="0.3">
      <c r="A3891">
        <v>2023</v>
      </c>
      <c r="C3891" t="str">
        <f>IF(GETPIVOTDATA("PS % recovery",Sheet4!$B$5,"Parish Name",K3891)&gt;99.949%,"OK","No")</f>
        <v>No</v>
      </c>
      <c r="D3891" t="e">
        <f>VLOOKUP(J3891,'Ref2'!C:E,3,0)</f>
        <v>#N/A</v>
      </c>
      <c r="F3891">
        <v>6</v>
      </c>
      <c r="I3891" t="e">
        <f>VLOOKUP(J3891,Ref!L:M,2,0)</f>
        <v>#N/A</v>
      </c>
      <c r="J3891" t="s">
        <v>1237</v>
      </c>
      <c r="K3891" t="s">
        <v>277</v>
      </c>
      <c r="L3891" t="s">
        <v>646</v>
      </c>
      <c r="M3891" t="s">
        <v>19</v>
      </c>
      <c r="N3891" t="s">
        <v>16</v>
      </c>
      <c r="S3891">
        <v>500</v>
      </c>
    </row>
    <row r="3892" spans="1:19" x14ac:dyDescent="0.3">
      <c r="A3892">
        <v>2023</v>
      </c>
      <c r="C3892" t="str">
        <f>IF(GETPIVOTDATA("PS % recovery",Sheet4!$B$5,"Parish Name",K3892)&gt;99.949%,"OK","No")</f>
        <v>No</v>
      </c>
      <c r="D3892" t="e">
        <f>VLOOKUP(J3892,'Ref2'!C:E,3,0)</f>
        <v>#N/A</v>
      </c>
      <c r="F3892">
        <v>6</v>
      </c>
      <c r="I3892" t="e">
        <f>VLOOKUP(J3892,Ref!L:M,2,0)</f>
        <v>#N/A</v>
      </c>
      <c r="J3892" t="s">
        <v>1239</v>
      </c>
      <c r="K3892" t="s">
        <v>279</v>
      </c>
      <c r="L3892" t="s">
        <v>646</v>
      </c>
      <c r="M3892" t="s">
        <v>19</v>
      </c>
      <c r="N3892" t="s">
        <v>16</v>
      </c>
      <c r="S3892">
        <v>0</v>
      </c>
    </row>
    <row r="3893" spans="1:19" x14ac:dyDescent="0.3">
      <c r="A3893">
        <v>2023</v>
      </c>
      <c r="C3893" t="str">
        <f>IF(GETPIVOTDATA("PS % recovery",Sheet4!$B$5,"Parish Name",K3893)&gt;99.949%,"OK","No")</f>
        <v>No</v>
      </c>
      <c r="D3893" t="e">
        <f>VLOOKUP(J3893,'Ref2'!C:E,3,0)</f>
        <v>#N/A</v>
      </c>
      <c r="F3893">
        <v>6</v>
      </c>
      <c r="I3893" t="e">
        <f>VLOOKUP(J3893,Ref!L:M,2,0)</f>
        <v>#N/A</v>
      </c>
      <c r="J3893" t="s">
        <v>1241</v>
      </c>
      <c r="K3893" t="s">
        <v>281</v>
      </c>
      <c r="L3893" t="s">
        <v>646</v>
      </c>
      <c r="M3893" t="s">
        <v>19</v>
      </c>
      <c r="N3893" t="s">
        <v>16</v>
      </c>
      <c r="S3893">
        <v>0</v>
      </c>
    </row>
    <row r="3894" spans="1:19" x14ac:dyDescent="0.3">
      <c r="A3894">
        <v>2023</v>
      </c>
      <c r="C3894" t="str">
        <f>IF(GETPIVOTDATA("PS % recovery",Sheet4!$B$5,"Parish Name",K3894)&gt;99.949%,"OK","No")</f>
        <v>No</v>
      </c>
      <c r="D3894" t="e">
        <f>VLOOKUP(J3894,'Ref2'!C:E,3,0)</f>
        <v>#N/A</v>
      </c>
      <c r="F3894">
        <v>6</v>
      </c>
      <c r="I3894" t="e">
        <f>VLOOKUP(J3894,Ref!L:M,2,0)</f>
        <v>#N/A</v>
      </c>
      <c r="J3894" t="s">
        <v>1243</v>
      </c>
      <c r="K3894" t="s">
        <v>278</v>
      </c>
      <c r="L3894" t="s">
        <v>648</v>
      </c>
      <c r="M3894" t="s">
        <v>19</v>
      </c>
      <c r="N3894" t="s">
        <v>16</v>
      </c>
      <c r="S3894">
        <v>0</v>
      </c>
    </row>
    <row r="3895" spans="1:19" x14ac:dyDescent="0.3">
      <c r="A3895">
        <v>2023</v>
      </c>
      <c r="C3895" t="str">
        <f>IF(GETPIVOTDATA("PS % recovery",Sheet4!$B$5,"Parish Name",K3895)&gt;99.949%,"OK","No")</f>
        <v>OK</v>
      </c>
      <c r="D3895" t="e">
        <f>VLOOKUP(J3895,'Ref2'!C:E,3,0)</f>
        <v>#N/A</v>
      </c>
      <c r="F3895">
        <v>6</v>
      </c>
      <c r="I3895" t="e">
        <f>VLOOKUP(J3895,Ref!L:M,2,0)</f>
        <v>#N/A</v>
      </c>
      <c r="J3895" t="s">
        <v>1245</v>
      </c>
      <c r="K3895" t="s">
        <v>284</v>
      </c>
      <c r="L3895" t="s">
        <v>648</v>
      </c>
      <c r="M3895" t="s">
        <v>19</v>
      </c>
      <c r="N3895" t="s">
        <v>16</v>
      </c>
      <c r="S3895">
        <v>0</v>
      </c>
    </row>
    <row r="3896" spans="1:19" x14ac:dyDescent="0.3">
      <c r="A3896">
        <v>2023</v>
      </c>
      <c r="C3896" t="str">
        <f>IF(GETPIVOTDATA("PS % recovery",Sheet4!$B$5,"Parish Name",K3896)&gt;99.949%,"OK","No")</f>
        <v>No</v>
      </c>
      <c r="D3896" t="e">
        <f>VLOOKUP(J3896,'Ref2'!C:E,3,0)</f>
        <v>#N/A</v>
      </c>
      <c r="F3896">
        <v>6</v>
      </c>
      <c r="I3896" t="e">
        <f>VLOOKUP(J3896,Ref!L:M,2,0)</f>
        <v>#N/A</v>
      </c>
      <c r="J3896" t="s">
        <v>1247</v>
      </c>
      <c r="K3896" t="s">
        <v>286</v>
      </c>
      <c r="L3896" t="s">
        <v>648</v>
      </c>
      <c r="M3896" t="s">
        <v>19</v>
      </c>
      <c r="N3896" t="s">
        <v>16</v>
      </c>
      <c r="S3896">
        <v>126</v>
      </c>
    </row>
    <row r="3897" spans="1:19" x14ac:dyDescent="0.3">
      <c r="A3897">
        <v>2023</v>
      </c>
      <c r="C3897" t="str">
        <f>IF(GETPIVOTDATA("PS % recovery",Sheet4!$B$5,"Parish Name",K3897)&gt;99.949%,"OK","No")</f>
        <v>No</v>
      </c>
      <c r="D3897" t="e">
        <f>VLOOKUP(J3897,'Ref2'!C:E,3,0)</f>
        <v>#N/A</v>
      </c>
      <c r="F3897">
        <v>6</v>
      </c>
      <c r="I3897" t="e">
        <f>VLOOKUP(J3897,Ref!L:M,2,0)</f>
        <v>#N/A</v>
      </c>
      <c r="J3897" t="s">
        <v>1249</v>
      </c>
      <c r="K3897" t="s">
        <v>280</v>
      </c>
      <c r="L3897" t="s">
        <v>668</v>
      </c>
      <c r="M3897" t="s">
        <v>19</v>
      </c>
      <c r="N3897" t="s">
        <v>16</v>
      </c>
      <c r="S3897">
        <v>0</v>
      </c>
    </row>
    <row r="3898" spans="1:19" x14ac:dyDescent="0.3">
      <c r="A3898">
        <v>2023</v>
      </c>
      <c r="C3898" t="str">
        <f>IF(GETPIVOTDATA("PS % recovery",Sheet4!$B$5,"Parish Name",K3898)&gt;99.949%,"OK","No")</f>
        <v>OK</v>
      </c>
      <c r="D3898" t="e">
        <f>VLOOKUP(J3898,'Ref2'!C:E,3,0)</f>
        <v>#N/A</v>
      </c>
      <c r="F3898">
        <v>6</v>
      </c>
      <c r="I3898" t="e">
        <f>VLOOKUP(J3898,Ref!L:M,2,0)</f>
        <v>#N/A</v>
      </c>
      <c r="J3898" t="s">
        <v>1251</v>
      </c>
      <c r="K3898" t="s">
        <v>287</v>
      </c>
      <c r="L3898" t="s">
        <v>668</v>
      </c>
      <c r="M3898" t="s">
        <v>19</v>
      </c>
      <c r="N3898" t="s">
        <v>16</v>
      </c>
      <c r="S3898">
        <v>1117</v>
      </c>
    </row>
    <row r="3899" spans="1:19" x14ac:dyDescent="0.3">
      <c r="A3899">
        <v>2023</v>
      </c>
      <c r="C3899" t="str">
        <f>IF(GETPIVOTDATA("PS % recovery",Sheet4!$B$5,"Parish Name",K3899)&gt;99.949%,"OK","No")</f>
        <v>No</v>
      </c>
      <c r="D3899" t="e">
        <f>VLOOKUP(J3899,'Ref2'!C:E,3,0)</f>
        <v>#N/A</v>
      </c>
      <c r="F3899">
        <v>6</v>
      </c>
      <c r="I3899" t="e">
        <f>VLOOKUP(J3899,Ref!L:M,2,0)</f>
        <v>#N/A</v>
      </c>
      <c r="J3899" t="s">
        <v>1253</v>
      </c>
      <c r="K3899" t="s">
        <v>290</v>
      </c>
      <c r="L3899" t="s">
        <v>668</v>
      </c>
      <c r="M3899" t="s">
        <v>19</v>
      </c>
      <c r="N3899" t="s">
        <v>16</v>
      </c>
      <c r="S3899">
        <v>62.5</v>
      </c>
    </row>
    <row r="3900" spans="1:19" x14ac:dyDescent="0.3">
      <c r="A3900">
        <v>2023</v>
      </c>
      <c r="C3900" t="str">
        <f>IF(GETPIVOTDATA("PS % recovery",Sheet4!$B$5,"Parish Name",K3900)&gt;99.949%,"OK","No")</f>
        <v>OK</v>
      </c>
      <c r="D3900" t="e">
        <f>VLOOKUP(J3900,'Ref2'!C:E,3,0)</f>
        <v>#N/A</v>
      </c>
      <c r="F3900">
        <v>6</v>
      </c>
      <c r="I3900" t="e">
        <f>VLOOKUP(J3900,Ref!L:M,2,0)</f>
        <v>#N/A</v>
      </c>
      <c r="J3900" t="s">
        <v>1255</v>
      </c>
      <c r="K3900" t="s">
        <v>292</v>
      </c>
      <c r="L3900" t="s">
        <v>668</v>
      </c>
      <c r="M3900" t="s">
        <v>19</v>
      </c>
      <c r="N3900" t="s">
        <v>16</v>
      </c>
      <c r="S3900">
        <v>3440</v>
      </c>
    </row>
    <row r="3901" spans="1:19" x14ac:dyDescent="0.3">
      <c r="A3901">
        <v>2023</v>
      </c>
      <c r="C3901" t="str">
        <f>IF(GETPIVOTDATA("PS % recovery",Sheet4!$B$5,"Parish Name",K3901)&gt;99.949%,"OK","No")</f>
        <v>No</v>
      </c>
      <c r="D3901" t="e">
        <f>VLOOKUP(J3901,'Ref2'!C:E,3,0)</f>
        <v>#N/A</v>
      </c>
      <c r="F3901">
        <v>6</v>
      </c>
      <c r="I3901" t="e">
        <f>VLOOKUP(J3901,Ref!L:M,2,0)</f>
        <v>#N/A</v>
      </c>
      <c r="J3901" t="s">
        <v>831</v>
      </c>
      <c r="K3901" t="s">
        <v>291</v>
      </c>
      <c r="L3901" t="s">
        <v>660</v>
      </c>
      <c r="M3901" t="s">
        <v>19</v>
      </c>
      <c r="N3901" t="s">
        <v>16</v>
      </c>
      <c r="S3901">
        <v>1250</v>
      </c>
    </row>
    <row r="3902" spans="1:19" x14ac:dyDescent="0.3">
      <c r="A3902">
        <v>2023</v>
      </c>
      <c r="C3902" t="str">
        <f>IF(GETPIVOTDATA("PS % recovery",Sheet4!$B$5,"Parish Name",K3902)&gt;99.949%,"OK","No")</f>
        <v>OK</v>
      </c>
      <c r="D3902" t="e">
        <f>VLOOKUP(J3902,'Ref2'!C:E,3,0)</f>
        <v>#N/A</v>
      </c>
      <c r="F3902">
        <v>6</v>
      </c>
      <c r="I3902" t="e">
        <f>VLOOKUP(J3902,Ref!L:M,2,0)</f>
        <v>#N/A</v>
      </c>
      <c r="J3902" t="s">
        <v>1258</v>
      </c>
      <c r="K3902" t="s">
        <v>288</v>
      </c>
      <c r="L3902" t="s">
        <v>664</v>
      </c>
      <c r="M3902" t="s">
        <v>19</v>
      </c>
      <c r="N3902" t="s">
        <v>16</v>
      </c>
      <c r="S3902">
        <v>750</v>
      </c>
    </row>
    <row r="3903" spans="1:19" x14ac:dyDescent="0.3">
      <c r="A3903">
        <v>2023</v>
      </c>
      <c r="C3903" t="str">
        <f>IF(GETPIVOTDATA("PS % recovery",Sheet4!$B$5,"Parish Name",K3903)&gt;99.949%,"OK","No")</f>
        <v>OK</v>
      </c>
      <c r="D3903" t="e">
        <f>VLOOKUP(J3903,'Ref2'!C:E,3,0)</f>
        <v>#N/A</v>
      </c>
      <c r="F3903">
        <v>6</v>
      </c>
      <c r="I3903" t="e">
        <f>VLOOKUP(J3903,Ref!L:M,2,0)</f>
        <v>#N/A</v>
      </c>
      <c r="J3903" t="s">
        <v>1260</v>
      </c>
      <c r="K3903" t="s">
        <v>295</v>
      </c>
      <c r="L3903" t="s">
        <v>664</v>
      </c>
      <c r="M3903" t="s">
        <v>19</v>
      </c>
      <c r="N3903" t="s">
        <v>16</v>
      </c>
      <c r="S3903">
        <v>1000</v>
      </c>
    </row>
    <row r="3904" spans="1:19" x14ac:dyDescent="0.3">
      <c r="A3904">
        <v>2023</v>
      </c>
      <c r="C3904" t="str">
        <f>IF(GETPIVOTDATA("PS % recovery",Sheet4!$B$5,"Parish Name",K3904)&gt;99.949%,"OK","No")</f>
        <v>OK</v>
      </c>
      <c r="D3904" t="e">
        <f>VLOOKUP(J3904,'Ref2'!C:E,3,0)</f>
        <v>#N/A</v>
      </c>
      <c r="F3904">
        <v>6</v>
      </c>
      <c r="I3904" t="e">
        <f>VLOOKUP(J3904,Ref!L:M,2,0)</f>
        <v>#N/A</v>
      </c>
      <c r="J3904" t="s">
        <v>1262</v>
      </c>
      <c r="K3904" t="s">
        <v>296</v>
      </c>
      <c r="L3904" t="s">
        <v>664</v>
      </c>
      <c r="M3904" t="s">
        <v>19</v>
      </c>
      <c r="N3904" t="s">
        <v>16</v>
      </c>
      <c r="S3904">
        <v>4418</v>
      </c>
    </row>
    <row r="3905" spans="1:19" x14ac:dyDescent="0.3">
      <c r="A3905">
        <v>2023</v>
      </c>
      <c r="C3905" t="str">
        <f>IF(GETPIVOTDATA("PS % recovery",Sheet4!$B$5,"Parish Name",K3905)&gt;99.949%,"OK","No")</f>
        <v>OK</v>
      </c>
      <c r="D3905" t="e">
        <f>VLOOKUP(J3905,'Ref2'!C:E,3,0)</f>
        <v>#N/A</v>
      </c>
      <c r="F3905">
        <v>6</v>
      </c>
      <c r="I3905" t="e">
        <f>VLOOKUP(J3905,Ref!L:M,2,0)</f>
        <v>#N/A</v>
      </c>
      <c r="J3905" t="s">
        <v>1264</v>
      </c>
      <c r="K3905" t="s">
        <v>289</v>
      </c>
      <c r="L3905" t="s">
        <v>656</v>
      </c>
      <c r="M3905" t="s">
        <v>19</v>
      </c>
      <c r="N3905" t="s">
        <v>16</v>
      </c>
      <c r="S3905">
        <v>5000</v>
      </c>
    </row>
    <row r="3906" spans="1:19" x14ac:dyDescent="0.3">
      <c r="A3906">
        <v>2023</v>
      </c>
      <c r="C3906" t="str">
        <f>IF(GETPIVOTDATA("PS % recovery",Sheet4!$B$5,"Parish Name",K3906)&gt;99.949%,"OK","No")</f>
        <v>OK</v>
      </c>
      <c r="D3906" t="e">
        <f>VLOOKUP(J3906,'Ref2'!C:E,3,0)</f>
        <v>#N/A</v>
      </c>
      <c r="F3906">
        <v>6</v>
      </c>
      <c r="I3906" t="e">
        <f>VLOOKUP(J3906,Ref!L:M,2,0)</f>
        <v>#N/A</v>
      </c>
      <c r="J3906" t="s">
        <v>1266</v>
      </c>
      <c r="K3906" t="s">
        <v>298</v>
      </c>
      <c r="L3906" t="s">
        <v>654</v>
      </c>
      <c r="M3906" t="s">
        <v>19</v>
      </c>
      <c r="N3906" t="s">
        <v>16</v>
      </c>
      <c r="S3906">
        <v>3421</v>
      </c>
    </row>
    <row r="3907" spans="1:19" x14ac:dyDescent="0.3">
      <c r="A3907">
        <v>2023</v>
      </c>
      <c r="C3907" t="str">
        <f>IF(GETPIVOTDATA("PS % recovery",Sheet4!$B$5,"Parish Name",K3907)&gt;99.949%,"OK","No")</f>
        <v>No</v>
      </c>
      <c r="D3907" t="e">
        <f>VLOOKUP(J3907,'Ref2'!C:E,3,0)</f>
        <v>#N/A</v>
      </c>
      <c r="F3907">
        <v>6</v>
      </c>
      <c r="I3907" t="e">
        <f>VLOOKUP(J3907,Ref!L:M,2,0)</f>
        <v>#N/A</v>
      </c>
      <c r="J3907" t="s">
        <v>835</v>
      </c>
      <c r="K3907" t="s">
        <v>299</v>
      </c>
      <c r="L3907" t="s">
        <v>660</v>
      </c>
      <c r="M3907" t="s">
        <v>19</v>
      </c>
      <c r="N3907" t="s">
        <v>16</v>
      </c>
      <c r="S3907">
        <v>500</v>
      </c>
    </row>
    <row r="3908" spans="1:19" x14ac:dyDescent="0.3">
      <c r="A3908">
        <v>2023</v>
      </c>
      <c r="C3908" t="str">
        <f>IF(GETPIVOTDATA("PS % recovery",Sheet4!$B$5,"Parish Name",K3908)&gt;99.949%,"OK","No")</f>
        <v>OK</v>
      </c>
      <c r="D3908" t="e">
        <f>VLOOKUP(J3908,'Ref2'!C:E,3,0)</f>
        <v>#N/A</v>
      </c>
      <c r="F3908">
        <v>6</v>
      </c>
      <c r="I3908" t="e">
        <f>VLOOKUP(J3908,Ref!L:M,2,0)</f>
        <v>#N/A</v>
      </c>
      <c r="J3908" t="s">
        <v>839</v>
      </c>
      <c r="K3908" t="s">
        <v>301</v>
      </c>
      <c r="L3908" t="s">
        <v>660</v>
      </c>
      <c r="M3908" t="s">
        <v>19</v>
      </c>
      <c r="N3908" t="s">
        <v>16</v>
      </c>
      <c r="S3908">
        <v>2423</v>
      </c>
    </row>
    <row r="3909" spans="1:19" x14ac:dyDescent="0.3">
      <c r="A3909">
        <v>2023</v>
      </c>
      <c r="C3909" t="str">
        <f>IF(GETPIVOTDATA("PS % recovery",Sheet4!$B$5,"Parish Name",K3909)&gt;99.949%,"OK","No")</f>
        <v>No</v>
      </c>
      <c r="D3909" t="e">
        <f>VLOOKUP(J3909,'Ref2'!C:E,3,0)</f>
        <v>#N/A</v>
      </c>
      <c r="F3909">
        <v>6</v>
      </c>
      <c r="I3909" t="e">
        <f>VLOOKUP(J3909,Ref!L:M,2,0)</f>
        <v>#N/A</v>
      </c>
      <c r="J3909" t="s">
        <v>1270</v>
      </c>
      <c r="K3909" t="s">
        <v>302</v>
      </c>
      <c r="L3909" t="s">
        <v>666</v>
      </c>
      <c r="M3909" t="s">
        <v>19</v>
      </c>
      <c r="N3909" t="s">
        <v>16</v>
      </c>
      <c r="S3909">
        <v>6000</v>
      </c>
    </row>
    <row r="3910" spans="1:19" x14ac:dyDescent="0.3">
      <c r="A3910">
        <v>2023</v>
      </c>
      <c r="C3910" t="str">
        <f>IF(GETPIVOTDATA("PS % recovery",Sheet4!$B$5,"Parish Name",K3910)&gt;99.949%,"OK","No")</f>
        <v>No</v>
      </c>
      <c r="D3910" t="e">
        <f>VLOOKUP(J3910,'Ref2'!C:E,3,0)</f>
        <v>#N/A</v>
      </c>
      <c r="F3910">
        <v>6</v>
      </c>
      <c r="I3910" t="e">
        <f>VLOOKUP(J3910,Ref!L:M,2,0)</f>
        <v>#N/A</v>
      </c>
      <c r="J3910" t="s">
        <v>830</v>
      </c>
      <c r="K3910" t="s">
        <v>275</v>
      </c>
      <c r="L3910" t="s">
        <v>275</v>
      </c>
      <c r="M3910" t="s">
        <v>19</v>
      </c>
      <c r="N3910" t="s">
        <v>16</v>
      </c>
      <c r="S3910">
        <v>1000</v>
      </c>
    </row>
    <row r="3911" spans="1:19" x14ac:dyDescent="0.3">
      <c r="A3911">
        <v>2023</v>
      </c>
      <c r="C3911" t="str">
        <f>IF(GETPIVOTDATA("PS % recovery",Sheet4!$B$5,"Parish Name",K3911)&gt;99.949%,"OK","No")</f>
        <v>No</v>
      </c>
      <c r="D3911" t="e">
        <f>VLOOKUP(J3911,'Ref2'!C:E,3,0)</f>
        <v>#N/A</v>
      </c>
      <c r="F3911">
        <v>6</v>
      </c>
      <c r="I3911" t="e">
        <f>VLOOKUP(J3911,Ref!L:M,2,0)</f>
        <v>#N/A</v>
      </c>
      <c r="J3911" t="s">
        <v>1273</v>
      </c>
      <c r="K3911" t="s">
        <v>282</v>
      </c>
      <c r="L3911" t="s">
        <v>650</v>
      </c>
      <c r="M3911" t="s">
        <v>19</v>
      </c>
      <c r="N3911" t="s">
        <v>16</v>
      </c>
      <c r="S3911">
        <v>600</v>
      </c>
    </row>
    <row r="3912" spans="1:19" x14ac:dyDescent="0.3">
      <c r="A3912">
        <v>2023</v>
      </c>
      <c r="C3912" t="str">
        <f>IF(GETPIVOTDATA("PS % recovery",Sheet4!$B$5,"Parish Name",K3912)&gt;99.949%,"OK","No")</f>
        <v>No</v>
      </c>
      <c r="D3912" t="e">
        <f>VLOOKUP(J3912,'Ref2'!C:E,3,0)</f>
        <v>#N/A</v>
      </c>
      <c r="F3912">
        <v>6</v>
      </c>
      <c r="I3912" t="e">
        <f>VLOOKUP(J3912,Ref!L:M,2,0)</f>
        <v>#N/A</v>
      </c>
      <c r="J3912" t="s">
        <v>1275</v>
      </c>
      <c r="K3912" t="s">
        <v>300</v>
      </c>
      <c r="L3912" t="s">
        <v>650</v>
      </c>
      <c r="M3912" t="s">
        <v>19</v>
      </c>
      <c r="N3912" t="s">
        <v>16</v>
      </c>
      <c r="S3912" s="109">
        <v>875</v>
      </c>
    </row>
    <row r="3913" spans="1:19" x14ac:dyDescent="0.3">
      <c r="A3913">
        <v>2023</v>
      </c>
      <c r="C3913" t="str">
        <f>IF(GETPIVOTDATA("PS % recovery",Sheet4!$B$5,"Parish Name",K3913)&gt;99.949%,"OK","No")</f>
        <v>No</v>
      </c>
      <c r="D3913" t="e">
        <f>VLOOKUP(J3913,'Ref2'!C:E,3,0)</f>
        <v>#N/A</v>
      </c>
      <c r="F3913">
        <v>6</v>
      </c>
      <c r="I3913" t="e">
        <f>VLOOKUP(J3913,Ref!L:M,2,0)</f>
        <v>#N/A</v>
      </c>
      <c r="J3913" t="s">
        <v>837</v>
      </c>
      <c r="K3913" t="s">
        <v>304</v>
      </c>
      <c r="L3913" t="s">
        <v>658</v>
      </c>
      <c r="M3913" t="s">
        <v>19</v>
      </c>
      <c r="N3913" t="s">
        <v>16</v>
      </c>
      <c r="S3913">
        <v>350</v>
      </c>
    </row>
    <row r="3914" spans="1:19" x14ac:dyDescent="0.3">
      <c r="A3914">
        <v>2023</v>
      </c>
      <c r="C3914" t="str">
        <f>IF(GETPIVOTDATA("PS % recovery",Sheet4!$B$5,"Parish Name",K3914)&gt;99.949%,"OK","No")</f>
        <v>No</v>
      </c>
      <c r="D3914" t="e">
        <f>VLOOKUP(J3914,'Ref2'!C:E,3,0)</f>
        <v>#N/A</v>
      </c>
      <c r="F3914">
        <v>6</v>
      </c>
      <c r="I3914" t="e">
        <f>VLOOKUP(J3914,Ref!L:M,2,0)</f>
        <v>#N/A</v>
      </c>
      <c r="J3914" t="s">
        <v>1278</v>
      </c>
      <c r="K3914" t="s">
        <v>283</v>
      </c>
      <c r="L3914" t="s">
        <v>652</v>
      </c>
      <c r="M3914" t="s">
        <v>19</v>
      </c>
      <c r="N3914" t="s">
        <v>16</v>
      </c>
      <c r="S3914">
        <v>3028</v>
      </c>
    </row>
    <row r="3915" spans="1:19" x14ac:dyDescent="0.3">
      <c r="A3915">
        <v>2023</v>
      </c>
      <c r="C3915" t="str">
        <f>IF(GETPIVOTDATA("PS % recovery",Sheet4!$B$5,"Parish Name",K3915)&gt;99.949%,"OK","No")</f>
        <v>No</v>
      </c>
      <c r="D3915" t="e">
        <f>VLOOKUP(J3915,'Ref2'!C:E,3,0)</f>
        <v>#N/A</v>
      </c>
      <c r="F3915">
        <v>6</v>
      </c>
      <c r="I3915" t="e">
        <f>VLOOKUP(J3915,Ref!L:M,2,0)</f>
        <v>#N/A</v>
      </c>
      <c r="J3915" t="s">
        <v>1280</v>
      </c>
      <c r="K3915" t="s">
        <v>306</v>
      </c>
      <c r="L3915" t="s">
        <v>652</v>
      </c>
      <c r="M3915" t="s">
        <v>19</v>
      </c>
      <c r="N3915" t="s">
        <v>16</v>
      </c>
      <c r="S3915">
        <v>2550</v>
      </c>
    </row>
    <row r="3916" spans="1:19" x14ac:dyDescent="0.3">
      <c r="A3916">
        <v>2023</v>
      </c>
      <c r="C3916" t="str">
        <f>IF(GETPIVOTDATA("PS % recovery",Sheet4!$B$5,"Parish Name",K3916)&gt;99.949%,"OK","No")</f>
        <v>No</v>
      </c>
      <c r="D3916" t="e">
        <f>VLOOKUP(J3916,'Ref2'!C:E,3,0)</f>
        <v>#N/A</v>
      </c>
      <c r="F3916">
        <v>6</v>
      </c>
      <c r="I3916" t="e">
        <f>VLOOKUP(J3916,Ref!L:M,2,0)</f>
        <v>#N/A</v>
      </c>
      <c r="J3916" t="s">
        <v>1282</v>
      </c>
      <c r="K3916" t="s">
        <v>285</v>
      </c>
      <c r="L3916" t="s">
        <v>654</v>
      </c>
      <c r="M3916" t="s">
        <v>19</v>
      </c>
      <c r="N3916" t="s">
        <v>16</v>
      </c>
      <c r="S3916">
        <v>1594</v>
      </c>
    </row>
    <row r="3917" spans="1:19" x14ac:dyDescent="0.3">
      <c r="A3917">
        <v>2023</v>
      </c>
      <c r="C3917" t="str">
        <f>IF(GETPIVOTDATA("PS % recovery",Sheet4!$B$5,"Parish Name",K3917)&gt;99.949%,"OK","No")</f>
        <v>OK</v>
      </c>
      <c r="D3917" t="e">
        <f>VLOOKUP(J3917,'Ref2'!C:E,3,0)</f>
        <v>#N/A</v>
      </c>
      <c r="F3917">
        <v>6</v>
      </c>
      <c r="I3917" t="e">
        <f>VLOOKUP(J3917,Ref!L:M,2,0)</f>
        <v>#N/A</v>
      </c>
      <c r="J3917" t="s">
        <v>833</v>
      </c>
      <c r="K3917" t="s">
        <v>305</v>
      </c>
      <c r="L3917" t="s">
        <v>658</v>
      </c>
      <c r="M3917" t="s">
        <v>19</v>
      </c>
      <c r="N3917" t="s">
        <v>16</v>
      </c>
      <c r="S3917">
        <v>0</v>
      </c>
    </row>
    <row r="3918" spans="1:19" x14ac:dyDescent="0.3">
      <c r="A3918">
        <v>2023</v>
      </c>
      <c r="C3918" t="str">
        <f>IF(GETPIVOTDATA("PS % recovery",Sheet4!$B$5,"Parish Name",K3918)&gt;99.949%,"OK","No")</f>
        <v>No</v>
      </c>
      <c r="D3918" t="e">
        <f>VLOOKUP(J3918,'Ref2'!C:E,3,0)</f>
        <v>#N/A</v>
      </c>
      <c r="F3918">
        <v>6</v>
      </c>
      <c r="I3918" t="e">
        <f>VLOOKUP(J3918,Ref!L:M,2,0)</f>
        <v>#N/A</v>
      </c>
      <c r="J3918" t="s">
        <v>1285</v>
      </c>
      <c r="K3918" t="s">
        <v>293</v>
      </c>
      <c r="L3918" t="s">
        <v>652</v>
      </c>
      <c r="M3918" t="s">
        <v>19</v>
      </c>
      <c r="N3918" t="s">
        <v>16</v>
      </c>
      <c r="S3918">
        <v>1311</v>
      </c>
    </row>
    <row r="3919" spans="1:19" x14ac:dyDescent="0.3">
      <c r="A3919">
        <v>2023</v>
      </c>
      <c r="C3919" t="str">
        <f>IF(GETPIVOTDATA("PS % recovery",Sheet4!$B$5,"Parish Name",K3919)&gt;99.949%,"OK","No")</f>
        <v>No</v>
      </c>
      <c r="D3919" t="e">
        <f>VLOOKUP(J3919,'Ref2'!C:E,3,0)</f>
        <v>#N/A</v>
      </c>
      <c r="F3919">
        <v>6</v>
      </c>
      <c r="I3919" t="e">
        <f>VLOOKUP(J3919,Ref!L:M,2,0)</f>
        <v>#N/A</v>
      </c>
      <c r="J3919" t="s">
        <v>1287</v>
      </c>
      <c r="K3919" t="s">
        <v>294</v>
      </c>
      <c r="L3919" t="s">
        <v>662</v>
      </c>
      <c r="M3919" t="s">
        <v>19</v>
      </c>
      <c r="N3919" t="s">
        <v>16</v>
      </c>
      <c r="S3919">
        <v>500</v>
      </c>
    </row>
    <row r="3920" spans="1:19" x14ac:dyDescent="0.3">
      <c r="A3920">
        <v>2023</v>
      </c>
      <c r="C3920" t="str">
        <f>IF(GETPIVOTDATA("PS % recovery",Sheet4!$B$5,"Parish Name",K3920)&gt;99.949%,"OK","No")</f>
        <v>OK</v>
      </c>
      <c r="D3920" t="e">
        <f>VLOOKUP(J3920,'Ref2'!C:E,3,0)</f>
        <v>#N/A</v>
      </c>
      <c r="F3920">
        <v>6</v>
      </c>
      <c r="I3920" t="e">
        <f>VLOOKUP(J3920,Ref!L:M,2,0)</f>
        <v>#N/A</v>
      </c>
      <c r="J3920" t="s">
        <v>1289</v>
      </c>
      <c r="K3920" t="s">
        <v>297</v>
      </c>
      <c r="L3920" t="s">
        <v>662</v>
      </c>
      <c r="M3920" t="s">
        <v>19</v>
      </c>
      <c r="N3920" t="s">
        <v>16</v>
      </c>
      <c r="S3920">
        <v>2359</v>
      </c>
    </row>
    <row r="3921" spans="1:19" x14ac:dyDescent="0.3">
      <c r="A3921">
        <v>2023</v>
      </c>
      <c r="C3921" t="str">
        <f>IF(GETPIVOTDATA("PS % recovery",Sheet4!$B$5,"Parish Name",K3921)&gt;99.949%,"OK","No")</f>
        <v>No</v>
      </c>
      <c r="D3921" t="e">
        <f>VLOOKUP(J3921,'Ref2'!C:E,3,0)</f>
        <v>#N/A</v>
      </c>
      <c r="F3921">
        <v>6</v>
      </c>
      <c r="I3921" t="e">
        <f>VLOOKUP(J3921,Ref!L:M,2,0)</f>
        <v>#N/A</v>
      </c>
      <c r="J3921" t="s">
        <v>1291</v>
      </c>
      <c r="K3921" t="s">
        <v>303</v>
      </c>
      <c r="L3921" t="s">
        <v>650</v>
      </c>
      <c r="M3921" t="s">
        <v>19</v>
      </c>
      <c r="N3921" t="s">
        <v>16</v>
      </c>
      <c r="S3921">
        <v>400</v>
      </c>
    </row>
    <row r="3922" spans="1:19" x14ac:dyDescent="0.3">
      <c r="A3922">
        <v>2023</v>
      </c>
      <c r="C3922" t="str">
        <f>IF(GETPIVOTDATA("PS % recovery",Sheet4!$B$5,"Parish Name",K3922)&gt;99.949%,"OK","No")</f>
        <v>No</v>
      </c>
      <c r="D3922" t="e">
        <f>VLOOKUP(J3922,'Ref2'!C:E,3,0)</f>
        <v>#N/A</v>
      </c>
      <c r="F3922">
        <v>6</v>
      </c>
      <c r="I3922" t="e">
        <f>VLOOKUP(J3922,Ref!L:M,2,0)</f>
        <v>#N/A</v>
      </c>
      <c r="J3922" t="s">
        <v>1293</v>
      </c>
      <c r="K3922" t="s">
        <v>308</v>
      </c>
      <c r="L3922" t="s">
        <v>670</v>
      </c>
      <c r="M3922" t="s">
        <v>22</v>
      </c>
      <c r="N3922" t="s">
        <v>16</v>
      </c>
      <c r="S3922">
        <v>2100.41</v>
      </c>
    </row>
    <row r="3923" spans="1:19" x14ac:dyDescent="0.3">
      <c r="A3923">
        <v>2023</v>
      </c>
      <c r="C3923" t="str">
        <f>IF(GETPIVOTDATA("PS % recovery",Sheet4!$B$5,"Parish Name",K3923)&gt;99.949%,"OK","No")</f>
        <v>OK</v>
      </c>
      <c r="D3923" t="e">
        <f>VLOOKUP(J3923,'Ref2'!C:E,3,0)</f>
        <v>#N/A</v>
      </c>
      <c r="F3923">
        <v>6</v>
      </c>
      <c r="I3923" t="str">
        <f>VLOOKUP(J3923,Ref!L:M,2,0)</f>
        <v>Yes</v>
      </c>
      <c r="J3923" t="s">
        <v>1295</v>
      </c>
      <c r="K3923" t="s">
        <v>309</v>
      </c>
      <c r="L3923" t="s">
        <v>672</v>
      </c>
      <c r="M3923" t="s">
        <v>22</v>
      </c>
      <c r="N3923" t="s">
        <v>16</v>
      </c>
      <c r="S3923">
        <v>12293</v>
      </c>
    </row>
    <row r="3924" spans="1:19" x14ac:dyDescent="0.3">
      <c r="A3924">
        <v>2023</v>
      </c>
      <c r="C3924" t="str">
        <f>IF(GETPIVOTDATA("PS % recovery",Sheet4!$B$5,"Parish Name",K3924)&gt;99.949%,"OK","No")</f>
        <v>OK</v>
      </c>
      <c r="D3924" t="e">
        <f>VLOOKUP(J3924,'Ref2'!C:E,3,0)</f>
        <v>#N/A</v>
      </c>
      <c r="F3924">
        <v>6</v>
      </c>
      <c r="I3924" t="e">
        <f>VLOOKUP(J3924,Ref!L:M,2,0)</f>
        <v>#N/A</v>
      </c>
      <c r="J3924" t="s">
        <v>1297</v>
      </c>
      <c r="K3924" t="s">
        <v>310</v>
      </c>
      <c r="L3924" t="s">
        <v>674</v>
      </c>
      <c r="M3924" t="s">
        <v>22</v>
      </c>
      <c r="N3924" t="s">
        <v>16</v>
      </c>
      <c r="S3924">
        <v>11120</v>
      </c>
    </row>
    <row r="3925" spans="1:19" x14ac:dyDescent="0.3">
      <c r="A3925">
        <v>2023</v>
      </c>
      <c r="C3925" t="str">
        <f>IF(GETPIVOTDATA("PS % recovery",Sheet4!$B$5,"Parish Name",K3925)&gt;99.949%,"OK","No")</f>
        <v>OK</v>
      </c>
      <c r="D3925" t="e">
        <f>VLOOKUP(J3925,'Ref2'!C:E,3,0)</f>
        <v>#N/A</v>
      </c>
      <c r="F3925">
        <v>6</v>
      </c>
      <c r="I3925" t="e">
        <f>VLOOKUP(J3925,Ref!L:M,2,0)</f>
        <v>#N/A</v>
      </c>
      <c r="J3925" t="s">
        <v>1299</v>
      </c>
      <c r="K3925" t="s">
        <v>311</v>
      </c>
      <c r="L3925" t="s">
        <v>676</v>
      </c>
      <c r="M3925" t="s">
        <v>22</v>
      </c>
      <c r="N3925" t="s">
        <v>16</v>
      </c>
      <c r="S3925">
        <v>4476</v>
      </c>
    </row>
    <row r="3926" spans="1:19" x14ac:dyDescent="0.3">
      <c r="A3926">
        <v>2023</v>
      </c>
      <c r="C3926" t="str">
        <f>IF(GETPIVOTDATA("PS % recovery",Sheet4!$B$5,"Parish Name",K3926)&gt;99.949%,"OK","No")</f>
        <v>No</v>
      </c>
      <c r="D3926" t="e">
        <f>VLOOKUP(J3926,'Ref2'!C:E,3,0)</f>
        <v>#N/A</v>
      </c>
      <c r="F3926">
        <v>6</v>
      </c>
      <c r="I3926" t="e">
        <f>VLOOKUP(J3926,Ref!L:M,2,0)</f>
        <v>#N/A</v>
      </c>
      <c r="J3926" t="s">
        <v>1301</v>
      </c>
      <c r="K3926" t="s">
        <v>312</v>
      </c>
      <c r="L3926" t="s">
        <v>680</v>
      </c>
      <c r="M3926" t="s">
        <v>22</v>
      </c>
      <c r="N3926" t="s">
        <v>16</v>
      </c>
      <c r="S3926">
        <v>900</v>
      </c>
    </row>
    <row r="3927" spans="1:19" x14ac:dyDescent="0.3">
      <c r="A3927">
        <v>2023</v>
      </c>
      <c r="C3927" t="str">
        <f>IF(GETPIVOTDATA("PS % recovery",Sheet4!$B$5,"Parish Name",K3927)&gt;99.949%,"OK","No")</f>
        <v>No</v>
      </c>
      <c r="D3927" t="e">
        <f>VLOOKUP(J3927,'Ref2'!C:E,3,0)</f>
        <v>#N/A</v>
      </c>
      <c r="F3927">
        <v>6</v>
      </c>
      <c r="I3927" t="e">
        <f>VLOOKUP(J3927,Ref!L:M,2,0)</f>
        <v>#N/A</v>
      </c>
      <c r="J3927" t="s">
        <v>1303</v>
      </c>
      <c r="K3927" t="s">
        <v>314</v>
      </c>
      <c r="L3927" t="s">
        <v>682</v>
      </c>
      <c r="M3927" t="s">
        <v>22</v>
      </c>
      <c r="N3927" t="s">
        <v>16</v>
      </c>
      <c r="S3927">
        <v>3480</v>
      </c>
    </row>
    <row r="3928" spans="1:19" x14ac:dyDescent="0.3">
      <c r="A3928">
        <v>2023</v>
      </c>
      <c r="C3928" t="str">
        <f>IF(GETPIVOTDATA("PS % recovery",Sheet4!$B$5,"Parish Name",K3928)&gt;99.949%,"OK","No")</f>
        <v>No</v>
      </c>
      <c r="D3928" t="e">
        <f>VLOOKUP(J3928,'Ref2'!C:E,3,0)</f>
        <v>#N/A</v>
      </c>
      <c r="F3928">
        <v>6</v>
      </c>
      <c r="I3928" t="e">
        <f>VLOOKUP(J3928,Ref!L:M,2,0)</f>
        <v>#N/A</v>
      </c>
      <c r="J3928" t="s">
        <v>1305</v>
      </c>
      <c r="K3928" t="s">
        <v>315</v>
      </c>
      <c r="L3928" t="s">
        <v>684</v>
      </c>
      <c r="M3928" t="s">
        <v>22</v>
      </c>
      <c r="N3928" t="s">
        <v>16</v>
      </c>
      <c r="S3928">
        <v>2000</v>
      </c>
    </row>
    <row r="3929" spans="1:19" x14ac:dyDescent="0.3">
      <c r="A3929">
        <v>2023</v>
      </c>
      <c r="C3929" t="str">
        <f>IF(GETPIVOTDATA("PS % recovery",Sheet4!$B$5,"Parish Name",K3929)&gt;99.949%,"OK","No")</f>
        <v>OK</v>
      </c>
      <c r="D3929" t="e">
        <f>VLOOKUP(J3929,'Ref2'!C:E,3,0)</f>
        <v>#N/A</v>
      </c>
      <c r="F3929">
        <v>6</v>
      </c>
      <c r="I3929" t="e">
        <f>VLOOKUP(J3929,Ref!L:M,2,0)</f>
        <v>#N/A</v>
      </c>
      <c r="J3929" t="s">
        <v>1307</v>
      </c>
      <c r="K3929" t="s">
        <v>317</v>
      </c>
      <c r="L3929" t="s">
        <v>686</v>
      </c>
      <c r="M3929" t="s">
        <v>22</v>
      </c>
      <c r="N3929" t="s">
        <v>16</v>
      </c>
      <c r="S3929">
        <v>0</v>
      </c>
    </row>
    <row r="3930" spans="1:19" x14ac:dyDescent="0.3">
      <c r="A3930">
        <v>2023</v>
      </c>
      <c r="C3930" t="str">
        <f>IF(GETPIVOTDATA("PS % recovery",Sheet4!$B$5,"Parish Name",K3930)&gt;99.949%,"OK","No")</f>
        <v>No</v>
      </c>
      <c r="D3930" t="e">
        <f>VLOOKUP(J3930,'Ref2'!C:E,3,0)</f>
        <v>#N/A</v>
      </c>
      <c r="F3930">
        <v>6</v>
      </c>
      <c r="I3930" t="e">
        <f>VLOOKUP(J3930,Ref!L:M,2,0)</f>
        <v>#N/A</v>
      </c>
      <c r="J3930" t="s">
        <v>1309</v>
      </c>
      <c r="K3930" t="s">
        <v>318</v>
      </c>
      <c r="L3930" t="s">
        <v>694</v>
      </c>
      <c r="M3930" t="s">
        <v>22</v>
      </c>
      <c r="N3930" t="s">
        <v>16</v>
      </c>
      <c r="S3930">
        <v>500</v>
      </c>
    </row>
    <row r="3931" spans="1:19" x14ac:dyDescent="0.3">
      <c r="A3931">
        <v>2023</v>
      </c>
      <c r="C3931" t="str">
        <f>IF(GETPIVOTDATA("PS % recovery",Sheet4!$B$5,"Parish Name",K3931)&gt;99.949%,"OK","No")</f>
        <v>OK</v>
      </c>
      <c r="D3931" t="e">
        <f>VLOOKUP(J3931,'Ref2'!C:E,3,0)</f>
        <v>#N/A</v>
      </c>
      <c r="F3931">
        <v>6</v>
      </c>
      <c r="I3931" t="e">
        <f>VLOOKUP(J3931,Ref!L:M,2,0)</f>
        <v>#N/A</v>
      </c>
      <c r="J3931" t="s">
        <v>1311</v>
      </c>
      <c r="K3931" t="s">
        <v>319</v>
      </c>
      <c r="L3931" t="s">
        <v>692</v>
      </c>
      <c r="M3931" t="s">
        <v>22</v>
      </c>
      <c r="N3931" t="s">
        <v>16</v>
      </c>
      <c r="S3931">
        <v>5489</v>
      </c>
    </row>
    <row r="3932" spans="1:19" x14ac:dyDescent="0.3">
      <c r="A3932">
        <v>2023</v>
      </c>
      <c r="C3932" t="str">
        <f>IF(GETPIVOTDATA("PS % recovery",Sheet4!$B$5,"Parish Name",K3932)&gt;99.949%,"OK","No")</f>
        <v>No</v>
      </c>
      <c r="D3932" t="e">
        <f>VLOOKUP(J3932,'Ref2'!C:E,3,0)</f>
        <v>#N/A</v>
      </c>
      <c r="F3932">
        <v>6</v>
      </c>
      <c r="I3932" t="e">
        <f>VLOOKUP(J3932,Ref!L:M,2,0)</f>
        <v>#N/A</v>
      </c>
      <c r="J3932" t="s">
        <v>1313</v>
      </c>
      <c r="K3932" t="s">
        <v>320</v>
      </c>
      <c r="L3932" t="s">
        <v>696</v>
      </c>
      <c r="M3932" t="s">
        <v>22</v>
      </c>
      <c r="N3932" t="s">
        <v>16</v>
      </c>
      <c r="S3932">
        <v>1500</v>
      </c>
    </row>
    <row r="3933" spans="1:19" x14ac:dyDescent="0.3">
      <c r="A3933">
        <v>2023</v>
      </c>
      <c r="C3933" t="str">
        <f>IF(GETPIVOTDATA("PS % recovery",Sheet4!$B$5,"Parish Name",K3933)&gt;99.949%,"OK","No")</f>
        <v>OK</v>
      </c>
      <c r="D3933" t="e">
        <f>VLOOKUP(J3933,'Ref2'!C:E,3,0)</f>
        <v>#N/A</v>
      </c>
      <c r="F3933">
        <v>6</v>
      </c>
      <c r="I3933" t="e">
        <f>VLOOKUP(J3933,Ref!L:M,2,0)</f>
        <v>#N/A</v>
      </c>
      <c r="J3933" t="s">
        <v>1315</v>
      </c>
      <c r="K3933" t="s">
        <v>313</v>
      </c>
      <c r="L3933" t="s">
        <v>678</v>
      </c>
      <c r="M3933" t="s">
        <v>22</v>
      </c>
      <c r="N3933" t="s">
        <v>16</v>
      </c>
      <c r="S3933">
        <v>5849.16</v>
      </c>
    </row>
    <row r="3934" spans="1:19" x14ac:dyDescent="0.3">
      <c r="A3934">
        <v>2023</v>
      </c>
      <c r="C3934" t="str">
        <f>IF(GETPIVOTDATA("PS % recovery",Sheet4!$B$5,"Parish Name",K3934)&gt;99.949%,"OK","No")</f>
        <v>OK</v>
      </c>
      <c r="D3934" t="e">
        <f>VLOOKUP(J3934,'Ref2'!C:E,3,0)</f>
        <v>#N/A</v>
      </c>
      <c r="F3934">
        <v>6</v>
      </c>
      <c r="I3934" t="e">
        <f>VLOOKUP(J3934,Ref!L:M,2,0)</f>
        <v>#N/A</v>
      </c>
      <c r="J3934" t="s">
        <v>1317</v>
      </c>
      <c r="K3934" t="s">
        <v>323</v>
      </c>
      <c r="L3934" t="s">
        <v>700</v>
      </c>
      <c r="M3934" t="s">
        <v>22</v>
      </c>
      <c r="N3934" t="s">
        <v>16</v>
      </c>
      <c r="S3934">
        <v>7465.75</v>
      </c>
    </row>
    <row r="3935" spans="1:19" x14ac:dyDescent="0.3">
      <c r="A3935">
        <v>2023</v>
      </c>
      <c r="C3935" t="str">
        <f>IF(GETPIVOTDATA("PS % recovery",Sheet4!$B$5,"Parish Name",K3935)&gt;99.949%,"OK","No")</f>
        <v>No</v>
      </c>
      <c r="D3935" t="e">
        <f>VLOOKUP(J3935,'Ref2'!C:E,3,0)</f>
        <v>#N/A</v>
      </c>
      <c r="F3935">
        <v>6</v>
      </c>
      <c r="I3935" t="e">
        <f>VLOOKUP(J3935,Ref!L:M,2,0)</f>
        <v>#N/A</v>
      </c>
      <c r="J3935" t="s">
        <v>1319</v>
      </c>
      <c r="K3935" t="s">
        <v>321</v>
      </c>
      <c r="L3935" t="s">
        <v>690</v>
      </c>
      <c r="M3935" t="s">
        <v>22</v>
      </c>
      <c r="N3935" t="s">
        <v>16</v>
      </c>
      <c r="S3935">
        <v>0</v>
      </c>
    </row>
    <row r="3936" spans="1:19" x14ac:dyDescent="0.3">
      <c r="A3936">
        <v>2023</v>
      </c>
      <c r="C3936" t="str">
        <f>IF(GETPIVOTDATA("PS % recovery",Sheet4!$B$5,"Parish Name",K3936)&gt;99.949%,"OK","No")</f>
        <v>No</v>
      </c>
      <c r="D3936" t="str">
        <f>VLOOKUP(J3936,'Ref2'!C:E,3,0)</f>
        <v>LLF</v>
      </c>
      <c r="F3936">
        <v>6</v>
      </c>
      <c r="I3936" t="str">
        <f>VLOOKUP(J3936,Ref!L:M,2,0)</f>
        <v>Yes</v>
      </c>
      <c r="J3936" t="s">
        <v>1321</v>
      </c>
      <c r="K3936" t="s">
        <v>322</v>
      </c>
      <c r="L3936" t="s">
        <v>688</v>
      </c>
      <c r="M3936" t="s">
        <v>22</v>
      </c>
      <c r="N3936" t="s">
        <v>16</v>
      </c>
      <c r="S3936">
        <v>4000</v>
      </c>
    </row>
    <row r="3937" spans="1:19" x14ac:dyDescent="0.3">
      <c r="A3937">
        <v>2023</v>
      </c>
      <c r="C3937" t="str">
        <f>IF(GETPIVOTDATA("PS % recovery",Sheet4!$B$5,"Parish Name",K3937)&gt;99.949%,"OK","No")</f>
        <v>No</v>
      </c>
      <c r="D3937" t="e">
        <f>VLOOKUP(J3937,'Ref2'!C:E,3,0)</f>
        <v>#N/A</v>
      </c>
      <c r="F3937">
        <v>6</v>
      </c>
      <c r="I3937" t="e">
        <f>VLOOKUP(J3937,Ref!L:M,2,0)</f>
        <v>#N/A</v>
      </c>
      <c r="J3937" t="s">
        <v>1323</v>
      </c>
      <c r="K3937" t="s">
        <v>316</v>
      </c>
      <c r="L3937" t="s">
        <v>690</v>
      </c>
      <c r="M3937" t="s">
        <v>22</v>
      </c>
      <c r="N3937" t="s">
        <v>16</v>
      </c>
      <c r="S3937">
        <v>250</v>
      </c>
    </row>
    <row r="3938" spans="1:19" x14ac:dyDescent="0.3">
      <c r="A3938">
        <v>2023</v>
      </c>
      <c r="C3938" t="str">
        <f>IF(GETPIVOTDATA("PS % recovery",Sheet4!$B$5,"Parish Name",K3938)&gt;99.949%,"OK","No")</f>
        <v>No</v>
      </c>
      <c r="D3938" t="e">
        <f>VLOOKUP(J3938,'Ref2'!C:E,3,0)</f>
        <v>#N/A</v>
      </c>
      <c r="F3938">
        <v>6</v>
      </c>
      <c r="I3938" t="e">
        <f>VLOOKUP(J3938,Ref!L:M,2,0)</f>
        <v>#N/A</v>
      </c>
      <c r="J3938" t="s">
        <v>1325</v>
      </c>
      <c r="K3938" t="s">
        <v>326</v>
      </c>
      <c r="L3938" t="s">
        <v>688</v>
      </c>
      <c r="M3938" t="s">
        <v>22</v>
      </c>
      <c r="N3938" t="s">
        <v>16</v>
      </c>
      <c r="S3938">
        <v>500</v>
      </c>
    </row>
    <row r="3939" spans="1:19" x14ac:dyDescent="0.3">
      <c r="A3939">
        <v>2023</v>
      </c>
      <c r="C3939" t="str">
        <f>IF(GETPIVOTDATA("PS % recovery",Sheet4!$B$5,"Parish Name",K3939)&gt;99.949%,"OK","No")</f>
        <v>No</v>
      </c>
      <c r="D3939" t="e">
        <f>VLOOKUP(J3939,'Ref2'!C:E,3,0)</f>
        <v>#N/A</v>
      </c>
      <c r="F3939">
        <v>6</v>
      </c>
      <c r="I3939" t="e">
        <f>VLOOKUP(J3939,Ref!L:M,2,0)</f>
        <v>#N/A</v>
      </c>
      <c r="J3939" t="s">
        <v>1327</v>
      </c>
      <c r="K3939" t="s">
        <v>324</v>
      </c>
      <c r="L3939" t="s">
        <v>690</v>
      </c>
      <c r="M3939" t="s">
        <v>22</v>
      </c>
      <c r="N3939" t="s">
        <v>16</v>
      </c>
      <c r="S3939">
        <v>1000</v>
      </c>
    </row>
    <row r="3940" spans="1:19" x14ac:dyDescent="0.3">
      <c r="A3940">
        <v>2023</v>
      </c>
      <c r="C3940" t="str">
        <f>IF(GETPIVOTDATA("PS % recovery",Sheet4!$B$5,"Parish Name",K3940)&gt;99.949%,"OK","No")</f>
        <v>No</v>
      </c>
      <c r="D3940" t="e">
        <f>VLOOKUP(J3940,'Ref2'!C:E,3,0)</f>
        <v>#N/A</v>
      </c>
      <c r="F3940">
        <v>6</v>
      </c>
      <c r="I3940" t="e">
        <f>VLOOKUP(J3940,Ref!L:M,2,0)</f>
        <v>#N/A</v>
      </c>
      <c r="J3940" t="s">
        <v>1329</v>
      </c>
      <c r="K3940" t="s">
        <v>325</v>
      </c>
      <c r="L3940" t="s">
        <v>690</v>
      </c>
      <c r="M3940" t="s">
        <v>22</v>
      </c>
      <c r="N3940" t="s">
        <v>16</v>
      </c>
      <c r="S3940">
        <v>500</v>
      </c>
    </row>
    <row r="3941" spans="1:19" x14ac:dyDescent="0.3">
      <c r="A3941">
        <v>2023</v>
      </c>
      <c r="C3941" t="str">
        <f>IF(GETPIVOTDATA("PS % recovery",Sheet4!$B$5,"Parish Name",K3941)&gt;99.949%,"OK","No")</f>
        <v>No</v>
      </c>
      <c r="D3941" t="e">
        <f>VLOOKUP(J3941,'Ref2'!C:E,3,0)</f>
        <v>#N/A</v>
      </c>
      <c r="F3941">
        <v>6</v>
      </c>
      <c r="I3941" t="e">
        <f>VLOOKUP(J3941,Ref!L:M,2,0)</f>
        <v>#N/A</v>
      </c>
      <c r="J3941" t="s">
        <v>1331</v>
      </c>
      <c r="K3941" t="s">
        <v>328</v>
      </c>
      <c r="L3941" t="s">
        <v>690</v>
      </c>
      <c r="M3941" t="s">
        <v>22</v>
      </c>
      <c r="N3941" t="s">
        <v>16</v>
      </c>
      <c r="S3941">
        <v>0</v>
      </c>
    </row>
    <row r="3942" spans="1:19" x14ac:dyDescent="0.3">
      <c r="A3942">
        <v>2023</v>
      </c>
      <c r="C3942" t="str">
        <f>IF(GETPIVOTDATA("PS % recovery",Sheet4!$B$5,"Parish Name",K3942)&gt;99.949%,"OK","No")</f>
        <v>OK</v>
      </c>
      <c r="D3942" t="e">
        <f>VLOOKUP(J3942,'Ref2'!C:E,3,0)</f>
        <v>#N/A</v>
      </c>
      <c r="F3942">
        <v>6</v>
      </c>
      <c r="I3942" t="e">
        <f>VLOOKUP(J3942,Ref!L:M,2,0)</f>
        <v>#N/A</v>
      </c>
      <c r="J3942" t="s">
        <v>1333</v>
      </c>
      <c r="K3942" t="s">
        <v>327</v>
      </c>
      <c r="L3942" t="s">
        <v>698</v>
      </c>
      <c r="M3942" t="s">
        <v>22</v>
      </c>
      <c r="N3942" t="s">
        <v>16</v>
      </c>
      <c r="S3942">
        <v>2279.75</v>
      </c>
    </row>
    <row r="3943" spans="1:19" x14ac:dyDescent="0.3">
      <c r="A3943">
        <v>2023</v>
      </c>
      <c r="C3943" t="str">
        <f>IF(GETPIVOTDATA("PS % recovery",Sheet4!$B$5,"Parish Name",K3943)&gt;99.949%,"OK","No")</f>
        <v>OK</v>
      </c>
      <c r="D3943" t="str">
        <f>VLOOKUP(J3943,'Ref2'!C:E,3,0)</f>
        <v>LLF</v>
      </c>
      <c r="F3943">
        <v>6</v>
      </c>
      <c r="I3943" t="e">
        <f>VLOOKUP(J3943,Ref!L:M,2,0)</f>
        <v>#N/A</v>
      </c>
      <c r="J3943" t="s">
        <v>1335</v>
      </c>
      <c r="K3943" t="s">
        <v>329</v>
      </c>
      <c r="L3943" t="s">
        <v>702</v>
      </c>
      <c r="M3943" t="s">
        <v>22</v>
      </c>
      <c r="N3943" t="s">
        <v>16</v>
      </c>
      <c r="S3943">
        <v>13281</v>
      </c>
    </row>
    <row r="3944" spans="1:19" x14ac:dyDescent="0.3">
      <c r="A3944">
        <v>2023</v>
      </c>
      <c r="C3944" t="str">
        <f>IF(GETPIVOTDATA("PS % recovery",Sheet4!$B$5,"Parish Name",K3944)&gt;99.949%,"OK","No")</f>
        <v>OK</v>
      </c>
      <c r="D3944" t="e">
        <f>VLOOKUP(J3944,'Ref2'!C:E,3,0)</f>
        <v>#N/A</v>
      </c>
      <c r="F3944">
        <v>6</v>
      </c>
      <c r="I3944" t="e">
        <f>VLOOKUP(J3944,Ref!L:M,2,0)</f>
        <v>#N/A</v>
      </c>
      <c r="J3944" t="s">
        <v>1337</v>
      </c>
      <c r="K3944" t="s">
        <v>331</v>
      </c>
      <c r="L3944" t="s">
        <v>704</v>
      </c>
      <c r="M3944" t="s">
        <v>25</v>
      </c>
      <c r="N3944" t="s">
        <v>16</v>
      </c>
      <c r="S3944">
        <v>6497</v>
      </c>
    </row>
    <row r="3945" spans="1:19" x14ac:dyDescent="0.3">
      <c r="A3945">
        <v>2023</v>
      </c>
      <c r="C3945" t="str">
        <f>IF(GETPIVOTDATA("PS % recovery",Sheet4!$B$5,"Parish Name",K3945)&gt;99.949%,"OK","No")</f>
        <v>OK</v>
      </c>
      <c r="D3945" t="e">
        <f>VLOOKUP(J3945,'Ref2'!C:E,3,0)</f>
        <v>#N/A</v>
      </c>
      <c r="F3945">
        <v>6</v>
      </c>
      <c r="I3945" t="e">
        <f>VLOOKUP(J3945,Ref!L:M,2,0)</f>
        <v>#N/A</v>
      </c>
      <c r="J3945" t="s">
        <v>1339</v>
      </c>
      <c r="K3945" t="s">
        <v>332</v>
      </c>
      <c r="L3945" t="s">
        <v>718</v>
      </c>
      <c r="M3945" t="s">
        <v>25</v>
      </c>
      <c r="N3945" t="s">
        <v>16</v>
      </c>
      <c r="S3945">
        <v>1200</v>
      </c>
    </row>
    <row r="3946" spans="1:19" x14ac:dyDescent="0.3">
      <c r="A3946">
        <v>2023</v>
      </c>
      <c r="C3946" t="str">
        <f>IF(GETPIVOTDATA("PS % recovery",Sheet4!$B$5,"Parish Name",K3946)&gt;99.949%,"OK","No")</f>
        <v>No</v>
      </c>
      <c r="D3946" t="e">
        <f>VLOOKUP(J3946,'Ref2'!C:E,3,0)</f>
        <v>#N/A</v>
      </c>
      <c r="F3946">
        <v>6</v>
      </c>
      <c r="I3946" t="e">
        <f>VLOOKUP(J3946,Ref!L:M,2,0)</f>
        <v>#N/A</v>
      </c>
      <c r="J3946" t="s">
        <v>1341</v>
      </c>
      <c r="K3946" t="s">
        <v>333</v>
      </c>
      <c r="L3946" t="s">
        <v>718</v>
      </c>
      <c r="M3946" t="s">
        <v>25</v>
      </c>
      <c r="N3946" t="s">
        <v>16</v>
      </c>
      <c r="S3946">
        <v>0</v>
      </c>
    </row>
    <row r="3947" spans="1:19" x14ac:dyDescent="0.3">
      <c r="A3947">
        <v>2023</v>
      </c>
      <c r="C3947" t="str">
        <f>IF(GETPIVOTDATA("PS % recovery",Sheet4!$B$5,"Parish Name",K3947)&gt;99.949%,"OK","No")</f>
        <v>No</v>
      </c>
      <c r="D3947" t="e">
        <f>VLOOKUP(J3947,'Ref2'!C:E,3,0)</f>
        <v>#N/A</v>
      </c>
      <c r="F3947">
        <v>6</v>
      </c>
      <c r="I3947" t="e">
        <f>VLOOKUP(J3947,Ref!L:M,2,0)</f>
        <v>#N/A</v>
      </c>
      <c r="J3947" t="s">
        <v>841</v>
      </c>
      <c r="K3947" t="s">
        <v>334</v>
      </c>
      <c r="L3947" t="s">
        <v>706</v>
      </c>
      <c r="M3947" t="s">
        <v>25</v>
      </c>
      <c r="N3947" t="s">
        <v>16</v>
      </c>
      <c r="S3947">
        <v>0</v>
      </c>
    </row>
    <row r="3948" spans="1:19" x14ac:dyDescent="0.3">
      <c r="A3948">
        <v>2023</v>
      </c>
      <c r="C3948" t="str">
        <f>IF(GETPIVOTDATA("PS % recovery",Sheet4!$B$5,"Parish Name",K3948)&gt;99.949%,"OK","No")</f>
        <v>OK</v>
      </c>
      <c r="D3948" t="e">
        <f>VLOOKUP(J3948,'Ref2'!C:E,3,0)</f>
        <v>#N/A</v>
      </c>
      <c r="F3948">
        <v>6</v>
      </c>
      <c r="I3948" t="e">
        <f>VLOOKUP(J3948,Ref!L:M,2,0)</f>
        <v>#N/A</v>
      </c>
      <c r="J3948" t="s">
        <v>844</v>
      </c>
      <c r="K3948" t="s">
        <v>336</v>
      </c>
      <c r="L3948" t="s">
        <v>706</v>
      </c>
      <c r="M3948" t="s">
        <v>25</v>
      </c>
      <c r="N3948" t="s">
        <v>16</v>
      </c>
      <c r="S3948">
        <v>549</v>
      </c>
    </row>
    <row r="3949" spans="1:19" x14ac:dyDescent="0.3">
      <c r="A3949">
        <v>2023</v>
      </c>
      <c r="C3949" t="str">
        <f>IF(GETPIVOTDATA("PS % recovery",Sheet4!$B$5,"Parish Name",K3949)&gt;99.949%,"OK","No")</f>
        <v>OK</v>
      </c>
      <c r="D3949" t="e">
        <f>VLOOKUP(J3949,'Ref2'!C:E,3,0)</f>
        <v>#N/A</v>
      </c>
      <c r="F3949">
        <v>6</v>
      </c>
      <c r="I3949" t="e">
        <f>VLOOKUP(J3949,Ref!L:M,2,0)</f>
        <v>#N/A</v>
      </c>
      <c r="J3949" t="s">
        <v>842</v>
      </c>
      <c r="K3949" t="s">
        <v>338</v>
      </c>
      <c r="L3949" t="s">
        <v>706</v>
      </c>
      <c r="M3949" t="s">
        <v>25</v>
      </c>
      <c r="N3949" t="s">
        <v>16</v>
      </c>
      <c r="S3949">
        <v>5470.75</v>
      </c>
    </row>
    <row r="3950" spans="1:19" x14ac:dyDescent="0.3">
      <c r="A3950">
        <v>2023</v>
      </c>
      <c r="C3950" t="str">
        <f>IF(GETPIVOTDATA("PS % recovery",Sheet4!$B$5,"Parish Name",K3950)&gt;99.949%,"OK","No")</f>
        <v>OK</v>
      </c>
      <c r="D3950" t="e">
        <f>VLOOKUP(J3950,'Ref2'!C:E,3,0)</f>
        <v>#N/A</v>
      </c>
      <c r="F3950">
        <v>6</v>
      </c>
      <c r="I3950" t="e">
        <f>VLOOKUP(J3950,Ref!L:M,2,0)</f>
        <v>#N/A</v>
      </c>
      <c r="J3950" t="s">
        <v>1346</v>
      </c>
      <c r="K3950" t="s">
        <v>335</v>
      </c>
      <c r="L3950" t="s">
        <v>714</v>
      </c>
      <c r="M3950" t="s">
        <v>25</v>
      </c>
      <c r="N3950" t="s">
        <v>16</v>
      </c>
      <c r="S3950">
        <v>250</v>
      </c>
    </row>
    <row r="3951" spans="1:19" x14ac:dyDescent="0.3">
      <c r="A3951">
        <v>2023</v>
      </c>
      <c r="C3951" t="str">
        <f>IF(GETPIVOTDATA("PS % recovery",Sheet4!$B$5,"Parish Name",K3951)&gt;99.949%,"OK","No")</f>
        <v>No</v>
      </c>
      <c r="D3951" t="e">
        <f>VLOOKUP(J3951,'Ref2'!C:E,3,0)</f>
        <v>#N/A</v>
      </c>
      <c r="F3951">
        <v>6</v>
      </c>
      <c r="I3951" t="e">
        <f>VLOOKUP(J3951,Ref!L:M,2,0)</f>
        <v>#N/A</v>
      </c>
      <c r="J3951" t="s">
        <v>1348</v>
      </c>
      <c r="K3951" t="s">
        <v>341</v>
      </c>
      <c r="L3951" t="s">
        <v>714</v>
      </c>
      <c r="M3951" t="s">
        <v>25</v>
      </c>
      <c r="N3951" t="s">
        <v>16</v>
      </c>
      <c r="S3951">
        <v>0</v>
      </c>
    </row>
    <row r="3952" spans="1:19" x14ac:dyDescent="0.3">
      <c r="A3952">
        <v>2023</v>
      </c>
      <c r="C3952" t="str">
        <f>IF(GETPIVOTDATA("PS % recovery",Sheet4!$B$5,"Parish Name",K3952)&gt;99.949%,"OK","No")</f>
        <v>OK</v>
      </c>
      <c r="D3952" t="e">
        <f>VLOOKUP(J3952,'Ref2'!C:E,3,0)</f>
        <v>#N/A</v>
      </c>
      <c r="F3952">
        <v>6</v>
      </c>
      <c r="I3952" t="e">
        <f>VLOOKUP(J3952,Ref!L:M,2,0)</f>
        <v>#N/A</v>
      </c>
      <c r="J3952" t="s">
        <v>1350</v>
      </c>
      <c r="K3952" t="s">
        <v>343</v>
      </c>
      <c r="L3952" t="s">
        <v>714</v>
      </c>
      <c r="M3952" t="s">
        <v>25</v>
      </c>
      <c r="N3952" t="s">
        <v>16</v>
      </c>
      <c r="S3952">
        <v>2750</v>
      </c>
    </row>
    <row r="3953" spans="1:19" x14ac:dyDescent="0.3">
      <c r="A3953">
        <v>2023</v>
      </c>
      <c r="C3953" t="str">
        <f>IF(GETPIVOTDATA("PS % recovery",Sheet4!$B$5,"Parish Name",K3953)&gt;99.949%,"OK","No")</f>
        <v>OK</v>
      </c>
      <c r="D3953" t="e">
        <f>VLOOKUP(J3953,'Ref2'!C:E,3,0)</f>
        <v>#N/A</v>
      </c>
      <c r="F3953">
        <v>6</v>
      </c>
      <c r="I3953" t="e">
        <f>VLOOKUP(J3953,Ref!L:M,2,0)</f>
        <v>#N/A</v>
      </c>
      <c r="J3953" t="s">
        <v>1352</v>
      </c>
      <c r="K3953" t="s">
        <v>337</v>
      </c>
      <c r="L3953" t="s">
        <v>708</v>
      </c>
      <c r="M3953" t="s">
        <v>25</v>
      </c>
      <c r="N3953" t="s">
        <v>16</v>
      </c>
      <c r="S3953">
        <v>500</v>
      </c>
    </row>
    <row r="3954" spans="1:19" x14ac:dyDescent="0.3">
      <c r="A3954">
        <v>2023</v>
      </c>
      <c r="C3954" t="str">
        <f>IF(GETPIVOTDATA("PS % recovery",Sheet4!$B$5,"Parish Name",K3954)&gt;99.949%,"OK","No")</f>
        <v>OK</v>
      </c>
      <c r="D3954" t="e">
        <f>VLOOKUP(J3954,'Ref2'!C:E,3,0)</f>
        <v>#N/A</v>
      </c>
      <c r="F3954">
        <v>6</v>
      </c>
      <c r="I3954" t="e">
        <f>VLOOKUP(J3954,Ref!L:M,2,0)</f>
        <v>#N/A</v>
      </c>
      <c r="J3954" t="s">
        <v>1354</v>
      </c>
      <c r="K3954" t="s">
        <v>346</v>
      </c>
      <c r="L3954" t="s">
        <v>708</v>
      </c>
      <c r="M3954" t="s">
        <v>25</v>
      </c>
      <c r="N3954" t="s">
        <v>16</v>
      </c>
      <c r="S3954">
        <v>2500</v>
      </c>
    </row>
    <row r="3955" spans="1:19" x14ac:dyDescent="0.3">
      <c r="A3955">
        <v>2023</v>
      </c>
      <c r="C3955" t="str">
        <f>IF(GETPIVOTDATA("PS % recovery",Sheet4!$B$5,"Parish Name",K3955)&gt;99.949%,"OK","No")</f>
        <v>No</v>
      </c>
      <c r="D3955" t="e">
        <f>VLOOKUP(J3955,'Ref2'!C:E,3,0)</f>
        <v>#N/A</v>
      </c>
      <c r="F3955">
        <v>6</v>
      </c>
      <c r="I3955" t="e">
        <f>VLOOKUP(J3955,Ref!L:M,2,0)</f>
        <v>#N/A</v>
      </c>
      <c r="J3955" t="s">
        <v>1356</v>
      </c>
      <c r="K3955" t="s">
        <v>345</v>
      </c>
      <c r="L3955" t="s">
        <v>708</v>
      </c>
      <c r="M3955" t="s">
        <v>25</v>
      </c>
      <c r="N3955" t="s">
        <v>16</v>
      </c>
      <c r="S3955">
        <v>800</v>
      </c>
    </row>
    <row r="3956" spans="1:19" x14ac:dyDescent="0.3">
      <c r="A3956">
        <v>2023</v>
      </c>
      <c r="C3956" t="str">
        <f>IF(GETPIVOTDATA("PS % recovery",Sheet4!$B$5,"Parish Name",K3956)&gt;99.949%,"OK","No")</f>
        <v>No</v>
      </c>
      <c r="D3956" t="e">
        <f>VLOOKUP(J3956,'Ref2'!C:E,3,0)</f>
        <v>#N/A</v>
      </c>
      <c r="F3956">
        <v>6</v>
      </c>
      <c r="I3956" t="e">
        <f>VLOOKUP(J3956,Ref!L:M,2,0)</f>
        <v>#N/A</v>
      </c>
      <c r="J3956" t="s">
        <v>1358</v>
      </c>
      <c r="K3956" t="s">
        <v>339</v>
      </c>
      <c r="L3956" t="s">
        <v>710</v>
      </c>
      <c r="M3956" t="s">
        <v>25</v>
      </c>
      <c r="N3956" t="s">
        <v>16</v>
      </c>
      <c r="S3956">
        <v>500</v>
      </c>
    </row>
    <row r="3957" spans="1:19" x14ac:dyDescent="0.3">
      <c r="A3957">
        <v>2023</v>
      </c>
      <c r="C3957" t="str">
        <f>IF(GETPIVOTDATA("PS % recovery",Sheet4!$B$5,"Parish Name",K3957)&gt;99.949%,"OK","No")</f>
        <v>No</v>
      </c>
      <c r="D3957" t="e">
        <f>VLOOKUP(J3957,'Ref2'!C:E,3,0)</f>
        <v>#N/A</v>
      </c>
      <c r="F3957">
        <v>6</v>
      </c>
      <c r="I3957" t="e">
        <f>VLOOKUP(J3957,Ref!L:M,2,0)</f>
        <v>#N/A</v>
      </c>
      <c r="J3957" t="s">
        <v>1360</v>
      </c>
      <c r="K3957" t="s">
        <v>347</v>
      </c>
      <c r="L3957" t="s">
        <v>710</v>
      </c>
      <c r="M3957" t="s">
        <v>25</v>
      </c>
      <c r="N3957" t="s">
        <v>16</v>
      </c>
      <c r="S3957">
        <v>200</v>
      </c>
    </row>
    <row r="3958" spans="1:19" x14ac:dyDescent="0.3">
      <c r="A3958">
        <v>2023</v>
      </c>
      <c r="C3958" t="str">
        <f>IF(GETPIVOTDATA("PS % recovery",Sheet4!$B$5,"Parish Name",K3958)&gt;99.949%,"OK","No")</f>
        <v>No</v>
      </c>
      <c r="D3958" t="e">
        <f>VLOOKUP(J3958,'Ref2'!C:E,3,0)</f>
        <v>#N/A</v>
      </c>
      <c r="F3958">
        <v>6</v>
      </c>
      <c r="I3958" t="e">
        <f>VLOOKUP(J3958,Ref!L:M,2,0)</f>
        <v>#N/A</v>
      </c>
      <c r="J3958" t="s">
        <v>1362</v>
      </c>
      <c r="K3958" t="s">
        <v>342</v>
      </c>
      <c r="L3958" t="s">
        <v>710</v>
      </c>
      <c r="M3958" t="s">
        <v>25</v>
      </c>
      <c r="N3958" t="s">
        <v>16</v>
      </c>
      <c r="S3958">
        <v>100</v>
      </c>
    </row>
    <row r="3959" spans="1:19" x14ac:dyDescent="0.3">
      <c r="A3959">
        <v>2023</v>
      </c>
      <c r="C3959" t="str">
        <f>IF(GETPIVOTDATA("PS % recovery",Sheet4!$B$5,"Parish Name",K3959)&gt;99.949%,"OK","No")</f>
        <v>OK</v>
      </c>
      <c r="D3959" t="str">
        <f>VLOOKUP(J3959,'Ref2'!C:E,3,0)</f>
        <v>LLF</v>
      </c>
      <c r="F3959">
        <v>6</v>
      </c>
      <c r="I3959" t="e">
        <f>VLOOKUP(J3959,Ref!L:M,2,0)</f>
        <v>#N/A</v>
      </c>
      <c r="J3959" t="s">
        <v>1364</v>
      </c>
      <c r="K3959" t="s">
        <v>340</v>
      </c>
      <c r="L3959" t="s">
        <v>712</v>
      </c>
      <c r="M3959" t="s">
        <v>25</v>
      </c>
      <c r="N3959" t="s">
        <v>16</v>
      </c>
      <c r="S3959">
        <v>6600</v>
      </c>
    </row>
    <row r="3960" spans="1:19" x14ac:dyDescent="0.3">
      <c r="A3960">
        <v>2023</v>
      </c>
      <c r="C3960" t="str">
        <f>IF(GETPIVOTDATA("PS % recovery",Sheet4!$B$5,"Parish Name",K3960)&gt;99.949%,"OK","No")</f>
        <v>OK</v>
      </c>
      <c r="D3960" t="e">
        <f>VLOOKUP(J3960,'Ref2'!C:E,3,0)</f>
        <v>#N/A</v>
      </c>
      <c r="F3960">
        <v>6</v>
      </c>
      <c r="I3960" t="e">
        <f>VLOOKUP(J3960,Ref!L:M,2,0)</f>
        <v>#N/A</v>
      </c>
      <c r="J3960" t="s">
        <v>1366</v>
      </c>
      <c r="K3960" t="s">
        <v>344</v>
      </c>
      <c r="L3960" t="s">
        <v>718</v>
      </c>
      <c r="M3960" t="s">
        <v>25</v>
      </c>
      <c r="N3960" t="s">
        <v>16</v>
      </c>
      <c r="S3960">
        <v>1645</v>
      </c>
    </row>
    <row r="3961" spans="1:19" x14ac:dyDescent="0.3">
      <c r="A3961">
        <v>2023</v>
      </c>
      <c r="C3961" t="str">
        <f>IF(GETPIVOTDATA("PS % recovery",Sheet4!$B$5,"Parish Name",K3961)&gt;99.949%,"OK","No")</f>
        <v>OK</v>
      </c>
      <c r="D3961" t="e">
        <f>VLOOKUP(J3961,'Ref2'!C:E,3,0)</f>
        <v>#N/A</v>
      </c>
      <c r="F3961">
        <v>6</v>
      </c>
      <c r="I3961" t="e">
        <f>VLOOKUP(J3961,Ref!L:M,2,0)</f>
        <v>#N/A</v>
      </c>
      <c r="J3961" t="s">
        <v>1368</v>
      </c>
      <c r="K3961" t="s">
        <v>348</v>
      </c>
      <c r="L3961" t="s">
        <v>718</v>
      </c>
      <c r="M3961" t="s">
        <v>25</v>
      </c>
      <c r="N3961" t="s">
        <v>16</v>
      </c>
      <c r="S3961">
        <v>1088</v>
      </c>
    </row>
    <row r="3962" spans="1:19" x14ac:dyDescent="0.3">
      <c r="A3962">
        <v>2023</v>
      </c>
      <c r="C3962" t="str">
        <f>IF(GETPIVOTDATA("PS % recovery",Sheet4!$B$5,"Parish Name",K3962)&gt;99.949%,"OK","No")</f>
        <v>No</v>
      </c>
      <c r="D3962" t="e">
        <f>VLOOKUP(J3962,'Ref2'!C:E,3,0)</f>
        <v>#N/A</v>
      </c>
      <c r="F3962">
        <v>6</v>
      </c>
      <c r="I3962" t="e">
        <f>VLOOKUP(J3962,Ref!L:M,2,0)</f>
        <v>#N/A</v>
      </c>
      <c r="J3962" t="s">
        <v>846</v>
      </c>
      <c r="K3962" t="s">
        <v>349</v>
      </c>
      <c r="L3962" t="s">
        <v>716</v>
      </c>
      <c r="M3962" t="s">
        <v>25</v>
      </c>
      <c r="N3962" t="s">
        <v>16</v>
      </c>
      <c r="S3962">
        <v>0</v>
      </c>
    </row>
    <row r="3963" spans="1:19" x14ac:dyDescent="0.3">
      <c r="A3963">
        <v>2023</v>
      </c>
      <c r="C3963" t="str">
        <f>IF(GETPIVOTDATA("PS % recovery",Sheet4!$B$5,"Parish Name",K3963)&gt;99.949%,"OK","No")</f>
        <v>OK</v>
      </c>
      <c r="D3963" t="e">
        <f>VLOOKUP(J3963,'Ref2'!C:E,3,0)</f>
        <v>#N/A</v>
      </c>
      <c r="F3963">
        <v>6</v>
      </c>
      <c r="I3963" t="e">
        <f>VLOOKUP(J3963,Ref!L:M,2,0)</f>
        <v>#N/A</v>
      </c>
      <c r="J3963" t="s">
        <v>1371</v>
      </c>
      <c r="K3963" t="s">
        <v>351</v>
      </c>
      <c r="L3963" t="s">
        <v>728</v>
      </c>
      <c r="M3963" t="s">
        <v>28</v>
      </c>
      <c r="N3963" t="s">
        <v>16</v>
      </c>
      <c r="S3963">
        <v>310</v>
      </c>
    </row>
    <row r="3964" spans="1:19" x14ac:dyDescent="0.3">
      <c r="A3964">
        <v>2023</v>
      </c>
      <c r="C3964" t="str">
        <f>IF(GETPIVOTDATA("PS % recovery",Sheet4!$B$5,"Parish Name",K3964)&gt;99.949%,"OK","No")</f>
        <v>OK</v>
      </c>
      <c r="D3964" t="e">
        <f>VLOOKUP(J3964,'Ref2'!C:E,3,0)</f>
        <v>#N/A</v>
      </c>
      <c r="F3964">
        <v>6</v>
      </c>
      <c r="I3964" t="e">
        <f>VLOOKUP(J3964,Ref!L:M,2,0)</f>
        <v>#N/A</v>
      </c>
      <c r="J3964" t="s">
        <v>1373</v>
      </c>
      <c r="K3964" t="s">
        <v>356</v>
      </c>
      <c r="L3964" t="s">
        <v>728</v>
      </c>
      <c r="M3964" t="s">
        <v>28</v>
      </c>
      <c r="N3964" t="s">
        <v>16</v>
      </c>
      <c r="S3964">
        <v>0</v>
      </c>
    </row>
    <row r="3965" spans="1:19" x14ac:dyDescent="0.3">
      <c r="A3965">
        <v>2023</v>
      </c>
      <c r="C3965" t="str">
        <f>IF(GETPIVOTDATA("PS % recovery",Sheet4!$B$5,"Parish Name",K3965)&gt;99.949%,"OK","No")</f>
        <v>No</v>
      </c>
      <c r="D3965" t="e">
        <f>VLOOKUP(J3965,'Ref2'!C:E,3,0)</f>
        <v>#N/A</v>
      </c>
      <c r="F3965">
        <v>6</v>
      </c>
      <c r="I3965" t="e">
        <f>VLOOKUP(J3965,Ref!L:M,2,0)</f>
        <v>#N/A</v>
      </c>
      <c r="J3965" t="s">
        <v>847</v>
      </c>
      <c r="K3965" t="s">
        <v>359</v>
      </c>
      <c r="L3965" t="s">
        <v>728</v>
      </c>
      <c r="M3965" t="s">
        <v>28</v>
      </c>
      <c r="N3965" t="s">
        <v>16</v>
      </c>
      <c r="S3965">
        <v>5000</v>
      </c>
    </row>
    <row r="3966" spans="1:19" x14ac:dyDescent="0.3">
      <c r="A3966">
        <v>2023</v>
      </c>
      <c r="C3966" t="str">
        <f>IF(GETPIVOTDATA("PS % recovery",Sheet4!$B$5,"Parish Name",K3966)&gt;99.949%,"OK","No")</f>
        <v>OK</v>
      </c>
      <c r="D3966" t="e">
        <f>VLOOKUP(J3966,'Ref2'!C:E,3,0)</f>
        <v>#N/A</v>
      </c>
      <c r="F3966">
        <v>6</v>
      </c>
      <c r="I3966" t="e">
        <f>VLOOKUP(J3966,Ref!L:M,2,0)</f>
        <v>#N/A</v>
      </c>
      <c r="J3966" t="s">
        <v>1376</v>
      </c>
      <c r="K3966" t="s">
        <v>360</v>
      </c>
      <c r="L3966" t="s">
        <v>728</v>
      </c>
      <c r="M3966" t="s">
        <v>28</v>
      </c>
      <c r="N3966" t="s">
        <v>16</v>
      </c>
      <c r="S3966">
        <v>0</v>
      </c>
    </row>
    <row r="3967" spans="1:19" x14ac:dyDescent="0.3">
      <c r="A3967">
        <v>2023</v>
      </c>
      <c r="C3967" t="str">
        <f>IF(GETPIVOTDATA("PS % recovery",Sheet4!$B$5,"Parish Name",K3967)&gt;99.949%,"OK","No")</f>
        <v>No</v>
      </c>
      <c r="D3967" t="e">
        <f>VLOOKUP(J3967,'Ref2'!C:E,3,0)</f>
        <v>#N/A</v>
      </c>
      <c r="F3967">
        <v>6</v>
      </c>
      <c r="I3967" t="e">
        <f>VLOOKUP(J3967,Ref!L:M,2,0)</f>
        <v>#N/A</v>
      </c>
      <c r="J3967" t="s">
        <v>1378</v>
      </c>
      <c r="K3967" t="s">
        <v>361</v>
      </c>
      <c r="L3967" t="s">
        <v>728</v>
      </c>
      <c r="M3967" t="s">
        <v>28</v>
      </c>
      <c r="N3967" t="s">
        <v>16</v>
      </c>
      <c r="S3967">
        <v>1750</v>
      </c>
    </row>
    <row r="3968" spans="1:19" x14ac:dyDescent="0.3">
      <c r="A3968">
        <v>2023</v>
      </c>
      <c r="C3968" t="str">
        <f>IF(GETPIVOTDATA("PS % recovery",Sheet4!$B$5,"Parish Name",K3968)&gt;99.949%,"OK","No")</f>
        <v>No</v>
      </c>
      <c r="D3968" t="e">
        <f>VLOOKUP(J3968,'Ref2'!C:E,3,0)</f>
        <v>#N/A</v>
      </c>
      <c r="F3968">
        <v>6</v>
      </c>
      <c r="I3968" t="e">
        <f>VLOOKUP(J3968,Ref!L:M,2,0)</f>
        <v>#N/A</v>
      </c>
      <c r="J3968" t="s">
        <v>1380</v>
      </c>
      <c r="K3968" t="s">
        <v>352</v>
      </c>
      <c r="L3968" t="s">
        <v>730</v>
      </c>
      <c r="M3968" t="s">
        <v>28</v>
      </c>
      <c r="N3968" t="s">
        <v>16</v>
      </c>
      <c r="S3968">
        <v>0</v>
      </c>
    </row>
    <row r="3969" spans="1:19" x14ac:dyDescent="0.3">
      <c r="A3969">
        <v>2023</v>
      </c>
      <c r="C3969" t="str">
        <f>IF(GETPIVOTDATA("PS % recovery",Sheet4!$B$5,"Parish Name",K3969)&gt;99.949%,"OK","No")</f>
        <v>No</v>
      </c>
      <c r="D3969" t="e">
        <f>VLOOKUP(J3969,'Ref2'!C:E,3,0)</f>
        <v>#N/A</v>
      </c>
      <c r="F3969">
        <v>6</v>
      </c>
      <c r="I3969" t="e">
        <f>VLOOKUP(J3969,Ref!L:M,2,0)</f>
        <v>#N/A</v>
      </c>
      <c r="J3969" t="s">
        <v>1382</v>
      </c>
      <c r="K3969" t="s">
        <v>365</v>
      </c>
      <c r="L3969" t="s">
        <v>730</v>
      </c>
      <c r="M3969" t="s">
        <v>28</v>
      </c>
      <c r="N3969" t="s">
        <v>16</v>
      </c>
      <c r="S3969">
        <v>1841</v>
      </c>
    </row>
    <row r="3970" spans="1:19" x14ac:dyDescent="0.3">
      <c r="A3970">
        <v>2023</v>
      </c>
      <c r="C3970" t="str">
        <f>IF(GETPIVOTDATA("PS % recovery",Sheet4!$B$5,"Parish Name",K3970)&gt;99.949%,"OK","No")</f>
        <v>OK</v>
      </c>
      <c r="D3970" t="e">
        <f>VLOOKUP(J3970,'Ref2'!C:E,3,0)</f>
        <v>#N/A</v>
      </c>
      <c r="F3970">
        <v>6</v>
      </c>
      <c r="I3970" t="e">
        <f>VLOOKUP(J3970,Ref!L:M,2,0)</f>
        <v>#N/A</v>
      </c>
      <c r="J3970" t="s">
        <v>1384</v>
      </c>
      <c r="K3970" t="s">
        <v>353</v>
      </c>
      <c r="L3970" t="s">
        <v>720</v>
      </c>
      <c r="M3970" t="s">
        <v>28</v>
      </c>
      <c r="N3970" t="s">
        <v>16</v>
      </c>
      <c r="S3970">
        <v>12489.5</v>
      </c>
    </row>
    <row r="3971" spans="1:19" x14ac:dyDescent="0.3">
      <c r="A3971">
        <v>2023</v>
      </c>
      <c r="C3971" t="str">
        <f>IF(GETPIVOTDATA("PS % recovery",Sheet4!$B$5,"Parish Name",K3971)&gt;99.949%,"OK","No")</f>
        <v>OK</v>
      </c>
      <c r="D3971" t="e">
        <f>VLOOKUP(J3971,'Ref2'!C:E,3,0)</f>
        <v>#N/A</v>
      </c>
      <c r="F3971">
        <v>6</v>
      </c>
      <c r="I3971" t="e">
        <f>VLOOKUP(J3971,Ref!L:M,2,0)</f>
        <v>#N/A</v>
      </c>
      <c r="J3971" t="s">
        <v>1386</v>
      </c>
      <c r="K3971" t="s">
        <v>354</v>
      </c>
      <c r="L3971" t="s">
        <v>722</v>
      </c>
      <c r="M3971" t="s">
        <v>28</v>
      </c>
      <c r="N3971" t="s">
        <v>16</v>
      </c>
      <c r="S3971">
        <v>5523</v>
      </c>
    </row>
    <row r="3972" spans="1:19" x14ac:dyDescent="0.3">
      <c r="A3972">
        <v>2023</v>
      </c>
      <c r="C3972" t="str">
        <f>IF(GETPIVOTDATA("PS % recovery",Sheet4!$B$5,"Parish Name",K3972)&gt;99.949%,"OK","No")</f>
        <v>No</v>
      </c>
      <c r="D3972" t="e">
        <f>VLOOKUP(J3972,'Ref2'!C:E,3,0)</f>
        <v>#N/A</v>
      </c>
      <c r="F3972">
        <v>6</v>
      </c>
      <c r="I3972" t="e">
        <f>VLOOKUP(J3972,Ref!L:M,2,0)</f>
        <v>#N/A</v>
      </c>
      <c r="J3972" t="s">
        <v>1388</v>
      </c>
      <c r="K3972" t="s">
        <v>355</v>
      </c>
      <c r="L3972" t="s">
        <v>728</v>
      </c>
      <c r="M3972" t="s">
        <v>28</v>
      </c>
      <c r="N3972" t="s">
        <v>16</v>
      </c>
      <c r="S3972">
        <v>0</v>
      </c>
    </row>
    <row r="3973" spans="1:19" x14ac:dyDescent="0.3">
      <c r="A3973">
        <v>2023</v>
      </c>
      <c r="C3973" t="str">
        <f>IF(GETPIVOTDATA("PS % recovery",Sheet4!$B$5,"Parish Name",K3973)&gt;99.949%,"OK","No")</f>
        <v>No</v>
      </c>
      <c r="D3973" t="e">
        <f>VLOOKUP(J3973,'Ref2'!C:E,3,0)</f>
        <v>#N/A</v>
      </c>
      <c r="F3973">
        <v>6</v>
      </c>
      <c r="I3973" t="e">
        <f>VLOOKUP(J3973,Ref!L:M,2,0)</f>
        <v>#N/A</v>
      </c>
      <c r="J3973" t="s">
        <v>1390</v>
      </c>
      <c r="K3973" t="s">
        <v>357</v>
      </c>
      <c r="L3973" t="s">
        <v>724</v>
      </c>
      <c r="M3973" t="s">
        <v>28</v>
      </c>
      <c r="N3973" t="s">
        <v>16</v>
      </c>
      <c r="S3973">
        <v>1700</v>
      </c>
    </row>
    <row r="3974" spans="1:19" x14ac:dyDescent="0.3">
      <c r="A3974">
        <v>2023</v>
      </c>
      <c r="C3974" t="str">
        <f>IF(GETPIVOTDATA("PS % recovery",Sheet4!$B$5,"Parish Name",K3974)&gt;99.949%,"OK","No")</f>
        <v>OK</v>
      </c>
      <c r="D3974" t="e">
        <f>VLOOKUP(J3974,'Ref2'!C:E,3,0)</f>
        <v>#N/A</v>
      </c>
      <c r="F3974">
        <v>6</v>
      </c>
      <c r="I3974" t="e">
        <f>VLOOKUP(J3974,Ref!L:M,2,0)</f>
        <v>#N/A</v>
      </c>
      <c r="J3974" t="s">
        <v>1392</v>
      </c>
      <c r="K3974" t="s">
        <v>358</v>
      </c>
      <c r="L3974" t="s">
        <v>726</v>
      </c>
      <c r="M3974" t="s">
        <v>28</v>
      </c>
      <c r="N3974" t="s">
        <v>16</v>
      </c>
      <c r="S3974">
        <v>2066.2800000000002</v>
      </c>
    </row>
    <row r="3975" spans="1:19" x14ac:dyDescent="0.3">
      <c r="A3975">
        <v>2023</v>
      </c>
      <c r="C3975" t="str">
        <f>IF(GETPIVOTDATA("PS % recovery",Sheet4!$B$5,"Parish Name",K3975)&gt;99.949%,"OK","No")</f>
        <v>OK</v>
      </c>
      <c r="D3975" t="e">
        <f>VLOOKUP(J3975,'Ref2'!C:E,3,0)</f>
        <v>#N/A</v>
      </c>
      <c r="F3975">
        <v>6</v>
      </c>
      <c r="I3975" t="e">
        <f>VLOOKUP(J3975,Ref!L:M,2,0)</f>
        <v>#N/A</v>
      </c>
      <c r="J3975" t="s">
        <v>1394</v>
      </c>
      <c r="K3975" t="s">
        <v>363</v>
      </c>
      <c r="L3975" t="s">
        <v>726</v>
      </c>
      <c r="M3975" t="s">
        <v>28</v>
      </c>
      <c r="N3975" t="s">
        <v>16</v>
      </c>
      <c r="S3975">
        <v>1848</v>
      </c>
    </row>
    <row r="3976" spans="1:19" x14ac:dyDescent="0.3">
      <c r="A3976">
        <v>2023</v>
      </c>
      <c r="C3976" t="str">
        <f>IF(GETPIVOTDATA("PS % recovery",Sheet4!$B$5,"Parish Name",K3976)&gt;99.949%,"OK","No")</f>
        <v>OK</v>
      </c>
      <c r="D3976" t="e">
        <f>VLOOKUP(J3976,'Ref2'!C:E,3,0)</f>
        <v>#N/A</v>
      </c>
      <c r="F3976">
        <v>6</v>
      </c>
      <c r="I3976" t="e">
        <f>VLOOKUP(J3976,Ref!L:M,2,0)</f>
        <v>#N/A</v>
      </c>
      <c r="J3976" t="s">
        <v>1396</v>
      </c>
      <c r="K3976" t="s">
        <v>367</v>
      </c>
      <c r="L3976" t="s">
        <v>726</v>
      </c>
      <c r="M3976" t="s">
        <v>28</v>
      </c>
      <c r="N3976" t="s">
        <v>16</v>
      </c>
      <c r="S3976">
        <v>1839</v>
      </c>
    </row>
    <row r="3977" spans="1:19" x14ac:dyDescent="0.3">
      <c r="A3977">
        <v>2023</v>
      </c>
      <c r="C3977" t="str">
        <f>IF(GETPIVOTDATA("PS % recovery",Sheet4!$B$5,"Parish Name",K3977)&gt;99.949%,"OK","No")</f>
        <v>No</v>
      </c>
      <c r="D3977" t="e">
        <f>VLOOKUP(J3977,'Ref2'!C:E,3,0)</f>
        <v>#N/A</v>
      </c>
      <c r="F3977">
        <v>6</v>
      </c>
      <c r="I3977" t="e">
        <f>VLOOKUP(J3977,Ref!L:M,2,0)</f>
        <v>#N/A</v>
      </c>
      <c r="J3977" t="s">
        <v>1398</v>
      </c>
      <c r="K3977" t="s">
        <v>362</v>
      </c>
      <c r="L3977" t="s">
        <v>732</v>
      </c>
      <c r="M3977" t="s">
        <v>28</v>
      </c>
      <c r="N3977" t="s">
        <v>16</v>
      </c>
      <c r="S3977">
        <v>600</v>
      </c>
    </row>
    <row r="3978" spans="1:19" x14ac:dyDescent="0.3">
      <c r="A3978">
        <v>2023</v>
      </c>
      <c r="C3978" t="str">
        <f>IF(GETPIVOTDATA("PS % recovery",Sheet4!$B$5,"Parish Name",K3978)&gt;99.949%,"OK","No")</f>
        <v>No</v>
      </c>
      <c r="D3978" t="e">
        <f>VLOOKUP(J3978,'Ref2'!C:E,3,0)</f>
        <v>#N/A</v>
      </c>
      <c r="F3978">
        <v>6</v>
      </c>
      <c r="I3978" t="e">
        <f>VLOOKUP(J3978,Ref!L:M,2,0)</f>
        <v>#N/A</v>
      </c>
      <c r="J3978" t="s">
        <v>1400</v>
      </c>
      <c r="K3978" t="s">
        <v>364</v>
      </c>
      <c r="L3978" t="s">
        <v>732</v>
      </c>
      <c r="M3978" t="s">
        <v>28</v>
      </c>
      <c r="N3978" t="s">
        <v>16</v>
      </c>
      <c r="S3978">
        <v>937</v>
      </c>
    </row>
    <row r="3979" spans="1:19" x14ac:dyDescent="0.3">
      <c r="A3979">
        <v>2023</v>
      </c>
      <c r="C3979" t="str">
        <f>IF(GETPIVOTDATA("PS % recovery",Sheet4!$B$5,"Parish Name",K3979)&gt;99.949%,"OK","No")</f>
        <v>OK</v>
      </c>
      <c r="D3979" t="e">
        <f>VLOOKUP(J3979,'Ref2'!C:E,3,0)</f>
        <v>#N/A</v>
      </c>
      <c r="F3979">
        <v>6</v>
      </c>
      <c r="I3979" t="e">
        <f>VLOOKUP(J3979,Ref!L:M,2,0)</f>
        <v>#N/A</v>
      </c>
      <c r="J3979" t="s">
        <v>1402</v>
      </c>
      <c r="K3979" t="s">
        <v>366</v>
      </c>
      <c r="L3979" t="s">
        <v>732</v>
      </c>
      <c r="M3979" t="s">
        <v>28</v>
      </c>
      <c r="N3979" t="s">
        <v>16</v>
      </c>
      <c r="S3979">
        <v>400</v>
      </c>
    </row>
    <row r="3980" spans="1:19" x14ac:dyDescent="0.3">
      <c r="A3980">
        <v>2023</v>
      </c>
      <c r="C3980" t="str">
        <f>IF(GETPIVOTDATA("PS % recovery",Sheet4!$B$5,"Parish Name",K3980)&gt;99.949%,"OK","No")</f>
        <v>No</v>
      </c>
      <c r="D3980" t="str">
        <f>VLOOKUP(J3980,'Ref2'!C:E,3,0)</f>
        <v>LLF</v>
      </c>
      <c r="F3980">
        <v>6</v>
      </c>
      <c r="I3980" t="e">
        <f>VLOOKUP(J3980,Ref!L:M,2,0)</f>
        <v>#N/A</v>
      </c>
      <c r="J3980" t="s">
        <v>1404</v>
      </c>
      <c r="K3980" t="s">
        <v>369</v>
      </c>
      <c r="L3980" t="s">
        <v>734</v>
      </c>
      <c r="M3980" t="s">
        <v>31</v>
      </c>
      <c r="N3980" t="s">
        <v>16</v>
      </c>
      <c r="S3980">
        <v>-1359</v>
      </c>
    </row>
    <row r="3981" spans="1:19" x14ac:dyDescent="0.3">
      <c r="A3981">
        <v>2023</v>
      </c>
      <c r="C3981" t="str">
        <f>IF(GETPIVOTDATA("PS % recovery",Sheet4!$B$5,"Parish Name",K3981)&gt;99.949%,"OK","No")</f>
        <v>No</v>
      </c>
      <c r="D3981" t="e">
        <f>VLOOKUP(J3981,'Ref2'!C:E,3,0)</f>
        <v>#N/A</v>
      </c>
      <c r="F3981">
        <v>6</v>
      </c>
      <c r="I3981" t="e">
        <f>VLOOKUP(J3981,Ref!L:M,2,0)</f>
        <v>#N/A</v>
      </c>
      <c r="J3981" t="s">
        <v>1406</v>
      </c>
      <c r="K3981" t="s">
        <v>370</v>
      </c>
      <c r="L3981" t="s">
        <v>736</v>
      </c>
      <c r="M3981" t="s">
        <v>31</v>
      </c>
      <c r="N3981" t="s">
        <v>16</v>
      </c>
      <c r="S3981">
        <v>1000</v>
      </c>
    </row>
    <row r="3982" spans="1:19" x14ac:dyDescent="0.3">
      <c r="A3982">
        <v>2023</v>
      </c>
      <c r="C3982" t="str">
        <f>IF(GETPIVOTDATA("PS % recovery",Sheet4!$B$5,"Parish Name",K3982)&gt;99.949%,"OK","No")</f>
        <v>OK</v>
      </c>
      <c r="D3982" t="e">
        <f>VLOOKUP(J3982,'Ref2'!C:E,3,0)</f>
        <v>#N/A</v>
      </c>
      <c r="F3982">
        <v>6</v>
      </c>
      <c r="I3982" t="e">
        <f>VLOOKUP(J3982,Ref!L:M,2,0)</f>
        <v>#N/A</v>
      </c>
      <c r="J3982" t="s">
        <v>1408</v>
      </c>
      <c r="K3982" t="s">
        <v>371</v>
      </c>
      <c r="L3982" t="s">
        <v>768</v>
      </c>
      <c r="M3982" t="s">
        <v>31</v>
      </c>
      <c r="N3982" t="s">
        <v>16</v>
      </c>
      <c r="S3982">
        <v>0</v>
      </c>
    </row>
    <row r="3983" spans="1:19" x14ac:dyDescent="0.3">
      <c r="A3983">
        <v>2023</v>
      </c>
      <c r="C3983" t="str">
        <f>IF(GETPIVOTDATA("PS % recovery",Sheet4!$B$5,"Parish Name",K3983)&gt;99.949%,"OK","No")</f>
        <v>OK</v>
      </c>
      <c r="D3983" t="e">
        <f>VLOOKUP(J3983,'Ref2'!C:E,3,0)</f>
        <v>#N/A</v>
      </c>
      <c r="F3983">
        <v>6</v>
      </c>
      <c r="I3983" t="e">
        <f>VLOOKUP(J3983,Ref!L:M,2,0)</f>
        <v>#N/A</v>
      </c>
      <c r="J3983" t="s">
        <v>1410</v>
      </c>
      <c r="K3983" t="s">
        <v>372</v>
      </c>
      <c r="L3983" t="s">
        <v>738</v>
      </c>
      <c r="M3983" t="s">
        <v>31</v>
      </c>
      <c r="N3983" t="s">
        <v>16</v>
      </c>
      <c r="S3983">
        <v>0</v>
      </c>
    </row>
    <row r="3984" spans="1:19" x14ac:dyDescent="0.3">
      <c r="A3984">
        <v>2023</v>
      </c>
      <c r="C3984" t="str">
        <f>IF(GETPIVOTDATA("PS % recovery",Sheet4!$B$5,"Parish Name",K3984)&gt;99.949%,"OK","No")</f>
        <v>No</v>
      </c>
      <c r="D3984" t="e">
        <f>VLOOKUP(J3984,'Ref2'!C:E,3,0)</f>
        <v>#N/A</v>
      </c>
      <c r="F3984">
        <v>6</v>
      </c>
      <c r="I3984" t="str">
        <f>VLOOKUP(J3984,Ref!L:M,2,0)</f>
        <v>Yes</v>
      </c>
      <c r="J3984" t="s">
        <v>1412</v>
      </c>
      <c r="K3984" t="s">
        <v>373</v>
      </c>
      <c r="L3984" t="s">
        <v>740</v>
      </c>
      <c r="M3984" t="s">
        <v>31</v>
      </c>
      <c r="N3984" t="s">
        <v>16</v>
      </c>
      <c r="S3984">
        <v>3000</v>
      </c>
    </row>
    <row r="3985" spans="1:19" x14ac:dyDescent="0.3">
      <c r="A3985">
        <v>2023</v>
      </c>
      <c r="C3985" t="str">
        <f>IF(GETPIVOTDATA("PS % recovery",Sheet4!$B$5,"Parish Name",K3985)&gt;99.949%,"OK","No")</f>
        <v>No</v>
      </c>
      <c r="D3985" t="e">
        <f>VLOOKUP(J3985,'Ref2'!C:E,3,0)</f>
        <v>#N/A</v>
      </c>
      <c r="F3985">
        <v>6</v>
      </c>
      <c r="I3985" t="e">
        <f>VLOOKUP(J3985,Ref!L:M,2,0)</f>
        <v>#N/A</v>
      </c>
      <c r="J3985" t="s">
        <v>1414</v>
      </c>
      <c r="K3985" t="s">
        <v>375</v>
      </c>
      <c r="L3985" t="s">
        <v>746</v>
      </c>
      <c r="M3985" t="s">
        <v>31</v>
      </c>
      <c r="N3985" t="s">
        <v>16</v>
      </c>
      <c r="S3985">
        <v>4100</v>
      </c>
    </row>
    <row r="3986" spans="1:19" x14ac:dyDescent="0.3">
      <c r="A3986">
        <v>2023</v>
      </c>
      <c r="C3986" t="str">
        <f>IF(GETPIVOTDATA("PS % recovery",Sheet4!$B$5,"Parish Name",K3986)&gt;99.949%,"OK","No")</f>
        <v>OK</v>
      </c>
      <c r="D3986" t="e">
        <f>VLOOKUP(J3986,'Ref2'!C:E,3,0)</f>
        <v>#N/A</v>
      </c>
      <c r="F3986">
        <v>6</v>
      </c>
      <c r="I3986" t="e">
        <f>VLOOKUP(J3986,Ref!L:M,2,0)</f>
        <v>#N/A</v>
      </c>
      <c r="J3986" t="s">
        <v>1416</v>
      </c>
      <c r="K3986" t="s">
        <v>376</v>
      </c>
      <c r="L3986" t="s">
        <v>744</v>
      </c>
      <c r="M3986" t="s">
        <v>31</v>
      </c>
      <c r="N3986" t="s">
        <v>16</v>
      </c>
      <c r="S3986">
        <v>2250</v>
      </c>
    </row>
    <row r="3987" spans="1:19" x14ac:dyDescent="0.3">
      <c r="A3987">
        <v>2023</v>
      </c>
      <c r="C3987" t="str">
        <f>IF(GETPIVOTDATA("PS % recovery",Sheet4!$B$5,"Parish Name",K3987)&gt;99.949%,"OK","No")</f>
        <v>OK</v>
      </c>
      <c r="D3987" t="str">
        <f>VLOOKUP(J3987,'Ref2'!C:E,3,0)</f>
        <v>LLF</v>
      </c>
      <c r="F3987">
        <v>6</v>
      </c>
      <c r="I3987" t="e">
        <f>VLOOKUP(J3987,Ref!L:M,2,0)</f>
        <v>#N/A</v>
      </c>
      <c r="J3987" t="s">
        <v>1418</v>
      </c>
      <c r="K3987" t="s">
        <v>378</v>
      </c>
      <c r="L3987" t="s">
        <v>754</v>
      </c>
      <c r="M3987" t="s">
        <v>31</v>
      </c>
      <c r="N3987" t="s">
        <v>16</v>
      </c>
      <c r="S3987">
        <v>3841</v>
      </c>
    </row>
    <row r="3988" spans="1:19" x14ac:dyDescent="0.3">
      <c r="A3988">
        <v>2023</v>
      </c>
      <c r="C3988" t="str">
        <f>IF(GETPIVOTDATA("PS % recovery",Sheet4!$B$5,"Parish Name",K3988)&gt;99.949%,"OK","No")</f>
        <v>No</v>
      </c>
      <c r="D3988" t="e">
        <f>VLOOKUP(J3988,'Ref2'!C:E,3,0)</f>
        <v>#N/A</v>
      </c>
      <c r="F3988">
        <v>6</v>
      </c>
      <c r="I3988" t="e">
        <f>VLOOKUP(J3988,Ref!L:M,2,0)</f>
        <v>#N/A</v>
      </c>
      <c r="J3988" t="s">
        <v>1420</v>
      </c>
      <c r="K3988" t="s">
        <v>377</v>
      </c>
      <c r="L3988" t="s">
        <v>748</v>
      </c>
      <c r="M3988" t="s">
        <v>31</v>
      </c>
      <c r="N3988" t="s">
        <v>16</v>
      </c>
      <c r="S3988">
        <v>0</v>
      </c>
    </row>
    <row r="3989" spans="1:19" x14ac:dyDescent="0.3">
      <c r="A3989">
        <v>2023</v>
      </c>
      <c r="C3989" t="str">
        <f>IF(GETPIVOTDATA("PS % recovery",Sheet4!$B$5,"Parish Name",K3989)&gt;99.949%,"OK","No")</f>
        <v>No</v>
      </c>
      <c r="D3989" t="e">
        <f>VLOOKUP(J3989,'Ref2'!C:E,3,0)</f>
        <v>#N/A</v>
      </c>
      <c r="F3989">
        <v>6</v>
      </c>
      <c r="I3989" t="e">
        <f>VLOOKUP(J3989,Ref!L:M,2,0)</f>
        <v>#N/A</v>
      </c>
      <c r="J3989" t="s">
        <v>1422</v>
      </c>
      <c r="K3989" t="s">
        <v>379</v>
      </c>
      <c r="L3989" t="s">
        <v>750</v>
      </c>
      <c r="M3989" t="s">
        <v>31</v>
      </c>
      <c r="N3989" t="s">
        <v>16</v>
      </c>
      <c r="S3989">
        <v>1500</v>
      </c>
    </row>
    <row r="3990" spans="1:19" x14ac:dyDescent="0.3">
      <c r="A3990">
        <v>2023</v>
      </c>
      <c r="C3990" t="str">
        <f>IF(GETPIVOTDATA("PS % recovery",Sheet4!$B$5,"Parish Name",K3990)&gt;99.949%,"OK","No")</f>
        <v>No</v>
      </c>
      <c r="D3990" t="str">
        <f>VLOOKUP(J3990,'Ref2'!C:E,3,0)</f>
        <v>LLF</v>
      </c>
      <c r="F3990">
        <v>6</v>
      </c>
      <c r="I3990" t="e">
        <f>VLOOKUP(J3990,Ref!L:M,2,0)</f>
        <v>#N/A</v>
      </c>
      <c r="J3990" t="s">
        <v>1424</v>
      </c>
      <c r="K3990" t="s">
        <v>380</v>
      </c>
      <c r="L3990" t="s">
        <v>752</v>
      </c>
      <c r="M3990" t="s">
        <v>31</v>
      </c>
      <c r="N3990" t="s">
        <v>16</v>
      </c>
      <c r="S3990">
        <v>4707</v>
      </c>
    </row>
    <row r="3991" spans="1:19" x14ac:dyDescent="0.3">
      <c r="A3991">
        <v>2023</v>
      </c>
      <c r="C3991" t="str">
        <f>IF(GETPIVOTDATA("PS % recovery",Sheet4!$B$5,"Parish Name",K3991)&gt;99.949%,"OK","No")</f>
        <v>OK</v>
      </c>
      <c r="D3991" t="e">
        <f>VLOOKUP(J3991,'Ref2'!C:E,3,0)</f>
        <v>#N/A</v>
      </c>
      <c r="F3991">
        <v>6</v>
      </c>
      <c r="I3991" t="e">
        <f>VLOOKUP(J3991,Ref!L:M,2,0)</f>
        <v>#N/A</v>
      </c>
      <c r="J3991" t="s">
        <v>1426</v>
      </c>
      <c r="K3991" t="s">
        <v>374</v>
      </c>
      <c r="L3991" t="s">
        <v>742</v>
      </c>
      <c r="M3991" t="s">
        <v>31</v>
      </c>
      <c r="N3991" t="s">
        <v>16</v>
      </c>
      <c r="S3991">
        <v>10812.75</v>
      </c>
    </row>
    <row r="3992" spans="1:19" x14ac:dyDescent="0.3">
      <c r="A3992">
        <v>2023</v>
      </c>
      <c r="C3992" t="str">
        <f>IF(GETPIVOTDATA("PS % recovery",Sheet4!$B$5,"Parish Name",K3992)&gt;99.949%,"OK","No")</f>
        <v>No</v>
      </c>
      <c r="D3992" t="e">
        <f>VLOOKUP(J3992,'Ref2'!C:E,3,0)</f>
        <v>#N/A</v>
      </c>
      <c r="F3992">
        <v>6</v>
      </c>
      <c r="I3992" t="e">
        <f>VLOOKUP(J3992,Ref!L:M,2,0)</f>
        <v>#N/A</v>
      </c>
      <c r="J3992" t="s">
        <v>1428</v>
      </c>
      <c r="K3992" t="s">
        <v>381</v>
      </c>
      <c r="L3992" t="s">
        <v>756</v>
      </c>
      <c r="M3992" t="s">
        <v>31</v>
      </c>
      <c r="N3992" t="s">
        <v>16</v>
      </c>
      <c r="S3992">
        <v>1250</v>
      </c>
    </row>
    <row r="3993" spans="1:19" x14ac:dyDescent="0.3">
      <c r="A3993">
        <v>2023</v>
      </c>
      <c r="C3993" t="str">
        <f>IF(GETPIVOTDATA("PS % recovery",Sheet4!$B$5,"Parish Name",K3993)&gt;99.949%,"OK","No")</f>
        <v>No</v>
      </c>
      <c r="D3993" t="e">
        <f>VLOOKUP(J3993,'Ref2'!C:E,3,0)</f>
        <v>#N/A</v>
      </c>
      <c r="F3993">
        <v>6</v>
      </c>
      <c r="I3993" t="e">
        <f>VLOOKUP(J3993,Ref!L:M,2,0)</f>
        <v>#N/A</v>
      </c>
      <c r="J3993" t="s">
        <v>1430</v>
      </c>
      <c r="K3993" t="s">
        <v>382</v>
      </c>
      <c r="L3993" t="s">
        <v>758</v>
      </c>
      <c r="M3993" t="s">
        <v>31</v>
      </c>
      <c r="N3993" t="s">
        <v>16</v>
      </c>
      <c r="S3993">
        <v>0</v>
      </c>
    </row>
    <row r="3994" spans="1:19" x14ac:dyDescent="0.3">
      <c r="A3994">
        <v>2023</v>
      </c>
      <c r="C3994" t="str">
        <f>IF(GETPIVOTDATA("PS % recovery",Sheet4!$B$5,"Parish Name",K3994)&gt;99.949%,"OK","No")</f>
        <v>No</v>
      </c>
      <c r="D3994" t="e">
        <f>VLOOKUP(J3994,'Ref2'!C:E,3,0)</f>
        <v>#N/A</v>
      </c>
      <c r="F3994">
        <v>6</v>
      </c>
      <c r="I3994" t="e">
        <f>VLOOKUP(J3994,Ref!L:M,2,0)</f>
        <v>#N/A</v>
      </c>
      <c r="J3994" t="s">
        <v>1432</v>
      </c>
      <c r="K3994" t="s">
        <v>383</v>
      </c>
      <c r="L3994" t="s">
        <v>760</v>
      </c>
      <c r="M3994" t="s">
        <v>31</v>
      </c>
      <c r="N3994" t="s">
        <v>16</v>
      </c>
      <c r="S3994">
        <v>500</v>
      </c>
    </row>
    <row r="3995" spans="1:19" x14ac:dyDescent="0.3">
      <c r="A3995">
        <v>2023</v>
      </c>
      <c r="C3995" t="str">
        <f>IF(GETPIVOTDATA("PS % recovery",Sheet4!$B$5,"Parish Name",K3995)&gt;99.949%,"OK","No")</f>
        <v>OK</v>
      </c>
      <c r="D3995" t="e">
        <f>VLOOKUP(J3995,'Ref2'!C:E,3,0)</f>
        <v>#N/A</v>
      </c>
      <c r="F3995">
        <v>6</v>
      </c>
      <c r="I3995" t="e">
        <f>VLOOKUP(J3995,Ref!L:M,2,0)</f>
        <v>#N/A</v>
      </c>
      <c r="J3995" t="s">
        <v>1434</v>
      </c>
      <c r="K3995" t="s">
        <v>384</v>
      </c>
      <c r="L3995" t="s">
        <v>762</v>
      </c>
      <c r="M3995" t="s">
        <v>31</v>
      </c>
      <c r="N3995" t="s">
        <v>16</v>
      </c>
      <c r="S3995">
        <v>0</v>
      </c>
    </row>
    <row r="3996" spans="1:19" x14ac:dyDescent="0.3">
      <c r="A3996">
        <v>2023</v>
      </c>
      <c r="C3996" t="str">
        <f>IF(GETPIVOTDATA("PS % recovery",Sheet4!$B$5,"Parish Name",K3996)&gt;99.949%,"OK","No")</f>
        <v>No</v>
      </c>
      <c r="D3996" t="e">
        <f>VLOOKUP(J3996,'Ref2'!C:E,3,0)</f>
        <v>#N/A</v>
      </c>
      <c r="F3996">
        <v>6</v>
      </c>
      <c r="I3996" t="e">
        <f>VLOOKUP(J3996,Ref!L:M,2,0)</f>
        <v>#N/A</v>
      </c>
      <c r="J3996" t="s">
        <v>1436</v>
      </c>
      <c r="K3996" t="s">
        <v>385</v>
      </c>
      <c r="L3996" t="s">
        <v>764</v>
      </c>
      <c r="M3996" t="s">
        <v>31</v>
      </c>
      <c r="N3996" t="s">
        <v>16</v>
      </c>
      <c r="S3996">
        <v>3500</v>
      </c>
    </row>
    <row r="3997" spans="1:19" x14ac:dyDescent="0.3">
      <c r="A3997">
        <v>2023</v>
      </c>
      <c r="C3997" t="str">
        <f>IF(GETPIVOTDATA("PS % recovery",Sheet4!$B$5,"Parish Name",K3997)&gt;99.949%,"OK","No")</f>
        <v>No</v>
      </c>
      <c r="D3997" t="e">
        <f>VLOOKUP(J3997,'Ref2'!C:E,3,0)</f>
        <v>#N/A</v>
      </c>
      <c r="F3997">
        <v>6</v>
      </c>
      <c r="I3997" t="e">
        <f>VLOOKUP(J3997,Ref!L:M,2,0)</f>
        <v>#N/A</v>
      </c>
      <c r="J3997" t="s">
        <v>1438</v>
      </c>
      <c r="K3997" t="s">
        <v>386</v>
      </c>
      <c r="L3997" t="s">
        <v>766</v>
      </c>
      <c r="M3997" t="s">
        <v>31</v>
      </c>
      <c r="N3997" t="s">
        <v>16</v>
      </c>
      <c r="S3997">
        <v>750</v>
      </c>
    </row>
    <row r="3998" spans="1:19" x14ac:dyDescent="0.3">
      <c r="A3998">
        <v>2023</v>
      </c>
      <c r="C3998" t="str">
        <f>IF(GETPIVOTDATA("PS % recovery",Sheet4!$B$5,"Parish Name",K3998)&gt;99.949%,"OK","No")</f>
        <v>No</v>
      </c>
      <c r="D3998" t="str">
        <f>VLOOKUP(J3998,'Ref2'!C:E,3,0)</f>
        <v>LLF</v>
      </c>
      <c r="F3998">
        <v>6</v>
      </c>
      <c r="I3998" t="e">
        <f>VLOOKUP(J3998,Ref!L:M,2,0)</f>
        <v>#N/A</v>
      </c>
      <c r="J3998" t="s">
        <v>1440</v>
      </c>
      <c r="K3998" t="s">
        <v>388</v>
      </c>
      <c r="L3998" t="s">
        <v>780</v>
      </c>
      <c r="M3998" t="s">
        <v>34</v>
      </c>
      <c r="N3998" t="s">
        <v>16</v>
      </c>
      <c r="S3998">
        <v>6722.5</v>
      </c>
    </row>
    <row r="3999" spans="1:19" x14ac:dyDescent="0.3">
      <c r="A3999">
        <v>2023</v>
      </c>
      <c r="C3999" t="str">
        <f>IF(GETPIVOTDATA("PS % recovery",Sheet4!$B$5,"Parish Name",K3999)&gt;99.949%,"OK","No")</f>
        <v>OK</v>
      </c>
      <c r="D3999" t="str">
        <f>VLOOKUP(J3999,'Ref2'!C:E,3,0)</f>
        <v>LLF</v>
      </c>
      <c r="F3999">
        <v>6</v>
      </c>
      <c r="I3999" t="str">
        <f>VLOOKUP(J3999,Ref!L:M,2,0)</f>
        <v>Yes</v>
      </c>
      <c r="J3999" t="s">
        <v>1442</v>
      </c>
      <c r="K3999" t="s">
        <v>389</v>
      </c>
      <c r="L3999" t="s">
        <v>780</v>
      </c>
      <c r="M3999" t="s">
        <v>34</v>
      </c>
      <c r="N3999" t="s">
        <v>16</v>
      </c>
      <c r="S3999">
        <v>4348</v>
      </c>
    </row>
    <row r="4000" spans="1:19" x14ac:dyDescent="0.3">
      <c r="A4000">
        <v>2023</v>
      </c>
      <c r="C4000" t="str">
        <f>IF(GETPIVOTDATA("PS % recovery",Sheet4!$B$5,"Parish Name",K4000)&gt;99.949%,"OK","No")</f>
        <v>No</v>
      </c>
      <c r="D4000" t="e">
        <f>VLOOKUP(J4000,'Ref2'!C:E,3,0)</f>
        <v>#N/A</v>
      </c>
      <c r="F4000">
        <v>6</v>
      </c>
      <c r="I4000" t="e">
        <f>VLOOKUP(J4000,Ref!L:M,2,0)</f>
        <v>#N/A</v>
      </c>
      <c r="J4000" t="s">
        <v>1444</v>
      </c>
      <c r="K4000" t="s">
        <v>390</v>
      </c>
      <c r="L4000" t="s">
        <v>770</v>
      </c>
      <c r="M4000" t="s">
        <v>34</v>
      </c>
      <c r="N4000" t="s">
        <v>16</v>
      </c>
      <c r="S4000">
        <v>770.75</v>
      </c>
    </row>
    <row r="4001" spans="1:19" x14ac:dyDescent="0.3">
      <c r="A4001">
        <v>2023</v>
      </c>
      <c r="C4001" t="str">
        <f>IF(GETPIVOTDATA("PS % recovery",Sheet4!$B$5,"Parish Name",K4001)&gt;99.949%,"OK","No")</f>
        <v>No</v>
      </c>
      <c r="D4001" t="e">
        <f>VLOOKUP(J4001,'Ref2'!C:E,3,0)</f>
        <v>#N/A</v>
      </c>
      <c r="F4001">
        <v>6</v>
      </c>
      <c r="I4001" t="e">
        <f>VLOOKUP(J4001,Ref!L:M,2,0)</f>
        <v>#N/A</v>
      </c>
      <c r="J4001" t="s">
        <v>1446</v>
      </c>
      <c r="K4001" t="s">
        <v>392</v>
      </c>
      <c r="L4001" t="s">
        <v>770</v>
      </c>
      <c r="M4001" t="s">
        <v>34</v>
      </c>
      <c r="N4001" t="s">
        <v>16</v>
      </c>
      <c r="S4001">
        <v>100</v>
      </c>
    </row>
    <row r="4002" spans="1:19" x14ac:dyDescent="0.3">
      <c r="A4002">
        <v>2023</v>
      </c>
      <c r="C4002" t="str">
        <f>IF(GETPIVOTDATA("PS % recovery",Sheet4!$B$5,"Parish Name",K4002)&gt;99.949%,"OK","No")</f>
        <v>OK</v>
      </c>
      <c r="D4002" t="e">
        <f>VLOOKUP(J4002,'Ref2'!C:E,3,0)</f>
        <v>#N/A</v>
      </c>
      <c r="F4002">
        <v>6</v>
      </c>
      <c r="I4002" t="e">
        <f>VLOOKUP(J4002,Ref!L:M,2,0)</f>
        <v>#N/A</v>
      </c>
      <c r="J4002" t="s">
        <v>1448</v>
      </c>
      <c r="K4002" t="s">
        <v>393</v>
      </c>
      <c r="L4002" t="s">
        <v>774</v>
      </c>
      <c r="M4002" t="s">
        <v>34</v>
      </c>
      <c r="N4002" t="s">
        <v>16</v>
      </c>
      <c r="S4002">
        <v>1922</v>
      </c>
    </row>
    <row r="4003" spans="1:19" x14ac:dyDescent="0.3">
      <c r="A4003">
        <v>2023</v>
      </c>
      <c r="C4003" t="str">
        <f>IF(GETPIVOTDATA("PS % recovery",Sheet4!$B$5,"Parish Name",K4003)&gt;99.949%,"OK","No")</f>
        <v>No</v>
      </c>
      <c r="D4003" t="e">
        <f>VLOOKUP(J4003,'Ref2'!C:E,3,0)</f>
        <v>#N/A</v>
      </c>
      <c r="F4003">
        <v>6</v>
      </c>
      <c r="I4003" t="e">
        <f>VLOOKUP(J4003,Ref!L:M,2,0)</f>
        <v>#N/A</v>
      </c>
      <c r="J4003" t="s">
        <v>1450</v>
      </c>
      <c r="K4003" t="s">
        <v>395</v>
      </c>
      <c r="L4003" t="s">
        <v>774</v>
      </c>
      <c r="M4003" t="s">
        <v>34</v>
      </c>
      <c r="N4003" t="s">
        <v>16</v>
      </c>
      <c r="S4003">
        <v>500</v>
      </c>
    </row>
    <row r="4004" spans="1:19" x14ac:dyDescent="0.3">
      <c r="A4004">
        <v>2023</v>
      </c>
      <c r="C4004" t="str">
        <f>IF(GETPIVOTDATA("PS % recovery",Sheet4!$B$5,"Parish Name",K4004)&gt;99.949%,"OK","No")</f>
        <v>No</v>
      </c>
      <c r="D4004" t="e">
        <f>VLOOKUP(J4004,'Ref2'!C:E,3,0)</f>
        <v>#N/A</v>
      </c>
      <c r="F4004">
        <v>6</v>
      </c>
      <c r="I4004" t="e">
        <f>VLOOKUP(J4004,Ref!L:M,2,0)</f>
        <v>#N/A</v>
      </c>
      <c r="J4004" t="s">
        <v>1452</v>
      </c>
      <c r="K4004" t="s">
        <v>396</v>
      </c>
      <c r="L4004" t="s">
        <v>786</v>
      </c>
      <c r="M4004" t="s">
        <v>34</v>
      </c>
      <c r="N4004" t="s">
        <v>16</v>
      </c>
      <c r="S4004">
        <v>0</v>
      </c>
    </row>
    <row r="4005" spans="1:19" x14ac:dyDescent="0.3">
      <c r="A4005">
        <v>2023</v>
      </c>
      <c r="C4005" t="str">
        <f>IF(GETPIVOTDATA("PS % recovery",Sheet4!$B$5,"Parish Name",K4005)&gt;99.949%,"OK","No")</f>
        <v>No</v>
      </c>
      <c r="D4005" t="e">
        <f>VLOOKUP(J4005,'Ref2'!C:E,3,0)</f>
        <v>#N/A</v>
      </c>
      <c r="F4005">
        <v>6</v>
      </c>
      <c r="I4005" t="e">
        <f>VLOOKUP(J4005,Ref!L:M,2,0)</f>
        <v>#N/A</v>
      </c>
      <c r="J4005" t="s">
        <v>1454</v>
      </c>
      <c r="K4005" t="s">
        <v>398</v>
      </c>
      <c r="L4005" t="s">
        <v>786</v>
      </c>
      <c r="M4005" t="s">
        <v>34</v>
      </c>
      <c r="N4005" t="s">
        <v>16</v>
      </c>
      <c r="S4005">
        <v>0</v>
      </c>
    </row>
    <row r="4006" spans="1:19" x14ac:dyDescent="0.3">
      <c r="A4006">
        <v>2023</v>
      </c>
      <c r="C4006" t="str">
        <f>IF(GETPIVOTDATA("PS % recovery",Sheet4!$B$5,"Parish Name",K4006)&gt;99.949%,"OK","No")</f>
        <v>No</v>
      </c>
      <c r="D4006" t="e">
        <f>VLOOKUP(J4006,'Ref2'!C:E,3,0)</f>
        <v>#N/A</v>
      </c>
      <c r="F4006">
        <v>6</v>
      </c>
      <c r="I4006" t="e">
        <f>VLOOKUP(J4006,Ref!L:M,2,0)</f>
        <v>#N/A</v>
      </c>
      <c r="J4006" t="s">
        <v>1456</v>
      </c>
      <c r="K4006" t="s">
        <v>399</v>
      </c>
      <c r="L4006" t="s">
        <v>786</v>
      </c>
      <c r="M4006" t="s">
        <v>34</v>
      </c>
      <c r="N4006" t="s">
        <v>16</v>
      </c>
      <c r="S4006">
        <v>100</v>
      </c>
    </row>
    <row r="4007" spans="1:19" x14ac:dyDescent="0.3">
      <c r="A4007">
        <v>2023</v>
      </c>
      <c r="C4007" t="str">
        <f>IF(GETPIVOTDATA("PS % recovery",Sheet4!$B$5,"Parish Name",K4007)&gt;99.949%,"OK","No")</f>
        <v>OK</v>
      </c>
      <c r="D4007" t="e">
        <f>VLOOKUP(J4007,'Ref2'!C:E,3,0)</f>
        <v>#N/A</v>
      </c>
      <c r="F4007">
        <v>6</v>
      </c>
      <c r="I4007" t="e">
        <f>VLOOKUP(J4007,Ref!L:M,2,0)</f>
        <v>#N/A</v>
      </c>
      <c r="J4007" t="s">
        <v>1458</v>
      </c>
      <c r="K4007" t="s">
        <v>397</v>
      </c>
      <c r="L4007" t="s">
        <v>782</v>
      </c>
      <c r="M4007" t="s">
        <v>34</v>
      </c>
      <c r="N4007" t="s">
        <v>16</v>
      </c>
      <c r="S4007">
        <v>0</v>
      </c>
    </row>
    <row r="4008" spans="1:19" x14ac:dyDescent="0.3">
      <c r="A4008">
        <v>2023</v>
      </c>
      <c r="C4008" t="str">
        <f>IF(GETPIVOTDATA("PS % recovery",Sheet4!$B$5,"Parish Name",K4008)&gt;99.949%,"OK","No")</f>
        <v>OK</v>
      </c>
      <c r="D4008" t="e">
        <f>VLOOKUP(J4008,'Ref2'!C:E,3,0)</f>
        <v>#N/A</v>
      </c>
      <c r="F4008">
        <v>6</v>
      </c>
      <c r="I4008" t="e">
        <f>VLOOKUP(J4008,Ref!L:M,2,0)</f>
        <v>#N/A</v>
      </c>
      <c r="J4008" t="s">
        <v>1460</v>
      </c>
      <c r="K4008" t="s">
        <v>401</v>
      </c>
      <c r="L4008" t="s">
        <v>782</v>
      </c>
      <c r="M4008" t="s">
        <v>34</v>
      </c>
      <c r="N4008" t="s">
        <v>16</v>
      </c>
      <c r="S4008">
        <v>4000</v>
      </c>
    </row>
    <row r="4009" spans="1:19" x14ac:dyDescent="0.3">
      <c r="A4009">
        <v>2023</v>
      </c>
      <c r="C4009" t="str">
        <f>IF(GETPIVOTDATA("PS % recovery",Sheet4!$B$5,"Parish Name",K4009)&gt;99.949%,"OK","No")</f>
        <v>OK</v>
      </c>
      <c r="D4009" t="e">
        <f>VLOOKUP(J4009,'Ref2'!C:E,3,0)</f>
        <v>#N/A</v>
      </c>
      <c r="F4009">
        <v>6</v>
      </c>
      <c r="I4009" t="e">
        <f>VLOOKUP(J4009,Ref!L:M,2,0)</f>
        <v>#N/A</v>
      </c>
      <c r="J4009" t="s">
        <v>1462</v>
      </c>
      <c r="K4009" t="s">
        <v>400</v>
      </c>
      <c r="L4009" t="s">
        <v>782</v>
      </c>
      <c r="M4009" t="s">
        <v>34</v>
      </c>
      <c r="N4009" t="s">
        <v>16</v>
      </c>
      <c r="S4009">
        <v>420</v>
      </c>
    </row>
    <row r="4010" spans="1:19" x14ac:dyDescent="0.3">
      <c r="A4010">
        <v>2023</v>
      </c>
      <c r="C4010" t="str">
        <f>IF(GETPIVOTDATA("PS % recovery",Sheet4!$B$5,"Parish Name",K4010)&gt;99.949%,"OK","No")</f>
        <v>No</v>
      </c>
      <c r="D4010" t="e">
        <f>VLOOKUP(J4010,'Ref2'!C:E,3,0)</f>
        <v>#N/A</v>
      </c>
      <c r="F4010">
        <v>6</v>
      </c>
      <c r="I4010" t="e">
        <f>VLOOKUP(J4010,Ref!L:M,2,0)</f>
        <v>#N/A</v>
      </c>
      <c r="J4010" t="s">
        <v>1464</v>
      </c>
      <c r="K4010" t="s">
        <v>402</v>
      </c>
      <c r="L4010" t="s">
        <v>778</v>
      </c>
      <c r="M4010" t="s">
        <v>34</v>
      </c>
      <c r="N4010" t="s">
        <v>16</v>
      </c>
      <c r="S4010">
        <v>500</v>
      </c>
    </row>
    <row r="4011" spans="1:19" x14ac:dyDescent="0.3">
      <c r="A4011">
        <v>2023</v>
      </c>
      <c r="C4011" t="str">
        <f>IF(GETPIVOTDATA("PS % recovery",Sheet4!$B$5,"Parish Name",K4011)&gt;99.949%,"OK","No")</f>
        <v>No</v>
      </c>
      <c r="D4011" t="e">
        <f>VLOOKUP(J4011,'Ref2'!C:E,3,0)</f>
        <v>#N/A</v>
      </c>
      <c r="F4011">
        <v>6</v>
      </c>
      <c r="I4011" t="e">
        <f>VLOOKUP(J4011,Ref!L:M,2,0)</f>
        <v>#N/A</v>
      </c>
      <c r="J4011" t="s">
        <v>1466</v>
      </c>
      <c r="K4011" t="s">
        <v>405</v>
      </c>
      <c r="L4011" t="s">
        <v>778</v>
      </c>
      <c r="M4011" t="s">
        <v>34</v>
      </c>
      <c r="N4011" t="s">
        <v>16</v>
      </c>
      <c r="S4011">
        <v>0.01</v>
      </c>
    </row>
    <row r="4012" spans="1:19" x14ac:dyDescent="0.3">
      <c r="A4012">
        <v>2023</v>
      </c>
      <c r="C4012" t="str">
        <f>IF(GETPIVOTDATA("PS % recovery",Sheet4!$B$5,"Parish Name",K4012)&gt;99.949%,"OK","No")</f>
        <v>OK</v>
      </c>
      <c r="D4012" t="e">
        <f>VLOOKUP(J4012,'Ref2'!C:E,3,0)</f>
        <v>#N/A</v>
      </c>
      <c r="F4012">
        <v>6</v>
      </c>
      <c r="I4012" t="e">
        <f>VLOOKUP(J4012,Ref!L:M,2,0)</f>
        <v>#N/A</v>
      </c>
      <c r="J4012" t="s">
        <v>1468</v>
      </c>
      <c r="K4012" t="s">
        <v>404</v>
      </c>
      <c r="L4012" t="s">
        <v>774</v>
      </c>
      <c r="M4012" t="s">
        <v>34</v>
      </c>
      <c r="N4012" t="s">
        <v>16</v>
      </c>
      <c r="S4012">
        <v>2000</v>
      </c>
    </row>
    <row r="4013" spans="1:19" x14ac:dyDescent="0.3">
      <c r="A4013">
        <v>2023</v>
      </c>
      <c r="C4013" t="str">
        <f>IF(GETPIVOTDATA("PS % recovery",Sheet4!$B$5,"Parish Name",K4013)&gt;99.949%,"OK","No")</f>
        <v>OK</v>
      </c>
      <c r="D4013" t="e">
        <f>VLOOKUP(J4013,'Ref2'!C:E,3,0)</f>
        <v>#N/A</v>
      </c>
      <c r="F4013">
        <v>6</v>
      </c>
      <c r="I4013" t="e">
        <f>VLOOKUP(J4013,Ref!L:M,2,0)</f>
        <v>#N/A</v>
      </c>
      <c r="J4013" t="s">
        <v>1470</v>
      </c>
      <c r="K4013" t="s">
        <v>406</v>
      </c>
      <c r="L4013" t="s">
        <v>778</v>
      </c>
      <c r="M4013" t="s">
        <v>34</v>
      </c>
      <c r="N4013" t="s">
        <v>16</v>
      </c>
      <c r="S4013">
        <v>1558.75</v>
      </c>
    </row>
    <row r="4014" spans="1:19" x14ac:dyDescent="0.3">
      <c r="A4014">
        <v>2023</v>
      </c>
      <c r="C4014" t="str">
        <f>IF(GETPIVOTDATA("PS % recovery",Sheet4!$B$5,"Parish Name",K4014)&gt;99.949%,"OK","No")</f>
        <v>No</v>
      </c>
      <c r="D4014" t="e">
        <f>VLOOKUP(J4014,'Ref2'!C:E,3,0)</f>
        <v>#N/A</v>
      </c>
      <c r="F4014">
        <v>6</v>
      </c>
      <c r="I4014" t="e">
        <f>VLOOKUP(J4014,Ref!L:M,2,0)</f>
        <v>#N/A</v>
      </c>
      <c r="J4014" t="s">
        <v>1472</v>
      </c>
      <c r="K4014" t="s">
        <v>407</v>
      </c>
      <c r="L4014" t="s">
        <v>774</v>
      </c>
      <c r="M4014" t="s">
        <v>34</v>
      </c>
      <c r="N4014" t="s">
        <v>16</v>
      </c>
      <c r="S4014">
        <v>3000</v>
      </c>
    </row>
    <row r="4015" spans="1:19" x14ac:dyDescent="0.3">
      <c r="A4015">
        <v>2023</v>
      </c>
      <c r="C4015" t="str">
        <f>IF(GETPIVOTDATA("PS % recovery",Sheet4!$B$5,"Parish Name",K4015)&gt;99.949%,"OK","No")</f>
        <v>No</v>
      </c>
      <c r="D4015" t="e">
        <f>VLOOKUP(J4015,'Ref2'!C:E,3,0)</f>
        <v>#N/A</v>
      </c>
      <c r="F4015">
        <v>6</v>
      </c>
      <c r="I4015" t="e">
        <f>VLOOKUP(J4015,Ref!L:M,2,0)</f>
        <v>#N/A</v>
      </c>
      <c r="J4015" t="s">
        <v>1474</v>
      </c>
      <c r="K4015" t="s">
        <v>408</v>
      </c>
      <c r="L4015" t="s">
        <v>774</v>
      </c>
      <c r="M4015" t="s">
        <v>34</v>
      </c>
      <c r="N4015" t="s">
        <v>16</v>
      </c>
      <c r="S4015">
        <v>0</v>
      </c>
    </row>
    <row r="4016" spans="1:19" x14ac:dyDescent="0.3">
      <c r="A4016">
        <v>2023</v>
      </c>
      <c r="C4016" t="str">
        <f>IF(GETPIVOTDATA("PS % recovery",Sheet4!$B$5,"Parish Name",K4016)&gt;99.949%,"OK","No")</f>
        <v>No</v>
      </c>
      <c r="D4016" t="e">
        <f>VLOOKUP(J4016,'Ref2'!C:E,3,0)</f>
        <v>#N/A</v>
      </c>
      <c r="F4016">
        <v>6</v>
      </c>
      <c r="I4016" t="e">
        <f>VLOOKUP(J4016,Ref!L:M,2,0)</f>
        <v>#N/A</v>
      </c>
      <c r="J4016" t="s">
        <v>1476</v>
      </c>
      <c r="K4016" t="s">
        <v>409</v>
      </c>
      <c r="L4016" t="s">
        <v>774</v>
      </c>
      <c r="M4016" t="s">
        <v>34</v>
      </c>
      <c r="N4016" t="s">
        <v>16</v>
      </c>
      <c r="S4016">
        <v>800</v>
      </c>
    </row>
    <row r="4017" spans="1:19" x14ac:dyDescent="0.3">
      <c r="A4017">
        <v>2023</v>
      </c>
      <c r="C4017" t="str">
        <f>IF(GETPIVOTDATA("PS % recovery",Sheet4!$B$5,"Parish Name",K4017)&gt;99.949%,"OK","No")</f>
        <v>No</v>
      </c>
      <c r="D4017" t="e">
        <f>VLOOKUP(J4017,'Ref2'!C:E,3,0)</f>
        <v>#N/A</v>
      </c>
      <c r="F4017">
        <v>6</v>
      </c>
      <c r="I4017" t="e">
        <f>VLOOKUP(J4017,Ref!L:M,2,0)</f>
        <v>#N/A</v>
      </c>
      <c r="J4017" t="s">
        <v>1478</v>
      </c>
      <c r="K4017" t="s">
        <v>411</v>
      </c>
      <c r="L4017" t="s">
        <v>774</v>
      </c>
      <c r="M4017" t="s">
        <v>34</v>
      </c>
      <c r="N4017" t="s">
        <v>16</v>
      </c>
      <c r="S4017">
        <v>0</v>
      </c>
    </row>
    <row r="4018" spans="1:19" x14ac:dyDescent="0.3">
      <c r="A4018">
        <v>2023</v>
      </c>
      <c r="C4018" t="str">
        <f>IF(GETPIVOTDATA("PS % recovery",Sheet4!$B$5,"Parish Name",K4018)&gt;99.949%,"OK","No")</f>
        <v>No</v>
      </c>
      <c r="D4018" t="e">
        <f>VLOOKUP(J4018,'Ref2'!C:E,3,0)</f>
        <v>#N/A</v>
      </c>
      <c r="F4018">
        <v>6</v>
      </c>
      <c r="I4018" t="e">
        <f>VLOOKUP(J4018,Ref!L:M,2,0)</f>
        <v>#N/A</v>
      </c>
      <c r="J4018" t="s">
        <v>1480</v>
      </c>
      <c r="K4018" t="s">
        <v>412</v>
      </c>
      <c r="L4018" t="s">
        <v>784</v>
      </c>
      <c r="M4018" t="s">
        <v>34</v>
      </c>
      <c r="N4018" t="s">
        <v>16</v>
      </c>
      <c r="S4018">
        <v>2000</v>
      </c>
    </row>
    <row r="4019" spans="1:19" x14ac:dyDescent="0.3">
      <c r="A4019">
        <v>2023</v>
      </c>
      <c r="C4019" t="str">
        <f>IF(GETPIVOTDATA("PS % recovery",Sheet4!$B$5,"Parish Name",K4019)&gt;99.949%,"OK","No")</f>
        <v>No</v>
      </c>
      <c r="D4019" t="e">
        <f>VLOOKUP(J4019,'Ref2'!C:E,3,0)</f>
        <v>#N/A</v>
      </c>
      <c r="F4019">
        <v>6</v>
      </c>
      <c r="I4019" t="e">
        <f>VLOOKUP(J4019,Ref!L:M,2,0)</f>
        <v>#N/A</v>
      </c>
      <c r="J4019" t="s">
        <v>1482</v>
      </c>
      <c r="K4019" t="s">
        <v>391</v>
      </c>
      <c r="L4019" t="s">
        <v>772</v>
      </c>
      <c r="M4019" t="s">
        <v>34</v>
      </c>
      <c r="N4019" t="s">
        <v>16</v>
      </c>
      <c r="S4019">
        <v>1500</v>
      </c>
    </row>
    <row r="4020" spans="1:19" x14ac:dyDescent="0.3">
      <c r="A4020">
        <v>2023</v>
      </c>
      <c r="C4020" t="str">
        <f>IF(GETPIVOTDATA("PS % recovery",Sheet4!$B$5,"Parish Name",K4020)&gt;99.949%,"OK","No")</f>
        <v>No</v>
      </c>
      <c r="D4020" t="e">
        <f>VLOOKUP(J4020,'Ref2'!C:E,3,0)</f>
        <v>#N/A</v>
      </c>
      <c r="F4020">
        <v>6</v>
      </c>
      <c r="I4020" t="e">
        <f>VLOOKUP(J4020,Ref!L:M,2,0)</f>
        <v>#N/A</v>
      </c>
      <c r="J4020" t="s">
        <v>1484</v>
      </c>
      <c r="K4020" t="s">
        <v>403</v>
      </c>
      <c r="L4020" t="s">
        <v>772</v>
      </c>
      <c r="M4020" t="s">
        <v>34</v>
      </c>
      <c r="N4020" t="s">
        <v>16</v>
      </c>
      <c r="S4020">
        <v>1588.42</v>
      </c>
    </row>
    <row r="4021" spans="1:19" x14ac:dyDescent="0.3">
      <c r="A4021">
        <v>2023</v>
      </c>
      <c r="C4021" t="str">
        <f>IF(GETPIVOTDATA("PS % recovery",Sheet4!$B$5,"Parish Name",K4021)&gt;99.949%,"OK","No")</f>
        <v>OK</v>
      </c>
      <c r="D4021" t="e">
        <f>VLOOKUP(J4021,'Ref2'!C:E,3,0)</f>
        <v>#N/A</v>
      </c>
      <c r="F4021">
        <v>6</v>
      </c>
      <c r="I4021" t="e">
        <f>VLOOKUP(J4021,Ref!L:M,2,0)</f>
        <v>#N/A</v>
      </c>
      <c r="J4021" t="s">
        <v>1486</v>
      </c>
      <c r="K4021" t="s">
        <v>410</v>
      </c>
      <c r="L4021" t="s">
        <v>772</v>
      </c>
      <c r="M4021" t="s">
        <v>34</v>
      </c>
      <c r="N4021" t="s">
        <v>16</v>
      </c>
      <c r="S4021">
        <v>590.5</v>
      </c>
    </row>
    <row r="4022" spans="1:19" x14ac:dyDescent="0.3">
      <c r="A4022">
        <v>2023</v>
      </c>
      <c r="C4022" t="str">
        <f>IF(GETPIVOTDATA("PS % recovery",Sheet4!$B$5,"Parish Name",K4022)&gt;99.949%,"OK","No")</f>
        <v>OK</v>
      </c>
      <c r="D4022" t="e">
        <f>VLOOKUP(J4022,'Ref2'!C:E,3,0)</f>
        <v>#N/A</v>
      </c>
      <c r="F4022">
        <v>6</v>
      </c>
      <c r="I4022" t="e">
        <f>VLOOKUP(J4022,Ref!L:M,2,0)</f>
        <v>#N/A</v>
      </c>
      <c r="J4022" t="s">
        <v>1488</v>
      </c>
      <c r="K4022" t="s">
        <v>394</v>
      </c>
      <c r="L4022" t="s">
        <v>776</v>
      </c>
      <c r="M4022" t="s">
        <v>34</v>
      </c>
      <c r="N4022" t="s">
        <v>16</v>
      </c>
      <c r="S4022">
        <v>4873</v>
      </c>
    </row>
    <row r="4023" spans="1:19" x14ac:dyDescent="0.3">
      <c r="A4023">
        <v>2023</v>
      </c>
      <c r="C4023" t="str">
        <f>IF(GETPIVOTDATA("PS % recovery",Sheet4!$B$5,"Parish Name",K4023)&gt;99.949%,"OK","No")</f>
        <v>OK</v>
      </c>
      <c r="D4023" t="e">
        <f>VLOOKUP(J4023,'Ref2'!C:E,3,0)</f>
        <v>#N/A</v>
      </c>
      <c r="F4023">
        <v>7</v>
      </c>
      <c r="I4023" t="e">
        <f>VLOOKUP(J4023,Ref!L:M,2,0)</f>
        <v>#N/A</v>
      </c>
      <c r="J4023" t="s">
        <v>859</v>
      </c>
      <c r="K4023" t="s">
        <v>60</v>
      </c>
      <c r="L4023" t="s">
        <v>419</v>
      </c>
      <c r="M4023" t="s">
        <v>17</v>
      </c>
      <c r="N4023" t="s">
        <v>14</v>
      </c>
      <c r="S4023">
        <v>956</v>
      </c>
    </row>
    <row r="4024" spans="1:19" x14ac:dyDescent="0.3">
      <c r="A4024">
        <v>2023</v>
      </c>
      <c r="C4024" t="str">
        <f>IF(GETPIVOTDATA("PS % recovery",Sheet4!$B$5,"Parish Name",K4024)&gt;99.949%,"OK","No")</f>
        <v>OK</v>
      </c>
      <c r="D4024" t="e">
        <f>VLOOKUP(J4024,'Ref2'!C:E,3,0)</f>
        <v>#N/A</v>
      </c>
      <c r="F4024">
        <v>7</v>
      </c>
      <c r="I4024" t="e">
        <f>VLOOKUP(J4024,Ref!L:M,2,0)</f>
        <v>#N/A</v>
      </c>
      <c r="J4024" t="s">
        <v>861</v>
      </c>
      <c r="K4024" t="s">
        <v>67</v>
      </c>
      <c r="L4024" t="s">
        <v>419</v>
      </c>
      <c r="M4024" t="s">
        <v>17</v>
      </c>
      <c r="N4024" t="s">
        <v>14</v>
      </c>
      <c r="S4024">
        <v>5488</v>
      </c>
    </row>
    <row r="4025" spans="1:19" x14ac:dyDescent="0.3">
      <c r="A4025">
        <v>2023</v>
      </c>
      <c r="C4025" t="str">
        <f>IF(GETPIVOTDATA("PS % recovery",Sheet4!$B$5,"Parish Name",K4025)&gt;99.949%,"OK","No")</f>
        <v>OK</v>
      </c>
      <c r="D4025" t="e">
        <f>VLOOKUP(J4025,'Ref2'!C:E,3,0)</f>
        <v>#N/A</v>
      </c>
      <c r="F4025">
        <v>7</v>
      </c>
      <c r="I4025" t="e">
        <f>VLOOKUP(J4025,Ref!L:M,2,0)</f>
        <v>#N/A</v>
      </c>
      <c r="J4025" t="s">
        <v>791</v>
      </c>
      <c r="K4025" t="s">
        <v>61</v>
      </c>
      <c r="L4025" t="s">
        <v>415</v>
      </c>
      <c r="M4025" t="s">
        <v>17</v>
      </c>
      <c r="N4025" t="s">
        <v>14</v>
      </c>
      <c r="S4025">
        <v>11000</v>
      </c>
    </row>
    <row r="4026" spans="1:19" x14ac:dyDescent="0.3">
      <c r="A4026">
        <v>2023</v>
      </c>
      <c r="C4026" t="str">
        <f>IF(GETPIVOTDATA("PS % recovery",Sheet4!$B$5,"Parish Name",K4026)&gt;99.949%,"OK","No")</f>
        <v>OK</v>
      </c>
      <c r="D4026" t="e">
        <f>VLOOKUP(J4026,'Ref2'!C:E,3,0)</f>
        <v>#N/A</v>
      </c>
      <c r="F4026">
        <v>7</v>
      </c>
      <c r="I4026" t="e">
        <f>VLOOKUP(J4026,Ref!L:M,2,0)</f>
        <v>#N/A</v>
      </c>
      <c r="J4026" t="s">
        <v>864</v>
      </c>
      <c r="K4026" t="s">
        <v>62</v>
      </c>
      <c r="L4026" t="s">
        <v>415</v>
      </c>
      <c r="M4026" t="s">
        <v>17</v>
      </c>
      <c r="N4026" t="s">
        <v>14</v>
      </c>
      <c r="S4026">
        <v>0</v>
      </c>
    </row>
    <row r="4027" spans="1:19" x14ac:dyDescent="0.3">
      <c r="A4027">
        <v>2023</v>
      </c>
      <c r="C4027" t="str">
        <f>IF(GETPIVOTDATA("PS % recovery",Sheet4!$B$5,"Parish Name",K4027)&gt;99.949%,"OK","No")</f>
        <v>OK</v>
      </c>
      <c r="D4027" t="e">
        <f>VLOOKUP(J4027,'Ref2'!C:E,3,0)</f>
        <v>#N/A</v>
      </c>
      <c r="F4027">
        <v>7</v>
      </c>
      <c r="I4027" t="e">
        <f>VLOOKUP(J4027,Ref!L:M,2,0)</f>
        <v>#N/A</v>
      </c>
      <c r="J4027" t="s">
        <v>866</v>
      </c>
      <c r="K4027" t="s">
        <v>63</v>
      </c>
      <c r="L4027" t="s">
        <v>415</v>
      </c>
      <c r="M4027" t="s">
        <v>17</v>
      </c>
      <c r="N4027" t="s">
        <v>14</v>
      </c>
      <c r="S4027">
        <v>3338</v>
      </c>
    </row>
    <row r="4028" spans="1:19" x14ac:dyDescent="0.3">
      <c r="A4028">
        <v>2023</v>
      </c>
      <c r="C4028" t="str">
        <f>IF(GETPIVOTDATA("PS % recovery",Sheet4!$B$5,"Parish Name",K4028)&gt;99.949%,"OK","No")</f>
        <v>OK</v>
      </c>
      <c r="D4028" t="e">
        <f>VLOOKUP(J4028,'Ref2'!C:E,3,0)</f>
        <v>#N/A</v>
      </c>
      <c r="F4028">
        <v>7</v>
      </c>
      <c r="I4028" t="e">
        <f>VLOOKUP(J4028,Ref!L:M,2,0)</f>
        <v>#N/A</v>
      </c>
      <c r="J4028" t="s">
        <v>868</v>
      </c>
      <c r="K4028" t="s">
        <v>64</v>
      </c>
      <c r="L4028" t="s">
        <v>415</v>
      </c>
      <c r="M4028" t="s">
        <v>17</v>
      </c>
      <c r="N4028" t="s">
        <v>14</v>
      </c>
      <c r="S4028">
        <v>617.75</v>
      </c>
    </row>
    <row r="4029" spans="1:19" x14ac:dyDescent="0.3">
      <c r="A4029">
        <v>2023</v>
      </c>
      <c r="C4029" t="str">
        <f>IF(GETPIVOTDATA("PS % recovery",Sheet4!$B$5,"Parish Name",K4029)&gt;99.949%,"OK","No")</f>
        <v>OK</v>
      </c>
      <c r="D4029" t="e">
        <f>VLOOKUP(J4029,'Ref2'!C:E,3,0)</f>
        <v>#N/A</v>
      </c>
      <c r="F4029">
        <v>7</v>
      </c>
      <c r="I4029" t="e">
        <f>VLOOKUP(J4029,Ref!L:M,2,0)</f>
        <v>#N/A</v>
      </c>
      <c r="J4029" t="s">
        <v>793</v>
      </c>
      <c r="K4029" t="s">
        <v>66</v>
      </c>
      <c r="L4029" t="s">
        <v>415</v>
      </c>
      <c r="M4029" t="s">
        <v>17</v>
      </c>
      <c r="N4029" t="s">
        <v>14</v>
      </c>
      <c r="S4029">
        <v>4098</v>
      </c>
    </row>
    <row r="4030" spans="1:19" x14ac:dyDescent="0.3">
      <c r="A4030">
        <v>2023</v>
      </c>
      <c r="C4030" t="str">
        <f>IF(GETPIVOTDATA("PS % recovery",Sheet4!$B$5,"Parish Name",K4030)&gt;99.949%,"OK","No")</f>
        <v>OK</v>
      </c>
      <c r="D4030" t="e">
        <f>VLOOKUP(J4030,'Ref2'!C:E,3,0)</f>
        <v>#N/A</v>
      </c>
      <c r="F4030">
        <v>7</v>
      </c>
      <c r="I4030" t="e">
        <f>VLOOKUP(J4030,Ref!L:M,2,0)</f>
        <v>#N/A</v>
      </c>
      <c r="J4030" t="s">
        <v>871</v>
      </c>
      <c r="K4030" t="s">
        <v>65</v>
      </c>
      <c r="L4030" t="s">
        <v>417</v>
      </c>
      <c r="M4030" t="s">
        <v>17</v>
      </c>
      <c r="N4030" t="s">
        <v>14</v>
      </c>
      <c r="S4030">
        <v>4800</v>
      </c>
    </row>
    <row r="4031" spans="1:19" x14ac:dyDescent="0.3">
      <c r="A4031">
        <v>2023</v>
      </c>
      <c r="C4031" t="str">
        <f>IF(GETPIVOTDATA("PS % recovery",Sheet4!$B$5,"Parish Name",K4031)&gt;99.949%,"OK","No")</f>
        <v>No</v>
      </c>
      <c r="D4031" t="e">
        <f>VLOOKUP(J4031,'Ref2'!C:E,3,0)</f>
        <v>#N/A</v>
      </c>
      <c r="F4031">
        <v>7</v>
      </c>
      <c r="I4031" t="e">
        <f>VLOOKUP(J4031,Ref!L:M,2,0)</f>
        <v>#N/A</v>
      </c>
      <c r="J4031" t="s">
        <v>873</v>
      </c>
      <c r="K4031" t="s">
        <v>68</v>
      </c>
      <c r="L4031" t="s">
        <v>421</v>
      </c>
      <c r="M4031" t="s">
        <v>17</v>
      </c>
      <c r="N4031" t="s">
        <v>14</v>
      </c>
      <c r="S4031">
        <v>15000</v>
      </c>
    </row>
    <row r="4032" spans="1:19" x14ac:dyDescent="0.3">
      <c r="A4032">
        <v>2023</v>
      </c>
      <c r="C4032" t="str">
        <f>IF(GETPIVOTDATA("PS % recovery",Sheet4!$B$5,"Parish Name",K4032)&gt;99.949%,"OK","No")</f>
        <v>No</v>
      </c>
      <c r="D4032" t="e">
        <f>VLOOKUP(J4032,'Ref2'!C:E,3,0)</f>
        <v>#N/A</v>
      </c>
      <c r="F4032">
        <v>7</v>
      </c>
      <c r="I4032" t="e">
        <f>VLOOKUP(J4032,Ref!L:M,2,0)</f>
        <v>#N/A</v>
      </c>
      <c r="J4032" t="s">
        <v>875</v>
      </c>
      <c r="K4032" t="s">
        <v>69</v>
      </c>
      <c r="L4032" t="s">
        <v>417</v>
      </c>
      <c r="M4032" t="s">
        <v>17</v>
      </c>
      <c r="N4032" t="s">
        <v>14</v>
      </c>
      <c r="S4032">
        <v>2250</v>
      </c>
    </row>
    <row r="4033" spans="1:19" x14ac:dyDescent="0.3">
      <c r="A4033">
        <v>2023</v>
      </c>
      <c r="C4033" t="str">
        <f>IF(GETPIVOTDATA("PS % recovery",Sheet4!$B$5,"Parish Name",K4033)&gt;99.949%,"OK","No")</f>
        <v>OK</v>
      </c>
      <c r="D4033" t="e">
        <f>VLOOKUP(J4033,'Ref2'!C:E,3,0)</f>
        <v>#N/A</v>
      </c>
      <c r="F4033">
        <v>7</v>
      </c>
      <c r="I4033" t="e">
        <f>VLOOKUP(J4033,Ref!L:M,2,0)</f>
        <v>#N/A</v>
      </c>
      <c r="J4033" t="s">
        <v>877</v>
      </c>
      <c r="K4033" t="s">
        <v>71</v>
      </c>
      <c r="L4033" t="s">
        <v>433</v>
      </c>
      <c r="M4033" t="s">
        <v>20</v>
      </c>
      <c r="N4033" t="s">
        <v>14</v>
      </c>
      <c r="S4033">
        <v>610.16999999999996</v>
      </c>
    </row>
    <row r="4034" spans="1:19" x14ac:dyDescent="0.3">
      <c r="A4034">
        <v>2023</v>
      </c>
      <c r="C4034" t="str">
        <f>IF(GETPIVOTDATA("PS % recovery",Sheet4!$B$5,"Parish Name",K4034)&gt;99.949%,"OK","No")</f>
        <v>No</v>
      </c>
      <c r="D4034" t="e">
        <f>VLOOKUP(J4034,'Ref2'!C:E,3,0)</f>
        <v>#N/A</v>
      </c>
      <c r="F4034">
        <v>7</v>
      </c>
      <c r="I4034" t="e">
        <f>VLOOKUP(J4034,Ref!L:M,2,0)</f>
        <v>#N/A</v>
      </c>
      <c r="J4034" t="s">
        <v>879</v>
      </c>
      <c r="K4034" t="s">
        <v>79</v>
      </c>
      <c r="L4034" t="s">
        <v>433</v>
      </c>
      <c r="M4034" t="s">
        <v>20</v>
      </c>
      <c r="N4034" t="s">
        <v>14</v>
      </c>
      <c r="S4034">
        <v>200</v>
      </c>
    </row>
    <row r="4035" spans="1:19" x14ac:dyDescent="0.3">
      <c r="A4035">
        <v>2023</v>
      </c>
      <c r="C4035" t="str">
        <f>IF(GETPIVOTDATA("PS % recovery",Sheet4!$B$5,"Parish Name",K4035)&gt;99.949%,"OK","No")</f>
        <v>No</v>
      </c>
      <c r="D4035" t="e">
        <f>VLOOKUP(J4035,'Ref2'!C:E,3,0)</f>
        <v>#N/A</v>
      </c>
      <c r="F4035">
        <v>7</v>
      </c>
      <c r="I4035" t="e">
        <f>VLOOKUP(J4035,Ref!L:M,2,0)</f>
        <v>#N/A</v>
      </c>
      <c r="J4035" t="s">
        <v>881</v>
      </c>
      <c r="K4035" t="s">
        <v>72</v>
      </c>
      <c r="L4035" t="s">
        <v>423</v>
      </c>
      <c r="M4035" t="s">
        <v>20</v>
      </c>
      <c r="N4035" t="s">
        <v>14</v>
      </c>
      <c r="S4035">
        <v>0</v>
      </c>
    </row>
    <row r="4036" spans="1:19" x14ac:dyDescent="0.3">
      <c r="A4036">
        <v>2023</v>
      </c>
      <c r="C4036" t="str">
        <f>IF(GETPIVOTDATA("PS % recovery",Sheet4!$B$5,"Parish Name",K4036)&gt;99.949%,"OK","No")</f>
        <v>OK</v>
      </c>
      <c r="D4036" t="e">
        <f>VLOOKUP(J4036,'Ref2'!C:E,3,0)</f>
        <v>#N/A</v>
      </c>
      <c r="F4036">
        <v>7</v>
      </c>
      <c r="I4036" t="e">
        <f>VLOOKUP(J4036,Ref!L:M,2,0)</f>
        <v>#N/A</v>
      </c>
      <c r="J4036" t="s">
        <v>883</v>
      </c>
      <c r="K4036" t="s">
        <v>88</v>
      </c>
      <c r="L4036" t="s">
        <v>423</v>
      </c>
      <c r="M4036" t="s">
        <v>20</v>
      </c>
      <c r="N4036" t="s">
        <v>14</v>
      </c>
      <c r="S4036">
        <v>25000</v>
      </c>
    </row>
    <row r="4037" spans="1:19" x14ac:dyDescent="0.3">
      <c r="A4037">
        <v>2023</v>
      </c>
      <c r="C4037" t="str">
        <f>IF(GETPIVOTDATA("PS % recovery",Sheet4!$B$5,"Parish Name",K4037)&gt;99.949%,"OK","No")</f>
        <v>OK</v>
      </c>
      <c r="D4037" t="e">
        <f>VLOOKUP(J4037,'Ref2'!C:E,3,0)</f>
        <v>#N/A</v>
      </c>
      <c r="F4037">
        <v>7</v>
      </c>
      <c r="I4037" t="e">
        <f>VLOOKUP(J4037,Ref!L:M,2,0)</f>
        <v>#N/A</v>
      </c>
      <c r="J4037" t="s">
        <v>885</v>
      </c>
      <c r="K4037" t="s">
        <v>74</v>
      </c>
      <c r="L4037" t="s">
        <v>423</v>
      </c>
      <c r="M4037" t="s">
        <v>20</v>
      </c>
      <c r="N4037" t="s">
        <v>14</v>
      </c>
      <c r="S4037">
        <v>0</v>
      </c>
    </row>
    <row r="4038" spans="1:19" x14ac:dyDescent="0.3">
      <c r="A4038">
        <v>2023</v>
      </c>
      <c r="C4038" t="str">
        <f>IF(GETPIVOTDATA("PS % recovery",Sheet4!$B$5,"Parish Name",K4038)&gt;99.949%,"OK","No")</f>
        <v>No</v>
      </c>
      <c r="D4038" t="e">
        <f>VLOOKUP(J4038,'Ref2'!C:E,3,0)</f>
        <v>#N/A</v>
      </c>
      <c r="F4038">
        <v>7</v>
      </c>
      <c r="I4038" t="e">
        <f>VLOOKUP(J4038,Ref!L:M,2,0)</f>
        <v>#N/A</v>
      </c>
      <c r="J4038" t="s">
        <v>887</v>
      </c>
      <c r="K4038" t="s">
        <v>85</v>
      </c>
      <c r="L4038" t="s">
        <v>423</v>
      </c>
      <c r="M4038" t="s">
        <v>20</v>
      </c>
      <c r="N4038" t="s">
        <v>14</v>
      </c>
      <c r="S4038">
        <v>0</v>
      </c>
    </row>
    <row r="4039" spans="1:19" x14ac:dyDescent="0.3">
      <c r="A4039">
        <v>2023</v>
      </c>
      <c r="C4039" t="str">
        <f>IF(GETPIVOTDATA("PS % recovery",Sheet4!$B$5,"Parish Name",K4039)&gt;99.949%,"OK","No")</f>
        <v>OK</v>
      </c>
      <c r="D4039" t="e">
        <f>VLOOKUP(J4039,'Ref2'!C:E,3,0)</f>
        <v>#N/A</v>
      </c>
      <c r="F4039">
        <v>7</v>
      </c>
      <c r="I4039" t="e">
        <f>VLOOKUP(J4039,Ref!L:M,2,0)</f>
        <v>#N/A</v>
      </c>
      <c r="J4039" t="s">
        <v>889</v>
      </c>
      <c r="K4039" t="s">
        <v>87</v>
      </c>
      <c r="L4039" t="s">
        <v>423</v>
      </c>
      <c r="M4039" t="s">
        <v>20</v>
      </c>
      <c r="N4039" t="s">
        <v>14</v>
      </c>
      <c r="S4039">
        <v>5641.22</v>
      </c>
    </row>
    <row r="4040" spans="1:19" x14ac:dyDescent="0.3">
      <c r="A4040">
        <v>2023</v>
      </c>
      <c r="C4040" t="str">
        <f>IF(GETPIVOTDATA("PS % recovery",Sheet4!$B$5,"Parish Name",K4040)&gt;99.949%,"OK","No")</f>
        <v>No</v>
      </c>
      <c r="D4040" t="e">
        <f>VLOOKUP(J4040,'Ref2'!C:E,3,0)</f>
        <v>#N/A</v>
      </c>
      <c r="F4040">
        <v>7</v>
      </c>
      <c r="I4040" t="str">
        <f>VLOOKUP(J4040,Ref!L:M,2,0)</f>
        <v>Yes</v>
      </c>
      <c r="J4040" t="s">
        <v>891</v>
      </c>
      <c r="K4040" t="s">
        <v>73</v>
      </c>
      <c r="L4040" t="s">
        <v>425</v>
      </c>
      <c r="M4040" t="s">
        <v>20</v>
      </c>
      <c r="N4040" t="s">
        <v>14</v>
      </c>
      <c r="S4040">
        <v>200</v>
      </c>
    </row>
    <row r="4041" spans="1:19" x14ac:dyDescent="0.3">
      <c r="A4041">
        <v>2023</v>
      </c>
      <c r="C4041" t="str">
        <f>IF(GETPIVOTDATA("PS % recovery",Sheet4!$B$5,"Parish Name",K4041)&gt;99.949%,"OK","No")</f>
        <v>OK</v>
      </c>
      <c r="D4041" t="e">
        <f>VLOOKUP(J4041,'Ref2'!C:E,3,0)</f>
        <v>#N/A</v>
      </c>
      <c r="F4041">
        <v>7</v>
      </c>
      <c r="I4041" t="e">
        <f>VLOOKUP(J4041,Ref!L:M,2,0)</f>
        <v>#N/A</v>
      </c>
      <c r="J4041" t="s">
        <v>893</v>
      </c>
      <c r="K4041" t="s">
        <v>75</v>
      </c>
      <c r="L4041" t="s">
        <v>425</v>
      </c>
      <c r="M4041" t="s">
        <v>20</v>
      </c>
      <c r="N4041" t="s">
        <v>14</v>
      </c>
      <c r="S4041">
        <v>3605</v>
      </c>
    </row>
    <row r="4042" spans="1:19" x14ac:dyDescent="0.3">
      <c r="A4042">
        <v>2023</v>
      </c>
      <c r="C4042" t="str">
        <f>IF(GETPIVOTDATA("PS % recovery",Sheet4!$B$5,"Parish Name",K4042)&gt;99.949%,"OK","No")</f>
        <v>No</v>
      </c>
      <c r="D4042" t="e">
        <f>VLOOKUP(J4042,'Ref2'!C:E,3,0)</f>
        <v>#N/A</v>
      </c>
      <c r="F4042">
        <v>7</v>
      </c>
      <c r="I4042" t="e">
        <f>VLOOKUP(J4042,Ref!L:M,2,0)</f>
        <v>#N/A</v>
      </c>
      <c r="J4042" t="s">
        <v>818</v>
      </c>
      <c r="K4042" t="s">
        <v>76</v>
      </c>
      <c r="L4042" t="s">
        <v>427</v>
      </c>
      <c r="M4042" t="s">
        <v>20</v>
      </c>
      <c r="N4042" t="s">
        <v>14</v>
      </c>
      <c r="S4042">
        <v>825</v>
      </c>
    </row>
    <row r="4043" spans="1:19" x14ac:dyDescent="0.3">
      <c r="A4043">
        <v>2023</v>
      </c>
      <c r="C4043" t="str">
        <f>IF(GETPIVOTDATA("PS % recovery",Sheet4!$B$5,"Parish Name",K4043)&gt;99.949%,"OK","No")</f>
        <v>No</v>
      </c>
      <c r="D4043" t="e">
        <f>VLOOKUP(J4043,'Ref2'!C:E,3,0)</f>
        <v>#N/A</v>
      </c>
      <c r="F4043">
        <v>7</v>
      </c>
      <c r="I4043" t="e">
        <f>VLOOKUP(J4043,Ref!L:M,2,0)</f>
        <v>#N/A</v>
      </c>
      <c r="J4043" t="s">
        <v>822</v>
      </c>
      <c r="K4043" t="s">
        <v>81</v>
      </c>
      <c r="L4043" t="s">
        <v>427</v>
      </c>
      <c r="M4043" t="s">
        <v>20</v>
      </c>
      <c r="N4043" t="s">
        <v>14</v>
      </c>
      <c r="S4043">
        <v>12400</v>
      </c>
    </row>
    <row r="4044" spans="1:19" x14ac:dyDescent="0.3">
      <c r="A4044">
        <v>2023</v>
      </c>
      <c r="C4044" t="str">
        <f>IF(GETPIVOTDATA("PS % recovery",Sheet4!$B$5,"Parish Name",K4044)&gt;99.949%,"OK","No")</f>
        <v>OK</v>
      </c>
      <c r="D4044" t="e">
        <f>VLOOKUP(J4044,'Ref2'!C:E,3,0)</f>
        <v>#N/A</v>
      </c>
      <c r="F4044">
        <v>7</v>
      </c>
      <c r="I4044" t="e">
        <f>VLOOKUP(J4044,Ref!L:M,2,0)</f>
        <v>#N/A</v>
      </c>
      <c r="J4044" t="s">
        <v>819</v>
      </c>
      <c r="K4044" t="s">
        <v>78</v>
      </c>
      <c r="L4044" t="s">
        <v>427</v>
      </c>
      <c r="M4044" t="s">
        <v>20</v>
      </c>
      <c r="N4044" t="s">
        <v>14</v>
      </c>
      <c r="S4044">
        <v>500</v>
      </c>
    </row>
    <row r="4045" spans="1:19" x14ac:dyDescent="0.3">
      <c r="A4045">
        <v>2023</v>
      </c>
      <c r="C4045" t="str">
        <f>IF(GETPIVOTDATA("PS % recovery",Sheet4!$B$5,"Parish Name",K4045)&gt;99.949%,"OK","No")</f>
        <v>No</v>
      </c>
      <c r="D4045" t="e">
        <f>VLOOKUP(J4045,'Ref2'!C:E,3,0)</f>
        <v>#N/A</v>
      </c>
      <c r="F4045">
        <v>7</v>
      </c>
      <c r="I4045" t="e">
        <f>VLOOKUP(J4045,Ref!L:M,2,0)</f>
        <v>#N/A</v>
      </c>
      <c r="J4045" t="s">
        <v>898</v>
      </c>
      <c r="K4045" t="s">
        <v>82</v>
      </c>
      <c r="L4045" t="s">
        <v>429</v>
      </c>
      <c r="M4045" t="s">
        <v>20</v>
      </c>
      <c r="N4045" t="s">
        <v>14</v>
      </c>
      <c r="S4045">
        <v>506.92</v>
      </c>
    </row>
    <row r="4046" spans="1:19" x14ac:dyDescent="0.3">
      <c r="A4046">
        <v>2023</v>
      </c>
      <c r="C4046" t="str">
        <f>IF(GETPIVOTDATA("PS % recovery",Sheet4!$B$5,"Parish Name",K4046)&gt;99.949%,"OK","No")</f>
        <v>OK</v>
      </c>
      <c r="D4046" t="e">
        <f>VLOOKUP(J4046,'Ref2'!C:E,3,0)</f>
        <v>#N/A</v>
      </c>
      <c r="F4046">
        <v>7</v>
      </c>
      <c r="I4046" t="str">
        <f>VLOOKUP(J4046,Ref!L:M,2,0)</f>
        <v>Yes</v>
      </c>
      <c r="J4046" t="s">
        <v>900</v>
      </c>
      <c r="K4046" t="s">
        <v>77</v>
      </c>
      <c r="L4046" t="s">
        <v>429</v>
      </c>
      <c r="M4046" t="s">
        <v>20</v>
      </c>
      <c r="N4046" t="s">
        <v>14</v>
      </c>
      <c r="S4046">
        <v>7526</v>
      </c>
    </row>
    <row r="4047" spans="1:19" x14ac:dyDescent="0.3">
      <c r="A4047">
        <v>2023</v>
      </c>
      <c r="C4047" t="str">
        <f>IF(GETPIVOTDATA("PS % recovery",Sheet4!$B$5,"Parish Name",K4047)&gt;99.949%,"OK","No")</f>
        <v>OK</v>
      </c>
      <c r="D4047" t="e">
        <f>VLOOKUP(J4047,'Ref2'!C:E,3,0)</f>
        <v>#N/A</v>
      </c>
      <c r="F4047">
        <v>7</v>
      </c>
      <c r="I4047" t="e">
        <f>VLOOKUP(J4047,Ref!L:M,2,0)</f>
        <v>#N/A</v>
      </c>
      <c r="J4047" t="s">
        <v>902</v>
      </c>
      <c r="K4047" t="s">
        <v>92</v>
      </c>
      <c r="L4047" t="s">
        <v>429</v>
      </c>
      <c r="M4047" t="s">
        <v>20</v>
      </c>
      <c r="N4047" t="s">
        <v>14</v>
      </c>
      <c r="S4047">
        <v>1267</v>
      </c>
    </row>
    <row r="4048" spans="1:19" x14ac:dyDescent="0.3">
      <c r="A4048">
        <v>2023</v>
      </c>
      <c r="C4048" t="str">
        <f>IF(GETPIVOTDATA("PS % recovery",Sheet4!$B$5,"Parish Name",K4048)&gt;99.949%,"OK","No")</f>
        <v>OK</v>
      </c>
      <c r="D4048" t="e">
        <f>VLOOKUP(J4048,'Ref2'!C:E,3,0)</f>
        <v>#N/A</v>
      </c>
      <c r="F4048">
        <v>7</v>
      </c>
      <c r="I4048" t="e">
        <f>VLOOKUP(J4048,Ref!L:M,2,0)</f>
        <v>#N/A</v>
      </c>
      <c r="J4048" t="s">
        <v>821</v>
      </c>
      <c r="K4048" t="s">
        <v>80</v>
      </c>
      <c r="L4048" t="s">
        <v>431</v>
      </c>
      <c r="M4048" t="s">
        <v>20</v>
      </c>
      <c r="N4048" t="s">
        <v>14</v>
      </c>
      <c r="S4048">
        <v>4424.97</v>
      </c>
    </row>
    <row r="4049" spans="1:19" x14ac:dyDescent="0.3">
      <c r="A4049">
        <v>2023</v>
      </c>
      <c r="C4049" t="str">
        <f>IF(GETPIVOTDATA("PS % recovery",Sheet4!$B$5,"Parish Name",K4049)&gt;99.949%,"OK","No")</f>
        <v>OK</v>
      </c>
      <c r="D4049" t="e">
        <f>VLOOKUP(J4049,'Ref2'!C:E,3,0)</f>
        <v>#N/A</v>
      </c>
      <c r="F4049">
        <v>7</v>
      </c>
      <c r="I4049" t="e">
        <f>VLOOKUP(J4049,Ref!L:M,2,0)</f>
        <v>#N/A</v>
      </c>
      <c r="J4049" t="s">
        <v>905</v>
      </c>
      <c r="K4049" t="s">
        <v>83</v>
      </c>
      <c r="L4049" t="s">
        <v>425</v>
      </c>
      <c r="M4049" t="s">
        <v>20</v>
      </c>
      <c r="N4049" t="s">
        <v>14</v>
      </c>
      <c r="S4049">
        <v>2211</v>
      </c>
    </row>
    <row r="4050" spans="1:19" x14ac:dyDescent="0.3">
      <c r="A4050">
        <v>2023</v>
      </c>
      <c r="C4050" t="str">
        <f>IF(GETPIVOTDATA("PS % recovery",Sheet4!$B$5,"Parish Name",K4050)&gt;99.949%,"OK","No")</f>
        <v>OK</v>
      </c>
      <c r="D4050" t="e">
        <f>VLOOKUP(J4050,'Ref2'!C:E,3,0)</f>
        <v>#N/A</v>
      </c>
      <c r="F4050">
        <v>7</v>
      </c>
      <c r="I4050" t="e">
        <f>VLOOKUP(J4050,Ref!L:M,2,0)</f>
        <v>#N/A</v>
      </c>
      <c r="J4050" t="s">
        <v>907</v>
      </c>
      <c r="K4050" t="s">
        <v>84</v>
      </c>
      <c r="L4050" t="s">
        <v>435</v>
      </c>
      <c r="M4050" t="s">
        <v>20</v>
      </c>
      <c r="N4050" t="s">
        <v>14</v>
      </c>
      <c r="S4050">
        <v>0</v>
      </c>
    </row>
    <row r="4051" spans="1:19" x14ac:dyDescent="0.3">
      <c r="A4051">
        <v>2023</v>
      </c>
      <c r="C4051" t="str">
        <f>IF(GETPIVOTDATA("PS % recovery",Sheet4!$B$5,"Parish Name",K4051)&gt;99.949%,"OK","No")</f>
        <v>OK</v>
      </c>
      <c r="D4051" t="e">
        <f>VLOOKUP(J4051,'Ref2'!C:E,3,0)</f>
        <v>#N/A</v>
      </c>
      <c r="F4051">
        <v>7</v>
      </c>
      <c r="I4051" t="e">
        <f>VLOOKUP(J4051,Ref!L:M,2,0)</f>
        <v>#N/A</v>
      </c>
      <c r="J4051" t="s">
        <v>909</v>
      </c>
      <c r="K4051" t="s">
        <v>86</v>
      </c>
      <c r="L4051" t="s">
        <v>433</v>
      </c>
      <c r="M4051" t="s">
        <v>20</v>
      </c>
      <c r="N4051" t="s">
        <v>14</v>
      </c>
      <c r="S4051">
        <v>3488</v>
      </c>
    </row>
    <row r="4052" spans="1:19" x14ac:dyDescent="0.3">
      <c r="A4052">
        <v>2023</v>
      </c>
      <c r="C4052" t="str">
        <f>IF(GETPIVOTDATA("PS % recovery",Sheet4!$B$5,"Parish Name",K4052)&gt;99.949%,"OK","No")</f>
        <v>OK</v>
      </c>
      <c r="D4052" t="e">
        <f>VLOOKUP(J4052,'Ref2'!C:E,3,0)</f>
        <v>#N/A</v>
      </c>
      <c r="F4052">
        <v>7</v>
      </c>
      <c r="I4052" t="e">
        <f>VLOOKUP(J4052,Ref!L:M,2,0)</f>
        <v>#N/A</v>
      </c>
      <c r="J4052" t="s">
        <v>911</v>
      </c>
      <c r="K4052" t="s">
        <v>89</v>
      </c>
      <c r="L4052" t="s">
        <v>423</v>
      </c>
      <c r="M4052" t="s">
        <v>20</v>
      </c>
      <c r="N4052" t="s">
        <v>14</v>
      </c>
      <c r="S4052">
        <v>1696</v>
      </c>
    </row>
    <row r="4053" spans="1:19" x14ac:dyDescent="0.3">
      <c r="A4053">
        <v>2023</v>
      </c>
      <c r="C4053" t="str">
        <f>IF(GETPIVOTDATA("PS % recovery",Sheet4!$B$5,"Parish Name",K4053)&gt;99.949%,"OK","No")</f>
        <v>OK</v>
      </c>
      <c r="D4053" t="e">
        <f>VLOOKUP(J4053,'Ref2'!C:E,3,0)</f>
        <v>#N/A</v>
      </c>
      <c r="F4053">
        <v>7</v>
      </c>
      <c r="I4053" t="e">
        <f>VLOOKUP(J4053,Ref!L:M,2,0)</f>
        <v>#N/A</v>
      </c>
      <c r="J4053" t="s">
        <v>913</v>
      </c>
      <c r="K4053" t="s">
        <v>90</v>
      </c>
      <c r="L4053" t="s">
        <v>435</v>
      </c>
      <c r="M4053" t="s">
        <v>20</v>
      </c>
      <c r="N4053" t="s">
        <v>14</v>
      </c>
      <c r="S4053">
        <v>4427</v>
      </c>
    </row>
    <row r="4054" spans="1:19" x14ac:dyDescent="0.3">
      <c r="A4054">
        <v>2023</v>
      </c>
      <c r="C4054" t="str">
        <f>IF(GETPIVOTDATA("PS % recovery",Sheet4!$B$5,"Parish Name",K4054)&gt;99.949%,"OK","No")</f>
        <v>OK</v>
      </c>
      <c r="D4054" t="e">
        <f>VLOOKUP(J4054,'Ref2'!C:E,3,0)</f>
        <v>#N/A</v>
      </c>
      <c r="F4054">
        <v>7</v>
      </c>
      <c r="I4054" t="str">
        <f>VLOOKUP(J4054,Ref!L:M,2,0)</f>
        <v>Yes</v>
      </c>
      <c r="J4054" t="s">
        <v>915</v>
      </c>
      <c r="K4054" t="s">
        <v>91</v>
      </c>
      <c r="L4054" t="s">
        <v>437</v>
      </c>
      <c r="M4054" t="s">
        <v>20</v>
      </c>
      <c r="N4054" t="s">
        <v>14</v>
      </c>
      <c r="S4054">
        <v>3250</v>
      </c>
    </row>
    <row r="4055" spans="1:19" x14ac:dyDescent="0.3">
      <c r="A4055">
        <v>2023</v>
      </c>
      <c r="C4055" t="str">
        <f>IF(GETPIVOTDATA("PS % recovery",Sheet4!$B$5,"Parish Name",K4055)&gt;99.949%,"OK","No")</f>
        <v>OK</v>
      </c>
      <c r="D4055" t="e">
        <f>VLOOKUP(J4055,'Ref2'!C:E,3,0)</f>
        <v>#N/A</v>
      </c>
      <c r="F4055">
        <v>7</v>
      </c>
      <c r="I4055" t="e">
        <f>VLOOKUP(J4055,Ref!L:M,2,0)</f>
        <v>#N/A</v>
      </c>
      <c r="J4055" t="s">
        <v>917</v>
      </c>
      <c r="K4055" t="s">
        <v>94</v>
      </c>
      <c r="L4055" t="s">
        <v>453</v>
      </c>
      <c r="M4055" t="s">
        <v>23</v>
      </c>
      <c r="N4055" t="s">
        <v>14</v>
      </c>
      <c r="S4055">
        <v>4054</v>
      </c>
    </row>
    <row r="4056" spans="1:19" x14ac:dyDescent="0.3">
      <c r="A4056">
        <v>2023</v>
      </c>
      <c r="C4056" t="str">
        <f>IF(GETPIVOTDATA("PS % recovery",Sheet4!$B$5,"Parish Name",K4056)&gt;99.949%,"OK","No")</f>
        <v>OK</v>
      </c>
      <c r="D4056" t="str">
        <f>VLOOKUP(J4056,'Ref2'!C:E,3,0)</f>
        <v>LLF</v>
      </c>
      <c r="F4056">
        <v>7</v>
      </c>
      <c r="I4056" t="str">
        <f>VLOOKUP(J4056,Ref!L:M,2,0)</f>
        <v>Yes</v>
      </c>
      <c r="J4056" t="s">
        <v>919</v>
      </c>
      <c r="K4056" t="s">
        <v>96</v>
      </c>
      <c r="L4056" t="s">
        <v>441</v>
      </c>
      <c r="M4056" t="s">
        <v>23</v>
      </c>
      <c r="N4056" t="s">
        <v>14</v>
      </c>
      <c r="S4056">
        <v>35706</v>
      </c>
    </row>
    <row r="4057" spans="1:19" x14ac:dyDescent="0.3">
      <c r="A4057">
        <v>2023</v>
      </c>
      <c r="C4057" t="str">
        <f>IF(GETPIVOTDATA("PS % recovery",Sheet4!$B$5,"Parish Name",K4057)&gt;99.949%,"OK","No")</f>
        <v>OK</v>
      </c>
      <c r="D4057" t="str">
        <f>VLOOKUP(J4057,'Ref2'!C:E,3,0)</f>
        <v>LLF</v>
      </c>
      <c r="F4057">
        <v>7</v>
      </c>
      <c r="I4057" t="str">
        <f>VLOOKUP(J4057,Ref!L:M,2,0)</f>
        <v>Yes</v>
      </c>
      <c r="J4057" t="s">
        <v>921</v>
      </c>
      <c r="K4057" t="s">
        <v>97</v>
      </c>
      <c r="L4057" t="s">
        <v>443</v>
      </c>
      <c r="M4057" t="s">
        <v>23</v>
      </c>
      <c r="N4057" t="s">
        <v>14</v>
      </c>
      <c r="S4057">
        <v>11342</v>
      </c>
    </row>
    <row r="4058" spans="1:19" x14ac:dyDescent="0.3">
      <c r="A4058">
        <v>2023</v>
      </c>
      <c r="C4058" t="str">
        <f>IF(GETPIVOTDATA("PS % recovery",Sheet4!$B$5,"Parish Name",K4058)&gt;99.949%,"OK","No")</f>
        <v>No</v>
      </c>
      <c r="D4058" t="e">
        <f>VLOOKUP(J4058,'Ref2'!C:E,3,0)</f>
        <v>#N/A</v>
      </c>
      <c r="F4058">
        <v>7</v>
      </c>
      <c r="I4058" t="e">
        <f>VLOOKUP(J4058,Ref!L:M,2,0)</f>
        <v>#N/A</v>
      </c>
      <c r="J4058" t="s">
        <v>923</v>
      </c>
      <c r="K4058" t="s">
        <v>98</v>
      </c>
      <c r="L4058" t="s">
        <v>445</v>
      </c>
      <c r="M4058" t="s">
        <v>23</v>
      </c>
      <c r="N4058" t="s">
        <v>14</v>
      </c>
      <c r="S4058">
        <v>5344</v>
      </c>
    </row>
    <row r="4059" spans="1:19" x14ac:dyDescent="0.3">
      <c r="A4059">
        <v>2023</v>
      </c>
      <c r="C4059" t="str">
        <f>IF(GETPIVOTDATA("PS % recovery",Sheet4!$B$5,"Parish Name",K4059)&gt;99.949%,"OK","No")</f>
        <v>OK</v>
      </c>
      <c r="D4059" t="e">
        <f>VLOOKUP(J4059,'Ref2'!C:E,3,0)</f>
        <v>#N/A</v>
      </c>
      <c r="F4059">
        <v>7</v>
      </c>
      <c r="I4059" t="e">
        <f>VLOOKUP(J4059,Ref!L:M,2,0)</f>
        <v>#N/A</v>
      </c>
      <c r="J4059" t="s">
        <v>925</v>
      </c>
      <c r="K4059" t="s">
        <v>99</v>
      </c>
      <c r="L4059" t="s">
        <v>447</v>
      </c>
      <c r="M4059" t="s">
        <v>23</v>
      </c>
      <c r="N4059" t="s">
        <v>14</v>
      </c>
      <c r="S4059">
        <v>5706.25</v>
      </c>
    </row>
    <row r="4060" spans="1:19" x14ac:dyDescent="0.3">
      <c r="A4060">
        <v>2023</v>
      </c>
      <c r="C4060" t="str">
        <f>IF(GETPIVOTDATA("PS % recovery",Sheet4!$B$5,"Parish Name",K4060)&gt;99.949%,"OK","No")</f>
        <v>OK</v>
      </c>
      <c r="D4060" t="e">
        <f>VLOOKUP(J4060,'Ref2'!C:E,3,0)</f>
        <v>#N/A</v>
      </c>
      <c r="F4060">
        <v>7</v>
      </c>
      <c r="I4060" t="e">
        <f>VLOOKUP(J4060,Ref!L:M,2,0)</f>
        <v>#N/A</v>
      </c>
      <c r="J4060" t="s">
        <v>927</v>
      </c>
      <c r="K4060" t="s">
        <v>100</v>
      </c>
      <c r="L4060" t="s">
        <v>449</v>
      </c>
      <c r="M4060" t="s">
        <v>23</v>
      </c>
      <c r="N4060" t="s">
        <v>14</v>
      </c>
      <c r="S4060">
        <v>4320</v>
      </c>
    </row>
    <row r="4061" spans="1:19" x14ac:dyDescent="0.3">
      <c r="A4061">
        <v>2023</v>
      </c>
      <c r="C4061" t="str">
        <f>IF(GETPIVOTDATA("PS % recovery",Sheet4!$B$5,"Parish Name",K4061)&gt;99.949%,"OK","No")</f>
        <v>OK</v>
      </c>
      <c r="D4061" t="e">
        <f>VLOOKUP(J4061,'Ref2'!C:E,3,0)</f>
        <v>#N/A</v>
      </c>
      <c r="F4061">
        <v>7</v>
      </c>
      <c r="I4061" t="e">
        <f>VLOOKUP(J4061,Ref!L:M,2,0)</f>
        <v>#N/A</v>
      </c>
      <c r="J4061" t="s">
        <v>929</v>
      </c>
      <c r="K4061" t="s">
        <v>101</v>
      </c>
      <c r="L4061" t="s">
        <v>451</v>
      </c>
      <c r="M4061" t="s">
        <v>23</v>
      </c>
      <c r="N4061" t="s">
        <v>14</v>
      </c>
      <c r="S4061">
        <v>7105</v>
      </c>
    </row>
    <row r="4062" spans="1:19" x14ac:dyDescent="0.3">
      <c r="A4062">
        <v>2023</v>
      </c>
      <c r="C4062" t="str">
        <f>IF(GETPIVOTDATA("PS % recovery",Sheet4!$B$5,"Parish Name",K4062)&gt;99.949%,"OK","No")</f>
        <v>OK</v>
      </c>
      <c r="D4062" t="e">
        <f>VLOOKUP(J4062,'Ref2'!C:E,3,0)</f>
        <v>#N/A</v>
      </c>
      <c r="F4062">
        <v>7</v>
      </c>
      <c r="I4062" t="e">
        <f>VLOOKUP(J4062,Ref!L:M,2,0)</f>
        <v>#N/A</v>
      </c>
      <c r="J4062" t="s">
        <v>931</v>
      </c>
      <c r="K4062" t="s">
        <v>95</v>
      </c>
      <c r="L4062" t="s">
        <v>439</v>
      </c>
      <c r="M4062" t="s">
        <v>23</v>
      </c>
      <c r="N4062" t="s">
        <v>14</v>
      </c>
      <c r="S4062">
        <v>4028</v>
      </c>
    </row>
    <row r="4063" spans="1:19" x14ac:dyDescent="0.3">
      <c r="A4063">
        <v>2023</v>
      </c>
      <c r="C4063" t="str">
        <f>IF(GETPIVOTDATA("PS % recovery",Sheet4!$B$5,"Parish Name",K4063)&gt;99.949%,"OK","No")</f>
        <v>No</v>
      </c>
      <c r="D4063" t="e">
        <f>VLOOKUP(J4063,'Ref2'!C:E,3,0)</f>
        <v>#N/A</v>
      </c>
      <c r="F4063">
        <v>7</v>
      </c>
      <c r="I4063" t="e">
        <f>VLOOKUP(J4063,Ref!L:M,2,0)</f>
        <v>#N/A</v>
      </c>
      <c r="J4063" t="s">
        <v>933</v>
      </c>
      <c r="K4063" t="s">
        <v>102</v>
      </c>
      <c r="L4063" t="s">
        <v>453</v>
      </c>
      <c r="M4063" t="s">
        <v>23</v>
      </c>
      <c r="N4063" t="s">
        <v>14</v>
      </c>
      <c r="S4063">
        <v>1917</v>
      </c>
    </row>
    <row r="4064" spans="1:19" x14ac:dyDescent="0.3">
      <c r="A4064">
        <v>2023</v>
      </c>
      <c r="C4064" t="str">
        <f>IF(GETPIVOTDATA("PS % recovery",Sheet4!$B$5,"Parish Name",K4064)&gt;99.949%,"OK","No")</f>
        <v>OK</v>
      </c>
      <c r="D4064" t="e">
        <f>VLOOKUP(J4064,'Ref2'!C:E,3,0)</f>
        <v>#N/A</v>
      </c>
      <c r="F4064">
        <v>7</v>
      </c>
      <c r="I4064" t="e">
        <f>VLOOKUP(J4064,Ref!L:M,2,0)</f>
        <v>#N/A</v>
      </c>
      <c r="J4064" t="s">
        <v>935</v>
      </c>
      <c r="K4064" t="s">
        <v>104</v>
      </c>
      <c r="L4064" t="s">
        <v>465</v>
      </c>
      <c r="M4064" t="s">
        <v>26</v>
      </c>
      <c r="N4064" t="s">
        <v>14</v>
      </c>
      <c r="S4064">
        <v>6353</v>
      </c>
    </row>
    <row r="4065" spans="1:19" x14ac:dyDescent="0.3">
      <c r="A4065">
        <v>2023</v>
      </c>
      <c r="C4065" t="str">
        <f>IF(GETPIVOTDATA("PS % recovery",Sheet4!$B$5,"Parish Name",K4065)&gt;99.949%,"OK","No")</f>
        <v>OK</v>
      </c>
      <c r="D4065" t="e">
        <f>VLOOKUP(J4065,'Ref2'!C:E,3,0)</f>
        <v>#N/A</v>
      </c>
      <c r="F4065">
        <v>7</v>
      </c>
      <c r="I4065" t="e">
        <f>VLOOKUP(J4065,Ref!L:M,2,0)</f>
        <v>#N/A</v>
      </c>
      <c r="J4065" t="s">
        <v>937</v>
      </c>
      <c r="K4065" t="s">
        <v>106</v>
      </c>
      <c r="L4065" t="s">
        <v>467</v>
      </c>
      <c r="M4065" t="s">
        <v>26</v>
      </c>
      <c r="N4065" t="s">
        <v>14</v>
      </c>
      <c r="S4065">
        <v>5861</v>
      </c>
    </row>
    <row r="4066" spans="1:19" x14ac:dyDescent="0.3">
      <c r="A4066">
        <v>2023</v>
      </c>
      <c r="C4066" t="str">
        <f>IF(GETPIVOTDATA("PS % recovery",Sheet4!$B$5,"Parish Name",K4066)&gt;99.949%,"OK","No")</f>
        <v>OK</v>
      </c>
      <c r="D4066" t="e">
        <f>VLOOKUP(J4066,'Ref2'!C:E,3,0)</f>
        <v>#N/A</v>
      </c>
      <c r="F4066">
        <v>7</v>
      </c>
      <c r="I4066" t="e">
        <f>VLOOKUP(J4066,Ref!L:M,2,0)</f>
        <v>#N/A</v>
      </c>
      <c r="J4066" t="s">
        <v>939</v>
      </c>
      <c r="K4066" t="s">
        <v>108</v>
      </c>
      <c r="L4066" t="s">
        <v>469</v>
      </c>
      <c r="M4066" t="s">
        <v>26</v>
      </c>
      <c r="N4066" t="s">
        <v>14</v>
      </c>
      <c r="S4066">
        <v>5079</v>
      </c>
    </row>
    <row r="4067" spans="1:19" x14ac:dyDescent="0.3">
      <c r="A4067">
        <v>2023</v>
      </c>
      <c r="C4067" t="str">
        <f>IF(GETPIVOTDATA("PS % recovery",Sheet4!$B$5,"Parish Name",K4067)&gt;99.949%,"OK","No")</f>
        <v>OK</v>
      </c>
      <c r="D4067" t="e">
        <f>VLOOKUP(J4067,'Ref2'!C:E,3,0)</f>
        <v>#N/A</v>
      </c>
      <c r="F4067">
        <v>7</v>
      </c>
      <c r="I4067" t="e">
        <f>VLOOKUP(J4067,Ref!L:M,2,0)</f>
        <v>#N/A</v>
      </c>
      <c r="J4067" t="s">
        <v>941</v>
      </c>
      <c r="K4067" t="s">
        <v>110</v>
      </c>
      <c r="L4067" t="s">
        <v>471</v>
      </c>
      <c r="M4067" t="s">
        <v>26</v>
      </c>
      <c r="N4067" t="s">
        <v>14</v>
      </c>
      <c r="S4067">
        <v>7589</v>
      </c>
    </row>
    <row r="4068" spans="1:19" x14ac:dyDescent="0.3">
      <c r="A4068">
        <v>2023</v>
      </c>
      <c r="C4068" t="str">
        <f>IF(GETPIVOTDATA("PS % recovery",Sheet4!$B$5,"Parish Name",K4068)&gt;99.949%,"OK","No")</f>
        <v>OK</v>
      </c>
      <c r="D4068" t="e">
        <f>VLOOKUP(J4068,'Ref2'!C:E,3,0)</f>
        <v>#N/A</v>
      </c>
      <c r="F4068">
        <v>7</v>
      </c>
      <c r="I4068" t="str">
        <f>VLOOKUP(J4068,Ref!L:M,2,0)</f>
        <v>Yes</v>
      </c>
      <c r="J4068" t="s">
        <v>943</v>
      </c>
      <c r="K4068" t="s">
        <v>112</v>
      </c>
      <c r="L4068" t="s">
        <v>473</v>
      </c>
      <c r="M4068" t="s">
        <v>26</v>
      </c>
      <c r="N4068" t="s">
        <v>14</v>
      </c>
      <c r="S4068">
        <v>10000</v>
      </c>
    </row>
    <row r="4069" spans="1:19" x14ac:dyDescent="0.3">
      <c r="A4069">
        <v>2023</v>
      </c>
      <c r="C4069" t="str">
        <f>IF(GETPIVOTDATA("PS % recovery",Sheet4!$B$5,"Parish Name",K4069)&gt;99.949%,"OK","No")</f>
        <v>No</v>
      </c>
      <c r="D4069" t="e">
        <f>VLOOKUP(J4069,'Ref2'!C:E,3,0)</f>
        <v>#N/A</v>
      </c>
      <c r="F4069">
        <v>7</v>
      </c>
      <c r="I4069" t="e">
        <f>VLOOKUP(J4069,Ref!L:M,2,0)</f>
        <v>#N/A</v>
      </c>
      <c r="J4069" t="s">
        <v>945</v>
      </c>
      <c r="K4069" t="s">
        <v>114</v>
      </c>
      <c r="L4069" t="s">
        <v>475</v>
      </c>
      <c r="M4069" t="s">
        <v>26</v>
      </c>
      <c r="N4069" t="s">
        <v>14</v>
      </c>
      <c r="S4069">
        <v>8383.67</v>
      </c>
    </row>
    <row r="4070" spans="1:19" x14ac:dyDescent="0.3">
      <c r="A4070">
        <v>2023</v>
      </c>
      <c r="C4070" t="str">
        <f>IF(GETPIVOTDATA("PS % recovery",Sheet4!$B$5,"Parish Name",K4070)&gt;99.949%,"OK","No")</f>
        <v>OK</v>
      </c>
      <c r="D4070" t="e">
        <f>VLOOKUP(J4070,'Ref2'!C:E,3,0)</f>
        <v>#N/A</v>
      </c>
      <c r="F4070">
        <v>7</v>
      </c>
      <c r="I4070" t="e">
        <f>VLOOKUP(J4070,Ref!L:M,2,0)</f>
        <v>#N/A</v>
      </c>
      <c r="J4070" t="s">
        <v>947</v>
      </c>
      <c r="K4070" t="s">
        <v>116</v>
      </c>
      <c r="L4070" t="s">
        <v>477</v>
      </c>
      <c r="M4070" t="s">
        <v>26</v>
      </c>
      <c r="N4070" t="s">
        <v>14</v>
      </c>
      <c r="S4070">
        <v>5569</v>
      </c>
    </row>
    <row r="4071" spans="1:19" x14ac:dyDescent="0.3">
      <c r="A4071">
        <v>2023</v>
      </c>
      <c r="C4071" t="str">
        <f>IF(GETPIVOTDATA("PS % recovery",Sheet4!$B$5,"Parish Name",K4071)&gt;99.949%,"OK","No")</f>
        <v>OK</v>
      </c>
      <c r="D4071" t="e">
        <f>VLOOKUP(J4071,'Ref2'!C:E,3,0)</f>
        <v>#N/A</v>
      </c>
      <c r="F4071">
        <v>7</v>
      </c>
      <c r="I4071" t="e">
        <f>VLOOKUP(J4071,Ref!L:M,2,0)</f>
        <v>#N/A</v>
      </c>
      <c r="J4071" t="s">
        <v>949</v>
      </c>
      <c r="K4071" t="s">
        <v>118</v>
      </c>
      <c r="L4071" t="s">
        <v>479</v>
      </c>
      <c r="M4071" t="s">
        <v>26</v>
      </c>
      <c r="N4071" t="s">
        <v>14</v>
      </c>
      <c r="S4071">
        <v>7052</v>
      </c>
    </row>
    <row r="4072" spans="1:19" x14ac:dyDescent="0.3">
      <c r="A4072">
        <v>2023</v>
      </c>
      <c r="C4072" t="str">
        <f>IF(GETPIVOTDATA("PS % recovery",Sheet4!$B$5,"Parish Name",K4072)&gt;99.949%,"OK","No")</f>
        <v>OK</v>
      </c>
      <c r="D4072" t="e">
        <f>VLOOKUP(J4072,'Ref2'!C:E,3,0)</f>
        <v>#N/A</v>
      </c>
      <c r="F4072">
        <v>7</v>
      </c>
      <c r="I4072" t="e">
        <f>VLOOKUP(J4072,Ref!L:M,2,0)</f>
        <v>#N/A</v>
      </c>
      <c r="J4072" t="s">
        <v>951</v>
      </c>
      <c r="K4072" t="s">
        <v>105</v>
      </c>
      <c r="L4072" t="s">
        <v>455</v>
      </c>
      <c r="M4072" t="s">
        <v>26</v>
      </c>
      <c r="N4072" t="s">
        <v>14</v>
      </c>
      <c r="S4072">
        <v>2583</v>
      </c>
    </row>
    <row r="4073" spans="1:19" x14ac:dyDescent="0.3">
      <c r="A4073">
        <v>2023</v>
      </c>
      <c r="C4073" t="str">
        <f>IF(GETPIVOTDATA("PS % recovery",Sheet4!$B$5,"Parish Name",K4073)&gt;99.949%,"OK","No")</f>
        <v>OK</v>
      </c>
      <c r="D4073" t="e">
        <f>VLOOKUP(J4073,'Ref2'!C:E,3,0)</f>
        <v>#N/A</v>
      </c>
      <c r="F4073">
        <v>7</v>
      </c>
      <c r="I4073" t="e">
        <f>VLOOKUP(J4073,Ref!L:M,2,0)</f>
        <v>#N/A</v>
      </c>
      <c r="J4073" t="s">
        <v>953</v>
      </c>
      <c r="K4073" t="s">
        <v>107</v>
      </c>
      <c r="L4073" t="s">
        <v>457</v>
      </c>
      <c r="M4073" t="s">
        <v>26</v>
      </c>
      <c r="N4073" t="s">
        <v>14</v>
      </c>
      <c r="S4073">
        <v>4773.42</v>
      </c>
    </row>
    <row r="4074" spans="1:19" x14ac:dyDescent="0.3">
      <c r="A4074">
        <v>2023</v>
      </c>
      <c r="C4074" t="str">
        <f>IF(GETPIVOTDATA("PS % recovery",Sheet4!$B$5,"Parish Name",K4074)&gt;99.949%,"OK","No")</f>
        <v>OK</v>
      </c>
      <c r="D4074" t="e">
        <f>VLOOKUP(J4074,'Ref2'!C:E,3,0)</f>
        <v>#N/A</v>
      </c>
      <c r="F4074">
        <v>7</v>
      </c>
      <c r="I4074" t="e">
        <f>VLOOKUP(J4074,Ref!L:M,2,0)</f>
        <v>#N/A</v>
      </c>
      <c r="J4074" t="s">
        <v>955</v>
      </c>
      <c r="K4074" t="s">
        <v>109</v>
      </c>
      <c r="L4074" t="s">
        <v>459</v>
      </c>
      <c r="M4074" t="s">
        <v>26</v>
      </c>
      <c r="N4074" t="s">
        <v>14</v>
      </c>
      <c r="S4074">
        <v>5800</v>
      </c>
    </row>
    <row r="4075" spans="1:19" x14ac:dyDescent="0.3">
      <c r="A4075">
        <v>2023</v>
      </c>
      <c r="C4075" t="str">
        <f>IF(GETPIVOTDATA("PS % recovery",Sheet4!$B$5,"Parish Name",K4075)&gt;99.949%,"OK","No")</f>
        <v>No</v>
      </c>
      <c r="D4075" t="e">
        <f>VLOOKUP(J4075,'Ref2'!C:E,3,0)</f>
        <v>#N/A</v>
      </c>
      <c r="F4075">
        <v>7</v>
      </c>
      <c r="I4075" t="e">
        <f>VLOOKUP(J4075,Ref!L:M,2,0)</f>
        <v>#N/A</v>
      </c>
      <c r="J4075" t="s">
        <v>824</v>
      </c>
      <c r="K4075" t="s">
        <v>113</v>
      </c>
      <c r="L4075" t="s">
        <v>463</v>
      </c>
      <c r="M4075" t="s">
        <v>26</v>
      </c>
      <c r="N4075" t="s">
        <v>14</v>
      </c>
      <c r="S4075">
        <v>2000</v>
      </c>
    </row>
    <row r="4076" spans="1:19" x14ac:dyDescent="0.3">
      <c r="A4076">
        <v>2023</v>
      </c>
      <c r="C4076" t="str">
        <f>IF(GETPIVOTDATA("PS % recovery",Sheet4!$B$5,"Parish Name",K4076)&gt;99.949%,"OK","No")</f>
        <v>OK</v>
      </c>
      <c r="D4076" t="e">
        <f>VLOOKUP(J4076,'Ref2'!C:E,3,0)</f>
        <v>#N/A</v>
      </c>
      <c r="F4076">
        <v>7</v>
      </c>
      <c r="I4076" t="e">
        <f>VLOOKUP(J4076,Ref!L:M,2,0)</f>
        <v>#N/A</v>
      </c>
      <c r="J4076" t="s">
        <v>958</v>
      </c>
      <c r="K4076" t="s">
        <v>111</v>
      </c>
      <c r="L4076" t="s">
        <v>461</v>
      </c>
      <c r="M4076" t="s">
        <v>26</v>
      </c>
      <c r="N4076" t="s">
        <v>14</v>
      </c>
      <c r="S4076">
        <v>5045</v>
      </c>
    </row>
    <row r="4077" spans="1:19" x14ac:dyDescent="0.3">
      <c r="A4077">
        <v>2023</v>
      </c>
      <c r="C4077" t="str">
        <f>IF(GETPIVOTDATA("PS % recovery",Sheet4!$B$5,"Parish Name",K4077)&gt;99.949%,"OK","No")</f>
        <v>OK</v>
      </c>
      <c r="D4077" t="e">
        <f>VLOOKUP(J4077,'Ref2'!C:E,3,0)</f>
        <v>#N/A</v>
      </c>
      <c r="F4077">
        <v>7</v>
      </c>
      <c r="I4077" t="e">
        <f>VLOOKUP(J4077,Ref!L:M,2,0)</f>
        <v>#N/A</v>
      </c>
      <c r="J4077" t="s">
        <v>960</v>
      </c>
      <c r="K4077" t="s">
        <v>115</v>
      </c>
      <c r="L4077" t="s">
        <v>455</v>
      </c>
      <c r="M4077" t="s">
        <v>26</v>
      </c>
      <c r="N4077" t="s">
        <v>14</v>
      </c>
      <c r="S4077">
        <v>9649</v>
      </c>
    </row>
    <row r="4078" spans="1:19" x14ac:dyDescent="0.3">
      <c r="A4078">
        <v>2023</v>
      </c>
      <c r="C4078" t="str">
        <f>IF(GETPIVOTDATA("PS % recovery",Sheet4!$B$5,"Parish Name",K4078)&gt;99.949%,"OK","No")</f>
        <v>No</v>
      </c>
      <c r="D4078" t="e">
        <f>VLOOKUP(J4078,'Ref2'!C:E,3,0)</f>
        <v>#N/A</v>
      </c>
      <c r="F4078">
        <v>7</v>
      </c>
      <c r="I4078" t="e">
        <f>VLOOKUP(J4078,Ref!L:M,2,0)</f>
        <v>#N/A</v>
      </c>
      <c r="J4078" t="s">
        <v>962</v>
      </c>
      <c r="K4078" t="s">
        <v>117</v>
      </c>
      <c r="L4078" t="s">
        <v>455</v>
      </c>
      <c r="M4078" t="s">
        <v>26</v>
      </c>
      <c r="N4078" t="s">
        <v>14</v>
      </c>
      <c r="S4078">
        <v>6000</v>
      </c>
    </row>
    <row r="4079" spans="1:19" x14ac:dyDescent="0.3">
      <c r="A4079">
        <v>2023</v>
      </c>
      <c r="C4079" t="str">
        <f>IF(GETPIVOTDATA("PS % recovery",Sheet4!$B$5,"Parish Name",K4079)&gt;99.949%,"OK","No")</f>
        <v>OK</v>
      </c>
      <c r="D4079" t="e">
        <f>VLOOKUP(J4079,'Ref2'!C:E,3,0)</f>
        <v>#N/A</v>
      </c>
      <c r="F4079">
        <v>7</v>
      </c>
      <c r="I4079" t="e">
        <f>VLOOKUP(J4079,Ref!L:M,2,0)</f>
        <v>#N/A</v>
      </c>
      <c r="J4079" t="s">
        <v>964</v>
      </c>
      <c r="K4079" t="s">
        <v>120</v>
      </c>
      <c r="L4079" t="s">
        <v>481</v>
      </c>
      <c r="M4079" t="s">
        <v>29</v>
      </c>
      <c r="N4079" t="s">
        <v>14</v>
      </c>
      <c r="S4079">
        <v>7951</v>
      </c>
    </row>
    <row r="4080" spans="1:19" x14ac:dyDescent="0.3">
      <c r="A4080">
        <v>2023</v>
      </c>
      <c r="C4080" t="str">
        <f>IF(GETPIVOTDATA("PS % recovery",Sheet4!$B$5,"Parish Name",K4080)&gt;99.949%,"OK","No")</f>
        <v>OK</v>
      </c>
      <c r="D4080" t="e">
        <f>VLOOKUP(J4080,'Ref2'!C:E,3,0)</f>
        <v>#N/A</v>
      </c>
      <c r="F4080">
        <v>7</v>
      </c>
      <c r="I4080" t="e">
        <f>VLOOKUP(J4080,Ref!L:M,2,0)</f>
        <v>#N/A</v>
      </c>
      <c r="J4080" t="s">
        <v>966</v>
      </c>
      <c r="K4080" t="s">
        <v>121</v>
      </c>
      <c r="L4080" t="s">
        <v>487</v>
      </c>
      <c r="M4080" t="s">
        <v>29</v>
      </c>
      <c r="N4080" t="s">
        <v>14</v>
      </c>
      <c r="S4080">
        <v>3351</v>
      </c>
    </row>
    <row r="4081" spans="1:19" x14ac:dyDescent="0.3">
      <c r="A4081">
        <v>2023</v>
      </c>
      <c r="C4081" t="str">
        <f>IF(GETPIVOTDATA("PS % recovery",Sheet4!$B$5,"Parish Name",K4081)&gt;99.949%,"OK","No")</f>
        <v>No</v>
      </c>
      <c r="D4081" t="e">
        <f>VLOOKUP(J4081,'Ref2'!C:E,3,0)</f>
        <v>#N/A</v>
      </c>
      <c r="F4081">
        <v>7</v>
      </c>
      <c r="I4081" t="e">
        <f>VLOOKUP(J4081,Ref!L:M,2,0)</f>
        <v>#N/A</v>
      </c>
      <c r="J4081" t="s">
        <v>968</v>
      </c>
      <c r="K4081" t="s">
        <v>123</v>
      </c>
      <c r="L4081" t="s">
        <v>489</v>
      </c>
      <c r="M4081" t="s">
        <v>29</v>
      </c>
      <c r="N4081" t="s">
        <v>14</v>
      </c>
      <c r="S4081">
        <v>1500</v>
      </c>
    </row>
    <row r="4082" spans="1:19" x14ac:dyDescent="0.3">
      <c r="A4082">
        <v>2023</v>
      </c>
      <c r="C4082" t="str">
        <f>IF(GETPIVOTDATA("PS % recovery",Sheet4!$B$5,"Parish Name",K4082)&gt;99.949%,"OK","No")</f>
        <v>OK</v>
      </c>
      <c r="D4082" t="e">
        <f>VLOOKUP(J4082,'Ref2'!C:E,3,0)</f>
        <v>#N/A</v>
      </c>
      <c r="F4082">
        <v>7</v>
      </c>
      <c r="I4082" t="e">
        <f>VLOOKUP(J4082,Ref!L:M,2,0)</f>
        <v>#N/A</v>
      </c>
      <c r="J4082" t="s">
        <v>970</v>
      </c>
      <c r="K4082" t="s">
        <v>125</v>
      </c>
      <c r="L4082" t="s">
        <v>493</v>
      </c>
      <c r="M4082" t="s">
        <v>29</v>
      </c>
      <c r="N4082" t="s">
        <v>14</v>
      </c>
      <c r="S4082">
        <v>0</v>
      </c>
    </row>
    <row r="4083" spans="1:19" x14ac:dyDescent="0.3">
      <c r="A4083">
        <v>2023</v>
      </c>
      <c r="C4083" t="str">
        <f>IF(GETPIVOTDATA("PS % recovery",Sheet4!$B$5,"Parish Name",K4083)&gt;99.949%,"OK","No")</f>
        <v>OK</v>
      </c>
      <c r="D4083" t="e">
        <f>VLOOKUP(J4083,'Ref2'!C:E,3,0)</f>
        <v>#N/A</v>
      </c>
      <c r="F4083">
        <v>7</v>
      </c>
      <c r="I4083" t="e">
        <f>VLOOKUP(J4083,Ref!L:M,2,0)</f>
        <v>#N/A</v>
      </c>
      <c r="J4083" t="s">
        <v>972</v>
      </c>
      <c r="K4083" t="s">
        <v>126</v>
      </c>
      <c r="L4083" t="s">
        <v>491</v>
      </c>
      <c r="M4083" t="s">
        <v>29</v>
      </c>
      <c r="N4083" t="s">
        <v>14</v>
      </c>
      <c r="S4083">
        <v>3863</v>
      </c>
    </row>
    <row r="4084" spans="1:19" x14ac:dyDescent="0.3">
      <c r="A4084">
        <v>2023</v>
      </c>
      <c r="C4084" t="str">
        <f>IF(GETPIVOTDATA("PS % recovery",Sheet4!$B$5,"Parish Name",K4084)&gt;99.949%,"OK","No")</f>
        <v>No</v>
      </c>
      <c r="D4084" t="e">
        <f>VLOOKUP(J4084,'Ref2'!C:E,3,0)</f>
        <v>#N/A</v>
      </c>
      <c r="F4084">
        <v>7</v>
      </c>
      <c r="I4084" t="str">
        <f>VLOOKUP(J4084,Ref!L:M,2,0)</f>
        <v>Yes</v>
      </c>
      <c r="J4084" t="s">
        <v>974</v>
      </c>
      <c r="K4084" t="s">
        <v>127</v>
      </c>
      <c r="L4084" t="s">
        <v>497</v>
      </c>
      <c r="M4084" t="s">
        <v>29</v>
      </c>
      <c r="N4084" t="s">
        <v>14</v>
      </c>
      <c r="S4084">
        <v>0</v>
      </c>
    </row>
    <row r="4085" spans="1:19" x14ac:dyDescent="0.3">
      <c r="A4085">
        <v>2023</v>
      </c>
      <c r="C4085" t="str">
        <f>IF(GETPIVOTDATA("PS % recovery",Sheet4!$B$5,"Parish Name",K4085)&gt;99.949%,"OK","No")</f>
        <v>OK</v>
      </c>
      <c r="D4085" t="e">
        <f>VLOOKUP(J4085,'Ref2'!C:E,3,0)</f>
        <v>#N/A</v>
      </c>
      <c r="F4085">
        <v>7</v>
      </c>
      <c r="I4085" t="e">
        <f>VLOOKUP(J4085,Ref!L:M,2,0)</f>
        <v>#N/A</v>
      </c>
      <c r="J4085" t="s">
        <v>976</v>
      </c>
      <c r="K4085" t="s">
        <v>128</v>
      </c>
      <c r="L4085" t="s">
        <v>499</v>
      </c>
      <c r="M4085" t="s">
        <v>29</v>
      </c>
      <c r="N4085" t="s">
        <v>14</v>
      </c>
      <c r="S4085">
        <v>2615</v>
      </c>
    </row>
    <row r="4086" spans="1:19" x14ac:dyDescent="0.3">
      <c r="A4086">
        <v>2023</v>
      </c>
      <c r="C4086" t="str">
        <f>IF(GETPIVOTDATA("PS % recovery",Sheet4!$B$5,"Parish Name",K4086)&gt;99.949%,"OK","No")</f>
        <v>No</v>
      </c>
      <c r="D4086" t="e">
        <f>VLOOKUP(J4086,'Ref2'!C:E,3,0)</f>
        <v>#N/A</v>
      </c>
      <c r="F4086">
        <v>7</v>
      </c>
      <c r="I4086" t="str">
        <f>VLOOKUP(J4086,Ref!L:M,2,0)</f>
        <v>Yes</v>
      </c>
      <c r="J4086" t="s">
        <v>825</v>
      </c>
      <c r="K4086" t="s">
        <v>129</v>
      </c>
      <c r="L4086" t="s">
        <v>501</v>
      </c>
      <c r="M4086" t="s">
        <v>29</v>
      </c>
      <c r="N4086" t="s">
        <v>14</v>
      </c>
      <c r="S4086">
        <v>2910</v>
      </c>
    </row>
    <row r="4087" spans="1:19" x14ac:dyDescent="0.3">
      <c r="A4087">
        <v>2023</v>
      </c>
      <c r="C4087" t="str">
        <f>IF(GETPIVOTDATA("PS % recovery",Sheet4!$B$5,"Parish Name",K4087)&gt;99.949%,"OK","No")</f>
        <v>OK</v>
      </c>
      <c r="D4087" t="e">
        <f>VLOOKUP(J4087,'Ref2'!C:E,3,0)</f>
        <v>#N/A</v>
      </c>
      <c r="F4087">
        <v>7</v>
      </c>
      <c r="I4087" t="e">
        <f>VLOOKUP(J4087,Ref!L:M,2,0)</f>
        <v>#N/A</v>
      </c>
      <c r="J4087" t="s">
        <v>979</v>
      </c>
      <c r="K4087" t="s">
        <v>131</v>
      </c>
      <c r="L4087" t="s">
        <v>503</v>
      </c>
      <c r="M4087" t="s">
        <v>29</v>
      </c>
      <c r="N4087" t="s">
        <v>14</v>
      </c>
      <c r="S4087">
        <v>9620</v>
      </c>
    </row>
    <row r="4088" spans="1:19" x14ac:dyDescent="0.3">
      <c r="A4088">
        <v>2023</v>
      </c>
      <c r="C4088" t="str">
        <f>IF(GETPIVOTDATA("PS % recovery",Sheet4!$B$5,"Parish Name",K4088)&gt;99.949%,"OK","No")</f>
        <v>OK</v>
      </c>
      <c r="D4088" t="e">
        <f>VLOOKUP(J4088,'Ref2'!C:E,3,0)</f>
        <v>#N/A</v>
      </c>
      <c r="F4088">
        <v>7</v>
      </c>
      <c r="I4088" t="e">
        <f>VLOOKUP(J4088,Ref!L:M,2,0)</f>
        <v>#N/A</v>
      </c>
      <c r="J4088" t="s">
        <v>981</v>
      </c>
      <c r="K4088" t="s">
        <v>130</v>
      </c>
      <c r="L4088" t="s">
        <v>495</v>
      </c>
      <c r="M4088" t="s">
        <v>29</v>
      </c>
      <c r="N4088" t="s">
        <v>14</v>
      </c>
      <c r="S4088">
        <v>7215.65</v>
      </c>
    </row>
    <row r="4089" spans="1:19" x14ac:dyDescent="0.3">
      <c r="A4089">
        <v>2023</v>
      </c>
      <c r="C4089" t="str">
        <f>IF(GETPIVOTDATA("PS % recovery",Sheet4!$B$5,"Parish Name",K4089)&gt;99.949%,"OK","No")</f>
        <v>OK</v>
      </c>
      <c r="D4089" t="e">
        <f>VLOOKUP(J4089,'Ref2'!C:E,3,0)</f>
        <v>#N/A</v>
      </c>
      <c r="F4089">
        <v>7</v>
      </c>
      <c r="I4089" t="e">
        <f>VLOOKUP(J4089,Ref!L:M,2,0)</f>
        <v>#N/A</v>
      </c>
      <c r="J4089" t="s">
        <v>983</v>
      </c>
      <c r="K4089" t="s">
        <v>132</v>
      </c>
      <c r="L4089" t="s">
        <v>505</v>
      </c>
      <c r="M4089" t="s">
        <v>29</v>
      </c>
      <c r="N4089" t="s">
        <v>14</v>
      </c>
      <c r="S4089">
        <v>4395</v>
      </c>
    </row>
    <row r="4090" spans="1:19" x14ac:dyDescent="0.3">
      <c r="A4090">
        <v>2023</v>
      </c>
      <c r="C4090" t="str">
        <f>IF(GETPIVOTDATA("PS % recovery",Sheet4!$B$5,"Parish Name",K4090)&gt;99.949%,"OK","No")</f>
        <v>No</v>
      </c>
      <c r="D4090" t="e">
        <f>VLOOKUP(J4090,'Ref2'!C:E,3,0)</f>
        <v>#N/A</v>
      </c>
      <c r="F4090">
        <v>7</v>
      </c>
      <c r="I4090" t="str">
        <f>VLOOKUP(J4090,Ref!L:M,2,0)</f>
        <v>Yes</v>
      </c>
      <c r="J4090" t="s">
        <v>985</v>
      </c>
      <c r="K4090" t="s">
        <v>133</v>
      </c>
      <c r="L4090" t="s">
        <v>507</v>
      </c>
      <c r="M4090" t="s">
        <v>29</v>
      </c>
      <c r="N4090" t="s">
        <v>14</v>
      </c>
      <c r="S4090">
        <v>4002</v>
      </c>
    </row>
    <row r="4091" spans="1:19" x14ac:dyDescent="0.3">
      <c r="A4091">
        <v>2023</v>
      </c>
      <c r="C4091" t="str">
        <f>IF(GETPIVOTDATA("PS % recovery",Sheet4!$B$5,"Parish Name",K4091)&gt;99.949%,"OK","No")</f>
        <v>OK</v>
      </c>
      <c r="D4091" t="e">
        <f>VLOOKUP(J4091,'Ref2'!C:E,3,0)</f>
        <v>#N/A</v>
      </c>
      <c r="F4091">
        <v>7</v>
      </c>
      <c r="I4091" t="e">
        <f>VLOOKUP(J4091,Ref!L:M,2,0)</f>
        <v>#N/A</v>
      </c>
      <c r="J4091" t="s">
        <v>987</v>
      </c>
      <c r="K4091" t="s">
        <v>122</v>
      </c>
      <c r="L4091" t="s">
        <v>483</v>
      </c>
      <c r="M4091" t="s">
        <v>29</v>
      </c>
      <c r="N4091" t="s">
        <v>14</v>
      </c>
      <c r="S4091">
        <v>0</v>
      </c>
    </row>
    <row r="4092" spans="1:19" x14ac:dyDescent="0.3">
      <c r="A4092">
        <v>2023</v>
      </c>
      <c r="C4092" t="str">
        <f>IF(GETPIVOTDATA("PS % recovery",Sheet4!$B$5,"Parish Name",K4092)&gt;99.949%,"OK","No")</f>
        <v>No</v>
      </c>
      <c r="D4092" t="e">
        <f>VLOOKUP(J4092,'Ref2'!C:E,3,0)</f>
        <v>#N/A</v>
      </c>
      <c r="F4092">
        <v>7</v>
      </c>
      <c r="I4092" t="e">
        <f>VLOOKUP(J4092,Ref!L:M,2,0)</f>
        <v>#N/A</v>
      </c>
      <c r="J4092" t="s">
        <v>989</v>
      </c>
      <c r="K4092" t="s">
        <v>124</v>
      </c>
      <c r="L4092" t="s">
        <v>485</v>
      </c>
      <c r="M4092" t="s">
        <v>29</v>
      </c>
      <c r="N4092" t="s">
        <v>14</v>
      </c>
      <c r="S4092">
        <v>3500</v>
      </c>
    </row>
    <row r="4093" spans="1:19" x14ac:dyDescent="0.3">
      <c r="A4093">
        <v>2023</v>
      </c>
      <c r="C4093" t="str">
        <f>IF(GETPIVOTDATA("PS % recovery",Sheet4!$B$5,"Parish Name",K4093)&gt;99.949%,"OK","No")</f>
        <v>No</v>
      </c>
      <c r="D4093" t="e">
        <f>VLOOKUP(J4093,'Ref2'!C:E,3,0)</f>
        <v>#N/A</v>
      </c>
      <c r="F4093">
        <v>7</v>
      </c>
      <c r="I4093" t="e">
        <f>VLOOKUP(J4093,Ref!L:M,2,0)</f>
        <v>#N/A</v>
      </c>
      <c r="J4093" t="s">
        <v>826</v>
      </c>
      <c r="K4093" t="s">
        <v>135</v>
      </c>
      <c r="L4093" t="s">
        <v>515</v>
      </c>
      <c r="M4093" t="s">
        <v>32</v>
      </c>
      <c r="N4093" t="s">
        <v>14</v>
      </c>
      <c r="S4093">
        <v>140</v>
      </c>
    </row>
    <row r="4094" spans="1:19" x14ac:dyDescent="0.3">
      <c r="A4094">
        <v>2023</v>
      </c>
      <c r="C4094" t="str">
        <f>IF(GETPIVOTDATA("PS % recovery",Sheet4!$B$5,"Parish Name",K4094)&gt;99.949%,"OK","No")</f>
        <v>OK</v>
      </c>
      <c r="D4094" t="e">
        <f>VLOOKUP(J4094,'Ref2'!C:E,3,0)</f>
        <v>#N/A</v>
      </c>
      <c r="F4094">
        <v>7</v>
      </c>
      <c r="I4094" t="e">
        <f>VLOOKUP(J4094,Ref!L:M,2,0)</f>
        <v>#N/A</v>
      </c>
      <c r="J4094" t="s">
        <v>828</v>
      </c>
      <c r="K4094" t="s">
        <v>136</v>
      </c>
      <c r="L4094" t="s">
        <v>515</v>
      </c>
      <c r="M4094" t="s">
        <v>32</v>
      </c>
      <c r="N4094" t="s">
        <v>14</v>
      </c>
      <c r="S4094">
        <v>3508</v>
      </c>
    </row>
    <row r="4095" spans="1:19" x14ac:dyDescent="0.3">
      <c r="A4095">
        <v>2023</v>
      </c>
      <c r="C4095" t="str">
        <f>IF(GETPIVOTDATA("PS % recovery",Sheet4!$B$5,"Parish Name",K4095)&gt;99.949%,"OK","No")</f>
        <v>No</v>
      </c>
      <c r="D4095" t="e">
        <f>VLOOKUP(J4095,'Ref2'!C:E,3,0)</f>
        <v>#N/A</v>
      </c>
      <c r="F4095">
        <v>7</v>
      </c>
      <c r="I4095" t="e">
        <f>VLOOKUP(J4095,Ref!L:M,2,0)</f>
        <v>#N/A</v>
      </c>
      <c r="J4095" t="s">
        <v>993</v>
      </c>
      <c r="K4095" t="s">
        <v>137</v>
      </c>
      <c r="L4095" t="s">
        <v>509</v>
      </c>
      <c r="M4095" t="s">
        <v>32</v>
      </c>
      <c r="N4095" t="s">
        <v>14</v>
      </c>
      <c r="S4095">
        <v>0</v>
      </c>
    </row>
    <row r="4096" spans="1:19" x14ac:dyDescent="0.3">
      <c r="A4096">
        <v>2023</v>
      </c>
      <c r="C4096" t="str">
        <f>IF(GETPIVOTDATA("PS % recovery",Sheet4!$B$5,"Parish Name",K4096)&gt;99.949%,"OK","No")</f>
        <v>OK</v>
      </c>
      <c r="D4096" t="e">
        <f>VLOOKUP(J4096,'Ref2'!C:E,3,0)</f>
        <v>#N/A</v>
      </c>
      <c r="F4096">
        <v>7</v>
      </c>
      <c r="I4096" t="e">
        <f>VLOOKUP(J4096,Ref!L:M,2,0)</f>
        <v>#N/A</v>
      </c>
      <c r="J4096" t="s">
        <v>995</v>
      </c>
      <c r="K4096" t="s">
        <v>139</v>
      </c>
      <c r="L4096" t="s">
        <v>513</v>
      </c>
      <c r="M4096" t="s">
        <v>32</v>
      </c>
      <c r="N4096" t="s">
        <v>14</v>
      </c>
      <c r="S4096">
        <v>7943</v>
      </c>
    </row>
    <row r="4097" spans="1:19" x14ac:dyDescent="0.3">
      <c r="A4097">
        <v>2023</v>
      </c>
      <c r="C4097" t="str">
        <f>IF(GETPIVOTDATA("PS % recovery",Sheet4!$B$5,"Parish Name",K4097)&gt;99.949%,"OK","No")</f>
        <v>OK</v>
      </c>
      <c r="D4097" t="e">
        <f>VLOOKUP(J4097,'Ref2'!C:E,3,0)</f>
        <v>#N/A</v>
      </c>
      <c r="F4097">
        <v>7</v>
      </c>
      <c r="I4097" t="e">
        <f>VLOOKUP(J4097,Ref!L:M,2,0)</f>
        <v>#N/A</v>
      </c>
      <c r="J4097" t="s">
        <v>997</v>
      </c>
      <c r="K4097" t="s">
        <v>138</v>
      </c>
      <c r="L4097" t="s">
        <v>511</v>
      </c>
      <c r="M4097" t="s">
        <v>32</v>
      </c>
      <c r="N4097" t="s">
        <v>14</v>
      </c>
      <c r="S4097">
        <v>24220</v>
      </c>
    </row>
    <row r="4098" spans="1:19" x14ac:dyDescent="0.3">
      <c r="A4098">
        <v>2023</v>
      </c>
      <c r="C4098" t="str">
        <f>IF(GETPIVOTDATA("PS % recovery",Sheet4!$B$5,"Parish Name",K4098)&gt;99.949%,"OK","No")</f>
        <v>OK</v>
      </c>
      <c r="D4098" t="e">
        <f>VLOOKUP(J4098,'Ref2'!C:E,3,0)</f>
        <v>#N/A</v>
      </c>
      <c r="F4098">
        <v>7</v>
      </c>
      <c r="I4098" t="e">
        <f>VLOOKUP(J4098,Ref!L:M,2,0)</f>
        <v>#N/A</v>
      </c>
      <c r="J4098" t="s">
        <v>999</v>
      </c>
      <c r="K4098" t="s">
        <v>140</v>
      </c>
      <c r="L4098" t="s">
        <v>509</v>
      </c>
      <c r="M4098" t="s">
        <v>32</v>
      </c>
      <c r="N4098" t="s">
        <v>14</v>
      </c>
      <c r="S4098">
        <v>2286.16</v>
      </c>
    </row>
    <row r="4099" spans="1:19" x14ac:dyDescent="0.3">
      <c r="A4099">
        <v>2023</v>
      </c>
      <c r="C4099" t="str">
        <f>IF(GETPIVOTDATA("PS % recovery",Sheet4!$B$5,"Parish Name",K4099)&gt;99.949%,"OK","No")</f>
        <v>OK</v>
      </c>
      <c r="D4099" t="e">
        <f>VLOOKUP(J4099,'Ref2'!C:E,3,0)</f>
        <v>#N/A</v>
      </c>
      <c r="F4099">
        <v>7</v>
      </c>
      <c r="I4099" t="e">
        <f>VLOOKUP(J4099,Ref!L:M,2,0)</f>
        <v>#N/A</v>
      </c>
      <c r="J4099" t="s">
        <v>1001</v>
      </c>
      <c r="K4099" t="s">
        <v>141</v>
      </c>
      <c r="L4099" t="s">
        <v>517</v>
      </c>
      <c r="M4099" t="s">
        <v>32</v>
      </c>
      <c r="N4099" t="s">
        <v>14</v>
      </c>
      <c r="S4099">
        <v>10071.93</v>
      </c>
    </row>
    <row r="4100" spans="1:19" x14ac:dyDescent="0.3">
      <c r="A4100">
        <v>2023</v>
      </c>
      <c r="C4100" t="str">
        <f>IF(GETPIVOTDATA("PS % recovery",Sheet4!$B$5,"Parish Name",K4100)&gt;99.949%,"OK","No")</f>
        <v>OK</v>
      </c>
      <c r="D4100" t="e">
        <f>VLOOKUP(J4100,'Ref2'!C:E,3,0)</f>
        <v>#N/A</v>
      </c>
      <c r="F4100">
        <v>7</v>
      </c>
      <c r="I4100" t="e">
        <f>VLOOKUP(J4100,Ref!L:M,2,0)</f>
        <v>#N/A</v>
      </c>
      <c r="J4100" t="s">
        <v>1003</v>
      </c>
      <c r="K4100" t="s">
        <v>142</v>
      </c>
      <c r="L4100" t="s">
        <v>519</v>
      </c>
      <c r="M4100" t="s">
        <v>32</v>
      </c>
      <c r="N4100" t="s">
        <v>14</v>
      </c>
      <c r="S4100">
        <v>3597</v>
      </c>
    </row>
    <row r="4101" spans="1:19" x14ac:dyDescent="0.3">
      <c r="A4101">
        <v>2023</v>
      </c>
      <c r="C4101" t="str">
        <f>IF(GETPIVOTDATA("PS % recovery",Sheet4!$B$5,"Parish Name",K4101)&gt;99.949%,"OK","No")</f>
        <v>OK</v>
      </c>
      <c r="D4101" t="e">
        <f>VLOOKUP(J4101,'Ref2'!C:E,3,0)</f>
        <v>#N/A</v>
      </c>
      <c r="F4101">
        <v>7</v>
      </c>
      <c r="I4101" t="e">
        <f>VLOOKUP(J4101,Ref!L:M,2,0)</f>
        <v>#N/A</v>
      </c>
      <c r="J4101" t="s">
        <v>1005</v>
      </c>
      <c r="K4101" t="s">
        <v>143</v>
      </c>
      <c r="L4101" t="s">
        <v>521</v>
      </c>
      <c r="M4101" t="s">
        <v>32</v>
      </c>
      <c r="N4101" t="s">
        <v>14</v>
      </c>
      <c r="S4101">
        <v>8363</v>
      </c>
    </row>
    <row r="4102" spans="1:19" x14ac:dyDescent="0.3">
      <c r="A4102">
        <v>2023</v>
      </c>
      <c r="C4102" t="str">
        <f>IF(GETPIVOTDATA("PS % recovery",Sheet4!$B$5,"Parish Name",K4102)&gt;99.949%,"OK","No")</f>
        <v>OK</v>
      </c>
      <c r="D4102" t="e">
        <f>VLOOKUP(J4102,'Ref2'!C:E,3,0)</f>
        <v>#N/A</v>
      </c>
      <c r="F4102">
        <v>7</v>
      </c>
      <c r="I4102" t="e">
        <f>VLOOKUP(J4102,Ref!L:M,2,0)</f>
        <v>#N/A</v>
      </c>
      <c r="J4102" t="s">
        <v>1007</v>
      </c>
      <c r="K4102" t="s">
        <v>145</v>
      </c>
      <c r="L4102" t="s">
        <v>525</v>
      </c>
      <c r="M4102" t="s">
        <v>35</v>
      </c>
      <c r="N4102" t="s">
        <v>14</v>
      </c>
      <c r="S4102">
        <v>4281</v>
      </c>
    </row>
    <row r="4103" spans="1:19" x14ac:dyDescent="0.3">
      <c r="A4103">
        <v>2023</v>
      </c>
      <c r="C4103" t="str">
        <f>IF(GETPIVOTDATA("PS % recovery",Sheet4!$B$5,"Parish Name",K4103)&gt;99.949%,"OK","No")</f>
        <v>No</v>
      </c>
      <c r="D4103" t="e">
        <f>VLOOKUP(J4103,'Ref2'!C:E,3,0)</f>
        <v>#N/A</v>
      </c>
      <c r="F4103">
        <v>7</v>
      </c>
      <c r="I4103" t="e">
        <f>VLOOKUP(J4103,Ref!L:M,2,0)</f>
        <v>#N/A</v>
      </c>
      <c r="J4103" t="s">
        <v>1009</v>
      </c>
      <c r="K4103" t="s">
        <v>147</v>
      </c>
      <c r="L4103" t="s">
        <v>525</v>
      </c>
      <c r="M4103" t="s">
        <v>35</v>
      </c>
      <c r="N4103" t="s">
        <v>14</v>
      </c>
      <c r="S4103">
        <v>1840</v>
      </c>
    </row>
    <row r="4104" spans="1:19" x14ac:dyDescent="0.3">
      <c r="A4104">
        <v>2023</v>
      </c>
      <c r="C4104" t="str">
        <f>IF(GETPIVOTDATA("PS % recovery",Sheet4!$B$5,"Parish Name",K4104)&gt;99.949%,"OK","No")</f>
        <v>OK</v>
      </c>
      <c r="D4104" t="e">
        <f>VLOOKUP(J4104,'Ref2'!C:E,3,0)</f>
        <v>#N/A</v>
      </c>
      <c r="F4104">
        <v>7</v>
      </c>
      <c r="I4104" t="e">
        <f>VLOOKUP(J4104,Ref!L:M,2,0)</f>
        <v>#N/A</v>
      </c>
      <c r="J4104" t="s">
        <v>1011</v>
      </c>
      <c r="K4104" t="s">
        <v>149</v>
      </c>
      <c r="L4104" t="s">
        <v>525</v>
      </c>
      <c r="M4104" t="s">
        <v>35</v>
      </c>
      <c r="N4104" t="s">
        <v>14</v>
      </c>
      <c r="S4104">
        <v>4678</v>
      </c>
    </row>
    <row r="4105" spans="1:19" x14ac:dyDescent="0.3">
      <c r="A4105">
        <v>2023</v>
      </c>
      <c r="C4105" t="str">
        <f>IF(GETPIVOTDATA("PS % recovery",Sheet4!$B$5,"Parish Name",K4105)&gt;99.949%,"OK","No")</f>
        <v>No</v>
      </c>
      <c r="D4105" t="e">
        <f>VLOOKUP(J4105,'Ref2'!C:E,3,0)</f>
        <v>#N/A</v>
      </c>
      <c r="F4105">
        <v>7</v>
      </c>
      <c r="I4105" t="e">
        <f>VLOOKUP(J4105,Ref!L:M,2,0)</f>
        <v>#N/A</v>
      </c>
      <c r="J4105" t="s">
        <v>1013</v>
      </c>
      <c r="K4105" t="s">
        <v>151</v>
      </c>
      <c r="L4105" t="s">
        <v>525</v>
      </c>
      <c r="M4105" t="s">
        <v>35</v>
      </c>
      <c r="N4105" t="s">
        <v>14</v>
      </c>
      <c r="S4105">
        <v>800</v>
      </c>
    </row>
    <row r="4106" spans="1:19" x14ac:dyDescent="0.3">
      <c r="A4106">
        <v>2023</v>
      </c>
      <c r="C4106" t="str">
        <f>IF(GETPIVOTDATA("PS % recovery",Sheet4!$B$5,"Parish Name",K4106)&gt;99.949%,"OK","No")</f>
        <v>No</v>
      </c>
      <c r="D4106" t="e">
        <f>VLOOKUP(J4106,'Ref2'!C:E,3,0)</f>
        <v>#N/A</v>
      </c>
      <c r="F4106">
        <v>7</v>
      </c>
      <c r="I4106" t="e">
        <f>VLOOKUP(J4106,Ref!L:M,2,0)</f>
        <v>#N/A</v>
      </c>
      <c r="J4106" t="s">
        <v>1015</v>
      </c>
      <c r="K4106" t="s">
        <v>150</v>
      </c>
      <c r="L4106" t="s">
        <v>523</v>
      </c>
      <c r="M4106" t="s">
        <v>35</v>
      </c>
      <c r="N4106" t="s">
        <v>14</v>
      </c>
      <c r="S4106">
        <v>0</v>
      </c>
    </row>
    <row r="4107" spans="1:19" x14ac:dyDescent="0.3">
      <c r="A4107">
        <v>2023</v>
      </c>
      <c r="C4107" t="str">
        <f>IF(GETPIVOTDATA("PS % recovery",Sheet4!$B$5,"Parish Name",K4107)&gt;99.949%,"OK","No")</f>
        <v>OK</v>
      </c>
      <c r="D4107" t="e">
        <f>VLOOKUP(J4107,'Ref2'!C:E,3,0)</f>
        <v>#N/A</v>
      </c>
      <c r="F4107">
        <v>7</v>
      </c>
      <c r="I4107" t="e">
        <f>VLOOKUP(J4107,Ref!L:M,2,0)</f>
        <v>#N/A</v>
      </c>
      <c r="J4107" t="s">
        <v>1017</v>
      </c>
      <c r="K4107" t="s">
        <v>152</v>
      </c>
      <c r="L4107" t="s">
        <v>523</v>
      </c>
      <c r="M4107" t="s">
        <v>35</v>
      </c>
      <c r="N4107" t="s">
        <v>14</v>
      </c>
      <c r="S4107">
        <v>376</v>
      </c>
    </row>
    <row r="4108" spans="1:19" x14ac:dyDescent="0.3">
      <c r="A4108">
        <v>2023</v>
      </c>
      <c r="C4108" t="str">
        <f>IF(GETPIVOTDATA("PS % recovery",Sheet4!$B$5,"Parish Name",K4108)&gt;99.949%,"OK","No")</f>
        <v>OK</v>
      </c>
      <c r="D4108" t="e">
        <f>VLOOKUP(J4108,'Ref2'!C:E,3,0)</f>
        <v>#N/A</v>
      </c>
      <c r="F4108">
        <v>7</v>
      </c>
      <c r="I4108" t="e">
        <f>VLOOKUP(J4108,Ref!L:M,2,0)</f>
        <v>#N/A</v>
      </c>
      <c r="J4108" t="s">
        <v>1019</v>
      </c>
      <c r="K4108" t="s">
        <v>146</v>
      </c>
      <c r="L4108" t="s">
        <v>527</v>
      </c>
      <c r="M4108" t="s">
        <v>35</v>
      </c>
      <c r="N4108" t="s">
        <v>14</v>
      </c>
      <c r="S4108">
        <v>1000</v>
      </c>
    </row>
    <row r="4109" spans="1:19" x14ac:dyDescent="0.3">
      <c r="A4109">
        <v>2023</v>
      </c>
      <c r="C4109" t="str">
        <f>IF(GETPIVOTDATA("PS % recovery",Sheet4!$B$5,"Parish Name",K4109)&gt;99.949%,"OK","No")</f>
        <v>No</v>
      </c>
      <c r="D4109" t="e">
        <f>VLOOKUP(J4109,'Ref2'!C:E,3,0)</f>
        <v>#N/A</v>
      </c>
      <c r="F4109">
        <v>7</v>
      </c>
      <c r="I4109" t="e">
        <f>VLOOKUP(J4109,Ref!L:M,2,0)</f>
        <v>#N/A</v>
      </c>
      <c r="J4109" t="s">
        <v>1021</v>
      </c>
      <c r="K4109" t="s">
        <v>148</v>
      </c>
      <c r="L4109" t="s">
        <v>527</v>
      </c>
      <c r="M4109" t="s">
        <v>35</v>
      </c>
      <c r="N4109" t="s">
        <v>14</v>
      </c>
      <c r="S4109">
        <v>0</v>
      </c>
    </row>
    <row r="4110" spans="1:19" x14ac:dyDescent="0.3">
      <c r="A4110">
        <v>2023</v>
      </c>
      <c r="C4110" t="str">
        <f>IF(GETPIVOTDATA("PS % recovery",Sheet4!$B$5,"Parish Name",K4110)&gt;99.949%,"OK","No")</f>
        <v>OK</v>
      </c>
      <c r="D4110" t="e">
        <f>VLOOKUP(J4110,'Ref2'!C:E,3,0)</f>
        <v>#N/A</v>
      </c>
      <c r="F4110">
        <v>7</v>
      </c>
      <c r="I4110" t="e">
        <f>VLOOKUP(J4110,Ref!L:M,2,0)</f>
        <v>#N/A</v>
      </c>
      <c r="J4110" t="s">
        <v>1023</v>
      </c>
      <c r="K4110" t="s">
        <v>153</v>
      </c>
      <c r="L4110" t="s">
        <v>527</v>
      </c>
      <c r="M4110" t="s">
        <v>35</v>
      </c>
      <c r="N4110" t="s">
        <v>14</v>
      </c>
      <c r="S4110">
        <v>5500</v>
      </c>
    </row>
    <row r="4111" spans="1:19" x14ac:dyDescent="0.3">
      <c r="A4111">
        <v>2023</v>
      </c>
      <c r="C4111" t="str">
        <f>IF(GETPIVOTDATA("PS % recovery",Sheet4!$B$5,"Parish Name",K4111)&gt;99.949%,"OK","No")</f>
        <v>OK</v>
      </c>
      <c r="D4111" t="e">
        <f>VLOOKUP(J4111,'Ref2'!C:E,3,0)</f>
        <v>#N/A</v>
      </c>
      <c r="F4111">
        <v>7</v>
      </c>
      <c r="I4111" t="e">
        <f>VLOOKUP(J4111,Ref!L:M,2,0)</f>
        <v>#N/A</v>
      </c>
      <c r="J4111" t="s">
        <v>1025</v>
      </c>
      <c r="K4111" t="s">
        <v>154</v>
      </c>
      <c r="L4111" t="s">
        <v>527</v>
      </c>
      <c r="M4111" t="s">
        <v>35</v>
      </c>
      <c r="N4111" t="s">
        <v>14</v>
      </c>
      <c r="S4111">
        <v>0</v>
      </c>
    </row>
    <row r="4112" spans="1:19" x14ac:dyDescent="0.3">
      <c r="A4112">
        <v>2023</v>
      </c>
      <c r="C4112" t="str">
        <f>IF(GETPIVOTDATA("PS % recovery",Sheet4!$B$5,"Parish Name",K4112)&gt;99.949%,"OK","No")</f>
        <v>OK</v>
      </c>
      <c r="D4112" t="e">
        <f>VLOOKUP(J4112,'Ref2'!C:E,3,0)</f>
        <v>#N/A</v>
      </c>
      <c r="F4112">
        <v>7</v>
      </c>
      <c r="I4112" t="e">
        <f>VLOOKUP(J4112,Ref!L:M,2,0)</f>
        <v>#N/A</v>
      </c>
      <c r="J4112" t="s">
        <v>1027</v>
      </c>
      <c r="K4112" t="s">
        <v>156</v>
      </c>
      <c r="L4112" t="s">
        <v>529</v>
      </c>
      <c r="M4112" t="s">
        <v>18</v>
      </c>
      <c r="N4112" t="s">
        <v>15</v>
      </c>
      <c r="S4112">
        <v>10000</v>
      </c>
    </row>
    <row r="4113" spans="1:19" x14ac:dyDescent="0.3">
      <c r="A4113">
        <v>2023</v>
      </c>
      <c r="C4113" t="str">
        <f>IF(GETPIVOTDATA("PS % recovery",Sheet4!$B$5,"Parish Name",K4113)&gt;99.949%,"OK","No")</f>
        <v>No</v>
      </c>
      <c r="D4113" t="e">
        <f>VLOOKUP(J4113,'Ref2'!C:E,3,0)</f>
        <v>#N/A</v>
      </c>
      <c r="F4113">
        <v>7</v>
      </c>
      <c r="I4113" t="e">
        <f>VLOOKUP(J4113,Ref!L:M,2,0)</f>
        <v>#N/A</v>
      </c>
      <c r="J4113" t="s">
        <v>1029</v>
      </c>
      <c r="K4113" t="s">
        <v>157</v>
      </c>
      <c r="L4113" t="s">
        <v>531</v>
      </c>
      <c r="M4113" t="s">
        <v>18</v>
      </c>
      <c r="N4113" t="s">
        <v>15</v>
      </c>
      <c r="S4113">
        <v>0</v>
      </c>
    </row>
    <row r="4114" spans="1:19" x14ac:dyDescent="0.3">
      <c r="A4114">
        <v>2023</v>
      </c>
      <c r="C4114" t="str">
        <f>IF(GETPIVOTDATA("PS % recovery",Sheet4!$B$5,"Parish Name",K4114)&gt;99.949%,"OK","No")</f>
        <v>OK</v>
      </c>
      <c r="D4114" t="e">
        <f>VLOOKUP(J4114,'Ref2'!C:E,3,0)</f>
        <v>#N/A</v>
      </c>
      <c r="F4114">
        <v>7</v>
      </c>
      <c r="I4114" t="e">
        <f>VLOOKUP(J4114,Ref!L:M,2,0)</f>
        <v>#N/A</v>
      </c>
      <c r="J4114" t="s">
        <v>1031</v>
      </c>
      <c r="K4114" t="s">
        <v>158</v>
      </c>
      <c r="L4114" t="s">
        <v>535</v>
      </c>
      <c r="M4114" t="s">
        <v>18</v>
      </c>
      <c r="N4114" t="s">
        <v>15</v>
      </c>
      <c r="S4114">
        <v>7444.5</v>
      </c>
    </row>
    <row r="4115" spans="1:19" x14ac:dyDescent="0.3">
      <c r="A4115">
        <v>2023</v>
      </c>
      <c r="C4115" t="str">
        <f>IF(GETPIVOTDATA("PS % recovery",Sheet4!$B$5,"Parish Name",K4115)&gt;99.949%,"OK","No")</f>
        <v>No</v>
      </c>
      <c r="D4115" t="e">
        <f>VLOOKUP(J4115,'Ref2'!C:E,3,0)</f>
        <v>#N/A</v>
      </c>
      <c r="F4115">
        <v>7</v>
      </c>
      <c r="I4115" t="e">
        <f>VLOOKUP(J4115,Ref!L:M,2,0)</f>
        <v>#N/A</v>
      </c>
      <c r="J4115" t="s">
        <v>789</v>
      </c>
      <c r="K4115" t="s">
        <v>160</v>
      </c>
      <c r="L4115" t="s">
        <v>537</v>
      </c>
      <c r="M4115" t="s">
        <v>18</v>
      </c>
      <c r="N4115" t="s">
        <v>15</v>
      </c>
      <c r="S4115">
        <v>7000</v>
      </c>
    </row>
    <row r="4116" spans="1:19" x14ac:dyDescent="0.3">
      <c r="A4116">
        <v>2023</v>
      </c>
      <c r="C4116" t="str">
        <f>IF(GETPIVOTDATA("PS % recovery",Sheet4!$B$5,"Parish Name",K4116)&gt;99.949%,"OK","No")</f>
        <v>OK</v>
      </c>
      <c r="D4116" t="e">
        <f>VLOOKUP(J4116,'Ref2'!C:E,3,0)</f>
        <v>#N/A</v>
      </c>
      <c r="F4116">
        <v>7</v>
      </c>
      <c r="I4116" t="e">
        <f>VLOOKUP(J4116,Ref!L:M,2,0)</f>
        <v>#N/A</v>
      </c>
      <c r="J4116" t="s">
        <v>1034</v>
      </c>
      <c r="K4116" t="s">
        <v>161</v>
      </c>
      <c r="L4116" t="s">
        <v>539</v>
      </c>
      <c r="M4116" t="s">
        <v>18</v>
      </c>
      <c r="N4116" t="s">
        <v>15</v>
      </c>
      <c r="S4116">
        <v>6003.17</v>
      </c>
    </row>
    <row r="4117" spans="1:19" x14ac:dyDescent="0.3">
      <c r="A4117">
        <v>2023</v>
      </c>
      <c r="C4117" t="str">
        <f>IF(GETPIVOTDATA("PS % recovery",Sheet4!$B$5,"Parish Name",K4117)&gt;99.949%,"OK","No")</f>
        <v>OK</v>
      </c>
      <c r="D4117" t="e">
        <f>VLOOKUP(J4117,'Ref2'!C:E,3,0)</f>
        <v>#N/A</v>
      </c>
      <c r="F4117">
        <v>7</v>
      </c>
      <c r="I4117" t="e">
        <f>VLOOKUP(J4117,Ref!L:M,2,0)</f>
        <v>#N/A</v>
      </c>
      <c r="J4117" t="s">
        <v>1036</v>
      </c>
      <c r="K4117" t="s">
        <v>162</v>
      </c>
      <c r="L4117" t="s">
        <v>541</v>
      </c>
      <c r="M4117" t="s">
        <v>18</v>
      </c>
      <c r="N4117" t="s">
        <v>15</v>
      </c>
      <c r="S4117">
        <v>5000</v>
      </c>
    </row>
    <row r="4118" spans="1:19" x14ac:dyDescent="0.3">
      <c r="A4118">
        <v>2023</v>
      </c>
      <c r="C4118" t="str">
        <f>IF(GETPIVOTDATA("PS % recovery",Sheet4!$B$5,"Parish Name",K4118)&gt;99.949%,"OK","No")</f>
        <v>OK</v>
      </c>
      <c r="D4118" t="e">
        <f>VLOOKUP(J4118,'Ref2'!C:E,3,0)</f>
        <v>#N/A</v>
      </c>
      <c r="F4118">
        <v>7</v>
      </c>
      <c r="I4118" t="e">
        <f>VLOOKUP(J4118,Ref!L:M,2,0)</f>
        <v>#N/A</v>
      </c>
      <c r="J4118" t="s">
        <v>1038</v>
      </c>
      <c r="K4118" t="s">
        <v>163</v>
      </c>
      <c r="L4118" t="s">
        <v>545</v>
      </c>
      <c r="M4118" t="s">
        <v>18</v>
      </c>
      <c r="N4118" t="s">
        <v>15</v>
      </c>
      <c r="S4118">
        <v>0</v>
      </c>
    </row>
    <row r="4119" spans="1:19" x14ac:dyDescent="0.3">
      <c r="A4119">
        <v>2023</v>
      </c>
      <c r="C4119" t="str">
        <f>IF(GETPIVOTDATA("PS % recovery",Sheet4!$B$5,"Parish Name",K4119)&gt;99.949%,"OK","No")</f>
        <v>OK</v>
      </c>
      <c r="D4119" t="e">
        <f>VLOOKUP(J4119,'Ref2'!C:E,3,0)</f>
        <v>#N/A</v>
      </c>
      <c r="F4119">
        <v>7</v>
      </c>
      <c r="I4119" t="e">
        <f>VLOOKUP(J4119,Ref!L:M,2,0)</f>
        <v>#N/A</v>
      </c>
      <c r="J4119" t="s">
        <v>1040</v>
      </c>
      <c r="K4119" t="s">
        <v>164</v>
      </c>
      <c r="L4119" t="s">
        <v>545</v>
      </c>
      <c r="M4119" t="s">
        <v>18</v>
      </c>
      <c r="N4119" t="s">
        <v>15</v>
      </c>
      <c r="S4119">
        <v>656</v>
      </c>
    </row>
    <row r="4120" spans="1:19" x14ac:dyDescent="0.3">
      <c r="A4120">
        <v>2023</v>
      </c>
      <c r="C4120" t="str">
        <f>IF(GETPIVOTDATA("PS % recovery",Sheet4!$B$5,"Parish Name",K4120)&gt;99.949%,"OK","No")</f>
        <v>OK</v>
      </c>
      <c r="D4120" t="e">
        <f>VLOOKUP(J4120,'Ref2'!C:E,3,0)</f>
        <v>#N/A</v>
      </c>
      <c r="F4120">
        <v>7</v>
      </c>
      <c r="I4120" t="e">
        <f>VLOOKUP(J4120,Ref!L:M,2,0)</f>
        <v>#N/A</v>
      </c>
      <c r="J4120" t="s">
        <v>1042</v>
      </c>
      <c r="K4120" t="s">
        <v>165</v>
      </c>
      <c r="L4120" t="s">
        <v>543</v>
      </c>
      <c r="M4120" t="s">
        <v>18</v>
      </c>
      <c r="N4120" t="s">
        <v>15</v>
      </c>
      <c r="S4120">
        <v>5698</v>
      </c>
    </row>
    <row r="4121" spans="1:19" x14ac:dyDescent="0.3">
      <c r="A4121">
        <v>2023</v>
      </c>
      <c r="C4121" t="str">
        <f>IF(GETPIVOTDATA("PS % recovery",Sheet4!$B$5,"Parish Name",K4121)&gt;99.949%,"OK","No")</f>
        <v>No</v>
      </c>
      <c r="D4121" t="e">
        <f>VLOOKUP(J4121,'Ref2'!C:E,3,0)</f>
        <v>#N/A</v>
      </c>
      <c r="F4121">
        <v>7</v>
      </c>
      <c r="I4121" t="e">
        <f>VLOOKUP(J4121,Ref!L:M,2,0)</f>
        <v>#N/A</v>
      </c>
      <c r="J4121" t="s">
        <v>1044</v>
      </c>
      <c r="K4121" t="s">
        <v>166</v>
      </c>
      <c r="L4121" t="s">
        <v>547</v>
      </c>
      <c r="M4121" t="s">
        <v>18</v>
      </c>
      <c r="N4121" t="s">
        <v>15</v>
      </c>
      <c r="S4121">
        <v>3000</v>
      </c>
    </row>
    <row r="4122" spans="1:19" x14ac:dyDescent="0.3">
      <c r="A4122">
        <v>2023</v>
      </c>
      <c r="C4122" t="str">
        <f>IF(GETPIVOTDATA("PS % recovery",Sheet4!$B$5,"Parish Name",K4122)&gt;99.949%,"OK","No")</f>
        <v>No</v>
      </c>
      <c r="D4122" t="e">
        <f>VLOOKUP(J4122,'Ref2'!C:E,3,0)</f>
        <v>#N/A</v>
      </c>
      <c r="F4122">
        <v>7</v>
      </c>
      <c r="I4122" t="e">
        <f>VLOOKUP(J4122,Ref!L:M,2,0)</f>
        <v>#N/A</v>
      </c>
      <c r="J4122" t="s">
        <v>1046</v>
      </c>
      <c r="K4122" t="s">
        <v>159</v>
      </c>
      <c r="L4122" t="s">
        <v>533</v>
      </c>
      <c r="M4122" t="s">
        <v>18</v>
      </c>
      <c r="N4122" t="s">
        <v>15</v>
      </c>
      <c r="S4122">
        <v>5000</v>
      </c>
    </row>
    <row r="4123" spans="1:19" x14ac:dyDescent="0.3">
      <c r="A4123">
        <v>2023</v>
      </c>
      <c r="C4123" t="str">
        <f>IF(GETPIVOTDATA("PS % recovery",Sheet4!$B$5,"Parish Name",K4123)&gt;99.949%,"OK","No")</f>
        <v>No</v>
      </c>
      <c r="D4123" t="e">
        <f>VLOOKUP(J4123,'Ref2'!C:E,3,0)</f>
        <v>#N/A</v>
      </c>
      <c r="F4123">
        <v>7</v>
      </c>
      <c r="I4123" t="e">
        <f>VLOOKUP(J4123,Ref!L:M,2,0)</f>
        <v>#N/A</v>
      </c>
      <c r="J4123" t="s">
        <v>794</v>
      </c>
      <c r="K4123" t="s">
        <v>168</v>
      </c>
      <c r="L4123" t="s">
        <v>549</v>
      </c>
      <c r="M4123" t="s">
        <v>21</v>
      </c>
      <c r="N4123" t="s">
        <v>15</v>
      </c>
      <c r="S4123">
        <v>0</v>
      </c>
    </row>
    <row r="4124" spans="1:19" x14ac:dyDescent="0.3">
      <c r="A4124">
        <v>2023</v>
      </c>
      <c r="C4124" t="str">
        <f>IF(GETPIVOTDATA("PS % recovery",Sheet4!$B$5,"Parish Name",K4124)&gt;99.949%,"OK","No")</f>
        <v>No</v>
      </c>
      <c r="D4124" t="e">
        <f>VLOOKUP(J4124,'Ref2'!C:E,3,0)</f>
        <v>#N/A</v>
      </c>
      <c r="F4124">
        <v>7</v>
      </c>
      <c r="I4124" t="e">
        <f>VLOOKUP(J4124,Ref!L:M,2,0)</f>
        <v>#N/A</v>
      </c>
      <c r="J4124" t="s">
        <v>801</v>
      </c>
      <c r="K4124" t="s">
        <v>169</v>
      </c>
      <c r="L4124" t="s">
        <v>549</v>
      </c>
      <c r="M4124" t="s">
        <v>21</v>
      </c>
      <c r="N4124" t="s">
        <v>15</v>
      </c>
      <c r="S4124">
        <v>750</v>
      </c>
    </row>
    <row r="4125" spans="1:19" x14ac:dyDescent="0.3">
      <c r="A4125">
        <v>2023</v>
      </c>
      <c r="C4125" t="str">
        <f>IF(GETPIVOTDATA("PS % recovery",Sheet4!$B$5,"Parish Name",K4125)&gt;99.949%,"OK","No")</f>
        <v>No</v>
      </c>
      <c r="D4125" t="e">
        <f>VLOOKUP(J4125,'Ref2'!C:E,3,0)</f>
        <v>#N/A</v>
      </c>
      <c r="F4125">
        <v>7</v>
      </c>
      <c r="I4125" t="e">
        <f>VLOOKUP(J4125,Ref!L:M,2,0)</f>
        <v>#N/A</v>
      </c>
      <c r="J4125" t="s">
        <v>807</v>
      </c>
      <c r="K4125" t="s">
        <v>171</v>
      </c>
      <c r="L4125" t="s">
        <v>553</v>
      </c>
      <c r="M4125" t="s">
        <v>21</v>
      </c>
      <c r="N4125" t="s">
        <v>15</v>
      </c>
      <c r="S4125">
        <v>1500</v>
      </c>
    </row>
    <row r="4126" spans="1:19" x14ac:dyDescent="0.3">
      <c r="A4126">
        <v>2023</v>
      </c>
      <c r="C4126" t="str">
        <f>IF(GETPIVOTDATA("PS % recovery",Sheet4!$B$5,"Parish Name",K4126)&gt;99.949%,"OK","No")</f>
        <v>OK</v>
      </c>
      <c r="D4126" t="e">
        <f>VLOOKUP(J4126,'Ref2'!C:E,3,0)</f>
        <v>#N/A</v>
      </c>
      <c r="F4126">
        <v>7</v>
      </c>
      <c r="I4126" t="e">
        <f>VLOOKUP(J4126,Ref!L:M,2,0)</f>
        <v>#N/A</v>
      </c>
      <c r="J4126" t="s">
        <v>1051</v>
      </c>
      <c r="K4126" t="s">
        <v>170</v>
      </c>
      <c r="L4126" t="s">
        <v>551</v>
      </c>
      <c r="M4126" t="s">
        <v>21</v>
      </c>
      <c r="N4126" t="s">
        <v>15</v>
      </c>
      <c r="S4126">
        <v>8999</v>
      </c>
    </row>
    <row r="4127" spans="1:19" x14ac:dyDescent="0.3">
      <c r="A4127">
        <v>2023</v>
      </c>
      <c r="C4127" t="str">
        <f>IF(GETPIVOTDATA("PS % recovery",Sheet4!$B$5,"Parish Name",K4127)&gt;99.949%,"OK","No")</f>
        <v>No</v>
      </c>
      <c r="D4127" t="e">
        <f>VLOOKUP(J4127,'Ref2'!C:E,3,0)</f>
        <v>#N/A</v>
      </c>
      <c r="F4127">
        <v>7</v>
      </c>
      <c r="I4127" t="e">
        <f>VLOOKUP(J4127,Ref!L:M,2,0)</f>
        <v>#N/A</v>
      </c>
      <c r="J4127" t="s">
        <v>796</v>
      </c>
      <c r="K4127" t="s">
        <v>172</v>
      </c>
      <c r="L4127" t="s">
        <v>555</v>
      </c>
      <c r="M4127" t="s">
        <v>21</v>
      </c>
      <c r="N4127" t="s">
        <v>15</v>
      </c>
      <c r="S4127">
        <v>0</v>
      </c>
    </row>
    <row r="4128" spans="1:19" x14ac:dyDescent="0.3">
      <c r="A4128">
        <v>2023</v>
      </c>
      <c r="C4128" t="str">
        <f>IF(GETPIVOTDATA("PS % recovery",Sheet4!$B$5,"Parish Name",K4128)&gt;99.949%,"OK","No")</f>
        <v>No</v>
      </c>
      <c r="D4128" t="e">
        <f>VLOOKUP(J4128,'Ref2'!C:E,3,0)</f>
        <v>#N/A</v>
      </c>
      <c r="F4128">
        <v>7</v>
      </c>
      <c r="I4128" t="e">
        <f>VLOOKUP(J4128,Ref!L:M,2,0)</f>
        <v>#N/A</v>
      </c>
      <c r="J4128" t="s">
        <v>798</v>
      </c>
      <c r="K4128" t="s">
        <v>173</v>
      </c>
      <c r="L4128" t="s">
        <v>555</v>
      </c>
      <c r="M4128" t="s">
        <v>21</v>
      </c>
      <c r="N4128" t="s">
        <v>15</v>
      </c>
      <c r="S4128">
        <v>0</v>
      </c>
    </row>
    <row r="4129" spans="1:19" x14ac:dyDescent="0.3">
      <c r="A4129">
        <v>2023</v>
      </c>
      <c r="C4129" t="str">
        <f>IF(GETPIVOTDATA("PS % recovery",Sheet4!$B$5,"Parish Name",K4129)&gt;99.949%,"OK","No")</f>
        <v>No</v>
      </c>
      <c r="D4129" t="e">
        <f>VLOOKUP(J4129,'Ref2'!C:E,3,0)</f>
        <v>#N/A</v>
      </c>
      <c r="F4129">
        <v>7</v>
      </c>
      <c r="I4129" t="e">
        <f>VLOOKUP(J4129,Ref!L:M,2,0)</f>
        <v>#N/A</v>
      </c>
      <c r="J4129" t="s">
        <v>805</v>
      </c>
      <c r="K4129" t="s">
        <v>175</v>
      </c>
      <c r="L4129" t="s">
        <v>555</v>
      </c>
      <c r="M4129" t="s">
        <v>21</v>
      </c>
      <c r="N4129" t="s">
        <v>15</v>
      </c>
      <c r="S4129">
        <v>213.25</v>
      </c>
    </row>
    <row r="4130" spans="1:19" x14ac:dyDescent="0.3">
      <c r="A4130">
        <v>2023</v>
      </c>
      <c r="C4130" t="str">
        <f>IF(GETPIVOTDATA("PS % recovery",Sheet4!$B$5,"Parish Name",K4130)&gt;99.949%,"OK","No")</f>
        <v>No</v>
      </c>
      <c r="D4130" t="e">
        <f>VLOOKUP(J4130,'Ref2'!C:E,3,0)</f>
        <v>#N/A</v>
      </c>
      <c r="F4130">
        <v>7</v>
      </c>
      <c r="I4130" t="e">
        <f>VLOOKUP(J4130,Ref!L:M,2,0)</f>
        <v>#N/A</v>
      </c>
      <c r="J4130" t="s">
        <v>1056</v>
      </c>
      <c r="K4130" t="s">
        <v>174</v>
      </c>
      <c r="L4130" t="s">
        <v>557</v>
      </c>
      <c r="M4130" t="s">
        <v>21</v>
      </c>
      <c r="N4130" t="s">
        <v>15</v>
      </c>
      <c r="S4130">
        <v>0</v>
      </c>
    </row>
    <row r="4131" spans="1:19" x14ac:dyDescent="0.3">
      <c r="A4131">
        <v>2023</v>
      </c>
      <c r="C4131" t="str">
        <f>IF(GETPIVOTDATA("PS % recovery",Sheet4!$B$5,"Parish Name",K4131)&gt;99.949%,"OK","No")</f>
        <v>OK</v>
      </c>
      <c r="D4131" t="e">
        <f>VLOOKUP(J4131,'Ref2'!C:E,3,0)</f>
        <v>#N/A</v>
      </c>
      <c r="F4131">
        <v>7</v>
      </c>
      <c r="I4131" t="e">
        <f>VLOOKUP(J4131,Ref!L:M,2,0)</f>
        <v>#N/A</v>
      </c>
      <c r="J4131" t="s">
        <v>1058</v>
      </c>
      <c r="K4131" t="s">
        <v>176</v>
      </c>
      <c r="L4131" t="s">
        <v>557</v>
      </c>
      <c r="M4131" t="s">
        <v>21</v>
      </c>
      <c r="N4131" t="s">
        <v>15</v>
      </c>
      <c r="S4131">
        <v>3137</v>
      </c>
    </row>
    <row r="4132" spans="1:19" x14ac:dyDescent="0.3">
      <c r="A4132">
        <v>2023</v>
      </c>
      <c r="C4132" t="str">
        <f>IF(GETPIVOTDATA("PS % recovery",Sheet4!$B$5,"Parish Name",K4132)&gt;99.949%,"OK","No")</f>
        <v>No</v>
      </c>
      <c r="D4132" t="e">
        <f>VLOOKUP(J4132,'Ref2'!C:E,3,0)</f>
        <v>#N/A</v>
      </c>
      <c r="F4132">
        <v>7</v>
      </c>
      <c r="I4132" t="e">
        <f>VLOOKUP(J4132,Ref!L:M,2,0)</f>
        <v>#N/A</v>
      </c>
      <c r="J4132" t="s">
        <v>800</v>
      </c>
      <c r="K4132" t="s">
        <v>177</v>
      </c>
      <c r="L4132" t="s">
        <v>559</v>
      </c>
      <c r="M4132" t="s">
        <v>21</v>
      </c>
      <c r="N4132" t="s">
        <v>15</v>
      </c>
      <c r="S4132">
        <v>5000</v>
      </c>
    </row>
    <row r="4133" spans="1:19" x14ac:dyDescent="0.3">
      <c r="A4133">
        <v>2023</v>
      </c>
      <c r="C4133" t="str">
        <f>IF(GETPIVOTDATA("PS % recovery",Sheet4!$B$5,"Parish Name",K4133)&gt;99.949%,"OK","No")</f>
        <v>No</v>
      </c>
      <c r="D4133" t="e">
        <f>VLOOKUP(J4133,'Ref2'!C:E,3,0)</f>
        <v>#N/A</v>
      </c>
      <c r="F4133">
        <v>7</v>
      </c>
      <c r="I4133" t="e">
        <f>VLOOKUP(J4133,Ref!L:M,2,0)</f>
        <v>#N/A</v>
      </c>
      <c r="J4133" t="s">
        <v>803</v>
      </c>
      <c r="K4133" t="s">
        <v>178</v>
      </c>
      <c r="L4133" t="s">
        <v>549</v>
      </c>
      <c r="M4133" t="s">
        <v>21</v>
      </c>
      <c r="N4133" t="s">
        <v>15</v>
      </c>
      <c r="S4133">
        <v>2000</v>
      </c>
    </row>
    <row r="4134" spans="1:19" x14ac:dyDescent="0.3">
      <c r="A4134">
        <v>2023</v>
      </c>
      <c r="C4134" t="str">
        <f>IF(GETPIVOTDATA("PS % recovery",Sheet4!$B$5,"Parish Name",K4134)&gt;99.949%,"OK","No")</f>
        <v>OK</v>
      </c>
      <c r="D4134" t="e">
        <f>VLOOKUP(J4134,'Ref2'!C:E,3,0)</f>
        <v>#N/A</v>
      </c>
      <c r="F4134">
        <v>7</v>
      </c>
      <c r="I4134" t="e">
        <f>VLOOKUP(J4134,Ref!L:M,2,0)</f>
        <v>#N/A</v>
      </c>
      <c r="J4134" t="s">
        <v>1062</v>
      </c>
      <c r="K4134" t="s">
        <v>180</v>
      </c>
      <c r="L4134" t="s">
        <v>561</v>
      </c>
      <c r="M4134" t="s">
        <v>21</v>
      </c>
      <c r="N4134" t="s">
        <v>15</v>
      </c>
      <c r="S4134">
        <v>18300</v>
      </c>
    </row>
    <row r="4135" spans="1:19" x14ac:dyDescent="0.3">
      <c r="A4135">
        <v>2023</v>
      </c>
      <c r="C4135" t="str">
        <f>IF(GETPIVOTDATA("PS % recovery",Sheet4!$B$5,"Parish Name",K4135)&gt;99.949%,"OK","No")</f>
        <v>OK</v>
      </c>
      <c r="D4135" t="e">
        <f>VLOOKUP(J4135,'Ref2'!C:E,3,0)</f>
        <v>#N/A</v>
      </c>
      <c r="F4135">
        <v>7</v>
      </c>
      <c r="I4135" t="e">
        <f>VLOOKUP(J4135,Ref!L:M,2,0)</f>
        <v>#N/A</v>
      </c>
      <c r="J4135" t="s">
        <v>1064</v>
      </c>
      <c r="K4135" t="s">
        <v>182</v>
      </c>
      <c r="L4135" t="s">
        <v>563</v>
      </c>
      <c r="M4135" t="s">
        <v>21</v>
      </c>
      <c r="N4135" t="s">
        <v>15</v>
      </c>
      <c r="S4135">
        <v>5012</v>
      </c>
    </row>
    <row r="4136" spans="1:19" x14ac:dyDescent="0.3">
      <c r="A4136">
        <v>2023</v>
      </c>
      <c r="C4136" t="str">
        <f>IF(GETPIVOTDATA("PS % recovery",Sheet4!$B$5,"Parish Name",K4136)&gt;99.949%,"OK","No")</f>
        <v>OK</v>
      </c>
      <c r="D4136" t="e">
        <f>VLOOKUP(J4136,'Ref2'!C:E,3,0)</f>
        <v>#N/A</v>
      </c>
      <c r="F4136">
        <v>7</v>
      </c>
      <c r="I4136" t="e">
        <f>VLOOKUP(J4136,Ref!L:M,2,0)</f>
        <v>#N/A</v>
      </c>
      <c r="J4136" t="s">
        <v>1066</v>
      </c>
      <c r="K4136" t="s">
        <v>179</v>
      </c>
      <c r="L4136" t="s">
        <v>563</v>
      </c>
      <c r="M4136" t="s">
        <v>21</v>
      </c>
      <c r="N4136" t="s">
        <v>15</v>
      </c>
      <c r="S4136">
        <v>2748</v>
      </c>
    </row>
    <row r="4137" spans="1:19" x14ac:dyDescent="0.3">
      <c r="A4137">
        <v>2023</v>
      </c>
      <c r="C4137" t="str">
        <f>IF(GETPIVOTDATA("PS % recovery",Sheet4!$B$5,"Parish Name",K4137)&gt;99.949%,"OK","No")</f>
        <v>OK</v>
      </c>
      <c r="D4137" t="e">
        <f>VLOOKUP(J4137,'Ref2'!C:E,3,0)</f>
        <v>#N/A</v>
      </c>
      <c r="F4137">
        <v>7</v>
      </c>
      <c r="I4137" t="e">
        <f>VLOOKUP(J4137,Ref!L:M,2,0)</f>
        <v>#N/A</v>
      </c>
      <c r="J4137" t="s">
        <v>1068</v>
      </c>
      <c r="K4137" t="s">
        <v>181</v>
      </c>
      <c r="L4137" t="s">
        <v>563</v>
      </c>
      <c r="M4137" t="s">
        <v>21</v>
      </c>
      <c r="N4137" t="s">
        <v>15</v>
      </c>
      <c r="S4137">
        <v>615</v>
      </c>
    </row>
    <row r="4138" spans="1:19" x14ac:dyDescent="0.3">
      <c r="A4138">
        <v>2023</v>
      </c>
      <c r="C4138" t="str">
        <f>IF(GETPIVOTDATA("PS % recovery",Sheet4!$B$5,"Parish Name",K4138)&gt;99.949%,"OK","No")</f>
        <v>OK</v>
      </c>
      <c r="D4138" t="str">
        <f>VLOOKUP(J4138,'Ref2'!C:E,3,0)</f>
        <v>LLF</v>
      </c>
      <c r="F4138">
        <v>7</v>
      </c>
      <c r="I4138" t="e">
        <f>VLOOKUP(J4138,Ref!L:M,2,0)</f>
        <v>#N/A</v>
      </c>
      <c r="J4138" t="s">
        <v>1070</v>
      </c>
      <c r="K4138" t="s">
        <v>183</v>
      </c>
      <c r="L4138" t="s">
        <v>565</v>
      </c>
      <c r="M4138" t="s">
        <v>21</v>
      </c>
      <c r="N4138" t="s">
        <v>15</v>
      </c>
      <c r="S4138">
        <v>7781.83</v>
      </c>
    </row>
    <row r="4139" spans="1:19" x14ac:dyDescent="0.3">
      <c r="A4139">
        <v>2023</v>
      </c>
      <c r="C4139" t="str">
        <f>IF(GETPIVOTDATA("PS % recovery",Sheet4!$B$5,"Parish Name",K4139)&gt;99.949%,"OK","No")</f>
        <v>OK</v>
      </c>
      <c r="D4139" t="e">
        <f>VLOOKUP(J4139,'Ref2'!C:E,3,0)</f>
        <v>#N/A</v>
      </c>
      <c r="F4139">
        <v>7</v>
      </c>
      <c r="I4139" t="e">
        <f>VLOOKUP(J4139,Ref!L:M,2,0)</f>
        <v>#N/A</v>
      </c>
      <c r="J4139" t="s">
        <v>1072</v>
      </c>
      <c r="K4139" t="s">
        <v>185</v>
      </c>
      <c r="L4139" t="s">
        <v>573</v>
      </c>
      <c r="M4139" t="s">
        <v>24</v>
      </c>
      <c r="N4139" t="s">
        <v>15</v>
      </c>
      <c r="S4139">
        <v>4000</v>
      </c>
    </row>
    <row r="4140" spans="1:19" x14ac:dyDescent="0.3">
      <c r="A4140">
        <v>2023</v>
      </c>
      <c r="C4140" t="str">
        <f>IF(GETPIVOTDATA("PS % recovery",Sheet4!$B$5,"Parish Name",K4140)&gt;99.949%,"OK","No")</f>
        <v>No</v>
      </c>
      <c r="D4140" t="e">
        <f>VLOOKUP(J4140,'Ref2'!C:E,3,0)</f>
        <v>#N/A</v>
      </c>
      <c r="F4140">
        <v>7</v>
      </c>
      <c r="I4140" t="e">
        <f>VLOOKUP(J4140,Ref!L:M,2,0)</f>
        <v>#N/A</v>
      </c>
      <c r="J4140" t="s">
        <v>1074</v>
      </c>
      <c r="K4140" t="s">
        <v>187</v>
      </c>
      <c r="L4140" t="s">
        <v>573</v>
      </c>
      <c r="M4140" t="s">
        <v>24</v>
      </c>
      <c r="N4140" t="s">
        <v>15</v>
      </c>
      <c r="S4140">
        <v>0</v>
      </c>
    </row>
    <row r="4141" spans="1:19" x14ac:dyDescent="0.3">
      <c r="A4141">
        <v>2023</v>
      </c>
      <c r="C4141" t="str">
        <f>IF(GETPIVOTDATA("PS % recovery",Sheet4!$B$5,"Parish Name",K4141)&gt;99.949%,"OK","No")</f>
        <v>OK</v>
      </c>
      <c r="D4141" t="e">
        <f>VLOOKUP(J4141,'Ref2'!C:E,3,0)</f>
        <v>#N/A</v>
      </c>
      <c r="F4141">
        <v>7</v>
      </c>
      <c r="I4141" t="e">
        <f>VLOOKUP(J4141,Ref!L:M,2,0)</f>
        <v>#N/A</v>
      </c>
      <c r="J4141" t="s">
        <v>1076</v>
      </c>
      <c r="K4141" t="s">
        <v>189</v>
      </c>
      <c r="L4141" t="s">
        <v>581</v>
      </c>
      <c r="M4141" t="s">
        <v>24</v>
      </c>
      <c r="N4141" t="s">
        <v>15</v>
      </c>
      <c r="S4141">
        <v>2064</v>
      </c>
    </row>
    <row r="4142" spans="1:19" x14ac:dyDescent="0.3">
      <c r="A4142">
        <v>2023</v>
      </c>
      <c r="C4142" t="str">
        <f>IF(GETPIVOTDATA("PS % recovery",Sheet4!$B$5,"Parish Name",K4142)&gt;99.949%,"OK","No")</f>
        <v>OK</v>
      </c>
      <c r="D4142" t="e">
        <f>VLOOKUP(J4142,'Ref2'!C:E,3,0)</f>
        <v>#N/A</v>
      </c>
      <c r="F4142">
        <v>7</v>
      </c>
      <c r="I4142" t="e">
        <f>VLOOKUP(J4142,Ref!L:M,2,0)</f>
        <v>#N/A</v>
      </c>
      <c r="J4142" t="s">
        <v>1078</v>
      </c>
      <c r="K4142" t="s">
        <v>186</v>
      </c>
      <c r="L4142" t="s">
        <v>577</v>
      </c>
      <c r="M4142" t="s">
        <v>24</v>
      </c>
      <c r="N4142" t="s">
        <v>15</v>
      </c>
      <c r="S4142">
        <v>928</v>
      </c>
    </row>
    <row r="4143" spans="1:19" x14ac:dyDescent="0.3">
      <c r="A4143">
        <v>2023</v>
      </c>
      <c r="C4143" t="str">
        <f>IF(GETPIVOTDATA("PS % recovery",Sheet4!$B$5,"Parish Name",K4143)&gt;99.949%,"OK","No")</f>
        <v>No</v>
      </c>
      <c r="D4143" t="e">
        <f>VLOOKUP(J4143,'Ref2'!C:E,3,0)</f>
        <v>#N/A</v>
      </c>
      <c r="F4143">
        <v>7</v>
      </c>
      <c r="I4143" t="e">
        <f>VLOOKUP(J4143,Ref!L:M,2,0)</f>
        <v>#N/A</v>
      </c>
      <c r="J4143" t="s">
        <v>1080</v>
      </c>
      <c r="K4143" t="s">
        <v>192</v>
      </c>
      <c r="L4143" t="s">
        <v>577</v>
      </c>
      <c r="M4143" t="s">
        <v>24</v>
      </c>
      <c r="N4143" t="s">
        <v>15</v>
      </c>
      <c r="S4143">
        <v>765</v>
      </c>
    </row>
    <row r="4144" spans="1:19" x14ac:dyDescent="0.3">
      <c r="A4144">
        <v>2023</v>
      </c>
      <c r="C4144" t="str">
        <f>IF(GETPIVOTDATA("PS % recovery",Sheet4!$B$5,"Parish Name",K4144)&gt;99.949%,"OK","No")</f>
        <v>OK</v>
      </c>
      <c r="D4144" t="e">
        <f>VLOOKUP(J4144,'Ref2'!C:E,3,0)</f>
        <v>#N/A</v>
      </c>
      <c r="F4144">
        <v>7</v>
      </c>
      <c r="I4144" t="e">
        <f>VLOOKUP(J4144,Ref!L:M,2,0)</f>
        <v>#N/A</v>
      </c>
      <c r="J4144" t="s">
        <v>1082</v>
      </c>
      <c r="K4144" t="s">
        <v>193</v>
      </c>
      <c r="L4144" t="s">
        <v>577</v>
      </c>
      <c r="M4144" t="s">
        <v>24</v>
      </c>
      <c r="N4144" t="s">
        <v>15</v>
      </c>
      <c r="S4144">
        <v>2654</v>
      </c>
    </row>
    <row r="4145" spans="1:19" x14ac:dyDescent="0.3">
      <c r="A4145">
        <v>2023</v>
      </c>
      <c r="C4145" t="str">
        <f>IF(GETPIVOTDATA("PS % recovery",Sheet4!$B$5,"Parish Name",K4145)&gt;99.949%,"OK","No")</f>
        <v>OK</v>
      </c>
      <c r="D4145" t="e">
        <f>VLOOKUP(J4145,'Ref2'!C:E,3,0)</f>
        <v>#N/A</v>
      </c>
      <c r="F4145">
        <v>7</v>
      </c>
      <c r="I4145" t="e">
        <f>VLOOKUP(J4145,Ref!L:M,2,0)</f>
        <v>#N/A</v>
      </c>
      <c r="J4145" t="s">
        <v>1084</v>
      </c>
      <c r="K4145" t="s">
        <v>195</v>
      </c>
      <c r="L4145" t="s">
        <v>577</v>
      </c>
      <c r="M4145" t="s">
        <v>24</v>
      </c>
      <c r="N4145" t="s">
        <v>15</v>
      </c>
      <c r="S4145">
        <v>0</v>
      </c>
    </row>
    <row r="4146" spans="1:19" x14ac:dyDescent="0.3">
      <c r="A4146">
        <v>2023</v>
      </c>
      <c r="C4146" t="str">
        <f>IF(GETPIVOTDATA("PS % recovery",Sheet4!$B$5,"Parish Name",K4146)&gt;99.949%,"OK","No")</f>
        <v>OK</v>
      </c>
      <c r="D4146" t="e">
        <f>VLOOKUP(J4146,'Ref2'!C:E,3,0)</f>
        <v>#N/A</v>
      </c>
      <c r="F4146">
        <v>7</v>
      </c>
      <c r="I4146" t="e">
        <f>VLOOKUP(J4146,Ref!L:M,2,0)</f>
        <v>#N/A</v>
      </c>
      <c r="J4146" t="s">
        <v>1086</v>
      </c>
      <c r="K4146" t="s">
        <v>188</v>
      </c>
      <c r="L4146" t="s">
        <v>567</v>
      </c>
      <c r="M4146" t="s">
        <v>24</v>
      </c>
      <c r="N4146" t="s">
        <v>15</v>
      </c>
      <c r="S4146">
        <v>1338</v>
      </c>
    </row>
    <row r="4147" spans="1:19" x14ac:dyDescent="0.3">
      <c r="A4147">
        <v>2023</v>
      </c>
      <c r="C4147" t="str">
        <f>IF(GETPIVOTDATA("PS % recovery",Sheet4!$B$5,"Parish Name",K4147)&gt;99.949%,"OK","No")</f>
        <v>No</v>
      </c>
      <c r="D4147" t="e">
        <f>VLOOKUP(J4147,'Ref2'!C:E,3,0)</f>
        <v>#N/A</v>
      </c>
      <c r="F4147">
        <v>7</v>
      </c>
      <c r="I4147" t="e">
        <f>VLOOKUP(J4147,Ref!L:M,2,0)</f>
        <v>#N/A</v>
      </c>
      <c r="J4147" t="s">
        <v>1088</v>
      </c>
      <c r="K4147" t="s">
        <v>198</v>
      </c>
      <c r="L4147" t="s">
        <v>567</v>
      </c>
      <c r="M4147" t="s">
        <v>24</v>
      </c>
      <c r="N4147" t="s">
        <v>15</v>
      </c>
      <c r="S4147">
        <v>900</v>
      </c>
    </row>
    <row r="4148" spans="1:19" x14ac:dyDescent="0.3">
      <c r="A4148">
        <v>2023</v>
      </c>
      <c r="C4148" t="str">
        <f>IF(GETPIVOTDATA("PS % recovery",Sheet4!$B$5,"Parish Name",K4148)&gt;99.949%,"OK","No")</f>
        <v>No</v>
      </c>
      <c r="D4148" t="e">
        <f>VLOOKUP(J4148,'Ref2'!C:E,3,0)</f>
        <v>#N/A</v>
      </c>
      <c r="F4148">
        <v>7</v>
      </c>
      <c r="I4148" t="e">
        <f>VLOOKUP(J4148,Ref!L:M,2,0)</f>
        <v>#N/A</v>
      </c>
      <c r="J4148" t="s">
        <v>1090</v>
      </c>
      <c r="K4148" t="s">
        <v>199</v>
      </c>
      <c r="L4148" t="s">
        <v>567</v>
      </c>
      <c r="M4148" t="s">
        <v>24</v>
      </c>
      <c r="N4148" t="s">
        <v>15</v>
      </c>
      <c r="S4148">
        <v>250</v>
      </c>
    </row>
    <row r="4149" spans="1:19" x14ac:dyDescent="0.3">
      <c r="A4149">
        <v>2023</v>
      </c>
      <c r="C4149" t="str">
        <f>IF(GETPIVOTDATA("PS % recovery",Sheet4!$B$5,"Parish Name",K4149)&gt;99.949%,"OK","No")</f>
        <v>OK</v>
      </c>
      <c r="D4149" t="e">
        <f>VLOOKUP(J4149,'Ref2'!C:E,3,0)</f>
        <v>#N/A</v>
      </c>
      <c r="F4149">
        <v>7</v>
      </c>
      <c r="I4149" t="e">
        <f>VLOOKUP(J4149,Ref!L:M,2,0)</f>
        <v>#N/A</v>
      </c>
      <c r="J4149" t="s">
        <v>1092</v>
      </c>
      <c r="K4149" t="s">
        <v>190</v>
      </c>
      <c r="L4149" t="s">
        <v>569</v>
      </c>
      <c r="M4149" t="s">
        <v>24</v>
      </c>
      <c r="N4149" t="s">
        <v>15</v>
      </c>
      <c r="S4149">
        <v>5837</v>
      </c>
    </row>
    <row r="4150" spans="1:19" x14ac:dyDescent="0.3">
      <c r="A4150">
        <v>2023</v>
      </c>
      <c r="C4150" t="str">
        <f>IF(GETPIVOTDATA("PS % recovery",Sheet4!$B$5,"Parish Name",K4150)&gt;99.949%,"OK","No")</f>
        <v>No</v>
      </c>
      <c r="D4150" t="e">
        <f>VLOOKUP(J4150,'Ref2'!C:E,3,0)</f>
        <v>#N/A</v>
      </c>
      <c r="F4150">
        <v>7</v>
      </c>
      <c r="I4150" t="e">
        <f>VLOOKUP(J4150,Ref!L:M,2,0)</f>
        <v>#N/A</v>
      </c>
      <c r="J4150" t="s">
        <v>1094</v>
      </c>
      <c r="K4150" t="s">
        <v>191</v>
      </c>
      <c r="L4150" t="s">
        <v>571</v>
      </c>
      <c r="M4150" t="s">
        <v>24</v>
      </c>
      <c r="N4150" t="s">
        <v>15</v>
      </c>
      <c r="S4150">
        <v>600</v>
      </c>
    </row>
    <row r="4151" spans="1:19" x14ac:dyDescent="0.3">
      <c r="A4151">
        <v>2023</v>
      </c>
      <c r="C4151" t="str">
        <f>IF(GETPIVOTDATA("PS % recovery",Sheet4!$B$5,"Parish Name",K4151)&gt;99.949%,"OK","No")</f>
        <v>OK</v>
      </c>
      <c r="D4151" t="e">
        <f>VLOOKUP(J4151,'Ref2'!C:E,3,0)</f>
        <v>#N/A</v>
      </c>
      <c r="F4151">
        <v>7</v>
      </c>
      <c r="I4151" t="e">
        <f>VLOOKUP(J4151,Ref!L:M,2,0)</f>
        <v>#N/A</v>
      </c>
      <c r="J4151" t="s">
        <v>1096</v>
      </c>
      <c r="K4151" t="s">
        <v>200</v>
      </c>
      <c r="L4151" t="s">
        <v>571</v>
      </c>
      <c r="M4151" t="s">
        <v>24</v>
      </c>
      <c r="N4151" t="s">
        <v>15</v>
      </c>
      <c r="S4151">
        <v>0</v>
      </c>
    </row>
    <row r="4152" spans="1:19" x14ac:dyDescent="0.3">
      <c r="A4152">
        <v>2023</v>
      </c>
      <c r="C4152" t="str">
        <f>IF(GETPIVOTDATA("PS % recovery",Sheet4!$B$5,"Parish Name",K4152)&gt;99.949%,"OK","No")</f>
        <v>OK</v>
      </c>
      <c r="D4152" t="e">
        <f>VLOOKUP(J4152,'Ref2'!C:E,3,0)</f>
        <v>#N/A</v>
      </c>
      <c r="F4152">
        <v>7</v>
      </c>
      <c r="I4152" t="e">
        <f>VLOOKUP(J4152,Ref!L:M,2,0)</f>
        <v>#N/A</v>
      </c>
      <c r="J4152" t="s">
        <v>1098</v>
      </c>
      <c r="K4152" t="s">
        <v>202</v>
      </c>
      <c r="L4152" t="s">
        <v>571</v>
      </c>
      <c r="M4152" t="s">
        <v>24</v>
      </c>
      <c r="N4152" t="s">
        <v>15</v>
      </c>
      <c r="S4152">
        <v>0</v>
      </c>
    </row>
    <row r="4153" spans="1:19" x14ac:dyDescent="0.3">
      <c r="A4153">
        <v>2023</v>
      </c>
      <c r="C4153" t="str">
        <f>IF(GETPIVOTDATA("PS % recovery",Sheet4!$B$5,"Parish Name",K4153)&gt;99.949%,"OK","No")</f>
        <v>OK</v>
      </c>
      <c r="D4153" t="e">
        <f>VLOOKUP(J4153,'Ref2'!C:E,3,0)</f>
        <v>#N/A</v>
      </c>
      <c r="F4153">
        <v>7</v>
      </c>
      <c r="I4153" t="e">
        <f>VLOOKUP(J4153,Ref!L:M,2,0)</f>
        <v>#N/A</v>
      </c>
      <c r="J4153" t="s">
        <v>808</v>
      </c>
      <c r="K4153" t="s">
        <v>194</v>
      </c>
      <c r="L4153" t="s">
        <v>575</v>
      </c>
      <c r="M4153" t="s">
        <v>24</v>
      </c>
      <c r="N4153" t="s">
        <v>15</v>
      </c>
      <c r="S4153">
        <v>1431</v>
      </c>
    </row>
    <row r="4154" spans="1:19" x14ac:dyDescent="0.3">
      <c r="A4154">
        <v>2023</v>
      </c>
      <c r="C4154" t="str">
        <f>IF(GETPIVOTDATA("PS % recovery",Sheet4!$B$5,"Parish Name",K4154)&gt;99.949%,"OK","No")</f>
        <v>OK</v>
      </c>
      <c r="D4154" t="e">
        <f>VLOOKUP(J4154,'Ref2'!C:E,3,0)</f>
        <v>#N/A</v>
      </c>
      <c r="F4154">
        <v>7</v>
      </c>
      <c r="I4154" t="e">
        <f>VLOOKUP(J4154,Ref!L:M,2,0)</f>
        <v>#N/A</v>
      </c>
      <c r="J4154" t="s">
        <v>812</v>
      </c>
      <c r="K4154" t="s">
        <v>204</v>
      </c>
      <c r="L4154" t="s">
        <v>575</v>
      </c>
      <c r="M4154" t="s">
        <v>24</v>
      </c>
      <c r="N4154" t="s">
        <v>15</v>
      </c>
      <c r="S4154">
        <v>1345.58</v>
      </c>
    </row>
    <row r="4155" spans="1:19" x14ac:dyDescent="0.3">
      <c r="A4155">
        <v>2023</v>
      </c>
      <c r="C4155" t="str">
        <f>IF(GETPIVOTDATA("PS % recovery",Sheet4!$B$5,"Parish Name",K4155)&gt;99.949%,"OK","No")</f>
        <v>OK</v>
      </c>
      <c r="D4155" t="e">
        <f>VLOOKUP(J4155,'Ref2'!C:E,3,0)</f>
        <v>#N/A</v>
      </c>
      <c r="F4155">
        <v>7</v>
      </c>
      <c r="I4155" t="e">
        <f>VLOOKUP(J4155,Ref!L:M,2,0)</f>
        <v>#N/A</v>
      </c>
      <c r="J4155" t="s">
        <v>810</v>
      </c>
      <c r="K4155" t="s">
        <v>196</v>
      </c>
      <c r="L4155" t="s">
        <v>575</v>
      </c>
      <c r="M4155" t="s">
        <v>24</v>
      </c>
      <c r="N4155" t="s">
        <v>15</v>
      </c>
      <c r="S4155">
        <v>3946.01</v>
      </c>
    </row>
    <row r="4156" spans="1:19" x14ac:dyDescent="0.3">
      <c r="A4156">
        <v>2023</v>
      </c>
      <c r="C4156" t="str">
        <f>IF(GETPIVOTDATA("PS % recovery",Sheet4!$B$5,"Parish Name",K4156)&gt;99.949%,"OK","No")</f>
        <v>OK</v>
      </c>
      <c r="D4156" t="e">
        <f>VLOOKUP(J4156,'Ref2'!C:E,3,0)</f>
        <v>#N/A</v>
      </c>
      <c r="F4156">
        <v>7</v>
      </c>
      <c r="I4156" t="e">
        <f>VLOOKUP(J4156,Ref!L:M,2,0)</f>
        <v>#N/A</v>
      </c>
      <c r="J4156" t="s">
        <v>1103</v>
      </c>
      <c r="K4156" t="s">
        <v>197</v>
      </c>
      <c r="L4156" t="s">
        <v>567</v>
      </c>
      <c r="M4156" t="s">
        <v>24</v>
      </c>
      <c r="N4156" t="s">
        <v>15</v>
      </c>
      <c r="S4156">
        <v>1500</v>
      </c>
    </row>
    <row r="4157" spans="1:19" x14ac:dyDescent="0.3">
      <c r="A4157">
        <v>2023</v>
      </c>
      <c r="C4157" t="str">
        <f>IF(GETPIVOTDATA("PS % recovery",Sheet4!$B$5,"Parish Name",K4157)&gt;99.949%,"OK","No")</f>
        <v>OK</v>
      </c>
      <c r="D4157" t="e">
        <f>VLOOKUP(J4157,'Ref2'!C:E,3,0)</f>
        <v>#N/A</v>
      </c>
      <c r="F4157">
        <v>7</v>
      </c>
      <c r="I4157" t="e">
        <f>VLOOKUP(J4157,Ref!L:M,2,0)</f>
        <v>#N/A</v>
      </c>
      <c r="J4157" t="s">
        <v>1105</v>
      </c>
      <c r="K4157" t="s">
        <v>201</v>
      </c>
      <c r="L4157" t="s">
        <v>581</v>
      </c>
      <c r="M4157" t="s">
        <v>24</v>
      </c>
      <c r="N4157" t="s">
        <v>15</v>
      </c>
      <c r="S4157">
        <v>481</v>
      </c>
    </row>
    <row r="4158" spans="1:19" x14ac:dyDescent="0.3">
      <c r="A4158">
        <v>2023</v>
      </c>
      <c r="C4158" t="str">
        <f>IF(GETPIVOTDATA("PS % recovery",Sheet4!$B$5,"Parish Name",K4158)&gt;99.949%,"OK","No")</f>
        <v>OK</v>
      </c>
      <c r="D4158" t="e">
        <f>VLOOKUP(J4158,'Ref2'!C:E,3,0)</f>
        <v>#N/A</v>
      </c>
      <c r="F4158">
        <v>7</v>
      </c>
      <c r="I4158" t="e">
        <f>VLOOKUP(J4158,Ref!L:M,2,0)</f>
        <v>#N/A</v>
      </c>
      <c r="J4158" t="s">
        <v>1107</v>
      </c>
      <c r="K4158" t="s">
        <v>207</v>
      </c>
      <c r="L4158" t="s">
        <v>581</v>
      </c>
      <c r="M4158" t="s">
        <v>24</v>
      </c>
      <c r="N4158" t="s">
        <v>15</v>
      </c>
      <c r="S4158">
        <v>2169.25</v>
      </c>
    </row>
    <row r="4159" spans="1:19" x14ac:dyDescent="0.3">
      <c r="A4159">
        <v>2023</v>
      </c>
      <c r="C4159" t="str">
        <f>IF(GETPIVOTDATA("PS % recovery",Sheet4!$B$5,"Parish Name",K4159)&gt;99.949%,"OK","No")</f>
        <v>OK</v>
      </c>
      <c r="D4159" t="e">
        <f>VLOOKUP(J4159,'Ref2'!C:E,3,0)</f>
        <v>#N/A</v>
      </c>
      <c r="F4159">
        <v>7</v>
      </c>
      <c r="I4159" t="e">
        <f>VLOOKUP(J4159,Ref!L:M,2,0)</f>
        <v>#N/A</v>
      </c>
      <c r="J4159" t="s">
        <v>1109</v>
      </c>
      <c r="K4159" t="s">
        <v>209</v>
      </c>
      <c r="L4159" t="s">
        <v>581</v>
      </c>
      <c r="M4159" t="s">
        <v>24</v>
      </c>
      <c r="N4159" t="s">
        <v>15</v>
      </c>
      <c r="S4159">
        <v>1087</v>
      </c>
    </row>
    <row r="4160" spans="1:19" x14ac:dyDescent="0.3">
      <c r="A4160">
        <v>2023</v>
      </c>
      <c r="C4160" t="str">
        <f>IF(GETPIVOTDATA("PS % recovery",Sheet4!$B$5,"Parish Name",K4160)&gt;99.949%,"OK","No")</f>
        <v>OK</v>
      </c>
      <c r="D4160" t="e">
        <f>VLOOKUP(J4160,'Ref2'!C:E,3,0)</f>
        <v>#N/A</v>
      </c>
      <c r="F4160">
        <v>7</v>
      </c>
      <c r="I4160" t="e">
        <f>VLOOKUP(J4160,Ref!L:M,2,0)</f>
        <v>#N/A</v>
      </c>
      <c r="J4160" t="s">
        <v>1111</v>
      </c>
      <c r="K4160" t="s">
        <v>210</v>
      </c>
      <c r="L4160" t="s">
        <v>581</v>
      </c>
      <c r="M4160" t="s">
        <v>24</v>
      </c>
      <c r="N4160" t="s">
        <v>15</v>
      </c>
      <c r="S4160">
        <v>501</v>
      </c>
    </row>
    <row r="4161" spans="1:19" x14ac:dyDescent="0.3">
      <c r="A4161">
        <v>2023</v>
      </c>
      <c r="C4161" t="str">
        <f>IF(GETPIVOTDATA("PS % recovery",Sheet4!$B$5,"Parish Name",K4161)&gt;99.949%,"OK","No")</f>
        <v>OK</v>
      </c>
      <c r="D4161" t="e">
        <f>VLOOKUP(J4161,'Ref2'!C:E,3,0)</f>
        <v>#N/A</v>
      </c>
      <c r="F4161">
        <v>7</v>
      </c>
      <c r="I4161" t="e">
        <f>VLOOKUP(J4161,Ref!L:M,2,0)</f>
        <v>#N/A</v>
      </c>
      <c r="J4161" t="s">
        <v>1113</v>
      </c>
      <c r="K4161" t="s">
        <v>203</v>
      </c>
      <c r="L4161" t="s">
        <v>569</v>
      </c>
      <c r="M4161" t="s">
        <v>24</v>
      </c>
      <c r="N4161" t="s">
        <v>15</v>
      </c>
      <c r="S4161">
        <v>522.16999999999996</v>
      </c>
    </row>
    <row r="4162" spans="1:19" x14ac:dyDescent="0.3">
      <c r="A4162">
        <v>2023</v>
      </c>
      <c r="C4162" t="str">
        <f>IF(GETPIVOTDATA("PS % recovery",Sheet4!$B$5,"Parish Name",K4162)&gt;99.949%,"OK","No")</f>
        <v>OK</v>
      </c>
      <c r="D4162" t="e">
        <f>VLOOKUP(J4162,'Ref2'!C:E,3,0)</f>
        <v>#N/A</v>
      </c>
      <c r="F4162">
        <v>7</v>
      </c>
      <c r="I4162" t="e">
        <f>VLOOKUP(J4162,Ref!L:M,2,0)</f>
        <v>#N/A</v>
      </c>
      <c r="J4162" t="s">
        <v>1115</v>
      </c>
      <c r="K4162" t="s">
        <v>206</v>
      </c>
      <c r="L4162" t="s">
        <v>569</v>
      </c>
      <c r="M4162" t="s">
        <v>24</v>
      </c>
      <c r="N4162" t="s">
        <v>15</v>
      </c>
      <c r="S4162">
        <v>188</v>
      </c>
    </row>
    <row r="4163" spans="1:19" x14ac:dyDescent="0.3">
      <c r="A4163">
        <v>2023</v>
      </c>
      <c r="C4163" t="str">
        <f>IF(GETPIVOTDATA("PS % recovery",Sheet4!$B$5,"Parish Name",K4163)&gt;99.949%,"OK","No")</f>
        <v>OK</v>
      </c>
      <c r="D4163" t="e">
        <f>VLOOKUP(J4163,'Ref2'!C:E,3,0)</f>
        <v>#N/A</v>
      </c>
      <c r="F4163">
        <v>7</v>
      </c>
      <c r="I4163" t="e">
        <f>VLOOKUP(J4163,Ref!L:M,2,0)</f>
        <v>#N/A</v>
      </c>
      <c r="J4163" t="s">
        <v>1117</v>
      </c>
      <c r="K4163" t="s">
        <v>205</v>
      </c>
      <c r="L4163" t="s">
        <v>583</v>
      </c>
      <c r="M4163" t="s">
        <v>24</v>
      </c>
      <c r="N4163" t="s">
        <v>15</v>
      </c>
      <c r="S4163">
        <v>0</v>
      </c>
    </row>
    <row r="4164" spans="1:19" x14ac:dyDescent="0.3">
      <c r="A4164">
        <v>2023</v>
      </c>
      <c r="C4164" t="str">
        <f>IF(GETPIVOTDATA("PS % recovery",Sheet4!$B$5,"Parish Name",K4164)&gt;99.949%,"OK","No")</f>
        <v>OK</v>
      </c>
      <c r="D4164" t="e">
        <f>VLOOKUP(J4164,'Ref2'!C:E,3,0)</f>
        <v>#N/A</v>
      </c>
      <c r="F4164">
        <v>7</v>
      </c>
      <c r="I4164" t="e">
        <f>VLOOKUP(J4164,Ref!L:M,2,0)</f>
        <v>#N/A</v>
      </c>
      <c r="J4164" t="s">
        <v>1119</v>
      </c>
      <c r="K4164" t="s">
        <v>211</v>
      </c>
      <c r="L4164" t="s">
        <v>583</v>
      </c>
      <c r="M4164" t="s">
        <v>24</v>
      </c>
      <c r="N4164" t="s">
        <v>15</v>
      </c>
      <c r="S4164">
        <v>697</v>
      </c>
    </row>
    <row r="4165" spans="1:19" x14ac:dyDescent="0.3">
      <c r="A4165">
        <v>2023</v>
      </c>
      <c r="C4165" t="str">
        <f>IF(GETPIVOTDATA("PS % recovery",Sheet4!$B$5,"Parish Name",K4165)&gt;99.949%,"OK","No")</f>
        <v>No</v>
      </c>
      <c r="D4165" t="e">
        <f>VLOOKUP(J4165,'Ref2'!C:E,3,0)</f>
        <v>#N/A</v>
      </c>
      <c r="F4165">
        <v>7</v>
      </c>
      <c r="I4165" t="str">
        <f>VLOOKUP(J4165,Ref!L:M,2,0)</f>
        <v>Yes</v>
      </c>
      <c r="J4165" t="s">
        <v>1121</v>
      </c>
      <c r="K4165" t="s">
        <v>208</v>
      </c>
      <c r="L4165" t="s">
        <v>579</v>
      </c>
      <c r="M4165" t="s">
        <v>24</v>
      </c>
      <c r="N4165" t="s">
        <v>15</v>
      </c>
      <c r="S4165">
        <v>6014.25</v>
      </c>
    </row>
    <row r="4166" spans="1:19" x14ac:dyDescent="0.3">
      <c r="A4166">
        <v>2023</v>
      </c>
      <c r="C4166" t="str">
        <f>IF(GETPIVOTDATA("PS % recovery",Sheet4!$B$5,"Parish Name",K4166)&gt;99.949%,"OK","No")</f>
        <v>No</v>
      </c>
      <c r="D4166" t="e">
        <f>VLOOKUP(J4166,'Ref2'!C:E,3,0)</f>
        <v>#N/A</v>
      </c>
      <c r="F4166">
        <v>7</v>
      </c>
      <c r="I4166" t="e">
        <f>VLOOKUP(J4166,Ref!L:M,2,0)</f>
        <v>#N/A</v>
      </c>
      <c r="J4166" t="s">
        <v>1123</v>
      </c>
      <c r="K4166" t="s">
        <v>212</v>
      </c>
      <c r="L4166" t="s">
        <v>567</v>
      </c>
      <c r="M4166" t="s">
        <v>24</v>
      </c>
      <c r="N4166" t="s">
        <v>15</v>
      </c>
      <c r="S4166">
        <v>0</v>
      </c>
    </row>
    <row r="4167" spans="1:19" x14ac:dyDescent="0.3">
      <c r="A4167">
        <v>2023</v>
      </c>
      <c r="C4167" t="str">
        <f>IF(GETPIVOTDATA("PS % recovery",Sheet4!$B$5,"Parish Name",K4167)&gt;99.949%,"OK","No")</f>
        <v>OK</v>
      </c>
      <c r="D4167" t="e">
        <f>VLOOKUP(J4167,'Ref2'!C:E,3,0)</f>
        <v>#N/A</v>
      </c>
      <c r="F4167">
        <v>7</v>
      </c>
      <c r="I4167" t="e">
        <f>VLOOKUP(J4167,Ref!L:M,2,0)</f>
        <v>#N/A</v>
      </c>
      <c r="J4167" t="s">
        <v>813</v>
      </c>
      <c r="K4167" t="s">
        <v>214</v>
      </c>
      <c r="L4167" t="s">
        <v>585</v>
      </c>
      <c r="M4167" t="s">
        <v>27</v>
      </c>
      <c r="N4167" t="s">
        <v>15</v>
      </c>
      <c r="S4167">
        <v>8821</v>
      </c>
    </row>
    <row r="4168" spans="1:19" x14ac:dyDescent="0.3">
      <c r="A4168">
        <v>2023</v>
      </c>
      <c r="C4168" t="str">
        <f>IF(GETPIVOTDATA("PS % recovery",Sheet4!$B$5,"Parish Name",K4168)&gt;99.949%,"OK","No")</f>
        <v>No</v>
      </c>
      <c r="D4168" t="e">
        <f>VLOOKUP(J4168,'Ref2'!C:E,3,0)</f>
        <v>#N/A</v>
      </c>
      <c r="F4168">
        <v>7</v>
      </c>
      <c r="I4168" t="e">
        <f>VLOOKUP(J4168,Ref!L:M,2,0)</f>
        <v>#N/A</v>
      </c>
      <c r="J4168" t="s">
        <v>1126</v>
      </c>
      <c r="K4168" t="s">
        <v>215</v>
      </c>
      <c r="L4168" t="s">
        <v>587</v>
      </c>
      <c r="M4168" t="s">
        <v>27</v>
      </c>
      <c r="N4168" t="s">
        <v>15</v>
      </c>
      <c r="S4168">
        <v>3236.5</v>
      </c>
    </row>
    <row r="4169" spans="1:19" x14ac:dyDescent="0.3">
      <c r="A4169">
        <v>2023</v>
      </c>
      <c r="C4169" t="str">
        <f>IF(GETPIVOTDATA("PS % recovery",Sheet4!$B$5,"Parish Name",K4169)&gt;99.949%,"OK","No")</f>
        <v>No</v>
      </c>
      <c r="D4169" t="e">
        <f>VLOOKUP(J4169,'Ref2'!C:E,3,0)</f>
        <v>#N/A</v>
      </c>
      <c r="F4169">
        <v>7</v>
      </c>
      <c r="I4169" t="e">
        <f>VLOOKUP(J4169,Ref!L:M,2,0)</f>
        <v>#N/A</v>
      </c>
      <c r="J4169" t="s">
        <v>1128</v>
      </c>
      <c r="K4169" t="s">
        <v>216</v>
      </c>
      <c r="L4169" t="s">
        <v>587</v>
      </c>
      <c r="M4169" t="s">
        <v>27</v>
      </c>
      <c r="N4169" t="s">
        <v>15</v>
      </c>
      <c r="S4169">
        <v>1750</v>
      </c>
    </row>
    <row r="4170" spans="1:19" x14ac:dyDescent="0.3">
      <c r="A4170">
        <v>2023</v>
      </c>
      <c r="C4170" t="str">
        <f>IF(GETPIVOTDATA("PS % recovery",Sheet4!$B$5,"Parish Name",K4170)&gt;99.949%,"OK","No")</f>
        <v>No</v>
      </c>
      <c r="D4170" t="e">
        <f>VLOOKUP(J4170,'Ref2'!C:E,3,0)</f>
        <v>#N/A</v>
      </c>
      <c r="F4170">
        <v>7</v>
      </c>
      <c r="I4170" t="e">
        <f>VLOOKUP(J4170,Ref!L:M,2,0)</f>
        <v>#N/A</v>
      </c>
      <c r="J4170" t="s">
        <v>1130</v>
      </c>
      <c r="K4170" t="s">
        <v>217</v>
      </c>
      <c r="L4170" t="s">
        <v>587</v>
      </c>
      <c r="M4170" t="s">
        <v>27</v>
      </c>
      <c r="N4170" t="s">
        <v>15</v>
      </c>
      <c r="S4170">
        <v>400</v>
      </c>
    </row>
    <row r="4171" spans="1:19" x14ac:dyDescent="0.3">
      <c r="A4171">
        <v>2023</v>
      </c>
      <c r="C4171" t="str">
        <f>IF(GETPIVOTDATA("PS % recovery",Sheet4!$B$5,"Parish Name",K4171)&gt;99.949%,"OK","No")</f>
        <v>OK</v>
      </c>
      <c r="D4171" t="e">
        <f>VLOOKUP(J4171,'Ref2'!C:E,3,0)</f>
        <v>#N/A</v>
      </c>
      <c r="F4171">
        <v>7</v>
      </c>
      <c r="I4171" t="e">
        <f>VLOOKUP(J4171,Ref!L:M,2,0)</f>
        <v>#N/A</v>
      </c>
      <c r="J4171" t="s">
        <v>814</v>
      </c>
      <c r="K4171" t="s">
        <v>218</v>
      </c>
      <c r="L4171" t="s">
        <v>589</v>
      </c>
      <c r="M4171" t="s">
        <v>27</v>
      </c>
      <c r="N4171" t="s">
        <v>15</v>
      </c>
      <c r="S4171">
        <v>5894</v>
      </c>
    </row>
    <row r="4172" spans="1:19" x14ac:dyDescent="0.3">
      <c r="A4172">
        <v>2023</v>
      </c>
      <c r="C4172" t="str">
        <f>IF(GETPIVOTDATA("PS % recovery",Sheet4!$B$5,"Parish Name",K4172)&gt;99.949%,"OK","No")</f>
        <v>OK</v>
      </c>
      <c r="D4172" t="str">
        <f>VLOOKUP(J4172,'Ref2'!C:E,3,0)</f>
        <v>LLF</v>
      </c>
      <c r="F4172">
        <v>7</v>
      </c>
      <c r="I4172" t="e">
        <f>VLOOKUP(J4172,Ref!L:M,2,0)</f>
        <v>#N/A</v>
      </c>
      <c r="J4172" t="s">
        <v>1133</v>
      </c>
      <c r="K4172" t="s">
        <v>219</v>
      </c>
      <c r="L4172" t="s">
        <v>591</v>
      </c>
      <c r="M4172" t="s">
        <v>27</v>
      </c>
      <c r="N4172" t="s">
        <v>15</v>
      </c>
      <c r="S4172">
        <v>0</v>
      </c>
    </row>
    <row r="4173" spans="1:19" x14ac:dyDescent="0.3">
      <c r="A4173">
        <v>2023</v>
      </c>
      <c r="C4173" t="str">
        <f>IF(GETPIVOTDATA("PS % recovery",Sheet4!$B$5,"Parish Name",K4173)&gt;99.949%,"OK","No")</f>
        <v>OK</v>
      </c>
      <c r="D4173" t="e">
        <f>VLOOKUP(J4173,'Ref2'!C:E,3,0)</f>
        <v>#N/A</v>
      </c>
      <c r="F4173">
        <v>7</v>
      </c>
      <c r="I4173" t="e">
        <f>VLOOKUP(J4173,Ref!L:M,2,0)</f>
        <v>#N/A</v>
      </c>
      <c r="J4173" t="s">
        <v>1135</v>
      </c>
      <c r="K4173" t="s">
        <v>220</v>
      </c>
      <c r="L4173" t="s">
        <v>593</v>
      </c>
      <c r="M4173" t="s">
        <v>27</v>
      </c>
      <c r="N4173" t="s">
        <v>15</v>
      </c>
      <c r="S4173">
        <v>4826</v>
      </c>
    </row>
    <row r="4174" spans="1:19" x14ac:dyDescent="0.3">
      <c r="A4174">
        <v>2023</v>
      </c>
      <c r="C4174" t="str">
        <f>IF(GETPIVOTDATA("PS % recovery",Sheet4!$B$5,"Parish Name",K4174)&gt;99.949%,"OK","No")</f>
        <v>OK</v>
      </c>
      <c r="D4174" t="e">
        <f>VLOOKUP(J4174,'Ref2'!C:E,3,0)</f>
        <v>#N/A</v>
      </c>
      <c r="F4174">
        <v>7</v>
      </c>
      <c r="I4174" t="e">
        <f>VLOOKUP(J4174,Ref!L:M,2,0)</f>
        <v>#N/A</v>
      </c>
      <c r="J4174" t="s">
        <v>1137</v>
      </c>
      <c r="K4174" t="s">
        <v>221</v>
      </c>
      <c r="L4174" t="s">
        <v>587</v>
      </c>
      <c r="M4174" t="s">
        <v>27</v>
      </c>
      <c r="N4174" t="s">
        <v>15</v>
      </c>
      <c r="S4174">
        <v>2697.08</v>
      </c>
    </row>
    <row r="4175" spans="1:19" x14ac:dyDescent="0.3">
      <c r="A4175">
        <v>2023</v>
      </c>
      <c r="C4175" t="str">
        <f>IF(GETPIVOTDATA("PS % recovery",Sheet4!$B$5,"Parish Name",K4175)&gt;99.949%,"OK","No")</f>
        <v>OK</v>
      </c>
      <c r="D4175" t="e">
        <f>VLOOKUP(J4175,'Ref2'!C:E,3,0)</f>
        <v>#N/A</v>
      </c>
      <c r="F4175">
        <v>7</v>
      </c>
      <c r="I4175" t="e">
        <f>VLOOKUP(J4175,Ref!L:M,2,0)</f>
        <v>#N/A</v>
      </c>
      <c r="J4175" t="s">
        <v>1139</v>
      </c>
      <c r="K4175" t="s">
        <v>223</v>
      </c>
      <c r="L4175" t="s">
        <v>605</v>
      </c>
      <c r="M4175" t="s">
        <v>30</v>
      </c>
      <c r="N4175" t="s">
        <v>15</v>
      </c>
      <c r="S4175">
        <v>726</v>
      </c>
    </row>
    <row r="4176" spans="1:19" x14ac:dyDescent="0.3">
      <c r="A4176">
        <v>2023</v>
      </c>
      <c r="C4176" t="str">
        <f>IF(GETPIVOTDATA("PS % recovery",Sheet4!$B$5,"Parish Name",K4176)&gt;99.949%,"OK","No")</f>
        <v>OK</v>
      </c>
      <c r="D4176" t="e">
        <f>VLOOKUP(J4176,'Ref2'!C:E,3,0)</f>
        <v>#N/A</v>
      </c>
      <c r="F4176">
        <v>7</v>
      </c>
      <c r="I4176" t="e">
        <f>VLOOKUP(J4176,Ref!L:M,2,0)</f>
        <v>#N/A</v>
      </c>
      <c r="J4176" t="s">
        <v>1141</v>
      </c>
      <c r="K4176" t="s">
        <v>224</v>
      </c>
      <c r="L4176" t="s">
        <v>605</v>
      </c>
      <c r="M4176" t="s">
        <v>30</v>
      </c>
      <c r="N4176" t="s">
        <v>15</v>
      </c>
      <c r="S4176">
        <v>8794</v>
      </c>
    </row>
    <row r="4177" spans="1:19" x14ac:dyDescent="0.3">
      <c r="A4177">
        <v>2023</v>
      </c>
      <c r="C4177" t="str">
        <f>IF(GETPIVOTDATA("PS % recovery",Sheet4!$B$5,"Parish Name",K4177)&gt;99.949%,"OK","No")</f>
        <v>OK</v>
      </c>
      <c r="D4177" t="e">
        <f>VLOOKUP(J4177,'Ref2'!C:E,3,0)</f>
        <v>#N/A</v>
      </c>
      <c r="F4177">
        <v>7</v>
      </c>
      <c r="I4177" t="e">
        <f>VLOOKUP(J4177,Ref!L:M,2,0)</f>
        <v>#N/A</v>
      </c>
      <c r="J4177" t="s">
        <v>1143</v>
      </c>
      <c r="K4177" t="s">
        <v>226</v>
      </c>
      <c r="L4177" t="s">
        <v>605</v>
      </c>
      <c r="M4177" t="s">
        <v>30</v>
      </c>
      <c r="N4177" t="s">
        <v>15</v>
      </c>
      <c r="S4177">
        <v>1499</v>
      </c>
    </row>
    <row r="4178" spans="1:19" x14ac:dyDescent="0.3">
      <c r="A4178">
        <v>2023</v>
      </c>
      <c r="C4178" t="str">
        <f>IF(GETPIVOTDATA("PS % recovery",Sheet4!$B$5,"Parish Name",K4178)&gt;99.949%,"OK","No")</f>
        <v>OK</v>
      </c>
      <c r="D4178" t="e">
        <f>VLOOKUP(J4178,'Ref2'!C:E,3,0)</f>
        <v>#N/A</v>
      </c>
      <c r="F4178">
        <v>7</v>
      </c>
      <c r="I4178" t="e">
        <f>VLOOKUP(J4178,Ref!L:M,2,0)</f>
        <v>#N/A</v>
      </c>
      <c r="J4178" t="s">
        <v>815</v>
      </c>
      <c r="K4178" t="s">
        <v>228</v>
      </c>
      <c r="L4178" t="s">
        <v>605</v>
      </c>
      <c r="M4178" t="s">
        <v>30</v>
      </c>
      <c r="N4178" t="s">
        <v>15</v>
      </c>
      <c r="S4178">
        <v>3457.76</v>
      </c>
    </row>
    <row r="4179" spans="1:19" x14ac:dyDescent="0.3">
      <c r="A4179">
        <v>2023</v>
      </c>
      <c r="C4179" t="str">
        <f>IF(GETPIVOTDATA("PS % recovery",Sheet4!$B$5,"Parish Name",K4179)&gt;99.949%,"OK","No")</f>
        <v>OK</v>
      </c>
      <c r="D4179" t="e">
        <f>VLOOKUP(J4179,'Ref2'!C:E,3,0)</f>
        <v>#N/A</v>
      </c>
      <c r="F4179">
        <v>7</v>
      </c>
      <c r="I4179" t="e">
        <f>VLOOKUP(J4179,Ref!L:M,2,0)</f>
        <v>#N/A</v>
      </c>
      <c r="J4179" t="s">
        <v>1146</v>
      </c>
      <c r="K4179" t="s">
        <v>230</v>
      </c>
      <c r="L4179" t="s">
        <v>597</v>
      </c>
      <c r="M4179" t="s">
        <v>30</v>
      </c>
      <c r="N4179" t="s">
        <v>15</v>
      </c>
      <c r="S4179">
        <v>4021.25</v>
      </c>
    </row>
    <row r="4180" spans="1:19" x14ac:dyDescent="0.3">
      <c r="A4180">
        <v>2023</v>
      </c>
      <c r="C4180" t="str">
        <f>IF(GETPIVOTDATA("PS % recovery",Sheet4!$B$5,"Parish Name",K4180)&gt;99.949%,"OK","No")</f>
        <v>OK</v>
      </c>
      <c r="D4180" t="e">
        <f>VLOOKUP(J4180,'Ref2'!C:E,3,0)</f>
        <v>#N/A</v>
      </c>
      <c r="F4180">
        <v>7</v>
      </c>
      <c r="I4180" t="e">
        <f>VLOOKUP(J4180,Ref!L:M,2,0)</f>
        <v>#N/A</v>
      </c>
      <c r="J4180" t="s">
        <v>1148</v>
      </c>
      <c r="K4180" t="s">
        <v>225</v>
      </c>
      <c r="L4180" t="s">
        <v>595</v>
      </c>
      <c r="M4180" t="s">
        <v>30</v>
      </c>
      <c r="N4180" t="s">
        <v>15</v>
      </c>
      <c r="S4180">
        <v>4950</v>
      </c>
    </row>
    <row r="4181" spans="1:19" x14ac:dyDescent="0.3">
      <c r="A4181">
        <v>2023</v>
      </c>
      <c r="C4181" t="str">
        <f>IF(GETPIVOTDATA("PS % recovery",Sheet4!$B$5,"Parish Name",K4181)&gt;99.949%,"OK","No")</f>
        <v>OK</v>
      </c>
      <c r="D4181" t="e">
        <f>VLOOKUP(J4181,'Ref2'!C:E,3,0)</f>
        <v>#N/A</v>
      </c>
      <c r="F4181">
        <v>7</v>
      </c>
      <c r="I4181" t="str">
        <f>VLOOKUP(J4181,Ref!L:M,2,0)</f>
        <v>Yes</v>
      </c>
      <c r="J4181" t="s">
        <v>1150</v>
      </c>
      <c r="K4181" t="s">
        <v>227</v>
      </c>
      <c r="L4181" t="s">
        <v>595</v>
      </c>
      <c r="M4181" t="s">
        <v>30</v>
      </c>
      <c r="N4181" t="s">
        <v>15</v>
      </c>
      <c r="S4181">
        <v>750</v>
      </c>
    </row>
    <row r="4182" spans="1:19" x14ac:dyDescent="0.3">
      <c r="A4182">
        <v>2023</v>
      </c>
      <c r="C4182" t="str">
        <f>IF(GETPIVOTDATA("PS % recovery",Sheet4!$B$5,"Parish Name",K4182)&gt;99.949%,"OK","No")</f>
        <v>No</v>
      </c>
      <c r="D4182" t="e">
        <f>VLOOKUP(J4182,'Ref2'!C:E,3,0)</f>
        <v>#N/A</v>
      </c>
      <c r="F4182">
        <v>7</v>
      </c>
      <c r="I4182" t="e">
        <f>VLOOKUP(J4182,Ref!L:M,2,0)</f>
        <v>#N/A</v>
      </c>
      <c r="J4182" t="s">
        <v>1152</v>
      </c>
      <c r="K4182" t="s">
        <v>229</v>
      </c>
      <c r="L4182" t="s">
        <v>595</v>
      </c>
      <c r="M4182" t="s">
        <v>30</v>
      </c>
      <c r="N4182" t="s">
        <v>15</v>
      </c>
      <c r="S4182">
        <v>0</v>
      </c>
    </row>
    <row r="4183" spans="1:19" x14ac:dyDescent="0.3">
      <c r="A4183">
        <v>2023</v>
      </c>
      <c r="C4183" t="str">
        <f>IF(GETPIVOTDATA("PS % recovery",Sheet4!$B$5,"Parish Name",K4183)&gt;99.949%,"OK","No")</f>
        <v>No</v>
      </c>
      <c r="D4183" t="e">
        <f>VLOOKUP(J4183,'Ref2'!C:E,3,0)</f>
        <v>#N/A</v>
      </c>
      <c r="F4183">
        <v>7</v>
      </c>
      <c r="I4183" t="e">
        <f>VLOOKUP(J4183,Ref!L:M,2,0)</f>
        <v>#N/A</v>
      </c>
      <c r="J4183" t="s">
        <v>1154</v>
      </c>
      <c r="K4183" t="s">
        <v>232</v>
      </c>
      <c r="L4183" t="s">
        <v>599</v>
      </c>
      <c r="M4183" t="s">
        <v>30</v>
      </c>
      <c r="N4183" t="s">
        <v>15</v>
      </c>
      <c r="S4183">
        <v>4486.09</v>
      </c>
    </row>
    <row r="4184" spans="1:19" x14ac:dyDescent="0.3">
      <c r="A4184">
        <v>2023</v>
      </c>
      <c r="C4184" t="str">
        <f>IF(GETPIVOTDATA("PS % recovery",Sheet4!$B$5,"Parish Name",K4184)&gt;99.949%,"OK","No")</f>
        <v>OK</v>
      </c>
      <c r="D4184" t="e">
        <f>VLOOKUP(J4184,'Ref2'!C:E,3,0)</f>
        <v>#N/A</v>
      </c>
      <c r="F4184">
        <v>7</v>
      </c>
      <c r="I4184" t="e">
        <f>VLOOKUP(J4184,Ref!L:M,2,0)</f>
        <v>#N/A</v>
      </c>
      <c r="J4184" t="s">
        <v>1156</v>
      </c>
      <c r="K4184" t="s">
        <v>233</v>
      </c>
      <c r="L4184" t="s">
        <v>595</v>
      </c>
      <c r="M4184" t="s">
        <v>30</v>
      </c>
      <c r="N4184" t="s">
        <v>15</v>
      </c>
      <c r="S4184">
        <v>2812</v>
      </c>
    </row>
    <row r="4185" spans="1:19" x14ac:dyDescent="0.3">
      <c r="A4185">
        <v>2023</v>
      </c>
      <c r="C4185" t="str">
        <f>IF(GETPIVOTDATA("PS % recovery",Sheet4!$B$5,"Parish Name",K4185)&gt;99.949%,"OK","No")</f>
        <v>OK</v>
      </c>
      <c r="D4185" t="e">
        <f>VLOOKUP(J4185,'Ref2'!C:E,3,0)</f>
        <v>#N/A</v>
      </c>
      <c r="F4185">
        <v>7</v>
      </c>
      <c r="I4185" t="str">
        <f>VLOOKUP(J4185,Ref!L:M,2,0)</f>
        <v>Yes</v>
      </c>
      <c r="J4185" t="s">
        <v>1158</v>
      </c>
      <c r="K4185" t="s">
        <v>234</v>
      </c>
      <c r="L4185" t="s">
        <v>595</v>
      </c>
      <c r="M4185" t="s">
        <v>30</v>
      </c>
      <c r="N4185" t="s">
        <v>15</v>
      </c>
      <c r="S4185">
        <v>6024.33</v>
      </c>
    </row>
    <row r="4186" spans="1:19" x14ac:dyDescent="0.3">
      <c r="A4186">
        <v>2023</v>
      </c>
      <c r="C4186" t="str">
        <f>IF(GETPIVOTDATA("PS % recovery",Sheet4!$B$5,"Parish Name",K4186)&gt;99.949%,"OK","No")</f>
        <v>OK</v>
      </c>
      <c r="D4186" t="e">
        <f>VLOOKUP(J4186,'Ref2'!C:E,3,0)</f>
        <v>#N/A</v>
      </c>
      <c r="F4186">
        <v>7</v>
      </c>
      <c r="I4186" t="e">
        <f>VLOOKUP(J4186,Ref!L:M,2,0)</f>
        <v>#N/A</v>
      </c>
      <c r="J4186" t="s">
        <v>1160</v>
      </c>
      <c r="K4186" t="s">
        <v>235</v>
      </c>
      <c r="L4186" t="s">
        <v>601</v>
      </c>
      <c r="M4186" t="s">
        <v>30</v>
      </c>
      <c r="N4186" t="s">
        <v>15</v>
      </c>
      <c r="S4186">
        <v>4225</v>
      </c>
    </row>
    <row r="4187" spans="1:19" x14ac:dyDescent="0.3">
      <c r="A4187">
        <v>2023</v>
      </c>
      <c r="C4187" t="str">
        <f>IF(GETPIVOTDATA("PS % recovery",Sheet4!$B$5,"Parish Name",K4187)&gt;99.949%,"OK","No")</f>
        <v>OK</v>
      </c>
      <c r="D4187" t="e">
        <f>VLOOKUP(J4187,'Ref2'!C:E,3,0)</f>
        <v>#N/A</v>
      </c>
      <c r="F4187">
        <v>7</v>
      </c>
      <c r="I4187" t="e">
        <f>VLOOKUP(J4187,Ref!L:M,2,0)</f>
        <v>#N/A</v>
      </c>
      <c r="J4187" t="s">
        <v>1162</v>
      </c>
      <c r="K4187" t="s">
        <v>236</v>
      </c>
      <c r="L4187" t="s">
        <v>605</v>
      </c>
      <c r="M4187" t="s">
        <v>30</v>
      </c>
      <c r="N4187" t="s">
        <v>15</v>
      </c>
      <c r="S4187">
        <v>3342</v>
      </c>
    </row>
    <row r="4188" spans="1:19" x14ac:dyDescent="0.3">
      <c r="A4188">
        <v>2023</v>
      </c>
      <c r="C4188" t="str">
        <f>IF(GETPIVOTDATA("PS % recovery",Sheet4!$B$5,"Parish Name",K4188)&gt;99.949%,"OK","No")</f>
        <v>OK</v>
      </c>
      <c r="D4188" t="e">
        <f>VLOOKUP(J4188,'Ref2'!C:E,3,0)</f>
        <v>#N/A</v>
      </c>
      <c r="F4188">
        <v>7</v>
      </c>
      <c r="I4188" t="e">
        <f>VLOOKUP(J4188,Ref!L:M,2,0)</f>
        <v>#N/A</v>
      </c>
      <c r="J4188" t="s">
        <v>1164</v>
      </c>
      <c r="K4188" t="s">
        <v>231</v>
      </c>
      <c r="L4188" t="s">
        <v>605</v>
      </c>
      <c r="M4188" t="s">
        <v>30</v>
      </c>
      <c r="N4188" t="s">
        <v>15</v>
      </c>
      <c r="S4188">
        <v>3258</v>
      </c>
    </row>
    <row r="4189" spans="1:19" x14ac:dyDescent="0.3">
      <c r="A4189">
        <v>2023</v>
      </c>
      <c r="C4189" t="str">
        <f>IF(GETPIVOTDATA("PS % recovery",Sheet4!$B$5,"Parish Name",K4189)&gt;99.949%,"OK","No")</f>
        <v>OK</v>
      </c>
      <c r="D4189" t="e">
        <f>VLOOKUP(J4189,'Ref2'!C:E,3,0)</f>
        <v>#N/A</v>
      </c>
      <c r="F4189">
        <v>7</v>
      </c>
      <c r="I4189" t="e">
        <f>VLOOKUP(J4189,Ref!L:M,2,0)</f>
        <v>#N/A</v>
      </c>
      <c r="J4189" t="s">
        <v>1166</v>
      </c>
      <c r="K4189" t="s">
        <v>237</v>
      </c>
      <c r="L4189" t="s">
        <v>603</v>
      </c>
      <c r="M4189" t="s">
        <v>30</v>
      </c>
      <c r="N4189" t="s">
        <v>15</v>
      </c>
      <c r="S4189">
        <v>8777</v>
      </c>
    </row>
    <row r="4190" spans="1:19" x14ac:dyDescent="0.3">
      <c r="A4190">
        <v>2023</v>
      </c>
      <c r="C4190" t="str">
        <f>IF(GETPIVOTDATA("PS % recovery",Sheet4!$B$5,"Parish Name",K4190)&gt;99.949%,"OK","No")</f>
        <v>No</v>
      </c>
      <c r="D4190" t="e">
        <f>VLOOKUP(J4190,'Ref2'!C:E,3,0)</f>
        <v>#N/A</v>
      </c>
      <c r="F4190">
        <v>7</v>
      </c>
      <c r="I4190" t="e">
        <f>VLOOKUP(J4190,Ref!L:M,2,0)</f>
        <v>#N/A</v>
      </c>
      <c r="J4190" t="s">
        <v>1168</v>
      </c>
      <c r="K4190" t="s">
        <v>239</v>
      </c>
      <c r="L4190" t="s">
        <v>615</v>
      </c>
      <c r="M4190" t="s">
        <v>33</v>
      </c>
      <c r="N4190" t="s">
        <v>15</v>
      </c>
      <c r="S4190">
        <v>1369.42</v>
      </c>
    </row>
    <row r="4191" spans="1:19" x14ac:dyDescent="0.3">
      <c r="A4191">
        <v>2023</v>
      </c>
      <c r="C4191" t="str">
        <f>IF(GETPIVOTDATA("PS % recovery",Sheet4!$B$5,"Parish Name",K4191)&gt;99.949%,"OK","No")</f>
        <v>OK</v>
      </c>
      <c r="D4191" t="e">
        <f>VLOOKUP(J4191,'Ref2'!C:E,3,0)</f>
        <v>#N/A</v>
      </c>
      <c r="F4191">
        <v>7</v>
      </c>
      <c r="I4191" t="e">
        <f>VLOOKUP(J4191,Ref!L:M,2,0)</f>
        <v>#N/A</v>
      </c>
      <c r="J4191" t="s">
        <v>1170</v>
      </c>
      <c r="K4191" t="s">
        <v>241</v>
      </c>
      <c r="L4191" t="s">
        <v>615</v>
      </c>
      <c r="M4191" t="s">
        <v>33</v>
      </c>
      <c r="N4191" t="s">
        <v>15</v>
      </c>
      <c r="S4191">
        <v>0</v>
      </c>
    </row>
    <row r="4192" spans="1:19" x14ac:dyDescent="0.3">
      <c r="A4192">
        <v>2023</v>
      </c>
      <c r="C4192" t="str">
        <f>IF(GETPIVOTDATA("PS % recovery",Sheet4!$B$5,"Parish Name",K4192)&gt;99.949%,"OK","No")</f>
        <v>OK</v>
      </c>
      <c r="D4192" t="e">
        <f>VLOOKUP(J4192,'Ref2'!C:E,3,0)</f>
        <v>#N/A</v>
      </c>
      <c r="F4192">
        <v>7</v>
      </c>
      <c r="I4192" t="e">
        <f>VLOOKUP(J4192,Ref!L:M,2,0)</f>
        <v>#N/A</v>
      </c>
      <c r="J4192" t="s">
        <v>1172</v>
      </c>
      <c r="K4192" t="s">
        <v>242</v>
      </c>
      <c r="L4192" t="s">
        <v>615</v>
      </c>
      <c r="M4192" t="s">
        <v>33</v>
      </c>
      <c r="N4192" t="s">
        <v>15</v>
      </c>
      <c r="S4192">
        <v>2115</v>
      </c>
    </row>
    <row r="4193" spans="1:19" x14ac:dyDescent="0.3">
      <c r="A4193">
        <v>2023</v>
      </c>
      <c r="C4193" t="str">
        <f>IF(GETPIVOTDATA("PS % recovery",Sheet4!$B$5,"Parish Name",K4193)&gt;99.949%,"OK","No")</f>
        <v>No</v>
      </c>
      <c r="D4193" t="e">
        <f>VLOOKUP(J4193,'Ref2'!C:E,3,0)</f>
        <v>#N/A</v>
      </c>
      <c r="F4193">
        <v>7</v>
      </c>
      <c r="I4193" t="e">
        <f>VLOOKUP(J4193,Ref!L:M,2,0)</f>
        <v>#N/A</v>
      </c>
      <c r="J4193" t="s">
        <v>1174</v>
      </c>
      <c r="K4193" t="s">
        <v>244</v>
      </c>
      <c r="L4193" t="s">
        <v>615</v>
      </c>
      <c r="M4193" t="s">
        <v>33</v>
      </c>
      <c r="N4193" t="s">
        <v>15</v>
      </c>
      <c r="S4193">
        <v>500</v>
      </c>
    </row>
    <row r="4194" spans="1:19" x14ac:dyDescent="0.3">
      <c r="A4194">
        <v>2023</v>
      </c>
      <c r="C4194" t="str">
        <f>IF(GETPIVOTDATA("PS % recovery",Sheet4!$B$5,"Parish Name",K4194)&gt;99.949%,"OK","No")</f>
        <v>OK</v>
      </c>
      <c r="D4194" t="e">
        <f>VLOOKUP(J4194,'Ref2'!C:E,3,0)</f>
        <v>#N/A</v>
      </c>
      <c r="F4194">
        <v>7</v>
      </c>
      <c r="I4194" t="e">
        <f>VLOOKUP(J4194,Ref!L:M,2,0)</f>
        <v>#N/A</v>
      </c>
      <c r="J4194" t="s">
        <v>1176</v>
      </c>
      <c r="K4194" t="s">
        <v>243</v>
      </c>
      <c r="L4194" t="s">
        <v>609</v>
      </c>
      <c r="M4194" t="s">
        <v>33</v>
      </c>
      <c r="N4194" t="s">
        <v>15</v>
      </c>
      <c r="S4194">
        <v>5837.25</v>
      </c>
    </row>
    <row r="4195" spans="1:19" x14ac:dyDescent="0.3">
      <c r="A4195">
        <v>2023</v>
      </c>
      <c r="C4195" t="str">
        <f>IF(GETPIVOTDATA("PS % recovery",Sheet4!$B$5,"Parish Name",K4195)&gt;99.949%,"OK","No")</f>
        <v>OK</v>
      </c>
      <c r="D4195" t="e">
        <f>VLOOKUP(J4195,'Ref2'!C:E,3,0)</f>
        <v>#N/A</v>
      </c>
      <c r="F4195">
        <v>7</v>
      </c>
      <c r="I4195" t="e">
        <f>VLOOKUP(J4195,Ref!L:M,2,0)</f>
        <v>#N/A</v>
      </c>
      <c r="J4195" t="s">
        <v>1178</v>
      </c>
      <c r="K4195" t="s">
        <v>240</v>
      </c>
      <c r="L4195" t="s">
        <v>617</v>
      </c>
      <c r="M4195" t="s">
        <v>33</v>
      </c>
      <c r="N4195" t="s">
        <v>15</v>
      </c>
      <c r="S4195">
        <v>1264</v>
      </c>
    </row>
    <row r="4196" spans="1:19" x14ac:dyDescent="0.3">
      <c r="A4196">
        <v>2023</v>
      </c>
      <c r="C4196" t="str">
        <f>IF(GETPIVOTDATA("PS % recovery",Sheet4!$B$5,"Parish Name",K4196)&gt;99.949%,"OK","No")</f>
        <v>OK</v>
      </c>
      <c r="D4196" t="e">
        <f>VLOOKUP(J4196,'Ref2'!C:E,3,0)</f>
        <v>#N/A</v>
      </c>
      <c r="F4196">
        <v>7</v>
      </c>
      <c r="I4196" t="e">
        <f>VLOOKUP(J4196,Ref!L:M,2,0)</f>
        <v>#N/A</v>
      </c>
      <c r="J4196" t="s">
        <v>1180</v>
      </c>
      <c r="K4196" t="s">
        <v>245</v>
      </c>
      <c r="L4196" t="s">
        <v>617</v>
      </c>
      <c r="M4196" t="s">
        <v>33</v>
      </c>
      <c r="N4196" t="s">
        <v>15</v>
      </c>
      <c r="S4196">
        <v>736</v>
      </c>
    </row>
    <row r="4197" spans="1:19" x14ac:dyDescent="0.3">
      <c r="A4197">
        <v>2023</v>
      </c>
      <c r="C4197" t="str">
        <f>IF(GETPIVOTDATA("PS % recovery",Sheet4!$B$5,"Parish Name",K4197)&gt;99.949%,"OK","No")</f>
        <v>OK</v>
      </c>
      <c r="D4197" t="e">
        <f>VLOOKUP(J4197,'Ref2'!C:E,3,0)</f>
        <v>#N/A</v>
      </c>
      <c r="F4197">
        <v>7</v>
      </c>
      <c r="I4197" t="e">
        <f>VLOOKUP(J4197,Ref!L:M,2,0)</f>
        <v>#N/A</v>
      </c>
      <c r="J4197" t="s">
        <v>1182</v>
      </c>
      <c r="K4197" t="s">
        <v>248</v>
      </c>
      <c r="L4197" t="s">
        <v>617</v>
      </c>
      <c r="M4197" t="s">
        <v>33</v>
      </c>
      <c r="N4197" t="s">
        <v>15</v>
      </c>
      <c r="S4197">
        <v>763</v>
      </c>
    </row>
    <row r="4198" spans="1:19" x14ac:dyDescent="0.3">
      <c r="A4198">
        <v>2023</v>
      </c>
      <c r="C4198" t="str">
        <f>IF(GETPIVOTDATA("PS % recovery",Sheet4!$B$5,"Parish Name",K4198)&gt;99.949%,"OK","No")</f>
        <v>OK</v>
      </c>
      <c r="D4198" t="e">
        <f>VLOOKUP(J4198,'Ref2'!C:E,3,0)</f>
        <v>#N/A</v>
      </c>
      <c r="F4198">
        <v>7</v>
      </c>
      <c r="I4198" t="e">
        <f>VLOOKUP(J4198,Ref!L:M,2,0)</f>
        <v>#N/A</v>
      </c>
      <c r="J4198" t="s">
        <v>1184</v>
      </c>
      <c r="K4198" t="s">
        <v>250</v>
      </c>
      <c r="L4198" t="s">
        <v>617</v>
      </c>
      <c r="M4198" t="s">
        <v>33</v>
      </c>
      <c r="N4198" t="s">
        <v>15</v>
      </c>
      <c r="S4198">
        <v>657</v>
      </c>
    </row>
    <row r="4199" spans="1:19" x14ac:dyDescent="0.3">
      <c r="A4199">
        <v>2023</v>
      </c>
      <c r="C4199" t="str">
        <f>IF(GETPIVOTDATA("PS % recovery",Sheet4!$B$5,"Parish Name",K4199)&gt;99.949%,"OK","No")</f>
        <v>OK</v>
      </c>
      <c r="D4199" t="e">
        <f>VLOOKUP(J4199,'Ref2'!C:E,3,0)</f>
        <v>#N/A</v>
      </c>
      <c r="F4199">
        <v>7</v>
      </c>
      <c r="I4199" t="e">
        <f>VLOOKUP(J4199,Ref!L:M,2,0)</f>
        <v>#N/A</v>
      </c>
      <c r="J4199" t="s">
        <v>1186</v>
      </c>
      <c r="K4199" t="s">
        <v>252</v>
      </c>
      <c r="L4199" t="s">
        <v>617</v>
      </c>
      <c r="M4199" t="s">
        <v>33</v>
      </c>
      <c r="N4199" t="s">
        <v>15</v>
      </c>
      <c r="S4199">
        <v>5814.75</v>
      </c>
    </row>
    <row r="4200" spans="1:19" x14ac:dyDescent="0.3">
      <c r="A4200">
        <v>2023</v>
      </c>
      <c r="C4200" t="str">
        <f>IF(GETPIVOTDATA("PS % recovery",Sheet4!$B$5,"Parish Name",K4200)&gt;99.949%,"OK","No")</f>
        <v>No</v>
      </c>
      <c r="D4200" t="e">
        <f>VLOOKUP(J4200,'Ref2'!C:E,3,0)</f>
        <v>#N/A</v>
      </c>
      <c r="F4200">
        <v>7</v>
      </c>
      <c r="I4200" t="e">
        <f>VLOOKUP(J4200,Ref!L:M,2,0)</f>
        <v>#N/A</v>
      </c>
      <c r="J4200" t="s">
        <v>1188</v>
      </c>
      <c r="K4200" t="s">
        <v>246</v>
      </c>
      <c r="L4200" t="s">
        <v>607</v>
      </c>
      <c r="M4200" t="s">
        <v>33</v>
      </c>
      <c r="N4200" t="s">
        <v>15</v>
      </c>
      <c r="S4200">
        <v>2358</v>
      </c>
    </row>
    <row r="4201" spans="1:19" x14ac:dyDescent="0.3">
      <c r="A4201">
        <v>2023</v>
      </c>
      <c r="C4201" t="str">
        <f>IF(GETPIVOTDATA("PS % recovery",Sheet4!$B$5,"Parish Name",K4201)&gt;99.949%,"OK","No")</f>
        <v>No</v>
      </c>
      <c r="D4201" t="e">
        <f>VLOOKUP(J4201,'Ref2'!C:E,3,0)</f>
        <v>#N/A</v>
      </c>
      <c r="F4201">
        <v>7</v>
      </c>
      <c r="I4201" t="e">
        <f>VLOOKUP(J4201,Ref!L:M,2,0)</f>
        <v>#N/A</v>
      </c>
      <c r="J4201" t="s">
        <v>1190</v>
      </c>
      <c r="K4201" t="s">
        <v>255</v>
      </c>
      <c r="L4201" t="s">
        <v>607</v>
      </c>
      <c r="M4201" t="s">
        <v>33</v>
      </c>
      <c r="N4201" t="s">
        <v>15</v>
      </c>
      <c r="S4201">
        <v>0</v>
      </c>
    </row>
    <row r="4202" spans="1:19" x14ac:dyDescent="0.3">
      <c r="A4202">
        <v>2023</v>
      </c>
      <c r="C4202" t="str">
        <f>IF(GETPIVOTDATA("PS % recovery",Sheet4!$B$5,"Parish Name",K4202)&gt;99.949%,"OK","No")</f>
        <v>OK</v>
      </c>
      <c r="D4202" t="e">
        <f>VLOOKUP(J4202,'Ref2'!C:E,3,0)</f>
        <v>#N/A</v>
      </c>
      <c r="F4202">
        <v>7</v>
      </c>
      <c r="I4202" t="e">
        <f>VLOOKUP(J4202,Ref!L:M,2,0)</f>
        <v>#N/A</v>
      </c>
      <c r="J4202" t="s">
        <v>817</v>
      </c>
      <c r="K4202" t="s">
        <v>247</v>
      </c>
      <c r="L4202" t="s">
        <v>609</v>
      </c>
      <c r="M4202" t="s">
        <v>33</v>
      </c>
      <c r="N4202" t="s">
        <v>15</v>
      </c>
      <c r="S4202">
        <v>5000</v>
      </c>
    </row>
    <row r="4203" spans="1:19" x14ac:dyDescent="0.3">
      <c r="A4203">
        <v>2023</v>
      </c>
      <c r="C4203" t="str">
        <f>IF(GETPIVOTDATA("PS % recovery",Sheet4!$B$5,"Parish Name",K4203)&gt;99.949%,"OK","No")</f>
        <v>OK</v>
      </c>
      <c r="D4203" t="e">
        <f>VLOOKUP(J4203,'Ref2'!C:E,3,0)</f>
        <v>#N/A</v>
      </c>
      <c r="F4203">
        <v>7</v>
      </c>
      <c r="I4203" t="e">
        <f>VLOOKUP(J4203,Ref!L:M,2,0)</f>
        <v>#N/A</v>
      </c>
      <c r="J4203" t="s">
        <v>1193</v>
      </c>
      <c r="K4203" t="s">
        <v>249</v>
      </c>
      <c r="L4203" t="s">
        <v>609</v>
      </c>
      <c r="M4203" t="s">
        <v>33</v>
      </c>
      <c r="N4203" t="s">
        <v>15</v>
      </c>
      <c r="S4203">
        <v>6417</v>
      </c>
    </row>
    <row r="4204" spans="1:19" x14ac:dyDescent="0.3">
      <c r="A4204">
        <v>2023</v>
      </c>
      <c r="C4204" t="str">
        <f>IF(GETPIVOTDATA("PS % recovery",Sheet4!$B$5,"Parish Name",K4204)&gt;99.949%,"OK","No")</f>
        <v>OK</v>
      </c>
      <c r="D4204" t="e">
        <f>VLOOKUP(J4204,'Ref2'!C:E,3,0)</f>
        <v>#N/A</v>
      </c>
      <c r="F4204">
        <v>7</v>
      </c>
      <c r="I4204" t="e">
        <f>VLOOKUP(J4204,Ref!L:M,2,0)</f>
        <v>#N/A</v>
      </c>
      <c r="J4204" t="s">
        <v>1195</v>
      </c>
      <c r="K4204" t="s">
        <v>251</v>
      </c>
      <c r="L4204" t="s">
        <v>609</v>
      </c>
      <c r="M4204" t="s">
        <v>33</v>
      </c>
      <c r="N4204" t="s">
        <v>15</v>
      </c>
      <c r="S4204">
        <v>2313</v>
      </c>
    </row>
    <row r="4205" spans="1:19" x14ac:dyDescent="0.3">
      <c r="A4205">
        <v>2023</v>
      </c>
      <c r="C4205" t="str">
        <f>IF(GETPIVOTDATA("PS % recovery",Sheet4!$B$5,"Parish Name",K4205)&gt;99.949%,"OK","No")</f>
        <v>No</v>
      </c>
      <c r="D4205" t="e">
        <f>VLOOKUP(J4205,'Ref2'!C:E,3,0)</f>
        <v>#N/A</v>
      </c>
      <c r="F4205">
        <v>7</v>
      </c>
      <c r="I4205" t="e">
        <f>VLOOKUP(J4205,Ref!L:M,2,0)</f>
        <v>#N/A</v>
      </c>
      <c r="J4205" t="s">
        <v>1197</v>
      </c>
      <c r="K4205" t="s">
        <v>253</v>
      </c>
      <c r="L4205" t="s">
        <v>611</v>
      </c>
      <c r="M4205" t="s">
        <v>33</v>
      </c>
      <c r="N4205" t="s">
        <v>15</v>
      </c>
      <c r="S4205">
        <v>0</v>
      </c>
    </row>
    <row r="4206" spans="1:19" x14ac:dyDescent="0.3">
      <c r="A4206">
        <v>2023</v>
      </c>
      <c r="C4206" t="str">
        <f>IF(GETPIVOTDATA("PS % recovery",Sheet4!$B$5,"Parish Name",K4206)&gt;99.949%,"OK","No")</f>
        <v>No</v>
      </c>
      <c r="D4206" t="e">
        <f>VLOOKUP(J4206,'Ref2'!C:E,3,0)</f>
        <v>#N/A</v>
      </c>
      <c r="F4206">
        <v>7</v>
      </c>
      <c r="I4206" t="e">
        <f>VLOOKUP(J4206,Ref!L:M,2,0)</f>
        <v>#N/A</v>
      </c>
      <c r="J4206" t="s">
        <v>1199</v>
      </c>
      <c r="K4206" t="s">
        <v>257</v>
      </c>
      <c r="L4206" t="s">
        <v>619</v>
      </c>
      <c r="M4206" t="s">
        <v>33</v>
      </c>
      <c r="N4206" t="s">
        <v>15</v>
      </c>
      <c r="S4206">
        <v>0</v>
      </c>
    </row>
    <row r="4207" spans="1:19" x14ac:dyDescent="0.3">
      <c r="A4207">
        <v>2023</v>
      </c>
      <c r="C4207" t="str">
        <f>IF(GETPIVOTDATA("PS % recovery",Sheet4!$B$5,"Parish Name",K4207)&gt;99.949%,"OK","No")</f>
        <v>OK</v>
      </c>
      <c r="D4207" t="e">
        <f>VLOOKUP(J4207,'Ref2'!C:E,3,0)</f>
        <v>#N/A</v>
      </c>
      <c r="F4207">
        <v>7</v>
      </c>
      <c r="I4207" t="e">
        <f>VLOOKUP(J4207,Ref!L:M,2,0)</f>
        <v>#N/A</v>
      </c>
      <c r="J4207" t="s">
        <v>1201</v>
      </c>
      <c r="K4207" t="s">
        <v>254</v>
      </c>
      <c r="L4207" t="s">
        <v>613</v>
      </c>
      <c r="M4207" t="s">
        <v>33</v>
      </c>
      <c r="N4207" t="s">
        <v>15</v>
      </c>
      <c r="S4207">
        <v>1573</v>
      </c>
    </row>
    <row r="4208" spans="1:19" x14ac:dyDescent="0.3">
      <c r="A4208">
        <v>2023</v>
      </c>
      <c r="C4208" t="str">
        <f>IF(GETPIVOTDATA("PS % recovery",Sheet4!$B$5,"Parish Name",K4208)&gt;99.949%,"OK","No")</f>
        <v>OK</v>
      </c>
      <c r="D4208" t="e">
        <f>VLOOKUP(J4208,'Ref2'!C:E,3,0)</f>
        <v>#N/A</v>
      </c>
      <c r="F4208">
        <v>7</v>
      </c>
      <c r="I4208" t="e">
        <f>VLOOKUP(J4208,Ref!L:M,2,0)</f>
        <v>#N/A</v>
      </c>
      <c r="J4208" t="s">
        <v>1203</v>
      </c>
      <c r="K4208" t="s">
        <v>259</v>
      </c>
      <c r="L4208" t="s">
        <v>613</v>
      </c>
      <c r="M4208" t="s">
        <v>33</v>
      </c>
      <c r="N4208" t="s">
        <v>15</v>
      </c>
      <c r="S4208">
        <v>1278</v>
      </c>
    </row>
    <row r="4209" spans="1:19" x14ac:dyDescent="0.3">
      <c r="A4209">
        <v>2023</v>
      </c>
      <c r="C4209" t="str">
        <f>IF(GETPIVOTDATA("PS % recovery",Sheet4!$B$5,"Parish Name",K4209)&gt;99.949%,"OK","No")</f>
        <v>OK</v>
      </c>
      <c r="D4209" t="e">
        <f>VLOOKUP(J4209,'Ref2'!C:E,3,0)</f>
        <v>#N/A</v>
      </c>
      <c r="F4209">
        <v>7</v>
      </c>
      <c r="I4209" t="e">
        <f>VLOOKUP(J4209,Ref!L:M,2,0)</f>
        <v>#N/A</v>
      </c>
      <c r="J4209" t="s">
        <v>1205</v>
      </c>
      <c r="K4209" t="s">
        <v>261</v>
      </c>
      <c r="L4209" t="s">
        <v>613</v>
      </c>
      <c r="M4209" t="s">
        <v>33</v>
      </c>
      <c r="N4209" t="s">
        <v>15</v>
      </c>
      <c r="S4209">
        <v>1489</v>
      </c>
    </row>
    <row r="4210" spans="1:19" x14ac:dyDescent="0.3">
      <c r="A4210">
        <v>2023</v>
      </c>
      <c r="C4210" t="str">
        <f>IF(GETPIVOTDATA("PS % recovery",Sheet4!$B$5,"Parish Name",K4210)&gt;99.949%,"OK","No")</f>
        <v>No</v>
      </c>
      <c r="D4210" t="e">
        <f>VLOOKUP(J4210,'Ref2'!C:E,3,0)</f>
        <v>#N/A</v>
      </c>
      <c r="F4210">
        <v>7</v>
      </c>
      <c r="I4210" t="e">
        <f>VLOOKUP(J4210,Ref!L:M,2,0)</f>
        <v>#N/A</v>
      </c>
      <c r="J4210" t="s">
        <v>1207</v>
      </c>
      <c r="K4210" t="s">
        <v>256</v>
      </c>
      <c r="L4210" t="s">
        <v>609</v>
      </c>
      <c r="M4210" t="s">
        <v>33</v>
      </c>
      <c r="N4210" t="s">
        <v>15</v>
      </c>
      <c r="S4210">
        <v>4110</v>
      </c>
    </row>
    <row r="4211" spans="1:19" x14ac:dyDescent="0.3">
      <c r="A4211">
        <v>2023</v>
      </c>
      <c r="C4211" t="str">
        <f>IF(GETPIVOTDATA("PS % recovery",Sheet4!$B$5,"Parish Name",K4211)&gt;99.949%,"OK","No")</f>
        <v>No</v>
      </c>
      <c r="D4211" t="e">
        <f>VLOOKUP(J4211,'Ref2'!C:E,3,0)</f>
        <v>#N/A</v>
      </c>
      <c r="F4211">
        <v>7</v>
      </c>
      <c r="I4211" t="str">
        <f>VLOOKUP(J4211,Ref!L:M,2,0)</f>
        <v>Yes</v>
      </c>
      <c r="J4211" t="s">
        <v>1209</v>
      </c>
      <c r="K4211" t="s">
        <v>260</v>
      </c>
      <c r="L4211" t="s">
        <v>623</v>
      </c>
      <c r="M4211" t="s">
        <v>33</v>
      </c>
      <c r="N4211" t="s">
        <v>15</v>
      </c>
      <c r="S4211">
        <v>9393.33</v>
      </c>
    </row>
    <row r="4212" spans="1:19" x14ac:dyDescent="0.3">
      <c r="A4212">
        <v>2023</v>
      </c>
      <c r="C4212" t="str">
        <f>IF(GETPIVOTDATA("PS % recovery",Sheet4!$B$5,"Parish Name",K4212)&gt;99.949%,"OK","No")</f>
        <v>OK</v>
      </c>
      <c r="D4212" t="e">
        <f>VLOOKUP(J4212,'Ref2'!C:E,3,0)</f>
        <v>#N/A</v>
      </c>
      <c r="F4212">
        <v>7</v>
      </c>
      <c r="I4212" t="e">
        <f>VLOOKUP(J4212,Ref!L:M,2,0)</f>
        <v>#N/A</v>
      </c>
      <c r="J4212" t="s">
        <v>1211</v>
      </c>
      <c r="K4212" t="s">
        <v>258</v>
      </c>
      <c r="L4212" t="s">
        <v>621</v>
      </c>
      <c r="M4212" t="s">
        <v>33</v>
      </c>
      <c r="N4212" t="s">
        <v>15</v>
      </c>
      <c r="S4212">
        <v>5856</v>
      </c>
    </row>
    <row r="4213" spans="1:19" x14ac:dyDescent="0.3">
      <c r="A4213">
        <v>2023</v>
      </c>
      <c r="C4213" t="str">
        <f>IF(GETPIVOTDATA("PS % recovery",Sheet4!$B$5,"Parish Name",K4213)&gt;99.949%,"OK","No")</f>
        <v>No</v>
      </c>
      <c r="D4213" t="e">
        <f>VLOOKUP(J4213,'Ref2'!C:E,3,0)</f>
        <v>#N/A</v>
      </c>
      <c r="F4213">
        <v>7</v>
      </c>
      <c r="I4213" t="e">
        <f>VLOOKUP(J4213,Ref!L:M,2,0)</f>
        <v>#N/A</v>
      </c>
      <c r="J4213" t="s">
        <v>1213</v>
      </c>
      <c r="K4213" t="s">
        <v>263</v>
      </c>
      <c r="L4213" t="s">
        <v>637</v>
      </c>
      <c r="M4213" t="s">
        <v>36</v>
      </c>
      <c r="N4213" t="s">
        <v>15</v>
      </c>
      <c r="S4213">
        <v>3750</v>
      </c>
    </row>
    <row r="4214" spans="1:19" x14ac:dyDescent="0.3">
      <c r="A4214">
        <v>2023</v>
      </c>
      <c r="C4214" t="str">
        <f>IF(GETPIVOTDATA("PS % recovery",Sheet4!$B$5,"Parish Name",K4214)&gt;99.949%,"OK","No")</f>
        <v>No</v>
      </c>
      <c r="D4214" t="e">
        <f>VLOOKUP(J4214,'Ref2'!C:E,3,0)</f>
        <v>#N/A</v>
      </c>
      <c r="F4214">
        <v>7</v>
      </c>
      <c r="I4214" t="e">
        <f>VLOOKUP(J4214,Ref!L:M,2,0)</f>
        <v>#N/A</v>
      </c>
      <c r="J4214" t="s">
        <v>1215</v>
      </c>
      <c r="K4214" t="s">
        <v>264</v>
      </c>
      <c r="L4214" t="s">
        <v>625</v>
      </c>
      <c r="M4214" t="s">
        <v>36</v>
      </c>
      <c r="N4214" t="s">
        <v>15</v>
      </c>
      <c r="S4214">
        <v>6500</v>
      </c>
    </row>
    <row r="4215" spans="1:19" x14ac:dyDescent="0.3">
      <c r="A4215">
        <v>2023</v>
      </c>
      <c r="C4215" t="str">
        <f>IF(GETPIVOTDATA("PS % recovery",Sheet4!$B$5,"Parish Name",K4215)&gt;99.949%,"OK","No")</f>
        <v>No</v>
      </c>
      <c r="D4215" t="e">
        <f>VLOOKUP(J4215,'Ref2'!C:E,3,0)</f>
        <v>#N/A</v>
      </c>
      <c r="F4215">
        <v>7</v>
      </c>
      <c r="I4215" t="e">
        <f>VLOOKUP(J4215,Ref!L:M,2,0)</f>
        <v>#N/A</v>
      </c>
      <c r="J4215" t="s">
        <v>1217</v>
      </c>
      <c r="K4215" t="s">
        <v>265</v>
      </c>
      <c r="L4215" t="s">
        <v>627</v>
      </c>
      <c r="M4215" t="s">
        <v>36</v>
      </c>
      <c r="N4215" t="s">
        <v>15</v>
      </c>
      <c r="S4215">
        <v>3009.25</v>
      </c>
    </row>
    <row r="4216" spans="1:19" x14ac:dyDescent="0.3">
      <c r="A4216">
        <v>2023</v>
      </c>
      <c r="C4216" t="str">
        <f>IF(GETPIVOTDATA("PS % recovery",Sheet4!$B$5,"Parish Name",K4216)&gt;99.949%,"OK","No")</f>
        <v>OK</v>
      </c>
      <c r="D4216" t="e">
        <f>VLOOKUP(J4216,'Ref2'!C:E,3,0)</f>
        <v>#N/A</v>
      </c>
      <c r="F4216">
        <v>7</v>
      </c>
      <c r="I4216" t="e">
        <f>VLOOKUP(J4216,Ref!L:M,2,0)</f>
        <v>#N/A</v>
      </c>
      <c r="J4216" t="s">
        <v>1219</v>
      </c>
      <c r="K4216" t="s">
        <v>266</v>
      </c>
      <c r="L4216" t="s">
        <v>629</v>
      </c>
      <c r="M4216" t="s">
        <v>36</v>
      </c>
      <c r="N4216" t="s">
        <v>15</v>
      </c>
      <c r="S4216">
        <v>3395.2</v>
      </c>
    </row>
    <row r="4217" spans="1:19" x14ac:dyDescent="0.3">
      <c r="A4217">
        <v>2023</v>
      </c>
      <c r="C4217" t="str">
        <f>IF(GETPIVOTDATA("PS % recovery",Sheet4!$B$5,"Parish Name",K4217)&gt;99.949%,"OK","No")</f>
        <v>OK</v>
      </c>
      <c r="D4217" t="e">
        <f>VLOOKUP(J4217,'Ref2'!C:E,3,0)</f>
        <v>#N/A</v>
      </c>
      <c r="F4217">
        <v>7</v>
      </c>
      <c r="I4217" t="e">
        <f>VLOOKUP(J4217,Ref!L:M,2,0)</f>
        <v>#N/A</v>
      </c>
      <c r="J4217" t="s">
        <v>1221</v>
      </c>
      <c r="K4217" t="s">
        <v>267</v>
      </c>
      <c r="L4217" t="s">
        <v>631</v>
      </c>
      <c r="M4217" t="s">
        <v>36</v>
      </c>
      <c r="N4217" t="s">
        <v>15</v>
      </c>
      <c r="S4217">
        <v>5490</v>
      </c>
    </row>
    <row r="4218" spans="1:19" x14ac:dyDescent="0.3">
      <c r="A4218">
        <v>2023</v>
      </c>
      <c r="C4218" t="str">
        <f>IF(GETPIVOTDATA("PS % recovery",Sheet4!$B$5,"Parish Name",K4218)&gt;99.949%,"OK","No")</f>
        <v>No</v>
      </c>
      <c r="D4218" t="e">
        <f>VLOOKUP(J4218,'Ref2'!C:E,3,0)</f>
        <v>#N/A</v>
      </c>
      <c r="F4218">
        <v>7</v>
      </c>
      <c r="I4218" t="e">
        <f>VLOOKUP(J4218,Ref!L:M,2,0)</f>
        <v>#N/A</v>
      </c>
      <c r="J4218" t="s">
        <v>1223</v>
      </c>
      <c r="K4218" t="s">
        <v>268</v>
      </c>
      <c r="L4218" t="s">
        <v>633</v>
      </c>
      <c r="M4218" t="s">
        <v>36</v>
      </c>
      <c r="N4218" t="s">
        <v>15</v>
      </c>
      <c r="S4218">
        <v>8500</v>
      </c>
    </row>
    <row r="4219" spans="1:19" x14ac:dyDescent="0.3">
      <c r="A4219">
        <v>2023</v>
      </c>
      <c r="C4219" t="str">
        <f>IF(GETPIVOTDATA("PS % recovery",Sheet4!$B$5,"Parish Name",K4219)&gt;99.949%,"OK","No")</f>
        <v>OK</v>
      </c>
      <c r="D4219" t="e">
        <f>VLOOKUP(J4219,'Ref2'!C:E,3,0)</f>
        <v>#N/A</v>
      </c>
      <c r="F4219">
        <v>7</v>
      </c>
      <c r="I4219" t="e">
        <f>VLOOKUP(J4219,Ref!L:M,2,0)</f>
        <v>#N/A</v>
      </c>
      <c r="J4219" t="s">
        <v>1225</v>
      </c>
      <c r="K4219" t="s">
        <v>269</v>
      </c>
      <c r="L4219" t="s">
        <v>635</v>
      </c>
      <c r="M4219" t="s">
        <v>36</v>
      </c>
      <c r="N4219" t="s">
        <v>15</v>
      </c>
      <c r="S4219">
        <v>4220.67</v>
      </c>
    </row>
    <row r="4220" spans="1:19" x14ac:dyDescent="0.3">
      <c r="A4220">
        <v>2023</v>
      </c>
      <c r="C4220" t="str">
        <f>IF(GETPIVOTDATA("PS % recovery",Sheet4!$B$5,"Parish Name",K4220)&gt;99.949%,"OK","No")</f>
        <v>No</v>
      </c>
      <c r="D4220" t="str">
        <f>VLOOKUP(J4220,'Ref2'!C:E,3,0)</f>
        <v>LLF</v>
      </c>
      <c r="F4220">
        <v>7</v>
      </c>
      <c r="I4220" t="e">
        <f>VLOOKUP(J4220,Ref!L:M,2,0)</f>
        <v>#N/A</v>
      </c>
      <c r="J4220" t="s">
        <v>1227</v>
      </c>
      <c r="K4220" t="s">
        <v>270</v>
      </c>
      <c r="L4220" t="s">
        <v>639</v>
      </c>
      <c r="M4220" t="s">
        <v>36</v>
      </c>
      <c r="N4220" t="s">
        <v>15</v>
      </c>
      <c r="S4220">
        <v>5631.41</v>
      </c>
    </row>
    <row r="4221" spans="1:19" x14ac:dyDescent="0.3">
      <c r="A4221">
        <v>2023</v>
      </c>
      <c r="C4221" t="str">
        <f>IF(GETPIVOTDATA("PS % recovery",Sheet4!$B$5,"Parish Name",K4221)&gt;99.949%,"OK","No")</f>
        <v>OK</v>
      </c>
      <c r="D4221" t="e">
        <f>VLOOKUP(J4221,'Ref2'!C:E,3,0)</f>
        <v>#N/A</v>
      </c>
      <c r="F4221">
        <v>7</v>
      </c>
      <c r="I4221" t="str">
        <f>VLOOKUP(J4221,Ref!L:M,2,0)</f>
        <v>Yes</v>
      </c>
      <c r="J4221" t="s">
        <v>1229</v>
      </c>
      <c r="K4221" t="s">
        <v>271</v>
      </c>
      <c r="L4221" t="s">
        <v>641</v>
      </c>
      <c r="M4221" t="s">
        <v>36</v>
      </c>
      <c r="N4221" t="s">
        <v>15</v>
      </c>
      <c r="S4221">
        <v>0</v>
      </c>
    </row>
    <row r="4222" spans="1:19" x14ac:dyDescent="0.3">
      <c r="A4222">
        <v>2023</v>
      </c>
      <c r="C4222" t="str">
        <f>IF(GETPIVOTDATA("PS % recovery",Sheet4!$B$5,"Parish Name",K4222)&gt;99.949%,"OK","No")</f>
        <v>OK</v>
      </c>
      <c r="D4222" t="e">
        <f>VLOOKUP(J4222,'Ref2'!C:E,3,0)</f>
        <v>#N/A</v>
      </c>
      <c r="F4222">
        <v>7</v>
      </c>
      <c r="I4222" t="e">
        <f>VLOOKUP(J4222,Ref!L:M,2,0)</f>
        <v>#N/A</v>
      </c>
      <c r="J4222" t="s">
        <v>1231</v>
      </c>
      <c r="K4222" t="s">
        <v>273</v>
      </c>
      <c r="L4222" t="s">
        <v>643</v>
      </c>
      <c r="M4222" t="s">
        <v>19</v>
      </c>
      <c r="N4222" t="s">
        <v>16</v>
      </c>
      <c r="S4222">
        <v>4325</v>
      </c>
    </row>
    <row r="4223" spans="1:19" x14ac:dyDescent="0.3">
      <c r="A4223">
        <v>2023</v>
      </c>
      <c r="C4223" t="str">
        <f>IF(GETPIVOTDATA("PS % recovery",Sheet4!$B$5,"Parish Name",K4223)&gt;99.949%,"OK","No")</f>
        <v>No</v>
      </c>
      <c r="D4223" t="e">
        <f>VLOOKUP(J4223,'Ref2'!C:E,3,0)</f>
        <v>#N/A</v>
      </c>
      <c r="F4223">
        <v>7</v>
      </c>
      <c r="I4223" t="e">
        <f>VLOOKUP(J4223,Ref!L:M,2,0)</f>
        <v>#N/A</v>
      </c>
      <c r="J4223" t="s">
        <v>1233</v>
      </c>
      <c r="K4223" t="s">
        <v>274</v>
      </c>
      <c r="L4223" t="s">
        <v>643</v>
      </c>
      <c r="M4223" t="s">
        <v>19</v>
      </c>
      <c r="N4223" t="s">
        <v>16</v>
      </c>
      <c r="S4223">
        <v>1305.5</v>
      </c>
    </row>
    <row r="4224" spans="1:19" x14ac:dyDescent="0.3">
      <c r="A4224">
        <v>2023</v>
      </c>
      <c r="C4224" t="str">
        <f>IF(GETPIVOTDATA("PS % recovery",Sheet4!$B$5,"Parish Name",K4224)&gt;99.949%,"OK","No")</f>
        <v>OK</v>
      </c>
      <c r="D4224" t="e">
        <f>VLOOKUP(J4224,'Ref2'!C:E,3,0)</f>
        <v>#N/A</v>
      </c>
      <c r="F4224">
        <v>7</v>
      </c>
      <c r="I4224" t="e">
        <f>VLOOKUP(J4224,Ref!L:M,2,0)</f>
        <v>#N/A</v>
      </c>
      <c r="J4224" t="s">
        <v>1235</v>
      </c>
      <c r="K4224" t="s">
        <v>276</v>
      </c>
      <c r="L4224" t="s">
        <v>643</v>
      </c>
      <c r="M4224" t="s">
        <v>19</v>
      </c>
      <c r="N4224" t="s">
        <v>16</v>
      </c>
      <c r="S4224">
        <v>0</v>
      </c>
    </row>
    <row r="4225" spans="1:19" x14ac:dyDescent="0.3">
      <c r="A4225">
        <v>2023</v>
      </c>
      <c r="C4225" t="str">
        <f>IF(GETPIVOTDATA("PS % recovery",Sheet4!$B$5,"Parish Name",K4225)&gt;99.949%,"OK","No")</f>
        <v>No</v>
      </c>
      <c r="D4225" t="e">
        <f>VLOOKUP(J4225,'Ref2'!C:E,3,0)</f>
        <v>#N/A</v>
      </c>
      <c r="F4225">
        <v>7</v>
      </c>
      <c r="I4225" t="e">
        <f>VLOOKUP(J4225,Ref!L:M,2,0)</f>
        <v>#N/A</v>
      </c>
      <c r="J4225" t="s">
        <v>1237</v>
      </c>
      <c r="K4225" t="s">
        <v>277</v>
      </c>
      <c r="L4225" t="s">
        <v>646</v>
      </c>
      <c r="M4225" t="s">
        <v>19</v>
      </c>
      <c r="N4225" t="s">
        <v>16</v>
      </c>
      <c r="S4225">
        <v>500</v>
      </c>
    </row>
    <row r="4226" spans="1:19" x14ac:dyDescent="0.3">
      <c r="A4226">
        <v>2023</v>
      </c>
      <c r="C4226" t="str">
        <f>IF(GETPIVOTDATA("PS % recovery",Sheet4!$B$5,"Parish Name",K4226)&gt;99.949%,"OK","No")</f>
        <v>No</v>
      </c>
      <c r="D4226" t="e">
        <f>VLOOKUP(J4226,'Ref2'!C:E,3,0)</f>
        <v>#N/A</v>
      </c>
      <c r="F4226">
        <v>7</v>
      </c>
      <c r="I4226" t="e">
        <f>VLOOKUP(J4226,Ref!L:M,2,0)</f>
        <v>#N/A</v>
      </c>
      <c r="J4226" t="s">
        <v>1239</v>
      </c>
      <c r="K4226" t="s">
        <v>279</v>
      </c>
      <c r="L4226" t="s">
        <v>646</v>
      </c>
      <c r="M4226" t="s">
        <v>19</v>
      </c>
      <c r="N4226" t="s">
        <v>16</v>
      </c>
      <c r="S4226">
        <v>0</v>
      </c>
    </row>
    <row r="4227" spans="1:19" x14ac:dyDescent="0.3">
      <c r="A4227">
        <v>2023</v>
      </c>
      <c r="C4227" t="str">
        <f>IF(GETPIVOTDATA("PS % recovery",Sheet4!$B$5,"Parish Name",K4227)&gt;99.949%,"OK","No")</f>
        <v>No</v>
      </c>
      <c r="D4227" t="e">
        <f>VLOOKUP(J4227,'Ref2'!C:E,3,0)</f>
        <v>#N/A</v>
      </c>
      <c r="F4227">
        <v>7</v>
      </c>
      <c r="I4227" t="e">
        <f>VLOOKUP(J4227,Ref!L:M,2,0)</f>
        <v>#N/A</v>
      </c>
      <c r="J4227" t="s">
        <v>1241</v>
      </c>
      <c r="K4227" t="s">
        <v>281</v>
      </c>
      <c r="L4227" t="s">
        <v>646</v>
      </c>
      <c r="M4227" t="s">
        <v>19</v>
      </c>
      <c r="N4227" t="s">
        <v>16</v>
      </c>
      <c r="S4227">
        <v>0</v>
      </c>
    </row>
    <row r="4228" spans="1:19" x14ac:dyDescent="0.3">
      <c r="A4228">
        <v>2023</v>
      </c>
      <c r="C4228" t="str">
        <f>IF(GETPIVOTDATA("PS % recovery",Sheet4!$B$5,"Parish Name",K4228)&gt;99.949%,"OK","No")</f>
        <v>No</v>
      </c>
      <c r="D4228" t="e">
        <f>VLOOKUP(J4228,'Ref2'!C:E,3,0)</f>
        <v>#N/A</v>
      </c>
      <c r="F4228">
        <v>7</v>
      </c>
      <c r="I4228" t="e">
        <f>VLOOKUP(J4228,Ref!L:M,2,0)</f>
        <v>#N/A</v>
      </c>
      <c r="J4228" t="s">
        <v>1243</v>
      </c>
      <c r="K4228" t="s">
        <v>278</v>
      </c>
      <c r="L4228" t="s">
        <v>648</v>
      </c>
      <c r="M4228" t="s">
        <v>19</v>
      </c>
      <c r="N4228" t="s">
        <v>16</v>
      </c>
      <c r="S4228">
        <v>0</v>
      </c>
    </row>
    <row r="4229" spans="1:19" x14ac:dyDescent="0.3">
      <c r="A4229">
        <v>2023</v>
      </c>
      <c r="C4229" t="str">
        <f>IF(GETPIVOTDATA("PS % recovery",Sheet4!$B$5,"Parish Name",K4229)&gt;99.949%,"OK","No")</f>
        <v>OK</v>
      </c>
      <c r="D4229" t="e">
        <f>VLOOKUP(J4229,'Ref2'!C:E,3,0)</f>
        <v>#N/A</v>
      </c>
      <c r="F4229">
        <v>7</v>
      </c>
      <c r="I4229" t="e">
        <f>VLOOKUP(J4229,Ref!L:M,2,0)</f>
        <v>#N/A</v>
      </c>
      <c r="J4229" t="s">
        <v>1245</v>
      </c>
      <c r="K4229" t="s">
        <v>284</v>
      </c>
      <c r="L4229" t="s">
        <v>648</v>
      </c>
      <c r="M4229" t="s">
        <v>19</v>
      </c>
      <c r="N4229" t="s">
        <v>16</v>
      </c>
      <c r="S4229">
        <v>0</v>
      </c>
    </row>
    <row r="4230" spans="1:19" x14ac:dyDescent="0.3">
      <c r="A4230">
        <v>2023</v>
      </c>
      <c r="C4230" t="str">
        <f>IF(GETPIVOTDATA("PS % recovery",Sheet4!$B$5,"Parish Name",K4230)&gt;99.949%,"OK","No")</f>
        <v>No</v>
      </c>
      <c r="D4230" t="e">
        <f>VLOOKUP(J4230,'Ref2'!C:E,3,0)</f>
        <v>#N/A</v>
      </c>
      <c r="F4230">
        <v>7</v>
      </c>
      <c r="I4230" t="e">
        <f>VLOOKUP(J4230,Ref!L:M,2,0)</f>
        <v>#N/A</v>
      </c>
      <c r="J4230" t="s">
        <v>1247</v>
      </c>
      <c r="K4230" t="s">
        <v>286</v>
      </c>
      <c r="L4230" t="s">
        <v>648</v>
      </c>
      <c r="M4230" t="s">
        <v>19</v>
      </c>
      <c r="N4230" t="s">
        <v>16</v>
      </c>
      <c r="S4230">
        <v>126</v>
      </c>
    </row>
    <row r="4231" spans="1:19" x14ac:dyDescent="0.3">
      <c r="A4231">
        <v>2023</v>
      </c>
      <c r="C4231" t="str">
        <f>IF(GETPIVOTDATA("PS % recovery",Sheet4!$B$5,"Parish Name",K4231)&gt;99.949%,"OK","No")</f>
        <v>No</v>
      </c>
      <c r="D4231" t="e">
        <f>VLOOKUP(J4231,'Ref2'!C:E,3,0)</f>
        <v>#N/A</v>
      </c>
      <c r="F4231">
        <v>7</v>
      </c>
      <c r="I4231" t="e">
        <f>VLOOKUP(J4231,Ref!L:M,2,0)</f>
        <v>#N/A</v>
      </c>
      <c r="J4231" t="s">
        <v>1249</v>
      </c>
      <c r="K4231" t="s">
        <v>280</v>
      </c>
      <c r="L4231" t="s">
        <v>668</v>
      </c>
      <c r="M4231" t="s">
        <v>19</v>
      </c>
      <c r="N4231" t="s">
        <v>16</v>
      </c>
      <c r="S4231">
        <v>0</v>
      </c>
    </row>
    <row r="4232" spans="1:19" x14ac:dyDescent="0.3">
      <c r="A4232">
        <v>2023</v>
      </c>
      <c r="C4232" t="str">
        <f>IF(GETPIVOTDATA("PS % recovery",Sheet4!$B$5,"Parish Name",K4232)&gt;99.949%,"OK","No")</f>
        <v>OK</v>
      </c>
      <c r="D4232" t="e">
        <f>VLOOKUP(J4232,'Ref2'!C:E,3,0)</f>
        <v>#N/A</v>
      </c>
      <c r="F4232">
        <v>7</v>
      </c>
      <c r="I4232" t="e">
        <f>VLOOKUP(J4232,Ref!L:M,2,0)</f>
        <v>#N/A</v>
      </c>
      <c r="J4232" t="s">
        <v>1251</v>
      </c>
      <c r="K4232" t="s">
        <v>287</v>
      </c>
      <c r="L4232" t="s">
        <v>668</v>
      </c>
      <c r="M4232" t="s">
        <v>19</v>
      </c>
      <c r="N4232" t="s">
        <v>16</v>
      </c>
      <c r="S4232">
        <v>1117</v>
      </c>
    </row>
    <row r="4233" spans="1:19" x14ac:dyDescent="0.3">
      <c r="A4233">
        <v>2023</v>
      </c>
      <c r="C4233" t="str">
        <f>IF(GETPIVOTDATA("PS % recovery",Sheet4!$B$5,"Parish Name",K4233)&gt;99.949%,"OK","No")</f>
        <v>No</v>
      </c>
      <c r="D4233" t="e">
        <f>VLOOKUP(J4233,'Ref2'!C:E,3,0)</f>
        <v>#N/A</v>
      </c>
      <c r="F4233">
        <v>7</v>
      </c>
      <c r="I4233" t="e">
        <f>VLOOKUP(J4233,Ref!L:M,2,0)</f>
        <v>#N/A</v>
      </c>
      <c r="J4233" t="s">
        <v>1253</v>
      </c>
      <c r="K4233" t="s">
        <v>290</v>
      </c>
      <c r="L4233" t="s">
        <v>668</v>
      </c>
      <c r="M4233" t="s">
        <v>19</v>
      </c>
      <c r="N4233" t="s">
        <v>16</v>
      </c>
      <c r="S4233">
        <v>62.5</v>
      </c>
    </row>
    <row r="4234" spans="1:19" x14ac:dyDescent="0.3">
      <c r="A4234">
        <v>2023</v>
      </c>
      <c r="C4234" t="str">
        <f>IF(GETPIVOTDATA("PS % recovery",Sheet4!$B$5,"Parish Name",K4234)&gt;99.949%,"OK","No")</f>
        <v>OK</v>
      </c>
      <c r="D4234" t="e">
        <f>VLOOKUP(J4234,'Ref2'!C:E,3,0)</f>
        <v>#N/A</v>
      </c>
      <c r="F4234">
        <v>7</v>
      </c>
      <c r="I4234" t="e">
        <f>VLOOKUP(J4234,Ref!L:M,2,0)</f>
        <v>#N/A</v>
      </c>
      <c r="J4234" t="s">
        <v>1255</v>
      </c>
      <c r="K4234" t="s">
        <v>292</v>
      </c>
      <c r="L4234" t="s">
        <v>668</v>
      </c>
      <c r="M4234" t="s">
        <v>19</v>
      </c>
      <c r="N4234" t="s">
        <v>16</v>
      </c>
      <c r="S4234">
        <v>3440</v>
      </c>
    </row>
    <row r="4235" spans="1:19" x14ac:dyDescent="0.3">
      <c r="A4235">
        <v>2023</v>
      </c>
      <c r="C4235" t="str">
        <f>IF(GETPIVOTDATA("PS % recovery",Sheet4!$B$5,"Parish Name",K4235)&gt;99.949%,"OK","No")</f>
        <v>No</v>
      </c>
      <c r="D4235" t="e">
        <f>VLOOKUP(J4235,'Ref2'!C:E,3,0)</f>
        <v>#N/A</v>
      </c>
      <c r="F4235">
        <v>7</v>
      </c>
      <c r="I4235" t="e">
        <f>VLOOKUP(J4235,Ref!L:M,2,0)</f>
        <v>#N/A</v>
      </c>
      <c r="J4235" t="s">
        <v>831</v>
      </c>
      <c r="K4235" t="s">
        <v>291</v>
      </c>
      <c r="L4235" t="s">
        <v>660</v>
      </c>
      <c r="M4235" t="s">
        <v>19</v>
      </c>
      <c r="N4235" t="s">
        <v>16</v>
      </c>
      <c r="S4235">
        <v>1250</v>
      </c>
    </row>
    <row r="4236" spans="1:19" x14ac:dyDescent="0.3">
      <c r="A4236">
        <v>2023</v>
      </c>
      <c r="C4236" t="str">
        <f>IF(GETPIVOTDATA("PS % recovery",Sheet4!$B$5,"Parish Name",K4236)&gt;99.949%,"OK","No")</f>
        <v>OK</v>
      </c>
      <c r="D4236" t="e">
        <f>VLOOKUP(J4236,'Ref2'!C:E,3,0)</f>
        <v>#N/A</v>
      </c>
      <c r="F4236">
        <v>7</v>
      </c>
      <c r="I4236" t="e">
        <f>VLOOKUP(J4236,Ref!L:M,2,0)</f>
        <v>#N/A</v>
      </c>
      <c r="J4236" t="s">
        <v>1258</v>
      </c>
      <c r="K4236" t="s">
        <v>288</v>
      </c>
      <c r="L4236" t="s">
        <v>664</v>
      </c>
      <c r="M4236" t="s">
        <v>19</v>
      </c>
      <c r="N4236" t="s">
        <v>16</v>
      </c>
      <c r="S4236">
        <v>750</v>
      </c>
    </row>
    <row r="4237" spans="1:19" x14ac:dyDescent="0.3">
      <c r="A4237">
        <v>2023</v>
      </c>
      <c r="C4237" t="str">
        <f>IF(GETPIVOTDATA("PS % recovery",Sheet4!$B$5,"Parish Name",K4237)&gt;99.949%,"OK","No")</f>
        <v>OK</v>
      </c>
      <c r="D4237" t="e">
        <f>VLOOKUP(J4237,'Ref2'!C:E,3,0)</f>
        <v>#N/A</v>
      </c>
      <c r="F4237">
        <v>7</v>
      </c>
      <c r="I4237" t="e">
        <f>VLOOKUP(J4237,Ref!L:M,2,0)</f>
        <v>#N/A</v>
      </c>
      <c r="J4237" t="s">
        <v>1260</v>
      </c>
      <c r="K4237" t="s">
        <v>295</v>
      </c>
      <c r="L4237" t="s">
        <v>664</v>
      </c>
      <c r="M4237" t="s">
        <v>19</v>
      </c>
      <c r="N4237" t="s">
        <v>16</v>
      </c>
      <c r="S4237">
        <v>1000</v>
      </c>
    </row>
    <row r="4238" spans="1:19" x14ac:dyDescent="0.3">
      <c r="A4238">
        <v>2023</v>
      </c>
      <c r="C4238" t="str">
        <f>IF(GETPIVOTDATA("PS % recovery",Sheet4!$B$5,"Parish Name",K4238)&gt;99.949%,"OK","No")</f>
        <v>OK</v>
      </c>
      <c r="D4238" t="e">
        <f>VLOOKUP(J4238,'Ref2'!C:E,3,0)</f>
        <v>#N/A</v>
      </c>
      <c r="F4238">
        <v>7</v>
      </c>
      <c r="I4238" t="e">
        <f>VLOOKUP(J4238,Ref!L:M,2,0)</f>
        <v>#N/A</v>
      </c>
      <c r="J4238" t="s">
        <v>1262</v>
      </c>
      <c r="K4238" t="s">
        <v>296</v>
      </c>
      <c r="L4238" t="s">
        <v>664</v>
      </c>
      <c r="M4238" t="s">
        <v>19</v>
      </c>
      <c r="N4238" t="s">
        <v>16</v>
      </c>
      <c r="S4238">
        <v>1600</v>
      </c>
    </row>
    <row r="4239" spans="1:19" x14ac:dyDescent="0.3">
      <c r="A4239">
        <v>2023</v>
      </c>
      <c r="C4239" t="str">
        <f>IF(GETPIVOTDATA("PS % recovery",Sheet4!$B$5,"Parish Name",K4239)&gt;99.949%,"OK","No")</f>
        <v>OK</v>
      </c>
      <c r="D4239" t="e">
        <f>VLOOKUP(J4239,'Ref2'!C:E,3,0)</f>
        <v>#N/A</v>
      </c>
      <c r="F4239">
        <v>7</v>
      </c>
      <c r="I4239" t="e">
        <f>VLOOKUP(J4239,Ref!L:M,2,0)</f>
        <v>#N/A</v>
      </c>
      <c r="J4239" t="s">
        <v>1264</v>
      </c>
      <c r="K4239" t="s">
        <v>289</v>
      </c>
      <c r="L4239" t="s">
        <v>656</v>
      </c>
      <c r="M4239" t="s">
        <v>19</v>
      </c>
      <c r="N4239" t="s">
        <v>16</v>
      </c>
      <c r="S4239">
        <v>5334</v>
      </c>
    </row>
    <row r="4240" spans="1:19" x14ac:dyDescent="0.3">
      <c r="A4240">
        <v>2023</v>
      </c>
      <c r="C4240" t="str">
        <f>IF(GETPIVOTDATA("PS % recovery",Sheet4!$B$5,"Parish Name",K4240)&gt;99.949%,"OK","No")</f>
        <v>OK</v>
      </c>
      <c r="D4240" t="e">
        <f>VLOOKUP(J4240,'Ref2'!C:E,3,0)</f>
        <v>#N/A</v>
      </c>
      <c r="F4240">
        <v>7</v>
      </c>
      <c r="I4240" t="e">
        <f>VLOOKUP(J4240,Ref!L:M,2,0)</f>
        <v>#N/A</v>
      </c>
      <c r="J4240" t="s">
        <v>1266</v>
      </c>
      <c r="K4240" t="s">
        <v>298</v>
      </c>
      <c r="L4240" t="s">
        <v>654</v>
      </c>
      <c r="M4240" t="s">
        <v>19</v>
      </c>
      <c r="N4240" t="s">
        <v>16</v>
      </c>
      <c r="S4240">
        <v>3421</v>
      </c>
    </row>
    <row r="4241" spans="1:19" x14ac:dyDescent="0.3">
      <c r="A4241">
        <v>2023</v>
      </c>
      <c r="C4241" t="str">
        <f>IF(GETPIVOTDATA("PS % recovery",Sheet4!$B$5,"Parish Name",K4241)&gt;99.949%,"OK","No")</f>
        <v>No</v>
      </c>
      <c r="D4241" t="e">
        <f>VLOOKUP(J4241,'Ref2'!C:E,3,0)</f>
        <v>#N/A</v>
      </c>
      <c r="F4241">
        <v>7</v>
      </c>
      <c r="I4241" t="e">
        <f>VLOOKUP(J4241,Ref!L:M,2,0)</f>
        <v>#N/A</v>
      </c>
      <c r="J4241" t="s">
        <v>835</v>
      </c>
      <c r="K4241" t="s">
        <v>299</v>
      </c>
      <c r="L4241" t="s">
        <v>660</v>
      </c>
      <c r="M4241" t="s">
        <v>19</v>
      </c>
      <c r="N4241" t="s">
        <v>16</v>
      </c>
      <c r="S4241">
        <v>500</v>
      </c>
    </row>
    <row r="4242" spans="1:19" x14ac:dyDescent="0.3">
      <c r="A4242">
        <v>2023</v>
      </c>
      <c r="C4242" t="str">
        <f>IF(GETPIVOTDATA("PS % recovery",Sheet4!$B$5,"Parish Name",K4242)&gt;99.949%,"OK","No")</f>
        <v>OK</v>
      </c>
      <c r="D4242" t="e">
        <f>VLOOKUP(J4242,'Ref2'!C:E,3,0)</f>
        <v>#N/A</v>
      </c>
      <c r="F4242">
        <v>7</v>
      </c>
      <c r="I4242" t="e">
        <f>VLOOKUP(J4242,Ref!L:M,2,0)</f>
        <v>#N/A</v>
      </c>
      <c r="J4242" t="s">
        <v>839</v>
      </c>
      <c r="K4242" t="s">
        <v>301</v>
      </c>
      <c r="L4242" t="s">
        <v>660</v>
      </c>
      <c r="M4242" t="s">
        <v>19</v>
      </c>
      <c r="N4242" t="s">
        <v>16</v>
      </c>
      <c r="S4242">
        <v>2423</v>
      </c>
    </row>
    <row r="4243" spans="1:19" x14ac:dyDescent="0.3">
      <c r="A4243">
        <v>2023</v>
      </c>
      <c r="C4243" t="str">
        <f>IF(GETPIVOTDATA("PS % recovery",Sheet4!$B$5,"Parish Name",K4243)&gt;99.949%,"OK","No")</f>
        <v>No</v>
      </c>
      <c r="D4243" t="e">
        <f>VLOOKUP(J4243,'Ref2'!C:E,3,0)</f>
        <v>#N/A</v>
      </c>
      <c r="F4243">
        <v>7</v>
      </c>
      <c r="I4243" t="e">
        <f>VLOOKUP(J4243,Ref!L:M,2,0)</f>
        <v>#N/A</v>
      </c>
      <c r="J4243" t="s">
        <v>1270</v>
      </c>
      <c r="K4243" t="s">
        <v>302</v>
      </c>
      <c r="L4243" t="s">
        <v>666</v>
      </c>
      <c r="M4243" t="s">
        <v>19</v>
      </c>
      <c r="N4243" t="s">
        <v>16</v>
      </c>
      <c r="S4243">
        <v>6000</v>
      </c>
    </row>
    <row r="4244" spans="1:19" x14ac:dyDescent="0.3">
      <c r="A4244">
        <v>2023</v>
      </c>
      <c r="C4244" t="str">
        <f>IF(GETPIVOTDATA("PS % recovery",Sheet4!$B$5,"Parish Name",K4244)&gt;99.949%,"OK","No")</f>
        <v>No</v>
      </c>
      <c r="D4244" t="e">
        <f>VLOOKUP(J4244,'Ref2'!C:E,3,0)</f>
        <v>#N/A</v>
      </c>
      <c r="F4244">
        <v>7</v>
      </c>
      <c r="I4244" t="e">
        <f>VLOOKUP(J4244,Ref!L:M,2,0)</f>
        <v>#N/A</v>
      </c>
      <c r="J4244" t="s">
        <v>830</v>
      </c>
      <c r="K4244" t="s">
        <v>275</v>
      </c>
      <c r="L4244" t="s">
        <v>275</v>
      </c>
      <c r="M4244" t="s">
        <v>19</v>
      </c>
      <c r="N4244" t="s">
        <v>16</v>
      </c>
      <c r="S4244">
        <v>1000</v>
      </c>
    </row>
    <row r="4245" spans="1:19" x14ac:dyDescent="0.3">
      <c r="A4245">
        <v>2023</v>
      </c>
      <c r="C4245" t="str">
        <f>IF(GETPIVOTDATA("PS % recovery",Sheet4!$B$5,"Parish Name",K4245)&gt;99.949%,"OK","No")</f>
        <v>No</v>
      </c>
      <c r="D4245" t="e">
        <f>VLOOKUP(J4245,'Ref2'!C:E,3,0)</f>
        <v>#N/A</v>
      </c>
      <c r="F4245">
        <v>7</v>
      </c>
      <c r="I4245" t="e">
        <f>VLOOKUP(J4245,Ref!L:M,2,0)</f>
        <v>#N/A</v>
      </c>
      <c r="J4245" t="s">
        <v>1273</v>
      </c>
      <c r="K4245" t="s">
        <v>282</v>
      </c>
      <c r="L4245" t="s">
        <v>650</v>
      </c>
      <c r="M4245" t="s">
        <v>19</v>
      </c>
      <c r="N4245" t="s">
        <v>16</v>
      </c>
      <c r="S4245">
        <v>600</v>
      </c>
    </row>
    <row r="4246" spans="1:19" x14ac:dyDescent="0.3">
      <c r="A4246">
        <v>2023</v>
      </c>
      <c r="C4246" t="str">
        <f>IF(GETPIVOTDATA("PS % recovery",Sheet4!$B$5,"Parish Name",K4246)&gt;99.949%,"OK","No")</f>
        <v>No</v>
      </c>
      <c r="D4246" t="e">
        <f>VLOOKUP(J4246,'Ref2'!C:E,3,0)</f>
        <v>#N/A</v>
      </c>
      <c r="F4246">
        <v>7</v>
      </c>
      <c r="I4246" t="e">
        <f>VLOOKUP(J4246,Ref!L:M,2,0)</f>
        <v>#N/A</v>
      </c>
      <c r="J4246" t="s">
        <v>1275</v>
      </c>
      <c r="K4246" t="s">
        <v>300</v>
      </c>
      <c r="L4246" t="s">
        <v>650</v>
      </c>
      <c r="M4246" t="s">
        <v>19</v>
      </c>
      <c r="N4246" t="s">
        <v>16</v>
      </c>
      <c r="S4246" s="109">
        <v>875</v>
      </c>
    </row>
    <row r="4247" spans="1:19" x14ac:dyDescent="0.3">
      <c r="A4247">
        <v>2023</v>
      </c>
      <c r="C4247" t="str">
        <f>IF(GETPIVOTDATA("PS % recovery",Sheet4!$B$5,"Parish Name",K4247)&gt;99.949%,"OK","No")</f>
        <v>No</v>
      </c>
      <c r="D4247" t="e">
        <f>VLOOKUP(J4247,'Ref2'!C:E,3,0)</f>
        <v>#N/A</v>
      </c>
      <c r="F4247">
        <v>7</v>
      </c>
      <c r="I4247" t="e">
        <f>VLOOKUP(J4247,Ref!L:M,2,0)</f>
        <v>#N/A</v>
      </c>
      <c r="J4247" t="s">
        <v>837</v>
      </c>
      <c r="K4247" t="s">
        <v>304</v>
      </c>
      <c r="L4247" t="s">
        <v>658</v>
      </c>
      <c r="M4247" t="s">
        <v>19</v>
      </c>
      <c r="N4247" t="s">
        <v>16</v>
      </c>
      <c r="S4247">
        <v>350</v>
      </c>
    </row>
    <row r="4248" spans="1:19" x14ac:dyDescent="0.3">
      <c r="A4248">
        <v>2023</v>
      </c>
      <c r="C4248" t="str">
        <f>IF(GETPIVOTDATA("PS % recovery",Sheet4!$B$5,"Parish Name",K4248)&gt;99.949%,"OK","No")</f>
        <v>No</v>
      </c>
      <c r="D4248" t="e">
        <f>VLOOKUP(J4248,'Ref2'!C:E,3,0)</f>
        <v>#N/A</v>
      </c>
      <c r="F4248">
        <v>7</v>
      </c>
      <c r="I4248" t="e">
        <f>VLOOKUP(J4248,Ref!L:M,2,0)</f>
        <v>#N/A</v>
      </c>
      <c r="J4248" t="s">
        <v>1278</v>
      </c>
      <c r="K4248" t="s">
        <v>283</v>
      </c>
      <c r="L4248" t="s">
        <v>652</v>
      </c>
      <c r="M4248" t="s">
        <v>19</v>
      </c>
      <c r="N4248" t="s">
        <v>16</v>
      </c>
      <c r="S4248">
        <v>3028</v>
      </c>
    </row>
    <row r="4249" spans="1:19" x14ac:dyDescent="0.3">
      <c r="A4249">
        <v>2023</v>
      </c>
      <c r="C4249" t="str">
        <f>IF(GETPIVOTDATA("PS % recovery",Sheet4!$B$5,"Parish Name",K4249)&gt;99.949%,"OK","No")</f>
        <v>No</v>
      </c>
      <c r="D4249" t="e">
        <f>VLOOKUP(J4249,'Ref2'!C:E,3,0)</f>
        <v>#N/A</v>
      </c>
      <c r="F4249">
        <v>7</v>
      </c>
      <c r="I4249" t="e">
        <f>VLOOKUP(J4249,Ref!L:M,2,0)</f>
        <v>#N/A</v>
      </c>
      <c r="J4249" t="s">
        <v>1280</v>
      </c>
      <c r="K4249" t="s">
        <v>306</v>
      </c>
      <c r="L4249" t="s">
        <v>652</v>
      </c>
      <c r="M4249" t="s">
        <v>19</v>
      </c>
      <c r="N4249" t="s">
        <v>16</v>
      </c>
      <c r="S4249">
        <v>0</v>
      </c>
    </row>
    <row r="4250" spans="1:19" x14ac:dyDescent="0.3">
      <c r="A4250">
        <v>2023</v>
      </c>
      <c r="C4250" t="str">
        <f>IF(GETPIVOTDATA("PS % recovery",Sheet4!$B$5,"Parish Name",K4250)&gt;99.949%,"OK","No")</f>
        <v>No</v>
      </c>
      <c r="D4250" t="e">
        <f>VLOOKUP(J4250,'Ref2'!C:E,3,0)</f>
        <v>#N/A</v>
      </c>
      <c r="F4250">
        <v>7</v>
      </c>
      <c r="I4250" t="e">
        <f>VLOOKUP(J4250,Ref!L:M,2,0)</f>
        <v>#N/A</v>
      </c>
      <c r="J4250" t="s">
        <v>1282</v>
      </c>
      <c r="K4250" t="s">
        <v>285</v>
      </c>
      <c r="L4250" t="s">
        <v>654</v>
      </c>
      <c r="M4250" t="s">
        <v>19</v>
      </c>
      <c r="N4250" t="s">
        <v>16</v>
      </c>
      <c r="S4250">
        <v>1594</v>
      </c>
    </row>
    <row r="4251" spans="1:19" x14ac:dyDescent="0.3">
      <c r="A4251">
        <v>2023</v>
      </c>
      <c r="C4251" t="str">
        <f>IF(GETPIVOTDATA("PS % recovery",Sheet4!$B$5,"Parish Name",K4251)&gt;99.949%,"OK","No")</f>
        <v>OK</v>
      </c>
      <c r="D4251" t="e">
        <f>VLOOKUP(J4251,'Ref2'!C:E,3,0)</f>
        <v>#N/A</v>
      </c>
      <c r="F4251">
        <v>7</v>
      </c>
      <c r="I4251" t="e">
        <f>VLOOKUP(J4251,Ref!L:M,2,0)</f>
        <v>#N/A</v>
      </c>
      <c r="J4251" t="s">
        <v>833</v>
      </c>
      <c r="K4251" t="s">
        <v>305</v>
      </c>
      <c r="L4251" t="s">
        <v>658</v>
      </c>
      <c r="M4251" t="s">
        <v>19</v>
      </c>
      <c r="N4251" t="s">
        <v>16</v>
      </c>
      <c r="S4251">
        <v>6000</v>
      </c>
    </row>
    <row r="4252" spans="1:19" x14ac:dyDescent="0.3">
      <c r="A4252">
        <v>2023</v>
      </c>
      <c r="C4252" t="str">
        <f>IF(GETPIVOTDATA("PS % recovery",Sheet4!$B$5,"Parish Name",K4252)&gt;99.949%,"OK","No")</f>
        <v>No</v>
      </c>
      <c r="D4252" t="e">
        <f>VLOOKUP(J4252,'Ref2'!C:E,3,0)</f>
        <v>#N/A</v>
      </c>
      <c r="F4252">
        <v>7</v>
      </c>
      <c r="I4252" t="e">
        <f>VLOOKUP(J4252,Ref!L:M,2,0)</f>
        <v>#N/A</v>
      </c>
      <c r="J4252" t="s">
        <v>1285</v>
      </c>
      <c r="K4252" t="s">
        <v>293</v>
      </c>
      <c r="L4252" t="s">
        <v>652</v>
      </c>
      <c r="M4252" t="s">
        <v>19</v>
      </c>
      <c r="N4252" t="s">
        <v>16</v>
      </c>
      <c r="S4252">
        <v>1311</v>
      </c>
    </row>
    <row r="4253" spans="1:19" x14ac:dyDescent="0.3">
      <c r="A4253">
        <v>2023</v>
      </c>
      <c r="C4253" t="str">
        <f>IF(GETPIVOTDATA("PS % recovery",Sheet4!$B$5,"Parish Name",K4253)&gt;99.949%,"OK","No")</f>
        <v>No</v>
      </c>
      <c r="D4253" t="e">
        <f>VLOOKUP(J4253,'Ref2'!C:E,3,0)</f>
        <v>#N/A</v>
      </c>
      <c r="F4253">
        <v>7</v>
      </c>
      <c r="I4253" t="e">
        <f>VLOOKUP(J4253,Ref!L:M,2,0)</f>
        <v>#N/A</v>
      </c>
      <c r="J4253" t="s">
        <v>1287</v>
      </c>
      <c r="K4253" t="s">
        <v>294</v>
      </c>
      <c r="L4253" t="s">
        <v>662</v>
      </c>
      <c r="M4253" t="s">
        <v>19</v>
      </c>
      <c r="N4253" t="s">
        <v>16</v>
      </c>
      <c r="S4253">
        <v>500</v>
      </c>
    </row>
    <row r="4254" spans="1:19" x14ac:dyDescent="0.3">
      <c r="A4254">
        <v>2023</v>
      </c>
      <c r="C4254" t="str">
        <f>IF(GETPIVOTDATA("PS % recovery",Sheet4!$B$5,"Parish Name",K4254)&gt;99.949%,"OK","No")</f>
        <v>OK</v>
      </c>
      <c r="D4254" t="e">
        <f>VLOOKUP(J4254,'Ref2'!C:E,3,0)</f>
        <v>#N/A</v>
      </c>
      <c r="F4254">
        <v>7</v>
      </c>
      <c r="I4254" t="e">
        <f>VLOOKUP(J4254,Ref!L:M,2,0)</f>
        <v>#N/A</v>
      </c>
      <c r="J4254" t="s">
        <v>1289</v>
      </c>
      <c r="K4254" t="s">
        <v>297</v>
      </c>
      <c r="L4254" t="s">
        <v>662</v>
      </c>
      <c r="M4254" t="s">
        <v>19</v>
      </c>
      <c r="N4254" t="s">
        <v>16</v>
      </c>
      <c r="S4254">
        <v>2359</v>
      </c>
    </row>
    <row r="4255" spans="1:19" x14ac:dyDescent="0.3">
      <c r="A4255">
        <v>2023</v>
      </c>
      <c r="C4255" t="str">
        <f>IF(GETPIVOTDATA("PS % recovery",Sheet4!$B$5,"Parish Name",K4255)&gt;99.949%,"OK","No")</f>
        <v>No</v>
      </c>
      <c r="D4255" t="e">
        <f>VLOOKUP(J4255,'Ref2'!C:E,3,0)</f>
        <v>#N/A</v>
      </c>
      <c r="F4255">
        <v>7</v>
      </c>
      <c r="I4255" t="e">
        <f>VLOOKUP(J4255,Ref!L:M,2,0)</f>
        <v>#N/A</v>
      </c>
      <c r="J4255" t="s">
        <v>1291</v>
      </c>
      <c r="K4255" t="s">
        <v>303</v>
      </c>
      <c r="L4255" t="s">
        <v>650</v>
      </c>
      <c r="M4255" t="s">
        <v>19</v>
      </c>
      <c r="N4255" t="s">
        <v>16</v>
      </c>
      <c r="S4255">
        <v>400</v>
      </c>
    </row>
    <row r="4256" spans="1:19" x14ac:dyDescent="0.3">
      <c r="A4256">
        <v>2023</v>
      </c>
      <c r="C4256" t="str">
        <f>IF(GETPIVOTDATA("PS % recovery",Sheet4!$B$5,"Parish Name",K4256)&gt;99.949%,"OK","No")</f>
        <v>No</v>
      </c>
      <c r="D4256" t="e">
        <f>VLOOKUP(J4256,'Ref2'!C:E,3,0)</f>
        <v>#N/A</v>
      </c>
      <c r="F4256">
        <v>7</v>
      </c>
      <c r="I4256" t="e">
        <f>VLOOKUP(J4256,Ref!L:M,2,0)</f>
        <v>#N/A</v>
      </c>
      <c r="J4256" t="s">
        <v>1293</v>
      </c>
      <c r="K4256" t="s">
        <v>308</v>
      </c>
      <c r="L4256" t="s">
        <v>670</v>
      </c>
      <c r="M4256" t="s">
        <v>22</v>
      </c>
      <c r="N4256" t="s">
        <v>16</v>
      </c>
      <c r="S4256">
        <v>2100.41</v>
      </c>
    </row>
    <row r="4257" spans="1:19" x14ac:dyDescent="0.3">
      <c r="A4257">
        <v>2023</v>
      </c>
      <c r="C4257" t="str">
        <f>IF(GETPIVOTDATA("PS % recovery",Sheet4!$B$5,"Parish Name",K4257)&gt;99.949%,"OK","No")</f>
        <v>OK</v>
      </c>
      <c r="D4257" t="e">
        <f>VLOOKUP(J4257,'Ref2'!C:E,3,0)</f>
        <v>#N/A</v>
      </c>
      <c r="F4257">
        <v>7</v>
      </c>
      <c r="I4257" t="str">
        <f>VLOOKUP(J4257,Ref!L:M,2,0)</f>
        <v>Yes</v>
      </c>
      <c r="J4257" t="s">
        <v>1295</v>
      </c>
      <c r="K4257" t="s">
        <v>309</v>
      </c>
      <c r="L4257" t="s">
        <v>672</v>
      </c>
      <c r="M4257" t="s">
        <v>22</v>
      </c>
      <c r="N4257" t="s">
        <v>16</v>
      </c>
      <c r="S4257">
        <v>12293</v>
      </c>
    </row>
    <row r="4258" spans="1:19" x14ac:dyDescent="0.3">
      <c r="A4258">
        <v>2023</v>
      </c>
      <c r="C4258" t="str">
        <f>IF(GETPIVOTDATA("PS % recovery",Sheet4!$B$5,"Parish Name",K4258)&gt;99.949%,"OK","No")</f>
        <v>OK</v>
      </c>
      <c r="D4258" t="e">
        <f>VLOOKUP(J4258,'Ref2'!C:E,3,0)</f>
        <v>#N/A</v>
      </c>
      <c r="F4258">
        <v>7</v>
      </c>
      <c r="I4258" t="e">
        <f>VLOOKUP(J4258,Ref!L:M,2,0)</f>
        <v>#N/A</v>
      </c>
      <c r="J4258" t="s">
        <v>1297</v>
      </c>
      <c r="K4258" t="s">
        <v>310</v>
      </c>
      <c r="L4258" t="s">
        <v>674</v>
      </c>
      <c r="M4258" t="s">
        <v>22</v>
      </c>
      <c r="N4258" t="s">
        <v>16</v>
      </c>
      <c r="S4258">
        <v>10818</v>
      </c>
    </row>
    <row r="4259" spans="1:19" x14ac:dyDescent="0.3">
      <c r="A4259">
        <v>2023</v>
      </c>
      <c r="C4259" t="str">
        <f>IF(GETPIVOTDATA("PS % recovery",Sheet4!$B$5,"Parish Name",K4259)&gt;99.949%,"OK","No")</f>
        <v>OK</v>
      </c>
      <c r="D4259" t="e">
        <f>VLOOKUP(J4259,'Ref2'!C:E,3,0)</f>
        <v>#N/A</v>
      </c>
      <c r="F4259">
        <v>7</v>
      </c>
      <c r="I4259" t="e">
        <f>VLOOKUP(J4259,Ref!L:M,2,0)</f>
        <v>#N/A</v>
      </c>
      <c r="J4259" t="s">
        <v>1299</v>
      </c>
      <c r="K4259" t="s">
        <v>311</v>
      </c>
      <c r="L4259" t="s">
        <v>676</v>
      </c>
      <c r="M4259" t="s">
        <v>22</v>
      </c>
      <c r="N4259" t="s">
        <v>16</v>
      </c>
      <c r="S4259">
        <v>4834</v>
      </c>
    </row>
    <row r="4260" spans="1:19" x14ac:dyDescent="0.3">
      <c r="A4260">
        <v>2023</v>
      </c>
      <c r="C4260" t="str">
        <f>IF(GETPIVOTDATA("PS % recovery",Sheet4!$B$5,"Parish Name",K4260)&gt;99.949%,"OK","No")</f>
        <v>No</v>
      </c>
      <c r="D4260" t="e">
        <f>VLOOKUP(J4260,'Ref2'!C:E,3,0)</f>
        <v>#N/A</v>
      </c>
      <c r="F4260">
        <v>7</v>
      </c>
      <c r="I4260" t="e">
        <f>VLOOKUP(J4260,Ref!L:M,2,0)</f>
        <v>#N/A</v>
      </c>
      <c r="J4260" t="s">
        <v>1301</v>
      </c>
      <c r="K4260" t="s">
        <v>312</v>
      </c>
      <c r="L4260" t="s">
        <v>680</v>
      </c>
      <c r="M4260" t="s">
        <v>22</v>
      </c>
      <c r="N4260" t="s">
        <v>16</v>
      </c>
      <c r="S4260">
        <v>900</v>
      </c>
    </row>
    <row r="4261" spans="1:19" x14ac:dyDescent="0.3">
      <c r="A4261">
        <v>2023</v>
      </c>
      <c r="C4261" t="str">
        <f>IF(GETPIVOTDATA("PS % recovery",Sheet4!$B$5,"Parish Name",K4261)&gt;99.949%,"OK","No")</f>
        <v>No</v>
      </c>
      <c r="D4261" t="e">
        <f>VLOOKUP(J4261,'Ref2'!C:E,3,0)</f>
        <v>#N/A</v>
      </c>
      <c r="F4261">
        <v>7</v>
      </c>
      <c r="I4261" t="e">
        <f>VLOOKUP(J4261,Ref!L:M,2,0)</f>
        <v>#N/A</v>
      </c>
      <c r="J4261" t="s">
        <v>1303</v>
      </c>
      <c r="K4261" t="s">
        <v>314</v>
      </c>
      <c r="L4261" t="s">
        <v>682</v>
      </c>
      <c r="M4261" t="s">
        <v>22</v>
      </c>
      <c r="N4261" t="s">
        <v>16</v>
      </c>
      <c r="S4261">
        <v>3480</v>
      </c>
    </row>
    <row r="4262" spans="1:19" x14ac:dyDescent="0.3">
      <c r="A4262">
        <v>2023</v>
      </c>
      <c r="C4262" t="str">
        <f>IF(GETPIVOTDATA("PS % recovery",Sheet4!$B$5,"Parish Name",K4262)&gt;99.949%,"OK","No")</f>
        <v>No</v>
      </c>
      <c r="D4262" t="e">
        <f>VLOOKUP(J4262,'Ref2'!C:E,3,0)</f>
        <v>#N/A</v>
      </c>
      <c r="F4262">
        <v>7</v>
      </c>
      <c r="I4262" t="e">
        <f>VLOOKUP(J4262,Ref!L:M,2,0)</f>
        <v>#N/A</v>
      </c>
      <c r="J4262" t="s">
        <v>1305</v>
      </c>
      <c r="K4262" t="s">
        <v>315</v>
      </c>
      <c r="L4262" t="s">
        <v>684</v>
      </c>
      <c r="M4262" t="s">
        <v>22</v>
      </c>
      <c r="N4262" t="s">
        <v>16</v>
      </c>
      <c r="S4262">
        <v>0</v>
      </c>
    </row>
    <row r="4263" spans="1:19" x14ac:dyDescent="0.3">
      <c r="A4263">
        <v>2023</v>
      </c>
      <c r="C4263" t="str">
        <f>IF(GETPIVOTDATA("PS % recovery",Sheet4!$B$5,"Parish Name",K4263)&gt;99.949%,"OK","No")</f>
        <v>OK</v>
      </c>
      <c r="D4263" t="e">
        <f>VLOOKUP(J4263,'Ref2'!C:E,3,0)</f>
        <v>#N/A</v>
      </c>
      <c r="F4263">
        <v>7</v>
      </c>
      <c r="I4263" t="e">
        <f>VLOOKUP(J4263,Ref!L:M,2,0)</f>
        <v>#N/A</v>
      </c>
      <c r="J4263" t="s">
        <v>1307</v>
      </c>
      <c r="K4263" t="s">
        <v>317</v>
      </c>
      <c r="L4263" t="s">
        <v>686</v>
      </c>
      <c r="M4263" t="s">
        <v>22</v>
      </c>
      <c r="N4263" t="s">
        <v>16</v>
      </c>
      <c r="S4263">
        <v>8000</v>
      </c>
    </row>
    <row r="4264" spans="1:19" x14ac:dyDescent="0.3">
      <c r="A4264">
        <v>2023</v>
      </c>
      <c r="C4264" t="str">
        <f>IF(GETPIVOTDATA("PS % recovery",Sheet4!$B$5,"Parish Name",K4264)&gt;99.949%,"OK","No")</f>
        <v>No</v>
      </c>
      <c r="D4264" t="e">
        <f>VLOOKUP(J4264,'Ref2'!C:E,3,0)</f>
        <v>#N/A</v>
      </c>
      <c r="F4264">
        <v>7</v>
      </c>
      <c r="I4264" t="e">
        <f>VLOOKUP(J4264,Ref!L:M,2,0)</f>
        <v>#N/A</v>
      </c>
      <c r="J4264" t="s">
        <v>1309</v>
      </c>
      <c r="K4264" t="s">
        <v>318</v>
      </c>
      <c r="L4264" t="s">
        <v>694</v>
      </c>
      <c r="M4264" t="s">
        <v>22</v>
      </c>
      <c r="N4264" t="s">
        <v>16</v>
      </c>
      <c r="S4264">
        <v>500</v>
      </c>
    </row>
    <row r="4265" spans="1:19" x14ac:dyDescent="0.3">
      <c r="A4265">
        <v>2023</v>
      </c>
      <c r="C4265" t="str">
        <f>IF(GETPIVOTDATA("PS % recovery",Sheet4!$B$5,"Parish Name",K4265)&gt;99.949%,"OK","No")</f>
        <v>OK</v>
      </c>
      <c r="D4265" t="e">
        <f>VLOOKUP(J4265,'Ref2'!C:E,3,0)</f>
        <v>#N/A</v>
      </c>
      <c r="F4265">
        <v>7</v>
      </c>
      <c r="I4265" t="e">
        <f>VLOOKUP(J4265,Ref!L:M,2,0)</f>
        <v>#N/A</v>
      </c>
      <c r="J4265" t="s">
        <v>1311</v>
      </c>
      <c r="K4265" t="s">
        <v>319</v>
      </c>
      <c r="L4265" t="s">
        <v>692</v>
      </c>
      <c r="M4265" t="s">
        <v>22</v>
      </c>
      <c r="N4265" t="s">
        <v>16</v>
      </c>
      <c r="S4265">
        <v>5489</v>
      </c>
    </row>
    <row r="4266" spans="1:19" x14ac:dyDescent="0.3">
      <c r="A4266">
        <v>2023</v>
      </c>
      <c r="C4266" t="str">
        <f>IF(GETPIVOTDATA("PS % recovery",Sheet4!$B$5,"Parish Name",K4266)&gt;99.949%,"OK","No")</f>
        <v>No</v>
      </c>
      <c r="D4266" t="e">
        <f>VLOOKUP(J4266,'Ref2'!C:E,3,0)</f>
        <v>#N/A</v>
      </c>
      <c r="F4266">
        <v>7</v>
      </c>
      <c r="I4266" t="e">
        <f>VLOOKUP(J4266,Ref!L:M,2,0)</f>
        <v>#N/A</v>
      </c>
      <c r="J4266" t="s">
        <v>1313</v>
      </c>
      <c r="K4266" t="s">
        <v>320</v>
      </c>
      <c r="L4266" t="s">
        <v>696</v>
      </c>
      <c r="M4266" t="s">
        <v>22</v>
      </c>
      <c r="N4266" t="s">
        <v>16</v>
      </c>
      <c r="S4266">
        <v>1500</v>
      </c>
    </row>
    <row r="4267" spans="1:19" x14ac:dyDescent="0.3">
      <c r="A4267">
        <v>2023</v>
      </c>
      <c r="C4267" t="str">
        <f>IF(GETPIVOTDATA("PS % recovery",Sheet4!$B$5,"Parish Name",K4267)&gt;99.949%,"OK","No")</f>
        <v>OK</v>
      </c>
      <c r="D4267" t="e">
        <f>VLOOKUP(J4267,'Ref2'!C:E,3,0)</f>
        <v>#N/A</v>
      </c>
      <c r="F4267">
        <v>7</v>
      </c>
      <c r="I4267" t="e">
        <f>VLOOKUP(J4267,Ref!L:M,2,0)</f>
        <v>#N/A</v>
      </c>
      <c r="J4267" t="s">
        <v>1315</v>
      </c>
      <c r="K4267" t="s">
        <v>313</v>
      </c>
      <c r="L4267" t="s">
        <v>678</v>
      </c>
      <c r="M4267" t="s">
        <v>22</v>
      </c>
      <c r="N4267" t="s">
        <v>16</v>
      </c>
      <c r="S4267">
        <v>5849.16</v>
      </c>
    </row>
    <row r="4268" spans="1:19" x14ac:dyDescent="0.3">
      <c r="A4268">
        <v>2023</v>
      </c>
      <c r="C4268" t="str">
        <f>IF(GETPIVOTDATA("PS % recovery",Sheet4!$B$5,"Parish Name",K4268)&gt;99.949%,"OK","No")</f>
        <v>OK</v>
      </c>
      <c r="D4268" t="e">
        <f>VLOOKUP(J4268,'Ref2'!C:E,3,0)</f>
        <v>#N/A</v>
      </c>
      <c r="F4268">
        <v>7</v>
      </c>
      <c r="I4268" t="e">
        <f>VLOOKUP(J4268,Ref!L:M,2,0)</f>
        <v>#N/A</v>
      </c>
      <c r="J4268" t="s">
        <v>1317</v>
      </c>
      <c r="K4268" t="s">
        <v>323</v>
      </c>
      <c r="L4268" t="s">
        <v>700</v>
      </c>
      <c r="M4268" t="s">
        <v>22</v>
      </c>
      <c r="N4268" t="s">
        <v>16</v>
      </c>
      <c r="S4268">
        <v>0</v>
      </c>
    </row>
    <row r="4269" spans="1:19" x14ac:dyDescent="0.3">
      <c r="A4269">
        <v>2023</v>
      </c>
      <c r="C4269" t="str">
        <f>IF(GETPIVOTDATA("PS % recovery",Sheet4!$B$5,"Parish Name",K4269)&gt;99.949%,"OK","No")</f>
        <v>No</v>
      </c>
      <c r="D4269" t="e">
        <f>VLOOKUP(J4269,'Ref2'!C:E,3,0)</f>
        <v>#N/A</v>
      </c>
      <c r="F4269">
        <v>7</v>
      </c>
      <c r="I4269" t="e">
        <f>VLOOKUP(J4269,Ref!L:M,2,0)</f>
        <v>#N/A</v>
      </c>
      <c r="J4269" t="s">
        <v>1319</v>
      </c>
      <c r="K4269" t="s">
        <v>321</v>
      </c>
      <c r="L4269" t="s">
        <v>690</v>
      </c>
      <c r="M4269" t="s">
        <v>22</v>
      </c>
      <c r="N4269" t="s">
        <v>16</v>
      </c>
      <c r="S4269">
        <v>0</v>
      </c>
    </row>
    <row r="4270" spans="1:19" x14ac:dyDescent="0.3">
      <c r="A4270">
        <v>2023</v>
      </c>
      <c r="C4270" t="str">
        <f>IF(GETPIVOTDATA("PS % recovery",Sheet4!$B$5,"Parish Name",K4270)&gt;99.949%,"OK","No")</f>
        <v>No</v>
      </c>
      <c r="D4270" t="str">
        <f>VLOOKUP(J4270,'Ref2'!C:E,3,0)</f>
        <v>LLF</v>
      </c>
      <c r="F4270">
        <v>7</v>
      </c>
      <c r="I4270" t="str">
        <f>VLOOKUP(J4270,Ref!L:M,2,0)</f>
        <v>Yes</v>
      </c>
      <c r="J4270" t="s">
        <v>1321</v>
      </c>
      <c r="K4270" t="s">
        <v>322</v>
      </c>
      <c r="L4270" t="s">
        <v>688</v>
      </c>
      <c r="M4270" t="s">
        <v>22</v>
      </c>
      <c r="N4270" t="s">
        <v>16</v>
      </c>
      <c r="S4270">
        <v>4000</v>
      </c>
    </row>
    <row r="4271" spans="1:19" x14ac:dyDescent="0.3">
      <c r="A4271">
        <v>2023</v>
      </c>
      <c r="C4271" t="str">
        <f>IF(GETPIVOTDATA("PS % recovery",Sheet4!$B$5,"Parish Name",K4271)&gt;99.949%,"OK","No")</f>
        <v>No</v>
      </c>
      <c r="D4271" t="e">
        <f>VLOOKUP(J4271,'Ref2'!C:E,3,0)</f>
        <v>#N/A</v>
      </c>
      <c r="F4271">
        <v>7</v>
      </c>
      <c r="I4271" t="e">
        <f>VLOOKUP(J4271,Ref!L:M,2,0)</f>
        <v>#N/A</v>
      </c>
      <c r="J4271" t="s">
        <v>1323</v>
      </c>
      <c r="K4271" t="s">
        <v>316</v>
      </c>
      <c r="L4271" t="s">
        <v>690</v>
      </c>
      <c r="M4271" t="s">
        <v>22</v>
      </c>
      <c r="N4271" t="s">
        <v>16</v>
      </c>
      <c r="S4271">
        <v>250</v>
      </c>
    </row>
    <row r="4272" spans="1:19" x14ac:dyDescent="0.3">
      <c r="A4272">
        <v>2023</v>
      </c>
      <c r="C4272" t="str">
        <f>IF(GETPIVOTDATA("PS % recovery",Sheet4!$B$5,"Parish Name",K4272)&gt;99.949%,"OK","No")</f>
        <v>No</v>
      </c>
      <c r="D4272" t="e">
        <f>VLOOKUP(J4272,'Ref2'!C:E,3,0)</f>
        <v>#N/A</v>
      </c>
      <c r="F4272">
        <v>7</v>
      </c>
      <c r="I4272" t="e">
        <f>VLOOKUP(J4272,Ref!L:M,2,0)</f>
        <v>#N/A</v>
      </c>
      <c r="J4272" t="s">
        <v>1325</v>
      </c>
      <c r="K4272" t="s">
        <v>326</v>
      </c>
      <c r="L4272" t="s">
        <v>688</v>
      </c>
      <c r="M4272" t="s">
        <v>22</v>
      </c>
      <c r="N4272" t="s">
        <v>16</v>
      </c>
      <c r="S4272">
        <v>500</v>
      </c>
    </row>
    <row r="4273" spans="1:19" x14ac:dyDescent="0.3">
      <c r="A4273">
        <v>2023</v>
      </c>
      <c r="C4273" t="str">
        <f>IF(GETPIVOTDATA("PS % recovery",Sheet4!$B$5,"Parish Name",K4273)&gt;99.949%,"OK","No")</f>
        <v>No</v>
      </c>
      <c r="D4273" t="e">
        <f>VLOOKUP(J4273,'Ref2'!C:E,3,0)</f>
        <v>#N/A</v>
      </c>
      <c r="F4273">
        <v>7</v>
      </c>
      <c r="I4273" t="e">
        <f>VLOOKUP(J4273,Ref!L:M,2,0)</f>
        <v>#N/A</v>
      </c>
      <c r="J4273" t="s">
        <v>1327</v>
      </c>
      <c r="K4273" t="s">
        <v>324</v>
      </c>
      <c r="L4273" t="s">
        <v>690</v>
      </c>
      <c r="M4273" t="s">
        <v>22</v>
      </c>
      <c r="N4273" t="s">
        <v>16</v>
      </c>
      <c r="S4273">
        <v>1000</v>
      </c>
    </row>
    <row r="4274" spans="1:19" x14ac:dyDescent="0.3">
      <c r="A4274">
        <v>2023</v>
      </c>
      <c r="C4274" t="str">
        <f>IF(GETPIVOTDATA("PS % recovery",Sheet4!$B$5,"Parish Name",K4274)&gt;99.949%,"OK","No")</f>
        <v>No</v>
      </c>
      <c r="D4274" t="e">
        <f>VLOOKUP(J4274,'Ref2'!C:E,3,0)</f>
        <v>#N/A</v>
      </c>
      <c r="F4274">
        <v>7</v>
      </c>
      <c r="I4274" t="e">
        <f>VLOOKUP(J4274,Ref!L:M,2,0)</f>
        <v>#N/A</v>
      </c>
      <c r="J4274" t="s">
        <v>1329</v>
      </c>
      <c r="K4274" t="s">
        <v>325</v>
      </c>
      <c r="L4274" t="s">
        <v>690</v>
      </c>
      <c r="M4274" t="s">
        <v>22</v>
      </c>
      <c r="N4274" t="s">
        <v>16</v>
      </c>
      <c r="S4274">
        <v>500</v>
      </c>
    </row>
    <row r="4275" spans="1:19" x14ac:dyDescent="0.3">
      <c r="A4275">
        <v>2023</v>
      </c>
      <c r="C4275" t="str">
        <f>IF(GETPIVOTDATA("PS % recovery",Sheet4!$B$5,"Parish Name",K4275)&gt;99.949%,"OK","No")</f>
        <v>No</v>
      </c>
      <c r="D4275" t="e">
        <f>VLOOKUP(J4275,'Ref2'!C:E,3,0)</f>
        <v>#N/A</v>
      </c>
      <c r="F4275">
        <v>7</v>
      </c>
      <c r="I4275" t="e">
        <f>VLOOKUP(J4275,Ref!L:M,2,0)</f>
        <v>#N/A</v>
      </c>
      <c r="J4275" t="s">
        <v>1331</v>
      </c>
      <c r="K4275" t="s">
        <v>328</v>
      </c>
      <c r="L4275" t="s">
        <v>690</v>
      </c>
      <c r="M4275" t="s">
        <v>22</v>
      </c>
      <c r="N4275" t="s">
        <v>16</v>
      </c>
      <c r="S4275">
        <v>1064</v>
      </c>
    </row>
    <row r="4276" spans="1:19" x14ac:dyDescent="0.3">
      <c r="A4276">
        <v>2023</v>
      </c>
      <c r="C4276" t="str">
        <f>IF(GETPIVOTDATA("PS % recovery",Sheet4!$B$5,"Parish Name",K4276)&gt;99.949%,"OK","No")</f>
        <v>OK</v>
      </c>
      <c r="D4276" t="e">
        <f>VLOOKUP(J4276,'Ref2'!C:E,3,0)</f>
        <v>#N/A</v>
      </c>
      <c r="F4276">
        <v>7</v>
      </c>
      <c r="I4276" t="e">
        <f>VLOOKUP(J4276,Ref!L:M,2,0)</f>
        <v>#N/A</v>
      </c>
      <c r="J4276" t="s">
        <v>1333</v>
      </c>
      <c r="K4276" t="s">
        <v>327</v>
      </c>
      <c r="L4276" t="s">
        <v>698</v>
      </c>
      <c r="M4276" t="s">
        <v>22</v>
      </c>
      <c r="N4276" t="s">
        <v>16</v>
      </c>
      <c r="S4276">
        <v>2279.75</v>
      </c>
    </row>
    <row r="4277" spans="1:19" x14ac:dyDescent="0.3">
      <c r="A4277">
        <v>2023</v>
      </c>
      <c r="C4277" t="str">
        <f>IF(GETPIVOTDATA("PS % recovery",Sheet4!$B$5,"Parish Name",K4277)&gt;99.949%,"OK","No")</f>
        <v>OK</v>
      </c>
      <c r="D4277" t="str">
        <f>VLOOKUP(J4277,'Ref2'!C:E,3,0)</f>
        <v>LLF</v>
      </c>
      <c r="F4277">
        <v>7</v>
      </c>
      <c r="I4277" t="e">
        <f>VLOOKUP(J4277,Ref!L:M,2,0)</f>
        <v>#N/A</v>
      </c>
      <c r="J4277" t="s">
        <v>1335</v>
      </c>
      <c r="K4277" t="s">
        <v>329</v>
      </c>
      <c r="L4277" t="s">
        <v>702</v>
      </c>
      <c r="M4277" t="s">
        <v>22</v>
      </c>
      <c r="N4277" t="s">
        <v>16</v>
      </c>
      <c r="S4277">
        <v>5000</v>
      </c>
    </row>
    <row r="4278" spans="1:19" x14ac:dyDescent="0.3">
      <c r="A4278">
        <v>2023</v>
      </c>
      <c r="C4278" t="str">
        <f>IF(GETPIVOTDATA("PS % recovery",Sheet4!$B$5,"Parish Name",K4278)&gt;99.949%,"OK","No")</f>
        <v>OK</v>
      </c>
      <c r="D4278" t="e">
        <f>VLOOKUP(J4278,'Ref2'!C:E,3,0)</f>
        <v>#N/A</v>
      </c>
      <c r="F4278">
        <v>7</v>
      </c>
      <c r="I4278" t="e">
        <f>VLOOKUP(J4278,Ref!L:M,2,0)</f>
        <v>#N/A</v>
      </c>
      <c r="J4278" t="s">
        <v>1337</v>
      </c>
      <c r="K4278" t="s">
        <v>331</v>
      </c>
      <c r="L4278" t="s">
        <v>704</v>
      </c>
      <c r="M4278" t="s">
        <v>25</v>
      </c>
      <c r="N4278" t="s">
        <v>16</v>
      </c>
      <c r="S4278">
        <v>6497</v>
      </c>
    </row>
    <row r="4279" spans="1:19" x14ac:dyDescent="0.3">
      <c r="A4279">
        <v>2023</v>
      </c>
      <c r="C4279" t="str">
        <f>IF(GETPIVOTDATA("PS % recovery",Sheet4!$B$5,"Parish Name",K4279)&gt;99.949%,"OK","No")</f>
        <v>OK</v>
      </c>
      <c r="D4279" t="e">
        <f>VLOOKUP(J4279,'Ref2'!C:E,3,0)</f>
        <v>#N/A</v>
      </c>
      <c r="F4279">
        <v>7</v>
      </c>
      <c r="I4279" t="e">
        <f>VLOOKUP(J4279,Ref!L:M,2,0)</f>
        <v>#N/A</v>
      </c>
      <c r="J4279" t="s">
        <v>1339</v>
      </c>
      <c r="K4279" t="s">
        <v>332</v>
      </c>
      <c r="L4279" t="s">
        <v>718</v>
      </c>
      <c r="M4279" t="s">
        <v>25</v>
      </c>
      <c r="N4279" t="s">
        <v>16</v>
      </c>
      <c r="S4279">
        <v>1200</v>
      </c>
    </row>
    <row r="4280" spans="1:19" x14ac:dyDescent="0.3">
      <c r="A4280">
        <v>2023</v>
      </c>
      <c r="C4280" t="str">
        <f>IF(GETPIVOTDATA("PS % recovery",Sheet4!$B$5,"Parish Name",K4280)&gt;99.949%,"OK","No")</f>
        <v>No</v>
      </c>
      <c r="D4280" t="e">
        <f>VLOOKUP(J4280,'Ref2'!C:E,3,0)</f>
        <v>#N/A</v>
      </c>
      <c r="F4280">
        <v>7</v>
      </c>
      <c r="I4280" t="e">
        <f>VLOOKUP(J4280,Ref!L:M,2,0)</f>
        <v>#N/A</v>
      </c>
      <c r="J4280" t="s">
        <v>1341</v>
      </c>
      <c r="K4280" t="s">
        <v>333</v>
      </c>
      <c r="L4280" t="s">
        <v>718</v>
      </c>
      <c r="M4280" t="s">
        <v>25</v>
      </c>
      <c r="N4280" t="s">
        <v>16</v>
      </c>
      <c r="S4280">
        <v>1000</v>
      </c>
    </row>
    <row r="4281" spans="1:19" x14ac:dyDescent="0.3">
      <c r="A4281">
        <v>2023</v>
      </c>
      <c r="C4281" t="str">
        <f>IF(GETPIVOTDATA("PS % recovery",Sheet4!$B$5,"Parish Name",K4281)&gt;99.949%,"OK","No")</f>
        <v>No</v>
      </c>
      <c r="D4281" t="e">
        <f>VLOOKUP(J4281,'Ref2'!C:E,3,0)</f>
        <v>#N/A</v>
      </c>
      <c r="F4281">
        <v>7</v>
      </c>
      <c r="I4281" t="e">
        <f>VLOOKUP(J4281,Ref!L:M,2,0)</f>
        <v>#N/A</v>
      </c>
      <c r="J4281" t="s">
        <v>841</v>
      </c>
      <c r="K4281" t="s">
        <v>334</v>
      </c>
      <c r="L4281" t="s">
        <v>706</v>
      </c>
      <c r="M4281" t="s">
        <v>25</v>
      </c>
      <c r="N4281" t="s">
        <v>16</v>
      </c>
      <c r="S4281">
        <v>2000</v>
      </c>
    </row>
    <row r="4282" spans="1:19" x14ac:dyDescent="0.3">
      <c r="A4282">
        <v>2023</v>
      </c>
      <c r="C4282" t="str">
        <f>IF(GETPIVOTDATA("PS % recovery",Sheet4!$B$5,"Parish Name",K4282)&gt;99.949%,"OK","No")</f>
        <v>OK</v>
      </c>
      <c r="D4282" t="e">
        <f>VLOOKUP(J4282,'Ref2'!C:E,3,0)</f>
        <v>#N/A</v>
      </c>
      <c r="F4282">
        <v>7</v>
      </c>
      <c r="I4282" t="e">
        <f>VLOOKUP(J4282,Ref!L:M,2,0)</f>
        <v>#N/A</v>
      </c>
      <c r="J4282" t="s">
        <v>844</v>
      </c>
      <c r="K4282" t="s">
        <v>336</v>
      </c>
      <c r="L4282" t="s">
        <v>706</v>
      </c>
      <c r="M4282" t="s">
        <v>25</v>
      </c>
      <c r="N4282" t="s">
        <v>16</v>
      </c>
      <c r="S4282">
        <v>549</v>
      </c>
    </row>
    <row r="4283" spans="1:19" x14ac:dyDescent="0.3">
      <c r="A4283">
        <v>2023</v>
      </c>
      <c r="C4283" t="str">
        <f>IF(GETPIVOTDATA("PS % recovery",Sheet4!$B$5,"Parish Name",K4283)&gt;99.949%,"OK","No")</f>
        <v>OK</v>
      </c>
      <c r="D4283" t="e">
        <f>VLOOKUP(J4283,'Ref2'!C:E,3,0)</f>
        <v>#N/A</v>
      </c>
      <c r="F4283">
        <v>7</v>
      </c>
      <c r="I4283" t="e">
        <f>VLOOKUP(J4283,Ref!L:M,2,0)</f>
        <v>#N/A</v>
      </c>
      <c r="J4283" t="s">
        <v>842</v>
      </c>
      <c r="K4283" t="s">
        <v>338</v>
      </c>
      <c r="L4283" t="s">
        <v>706</v>
      </c>
      <c r="M4283" t="s">
        <v>25</v>
      </c>
      <c r="N4283" t="s">
        <v>16</v>
      </c>
      <c r="S4283">
        <v>0</v>
      </c>
    </row>
    <row r="4284" spans="1:19" x14ac:dyDescent="0.3">
      <c r="A4284">
        <v>2023</v>
      </c>
      <c r="C4284" t="str">
        <f>IF(GETPIVOTDATA("PS % recovery",Sheet4!$B$5,"Parish Name",K4284)&gt;99.949%,"OK","No")</f>
        <v>OK</v>
      </c>
      <c r="D4284" t="e">
        <f>VLOOKUP(J4284,'Ref2'!C:E,3,0)</f>
        <v>#N/A</v>
      </c>
      <c r="F4284">
        <v>7</v>
      </c>
      <c r="I4284" t="e">
        <f>VLOOKUP(J4284,Ref!L:M,2,0)</f>
        <v>#N/A</v>
      </c>
      <c r="J4284" t="s">
        <v>1346</v>
      </c>
      <c r="K4284" t="s">
        <v>335</v>
      </c>
      <c r="L4284" t="s">
        <v>714</v>
      </c>
      <c r="M4284" t="s">
        <v>25</v>
      </c>
      <c r="N4284" t="s">
        <v>16</v>
      </c>
      <c r="S4284">
        <v>250</v>
      </c>
    </row>
    <row r="4285" spans="1:19" x14ac:dyDescent="0.3">
      <c r="A4285">
        <v>2023</v>
      </c>
      <c r="C4285" t="str">
        <f>IF(GETPIVOTDATA("PS % recovery",Sheet4!$B$5,"Parish Name",K4285)&gt;99.949%,"OK","No")</f>
        <v>No</v>
      </c>
      <c r="D4285" t="e">
        <f>VLOOKUP(J4285,'Ref2'!C:E,3,0)</f>
        <v>#N/A</v>
      </c>
      <c r="F4285">
        <v>7</v>
      </c>
      <c r="I4285" t="e">
        <f>VLOOKUP(J4285,Ref!L:M,2,0)</f>
        <v>#N/A</v>
      </c>
      <c r="J4285" t="s">
        <v>1348</v>
      </c>
      <c r="K4285" t="s">
        <v>341</v>
      </c>
      <c r="L4285" t="s">
        <v>714</v>
      </c>
      <c r="M4285" t="s">
        <v>25</v>
      </c>
      <c r="N4285" t="s">
        <v>16</v>
      </c>
      <c r="S4285">
        <v>4300.08</v>
      </c>
    </row>
    <row r="4286" spans="1:19" x14ac:dyDescent="0.3">
      <c r="A4286">
        <v>2023</v>
      </c>
      <c r="C4286" t="str">
        <f>IF(GETPIVOTDATA("PS % recovery",Sheet4!$B$5,"Parish Name",K4286)&gt;99.949%,"OK","No")</f>
        <v>OK</v>
      </c>
      <c r="D4286" t="e">
        <f>VLOOKUP(J4286,'Ref2'!C:E,3,0)</f>
        <v>#N/A</v>
      </c>
      <c r="F4286">
        <v>7</v>
      </c>
      <c r="I4286" t="e">
        <f>VLOOKUP(J4286,Ref!L:M,2,0)</f>
        <v>#N/A</v>
      </c>
      <c r="J4286" t="s">
        <v>1350</v>
      </c>
      <c r="K4286" t="s">
        <v>343</v>
      </c>
      <c r="L4286" t="s">
        <v>714</v>
      </c>
      <c r="M4286" t="s">
        <v>25</v>
      </c>
      <c r="N4286" t="s">
        <v>16</v>
      </c>
      <c r="S4286">
        <v>0</v>
      </c>
    </row>
    <row r="4287" spans="1:19" x14ac:dyDescent="0.3">
      <c r="A4287">
        <v>2023</v>
      </c>
      <c r="C4287" t="str">
        <f>IF(GETPIVOTDATA("PS % recovery",Sheet4!$B$5,"Parish Name",K4287)&gt;99.949%,"OK","No")</f>
        <v>OK</v>
      </c>
      <c r="D4287" t="e">
        <f>VLOOKUP(J4287,'Ref2'!C:E,3,0)</f>
        <v>#N/A</v>
      </c>
      <c r="F4287">
        <v>7</v>
      </c>
      <c r="I4287" t="e">
        <f>VLOOKUP(J4287,Ref!L:M,2,0)</f>
        <v>#N/A</v>
      </c>
      <c r="J4287" t="s">
        <v>1352</v>
      </c>
      <c r="K4287" t="s">
        <v>337</v>
      </c>
      <c r="L4287" t="s">
        <v>708</v>
      </c>
      <c r="M4287" t="s">
        <v>25</v>
      </c>
      <c r="N4287" t="s">
        <v>16</v>
      </c>
      <c r="S4287">
        <v>3855.5</v>
      </c>
    </row>
    <row r="4288" spans="1:19" x14ac:dyDescent="0.3">
      <c r="A4288">
        <v>2023</v>
      </c>
      <c r="C4288" t="str">
        <f>IF(GETPIVOTDATA("PS % recovery",Sheet4!$B$5,"Parish Name",K4288)&gt;99.949%,"OK","No")</f>
        <v>OK</v>
      </c>
      <c r="D4288" t="e">
        <f>VLOOKUP(J4288,'Ref2'!C:E,3,0)</f>
        <v>#N/A</v>
      </c>
      <c r="F4288">
        <v>7</v>
      </c>
      <c r="I4288" t="e">
        <f>VLOOKUP(J4288,Ref!L:M,2,0)</f>
        <v>#N/A</v>
      </c>
      <c r="J4288" t="s">
        <v>1354</v>
      </c>
      <c r="K4288" t="s">
        <v>346</v>
      </c>
      <c r="L4288" t="s">
        <v>708</v>
      </c>
      <c r="M4288" t="s">
        <v>25</v>
      </c>
      <c r="N4288" t="s">
        <v>16</v>
      </c>
      <c r="S4288">
        <v>1500</v>
      </c>
    </row>
    <row r="4289" spans="1:19" x14ac:dyDescent="0.3">
      <c r="A4289">
        <v>2023</v>
      </c>
      <c r="C4289" t="str">
        <f>IF(GETPIVOTDATA("PS % recovery",Sheet4!$B$5,"Parish Name",K4289)&gt;99.949%,"OK","No")</f>
        <v>No</v>
      </c>
      <c r="D4289" t="e">
        <f>VLOOKUP(J4289,'Ref2'!C:E,3,0)</f>
        <v>#N/A</v>
      </c>
      <c r="F4289">
        <v>7</v>
      </c>
      <c r="I4289" t="e">
        <f>VLOOKUP(J4289,Ref!L:M,2,0)</f>
        <v>#N/A</v>
      </c>
      <c r="J4289" t="s">
        <v>1356</v>
      </c>
      <c r="K4289" t="s">
        <v>345</v>
      </c>
      <c r="L4289" t="s">
        <v>708</v>
      </c>
      <c r="M4289" t="s">
        <v>25</v>
      </c>
      <c r="N4289" t="s">
        <v>16</v>
      </c>
      <c r="S4289">
        <v>800</v>
      </c>
    </row>
    <row r="4290" spans="1:19" x14ac:dyDescent="0.3">
      <c r="A4290">
        <v>2023</v>
      </c>
      <c r="C4290" t="str">
        <f>IF(GETPIVOTDATA("PS % recovery",Sheet4!$B$5,"Parish Name",K4290)&gt;99.949%,"OK","No")</f>
        <v>No</v>
      </c>
      <c r="D4290" t="e">
        <f>VLOOKUP(J4290,'Ref2'!C:E,3,0)</f>
        <v>#N/A</v>
      </c>
      <c r="F4290">
        <v>7</v>
      </c>
      <c r="I4290" t="e">
        <f>VLOOKUP(J4290,Ref!L:M,2,0)</f>
        <v>#N/A</v>
      </c>
      <c r="J4290" t="s">
        <v>1358</v>
      </c>
      <c r="K4290" t="s">
        <v>339</v>
      </c>
      <c r="L4290" t="s">
        <v>710</v>
      </c>
      <c r="M4290" t="s">
        <v>25</v>
      </c>
      <c r="N4290" t="s">
        <v>16</v>
      </c>
      <c r="S4290">
        <v>500</v>
      </c>
    </row>
    <row r="4291" spans="1:19" x14ac:dyDescent="0.3">
      <c r="A4291">
        <v>2023</v>
      </c>
      <c r="C4291" t="str">
        <f>IF(GETPIVOTDATA("PS % recovery",Sheet4!$B$5,"Parish Name",K4291)&gt;99.949%,"OK","No")</f>
        <v>No</v>
      </c>
      <c r="D4291" t="e">
        <f>VLOOKUP(J4291,'Ref2'!C:E,3,0)</f>
        <v>#N/A</v>
      </c>
      <c r="F4291">
        <v>7</v>
      </c>
      <c r="I4291" t="e">
        <f>VLOOKUP(J4291,Ref!L:M,2,0)</f>
        <v>#N/A</v>
      </c>
      <c r="J4291" t="s">
        <v>1360</v>
      </c>
      <c r="K4291" t="s">
        <v>347</v>
      </c>
      <c r="L4291" t="s">
        <v>710</v>
      </c>
      <c r="M4291" t="s">
        <v>25</v>
      </c>
      <c r="N4291" t="s">
        <v>16</v>
      </c>
      <c r="S4291">
        <v>200</v>
      </c>
    </row>
    <row r="4292" spans="1:19" x14ac:dyDescent="0.3">
      <c r="A4292">
        <v>2023</v>
      </c>
      <c r="C4292" t="str">
        <f>IF(GETPIVOTDATA("PS % recovery",Sheet4!$B$5,"Parish Name",K4292)&gt;99.949%,"OK","No")</f>
        <v>No</v>
      </c>
      <c r="D4292" t="e">
        <f>VLOOKUP(J4292,'Ref2'!C:E,3,0)</f>
        <v>#N/A</v>
      </c>
      <c r="F4292">
        <v>7</v>
      </c>
      <c r="I4292" t="e">
        <f>VLOOKUP(J4292,Ref!L:M,2,0)</f>
        <v>#N/A</v>
      </c>
      <c r="J4292" t="s">
        <v>1362</v>
      </c>
      <c r="K4292" t="s">
        <v>342</v>
      </c>
      <c r="L4292" t="s">
        <v>710</v>
      </c>
      <c r="M4292" t="s">
        <v>25</v>
      </c>
      <c r="N4292" t="s">
        <v>16</v>
      </c>
      <c r="S4292">
        <v>100</v>
      </c>
    </row>
    <row r="4293" spans="1:19" x14ac:dyDescent="0.3">
      <c r="A4293">
        <v>2023</v>
      </c>
      <c r="C4293" t="str">
        <f>IF(GETPIVOTDATA("PS % recovery",Sheet4!$B$5,"Parish Name",K4293)&gt;99.949%,"OK","No")</f>
        <v>OK</v>
      </c>
      <c r="D4293" t="str">
        <f>VLOOKUP(J4293,'Ref2'!C:E,3,0)</f>
        <v>LLF</v>
      </c>
      <c r="F4293">
        <v>7</v>
      </c>
      <c r="I4293" t="e">
        <f>VLOOKUP(J4293,Ref!L:M,2,0)</f>
        <v>#N/A</v>
      </c>
      <c r="J4293" t="s">
        <v>1364</v>
      </c>
      <c r="K4293" t="s">
        <v>340</v>
      </c>
      <c r="L4293" t="s">
        <v>712</v>
      </c>
      <c r="M4293" t="s">
        <v>25</v>
      </c>
      <c r="N4293" t="s">
        <v>16</v>
      </c>
      <c r="S4293">
        <v>6600</v>
      </c>
    </row>
    <row r="4294" spans="1:19" x14ac:dyDescent="0.3">
      <c r="A4294">
        <v>2023</v>
      </c>
      <c r="C4294" t="str">
        <f>IF(GETPIVOTDATA("PS % recovery",Sheet4!$B$5,"Parish Name",K4294)&gt;99.949%,"OK","No")</f>
        <v>OK</v>
      </c>
      <c r="D4294" t="e">
        <f>VLOOKUP(J4294,'Ref2'!C:E,3,0)</f>
        <v>#N/A</v>
      </c>
      <c r="F4294">
        <v>7</v>
      </c>
      <c r="I4294" t="e">
        <f>VLOOKUP(J4294,Ref!L:M,2,0)</f>
        <v>#N/A</v>
      </c>
      <c r="J4294" t="s">
        <v>1366</v>
      </c>
      <c r="K4294" t="s">
        <v>344</v>
      </c>
      <c r="L4294" t="s">
        <v>718</v>
      </c>
      <c r="M4294" t="s">
        <v>25</v>
      </c>
      <c r="N4294" t="s">
        <v>16</v>
      </c>
      <c r="S4294">
        <v>1645</v>
      </c>
    </row>
    <row r="4295" spans="1:19" x14ac:dyDescent="0.3">
      <c r="A4295">
        <v>2023</v>
      </c>
      <c r="C4295" t="str">
        <f>IF(GETPIVOTDATA("PS % recovery",Sheet4!$B$5,"Parish Name",K4295)&gt;99.949%,"OK","No")</f>
        <v>OK</v>
      </c>
      <c r="D4295" t="e">
        <f>VLOOKUP(J4295,'Ref2'!C:E,3,0)</f>
        <v>#N/A</v>
      </c>
      <c r="F4295">
        <v>7</v>
      </c>
      <c r="I4295" t="e">
        <f>VLOOKUP(J4295,Ref!L:M,2,0)</f>
        <v>#N/A</v>
      </c>
      <c r="J4295" t="s">
        <v>1368</v>
      </c>
      <c r="K4295" t="s">
        <v>348</v>
      </c>
      <c r="L4295" t="s">
        <v>718</v>
      </c>
      <c r="M4295" t="s">
        <v>25</v>
      </c>
      <c r="N4295" t="s">
        <v>16</v>
      </c>
      <c r="S4295">
        <v>0</v>
      </c>
    </row>
    <row r="4296" spans="1:19" x14ac:dyDescent="0.3">
      <c r="A4296">
        <v>2023</v>
      </c>
      <c r="C4296" t="str">
        <f>IF(GETPIVOTDATA("PS % recovery",Sheet4!$B$5,"Parish Name",K4296)&gt;99.949%,"OK","No")</f>
        <v>No</v>
      </c>
      <c r="D4296" t="e">
        <f>VLOOKUP(J4296,'Ref2'!C:E,3,0)</f>
        <v>#N/A</v>
      </c>
      <c r="F4296">
        <v>7</v>
      </c>
      <c r="I4296" t="e">
        <f>VLOOKUP(J4296,Ref!L:M,2,0)</f>
        <v>#N/A</v>
      </c>
      <c r="J4296" t="s">
        <v>846</v>
      </c>
      <c r="K4296" t="s">
        <v>349</v>
      </c>
      <c r="L4296" t="s">
        <v>716</v>
      </c>
      <c r="M4296" t="s">
        <v>25</v>
      </c>
      <c r="N4296" t="s">
        <v>16</v>
      </c>
      <c r="S4296">
        <v>9700</v>
      </c>
    </row>
    <row r="4297" spans="1:19" x14ac:dyDescent="0.3">
      <c r="A4297">
        <v>2023</v>
      </c>
      <c r="C4297" t="str">
        <f>IF(GETPIVOTDATA("PS % recovery",Sheet4!$B$5,"Parish Name",K4297)&gt;99.949%,"OK","No")</f>
        <v>OK</v>
      </c>
      <c r="D4297" t="e">
        <f>VLOOKUP(J4297,'Ref2'!C:E,3,0)</f>
        <v>#N/A</v>
      </c>
      <c r="F4297">
        <v>7</v>
      </c>
      <c r="I4297" t="e">
        <f>VLOOKUP(J4297,Ref!L:M,2,0)</f>
        <v>#N/A</v>
      </c>
      <c r="J4297" t="s">
        <v>1371</v>
      </c>
      <c r="K4297" t="s">
        <v>351</v>
      </c>
      <c r="L4297" t="s">
        <v>728</v>
      </c>
      <c r="M4297" t="s">
        <v>28</v>
      </c>
      <c r="N4297" t="s">
        <v>16</v>
      </c>
      <c r="S4297">
        <v>310</v>
      </c>
    </row>
    <row r="4298" spans="1:19" x14ac:dyDescent="0.3">
      <c r="A4298">
        <v>2023</v>
      </c>
      <c r="C4298" t="str">
        <f>IF(GETPIVOTDATA("PS % recovery",Sheet4!$B$5,"Parish Name",K4298)&gt;99.949%,"OK","No")</f>
        <v>OK</v>
      </c>
      <c r="D4298" t="e">
        <f>VLOOKUP(J4298,'Ref2'!C:E,3,0)</f>
        <v>#N/A</v>
      </c>
      <c r="F4298">
        <v>7</v>
      </c>
      <c r="I4298" t="e">
        <f>VLOOKUP(J4298,Ref!L:M,2,0)</f>
        <v>#N/A</v>
      </c>
      <c r="J4298" t="s">
        <v>1373</v>
      </c>
      <c r="K4298" t="s">
        <v>356</v>
      </c>
      <c r="L4298" t="s">
        <v>728</v>
      </c>
      <c r="M4298" t="s">
        <v>28</v>
      </c>
      <c r="N4298" t="s">
        <v>16</v>
      </c>
      <c r="S4298">
        <v>0</v>
      </c>
    </row>
    <row r="4299" spans="1:19" x14ac:dyDescent="0.3">
      <c r="A4299">
        <v>2023</v>
      </c>
      <c r="C4299" t="str">
        <f>IF(GETPIVOTDATA("PS % recovery",Sheet4!$B$5,"Parish Name",K4299)&gt;99.949%,"OK","No")</f>
        <v>No</v>
      </c>
      <c r="D4299" t="e">
        <f>VLOOKUP(J4299,'Ref2'!C:E,3,0)</f>
        <v>#N/A</v>
      </c>
      <c r="F4299">
        <v>7</v>
      </c>
      <c r="I4299" t="e">
        <f>VLOOKUP(J4299,Ref!L:M,2,0)</f>
        <v>#N/A</v>
      </c>
      <c r="J4299" t="s">
        <v>847</v>
      </c>
      <c r="K4299" t="s">
        <v>359</v>
      </c>
      <c r="L4299" t="s">
        <v>728</v>
      </c>
      <c r="M4299" t="s">
        <v>28</v>
      </c>
      <c r="N4299" t="s">
        <v>16</v>
      </c>
      <c r="S4299">
        <v>12133</v>
      </c>
    </row>
    <row r="4300" spans="1:19" x14ac:dyDescent="0.3">
      <c r="A4300">
        <v>2023</v>
      </c>
      <c r="C4300" t="str">
        <f>IF(GETPIVOTDATA("PS % recovery",Sheet4!$B$5,"Parish Name",K4300)&gt;99.949%,"OK","No")</f>
        <v>OK</v>
      </c>
      <c r="D4300" t="e">
        <f>VLOOKUP(J4300,'Ref2'!C:E,3,0)</f>
        <v>#N/A</v>
      </c>
      <c r="F4300">
        <v>7</v>
      </c>
      <c r="I4300" t="e">
        <f>VLOOKUP(J4300,Ref!L:M,2,0)</f>
        <v>#N/A</v>
      </c>
      <c r="J4300" t="s">
        <v>1376</v>
      </c>
      <c r="K4300" t="s">
        <v>360</v>
      </c>
      <c r="L4300" t="s">
        <v>728</v>
      </c>
      <c r="M4300" t="s">
        <v>28</v>
      </c>
      <c r="N4300" t="s">
        <v>16</v>
      </c>
      <c r="S4300">
        <v>0</v>
      </c>
    </row>
    <row r="4301" spans="1:19" x14ac:dyDescent="0.3">
      <c r="A4301">
        <v>2023</v>
      </c>
      <c r="C4301" t="str">
        <f>IF(GETPIVOTDATA("PS % recovery",Sheet4!$B$5,"Parish Name",K4301)&gt;99.949%,"OK","No")</f>
        <v>No</v>
      </c>
      <c r="D4301" t="e">
        <f>VLOOKUP(J4301,'Ref2'!C:E,3,0)</f>
        <v>#N/A</v>
      </c>
      <c r="F4301">
        <v>7</v>
      </c>
      <c r="I4301" t="e">
        <f>VLOOKUP(J4301,Ref!L:M,2,0)</f>
        <v>#N/A</v>
      </c>
      <c r="J4301" t="s">
        <v>1378</v>
      </c>
      <c r="K4301" t="s">
        <v>361</v>
      </c>
      <c r="L4301" t="s">
        <v>728</v>
      </c>
      <c r="M4301" t="s">
        <v>28</v>
      </c>
      <c r="N4301" t="s">
        <v>16</v>
      </c>
      <c r="S4301">
        <v>1750</v>
      </c>
    </row>
    <row r="4302" spans="1:19" x14ac:dyDescent="0.3">
      <c r="A4302">
        <v>2023</v>
      </c>
      <c r="C4302" t="str">
        <f>IF(GETPIVOTDATA("PS % recovery",Sheet4!$B$5,"Parish Name",K4302)&gt;99.949%,"OK","No")</f>
        <v>No</v>
      </c>
      <c r="D4302" t="e">
        <f>VLOOKUP(J4302,'Ref2'!C:E,3,0)</f>
        <v>#N/A</v>
      </c>
      <c r="F4302">
        <v>7</v>
      </c>
      <c r="I4302" t="e">
        <f>VLOOKUP(J4302,Ref!L:M,2,0)</f>
        <v>#N/A</v>
      </c>
      <c r="J4302" t="s">
        <v>1380</v>
      </c>
      <c r="K4302" t="s">
        <v>352</v>
      </c>
      <c r="L4302" t="s">
        <v>730</v>
      </c>
      <c r="M4302" t="s">
        <v>28</v>
      </c>
      <c r="N4302" t="s">
        <v>16</v>
      </c>
      <c r="S4302">
        <v>0</v>
      </c>
    </row>
    <row r="4303" spans="1:19" x14ac:dyDescent="0.3">
      <c r="A4303">
        <v>2023</v>
      </c>
      <c r="C4303" t="str">
        <f>IF(GETPIVOTDATA("PS % recovery",Sheet4!$B$5,"Parish Name",K4303)&gt;99.949%,"OK","No")</f>
        <v>No</v>
      </c>
      <c r="D4303" t="e">
        <f>VLOOKUP(J4303,'Ref2'!C:E,3,0)</f>
        <v>#N/A</v>
      </c>
      <c r="F4303">
        <v>7</v>
      </c>
      <c r="I4303" t="e">
        <f>VLOOKUP(J4303,Ref!L:M,2,0)</f>
        <v>#N/A</v>
      </c>
      <c r="J4303" t="s">
        <v>1382</v>
      </c>
      <c r="K4303" t="s">
        <v>365</v>
      </c>
      <c r="L4303" t="s">
        <v>730</v>
      </c>
      <c r="M4303" t="s">
        <v>28</v>
      </c>
      <c r="N4303" t="s">
        <v>16</v>
      </c>
      <c r="S4303">
        <v>1841</v>
      </c>
    </row>
    <row r="4304" spans="1:19" x14ac:dyDescent="0.3">
      <c r="A4304">
        <v>2023</v>
      </c>
      <c r="C4304" t="str">
        <f>IF(GETPIVOTDATA("PS % recovery",Sheet4!$B$5,"Parish Name",K4304)&gt;99.949%,"OK","No")</f>
        <v>OK</v>
      </c>
      <c r="D4304" t="e">
        <f>VLOOKUP(J4304,'Ref2'!C:E,3,0)</f>
        <v>#N/A</v>
      </c>
      <c r="F4304">
        <v>7</v>
      </c>
      <c r="I4304" t="e">
        <f>VLOOKUP(J4304,Ref!L:M,2,0)</f>
        <v>#N/A</v>
      </c>
      <c r="J4304" t="s">
        <v>1384</v>
      </c>
      <c r="K4304" t="s">
        <v>353</v>
      </c>
      <c r="L4304" t="s">
        <v>720</v>
      </c>
      <c r="M4304" t="s">
        <v>28</v>
      </c>
      <c r="N4304" t="s">
        <v>16</v>
      </c>
      <c r="S4304">
        <v>12489.5</v>
      </c>
    </row>
    <row r="4305" spans="1:19" x14ac:dyDescent="0.3">
      <c r="A4305">
        <v>2023</v>
      </c>
      <c r="C4305" t="str">
        <f>IF(GETPIVOTDATA("PS % recovery",Sheet4!$B$5,"Parish Name",K4305)&gt;99.949%,"OK","No")</f>
        <v>OK</v>
      </c>
      <c r="D4305" t="e">
        <f>VLOOKUP(J4305,'Ref2'!C:E,3,0)</f>
        <v>#N/A</v>
      </c>
      <c r="F4305">
        <v>7</v>
      </c>
      <c r="I4305" t="e">
        <f>VLOOKUP(J4305,Ref!L:M,2,0)</f>
        <v>#N/A</v>
      </c>
      <c r="J4305" t="s">
        <v>1386</v>
      </c>
      <c r="K4305" t="s">
        <v>354</v>
      </c>
      <c r="L4305" t="s">
        <v>722</v>
      </c>
      <c r="M4305" t="s">
        <v>28</v>
      </c>
      <c r="N4305" t="s">
        <v>16</v>
      </c>
      <c r="S4305">
        <v>5523</v>
      </c>
    </row>
    <row r="4306" spans="1:19" x14ac:dyDescent="0.3">
      <c r="A4306">
        <v>2023</v>
      </c>
      <c r="C4306" t="str">
        <f>IF(GETPIVOTDATA("PS % recovery",Sheet4!$B$5,"Parish Name",K4306)&gt;99.949%,"OK","No")</f>
        <v>No</v>
      </c>
      <c r="D4306" t="e">
        <f>VLOOKUP(J4306,'Ref2'!C:E,3,0)</f>
        <v>#N/A</v>
      </c>
      <c r="F4306">
        <v>7</v>
      </c>
      <c r="I4306" t="e">
        <f>VLOOKUP(J4306,Ref!L:M,2,0)</f>
        <v>#N/A</v>
      </c>
      <c r="J4306" t="s">
        <v>1388</v>
      </c>
      <c r="K4306" t="s">
        <v>355</v>
      </c>
      <c r="L4306" t="s">
        <v>728</v>
      </c>
      <c r="M4306" t="s">
        <v>28</v>
      </c>
      <c r="N4306" t="s">
        <v>16</v>
      </c>
      <c r="S4306">
        <v>5054.1499999999996</v>
      </c>
    </row>
    <row r="4307" spans="1:19" x14ac:dyDescent="0.3">
      <c r="A4307">
        <v>2023</v>
      </c>
      <c r="C4307" t="str">
        <f>IF(GETPIVOTDATA("PS % recovery",Sheet4!$B$5,"Parish Name",K4307)&gt;99.949%,"OK","No")</f>
        <v>No</v>
      </c>
      <c r="D4307" t="e">
        <f>VLOOKUP(J4307,'Ref2'!C:E,3,0)</f>
        <v>#N/A</v>
      </c>
      <c r="F4307">
        <v>7</v>
      </c>
      <c r="I4307" t="e">
        <f>VLOOKUP(J4307,Ref!L:M,2,0)</f>
        <v>#N/A</v>
      </c>
      <c r="J4307" t="s">
        <v>1390</v>
      </c>
      <c r="K4307" t="s">
        <v>357</v>
      </c>
      <c r="L4307" t="s">
        <v>724</v>
      </c>
      <c r="M4307" t="s">
        <v>28</v>
      </c>
      <c r="N4307" t="s">
        <v>16</v>
      </c>
      <c r="S4307">
        <v>1700</v>
      </c>
    </row>
    <row r="4308" spans="1:19" x14ac:dyDescent="0.3">
      <c r="A4308">
        <v>2023</v>
      </c>
      <c r="C4308" t="str">
        <f>IF(GETPIVOTDATA("PS % recovery",Sheet4!$B$5,"Parish Name",K4308)&gt;99.949%,"OK","No")</f>
        <v>OK</v>
      </c>
      <c r="D4308" t="e">
        <f>VLOOKUP(J4308,'Ref2'!C:E,3,0)</f>
        <v>#N/A</v>
      </c>
      <c r="F4308">
        <v>7</v>
      </c>
      <c r="I4308" t="e">
        <f>VLOOKUP(J4308,Ref!L:M,2,0)</f>
        <v>#N/A</v>
      </c>
      <c r="J4308" t="s">
        <v>1392</v>
      </c>
      <c r="K4308" t="s">
        <v>358</v>
      </c>
      <c r="L4308" t="s">
        <v>726</v>
      </c>
      <c r="M4308" t="s">
        <v>28</v>
      </c>
      <c r="N4308" t="s">
        <v>16</v>
      </c>
      <c r="S4308">
        <v>2066.2800000000002</v>
      </c>
    </row>
    <row r="4309" spans="1:19" x14ac:dyDescent="0.3">
      <c r="A4309">
        <v>2023</v>
      </c>
      <c r="C4309" t="str">
        <f>IF(GETPIVOTDATA("PS % recovery",Sheet4!$B$5,"Parish Name",K4309)&gt;99.949%,"OK","No")</f>
        <v>OK</v>
      </c>
      <c r="D4309" t="e">
        <f>VLOOKUP(J4309,'Ref2'!C:E,3,0)</f>
        <v>#N/A</v>
      </c>
      <c r="F4309">
        <v>7</v>
      </c>
      <c r="I4309" t="e">
        <f>VLOOKUP(J4309,Ref!L:M,2,0)</f>
        <v>#N/A</v>
      </c>
      <c r="J4309" t="s">
        <v>1394</v>
      </c>
      <c r="K4309" t="s">
        <v>363</v>
      </c>
      <c r="L4309" t="s">
        <v>726</v>
      </c>
      <c r="M4309" t="s">
        <v>28</v>
      </c>
      <c r="N4309" t="s">
        <v>16</v>
      </c>
      <c r="S4309">
        <v>1848</v>
      </c>
    </row>
    <row r="4310" spans="1:19" x14ac:dyDescent="0.3">
      <c r="A4310">
        <v>2023</v>
      </c>
      <c r="C4310" t="str">
        <f>IF(GETPIVOTDATA("PS % recovery",Sheet4!$B$5,"Parish Name",K4310)&gt;99.949%,"OK","No")</f>
        <v>OK</v>
      </c>
      <c r="D4310" t="e">
        <f>VLOOKUP(J4310,'Ref2'!C:E,3,0)</f>
        <v>#N/A</v>
      </c>
      <c r="F4310">
        <v>7</v>
      </c>
      <c r="I4310" t="e">
        <f>VLOOKUP(J4310,Ref!L:M,2,0)</f>
        <v>#N/A</v>
      </c>
      <c r="J4310" t="s">
        <v>1396</v>
      </c>
      <c r="K4310" t="s">
        <v>367</v>
      </c>
      <c r="L4310" t="s">
        <v>726</v>
      </c>
      <c r="M4310" t="s">
        <v>28</v>
      </c>
      <c r="N4310" t="s">
        <v>16</v>
      </c>
      <c r="S4310">
        <v>1839</v>
      </c>
    </row>
    <row r="4311" spans="1:19" x14ac:dyDescent="0.3">
      <c r="A4311">
        <v>2023</v>
      </c>
      <c r="C4311" t="str">
        <f>IF(GETPIVOTDATA("PS % recovery",Sheet4!$B$5,"Parish Name",K4311)&gt;99.949%,"OK","No")</f>
        <v>No</v>
      </c>
      <c r="D4311" t="e">
        <f>VLOOKUP(J4311,'Ref2'!C:E,3,0)</f>
        <v>#N/A</v>
      </c>
      <c r="F4311">
        <v>7</v>
      </c>
      <c r="I4311" t="e">
        <f>VLOOKUP(J4311,Ref!L:M,2,0)</f>
        <v>#N/A</v>
      </c>
      <c r="J4311" t="s">
        <v>1398</v>
      </c>
      <c r="K4311" t="s">
        <v>362</v>
      </c>
      <c r="L4311" t="s">
        <v>732</v>
      </c>
      <c r="M4311" t="s">
        <v>28</v>
      </c>
      <c r="N4311" t="s">
        <v>16</v>
      </c>
      <c r="S4311">
        <v>600</v>
      </c>
    </row>
    <row r="4312" spans="1:19" x14ac:dyDescent="0.3">
      <c r="A4312">
        <v>2023</v>
      </c>
      <c r="C4312" t="str">
        <f>IF(GETPIVOTDATA("PS % recovery",Sheet4!$B$5,"Parish Name",K4312)&gt;99.949%,"OK","No")</f>
        <v>No</v>
      </c>
      <c r="D4312" t="e">
        <f>VLOOKUP(J4312,'Ref2'!C:E,3,0)</f>
        <v>#N/A</v>
      </c>
      <c r="F4312">
        <v>7</v>
      </c>
      <c r="I4312" t="e">
        <f>VLOOKUP(J4312,Ref!L:M,2,0)</f>
        <v>#N/A</v>
      </c>
      <c r="J4312" t="s">
        <v>1400</v>
      </c>
      <c r="K4312" t="s">
        <v>364</v>
      </c>
      <c r="L4312" t="s">
        <v>732</v>
      </c>
      <c r="M4312" t="s">
        <v>28</v>
      </c>
      <c r="N4312" t="s">
        <v>16</v>
      </c>
      <c r="S4312">
        <v>937</v>
      </c>
    </row>
    <row r="4313" spans="1:19" x14ac:dyDescent="0.3">
      <c r="A4313">
        <v>2023</v>
      </c>
      <c r="C4313" t="str">
        <f>IF(GETPIVOTDATA("PS % recovery",Sheet4!$B$5,"Parish Name",K4313)&gt;99.949%,"OK","No")</f>
        <v>OK</v>
      </c>
      <c r="D4313" t="e">
        <f>VLOOKUP(J4313,'Ref2'!C:E,3,0)</f>
        <v>#N/A</v>
      </c>
      <c r="F4313">
        <v>7</v>
      </c>
      <c r="I4313" t="e">
        <f>VLOOKUP(J4313,Ref!L:M,2,0)</f>
        <v>#N/A</v>
      </c>
      <c r="J4313" t="s">
        <v>1402</v>
      </c>
      <c r="K4313" t="s">
        <v>366</v>
      </c>
      <c r="L4313" t="s">
        <v>732</v>
      </c>
      <c r="M4313" t="s">
        <v>28</v>
      </c>
      <c r="N4313" t="s">
        <v>16</v>
      </c>
      <c r="S4313">
        <v>400</v>
      </c>
    </row>
    <row r="4314" spans="1:19" x14ac:dyDescent="0.3">
      <c r="A4314">
        <v>2023</v>
      </c>
      <c r="C4314" t="str">
        <f>IF(GETPIVOTDATA("PS % recovery",Sheet4!$B$5,"Parish Name",K4314)&gt;99.949%,"OK","No")</f>
        <v>No</v>
      </c>
      <c r="D4314" t="str">
        <f>VLOOKUP(J4314,'Ref2'!C:E,3,0)</f>
        <v>LLF</v>
      </c>
      <c r="F4314">
        <v>7</v>
      </c>
      <c r="I4314" t="e">
        <f>VLOOKUP(J4314,Ref!L:M,2,0)</f>
        <v>#N/A</v>
      </c>
      <c r="J4314" t="s">
        <v>1404</v>
      </c>
      <c r="K4314" t="s">
        <v>369</v>
      </c>
      <c r="L4314" t="s">
        <v>734</v>
      </c>
      <c r="M4314" t="s">
        <v>31</v>
      </c>
      <c r="N4314" t="s">
        <v>16</v>
      </c>
      <c r="S4314">
        <v>4000</v>
      </c>
    </row>
    <row r="4315" spans="1:19" x14ac:dyDescent="0.3">
      <c r="A4315">
        <v>2023</v>
      </c>
      <c r="C4315" t="str">
        <f>IF(GETPIVOTDATA("PS % recovery",Sheet4!$B$5,"Parish Name",K4315)&gt;99.949%,"OK","No")</f>
        <v>No</v>
      </c>
      <c r="D4315" t="e">
        <f>VLOOKUP(J4315,'Ref2'!C:E,3,0)</f>
        <v>#N/A</v>
      </c>
      <c r="F4315">
        <v>7</v>
      </c>
      <c r="I4315" t="e">
        <f>VLOOKUP(J4315,Ref!L:M,2,0)</f>
        <v>#N/A</v>
      </c>
      <c r="J4315" t="s">
        <v>1406</v>
      </c>
      <c r="K4315" t="s">
        <v>370</v>
      </c>
      <c r="L4315" t="s">
        <v>736</v>
      </c>
      <c r="M4315" t="s">
        <v>31</v>
      </c>
      <c r="N4315" t="s">
        <v>16</v>
      </c>
      <c r="S4315">
        <v>1000</v>
      </c>
    </row>
    <row r="4316" spans="1:19" x14ac:dyDescent="0.3">
      <c r="A4316">
        <v>2023</v>
      </c>
      <c r="C4316" t="str">
        <f>IF(GETPIVOTDATA("PS % recovery",Sheet4!$B$5,"Parish Name",K4316)&gt;99.949%,"OK","No")</f>
        <v>OK</v>
      </c>
      <c r="D4316" t="e">
        <f>VLOOKUP(J4316,'Ref2'!C:E,3,0)</f>
        <v>#N/A</v>
      </c>
      <c r="F4316">
        <v>7</v>
      </c>
      <c r="I4316" t="e">
        <f>VLOOKUP(J4316,Ref!L:M,2,0)</f>
        <v>#N/A</v>
      </c>
      <c r="J4316" t="s">
        <v>1408</v>
      </c>
      <c r="K4316" t="s">
        <v>371</v>
      </c>
      <c r="L4316" t="s">
        <v>768</v>
      </c>
      <c r="M4316" t="s">
        <v>31</v>
      </c>
      <c r="N4316" t="s">
        <v>16</v>
      </c>
      <c r="S4316">
        <v>4000</v>
      </c>
    </row>
    <row r="4317" spans="1:19" x14ac:dyDescent="0.3">
      <c r="A4317">
        <v>2023</v>
      </c>
      <c r="C4317" t="str">
        <f>IF(GETPIVOTDATA("PS % recovery",Sheet4!$B$5,"Parish Name",K4317)&gt;99.949%,"OK","No")</f>
        <v>OK</v>
      </c>
      <c r="D4317" t="e">
        <f>VLOOKUP(J4317,'Ref2'!C:E,3,0)</f>
        <v>#N/A</v>
      </c>
      <c r="F4317">
        <v>7</v>
      </c>
      <c r="I4317" t="e">
        <f>VLOOKUP(J4317,Ref!L:M,2,0)</f>
        <v>#N/A</v>
      </c>
      <c r="J4317" t="s">
        <v>1410</v>
      </c>
      <c r="K4317" t="s">
        <v>372</v>
      </c>
      <c r="L4317" t="s">
        <v>738</v>
      </c>
      <c r="M4317" t="s">
        <v>31</v>
      </c>
      <c r="N4317" t="s">
        <v>16</v>
      </c>
      <c r="S4317">
        <v>0</v>
      </c>
    </row>
    <row r="4318" spans="1:19" x14ac:dyDescent="0.3">
      <c r="A4318">
        <v>2023</v>
      </c>
      <c r="C4318" t="str">
        <f>IF(GETPIVOTDATA("PS % recovery",Sheet4!$B$5,"Parish Name",K4318)&gt;99.949%,"OK","No")</f>
        <v>No</v>
      </c>
      <c r="D4318" t="e">
        <f>VLOOKUP(J4318,'Ref2'!C:E,3,0)</f>
        <v>#N/A</v>
      </c>
      <c r="F4318">
        <v>7</v>
      </c>
      <c r="I4318" t="str">
        <f>VLOOKUP(J4318,Ref!L:M,2,0)</f>
        <v>Yes</v>
      </c>
      <c r="J4318" t="s">
        <v>1412</v>
      </c>
      <c r="K4318" t="s">
        <v>373</v>
      </c>
      <c r="L4318" t="s">
        <v>740</v>
      </c>
      <c r="M4318" t="s">
        <v>31</v>
      </c>
      <c r="N4318" t="s">
        <v>16</v>
      </c>
      <c r="S4318">
        <v>3000</v>
      </c>
    </row>
    <row r="4319" spans="1:19" x14ac:dyDescent="0.3">
      <c r="A4319">
        <v>2023</v>
      </c>
      <c r="C4319" t="str">
        <f>IF(GETPIVOTDATA("PS % recovery",Sheet4!$B$5,"Parish Name",K4319)&gt;99.949%,"OK","No")</f>
        <v>No</v>
      </c>
      <c r="D4319" t="e">
        <f>VLOOKUP(J4319,'Ref2'!C:E,3,0)</f>
        <v>#N/A</v>
      </c>
      <c r="F4319">
        <v>7</v>
      </c>
      <c r="I4319" t="e">
        <f>VLOOKUP(J4319,Ref!L:M,2,0)</f>
        <v>#N/A</v>
      </c>
      <c r="J4319" t="s">
        <v>1414</v>
      </c>
      <c r="K4319" t="s">
        <v>375</v>
      </c>
      <c r="L4319" t="s">
        <v>746</v>
      </c>
      <c r="M4319" t="s">
        <v>31</v>
      </c>
      <c r="N4319" t="s">
        <v>16</v>
      </c>
      <c r="S4319">
        <v>4100</v>
      </c>
    </row>
    <row r="4320" spans="1:19" x14ac:dyDescent="0.3">
      <c r="A4320">
        <v>2023</v>
      </c>
      <c r="C4320" t="str">
        <f>IF(GETPIVOTDATA("PS % recovery",Sheet4!$B$5,"Parish Name",K4320)&gt;99.949%,"OK","No")</f>
        <v>OK</v>
      </c>
      <c r="D4320" t="e">
        <f>VLOOKUP(J4320,'Ref2'!C:E,3,0)</f>
        <v>#N/A</v>
      </c>
      <c r="F4320">
        <v>7</v>
      </c>
      <c r="I4320" t="e">
        <f>VLOOKUP(J4320,Ref!L:M,2,0)</f>
        <v>#N/A</v>
      </c>
      <c r="J4320" t="s">
        <v>1416</v>
      </c>
      <c r="K4320" t="s">
        <v>376</v>
      </c>
      <c r="L4320" t="s">
        <v>744</v>
      </c>
      <c r="M4320" t="s">
        <v>31</v>
      </c>
      <c r="N4320" t="s">
        <v>16</v>
      </c>
      <c r="S4320">
        <v>2250</v>
      </c>
    </row>
    <row r="4321" spans="1:19" x14ac:dyDescent="0.3">
      <c r="A4321">
        <v>2023</v>
      </c>
      <c r="C4321" t="str">
        <f>IF(GETPIVOTDATA("PS % recovery",Sheet4!$B$5,"Parish Name",K4321)&gt;99.949%,"OK","No")</f>
        <v>OK</v>
      </c>
      <c r="D4321" t="str">
        <f>VLOOKUP(J4321,'Ref2'!C:E,3,0)</f>
        <v>LLF</v>
      </c>
      <c r="F4321">
        <v>7</v>
      </c>
      <c r="I4321" t="e">
        <f>VLOOKUP(J4321,Ref!L:M,2,0)</f>
        <v>#N/A</v>
      </c>
      <c r="J4321" t="s">
        <v>1418</v>
      </c>
      <c r="K4321" t="s">
        <v>378</v>
      </c>
      <c r="L4321" t="s">
        <v>754</v>
      </c>
      <c r="M4321" t="s">
        <v>31</v>
      </c>
      <c r="N4321" t="s">
        <v>16</v>
      </c>
      <c r="S4321">
        <v>3841</v>
      </c>
    </row>
    <row r="4322" spans="1:19" x14ac:dyDescent="0.3">
      <c r="A4322">
        <v>2023</v>
      </c>
      <c r="C4322" t="str">
        <f>IF(GETPIVOTDATA("PS % recovery",Sheet4!$B$5,"Parish Name",K4322)&gt;99.949%,"OK","No")</f>
        <v>No</v>
      </c>
      <c r="D4322" t="e">
        <f>VLOOKUP(J4322,'Ref2'!C:E,3,0)</f>
        <v>#N/A</v>
      </c>
      <c r="F4322">
        <v>7</v>
      </c>
      <c r="I4322" t="e">
        <f>VLOOKUP(J4322,Ref!L:M,2,0)</f>
        <v>#N/A</v>
      </c>
      <c r="J4322" t="s">
        <v>1420</v>
      </c>
      <c r="K4322" t="s">
        <v>377</v>
      </c>
      <c r="L4322" t="s">
        <v>748</v>
      </c>
      <c r="M4322" t="s">
        <v>31</v>
      </c>
      <c r="N4322" t="s">
        <v>16</v>
      </c>
      <c r="S4322">
        <v>2000</v>
      </c>
    </row>
    <row r="4323" spans="1:19" x14ac:dyDescent="0.3">
      <c r="A4323">
        <v>2023</v>
      </c>
      <c r="C4323" t="str">
        <f>IF(GETPIVOTDATA("PS % recovery",Sheet4!$B$5,"Parish Name",K4323)&gt;99.949%,"OK","No")</f>
        <v>No</v>
      </c>
      <c r="D4323" t="e">
        <f>VLOOKUP(J4323,'Ref2'!C:E,3,0)</f>
        <v>#N/A</v>
      </c>
      <c r="F4323">
        <v>7</v>
      </c>
      <c r="I4323" t="e">
        <f>VLOOKUP(J4323,Ref!L:M,2,0)</f>
        <v>#N/A</v>
      </c>
      <c r="J4323" t="s">
        <v>1422</v>
      </c>
      <c r="K4323" t="s">
        <v>379</v>
      </c>
      <c r="L4323" t="s">
        <v>750</v>
      </c>
      <c r="M4323" t="s">
        <v>31</v>
      </c>
      <c r="N4323" t="s">
        <v>16</v>
      </c>
      <c r="S4323">
        <v>1500</v>
      </c>
    </row>
    <row r="4324" spans="1:19" x14ac:dyDescent="0.3">
      <c r="A4324">
        <v>2023</v>
      </c>
      <c r="C4324" t="str">
        <f>IF(GETPIVOTDATA("PS % recovery",Sheet4!$B$5,"Parish Name",K4324)&gt;99.949%,"OK","No")</f>
        <v>No</v>
      </c>
      <c r="D4324" t="str">
        <f>VLOOKUP(J4324,'Ref2'!C:E,3,0)</f>
        <v>LLF</v>
      </c>
      <c r="F4324">
        <v>7</v>
      </c>
      <c r="I4324" t="e">
        <f>VLOOKUP(J4324,Ref!L:M,2,0)</f>
        <v>#N/A</v>
      </c>
      <c r="J4324" t="s">
        <v>1424</v>
      </c>
      <c r="K4324" t="s">
        <v>380</v>
      </c>
      <c r="L4324" t="s">
        <v>752</v>
      </c>
      <c r="M4324" t="s">
        <v>31</v>
      </c>
      <c r="N4324" t="s">
        <v>16</v>
      </c>
      <c r="S4324">
        <v>0</v>
      </c>
    </row>
    <row r="4325" spans="1:19" x14ac:dyDescent="0.3">
      <c r="A4325">
        <v>2023</v>
      </c>
      <c r="C4325" t="str">
        <f>IF(GETPIVOTDATA("PS % recovery",Sheet4!$B$5,"Parish Name",K4325)&gt;99.949%,"OK","No")</f>
        <v>OK</v>
      </c>
      <c r="D4325" t="e">
        <f>VLOOKUP(J4325,'Ref2'!C:E,3,0)</f>
        <v>#N/A</v>
      </c>
      <c r="F4325">
        <v>7</v>
      </c>
      <c r="I4325" t="e">
        <f>VLOOKUP(J4325,Ref!L:M,2,0)</f>
        <v>#N/A</v>
      </c>
      <c r="J4325" t="s">
        <v>1426</v>
      </c>
      <c r="K4325" t="s">
        <v>374</v>
      </c>
      <c r="L4325" t="s">
        <v>742</v>
      </c>
      <c r="M4325" t="s">
        <v>31</v>
      </c>
      <c r="N4325" t="s">
        <v>16</v>
      </c>
      <c r="S4325">
        <v>4000</v>
      </c>
    </row>
    <row r="4326" spans="1:19" x14ac:dyDescent="0.3">
      <c r="A4326">
        <v>2023</v>
      </c>
      <c r="C4326" t="str">
        <f>IF(GETPIVOTDATA("PS % recovery",Sheet4!$B$5,"Parish Name",K4326)&gt;99.949%,"OK","No")</f>
        <v>No</v>
      </c>
      <c r="D4326" t="e">
        <f>VLOOKUP(J4326,'Ref2'!C:E,3,0)</f>
        <v>#N/A</v>
      </c>
      <c r="F4326">
        <v>7</v>
      </c>
      <c r="I4326" t="e">
        <f>VLOOKUP(J4326,Ref!L:M,2,0)</f>
        <v>#N/A</v>
      </c>
      <c r="J4326" t="s">
        <v>1428</v>
      </c>
      <c r="K4326" t="s">
        <v>381</v>
      </c>
      <c r="L4326" t="s">
        <v>756</v>
      </c>
      <c r="M4326" t="s">
        <v>31</v>
      </c>
      <c r="N4326" t="s">
        <v>16</v>
      </c>
      <c r="S4326">
        <v>1250</v>
      </c>
    </row>
    <row r="4327" spans="1:19" x14ac:dyDescent="0.3">
      <c r="A4327">
        <v>2023</v>
      </c>
      <c r="C4327" t="str">
        <f>IF(GETPIVOTDATA("PS % recovery",Sheet4!$B$5,"Parish Name",K4327)&gt;99.949%,"OK","No")</f>
        <v>No</v>
      </c>
      <c r="D4327" t="e">
        <f>VLOOKUP(J4327,'Ref2'!C:E,3,0)</f>
        <v>#N/A</v>
      </c>
      <c r="F4327">
        <v>7</v>
      </c>
      <c r="I4327" t="e">
        <f>VLOOKUP(J4327,Ref!L:M,2,0)</f>
        <v>#N/A</v>
      </c>
      <c r="J4327" t="s">
        <v>1430</v>
      </c>
      <c r="K4327" t="s">
        <v>382</v>
      </c>
      <c r="L4327" t="s">
        <v>758</v>
      </c>
      <c r="M4327" t="s">
        <v>31</v>
      </c>
      <c r="N4327" t="s">
        <v>16</v>
      </c>
      <c r="S4327">
        <v>0</v>
      </c>
    </row>
    <row r="4328" spans="1:19" x14ac:dyDescent="0.3">
      <c r="A4328">
        <v>2023</v>
      </c>
      <c r="C4328" t="str">
        <f>IF(GETPIVOTDATA("PS % recovery",Sheet4!$B$5,"Parish Name",K4328)&gt;99.949%,"OK","No")</f>
        <v>No</v>
      </c>
      <c r="D4328" t="e">
        <f>VLOOKUP(J4328,'Ref2'!C:E,3,0)</f>
        <v>#N/A</v>
      </c>
      <c r="F4328">
        <v>7</v>
      </c>
      <c r="I4328" t="e">
        <f>VLOOKUP(J4328,Ref!L:M,2,0)</f>
        <v>#N/A</v>
      </c>
      <c r="J4328" t="s">
        <v>1432</v>
      </c>
      <c r="K4328" t="s">
        <v>383</v>
      </c>
      <c r="L4328" t="s">
        <v>760</v>
      </c>
      <c r="M4328" t="s">
        <v>31</v>
      </c>
      <c r="N4328" t="s">
        <v>16</v>
      </c>
      <c r="S4328">
        <v>500</v>
      </c>
    </row>
    <row r="4329" spans="1:19" x14ac:dyDescent="0.3">
      <c r="A4329">
        <v>2023</v>
      </c>
      <c r="C4329" t="str">
        <f>IF(GETPIVOTDATA("PS % recovery",Sheet4!$B$5,"Parish Name",K4329)&gt;99.949%,"OK","No")</f>
        <v>OK</v>
      </c>
      <c r="D4329" t="e">
        <f>VLOOKUP(J4329,'Ref2'!C:E,3,0)</f>
        <v>#N/A</v>
      </c>
      <c r="F4329">
        <v>7</v>
      </c>
      <c r="I4329" t="e">
        <f>VLOOKUP(J4329,Ref!L:M,2,0)</f>
        <v>#N/A</v>
      </c>
      <c r="J4329" t="s">
        <v>1434</v>
      </c>
      <c r="K4329" t="s">
        <v>384</v>
      </c>
      <c r="L4329" t="s">
        <v>762</v>
      </c>
      <c r="M4329" t="s">
        <v>31</v>
      </c>
      <c r="N4329" t="s">
        <v>16</v>
      </c>
      <c r="S4329">
        <v>0</v>
      </c>
    </row>
    <row r="4330" spans="1:19" x14ac:dyDescent="0.3">
      <c r="A4330">
        <v>2023</v>
      </c>
      <c r="C4330" t="str">
        <f>IF(GETPIVOTDATA("PS % recovery",Sheet4!$B$5,"Parish Name",K4330)&gt;99.949%,"OK","No")</f>
        <v>No</v>
      </c>
      <c r="D4330" t="e">
        <f>VLOOKUP(J4330,'Ref2'!C:E,3,0)</f>
        <v>#N/A</v>
      </c>
      <c r="F4330">
        <v>7</v>
      </c>
      <c r="I4330" t="e">
        <f>VLOOKUP(J4330,Ref!L:M,2,0)</f>
        <v>#N/A</v>
      </c>
      <c r="J4330" t="s">
        <v>1436</v>
      </c>
      <c r="K4330" t="s">
        <v>385</v>
      </c>
      <c r="L4330" t="s">
        <v>764</v>
      </c>
      <c r="M4330" t="s">
        <v>31</v>
      </c>
      <c r="N4330" t="s">
        <v>16</v>
      </c>
      <c r="S4330">
        <v>3500</v>
      </c>
    </row>
    <row r="4331" spans="1:19" x14ac:dyDescent="0.3">
      <c r="A4331">
        <v>2023</v>
      </c>
      <c r="C4331" t="str">
        <f>IF(GETPIVOTDATA("PS % recovery",Sheet4!$B$5,"Parish Name",K4331)&gt;99.949%,"OK","No")</f>
        <v>No</v>
      </c>
      <c r="D4331" t="e">
        <f>VLOOKUP(J4331,'Ref2'!C:E,3,0)</f>
        <v>#N/A</v>
      </c>
      <c r="F4331">
        <v>7</v>
      </c>
      <c r="I4331" t="e">
        <f>VLOOKUP(J4331,Ref!L:M,2,0)</f>
        <v>#N/A</v>
      </c>
      <c r="J4331" t="s">
        <v>1438</v>
      </c>
      <c r="K4331" t="s">
        <v>386</v>
      </c>
      <c r="L4331" t="s">
        <v>766</v>
      </c>
      <c r="M4331" t="s">
        <v>31</v>
      </c>
      <c r="N4331" t="s">
        <v>16</v>
      </c>
      <c r="S4331">
        <v>750</v>
      </c>
    </row>
    <row r="4332" spans="1:19" x14ac:dyDescent="0.3">
      <c r="A4332">
        <v>2023</v>
      </c>
      <c r="C4332" t="str">
        <f>IF(GETPIVOTDATA("PS % recovery",Sheet4!$B$5,"Parish Name",K4332)&gt;99.949%,"OK","No")</f>
        <v>No</v>
      </c>
      <c r="D4332" t="str">
        <f>VLOOKUP(J4332,'Ref2'!C:E,3,0)</f>
        <v>LLF</v>
      </c>
      <c r="F4332">
        <v>7</v>
      </c>
      <c r="I4332" t="e">
        <f>VLOOKUP(J4332,Ref!L:M,2,0)</f>
        <v>#N/A</v>
      </c>
      <c r="J4332" t="s">
        <v>1440</v>
      </c>
      <c r="K4332" t="s">
        <v>388</v>
      </c>
      <c r="L4332" t="s">
        <v>780</v>
      </c>
      <c r="M4332" t="s">
        <v>34</v>
      </c>
      <c r="N4332" t="s">
        <v>16</v>
      </c>
      <c r="S4332">
        <v>0</v>
      </c>
    </row>
    <row r="4333" spans="1:19" x14ac:dyDescent="0.3">
      <c r="A4333">
        <v>2023</v>
      </c>
      <c r="C4333" t="str">
        <f>IF(GETPIVOTDATA("PS % recovery",Sheet4!$B$5,"Parish Name",K4333)&gt;99.949%,"OK","No")</f>
        <v>OK</v>
      </c>
      <c r="D4333" t="str">
        <f>VLOOKUP(J4333,'Ref2'!C:E,3,0)</f>
        <v>LLF</v>
      </c>
      <c r="F4333">
        <v>7</v>
      </c>
      <c r="I4333" t="str">
        <f>VLOOKUP(J4333,Ref!L:M,2,0)</f>
        <v>Yes</v>
      </c>
      <c r="J4333" t="s">
        <v>1442</v>
      </c>
      <c r="K4333" t="s">
        <v>389</v>
      </c>
      <c r="L4333" t="s">
        <v>780</v>
      </c>
      <c r="M4333" t="s">
        <v>34</v>
      </c>
      <c r="N4333" t="s">
        <v>16</v>
      </c>
      <c r="S4333">
        <v>4348</v>
      </c>
    </row>
    <row r="4334" spans="1:19" x14ac:dyDescent="0.3">
      <c r="A4334">
        <v>2023</v>
      </c>
      <c r="C4334" t="str">
        <f>IF(GETPIVOTDATA("PS % recovery",Sheet4!$B$5,"Parish Name",K4334)&gt;99.949%,"OK","No")</f>
        <v>No</v>
      </c>
      <c r="D4334" t="e">
        <f>VLOOKUP(J4334,'Ref2'!C:E,3,0)</f>
        <v>#N/A</v>
      </c>
      <c r="F4334">
        <v>7</v>
      </c>
      <c r="I4334" t="e">
        <f>VLOOKUP(J4334,Ref!L:M,2,0)</f>
        <v>#N/A</v>
      </c>
      <c r="J4334" t="s">
        <v>1444</v>
      </c>
      <c r="K4334" t="s">
        <v>390</v>
      </c>
      <c r="L4334" t="s">
        <v>770</v>
      </c>
      <c r="M4334" t="s">
        <v>34</v>
      </c>
      <c r="N4334" t="s">
        <v>16</v>
      </c>
      <c r="S4334">
        <v>0</v>
      </c>
    </row>
    <row r="4335" spans="1:19" x14ac:dyDescent="0.3">
      <c r="A4335">
        <v>2023</v>
      </c>
      <c r="C4335" t="str">
        <f>IF(GETPIVOTDATA("PS % recovery",Sheet4!$B$5,"Parish Name",K4335)&gt;99.949%,"OK","No")</f>
        <v>No</v>
      </c>
      <c r="D4335" t="e">
        <f>VLOOKUP(J4335,'Ref2'!C:E,3,0)</f>
        <v>#N/A</v>
      </c>
      <c r="F4335">
        <v>7</v>
      </c>
      <c r="I4335" t="e">
        <f>VLOOKUP(J4335,Ref!L:M,2,0)</f>
        <v>#N/A</v>
      </c>
      <c r="J4335" t="s">
        <v>1446</v>
      </c>
      <c r="K4335" t="s">
        <v>392</v>
      </c>
      <c r="L4335" t="s">
        <v>770</v>
      </c>
      <c r="M4335" t="s">
        <v>34</v>
      </c>
      <c r="N4335" t="s">
        <v>16</v>
      </c>
      <c r="S4335">
        <v>2428</v>
      </c>
    </row>
    <row r="4336" spans="1:19" x14ac:dyDescent="0.3">
      <c r="A4336">
        <v>2023</v>
      </c>
      <c r="C4336" t="str">
        <f>IF(GETPIVOTDATA("PS % recovery",Sheet4!$B$5,"Parish Name",K4336)&gt;99.949%,"OK","No")</f>
        <v>OK</v>
      </c>
      <c r="D4336" t="e">
        <f>VLOOKUP(J4336,'Ref2'!C:E,3,0)</f>
        <v>#N/A</v>
      </c>
      <c r="F4336">
        <v>7</v>
      </c>
      <c r="I4336" t="e">
        <f>VLOOKUP(J4336,Ref!L:M,2,0)</f>
        <v>#N/A</v>
      </c>
      <c r="J4336" t="s">
        <v>1448</v>
      </c>
      <c r="K4336" t="s">
        <v>393</v>
      </c>
      <c r="L4336" t="s">
        <v>774</v>
      </c>
      <c r="M4336" t="s">
        <v>34</v>
      </c>
      <c r="N4336" t="s">
        <v>16</v>
      </c>
      <c r="S4336">
        <v>1922</v>
      </c>
    </row>
    <row r="4337" spans="1:19" x14ac:dyDescent="0.3">
      <c r="A4337">
        <v>2023</v>
      </c>
      <c r="C4337" t="str">
        <f>IF(GETPIVOTDATA("PS % recovery",Sheet4!$B$5,"Parish Name",K4337)&gt;99.949%,"OK","No")</f>
        <v>No</v>
      </c>
      <c r="D4337" t="e">
        <f>VLOOKUP(J4337,'Ref2'!C:E,3,0)</f>
        <v>#N/A</v>
      </c>
      <c r="F4337">
        <v>7</v>
      </c>
      <c r="I4337" t="e">
        <f>VLOOKUP(J4337,Ref!L:M,2,0)</f>
        <v>#N/A</v>
      </c>
      <c r="J4337" t="s">
        <v>1450</v>
      </c>
      <c r="K4337" t="s">
        <v>395</v>
      </c>
      <c r="L4337" t="s">
        <v>774</v>
      </c>
      <c r="M4337" t="s">
        <v>34</v>
      </c>
      <c r="N4337" t="s">
        <v>16</v>
      </c>
      <c r="S4337">
        <v>500</v>
      </c>
    </row>
    <row r="4338" spans="1:19" x14ac:dyDescent="0.3">
      <c r="A4338">
        <v>2023</v>
      </c>
      <c r="C4338" t="str">
        <f>IF(GETPIVOTDATA("PS % recovery",Sheet4!$B$5,"Parish Name",K4338)&gt;99.949%,"OK","No")</f>
        <v>No</v>
      </c>
      <c r="D4338" t="e">
        <f>VLOOKUP(J4338,'Ref2'!C:E,3,0)</f>
        <v>#N/A</v>
      </c>
      <c r="F4338">
        <v>7</v>
      </c>
      <c r="I4338" t="e">
        <f>VLOOKUP(J4338,Ref!L:M,2,0)</f>
        <v>#N/A</v>
      </c>
      <c r="J4338" t="s">
        <v>1452</v>
      </c>
      <c r="K4338" t="s">
        <v>396</v>
      </c>
      <c r="L4338" t="s">
        <v>786</v>
      </c>
      <c r="M4338" t="s">
        <v>34</v>
      </c>
      <c r="N4338" t="s">
        <v>16</v>
      </c>
      <c r="S4338">
        <v>0</v>
      </c>
    </row>
    <row r="4339" spans="1:19" x14ac:dyDescent="0.3">
      <c r="A4339">
        <v>2023</v>
      </c>
      <c r="C4339" t="str">
        <f>IF(GETPIVOTDATA("PS % recovery",Sheet4!$B$5,"Parish Name",K4339)&gt;99.949%,"OK","No")</f>
        <v>No</v>
      </c>
      <c r="D4339" t="e">
        <f>VLOOKUP(J4339,'Ref2'!C:E,3,0)</f>
        <v>#N/A</v>
      </c>
      <c r="F4339">
        <v>7</v>
      </c>
      <c r="I4339" t="e">
        <f>VLOOKUP(J4339,Ref!L:M,2,0)</f>
        <v>#N/A</v>
      </c>
      <c r="J4339" t="s">
        <v>1454</v>
      </c>
      <c r="K4339" t="s">
        <v>398</v>
      </c>
      <c r="L4339" t="s">
        <v>786</v>
      </c>
      <c r="M4339" t="s">
        <v>34</v>
      </c>
      <c r="N4339" t="s">
        <v>16</v>
      </c>
      <c r="S4339">
        <v>0</v>
      </c>
    </row>
    <row r="4340" spans="1:19" x14ac:dyDescent="0.3">
      <c r="A4340">
        <v>2023</v>
      </c>
      <c r="C4340" t="str">
        <f>IF(GETPIVOTDATA("PS % recovery",Sheet4!$B$5,"Parish Name",K4340)&gt;99.949%,"OK","No")</f>
        <v>No</v>
      </c>
      <c r="D4340" t="e">
        <f>VLOOKUP(J4340,'Ref2'!C:E,3,0)</f>
        <v>#N/A</v>
      </c>
      <c r="F4340">
        <v>7</v>
      </c>
      <c r="I4340" t="e">
        <f>VLOOKUP(J4340,Ref!L:M,2,0)</f>
        <v>#N/A</v>
      </c>
      <c r="J4340" t="s">
        <v>1456</v>
      </c>
      <c r="K4340" t="s">
        <v>399</v>
      </c>
      <c r="L4340" t="s">
        <v>786</v>
      </c>
      <c r="M4340" t="s">
        <v>34</v>
      </c>
      <c r="N4340" t="s">
        <v>16</v>
      </c>
      <c r="S4340">
        <v>100</v>
      </c>
    </row>
    <row r="4341" spans="1:19" x14ac:dyDescent="0.3">
      <c r="A4341">
        <v>2023</v>
      </c>
      <c r="C4341" t="str">
        <f>IF(GETPIVOTDATA("PS % recovery",Sheet4!$B$5,"Parish Name",K4341)&gt;99.949%,"OK","No")</f>
        <v>OK</v>
      </c>
      <c r="D4341" t="e">
        <f>VLOOKUP(J4341,'Ref2'!C:E,3,0)</f>
        <v>#N/A</v>
      </c>
      <c r="F4341">
        <v>7</v>
      </c>
      <c r="I4341" t="e">
        <f>VLOOKUP(J4341,Ref!L:M,2,0)</f>
        <v>#N/A</v>
      </c>
      <c r="J4341" t="s">
        <v>1458</v>
      </c>
      <c r="K4341" t="s">
        <v>397</v>
      </c>
      <c r="L4341" t="s">
        <v>782</v>
      </c>
      <c r="M4341" t="s">
        <v>34</v>
      </c>
      <c r="N4341" t="s">
        <v>16</v>
      </c>
      <c r="S4341">
        <v>4638.75</v>
      </c>
    </row>
    <row r="4342" spans="1:19" x14ac:dyDescent="0.3">
      <c r="A4342">
        <v>2023</v>
      </c>
      <c r="C4342" t="str">
        <f>IF(GETPIVOTDATA("PS % recovery",Sheet4!$B$5,"Parish Name",K4342)&gt;99.949%,"OK","No")</f>
        <v>OK</v>
      </c>
      <c r="D4342" t="e">
        <f>VLOOKUP(J4342,'Ref2'!C:E,3,0)</f>
        <v>#N/A</v>
      </c>
      <c r="F4342">
        <v>7</v>
      </c>
      <c r="I4342" t="e">
        <f>VLOOKUP(J4342,Ref!L:M,2,0)</f>
        <v>#N/A</v>
      </c>
      <c r="J4342" t="s">
        <v>1460</v>
      </c>
      <c r="K4342" t="s">
        <v>401</v>
      </c>
      <c r="L4342" t="s">
        <v>782</v>
      </c>
      <c r="M4342" t="s">
        <v>34</v>
      </c>
      <c r="N4342" t="s">
        <v>16</v>
      </c>
      <c r="S4342">
        <v>0</v>
      </c>
    </row>
    <row r="4343" spans="1:19" x14ac:dyDescent="0.3">
      <c r="A4343">
        <v>2023</v>
      </c>
      <c r="C4343" t="str">
        <f>IF(GETPIVOTDATA("PS % recovery",Sheet4!$B$5,"Parish Name",K4343)&gt;99.949%,"OK","No")</f>
        <v>OK</v>
      </c>
      <c r="D4343" t="e">
        <f>VLOOKUP(J4343,'Ref2'!C:E,3,0)</f>
        <v>#N/A</v>
      </c>
      <c r="F4343">
        <v>7</v>
      </c>
      <c r="I4343" t="e">
        <f>VLOOKUP(J4343,Ref!L:M,2,0)</f>
        <v>#N/A</v>
      </c>
      <c r="J4343" t="s">
        <v>1462</v>
      </c>
      <c r="K4343" t="s">
        <v>400</v>
      </c>
      <c r="L4343" t="s">
        <v>782</v>
      </c>
      <c r="M4343" t="s">
        <v>34</v>
      </c>
      <c r="N4343" t="s">
        <v>16</v>
      </c>
      <c r="S4343">
        <v>420</v>
      </c>
    </row>
    <row r="4344" spans="1:19" x14ac:dyDescent="0.3">
      <c r="A4344">
        <v>2023</v>
      </c>
      <c r="C4344" t="str">
        <f>IF(GETPIVOTDATA("PS % recovery",Sheet4!$B$5,"Parish Name",K4344)&gt;99.949%,"OK","No")</f>
        <v>No</v>
      </c>
      <c r="D4344" t="e">
        <f>VLOOKUP(J4344,'Ref2'!C:E,3,0)</f>
        <v>#N/A</v>
      </c>
      <c r="F4344">
        <v>7</v>
      </c>
      <c r="I4344" t="e">
        <f>VLOOKUP(J4344,Ref!L:M,2,0)</f>
        <v>#N/A</v>
      </c>
      <c r="J4344" t="s">
        <v>1464</v>
      </c>
      <c r="K4344" t="s">
        <v>402</v>
      </c>
      <c r="L4344" t="s">
        <v>778</v>
      </c>
      <c r="M4344" t="s">
        <v>34</v>
      </c>
      <c r="N4344" t="s">
        <v>16</v>
      </c>
      <c r="S4344">
        <v>500</v>
      </c>
    </row>
    <row r="4345" spans="1:19" x14ac:dyDescent="0.3">
      <c r="A4345">
        <v>2023</v>
      </c>
      <c r="C4345" t="str">
        <f>IF(GETPIVOTDATA("PS % recovery",Sheet4!$B$5,"Parish Name",K4345)&gt;99.949%,"OK","No")</f>
        <v>No</v>
      </c>
      <c r="D4345" t="e">
        <f>VLOOKUP(J4345,'Ref2'!C:E,3,0)</f>
        <v>#N/A</v>
      </c>
      <c r="F4345">
        <v>7</v>
      </c>
      <c r="I4345" t="e">
        <f>VLOOKUP(J4345,Ref!L:M,2,0)</f>
        <v>#N/A</v>
      </c>
      <c r="J4345" t="s">
        <v>1466</v>
      </c>
      <c r="K4345" t="s">
        <v>405</v>
      </c>
      <c r="L4345" t="s">
        <v>778</v>
      </c>
      <c r="M4345" t="s">
        <v>34</v>
      </c>
      <c r="N4345" t="s">
        <v>16</v>
      </c>
      <c r="S4345">
        <v>0.01</v>
      </c>
    </row>
    <row r="4346" spans="1:19" x14ac:dyDescent="0.3">
      <c r="A4346">
        <v>2023</v>
      </c>
      <c r="C4346" t="str">
        <f>IF(GETPIVOTDATA("PS % recovery",Sheet4!$B$5,"Parish Name",K4346)&gt;99.949%,"OK","No")</f>
        <v>OK</v>
      </c>
      <c r="D4346" t="e">
        <f>VLOOKUP(J4346,'Ref2'!C:E,3,0)</f>
        <v>#N/A</v>
      </c>
      <c r="F4346">
        <v>7</v>
      </c>
      <c r="I4346" t="e">
        <f>VLOOKUP(J4346,Ref!L:M,2,0)</f>
        <v>#N/A</v>
      </c>
      <c r="J4346" t="s">
        <v>1468</v>
      </c>
      <c r="K4346" t="s">
        <v>404</v>
      </c>
      <c r="L4346" t="s">
        <v>774</v>
      </c>
      <c r="M4346" t="s">
        <v>34</v>
      </c>
      <c r="N4346" t="s">
        <v>16</v>
      </c>
      <c r="S4346">
        <v>0</v>
      </c>
    </row>
    <row r="4347" spans="1:19" x14ac:dyDescent="0.3">
      <c r="A4347">
        <v>2023</v>
      </c>
      <c r="C4347" t="str">
        <f>IF(GETPIVOTDATA("PS % recovery",Sheet4!$B$5,"Parish Name",K4347)&gt;99.949%,"OK","No")</f>
        <v>OK</v>
      </c>
      <c r="D4347" t="e">
        <f>VLOOKUP(J4347,'Ref2'!C:E,3,0)</f>
        <v>#N/A</v>
      </c>
      <c r="F4347">
        <v>7</v>
      </c>
      <c r="I4347" t="e">
        <f>VLOOKUP(J4347,Ref!L:M,2,0)</f>
        <v>#N/A</v>
      </c>
      <c r="J4347" t="s">
        <v>1470</v>
      </c>
      <c r="K4347" t="s">
        <v>406</v>
      </c>
      <c r="L4347" t="s">
        <v>778</v>
      </c>
      <c r="M4347" t="s">
        <v>34</v>
      </c>
      <c r="N4347" t="s">
        <v>16</v>
      </c>
      <c r="S4347">
        <v>1558.75</v>
      </c>
    </row>
    <row r="4348" spans="1:19" x14ac:dyDescent="0.3">
      <c r="A4348">
        <v>2023</v>
      </c>
      <c r="C4348" t="str">
        <f>IF(GETPIVOTDATA("PS % recovery",Sheet4!$B$5,"Parish Name",K4348)&gt;99.949%,"OK","No")</f>
        <v>No</v>
      </c>
      <c r="D4348" t="e">
        <f>VLOOKUP(J4348,'Ref2'!C:E,3,0)</f>
        <v>#N/A</v>
      </c>
      <c r="F4348">
        <v>7</v>
      </c>
      <c r="I4348" t="e">
        <f>VLOOKUP(J4348,Ref!L:M,2,0)</f>
        <v>#N/A</v>
      </c>
      <c r="J4348" t="s">
        <v>1472</v>
      </c>
      <c r="K4348" t="s">
        <v>407</v>
      </c>
      <c r="L4348" t="s">
        <v>774</v>
      </c>
      <c r="M4348" t="s">
        <v>34</v>
      </c>
      <c r="N4348" t="s">
        <v>16</v>
      </c>
      <c r="S4348">
        <v>0</v>
      </c>
    </row>
    <row r="4349" spans="1:19" x14ac:dyDescent="0.3">
      <c r="A4349">
        <v>2023</v>
      </c>
      <c r="C4349" t="str">
        <f>IF(GETPIVOTDATA("PS % recovery",Sheet4!$B$5,"Parish Name",K4349)&gt;99.949%,"OK","No")</f>
        <v>No</v>
      </c>
      <c r="D4349" t="e">
        <f>VLOOKUP(J4349,'Ref2'!C:E,3,0)</f>
        <v>#N/A</v>
      </c>
      <c r="F4349">
        <v>7</v>
      </c>
      <c r="I4349" t="e">
        <f>VLOOKUP(J4349,Ref!L:M,2,0)</f>
        <v>#N/A</v>
      </c>
      <c r="J4349" t="s">
        <v>1474</v>
      </c>
      <c r="K4349" t="s">
        <v>408</v>
      </c>
      <c r="L4349" t="s">
        <v>774</v>
      </c>
      <c r="M4349" t="s">
        <v>34</v>
      </c>
      <c r="N4349" t="s">
        <v>16</v>
      </c>
      <c r="S4349">
        <v>0</v>
      </c>
    </row>
    <row r="4350" spans="1:19" x14ac:dyDescent="0.3">
      <c r="A4350">
        <v>2023</v>
      </c>
      <c r="C4350" t="str">
        <f>IF(GETPIVOTDATA("PS % recovery",Sheet4!$B$5,"Parish Name",K4350)&gt;99.949%,"OK","No")</f>
        <v>No</v>
      </c>
      <c r="D4350" t="e">
        <f>VLOOKUP(J4350,'Ref2'!C:E,3,0)</f>
        <v>#N/A</v>
      </c>
      <c r="F4350">
        <v>7</v>
      </c>
      <c r="I4350" t="e">
        <f>VLOOKUP(J4350,Ref!L:M,2,0)</f>
        <v>#N/A</v>
      </c>
      <c r="J4350" t="s">
        <v>1476</v>
      </c>
      <c r="K4350" t="s">
        <v>409</v>
      </c>
      <c r="L4350" t="s">
        <v>774</v>
      </c>
      <c r="M4350" t="s">
        <v>34</v>
      </c>
      <c r="N4350" t="s">
        <v>16</v>
      </c>
      <c r="S4350">
        <v>800</v>
      </c>
    </row>
    <row r="4351" spans="1:19" x14ac:dyDescent="0.3">
      <c r="A4351">
        <v>2023</v>
      </c>
      <c r="C4351" t="str">
        <f>IF(GETPIVOTDATA("PS % recovery",Sheet4!$B$5,"Parish Name",K4351)&gt;99.949%,"OK","No")</f>
        <v>No</v>
      </c>
      <c r="D4351" t="e">
        <f>VLOOKUP(J4351,'Ref2'!C:E,3,0)</f>
        <v>#N/A</v>
      </c>
      <c r="F4351">
        <v>7</v>
      </c>
      <c r="I4351" t="e">
        <f>VLOOKUP(J4351,Ref!L:M,2,0)</f>
        <v>#N/A</v>
      </c>
      <c r="J4351" t="s">
        <v>1478</v>
      </c>
      <c r="K4351" t="s">
        <v>411</v>
      </c>
      <c r="L4351" t="s">
        <v>774</v>
      </c>
      <c r="M4351" t="s">
        <v>34</v>
      </c>
      <c r="N4351" t="s">
        <v>16</v>
      </c>
      <c r="S4351">
        <v>0</v>
      </c>
    </row>
    <row r="4352" spans="1:19" x14ac:dyDescent="0.3">
      <c r="A4352">
        <v>2023</v>
      </c>
      <c r="C4352" t="str">
        <f>IF(GETPIVOTDATA("PS % recovery",Sheet4!$B$5,"Parish Name",K4352)&gt;99.949%,"OK","No")</f>
        <v>No</v>
      </c>
      <c r="D4352" t="e">
        <f>VLOOKUP(J4352,'Ref2'!C:E,3,0)</f>
        <v>#N/A</v>
      </c>
      <c r="F4352">
        <v>7</v>
      </c>
      <c r="I4352" t="e">
        <f>VLOOKUP(J4352,Ref!L:M,2,0)</f>
        <v>#N/A</v>
      </c>
      <c r="J4352" t="s">
        <v>1480</v>
      </c>
      <c r="K4352" t="s">
        <v>412</v>
      </c>
      <c r="L4352" t="s">
        <v>784</v>
      </c>
      <c r="M4352" t="s">
        <v>34</v>
      </c>
      <c r="N4352" t="s">
        <v>16</v>
      </c>
      <c r="S4352">
        <v>2000</v>
      </c>
    </row>
    <row r="4353" spans="1:19" x14ac:dyDescent="0.3">
      <c r="A4353">
        <v>2023</v>
      </c>
      <c r="C4353" t="str">
        <f>IF(GETPIVOTDATA("PS % recovery",Sheet4!$B$5,"Parish Name",K4353)&gt;99.949%,"OK","No")</f>
        <v>No</v>
      </c>
      <c r="D4353" t="e">
        <f>VLOOKUP(J4353,'Ref2'!C:E,3,0)</f>
        <v>#N/A</v>
      </c>
      <c r="F4353">
        <v>7</v>
      </c>
      <c r="I4353" t="e">
        <f>VLOOKUP(J4353,Ref!L:M,2,0)</f>
        <v>#N/A</v>
      </c>
      <c r="J4353" t="s">
        <v>1482</v>
      </c>
      <c r="K4353" t="s">
        <v>391</v>
      </c>
      <c r="L4353" t="s">
        <v>772</v>
      </c>
      <c r="M4353" t="s">
        <v>34</v>
      </c>
      <c r="N4353" t="s">
        <v>16</v>
      </c>
      <c r="S4353">
        <v>1500</v>
      </c>
    </row>
    <row r="4354" spans="1:19" x14ac:dyDescent="0.3">
      <c r="A4354">
        <v>2023</v>
      </c>
      <c r="C4354" t="str">
        <f>IF(GETPIVOTDATA("PS % recovery",Sheet4!$B$5,"Parish Name",K4354)&gt;99.949%,"OK","No")</f>
        <v>No</v>
      </c>
      <c r="D4354" t="e">
        <f>VLOOKUP(J4354,'Ref2'!C:E,3,0)</f>
        <v>#N/A</v>
      </c>
      <c r="F4354">
        <v>7</v>
      </c>
      <c r="I4354" t="e">
        <f>VLOOKUP(J4354,Ref!L:M,2,0)</f>
        <v>#N/A</v>
      </c>
      <c r="J4354" t="s">
        <v>1484</v>
      </c>
      <c r="K4354" t="s">
        <v>403</v>
      </c>
      <c r="L4354" t="s">
        <v>772</v>
      </c>
      <c r="M4354" t="s">
        <v>34</v>
      </c>
      <c r="N4354" t="s">
        <v>16</v>
      </c>
      <c r="S4354">
        <v>1588.42</v>
      </c>
    </row>
    <row r="4355" spans="1:19" x14ac:dyDescent="0.3">
      <c r="A4355">
        <v>2023</v>
      </c>
      <c r="C4355" t="str">
        <f>IF(GETPIVOTDATA("PS % recovery",Sheet4!$B$5,"Parish Name",K4355)&gt;99.949%,"OK","No")</f>
        <v>OK</v>
      </c>
      <c r="D4355" t="e">
        <f>VLOOKUP(J4355,'Ref2'!C:E,3,0)</f>
        <v>#N/A</v>
      </c>
      <c r="F4355">
        <v>7</v>
      </c>
      <c r="I4355" t="e">
        <f>VLOOKUP(J4355,Ref!L:M,2,0)</f>
        <v>#N/A</v>
      </c>
      <c r="J4355" t="s">
        <v>1486</v>
      </c>
      <c r="K4355" t="s">
        <v>410</v>
      </c>
      <c r="L4355" t="s">
        <v>772</v>
      </c>
      <c r="M4355" t="s">
        <v>34</v>
      </c>
      <c r="N4355" t="s">
        <v>16</v>
      </c>
      <c r="S4355">
        <v>590.5</v>
      </c>
    </row>
    <row r="4356" spans="1:19" x14ac:dyDescent="0.3">
      <c r="A4356">
        <v>2023</v>
      </c>
      <c r="C4356" t="str">
        <f>IF(GETPIVOTDATA("PS % recovery",Sheet4!$B$5,"Parish Name",K4356)&gt;99.949%,"OK","No")</f>
        <v>OK</v>
      </c>
      <c r="D4356" t="e">
        <f>VLOOKUP(J4356,'Ref2'!C:E,3,0)</f>
        <v>#N/A</v>
      </c>
      <c r="F4356">
        <v>7</v>
      </c>
      <c r="I4356" t="e">
        <f>VLOOKUP(J4356,Ref!L:M,2,0)</f>
        <v>#N/A</v>
      </c>
      <c r="J4356" t="s">
        <v>1488</v>
      </c>
      <c r="K4356" t="s">
        <v>394</v>
      </c>
      <c r="L4356" t="s">
        <v>776</v>
      </c>
      <c r="M4356" t="s">
        <v>34</v>
      </c>
      <c r="N4356" t="s">
        <v>16</v>
      </c>
      <c r="S4356">
        <v>4873</v>
      </c>
    </row>
    <row r="4357" spans="1:19" x14ac:dyDescent="0.3">
      <c r="A4357">
        <v>2023</v>
      </c>
      <c r="C4357" t="str">
        <f>IF(GETPIVOTDATA("PS % recovery",Sheet4!$B$5,"Parish Name",K4357)&gt;99.949%,"OK","No")</f>
        <v>OK</v>
      </c>
      <c r="D4357" t="e">
        <f>VLOOKUP(J4357,'Ref2'!C:E,3,0)</f>
        <v>#N/A</v>
      </c>
      <c r="F4357">
        <v>8</v>
      </c>
      <c r="I4357" t="e">
        <f>VLOOKUP(J4357,Ref!L:M,2,0)</f>
        <v>#N/A</v>
      </c>
      <c r="J4357" t="s">
        <v>859</v>
      </c>
      <c r="K4357" t="s">
        <v>60</v>
      </c>
      <c r="L4357" t="s">
        <v>419</v>
      </c>
      <c r="M4357" t="s">
        <v>17</v>
      </c>
      <c r="N4357" t="s">
        <v>14</v>
      </c>
      <c r="S4357">
        <v>956</v>
      </c>
    </row>
    <row r="4358" spans="1:19" x14ac:dyDescent="0.3">
      <c r="A4358">
        <v>2023</v>
      </c>
      <c r="C4358" t="str">
        <f>IF(GETPIVOTDATA("PS % recovery",Sheet4!$B$5,"Parish Name",K4358)&gt;99.949%,"OK","No")</f>
        <v>OK</v>
      </c>
      <c r="D4358" t="e">
        <f>VLOOKUP(J4358,'Ref2'!C:E,3,0)</f>
        <v>#N/A</v>
      </c>
      <c r="F4358">
        <v>8</v>
      </c>
      <c r="I4358" t="e">
        <f>VLOOKUP(J4358,Ref!L:M,2,0)</f>
        <v>#N/A</v>
      </c>
      <c r="J4358" t="s">
        <v>861</v>
      </c>
      <c r="K4358" t="s">
        <v>67</v>
      </c>
      <c r="L4358" t="s">
        <v>419</v>
      </c>
      <c r="M4358" t="s">
        <v>17</v>
      </c>
      <c r="N4358" t="s">
        <v>14</v>
      </c>
      <c r="S4358">
        <v>5488</v>
      </c>
    </row>
    <row r="4359" spans="1:19" x14ac:dyDescent="0.3">
      <c r="A4359">
        <v>2023</v>
      </c>
      <c r="C4359" t="str">
        <f>IF(GETPIVOTDATA("PS % recovery",Sheet4!$B$5,"Parish Name",K4359)&gt;99.949%,"OK","No")</f>
        <v>OK</v>
      </c>
      <c r="D4359" t="e">
        <f>VLOOKUP(J4359,'Ref2'!C:E,3,0)</f>
        <v>#N/A</v>
      </c>
      <c r="F4359">
        <v>8</v>
      </c>
      <c r="I4359" t="e">
        <f>VLOOKUP(J4359,Ref!L:M,2,0)</f>
        <v>#N/A</v>
      </c>
      <c r="J4359" t="s">
        <v>791</v>
      </c>
      <c r="K4359" t="s">
        <v>61</v>
      </c>
      <c r="L4359" t="s">
        <v>415</v>
      </c>
      <c r="M4359" t="s">
        <v>17</v>
      </c>
      <c r="N4359" t="s">
        <v>14</v>
      </c>
      <c r="S4359">
        <v>11000</v>
      </c>
    </row>
    <row r="4360" spans="1:19" x14ac:dyDescent="0.3">
      <c r="A4360">
        <v>2023</v>
      </c>
      <c r="C4360" t="str">
        <f>IF(GETPIVOTDATA("PS % recovery",Sheet4!$B$5,"Parish Name",K4360)&gt;99.949%,"OK","No")</f>
        <v>OK</v>
      </c>
      <c r="D4360" t="e">
        <f>VLOOKUP(J4360,'Ref2'!C:E,3,0)</f>
        <v>#N/A</v>
      </c>
      <c r="F4360">
        <v>8</v>
      </c>
      <c r="I4360" t="e">
        <f>VLOOKUP(J4360,Ref!L:M,2,0)</f>
        <v>#N/A</v>
      </c>
      <c r="J4360" t="s">
        <v>864</v>
      </c>
      <c r="K4360" t="s">
        <v>62</v>
      </c>
      <c r="L4360" t="s">
        <v>415</v>
      </c>
      <c r="M4360" t="s">
        <v>17</v>
      </c>
      <c r="N4360" t="s">
        <v>14</v>
      </c>
      <c r="S4360">
        <v>0</v>
      </c>
    </row>
    <row r="4361" spans="1:19" x14ac:dyDescent="0.3">
      <c r="A4361">
        <v>2023</v>
      </c>
      <c r="C4361" t="str">
        <f>IF(GETPIVOTDATA("PS % recovery",Sheet4!$B$5,"Parish Name",K4361)&gt;99.949%,"OK","No")</f>
        <v>OK</v>
      </c>
      <c r="D4361" t="e">
        <f>VLOOKUP(J4361,'Ref2'!C:E,3,0)</f>
        <v>#N/A</v>
      </c>
      <c r="F4361">
        <v>8</v>
      </c>
      <c r="I4361" t="e">
        <f>VLOOKUP(J4361,Ref!L:M,2,0)</f>
        <v>#N/A</v>
      </c>
      <c r="J4361" t="s">
        <v>866</v>
      </c>
      <c r="K4361" t="s">
        <v>63</v>
      </c>
      <c r="L4361" t="s">
        <v>415</v>
      </c>
      <c r="M4361" t="s">
        <v>17</v>
      </c>
      <c r="N4361" t="s">
        <v>14</v>
      </c>
      <c r="S4361">
        <v>3338</v>
      </c>
    </row>
    <row r="4362" spans="1:19" x14ac:dyDescent="0.3">
      <c r="A4362">
        <v>2023</v>
      </c>
      <c r="C4362" t="str">
        <f>IF(GETPIVOTDATA("PS % recovery",Sheet4!$B$5,"Parish Name",K4362)&gt;99.949%,"OK","No")</f>
        <v>OK</v>
      </c>
      <c r="D4362" t="e">
        <f>VLOOKUP(J4362,'Ref2'!C:E,3,0)</f>
        <v>#N/A</v>
      </c>
      <c r="F4362">
        <v>8</v>
      </c>
      <c r="I4362" t="e">
        <f>VLOOKUP(J4362,Ref!L:M,2,0)</f>
        <v>#N/A</v>
      </c>
      <c r="J4362" t="s">
        <v>868</v>
      </c>
      <c r="K4362" t="s">
        <v>64</v>
      </c>
      <c r="L4362" t="s">
        <v>415</v>
      </c>
      <c r="M4362" t="s">
        <v>17</v>
      </c>
      <c r="N4362" t="s">
        <v>14</v>
      </c>
      <c r="S4362">
        <v>617.75</v>
      </c>
    </row>
    <row r="4363" spans="1:19" x14ac:dyDescent="0.3">
      <c r="A4363">
        <v>2023</v>
      </c>
      <c r="C4363" t="str">
        <f>IF(GETPIVOTDATA("PS % recovery",Sheet4!$B$5,"Parish Name",K4363)&gt;99.949%,"OK","No")</f>
        <v>OK</v>
      </c>
      <c r="D4363" t="e">
        <f>VLOOKUP(J4363,'Ref2'!C:E,3,0)</f>
        <v>#N/A</v>
      </c>
      <c r="F4363">
        <v>8</v>
      </c>
      <c r="I4363" t="e">
        <f>VLOOKUP(J4363,Ref!L:M,2,0)</f>
        <v>#N/A</v>
      </c>
      <c r="J4363" t="s">
        <v>793</v>
      </c>
      <c r="K4363" t="s">
        <v>66</v>
      </c>
      <c r="L4363" t="s">
        <v>415</v>
      </c>
      <c r="M4363" t="s">
        <v>17</v>
      </c>
      <c r="N4363" t="s">
        <v>14</v>
      </c>
      <c r="S4363">
        <v>4098</v>
      </c>
    </row>
    <row r="4364" spans="1:19" x14ac:dyDescent="0.3">
      <c r="A4364">
        <v>2023</v>
      </c>
      <c r="C4364" t="str">
        <f>IF(GETPIVOTDATA("PS % recovery",Sheet4!$B$5,"Parish Name",K4364)&gt;99.949%,"OK","No")</f>
        <v>OK</v>
      </c>
      <c r="D4364" t="e">
        <f>VLOOKUP(J4364,'Ref2'!C:E,3,0)</f>
        <v>#N/A</v>
      </c>
      <c r="F4364">
        <v>8</v>
      </c>
      <c r="I4364" t="e">
        <f>VLOOKUP(J4364,Ref!L:M,2,0)</f>
        <v>#N/A</v>
      </c>
      <c r="J4364" t="s">
        <v>871</v>
      </c>
      <c r="K4364" t="s">
        <v>65</v>
      </c>
      <c r="L4364" t="s">
        <v>417</v>
      </c>
      <c r="M4364" t="s">
        <v>17</v>
      </c>
      <c r="N4364" t="s">
        <v>14</v>
      </c>
      <c r="S4364">
        <v>4800</v>
      </c>
    </row>
    <row r="4365" spans="1:19" x14ac:dyDescent="0.3">
      <c r="A4365">
        <v>2023</v>
      </c>
      <c r="C4365" t="str">
        <f>IF(GETPIVOTDATA("PS % recovery",Sheet4!$B$5,"Parish Name",K4365)&gt;99.949%,"OK","No")</f>
        <v>No</v>
      </c>
      <c r="D4365" t="e">
        <f>VLOOKUP(J4365,'Ref2'!C:E,3,0)</f>
        <v>#N/A</v>
      </c>
      <c r="F4365">
        <v>8</v>
      </c>
      <c r="I4365" t="e">
        <f>VLOOKUP(J4365,Ref!L:M,2,0)</f>
        <v>#N/A</v>
      </c>
      <c r="J4365" t="s">
        <v>873</v>
      </c>
      <c r="K4365" t="s">
        <v>68</v>
      </c>
      <c r="L4365" t="s">
        <v>421</v>
      </c>
      <c r="M4365" t="s">
        <v>17</v>
      </c>
      <c r="N4365" t="s">
        <v>14</v>
      </c>
      <c r="S4365">
        <v>15000</v>
      </c>
    </row>
    <row r="4366" spans="1:19" x14ac:dyDescent="0.3">
      <c r="A4366">
        <v>2023</v>
      </c>
      <c r="C4366" t="str">
        <f>IF(GETPIVOTDATA("PS % recovery",Sheet4!$B$5,"Parish Name",K4366)&gt;99.949%,"OK","No")</f>
        <v>No</v>
      </c>
      <c r="D4366" t="e">
        <f>VLOOKUP(J4366,'Ref2'!C:E,3,0)</f>
        <v>#N/A</v>
      </c>
      <c r="F4366">
        <v>8</v>
      </c>
      <c r="I4366" t="e">
        <f>VLOOKUP(J4366,Ref!L:M,2,0)</f>
        <v>#N/A</v>
      </c>
      <c r="J4366" t="s">
        <v>875</v>
      </c>
      <c r="K4366" t="s">
        <v>69</v>
      </c>
      <c r="L4366" t="s">
        <v>417</v>
      </c>
      <c r="M4366" t="s">
        <v>17</v>
      </c>
      <c r="N4366" t="s">
        <v>14</v>
      </c>
      <c r="S4366">
        <v>2250</v>
      </c>
    </row>
    <row r="4367" spans="1:19" x14ac:dyDescent="0.3">
      <c r="A4367">
        <v>2023</v>
      </c>
      <c r="C4367" t="str">
        <f>IF(GETPIVOTDATA("PS % recovery",Sheet4!$B$5,"Parish Name",K4367)&gt;99.949%,"OK","No")</f>
        <v>OK</v>
      </c>
      <c r="D4367" t="e">
        <f>VLOOKUP(J4367,'Ref2'!C:E,3,0)</f>
        <v>#N/A</v>
      </c>
      <c r="F4367">
        <v>8</v>
      </c>
      <c r="I4367" t="e">
        <f>VLOOKUP(J4367,Ref!L:M,2,0)</f>
        <v>#N/A</v>
      </c>
      <c r="J4367" t="s">
        <v>877</v>
      </c>
      <c r="K4367" t="s">
        <v>71</v>
      </c>
      <c r="L4367" t="s">
        <v>433</v>
      </c>
      <c r="M4367" t="s">
        <v>20</v>
      </c>
      <c r="N4367" t="s">
        <v>14</v>
      </c>
      <c r="S4367">
        <v>610.16999999999996</v>
      </c>
    </row>
    <row r="4368" spans="1:19" x14ac:dyDescent="0.3">
      <c r="A4368">
        <v>2023</v>
      </c>
      <c r="C4368" t="str">
        <f>IF(GETPIVOTDATA("PS % recovery",Sheet4!$B$5,"Parish Name",K4368)&gt;99.949%,"OK","No")</f>
        <v>No</v>
      </c>
      <c r="D4368" t="e">
        <f>VLOOKUP(J4368,'Ref2'!C:E,3,0)</f>
        <v>#N/A</v>
      </c>
      <c r="F4368">
        <v>8</v>
      </c>
      <c r="I4368" t="e">
        <f>VLOOKUP(J4368,Ref!L:M,2,0)</f>
        <v>#N/A</v>
      </c>
      <c r="J4368" t="s">
        <v>879</v>
      </c>
      <c r="K4368" t="s">
        <v>79</v>
      </c>
      <c r="L4368" t="s">
        <v>433</v>
      </c>
      <c r="M4368" t="s">
        <v>20</v>
      </c>
      <c r="N4368" t="s">
        <v>14</v>
      </c>
      <c r="S4368">
        <v>200</v>
      </c>
    </row>
    <row r="4369" spans="1:19" x14ac:dyDescent="0.3">
      <c r="A4369">
        <v>2023</v>
      </c>
      <c r="C4369" t="str">
        <f>IF(GETPIVOTDATA("PS % recovery",Sheet4!$B$5,"Parish Name",K4369)&gt;99.949%,"OK","No")</f>
        <v>No</v>
      </c>
      <c r="D4369" t="e">
        <f>VLOOKUP(J4369,'Ref2'!C:E,3,0)</f>
        <v>#N/A</v>
      </c>
      <c r="F4369">
        <v>8</v>
      </c>
      <c r="I4369" t="e">
        <f>VLOOKUP(J4369,Ref!L:M,2,0)</f>
        <v>#N/A</v>
      </c>
      <c r="J4369" t="s">
        <v>881</v>
      </c>
      <c r="K4369" t="s">
        <v>72</v>
      </c>
      <c r="L4369" t="s">
        <v>423</v>
      </c>
      <c r="M4369" t="s">
        <v>20</v>
      </c>
      <c r="N4369" t="s">
        <v>14</v>
      </c>
      <c r="S4369">
        <v>0</v>
      </c>
    </row>
    <row r="4370" spans="1:19" x14ac:dyDescent="0.3">
      <c r="A4370">
        <v>2023</v>
      </c>
      <c r="C4370" t="str">
        <f>IF(GETPIVOTDATA("PS % recovery",Sheet4!$B$5,"Parish Name",K4370)&gt;99.949%,"OK","No")</f>
        <v>OK</v>
      </c>
      <c r="D4370" t="e">
        <f>VLOOKUP(J4370,'Ref2'!C:E,3,0)</f>
        <v>#N/A</v>
      </c>
      <c r="F4370">
        <v>8</v>
      </c>
      <c r="I4370" t="e">
        <f>VLOOKUP(J4370,Ref!L:M,2,0)</f>
        <v>#N/A</v>
      </c>
      <c r="J4370" t="s">
        <v>883</v>
      </c>
      <c r="K4370" t="s">
        <v>88</v>
      </c>
      <c r="L4370" t="s">
        <v>423</v>
      </c>
      <c r="M4370" t="s">
        <v>20</v>
      </c>
      <c r="N4370" t="s">
        <v>14</v>
      </c>
      <c r="S4370">
        <v>5000</v>
      </c>
    </row>
    <row r="4371" spans="1:19" x14ac:dyDescent="0.3">
      <c r="A4371">
        <v>2023</v>
      </c>
      <c r="C4371" t="str">
        <f>IF(GETPIVOTDATA("PS % recovery",Sheet4!$B$5,"Parish Name",K4371)&gt;99.949%,"OK","No")</f>
        <v>OK</v>
      </c>
      <c r="D4371" t="e">
        <f>VLOOKUP(J4371,'Ref2'!C:E,3,0)</f>
        <v>#N/A</v>
      </c>
      <c r="F4371">
        <v>8</v>
      </c>
      <c r="I4371" t="e">
        <f>VLOOKUP(J4371,Ref!L:M,2,0)</f>
        <v>#N/A</v>
      </c>
      <c r="J4371" t="s">
        <v>885</v>
      </c>
      <c r="K4371" t="s">
        <v>74</v>
      </c>
      <c r="L4371" t="s">
        <v>423</v>
      </c>
      <c r="M4371" t="s">
        <v>20</v>
      </c>
      <c r="N4371" t="s">
        <v>14</v>
      </c>
      <c r="S4371">
        <v>0</v>
      </c>
    </row>
    <row r="4372" spans="1:19" x14ac:dyDescent="0.3">
      <c r="A4372">
        <v>2023</v>
      </c>
      <c r="C4372" t="str">
        <f>IF(GETPIVOTDATA("PS % recovery",Sheet4!$B$5,"Parish Name",K4372)&gt;99.949%,"OK","No")</f>
        <v>No</v>
      </c>
      <c r="D4372" t="e">
        <f>VLOOKUP(J4372,'Ref2'!C:E,3,0)</f>
        <v>#N/A</v>
      </c>
      <c r="F4372">
        <v>8</v>
      </c>
      <c r="I4372" t="e">
        <f>VLOOKUP(J4372,Ref!L:M,2,0)</f>
        <v>#N/A</v>
      </c>
      <c r="J4372" t="s">
        <v>887</v>
      </c>
      <c r="K4372" t="s">
        <v>85</v>
      </c>
      <c r="L4372" t="s">
        <v>423</v>
      </c>
      <c r="M4372" t="s">
        <v>20</v>
      </c>
      <c r="N4372" t="s">
        <v>14</v>
      </c>
      <c r="S4372">
        <v>0</v>
      </c>
    </row>
    <row r="4373" spans="1:19" x14ac:dyDescent="0.3">
      <c r="A4373">
        <v>2023</v>
      </c>
      <c r="C4373" t="str">
        <f>IF(GETPIVOTDATA("PS % recovery",Sheet4!$B$5,"Parish Name",K4373)&gt;99.949%,"OK","No")</f>
        <v>OK</v>
      </c>
      <c r="D4373" t="e">
        <f>VLOOKUP(J4373,'Ref2'!C:E,3,0)</f>
        <v>#N/A</v>
      </c>
      <c r="F4373">
        <v>8</v>
      </c>
      <c r="I4373" t="e">
        <f>VLOOKUP(J4373,Ref!L:M,2,0)</f>
        <v>#N/A</v>
      </c>
      <c r="J4373" t="s">
        <v>889</v>
      </c>
      <c r="K4373" t="s">
        <v>87</v>
      </c>
      <c r="L4373" t="s">
        <v>423</v>
      </c>
      <c r="M4373" t="s">
        <v>20</v>
      </c>
      <c r="N4373" t="s">
        <v>14</v>
      </c>
      <c r="S4373">
        <v>5641.22</v>
      </c>
    </row>
    <row r="4374" spans="1:19" x14ac:dyDescent="0.3">
      <c r="A4374">
        <v>2023</v>
      </c>
      <c r="C4374" t="str">
        <f>IF(GETPIVOTDATA("PS % recovery",Sheet4!$B$5,"Parish Name",K4374)&gt;99.949%,"OK","No")</f>
        <v>No</v>
      </c>
      <c r="D4374" t="e">
        <f>VLOOKUP(J4374,'Ref2'!C:E,3,0)</f>
        <v>#N/A</v>
      </c>
      <c r="F4374">
        <v>8</v>
      </c>
      <c r="I4374" t="str">
        <f>VLOOKUP(J4374,Ref!L:M,2,0)</f>
        <v>Yes</v>
      </c>
      <c r="J4374" t="s">
        <v>891</v>
      </c>
      <c r="K4374" t="s">
        <v>73</v>
      </c>
      <c r="L4374" t="s">
        <v>425</v>
      </c>
      <c r="M4374" t="s">
        <v>20</v>
      </c>
      <c r="N4374" t="s">
        <v>14</v>
      </c>
      <c r="S4374">
        <v>0</v>
      </c>
    </row>
    <row r="4375" spans="1:19" x14ac:dyDescent="0.3">
      <c r="A4375">
        <v>2023</v>
      </c>
      <c r="C4375" t="str">
        <f>IF(GETPIVOTDATA("PS % recovery",Sheet4!$B$5,"Parish Name",K4375)&gt;99.949%,"OK","No")</f>
        <v>OK</v>
      </c>
      <c r="D4375" t="e">
        <f>VLOOKUP(J4375,'Ref2'!C:E,3,0)</f>
        <v>#N/A</v>
      </c>
      <c r="F4375">
        <v>8</v>
      </c>
      <c r="I4375" t="e">
        <f>VLOOKUP(J4375,Ref!L:M,2,0)</f>
        <v>#N/A</v>
      </c>
      <c r="J4375" t="s">
        <v>893</v>
      </c>
      <c r="K4375" t="s">
        <v>75</v>
      </c>
      <c r="L4375" t="s">
        <v>425</v>
      </c>
      <c r="M4375" t="s">
        <v>20</v>
      </c>
      <c r="N4375" t="s">
        <v>14</v>
      </c>
      <c r="S4375">
        <v>3605</v>
      </c>
    </row>
    <row r="4376" spans="1:19" x14ac:dyDescent="0.3">
      <c r="A4376">
        <v>2023</v>
      </c>
      <c r="C4376" t="str">
        <f>IF(GETPIVOTDATA("PS % recovery",Sheet4!$B$5,"Parish Name",K4376)&gt;99.949%,"OK","No")</f>
        <v>No</v>
      </c>
      <c r="D4376" t="e">
        <f>VLOOKUP(J4376,'Ref2'!C:E,3,0)</f>
        <v>#N/A</v>
      </c>
      <c r="F4376">
        <v>8</v>
      </c>
      <c r="I4376" t="e">
        <f>VLOOKUP(J4376,Ref!L:M,2,0)</f>
        <v>#N/A</v>
      </c>
      <c r="J4376" t="s">
        <v>818</v>
      </c>
      <c r="K4376" t="s">
        <v>76</v>
      </c>
      <c r="L4376" t="s">
        <v>427</v>
      </c>
      <c r="M4376" t="s">
        <v>20</v>
      </c>
      <c r="N4376" t="s">
        <v>14</v>
      </c>
      <c r="S4376">
        <v>825</v>
      </c>
    </row>
    <row r="4377" spans="1:19" x14ac:dyDescent="0.3">
      <c r="A4377">
        <v>2023</v>
      </c>
      <c r="C4377" t="str">
        <f>IF(GETPIVOTDATA("PS % recovery",Sheet4!$B$5,"Parish Name",K4377)&gt;99.949%,"OK","No")</f>
        <v>No</v>
      </c>
      <c r="D4377" t="e">
        <f>VLOOKUP(J4377,'Ref2'!C:E,3,0)</f>
        <v>#N/A</v>
      </c>
      <c r="F4377">
        <v>8</v>
      </c>
      <c r="I4377" t="e">
        <f>VLOOKUP(J4377,Ref!L:M,2,0)</f>
        <v>#N/A</v>
      </c>
      <c r="J4377" t="s">
        <v>822</v>
      </c>
      <c r="K4377" t="s">
        <v>81</v>
      </c>
      <c r="L4377" t="s">
        <v>427</v>
      </c>
      <c r="M4377" t="s">
        <v>20</v>
      </c>
      <c r="N4377" t="s">
        <v>14</v>
      </c>
      <c r="S4377">
        <v>0</v>
      </c>
    </row>
    <row r="4378" spans="1:19" x14ac:dyDescent="0.3">
      <c r="A4378">
        <v>2023</v>
      </c>
      <c r="C4378" t="str">
        <f>IF(GETPIVOTDATA("PS % recovery",Sheet4!$B$5,"Parish Name",K4378)&gt;99.949%,"OK","No")</f>
        <v>OK</v>
      </c>
      <c r="D4378" t="e">
        <f>VLOOKUP(J4378,'Ref2'!C:E,3,0)</f>
        <v>#N/A</v>
      </c>
      <c r="F4378">
        <v>8</v>
      </c>
      <c r="I4378" t="e">
        <f>VLOOKUP(J4378,Ref!L:M,2,0)</f>
        <v>#N/A</v>
      </c>
      <c r="J4378" t="s">
        <v>819</v>
      </c>
      <c r="K4378" t="s">
        <v>78</v>
      </c>
      <c r="L4378" t="s">
        <v>427</v>
      </c>
      <c r="M4378" t="s">
        <v>20</v>
      </c>
      <c r="N4378" t="s">
        <v>14</v>
      </c>
      <c r="S4378">
        <v>4500</v>
      </c>
    </row>
    <row r="4379" spans="1:19" x14ac:dyDescent="0.3">
      <c r="A4379">
        <v>2023</v>
      </c>
      <c r="C4379" t="str">
        <f>IF(GETPIVOTDATA("PS % recovery",Sheet4!$B$5,"Parish Name",K4379)&gt;99.949%,"OK","No")</f>
        <v>No</v>
      </c>
      <c r="D4379" t="e">
        <f>VLOOKUP(J4379,'Ref2'!C:E,3,0)</f>
        <v>#N/A</v>
      </c>
      <c r="F4379">
        <v>8</v>
      </c>
      <c r="I4379" t="e">
        <f>VLOOKUP(J4379,Ref!L:M,2,0)</f>
        <v>#N/A</v>
      </c>
      <c r="J4379" t="s">
        <v>898</v>
      </c>
      <c r="K4379" t="s">
        <v>82</v>
      </c>
      <c r="L4379" t="s">
        <v>429</v>
      </c>
      <c r="M4379" t="s">
        <v>20</v>
      </c>
      <c r="N4379" t="s">
        <v>14</v>
      </c>
      <c r="S4379">
        <v>506.92</v>
      </c>
    </row>
    <row r="4380" spans="1:19" x14ac:dyDescent="0.3">
      <c r="A4380">
        <v>2023</v>
      </c>
      <c r="C4380" t="str">
        <f>IF(GETPIVOTDATA("PS % recovery",Sheet4!$B$5,"Parish Name",K4380)&gt;99.949%,"OK","No")</f>
        <v>OK</v>
      </c>
      <c r="D4380" t="e">
        <f>VLOOKUP(J4380,'Ref2'!C:E,3,0)</f>
        <v>#N/A</v>
      </c>
      <c r="F4380">
        <v>8</v>
      </c>
      <c r="I4380" t="str">
        <f>VLOOKUP(J4380,Ref!L:M,2,0)</f>
        <v>Yes</v>
      </c>
      <c r="J4380" t="s">
        <v>900</v>
      </c>
      <c r="K4380" t="s">
        <v>77</v>
      </c>
      <c r="L4380" t="s">
        <v>429</v>
      </c>
      <c r="M4380" t="s">
        <v>20</v>
      </c>
      <c r="N4380" t="s">
        <v>14</v>
      </c>
      <c r="S4380">
        <v>7526</v>
      </c>
    </row>
    <row r="4381" spans="1:19" x14ac:dyDescent="0.3">
      <c r="A4381">
        <v>2023</v>
      </c>
      <c r="C4381" t="str">
        <f>IF(GETPIVOTDATA("PS % recovery",Sheet4!$B$5,"Parish Name",K4381)&gt;99.949%,"OK","No")</f>
        <v>OK</v>
      </c>
      <c r="D4381" t="e">
        <f>VLOOKUP(J4381,'Ref2'!C:E,3,0)</f>
        <v>#N/A</v>
      </c>
      <c r="F4381">
        <v>8</v>
      </c>
      <c r="I4381" t="e">
        <f>VLOOKUP(J4381,Ref!L:M,2,0)</f>
        <v>#N/A</v>
      </c>
      <c r="J4381" t="s">
        <v>902</v>
      </c>
      <c r="K4381" t="s">
        <v>92</v>
      </c>
      <c r="L4381" t="s">
        <v>429</v>
      </c>
      <c r="M4381" t="s">
        <v>20</v>
      </c>
      <c r="N4381" t="s">
        <v>14</v>
      </c>
      <c r="S4381">
        <v>1267</v>
      </c>
    </row>
    <row r="4382" spans="1:19" x14ac:dyDescent="0.3">
      <c r="A4382">
        <v>2023</v>
      </c>
      <c r="C4382" t="str">
        <f>IF(GETPIVOTDATA("PS % recovery",Sheet4!$B$5,"Parish Name",K4382)&gt;99.949%,"OK","No")</f>
        <v>OK</v>
      </c>
      <c r="D4382" t="e">
        <f>VLOOKUP(J4382,'Ref2'!C:E,3,0)</f>
        <v>#N/A</v>
      </c>
      <c r="F4382">
        <v>8</v>
      </c>
      <c r="I4382" t="e">
        <f>VLOOKUP(J4382,Ref!L:M,2,0)</f>
        <v>#N/A</v>
      </c>
      <c r="J4382" t="s">
        <v>821</v>
      </c>
      <c r="K4382" t="s">
        <v>80</v>
      </c>
      <c r="L4382" t="s">
        <v>431</v>
      </c>
      <c r="M4382" t="s">
        <v>20</v>
      </c>
      <c r="N4382" t="s">
        <v>14</v>
      </c>
      <c r="S4382">
        <v>4424.97</v>
      </c>
    </row>
    <row r="4383" spans="1:19" x14ac:dyDescent="0.3">
      <c r="A4383">
        <v>2023</v>
      </c>
      <c r="C4383" t="str">
        <f>IF(GETPIVOTDATA("PS % recovery",Sheet4!$B$5,"Parish Name",K4383)&gt;99.949%,"OK","No")</f>
        <v>OK</v>
      </c>
      <c r="D4383" t="e">
        <f>VLOOKUP(J4383,'Ref2'!C:E,3,0)</f>
        <v>#N/A</v>
      </c>
      <c r="F4383">
        <v>8</v>
      </c>
      <c r="I4383" t="e">
        <f>VLOOKUP(J4383,Ref!L:M,2,0)</f>
        <v>#N/A</v>
      </c>
      <c r="J4383" t="s">
        <v>905</v>
      </c>
      <c r="K4383" t="s">
        <v>83</v>
      </c>
      <c r="L4383" t="s">
        <v>425</v>
      </c>
      <c r="M4383" t="s">
        <v>20</v>
      </c>
      <c r="N4383" t="s">
        <v>14</v>
      </c>
      <c r="S4383">
        <v>2211</v>
      </c>
    </row>
    <row r="4384" spans="1:19" x14ac:dyDescent="0.3">
      <c r="A4384">
        <v>2023</v>
      </c>
      <c r="C4384" t="str">
        <f>IF(GETPIVOTDATA("PS % recovery",Sheet4!$B$5,"Parish Name",K4384)&gt;99.949%,"OK","No")</f>
        <v>OK</v>
      </c>
      <c r="D4384" t="e">
        <f>VLOOKUP(J4384,'Ref2'!C:E,3,0)</f>
        <v>#N/A</v>
      </c>
      <c r="F4384">
        <v>8</v>
      </c>
      <c r="I4384" t="e">
        <f>VLOOKUP(J4384,Ref!L:M,2,0)</f>
        <v>#N/A</v>
      </c>
      <c r="J4384" t="s">
        <v>907</v>
      </c>
      <c r="K4384" t="s">
        <v>84</v>
      </c>
      <c r="L4384" t="s">
        <v>435</v>
      </c>
      <c r="M4384" t="s">
        <v>20</v>
      </c>
      <c r="N4384" t="s">
        <v>14</v>
      </c>
      <c r="S4384">
        <v>439.75</v>
      </c>
    </row>
    <row r="4385" spans="1:19" x14ac:dyDescent="0.3">
      <c r="A4385">
        <v>2023</v>
      </c>
      <c r="C4385" t="str">
        <f>IF(GETPIVOTDATA("PS % recovery",Sheet4!$B$5,"Parish Name",K4385)&gt;99.949%,"OK","No")</f>
        <v>OK</v>
      </c>
      <c r="D4385" t="e">
        <f>VLOOKUP(J4385,'Ref2'!C:E,3,0)</f>
        <v>#N/A</v>
      </c>
      <c r="F4385">
        <v>8</v>
      </c>
      <c r="I4385" t="e">
        <f>VLOOKUP(J4385,Ref!L:M,2,0)</f>
        <v>#N/A</v>
      </c>
      <c r="J4385" t="s">
        <v>909</v>
      </c>
      <c r="K4385" t="s">
        <v>86</v>
      </c>
      <c r="L4385" t="s">
        <v>433</v>
      </c>
      <c r="M4385" t="s">
        <v>20</v>
      </c>
      <c r="N4385" t="s">
        <v>14</v>
      </c>
      <c r="S4385">
        <v>3488</v>
      </c>
    </row>
    <row r="4386" spans="1:19" x14ac:dyDescent="0.3">
      <c r="A4386">
        <v>2023</v>
      </c>
      <c r="C4386" t="str">
        <f>IF(GETPIVOTDATA("PS % recovery",Sheet4!$B$5,"Parish Name",K4386)&gt;99.949%,"OK","No")</f>
        <v>OK</v>
      </c>
      <c r="D4386" t="e">
        <f>VLOOKUP(J4386,'Ref2'!C:E,3,0)</f>
        <v>#N/A</v>
      </c>
      <c r="F4386">
        <v>8</v>
      </c>
      <c r="I4386" t="e">
        <f>VLOOKUP(J4386,Ref!L:M,2,0)</f>
        <v>#N/A</v>
      </c>
      <c r="J4386" t="s">
        <v>911</v>
      </c>
      <c r="K4386" t="s">
        <v>89</v>
      </c>
      <c r="L4386" t="s">
        <v>423</v>
      </c>
      <c r="M4386" t="s">
        <v>20</v>
      </c>
      <c r="N4386" t="s">
        <v>14</v>
      </c>
      <c r="S4386">
        <v>1696</v>
      </c>
    </row>
    <row r="4387" spans="1:19" x14ac:dyDescent="0.3">
      <c r="A4387">
        <v>2023</v>
      </c>
      <c r="C4387" t="str">
        <f>IF(GETPIVOTDATA("PS % recovery",Sheet4!$B$5,"Parish Name",K4387)&gt;99.949%,"OK","No")</f>
        <v>OK</v>
      </c>
      <c r="D4387" t="e">
        <f>VLOOKUP(J4387,'Ref2'!C:E,3,0)</f>
        <v>#N/A</v>
      </c>
      <c r="F4387">
        <v>8</v>
      </c>
      <c r="I4387" t="e">
        <f>VLOOKUP(J4387,Ref!L:M,2,0)</f>
        <v>#N/A</v>
      </c>
      <c r="J4387" t="s">
        <v>913</v>
      </c>
      <c r="K4387" t="s">
        <v>90</v>
      </c>
      <c r="L4387" t="s">
        <v>435</v>
      </c>
      <c r="M4387" t="s">
        <v>20</v>
      </c>
      <c r="N4387" t="s">
        <v>14</v>
      </c>
      <c r="S4387">
        <v>4427</v>
      </c>
    </row>
    <row r="4388" spans="1:19" x14ac:dyDescent="0.3">
      <c r="A4388">
        <v>2023</v>
      </c>
      <c r="C4388" t="str">
        <f>IF(GETPIVOTDATA("PS % recovery",Sheet4!$B$5,"Parish Name",K4388)&gt;99.949%,"OK","No")</f>
        <v>OK</v>
      </c>
      <c r="D4388" t="e">
        <f>VLOOKUP(J4388,'Ref2'!C:E,3,0)</f>
        <v>#N/A</v>
      </c>
      <c r="F4388">
        <v>8</v>
      </c>
      <c r="I4388" t="str">
        <f>VLOOKUP(J4388,Ref!L:M,2,0)</f>
        <v>Yes</v>
      </c>
      <c r="J4388" t="s">
        <v>915</v>
      </c>
      <c r="K4388" t="s">
        <v>91</v>
      </c>
      <c r="L4388" t="s">
        <v>437</v>
      </c>
      <c r="M4388" t="s">
        <v>20</v>
      </c>
      <c r="N4388" t="s">
        <v>14</v>
      </c>
      <c r="S4388">
        <v>3250</v>
      </c>
    </row>
    <row r="4389" spans="1:19" x14ac:dyDescent="0.3">
      <c r="A4389">
        <v>2023</v>
      </c>
      <c r="C4389" t="str">
        <f>IF(GETPIVOTDATA("PS % recovery",Sheet4!$B$5,"Parish Name",K4389)&gt;99.949%,"OK","No")</f>
        <v>OK</v>
      </c>
      <c r="D4389" t="e">
        <f>VLOOKUP(J4389,'Ref2'!C:E,3,0)</f>
        <v>#N/A</v>
      </c>
      <c r="F4389">
        <v>8</v>
      </c>
      <c r="I4389" t="e">
        <f>VLOOKUP(J4389,Ref!L:M,2,0)</f>
        <v>#N/A</v>
      </c>
      <c r="J4389" t="s">
        <v>917</v>
      </c>
      <c r="K4389" t="s">
        <v>94</v>
      </c>
      <c r="L4389" t="s">
        <v>453</v>
      </c>
      <c r="M4389" t="s">
        <v>23</v>
      </c>
      <c r="N4389" t="s">
        <v>14</v>
      </c>
      <c r="S4389">
        <v>4054</v>
      </c>
    </row>
    <row r="4390" spans="1:19" x14ac:dyDescent="0.3">
      <c r="A4390">
        <v>2023</v>
      </c>
      <c r="C4390" t="str">
        <f>IF(GETPIVOTDATA("PS % recovery",Sheet4!$B$5,"Parish Name",K4390)&gt;99.949%,"OK","No")</f>
        <v>OK</v>
      </c>
      <c r="D4390" t="str">
        <f>VLOOKUP(J4390,'Ref2'!C:E,3,0)</f>
        <v>LLF</v>
      </c>
      <c r="F4390">
        <v>8</v>
      </c>
      <c r="I4390" t="str">
        <f>VLOOKUP(J4390,Ref!L:M,2,0)</f>
        <v>Yes</v>
      </c>
      <c r="J4390" t="s">
        <v>919</v>
      </c>
      <c r="K4390" t="s">
        <v>96</v>
      </c>
      <c r="L4390" t="s">
        <v>441</v>
      </c>
      <c r="M4390" t="s">
        <v>23</v>
      </c>
      <c r="N4390" t="s">
        <v>14</v>
      </c>
      <c r="S4390">
        <v>17853</v>
      </c>
    </row>
    <row r="4391" spans="1:19" x14ac:dyDescent="0.3">
      <c r="A4391">
        <v>2023</v>
      </c>
      <c r="C4391" t="str">
        <f>IF(GETPIVOTDATA("PS % recovery",Sheet4!$B$5,"Parish Name",K4391)&gt;99.949%,"OK","No")</f>
        <v>OK</v>
      </c>
      <c r="D4391" t="str">
        <f>VLOOKUP(J4391,'Ref2'!C:E,3,0)</f>
        <v>LLF</v>
      </c>
      <c r="F4391">
        <v>8</v>
      </c>
      <c r="I4391" t="str">
        <f>VLOOKUP(J4391,Ref!L:M,2,0)</f>
        <v>Yes</v>
      </c>
      <c r="J4391" t="s">
        <v>921</v>
      </c>
      <c r="K4391" t="s">
        <v>97</v>
      </c>
      <c r="L4391" t="s">
        <v>443</v>
      </c>
      <c r="M4391" t="s">
        <v>23</v>
      </c>
      <c r="N4391" t="s">
        <v>14</v>
      </c>
      <c r="S4391">
        <v>11342</v>
      </c>
    </row>
    <row r="4392" spans="1:19" x14ac:dyDescent="0.3">
      <c r="A4392">
        <v>2023</v>
      </c>
      <c r="C4392" t="str">
        <f>IF(GETPIVOTDATA("PS % recovery",Sheet4!$B$5,"Parish Name",K4392)&gt;99.949%,"OK","No")</f>
        <v>No</v>
      </c>
      <c r="D4392" t="e">
        <f>VLOOKUP(J4392,'Ref2'!C:E,3,0)</f>
        <v>#N/A</v>
      </c>
      <c r="F4392">
        <v>8</v>
      </c>
      <c r="I4392" t="e">
        <f>VLOOKUP(J4392,Ref!L:M,2,0)</f>
        <v>#N/A</v>
      </c>
      <c r="J4392" t="s">
        <v>923</v>
      </c>
      <c r="K4392" t="s">
        <v>98</v>
      </c>
      <c r="L4392" t="s">
        <v>445</v>
      </c>
      <c r="M4392" t="s">
        <v>23</v>
      </c>
      <c r="N4392" t="s">
        <v>14</v>
      </c>
      <c r="S4392">
        <v>5344</v>
      </c>
    </row>
    <row r="4393" spans="1:19" x14ac:dyDescent="0.3">
      <c r="A4393">
        <v>2023</v>
      </c>
      <c r="C4393" t="str">
        <f>IF(GETPIVOTDATA("PS % recovery",Sheet4!$B$5,"Parish Name",K4393)&gt;99.949%,"OK","No")</f>
        <v>OK</v>
      </c>
      <c r="D4393" t="e">
        <f>VLOOKUP(J4393,'Ref2'!C:E,3,0)</f>
        <v>#N/A</v>
      </c>
      <c r="F4393">
        <v>8</v>
      </c>
      <c r="I4393" t="e">
        <f>VLOOKUP(J4393,Ref!L:M,2,0)</f>
        <v>#N/A</v>
      </c>
      <c r="J4393" t="s">
        <v>925</v>
      </c>
      <c r="K4393" t="s">
        <v>99</v>
      </c>
      <c r="L4393" t="s">
        <v>447</v>
      </c>
      <c r="M4393" t="s">
        <v>23</v>
      </c>
      <c r="N4393" t="s">
        <v>14</v>
      </c>
      <c r="S4393">
        <v>5706.25</v>
      </c>
    </row>
    <row r="4394" spans="1:19" x14ac:dyDescent="0.3">
      <c r="A4394">
        <v>2023</v>
      </c>
      <c r="C4394" t="str">
        <f>IF(GETPIVOTDATA("PS % recovery",Sheet4!$B$5,"Parish Name",K4394)&gt;99.949%,"OK","No")</f>
        <v>OK</v>
      </c>
      <c r="D4394" t="e">
        <f>VLOOKUP(J4394,'Ref2'!C:E,3,0)</f>
        <v>#N/A</v>
      </c>
      <c r="F4394">
        <v>8</v>
      </c>
      <c r="I4394" t="e">
        <f>VLOOKUP(J4394,Ref!L:M,2,0)</f>
        <v>#N/A</v>
      </c>
      <c r="J4394" t="s">
        <v>927</v>
      </c>
      <c r="K4394" t="s">
        <v>100</v>
      </c>
      <c r="L4394" t="s">
        <v>449</v>
      </c>
      <c r="M4394" t="s">
        <v>23</v>
      </c>
      <c r="N4394" t="s">
        <v>14</v>
      </c>
      <c r="S4394">
        <v>4320</v>
      </c>
    </row>
    <row r="4395" spans="1:19" x14ac:dyDescent="0.3">
      <c r="A4395">
        <v>2023</v>
      </c>
      <c r="C4395" t="str">
        <f>IF(GETPIVOTDATA("PS % recovery",Sheet4!$B$5,"Parish Name",K4395)&gt;99.949%,"OK","No")</f>
        <v>OK</v>
      </c>
      <c r="D4395" t="e">
        <f>VLOOKUP(J4395,'Ref2'!C:E,3,0)</f>
        <v>#N/A</v>
      </c>
      <c r="F4395">
        <v>8</v>
      </c>
      <c r="I4395" t="e">
        <f>VLOOKUP(J4395,Ref!L:M,2,0)</f>
        <v>#N/A</v>
      </c>
      <c r="J4395" t="s">
        <v>929</v>
      </c>
      <c r="K4395" t="s">
        <v>101</v>
      </c>
      <c r="L4395" t="s">
        <v>451</v>
      </c>
      <c r="M4395" t="s">
        <v>23</v>
      </c>
      <c r="N4395" t="s">
        <v>14</v>
      </c>
      <c r="S4395">
        <v>7105</v>
      </c>
    </row>
    <row r="4396" spans="1:19" x14ac:dyDescent="0.3">
      <c r="A4396">
        <v>2023</v>
      </c>
      <c r="C4396" t="str">
        <f>IF(GETPIVOTDATA("PS % recovery",Sheet4!$B$5,"Parish Name",K4396)&gt;99.949%,"OK","No")</f>
        <v>OK</v>
      </c>
      <c r="D4396" t="e">
        <f>VLOOKUP(J4396,'Ref2'!C:E,3,0)</f>
        <v>#N/A</v>
      </c>
      <c r="F4396">
        <v>8</v>
      </c>
      <c r="I4396" t="e">
        <f>VLOOKUP(J4396,Ref!L:M,2,0)</f>
        <v>#N/A</v>
      </c>
      <c r="J4396" t="s">
        <v>931</v>
      </c>
      <c r="K4396" t="s">
        <v>95</v>
      </c>
      <c r="L4396" t="s">
        <v>439</v>
      </c>
      <c r="M4396" t="s">
        <v>23</v>
      </c>
      <c r="N4396" t="s">
        <v>14</v>
      </c>
      <c r="S4396">
        <v>4028</v>
      </c>
    </row>
    <row r="4397" spans="1:19" x14ac:dyDescent="0.3">
      <c r="A4397">
        <v>2023</v>
      </c>
      <c r="C4397" t="str">
        <f>IF(GETPIVOTDATA("PS % recovery",Sheet4!$B$5,"Parish Name",K4397)&gt;99.949%,"OK","No")</f>
        <v>No</v>
      </c>
      <c r="D4397" t="e">
        <f>VLOOKUP(J4397,'Ref2'!C:E,3,0)</f>
        <v>#N/A</v>
      </c>
      <c r="F4397">
        <v>8</v>
      </c>
      <c r="I4397" t="e">
        <f>VLOOKUP(J4397,Ref!L:M,2,0)</f>
        <v>#N/A</v>
      </c>
      <c r="J4397" t="s">
        <v>933</v>
      </c>
      <c r="K4397" t="s">
        <v>102</v>
      </c>
      <c r="L4397" t="s">
        <v>453</v>
      </c>
      <c r="M4397" t="s">
        <v>23</v>
      </c>
      <c r="N4397" t="s">
        <v>14</v>
      </c>
      <c r="S4397">
        <v>1917</v>
      </c>
    </row>
    <row r="4398" spans="1:19" x14ac:dyDescent="0.3">
      <c r="A4398">
        <v>2023</v>
      </c>
      <c r="C4398" t="str">
        <f>IF(GETPIVOTDATA("PS % recovery",Sheet4!$B$5,"Parish Name",K4398)&gt;99.949%,"OK","No")</f>
        <v>OK</v>
      </c>
      <c r="D4398" t="e">
        <f>VLOOKUP(J4398,'Ref2'!C:E,3,0)</f>
        <v>#N/A</v>
      </c>
      <c r="F4398">
        <v>8</v>
      </c>
      <c r="I4398" t="e">
        <f>VLOOKUP(J4398,Ref!L:M,2,0)</f>
        <v>#N/A</v>
      </c>
      <c r="J4398" t="s">
        <v>935</v>
      </c>
      <c r="K4398" t="s">
        <v>104</v>
      </c>
      <c r="L4398" t="s">
        <v>465</v>
      </c>
      <c r="M4398" t="s">
        <v>26</v>
      </c>
      <c r="N4398" t="s">
        <v>14</v>
      </c>
      <c r="S4398">
        <v>6353</v>
      </c>
    </row>
    <row r="4399" spans="1:19" x14ac:dyDescent="0.3">
      <c r="A4399">
        <v>2023</v>
      </c>
      <c r="C4399" t="str">
        <f>IF(GETPIVOTDATA("PS % recovery",Sheet4!$B$5,"Parish Name",K4399)&gt;99.949%,"OK","No")</f>
        <v>OK</v>
      </c>
      <c r="D4399" t="e">
        <f>VLOOKUP(J4399,'Ref2'!C:E,3,0)</f>
        <v>#N/A</v>
      </c>
      <c r="F4399">
        <v>8</v>
      </c>
      <c r="I4399" t="e">
        <f>VLOOKUP(J4399,Ref!L:M,2,0)</f>
        <v>#N/A</v>
      </c>
      <c r="J4399" t="s">
        <v>937</v>
      </c>
      <c r="K4399" t="s">
        <v>106</v>
      </c>
      <c r="L4399" t="s">
        <v>467</v>
      </c>
      <c r="M4399" t="s">
        <v>26</v>
      </c>
      <c r="N4399" t="s">
        <v>14</v>
      </c>
      <c r="S4399">
        <v>5861</v>
      </c>
    </row>
    <row r="4400" spans="1:19" x14ac:dyDescent="0.3">
      <c r="A4400">
        <v>2023</v>
      </c>
      <c r="C4400" t="str">
        <f>IF(GETPIVOTDATA("PS % recovery",Sheet4!$B$5,"Parish Name",K4400)&gt;99.949%,"OK","No")</f>
        <v>OK</v>
      </c>
      <c r="D4400" t="e">
        <f>VLOOKUP(J4400,'Ref2'!C:E,3,0)</f>
        <v>#N/A</v>
      </c>
      <c r="F4400">
        <v>8</v>
      </c>
      <c r="I4400" t="e">
        <f>VLOOKUP(J4400,Ref!L:M,2,0)</f>
        <v>#N/A</v>
      </c>
      <c r="J4400" t="s">
        <v>939</v>
      </c>
      <c r="K4400" t="s">
        <v>108</v>
      </c>
      <c r="L4400" t="s">
        <v>469</v>
      </c>
      <c r="M4400" t="s">
        <v>26</v>
      </c>
      <c r="N4400" t="s">
        <v>14</v>
      </c>
      <c r="S4400">
        <v>5079</v>
      </c>
    </row>
    <row r="4401" spans="1:19" x14ac:dyDescent="0.3">
      <c r="A4401">
        <v>2023</v>
      </c>
      <c r="C4401" t="str">
        <f>IF(GETPIVOTDATA("PS % recovery",Sheet4!$B$5,"Parish Name",K4401)&gt;99.949%,"OK","No")</f>
        <v>OK</v>
      </c>
      <c r="D4401" t="e">
        <f>VLOOKUP(J4401,'Ref2'!C:E,3,0)</f>
        <v>#N/A</v>
      </c>
      <c r="F4401">
        <v>8</v>
      </c>
      <c r="I4401" t="e">
        <f>VLOOKUP(J4401,Ref!L:M,2,0)</f>
        <v>#N/A</v>
      </c>
      <c r="J4401" t="s">
        <v>941</v>
      </c>
      <c r="K4401" t="s">
        <v>110</v>
      </c>
      <c r="L4401" t="s">
        <v>471</v>
      </c>
      <c r="M4401" t="s">
        <v>26</v>
      </c>
      <c r="N4401" t="s">
        <v>14</v>
      </c>
      <c r="S4401">
        <v>7589</v>
      </c>
    </row>
    <row r="4402" spans="1:19" x14ac:dyDescent="0.3">
      <c r="A4402">
        <v>2023</v>
      </c>
      <c r="C4402" t="str">
        <f>IF(GETPIVOTDATA("PS % recovery",Sheet4!$B$5,"Parish Name",K4402)&gt;99.949%,"OK","No")</f>
        <v>OK</v>
      </c>
      <c r="D4402" t="e">
        <f>VLOOKUP(J4402,'Ref2'!C:E,3,0)</f>
        <v>#N/A</v>
      </c>
      <c r="F4402">
        <v>8</v>
      </c>
      <c r="I4402" t="str">
        <f>VLOOKUP(J4402,Ref!L:M,2,0)</f>
        <v>Yes</v>
      </c>
      <c r="J4402" t="s">
        <v>943</v>
      </c>
      <c r="K4402" t="s">
        <v>112</v>
      </c>
      <c r="L4402" t="s">
        <v>473</v>
      </c>
      <c r="M4402" t="s">
        <v>26</v>
      </c>
      <c r="N4402" t="s">
        <v>14</v>
      </c>
      <c r="S4402">
        <v>10000</v>
      </c>
    </row>
    <row r="4403" spans="1:19" x14ac:dyDescent="0.3">
      <c r="A4403">
        <v>2023</v>
      </c>
      <c r="C4403" t="str">
        <f>IF(GETPIVOTDATA("PS % recovery",Sheet4!$B$5,"Parish Name",K4403)&gt;99.949%,"OK","No")</f>
        <v>No</v>
      </c>
      <c r="D4403" t="e">
        <f>VLOOKUP(J4403,'Ref2'!C:E,3,0)</f>
        <v>#N/A</v>
      </c>
      <c r="F4403">
        <v>8</v>
      </c>
      <c r="I4403" t="e">
        <f>VLOOKUP(J4403,Ref!L:M,2,0)</f>
        <v>#N/A</v>
      </c>
      <c r="J4403" t="s">
        <v>945</v>
      </c>
      <c r="K4403" t="s">
        <v>114</v>
      </c>
      <c r="L4403" t="s">
        <v>475</v>
      </c>
      <c r="M4403" t="s">
        <v>26</v>
      </c>
      <c r="N4403" t="s">
        <v>14</v>
      </c>
      <c r="S4403">
        <v>8383.67</v>
      </c>
    </row>
    <row r="4404" spans="1:19" x14ac:dyDescent="0.3">
      <c r="A4404">
        <v>2023</v>
      </c>
      <c r="C4404" t="str">
        <f>IF(GETPIVOTDATA("PS % recovery",Sheet4!$B$5,"Parish Name",K4404)&gt;99.949%,"OK","No")</f>
        <v>OK</v>
      </c>
      <c r="D4404" t="e">
        <f>VLOOKUP(J4404,'Ref2'!C:E,3,0)</f>
        <v>#N/A</v>
      </c>
      <c r="F4404">
        <v>8</v>
      </c>
      <c r="I4404" t="e">
        <f>VLOOKUP(J4404,Ref!L:M,2,0)</f>
        <v>#N/A</v>
      </c>
      <c r="J4404" t="s">
        <v>947</v>
      </c>
      <c r="K4404" t="s">
        <v>116</v>
      </c>
      <c r="L4404" t="s">
        <v>477</v>
      </c>
      <c r="M4404" t="s">
        <v>26</v>
      </c>
      <c r="N4404" t="s">
        <v>14</v>
      </c>
      <c r="S4404">
        <v>5569</v>
      </c>
    </row>
    <row r="4405" spans="1:19" x14ac:dyDescent="0.3">
      <c r="A4405">
        <v>2023</v>
      </c>
      <c r="C4405" t="str">
        <f>IF(GETPIVOTDATA("PS % recovery",Sheet4!$B$5,"Parish Name",K4405)&gt;99.949%,"OK","No")</f>
        <v>OK</v>
      </c>
      <c r="D4405" t="e">
        <f>VLOOKUP(J4405,'Ref2'!C:E,3,0)</f>
        <v>#N/A</v>
      </c>
      <c r="F4405">
        <v>8</v>
      </c>
      <c r="I4405" t="e">
        <f>VLOOKUP(J4405,Ref!L:M,2,0)</f>
        <v>#N/A</v>
      </c>
      <c r="J4405" t="s">
        <v>949</v>
      </c>
      <c r="K4405" t="s">
        <v>118</v>
      </c>
      <c r="L4405" t="s">
        <v>479</v>
      </c>
      <c r="M4405" t="s">
        <v>26</v>
      </c>
      <c r="N4405" t="s">
        <v>14</v>
      </c>
      <c r="S4405">
        <v>7052</v>
      </c>
    </row>
    <row r="4406" spans="1:19" x14ac:dyDescent="0.3">
      <c r="A4406">
        <v>2023</v>
      </c>
      <c r="C4406" t="str">
        <f>IF(GETPIVOTDATA("PS % recovery",Sheet4!$B$5,"Parish Name",K4406)&gt;99.949%,"OK","No")</f>
        <v>OK</v>
      </c>
      <c r="D4406" t="e">
        <f>VLOOKUP(J4406,'Ref2'!C:E,3,0)</f>
        <v>#N/A</v>
      </c>
      <c r="F4406">
        <v>8</v>
      </c>
      <c r="I4406" t="e">
        <f>VLOOKUP(J4406,Ref!L:M,2,0)</f>
        <v>#N/A</v>
      </c>
      <c r="J4406" t="s">
        <v>951</v>
      </c>
      <c r="K4406" t="s">
        <v>105</v>
      </c>
      <c r="L4406" t="s">
        <v>455</v>
      </c>
      <c r="M4406" t="s">
        <v>26</v>
      </c>
      <c r="N4406" t="s">
        <v>14</v>
      </c>
      <c r="S4406">
        <v>2583</v>
      </c>
    </row>
    <row r="4407" spans="1:19" x14ac:dyDescent="0.3">
      <c r="A4407">
        <v>2023</v>
      </c>
      <c r="C4407" t="str">
        <f>IF(GETPIVOTDATA("PS % recovery",Sheet4!$B$5,"Parish Name",K4407)&gt;99.949%,"OK","No")</f>
        <v>OK</v>
      </c>
      <c r="D4407" t="e">
        <f>VLOOKUP(J4407,'Ref2'!C:E,3,0)</f>
        <v>#N/A</v>
      </c>
      <c r="F4407">
        <v>8</v>
      </c>
      <c r="I4407" t="e">
        <f>VLOOKUP(J4407,Ref!L:M,2,0)</f>
        <v>#N/A</v>
      </c>
      <c r="J4407" t="s">
        <v>953</v>
      </c>
      <c r="K4407" t="s">
        <v>107</v>
      </c>
      <c r="L4407" t="s">
        <v>457</v>
      </c>
      <c r="M4407" t="s">
        <v>26</v>
      </c>
      <c r="N4407" t="s">
        <v>14</v>
      </c>
      <c r="S4407">
        <v>4773.42</v>
      </c>
    </row>
    <row r="4408" spans="1:19" x14ac:dyDescent="0.3">
      <c r="A4408">
        <v>2023</v>
      </c>
      <c r="C4408" t="str">
        <f>IF(GETPIVOTDATA("PS % recovery",Sheet4!$B$5,"Parish Name",K4408)&gt;99.949%,"OK","No")</f>
        <v>OK</v>
      </c>
      <c r="D4408" t="e">
        <f>VLOOKUP(J4408,'Ref2'!C:E,3,0)</f>
        <v>#N/A</v>
      </c>
      <c r="F4408">
        <v>8</v>
      </c>
      <c r="I4408" t="e">
        <f>VLOOKUP(J4408,Ref!L:M,2,0)</f>
        <v>#N/A</v>
      </c>
      <c r="J4408" t="s">
        <v>955</v>
      </c>
      <c r="K4408" t="s">
        <v>109</v>
      </c>
      <c r="L4408" t="s">
        <v>459</v>
      </c>
      <c r="M4408" t="s">
        <v>26</v>
      </c>
      <c r="N4408" t="s">
        <v>14</v>
      </c>
      <c r="S4408">
        <v>5800</v>
      </c>
    </row>
    <row r="4409" spans="1:19" x14ac:dyDescent="0.3">
      <c r="A4409">
        <v>2023</v>
      </c>
      <c r="C4409" t="str">
        <f>IF(GETPIVOTDATA("PS % recovery",Sheet4!$B$5,"Parish Name",K4409)&gt;99.949%,"OK","No")</f>
        <v>No</v>
      </c>
      <c r="D4409" t="e">
        <f>VLOOKUP(J4409,'Ref2'!C:E,3,0)</f>
        <v>#N/A</v>
      </c>
      <c r="F4409">
        <v>8</v>
      </c>
      <c r="I4409" t="e">
        <f>VLOOKUP(J4409,Ref!L:M,2,0)</f>
        <v>#N/A</v>
      </c>
      <c r="J4409" t="s">
        <v>824</v>
      </c>
      <c r="K4409" t="s">
        <v>113</v>
      </c>
      <c r="L4409" t="s">
        <v>463</v>
      </c>
      <c r="M4409" t="s">
        <v>26</v>
      </c>
      <c r="N4409" t="s">
        <v>14</v>
      </c>
      <c r="S4409">
        <v>2000</v>
      </c>
    </row>
    <row r="4410" spans="1:19" x14ac:dyDescent="0.3">
      <c r="A4410">
        <v>2023</v>
      </c>
      <c r="C4410" t="str">
        <f>IF(GETPIVOTDATA("PS % recovery",Sheet4!$B$5,"Parish Name",K4410)&gt;99.949%,"OK","No")</f>
        <v>OK</v>
      </c>
      <c r="D4410" t="e">
        <f>VLOOKUP(J4410,'Ref2'!C:E,3,0)</f>
        <v>#N/A</v>
      </c>
      <c r="F4410">
        <v>8</v>
      </c>
      <c r="I4410" t="e">
        <f>VLOOKUP(J4410,Ref!L:M,2,0)</f>
        <v>#N/A</v>
      </c>
      <c r="J4410" t="s">
        <v>958</v>
      </c>
      <c r="K4410" t="s">
        <v>111</v>
      </c>
      <c r="L4410" t="s">
        <v>461</v>
      </c>
      <c r="M4410" t="s">
        <v>26</v>
      </c>
      <c r="N4410" t="s">
        <v>14</v>
      </c>
      <c r="S4410">
        <v>5045</v>
      </c>
    </row>
    <row r="4411" spans="1:19" x14ac:dyDescent="0.3">
      <c r="A4411">
        <v>2023</v>
      </c>
      <c r="C4411" t="str">
        <f>IF(GETPIVOTDATA("PS % recovery",Sheet4!$B$5,"Parish Name",K4411)&gt;99.949%,"OK","No")</f>
        <v>OK</v>
      </c>
      <c r="D4411" t="e">
        <f>VLOOKUP(J4411,'Ref2'!C:E,3,0)</f>
        <v>#N/A</v>
      </c>
      <c r="F4411">
        <v>8</v>
      </c>
      <c r="I4411" t="e">
        <f>VLOOKUP(J4411,Ref!L:M,2,0)</f>
        <v>#N/A</v>
      </c>
      <c r="J4411" t="s">
        <v>960</v>
      </c>
      <c r="K4411" t="s">
        <v>115</v>
      </c>
      <c r="L4411" t="s">
        <v>455</v>
      </c>
      <c r="M4411" t="s">
        <v>26</v>
      </c>
      <c r="N4411" t="s">
        <v>14</v>
      </c>
      <c r="S4411">
        <v>9649</v>
      </c>
    </row>
    <row r="4412" spans="1:19" x14ac:dyDescent="0.3">
      <c r="A4412">
        <v>2023</v>
      </c>
      <c r="C4412" t="str">
        <f>IF(GETPIVOTDATA("PS % recovery",Sheet4!$B$5,"Parish Name",K4412)&gt;99.949%,"OK","No")</f>
        <v>No</v>
      </c>
      <c r="D4412" t="e">
        <f>VLOOKUP(J4412,'Ref2'!C:E,3,0)</f>
        <v>#N/A</v>
      </c>
      <c r="F4412">
        <v>8</v>
      </c>
      <c r="I4412" t="e">
        <f>VLOOKUP(J4412,Ref!L:M,2,0)</f>
        <v>#N/A</v>
      </c>
      <c r="J4412" t="s">
        <v>962</v>
      </c>
      <c r="K4412" t="s">
        <v>117</v>
      </c>
      <c r="L4412" t="s">
        <v>455</v>
      </c>
      <c r="M4412" t="s">
        <v>26</v>
      </c>
      <c r="N4412" t="s">
        <v>14</v>
      </c>
      <c r="S4412">
        <v>0</v>
      </c>
    </row>
    <row r="4413" spans="1:19" x14ac:dyDescent="0.3">
      <c r="A4413">
        <v>2023</v>
      </c>
      <c r="C4413" t="str">
        <f>IF(GETPIVOTDATA("PS % recovery",Sheet4!$B$5,"Parish Name",K4413)&gt;99.949%,"OK","No")</f>
        <v>OK</v>
      </c>
      <c r="D4413" t="e">
        <f>VLOOKUP(J4413,'Ref2'!C:E,3,0)</f>
        <v>#N/A</v>
      </c>
      <c r="F4413">
        <v>8</v>
      </c>
      <c r="I4413" t="e">
        <f>VLOOKUP(J4413,Ref!L:M,2,0)</f>
        <v>#N/A</v>
      </c>
      <c r="J4413" t="s">
        <v>964</v>
      </c>
      <c r="K4413" t="s">
        <v>120</v>
      </c>
      <c r="L4413" t="s">
        <v>481</v>
      </c>
      <c r="M4413" t="s">
        <v>29</v>
      </c>
      <c r="N4413" t="s">
        <v>14</v>
      </c>
      <c r="S4413">
        <v>7951</v>
      </c>
    </row>
    <row r="4414" spans="1:19" x14ac:dyDescent="0.3">
      <c r="A4414">
        <v>2023</v>
      </c>
      <c r="C4414" t="str">
        <f>IF(GETPIVOTDATA("PS % recovery",Sheet4!$B$5,"Parish Name",K4414)&gt;99.949%,"OK","No")</f>
        <v>OK</v>
      </c>
      <c r="D4414" t="e">
        <f>VLOOKUP(J4414,'Ref2'!C:E,3,0)</f>
        <v>#N/A</v>
      </c>
      <c r="F4414">
        <v>8</v>
      </c>
      <c r="I4414" t="e">
        <f>VLOOKUP(J4414,Ref!L:M,2,0)</f>
        <v>#N/A</v>
      </c>
      <c r="J4414" t="s">
        <v>966</v>
      </c>
      <c r="K4414" t="s">
        <v>121</v>
      </c>
      <c r="L4414" t="s">
        <v>487</v>
      </c>
      <c r="M4414" t="s">
        <v>29</v>
      </c>
      <c r="N4414" t="s">
        <v>14</v>
      </c>
      <c r="S4414">
        <v>3351</v>
      </c>
    </row>
    <row r="4415" spans="1:19" x14ac:dyDescent="0.3">
      <c r="A4415">
        <v>2023</v>
      </c>
      <c r="C4415" t="str">
        <f>IF(GETPIVOTDATA("PS % recovery",Sheet4!$B$5,"Parish Name",K4415)&gt;99.949%,"OK","No")</f>
        <v>No</v>
      </c>
      <c r="D4415" t="e">
        <f>VLOOKUP(J4415,'Ref2'!C:E,3,0)</f>
        <v>#N/A</v>
      </c>
      <c r="F4415">
        <v>8</v>
      </c>
      <c r="I4415" t="e">
        <f>VLOOKUP(J4415,Ref!L:M,2,0)</f>
        <v>#N/A</v>
      </c>
      <c r="J4415" t="s">
        <v>968</v>
      </c>
      <c r="K4415" t="s">
        <v>123</v>
      </c>
      <c r="L4415" t="s">
        <v>489</v>
      </c>
      <c r="M4415" t="s">
        <v>29</v>
      </c>
      <c r="N4415" t="s">
        <v>14</v>
      </c>
      <c r="S4415">
        <v>1500</v>
      </c>
    </row>
    <row r="4416" spans="1:19" x14ac:dyDescent="0.3">
      <c r="A4416">
        <v>2023</v>
      </c>
      <c r="C4416" t="str">
        <f>IF(GETPIVOTDATA("PS % recovery",Sheet4!$B$5,"Parish Name",K4416)&gt;99.949%,"OK","No")</f>
        <v>OK</v>
      </c>
      <c r="D4416" t="e">
        <f>VLOOKUP(J4416,'Ref2'!C:E,3,0)</f>
        <v>#N/A</v>
      </c>
      <c r="F4416">
        <v>8</v>
      </c>
      <c r="I4416" t="e">
        <f>VLOOKUP(J4416,Ref!L:M,2,0)</f>
        <v>#N/A</v>
      </c>
      <c r="J4416" t="s">
        <v>970</v>
      </c>
      <c r="K4416" t="s">
        <v>125</v>
      </c>
      <c r="L4416" t="s">
        <v>493</v>
      </c>
      <c r="M4416" t="s">
        <v>29</v>
      </c>
      <c r="N4416" t="s">
        <v>14</v>
      </c>
      <c r="S4416">
        <v>7044</v>
      </c>
    </row>
    <row r="4417" spans="1:19" x14ac:dyDescent="0.3">
      <c r="A4417">
        <v>2023</v>
      </c>
      <c r="C4417" t="str">
        <f>IF(GETPIVOTDATA("PS % recovery",Sheet4!$B$5,"Parish Name",K4417)&gt;99.949%,"OK","No")</f>
        <v>OK</v>
      </c>
      <c r="D4417" t="e">
        <f>VLOOKUP(J4417,'Ref2'!C:E,3,0)</f>
        <v>#N/A</v>
      </c>
      <c r="F4417">
        <v>8</v>
      </c>
      <c r="I4417" t="e">
        <f>VLOOKUP(J4417,Ref!L:M,2,0)</f>
        <v>#N/A</v>
      </c>
      <c r="J4417" t="s">
        <v>972</v>
      </c>
      <c r="K4417" t="s">
        <v>126</v>
      </c>
      <c r="L4417" t="s">
        <v>491</v>
      </c>
      <c r="M4417" t="s">
        <v>29</v>
      </c>
      <c r="N4417" t="s">
        <v>14</v>
      </c>
      <c r="S4417">
        <v>3863</v>
      </c>
    </row>
    <row r="4418" spans="1:19" x14ac:dyDescent="0.3">
      <c r="A4418">
        <v>2023</v>
      </c>
      <c r="C4418" t="str">
        <f>IF(GETPIVOTDATA("PS % recovery",Sheet4!$B$5,"Parish Name",K4418)&gt;99.949%,"OK","No")</f>
        <v>No</v>
      </c>
      <c r="D4418" t="e">
        <f>VLOOKUP(J4418,'Ref2'!C:E,3,0)</f>
        <v>#N/A</v>
      </c>
      <c r="F4418">
        <v>8</v>
      </c>
      <c r="I4418" t="str">
        <f>VLOOKUP(J4418,Ref!L:M,2,0)</f>
        <v>Yes</v>
      </c>
      <c r="J4418" t="s">
        <v>974</v>
      </c>
      <c r="K4418" t="s">
        <v>127</v>
      </c>
      <c r="L4418" t="s">
        <v>497</v>
      </c>
      <c r="M4418" t="s">
        <v>29</v>
      </c>
      <c r="N4418" t="s">
        <v>14</v>
      </c>
      <c r="S4418">
        <v>6600</v>
      </c>
    </row>
    <row r="4419" spans="1:19" x14ac:dyDescent="0.3">
      <c r="A4419">
        <v>2023</v>
      </c>
      <c r="C4419" t="str">
        <f>IF(GETPIVOTDATA("PS % recovery",Sheet4!$B$5,"Parish Name",K4419)&gt;99.949%,"OK","No")</f>
        <v>OK</v>
      </c>
      <c r="D4419" t="e">
        <f>VLOOKUP(J4419,'Ref2'!C:E,3,0)</f>
        <v>#N/A</v>
      </c>
      <c r="F4419">
        <v>8</v>
      </c>
      <c r="I4419" t="e">
        <f>VLOOKUP(J4419,Ref!L:M,2,0)</f>
        <v>#N/A</v>
      </c>
      <c r="J4419" t="s">
        <v>976</v>
      </c>
      <c r="K4419" t="s">
        <v>128</v>
      </c>
      <c r="L4419" t="s">
        <v>499</v>
      </c>
      <c r="M4419" t="s">
        <v>29</v>
      </c>
      <c r="N4419" t="s">
        <v>14</v>
      </c>
      <c r="S4419">
        <v>2615</v>
      </c>
    </row>
    <row r="4420" spans="1:19" x14ac:dyDescent="0.3">
      <c r="A4420">
        <v>2023</v>
      </c>
      <c r="C4420" t="str">
        <f>IF(GETPIVOTDATA("PS % recovery",Sheet4!$B$5,"Parish Name",K4420)&gt;99.949%,"OK","No")</f>
        <v>No</v>
      </c>
      <c r="D4420" t="e">
        <f>VLOOKUP(J4420,'Ref2'!C:E,3,0)</f>
        <v>#N/A</v>
      </c>
      <c r="F4420">
        <v>8</v>
      </c>
      <c r="I4420" t="str">
        <f>VLOOKUP(J4420,Ref!L:M,2,0)</f>
        <v>Yes</v>
      </c>
      <c r="J4420" t="s">
        <v>825</v>
      </c>
      <c r="K4420" t="s">
        <v>129</v>
      </c>
      <c r="L4420" t="s">
        <v>501</v>
      </c>
      <c r="M4420" t="s">
        <v>29</v>
      </c>
      <c r="N4420" t="s">
        <v>14</v>
      </c>
      <c r="S4420">
        <v>2910</v>
      </c>
    </row>
    <row r="4421" spans="1:19" x14ac:dyDescent="0.3">
      <c r="A4421">
        <v>2023</v>
      </c>
      <c r="C4421" t="str">
        <f>IF(GETPIVOTDATA("PS % recovery",Sheet4!$B$5,"Parish Name",K4421)&gt;99.949%,"OK","No")</f>
        <v>OK</v>
      </c>
      <c r="D4421" t="e">
        <f>VLOOKUP(J4421,'Ref2'!C:E,3,0)</f>
        <v>#N/A</v>
      </c>
      <c r="F4421">
        <v>8</v>
      </c>
      <c r="I4421" t="e">
        <f>VLOOKUP(J4421,Ref!L:M,2,0)</f>
        <v>#N/A</v>
      </c>
      <c r="J4421" t="s">
        <v>979</v>
      </c>
      <c r="K4421" t="s">
        <v>131</v>
      </c>
      <c r="L4421" t="s">
        <v>503</v>
      </c>
      <c r="M4421" t="s">
        <v>29</v>
      </c>
      <c r="N4421" t="s">
        <v>14</v>
      </c>
      <c r="S4421">
        <v>9620</v>
      </c>
    </row>
    <row r="4422" spans="1:19" x14ac:dyDescent="0.3">
      <c r="A4422">
        <v>2023</v>
      </c>
      <c r="C4422" t="str">
        <f>IF(GETPIVOTDATA("PS % recovery",Sheet4!$B$5,"Parish Name",K4422)&gt;99.949%,"OK","No")</f>
        <v>OK</v>
      </c>
      <c r="D4422" t="e">
        <f>VLOOKUP(J4422,'Ref2'!C:E,3,0)</f>
        <v>#N/A</v>
      </c>
      <c r="F4422">
        <v>8</v>
      </c>
      <c r="I4422" t="e">
        <f>VLOOKUP(J4422,Ref!L:M,2,0)</f>
        <v>#N/A</v>
      </c>
      <c r="J4422" t="s">
        <v>981</v>
      </c>
      <c r="K4422" t="s">
        <v>130</v>
      </c>
      <c r="L4422" t="s">
        <v>495</v>
      </c>
      <c r="M4422" t="s">
        <v>29</v>
      </c>
      <c r="N4422" t="s">
        <v>14</v>
      </c>
      <c r="S4422">
        <v>7215.65</v>
      </c>
    </row>
    <row r="4423" spans="1:19" x14ac:dyDescent="0.3">
      <c r="A4423">
        <v>2023</v>
      </c>
      <c r="C4423" t="str">
        <f>IF(GETPIVOTDATA("PS % recovery",Sheet4!$B$5,"Parish Name",K4423)&gt;99.949%,"OK","No")</f>
        <v>OK</v>
      </c>
      <c r="D4423" t="e">
        <f>VLOOKUP(J4423,'Ref2'!C:E,3,0)</f>
        <v>#N/A</v>
      </c>
      <c r="F4423">
        <v>8</v>
      </c>
      <c r="I4423" t="e">
        <f>VLOOKUP(J4423,Ref!L:M,2,0)</f>
        <v>#N/A</v>
      </c>
      <c r="J4423" t="s">
        <v>983</v>
      </c>
      <c r="K4423" t="s">
        <v>132</v>
      </c>
      <c r="L4423" t="s">
        <v>505</v>
      </c>
      <c r="M4423" t="s">
        <v>29</v>
      </c>
      <c r="N4423" t="s">
        <v>14</v>
      </c>
      <c r="S4423">
        <v>4395</v>
      </c>
    </row>
    <row r="4424" spans="1:19" x14ac:dyDescent="0.3">
      <c r="A4424">
        <v>2023</v>
      </c>
      <c r="C4424" t="str">
        <f>IF(GETPIVOTDATA("PS % recovery",Sheet4!$B$5,"Parish Name",K4424)&gt;99.949%,"OK","No")</f>
        <v>No</v>
      </c>
      <c r="D4424" t="e">
        <f>VLOOKUP(J4424,'Ref2'!C:E,3,0)</f>
        <v>#N/A</v>
      </c>
      <c r="F4424">
        <v>8</v>
      </c>
      <c r="I4424" t="str">
        <f>VLOOKUP(J4424,Ref!L:M,2,0)</f>
        <v>Yes</v>
      </c>
      <c r="J4424" t="s">
        <v>985</v>
      </c>
      <c r="K4424" t="s">
        <v>133</v>
      </c>
      <c r="L4424" t="s">
        <v>507</v>
      </c>
      <c r="M4424" t="s">
        <v>29</v>
      </c>
      <c r="N4424" t="s">
        <v>14</v>
      </c>
      <c r="S4424">
        <v>4002</v>
      </c>
    </row>
    <row r="4425" spans="1:19" x14ac:dyDescent="0.3">
      <c r="A4425">
        <v>2023</v>
      </c>
      <c r="C4425" t="str">
        <f>IF(GETPIVOTDATA("PS % recovery",Sheet4!$B$5,"Parish Name",K4425)&gt;99.949%,"OK","No")</f>
        <v>OK</v>
      </c>
      <c r="D4425" t="e">
        <f>VLOOKUP(J4425,'Ref2'!C:E,3,0)</f>
        <v>#N/A</v>
      </c>
      <c r="F4425">
        <v>8</v>
      </c>
      <c r="I4425" t="e">
        <f>VLOOKUP(J4425,Ref!L:M,2,0)</f>
        <v>#N/A</v>
      </c>
      <c r="J4425" t="s">
        <v>987</v>
      </c>
      <c r="K4425" t="s">
        <v>122</v>
      </c>
      <c r="L4425" t="s">
        <v>483</v>
      </c>
      <c r="M4425" t="s">
        <v>29</v>
      </c>
      <c r="N4425" t="s">
        <v>14</v>
      </c>
      <c r="S4425">
        <v>0</v>
      </c>
    </row>
    <row r="4426" spans="1:19" x14ac:dyDescent="0.3">
      <c r="A4426">
        <v>2023</v>
      </c>
      <c r="C4426" t="str">
        <f>IF(GETPIVOTDATA("PS % recovery",Sheet4!$B$5,"Parish Name",K4426)&gt;99.949%,"OK","No")</f>
        <v>No</v>
      </c>
      <c r="D4426" t="e">
        <f>VLOOKUP(J4426,'Ref2'!C:E,3,0)</f>
        <v>#N/A</v>
      </c>
      <c r="F4426">
        <v>8</v>
      </c>
      <c r="I4426" t="e">
        <f>VLOOKUP(J4426,Ref!L:M,2,0)</f>
        <v>#N/A</v>
      </c>
      <c r="J4426" t="s">
        <v>989</v>
      </c>
      <c r="K4426" t="s">
        <v>124</v>
      </c>
      <c r="L4426" t="s">
        <v>485</v>
      </c>
      <c r="M4426" t="s">
        <v>29</v>
      </c>
      <c r="N4426" t="s">
        <v>14</v>
      </c>
      <c r="S4426">
        <v>2500</v>
      </c>
    </row>
    <row r="4427" spans="1:19" x14ac:dyDescent="0.3">
      <c r="A4427">
        <v>2023</v>
      </c>
      <c r="C4427" t="str">
        <f>IF(GETPIVOTDATA("PS % recovery",Sheet4!$B$5,"Parish Name",K4427)&gt;99.949%,"OK","No")</f>
        <v>No</v>
      </c>
      <c r="D4427" t="e">
        <f>VLOOKUP(J4427,'Ref2'!C:E,3,0)</f>
        <v>#N/A</v>
      </c>
      <c r="F4427">
        <v>8</v>
      </c>
      <c r="I4427" t="e">
        <f>VLOOKUP(J4427,Ref!L:M,2,0)</f>
        <v>#N/A</v>
      </c>
      <c r="J4427" t="s">
        <v>826</v>
      </c>
      <c r="K4427" t="s">
        <v>135</v>
      </c>
      <c r="L4427" t="s">
        <v>515</v>
      </c>
      <c r="M4427" t="s">
        <v>32</v>
      </c>
      <c r="N4427" t="s">
        <v>14</v>
      </c>
      <c r="S4427">
        <v>140</v>
      </c>
    </row>
    <row r="4428" spans="1:19" x14ac:dyDescent="0.3">
      <c r="A4428">
        <v>2023</v>
      </c>
      <c r="C4428" t="str">
        <f>IF(GETPIVOTDATA("PS % recovery",Sheet4!$B$5,"Parish Name",K4428)&gt;99.949%,"OK","No")</f>
        <v>OK</v>
      </c>
      <c r="D4428" t="e">
        <f>VLOOKUP(J4428,'Ref2'!C:E,3,0)</f>
        <v>#N/A</v>
      </c>
      <c r="F4428">
        <v>8</v>
      </c>
      <c r="I4428" t="e">
        <f>VLOOKUP(J4428,Ref!L:M,2,0)</f>
        <v>#N/A</v>
      </c>
      <c r="J4428" t="s">
        <v>828</v>
      </c>
      <c r="K4428" t="s">
        <v>136</v>
      </c>
      <c r="L4428" t="s">
        <v>515</v>
      </c>
      <c r="M4428" t="s">
        <v>32</v>
      </c>
      <c r="N4428" t="s">
        <v>14</v>
      </c>
      <c r="S4428">
        <v>3508</v>
      </c>
    </row>
    <row r="4429" spans="1:19" x14ac:dyDescent="0.3">
      <c r="A4429">
        <v>2023</v>
      </c>
      <c r="C4429" t="str">
        <f>IF(GETPIVOTDATA("PS % recovery",Sheet4!$B$5,"Parish Name",K4429)&gt;99.949%,"OK","No")</f>
        <v>No</v>
      </c>
      <c r="D4429" t="e">
        <f>VLOOKUP(J4429,'Ref2'!C:E,3,0)</f>
        <v>#N/A</v>
      </c>
      <c r="F4429">
        <v>8</v>
      </c>
      <c r="I4429" t="e">
        <f>VLOOKUP(J4429,Ref!L:M,2,0)</f>
        <v>#N/A</v>
      </c>
      <c r="J4429" t="s">
        <v>993</v>
      </c>
      <c r="K4429" t="s">
        <v>137</v>
      </c>
      <c r="L4429" t="s">
        <v>509</v>
      </c>
      <c r="M4429" t="s">
        <v>32</v>
      </c>
      <c r="N4429" t="s">
        <v>14</v>
      </c>
      <c r="S4429">
        <v>3733.5</v>
      </c>
    </row>
    <row r="4430" spans="1:19" x14ac:dyDescent="0.3">
      <c r="A4430">
        <v>2023</v>
      </c>
      <c r="C4430" t="str">
        <f>IF(GETPIVOTDATA("PS % recovery",Sheet4!$B$5,"Parish Name",K4430)&gt;99.949%,"OK","No")</f>
        <v>OK</v>
      </c>
      <c r="D4430" t="e">
        <f>VLOOKUP(J4430,'Ref2'!C:E,3,0)</f>
        <v>#N/A</v>
      </c>
      <c r="F4430">
        <v>8</v>
      </c>
      <c r="I4430" t="e">
        <f>VLOOKUP(J4430,Ref!L:M,2,0)</f>
        <v>#N/A</v>
      </c>
      <c r="J4430" t="s">
        <v>995</v>
      </c>
      <c r="K4430" t="s">
        <v>139</v>
      </c>
      <c r="L4430" t="s">
        <v>513</v>
      </c>
      <c r="M4430" t="s">
        <v>32</v>
      </c>
      <c r="N4430" t="s">
        <v>14</v>
      </c>
      <c r="S4430">
        <v>7943</v>
      </c>
    </row>
    <row r="4431" spans="1:19" x14ac:dyDescent="0.3">
      <c r="A4431">
        <v>2023</v>
      </c>
      <c r="C4431" t="str">
        <f>IF(GETPIVOTDATA("PS % recovery",Sheet4!$B$5,"Parish Name",K4431)&gt;99.949%,"OK","No")</f>
        <v>OK</v>
      </c>
      <c r="D4431" t="e">
        <f>VLOOKUP(J4431,'Ref2'!C:E,3,0)</f>
        <v>#N/A</v>
      </c>
      <c r="F4431">
        <v>8</v>
      </c>
      <c r="I4431" t="e">
        <f>VLOOKUP(J4431,Ref!L:M,2,0)</f>
        <v>#N/A</v>
      </c>
      <c r="J4431" t="s">
        <v>997</v>
      </c>
      <c r="K4431" t="s">
        <v>138</v>
      </c>
      <c r="L4431" t="s">
        <v>511</v>
      </c>
      <c r="M4431" t="s">
        <v>32</v>
      </c>
      <c r="N4431" t="s">
        <v>14</v>
      </c>
      <c r="S4431">
        <v>24220</v>
      </c>
    </row>
    <row r="4432" spans="1:19" x14ac:dyDescent="0.3">
      <c r="A4432">
        <v>2023</v>
      </c>
      <c r="C4432" t="str">
        <f>IF(GETPIVOTDATA("PS % recovery",Sheet4!$B$5,"Parish Name",K4432)&gt;99.949%,"OK","No")</f>
        <v>OK</v>
      </c>
      <c r="D4432" t="e">
        <f>VLOOKUP(J4432,'Ref2'!C:E,3,0)</f>
        <v>#N/A</v>
      </c>
      <c r="F4432">
        <v>8</v>
      </c>
      <c r="I4432" t="e">
        <f>VLOOKUP(J4432,Ref!L:M,2,0)</f>
        <v>#N/A</v>
      </c>
      <c r="J4432" t="s">
        <v>999</v>
      </c>
      <c r="K4432" t="s">
        <v>140</v>
      </c>
      <c r="L4432" t="s">
        <v>509</v>
      </c>
      <c r="M4432" t="s">
        <v>32</v>
      </c>
      <c r="N4432" t="s">
        <v>14</v>
      </c>
      <c r="S4432">
        <v>2286.16</v>
      </c>
    </row>
    <row r="4433" spans="1:19" x14ac:dyDescent="0.3">
      <c r="A4433">
        <v>2023</v>
      </c>
      <c r="C4433" t="str">
        <f>IF(GETPIVOTDATA("PS % recovery",Sheet4!$B$5,"Parish Name",K4433)&gt;99.949%,"OK","No")</f>
        <v>OK</v>
      </c>
      <c r="D4433" t="e">
        <f>VLOOKUP(J4433,'Ref2'!C:E,3,0)</f>
        <v>#N/A</v>
      </c>
      <c r="F4433">
        <v>8</v>
      </c>
      <c r="I4433" t="e">
        <f>VLOOKUP(J4433,Ref!L:M,2,0)</f>
        <v>#N/A</v>
      </c>
      <c r="J4433" t="s">
        <v>1001</v>
      </c>
      <c r="K4433" t="s">
        <v>141</v>
      </c>
      <c r="L4433" t="s">
        <v>517</v>
      </c>
      <c r="M4433" t="s">
        <v>32</v>
      </c>
      <c r="N4433" t="s">
        <v>14</v>
      </c>
      <c r="S4433">
        <v>10071.93</v>
      </c>
    </row>
    <row r="4434" spans="1:19" x14ac:dyDescent="0.3">
      <c r="A4434">
        <v>2023</v>
      </c>
      <c r="C4434" t="str">
        <f>IF(GETPIVOTDATA("PS % recovery",Sheet4!$B$5,"Parish Name",K4434)&gt;99.949%,"OK","No")</f>
        <v>OK</v>
      </c>
      <c r="D4434" t="e">
        <f>VLOOKUP(J4434,'Ref2'!C:E,3,0)</f>
        <v>#N/A</v>
      </c>
      <c r="F4434">
        <v>8</v>
      </c>
      <c r="I4434" t="e">
        <f>VLOOKUP(J4434,Ref!L:M,2,0)</f>
        <v>#N/A</v>
      </c>
      <c r="J4434" t="s">
        <v>1003</v>
      </c>
      <c r="K4434" t="s">
        <v>142</v>
      </c>
      <c r="L4434" t="s">
        <v>519</v>
      </c>
      <c r="M4434" t="s">
        <v>32</v>
      </c>
      <c r="N4434" t="s">
        <v>14</v>
      </c>
      <c r="S4434">
        <v>3597</v>
      </c>
    </row>
    <row r="4435" spans="1:19" x14ac:dyDescent="0.3">
      <c r="A4435">
        <v>2023</v>
      </c>
      <c r="C4435" t="str">
        <f>IF(GETPIVOTDATA("PS % recovery",Sheet4!$B$5,"Parish Name",K4435)&gt;99.949%,"OK","No")</f>
        <v>OK</v>
      </c>
      <c r="D4435" t="e">
        <f>VLOOKUP(J4435,'Ref2'!C:E,3,0)</f>
        <v>#N/A</v>
      </c>
      <c r="F4435">
        <v>8</v>
      </c>
      <c r="I4435" t="e">
        <f>VLOOKUP(J4435,Ref!L:M,2,0)</f>
        <v>#N/A</v>
      </c>
      <c r="J4435" t="s">
        <v>1005</v>
      </c>
      <c r="K4435" t="s">
        <v>143</v>
      </c>
      <c r="L4435" t="s">
        <v>521</v>
      </c>
      <c r="M4435" t="s">
        <v>32</v>
      </c>
      <c r="N4435" t="s">
        <v>14</v>
      </c>
      <c r="S4435">
        <v>8363</v>
      </c>
    </row>
    <row r="4436" spans="1:19" x14ac:dyDescent="0.3">
      <c r="A4436">
        <v>2023</v>
      </c>
      <c r="C4436" t="str">
        <f>IF(GETPIVOTDATA("PS % recovery",Sheet4!$B$5,"Parish Name",K4436)&gt;99.949%,"OK","No")</f>
        <v>OK</v>
      </c>
      <c r="D4436" t="e">
        <f>VLOOKUP(J4436,'Ref2'!C:E,3,0)</f>
        <v>#N/A</v>
      </c>
      <c r="F4436">
        <v>8</v>
      </c>
      <c r="I4436" t="e">
        <f>VLOOKUP(J4436,Ref!L:M,2,0)</f>
        <v>#N/A</v>
      </c>
      <c r="J4436" t="s">
        <v>1007</v>
      </c>
      <c r="K4436" t="s">
        <v>145</v>
      </c>
      <c r="L4436" t="s">
        <v>525</v>
      </c>
      <c r="M4436" t="s">
        <v>35</v>
      </c>
      <c r="N4436" t="s">
        <v>14</v>
      </c>
      <c r="S4436">
        <v>4281</v>
      </c>
    </row>
    <row r="4437" spans="1:19" x14ac:dyDescent="0.3">
      <c r="A4437">
        <v>2023</v>
      </c>
      <c r="C4437" t="str">
        <f>IF(GETPIVOTDATA("PS % recovery",Sheet4!$B$5,"Parish Name",K4437)&gt;99.949%,"OK","No")</f>
        <v>No</v>
      </c>
      <c r="D4437" t="e">
        <f>VLOOKUP(J4437,'Ref2'!C:E,3,0)</f>
        <v>#N/A</v>
      </c>
      <c r="F4437">
        <v>8</v>
      </c>
      <c r="I4437" t="e">
        <f>VLOOKUP(J4437,Ref!L:M,2,0)</f>
        <v>#N/A</v>
      </c>
      <c r="J4437" t="s">
        <v>1009</v>
      </c>
      <c r="K4437" t="s">
        <v>147</v>
      </c>
      <c r="L4437" t="s">
        <v>525</v>
      </c>
      <c r="M4437" t="s">
        <v>35</v>
      </c>
      <c r="N4437" t="s">
        <v>14</v>
      </c>
      <c r="S4437">
        <v>1840</v>
      </c>
    </row>
    <row r="4438" spans="1:19" x14ac:dyDescent="0.3">
      <c r="A4438">
        <v>2023</v>
      </c>
      <c r="C4438" t="str">
        <f>IF(GETPIVOTDATA("PS % recovery",Sheet4!$B$5,"Parish Name",K4438)&gt;99.949%,"OK","No")</f>
        <v>OK</v>
      </c>
      <c r="D4438" t="e">
        <f>VLOOKUP(J4438,'Ref2'!C:E,3,0)</f>
        <v>#N/A</v>
      </c>
      <c r="F4438">
        <v>8</v>
      </c>
      <c r="I4438" t="e">
        <f>VLOOKUP(J4438,Ref!L:M,2,0)</f>
        <v>#N/A</v>
      </c>
      <c r="J4438" t="s">
        <v>1011</v>
      </c>
      <c r="K4438" t="s">
        <v>149</v>
      </c>
      <c r="L4438" t="s">
        <v>525</v>
      </c>
      <c r="M4438" t="s">
        <v>35</v>
      </c>
      <c r="N4438" t="s">
        <v>14</v>
      </c>
      <c r="S4438">
        <v>4678</v>
      </c>
    </row>
    <row r="4439" spans="1:19" x14ac:dyDescent="0.3">
      <c r="A4439">
        <v>2023</v>
      </c>
      <c r="C4439" t="str">
        <f>IF(GETPIVOTDATA("PS % recovery",Sheet4!$B$5,"Parish Name",K4439)&gt;99.949%,"OK","No")</f>
        <v>No</v>
      </c>
      <c r="D4439" t="e">
        <f>VLOOKUP(J4439,'Ref2'!C:E,3,0)</f>
        <v>#N/A</v>
      </c>
      <c r="F4439">
        <v>8</v>
      </c>
      <c r="I4439" t="e">
        <f>VLOOKUP(J4439,Ref!L:M,2,0)</f>
        <v>#N/A</v>
      </c>
      <c r="J4439" t="s">
        <v>1013</v>
      </c>
      <c r="K4439" t="s">
        <v>151</v>
      </c>
      <c r="L4439" t="s">
        <v>525</v>
      </c>
      <c r="M4439" t="s">
        <v>35</v>
      </c>
      <c r="N4439" t="s">
        <v>14</v>
      </c>
      <c r="S4439">
        <v>800</v>
      </c>
    </row>
    <row r="4440" spans="1:19" x14ac:dyDescent="0.3">
      <c r="A4440">
        <v>2023</v>
      </c>
      <c r="C4440" t="str">
        <f>IF(GETPIVOTDATA("PS % recovery",Sheet4!$B$5,"Parish Name",K4440)&gt;99.949%,"OK","No")</f>
        <v>No</v>
      </c>
      <c r="D4440" t="e">
        <f>VLOOKUP(J4440,'Ref2'!C:E,3,0)</f>
        <v>#N/A</v>
      </c>
      <c r="F4440">
        <v>8</v>
      </c>
      <c r="I4440" t="e">
        <f>VLOOKUP(J4440,Ref!L:M,2,0)</f>
        <v>#N/A</v>
      </c>
      <c r="J4440" t="s">
        <v>1015</v>
      </c>
      <c r="K4440" t="s">
        <v>150</v>
      </c>
      <c r="L4440" t="s">
        <v>523</v>
      </c>
      <c r="M4440" t="s">
        <v>35</v>
      </c>
      <c r="N4440" t="s">
        <v>14</v>
      </c>
      <c r="S4440">
        <v>0</v>
      </c>
    </row>
    <row r="4441" spans="1:19" x14ac:dyDescent="0.3">
      <c r="A4441">
        <v>2023</v>
      </c>
      <c r="C4441" t="str">
        <f>IF(GETPIVOTDATA("PS % recovery",Sheet4!$B$5,"Parish Name",K4441)&gt;99.949%,"OK","No")</f>
        <v>OK</v>
      </c>
      <c r="D4441" t="e">
        <f>VLOOKUP(J4441,'Ref2'!C:E,3,0)</f>
        <v>#N/A</v>
      </c>
      <c r="F4441">
        <v>8</v>
      </c>
      <c r="I4441" t="e">
        <f>VLOOKUP(J4441,Ref!L:M,2,0)</f>
        <v>#N/A</v>
      </c>
      <c r="J4441" t="s">
        <v>1017</v>
      </c>
      <c r="K4441" t="s">
        <v>152</v>
      </c>
      <c r="L4441" t="s">
        <v>523</v>
      </c>
      <c r="M4441" t="s">
        <v>35</v>
      </c>
      <c r="N4441" t="s">
        <v>14</v>
      </c>
      <c r="S4441">
        <v>376</v>
      </c>
    </row>
    <row r="4442" spans="1:19" x14ac:dyDescent="0.3">
      <c r="A4442">
        <v>2023</v>
      </c>
      <c r="C4442" t="str">
        <f>IF(GETPIVOTDATA("PS % recovery",Sheet4!$B$5,"Parish Name",K4442)&gt;99.949%,"OK","No")</f>
        <v>OK</v>
      </c>
      <c r="D4442" t="e">
        <f>VLOOKUP(J4442,'Ref2'!C:E,3,0)</f>
        <v>#N/A</v>
      </c>
      <c r="F4442">
        <v>8</v>
      </c>
      <c r="I4442" t="e">
        <f>VLOOKUP(J4442,Ref!L:M,2,0)</f>
        <v>#N/A</v>
      </c>
      <c r="J4442" t="s">
        <v>1019</v>
      </c>
      <c r="K4442" t="s">
        <v>146</v>
      </c>
      <c r="L4442" t="s">
        <v>527</v>
      </c>
      <c r="M4442" t="s">
        <v>35</v>
      </c>
      <c r="N4442" t="s">
        <v>14</v>
      </c>
      <c r="S4442">
        <v>1000</v>
      </c>
    </row>
    <row r="4443" spans="1:19" x14ac:dyDescent="0.3">
      <c r="A4443">
        <v>2023</v>
      </c>
      <c r="C4443" t="str">
        <f>IF(GETPIVOTDATA("PS % recovery",Sheet4!$B$5,"Parish Name",K4443)&gt;99.949%,"OK","No")</f>
        <v>No</v>
      </c>
      <c r="D4443" t="e">
        <f>VLOOKUP(J4443,'Ref2'!C:E,3,0)</f>
        <v>#N/A</v>
      </c>
      <c r="F4443">
        <v>8</v>
      </c>
      <c r="I4443" t="e">
        <f>VLOOKUP(J4443,Ref!L:M,2,0)</f>
        <v>#N/A</v>
      </c>
      <c r="J4443" t="s">
        <v>1021</v>
      </c>
      <c r="K4443" t="s">
        <v>148</v>
      </c>
      <c r="L4443" t="s">
        <v>527</v>
      </c>
      <c r="M4443" t="s">
        <v>35</v>
      </c>
      <c r="N4443" t="s">
        <v>14</v>
      </c>
      <c r="S4443">
        <v>0</v>
      </c>
    </row>
    <row r="4444" spans="1:19" x14ac:dyDescent="0.3">
      <c r="A4444">
        <v>2023</v>
      </c>
      <c r="C4444" t="str">
        <f>IF(GETPIVOTDATA("PS % recovery",Sheet4!$B$5,"Parish Name",K4444)&gt;99.949%,"OK","No")</f>
        <v>OK</v>
      </c>
      <c r="D4444" t="e">
        <f>VLOOKUP(J4444,'Ref2'!C:E,3,0)</f>
        <v>#N/A</v>
      </c>
      <c r="F4444">
        <v>8</v>
      </c>
      <c r="I4444" t="e">
        <f>VLOOKUP(J4444,Ref!L:M,2,0)</f>
        <v>#N/A</v>
      </c>
      <c r="J4444" t="s">
        <v>1023</v>
      </c>
      <c r="K4444" t="s">
        <v>153</v>
      </c>
      <c r="L4444" t="s">
        <v>527</v>
      </c>
      <c r="M4444" t="s">
        <v>35</v>
      </c>
      <c r="N4444" t="s">
        <v>14</v>
      </c>
      <c r="S4444">
        <v>5500</v>
      </c>
    </row>
    <row r="4445" spans="1:19" x14ac:dyDescent="0.3">
      <c r="A4445">
        <v>2023</v>
      </c>
      <c r="C4445" t="str">
        <f>IF(GETPIVOTDATA("PS % recovery",Sheet4!$B$5,"Parish Name",K4445)&gt;99.949%,"OK","No")</f>
        <v>OK</v>
      </c>
      <c r="D4445" t="e">
        <f>VLOOKUP(J4445,'Ref2'!C:E,3,0)</f>
        <v>#N/A</v>
      </c>
      <c r="F4445">
        <v>8</v>
      </c>
      <c r="I4445" t="e">
        <f>VLOOKUP(J4445,Ref!L:M,2,0)</f>
        <v>#N/A</v>
      </c>
      <c r="J4445" t="s">
        <v>1025</v>
      </c>
      <c r="K4445" t="s">
        <v>154</v>
      </c>
      <c r="L4445" t="s">
        <v>527</v>
      </c>
      <c r="M4445" t="s">
        <v>35</v>
      </c>
      <c r="N4445" t="s">
        <v>14</v>
      </c>
      <c r="S4445">
        <v>0</v>
      </c>
    </row>
    <row r="4446" spans="1:19" x14ac:dyDescent="0.3">
      <c r="A4446">
        <v>2023</v>
      </c>
      <c r="C4446" t="str">
        <f>IF(GETPIVOTDATA("PS % recovery",Sheet4!$B$5,"Parish Name",K4446)&gt;99.949%,"OK","No")</f>
        <v>OK</v>
      </c>
      <c r="D4446" t="e">
        <f>VLOOKUP(J4446,'Ref2'!C:E,3,0)</f>
        <v>#N/A</v>
      </c>
      <c r="F4446">
        <v>8</v>
      </c>
      <c r="I4446" t="e">
        <f>VLOOKUP(J4446,Ref!L:M,2,0)</f>
        <v>#N/A</v>
      </c>
      <c r="J4446" t="s">
        <v>1027</v>
      </c>
      <c r="K4446" t="s">
        <v>156</v>
      </c>
      <c r="L4446" t="s">
        <v>529</v>
      </c>
      <c r="M4446" t="s">
        <v>18</v>
      </c>
      <c r="N4446" t="s">
        <v>15</v>
      </c>
      <c r="S4446">
        <v>10000</v>
      </c>
    </row>
    <row r="4447" spans="1:19" x14ac:dyDescent="0.3">
      <c r="A4447">
        <v>2023</v>
      </c>
      <c r="C4447" t="str">
        <f>IF(GETPIVOTDATA("PS % recovery",Sheet4!$B$5,"Parish Name",K4447)&gt;99.949%,"OK","No")</f>
        <v>No</v>
      </c>
      <c r="D4447" t="e">
        <f>VLOOKUP(J4447,'Ref2'!C:E,3,0)</f>
        <v>#N/A</v>
      </c>
      <c r="F4447">
        <v>8</v>
      </c>
      <c r="I4447" t="e">
        <f>VLOOKUP(J4447,Ref!L:M,2,0)</f>
        <v>#N/A</v>
      </c>
      <c r="J4447" t="s">
        <v>1029</v>
      </c>
      <c r="K4447" t="s">
        <v>157</v>
      </c>
      <c r="L4447" t="s">
        <v>531</v>
      </c>
      <c r="M4447" t="s">
        <v>18</v>
      </c>
      <c r="N4447" t="s">
        <v>15</v>
      </c>
      <c r="S4447">
        <v>0</v>
      </c>
    </row>
    <row r="4448" spans="1:19" x14ac:dyDescent="0.3">
      <c r="A4448">
        <v>2023</v>
      </c>
      <c r="C4448" t="str">
        <f>IF(GETPIVOTDATA("PS % recovery",Sheet4!$B$5,"Parish Name",K4448)&gt;99.949%,"OK","No")</f>
        <v>OK</v>
      </c>
      <c r="D4448" t="e">
        <f>VLOOKUP(J4448,'Ref2'!C:E,3,0)</f>
        <v>#N/A</v>
      </c>
      <c r="F4448">
        <v>8</v>
      </c>
      <c r="I4448" t="e">
        <f>VLOOKUP(J4448,Ref!L:M,2,0)</f>
        <v>#N/A</v>
      </c>
      <c r="J4448" t="s">
        <v>1031</v>
      </c>
      <c r="K4448" t="s">
        <v>158</v>
      </c>
      <c r="L4448" t="s">
        <v>535</v>
      </c>
      <c r="M4448" t="s">
        <v>18</v>
      </c>
      <c r="N4448" t="s">
        <v>15</v>
      </c>
      <c r="S4448">
        <v>7444.5</v>
      </c>
    </row>
    <row r="4449" spans="1:19" x14ac:dyDescent="0.3">
      <c r="A4449">
        <v>2023</v>
      </c>
      <c r="C4449" t="str">
        <f>IF(GETPIVOTDATA("PS % recovery",Sheet4!$B$5,"Parish Name",K4449)&gt;99.949%,"OK","No")</f>
        <v>No</v>
      </c>
      <c r="D4449" t="e">
        <f>VLOOKUP(J4449,'Ref2'!C:E,3,0)</f>
        <v>#N/A</v>
      </c>
      <c r="F4449">
        <v>8</v>
      </c>
      <c r="I4449" t="e">
        <f>VLOOKUP(J4449,Ref!L:M,2,0)</f>
        <v>#N/A</v>
      </c>
      <c r="J4449" t="s">
        <v>789</v>
      </c>
      <c r="K4449" t="s">
        <v>160</v>
      </c>
      <c r="L4449" t="s">
        <v>537</v>
      </c>
      <c r="M4449" t="s">
        <v>18</v>
      </c>
      <c r="N4449" t="s">
        <v>15</v>
      </c>
      <c r="S4449">
        <v>17889</v>
      </c>
    </row>
    <row r="4450" spans="1:19" x14ac:dyDescent="0.3">
      <c r="A4450">
        <v>2023</v>
      </c>
      <c r="C4450" t="str">
        <f>IF(GETPIVOTDATA("PS % recovery",Sheet4!$B$5,"Parish Name",K4450)&gt;99.949%,"OK","No")</f>
        <v>OK</v>
      </c>
      <c r="D4450" t="e">
        <f>VLOOKUP(J4450,'Ref2'!C:E,3,0)</f>
        <v>#N/A</v>
      </c>
      <c r="F4450">
        <v>8</v>
      </c>
      <c r="I4450" t="e">
        <f>VLOOKUP(J4450,Ref!L:M,2,0)</f>
        <v>#N/A</v>
      </c>
      <c r="J4450" t="s">
        <v>1034</v>
      </c>
      <c r="K4450" t="s">
        <v>161</v>
      </c>
      <c r="L4450" t="s">
        <v>539</v>
      </c>
      <c r="M4450" t="s">
        <v>18</v>
      </c>
      <c r="N4450" t="s">
        <v>15</v>
      </c>
      <c r="S4450">
        <v>6003.17</v>
      </c>
    </row>
    <row r="4451" spans="1:19" x14ac:dyDescent="0.3">
      <c r="A4451">
        <v>2023</v>
      </c>
      <c r="C4451" t="str">
        <f>IF(GETPIVOTDATA("PS % recovery",Sheet4!$B$5,"Parish Name",K4451)&gt;99.949%,"OK","No")</f>
        <v>OK</v>
      </c>
      <c r="D4451" t="e">
        <f>VLOOKUP(J4451,'Ref2'!C:E,3,0)</f>
        <v>#N/A</v>
      </c>
      <c r="F4451">
        <v>8</v>
      </c>
      <c r="I4451" t="e">
        <f>VLOOKUP(J4451,Ref!L:M,2,0)</f>
        <v>#N/A</v>
      </c>
      <c r="J4451" t="s">
        <v>1036</v>
      </c>
      <c r="K4451" t="s">
        <v>162</v>
      </c>
      <c r="L4451" t="s">
        <v>541</v>
      </c>
      <c r="M4451" t="s">
        <v>18</v>
      </c>
      <c r="N4451" t="s">
        <v>15</v>
      </c>
      <c r="S4451">
        <v>5000</v>
      </c>
    </row>
    <row r="4452" spans="1:19" x14ac:dyDescent="0.3">
      <c r="A4452">
        <v>2023</v>
      </c>
      <c r="C4452" t="str">
        <f>IF(GETPIVOTDATA("PS % recovery",Sheet4!$B$5,"Parish Name",K4452)&gt;99.949%,"OK","No")</f>
        <v>OK</v>
      </c>
      <c r="D4452" t="e">
        <f>VLOOKUP(J4452,'Ref2'!C:E,3,0)</f>
        <v>#N/A</v>
      </c>
      <c r="F4452">
        <v>8</v>
      </c>
      <c r="I4452" t="e">
        <f>VLOOKUP(J4452,Ref!L:M,2,0)</f>
        <v>#N/A</v>
      </c>
      <c r="J4452" t="s">
        <v>1038</v>
      </c>
      <c r="K4452" t="s">
        <v>163</v>
      </c>
      <c r="L4452" t="s">
        <v>545</v>
      </c>
      <c r="M4452" t="s">
        <v>18</v>
      </c>
      <c r="N4452" t="s">
        <v>15</v>
      </c>
      <c r="S4452">
        <v>0</v>
      </c>
    </row>
    <row r="4453" spans="1:19" x14ac:dyDescent="0.3">
      <c r="A4453">
        <v>2023</v>
      </c>
      <c r="C4453" t="str">
        <f>IF(GETPIVOTDATA("PS % recovery",Sheet4!$B$5,"Parish Name",K4453)&gt;99.949%,"OK","No")</f>
        <v>OK</v>
      </c>
      <c r="D4453" t="e">
        <f>VLOOKUP(J4453,'Ref2'!C:E,3,0)</f>
        <v>#N/A</v>
      </c>
      <c r="F4453">
        <v>8</v>
      </c>
      <c r="I4453" t="e">
        <f>VLOOKUP(J4453,Ref!L:M,2,0)</f>
        <v>#N/A</v>
      </c>
      <c r="J4453" t="s">
        <v>1040</v>
      </c>
      <c r="K4453" t="s">
        <v>164</v>
      </c>
      <c r="L4453" t="s">
        <v>545</v>
      </c>
      <c r="M4453" t="s">
        <v>18</v>
      </c>
      <c r="N4453" t="s">
        <v>15</v>
      </c>
      <c r="S4453">
        <v>656</v>
      </c>
    </row>
    <row r="4454" spans="1:19" x14ac:dyDescent="0.3">
      <c r="A4454">
        <v>2023</v>
      </c>
      <c r="C4454" t="str">
        <f>IF(GETPIVOTDATA("PS % recovery",Sheet4!$B$5,"Parish Name",K4454)&gt;99.949%,"OK","No")</f>
        <v>OK</v>
      </c>
      <c r="D4454" t="e">
        <f>VLOOKUP(J4454,'Ref2'!C:E,3,0)</f>
        <v>#N/A</v>
      </c>
      <c r="F4454">
        <v>8</v>
      </c>
      <c r="I4454" t="e">
        <f>VLOOKUP(J4454,Ref!L:M,2,0)</f>
        <v>#N/A</v>
      </c>
      <c r="J4454" t="s">
        <v>1042</v>
      </c>
      <c r="K4454" t="s">
        <v>165</v>
      </c>
      <c r="L4454" t="s">
        <v>543</v>
      </c>
      <c r="M4454" t="s">
        <v>18</v>
      </c>
      <c r="N4454" t="s">
        <v>15</v>
      </c>
      <c r="S4454">
        <v>5698</v>
      </c>
    </row>
    <row r="4455" spans="1:19" x14ac:dyDescent="0.3">
      <c r="A4455">
        <v>2023</v>
      </c>
      <c r="C4455" t="str">
        <f>IF(GETPIVOTDATA("PS % recovery",Sheet4!$B$5,"Parish Name",K4455)&gt;99.949%,"OK","No")</f>
        <v>No</v>
      </c>
      <c r="D4455" t="e">
        <f>VLOOKUP(J4455,'Ref2'!C:E,3,0)</f>
        <v>#N/A</v>
      </c>
      <c r="F4455">
        <v>8</v>
      </c>
      <c r="I4455" t="e">
        <f>VLOOKUP(J4455,Ref!L:M,2,0)</f>
        <v>#N/A</v>
      </c>
      <c r="J4455" t="s">
        <v>1044</v>
      </c>
      <c r="K4455" t="s">
        <v>166</v>
      </c>
      <c r="L4455" t="s">
        <v>547</v>
      </c>
      <c r="M4455" t="s">
        <v>18</v>
      </c>
      <c r="N4455" t="s">
        <v>15</v>
      </c>
      <c r="S4455">
        <v>3000</v>
      </c>
    </row>
    <row r="4456" spans="1:19" x14ac:dyDescent="0.3">
      <c r="A4456">
        <v>2023</v>
      </c>
      <c r="C4456" t="str">
        <f>IF(GETPIVOTDATA("PS % recovery",Sheet4!$B$5,"Parish Name",K4456)&gt;99.949%,"OK","No")</f>
        <v>No</v>
      </c>
      <c r="D4456" t="e">
        <f>VLOOKUP(J4456,'Ref2'!C:E,3,0)</f>
        <v>#N/A</v>
      </c>
      <c r="F4456">
        <v>8</v>
      </c>
      <c r="I4456" t="e">
        <f>VLOOKUP(J4456,Ref!L:M,2,0)</f>
        <v>#N/A</v>
      </c>
      <c r="J4456" t="s">
        <v>1046</v>
      </c>
      <c r="K4456" t="s">
        <v>159</v>
      </c>
      <c r="L4456" t="s">
        <v>533</v>
      </c>
      <c r="M4456" t="s">
        <v>18</v>
      </c>
      <c r="N4456" t="s">
        <v>15</v>
      </c>
      <c r="S4456">
        <v>2500</v>
      </c>
    </row>
    <row r="4457" spans="1:19" x14ac:dyDescent="0.3">
      <c r="A4457">
        <v>2023</v>
      </c>
      <c r="C4457" t="str">
        <f>IF(GETPIVOTDATA("PS % recovery",Sheet4!$B$5,"Parish Name",K4457)&gt;99.949%,"OK","No")</f>
        <v>No</v>
      </c>
      <c r="D4457" t="e">
        <f>VLOOKUP(J4457,'Ref2'!C:E,3,0)</f>
        <v>#N/A</v>
      </c>
      <c r="F4457">
        <v>8</v>
      </c>
      <c r="I4457" t="e">
        <f>VLOOKUP(J4457,Ref!L:M,2,0)</f>
        <v>#N/A</v>
      </c>
      <c r="J4457" t="s">
        <v>794</v>
      </c>
      <c r="K4457" t="s">
        <v>168</v>
      </c>
      <c r="L4457" t="s">
        <v>549</v>
      </c>
      <c r="M4457" t="s">
        <v>21</v>
      </c>
      <c r="N4457" t="s">
        <v>15</v>
      </c>
      <c r="S4457">
        <v>0</v>
      </c>
    </row>
    <row r="4458" spans="1:19" x14ac:dyDescent="0.3">
      <c r="A4458">
        <v>2023</v>
      </c>
      <c r="C4458" t="str">
        <f>IF(GETPIVOTDATA("PS % recovery",Sheet4!$B$5,"Parish Name",K4458)&gt;99.949%,"OK","No")</f>
        <v>No</v>
      </c>
      <c r="D4458" t="e">
        <f>VLOOKUP(J4458,'Ref2'!C:E,3,0)</f>
        <v>#N/A</v>
      </c>
      <c r="F4458">
        <v>8</v>
      </c>
      <c r="I4458" t="e">
        <f>VLOOKUP(J4458,Ref!L:M,2,0)</f>
        <v>#N/A</v>
      </c>
      <c r="J4458" t="s">
        <v>801</v>
      </c>
      <c r="K4458" t="s">
        <v>169</v>
      </c>
      <c r="L4458" t="s">
        <v>549</v>
      </c>
      <c r="M4458" t="s">
        <v>21</v>
      </c>
      <c r="N4458" t="s">
        <v>15</v>
      </c>
      <c r="S4458">
        <v>750</v>
      </c>
    </row>
    <row r="4459" spans="1:19" x14ac:dyDescent="0.3">
      <c r="A4459">
        <v>2023</v>
      </c>
      <c r="C4459" t="str">
        <f>IF(GETPIVOTDATA("PS % recovery",Sheet4!$B$5,"Parish Name",K4459)&gt;99.949%,"OK","No")</f>
        <v>No</v>
      </c>
      <c r="D4459" t="e">
        <f>VLOOKUP(J4459,'Ref2'!C:E,3,0)</f>
        <v>#N/A</v>
      </c>
      <c r="F4459">
        <v>8</v>
      </c>
      <c r="I4459" t="e">
        <f>VLOOKUP(J4459,Ref!L:M,2,0)</f>
        <v>#N/A</v>
      </c>
      <c r="J4459" t="s">
        <v>807</v>
      </c>
      <c r="K4459" t="s">
        <v>171</v>
      </c>
      <c r="L4459" t="s">
        <v>553</v>
      </c>
      <c r="M4459" t="s">
        <v>21</v>
      </c>
      <c r="N4459" t="s">
        <v>15</v>
      </c>
      <c r="S4459">
        <v>1500</v>
      </c>
    </row>
    <row r="4460" spans="1:19" x14ac:dyDescent="0.3">
      <c r="A4460">
        <v>2023</v>
      </c>
      <c r="C4460" t="str">
        <f>IF(GETPIVOTDATA("PS % recovery",Sheet4!$B$5,"Parish Name",K4460)&gt;99.949%,"OK","No")</f>
        <v>OK</v>
      </c>
      <c r="D4460" t="e">
        <f>VLOOKUP(J4460,'Ref2'!C:E,3,0)</f>
        <v>#N/A</v>
      </c>
      <c r="F4460">
        <v>8</v>
      </c>
      <c r="I4460" t="e">
        <f>VLOOKUP(J4460,Ref!L:M,2,0)</f>
        <v>#N/A</v>
      </c>
      <c r="J4460" t="s">
        <v>1051</v>
      </c>
      <c r="K4460" t="s">
        <v>170</v>
      </c>
      <c r="L4460" t="s">
        <v>551</v>
      </c>
      <c r="M4460" t="s">
        <v>21</v>
      </c>
      <c r="N4460" t="s">
        <v>15</v>
      </c>
      <c r="S4460">
        <v>8999</v>
      </c>
    </row>
    <row r="4461" spans="1:19" x14ac:dyDescent="0.3">
      <c r="A4461">
        <v>2023</v>
      </c>
      <c r="C4461" t="str">
        <f>IF(GETPIVOTDATA("PS % recovery",Sheet4!$B$5,"Parish Name",K4461)&gt;99.949%,"OK","No")</f>
        <v>No</v>
      </c>
      <c r="D4461" t="e">
        <f>VLOOKUP(J4461,'Ref2'!C:E,3,0)</f>
        <v>#N/A</v>
      </c>
      <c r="F4461">
        <v>8</v>
      </c>
      <c r="I4461" t="e">
        <f>VLOOKUP(J4461,Ref!L:M,2,0)</f>
        <v>#N/A</v>
      </c>
      <c r="J4461" t="s">
        <v>796</v>
      </c>
      <c r="K4461" t="s">
        <v>172</v>
      </c>
      <c r="L4461" t="s">
        <v>555</v>
      </c>
      <c r="M4461" t="s">
        <v>21</v>
      </c>
      <c r="N4461" t="s">
        <v>15</v>
      </c>
      <c r="S4461">
        <v>0</v>
      </c>
    </row>
    <row r="4462" spans="1:19" x14ac:dyDescent="0.3">
      <c r="A4462">
        <v>2023</v>
      </c>
      <c r="C4462" t="str">
        <f>IF(GETPIVOTDATA("PS % recovery",Sheet4!$B$5,"Parish Name",K4462)&gt;99.949%,"OK","No")</f>
        <v>No</v>
      </c>
      <c r="D4462" t="e">
        <f>VLOOKUP(J4462,'Ref2'!C:E,3,0)</f>
        <v>#N/A</v>
      </c>
      <c r="F4462">
        <v>8</v>
      </c>
      <c r="I4462" t="e">
        <f>VLOOKUP(J4462,Ref!L:M,2,0)</f>
        <v>#N/A</v>
      </c>
      <c r="J4462" t="s">
        <v>798</v>
      </c>
      <c r="K4462" t="s">
        <v>173</v>
      </c>
      <c r="L4462" t="s">
        <v>555</v>
      </c>
      <c r="M4462" t="s">
        <v>21</v>
      </c>
      <c r="N4462" t="s">
        <v>15</v>
      </c>
      <c r="S4462">
        <v>0</v>
      </c>
    </row>
    <row r="4463" spans="1:19" x14ac:dyDescent="0.3">
      <c r="A4463">
        <v>2023</v>
      </c>
      <c r="C4463" t="str">
        <f>IF(GETPIVOTDATA("PS % recovery",Sheet4!$B$5,"Parish Name",K4463)&gt;99.949%,"OK","No")</f>
        <v>No</v>
      </c>
      <c r="D4463" t="e">
        <f>VLOOKUP(J4463,'Ref2'!C:E,3,0)</f>
        <v>#N/A</v>
      </c>
      <c r="F4463">
        <v>8</v>
      </c>
      <c r="I4463" t="e">
        <f>VLOOKUP(J4463,Ref!L:M,2,0)</f>
        <v>#N/A</v>
      </c>
      <c r="J4463" t="s">
        <v>805</v>
      </c>
      <c r="K4463" t="s">
        <v>175</v>
      </c>
      <c r="L4463" t="s">
        <v>555</v>
      </c>
      <c r="M4463" t="s">
        <v>21</v>
      </c>
      <c r="N4463" t="s">
        <v>15</v>
      </c>
      <c r="S4463">
        <v>0</v>
      </c>
    </row>
    <row r="4464" spans="1:19" x14ac:dyDescent="0.3">
      <c r="A4464">
        <v>2023</v>
      </c>
      <c r="C4464" t="str">
        <f>IF(GETPIVOTDATA("PS % recovery",Sheet4!$B$5,"Parish Name",K4464)&gt;99.949%,"OK","No")</f>
        <v>No</v>
      </c>
      <c r="D4464" t="e">
        <f>VLOOKUP(J4464,'Ref2'!C:E,3,0)</f>
        <v>#N/A</v>
      </c>
      <c r="F4464">
        <v>8</v>
      </c>
      <c r="I4464" t="e">
        <f>VLOOKUP(J4464,Ref!L:M,2,0)</f>
        <v>#N/A</v>
      </c>
      <c r="J4464" t="s">
        <v>1056</v>
      </c>
      <c r="K4464" t="s">
        <v>174</v>
      </c>
      <c r="L4464" t="s">
        <v>557</v>
      </c>
      <c r="M4464" t="s">
        <v>21</v>
      </c>
      <c r="N4464" t="s">
        <v>15</v>
      </c>
      <c r="S4464">
        <v>2696.75</v>
      </c>
    </row>
    <row r="4465" spans="1:19" x14ac:dyDescent="0.3">
      <c r="A4465">
        <v>2023</v>
      </c>
      <c r="C4465" t="str">
        <f>IF(GETPIVOTDATA("PS % recovery",Sheet4!$B$5,"Parish Name",K4465)&gt;99.949%,"OK","No")</f>
        <v>OK</v>
      </c>
      <c r="D4465" t="e">
        <f>VLOOKUP(J4465,'Ref2'!C:E,3,0)</f>
        <v>#N/A</v>
      </c>
      <c r="F4465">
        <v>8</v>
      </c>
      <c r="I4465" t="e">
        <f>VLOOKUP(J4465,Ref!L:M,2,0)</f>
        <v>#N/A</v>
      </c>
      <c r="J4465" t="s">
        <v>1058</v>
      </c>
      <c r="K4465" t="s">
        <v>176</v>
      </c>
      <c r="L4465" t="s">
        <v>557</v>
      </c>
      <c r="M4465" t="s">
        <v>21</v>
      </c>
      <c r="N4465" t="s">
        <v>15</v>
      </c>
      <c r="S4465">
        <v>3137</v>
      </c>
    </row>
    <row r="4466" spans="1:19" x14ac:dyDescent="0.3">
      <c r="A4466">
        <v>2023</v>
      </c>
      <c r="C4466" t="str">
        <f>IF(GETPIVOTDATA("PS % recovery",Sheet4!$B$5,"Parish Name",K4466)&gt;99.949%,"OK","No")</f>
        <v>No</v>
      </c>
      <c r="D4466" t="e">
        <f>VLOOKUP(J4466,'Ref2'!C:E,3,0)</f>
        <v>#N/A</v>
      </c>
      <c r="F4466">
        <v>8</v>
      </c>
      <c r="I4466" t="e">
        <f>VLOOKUP(J4466,Ref!L:M,2,0)</f>
        <v>#N/A</v>
      </c>
      <c r="J4466" t="s">
        <v>800</v>
      </c>
      <c r="K4466" t="s">
        <v>177</v>
      </c>
      <c r="L4466" t="s">
        <v>559</v>
      </c>
      <c r="M4466" t="s">
        <v>21</v>
      </c>
      <c r="N4466" t="s">
        <v>15</v>
      </c>
      <c r="S4466">
        <v>10000</v>
      </c>
    </row>
    <row r="4467" spans="1:19" x14ac:dyDescent="0.3">
      <c r="A4467">
        <v>2023</v>
      </c>
      <c r="C4467" t="str">
        <f>IF(GETPIVOTDATA("PS % recovery",Sheet4!$B$5,"Parish Name",K4467)&gt;99.949%,"OK","No")</f>
        <v>No</v>
      </c>
      <c r="D4467" t="e">
        <f>VLOOKUP(J4467,'Ref2'!C:E,3,0)</f>
        <v>#N/A</v>
      </c>
      <c r="F4467">
        <v>8</v>
      </c>
      <c r="I4467" t="e">
        <f>VLOOKUP(J4467,Ref!L:M,2,0)</f>
        <v>#N/A</v>
      </c>
      <c r="J4467" t="s">
        <v>803</v>
      </c>
      <c r="K4467" t="s">
        <v>178</v>
      </c>
      <c r="L4467" t="s">
        <v>549</v>
      </c>
      <c r="M4467" t="s">
        <v>21</v>
      </c>
      <c r="N4467" t="s">
        <v>15</v>
      </c>
      <c r="S4467">
        <v>2000</v>
      </c>
    </row>
    <row r="4468" spans="1:19" x14ac:dyDescent="0.3">
      <c r="A4468">
        <v>2023</v>
      </c>
      <c r="C4468" t="str">
        <f>IF(GETPIVOTDATA("PS % recovery",Sheet4!$B$5,"Parish Name",K4468)&gt;99.949%,"OK","No")</f>
        <v>OK</v>
      </c>
      <c r="D4468" t="e">
        <f>VLOOKUP(J4468,'Ref2'!C:E,3,0)</f>
        <v>#N/A</v>
      </c>
      <c r="F4468">
        <v>8</v>
      </c>
      <c r="I4468" t="e">
        <f>VLOOKUP(J4468,Ref!L:M,2,0)</f>
        <v>#N/A</v>
      </c>
      <c r="J4468" t="s">
        <v>1062</v>
      </c>
      <c r="K4468" t="s">
        <v>180</v>
      </c>
      <c r="L4468" t="s">
        <v>561</v>
      </c>
      <c r="M4468" t="s">
        <v>21</v>
      </c>
      <c r="N4468" t="s">
        <v>15</v>
      </c>
      <c r="S4468">
        <v>12000</v>
      </c>
    </row>
    <row r="4469" spans="1:19" x14ac:dyDescent="0.3">
      <c r="A4469">
        <v>2023</v>
      </c>
      <c r="C4469" t="str">
        <f>IF(GETPIVOTDATA("PS % recovery",Sheet4!$B$5,"Parish Name",K4469)&gt;99.949%,"OK","No")</f>
        <v>OK</v>
      </c>
      <c r="D4469" t="e">
        <f>VLOOKUP(J4469,'Ref2'!C:E,3,0)</f>
        <v>#N/A</v>
      </c>
      <c r="F4469">
        <v>8</v>
      </c>
      <c r="I4469" t="e">
        <f>VLOOKUP(J4469,Ref!L:M,2,0)</f>
        <v>#N/A</v>
      </c>
      <c r="J4469" t="s">
        <v>1064</v>
      </c>
      <c r="K4469" t="s">
        <v>182</v>
      </c>
      <c r="L4469" t="s">
        <v>563</v>
      </c>
      <c r="M4469" t="s">
        <v>21</v>
      </c>
      <c r="N4469" t="s">
        <v>15</v>
      </c>
      <c r="S4469">
        <v>5012</v>
      </c>
    </row>
    <row r="4470" spans="1:19" x14ac:dyDescent="0.3">
      <c r="A4470">
        <v>2023</v>
      </c>
      <c r="C4470" t="str">
        <f>IF(GETPIVOTDATA("PS % recovery",Sheet4!$B$5,"Parish Name",K4470)&gt;99.949%,"OK","No")</f>
        <v>OK</v>
      </c>
      <c r="D4470" t="e">
        <f>VLOOKUP(J4470,'Ref2'!C:E,3,0)</f>
        <v>#N/A</v>
      </c>
      <c r="F4470">
        <v>8</v>
      </c>
      <c r="I4470" t="e">
        <f>VLOOKUP(J4470,Ref!L:M,2,0)</f>
        <v>#N/A</v>
      </c>
      <c r="J4470" t="s">
        <v>1066</v>
      </c>
      <c r="K4470" t="s">
        <v>179</v>
      </c>
      <c r="L4470" t="s">
        <v>563</v>
      </c>
      <c r="M4470" t="s">
        <v>21</v>
      </c>
      <c r="N4470" t="s">
        <v>15</v>
      </c>
      <c r="S4470">
        <v>0</v>
      </c>
    </row>
    <row r="4471" spans="1:19" x14ac:dyDescent="0.3">
      <c r="A4471">
        <v>2023</v>
      </c>
      <c r="C4471" t="str">
        <f>IF(GETPIVOTDATA("PS % recovery",Sheet4!$B$5,"Parish Name",K4471)&gt;99.949%,"OK","No")</f>
        <v>OK</v>
      </c>
      <c r="D4471" t="e">
        <f>VLOOKUP(J4471,'Ref2'!C:E,3,0)</f>
        <v>#N/A</v>
      </c>
      <c r="F4471">
        <v>8</v>
      </c>
      <c r="I4471" t="e">
        <f>VLOOKUP(J4471,Ref!L:M,2,0)</f>
        <v>#N/A</v>
      </c>
      <c r="J4471" t="s">
        <v>1068</v>
      </c>
      <c r="K4471" t="s">
        <v>181</v>
      </c>
      <c r="L4471" t="s">
        <v>563</v>
      </c>
      <c r="M4471" t="s">
        <v>21</v>
      </c>
      <c r="N4471" t="s">
        <v>15</v>
      </c>
      <c r="S4471">
        <v>615</v>
      </c>
    </row>
    <row r="4472" spans="1:19" x14ac:dyDescent="0.3">
      <c r="A4472">
        <v>2023</v>
      </c>
      <c r="C4472" t="str">
        <f>IF(GETPIVOTDATA("PS % recovery",Sheet4!$B$5,"Parish Name",K4472)&gt;99.949%,"OK","No")</f>
        <v>OK</v>
      </c>
      <c r="D4472" t="str">
        <f>VLOOKUP(J4472,'Ref2'!C:E,3,0)</f>
        <v>LLF</v>
      </c>
      <c r="F4472">
        <v>8</v>
      </c>
      <c r="I4472" t="e">
        <f>VLOOKUP(J4472,Ref!L:M,2,0)</f>
        <v>#N/A</v>
      </c>
      <c r="J4472" t="s">
        <v>1070</v>
      </c>
      <c r="K4472" t="s">
        <v>183</v>
      </c>
      <c r="L4472" t="s">
        <v>565</v>
      </c>
      <c r="M4472" t="s">
        <v>21</v>
      </c>
      <c r="N4472" t="s">
        <v>15</v>
      </c>
      <c r="S4472">
        <v>7781.83</v>
      </c>
    </row>
    <row r="4473" spans="1:19" x14ac:dyDescent="0.3">
      <c r="A4473">
        <v>2023</v>
      </c>
      <c r="C4473" t="str">
        <f>IF(GETPIVOTDATA("PS % recovery",Sheet4!$B$5,"Parish Name",K4473)&gt;99.949%,"OK","No")</f>
        <v>OK</v>
      </c>
      <c r="D4473" t="e">
        <f>VLOOKUP(J4473,'Ref2'!C:E,3,0)</f>
        <v>#N/A</v>
      </c>
      <c r="F4473">
        <v>8</v>
      </c>
      <c r="I4473" t="e">
        <f>VLOOKUP(J4473,Ref!L:M,2,0)</f>
        <v>#N/A</v>
      </c>
      <c r="J4473" t="s">
        <v>1072</v>
      </c>
      <c r="K4473" t="s">
        <v>185</v>
      </c>
      <c r="L4473" t="s">
        <v>573</v>
      </c>
      <c r="M4473" t="s">
        <v>24</v>
      </c>
      <c r="N4473" t="s">
        <v>15</v>
      </c>
      <c r="S4473">
        <v>4000</v>
      </c>
    </row>
    <row r="4474" spans="1:19" x14ac:dyDescent="0.3">
      <c r="A4474">
        <v>2023</v>
      </c>
      <c r="C4474" t="str">
        <f>IF(GETPIVOTDATA("PS % recovery",Sheet4!$B$5,"Parish Name",K4474)&gt;99.949%,"OK","No")</f>
        <v>No</v>
      </c>
      <c r="D4474" t="e">
        <f>VLOOKUP(J4474,'Ref2'!C:E,3,0)</f>
        <v>#N/A</v>
      </c>
      <c r="F4474">
        <v>8</v>
      </c>
      <c r="I4474" t="e">
        <f>VLOOKUP(J4474,Ref!L:M,2,0)</f>
        <v>#N/A</v>
      </c>
      <c r="J4474" t="s">
        <v>1074</v>
      </c>
      <c r="K4474" t="s">
        <v>187</v>
      </c>
      <c r="L4474" t="s">
        <v>573</v>
      </c>
      <c r="M4474" t="s">
        <v>24</v>
      </c>
      <c r="N4474" t="s">
        <v>15</v>
      </c>
      <c r="S4474">
        <v>1196</v>
      </c>
    </row>
    <row r="4475" spans="1:19" x14ac:dyDescent="0.3">
      <c r="A4475">
        <v>2023</v>
      </c>
      <c r="C4475" t="str">
        <f>IF(GETPIVOTDATA("PS % recovery",Sheet4!$B$5,"Parish Name",K4475)&gt;99.949%,"OK","No")</f>
        <v>OK</v>
      </c>
      <c r="D4475" t="e">
        <f>VLOOKUP(J4475,'Ref2'!C:E,3,0)</f>
        <v>#N/A</v>
      </c>
      <c r="F4475">
        <v>8</v>
      </c>
      <c r="I4475" t="e">
        <f>VLOOKUP(J4475,Ref!L:M,2,0)</f>
        <v>#N/A</v>
      </c>
      <c r="J4475" t="s">
        <v>1076</v>
      </c>
      <c r="K4475" t="s">
        <v>189</v>
      </c>
      <c r="L4475" t="s">
        <v>581</v>
      </c>
      <c r="M4475" t="s">
        <v>24</v>
      </c>
      <c r="N4475" t="s">
        <v>15</v>
      </c>
      <c r="S4475">
        <v>2064</v>
      </c>
    </row>
    <row r="4476" spans="1:19" x14ac:dyDescent="0.3">
      <c r="A4476">
        <v>2023</v>
      </c>
      <c r="C4476" t="str">
        <f>IF(GETPIVOTDATA("PS % recovery",Sheet4!$B$5,"Parish Name",K4476)&gt;99.949%,"OK","No")</f>
        <v>OK</v>
      </c>
      <c r="D4476" t="e">
        <f>VLOOKUP(J4476,'Ref2'!C:E,3,0)</f>
        <v>#N/A</v>
      </c>
      <c r="F4476">
        <v>8</v>
      </c>
      <c r="I4476" t="e">
        <f>VLOOKUP(J4476,Ref!L:M,2,0)</f>
        <v>#N/A</v>
      </c>
      <c r="J4476" t="s">
        <v>1078</v>
      </c>
      <c r="K4476" t="s">
        <v>186</v>
      </c>
      <c r="L4476" t="s">
        <v>577</v>
      </c>
      <c r="M4476" t="s">
        <v>24</v>
      </c>
      <c r="N4476" t="s">
        <v>15</v>
      </c>
      <c r="S4476">
        <v>928</v>
      </c>
    </row>
    <row r="4477" spans="1:19" x14ac:dyDescent="0.3">
      <c r="A4477">
        <v>2023</v>
      </c>
      <c r="C4477" t="str">
        <f>IF(GETPIVOTDATA("PS % recovery",Sheet4!$B$5,"Parish Name",K4477)&gt;99.949%,"OK","No")</f>
        <v>No</v>
      </c>
      <c r="D4477" t="e">
        <f>VLOOKUP(J4477,'Ref2'!C:E,3,0)</f>
        <v>#N/A</v>
      </c>
      <c r="F4477">
        <v>8</v>
      </c>
      <c r="I4477" t="e">
        <f>VLOOKUP(J4477,Ref!L:M,2,0)</f>
        <v>#N/A</v>
      </c>
      <c r="J4477" t="s">
        <v>1080</v>
      </c>
      <c r="K4477" t="s">
        <v>192</v>
      </c>
      <c r="L4477" t="s">
        <v>577</v>
      </c>
      <c r="M4477" t="s">
        <v>24</v>
      </c>
      <c r="N4477" t="s">
        <v>15</v>
      </c>
      <c r="S4477">
        <v>765</v>
      </c>
    </row>
    <row r="4478" spans="1:19" x14ac:dyDescent="0.3">
      <c r="A4478">
        <v>2023</v>
      </c>
      <c r="C4478" t="str">
        <f>IF(GETPIVOTDATA("PS % recovery",Sheet4!$B$5,"Parish Name",K4478)&gt;99.949%,"OK","No")</f>
        <v>OK</v>
      </c>
      <c r="D4478" t="e">
        <f>VLOOKUP(J4478,'Ref2'!C:E,3,0)</f>
        <v>#N/A</v>
      </c>
      <c r="F4478">
        <v>8</v>
      </c>
      <c r="I4478" t="e">
        <f>VLOOKUP(J4478,Ref!L:M,2,0)</f>
        <v>#N/A</v>
      </c>
      <c r="J4478" t="s">
        <v>1082</v>
      </c>
      <c r="K4478" t="s">
        <v>193</v>
      </c>
      <c r="L4478" t="s">
        <v>577</v>
      </c>
      <c r="M4478" t="s">
        <v>24</v>
      </c>
      <c r="N4478" t="s">
        <v>15</v>
      </c>
      <c r="S4478">
        <v>2654</v>
      </c>
    </row>
    <row r="4479" spans="1:19" x14ac:dyDescent="0.3">
      <c r="A4479">
        <v>2023</v>
      </c>
      <c r="C4479" t="str">
        <f>IF(GETPIVOTDATA("PS % recovery",Sheet4!$B$5,"Parish Name",K4479)&gt;99.949%,"OK","No")</f>
        <v>OK</v>
      </c>
      <c r="D4479" t="e">
        <f>VLOOKUP(J4479,'Ref2'!C:E,3,0)</f>
        <v>#N/A</v>
      </c>
      <c r="F4479">
        <v>8</v>
      </c>
      <c r="I4479" t="e">
        <f>VLOOKUP(J4479,Ref!L:M,2,0)</f>
        <v>#N/A</v>
      </c>
      <c r="J4479" t="s">
        <v>1084</v>
      </c>
      <c r="K4479" t="s">
        <v>195</v>
      </c>
      <c r="L4479" t="s">
        <v>577</v>
      </c>
      <c r="M4479" t="s">
        <v>24</v>
      </c>
      <c r="N4479" t="s">
        <v>15</v>
      </c>
      <c r="S4479">
        <v>0</v>
      </c>
    </row>
    <row r="4480" spans="1:19" x14ac:dyDescent="0.3">
      <c r="A4480">
        <v>2023</v>
      </c>
      <c r="C4480" t="str">
        <f>IF(GETPIVOTDATA("PS % recovery",Sheet4!$B$5,"Parish Name",K4480)&gt;99.949%,"OK","No")</f>
        <v>OK</v>
      </c>
      <c r="D4480" t="e">
        <f>VLOOKUP(J4480,'Ref2'!C:E,3,0)</f>
        <v>#N/A</v>
      </c>
      <c r="F4480">
        <v>8</v>
      </c>
      <c r="I4480" t="e">
        <f>VLOOKUP(J4480,Ref!L:M,2,0)</f>
        <v>#N/A</v>
      </c>
      <c r="J4480" t="s">
        <v>1086</v>
      </c>
      <c r="K4480" t="s">
        <v>188</v>
      </c>
      <c r="L4480" t="s">
        <v>567</v>
      </c>
      <c r="M4480" t="s">
        <v>24</v>
      </c>
      <c r="N4480" t="s">
        <v>15</v>
      </c>
      <c r="S4480">
        <v>1338</v>
      </c>
    </row>
    <row r="4481" spans="1:19" x14ac:dyDescent="0.3">
      <c r="A4481">
        <v>2023</v>
      </c>
      <c r="C4481" t="str">
        <f>IF(GETPIVOTDATA("PS % recovery",Sheet4!$B$5,"Parish Name",K4481)&gt;99.949%,"OK","No")</f>
        <v>No</v>
      </c>
      <c r="D4481" t="e">
        <f>VLOOKUP(J4481,'Ref2'!C:E,3,0)</f>
        <v>#N/A</v>
      </c>
      <c r="F4481">
        <v>8</v>
      </c>
      <c r="I4481" t="e">
        <f>VLOOKUP(J4481,Ref!L:M,2,0)</f>
        <v>#N/A</v>
      </c>
      <c r="J4481" t="s">
        <v>1088</v>
      </c>
      <c r="K4481" t="s">
        <v>198</v>
      </c>
      <c r="L4481" t="s">
        <v>567</v>
      </c>
      <c r="M4481" t="s">
        <v>24</v>
      </c>
      <c r="N4481" t="s">
        <v>15</v>
      </c>
      <c r="S4481">
        <v>900</v>
      </c>
    </row>
    <row r="4482" spans="1:19" x14ac:dyDescent="0.3">
      <c r="A4482">
        <v>2023</v>
      </c>
      <c r="C4482" t="str">
        <f>IF(GETPIVOTDATA("PS % recovery",Sheet4!$B$5,"Parish Name",K4482)&gt;99.949%,"OK","No")</f>
        <v>No</v>
      </c>
      <c r="D4482" t="e">
        <f>VLOOKUP(J4482,'Ref2'!C:E,3,0)</f>
        <v>#N/A</v>
      </c>
      <c r="F4482">
        <v>8</v>
      </c>
      <c r="I4482" t="e">
        <f>VLOOKUP(J4482,Ref!L:M,2,0)</f>
        <v>#N/A</v>
      </c>
      <c r="J4482" t="s">
        <v>1090</v>
      </c>
      <c r="K4482" t="s">
        <v>199</v>
      </c>
      <c r="L4482" t="s">
        <v>567</v>
      </c>
      <c r="M4482" t="s">
        <v>24</v>
      </c>
      <c r="N4482" t="s">
        <v>15</v>
      </c>
      <c r="S4482">
        <v>0</v>
      </c>
    </row>
    <row r="4483" spans="1:19" x14ac:dyDescent="0.3">
      <c r="A4483">
        <v>2023</v>
      </c>
      <c r="C4483" t="str">
        <f>IF(GETPIVOTDATA("PS % recovery",Sheet4!$B$5,"Parish Name",K4483)&gt;99.949%,"OK","No")</f>
        <v>OK</v>
      </c>
      <c r="D4483" t="e">
        <f>VLOOKUP(J4483,'Ref2'!C:E,3,0)</f>
        <v>#N/A</v>
      </c>
      <c r="F4483">
        <v>8</v>
      </c>
      <c r="I4483" t="e">
        <f>VLOOKUP(J4483,Ref!L:M,2,0)</f>
        <v>#N/A</v>
      </c>
      <c r="J4483" t="s">
        <v>1092</v>
      </c>
      <c r="K4483" t="s">
        <v>190</v>
      </c>
      <c r="L4483" t="s">
        <v>569</v>
      </c>
      <c r="M4483" t="s">
        <v>24</v>
      </c>
      <c r="N4483" t="s">
        <v>15</v>
      </c>
      <c r="S4483">
        <v>5837</v>
      </c>
    </row>
    <row r="4484" spans="1:19" x14ac:dyDescent="0.3">
      <c r="A4484">
        <v>2023</v>
      </c>
      <c r="C4484" t="str">
        <f>IF(GETPIVOTDATA("PS % recovery",Sheet4!$B$5,"Parish Name",K4484)&gt;99.949%,"OK","No")</f>
        <v>No</v>
      </c>
      <c r="D4484" t="e">
        <f>VLOOKUP(J4484,'Ref2'!C:E,3,0)</f>
        <v>#N/A</v>
      </c>
      <c r="F4484">
        <v>8</v>
      </c>
      <c r="I4484" t="e">
        <f>VLOOKUP(J4484,Ref!L:M,2,0)</f>
        <v>#N/A</v>
      </c>
      <c r="J4484" t="s">
        <v>1094</v>
      </c>
      <c r="K4484" t="s">
        <v>191</v>
      </c>
      <c r="L4484" t="s">
        <v>571</v>
      </c>
      <c r="M4484" t="s">
        <v>24</v>
      </c>
      <c r="N4484" t="s">
        <v>15</v>
      </c>
      <c r="S4484">
        <v>600</v>
      </c>
    </row>
    <row r="4485" spans="1:19" x14ac:dyDescent="0.3">
      <c r="A4485">
        <v>2023</v>
      </c>
      <c r="C4485" t="str">
        <f>IF(GETPIVOTDATA("PS % recovery",Sheet4!$B$5,"Parish Name",K4485)&gt;99.949%,"OK","No")</f>
        <v>OK</v>
      </c>
      <c r="D4485" t="e">
        <f>VLOOKUP(J4485,'Ref2'!C:E,3,0)</f>
        <v>#N/A</v>
      </c>
      <c r="F4485">
        <v>8</v>
      </c>
      <c r="I4485" t="e">
        <f>VLOOKUP(J4485,Ref!L:M,2,0)</f>
        <v>#N/A</v>
      </c>
      <c r="J4485" t="s">
        <v>1096</v>
      </c>
      <c r="K4485" t="s">
        <v>200</v>
      </c>
      <c r="L4485" t="s">
        <v>571</v>
      </c>
      <c r="M4485" t="s">
        <v>24</v>
      </c>
      <c r="N4485" t="s">
        <v>15</v>
      </c>
      <c r="S4485">
        <v>0</v>
      </c>
    </row>
    <row r="4486" spans="1:19" x14ac:dyDescent="0.3">
      <c r="A4486">
        <v>2023</v>
      </c>
      <c r="C4486" t="str">
        <f>IF(GETPIVOTDATA("PS % recovery",Sheet4!$B$5,"Parish Name",K4486)&gt;99.949%,"OK","No")</f>
        <v>OK</v>
      </c>
      <c r="D4486" t="e">
        <f>VLOOKUP(J4486,'Ref2'!C:E,3,0)</f>
        <v>#N/A</v>
      </c>
      <c r="F4486">
        <v>8</v>
      </c>
      <c r="I4486" t="e">
        <f>VLOOKUP(J4486,Ref!L:M,2,0)</f>
        <v>#N/A</v>
      </c>
      <c r="J4486" t="s">
        <v>1098</v>
      </c>
      <c r="K4486" t="s">
        <v>202</v>
      </c>
      <c r="L4486" t="s">
        <v>571</v>
      </c>
      <c r="M4486" t="s">
        <v>24</v>
      </c>
      <c r="N4486" t="s">
        <v>15</v>
      </c>
      <c r="S4486">
        <v>3000</v>
      </c>
    </row>
    <row r="4487" spans="1:19" x14ac:dyDescent="0.3">
      <c r="A4487">
        <v>2023</v>
      </c>
      <c r="C4487" t="str">
        <f>IF(GETPIVOTDATA("PS % recovery",Sheet4!$B$5,"Parish Name",K4487)&gt;99.949%,"OK","No")</f>
        <v>OK</v>
      </c>
      <c r="D4487" t="e">
        <f>VLOOKUP(J4487,'Ref2'!C:E,3,0)</f>
        <v>#N/A</v>
      </c>
      <c r="F4487">
        <v>8</v>
      </c>
      <c r="I4487" t="e">
        <f>VLOOKUP(J4487,Ref!L:M,2,0)</f>
        <v>#N/A</v>
      </c>
      <c r="J4487" t="s">
        <v>808</v>
      </c>
      <c r="K4487" t="s">
        <v>194</v>
      </c>
      <c r="L4487" t="s">
        <v>575</v>
      </c>
      <c r="M4487" t="s">
        <v>24</v>
      </c>
      <c r="N4487" t="s">
        <v>15</v>
      </c>
      <c r="S4487">
        <v>1431</v>
      </c>
    </row>
    <row r="4488" spans="1:19" x14ac:dyDescent="0.3">
      <c r="A4488">
        <v>2023</v>
      </c>
      <c r="C4488" t="str">
        <f>IF(GETPIVOTDATA("PS % recovery",Sheet4!$B$5,"Parish Name",K4488)&gt;99.949%,"OK","No")</f>
        <v>OK</v>
      </c>
      <c r="D4488" t="e">
        <f>VLOOKUP(J4488,'Ref2'!C:E,3,0)</f>
        <v>#N/A</v>
      </c>
      <c r="F4488">
        <v>8</v>
      </c>
      <c r="I4488" t="e">
        <f>VLOOKUP(J4488,Ref!L:M,2,0)</f>
        <v>#N/A</v>
      </c>
      <c r="J4488" t="s">
        <v>812</v>
      </c>
      <c r="K4488" t="s">
        <v>204</v>
      </c>
      <c r="L4488" t="s">
        <v>575</v>
      </c>
      <c r="M4488" t="s">
        <v>24</v>
      </c>
      <c r="N4488" t="s">
        <v>15</v>
      </c>
      <c r="S4488">
        <v>1345.58</v>
      </c>
    </row>
    <row r="4489" spans="1:19" x14ac:dyDescent="0.3">
      <c r="A4489">
        <v>2023</v>
      </c>
      <c r="C4489" t="str">
        <f>IF(GETPIVOTDATA("PS % recovery",Sheet4!$B$5,"Parish Name",K4489)&gt;99.949%,"OK","No")</f>
        <v>OK</v>
      </c>
      <c r="D4489" t="e">
        <f>VLOOKUP(J4489,'Ref2'!C:E,3,0)</f>
        <v>#N/A</v>
      </c>
      <c r="F4489">
        <v>8</v>
      </c>
      <c r="I4489" t="e">
        <f>VLOOKUP(J4489,Ref!L:M,2,0)</f>
        <v>#N/A</v>
      </c>
      <c r="J4489" t="s">
        <v>810</v>
      </c>
      <c r="K4489" t="s">
        <v>196</v>
      </c>
      <c r="L4489" t="s">
        <v>575</v>
      </c>
      <c r="M4489" t="s">
        <v>24</v>
      </c>
      <c r="N4489" t="s">
        <v>15</v>
      </c>
      <c r="S4489">
        <v>0</v>
      </c>
    </row>
    <row r="4490" spans="1:19" x14ac:dyDescent="0.3">
      <c r="A4490">
        <v>2023</v>
      </c>
      <c r="C4490" t="str">
        <f>IF(GETPIVOTDATA("PS % recovery",Sheet4!$B$5,"Parish Name",K4490)&gt;99.949%,"OK","No")</f>
        <v>OK</v>
      </c>
      <c r="D4490" t="e">
        <f>VLOOKUP(J4490,'Ref2'!C:E,3,0)</f>
        <v>#N/A</v>
      </c>
      <c r="F4490">
        <v>8</v>
      </c>
      <c r="I4490" t="e">
        <f>VLOOKUP(J4490,Ref!L:M,2,0)</f>
        <v>#N/A</v>
      </c>
      <c r="J4490" t="s">
        <v>1103</v>
      </c>
      <c r="K4490" t="s">
        <v>197</v>
      </c>
      <c r="L4490" t="s">
        <v>567</v>
      </c>
      <c r="M4490" t="s">
        <v>24</v>
      </c>
      <c r="N4490" t="s">
        <v>15</v>
      </c>
      <c r="S4490">
        <v>1500</v>
      </c>
    </row>
    <row r="4491" spans="1:19" x14ac:dyDescent="0.3">
      <c r="A4491">
        <v>2023</v>
      </c>
      <c r="C4491" t="str">
        <f>IF(GETPIVOTDATA("PS % recovery",Sheet4!$B$5,"Parish Name",K4491)&gt;99.949%,"OK","No")</f>
        <v>OK</v>
      </c>
      <c r="D4491" t="e">
        <f>VLOOKUP(J4491,'Ref2'!C:E,3,0)</f>
        <v>#N/A</v>
      </c>
      <c r="F4491">
        <v>8</v>
      </c>
      <c r="I4491" t="e">
        <f>VLOOKUP(J4491,Ref!L:M,2,0)</f>
        <v>#N/A</v>
      </c>
      <c r="J4491" t="s">
        <v>1105</v>
      </c>
      <c r="K4491" t="s">
        <v>201</v>
      </c>
      <c r="L4491" t="s">
        <v>581</v>
      </c>
      <c r="M4491" t="s">
        <v>24</v>
      </c>
      <c r="N4491" t="s">
        <v>15</v>
      </c>
      <c r="S4491">
        <v>481</v>
      </c>
    </row>
    <row r="4492" spans="1:19" x14ac:dyDescent="0.3">
      <c r="A4492">
        <v>2023</v>
      </c>
      <c r="C4492" t="str">
        <f>IF(GETPIVOTDATA("PS % recovery",Sheet4!$B$5,"Parish Name",K4492)&gt;99.949%,"OK","No")</f>
        <v>OK</v>
      </c>
      <c r="D4492" t="e">
        <f>VLOOKUP(J4492,'Ref2'!C:E,3,0)</f>
        <v>#N/A</v>
      </c>
      <c r="F4492">
        <v>8</v>
      </c>
      <c r="I4492" t="e">
        <f>VLOOKUP(J4492,Ref!L:M,2,0)</f>
        <v>#N/A</v>
      </c>
      <c r="J4492" t="s">
        <v>1107</v>
      </c>
      <c r="K4492" t="s">
        <v>207</v>
      </c>
      <c r="L4492" t="s">
        <v>581</v>
      </c>
      <c r="M4492" t="s">
        <v>24</v>
      </c>
      <c r="N4492" t="s">
        <v>15</v>
      </c>
      <c r="S4492">
        <v>0</v>
      </c>
    </row>
    <row r="4493" spans="1:19" x14ac:dyDescent="0.3">
      <c r="A4493">
        <v>2023</v>
      </c>
      <c r="C4493" t="str">
        <f>IF(GETPIVOTDATA("PS % recovery",Sheet4!$B$5,"Parish Name",K4493)&gt;99.949%,"OK","No")</f>
        <v>OK</v>
      </c>
      <c r="D4493" t="e">
        <f>VLOOKUP(J4493,'Ref2'!C:E,3,0)</f>
        <v>#N/A</v>
      </c>
      <c r="F4493">
        <v>8</v>
      </c>
      <c r="I4493" t="e">
        <f>VLOOKUP(J4493,Ref!L:M,2,0)</f>
        <v>#N/A</v>
      </c>
      <c r="J4493" t="s">
        <v>1109</v>
      </c>
      <c r="K4493" t="s">
        <v>209</v>
      </c>
      <c r="L4493" t="s">
        <v>581</v>
      </c>
      <c r="M4493" t="s">
        <v>24</v>
      </c>
      <c r="N4493" t="s">
        <v>15</v>
      </c>
      <c r="S4493">
        <v>1087</v>
      </c>
    </row>
    <row r="4494" spans="1:19" x14ac:dyDescent="0.3">
      <c r="A4494">
        <v>2023</v>
      </c>
      <c r="C4494" t="str">
        <f>IF(GETPIVOTDATA("PS % recovery",Sheet4!$B$5,"Parish Name",K4494)&gt;99.949%,"OK","No")</f>
        <v>OK</v>
      </c>
      <c r="D4494" t="e">
        <f>VLOOKUP(J4494,'Ref2'!C:E,3,0)</f>
        <v>#N/A</v>
      </c>
      <c r="F4494">
        <v>8</v>
      </c>
      <c r="I4494" t="e">
        <f>VLOOKUP(J4494,Ref!L:M,2,0)</f>
        <v>#N/A</v>
      </c>
      <c r="J4494" t="s">
        <v>1111</v>
      </c>
      <c r="K4494" t="s">
        <v>210</v>
      </c>
      <c r="L4494" t="s">
        <v>581</v>
      </c>
      <c r="M4494" t="s">
        <v>24</v>
      </c>
      <c r="N4494" t="s">
        <v>15</v>
      </c>
      <c r="S4494">
        <v>501</v>
      </c>
    </row>
    <row r="4495" spans="1:19" x14ac:dyDescent="0.3">
      <c r="A4495">
        <v>2023</v>
      </c>
      <c r="C4495" t="str">
        <f>IF(GETPIVOTDATA("PS % recovery",Sheet4!$B$5,"Parish Name",K4495)&gt;99.949%,"OK","No")</f>
        <v>OK</v>
      </c>
      <c r="D4495" t="e">
        <f>VLOOKUP(J4495,'Ref2'!C:E,3,0)</f>
        <v>#N/A</v>
      </c>
      <c r="F4495">
        <v>8</v>
      </c>
      <c r="I4495" t="e">
        <f>VLOOKUP(J4495,Ref!L:M,2,0)</f>
        <v>#N/A</v>
      </c>
      <c r="J4495" t="s">
        <v>1113</v>
      </c>
      <c r="K4495" t="s">
        <v>203</v>
      </c>
      <c r="L4495" t="s">
        <v>569</v>
      </c>
      <c r="M4495" t="s">
        <v>24</v>
      </c>
      <c r="N4495" t="s">
        <v>15</v>
      </c>
      <c r="S4495">
        <v>522.16999999999996</v>
      </c>
    </row>
    <row r="4496" spans="1:19" x14ac:dyDescent="0.3">
      <c r="A4496">
        <v>2023</v>
      </c>
      <c r="C4496" t="str">
        <f>IF(GETPIVOTDATA("PS % recovery",Sheet4!$B$5,"Parish Name",K4496)&gt;99.949%,"OK","No")</f>
        <v>OK</v>
      </c>
      <c r="D4496" t="e">
        <f>VLOOKUP(J4496,'Ref2'!C:E,3,0)</f>
        <v>#N/A</v>
      </c>
      <c r="F4496">
        <v>8</v>
      </c>
      <c r="I4496" t="e">
        <f>VLOOKUP(J4496,Ref!L:M,2,0)</f>
        <v>#N/A</v>
      </c>
      <c r="J4496" t="s">
        <v>1115</v>
      </c>
      <c r="K4496" t="s">
        <v>206</v>
      </c>
      <c r="L4496" t="s">
        <v>569</v>
      </c>
      <c r="M4496" t="s">
        <v>24</v>
      </c>
      <c r="N4496" t="s">
        <v>15</v>
      </c>
      <c r="S4496">
        <v>188</v>
      </c>
    </row>
    <row r="4497" spans="1:19" x14ac:dyDescent="0.3">
      <c r="A4497">
        <v>2023</v>
      </c>
      <c r="C4497" t="str">
        <f>IF(GETPIVOTDATA("PS % recovery",Sheet4!$B$5,"Parish Name",K4497)&gt;99.949%,"OK","No")</f>
        <v>OK</v>
      </c>
      <c r="D4497" t="e">
        <f>VLOOKUP(J4497,'Ref2'!C:E,3,0)</f>
        <v>#N/A</v>
      </c>
      <c r="F4497">
        <v>8</v>
      </c>
      <c r="I4497" t="e">
        <f>VLOOKUP(J4497,Ref!L:M,2,0)</f>
        <v>#N/A</v>
      </c>
      <c r="J4497" t="s">
        <v>1117</v>
      </c>
      <c r="K4497" t="s">
        <v>205</v>
      </c>
      <c r="L4497" t="s">
        <v>583</v>
      </c>
      <c r="M4497" t="s">
        <v>24</v>
      </c>
      <c r="N4497" t="s">
        <v>15</v>
      </c>
      <c r="S4497">
        <v>950.34</v>
      </c>
    </row>
    <row r="4498" spans="1:19" x14ac:dyDescent="0.3">
      <c r="A4498">
        <v>2023</v>
      </c>
      <c r="C4498" t="str">
        <f>IF(GETPIVOTDATA("PS % recovery",Sheet4!$B$5,"Parish Name",K4498)&gt;99.949%,"OK","No")</f>
        <v>OK</v>
      </c>
      <c r="D4498" t="e">
        <f>VLOOKUP(J4498,'Ref2'!C:E,3,0)</f>
        <v>#N/A</v>
      </c>
      <c r="F4498">
        <v>8</v>
      </c>
      <c r="I4498" t="e">
        <f>VLOOKUP(J4498,Ref!L:M,2,0)</f>
        <v>#N/A</v>
      </c>
      <c r="J4498" t="s">
        <v>1119</v>
      </c>
      <c r="K4498" t="s">
        <v>211</v>
      </c>
      <c r="L4498" t="s">
        <v>583</v>
      </c>
      <c r="M4498" t="s">
        <v>24</v>
      </c>
      <c r="N4498" t="s">
        <v>15</v>
      </c>
      <c r="S4498">
        <v>697</v>
      </c>
    </row>
    <row r="4499" spans="1:19" x14ac:dyDescent="0.3">
      <c r="A4499">
        <v>2023</v>
      </c>
      <c r="C4499" t="str">
        <f>IF(GETPIVOTDATA("PS % recovery",Sheet4!$B$5,"Parish Name",K4499)&gt;99.949%,"OK","No")</f>
        <v>No</v>
      </c>
      <c r="D4499" t="e">
        <f>VLOOKUP(J4499,'Ref2'!C:E,3,0)</f>
        <v>#N/A</v>
      </c>
      <c r="F4499">
        <v>8</v>
      </c>
      <c r="I4499" t="str">
        <f>VLOOKUP(J4499,Ref!L:M,2,0)</f>
        <v>Yes</v>
      </c>
      <c r="J4499" t="s">
        <v>1121</v>
      </c>
      <c r="K4499" t="s">
        <v>208</v>
      </c>
      <c r="L4499" t="s">
        <v>579</v>
      </c>
      <c r="M4499" t="s">
        <v>24</v>
      </c>
      <c r="N4499" t="s">
        <v>15</v>
      </c>
      <c r="S4499">
        <v>6014.25</v>
      </c>
    </row>
    <row r="4500" spans="1:19" x14ac:dyDescent="0.3">
      <c r="A4500">
        <v>2023</v>
      </c>
      <c r="C4500" t="str">
        <f>IF(GETPIVOTDATA("PS % recovery",Sheet4!$B$5,"Parish Name",K4500)&gt;99.949%,"OK","No")</f>
        <v>No</v>
      </c>
      <c r="D4500" t="e">
        <f>VLOOKUP(J4500,'Ref2'!C:E,3,0)</f>
        <v>#N/A</v>
      </c>
      <c r="F4500">
        <v>8</v>
      </c>
      <c r="I4500" t="e">
        <f>VLOOKUP(J4500,Ref!L:M,2,0)</f>
        <v>#N/A</v>
      </c>
      <c r="J4500" t="s">
        <v>1123</v>
      </c>
      <c r="K4500" t="s">
        <v>212</v>
      </c>
      <c r="L4500" t="s">
        <v>567</v>
      </c>
      <c r="M4500" t="s">
        <v>24</v>
      </c>
      <c r="N4500" t="s">
        <v>15</v>
      </c>
      <c r="S4500">
        <v>0</v>
      </c>
    </row>
    <row r="4501" spans="1:19" x14ac:dyDescent="0.3">
      <c r="A4501">
        <v>2023</v>
      </c>
      <c r="C4501" t="str">
        <f>IF(GETPIVOTDATA("PS % recovery",Sheet4!$B$5,"Parish Name",K4501)&gt;99.949%,"OK","No")</f>
        <v>OK</v>
      </c>
      <c r="D4501" t="e">
        <f>VLOOKUP(J4501,'Ref2'!C:E,3,0)</f>
        <v>#N/A</v>
      </c>
      <c r="F4501">
        <v>8</v>
      </c>
      <c r="I4501" t="e">
        <f>VLOOKUP(J4501,Ref!L:M,2,0)</f>
        <v>#N/A</v>
      </c>
      <c r="J4501" t="s">
        <v>813</v>
      </c>
      <c r="K4501" t="s">
        <v>214</v>
      </c>
      <c r="L4501" t="s">
        <v>585</v>
      </c>
      <c r="M4501" t="s">
        <v>27</v>
      </c>
      <c r="N4501" t="s">
        <v>15</v>
      </c>
      <c r="S4501">
        <v>8821</v>
      </c>
    </row>
    <row r="4502" spans="1:19" x14ac:dyDescent="0.3">
      <c r="A4502">
        <v>2023</v>
      </c>
      <c r="C4502" t="str">
        <f>IF(GETPIVOTDATA("PS % recovery",Sheet4!$B$5,"Parish Name",K4502)&gt;99.949%,"OK","No")</f>
        <v>No</v>
      </c>
      <c r="D4502" t="e">
        <f>VLOOKUP(J4502,'Ref2'!C:E,3,0)</f>
        <v>#N/A</v>
      </c>
      <c r="F4502">
        <v>8</v>
      </c>
      <c r="I4502" t="e">
        <f>VLOOKUP(J4502,Ref!L:M,2,0)</f>
        <v>#N/A</v>
      </c>
      <c r="J4502" t="s">
        <v>1126</v>
      </c>
      <c r="K4502" t="s">
        <v>215</v>
      </c>
      <c r="L4502" t="s">
        <v>587</v>
      </c>
      <c r="M4502" t="s">
        <v>27</v>
      </c>
      <c r="N4502" t="s">
        <v>15</v>
      </c>
      <c r="S4502">
        <v>3236.5</v>
      </c>
    </row>
    <row r="4503" spans="1:19" x14ac:dyDescent="0.3">
      <c r="A4503">
        <v>2023</v>
      </c>
      <c r="C4503" t="str">
        <f>IF(GETPIVOTDATA("PS % recovery",Sheet4!$B$5,"Parish Name",K4503)&gt;99.949%,"OK","No")</f>
        <v>No</v>
      </c>
      <c r="D4503" t="e">
        <f>VLOOKUP(J4503,'Ref2'!C:E,3,0)</f>
        <v>#N/A</v>
      </c>
      <c r="F4503">
        <v>8</v>
      </c>
      <c r="I4503" t="e">
        <f>VLOOKUP(J4503,Ref!L:M,2,0)</f>
        <v>#N/A</v>
      </c>
      <c r="J4503" t="s">
        <v>1128</v>
      </c>
      <c r="K4503" t="s">
        <v>216</v>
      </c>
      <c r="L4503" t="s">
        <v>587</v>
      </c>
      <c r="M4503" t="s">
        <v>27</v>
      </c>
      <c r="N4503" t="s">
        <v>15</v>
      </c>
      <c r="S4503">
        <v>0</v>
      </c>
    </row>
    <row r="4504" spans="1:19" x14ac:dyDescent="0.3">
      <c r="A4504">
        <v>2023</v>
      </c>
      <c r="C4504" t="str">
        <f>IF(GETPIVOTDATA("PS % recovery",Sheet4!$B$5,"Parish Name",K4504)&gt;99.949%,"OK","No")</f>
        <v>No</v>
      </c>
      <c r="D4504" t="e">
        <f>VLOOKUP(J4504,'Ref2'!C:E,3,0)</f>
        <v>#N/A</v>
      </c>
      <c r="F4504">
        <v>8</v>
      </c>
      <c r="I4504" t="e">
        <f>VLOOKUP(J4504,Ref!L:M,2,0)</f>
        <v>#N/A</v>
      </c>
      <c r="J4504" t="s">
        <v>1130</v>
      </c>
      <c r="K4504" t="s">
        <v>217</v>
      </c>
      <c r="L4504" t="s">
        <v>587</v>
      </c>
      <c r="M4504" t="s">
        <v>27</v>
      </c>
      <c r="N4504" t="s">
        <v>15</v>
      </c>
      <c r="S4504">
        <v>400</v>
      </c>
    </row>
    <row r="4505" spans="1:19" x14ac:dyDescent="0.3">
      <c r="A4505">
        <v>2023</v>
      </c>
      <c r="C4505" t="str">
        <f>IF(GETPIVOTDATA("PS % recovery",Sheet4!$B$5,"Parish Name",K4505)&gt;99.949%,"OK","No")</f>
        <v>OK</v>
      </c>
      <c r="D4505" t="e">
        <f>VLOOKUP(J4505,'Ref2'!C:E,3,0)</f>
        <v>#N/A</v>
      </c>
      <c r="F4505">
        <v>8</v>
      </c>
      <c r="I4505" t="e">
        <f>VLOOKUP(J4505,Ref!L:M,2,0)</f>
        <v>#N/A</v>
      </c>
      <c r="J4505" t="s">
        <v>814</v>
      </c>
      <c r="K4505" t="s">
        <v>218</v>
      </c>
      <c r="L4505" t="s">
        <v>589</v>
      </c>
      <c r="M4505" t="s">
        <v>27</v>
      </c>
      <c r="N4505" t="s">
        <v>15</v>
      </c>
      <c r="S4505">
        <v>5894</v>
      </c>
    </row>
    <row r="4506" spans="1:19" x14ac:dyDescent="0.3">
      <c r="A4506">
        <v>2023</v>
      </c>
      <c r="C4506" t="str">
        <f>IF(GETPIVOTDATA("PS % recovery",Sheet4!$B$5,"Parish Name",K4506)&gt;99.949%,"OK","No")</f>
        <v>OK</v>
      </c>
      <c r="D4506" t="str">
        <f>VLOOKUP(J4506,'Ref2'!C:E,3,0)</f>
        <v>LLF</v>
      </c>
      <c r="F4506">
        <v>8</v>
      </c>
      <c r="I4506" t="e">
        <f>VLOOKUP(J4506,Ref!L:M,2,0)</f>
        <v>#N/A</v>
      </c>
      <c r="J4506" t="s">
        <v>1133</v>
      </c>
      <c r="K4506" t="s">
        <v>219</v>
      </c>
      <c r="L4506" t="s">
        <v>591</v>
      </c>
      <c r="M4506" t="s">
        <v>27</v>
      </c>
      <c r="N4506" t="s">
        <v>15</v>
      </c>
      <c r="S4506">
        <v>0</v>
      </c>
    </row>
    <row r="4507" spans="1:19" x14ac:dyDescent="0.3">
      <c r="A4507">
        <v>2023</v>
      </c>
      <c r="C4507" t="str">
        <f>IF(GETPIVOTDATA("PS % recovery",Sheet4!$B$5,"Parish Name",K4507)&gt;99.949%,"OK","No")</f>
        <v>OK</v>
      </c>
      <c r="D4507" t="e">
        <f>VLOOKUP(J4507,'Ref2'!C:E,3,0)</f>
        <v>#N/A</v>
      </c>
      <c r="F4507">
        <v>8</v>
      </c>
      <c r="I4507" t="e">
        <f>VLOOKUP(J4507,Ref!L:M,2,0)</f>
        <v>#N/A</v>
      </c>
      <c r="J4507" t="s">
        <v>1135</v>
      </c>
      <c r="K4507" t="s">
        <v>220</v>
      </c>
      <c r="L4507" t="s">
        <v>593</v>
      </c>
      <c r="M4507" t="s">
        <v>27</v>
      </c>
      <c r="N4507" t="s">
        <v>15</v>
      </c>
      <c r="S4507">
        <v>4826</v>
      </c>
    </row>
    <row r="4508" spans="1:19" x14ac:dyDescent="0.3">
      <c r="A4508">
        <v>2023</v>
      </c>
      <c r="C4508" t="str">
        <f>IF(GETPIVOTDATA("PS % recovery",Sheet4!$B$5,"Parish Name",K4508)&gt;99.949%,"OK","No")</f>
        <v>OK</v>
      </c>
      <c r="D4508" t="e">
        <f>VLOOKUP(J4508,'Ref2'!C:E,3,0)</f>
        <v>#N/A</v>
      </c>
      <c r="F4508">
        <v>8</v>
      </c>
      <c r="I4508" t="e">
        <f>VLOOKUP(J4508,Ref!L:M,2,0)</f>
        <v>#N/A</v>
      </c>
      <c r="J4508" t="s">
        <v>1137</v>
      </c>
      <c r="K4508" t="s">
        <v>221</v>
      </c>
      <c r="L4508" t="s">
        <v>587</v>
      </c>
      <c r="M4508" t="s">
        <v>27</v>
      </c>
      <c r="N4508" t="s">
        <v>15</v>
      </c>
      <c r="S4508">
        <v>4113.4799999999996</v>
      </c>
    </row>
    <row r="4509" spans="1:19" x14ac:dyDescent="0.3">
      <c r="A4509">
        <v>2023</v>
      </c>
      <c r="C4509" t="str">
        <f>IF(GETPIVOTDATA("PS % recovery",Sheet4!$B$5,"Parish Name",K4509)&gt;99.949%,"OK","No")</f>
        <v>OK</v>
      </c>
      <c r="D4509" t="e">
        <f>VLOOKUP(J4509,'Ref2'!C:E,3,0)</f>
        <v>#N/A</v>
      </c>
      <c r="F4509">
        <v>8</v>
      </c>
      <c r="I4509" t="e">
        <f>VLOOKUP(J4509,Ref!L:M,2,0)</f>
        <v>#N/A</v>
      </c>
      <c r="J4509" t="s">
        <v>1139</v>
      </c>
      <c r="K4509" t="s">
        <v>223</v>
      </c>
      <c r="L4509" t="s">
        <v>605</v>
      </c>
      <c r="M4509" t="s">
        <v>30</v>
      </c>
      <c r="N4509" t="s">
        <v>15</v>
      </c>
      <c r="S4509">
        <v>726</v>
      </c>
    </row>
    <row r="4510" spans="1:19" x14ac:dyDescent="0.3">
      <c r="A4510">
        <v>2023</v>
      </c>
      <c r="C4510" t="str">
        <f>IF(GETPIVOTDATA("PS % recovery",Sheet4!$B$5,"Parish Name",K4510)&gt;99.949%,"OK","No")</f>
        <v>OK</v>
      </c>
      <c r="D4510" t="e">
        <f>VLOOKUP(J4510,'Ref2'!C:E,3,0)</f>
        <v>#N/A</v>
      </c>
      <c r="F4510">
        <v>8</v>
      </c>
      <c r="I4510" t="e">
        <f>VLOOKUP(J4510,Ref!L:M,2,0)</f>
        <v>#N/A</v>
      </c>
      <c r="J4510" t="s">
        <v>1141</v>
      </c>
      <c r="K4510" t="s">
        <v>224</v>
      </c>
      <c r="L4510" t="s">
        <v>605</v>
      </c>
      <c r="M4510" t="s">
        <v>30</v>
      </c>
      <c r="N4510" t="s">
        <v>15</v>
      </c>
      <c r="S4510">
        <v>8794</v>
      </c>
    </row>
    <row r="4511" spans="1:19" x14ac:dyDescent="0.3">
      <c r="A4511">
        <v>2023</v>
      </c>
      <c r="C4511" t="str">
        <f>IF(GETPIVOTDATA("PS % recovery",Sheet4!$B$5,"Parish Name",K4511)&gt;99.949%,"OK","No")</f>
        <v>OK</v>
      </c>
      <c r="D4511" t="e">
        <f>VLOOKUP(J4511,'Ref2'!C:E,3,0)</f>
        <v>#N/A</v>
      </c>
      <c r="F4511">
        <v>8</v>
      </c>
      <c r="I4511" t="e">
        <f>VLOOKUP(J4511,Ref!L:M,2,0)</f>
        <v>#N/A</v>
      </c>
      <c r="J4511" t="s">
        <v>1143</v>
      </c>
      <c r="K4511" t="s">
        <v>226</v>
      </c>
      <c r="L4511" t="s">
        <v>605</v>
      </c>
      <c r="M4511" t="s">
        <v>30</v>
      </c>
      <c r="N4511" t="s">
        <v>15</v>
      </c>
      <c r="S4511">
        <v>1499</v>
      </c>
    </row>
    <row r="4512" spans="1:19" x14ac:dyDescent="0.3">
      <c r="A4512">
        <v>2023</v>
      </c>
      <c r="C4512" t="str">
        <f>IF(GETPIVOTDATA("PS % recovery",Sheet4!$B$5,"Parish Name",K4512)&gt;99.949%,"OK","No")</f>
        <v>OK</v>
      </c>
      <c r="D4512" t="e">
        <f>VLOOKUP(J4512,'Ref2'!C:E,3,0)</f>
        <v>#N/A</v>
      </c>
      <c r="F4512">
        <v>8</v>
      </c>
      <c r="I4512" t="e">
        <f>VLOOKUP(J4512,Ref!L:M,2,0)</f>
        <v>#N/A</v>
      </c>
      <c r="J4512" t="s">
        <v>815</v>
      </c>
      <c r="K4512" t="s">
        <v>228</v>
      </c>
      <c r="L4512" t="s">
        <v>605</v>
      </c>
      <c r="M4512" t="s">
        <v>30</v>
      </c>
      <c r="N4512" t="s">
        <v>15</v>
      </c>
      <c r="S4512">
        <v>3020</v>
      </c>
    </row>
    <row r="4513" spans="1:19" x14ac:dyDescent="0.3">
      <c r="A4513">
        <v>2023</v>
      </c>
      <c r="C4513" t="str">
        <f>IF(GETPIVOTDATA("PS % recovery",Sheet4!$B$5,"Parish Name",K4513)&gt;99.949%,"OK","No")</f>
        <v>OK</v>
      </c>
      <c r="D4513" t="e">
        <f>VLOOKUP(J4513,'Ref2'!C:E,3,0)</f>
        <v>#N/A</v>
      </c>
      <c r="F4513">
        <v>8</v>
      </c>
      <c r="I4513" t="e">
        <f>VLOOKUP(J4513,Ref!L:M,2,0)</f>
        <v>#N/A</v>
      </c>
      <c r="J4513" t="s">
        <v>1146</v>
      </c>
      <c r="K4513" t="s">
        <v>230</v>
      </c>
      <c r="L4513" t="s">
        <v>597</v>
      </c>
      <c r="M4513" t="s">
        <v>30</v>
      </c>
      <c r="N4513" t="s">
        <v>15</v>
      </c>
      <c r="S4513">
        <v>4021.25</v>
      </c>
    </row>
    <row r="4514" spans="1:19" x14ac:dyDescent="0.3">
      <c r="A4514">
        <v>2023</v>
      </c>
      <c r="C4514" t="str">
        <f>IF(GETPIVOTDATA("PS % recovery",Sheet4!$B$5,"Parish Name",K4514)&gt;99.949%,"OK","No")</f>
        <v>OK</v>
      </c>
      <c r="D4514" t="e">
        <f>VLOOKUP(J4514,'Ref2'!C:E,3,0)</f>
        <v>#N/A</v>
      </c>
      <c r="F4514">
        <v>8</v>
      </c>
      <c r="I4514" t="e">
        <f>VLOOKUP(J4514,Ref!L:M,2,0)</f>
        <v>#N/A</v>
      </c>
      <c r="J4514" t="s">
        <v>1148</v>
      </c>
      <c r="K4514" t="s">
        <v>225</v>
      </c>
      <c r="L4514" t="s">
        <v>595</v>
      </c>
      <c r="M4514" t="s">
        <v>30</v>
      </c>
      <c r="N4514" t="s">
        <v>15</v>
      </c>
      <c r="S4514">
        <v>4950</v>
      </c>
    </row>
    <row r="4515" spans="1:19" x14ac:dyDescent="0.3">
      <c r="A4515">
        <v>2023</v>
      </c>
      <c r="C4515" t="str">
        <f>IF(GETPIVOTDATA("PS % recovery",Sheet4!$B$5,"Parish Name",K4515)&gt;99.949%,"OK","No")</f>
        <v>OK</v>
      </c>
      <c r="D4515" t="e">
        <f>VLOOKUP(J4515,'Ref2'!C:E,3,0)</f>
        <v>#N/A</v>
      </c>
      <c r="F4515">
        <v>8</v>
      </c>
      <c r="I4515" t="str">
        <f>VLOOKUP(J4515,Ref!L:M,2,0)</f>
        <v>Yes</v>
      </c>
      <c r="J4515" t="s">
        <v>1150</v>
      </c>
      <c r="K4515" t="s">
        <v>227</v>
      </c>
      <c r="L4515" t="s">
        <v>595</v>
      </c>
      <c r="M4515" t="s">
        <v>30</v>
      </c>
      <c r="N4515" t="s">
        <v>15</v>
      </c>
      <c r="S4515">
        <v>750</v>
      </c>
    </row>
    <row r="4516" spans="1:19" x14ac:dyDescent="0.3">
      <c r="A4516">
        <v>2023</v>
      </c>
      <c r="C4516" t="str">
        <f>IF(GETPIVOTDATA("PS % recovery",Sheet4!$B$5,"Parish Name",K4516)&gt;99.949%,"OK","No")</f>
        <v>No</v>
      </c>
      <c r="D4516" t="e">
        <f>VLOOKUP(J4516,'Ref2'!C:E,3,0)</f>
        <v>#N/A</v>
      </c>
      <c r="F4516">
        <v>8</v>
      </c>
      <c r="I4516" t="e">
        <f>VLOOKUP(J4516,Ref!L:M,2,0)</f>
        <v>#N/A</v>
      </c>
      <c r="J4516" t="s">
        <v>1152</v>
      </c>
      <c r="K4516" t="s">
        <v>229</v>
      </c>
      <c r="L4516" t="s">
        <v>595</v>
      </c>
      <c r="M4516" t="s">
        <v>30</v>
      </c>
      <c r="N4516" t="s">
        <v>15</v>
      </c>
      <c r="S4516">
        <v>0</v>
      </c>
    </row>
    <row r="4517" spans="1:19" x14ac:dyDescent="0.3">
      <c r="A4517">
        <v>2023</v>
      </c>
      <c r="C4517" t="str">
        <f>IF(GETPIVOTDATA("PS % recovery",Sheet4!$B$5,"Parish Name",K4517)&gt;99.949%,"OK","No")</f>
        <v>No</v>
      </c>
      <c r="D4517" t="e">
        <f>VLOOKUP(J4517,'Ref2'!C:E,3,0)</f>
        <v>#N/A</v>
      </c>
      <c r="F4517">
        <v>8</v>
      </c>
      <c r="I4517" t="e">
        <f>VLOOKUP(J4517,Ref!L:M,2,0)</f>
        <v>#N/A</v>
      </c>
      <c r="J4517" t="s">
        <v>1154</v>
      </c>
      <c r="K4517" t="s">
        <v>232</v>
      </c>
      <c r="L4517" t="s">
        <v>599</v>
      </c>
      <c r="M4517" t="s">
        <v>30</v>
      </c>
      <c r="N4517" t="s">
        <v>15</v>
      </c>
      <c r="S4517">
        <v>4486.09</v>
      </c>
    </row>
    <row r="4518" spans="1:19" x14ac:dyDescent="0.3">
      <c r="A4518">
        <v>2023</v>
      </c>
      <c r="C4518" t="str">
        <f>IF(GETPIVOTDATA("PS % recovery",Sheet4!$B$5,"Parish Name",K4518)&gt;99.949%,"OK","No")</f>
        <v>OK</v>
      </c>
      <c r="D4518" t="e">
        <f>VLOOKUP(J4518,'Ref2'!C:E,3,0)</f>
        <v>#N/A</v>
      </c>
      <c r="F4518">
        <v>8</v>
      </c>
      <c r="I4518" t="e">
        <f>VLOOKUP(J4518,Ref!L:M,2,0)</f>
        <v>#N/A</v>
      </c>
      <c r="J4518" t="s">
        <v>1156</v>
      </c>
      <c r="K4518" t="s">
        <v>233</v>
      </c>
      <c r="L4518" t="s">
        <v>595</v>
      </c>
      <c r="M4518" t="s">
        <v>30</v>
      </c>
      <c r="N4518" t="s">
        <v>15</v>
      </c>
      <c r="S4518">
        <v>2812</v>
      </c>
    </row>
    <row r="4519" spans="1:19" x14ac:dyDescent="0.3">
      <c r="A4519">
        <v>2023</v>
      </c>
      <c r="C4519" t="str">
        <f>IF(GETPIVOTDATA("PS % recovery",Sheet4!$B$5,"Parish Name",K4519)&gt;99.949%,"OK","No")</f>
        <v>OK</v>
      </c>
      <c r="D4519" t="e">
        <f>VLOOKUP(J4519,'Ref2'!C:E,3,0)</f>
        <v>#N/A</v>
      </c>
      <c r="F4519">
        <v>8</v>
      </c>
      <c r="I4519" t="str">
        <f>VLOOKUP(J4519,Ref!L:M,2,0)</f>
        <v>Yes</v>
      </c>
      <c r="J4519" t="s">
        <v>1158</v>
      </c>
      <c r="K4519" t="s">
        <v>234</v>
      </c>
      <c r="L4519" t="s">
        <v>595</v>
      </c>
      <c r="M4519" t="s">
        <v>30</v>
      </c>
      <c r="N4519" t="s">
        <v>15</v>
      </c>
      <c r="S4519">
        <v>6029.37</v>
      </c>
    </row>
    <row r="4520" spans="1:19" x14ac:dyDescent="0.3">
      <c r="A4520">
        <v>2023</v>
      </c>
      <c r="C4520" t="str">
        <f>IF(GETPIVOTDATA("PS % recovery",Sheet4!$B$5,"Parish Name",K4520)&gt;99.949%,"OK","No")</f>
        <v>OK</v>
      </c>
      <c r="D4520" t="e">
        <f>VLOOKUP(J4520,'Ref2'!C:E,3,0)</f>
        <v>#N/A</v>
      </c>
      <c r="F4520">
        <v>8</v>
      </c>
      <c r="I4520" t="e">
        <f>VLOOKUP(J4520,Ref!L:M,2,0)</f>
        <v>#N/A</v>
      </c>
      <c r="J4520" t="s">
        <v>1160</v>
      </c>
      <c r="K4520" t="s">
        <v>235</v>
      </c>
      <c r="L4520" t="s">
        <v>601</v>
      </c>
      <c r="M4520" t="s">
        <v>30</v>
      </c>
      <c r="N4520" t="s">
        <v>15</v>
      </c>
      <c r="S4520">
        <v>4225</v>
      </c>
    </row>
    <row r="4521" spans="1:19" x14ac:dyDescent="0.3">
      <c r="A4521">
        <v>2023</v>
      </c>
      <c r="C4521" t="str">
        <f>IF(GETPIVOTDATA("PS % recovery",Sheet4!$B$5,"Parish Name",K4521)&gt;99.949%,"OK","No")</f>
        <v>OK</v>
      </c>
      <c r="D4521" t="e">
        <f>VLOOKUP(J4521,'Ref2'!C:E,3,0)</f>
        <v>#N/A</v>
      </c>
      <c r="F4521">
        <v>8</v>
      </c>
      <c r="I4521" t="e">
        <f>VLOOKUP(J4521,Ref!L:M,2,0)</f>
        <v>#N/A</v>
      </c>
      <c r="J4521" t="s">
        <v>1162</v>
      </c>
      <c r="K4521" t="s">
        <v>236</v>
      </c>
      <c r="L4521" t="s">
        <v>605</v>
      </c>
      <c r="M4521" t="s">
        <v>30</v>
      </c>
      <c r="N4521" t="s">
        <v>15</v>
      </c>
      <c r="S4521">
        <v>3342</v>
      </c>
    </row>
    <row r="4522" spans="1:19" x14ac:dyDescent="0.3">
      <c r="A4522">
        <v>2023</v>
      </c>
      <c r="C4522" t="str">
        <f>IF(GETPIVOTDATA("PS % recovery",Sheet4!$B$5,"Parish Name",K4522)&gt;99.949%,"OK","No")</f>
        <v>OK</v>
      </c>
      <c r="D4522" t="e">
        <f>VLOOKUP(J4522,'Ref2'!C:E,3,0)</f>
        <v>#N/A</v>
      </c>
      <c r="F4522">
        <v>8</v>
      </c>
      <c r="I4522" t="e">
        <f>VLOOKUP(J4522,Ref!L:M,2,0)</f>
        <v>#N/A</v>
      </c>
      <c r="J4522" t="s">
        <v>1164</v>
      </c>
      <c r="K4522" t="s">
        <v>231</v>
      </c>
      <c r="L4522" t="s">
        <v>605</v>
      </c>
      <c r="M4522" t="s">
        <v>30</v>
      </c>
      <c r="N4522" t="s">
        <v>15</v>
      </c>
      <c r="S4522">
        <v>3258</v>
      </c>
    </row>
    <row r="4523" spans="1:19" x14ac:dyDescent="0.3">
      <c r="A4523">
        <v>2023</v>
      </c>
      <c r="C4523" t="str">
        <f>IF(GETPIVOTDATA("PS % recovery",Sheet4!$B$5,"Parish Name",K4523)&gt;99.949%,"OK","No")</f>
        <v>OK</v>
      </c>
      <c r="D4523" t="e">
        <f>VLOOKUP(J4523,'Ref2'!C:E,3,0)</f>
        <v>#N/A</v>
      </c>
      <c r="F4523">
        <v>8</v>
      </c>
      <c r="I4523" t="e">
        <f>VLOOKUP(J4523,Ref!L:M,2,0)</f>
        <v>#N/A</v>
      </c>
      <c r="J4523" t="s">
        <v>1166</v>
      </c>
      <c r="K4523" t="s">
        <v>237</v>
      </c>
      <c r="L4523" t="s">
        <v>603</v>
      </c>
      <c r="M4523" t="s">
        <v>30</v>
      </c>
      <c r="N4523" t="s">
        <v>15</v>
      </c>
      <c r="S4523">
        <v>8777</v>
      </c>
    </row>
    <row r="4524" spans="1:19" x14ac:dyDescent="0.3">
      <c r="A4524">
        <v>2023</v>
      </c>
      <c r="C4524" t="str">
        <f>IF(GETPIVOTDATA("PS % recovery",Sheet4!$B$5,"Parish Name",K4524)&gt;99.949%,"OK","No")</f>
        <v>No</v>
      </c>
      <c r="D4524" t="e">
        <f>VLOOKUP(J4524,'Ref2'!C:E,3,0)</f>
        <v>#N/A</v>
      </c>
      <c r="F4524">
        <v>8</v>
      </c>
      <c r="I4524" t="e">
        <f>VLOOKUP(J4524,Ref!L:M,2,0)</f>
        <v>#N/A</v>
      </c>
      <c r="J4524" t="s">
        <v>1168</v>
      </c>
      <c r="K4524" t="s">
        <v>239</v>
      </c>
      <c r="L4524" t="s">
        <v>615</v>
      </c>
      <c r="M4524" t="s">
        <v>33</v>
      </c>
      <c r="N4524" t="s">
        <v>15</v>
      </c>
      <c r="S4524">
        <v>1369.42</v>
      </c>
    </row>
    <row r="4525" spans="1:19" x14ac:dyDescent="0.3">
      <c r="A4525">
        <v>2023</v>
      </c>
      <c r="C4525" t="str">
        <f>IF(GETPIVOTDATA("PS % recovery",Sheet4!$B$5,"Parish Name",K4525)&gt;99.949%,"OK","No")</f>
        <v>OK</v>
      </c>
      <c r="D4525" t="e">
        <f>VLOOKUP(J4525,'Ref2'!C:E,3,0)</f>
        <v>#N/A</v>
      </c>
      <c r="F4525">
        <v>8</v>
      </c>
      <c r="I4525" t="e">
        <f>VLOOKUP(J4525,Ref!L:M,2,0)</f>
        <v>#N/A</v>
      </c>
      <c r="J4525" t="s">
        <v>1170</v>
      </c>
      <c r="K4525" t="s">
        <v>241</v>
      </c>
      <c r="L4525" t="s">
        <v>615</v>
      </c>
      <c r="M4525" t="s">
        <v>33</v>
      </c>
      <c r="N4525" t="s">
        <v>15</v>
      </c>
      <c r="S4525">
        <v>3765.5</v>
      </c>
    </row>
    <row r="4526" spans="1:19" x14ac:dyDescent="0.3">
      <c r="A4526">
        <v>2023</v>
      </c>
      <c r="C4526" t="str">
        <f>IF(GETPIVOTDATA("PS % recovery",Sheet4!$B$5,"Parish Name",K4526)&gt;99.949%,"OK","No")</f>
        <v>OK</v>
      </c>
      <c r="D4526" t="e">
        <f>VLOOKUP(J4526,'Ref2'!C:E,3,0)</f>
        <v>#N/A</v>
      </c>
      <c r="F4526">
        <v>8</v>
      </c>
      <c r="I4526" t="e">
        <f>VLOOKUP(J4526,Ref!L:M,2,0)</f>
        <v>#N/A</v>
      </c>
      <c r="J4526" t="s">
        <v>1172</v>
      </c>
      <c r="K4526" t="s">
        <v>242</v>
      </c>
      <c r="L4526" t="s">
        <v>615</v>
      </c>
      <c r="M4526" t="s">
        <v>33</v>
      </c>
      <c r="N4526" t="s">
        <v>15</v>
      </c>
      <c r="S4526">
        <v>2115</v>
      </c>
    </row>
    <row r="4527" spans="1:19" x14ac:dyDescent="0.3">
      <c r="A4527">
        <v>2023</v>
      </c>
      <c r="C4527" t="str">
        <f>IF(GETPIVOTDATA("PS % recovery",Sheet4!$B$5,"Parish Name",K4527)&gt;99.949%,"OK","No")</f>
        <v>No</v>
      </c>
      <c r="D4527" t="e">
        <f>VLOOKUP(J4527,'Ref2'!C:E,3,0)</f>
        <v>#N/A</v>
      </c>
      <c r="F4527">
        <v>8</v>
      </c>
      <c r="I4527" t="e">
        <f>VLOOKUP(J4527,Ref!L:M,2,0)</f>
        <v>#N/A</v>
      </c>
      <c r="J4527" t="s">
        <v>1174</v>
      </c>
      <c r="K4527" t="s">
        <v>244</v>
      </c>
      <c r="L4527" t="s">
        <v>615</v>
      </c>
      <c r="M4527" t="s">
        <v>33</v>
      </c>
      <c r="N4527" t="s">
        <v>15</v>
      </c>
      <c r="S4527">
        <v>500</v>
      </c>
    </row>
    <row r="4528" spans="1:19" x14ac:dyDescent="0.3">
      <c r="A4528">
        <v>2023</v>
      </c>
      <c r="C4528" t="str">
        <f>IF(GETPIVOTDATA("PS % recovery",Sheet4!$B$5,"Parish Name",K4528)&gt;99.949%,"OK","No")</f>
        <v>OK</v>
      </c>
      <c r="D4528" t="e">
        <f>VLOOKUP(J4528,'Ref2'!C:E,3,0)</f>
        <v>#N/A</v>
      </c>
      <c r="F4528">
        <v>8</v>
      </c>
      <c r="I4528" t="e">
        <f>VLOOKUP(J4528,Ref!L:M,2,0)</f>
        <v>#N/A</v>
      </c>
      <c r="J4528" t="s">
        <v>1176</v>
      </c>
      <c r="K4528" t="s">
        <v>243</v>
      </c>
      <c r="L4528" t="s">
        <v>609</v>
      </c>
      <c r="M4528" t="s">
        <v>33</v>
      </c>
      <c r="N4528" t="s">
        <v>15</v>
      </c>
      <c r="S4528">
        <v>5837.25</v>
      </c>
    </row>
    <row r="4529" spans="1:19" x14ac:dyDescent="0.3">
      <c r="A4529">
        <v>2023</v>
      </c>
      <c r="C4529" t="str">
        <f>IF(GETPIVOTDATA("PS % recovery",Sheet4!$B$5,"Parish Name",K4529)&gt;99.949%,"OK","No")</f>
        <v>OK</v>
      </c>
      <c r="D4529" t="e">
        <f>VLOOKUP(J4529,'Ref2'!C:E,3,0)</f>
        <v>#N/A</v>
      </c>
      <c r="F4529">
        <v>8</v>
      </c>
      <c r="I4529" t="e">
        <f>VLOOKUP(J4529,Ref!L:M,2,0)</f>
        <v>#N/A</v>
      </c>
      <c r="J4529" t="s">
        <v>1178</v>
      </c>
      <c r="K4529" t="s">
        <v>240</v>
      </c>
      <c r="L4529" t="s">
        <v>617</v>
      </c>
      <c r="M4529" t="s">
        <v>33</v>
      </c>
      <c r="N4529" t="s">
        <v>15</v>
      </c>
      <c r="S4529">
        <v>1264</v>
      </c>
    </row>
    <row r="4530" spans="1:19" x14ac:dyDescent="0.3">
      <c r="A4530">
        <v>2023</v>
      </c>
      <c r="C4530" t="str">
        <f>IF(GETPIVOTDATA("PS % recovery",Sheet4!$B$5,"Parish Name",K4530)&gt;99.949%,"OK","No")</f>
        <v>OK</v>
      </c>
      <c r="D4530" t="e">
        <f>VLOOKUP(J4530,'Ref2'!C:E,3,0)</f>
        <v>#N/A</v>
      </c>
      <c r="F4530">
        <v>8</v>
      </c>
      <c r="I4530" t="e">
        <f>VLOOKUP(J4530,Ref!L:M,2,0)</f>
        <v>#N/A</v>
      </c>
      <c r="J4530" t="s">
        <v>1180</v>
      </c>
      <c r="K4530" t="s">
        <v>245</v>
      </c>
      <c r="L4530" t="s">
        <v>617</v>
      </c>
      <c r="M4530" t="s">
        <v>33</v>
      </c>
      <c r="N4530" t="s">
        <v>15</v>
      </c>
      <c r="S4530">
        <v>736</v>
      </c>
    </row>
    <row r="4531" spans="1:19" x14ac:dyDescent="0.3">
      <c r="A4531">
        <v>2023</v>
      </c>
      <c r="C4531" t="str">
        <f>IF(GETPIVOTDATA("PS % recovery",Sheet4!$B$5,"Parish Name",K4531)&gt;99.949%,"OK","No")</f>
        <v>OK</v>
      </c>
      <c r="D4531" t="e">
        <f>VLOOKUP(J4531,'Ref2'!C:E,3,0)</f>
        <v>#N/A</v>
      </c>
      <c r="F4531">
        <v>8</v>
      </c>
      <c r="I4531" t="e">
        <f>VLOOKUP(J4531,Ref!L:M,2,0)</f>
        <v>#N/A</v>
      </c>
      <c r="J4531" t="s">
        <v>1182</v>
      </c>
      <c r="K4531" t="s">
        <v>248</v>
      </c>
      <c r="L4531" t="s">
        <v>617</v>
      </c>
      <c r="M4531" t="s">
        <v>33</v>
      </c>
      <c r="N4531" t="s">
        <v>15</v>
      </c>
      <c r="S4531">
        <v>763</v>
      </c>
    </row>
    <row r="4532" spans="1:19" x14ac:dyDescent="0.3">
      <c r="A4532">
        <v>2023</v>
      </c>
      <c r="C4532" t="str">
        <f>IF(GETPIVOTDATA("PS % recovery",Sheet4!$B$5,"Parish Name",K4532)&gt;99.949%,"OK","No")</f>
        <v>OK</v>
      </c>
      <c r="D4532" t="e">
        <f>VLOOKUP(J4532,'Ref2'!C:E,3,0)</f>
        <v>#N/A</v>
      </c>
      <c r="F4532">
        <v>8</v>
      </c>
      <c r="I4532" t="e">
        <f>VLOOKUP(J4532,Ref!L:M,2,0)</f>
        <v>#N/A</v>
      </c>
      <c r="J4532" t="s">
        <v>1184</v>
      </c>
      <c r="K4532" t="s">
        <v>250</v>
      </c>
      <c r="L4532" t="s">
        <v>617</v>
      </c>
      <c r="M4532" t="s">
        <v>33</v>
      </c>
      <c r="N4532" t="s">
        <v>15</v>
      </c>
      <c r="S4532">
        <v>657</v>
      </c>
    </row>
    <row r="4533" spans="1:19" x14ac:dyDescent="0.3">
      <c r="A4533">
        <v>2023</v>
      </c>
      <c r="C4533" t="str">
        <f>IF(GETPIVOTDATA("PS % recovery",Sheet4!$B$5,"Parish Name",K4533)&gt;99.949%,"OK","No")</f>
        <v>OK</v>
      </c>
      <c r="D4533" t="e">
        <f>VLOOKUP(J4533,'Ref2'!C:E,3,0)</f>
        <v>#N/A</v>
      </c>
      <c r="F4533">
        <v>8</v>
      </c>
      <c r="I4533" t="e">
        <f>VLOOKUP(J4533,Ref!L:M,2,0)</f>
        <v>#N/A</v>
      </c>
      <c r="J4533" t="s">
        <v>1186</v>
      </c>
      <c r="K4533" t="s">
        <v>252</v>
      </c>
      <c r="L4533" t="s">
        <v>617</v>
      </c>
      <c r="M4533" t="s">
        <v>33</v>
      </c>
      <c r="N4533" t="s">
        <v>15</v>
      </c>
      <c r="S4533">
        <v>0</v>
      </c>
    </row>
    <row r="4534" spans="1:19" x14ac:dyDescent="0.3">
      <c r="A4534">
        <v>2023</v>
      </c>
      <c r="C4534" t="str">
        <f>IF(GETPIVOTDATA("PS % recovery",Sheet4!$B$5,"Parish Name",K4534)&gt;99.949%,"OK","No")</f>
        <v>No</v>
      </c>
      <c r="D4534" t="e">
        <f>VLOOKUP(J4534,'Ref2'!C:E,3,0)</f>
        <v>#N/A</v>
      </c>
      <c r="F4534">
        <v>8</v>
      </c>
      <c r="I4534" t="e">
        <f>VLOOKUP(J4534,Ref!L:M,2,0)</f>
        <v>#N/A</v>
      </c>
      <c r="J4534" t="s">
        <v>1188</v>
      </c>
      <c r="K4534" t="s">
        <v>246</v>
      </c>
      <c r="L4534" t="s">
        <v>607</v>
      </c>
      <c r="M4534" t="s">
        <v>33</v>
      </c>
      <c r="N4534" t="s">
        <v>15</v>
      </c>
      <c r="S4534">
        <v>2358</v>
      </c>
    </row>
    <row r="4535" spans="1:19" x14ac:dyDescent="0.3">
      <c r="A4535">
        <v>2023</v>
      </c>
      <c r="C4535" t="str">
        <f>IF(GETPIVOTDATA("PS % recovery",Sheet4!$B$5,"Parish Name",K4535)&gt;99.949%,"OK","No")</f>
        <v>No</v>
      </c>
      <c r="D4535" t="e">
        <f>VLOOKUP(J4535,'Ref2'!C:E,3,0)</f>
        <v>#N/A</v>
      </c>
      <c r="F4535">
        <v>8</v>
      </c>
      <c r="I4535" t="e">
        <f>VLOOKUP(J4535,Ref!L:M,2,0)</f>
        <v>#N/A</v>
      </c>
      <c r="J4535" t="s">
        <v>1190</v>
      </c>
      <c r="K4535" t="s">
        <v>255</v>
      </c>
      <c r="L4535" t="s">
        <v>607</v>
      </c>
      <c r="M4535" t="s">
        <v>33</v>
      </c>
      <c r="N4535" t="s">
        <v>15</v>
      </c>
      <c r="S4535">
        <v>0</v>
      </c>
    </row>
    <row r="4536" spans="1:19" x14ac:dyDescent="0.3">
      <c r="A4536">
        <v>2023</v>
      </c>
      <c r="C4536" t="str">
        <f>IF(GETPIVOTDATA("PS % recovery",Sheet4!$B$5,"Parish Name",K4536)&gt;99.949%,"OK","No")</f>
        <v>OK</v>
      </c>
      <c r="D4536" t="e">
        <f>VLOOKUP(J4536,'Ref2'!C:E,3,0)</f>
        <v>#N/A</v>
      </c>
      <c r="F4536">
        <v>8</v>
      </c>
      <c r="I4536" t="e">
        <f>VLOOKUP(J4536,Ref!L:M,2,0)</f>
        <v>#N/A</v>
      </c>
      <c r="J4536" t="s">
        <v>817</v>
      </c>
      <c r="K4536" t="s">
        <v>247</v>
      </c>
      <c r="L4536" t="s">
        <v>609</v>
      </c>
      <c r="M4536" t="s">
        <v>33</v>
      </c>
      <c r="N4536" t="s">
        <v>15</v>
      </c>
      <c r="S4536">
        <v>5000</v>
      </c>
    </row>
    <row r="4537" spans="1:19" x14ac:dyDescent="0.3">
      <c r="A4537">
        <v>2023</v>
      </c>
      <c r="C4537" t="str">
        <f>IF(GETPIVOTDATA("PS % recovery",Sheet4!$B$5,"Parish Name",K4537)&gt;99.949%,"OK","No")</f>
        <v>OK</v>
      </c>
      <c r="D4537" t="e">
        <f>VLOOKUP(J4537,'Ref2'!C:E,3,0)</f>
        <v>#N/A</v>
      </c>
      <c r="F4537">
        <v>8</v>
      </c>
      <c r="I4537" t="e">
        <f>VLOOKUP(J4537,Ref!L:M,2,0)</f>
        <v>#N/A</v>
      </c>
      <c r="J4537" t="s">
        <v>1193</v>
      </c>
      <c r="K4537" t="s">
        <v>249</v>
      </c>
      <c r="L4537" t="s">
        <v>609</v>
      </c>
      <c r="M4537" t="s">
        <v>33</v>
      </c>
      <c r="N4537" t="s">
        <v>15</v>
      </c>
      <c r="S4537">
        <v>6417</v>
      </c>
    </row>
    <row r="4538" spans="1:19" x14ac:dyDescent="0.3">
      <c r="A4538">
        <v>2023</v>
      </c>
      <c r="C4538" t="str">
        <f>IF(GETPIVOTDATA("PS % recovery",Sheet4!$B$5,"Parish Name",K4538)&gt;99.949%,"OK","No")</f>
        <v>OK</v>
      </c>
      <c r="D4538" t="e">
        <f>VLOOKUP(J4538,'Ref2'!C:E,3,0)</f>
        <v>#N/A</v>
      </c>
      <c r="F4538">
        <v>8</v>
      </c>
      <c r="I4538" t="e">
        <f>VLOOKUP(J4538,Ref!L:M,2,0)</f>
        <v>#N/A</v>
      </c>
      <c r="J4538" t="s">
        <v>1195</v>
      </c>
      <c r="K4538" t="s">
        <v>251</v>
      </c>
      <c r="L4538" t="s">
        <v>609</v>
      </c>
      <c r="M4538" t="s">
        <v>33</v>
      </c>
      <c r="N4538" t="s">
        <v>15</v>
      </c>
      <c r="S4538">
        <v>2313</v>
      </c>
    </row>
    <row r="4539" spans="1:19" x14ac:dyDescent="0.3">
      <c r="A4539">
        <v>2023</v>
      </c>
      <c r="C4539" t="str">
        <f>IF(GETPIVOTDATA("PS % recovery",Sheet4!$B$5,"Parish Name",K4539)&gt;99.949%,"OK","No")</f>
        <v>No</v>
      </c>
      <c r="D4539" t="e">
        <f>VLOOKUP(J4539,'Ref2'!C:E,3,0)</f>
        <v>#N/A</v>
      </c>
      <c r="F4539">
        <v>8</v>
      </c>
      <c r="I4539" t="e">
        <f>VLOOKUP(J4539,Ref!L:M,2,0)</f>
        <v>#N/A</v>
      </c>
      <c r="J4539" t="s">
        <v>1197</v>
      </c>
      <c r="K4539" t="s">
        <v>253</v>
      </c>
      <c r="L4539" t="s">
        <v>611</v>
      </c>
      <c r="M4539" t="s">
        <v>33</v>
      </c>
      <c r="N4539" t="s">
        <v>15</v>
      </c>
      <c r="S4539">
        <v>0</v>
      </c>
    </row>
    <row r="4540" spans="1:19" x14ac:dyDescent="0.3">
      <c r="A4540">
        <v>2023</v>
      </c>
      <c r="C4540" t="str">
        <f>IF(GETPIVOTDATA("PS % recovery",Sheet4!$B$5,"Parish Name",K4540)&gt;99.949%,"OK","No")</f>
        <v>No</v>
      </c>
      <c r="D4540" t="e">
        <f>VLOOKUP(J4540,'Ref2'!C:E,3,0)</f>
        <v>#N/A</v>
      </c>
      <c r="F4540">
        <v>8</v>
      </c>
      <c r="I4540" t="e">
        <f>VLOOKUP(J4540,Ref!L:M,2,0)</f>
        <v>#N/A</v>
      </c>
      <c r="J4540" t="s">
        <v>1199</v>
      </c>
      <c r="K4540" t="s">
        <v>257</v>
      </c>
      <c r="L4540" t="s">
        <v>619</v>
      </c>
      <c r="M4540" t="s">
        <v>33</v>
      </c>
      <c r="N4540" t="s">
        <v>15</v>
      </c>
      <c r="S4540">
        <v>0</v>
      </c>
    </row>
    <row r="4541" spans="1:19" x14ac:dyDescent="0.3">
      <c r="A4541">
        <v>2023</v>
      </c>
      <c r="C4541" t="str">
        <f>IF(GETPIVOTDATA("PS % recovery",Sheet4!$B$5,"Parish Name",K4541)&gt;99.949%,"OK","No")</f>
        <v>OK</v>
      </c>
      <c r="D4541" t="e">
        <f>VLOOKUP(J4541,'Ref2'!C:E,3,0)</f>
        <v>#N/A</v>
      </c>
      <c r="F4541">
        <v>8</v>
      </c>
      <c r="I4541" t="e">
        <f>VLOOKUP(J4541,Ref!L:M,2,0)</f>
        <v>#N/A</v>
      </c>
      <c r="J4541" t="s">
        <v>1201</v>
      </c>
      <c r="K4541" t="s">
        <v>254</v>
      </c>
      <c r="L4541" t="s">
        <v>613</v>
      </c>
      <c r="M4541" t="s">
        <v>33</v>
      </c>
      <c r="N4541" t="s">
        <v>15</v>
      </c>
      <c r="S4541">
        <v>1573</v>
      </c>
    </row>
    <row r="4542" spans="1:19" x14ac:dyDescent="0.3">
      <c r="A4542">
        <v>2023</v>
      </c>
      <c r="C4542" t="str">
        <f>IF(GETPIVOTDATA("PS % recovery",Sheet4!$B$5,"Parish Name",K4542)&gt;99.949%,"OK","No")</f>
        <v>OK</v>
      </c>
      <c r="D4542" t="e">
        <f>VLOOKUP(J4542,'Ref2'!C:E,3,0)</f>
        <v>#N/A</v>
      </c>
      <c r="F4542">
        <v>8</v>
      </c>
      <c r="I4542" t="e">
        <f>VLOOKUP(J4542,Ref!L:M,2,0)</f>
        <v>#N/A</v>
      </c>
      <c r="J4542" t="s">
        <v>1203</v>
      </c>
      <c r="K4542" t="s">
        <v>259</v>
      </c>
      <c r="L4542" t="s">
        <v>613</v>
      </c>
      <c r="M4542" t="s">
        <v>33</v>
      </c>
      <c r="N4542" t="s">
        <v>15</v>
      </c>
      <c r="S4542">
        <v>1278</v>
      </c>
    </row>
    <row r="4543" spans="1:19" x14ac:dyDescent="0.3">
      <c r="A4543">
        <v>2023</v>
      </c>
      <c r="C4543" t="str">
        <f>IF(GETPIVOTDATA("PS % recovery",Sheet4!$B$5,"Parish Name",K4543)&gt;99.949%,"OK","No")</f>
        <v>OK</v>
      </c>
      <c r="D4543" t="e">
        <f>VLOOKUP(J4543,'Ref2'!C:E,3,0)</f>
        <v>#N/A</v>
      </c>
      <c r="F4543">
        <v>8</v>
      </c>
      <c r="I4543" t="e">
        <f>VLOOKUP(J4543,Ref!L:M,2,0)</f>
        <v>#N/A</v>
      </c>
      <c r="J4543" t="s">
        <v>1205</v>
      </c>
      <c r="K4543" t="s">
        <v>261</v>
      </c>
      <c r="L4543" t="s">
        <v>613</v>
      </c>
      <c r="M4543" t="s">
        <v>33</v>
      </c>
      <c r="N4543" t="s">
        <v>15</v>
      </c>
      <c r="S4543">
        <v>1489</v>
      </c>
    </row>
    <row r="4544" spans="1:19" x14ac:dyDescent="0.3">
      <c r="A4544">
        <v>2023</v>
      </c>
      <c r="C4544" t="str">
        <f>IF(GETPIVOTDATA("PS % recovery",Sheet4!$B$5,"Parish Name",K4544)&gt;99.949%,"OK","No")</f>
        <v>No</v>
      </c>
      <c r="D4544" t="e">
        <f>VLOOKUP(J4544,'Ref2'!C:E,3,0)</f>
        <v>#N/A</v>
      </c>
      <c r="F4544">
        <v>8</v>
      </c>
      <c r="I4544" t="e">
        <f>VLOOKUP(J4544,Ref!L:M,2,0)</f>
        <v>#N/A</v>
      </c>
      <c r="J4544" t="s">
        <v>1207</v>
      </c>
      <c r="K4544" t="s">
        <v>256</v>
      </c>
      <c r="L4544" t="s">
        <v>609</v>
      </c>
      <c r="M4544" t="s">
        <v>33</v>
      </c>
      <c r="N4544" t="s">
        <v>15</v>
      </c>
      <c r="S4544">
        <v>4110</v>
      </c>
    </row>
    <row r="4545" spans="1:19" x14ac:dyDescent="0.3">
      <c r="A4545">
        <v>2023</v>
      </c>
      <c r="C4545" t="str">
        <f>IF(GETPIVOTDATA("PS % recovery",Sheet4!$B$5,"Parish Name",K4545)&gt;99.949%,"OK","No")</f>
        <v>No</v>
      </c>
      <c r="D4545" t="e">
        <f>VLOOKUP(J4545,'Ref2'!C:E,3,0)</f>
        <v>#N/A</v>
      </c>
      <c r="F4545">
        <v>8</v>
      </c>
      <c r="I4545" t="str">
        <f>VLOOKUP(J4545,Ref!L:M,2,0)</f>
        <v>Yes</v>
      </c>
      <c r="J4545" t="s">
        <v>1209</v>
      </c>
      <c r="K4545" t="s">
        <v>260</v>
      </c>
      <c r="L4545" t="s">
        <v>623</v>
      </c>
      <c r="M4545" t="s">
        <v>33</v>
      </c>
      <c r="N4545" t="s">
        <v>15</v>
      </c>
      <c r="S4545">
        <v>9393.33</v>
      </c>
    </row>
    <row r="4546" spans="1:19" x14ac:dyDescent="0.3">
      <c r="A4546">
        <v>2023</v>
      </c>
      <c r="C4546" t="str">
        <f>IF(GETPIVOTDATA("PS % recovery",Sheet4!$B$5,"Parish Name",K4546)&gt;99.949%,"OK","No")</f>
        <v>OK</v>
      </c>
      <c r="D4546" t="e">
        <f>VLOOKUP(J4546,'Ref2'!C:E,3,0)</f>
        <v>#N/A</v>
      </c>
      <c r="F4546">
        <v>8</v>
      </c>
      <c r="I4546" t="e">
        <f>VLOOKUP(J4546,Ref!L:M,2,0)</f>
        <v>#N/A</v>
      </c>
      <c r="J4546" t="s">
        <v>1211</v>
      </c>
      <c r="K4546" t="s">
        <v>258</v>
      </c>
      <c r="L4546" t="s">
        <v>621</v>
      </c>
      <c r="M4546" t="s">
        <v>33</v>
      </c>
      <c r="N4546" t="s">
        <v>15</v>
      </c>
      <c r="S4546">
        <v>0</v>
      </c>
    </row>
    <row r="4547" spans="1:19" x14ac:dyDescent="0.3">
      <c r="A4547">
        <v>2023</v>
      </c>
      <c r="C4547" t="str">
        <f>IF(GETPIVOTDATA("PS % recovery",Sheet4!$B$5,"Parish Name",K4547)&gt;99.949%,"OK","No")</f>
        <v>No</v>
      </c>
      <c r="D4547" t="e">
        <f>VLOOKUP(J4547,'Ref2'!C:E,3,0)</f>
        <v>#N/A</v>
      </c>
      <c r="F4547">
        <v>8</v>
      </c>
      <c r="I4547" t="e">
        <f>VLOOKUP(J4547,Ref!L:M,2,0)</f>
        <v>#N/A</v>
      </c>
      <c r="J4547" t="s">
        <v>1213</v>
      </c>
      <c r="K4547" t="s">
        <v>263</v>
      </c>
      <c r="L4547" t="s">
        <v>637</v>
      </c>
      <c r="M4547" t="s">
        <v>36</v>
      </c>
      <c r="N4547" t="s">
        <v>15</v>
      </c>
      <c r="S4547">
        <v>3750</v>
      </c>
    </row>
    <row r="4548" spans="1:19" x14ac:dyDescent="0.3">
      <c r="A4548">
        <v>2023</v>
      </c>
      <c r="C4548" t="str">
        <f>IF(GETPIVOTDATA("PS % recovery",Sheet4!$B$5,"Parish Name",K4548)&gt;99.949%,"OK","No")</f>
        <v>No</v>
      </c>
      <c r="D4548" t="e">
        <f>VLOOKUP(J4548,'Ref2'!C:E,3,0)</f>
        <v>#N/A</v>
      </c>
      <c r="F4548">
        <v>8</v>
      </c>
      <c r="I4548" t="e">
        <f>VLOOKUP(J4548,Ref!L:M,2,0)</f>
        <v>#N/A</v>
      </c>
      <c r="J4548" t="s">
        <v>1215</v>
      </c>
      <c r="K4548" t="s">
        <v>264</v>
      </c>
      <c r="L4548" t="s">
        <v>625</v>
      </c>
      <c r="M4548" t="s">
        <v>36</v>
      </c>
      <c r="N4548" t="s">
        <v>15</v>
      </c>
      <c r="S4548">
        <v>2500</v>
      </c>
    </row>
    <row r="4549" spans="1:19" x14ac:dyDescent="0.3">
      <c r="A4549">
        <v>2023</v>
      </c>
      <c r="C4549" t="str">
        <f>IF(GETPIVOTDATA("PS % recovery",Sheet4!$B$5,"Parish Name",K4549)&gt;99.949%,"OK","No")</f>
        <v>No</v>
      </c>
      <c r="D4549" t="e">
        <f>VLOOKUP(J4549,'Ref2'!C:E,3,0)</f>
        <v>#N/A</v>
      </c>
      <c r="F4549">
        <v>8</v>
      </c>
      <c r="I4549" t="e">
        <f>VLOOKUP(J4549,Ref!L:M,2,0)</f>
        <v>#N/A</v>
      </c>
      <c r="J4549" t="s">
        <v>1217</v>
      </c>
      <c r="K4549" t="s">
        <v>265</v>
      </c>
      <c r="L4549" t="s">
        <v>627</v>
      </c>
      <c r="M4549" t="s">
        <v>36</v>
      </c>
      <c r="N4549" t="s">
        <v>15</v>
      </c>
      <c r="S4549">
        <v>3009.25</v>
      </c>
    </row>
    <row r="4550" spans="1:19" x14ac:dyDescent="0.3">
      <c r="A4550">
        <v>2023</v>
      </c>
      <c r="C4550" t="str">
        <f>IF(GETPIVOTDATA("PS % recovery",Sheet4!$B$5,"Parish Name",K4550)&gt;99.949%,"OK","No")</f>
        <v>OK</v>
      </c>
      <c r="D4550" t="e">
        <f>VLOOKUP(J4550,'Ref2'!C:E,3,0)</f>
        <v>#N/A</v>
      </c>
      <c r="F4550">
        <v>8</v>
      </c>
      <c r="I4550" t="e">
        <f>VLOOKUP(J4550,Ref!L:M,2,0)</f>
        <v>#N/A</v>
      </c>
      <c r="J4550" t="s">
        <v>1219</v>
      </c>
      <c r="K4550" t="s">
        <v>266</v>
      </c>
      <c r="L4550" t="s">
        <v>629</v>
      </c>
      <c r="M4550" t="s">
        <v>36</v>
      </c>
      <c r="N4550" t="s">
        <v>15</v>
      </c>
      <c r="S4550">
        <v>3395.2</v>
      </c>
    </row>
    <row r="4551" spans="1:19" x14ac:dyDescent="0.3">
      <c r="A4551">
        <v>2023</v>
      </c>
      <c r="C4551" t="str">
        <f>IF(GETPIVOTDATA("PS % recovery",Sheet4!$B$5,"Parish Name",K4551)&gt;99.949%,"OK","No")</f>
        <v>OK</v>
      </c>
      <c r="D4551" t="e">
        <f>VLOOKUP(J4551,'Ref2'!C:E,3,0)</f>
        <v>#N/A</v>
      </c>
      <c r="F4551">
        <v>8</v>
      </c>
      <c r="I4551" t="e">
        <f>VLOOKUP(J4551,Ref!L:M,2,0)</f>
        <v>#N/A</v>
      </c>
      <c r="J4551" t="s">
        <v>1221</v>
      </c>
      <c r="K4551" t="s">
        <v>267</v>
      </c>
      <c r="L4551" t="s">
        <v>631</v>
      </c>
      <c r="M4551" t="s">
        <v>36</v>
      </c>
      <c r="N4551" t="s">
        <v>15</v>
      </c>
      <c r="S4551">
        <v>5490</v>
      </c>
    </row>
    <row r="4552" spans="1:19" x14ac:dyDescent="0.3">
      <c r="A4552">
        <v>2023</v>
      </c>
      <c r="C4552" t="str">
        <f>IF(GETPIVOTDATA("PS % recovery",Sheet4!$B$5,"Parish Name",K4552)&gt;99.949%,"OK","No")</f>
        <v>No</v>
      </c>
      <c r="D4552" t="e">
        <f>VLOOKUP(J4552,'Ref2'!C:E,3,0)</f>
        <v>#N/A</v>
      </c>
      <c r="F4552">
        <v>8</v>
      </c>
      <c r="I4552" t="e">
        <f>VLOOKUP(J4552,Ref!L:M,2,0)</f>
        <v>#N/A</v>
      </c>
      <c r="J4552" t="s">
        <v>1223</v>
      </c>
      <c r="K4552" t="s">
        <v>268</v>
      </c>
      <c r="L4552" t="s">
        <v>633</v>
      </c>
      <c r="M4552" t="s">
        <v>36</v>
      </c>
      <c r="N4552" t="s">
        <v>15</v>
      </c>
      <c r="S4552">
        <v>1500</v>
      </c>
    </row>
    <row r="4553" spans="1:19" x14ac:dyDescent="0.3">
      <c r="A4553">
        <v>2023</v>
      </c>
      <c r="C4553" t="str">
        <f>IF(GETPIVOTDATA("PS % recovery",Sheet4!$B$5,"Parish Name",K4553)&gt;99.949%,"OK","No")</f>
        <v>OK</v>
      </c>
      <c r="D4553" t="e">
        <f>VLOOKUP(J4553,'Ref2'!C:E,3,0)</f>
        <v>#N/A</v>
      </c>
      <c r="F4553">
        <v>8</v>
      </c>
      <c r="I4553" t="e">
        <f>VLOOKUP(J4553,Ref!L:M,2,0)</f>
        <v>#N/A</v>
      </c>
      <c r="J4553" t="s">
        <v>1225</v>
      </c>
      <c r="K4553" t="s">
        <v>269</v>
      </c>
      <c r="L4553" t="s">
        <v>635</v>
      </c>
      <c r="M4553" t="s">
        <v>36</v>
      </c>
      <c r="N4553" t="s">
        <v>15</v>
      </c>
      <c r="S4553">
        <v>4220.67</v>
      </c>
    </row>
    <row r="4554" spans="1:19" x14ac:dyDescent="0.3">
      <c r="A4554">
        <v>2023</v>
      </c>
      <c r="C4554" t="str">
        <f>IF(GETPIVOTDATA("PS % recovery",Sheet4!$B$5,"Parish Name",K4554)&gt;99.949%,"OK","No")</f>
        <v>No</v>
      </c>
      <c r="D4554" t="str">
        <f>VLOOKUP(J4554,'Ref2'!C:E,3,0)</f>
        <v>LLF</v>
      </c>
      <c r="F4554">
        <v>8</v>
      </c>
      <c r="I4554" t="e">
        <f>VLOOKUP(J4554,Ref!L:M,2,0)</f>
        <v>#N/A</v>
      </c>
      <c r="J4554" t="s">
        <v>1227</v>
      </c>
      <c r="K4554" t="s">
        <v>270</v>
      </c>
      <c r="L4554" t="s">
        <v>639</v>
      </c>
      <c r="M4554" t="s">
        <v>36</v>
      </c>
      <c r="N4554" t="s">
        <v>15</v>
      </c>
      <c r="S4554">
        <v>5631.41</v>
      </c>
    </row>
    <row r="4555" spans="1:19" x14ac:dyDescent="0.3">
      <c r="A4555">
        <v>2023</v>
      </c>
      <c r="C4555" t="str">
        <f>IF(GETPIVOTDATA("PS % recovery",Sheet4!$B$5,"Parish Name",K4555)&gt;99.949%,"OK","No")</f>
        <v>OK</v>
      </c>
      <c r="D4555" t="e">
        <f>VLOOKUP(J4555,'Ref2'!C:E,3,0)</f>
        <v>#N/A</v>
      </c>
      <c r="F4555">
        <v>8</v>
      </c>
      <c r="I4555" t="str">
        <f>VLOOKUP(J4555,Ref!L:M,2,0)</f>
        <v>Yes</v>
      </c>
      <c r="J4555" t="s">
        <v>1229</v>
      </c>
      <c r="K4555" t="s">
        <v>271</v>
      </c>
      <c r="L4555" t="s">
        <v>641</v>
      </c>
      <c r="M4555" t="s">
        <v>36</v>
      </c>
      <c r="N4555" t="s">
        <v>15</v>
      </c>
      <c r="S4555">
        <v>9524</v>
      </c>
    </row>
    <row r="4556" spans="1:19" x14ac:dyDescent="0.3">
      <c r="A4556">
        <v>2023</v>
      </c>
      <c r="C4556" t="str">
        <f>IF(GETPIVOTDATA("PS % recovery",Sheet4!$B$5,"Parish Name",K4556)&gt;99.949%,"OK","No")</f>
        <v>OK</v>
      </c>
      <c r="D4556" t="e">
        <f>VLOOKUP(J4556,'Ref2'!C:E,3,0)</f>
        <v>#N/A</v>
      </c>
      <c r="F4556">
        <v>8</v>
      </c>
      <c r="I4556" t="e">
        <f>VLOOKUP(J4556,Ref!L:M,2,0)</f>
        <v>#N/A</v>
      </c>
      <c r="J4556" t="s">
        <v>1231</v>
      </c>
      <c r="K4556" t="s">
        <v>273</v>
      </c>
      <c r="L4556" t="s">
        <v>643</v>
      </c>
      <c r="M4556" t="s">
        <v>19</v>
      </c>
      <c r="N4556" t="s">
        <v>16</v>
      </c>
      <c r="S4556">
        <v>4325</v>
      </c>
    </row>
    <row r="4557" spans="1:19" x14ac:dyDescent="0.3">
      <c r="A4557">
        <v>2023</v>
      </c>
      <c r="C4557" t="str">
        <f>IF(GETPIVOTDATA("PS % recovery",Sheet4!$B$5,"Parish Name",K4557)&gt;99.949%,"OK","No")</f>
        <v>No</v>
      </c>
      <c r="D4557" t="e">
        <f>VLOOKUP(J4557,'Ref2'!C:E,3,0)</f>
        <v>#N/A</v>
      </c>
      <c r="F4557">
        <v>8</v>
      </c>
      <c r="I4557" t="e">
        <f>VLOOKUP(J4557,Ref!L:M,2,0)</f>
        <v>#N/A</v>
      </c>
      <c r="J4557" t="s">
        <v>1233</v>
      </c>
      <c r="K4557" t="s">
        <v>274</v>
      </c>
      <c r="L4557" t="s">
        <v>643</v>
      </c>
      <c r="M4557" t="s">
        <v>19</v>
      </c>
      <c r="N4557" t="s">
        <v>16</v>
      </c>
      <c r="S4557">
        <v>0</v>
      </c>
    </row>
    <row r="4558" spans="1:19" x14ac:dyDescent="0.3">
      <c r="A4558">
        <v>2023</v>
      </c>
      <c r="C4558" t="str">
        <f>IF(GETPIVOTDATA("PS % recovery",Sheet4!$B$5,"Parish Name",K4558)&gt;99.949%,"OK","No")</f>
        <v>OK</v>
      </c>
      <c r="D4558" t="e">
        <f>VLOOKUP(J4558,'Ref2'!C:E,3,0)</f>
        <v>#N/A</v>
      </c>
      <c r="F4558">
        <v>8</v>
      </c>
      <c r="I4558" t="e">
        <f>VLOOKUP(J4558,Ref!L:M,2,0)</f>
        <v>#N/A</v>
      </c>
      <c r="J4558" t="s">
        <v>1235</v>
      </c>
      <c r="K4558" t="s">
        <v>276</v>
      </c>
      <c r="L4558" t="s">
        <v>643</v>
      </c>
      <c r="M4558" t="s">
        <v>19</v>
      </c>
      <c r="N4558" t="s">
        <v>16</v>
      </c>
      <c r="S4558">
        <v>0</v>
      </c>
    </row>
    <row r="4559" spans="1:19" x14ac:dyDescent="0.3">
      <c r="A4559">
        <v>2023</v>
      </c>
      <c r="C4559" t="str">
        <f>IF(GETPIVOTDATA("PS % recovery",Sheet4!$B$5,"Parish Name",K4559)&gt;99.949%,"OK","No")</f>
        <v>No</v>
      </c>
      <c r="D4559" t="e">
        <f>VLOOKUP(J4559,'Ref2'!C:E,3,0)</f>
        <v>#N/A</v>
      </c>
      <c r="F4559">
        <v>8</v>
      </c>
      <c r="I4559" t="e">
        <f>VLOOKUP(J4559,Ref!L:M,2,0)</f>
        <v>#N/A</v>
      </c>
      <c r="J4559" t="s">
        <v>1237</v>
      </c>
      <c r="K4559" t="s">
        <v>277</v>
      </c>
      <c r="L4559" t="s">
        <v>646</v>
      </c>
      <c r="M4559" t="s">
        <v>19</v>
      </c>
      <c r="N4559" t="s">
        <v>16</v>
      </c>
      <c r="S4559">
        <v>500</v>
      </c>
    </row>
    <row r="4560" spans="1:19" x14ac:dyDescent="0.3">
      <c r="A4560">
        <v>2023</v>
      </c>
      <c r="C4560" t="str">
        <f>IF(GETPIVOTDATA("PS % recovery",Sheet4!$B$5,"Parish Name",K4560)&gt;99.949%,"OK","No")</f>
        <v>No</v>
      </c>
      <c r="D4560" t="e">
        <f>VLOOKUP(J4560,'Ref2'!C:E,3,0)</f>
        <v>#N/A</v>
      </c>
      <c r="F4560">
        <v>8</v>
      </c>
      <c r="I4560" t="e">
        <f>VLOOKUP(J4560,Ref!L:M,2,0)</f>
        <v>#N/A</v>
      </c>
      <c r="J4560" t="s">
        <v>1239</v>
      </c>
      <c r="K4560" t="s">
        <v>279</v>
      </c>
      <c r="L4560" t="s">
        <v>646</v>
      </c>
      <c r="M4560" t="s">
        <v>19</v>
      </c>
      <c r="N4560" t="s">
        <v>16</v>
      </c>
      <c r="S4560">
        <v>0</v>
      </c>
    </row>
    <row r="4561" spans="1:19" x14ac:dyDescent="0.3">
      <c r="A4561">
        <v>2023</v>
      </c>
      <c r="C4561" t="str">
        <f>IF(GETPIVOTDATA("PS % recovery",Sheet4!$B$5,"Parish Name",K4561)&gt;99.949%,"OK","No")</f>
        <v>No</v>
      </c>
      <c r="D4561" t="e">
        <f>VLOOKUP(J4561,'Ref2'!C:E,3,0)</f>
        <v>#N/A</v>
      </c>
      <c r="F4561">
        <v>8</v>
      </c>
      <c r="I4561" t="e">
        <f>VLOOKUP(J4561,Ref!L:M,2,0)</f>
        <v>#N/A</v>
      </c>
      <c r="J4561" t="s">
        <v>1241</v>
      </c>
      <c r="K4561" t="s">
        <v>281</v>
      </c>
      <c r="L4561" t="s">
        <v>646</v>
      </c>
      <c r="M4561" t="s">
        <v>19</v>
      </c>
      <c r="N4561" t="s">
        <v>16</v>
      </c>
      <c r="S4561">
        <v>0</v>
      </c>
    </row>
    <row r="4562" spans="1:19" x14ac:dyDescent="0.3">
      <c r="A4562">
        <v>2023</v>
      </c>
      <c r="C4562" t="str">
        <f>IF(GETPIVOTDATA("PS % recovery",Sheet4!$B$5,"Parish Name",K4562)&gt;99.949%,"OK","No")</f>
        <v>No</v>
      </c>
      <c r="D4562" t="e">
        <f>VLOOKUP(J4562,'Ref2'!C:E,3,0)</f>
        <v>#N/A</v>
      </c>
      <c r="F4562">
        <v>8</v>
      </c>
      <c r="I4562" t="e">
        <f>VLOOKUP(J4562,Ref!L:M,2,0)</f>
        <v>#N/A</v>
      </c>
      <c r="J4562" t="s">
        <v>1243</v>
      </c>
      <c r="K4562" t="s">
        <v>278</v>
      </c>
      <c r="L4562" t="s">
        <v>648</v>
      </c>
      <c r="M4562" t="s">
        <v>19</v>
      </c>
      <c r="N4562" t="s">
        <v>16</v>
      </c>
      <c r="S4562">
        <v>0</v>
      </c>
    </row>
    <row r="4563" spans="1:19" x14ac:dyDescent="0.3">
      <c r="A4563">
        <v>2023</v>
      </c>
      <c r="C4563" t="str">
        <f>IF(GETPIVOTDATA("PS % recovery",Sheet4!$B$5,"Parish Name",K4563)&gt;99.949%,"OK","No")</f>
        <v>OK</v>
      </c>
      <c r="D4563" t="e">
        <f>VLOOKUP(J4563,'Ref2'!C:E,3,0)</f>
        <v>#N/A</v>
      </c>
      <c r="F4563">
        <v>8</v>
      </c>
      <c r="I4563" t="e">
        <f>VLOOKUP(J4563,Ref!L:M,2,0)</f>
        <v>#N/A</v>
      </c>
      <c r="J4563" t="s">
        <v>1245</v>
      </c>
      <c r="K4563" t="s">
        <v>284</v>
      </c>
      <c r="L4563" t="s">
        <v>648</v>
      </c>
      <c r="M4563" t="s">
        <v>19</v>
      </c>
      <c r="N4563" t="s">
        <v>16</v>
      </c>
      <c r="S4563">
        <v>0</v>
      </c>
    </row>
    <row r="4564" spans="1:19" x14ac:dyDescent="0.3">
      <c r="A4564">
        <v>2023</v>
      </c>
      <c r="C4564" t="str">
        <f>IF(GETPIVOTDATA("PS % recovery",Sheet4!$B$5,"Parish Name",K4564)&gt;99.949%,"OK","No")</f>
        <v>No</v>
      </c>
      <c r="D4564" t="e">
        <f>VLOOKUP(J4564,'Ref2'!C:E,3,0)</f>
        <v>#N/A</v>
      </c>
      <c r="F4564">
        <v>8</v>
      </c>
      <c r="I4564" t="e">
        <f>VLOOKUP(J4564,Ref!L:M,2,0)</f>
        <v>#N/A</v>
      </c>
      <c r="J4564" t="s">
        <v>1247</v>
      </c>
      <c r="K4564" t="s">
        <v>286</v>
      </c>
      <c r="L4564" t="s">
        <v>648</v>
      </c>
      <c r="M4564" t="s">
        <v>19</v>
      </c>
      <c r="N4564" t="s">
        <v>16</v>
      </c>
      <c r="S4564">
        <v>126</v>
      </c>
    </row>
    <row r="4565" spans="1:19" x14ac:dyDescent="0.3">
      <c r="A4565">
        <v>2023</v>
      </c>
      <c r="C4565" t="str">
        <f>IF(GETPIVOTDATA("PS % recovery",Sheet4!$B$5,"Parish Name",K4565)&gt;99.949%,"OK","No")</f>
        <v>No</v>
      </c>
      <c r="D4565" t="e">
        <f>VLOOKUP(J4565,'Ref2'!C:E,3,0)</f>
        <v>#N/A</v>
      </c>
      <c r="F4565">
        <v>8</v>
      </c>
      <c r="I4565" t="e">
        <f>VLOOKUP(J4565,Ref!L:M,2,0)</f>
        <v>#N/A</v>
      </c>
      <c r="J4565" t="s">
        <v>1249</v>
      </c>
      <c r="K4565" t="s">
        <v>280</v>
      </c>
      <c r="L4565" t="s">
        <v>668</v>
      </c>
      <c r="M4565" t="s">
        <v>19</v>
      </c>
      <c r="N4565" t="s">
        <v>16</v>
      </c>
      <c r="S4565">
        <v>0</v>
      </c>
    </row>
    <row r="4566" spans="1:19" x14ac:dyDescent="0.3">
      <c r="A4566">
        <v>2023</v>
      </c>
      <c r="C4566" t="str">
        <f>IF(GETPIVOTDATA("PS % recovery",Sheet4!$B$5,"Parish Name",K4566)&gt;99.949%,"OK","No")</f>
        <v>OK</v>
      </c>
      <c r="D4566" t="e">
        <f>VLOOKUP(J4566,'Ref2'!C:E,3,0)</f>
        <v>#N/A</v>
      </c>
      <c r="F4566">
        <v>8</v>
      </c>
      <c r="I4566" t="e">
        <f>VLOOKUP(J4566,Ref!L:M,2,0)</f>
        <v>#N/A</v>
      </c>
      <c r="J4566" t="s">
        <v>1251</v>
      </c>
      <c r="K4566" t="s">
        <v>287</v>
      </c>
      <c r="L4566" t="s">
        <v>668</v>
      </c>
      <c r="M4566" t="s">
        <v>19</v>
      </c>
      <c r="N4566" t="s">
        <v>16</v>
      </c>
      <c r="S4566">
        <v>1117</v>
      </c>
    </row>
    <row r="4567" spans="1:19" x14ac:dyDescent="0.3">
      <c r="A4567">
        <v>2023</v>
      </c>
      <c r="C4567" t="str">
        <f>IF(GETPIVOTDATA("PS % recovery",Sheet4!$B$5,"Parish Name",K4567)&gt;99.949%,"OK","No")</f>
        <v>No</v>
      </c>
      <c r="D4567" t="e">
        <f>VLOOKUP(J4567,'Ref2'!C:E,3,0)</f>
        <v>#N/A</v>
      </c>
      <c r="F4567">
        <v>8</v>
      </c>
      <c r="I4567" t="e">
        <f>VLOOKUP(J4567,Ref!L:M,2,0)</f>
        <v>#N/A</v>
      </c>
      <c r="J4567" t="s">
        <v>1253</v>
      </c>
      <c r="K4567" t="s">
        <v>290</v>
      </c>
      <c r="L4567" t="s">
        <v>668</v>
      </c>
      <c r="M4567" t="s">
        <v>19</v>
      </c>
      <c r="N4567" t="s">
        <v>16</v>
      </c>
      <c r="S4567">
        <v>62.5</v>
      </c>
    </row>
    <row r="4568" spans="1:19" x14ac:dyDescent="0.3">
      <c r="A4568">
        <v>2023</v>
      </c>
      <c r="C4568" t="str">
        <f>IF(GETPIVOTDATA("PS % recovery",Sheet4!$B$5,"Parish Name",K4568)&gt;99.949%,"OK","No")</f>
        <v>OK</v>
      </c>
      <c r="D4568" t="e">
        <f>VLOOKUP(J4568,'Ref2'!C:E,3,0)</f>
        <v>#N/A</v>
      </c>
      <c r="F4568">
        <v>8</v>
      </c>
      <c r="I4568" t="e">
        <f>VLOOKUP(J4568,Ref!L:M,2,0)</f>
        <v>#N/A</v>
      </c>
      <c r="J4568" t="s">
        <v>1255</v>
      </c>
      <c r="K4568" t="s">
        <v>292</v>
      </c>
      <c r="L4568" t="s">
        <v>668</v>
      </c>
      <c r="M4568" t="s">
        <v>19</v>
      </c>
      <c r="N4568" t="s">
        <v>16</v>
      </c>
      <c r="S4568">
        <v>3440</v>
      </c>
    </row>
    <row r="4569" spans="1:19" x14ac:dyDescent="0.3">
      <c r="A4569">
        <v>2023</v>
      </c>
      <c r="C4569" t="str">
        <f>IF(GETPIVOTDATA("PS % recovery",Sheet4!$B$5,"Parish Name",K4569)&gt;99.949%,"OK","No")</f>
        <v>No</v>
      </c>
      <c r="D4569" t="e">
        <f>VLOOKUP(J4569,'Ref2'!C:E,3,0)</f>
        <v>#N/A</v>
      </c>
      <c r="F4569">
        <v>8</v>
      </c>
      <c r="I4569" t="e">
        <f>VLOOKUP(J4569,Ref!L:M,2,0)</f>
        <v>#N/A</v>
      </c>
      <c r="J4569" t="s">
        <v>831</v>
      </c>
      <c r="K4569" t="s">
        <v>291</v>
      </c>
      <c r="L4569" t="s">
        <v>660</v>
      </c>
      <c r="M4569" t="s">
        <v>19</v>
      </c>
      <c r="N4569" t="s">
        <v>16</v>
      </c>
      <c r="S4569">
        <v>1250</v>
      </c>
    </row>
    <row r="4570" spans="1:19" x14ac:dyDescent="0.3">
      <c r="A4570">
        <v>2023</v>
      </c>
      <c r="C4570" t="str">
        <f>IF(GETPIVOTDATA("PS % recovery",Sheet4!$B$5,"Parish Name",K4570)&gt;99.949%,"OK","No")</f>
        <v>OK</v>
      </c>
      <c r="D4570" t="e">
        <f>VLOOKUP(J4570,'Ref2'!C:E,3,0)</f>
        <v>#N/A</v>
      </c>
      <c r="F4570">
        <v>8</v>
      </c>
      <c r="I4570" t="e">
        <f>VLOOKUP(J4570,Ref!L:M,2,0)</f>
        <v>#N/A</v>
      </c>
      <c r="J4570" t="s">
        <v>1258</v>
      </c>
      <c r="K4570" t="s">
        <v>288</v>
      </c>
      <c r="L4570" t="s">
        <v>664</v>
      </c>
      <c r="M4570" t="s">
        <v>19</v>
      </c>
      <c r="N4570" t="s">
        <v>16</v>
      </c>
      <c r="S4570">
        <v>750</v>
      </c>
    </row>
    <row r="4571" spans="1:19" x14ac:dyDescent="0.3">
      <c r="A4571">
        <v>2023</v>
      </c>
      <c r="C4571" t="str">
        <f>IF(GETPIVOTDATA("PS % recovery",Sheet4!$B$5,"Parish Name",K4571)&gt;99.949%,"OK","No")</f>
        <v>OK</v>
      </c>
      <c r="D4571" t="e">
        <f>VLOOKUP(J4571,'Ref2'!C:E,3,0)</f>
        <v>#N/A</v>
      </c>
      <c r="F4571">
        <v>8</v>
      </c>
      <c r="I4571" t="e">
        <f>VLOOKUP(J4571,Ref!L:M,2,0)</f>
        <v>#N/A</v>
      </c>
      <c r="J4571" t="s">
        <v>1260</v>
      </c>
      <c r="K4571" t="s">
        <v>295</v>
      </c>
      <c r="L4571" t="s">
        <v>664</v>
      </c>
      <c r="M4571" t="s">
        <v>19</v>
      </c>
      <c r="N4571" t="s">
        <v>16</v>
      </c>
      <c r="S4571">
        <v>1000</v>
      </c>
    </row>
    <row r="4572" spans="1:19" x14ac:dyDescent="0.3">
      <c r="A4572">
        <v>2023</v>
      </c>
      <c r="C4572" t="str">
        <f>IF(GETPIVOTDATA("PS % recovery",Sheet4!$B$5,"Parish Name",K4572)&gt;99.949%,"OK","No")</f>
        <v>OK</v>
      </c>
      <c r="D4572" t="e">
        <f>VLOOKUP(J4572,'Ref2'!C:E,3,0)</f>
        <v>#N/A</v>
      </c>
      <c r="F4572">
        <v>8</v>
      </c>
      <c r="I4572" t="e">
        <f>VLOOKUP(J4572,Ref!L:M,2,0)</f>
        <v>#N/A</v>
      </c>
      <c r="J4572" t="s">
        <v>1262</v>
      </c>
      <c r="K4572" t="s">
        <v>296</v>
      </c>
      <c r="L4572" t="s">
        <v>664</v>
      </c>
      <c r="M4572" t="s">
        <v>19</v>
      </c>
      <c r="N4572" t="s">
        <v>16</v>
      </c>
      <c r="S4572">
        <v>1600</v>
      </c>
    </row>
    <row r="4573" spans="1:19" x14ac:dyDescent="0.3">
      <c r="A4573">
        <v>2023</v>
      </c>
      <c r="C4573" t="str">
        <f>IF(GETPIVOTDATA("PS % recovery",Sheet4!$B$5,"Parish Name",K4573)&gt;99.949%,"OK","No")</f>
        <v>OK</v>
      </c>
      <c r="D4573" t="e">
        <f>VLOOKUP(J4573,'Ref2'!C:E,3,0)</f>
        <v>#N/A</v>
      </c>
      <c r="F4573">
        <v>8</v>
      </c>
      <c r="I4573" t="e">
        <f>VLOOKUP(J4573,Ref!L:M,2,0)</f>
        <v>#N/A</v>
      </c>
      <c r="J4573" t="s">
        <v>1264</v>
      </c>
      <c r="K4573" t="s">
        <v>289</v>
      </c>
      <c r="L4573" t="s">
        <v>656</v>
      </c>
      <c r="M4573" t="s">
        <v>19</v>
      </c>
      <c r="N4573" t="s">
        <v>16</v>
      </c>
      <c r="S4573">
        <v>5334</v>
      </c>
    </row>
    <row r="4574" spans="1:19" x14ac:dyDescent="0.3">
      <c r="A4574">
        <v>2023</v>
      </c>
      <c r="C4574" t="str">
        <f>IF(GETPIVOTDATA("PS % recovery",Sheet4!$B$5,"Parish Name",K4574)&gt;99.949%,"OK","No")</f>
        <v>OK</v>
      </c>
      <c r="D4574" t="e">
        <f>VLOOKUP(J4574,'Ref2'!C:E,3,0)</f>
        <v>#N/A</v>
      </c>
      <c r="F4574">
        <v>8</v>
      </c>
      <c r="I4574" t="e">
        <f>VLOOKUP(J4574,Ref!L:M,2,0)</f>
        <v>#N/A</v>
      </c>
      <c r="J4574" t="s">
        <v>1266</v>
      </c>
      <c r="K4574" t="s">
        <v>298</v>
      </c>
      <c r="L4574" t="s">
        <v>654</v>
      </c>
      <c r="M4574" t="s">
        <v>19</v>
      </c>
      <c r="N4574" t="s">
        <v>16</v>
      </c>
      <c r="S4574">
        <v>3421</v>
      </c>
    </row>
    <row r="4575" spans="1:19" x14ac:dyDescent="0.3">
      <c r="A4575">
        <v>2023</v>
      </c>
      <c r="C4575" t="str">
        <f>IF(GETPIVOTDATA("PS % recovery",Sheet4!$B$5,"Parish Name",K4575)&gt;99.949%,"OK","No")</f>
        <v>No</v>
      </c>
      <c r="D4575" t="e">
        <f>VLOOKUP(J4575,'Ref2'!C:E,3,0)</f>
        <v>#N/A</v>
      </c>
      <c r="F4575">
        <v>8</v>
      </c>
      <c r="I4575" t="e">
        <f>VLOOKUP(J4575,Ref!L:M,2,0)</f>
        <v>#N/A</v>
      </c>
      <c r="J4575" t="s">
        <v>835</v>
      </c>
      <c r="K4575" t="s">
        <v>299</v>
      </c>
      <c r="L4575" t="s">
        <v>660</v>
      </c>
      <c r="M4575" t="s">
        <v>19</v>
      </c>
      <c r="N4575" t="s">
        <v>16</v>
      </c>
      <c r="S4575">
        <v>500</v>
      </c>
    </row>
    <row r="4576" spans="1:19" x14ac:dyDescent="0.3">
      <c r="A4576">
        <v>2023</v>
      </c>
      <c r="C4576" t="str">
        <f>IF(GETPIVOTDATA("PS % recovery",Sheet4!$B$5,"Parish Name",K4576)&gt;99.949%,"OK","No")</f>
        <v>OK</v>
      </c>
      <c r="D4576" t="e">
        <f>VLOOKUP(J4576,'Ref2'!C:E,3,0)</f>
        <v>#N/A</v>
      </c>
      <c r="F4576">
        <v>8</v>
      </c>
      <c r="I4576" t="e">
        <f>VLOOKUP(J4576,Ref!L:M,2,0)</f>
        <v>#N/A</v>
      </c>
      <c r="J4576" t="s">
        <v>839</v>
      </c>
      <c r="K4576" t="s">
        <v>301</v>
      </c>
      <c r="L4576" t="s">
        <v>660</v>
      </c>
      <c r="M4576" t="s">
        <v>19</v>
      </c>
      <c r="N4576" t="s">
        <v>16</v>
      </c>
      <c r="S4576">
        <v>2423</v>
      </c>
    </row>
    <row r="4577" spans="1:19" x14ac:dyDescent="0.3">
      <c r="A4577">
        <v>2023</v>
      </c>
      <c r="C4577" t="str">
        <f>IF(GETPIVOTDATA("PS % recovery",Sheet4!$B$5,"Parish Name",K4577)&gt;99.949%,"OK","No")</f>
        <v>No</v>
      </c>
      <c r="D4577" t="e">
        <f>VLOOKUP(J4577,'Ref2'!C:E,3,0)</f>
        <v>#N/A</v>
      </c>
      <c r="F4577">
        <v>8</v>
      </c>
      <c r="I4577" t="e">
        <f>VLOOKUP(J4577,Ref!L:M,2,0)</f>
        <v>#N/A</v>
      </c>
      <c r="J4577" t="s">
        <v>1270</v>
      </c>
      <c r="K4577" t="s">
        <v>302</v>
      </c>
      <c r="L4577" t="s">
        <v>666</v>
      </c>
      <c r="M4577" t="s">
        <v>19</v>
      </c>
      <c r="N4577" t="s">
        <v>16</v>
      </c>
      <c r="S4577">
        <v>6000</v>
      </c>
    </row>
    <row r="4578" spans="1:19" x14ac:dyDescent="0.3">
      <c r="A4578">
        <v>2023</v>
      </c>
      <c r="C4578" t="str">
        <f>IF(GETPIVOTDATA("PS % recovery",Sheet4!$B$5,"Parish Name",K4578)&gt;99.949%,"OK","No")</f>
        <v>No</v>
      </c>
      <c r="D4578" t="e">
        <f>VLOOKUP(J4578,'Ref2'!C:E,3,0)</f>
        <v>#N/A</v>
      </c>
      <c r="F4578">
        <v>8</v>
      </c>
      <c r="I4578" t="e">
        <f>VLOOKUP(J4578,Ref!L:M,2,0)</f>
        <v>#N/A</v>
      </c>
      <c r="J4578" t="s">
        <v>830</v>
      </c>
      <c r="K4578" t="s">
        <v>275</v>
      </c>
      <c r="L4578" t="s">
        <v>275</v>
      </c>
      <c r="M4578" t="s">
        <v>19</v>
      </c>
      <c r="N4578" t="s">
        <v>16</v>
      </c>
      <c r="S4578">
        <v>1000</v>
      </c>
    </row>
    <row r="4579" spans="1:19" x14ac:dyDescent="0.3">
      <c r="A4579">
        <v>2023</v>
      </c>
      <c r="C4579" t="str">
        <f>IF(GETPIVOTDATA("PS % recovery",Sheet4!$B$5,"Parish Name",K4579)&gt;99.949%,"OK","No")</f>
        <v>No</v>
      </c>
      <c r="D4579" t="e">
        <f>VLOOKUP(J4579,'Ref2'!C:E,3,0)</f>
        <v>#N/A</v>
      </c>
      <c r="F4579">
        <v>8</v>
      </c>
      <c r="I4579" t="e">
        <f>VLOOKUP(J4579,Ref!L:M,2,0)</f>
        <v>#N/A</v>
      </c>
      <c r="J4579" t="s">
        <v>1273</v>
      </c>
      <c r="K4579" t="s">
        <v>282</v>
      </c>
      <c r="L4579" t="s">
        <v>650</v>
      </c>
      <c r="M4579" t="s">
        <v>19</v>
      </c>
      <c r="N4579" t="s">
        <v>16</v>
      </c>
      <c r="S4579">
        <v>600</v>
      </c>
    </row>
    <row r="4580" spans="1:19" x14ac:dyDescent="0.3">
      <c r="A4580">
        <v>2023</v>
      </c>
      <c r="C4580" t="str">
        <f>IF(GETPIVOTDATA("PS % recovery",Sheet4!$B$5,"Parish Name",K4580)&gt;99.949%,"OK","No")</f>
        <v>No</v>
      </c>
      <c r="D4580" t="e">
        <f>VLOOKUP(J4580,'Ref2'!C:E,3,0)</f>
        <v>#N/A</v>
      </c>
      <c r="F4580">
        <v>8</v>
      </c>
      <c r="I4580" t="e">
        <f>VLOOKUP(J4580,Ref!L:M,2,0)</f>
        <v>#N/A</v>
      </c>
      <c r="J4580" t="s">
        <v>1275</v>
      </c>
      <c r="K4580" t="s">
        <v>300</v>
      </c>
      <c r="L4580" t="s">
        <v>650</v>
      </c>
      <c r="M4580" t="s">
        <v>19</v>
      </c>
      <c r="N4580" t="s">
        <v>16</v>
      </c>
      <c r="S4580" s="109">
        <v>875</v>
      </c>
    </row>
    <row r="4581" spans="1:19" x14ac:dyDescent="0.3">
      <c r="A4581">
        <v>2023</v>
      </c>
      <c r="C4581" t="str">
        <f>IF(GETPIVOTDATA("PS % recovery",Sheet4!$B$5,"Parish Name",K4581)&gt;99.949%,"OK","No")</f>
        <v>No</v>
      </c>
      <c r="D4581" t="e">
        <f>VLOOKUP(J4581,'Ref2'!C:E,3,0)</f>
        <v>#N/A</v>
      </c>
      <c r="F4581">
        <v>8</v>
      </c>
      <c r="I4581" t="e">
        <f>VLOOKUP(J4581,Ref!L:M,2,0)</f>
        <v>#N/A</v>
      </c>
      <c r="J4581" t="s">
        <v>837</v>
      </c>
      <c r="K4581" t="s">
        <v>304</v>
      </c>
      <c r="L4581" t="s">
        <v>658</v>
      </c>
      <c r="M4581" t="s">
        <v>19</v>
      </c>
      <c r="N4581" t="s">
        <v>16</v>
      </c>
      <c r="S4581">
        <v>200</v>
      </c>
    </row>
    <row r="4582" spans="1:19" x14ac:dyDescent="0.3">
      <c r="A4582">
        <v>2023</v>
      </c>
      <c r="C4582" t="str">
        <f>IF(GETPIVOTDATA("PS % recovery",Sheet4!$B$5,"Parish Name",K4582)&gt;99.949%,"OK","No")</f>
        <v>No</v>
      </c>
      <c r="D4582" t="e">
        <f>VLOOKUP(J4582,'Ref2'!C:E,3,0)</f>
        <v>#N/A</v>
      </c>
      <c r="F4582">
        <v>8</v>
      </c>
      <c r="I4582" t="e">
        <f>VLOOKUP(J4582,Ref!L:M,2,0)</f>
        <v>#N/A</v>
      </c>
      <c r="J4582" t="s">
        <v>1278</v>
      </c>
      <c r="K4582" t="s">
        <v>283</v>
      </c>
      <c r="L4582" t="s">
        <v>652</v>
      </c>
      <c r="M4582" t="s">
        <v>19</v>
      </c>
      <c r="N4582" t="s">
        <v>16</v>
      </c>
      <c r="S4582">
        <v>3028</v>
      </c>
    </row>
    <row r="4583" spans="1:19" x14ac:dyDescent="0.3">
      <c r="A4583">
        <v>2023</v>
      </c>
      <c r="C4583" t="str">
        <f>IF(GETPIVOTDATA("PS % recovery",Sheet4!$B$5,"Parish Name",K4583)&gt;99.949%,"OK","No")</f>
        <v>No</v>
      </c>
      <c r="D4583" t="e">
        <f>VLOOKUP(J4583,'Ref2'!C:E,3,0)</f>
        <v>#N/A</v>
      </c>
      <c r="F4583">
        <v>8</v>
      </c>
      <c r="I4583" t="e">
        <f>VLOOKUP(J4583,Ref!L:M,2,0)</f>
        <v>#N/A</v>
      </c>
      <c r="J4583" t="s">
        <v>1280</v>
      </c>
      <c r="K4583" t="s">
        <v>306</v>
      </c>
      <c r="L4583" t="s">
        <v>652</v>
      </c>
      <c r="M4583" t="s">
        <v>19</v>
      </c>
      <c r="N4583" t="s">
        <v>16</v>
      </c>
      <c r="S4583">
        <v>1000</v>
      </c>
    </row>
    <row r="4584" spans="1:19" x14ac:dyDescent="0.3">
      <c r="A4584">
        <v>2023</v>
      </c>
      <c r="C4584" t="str">
        <f>IF(GETPIVOTDATA("PS % recovery",Sheet4!$B$5,"Parish Name",K4584)&gt;99.949%,"OK","No")</f>
        <v>No</v>
      </c>
      <c r="D4584" t="e">
        <f>VLOOKUP(J4584,'Ref2'!C:E,3,0)</f>
        <v>#N/A</v>
      </c>
      <c r="F4584">
        <v>8</v>
      </c>
      <c r="I4584" t="e">
        <f>VLOOKUP(J4584,Ref!L:M,2,0)</f>
        <v>#N/A</v>
      </c>
      <c r="J4584" t="s">
        <v>1282</v>
      </c>
      <c r="K4584" t="s">
        <v>285</v>
      </c>
      <c r="L4584" t="s">
        <v>654</v>
      </c>
      <c r="M4584" t="s">
        <v>19</v>
      </c>
      <c r="N4584" t="s">
        <v>16</v>
      </c>
      <c r="S4584">
        <v>1594</v>
      </c>
    </row>
    <row r="4585" spans="1:19" x14ac:dyDescent="0.3">
      <c r="A4585">
        <v>2023</v>
      </c>
      <c r="C4585" t="str">
        <f>IF(GETPIVOTDATA("PS % recovery",Sheet4!$B$5,"Parish Name",K4585)&gt;99.949%,"OK","No")</f>
        <v>OK</v>
      </c>
      <c r="D4585" t="e">
        <f>VLOOKUP(J4585,'Ref2'!C:E,3,0)</f>
        <v>#N/A</v>
      </c>
      <c r="F4585">
        <v>8</v>
      </c>
      <c r="I4585" t="e">
        <f>VLOOKUP(J4585,Ref!L:M,2,0)</f>
        <v>#N/A</v>
      </c>
      <c r="J4585" t="s">
        <v>833</v>
      </c>
      <c r="K4585" t="s">
        <v>305</v>
      </c>
      <c r="L4585" t="s">
        <v>658</v>
      </c>
      <c r="M4585" t="s">
        <v>19</v>
      </c>
      <c r="N4585" t="s">
        <v>16</v>
      </c>
      <c r="S4585">
        <v>0</v>
      </c>
    </row>
    <row r="4586" spans="1:19" x14ac:dyDescent="0.3">
      <c r="A4586">
        <v>2023</v>
      </c>
      <c r="C4586" t="str">
        <f>IF(GETPIVOTDATA("PS % recovery",Sheet4!$B$5,"Parish Name",K4586)&gt;99.949%,"OK","No")</f>
        <v>No</v>
      </c>
      <c r="D4586" t="e">
        <f>VLOOKUP(J4586,'Ref2'!C:E,3,0)</f>
        <v>#N/A</v>
      </c>
      <c r="F4586">
        <v>8</v>
      </c>
      <c r="I4586" t="e">
        <f>VLOOKUP(J4586,Ref!L:M,2,0)</f>
        <v>#N/A</v>
      </c>
      <c r="J4586" t="s">
        <v>1285</v>
      </c>
      <c r="K4586" t="s">
        <v>293</v>
      </c>
      <c r="L4586" t="s">
        <v>652</v>
      </c>
      <c r="M4586" t="s">
        <v>19</v>
      </c>
      <c r="N4586" t="s">
        <v>16</v>
      </c>
      <c r="S4586">
        <v>1311</v>
      </c>
    </row>
    <row r="4587" spans="1:19" x14ac:dyDescent="0.3">
      <c r="A4587">
        <v>2023</v>
      </c>
      <c r="C4587" t="str">
        <f>IF(GETPIVOTDATA("PS % recovery",Sheet4!$B$5,"Parish Name",K4587)&gt;99.949%,"OK","No")</f>
        <v>No</v>
      </c>
      <c r="D4587" t="e">
        <f>VLOOKUP(J4587,'Ref2'!C:E,3,0)</f>
        <v>#N/A</v>
      </c>
      <c r="F4587">
        <v>8</v>
      </c>
      <c r="I4587" t="e">
        <f>VLOOKUP(J4587,Ref!L:M,2,0)</f>
        <v>#N/A</v>
      </c>
      <c r="J4587" t="s">
        <v>1287</v>
      </c>
      <c r="K4587" t="s">
        <v>294</v>
      </c>
      <c r="L4587" t="s">
        <v>662</v>
      </c>
      <c r="M4587" t="s">
        <v>19</v>
      </c>
      <c r="N4587" t="s">
        <v>16</v>
      </c>
      <c r="S4587">
        <v>500</v>
      </c>
    </row>
    <row r="4588" spans="1:19" x14ac:dyDescent="0.3">
      <c r="A4588">
        <v>2023</v>
      </c>
      <c r="C4588" t="str">
        <f>IF(GETPIVOTDATA("PS % recovery",Sheet4!$B$5,"Parish Name",K4588)&gt;99.949%,"OK","No")</f>
        <v>OK</v>
      </c>
      <c r="D4588" t="e">
        <f>VLOOKUP(J4588,'Ref2'!C:E,3,0)</f>
        <v>#N/A</v>
      </c>
      <c r="F4588">
        <v>8</v>
      </c>
      <c r="I4588" t="e">
        <f>VLOOKUP(J4588,Ref!L:M,2,0)</f>
        <v>#N/A</v>
      </c>
      <c r="J4588" t="s">
        <v>1289</v>
      </c>
      <c r="K4588" t="s">
        <v>297</v>
      </c>
      <c r="L4588" t="s">
        <v>662</v>
      </c>
      <c r="M4588" t="s">
        <v>19</v>
      </c>
      <c r="N4588" t="s">
        <v>16</v>
      </c>
      <c r="S4588">
        <v>2359</v>
      </c>
    </row>
    <row r="4589" spans="1:19" x14ac:dyDescent="0.3">
      <c r="A4589">
        <v>2023</v>
      </c>
      <c r="C4589" t="str">
        <f>IF(GETPIVOTDATA("PS % recovery",Sheet4!$B$5,"Parish Name",K4589)&gt;99.949%,"OK","No")</f>
        <v>No</v>
      </c>
      <c r="D4589" t="e">
        <f>VLOOKUP(J4589,'Ref2'!C:E,3,0)</f>
        <v>#N/A</v>
      </c>
      <c r="F4589">
        <v>8</v>
      </c>
      <c r="I4589" t="e">
        <f>VLOOKUP(J4589,Ref!L:M,2,0)</f>
        <v>#N/A</v>
      </c>
      <c r="J4589" t="s">
        <v>1291</v>
      </c>
      <c r="K4589" t="s">
        <v>303</v>
      </c>
      <c r="L4589" t="s">
        <v>650</v>
      </c>
      <c r="M4589" t="s">
        <v>19</v>
      </c>
      <c r="N4589" t="s">
        <v>16</v>
      </c>
      <c r="S4589">
        <v>400</v>
      </c>
    </row>
    <row r="4590" spans="1:19" x14ac:dyDescent="0.3">
      <c r="A4590">
        <v>2023</v>
      </c>
      <c r="C4590" t="str">
        <f>IF(GETPIVOTDATA("PS % recovery",Sheet4!$B$5,"Parish Name",K4590)&gt;99.949%,"OK","No")</f>
        <v>No</v>
      </c>
      <c r="D4590" t="e">
        <f>VLOOKUP(J4590,'Ref2'!C:E,3,0)</f>
        <v>#N/A</v>
      </c>
      <c r="F4590">
        <v>8</v>
      </c>
      <c r="I4590" t="e">
        <f>VLOOKUP(J4590,Ref!L:M,2,0)</f>
        <v>#N/A</v>
      </c>
      <c r="J4590" t="s">
        <v>1293</v>
      </c>
      <c r="K4590" t="s">
        <v>308</v>
      </c>
      <c r="L4590" t="s">
        <v>670</v>
      </c>
      <c r="M4590" t="s">
        <v>22</v>
      </c>
      <c r="N4590" t="s">
        <v>16</v>
      </c>
      <c r="S4590">
        <v>2100.41</v>
      </c>
    </row>
    <row r="4591" spans="1:19" x14ac:dyDescent="0.3">
      <c r="A4591">
        <v>2023</v>
      </c>
      <c r="C4591" t="str">
        <f>IF(GETPIVOTDATA("PS % recovery",Sheet4!$B$5,"Parish Name",K4591)&gt;99.949%,"OK","No")</f>
        <v>OK</v>
      </c>
      <c r="D4591" t="e">
        <f>VLOOKUP(J4591,'Ref2'!C:E,3,0)</f>
        <v>#N/A</v>
      </c>
      <c r="F4591">
        <v>8</v>
      </c>
      <c r="I4591" t="str">
        <f>VLOOKUP(J4591,Ref!L:M,2,0)</f>
        <v>Yes</v>
      </c>
      <c r="J4591" t="s">
        <v>1295</v>
      </c>
      <c r="K4591" t="s">
        <v>309</v>
      </c>
      <c r="L4591" t="s">
        <v>672</v>
      </c>
      <c r="M4591" t="s">
        <v>22</v>
      </c>
      <c r="N4591" t="s">
        <v>16</v>
      </c>
      <c r="S4591">
        <v>12293</v>
      </c>
    </row>
    <row r="4592" spans="1:19" x14ac:dyDescent="0.3">
      <c r="A4592">
        <v>2023</v>
      </c>
      <c r="C4592" t="str">
        <f>IF(GETPIVOTDATA("PS % recovery",Sheet4!$B$5,"Parish Name",K4592)&gt;99.949%,"OK","No")</f>
        <v>OK</v>
      </c>
      <c r="D4592" t="e">
        <f>VLOOKUP(J4592,'Ref2'!C:E,3,0)</f>
        <v>#N/A</v>
      </c>
      <c r="F4592">
        <v>8</v>
      </c>
      <c r="I4592" t="e">
        <f>VLOOKUP(J4592,Ref!L:M,2,0)</f>
        <v>#N/A</v>
      </c>
      <c r="J4592" t="s">
        <v>1297</v>
      </c>
      <c r="K4592" t="s">
        <v>310</v>
      </c>
      <c r="L4592" t="s">
        <v>674</v>
      </c>
      <c r="M4592" t="s">
        <v>22</v>
      </c>
      <c r="N4592" t="s">
        <v>16</v>
      </c>
      <c r="S4592">
        <v>10818</v>
      </c>
    </row>
    <row r="4593" spans="1:19" x14ac:dyDescent="0.3">
      <c r="A4593">
        <v>2023</v>
      </c>
      <c r="C4593" t="str">
        <f>IF(GETPIVOTDATA("PS % recovery",Sheet4!$B$5,"Parish Name",K4593)&gt;99.949%,"OK","No")</f>
        <v>OK</v>
      </c>
      <c r="D4593" t="e">
        <f>VLOOKUP(J4593,'Ref2'!C:E,3,0)</f>
        <v>#N/A</v>
      </c>
      <c r="F4593">
        <v>8</v>
      </c>
      <c r="I4593" t="e">
        <f>VLOOKUP(J4593,Ref!L:M,2,0)</f>
        <v>#N/A</v>
      </c>
      <c r="J4593" t="s">
        <v>1299</v>
      </c>
      <c r="K4593" t="s">
        <v>311</v>
      </c>
      <c r="L4593" t="s">
        <v>676</v>
      </c>
      <c r="M4593" t="s">
        <v>22</v>
      </c>
      <c r="N4593" t="s">
        <v>16</v>
      </c>
      <c r="S4593">
        <v>5192</v>
      </c>
    </row>
    <row r="4594" spans="1:19" x14ac:dyDescent="0.3">
      <c r="A4594">
        <v>2023</v>
      </c>
      <c r="C4594" t="str">
        <f>IF(GETPIVOTDATA("PS % recovery",Sheet4!$B$5,"Parish Name",K4594)&gt;99.949%,"OK","No")</f>
        <v>No</v>
      </c>
      <c r="D4594" t="e">
        <f>VLOOKUP(J4594,'Ref2'!C:E,3,0)</f>
        <v>#N/A</v>
      </c>
      <c r="F4594">
        <v>8</v>
      </c>
      <c r="I4594" t="e">
        <f>VLOOKUP(J4594,Ref!L:M,2,0)</f>
        <v>#N/A</v>
      </c>
      <c r="J4594" t="s">
        <v>1301</v>
      </c>
      <c r="K4594" t="s">
        <v>312</v>
      </c>
      <c r="L4594" t="s">
        <v>680</v>
      </c>
      <c r="M4594" t="s">
        <v>22</v>
      </c>
      <c r="N4594" t="s">
        <v>16</v>
      </c>
      <c r="S4594">
        <v>900</v>
      </c>
    </row>
    <row r="4595" spans="1:19" x14ac:dyDescent="0.3">
      <c r="A4595">
        <v>2023</v>
      </c>
      <c r="C4595" t="str">
        <f>IF(GETPIVOTDATA("PS % recovery",Sheet4!$B$5,"Parish Name",K4595)&gt;99.949%,"OK","No")</f>
        <v>No</v>
      </c>
      <c r="D4595" t="e">
        <f>VLOOKUP(J4595,'Ref2'!C:E,3,0)</f>
        <v>#N/A</v>
      </c>
      <c r="F4595">
        <v>8</v>
      </c>
      <c r="I4595" t="e">
        <f>VLOOKUP(J4595,Ref!L:M,2,0)</f>
        <v>#N/A</v>
      </c>
      <c r="J4595" t="s">
        <v>1303</v>
      </c>
      <c r="K4595" t="s">
        <v>314</v>
      </c>
      <c r="L4595" t="s">
        <v>682</v>
      </c>
      <c r="M4595" t="s">
        <v>22</v>
      </c>
      <c r="N4595" t="s">
        <v>16</v>
      </c>
      <c r="S4595">
        <v>3480</v>
      </c>
    </row>
    <row r="4596" spans="1:19" x14ac:dyDescent="0.3">
      <c r="A4596">
        <v>2023</v>
      </c>
      <c r="C4596" t="str">
        <f>IF(GETPIVOTDATA("PS % recovery",Sheet4!$B$5,"Parish Name",K4596)&gt;99.949%,"OK","No")</f>
        <v>No</v>
      </c>
      <c r="D4596" t="e">
        <f>VLOOKUP(J4596,'Ref2'!C:E,3,0)</f>
        <v>#N/A</v>
      </c>
      <c r="F4596">
        <v>8</v>
      </c>
      <c r="I4596" t="e">
        <f>VLOOKUP(J4596,Ref!L:M,2,0)</f>
        <v>#N/A</v>
      </c>
      <c r="J4596" t="s">
        <v>1305</v>
      </c>
      <c r="K4596" t="s">
        <v>315</v>
      </c>
      <c r="L4596" t="s">
        <v>684</v>
      </c>
      <c r="M4596" t="s">
        <v>22</v>
      </c>
      <c r="N4596" t="s">
        <v>16</v>
      </c>
      <c r="S4596">
        <v>0</v>
      </c>
    </row>
    <row r="4597" spans="1:19" x14ac:dyDescent="0.3">
      <c r="A4597">
        <v>2023</v>
      </c>
      <c r="C4597" t="str">
        <f>IF(GETPIVOTDATA("PS % recovery",Sheet4!$B$5,"Parish Name",K4597)&gt;99.949%,"OK","No")</f>
        <v>OK</v>
      </c>
      <c r="D4597" t="e">
        <f>VLOOKUP(J4597,'Ref2'!C:E,3,0)</f>
        <v>#N/A</v>
      </c>
      <c r="F4597">
        <v>8</v>
      </c>
      <c r="I4597" t="e">
        <f>VLOOKUP(J4597,Ref!L:M,2,0)</f>
        <v>#N/A</v>
      </c>
      <c r="J4597" t="s">
        <v>1307</v>
      </c>
      <c r="K4597" t="s">
        <v>317</v>
      </c>
      <c r="L4597" t="s">
        <v>686</v>
      </c>
      <c r="M4597" t="s">
        <v>22</v>
      </c>
      <c r="N4597" t="s">
        <v>16</v>
      </c>
      <c r="S4597">
        <v>0</v>
      </c>
    </row>
    <row r="4598" spans="1:19" x14ac:dyDescent="0.3">
      <c r="A4598">
        <v>2023</v>
      </c>
      <c r="C4598" t="str">
        <f>IF(GETPIVOTDATA("PS % recovery",Sheet4!$B$5,"Parish Name",K4598)&gt;99.949%,"OK","No")</f>
        <v>No</v>
      </c>
      <c r="D4598" t="e">
        <f>VLOOKUP(J4598,'Ref2'!C:E,3,0)</f>
        <v>#N/A</v>
      </c>
      <c r="F4598">
        <v>8</v>
      </c>
      <c r="I4598" t="e">
        <f>VLOOKUP(J4598,Ref!L:M,2,0)</f>
        <v>#N/A</v>
      </c>
      <c r="J4598" t="s">
        <v>1309</v>
      </c>
      <c r="K4598" t="s">
        <v>318</v>
      </c>
      <c r="L4598" t="s">
        <v>694</v>
      </c>
      <c r="M4598" t="s">
        <v>22</v>
      </c>
      <c r="N4598" t="s">
        <v>16</v>
      </c>
      <c r="S4598">
        <v>500</v>
      </c>
    </row>
    <row r="4599" spans="1:19" x14ac:dyDescent="0.3">
      <c r="A4599">
        <v>2023</v>
      </c>
      <c r="C4599" t="str">
        <f>IF(GETPIVOTDATA("PS % recovery",Sheet4!$B$5,"Parish Name",K4599)&gt;99.949%,"OK","No")</f>
        <v>OK</v>
      </c>
      <c r="D4599" t="e">
        <f>VLOOKUP(J4599,'Ref2'!C:E,3,0)</f>
        <v>#N/A</v>
      </c>
      <c r="F4599">
        <v>8</v>
      </c>
      <c r="I4599" t="e">
        <f>VLOOKUP(J4599,Ref!L:M,2,0)</f>
        <v>#N/A</v>
      </c>
      <c r="J4599" t="s">
        <v>1311</v>
      </c>
      <c r="K4599" t="s">
        <v>319</v>
      </c>
      <c r="L4599" t="s">
        <v>692</v>
      </c>
      <c r="M4599" t="s">
        <v>22</v>
      </c>
      <c r="N4599" t="s">
        <v>16</v>
      </c>
      <c r="S4599">
        <v>5489</v>
      </c>
    </row>
    <row r="4600" spans="1:19" x14ac:dyDescent="0.3">
      <c r="A4600">
        <v>2023</v>
      </c>
      <c r="C4600" t="str">
        <f>IF(GETPIVOTDATA("PS % recovery",Sheet4!$B$5,"Parish Name",K4600)&gt;99.949%,"OK","No")</f>
        <v>No</v>
      </c>
      <c r="D4600" t="e">
        <f>VLOOKUP(J4600,'Ref2'!C:E,3,0)</f>
        <v>#N/A</v>
      </c>
      <c r="F4600">
        <v>8</v>
      </c>
      <c r="I4600" t="e">
        <f>VLOOKUP(J4600,Ref!L:M,2,0)</f>
        <v>#N/A</v>
      </c>
      <c r="J4600" t="s">
        <v>1313</v>
      </c>
      <c r="K4600" t="s">
        <v>320</v>
      </c>
      <c r="L4600" t="s">
        <v>696</v>
      </c>
      <c r="M4600" t="s">
        <v>22</v>
      </c>
      <c r="N4600" t="s">
        <v>16</v>
      </c>
      <c r="S4600">
        <v>1500</v>
      </c>
    </row>
    <row r="4601" spans="1:19" x14ac:dyDescent="0.3">
      <c r="A4601">
        <v>2023</v>
      </c>
      <c r="C4601" t="str">
        <f>IF(GETPIVOTDATA("PS % recovery",Sheet4!$B$5,"Parish Name",K4601)&gt;99.949%,"OK","No")</f>
        <v>OK</v>
      </c>
      <c r="D4601" t="e">
        <f>VLOOKUP(J4601,'Ref2'!C:E,3,0)</f>
        <v>#N/A</v>
      </c>
      <c r="F4601">
        <v>8</v>
      </c>
      <c r="I4601" t="e">
        <f>VLOOKUP(J4601,Ref!L:M,2,0)</f>
        <v>#N/A</v>
      </c>
      <c r="J4601" t="s">
        <v>1315</v>
      </c>
      <c r="K4601" t="s">
        <v>313</v>
      </c>
      <c r="L4601" t="s">
        <v>678</v>
      </c>
      <c r="M4601" t="s">
        <v>22</v>
      </c>
      <c r="N4601" t="s">
        <v>16</v>
      </c>
      <c r="S4601">
        <v>29250.880000000001</v>
      </c>
    </row>
    <row r="4602" spans="1:19" x14ac:dyDescent="0.3">
      <c r="A4602">
        <v>2023</v>
      </c>
      <c r="C4602" t="str">
        <f>IF(GETPIVOTDATA("PS % recovery",Sheet4!$B$5,"Parish Name",K4602)&gt;99.949%,"OK","No")</f>
        <v>OK</v>
      </c>
      <c r="D4602" t="e">
        <f>VLOOKUP(J4602,'Ref2'!C:E,3,0)</f>
        <v>#N/A</v>
      </c>
      <c r="F4602">
        <v>8</v>
      </c>
      <c r="I4602" t="e">
        <f>VLOOKUP(J4602,Ref!L:M,2,0)</f>
        <v>#N/A</v>
      </c>
      <c r="J4602" t="s">
        <v>1317</v>
      </c>
      <c r="K4602" t="s">
        <v>323</v>
      </c>
      <c r="L4602" t="s">
        <v>700</v>
      </c>
      <c r="M4602" t="s">
        <v>22</v>
      </c>
      <c r="N4602" t="s">
        <v>16</v>
      </c>
      <c r="S4602">
        <v>0</v>
      </c>
    </row>
    <row r="4603" spans="1:19" x14ac:dyDescent="0.3">
      <c r="A4603">
        <v>2023</v>
      </c>
      <c r="C4603" t="str">
        <f>IF(GETPIVOTDATA("PS % recovery",Sheet4!$B$5,"Parish Name",K4603)&gt;99.949%,"OK","No")</f>
        <v>No</v>
      </c>
      <c r="D4603" t="e">
        <f>VLOOKUP(J4603,'Ref2'!C:E,3,0)</f>
        <v>#N/A</v>
      </c>
      <c r="F4603">
        <v>8</v>
      </c>
      <c r="I4603" t="e">
        <f>VLOOKUP(J4603,Ref!L:M,2,0)</f>
        <v>#N/A</v>
      </c>
      <c r="J4603" t="s">
        <v>1319</v>
      </c>
      <c r="K4603" t="s">
        <v>321</v>
      </c>
      <c r="L4603" t="s">
        <v>690</v>
      </c>
      <c r="M4603" t="s">
        <v>22</v>
      </c>
      <c r="N4603" t="s">
        <v>16</v>
      </c>
      <c r="S4603">
        <v>0</v>
      </c>
    </row>
    <row r="4604" spans="1:19" x14ac:dyDescent="0.3">
      <c r="A4604">
        <v>2023</v>
      </c>
      <c r="C4604" t="str">
        <f>IF(GETPIVOTDATA("PS % recovery",Sheet4!$B$5,"Parish Name",K4604)&gt;99.949%,"OK","No")</f>
        <v>No</v>
      </c>
      <c r="D4604" t="str">
        <f>VLOOKUP(J4604,'Ref2'!C:E,3,0)</f>
        <v>LLF</v>
      </c>
      <c r="F4604">
        <v>8</v>
      </c>
      <c r="I4604" t="str">
        <f>VLOOKUP(J4604,Ref!L:M,2,0)</f>
        <v>Yes</v>
      </c>
      <c r="J4604" t="s">
        <v>1321</v>
      </c>
      <c r="K4604" t="s">
        <v>322</v>
      </c>
      <c r="L4604" t="s">
        <v>688</v>
      </c>
      <c r="M4604" t="s">
        <v>22</v>
      </c>
      <c r="N4604" t="s">
        <v>16</v>
      </c>
      <c r="S4604">
        <v>4000</v>
      </c>
    </row>
    <row r="4605" spans="1:19" x14ac:dyDescent="0.3">
      <c r="A4605">
        <v>2023</v>
      </c>
      <c r="C4605" t="str">
        <f>IF(GETPIVOTDATA("PS % recovery",Sheet4!$B$5,"Parish Name",K4605)&gt;99.949%,"OK","No")</f>
        <v>No</v>
      </c>
      <c r="D4605" t="e">
        <f>VLOOKUP(J4605,'Ref2'!C:E,3,0)</f>
        <v>#N/A</v>
      </c>
      <c r="F4605">
        <v>8</v>
      </c>
      <c r="I4605" t="e">
        <f>VLOOKUP(J4605,Ref!L:M,2,0)</f>
        <v>#N/A</v>
      </c>
      <c r="J4605" t="s">
        <v>1323</v>
      </c>
      <c r="K4605" t="s">
        <v>316</v>
      </c>
      <c r="L4605" t="s">
        <v>690</v>
      </c>
      <c r="M4605" t="s">
        <v>22</v>
      </c>
      <c r="N4605" t="s">
        <v>16</v>
      </c>
      <c r="S4605">
        <v>250</v>
      </c>
    </row>
    <row r="4606" spans="1:19" x14ac:dyDescent="0.3">
      <c r="A4606">
        <v>2023</v>
      </c>
      <c r="C4606" t="str">
        <f>IF(GETPIVOTDATA("PS % recovery",Sheet4!$B$5,"Parish Name",K4606)&gt;99.949%,"OK","No")</f>
        <v>No</v>
      </c>
      <c r="D4606" t="e">
        <f>VLOOKUP(J4606,'Ref2'!C:E,3,0)</f>
        <v>#N/A</v>
      </c>
      <c r="F4606">
        <v>8</v>
      </c>
      <c r="I4606" t="e">
        <f>VLOOKUP(J4606,Ref!L:M,2,0)</f>
        <v>#N/A</v>
      </c>
      <c r="J4606" t="s">
        <v>1325</v>
      </c>
      <c r="K4606" t="s">
        <v>326</v>
      </c>
      <c r="L4606" t="s">
        <v>688</v>
      </c>
      <c r="M4606" t="s">
        <v>22</v>
      </c>
      <c r="N4606" t="s">
        <v>16</v>
      </c>
      <c r="S4606">
        <v>500</v>
      </c>
    </row>
    <row r="4607" spans="1:19" x14ac:dyDescent="0.3">
      <c r="A4607">
        <v>2023</v>
      </c>
      <c r="C4607" t="str">
        <f>IF(GETPIVOTDATA("PS % recovery",Sheet4!$B$5,"Parish Name",K4607)&gt;99.949%,"OK","No")</f>
        <v>No</v>
      </c>
      <c r="D4607" t="e">
        <f>VLOOKUP(J4607,'Ref2'!C:E,3,0)</f>
        <v>#N/A</v>
      </c>
      <c r="F4607">
        <v>8</v>
      </c>
      <c r="I4607" t="e">
        <f>VLOOKUP(J4607,Ref!L:M,2,0)</f>
        <v>#N/A</v>
      </c>
      <c r="J4607" t="s">
        <v>1327</v>
      </c>
      <c r="K4607" t="s">
        <v>324</v>
      </c>
      <c r="L4607" t="s">
        <v>690</v>
      </c>
      <c r="M4607" t="s">
        <v>22</v>
      </c>
      <c r="N4607" t="s">
        <v>16</v>
      </c>
      <c r="S4607">
        <v>1000</v>
      </c>
    </row>
    <row r="4608" spans="1:19" x14ac:dyDescent="0.3">
      <c r="A4608">
        <v>2023</v>
      </c>
      <c r="C4608" t="str">
        <f>IF(GETPIVOTDATA("PS % recovery",Sheet4!$B$5,"Parish Name",K4608)&gt;99.949%,"OK","No")</f>
        <v>No</v>
      </c>
      <c r="D4608" t="e">
        <f>VLOOKUP(J4608,'Ref2'!C:E,3,0)</f>
        <v>#N/A</v>
      </c>
      <c r="F4608">
        <v>8</v>
      </c>
      <c r="I4608" t="e">
        <f>VLOOKUP(J4608,Ref!L:M,2,0)</f>
        <v>#N/A</v>
      </c>
      <c r="J4608" t="s">
        <v>1329</v>
      </c>
      <c r="K4608" t="s">
        <v>325</v>
      </c>
      <c r="L4608" t="s">
        <v>690</v>
      </c>
      <c r="M4608" t="s">
        <v>22</v>
      </c>
      <c r="N4608" t="s">
        <v>16</v>
      </c>
      <c r="S4608">
        <v>500</v>
      </c>
    </row>
    <row r="4609" spans="1:19" x14ac:dyDescent="0.3">
      <c r="A4609">
        <v>2023</v>
      </c>
      <c r="C4609" t="str">
        <f>IF(GETPIVOTDATA("PS % recovery",Sheet4!$B$5,"Parish Name",K4609)&gt;99.949%,"OK","No")</f>
        <v>No</v>
      </c>
      <c r="D4609" t="e">
        <f>VLOOKUP(J4609,'Ref2'!C:E,3,0)</f>
        <v>#N/A</v>
      </c>
      <c r="F4609">
        <v>8</v>
      </c>
      <c r="I4609" t="e">
        <f>VLOOKUP(J4609,Ref!L:M,2,0)</f>
        <v>#N/A</v>
      </c>
      <c r="J4609" t="s">
        <v>1331</v>
      </c>
      <c r="K4609" t="s">
        <v>328</v>
      </c>
      <c r="L4609" t="s">
        <v>690</v>
      </c>
      <c r="M4609" t="s">
        <v>22</v>
      </c>
      <c r="N4609" t="s">
        <v>16</v>
      </c>
      <c r="S4609">
        <v>0</v>
      </c>
    </row>
    <row r="4610" spans="1:19" x14ac:dyDescent="0.3">
      <c r="A4610">
        <v>2023</v>
      </c>
      <c r="C4610" t="str">
        <f>IF(GETPIVOTDATA("PS % recovery",Sheet4!$B$5,"Parish Name",K4610)&gt;99.949%,"OK","No")</f>
        <v>OK</v>
      </c>
      <c r="D4610" t="e">
        <f>VLOOKUP(J4610,'Ref2'!C:E,3,0)</f>
        <v>#N/A</v>
      </c>
      <c r="F4610">
        <v>8</v>
      </c>
      <c r="I4610" t="e">
        <f>VLOOKUP(J4610,Ref!L:M,2,0)</f>
        <v>#N/A</v>
      </c>
      <c r="J4610" t="s">
        <v>1333</v>
      </c>
      <c r="K4610" t="s">
        <v>327</v>
      </c>
      <c r="L4610" t="s">
        <v>698</v>
      </c>
      <c r="M4610" t="s">
        <v>22</v>
      </c>
      <c r="N4610" t="s">
        <v>16</v>
      </c>
      <c r="S4610">
        <v>2279.75</v>
      </c>
    </row>
    <row r="4611" spans="1:19" x14ac:dyDescent="0.3">
      <c r="A4611">
        <v>2023</v>
      </c>
      <c r="C4611" t="str">
        <f>IF(GETPIVOTDATA("PS % recovery",Sheet4!$B$5,"Parish Name",K4611)&gt;99.949%,"OK","No")</f>
        <v>OK</v>
      </c>
      <c r="D4611" t="str">
        <f>VLOOKUP(J4611,'Ref2'!C:E,3,0)</f>
        <v>LLF</v>
      </c>
      <c r="F4611">
        <v>8</v>
      </c>
      <c r="I4611" t="e">
        <f>VLOOKUP(J4611,Ref!L:M,2,0)</f>
        <v>#N/A</v>
      </c>
      <c r="J4611" t="s">
        <v>1335</v>
      </c>
      <c r="K4611" t="s">
        <v>329</v>
      </c>
      <c r="L4611" t="s">
        <v>702</v>
      </c>
      <c r="M4611" t="s">
        <v>22</v>
      </c>
      <c r="N4611" t="s">
        <v>16</v>
      </c>
      <c r="S4611">
        <v>5000</v>
      </c>
    </row>
    <row r="4612" spans="1:19" x14ac:dyDescent="0.3">
      <c r="A4612">
        <v>2023</v>
      </c>
      <c r="C4612" t="str">
        <f>IF(GETPIVOTDATA("PS % recovery",Sheet4!$B$5,"Parish Name",K4612)&gt;99.949%,"OK","No")</f>
        <v>OK</v>
      </c>
      <c r="D4612" t="e">
        <f>VLOOKUP(J4612,'Ref2'!C:E,3,0)</f>
        <v>#N/A</v>
      </c>
      <c r="F4612">
        <v>8</v>
      </c>
      <c r="I4612" t="e">
        <f>VLOOKUP(J4612,Ref!L:M,2,0)</f>
        <v>#N/A</v>
      </c>
      <c r="J4612" t="s">
        <v>1337</v>
      </c>
      <c r="K4612" t="s">
        <v>331</v>
      </c>
      <c r="L4612" t="s">
        <v>704</v>
      </c>
      <c r="M4612" t="s">
        <v>25</v>
      </c>
      <c r="N4612" t="s">
        <v>16</v>
      </c>
      <c r="S4612">
        <v>6497</v>
      </c>
    </row>
    <row r="4613" spans="1:19" x14ac:dyDescent="0.3">
      <c r="A4613">
        <v>2023</v>
      </c>
      <c r="C4613" t="str">
        <f>IF(GETPIVOTDATA("PS % recovery",Sheet4!$B$5,"Parish Name",K4613)&gt;99.949%,"OK","No")</f>
        <v>OK</v>
      </c>
      <c r="D4613" t="e">
        <f>VLOOKUP(J4613,'Ref2'!C:E,3,0)</f>
        <v>#N/A</v>
      </c>
      <c r="F4613">
        <v>8</v>
      </c>
      <c r="I4613" t="e">
        <f>VLOOKUP(J4613,Ref!L:M,2,0)</f>
        <v>#N/A</v>
      </c>
      <c r="J4613" t="s">
        <v>1339</v>
      </c>
      <c r="K4613" t="s">
        <v>332</v>
      </c>
      <c r="L4613" t="s">
        <v>718</v>
      </c>
      <c r="M4613" t="s">
        <v>25</v>
      </c>
      <c r="N4613" t="s">
        <v>16</v>
      </c>
      <c r="S4613">
        <v>1200</v>
      </c>
    </row>
    <row r="4614" spans="1:19" x14ac:dyDescent="0.3">
      <c r="A4614">
        <v>2023</v>
      </c>
      <c r="C4614" t="str">
        <f>IF(GETPIVOTDATA("PS % recovery",Sheet4!$B$5,"Parish Name",K4614)&gt;99.949%,"OK","No")</f>
        <v>No</v>
      </c>
      <c r="D4614" t="e">
        <f>VLOOKUP(J4614,'Ref2'!C:E,3,0)</f>
        <v>#N/A</v>
      </c>
      <c r="F4614">
        <v>8</v>
      </c>
      <c r="I4614" t="e">
        <f>VLOOKUP(J4614,Ref!L:M,2,0)</f>
        <v>#N/A</v>
      </c>
      <c r="J4614" t="s">
        <v>1341</v>
      </c>
      <c r="K4614" t="s">
        <v>333</v>
      </c>
      <c r="L4614" t="s">
        <v>718</v>
      </c>
      <c r="M4614" t="s">
        <v>25</v>
      </c>
      <c r="N4614" t="s">
        <v>16</v>
      </c>
      <c r="S4614">
        <v>0</v>
      </c>
    </row>
    <row r="4615" spans="1:19" x14ac:dyDescent="0.3">
      <c r="A4615">
        <v>2023</v>
      </c>
      <c r="C4615" t="str">
        <f>IF(GETPIVOTDATA("PS % recovery",Sheet4!$B$5,"Parish Name",K4615)&gt;99.949%,"OK","No")</f>
        <v>No</v>
      </c>
      <c r="D4615" t="e">
        <f>VLOOKUP(J4615,'Ref2'!C:E,3,0)</f>
        <v>#N/A</v>
      </c>
      <c r="F4615">
        <v>8</v>
      </c>
      <c r="I4615" t="e">
        <f>VLOOKUP(J4615,Ref!L:M,2,0)</f>
        <v>#N/A</v>
      </c>
      <c r="J4615" t="s">
        <v>841</v>
      </c>
      <c r="K4615" t="s">
        <v>334</v>
      </c>
      <c r="L4615" t="s">
        <v>706</v>
      </c>
      <c r="M4615" t="s">
        <v>25</v>
      </c>
      <c r="N4615" t="s">
        <v>16</v>
      </c>
      <c r="S4615">
        <v>0</v>
      </c>
    </row>
    <row r="4616" spans="1:19" x14ac:dyDescent="0.3">
      <c r="A4616">
        <v>2023</v>
      </c>
      <c r="C4616" t="str">
        <f>IF(GETPIVOTDATA("PS % recovery",Sheet4!$B$5,"Parish Name",K4616)&gt;99.949%,"OK","No")</f>
        <v>OK</v>
      </c>
      <c r="D4616" t="e">
        <f>VLOOKUP(J4616,'Ref2'!C:E,3,0)</f>
        <v>#N/A</v>
      </c>
      <c r="F4616">
        <v>8</v>
      </c>
      <c r="I4616" t="e">
        <f>VLOOKUP(J4616,Ref!L:M,2,0)</f>
        <v>#N/A</v>
      </c>
      <c r="J4616" t="s">
        <v>844</v>
      </c>
      <c r="K4616" t="s">
        <v>336</v>
      </c>
      <c r="L4616" t="s">
        <v>706</v>
      </c>
      <c r="M4616" t="s">
        <v>25</v>
      </c>
      <c r="N4616" t="s">
        <v>16</v>
      </c>
      <c r="S4616">
        <v>334</v>
      </c>
    </row>
    <row r="4617" spans="1:19" x14ac:dyDescent="0.3">
      <c r="A4617">
        <v>2023</v>
      </c>
      <c r="C4617" t="str">
        <f>IF(GETPIVOTDATA("PS % recovery",Sheet4!$B$5,"Parish Name",K4617)&gt;99.949%,"OK","No")</f>
        <v>OK</v>
      </c>
      <c r="D4617" t="e">
        <f>VLOOKUP(J4617,'Ref2'!C:E,3,0)</f>
        <v>#N/A</v>
      </c>
      <c r="F4617">
        <v>8</v>
      </c>
      <c r="I4617" t="e">
        <f>VLOOKUP(J4617,Ref!L:M,2,0)</f>
        <v>#N/A</v>
      </c>
      <c r="J4617" t="s">
        <v>842</v>
      </c>
      <c r="K4617" t="s">
        <v>338</v>
      </c>
      <c r="L4617" t="s">
        <v>706</v>
      </c>
      <c r="M4617" t="s">
        <v>25</v>
      </c>
      <c r="N4617" t="s">
        <v>16</v>
      </c>
      <c r="S4617">
        <v>0</v>
      </c>
    </row>
    <row r="4618" spans="1:19" x14ac:dyDescent="0.3">
      <c r="A4618">
        <v>2023</v>
      </c>
      <c r="C4618" t="str">
        <f>IF(GETPIVOTDATA("PS % recovery",Sheet4!$B$5,"Parish Name",K4618)&gt;99.949%,"OK","No")</f>
        <v>OK</v>
      </c>
      <c r="D4618" t="e">
        <f>VLOOKUP(J4618,'Ref2'!C:E,3,0)</f>
        <v>#N/A</v>
      </c>
      <c r="F4618">
        <v>8</v>
      </c>
      <c r="I4618" t="e">
        <f>VLOOKUP(J4618,Ref!L:M,2,0)</f>
        <v>#N/A</v>
      </c>
      <c r="J4618" t="s">
        <v>1346</v>
      </c>
      <c r="K4618" t="s">
        <v>335</v>
      </c>
      <c r="L4618" t="s">
        <v>714</v>
      </c>
      <c r="M4618" t="s">
        <v>25</v>
      </c>
      <c r="N4618" t="s">
        <v>16</v>
      </c>
      <c r="S4618">
        <v>250</v>
      </c>
    </row>
    <row r="4619" spans="1:19" x14ac:dyDescent="0.3">
      <c r="A4619">
        <v>2023</v>
      </c>
      <c r="C4619" t="str">
        <f>IF(GETPIVOTDATA("PS % recovery",Sheet4!$B$5,"Parish Name",K4619)&gt;99.949%,"OK","No")</f>
        <v>No</v>
      </c>
      <c r="D4619" t="e">
        <f>VLOOKUP(J4619,'Ref2'!C:E,3,0)</f>
        <v>#N/A</v>
      </c>
      <c r="F4619">
        <v>8</v>
      </c>
      <c r="I4619" t="e">
        <f>VLOOKUP(J4619,Ref!L:M,2,0)</f>
        <v>#N/A</v>
      </c>
      <c r="J4619" t="s">
        <v>1348</v>
      </c>
      <c r="K4619" t="s">
        <v>341</v>
      </c>
      <c r="L4619" t="s">
        <v>714</v>
      </c>
      <c r="M4619" t="s">
        <v>25</v>
      </c>
      <c r="N4619" t="s">
        <v>16</v>
      </c>
      <c r="S4619">
        <v>11319</v>
      </c>
    </row>
    <row r="4620" spans="1:19" x14ac:dyDescent="0.3">
      <c r="A4620">
        <v>2023</v>
      </c>
      <c r="C4620" t="str">
        <f>IF(GETPIVOTDATA("PS % recovery",Sheet4!$B$5,"Parish Name",K4620)&gt;99.949%,"OK","No")</f>
        <v>OK</v>
      </c>
      <c r="D4620" t="e">
        <f>VLOOKUP(J4620,'Ref2'!C:E,3,0)</f>
        <v>#N/A</v>
      </c>
      <c r="F4620">
        <v>8</v>
      </c>
      <c r="I4620" t="e">
        <f>VLOOKUP(J4620,Ref!L:M,2,0)</f>
        <v>#N/A</v>
      </c>
      <c r="J4620" t="s">
        <v>1350</v>
      </c>
      <c r="K4620" t="s">
        <v>343</v>
      </c>
      <c r="L4620" t="s">
        <v>714</v>
      </c>
      <c r="M4620" t="s">
        <v>25</v>
      </c>
      <c r="N4620" t="s">
        <v>16</v>
      </c>
      <c r="S4620">
        <v>0</v>
      </c>
    </row>
    <row r="4621" spans="1:19" x14ac:dyDescent="0.3">
      <c r="A4621">
        <v>2023</v>
      </c>
      <c r="C4621" t="str">
        <f>IF(GETPIVOTDATA("PS % recovery",Sheet4!$B$5,"Parish Name",K4621)&gt;99.949%,"OK","No")</f>
        <v>OK</v>
      </c>
      <c r="D4621" t="e">
        <f>VLOOKUP(J4621,'Ref2'!C:E,3,0)</f>
        <v>#N/A</v>
      </c>
      <c r="F4621">
        <v>8</v>
      </c>
      <c r="I4621" t="e">
        <f>VLOOKUP(J4621,Ref!L:M,2,0)</f>
        <v>#N/A</v>
      </c>
      <c r="J4621" t="s">
        <v>1352</v>
      </c>
      <c r="K4621" t="s">
        <v>337</v>
      </c>
      <c r="L4621" t="s">
        <v>708</v>
      </c>
      <c r="M4621" t="s">
        <v>25</v>
      </c>
      <c r="N4621" t="s">
        <v>16</v>
      </c>
      <c r="S4621">
        <v>500</v>
      </c>
    </row>
    <row r="4622" spans="1:19" x14ac:dyDescent="0.3">
      <c r="A4622">
        <v>2023</v>
      </c>
      <c r="C4622" t="str">
        <f>IF(GETPIVOTDATA("PS % recovery",Sheet4!$B$5,"Parish Name",K4622)&gt;99.949%,"OK","No")</f>
        <v>OK</v>
      </c>
      <c r="D4622" t="e">
        <f>VLOOKUP(J4622,'Ref2'!C:E,3,0)</f>
        <v>#N/A</v>
      </c>
      <c r="F4622">
        <v>8</v>
      </c>
      <c r="I4622" t="e">
        <f>VLOOKUP(J4622,Ref!L:M,2,0)</f>
        <v>#N/A</v>
      </c>
      <c r="J4622" t="s">
        <v>1354</v>
      </c>
      <c r="K4622" t="s">
        <v>346</v>
      </c>
      <c r="L4622" t="s">
        <v>708</v>
      </c>
      <c r="M4622" t="s">
        <v>25</v>
      </c>
      <c r="N4622" t="s">
        <v>16</v>
      </c>
      <c r="S4622">
        <v>1800</v>
      </c>
    </row>
    <row r="4623" spans="1:19" x14ac:dyDescent="0.3">
      <c r="A4623">
        <v>2023</v>
      </c>
      <c r="C4623" t="str">
        <f>IF(GETPIVOTDATA("PS % recovery",Sheet4!$B$5,"Parish Name",K4623)&gt;99.949%,"OK","No")</f>
        <v>No</v>
      </c>
      <c r="D4623" t="e">
        <f>VLOOKUP(J4623,'Ref2'!C:E,3,0)</f>
        <v>#N/A</v>
      </c>
      <c r="F4623">
        <v>8</v>
      </c>
      <c r="I4623" t="e">
        <f>VLOOKUP(J4623,Ref!L:M,2,0)</f>
        <v>#N/A</v>
      </c>
      <c r="J4623" t="s">
        <v>1356</v>
      </c>
      <c r="K4623" t="s">
        <v>345</v>
      </c>
      <c r="L4623" t="s">
        <v>708</v>
      </c>
      <c r="M4623" t="s">
        <v>25</v>
      </c>
      <c r="N4623" t="s">
        <v>16</v>
      </c>
      <c r="S4623">
        <v>800</v>
      </c>
    </row>
    <row r="4624" spans="1:19" x14ac:dyDescent="0.3">
      <c r="A4624">
        <v>2023</v>
      </c>
      <c r="C4624" t="str">
        <f>IF(GETPIVOTDATA("PS % recovery",Sheet4!$B$5,"Parish Name",K4624)&gt;99.949%,"OK","No")</f>
        <v>No</v>
      </c>
      <c r="D4624" t="e">
        <f>VLOOKUP(J4624,'Ref2'!C:E,3,0)</f>
        <v>#N/A</v>
      </c>
      <c r="F4624">
        <v>8</v>
      </c>
      <c r="I4624" t="e">
        <f>VLOOKUP(J4624,Ref!L:M,2,0)</f>
        <v>#N/A</v>
      </c>
      <c r="J4624" t="s">
        <v>1358</v>
      </c>
      <c r="K4624" t="s">
        <v>339</v>
      </c>
      <c r="L4624" t="s">
        <v>710</v>
      </c>
      <c r="M4624" t="s">
        <v>25</v>
      </c>
      <c r="N4624" t="s">
        <v>16</v>
      </c>
      <c r="S4624">
        <v>2500</v>
      </c>
    </row>
    <row r="4625" spans="1:19" x14ac:dyDescent="0.3">
      <c r="A4625">
        <v>2023</v>
      </c>
      <c r="C4625" t="str">
        <f>IF(GETPIVOTDATA("PS % recovery",Sheet4!$B$5,"Parish Name",K4625)&gt;99.949%,"OK","No")</f>
        <v>No</v>
      </c>
      <c r="D4625" t="e">
        <f>VLOOKUP(J4625,'Ref2'!C:E,3,0)</f>
        <v>#N/A</v>
      </c>
      <c r="F4625">
        <v>8</v>
      </c>
      <c r="I4625" t="e">
        <f>VLOOKUP(J4625,Ref!L:M,2,0)</f>
        <v>#N/A</v>
      </c>
      <c r="J4625" t="s">
        <v>1360</v>
      </c>
      <c r="K4625" t="s">
        <v>347</v>
      </c>
      <c r="L4625" t="s">
        <v>710</v>
      </c>
      <c r="M4625" t="s">
        <v>25</v>
      </c>
      <c r="N4625" t="s">
        <v>16</v>
      </c>
      <c r="S4625">
        <v>200</v>
      </c>
    </row>
    <row r="4626" spans="1:19" x14ac:dyDescent="0.3">
      <c r="A4626">
        <v>2023</v>
      </c>
      <c r="C4626" t="str">
        <f>IF(GETPIVOTDATA("PS % recovery",Sheet4!$B$5,"Parish Name",K4626)&gt;99.949%,"OK","No")</f>
        <v>No</v>
      </c>
      <c r="D4626" t="e">
        <f>VLOOKUP(J4626,'Ref2'!C:E,3,0)</f>
        <v>#N/A</v>
      </c>
      <c r="F4626">
        <v>8</v>
      </c>
      <c r="I4626" t="e">
        <f>VLOOKUP(J4626,Ref!L:M,2,0)</f>
        <v>#N/A</v>
      </c>
      <c r="J4626" t="s">
        <v>1362</v>
      </c>
      <c r="K4626" t="s">
        <v>342</v>
      </c>
      <c r="L4626" t="s">
        <v>710</v>
      </c>
      <c r="M4626" t="s">
        <v>25</v>
      </c>
      <c r="N4626" t="s">
        <v>16</v>
      </c>
      <c r="S4626">
        <v>100</v>
      </c>
    </row>
    <row r="4627" spans="1:19" x14ac:dyDescent="0.3">
      <c r="A4627">
        <v>2023</v>
      </c>
      <c r="C4627" t="str">
        <f>IF(GETPIVOTDATA("PS % recovery",Sheet4!$B$5,"Parish Name",K4627)&gt;99.949%,"OK","No")</f>
        <v>OK</v>
      </c>
      <c r="D4627" t="str">
        <f>VLOOKUP(J4627,'Ref2'!C:E,3,0)</f>
        <v>LLF</v>
      </c>
      <c r="F4627">
        <v>8</v>
      </c>
      <c r="I4627" t="e">
        <f>VLOOKUP(J4627,Ref!L:M,2,0)</f>
        <v>#N/A</v>
      </c>
      <c r="J4627" t="s">
        <v>1364</v>
      </c>
      <c r="K4627" t="s">
        <v>340</v>
      </c>
      <c r="L4627" t="s">
        <v>712</v>
      </c>
      <c r="M4627" t="s">
        <v>25</v>
      </c>
      <c r="N4627" t="s">
        <v>16</v>
      </c>
      <c r="S4627">
        <v>6600</v>
      </c>
    </row>
    <row r="4628" spans="1:19" x14ac:dyDescent="0.3">
      <c r="A4628">
        <v>2023</v>
      </c>
      <c r="C4628" t="str">
        <f>IF(GETPIVOTDATA("PS % recovery",Sheet4!$B$5,"Parish Name",K4628)&gt;99.949%,"OK","No")</f>
        <v>OK</v>
      </c>
      <c r="D4628" t="e">
        <f>VLOOKUP(J4628,'Ref2'!C:E,3,0)</f>
        <v>#N/A</v>
      </c>
      <c r="F4628">
        <v>8</v>
      </c>
      <c r="I4628" t="e">
        <f>VLOOKUP(J4628,Ref!L:M,2,0)</f>
        <v>#N/A</v>
      </c>
      <c r="J4628" t="s">
        <v>1366</v>
      </c>
      <c r="K4628" t="s">
        <v>344</v>
      </c>
      <c r="L4628" t="s">
        <v>718</v>
      </c>
      <c r="M4628" t="s">
        <v>25</v>
      </c>
      <c r="N4628" t="s">
        <v>16</v>
      </c>
      <c r="S4628">
        <v>1645</v>
      </c>
    </row>
    <row r="4629" spans="1:19" x14ac:dyDescent="0.3">
      <c r="A4629">
        <v>2023</v>
      </c>
      <c r="C4629" t="str">
        <f>IF(GETPIVOTDATA("PS % recovery",Sheet4!$B$5,"Parish Name",K4629)&gt;99.949%,"OK","No")</f>
        <v>OK</v>
      </c>
      <c r="D4629" t="e">
        <f>VLOOKUP(J4629,'Ref2'!C:E,3,0)</f>
        <v>#N/A</v>
      </c>
      <c r="F4629">
        <v>8</v>
      </c>
      <c r="I4629" t="e">
        <f>VLOOKUP(J4629,Ref!L:M,2,0)</f>
        <v>#N/A</v>
      </c>
      <c r="J4629" t="s">
        <v>1368</v>
      </c>
      <c r="K4629" t="s">
        <v>348</v>
      </c>
      <c r="L4629" t="s">
        <v>718</v>
      </c>
      <c r="M4629" t="s">
        <v>25</v>
      </c>
      <c r="N4629" t="s">
        <v>16</v>
      </c>
      <c r="S4629">
        <v>2176</v>
      </c>
    </row>
    <row r="4630" spans="1:19" x14ac:dyDescent="0.3">
      <c r="A4630">
        <v>2023</v>
      </c>
      <c r="C4630" t="str">
        <f>IF(GETPIVOTDATA("PS % recovery",Sheet4!$B$5,"Parish Name",K4630)&gt;99.949%,"OK","No")</f>
        <v>No</v>
      </c>
      <c r="D4630" t="e">
        <f>VLOOKUP(J4630,'Ref2'!C:E,3,0)</f>
        <v>#N/A</v>
      </c>
      <c r="F4630">
        <v>8</v>
      </c>
      <c r="I4630" t="e">
        <f>VLOOKUP(J4630,Ref!L:M,2,0)</f>
        <v>#N/A</v>
      </c>
      <c r="J4630" t="s">
        <v>846</v>
      </c>
      <c r="K4630" t="s">
        <v>349</v>
      </c>
      <c r="L4630" t="s">
        <v>716</v>
      </c>
      <c r="M4630" t="s">
        <v>25</v>
      </c>
      <c r="N4630" t="s">
        <v>16</v>
      </c>
      <c r="S4630">
        <v>0</v>
      </c>
    </row>
    <row r="4631" spans="1:19" x14ac:dyDescent="0.3">
      <c r="A4631">
        <v>2023</v>
      </c>
      <c r="C4631" t="str">
        <f>IF(GETPIVOTDATA("PS % recovery",Sheet4!$B$5,"Parish Name",K4631)&gt;99.949%,"OK","No")</f>
        <v>OK</v>
      </c>
      <c r="D4631" t="e">
        <f>VLOOKUP(J4631,'Ref2'!C:E,3,0)</f>
        <v>#N/A</v>
      </c>
      <c r="F4631">
        <v>8</v>
      </c>
      <c r="I4631" t="e">
        <f>VLOOKUP(J4631,Ref!L:M,2,0)</f>
        <v>#N/A</v>
      </c>
      <c r="J4631" t="s">
        <v>1371</v>
      </c>
      <c r="K4631" t="s">
        <v>351</v>
      </c>
      <c r="L4631" t="s">
        <v>728</v>
      </c>
      <c r="M4631" t="s">
        <v>28</v>
      </c>
      <c r="N4631" t="s">
        <v>16</v>
      </c>
      <c r="S4631">
        <v>310</v>
      </c>
    </row>
    <row r="4632" spans="1:19" x14ac:dyDescent="0.3">
      <c r="A4632">
        <v>2023</v>
      </c>
      <c r="C4632" t="str">
        <f>IF(GETPIVOTDATA("PS % recovery",Sheet4!$B$5,"Parish Name",K4632)&gt;99.949%,"OK","No")</f>
        <v>OK</v>
      </c>
      <c r="D4632" t="e">
        <f>VLOOKUP(J4632,'Ref2'!C:E,3,0)</f>
        <v>#N/A</v>
      </c>
      <c r="F4632">
        <v>8</v>
      </c>
      <c r="I4632" t="e">
        <f>VLOOKUP(J4632,Ref!L:M,2,0)</f>
        <v>#N/A</v>
      </c>
      <c r="J4632" t="s">
        <v>1373</v>
      </c>
      <c r="K4632" t="s">
        <v>356</v>
      </c>
      <c r="L4632" t="s">
        <v>728</v>
      </c>
      <c r="M4632" t="s">
        <v>28</v>
      </c>
      <c r="N4632" t="s">
        <v>16</v>
      </c>
      <c r="S4632">
        <v>0</v>
      </c>
    </row>
    <row r="4633" spans="1:19" x14ac:dyDescent="0.3">
      <c r="A4633">
        <v>2023</v>
      </c>
      <c r="C4633" t="str">
        <f>IF(GETPIVOTDATA("PS % recovery",Sheet4!$B$5,"Parish Name",K4633)&gt;99.949%,"OK","No")</f>
        <v>No</v>
      </c>
      <c r="D4633" t="e">
        <f>VLOOKUP(J4633,'Ref2'!C:E,3,0)</f>
        <v>#N/A</v>
      </c>
      <c r="F4633">
        <v>8</v>
      </c>
      <c r="I4633" t="e">
        <f>VLOOKUP(J4633,Ref!L:M,2,0)</f>
        <v>#N/A</v>
      </c>
      <c r="J4633" t="s">
        <v>847</v>
      </c>
      <c r="K4633" t="s">
        <v>359</v>
      </c>
      <c r="L4633" t="s">
        <v>728</v>
      </c>
      <c r="M4633" t="s">
        <v>28</v>
      </c>
      <c r="N4633" t="s">
        <v>16</v>
      </c>
      <c r="S4633">
        <v>5000</v>
      </c>
    </row>
    <row r="4634" spans="1:19" x14ac:dyDescent="0.3">
      <c r="A4634">
        <v>2023</v>
      </c>
      <c r="C4634" t="str">
        <f>IF(GETPIVOTDATA("PS % recovery",Sheet4!$B$5,"Parish Name",K4634)&gt;99.949%,"OK","No")</f>
        <v>OK</v>
      </c>
      <c r="D4634" t="e">
        <f>VLOOKUP(J4634,'Ref2'!C:E,3,0)</f>
        <v>#N/A</v>
      </c>
      <c r="F4634">
        <v>8</v>
      </c>
      <c r="I4634" t="e">
        <f>VLOOKUP(J4634,Ref!L:M,2,0)</f>
        <v>#N/A</v>
      </c>
      <c r="J4634" t="s">
        <v>1376</v>
      </c>
      <c r="K4634" t="s">
        <v>360</v>
      </c>
      <c r="L4634" t="s">
        <v>728</v>
      </c>
      <c r="M4634" t="s">
        <v>28</v>
      </c>
      <c r="N4634" t="s">
        <v>16</v>
      </c>
      <c r="S4634">
        <v>16720.25</v>
      </c>
    </row>
    <row r="4635" spans="1:19" x14ac:dyDescent="0.3">
      <c r="A4635">
        <v>2023</v>
      </c>
      <c r="C4635" t="str">
        <f>IF(GETPIVOTDATA("PS % recovery",Sheet4!$B$5,"Parish Name",K4635)&gt;99.949%,"OK","No")</f>
        <v>No</v>
      </c>
      <c r="D4635" t="e">
        <f>VLOOKUP(J4635,'Ref2'!C:E,3,0)</f>
        <v>#N/A</v>
      </c>
      <c r="F4635">
        <v>8</v>
      </c>
      <c r="I4635" t="e">
        <f>VLOOKUP(J4635,Ref!L:M,2,0)</f>
        <v>#N/A</v>
      </c>
      <c r="J4635" t="s">
        <v>1378</v>
      </c>
      <c r="K4635" t="s">
        <v>361</v>
      </c>
      <c r="L4635" t="s">
        <v>728</v>
      </c>
      <c r="M4635" t="s">
        <v>28</v>
      </c>
      <c r="N4635" t="s">
        <v>16</v>
      </c>
      <c r="S4635">
        <v>1750</v>
      </c>
    </row>
    <row r="4636" spans="1:19" x14ac:dyDescent="0.3">
      <c r="A4636">
        <v>2023</v>
      </c>
      <c r="C4636" t="str">
        <f>IF(GETPIVOTDATA("PS % recovery",Sheet4!$B$5,"Parish Name",K4636)&gt;99.949%,"OK","No")</f>
        <v>No</v>
      </c>
      <c r="D4636" t="e">
        <f>VLOOKUP(J4636,'Ref2'!C:E,3,0)</f>
        <v>#N/A</v>
      </c>
      <c r="F4636">
        <v>8</v>
      </c>
      <c r="I4636" t="e">
        <f>VLOOKUP(J4636,Ref!L:M,2,0)</f>
        <v>#N/A</v>
      </c>
      <c r="J4636" t="s">
        <v>1380</v>
      </c>
      <c r="K4636" t="s">
        <v>352</v>
      </c>
      <c r="L4636" t="s">
        <v>730</v>
      </c>
      <c r="M4636" t="s">
        <v>28</v>
      </c>
      <c r="N4636" t="s">
        <v>16</v>
      </c>
      <c r="S4636">
        <v>3974.25</v>
      </c>
    </row>
    <row r="4637" spans="1:19" x14ac:dyDescent="0.3">
      <c r="A4637">
        <v>2023</v>
      </c>
      <c r="C4637" t="str">
        <f>IF(GETPIVOTDATA("PS % recovery",Sheet4!$B$5,"Parish Name",K4637)&gt;99.949%,"OK","No")</f>
        <v>No</v>
      </c>
      <c r="D4637" t="e">
        <f>VLOOKUP(J4637,'Ref2'!C:E,3,0)</f>
        <v>#N/A</v>
      </c>
      <c r="F4637">
        <v>8</v>
      </c>
      <c r="I4637" t="e">
        <f>VLOOKUP(J4637,Ref!L:M,2,0)</f>
        <v>#N/A</v>
      </c>
      <c r="J4637" t="s">
        <v>1382</v>
      </c>
      <c r="K4637" t="s">
        <v>365</v>
      </c>
      <c r="L4637" t="s">
        <v>730</v>
      </c>
      <c r="M4637" t="s">
        <v>28</v>
      </c>
      <c r="N4637" t="s">
        <v>16</v>
      </c>
      <c r="S4637">
        <v>1651.2</v>
      </c>
    </row>
    <row r="4638" spans="1:19" x14ac:dyDescent="0.3">
      <c r="A4638">
        <v>2023</v>
      </c>
      <c r="C4638" t="str">
        <f>IF(GETPIVOTDATA("PS % recovery",Sheet4!$B$5,"Parish Name",K4638)&gt;99.949%,"OK","No")</f>
        <v>OK</v>
      </c>
      <c r="D4638" t="e">
        <f>VLOOKUP(J4638,'Ref2'!C:E,3,0)</f>
        <v>#N/A</v>
      </c>
      <c r="F4638">
        <v>8</v>
      </c>
      <c r="I4638" t="e">
        <f>VLOOKUP(J4638,Ref!L:M,2,0)</f>
        <v>#N/A</v>
      </c>
      <c r="J4638" t="s">
        <v>1384</v>
      </c>
      <c r="K4638" t="s">
        <v>353</v>
      </c>
      <c r="L4638" t="s">
        <v>720</v>
      </c>
      <c r="M4638" t="s">
        <v>28</v>
      </c>
      <c r="N4638" t="s">
        <v>16</v>
      </c>
      <c r="S4638">
        <v>12745.5</v>
      </c>
    </row>
    <row r="4639" spans="1:19" x14ac:dyDescent="0.3">
      <c r="A4639">
        <v>2023</v>
      </c>
      <c r="C4639" t="str">
        <f>IF(GETPIVOTDATA("PS % recovery",Sheet4!$B$5,"Parish Name",K4639)&gt;99.949%,"OK","No")</f>
        <v>OK</v>
      </c>
      <c r="D4639" t="e">
        <f>VLOOKUP(J4639,'Ref2'!C:E,3,0)</f>
        <v>#N/A</v>
      </c>
      <c r="F4639">
        <v>8</v>
      </c>
      <c r="I4639" t="e">
        <f>VLOOKUP(J4639,Ref!L:M,2,0)</f>
        <v>#N/A</v>
      </c>
      <c r="J4639" t="s">
        <v>1386</v>
      </c>
      <c r="K4639" t="s">
        <v>354</v>
      </c>
      <c r="L4639" t="s">
        <v>722</v>
      </c>
      <c r="M4639" t="s">
        <v>28</v>
      </c>
      <c r="N4639" t="s">
        <v>16</v>
      </c>
      <c r="S4639">
        <v>5523</v>
      </c>
    </row>
    <row r="4640" spans="1:19" x14ac:dyDescent="0.3">
      <c r="A4640">
        <v>2023</v>
      </c>
      <c r="C4640" t="str">
        <f>IF(GETPIVOTDATA("PS % recovery",Sheet4!$B$5,"Parish Name",K4640)&gt;99.949%,"OK","No")</f>
        <v>No</v>
      </c>
      <c r="D4640" t="e">
        <f>VLOOKUP(J4640,'Ref2'!C:E,3,0)</f>
        <v>#N/A</v>
      </c>
      <c r="F4640">
        <v>8</v>
      </c>
      <c r="I4640" t="e">
        <f>VLOOKUP(J4640,Ref!L:M,2,0)</f>
        <v>#N/A</v>
      </c>
      <c r="J4640" t="s">
        <v>1388</v>
      </c>
      <c r="K4640" t="s">
        <v>355</v>
      </c>
      <c r="L4640" t="s">
        <v>728</v>
      </c>
      <c r="M4640" t="s">
        <v>28</v>
      </c>
      <c r="N4640" t="s">
        <v>16</v>
      </c>
      <c r="S4640">
        <v>3700</v>
      </c>
    </row>
    <row r="4641" spans="1:19" x14ac:dyDescent="0.3">
      <c r="A4641">
        <v>2023</v>
      </c>
      <c r="C4641" t="str">
        <f>IF(GETPIVOTDATA("PS % recovery",Sheet4!$B$5,"Parish Name",K4641)&gt;99.949%,"OK","No")</f>
        <v>No</v>
      </c>
      <c r="D4641" t="e">
        <f>VLOOKUP(J4641,'Ref2'!C:E,3,0)</f>
        <v>#N/A</v>
      </c>
      <c r="F4641">
        <v>8</v>
      </c>
      <c r="I4641" t="e">
        <f>VLOOKUP(J4641,Ref!L:M,2,0)</f>
        <v>#N/A</v>
      </c>
      <c r="J4641" t="s">
        <v>1390</v>
      </c>
      <c r="K4641" t="s">
        <v>357</v>
      </c>
      <c r="L4641" t="s">
        <v>724</v>
      </c>
      <c r="M4641" t="s">
        <v>28</v>
      </c>
      <c r="N4641" t="s">
        <v>16</v>
      </c>
      <c r="S4641">
        <v>1500</v>
      </c>
    </row>
    <row r="4642" spans="1:19" x14ac:dyDescent="0.3">
      <c r="A4642">
        <v>2023</v>
      </c>
      <c r="C4642" t="str">
        <f>IF(GETPIVOTDATA("PS % recovery",Sheet4!$B$5,"Parish Name",K4642)&gt;99.949%,"OK","No")</f>
        <v>OK</v>
      </c>
      <c r="D4642" t="e">
        <f>VLOOKUP(J4642,'Ref2'!C:E,3,0)</f>
        <v>#N/A</v>
      </c>
      <c r="F4642">
        <v>8</v>
      </c>
      <c r="I4642" t="e">
        <f>VLOOKUP(J4642,Ref!L:M,2,0)</f>
        <v>#N/A</v>
      </c>
      <c r="J4642" t="s">
        <v>1392</v>
      </c>
      <c r="K4642" t="s">
        <v>358</v>
      </c>
      <c r="L4642" t="s">
        <v>726</v>
      </c>
      <c r="M4642" t="s">
        <v>28</v>
      </c>
      <c r="N4642" t="s">
        <v>16</v>
      </c>
      <c r="S4642">
        <v>2066.2800000000002</v>
      </c>
    </row>
    <row r="4643" spans="1:19" x14ac:dyDescent="0.3">
      <c r="A4643">
        <v>2023</v>
      </c>
      <c r="C4643" t="str">
        <f>IF(GETPIVOTDATA("PS % recovery",Sheet4!$B$5,"Parish Name",K4643)&gt;99.949%,"OK","No")</f>
        <v>OK</v>
      </c>
      <c r="D4643" t="e">
        <f>VLOOKUP(J4643,'Ref2'!C:E,3,0)</f>
        <v>#N/A</v>
      </c>
      <c r="F4643">
        <v>8</v>
      </c>
      <c r="I4643" t="e">
        <f>VLOOKUP(J4643,Ref!L:M,2,0)</f>
        <v>#N/A</v>
      </c>
      <c r="J4643" t="s">
        <v>1394</v>
      </c>
      <c r="K4643" t="s">
        <v>363</v>
      </c>
      <c r="L4643" t="s">
        <v>726</v>
      </c>
      <c r="M4643" t="s">
        <v>28</v>
      </c>
      <c r="N4643" t="s">
        <v>16</v>
      </c>
      <c r="S4643">
        <v>1848</v>
      </c>
    </row>
    <row r="4644" spans="1:19" x14ac:dyDescent="0.3">
      <c r="A4644">
        <v>2023</v>
      </c>
      <c r="C4644" t="str">
        <f>IF(GETPIVOTDATA("PS % recovery",Sheet4!$B$5,"Parish Name",K4644)&gt;99.949%,"OK","No")</f>
        <v>OK</v>
      </c>
      <c r="D4644" t="e">
        <f>VLOOKUP(J4644,'Ref2'!C:E,3,0)</f>
        <v>#N/A</v>
      </c>
      <c r="F4644">
        <v>8</v>
      </c>
      <c r="I4644" t="e">
        <f>VLOOKUP(J4644,Ref!L:M,2,0)</f>
        <v>#N/A</v>
      </c>
      <c r="J4644" t="s">
        <v>1396</v>
      </c>
      <c r="K4644" t="s">
        <v>367</v>
      </c>
      <c r="L4644" t="s">
        <v>726</v>
      </c>
      <c r="M4644" t="s">
        <v>28</v>
      </c>
      <c r="N4644" t="s">
        <v>16</v>
      </c>
      <c r="S4644">
        <v>1839</v>
      </c>
    </row>
    <row r="4645" spans="1:19" x14ac:dyDescent="0.3">
      <c r="A4645">
        <v>2023</v>
      </c>
      <c r="C4645" t="str">
        <f>IF(GETPIVOTDATA("PS % recovery",Sheet4!$B$5,"Parish Name",K4645)&gt;99.949%,"OK","No")</f>
        <v>No</v>
      </c>
      <c r="D4645" t="e">
        <f>VLOOKUP(J4645,'Ref2'!C:E,3,0)</f>
        <v>#N/A</v>
      </c>
      <c r="F4645">
        <v>8</v>
      </c>
      <c r="I4645" t="e">
        <f>VLOOKUP(J4645,Ref!L:M,2,0)</f>
        <v>#N/A</v>
      </c>
      <c r="J4645" t="s">
        <v>1398</v>
      </c>
      <c r="K4645" t="s">
        <v>362</v>
      </c>
      <c r="L4645" t="s">
        <v>732</v>
      </c>
      <c r="M4645" t="s">
        <v>28</v>
      </c>
      <c r="N4645" t="s">
        <v>16</v>
      </c>
      <c r="S4645">
        <v>600</v>
      </c>
    </row>
    <row r="4646" spans="1:19" x14ac:dyDescent="0.3">
      <c r="A4646">
        <v>2023</v>
      </c>
      <c r="C4646" t="str">
        <f>IF(GETPIVOTDATA("PS % recovery",Sheet4!$B$5,"Parish Name",K4646)&gt;99.949%,"OK","No")</f>
        <v>No</v>
      </c>
      <c r="D4646" t="e">
        <f>VLOOKUP(J4646,'Ref2'!C:E,3,0)</f>
        <v>#N/A</v>
      </c>
      <c r="F4646">
        <v>8</v>
      </c>
      <c r="I4646" t="e">
        <f>VLOOKUP(J4646,Ref!L:M,2,0)</f>
        <v>#N/A</v>
      </c>
      <c r="J4646" t="s">
        <v>1400</v>
      </c>
      <c r="K4646" t="s">
        <v>364</v>
      </c>
      <c r="L4646" t="s">
        <v>732</v>
      </c>
      <c r="M4646" t="s">
        <v>28</v>
      </c>
      <c r="N4646" t="s">
        <v>16</v>
      </c>
      <c r="S4646">
        <v>937</v>
      </c>
    </row>
    <row r="4647" spans="1:19" x14ac:dyDescent="0.3">
      <c r="A4647">
        <v>2023</v>
      </c>
      <c r="C4647" t="str">
        <f>IF(GETPIVOTDATA("PS % recovery",Sheet4!$B$5,"Parish Name",K4647)&gt;99.949%,"OK","No")</f>
        <v>OK</v>
      </c>
      <c r="D4647" t="e">
        <f>VLOOKUP(J4647,'Ref2'!C:E,3,0)</f>
        <v>#N/A</v>
      </c>
      <c r="F4647">
        <v>8</v>
      </c>
      <c r="I4647" t="e">
        <f>VLOOKUP(J4647,Ref!L:M,2,0)</f>
        <v>#N/A</v>
      </c>
      <c r="J4647" t="s">
        <v>1402</v>
      </c>
      <c r="K4647" t="s">
        <v>366</v>
      </c>
      <c r="L4647" t="s">
        <v>732</v>
      </c>
      <c r="M4647" t="s">
        <v>28</v>
      </c>
      <c r="N4647" t="s">
        <v>16</v>
      </c>
      <c r="S4647">
        <v>6052.25</v>
      </c>
    </row>
    <row r="4648" spans="1:19" x14ac:dyDescent="0.3">
      <c r="A4648">
        <v>2023</v>
      </c>
      <c r="C4648" t="str">
        <f>IF(GETPIVOTDATA("PS % recovery",Sheet4!$B$5,"Parish Name",K4648)&gt;99.949%,"OK","No")</f>
        <v>No</v>
      </c>
      <c r="D4648" t="str">
        <f>VLOOKUP(J4648,'Ref2'!C:E,3,0)</f>
        <v>LLF</v>
      </c>
      <c r="F4648">
        <v>8</v>
      </c>
      <c r="I4648" t="e">
        <f>VLOOKUP(J4648,Ref!L:M,2,0)</f>
        <v>#N/A</v>
      </c>
      <c r="J4648" t="s">
        <v>1404</v>
      </c>
      <c r="K4648" t="s">
        <v>369</v>
      </c>
      <c r="L4648" t="s">
        <v>734</v>
      </c>
      <c r="M4648" t="s">
        <v>31</v>
      </c>
      <c r="N4648" t="s">
        <v>16</v>
      </c>
      <c r="S4648">
        <v>4000</v>
      </c>
    </row>
    <row r="4649" spans="1:19" x14ac:dyDescent="0.3">
      <c r="A4649">
        <v>2023</v>
      </c>
      <c r="C4649" t="str">
        <f>IF(GETPIVOTDATA("PS % recovery",Sheet4!$B$5,"Parish Name",K4649)&gt;99.949%,"OK","No")</f>
        <v>No</v>
      </c>
      <c r="D4649" t="e">
        <f>VLOOKUP(J4649,'Ref2'!C:E,3,0)</f>
        <v>#N/A</v>
      </c>
      <c r="F4649">
        <v>8</v>
      </c>
      <c r="I4649" t="e">
        <f>VLOOKUP(J4649,Ref!L:M,2,0)</f>
        <v>#N/A</v>
      </c>
      <c r="J4649" t="s">
        <v>1406</v>
      </c>
      <c r="K4649" t="s">
        <v>370</v>
      </c>
      <c r="L4649" t="s">
        <v>736</v>
      </c>
      <c r="M4649" t="s">
        <v>31</v>
      </c>
      <c r="N4649" t="s">
        <v>16</v>
      </c>
      <c r="S4649">
        <v>1000</v>
      </c>
    </row>
    <row r="4650" spans="1:19" x14ac:dyDescent="0.3">
      <c r="A4650">
        <v>2023</v>
      </c>
      <c r="C4650" t="str">
        <f>IF(GETPIVOTDATA("PS % recovery",Sheet4!$B$5,"Parish Name",K4650)&gt;99.949%,"OK","No")</f>
        <v>OK</v>
      </c>
      <c r="D4650" t="e">
        <f>VLOOKUP(J4650,'Ref2'!C:E,3,0)</f>
        <v>#N/A</v>
      </c>
      <c r="F4650">
        <v>8</v>
      </c>
      <c r="I4650" t="e">
        <f>VLOOKUP(J4650,Ref!L:M,2,0)</f>
        <v>#N/A</v>
      </c>
      <c r="J4650" t="s">
        <v>1408</v>
      </c>
      <c r="K4650" t="s">
        <v>371</v>
      </c>
      <c r="L4650" t="s">
        <v>768</v>
      </c>
      <c r="M4650" t="s">
        <v>31</v>
      </c>
      <c r="N4650" t="s">
        <v>16</v>
      </c>
      <c r="S4650">
        <v>4000</v>
      </c>
    </row>
    <row r="4651" spans="1:19" x14ac:dyDescent="0.3">
      <c r="A4651">
        <v>2023</v>
      </c>
      <c r="C4651" t="str">
        <f>IF(GETPIVOTDATA("PS % recovery",Sheet4!$B$5,"Parish Name",K4651)&gt;99.949%,"OK","No")</f>
        <v>OK</v>
      </c>
      <c r="D4651" t="e">
        <f>VLOOKUP(J4651,'Ref2'!C:E,3,0)</f>
        <v>#N/A</v>
      </c>
      <c r="F4651">
        <v>8</v>
      </c>
      <c r="I4651" t="e">
        <f>VLOOKUP(J4651,Ref!L:M,2,0)</f>
        <v>#N/A</v>
      </c>
      <c r="J4651" t="s">
        <v>1410</v>
      </c>
      <c r="K4651" t="s">
        <v>372</v>
      </c>
      <c r="L4651" t="s">
        <v>738</v>
      </c>
      <c r="M4651" t="s">
        <v>31</v>
      </c>
      <c r="N4651" t="s">
        <v>16</v>
      </c>
      <c r="S4651">
        <v>0</v>
      </c>
    </row>
    <row r="4652" spans="1:19" x14ac:dyDescent="0.3">
      <c r="A4652">
        <v>2023</v>
      </c>
      <c r="C4652" t="str">
        <f>IF(GETPIVOTDATA("PS % recovery",Sheet4!$B$5,"Parish Name",K4652)&gt;99.949%,"OK","No")</f>
        <v>No</v>
      </c>
      <c r="D4652" t="e">
        <f>VLOOKUP(J4652,'Ref2'!C:E,3,0)</f>
        <v>#N/A</v>
      </c>
      <c r="F4652">
        <v>8</v>
      </c>
      <c r="I4652" t="str">
        <f>VLOOKUP(J4652,Ref!L:M,2,0)</f>
        <v>Yes</v>
      </c>
      <c r="J4652" t="s">
        <v>1412</v>
      </c>
      <c r="K4652" t="s">
        <v>373</v>
      </c>
      <c r="L4652" t="s">
        <v>740</v>
      </c>
      <c r="M4652" t="s">
        <v>31</v>
      </c>
      <c r="N4652" t="s">
        <v>16</v>
      </c>
      <c r="S4652">
        <v>3000</v>
      </c>
    </row>
    <row r="4653" spans="1:19" x14ac:dyDescent="0.3">
      <c r="A4653">
        <v>2023</v>
      </c>
      <c r="C4653" t="str">
        <f>IF(GETPIVOTDATA("PS % recovery",Sheet4!$B$5,"Parish Name",K4653)&gt;99.949%,"OK","No")</f>
        <v>No</v>
      </c>
      <c r="D4653" t="e">
        <f>VLOOKUP(J4653,'Ref2'!C:E,3,0)</f>
        <v>#N/A</v>
      </c>
      <c r="F4653">
        <v>8</v>
      </c>
      <c r="I4653" t="e">
        <f>VLOOKUP(J4653,Ref!L:M,2,0)</f>
        <v>#N/A</v>
      </c>
      <c r="J4653" t="s">
        <v>1414</v>
      </c>
      <c r="K4653" t="s">
        <v>375</v>
      </c>
      <c r="L4653" t="s">
        <v>746</v>
      </c>
      <c r="M4653" t="s">
        <v>31</v>
      </c>
      <c r="N4653" t="s">
        <v>16</v>
      </c>
      <c r="S4653">
        <v>4100</v>
      </c>
    </row>
    <row r="4654" spans="1:19" x14ac:dyDescent="0.3">
      <c r="A4654">
        <v>2023</v>
      </c>
      <c r="C4654" t="str">
        <f>IF(GETPIVOTDATA("PS % recovery",Sheet4!$B$5,"Parish Name",K4654)&gt;99.949%,"OK","No")</f>
        <v>OK</v>
      </c>
      <c r="D4654" t="e">
        <f>VLOOKUP(J4654,'Ref2'!C:E,3,0)</f>
        <v>#N/A</v>
      </c>
      <c r="F4654">
        <v>8</v>
      </c>
      <c r="I4654" t="e">
        <f>VLOOKUP(J4654,Ref!L:M,2,0)</f>
        <v>#N/A</v>
      </c>
      <c r="J4654" t="s">
        <v>1416</v>
      </c>
      <c r="K4654" t="s">
        <v>376</v>
      </c>
      <c r="L4654" t="s">
        <v>744</v>
      </c>
      <c r="M4654" t="s">
        <v>31</v>
      </c>
      <c r="N4654" t="s">
        <v>16</v>
      </c>
      <c r="S4654">
        <v>2250</v>
      </c>
    </row>
    <row r="4655" spans="1:19" x14ac:dyDescent="0.3">
      <c r="A4655">
        <v>2023</v>
      </c>
      <c r="C4655" t="str">
        <f>IF(GETPIVOTDATA("PS % recovery",Sheet4!$B$5,"Parish Name",K4655)&gt;99.949%,"OK","No")</f>
        <v>OK</v>
      </c>
      <c r="D4655" t="str">
        <f>VLOOKUP(J4655,'Ref2'!C:E,3,0)</f>
        <v>LLF</v>
      </c>
      <c r="F4655">
        <v>8</v>
      </c>
      <c r="I4655" t="e">
        <f>VLOOKUP(J4655,Ref!L:M,2,0)</f>
        <v>#N/A</v>
      </c>
      <c r="J4655" t="s">
        <v>1418</v>
      </c>
      <c r="K4655" t="s">
        <v>378</v>
      </c>
      <c r="L4655" t="s">
        <v>754</v>
      </c>
      <c r="M4655" t="s">
        <v>31</v>
      </c>
      <c r="N4655" t="s">
        <v>16</v>
      </c>
      <c r="S4655">
        <v>3841</v>
      </c>
    </row>
    <row r="4656" spans="1:19" x14ac:dyDescent="0.3">
      <c r="A4656">
        <v>2023</v>
      </c>
      <c r="C4656" t="str">
        <f>IF(GETPIVOTDATA("PS % recovery",Sheet4!$B$5,"Parish Name",K4656)&gt;99.949%,"OK","No")</f>
        <v>No</v>
      </c>
      <c r="D4656" t="e">
        <f>VLOOKUP(J4656,'Ref2'!C:E,3,0)</f>
        <v>#N/A</v>
      </c>
      <c r="F4656">
        <v>8</v>
      </c>
      <c r="I4656" t="e">
        <f>VLOOKUP(J4656,Ref!L:M,2,0)</f>
        <v>#N/A</v>
      </c>
      <c r="J4656" t="s">
        <v>1420</v>
      </c>
      <c r="K4656" t="s">
        <v>377</v>
      </c>
      <c r="L4656" t="s">
        <v>748</v>
      </c>
      <c r="M4656" t="s">
        <v>31</v>
      </c>
      <c r="N4656" t="s">
        <v>16</v>
      </c>
      <c r="S4656">
        <v>2000</v>
      </c>
    </row>
    <row r="4657" spans="1:19" x14ac:dyDescent="0.3">
      <c r="A4657">
        <v>2023</v>
      </c>
      <c r="C4657" t="str">
        <f>IF(GETPIVOTDATA("PS % recovery",Sheet4!$B$5,"Parish Name",K4657)&gt;99.949%,"OK","No")</f>
        <v>No</v>
      </c>
      <c r="D4657" t="e">
        <f>VLOOKUP(J4657,'Ref2'!C:E,3,0)</f>
        <v>#N/A</v>
      </c>
      <c r="F4657">
        <v>8</v>
      </c>
      <c r="I4657" t="e">
        <f>VLOOKUP(J4657,Ref!L:M,2,0)</f>
        <v>#N/A</v>
      </c>
      <c r="J4657" t="s">
        <v>1422</v>
      </c>
      <c r="K4657" t="s">
        <v>379</v>
      </c>
      <c r="L4657" t="s">
        <v>750</v>
      </c>
      <c r="M4657" t="s">
        <v>31</v>
      </c>
      <c r="N4657" t="s">
        <v>16</v>
      </c>
      <c r="S4657">
        <v>1500</v>
      </c>
    </row>
    <row r="4658" spans="1:19" x14ac:dyDescent="0.3">
      <c r="A4658">
        <v>2023</v>
      </c>
      <c r="C4658" t="str">
        <f>IF(GETPIVOTDATA("PS % recovery",Sheet4!$B$5,"Parish Name",K4658)&gt;99.949%,"OK","No")</f>
        <v>No</v>
      </c>
      <c r="D4658" t="str">
        <f>VLOOKUP(J4658,'Ref2'!C:E,3,0)</f>
        <v>LLF</v>
      </c>
      <c r="F4658">
        <v>8</v>
      </c>
      <c r="I4658" t="e">
        <f>VLOOKUP(J4658,Ref!L:M,2,0)</f>
        <v>#N/A</v>
      </c>
      <c r="J4658" t="s">
        <v>1424</v>
      </c>
      <c r="K4658" t="s">
        <v>380</v>
      </c>
      <c r="L4658" t="s">
        <v>752</v>
      </c>
      <c r="M4658" t="s">
        <v>31</v>
      </c>
      <c r="N4658" t="s">
        <v>16</v>
      </c>
      <c r="S4658">
        <v>8214</v>
      </c>
    </row>
    <row r="4659" spans="1:19" x14ac:dyDescent="0.3">
      <c r="A4659">
        <v>2023</v>
      </c>
      <c r="C4659" t="str">
        <f>IF(GETPIVOTDATA("PS % recovery",Sheet4!$B$5,"Parish Name",K4659)&gt;99.949%,"OK","No")</f>
        <v>OK</v>
      </c>
      <c r="D4659" t="e">
        <f>VLOOKUP(J4659,'Ref2'!C:E,3,0)</f>
        <v>#N/A</v>
      </c>
      <c r="F4659">
        <v>8</v>
      </c>
      <c r="I4659" t="e">
        <f>VLOOKUP(J4659,Ref!L:M,2,0)</f>
        <v>#N/A</v>
      </c>
      <c r="J4659" t="s">
        <v>1426</v>
      </c>
      <c r="K4659" t="s">
        <v>374</v>
      </c>
      <c r="L4659" t="s">
        <v>742</v>
      </c>
      <c r="M4659" t="s">
        <v>31</v>
      </c>
      <c r="N4659" t="s">
        <v>16</v>
      </c>
      <c r="S4659">
        <v>4000</v>
      </c>
    </row>
    <row r="4660" spans="1:19" x14ac:dyDescent="0.3">
      <c r="A4660">
        <v>2023</v>
      </c>
      <c r="C4660" t="str">
        <f>IF(GETPIVOTDATA("PS % recovery",Sheet4!$B$5,"Parish Name",K4660)&gt;99.949%,"OK","No")</f>
        <v>No</v>
      </c>
      <c r="D4660" t="e">
        <f>VLOOKUP(J4660,'Ref2'!C:E,3,0)</f>
        <v>#N/A</v>
      </c>
      <c r="F4660">
        <v>8</v>
      </c>
      <c r="I4660" t="e">
        <f>VLOOKUP(J4660,Ref!L:M,2,0)</f>
        <v>#N/A</v>
      </c>
      <c r="J4660" t="s">
        <v>1428</v>
      </c>
      <c r="K4660" t="s">
        <v>381</v>
      </c>
      <c r="L4660" t="s">
        <v>756</v>
      </c>
      <c r="M4660" t="s">
        <v>31</v>
      </c>
      <c r="N4660" t="s">
        <v>16</v>
      </c>
      <c r="S4660">
        <v>1250</v>
      </c>
    </row>
    <row r="4661" spans="1:19" x14ac:dyDescent="0.3">
      <c r="A4661">
        <v>2023</v>
      </c>
      <c r="C4661" t="str">
        <f>IF(GETPIVOTDATA("PS % recovery",Sheet4!$B$5,"Parish Name",K4661)&gt;99.949%,"OK","No")</f>
        <v>No</v>
      </c>
      <c r="D4661" t="e">
        <f>VLOOKUP(J4661,'Ref2'!C:E,3,0)</f>
        <v>#N/A</v>
      </c>
      <c r="F4661">
        <v>8</v>
      </c>
      <c r="I4661" t="e">
        <f>VLOOKUP(J4661,Ref!L:M,2,0)</f>
        <v>#N/A</v>
      </c>
      <c r="J4661" t="s">
        <v>1430</v>
      </c>
      <c r="K4661" t="s">
        <v>382</v>
      </c>
      <c r="L4661" t="s">
        <v>758</v>
      </c>
      <c r="M4661" t="s">
        <v>31</v>
      </c>
      <c r="N4661" t="s">
        <v>16</v>
      </c>
      <c r="S4661">
        <v>3000</v>
      </c>
    </row>
    <row r="4662" spans="1:19" x14ac:dyDescent="0.3">
      <c r="A4662">
        <v>2023</v>
      </c>
      <c r="C4662" t="str">
        <f>IF(GETPIVOTDATA("PS % recovery",Sheet4!$B$5,"Parish Name",K4662)&gt;99.949%,"OK","No")</f>
        <v>No</v>
      </c>
      <c r="D4662" t="e">
        <f>VLOOKUP(J4662,'Ref2'!C:E,3,0)</f>
        <v>#N/A</v>
      </c>
      <c r="F4662">
        <v>8</v>
      </c>
      <c r="I4662" t="e">
        <f>VLOOKUP(J4662,Ref!L:M,2,0)</f>
        <v>#N/A</v>
      </c>
      <c r="J4662" t="s">
        <v>1432</v>
      </c>
      <c r="K4662" t="s">
        <v>383</v>
      </c>
      <c r="L4662" t="s">
        <v>760</v>
      </c>
      <c r="M4662" t="s">
        <v>31</v>
      </c>
      <c r="N4662" t="s">
        <v>16</v>
      </c>
      <c r="S4662">
        <v>500</v>
      </c>
    </row>
    <row r="4663" spans="1:19" x14ac:dyDescent="0.3">
      <c r="A4663">
        <v>2023</v>
      </c>
      <c r="C4663" t="str">
        <f>IF(GETPIVOTDATA("PS % recovery",Sheet4!$B$5,"Parish Name",K4663)&gt;99.949%,"OK","No")</f>
        <v>OK</v>
      </c>
      <c r="D4663" t="e">
        <f>VLOOKUP(J4663,'Ref2'!C:E,3,0)</f>
        <v>#N/A</v>
      </c>
      <c r="F4663">
        <v>8</v>
      </c>
      <c r="I4663" t="e">
        <f>VLOOKUP(J4663,Ref!L:M,2,0)</f>
        <v>#N/A</v>
      </c>
      <c r="J4663" t="s">
        <v>1434</v>
      </c>
      <c r="K4663" t="s">
        <v>384</v>
      </c>
      <c r="L4663" t="s">
        <v>762</v>
      </c>
      <c r="M4663" t="s">
        <v>31</v>
      </c>
      <c r="N4663" t="s">
        <v>16</v>
      </c>
      <c r="S4663">
        <v>0</v>
      </c>
    </row>
    <row r="4664" spans="1:19" x14ac:dyDescent="0.3">
      <c r="A4664">
        <v>2023</v>
      </c>
      <c r="C4664" t="str">
        <f>IF(GETPIVOTDATA("PS % recovery",Sheet4!$B$5,"Parish Name",K4664)&gt;99.949%,"OK","No")</f>
        <v>No</v>
      </c>
      <c r="D4664" t="e">
        <f>VLOOKUP(J4664,'Ref2'!C:E,3,0)</f>
        <v>#N/A</v>
      </c>
      <c r="F4664">
        <v>8</v>
      </c>
      <c r="I4664" t="e">
        <f>VLOOKUP(J4664,Ref!L:M,2,0)</f>
        <v>#N/A</v>
      </c>
      <c r="J4664" t="s">
        <v>1436</v>
      </c>
      <c r="K4664" t="s">
        <v>385</v>
      </c>
      <c r="L4664" t="s">
        <v>764</v>
      </c>
      <c r="M4664" t="s">
        <v>31</v>
      </c>
      <c r="N4664" t="s">
        <v>16</v>
      </c>
      <c r="S4664">
        <v>3500</v>
      </c>
    </row>
    <row r="4665" spans="1:19" x14ac:dyDescent="0.3">
      <c r="A4665">
        <v>2023</v>
      </c>
      <c r="C4665" t="str">
        <f>IF(GETPIVOTDATA("PS % recovery",Sheet4!$B$5,"Parish Name",K4665)&gt;99.949%,"OK","No")</f>
        <v>No</v>
      </c>
      <c r="D4665" t="e">
        <f>VLOOKUP(J4665,'Ref2'!C:E,3,0)</f>
        <v>#N/A</v>
      </c>
      <c r="F4665">
        <v>8</v>
      </c>
      <c r="I4665" t="e">
        <f>VLOOKUP(J4665,Ref!L:M,2,0)</f>
        <v>#N/A</v>
      </c>
      <c r="J4665" t="s">
        <v>1438</v>
      </c>
      <c r="K4665" t="s">
        <v>386</v>
      </c>
      <c r="L4665" t="s">
        <v>766</v>
      </c>
      <c r="M4665" t="s">
        <v>31</v>
      </c>
      <c r="N4665" t="s">
        <v>16</v>
      </c>
      <c r="S4665">
        <v>750</v>
      </c>
    </row>
    <row r="4666" spans="1:19" x14ac:dyDescent="0.3">
      <c r="A4666">
        <v>2023</v>
      </c>
      <c r="C4666" t="str">
        <f>IF(GETPIVOTDATA("PS % recovery",Sheet4!$B$5,"Parish Name",K4666)&gt;99.949%,"OK","No")</f>
        <v>No</v>
      </c>
      <c r="D4666" t="str">
        <f>VLOOKUP(J4666,'Ref2'!C:E,3,0)</f>
        <v>LLF</v>
      </c>
      <c r="F4666">
        <v>8</v>
      </c>
      <c r="I4666" t="e">
        <f>VLOOKUP(J4666,Ref!L:M,2,0)</f>
        <v>#N/A</v>
      </c>
      <c r="J4666" t="s">
        <v>1440</v>
      </c>
      <c r="K4666" t="s">
        <v>388</v>
      </c>
      <c r="L4666" t="s">
        <v>780</v>
      </c>
      <c r="M4666" t="s">
        <v>34</v>
      </c>
      <c r="N4666" t="s">
        <v>16</v>
      </c>
      <c r="S4666">
        <v>1344.5</v>
      </c>
    </row>
    <row r="4667" spans="1:19" x14ac:dyDescent="0.3">
      <c r="A4667">
        <v>2023</v>
      </c>
      <c r="C4667" t="str">
        <f>IF(GETPIVOTDATA("PS % recovery",Sheet4!$B$5,"Parish Name",K4667)&gt;99.949%,"OK","No")</f>
        <v>OK</v>
      </c>
      <c r="D4667" t="str">
        <f>VLOOKUP(J4667,'Ref2'!C:E,3,0)</f>
        <v>LLF</v>
      </c>
      <c r="F4667">
        <v>8</v>
      </c>
      <c r="I4667" t="str">
        <f>VLOOKUP(J4667,Ref!L:M,2,0)</f>
        <v>Yes</v>
      </c>
      <c r="J4667" t="s">
        <v>1442</v>
      </c>
      <c r="K4667" t="s">
        <v>389</v>
      </c>
      <c r="L4667" t="s">
        <v>780</v>
      </c>
      <c r="M4667" t="s">
        <v>34</v>
      </c>
      <c r="N4667" t="s">
        <v>16</v>
      </c>
      <c r="S4667">
        <v>4348</v>
      </c>
    </row>
    <row r="4668" spans="1:19" x14ac:dyDescent="0.3">
      <c r="A4668">
        <v>2023</v>
      </c>
      <c r="C4668" t="str">
        <f>IF(GETPIVOTDATA("PS % recovery",Sheet4!$B$5,"Parish Name",K4668)&gt;99.949%,"OK","No")</f>
        <v>No</v>
      </c>
      <c r="D4668" t="e">
        <f>VLOOKUP(J4668,'Ref2'!C:E,3,0)</f>
        <v>#N/A</v>
      </c>
      <c r="F4668">
        <v>8</v>
      </c>
      <c r="I4668" t="e">
        <f>VLOOKUP(J4668,Ref!L:M,2,0)</f>
        <v>#N/A</v>
      </c>
      <c r="J4668" t="s">
        <v>1444</v>
      </c>
      <c r="K4668" t="s">
        <v>390</v>
      </c>
      <c r="L4668" t="s">
        <v>770</v>
      </c>
      <c r="M4668" t="s">
        <v>34</v>
      </c>
      <c r="N4668" t="s">
        <v>16</v>
      </c>
      <c r="S4668">
        <v>0</v>
      </c>
    </row>
    <row r="4669" spans="1:19" x14ac:dyDescent="0.3">
      <c r="A4669">
        <v>2023</v>
      </c>
      <c r="C4669" t="str">
        <f>IF(GETPIVOTDATA("PS % recovery",Sheet4!$B$5,"Parish Name",K4669)&gt;99.949%,"OK","No")</f>
        <v>No</v>
      </c>
      <c r="D4669" t="e">
        <f>VLOOKUP(J4669,'Ref2'!C:E,3,0)</f>
        <v>#N/A</v>
      </c>
      <c r="F4669">
        <v>8</v>
      </c>
      <c r="I4669" t="e">
        <f>VLOOKUP(J4669,Ref!L:M,2,0)</f>
        <v>#N/A</v>
      </c>
      <c r="J4669" t="s">
        <v>1446</v>
      </c>
      <c r="K4669" t="s">
        <v>392</v>
      </c>
      <c r="L4669" t="s">
        <v>770</v>
      </c>
      <c r="M4669" t="s">
        <v>34</v>
      </c>
      <c r="N4669" t="s">
        <v>16</v>
      </c>
      <c r="S4669">
        <v>100</v>
      </c>
    </row>
    <row r="4670" spans="1:19" x14ac:dyDescent="0.3">
      <c r="A4670">
        <v>2023</v>
      </c>
      <c r="C4670" t="str">
        <f>IF(GETPIVOTDATA("PS % recovery",Sheet4!$B$5,"Parish Name",K4670)&gt;99.949%,"OK","No")</f>
        <v>OK</v>
      </c>
      <c r="D4670" t="e">
        <f>VLOOKUP(J4670,'Ref2'!C:E,3,0)</f>
        <v>#N/A</v>
      </c>
      <c r="F4670">
        <v>8</v>
      </c>
      <c r="I4670" t="e">
        <f>VLOOKUP(J4670,Ref!L:M,2,0)</f>
        <v>#N/A</v>
      </c>
      <c r="J4670" t="s">
        <v>1448</v>
      </c>
      <c r="K4670" t="s">
        <v>393</v>
      </c>
      <c r="L4670" t="s">
        <v>774</v>
      </c>
      <c r="M4670" t="s">
        <v>34</v>
      </c>
      <c r="N4670" t="s">
        <v>16</v>
      </c>
      <c r="S4670">
        <v>1922</v>
      </c>
    </row>
    <row r="4671" spans="1:19" x14ac:dyDescent="0.3">
      <c r="A4671">
        <v>2023</v>
      </c>
      <c r="C4671" t="str">
        <f>IF(GETPIVOTDATA("PS % recovery",Sheet4!$B$5,"Parish Name",K4671)&gt;99.949%,"OK","No")</f>
        <v>No</v>
      </c>
      <c r="D4671" t="e">
        <f>VLOOKUP(J4671,'Ref2'!C:E,3,0)</f>
        <v>#N/A</v>
      </c>
      <c r="F4671">
        <v>8</v>
      </c>
      <c r="I4671" t="e">
        <f>VLOOKUP(J4671,Ref!L:M,2,0)</f>
        <v>#N/A</v>
      </c>
      <c r="J4671" t="s">
        <v>1450</v>
      </c>
      <c r="K4671" t="s">
        <v>395</v>
      </c>
      <c r="L4671" t="s">
        <v>774</v>
      </c>
      <c r="M4671" t="s">
        <v>34</v>
      </c>
      <c r="N4671" t="s">
        <v>16</v>
      </c>
      <c r="S4671">
        <v>500</v>
      </c>
    </row>
    <row r="4672" spans="1:19" x14ac:dyDescent="0.3">
      <c r="A4672">
        <v>2023</v>
      </c>
      <c r="C4672" t="str">
        <f>IF(GETPIVOTDATA("PS % recovery",Sheet4!$B$5,"Parish Name",K4672)&gt;99.949%,"OK","No")</f>
        <v>No</v>
      </c>
      <c r="D4672" t="e">
        <f>VLOOKUP(J4672,'Ref2'!C:E,3,0)</f>
        <v>#N/A</v>
      </c>
      <c r="F4672">
        <v>8</v>
      </c>
      <c r="I4672" t="e">
        <f>VLOOKUP(J4672,Ref!L:M,2,0)</f>
        <v>#N/A</v>
      </c>
      <c r="J4672" t="s">
        <v>1452</v>
      </c>
      <c r="K4672" t="s">
        <v>396</v>
      </c>
      <c r="L4672" t="s">
        <v>786</v>
      </c>
      <c r="M4672" t="s">
        <v>34</v>
      </c>
      <c r="N4672" t="s">
        <v>16</v>
      </c>
      <c r="S4672">
        <v>2000</v>
      </c>
    </row>
    <row r="4673" spans="1:19" x14ac:dyDescent="0.3">
      <c r="A4673">
        <v>2023</v>
      </c>
      <c r="C4673" t="str">
        <f>IF(GETPIVOTDATA("PS % recovery",Sheet4!$B$5,"Parish Name",K4673)&gt;99.949%,"OK","No")</f>
        <v>No</v>
      </c>
      <c r="D4673" t="e">
        <f>VLOOKUP(J4673,'Ref2'!C:E,3,0)</f>
        <v>#N/A</v>
      </c>
      <c r="F4673">
        <v>8</v>
      </c>
      <c r="I4673" t="e">
        <f>VLOOKUP(J4673,Ref!L:M,2,0)</f>
        <v>#N/A</v>
      </c>
      <c r="J4673" t="s">
        <v>1454</v>
      </c>
      <c r="K4673" t="s">
        <v>398</v>
      </c>
      <c r="L4673" t="s">
        <v>786</v>
      </c>
      <c r="M4673" t="s">
        <v>34</v>
      </c>
      <c r="N4673" t="s">
        <v>16</v>
      </c>
      <c r="S4673">
        <v>0</v>
      </c>
    </row>
    <row r="4674" spans="1:19" x14ac:dyDescent="0.3">
      <c r="A4674">
        <v>2023</v>
      </c>
      <c r="C4674" t="str">
        <f>IF(GETPIVOTDATA("PS % recovery",Sheet4!$B$5,"Parish Name",K4674)&gt;99.949%,"OK","No")</f>
        <v>No</v>
      </c>
      <c r="D4674" t="e">
        <f>VLOOKUP(J4674,'Ref2'!C:E,3,0)</f>
        <v>#N/A</v>
      </c>
      <c r="F4674">
        <v>8</v>
      </c>
      <c r="I4674" t="e">
        <f>VLOOKUP(J4674,Ref!L:M,2,0)</f>
        <v>#N/A</v>
      </c>
      <c r="J4674" t="s">
        <v>1456</v>
      </c>
      <c r="K4674" t="s">
        <v>399</v>
      </c>
      <c r="L4674" t="s">
        <v>786</v>
      </c>
      <c r="M4674" t="s">
        <v>34</v>
      </c>
      <c r="N4674" t="s">
        <v>16</v>
      </c>
      <c r="S4674">
        <v>100</v>
      </c>
    </row>
    <row r="4675" spans="1:19" x14ac:dyDescent="0.3">
      <c r="A4675">
        <v>2023</v>
      </c>
      <c r="C4675" t="str">
        <f>IF(GETPIVOTDATA("PS % recovery",Sheet4!$B$5,"Parish Name",K4675)&gt;99.949%,"OK","No")</f>
        <v>OK</v>
      </c>
      <c r="D4675" t="e">
        <f>VLOOKUP(J4675,'Ref2'!C:E,3,0)</f>
        <v>#N/A</v>
      </c>
      <c r="F4675">
        <v>8</v>
      </c>
      <c r="I4675" t="e">
        <f>VLOOKUP(J4675,Ref!L:M,2,0)</f>
        <v>#N/A</v>
      </c>
      <c r="J4675" t="s">
        <v>1458</v>
      </c>
      <c r="K4675" t="s">
        <v>397</v>
      </c>
      <c r="L4675" t="s">
        <v>782</v>
      </c>
      <c r="M4675" t="s">
        <v>34</v>
      </c>
      <c r="N4675" t="s">
        <v>16</v>
      </c>
      <c r="S4675">
        <v>0</v>
      </c>
    </row>
    <row r="4676" spans="1:19" x14ac:dyDescent="0.3">
      <c r="A4676">
        <v>2023</v>
      </c>
      <c r="C4676" t="str">
        <f>IF(GETPIVOTDATA("PS % recovery",Sheet4!$B$5,"Parish Name",K4676)&gt;99.949%,"OK","No")</f>
        <v>OK</v>
      </c>
      <c r="D4676" t="e">
        <f>VLOOKUP(J4676,'Ref2'!C:E,3,0)</f>
        <v>#N/A</v>
      </c>
      <c r="F4676">
        <v>8</v>
      </c>
      <c r="I4676" t="e">
        <f>VLOOKUP(J4676,Ref!L:M,2,0)</f>
        <v>#N/A</v>
      </c>
      <c r="J4676" t="s">
        <v>1460</v>
      </c>
      <c r="K4676" t="s">
        <v>401</v>
      </c>
      <c r="L4676" t="s">
        <v>782</v>
      </c>
      <c r="M4676" t="s">
        <v>34</v>
      </c>
      <c r="N4676" t="s">
        <v>16</v>
      </c>
      <c r="S4676">
        <v>5141</v>
      </c>
    </row>
    <row r="4677" spans="1:19" x14ac:dyDescent="0.3">
      <c r="A4677">
        <v>2023</v>
      </c>
      <c r="C4677" t="str">
        <f>IF(GETPIVOTDATA("PS % recovery",Sheet4!$B$5,"Parish Name",K4677)&gt;99.949%,"OK","No")</f>
        <v>OK</v>
      </c>
      <c r="D4677" t="e">
        <f>VLOOKUP(J4677,'Ref2'!C:E,3,0)</f>
        <v>#N/A</v>
      </c>
      <c r="F4677">
        <v>8</v>
      </c>
      <c r="I4677" t="e">
        <f>VLOOKUP(J4677,Ref!L:M,2,0)</f>
        <v>#N/A</v>
      </c>
      <c r="J4677" t="s">
        <v>1462</v>
      </c>
      <c r="K4677" t="s">
        <v>400</v>
      </c>
      <c r="L4677" t="s">
        <v>782</v>
      </c>
      <c r="M4677" t="s">
        <v>34</v>
      </c>
      <c r="N4677" t="s">
        <v>16</v>
      </c>
      <c r="S4677">
        <v>420</v>
      </c>
    </row>
    <row r="4678" spans="1:19" x14ac:dyDescent="0.3">
      <c r="A4678">
        <v>2023</v>
      </c>
      <c r="C4678" t="str">
        <f>IF(GETPIVOTDATA("PS % recovery",Sheet4!$B$5,"Parish Name",K4678)&gt;99.949%,"OK","No")</f>
        <v>No</v>
      </c>
      <c r="D4678" t="e">
        <f>VLOOKUP(J4678,'Ref2'!C:E,3,0)</f>
        <v>#N/A</v>
      </c>
      <c r="F4678">
        <v>8</v>
      </c>
      <c r="I4678" t="e">
        <f>VLOOKUP(J4678,Ref!L:M,2,0)</f>
        <v>#N/A</v>
      </c>
      <c r="J4678" t="s">
        <v>1464</v>
      </c>
      <c r="K4678" t="s">
        <v>402</v>
      </c>
      <c r="L4678" t="s">
        <v>778</v>
      </c>
      <c r="M4678" t="s">
        <v>34</v>
      </c>
      <c r="N4678" t="s">
        <v>16</v>
      </c>
      <c r="S4678">
        <v>500</v>
      </c>
    </row>
    <row r="4679" spans="1:19" x14ac:dyDescent="0.3">
      <c r="A4679">
        <v>2023</v>
      </c>
      <c r="C4679" t="str">
        <f>IF(GETPIVOTDATA("PS % recovery",Sheet4!$B$5,"Parish Name",K4679)&gt;99.949%,"OK","No")</f>
        <v>No</v>
      </c>
      <c r="D4679" t="e">
        <f>VLOOKUP(J4679,'Ref2'!C:E,3,0)</f>
        <v>#N/A</v>
      </c>
      <c r="F4679">
        <v>8</v>
      </c>
      <c r="I4679" t="e">
        <f>VLOOKUP(J4679,Ref!L:M,2,0)</f>
        <v>#N/A</v>
      </c>
      <c r="J4679" t="s">
        <v>1466</v>
      </c>
      <c r="K4679" t="s">
        <v>405</v>
      </c>
      <c r="L4679" t="s">
        <v>778</v>
      </c>
      <c r="M4679" t="s">
        <v>34</v>
      </c>
      <c r="N4679" t="s">
        <v>16</v>
      </c>
      <c r="S4679">
        <v>0.01</v>
      </c>
    </row>
    <row r="4680" spans="1:19" x14ac:dyDescent="0.3">
      <c r="A4680">
        <v>2023</v>
      </c>
      <c r="C4680" t="str">
        <f>IF(GETPIVOTDATA("PS % recovery",Sheet4!$B$5,"Parish Name",K4680)&gt;99.949%,"OK","No")</f>
        <v>OK</v>
      </c>
      <c r="D4680" t="e">
        <f>VLOOKUP(J4680,'Ref2'!C:E,3,0)</f>
        <v>#N/A</v>
      </c>
      <c r="F4680">
        <v>8</v>
      </c>
      <c r="I4680" t="e">
        <f>VLOOKUP(J4680,Ref!L:M,2,0)</f>
        <v>#N/A</v>
      </c>
      <c r="J4680" t="s">
        <v>1468</v>
      </c>
      <c r="K4680" t="s">
        <v>404</v>
      </c>
      <c r="L4680" t="s">
        <v>774</v>
      </c>
      <c r="M4680" t="s">
        <v>34</v>
      </c>
      <c r="N4680" t="s">
        <v>16</v>
      </c>
      <c r="S4680">
        <v>4000</v>
      </c>
    </row>
    <row r="4681" spans="1:19" x14ac:dyDescent="0.3">
      <c r="A4681">
        <v>2023</v>
      </c>
      <c r="C4681" t="str">
        <f>IF(GETPIVOTDATA("PS % recovery",Sheet4!$B$5,"Parish Name",K4681)&gt;99.949%,"OK","No")</f>
        <v>OK</v>
      </c>
      <c r="D4681" t="e">
        <f>VLOOKUP(J4681,'Ref2'!C:E,3,0)</f>
        <v>#N/A</v>
      </c>
      <c r="F4681">
        <v>8</v>
      </c>
      <c r="I4681" t="e">
        <f>VLOOKUP(J4681,Ref!L:M,2,0)</f>
        <v>#N/A</v>
      </c>
      <c r="J4681" t="s">
        <v>1470</v>
      </c>
      <c r="K4681" t="s">
        <v>406</v>
      </c>
      <c r="L4681" t="s">
        <v>778</v>
      </c>
      <c r="M4681" t="s">
        <v>34</v>
      </c>
      <c r="N4681" t="s">
        <v>16</v>
      </c>
      <c r="S4681">
        <v>1657.35</v>
      </c>
    </row>
    <row r="4682" spans="1:19" x14ac:dyDescent="0.3">
      <c r="A4682">
        <v>2023</v>
      </c>
      <c r="C4682" t="str">
        <f>IF(GETPIVOTDATA("PS % recovery",Sheet4!$B$5,"Parish Name",K4682)&gt;99.949%,"OK","No")</f>
        <v>No</v>
      </c>
      <c r="D4682" t="e">
        <f>VLOOKUP(J4682,'Ref2'!C:E,3,0)</f>
        <v>#N/A</v>
      </c>
      <c r="F4682">
        <v>8</v>
      </c>
      <c r="I4682" t="e">
        <f>VLOOKUP(J4682,Ref!L:M,2,0)</f>
        <v>#N/A</v>
      </c>
      <c r="J4682" t="s">
        <v>1472</v>
      </c>
      <c r="K4682" t="s">
        <v>407</v>
      </c>
      <c r="L4682" t="s">
        <v>774</v>
      </c>
      <c r="M4682" t="s">
        <v>34</v>
      </c>
      <c r="N4682" t="s">
        <v>16</v>
      </c>
      <c r="S4682">
        <v>5000</v>
      </c>
    </row>
    <row r="4683" spans="1:19" x14ac:dyDescent="0.3">
      <c r="A4683">
        <v>2023</v>
      </c>
      <c r="C4683" t="str">
        <f>IF(GETPIVOTDATA("PS % recovery",Sheet4!$B$5,"Parish Name",K4683)&gt;99.949%,"OK","No")</f>
        <v>No</v>
      </c>
      <c r="D4683" t="e">
        <f>VLOOKUP(J4683,'Ref2'!C:E,3,0)</f>
        <v>#N/A</v>
      </c>
      <c r="F4683">
        <v>8</v>
      </c>
      <c r="I4683" t="e">
        <f>VLOOKUP(J4683,Ref!L:M,2,0)</f>
        <v>#N/A</v>
      </c>
      <c r="J4683" t="s">
        <v>1474</v>
      </c>
      <c r="K4683" t="s">
        <v>408</v>
      </c>
      <c r="L4683" t="s">
        <v>774</v>
      </c>
      <c r="M4683" t="s">
        <v>34</v>
      </c>
      <c r="N4683" t="s">
        <v>16</v>
      </c>
      <c r="S4683">
        <v>0</v>
      </c>
    </row>
    <row r="4684" spans="1:19" x14ac:dyDescent="0.3">
      <c r="A4684">
        <v>2023</v>
      </c>
      <c r="C4684" t="str">
        <f>IF(GETPIVOTDATA("PS % recovery",Sheet4!$B$5,"Parish Name",K4684)&gt;99.949%,"OK","No")</f>
        <v>No</v>
      </c>
      <c r="D4684" t="e">
        <f>VLOOKUP(J4684,'Ref2'!C:E,3,0)</f>
        <v>#N/A</v>
      </c>
      <c r="F4684">
        <v>8</v>
      </c>
      <c r="I4684" t="e">
        <f>VLOOKUP(J4684,Ref!L:M,2,0)</f>
        <v>#N/A</v>
      </c>
      <c r="J4684" t="s">
        <v>1476</v>
      </c>
      <c r="K4684" t="s">
        <v>409</v>
      </c>
      <c r="L4684" t="s">
        <v>774</v>
      </c>
      <c r="M4684" t="s">
        <v>34</v>
      </c>
      <c r="N4684" t="s">
        <v>16</v>
      </c>
      <c r="S4684">
        <v>800</v>
      </c>
    </row>
    <row r="4685" spans="1:19" x14ac:dyDescent="0.3">
      <c r="A4685">
        <v>2023</v>
      </c>
      <c r="C4685" t="str">
        <f>IF(GETPIVOTDATA("PS % recovery",Sheet4!$B$5,"Parish Name",K4685)&gt;99.949%,"OK","No")</f>
        <v>No</v>
      </c>
      <c r="D4685" t="e">
        <f>VLOOKUP(J4685,'Ref2'!C:E,3,0)</f>
        <v>#N/A</v>
      </c>
      <c r="F4685">
        <v>8</v>
      </c>
      <c r="I4685" t="e">
        <f>VLOOKUP(J4685,Ref!L:M,2,0)</f>
        <v>#N/A</v>
      </c>
      <c r="J4685" t="s">
        <v>1478</v>
      </c>
      <c r="K4685" t="s">
        <v>411</v>
      </c>
      <c r="L4685" t="s">
        <v>774</v>
      </c>
      <c r="M4685" t="s">
        <v>34</v>
      </c>
      <c r="N4685" t="s">
        <v>16</v>
      </c>
      <c r="S4685">
        <v>1000</v>
      </c>
    </row>
    <row r="4686" spans="1:19" x14ac:dyDescent="0.3">
      <c r="A4686">
        <v>2023</v>
      </c>
      <c r="C4686" t="str">
        <f>IF(GETPIVOTDATA("PS % recovery",Sheet4!$B$5,"Parish Name",K4686)&gt;99.949%,"OK","No")</f>
        <v>No</v>
      </c>
      <c r="D4686" t="e">
        <f>VLOOKUP(J4686,'Ref2'!C:E,3,0)</f>
        <v>#N/A</v>
      </c>
      <c r="F4686">
        <v>8</v>
      </c>
      <c r="I4686" t="e">
        <f>VLOOKUP(J4686,Ref!L:M,2,0)</f>
        <v>#N/A</v>
      </c>
      <c r="J4686" t="s">
        <v>1480</v>
      </c>
      <c r="K4686" t="s">
        <v>412</v>
      </c>
      <c r="L4686" t="s">
        <v>784</v>
      </c>
      <c r="M4686" t="s">
        <v>34</v>
      </c>
      <c r="N4686" t="s">
        <v>16</v>
      </c>
      <c r="S4686">
        <v>2000</v>
      </c>
    </row>
    <row r="4687" spans="1:19" x14ac:dyDescent="0.3">
      <c r="A4687">
        <v>2023</v>
      </c>
      <c r="C4687" t="str">
        <f>IF(GETPIVOTDATA("PS % recovery",Sheet4!$B$5,"Parish Name",K4687)&gt;99.949%,"OK","No")</f>
        <v>No</v>
      </c>
      <c r="D4687" t="e">
        <f>VLOOKUP(J4687,'Ref2'!C:E,3,0)</f>
        <v>#N/A</v>
      </c>
      <c r="F4687">
        <v>8</v>
      </c>
      <c r="I4687" t="e">
        <f>VLOOKUP(J4687,Ref!L:M,2,0)</f>
        <v>#N/A</v>
      </c>
      <c r="J4687" t="s">
        <v>1482</v>
      </c>
      <c r="K4687" t="s">
        <v>391</v>
      </c>
      <c r="L4687" t="s">
        <v>772</v>
      </c>
      <c r="M4687" t="s">
        <v>34</v>
      </c>
      <c r="N4687" t="s">
        <v>16</v>
      </c>
      <c r="S4687">
        <v>1500</v>
      </c>
    </row>
    <row r="4688" spans="1:19" x14ac:dyDescent="0.3">
      <c r="A4688">
        <v>2023</v>
      </c>
      <c r="C4688" t="str">
        <f>IF(GETPIVOTDATA("PS % recovery",Sheet4!$B$5,"Parish Name",K4688)&gt;99.949%,"OK","No")</f>
        <v>No</v>
      </c>
      <c r="D4688" t="e">
        <f>VLOOKUP(J4688,'Ref2'!C:E,3,0)</f>
        <v>#N/A</v>
      </c>
      <c r="F4688">
        <v>8</v>
      </c>
      <c r="I4688" t="e">
        <f>VLOOKUP(J4688,Ref!L:M,2,0)</f>
        <v>#N/A</v>
      </c>
      <c r="J4688" t="s">
        <v>1484</v>
      </c>
      <c r="K4688" t="s">
        <v>403</v>
      </c>
      <c r="L4688" t="s">
        <v>772</v>
      </c>
      <c r="M4688" t="s">
        <v>34</v>
      </c>
      <c r="N4688" t="s">
        <v>16</v>
      </c>
      <c r="S4688">
        <v>1588.42</v>
      </c>
    </row>
    <row r="4689" spans="1:19" x14ac:dyDescent="0.3">
      <c r="A4689">
        <v>2023</v>
      </c>
      <c r="C4689" t="str">
        <f>IF(GETPIVOTDATA("PS % recovery",Sheet4!$B$5,"Parish Name",K4689)&gt;99.949%,"OK","No")</f>
        <v>OK</v>
      </c>
      <c r="D4689" t="e">
        <f>VLOOKUP(J4689,'Ref2'!C:E,3,0)</f>
        <v>#N/A</v>
      </c>
      <c r="F4689">
        <v>8</v>
      </c>
      <c r="I4689" t="e">
        <f>VLOOKUP(J4689,Ref!L:M,2,0)</f>
        <v>#N/A</v>
      </c>
      <c r="J4689" t="s">
        <v>1486</v>
      </c>
      <c r="K4689" t="s">
        <v>410</v>
      </c>
      <c r="L4689" t="s">
        <v>772</v>
      </c>
      <c r="M4689" t="s">
        <v>34</v>
      </c>
      <c r="N4689" t="s">
        <v>16</v>
      </c>
      <c r="S4689">
        <v>590.5</v>
      </c>
    </row>
    <row r="4690" spans="1:19" x14ac:dyDescent="0.3">
      <c r="A4690">
        <v>2023</v>
      </c>
      <c r="C4690" t="str">
        <f>IF(GETPIVOTDATA("PS % recovery",Sheet4!$B$5,"Parish Name",K4690)&gt;99.949%,"OK","No")</f>
        <v>OK</v>
      </c>
      <c r="D4690" t="e">
        <f>VLOOKUP(J4690,'Ref2'!C:E,3,0)</f>
        <v>#N/A</v>
      </c>
      <c r="F4690">
        <v>8</v>
      </c>
      <c r="I4690" t="e">
        <f>VLOOKUP(J4690,Ref!L:M,2,0)</f>
        <v>#N/A</v>
      </c>
      <c r="J4690" t="s">
        <v>1488</v>
      </c>
      <c r="K4690" t="s">
        <v>394</v>
      </c>
      <c r="L4690" t="s">
        <v>776</v>
      </c>
      <c r="M4690" t="s">
        <v>34</v>
      </c>
      <c r="N4690" t="s">
        <v>16</v>
      </c>
      <c r="S4690">
        <v>4873</v>
      </c>
    </row>
    <row r="4691" spans="1:19" x14ac:dyDescent="0.3">
      <c r="A4691">
        <v>2023</v>
      </c>
      <c r="C4691" t="str">
        <f>IF(GETPIVOTDATA("PS % recovery",Sheet4!$B$5,"Parish Name",K4691)&gt;99.949%,"OK","No")</f>
        <v>OK</v>
      </c>
      <c r="D4691" t="e">
        <f>VLOOKUP(J4691,'Ref2'!C:E,3,0)</f>
        <v>#N/A</v>
      </c>
      <c r="F4691">
        <v>9</v>
      </c>
      <c r="I4691" t="e">
        <f>VLOOKUP(J4691,Ref!L:M,2,0)</f>
        <v>#N/A</v>
      </c>
      <c r="J4691" t="s">
        <v>859</v>
      </c>
      <c r="K4691" t="s">
        <v>60</v>
      </c>
      <c r="L4691" t="s">
        <v>419</v>
      </c>
      <c r="M4691" t="s">
        <v>17</v>
      </c>
      <c r="N4691" t="s">
        <v>14</v>
      </c>
      <c r="S4691">
        <v>956</v>
      </c>
    </row>
    <row r="4692" spans="1:19" x14ac:dyDescent="0.3">
      <c r="A4692">
        <v>2023</v>
      </c>
      <c r="C4692" t="str">
        <f>IF(GETPIVOTDATA("PS % recovery",Sheet4!$B$5,"Parish Name",K4692)&gt;99.949%,"OK","No")</f>
        <v>OK</v>
      </c>
      <c r="D4692" t="e">
        <f>VLOOKUP(J4692,'Ref2'!C:E,3,0)</f>
        <v>#N/A</v>
      </c>
      <c r="F4692">
        <v>9</v>
      </c>
      <c r="I4692" t="e">
        <f>VLOOKUP(J4692,Ref!L:M,2,0)</f>
        <v>#N/A</v>
      </c>
      <c r="J4692" t="s">
        <v>861</v>
      </c>
      <c r="K4692" t="s">
        <v>67</v>
      </c>
      <c r="L4692" t="s">
        <v>419</v>
      </c>
      <c r="M4692" t="s">
        <v>17</v>
      </c>
      <c r="N4692" t="s">
        <v>14</v>
      </c>
      <c r="S4692">
        <v>5488</v>
      </c>
    </row>
    <row r="4693" spans="1:19" x14ac:dyDescent="0.3">
      <c r="A4693">
        <v>2023</v>
      </c>
      <c r="C4693" t="str">
        <f>IF(GETPIVOTDATA("PS % recovery",Sheet4!$B$5,"Parish Name",K4693)&gt;99.949%,"OK","No")</f>
        <v>OK</v>
      </c>
      <c r="D4693" t="e">
        <f>VLOOKUP(J4693,'Ref2'!C:E,3,0)</f>
        <v>#N/A</v>
      </c>
      <c r="F4693">
        <v>9</v>
      </c>
      <c r="I4693" t="e">
        <f>VLOOKUP(J4693,Ref!L:M,2,0)</f>
        <v>#N/A</v>
      </c>
      <c r="J4693" t="s">
        <v>791</v>
      </c>
      <c r="K4693" t="s">
        <v>61</v>
      </c>
      <c r="L4693" t="s">
        <v>415</v>
      </c>
      <c r="M4693" t="s">
        <v>17</v>
      </c>
      <c r="N4693" t="s">
        <v>14</v>
      </c>
      <c r="S4693">
        <v>10654</v>
      </c>
    </row>
    <row r="4694" spans="1:19" x14ac:dyDescent="0.3">
      <c r="A4694">
        <v>2023</v>
      </c>
      <c r="C4694" t="str">
        <f>IF(GETPIVOTDATA("PS % recovery",Sheet4!$B$5,"Parish Name",K4694)&gt;99.949%,"OK","No")</f>
        <v>OK</v>
      </c>
      <c r="D4694" t="e">
        <f>VLOOKUP(J4694,'Ref2'!C:E,3,0)</f>
        <v>#N/A</v>
      </c>
      <c r="F4694">
        <v>9</v>
      </c>
      <c r="I4694" t="e">
        <f>VLOOKUP(J4694,Ref!L:M,2,0)</f>
        <v>#N/A</v>
      </c>
      <c r="J4694" t="s">
        <v>864</v>
      </c>
      <c r="K4694" t="s">
        <v>62</v>
      </c>
      <c r="L4694" t="s">
        <v>415</v>
      </c>
      <c r="M4694" t="s">
        <v>17</v>
      </c>
      <c r="N4694" t="s">
        <v>14</v>
      </c>
      <c r="S4694">
        <v>5854.25</v>
      </c>
    </row>
    <row r="4695" spans="1:19" x14ac:dyDescent="0.3">
      <c r="A4695">
        <v>2023</v>
      </c>
      <c r="C4695" t="str">
        <f>IF(GETPIVOTDATA("PS % recovery",Sheet4!$B$5,"Parish Name",K4695)&gt;99.949%,"OK","No")</f>
        <v>OK</v>
      </c>
      <c r="D4695" t="e">
        <f>VLOOKUP(J4695,'Ref2'!C:E,3,0)</f>
        <v>#N/A</v>
      </c>
      <c r="F4695">
        <v>9</v>
      </c>
      <c r="I4695" t="e">
        <f>VLOOKUP(J4695,Ref!L:M,2,0)</f>
        <v>#N/A</v>
      </c>
      <c r="J4695" t="s">
        <v>866</v>
      </c>
      <c r="K4695" t="s">
        <v>63</v>
      </c>
      <c r="L4695" t="s">
        <v>415</v>
      </c>
      <c r="M4695" t="s">
        <v>17</v>
      </c>
      <c r="N4695" t="s">
        <v>14</v>
      </c>
      <c r="S4695">
        <v>3338</v>
      </c>
    </row>
    <row r="4696" spans="1:19" x14ac:dyDescent="0.3">
      <c r="A4696">
        <v>2023</v>
      </c>
      <c r="C4696" t="str">
        <f>IF(GETPIVOTDATA("PS % recovery",Sheet4!$B$5,"Parish Name",K4696)&gt;99.949%,"OK","No")</f>
        <v>OK</v>
      </c>
      <c r="D4696" t="e">
        <f>VLOOKUP(J4696,'Ref2'!C:E,3,0)</f>
        <v>#N/A</v>
      </c>
      <c r="F4696">
        <v>9</v>
      </c>
      <c r="I4696" t="e">
        <f>VLOOKUP(J4696,Ref!L:M,2,0)</f>
        <v>#N/A</v>
      </c>
      <c r="J4696" t="s">
        <v>868</v>
      </c>
      <c r="K4696" t="s">
        <v>64</v>
      </c>
      <c r="L4696" t="s">
        <v>415</v>
      </c>
      <c r="M4696" t="s">
        <v>17</v>
      </c>
      <c r="N4696" t="s">
        <v>14</v>
      </c>
      <c r="S4696">
        <v>617.75</v>
      </c>
    </row>
    <row r="4697" spans="1:19" x14ac:dyDescent="0.3">
      <c r="A4697">
        <v>2023</v>
      </c>
      <c r="C4697" t="str">
        <f>IF(GETPIVOTDATA("PS % recovery",Sheet4!$B$5,"Parish Name",K4697)&gt;99.949%,"OK","No")</f>
        <v>OK</v>
      </c>
      <c r="D4697" t="e">
        <f>VLOOKUP(J4697,'Ref2'!C:E,3,0)</f>
        <v>#N/A</v>
      </c>
      <c r="F4697">
        <v>9</v>
      </c>
      <c r="I4697" t="e">
        <f>VLOOKUP(J4697,Ref!L:M,2,0)</f>
        <v>#N/A</v>
      </c>
      <c r="J4697" t="s">
        <v>793</v>
      </c>
      <c r="K4697" t="s">
        <v>66</v>
      </c>
      <c r="L4697" t="s">
        <v>415</v>
      </c>
      <c r="M4697" t="s">
        <v>17</v>
      </c>
      <c r="N4697" t="s">
        <v>14</v>
      </c>
      <c r="S4697">
        <v>3699</v>
      </c>
    </row>
    <row r="4698" spans="1:19" x14ac:dyDescent="0.3">
      <c r="A4698">
        <v>2023</v>
      </c>
      <c r="C4698" t="str">
        <f>IF(GETPIVOTDATA("PS % recovery",Sheet4!$B$5,"Parish Name",K4698)&gt;99.949%,"OK","No")</f>
        <v>OK</v>
      </c>
      <c r="D4698" t="e">
        <f>VLOOKUP(J4698,'Ref2'!C:E,3,0)</f>
        <v>#N/A</v>
      </c>
      <c r="F4698">
        <v>9</v>
      </c>
      <c r="I4698" t="e">
        <f>VLOOKUP(J4698,Ref!L:M,2,0)</f>
        <v>#N/A</v>
      </c>
      <c r="J4698" t="s">
        <v>871</v>
      </c>
      <c r="K4698" t="s">
        <v>65</v>
      </c>
      <c r="L4698" t="s">
        <v>417</v>
      </c>
      <c r="M4698" t="s">
        <v>17</v>
      </c>
      <c r="N4698" t="s">
        <v>14</v>
      </c>
      <c r="S4698">
        <v>4800</v>
      </c>
    </row>
    <row r="4699" spans="1:19" x14ac:dyDescent="0.3">
      <c r="A4699">
        <v>2023</v>
      </c>
      <c r="C4699" t="str">
        <f>IF(GETPIVOTDATA("PS % recovery",Sheet4!$B$5,"Parish Name",K4699)&gt;99.949%,"OK","No")</f>
        <v>No</v>
      </c>
      <c r="D4699" t="e">
        <f>VLOOKUP(J4699,'Ref2'!C:E,3,0)</f>
        <v>#N/A</v>
      </c>
      <c r="F4699">
        <v>9</v>
      </c>
      <c r="I4699" t="e">
        <f>VLOOKUP(J4699,Ref!L:M,2,0)</f>
        <v>#N/A</v>
      </c>
      <c r="J4699" t="s">
        <v>873</v>
      </c>
      <c r="K4699" t="s">
        <v>68</v>
      </c>
      <c r="L4699" t="s">
        <v>421</v>
      </c>
      <c r="M4699" t="s">
        <v>17</v>
      </c>
      <c r="N4699" t="s">
        <v>14</v>
      </c>
      <c r="S4699">
        <v>15000</v>
      </c>
    </row>
    <row r="4700" spans="1:19" x14ac:dyDescent="0.3">
      <c r="A4700">
        <v>2023</v>
      </c>
      <c r="C4700" t="str">
        <f>IF(GETPIVOTDATA("PS % recovery",Sheet4!$B$5,"Parish Name",K4700)&gt;99.949%,"OK","No")</f>
        <v>No</v>
      </c>
      <c r="D4700" t="e">
        <f>VLOOKUP(J4700,'Ref2'!C:E,3,0)</f>
        <v>#N/A</v>
      </c>
      <c r="F4700">
        <v>9</v>
      </c>
      <c r="I4700" t="e">
        <f>VLOOKUP(J4700,Ref!L:M,2,0)</f>
        <v>#N/A</v>
      </c>
      <c r="J4700" t="s">
        <v>875</v>
      </c>
      <c r="K4700" t="s">
        <v>69</v>
      </c>
      <c r="L4700" t="s">
        <v>417</v>
      </c>
      <c r="M4700" t="s">
        <v>17</v>
      </c>
      <c r="N4700" t="s">
        <v>14</v>
      </c>
      <c r="S4700">
        <v>2250</v>
      </c>
    </row>
    <row r="4701" spans="1:19" x14ac:dyDescent="0.3">
      <c r="A4701">
        <v>2023</v>
      </c>
      <c r="C4701" t="str">
        <f>IF(GETPIVOTDATA("PS % recovery",Sheet4!$B$5,"Parish Name",K4701)&gt;99.949%,"OK","No")</f>
        <v>OK</v>
      </c>
      <c r="D4701" t="e">
        <f>VLOOKUP(J4701,'Ref2'!C:E,3,0)</f>
        <v>#N/A</v>
      </c>
      <c r="F4701">
        <v>9</v>
      </c>
      <c r="I4701" t="e">
        <f>VLOOKUP(J4701,Ref!L:M,2,0)</f>
        <v>#N/A</v>
      </c>
      <c r="J4701" t="s">
        <v>877</v>
      </c>
      <c r="K4701" t="s">
        <v>71</v>
      </c>
      <c r="L4701" t="s">
        <v>433</v>
      </c>
      <c r="M4701" t="s">
        <v>20</v>
      </c>
      <c r="N4701" t="s">
        <v>14</v>
      </c>
      <c r="S4701">
        <v>610.16999999999996</v>
      </c>
    </row>
    <row r="4702" spans="1:19" x14ac:dyDescent="0.3">
      <c r="A4702">
        <v>2023</v>
      </c>
      <c r="C4702" t="str">
        <f>IF(GETPIVOTDATA("PS % recovery",Sheet4!$B$5,"Parish Name",K4702)&gt;99.949%,"OK","No")</f>
        <v>No</v>
      </c>
      <c r="D4702" t="e">
        <f>VLOOKUP(J4702,'Ref2'!C:E,3,0)</f>
        <v>#N/A</v>
      </c>
      <c r="F4702">
        <v>9</v>
      </c>
      <c r="I4702" t="e">
        <f>VLOOKUP(J4702,Ref!L:M,2,0)</f>
        <v>#N/A</v>
      </c>
      <c r="J4702" t="s">
        <v>879</v>
      </c>
      <c r="K4702" t="s">
        <v>79</v>
      </c>
      <c r="L4702" t="s">
        <v>433</v>
      </c>
      <c r="M4702" t="s">
        <v>20</v>
      </c>
      <c r="N4702" t="s">
        <v>14</v>
      </c>
      <c r="S4702">
        <v>200</v>
      </c>
    </row>
    <row r="4703" spans="1:19" x14ac:dyDescent="0.3">
      <c r="A4703">
        <v>2023</v>
      </c>
      <c r="C4703" t="str">
        <f>IF(GETPIVOTDATA("PS % recovery",Sheet4!$B$5,"Parish Name",K4703)&gt;99.949%,"OK","No")</f>
        <v>No</v>
      </c>
      <c r="D4703" t="e">
        <f>VLOOKUP(J4703,'Ref2'!C:E,3,0)</f>
        <v>#N/A</v>
      </c>
      <c r="F4703">
        <v>9</v>
      </c>
      <c r="I4703" t="e">
        <f>VLOOKUP(J4703,Ref!L:M,2,0)</f>
        <v>#N/A</v>
      </c>
      <c r="J4703" t="s">
        <v>881</v>
      </c>
      <c r="K4703" t="s">
        <v>72</v>
      </c>
      <c r="L4703" t="s">
        <v>423</v>
      </c>
      <c r="M4703" t="s">
        <v>20</v>
      </c>
      <c r="N4703" t="s">
        <v>14</v>
      </c>
      <c r="S4703">
        <v>30631</v>
      </c>
    </row>
    <row r="4704" spans="1:19" x14ac:dyDescent="0.3">
      <c r="A4704">
        <v>2023</v>
      </c>
      <c r="C4704" t="str">
        <f>IF(GETPIVOTDATA("PS % recovery",Sheet4!$B$5,"Parish Name",K4704)&gt;99.949%,"OK","No")</f>
        <v>OK</v>
      </c>
      <c r="D4704" t="e">
        <f>VLOOKUP(J4704,'Ref2'!C:E,3,0)</f>
        <v>#N/A</v>
      </c>
      <c r="F4704">
        <v>9</v>
      </c>
      <c r="I4704" t="e">
        <f>VLOOKUP(J4704,Ref!L:M,2,0)</f>
        <v>#N/A</v>
      </c>
      <c r="J4704" t="s">
        <v>883</v>
      </c>
      <c r="K4704" t="s">
        <v>88</v>
      </c>
      <c r="L4704" t="s">
        <v>423</v>
      </c>
      <c r="M4704" t="s">
        <v>20</v>
      </c>
      <c r="N4704" t="s">
        <v>14</v>
      </c>
      <c r="S4704">
        <v>35000</v>
      </c>
    </row>
    <row r="4705" spans="1:19" x14ac:dyDescent="0.3">
      <c r="A4705">
        <v>2023</v>
      </c>
      <c r="C4705" t="str">
        <f>IF(GETPIVOTDATA("PS % recovery",Sheet4!$B$5,"Parish Name",K4705)&gt;99.949%,"OK","No")</f>
        <v>OK</v>
      </c>
      <c r="D4705" t="e">
        <f>VLOOKUP(J4705,'Ref2'!C:E,3,0)</f>
        <v>#N/A</v>
      </c>
      <c r="F4705">
        <v>9</v>
      </c>
      <c r="I4705" t="e">
        <f>VLOOKUP(J4705,Ref!L:M,2,0)</f>
        <v>#N/A</v>
      </c>
      <c r="J4705" t="s">
        <v>885</v>
      </c>
      <c r="K4705" t="s">
        <v>74</v>
      </c>
      <c r="L4705" t="s">
        <v>423</v>
      </c>
      <c r="M4705" t="s">
        <v>20</v>
      </c>
      <c r="N4705" t="s">
        <v>14</v>
      </c>
      <c r="S4705">
        <v>28088</v>
      </c>
    </row>
    <row r="4706" spans="1:19" x14ac:dyDescent="0.3">
      <c r="A4706">
        <v>2023</v>
      </c>
      <c r="C4706" t="str">
        <f>IF(GETPIVOTDATA("PS % recovery",Sheet4!$B$5,"Parish Name",K4706)&gt;99.949%,"OK","No")</f>
        <v>No</v>
      </c>
      <c r="D4706" t="e">
        <f>VLOOKUP(J4706,'Ref2'!C:E,3,0)</f>
        <v>#N/A</v>
      </c>
      <c r="F4706">
        <v>9</v>
      </c>
      <c r="I4706" t="e">
        <f>VLOOKUP(J4706,Ref!L:M,2,0)</f>
        <v>#N/A</v>
      </c>
      <c r="J4706" t="s">
        <v>887</v>
      </c>
      <c r="K4706" t="s">
        <v>85</v>
      </c>
      <c r="L4706" t="s">
        <v>423</v>
      </c>
      <c r="M4706" t="s">
        <v>20</v>
      </c>
      <c r="N4706" t="s">
        <v>14</v>
      </c>
      <c r="S4706">
        <v>1800</v>
      </c>
    </row>
    <row r="4707" spans="1:19" x14ac:dyDescent="0.3">
      <c r="A4707">
        <v>2023</v>
      </c>
      <c r="C4707" t="str">
        <f>IF(GETPIVOTDATA("PS % recovery",Sheet4!$B$5,"Parish Name",K4707)&gt;99.949%,"OK","No")</f>
        <v>OK</v>
      </c>
      <c r="D4707" t="e">
        <f>VLOOKUP(J4707,'Ref2'!C:E,3,0)</f>
        <v>#N/A</v>
      </c>
      <c r="F4707">
        <v>9</v>
      </c>
      <c r="I4707" t="e">
        <f>VLOOKUP(J4707,Ref!L:M,2,0)</f>
        <v>#N/A</v>
      </c>
      <c r="J4707" t="s">
        <v>889</v>
      </c>
      <c r="K4707" t="s">
        <v>87</v>
      </c>
      <c r="L4707" t="s">
        <v>423</v>
      </c>
      <c r="M4707" t="s">
        <v>20</v>
      </c>
      <c r="N4707" t="s">
        <v>14</v>
      </c>
      <c r="S4707">
        <v>0</v>
      </c>
    </row>
    <row r="4708" spans="1:19" x14ac:dyDescent="0.3">
      <c r="A4708">
        <v>2023</v>
      </c>
      <c r="C4708" t="str">
        <f>IF(GETPIVOTDATA("PS % recovery",Sheet4!$B$5,"Parish Name",K4708)&gt;99.949%,"OK","No")</f>
        <v>No</v>
      </c>
      <c r="D4708" t="e">
        <f>VLOOKUP(J4708,'Ref2'!C:E,3,0)</f>
        <v>#N/A</v>
      </c>
      <c r="F4708">
        <v>9</v>
      </c>
      <c r="I4708" t="str">
        <f>VLOOKUP(J4708,Ref!L:M,2,0)</f>
        <v>Yes</v>
      </c>
      <c r="J4708" t="s">
        <v>891</v>
      </c>
      <c r="K4708" t="s">
        <v>73</v>
      </c>
      <c r="L4708" t="s">
        <v>425</v>
      </c>
      <c r="M4708" t="s">
        <v>20</v>
      </c>
      <c r="N4708" t="s">
        <v>14</v>
      </c>
      <c r="S4708">
        <v>0</v>
      </c>
    </row>
    <row r="4709" spans="1:19" x14ac:dyDescent="0.3">
      <c r="A4709">
        <v>2023</v>
      </c>
      <c r="C4709" t="str">
        <f>IF(GETPIVOTDATA("PS % recovery",Sheet4!$B$5,"Parish Name",K4709)&gt;99.949%,"OK","No")</f>
        <v>OK</v>
      </c>
      <c r="D4709" t="e">
        <f>VLOOKUP(J4709,'Ref2'!C:E,3,0)</f>
        <v>#N/A</v>
      </c>
      <c r="F4709">
        <v>9</v>
      </c>
      <c r="I4709" t="e">
        <f>VLOOKUP(J4709,Ref!L:M,2,0)</f>
        <v>#N/A</v>
      </c>
      <c r="J4709" t="s">
        <v>893</v>
      </c>
      <c r="K4709" t="s">
        <v>75</v>
      </c>
      <c r="L4709" t="s">
        <v>425</v>
      </c>
      <c r="M4709" t="s">
        <v>20</v>
      </c>
      <c r="N4709" t="s">
        <v>14</v>
      </c>
      <c r="S4709">
        <v>3605</v>
      </c>
    </row>
    <row r="4710" spans="1:19" x14ac:dyDescent="0.3">
      <c r="A4710">
        <v>2023</v>
      </c>
      <c r="C4710" t="str">
        <f>IF(GETPIVOTDATA("PS % recovery",Sheet4!$B$5,"Parish Name",K4710)&gt;99.949%,"OK","No")</f>
        <v>No</v>
      </c>
      <c r="D4710" t="e">
        <f>VLOOKUP(J4710,'Ref2'!C:E,3,0)</f>
        <v>#N/A</v>
      </c>
      <c r="F4710">
        <v>9</v>
      </c>
      <c r="I4710" t="e">
        <f>VLOOKUP(J4710,Ref!L:M,2,0)</f>
        <v>#N/A</v>
      </c>
      <c r="J4710" t="s">
        <v>818</v>
      </c>
      <c r="K4710" t="s">
        <v>76</v>
      </c>
      <c r="L4710" t="s">
        <v>427</v>
      </c>
      <c r="M4710" t="s">
        <v>20</v>
      </c>
      <c r="N4710" t="s">
        <v>14</v>
      </c>
      <c r="S4710">
        <v>1000</v>
      </c>
    </row>
    <row r="4711" spans="1:19" x14ac:dyDescent="0.3">
      <c r="A4711">
        <v>2023</v>
      </c>
      <c r="C4711" t="str">
        <f>IF(GETPIVOTDATA("PS % recovery",Sheet4!$B$5,"Parish Name",K4711)&gt;99.949%,"OK","No")</f>
        <v>No</v>
      </c>
      <c r="D4711" t="e">
        <f>VLOOKUP(J4711,'Ref2'!C:E,3,0)</f>
        <v>#N/A</v>
      </c>
      <c r="F4711">
        <v>9</v>
      </c>
      <c r="I4711" t="e">
        <f>VLOOKUP(J4711,Ref!L:M,2,0)</f>
        <v>#N/A</v>
      </c>
      <c r="J4711" t="s">
        <v>822</v>
      </c>
      <c r="K4711" t="s">
        <v>81</v>
      </c>
      <c r="L4711" t="s">
        <v>427</v>
      </c>
      <c r="M4711" t="s">
        <v>20</v>
      </c>
      <c r="N4711" t="s">
        <v>14</v>
      </c>
      <c r="S4711">
        <v>0</v>
      </c>
    </row>
    <row r="4712" spans="1:19" x14ac:dyDescent="0.3">
      <c r="A4712">
        <v>2023</v>
      </c>
      <c r="C4712" t="str">
        <f>IF(GETPIVOTDATA("PS % recovery",Sheet4!$B$5,"Parish Name",K4712)&gt;99.949%,"OK","No")</f>
        <v>OK</v>
      </c>
      <c r="D4712" t="e">
        <f>VLOOKUP(J4712,'Ref2'!C:E,3,0)</f>
        <v>#N/A</v>
      </c>
      <c r="F4712">
        <v>9</v>
      </c>
      <c r="I4712" t="e">
        <f>VLOOKUP(J4712,Ref!L:M,2,0)</f>
        <v>#N/A</v>
      </c>
      <c r="J4712" t="s">
        <v>819</v>
      </c>
      <c r="K4712" t="s">
        <v>78</v>
      </c>
      <c r="L4712" t="s">
        <v>427</v>
      </c>
      <c r="M4712" t="s">
        <v>20</v>
      </c>
      <c r="N4712" t="s">
        <v>14</v>
      </c>
      <c r="S4712">
        <v>500</v>
      </c>
    </row>
    <row r="4713" spans="1:19" x14ac:dyDescent="0.3">
      <c r="A4713">
        <v>2023</v>
      </c>
      <c r="C4713" t="str">
        <f>IF(GETPIVOTDATA("PS % recovery",Sheet4!$B$5,"Parish Name",K4713)&gt;99.949%,"OK","No")</f>
        <v>No</v>
      </c>
      <c r="D4713" t="e">
        <f>VLOOKUP(J4713,'Ref2'!C:E,3,0)</f>
        <v>#N/A</v>
      </c>
      <c r="F4713">
        <v>9</v>
      </c>
      <c r="I4713" t="e">
        <f>VLOOKUP(J4713,Ref!L:M,2,0)</f>
        <v>#N/A</v>
      </c>
      <c r="J4713" t="s">
        <v>898</v>
      </c>
      <c r="K4713" t="s">
        <v>82</v>
      </c>
      <c r="L4713" t="s">
        <v>429</v>
      </c>
      <c r="M4713" t="s">
        <v>20</v>
      </c>
      <c r="N4713" t="s">
        <v>14</v>
      </c>
      <c r="S4713">
        <v>506.92</v>
      </c>
    </row>
    <row r="4714" spans="1:19" x14ac:dyDescent="0.3">
      <c r="A4714">
        <v>2023</v>
      </c>
      <c r="C4714" t="str">
        <f>IF(GETPIVOTDATA("PS % recovery",Sheet4!$B$5,"Parish Name",K4714)&gt;99.949%,"OK","No")</f>
        <v>OK</v>
      </c>
      <c r="D4714" t="e">
        <f>VLOOKUP(J4714,'Ref2'!C:E,3,0)</f>
        <v>#N/A</v>
      </c>
      <c r="F4714">
        <v>9</v>
      </c>
      <c r="I4714" t="str">
        <f>VLOOKUP(J4714,Ref!L:M,2,0)</f>
        <v>Yes</v>
      </c>
      <c r="J4714" t="s">
        <v>900</v>
      </c>
      <c r="K4714" t="s">
        <v>77</v>
      </c>
      <c r="L4714" t="s">
        <v>429</v>
      </c>
      <c r="M4714" t="s">
        <v>20</v>
      </c>
      <c r="N4714" t="s">
        <v>14</v>
      </c>
      <c r="S4714">
        <v>7526</v>
      </c>
    </row>
    <row r="4715" spans="1:19" x14ac:dyDescent="0.3">
      <c r="A4715">
        <v>2023</v>
      </c>
      <c r="C4715" t="str">
        <f>IF(GETPIVOTDATA("PS % recovery",Sheet4!$B$5,"Parish Name",K4715)&gt;99.949%,"OK","No")</f>
        <v>OK</v>
      </c>
      <c r="D4715" t="e">
        <f>VLOOKUP(J4715,'Ref2'!C:E,3,0)</f>
        <v>#N/A</v>
      </c>
      <c r="F4715">
        <v>9</v>
      </c>
      <c r="I4715" t="e">
        <f>VLOOKUP(J4715,Ref!L:M,2,0)</f>
        <v>#N/A</v>
      </c>
      <c r="J4715" t="s">
        <v>902</v>
      </c>
      <c r="K4715" t="s">
        <v>92</v>
      </c>
      <c r="L4715" t="s">
        <v>429</v>
      </c>
      <c r="M4715" t="s">
        <v>20</v>
      </c>
      <c r="N4715" t="s">
        <v>14</v>
      </c>
      <c r="S4715">
        <v>1267</v>
      </c>
    </row>
    <row r="4716" spans="1:19" x14ac:dyDescent="0.3">
      <c r="A4716">
        <v>2023</v>
      </c>
      <c r="C4716" t="str">
        <f>IF(GETPIVOTDATA("PS % recovery",Sheet4!$B$5,"Parish Name",K4716)&gt;99.949%,"OK","No")</f>
        <v>OK</v>
      </c>
      <c r="D4716" t="e">
        <f>VLOOKUP(J4716,'Ref2'!C:E,3,0)</f>
        <v>#N/A</v>
      </c>
      <c r="F4716">
        <v>9</v>
      </c>
      <c r="I4716" t="e">
        <f>VLOOKUP(J4716,Ref!L:M,2,0)</f>
        <v>#N/A</v>
      </c>
      <c r="J4716" t="s">
        <v>821</v>
      </c>
      <c r="K4716" t="s">
        <v>80</v>
      </c>
      <c r="L4716" t="s">
        <v>431</v>
      </c>
      <c r="M4716" t="s">
        <v>20</v>
      </c>
      <c r="N4716" t="s">
        <v>14</v>
      </c>
      <c r="S4716">
        <v>4424.97</v>
      </c>
    </row>
    <row r="4717" spans="1:19" x14ac:dyDescent="0.3">
      <c r="A4717">
        <v>2023</v>
      </c>
      <c r="C4717" t="str">
        <f>IF(GETPIVOTDATA("PS % recovery",Sheet4!$B$5,"Parish Name",K4717)&gt;99.949%,"OK","No")</f>
        <v>OK</v>
      </c>
      <c r="D4717" t="e">
        <f>VLOOKUP(J4717,'Ref2'!C:E,3,0)</f>
        <v>#N/A</v>
      </c>
      <c r="F4717">
        <v>9</v>
      </c>
      <c r="I4717" t="e">
        <f>VLOOKUP(J4717,Ref!L:M,2,0)</f>
        <v>#N/A</v>
      </c>
      <c r="J4717" t="s">
        <v>905</v>
      </c>
      <c r="K4717" t="s">
        <v>83</v>
      </c>
      <c r="L4717" t="s">
        <v>425</v>
      </c>
      <c r="M4717" t="s">
        <v>20</v>
      </c>
      <c r="N4717" t="s">
        <v>14</v>
      </c>
      <c r="S4717">
        <v>2211</v>
      </c>
    </row>
    <row r="4718" spans="1:19" x14ac:dyDescent="0.3">
      <c r="A4718">
        <v>2023</v>
      </c>
      <c r="C4718" t="str">
        <f>IF(GETPIVOTDATA("PS % recovery",Sheet4!$B$5,"Parish Name",K4718)&gt;99.949%,"OK","No")</f>
        <v>OK</v>
      </c>
      <c r="D4718" t="e">
        <f>VLOOKUP(J4718,'Ref2'!C:E,3,0)</f>
        <v>#N/A</v>
      </c>
      <c r="F4718">
        <v>9</v>
      </c>
      <c r="I4718" t="e">
        <f>VLOOKUP(J4718,Ref!L:M,2,0)</f>
        <v>#N/A</v>
      </c>
      <c r="J4718" t="s">
        <v>907</v>
      </c>
      <c r="K4718" t="s">
        <v>84</v>
      </c>
      <c r="L4718" t="s">
        <v>435</v>
      </c>
      <c r="M4718" t="s">
        <v>20</v>
      </c>
      <c r="N4718" t="s">
        <v>14</v>
      </c>
      <c r="S4718">
        <v>439.75</v>
      </c>
    </row>
    <row r="4719" spans="1:19" x14ac:dyDescent="0.3">
      <c r="A4719">
        <v>2023</v>
      </c>
      <c r="C4719" t="str">
        <f>IF(GETPIVOTDATA("PS % recovery",Sheet4!$B$5,"Parish Name",K4719)&gt;99.949%,"OK","No")</f>
        <v>OK</v>
      </c>
      <c r="D4719" t="e">
        <f>VLOOKUP(J4719,'Ref2'!C:E,3,0)</f>
        <v>#N/A</v>
      </c>
      <c r="F4719">
        <v>9</v>
      </c>
      <c r="I4719" t="e">
        <f>VLOOKUP(J4719,Ref!L:M,2,0)</f>
        <v>#N/A</v>
      </c>
      <c r="J4719" t="s">
        <v>909</v>
      </c>
      <c r="K4719" t="s">
        <v>86</v>
      </c>
      <c r="L4719" t="s">
        <v>433</v>
      </c>
      <c r="M4719" t="s">
        <v>20</v>
      </c>
      <c r="N4719" t="s">
        <v>14</v>
      </c>
      <c r="S4719">
        <v>3488</v>
      </c>
    </row>
    <row r="4720" spans="1:19" x14ac:dyDescent="0.3">
      <c r="A4720">
        <v>2023</v>
      </c>
      <c r="C4720" t="str">
        <f>IF(GETPIVOTDATA("PS % recovery",Sheet4!$B$5,"Parish Name",K4720)&gt;99.949%,"OK","No")</f>
        <v>OK</v>
      </c>
      <c r="D4720" t="e">
        <f>VLOOKUP(J4720,'Ref2'!C:E,3,0)</f>
        <v>#N/A</v>
      </c>
      <c r="F4720">
        <v>9</v>
      </c>
      <c r="I4720" t="e">
        <f>VLOOKUP(J4720,Ref!L:M,2,0)</f>
        <v>#N/A</v>
      </c>
      <c r="J4720" t="s">
        <v>911</v>
      </c>
      <c r="K4720" t="s">
        <v>89</v>
      </c>
      <c r="L4720" t="s">
        <v>423</v>
      </c>
      <c r="M4720" t="s">
        <v>20</v>
      </c>
      <c r="N4720" t="s">
        <v>14</v>
      </c>
      <c r="S4720">
        <v>1696</v>
      </c>
    </row>
    <row r="4721" spans="1:19" x14ac:dyDescent="0.3">
      <c r="A4721">
        <v>2023</v>
      </c>
      <c r="C4721" t="str">
        <f>IF(GETPIVOTDATA("PS % recovery",Sheet4!$B$5,"Parish Name",K4721)&gt;99.949%,"OK","No")</f>
        <v>OK</v>
      </c>
      <c r="D4721" t="e">
        <f>VLOOKUP(J4721,'Ref2'!C:E,3,0)</f>
        <v>#N/A</v>
      </c>
      <c r="F4721">
        <v>9</v>
      </c>
      <c r="I4721" t="e">
        <f>VLOOKUP(J4721,Ref!L:M,2,0)</f>
        <v>#N/A</v>
      </c>
      <c r="J4721" t="s">
        <v>913</v>
      </c>
      <c r="K4721" t="s">
        <v>90</v>
      </c>
      <c r="L4721" t="s">
        <v>435</v>
      </c>
      <c r="M4721" t="s">
        <v>20</v>
      </c>
      <c r="N4721" t="s">
        <v>14</v>
      </c>
      <c r="S4721">
        <v>4427</v>
      </c>
    </row>
    <row r="4722" spans="1:19" x14ac:dyDescent="0.3">
      <c r="A4722">
        <v>2023</v>
      </c>
      <c r="C4722" t="str">
        <f>IF(GETPIVOTDATA("PS % recovery",Sheet4!$B$5,"Parish Name",K4722)&gt;99.949%,"OK","No")</f>
        <v>OK</v>
      </c>
      <c r="D4722" t="e">
        <f>VLOOKUP(J4722,'Ref2'!C:E,3,0)</f>
        <v>#N/A</v>
      </c>
      <c r="F4722">
        <v>9</v>
      </c>
      <c r="I4722" t="str">
        <f>VLOOKUP(J4722,Ref!L:M,2,0)</f>
        <v>Yes</v>
      </c>
      <c r="J4722" t="s">
        <v>915</v>
      </c>
      <c r="K4722" t="s">
        <v>91</v>
      </c>
      <c r="L4722" t="s">
        <v>437</v>
      </c>
      <c r="M4722" t="s">
        <v>20</v>
      </c>
      <c r="N4722" t="s">
        <v>14</v>
      </c>
      <c r="S4722">
        <v>3250</v>
      </c>
    </row>
    <row r="4723" spans="1:19" x14ac:dyDescent="0.3">
      <c r="A4723">
        <v>2023</v>
      </c>
      <c r="C4723" t="str">
        <f>IF(GETPIVOTDATA("PS % recovery",Sheet4!$B$5,"Parish Name",K4723)&gt;99.949%,"OK","No")</f>
        <v>OK</v>
      </c>
      <c r="D4723" t="e">
        <f>VLOOKUP(J4723,'Ref2'!C:E,3,0)</f>
        <v>#N/A</v>
      </c>
      <c r="F4723">
        <v>9</v>
      </c>
      <c r="I4723" t="e">
        <f>VLOOKUP(J4723,Ref!L:M,2,0)</f>
        <v>#N/A</v>
      </c>
      <c r="J4723" t="s">
        <v>917</v>
      </c>
      <c r="K4723" t="s">
        <v>94</v>
      </c>
      <c r="L4723" t="s">
        <v>453</v>
      </c>
      <c r="M4723" t="s">
        <v>23</v>
      </c>
      <c r="N4723" t="s">
        <v>14</v>
      </c>
      <c r="S4723">
        <v>4054</v>
      </c>
    </row>
    <row r="4724" spans="1:19" x14ac:dyDescent="0.3">
      <c r="A4724">
        <v>2023</v>
      </c>
      <c r="C4724" t="str">
        <f>IF(GETPIVOTDATA("PS % recovery",Sheet4!$B$5,"Parish Name",K4724)&gt;99.949%,"OK","No")</f>
        <v>OK</v>
      </c>
      <c r="D4724" t="str">
        <f>VLOOKUP(J4724,'Ref2'!C:E,3,0)</f>
        <v>LLF</v>
      </c>
      <c r="F4724">
        <v>9</v>
      </c>
      <c r="I4724" t="str">
        <f>VLOOKUP(J4724,Ref!L:M,2,0)</f>
        <v>Yes</v>
      </c>
      <c r="J4724" t="s">
        <v>919</v>
      </c>
      <c r="K4724" t="s">
        <v>96</v>
      </c>
      <c r="L4724" t="s">
        <v>441</v>
      </c>
      <c r="M4724" t="s">
        <v>23</v>
      </c>
      <c r="N4724" t="s">
        <v>14</v>
      </c>
      <c r="S4724">
        <v>17853</v>
      </c>
    </row>
    <row r="4725" spans="1:19" x14ac:dyDescent="0.3">
      <c r="A4725">
        <v>2023</v>
      </c>
      <c r="C4725" t="str">
        <f>IF(GETPIVOTDATA("PS % recovery",Sheet4!$B$5,"Parish Name",K4725)&gt;99.949%,"OK","No")</f>
        <v>OK</v>
      </c>
      <c r="D4725" t="str">
        <f>VLOOKUP(J4725,'Ref2'!C:E,3,0)</f>
        <v>LLF</v>
      </c>
      <c r="F4725">
        <v>9</v>
      </c>
      <c r="I4725" t="str">
        <f>VLOOKUP(J4725,Ref!L:M,2,0)</f>
        <v>Yes</v>
      </c>
      <c r="J4725" t="s">
        <v>921</v>
      </c>
      <c r="K4725" t="s">
        <v>97</v>
      </c>
      <c r="L4725" t="s">
        <v>443</v>
      </c>
      <c r="M4725" t="s">
        <v>23</v>
      </c>
      <c r="N4725" t="s">
        <v>14</v>
      </c>
      <c r="S4725">
        <v>11342</v>
      </c>
    </row>
    <row r="4726" spans="1:19" x14ac:dyDescent="0.3">
      <c r="A4726">
        <v>2023</v>
      </c>
      <c r="C4726" t="str">
        <f>IF(GETPIVOTDATA("PS % recovery",Sheet4!$B$5,"Parish Name",K4726)&gt;99.949%,"OK","No")</f>
        <v>No</v>
      </c>
      <c r="D4726" t="e">
        <f>VLOOKUP(J4726,'Ref2'!C:E,3,0)</f>
        <v>#N/A</v>
      </c>
      <c r="F4726">
        <v>9</v>
      </c>
      <c r="I4726" t="e">
        <f>VLOOKUP(J4726,Ref!L:M,2,0)</f>
        <v>#N/A</v>
      </c>
      <c r="J4726" t="s">
        <v>923</v>
      </c>
      <c r="K4726" t="s">
        <v>98</v>
      </c>
      <c r="L4726" t="s">
        <v>445</v>
      </c>
      <c r="M4726" t="s">
        <v>23</v>
      </c>
      <c r="N4726" t="s">
        <v>14</v>
      </c>
      <c r="S4726">
        <v>5344</v>
      </c>
    </row>
    <row r="4727" spans="1:19" x14ac:dyDescent="0.3">
      <c r="A4727">
        <v>2023</v>
      </c>
      <c r="C4727" t="str">
        <f>IF(GETPIVOTDATA("PS % recovery",Sheet4!$B$5,"Parish Name",K4727)&gt;99.949%,"OK","No")</f>
        <v>OK</v>
      </c>
      <c r="D4727" t="e">
        <f>VLOOKUP(J4727,'Ref2'!C:E,3,0)</f>
        <v>#N/A</v>
      </c>
      <c r="F4727">
        <v>9</v>
      </c>
      <c r="I4727" t="e">
        <f>VLOOKUP(J4727,Ref!L:M,2,0)</f>
        <v>#N/A</v>
      </c>
      <c r="J4727" t="s">
        <v>925</v>
      </c>
      <c r="K4727" t="s">
        <v>99</v>
      </c>
      <c r="L4727" t="s">
        <v>447</v>
      </c>
      <c r="M4727" t="s">
        <v>23</v>
      </c>
      <c r="N4727" t="s">
        <v>14</v>
      </c>
      <c r="S4727">
        <v>5706.25</v>
      </c>
    </row>
    <row r="4728" spans="1:19" x14ac:dyDescent="0.3">
      <c r="A4728">
        <v>2023</v>
      </c>
      <c r="C4728" t="str">
        <f>IF(GETPIVOTDATA("PS % recovery",Sheet4!$B$5,"Parish Name",K4728)&gt;99.949%,"OK","No")</f>
        <v>OK</v>
      </c>
      <c r="D4728" t="e">
        <f>VLOOKUP(J4728,'Ref2'!C:E,3,0)</f>
        <v>#N/A</v>
      </c>
      <c r="F4728">
        <v>9</v>
      </c>
      <c r="I4728" t="e">
        <f>VLOOKUP(J4728,Ref!L:M,2,0)</f>
        <v>#N/A</v>
      </c>
      <c r="J4728" t="s">
        <v>927</v>
      </c>
      <c r="K4728" t="s">
        <v>100</v>
      </c>
      <c r="L4728" t="s">
        <v>449</v>
      </c>
      <c r="M4728" t="s">
        <v>23</v>
      </c>
      <c r="N4728" t="s">
        <v>14</v>
      </c>
      <c r="S4728">
        <v>4320</v>
      </c>
    </row>
    <row r="4729" spans="1:19" x14ac:dyDescent="0.3">
      <c r="A4729">
        <v>2023</v>
      </c>
      <c r="C4729" t="str">
        <f>IF(GETPIVOTDATA("PS % recovery",Sheet4!$B$5,"Parish Name",K4729)&gt;99.949%,"OK","No")</f>
        <v>OK</v>
      </c>
      <c r="D4729" t="e">
        <f>VLOOKUP(J4729,'Ref2'!C:E,3,0)</f>
        <v>#N/A</v>
      </c>
      <c r="F4729">
        <v>9</v>
      </c>
      <c r="I4729" t="e">
        <f>VLOOKUP(J4729,Ref!L:M,2,0)</f>
        <v>#N/A</v>
      </c>
      <c r="J4729" t="s">
        <v>929</v>
      </c>
      <c r="K4729" t="s">
        <v>101</v>
      </c>
      <c r="L4729" t="s">
        <v>451</v>
      </c>
      <c r="M4729" t="s">
        <v>23</v>
      </c>
      <c r="N4729" t="s">
        <v>14</v>
      </c>
      <c r="S4729">
        <v>7105</v>
      </c>
    </row>
    <row r="4730" spans="1:19" x14ac:dyDescent="0.3">
      <c r="A4730">
        <v>2023</v>
      </c>
      <c r="C4730" t="str">
        <f>IF(GETPIVOTDATA("PS % recovery",Sheet4!$B$5,"Parish Name",K4730)&gt;99.949%,"OK","No")</f>
        <v>OK</v>
      </c>
      <c r="D4730" t="e">
        <f>VLOOKUP(J4730,'Ref2'!C:E,3,0)</f>
        <v>#N/A</v>
      </c>
      <c r="F4730">
        <v>9</v>
      </c>
      <c r="I4730" t="e">
        <f>VLOOKUP(J4730,Ref!L:M,2,0)</f>
        <v>#N/A</v>
      </c>
      <c r="J4730" t="s">
        <v>931</v>
      </c>
      <c r="K4730" t="s">
        <v>95</v>
      </c>
      <c r="L4730" t="s">
        <v>439</v>
      </c>
      <c r="M4730" t="s">
        <v>23</v>
      </c>
      <c r="N4730" t="s">
        <v>14</v>
      </c>
      <c r="S4730">
        <v>4028</v>
      </c>
    </row>
    <row r="4731" spans="1:19" x14ac:dyDescent="0.3">
      <c r="A4731">
        <v>2023</v>
      </c>
      <c r="C4731" t="str">
        <f>IF(GETPIVOTDATA("PS % recovery",Sheet4!$B$5,"Parish Name",K4731)&gt;99.949%,"OK","No")</f>
        <v>No</v>
      </c>
      <c r="D4731" t="e">
        <f>VLOOKUP(J4731,'Ref2'!C:E,3,0)</f>
        <v>#N/A</v>
      </c>
      <c r="F4731">
        <v>9</v>
      </c>
      <c r="I4731" t="e">
        <f>VLOOKUP(J4731,Ref!L:M,2,0)</f>
        <v>#N/A</v>
      </c>
      <c r="J4731" t="s">
        <v>933</v>
      </c>
      <c r="K4731" t="s">
        <v>102</v>
      </c>
      <c r="L4731" t="s">
        <v>453</v>
      </c>
      <c r="M4731" t="s">
        <v>23</v>
      </c>
      <c r="N4731" t="s">
        <v>14</v>
      </c>
      <c r="S4731">
        <v>1917</v>
      </c>
    </row>
    <row r="4732" spans="1:19" x14ac:dyDescent="0.3">
      <c r="A4732">
        <v>2023</v>
      </c>
      <c r="C4732" t="str">
        <f>IF(GETPIVOTDATA("PS % recovery",Sheet4!$B$5,"Parish Name",K4732)&gt;99.949%,"OK","No")</f>
        <v>OK</v>
      </c>
      <c r="D4732" t="e">
        <f>VLOOKUP(J4732,'Ref2'!C:E,3,0)</f>
        <v>#N/A</v>
      </c>
      <c r="F4732">
        <v>9</v>
      </c>
      <c r="I4732" t="e">
        <f>VLOOKUP(J4732,Ref!L:M,2,0)</f>
        <v>#N/A</v>
      </c>
      <c r="J4732" t="s">
        <v>935</v>
      </c>
      <c r="K4732" t="s">
        <v>104</v>
      </c>
      <c r="L4732" t="s">
        <v>465</v>
      </c>
      <c r="M4732" t="s">
        <v>26</v>
      </c>
      <c r="N4732" t="s">
        <v>14</v>
      </c>
      <c r="S4732">
        <v>6353</v>
      </c>
    </row>
    <row r="4733" spans="1:19" x14ac:dyDescent="0.3">
      <c r="A4733">
        <v>2023</v>
      </c>
      <c r="C4733" t="str">
        <f>IF(GETPIVOTDATA("PS % recovery",Sheet4!$B$5,"Parish Name",K4733)&gt;99.949%,"OK","No")</f>
        <v>OK</v>
      </c>
      <c r="D4733" t="e">
        <f>VLOOKUP(J4733,'Ref2'!C:E,3,0)</f>
        <v>#N/A</v>
      </c>
      <c r="F4733">
        <v>9</v>
      </c>
      <c r="I4733" t="e">
        <f>VLOOKUP(J4733,Ref!L:M,2,0)</f>
        <v>#N/A</v>
      </c>
      <c r="J4733" t="s">
        <v>937</v>
      </c>
      <c r="K4733" t="s">
        <v>106</v>
      </c>
      <c r="L4733" t="s">
        <v>467</v>
      </c>
      <c r="M4733" t="s">
        <v>26</v>
      </c>
      <c r="N4733" t="s">
        <v>14</v>
      </c>
      <c r="S4733">
        <v>5861</v>
      </c>
    </row>
    <row r="4734" spans="1:19" x14ac:dyDescent="0.3">
      <c r="A4734">
        <v>2023</v>
      </c>
      <c r="C4734" t="str">
        <f>IF(GETPIVOTDATA("PS % recovery",Sheet4!$B$5,"Parish Name",K4734)&gt;99.949%,"OK","No")</f>
        <v>OK</v>
      </c>
      <c r="D4734" t="e">
        <f>VLOOKUP(J4734,'Ref2'!C:E,3,0)</f>
        <v>#N/A</v>
      </c>
      <c r="F4734">
        <v>9</v>
      </c>
      <c r="I4734" t="e">
        <f>VLOOKUP(J4734,Ref!L:M,2,0)</f>
        <v>#N/A</v>
      </c>
      <c r="J4734" t="s">
        <v>939</v>
      </c>
      <c r="K4734" t="s">
        <v>108</v>
      </c>
      <c r="L4734" t="s">
        <v>469</v>
      </c>
      <c r="M4734" t="s">
        <v>26</v>
      </c>
      <c r="N4734" t="s">
        <v>14</v>
      </c>
      <c r="S4734">
        <v>5079</v>
      </c>
    </row>
    <row r="4735" spans="1:19" x14ac:dyDescent="0.3">
      <c r="A4735">
        <v>2023</v>
      </c>
      <c r="C4735" t="str">
        <f>IF(GETPIVOTDATA("PS % recovery",Sheet4!$B$5,"Parish Name",K4735)&gt;99.949%,"OK","No")</f>
        <v>OK</v>
      </c>
      <c r="D4735" t="e">
        <f>VLOOKUP(J4735,'Ref2'!C:E,3,0)</f>
        <v>#N/A</v>
      </c>
      <c r="F4735">
        <v>9</v>
      </c>
      <c r="I4735" t="e">
        <f>VLOOKUP(J4735,Ref!L:M,2,0)</f>
        <v>#N/A</v>
      </c>
      <c r="J4735" t="s">
        <v>941</v>
      </c>
      <c r="K4735" t="s">
        <v>110</v>
      </c>
      <c r="L4735" t="s">
        <v>471</v>
      </c>
      <c r="M4735" t="s">
        <v>26</v>
      </c>
      <c r="N4735" t="s">
        <v>14</v>
      </c>
      <c r="S4735">
        <v>7589</v>
      </c>
    </row>
    <row r="4736" spans="1:19" x14ac:dyDescent="0.3">
      <c r="A4736">
        <v>2023</v>
      </c>
      <c r="C4736" t="str">
        <f>IF(GETPIVOTDATA("PS % recovery",Sheet4!$B$5,"Parish Name",K4736)&gt;99.949%,"OK","No")</f>
        <v>OK</v>
      </c>
      <c r="D4736" t="e">
        <f>VLOOKUP(J4736,'Ref2'!C:E,3,0)</f>
        <v>#N/A</v>
      </c>
      <c r="F4736">
        <v>9</v>
      </c>
      <c r="I4736" t="str">
        <f>VLOOKUP(J4736,Ref!L:M,2,0)</f>
        <v>Yes</v>
      </c>
      <c r="J4736" t="s">
        <v>943</v>
      </c>
      <c r="K4736" t="s">
        <v>112</v>
      </c>
      <c r="L4736" t="s">
        <v>473</v>
      </c>
      <c r="M4736" t="s">
        <v>26</v>
      </c>
      <c r="N4736" t="s">
        <v>14</v>
      </c>
      <c r="S4736">
        <v>10000</v>
      </c>
    </row>
    <row r="4737" spans="1:19" x14ac:dyDescent="0.3">
      <c r="A4737">
        <v>2023</v>
      </c>
      <c r="C4737" t="str">
        <f>IF(GETPIVOTDATA("PS % recovery",Sheet4!$B$5,"Parish Name",K4737)&gt;99.949%,"OK","No")</f>
        <v>No</v>
      </c>
      <c r="D4737" t="e">
        <f>VLOOKUP(J4737,'Ref2'!C:E,3,0)</f>
        <v>#N/A</v>
      </c>
      <c r="F4737">
        <v>9</v>
      </c>
      <c r="I4737" t="e">
        <f>VLOOKUP(J4737,Ref!L:M,2,0)</f>
        <v>#N/A</v>
      </c>
      <c r="J4737" t="s">
        <v>945</v>
      </c>
      <c r="K4737" t="s">
        <v>114</v>
      </c>
      <c r="L4737" t="s">
        <v>475</v>
      </c>
      <c r="M4737" t="s">
        <v>26</v>
      </c>
      <c r="N4737" t="s">
        <v>14</v>
      </c>
      <c r="S4737">
        <v>8383.67</v>
      </c>
    </row>
    <row r="4738" spans="1:19" x14ac:dyDescent="0.3">
      <c r="A4738">
        <v>2023</v>
      </c>
      <c r="C4738" t="str">
        <f>IF(GETPIVOTDATA("PS % recovery",Sheet4!$B$5,"Parish Name",K4738)&gt;99.949%,"OK","No")</f>
        <v>OK</v>
      </c>
      <c r="D4738" t="e">
        <f>VLOOKUP(J4738,'Ref2'!C:E,3,0)</f>
        <v>#N/A</v>
      </c>
      <c r="F4738">
        <v>9</v>
      </c>
      <c r="I4738" t="e">
        <f>VLOOKUP(J4738,Ref!L:M,2,0)</f>
        <v>#N/A</v>
      </c>
      <c r="J4738" t="s">
        <v>947</v>
      </c>
      <c r="K4738" t="s">
        <v>116</v>
      </c>
      <c r="L4738" t="s">
        <v>477</v>
      </c>
      <c r="M4738" t="s">
        <v>26</v>
      </c>
      <c r="N4738" t="s">
        <v>14</v>
      </c>
      <c r="S4738">
        <v>5569</v>
      </c>
    </row>
    <row r="4739" spans="1:19" x14ac:dyDescent="0.3">
      <c r="A4739">
        <v>2023</v>
      </c>
      <c r="C4739" t="str">
        <f>IF(GETPIVOTDATA("PS % recovery",Sheet4!$B$5,"Parish Name",K4739)&gt;99.949%,"OK","No")</f>
        <v>OK</v>
      </c>
      <c r="D4739" t="e">
        <f>VLOOKUP(J4739,'Ref2'!C:E,3,0)</f>
        <v>#N/A</v>
      </c>
      <c r="F4739">
        <v>9</v>
      </c>
      <c r="I4739" t="e">
        <f>VLOOKUP(J4739,Ref!L:M,2,0)</f>
        <v>#N/A</v>
      </c>
      <c r="J4739" t="s">
        <v>949</v>
      </c>
      <c r="K4739" t="s">
        <v>118</v>
      </c>
      <c r="L4739" t="s">
        <v>479</v>
      </c>
      <c r="M4739" t="s">
        <v>26</v>
      </c>
      <c r="N4739" t="s">
        <v>14</v>
      </c>
      <c r="S4739">
        <v>7052</v>
      </c>
    </row>
    <row r="4740" spans="1:19" x14ac:dyDescent="0.3">
      <c r="A4740">
        <v>2023</v>
      </c>
      <c r="C4740" t="str">
        <f>IF(GETPIVOTDATA("PS % recovery",Sheet4!$B$5,"Parish Name",K4740)&gt;99.949%,"OK","No")</f>
        <v>OK</v>
      </c>
      <c r="D4740" t="e">
        <f>VLOOKUP(J4740,'Ref2'!C:E,3,0)</f>
        <v>#N/A</v>
      </c>
      <c r="F4740">
        <v>9</v>
      </c>
      <c r="I4740" t="e">
        <f>VLOOKUP(J4740,Ref!L:M,2,0)</f>
        <v>#N/A</v>
      </c>
      <c r="J4740" t="s">
        <v>951</v>
      </c>
      <c r="K4740" t="s">
        <v>105</v>
      </c>
      <c r="L4740" t="s">
        <v>455</v>
      </c>
      <c r="M4740" t="s">
        <v>26</v>
      </c>
      <c r="N4740" t="s">
        <v>14</v>
      </c>
      <c r="S4740">
        <v>2583</v>
      </c>
    </row>
    <row r="4741" spans="1:19" x14ac:dyDescent="0.3">
      <c r="A4741">
        <v>2023</v>
      </c>
      <c r="C4741" t="str">
        <f>IF(GETPIVOTDATA("PS % recovery",Sheet4!$B$5,"Parish Name",K4741)&gt;99.949%,"OK","No")</f>
        <v>OK</v>
      </c>
      <c r="D4741" t="e">
        <f>VLOOKUP(J4741,'Ref2'!C:E,3,0)</f>
        <v>#N/A</v>
      </c>
      <c r="F4741">
        <v>9</v>
      </c>
      <c r="I4741" t="e">
        <f>VLOOKUP(J4741,Ref!L:M,2,0)</f>
        <v>#N/A</v>
      </c>
      <c r="J4741" t="s">
        <v>953</v>
      </c>
      <c r="K4741" t="s">
        <v>107</v>
      </c>
      <c r="L4741" t="s">
        <v>457</v>
      </c>
      <c r="M4741" t="s">
        <v>26</v>
      </c>
      <c r="N4741" t="s">
        <v>14</v>
      </c>
      <c r="S4741">
        <v>4773.42</v>
      </c>
    </row>
    <row r="4742" spans="1:19" x14ac:dyDescent="0.3">
      <c r="A4742">
        <v>2023</v>
      </c>
      <c r="C4742" t="str">
        <f>IF(GETPIVOTDATA("PS % recovery",Sheet4!$B$5,"Parish Name",K4742)&gt;99.949%,"OK","No")</f>
        <v>OK</v>
      </c>
      <c r="D4742" t="e">
        <f>VLOOKUP(J4742,'Ref2'!C:E,3,0)</f>
        <v>#N/A</v>
      </c>
      <c r="F4742">
        <v>9</v>
      </c>
      <c r="I4742" t="e">
        <f>VLOOKUP(J4742,Ref!L:M,2,0)</f>
        <v>#N/A</v>
      </c>
      <c r="J4742" t="s">
        <v>955</v>
      </c>
      <c r="K4742" t="s">
        <v>109</v>
      </c>
      <c r="L4742" t="s">
        <v>459</v>
      </c>
      <c r="M4742" t="s">
        <v>26</v>
      </c>
      <c r="N4742" t="s">
        <v>14</v>
      </c>
      <c r="S4742">
        <v>5800</v>
      </c>
    </row>
    <row r="4743" spans="1:19" x14ac:dyDescent="0.3">
      <c r="A4743">
        <v>2023</v>
      </c>
      <c r="C4743" t="str">
        <f>IF(GETPIVOTDATA("PS % recovery",Sheet4!$B$5,"Parish Name",K4743)&gt;99.949%,"OK","No")</f>
        <v>No</v>
      </c>
      <c r="D4743" t="e">
        <f>VLOOKUP(J4743,'Ref2'!C:E,3,0)</f>
        <v>#N/A</v>
      </c>
      <c r="F4743">
        <v>9</v>
      </c>
      <c r="I4743" t="e">
        <f>VLOOKUP(J4743,Ref!L:M,2,0)</f>
        <v>#N/A</v>
      </c>
      <c r="J4743" t="s">
        <v>824</v>
      </c>
      <c r="K4743" t="s">
        <v>113</v>
      </c>
      <c r="L4743" t="s">
        <v>463</v>
      </c>
      <c r="M4743" t="s">
        <v>26</v>
      </c>
      <c r="N4743" t="s">
        <v>14</v>
      </c>
      <c r="S4743">
        <v>2000</v>
      </c>
    </row>
    <row r="4744" spans="1:19" x14ac:dyDescent="0.3">
      <c r="A4744">
        <v>2023</v>
      </c>
      <c r="C4744" t="str">
        <f>IF(GETPIVOTDATA("PS % recovery",Sheet4!$B$5,"Parish Name",K4744)&gt;99.949%,"OK","No")</f>
        <v>OK</v>
      </c>
      <c r="D4744" t="e">
        <f>VLOOKUP(J4744,'Ref2'!C:E,3,0)</f>
        <v>#N/A</v>
      </c>
      <c r="F4744">
        <v>9</v>
      </c>
      <c r="I4744" t="e">
        <f>VLOOKUP(J4744,Ref!L:M,2,0)</f>
        <v>#N/A</v>
      </c>
      <c r="J4744" t="s">
        <v>958</v>
      </c>
      <c r="K4744" t="s">
        <v>111</v>
      </c>
      <c r="L4744" t="s">
        <v>461</v>
      </c>
      <c r="M4744" t="s">
        <v>26</v>
      </c>
      <c r="N4744" t="s">
        <v>14</v>
      </c>
      <c r="S4744">
        <v>5045</v>
      </c>
    </row>
    <row r="4745" spans="1:19" x14ac:dyDescent="0.3">
      <c r="A4745">
        <v>2023</v>
      </c>
      <c r="C4745" t="str">
        <f>IF(GETPIVOTDATA("PS % recovery",Sheet4!$B$5,"Parish Name",K4745)&gt;99.949%,"OK","No")</f>
        <v>OK</v>
      </c>
      <c r="D4745" t="e">
        <f>VLOOKUP(J4745,'Ref2'!C:E,3,0)</f>
        <v>#N/A</v>
      </c>
      <c r="F4745">
        <v>9</v>
      </c>
      <c r="I4745" t="e">
        <f>VLOOKUP(J4745,Ref!L:M,2,0)</f>
        <v>#N/A</v>
      </c>
      <c r="J4745" t="s">
        <v>960</v>
      </c>
      <c r="K4745" t="s">
        <v>115</v>
      </c>
      <c r="L4745" t="s">
        <v>455</v>
      </c>
      <c r="M4745" t="s">
        <v>26</v>
      </c>
      <c r="N4745" t="s">
        <v>14</v>
      </c>
      <c r="S4745">
        <v>9649</v>
      </c>
    </row>
    <row r="4746" spans="1:19" x14ac:dyDescent="0.3">
      <c r="A4746">
        <v>2023</v>
      </c>
      <c r="C4746" t="str">
        <f>IF(GETPIVOTDATA("PS % recovery",Sheet4!$B$5,"Parish Name",K4746)&gt;99.949%,"OK","No")</f>
        <v>No</v>
      </c>
      <c r="D4746" t="e">
        <f>VLOOKUP(J4746,'Ref2'!C:E,3,0)</f>
        <v>#N/A</v>
      </c>
      <c r="F4746">
        <v>9</v>
      </c>
      <c r="I4746" t="e">
        <f>VLOOKUP(J4746,Ref!L:M,2,0)</f>
        <v>#N/A</v>
      </c>
      <c r="J4746" t="s">
        <v>962</v>
      </c>
      <c r="K4746" t="s">
        <v>117</v>
      </c>
      <c r="L4746" t="s">
        <v>455</v>
      </c>
      <c r="M4746" t="s">
        <v>26</v>
      </c>
      <c r="N4746" t="s">
        <v>14</v>
      </c>
      <c r="S4746">
        <v>0</v>
      </c>
    </row>
    <row r="4747" spans="1:19" x14ac:dyDescent="0.3">
      <c r="A4747">
        <v>2023</v>
      </c>
      <c r="C4747" t="str">
        <f>IF(GETPIVOTDATA("PS % recovery",Sheet4!$B$5,"Parish Name",K4747)&gt;99.949%,"OK","No")</f>
        <v>OK</v>
      </c>
      <c r="D4747" t="e">
        <f>VLOOKUP(J4747,'Ref2'!C:E,3,0)</f>
        <v>#N/A</v>
      </c>
      <c r="F4747">
        <v>9</v>
      </c>
      <c r="I4747" t="e">
        <f>VLOOKUP(J4747,Ref!L:M,2,0)</f>
        <v>#N/A</v>
      </c>
      <c r="J4747" t="s">
        <v>964</v>
      </c>
      <c r="K4747" t="s">
        <v>120</v>
      </c>
      <c r="L4747" t="s">
        <v>481</v>
      </c>
      <c r="M4747" t="s">
        <v>29</v>
      </c>
      <c r="N4747" t="s">
        <v>14</v>
      </c>
      <c r="S4747">
        <v>7951</v>
      </c>
    </row>
    <row r="4748" spans="1:19" x14ac:dyDescent="0.3">
      <c r="A4748">
        <v>2023</v>
      </c>
      <c r="C4748" t="str">
        <f>IF(GETPIVOTDATA("PS % recovery",Sheet4!$B$5,"Parish Name",K4748)&gt;99.949%,"OK","No")</f>
        <v>OK</v>
      </c>
      <c r="D4748" t="e">
        <f>VLOOKUP(J4748,'Ref2'!C:E,3,0)</f>
        <v>#N/A</v>
      </c>
      <c r="F4748">
        <v>9</v>
      </c>
      <c r="I4748" t="e">
        <f>VLOOKUP(J4748,Ref!L:M,2,0)</f>
        <v>#N/A</v>
      </c>
      <c r="J4748" t="s">
        <v>966</v>
      </c>
      <c r="K4748" t="s">
        <v>121</v>
      </c>
      <c r="L4748" t="s">
        <v>487</v>
      </c>
      <c r="M4748" t="s">
        <v>29</v>
      </c>
      <c r="N4748" t="s">
        <v>14</v>
      </c>
      <c r="S4748">
        <v>3351</v>
      </c>
    </row>
    <row r="4749" spans="1:19" x14ac:dyDescent="0.3">
      <c r="A4749">
        <v>2023</v>
      </c>
      <c r="C4749" t="str">
        <f>IF(GETPIVOTDATA("PS % recovery",Sheet4!$B$5,"Parish Name",K4749)&gt;99.949%,"OK","No")</f>
        <v>No</v>
      </c>
      <c r="D4749" t="e">
        <f>VLOOKUP(J4749,'Ref2'!C:E,3,0)</f>
        <v>#N/A</v>
      </c>
      <c r="F4749">
        <v>9</v>
      </c>
      <c r="I4749" t="e">
        <f>VLOOKUP(J4749,Ref!L:M,2,0)</f>
        <v>#N/A</v>
      </c>
      <c r="J4749" t="s">
        <v>968</v>
      </c>
      <c r="K4749" t="s">
        <v>123</v>
      </c>
      <c r="L4749" t="s">
        <v>489</v>
      </c>
      <c r="M4749" t="s">
        <v>29</v>
      </c>
      <c r="N4749" t="s">
        <v>14</v>
      </c>
      <c r="S4749">
        <v>1500</v>
      </c>
    </row>
    <row r="4750" spans="1:19" x14ac:dyDescent="0.3">
      <c r="A4750">
        <v>2023</v>
      </c>
      <c r="C4750" t="str">
        <f>IF(GETPIVOTDATA("PS % recovery",Sheet4!$B$5,"Parish Name",K4750)&gt;99.949%,"OK","No")</f>
        <v>OK</v>
      </c>
      <c r="D4750" t="e">
        <f>VLOOKUP(J4750,'Ref2'!C:E,3,0)</f>
        <v>#N/A</v>
      </c>
      <c r="F4750">
        <v>9</v>
      </c>
      <c r="I4750" t="e">
        <f>VLOOKUP(J4750,Ref!L:M,2,0)</f>
        <v>#N/A</v>
      </c>
      <c r="J4750" t="s">
        <v>970</v>
      </c>
      <c r="K4750" t="s">
        <v>125</v>
      </c>
      <c r="L4750" t="s">
        <v>493</v>
      </c>
      <c r="M4750" t="s">
        <v>29</v>
      </c>
      <c r="N4750" t="s">
        <v>14</v>
      </c>
      <c r="S4750">
        <v>0</v>
      </c>
    </row>
    <row r="4751" spans="1:19" x14ac:dyDescent="0.3">
      <c r="A4751">
        <v>2023</v>
      </c>
      <c r="C4751" t="str">
        <f>IF(GETPIVOTDATA("PS % recovery",Sheet4!$B$5,"Parish Name",K4751)&gt;99.949%,"OK","No")</f>
        <v>OK</v>
      </c>
      <c r="D4751" t="e">
        <f>VLOOKUP(J4751,'Ref2'!C:E,3,0)</f>
        <v>#N/A</v>
      </c>
      <c r="F4751">
        <v>9</v>
      </c>
      <c r="I4751" t="e">
        <f>VLOOKUP(J4751,Ref!L:M,2,0)</f>
        <v>#N/A</v>
      </c>
      <c r="J4751" t="s">
        <v>972</v>
      </c>
      <c r="K4751" t="s">
        <v>126</v>
      </c>
      <c r="L4751" t="s">
        <v>491</v>
      </c>
      <c r="M4751" t="s">
        <v>29</v>
      </c>
      <c r="N4751" t="s">
        <v>14</v>
      </c>
      <c r="S4751">
        <v>3863</v>
      </c>
    </row>
    <row r="4752" spans="1:19" x14ac:dyDescent="0.3">
      <c r="A4752">
        <v>2023</v>
      </c>
      <c r="C4752" t="str">
        <f>IF(GETPIVOTDATA("PS % recovery",Sheet4!$B$5,"Parish Name",K4752)&gt;99.949%,"OK","No")</f>
        <v>No</v>
      </c>
      <c r="D4752" t="e">
        <f>VLOOKUP(J4752,'Ref2'!C:E,3,0)</f>
        <v>#N/A</v>
      </c>
      <c r="F4752">
        <v>9</v>
      </c>
      <c r="I4752" t="str">
        <f>VLOOKUP(J4752,Ref!L:M,2,0)</f>
        <v>Yes</v>
      </c>
      <c r="J4752" t="s">
        <v>974</v>
      </c>
      <c r="K4752" t="s">
        <v>127</v>
      </c>
      <c r="L4752" t="s">
        <v>497</v>
      </c>
      <c r="M4752" t="s">
        <v>29</v>
      </c>
      <c r="N4752" t="s">
        <v>14</v>
      </c>
      <c r="S4752">
        <v>0</v>
      </c>
    </row>
    <row r="4753" spans="1:19" x14ac:dyDescent="0.3">
      <c r="A4753">
        <v>2023</v>
      </c>
      <c r="C4753" t="str">
        <f>IF(GETPIVOTDATA("PS % recovery",Sheet4!$B$5,"Parish Name",K4753)&gt;99.949%,"OK","No")</f>
        <v>OK</v>
      </c>
      <c r="D4753" t="e">
        <f>VLOOKUP(J4753,'Ref2'!C:E,3,0)</f>
        <v>#N/A</v>
      </c>
      <c r="F4753">
        <v>9</v>
      </c>
      <c r="I4753" t="e">
        <f>VLOOKUP(J4753,Ref!L:M,2,0)</f>
        <v>#N/A</v>
      </c>
      <c r="J4753" t="s">
        <v>976</v>
      </c>
      <c r="K4753" t="s">
        <v>128</v>
      </c>
      <c r="L4753" t="s">
        <v>499</v>
      </c>
      <c r="M4753" t="s">
        <v>29</v>
      </c>
      <c r="N4753" t="s">
        <v>14</v>
      </c>
      <c r="S4753">
        <v>2615</v>
      </c>
    </row>
    <row r="4754" spans="1:19" x14ac:dyDescent="0.3">
      <c r="A4754">
        <v>2023</v>
      </c>
      <c r="C4754" t="str">
        <f>IF(GETPIVOTDATA("PS % recovery",Sheet4!$B$5,"Parish Name",K4754)&gt;99.949%,"OK","No")</f>
        <v>No</v>
      </c>
      <c r="D4754" t="e">
        <f>VLOOKUP(J4754,'Ref2'!C:E,3,0)</f>
        <v>#N/A</v>
      </c>
      <c r="F4754">
        <v>9</v>
      </c>
      <c r="I4754" t="str">
        <f>VLOOKUP(J4754,Ref!L:M,2,0)</f>
        <v>Yes</v>
      </c>
      <c r="J4754" t="s">
        <v>825</v>
      </c>
      <c r="K4754" t="s">
        <v>129</v>
      </c>
      <c r="L4754" t="s">
        <v>501</v>
      </c>
      <c r="M4754" t="s">
        <v>29</v>
      </c>
      <c r="N4754" t="s">
        <v>14</v>
      </c>
      <c r="S4754">
        <v>2910</v>
      </c>
    </row>
    <row r="4755" spans="1:19" x14ac:dyDescent="0.3">
      <c r="A4755">
        <v>2023</v>
      </c>
      <c r="C4755" t="str">
        <f>IF(GETPIVOTDATA("PS % recovery",Sheet4!$B$5,"Parish Name",K4755)&gt;99.949%,"OK","No")</f>
        <v>OK</v>
      </c>
      <c r="D4755" t="e">
        <f>VLOOKUP(J4755,'Ref2'!C:E,3,0)</f>
        <v>#N/A</v>
      </c>
      <c r="F4755">
        <v>9</v>
      </c>
      <c r="I4755" t="e">
        <f>VLOOKUP(J4755,Ref!L:M,2,0)</f>
        <v>#N/A</v>
      </c>
      <c r="J4755" t="s">
        <v>979</v>
      </c>
      <c r="K4755" t="s">
        <v>131</v>
      </c>
      <c r="L4755" t="s">
        <v>503</v>
      </c>
      <c r="M4755" t="s">
        <v>29</v>
      </c>
      <c r="N4755" t="s">
        <v>14</v>
      </c>
      <c r="S4755">
        <v>9620</v>
      </c>
    </row>
    <row r="4756" spans="1:19" x14ac:dyDescent="0.3">
      <c r="A4756">
        <v>2023</v>
      </c>
      <c r="C4756" t="str">
        <f>IF(GETPIVOTDATA("PS % recovery",Sheet4!$B$5,"Parish Name",K4756)&gt;99.949%,"OK","No")</f>
        <v>OK</v>
      </c>
      <c r="D4756" t="e">
        <f>VLOOKUP(J4756,'Ref2'!C:E,3,0)</f>
        <v>#N/A</v>
      </c>
      <c r="F4756">
        <v>9</v>
      </c>
      <c r="I4756" t="e">
        <f>VLOOKUP(J4756,Ref!L:M,2,0)</f>
        <v>#N/A</v>
      </c>
      <c r="J4756" t="s">
        <v>981</v>
      </c>
      <c r="K4756" t="s">
        <v>130</v>
      </c>
      <c r="L4756" t="s">
        <v>495</v>
      </c>
      <c r="M4756" t="s">
        <v>29</v>
      </c>
      <c r="N4756" t="s">
        <v>14</v>
      </c>
      <c r="S4756">
        <v>7215.65</v>
      </c>
    </row>
    <row r="4757" spans="1:19" x14ac:dyDescent="0.3">
      <c r="A4757">
        <v>2023</v>
      </c>
      <c r="C4757" t="str">
        <f>IF(GETPIVOTDATA("PS % recovery",Sheet4!$B$5,"Parish Name",K4757)&gt;99.949%,"OK","No")</f>
        <v>OK</v>
      </c>
      <c r="D4757" t="e">
        <f>VLOOKUP(J4757,'Ref2'!C:E,3,0)</f>
        <v>#N/A</v>
      </c>
      <c r="F4757">
        <v>9</v>
      </c>
      <c r="I4757" t="e">
        <f>VLOOKUP(J4757,Ref!L:M,2,0)</f>
        <v>#N/A</v>
      </c>
      <c r="J4757" t="s">
        <v>983</v>
      </c>
      <c r="K4757" t="s">
        <v>132</v>
      </c>
      <c r="L4757" t="s">
        <v>505</v>
      </c>
      <c r="M4757" t="s">
        <v>29</v>
      </c>
      <c r="N4757" t="s">
        <v>14</v>
      </c>
      <c r="S4757">
        <v>4395</v>
      </c>
    </row>
    <row r="4758" spans="1:19" x14ac:dyDescent="0.3">
      <c r="A4758">
        <v>2023</v>
      </c>
      <c r="C4758" t="str">
        <f>IF(GETPIVOTDATA("PS % recovery",Sheet4!$B$5,"Parish Name",K4758)&gt;99.949%,"OK","No")</f>
        <v>No</v>
      </c>
      <c r="D4758" t="e">
        <f>VLOOKUP(J4758,'Ref2'!C:E,3,0)</f>
        <v>#N/A</v>
      </c>
      <c r="F4758">
        <v>9</v>
      </c>
      <c r="I4758" t="str">
        <f>VLOOKUP(J4758,Ref!L:M,2,0)</f>
        <v>Yes</v>
      </c>
      <c r="J4758" t="s">
        <v>985</v>
      </c>
      <c r="K4758" t="s">
        <v>133</v>
      </c>
      <c r="L4758" t="s">
        <v>507</v>
      </c>
      <c r="M4758" t="s">
        <v>29</v>
      </c>
      <c r="N4758" t="s">
        <v>14</v>
      </c>
      <c r="S4758">
        <v>4002</v>
      </c>
    </row>
    <row r="4759" spans="1:19" x14ac:dyDescent="0.3">
      <c r="A4759">
        <v>2023</v>
      </c>
      <c r="C4759" t="str">
        <f>IF(GETPIVOTDATA("PS % recovery",Sheet4!$B$5,"Parish Name",K4759)&gt;99.949%,"OK","No")</f>
        <v>OK</v>
      </c>
      <c r="D4759" t="e">
        <f>VLOOKUP(J4759,'Ref2'!C:E,3,0)</f>
        <v>#N/A</v>
      </c>
      <c r="F4759">
        <v>9</v>
      </c>
      <c r="I4759" t="e">
        <f>VLOOKUP(J4759,Ref!L:M,2,0)</f>
        <v>#N/A</v>
      </c>
      <c r="J4759" t="s">
        <v>987</v>
      </c>
      <c r="K4759" t="s">
        <v>122</v>
      </c>
      <c r="L4759" t="s">
        <v>483</v>
      </c>
      <c r="M4759" t="s">
        <v>29</v>
      </c>
      <c r="N4759" t="s">
        <v>14</v>
      </c>
      <c r="S4759">
        <v>22593</v>
      </c>
    </row>
    <row r="4760" spans="1:19" x14ac:dyDescent="0.3">
      <c r="A4760">
        <v>2023</v>
      </c>
      <c r="C4760" t="str">
        <f>IF(GETPIVOTDATA("PS % recovery",Sheet4!$B$5,"Parish Name",K4760)&gt;99.949%,"OK","No")</f>
        <v>No</v>
      </c>
      <c r="D4760" t="e">
        <f>VLOOKUP(J4760,'Ref2'!C:E,3,0)</f>
        <v>#N/A</v>
      </c>
      <c r="F4760">
        <v>9</v>
      </c>
      <c r="I4760" t="e">
        <f>VLOOKUP(J4760,Ref!L:M,2,0)</f>
        <v>#N/A</v>
      </c>
      <c r="J4760" t="s">
        <v>989</v>
      </c>
      <c r="K4760" t="s">
        <v>124</v>
      </c>
      <c r="L4760" t="s">
        <v>485</v>
      </c>
      <c r="M4760" t="s">
        <v>29</v>
      </c>
      <c r="N4760" t="s">
        <v>14</v>
      </c>
      <c r="S4760">
        <v>2500</v>
      </c>
    </row>
    <row r="4761" spans="1:19" x14ac:dyDescent="0.3">
      <c r="A4761">
        <v>2023</v>
      </c>
      <c r="C4761" t="str">
        <f>IF(GETPIVOTDATA("PS % recovery",Sheet4!$B$5,"Parish Name",K4761)&gt;99.949%,"OK","No")</f>
        <v>No</v>
      </c>
      <c r="D4761" t="e">
        <f>VLOOKUP(J4761,'Ref2'!C:E,3,0)</f>
        <v>#N/A</v>
      </c>
      <c r="F4761">
        <v>9</v>
      </c>
      <c r="I4761" t="e">
        <f>VLOOKUP(J4761,Ref!L:M,2,0)</f>
        <v>#N/A</v>
      </c>
      <c r="J4761" t="s">
        <v>826</v>
      </c>
      <c r="K4761" t="s">
        <v>135</v>
      </c>
      <c r="L4761" t="s">
        <v>515</v>
      </c>
      <c r="M4761" t="s">
        <v>32</v>
      </c>
      <c r="N4761" t="s">
        <v>14</v>
      </c>
      <c r="S4761">
        <v>140</v>
      </c>
    </row>
    <row r="4762" spans="1:19" x14ac:dyDescent="0.3">
      <c r="A4762">
        <v>2023</v>
      </c>
      <c r="C4762" t="str">
        <f>IF(GETPIVOTDATA("PS % recovery",Sheet4!$B$5,"Parish Name",K4762)&gt;99.949%,"OK","No")</f>
        <v>OK</v>
      </c>
      <c r="D4762" t="e">
        <f>VLOOKUP(J4762,'Ref2'!C:E,3,0)</f>
        <v>#N/A</v>
      </c>
      <c r="F4762">
        <v>9</v>
      </c>
      <c r="I4762" t="e">
        <f>VLOOKUP(J4762,Ref!L:M,2,0)</f>
        <v>#N/A</v>
      </c>
      <c r="J4762" t="s">
        <v>828</v>
      </c>
      <c r="K4762" t="s">
        <v>136</v>
      </c>
      <c r="L4762" t="s">
        <v>515</v>
      </c>
      <c r="M4762" t="s">
        <v>32</v>
      </c>
      <c r="N4762" t="s">
        <v>14</v>
      </c>
      <c r="S4762">
        <v>3236</v>
      </c>
    </row>
    <row r="4763" spans="1:19" x14ac:dyDescent="0.3">
      <c r="A4763">
        <v>2023</v>
      </c>
      <c r="C4763" t="str">
        <f>IF(GETPIVOTDATA("PS % recovery",Sheet4!$B$5,"Parish Name",K4763)&gt;99.949%,"OK","No")</f>
        <v>No</v>
      </c>
      <c r="D4763" t="e">
        <f>VLOOKUP(J4763,'Ref2'!C:E,3,0)</f>
        <v>#N/A</v>
      </c>
      <c r="F4763">
        <v>9</v>
      </c>
      <c r="I4763" t="e">
        <f>VLOOKUP(J4763,Ref!L:M,2,0)</f>
        <v>#N/A</v>
      </c>
      <c r="J4763" t="s">
        <v>993</v>
      </c>
      <c r="K4763" t="s">
        <v>137</v>
      </c>
      <c r="L4763" t="s">
        <v>509</v>
      </c>
      <c r="M4763" t="s">
        <v>32</v>
      </c>
      <c r="N4763" t="s">
        <v>14</v>
      </c>
      <c r="S4763">
        <v>5717</v>
      </c>
    </row>
    <row r="4764" spans="1:19" x14ac:dyDescent="0.3">
      <c r="A4764">
        <v>2023</v>
      </c>
      <c r="C4764" t="str">
        <f>IF(GETPIVOTDATA("PS % recovery",Sheet4!$B$5,"Parish Name",K4764)&gt;99.949%,"OK","No")</f>
        <v>OK</v>
      </c>
      <c r="D4764" t="e">
        <f>VLOOKUP(J4764,'Ref2'!C:E,3,0)</f>
        <v>#N/A</v>
      </c>
      <c r="F4764">
        <v>9</v>
      </c>
      <c r="I4764" t="e">
        <f>VLOOKUP(J4764,Ref!L:M,2,0)</f>
        <v>#N/A</v>
      </c>
      <c r="J4764" t="s">
        <v>995</v>
      </c>
      <c r="K4764" t="s">
        <v>139</v>
      </c>
      <c r="L4764" t="s">
        <v>513</v>
      </c>
      <c r="M4764" t="s">
        <v>32</v>
      </c>
      <c r="N4764" t="s">
        <v>14</v>
      </c>
      <c r="S4764">
        <v>7943</v>
      </c>
    </row>
    <row r="4765" spans="1:19" x14ac:dyDescent="0.3">
      <c r="A4765">
        <v>2023</v>
      </c>
      <c r="C4765" t="str">
        <f>IF(GETPIVOTDATA("PS % recovery",Sheet4!$B$5,"Parish Name",K4765)&gt;99.949%,"OK","No")</f>
        <v>OK</v>
      </c>
      <c r="D4765" t="e">
        <f>VLOOKUP(J4765,'Ref2'!C:E,3,0)</f>
        <v>#N/A</v>
      </c>
      <c r="F4765">
        <v>9</v>
      </c>
      <c r="I4765" t="e">
        <f>VLOOKUP(J4765,Ref!L:M,2,0)</f>
        <v>#N/A</v>
      </c>
      <c r="J4765" t="s">
        <v>997</v>
      </c>
      <c r="K4765" t="s">
        <v>138</v>
      </c>
      <c r="L4765" t="s">
        <v>511</v>
      </c>
      <c r="M4765" t="s">
        <v>32</v>
      </c>
      <c r="N4765" t="s">
        <v>14</v>
      </c>
      <c r="S4765">
        <v>24220</v>
      </c>
    </row>
    <row r="4766" spans="1:19" x14ac:dyDescent="0.3">
      <c r="A4766">
        <v>2023</v>
      </c>
      <c r="C4766" t="str">
        <f>IF(GETPIVOTDATA("PS % recovery",Sheet4!$B$5,"Parish Name",K4766)&gt;99.949%,"OK","No")</f>
        <v>OK</v>
      </c>
      <c r="D4766" t="e">
        <f>VLOOKUP(J4766,'Ref2'!C:E,3,0)</f>
        <v>#N/A</v>
      </c>
      <c r="F4766">
        <v>9</v>
      </c>
      <c r="I4766" t="e">
        <f>VLOOKUP(J4766,Ref!L:M,2,0)</f>
        <v>#N/A</v>
      </c>
      <c r="J4766" t="s">
        <v>999</v>
      </c>
      <c r="K4766" t="s">
        <v>140</v>
      </c>
      <c r="L4766" t="s">
        <v>509</v>
      </c>
      <c r="M4766" t="s">
        <v>32</v>
      </c>
      <c r="N4766" t="s">
        <v>14</v>
      </c>
      <c r="S4766">
        <v>5662.24</v>
      </c>
    </row>
    <row r="4767" spans="1:19" x14ac:dyDescent="0.3">
      <c r="A4767">
        <v>2023</v>
      </c>
      <c r="C4767" t="str">
        <f>IF(GETPIVOTDATA("PS % recovery",Sheet4!$B$5,"Parish Name",K4767)&gt;99.949%,"OK","No")</f>
        <v>OK</v>
      </c>
      <c r="D4767" t="e">
        <f>VLOOKUP(J4767,'Ref2'!C:E,3,0)</f>
        <v>#N/A</v>
      </c>
      <c r="F4767">
        <v>9</v>
      </c>
      <c r="I4767" t="e">
        <f>VLOOKUP(J4767,Ref!L:M,2,0)</f>
        <v>#N/A</v>
      </c>
      <c r="J4767" t="s">
        <v>1001</v>
      </c>
      <c r="K4767" t="s">
        <v>141</v>
      </c>
      <c r="L4767" t="s">
        <v>517</v>
      </c>
      <c r="M4767" t="s">
        <v>32</v>
      </c>
      <c r="N4767" t="s">
        <v>14</v>
      </c>
      <c r="S4767">
        <v>10606.68</v>
      </c>
    </row>
    <row r="4768" spans="1:19" x14ac:dyDescent="0.3">
      <c r="A4768">
        <v>2023</v>
      </c>
      <c r="C4768" t="str">
        <f>IF(GETPIVOTDATA("PS % recovery",Sheet4!$B$5,"Parish Name",K4768)&gt;99.949%,"OK","No")</f>
        <v>OK</v>
      </c>
      <c r="D4768" t="e">
        <f>VLOOKUP(J4768,'Ref2'!C:E,3,0)</f>
        <v>#N/A</v>
      </c>
      <c r="F4768">
        <v>9</v>
      </c>
      <c r="I4768" t="e">
        <f>VLOOKUP(J4768,Ref!L:M,2,0)</f>
        <v>#N/A</v>
      </c>
      <c r="J4768" t="s">
        <v>1003</v>
      </c>
      <c r="K4768" t="s">
        <v>142</v>
      </c>
      <c r="L4768" t="s">
        <v>519</v>
      </c>
      <c r="M4768" t="s">
        <v>32</v>
      </c>
      <c r="N4768" t="s">
        <v>14</v>
      </c>
      <c r="S4768">
        <v>3597</v>
      </c>
    </row>
    <row r="4769" spans="1:19" x14ac:dyDescent="0.3">
      <c r="A4769">
        <v>2023</v>
      </c>
      <c r="C4769" t="str">
        <f>IF(GETPIVOTDATA("PS % recovery",Sheet4!$B$5,"Parish Name",K4769)&gt;99.949%,"OK","No")</f>
        <v>OK</v>
      </c>
      <c r="D4769" t="e">
        <f>VLOOKUP(J4769,'Ref2'!C:E,3,0)</f>
        <v>#N/A</v>
      </c>
      <c r="F4769">
        <v>9</v>
      </c>
      <c r="I4769" t="e">
        <f>VLOOKUP(J4769,Ref!L:M,2,0)</f>
        <v>#N/A</v>
      </c>
      <c r="J4769" t="s">
        <v>1005</v>
      </c>
      <c r="K4769" t="s">
        <v>143</v>
      </c>
      <c r="L4769" t="s">
        <v>521</v>
      </c>
      <c r="M4769" t="s">
        <v>32</v>
      </c>
      <c r="N4769" t="s">
        <v>14</v>
      </c>
      <c r="S4769">
        <v>8363</v>
      </c>
    </row>
    <row r="4770" spans="1:19" x14ac:dyDescent="0.3">
      <c r="A4770">
        <v>2023</v>
      </c>
      <c r="C4770" t="str">
        <f>IF(GETPIVOTDATA("PS % recovery",Sheet4!$B$5,"Parish Name",K4770)&gt;99.949%,"OK","No")</f>
        <v>OK</v>
      </c>
      <c r="D4770" t="e">
        <f>VLOOKUP(J4770,'Ref2'!C:E,3,0)</f>
        <v>#N/A</v>
      </c>
      <c r="F4770">
        <v>9</v>
      </c>
      <c r="I4770" t="e">
        <f>VLOOKUP(J4770,Ref!L:M,2,0)</f>
        <v>#N/A</v>
      </c>
      <c r="J4770" t="s">
        <v>1007</v>
      </c>
      <c r="K4770" t="s">
        <v>145</v>
      </c>
      <c r="L4770" t="s">
        <v>525</v>
      </c>
      <c r="M4770" t="s">
        <v>35</v>
      </c>
      <c r="N4770" t="s">
        <v>14</v>
      </c>
      <c r="S4770">
        <v>4281</v>
      </c>
    </row>
    <row r="4771" spans="1:19" x14ac:dyDescent="0.3">
      <c r="A4771">
        <v>2023</v>
      </c>
      <c r="C4771" t="str">
        <f>IF(GETPIVOTDATA("PS % recovery",Sheet4!$B$5,"Parish Name",K4771)&gt;99.949%,"OK","No")</f>
        <v>No</v>
      </c>
      <c r="D4771" t="e">
        <f>VLOOKUP(J4771,'Ref2'!C:E,3,0)</f>
        <v>#N/A</v>
      </c>
      <c r="F4771">
        <v>9</v>
      </c>
      <c r="I4771" t="e">
        <f>VLOOKUP(J4771,Ref!L:M,2,0)</f>
        <v>#N/A</v>
      </c>
      <c r="J4771" t="s">
        <v>1009</v>
      </c>
      <c r="K4771" t="s">
        <v>147</v>
      </c>
      <c r="L4771" t="s">
        <v>525</v>
      </c>
      <c r="M4771" t="s">
        <v>35</v>
      </c>
      <c r="N4771" t="s">
        <v>14</v>
      </c>
      <c r="S4771">
        <v>1840</v>
      </c>
    </row>
    <row r="4772" spans="1:19" x14ac:dyDescent="0.3">
      <c r="A4772">
        <v>2023</v>
      </c>
      <c r="C4772" t="str">
        <f>IF(GETPIVOTDATA("PS % recovery",Sheet4!$B$5,"Parish Name",K4772)&gt;99.949%,"OK","No")</f>
        <v>OK</v>
      </c>
      <c r="D4772" t="e">
        <f>VLOOKUP(J4772,'Ref2'!C:E,3,0)</f>
        <v>#N/A</v>
      </c>
      <c r="F4772">
        <v>9</v>
      </c>
      <c r="I4772" t="e">
        <f>VLOOKUP(J4772,Ref!L:M,2,0)</f>
        <v>#N/A</v>
      </c>
      <c r="J4772" t="s">
        <v>1011</v>
      </c>
      <c r="K4772" t="s">
        <v>149</v>
      </c>
      <c r="L4772" t="s">
        <v>525</v>
      </c>
      <c r="M4772" t="s">
        <v>35</v>
      </c>
      <c r="N4772" t="s">
        <v>14</v>
      </c>
      <c r="S4772">
        <v>4678</v>
      </c>
    </row>
    <row r="4773" spans="1:19" x14ac:dyDescent="0.3">
      <c r="A4773">
        <v>2023</v>
      </c>
      <c r="C4773" t="str">
        <f>IF(GETPIVOTDATA("PS % recovery",Sheet4!$B$5,"Parish Name",K4773)&gt;99.949%,"OK","No")</f>
        <v>No</v>
      </c>
      <c r="D4773" t="e">
        <f>VLOOKUP(J4773,'Ref2'!C:E,3,0)</f>
        <v>#N/A</v>
      </c>
      <c r="F4773">
        <v>9</v>
      </c>
      <c r="I4773" t="e">
        <f>VLOOKUP(J4773,Ref!L:M,2,0)</f>
        <v>#N/A</v>
      </c>
      <c r="J4773" t="s">
        <v>1013</v>
      </c>
      <c r="K4773" t="s">
        <v>151</v>
      </c>
      <c r="L4773" t="s">
        <v>525</v>
      </c>
      <c r="M4773" t="s">
        <v>35</v>
      </c>
      <c r="N4773" t="s">
        <v>14</v>
      </c>
      <c r="S4773">
        <v>800</v>
      </c>
    </row>
    <row r="4774" spans="1:19" x14ac:dyDescent="0.3">
      <c r="A4774">
        <v>2023</v>
      </c>
      <c r="C4774" t="str">
        <f>IF(GETPIVOTDATA("PS % recovery",Sheet4!$B$5,"Parish Name",K4774)&gt;99.949%,"OK","No")</f>
        <v>No</v>
      </c>
      <c r="D4774" t="e">
        <f>VLOOKUP(J4774,'Ref2'!C:E,3,0)</f>
        <v>#N/A</v>
      </c>
      <c r="F4774">
        <v>9</v>
      </c>
      <c r="I4774" t="e">
        <f>VLOOKUP(J4774,Ref!L:M,2,0)</f>
        <v>#N/A</v>
      </c>
      <c r="J4774" t="s">
        <v>1015</v>
      </c>
      <c r="K4774" t="s">
        <v>150</v>
      </c>
      <c r="L4774" t="s">
        <v>523</v>
      </c>
      <c r="M4774" t="s">
        <v>35</v>
      </c>
      <c r="N4774" t="s">
        <v>14</v>
      </c>
      <c r="S4774">
        <v>0</v>
      </c>
    </row>
    <row r="4775" spans="1:19" x14ac:dyDescent="0.3">
      <c r="A4775">
        <v>2023</v>
      </c>
      <c r="C4775" t="str">
        <f>IF(GETPIVOTDATA("PS % recovery",Sheet4!$B$5,"Parish Name",K4775)&gt;99.949%,"OK","No")</f>
        <v>OK</v>
      </c>
      <c r="D4775" t="e">
        <f>VLOOKUP(J4775,'Ref2'!C:E,3,0)</f>
        <v>#N/A</v>
      </c>
      <c r="F4775">
        <v>9</v>
      </c>
      <c r="I4775" t="e">
        <f>VLOOKUP(J4775,Ref!L:M,2,0)</f>
        <v>#N/A</v>
      </c>
      <c r="J4775" t="s">
        <v>1017</v>
      </c>
      <c r="K4775" t="s">
        <v>152</v>
      </c>
      <c r="L4775" t="s">
        <v>523</v>
      </c>
      <c r="M4775" t="s">
        <v>35</v>
      </c>
      <c r="N4775" t="s">
        <v>14</v>
      </c>
      <c r="S4775">
        <v>376</v>
      </c>
    </row>
    <row r="4776" spans="1:19" x14ac:dyDescent="0.3">
      <c r="A4776">
        <v>2023</v>
      </c>
      <c r="C4776" t="str">
        <f>IF(GETPIVOTDATA("PS % recovery",Sheet4!$B$5,"Parish Name",K4776)&gt;99.949%,"OK","No")</f>
        <v>OK</v>
      </c>
      <c r="D4776" t="e">
        <f>VLOOKUP(J4776,'Ref2'!C:E,3,0)</f>
        <v>#N/A</v>
      </c>
      <c r="F4776">
        <v>9</v>
      </c>
      <c r="I4776" t="e">
        <f>VLOOKUP(J4776,Ref!L:M,2,0)</f>
        <v>#N/A</v>
      </c>
      <c r="J4776" t="s">
        <v>1019</v>
      </c>
      <c r="K4776" t="s">
        <v>146</v>
      </c>
      <c r="L4776" t="s">
        <v>527</v>
      </c>
      <c r="M4776" t="s">
        <v>35</v>
      </c>
      <c r="N4776" t="s">
        <v>14</v>
      </c>
      <c r="S4776">
        <v>7000</v>
      </c>
    </row>
    <row r="4777" spans="1:19" x14ac:dyDescent="0.3">
      <c r="A4777">
        <v>2023</v>
      </c>
      <c r="C4777" t="str">
        <f>IF(GETPIVOTDATA("PS % recovery",Sheet4!$B$5,"Parish Name",K4777)&gt;99.949%,"OK","No")</f>
        <v>No</v>
      </c>
      <c r="D4777" t="e">
        <f>VLOOKUP(J4777,'Ref2'!C:E,3,0)</f>
        <v>#N/A</v>
      </c>
      <c r="F4777">
        <v>9</v>
      </c>
      <c r="I4777" t="e">
        <f>VLOOKUP(J4777,Ref!L:M,2,0)</f>
        <v>#N/A</v>
      </c>
      <c r="J4777" t="s">
        <v>1021</v>
      </c>
      <c r="K4777" t="s">
        <v>148</v>
      </c>
      <c r="L4777" t="s">
        <v>527</v>
      </c>
      <c r="M4777" t="s">
        <v>35</v>
      </c>
      <c r="N4777" t="s">
        <v>14</v>
      </c>
      <c r="S4777">
        <v>0</v>
      </c>
    </row>
    <row r="4778" spans="1:19" x14ac:dyDescent="0.3">
      <c r="A4778">
        <v>2023</v>
      </c>
      <c r="C4778" t="str">
        <f>IF(GETPIVOTDATA("PS % recovery",Sheet4!$B$5,"Parish Name",K4778)&gt;99.949%,"OK","No")</f>
        <v>OK</v>
      </c>
      <c r="D4778" t="e">
        <f>VLOOKUP(J4778,'Ref2'!C:E,3,0)</f>
        <v>#N/A</v>
      </c>
      <c r="F4778">
        <v>9</v>
      </c>
      <c r="I4778" t="e">
        <f>VLOOKUP(J4778,Ref!L:M,2,0)</f>
        <v>#N/A</v>
      </c>
      <c r="J4778" t="s">
        <v>1023</v>
      </c>
      <c r="K4778" t="s">
        <v>153</v>
      </c>
      <c r="L4778" t="s">
        <v>527</v>
      </c>
      <c r="M4778" t="s">
        <v>35</v>
      </c>
      <c r="N4778" t="s">
        <v>14</v>
      </c>
      <c r="S4778">
        <v>5500</v>
      </c>
    </row>
    <row r="4779" spans="1:19" x14ac:dyDescent="0.3">
      <c r="A4779">
        <v>2023</v>
      </c>
      <c r="C4779" t="str">
        <f>IF(GETPIVOTDATA("PS % recovery",Sheet4!$B$5,"Parish Name",K4779)&gt;99.949%,"OK","No")</f>
        <v>OK</v>
      </c>
      <c r="D4779" t="e">
        <f>VLOOKUP(J4779,'Ref2'!C:E,3,0)</f>
        <v>#N/A</v>
      </c>
      <c r="F4779">
        <v>9</v>
      </c>
      <c r="I4779" t="e">
        <f>VLOOKUP(J4779,Ref!L:M,2,0)</f>
        <v>#N/A</v>
      </c>
      <c r="J4779" t="s">
        <v>1025</v>
      </c>
      <c r="K4779" t="s">
        <v>154</v>
      </c>
      <c r="L4779" t="s">
        <v>527</v>
      </c>
      <c r="M4779" t="s">
        <v>35</v>
      </c>
      <c r="N4779" t="s">
        <v>14</v>
      </c>
      <c r="S4779">
        <v>14934</v>
      </c>
    </row>
    <row r="4780" spans="1:19" x14ac:dyDescent="0.3">
      <c r="A4780">
        <v>2023</v>
      </c>
      <c r="C4780" t="str">
        <f>IF(GETPIVOTDATA("PS % recovery",Sheet4!$B$5,"Parish Name",K4780)&gt;99.949%,"OK","No")</f>
        <v>OK</v>
      </c>
      <c r="D4780" t="e">
        <f>VLOOKUP(J4780,'Ref2'!C:E,3,0)</f>
        <v>#N/A</v>
      </c>
      <c r="F4780">
        <v>9</v>
      </c>
      <c r="I4780" t="e">
        <f>VLOOKUP(J4780,Ref!L:M,2,0)</f>
        <v>#N/A</v>
      </c>
      <c r="J4780" t="s">
        <v>1027</v>
      </c>
      <c r="K4780" t="s">
        <v>156</v>
      </c>
      <c r="L4780" t="s">
        <v>529</v>
      </c>
      <c r="M4780" t="s">
        <v>18</v>
      </c>
      <c r="N4780" t="s">
        <v>15</v>
      </c>
      <c r="S4780">
        <v>10000</v>
      </c>
    </row>
    <row r="4781" spans="1:19" x14ac:dyDescent="0.3">
      <c r="A4781">
        <v>2023</v>
      </c>
      <c r="C4781" t="str">
        <f>IF(GETPIVOTDATA("PS % recovery",Sheet4!$B$5,"Parish Name",K4781)&gt;99.949%,"OK","No")</f>
        <v>No</v>
      </c>
      <c r="D4781" t="e">
        <f>VLOOKUP(J4781,'Ref2'!C:E,3,0)</f>
        <v>#N/A</v>
      </c>
      <c r="F4781">
        <v>9</v>
      </c>
      <c r="I4781" t="e">
        <f>VLOOKUP(J4781,Ref!L:M,2,0)</f>
        <v>#N/A</v>
      </c>
      <c r="J4781" t="s">
        <v>1029</v>
      </c>
      <c r="K4781" t="s">
        <v>157</v>
      </c>
      <c r="L4781" t="s">
        <v>531</v>
      </c>
      <c r="M4781" t="s">
        <v>18</v>
      </c>
      <c r="N4781" t="s">
        <v>15</v>
      </c>
      <c r="S4781">
        <v>3000</v>
      </c>
    </row>
    <row r="4782" spans="1:19" x14ac:dyDescent="0.3">
      <c r="A4782">
        <v>2023</v>
      </c>
      <c r="C4782" t="str">
        <f>IF(GETPIVOTDATA("PS % recovery",Sheet4!$B$5,"Parish Name",K4782)&gt;99.949%,"OK","No")</f>
        <v>OK</v>
      </c>
      <c r="D4782" t="e">
        <f>VLOOKUP(J4782,'Ref2'!C:E,3,0)</f>
        <v>#N/A</v>
      </c>
      <c r="F4782">
        <v>9</v>
      </c>
      <c r="I4782" t="e">
        <f>VLOOKUP(J4782,Ref!L:M,2,0)</f>
        <v>#N/A</v>
      </c>
      <c r="J4782" t="s">
        <v>1031</v>
      </c>
      <c r="K4782" t="s">
        <v>158</v>
      </c>
      <c r="L4782" t="s">
        <v>535</v>
      </c>
      <c r="M4782" t="s">
        <v>18</v>
      </c>
      <c r="N4782" t="s">
        <v>15</v>
      </c>
      <c r="S4782">
        <v>7444.5</v>
      </c>
    </row>
    <row r="4783" spans="1:19" x14ac:dyDescent="0.3">
      <c r="A4783">
        <v>2023</v>
      </c>
      <c r="C4783" t="str">
        <f>IF(GETPIVOTDATA("PS % recovery",Sheet4!$B$5,"Parish Name",K4783)&gt;99.949%,"OK","No")</f>
        <v>No</v>
      </c>
      <c r="D4783" t="e">
        <f>VLOOKUP(J4783,'Ref2'!C:E,3,0)</f>
        <v>#N/A</v>
      </c>
      <c r="F4783">
        <v>9</v>
      </c>
      <c r="I4783" t="e">
        <f>VLOOKUP(J4783,Ref!L:M,2,0)</f>
        <v>#N/A</v>
      </c>
      <c r="J4783" t="s">
        <v>789</v>
      </c>
      <c r="K4783" t="s">
        <v>160</v>
      </c>
      <c r="L4783" t="s">
        <v>537</v>
      </c>
      <c r="M4783" t="s">
        <v>18</v>
      </c>
      <c r="N4783" t="s">
        <v>15</v>
      </c>
      <c r="S4783">
        <v>1000</v>
      </c>
    </row>
    <row r="4784" spans="1:19" x14ac:dyDescent="0.3">
      <c r="A4784">
        <v>2023</v>
      </c>
      <c r="C4784" t="str">
        <f>IF(GETPIVOTDATA("PS % recovery",Sheet4!$B$5,"Parish Name",K4784)&gt;99.949%,"OK","No")</f>
        <v>OK</v>
      </c>
      <c r="D4784" t="e">
        <f>VLOOKUP(J4784,'Ref2'!C:E,3,0)</f>
        <v>#N/A</v>
      </c>
      <c r="F4784">
        <v>9</v>
      </c>
      <c r="I4784" t="e">
        <f>VLOOKUP(J4784,Ref!L:M,2,0)</f>
        <v>#N/A</v>
      </c>
      <c r="J4784" t="s">
        <v>1034</v>
      </c>
      <c r="K4784" t="s">
        <v>161</v>
      </c>
      <c r="L4784" t="s">
        <v>539</v>
      </c>
      <c r="M4784" t="s">
        <v>18</v>
      </c>
      <c r="N4784" t="s">
        <v>15</v>
      </c>
      <c r="S4784">
        <v>6003.17</v>
      </c>
    </row>
    <row r="4785" spans="1:19" x14ac:dyDescent="0.3">
      <c r="A4785">
        <v>2023</v>
      </c>
      <c r="C4785" t="str">
        <f>IF(GETPIVOTDATA("PS % recovery",Sheet4!$B$5,"Parish Name",K4785)&gt;99.949%,"OK","No")</f>
        <v>OK</v>
      </c>
      <c r="D4785" t="e">
        <f>VLOOKUP(J4785,'Ref2'!C:E,3,0)</f>
        <v>#N/A</v>
      </c>
      <c r="F4785">
        <v>9</v>
      </c>
      <c r="I4785" t="e">
        <f>VLOOKUP(J4785,Ref!L:M,2,0)</f>
        <v>#N/A</v>
      </c>
      <c r="J4785" t="s">
        <v>1036</v>
      </c>
      <c r="K4785" t="s">
        <v>162</v>
      </c>
      <c r="L4785" t="s">
        <v>541</v>
      </c>
      <c r="M4785" t="s">
        <v>18</v>
      </c>
      <c r="N4785" t="s">
        <v>15</v>
      </c>
      <c r="S4785">
        <v>5000</v>
      </c>
    </row>
    <row r="4786" spans="1:19" x14ac:dyDescent="0.3">
      <c r="A4786">
        <v>2023</v>
      </c>
      <c r="C4786" t="str">
        <f>IF(GETPIVOTDATA("PS % recovery",Sheet4!$B$5,"Parish Name",K4786)&gt;99.949%,"OK","No")</f>
        <v>OK</v>
      </c>
      <c r="D4786" t="e">
        <f>VLOOKUP(J4786,'Ref2'!C:E,3,0)</f>
        <v>#N/A</v>
      </c>
      <c r="F4786">
        <v>9</v>
      </c>
      <c r="I4786" t="e">
        <f>VLOOKUP(J4786,Ref!L:M,2,0)</f>
        <v>#N/A</v>
      </c>
      <c r="J4786" t="s">
        <v>1038</v>
      </c>
      <c r="K4786" t="s">
        <v>163</v>
      </c>
      <c r="L4786" t="s">
        <v>545</v>
      </c>
      <c r="M4786" t="s">
        <v>18</v>
      </c>
      <c r="N4786" t="s">
        <v>15</v>
      </c>
      <c r="S4786">
        <v>0</v>
      </c>
    </row>
    <row r="4787" spans="1:19" x14ac:dyDescent="0.3">
      <c r="A4787">
        <v>2023</v>
      </c>
      <c r="C4787" t="str">
        <f>IF(GETPIVOTDATA("PS % recovery",Sheet4!$B$5,"Parish Name",K4787)&gt;99.949%,"OK","No")</f>
        <v>OK</v>
      </c>
      <c r="D4787" t="e">
        <f>VLOOKUP(J4787,'Ref2'!C:E,3,0)</f>
        <v>#N/A</v>
      </c>
      <c r="F4787">
        <v>9</v>
      </c>
      <c r="I4787" t="e">
        <f>VLOOKUP(J4787,Ref!L:M,2,0)</f>
        <v>#N/A</v>
      </c>
      <c r="J4787" t="s">
        <v>1040</v>
      </c>
      <c r="K4787" t="s">
        <v>164</v>
      </c>
      <c r="L4787" t="s">
        <v>545</v>
      </c>
      <c r="M4787" t="s">
        <v>18</v>
      </c>
      <c r="N4787" t="s">
        <v>15</v>
      </c>
      <c r="S4787">
        <v>656</v>
      </c>
    </row>
    <row r="4788" spans="1:19" x14ac:dyDescent="0.3">
      <c r="A4788">
        <v>2023</v>
      </c>
      <c r="C4788" t="str">
        <f>IF(GETPIVOTDATA("PS % recovery",Sheet4!$B$5,"Parish Name",K4788)&gt;99.949%,"OK","No")</f>
        <v>OK</v>
      </c>
      <c r="D4788" t="e">
        <f>VLOOKUP(J4788,'Ref2'!C:E,3,0)</f>
        <v>#N/A</v>
      </c>
      <c r="F4788">
        <v>9</v>
      </c>
      <c r="I4788" t="e">
        <f>VLOOKUP(J4788,Ref!L:M,2,0)</f>
        <v>#N/A</v>
      </c>
      <c r="J4788" t="s">
        <v>1042</v>
      </c>
      <c r="K4788" t="s">
        <v>165</v>
      </c>
      <c r="L4788" t="s">
        <v>543</v>
      </c>
      <c r="M4788" t="s">
        <v>18</v>
      </c>
      <c r="N4788" t="s">
        <v>15</v>
      </c>
      <c r="S4788">
        <v>5698</v>
      </c>
    </row>
    <row r="4789" spans="1:19" x14ac:dyDescent="0.3">
      <c r="A4789">
        <v>2023</v>
      </c>
      <c r="C4789" t="str">
        <f>IF(GETPIVOTDATA("PS % recovery",Sheet4!$B$5,"Parish Name",K4789)&gt;99.949%,"OK","No")</f>
        <v>No</v>
      </c>
      <c r="D4789" t="e">
        <f>VLOOKUP(J4789,'Ref2'!C:E,3,0)</f>
        <v>#N/A</v>
      </c>
      <c r="F4789">
        <v>9</v>
      </c>
      <c r="I4789" t="e">
        <f>VLOOKUP(J4789,Ref!L:M,2,0)</f>
        <v>#N/A</v>
      </c>
      <c r="J4789" t="s">
        <v>1044</v>
      </c>
      <c r="K4789" t="s">
        <v>166</v>
      </c>
      <c r="L4789" t="s">
        <v>547</v>
      </c>
      <c r="M4789" t="s">
        <v>18</v>
      </c>
      <c r="N4789" t="s">
        <v>15</v>
      </c>
      <c r="S4789">
        <v>3000</v>
      </c>
    </row>
    <row r="4790" spans="1:19" x14ac:dyDescent="0.3">
      <c r="A4790">
        <v>2023</v>
      </c>
      <c r="C4790" t="str">
        <f>IF(GETPIVOTDATA("PS % recovery",Sheet4!$B$5,"Parish Name",K4790)&gt;99.949%,"OK","No")</f>
        <v>No</v>
      </c>
      <c r="D4790" t="e">
        <f>VLOOKUP(J4790,'Ref2'!C:E,3,0)</f>
        <v>#N/A</v>
      </c>
      <c r="F4790">
        <v>9</v>
      </c>
      <c r="I4790" t="e">
        <f>VLOOKUP(J4790,Ref!L:M,2,0)</f>
        <v>#N/A</v>
      </c>
      <c r="J4790" t="s">
        <v>1046</v>
      </c>
      <c r="K4790" t="s">
        <v>159</v>
      </c>
      <c r="L4790" t="s">
        <v>533</v>
      </c>
      <c r="M4790" t="s">
        <v>18</v>
      </c>
      <c r="N4790" t="s">
        <v>15</v>
      </c>
      <c r="S4790">
        <v>5000</v>
      </c>
    </row>
    <row r="4791" spans="1:19" x14ac:dyDescent="0.3">
      <c r="A4791">
        <v>2023</v>
      </c>
      <c r="C4791" t="str">
        <f>IF(GETPIVOTDATA("PS % recovery",Sheet4!$B$5,"Parish Name",K4791)&gt;99.949%,"OK","No")</f>
        <v>No</v>
      </c>
      <c r="D4791" t="e">
        <f>VLOOKUP(J4791,'Ref2'!C:E,3,0)</f>
        <v>#N/A</v>
      </c>
      <c r="F4791">
        <v>9</v>
      </c>
      <c r="I4791" t="e">
        <f>VLOOKUP(J4791,Ref!L:M,2,0)</f>
        <v>#N/A</v>
      </c>
      <c r="J4791" t="s">
        <v>794</v>
      </c>
      <c r="K4791" t="s">
        <v>168</v>
      </c>
      <c r="L4791" t="s">
        <v>549</v>
      </c>
      <c r="M4791" t="s">
        <v>21</v>
      </c>
      <c r="N4791" t="s">
        <v>15</v>
      </c>
      <c r="S4791">
        <v>0</v>
      </c>
    </row>
    <row r="4792" spans="1:19" x14ac:dyDescent="0.3">
      <c r="A4792">
        <v>2023</v>
      </c>
      <c r="C4792" t="str">
        <f>IF(GETPIVOTDATA("PS % recovery",Sheet4!$B$5,"Parish Name",K4792)&gt;99.949%,"OK","No")</f>
        <v>No</v>
      </c>
      <c r="D4792" t="e">
        <f>VLOOKUP(J4792,'Ref2'!C:E,3,0)</f>
        <v>#N/A</v>
      </c>
      <c r="F4792">
        <v>9</v>
      </c>
      <c r="I4792" t="e">
        <f>VLOOKUP(J4792,Ref!L:M,2,0)</f>
        <v>#N/A</v>
      </c>
      <c r="J4792" t="s">
        <v>801</v>
      </c>
      <c r="K4792" t="s">
        <v>169</v>
      </c>
      <c r="L4792" t="s">
        <v>549</v>
      </c>
      <c r="M4792" t="s">
        <v>21</v>
      </c>
      <c r="N4792" t="s">
        <v>15</v>
      </c>
      <c r="S4792">
        <v>0</v>
      </c>
    </row>
    <row r="4793" spans="1:19" x14ac:dyDescent="0.3">
      <c r="A4793">
        <v>2023</v>
      </c>
      <c r="C4793" t="str">
        <f>IF(GETPIVOTDATA("PS % recovery",Sheet4!$B$5,"Parish Name",K4793)&gt;99.949%,"OK","No")</f>
        <v>No</v>
      </c>
      <c r="D4793" t="e">
        <f>VLOOKUP(J4793,'Ref2'!C:E,3,0)</f>
        <v>#N/A</v>
      </c>
      <c r="F4793">
        <v>9</v>
      </c>
      <c r="I4793" t="e">
        <f>VLOOKUP(J4793,Ref!L:M,2,0)</f>
        <v>#N/A</v>
      </c>
      <c r="J4793" t="s">
        <v>807</v>
      </c>
      <c r="K4793" t="s">
        <v>171</v>
      </c>
      <c r="L4793" t="s">
        <v>553</v>
      </c>
      <c r="M4793" t="s">
        <v>21</v>
      </c>
      <c r="N4793" t="s">
        <v>15</v>
      </c>
      <c r="S4793">
        <v>1500</v>
      </c>
    </row>
    <row r="4794" spans="1:19" x14ac:dyDescent="0.3">
      <c r="A4794">
        <v>2023</v>
      </c>
      <c r="C4794" t="str">
        <f>IF(GETPIVOTDATA("PS % recovery",Sheet4!$B$5,"Parish Name",K4794)&gt;99.949%,"OK","No")</f>
        <v>OK</v>
      </c>
      <c r="D4794" t="e">
        <f>VLOOKUP(J4794,'Ref2'!C:E,3,0)</f>
        <v>#N/A</v>
      </c>
      <c r="F4794">
        <v>9</v>
      </c>
      <c r="I4794" t="e">
        <f>VLOOKUP(J4794,Ref!L:M,2,0)</f>
        <v>#N/A</v>
      </c>
      <c r="J4794" t="s">
        <v>1051</v>
      </c>
      <c r="K4794" t="s">
        <v>170</v>
      </c>
      <c r="L4794" t="s">
        <v>551</v>
      </c>
      <c r="M4794" t="s">
        <v>21</v>
      </c>
      <c r="N4794" t="s">
        <v>15</v>
      </c>
      <c r="S4794">
        <v>8999</v>
      </c>
    </row>
    <row r="4795" spans="1:19" x14ac:dyDescent="0.3">
      <c r="A4795">
        <v>2023</v>
      </c>
      <c r="C4795" t="str">
        <f>IF(GETPIVOTDATA("PS % recovery",Sheet4!$B$5,"Parish Name",K4795)&gt;99.949%,"OK","No")</f>
        <v>No</v>
      </c>
      <c r="D4795" t="e">
        <f>VLOOKUP(J4795,'Ref2'!C:E,3,0)</f>
        <v>#N/A</v>
      </c>
      <c r="F4795">
        <v>9</v>
      </c>
      <c r="I4795" t="e">
        <f>VLOOKUP(J4795,Ref!L:M,2,0)</f>
        <v>#N/A</v>
      </c>
      <c r="J4795" t="s">
        <v>796</v>
      </c>
      <c r="K4795" t="s">
        <v>172</v>
      </c>
      <c r="L4795" t="s">
        <v>555</v>
      </c>
      <c r="M4795" t="s">
        <v>21</v>
      </c>
      <c r="N4795" t="s">
        <v>15</v>
      </c>
      <c r="S4795">
        <v>0</v>
      </c>
    </row>
    <row r="4796" spans="1:19" x14ac:dyDescent="0.3">
      <c r="A4796">
        <v>2023</v>
      </c>
      <c r="C4796" t="str">
        <f>IF(GETPIVOTDATA("PS % recovery",Sheet4!$B$5,"Parish Name",K4796)&gt;99.949%,"OK","No")</f>
        <v>No</v>
      </c>
      <c r="D4796" t="e">
        <f>VLOOKUP(J4796,'Ref2'!C:E,3,0)</f>
        <v>#N/A</v>
      </c>
      <c r="F4796">
        <v>9</v>
      </c>
      <c r="I4796" t="e">
        <f>VLOOKUP(J4796,Ref!L:M,2,0)</f>
        <v>#N/A</v>
      </c>
      <c r="J4796" t="s">
        <v>798</v>
      </c>
      <c r="K4796" t="s">
        <v>173</v>
      </c>
      <c r="L4796" t="s">
        <v>555</v>
      </c>
      <c r="M4796" t="s">
        <v>21</v>
      </c>
      <c r="N4796" t="s">
        <v>15</v>
      </c>
      <c r="S4796">
        <v>0</v>
      </c>
    </row>
    <row r="4797" spans="1:19" x14ac:dyDescent="0.3">
      <c r="A4797">
        <v>2023</v>
      </c>
      <c r="C4797" t="str">
        <f>IF(GETPIVOTDATA("PS % recovery",Sheet4!$B$5,"Parish Name",K4797)&gt;99.949%,"OK","No")</f>
        <v>No</v>
      </c>
      <c r="D4797" t="e">
        <f>VLOOKUP(J4797,'Ref2'!C:E,3,0)</f>
        <v>#N/A</v>
      </c>
      <c r="F4797">
        <v>9</v>
      </c>
      <c r="I4797" t="e">
        <f>VLOOKUP(J4797,Ref!L:M,2,0)</f>
        <v>#N/A</v>
      </c>
      <c r="J4797" t="s">
        <v>805</v>
      </c>
      <c r="K4797" t="s">
        <v>175</v>
      </c>
      <c r="L4797" t="s">
        <v>555</v>
      </c>
      <c r="M4797" t="s">
        <v>21</v>
      </c>
      <c r="N4797" t="s">
        <v>15</v>
      </c>
      <c r="S4797">
        <v>0</v>
      </c>
    </row>
    <row r="4798" spans="1:19" x14ac:dyDescent="0.3">
      <c r="A4798">
        <v>2023</v>
      </c>
      <c r="C4798" t="str">
        <f>IF(GETPIVOTDATA("PS % recovery",Sheet4!$B$5,"Parish Name",K4798)&gt;99.949%,"OK","No")</f>
        <v>No</v>
      </c>
      <c r="D4798" t="e">
        <f>VLOOKUP(J4798,'Ref2'!C:E,3,0)</f>
        <v>#N/A</v>
      </c>
      <c r="F4798">
        <v>9</v>
      </c>
      <c r="I4798" t="e">
        <f>VLOOKUP(J4798,Ref!L:M,2,0)</f>
        <v>#N/A</v>
      </c>
      <c r="J4798" t="s">
        <v>1056</v>
      </c>
      <c r="K4798" t="s">
        <v>174</v>
      </c>
      <c r="L4798" t="s">
        <v>557</v>
      </c>
      <c r="M4798" t="s">
        <v>21</v>
      </c>
      <c r="N4798" t="s">
        <v>15</v>
      </c>
      <c r="S4798">
        <v>0</v>
      </c>
    </row>
    <row r="4799" spans="1:19" x14ac:dyDescent="0.3">
      <c r="A4799">
        <v>2023</v>
      </c>
      <c r="C4799" t="str">
        <f>IF(GETPIVOTDATA("PS % recovery",Sheet4!$B$5,"Parish Name",K4799)&gt;99.949%,"OK","No")</f>
        <v>OK</v>
      </c>
      <c r="D4799" t="e">
        <f>VLOOKUP(J4799,'Ref2'!C:E,3,0)</f>
        <v>#N/A</v>
      </c>
      <c r="F4799">
        <v>9</v>
      </c>
      <c r="I4799" t="e">
        <f>VLOOKUP(J4799,Ref!L:M,2,0)</f>
        <v>#N/A</v>
      </c>
      <c r="J4799" t="s">
        <v>1058</v>
      </c>
      <c r="K4799" t="s">
        <v>176</v>
      </c>
      <c r="L4799" t="s">
        <v>557</v>
      </c>
      <c r="M4799" t="s">
        <v>21</v>
      </c>
      <c r="N4799" t="s">
        <v>15</v>
      </c>
      <c r="S4799">
        <v>3137</v>
      </c>
    </row>
    <row r="4800" spans="1:19" x14ac:dyDescent="0.3">
      <c r="A4800">
        <v>2023</v>
      </c>
      <c r="C4800" t="str">
        <f>IF(GETPIVOTDATA("PS % recovery",Sheet4!$B$5,"Parish Name",K4800)&gt;99.949%,"OK","No")</f>
        <v>No</v>
      </c>
      <c r="D4800" t="e">
        <f>VLOOKUP(J4800,'Ref2'!C:E,3,0)</f>
        <v>#N/A</v>
      </c>
      <c r="F4800">
        <v>9</v>
      </c>
      <c r="I4800" t="e">
        <f>VLOOKUP(J4800,Ref!L:M,2,0)</f>
        <v>#N/A</v>
      </c>
      <c r="J4800" t="s">
        <v>800</v>
      </c>
      <c r="K4800" t="s">
        <v>177</v>
      </c>
      <c r="L4800" t="s">
        <v>559</v>
      </c>
      <c r="M4800" t="s">
        <v>21</v>
      </c>
      <c r="N4800" t="s">
        <v>15</v>
      </c>
      <c r="S4800">
        <v>0</v>
      </c>
    </row>
    <row r="4801" spans="1:19" x14ac:dyDescent="0.3">
      <c r="A4801">
        <v>2023</v>
      </c>
      <c r="C4801" t="str">
        <f>IF(GETPIVOTDATA("PS % recovery",Sheet4!$B$5,"Parish Name",K4801)&gt;99.949%,"OK","No")</f>
        <v>No</v>
      </c>
      <c r="D4801" t="e">
        <f>VLOOKUP(J4801,'Ref2'!C:E,3,0)</f>
        <v>#N/A</v>
      </c>
      <c r="F4801">
        <v>9</v>
      </c>
      <c r="I4801" t="e">
        <f>VLOOKUP(J4801,Ref!L:M,2,0)</f>
        <v>#N/A</v>
      </c>
      <c r="J4801" t="s">
        <v>803</v>
      </c>
      <c r="K4801" t="s">
        <v>178</v>
      </c>
      <c r="L4801" t="s">
        <v>549</v>
      </c>
      <c r="M4801" t="s">
        <v>21</v>
      </c>
      <c r="N4801" t="s">
        <v>15</v>
      </c>
      <c r="S4801">
        <v>2000</v>
      </c>
    </row>
    <row r="4802" spans="1:19" x14ac:dyDescent="0.3">
      <c r="A4802">
        <v>2023</v>
      </c>
      <c r="C4802" t="str">
        <f>IF(GETPIVOTDATA("PS % recovery",Sheet4!$B$5,"Parish Name",K4802)&gt;99.949%,"OK","No")</f>
        <v>OK</v>
      </c>
      <c r="D4802" t="e">
        <f>VLOOKUP(J4802,'Ref2'!C:E,3,0)</f>
        <v>#N/A</v>
      </c>
      <c r="F4802">
        <v>9</v>
      </c>
      <c r="I4802" t="e">
        <f>VLOOKUP(J4802,Ref!L:M,2,0)</f>
        <v>#N/A</v>
      </c>
      <c r="J4802" t="s">
        <v>1062</v>
      </c>
      <c r="K4802" t="s">
        <v>180</v>
      </c>
      <c r="L4802" t="s">
        <v>561</v>
      </c>
      <c r="M4802" t="s">
        <v>21</v>
      </c>
      <c r="N4802" t="s">
        <v>15</v>
      </c>
      <c r="S4802">
        <v>12000</v>
      </c>
    </row>
    <row r="4803" spans="1:19" x14ac:dyDescent="0.3">
      <c r="A4803">
        <v>2023</v>
      </c>
      <c r="C4803" t="str">
        <f>IF(GETPIVOTDATA("PS % recovery",Sheet4!$B$5,"Parish Name",K4803)&gt;99.949%,"OK","No")</f>
        <v>OK</v>
      </c>
      <c r="D4803" t="e">
        <f>VLOOKUP(J4803,'Ref2'!C:E,3,0)</f>
        <v>#N/A</v>
      </c>
      <c r="F4803">
        <v>9</v>
      </c>
      <c r="I4803" t="e">
        <f>VLOOKUP(J4803,Ref!L:M,2,0)</f>
        <v>#N/A</v>
      </c>
      <c r="J4803" t="s">
        <v>1064</v>
      </c>
      <c r="K4803" t="s">
        <v>182</v>
      </c>
      <c r="L4803" t="s">
        <v>563</v>
      </c>
      <c r="M4803" t="s">
        <v>21</v>
      </c>
      <c r="N4803" t="s">
        <v>15</v>
      </c>
      <c r="S4803">
        <v>5012</v>
      </c>
    </row>
    <row r="4804" spans="1:19" x14ac:dyDescent="0.3">
      <c r="A4804">
        <v>2023</v>
      </c>
      <c r="C4804" t="str">
        <f>IF(GETPIVOTDATA("PS % recovery",Sheet4!$B$5,"Parish Name",K4804)&gt;99.949%,"OK","No")</f>
        <v>OK</v>
      </c>
      <c r="D4804" t="e">
        <f>VLOOKUP(J4804,'Ref2'!C:E,3,0)</f>
        <v>#N/A</v>
      </c>
      <c r="F4804">
        <v>9</v>
      </c>
      <c r="I4804" t="e">
        <f>VLOOKUP(J4804,Ref!L:M,2,0)</f>
        <v>#N/A</v>
      </c>
      <c r="J4804" t="s">
        <v>1066</v>
      </c>
      <c r="K4804" t="s">
        <v>179</v>
      </c>
      <c r="L4804" t="s">
        <v>563</v>
      </c>
      <c r="M4804" t="s">
        <v>21</v>
      </c>
      <c r="N4804" t="s">
        <v>15</v>
      </c>
      <c r="S4804">
        <v>5286</v>
      </c>
    </row>
    <row r="4805" spans="1:19" x14ac:dyDescent="0.3">
      <c r="A4805">
        <v>2023</v>
      </c>
      <c r="C4805" t="str">
        <f>IF(GETPIVOTDATA("PS % recovery",Sheet4!$B$5,"Parish Name",K4805)&gt;99.949%,"OK","No")</f>
        <v>OK</v>
      </c>
      <c r="D4805" t="e">
        <f>VLOOKUP(J4805,'Ref2'!C:E,3,0)</f>
        <v>#N/A</v>
      </c>
      <c r="F4805">
        <v>9</v>
      </c>
      <c r="I4805" t="e">
        <f>VLOOKUP(J4805,Ref!L:M,2,0)</f>
        <v>#N/A</v>
      </c>
      <c r="J4805" t="s">
        <v>1068</v>
      </c>
      <c r="K4805" t="s">
        <v>181</v>
      </c>
      <c r="L4805" t="s">
        <v>563</v>
      </c>
      <c r="M4805" t="s">
        <v>21</v>
      </c>
      <c r="N4805" t="s">
        <v>15</v>
      </c>
      <c r="S4805">
        <v>615</v>
      </c>
    </row>
    <row r="4806" spans="1:19" x14ac:dyDescent="0.3">
      <c r="A4806">
        <v>2023</v>
      </c>
      <c r="C4806" t="str">
        <f>IF(GETPIVOTDATA("PS % recovery",Sheet4!$B$5,"Parish Name",K4806)&gt;99.949%,"OK","No")</f>
        <v>OK</v>
      </c>
      <c r="D4806" t="str">
        <f>VLOOKUP(J4806,'Ref2'!C:E,3,0)</f>
        <v>LLF</v>
      </c>
      <c r="F4806">
        <v>9</v>
      </c>
      <c r="I4806" t="e">
        <f>VLOOKUP(J4806,Ref!L:M,2,0)</f>
        <v>#N/A</v>
      </c>
      <c r="J4806" t="s">
        <v>1070</v>
      </c>
      <c r="K4806" t="s">
        <v>183</v>
      </c>
      <c r="L4806" t="s">
        <v>565</v>
      </c>
      <c r="M4806" t="s">
        <v>21</v>
      </c>
      <c r="N4806" t="s">
        <v>15</v>
      </c>
      <c r="S4806">
        <v>7781.83</v>
      </c>
    </row>
    <row r="4807" spans="1:19" x14ac:dyDescent="0.3">
      <c r="A4807">
        <v>2023</v>
      </c>
      <c r="C4807" t="str">
        <f>IF(GETPIVOTDATA("PS % recovery",Sheet4!$B$5,"Parish Name",K4807)&gt;99.949%,"OK","No")</f>
        <v>OK</v>
      </c>
      <c r="D4807" t="e">
        <f>VLOOKUP(J4807,'Ref2'!C:E,3,0)</f>
        <v>#N/A</v>
      </c>
      <c r="F4807">
        <v>9</v>
      </c>
      <c r="I4807" t="e">
        <f>VLOOKUP(J4807,Ref!L:M,2,0)</f>
        <v>#N/A</v>
      </c>
      <c r="J4807" t="s">
        <v>1072</v>
      </c>
      <c r="K4807" t="s">
        <v>185</v>
      </c>
      <c r="L4807" t="s">
        <v>573</v>
      </c>
      <c r="M4807" t="s">
        <v>24</v>
      </c>
      <c r="N4807" t="s">
        <v>15</v>
      </c>
      <c r="S4807">
        <v>4000</v>
      </c>
    </row>
    <row r="4808" spans="1:19" x14ac:dyDescent="0.3">
      <c r="A4808">
        <v>2023</v>
      </c>
      <c r="C4808" t="str">
        <f>IF(GETPIVOTDATA("PS % recovery",Sheet4!$B$5,"Parish Name",K4808)&gt;99.949%,"OK","No")</f>
        <v>No</v>
      </c>
      <c r="D4808" t="e">
        <f>VLOOKUP(J4808,'Ref2'!C:E,3,0)</f>
        <v>#N/A</v>
      </c>
      <c r="F4808">
        <v>9</v>
      </c>
      <c r="I4808" t="e">
        <f>VLOOKUP(J4808,Ref!L:M,2,0)</f>
        <v>#N/A</v>
      </c>
      <c r="J4808" t="s">
        <v>1074</v>
      </c>
      <c r="K4808" t="s">
        <v>187</v>
      </c>
      <c r="L4808" t="s">
        <v>573</v>
      </c>
      <c r="M4808" t="s">
        <v>24</v>
      </c>
      <c r="N4808" t="s">
        <v>15</v>
      </c>
      <c r="S4808">
        <v>1196</v>
      </c>
    </row>
    <row r="4809" spans="1:19" x14ac:dyDescent="0.3">
      <c r="A4809">
        <v>2023</v>
      </c>
      <c r="C4809" t="str">
        <f>IF(GETPIVOTDATA("PS % recovery",Sheet4!$B$5,"Parish Name",K4809)&gt;99.949%,"OK","No")</f>
        <v>OK</v>
      </c>
      <c r="D4809" t="e">
        <f>VLOOKUP(J4809,'Ref2'!C:E,3,0)</f>
        <v>#N/A</v>
      </c>
      <c r="F4809">
        <v>9</v>
      </c>
      <c r="I4809" t="e">
        <f>VLOOKUP(J4809,Ref!L:M,2,0)</f>
        <v>#N/A</v>
      </c>
      <c r="J4809" t="s">
        <v>1076</v>
      </c>
      <c r="K4809" t="s">
        <v>189</v>
      </c>
      <c r="L4809" t="s">
        <v>581</v>
      </c>
      <c r="M4809" t="s">
        <v>24</v>
      </c>
      <c r="N4809" t="s">
        <v>15</v>
      </c>
      <c r="S4809">
        <v>2064</v>
      </c>
    </row>
    <row r="4810" spans="1:19" x14ac:dyDescent="0.3">
      <c r="A4810">
        <v>2023</v>
      </c>
      <c r="C4810" t="str">
        <f>IF(GETPIVOTDATA("PS % recovery",Sheet4!$B$5,"Parish Name",K4810)&gt;99.949%,"OK","No")</f>
        <v>OK</v>
      </c>
      <c r="D4810" t="e">
        <f>VLOOKUP(J4810,'Ref2'!C:E,3,0)</f>
        <v>#N/A</v>
      </c>
      <c r="F4810">
        <v>9</v>
      </c>
      <c r="I4810" t="e">
        <f>VLOOKUP(J4810,Ref!L:M,2,0)</f>
        <v>#N/A</v>
      </c>
      <c r="J4810" t="s">
        <v>1078</v>
      </c>
      <c r="K4810" t="s">
        <v>186</v>
      </c>
      <c r="L4810" t="s">
        <v>577</v>
      </c>
      <c r="M4810" t="s">
        <v>24</v>
      </c>
      <c r="N4810" t="s">
        <v>15</v>
      </c>
      <c r="S4810">
        <v>928</v>
      </c>
    </row>
    <row r="4811" spans="1:19" x14ac:dyDescent="0.3">
      <c r="A4811">
        <v>2023</v>
      </c>
      <c r="C4811" t="str">
        <f>IF(GETPIVOTDATA("PS % recovery",Sheet4!$B$5,"Parish Name",K4811)&gt;99.949%,"OK","No")</f>
        <v>No</v>
      </c>
      <c r="D4811" t="e">
        <f>VLOOKUP(J4811,'Ref2'!C:E,3,0)</f>
        <v>#N/A</v>
      </c>
      <c r="F4811">
        <v>9</v>
      </c>
      <c r="I4811" t="e">
        <f>VLOOKUP(J4811,Ref!L:M,2,0)</f>
        <v>#N/A</v>
      </c>
      <c r="J4811" t="s">
        <v>1080</v>
      </c>
      <c r="K4811" t="s">
        <v>192</v>
      </c>
      <c r="L4811" t="s">
        <v>577</v>
      </c>
      <c r="M4811" t="s">
        <v>24</v>
      </c>
      <c r="N4811" t="s">
        <v>15</v>
      </c>
      <c r="S4811">
        <v>765</v>
      </c>
    </row>
    <row r="4812" spans="1:19" x14ac:dyDescent="0.3">
      <c r="A4812">
        <v>2023</v>
      </c>
      <c r="C4812" t="str">
        <f>IF(GETPIVOTDATA("PS % recovery",Sheet4!$B$5,"Parish Name",K4812)&gt;99.949%,"OK","No")</f>
        <v>OK</v>
      </c>
      <c r="D4812" t="e">
        <f>VLOOKUP(J4812,'Ref2'!C:E,3,0)</f>
        <v>#N/A</v>
      </c>
      <c r="F4812">
        <v>9</v>
      </c>
      <c r="I4812" t="e">
        <f>VLOOKUP(J4812,Ref!L:M,2,0)</f>
        <v>#N/A</v>
      </c>
      <c r="J4812" t="s">
        <v>1082</v>
      </c>
      <c r="K4812" t="s">
        <v>193</v>
      </c>
      <c r="L4812" t="s">
        <v>577</v>
      </c>
      <c r="M4812" t="s">
        <v>24</v>
      </c>
      <c r="N4812" t="s">
        <v>15</v>
      </c>
      <c r="S4812">
        <v>2654</v>
      </c>
    </row>
    <row r="4813" spans="1:19" x14ac:dyDescent="0.3">
      <c r="A4813">
        <v>2023</v>
      </c>
      <c r="C4813" t="str">
        <f>IF(GETPIVOTDATA("PS % recovery",Sheet4!$B$5,"Parish Name",K4813)&gt;99.949%,"OK","No")</f>
        <v>OK</v>
      </c>
      <c r="D4813" t="e">
        <f>VLOOKUP(J4813,'Ref2'!C:E,3,0)</f>
        <v>#N/A</v>
      </c>
      <c r="F4813">
        <v>9</v>
      </c>
      <c r="I4813" t="e">
        <f>VLOOKUP(J4813,Ref!L:M,2,0)</f>
        <v>#N/A</v>
      </c>
      <c r="J4813" t="s">
        <v>1084</v>
      </c>
      <c r="K4813" t="s">
        <v>195</v>
      </c>
      <c r="L4813" t="s">
        <v>577</v>
      </c>
      <c r="M4813" t="s">
        <v>24</v>
      </c>
      <c r="N4813" t="s">
        <v>15</v>
      </c>
      <c r="S4813">
        <v>722.25</v>
      </c>
    </row>
    <row r="4814" spans="1:19" x14ac:dyDescent="0.3">
      <c r="A4814">
        <v>2023</v>
      </c>
      <c r="C4814" t="str">
        <f>IF(GETPIVOTDATA("PS % recovery",Sheet4!$B$5,"Parish Name",K4814)&gt;99.949%,"OK","No")</f>
        <v>OK</v>
      </c>
      <c r="D4814" t="e">
        <f>VLOOKUP(J4814,'Ref2'!C:E,3,0)</f>
        <v>#N/A</v>
      </c>
      <c r="F4814">
        <v>9</v>
      </c>
      <c r="I4814" t="e">
        <f>VLOOKUP(J4814,Ref!L:M,2,0)</f>
        <v>#N/A</v>
      </c>
      <c r="J4814" t="s">
        <v>1086</v>
      </c>
      <c r="K4814" t="s">
        <v>188</v>
      </c>
      <c r="L4814" t="s">
        <v>567</v>
      </c>
      <c r="M4814" t="s">
        <v>24</v>
      </c>
      <c r="N4814" t="s">
        <v>15</v>
      </c>
      <c r="S4814">
        <v>1338</v>
      </c>
    </row>
    <row r="4815" spans="1:19" x14ac:dyDescent="0.3">
      <c r="A4815">
        <v>2023</v>
      </c>
      <c r="C4815" t="str">
        <f>IF(GETPIVOTDATA("PS % recovery",Sheet4!$B$5,"Parish Name",K4815)&gt;99.949%,"OK","No")</f>
        <v>No</v>
      </c>
      <c r="D4815" t="e">
        <f>VLOOKUP(J4815,'Ref2'!C:E,3,0)</f>
        <v>#N/A</v>
      </c>
      <c r="F4815">
        <v>9</v>
      </c>
      <c r="I4815" t="e">
        <f>VLOOKUP(J4815,Ref!L:M,2,0)</f>
        <v>#N/A</v>
      </c>
      <c r="J4815" t="s">
        <v>1088</v>
      </c>
      <c r="K4815" t="s">
        <v>198</v>
      </c>
      <c r="L4815" t="s">
        <v>567</v>
      </c>
      <c r="M4815" t="s">
        <v>24</v>
      </c>
      <c r="N4815" t="s">
        <v>15</v>
      </c>
      <c r="S4815">
        <v>900</v>
      </c>
    </row>
    <row r="4816" spans="1:19" x14ac:dyDescent="0.3">
      <c r="A4816">
        <v>2023</v>
      </c>
      <c r="C4816" t="str">
        <f>IF(GETPIVOTDATA("PS % recovery",Sheet4!$B$5,"Parish Name",K4816)&gt;99.949%,"OK","No")</f>
        <v>No</v>
      </c>
      <c r="D4816" t="e">
        <f>VLOOKUP(J4816,'Ref2'!C:E,3,0)</f>
        <v>#N/A</v>
      </c>
      <c r="F4816">
        <v>9</v>
      </c>
      <c r="I4816" t="e">
        <f>VLOOKUP(J4816,Ref!L:M,2,0)</f>
        <v>#N/A</v>
      </c>
      <c r="J4816" t="s">
        <v>1090</v>
      </c>
      <c r="K4816" t="s">
        <v>199</v>
      </c>
      <c r="L4816" t="s">
        <v>567</v>
      </c>
      <c r="M4816" t="s">
        <v>24</v>
      </c>
      <c r="N4816" t="s">
        <v>15</v>
      </c>
      <c r="S4816">
        <v>0</v>
      </c>
    </row>
    <row r="4817" spans="1:19" x14ac:dyDescent="0.3">
      <c r="A4817">
        <v>2023</v>
      </c>
      <c r="C4817" t="str">
        <f>IF(GETPIVOTDATA("PS % recovery",Sheet4!$B$5,"Parish Name",K4817)&gt;99.949%,"OK","No")</f>
        <v>OK</v>
      </c>
      <c r="D4817" t="e">
        <f>VLOOKUP(J4817,'Ref2'!C:E,3,0)</f>
        <v>#N/A</v>
      </c>
      <c r="F4817">
        <v>9</v>
      </c>
      <c r="I4817" t="e">
        <f>VLOOKUP(J4817,Ref!L:M,2,0)</f>
        <v>#N/A</v>
      </c>
      <c r="J4817" t="s">
        <v>1092</v>
      </c>
      <c r="K4817" t="s">
        <v>190</v>
      </c>
      <c r="L4817" t="s">
        <v>569</v>
      </c>
      <c r="M4817" t="s">
        <v>24</v>
      </c>
      <c r="N4817" t="s">
        <v>15</v>
      </c>
      <c r="S4817">
        <v>5837</v>
      </c>
    </row>
    <row r="4818" spans="1:19" x14ac:dyDescent="0.3">
      <c r="A4818">
        <v>2023</v>
      </c>
      <c r="C4818" t="str">
        <f>IF(GETPIVOTDATA("PS % recovery",Sheet4!$B$5,"Parish Name",K4818)&gt;99.949%,"OK","No")</f>
        <v>No</v>
      </c>
      <c r="D4818" t="e">
        <f>VLOOKUP(J4818,'Ref2'!C:E,3,0)</f>
        <v>#N/A</v>
      </c>
      <c r="F4818">
        <v>9</v>
      </c>
      <c r="I4818" t="e">
        <f>VLOOKUP(J4818,Ref!L:M,2,0)</f>
        <v>#N/A</v>
      </c>
      <c r="J4818" t="s">
        <v>1094</v>
      </c>
      <c r="K4818" t="s">
        <v>191</v>
      </c>
      <c r="L4818" t="s">
        <v>571</v>
      </c>
      <c r="M4818" t="s">
        <v>24</v>
      </c>
      <c r="N4818" t="s">
        <v>15</v>
      </c>
      <c r="S4818">
        <v>600</v>
      </c>
    </row>
    <row r="4819" spans="1:19" x14ac:dyDescent="0.3">
      <c r="A4819">
        <v>2023</v>
      </c>
      <c r="C4819" t="str">
        <f>IF(GETPIVOTDATA("PS % recovery",Sheet4!$B$5,"Parish Name",K4819)&gt;99.949%,"OK","No")</f>
        <v>OK</v>
      </c>
      <c r="D4819" t="e">
        <f>VLOOKUP(J4819,'Ref2'!C:E,3,0)</f>
        <v>#N/A</v>
      </c>
      <c r="F4819">
        <v>9</v>
      </c>
      <c r="I4819" t="e">
        <f>VLOOKUP(J4819,Ref!L:M,2,0)</f>
        <v>#N/A</v>
      </c>
      <c r="J4819" t="s">
        <v>1096</v>
      </c>
      <c r="K4819" t="s">
        <v>200</v>
      </c>
      <c r="L4819" t="s">
        <v>571</v>
      </c>
      <c r="M4819" t="s">
        <v>24</v>
      </c>
      <c r="N4819" t="s">
        <v>15</v>
      </c>
      <c r="S4819">
        <v>4809</v>
      </c>
    </row>
    <row r="4820" spans="1:19" x14ac:dyDescent="0.3">
      <c r="A4820">
        <v>2023</v>
      </c>
      <c r="C4820" t="str">
        <f>IF(GETPIVOTDATA("PS % recovery",Sheet4!$B$5,"Parish Name",K4820)&gt;99.949%,"OK","No")</f>
        <v>OK</v>
      </c>
      <c r="D4820" t="e">
        <f>VLOOKUP(J4820,'Ref2'!C:E,3,0)</f>
        <v>#N/A</v>
      </c>
      <c r="F4820">
        <v>9</v>
      </c>
      <c r="I4820" t="e">
        <f>VLOOKUP(J4820,Ref!L:M,2,0)</f>
        <v>#N/A</v>
      </c>
      <c r="J4820" t="s">
        <v>1098</v>
      </c>
      <c r="K4820" t="s">
        <v>202</v>
      </c>
      <c r="L4820" t="s">
        <v>571</v>
      </c>
      <c r="M4820" t="s">
        <v>24</v>
      </c>
      <c r="N4820" t="s">
        <v>15</v>
      </c>
      <c r="S4820">
        <v>0</v>
      </c>
    </row>
    <row r="4821" spans="1:19" x14ac:dyDescent="0.3">
      <c r="A4821">
        <v>2023</v>
      </c>
      <c r="C4821" t="str">
        <f>IF(GETPIVOTDATA("PS % recovery",Sheet4!$B$5,"Parish Name",K4821)&gt;99.949%,"OK","No")</f>
        <v>OK</v>
      </c>
      <c r="D4821" t="e">
        <f>VLOOKUP(J4821,'Ref2'!C:E,3,0)</f>
        <v>#N/A</v>
      </c>
      <c r="F4821">
        <v>9</v>
      </c>
      <c r="I4821" t="e">
        <f>VLOOKUP(J4821,Ref!L:M,2,0)</f>
        <v>#N/A</v>
      </c>
      <c r="J4821" t="s">
        <v>808</v>
      </c>
      <c r="K4821" t="s">
        <v>194</v>
      </c>
      <c r="L4821" t="s">
        <v>575</v>
      </c>
      <c r="M4821" t="s">
        <v>24</v>
      </c>
      <c r="N4821" t="s">
        <v>15</v>
      </c>
      <c r="S4821">
        <v>1431</v>
      </c>
    </row>
    <row r="4822" spans="1:19" x14ac:dyDescent="0.3">
      <c r="A4822">
        <v>2023</v>
      </c>
      <c r="C4822" t="str">
        <f>IF(GETPIVOTDATA("PS % recovery",Sheet4!$B$5,"Parish Name",K4822)&gt;99.949%,"OK","No")</f>
        <v>OK</v>
      </c>
      <c r="D4822" t="e">
        <f>VLOOKUP(J4822,'Ref2'!C:E,3,0)</f>
        <v>#N/A</v>
      </c>
      <c r="F4822">
        <v>9</v>
      </c>
      <c r="I4822" t="e">
        <f>VLOOKUP(J4822,Ref!L:M,2,0)</f>
        <v>#N/A</v>
      </c>
      <c r="J4822" t="s">
        <v>812</v>
      </c>
      <c r="K4822" t="s">
        <v>204</v>
      </c>
      <c r="L4822" t="s">
        <v>575</v>
      </c>
      <c r="M4822" t="s">
        <v>24</v>
      </c>
      <c r="N4822" t="s">
        <v>15</v>
      </c>
      <c r="S4822">
        <v>1345.58</v>
      </c>
    </row>
    <row r="4823" spans="1:19" x14ac:dyDescent="0.3">
      <c r="A4823">
        <v>2023</v>
      </c>
      <c r="C4823" t="str">
        <f>IF(GETPIVOTDATA("PS % recovery",Sheet4!$B$5,"Parish Name",K4823)&gt;99.949%,"OK","No")</f>
        <v>OK</v>
      </c>
      <c r="D4823" t="e">
        <f>VLOOKUP(J4823,'Ref2'!C:E,3,0)</f>
        <v>#N/A</v>
      </c>
      <c r="F4823">
        <v>9</v>
      </c>
      <c r="I4823" t="e">
        <f>VLOOKUP(J4823,Ref!L:M,2,0)</f>
        <v>#N/A</v>
      </c>
      <c r="J4823" t="s">
        <v>810</v>
      </c>
      <c r="K4823" t="s">
        <v>196</v>
      </c>
      <c r="L4823" t="s">
        <v>575</v>
      </c>
      <c r="M4823" t="s">
        <v>24</v>
      </c>
      <c r="N4823" t="s">
        <v>15</v>
      </c>
      <c r="S4823">
        <v>3946</v>
      </c>
    </row>
    <row r="4824" spans="1:19" x14ac:dyDescent="0.3">
      <c r="A4824">
        <v>2023</v>
      </c>
      <c r="C4824" t="str">
        <f>IF(GETPIVOTDATA("PS % recovery",Sheet4!$B$5,"Parish Name",K4824)&gt;99.949%,"OK","No")</f>
        <v>OK</v>
      </c>
      <c r="D4824" t="e">
        <f>VLOOKUP(J4824,'Ref2'!C:E,3,0)</f>
        <v>#N/A</v>
      </c>
      <c r="F4824">
        <v>9</v>
      </c>
      <c r="I4824" t="e">
        <f>VLOOKUP(J4824,Ref!L:M,2,0)</f>
        <v>#N/A</v>
      </c>
      <c r="J4824" t="s">
        <v>1103</v>
      </c>
      <c r="K4824" t="s">
        <v>197</v>
      </c>
      <c r="L4824" t="s">
        <v>567</v>
      </c>
      <c r="M4824" t="s">
        <v>24</v>
      </c>
      <c r="N4824" t="s">
        <v>15</v>
      </c>
      <c r="S4824">
        <v>1500</v>
      </c>
    </row>
    <row r="4825" spans="1:19" x14ac:dyDescent="0.3">
      <c r="A4825">
        <v>2023</v>
      </c>
      <c r="C4825" t="str">
        <f>IF(GETPIVOTDATA("PS % recovery",Sheet4!$B$5,"Parish Name",K4825)&gt;99.949%,"OK","No")</f>
        <v>OK</v>
      </c>
      <c r="D4825" t="e">
        <f>VLOOKUP(J4825,'Ref2'!C:E,3,0)</f>
        <v>#N/A</v>
      </c>
      <c r="F4825">
        <v>9</v>
      </c>
      <c r="I4825" t="e">
        <f>VLOOKUP(J4825,Ref!L:M,2,0)</f>
        <v>#N/A</v>
      </c>
      <c r="J4825" t="s">
        <v>1105</v>
      </c>
      <c r="K4825" t="s">
        <v>201</v>
      </c>
      <c r="L4825" t="s">
        <v>581</v>
      </c>
      <c r="M4825" t="s">
        <v>24</v>
      </c>
      <c r="N4825" t="s">
        <v>15</v>
      </c>
      <c r="S4825">
        <v>481</v>
      </c>
    </row>
    <row r="4826" spans="1:19" x14ac:dyDescent="0.3">
      <c r="A4826">
        <v>2023</v>
      </c>
      <c r="C4826" t="str">
        <f>IF(GETPIVOTDATA("PS % recovery",Sheet4!$B$5,"Parish Name",K4826)&gt;99.949%,"OK","No")</f>
        <v>OK</v>
      </c>
      <c r="D4826" t="e">
        <f>VLOOKUP(J4826,'Ref2'!C:E,3,0)</f>
        <v>#N/A</v>
      </c>
      <c r="F4826">
        <v>9</v>
      </c>
      <c r="I4826" t="e">
        <f>VLOOKUP(J4826,Ref!L:M,2,0)</f>
        <v>#N/A</v>
      </c>
      <c r="J4826" t="s">
        <v>1107</v>
      </c>
      <c r="K4826" t="s">
        <v>207</v>
      </c>
      <c r="L4826" t="s">
        <v>581</v>
      </c>
      <c r="M4826" t="s">
        <v>24</v>
      </c>
      <c r="N4826" t="s">
        <v>15</v>
      </c>
      <c r="S4826">
        <v>2169.25</v>
      </c>
    </row>
    <row r="4827" spans="1:19" x14ac:dyDescent="0.3">
      <c r="A4827">
        <v>2023</v>
      </c>
      <c r="C4827" t="str">
        <f>IF(GETPIVOTDATA("PS % recovery",Sheet4!$B$5,"Parish Name",K4827)&gt;99.949%,"OK","No")</f>
        <v>OK</v>
      </c>
      <c r="D4827" t="e">
        <f>VLOOKUP(J4827,'Ref2'!C:E,3,0)</f>
        <v>#N/A</v>
      </c>
      <c r="F4827">
        <v>9</v>
      </c>
      <c r="I4827" t="e">
        <f>VLOOKUP(J4827,Ref!L:M,2,0)</f>
        <v>#N/A</v>
      </c>
      <c r="J4827" t="s">
        <v>1109</v>
      </c>
      <c r="K4827" t="s">
        <v>209</v>
      </c>
      <c r="L4827" t="s">
        <v>581</v>
      </c>
      <c r="M4827" t="s">
        <v>24</v>
      </c>
      <c r="N4827" t="s">
        <v>15</v>
      </c>
      <c r="S4827">
        <v>1087</v>
      </c>
    </row>
    <row r="4828" spans="1:19" x14ac:dyDescent="0.3">
      <c r="A4828">
        <v>2023</v>
      </c>
      <c r="C4828" t="str">
        <f>IF(GETPIVOTDATA("PS % recovery",Sheet4!$B$5,"Parish Name",K4828)&gt;99.949%,"OK","No")</f>
        <v>OK</v>
      </c>
      <c r="D4828" t="e">
        <f>VLOOKUP(J4828,'Ref2'!C:E,3,0)</f>
        <v>#N/A</v>
      </c>
      <c r="F4828">
        <v>9</v>
      </c>
      <c r="I4828" t="e">
        <f>VLOOKUP(J4828,Ref!L:M,2,0)</f>
        <v>#N/A</v>
      </c>
      <c r="J4828" t="s">
        <v>1111</v>
      </c>
      <c r="K4828" t="s">
        <v>210</v>
      </c>
      <c r="L4828" t="s">
        <v>581</v>
      </c>
      <c r="M4828" t="s">
        <v>24</v>
      </c>
      <c r="N4828" t="s">
        <v>15</v>
      </c>
      <c r="S4828">
        <v>501</v>
      </c>
    </row>
    <row r="4829" spans="1:19" x14ac:dyDescent="0.3">
      <c r="A4829">
        <v>2023</v>
      </c>
      <c r="C4829" t="str">
        <f>IF(GETPIVOTDATA("PS % recovery",Sheet4!$B$5,"Parish Name",K4829)&gt;99.949%,"OK","No")</f>
        <v>OK</v>
      </c>
      <c r="D4829" t="e">
        <f>VLOOKUP(J4829,'Ref2'!C:E,3,0)</f>
        <v>#N/A</v>
      </c>
      <c r="F4829">
        <v>9</v>
      </c>
      <c r="I4829" t="e">
        <f>VLOOKUP(J4829,Ref!L:M,2,0)</f>
        <v>#N/A</v>
      </c>
      <c r="J4829" t="s">
        <v>1113</v>
      </c>
      <c r="K4829" t="s">
        <v>203</v>
      </c>
      <c r="L4829" t="s">
        <v>569</v>
      </c>
      <c r="M4829" t="s">
        <v>24</v>
      </c>
      <c r="N4829" t="s">
        <v>15</v>
      </c>
      <c r="S4829">
        <v>522.16999999999996</v>
      </c>
    </row>
    <row r="4830" spans="1:19" x14ac:dyDescent="0.3">
      <c r="A4830">
        <v>2023</v>
      </c>
      <c r="C4830" t="str">
        <f>IF(GETPIVOTDATA("PS % recovery",Sheet4!$B$5,"Parish Name",K4830)&gt;99.949%,"OK","No")</f>
        <v>OK</v>
      </c>
      <c r="D4830" t="e">
        <f>VLOOKUP(J4830,'Ref2'!C:E,3,0)</f>
        <v>#N/A</v>
      </c>
      <c r="F4830">
        <v>9</v>
      </c>
      <c r="I4830" t="e">
        <f>VLOOKUP(J4830,Ref!L:M,2,0)</f>
        <v>#N/A</v>
      </c>
      <c r="J4830" t="s">
        <v>1115</v>
      </c>
      <c r="K4830" t="s">
        <v>206</v>
      </c>
      <c r="L4830" t="s">
        <v>569</v>
      </c>
      <c r="M4830" t="s">
        <v>24</v>
      </c>
      <c r="N4830" t="s">
        <v>15</v>
      </c>
      <c r="S4830">
        <v>188</v>
      </c>
    </row>
    <row r="4831" spans="1:19" x14ac:dyDescent="0.3">
      <c r="A4831">
        <v>2023</v>
      </c>
      <c r="C4831" t="str">
        <f>IF(GETPIVOTDATA("PS % recovery",Sheet4!$B$5,"Parish Name",K4831)&gt;99.949%,"OK","No")</f>
        <v>OK</v>
      </c>
      <c r="D4831" t="e">
        <f>VLOOKUP(J4831,'Ref2'!C:E,3,0)</f>
        <v>#N/A</v>
      </c>
      <c r="F4831">
        <v>9</v>
      </c>
      <c r="I4831" t="e">
        <f>VLOOKUP(J4831,Ref!L:M,2,0)</f>
        <v>#N/A</v>
      </c>
      <c r="J4831" t="s">
        <v>1117</v>
      </c>
      <c r="K4831" t="s">
        <v>205</v>
      </c>
      <c r="L4831" t="s">
        <v>583</v>
      </c>
      <c r="M4831" t="s">
        <v>24</v>
      </c>
      <c r="N4831" t="s">
        <v>15</v>
      </c>
      <c r="S4831">
        <v>0</v>
      </c>
    </row>
    <row r="4832" spans="1:19" x14ac:dyDescent="0.3">
      <c r="A4832">
        <v>2023</v>
      </c>
      <c r="C4832" t="str">
        <f>IF(GETPIVOTDATA("PS % recovery",Sheet4!$B$5,"Parish Name",K4832)&gt;99.949%,"OK","No")</f>
        <v>OK</v>
      </c>
      <c r="D4832" t="e">
        <f>VLOOKUP(J4832,'Ref2'!C:E,3,0)</f>
        <v>#N/A</v>
      </c>
      <c r="F4832">
        <v>9</v>
      </c>
      <c r="I4832" t="e">
        <f>VLOOKUP(J4832,Ref!L:M,2,0)</f>
        <v>#N/A</v>
      </c>
      <c r="J4832" t="s">
        <v>1119</v>
      </c>
      <c r="K4832" t="s">
        <v>211</v>
      </c>
      <c r="L4832" t="s">
        <v>583</v>
      </c>
      <c r="M4832" t="s">
        <v>24</v>
      </c>
      <c r="N4832" t="s">
        <v>15</v>
      </c>
      <c r="S4832">
        <v>697</v>
      </c>
    </row>
    <row r="4833" spans="1:19" x14ac:dyDescent="0.3">
      <c r="A4833">
        <v>2023</v>
      </c>
      <c r="C4833" t="str">
        <f>IF(GETPIVOTDATA("PS % recovery",Sheet4!$B$5,"Parish Name",K4833)&gt;99.949%,"OK","No")</f>
        <v>No</v>
      </c>
      <c r="D4833" t="e">
        <f>VLOOKUP(J4833,'Ref2'!C:E,3,0)</f>
        <v>#N/A</v>
      </c>
      <c r="F4833">
        <v>9</v>
      </c>
      <c r="I4833" t="str">
        <f>VLOOKUP(J4833,Ref!L:M,2,0)</f>
        <v>Yes</v>
      </c>
      <c r="J4833" t="s">
        <v>1121</v>
      </c>
      <c r="K4833" t="s">
        <v>208</v>
      </c>
      <c r="L4833" t="s">
        <v>579</v>
      </c>
      <c r="M4833" t="s">
        <v>24</v>
      </c>
      <c r="N4833" t="s">
        <v>15</v>
      </c>
      <c r="S4833">
        <v>6014.25</v>
      </c>
    </row>
    <row r="4834" spans="1:19" x14ac:dyDescent="0.3">
      <c r="A4834">
        <v>2023</v>
      </c>
      <c r="C4834" t="str">
        <f>IF(GETPIVOTDATA("PS % recovery",Sheet4!$B$5,"Parish Name",K4834)&gt;99.949%,"OK","No")</f>
        <v>No</v>
      </c>
      <c r="D4834" t="e">
        <f>VLOOKUP(J4834,'Ref2'!C:E,3,0)</f>
        <v>#N/A</v>
      </c>
      <c r="F4834">
        <v>9</v>
      </c>
      <c r="I4834" t="e">
        <f>VLOOKUP(J4834,Ref!L:M,2,0)</f>
        <v>#N/A</v>
      </c>
      <c r="J4834" t="s">
        <v>1123</v>
      </c>
      <c r="K4834" t="s">
        <v>212</v>
      </c>
      <c r="L4834" t="s">
        <v>567</v>
      </c>
      <c r="M4834" t="s">
        <v>24</v>
      </c>
      <c r="N4834" t="s">
        <v>15</v>
      </c>
      <c r="S4834">
        <v>0</v>
      </c>
    </row>
    <row r="4835" spans="1:19" x14ac:dyDescent="0.3">
      <c r="A4835">
        <v>2023</v>
      </c>
      <c r="C4835" t="str">
        <f>IF(GETPIVOTDATA("PS % recovery",Sheet4!$B$5,"Parish Name",K4835)&gt;99.949%,"OK","No")</f>
        <v>OK</v>
      </c>
      <c r="D4835" t="e">
        <f>VLOOKUP(J4835,'Ref2'!C:E,3,0)</f>
        <v>#N/A</v>
      </c>
      <c r="F4835">
        <v>9</v>
      </c>
      <c r="I4835" t="e">
        <f>VLOOKUP(J4835,Ref!L:M,2,0)</f>
        <v>#N/A</v>
      </c>
      <c r="J4835" t="s">
        <v>813</v>
      </c>
      <c r="K4835" t="s">
        <v>214</v>
      </c>
      <c r="L4835" t="s">
        <v>585</v>
      </c>
      <c r="M4835" t="s">
        <v>27</v>
      </c>
      <c r="N4835" t="s">
        <v>15</v>
      </c>
      <c r="S4835">
        <v>8821</v>
      </c>
    </row>
    <row r="4836" spans="1:19" x14ac:dyDescent="0.3">
      <c r="A4836">
        <v>2023</v>
      </c>
      <c r="C4836" t="str">
        <f>IF(GETPIVOTDATA("PS % recovery",Sheet4!$B$5,"Parish Name",K4836)&gt;99.949%,"OK","No")</f>
        <v>No</v>
      </c>
      <c r="D4836" t="e">
        <f>VLOOKUP(J4836,'Ref2'!C:E,3,0)</f>
        <v>#N/A</v>
      </c>
      <c r="F4836">
        <v>9</v>
      </c>
      <c r="I4836" t="e">
        <f>VLOOKUP(J4836,Ref!L:M,2,0)</f>
        <v>#N/A</v>
      </c>
      <c r="J4836" t="s">
        <v>1126</v>
      </c>
      <c r="K4836" t="s">
        <v>215</v>
      </c>
      <c r="L4836" t="s">
        <v>587</v>
      </c>
      <c r="M4836" t="s">
        <v>27</v>
      </c>
      <c r="N4836" t="s">
        <v>15</v>
      </c>
      <c r="S4836">
        <v>3236.5</v>
      </c>
    </row>
    <row r="4837" spans="1:19" x14ac:dyDescent="0.3">
      <c r="A4837">
        <v>2023</v>
      </c>
      <c r="C4837" t="str">
        <f>IF(GETPIVOTDATA("PS % recovery",Sheet4!$B$5,"Parish Name",K4837)&gt;99.949%,"OK","No")</f>
        <v>No</v>
      </c>
      <c r="D4837" t="e">
        <f>VLOOKUP(J4837,'Ref2'!C:E,3,0)</f>
        <v>#N/A</v>
      </c>
      <c r="F4837">
        <v>9</v>
      </c>
      <c r="I4837" t="e">
        <f>VLOOKUP(J4837,Ref!L:M,2,0)</f>
        <v>#N/A</v>
      </c>
      <c r="J4837" t="s">
        <v>1128</v>
      </c>
      <c r="K4837" t="s">
        <v>216</v>
      </c>
      <c r="L4837" t="s">
        <v>587</v>
      </c>
      <c r="M4837" t="s">
        <v>27</v>
      </c>
      <c r="N4837" t="s">
        <v>15</v>
      </c>
      <c r="S4837">
        <v>1500</v>
      </c>
    </row>
    <row r="4838" spans="1:19" x14ac:dyDescent="0.3">
      <c r="A4838">
        <v>2023</v>
      </c>
      <c r="C4838" t="str">
        <f>IF(GETPIVOTDATA("PS % recovery",Sheet4!$B$5,"Parish Name",K4838)&gt;99.949%,"OK","No")</f>
        <v>No</v>
      </c>
      <c r="D4838" t="e">
        <f>VLOOKUP(J4838,'Ref2'!C:E,3,0)</f>
        <v>#N/A</v>
      </c>
      <c r="F4838">
        <v>9</v>
      </c>
      <c r="I4838" t="e">
        <f>VLOOKUP(J4838,Ref!L:M,2,0)</f>
        <v>#N/A</v>
      </c>
      <c r="J4838" t="s">
        <v>1130</v>
      </c>
      <c r="K4838" t="s">
        <v>217</v>
      </c>
      <c r="L4838" t="s">
        <v>587</v>
      </c>
      <c r="M4838" t="s">
        <v>27</v>
      </c>
      <c r="N4838" t="s">
        <v>15</v>
      </c>
      <c r="S4838">
        <v>400</v>
      </c>
    </row>
    <row r="4839" spans="1:19" x14ac:dyDescent="0.3">
      <c r="A4839">
        <v>2023</v>
      </c>
      <c r="C4839" t="str">
        <f>IF(GETPIVOTDATA("PS % recovery",Sheet4!$B$5,"Parish Name",K4839)&gt;99.949%,"OK","No")</f>
        <v>OK</v>
      </c>
      <c r="D4839" t="e">
        <f>VLOOKUP(J4839,'Ref2'!C:E,3,0)</f>
        <v>#N/A</v>
      </c>
      <c r="F4839">
        <v>9</v>
      </c>
      <c r="I4839" t="e">
        <f>VLOOKUP(J4839,Ref!L:M,2,0)</f>
        <v>#N/A</v>
      </c>
      <c r="J4839" t="s">
        <v>814</v>
      </c>
      <c r="K4839" t="s">
        <v>218</v>
      </c>
      <c r="L4839" t="s">
        <v>589</v>
      </c>
      <c r="M4839" t="s">
        <v>27</v>
      </c>
      <c r="N4839" t="s">
        <v>15</v>
      </c>
      <c r="S4839">
        <v>5316</v>
      </c>
    </row>
    <row r="4840" spans="1:19" x14ac:dyDescent="0.3">
      <c r="A4840">
        <v>2023</v>
      </c>
      <c r="C4840" t="str">
        <f>IF(GETPIVOTDATA("PS % recovery",Sheet4!$B$5,"Parish Name",K4840)&gt;99.949%,"OK","No")</f>
        <v>OK</v>
      </c>
      <c r="D4840" t="str">
        <f>VLOOKUP(J4840,'Ref2'!C:E,3,0)</f>
        <v>LLF</v>
      </c>
      <c r="F4840">
        <v>9</v>
      </c>
      <c r="I4840" t="e">
        <f>VLOOKUP(J4840,Ref!L:M,2,0)</f>
        <v>#N/A</v>
      </c>
      <c r="J4840" t="s">
        <v>1133</v>
      </c>
      <c r="K4840" t="s">
        <v>219</v>
      </c>
      <c r="L4840" t="s">
        <v>591</v>
      </c>
      <c r="M4840" t="s">
        <v>27</v>
      </c>
      <c r="N4840" t="s">
        <v>15</v>
      </c>
      <c r="S4840">
        <v>0</v>
      </c>
    </row>
    <row r="4841" spans="1:19" x14ac:dyDescent="0.3">
      <c r="A4841">
        <v>2023</v>
      </c>
      <c r="C4841" t="str">
        <f>IF(GETPIVOTDATA("PS % recovery",Sheet4!$B$5,"Parish Name",K4841)&gt;99.949%,"OK","No")</f>
        <v>OK</v>
      </c>
      <c r="D4841" t="e">
        <f>VLOOKUP(J4841,'Ref2'!C:E,3,0)</f>
        <v>#N/A</v>
      </c>
      <c r="F4841">
        <v>9</v>
      </c>
      <c r="I4841" t="e">
        <f>VLOOKUP(J4841,Ref!L:M,2,0)</f>
        <v>#N/A</v>
      </c>
      <c r="J4841" t="s">
        <v>1135</v>
      </c>
      <c r="K4841" t="s">
        <v>220</v>
      </c>
      <c r="L4841" t="s">
        <v>593</v>
      </c>
      <c r="M4841" t="s">
        <v>27</v>
      </c>
      <c r="N4841" t="s">
        <v>15</v>
      </c>
      <c r="S4841">
        <v>4826</v>
      </c>
    </row>
    <row r="4842" spans="1:19" x14ac:dyDescent="0.3">
      <c r="A4842">
        <v>2023</v>
      </c>
      <c r="C4842" t="str">
        <f>IF(GETPIVOTDATA("PS % recovery",Sheet4!$B$5,"Parish Name",K4842)&gt;99.949%,"OK","No")</f>
        <v>OK</v>
      </c>
      <c r="D4842" t="e">
        <f>VLOOKUP(J4842,'Ref2'!C:E,3,0)</f>
        <v>#N/A</v>
      </c>
      <c r="F4842">
        <v>9</v>
      </c>
      <c r="I4842" t="e">
        <f>VLOOKUP(J4842,Ref!L:M,2,0)</f>
        <v>#N/A</v>
      </c>
      <c r="J4842" t="s">
        <v>1137</v>
      </c>
      <c r="K4842" t="s">
        <v>221</v>
      </c>
      <c r="L4842" t="s">
        <v>587</v>
      </c>
      <c r="M4842" t="s">
        <v>27</v>
      </c>
      <c r="N4842" t="s">
        <v>15</v>
      </c>
      <c r="S4842">
        <v>4113.4799999999996</v>
      </c>
    </row>
    <row r="4843" spans="1:19" x14ac:dyDescent="0.3">
      <c r="A4843">
        <v>2023</v>
      </c>
      <c r="C4843" t="str">
        <f>IF(GETPIVOTDATA("PS % recovery",Sheet4!$B$5,"Parish Name",K4843)&gt;99.949%,"OK","No")</f>
        <v>OK</v>
      </c>
      <c r="D4843" t="e">
        <f>VLOOKUP(J4843,'Ref2'!C:E,3,0)</f>
        <v>#N/A</v>
      </c>
      <c r="F4843">
        <v>9</v>
      </c>
      <c r="I4843" t="e">
        <f>VLOOKUP(J4843,Ref!L:M,2,0)</f>
        <v>#N/A</v>
      </c>
      <c r="J4843" t="s">
        <v>1139</v>
      </c>
      <c r="K4843" t="s">
        <v>223</v>
      </c>
      <c r="L4843" t="s">
        <v>605</v>
      </c>
      <c r="M4843" t="s">
        <v>30</v>
      </c>
      <c r="N4843" t="s">
        <v>15</v>
      </c>
      <c r="S4843">
        <v>726</v>
      </c>
    </row>
    <row r="4844" spans="1:19" x14ac:dyDescent="0.3">
      <c r="A4844">
        <v>2023</v>
      </c>
      <c r="C4844" t="str">
        <f>IF(GETPIVOTDATA("PS % recovery",Sheet4!$B$5,"Parish Name",K4844)&gt;99.949%,"OK","No")</f>
        <v>OK</v>
      </c>
      <c r="D4844" t="e">
        <f>VLOOKUP(J4844,'Ref2'!C:E,3,0)</f>
        <v>#N/A</v>
      </c>
      <c r="F4844">
        <v>9</v>
      </c>
      <c r="I4844" t="e">
        <f>VLOOKUP(J4844,Ref!L:M,2,0)</f>
        <v>#N/A</v>
      </c>
      <c r="J4844" t="s">
        <v>1141</v>
      </c>
      <c r="K4844" t="s">
        <v>224</v>
      </c>
      <c r="L4844" t="s">
        <v>605</v>
      </c>
      <c r="M4844" t="s">
        <v>30</v>
      </c>
      <c r="N4844" t="s">
        <v>15</v>
      </c>
      <c r="S4844">
        <v>8794</v>
      </c>
    </row>
    <row r="4845" spans="1:19" x14ac:dyDescent="0.3">
      <c r="A4845">
        <v>2023</v>
      </c>
      <c r="C4845" t="str">
        <f>IF(GETPIVOTDATA("PS % recovery",Sheet4!$B$5,"Parish Name",K4845)&gt;99.949%,"OK","No")</f>
        <v>OK</v>
      </c>
      <c r="D4845" t="e">
        <f>VLOOKUP(J4845,'Ref2'!C:E,3,0)</f>
        <v>#N/A</v>
      </c>
      <c r="F4845">
        <v>9</v>
      </c>
      <c r="I4845" t="e">
        <f>VLOOKUP(J4845,Ref!L:M,2,0)</f>
        <v>#N/A</v>
      </c>
      <c r="J4845" t="s">
        <v>1143</v>
      </c>
      <c r="K4845" t="s">
        <v>226</v>
      </c>
      <c r="L4845" t="s">
        <v>605</v>
      </c>
      <c r="M4845" t="s">
        <v>30</v>
      </c>
      <c r="N4845" t="s">
        <v>15</v>
      </c>
      <c r="S4845">
        <v>1499</v>
      </c>
    </row>
    <row r="4846" spans="1:19" x14ac:dyDescent="0.3">
      <c r="A4846">
        <v>2023</v>
      </c>
      <c r="C4846" t="str">
        <f>IF(GETPIVOTDATA("PS % recovery",Sheet4!$B$5,"Parish Name",K4846)&gt;99.949%,"OK","No")</f>
        <v>OK</v>
      </c>
      <c r="D4846" t="e">
        <f>VLOOKUP(J4846,'Ref2'!C:E,3,0)</f>
        <v>#N/A</v>
      </c>
      <c r="F4846">
        <v>9</v>
      </c>
      <c r="I4846" t="e">
        <f>VLOOKUP(J4846,Ref!L:M,2,0)</f>
        <v>#N/A</v>
      </c>
      <c r="J4846" t="s">
        <v>815</v>
      </c>
      <c r="K4846" t="s">
        <v>228</v>
      </c>
      <c r="L4846" t="s">
        <v>605</v>
      </c>
      <c r="M4846" t="s">
        <v>30</v>
      </c>
      <c r="N4846" t="s">
        <v>15</v>
      </c>
      <c r="S4846">
        <v>3020</v>
      </c>
    </row>
    <row r="4847" spans="1:19" x14ac:dyDescent="0.3">
      <c r="A4847">
        <v>2023</v>
      </c>
      <c r="C4847" t="str">
        <f>IF(GETPIVOTDATA("PS % recovery",Sheet4!$B$5,"Parish Name",K4847)&gt;99.949%,"OK","No")</f>
        <v>OK</v>
      </c>
      <c r="D4847" t="e">
        <f>VLOOKUP(J4847,'Ref2'!C:E,3,0)</f>
        <v>#N/A</v>
      </c>
      <c r="F4847">
        <v>9</v>
      </c>
      <c r="I4847" t="e">
        <f>VLOOKUP(J4847,Ref!L:M,2,0)</f>
        <v>#N/A</v>
      </c>
      <c r="J4847" t="s">
        <v>1146</v>
      </c>
      <c r="K4847" t="s">
        <v>230</v>
      </c>
      <c r="L4847" t="s">
        <v>597</v>
      </c>
      <c r="M4847" t="s">
        <v>30</v>
      </c>
      <c r="N4847" t="s">
        <v>15</v>
      </c>
      <c r="S4847">
        <v>4021.25</v>
      </c>
    </row>
    <row r="4848" spans="1:19" x14ac:dyDescent="0.3">
      <c r="A4848">
        <v>2023</v>
      </c>
      <c r="C4848" t="str">
        <f>IF(GETPIVOTDATA("PS % recovery",Sheet4!$B$5,"Parish Name",K4848)&gt;99.949%,"OK","No")</f>
        <v>OK</v>
      </c>
      <c r="D4848" t="e">
        <f>VLOOKUP(J4848,'Ref2'!C:E,3,0)</f>
        <v>#N/A</v>
      </c>
      <c r="F4848">
        <v>9</v>
      </c>
      <c r="I4848" t="e">
        <f>VLOOKUP(J4848,Ref!L:M,2,0)</f>
        <v>#N/A</v>
      </c>
      <c r="J4848" t="s">
        <v>1148</v>
      </c>
      <c r="K4848" t="s">
        <v>225</v>
      </c>
      <c r="L4848" t="s">
        <v>595</v>
      </c>
      <c r="M4848" t="s">
        <v>30</v>
      </c>
      <c r="N4848" t="s">
        <v>15</v>
      </c>
      <c r="S4848">
        <v>4950</v>
      </c>
    </row>
    <row r="4849" spans="1:19" x14ac:dyDescent="0.3">
      <c r="A4849">
        <v>2023</v>
      </c>
      <c r="C4849" t="str">
        <f>IF(GETPIVOTDATA("PS % recovery",Sheet4!$B$5,"Parish Name",K4849)&gt;99.949%,"OK","No")</f>
        <v>OK</v>
      </c>
      <c r="D4849" t="e">
        <f>VLOOKUP(J4849,'Ref2'!C:E,3,0)</f>
        <v>#N/A</v>
      </c>
      <c r="F4849">
        <v>9</v>
      </c>
      <c r="I4849" t="str">
        <f>VLOOKUP(J4849,Ref!L:M,2,0)</f>
        <v>Yes</v>
      </c>
      <c r="J4849" t="s">
        <v>1150</v>
      </c>
      <c r="K4849" t="s">
        <v>227</v>
      </c>
      <c r="L4849" t="s">
        <v>595</v>
      </c>
      <c r="M4849" t="s">
        <v>30</v>
      </c>
      <c r="N4849" t="s">
        <v>15</v>
      </c>
      <c r="S4849">
        <v>750</v>
      </c>
    </row>
    <row r="4850" spans="1:19" x14ac:dyDescent="0.3">
      <c r="A4850">
        <v>2023</v>
      </c>
      <c r="C4850" t="str">
        <f>IF(GETPIVOTDATA("PS % recovery",Sheet4!$B$5,"Parish Name",K4850)&gt;99.949%,"OK","No")</f>
        <v>No</v>
      </c>
      <c r="D4850" t="e">
        <f>VLOOKUP(J4850,'Ref2'!C:E,3,0)</f>
        <v>#N/A</v>
      </c>
      <c r="F4850">
        <v>9</v>
      </c>
      <c r="I4850" t="e">
        <f>VLOOKUP(J4850,Ref!L:M,2,0)</f>
        <v>#N/A</v>
      </c>
      <c r="J4850" t="s">
        <v>1152</v>
      </c>
      <c r="K4850" t="s">
        <v>229</v>
      </c>
      <c r="L4850" t="s">
        <v>595</v>
      </c>
      <c r="M4850" t="s">
        <v>30</v>
      </c>
      <c r="N4850" t="s">
        <v>15</v>
      </c>
      <c r="S4850">
        <v>7000</v>
      </c>
    </row>
    <row r="4851" spans="1:19" x14ac:dyDescent="0.3">
      <c r="A4851">
        <v>2023</v>
      </c>
      <c r="C4851" t="str">
        <f>IF(GETPIVOTDATA("PS % recovery",Sheet4!$B$5,"Parish Name",K4851)&gt;99.949%,"OK","No")</f>
        <v>No</v>
      </c>
      <c r="D4851" t="e">
        <f>VLOOKUP(J4851,'Ref2'!C:E,3,0)</f>
        <v>#N/A</v>
      </c>
      <c r="F4851">
        <v>9</v>
      </c>
      <c r="I4851" t="e">
        <f>VLOOKUP(J4851,Ref!L:M,2,0)</f>
        <v>#N/A</v>
      </c>
      <c r="J4851" t="s">
        <v>1154</v>
      </c>
      <c r="K4851" t="s">
        <v>232</v>
      </c>
      <c r="L4851" t="s">
        <v>599</v>
      </c>
      <c r="M4851" t="s">
        <v>30</v>
      </c>
      <c r="N4851" t="s">
        <v>15</v>
      </c>
      <c r="S4851">
        <v>4486.09</v>
      </c>
    </row>
    <row r="4852" spans="1:19" x14ac:dyDescent="0.3">
      <c r="A4852">
        <v>2023</v>
      </c>
      <c r="C4852" t="str">
        <f>IF(GETPIVOTDATA("PS % recovery",Sheet4!$B$5,"Parish Name",K4852)&gt;99.949%,"OK","No")</f>
        <v>OK</v>
      </c>
      <c r="D4852" t="e">
        <f>VLOOKUP(J4852,'Ref2'!C:E,3,0)</f>
        <v>#N/A</v>
      </c>
      <c r="F4852">
        <v>9</v>
      </c>
      <c r="I4852" t="e">
        <f>VLOOKUP(J4852,Ref!L:M,2,0)</f>
        <v>#N/A</v>
      </c>
      <c r="J4852" t="s">
        <v>1156</v>
      </c>
      <c r="K4852" t="s">
        <v>233</v>
      </c>
      <c r="L4852" t="s">
        <v>595</v>
      </c>
      <c r="M4852" t="s">
        <v>30</v>
      </c>
      <c r="N4852" t="s">
        <v>15</v>
      </c>
      <c r="S4852">
        <v>2812</v>
      </c>
    </row>
    <row r="4853" spans="1:19" x14ac:dyDescent="0.3">
      <c r="A4853">
        <v>2023</v>
      </c>
      <c r="C4853" t="str">
        <f>IF(GETPIVOTDATA("PS % recovery",Sheet4!$B$5,"Parish Name",K4853)&gt;99.949%,"OK","No")</f>
        <v>OK</v>
      </c>
      <c r="D4853" t="e">
        <f>VLOOKUP(J4853,'Ref2'!C:E,3,0)</f>
        <v>#N/A</v>
      </c>
      <c r="F4853">
        <v>9</v>
      </c>
      <c r="I4853" t="str">
        <f>VLOOKUP(J4853,Ref!L:M,2,0)</f>
        <v>Yes</v>
      </c>
      <c r="J4853" t="s">
        <v>1158</v>
      </c>
      <c r="K4853" t="s">
        <v>234</v>
      </c>
      <c r="L4853" t="s">
        <v>595</v>
      </c>
      <c r="M4853" t="s">
        <v>30</v>
      </c>
      <c r="N4853" t="s">
        <v>15</v>
      </c>
      <c r="S4853">
        <v>6024.33</v>
      </c>
    </row>
    <row r="4854" spans="1:19" x14ac:dyDescent="0.3">
      <c r="A4854">
        <v>2023</v>
      </c>
      <c r="C4854" t="str">
        <f>IF(GETPIVOTDATA("PS % recovery",Sheet4!$B$5,"Parish Name",K4854)&gt;99.949%,"OK","No")</f>
        <v>OK</v>
      </c>
      <c r="D4854" t="e">
        <f>VLOOKUP(J4854,'Ref2'!C:E,3,0)</f>
        <v>#N/A</v>
      </c>
      <c r="F4854">
        <v>9</v>
      </c>
      <c r="I4854" t="e">
        <f>VLOOKUP(J4854,Ref!L:M,2,0)</f>
        <v>#N/A</v>
      </c>
      <c r="J4854" t="s">
        <v>1160</v>
      </c>
      <c r="K4854" t="s">
        <v>235</v>
      </c>
      <c r="L4854" t="s">
        <v>601</v>
      </c>
      <c r="M4854" t="s">
        <v>30</v>
      </c>
      <c r="N4854" t="s">
        <v>15</v>
      </c>
      <c r="S4854">
        <v>4225</v>
      </c>
    </row>
    <row r="4855" spans="1:19" x14ac:dyDescent="0.3">
      <c r="A4855">
        <v>2023</v>
      </c>
      <c r="C4855" t="str">
        <f>IF(GETPIVOTDATA("PS % recovery",Sheet4!$B$5,"Parish Name",K4855)&gt;99.949%,"OK","No")</f>
        <v>OK</v>
      </c>
      <c r="D4855" t="e">
        <f>VLOOKUP(J4855,'Ref2'!C:E,3,0)</f>
        <v>#N/A</v>
      </c>
      <c r="F4855">
        <v>9</v>
      </c>
      <c r="I4855" t="e">
        <f>VLOOKUP(J4855,Ref!L:M,2,0)</f>
        <v>#N/A</v>
      </c>
      <c r="J4855" t="s">
        <v>1162</v>
      </c>
      <c r="K4855" t="s">
        <v>236</v>
      </c>
      <c r="L4855" t="s">
        <v>605</v>
      </c>
      <c r="M4855" t="s">
        <v>30</v>
      </c>
      <c r="N4855" t="s">
        <v>15</v>
      </c>
      <c r="S4855">
        <v>3342</v>
      </c>
    </row>
    <row r="4856" spans="1:19" x14ac:dyDescent="0.3">
      <c r="A4856">
        <v>2023</v>
      </c>
      <c r="C4856" t="str">
        <f>IF(GETPIVOTDATA("PS % recovery",Sheet4!$B$5,"Parish Name",K4856)&gt;99.949%,"OK","No")</f>
        <v>OK</v>
      </c>
      <c r="D4856" t="e">
        <f>VLOOKUP(J4856,'Ref2'!C:E,3,0)</f>
        <v>#N/A</v>
      </c>
      <c r="F4856">
        <v>9</v>
      </c>
      <c r="I4856" t="e">
        <f>VLOOKUP(J4856,Ref!L:M,2,0)</f>
        <v>#N/A</v>
      </c>
      <c r="J4856" t="s">
        <v>1164</v>
      </c>
      <c r="K4856" t="s">
        <v>231</v>
      </c>
      <c r="L4856" t="s">
        <v>605</v>
      </c>
      <c r="M4856" t="s">
        <v>30</v>
      </c>
      <c r="N4856" t="s">
        <v>15</v>
      </c>
      <c r="S4856">
        <v>3258</v>
      </c>
    </row>
    <row r="4857" spans="1:19" x14ac:dyDescent="0.3">
      <c r="A4857">
        <v>2023</v>
      </c>
      <c r="C4857" t="str">
        <f>IF(GETPIVOTDATA("PS % recovery",Sheet4!$B$5,"Parish Name",K4857)&gt;99.949%,"OK","No")</f>
        <v>OK</v>
      </c>
      <c r="D4857" t="e">
        <f>VLOOKUP(J4857,'Ref2'!C:E,3,0)</f>
        <v>#N/A</v>
      </c>
      <c r="F4857">
        <v>9</v>
      </c>
      <c r="I4857" t="e">
        <f>VLOOKUP(J4857,Ref!L:M,2,0)</f>
        <v>#N/A</v>
      </c>
      <c r="J4857" t="s">
        <v>1166</v>
      </c>
      <c r="K4857" t="s">
        <v>237</v>
      </c>
      <c r="L4857" t="s">
        <v>603</v>
      </c>
      <c r="M4857" t="s">
        <v>30</v>
      </c>
      <c r="N4857" t="s">
        <v>15</v>
      </c>
      <c r="S4857">
        <v>8777</v>
      </c>
    </row>
    <row r="4858" spans="1:19" x14ac:dyDescent="0.3">
      <c r="A4858">
        <v>2023</v>
      </c>
      <c r="C4858" t="str">
        <f>IF(GETPIVOTDATA("PS % recovery",Sheet4!$B$5,"Parish Name",K4858)&gt;99.949%,"OK","No")</f>
        <v>No</v>
      </c>
      <c r="D4858" t="e">
        <f>VLOOKUP(J4858,'Ref2'!C:E,3,0)</f>
        <v>#N/A</v>
      </c>
      <c r="F4858">
        <v>9</v>
      </c>
      <c r="I4858" t="e">
        <f>VLOOKUP(J4858,Ref!L:M,2,0)</f>
        <v>#N/A</v>
      </c>
      <c r="J4858" t="s">
        <v>1168</v>
      </c>
      <c r="K4858" t="s">
        <v>239</v>
      </c>
      <c r="L4858" t="s">
        <v>615</v>
      </c>
      <c r="M4858" t="s">
        <v>33</v>
      </c>
      <c r="N4858" t="s">
        <v>15</v>
      </c>
      <c r="S4858">
        <v>0</v>
      </c>
    </row>
    <row r="4859" spans="1:19" x14ac:dyDescent="0.3">
      <c r="A4859">
        <v>2023</v>
      </c>
      <c r="C4859" t="str">
        <f>IF(GETPIVOTDATA("PS % recovery",Sheet4!$B$5,"Parish Name",K4859)&gt;99.949%,"OK","No")</f>
        <v>OK</v>
      </c>
      <c r="D4859" t="e">
        <f>VLOOKUP(J4859,'Ref2'!C:E,3,0)</f>
        <v>#N/A</v>
      </c>
      <c r="F4859">
        <v>9</v>
      </c>
      <c r="I4859" t="e">
        <f>VLOOKUP(J4859,Ref!L:M,2,0)</f>
        <v>#N/A</v>
      </c>
      <c r="J4859" t="s">
        <v>1170</v>
      </c>
      <c r="K4859" t="s">
        <v>241</v>
      </c>
      <c r="L4859" t="s">
        <v>615</v>
      </c>
      <c r="M4859" t="s">
        <v>33</v>
      </c>
      <c r="N4859" t="s">
        <v>15</v>
      </c>
      <c r="S4859">
        <v>0</v>
      </c>
    </row>
    <row r="4860" spans="1:19" x14ac:dyDescent="0.3">
      <c r="A4860">
        <v>2023</v>
      </c>
      <c r="C4860" t="str">
        <f>IF(GETPIVOTDATA("PS % recovery",Sheet4!$B$5,"Parish Name",K4860)&gt;99.949%,"OK","No")</f>
        <v>OK</v>
      </c>
      <c r="D4860" t="e">
        <f>VLOOKUP(J4860,'Ref2'!C:E,3,0)</f>
        <v>#N/A</v>
      </c>
      <c r="F4860">
        <v>9</v>
      </c>
      <c r="I4860" t="e">
        <f>VLOOKUP(J4860,Ref!L:M,2,0)</f>
        <v>#N/A</v>
      </c>
      <c r="J4860" t="s">
        <v>1172</v>
      </c>
      <c r="K4860" t="s">
        <v>242</v>
      </c>
      <c r="L4860" t="s">
        <v>615</v>
      </c>
      <c r="M4860" t="s">
        <v>33</v>
      </c>
      <c r="N4860" t="s">
        <v>15</v>
      </c>
      <c r="S4860">
        <v>2115</v>
      </c>
    </row>
    <row r="4861" spans="1:19" x14ac:dyDescent="0.3">
      <c r="A4861">
        <v>2023</v>
      </c>
      <c r="C4861" t="str">
        <f>IF(GETPIVOTDATA("PS % recovery",Sheet4!$B$5,"Parish Name",K4861)&gt;99.949%,"OK","No")</f>
        <v>No</v>
      </c>
      <c r="D4861" t="e">
        <f>VLOOKUP(J4861,'Ref2'!C:E,3,0)</f>
        <v>#N/A</v>
      </c>
      <c r="F4861">
        <v>9</v>
      </c>
      <c r="I4861" t="e">
        <f>VLOOKUP(J4861,Ref!L:M,2,0)</f>
        <v>#N/A</v>
      </c>
      <c r="J4861" t="s">
        <v>1174</v>
      </c>
      <c r="K4861" t="s">
        <v>244</v>
      </c>
      <c r="L4861" t="s">
        <v>615</v>
      </c>
      <c r="M4861" t="s">
        <v>33</v>
      </c>
      <c r="N4861" t="s">
        <v>15</v>
      </c>
      <c r="S4861">
        <v>500</v>
      </c>
    </row>
    <row r="4862" spans="1:19" x14ac:dyDescent="0.3">
      <c r="A4862">
        <v>2023</v>
      </c>
      <c r="C4862" t="str">
        <f>IF(GETPIVOTDATA("PS % recovery",Sheet4!$B$5,"Parish Name",K4862)&gt;99.949%,"OK","No")</f>
        <v>OK</v>
      </c>
      <c r="D4862" t="e">
        <f>VLOOKUP(J4862,'Ref2'!C:E,3,0)</f>
        <v>#N/A</v>
      </c>
      <c r="F4862">
        <v>9</v>
      </c>
      <c r="I4862" t="e">
        <f>VLOOKUP(J4862,Ref!L:M,2,0)</f>
        <v>#N/A</v>
      </c>
      <c r="J4862" t="s">
        <v>1176</v>
      </c>
      <c r="K4862" t="s">
        <v>243</v>
      </c>
      <c r="L4862" t="s">
        <v>609</v>
      </c>
      <c r="M4862" t="s">
        <v>33</v>
      </c>
      <c r="N4862" t="s">
        <v>15</v>
      </c>
      <c r="S4862">
        <v>5837.25</v>
      </c>
    </row>
    <row r="4863" spans="1:19" x14ac:dyDescent="0.3">
      <c r="A4863">
        <v>2023</v>
      </c>
      <c r="C4863" t="str">
        <f>IF(GETPIVOTDATA("PS % recovery",Sheet4!$B$5,"Parish Name",K4863)&gt;99.949%,"OK","No")</f>
        <v>OK</v>
      </c>
      <c r="D4863" t="e">
        <f>VLOOKUP(J4863,'Ref2'!C:E,3,0)</f>
        <v>#N/A</v>
      </c>
      <c r="F4863">
        <v>9</v>
      </c>
      <c r="I4863" t="e">
        <f>VLOOKUP(J4863,Ref!L:M,2,0)</f>
        <v>#N/A</v>
      </c>
      <c r="J4863" t="s">
        <v>1178</v>
      </c>
      <c r="K4863" t="s">
        <v>240</v>
      </c>
      <c r="L4863" t="s">
        <v>617</v>
      </c>
      <c r="M4863" t="s">
        <v>33</v>
      </c>
      <c r="N4863" t="s">
        <v>15</v>
      </c>
      <c r="S4863">
        <v>1264</v>
      </c>
    </row>
    <row r="4864" spans="1:19" x14ac:dyDescent="0.3">
      <c r="A4864">
        <v>2023</v>
      </c>
      <c r="C4864" t="str">
        <f>IF(GETPIVOTDATA("PS % recovery",Sheet4!$B$5,"Parish Name",K4864)&gt;99.949%,"OK","No")</f>
        <v>OK</v>
      </c>
      <c r="D4864" t="e">
        <f>VLOOKUP(J4864,'Ref2'!C:E,3,0)</f>
        <v>#N/A</v>
      </c>
      <c r="F4864">
        <v>9</v>
      </c>
      <c r="I4864" t="e">
        <f>VLOOKUP(J4864,Ref!L:M,2,0)</f>
        <v>#N/A</v>
      </c>
      <c r="J4864" t="s">
        <v>1180</v>
      </c>
      <c r="K4864" t="s">
        <v>245</v>
      </c>
      <c r="L4864" t="s">
        <v>617</v>
      </c>
      <c r="M4864" t="s">
        <v>33</v>
      </c>
      <c r="N4864" t="s">
        <v>15</v>
      </c>
      <c r="S4864">
        <v>736</v>
      </c>
    </row>
    <row r="4865" spans="1:19" x14ac:dyDescent="0.3">
      <c r="A4865">
        <v>2023</v>
      </c>
      <c r="C4865" t="str">
        <f>IF(GETPIVOTDATA("PS % recovery",Sheet4!$B$5,"Parish Name",K4865)&gt;99.949%,"OK","No")</f>
        <v>OK</v>
      </c>
      <c r="D4865" t="e">
        <f>VLOOKUP(J4865,'Ref2'!C:E,3,0)</f>
        <v>#N/A</v>
      </c>
      <c r="F4865">
        <v>9</v>
      </c>
      <c r="I4865" t="e">
        <f>VLOOKUP(J4865,Ref!L:M,2,0)</f>
        <v>#N/A</v>
      </c>
      <c r="J4865" t="s">
        <v>1182</v>
      </c>
      <c r="K4865" t="s">
        <v>248</v>
      </c>
      <c r="L4865" t="s">
        <v>617</v>
      </c>
      <c r="M4865" t="s">
        <v>33</v>
      </c>
      <c r="N4865" t="s">
        <v>15</v>
      </c>
      <c r="S4865">
        <v>763</v>
      </c>
    </row>
    <row r="4866" spans="1:19" x14ac:dyDescent="0.3">
      <c r="A4866">
        <v>2023</v>
      </c>
      <c r="C4866" t="str">
        <f>IF(GETPIVOTDATA("PS % recovery",Sheet4!$B$5,"Parish Name",K4866)&gt;99.949%,"OK","No")</f>
        <v>OK</v>
      </c>
      <c r="D4866" t="e">
        <f>VLOOKUP(J4866,'Ref2'!C:E,3,0)</f>
        <v>#N/A</v>
      </c>
      <c r="F4866">
        <v>9</v>
      </c>
      <c r="I4866" t="e">
        <f>VLOOKUP(J4866,Ref!L:M,2,0)</f>
        <v>#N/A</v>
      </c>
      <c r="J4866" t="s">
        <v>1184</v>
      </c>
      <c r="K4866" t="s">
        <v>250</v>
      </c>
      <c r="L4866" t="s">
        <v>617</v>
      </c>
      <c r="M4866" t="s">
        <v>33</v>
      </c>
      <c r="N4866" t="s">
        <v>15</v>
      </c>
      <c r="S4866">
        <v>657</v>
      </c>
    </row>
    <row r="4867" spans="1:19" x14ac:dyDescent="0.3">
      <c r="A4867">
        <v>2023</v>
      </c>
      <c r="C4867" t="str">
        <f>IF(GETPIVOTDATA("PS % recovery",Sheet4!$B$5,"Parish Name",K4867)&gt;99.949%,"OK","No")</f>
        <v>OK</v>
      </c>
      <c r="D4867" t="e">
        <f>VLOOKUP(J4867,'Ref2'!C:E,3,0)</f>
        <v>#N/A</v>
      </c>
      <c r="F4867">
        <v>9</v>
      </c>
      <c r="I4867" t="e">
        <f>VLOOKUP(J4867,Ref!L:M,2,0)</f>
        <v>#N/A</v>
      </c>
      <c r="J4867" t="s">
        <v>1186</v>
      </c>
      <c r="K4867" t="s">
        <v>252</v>
      </c>
      <c r="L4867" t="s">
        <v>617</v>
      </c>
      <c r="M4867" t="s">
        <v>33</v>
      </c>
      <c r="N4867" t="s">
        <v>15</v>
      </c>
      <c r="S4867">
        <v>-652</v>
      </c>
    </row>
    <row r="4868" spans="1:19" x14ac:dyDescent="0.3">
      <c r="A4868">
        <v>2023</v>
      </c>
      <c r="C4868" t="str">
        <f>IF(GETPIVOTDATA("PS % recovery",Sheet4!$B$5,"Parish Name",K4868)&gt;99.949%,"OK","No")</f>
        <v>No</v>
      </c>
      <c r="D4868" t="e">
        <f>VLOOKUP(J4868,'Ref2'!C:E,3,0)</f>
        <v>#N/A</v>
      </c>
      <c r="F4868">
        <v>9</v>
      </c>
      <c r="I4868" t="e">
        <f>VLOOKUP(J4868,Ref!L:M,2,0)</f>
        <v>#N/A</v>
      </c>
      <c r="J4868" t="s">
        <v>1188</v>
      </c>
      <c r="K4868" t="s">
        <v>246</v>
      </c>
      <c r="L4868" t="s">
        <v>607</v>
      </c>
      <c r="M4868" t="s">
        <v>33</v>
      </c>
      <c r="N4868" t="s">
        <v>15</v>
      </c>
      <c r="S4868">
        <v>2358</v>
      </c>
    </row>
    <row r="4869" spans="1:19" x14ac:dyDescent="0.3">
      <c r="A4869">
        <v>2023</v>
      </c>
      <c r="C4869" t="str">
        <f>IF(GETPIVOTDATA("PS % recovery",Sheet4!$B$5,"Parish Name",K4869)&gt;99.949%,"OK","No")</f>
        <v>No</v>
      </c>
      <c r="D4869" t="e">
        <f>VLOOKUP(J4869,'Ref2'!C:E,3,0)</f>
        <v>#N/A</v>
      </c>
      <c r="F4869">
        <v>9</v>
      </c>
      <c r="I4869" t="e">
        <f>VLOOKUP(J4869,Ref!L:M,2,0)</f>
        <v>#N/A</v>
      </c>
      <c r="J4869" t="s">
        <v>1190</v>
      </c>
      <c r="K4869" t="s">
        <v>255</v>
      </c>
      <c r="L4869" t="s">
        <v>607</v>
      </c>
      <c r="M4869" t="s">
        <v>33</v>
      </c>
      <c r="N4869" t="s">
        <v>15</v>
      </c>
      <c r="S4869">
        <v>20204</v>
      </c>
    </row>
    <row r="4870" spans="1:19" x14ac:dyDescent="0.3">
      <c r="A4870">
        <v>2023</v>
      </c>
      <c r="C4870" t="str">
        <f>IF(GETPIVOTDATA("PS % recovery",Sheet4!$B$5,"Parish Name",K4870)&gt;99.949%,"OK","No")</f>
        <v>OK</v>
      </c>
      <c r="D4870" t="e">
        <f>VLOOKUP(J4870,'Ref2'!C:E,3,0)</f>
        <v>#N/A</v>
      </c>
      <c r="F4870">
        <v>9</v>
      </c>
      <c r="I4870" t="e">
        <f>VLOOKUP(J4870,Ref!L:M,2,0)</f>
        <v>#N/A</v>
      </c>
      <c r="J4870" t="s">
        <v>817</v>
      </c>
      <c r="K4870" t="s">
        <v>247</v>
      </c>
      <c r="L4870" t="s">
        <v>609</v>
      </c>
      <c r="M4870" t="s">
        <v>33</v>
      </c>
      <c r="N4870" t="s">
        <v>15</v>
      </c>
      <c r="S4870">
        <v>5000</v>
      </c>
    </row>
    <row r="4871" spans="1:19" x14ac:dyDescent="0.3">
      <c r="A4871">
        <v>2023</v>
      </c>
      <c r="C4871" t="str">
        <f>IF(GETPIVOTDATA("PS % recovery",Sheet4!$B$5,"Parish Name",K4871)&gt;99.949%,"OK","No")</f>
        <v>OK</v>
      </c>
      <c r="D4871" t="e">
        <f>VLOOKUP(J4871,'Ref2'!C:E,3,0)</f>
        <v>#N/A</v>
      </c>
      <c r="F4871">
        <v>9</v>
      </c>
      <c r="I4871" t="e">
        <f>VLOOKUP(J4871,Ref!L:M,2,0)</f>
        <v>#N/A</v>
      </c>
      <c r="J4871" t="s">
        <v>1193</v>
      </c>
      <c r="K4871" t="s">
        <v>249</v>
      </c>
      <c r="L4871" t="s">
        <v>609</v>
      </c>
      <c r="M4871" t="s">
        <v>33</v>
      </c>
      <c r="N4871" t="s">
        <v>15</v>
      </c>
      <c r="S4871">
        <v>6417</v>
      </c>
    </row>
    <row r="4872" spans="1:19" x14ac:dyDescent="0.3">
      <c r="A4872">
        <v>2023</v>
      </c>
      <c r="C4872" t="str">
        <f>IF(GETPIVOTDATA("PS % recovery",Sheet4!$B$5,"Parish Name",K4872)&gt;99.949%,"OK","No")</f>
        <v>OK</v>
      </c>
      <c r="D4872" t="e">
        <f>VLOOKUP(J4872,'Ref2'!C:E,3,0)</f>
        <v>#N/A</v>
      </c>
      <c r="F4872">
        <v>9</v>
      </c>
      <c r="I4872" t="e">
        <f>VLOOKUP(J4872,Ref!L:M,2,0)</f>
        <v>#N/A</v>
      </c>
      <c r="J4872" t="s">
        <v>1195</v>
      </c>
      <c r="K4872" t="s">
        <v>251</v>
      </c>
      <c r="L4872" t="s">
        <v>609</v>
      </c>
      <c r="M4872" t="s">
        <v>33</v>
      </c>
      <c r="N4872" t="s">
        <v>15</v>
      </c>
      <c r="S4872">
        <v>2313</v>
      </c>
    </row>
    <row r="4873" spans="1:19" x14ac:dyDescent="0.3">
      <c r="A4873">
        <v>2023</v>
      </c>
      <c r="C4873" t="str">
        <f>IF(GETPIVOTDATA("PS % recovery",Sheet4!$B$5,"Parish Name",K4873)&gt;99.949%,"OK","No")</f>
        <v>No</v>
      </c>
      <c r="D4873" t="e">
        <f>VLOOKUP(J4873,'Ref2'!C:E,3,0)</f>
        <v>#N/A</v>
      </c>
      <c r="F4873">
        <v>9</v>
      </c>
      <c r="I4873" t="e">
        <f>VLOOKUP(J4873,Ref!L:M,2,0)</f>
        <v>#N/A</v>
      </c>
      <c r="J4873" t="s">
        <v>1197</v>
      </c>
      <c r="K4873" t="s">
        <v>253</v>
      </c>
      <c r="L4873" t="s">
        <v>611</v>
      </c>
      <c r="M4873" t="s">
        <v>33</v>
      </c>
      <c r="N4873" t="s">
        <v>15</v>
      </c>
      <c r="S4873">
        <v>0</v>
      </c>
    </row>
    <row r="4874" spans="1:19" x14ac:dyDescent="0.3">
      <c r="A4874">
        <v>2023</v>
      </c>
      <c r="C4874" t="str">
        <f>IF(GETPIVOTDATA("PS % recovery",Sheet4!$B$5,"Parish Name",K4874)&gt;99.949%,"OK","No")</f>
        <v>No</v>
      </c>
      <c r="D4874" t="e">
        <f>VLOOKUP(J4874,'Ref2'!C:E,3,0)</f>
        <v>#N/A</v>
      </c>
      <c r="F4874">
        <v>9</v>
      </c>
      <c r="I4874" t="e">
        <f>VLOOKUP(J4874,Ref!L:M,2,0)</f>
        <v>#N/A</v>
      </c>
      <c r="J4874" t="s">
        <v>1199</v>
      </c>
      <c r="K4874" t="s">
        <v>257</v>
      </c>
      <c r="L4874" t="s">
        <v>619</v>
      </c>
      <c r="M4874" t="s">
        <v>33</v>
      </c>
      <c r="N4874" t="s">
        <v>15</v>
      </c>
      <c r="S4874">
        <v>0</v>
      </c>
    </row>
    <row r="4875" spans="1:19" x14ac:dyDescent="0.3">
      <c r="A4875">
        <v>2023</v>
      </c>
      <c r="C4875" t="str">
        <f>IF(GETPIVOTDATA("PS % recovery",Sheet4!$B$5,"Parish Name",K4875)&gt;99.949%,"OK","No")</f>
        <v>OK</v>
      </c>
      <c r="D4875" t="e">
        <f>VLOOKUP(J4875,'Ref2'!C:E,3,0)</f>
        <v>#N/A</v>
      </c>
      <c r="F4875">
        <v>9</v>
      </c>
      <c r="I4875" t="e">
        <f>VLOOKUP(J4875,Ref!L:M,2,0)</f>
        <v>#N/A</v>
      </c>
      <c r="J4875" t="s">
        <v>1201</v>
      </c>
      <c r="K4875" t="s">
        <v>254</v>
      </c>
      <c r="L4875" t="s">
        <v>613</v>
      </c>
      <c r="M4875" t="s">
        <v>33</v>
      </c>
      <c r="N4875" t="s">
        <v>15</v>
      </c>
      <c r="S4875">
        <v>1573</v>
      </c>
    </row>
    <row r="4876" spans="1:19" x14ac:dyDescent="0.3">
      <c r="A4876">
        <v>2023</v>
      </c>
      <c r="C4876" t="str">
        <f>IF(GETPIVOTDATA("PS % recovery",Sheet4!$B$5,"Parish Name",K4876)&gt;99.949%,"OK","No")</f>
        <v>OK</v>
      </c>
      <c r="D4876" t="e">
        <f>VLOOKUP(J4876,'Ref2'!C:E,3,0)</f>
        <v>#N/A</v>
      </c>
      <c r="F4876">
        <v>9</v>
      </c>
      <c r="I4876" t="e">
        <f>VLOOKUP(J4876,Ref!L:M,2,0)</f>
        <v>#N/A</v>
      </c>
      <c r="J4876" t="s">
        <v>1203</v>
      </c>
      <c r="K4876" t="s">
        <v>259</v>
      </c>
      <c r="L4876" t="s">
        <v>613</v>
      </c>
      <c r="M4876" t="s">
        <v>33</v>
      </c>
      <c r="N4876" t="s">
        <v>15</v>
      </c>
      <c r="S4876">
        <v>1278</v>
      </c>
    </row>
    <row r="4877" spans="1:19" x14ac:dyDescent="0.3">
      <c r="A4877">
        <v>2023</v>
      </c>
      <c r="C4877" t="str">
        <f>IF(GETPIVOTDATA("PS % recovery",Sheet4!$B$5,"Parish Name",K4877)&gt;99.949%,"OK","No")</f>
        <v>OK</v>
      </c>
      <c r="D4877" t="e">
        <f>VLOOKUP(J4877,'Ref2'!C:E,3,0)</f>
        <v>#N/A</v>
      </c>
      <c r="F4877">
        <v>9</v>
      </c>
      <c r="I4877" t="e">
        <f>VLOOKUP(J4877,Ref!L:M,2,0)</f>
        <v>#N/A</v>
      </c>
      <c r="J4877" t="s">
        <v>1205</v>
      </c>
      <c r="K4877" t="s">
        <v>261</v>
      </c>
      <c r="L4877" t="s">
        <v>613</v>
      </c>
      <c r="M4877" t="s">
        <v>33</v>
      </c>
      <c r="N4877" t="s">
        <v>15</v>
      </c>
      <c r="S4877">
        <v>1489</v>
      </c>
    </row>
    <row r="4878" spans="1:19" x14ac:dyDescent="0.3">
      <c r="A4878">
        <v>2023</v>
      </c>
      <c r="C4878" t="str">
        <f>IF(GETPIVOTDATA("PS % recovery",Sheet4!$B$5,"Parish Name",K4878)&gt;99.949%,"OK","No")</f>
        <v>No</v>
      </c>
      <c r="D4878" t="e">
        <f>VLOOKUP(J4878,'Ref2'!C:E,3,0)</f>
        <v>#N/A</v>
      </c>
      <c r="F4878">
        <v>9</v>
      </c>
      <c r="I4878" t="e">
        <f>VLOOKUP(J4878,Ref!L:M,2,0)</f>
        <v>#N/A</v>
      </c>
      <c r="J4878" t="s">
        <v>1207</v>
      </c>
      <c r="K4878" t="s">
        <v>256</v>
      </c>
      <c r="L4878" t="s">
        <v>609</v>
      </c>
      <c r="M4878" t="s">
        <v>33</v>
      </c>
      <c r="N4878" t="s">
        <v>15</v>
      </c>
      <c r="S4878">
        <v>1335.75</v>
      </c>
    </row>
    <row r="4879" spans="1:19" x14ac:dyDescent="0.3">
      <c r="A4879">
        <v>2023</v>
      </c>
      <c r="C4879" t="str">
        <f>IF(GETPIVOTDATA("PS % recovery",Sheet4!$B$5,"Parish Name",K4879)&gt;99.949%,"OK","No")</f>
        <v>No</v>
      </c>
      <c r="D4879" t="e">
        <f>VLOOKUP(J4879,'Ref2'!C:E,3,0)</f>
        <v>#N/A</v>
      </c>
      <c r="F4879">
        <v>9</v>
      </c>
      <c r="I4879" t="str">
        <f>VLOOKUP(J4879,Ref!L:M,2,0)</f>
        <v>Yes</v>
      </c>
      <c r="J4879" t="s">
        <v>1209</v>
      </c>
      <c r="K4879" t="s">
        <v>260</v>
      </c>
      <c r="L4879" t="s">
        <v>623</v>
      </c>
      <c r="M4879" t="s">
        <v>33</v>
      </c>
      <c r="N4879" t="s">
        <v>15</v>
      </c>
      <c r="S4879">
        <v>9393.33</v>
      </c>
    </row>
    <row r="4880" spans="1:19" x14ac:dyDescent="0.3">
      <c r="A4880">
        <v>2023</v>
      </c>
      <c r="C4880" t="str">
        <f>IF(GETPIVOTDATA("PS % recovery",Sheet4!$B$5,"Parish Name",K4880)&gt;99.949%,"OK","No")</f>
        <v>OK</v>
      </c>
      <c r="D4880" t="e">
        <f>VLOOKUP(J4880,'Ref2'!C:E,3,0)</f>
        <v>#N/A</v>
      </c>
      <c r="F4880">
        <v>9</v>
      </c>
      <c r="I4880" t="e">
        <f>VLOOKUP(J4880,Ref!L:M,2,0)</f>
        <v>#N/A</v>
      </c>
      <c r="J4880" t="s">
        <v>1211</v>
      </c>
      <c r="K4880" t="s">
        <v>258</v>
      </c>
      <c r="L4880" t="s">
        <v>621</v>
      </c>
      <c r="M4880" t="s">
        <v>33</v>
      </c>
      <c r="N4880" t="s">
        <v>15</v>
      </c>
      <c r="S4880">
        <v>5856</v>
      </c>
    </row>
    <row r="4881" spans="1:19" x14ac:dyDescent="0.3">
      <c r="A4881">
        <v>2023</v>
      </c>
      <c r="C4881" t="str">
        <f>IF(GETPIVOTDATA("PS % recovery",Sheet4!$B$5,"Parish Name",K4881)&gt;99.949%,"OK","No")</f>
        <v>No</v>
      </c>
      <c r="D4881" t="e">
        <f>VLOOKUP(J4881,'Ref2'!C:E,3,0)</f>
        <v>#N/A</v>
      </c>
      <c r="F4881">
        <v>9</v>
      </c>
      <c r="I4881" t="e">
        <f>VLOOKUP(J4881,Ref!L:M,2,0)</f>
        <v>#N/A</v>
      </c>
      <c r="J4881" t="s">
        <v>1213</v>
      </c>
      <c r="K4881" t="s">
        <v>263</v>
      </c>
      <c r="L4881" t="s">
        <v>637</v>
      </c>
      <c r="M4881" t="s">
        <v>36</v>
      </c>
      <c r="N4881" t="s">
        <v>15</v>
      </c>
      <c r="S4881">
        <v>3750</v>
      </c>
    </row>
    <row r="4882" spans="1:19" x14ac:dyDescent="0.3">
      <c r="A4882">
        <v>2023</v>
      </c>
      <c r="C4882" t="str">
        <f>IF(GETPIVOTDATA("PS % recovery",Sheet4!$B$5,"Parish Name",K4882)&gt;99.949%,"OK","No")</f>
        <v>No</v>
      </c>
      <c r="D4882" t="e">
        <f>VLOOKUP(J4882,'Ref2'!C:E,3,0)</f>
        <v>#N/A</v>
      </c>
      <c r="F4882">
        <v>9</v>
      </c>
      <c r="I4882" t="e">
        <f>VLOOKUP(J4882,Ref!L:M,2,0)</f>
        <v>#N/A</v>
      </c>
      <c r="J4882" t="s">
        <v>1215</v>
      </c>
      <c r="K4882" t="s">
        <v>264</v>
      </c>
      <c r="L4882" t="s">
        <v>625</v>
      </c>
      <c r="M4882" t="s">
        <v>36</v>
      </c>
      <c r="N4882" t="s">
        <v>15</v>
      </c>
      <c r="S4882">
        <v>2500</v>
      </c>
    </row>
    <row r="4883" spans="1:19" x14ac:dyDescent="0.3">
      <c r="A4883">
        <v>2023</v>
      </c>
      <c r="C4883" t="str">
        <f>IF(GETPIVOTDATA("PS % recovery",Sheet4!$B$5,"Parish Name",K4883)&gt;99.949%,"OK","No")</f>
        <v>No</v>
      </c>
      <c r="D4883" t="e">
        <f>VLOOKUP(J4883,'Ref2'!C:E,3,0)</f>
        <v>#N/A</v>
      </c>
      <c r="F4883">
        <v>9</v>
      </c>
      <c r="I4883" t="e">
        <f>VLOOKUP(J4883,Ref!L:M,2,0)</f>
        <v>#N/A</v>
      </c>
      <c r="J4883" t="s">
        <v>1217</v>
      </c>
      <c r="K4883" t="s">
        <v>265</v>
      </c>
      <c r="L4883" t="s">
        <v>627</v>
      </c>
      <c r="M4883" t="s">
        <v>36</v>
      </c>
      <c r="N4883" t="s">
        <v>15</v>
      </c>
      <c r="S4883">
        <v>3009.25</v>
      </c>
    </row>
    <row r="4884" spans="1:19" x14ac:dyDescent="0.3">
      <c r="A4884">
        <v>2023</v>
      </c>
      <c r="C4884" t="str">
        <f>IF(GETPIVOTDATA("PS % recovery",Sheet4!$B$5,"Parish Name",K4884)&gt;99.949%,"OK","No")</f>
        <v>OK</v>
      </c>
      <c r="D4884" t="e">
        <f>VLOOKUP(J4884,'Ref2'!C:E,3,0)</f>
        <v>#N/A</v>
      </c>
      <c r="F4884">
        <v>9</v>
      </c>
      <c r="I4884" t="e">
        <f>VLOOKUP(J4884,Ref!L:M,2,0)</f>
        <v>#N/A</v>
      </c>
      <c r="J4884" t="s">
        <v>1219</v>
      </c>
      <c r="K4884" t="s">
        <v>266</v>
      </c>
      <c r="L4884" t="s">
        <v>629</v>
      </c>
      <c r="M4884" t="s">
        <v>36</v>
      </c>
      <c r="N4884" t="s">
        <v>15</v>
      </c>
      <c r="S4884">
        <v>3395.2</v>
      </c>
    </row>
    <row r="4885" spans="1:19" x14ac:dyDescent="0.3">
      <c r="A4885">
        <v>2023</v>
      </c>
      <c r="C4885" t="str">
        <f>IF(GETPIVOTDATA("PS % recovery",Sheet4!$B$5,"Parish Name",K4885)&gt;99.949%,"OK","No")</f>
        <v>OK</v>
      </c>
      <c r="D4885" t="e">
        <f>VLOOKUP(J4885,'Ref2'!C:E,3,0)</f>
        <v>#N/A</v>
      </c>
      <c r="F4885">
        <v>9</v>
      </c>
      <c r="I4885" t="e">
        <f>VLOOKUP(J4885,Ref!L:M,2,0)</f>
        <v>#N/A</v>
      </c>
      <c r="J4885" t="s">
        <v>1221</v>
      </c>
      <c r="K4885" t="s">
        <v>267</v>
      </c>
      <c r="L4885" t="s">
        <v>631</v>
      </c>
      <c r="M4885" t="s">
        <v>36</v>
      </c>
      <c r="N4885" t="s">
        <v>15</v>
      </c>
      <c r="S4885">
        <v>5490</v>
      </c>
    </row>
    <row r="4886" spans="1:19" x14ac:dyDescent="0.3">
      <c r="A4886">
        <v>2023</v>
      </c>
      <c r="C4886" t="str">
        <f>IF(GETPIVOTDATA("PS % recovery",Sheet4!$B$5,"Parish Name",K4886)&gt;99.949%,"OK","No")</f>
        <v>No</v>
      </c>
      <c r="D4886" t="e">
        <f>VLOOKUP(J4886,'Ref2'!C:E,3,0)</f>
        <v>#N/A</v>
      </c>
      <c r="F4886">
        <v>9</v>
      </c>
      <c r="I4886" t="e">
        <f>VLOOKUP(J4886,Ref!L:M,2,0)</f>
        <v>#N/A</v>
      </c>
      <c r="J4886" t="s">
        <v>1223</v>
      </c>
      <c r="K4886" t="s">
        <v>268</v>
      </c>
      <c r="L4886" t="s">
        <v>633</v>
      </c>
      <c r="M4886" t="s">
        <v>36</v>
      </c>
      <c r="N4886" t="s">
        <v>15</v>
      </c>
      <c r="S4886">
        <v>1500</v>
      </c>
    </row>
    <row r="4887" spans="1:19" x14ac:dyDescent="0.3">
      <c r="A4887">
        <v>2023</v>
      </c>
      <c r="C4887" t="str">
        <f>IF(GETPIVOTDATA("PS % recovery",Sheet4!$B$5,"Parish Name",K4887)&gt;99.949%,"OK","No")</f>
        <v>OK</v>
      </c>
      <c r="D4887" t="e">
        <f>VLOOKUP(J4887,'Ref2'!C:E,3,0)</f>
        <v>#N/A</v>
      </c>
      <c r="F4887">
        <v>9</v>
      </c>
      <c r="I4887" t="e">
        <f>VLOOKUP(J4887,Ref!L:M,2,0)</f>
        <v>#N/A</v>
      </c>
      <c r="J4887" t="s">
        <v>1225</v>
      </c>
      <c r="K4887" t="s">
        <v>269</v>
      </c>
      <c r="L4887" t="s">
        <v>635</v>
      </c>
      <c r="M4887" t="s">
        <v>36</v>
      </c>
      <c r="N4887" t="s">
        <v>15</v>
      </c>
      <c r="S4887">
        <v>4220.67</v>
      </c>
    </row>
    <row r="4888" spans="1:19" x14ac:dyDescent="0.3">
      <c r="A4888">
        <v>2023</v>
      </c>
      <c r="C4888" t="str">
        <f>IF(GETPIVOTDATA("PS % recovery",Sheet4!$B$5,"Parish Name",K4888)&gt;99.949%,"OK","No")</f>
        <v>No</v>
      </c>
      <c r="D4888" t="str">
        <f>VLOOKUP(J4888,'Ref2'!C:E,3,0)</f>
        <v>LLF</v>
      </c>
      <c r="F4888">
        <v>9</v>
      </c>
      <c r="I4888" t="e">
        <f>VLOOKUP(J4888,Ref!L:M,2,0)</f>
        <v>#N/A</v>
      </c>
      <c r="J4888" t="s">
        <v>1227</v>
      </c>
      <c r="K4888" t="s">
        <v>270</v>
      </c>
      <c r="L4888" t="s">
        <v>639</v>
      </c>
      <c r="M4888" t="s">
        <v>36</v>
      </c>
      <c r="N4888" t="s">
        <v>15</v>
      </c>
      <c r="S4888">
        <v>5631.41</v>
      </c>
    </row>
    <row r="4889" spans="1:19" x14ac:dyDescent="0.3">
      <c r="A4889">
        <v>2023</v>
      </c>
      <c r="C4889" t="str">
        <f>IF(GETPIVOTDATA("PS % recovery",Sheet4!$B$5,"Parish Name",K4889)&gt;99.949%,"OK","No")</f>
        <v>OK</v>
      </c>
      <c r="D4889" t="e">
        <f>VLOOKUP(J4889,'Ref2'!C:E,3,0)</f>
        <v>#N/A</v>
      </c>
      <c r="F4889">
        <v>9</v>
      </c>
      <c r="I4889" t="str">
        <f>VLOOKUP(J4889,Ref!L:M,2,0)</f>
        <v>Yes</v>
      </c>
      <c r="J4889" t="s">
        <v>1229</v>
      </c>
      <c r="K4889" t="s">
        <v>271</v>
      </c>
      <c r="L4889" t="s">
        <v>641</v>
      </c>
      <c r="M4889" t="s">
        <v>36</v>
      </c>
      <c r="N4889" t="s">
        <v>15</v>
      </c>
      <c r="S4889">
        <v>4762</v>
      </c>
    </row>
    <row r="4890" spans="1:19" x14ac:dyDescent="0.3">
      <c r="A4890">
        <v>2023</v>
      </c>
      <c r="C4890" t="str">
        <f>IF(GETPIVOTDATA("PS % recovery",Sheet4!$B$5,"Parish Name",K4890)&gt;99.949%,"OK","No")</f>
        <v>OK</v>
      </c>
      <c r="D4890" t="e">
        <f>VLOOKUP(J4890,'Ref2'!C:E,3,0)</f>
        <v>#N/A</v>
      </c>
      <c r="F4890">
        <v>9</v>
      </c>
      <c r="I4890" t="e">
        <f>VLOOKUP(J4890,Ref!L:M,2,0)</f>
        <v>#N/A</v>
      </c>
      <c r="J4890" t="s">
        <v>1231</v>
      </c>
      <c r="K4890" t="s">
        <v>273</v>
      </c>
      <c r="L4890" t="s">
        <v>643</v>
      </c>
      <c r="M4890" t="s">
        <v>19</v>
      </c>
      <c r="N4890" t="s">
        <v>16</v>
      </c>
      <c r="S4890">
        <v>4325</v>
      </c>
    </row>
    <row r="4891" spans="1:19" x14ac:dyDescent="0.3">
      <c r="A4891">
        <v>2023</v>
      </c>
      <c r="C4891" t="str">
        <f>IF(GETPIVOTDATA("PS % recovery",Sheet4!$B$5,"Parish Name",K4891)&gt;99.949%,"OK","No")</f>
        <v>No</v>
      </c>
      <c r="D4891" t="e">
        <f>VLOOKUP(J4891,'Ref2'!C:E,3,0)</f>
        <v>#N/A</v>
      </c>
      <c r="F4891">
        <v>9</v>
      </c>
      <c r="I4891" t="e">
        <f>VLOOKUP(J4891,Ref!L:M,2,0)</f>
        <v>#N/A</v>
      </c>
      <c r="J4891" t="s">
        <v>1233</v>
      </c>
      <c r="K4891" t="s">
        <v>274</v>
      </c>
      <c r="L4891" t="s">
        <v>643</v>
      </c>
      <c r="M4891" t="s">
        <v>19</v>
      </c>
      <c r="N4891" t="s">
        <v>16</v>
      </c>
      <c r="S4891">
        <v>0</v>
      </c>
    </row>
    <row r="4892" spans="1:19" x14ac:dyDescent="0.3">
      <c r="A4892">
        <v>2023</v>
      </c>
      <c r="C4892" t="str">
        <f>IF(GETPIVOTDATA("PS % recovery",Sheet4!$B$5,"Parish Name",K4892)&gt;99.949%,"OK","No")</f>
        <v>OK</v>
      </c>
      <c r="D4892" t="e">
        <f>VLOOKUP(J4892,'Ref2'!C:E,3,0)</f>
        <v>#N/A</v>
      </c>
      <c r="F4892">
        <v>9</v>
      </c>
      <c r="I4892" t="e">
        <f>VLOOKUP(J4892,Ref!L:M,2,0)</f>
        <v>#N/A</v>
      </c>
      <c r="J4892" t="s">
        <v>1235</v>
      </c>
      <c r="K4892" t="s">
        <v>276</v>
      </c>
      <c r="L4892" t="s">
        <v>643</v>
      </c>
      <c r="M4892" t="s">
        <v>19</v>
      </c>
      <c r="N4892" t="s">
        <v>16</v>
      </c>
      <c r="S4892">
        <v>0</v>
      </c>
    </row>
    <row r="4893" spans="1:19" x14ac:dyDescent="0.3">
      <c r="A4893">
        <v>2023</v>
      </c>
      <c r="C4893" t="str">
        <f>IF(GETPIVOTDATA("PS % recovery",Sheet4!$B$5,"Parish Name",K4893)&gt;99.949%,"OK","No")</f>
        <v>No</v>
      </c>
      <c r="D4893" t="e">
        <f>VLOOKUP(J4893,'Ref2'!C:E,3,0)</f>
        <v>#N/A</v>
      </c>
      <c r="F4893">
        <v>9</v>
      </c>
      <c r="I4893" t="e">
        <f>VLOOKUP(J4893,Ref!L:M,2,0)</f>
        <v>#N/A</v>
      </c>
      <c r="J4893" t="s">
        <v>1237</v>
      </c>
      <c r="K4893" t="s">
        <v>277</v>
      </c>
      <c r="L4893" t="s">
        <v>646</v>
      </c>
      <c r="M4893" t="s">
        <v>19</v>
      </c>
      <c r="N4893" t="s">
        <v>16</v>
      </c>
      <c r="S4893">
        <v>500</v>
      </c>
    </row>
    <row r="4894" spans="1:19" x14ac:dyDescent="0.3">
      <c r="A4894">
        <v>2023</v>
      </c>
      <c r="C4894" t="str">
        <f>IF(GETPIVOTDATA("PS % recovery",Sheet4!$B$5,"Parish Name",K4894)&gt;99.949%,"OK","No")</f>
        <v>No</v>
      </c>
      <c r="D4894" t="e">
        <f>VLOOKUP(J4894,'Ref2'!C:E,3,0)</f>
        <v>#N/A</v>
      </c>
      <c r="F4894">
        <v>9</v>
      </c>
      <c r="I4894" t="e">
        <f>VLOOKUP(J4894,Ref!L:M,2,0)</f>
        <v>#N/A</v>
      </c>
      <c r="J4894" t="s">
        <v>1239</v>
      </c>
      <c r="K4894" t="s">
        <v>279</v>
      </c>
      <c r="L4894" t="s">
        <v>646</v>
      </c>
      <c r="M4894" t="s">
        <v>19</v>
      </c>
      <c r="N4894" t="s">
        <v>16</v>
      </c>
      <c r="S4894">
        <v>0</v>
      </c>
    </row>
    <row r="4895" spans="1:19" x14ac:dyDescent="0.3">
      <c r="A4895">
        <v>2023</v>
      </c>
      <c r="C4895" t="str">
        <f>IF(GETPIVOTDATA("PS % recovery",Sheet4!$B$5,"Parish Name",K4895)&gt;99.949%,"OK","No")</f>
        <v>No</v>
      </c>
      <c r="D4895" t="e">
        <f>VLOOKUP(J4895,'Ref2'!C:E,3,0)</f>
        <v>#N/A</v>
      </c>
      <c r="F4895">
        <v>9</v>
      </c>
      <c r="I4895" t="e">
        <f>VLOOKUP(J4895,Ref!L:M,2,0)</f>
        <v>#N/A</v>
      </c>
      <c r="J4895" t="s">
        <v>1241</v>
      </c>
      <c r="K4895" t="s">
        <v>281</v>
      </c>
      <c r="L4895" t="s">
        <v>646</v>
      </c>
      <c r="M4895" t="s">
        <v>19</v>
      </c>
      <c r="N4895" t="s">
        <v>16</v>
      </c>
      <c r="S4895">
        <v>0</v>
      </c>
    </row>
    <row r="4896" spans="1:19" x14ac:dyDescent="0.3">
      <c r="A4896">
        <v>2023</v>
      </c>
      <c r="C4896" t="str">
        <f>IF(GETPIVOTDATA("PS % recovery",Sheet4!$B$5,"Parish Name",K4896)&gt;99.949%,"OK","No")</f>
        <v>No</v>
      </c>
      <c r="D4896" t="e">
        <f>VLOOKUP(J4896,'Ref2'!C:E,3,0)</f>
        <v>#N/A</v>
      </c>
      <c r="F4896">
        <v>9</v>
      </c>
      <c r="I4896" t="e">
        <f>VLOOKUP(J4896,Ref!L:M,2,0)</f>
        <v>#N/A</v>
      </c>
      <c r="J4896" t="s">
        <v>1243</v>
      </c>
      <c r="K4896" t="s">
        <v>278</v>
      </c>
      <c r="L4896" t="s">
        <v>648</v>
      </c>
      <c r="M4896" t="s">
        <v>19</v>
      </c>
      <c r="N4896" t="s">
        <v>16</v>
      </c>
      <c r="S4896">
        <v>5000</v>
      </c>
    </row>
    <row r="4897" spans="1:19" x14ac:dyDescent="0.3">
      <c r="A4897">
        <v>2023</v>
      </c>
      <c r="C4897" t="str">
        <f>IF(GETPIVOTDATA("PS % recovery",Sheet4!$B$5,"Parish Name",K4897)&gt;99.949%,"OK","No")</f>
        <v>OK</v>
      </c>
      <c r="D4897" t="e">
        <f>VLOOKUP(J4897,'Ref2'!C:E,3,0)</f>
        <v>#N/A</v>
      </c>
      <c r="F4897">
        <v>9</v>
      </c>
      <c r="I4897" t="e">
        <f>VLOOKUP(J4897,Ref!L:M,2,0)</f>
        <v>#N/A</v>
      </c>
      <c r="J4897" t="s">
        <v>1245</v>
      </c>
      <c r="K4897" t="s">
        <v>284</v>
      </c>
      <c r="L4897" t="s">
        <v>648</v>
      </c>
      <c r="M4897" t="s">
        <v>19</v>
      </c>
      <c r="N4897" t="s">
        <v>16</v>
      </c>
      <c r="S4897">
        <v>0</v>
      </c>
    </row>
    <row r="4898" spans="1:19" x14ac:dyDescent="0.3">
      <c r="A4898">
        <v>2023</v>
      </c>
      <c r="C4898" t="str">
        <f>IF(GETPIVOTDATA("PS % recovery",Sheet4!$B$5,"Parish Name",K4898)&gt;99.949%,"OK","No")</f>
        <v>No</v>
      </c>
      <c r="D4898" t="e">
        <f>VLOOKUP(J4898,'Ref2'!C:E,3,0)</f>
        <v>#N/A</v>
      </c>
      <c r="F4898">
        <v>9</v>
      </c>
      <c r="I4898" t="e">
        <f>VLOOKUP(J4898,Ref!L:M,2,0)</f>
        <v>#N/A</v>
      </c>
      <c r="J4898" t="s">
        <v>1247</v>
      </c>
      <c r="K4898" t="s">
        <v>286</v>
      </c>
      <c r="L4898" t="s">
        <v>648</v>
      </c>
      <c r="M4898" t="s">
        <v>19</v>
      </c>
      <c r="N4898" t="s">
        <v>16</v>
      </c>
      <c r="S4898">
        <v>126</v>
      </c>
    </row>
    <row r="4899" spans="1:19" x14ac:dyDescent="0.3">
      <c r="A4899">
        <v>2023</v>
      </c>
      <c r="C4899" t="str">
        <f>IF(GETPIVOTDATA("PS % recovery",Sheet4!$B$5,"Parish Name",K4899)&gt;99.949%,"OK","No")</f>
        <v>No</v>
      </c>
      <c r="D4899" t="e">
        <f>VLOOKUP(J4899,'Ref2'!C:E,3,0)</f>
        <v>#N/A</v>
      </c>
      <c r="F4899">
        <v>9</v>
      </c>
      <c r="I4899" t="e">
        <f>VLOOKUP(J4899,Ref!L:M,2,0)</f>
        <v>#N/A</v>
      </c>
      <c r="J4899" t="s">
        <v>1249</v>
      </c>
      <c r="K4899" t="s">
        <v>280</v>
      </c>
      <c r="L4899" t="s">
        <v>668</v>
      </c>
      <c r="M4899" t="s">
        <v>19</v>
      </c>
      <c r="N4899" t="s">
        <v>16</v>
      </c>
      <c r="S4899">
        <v>0</v>
      </c>
    </row>
    <row r="4900" spans="1:19" x14ac:dyDescent="0.3">
      <c r="A4900">
        <v>2023</v>
      </c>
      <c r="C4900" t="str">
        <f>IF(GETPIVOTDATA("PS % recovery",Sheet4!$B$5,"Parish Name",K4900)&gt;99.949%,"OK","No")</f>
        <v>OK</v>
      </c>
      <c r="D4900" t="e">
        <f>VLOOKUP(J4900,'Ref2'!C:E,3,0)</f>
        <v>#N/A</v>
      </c>
      <c r="F4900">
        <v>9</v>
      </c>
      <c r="I4900" t="e">
        <f>VLOOKUP(J4900,Ref!L:M,2,0)</f>
        <v>#N/A</v>
      </c>
      <c r="J4900" t="s">
        <v>1251</v>
      </c>
      <c r="K4900" t="s">
        <v>287</v>
      </c>
      <c r="L4900" t="s">
        <v>668</v>
      </c>
      <c r="M4900" t="s">
        <v>19</v>
      </c>
      <c r="N4900" t="s">
        <v>16</v>
      </c>
      <c r="S4900">
        <v>1117</v>
      </c>
    </row>
    <row r="4901" spans="1:19" x14ac:dyDescent="0.3">
      <c r="A4901">
        <v>2023</v>
      </c>
      <c r="C4901" t="str">
        <f>IF(GETPIVOTDATA("PS % recovery",Sheet4!$B$5,"Parish Name",K4901)&gt;99.949%,"OK","No")</f>
        <v>No</v>
      </c>
      <c r="D4901" t="e">
        <f>VLOOKUP(J4901,'Ref2'!C:E,3,0)</f>
        <v>#N/A</v>
      </c>
      <c r="F4901">
        <v>9</v>
      </c>
      <c r="I4901" t="e">
        <f>VLOOKUP(J4901,Ref!L:M,2,0)</f>
        <v>#N/A</v>
      </c>
      <c r="J4901" t="s">
        <v>1253</v>
      </c>
      <c r="K4901" t="s">
        <v>290</v>
      </c>
      <c r="L4901" t="s">
        <v>668</v>
      </c>
      <c r="M4901" t="s">
        <v>19</v>
      </c>
      <c r="N4901" t="s">
        <v>16</v>
      </c>
      <c r="S4901">
        <v>62.5</v>
      </c>
    </row>
    <row r="4902" spans="1:19" x14ac:dyDescent="0.3">
      <c r="A4902">
        <v>2023</v>
      </c>
      <c r="C4902" t="str">
        <f>IF(GETPIVOTDATA("PS % recovery",Sheet4!$B$5,"Parish Name",K4902)&gt;99.949%,"OK","No")</f>
        <v>OK</v>
      </c>
      <c r="D4902" t="e">
        <f>VLOOKUP(J4902,'Ref2'!C:E,3,0)</f>
        <v>#N/A</v>
      </c>
      <c r="F4902">
        <v>9</v>
      </c>
      <c r="I4902" t="e">
        <f>VLOOKUP(J4902,Ref!L:M,2,0)</f>
        <v>#N/A</v>
      </c>
      <c r="J4902" t="s">
        <v>1255</v>
      </c>
      <c r="K4902" t="s">
        <v>292</v>
      </c>
      <c r="L4902" t="s">
        <v>668</v>
      </c>
      <c r="M4902" t="s">
        <v>19</v>
      </c>
      <c r="N4902" t="s">
        <v>16</v>
      </c>
      <c r="S4902">
        <v>3440</v>
      </c>
    </row>
    <row r="4903" spans="1:19" x14ac:dyDescent="0.3">
      <c r="A4903">
        <v>2023</v>
      </c>
      <c r="C4903" t="str">
        <f>IF(GETPIVOTDATA("PS % recovery",Sheet4!$B$5,"Parish Name",K4903)&gt;99.949%,"OK","No")</f>
        <v>No</v>
      </c>
      <c r="D4903" t="e">
        <f>VLOOKUP(J4903,'Ref2'!C:E,3,0)</f>
        <v>#N/A</v>
      </c>
      <c r="F4903">
        <v>9</v>
      </c>
      <c r="I4903" t="e">
        <f>VLOOKUP(J4903,Ref!L:M,2,0)</f>
        <v>#N/A</v>
      </c>
      <c r="J4903" t="s">
        <v>831</v>
      </c>
      <c r="K4903" t="s">
        <v>291</v>
      </c>
      <c r="L4903" t="s">
        <v>660</v>
      </c>
      <c r="M4903" t="s">
        <v>19</v>
      </c>
      <c r="N4903" t="s">
        <v>16</v>
      </c>
      <c r="S4903">
        <v>1250</v>
      </c>
    </row>
    <row r="4904" spans="1:19" x14ac:dyDescent="0.3">
      <c r="A4904">
        <v>2023</v>
      </c>
      <c r="C4904" t="str">
        <f>IF(GETPIVOTDATA("PS % recovery",Sheet4!$B$5,"Parish Name",K4904)&gt;99.949%,"OK","No")</f>
        <v>OK</v>
      </c>
      <c r="D4904" t="e">
        <f>VLOOKUP(J4904,'Ref2'!C:E,3,0)</f>
        <v>#N/A</v>
      </c>
      <c r="F4904">
        <v>9</v>
      </c>
      <c r="I4904" t="e">
        <f>VLOOKUP(J4904,Ref!L:M,2,0)</f>
        <v>#N/A</v>
      </c>
      <c r="J4904" t="s">
        <v>1258</v>
      </c>
      <c r="K4904" t="s">
        <v>288</v>
      </c>
      <c r="L4904" t="s">
        <v>664</v>
      </c>
      <c r="M4904" t="s">
        <v>19</v>
      </c>
      <c r="N4904" t="s">
        <v>16</v>
      </c>
      <c r="S4904">
        <v>750</v>
      </c>
    </row>
    <row r="4905" spans="1:19" x14ac:dyDescent="0.3">
      <c r="A4905">
        <v>2023</v>
      </c>
      <c r="C4905" t="str">
        <f>IF(GETPIVOTDATA("PS % recovery",Sheet4!$B$5,"Parish Name",K4905)&gt;99.949%,"OK","No")</f>
        <v>OK</v>
      </c>
      <c r="D4905" t="e">
        <f>VLOOKUP(J4905,'Ref2'!C:E,3,0)</f>
        <v>#N/A</v>
      </c>
      <c r="F4905">
        <v>9</v>
      </c>
      <c r="I4905" t="e">
        <f>VLOOKUP(J4905,Ref!L:M,2,0)</f>
        <v>#N/A</v>
      </c>
      <c r="J4905" t="s">
        <v>1260</v>
      </c>
      <c r="K4905" t="s">
        <v>295</v>
      </c>
      <c r="L4905" t="s">
        <v>664</v>
      </c>
      <c r="M4905" t="s">
        <v>19</v>
      </c>
      <c r="N4905" t="s">
        <v>16</v>
      </c>
      <c r="S4905">
        <v>2304</v>
      </c>
    </row>
    <row r="4906" spans="1:19" x14ac:dyDescent="0.3">
      <c r="A4906">
        <v>2023</v>
      </c>
      <c r="C4906" t="str">
        <f>IF(GETPIVOTDATA("PS % recovery",Sheet4!$B$5,"Parish Name",K4906)&gt;99.949%,"OK","No")</f>
        <v>OK</v>
      </c>
      <c r="D4906" t="e">
        <f>VLOOKUP(J4906,'Ref2'!C:E,3,0)</f>
        <v>#N/A</v>
      </c>
      <c r="F4906">
        <v>9</v>
      </c>
      <c r="I4906" t="e">
        <f>VLOOKUP(J4906,Ref!L:M,2,0)</f>
        <v>#N/A</v>
      </c>
      <c r="J4906" t="s">
        <v>1262</v>
      </c>
      <c r="K4906" t="s">
        <v>296</v>
      </c>
      <c r="L4906" t="s">
        <v>664</v>
      </c>
      <c r="M4906" t="s">
        <v>19</v>
      </c>
      <c r="N4906" t="s">
        <v>16</v>
      </c>
      <c r="S4906">
        <v>1600</v>
      </c>
    </row>
    <row r="4907" spans="1:19" x14ac:dyDescent="0.3">
      <c r="A4907">
        <v>2023</v>
      </c>
      <c r="C4907" t="str">
        <f>IF(GETPIVOTDATA("PS % recovery",Sheet4!$B$5,"Parish Name",K4907)&gt;99.949%,"OK","No")</f>
        <v>OK</v>
      </c>
      <c r="D4907" t="e">
        <f>VLOOKUP(J4907,'Ref2'!C:E,3,0)</f>
        <v>#N/A</v>
      </c>
      <c r="F4907">
        <v>9</v>
      </c>
      <c r="I4907" t="e">
        <f>VLOOKUP(J4907,Ref!L:M,2,0)</f>
        <v>#N/A</v>
      </c>
      <c r="J4907" t="s">
        <v>1264</v>
      </c>
      <c r="K4907" t="s">
        <v>289</v>
      </c>
      <c r="L4907" t="s">
        <v>656</v>
      </c>
      <c r="M4907" t="s">
        <v>19</v>
      </c>
      <c r="N4907" t="s">
        <v>16</v>
      </c>
      <c r="S4907">
        <v>5334</v>
      </c>
    </row>
    <row r="4908" spans="1:19" x14ac:dyDescent="0.3">
      <c r="A4908">
        <v>2023</v>
      </c>
      <c r="C4908" t="str">
        <f>IF(GETPIVOTDATA("PS % recovery",Sheet4!$B$5,"Parish Name",K4908)&gt;99.949%,"OK","No")</f>
        <v>OK</v>
      </c>
      <c r="D4908" t="e">
        <f>VLOOKUP(J4908,'Ref2'!C:E,3,0)</f>
        <v>#N/A</v>
      </c>
      <c r="F4908">
        <v>9</v>
      </c>
      <c r="I4908" t="e">
        <f>VLOOKUP(J4908,Ref!L:M,2,0)</f>
        <v>#N/A</v>
      </c>
      <c r="J4908" t="s">
        <v>1266</v>
      </c>
      <c r="K4908" t="s">
        <v>298</v>
      </c>
      <c r="L4908" t="s">
        <v>654</v>
      </c>
      <c r="M4908" t="s">
        <v>19</v>
      </c>
      <c r="N4908" t="s">
        <v>16</v>
      </c>
      <c r="S4908">
        <v>3421</v>
      </c>
    </row>
    <row r="4909" spans="1:19" x14ac:dyDescent="0.3">
      <c r="A4909">
        <v>2023</v>
      </c>
      <c r="C4909" t="str">
        <f>IF(GETPIVOTDATA("PS % recovery",Sheet4!$B$5,"Parish Name",K4909)&gt;99.949%,"OK","No")</f>
        <v>No</v>
      </c>
      <c r="D4909" t="e">
        <f>VLOOKUP(J4909,'Ref2'!C:E,3,0)</f>
        <v>#N/A</v>
      </c>
      <c r="F4909">
        <v>9</v>
      </c>
      <c r="I4909" t="e">
        <f>VLOOKUP(J4909,Ref!L:M,2,0)</f>
        <v>#N/A</v>
      </c>
      <c r="J4909" t="s">
        <v>835</v>
      </c>
      <c r="K4909" t="s">
        <v>299</v>
      </c>
      <c r="L4909" t="s">
        <v>660</v>
      </c>
      <c r="M4909" t="s">
        <v>19</v>
      </c>
      <c r="N4909" t="s">
        <v>16</v>
      </c>
      <c r="S4909">
        <v>500</v>
      </c>
    </row>
    <row r="4910" spans="1:19" x14ac:dyDescent="0.3">
      <c r="A4910">
        <v>2023</v>
      </c>
      <c r="C4910" t="str">
        <f>IF(GETPIVOTDATA("PS % recovery",Sheet4!$B$5,"Parish Name",K4910)&gt;99.949%,"OK","No")</f>
        <v>OK</v>
      </c>
      <c r="D4910" t="e">
        <f>VLOOKUP(J4910,'Ref2'!C:E,3,0)</f>
        <v>#N/A</v>
      </c>
      <c r="F4910">
        <v>9</v>
      </c>
      <c r="I4910" t="e">
        <f>VLOOKUP(J4910,Ref!L:M,2,0)</f>
        <v>#N/A</v>
      </c>
      <c r="J4910" t="s">
        <v>839</v>
      </c>
      <c r="K4910" t="s">
        <v>301</v>
      </c>
      <c r="L4910" t="s">
        <v>660</v>
      </c>
      <c r="M4910" t="s">
        <v>19</v>
      </c>
      <c r="N4910" t="s">
        <v>16</v>
      </c>
      <c r="S4910">
        <v>2423</v>
      </c>
    </row>
    <row r="4911" spans="1:19" x14ac:dyDescent="0.3">
      <c r="A4911">
        <v>2023</v>
      </c>
      <c r="C4911" t="str">
        <f>IF(GETPIVOTDATA("PS % recovery",Sheet4!$B$5,"Parish Name",K4911)&gt;99.949%,"OK","No")</f>
        <v>No</v>
      </c>
      <c r="D4911" t="e">
        <f>VLOOKUP(J4911,'Ref2'!C:E,3,0)</f>
        <v>#N/A</v>
      </c>
      <c r="F4911">
        <v>9</v>
      </c>
      <c r="I4911" t="e">
        <f>VLOOKUP(J4911,Ref!L:M,2,0)</f>
        <v>#N/A</v>
      </c>
      <c r="J4911" t="s">
        <v>1270</v>
      </c>
      <c r="K4911" t="s">
        <v>302</v>
      </c>
      <c r="L4911" t="s">
        <v>666</v>
      </c>
      <c r="M4911" t="s">
        <v>19</v>
      </c>
      <c r="N4911" t="s">
        <v>16</v>
      </c>
      <c r="S4911">
        <v>5184.51</v>
      </c>
    </row>
    <row r="4912" spans="1:19" x14ac:dyDescent="0.3">
      <c r="A4912">
        <v>2023</v>
      </c>
      <c r="C4912" t="str">
        <f>IF(GETPIVOTDATA("PS % recovery",Sheet4!$B$5,"Parish Name",K4912)&gt;99.949%,"OK","No")</f>
        <v>No</v>
      </c>
      <c r="D4912" t="e">
        <f>VLOOKUP(J4912,'Ref2'!C:E,3,0)</f>
        <v>#N/A</v>
      </c>
      <c r="F4912">
        <v>9</v>
      </c>
      <c r="I4912" t="e">
        <f>VLOOKUP(J4912,Ref!L:M,2,0)</f>
        <v>#N/A</v>
      </c>
      <c r="J4912" t="s">
        <v>830</v>
      </c>
      <c r="K4912" t="s">
        <v>275</v>
      </c>
      <c r="L4912" t="s">
        <v>275</v>
      </c>
      <c r="M4912" t="s">
        <v>19</v>
      </c>
      <c r="N4912" t="s">
        <v>16</v>
      </c>
      <c r="S4912">
        <v>0</v>
      </c>
    </row>
    <row r="4913" spans="1:19" x14ac:dyDescent="0.3">
      <c r="A4913">
        <v>2023</v>
      </c>
      <c r="C4913" t="str">
        <f>IF(GETPIVOTDATA("PS % recovery",Sheet4!$B$5,"Parish Name",K4913)&gt;99.949%,"OK","No")</f>
        <v>No</v>
      </c>
      <c r="D4913" t="e">
        <f>VLOOKUP(J4913,'Ref2'!C:E,3,0)</f>
        <v>#N/A</v>
      </c>
      <c r="F4913">
        <v>9</v>
      </c>
      <c r="I4913" t="e">
        <f>VLOOKUP(J4913,Ref!L:M,2,0)</f>
        <v>#N/A</v>
      </c>
      <c r="J4913" t="s">
        <v>1273</v>
      </c>
      <c r="K4913" t="s">
        <v>282</v>
      </c>
      <c r="L4913" t="s">
        <v>650</v>
      </c>
      <c r="M4913" t="s">
        <v>19</v>
      </c>
      <c r="N4913" t="s">
        <v>16</v>
      </c>
      <c r="S4913">
        <v>600</v>
      </c>
    </row>
    <row r="4914" spans="1:19" x14ac:dyDescent="0.3">
      <c r="A4914">
        <v>2023</v>
      </c>
      <c r="C4914" t="str">
        <f>IF(GETPIVOTDATA("PS % recovery",Sheet4!$B$5,"Parish Name",K4914)&gt;99.949%,"OK","No")</f>
        <v>No</v>
      </c>
      <c r="D4914" t="e">
        <f>VLOOKUP(J4914,'Ref2'!C:E,3,0)</f>
        <v>#N/A</v>
      </c>
      <c r="F4914">
        <v>9</v>
      </c>
      <c r="I4914" t="e">
        <f>VLOOKUP(J4914,Ref!L:M,2,0)</f>
        <v>#N/A</v>
      </c>
      <c r="J4914" t="s">
        <v>1275</v>
      </c>
      <c r="K4914" t="s">
        <v>300</v>
      </c>
      <c r="L4914" t="s">
        <v>650</v>
      </c>
      <c r="M4914" t="s">
        <v>19</v>
      </c>
      <c r="N4914" t="s">
        <v>16</v>
      </c>
      <c r="S4914" s="109">
        <v>875</v>
      </c>
    </row>
    <row r="4915" spans="1:19" x14ac:dyDescent="0.3">
      <c r="A4915">
        <v>2023</v>
      </c>
      <c r="C4915" t="str">
        <f>IF(GETPIVOTDATA("PS % recovery",Sheet4!$B$5,"Parish Name",K4915)&gt;99.949%,"OK","No")</f>
        <v>No</v>
      </c>
      <c r="D4915" t="e">
        <f>VLOOKUP(J4915,'Ref2'!C:E,3,0)</f>
        <v>#N/A</v>
      </c>
      <c r="F4915">
        <v>9</v>
      </c>
      <c r="I4915" t="e">
        <f>VLOOKUP(J4915,Ref!L:M,2,0)</f>
        <v>#N/A</v>
      </c>
      <c r="J4915" t="s">
        <v>837</v>
      </c>
      <c r="K4915" t="s">
        <v>304</v>
      </c>
      <c r="L4915" t="s">
        <v>658</v>
      </c>
      <c r="M4915" t="s">
        <v>19</v>
      </c>
      <c r="N4915" t="s">
        <v>16</v>
      </c>
      <c r="S4915">
        <v>200</v>
      </c>
    </row>
    <row r="4916" spans="1:19" x14ac:dyDescent="0.3">
      <c r="A4916">
        <v>2023</v>
      </c>
      <c r="C4916" t="str">
        <f>IF(GETPIVOTDATA("PS % recovery",Sheet4!$B$5,"Parish Name",K4916)&gt;99.949%,"OK","No")</f>
        <v>No</v>
      </c>
      <c r="D4916" t="e">
        <f>VLOOKUP(J4916,'Ref2'!C:E,3,0)</f>
        <v>#N/A</v>
      </c>
      <c r="F4916">
        <v>9</v>
      </c>
      <c r="I4916" t="e">
        <f>VLOOKUP(J4916,Ref!L:M,2,0)</f>
        <v>#N/A</v>
      </c>
      <c r="J4916" t="s">
        <v>1278</v>
      </c>
      <c r="K4916" t="s">
        <v>283</v>
      </c>
      <c r="L4916" t="s">
        <v>652</v>
      </c>
      <c r="M4916" t="s">
        <v>19</v>
      </c>
      <c r="N4916" t="s">
        <v>16</v>
      </c>
      <c r="S4916">
        <v>3028</v>
      </c>
    </row>
    <row r="4917" spans="1:19" x14ac:dyDescent="0.3">
      <c r="A4917">
        <v>2023</v>
      </c>
      <c r="C4917" t="str">
        <f>IF(GETPIVOTDATA("PS % recovery",Sheet4!$B$5,"Parish Name",K4917)&gt;99.949%,"OK","No")</f>
        <v>No</v>
      </c>
      <c r="D4917" t="e">
        <f>VLOOKUP(J4917,'Ref2'!C:E,3,0)</f>
        <v>#N/A</v>
      </c>
      <c r="F4917">
        <v>9</v>
      </c>
      <c r="I4917" t="e">
        <f>VLOOKUP(J4917,Ref!L:M,2,0)</f>
        <v>#N/A</v>
      </c>
      <c r="J4917" t="s">
        <v>1280</v>
      </c>
      <c r="K4917" t="s">
        <v>306</v>
      </c>
      <c r="L4917" t="s">
        <v>652</v>
      </c>
      <c r="M4917" t="s">
        <v>19</v>
      </c>
      <c r="N4917" t="s">
        <v>16</v>
      </c>
      <c r="S4917">
        <v>0</v>
      </c>
    </row>
    <row r="4918" spans="1:19" x14ac:dyDescent="0.3">
      <c r="A4918">
        <v>2023</v>
      </c>
      <c r="C4918" t="str">
        <f>IF(GETPIVOTDATA("PS % recovery",Sheet4!$B$5,"Parish Name",K4918)&gt;99.949%,"OK","No")</f>
        <v>No</v>
      </c>
      <c r="D4918" t="e">
        <f>VLOOKUP(J4918,'Ref2'!C:E,3,0)</f>
        <v>#N/A</v>
      </c>
      <c r="F4918">
        <v>9</v>
      </c>
      <c r="I4918" t="e">
        <f>VLOOKUP(J4918,Ref!L:M,2,0)</f>
        <v>#N/A</v>
      </c>
      <c r="J4918" t="s">
        <v>1282</v>
      </c>
      <c r="K4918" t="s">
        <v>285</v>
      </c>
      <c r="L4918" t="s">
        <v>654</v>
      </c>
      <c r="M4918" t="s">
        <v>19</v>
      </c>
      <c r="N4918" t="s">
        <v>16</v>
      </c>
      <c r="S4918">
        <v>1594</v>
      </c>
    </row>
    <row r="4919" spans="1:19" x14ac:dyDescent="0.3">
      <c r="A4919">
        <v>2023</v>
      </c>
      <c r="C4919" t="str">
        <f>IF(GETPIVOTDATA("PS % recovery",Sheet4!$B$5,"Parish Name",K4919)&gt;99.949%,"OK","No")</f>
        <v>OK</v>
      </c>
      <c r="D4919" t="e">
        <f>VLOOKUP(J4919,'Ref2'!C:E,3,0)</f>
        <v>#N/A</v>
      </c>
      <c r="F4919">
        <v>9</v>
      </c>
      <c r="I4919" t="e">
        <f>VLOOKUP(J4919,Ref!L:M,2,0)</f>
        <v>#N/A</v>
      </c>
      <c r="J4919" t="s">
        <v>833</v>
      </c>
      <c r="K4919" t="s">
        <v>305</v>
      </c>
      <c r="L4919" t="s">
        <v>658</v>
      </c>
      <c r="M4919" t="s">
        <v>19</v>
      </c>
      <c r="N4919" t="s">
        <v>16</v>
      </c>
      <c r="S4919">
        <v>0</v>
      </c>
    </row>
    <row r="4920" spans="1:19" x14ac:dyDescent="0.3">
      <c r="A4920">
        <v>2023</v>
      </c>
      <c r="C4920" t="str">
        <f>IF(GETPIVOTDATA("PS % recovery",Sheet4!$B$5,"Parish Name",K4920)&gt;99.949%,"OK","No")</f>
        <v>No</v>
      </c>
      <c r="D4920" t="e">
        <f>VLOOKUP(J4920,'Ref2'!C:E,3,0)</f>
        <v>#N/A</v>
      </c>
      <c r="F4920">
        <v>9</v>
      </c>
      <c r="I4920" t="e">
        <f>VLOOKUP(J4920,Ref!L:M,2,0)</f>
        <v>#N/A</v>
      </c>
      <c r="J4920" t="s">
        <v>1285</v>
      </c>
      <c r="K4920" t="s">
        <v>293</v>
      </c>
      <c r="L4920" t="s">
        <v>652</v>
      </c>
      <c r="M4920" t="s">
        <v>19</v>
      </c>
      <c r="N4920" t="s">
        <v>16</v>
      </c>
      <c r="S4920">
        <v>1311</v>
      </c>
    </row>
    <row r="4921" spans="1:19" x14ac:dyDescent="0.3">
      <c r="A4921">
        <v>2023</v>
      </c>
      <c r="C4921" t="str">
        <f>IF(GETPIVOTDATA("PS % recovery",Sheet4!$B$5,"Parish Name",K4921)&gt;99.949%,"OK","No")</f>
        <v>No</v>
      </c>
      <c r="D4921" t="e">
        <f>VLOOKUP(J4921,'Ref2'!C:E,3,0)</f>
        <v>#N/A</v>
      </c>
      <c r="F4921">
        <v>9</v>
      </c>
      <c r="I4921" t="e">
        <f>VLOOKUP(J4921,Ref!L:M,2,0)</f>
        <v>#N/A</v>
      </c>
      <c r="J4921" t="s">
        <v>1287</v>
      </c>
      <c r="K4921" t="s">
        <v>294</v>
      </c>
      <c r="L4921" t="s">
        <v>662</v>
      </c>
      <c r="M4921" t="s">
        <v>19</v>
      </c>
      <c r="N4921" t="s">
        <v>16</v>
      </c>
      <c r="S4921">
        <v>500</v>
      </c>
    </row>
    <row r="4922" spans="1:19" x14ac:dyDescent="0.3">
      <c r="A4922">
        <v>2023</v>
      </c>
      <c r="C4922" t="str">
        <f>IF(GETPIVOTDATA("PS % recovery",Sheet4!$B$5,"Parish Name",K4922)&gt;99.949%,"OK","No")</f>
        <v>OK</v>
      </c>
      <c r="D4922" t="e">
        <f>VLOOKUP(J4922,'Ref2'!C:E,3,0)</f>
        <v>#N/A</v>
      </c>
      <c r="F4922">
        <v>9</v>
      </c>
      <c r="I4922" t="e">
        <f>VLOOKUP(J4922,Ref!L:M,2,0)</f>
        <v>#N/A</v>
      </c>
      <c r="J4922" t="s">
        <v>1289</v>
      </c>
      <c r="K4922" t="s">
        <v>297</v>
      </c>
      <c r="L4922" t="s">
        <v>662</v>
      </c>
      <c r="M4922" t="s">
        <v>19</v>
      </c>
      <c r="N4922" t="s">
        <v>16</v>
      </c>
      <c r="S4922">
        <v>2359</v>
      </c>
    </row>
    <row r="4923" spans="1:19" x14ac:dyDescent="0.3">
      <c r="A4923">
        <v>2023</v>
      </c>
      <c r="C4923" t="str">
        <f>IF(GETPIVOTDATA("PS % recovery",Sheet4!$B$5,"Parish Name",K4923)&gt;99.949%,"OK","No")</f>
        <v>No</v>
      </c>
      <c r="D4923" t="e">
        <f>VLOOKUP(J4923,'Ref2'!C:E,3,0)</f>
        <v>#N/A</v>
      </c>
      <c r="F4923">
        <v>9</v>
      </c>
      <c r="I4923" t="e">
        <f>VLOOKUP(J4923,Ref!L:M,2,0)</f>
        <v>#N/A</v>
      </c>
      <c r="J4923" t="s">
        <v>1291</v>
      </c>
      <c r="K4923" t="s">
        <v>303</v>
      </c>
      <c r="L4923" t="s">
        <v>650</v>
      </c>
      <c r="M4923" t="s">
        <v>19</v>
      </c>
      <c r="N4923" t="s">
        <v>16</v>
      </c>
      <c r="S4923">
        <v>400</v>
      </c>
    </row>
    <row r="4924" spans="1:19" x14ac:dyDescent="0.3">
      <c r="A4924">
        <v>2023</v>
      </c>
      <c r="C4924" t="str">
        <f>IF(GETPIVOTDATA("PS % recovery",Sheet4!$B$5,"Parish Name",K4924)&gt;99.949%,"OK","No")</f>
        <v>No</v>
      </c>
      <c r="D4924" t="e">
        <f>VLOOKUP(J4924,'Ref2'!C:E,3,0)</f>
        <v>#N/A</v>
      </c>
      <c r="F4924">
        <v>9</v>
      </c>
      <c r="I4924" t="e">
        <f>VLOOKUP(J4924,Ref!L:M,2,0)</f>
        <v>#N/A</v>
      </c>
      <c r="J4924" t="s">
        <v>1293</v>
      </c>
      <c r="K4924" t="s">
        <v>308</v>
      </c>
      <c r="L4924" t="s">
        <v>670</v>
      </c>
      <c r="M4924" t="s">
        <v>22</v>
      </c>
      <c r="N4924" t="s">
        <v>16</v>
      </c>
      <c r="S4924">
        <v>2100.41</v>
      </c>
    </row>
    <row r="4925" spans="1:19" x14ac:dyDescent="0.3">
      <c r="A4925">
        <v>2023</v>
      </c>
      <c r="C4925" t="str">
        <f>IF(GETPIVOTDATA("PS % recovery",Sheet4!$B$5,"Parish Name",K4925)&gt;99.949%,"OK","No")</f>
        <v>OK</v>
      </c>
      <c r="D4925" t="e">
        <f>VLOOKUP(J4925,'Ref2'!C:E,3,0)</f>
        <v>#N/A</v>
      </c>
      <c r="F4925">
        <v>9</v>
      </c>
      <c r="I4925" t="str">
        <f>VLOOKUP(J4925,Ref!L:M,2,0)</f>
        <v>Yes</v>
      </c>
      <c r="J4925" t="s">
        <v>1295</v>
      </c>
      <c r="K4925" t="s">
        <v>309</v>
      </c>
      <c r="L4925" t="s">
        <v>672</v>
      </c>
      <c r="M4925" t="s">
        <v>22</v>
      </c>
      <c r="N4925" t="s">
        <v>16</v>
      </c>
      <c r="S4925">
        <v>12293</v>
      </c>
    </row>
    <row r="4926" spans="1:19" x14ac:dyDescent="0.3">
      <c r="A4926">
        <v>2023</v>
      </c>
      <c r="C4926" t="str">
        <f>IF(GETPIVOTDATA("PS % recovery",Sheet4!$B$5,"Parish Name",K4926)&gt;99.949%,"OK","No")</f>
        <v>OK</v>
      </c>
      <c r="D4926" t="e">
        <f>VLOOKUP(J4926,'Ref2'!C:E,3,0)</f>
        <v>#N/A</v>
      </c>
      <c r="F4926">
        <v>9</v>
      </c>
      <c r="I4926" t="e">
        <f>VLOOKUP(J4926,Ref!L:M,2,0)</f>
        <v>#N/A</v>
      </c>
      <c r="J4926" t="s">
        <v>1297</v>
      </c>
      <c r="K4926" t="s">
        <v>310</v>
      </c>
      <c r="L4926" t="s">
        <v>674</v>
      </c>
      <c r="M4926" t="s">
        <v>22</v>
      </c>
      <c r="N4926" t="s">
        <v>16</v>
      </c>
      <c r="S4926">
        <v>10818</v>
      </c>
    </row>
    <row r="4927" spans="1:19" x14ac:dyDescent="0.3">
      <c r="A4927">
        <v>2023</v>
      </c>
      <c r="C4927" t="str">
        <f>IF(GETPIVOTDATA("PS % recovery",Sheet4!$B$5,"Parish Name",K4927)&gt;99.949%,"OK","No")</f>
        <v>OK</v>
      </c>
      <c r="D4927" t="e">
        <f>VLOOKUP(J4927,'Ref2'!C:E,3,0)</f>
        <v>#N/A</v>
      </c>
      <c r="F4927">
        <v>9</v>
      </c>
      <c r="I4927" t="e">
        <f>VLOOKUP(J4927,Ref!L:M,2,0)</f>
        <v>#N/A</v>
      </c>
      <c r="J4927" t="s">
        <v>1299</v>
      </c>
      <c r="K4927" t="s">
        <v>311</v>
      </c>
      <c r="L4927" t="s">
        <v>676</v>
      </c>
      <c r="M4927" t="s">
        <v>22</v>
      </c>
      <c r="N4927" t="s">
        <v>16</v>
      </c>
      <c r="S4927">
        <v>5192</v>
      </c>
    </row>
    <row r="4928" spans="1:19" x14ac:dyDescent="0.3">
      <c r="A4928">
        <v>2023</v>
      </c>
      <c r="C4928" t="str">
        <f>IF(GETPIVOTDATA("PS % recovery",Sheet4!$B$5,"Parish Name",K4928)&gt;99.949%,"OK","No")</f>
        <v>No</v>
      </c>
      <c r="D4928" t="e">
        <f>VLOOKUP(J4928,'Ref2'!C:E,3,0)</f>
        <v>#N/A</v>
      </c>
      <c r="F4928">
        <v>9</v>
      </c>
      <c r="I4928" t="e">
        <f>VLOOKUP(J4928,Ref!L:M,2,0)</f>
        <v>#N/A</v>
      </c>
      <c r="J4928" t="s">
        <v>1301</v>
      </c>
      <c r="K4928" t="s">
        <v>312</v>
      </c>
      <c r="L4928" t="s">
        <v>680</v>
      </c>
      <c r="M4928" t="s">
        <v>22</v>
      </c>
      <c r="N4928" t="s">
        <v>16</v>
      </c>
      <c r="S4928">
        <v>900</v>
      </c>
    </row>
    <row r="4929" spans="1:19" x14ac:dyDescent="0.3">
      <c r="A4929">
        <v>2023</v>
      </c>
      <c r="C4929" t="str">
        <f>IF(GETPIVOTDATA("PS % recovery",Sheet4!$B$5,"Parish Name",K4929)&gt;99.949%,"OK","No")</f>
        <v>No</v>
      </c>
      <c r="D4929" t="e">
        <f>VLOOKUP(J4929,'Ref2'!C:E,3,0)</f>
        <v>#N/A</v>
      </c>
      <c r="F4929">
        <v>9</v>
      </c>
      <c r="I4929" t="e">
        <f>VLOOKUP(J4929,Ref!L:M,2,0)</f>
        <v>#N/A</v>
      </c>
      <c r="J4929" t="s">
        <v>1303</v>
      </c>
      <c r="K4929" t="s">
        <v>314</v>
      </c>
      <c r="L4929" t="s">
        <v>682</v>
      </c>
      <c r="M4929" t="s">
        <v>22</v>
      </c>
      <c r="N4929" t="s">
        <v>16</v>
      </c>
      <c r="S4929">
        <v>0</v>
      </c>
    </row>
    <row r="4930" spans="1:19" x14ac:dyDescent="0.3">
      <c r="A4930">
        <v>2023</v>
      </c>
      <c r="C4930" t="str">
        <f>IF(GETPIVOTDATA("PS % recovery",Sheet4!$B$5,"Parish Name",K4930)&gt;99.949%,"OK","No")</f>
        <v>No</v>
      </c>
      <c r="D4930" t="e">
        <f>VLOOKUP(J4930,'Ref2'!C:E,3,0)</f>
        <v>#N/A</v>
      </c>
      <c r="F4930">
        <v>9</v>
      </c>
      <c r="I4930" t="e">
        <f>VLOOKUP(J4930,Ref!L:M,2,0)</f>
        <v>#N/A</v>
      </c>
      <c r="J4930" t="s">
        <v>1305</v>
      </c>
      <c r="K4930" t="s">
        <v>315</v>
      </c>
      <c r="L4930" t="s">
        <v>684</v>
      </c>
      <c r="M4930" t="s">
        <v>22</v>
      </c>
      <c r="N4930" t="s">
        <v>16</v>
      </c>
      <c r="S4930">
        <v>2000</v>
      </c>
    </row>
    <row r="4931" spans="1:19" x14ac:dyDescent="0.3">
      <c r="A4931">
        <v>2023</v>
      </c>
      <c r="C4931" t="str">
        <f>IF(GETPIVOTDATA("PS % recovery",Sheet4!$B$5,"Parish Name",K4931)&gt;99.949%,"OK","No")</f>
        <v>OK</v>
      </c>
      <c r="D4931" t="e">
        <f>VLOOKUP(J4931,'Ref2'!C:E,3,0)</f>
        <v>#N/A</v>
      </c>
      <c r="F4931">
        <v>9</v>
      </c>
      <c r="I4931" t="e">
        <f>VLOOKUP(J4931,Ref!L:M,2,0)</f>
        <v>#N/A</v>
      </c>
      <c r="J4931" t="s">
        <v>1307</v>
      </c>
      <c r="K4931" t="s">
        <v>317</v>
      </c>
      <c r="L4931" t="s">
        <v>686</v>
      </c>
      <c r="M4931" t="s">
        <v>22</v>
      </c>
      <c r="N4931" t="s">
        <v>16</v>
      </c>
      <c r="S4931">
        <v>8000</v>
      </c>
    </row>
    <row r="4932" spans="1:19" x14ac:dyDescent="0.3">
      <c r="A4932">
        <v>2023</v>
      </c>
      <c r="C4932" t="str">
        <f>IF(GETPIVOTDATA("PS % recovery",Sheet4!$B$5,"Parish Name",K4932)&gt;99.949%,"OK","No")</f>
        <v>No</v>
      </c>
      <c r="D4932" t="e">
        <f>VLOOKUP(J4932,'Ref2'!C:E,3,0)</f>
        <v>#N/A</v>
      </c>
      <c r="F4932">
        <v>9</v>
      </c>
      <c r="I4932" t="e">
        <f>VLOOKUP(J4932,Ref!L:M,2,0)</f>
        <v>#N/A</v>
      </c>
      <c r="J4932" t="s">
        <v>1309</v>
      </c>
      <c r="K4932" t="s">
        <v>318</v>
      </c>
      <c r="L4932" t="s">
        <v>694</v>
      </c>
      <c r="M4932" t="s">
        <v>22</v>
      </c>
      <c r="N4932" t="s">
        <v>16</v>
      </c>
      <c r="S4932">
        <v>500</v>
      </c>
    </row>
    <row r="4933" spans="1:19" x14ac:dyDescent="0.3">
      <c r="A4933">
        <v>2023</v>
      </c>
      <c r="C4933" t="str">
        <f>IF(GETPIVOTDATA("PS % recovery",Sheet4!$B$5,"Parish Name",K4933)&gt;99.949%,"OK","No")</f>
        <v>OK</v>
      </c>
      <c r="D4933" t="e">
        <f>VLOOKUP(J4933,'Ref2'!C:E,3,0)</f>
        <v>#N/A</v>
      </c>
      <c r="F4933">
        <v>9</v>
      </c>
      <c r="I4933" t="e">
        <f>VLOOKUP(J4933,Ref!L:M,2,0)</f>
        <v>#N/A</v>
      </c>
      <c r="J4933" t="s">
        <v>1311</v>
      </c>
      <c r="K4933" t="s">
        <v>319</v>
      </c>
      <c r="L4933" t="s">
        <v>692</v>
      </c>
      <c r="M4933" t="s">
        <v>22</v>
      </c>
      <c r="N4933" t="s">
        <v>16</v>
      </c>
      <c r="S4933">
        <v>5162</v>
      </c>
    </row>
    <row r="4934" spans="1:19" x14ac:dyDescent="0.3">
      <c r="A4934">
        <v>2023</v>
      </c>
      <c r="C4934" t="str">
        <f>IF(GETPIVOTDATA("PS % recovery",Sheet4!$B$5,"Parish Name",K4934)&gt;99.949%,"OK","No")</f>
        <v>No</v>
      </c>
      <c r="D4934" t="e">
        <f>VLOOKUP(J4934,'Ref2'!C:E,3,0)</f>
        <v>#N/A</v>
      </c>
      <c r="F4934">
        <v>9</v>
      </c>
      <c r="I4934" t="e">
        <f>VLOOKUP(J4934,Ref!L:M,2,0)</f>
        <v>#N/A</v>
      </c>
      <c r="J4934" t="s">
        <v>1313</v>
      </c>
      <c r="K4934" t="s">
        <v>320</v>
      </c>
      <c r="L4934" t="s">
        <v>696</v>
      </c>
      <c r="M4934" t="s">
        <v>22</v>
      </c>
      <c r="N4934" t="s">
        <v>16</v>
      </c>
      <c r="S4934">
        <v>1500</v>
      </c>
    </row>
    <row r="4935" spans="1:19" x14ac:dyDescent="0.3">
      <c r="A4935">
        <v>2023</v>
      </c>
      <c r="C4935" t="str">
        <f>IF(GETPIVOTDATA("PS % recovery",Sheet4!$B$5,"Parish Name",K4935)&gt;99.949%,"OK","No")</f>
        <v>OK</v>
      </c>
      <c r="D4935" t="e">
        <f>VLOOKUP(J4935,'Ref2'!C:E,3,0)</f>
        <v>#N/A</v>
      </c>
      <c r="F4935">
        <v>9</v>
      </c>
      <c r="I4935" t="e">
        <f>VLOOKUP(J4935,Ref!L:M,2,0)</f>
        <v>#N/A</v>
      </c>
      <c r="J4935" t="s">
        <v>1315</v>
      </c>
      <c r="K4935" t="s">
        <v>313</v>
      </c>
      <c r="L4935" t="s">
        <v>678</v>
      </c>
      <c r="M4935" t="s">
        <v>22</v>
      </c>
      <c r="N4935" t="s">
        <v>16</v>
      </c>
      <c r="S4935">
        <v>0</v>
      </c>
    </row>
    <row r="4936" spans="1:19" x14ac:dyDescent="0.3">
      <c r="A4936">
        <v>2023</v>
      </c>
      <c r="C4936" t="str">
        <f>IF(GETPIVOTDATA("PS % recovery",Sheet4!$B$5,"Parish Name",K4936)&gt;99.949%,"OK","No")</f>
        <v>OK</v>
      </c>
      <c r="D4936" t="e">
        <f>VLOOKUP(J4936,'Ref2'!C:E,3,0)</f>
        <v>#N/A</v>
      </c>
      <c r="F4936">
        <v>9</v>
      </c>
      <c r="I4936" t="e">
        <f>VLOOKUP(J4936,Ref!L:M,2,0)</f>
        <v>#N/A</v>
      </c>
      <c r="J4936" t="s">
        <v>1317</v>
      </c>
      <c r="K4936" t="s">
        <v>323</v>
      </c>
      <c r="L4936" t="s">
        <v>700</v>
      </c>
      <c r="M4936" t="s">
        <v>22</v>
      </c>
      <c r="N4936" t="s">
        <v>16</v>
      </c>
      <c r="S4936">
        <v>7465.75</v>
      </c>
    </row>
    <row r="4937" spans="1:19" x14ac:dyDescent="0.3">
      <c r="A4937">
        <v>2023</v>
      </c>
      <c r="C4937" t="str">
        <f>IF(GETPIVOTDATA("PS % recovery",Sheet4!$B$5,"Parish Name",K4937)&gt;99.949%,"OK","No")</f>
        <v>No</v>
      </c>
      <c r="D4937" t="e">
        <f>VLOOKUP(J4937,'Ref2'!C:E,3,0)</f>
        <v>#N/A</v>
      </c>
      <c r="F4937">
        <v>9</v>
      </c>
      <c r="I4937" t="e">
        <f>VLOOKUP(J4937,Ref!L:M,2,0)</f>
        <v>#N/A</v>
      </c>
      <c r="J4937" t="s">
        <v>1319</v>
      </c>
      <c r="K4937" t="s">
        <v>321</v>
      </c>
      <c r="L4937" t="s">
        <v>690</v>
      </c>
      <c r="M4937" t="s">
        <v>22</v>
      </c>
      <c r="N4937" t="s">
        <v>16</v>
      </c>
      <c r="S4937">
        <v>0</v>
      </c>
    </row>
    <row r="4938" spans="1:19" x14ac:dyDescent="0.3">
      <c r="A4938">
        <v>2023</v>
      </c>
      <c r="C4938" t="str">
        <f>IF(GETPIVOTDATA("PS % recovery",Sheet4!$B$5,"Parish Name",K4938)&gt;99.949%,"OK","No")</f>
        <v>No</v>
      </c>
      <c r="D4938" t="str">
        <f>VLOOKUP(J4938,'Ref2'!C:E,3,0)</f>
        <v>LLF</v>
      </c>
      <c r="F4938">
        <v>9</v>
      </c>
      <c r="I4938" t="str">
        <f>VLOOKUP(J4938,Ref!L:M,2,0)</f>
        <v>Yes</v>
      </c>
      <c r="J4938" t="s">
        <v>1321</v>
      </c>
      <c r="K4938" t="s">
        <v>322</v>
      </c>
      <c r="L4938" t="s">
        <v>688</v>
      </c>
      <c r="M4938" t="s">
        <v>22</v>
      </c>
      <c r="N4938" t="s">
        <v>16</v>
      </c>
      <c r="S4938">
        <v>4000</v>
      </c>
    </row>
    <row r="4939" spans="1:19" x14ac:dyDescent="0.3">
      <c r="A4939">
        <v>2023</v>
      </c>
      <c r="C4939" t="str">
        <f>IF(GETPIVOTDATA("PS % recovery",Sheet4!$B$5,"Parish Name",K4939)&gt;99.949%,"OK","No")</f>
        <v>No</v>
      </c>
      <c r="D4939" t="e">
        <f>VLOOKUP(J4939,'Ref2'!C:E,3,0)</f>
        <v>#N/A</v>
      </c>
      <c r="F4939">
        <v>9</v>
      </c>
      <c r="I4939" t="e">
        <f>VLOOKUP(J4939,Ref!L:M,2,0)</f>
        <v>#N/A</v>
      </c>
      <c r="J4939" t="s">
        <v>1323</v>
      </c>
      <c r="K4939" t="s">
        <v>316</v>
      </c>
      <c r="L4939" t="s">
        <v>690</v>
      </c>
      <c r="M4939" t="s">
        <v>22</v>
      </c>
      <c r="N4939" t="s">
        <v>16</v>
      </c>
      <c r="S4939">
        <v>250</v>
      </c>
    </row>
    <row r="4940" spans="1:19" x14ac:dyDescent="0.3">
      <c r="A4940">
        <v>2023</v>
      </c>
      <c r="C4940" t="str">
        <f>IF(GETPIVOTDATA("PS % recovery",Sheet4!$B$5,"Parish Name",K4940)&gt;99.949%,"OK","No")</f>
        <v>No</v>
      </c>
      <c r="D4940" t="e">
        <f>VLOOKUP(J4940,'Ref2'!C:E,3,0)</f>
        <v>#N/A</v>
      </c>
      <c r="F4940">
        <v>9</v>
      </c>
      <c r="I4940" t="e">
        <f>VLOOKUP(J4940,Ref!L:M,2,0)</f>
        <v>#N/A</v>
      </c>
      <c r="J4940" t="s">
        <v>1325</v>
      </c>
      <c r="K4940" t="s">
        <v>326</v>
      </c>
      <c r="L4940" t="s">
        <v>688</v>
      </c>
      <c r="M4940" t="s">
        <v>22</v>
      </c>
      <c r="N4940" t="s">
        <v>16</v>
      </c>
      <c r="S4940">
        <v>500</v>
      </c>
    </row>
    <row r="4941" spans="1:19" x14ac:dyDescent="0.3">
      <c r="A4941">
        <v>2023</v>
      </c>
      <c r="C4941" t="str">
        <f>IF(GETPIVOTDATA("PS % recovery",Sheet4!$B$5,"Parish Name",K4941)&gt;99.949%,"OK","No")</f>
        <v>No</v>
      </c>
      <c r="D4941" t="e">
        <f>VLOOKUP(J4941,'Ref2'!C:E,3,0)</f>
        <v>#N/A</v>
      </c>
      <c r="F4941">
        <v>9</v>
      </c>
      <c r="I4941" t="e">
        <f>VLOOKUP(J4941,Ref!L:M,2,0)</f>
        <v>#N/A</v>
      </c>
      <c r="J4941" t="s">
        <v>1327</v>
      </c>
      <c r="K4941" t="s">
        <v>324</v>
      </c>
      <c r="L4941" t="s">
        <v>690</v>
      </c>
      <c r="M4941" t="s">
        <v>22</v>
      </c>
      <c r="N4941" t="s">
        <v>16</v>
      </c>
      <c r="S4941">
        <v>3000</v>
      </c>
    </row>
    <row r="4942" spans="1:19" x14ac:dyDescent="0.3">
      <c r="A4942">
        <v>2023</v>
      </c>
      <c r="C4942" t="str">
        <f>IF(GETPIVOTDATA("PS % recovery",Sheet4!$B$5,"Parish Name",K4942)&gt;99.949%,"OK","No")</f>
        <v>No</v>
      </c>
      <c r="D4942" t="e">
        <f>VLOOKUP(J4942,'Ref2'!C:E,3,0)</f>
        <v>#N/A</v>
      </c>
      <c r="F4942">
        <v>9</v>
      </c>
      <c r="I4942" t="e">
        <f>VLOOKUP(J4942,Ref!L:M,2,0)</f>
        <v>#N/A</v>
      </c>
      <c r="J4942" t="s">
        <v>1329</v>
      </c>
      <c r="K4942" t="s">
        <v>325</v>
      </c>
      <c r="L4942" t="s">
        <v>690</v>
      </c>
      <c r="M4942" t="s">
        <v>22</v>
      </c>
      <c r="N4942" t="s">
        <v>16</v>
      </c>
      <c r="S4942">
        <v>500</v>
      </c>
    </row>
    <row r="4943" spans="1:19" x14ac:dyDescent="0.3">
      <c r="A4943">
        <v>2023</v>
      </c>
      <c r="C4943" t="str">
        <f>IF(GETPIVOTDATA("PS % recovery",Sheet4!$B$5,"Parish Name",K4943)&gt;99.949%,"OK","No")</f>
        <v>No</v>
      </c>
      <c r="D4943" t="e">
        <f>VLOOKUP(J4943,'Ref2'!C:E,3,0)</f>
        <v>#N/A</v>
      </c>
      <c r="F4943">
        <v>9</v>
      </c>
      <c r="I4943" t="e">
        <f>VLOOKUP(J4943,Ref!L:M,2,0)</f>
        <v>#N/A</v>
      </c>
      <c r="J4943" t="s">
        <v>1331</v>
      </c>
      <c r="K4943" t="s">
        <v>328</v>
      </c>
      <c r="L4943" t="s">
        <v>690</v>
      </c>
      <c r="M4943" t="s">
        <v>22</v>
      </c>
      <c r="N4943" t="s">
        <v>16</v>
      </c>
      <c r="S4943">
        <v>0</v>
      </c>
    </row>
    <row r="4944" spans="1:19" x14ac:dyDescent="0.3">
      <c r="A4944">
        <v>2023</v>
      </c>
      <c r="C4944" t="str">
        <f>IF(GETPIVOTDATA("PS % recovery",Sheet4!$B$5,"Parish Name",K4944)&gt;99.949%,"OK","No")</f>
        <v>OK</v>
      </c>
      <c r="D4944" t="e">
        <f>VLOOKUP(J4944,'Ref2'!C:E,3,0)</f>
        <v>#N/A</v>
      </c>
      <c r="F4944">
        <v>9</v>
      </c>
      <c r="I4944" t="e">
        <f>VLOOKUP(J4944,Ref!L:M,2,0)</f>
        <v>#N/A</v>
      </c>
      <c r="J4944" t="s">
        <v>1333</v>
      </c>
      <c r="K4944" t="s">
        <v>327</v>
      </c>
      <c r="L4944" t="s">
        <v>698</v>
      </c>
      <c r="M4944" t="s">
        <v>22</v>
      </c>
      <c r="N4944" t="s">
        <v>16</v>
      </c>
      <c r="S4944">
        <v>2279.75</v>
      </c>
    </row>
    <row r="4945" spans="1:19" x14ac:dyDescent="0.3">
      <c r="A4945">
        <v>2023</v>
      </c>
      <c r="C4945" t="str">
        <f>IF(GETPIVOTDATA("PS % recovery",Sheet4!$B$5,"Parish Name",K4945)&gt;99.949%,"OK","No")</f>
        <v>OK</v>
      </c>
      <c r="D4945" t="str">
        <f>VLOOKUP(J4945,'Ref2'!C:E,3,0)</f>
        <v>LLF</v>
      </c>
      <c r="F4945">
        <v>9</v>
      </c>
      <c r="I4945" t="e">
        <f>VLOOKUP(J4945,Ref!L:M,2,0)</f>
        <v>#N/A</v>
      </c>
      <c r="J4945" t="s">
        <v>1335</v>
      </c>
      <c r="K4945" t="s">
        <v>329</v>
      </c>
      <c r="L4945" t="s">
        <v>702</v>
      </c>
      <c r="M4945" t="s">
        <v>22</v>
      </c>
      <c r="N4945" t="s">
        <v>16</v>
      </c>
      <c r="S4945">
        <v>5000</v>
      </c>
    </row>
    <row r="4946" spans="1:19" x14ac:dyDescent="0.3">
      <c r="A4946">
        <v>2023</v>
      </c>
      <c r="C4946" t="str">
        <f>IF(GETPIVOTDATA("PS % recovery",Sheet4!$B$5,"Parish Name",K4946)&gt;99.949%,"OK","No")</f>
        <v>OK</v>
      </c>
      <c r="D4946" t="e">
        <f>VLOOKUP(J4946,'Ref2'!C:E,3,0)</f>
        <v>#N/A</v>
      </c>
      <c r="F4946">
        <v>9</v>
      </c>
      <c r="I4946" t="e">
        <f>VLOOKUP(J4946,Ref!L:M,2,0)</f>
        <v>#N/A</v>
      </c>
      <c r="J4946" t="s">
        <v>1337</v>
      </c>
      <c r="K4946" t="s">
        <v>331</v>
      </c>
      <c r="L4946" t="s">
        <v>704</v>
      </c>
      <c r="M4946" t="s">
        <v>25</v>
      </c>
      <c r="N4946" t="s">
        <v>16</v>
      </c>
      <c r="S4946">
        <v>6497</v>
      </c>
    </row>
    <row r="4947" spans="1:19" x14ac:dyDescent="0.3">
      <c r="A4947">
        <v>2023</v>
      </c>
      <c r="C4947" t="str">
        <f>IF(GETPIVOTDATA("PS % recovery",Sheet4!$B$5,"Parish Name",K4947)&gt;99.949%,"OK","No")</f>
        <v>OK</v>
      </c>
      <c r="D4947" t="e">
        <f>VLOOKUP(J4947,'Ref2'!C:E,3,0)</f>
        <v>#N/A</v>
      </c>
      <c r="F4947">
        <v>9</v>
      </c>
      <c r="I4947" t="e">
        <f>VLOOKUP(J4947,Ref!L:M,2,0)</f>
        <v>#N/A</v>
      </c>
      <c r="J4947" t="s">
        <v>1339</v>
      </c>
      <c r="K4947" t="s">
        <v>332</v>
      </c>
      <c r="L4947" t="s">
        <v>718</v>
      </c>
      <c r="M4947" t="s">
        <v>25</v>
      </c>
      <c r="N4947" t="s">
        <v>16</v>
      </c>
      <c r="S4947">
        <v>1200</v>
      </c>
    </row>
    <row r="4948" spans="1:19" x14ac:dyDescent="0.3">
      <c r="A4948">
        <v>2023</v>
      </c>
      <c r="C4948" t="str">
        <f>IF(GETPIVOTDATA("PS % recovery",Sheet4!$B$5,"Parish Name",K4948)&gt;99.949%,"OK","No")</f>
        <v>No</v>
      </c>
      <c r="D4948" t="e">
        <f>VLOOKUP(J4948,'Ref2'!C:E,3,0)</f>
        <v>#N/A</v>
      </c>
      <c r="F4948">
        <v>9</v>
      </c>
      <c r="I4948" t="e">
        <f>VLOOKUP(J4948,Ref!L:M,2,0)</f>
        <v>#N/A</v>
      </c>
      <c r="J4948" t="s">
        <v>1341</v>
      </c>
      <c r="K4948" t="s">
        <v>333</v>
      </c>
      <c r="L4948" t="s">
        <v>718</v>
      </c>
      <c r="M4948" t="s">
        <v>25</v>
      </c>
      <c r="N4948" t="s">
        <v>16</v>
      </c>
      <c r="S4948">
        <v>0</v>
      </c>
    </row>
    <row r="4949" spans="1:19" x14ac:dyDescent="0.3">
      <c r="A4949">
        <v>2023</v>
      </c>
      <c r="C4949" t="str">
        <f>IF(GETPIVOTDATA("PS % recovery",Sheet4!$B$5,"Parish Name",K4949)&gt;99.949%,"OK","No")</f>
        <v>No</v>
      </c>
      <c r="D4949" t="e">
        <f>VLOOKUP(J4949,'Ref2'!C:E,3,0)</f>
        <v>#N/A</v>
      </c>
      <c r="F4949">
        <v>9</v>
      </c>
      <c r="I4949" t="e">
        <f>VLOOKUP(J4949,Ref!L:M,2,0)</f>
        <v>#N/A</v>
      </c>
      <c r="J4949" t="s">
        <v>841</v>
      </c>
      <c r="K4949" t="s">
        <v>334</v>
      </c>
      <c r="L4949" t="s">
        <v>706</v>
      </c>
      <c r="M4949" t="s">
        <v>25</v>
      </c>
      <c r="N4949" t="s">
        <v>16</v>
      </c>
      <c r="S4949">
        <v>2000</v>
      </c>
    </row>
    <row r="4950" spans="1:19" x14ac:dyDescent="0.3">
      <c r="A4950">
        <v>2023</v>
      </c>
      <c r="C4950" t="str">
        <f>IF(GETPIVOTDATA("PS % recovery",Sheet4!$B$5,"Parish Name",K4950)&gt;99.949%,"OK","No")</f>
        <v>OK</v>
      </c>
      <c r="D4950" t="e">
        <f>VLOOKUP(J4950,'Ref2'!C:E,3,0)</f>
        <v>#N/A</v>
      </c>
      <c r="F4950">
        <v>9</v>
      </c>
      <c r="I4950" t="e">
        <f>VLOOKUP(J4950,Ref!L:M,2,0)</f>
        <v>#N/A</v>
      </c>
      <c r="J4950" t="s">
        <v>844</v>
      </c>
      <c r="K4950" t="s">
        <v>336</v>
      </c>
      <c r="L4950" t="s">
        <v>706</v>
      </c>
      <c r="M4950" t="s">
        <v>25</v>
      </c>
      <c r="N4950" t="s">
        <v>16</v>
      </c>
      <c r="S4950">
        <v>476</v>
      </c>
    </row>
    <row r="4951" spans="1:19" x14ac:dyDescent="0.3">
      <c r="A4951">
        <v>2023</v>
      </c>
      <c r="C4951" t="str">
        <f>IF(GETPIVOTDATA("PS % recovery",Sheet4!$B$5,"Parish Name",K4951)&gt;99.949%,"OK","No")</f>
        <v>OK</v>
      </c>
      <c r="D4951" t="e">
        <f>VLOOKUP(J4951,'Ref2'!C:E,3,0)</f>
        <v>#N/A</v>
      </c>
      <c r="F4951">
        <v>9</v>
      </c>
      <c r="I4951" t="e">
        <f>VLOOKUP(J4951,Ref!L:M,2,0)</f>
        <v>#N/A</v>
      </c>
      <c r="J4951" t="s">
        <v>842</v>
      </c>
      <c r="K4951" t="s">
        <v>338</v>
      </c>
      <c r="L4951" t="s">
        <v>706</v>
      </c>
      <c r="M4951" t="s">
        <v>25</v>
      </c>
      <c r="N4951" t="s">
        <v>16</v>
      </c>
      <c r="S4951">
        <v>5470.75</v>
      </c>
    </row>
    <row r="4952" spans="1:19" x14ac:dyDescent="0.3">
      <c r="A4952">
        <v>2023</v>
      </c>
      <c r="C4952" t="str">
        <f>IF(GETPIVOTDATA("PS % recovery",Sheet4!$B$5,"Parish Name",K4952)&gt;99.949%,"OK","No")</f>
        <v>OK</v>
      </c>
      <c r="D4952" t="e">
        <f>VLOOKUP(J4952,'Ref2'!C:E,3,0)</f>
        <v>#N/A</v>
      </c>
      <c r="F4952">
        <v>9</v>
      </c>
      <c r="I4952" t="e">
        <f>VLOOKUP(J4952,Ref!L:M,2,0)</f>
        <v>#N/A</v>
      </c>
      <c r="J4952" t="s">
        <v>1346</v>
      </c>
      <c r="K4952" t="s">
        <v>335</v>
      </c>
      <c r="L4952" t="s">
        <v>714</v>
      </c>
      <c r="M4952" t="s">
        <v>25</v>
      </c>
      <c r="N4952" t="s">
        <v>16</v>
      </c>
      <c r="S4952">
        <v>250</v>
      </c>
    </row>
    <row r="4953" spans="1:19" x14ac:dyDescent="0.3">
      <c r="A4953">
        <v>2023</v>
      </c>
      <c r="C4953" t="str">
        <f>IF(GETPIVOTDATA("PS % recovery",Sheet4!$B$5,"Parish Name",K4953)&gt;99.949%,"OK","No")</f>
        <v>No</v>
      </c>
      <c r="D4953" t="e">
        <f>VLOOKUP(J4953,'Ref2'!C:E,3,0)</f>
        <v>#N/A</v>
      </c>
      <c r="F4953">
        <v>9</v>
      </c>
      <c r="I4953" t="e">
        <f>VLOOKUP(J4953,Ref!L:M,2,0)</f>
        <v>#N/A</v>
      </c>
      <c r="J4953" t="s">
        <v>1348</v>
      </c>
      <c r="K4953" t="s">
        <v>341</v>
      </c>
      <c r="L4953" t="s">
        <v>714</v>
      </c>
      <c r="M4953" t="s">
        <v>25</v>
      </c>
      <c r="N4953" t="s">
        <v>16</v>
      </c>
      <c r="S4953">
        <v>0</v>
      </c>
    </row>
    <row r="4954" spans="1:19" x14ac:dyDescent="0.3">
      <c r="A4954">
        <v>2023</v>
      </c>
      <c r="C4954" t="str">
        <f>IF(GETPIVOTDATA("PS % recovery",Sheet4!$B$5,"Parish Name",K4954)&gt;99.949%,"OK","No")</f>
        <v>OK</v>
      </c>
      <c r="D4954" t="e">
        <f>VLOOKUP(J4954,'Ref2'!C:E,3,0)</f>
        <v>#N/A</v>
      </c>
      <c r="F4954">
        <v>9</v>
      </c>
      <c r="I4954" t="e">
        <f>VLOOKUP(J4954,Ref!L:M,2,0)</f>
        <v>#N/A</v>
      </c>
      <c r="J4954" t="s">
        <v>1350</v>
      </c>
      <c r="K4954" t="s">
        <v>343</v>
      </c>
      <c r="L4954" t="s">
        <v>714</v>
      </c>
      <c r="M4954" t="s">
        <v>25</v>
      </c>
      <c r="N4954" t="s">
        <v>16</v>
      </c>
      <c r="S4954">
        <v>2750</v>
      </c>
    </row>
    <row r="4955" spans="1:19" x14ac:dyDescent="0.3">
      <c r="A4955">
        <v>2023</v>
      </c>
      <c r="C4955" t="str">
        <f>IF(GETPIVOTDATA("PS % recovery",Sheet4!$B$5,"Parish Name",K4955)&gt;99.949%,"OK","No")</f>
        <v>OK</v>
      </c>
      <c r="D4955" t="e">
        <f>VLOOKUP(J4955,'Ref2'!C:E,3,0)</f>
        <v>#N/A</v>
      </c>
      <c r="F4955">
        <v>9</v>
      </c>
      <c r="I4955" t="e">
        <f>VLOOKUP(J4955,Ref!L:M,2,0)</f>
        <v>#N/A</v>
      </c>
      <c r="J4955" t="s">
        <v>1352</v>
      </c>
      <c r="K4955" t="s">
        <v>337</v>
      </c>
      <c r="L4955" t="s">
        <v>708</v>
      </c>
      <c r="M4955" t="s">
        <v>25</v>
      </c>
      <c r="N4955" t="s">
        <v>16</v>
      </c>
      <c r="S4955">
        <v>500</v>
      </c>
    </row>
    <row r="4956" spans="1:19" x14ac:dyDescent="0.3">
      <c r="A4956">
        <v>2023</v>
      </c>
      <c r="C4956" t="str">
        <f>IF(GETPIVOTDATA("PS % recovery",Sheet4!$B$5,"Parish Name",K4956)&gt;99.949%,"OK","No")</f>
        <v>OK</v>
      </c>
      <c r="D4956" t="e">
        <f>VLOOKUP(J4956,'Ref2'!C:E,3,0)</f>
        <v>#N/A</v>
      </c>
      <c r="F4956">
        <v>9</v>
      </c>
      <c r="I4956" t="e">
        <f>VLOOKUP(J4956,Ref!L:M,2,0)</f>
        <v>#N/A</v>
      </c>
      <c r="J4956" t="s">
        <v>1354</v>
      </c>
      <c r="K4956" t="s">
        <v>346</v>
      </c>
      <c r="L4956" t="s">
        <v>708</v>
      </c>
      <c r="M4956" t="s">
        <v>25</v>
      </c>
      <c r="N4956" t="s">
        <v>16</v>
      </c>
      <c r="S4956">
        <v>1800</v>
      </c>
    </row>
    <row r="4957" spans="1:19" x14ac:dyDescent="0.3">
      <c r="A4957">
        <v>2023</v>
      </c>
      <c r="C4957" t="str">
        <f>IF(GETPIVOTDATA("PS % recovery",Sheet4!$B$5,"Parish Name",K4957)&gt;99.949%,"OK","No")</f>
        <v>No</v>
      </c>
      <c r="D4957" t="e">
        <f>VLOOKUP(J4957,'Ref2'!C:E,3,0)</f>
        <v>#N/A</v>
      </c>
      <c r="F4957">
        <v>9</v>
      </c>
      <c r="I4957" t="e">
        <f>VLOOKUP(J4957,Ref!L:M,2,0)</f>
        <v>#N/A</v>
      </c>
      <c r="J4957" t="s">
        <v>1356</v>
      </c>
      <c r="K4957" t="s">
        <v>345</v>
      </c>
      <c r="L4957" t="s">
        <v>708</v>
      </c>
      <c r="M4957" t="s">
        <v>25</v>
      </c>
      <c r="N4957" t="s">
        <v>16</v>
      </c>
      <c r="S4957">
        <v>2800</v>
      </c>
    </row>
    <row r="4958" spans="1:19" x14ac:dyDescent="0.3">
      <c r="A4958">
        <v>2023</v>
      </c>
      <c r="C4958" t="str">
        <f>IF(GETPIVOTDATA("PS % recovery",Sheet4!$B$5,"Parish Name",K4958)&gt;99.949%,"OK","No")</f>
        <v>No</v>
      </c>
      <c r="D4958" t="e">
        <f>VLOOKUP(J4958,'Ref2'!C:E,3,0)</f>
        <v>#N/A</v>
      </c>
      <c r="F4958">
        <v>9</v>
      </c>
      <c r="I4958" t="e">
        <f>VLOOKUP(J4958,Ref!L:M,2,0)</f>
        <v>#N/A</v>
      </c>
      <c r="J4958" t="s">
        <v>1358</v>
      </c>
      <c r="K4958" t="s">
        <v>339</v>
      </c>
      <c r="L4958" t="s">
        <v>710</v>
      </c>
      <c r="M4958" t="s">
        <v>25</v>
      </c>
      <c r="N4958" t="s">
        <v>16</v>
      </c>
      <c r="S4958">
        <v>500</v>
      </c>
    </row>
    <row r="4959" spans="1:19" x14ac:dyDescent="0.3">
      <c r="A4959">
        <v>2023</v>
      </c>
      <c r="C4959" t="str">
        <f>IF(GETPIVOTDATA("PS % recovery",Sheet4!$B$5,"Parish Name",K4959)&gt;99.949%,"OK","No")</f>
        <v>No</v>
      </c>
      <c r="D4959" t="e">
        <f>VLOOKUP(J4959,'Ref2'!C:E,3,0)</f>
        <v>#N/A</v>
      </c>
      <c r="F4959">
        <v>9</v>
      </c>
      <c r="I4959" t="e">
        <f>VLOOKUP(J4959,Ref!L:M,2,0)</f>
        <v>#N/A</v>
      </c>
      <c r="J4959" t="s">
        <v>1360</v>
      </c>
      <c r="K4959" t="s">
        <v>347</v>
      </c>
      <c r="L4959" t="s">
        <v>710</v>
      </c>
      <c r="M4959" t="s">
        <v>25</v>
      </c>
      <c r="N4959" t="s">
        <v>16</v>
      </c>
      <c r="S4959">
        <v>4000</v>
      </c>
    </row>
    <row r="4960" spans="1:19" x14ac:dyDescent="0.3">
      <c r="A4960">
        <v>2023</v>
      </c>
      <c r="C4960" t="str">
        <f>IF(GETPIVOTDATA("PS % recovery",Sheet4!$B$5,"Parish Name",K4960)&gt;99.949%,"OK","No")</f>
        <v>No</v>
      </c>
      <c r="D4960" t="e">
        <f>VLOOKUP(J4960,'Ref2'!C:E,3,0)</f>
        <v>#N/A</v>
      </c>
      <c r="F4960">
        <v>9</v>
      </c>
      <c r="I4960" t="e">
        <f>VLOOKUP(J4960,Ref!L:M,2,0)</f>
        <v>#N/A</v>
      </c>
      <c r="J4960" t="s">
        <v>1362</v>
      </c>
      <c r="K4960" t="s">
        <v>342</v>
      </c>
      <c r="L4960" t="s">
        <v>710</v>
      </c>
      <c r="M4960" t="s">
        <v>25</v>
      </c>
      <c r="N4960" t="s">
        <v>16</v>
      </c>
      <c r="S4960">
        <v>100</v>
      </c>
    </row>
    <row r="4961" spans="1:19" x14ac:dyDescent="0.3">
      <c r="A4961">
        <v>2023</v>
      </c>
      <c r="C4961" t="str">
        <f>IF(GETPIVOTDATA("PS % recovery",Sheet4!$B$5,"Parish Name",K4961)&gt;99.949%,"OK","No")</f>
        <v>OK</v>
      </c>
      <c r="D4961" t="str">
        <f>VLOOKUP(J4961,'Ref2'!C:E,3,0)</f>
        <v>LLF</v>
      </c>
      <c r="F4961">
        <v>9</v>
      </c>
      <c r="I4961" t="e">
        <f>VLOOKUP(J4961,Ref!L:M,2,0)</f>
        <v>#N/A</v>
      </c>
      <c r="J4961" t="s">
        <v>1364</v>
      </c>
      <c r="K4961" t="s">
        <v>340</v>
      </c>
      <c r="L4961" t="s">
        <v>712</v>
      </c>
      <c r="M4961" t="s">
        <v>25</v>
      </c>
      <c r="N4961" t="s">
        <v>16</v>
      </c>
      <c r="S4961">
        <v>6600</v>
      </c>
    </row>
    <row r="4962" spans="1:19" x14ac:dyDescent="0.3">
      <c r="A4962">
        <v>2023</v>
      </c>
      <c r="C4962" t="str">
        <f>IF(GETPIVOTDATA("PS % recovery",Sheet4!$B$5,"Parish Name",K4962)&gt;99.949%,"OK","No")</f>
        <v>OK</v>
      </c>
      <c r="D4962" t="e">
        <f>VLOOKUP(J4962,'Ref2'!C:E,3,0)</f>
        <v>#N/A</v>
      </c>
      <c r="F4962">
        <v>9</v>
      </c>
      <c r="I4962" t="e">
        <f>VLOOKUP(J4962,Ref!L:M,2,0)</f>
        <v>#N/A</v>
      </c>
      <c r="J4962" t="s">
        <v>1366</v>
      </c>
      <c r="K4962" t="s">
        <v>344</v>
      </c>
      <c r="L4962" t="s">
        <v>718</v>
      </c>
      <c r="M4962" t="s">
        <v>25</v>
      </c>
      <c r="N4962" t="s">
        <v>16</v>
      </c>
      <c r="S4962">
        <v>1645</v>
      </c>
    </row>
    <row r="4963" spans="1:19" x14ac:dyDescent="0.3">
      <c r="A4963">
        <v>2023</v>
      </c>
      <c r="C4963" t="str">
        <f>IF(GETPIVOTDATA("PS % recovery",Sheet4!$B$5,"Parish Name",K4963)&gt;99.949%,"OK","No")</f>
        <v>OK</v>
      </c>
      <c r="D4963" t="e">
        <f>VLOOKUP(J4963,'Ref2'!C:E,3,0)</f>
        <v>#N/A</v>
      </c>
      <c r="F4963">
        <v>9</v>
      </c>
      <c r="I4963" t="e">
        <f>VLOOKUP(J4963,Ref!L:M,2,0)</f>
        <v>#N/A</v>
      </c>
      <c r="J4963" t="s">
        <v>1368</v>
      </c>
      <c r="K4963" t="s">
        <v>348</v>
      </c>
      <c r="L4963" t="s">
        <v>718</v>
      </c>
      <c r="M4963" t="s">
        <v>25</v>
      </c>
      <c r="N4963" t="s">
        <v>16</v>
      </c>
      <c r="S4963">
        <v>1088</v>
      </c>
    </row>
    <row r="4964" spans="1:19" x14ac:dyDescent="0.3">
      <c r="A4964">
        <v>2023</v>
      </c>
      <c r="C4964" t="str">
        <f>IF(GETPIVOTDATA("PS % recovery",Sheet4!$B$5,"Parish Name",K4964)&gt;99.949%,"OK","No")</f>
        <v>No</v>
      </c>
      <c r="D4964" t="e">
        <f>VLOOKUP(J4964,'Ref2'!C:E,3,0)</f>
        <v>#N/A</v>
      </c>
      <c r="F4964">
        <v>9</v>
      </c>
      <c r="I4964" t="e">
        <f>VLOOKUP(J4964,Ref!L:M,2,0)</f>
        <v>#N/A</v>
      </c>
      <c r="J4964" t="s">
        <v>846</v>
      </c>
      <c r="K4964" t="s">
        <v>349</v>
      </c>
      <c r="L4964" t="s">
        <v>716</v>
      </c>
      <c r="M4964" t="s">
        <v>25</v>
      </c>
      <c r="N4964" t="s">
        <v>16</v>
      </c>
      <c r="S4964">
        <v>0</v>
      </c>
    </row>
    <row r="4965" spans="1:19" x14ac:dyDescent="0.3">
      <c r="A4965">
        <v>2023</v>
      </c>
      <c r="C4965" t="str">
        <f>IF(GETPIVOTDATA("PS % recovery",Sheet4!$B$5,"Parish Name",K4965)&gt;99.949%,"OK","No")</f>
        <v>OK</v>
      </c>
      <c r="D4965" t="e">
        <f>VLOOKUP(J4965,'Ref2'!C:E,3,0)</f>
        <v>#N/A</v>
      </c>
      <c r="F4965">
        <v>9</v>
      </c>
      <c r="I4965" t="e">
        <f>VLOOKUP(J4965,Ref!L:M,2,0)</f>
        <v>#N/A</v>
      </c>
      <c r="J4965" t="s">
        <v>1371</v>
      </c>
      <c r="K4965" t="s">
        <v>351</v>
      </c>
      <c r="L4965" t="s">
        <v>728</v>
      </c>
      <c r="M4965" t="s">
        <v>28</v>
      </c>
      <c r="N4965" t="s">
        <v>16</v>
      </c>
      <c r="S4965">
        <v>2272</v>
      </c>
    </row>
    <row r="4966" spans="1:19" x14ac:dyDescent="0.3">
      <c r="A4966">
        <v>2023</v>
      </c>
      <c r="C4966" t="str">
        <f>IF(GETPIVOTDATA("PS % recovery",Sheet4!$B$5,"Parish Name",K4966)&gt;99.949%,"OK","No")</f>
        <v>OK</v>
      </c>
      <c r="D4966" t="e">
        <f>VLOOKUP(J4966,'Ref2'!C:E,3,0)</f>
        <v>#N/A</v>
      </c>
      <c r="F4966">
        <v>9</v>
      </c>
      <c r="I4966" t="e">
        <f>VLOOKUP(J4966,Ref!L:M,2,0)</f>
        <v>#N/A</v>
      </c>
      <c r="J4966" t="s">
        <v>1373</v>
      </c>
      <c r="K4966" t="s">
        <v>356</v>
      </c>
      <c r="L4966" t="s">
        <v>728</v>
      </c>
      <c r="M4966" t="s">
        <v>28</v>
      </c>
      <c r="N4966" t="s">
        <v>16</v>
      </c>
      <c r="S4966">
        <v>0</v>
      </c>
    </row>
    <row r="4967" spans="1:19" x14ac:dyDescent="0.3">
      <c r="A4967">
        <v>2023</v>
      </c>
      <c r="C4967" t="str">
        <f>IF(GETPIVOTDATA("PS % recovery",Sheet4!$B$5,"Parish Name",K4967)&gt;99.949%,"OK","No")</f>
        <v>No</v>
      </c>
      <c r="D4967" t="e">
        <f>VLOOKUP(J4967,'Ref2'!C:E,3,0)</f>
        <v>#N/A</v>
      </c>
      <c r="F4967">
        <v>9</v>
      </c>
      <c r="I4967" t="e">
        <f>VLOOKUP(J4967,Ref!L:M,2,0)</f>
        <v>#N/A</v>
      </c>
      <c r="J4967" t="s">
        <v>847</v>
      </c>
      <c r="K4967" t="s">
        <v>359</v>
      </c>
      <c r="L4967" t="s">
        <v>728</v>
      </c>
      <c r="M4967" t="s">
        <v>28</v>
      </c>
      <c r="N4967" t="s">
        <v>16</v>
      </c>
      <c r="S4967">
        <v>5000</v>
      </c>
    </row>
    <row r="4968" spans="1:19" x14ac:dyDescent="0.3">
      <c r="A4968">
        <v>2023</v>
      </c>
      <c r="C4968" t="str">
        <f>IF(GETPIVOTDATA("PS % recovery",Sheet4!$B$5,"Parish Name",K4968)&gt;99.949%,"OK","No")</f>
        <v>OK</v>
      </c>
      <c r="D4968" t="e">
        <f>VLOOKUP(J4968,'Ref2'!C:E,3,0)</f>
        <v>#N/A</v>
      </c>
      <c r="F4968">
        <v>9</v>
      </c>
      <c r="I4968" t="e">
        <f>VLOOKUP(J4968,Ref!L:M,2,0)</f>
        <v>#N/A</v>
      </c>
      <c r="J4968" t="s">
        <v>1376</v>
      </c>
      <c r="K4968" t="s">
        <v>360</v>
      </c>
      <c r="L4968" t="s">
        <v>728</v>
      </c>
      <c r="M4968" t="s">
        <v>28</v>
      </c>
      <c r="N4968" t="s">
        <v>16</v>
      </c>
      <c r="S4968">
        <v>0</v>
      </c>
    </row>
    <row r="4969" spans="1:19" x14ac:dyDescent="0.3">
      <c r="A4969">
        <v>2023</v>
      </c>
      <c r="C4969" t="str">
        <f>IF(GETPIVOTDATA("PS % recovery",Sheet4!$B$5,"Parish Name",K4969)&gt;99.949%,"OK","No")</f>
        <v>No</v>
      </c>
      <c r="D4969" t="e">
        <f>VLOOKUP(J4969,'Ref2'!C:E,3,0)</f>
        <v>#N/A</v>
      </c>
      <c r="F4969">
        <v>9</v>
      </c>
      <c r="I4969" t="e">
        <f>VLOOKUP(J4969,Ref!L:M,2,0)</f>
        <v>#N/A</v>
      </c>
      <c r="J4969" t="s">
        <v>1378</v>
      </c>
      <c r="K4969" t="s">
        <v>361</v>
      </c>
      <c r="L4969" t="s">
        <v>728</v>
      </c>
      <c r="M4969" t="s">
        <v>28</v>
      </c>
      <c r="N4969" t="s">
        <v>16</v>
      </c>
      <c r="S4969">
        <v>1750</v>
      </c>
    </row>
    <row r="4970" spans="1:19" x14ac:dyDescent="0.3">
      <c r="A4970">
        <v>2023</v>
      </c>
      <c r="C4970" t="str">
        <f>IF(GETPIVOTDATA("PS % recovery",Sheet4!$B$5,"Parish Name",K4970)&gt;99.949%,"OK","No")</f>
        <v>No</v>
      </c>
      <c r="D4970" t="e">
        <f>VLOOKUP(J4970,'Ref2'!C:E,3,0)</f>
        <v>#N/A</v>
      </c>
      <c r="F4970">
        <v>9</v>
      </c>
      <c r="I4970" t="e">
        <f>VLOOKUP(J4970,Ref!L:M,2,0)</f>
        <v>#N/A</v>
      </c>
      <c r="J4970" t="s">
        <v>1380</v>
      </c>
      <c r="K4970" t="s">
        <v>352</v>
      </c>
      <c r="L4970" t="s">
        <v>730</v>
      </c>
      <c r="M4970" t="s">
        <v>28</v>
      </c>
      <c r="N4970" t="s">
        <v>16</v>
      </c>
      <c r="S4970">
        <v>0</v>
      </c>
    </row>
    <row r="4971" spans="1:19" x14ac:dyDescent="0.3">
      <c r="A4971">
        <v>2023</v>
      </c>
      <c r="C4971" t="str">
        <f>IF(GETPIVOTDATA("PS % recovery",Sheet4!$B$5,"Parish Name",K4971)&gt;99.949%,"OK","No")</f>
        <v>No</v>
      </c>
      <c r="D4971" t="e">
        <f>VLOOKUP(J4971,'Ref2'!C:E,3,0)</f>
        <v>#N/A</v>
      </c>
      <c r="F4971">
        <v>9</v>
      </c>
      <c r="I4971" t="e">
        <f>VLOOKUP(J4971,Ref!L:M,2,0)</f>
        <v>#N/A</v>
      </c>
      <c r="J4971" t="s">
        <v>1382</v>
      </c>
      <c r="K4971" t="s">
        <v>365</v>
      </c>
      <c r="L4971" t="s">
        <v>730</v>
      </c>
      <c r="M4971" t="s">
        <v>28</v>
      </c>
      <c r="N4971" t="s">
        <v>16</v>
      </c>
      <c r="S4971">
        <v>1651.2</v>
      </c>
    </row>
    <row r="4972" spans="1:19" x14ac:dyDescent="0.3">
      <c r="A4972">
        <v>2023</v>
      </c>
      <c r="C4972" t="str">
        <f>IF(GETPIVOTDATA("PS % recovery",Sheet4!$B$5,"Parish Name",K4972)&gt;99.949%,"OK","No")</f>
        <v>OK</v>
      </c>
      <c r="D4972" t="e">
        <f>VLOOKUP(J4972,'Ref2'!C:E,3,0)</f>
        <v>#N/A</v>
      </c>
      <c r="F4972">
        <v>9</v>
      </c>
      <c r="I4972" t="e">
        <f>VLOOKUP(J4972,Ref!L:M,2,0)</f>
        <v>#N/A</v>
      </c>
      <c r="J4972" t="s">
        <v>1384</v>
      </c>
      <c r="K4972" t="s">
        <v>353</v>
      </c>
      <c r="L4972" t="s">
        <v>720</v>
      </c>
      <c r="M4972" t="s">
        <v>28</v>
      </c>
      <c r="N4972" t="s">
        <v>16</v>
      </c>
      <c r="S4972">
        <v>12489.5</v>
      </c>
    </row>
    <row r="4973" spans="1:19" x14ac:dyDescent="0.3">
      <c r="A4973">
        <v>2023</v>
      </c>
      <c r="C4973" t="str">
        <f>IF(GETPIVOTDATA("PS % recovery",Sheet4!$B$5,"Parish Name",K4973)&gt;99.949%,"OK","No")</f>
        <v>OK</v>
      </c>
      <c r="D4973" t="e">
        <f>VLOOKUP(J4973,'Ref2'!C:E,3,0)</f>
        <v>#N/A</v>
      </c>
      <c r="F4973">
        <v>9</v>
      </c>
      <c r="I4973" t="e">
        <f>VLOOKUP(J4973,Ref!L:M,2,0)</f>
        <v>#N/A</v>
      </c>
      <c r="J4973" t="s">
        <v>1386</v>
      </c>
      <c r="K4973" t="s">
        <v>354</v>
      </c>
      <c r="L4973" t="s">
        <v>722</v>
      </c>
      <c r="M4973" t="s">
        <v>28</v>
      </c>
      <c r="N4973" t="s">
        <v>16</v>
      </c>
      <c r="S4973">
        <v>5523</v>
      </c>
    </row>
    <row r="4974" spans="1:19" x14ac:dyDescent="0.3">
      <c r="A4974">
        <v>2023</v>
      </c>
      <c r="C4974" t="str">
        <f>IF(GETPIVOTDATA("PS % recovery",Sheet4!$B$5,"Parish Name",K4974)&gt;99.949%,"OK","No")</f>
        <v>No</v>
      </c>
      <c r="D4974" t="e">
        <f>VLOOKUP(J4974,'Ref2'!C:E,3,0)</f>
        <v>#N/A</v>
      </c>
      <c r="F4974">
        <v>9</v>
      </c>
      <c r="I4974" t="e">
        <f>VLOOKUP(J4974,Ref!L:M,2,0)</f>
        <v>#N/A</v>
      </c>
      <c r="J4974" t="s">
        <v>1388</v>
      </c>
      <c r="K4974" t="s">
        <v>355</v>
      </c>
      <c r="L4974" t="s">
        <v>728</v>
      </c>
      <c r="M4974" t="s">
        <v>28</v>
      </c>
      <c r="N4974" t="s">
        <v>16</v>
      </c>
      <c r="S4974">
        <v>1354.15</v>
      </c>
    </row>
    <row r="4975" spans="1:19" x14ac:dyDescent="0.3">
      <c r="A4975">
        <v>2023</v>
      </c>
      <c r="C4975" t="str">
        <f>IF(GETPIVOTDATA("PS % recovery",Sheet4!$B$5,"Parish Name",K4975)&gt;99.949%,"OK","No")</f>
        <v>No</v>
      </c>
      <c r="D4975" t="e">
        <f>VLOOKUP(J4975,'Ref2'!C:E,3,0)</f>
        <v>#N/A</v>
      </c>
      <c r="F4975">
        <v>9</v>
      </c>
      <c r="I4975" t="e">
        <f>VLOOKUP(J4975,Ref!L:M,2,0)</f>
        <v>#N/A</v>
      </c>
      <c r="J4975" t="s">
        <v>1390</v>
      </c>
      <c r="K4975" t="s">
        <v>357</v>
      </c>
      <c r="L4975" t="s">
        <v>724</v>
      </c>
      <c r="M4975" t="s">
        <v>28</v>
      </c>
      <c r="N4975" t="s">
        <v>16</v>
      </c>
      <c r="S4975">
        <v>1500</v>
      </c>
    </row>
    <row r="4976" spans="1:19" x14ac:dyDescent="0.3">
      <c r="A4976">
        <v>2023</v>
      </c>
      <c r="C4976" t="str">
        <f>IF(GETPIVOTDATA("PS % recovery",Sheet4!$B$5,"Parish Name",K4976)&gt;99.949%,"OK","No")</f>
        <v>OK</v>
      </c>
      <c r="D4976" t="e">
        <f>VLOOKUP(J4976,'Ref2'!C:E,3,0)</f>
        <v>#N/A</v>
      </c>
      <c r="F4976">
        <v>9</v>
      </c>
      <c r="I4976" t="e">
        <f>VLOOKUP(J4976,Ref!L:M,2,0)</f>
        <v>#N/A</v>
      </c>
      <c r="J4976" t="s">
        <v>1392</v>
      </c>
      <c r="K4976" t="s">
        <v>358</v>
      </c>
      <c r="L4976" t="s">
        <v>726</v>
      </c>
      <c r="M4976" t="s">
        <v>28</v>
      </c>
      <c r="N4976" t="s">
        <v>16</v>
      </c>
      <c r="S4976">
        <v>2066.2800000000002</v>
      </c>
    </row>
    <row r="4977" spans="1:19" x14ac:dyDescent="0.3">
      <c r="A4977">
        <v>2023</v>
      </c>
      <c r="C4977" t="str">
        <f>IF(GETPIVOTDATA("PS % recovery",Sheet4!$B$5,"Parish Name",K4977)&gt;99.949%,"OK","No")</f>
        <v>OK</v>
      </c>
      <c r="D4977" t="e">
        <f>VLOOKUP(J4977,'Ref2'!C:E,3,0)</f>
        <v>#N/A</v>
      </c>
      <c r="F4977">
        <v>9</v>
      </c>
      <c r="I4977" t="e">
        <f>VLOOKUP(J4977,Ref!L:M,2,0)</f>
        <v>#N/A</v>
      </c>
      <c r="J4977" t="s">
        <v>1394</v>
      </c>
      <c r="K4977" t="s">
        <v>363</v>
      </c>
      <c r="L4977" t="s">
        <v>726</v>
      </c>
      <c r="M4977" t="s">
        <v>28</v>
      </c>
      <c r="N4977" t="s">
        <v>16</v>
      </c>
      <c r="S4977">
        <v>1848</v>
      </c>
    </row>
    <row r="4978" spans="1:19" x14ac:dyDescent="0.3">
      <c r="A4978">
        <v>2023</v>
      </c>
      <c r="C4978" t="str">
        <f>IF(GETPIVOTDATA("PS % recovery",Sheet4!$B$5,"Parish Name",K4978)&gt;99.949%,"OK","No")</f>
        <v>OK</v>
      </c>
      <c r="D4978" t="e">
        <f>VLOOKUP(J4978,'Ref2'!C:E,3,0)</f>
        <v>#N/A</v>
      </c>
      <c r="F4978">
        <v>9</v>
      </c>
      <c r="I4978" t="e">
        <f>VLOOKUP(J4978,Ref!L:M,2,0)</f>
        <v>#N/A</v>
      </c>
      <c r="J4978" t="s">
        <v>1396</v>
      </c>
      <c r="K4978" t="s">
        <v>367</v>
      </c>
      <c r="L4978" t="s">
        <v>726</v>
      </c>
      <c r="M4978" t="s">
        <v>28</v>
      </c>
      <c r="N4978" t="s">
        <v>16</v>
      </c>
      <c r="S4978">
        <v>1839</v>
      </c>
    </row>
    <row r="4979" spans="1:19" x14ac:dyDescent="0.3">
      <c r="A4979">
        <v>2023</v>
      </c>
      <c r="C4979" t="str">
        <f>IF(GETPIVOTDATA("PS % recovery",Sheet4!$B$5,"Parish Name",K4979)&gt;99.949%,"OK","No")</f>
        <v>No</v>
      </c>
      <c r="D4979" t="e">
        <f>VLOOKUP(J4979,'Ref2'!C:E,3,0)</f>
        <v>#N/A</v>
      </c>
      <c r="F4979">
        <v>9</v>
      </c>
      <c r="I4979" t="e">
        <f>VLOOKUP(J4979,Ref!L:M,2,0)</f>
        <v>#N/A</v>
      </c>
      <c r="J4979" t="s">
        <v>1398</v>
      </c>
      <c r="K4979" t="s">
        <v>362</v>
      </c>
      <c r="L4979" t="s">
        <v>732</v>
      </c>
      <c r="M4979" t="s">
        <v>28</v>
      </c>
      <c r="N4979" t="s">
        <v>16</v>
      </c>
      <c r="S4979">
        <v>600</v>
      </c>
    </row>
    <row r="4980" spans="1:19" x14ac:dyDescent="0.3">
      <c r="A4980">
        <v>2023</v>
      </c>
      <c r="C4980" t="str">
        <f>IF(GETPIVOTDATA("PS % recovery",Sheet4!$B$5,"Parish Name",K4980)&gt;99.949%,"OK","No")</f>
        <v>No</v>
      </c>
      <c r="D4980" t="e">
        <f>VLOOKUP(J4980,'Ref2'!C:E,3,0)</f>
        <v>#N/A</v>
      </c>
      <c r="F4980">
        <v>9</v>
      </c>
      <c r="I4980" t="e">
        <f>VLOOKUP(J4980,Ref!L:M,2,0)</f>
        <v>#N/A</v>
      </c>
      <c r="J4980" t="s">
        <v>1400</v>
      </c>
      <c r="K4980" t="s">
        <v>364</v>
      </c>
      <c r="L4980" t="s">
        <v>732</v>
      </c>
      <c r="M4980" t="s">
        <v>28</v>
      </c>
      <c r="N4980" t="s">
        <v>16</v>
      </c>
      <c r="S4980">
        <v>937</v>
      </c>
    </row>
    <row r="4981" spans="1:19" x14ac:dyDescent="0.3">
      <c r="A4981">
        <v>2023</v>
      </c>
      <c r="C4981" t="str">
        <f>IF(GETPIVOTDATA("PS % recovery",Sheet4!$B$5,"Parish Name",K4981)&gt;99.949%,"OK","No")</f>
        <v>OK</v>
      </c>
      <c r="D4981" t="e">
        <f>VLOOKUP(J4981,'Ref2'!C:E,3,0)</f>
        <v>#N/A</v>
      </c>
      <c r="F4981">
        <v>9</v>
      </c>
      <c r="I4981" t="e">
        <f>VLOOKUP(J4981,Ref!L:M,2,0)</f>
        <v>#N/A</v>
      </c>
      <c r="J4981" t="s">
        <v>1402</v>
      </c>
      <c r="K4981" t="s">
        <v>366</v>
      </c>
      <c r="L4981" t="s">
        <v>732</v>
      </c>
      <c r="M4981" t="s">
        <v>28</v>
      </c>
      <c r="N4981" t="s">
        <v>16</v>
      </c>
      <c r="S4981">
        <v>400</v>
      </c>
    </row>
    <row r="4982" spans="1:19" x14ac:dyDescent="0.3">
      <c r="A4982">
        <v>2023</v>
      </c>
      <c r="C4982" t="str">
        <f>IF(GETPIVOTDATA("PS % recovery",Sheet4!$B$5,"Parish Name",K4982)&gt;99.949%,"OK","No")</f>
        <v>No</v>
      </c>
      <c r="D4982" t="str">
        <f>VLOOKUP(J4982,'Ref2'!C:E,3,0)</f>
        <v>LLF</v>
      </c>
      <c r="F4982">
        <v>9</v>
      </c>
      <c r="I4982" t="e">
        <f>VLOOKUP(J4982,Ref!L:M,2,0)</f>
        <v>#N/A</v>
      </c>
      <c r="J4982" t="s">
        <v>1404</v>
      </c>
      <c r="K4982" t="s">
        <v>369</v>
      </c>
      <c r="L4982" t="s">
        <v>734</v>
      </c>
      <c r="M4982" t="s">
        <v>31</v>
      </c>
      <c r="N4982" t="s">
        <v>16</v>
      </c>
      <c r="S4982">
        <v>4000</v>
      </c>
    </row>
    <row r="4983" spans="1:19" x14ac:dyDescent="0.3">
      <c r="A4983">
        <v>2023</v>
      </c>
      <c r="C4983" t="str">
        <f>IF(GETPIVOTDATA("PS % recovery",Sheet4!$B$5,"Parish Name",K4983)&gt;99.949%,"OK","No")</f>
        <v>No</v>
      </c>
      <c r="D4983" t="e">
        <f>VLOOKUP(J4983,'Ref2'!C:E,3,0)</f>
        <v>#N/A</v>
      </c>
      <c r="F4983">
        <v>9</v>
      </c>
      <c r="I4983" t="e">
        <f>VLOOKUP(J4983,Ref!L:M,2,0)</f>
        <v>#N/A</v>
      </c>
      <c r="J4983" t="s">
        <v>1406</v>
      </c>
      <c r="K4983" t="s">
        <v>370</v>
      </c>
      <c r="L4983" t="s">
        <v>736</v>
      </c>
      <c r="M4983" t="s">
        <v>31</v>
      </c>
      <c r="N4983" t="s">
        <v>16</v>
      </c>
      <c r="S4983">
        <v>1000</v>
      </c>
    </row>
    <row r="4984" spans="1:19" x14ac:dyDescent="0.3">
      <c r="A4984">
        <v>2023</v>
      </c>
      <c r="C4984" t="str">
        <f>IF(GETPIVOTDATA("PS % recovery",Sheet4!$B$5,"Parish Name",K4984)&gt;99.949%,"OK","No")</f>
        <v>OK</v>
      </c>
      <c r="D4984" t="e">
        <f>VLOOKUP(J4984,'Ref2'!C:E,3,0)</f>
        <v>#N/A</v>
      </c>
      <c r="F4984">
        <v>9</v>
      </c>
      <c r="I4984" t="e">
        <f>VLOOKUP(J4984,Ref!L:M,2,0)</f>
        <v>#N/A</v>
      </c>
      <c r="J4984" t="s">
        <v>1408</v>
      </c>
      <c r="K4984" t="s">
        <v>371</v>
      </c>
      <c r="L4984" t="s">
        <v>768</v>
      </c>
      <c r="M4984" t="s">
        <v>31</v>
      </c>
      <c r="N4984" t="s">
        <v>16</v>
      </c>
      <c r="S4984">
        <v>3000</v>
      </c>
    </row>
    <row r="4985" spans="1:19" x14ac:dyDescent="0.3">
      <c r="A4985">
        <v>2023</v>
      </c>
      <c r="C4985" t="str">
        <f>IF(GETPIVOTDATA("PS % recovery",Sheet4!$B$5,"Parish Name",K4985)&gt;99.949%,"OK","No")</f>
        <v>OK</v>
      </c>
      <c r="D4985" t="e">
        <f>VLOOKUP(J4985,'Ref2'!C:E,3,0)</f>
        <v>#N/A</v>
      </c>
      <c r="F4985">
        <v>9</v>
      </c>
      <c r="I4985" t="e">
        <f>VLOOKUP(J4985,Ref!L:M,2,0)</f>
        <v>#N/A</v>
      </c>
      <c r="J4985" t="s">
        <v>1410</v>
      </c>
      <c r="K4985" t="s">
        <v>372</v>
      </c>
      <c r="L4985" t="s">
        <v>738</v>
      </c>
      <c r="M4985" t="s">
        <v>31</v>
      </c>
      <c r="N4985" t="s">
        <v>16</v>
      </c>
      <c r="S4985">
        <v>0</v>
      </c>
    </row>
    <row r="4986" spans="1:19" x14ac:dyDescent="0.3">
      <c r="A4986">
        <v>2023</v>
      </c>
      <c r="C4986" t="str">
        <f>IF(GETPIVOTDATA("PS % recovery",Sheet4!$B$5,"Parish Name",K4986)&gt;99.949%,"OK","No")</f>
        <v>No</v>
      </c>
      <c r="D4986" t="e">
        <f>VLOOKUP(J4986,'Ref2'!C:E,3,0)</f>
        <v>#N/A</v>
      </c>
      <c r="F4986">
        <v>9</v>
      </c>
      <c r="I4986" t="str">
        <f>VLOOKUP(J4986,Ref!L:M,2,0)</f>
        <v>Yes</v>
      </c>
      <c r="J4986" t="s">
        <v>1412</v>
      </c>
      <c r="K4986" t="s">
        <v>373</v>
      </c>
      <c r="L4986" t="s">
        <v>740</v>
      </c>
      <c r="M4986" t="s">
        <v>31</v>
      </c>
      <c r="N4986" t="s">
        <v>16</v>
      </c>
      <c r="S4986">
        <v>3000</v>
      </c>
    </row>
    <row r="4987" spans="1:19" x14ac:dyDescent="0.3">
      <c r="A4987">
        <v>2023</v>
      </c>
      <c r="C4987" t="str">
        <f>IF(GETPIVOTDATA("PS % recovery",Sheet4!$B$5,"Parish Name",K4987)&gt;99.949%,"OK","No")</f>
        <v>No</v>
      </c>
      <c r="D4987" t="e">
        <f>VLOOKUP(J4987,'Ref2'!C:E,3,0)</f>
        <v>#N/A</v>
      </c>
      <c r="F4987">
        <v>9</v>
      </c>
      <c r="I4987" t="e">
        <f>VLOOKUP(J4987,Ref!L:M,2,0)</f>
        <v>#N/A</v>
      </c>
      <c r="J4987" t="s">
        <v>1414</v>
      </c>
      <c r="K4987" t="s">
        <v>375</v>
      </c>
      <c r="L4987" t="s">
        <v>746</v>
      </c>
      <c r="M4987" t="s">
        <v>31</v>
      </c>
      <c r="N4987" t="s">
        <v>16</v>
      </c>
      <c r="S4987">
        <v>4100</v>
      </c>
    </row>
    <row r="4988" spans="1:19" x14ac:dyDescent="0.3">
      <c r="A4988">
        <v>2023</v>
      </c>
      <c r="C4988" t="str">
        <f>IF(GETPIVOTDATA("PS % recovery",Sheet4!$B$5,"Parish Name",K4988)&gt;99.949%,"OK","No")</f>
        <v>OK</v>
      </c>
      <c r="D4988" t="e">
        <f>VLOOKUP(J4988,'Ref2'!C:E,3,0)</f>
        <v>#N/A</v>
      </c>
      <c r="F4988">
        <v>9</v>
      </c>
      <c r="I4988" t="e">
        <f>VLOOKUP(J4988,Ref!L:M,2,0)</f>
        <v>#N/A</v>
      </c>
      <c r="J4988" t="s">
        <v>1416</v>
      </c>
      <c r="K4988" t="s">
        <v>376</v>
      </c>
      <c r="L4988" t="s">
        <v>744</v>
      </c>
      <c r="M4988" t="s">
        <v>31</v>
      </c>
      <c r="N4988" t="s">
        <v>16</v>
      </c>
      <c r="S4988">
        <v>2250</v>
      </c>
    </row>
    <row r="4989" spans="1:19" x14ac:dyDescent="0.3">
      <c r="A4989">
        <v>2023</v>
      </c>
      <c r="C4989" t="str">
        <f>IF(GETPIVOTDATA("PS % recovery",Sheet4!$B$5,"Parish Name",K4989)&gt;99.949%,"OK","No")</f>
        <v>OK</v>
      </c>
      <c r="D4989" t="str">
        <f>VLOOKUP(J4989,'Ref2'!C:E,3,0)</f>
        <v>LLF</v>
      </c>
      <c r="F4989">
        <v>9</v>
      </c>
      <c r="I4989" t="e">
        <f>VLOOKUP(J4989,Ref!L:M,2,0)</f>
        <v>#N/A</v>
      </c>
      <c r="J4989" t="s">
        <v>1418</v>
      </c>
      <c r="K4989" t="s">
        <v>378</v>
      </c>
      <c r="L4989" t="s">
        <v>754</v>
      </c>
      <c r="M4989" t="s">
        <v>31</v>
      </c>
      <c r="N4989" t="s">
        <v>16</v>
      </c>
      <c r="S4989">
        <v>3841</v>
      </c>
    </row>
    <row r="4990" spans="1:19" x14ac:dyDescent="0.3">
      <c r="A4990">
        <v>2023</v>
      </c>
      <c r="C4990" t="str">
        <f>IF(GETPIVOTDATA("PS % recovery",Sheet4!$B$5,"Parish Name",K4990)&gt;99.949%,"OK","No")</f>
        <v>No</v>
      </c>
      <c r="D4990" t="e">
        <f>VLOOKUP(J4990,'Ref2'!C:E,3,0)</f>
        <v>#N/A</v>
      </c>
      <c r="F4990">
        <v>9</v>
      </c>
      <c r="I4990" t="e">
        <f>VLOOKUP(J4990,Ref!L:M,2,0)</f>
        <v>#N/A</v>
      </c>
      <c r="J4990" t="s">
        <v>1420</v>
      </c>
      <c r="K4990" t="s">
        <v>377</v>
      </c>
      <c r="L4990" t="s">
        <v>748</v>
      </c>
      <c r="M4990" t="s">
        <v>31</v>
      </c>
      <c r="N4990" t="s">
        <v>16</v>
      </c>
      <c r="S4990">
        <v>0</v>
      </c>
    </row>
    <row r="4991" spans="1:19" x14ac:dyDescent="0.3">
      <c r="A4991">
        <v>2023</v>
      </c>
      <c r="C4991" t="str">
        <f>IF(GETPIVOTDATA("PS % recovery",Sheet4!$B$5,"Parish Name",K4991)&gt;99.949%,"OK","No")</f>
        <v>No</v>
      </c>
      <c r="D4991" t="e">
        <f>VLOOKUP(J4991,'Ref2'!C:E,3,0)</f>
        <v>#N/A</v>
      </c>
      <c r="F4991">
        <v>9</v>
      </c>
      <c r="I4991" t="e">
        <f>VLOOKUP(J4991,Ref!L:M,2,0)</f>
        <v>#N/A</v>
      </c>
      <c r="J4991" t="s">
        <v>1422</v>
      </c>
      <c r="K4991" t="s">
        <v>379</v>
      </c>
      <c r="L4991" t="s">
        <v>750</v>
      </c>
      <c r="M4991" t="s">
        <v>31</v>
      </c>
      <c r="N4991" t="s">
        <v>16</v>
      </c>
      <c r="S4991">
        <v>1500</v>
      </c>
    </row>
    <row r="4992" spans="1:19" x14ac:dyDescent="0.3">
      <c r="A4992">
        <v>2023</v>
      </c>
      <c r="C4992" t="str">
        <f>IF(GETPIVOTDATA("PS % recovery",Sheet4!$B$5,"Parish Name",K4992)&gt;99.949%,"OK","No")</f>
        <v>No</v>
      </c>
      <c r="D4992" t="str">
        <f>VLOOKUP(J4992,'Ref2'!C:E,3,0)</f>
        <v>LLF</v>
      </c>
      <c r="F4992">
        <v>9</v>
      </c>
      <c r="I4992" t="e">
        <f>VLOOKUP(J4992,Ref!L:M,2,0)</f>
        <v>#N/A</v>
      </c>
      <c r="J4992" t="s">
        <v>1424</v>
      </c>
      <c r="K4992" t="s">
        <v>380</v>
      </c>
      <c r="L4992" t="s">
        <v>752</v>
      </c>
      <c r="M4992" t="s">
        <v>31</v>
      </c>
      <c r="N4992" t="s">
        <v>16</v>
      </c>
      <c r="S4992">
        <v>0</v>
      </c>
    </row>
    <row r="4993" spans="1:19" x14ac:dyDescent="0.3">
      <c r="A4993">
        <v>2023</v>
      </c>
      <c r="C4993" t="str">
        <f>IF(GETPIVOTDATA("PS % recovery",Sheet4!$B$5,"Parish Name",K4993)&gt;99.949%,"OK","No")</f>
        <v>OK</v>
      </c>
      <c r="D4993" t="e">
        <f>VLOOKUP(J4993,'Ref2'!C:E,3,0)</f>
        <v>#N/A</v>
      </c>
      <c r="F4993">
        <v>9</v>
      </c>
      <c r="I4993" t="e">
        <f>VLOOKUP(J4993,Ref!L:M,2,0)</f>
        <v>#N/A</v>
      </c>
      <c r="J4993" t="s">
        <v>1426</v>
      </c>
      <c r="K4993" t="s">
        <v>374</v>
      </c>
      <c r="L4993" t="s">
        <v>742</v>
      </c>
      <c r="M4993" t="s">
        <v>31</v>
      </c>
      <c r="N4993" t="s">
        <v>16</v>
      </c>
      <c r="S4993">
        <v>4000</v>
      </c>
    </row>
    <row r="4994" spans="1:19" x14ac:dyDescent="0.3">
      <c r="A4994">
        <v>2023</v>
      </c>
      <c r="C4994" t="str">
        <f>IF(GETPIVOTDATA("PS % recovery",Sheet4!$B$5,"Parish Name",K4994)&gt;99.949%,"OK","No")</f>
        <v>No</v>
      </c>
      <c r="D4994" t="e">
        <f>VLOOKUP(J4994,'Ref2'!C:E,3,0)</f>
        <v>#N/A</v>
      </c>
      <c r="F4994">
        <v>9</v>
      </c>
      <c r="I4994" t="e">
        <f>VLOOKUP(J4994,Ref!L:M,2,0)</f>
        <v>#N/A</v>
      </c>
      <c r="J4994" t="s">
        <v>1428</v>
      </c>
      <c r="K4994" t="s">
        <v>381</v>
      </c>
      <c r="L4994" t="s">
        <v>756</v>
      </c>
      <c r="M4994" t="s">
        <v>31</v>
      </c>
      <c r="N4994" t="s">
        <v>16</v>
      </c>
      <c r="S4994">
        <v>1250</v>
      </c>
    </row>
    <row r="4995" spans="1:19" x14ac:dyDescent="0.3">
      <c r="A4995">
        <v>2023</v>
      </c>
      <c r="C4995" t="str">
        <f>IF(GETPIVOTDATA("PS % recovery",Sheet4!$B$5,"Parish Name",K4995)&gt;99.949%,"OK","No")</f>
        <v>No</v>
      </c>
      <c r="D4995" t="e">
        <f>VLOOKUP(J4995,'Ref2'!C:E,3,0)</f>
        <v>#N/A</v>
      </c>
      <c r="F4995">
        <v>9</v>
      </c>
      <c r="I4995" t="e">
        <f>VLOOKUP(J4995,Ref!L:M,2,0)</f>
        <v>#N/A</v>
      </c>
      <c r="J4995" t="s">
        <v>1430</v>
      </c>
      <c r="K4995" t="s">
        <v>382</v>
      </c>
      <c r="L4995" t="s">
        <v>758</v>
      </c>
      <c r="M4995" t="s">
        <v>31</v>
      </c>
      <c r="N4995" t="s">
        <v>16</v>
      </c>
      <c r="S4995">
        <v>0</v>
      </c>
    </row>
    <row r="4996" spans="1:19" x14ac:dyDescent="0.3">
      <c r="A4996">
        <v>2023</v>
      </c>
      <c r="C4996" t="str">
        <f>IF(GETPIVOTDATA("PS % recovery",Sheet4!$B$5,"Parish Name",K4996)&gt;99.949%,"OK","No")</f>
        <v>No</v>
      </c>
      <c r="D4996" t="e">
        <f>VLOOKUP(J4996,'Ref2'!C:E,3,0)</f>
        <v>#N/A</v>
      </c>
      <c r="F4996">
        <v>9</v>
      </c>
      <c r="I4996" t="e">
        <f>VLOOKUP(J4996,Ref!L:M,2,0)</f>
        <v>#N/A</v>
      </c>
      <c r="J4996" t="s">
        <v>1432</v>
      </c>
      <c r="K4996" t="s">
        <v>383</v>
      </c>
      <c r="L4996" t="s">
        <v>760</v>
      </c>
      <c r="M4996" t="s">
        <v>31</v>
      </c>
      <c r="N4996" t="s">
        <v>16</v>
      </c>
      <c r="S4996">
        <v>500</v>
      </c>
    </row>
    <row r="4997" spans="1:19" x14ac:dyDescent="0.3">
      <c r="A4997">
        <v>2023</v>
      </c>
      <c r="C4997" t="str">
        <f>IF(GETPIVOTDATA("PS % recovery",Sheet4!$B$5,"Parish Name",K4997)&gt;99.949%,"OK","No")</f>
        <v>OK</v>
      </c>
      <c r="D4997" t="e">
        <f>VLOOKUP(J4997,'Ref2'!C:E,3,0)</f>
        <v>#N/A</v>
      </c>
      <c r="F4997">
        <v>9</v>
      </c>
      <c r="I4997" t="e">
        <f>VLOOKUP(J4997,Ref!L:M,2,0)</f>
        <v>#N/A</v>
      </c>
      <c r="J4997" t="s">
        <v>1434</v>
      </c>
      <c r="K4997" t="s">
        <v>384</v>
      </c>
      <c r="L4997" t="s">
        <v>762</v>
      </c>
      <c r="M4997" t="s">
        <v>31</v>
      </c>
      <c r="N4997" t="s">
        <v>16</v>
      </c>
      <c r="S4997">
        <v>0</v>
      </c>
    </row>
    <row r="4998" spans="1:19" x14ac:dyDescent="0.3">
      <c r="A4998">
        <v>2023</v>
      </c>
      <c r="C4998" t="str">
        <f>IF(GETPIVOTDATA("PS % recovery",Sheet4!$B$5,"Parish Name",K4998)&gt;99.949%,"OK","No")</f>
        <v>No</v>
      </c>
      <c r="D4998" t="e">
        <f>VLOOKUP(J4998,'Ref2'!C:E,3,0)</f>
        <v>#N/A</v>
      </c>
      <c r="F4998">
        <v>9</v>
      </c>
      <c r="I4998" t="e">
        <f>VLOOKUP(J4998,Ref!L:M,2,0)</f>
        <v>#N/A</v>
      </c>
      <c r="J4998" t="s">
        <v>1436</v>
      </c>
      <c r="K4998" t="s">
        <v>385</v>
      </c>
      <c r="L4998" t="s">
        <v>764</v>
      </c>
      <c r="M4998" t="s">
        <v>31</v>
      </c>
      <c r="N4998" t="s">
        <v>16</v>
      </c>
      <c r="S4998">
        <v>3500</v>
      </c>
    </row>
    <row r="4999" spans="1:19" x14ac:dyDescent="0.3">
      <c r="A4999">
        <v>2023</v>
      </c>
      <c r="C4999" t="str">
        <f>IF(GETPIVOTDATA("PS % recovery",Sheet4!$B$5,"Parish Name",K4999)&gt;99.949%,"OK","No")</f>
        <v>No</v>
      </c>
      <c r="D4999" t="e">
        <f>VLOOKUP(J4999,'Ref2'!C:E,3,0)</f>
        <v>#N/A</v>
      </c>
      <c r="F4999">
        <v>9</v>
      </c>
      <c r="I4999" t="e">
        <f>VLOOKUP(J4999,Ref!L:M,2,0)</f>
        <v>#N/A</v>
      </c>
      <c r="J4999" t="s">
        <v>1438</v>
      </c>
      <c r="K4999" t="s">
        <v>386</v>
      </c>
      <c r="L4999" t="s">
        <v>766</v>
      </c>
      <c r="M4999" t="s">
        <v>31</v>
      </c>
      <c r="N4999" t="s">
        <v>16</v>
      </c>
      <c r="S4999">
        <v>750</v>
      </c>
    </row>
    <row r="5000" spans="1:19" x14ac:dyDescent="0.3">
      <c r="A5000">
        <v>2023</v>
      </c>
      <c r="C5000" t="str">
        <f>IF(GETPIVOTDATA("PS % recovery",Sheet4!$B$5,"Parish Name",K5000)&gt;99.949%,"OK","No")</f>
        <v>No</v>
      </c>
      <c r="D5000" t="str">
        <f>VLOOKUP(J5000,'Ref2'!C:E,3,0)</f>
        <v>LLF</v>
      </c>
      <c r="F5000">
        <v>9</v>
      </c>
      <c r="I5000" t="e">
        <f>VLOOKUP(J5000,Ref!L:M,2,0)</f>
        <v>#N/A</v>
      </c>
      <c r="J5000" t="s">
        <v>1440</v>
      </c>
      <c r="K5000" t="s">
        <v>388</v>
      </c>
      <c r="L5000" t="s">
        <v>780</v>
      </c>
      <c r="M5000" t="s">
        <v>34</v>
      </c>
      <c r="N5000" t="s">
        <v>16</v>
      </c>
      <c r="S5000">
        <v>2689</v>
      </c>
    </row>
    <row r="5001" spans="1:19" x14ac:dyDescent="0.3">
      <c r="A5001">
        <v>2023</v>
      </c>
      <c r="C5001" t="str">
        <f>IF(GETPIVOTDATA("PS % recovery",Sheet4!$B$5,"Parish Name",K5001)&gt;99.949%,"OK","No")</f>
        <v>OK</v>
      </c>
      <c r="D5001" t="str">
        <f>VLOOKUP(J5001,'Ref2'!C:E,3,0)</f>
        <v>LLF</v>
      </c>
      <c r="F5001">
        <v>9</v>
      </c>
      <c r="I5001" t="str">
        <f>VLOOKUP(J5001,Ref!L:M,2,0)</f>
        <v>Yes</v>
      </c>
      <c r="J5001" t="s">
        <v>1442</v>
      </c>
      <c r="K5001" t="s">
        <v>389</v>
      </c>
      <c r="L5001" t="s">
        <v>780</v>
      </c>
      <c r="M5001" t="s">
        <v>34</v>
      </c>
      <c r="N5001" t="s">
        <v>16</v>
      </c>
      <c r="S5001">
        <v>4348</v>
      </c>
    </row>
    <row r="5002" spans="1:19" x14ac:dyDescent="0.3">
      <c r="A5002">
        <v>2023</v>
      </c>
      <c r="C5002" t="str">
        <f>IF(GETPIVOTDATA("PS % recovery",Sheet4!$B$5,"Parish Name",K5002)&gt;99.949%,"OK","No")</f>
        <v>No</v>
      </c>
      <c r="D5002" t="e">
        <f>VLOOKUP(J5002,'Ref2'!C:E,3,0)</f>
        <v>#N/A</v>
      </c>
      <c r="F5002">
        <v>9</v>
      </c>
      <c r="I5002" t="e">
        <f>VLOOKUP(J5002,Ref!L:M,2,0)</f>
        <v>#N/A</v>
      </c>
      <c r="J5002" t="s">
        <v>1444</v>
      </c>
      <c r="K5002" t="s">
        <v>390</v>
      </c>
      <c r="L5002" t="s">
        <v>770</v>
      </c>
      <c r="M5002" t="s">
        <v>34</v>
      </c>
      <c r="N5002" t="s">
        <v>16</v>
      </c>
      <c r="S5002">
        <v>770.75</v>
      </c>
    </row>
    <row r="5003" spans="1:19" x14ac:dyDescent="0.3">
      <c r="A5003">
        <v>2023</v>
      </c>
      <c r="C5003" t="str">
        <f>IF(GETPIVOTDATA("PS % recovery",Sheet4!$B$5,"Parish Name",K5003)&gt;99.949%,"OK","No")</f>
        <v>No</v>
      </c>
      <c r="D5003" t="e">
        <f>VLOOKUP(J5003,'Ref2'!C:E,3,0)</f>
        <v>#N/A</v>
      </c>
      <c r="F5003">
        <v>9</v>
      </c>
      <c r="I5003" t="e">
        <f>VLOOKUP(J5003,Ref!L:M,2,0)</f>
        <v>#N/A</v>
      </c>
      <c r="J5003" t="s">
        <v>1446</v>
      </c>
      <c r="K5003" t="s">
        <v>392</v>
      </c>
      <c r="L5003" t="s">
        <v>770</v>
      </c>
      <c r="M5003" t="s">
        <v>34</v>
      </c>
      <c r="N5003" t="s">
        <v>16</v>
      </c>
      <c r="S5003">
        <v>100</v>
      </c>
    </row>
    <row r="5004" spans="1:19" x14ac:dyDescent="0.3">
      <c r="A5004">
        <v>2023</v>
      </c>
      <c r="C5004" t="str">
        <f>IF(GETPIVOTDATA("PS % recovery",Sheet4!$B$5,"Parish Name",K5004)&gt;99.949%,"OK","No")</f>
        <v>OK</v>
      </c>
      <c r="D5004" t="e">
        <f>VLOOKUP(J5004,'Ref2'!C:E,3,0)</f>
        <v>#N/A</v>
      </c>
      <c r="F5004">
        <v>9</v>
      </c>
      <c r="I5004" t="e">
        <f>VLOOKUP(J5004,Ref!L:M,2,0)</f>
        <v>#N/A</v>
      </c>
      <c r="J5004" t="s">
        <v>1448</v>
      </c>
      <c r="K5004" t="s">
        <v>393</v>
      </c>
      <c r="L5004" t="s">
        <v>774</v>
      </c>
      <c r="M5004" t="s">
        <v>34</v>
      </c>
      <c r="N5004" t="s">
        <v>16</v>
      </c>
      <c r="S5004">
        <v>1922</v>
      </c>
    </row>
    <row r="5005" spans="1:19" x14ac:dyDescent="0.3">
      <c r="A5005">
        <v>2023</v>
      </c>
      <c r="C5005" t="str">
        <f>IF(GETPIVOTDATA("PS % recovery",Sheet4!$B$5,"Parish Name",K5005)&gt;99.949%,"OK","No")</f>
        <v>No</v>
      </c>
      <c r="D5005" t="e">
        <f>VLOOKUP(J5005,'Ref2'!C:E,3,0)</f>
        <v>#N/A</v>
      </c>
      <c r="F5005">
        <v>9</v>
      </c>
      <c r="I5005" t="e">
        <f>VLOOKUP(J5005,Ref!L:M,2,0)</f>
        <v>#N/A</v>
      </c>
      <c r="J5005" t="s">
        <v>1450</v>
      </c>
      <c r="K5005" t="s">
        <v>395</v>
      </c>
      <c r="L5005" t="s">
        <v>774</v>
      </c>
      <c r="M5005" t="s">
        <v>34</v>
      </c>
      <c r="N5005" t="s">
        <v>16</v>
      </c>
      <c r="S5005">
        <v>2500</v>
      </c>
    </row>
    <row r="5006" spans="1:19" x14ac:dyDescent="0.3">
      <c r="A5006">
        <v>2023</v>
      </c>
      <c r="C5006" t="str">
        <f>IF(GETPIVOTDATA("PS % recovery",Sheet4!$B$5,"Parish Name",K5006)&gt;99.949%,"OK","No")</f>
        <v>No</v>
      </c>
      <c r="D5006" t="e">
        <f>VLOOKUP(J5006,'Ref2'!C:E,3,0)</f>
        <v>#N/A</v>
      </c>
      <c r="F5006">
        <v>9</v>
      </c>
      <c r="I5006" t="e">
        <f>VLOOKUP(J5006,Ref!L:M,2,0)</f>
        <v>#N/A</v>
      </c>
      <c r="J5006" t="s">
        <v>1452</v>
      </c>
      <c r="K5006" t="s">
        <v>396</v>
      </c>
      <c r="L5006" t="s">
        <v>786</v>
      </c>
      <c r="M5006" t="s">
        <v>34</v>
      </c>
      <c r="N5006" t="s">
        <v>16</v>
      </c>
      <c r="S5006">
        <v>0</v>
      </c>
    </row>
    <row r="5007" spans="1:19" x14ac:dyDescent="0.3">
      <c r="A5007">
        <v>2023</v>
      </c>
      <c r="C5007" t="str">
        <f>IF(GETPIVOTDATA("PS % recovery",Sheet4!$B$5,"Parish Name",K5007)&gt;99.949%,"OK","No")</f>
        <v>No</v>
      </c>
      <c r="D5007" t="e">
        <f>VLOOKUP(J5007,'Ref2'!C:E,3,0)</f>
        <v>#N/A</v>
      </c>
      <c r="F5007">
        <v>9</v>
      </c>
      <c r="I5007" t="e">
        <f>VLOOKUP(J5007,Ref!L:M,2,0)</f>
        <v>#N/A</v>
      </c>
      <c r="J5007" t="s">
        <v>1454</v>
      </c>
      <c r="K5007" t="s">
        <v>398</v>
      </c>
      <c r="L5007" t="s">
        <v>786</v>
      </c>
      <c r="M5007" t="s">
        <v>34</v>
      </c>
      <c r="N5007" t="s">
        <v>16</v>
      </c>
      <c r="S5007">
        <v>0</v>
      </c>
    </row>
    <row r="5008" spans="1:19" x14ac:dyDescent="0.3">
      <c r="A5008">
        <v>2023</v>
      </c>
      <c r="C5008" t="str">
        <f>IF(GETPIVOTDATA("PS % recovery",Sheet4!$B$5,"Parish Name",K5008)&gt;99.949%,"OK","No")</f>
        <v>No</v>
      </c>
      <c r="D5008" t="e">
        <f>VLOOKUP(J5008,'Ref2'!C:E,3,0)</f>
        <v>#N/A</v>
      </c>
      <c r="F5008">
        <v>9</v>
      </c>
      <c r="I5008" t="e">
        <f>VLOOKUP(J5008,Ref!L:M,2,0)</f>
        <v>#N/A</v>
      </c>
      <c r="J5008" t="s">
        <v>1456</v>
      </c>
      <c r="K5008" t="s">
        <v>399</v>
      </c>
      <c r="L5008" t="s">
        <v>786</v>
      </c>
      <c r="M5008" t="s">
        <v>34</v>
      </c>
      <c r="N5008" t="s">
        <v>16</v>
      </c>
      <c r="S5008">
        <v>100</v>
      </c>
    </row>
    <row r="5009" spans="1:19" x14ac:dyDescent="0.3">
      <c r="A5009">
        <v>2023</v>
      </c>
      <c r="C5009" t="str">
        <f>IF(GETPIVOTDATA("PS % recovery",Sheet4!$B$5,"Parish Name",K5009)&gt;99.949%,"OK","No")</f>
        <v>OK</v>
      </c>
      <c r="D5009" t="e">
        <f>VLOOKUP(J5009,'Ref2'!C:E,3,0)</f>
        <v>#N/A</v>
      </c>
      <c r="F5009">
        <v>9</v>
      </c>
      <c r="I5009" t="e">
        <f>VLOOKUP(J5009,Ref!L:M,2,0)</f>
        <v>#N/A</v>
      </c>
      <c r="J5009" t="s">
        <v>1458</v>
      </c>
      <c r="K5009" t="s">
        <v>397</v>
      </c>
      <c r="L5009" t="s">
        <v>782</v>
      </c>
      <c r="M5009" t="s">
        <v>34</v>
      </c>
      <c r="N5009" t="s">
        <v>16</v>
      </c>
      <c r="S5009">
        <v>0</v>
      </c>
    </row>
    <row r="5010" spans="1:19" x14ac:dyDescent="0.3">
      <c r="A5010">
        <v>2023</v>
      </c>
      <c r="C5010" t="str">
        <f>IF(GETPIVOTDATA("PS % recovery",Sheet4!$B$5,"Parish Name",K5010)&gt;99.949%,"OK","No")</f>
        <v>OK</v>
      </c>
      <c r="D5010" t="e">
        <f>VLOOKUP(J5010,'Ref2'!C:E,3,0)</f>
        <v>#N/A</v>
      </c>
      <c r="F5010">
        <v>9</v>
      </c>
      <c r="I5010" t="e">
        <f>VLOOKUP(J5010,Ref!L:M,2,0)</f>
        <v>#N/A</v>
      </c>
      <c r="J5010" t="s">
        <v>1460</v>
      </c>
      <c r="K5010" t="s">
        <v>401</v>
      </c>
      <c r="L5010" t="s">
        <v>782</v>
      </c>
      <c r="M5010" t="s">
        <v>34</v>
      </c>
      <c r="N5010" t="s">
        <v>16</v>
      </c>
      <c r="S5010">
        <v>0</v>
      </c>
    </row>
    <row r="5011" spans="1:19" x14ac:dyDescent="0.3">
      <c r="A5011">
        <v>2023</v>
      </c>
      <c r="C5011" t="str">
        <f>IF(GETPIVOTDATA("PS % recovery",Sheet4!$B$5,"Parish Name",K5011)&gt;99.949%,"OK","No")</f>
        <v>OK</v>
      </c>
      <c r="D5011" t="e">
        <f>VLOOKUP(J5011,'Ref2'!C:E,3,0)</f>
        <v>#N/A</v>
      </c>
      <c r="F5011">
        <v>9</v>
      </c>
      <c r="I5011" t="e">
        <f>VLOOKUP(J5011,Ref!L:M,2,0)</f>
        <v>#N/A</v>
      </c>
      <c r="J5011" t="s">
        <v>1462</v>
      </c>
      <c r="K5011" t="s">
        <v>400</v>
      </c>
      <c r="L5011" t="s">
        <v>782</v>
      </c>
      <c r="M5011" t="s">
        <v>34</v>
      </c>
      <c r="N5011" t="s">
        <v>16</v>
      </c>
      <c r="S5011">
        <v>420</v>
      </c>
    </row>
    <row r="5012" spans="1:19" x14ac:dyDescent="0.3">
      <c r="A5012">
        <v>2023</v>
      </c>
      <c r="C5012" t="str">
        <f>IF(GETPIVOTDATA("PS % recovery",Sheet4!$B$5,"Parish Name",K5012)&gt;99.949%,"OK","No")</f>
        <v>No</v>
      </c>
      <c r="D5012" t="e">
        <f>VLOOKUP(J5012,'Ref2'!C:E,3,0)</f>
        <v>#N/A</v>
      </c>
      <c r="F5012">
        <v>9</v>
      </c>
      <c r="I5012" t="e">
        <f>VLOOKUP(J5012,Ref!L:M,2,0)</f>
        <v>#N/A</v>
      </c>
      <c r="J5012" t="s">
        <v>1464</v>
      </c>
      <c r="K5012" t="s">
        <v>402</v>
      </c>
      <c r="L5012" t="s">
        <v>778</v>
      </c>
      <c r="M5012" t="s">
        <v>34</v>
      </c>
      <c r="N5012" t="s">
        <v>16</v>
      </c>
      <c r="S5012">
        <v>500</v>
      </c>
    </row>
    <row r="5013" spans="1:19" x14ac:dyDescent="0.3">
      <c r="A5013">
        <v>2023</v>
      </c>
      <c r="C5013" t="str">
        <f>IF(GETPIVOTDATA("PS % recovery",Sheet4!$B$5,"Parish Name",K5013)&gt;99.949%,"OK","No")</f>
        <v>No</v>
      </c>
      <c r="D5013" t="e">
        <f>VLOOKUP(J5013,'Ref2'!C:E,3,0)</f>
        <v>#N/A</v>
      </c>
      <c r="F5013">
        <v>9</v>
      </c>
      <c r="I5013" t="e">
        <f>VLOOKUP(J5013,Ref!L:M,2,0)</f>
        <v>#N/A</v>
      </c>
      <c r="J5013" t="s">
        <v>1466</v>
      </c>
      <c r="K5013" t="s">
        <v>405</v>
      </c>
      <c r="L5013" t="s">
        <v>778</v>
      </c>
      <c r="M5013" t="s">
        <v>34</v>
      </c>
      <c r="N5013" t="s">
        <v>16</v>
      </c>
      <c r="S5013">
        <v>0.01</v>
      </c>
    </row>
    <row r="5014" spans="1:19" x14ac:dyDescent="0.3">
      <c r="A5014">
        <v>2023</v>
      </c>
      <c r="C5014" t="str">
        <f>IF(GETPIVOTDATA("PS % recovery",Sheet4!$B$5,"Parish Name",K5014)&gt;99.949%,"OK","No")</f>
        <v>OK</v>
      </c>
      <c r="D5014" t="e">
        <f>VLOOKUP(J5014,'Ref2'!C:E,3,0)</f>
        <v>#N/A</v>
      </c>
      <c r="F5014">
        <v>9</v>
      </c>
      <c r="I5014" t="e">
        <f>VLOOKUP(J5014,Ref!L:M,2,0)</f>
        <v>#N/A</v>
      </c>
      <c r="J5014" t="s">
        <v>1468</v>
      </c>
      <c r="K5014" t="s">
        <v>404</v>
      </c>
      <c r="L5014" t="s">
        <v>774</v>
      </c>
      <c r="M5014" t="s">
        <v>34</v>
      </c>
      <c r="N5014" t="s">
        <v>16</v>
      </c>
      <c r="S5014">
        <v>2000</v>
      </c>
    </row>
    <row r="5015" spans="1:19" x14ac:dyDescent="0.3">
      <c r="A5015">
        <v>2023</v>
      </c>
      <c r="C5015" t="str">
        <f>IF(GETPIVOTDATA("PS % recovery",Sheet4!$B$5,"Parish Name",K5015)&gt;99.949%,"OK","No")</f>
        <v>OK</v>
      </c>
      <c r="D5015" t="e">
        <f>VLOOKUP(J5015,'Ref2'!C:E,3,0)</f>
        <v>#N/A</v>
      </c>
      <c r="F5015">
        <v>9</v>
      </c>
      <c r="I5015" t="e">
        <f>VLOOKUP(J5015,Ref!L:M,2,0)</f>
        <v>#N/A</v>
      </c>
      <c r="J5015" t="s">
        <v>1470</v>
      </c>
      <c r="K5015" t="s">
        <v>406</v>
      </c>
      <c r="L5015" t="s">
        <v>778</v>
      </c>
      <c r="M5015" t="s">
        <v>34</v>
      </c>
      <c r="N5015" t="s">
        <v>16</v>
      </c>
      <c r="S5015">
        <v>1657.35</v>
      </c>
    </row>
    <row r="5016" spans="1:19" x14ac:dyDescent="0.3">
      <c r="A5016">
        <v>2023</v>
      </c>
      <c r="C5016" t="str">
        <f>IF(GETPIVOTDATA("PS % recovery",Sheet4!$B$5,"Parish Name",K5016)&gt;99.949%,"OK","No")</f>
        <v>No</v>
      </c>
      <c r="D5016" t="e">
        <f>VLOOKUP(J5016,'Ref2'!C:E,3,0)</f>
        <v>#N/A</v>
      </c>
      <c r="F5016">
        <v>9</v>
      </c>
      <c r="I5016" t="e">
        <f>VLOOKUP(J5016,Ref!L:M,2,0)</f>
        <v>#N/A</v>
      </c>
      <c r="J5016" t="s">
        <v>1472</v>
      </c>
      <c r="K5016" t="s">
        <v>407</v>
      </c>
      <c r="L5016" t="s">
        <v>774</v>
      </c>
      <c r="M5016" t="s">
        <v>34</v>
      </c>
      <c r="N5016" t="s">
        <v>16</v>
      </c>
      <c r="S5016">
        <v>0</v>
      </c>
    </row>
    <row r="5017" spans="1:19" x14ac:dyDescent="0.3">
      <c r="A5017">
        <v>2023</v>
      </c>
      <c r="C5017" t="str">
        <f>IF(GETPIVOTDATA("PS % recovery",Sheet4!$B$5,"Parish Name",K5017)&gt;99.949%,"OK","No")</f>
        <v>No</v>
      </c>
      <c r="D5017" t="e">
        <f>VLOOKUP(J5017,'Ref2'!C:E,3,0)</f>
        <v>#N/A</v>
      </c>
      <c r="F5017">
        <v>9</v>
      </c>
      <c r="I5017" t="e">
        <f>VLOOKUP(J5017,Ref!L:M,2,0)</f>
        <v>#N/A</v>
      </c>
      <c r="J5017" t="s">
        <v>1474</v>
      </c>
      <c r="K5017" t="s">
        <v>408</v>
      </c>
      <c r="L5017" t="s">
        <v>774</v>
      </c>
      <c r="M5017" t="s">
        <v>34</v>
      </c>
      <c r="N5017" t="s">
        <v>16</v>
      </c>
      <c r="S5017">
        <v>500</v>
      </c>
    </row>
    <row r="5018" spans="1:19" x14ac:dyDescent="0.3">
      <c r="A5018">
        <v>2023</v>
      </c>
      <c r="C5018" t="str">
        <f>IF(GETPIVOTDATA("PS % recovery",Sheet4!$B$5,"Parish Name",K5018)&gt;99.949%,"OK","No")</f>
        <v>No</v>
      </c>
      <c r="D5018" t="e">
        <f>VLOOKUP(J5018,'Ref2'!C:E,3,0)</f>
        <v>#N/A</v>
      </c>
      <c r="F5018">
        <v>9</v>
      </c>
      <c r="I5018" t="e">
        <f>VLOOKUP(J5018,Ref!L:M,2,0)</f>
        <v>#N/A</v>
      </c>
      <c r="J5018" t="s">
        <v>1476</v>
      </c>
      <c r="K5018" t="s">
        <v>409</v>
      </c>
      <c r="L5018" t="s">
        <v>774</v>
      </c>
      <c r="M5018" t="s">
        <v>34</v>
      </c>
      <c r="N5018" t="s">
        <v>16</v>
      </c>
      <c r="S5018">
        <v>800</v>
      </c>
    </row>
    <row r="5019" spans="1:19" x14ac:dyDescent="0.3">
      <c r="A5019">
        <v>2023</v>
      </c>
      <c r="C5019" t="str">
        <f>IF(GETPIVOTDATA("PS % recovery",Sheet4!$B$5,"Parish Name",K5019)&gt;99.949%,"OK","No")</f>
        <v>No</v>
      </c>
      <c r="D5019" t="e">
        <f>VLOOKUP(J5019,'Ref2'!C:E,3,0)</f>
        <v>#N/A</v>
      </c>
      <c r="F5019">
        <v>9</v>
      </c>
      <c r="I5019" t="e">
        <f>VLOOKUP(J5019,Ref!L:M,2,0)</f>
        <v>#N/A</v>
      </c>
      <c r="J5019" t="s">
        <v>1478</v>
      </c>
      <c r="K5019" t="s">
        <v>411</v>
      </c>
      <c r="L5019" t="s">
        <v>774</v>
      </c>
      <c r="M5019" t="s">
        <v>34</v>
      </c>
      <c r="N5019" t="s">
        <v>16</v>
      </c>
      <c r="S5019">
        <v>0</v>
      </c>
    </row>
    <row r="5020" spans="1:19" x14ac:dyDescent="0.3">
      <c r="A5020">
        <v>2023</v>
      </c>
      <c r="C5020" t="str">
        <f>IF(GETPIVOTDATA("PS % recovery",Sheet4!$B$5,"Parish Name",K5020)&gt;99.949%,"OK","No")</f>
        <v>No</v>
      </c>
      <c r="D5020" t="e">
        <f>VLOOKUP(J5020,'Ref2'!C:E,3,0)</f>
        <v>#N/A</v>
      </c>
      <c r="F5020">
        <v>9</v>
      </c>
      <c r="I5020" t="e">
        <f>VLOOKUP(J5020,Ref!L:M,2,0)</f>
        <v>#N/A</v>
      </c>
      <c r="J5020" t="s">
        <v>1480</v>
      </c>
      <c r="K5020" t="s">
        <v>412</v>
      </c>
      <c r="L5020" t="s">
        <v>784</v>
      </c>
      <c r="M5020" t="s">
        <v>34</v>
      </c>
      <c r="N5020" t="s">
        <v>16</v>
      </c>
      <c r="S5020">
        <v>2000</v>
      </c>
    </row>
    <row r="5021" spans="1:19" x14ac:dyDescent="0.3">
      <c r="A5021">
        <v>2023</v>
      </c>
      <c r="C5021" t="str">
        <f>IF(GETPIVOTDATA("PS % recovery",Sheet4!$B$5,"Parish Name",K5021)&gt;99.949%,"OK","No")</f>
        <v>No</v>
      </c>
      <c r="D5021" t="e">
        <f>VLOOKUP(J5021,'Ref2'!C:E,3,0)</f>
        <v>#N/A</v>
      </c>
      <c r="F5021">
        <v>9</v>
      </c>
      <c r="I5021" t="e">
        <f>VLOOKUP(J5021,Ref!L:M,2,0)</f>
        <v>#N/A</v>
      </c>
      <c r="J5021" t="s">
        <v>1482</v>
      </c>
      <c r="K5021" t="s">
        <v>391</v>
      </c>
      <c r="L5021" t="s">
        <v>772</v>
      </c>
      <c r="M5021" t="s">
        <v>34</v>
      </c>
      <c r="N5021" t="s">
        <v>16</v>
      </c>
      <c r="S5021">
        <v>10500</v>
      </c>
    </row>
    <row r="5022" spans="1:19" x14ac:dyDescent="0.3">
      <c r="A5022">
        <v>2023</v>
      </c>
      <c r="C5022" t="str">
        <f>IF(GETPIVOTDATA("PS % recovery",Sheet4!$B$5,"Parish Name",K5022)&gt;99.949%,"OK","No")</f>
        <v>No</v>
      </c>
      <c r="D5022" t="e">
        <f>VLOOKUP(J5022,'Ref2'!C:E,3,0)</f>
        <v>#N/A</v>
      </c>
      <c r="F5022">
        <v>9</v>
      </c>
      <c r="I5022" t="e">
        <f>VLOOKUP(J5022,Ref!L:M,2,0)</f>
        <v>#N/A</v>
      </c>
      <c r="J5022" t="s">
        <v>1484</v>
      </c>
      <c r="K5022" t="s">
        <v>403</v>
      </c>
      <c r="L5022" t="s">
        <v>772</v>
      </c>
      <c r="M5022" t="s">
        <v>34</v>
      </c>
      <c r="N5022" t="s">
        <v>16</v>
      </c>
      <c r="S5022">
        <v>1588.42</v>
      </c>
    </row>
    <row r="5023" spans="1:19" x14ac:dyDescent="0.3">
      <c r="A5023">
        <v>2023</v>
      </c>
      <c r="C5023" t="str">
        <f>IF(GETPIVOTDATA("PS % recovery",Sheet4!$B$5,"Parish Name",K5023)&gt;99.949%,"OK","No")</f>
        <v>OK</v>
      </c>
      <c r="D5023" t="e">
        <f>VLOOKUP(J5023,'Ref2'!C:E,3,0)</f>
        <v>#N/A</v>
      </c>
      <c r="F5023">
        <v>9</v>
      </c>
      <c r="I5023" t="e">
        <f>VLOOKUP(J5023,Ref!L:M,2,0)</f>
        <v>#N/A</v>
      </c>
      <c r="J5023" t="s">
        <v>1486</v>
      </c>
      <c r="K5023" t="s">
        <v>410</v>
      </c>
      <c r="L5023" t="s">
        <v>772</v>
      </c>
      <c r="M5023" t="s">
        <v>34</v>
      </c>
      <c r="N5023" t="s">
        <v>16</v>
      </c>
      <c r="S5023">
        <v>590.5</v>
      </c>
    </row>
    <row r="5024" spans="1:19" x14ac:dyDescent="0.3">
      <c r="A5024">
        <v>2023</v>
      </c>
      <c r="C5024" t="str">
        <f>IF(GETPIVOTDATA("PS % recovery",Sheet4!$B$5,"Parish Name",K5024)&gt;99.949%,"OK","No")</f>
        <v>OK</v>
      </c>
      <c r="D5024" t="e">
        <f>VLOOKUP(J5024,'Ref2'!C:E,3,0)</f>
        <v>#N/A</v>
      </c>
      <c r="F5024">
        <v>9</v>
      </c>
      <c r="I5024" t="e">
        <f>VLOOKUP(J5024,Ref!L:M,2,0)</f>
        <v>#N/A</v>
      </c>
      <c r="J5024" t="s">
        <v>1488</v>
      </c>
      <c r="K5024" t="s">
        <v>394</v>
      </c>
      <c r="L5024" t="s">
        <v>776</v>
      </c>
      <c r="M5024" t="s">
        <v>34</v>
      </c>
      <c r="N5024" t="s">
        <v>16</v>
      </c>
      <c r="S5024">
        <v>4873</v>
      </c>
    </row>
    <row r="5025" spans="1:21" x14ac:dyDescent="0.3">
      <c r="A5025">
        <v>2022</v>
      </c>
      <c r="B5025">
        <f t="shared" ref="B5025:B5035" si="7">A5025</f>
        <v>2022</v>
      </c>
      <c r="C5025" t="str">
        <f>IF(GETPIVOTDATA("PS % recovery",Sheet4!$B$5,"Parish Name",K5025)&gt;99.949%,"OK","No")</f>
        <v>No</v>
      </c>
      <c r="D5025" t="e">
        <f>VLOOKUP(J5025,'Ref2'!C:E,3,0)</f>
        <v>#N/A</v>
      </c>
      <c r="G5025" t="s">
        <v>1503</v>
      </c>
      <c r="H5025" s="1">
        <v>44927</v>
      </c>
      <c r="I5025" t="e">
        <f>VLOOKUP(J5025,Ref!L:M,2,0)</f>
        <v>#N/A</v>
      </c>
      <c r="J5025" t="s">
        <v>800</v>
      </c>
      <c r="K5025" t="s">
        <v>177</v>
      </c>
      <c r="L5025" t="s">
        <v>559</v>
      </c>
      <c r="M5025" t="s">
        <v>21</v>
      </c>
      <c r="N5025" t="s">
        <v>15</v>
      </c>
      <c r="S5025">
        <v>4948.5</v>
      </c>
    </row>
    <row r="5026" spans="1:21" x14ac:dyDescent="0.3">
      <c r="A5026">
        <v>2022</v>
      </c>
      <c r="B5026">
        <f t="shared" si="7"/>
        <v>2022</v>
      </c>
      <c r="C5026" t="str">
        <f>IF(GETPIVOTDATA("PS % recovery",Sheet4!$B$5,"Parish Name",K5026)&gt;99.949%,"OK","No")</f>
        <v>No</v>
      </c>
      <c r="D5026" t="e">
        <f>VLOOKUP(J5026,'Ref2'!C:E,3,0)</f>
        <v>#N/A</v>
      </c>
      <c r="G5026" t="s">
        <v>1503</v>
      </c>
      <c r="H5026" s="1">
        <v>44927</v>
      </c>
      <c r="I5026" t="e">
        <f>VLOOKUP(J5026,Ref!L:M,2,0)</f>
        <v>#N/A</v>
      </c>
      <c r="J5026" t="s">
        <v>1223</v>
      </c>
      <c r="K5026" t="s">
        <v>268</v>
      </c>
      <c r="L5026" t="s">
        <v>633</v>
      </c>
      <c r="M5026" t="s">
        <v>36</v>
      </c>
      <c r="N5026" t="s">
        <v>15</v>
      </c>
      <c r="S5026">
        <v>2500</v>
      </c>
    </row>
    <row r="5027" spans="1:21" x14ac:dyDescent="0.3">
      <c r="A5027">
        <v>2022</v>
      </c>
      <c r="B5027">
        <f t="shared" si="7"/>
        <v>2022</v>
      </c>
      <c r="C5027" t="str">
        <f>IF(GETPIVOTDATA("PS % recovery",Sheet4!$B$5,"Parish Name",K5027)&gt;99.949%,"OK","No")</f>
        <v>No</v>
      </c>
      <c r="D5027" t="e">
        <f>VLOOKUP(J5027,'Ref2'!C:E,3,0)</f>
        <v>#N/A</v>
      </c>
      <c r="G5027" t="s">
        <v>1503</v>
      </c>
      <c r="H5027" s="1">
        <v>44958</v>
      </c>
      <c r="I5027" t="e">
        <f>VLOOKUP(J5027,Ref!L:M,2,0)</f>
        <v>#N/A</v>
      </c>
      <c r="J5027" t="s">
        <v>962</v>
      </c>
      <c r="K5027" t="s">
        <v>117</v>
      </c>
      <c r="L5027" t="s">
        <v>455</v>
      </c>
      <c r="M5027" t="s">
        <v>26</v>
      </c>
      <c r="N5027" t="s">
        <v>14</v>
      </c>
      <c r="S5027">
        <v>6000</v>
      </c>
    </row>
    <row r="5028" spans="1:21" x14ac:dyDescent="0.3">
      <c r="A5028">
        <v>2022</v>
      </c>
      <c r="B5028">
        <f t="shared" si="7"/>
        <v>2022</v>
      </c>
      <c r="C5028" t="str">
        <f>IF(GETPIVOTDATA("PS % recovery",Sheet4!$B$5,"Parish Name",K5028)&gt;99.949%,"OK","No")</f>
        <v>OK</v>
      </c>
      <c r="D5028" t="e">
        <f>VLOOKUP(J5028,'Ref2'!C:E,3,0)</f>
        <v>#N/A</v>
      </c>
      <c r="G5028" t="s">
        <v>1503</v>
      </c>
      <c r="H5028" s="1">
        <v>44958</v>
      </c>
      <c r="I5028" t="e">
        <f>VLOOKUP(J5028,Ref!L:M,2,0)</f>
        <v>#N/A</v>
      </c>
      <c r="J5028" t="s">
        <v>1038</v>
      </c>
      <c r="K5028" t="s">
        <v>163</v>
      </c>
      <c r="L5028" t="s">
        <v>545</v>
      </c>
      <c r="M5028" t="s">
        <v>18</v>
      </c>
      <c r="N5028" t="s">
        <v>15</v>
      </c>
      <c r="S5028">
        <v>1001</v>
      </c>
    </row>
    <row r="5029" spans="1:21" x14ac:dyDescent="0.3">
      <c r="A5029">
        <v>2022</v>
      </c>
      <c r="B5029">
        <f t="shared" si="7"/>
        <v>2022</v>
      </c>
      <c r="C5029" t="str">
        <f>IF(GETPIVOTDATA("PS % recovery",Sheet4!$B$5,"Parish Name",K5029)&gt;99.949%,"OK","No")</f>
        <v>OK</v>
      </c>
      <c r="D5029" t="e">
        <f>VLOOKUP(J5029,'Ref2'!C:E,3,0)</f>
        <v>#N/A</v>
      </c>
      <c r="G5029" t="s">
        <v>1503</v>
      </c>
      <c r="H5029" s="1">
        <v>44958</v>
      </c>
      <c r="I5029" t="e">
        <f>VLOOKUP(J5029,Ref!L:M,2,0)</f>
        <v>#N/A</v>
      </c>
      <c r="J5029" t="s">
        <v>1098</v>
      </c>
      <c r="K5029" t="s">
        <v>202</v>
      </c>
      <c r="L5029" t="s">
        <v>571</v>
      </c>
      <c r="M5029" t="s">
        <v>24</v>
      </c>
      <c r="N5029" t="s">
        <v>15</v>
      </c>
      <c r="S5029">
        <v>2935.75</v>
      </c>
    </row>
    <row r="5030" spans="1:21" x14ac:dyDescent="0.3">
      <c r="A5030">
        <v>2022</v>
      </c>
      <c r="B5030">
        <f t="shared" si="7"/>
        <v>2022</v>
      </c>
      <c r="C5030" t="str">
        <f>IF(GETPIVOTDATA("PS % recovery",Sheet4!$B$5,"Parish Name",K5030)&gt;99.949%,"OK","No")</f>
        <v>No</v>
      </c>
      <c r="D5030" t="e">
        <f>VLOOKUP(J5030,'Ref2'!C:E,3,0)</f>
        <v>#N/A</v>
      </c>
      <c r="G5030" t="s">
        <v>1503</v>
      </c>
      <c r="H5030" s="1">
        <v>44958</v>
      </c>
      <c r="I5030" t="e">
        <f>VLOOKUP(J5030,Ref!L:M,2,0)</f>
        <v>#N/A</v>
      </c>
      <c r="J5030" t="s">
        <v>1123</v>
      </c>
      <c r="K5030" t="s">
        <v>212</v>
      </c>
      <c r="L5030" t="s">
        <v>567</v>
      </c>
      <c r="M5030" t="s">
        <v>24</v>
      </c>
      <c r="N5030" t="s">
        <v>15</v>
      </c>
      <c r="S5030">
        <v>6094.5</v>
      </c>
    </row>
    <row r="5031" spans="1:21" x14ac:dyDescent="0.3">
      <c r="A5031">
        <v>2022</v>
      </c>
      <c r="B5031">
        <f t="shared" si="7"/>
        <v>2022</v>
      </c>
      <c r="C5031" t="str">
        <f>IF(GETPIVOTDATA("PS % recovery",Sheet4!$B$5,"Parish Name",K5031)&gt;99.949%,"OK","No")</f>
        <v>No</v>
      </c>
      <c r="D5031" t="e">
        <f>VLOOKUP(J5031,'Ref2'!C:E,3,0)</f>
        <v>#N/A</v>
      </c>
      <c r="G5031" t="s">
        <v>1503</v>
      </c>
      <c r="H5031" s="1">
        <v>44958</v>
      </c>
      <c r="I5031" t="e">
        <f>VLOOKUP(J5031,Ref!L:M,2,0)</f>
        <v>#N/A</v>
      </c>
      <c r="J5031" t="s">
        <v>1249</v>
      </c>
      <c r="K5031" t="s">
        <v>280</v>
      </c>
      <c r="L5031" t="s">
        <v>668</v>
      </c>
      <c r="M5031" t="s">
        <v>19</v>
      </c>
      <c r="N5031" t="s">
        <v>16</v>
      </c>
      <c r="S5031">
        <v>1189.25</v>
      </c>
    </row>
    <row r="5032" spans="1:21" x14ac:dyDescent="0.3">
      <c r="A5032">
        <v>2022</v>
      </c>
      <c r="B5032">
        <f t="shared" si="7"/>
        <v>2022</v>
      </c>
      <c r="C5032" t="str">
        <f>IF(GETPIVOTDATA("PS % recovery",Sheet4!$B$5,"Parish Name",K5032)&gt;99.949%,"OK","No")</f>
        <v>No</v>
      </c>
      <c r="D5032" t="e">
        <f>VLOOKUP(J5032,'Ref2'!C:E,3,0)</f>
        <v>#N/A</v>
      </c>
      <c r="G5032" t="s">
        <v>1503</v>
      </c>
      <c r="H5032" s="1">
        <v>44958</v>
      </c>
      <c r="I5032" t="e">
        <f>VLOOKUP(J5032,Ref!L:M,2,0)</f>
        <v>#N/A</v>
      </c>
      <c r="J5032" t="s">
        <v>1293</v>
      </c>
      <c r="K5032" t="s">
        <v>308</v>
      </c>
      <c r="L5032" t="s">
        <v>670</v>
      </c>
      <c r="M5032" t="s">
        <v>22</v>
      </c>
      <c r="N5032" t="s">
        <v>16</v>
      </c>
      <c r="S5032">
        <v>3576</v>
      </c>
    </row>
    <row r="5033" spans="1:21" x14ac:dyDescent="0.3">
      <c r="A5033">
        <v>2022</v>
      </c>
      <c r="B5033">
        <f t="shared" si="7"/>
        <v>2022</v>
      </c>
      <c r="C5033" t="str">
        <f>IF(GETPIVOTDATA("PS % recovery",Sheet4!$B$5,"Parish Name",K5033)&gt;99.949%,"OK","No")</f>
        <v>No</v>
      </c>
      <c r="D5033" t="e">
        <f>VLOOKUP(J5033,'Ref2'!C:E,3,0)</f>
        <v>#N/A</v>
      </c>
      <c r="G5033" t="s">
        <v>1503</v>
      </c>
      <c r="H5033" s="1">
        <v>44986</v>
      </c>
      <c r="I5033" t="e">
        <f>VLOOKUP(J5033,Ref!L:M,2,0)</f>
        <v>#N/A</v>
      </c>
      <c r="J5033" t="s">
        <v>1213</v>
      </c>
      <c r="K5033" t="s">
        <v>263</v>
      </c>
      <c r="L5033" t="s">
        <v>637</v>
      </c>
      <c r="M5033" t="s">
        <v>36</v>
      </c>
      <c r="N5033" t="s">
        <v>15</v>
      </c>
      <c r="S5033">
        <v>700</v>
      </c>
    </row>
    <row r="5034" spans="1:21" x14ac:dyDescent="0.3">
      <c r="A5034">
        <v>2022</v>
      </c>
      <c r="B5034">
        <f t="shared" si="7"/>
        <v>2022</v>
      </c>
      <c r="C5034" t="str">
        <f>IF(GETPIVOTDATA("PS % recovery",Sheet4!$B$5,"Parish Name",K5034)&gt;99.949%,"OK","No")</f>
        <v>OK</v>
      </c>
      <c r="D5034" t="e">
        <f>VLOOKUP(J5034,'Ref2'!C:E,3,0)</f>
        <v>#N/A</v>
      </c>
      <c r="G5034" t="s">
        <v>1503</v>
      </c>
      <c r="H5034" s="1">
        <v>45017</v>
      </c>
      <c r="I5034" t="e">
        <f>VLOOKUP(J5034,Ref!L:M,2,0)</f>
        <v>#N/A</v>
      </c>
      <c r="J5034" t="s">
        <v>1038</v>
      </c>
      <c r="K5034" t="s">
        <v>163</v>
      </c>
      <c r="L5034" t="s">
        <v>545</v>
      </c>
      <c r="M5034" t="s">
        <v>18</v>
      </c>
      <c r="N5034" t="s">
        <v>15</v>
      </c>
      <c r="S5034">
        <v>719</v>
      </c>
    </row>
    <row r="5035" spans="1:21" x14ac:dyDescent="0.3">
      <c r="A5035">
        <v>2022</v>
      </c>
      <c r="B5035">
        <f t="shared" si="7"/>
        <v>2022</v>
      </c>
      <c r="C5035" t="str">
        <f>IF(GETPIVOTDATA("PS % recovery",Sheet4!$B$5,"Parish Name",K5035)&gt;99.949%,"OK","No")</f>
        <v>No</v>
      </c>
      <c r="D5035" t="e">
        <f>VLOOKUP(J5035,'Ref2'!C:E,3,0)</f>
        <v>#N/A</v>
      </c>
      <c r="G5035" t="s">
        <v>1503</v>
      </c>
      <c r="H5035" s="1">
        <v>45017</v>
      </c>
      <c r="I5035" t="e">
        <f>VLOOKUP(J5035,Ref!L:M,2,0)</f>
        <v>#N/A</v>
      </c>
      <c r="J5035" t="s">
        <v>1464</v>
      </c>
      <c r="K5035" t="s">
        <v>402</v>
      </c>
      <c r="L5035" t="s">
        <v>778</v>
      </c>
      <c r="M5035" t="s">
        <v>34</v>
      </c>
      <c r="N5035" t="s">
        <v>16</v>
      </c>
      <c r="S5035">
        <v>1000</v>
      </c>
    </row>
    <row r="5036" spans="1:21" x14ac:dyDescent="0.3">
      <c r="A5036">
        <v>2021</v>
      </c>
      <c r="C5036" t="str">
        <f>IF(GETPIVOTDATA("PS % recovery",Sheet4!$B$5,"Parish Name",K5036)&gt;99.949%,"OK","No")</f>
        <v>No</v>
      </c>
      <c r="D5036" t="str">
        <f>VLOOKUP(J5036,'Ref2'!C:E,3,0)</f>
        <v>LLF</v>
      </c>
      <c r="G5036" t="s">
        <v>1503</v>
      </c>
      <c r="H5036" s="1">
        <v>45078</v>
      </c>
      <c r="I5036" t="e">
        <f>VLOOKUP(J5036,Ref!L:M,2,0)</f>
        <v>#N/A</v>
      </c>
      <c r="J5036" t="s">
        <v>1404</v>
      </c>
      <c r="K5036" t="s">
        <v>369</v>
      </c>
      <c r="L5036" t="s">
        <v>734</v>
      </c>
      <c r="M5036" t="s">
        <v>31</v>
      </c>
      <c r="N5036" t="s">
        <v>16</v>
      </c>
      <c r="S5036">
        <v>5359</v>
      </c>
    </row>
    <row r="5037" spans="1:21" x14ac:dyDescent="0.3">
      <c r="A5037" t="s">
        <v>55</v>
      </c>
      <c r="B5037" t="s">
        <v>1719</v>
      </c>
      <c r="C5037" t="str">
        <f>IF(GETPIVOTDATA("PS % recovery",Sheet4!$B$5,"Parish Name",K5037)&gt;99.949%,"OK","No")</f>
        <v>OK</v>
      </c>
      <c r="D5037" t="e">
        <f>VLOOKUP(J5037,'Ref2'!C:E,3,0)</f>
        <v>#N/A</v>
      </c>
      <c r="G5037" t="s">
        <v>1503</v>
      </c>
      <c r="H5037" s="1">
        <v>45200</v>
      </c>
      <c r="I5037" t="e">
        <f>VLOOKUP(J5037,Ref!L:M,2,0)</f>
        <v>#N/A</v>
      </c>
      <c r="J5037" t="s">
        <v>907</v>
      </c>
      <c r="K5037" t="s">
        <v>84</v>
      </c>
      <c r="L5037" t="s">
        <v>435</v>
      </c>
      <c r="M5037" t="s">
        <v>20</v>
      </c>
      <c r="N5037" t="s">
        <v>14</v>
      </c>
      <c r="S5037">
        <v>2583</v>
      </c>
      <c r="U5037">
        <v>-2583</v>
      </c>
    </row>
    <row r="5038" spans="1:21" x14ac:dyDescent="0.3">
      <c r="A5038" t="s">
        <v>55</v>
      </c>
      <c r="B5038" t="s">
        <v>1719</v>
      </c>
      <c r="C5038" t="str">
        <f>IF(GETPIVOTDATA("PS % recovery",Sheet4!$B$5,"Parish Name",K5038)&gt;99.949%,"OK","No")</f>
        <v>No</v>
      </c>
      <c r="D5038" t="e">
        <f>VLOOKUP(J5038,'Ref2'!C:E,3,0)</f>
        <v>#N/A</v>
      </c>
      <c r="G5038" t="s">
        <v>1504</v>
      </c>
      <c r="I5038" t="e">
        <f>VLOOKUP(J5038,Ref!L:M,2,0)</f>
        <v>#N/A</v>
      </c>
      <c r="J5038" t="s">
        <v>875</v>
      </c>
      <c r="K5038" t="s">
        <v>69</v>
      </c>
      <c r="L5038" t="s">
        <v>417</v>
      </c>
      <c r="M5038" t="s">
        <v>17</v>
      </c>
      <c r="N5038" t="s">
        <v>14</v>
      </c>
      <c r="U5038">
        <v>2771</v>
      </c>
    </row>
    <row r="5039" spans="1:21" x14ac:dyDescent="0.3">
      <c r="A5039" t="s">
        <v>55</v>
      </c>
      <c r="B5039" t="s">
        <v>1719</v>
      </c>
      <c r="C5039" t="str">
        <f>IF(GETPIVOTDATA("PS % recovery",Sheet4!$B$5,"Parish Name",K5039)&gt;99.949%,"OK","No")</f>
        <v>No</v>
      </c>
      <c r="D5039" t="e">
        <f>VLOOKUP(J5039,'Ref2'!C:E,3,0)</f>
        <v>#N/A</v>
      </c>
      <c r="G5039" t="s">
        <v>1504</v>
      </c>
      <c r="I5039" t="e">
        <f>VLOOKUP(J5039,Ref!L:M,2,0)</f>
        <v>#N/A</v>
      </c>
      <c r="J5039" t="s">
        <v>879</v>
      </c>
      <c r="K5039" t="s">
        <v>79</v>
      </c>
      <c r="L5039" t="s">
        <v>433</v>
      </c>
      <c r="M5039" t="s">
        <v>20</v>
      </c>
      <c r="N5039" t="s">
        <v>14</v>
      </c>
      <c r="U5039">
        <v>28030.5</v>
      </c>
    </row>
    <row r="5040" spans="1:21" x14ac:dyDescent="0.3">
      <c r="A5040" t="s">
        <v>55</v>
      </c>
      <c r="B5040" t="s">
        <v>1719</v>
      </c>
      <c r="C5040" t="str">
        <f>IF(GETPIVOTDATA("PS % recovery",Sheet4!$B$5,"Parish Name",K5040)&gt;99.949%,"OK","No")</f>
        <v>No</v>
      </c>
      <c r="D5040" t="e">
        <f>VLOOKUP(J5040,'Ref2'!C:E,3,0)</f>
        <v>#N/A</v>
      </c>
      <c r="G5040" t="s">
        <v>1504</v>
      </c>
      <c r="I5040" t="e">
        <f>VLOOKUP(J5040,Ref!L:M,2,0)</f>
        <v>#N/A</v>
      </c>
      <c r="J5040" t="s">
        <v>881</v>
      </c>
      <c r="K5040" t="s">
        <v>72</v>
      </c>
      <c r="L5040" t="s">
        <v>423</v>
      </c>
      <c r="M5040" t="s">
        <v>20</v>
      </c>
      <c r="N5040" t="s">
        <v>14</v>
      </c>
      <c r="U5040">
        <v>67838</v>
      </c>
    </row>
    <row r="5041" spans="1:21" x14ac:dyDescent="0.3">
      <c r="A5041" t="s">
        <v>55</v>
      </c>
      <c r="B5041" t="s">
        <v>1719</v>
      </c>
      <c r="C5041" t="str">
        <f>IF(GETPIVOTDATA("PS % recovery",Sheet4!$B$5,"Parish Name",K5041)&gt;99.949%,"OK","No")</f>
        <v>No</v>
      </c>
      <c r="D5041" t="e">
        <f>VLOOKUP(J5041,'Ref2'!C:E,3,0)</f>
        <v>#N/A</v>
      </c>
      <c r="G5041" t="s">
        <v>1504</v>
      </c>
      <c r="I5041" t="str">
        <f>VLOOKUP(J5041,Ref!L:M,2,0)</f>
        <v>Yes</v>
      </c>
      <c r="J5041" t="s">
        <v>891</v>
      </c>
      <c r="K5041" t="s">
        <v>73</v>
      </c>
      <c r="L5041" t="s">
        <v>425</v>
      </c>
      <c r="M5041" t="s">
        <v>20</v>
      </c>
      <c r="N5041" t="s">
        <v>14</v>
      </c>
      <c r="U5041">
        <v>2727.5</v>
      </c>
    </row>
    <row r="5042" spans="1:21" x14ac:dyDescent="0.3">
      <c r="A5042" t="s">
        <v>55</v>
      </c>
      <c r="B5042" t="s">
        <v>1719</v>
      </c>
      <c r="C5042" t="str">
        <f>IF(GETPIVOTDATA("PS % recovery",Sheet4!$B$5,"Parish Name",K5042)&gt;99.949%,"OK","No")</f>
        <v>No</v>
      </c>
      <c r="D5042" t="e">
        <f>VLOOKUP(J5042,'Ref2'!C:E,3,0)</f>
        <v>#N/A</v>
      </c>
      <c r="G5042" t="s">
        <v>1504</v>
      </c>
      <c r="I5042" t="e">
        <f>VLOOKUP(J5042,Ref!L:M,2,0)</f>
        <v>#N/A</v>
      </c>
      <c r="J5042" t="s">
        <v>818</v>
      </c>
      <c r="K5042" t="s">
        <v>76</v>
      </c>
      <c r="L5042" t="s">
        <v>427</v>
      </c>
      <c r="M5042" t="s">
        <v>20</v>
      </c>
      <c r="N5042" t="s">
        <v>14</v>
      </c>
      <c r="U5042">
        <v>7448</v>
      </c>
    </row>
    <row r="5043" spans="1:21" x14ac:dyDescent="0.3">
      <c r="A5043" t="s">
        <v>55</v>
      </c>
      <c r="B5043" t="s">
        <v>1719</v>
      </c>
      <c r="C5043" t="str">
        <f>IF(GETPIVOTDATA("PS % recovery",Sheet4!$B$5,"Parish Name",K5043)&gt;99.949%,"OK","No")</f>
        <v>No</v>
      </c>
      <c r="D5043" t="e">
        <f>VLOOKUP(J5043,'Ref2'!C:E,3,0)</f>
        <v>#N/A</v>
      </c>
      <c r="G5043" t="s">
        <v>1504</v>
      </c>
      <c r="I5043" t="e">
        <f>VLOOKUP(J5043,Ref!L:M,2,0)</f>
        <v>#N/A</v>
      </c>
      <c r="J5043" t="s">
        <v>822</v>
      </c>
      <c r="K5043" t="s">
        <v>81</v>
      </c>
      <c r="L5043" t="s">
        <v>427</v>
      </c>
      <c r="M5043" t="s">
        <v>20</v>
      </c>
      <c r="N5043" t="s">
        <v>14</v>
      </c>
      <c r="U5043">
        <v>13581.25</v>
      </c>
    </row>
    <row r="5044" spans="1:21" x14ac:dyDescent="0.3">
      <c r="A5044" t="s">
        <v>55</v>
      </c>
      <c r="B5044" t="s">
        <v>1719</v>
      </c>
      <c r="C5044" t="str">
        <f>IF(GETPIVOTDATA("PS % recovery",Sheet4!$B$5,"Parish Name",K5044)&gt;99.949%,"OK","No")</f>
        <v>OK</v>
      </c>
      <c r="D5044" t="e">
        <f>VLOOKUP(J5044,'Ref2'!C:E,3,0)</f>
        <v>#N/A</v>
      </c>
      <c r="G5044" t="s">
        <v>1504</v>
      </c>
      <c r="I5044" t="e">
        <f>VLOOKUP(J5044,Ref!L:M,2,0)</f>
        <v>#N/A</v>
      </c>
      <c r="J5044" t="s">
        <v>907</v>
      </c>
      <c r="K5044" t="s">
        <v>84</v>
      </c>
      <c r="L5044" t="s">
        <v>435</v>
      </c>
      <c r="M5044" t="s">
        <v>20</v>
      </c>
      <c r="N5044" t="s">
        <v>14</v>
      </c>
      <c r="U5044">
        <v>2589</v>
      </c>
    </row>
    <row r="5045" spans="1:21" x14ac:dyDescent="0.3">
      <c r="A5045" t="s">
        <v>55</v>
      </c>
      <c r="B5045" t="s">
        <v>1719</v>
      </c>
      <c r="C5045" t="str">
        <f>IF(GETPIVOTDATA("PS % recovery",Sheet4!$B$5,"Parish Name",K5045)&gt;99.949%,"OK","No")</f>
        <v>No</v>
      </c>
      <c r="D5045" t="e">
        <f>VLOOKUP(J5045,'Ref2'!C:E,3,0)</f>
        <v>#N/A</v>
      </c>
      <c r="G5045" t="s">
        <v>1504</v>
      </c>
      <c r="I5045" t="e">
        <f>VLOOKUP(J5045,Ref!L:M,2,0)</f>
        <v>#N/A</v>
      </c>
      <c r="J5045" t="s">
        <v>933</v>
      </c>
      <c r="K5045" t="s">
        <v>102</v>
      </c>
      <c r="L5045" t="s">
        <v>453</v>
      </c>
      <c r="M5045" t="s">
        <v>23</v>
      </c>
      <c r="N5045" t="s">
        <v>14</v>
      </c>
      <c r="U5045">
        <v>3853</v>
      </c>
    </row>
    <row r="5046" spans="1:21" x14ac:dyDescent="0.3">
      <c r="A5046" t="s">
        <v>55</v>
      </c>
      <c r="B5046" t="s">
        <v>1719</v>
      </c>
      <c r="C5046" t="str">
        <f>IF(GETPIVOTDATA("PS % recovery",Sheet4!$B$5,"Parish Name",K5046)&gt;99.949%,"OK","No")</f>
        <v>No</v>
      </c>
      <c r="D5046" t="e">
        <f>VLOOKUP(J5046,'Ref2'!C:E,3,0)</f>
        <v>#N/A</v>
      </c>
      <c r="G5046" t="s">
        <v>1504</v>
      </c>
      <c r="I5046" t="e">
        <f>VLOOKUP(J5046,Ref!L:M,2,0)</f>
        <v>#N/A</v>
      </c>
      <c r="J5046" t="s">
        <v>824</v>
      </c>
      <c r="K5046" t="s">
        <v>113</v>
      </c>
      <c r="L5046" t="s">
        <v>463</v>
      </c>
      <c r="M5046" t="s">
        <v>26</v>
      </c>
      <c r="N5046" t="s">
        <v>14</v>
      </c>
      <c r="U5046">
        <v>12946</v>
      </c>
    </row>
    <row r="5047" spans="1:21" x14ac:dyDescent="0.3">
      <c r="A5047" t="s">
        <v>55</v>
      </c>
      <c r="B5047" t="s">
        <v>1719</v>
      </c>
      <c r="C5047" t="str">
        <f>IF(GETPIVOTDATA("PS % recovery",Sheet4!$B$5,"Parish Name",K5047)&gt;99.949%,"OK","No")</f>
        <v>No</v>
      </c>
      <c r="D5047" t="e">
        <f>VLOOKUP(J5047,'Ref2'!C:E,3,0)</f>
        <v>#N/A</v>
      </c>
      <c r="G5047" t="s">
        <v>1504</v>
      </c>
      <c r="I5047" t="e">
        <f>VLOOKUP(J5047,Ref!L:M,2,0)</f>
        <v>#N/A</v>
      </c>
      <c r="J5047" t="s">
        <v>962</v>
      </c>
      <c r="K5047" t="s">
        <v>117</v>
      </c>
      <c r="L5047" t="s">
        <v>455</v>
      </c>
      <c r="M5047" t="s">
        <v>26</v>
      </c>
      <c r="N5047" t="s">
        <v>14</v>
      </c>
      <c r="U5047">
        <v>15442</v>
      </c>
    </row>
    <row r="5048" spans="1:21" x14ac:dyDescent="0.3">
      <c r="A5048" t="s">
        <v>55</v>
      </c>
      <c r="B5048" t="s">
        <v>1719</v>
      </c>
      <c r="C5048" t="str">
        <f>IF(GETPIVOTDATA("PS % recovery",Sheet4!$B$5,"Parish Name",K5048)&gt;99.949%,"OK","No")</f>
        <v>No</v>
      </c>
      <c r="D5048" t="e">
        <f>VLOOKUP(J5048,'Ref2'!C:E,3,0)</f>
        <v>#N/A</v>
      </c>
      <c r="G5048" t="s">
        <v>1504</v>
      </c>
      <c r="I5048" t="e">
        <f>VLOOKUP(J5048,Ref!L:M,2,0)</f>
        <v>#N/A</v>
      </c>
      <c r="J5048" t="s">
        <v>968</v>
      </c>
      <c r="K5048" t="s">
        <v>123</v>
      </c>
      <c r="L5048" t="s">
        <v>489</v>
      </c>
      <c r="M5048" t="s">
        <v>29</v>
      </c>
      <c r="N5048" t="s">
        <v>14</v>
      </c>
      <c r="U5048">
        <v>15000</v>
      </c>
    </row>
    <row r="5049" spans="1:21" x14ac:dyDescent="0.3">
      <c r="A5049" t="s">
        <v>55</v>
      </c>
      <c r="B5049" t="s">
        <v>1719</v>
      </c>
      <c r="C5049" t="str">
        <f>IF(GETPIVOTDATA("PS % recovery",Sheet4!$B$5,"Parish Name",K5049)&gt;99.949%,"OK","No")</f>
        <v>No</v>
      </c>
      <c r="D5049" t="e">
        <f>VLOOKUP(J5049,'Ref2'!C:E,3,0)</f>
        <v>#N/A</v>
      </c>
      <c r="G5049" t="s">
        <v>1504</v>
      </c>
      <c r="I5049" t="str">
        <f>VLOOKUP(J5049,Ref!L:M,2,0)</f>
        <v>Yes</v>
      </c>
      <c r="J5049" t="s">
        <v>974</v>
      </c>
      <c r="K5049" t="s">
        <v>127</v>
      </c>
      <c r="L5049" t="s">
        <v>497</v>
      </c>
      <c r="M5049" t="s">
        <v>29</v>
      </c>
      <c r="N5049" t="s">
        <v>14</v>
      </c>
      <c r="U5049">
        <v>2999</v>
      </c>
    </row>
    <row r="5050" spans="1:21" x14ac:dyDescent="0.3">
      <c r="A5050" t="s">
        <v>55</v>
      </c>
      <c r="B5050" t="s">
        <v>1719</v>
      </c>
      <c r="C5050" t="str">
        <f>IF(GETPIVOTDATA("PS % recovery",Sheet4!$B$5,"Parish Name",K5050)&gt;99.949%,"OK","No")</f>
        <v>No</v>
      </c>
      <c r="D5050" t="e">
        <f>VLOOKUP(J5050,'Ref2'!C:E,3,0)</f>
        <v>#N/A</v>
      </c>
      <c r="G5050" t="s">
        <v>1504</v>
      </c>
      <c r="I5050" t="str">
        <f>VLOOKUP(J5050,Ref!L:M,2,0)</f>
        <v>Yes</v>
      </c>
      <c r="J5050" t="s">
        <v>985</v>
      </c>
      <c r="K5050" t="s">
        <v>133</v>
      </c>
      <c r="L5050" t="s">
        <v>507</v>
      </c>
      <c r="M5050" t="s">
        <v>29</v>
      </c>
      <c r="N5050" t="s">
        <v>14</v>
      </c>
      <c r="U5050">
        <v>7255</v>
      </c>
    </row>
    <row r="5051" spans="1:21" x14ac:dyDescent="0.3">
      <c r="A5051" t="s">
        <v>55</v>
      </c>
      <c r="B5051" t="s">
        <v>1719</v>
      </c>
      <c r="C5051" t="str">
        <f>IF(GETPIVOTDATA("PS % recovery",Sheet4!$B$5,"Parish Name",K5051)&gt;99.949%,"OK","No")</f>
        <v>No</v>
      </c>
      <c r="D5051" t="e">
        <f>VLOOKUP(J5051,'Ref2'!C:E,3,0)</f>
        <v>#N/A</v>
      </c>
      <c r="G5051" t="s">
        <v>1504</v>
      </c>
      <c r="I5051" t="e">
        <f>VLOOKUP(J5051,Ref!L:M,2,0)</f>
        <v>#N/A</v>
      </c>
      <c r="J5051" t="s">
        <v>989</v>
      </c>
      <c r="K5051" t="s">
        <v>124</v>
      </c>
      <c r="L5051" t="s">
        <v>485</v>
      </c>
      <c r="M5051" t="s">
        <v>29</v>
      </c>
      <c r="N5051" t="s">
        <v>14</v>
      </c>
      <c r="U5051">
        <v>15000</v>
      </c>
    </row>
    <row r="5052" spans="1:21" x14ac:dyDescent="0.3">
      <c r="A5052" t="s">
        <v>55</v>
      </c>
      <c r="B5052" t="s">
        <v>1719</v>
      </c>
      <c r="C5052" t="str">
        <f>IF(GETPIVOTDATA("PS % recovery",Sheet4!$B$5,"Parish Name",K5052)&gt;99.949%,"OK","No")</f>
        <v>No</v>
      </c>
      <c r="D5052" t="e">
        <f>VLOOKUP(J5052,'Ref2'!C:E,3,0)</f>
        <v>#N/A</v>
      </c>
      <c r="G5052" t="s">
        <v>1504</v>
      </c>
      <c r="I5052" t="e">
        <f>VLOOKUP(J5052,Ref!L:M,2,0)</f>
        <v>#N/A</v>
      </c>
      <c r="J5052" t="s">
        <v>826</v>
      </c>
      <c r="K5052" t="s">
        <v>135</v>
      </c>
      <c r="L5052" t="s">
        <v>515</v>
      </c>
      <c r="M5052" t="s">
        <v>32</v>
      </c>
      <c r="N5052" t="s">
        <v>14</v>
      </c>
      <c r="U5052">
        <v>11722</v>
      </c>
    </row>
    <row r="5053" spans="1:21" x14ac:dyDescent="0.3">
      <c r="A5053" t="s">
        <v>55</v>
      </c>
      <c r="B5053" t="s">
        <v>1719</v>
      </c>
      <c r="C5053" t="str">
        <f>IF(GETPIVOTDATA("PS % recovery",Sheet4!$B$5,"Parish Name",K5053)&gt;99.949%,"OK","No")</f>
        <v>No</v>
      </c>
      <c r="D5053" t="e">
        <f>VLOOKUP(J5053,'Ref2'!C:E,3,0)</f>
        <v>#N/A</v>
      </c>
      <c r="G5053" t="s">
        <v>1504</v>
      </c>
      <c r="I5053" t="e">
        <f>VLOOKUP(J5053,Ref!L:M,2,0)</f>
        <v>#N/A</v>
      </c>
      <c r="J5053" t="s">
        <v>993</v>
      </c>
      <c r="K5053" t="s">
        <v>137</v>
      </c>
      <c r="L5053" t="s">
        <v>509</v>
      </c>
      <c r="M5053" t="s">
        <v>32</v>
      </c>
      <c r="N5053" t="s">
        <v>14</v>
      </c>
      <c r="U5053">
        <v>2000</v>
      </c>
    </row>
    <row r="5054" spans="1:21" x14ac:dyDescent="0.3">
      <c r="A5054" t="s">
        <v>55</v>
      </c>
      <c r="B5054" t="s">
        <v>1719</v>
      </c>
      <c r="C5054" t="str">
        <f>IF(GETPIVOTDATA("PS % recovery",Sheet4!$B$5,"Parish Name",K5054)&gt;99.949%,"OK","No")</f>
        <v>No</v>
      </c>
      <c r="D5054" t="e">
        <f>VLOOKUP(J5054,'Ref2'!C:E,3,0)</f>
        <v>#N/A</v>
      </c>
      <c r="G5054" t="s">
        <v>1504</v>
      </c>
      <c r="I5054" t="e">
        <f>VLOOKUP(J5054,Ref!L:M,2,0)</f>
        <v>#N/A</v>
      </c>
      <c r="J5054" t="s">
        <v>1009</v>
      </c>
      <c r="K5054" t="s">
        <v>147</v>
      </c>
      <c r="L5054" t="s">
        <v>525</v>
      </c>
      <c r="M5054" t="s">
        <v>35</v>
      </c>
      <c r="N5054" t="s">
        <v>14</v>
      </c>
      <c r="U5054">
        <v>7086</v>
      </c>
    </row>
    <row r="5055" spans="1:21" x14ac:dyDescent="0.3">
      <c r="A5055" t="s">
        <v>55</v>
      </c>
      <c r="B5055" t="s">
        <v>1719</v>
      </c>
      <c r="C5055" t="str">
        <f>IF(GETPIVOTDATA("PS % recovery",Sheet4!$B$5,"Parish Name",K5055)&gt;99.949%,"OK","No")</f>
        <v>No</v>
      </c>
      <c r="D5055" t="e">
        <f>VLOOKUP(J5055,'Ref2'!C:E,3,0)</f>
        <v>#N/A</v>
      </c>
      <c r="G5055" t="s">
        <v>1504</v>
      </c>
      <c r="I5055" t="e">
        <f>VLOOKUP(J5055,Ref!L:M,2,0)</f>
        <v>#N/A</v>
      </c>
      <c r="J5055" t="s">
        <v>1013</v>
      </c>
      <c r="K5055" t="s">
        <v>151</v>
      </c>
      <c r="L5055" t="s">
        <v>525</v>
      </c>
      <c r="M5055" t="s">
        <v>35</v>
      </c>
      <c r="N5055" t="s">
        <v>14</v>
      </c>
      <c r="U5055">
        <v>50706</v>
      </c>
    </row>
    <row r="5056" spans="1:21" x14ac:dyDescent="0.3">
      <c r="A5056" t="s">
        <v>55</v>
      </c>
      <c r="B5056" t="s">
        <v>1719</v>
      </c>
      <c r="C5056" t="str">
        <f>IF(GETPIVOTDATA("PS % recovery",Sheet4!$B$5,"Parish Name",K5056)&gt;99.949%,"OK","No")</f>
        <v>No</v>
      </c>
      <c r="D5056" t="e">
        <f>VLOOKUP(J5056,'Ref2'!C:E,3,0)</f>
        <v>#N/A</v>
      </c>
      <c r="G5056" t="s">
        <v>1504</v>
      </c>
      <c r="I5056" t="e">
        <f>VLOOKUP(J5056,Ref!L:M,2,0)</f>
        <v>#N/A</v>
      </c>
      <c r="J5056" t="s">
        <v>1015</v>
      </c>
      <c r="K5056" t="s">
        <v>150</v>
      </c>
      <c r="L5056" t="s">
        <v>523</v>
      </c>
      <c r="M5056" t="s">
        <v>35</v>
      </c>
      <c r="N5056" t="s">
        <v>14</v>
      </c>
      <c r="U5056">
        <v>50165</v>
      </c>
    </row>
    <row r="5057" spans="1:21" x14ac:dyDescent="0.3">
      <c r="A5057" t="s">
        <v>55</v>
      </c>
      <c r="B5057" t="s">
        <v>1719</v>
      </c>
      <c r="C5057" t="str">
        <f>IF(GETPIVOTDATA("PS % recovery",Sheet4!$B$5,"Parish Name",K5057)&gt;99.949%,"OK","No")</f>
        <v>No</v>
      </c>
      <c r="D5057" t="e">
        <f>VLOOKUP(J5057,'Ref2'!C:E,3,0)</f>
        <v>#N/A</v>
      </c>
      <c r="G5057" t="s">
        <v>1504</v>
      </c>
      <c r="I5057" t="e">
        <f>VLOOKUP(J5057,Ref!L:M,2,0)</f>
        <v>#N/A</v>
      </c>
      <c r="J5057" t="s">
        <v>1021</v>
      </c>
      <c r="K5057" t="s">
        <v>148</v>
      </c>
      <c r="L5057" t="s">
        <v>527</v>
      </c>
      <c r="M5057" t="s">
        <v>35</v>
      </c>
      <c r="N5057" t="s">
        <v>14</v>
      </c>
      <c r="U5057">
        <v>22872</v>
      </c>
    </row>
    <row r="5058" spans="1:21" x14ac:dyDescent="0.3">
      <c r="A5058" t="s">
        <v>55</v>
      </c>
      <c r="B5058" t="s">
        <v>1719</v>
      </c>
      <c r="C5058" t="str">
        <f>IF(GETPIVOTDATA("PS % recovery",Sheet4!$B$5,"Parish Name",K5058)&gt;99.949%,"OK","No")</f>
        <v>No</v>
      </c>
      <c r="D5058" t="e">
        <f>VLOOKUP(J5058,'Ref2'!C:E,3,0)</f>
        <v>#N/A</v>
      </c>
      <c r="G5058" t="s">
        <v>1504</v>
      </c>
      <c r="I5058" t="e">
        <f>VLOOKUP(J5058,Ref!L:M,2,0)</f>
        <v>#N/A</v>
      </c>
      <c r="J5058" t="s">
        <v>789</v>
      </c>
      <c r="K5058" t="s">
        <v>160</v>
      </c>
      <c r="L5058" t="s">
        <v>537</v>
      </c>
      <c r="M5058" t="s">
        <v>18</v>
      </c>
      <c r="N5058" t="s">
        <v>15</v>
      </c>
      <c r="U5058">
        <v>657574</v>
      </c>
    </row>
    <row r="5059" spans="1:21" x14ac:dyDescent="0.3">
      <c r="A5059" t="s">
        <v>55</v>
      </c>
      <c r="B5059" t="s">
        <v>1719</v>
      </c>
      <c r="C5059" t="str">
        <f>IF(GETPIVOTDATA("PS % recovery",Sheet4!$B$5,"Parish Name",K5059)&gt;99.949%,"OK","No")</f>
        <v>No</v>
      </c>
      <c r="D5059" t="e">
        <f>VLOOKUP(J5059,'Ref2'!C:E,3,0)</f>
        <v>#N/A</v>
      </c>
      <c r="G5059" t="s">
        <v>1504</v>
      </c>
      <c r="I5059" t="e">
        <f>VLOOKUP(J5059,Ref!L:M,2,0)</f>
        <v>#N/A</v>
      </c>
      <c r="J5059" t="s">
        <v>1044</v>
      </c>
      <c r="K5059" t="s">
        <v>166</v>
      </c>
      <c r="L5059" t="s">
        <v>547</v>
      </c>
      <c r="M5059" t="s">
        <v>18</v>
      </c>
      <c r="N5059" t="s">
        <v>15</v>
      </c>
      <c r="U5059">
        <v>86129.370000004768</v>
      </c>
    </row>
    <row r="5060" spans="1:21" x14ac:dyDescent="0.3">
      <c r="A5060" t="s">
        <v>55</v>
      </c>
      <c r="B5060" t="s">
        <v>1719</v>
      </c>
      <c r="C5060" t="str">
        <f>IF(GETPIVOTDATA("PS % recovery",Sheet4!$B$5,"Parish Name",K5060)&gt;99.949%,"OK","No")</f>
        <v>No</v>
      </c>
      <c r="D5060" t="e">
        <f>VLOOKUP(J5060,'Ref2'!C:E,3,0)</f>
        <v>#N/A</v>
      </c>
      <c r="G5060" t="s">
        <v>1504</v>
      </c>
      <c r="I5060" t="e">
        <f>VLOOKUP(J5060,Ref!L:M,2,0)</f>
        <v>#N/A</v>
      </c>
      <c r="J5060" t="s">
        <v>1046</v>
      </c>
      <c r="K5060" t="s">
        <v>159</v>
      </c>
      <c r="L5060" t="s">
        <v>533</v>
      </c>
      <c r="M5060" t="s">
        <v>18</v>
      </c>
      <c r="N5060" t="s">
        <v>15</v>
      </c>
      <c r="U5060">
        <v>179059.0000000298</v>
      </c>
    </row>
    <row r="5061" spans="1:21" x14ac:dyDescent="0.3">
      <c r="A5061" t="s">
        <v>55</v>
      </c>
      <c r="B5061" t="s">
        <v>1719</v>
      </c>
      <c r="C5061" t="str">
        <f>IF(GETPIVOTDATA("PS % recovery",Sheet4!$B$5,"Parish Name",K5061)&gt;99.949%,"OK","No")</f>
        <v>No</v>
      </c>
      <c r="D5061" t="e">
        <f>VLOOKUP(J5061,'Ref2'!C:E,3,0)</f>
        <v>#N/A</v>
      </c>
      <c r="G5061" t="s">
        <v>1504</v>
      </c>
      <c r="I5061" t="e">
        <f>VLOOKUP(J5061,Ref!L:M,2,0)</f>
        <v>#N/A</v>
      </c>
      <c r="J5061" t="s">
        <v>794</v>
      </c>
      <c r="K5061" t="s">
        <v>168</v>
      </c>
      <c r="L5061" t="s">
        <v>549</v>
      </c>
      <c r="M5061" t="s">
        <v>21</v>
      </c>
      <c r="N5061" t="s">
        <v>15</v>
      </c>
      <c r="U5061">
        <v>26435</v>
      </c>
    </row>
    <row r="5062" spans="1:21" x14ac:dyDescent="0.3">
      <c r="A5062" t="s">
        <v>55</v>
      </c>
      <c r="B5062" t="s">
        <v>1719</v>
      </c>
      <c r="C5062" t="str">
        <f>IF(GETPIVOTDATA("PS % recovery",Sheet4!$B$5,"Parish Name",K5062)&gt;99.949%,"OK","No")</f>
        <v>No</v>
      </c>
      <c r="D5062" t="e">
        <f>VLOOKUP(J5062,'Ref2'!C:E,3,0)</f>
        <v>#N/A</v>
      </c>
      <c r="G5062" t="s">
        <v>1504</v>
      </c>
      <c r="I5062" t="e">
        <f>VLOOKUP(J5062,Ref!L:M,2,0)</f>
        <v>#N/A</v>
      </c>
      <c r="J5062" t="s">
        <v>801</v>
      </c>
      <c r="K5062" t="s">
        <v>169</v>
      </c>
      <c r="L5062" t="s">
        <v>549</v>
      </c>
      <c r="M5062" t="s">
        <v>21</v>
      </c>
      <c r="N5062" t="s">
        <v>15</v>
      </c>
      <c r="U5062">
        <v>10313.75</v>
      </c>
    </row>
    <row r="5063" spans="1:21" x14ac:dyDescent="0.3">
      <c r="A5063" t="s">
        <v>55</v>
      </c>
      <c r="B5063" t="s">
        <v>1719</v>
      </c>
      <c r="C5063" t="str">
        <f>IF(GETPIVOTDATA("PS % recovery",Sheet4!$B$5,"Parish Name",K5063)&gt;99.949%,"OK","No")</f>
        <v>No</v>
      </c>
      <c r="D5063" t="e">
        <f>VLOOKUP(J5063,'Ref2'!C:E,3,0)</f>
        <v>#N/A</v>
      </c>
      <c r="G5063" t="s">
        <v>1504</v>
      </c>
      <c r="I5063" t="e">
        <f>VLOOKUP(J5063,Ref!L:M,2,0)</f>
        <v>#N/A</v>
      </c>
      <c r="J5063" t="s">
        <v>807</v>
      </c>
      <c r="K5063" t="s">
        <v>171</v>
      </c>
      <c r="L5063" t="s">
        <v>553</v>
      </c>
      <c r="M5063" t="s">
        <v>21</v>
      </c>
      <c r="N5063" t="s">
        <v>15</v>
      </c>
      <c r="U5063">
        <v>29887</v>
      </c>
    </row>
    <row r="5064" spans="1:21" x14ac:dyDescent="0.3">
      <c r="A5064" t="s">
        <v>55</v>
      </c>
      <c r="B5064" t="s">
        <v>1719</v>
      </c>
      <c r="C5064" t="str">
        <f>IF(GETPIVOTDATA("PS % recovery",Sheet4!$B$5,"Parish Name",K5064)&gt;99.949%,"OK","No")</f>
        <v>No</v>
      </c>
      <c r="D5064" t="e">
        <f>VLOOKUP(J5064,'Ref2'!C:E,3,0)</f>
        <v>#N/A</v>
      </c>
      <c r="G5064" t="s">
        <v>1504</v>
      </c>
      <c r="I5064" t="e">
        <f>VLOOKUP(J5064,Ref!L:M,2,0)</f>
        <v>#N/A</v>
      </c>
      <c r="J5064" t="s">
        <v>796</v>
      </c>
      <c r="K5064" t="s">
        <v>172</v>
      </c>
      <c r="L5064" t="s">
        <v>555</v>
      </c>
      <c r="M5064" t="s">
        <v>21</v>
      </c>
      <c r="N5064" t="s">
        <v>15</v>
      </c>
      <c r="U5064">
        <v>34730.130000010133</v>
      </c>
    </row>
    <row r="5065" spans="1:21" x14ac:dyDescent="0.3">
      <c r="A5065" t="s">
        <v>55</v>
      </c>
      <c r="B5065" t="s">
        <v>1719</v>
      </c>
      <c r="C5065" t="str">
        <f>IF(GETPIVOTDATA("PS % recovery",Sheet4!$B$5,"Parish Name",K5065)&gt;99.949%,"OK","No")</f>
        <v>No</v>
      </c>
      <c r="D5065" t="e">
        <f>VLOOKUP(J5065,'Ref2'!C:E,3,0)</f>
        <v>#N/A</v>
      </c>
      <c r="G5065" t="s">
        <v>1504</v>
      </c>
      <c r="I5065" t="e">
        <f>VLOOKUP(J5065,Ref!L:M,2,0)</f>
        <v>#N/A</v>
      </c>
      <c r="J5065" t="s">
        <v>798</v>
      </c>
      <c r="K5065" t="s">
        <v>173</v>
      </c>
      <c r="L5065" t="s">
        <v>555</v>
      </c>
      <c r="M5065" t="s">
        <v>21</v>
      </c>
      <c r="N5065" t="s">
        <v>15</v>
      </c>
      <c r="U5065">
        <v>12724</v>
      </c>
    </row>
    <row r="5066" spans="1:21" x14ac:dyDescent="0.3">
      <c r="A5066" t="s">
        <v>55</v>
      </c>
      <c r="B5066" t="s">
        <v>1719</v>
      </c>
      <c r="C5066" t="str">
        <f>IF(GETPIVOTDATA("PS % recovery",Sheet4!$B$5,"Parish Name",K5066)&gt;99.949%,"OK","No")</f>
        <v>No</v>
      </c>
      <c r="D5066" t="e">
        <f>VLOOKUP(J5066,'Ref2'!C:E,3,0)</f>
        <v>#N/A</v>
      </c>
      <c r="G5066" t="s">
        <v>1504</v>
      </c>
      <c r="I5066" t="e">
        <f>VLOOKUP(J5066,Ref!L:M,2,0)</f>
        <v>#N/A</v>
      </c>
      <c r="J5066" t="s">
        <v>805</v>
      </c>
      <c r="K5066" t="s">
        <v>175</v>
      </c>
      <c r="L5066" t="s">
        <v>555</v>
      </c>
      <c r="M5066" t="s">
        <v>21</v>
      </c>
      <c r="N5066" t="s">
        <v>15</v>
      </c>
      <c r="U5066">
        <v>1621.6000000005588</v>
      </c>
    </row>
    <row r="5067" spans="1:21" x14ac:dyDescent="0.3">
      <c r="A5067" t="s">
        <v>55</v>
      </c>
      <c r="B5067" t="s">
        <v>1719</v>
      </c>
      <c r="C5067" t="str">
        <f>IF(GETPIVOTDATA("PS % recovery",Sheet4!$B$5,"Parish Name",K5067)&gt;99.949%,"OK","No")</f>
        <v>No</v>
      </c>
      <c r="D5067" t="e">
        <f>VLOOKUP(J5067,'Ref2'!C:E,3,0)</f>
        <v>#N/A</v>
      </c>
      <c r="G5067" t="s">
        <v>1504</v>
      </c>
      <c r="I5067" t="e">
        <f>VLOOKUP(J5067,Ref!L:M,2,0)</f>
        <v>#N/A</v>
      </c>
      <c r="J5067" t="s">
        <v>1056</v>
      </c>
      <c r="K5067" t="s">
        <v>174</v>
      </c>
      <c r="L5067" t="s">
        <v>557</v>
      </c>
      <c r="M5067" t="s">
        <v>21</v>
      </c>
      <c r="N5067" t="s">
        <v>15</v>
      </c>
      <c r="U5067">
        <v>60147.5</v>
      </c>
    </row>
    <row r="5068" spans="1:21" x14ac:dyDescent="0.3">
      <c r="A5068" t="s">
        <v>55</v>
      </c>
      <c r="B5068" t="s">
        <v>1719</v>
      </c>
      <c r="C5068" t="str">
        <f>IF(GETPIVOTDATA("PS % recovery",Sheet4!$B$5,"Parish Name",K5068)&gt;99.949%,"OK","No")</f>
        <v>OK</v>
      </c>
      <c r="D5068" t="e">
        <f>VLOOKUP(J5068,'Ref2'!C:E,3,0)</f>
        <v>#N/A</v>
      </c>
      <c r="G5068" t="s">
        <v>1504</v>
      </c>
      <c r="I5068" t="e">
        <f>VLOOKUP(J5068,Ref!L:M,2,0)</f>
        <v>#N/A</v>
      </c>
      <c r="J5068" t="s">
        <v>1058</v>
      </c>
      <c r="K5068" t="s">
        <v>176</v>
      </c>
      <c r="L5068" t="s">
        <v>557</v>
      </c>
      <c r="M5068" t="s">
        <v>21</v>
      </c>
      <c r="N5068" t="s">
        <v>15</v>
      </c>
      <c r="U5068">
        <v>7792</v>
      </c>
    </row>
    <row r="5069" spans="1:21" x14ac:dyDescent="0.3">
      <c r="A5069" t="s">
        <v>55</v>
      </c>
      <c r="B5069" t="s">
        <v>1719</v>
      </c>
      <c r="C5069" t="str">
        <f>IF(GETPIVOTDATA("PS % recovery",Sheet4!$B$5,"Parish Name",K5069)&gt;99.949%,"OK","No")</f>
        <v>No</v>
      </c>
      <c r="D5069" t="e">
        <f>VLOOKUP(J5069,'Ref2'!C:E,3,0)</f>
        <v>#N/A</v>
      </c>
      <c r="G5069" t="s">
        <v>1504</v>
      </c>
      <c r="I5069" t="e">
        <f>VLOOKUP(J5069,Ref!L:M,2,0)</f>
        <v>#N/A</v>
      </c>
      <c r="J5069" t="s">
        <v>800</v>
      </c>
      <c r="K5069" t="s">
        <v>177</v>
      </c>
      <c r="L5069" t="s">
        <v>559</v>
      </c>
      <c r="M5069" t="s">
        <v>21</v>
      </c>
      <c r="N5069" t="s">
        <v>15</v>
      </c>
      <c r="U5069">
        <v>20863</v>
      </c>
    </row>
    <row r="5070" spans="1:21" x14ac:dyDescent="0.3">
      <c r="A5070" t="s">
        <v>55</v>
      </c>
      <c r="B5070" t="s">
        <v>1719</v>
      </c>
      <c r="C5070" t="str">
        <f>IF(GETPIVOTDATA("PS % recovery",Sheet4!$B$5,"Parish Name",K5070)&gt;99.949%,"OK","No")</f>
        <v>No</v>
      </c>
      <c r="D5070" t="e">
        <f>VLOOKUP(J5070,'Ref2'!C:E,3,0)</f>
        <v>#N/A</v>
      </c>
      <c r="G5070" t="s">
        <v>1504</v>
      </c>
      <c r="I5070" t="e">
        <f>VLOOKUP(J5070,Ref!L:M,2,0)</f>
        <v>#N/A</v>
      </c>
      <c r="J5070" t="s">
        <v>803</v>
      </c>
      <c r="K5070" t="s">
        <v>178</v>
      </c>
      <c r="L5070" t="s">
        <v>549</v>
      </c>
      <c r="M5070" t="s">
        <v>21</v>
      </c>
      <c r="N5070" t="s">
        <v>15</v>
      </c>
      <c r="U5070">
        <v>37638</v>
      </c>
    </row>
    <row r="5071" spans="1:21" x14ac:dyDescent="0.3">
      <c r="A5071" t="s">
        <v>55</v>
      </c>
      <c r="B5071" t="s">
        <v>1719</v>
      </c>
      <c r="C5071" t="str">
        <f>IF(GETPIVOTDATA("PS % recovery",Sheet4!$B$5,"Parish Name",K5071)&gt;99.949%,"OK","No")</f>
        <v>No</v>
      </c>
      <c r="D5071" t="e">
        <f>VLOOKUP(J5071,'Ref2'!C:E,3,0)</f>
        <v>#N/A</v>
      </c>
      <c r="G5071" t="s">
        <v>1504</v>
      </c>
      <c r="I5071" t="e">
        <f>VLOOKUP(J5071,Ref!L:M,2,0)</f>
        <v>#N/A</v>
      </c>
      <c r="J5071" t="s">
        <v>1080</v>
      </c>
      <c r="K5071" t="s">
        <v>192</v>
      </c>
      <c r="L5071" t="s">
        <v>577</v>
      </c>
      <c r="M5071" t="s">
        <v>24</v>
      </c>
      <c r="N5071" t="s">
        <v>15</v>
      </c>
      <c r="U5071">
        <v>8416</v>
      </c>
    </row>
    <row r="5072" spans="1:21" x14ac:dyDescent="0.3">
      <c r="A5072" t="s">
        <v>55</v>
      </c>
      <c r="B5072" t="s">
        <v>1719</v>
      </c>
      <c r="C5072" t="str">
        <f>IF(GETPIVOTDATA("PS % recovery",Sheet4!$B$5,"Parish Name",K5072)&gt;99.949%,"OK","No")</f>
        <v>No</v>
      </c>
      <c r="D5072" t="e">
        <f>VLOOKUP(J5072,'Ref2'!C:E,3,0)</f>
        <v>#N/A</v>
      </c>
      <c r="G5072" t="s">
        <v>1504</v>
      </c>
      <c r="I5072" t="e">
        <f>VLOOKUP(J5072,Ref!L:M,2,0)</f>
        <v>#N/A</v>
      </c>
      <c r="J5072" t="s">
        <v>1088</v>
      </c>
      <c r="K5072" t="s">
        <v>198</v>
      </c>
      <c r="L5072" t="s">
        <v>567</v>
      </c>
      <c r="M5072" t="s">
        <v>24</v>
      </c>
      <c r="N5072" t="s">
        <v>15</v>
      </c>
      <c r="U5072">
        <v>5508</v>
      </c>
    </row>
    <row r="5073" spans="1:21" x14ac:dyDescent="0.3">
      <c r="A5073" t="s">
        <v>55</v>
      </c>
      <c r="B5073" t="s">
        <v>1719</v>
      </c>
      <c r="C5073" t="str">
        <f>IF(GETPIVOTDATA("PS % recovery",Sheet4!$B$5,"Parish Name",K5073)&gt;99.949%,"OK","No")</f>
        <v>No</v>
      </c>
      <c r="D5073" t="e">
        <f>VLOOKUP(J5073,'Ref2'!C:E,3,0)</f>
        <v>#N/A</v>
      </c>
      <c r="G5073" t="s">
        <v>1504</v>
      </c>
      <c r="I5073" t="e">
        <f>VLOOKUP(J5073,Ref!L:M,2,0)</f>
        <v>#N/A</v>
      </c>
      <c r="J5073" t="s">
        <v>1090</v>
      </c>
      <c r="K5073" t="s">
        <v>199</v>
      </c>
      <c r="L5073" t="s">
        <v>567</v>
      </c>
      <c r="M5073" t="s">
        <v>24</v>
      </c>
      <c r="N5073" t="s">
        <v>15</v>
      </c>
      <c r="U5073">
        <v>1573</v>
      </c>
    </row>
    <row r="5074" spans="1:21" x14ac:dyDescent="0.3">
      <c r="A5074" t="s">
        <v>55</v>
      </c>
      <c r="B5074" t="s">
        <v>1719</v>
      </c>
      <c r="C5074" t="str">
        <f>IF(GETPIVOTDATA("PS % recovery",Sheet4!$B$5,"Parish Name",K5074)&gt;99.949%,"OK","No")</f>
        <v>No</v>
      </c>
      <c r="D5074" t="e">
        <f>VLOOKUP(J5074,'Ref2'!C:E,3,0)</f>
        <v>#N/A</v>
      </c>
      <c r="G5074" t="s">
        <v>1504</v>
      </c>
      <c r="I5074" t="str">
        <f>VLOOKUP(J5074,Ref!L:M,2,0)</f>
        <v>Yes</v>
      </c>
      <c r="J5074" t="s">
        <v>1121</v>
      </c>
      <c r="K5074" t="s">
        <v>208</v>
      </c>
      <c r="L5074" t="s">
        <v>579</v>
      </c>
      <c r="M5074" t="s">
        <v>24</v>
      </c>
      <c r="N5074" t="s">
        <v>15</v>
      </c>
      <c r="U5074">
        <v>20144.000000007451</v>
      </c>
    </row>
    <row r="5075" spans="1:21" x14ac:dyDescent="0.3">
      <c r="A5075" t="s">
        <v>55</v>
      </c>
      <c r="B5075" t="s">
        <v>1719</v>
      </c>
      <c r="C5075" t="str">
        <f>IF(GETPIVOTDATA("PS % recovery",Sheet4!$B$5,"Parish Name",K5075)&gt;99.949%,"OK","No")</f>
        <v>No</v>
      </c>
      <c r="D5075" t="e">
        <f>VLOOKUP(J5075,'Ref2'!C:E,3,0)</f>
        <v>#N/A</v>
      </c>
      <c r="G5075" t="s">
        <v>1504</v>
      </c>
      <c r="I5075" t="e">
        <f>VLOOKUP(J5075,Ref!L:M,2,0)</f>
        <v>#N/A</v>
      </c>
      <c r="J5075" t="s">
        <v>1126</v>
      </c>
      <c r="K5075" t="s">
        <v>215</v>
      </c>
      <c r="L5075" t="s">
        <v>587</v>
      </c>
      <c r="M5075" t="s">
        <v>27</v>
      </c>
      <c r="N5075" t="s">
        <v>15</v>
      </c>
      <c r="U5075">
        <v>89018</v>
      </c>
    </row>
    <row r="5076" spans="1:21" x14ac:dyDescent="0.3">
      <c r="A5076" t="s">
        <v>55</v>
      </c>
      <c r="B5076" t="s">
        <v>1719</v>
      </c>
      <c r="C5076" t="str">
        <f>IF(GETPIVOTDATA("PS % recovery",Sheet4!$B$5,"Parish Name",K5076)&gt;99.949%,"OK","No")</f>
        <v>No</v>
      </c>
      <c r="D5076" t="e">
        <f>VLOOKUP(J5076,'Ref2'!C:E,3,0)</f>
        <v>#N/A</v>
      </c>
      <c r="G5076" t="s">
        <v>1504</v>
      </c>
      <c r="I5076" t="e">
        <f>VLOOKUP(J5076,Ref!L:M,2,0)</f>
        <v>#N/A</v>
      </c>
      <c r="J5076" t="s">
        <v>1128</v>
      </c>
      <c r="K5076" t="s">
        <v>216</v>
      </c>
      <c r="L5076" t="s">
        <v>587</v>
      </c>
      <c r="M5076" t="s">
        <v>27</v>
      </c>
      <c r="N5076" t="s">
        <v>15</v>
      </c>
      <c r="U5076">
        <v>31701.820000000298</v>
      </c>
    </row>
    <row r="5077" spans="1:21" x14ac:dyDescent="0.3">
      <c r="A5077" t="s">
        <v>55</v>
      </c>
      <c r="B5077" t="s">
        <v>1719</v>
      </c>
      <c r="C5077" t="str">
        <f>IF(GETPIVOTDATA("PS % recovery",Sheet4!$B$5,"Parish Name",K5077)&gt;99.949%,"OK","No")</f>
        <v>No</v>
      </c>
      <c r="D5077" t="e">
        <f>VLOOKUP(J5077,'Ref2'!C:E,3,0)</f>
        <v>#N/A</v>
      </c>
      <c r="G5077" t="s">
        <v>1504</v>
      </c>
      <c r="I5077" t="e">
        <f>VLOOKUP(J5077,Ref!L:M,2,0)</f>
        <v>#N/A</v>
      </c>
      <c r="J5077" t="s">
        <v>1130</v>
      </c>
      <c r="K5077" t="s">
        <v>217</v>
      </c>
      <c r="L5077" t="s">
        <v>587</v>
      </c>
      <c r="M5077" t="s">
        <v>27</v>
      </c>
      <c r="N5077" t="s">
        <v>15</v>
      </c>
      <c r="U5077">
        <v>82460</v>
      </c>
    </row>
    <row r="5078" spans="1:21" x14ac:dyDescent="0.3">
      <c r="A5078" t="s">
        <v>55</v>
      </c>
      <c r="B5078" t="s">
        <v>1719</v>
      </c>
      <c r="C5078" t="str">
        <f>IF(GETPIVOTDATA("PS % recovery",Sheet4!$B$5,"Parish Name",K5078)&gt;99.949%,"OK","No")</f>
        <v>OK</v>
      </c>
      <c r="D5078" t="e">
        <f>VLOOKUP(J5078,'Ref2'!C:E,3,0)</f>
        <v>#N/A</v>
      </c>
      <c r="G5078" t="s">
        <v>1504</v>
      </c>
      <c r="I5078" t="e">
        <f>VLOOKUP(J5078,Ref!L:M,2,0)</f>
        <v>#N/A</v>
      </c>
      <c r="J5078" t="s">
        <v>1137</v>
      </c>
      <c r="K5078" t="s">
        <v>221</v>
      </c>
      <c r="L5078" t="s">
        <v>587</v>
      </c>
      <c r="M5078" t="s">
        <v>27</v>
      </c>
      <c r="N5078" t="s">
        <v>15</v>
      </c>
      <c r="U5078">
        <v>70743</v>
      </c>
    </row>
    <row r="5079" spans="1:21" x14ac:dyDescent="0.3">
      <c r="A5079" t="s">
        <v>55</v>
      </c>
      <c r="B5079" t="s">
        <v>1719</v>
      </c>
      <c r="C5079" t="str">
        <f>IF(GETPIVOTDATA("PS % recovery",Sheet4!$B$5,"Parish Name",K5079)&gt;99.949%,"OK","No")</f>
        <v>No</v>
      </c>
      <c r="D5079" t="e">
        <f>VLOOKUP(J5079,'Ref2'!C:E,3,0)</f>
        <v>#N/A</v>
      </c>
      <c r="G5079" t="s">
        <v>1504</v>
      </c>
      <c r="I5079" t="e">
        <f>VLOOKUP(J5079,Ref!L:M,2,0)</f>
        <v>#N/A</v>
      </c>
      <c r="J5079" t="s">
        <v>1152</v>
      </c>
      <c r="K5079" t="s">
        <v>229</v>
      </c>
      <c r="L5079" t="s">
        <v>595</v>
      </c>
      <c r="M5079" t="s">
        <v>30</v>
      </c>
      <c r="N5079" t="s">
        <v>15</v>
      </c>
      <c r="U5079">
        <v>13726.25</v>
      </c>
    </row>
    <row r="5080" spans="1:21" x14ac:dyDescent="0.3">
      <c r="A5080" t="s">
        <v>55</v>
      </c>
      <c r="B5080" t="s">
        <v>1719</v>
      </c>
      <c r="C5080" t="str">
        <f>IF(GETPIVOTDATA("PS % recovery",Sheet4!$B$5,"Parish Name",K5080)&gt;99.949%,"OK","No")</f>
        <v>No</v>
      </c>
      <c r="D5080" t="e">
        <f>VLOOKUP(J5080,'Ref2'!C:E,3,0)</f>
        <v>#N/A</v>
      </c>
      <c r="G5080" t="s">
        <v>1504</v>
      </c>
      <c r="I5080" t="e">
        <f>VLOOKUP(J5080,Ref!L:M,2,0)</f>
        <v>#N/A</v>
      </c>
      <c r="J5080" t="s">
        <v>1154</v>
      </c>
      <c r="K5080" t="s">
        <v>232</v>
      </c>
      <c r="L5080" t="s">
        <v>599</v>
      </c>
      <c r="M5080" t="s">
        <v>30</v>
      </c>
      <c r="N5080" t="s">
        <v>15</v>
      </c>
      <c r="U5080">
        <v>12917.65000000596</v>
      </c>
    </row>
    <row r="5081" spans="1:21" x14ac:dyDescent="0.3">
      <c r="A5081" t="s">
        <v>55</v>
      </c>
      <c r="B5081" t="s">
        <v>1719</v>
      </c>
      <c r="C5081" t="str">
        <f>IF(GETPIVOTDATA("PS % recovery",Sheet4!$B$5,"Parish Name",K5081)&gt;99.949%,"OK","No")</f>
        <v>No</v>
      </c>
      <c r="D5081" t="e">
        <f>VLOOKUP(J5081,'Ref2'!C:E,3,0)</f>
        <v>#N/A</v>
      </c>
      <c r="G5081" t="s">
        <v>1504</v>
      </c>
      <c r="I5081" t="e">
        <f>VLOOKUP(J5081,Ref!L:M,2,0)</f>
        <v>#N/A</v>
      </c>
      <c r="J5081" t="s">
        <v>1174</v>
      </c>
      <c r="K5081" t="s">
        <v>244</v>
      </c>
      <c r="L5081" t="s">
        <v>615</v>
      </c>
      <c r="M5081" t="s">
        <v>33</v>
      </c>
      <c r="N5081" t="s">
        <v>15</v>
      </c>
      <c r="U5081">
        <v>14170</v>
      </c>
    </row>
    <row r="5082" spans="1:21" x14ac:dyDescent="0.3">
      <c r="A5082" t="s">
        <v>55</v>
      </c>
      <c r="B5082" t="s">
        <v>1719</v>
      </c>
      <c r="C5082" t="str">
        <f>IF(GETPIVOTDATA("PS % recovery",Sheet4!$B$5,"Parish Name",K5082)&gt;99.949%,"OK","No")</f>
        <v>No</v>
      </c>
      <c r="D5082" t="e">
        <f>VLOOKUP(J5082,'Ref2'!C:E,3,0)</f>
        <v>#N/A</v>
      </c>
      <c r="G5082" t="s">
        <v>1504</v>
      </c>
      <c r="I5082" t="e">
        <f>VLOOKUP(J5082,Ref!L:M,2,0)</f>
        <v>#N/A</v>
      </c>
      <c r="J5082" t="s">
        <v>1188</v>
      </c>
      <c r="K5082" t="s">
        <v>246</v>
      </c>
      <c r="L5082" t="s">
        <v>607</v>
      </c>
      <c r="M5082" t="s">
        <v>33</v>
      </c>
      <c r="N5082" t="s">
        <v>15</v>
      </c>
      <c r="U5082">
        <v>3986.6999999992549</v>
      </c>
    </row>
    <row r="5083" spans="1:21" x14ac:dyDescent="0.3">
      <c r="A5083" t="s">
        <v>55</v>
      </c>
      <c r="B5083" t="s">
        <v>1719</v>
      </c>
      <c r="C5083" t="str">
        <f>IF(GETPIVOTDATA("PS % recovery",Sheet4!$B$5,"Parish Name",K5083)&gt;99.949%,"OK","No")</f>
        <v>No</v>
      </c>
      <c r="D5083" t="e">
        <f>VLOOKUP(J5083,'Ref2'!C:E,3,0)</f>
        <v>#N/A</v>
      </c>
      <c r="G5083" t="s">
        <v>1504</v>
      </c>
      <c r="I5083" t="e">
        <f>VLOOKUP(J5083,Ref!L:M,2,0)</f>
        <v>#N/A</v>
      </c>
      <c r="J5083" t="s">
        <v>1190</v>
      </c>
      <c r="K5083" t="s">
        <v>255</v>
      </c>
      <c r="L5083" t="s">
        <v>607</v>
      </c>
      <c r="M5083" t="s">
        <v>33</v>
      </c>
      <c r="N5083" t="s">
        <v>15</v>
      </c>
      <c r="U5083">
        <v>11165.5</v>
      </c>
    </row>
    <row r="5084" spans="1:21" x14ac:dyDescent="0.3">
      <c r="A5084" t="s">
        <v>55</v>
      </c>
      <c r="B5084" t="s">
        <v>1719</v>
      </c>
      <c r="C5084" t="str">
        <f>IF(GETPIVOTDATA("PS % recovery",Sheet4!$B$5,"Parish Name",K5084)&gt;99.949%,"OK","No")</f>
        <v>No</v>
      </c>
      <c r="D5084" t="e">
        <f>VLOOKUP(J5084,'Ref2'!C:E,3,0)</f>
        <v>#N/A</v>
      </c>
      <c r="G5084" t="s">
        <v>1504</v>
      </c>
      <c r="I5084" t="e">
        <f>VLOOKUP(J5084,Ref!L:M,2,0)</f>
        <v>#N/A</v>
      </c>
      <c r="J5084" t="s">
        <v>1197</v>
      </c>
      <c r="K5084" t="s">
        <v>253</v>
      </c>
      <c r="L5084" t="s">
        <v>611</v>
      </c>
      <c r="M5084" t="s">
        <v>33</v>
      </c>
      <c r="N5084" t="s">
        <v>15</v>
      </c>
      <c r="U5084">
        <v>53373.25</v>
      </c>
    </row>
    <row r="5085" spans="1:21" x14ac:dyDescent="0.3">
      <c r="A5085" t="s">
        <v>55</v>
      </c>
      <c r="B5085" t="s">
        <v>1719</v>
      </c>
      <c r="C5085" t="str">
        <f>IF(GETPIVOTDATA("PS % recovery",Sheet4!$B$5,"Parish Name",K5085)&gt;99.949%,"OK","No")</f>
        <v>No</v>
      </c>
      <c r="D5085" t="e">
        <f>VLOOKUP(J5085,'Ref2'!C:E,3,0)</f>
        <v>#N/A</v>
      </c>
      <c r="G5085" t="s">
        <v>1504</v>
      </c>
      <c r="I5085" t="str">
        <f>VLOOKUP(J5085,Ref!L:M,2,0)</f>
        <v>Yes</v>
      </c>
      <c r="J5085" t="s">
        <v>1209</v>
      </c>
      <c r="K5085" t="s">
        <v>260</v>
      </c>
      <c r="L5085" t="s">
        <v>623</v>
      </c>
      <c r="M5085" t="s">
        <v>33</v>
      </c>
      <c r="N5085" t="s">
        <v>15</v>
      </c>
      <c r="U5085">
        <v>54013.080000013113</v>
      </c>
    </row>
    <row r="5086" spans="1:21" x14ac:dyDescent="0.3">
      <c r="A5086" t="s">
        <v>55</v>
      </c>
      <c r="B5086" t="s">
        <v>1719</v>
      </c>
      <c r="C5086" t="str">
        <f>IF(GETPIVOTDATA("PS % recovery",Sheet4!$B$5,"Parish Name",K5086)&gt;99.949%,"OK","No")</f>
        <v>No</v>
      </c>
      <c r="D5086" t="e">
        <f>VLOOKUP(J5086,'Ref2'!C:E,3,0)</f>
        <v>#N/A</v>
      </c>
      <c r="G5086" t="s">
        <v>1504</v>
      </c>
      <c r="I5086" t="e">
        <f>VLOOKUP(J5086,Ref!L:M,2,0)</f>
        <v>#N/A</v>
      </c>
      <c r="J5086" t="s">
        <v>1215</v>
      </c>
      <c r="K5086" t="s">
        <v>264</v>
      </c>
      <c r="L5086" t="s">
        <v>625</v>
      </c>
      <c r="M5086" t="s">
        <v>36</v>
      </c>
      <c r="N5086" t="s">
        <v>15</v>
      </c>
      <c r="U5086">
        <v>30297</v>
      </c>
    </row>
    <row r="5087" spans="1:21" x14ac:dyDescent="0.3">
      <c r="A5087" t="s">
        <v>55</v>
      </c>
      <c r="B5087" t="s">
        <v>1719</v>
      </c>
      <c r="C5087" t="str">
        <f>IF(GETPIVOTDATA("PS % recovery",Sheet4!$B$5,"Parish Name",K5087)&gt;99.949%,"OK","No")</f>
        <v>No</v>
      </c>
      <c r="D5087" t="e">
        <f>VLOOKUP(J5087,'Ref2'!C:E,3,0)</f>
        <v>#N/A</v>
      </c>
      <c r="G5087" t="s">
        <v>1504</v>
      </c>
      <c r="I5087" t="e">
        <f>VLOOKUP(J5087,Ref!L:M,2,0)</f>
        <v>#N/A</v>
      </c>
      <c r="J5087" t="s">
        <v>1223</v>
      </c>
      <c r="K5087" t="s">
        <v>268</v>
      </c>
      <c r="L5087" t="s">
        <v>633</v>
      </c>
      <c r="M5087" t="s">
        <v>36</v>
      </c>
      <c r="N5087" t="s">
        <v>15</v>
      </c>
      <c r="U5087">
        <v>11000</v>
      </c>
    </row>
    <row r="5088" spans="1:21" x14ac:dyDescent="0.3">
      <c r="A5088" t="s">
        <v>55</v>
      </c>
      <c r="B5088" t="s">
        <v>1719</v>
      </c>
      <c r="C5088" t="str">
        <f>IF(GETPIVOTDATA("PS % recovery",Sheet4!$B$5,"Parish Name",K5088)&gt;99.949%,"OK","No")</f>
        <v>No</v>
      </c>
      <c r="D5088" t="str">
        <f>VLOOKUP(J5088,'Ref2'!C:E,3,0)</f>
        <v>LLF</v>
      </c>
      <c r="G5088" t="s">
        <v>1504</v>
      </c>
      <c r="I5088" t="e">
        <f>VLOOKUP(J5088,Ref!L:M,2,0)</f>
        <v>#N/A</v>
      </c>
      <c r="J5088" t="s">
        <v>1227</v>
      </c>
      <c r="K5088" t="s">
        <v>270</v>
      </c>
      <c r="L5088" t="s">
        <v>639</v>
      </c>
      <c r="M5088" t="s">
        <v>36</v>
      </c>
      <c r="N5088" t="s">
        <v>15</v>
      </c>
      <c r="U5088">
        <v>32776.959999978542</v>
      </c>
    </row>
    <row r="5089" spans="1:21" x14ac:dyDescent="0.3">
      <c r="A5089" t="s">
        <v>55</v>
      </c>
      <c r="B5089" t="s">
        <v>1719</v>
      </c>
      <c r="C5089" t="str">
        <f>IF(GETPIVOTDATA("PS % recovery",Sheet4!$B$5,"Parish Name",K5089)&gt;99.949%,"OK","No")</f>
        <v>No</v>
      </c>
      <c r="D5089" t="e">
        <f>VLOOKUP(J5089,'Ref2'!C:E,3,0)</f>
        <v>#N/A</v>
      </c>
      <c r="G5089" t="s">
        <v>1504</v>
      </c>
      <c r="I5089" t="e">
        <f>VLOOKUP(J5089,Ref!L:M,2,0)</f>
        <v>#N/A</v>
      </c>
      <c r="J5089" t="s">
        <v>1233</v>
      </c>
      <c r="K5089" t="s">
        <v>274</v>
      </c>
      <c r="L5089" t="s">
        <v>643</v>
      </c>
      <c r="M5089" t="s">
        <v>19</v>
      </c>
      <c r="N5089" t="s">
        <v>16</v>
      </c>
      <c r="U5089">
        <v>23223.5</v>
      </c>
    </row>
    <row r="5090" spans="1:21" x14ac:dyDescent="0.3">
      <c r="A5090" t="s">
        <v>55</v>
      </c>
      <c r="B5090" t="s">
        <v>1719</v>
      </c>
      <c r="C5090" t="str">
        <f>IF(GETPIVOTDATA("PS % recovery",Sheet4!$B$5,"Parish Name",K5090)&gt;99.949%,"OK","No")</f>
        <v>No</v>
      </c>
      <c r="D5090" t="e">
        <f>VLOOKUP(J5090,'Ref2'!C:E,3,0)</f>
        <v>#N/A</v>
      </c>
      <c r="G5090" t="s">
        <v>1504</v>
      </c>
      <c r="I5090" t="e">
        <f>VLOOKUP(J5090,Ref!L:M,2,0)</f>
        <v>#N/A</v>
      </c>
      <c r="J5090" t="s">
        <v>1237</v>
      </c>
      <c r="K5090" t="s">
        <v>277</v>
      </c>
      <c r="L5090" t="s">
        <v>646</v>
      </c>
      <c r="M5090" t="s">
        <v>19</v>
      </c>
      <c r="N5090" t="s">
        <v>16</v>
      </c>
      <c r="U5090">
        <v>120933</v>
      </c>
    </row>
    <row r="5091" spans="1:21" x14ac:dyDescent="0.3">
      <c r="A5091" t="s">
        <v>55</v>
      </c>
      <c r="B5091" t="s">
        <v>1719</v>
      </c>
      <c r="C5091" t="str">
        <f>IF(GETPIVOTDATA("PS % recovery",Sheet4!$B$5,"Parish Name",K5091)&gt;99.949%,"OK","No")</f>
        <v>No</v>
      </c>
      <c r="D5091" t="e">
        <f>VLOOKUP(J5091,'Ref2'!C:E,3,0)</f>
        <v>#N/A</v>
      </c>
      <c r="G5091" t="s">
        <v>1504</v>
      </c>
      <c r="I5091" t="e">
        <f>VLOOKUP(J5091,Ref!L:M,2,0)</f>
        <v>#N/A</v>
      </c>
      <c r="J5091" t="s">
        <v>1239</v>
      </c>
      <c r="K5091" t="s">
        <v>279</v>
      </c>
      <c r="L5091" t="s">
        <v>646</v>
      </c>
      <c r="M5091" t="s">
        <v>19</v>
      </c>
      <c r="N5091" t="s">
        <v>16</v>
      </c>
      <c r="U5091">
        <v>56538</v>
      </c>
    </row>
    <row r="5092" spans="1:21" x14ac:dyDescent="0.3">
      <c r="A5092" t="s">
        <v>55</v>
      </c>
      <c r="B5092" t="s">
        <v>1719</v>
      </c>
      <c r="C5092" t="str">
        <f>IF(GETPIVOTDATA("PS % recovery",Sheet4!$B$5,"Parish Name",K5092)&gt;99.949%,"OK","No")</f>
        <v>No</v>
      </c>
      <c r="D5092" t="e">
        <f>VLOOKUP(J5092,'Ref2'!C:E,3,0)</f>
        <v>#N/A</v>
      </c>
      <c r="G5092" t="s">
        <v>1504</v>
      </c>
      <c r="I5092" t="e">
        <f>VLOOKUP(J5092,Ref!L:M,2,0)</f>
        <v>#N/A</v>
      </c>
      <c r="J5092" t="s">
        <v>1241</v>
      </c>
      <c r="K5092" t="s">
        <v>281</v>
      </c>
      <c r="L5092" t="s">
        <v>646</v>
      </c>
      <c r="M5092" t="s">
        <v>19</v>
      </c>
      <c r="N5092" t="s">
        <v>16</v>
      </c>
      <c r="U5092">
        <v>35922</v>
      </c>
    </row>
    <row r="5093" spans="1:21" x14ac:dyDescent="0.3">
      <c r="A5093" t="s">
        <v>55</v>
      </c>
      <c r="B5093" t="s">
        <v>1719</v>
      </c>
      <c r="C5093" t="str">
        <f>IF(GETPIVOTDATA("PS % recovery",Sheet4!$B$5,"Parish Name",K5093)&gt;99.949%,"OK","No")</f>
        <v>No</v>
      </c>
      <c r="D5093" t="e">
        <f>VLOOKUP(J5093,'Ref2'!C:E,3,0)</f>
        <v>#N/A</v>
      </c>
      <c r="G5093" t="s">
        <v>1504</v>
      </c>
      <c r="I5093" t="e">
        <f>VLOOKUP(J5093,Ref!L:M,2,0)</f>
        <v>#N/A</v>
      </c>
      <c r="J5093" t="s">
        <v>1243</v>
      </c>
      <c r="K5093" t="s">
        <v>278</v>
      </c>
      <c r="L5093" t="s">
        <v>648</v>
      </c>
      <c r="M5093" t="s">
        <v>19</v>
      </c>
      <c r="N5093" t="s">
        <v>16</v>
      </c>
      <c r="U5093">
        <v>16451</v>
      </c>
    </row>
    <row r="5094" spans="1:21" x14ac:dyDescent="0.3">
      <c r="A5094" t="s">
        <v>55</v>
      </c>
      <c r="B5094" t="s">
        <v>1719</v>
      </c>
      <c r="C5094" t="str">
        <f>IF(GETPIVOTDATA("PS % recovery",Sheet4!$B$5,"Parish Name",K5094)&gt;99.949%,"OK","No")</f>
        <v>No</v>
      </c>
      <c r="D5094" t="e">
        <f>VLOOKUP(J5094,'Ref2'!C:E,3,0)</f>
        <v>#N/A</v>
      </c>
      <c r="G5094" t="s">
        <v>1504</v>
      </c>
      <c r="I5094" t="e">
        <f>VLOOKUP(J5094,Ref!L:M,2,0)</f>
        <v>#N/A</v>
      </c>
      <c r="J5094" t="s">
        <v>1249</v>
      </c>
      <c r="K5094" t="s">
        <v>280</v>
      </c>
      <c r="L5094" t="s">
        <v>668</v>
      </c>
      <c r="M5094" t="s">
        <v>19</v>
      </c>
      <c r="N5094" t="s">
        <v>16</v>
      </c>
      <c r="U5094">
        <v>12445.670000001788</v>
      </c>
    </row>
    <row r="5095" spans="1:21" x14ac:dyDescent="0.3">
      <c r="A5095" t="s">
        <v>55</v>
      </c>
      <c r="B5095" t="s">
        <v>1719</v>
      </c>
      <c r="C5095" t="str">
        <f>IF(GETPIVOTDATA("PS % recovery",Sheet4!$B$5,"Parish Name",K5095)&gt;99.949%,"OK","No")</f>
        <v>OK</v>
      </c>
      <c r="D5095" t="e">
        <f>VLOOKUP(J5095,'Ref2'!C:E,3,0)</f>
        <v>#N/A</v>
      </c>
      <c r="G5095" t="s">
        <v>1504</v>
      </c>
      <c r="I5095" t="e">
        <f>VLOOKUP(J5095,Ref!L:M,2,0)</f>
        <v>#N/A</v>
      </c>
      <c r="J5095" t="s">
        <v>1251</v>
      </c>
      <c r="K5095" t="s">
        <v>287</v>
      </c>
      <c r="L5095" t="s">
        <v>668</v>
      </c>
      <c r="M5095" t="s">
        <v>19</v>
      </c>
      <c r="N5095" t="s">
        <v>16</v>
      </c>
      <c r="U5095">
        <v>2498</v>
      </c>
    </row>
    <row r="5096" spans="1:21" x14ac:dyDescent="0.3">
      <c r="A5096" t="s">
        <v>55</v>
      </c>
      <c r="B5096" t="s">
        <v>1719</v>
      </c>
      <c r="C5096" t="str">
        <f>IF(GETPIVOTDATA("PS % recovery",Sheet4!$B$5,"Parish Name",K5096)&gt;99.949%,"OK","No")</f>
        <v>No</v>
      </c>
      <c r="D5096" t="e">
        <f>VLOOKUP(J5096,'Ref2'!C:E,3,0)</f>
        <v>#N/A</v>
      </c>
      <c r="G5096" t="s">
        <v>1504</v>
      </c>
      <c r="I5096" t="e">
        <f>VLOOKUP(J5096,Ref!L:M,2,0)</f>
        <v>#N/A</v>
      </c>
      <c r="J5096" t="s">
        <v>1253</v>
      </c>
      <c r="K5096" t="s">
        <v>290</v>
      </c>
      <c r="L5096" t="s">
        <v>668</v>
      </c>
      <c r="M5096" t="s">
        <v>19</v>
      </c>
      <c r="N5096" t="s">
        <v>16</v>
      </c>
      <c r="U5096">
        <v>32932</v>
      </c>
    </row>
    <row r="5097" spans="1:21" x14ac:dyDescent="0.3">
      <c r="A5097" t="s">
        <v>55</v>
      </c>
      <c r="B5097" t="s">
        <v>1719</v>
      </c>
      <c r="C5097" t="str">
        <f>IF(GETPIVOTDATA("PS % recovery",Sheet4!$B$5,"Parish Name",K5097)&gt;99.949%,"OK","No")</f>
        <v>No</v>
      </c>
      <c r="D5097" t="e">
        <f>VLOOKUP(J5097,'Ref2'!C:E,3,0)</f>
        <v>#N/A</v>
      </c>
      <c r="G5097" t="s">
        <v>1504</v>
      </c>
      <c r="I5097" t="e">
        <f>VLOOKUP(J5097,Ref!L:M,2,0)</f>
        <v>#N/A</v>
      </c>
      <c r="J5097" t="s">
        <v>831</v>
      </c>
      <c r="K5097" t="s">
        <v>291</v>
      </c>
      <c r="L5097" t="s">
        <v>660</v>
      </c>
      <c r="M5097" t="s">
        <v>19</v>
      </c>
      <c r="N5097" t="s">
        <v>16</v>
      </c>
      <c r="U5097">
        <v>20112</v>
      </c>
    </row>
    <row r="5098" spans="1:21" x14ac:dyDescent="0.3">
      <c r="A5098" t="s">
        <v>55</v>
      </c>
      <c r="B5098" t="s">
        <v>1719</v>
      </c>
      <c r="C5098" t="str">
        <f>IF(GETPIVOTDATA("PS % recovery",Sheet4!$B$5,"Parish Name",K5098)&gt;99.949%,"OK","No")</f>
        <v>No</v>
      </c>
      <c r="D5098" t="e">
        <f>VLOOKUP(J5098,'Ref2'!C:E,3,0)</f>
        <v>#N/A</v>
      </c>
      <c r="G5098" t="s">
        <v>1504</v>
      </c>
      <c r="I5098" t="e">
        <f>VLOOKUP(J5098,Ref!L:M,2,0)</f>
        <v>#N/A</v>
      </c>
      <c r="J5098" t="s">
        <v>835</v>
      </c>
      <c r="K5098" t="s">
        <v>299</v>
      </c>
      <c r="L5098" t="s">
        <v>660</v>
      </c>
      <c r="M5098" t="s">
        <v>19</v>
      </c>
      <c r="N5098" t="s">
        <v>16</v>
      </c>
      <c r="U5098">
        <v>4680</v>
      </c>
    </row>
    <row r="5099" spans="1:21" x14ac:dyDescent="0.3">
      <c r="A5099" t="s">
        <v>55</v>
      </c>
      <c r="B5099" t="s">
        <v>1719</v>
      </c>
      <c r="C5099" t="str">
        <f>IF(GETPIVOTDATA("PS % recovery",Sheet4!$B$5,"Parish Name",K5099)&gt;99.949%,"OK","No")</f>
        <v>No</v>
      </c>
      <c r="D5099" t="e">
        <f>VLOOKUP(J5099,'Ref2'!C:E,3,0)</f>
        <v>#N/A</v>
      </c>
      <c r="G5099" t="s">
        <v>1504</v>
      </c>
      <c r="I5099" t="e">
        <f>VLOOKUP(J5099,Ref!L:M,2,0)</f>
        <v>#N/A</v>
      </c>
      <c r="J5099" t="s">
        <v>830</v>
      </c>
      <c r="K5099" t="s">
        <v>275</v>
      </c>
      <c r="L5099" t="s">
        <v>275</v>
      </c>
      <c r="M5099" t="s">
        <v>19</v>
      </c>
      <c r="N5099" t="s">
        <v>16</v>
      </c>
      <c r="U5099">
        <v>37970</v>
      </c>
    </row>
    <row r="5100" spans="1:21" x14ac:dyDescent="0.3">
      <c r="A5100" t="s">
        <v>55</v>
      </c>
      <c r="B5100" t="s">
        <v>1719</v>
      </c>
      <c r="C5100" t="str">
        <f>IF(GETPIVOTDATA("PS % recovery",Sheet4!$B$5,"Parish Name",K5100)&gt;99.949%,"OK","No")</f>
        <v>No</v>
      </c>
      <c r="D5100" t="e">
        <f>VLOOKUP(J5100,'Ref2'!C:E,3,0)</f>
        <v>#N/A</v>
      </c>
      <c r="G5100" t="s">
        <v>1504</v>
      </c>
      <c r="I5100" t="e">
        <f>VLOOKUP(J5100,Ref!L:M,2,0)</f>
        <v>#N/A</v>
      </c>
      <c r="J5100" t="s">
        <v>1273</v>
      </c>
      <c r="K5100" t="s">
        <v>282</v>
      </c>
      <c r="L5100" t="s">
        <v>650</v>
      </c>
      <c r="M5100" t="s">
        <v>19</v>
      </c>
      <c r="N5100" t="s">
        <v>16</v>
      </c>
      <c r="U5100">
        <v>15386</v>
      </c>
    </row>
    <row r="5101" spans="1:21" x14ac:dyDescent="0.3">
      <c r="A5101" t="s">
        <v>55</v>
      </c>
      <c r="B5101" t="s">
        <v>1719</v>
      </c>
      <c r="C5101" t="str">
        <f>IF(GETPIVOTDATA("PS % recovery",Sheet4!$B$5,"Parish Name",K5101)&gt;99.949%,"OK","No")</f>
        <v>No</v>
      </c>
      <c r="D5101" t="e">
        <f>VLOOKUP(J5101,'Ref2'!C:E,3,0)</f>
        <v>#N/A</v>
      </c>
      <c r="G5101" t="s">
        <v>1504</v>
      </c>
      <c r="I5101" t="e">
        <f>VLOOKUP(J5101,Ref!L:M,2,0)</f>
        <v>#N/A</v>
      </c>
      <c r="J5101" t="s">
        <v>1275</v>
      </c>
      <c r="K5101" t="s">
        <v>300</v>
      </c>
      <c r="L5101" t="s">
        <v>650</v>
      </c>
      <c r="M5101" t="s">
        <v>19</v>
      </c>
      <c r="N5101" t="s">
        <v>16</v>
      </c>
      <c r="U5101">
        <v>31467</v>
      </c>
    </row>
    <row r="5102" spans="1:21" x14ac:dyDescent="0.3">
      <c r="A5102" t="s">
        <v>55</v>
      </c>
      <c r="B5102" t="s">
        <v>1719</v>
      </c>
      <c r="C5102" t="str">
        <f>IF(GETPIVOTDATA("PS % recovery",Sheet4!$B$5,"Parish Name",K5102)&gt;99.949%,"OK","No")</f>
        <v>No</v>
      </c>
      <c r="D5102" t="e">
        <f>VLOOKUP(J5102,'Ref2'!C:E,3,0)</f>
        <v>#N/A</v>
      </c>
      <c r="G5102" t="s">
        <v>1504</v>
      </c>
      <c r="I5102" t="e">
        <f>VLOOKUP(J5102,Ref!L:M,2,0)</f>
        <v>#N/A</v>
      </c>
      <c r="J5102" t="s">
        <v>837</v>
      </c>
      <c r="K5102" t="s">
        <v>304</v>
      </c>
      <c r="L5102" t="s">
        <v>658</v>
      </c>
      <c r="M5102" t="s">
        <v>19</v>
      </c>
      <c r="N5102" t="s">
        <v>16</v>
      </c>
      <c r="U5102">
        <v>68316</v>
      </c>
    </row>
    <row r="5103" spans="1:21" x14ac:dyDescent="0.3">
      <c r="A5103" t="s">
        <v>55</v>
      </c>
      <c r="B5103" t="s">
        <v>1719</v>
      </c>
      <c r="C5103" t="str">
        <f>IF(GETPIVOTDATA("PS % recovery",Sheet4!$B$5,"Parish Name",K5103)&gt;99.949%,"OK","No")</f>
        <v>No</v>
      </c>
      <c r="D5103" t="e">
        <f>VLOOKUP(J5103,'Ref2'!C:E,3,0)</f>
        <v>#N/A</v>
      </c>
      <c r="G5103" t="s">
        <v>1504</v>
      </c>
      <c r="I5103" t="e">
        <f>VLOOKUP(J5103,Ref!L:M,2,0)</f>
        <v>#N/A</v>
      </c>
      <c r="J5103" t="s">
        <v>1278</v>
      </c>
      <c r="K5103" t="s">
        <v>283</v>
      </c>
      <c r="L5103" t="s">
        <v>652</v>
      </c>
      <c r="M5103" t="s">
        <v>19</v>
      </c>
      <c r="N5103" t="s">
        <v>16</v>
      </c>
      <c r="U5103">
        <v>5192</v>
      </c>
    </row>
    <row r="5104" spans="1:21" x14ac:dyDescent="0.3">
      <c r="A5104" t="s">
        <v>55</v>
      </c>
      <c r="B5104" t="s">
        <v>1719</v>
      </c>
      <c r="C5104" t="str">
        <f>IF(GETPIVOTDATA("PS % recovery",Sheet4!$B$5,"Parish Name",K5104)&gt;99.949%,"OK","No")</f>
        <v>No</v>
      </c>
      <c r="D5104" t="e">
        <f>VLOOKUP(J5104,'Ref2'!C:E,3,0)</f>
        <v>#N/A</v>
      </c>
      <c r="G5104" t="s">
        <v>1504</v>
      </c>
      <c r="I5104" t="e">
        <f>VLOOKUP(J5104,Ref!L:M,2,0)</f>
        <v>#N/A</v>
      </c>
      <c r="J5104" t="s">
        <v>1282</v>
      </c>
      <c r="K5104" t="s">
        <v>285</v>
      </c>
      <c r="L5104" t="s">
        <v>654</v>
      </c>
      <c r="M5104" t="s">
        <v>19</v>
      </c>
      <c r="N5104" t="s">
        <v>16</v>
      </c>
      <c r="U5104">
        <v>10706</v>
      </c>
    </row>
    <row r="5105" spans="1:21" x14ac:dyDescent="0.3">
      <c r="A5105" t="s">
        <v>55</v>
      </c>
      <c r="B5105" t="s">
        <v>1719</v>
      </c>
      <c r="C5105" t="str">
        <f>IF(GETPIVOTDATA("PS % recovery",Sheet4!$B$5,"Parish Name",K5105)&gt;99.949%,"OK","No")</f>
        <v>No</v>
      </c>
      <c r="D5105" t="e">
        <f>VLOOKUP(J5105,'Ref2'!C:E,3,0)</f>
        <v>#N/A</v>
      </c>
      <c r="G5105" t="s">
        <v>1504</v>
      </c>
      <c r="I5105" t="e">
        <f>VLOOKUP(J5105,Ref!L:M,2,0)</f>
        <v>#N/A</v>
      </c>
      <c r="J5105" t="s">
        <v>1285</v>
      </c>
      <c r="K5105" t="s">
        <v>293</v>
      </c>
      <c r="L5105" t="s">
        <v>652</v>
      </c>
      <c r="M5105" t="s">
        <v>19</v>
      </c>
      <c r="N5105" t="s">
        <v>16</v>
      </c>
      <c r="U5105">
        <v>3292</v>
      </c>
    </row>
    <row r="5106" spans="1:21" x14ac:dyDescent="0.3">
      <c r="A5106" t="s">
        <v>55</v>
      </c>
      <c r="B5106" t="s">
        <v>1719</v>
      </c>
      <c r="C5106" t="str">
        <f>IF(GETPIVOTDATA("PS % recovery",Sheet4!$B$5,"Parish Name",K5106)&gt;99.949%,"OK","No")</f>
        <v>No</v>
      </c>
      <c r="D5106" t="e">
        <f>VLOOKUP(J5106,'Ref2'!C:E,3,0)</f>
        <v>#N/A</v>
      </c>
      <c r="G5106" t="s">
        <v>1504</v>
      </c>
      <c r="I5106" t="e">
        <f>VLOOKUP(J5106,Ref!L:M,2,0)</f>
        <v>#N/A</v>
      </c>
      <c r="J5106" t="s">
        <v>1287</v>
      </c>
      <c r="K5106" t="s">
        <v>294</v>
      </c>
      <c r="L5106" t="s">
        <v>662</v>
      </c>
      <c r="M5106" t="s">
        <v>19</v>
      </c>
      <c r="N5106" t="s">
        <v>16</v>
      </c>
      <c r="U5106">
        <v>23367</v>
      </c>
    </row>
    <row r="5107" spans="1:21" x14ac:dyDescent="0.3">
      <c r="A5107" t="s">
        <v>55</v>
      </c>
      <c r="B5107" t="s">
        <v>1719</v>
      </c>
      <c r="C5107" t="str">
        <f>IF(GETPIVOTDATA("PS % recovery",Sheet4!$B$5,"Parish Name",K5107)&gt;99.949%,"OK","No")</f>
        <v>No</v>
      </c>
      <c r="D5107" t="e">
        <f>VLOOKUP(J5107,'Ref2'!C:E,3,0)</f>
        <v>#N/A</v>
      </c>
      <c r="G5107" t="s">
        <v>1504</v>
      </c>
      <c r="I5107" t="e">
        <f>VLOOKUP(J5107,Ref!L:M,2,0)</f>
        <v>#N/A</v>
      </c>
      <c r="J5107" t="s">
        <v>1291</v>
      </c>
      <c r="K5107" t="s">
        <v>303</v>
      </c>
      <c r="L5107" t="s">
        <v>650</v>
      </c>
      <c r="M5107" t="s">
        <v>19</v>
      </c>
      <c r="N5107" t="s">
        <v>16</v>
      </c>
      <c r="U5107">
        <v>59059.5</v>
      </c>
    </row>
    <row r="5108" spans="1:21" x14ac:dyDescent="0.3">
      <c r="A5108" t="s">
        <v>55</v>
      </c>
      <c r="B5108" t="s">
        <v>1719</v>
      </c>
      <c r="C5108" t="str">
        <f>IF(GETPIVOTDATA("PS % recovery",Sheet4!$B$5,"Parish Name",K5108)&gt;99.949%,"OK","No")</f>
        <v>No</v>
      </c>
      <c r="D5108" t="e">
        <f>VLOOKUP(J5108,'Ref2'!C:E,3,0)</f>
        <v>#N/A</v>
      </c>
      <c r="G5108" t="s">
        <v>1504</v>
      </c>
      <c r="I5108" t="e">
        <f>VLOOKUP(J5108,Ref!L:M,2,0)</f>
        <v>#N/A</v>
      </c>
      <c r="J5108" t="s">
        <v>1303</v>
      </c>
      <c r="K5108" t="s">
        <v>314</v>
      </c>
      <c r="L5108" t="s">
        <v>682</v>
      </c>
      <c r="M5108" t="s">
        <v>22</v>
      </c>
      <c r="N5108" t="s">
        <v>16</v>
      </c>
      <c r="U5108">
        <v>17215</v>
      </c>
    </row>
    <row r="5109" spans="1:21" x14ac:dyDescent="0.3">
      <c r="A5109" t="s">
        <v>55</v>
      </c>
      <c r="B5109" t="s">
        <v>1719</v>
      </c>
      <c r="C5109" t="str">
        <f>IF(GETPIVOTDATA("PS % recovery",Sheet4!$B$5,"Parish Name",K5109)&gt;99.949%,"OK","No")</f>
        <v>No</v>
      </c>
      <c r="D5109" t="e">
        <f>VLOOKUP(J5109,'Ref2'!C:E,3,0)</f>
        <v>#N/A</v>
      </c>
      <c r="G5109" t="s">
        <v>1504</v>
      </c>
      <c r="I5109" t="e">
        <f>VLOOKUP(J5109,Ref!L:M,2,0)</f>
        <v>#N/A</v>
      </c>
      <c r="J5109" t="s">
        <v>1309</v>
      </c>
      <c r="K5109" t="s">
        <v>318</v>
      </c>
      <c r="L5109" t="s">
        <v>694</v>
      </c>
      <c r="M5109" t="s">
        <v>22</v>
      </c>
      <c r="N5109" t="s">
        <v>16</v>
      </c>
      <c r="U5109">
        <v>88573</v>
      </c>
    </row>
    <row r="5110" spans="1:21" x14ac:dyDescent="0.3">
      <c r="A5110" t="s">
        <v>55</v>
      </c>
      <c r="B5110" t="s">
        <v>1719</v>
      </c>
      <c r="C5110" t="str">
        <f>IF(GETPIVOTDATA("PS % recovery",Sheet4!$B$5,"Parish Name",K5110)&gt;99.949%,"OK","No")</f>
        <v>No</v>
      </c>
      <c r="D5110" t="e">
        <f>VLOOKUP(J5110,'Ref2'!C:E,3,0)</f>
        <v>#N/A</v>
      </c>
      <c r="G5110" t="s">
        <v>1504</v>
      </c>
      <c r="I5110" t="e">
        <f>VLOOKUP(J5110,Ref!L:M,2,0)</f>
        <v>#N/A</v>
      </c>
      <c r="J5110" t="s">
        <v>1319</v>
      </c>
      <c r="K5110" t="s">
        <v>321</v>
      </c>
      <c r="L5110" t="s">
        <v>690</v>
      </c>
      <c r="M5110" t="s">
        <v>22</v>
      </c>
      <c r="N5110" t="s">
        <v>16</v>
      </c>
      <c r="U5110">
        <v>39992</v>
      </c>
    </row>
    <row r="5111" spans="1:21" x14ac:dyDescent="0.3">
      <c r="A5111" t="s">
        <v>55</v>
      </c>
      <c r="B5111" t="s">
        <v>1719</v>
      </c>
      <c r="C5111" t="str">
        <f>IF(GETPIVOTDATA("PS % recovery",Sheet4!$B$5,"Parish Name",K5111)&gt;99.949%,"OK","No")</f>
        <v>No</v>
      </c>
      <c r="D5111" t="str">
        <f>VLOOKUP(J5111,'Ref2'!C:E,3,0)</f>
        <v>LLF</v>
      </c>
      <c r="G5111" t="s">
        <v>1504</v>
      </c>
      <c r="I5111" t="str">
        <f>VLOOKUP(J5111,Ref!L:M,2,0)</f>
        <v>Yes</v>
      </c>
      <c r="J5111" t="s">
        <v>1321</v>
      </c>
      <c r="K5111" t="s">
        <v>322</v>
      </c>
      <c r="L5111" t="s">
        <v>688</v>
      </c>
      <c r="M5111" t="s">
        <v>22</v>
      </c>
      <c r="N5111" t="s">
        <v>16</v>
      </c>
      <c r="U5111">
        <v>8591</v>
      </c>
    </row>
    <row r="5112" spans="1:21" x14ac:dyDescent="0.3">
      <c r="A5112" t="s">
        <v>55</v>
      </c>
      <c r="B5112" t="s">
        <v>1719</v>
      </c>
      <c r="C5112" t="str">
        <f>IF(GETPIVOTDATA("PS % recovery",Sheet4!$B$5,"Parish Name",K5112)&gt;99.949%,"OK","No")</f>
        <v>No</v>
      </c>
      <c r="D5112" t="e">
        <f>VLOOKUP(J5112,'Ref2'!C:E,3,0)</f>
        <v>#N/A</v>
      </c>
      <c r="G5112" t="s">
        <v>1504</v>
      </c>
      <c r="I5112" t="e">
        <f>VLOOKUP(J5112,Ref!L:M,2,0)</f>
        <v>#N/A</v>
      </c>
      <c r="J5112" t="s">
        <v>1327</v>
      </c>
      <c r="K5112" t="s">
        <v>324</v>
      </c>
      <c r="L5112" t="s">
        <v>690</v>
      </c>
      <c r="M5112" t="s">
        <v>22</v>
      </c>
      <c r="N5112" t="s">
        <v>16</v>
      </c>
      <c r="U5112">
        <v>193235</v>
      </c>
    </row>
    <row r="5113" spans="1:21" x14ac:dyDescent="0.3">
      <c r="A5113" t="s">
        <v>55</v>
      </c>
      <c r="B5113" t="s">
        <v>1719</v>
      </c>
      <c r="C5113" t="str">
        <f>IF(GETPIVOTDATA("PS % recovery",Sheet4!$B$5,"Parish Name",K5113)&gt;99.949%,"OK","No")</f>
        <v>No</v>
      </c>
      <c r="D5113" t="e">
        <f>VLOOKUP(J5113,'Ref2'!C:E,3,0)</f>
        <v>#N/A</v>
      </c>
      <c r="G5113" t="s">
        <v>1504</v>
      </c>
      <c r="I5113" t="e">
        <f>VLOOKUP(J5113,Ref!L:M,2,0)</f>
        <v>#N/A</v>
      </c>
      <c r="J5113" t="s">
        <v>1329</v>
      </c>
      <c r="K5113" t="s">
        <v>325</v>
      </c>
      <c r="L5113" t="s">
        <v>690</v>
      </c>
      <c r="M5113" t="s">
        <v>22</v>
      </c>
      <c r="N5113" t="s">
        <v>16</v>
      </c>
      <c r="U5113">
        <v>130716</v>
      </c>
    </row>
    <row r="5114" spans="1:21" x14ac:dyDescent="0.3">
      <c r="A5114" t="s">
        <v>55</v>
      </c>
      <c r="B5114" t="s">
        <v>1719</v>
      </c>
      <c r="C5114" t="str">
        <f>IF(GETPIVOTDATA("PS % recovery",Sheet4!$B$5,"Parish Name",K5114)&gt;99.949%,"OK","No")</f>
        <v>No</v>
      </c>
      <c r="D5114" t="e">
        <f>VLOOKUP(J5114,'Ref2'!C:E,3,0)</f>
        <v>#N/A</v>
      </c>
      <c r="G5114" t="s">
        <v>1504</v>
      </c>
      <c r="I5114" t="e">
        <f>VLOOKUP(J5114,Ref!L:M,2,0)</f>
        <v>#N/A</v>
      </c>
      <c r="J5114" t="s">
        <v>1331</v>
      </c>
      <c r="K5114" t="s">
        <v>328</v>
      </c>
      <c r="L5114" t="s">
        <v>690</v>
      </c>
      <c r="M5114" t="s">
        <v>22</v>
      </c>
      <c r="N5114" t="s">
        <v>16</v>
      </c>
      <c r="U5114">
        <v>8229</v>
      </c>
    </row>
    <row r="5115" spans="1:21" x14ac:dyDescent="0.3">
      <c r="A5115" t="s">
        <v>55</v>
      </c>
      <c r="B5115" t="s">
        <v>1719</v>
      </c>
      <c r="C5115" t="str">
        <f>IF(GETPIVOTDATA("PS % recovery",Sheet4!$B$5,"Parish Name",K5115)&gt;99.949%,"OK","No")</f>
        <v>No</v>
      </c>
      <c r="D5115" t="e">
        <f>VLOOKUP(J5115,'Ref2'!C:E,3,0)</f>
        <v>#N/A</v>
      </c>
      <c r="G5115" t="s">
        <v>1504</v>
      </c>
      <c r="I5115" t="e">
        <f>VLOOKUP(J5115,Ref!L:M,2,0)</f>
        <v>#N/A</v>
      </c>
      <c r="J5115" t="s">
        <v>1341</v>
      </c>
      <c r="K5115" t="s">
        <v>333</v>
      </c>
      <c r="L5115" t="s">
        <v>718</v>
      </c>
      <c r="M5115" t="s">
        <v>25</v>
      </c>
      <c r="N5115" t="s">
        <v>16</v>
      </c>
      <c r="U5115">
        <v>15556</v>
      </c>
    </row>
    <row r="5116" spans="1:21" x14ac:dyDescent="0.3">
      <c r="A5116" t="s">
        <v>55</v>
      </c>
      <c r="B5116" t="s">
        <v>1719</v>
      </c>
      <c r="C5116" t="str">
        <f>IF(GETPIVOTDATA("PS % recovery",Sheet4!$B$5,"Parish Name",K5116)&gt;99.949%,"OK","No")</f>
        <v>No</v>
      </c>
      <c r="D5116" t="e">
        <f>VLOOKUP(J5116,'Ref2'!C:E,3,0)</f>
        <v>#N/A</v>
      </c>
      <c r="G5116" t="s">
        <v>1504</v>
      </c>
      <c r="I5116" t="e">
        <f>VLOOKUP(J5116,Ref!L:M,2,0)</f>
        <v>#N/A</v>
      </c>
      <c r="J5116" t="s">
        <v>841</v>
      </c>
      <c r="K5116" t="s">
        <v>334</v>
      </c>
      <c r="L5116" t="s">
        <v>706</v>
      </c>
      <c r="M5116" t="s">
        <v>25</v>
      </c>
      <c r="N5116" t="s">
        <v>16</v>
      </c>
      <c r="U5116">
        <v>39635.75</v>
      </c>
    </row>
    <row r="5117" spans="1:21" x14ac:dyDescent="0.3">
      <c r="A5117" t="s">
        <v>55</v>
      </c>
      <c r="B5117" t="s">
        <v>1719</v>
      </c>
      <c r="C5117" t="str">
        <f>IF(GETPIVOTDATA("PS % recovery",Sheet4!$B$5,"Parish Name",K5117)&gt;99.949%,"OK","No")</f>
        <v>No</v>
      </c>
      <c r="D5117" t="e">
        <f>VLOOKUP(J5117,'Ref2'!C:E,3,0)</f>
        <v>#N/A</v>
      </c>
      <c r="G5117" t="s">
        <v>1504</v>
      </c>
      <c r="I5117" t="e">
        <f>VLOOKUP(J5117,Ref!L:M,2,0)</f>
        <v>#N/A</v>
      </c>
      <c r="J5117" t="s">
        <v>1358</v>
      </c>
      <c r="K5117" t="s">
        <v>339</v>
      </c>
      <c r="L5117" t="s">
        <v>710</v>
      </c>
      <c r="M5117" t="s">
        <v>25</v>
      </c>
      <c r="N5117" t="s">
        <v>16</v>
      </c>
      <c r="U5117">
        <v>3952</v>
      </c>
    </row>
    <row r="5118" spans="1:21" x14ac:dyDescent="0.3">
      <c r="A5118" t="s">
        <v>55</v>
      </c>
      <c r="B5118" t="s">
        <v>1719</v>
      </c>
      <c r="C5118" t="str">
        <f>IF(GETPIVOTDATA("PS % recovery",Sheet4!$B$5,"Parish Name",K5118)&gt;99.949%,"OK","No")</f>
        <v>No</v>
      </c>
      <c r="D5118" t="e">
        <f>VLOOKUP(J5118,'Ref2'!C:E,3,0)</f>
        <v>#N/A</v>
      </c>
      <c r="G5118" t="s">
        <v>1504</v>
      </c>
      <c r="I5118" t="e">
        <f>VLOOKUP(J5118,Ref!L:M,2,0)</f>
        <v>#N/A</v>
      </c>
      <c r="J5118" t="s">
        <v>1360</v>
      </c>
      <c r="K5118" t="s">
        <v>347</v>
      </c>
      <c r="L5118" t="s">
        <v>710</v>
      </c>
      <c r="M5118" t="s">
        <v>25</v>
      </c>
      <c r="N5118" t="s">
        <v>16</v>
      </c>
      <c r="U5118">
        <v>10400</v>
      </c>
    </row>
    <row r="5119" spans="1:21" x14ac:dyDescent="0.3">
      <c r="A5119" t="s">
        <v>55</v>
      </c>
      <c r="B5119" t="s">
        <v>1719</v>
      </c>
      <c r="C5119" t="str">
        <f>IF(GETPIVOTDATA("PS % recovery",Sheet4!$B$5,"Parish Name",K5119)&gt;99.949%,"OK","No")</f>
        <v>No</v>
      </c>
      <c r="D5119" t="e">
        <f>VLOOKUP(J5119,'Ref2'!C:E,3,0)</f>
        <v>#N/A</v>
      </c>
      <c r="G5119" t="s">
        <v>1504</v>
      </c>
      <c r="I5119" t="e">
        <f>VLOOKUP(J5119,Ref!L:M,2,0)</f>
        <v>#N/A</v>
      </c>
      <c r="J5119" t="s">
        <v>1362</v>
      </c>
      <c r="K5119" t="s">
        <v>342</v>
      </c>
      <c r="L5119" t="s">
        <v>710</v>
      </c>
      <c r="M5119" t="s">
        <v>25</v>
      </c>
      <c r="N5119" t="s">
        <v>16</v>
      </c>
      <c r="U5119">
        <v>2702</v>
      </c>
    </row>
    <row r="5120" spans="1:21" x14ac:dyDescent="0.3">
      <c r="A5120" t="s">
        <v>55</v>
      </c>
      <c r="B5120" t="s">
        <v>1719</v>
      </c>
      <c r="C5120" t="str">
        <f>IF(GETPIVOTDATA("PS % recovery",Sheet4!$B$5,"Parish Name",K5120)&gt;99.949%,"OK","No")</f>
        <v>No</v>
      </c>
      <c r="D5120" t="e">
        <f>VLOOKUP(J5120,'Ref2'!C:E,3,0)</f>
        <v>#N/A</v>
      </c>
      <c r="G5120" t="s">
        <v>1504</v>
      </c>
      <c r="I5120" t="e">
        <f>VLOOKUP(J5120,Ref!L:M,2,0)</f>
        <v>#N/A</v>
      </c>
      <c r="J5120" t="s">
        <v>1378</v>
      </c>
      <c r="K5120" t="s">
        <v>361</v>
      </c>
      <c r="L5120" t="s">
        <v>728</v>
      </c>
      <c r="M5120" t="s">
        <v>28</v>
      </c>
      <c r="N5120" t="s">
        <v>16</v>
      </c>
      <c r="U5120">
        <v>4303</v>
      </c>
    </row>
    <row r="5121" spans="1:21" x14ac:dyDescent="0.3">
      <c r="A5121" t="s">
        <v>55</v>
      </c>
      <c r="B5121" t="s">
        <v>1719</v>
      </c>
      <c r="C5121" t="str">
        <f>IF(GETPIVOTDATA("PS % recovery",Sheet4!$B$5,"Parish Name",K5121)&gt;99.949%,"OK","No")</f>
        <v>No</v>
      </c>
      <c r="D5121" t="e">
        <f>VLOOKUP(J5121,'Ref2'!C:E,3,0)</f>
        <v>#N/A</v>
      </c>
      <c r="G5121" t="s">
        <v>1504</v>
      </c>
      <c r="I5121" t="e">
        <f>VLOOKUP(J5121,Ref!L:M,2,0)</f>
        <v>#N/A</v>
      </c>
      <c r="J5121" t="s">
        <v>1382</v>
      </c>
      <c r="K5121" t="s">
        <v>365</v>
      </c>
      <c r="L5121" t="s">
        <v>730</v>
      </c>
      <c r="M5121" t="s">
        <v>28</v>
      </c>
      <c r="N5121" t="s">
        <v>16</v>
      </c>
      <c r="U5121">
        <v>4987.2000000029802</v>
      </c>
    </row>
    <row r="5122" spans="1:21" x14ac:dyDescent="0.3">
      <c r="A5122" t="s">
        <v>55</v>
      </c>
      <c r="B5122" t="s">
        <v>1719</v>
      </c>
      <c r="C5122" t="str">
        <f>IF(GETPIVOTDATA("PS % recovery",Sheet4!$B$5,"Parish Name",K5122)&gt;99.949%,"OK","No")</f>
        <v>No</v>
      </c>
      <c r="D5122" t="e">
        <f>VLOOKUP(J5122,'Ref2'!C:E,3,0)</f>
        <v>#N/A</v>
      </c>
      <c r="G5122" t="s">
        <v>1504</v>
      </c>
      <c r="I5122" t="e">
        <f>VLOOKUP(J5122,Ref!L:M,2,0)</f>
        <v>#N/A</v>
      </c>
      <c r="J5122" t="s">
        <v>1390</v>
      </c>
      <c r="K5122" t="s">
        <v>357</v>
      </c>
      <c r="L5122" t="s">
        <v>724</v>
      </c>
      <c r="M5122" t="s">
        <v>28</v>
      </c>
      <c r="N5122" t="s">
        <v>16</v>
      </c>
      <c r="U5122">
        <v>46265</v>
      </c>
    </row>
    <row r="5123" spans="1:21" x14ac:dyDescent="0.3">
      <c r="A5123" t="s">
        <v>55</v>
      </c>
      <c r="B5123" t="s">
        <v>1719</v>
      </c>
      <c r="C5123" t="str">
        <f>IF(GETPIVOTDATA("PS % recovery",Sheet4!$B$5,"Parish Name",K5123)&gt;99.949%,"OK","No")</f>
        <v>No</v>
      </c>
      <c r="D5123" t="e">
        <f>VLOOKUP(J5123,'Ref2'!C:E,3,0)</f>
        <v>#N/A</v>
      </c>
      <c r="G5123" t="s">
        <v>1504</v>
      </c>
      <c r="I5123" t="e">
        <f>VLOOKUP(J5123,Ref!L:M,2,0)</f>
        <v>#N/A</v>
      </c>
      <c r="J5123" t="s">
        <v>1398</v>
      </c>
      <c r="K5123" t="s">
        <v>362</v>
      </c>
      <c r="L5123" t="s">
        <v>732</v>
      </c>
      <c r="M5123" t="s">
        <v>28</v>
      </c>
      <c r="N5123" t="s">
        <v>16</v>
      </c>
      <c r="U5123">
        <v>17823</v>
      </c>
    </row>
    <row r="5124" spans="1:21" x14ac:dyDescent="0.3">
      <c r="A5124" t="s">
        <v>55</v>
      </c>
      <c r="B5124" t="s">
        <v>1719</v>
      </c>
      <c r="C5124" t="str">
        <f>IF(GETPIVOTDATA("PS % recovery",Sheet4!$B$5,"Parish Name",K5124)&gt;99.949%,"OK","No")</f>
        <v>No</v>
      </c>
      <c r="D5124" t="e">
        <f>VLOOKUP(J5124,'Ref2'!C:E,3,0)</f>
        <v>#N/A</v>
      </c>
      <c r="G5124" t="s">
        <v>1504</v>
      </c>
      <c r="I5124" t="e">
        <f>VLOOKUP(J5124,Ref!L:M,2,0)</f>
        <v>#N/A</v>
      </c>
      <c r="J5124" t="s">
        <v>1400</v>
      </c>
      <c r="K5124" t="s">
        <v>364</v>
      </c>
      <c r="L5124" t="s">
        <v>732</v>
      </c>
      <c r="M5124" t="s">
        <v>28</v>
      </c>
      <c r="N5124" t="s">
        <v>16</v>
      </c>
      <c r="U5124">
        <v>104</v>
      </c>
    </row>
    <row r="5125" spans="1:21" x14ac:dyDescent="0.3">
      <c r="A5125" t="s">
        <v>55</v>
      </c>
      <c r="B5125" t="s">
        <v>1719</v>
      </c>
      <c r="C5125" t="str">
        <f>IF(GETPIVOTDATA("PS % recovery",Sheet4!$B$5,"Parish Name",K5125)&gt;99.949%,"OK","No")</f>
        <v>No</v>
      </c>
      <c r="D5125" t="str">
        <f>VLOOKUP(J5125,'Ref2'!C:E,3,0)</f>
        <v>LLF</v>
      </c>
      <c r="G5125" t="s">
        <v>1504</v>
      </c>
      <c r="I5125" t="e">
        <f>VLOOKUP(J5125,Ref!L:M,2,0)</f>
        <v>#N/A</v>
      </c>
      <c r="J5125" t="s">
        <v>1404</v>
      </c>
      <c r="K5125" t="s">
        <v>369</v>
      </c>
      <c r="L5125" t="s">
        <v>734</v>
      </c>
      <c r="M5125" t="s">
        <v>31</v>
      </c>
      <c r="N5125" t="s">
        <v>16</v>
      </c>
      <c r="U5125">
        <v>11715</v>
      </c>
    </row>
    <row r="5126" spans="1:21" x14ac:dyDescent="0.3">
      <c r="A5126" t="s">
        <v>55</v>
      </c>
      <c r="B5126" t="s">
        <v>1719</v>
      </c>
      <c r="C5126" t="str">
        <f>IF(GETPIVOTDATA("PS % recovery",Sheet4!$B$5,"Parish Name",K5126)&gt;99.949%,"OK","No")</f>
        <v>No</v>
      </c>
      <c r="D5126" t="e">
        <f>VLOOKUP(J5126,'Ref2'!C:E,3,0)</f>
        <v>#N/A</v>
      </c>
      <c r="G5126" t="s">
        <v>1504</v>
      </c>
      <c r="I5126" t="str">
        <f>VLOOKUP(J5126,Ref!L:M,2,0)</f>
        <v>Yes</v>
      </c>
      <c r="J5126" t="s">
        <v>1412</v>
      </c>
      <c r="K5126" t="s">
        <v>373</v>
      </c>
      <c r="L5126" t="s">
        <v>740</v>
      </c>
      <c r="M5126" t="s">
        <v>31</v>
      </c>
      <c r="N5126" t="s">
        <v>16</v>
      </c>
      <c r="U5126">
        <v>20030</v>
      </c>
    </row>
    <row r="5127" spans="1:21" x14ac:dyDescent="0.3">
      <c r="A5127" t="s">
        <v>55</v>
      </c>
      <c r="B5127" t="s">
        <v>1719</v>
      </c>
      <c r="C5127" t="str">
        <f>IF(GETPIVOTDATA("PS % recovery",Sheet4!$B$5,"Parish Name",K5127)&gt;99.949%,"OK","No")</f>
        <v>No</v>
      </c>
      <c r="D5127" t="e">
        <f>VLOOKUP(J5127,'Ref2'!C:E,3,0)</f>
        <v>#N/A</v>
      </c>
      <c r="G5127" t="s">
        <v>1504</v>
      </c>
      <c r="I5127" t="e">
        <f>VLOOKUP(J5127,Ref!L:M,2,0)</f>
        <v>#N/A</v>
      </c>
      <c r="J5127" t="s">
        <v>1414</v>
      </c>
      <c r="K5127" t="s">
        <v>375</v>
      </c>
      <c r="L5127" t="s">
        <v>746</v>
      </c>
      <c r="M5127" t="s">
        <v>31</v>
      </c>
      <c r="N5127" t="s">
        <v>16</v>
      </c>
      <c r="U5127">
        <v>13021</v>
      </c>
    </row>
    <row r="5128" spans="1:21" x14ac:dyDescent="0.3">
      <c r="A5128" t="s">
        <v>55</v>
      </c>
      <c r="B5128" t="s">
        <v>1719</v>
      </c>
      <c r="C5128" t="str">
        <f>IF(GETPIVOTDATA("PS % recovery",Sheet4!$B$5,"Parish Name",K5128)&gt;99.949%,"OK","No")</f>
        <v>No</v>
      </c>
      <c r="D5128" t="e">
        <f>VLOOKUP(J5128,'Ref2'!C:E,3,0)</f>
        <v>#N/A</v>
      </c>
      <c r="G5128" t="s">
        <v>1504</v>
      </c>
      <c r="I5128" t="e">
        <f>VLOOKUP(J5128,Ref!L:M,2,0)</f>
        <v>#N/A</v>
      </c>
      <c r="J5128" t="s">
        <v>1420</v>
      </c>
      <c r="K5128" t="s">
        <v>377</v>
      </c>
      <c r="L5128" t="s">
        <v>748</v>
      </c>
      <c r="M5128" t="s">
        <v>31</v>
      </c>
      <c r="N5128" t="s">
        <v>16</v>
      </c>
      <c r="U5128">
        <v>60827</v>
      </c>
    </row>
    <row r="5129" spans="1:21" x14ac:dyDescent="0.3">
      <c r="A5129" t="s">
        <v>55</v>
      </c>
      <c r="B5129" t="s">
        <v>1719</v>
      </c>
      <c r="C5129" t="str">
        <f>IF(GETPIVOTDATA("PS % recovery",Sheet4!$B$5,"Parish Name",K5129)&gt;99.949%,"OK","No")</f>
        <v>No</v>
      </c>
      <c r="D5129" t="e">
        <f>VLOOKUP(J5129,'Ref2'!C:E,3,0)</f>
        <v>#N/A</v>
      </c>
      <c r="G5129" t="s">
        <v>1504</v>
      </c>
      <c r="I5129" t="e">
        <f>VLOOKUP(J5129,Ref!L:M,2,0)</f>
        <v>#N/A</v>
      </c>
      <c r="J5129" t="s">
        <v>1422</v>
      </c>
      <c r="K5129" t="s">
        <v>379</v>
      </c>
      <c r="L5129" t="s">
        <v>750</v>
      </c>
      <c r="M5129" t="s">
        <v>31</v>
      </c>
      <c r="N5129" t="s">
        <v>16</v>
      </c>
      <c r="U5129">
        <v>20000</v>
      </c>
    </row>
    <row r="5130" spans="1:21" x14ac:dyDescent="0.3">
      <c r="A5130" t="s">
        <v>55</v>
      </c>
      <c r="B5130" t="s">
        <v>1719</v>
      </c>
      <c r="C5130" t="str">
        <f>IF(GETPIVOTDATA("PS % recovery",Sheet4!$B$5,"Parish Name",K5130)&gt;99.949%,"OK","No")</f>
        <v>No</v>
      </c>
      <c r="D5130" t="e">
        <f>VLOOKUP(J5130,'Ref2'!C:E,3,0)</f>
        <v>#N/A</v>
      </c>
      <c r="G5130" t="s">
        <v>1504</v>
      </c>
      <c r="I5130" t="e">
        <f>VLOOKUP(J5130,Ref!L:M,2,0)</f>
        <v>#N/A</v>
      </c>
      <c r="J5130" t="s">
        <v>1428</v>
      </c>
      <c r="K5130" t="s">
        <v>381</v>
      </c>
      <c r="L5130" t="s">
        <v>756</v>
      </c>
      <c r="M5130" t="s">
        <v>31</v>
      </c>
      <c r="N5130" t="s">
        <v>16</v>
      </c>
      <c r="U5130">
        <v>14052</v>
      </c>
    </row>
    <row r="5131" spans="1:21" x14ac:dyDescent="0.3">
      <c r="A5131" t="s">
        <v>55</v>
      </c>
      <c r="B5131" t="s">
        <v>1719</v>
      </c>
      <c r="C5131" t="str">
        <f>IF(GETPIVOTDATA("PS % recovery",Sheet4!$B$5,"Parish Name",K5131)&gt;99.949%,"OK","No")</f>
        <v>No</v>
      </c>
      <c r="D5131" t="e">
        <f>VLOOKUP(J5131,'Ref2'!C:E,3,0)</f>
        <v>#N/A</v>
      </c>
      <c r="G5131" t="s">
        <v>1504</v>
      </c>
      <c r="I5131" t="e">
        <f>VLOOKUP(J5131,Ref!L:M,2,0)</f>
        <v>#N/A</v>
      </c>
      <c r="J5131" t="s">
        <v>1430</v>
      </c>
      <c r="K5131" t="s">
        <v>382</v>
      </c>
      <c r="L5131" t="s">
        <v>758</v>
      </c>
      <c r="M5131" t="s">
        <v>31</v>
      </c>
      <c r="N5131" t="s">
        <v>16</v>
      </c>
      <c r="U5131">
        <v>28270</v>
      </c>
    </row>
    <row r="5132" spans="1:21" x14ac:dyDescent="0.3">
      <c r="A5132" t="s">
        <v>55</v>
      </c>
      <c r="B5132" t="s">
        <v>1719</v>
      </c>
      <c r="C5132" t="str">
        <f>IF(GETPIVOTDATA("PS % recovery",Sheet4!$B$5,"Parish Name",K5132)&gt;99.949%,"OK","No")</f>
        <v>No</v>
      </c>
      <c r="D5132" t="e">
        <f>VLOOKUP(J5132,'Ref2'!C:E,3,0)</f>
        <v>#N/A</v>
      </c>
      <c r="G5132" t="s">
        <v>1504</v>
      </c>
      <c r="I5132" t="e">
        <f>VLOOKUP(J5132,Ref!L:M,2,0)</f>
        <v>#N/A</v>
      </c>
      <c r="J5132" t="s">
        <v>1432</v>
      </c>
      <c r="K5132" t="s">
        <v>383</v>
      </c>
      <c r="L5132" t="s">
        <v>760</v>
      </c>
      <c r="M5132" t="s">
        <v>31</v>
      </c>
      <c r="N5132" t="s">
        <v>16</v>
      </c>
      <c r="U5132">
        <v>40206</v>
      </c>
    </row>
    <row r="5133" spans="1:21" x14ac:dyDescent="0.3">
      <c r="A5133" t="s">
        <v>55</v>
      </c>
      <c r="B5133" t="s">
        <v>1719</v>
      </c>
      <c r="C5133" t="str">
        <f>IF(GETPIVOTDATA("PS % recovery",Sheet4!$B$5,"Parish Name",K5133)&gt;99.949%,"OK","No")</f>
        <v>No</v>
      </c>
      <c r="D5133" t="e">
        <f>VLOOKUP(J5133,'Ref2'!C:E,3,0)</f>
        <v>#N/A</v>
      </c>
      <c r="G5133" t="s">
        <v>1504</v>
      </c>
      <c r="I5133" t="e">
        <f>VLOOKUP(J5133,Ref!L:M,2,0)</f>
        <v>#N/A</v>
      </c>
      <c r="J5133" t="s">
        <v>1436</v>
      </c>
      <c r="K5133" t="s">
        <v>385</v>
      </c>
      <c r="L5133" t="s">
        <v>764</v>
      </c>
      <c r="M5133" t="s">
        <v>31</v>
      </c>
      <c r="N5133" t="s">
        <v>16</v>
      </c>
      <c r="U5133">
        <v>42172.480000004172</v>
      </c>
    </row>
    <row r="5134" spans="1:21" x14ac:dyDescent="0.3">
      <c r="A5134" t="s">
        <v>55</v>
      </c>
      <c r="B5134" t="s">
        <v>1719</v>
      </c>
      <c r="C5134" t="str">
        <f>IF(GETPIVOTDATA("PS % recovery",Sheet4!$B$5,"Parish Name",K5134)&gt;99.949%,"OK","No")</f>
        <v>No</v>
      </c>
      <c r="D5134" t="e">
        <f>VLOOKUP(J5134,'Ref2'!C:E,3,0)</f>
        <v>#N/A</v>
      </c>
      <c r="G5134" t="s">
        <v>1504</v>
      </c>
      <c r="I5134" t="e">
        <f>VLOOKUP(J5134,Ref!L:M,2,0)</f>
        <v>#N/A</v>
      </c>
      <c r="J5134" t="s">
        <v>1438</v>
      </c>
      <c r="K5134" t="s">
        <v>386</v>
      </c>
      <c r="L5134" t="s">
        <v>766</v>
      </c>
      <c r="M5134" t="s">
        <v>31</v>
      </c>
      <c r="N5134" t="s">
        <v>16</v>
      </c>
      <c r="U5134">
        <v>19812</v>
      </c>
    </row>
    <row r="5135" spans="1:21" x14ac:dyDescent="0.3">
      <c r="A5135" t="s">
        <v>55</v>
      </c>
      <c r="B5135" t="s">
        <v>1719</v>
      </c>
      <c r="C5135" t="str">
        <f>IF(GETPIVOTDATA("PS % recovery",Sheet4!$B$5,"Parish Name",K5135)&gt;99.949%,"OK","No")</f>
        <v>No</v>
      </c>
      <c r="D5135" t="str">
        <f>VLOOKUP(J5135,'Ref2'!C:E,3,0)</f>
        <v>LLF</v>
      </c>
      <c r="G5135" t="s">
        <v>1504</v>
      </c>
      <c r="I5135" t="e">
        <f>VLOOKUP(J5135,Ref!L:M,2,0)</f>
        <v>#N/A</v>
      </c>
      <c r="J5135" t="s">
        <v>1440</v>
      </c>
      <c r="K5135" t="s">
        <v>388</v>
      </c>
      <c r="L5135" t="s">
        <v>780</v>
      </c>
      <c r="M5135" t="s">
        <v>34</v>
      </c>
      <c r="N5135" t="s">
        <v>16</v>
      </c>
      <c r="U5135">
        <v>4813.5</v>
      </c>
    </row>
    <row r="5136" spans="1:21" x14ac:dyDescent="0.3">
      <c r="A5136" t="s">
        <v>55</v>
      </c>
      <c r="B5136" t="s">
        <v>1719</v>
      </c>
      <c r="C5136" t="str">
        <f>IF(GETPIVOTDATA("PS % recovery",Sheet4!$B$5,"Parish Name",K5136)&gt;99.949%,"OK","No")</f>
        <v>No</v>
      </c>
      <c r="D5136" t="e">
        <f>VLOOKUP(J5136,'Ref2'!C:E,3,0)</f>
        <v>#N/A</v>
      </c>
      <c r="G5136" t="s">
        <v>1504</v>
      </c>
      <c r="I5136" t="e">
        <f>VLOOKUP(J5136,Ref!L:M,2,0)</f>
        <v>#N/A</v>
      </c>
      <c r="J5136" t="s">
        <v>1446</v>
      </c>
      <c r="K5136" t="s">
        <v>392</v>
      </c>
      <c r="L5136" t="s">
        <v>770</v>
      </c>
      <c r="M5136" t="s">
        <v>34</v>
      </c>
      <c r="N5136" t="s">
        <v>16</v>
      </c>
      <c r="U5136">
        <v>22289</v>
      </c>
    </row>
    <row r="5137" spans="1:21" x14ac:dyDescent="0.3">
      <c r="A5137" t="s">
        <v>55</v>
      </c>
      <c r="B5137" t="s">
        <v>1719</v>
      </c>
      <c r="C5137" t="str">
        <f>IF(GETPIVOTDATA("PS % recovery",Sheet4!$B$5,"Parish Name",K5137)&gt;99.949%,"OK","No")</f>
        <v>No</v>
      </c>
      <c r="D5137" t="e">
        <f>VLOOKUP(J5137,'Ref2'!C:E,3,0)</f>
        <v>#N/A</v>
      </c>
      <c r="G5137" t="s">
        <v>1504</v>
      </c>
      <c r="I5137" t="e">
        <f>VLOOKUP(J5137,Ref!L:M,2,0)</f>
        <v>#N/A</v>
      </c>
      <c r="J5137" t="s">
        <v>1450</v>
      </c>
      <c r="K5137" t="s">
        <v>395</v>
      </c>
      <c r="L5137" t="s">
        <v>774</v>
      </c>
      <c r="M5137" t="s">
        <v>34</v>
      </c>
      <c r="N5137" t="s">
        <v>16</v>
      </c>
      <c r="U5137">
        <v>20486</v>
      </c>
    </row>
    <row r="5138" spans="1:21" x14ac:dyDescent="0.3">
      <c r="A5138" t="s">
        <v>55</v>
      </c>
      <c r="B5138" t="s">
        <v>1719</v>
      </c>
      <c r="C5138" t="str">
        <f>IF(GETPIVOTDATA("PS % recovery",Sheet4!$B$5,"Parish Name",K5138)&gt;99.949%,"OK","No")</f>
        <v>No</v>
      </c>
      <c r="D5138" t="e">
        <f>VLOOKUP(J5138,'Ref2'!C:E,3,0)</f>
        <v>#N/A</v>
      </c>
      <c r="G5138" t="s">
        <v>1504</v>
      </c>
      <c r="I5138" t="e">
        <f>VLOOKUP(J5138,Ref!L:M,2,0)</f>
        <v>#N/A</v>
      </c>
      <c r="J5138" t="s">
        <v>1452</v>
      </c>
      <c r="K5138" t="s">
        <v>396</v>
      </c>
      <c r="L5138" t="s">
        <v>786</v>
      </c>
      <c r="M5138" t="s">
        <v>34</v>
      </c>
      <c r="N5138" t="s">
        <v>16</v>
      </c>
      <c r="U5138">
        <v>35095.5</v>
      </c>
    </row>
    <row r="5139" spans="1:21" x14ac:dyDescent="0.3">
      <c r="A5139" t="s">
        <v>55</v>
      </c>
      <c r="B5139" t="s">
        <v>1719</v>
      </c>
      <c r="C5139" t="str">
        <f>IF(GETPIVOTDATA("PS % recovery",Sheet4!$B$5,"Parish Name",K5139)&gt;99.949%,"OK","No")</f>
        <v>No</v>
      </c>
      <c r="D5139" t="e">
        <f>VLOOKUP(J5139,'Ref2'!C:E,3,0)</f>
        <v>#N/A</v>
      </c>
      <c r="G5139" t="s">
        <v>1504</v>
      </c>
      <c r="I5139" t="e">
        <f>VLOOKUP(J5139,Ref!L:M,2,0)</f>
        <v>#N/A</v>
      </c>
      <c r="J5139" t="s">
        <v>1454</v>
      </c>
      <c r="K5139" t="s">
        <v>398</v>
      </c>
      <c r="L5139" t="s">
        <v>786</v>
      </c>
      <c r="M5139" t="s">
        <v>34</v>
      </c>
      <c r="N5139" t="s">
        <v>16</v>
      </c>
      <c r="U5139">
        <v>107580.99999988079</v>
      </c>
    </row>
    <row r="5140" spans="1:21" x14ac:dyDescent="0.3">
      <c r="A5140" t="s">
        <v>55</v>
      </c>
      <c r="B5140" t="s">
        <v>1719</v>
      </c>
      <c r="C5140" t="str">
        <f>IF(GETPIVOTDATA("PS % recovery",Sheet4!$B$5,"Parish Name",K5140)&gt;99.949%,"OK","No")</f>
        <v>No</v>
      </c>
      <c r="D5140" t="e">
        <f>VLOOKUP(J5140,'Ref2'!C:E,3,0)</f>
        <v>#N/A</v>
      </c>
      <c r="G5140" t="s">
        <v>1504</v>
      </c>
      <c r="I5140" t="e">
        <f>VLOOKUP(J5140,Ref!L:M,2,0)</f>
        <v>#N/A</v>
      </c>
      <c r="J5140" t="s">
        <v>1456</v>
      </c>
      <c r="K5140" t="s">
        <v>399</v>
      </c>
      <c r="L5140" t="s">
        <v>786</v>
      </c>
      <c r="M5140" t="s">
        <v>34</v>
      </c>
      <c r="N5140" t="s">
        <v>16</v>
      </c>
      <c r="U5140">
        <v>17000</v>
      </c>
    </row>
    <row r="5141" spans="1:21" x14ac:dyDescent="0.3">
      <c r="A5141" t="s">
        <v>55</v>
      </c>
      <c r="B5141" t="s">
        <v>1719</v>
      </c>
      <c r="C5141" t="str">
        <f>IF(GETPIVOTDATA("PS % recovery",Sheet4!$B$5,"Parish Name",K5141)&gt;99.949%,"OK","No")</f>
        <v>No</v>
      </c>
      <c r="D5141" t="e">
        <f>VLOOKUP(J5141,'Ref2'!C:E,3,0)</f>
        <v>#N/A</v>
      </c>
      <c r="G5141" t="s">
        <v>1504</v>
      </c>
      <c r="I5141" t="e">
        <f>VLOOKUP(J5141,Ref!L:M,2,0)</f>
        <v>#N/A</v>
      </c>
      <c r="J5141" t="s">
        <v>1466</v>
      </c>
      <c r="K5141" t="s">
        <v>405</v>
      </c>
      <c r="L5141" t="s">
        <v>778</v>
      </c>
      <c r="M5141" t="s">
        <v>34</v>
      </c>
      <c r="N5141" t="s">
        <v>16</v>
      </c>
      <c r="U5141">
        <v>26775</v>
      </c>
    </row>
    <row r="5142" spans="1:21" x14ac:dyDescent="0.3">
      <c r="A5142" t="s">
        <v>55</v>
      </c>
      <c r="B5142" t="s">
        <v>1719</v>
      </c>
      <c r="C5142" t="str">
        <f>IF(GETPIVOTDATA("PS % recovery",Sheet4!$B$5,"Parish Name",K5142)&gt;99.949%,"OK","No")</f>
        <v>No</v>
      </c>
      <c r="D5142" t="e">
        <f>VLOOKUP(J5142,'Ref2'!C:E,3,0)</f>
        <v>#N/A</v>
      </c>
      <c r="G5142" t="s">
        <v>1504</v>
      </c>
      <c r="I5142" t="e">
        <f>VLOOKUP(J5142,Ref!L:M,2,0)</f>
        <v>#N/A</v>
      </c>
      <c r="J5142" t="s">
        <v>1472</v>
      </c>
      <c r="K5142" t="s">
        <v>407</v>
      </c>
      <c r="L5142" t="s">
        <v>774</v>
      </c>
      <c r="M5142" t="s">
        <v>34</v>
      </c>
      <c r="N5142" t="s">
        <v>16</v>
      </c>
      <c r="U5142">
        <v>7219</v>
      </c>
    </row>
    <row r="5143" spans="1:21" x14ac:dyDescent="0.3">
      <c r="A5143" t="s">
        <v>55</v>
      </c>
      <c r="B5143" t="s">
        <v>1719</v>
      </c>
      <c r="C5143" t="str">
        <f>IF(GETPIVOTDATA("PS % recovery",Sheet4!$B$5,"Parish Name",K5143)&gt;99.949%,"OK","No")</f>
        <v>No</v>
      </c>
      <c r="D5143" t="e">
        <f>VLOOKUP(J5143,'Ref2'!C:E,3,0)</f>
        <v>#N/A</v>
      </c>
      <c r="G5143" t="s">
        <v>1504</v>
      </c>
      <c r="I5143" t="e">
        <f>VLOOKUP(J5143,Ref!L:M,2,0)</f>
        <v>#N/A</v>
      </c>
      <c r="J5143" t="s">
        <v>1474</v>
      </c>
      <c r="K5143" t="s">
        <v>408</v>
      </c>
      <c r="L5143" t="s">
        <v>774</v>
      </c>
      <c r="M5143" t="s">
        <v>34</v>
      </c>
      <c r="N5143" t="s">
        <v>16</v>
      </c>
      <c r="U5143">
        <v>49849.25</v>
      </c>
    </row>
    <row r="5144" spans="1:21" x14ac:dyDescent="0.3">
      <c r="A5144" t="s">
        <v>55</v>
      </c>
      <c r="B5144" t="s">
        <v>1719</v>
      </c>
      <c r="C5144" t="str">
        <f>IF(GETPIVOTDATA("PS % recovery",Sheet4!$B$5,"Parish Name",K5144)&gt;99.949%,"OK","No")</f>
        <v>No</v>
      </c>
      <c r="D5144" t="e">
        <f>VLOOKUP(J5144,'Ref2'!C:E,3,0)</f>
        <v>#N/A</v>
      </c>
      <c r="G5144" t="s">
        <v>1504</v>
      </c>
      <c r="I5144" t="e">
        <f>VLOOKUP(J5144,Ref!L:M,2,0)</f>
        <v>#N/A</v>
      </c>
      <c r="J5144" t="s">
        <v>1478</v>
      </c>
      <c r="K5144" t="s">
        <v>411</v>
      </c>
      <c r="L5144" t="s">
        <v>774</v>
      </c>
      <c r="M5144" t="s">
        <v>34</v>
      </c>
      <c r="N5144" t="s">
        <v>16</v>
      </c>
      <c r="U5144">
        <v>23468</v>
      </c>
    </row>
    <row r="5145" spans="1:21" x14ac:dyDescent="0.3">
      <c r="A5145" t="s">
        <v>55</v>
      </c>
      <c r="B5145" t="s">
        <v>1719</v>
      </c>
      <c r="C5145" t="str">
        <f>IF(GETPIVOTDATA("PS % recovery",Sheet4!$B$5,"Parish Name",K5145)&gt;99.949%,"OK","No")</f>
        <v>No</v>
      </c>
      <c r="D5145" t="e">
        <f>VLOOKUP(J5145,'Ref2'!C:E,3,0)</f>
        <v>#N/A</v>
      </c>
      <c r="G5145" t="s">
        <v>1504</v>
      </c>
      <c r="I5145" t="e">
        <f>VLOOKUP(J5145,Ref!L:M,2,0)</f>
        <v>#N/A</v>
      </c>
      <c r="J5145" t="s">
        <v>1482</v>
      </c>
      <c r="K5145" t="s">
        <v>391</v>
      </c>
      <c r="L5145" t="s">
        <v>772</v>
      </c>
      <c r="M5145" t="s">
        <v>34</v>
      </c>
      <c r="N5145" t="s">
        <v>16</v>
      </c>
      <c r="U5145">
        <v>10353.25</v>
      </c>
    </row>
    <row r="5146" spans="1:21" x14ac:dyDescent="0.3">
      <c r="A5146" t="s">
        <v>55</v>
      </c>
      <c r="B5146" t="s">
        <v>1719</v>
      </c>
      <c r="C5146" t="str">
        <f>IF(GETPIVOTDATA("PS % recovery",Sheet4!$B$5,"Parish Name",K5146)&gt;99.949%,"OK","No")</f>
        <v>No</v>
      </c>
      <c r="D5146" t="e">
        <f>VLOOKUP(J5146,'Ref2'!C:E,3,0)</f>
        <v>#N/A</v>
      </c>
      <c r="G5146" t="s">
        <v>1504</v>
      </c>
      <c r="I5146" t="e">
        <f>VLOOKUP(J5146,Ref!L:M,2,0)</f>
        <v>#N/A</v>
      </c>
      <c r="J5146" t="s">
        <v>1484</v>
      </c>
      <c r="K5146" t="s">
        <v>403</v>
      </c>
      <c r="L5146" t="s">
        <v>772</v>
      </c>
      <c r="M5146" t="s">
        <v>34</v>
      </c>
      <c r="N5146" t="s">
        <v>16</v>
      </c>
      <c r="U5146">
        <v>5335</v>
      </c>
    </row>
    <row r="5147" spans="1:21" x14ac:dyDescent="0.3">
      <c r="A5147">
        <v>2021</v>
      </c>
      <c r="B5147" t="s">
        <v>1719</v>
      </c>
      <c r="C5147" t="str">
        <f>IF(GETPIVOTDATA("PS % recovery",Sheet4!$B$5,"Parish Name",K5147)&gt;99.949%,"OK","No")</f>
        <v>No</v>
      </c>
      <c r="D5147" t="e">
        <f>VLOOKUP(J5147,'Ref2'!C:E,3,0)</f>
        <v>#N/A</v>
      </c>
      <c r="G5147" t="s">
        <v>1504</v>
      </c>
      <c r="I5147" t="e">
        <f>VLOOKUP(J5147,Ref!L:M,2,0)</f>
        <v>#N/A</v>
      </c>
      <c r="J5147" t="s">
        <v>875</v>
      </c>
      <c r="K5147" t="s">
        <v>69</v>
      </c>
      <c r="L5147" t="s">
        <v>417</v>
      </c>
      <c r="M5147" t="s">
        <v>17</v>
      </c>
      <c r="N5147" t="s">
        <v>14</v>
      </c>
      <c r="U5147">
        <v>2371</v>
      </c>
    </row>
    <row r="5148" spans="1:21" x14ac:dyDescent="0.3">
      <c r="A5148">
        <v>2021</v>
      </c>
      <c r="B5148" t="s">
        <v>1719</v>
      </c>
      <c r="C5148" t="str">
        <f>IF(GETPIVOTDATA("PS % recovery",Sheet4!$B$5,"Parish Name",K5148)&gt;99.949%,"OK","No")</f>
        <v>No</v>
      </c>
      <c r="D5148" t="e">
        <f>VLOOKUP(J5148,'Ref2'!C:E,3,0)</f>
        <v>#N/A</v>
      </c>
      <c r="G5148" t="s">
        <v>1504</v>
      </c>
      <c r="I5148" t="e">
        <f>VLOOKUP(J5148,Ref!L:M,2,0)</f>
        <v>#N/A</v>
      </c>
      <c r="J5148" t="s">
        <v>879</v>
      </c>
      <c r="K5148" t="s">
        <v>79</v>
      </c>
      <c r="L5148" t="s">
        <v>433</v>
      </c>
      <c r="M5148" t="s">
        <v>20</v>
      </c>
      <c r="N5148" t="s">
        <v>14</v>
      </c>
      <c r="U5148">
        <v>5804</v>
      </c>
    </row>
    <row r="5149" spans="1:21" x14ac:dyDescent="0.3">
      <c r="A5149">
        <v>2021</v>
      </c>
      <c r="B5149" t="s">
        <v>1719</v>
      </c>
      <c r="C5149" t="str">
        <f>IF(GETPIVOTDATA("PS % recovery",Sheet4!$B$5,"Parish Name",K5149)&gt;99.949%,"OK","No")</f>
        <v>No</v>
      </c>
      <c r="D5149" t="e">
        <f>VLOOKUP(J5149,'Ref2'!C:E,3,0)</f>
        <v>#N/A</v>
      </c>
      <c r="G5149" t="s">
        <v>1504</v>
      </c>
      <c r="I5149" t="e">
        <f>VLOOKUP(J5149,Ref!L:M,2,0)</f>
        <v>#N/A</v>
      </c>
      <c r="J5149" t="s">
        <v>881</v>
      </c>
      <c r="K5149" t="s">
        <v>72</v>
      </c>
      <c r="L5149" t="s">
        <v>423</v>
      </c>
      <c r="M5149" t="s">
        <v>20</v>
      </c>
      <c r="N5149" t="s">
        <v>14</v>
      </c>
      <c r="U5149">
        <v>59912</v>
      </c>
    </row>
    <row r="5150" spans="1:21" x14ac:dyDescent="0.3">
      <c r="A5150">
        <v>2021</v>
      </c>
      <c r="B5150" t="s">
        <v>1719</v>
      </c>
      <c r="C5150" t="str">
        <f>IF(GETPIVOTDATA("PS % recovery",Sheet4!$B$5,"Parish Name",K5150)&gt;99.949%,"OK","No")</f>
        <v>No</v>
      </c>
      <c r="D5150" t="e">
        <f>VLOOKUP(J5150,'Ref2'!C:E,3,0)</f>
        <v>#N/A</v>
      </c>
      <c r="G5150" t="s">
        <v>1504</v>
      </c>
      <c r="I5150" t="str">
        <f>VLOOKUP(J5150,Ref!L:M,2,0)</f>
        <v>Yes</v>
      </c>
      <c r="J5150" t="s">
        <v>891</v>
      </c>
      <c r="K5150" t="s">
        <v>73</v>
      </c>
      <c r="L5150" t="s">
        <v>425</v>
      </c>
      <c r="M5150" t="s">
        <v>20</v>
      </c>
      <c r="N5150" t="s">
        <v>14</v>
      </c>
      <c r="U5150">
        <v>2766</v>
      </c>
    </row>
    <row r="5151" spans="1:21" x14ac:dyDescent="0.3">
      <c r="A5151">
        <v>2021</v>
      </c>
      <c r="B5151" t="s">
        <v>1719</v>
      </c>
      <c r="C5151" t="str">
        <f>IF(GETPIVOTDATA("PS % recovery",Sheet4!$B$5,"Parish Name",K5151)&gt;99.949%,"OK","No")</f>
        <v>No</v>
      </c>
      <c r="D5151" t="e">
        <f>VLOOKUP(J5151,'Ref2'!C:E,3,0)</f>
        <v>#N/A</v>
      </c>
      <c r="G5151" t="s">
        <v>1504</v>
      </c>
      <c r="I5151" t="e">
        <f>VLOOKUP(J5151,Ref!L:M,2,0)</f>
        <v>#N/A</v>
      </c>
      <c r="J5151" t="s">
        <v>818</v>
      </c>
      <c r="K5151" t="s">
        <v>76</v>
      </c>
      <c r="L5151" t="s">
        <v>427</v>
      </c>
      <c r="M5151" t="s">
        <v>20</v>
      </c>
      <c r="N5151" t="s">
        <v>14</v>
      </c>
      <c r="U5151">
        <v>9312</v>
      </c>
    </row>
    <row r="5152" spans="1:21" x14ac:dyDescent="0.3">
      <c r="A5152">
        <v>2021</v>
      </c>
      <c r="B5152" t="s">
        <v>1719</v>
      </c>
      <c r="C5152" t="str">
        <f>IF(GETPIVOTDATA("PS % recovery",Sheet4!$B$5,"Parish Name",K5152)&gt;99.949%,"OK","No")</f>
        <v>No</v>
      </c>
      <c r="D5152" t="e">
        <f>VLOOKUP(J5152,'Ref2'!C:E,3,0)</f>
        <v>#N/A</v>
      </c>
      <c r="G5152" t="s">
        <v>1504</v>
      </c>
      <c r="I5152" t="e">
        <f>VLOOKUP(J5152,Ref!L:M,2,0)</f>
        <v>#N/A</v>
      </c>
      <c r="J5152" t="s">
        <v>923</v>
      </c>
      <c r="K5152" t="s">
        <v>98</v>
      </c>
      <c r="L5152" t="s">
        <v>445</v>
      </c>
      <c r="M5152" t="s">
        <v>23</v>
      </c>
      <c r="N5152" t="s">
        <v>14</v>
      </c>
      <c r="U5152">
        <v>27273</v>
      </c>
    </row>
    <row r="5153" spans="1:21" x14ac:dyDescent="0.3">
      <c r="A5153">
        <v>2021</v>
      </c>
      <c r="B5153" t="s">
        <v>1719</v>
      </c>
      <c r="C5153" t="str">
        <f>IF(GETPIVOTDATA("PS % recovery",Sheet4!$B$5,"Parish Name",K5153)&gt;99.949%,"OK","No")</f>
        <v>No</v>
      </c>
      <c r="D5153" t="e">
        <f>VLOOKUP(J5153,'Ref2'!C:E,3,0)</f>
        <v>#N/A</v>
      </c>
      <c r="G5153" t="s">
        <v>1504</v>
      </c>
      <c r="I5153" t="e">
        <f>VLOOKUP(J5153,Ref!L:M,2,0)</f>
        <v>#N/A</v>
      </c>
      <c r="J5153" t="s">
        <v>933</v>
      </c>
      <c r="K5153" t="s">
        <v>102</v>
      </c>
      <c r="L5153" t="s">
        <v>453</v>
      </c>
      <c r="M5153" t="s">
        <v>23</v>
      </c>
      <c r="N5153" t="s">
        <v>14</v>
      </c>
      <c r="U5153">
        <v>15067</v>
      </c>
    </row>
    <row r="5154" spans="1:21" x14ac:dyDescent="0.3">
      <c r="A5154">
        <v>2021</v>
      </c>
      <c r="B5154" t="s">
        <v>1719</v>
      </c>
      <c r="C5154" t="str">
        <f>IF(GETPIVOTDATA("PS % recovery",Sheet4!$B$5,"Parish Name",K5154)&gt;99.949%,"OK","No")</f>
        <v>No</v>
      </c>
      <c r="D5154" t="e">
        <f>VLOOKUP(J5154,'Ref2'!C:E,3,0)</f>
        <v>#N/A</v>
      </c>
      <c r="G5154" t="s">
        <v>1504</v>
      </c>
      <c r="I5154" t="e">
        <f>VLOOKUP(J5154,Ref!L:M,2,0)</f>
        <v>#N/A</v>
      </c>
      <c r="J5154" t="s">
        <v>824</v>
      </c>
      <c r="K5154" t="s">
        <v>113</v>
      </c>
      <c r="L5154" t="s">
        <v>463</v>
      </c>
      <c r="M5154" t="s">
        <v>26</v>
      </c>
      <c r="N5154" t="s">
        <v>14</v>
      </c>
      <c r="U5154">
        <v>29359</v>
      </c>
    </row>
    <row r="5155" spans="1:21" x14ac:dyDescent="0.3">
      <c r="A5155">
        <v>2021</v>
      </c>
      <c r="B5155" t="s">
        <v>1719</v>
      </c>
      <c r="C5155" t="str">
        <f>IF(GETPIVOTDATA("PS % recovery",Sheet4!$B$5,"Parish Name",K5155)&gt;99.949%,"OK","No")</f>
        <v>No</v>
      </c>
      <c r="D5155" t="e">
        <f>VLOOKUP(J5155,'Ref2'!C:E,3,0)</f>
        <v>#N/A</v>
      </c>
      <c r="G5155" t="s">
        <v>1504</v>
      </c>
      <c r="I5155" t="str">
        <f>VLOOKUP(J5155,Ref!L:M,2,0)</f>
        <v>Yes</v>
      </c>
      <c r="J5155" t="s">
        <v>974</v>
      </c>
      <c r="K5155" t="s">
        <v>127</v>
      </c>
      <c r="L5155" t="s">
        <v>497</v>
      </c>
      <c r="M5155" t="s">
        <v>29</v>
      </c>
      <c r="N5155" t="s">
        <v>14</v>
      </c>
      <c r="U5155">
        <v>26251</v>
      </c>
    </row>
    <row r="5156" spans="1:21" x14ac:dyDescent="0.3">
      <c r="A5156">
        <v>2021</v>
      </c>
      <c r="B5156" t="s">
        <v>1719</v>
      </c>
      <c r="C5156" t="str">
        <f>IF(GETPIVOTDATA("PS % recovery",Sheet4!$B$5,"Parish Name",K5156)&gt;99.949%,"OK","No")</f>
        <v>No</v>
      </c>
      <c r="D5156" t="e">
        <f>VLOOKUP(J5156,'Ref2'!C:E,3,0)</f>
        <v>#N/A</v>
      </c>
      <c r="G5156" t="s">
        <v>1504</v>
      </c>
      <c r="I5156" t="str">
        <f>VLOOKUP(J5156,Ref!L:M,2,0)</f>
        <v>Yes</v>
      </c>
      <c r="J5156" t="s">
        <v>825</v>
      </c>
      <c r="K5156" t="s">
        <v>129</v>
      </c>
      <c r="L5156" t="s">
        <v>501</v>
      </c>
      <c r="M5156" t="s">
        <v>29</v>
      </c>
      <c r="N5156" t="s">
        <v>14</v>
      </c>
      <c r="U5156">
        <v>2906</v>
      </c>
    </row>
    <row r="5157" spans="1:21" x14ac:dyDescent="0.3">
      <c r="A5157">
        <v>2021</v>
      </c>
      <c r="B5157" t="s">
        <v>1719</v>
      </c>
      <c r="C5157" t="str">
        <f>IF(GETPIVOTDATA("PS % recovery",Sheet4!$B$5,"Parish Name",K5157)&gt;99.949%,"OK","No")</f>
        <v>No</v>
      </c>
      <c r="D5157" t="e">
        <f>VLOOKUP(J5157,'Ref2'!C:E,3,0)</f>
        <v>#N/A</v>
      </c>
      <c r="G5157" t="s">
        <v>1504</v>
      </c>
      <c r="I5157" t="e">
        <f>VLOOKUP(J5157,Ref!L:M,2,0)</f>
        <v>#N/A</v>
      </c>
      <c r="J5157" t="s">
        <v>989</v>
      </c>
      <c r="K5157" t="s">
        <v>124</v>
      </c>
      <c r="L5157" t="s">
        <v>485</v>
      </c>
      <c r="M5157" t="s">
        <v>29</v>
      </c>
      <c r="N5157" t="s">
        <v>14</v>
      </c>
      <c r="U5157">
        <v>8000</v>
      </c>
    </row>
    <row r="5158" spans="1:21" x14ac:dyDescent="0.3">
      <c r="A5158">
        <v>2021</v>
      </c>
      <c r="B5158" t="s">
        <v>1719</v>
      </c>
      <c r="C5158" t="str">
        <f>IF(GETPIVOTDATA("PS % recovery",Sheet4!$B$5,"Parish Name",K5158)&gt;99.949%,"OK","No")</f>
        <v>No</v>
      </c>
      <c r="D5158" t="e">
        <f>VLOOKUP(J5158,'Ref2'!C:E,3,0)</f>
        <v>#N/A</v>
      </c>
      <c r="G5158" t="s">
        <v>1504</v>
      </c>
      <c r="I5158" t="e">
        <f>VLOOKUP(J5158,Ref!L:M,2,0)</f>
        <v>#N/A</v>
      </c>
      <c r="J5158" t="s">
        <v>826</v>
      </c>
      <c r="K5158" t="s">
        <v>135</v>
      </c>
      <c r="L5158" t="s">
        <v>515</v>
      </c>
      <c r="M5158" t="s">
        <v>32</v>
      </c>
      <c r="N5158" t="s">
        <v>14</v>
      </c>
      <c r="U5158">
        <v>1054</v>
      </c>
    </row>
    <row r="5159" spans="1:21" x14ac:dyDescent="0.3">
      <c r="A5159">
        <v>2021</v>
      </c>
      <c r="B5159" t="s">
        <v>1719</v>
      </c>
      <c r="C5159" t="str">
        <f>IF(GETPIVOTDATA("PS % recovery",Sheet4!$B$5,"Parish Name",K5159)&gt;99.949%,"OK","No")</f>
        <v>No</v>
      </c>
      <c r="D5159" t="e">
        <f>VLOOKUP(J5159,'Ref2'!C:E,3,0)</f>
        <v>#N/A</v>
      </c>
      <c r="G5159" t="s">
        <v>1504</v>
      </c>
      <c r="I5159" t="e">
        <f>VLOOKUP(J5159,Ref!L:M,2,0)</f>
        <v>#N/A</v>
      </c>
      <c r="J5159" t="s">
        <v>993</v>
      </c>
      <c r="K5159" t="s">
        <v>137</v>
      </c>
      <c r="L5159" t="s">
        <v>509</v>
      </c>
      <c r="M5159" t="s">
        <v>32</v>
      </c>
      <c r="N5159" t="s">
        <v>14</v>
      </c>
      <c r="U5159">
        <v>8505.25</v>
      </c>
    </row>
    <row r="5160" spans="1:21" x14ac:dyDescent="0.3">
      <c r="A5160">
        <v>2021</v>
      </c>
      <c r="B5160" t="s">
        <v>1719</v>
      </c>
      <c r="C5160" t="str">
        <f>IF(GETPIVOTDATA("PS % recovery",Sheet4!$B$5,"Parish Name",K5160)&gt;99.949%,"OK","No")</f>
        <v>No</v>
      </c>
      <c r="D5160" t="e">
        <f>VLOOKUP(J5160,'Ref2'!C:E,3,0)</f>
        <v>#N/A</v>
      </c>
      <c r="G5160" t="s">
        <v>1504</v>
      </c>
      <c r="I5160" t="e">
        <f>VLOOKUP(J5160,Ref!L:M,2,0)</f>
        <v>#N/A</v>
      </c>
      <c r="J5160" t="s">
        <v>1009</v>
      </c>
      <c r="K5160" t="s">
        <v>147</v>
      </c>
      <c r="L5160" t="s">
        <v>525</v>
      </c>
      <c r="M5160" t="s">
        <v>35</v>
      </c>
      <c r="N5160" t="s">
        <v>14</v>
      </c>
      <c r="U5160">
        <v>757</v>
      </c>
    </row>
    <row r="5161" spans="1:21" x14ac:dyDescent="0.3">
      <c r="A5161">
        <v>2021</v>
      </c>
      <c r="B5161" t="s">
        <v>1719</v>
      </c>
      <c r="C5161" t="str">
        <f>IF(GETPIVOTDATA("PS % recovery",Sheet4!$B$5,"Parish Name",K5161)&gt;99.949%,"OK","No")</f>
        <v>No</v>
      </c>
      <c r="D5161" t="e">
        <f>VLOOKUP(J5161,'Ref2'!C:E,3,0)</f>
        <v>#N/A</v>
      </c>
      <c r="G5161" t="s">
        <v>1504</v>
      </c>
      <c r="I5161" t="e">
        <f>VLOOKUP(J5161,Ref!L:M,2,0)</f>
        <v>#N/A</v>
      </c>
      <c r="J5161" t="s">
        <v>1013</v>
      </c>
      <c r="K5161" t="s">
        <v>151</v>
      </c>
      <c r="L5161" t="s">
        <v>525</v>
      </c>
      <c r="M5161" t="s">
        <v>35</v>
      </c>
      <c r="N5161" t="s">
        <v>14</v>
      </c>
      <c r="U5161">
        <v>29523.340000003576</v>
      </c>
    </row>
    <row r="5162" spans="1:21" x14ac:dyDescent="0.3">
      <c r="A5162">
        <v>2021</v>
      </c>
      <c r="B5162" t="s">
        <v>1719</v>
      </c>
      <c r="C5162" t="str">
        <f>IF(GETPIVOTDATA("PS % recovery",Sheet4!$B$5,"Parish Name",K5162)&gt;99.949%,"OK","No")</f>
        <v>No</v>
      </c>
      <c r="D5162" t="e">
        <f>VLOOKUP(J5162,'Ref2'!C:E,3,0)</f>
        <v>#N/A</v>
      </c>
      <c r="G5162" t="s">
        <v>1504</v>
      </c>
      <c r="I5162" t="e">
        <f>VLOOKUP(J5162,Ref!L:M,2,0)</f>
        <v>#N/A</v>
      </c>
      <c r="J5162" t="s">
        <v>1021</v>
      </c>
      <c r="K5162" t="s">
        <v>148</v>
      </c>
      <c r="L5162" t="s">
        <v>527</v>
      </c>
      <c r="M5162" t="s">
        <v>35</v>
      </c>
      <c r="N5162" t="s">
        <v>14</v>
      </c>
      <c r="U5162">
        <v>15486.329999998212</v>
      </c>
    </row>
    <row r="5163" spans="1:21" x14ac:dyDescent="0.3">
      <c r="A5163">
        <v>2021</v>
      </c>
      <c r="B5163" t="s">
        <v>1719</v>
      </c>
      <c r="C5163" t="str">
        <f>IF(GETPIVOTDATA("PS % recovery",Sheet4!$B$5,"Parish Name",K5163)&gt;99.949%,"OK","No")</f>
        <v>No</v>
      </c>
      <c r="D5163" t="e">
        <f>VLOOKUP(J5163,'Ref2'!C:E,3,0)</f>
        <v>#N/A</v>
      </c>
      <c r="G5163" t="s">
        <v>1504</v>
      </c>
      <c r="I5163" t="e">
        <f>VLOOKUP(J5163,Ref!L:M,2,0)</f>
        <v>#N/A</v>
      </c>
      <c r="J5163" t="s">
        <v>789</v>
      </c>
      <c r="K5163" t="s">
        <v>160</v>
      </c>
      <c r="L5163" t="s">
        <v>537</v>
      </c>
      <c r="M5163" t="s">
        <v>18</v>
      </c>
      <c r="N5163" t="s">
        <v>15</v>
      </c>
      <c r="U5163">
        <v>91577.660000085831</v>
      </c>
    </row>
    <row r="5164" spans="1:21" x14ac:dyDescent="0.3">
      <c r="A5164">
        <v>2021</v>
      </c>
      <c r="B5164" t="s">
        <v>1719</v>
      </c>
      <c r="C5164" t="str">
        <f>IF(GETPIVOTDATA("PS % recovery",Sheet4!$B$5,"Parish Name",K5164)&gt;99.949%,"OK","No")</f>
        <v>No</v>
      </c>
      <c r="D5164" t="e">
        <f>VLOOKUP(J5164,'Ref2'!C:E,3,0)</f>
        <v>#N/A</v>
      </c>
      <c r="G5164" t="s">
        <v>1504</v>
      </c>
      <c r="I5164" t="e">
        <f>VLOOKUP(J5164,Ref!L:M,2,0)</f>
        <v>#N/A</v>
      </c>
      <c r="J5164" t="s">
        <v>1044</v>
      </c>
      <c r="K5164" t="s">
        <v>166</v>
      </c>
      <c r="L5164" t="s">
        <v>547</v>
      </c>
      <c r="M5164" t="s">
        <v>18</v>
      </c>
      <c r="N5164" t="s">
        <v>15</v>
      </c>
      <c r="U5164">
        <v>17783</v>
      </c>
    </row>
    <row r="5165" spans="1:21" x14ac:dyDescent="0.3">
      <c r="A5165">
        <v>2021</v>
      </c>
      <c r="B5165" t="s">
        <v>1719</v>
      </c>
      <c r="C5165" t="str">
        <f>IF(GETPIVOTDATA("PS % recovery",Sheet4!$B$5,"Parish Name",K5165)&gt;99.949%,"OK","No")</f>
        <v>No</v>
      </c>
      <c r="D5165" t="e">
        <f>VLOOKUP(J5165,'Ref2'!C:E,3,0)</f>
        <v>#N/A</v>
      </c>
      <c r="G5165" t="s">
        <v>1504</v>
      </c>
      <c r="I5165" t="e">
        <f>VLOOKUP(J5165,Ref!L:M,2,0)</f>
        <v>#N/A</v>
      </c>
      <c r="J5165" t="s">
        <v>1046</v>
      </c>
      <c r="K5165" t="s">
        <v>159</v>
      </c>
      <c r="L5165" t="s">
        <v>533</v>
      </c>
      <c r="M5165" t="s">
        <v>18</v>
      </c>
      <c r="N5165" t="s">
        <v>15</v>
      </c>
      <c r="U5165">
        <v>37740</v>
      </c>
    </row>
    <row r="5166" spans="1:21" x14ac:dyDescent="0.3">
      <c r="A5166">
        <v>2021</v>
      </c>
      <c r="B5166" t="s">
        <v>1719</v>
      </c>
      <c r="C5166" t="str">
        <f>IF(GETPIVOTDATA("PS % recovery",Sheet4!$B$5,"Parish Name",K5166)&gt;99.949%,"OK","No")</f>
        <v>No</v>
      </c>
      <c r="D5166" t="e">
        <f>VLOOKUP(J5166,'Ref2'!C:E,3,0)</f>
        <v>#N/A</v>
      </c>
      <c r="G5166" t="s">
        <v>1504</v>
      </c>
      <c r="I5166" t="e">
        <f>VLOOKUP(J5166,Ref!L:M,2,0)</f>
        <v>#N/A</v>
      </c>
      <c r="J5166" t="s">
        <v>794</v>
      </c>
      <c r="K5166" t="s">
        <v>168</v>
      </c>
      <c r="L5166" t="s">
        <v>549</v>
      </c>
      <c r="M5166" t="s">
        <v>21</v>
      </c>
      <c r="N5166" t="s">
        <v>15</v>
      </c>
      <c r="U5166">
        <v>11633</v>
      </c>
    </row>
    <row r="5167" spans="1:21" x14ac:dyDescent="0.3">
      <c r="A5167">
        <v>2021</v>
      </c>
      <c r="B5167" t="s">
        <v>1719</v>
      </c>
      <c r="C5167" t="str">
        <f>IF(GETPIVOTDATA("PS % recovery",Sheet4!$B$5,"Parish Name",K5167)&gt;99.949%,"OK","No")</f>
        <v>No</v>
      </c>
      <c r="D5167" t="e">
        <f>VLOOKUP(J5167,'Ref2'!C:E,3,0)</f>
        <v>#N/A</v>
      </c>
      <c r="G5167" t="s">
        <v>1504</v>
      </c>
      <c r="I5167" t="e">
        <f>VLOOKUP(J5167,Ref!L:M,2,0)</f>
        <v>#N/A</v>
      </c>
      <c r="J5167" t="s">
        <v>801</v>
      </c>
      <c r="K5167" t="s">
        <v>169</v>
      </c>
      <c r="L5167" t="s">
        <v>549</v>
      </c>
      <c r="M5167" t="s">
        <v>21</v>
      </c>
      <c r="N5167" t="s">
        <v>15</v>
      </c>
      <c r="U5167">
        <v>6906</v>
      </c>
    </row>
    <row r="5168" spans="1:21" x14ac:dyDescent="0.3">
      <c r="A5168">
        <v>2021</v>
      </c>
      <c r="B5168" t="s">
        <v>1719</v>
      </c>
      <c r="C5168" t="str">
        <f>IF(GETPIVOTDATA("PS % recovery",Sheet4!$B$5,"Parish Name",K5168)&gt;99.949%,"OK","No")</f>
        <v>No</v>
      </c>
      <c r="D5168" t="e">
        <f>VLOOKUP(J5168,'Ref2'!C:E,3,0)</f>
        <v>#N/A</v>
      </c>
      <c r="G5168" t="s">
        <v>1504</v>
      </c>
      <c r="I5168" t="e">
        <f>VLOOKUP(J5168,Ref!L:M,2,0)</f>
        <v>#N/A</v>
      </c>
      <c r="J5168" t="s">
        <v>807</v>
      </c>
      <c r="K5168" t="s">
        <v>171</v>
      </c>
      <c r="L5168" t="s">
        <v>553</v>
      </c>
      <c r="M5168" t="s">
        <v>21</v>
      </c>
      <c r="N5168" t="s">
        <v>15</v>
      </c>
      <c r="U5168">
        <v>24478</v>
      </c>
    </row>
    <row r="5169" spans="1:21" x14ac:dyDescent="0.3">
      <c r="A5169">
        <v>2021</v>
      </c>
      <c r="B5169" t="s">
        <v>1719</v>
      </c>
      <c r="C5169" t="str">
        <f>IF(GETPIVOTDATA("PS % recovery",Sheet4!$B$5,"Parish Name",K5169)&gt;99.949%,"OK","No")</f>
        <v>No</v>
      </c>
      <c r="D5169" t="e">
        <f>VLOOKUP(J5169,'Ref2'!C:E,3,0)</f>
        <v>#N/A</v>
      </c>
      <c r="G5169" t="s">
        <v>1504</v>
      </c>
      <c r="I5169" t="e">
        <f>VLOOKUP(J5169,Ref!L:M,2,0)</f>
        <v>#N/A</v>
      </c>
      <c r="J5169" t="s">
        <v>796</v>
      </c>
      <c r="K5169" t="s">
        <v>172</v>
      </c>
      <c r="L5169" t="s">
        <v>555</v>
      </c>
      <c r="M5169" t="s">
        <v>21</v>
      </c>
      <c r="N5169" t="s">
        <v>15</v>
      </c>
      <c r="U5169">
        <v>4919.6000000014901</v>
      </c>
    </row>
    <row r="5170" spans="1:21" x14ac:dyDescent="0.3">
      <c r="A5170">
        <v>2021</v>
      </c>
      <c r="B5170" t="s">
        <v>1719</v>
      </c>
      <c r="C5170" t="str">
        <f>IF(GETPIVOTDATA("PS % recovery",Sheet4!$B$5,"Parish Name",K5170)&gt;99.949%,"OK","No")</f>
        <v>No</v>
      </c>
      <c r="D5170" t="e">
        <f>VLOOKUP(J5170,'Ref2'!C:E,3,0)</f>
        <v>#N/A</v>
      </c>
      <c r="G5170" t="s">
        <v>1504</v>
      </c>
      <c r="I5170" t="e">
        <f>VLOOKUP(J5170,Ref!L:M,2,0)</f>
        <v>#N/A</v>
      </c>
      <c r="J5170" t="s">
        <v>798</v>
      </c>
      <c r="K5170" t="s">
        <v>173</v>
      </c>
      <c r="L5170" t="s">
        <v>555</v>
      </c>
      <c r="M5170" t="s">
        <v>21</v>
      </c>
      <c r="N5170" t="s">
        <v>15</v>
      </c>
      <c r="U5170">
        <v>7246</v>
      </c>
    </row>
    <row r="5171" spans="1:21" x14ac:dyDescent="0.3">
      <c r="A5171">
        <v>2021</v>
      </c>
      <c r="B5171" t="s">
        <v>1719</v>
      </c>
      <c r="C5171" t="str">
        <f>IF(GETPIVOTDATA("PS % recovery",Sheet4!$B$5,"Parish Name",K5171)&gt;99.949%,"OK","No")</f>
        <v>No</v>
      </c>
      <c r="D5171" t="e">
        <f>VLOOKUP(J5171,'Ref2'!C:E,3,0)</f>
        <v>#N/A</v>
      </c>
      <c r="G5171" t="s">
        <v>1504</v>
      </c>
      <c r="I5171" t="e">
        <f>VLOOKUP(J5171,Ref!L:M,2,0)</f>
        <v>#N/A</v>
      </c>
      <c r="J5171" t="s">
        <v>803</v>
      </c>
      <c r="K5171" t="s">
        <v>178</v>
      </c>
      <c r="L5171" t="s">
        <v>549</v>
      </c>
      <c r="M5171" t="s">
        <v>21</v>
      </c>
      <c r="N5171" t="s">
        <v>15</v>
      </c>
      <c r="U5171">
        <v>10386</v>
      </c>
    </row>
    <row r="5172" spans="1:21" x14ac:dyDescent="0.3">
      <c r="A5172">
        <v>2021</v>
      </c>
      <c r="B5172" t="s">
        <v>1719</v>
      </c>
      <c r="C5172" t="str">
        <f>IF(GETPIVOTDATA("PS % recovery",Sheet4!$B$5,"Parish Name",K5172)&gt;99.949%,"OK","No")</f>
        <v>No</v>
      </c>
      <c r="D5172" t="e">
        <f>VLOOKUP(J5172,'Ref2'!C:E,3,0)</f>
        <v>#N/A</v>
      </c>
      <c r="G5172" t="s">
        <v>1504</v>
      </c>
      <c r="I5172" t="e">
        <f>VLOOKUP(J5172,Ref!L:M,2,0)</f>
        <v>#N/A</v>
      </c>
      <c r="J5172" t="s">
        <v>1088</v>
      </c>
      <c r="K5172" t="s">
        <v>198</v>
      </c>
      <c r="L5172" t="s">
        <v>567</v>
      </c>
      <c r="M5172" t="s">
        <v>24</v>
      </c>
      <c r="N5172" t="s">
        <v>15</v>
      </c>
      <c r="U5172">
        <v>10461</v>
      </c>
    </row>
    <row r="5173" spans="1:21" x14ac:dyDescent="0.3">
      <c r="A5173">
        <v>2021</v>
      </c>
      <c r="B5173" t="s">
        <v>1719</v>
      </c>
      <c r="C5173" t="str">
        <f>IF(GETPIVOTDATA("PS % recovery",Sheet4!$B$5,"Parish Name",K5173)&gt;99.949%,"OK","No")</f>
        <v>No</v>
      </c>
      <c r="D5173" t="e">
        <f>VLOOKUP(J5173,'Ref2'!C:E,3,0)</f>
        <v>#N/A</v>
      </c>
      <c r="G5173" t="s">
        <v>1504</v>
      </c>
      <c r="I5173" t="e">
        <f>VLOOKUP(J5173,Ref!L:M,2,0)</f>
        <v>#N/A</v>
      </c>
      <c r="J5173" t="s">
        <v>1094</v>
      </c>
      <c r="K5173" t="s">
        <v>191</v>
      </c>
      <c r="L5173" t="s">
        <v>571</v>
      </c>
      <c r="M5173" t="s">
        <v>24</v>
      </c>
      <c r="N5173" t="s">
        <v>15</v>
      </c>
      <c r="U5173">
        <v>6305</v>
      </c>
    </row>
    <row r="5174" spans="1:21" x14ac:dyDescent="0.3">
      <c r="A5174">
        <v>2021</v>
      </c>
      <c r="B5174" t="s">
        <v>1719</v>
      </c>
      <c r="C5174" t="str">
        <f>IF(GETPIVOTDATA("PS % recovery",Sheet4!$B$5,"Parish Name",K5174)&gt;99.949%,"OK","No")</f>
        <v>No</v>
      </c>
      <c r="D5174" t="e">
        <f>VLOOKUP(J5174,'Ref2'!C:E,3,0)</f>
        <v>#N/A</v>
      </c>
      <c r="G5174" t="s">
        <v>1504</v>
      </c>
      <c r="I5174" t="e">
        <f>VLOOKUP(J5174,Ref!L:M,2,0)</f>
        <v>#N/A</v>
      </c>
      <c r="J5174" t="s">
        <v>1128</v>
      </c>
      <c r="K5174" t="s">
        <v>216</v>
      </c>
      <c r="L5174" t="s">
        <v>587</v>
      </c>
      <c r="M5174" t="s">
        <v>27</v>
      </c>
      <c r="N5174" t="s">
        <v>15</v>
      </c>
      <c r="U5174">
        <v>24823</v>
      </c>
    </row>
    <row r="5175" spans="1:21" x14ac:dyDescent="0.3">
      <c r="A5175">
        <v>2021</v>
      </c>
      <c r="B5175" t="s">
        <v>1719</v>
      </c>
      <c r="C5175" t="str">
        <f>IF(GETPIVOTDATA("PS % recovery",Sheet4!$B$5,"Parish Name",K5175)&gt;99.949%,"OK","No")</f>
        <v>No</v>
      </c>
      <c r="D5175" t="e">
        <f>VLOOKUP(J5175,'Ref2'!C:E,3,0)</f>
        <v>#N/A</v>
      </c>
      <c r="G5175" t="s">
        <v>1504</v>
      </c>
      <c r="I5175" t="e">
        <f>VLOOKUP(J5175,Ref!L:M,2,0)</f>
        <v>#N/A</v>
      </c>
      <c r="J5175" t="s">
        <v>1130</v>
      </c>
      <c r="K5175" t="s">
        <v>217</v>
      </c>
      <c r="L5175" t="s">
        <v>587</v>
      </c>
      <c r="M5175" t="s">
        <v>27</v>
      </c>
      <c r="N5175" t="s">
        <v>15</v>
      </c>
      <c r="U5175">
        <v>11908</v>
      </c>
    </row>
    <row r="5176" spans="1:21" x14ac:dyDescent="0.3">
      <c r="A5176">
        <v>2021</v>
      </c>
      <c r="B5176" t="s">
        <v>1719</v>
      </c>
      <c r="C5176" t="str">
        <f>IF(GETPIVOTDATA("PS % recovery",Sheet4!$B$5,"Parish Name",K5176)&gt;99.949%,"OK","No")</f>
        <v>No</v>
      </c>
      <c r="D5176" t="e">
        <f>VLOOKUP(J5176,'Ref2'!C:E,3,0)</f>
        <v>#N/A</v>
      </c>
      <c r="G5176" t="s">
        <v>1504</v>
      </c>
      <c r="I5176" t="e">
        <f>VLOOKUP(J5176,Ref!L:M,2,0)</f>
        <v>#N/A</v>
      </c>
      <c r="J5176" t="s">
        <v>1152</v>
      </c>
      <c r="K5176" t="s">
        <v>229</v>
      </c>
      <c r="L5176" t="s">
        <v>595</v>
      </c>
      <c r="M5176" t="s">
        <v>30</v>
      </c>
      <c r="N5176" t="s">
        <v>15</v>
      </c>
      <c r="U5176">
        <v>5711</v>
      </c>
    </row>
    <row r="5177" spans="1:21" x14ac:dyDescent="0.3">
      <c r="A5177">
        <v>2021</v>
      </c>
      <c r="B5177" t="s">
        <v>1719</v>
      </c>
      <c r="C5177" t="str">
        <f>IF(GETPIVOTDATA("PS % recovery",Sheet4!$B$5,"Parish Name",K5177)&gt;99.949%,"OK","No")</f>
        <v>No</v>
      </c>
      <c r="D5177" t="e">
        <f>VLOOKUP(J5177,'Ref2'!C:E,3,0)</f>
        <v>#N/A</v>
      </c>
      <c r="G5177" t="s">
        <v>1504</v>
      </c>
      <c r="I5177" t="e">
        <f>VLOOKUP(J5177,Ref!L:M,2,0)</f>
        <v>#N/A</v>
      </c>
      <c r="J5177" t="s">
        <v>1174</v>
      </c>
      <c r="K5177" t="s">
        <v>244</v>
      </c>
      <c r="L5177" t="s">
        <v>615</v>
      </c>
      <c r="M5177" t="s">
        <v>33</v>
      </c>
      <c r="N5177" t="s">
        <v>15</v>
      </c>
      <c r="U5177">
        <v>7644</v>
      </c>
    </row>
    <row r="5178" spans="1:21" x14ac:dyDescent="0.3">
      <c r="A5178">
        <v>2021</v>
      </c>
      <c r="B5178" t="s">
        <v>1719</v>
      </c>
      <c r="C5178" t="str">
        <f>IF(GETPIVOTDATA("PS % recovery",Sheet4!$B$5,"Parish Name",K5178)&gt;99.949%,"OK","No")</f>
        <v>No</v>
      </c>
      <c r="D5178" t="e">
        <f>VLOOKUP(J5178,'Ref2'!C:E,3,0)</f>
        <v>#N/A</v>
      </c>
      <c r="G5178" t="s">
        <v>1504</v>
      </c>
      <c r="I5178" t="e">
        <f>VLOOKUP(J5178,Ref!L:M,2,0)</f>
        <v>#N/A</v>
      </c>
      <c r="J5178" t="s">
        <v>1197</v>
      </c>
      <c r="K5178" t="s">
        <v>253</v>
      </c>
      <c r="L5178" t="s">
        <v>611</v>
      </c>
      <c r="M5178" t="s">
        <v>33</v>
      </c>
      <c r="N5178" t="s">
        <v>15</v>
      </c>
      <c r="U5178">
        <v>8625</v>
      </c>
    </row>
    <row r="5179" spans="1:21" x14ac:dyDescent="0.3">
      <c r="A5179">
        <v>2021</v>
      </c>
      <c r="B5179" t="s">
        <v>1719</v>
      </c>
      <c r="C5179" t="str">
        <f>IF(GETPIVOTDATA("PS % recovery",Sheet4!$B$5,"Parish Name",K5179)&gt;99.949%,"OK","No")</f>
        <v>No</v>
      </c>
      <c r="D5179" t="e">
        <f>VLOOKUP(J5179,'Ref2'!C:E,3,0)</f>
        <v>#N/A</v>
      </c>
      <c r="G5179" t="s">
        <v>1504</v>
      </c>
      <c r="I5179" t="e">
        <f>VLOOKUP(J5179,Ref!L:M,2,0)</f>
        <v>#N/A</v>
      </c>
      <c r="J5179" t="s">
        <v>1213</v>
      </c>
      <c r="K5179" t="s">
        <v>263</v>
      </c>
      <c r="L5179" t="s">
        <v>637</v>
      </c>
      <c r="M5179" t="s">
        <v>36</v>
      </c>
      <c r="N5179" t="s">
        <v>15</v>
      </c>
      <c r="U5179">
        <v>8472</v>
      </c>
    </row>
    <row r="5180" spans="1:21" x14ac:dyDescent="0.3">
      <c r="A5180">
        <v>2021</v>
      </c>
      <c r="B5180" t="s">
        <v>1719</v>
      </c>
      <c r="C5180" t="str">
        <f>IF(GETPIVOTDATA("PS % recovery",Sheet4!$B$5,"Parish Name",K5180)&gt;99.949%,"OK","No")</f>
        <v>No</v>
      </c>
      <c r="D5180" t="e">
        <f>VLOOKUP(J5180,'Ref2'!C:E,3,0)</f>
        <v>#N/A</v>
      </c>
      <c r="G5180" t="s">
        <v>1504</v>
      </c>
      <c r="I5180" t="e">
        <f>VLOOKUP(J5180,Ref!L:M,2,0)</f>
        <v>#N/A</v>
      </c>
      <c r="J5180" t="s">
        <v>1215</v>
      </c>
      <c r="K5180" t="s">
        <v>264</v>
      </c>
      <c r="L5180" t="s">
        <v>625</v>
      </c>
      <c r="M5180" t="s">
        <v>36</v>
      </c>
      <c r="N5180" t="s">
        <v>15</v>
      </c>
      <c r="U5180">
        <v>25023</v>
      </c>
    </row>
    <row r="5181" spans="1:21" x14ac:dyDescent="0.3">
      <c r="A5181">
        <v>2021</v>
      </c>
      <c r="B5181" t="s">
        <v>1719</v>
      </c>
      <c r="C5181" t="str">
        <f>IF(GETPIVOTDATA("PS % recovery",Sheet4!$B$5,"Parish Name",K5181)&gt;99.949%,"OK","No")</f>
        <v>No</v>
      </c>
      <c r="D5181" t="e">
        <f>VLOOKUP(J5181,'Ref2'!C:E,3,0)</f>
        <v>#N/A</v>
      </c>
      <c r="G5181" t="s">
        <v>1504</v>
      </c>
      <c r="I5181" t="e">
        <f>VLOOKUP(J5181,Ref!L:M,2,0)</f>
        <v>#N/A</v>
      </c>
      <c r="J5181" t="s">
        <v>1233</v>
      </c>
      <c r="K5181" t="s">
        <v>274</v>
      </c>
      <c r="L5181" t="s">
        <v>643</v>
      </c>
      <c r="M5181" t="s">
        <v>19</v>
      </c>
      <c r="N5181" t="s">
        <v>16</v>
      </c>
      <c r="U5181">
        <v>3835</v>
      </c>
    </row>
    <row r="5182" spans="1:21" x14ac:dyDescent="0.3">
      <c r="A5182">
        <v>2021</v>
      </c>
      <c r="B5182" t="s">
        <v>1719</v>
      </c>
      <c r="C5182" t="str">
        <f>IF(GETPIVOTDATA("PS % recovery",Sheet4!$B$5,"Parish Name",K5182)&gt;99.949%,"OK","No")</f>
        <v>No</v>
      </c>
      <c r="D5182" t="e">
        <f>VLOOKUP(J5182,'Ref2'!C:E,3,0)</f>
        <v>#N/A</v>
      </c>
      <c r="G5182" t="s">
        <v>1504</v>
      </c>
      <c r="I5182" t="e">
        <f>VLOOKUP(J5182,Ref!L:M,2,0)</f>
        <v>#N/A</v>
      </c>
      <c r="J5182" t="s">
        <v>1239</v>
      </c>
      <c r="K5182" t="s">
        <v>279</v>
      </c>
      <c r="L5182" t="s">
        <v>646</v>
      </c>
      <c r="M5182" t="s">
        <v>19</v>
      </c>
      <c r="N5182" t="s">
        <v>16</v>
      </c>
      <c r="U5182">
        <v>4251.0000000074506</v>
      </c>
    </row>
    <row r="5183" spans="1:21" x14ac:dyDescent="0.3">
      <c r="A5183">
        <v>2021</v>
      </c>
      <c r="B5183" t="s">
        <v>1719</v>
      </c>
      <c r="C5183" t="str">
        <f>IF(GETPIVOTDATA("PS % recovery",Sheet4!$B$5,"Parish Name",K5183)&gt;99.949%,"OK","No")</f>
        <v>No</v>
      </c>
      <c r="D5183" t="e">
        <f>VLOOKUP(J5183,'Ref2'!C:E,3,0)</f>
        <v>#N/A</v>
      </c>
      <c r="G5183" t="s">
        <v>1504</v>
      </c>
      <c r="I5183" t="e">
        <f>VLOOKUP(J5183,Ref!L:M,2,0)</f>
        <v>#N/A</v>
      </c>
      <c r="J5183" t="s">
        <v>1241</v>
      </c>
      <c r="K5183" t="s">
        <v>281</v>
      </c>
      <c r="L5183" t="s">
        <v>646</v>
      </c>
      <c r="M5183" t="s">
        <v>19</v>
      </c>
      <c r="N5183" t="s">
        <v>16</v>
      </c>
      <c r="U5183">
        <v>4944</v>
      </c>
    </row>
    <row r="5184" spans="1:21" x14ac:dyDescent="0.3">
      <c r="A5184">
        <v>2021</v>
      </c>
      <c r="B5184" t="s">
        <v>1719</v>
      </c>
      <c r="C5184" t="str">
        <f>IF(GETPIVOTDATA("PS % recovery",Sheet4!$B$5,"Parish Name",K5184)&gt;99.949%,"OK","No")</f>
        <v>No</v>
      </c>
      <c r="D5184" t="e">
        <f>VLOOKUP(J5184,'Ref2'!C:E,3,0)</f>
        <v>#N/A</v>
      </c>
      <c r="G5184" t="s">
        <v>1504</v>
      </c>
      <c r="I5184" t="e">
        <f>VLOOKUP(J5184,Ref!L:M,2,0)</f>
        <v>#N/A</v>
      </c>
      <c r="J5184" t="s">
        <v>1243</v>
      </c>
      <c r="K5184" t="s">
        <v>278</v>
      </c>
      <c r="L5184" t="s">
        <v>648</v>
      </c>
      <c r="M5184" t="s">
        <v>19</v>
      </c>
      <c r="N5184" t="s">
        <v>16</v>
      </c>
      <c r="U5184">
        <v>33229</v>
      </c>
    </row>
    <row r="5185" spans="1:21" x14ac:dyDescent="0.3">
      <c r="A5185">
        <v>2021</v>
      </c>
      <c r="B5185" t="s">
        <v>1719</v>
      </c>
      <c r="C5185" t="str">
        <f>IF(GETPIVOTDATA("PS % recovery",Sheet4!$B$5,"Parish Name",K5185)&gt;99.949%,"OK","No")</f>
        <v>No</v>
      </c>
      <c r="D5185" t="e">
        <f>VLOOKUP(J5185,'Ref2'!C:E,3,0)</f>
        <v>#N/A</v>
      </c>
      <c r="G5185" t="s">
        <v>1504</v>
      </c>
      <c r="I5185" t="e">
        <f>VLOOKUP(J5185,Ref!L:M,2,0)</f>
        <v>#N/A</v>
      </c>
      <c r="J5185" t="s">
        <v>1247</v>
      </c>
      <c r="K5185" t="s">
        <v>286</v>
      </c>
      <c r="L5185" t="s">
        <v>648</v>
      </c>
      <c r="M5185" t="s">
        <v>19</v>
      </c>
      <c r="N5185" t="s">
        <v>16</v>
      </c>
      <c r="U5185">
        <v>3108</v>
      </c>
    </row>
    <row r="5186" spans="1:21" x14ac:dyDescent="0.3">
      <c r="A5186">
        <v>2021</v>
      </c>
      <c r="B5186" t="s">
        <v>1719</v>
      </c>
      <c r="C5186" t="str">
        <f>IF(GETPIVOTDATA("PS % recovery",Sheet4!$B$5,"Parish Name",K5186)&gt;99.949%,"OK","No")</f>
        <v>No</v>
      </c>
      <c r="D5186" t="e">
        <f>VLOOKUP(J5186,'Ref2'!C:E,3,0)</f>
        <v>#N/A</v>
      </c>
      <c r="G5186" t="s">
        <v>1504</v>
      </c>
      <c r="I5186" t="e">
        <f>VLOOKUP(J5186,Ref!L:M,2,0)</f>
        <v>#N/A</v>
      </c>
      <c r="J5186" t="s">
        <v>1249</v>
      </c>
      <c r="K5186" t="s">
        <v>280</v>
      </c>
      <c r="L5186" t="s">
        <v>668</v>
      </c>
      <c r="M5186" t="s">
        <v>19</v>
      </c>
      <c r="N5186" t="s">
        <v>16</v>
      </c>
      <c r="U5186">
        <v>2250</v>
      </c>
    </row>
    <row r="5187" spans="1:21" x14ac:dyDescent="0.3">
      <c r="A5187">
        <v>2021</v>
      </c>
      <c r="B5187" t="s">
        <v>1719</v>
      </c>
      <c r="C5187" t="str">
        <f>IF(GETPIVOTDATA("PS % recovery",Sheet4!$B$5,"Parish Name",K5187)&gt;99.949%,"OK","No")</f>
        <v>No</v>
      </c>
      <c r="D5187" t="e">
        <f>VLOOKUP(J5187,'Ref2'!C:E,3,0)</f>
        <v>#N/A</v>
      </c>
      <c r="G5187" t="s">
        <v>1504</v>
      </c>
      <c r="I5187" t="e">
        <f>VLOOKUP(J5187,Ref!L:M,2,0)</f>
        <v>#N/A</v>
      </c>
      <c r="J5187" t="s">
        <v>1253</v>
      </c>
      <c r="K5187" t="s">
        <v>290</v>
      </c>
      <c r="L5187" t="s">
        <v>668</v>
      </c>
      <c r="M5187" t="s">
        <v>19</v>
      </c>
      <c r="N5187" t="s">
        <v>16</v>
      </c>
      <c r="U5187">
        <v>5857</v>
      </c>
    </row>
    <row r="5188" spans="1:21" x14ac:dyDescent="0.3">
      <c r="A5188">
        <v>2021</v>
      </c>
      <c r="B5188" t="s">
        <v>1719</v>
      </c>
      <c r="C5188" t="str">
        <f>IF(GETPIVOTDATA("PS % recovery",Sheet4!$B$5,"Parish Name",K5188)&gt;99.949%,"OK","No")</f>
        <v>No</v>
      </c>
      <c r="D5188" t="e">
        <f>VLOOKUP(J5188,'Ref2'!C:E,3,0)</f>
        <v>#N/A</v>
      </c>
      <c r="G5188" t="s">
        <v>1504</v>
      </c>
      <c r="I5188" t="e">
        <f>VLOOKUP(J5188,Ref!L:M,2,0)</f>
        <v>#N/A</v>
      </c>
      <c r="J5188" t="s">
        <v>831</v>
      </c>
      <c r="K5188" t="s">
        <v>291</v>
      </c>
      <c r="L5188" t="s">
        <v>660</v>
      </c>
      <c r="M5188" t="s">
        <v>19</v>
      </c>
      <c r="N5188" t="s">
        <v>16</v>
      </c>
      <c r="U5188">
        <v>12026</v>
      </c>
    </row>
    <row r="5189" spans="1:21" x14ac:dyDescent="0.3">
      <c r="A5189">
        <v>2021</v>
      </c>
      <c r="B5189" t="s">
        <v>1719</v>
      </c>
      <c r="C5189" t="str">
        <f>IF(GETPIVOTDATA("PS % recovery",Sheet4!$B$5,"Parish Name",K5189)&gt;99.949%,"OK","No")</f>
        <v>No</v>
      </c>
      <c r="D5189" t="e">
        <f>VLOOKUP(J5189,'Ref2'!C:E,3,0)</f>
        <v>#N/A</v>
      </c>
      <c r="G5189" t="s">
        <v>1504</v>
      </c>
      <c r="I5189" t="e">
        <f>VLOOKUP(J5189,Ref!L:M,2,0)</f>
        <v>#N/A</v>
      </c>
      <c r="J5189" t="s">
        <v>835</v>
      </c>
      <c r="K5189" t="s">
        <v>299</v>
      </c>
      <c r="L5189" t="s">
        <v>660</v>
      </c>
      <c r="M5189" t="s">
        <v>19</v>
      </c>
      <c r="N5189" t="s">
        <v>16</v>
      </c>
      <c r="U5189">
        <v>1167</v>
      </c>
    </row>
    <row r="5190" spans="1:21" x14ac:dyDescent="0.3">
      <c r="A5190">
        <v>2021</v>
      </c>
      <c r="B5190" t="s">
        <v>1719</v>
      </c>
      <c r="C5190" t="str">
        <f>IF(GETPIVOTDATA("PS % recovery",Sheet4!$B$5,"Parish Name",K5190)&gt;99.949%,"OK","No")</f>
        <v>No</v>
      </c>
      <c r="D5190" t="e">
        <f>VLOOKUP(J5190,'Ref2'!C:E,3,0)</f>
        <v>#N/A</v>
      </c>
      <c r="G5190" t="s">
        <v>1504</v>
      </c>
      <c r="I5190" t="e">
        <f>VLOOKUP(J5190,Ref!L:M,2,0)</f>
        <v>#N/A</v>
      </c>
      <c r="J5190" t="s">
        <v>830</v>
      </c>
      <c r="K5190" t="s">
        <v>275</v>
      </c>
      <c r="L5190" t="s">
        <v>275</v>
      </c>
      <c r="M5190" t="s">
        <v>19</v>
      </c>
      <c r="N5190" t="s">
        <v>16</v>
      </c>
      <c r="U5190">
        <v>15818</v>
      </c>
    </row>
    <row r="5191" spans="1:21" x14ac:dyDescent="0.3">
      <c r="A5191">
        <v>2021</v>
      </c>
      <c r="B5191" t="s">
        <v>1719</v>
      </c>
      <c r="C5191" t="str">
        <f>IF(GETPIVOTDATA("PS % recovery",Sheet4!$B$5,"Parish Name",K5191)&gt;99.949%,"OK","No")</f>
        <v>No</v>
      </c>
      <c r="D5191" t="e">
        <f>VLOOKUP(J5191,'Ref2'!C:E,3,0)</f>
        <v>#N/A</v>
      </c>
      <c r="G5191" t="s">
        <v>1504</v>
      </c>
      <c r="I5191" t="e">
        <f>VLOOKUP(J5191,Ref!L:M,2,0)</f>
        <v>#N/A</v>
      </c>
      <c r="J5191" t="s">
        <v>1273</v>
      </c>
      <c r="K5191" t="s">
        <v>282</v>
      </c>
      <c r="L5191" t="s">
        <v>650</v>
      </c>
      <c r="M5191" t="s">
        <v>19</v>
      </c>
      <c r="N5191" t="s">
        <v>16</v>
      </c>
      <c r="U5191">
        <v>12096</v>
      </c>
    </row>
    <row r="5192" spans="1:21" x14ac:dyDescent="0.3">
      <c r="A5192">
        <v>2021</v>
      </c>
      <c r="B5192" t="s">
        <v>1719</v>
      </c>
      <c r="C5192" t="str">
        <f>IF(GETPIVOTDATA("PS % recovery",Sheet4!$B$5,"Parish Name",K5192)&gt;99.949%,"OK","No")</f>
        <v>No</v>
      </c>
      <c r="D5192" t="e">
        <f>VLOOKUP(J5192,'Ref2'!C:E,3,0)</f>
        <v>#N/A</v>
      </c>
      <c r="G5192" t="s">
        <v>1504</v>
      </c>
      <c r="I5192" t="e">
        <f>VLOOKUP(J5192,Ref!L:M,2,0)</f>
        <v>#N/A</v>
      </c>
      <c r="J5192" t="s">
        <v>837</v>
      </c>
      <c r="K5192" t="s">
        <v>304</v>
      </c>
      <c r="L5192" t="s">
        <v>658</v>
      </c>
      <c r="M5192" t="s">
        <v>19</v>
      </c>
      <c r="N5192" t="s">
        <v>16</v>
      </c>
      <c r="U5192">
        <v>15228</v>
      </c>
    </row>
    <row r="5193" spans="1:21" x14ac:dyDescent="0.3">
      <c r="A5193">
        <v>2021</v>
      </c>
      <c r="B5193" t="s">
        <v>1719</v>
      </c>
      <c r="C5193" t="str">
        <f>IF(GETPIVOTDATA("PS % recovery",Sheet4!$B$5,"Parish Name",K5193)&gt;99.949%,"OK","No")</f>
        <v>No</v>
      </c>
      <c r="D5193" t="e">
        <f>VLOOKUP(J5193,'Ref2'!C:E,3,0)</f>
        <v>#N/A</v>
      </c>
      <c r="G5193" t="s">
        <v>1504</v>
      </c>
      <c r="I5193" t="e">
        <f>VLOOKUP(J5193,Ref!L:M,2,0)</f>
        <v>#N/A</v>
      </c>
      <c r="J5193" t="s">
        <v>1278</v>
      </c>
      <c r="K5193" t="s">
        <v>283</v>
      </c>
      <c r="L5193" t="s">
        <v>652</v>
      </c>
      <c r="M5193" t="s">
        <v>19</v>
      </c>
      <c r="N5193" t="s">
        <v>16</v>
      </c>
      <c r="U5193">
        <v>4971</v>
      </c>
    </row>
    <row r="5194" spans="1:21" x14ac:dyDescent="0.3">
      <c r="A5194">
        <v>2021</v>
      </c>
      <c r="B5194" t="s">
        <v>1719</v>
      </c>
      <c r="C5194" t="str">
        <f>IF(GETPIVOTDATA("PS % recovery",Sheet4!$B$5,"Parish Name",K5194)&gt;99.949%,"OK","No")</f>
        <v>No</v>
      </c>
      <c r="D5194" t="e">
        <f>VLOOKUP(J5194,'Ref2'!C:E,3,0)</f>
        <v>#N/A</v>
      </c>
      <c r="G5194" t="s">
        <v>1504</v>
      </c>
      <c r="I5194" t="e">
        <f>VLOOKUP(J5194,Ref!L:M,2,0)</f>
        <v>#N/A</v>
      </c>
      <c r="J5194" t="s">
        <v>1285</v>
      </c>
      <c r="K5194" t="s">
        <v>293</v>
      </c>
      <c r="L5194" t="s">
        <v>652</v>
      </c>
      <c r="M5194" t="s">
        <v>19</v>
      </c>
      <c r="N5194" t="s">
        <v>16</v>
      </c>
      <c r="U5194">
        <v>10490</v>
      </c>
    </row>
    <row r="5195" spans="1:21" x14ac:dyDescent="0.3">
      <c r="A5195">
        <v>2021</v>
      </c>
      <c r="B5195" t="s">
        <v>1719</v>
      </c>
      <c r="C5195" t="str">
        <f>IF(GETPIVOTDATA("PS % recovery",Sheet4!$B$5,"Parish Name",K5195)&gt;99.949%,"OK","No")</f>
        <v>No</v>
      </c>
      <c r="D5195" t="e">
        <f>VLOOKUP(J5195,'Ref2'!C:E,3,0)</f>
        <v>#N/A</v>
      </c>
      <c r="G5195" t="s">
        <v>1504</v>
      </c>
      <c r="I5195" t="e">
        <f>VLOOKUP(J5195,Ref!L:M,2,0)</f>
        <v>#N/A</v>
      </c>
      <c r="J5195" t="s">
        <v>1287</v>
      </c>
      <c r="K5195" t="s">
        <v>294</v>
      </c>
      <c r="L5195" t="s">
        <v>662</v>
      </c>
      <c r="M5195" t="s">
        <v>19</v>
      </c>
      <c r="N5195" t="s">
        <v>16</v>
      </c>
      <c r="U5195">
        <v>9815</v>
      </c>
    </row>
    <row r="5196" spans="1:21" x14ac:dyDescent="0.3">
      <c r="A5196">
        <v>2021</v>
      </c>
      <c r="B5196" t="s">
        <v>1719</v>
      </c>
      <c r="C5196" t="str">
        <f>IF(GETPIVOTDATA("PS % recovery",Sheet4!$B$5,"Parish Name",K5196)&gt;99.949%,"OK","No")</f>
        <v>No</v>
      </c>
      <c r="D5196" t="e">
        <f>VLOOKUP(J5196,'Ref2'!C:E,3,0)</f>
        <v>#N/A</v>
      </c>
      <c r="G5196" t="s">
        <v>1504</v>
      </c>
      <c r="I5196" t="e">
        <f>VLOOKUP(J5196,Ref!L:M,2,0)</f>
        <v>#N/A</v>
      </c>
      <c r="J5196" t="s">
        <v>1291</v>
      </c>
      <c r="K5196" t="s">
        <v>303</v>
      </c>
      <c r="L5196" t="s">
        <v>650</v>
      </c>
      <c r="M5196" t="s">
        <v>19</v>
      </c>
      <c r="N5196" t="s">
        <v>16</v>
      </c>
      <c r="U5196">
        <v>16557</v>
      </c>
    </row>
    <row r="5197" spans="1:21" x14ac:dyDescent="0.3">
      <c r="A5197">
        <v>2021</v>
      </c>
      <c r="B5197" t="s">
        <v>1719</v>
      </c>
      <c r="C5197" t="str">
        <f>IF(GETPIVOTDATA("PS % recovery",Sheet4!$B$5,"Parish Name",K5197)&gt;99.949%,"OK","No")</f>
        <v>No</v>
      </c>
      <c r="D5197" t="e">
        <f>VLOOKUP(J5197,'Ref2'!C:E,3,0)</f>
        <v>#N/A</v>
      </c>
      <c r="G5197" t="s">
        <v>1504</v>
      </c>
      <c r="I5197" t="e">
        <f>VLOOKUP(J5197,Ref!L:M,2,0)</f>
        <v>#N/A</v>
      </c>
      <c r="J5197" t="s">
        <v>1303</v>
      </c>
      <c r="K5197" t="s">
        <v>314</v>
      </c>
      <c r="L5197" t="s">
        <v>682</v>
      </c>
      <c r="M5197" t="s">
        <v>22</v>
      </c>
      <c r="N5197" t="s">
        <v>16</v>
      </c>
      <c r="U5197">
        <v>18816</v>
      </c>
    </row>
    <row r="5198" spans="1:21" x14ac:dyDescent="0.3">
      <c r="A5198">
        <v>2021</v>
      </c>
      <c r="B5198" t="s">
        <v>1719</v>
      </c>
      <c r="C5198" t="str">
        <f>IF(GETPIVOTDATA("PS % recovery",Sheet4!$B$5,"Parish Name",K5198)&gt;99.949%,"OK","No")</f>
        <v>No</v>
      </c>
      <c r="D5198" t="e">
        <f>VLOOKUP(J5198,'Ref2'!C:E,3,0)</f>
        <v>#N/A</v>
      </c>
      <c r="G5198" t="s">
        <v>1504</v>
      </c>
      <c r="I5198" t="e">
        <f>VLOOKUP(J5198,Ref!L:M,2,0)</f>
        <v>#N/A</v>
      </c>
      <c r="J5198" t="s">
        <v>1309</v>
      </c>
      <c r="K5198" t="s">
        <v>318</v>
      </c>
      <c r="L5198" t="s">
        <v>694</v>
      </c>
      <c r="M5198" t="s">
        <v>22</v>
      </c>
      <c r="N5198" t="s">
        <v>16</v>
      </c>
      <c r="U5198">
        <v>15091</v>
      </c>
    </row>
    <row r="5199" spans="1:21" x14ac:dyDescent="0.3">
      <c r="A5199">
        <v>2021</v>
      </c>
      <c r="B5199" t="s">
        <v>1719</v>
      </c>
      <c r="C5199" t="str">
        <f>IF(GETPIVOTDATA("PS % recovery",Sheet4!$B$5,"Parish Name",K5199)&gt;99.949%,"OK","No")</f>
        <v>No</v>
      </c>
      <c r="D5199" t="e">
        <f>VLOOKUP(J5199,'Ref2'!C:E,3,0)</f>
        <v>#N/A</v>
      </c>
      <c r="G5199" t="s">
        <v>1504</v>
      </c>
      <c r="I5199" t="e">
        <f>VLOOKUP(J5199,Ref!L:M,2,0)</f>
        <v>#N/A</v>
      </c>
      <c r="J5199" t="s">
        <v>1313</v>
      </c>
      <c r="K5199" t="s">
        <v>320</v>
      </c>
      <c r="L5199" t="s">
        <v>696</v>
      </c>
      <c r="M5199" t="s">
        <v>22</v>
      </c>
      <c r="N5199" t="s">
        <v>16</v>
      </c>
      <c r="U5199">
        <v>19803</v>
      </c>
    </row>
    <row r="5200" spans="1:21" x14ac:dyDescent="0.3">
      <c r="A5200">
        <v>2021</v>
      </c>
      <c r="B5200" t="s">
        <v>1719</v>
      </c>
      <c r="C5200" t="str">
        <f>IF(GETPIVOTDATA("PS % recovery",Sheet4!$B$5,"Parish Name",K5200)&gt;99.949%,"OK","No")</f>
        <v>No</v>
      </c>
      <c r="D5200" t="e">
        <f>VLOOKUP(J5200,'Ref2'!C:E,3,0)</f>
        <v>#N/A</v>
      </c>
      <c r="G5200" t="s">
        <v>1504</v>
      </c>
      <c r="I5200" t="e">
        <f>VLOOKUP(J5200,Ref!L:M,2,0)</f>
        <v>#N/A</v>
      </c>
      <c r="J5200" t="s">
        <v>1319</v>
      </c>
      <c r="K5200" t="s">
        <v>321</v>
      </c>
      <c r="L5200" t="s">
        <v>690</v>
      </c>
      <c r="M5200" t="s">
        <v>22</v>
      </c>
      <c r="N5200" t="s">
        <v>16</v>
      </c>
      <c r="U5200">
        <v>26980</v>
      </c>
    </row>
    <row r="5201" spans="1:21" x14ac:dyDescent="0.3">
      <c r="A5201">
        <v>2021</v>
      </c>
      <c r="B5201" t="s">
        <v>1719</v>
      </c>
      <c r="C5201" t="str">
        <f>IF(GETPIVOTDATA("PS % recovery",Sheet4!$B$5,"Parish Name",K5201)&gt;99.949%,"OK","No")</f>
        <v>No</v>
      </c>
      <c r="D5201" t="e">
        <f>VLOOKUP(J5201,'Ref2'!C:E,3,0)</f>
        <v>#N/A</v>
      </c>
      <c r="G5201" t="s">
        <v>1504</v>
      </c>
      <c r="I5201" t="e">
        <f>VLOOKUP(J5201,Ref!L:M,2,0)</f>
        <v>#N/A</v>
      </c>
      <c r="J5201" t="s">
        <v>1327</v>
      </c>
      <c r="K5201" t="s">
        <v>324</v>
      </c>
      <c r="L5201" t="s">
        <v>690</v>
      </c>
      <c r="M5201" t="s">
        <v>22</v>
      </c>
      <c r="N5201" t="s">
        <v>16</v>
      </c>
      <c r="U5201">
        <v>26396</v>
      </c>
    </row>
    <row r="5202" spans="1:21" x14ac:dyDescent="0.3">
      <c r="A5202">
        <v>2021</v>
      </c>
      <c r="B5202" t="s">
        <v>1719</v>
      </c>
      <c r="C5202" t="str">
        <f>IF(GETPIVOTDATA("PS % recovery",Sheet4!$B$5,"Parish Name",K5202)&gt;99.949%,"OK","No")</f>
        <v>No</v>
      </c>
      <c r="D5202" t="e">
        <f>VLOOKUP(J5202,'Ref2'!C:E,3,0)</f>
        <v>#N/A</v>
      </c>
      <c r="G5202" t="s">
        <v>1504</v>
      </c>
      <c r="I5202" t="e">
        <f>VLOOKUP(J5202,Ref!L:M,2,0)</f>
        <v>#N/A</v>
      </c>
      <c r="J5202" t="s">
        <v>1329</v>
      </c>
      <c r="K5202" t="s">
        <v>325</v>
      </c>
      <c r="L5202" t="s">
        <v>690</v>
      </c>
      <c r="M5202" t="s">
        <v>22</v>
      </c>
      <c r="N5202" t="s">
        <v>16</v>
      </c>
      <c r="U5202">
        <v>13218</v>
      </c>
    </row>
    <row r="5203" spans="1:21" x14ac:dyDescent="0.3">
      <c r="A5203">
        <v>2021</v>
      </c>
      <c r="B5203" t="s">
        <v>1719</v>
      </c>
      <c r="C5203" t="str">
        <f>IF(GETPIVOTDATA("PS % recovery",Sheet4!$B$5,"Parish Name",K5203)&gt;99.949%,"OK","No")</f>
        <v>No</v>
      </c>
      <c r="D5203" t="e">
        <f>VLOOKUP(J5203,'Ref2'!C:E,3,0)</f>
        <v>#N/A</v>
      </c>
      <c r="G5203" t="s">
        <v>1504</v>
      </c>
      <c r="I5203" t="e">
        <f>VLOOKUP(J5203,Ref!L:M,2,0)</f>
        <v>#N/A</v>
      </c>
      <c r="J5203" t="s">
        <v>1331</v>
      </c>
      <c r="K5203" t="s">
        <v>328</v>
      </c>
      <c r="L5203" t="s">
        <v>690</v>
      </c>
      <c r="M5203" t="s">
        <v>22</v>
      </c>
      <c r="N5203" t="s">
        <v>16</v>
      </c>
      <c r="U5203">
        <v>9486</v>
      </c>
    </row>
    <row r="5204" spans="1:21" x14ac:dyDescent="0.3">
      <c r="A5204">
        <v>2021</v>
      </c>
      <c r="B5204" t="s">
        <v>1719</v>
      </c>
      <c r="C5204" t="str">
        <f>IF(GETPIVOTDATA("PS % recovery",Sheet4!$B$5,"Parish Name",K5204)&gt;99.949%,"OK","No")</f>
        <v>No</v>
      </c>
      <c r="D5204" t="e">
        <f>VLOOKUP(J5204,'Ref2'!C:E,3,0)</f>
        <v>#N/A</v>
      </c>
      <c r="G5204" t="s">
        <v>1504</v>
      </c>
      <c r="I5204" t="e">
        <f>VLOOKUP(J5204,Ref!L:M,2,0)</f>
        <v>#N/A</v>
      </c>
      <c r="J5204" t="s">
        <v>1341</v>
      </c>
      <c r="K5204" t="s">
        <v>333</v>
      </c>
      <c r="L5204" t="s">
        <v>718</v>
      </c>
      <c r="M5204" t="s">
        <v>25</v>
      </c>
      <c r="N5204" t="s">
        <v>16</v>
      </c>
      <c r="U5204">
        <v>6209</v>
      </c>
    </row>
    <row r="5205" spans="1:21" x14ac:dyDescent="0.3">
      <c r="A5205">
        <v>2021</v>
      </c>
      <c r="B5205" t="s">
        <v>1719</v>
      </c>
      <c r="C5205" t="str">
        <f>IF(GETPIVOTDATA("PS % recovery",Sheet4!$B$5,"Parish Name",K5205)&gt;99.949%,"OK","No")</f>
        <v>No</v>
      </c>
      <c r="D5205" t="e">
        <f>VLOOKUP(J5205,'Ref2'!C:E,3,0)</f>
        <v>#N/A</v>
      </c>
      <c r="G5205" t="s">
        <v>1504</v>
      </c>
      <c r="I5205" t="e">
        <f>VLOOKUP(J5205,Ref!L:M,2,0)</f>
        <v>#N/A</v>
      </c>
      <c r="J5205" t="s">
        <v>841</v>
      </c>
      <c r="K5205" t="s">
        <v>334</v>
      </c>
      <c r="L5205" t="s">
        <v>706</v>
      </c>
      <c r="M5205" t="s">
        <v>25</v>
      </c>
      <c r="N5205" t="s">
        <v>16</v>
      </c>
      <c r="U5205">
        <v>5325.5</v>
      </c>
    </row>
    <row r="5206" spans="1:21" x14ac:dyDescent="0.3">
      <c r="A5206">
        <v>2021</v>
      </c>
      <c r="B5206" t="s">
        <v>1719</v>
      </c>
      <c r="C5206" t="str">
        <f>IF(GETPIVOTDATA("PS % recovery",Sheet4!$B$5,"Parish Name",K5206)&gt;99.949%,"OK","No")</f>
        <v>No</v>
      </c>
      <c r="D5206" t="e">
        <f>VLOOKUP(J5206,'Ref2'!C:E,3,0)</f>
        <v>#N/A</v>
      </c>
      <c r="G5206" t="s">
        <v>1504</v>
      </c>
      <c r="I5206" t="e">
        <f>VLOOKUP(J5206,Ref!L:M,2,0)</f>
        <v>#N/A</v>
      </c>
      <c r="J5206" t="s">
        <v>1356</v>
      </c>
      <c r="K5206" t="s">
        <v>345</v>
      </c>
      <c r="L5206" t="s">
        <v>708</v>
      </c>
      <c r="M5206" t="s">
        <v>25</v>
      </c>
      <c r="N5206" t="s">
        <v>16</v>
      </c>
      <c r="U5206">
        <v>3940</v>
      </c>
    </row>
    <row r="5207" spans="1:21" x14ac:dyDescent="0.3">
      <c r="A5207">
        <v>2021</v>
      </c>
      <c r="B5207" t="s">
        <v>1719</v>
      </c>
      <c r="C5207" t="str">
        <f>IF(GETPIVOTDATA("PS % recovery",Sheet4!$B$5,"Parish Name",K5207)&gt;99.949%,"OK","No")</f>
        <v>No</v>
      </c>
      <c r="D5207" t="e">
        <f>VLOOKUP(J5207,'Ref2'!C:E,3,0)</f>
        <v>#N/A</v>
      </c>
      <c r="G5207" t="s">
        <v>1504</v>
      </c>
      <c r="I5207" t="e">
        <f>VLOOKUP(J5207,Ref!L:M,2,0)</f>
        <v>#N/A</v>
      </c>
      <c r="J5207" t="s">
        <v>1388</v>
      </c>
      <c r="K5207" t="s">
        <v>355</v>
      </c>
      <c r="L5207" t="s">
        <v>728</v>
      </c>
      <c r="M5207" t="s">
        <v>28</v>
      </c>
      <c r="N5207" t="s">
        <v>16</v>
      </c>
      <c r="U5207">
        <v>4918</v>
      </c>
    </row>
    <row r="5208" spans="1:21" x14ac:dyDescent="0.3">
      <c r="A5208">
        <v>2021</v>
      </c>
      <c r="B5208" t="s">
        <v>1719</v>
      </c>
      <c r="C5208" t="str">
        <f>IF(GETPIVOTDATA("PS % recovery",Sheet4!$B$5,"Parish Name",K5208)&gt;99.949%,"OK","No")</f>
        <v>No</v>
      </c>
      <c r="D5208" t="e">
        <f>VLOOKUP(J5208,'Ref2'!C:E,3,0)</f>
        <v>#N/A</v>
      </c>
      <c r="G5208" t="s">
        <v>1504</v>
      </c>
      <c r="I5208" t="e">
        <f>VLOOKUP(J5208,Ref!L:M,2,0)</f>
        <v>#N/A</v>
      </c>
      <c r="J5208" t="s">
        <v>1390</v>
      </c>
      <c r="K5208" t="s">
        <v>357</v>
      </c>
      <c r="L5208" t="s">
        <v>724</v>
      </c>
      <c r="M5208" t="s">
        <v>28</v>
      </c>
      <c r="N5208" t="s">
        <v>16</v>
      </c>
      <c r="U5208">
        <v>32755</v>
      </c>
    </row>
    <row r="5209" spans="1:21" x14ac:dyDescent="0.3">
      <c r="A5209">
        <v>2021</v>
      </c>
      <c r="B5209" t="s">
        <v>1719</v>
      </c>
      <c r="C5209" t="str">
        <f>IF(GETPIVOTDATA("PS % recovery",Sheet4!$B$5,"Parish Name",K5209)&gt;99.949%,"OK","No")</f>
        <v>No</v>
      </c>
      <c r="D5209" t="e">
        <f>VLOOKUP(J5209,'Ref2'!C:E,3,0)</f>
        <v>#N/A</v>
      </c>
      <c r="G5209" t="s">
        <v>1504</v>
      </c>
      <c r="I5209" t="e">
        <f>VLOOKUP(J5209,Ref!L:M,2,0)</f>
        <v>#N/A</v>
      </c>
      <c r="J5209" t="s">
        <v>1398</v>
      </c>
      <c r="K5209" t="s">
        <v>362</v>
      </c>
      <c r="L5209" t="s">
        <v>732</v>
      </c>
      <c r="M5209" t="s">
        <v>28</v>
      </c>
      <c r="N5209" t="s">
        <v>16</v>
      </c>
      <c r="U5209">
        <v>7169</v>
      </c>
    </row>
    <row r="5210" spans="1:21" x14ac:dyDescent="0.3">
      <c r="A5210">
        <v>2021</v>
      </c>
      <c r="B5210" t="s">
        <v>1719</v>
      </c>
      <c r="C5210" t="str">
        <f>IF(GETPIVOTDATA("PS % recovery",Sheet4!$B$5,"Parish Name",K5210)&gt;99.949%,"OK","No")</f>
        <v>No</v>
      </c>
      <c r="D5210" t="e">
        <f>VLOOKUP(J5210,'Ref2'!C:E,3,0)</f>
        <v>#N/A</v>
      </c>
      <c r="G5210" t="s">
        <v>1504</v>
      </c>
      <c r="I5210" t="e">
        <f>VLOOKUP(J5210,Ref!L:M,2,0)</f>
        <v>#N/A</v>
      </c>
      <c r="J5210" t="s">
        <v>1400</v>
      </c>
      <c r="K5210" t="s">
        <v>364</v>
      </c>
      <c r="L5210" t="s">
        <v>732</v>
      </c>
      <c r="M5210" t="s">
        <v>28</v>
      </c>
      <c r="N5210" t="s">
        <v>16</v>
      </c>
      <c r="U5210">
        <v>342</v>
      </c>
    </row>
    <row r="5211" spans="1:21" x14ac:dyDescent="0.3">
      <c r="A5211">
        <v>2021</v>
      </c>
      <c r="B5211" t="s">
        <v>1719</v>
      </c>
      <c r="C5211" t="str">
        <f>IF(GETPIVOTDATA("PS % recovery",Sheet4!$B$5,"Parish Name",K5211)&gt;99.949%,"OK","No")</f>
        <v>No</v>
      </c>
      <c r="D5211" t="e">
        <f>VLOOKUP(J5211,'Ref2'!C:E,3,0)</f>
        <v>#N/A</v>
      </c>
      <c r="G5211" t="s">
        <v>1504</v>
      </c>
      <c r="I5211" t="str">
        <f>VLOOKUP(J5211,Ref!L:M,2,0)</f>
        <v>Yes</v>
      </c>
      <c r="J5211" t="s">
        <v>1412</v>
      </c>
      <c r="K5211" t="s">
        <v>373</v>
      </c>
      <c r="L5211" t="s">
        <v>740</v>
      </c>
      <c r="M5211" t="s">
        <v>31</v>
      </c>
      <c r="N5211" t="s">
        <v>16</v>
      </c>
      <c r="U5211">
        <v>8717</v>
      </c>
    </row>
    <row r="5212" spans="1:21" x14ac:dyDescent="0.3">
      <c r="A5212">
        <v>2021</v>
      </c>
      <c r="B5212" t="s">
        <v>1719</v>
      </c>
      <c r="C5212" t="str">
        <f>IF(GETPIVOTDATA("PS % recovery",Sheet4!$B$5,"Parish Name",K5212)&gt;99.949%,"OK","No")</f>
        <v>No</v>
      </c>
      <c r="D5212" t="e">
        <f>VLOOKUP(J5212,'Ref2'!C:E,3,0)</f>
        <v>#N/A</v>
      </c>
      <c r="G5212" t="s">
        <v>1504</v>
      </c>
      <c r="I5212" t="e">
        <f>VLOOKUP(J5212,Ref!L:M,2,0)</f>
        <v>#N/A</v>
      </c>
      <c r="J5212" t="s">
        <v>1414</v>
      </c>
      <c r="K5212" t="s">
        <v>375</v>
      </c>
      <c r="L5212" t="s">
        <v>746</v>
      </c>
      <c r="M5212" t="s">
        <v>31</v>
      </c>
      <c r="N5212" t="s">
        <v>16</v>
      </c>
      <c r="U5212">
        <v>12994</v>
      </c>
    </row>
    <row r="5213" spans="1:21" x14ac:dyDescent="0.3">
      <c r="A5213">
        <v>2021</v>
      </c>
      <c r="B5213" t="s">
        <v>1719</v>
      </c>
      <c r="C5213" t="str">
        <f>IF(GETPIVOTDATA("PS % recovery",Sheet4!$B$5,"Parish Name",K5213)&gt;99.949%,"OK","No")</f>
        <v>No</v>
      </c>
      <c r="D5213" t="e">
        <f>VLOOKUP(J5213,'Ref2'!C:E,3,0)</f>
        <v>#N/A</v>
      </c>
      <c r="G5213" t="s">
        <v>1504</v>
      </c>
      <c r="I5213" t="e">
        <f>VLOOKUP(J5213,Ref!L:M,2,0)</f>
        <v>#N/A</v>
      </c>
      <c r="J5213" t="s">
        <v>1420</v>
      </c>
      <c r="K5213" t="s">
        <v>377</v>
      </c>
      <c r="L5213" t="s">
        <v>748</v>
      </c>
      <c r="M5213" t="s">
        <v>31</v>
      </c>
      <c r="N5213" t="s">
        <v>16</v>
      </c>
      <c r="U5213">
        <v>17111</v>
      </c>
    </row>
    <row r="5214" spans="1:21" x14ac:dyDescent="0.3">
      <c r="A5214">
        <v>2021</v>
      </c>
      <c r="B5214" t="s">
        <v>1719</v>
      </c>
      <c r="C5214" t="str">
        <f>IF(GETPIVOTDATA("PS % recovery",Sheet4!$B$5,"Parish Name",K5214)&gt;99.949%,"OK","No")</f>
        <v>No</v>
      </c>
      <c r="D5214" t="e">
        <f>VLOOKUP(J5214,'Ref2'!C:E,3,0)</f>
        <v>#N/A</v>
      </c>
      <c r="G5214" t="s">
        <v>1504</v>
      </c>
      <c r="I5214" t="e">
        <f>VLOOKUP(J5214,Ref!L:M,2,0)</f>
        <v>#N/A</v>
      </c>
      <c r="J5214" t="s">
        <v>1422</v>
      </c>
      <c r="K5214" t="s">
        <v>379</v>
      </c>
      <c r="L5214" t="s">
        <v>750</v>
      </c>
      <c r="M5214" t="s">
        <v>31</v>
      </c>
      <c r="N5214" t="s">
        <v>16</v>
      </c>
      <c r="U5214">
        <v>18422</v>
      </c>
    </row>
    <row r="5215" spans="1:21" x14ac:dyDescent="0.3">
      <c r="A5215">
        <v>2021</v>
      </c>
      <c r="B5215" t="s">
        <v>1719</v>
      </c>
      <c r="C5215" t="str">
        <f>IF(GETPIVOTDATA("PS % recovery",Sheet4!$B$5,"Parish Name",K5215)&gt;99.949%,"OK","No")</f>
        <v>No</v>
      </c>
      <c r="D5215" t="e">
        <f>VLOOKUP(J5215,'Ref2'!C:E,3,0)</f>
        <v>#N/A</v>
      </c>
      <c r="G5215" t="s">
        <v>1504</v>
      </c>
      <c r="I5215" t="e">
        <f>VLOOKUP(J5215,Ref!L:M,2,0)</f>
        <v>#N/A</v>
      </c>
      <c r="J5215" t="s">
        <v>1428</v>
      </c>
      <c r="K5215" t="s">
        <v>381</v>
      </c>
      <c r="L5215" t="s">
        <v>756</v>
      </c>
      <c r="M5215" t="s">
        <v>31</v>
      </c>
      <c r="N5215" t="s">
        <v>16</v>
      </c>
      <c r="U5215">
        <v>10209</v>
      </c>
    </row>
    <row r="5216" spans="1:21" x14ac:dyDescent="0.3">
      <c r="A5216">
        <v>2021</v>
      </c>
      <c r="B5216" t="s">
        <v>1719</v>
      </c>
      <c r="C5216" t="str">
        <f>IF(GETPIVOTDATA("PS % recovery",Sheet4!$B$5,"Parish Name",K5216)&gt;99.949%,"OK","No")</f>
        <v>No</v>
      </c>
      <c r="D5216" t="e">
        <f>VLOOKUP(J5216,'Ref2'!C:E,3,0)</f>
        <v>#N/A</v>
      </c>
      <c r="G5216" t="s">
        <v>1504</v>
      </c>
      <c r="I5216" t="e">
        <f>VLOOKUP(J5216,Ref!L:M,2,0)</f>
        <v>#N/A</v>
      </c>
      <c r="J5216" t="s">
        <v>1430</v>
      </c>
      <c r="K5216" t="s">
        <v>382</v>
      </c>
      <c r="L5216" t="s">
        <v>758</v>
      </c>
      <c r="M5216" t="s">
        <v>31</v>
      </c>
      <c r="N5216" t="s">
        <v>16</v>
      </c>
      <c r="U5216">
        <v>13884</v>
      </c>
    </row>
    <row r="5217" spans="1:21" x14ac:dyDescent="0.3">
      <c r="A5217">
        <v>2021</v>
      </c>
      <c r="B5217" t="s">
        <v>1719</v>
      </c>
      <c r="C5217" t="str">
        <f>IF(GETPIVOTDATA("PS % recovery",Sheet4!$B$5,"Parish Name",K5217)&gt;99.949%,"OK","No")</f>
        <v>No</v>
      </c>
      <c r="D5217" t="e">
        <f>VLOOKUP(J5217,'Ref2'!C:E,3,0)</f>
        <v>#N/A</v>
      </c>
      <c r="G5217" t="s">
        <v>1504</v>
      </c>
      <c r="I5217" t="e">
        <f>VLOOKUP(J5217,Ref!L:M,2,0)</f>
        <v>#N/A</v>
      </c>
      <c r="J5217" t="s">
        <v>1432</v>
      </c>
      <c r="K5217" t="s">
        <v>383</v>
      </c>
      <c r="L5217" t="s">
        <v>760</v>
      </c>
      <c r="M5217" t="s">
        <v>31</v>
      </c>
      <c r="N5217" t="s">
        <v>16</v>
      </c>
      <c r="U5217">
        <v>24031</v>
      </c>
    </row>
    <row r="5218" spans="1:21" x14ac:dyDescent="0.3">
      <c r="A5218">
        <v>2021</v>
      </c>
      <c r="B5218" t="s">
        <v>1719</v>
      </c>
      <c r="C5218" t="str">
        <f>IF(GETPIVOTDATA("PS % recovery",Sheet4!$B$5,"Parish Name",K5218)&gt;99.949%,"OK","No")</f>
        <v>No</v>
      </c>
      <c r="D5218" t="e">
        <f>VLOOKUP(J5218,'Ref2'!C:E,3,0)</f>
        <v>#N/A</v>
      </c>
      <c r="G5218" t="s">
        <v>1504</v>
      </c>
      <c r="I5218" t="e">
        <f>VLOOKUP(J5218,Ref!L:M,2,0)</f>
        <v>#N/A</v>
      </c>
      <c r="J5218" t="s">
        <v>1436</v>
      </c>
      <c r="K5218" t="s">
        <v>385</v>
      </c>
      <c r="L5218" t="s">
        <v>764</v>
      </c>
      <c r="M5218" t="s">
        <v>31</v>
      </c>
      <c r="N5218" t="s">
        <v>16</v>
      </c>
      <c r="U5218">
        <v>9666</v>
      </c>
    </row>
    <row r="5219" spans="1:21" x14ac:dyDescent="0.3">
      <c r="A5219">
        <v>2021</v>
      </c>
      <c r="B5219" t="s">
        <v>1719</v>
      </c>
      <c r="C5219" t="str">
        <f>IF(GETPIVOTDATA("PS % recovery",Sheet4!$B$5,"Parish Name",K5219)&gt;99.949%,"OK","No")</f>
        <v>No</v>
      </c>
      <c r="D5219" t="e">
        <f>VLOOKUP(J5219,'Ref2'!C:E,3,0)</f>
        <v>#N/A</v>
      </c>
      <c r="G5219" t="s">
        <v>1504</v>
      </c>
      <c r="I5219" t="e">
        <f>VLOOKUP(J5219,Ref!L:M,2,0)</f>
        <v>#N/A</v>
      </c>
      <c r="J5219" t="s">
        <v>1438</v>
      </c>
      <c r="K5219" t="s">
        <v>386</v>
      </c>
      <c r="L5219" t="s">
        <v>766</v>
      </c>
      <c r="M5219" t="s">
        <v>31</v>
      </c>
      <c r="N5219" t="s">
        <v>16</v>
      </c>
      <c r="U5219">
        <v>2643</v>
      </c>
    </row>
    <row r="5220" spans="1:21" x14ac:dyDescent="0.3">
      <c r="A5220">
        <v>2021</v>
      </c>
      <c r="B5220" t="s">
        <v>1719</v>
      </c>
      <c r="C5220" t="str">
        <f>IF(GETPIVOTDATA("PS % recovery",Sheet4!$B$5,"Parish Name",K5220)&gt;99.949%,"OK","No")</f>
        <v>No</v>
      </c>
      <c r="D5220" t="e">
        <f>VLOOKUP(J5220,'Ref2'!C:E,3,0)</f>
        <v>#N/A</v>
      </c>
      <c r="G5220" t="s">
        <v>1504</v>
      </c>
      <c r="I5220" t="e">
        <f>VLOOKUP(J5220,Ref!L:M,2,0)</f>
        <v>#N/A</v>
      </c>
      <c r="J5220" t="s">
        <v>1450</v>
      </c>
      <c r="K5220" t="s">
        <v>395</v>
      </c>
      <c r="L5220" t="s">
        <v>774</v>
      </c>
      <c r="M5220" t="s">
        <v>34</v>
      </c>
      <c r="N5220" t="s">
        <v>16</v>
      </c>
      <c r="U5220">
        <v>6000</v>
      </c>
    </row>
    <row r="5221" spans="1:21" x14ac:dyDescent="0.3">
      <c r="A5221">
        <v>2021</v>
      </c>
      <c r="B5221" t="s">
        <v>1719</v>
      </c>
      <c r="C5221" t="str">
        <f>IF(GETPIVOTDATA("PS % recovery",Sheet4!$B$5,"Parish Name",K5221)&gt;99.949%,"OK","No")</f>
        <v>No</v>
      </c>
      <c r="D5221" t="e">
        <f>VLOOKUP(J5221,'Ref2'!C:E,3,0)</f>
        <v>#N/A</v>
      </c>
      <c r="G5221" t="s">
        <v>1504</v>
      </c>
      <c r="I5221" t="e">
        <f>VLOOKUP(J5221,Ref!L:M,2,0)</f>
        <v>#N/A</v>
      </c>
      <c r="J5221" t="s">
        <v>1454</v>
      </c>
      <c r="K5221" t="s">
        <v>398</v>
      </c>
      <c r="L5221" t="s">
        <v>786</v>
      </c>
      <c r="M5221" t="s">
        <v>34</v>
      </c>
      <c r="N5221" t="s">
        <v>16</v>
      </c>
      <c r="U5221">
        <v>8302</v>
      </c>
    </row>
    <row r="5222" spans="1:21" x14ac:dyDescent="0.3">
      <c r="A5222">
        <v>2021</v>
      </c>
      <c r="B5222" t="s">
        <v>1719</v>
      </c>
      <c r="C5222" t="str">
        <f>IF(GETPIVOTDATA("PS % recovery",Sheet4!$B$5,"Parish Name",K5222)&gt;99.949%,"OK","No")</f>
        <v>No</v>
      </c>
      <c r="D5222" t="e">
        <f>VLOOKUP(J5222,'Ref2'!C:E,3,0)</f>
        <v>#N/A</v>
      </c>
      <c r="G5222" t="s">
        <v>1504</v>
      </c>
      <c r="I5222" t="e">
        <f>VLOOKUP(J5222,Ref!L:M,2,0)</f>
        <v>#N/A</v>
      </c>
      <c r="J5222" t="s">
        <v>1456</v>
      </c>
      <c r="K5222" t="s">
        <v>399</v>
      </c>
      <c r="L5222" t="s">
        <v>786</v>
      </c>
      <c r="M5222" t="s">
        <v>34</v>
      </c>
      <c r="N5222" t="s">
        <v>16</v>
      </c>
      <c r="U5222">
        <v>4000</v>
      </c>
    </row>
    <row r="5223" spans="1:21" x14ac:dyDescent="0.3">
      <c r="A5223">
        <v>2021</v>
      </c>
      <c r="B5223" t="s">
        <v>1719</v>
      </c>
      <c r="C5223" t="str">
        <f>IF(GETPIVOTDATA("PS % recovery",Sheet4!$B$5,"Parish Name",K5223)&gt;99.949%,"OK","No")</f>
        <v>No</v>
      </c>
      <c r="D5223" t="e">
        <f>VLOOKUP(J5223,'Ref2'!C:E,3,0)</f>
        <v>#N/A</v>
      </c>
      <c r="G5223" t="s">
        <v>1504</v>
      </c>
      <c r="I5223" t="e">
        <f>VLOOKUP(J5223,Ref!L:M,2,0)</f>
        <v>#N/A</v>
      </c>
      <c r="J5223" t="s">
        <v>1466</v>
      </c>
      <c r="K5223" t="s">
        <v>405</v>
      </c>
      <c r="L5223" t="s">
        <v>778</v>
      </c>
      <c r="M5223" t="s">
        <v>34</v>
      </c>
      <c r="N5223" t="s">
        <v>16</v>
      </c>
      <c r="U5223">
        <v>38.599999999976703</v>
      </c>
    </row>
    <row r="5224" spans="1:21" x14ac:dyDescent="0.3">
      <c r="A5224">
        <v>2021</v>
      </c>
      <c r="B5224" t="s">
        <v>1719</v>
      </c>
      <c r="C5224" t="str">
        <f>IF(GETPIVOTDATA("PS % recovery",Sheet4!$B$5,"Parish Name",K5224)&gt;99.949%,"OK","No")</f>
        <v>No</v>
      </c>
      <c r="D5224" t="e">
        <f>VLOOKUP(J5224,'Ref2'!C:E,3,0)</f>
        <v>#N/A</v>
      </c>
      <c r="G5224" t="s">
        <v>1504</v>
      </c>
      <c r="I5224" t="e">
        <f>VLOOKUP(J5224,Ref!L:M,2,0)</f>
        <v>#N/A</v>
      </c>
      <c r="J5224" t="s">
        <v>1472</v>
      </c>
      <c r="K5224" t="s">
        <v>407</v>
      </c>
      <c r="L5224" t="s">
        <v>774</v>
      </c>
      <c r="M5224" t="s">
        <v>34</v>
      </c>
      <c r="N5224" t="s">
        <v>16</v>
      </c>
      <c r="U5224">
        <v>3566</v>
      </c>
    </row>
    <row r="5225" spans="1:21" x14ac:dyDescent="0.3">
      <c r="A5225">
        <v>2021</v>
      </c>
      <c r="B5225" t="s">
        <v>1719</v>
      </c>
      <c r="C5225" t="str">
        <f>IF(GETPIVOTDATA("PS % recovery",Sheet4!$B$5,"Parish Name",K5225)&gt;99.949%,"OK","No")</f>
        <v>No</v>
      </c>
      <c r="D5225" t="e">
        <f>VLOOKUP(J5225,'Ref2'!C:E,3,0)</f>
        <v>#N/A</v>
      </c>
      <c r="G5225" t="s">
        <v>1504</v>
      </c>
      <c r="I5225" t="e">
        <f>VLOOKUP(J5225,Ref!L:M,2,0)</f>
        <v>#N/A</v>
      </c>
      <c r="J5225" t="s">
        <v>1474</v>
      </c>
      <c r="K5225" t="s">
        <v>408</v>
      </c>
      <c r="L5225" t="s">
        <v>774</v>
      </c>
      <c r="M5225" t="s">
        <v>34</v>
      </c>
      <c r="N5225" t="s">
        <v>16</v>
      </c>
      <c r="U5225">
        <v>12318</v>
      </c>
    </row>
    <row r="5226" spans="1:21" x14ac:dyDescent="0.3">
      <c r="A5226">
        <v>2021</v>
      </c>
      <c r="B5226" t="s">
        <v>1719</v>
      </c>
      <c r="C5226" t="str">
        <f>IF(GETPIVOTDATA("PS % recovery",Sheet4!$B$5,"Parish Name",K5226)&gt;99.949%,"OK","No")</f>
        <v>No</v>
      </c>
      <c r="D5226" t="e">
        <f>VLOOKUP(J5226,'Ref2'!C:E,3,0)</f>
        <v>#N/A</v>
      </c>
      <c r="G5226" t="s">
        <v>1504</v>
      </c>
      <c r="I5226" t="e">
        <f>VLOOKUP(J5226,Ref!L:M,2,0)</f>
        <v>#N/A</v>
      </c>
      <c r="J5226" t="s">
        <v>1478</v>
      </c>
      <c r="K5226" t="s">
        <v>411</v>
      </c>
      <c r="L5226" t="s">
        <v>774</v>
      </c>
      <c r="M5226" t="s">
        <v>34</v>
      </c>
      <c r="N5226" t="s">
        <v>16</v>
      </c>
      <c r="U5226">
        <v>10070</v>
      </c>
    </row>
    <row r="5227" spans="1:21" x14ac:dyDescent="0.3">
      <c r="A5227">
        <v>2022</v>
      </c>
      <c r="B5227">
        <f t="shared" ref="B5227:B5290" si="8">A5227</f>
        <v>2022</v>
      </c>
      <c r="C5227" t="str">
        <f>IF(GETPIVOTDATA("PS % recovery",Sheet4!$B$5,"Parish Name",K5227)&gt;99.949%,"OK","No")</f>
        <v>No</v>
      </c>
      <c r="D5227" t="e">
        <f>VLOOKUP(J5227,'Ref2'!C:E,3,0)</f>
        <v>#N/A</v>
      </c>
      <c r="G5227" t="s">
        <v>1504</v>
      </c>
      <c r="I5227" t="e">
        <f>VLOOKUP(J5227,Ref!L:M,2,0)</f>
        <v>#N/A</v>
      </c>
      <c r="J5227" t="s">
        <v>875</v>
      </c>
      <c r="K5227" t="s">
        <v>69</v>
      </c>
      <c r="L5227" t="s">
        <v>417</v>
      </c>
      <c r="M5227" t="s">
        <v>17</v>
      </c>
      <c r="N5227" t="s">
        <v>14</v>
      </c>
      <c r="U5227">
        <v>3476</v>
      </c>
    </row>
    <row r="5228" spans="1:21" x14ac:dyDescent="0.3">
      <c r="A5228">
        <v>2022</v>
      </c>
      <c r="B5228">
        <f t="shared" si="8"/>
        <v>2022</v>
      </c>
      <c r="C5228" t="str">
        <f>IF(GETPIVOTDATA("PS % recovery",Sheet4!$B$5,"Parish Name",K5228)&gt;99.949%,"OK","No")</f>
        <v>No</v>
      </c>
      <c r="D5228" t="e">
        <f>VLOOKUP(J5228,'Ref2'!C:E,3,0)</f>
        <v>#N/A</v>
      </c>
      <c r="G5228" t="s">
        <v>1504</v>
      </c>
      <c r="I5228" t="e">
        <f>VLOOKUP(J5228,Ref!L:M,2,0)</f>
        <v>#N/A</v>
      </c>
      <c r="J5228" t="s">
        <v>879</v>
      </c>
      <c r="K5228" t="s">
        <v>79</v>
      </c>
      <c r="L5228" t="s">
        <v>433</v>
      </c>
      <c r="M5228" t="s">
        <v>20</v>
      </c>
      <c r="N5228" t="s">
        <v>14</v>
      </c>
      <c r="U5228">
        <v>5743</v>
      </c>
    </row>
    <row r="5229" spans="1:21" x14ac:dyDescent="0.3">
      <c r="A5229">
        <v>2022</v>
      </c>
      <c r="B5229">
        <f t="shared" si="8"/>
        <v>2022</v>
      </c>
      <c r="C5229" t="str">
        <f>IF(GETPIVOTDATA("PS % recovery",Sheet4!$B$5,"Parish Name",K5229)&gt;99.949%,"OK","No")</f>
        <v>No</v>
      </c>
      <c r="D5229" t="e">
        <f>VLOOKUP(J5229,'Ref2'!C:E,3,0)</f>
        <v>#N/A</v>
      </c>
      <c r="G5229" t="s">
        <v>1504</v>
      </c>
      <c r="I5229" t="e">
        <f>VLOOKUP(J5229,Ref!L:M,2,0)</f>
        <v>#N/A</v>
      </c>
      <c r="J5229" t="s">
        <v>818</v>
      </c>
      <c r="K5229" t="s">
        <v>76</v>
      </c>
      <c r="L5229" t="s">
        <v>427</v>
      </c>
      <c r="M5229" t="s">
        <v>20</v>
      </c>
      <c r="N5229" t="s">
        <v>14</v>
      </c>
      <c r="U5229">
        <v>9134</v>
      </c>
    </row>
    <row r="5230" spans="1:21" x14ac:dyDescent="0.3">
      <c r="A5230">
        <v>2022</v>
      </c>
      <c r="B5230">
        <f t="shared" si="8"/>
        <v>2022</v>
      </c>
      <c r="C5230" t="str">
        <f>IF(GETPIVOTDATA("PS % recovery",Sheet4!$B$5,"Parish Name",K5230)&gt;99.949%,"OK","No")</f>
        <v>No</v>
      </c>
      <c r="D5230" t="e">
        <f>VLOOKUP(J5230,'Ref2'!C:E,3,0)</f>
        <v>#N/A</v>
      </c>
      <c r="G5230" t="s">
        <v>1504</v>
      </c>
      <c r="I5230" t="e">
        <f>VLOOKUP(J5230,Ref!L:M,2,0)</f>
        <v>#N/A</v>
      </c>
      <c r="J5230" t="s">
        <v>822</v>
      </c>
      <c r="K5230" t="s">
        <v>81</v>
      </c>
      <c r="L5230" t="s">
        <v>427</v>
      </c>
      <c r="M5230" t="s">
        <v>20</v>
      </c>
      <c r="N5230" t="s">
        <v>14</v>
      </c>
      <c r="U5230">
        <v>9956</v>
      </c>
    </row>
    <row r="5231" spans="1:21" x14ac:dyDescent="0.3">
      <c r="A5231">
        <v>2022</v>
      </c>
      <c r="B5231">
        <f t="shared" si="8"/>
        <v>2022</v>
      </c>
      <c r="C5231" t="str">
        <f>IF(GETPIVOTDATA("PS % recovery",Sheet4!$B$5,"Parish Name",K5231)&gt;99.949%,"OK","No")</f>
        <v>No</v>
      </c>
      <c r="D5231" t="e">
        <f>VLOOKUP(J5231,'Ref2'!C:E,3,0)</f>
        <v>#N/A</v>
      </c>
      <c r="G5231" t="s">
        <v>1504</v>
      </c>
      <c r="I5231" t="e">
        <f>VLOOKUP(J5231,Ref!L:M,2,0)</f>
        <v>#N/A</v>
      </c>
      <c r="J5231" t="s">
        <v>933</v>
      </c>
      <c r="K5231" t="s">
        <v>102</v>
      </c>
      <c r="L5231" t="s">
        <v>453</v>
      </c>
      <c r="M5231" t="s">
        <v>23</v>
      </c>
      <c r="N5231" t="s">
        <v>14</v>
      </c>
      <c r="U5231">
        <v>11331</v>
      </c>
    </row>
    <row r="5232" spans="1:21" x14ac:dyDescent="0.3">
      <c r="A5232">
        <v>2022</v>
      </c>
      <c r="B5232">
        <f t="shared" si="8"/>
        <v>2022</v>
      </c>
      <c r="C5232" t="str">
        <f>IF(GETPIVOTDATA("PS % recovery",Sheet4!$B$5,"Parish Name",K5232)&gt;99.949%,"OK","No")</f>
        <v>No</v>
      </c>
      <c r="D5232" t="e">
        <f>VLOOKUP(J5232,'Ref2'!C:E,3,0)</f>
        <v>#N/A</v>
      </c>
      <c r="G5232" t="s">
        <v>1504</v>
      </c>
      <c r="I5232" t="e">
        <f>VLOOKUP(J5232,Ref!L:M,2,0)</f>
        <v>#N/A</v>
      </c>
      <c r="J5232" t="s">
        <v>945</v>
      </c>
      <c r="K5232" t="s">
        <v>114</v>
      </c>
      <c r="L5232" t="s">
        <v>475</v>
      </c>
      <c r="M5232" t="s">
        <v>26</v>
      </c>
      <c r="N5232" t="s">
        <v>14</v>
      </c>
      <c r="U5232">
        <v>2293</v>
      </c>
    </row>
    <row r="5233" spans="1:21" x14ac:dyDescent="0.3">
      <c r="A5233">
        <v>2022</v>
      </c>
      <c r="B5233">
        <f t="shared" si="8"/>
        <v>2022</v>
      </c>
      <c r="C5233" t="str">
        <f>IF(GETPIVOTDATA("PS % recovery",Sheet4!$B$5,"Parish Name",K5233)&gt;99.949%,"OK","No")</f>
        <v>No</v>
      </c>
      <c r="D5233" t="e">
        <f>VLOOKUP(J5233,'Ref2'!C:E,3,0)</f>
        <v>#N/A</v>
      </c>
      <c r="G5233" t="s">
        <v>1504</v>
      </c>
      <c r="I5233" t="e">
        <f>VLOOKUP(J5233,Ref!L:M,2,0)</f>
        <v>#N/A</v>
      </c>
      <c r="J5233" t="s">
        <v>962</v>
      </c>
      <c r="K5233" t="s">
        <v>117</v>
      </c>
      <c r="L5233" t="s">
        <v>455</v>
      </c>
      <c r="M5233" t="s">
        <v>26</v>
      </c>
      <c r="N5233" t="s">
        <v>14</v>
      </c>
      <c r="U5233">
        <v>9717</v>
      </c>
    </row>
    <row r="5234" spans="1:21" x14ac:dyDescent="0.3">
      <c r="A5234">
        <v>2022</v>
      </c>
      <c r="B5234">
        <f t="shared" si="8"/>
        <v>2022</v>
      </c>
      <c r="C5234" t="str">
        <f>IF(GETPIVOTDATA("PS % recovery",Sheet4!$B$5,"Parish Name",K5234)&gt;99.949%,"OK","No")</f>
        <v>No</v>
      </c>
      <c r="D5234" t="e">
        <f>VLOOKUP(J5234,'Ref2'!C:E,3,0)</f>
        <v>#N/A</v>
      </c>
      <c r="G5234" t="s">
        <v>1504</v>
      </c>
      <c r="I5234" t="str">
        <f>VLOOKUP(J5234,Ref!L:M,2,0)</f>
        <v>Yes</v>
      </c>
      <c r="J5234" t="s">
        <v>974</v>
      </c>
      <c r="K5234" t="s">
        <v>127</v>
      </c>
      <c r="L5234" t="s">
        <v>497</v>
      </c>
      <c r="M5234" t="s">
        <v>29</v>
      </c>
      <c r="N5234" t="s">
        <v>14</v>
      </c>
      <c r="U5234">
        <v>26793</v>
      </c>
    </row>
    <row r="5235" spans="1:21" x14ac:dyDescent="0.3">
      <c r="A5235">
        <v>2022</v>
      </c>
      <c r="B5235">
        <f t="shared" si="8"/>
        <v>2022</v>
      </c>
      <c r="C5235" t="str">
        <f>IF(GETPIVOTDATA("PS % recovery",Sheet4!$B$5,"Parish Name",K5235)&gt;99.949%,"OK","No")</f>
        <v>No</v>
      </c>
      <c r="D5235" t="e">
        <f>VLOOKUP(J5235,'Ref2'!C:E,3,0)</f>
        <v>#N/A</v>
      </c>
      <c r="G5235" t="s">
        <v>1504</v>
      </c>
      <c r="I5235" t="str">
        <f>VLOOKUP(J5235,Ref!L:M,2,0)</f>
        <v>Yes</v>
      </c>
      <c r="J5235" t="s">
        <v>825</v>
      </c>
      <c r="K5235" t="s">
        <v>129</v>
      </c>
      <c r="L5235" t="s">
        <v>501</v>
      </c>
      <c r="M5235" t="s">
        <v>29</v>
      </c>
      <c r="N5235" t="s">
        <v>14</v>
      </c>
      <c r="U5235">
        <v>360</v>
      </c>
    </row>
    <row r="5236" spans="1:21" x14ac:dyDescent="0.3">
      <c r="A5236">
        <v>2022</v>
      </c>
      <c r="B5236">
        <f t="shared" si="8"/>
        <v>2022</v>
      </c>
      <c r="C5236" t="str">
        <f>IF(GETPIVOTDATA("PS % recovery",Sheet4!$B$5,"Parish Name",K5236)&gt;99.949%,"OK","No")</f>
        <v>No</v>
      </c>
      <c r="D5236" t="e">
        <f>VLOOKUP(J5236,'Ref2'!C:E,3,0)</f>
        <v>#N/A</v>
      </c>
      <c r="G5236" t="s">
        <v>1504</v>
      </c>
      <c r="I5236" t="e">
        <f>VLOOKUP(J5236,Ref!L:M,2,0)</f>
        <v>#N/A</v>
      </c>
      <c r="J5236" t="s">
        <v>989</v>
      </c>
      <c r="K5236" t="s">
        <v>124</v>
      </c>
      <c r="L5236" t="s">
        <v>485</v>
      </c>
      <c r="M5236" t="s">
        <v>29</v>
      </c>
      <c r="N5236" t="s">
        <v>14</v>
      </c>
      <c r="U5236">
        <v>5764</v>
      </c>
    </row>
    <row r="5237" spans="1:21" x14ac:dyDescent="0.3">
      <c r="A5237">
        <v>2022</v>
      </c>
      <c r="B5237">
        <f t="shared" si="8"/>
        <v>2022</v>
      </c>
      <c r="C5237" t="str">
        <f>IF(GETPIVOTDATA("PS % recovery",Sheet4!$B$5,"Parish Name",K5237)&gt;99.949%,"OK","No")</f>
        <v>No</v>
      </c>
      <c r="D5237" t="e">
        <f>VLOOKUP(J5237,'Ref2'!C:E,3,0)</f>
        <v>#N/A</v>
      </c>
      <c r="G5237" t="s">
        <v>1504</v>
      </c>
      <c r="I5237" t="e">
        <f>VLOOKUP(J5237,Ref!L:M,2,0)</f>
        <v>#N/A</v>
      </c>
      <c r="J5237" t="s">
        <v>826</v>
      </c>
      <c r="K5237" t="s">
        <v>135</v>
      </c>
      <c r="L5237" t="s">
        <v>515</v>
      </c>
      <c r="M5237" t="s">
        <v>32</v>
      </c>
      <c r="N5237" t="s">
        <v>14</v>
      </c>
      <c r="U5237">
        <v>2975</v>
      </c>
    </row>
    <row r="5238" spans="1:21" x14ac:dyDescent="0.3">
      <c r="A5238">
        <v>2022</v>
      </c>
      <c r="B5238">
        <f t="shared" si="8"/>
        <v>2022</v>
      </c>
      <c r="C5238" t="str">
        <f>IF(GETPIVOTDATA("PS % recovery",Sheet4!$B$5,"Parish Name",K5238)&gt;99.949%,"OK","No")</f>
        <v>No</v>
      </c>
      <c r="D5238" t="e">
        <f>VLOOKUP(J5238,'Ref2'!C:E,3,0)</f>
        <v>#N/A</v>
      </c>
      <c r="G5238" t="s">
        <v>1504</v>
      </c>
      <c r="I5238" t="e">
        <f>VLOOKUP(J5238,Ref!L:M,2,0)</f>
        <v>#N/A</v>
      </c>
      <c r="J5238" t="s">
        <v>1013</v>
      </c>
      <c r="K5238" t="s">
        <v>151</v>
      </c>
      <c r="L5238" t="s">
        <v>525</v>
      </c>
      <c r="M5238" t="s">
        <v>35</v>
      </c>
      <c r="N5238" t="s">
        <v>14</v>
      </c>
      <c r="U5238">
        <v>23962</v>
      </c>
    </row>
    <row r="5239" spans="1:21" x14ac:dyDescent="0.3">
      <c r="A5239">
        <v>2022</v>
      </c>
      <c r="B5239">
        <f t="shared" si="8"/>
        <v>2022</v>
      </c>
      <c r="C5239" t="str">
        <f>IF(GETPIVOTDATA("PS % recovery",Sheet4!$B$5,"Parish Name",K5239)&gt;99.949%,"OK","No")</f>
        <v>No</v>
      </c>
      <c r="D5239" t="e">
        <f>VLOOKUP(J5239,'Ref2'!C:E,3,0)</f>
        <v>#N/A</v>
      </c>
      <c r="G5239" t="s">
        <v>1504</v>
      </c>
      <c r="I5239" t="e">
        <f>VLOOKUP(J5239,Ref!L:M,2,0)</f>
        <v>#N/A</v>
      </c>
      <c r="J5239" t="s">
        <v>1021</v>
      </c>
      <c r="K5239" t="s">
        <v>148</v>
      </c>
      <c r="L5239" t="s">
        <v>527</v>
      </c>
      <c r="M5239" t="s">
        <v>35</v>
      </c>
      <c r="N5239" t="s">
        <v>14</v>
      </c>
      <c r="U5239">
        <v>15078</v>
      </c>
    </row>
    <row r="5240" spans="1:21" x14ac:dyDescent="0.3">
      <c r="A5240">
        <v>2022</v>
      </c>
      <c r="B5240">
        <f t="shared" si="8"/>
        <v>2022</v>
      </c>
      <c r="C5240" t="str">
        <f>IF(GETPIVOTDATA("PS % recovery",Sheet4!$B$5,"Parish Name",K5240)&gt;99.949%,"OK","No")</f>
        <v>No</v>
      </c>
      <c r="D5240" t="e">
        <f>VLOOKUP(J5240,'Ref2'!C:E,3,0)</f>
        <v>#N/A</v>
      </c>
      <c r="G5240" t="s">
        <v>1504</v>
      </c>
      <c r="I5240" t="e">
        <f>VLOOKUP(J5240,Ref!L:M,2,0)</f>
        <v>#N/A</v>
      </c>
      <c r="J5240" t="s">
        <v>789</v>
      </c>
      <c r="K5240" t="s">
        <v>160</v>
      </c>
      <c r="L5240" t="s">
        <v>537</v>
      </c>
      <c r="M5240" t="s">
        <v>18</v>
      </c>
      <c r="N5240" t="s">
        <v>15</v>
      </c>
      <c r="U5240">
        <v>99789</v>
      </c>
    </row>
    <row r="5241" spans="1:21" x14ac:dyDescent="0.3">
      <c r="A5241">
        <v>2022</v>
      </c>
      <c r="B5241">
        <f t="shared" si="8"/>
        <v>2022</v>
      </c>
      <c r="C5241" t="str">
        <f>IF(GETPIVOTDATA("PS % recovery",Sheet4!$B$5,"Parish Name",K5241)&gt;99.949%,"OK","No")</f>
        <v>OK</v>
      </c>
      <c r="D5241" t="e">
        <f>VLOOKUP(J5241,'Ref2'!C:E,3,0)</f>
        <v>#N/A</v>
      </c>
      <c r="G5241" t="s">
        <v>1504</v>
      </c>
      <c r="I5241" t="e">
        <f>VLOOKUP(J5241,Ref!L:M,2,0)</f>
        <v>#N/A</v>
      </c>
      <c r="J5241" t="s">
        <v>1034</v>
      </c>
      <c r="K5241" t="s">
        <v>161</v>
      </c>
      <c r="L5241" t="s">
        <v>539</v>
      </c>
      <c r="M5241" t="s">
        <v>18</v>
      </c>
      <c r="N5241" t="s">
        <v>15</v>
      </c>
      <c r="U5241">
        <v>391.78</v>
      </c>
    </row>
    <row r="5242" spans="1:21" x14ac:dyDescent="0.3">
      <c r="A5242">
        <v>2022</v>
      </c>
      <c r="B5242">
        <f t="shared" si="8"/>
        <v>2022</v>
      </c>
      <c r="C5242" t="str">
        <f>IF(GETPIVOTDATA("PS % recovery",Sheet4!$B$5,"Parish Name",K5242)&gt;99.949%,"OK","No")</f>
        <v>No</v>
      </c>
      <c r="D5242" t="e">
        <f>VLOOKUP(J5242,'Ref2'!C:E,3,0)</f>
        <v>#N/A</v>
      </c>
      <c r="G5242" t="s">
        <v>1504</v>
      </c>
      <c r="I5242" t="e">
        <f>VLOOKUP(J5242,Ref!L:M,2,0)</f>
        <v>#N/A</v>
      </c>
      <c r="J5242" t="s">
        <v>1044</v>
      </c>
      <c r="K5242" t="s">
        <v>166</v>
      </c>
      <c r="L5242" t="s">
        <v>547</v>
      </c>
      <c r="M5242" t="s">
        <v>18</v>
      </c>
      <c r="N5242" t="s">
        <v>15</v>
      </c>
      <c r="U5242">
        <v>13196</v>
      </c>
    </row>
    <row r="5243" spans="1:21" x14ac:dyDescent="0.3">
      <c r="A5243">
        <v>2022</v>
      </c>
      <c r="B5243">
        <f t="shared" si="8"/>
        <v>2022</v>
      </c>
      <c r="C5243" t="str">
        <f>IF(GETPIVOTDATA("PS % recovery",Sheet4!$B$5,"Parish Name",K5243)&gt;99.949%,"OK","No")</f>
        <v>No</v>
      </c>
      <c r="D5243" t="e">
        <f>VLOOKUP(J5243,'Ref2'!C:E,3,0)</f>
        <v>#N/A</v>
      </c>
      <c r="G5243" t="s">
        <v>1504</v>
      </c>
      <c r="I5243" t="e">
        <f>VLOOKUP(J5243,Ref!L:M,2,0)</f>
        <v>#N/A</v>
      </c>
      <c r="J5243" t="s">
        <v>1046</v>
      </c>
      <c r="K5243" t="s">
        <v>159</v>
      </c>
      <c r="L5243" t="s">
        <v>533</v>
      </c>
      <c r="M5243" t="s">
        <v>18</v>
      </c>
      <c r="N5243" t="s">
        <v>15</v>
      </c>
      <c r="U5243">
        <v>50343</v>
      </c>
    </row>
    <row r="5244" spans="1:21" x14ac:dyDescent="0.3">
      <c r="A5244">
        <v>2022</v>
      </c>
      <c r="B5244">
        <f t="shared" si="8"/>
        <v>2022</v>
      </c>
      <c r="C5244" t="str">
        <f>IF(GETPIVOTDATA("PS % recovery",Sheet4!$B$5,"Parish Name",K5244)&gt;99.949%,"OK","No")</f>
        <v>No</v>
      </c>
      <c r="D5244" t="e">
        <f>VLOOKUP(J5244,'Ref2'!C:E,3,0)</f>
        <v>#N/A</v>
      </c>
      <c r="G5244" t="s">
        <v>1504</v>
      </c>
      <c r="I5244" t="e">
        <f>VLOOKUP(J5244,Ref!L:M,2,0)</f>
        <v>#N/A</v>
      </c>
      <c r="J5244" t="s">
        <v>794</v>
      </c>
      <c r="K5244" t="s">
        <v>168</v>
      </c>
      <c r="L5244" t="s">
        <v>549</v>
      </c>
      <c r="M5244" t="s">
        <v>21</v>
      </c>
      <c r="N5244" t="s">
        <v>15</v>
      </c>
      <c r="U5244">
        <v>11794</v>
      </c>
    </row>
    <row r="5245" spans="1:21" x14ac:dyDescent="0.3">
      <c r="A5245">
        <v>2022</v>
      </c>
      <c r="B5245">
        <f t="shared" si="8"/>
        <v>2022</v>
      </c>
      <c r="C5245" t="str">
        <f>IF(GETPIVOTDATA("PS % recovery",Sheet4!$B$5,"Parish Name",K5245)&gt;99.949%,"OK","No")</f>
        <v>No</v>
      </c>
      <c r="D5245" t="e">
        <f>VLOOKUP(J5245,'Ref2'!C:E,3,0)</f>
        <v>#N/A</v>
      </c>
      <c r="G5245" t="s">
        <v>1504</v>
      </c>
      <c r="I5245" t="e">
        <f>VLOOKUP(J5245,Ref!L:M,2,0)</f>
        <v>#N/A</v>
      </c>
      <c r="J5245" t="s">
        <v>801</v>
      </c>
      <c r="K5245" t="s">
        <v>169</v>
      </c>
      <c r="L5245" t="s">
        <v>549</v>
      </c>
      <c r="M5245" t="s">
        <v>21</v>
      </c>
      <c r="N5245" t="s">
        <v>15</v>
      </c>
      <c r="U5245">
        <v>7296</v>
      </c>
    </row>
    <row r="5246" spans="1:21" x14ac:dyDescent="0.3">
      <c r="A5246">
        <v>2022</v>
      </c>
      <c r="B5246">
        <f t="shared" si="8"/>
        <v>2022</v>
      </c>
      <c r="C5246" t="str">
        <f>IF(GETPIVOTDATA("PS % recovery",Sheet4!$B$5,"Parish Name",K5246)&gt;99.949%,"OK","No")</f>
        <v>No</v>
      </c>
      <c r="D5246" t="e">
        <f>VLOOKUP(J5246,'Ref2'!C:E,3,0)</f>
        <v>#N/A</v>
      </c>
      <c r="G5246" t="s">
        <v>1504</v>
      </c>
      <c r="I5246" t="e">
        <f>VLOOKUP(J5246,Ref!L:M,2,0)</f>
        <v>#N/A</v>
      </c>
      <c r="J5246" t="s">
        <v>807</v>
      </c>
      <c r="K5246" t="s">
        <v>171</v>
      </c>
      <c r="L5246" t="s">
        <v>553</v>
      </c>
      <c r="M5246" t="s">
        <v>21</v>
      </c>
      <c r="N5246" t="s">
        <v>15</v>
      </c>
      <c r="U5246">
        <v>10215</v>
      </c>
    </row>
    <row r="5247" spans="1:21" x14ac:dyDescent="0.3">
      <c r="A5247">
        <v>2022</v>
      </c>
      <c r="B5247">
        <f t="shared" si="8"/>
        <v>2022</v>
      </c>
      <c r="C5247" t="str">
        <f>IF(GETPIVOTDATA("PS % recovery",Sheet4!$B$5,"Parish Name",K5247)&gt;99.949%,"OK","No")</f>
        <v>No</v>
      </c>
      <c r="D5247" t="e">
        <f>VLOOKUP(J5247,'Ref2'!C:E,3,0)</f>
        <v>#N/A</v>
      </c>
      <c r="G5247" t="s">
        <v>1504</v>
      </c>
      <c r="I5247" t="e">
        <f>VLOOKUP(J5247,Ref!L:M,2,0)</f>
        <v>#N/A</v>
      </c>
      <c r="J5247" t="s">
        <v>796</v>
      </c>
      <c r="K5247" t="s">
        <v>172</v>
      </c>
      <c r="L5247" t="s">
        <v>555</v>
      </c>
      <c r="M5247" t="s">
        <v>21</v>
      </c>
      <c r="N5247" t="s">
        <v>15</v>
      </c>
      <c r="U5247">
        <v>10578</v>
      </c>
    </row>
    <row r="5248" spans="1:21" x14ac:dyDescent="0.3">
      <c r="A5248">
        <v>2022</v>
      </c>
      <c r="B5248">
        <f t="shared" si="8"/>
        <v>2022</v>
      </c>
      <c r="C5248" t="str">
        <f>IF(GETPIVOTDATA("PS % recovery",Sheet4!$B$5,"Parish Name",K5248)&gt;99.949%,"OK","No")</f>
        <v>No</v>
      </c>
      <c r="D5248" t="e">
        <f>VLOOKUP(J5248,'Ref2'!C:E,3,0)</f>
        <v>#N/A</v>
      </c>
      <c r="G5248" t="s">
        <v>1504</v>
      </c>
      <c r="I5248" t="e">
        <f>VLOOKUP(J5248,Ref!L:M,2,0)</f>
        <v>#N/A</v>
      </c>
      <c r="J5248" t="s">
        <v>798</v>
      </c>
      <c r="K5248" t="s">
        <v>173</v>
      </c>
      <c r="L5248" t="s">
        <v>555</v>
      </c>
      <c r="M5248" t="s">
        <v>21</v>
      </c>
      <c r="N5248" t="s">
        <v>15</v>
      </c>
      <c r="U5248">
        <v>6629</v>
      </c>
    </row>
    <row r="5249" spans="1:21" x14ac:dyDescent="0.3">
      <c r="A5249">
        <v>2022</v>
      </c>
      <c r="B5249">
        <f t="shared" si="8"/>
        <v>2022</v>
      </c>
      <c r="C5249" t="str">
        <f>IF(GETPIVOTDATA("PS % recovery",Sheet4!$B$5,"Parish Name",K5249)&gt;99.949%,"OK","No")</f>
        <v>No</v>
      </c>
      <c r="D5249" t="e">
        <f>VLOOKUP(J5249,'Ref2'!C:E,3,0)</f>
        <v>#N/A</v>
      </c>
      <c r="G5249" t="s">
        <v>1504</v>
      </c>
      <c r="I5249" t="e">
        <f>VLOOKUP(J5249,Ref!L:M,2,0)</f>
        <v>#N/A</v>
      </c>
      <c r="J5249" t="s">
        <v>803</v>
      </c>
      <c r="K5249" t="s">
        <v>178</v>
      </c>
      <c r="L5249" t="s">
        <v>549</v>
      </c>
      <c r="M5249" t="s">
        <v>21</v>
      </c>
      <c r="N5249" t="s">
        <v>15</v>
      </c>
      <c r="U5249">
        <v>11916</v>
      </c>
    </row>
    <row r="5250" spans="1:21" x14ac:dyDescent="0.3">
      <c r="A5250">
        <v>2022</v>
      </c>
      <c r="B5250">
        <f t="shared" si="8"/>
        <v>2022</v>
      </c>
      <c r="C5250" t="str">
        <f>IF(GETPIVOTDATA("PS % recovery",Sheet4!$B$5,"Parish Name",K5250)&gt;99.949%,"OK","No")</f>
        <v>No</v>
      </c>
      <c r="D5250" t="e">
        <f>VLOOKUP(J5250,'Ref2'!C:E,3,0)</f>
        <v>#N/A</v>
      </c>
      <c r="G5250" t="s">
        <v>1504</v>
      </c>
      <c r="I5250" t="e">
        <f>VLOOKUP(J5250,Ref!L:M,2,0)</f>
        <v>#N/A</v>
      </c>
      <c r="J5250" t="s">
        <v>1090</v>
      </c>
      <c r="K5250" t="s">
        <v>199</v>
      </c>
      <c r="L5250" t="s">
        <v>567</v>
      </c>
      <c r="M5250" t="s">
        <v>24</v>
      </c>
      <c r="N5250" t="s">
        <v>15</v>
      </c>
      <c r="U5250">
        <v>1678</v>
      </c>
    </row>
    <row r="5251" spans="1:21" x14ac:dyDescent="0.3">
      <c r="A5251">
        <v>2022</v>
      </c>
      <c r="B5251">
        <f t="shared" si="8"/>
        <v>2022</v>
      </c>
      <c r="C5251" t="str">
        <f>IF(GETPIVOTDATA("PS % recovery",Sheet4!$B$5,"Parish Name",K5251)&gt;99.949%,"OK","No")</f>
        <v>No</v>
      </c>
      <c r="D5251" t="e">
        <f>VLOOKUP(J5251,'Ref2'!C:E,3,0)</f>
        <v>#N/A</v>
      </c>
      <c r="G5251" t="s">
        <v>1504</v>
      </c>
      <c r="I5251" t="e">
        <f>VLOOKUP(J5251,Ref!L:M,2,0)</f>
        <v>#N/A</v>
      </c>
      <c r="J5251" t="s">
        <v>1094</v>
      </c>
      <c r="K5251" t="s">
        <v>191</v>
      </c>
      <c r="L5251" t="s">
        <v>571</v>
      </c>
      <c r="M5251" t="s">
        <v>24</v>
      </c>
      <c r="N5251" t="s">
        <v>15</v>
      </c>
      <c r="U5251">
        <v>7717</v>
      </c>
    </row>
    <row r="5252" spans="1:21" x14ac:dyDescent="0.3">
      <c r="A5252">
        <v>2022</v>
      </c>
      <c r="B5252">
        <f t="shared" si="8"/>
        <v>2022</v>
      </c>
      <c r="C5252" t="str">
        <f>IF(GETPIVOTDATA("PS % recovery",Sheet4!$B$5,"Parish Name",K5252)&gt;99.949%,"OK","No")</f>
        <v>No</v>
      </c>
      <c r="D5252" t="e">
        <f>VLOOKUP(J5252,'Ref2'!C:E,3,0)</f>
        <v>#N/A</v>
      </c>
      <c r="G5252" t="s">
        <v>1504</v>
      </c>
      <c r="I5252" t="e">
        <f>VLOOKUP(J5252,Ref!L:M,2,0)</f>
        <v>#N/A</v>
      </c>
      <c r="J5252" t="s">
        <v>1128</v>
      </c>
      <c r="K5252" t="s">
        <v>216</v>
      </c>
      <c r="L5252" t="s">
        <v>587</v>
      </c>
      <c r="M5252" t="s">
        <v>27</v>
      </c>
      <c r="N5252" t="s">
        <v>15</v>
      </c>
      <c r="U5252">
        <v>11393</v>
      </c>
    </row>
    <row r="5253" spans="1:21" x14ac:dyDescent="0.3">
      <c r="A5253">
        <v>2022</v>
      </c>
      <c r="B5253">
        <f t="shared" si="8"/>
        <v>2022</v>
      </c>
      <c r="C5253" t="str">
        <f>IF(GETPIVOTDATA("PS % recovery",Sheet4!$B$5,"Parish Name",K5253)&gt;99.949%,"OK","No")</f>
        <v>No</v>
      </c>
      <c r="D5253" t="e">
        <f>VLOOKUP(J5253,'Ref2'!C:E,3,0)</f>
        <v>#N/A</v>
      </c>
      <c r="G5253" t="s">
        <v>1504</v>
      </c>
      <c r="I5253" t="e">
        <f>VLOOKUP(J5253,Ref!L:M,2,0)</f>
        <v>#N/A</v>
      </c>
      <c r="J5253" t="s">
        <v>1130</v>
      </c>
      <c r="K5253" t="s">
        <v>217</v>
      </c>
      <c r="L5253" t="s">
        <v>587</v>
      </c>
      <c r="M5253" t="s">
        <v>27</v>
      </c>
      <c r="N5253" t="s">
        <v>15</v>
      </c>
      <c r="U5253">
        <v>14454</v>
      </c>
    </row>
    <row r="5254" spans="1:21" x14ac:dyDescent="0.3">
      <c r="A5254">
        <v>2022</v>
      </c>
      <c r="B5254">
        <f t="shared" si="8"/>
        <v>2022</v>
      </c>
      <c r="C5254" t="str">
        <f>IF(GETPIVOTDATA("PS % recovery",Sheet4!$B$5,"Parish Name",K5254)&gt;99.949%,"OK","No")</f>
        <v>No</v>
      </c>
      <c r="D5254" t="e">
        <f>VLOOKUP(J5254,'Ref2'!C:E,3,0)</f>
        <v>#N/A</v>
      </c>
      <c r="G5254" t="s">
        <v>1504</v>
      </c>
      <c r="I5254" t="e">
        <f>VLOOKUP(J5254,Ref!L:M,2,0)</f>
        <v>#N/A</v>
      </c>
      <c r="J5254" t="s">
        <v>1174</v>
      </c>
      <c r="K5254" t="s">
        <v>244</v>
      </c>
      <c r="L5254" t="s">
        <v>615</v>
      </c>
      <c r="M5254" t="s">
        <v>33</v>
      </c>
      <c r="N5254" t="s">
        <v>15</v>
      </c>
      <c r="U5254">
        <v>7865</v>
      </c>
    </row>
    <row r="5255" spans="1:21" x14ac:dyDescent="0.3">
      <c r="A5255">
        <v>2022</v>
      </c>
      <c r="B5255">
        <f t="shared" si="8"/>
        <v>2022</v>
      </c>
      <c r="C5255" t="str">
        <f>IF(GETPIVOTDATA("PS % recovery",Sheet4!$B$5,"Parish Name",K5255)&gt;99.949%,"OK","No")</f>
        <v>No</v>
      </c>
      <c r="D5255" t="e">
        <f>VLOOKUP(J5255,'Ref2'!C:E,3,0)</f>
        <v>#N/A</v>
      </c>
      <c r="G5255" t="s">
        <v>1504</v>
      </c>
      <c r="I5255" t="e">
        <f>VLOOKUP(J5255,Ref!L:M,2,0)</f>
        <v>#N/A</v>
      </c>
      <c r="J5255" t="s">
        <v>1197</v>
      </c>
      <c r="K5255" t="s">
        <v>253</v>
      </c>
      <c r="L5255" t="s">
        <v>611</v>
      </c>
      <c r="M5255" t="s">
        <v>33</v>
      </c>
      <c r="N5255" t="s">
        <v>15</v>
      </c>
      <c r="U5255">
        <v>9487</v>
      </c>
    </row>
    <row r="5256" spans="1:21" x14ac:dyDescent="0.3">
      <c r="A5256">
        <v>2022</v>
      </c>
      <c r="B5256">
        <f t="shared" si="8"/>
        <v>2022</v>
      </c>
      <c r="C5256" t="str">
        <f>IF(GETPIVOTDATA("PS % recovery",Sheet4!$B$5,"Parish Name",K5256)&gt;99.949%,"OK","No")</f>
        <v>No</v>
      </c>
      <c r="D5256" t="e">
        <f>VLOOKUP(J5256,'Ref2'!C:E,3,0)</f>
        <v>#N/A</v>
      </c>
      <c r="G5256" t="s">
        <v>1504</v>
      </c>
      <c r="I5256" t="e">
        <f>VLOOKUP(J5256,Ref!L:M,2,0)</f>
        <v>#N/A</v>
      </c>
      <c r="J5256" t="s">
        <v>1213</v>
      </c>
      <c r="K5256" t="s">
        <v>263</v>
      </c>
      <c r="L5256" t="s">
        <v>637</v>
      </c>
      <c r="M5256" t="s">
        <v>36</v>
      </c>
      <c r="N5256" t="s">
        <v>15</v>
      </c>
      <c r="U5256">
        <v>24460</v>
      </c>
    </row>
    <row r="5257" spans="1:21" x14ac:dyDescent="0.3">
      <c r="A5257">
        <v>2022</v>
      </c>
      <c r="B5257">
        <f t="shared" si="8"/>
        <v>2022</v>
      </c>
      <c r="C5257" t="str">
        <f>IF(GETPIVOTDATA("PS % recovery",Sheet4!$B$5,"Parish Name",K5257)&gt;99.949%,"OK","No")</f>
        <v>No</v>
      </c>
      <c r="D5257" t="e">
        <f>VLOOKUP(J5257,'Ref2'!C:E,3,0)</f>
        <v>#N/A</v>
      </c>
      <c r="G5257" t="s">
        <v>1504</v>
      </c>
      <c r="I5257" t="e">
        <f>VLOOKUP(J5257,Ref!L:M,2,0)</f>
        <v>#N/A</v>
      </c>
      <c r="J5257" t="s">
        <v>1215</v>
      </c>
      <c r="K5257" t="s">
        <v>264</v>
      </c>
      <c r="L5257" t="s">
        <v>625</v>
      </c>
      <c r="M5257" t="s">
        <v>36</v>
      </c>
      <c r="N5257" t="s">
        <v>15</v>
      </c>
      <c r="U5257">
        <v>22310</v>
      </c>
    </row>
    <row r="5258" spans="1:21" x14ac:dyDescent="0.3">
      <c r="A5258">
        <v>2022</v>
      </c>
      <c r="B5258">
        <f t="shared" si="8"/>
        <v>2022</v>
      </c>
      <c r="C5258" t="str">
        <f>IF(GETPIVOTDATA("PS % recovery",Sheet4!$B$5,"Parish Name",K5258)&gt;99.949%,"OK","No")</f>
        <v>No</v>
      </c>
      <c r="D5258" t="e">
        <f>VLOOKUP(J5258,'Ref2'!C:E,3,0)</f>
        <v>#N/A</v>
      </c>
      <c r="G5258" t="s">
        <v>1504</v>
      </c>
      <c r="I5258" t="e">
        <f>VLOOKUP(J5258,Ref!L:M,2,0)</f>
        <v>#N/A</v>
      </c>
      <c r="J5258" t="s">
        <v>1223</v>
      </c>
      <c r="K5258" t="s">
        <v>268</v>
      </c>
      <c r="L5258" t="s">
        <v>633</v>
      </c>
      <c r="M5258" t="s">
        <v>36</v>
      </c>
      <c r="N5258" t="s">
        <v>15</v>
      </c>
      <c r="U5258">
        <v>20458</v>
      </c>
    </row>
    <row r="5259" spans="1:21" x14ac:dyDescent="0.3">
      <c r="A5259">
        <v>2022</v>
      </c>
      <c r="B5259">
        <f t="shared" si="8"/>
        <v>2022</v>
      </c>
      <c r="C5259" t="str">
        <f>IF(GETPIVOTDATA("PS % recovery",Sheet4!$B$5,"Parish Name",K5259)&gt;99.949%,"OK","No")</f>
        <v>OK</v>
      </c>
      <c r="D5259" t="e">
        <f>VLOOKUP(J5259,'Ref2'!C:E,3,0)</f>
        <v>#N/A</v>
      </c>
      <c r="G5259" t="s">
        <v>1504</v>
      </c>
      <c r="I5259" t="e">
        <f>VLOOKUP(J5259,Ref!L:M,2,0)</f>
        <v>#N/A</v>
      </c>
      <c r="J5259" t="s">
        <v>1225</v>
      </c>
      <c r="K5259" t="s">
        <v>269</v>
      </c>
      <c r="L5259" t="s">
        <v>635</v>
      </c>
      <c r="M5259" t="s">
        <v>36</v>
      </c>
      <c r="N5259" t="s">
        <v>15</v>
      </c>
      <c r="U5259">
        <v>582.92999999999995</v>
      </c>
    </row>
    <row r="5260" spans="1:21" x14ac:dyDescent="0.3">
      <c r="A5260">
        <v>2022</v>
      </c>
      <c r="B5260">
        <f t="shared" si="8"/>
        <v>2022</v>
      </c>
      <c r="C5260" t="str">
        <f>IF(GETPIVOTDATA("PS % recovery",Sheet4!$B$5,"Parish Name",K5260)&gt;99.949%,"OK","No")</f>
        <v>No</v>
      </c>
      <c r="D5260" t="e">
        <f>VLOOKUP(J5260,'Ref2'!C:E,3,0)</f>
        <v>#N/A</v>
      </c>
      <c r="G5260" t="s">
        <v>1504</v>
      </c>
      <c r="I5260" t="e">
        <f>VLOOKUP(J5260,Ref!L:M,2,0)</f>
        <v>#N/A</v>
      </c>
      <c r="J5260" t="s">
        <v>1239</v>
      </c>
      <c r="K5260" t="s">
        <v>279</v>
      </c>
      <c r="L5260" t="s">
        <v>646</v>
      </c>
      <c r="M5260" t="s">
        <v>19</v>
      </c>
      <c r="N5260" t="s">
        <v>16</v>
      </c>
      <c r="U5260">
        <v>2841</v>
      </c>
    </row>
    <row r="5261" spans="1:21" x14ac:dyDescent="0.3">
      <c r="A5261">
        <v>2022</v>
      </c>
      <c r="B5261">
        <f t="shared" si="8"/>
        <v>2022</v>
      </c>
      <c r="C5261" t="str">
        <f>IF(GETPIVOTDATA("PS % recovery",Sheet4!$B$5,"Parish Name",K5261)&gt;99.949%,"OK","No")</f>
        <v>No</v>
      </c>
      <c r="D5261" t="e">
        <f>VLOOKUP(J5261,'Ref2'!C:E,3,0)</f>
        <v>#N/A</v>
      </c>
      <c r="G5261" t="s">
        <v>1504</v>
      </c>
      <c r="I5261" t="e">
        <f>VLOOKUP(J5261,Ref!L:M,2,0)</f>
        <v>#N/A</v>
      </c>
      <c r="J5261" t="s">
        <v>1241</v>
      </c>
      <c r="K5261" t="s">
        <v>281</v>
      </c>
      <c r="L5261" t="s">
        <v>646</v>
      </c>
      <c r="M5261" t="s">
        <v>19</v>
      </c>
      <c r="N5261" t="s">
        <v>16</v>
      </c>
      <c r="U5261">
        <v>3696</v>
      </c>
    </row>
    <row r="5262" spans="1:21" x14ac:dyDescent="0.3">
      <c r="A5262">
        <v>2022</v>
      </c>
      <c r="B5262">
        <f t="shared" si="8"/>
        <v>2022</v>
      </c>
      <c r="C5262" t="str">
        <f>IF(GETPIVOTDATA("PS % recovery",Sheet4!$B$5,"Parish Name",K5262)&gt;99.949%,"OK","No")</f>
        <v>No</v>
      </c>
      <c r="D5262" t="e">
        <f>VLOOKUP(J5262,'Ref2'!C:E,3,0)</f>
        <v>#N/A</v>
      </c>
      <c r="G5262" t="s">
        <v>1504</v>
      </c>
      <c r="I5262" t="e">
        <f>VLOOKUP(J5262,Ref!L:M,2,0)</f>
        <v>#N/A</v>
      </c>
      <c r="J5262" t="s">
        <v>1243</v>
      </c>
      <c r="K5262" t="s">
        <v>278</v>
      </c>
      <c r="L5262" t="s">
        <v>648</v>
      </c>
      <c r="M5262" t="s">
        <v>19</v>
      </c>
      <c r="N5262" t="s">
        <v>16</v>
      </c>
      <c r="U5262">
        <v>23877</v>
      </c>
    </row>
    <row r="5263" spans="1:21" x14ac:dyDescent="0.3">
      <c r="A5263">
        <v>2022</v>
      </c>
      <c r="B5263">
        <f t="shared" si="8"/>
        <v>2022</v>
      </c>
      <c r="C5263" t="str">
        <f>IF(GETPIVOTDATA("PS % recovery",Sheet4!$B$5,"Parish Name",K5263)&gt;99.949%,"OK","No")</f>
        <v>No</v>
      </c>
      <c r="D5263" t="e">
        <f>VLOOKUP(J5263,'Ref2'!C:E,3,0)</f>
        <v>#N/A</v>
      </c>
      <c r="G5263" t="s">
        <v>1504</v>
      </c>
      <c r="I5263" t="e">
        <f>VLOOKUP(J5263,Ref!L:M,2,0)</f>
        <v>#N/A</v>
      </c>
      <c r="J5263" t="s">
        <v>1247</v>
      </c>
      <c r="K5263" t="s">
        <v>286</v>
      </c>
      <c r="L5263" t="s">
        <v>648</v>
      </c>
      <c r="M5263" t="s">
        <v>19</v>
      </c>
      <c r="N5263" t="s">
        <v>16</v>
      </c>
      <c r="U5263">
        <v>1688</v>
      </c>
    </row>
    <row r="5264" spans="1:21" x14ac:dyDescent="0.3">
      <c r="A5264">
        <v>2022</v>
      </c>
      <c r="B5264">
        <f t="shared" si="8"/>
        <v>2022</v>
      </c>
      <c r="C5264" t="str">
        <f>IF(GETPIVOTDATA("PS % recovery",Sheet4!$B$5,"Parish Name",K5264)&gt;99.949%,"OK","No")</f>
        <v>No</v>
      </c>
      <c r="D5264" t="e">
        <f>VLOOKUP(J5264,'Ref2'!C:E,3,0)</f>
        <v>#N/A</v>
      </c>
      <c r="G5264" t="s">
        <v>1504</v>
      </c>
      <c r="I5264" t="e">
        <f>VLOOKUP(J5264,Ref!L:M,2,0)</f>
        <v>#N/A</v>
      </c>
      <c r="J5264" t="s">
        <v>1249</v>
      </c>
      <c r="K5264" t="s">
        <v>280</v>
      </c>
      <c r="L5264" t="s">
        <v>668</v>
      </c>
      <c r="M5264" t="s">
        <v>19</v>
      </c>
      <c r="N5264" t="s">
        <v>16</v>
      </c>
      <c r="U5264">
        <v>2019</v>
      </c>
    </row>
    <row r="5265" spans="1:21" x14ac:dyDescent="0.3">
      <c r="A5265">
        <v>2022</v>
      </c>
      <c r="B5265">
        <f t="shared" si="8"/>
        <v>2022</v>
      </c>
      <c r="C5265" t="str">
        <f>IF(GETPIVOTDATA("PS % recovery",Sheet4!$B$5,"Parish Name",K5265)&gt;99.949%,"OK","No")</f>
        <v>No</v>
      </c>
      <c r="D5265" t="e">
        <f>VLOOKUP(J5265,'Ref2'!C:E,3,0)</f>
        <v>#N/A</v>
      </c>
      <c r="G5265" t="s">
        <v>1504</v>
      </c>
      <c r="I5265" t="e">
        <f>VLOOKUP(J5265,Ref!L:M,2,0)</f>
        <v>#N/A</v>
      </c>
      <c r="J5265" t="s">
        <v>1253</v>
      </c>
      <c r="K5265" t="s">
        <v>290</v>
      </c>
      <c r="L5265" t="s">
        <v>668</v>
      </c>
      <c r="M5265" t="s">
        <v>19</v>
      </c>
      <c r="N5265" t="s">
        <v>16</v>
      </c>
      <c r="U5265">
        <v>5602</v>
      </c>
    </row>
    <row r="5266" spans="1:21" x14ac:dyDescent="0.3">
      <c r="A5266">
        <v>2022</v>
      </c>
      <c r="B5266">
        <f t="shared" si="8"/>
        <v>2022</v>
      </c>
      <c r="C5266" t="str">
        <f>IF(GETPIVOTDATA("PS % recovery",Sheet4!$B$5,"Parish Name",K5266)&gt;99.949%,"OK","No")</f>
        <v>No</v>
      </c>
      <c r="D5266" t="e">
        <f>VLOOKUP(J5266,'Ref2'!C:E,3,0)</f>
        <v>#N/A</v>
      </c>
      <c r="G5266" t="s">
        <v>1504</v>
      </c>
      <c r="I5266" t="e">
        <f>VLOOKUP(J5266,Ref!L:M,2,0)</f>
        <v>#N/A</v>
      </c>
      <c r="J5266" t="s">
        <v>831</v>
      </c>
      <c r="K5266" t="s">
        <v>291</v>
      </c>
      <c r="L5266" t="s">
        <v>660</v>
      </c>
      <c r="M5266" t="s">
        <v>19</v>
      </c>
      <c r="N5266" t="s">
        <v>16</v>
      </c>
      <c r="U5266">
        <v>7572</v>
      </c>
    </row>
    <row r="5267" spans="1:21" x14ac:dyDescent="0.3">
      <c r="A5267">
        <v>2022</v>
      </c>
      <c r="B5267">
        <f t="shared" si="8"/>
        <v>2022</v>
      </c>
      <c r="C5267" t="str">
        <f>IF(GETPIVOTDATA("PS % recovery",Sheet4!$B$5,"Parish Name",K5267)&gt;99.949%,"OK","No")</f>
        <v>No</v>
      </c>
      <c r="D5267" t="e">
        <f>VLOOKUP(J5267,'Ref2'!C:E,3,0)</f>
        <v>#N/A</v>
      </c>
      <c r="G5267" t="s">
        <v>1504</v>
      </c>
      <c r="I5267" t="e">
        <f>VLOOKUP(J5267,Ref!L:M,2,0)</f>
        <v>#N/A</v>
      </c>
      <c r="J5267" t="s">
        <v>835</v>
      </c>
      <c r="K5267" t="s">
        <v>299</v>
      </c>
      <c r="L5267" t="s">
        <v>660</v>
      </c>
      <c r="M5267" t="s">
        <v>19</v>
      </c>
      <c r="N5267" t="s">
        <v>16</v>
      </c>
      <c r="U5267">
        <v>882</v>
      </c>
    </row>
    <row r="5268" spans="1:21" x14ac:dyDescent="0.3">
      <c r="A5268">
        <v>2022</v>
      </c>
      <c r="B5268">
        <f t="shared" si="8"/>
        <v>2022</v>
      </c>
      <c r="C5268" t="str">
        <f>IF(GETPIVOTDATA("PS % recovery",Sheet4!$B$5,"Parish Name",K5268)&gt;99.949%,"OK","No")</f>
        <v>No</v>
      </c>
      <c r="D5268" t="e">
        <f>VLOOKUP(J5268,'Ref2'!C:E,3,0)</f>
        <v>#N/A</v>
      </c>
      <c r="G5268" t="s">
        <v>1504</v>
      </c>
      <c r="I5268" t="e">
        <f>VLOOKUP(J5268,Ref!L:M,2,0)</f>
        <v>#N/A</v>
      </c>
      <c r="J5268" t="s">
        <v>830</v>
      </c>
      <c r="K5268" t="s">
        <v>275</v>
      </c>
      <c r="L5268" t="s">
        <v>275</v>
      </c>
      <c r="M5268" t="s">
        <v>19</v>
      </c>
      <c r="N5268" t="s">
        <v>16</v>
      </c>
      <c r="U5268">
        <v>11521</v>
      </c>
    </row>
    <row r="5269" spans="1:21" x14ac:dyDescent="0.3">
      <c r="A5269">
        <v>2022</v>
      </c>
      <c r="B5269">
        <f t="shared" si="8"/>
        <v>2022</v>
      </c>
      <c r="C5269" t="str">
        <f>IF(GETPIVOTDATA("PS % recovery",Sheet4!$B$5,"Parish Name",K5269)&gt;99.949%,"OK","No")</f>
        <v>No</v>
      </c>
      <c r="D5269" t="e">
        <f>VLOOKUP(J5269,'Ref2'!C:E,3,0)</f>
        <v>#N/A</v>
      </c>
      <c r="G5269" t="s">
        <v>1504</v>
      </c>
      <c r="I5269" t="e">
        <f>VLOOKUP(J5269,Ref!L:M,2,0)</f>
        <v>#N/A</v>
      </c>
      <c r="J5269" t="s">
        <v>837</v>
      </c>
      <c r="K5269" t="s">
        <v>304</v>
      </c>
      <c r="L5269" t="s">
        <v>658</v>
      </c>
      <c r="M5269" t="s">
        <v>19</v>
      </c>
      <c r="N5269" t="s">
        <v>16</v>
      </c>
      <c r="U5269">
        <v>15086</v>
      </c>
    </row>
    <row r="5270" spans="1:21" x14ac:dyDescent="0.3">
      <c r="A5270">
        <v>2022</v>
      </c>
      <c r="B5270">
        <f t="shared" si="8"/>
        <v>2022</v>
      </c>
      <c r="C5270" t="str">
        <f>IF(GETPIVOTDATA("PS % recovery",Sheet4!$B$5,"Parish Name",K5270)&gt;99.949%,"OK","No")</f>
        <v>No</v>
      </c>
      <c r="D5270" t="e">
        <f>VLOOKUP(J5270,'Ref2'!C:E,3,0)</f>
        <v>#N/A</v>
      </c>
      <c r="G5270" t="s">
        <v>1504</v>
      </c>
      <c r="I5270" t="e">
        <f>VLOOKUP(J5270,Ref!L:M,2,0)</f>
        <v>#N/A</v>
      </c>
      <c r="J5270" t="s">
        <v>1287</v>
      </c>
      <c r="K5270" t="s">
        <v>294</v>
      </c>
      <c r="L5270" t="s">
        <v>662</v>
      </c>
      <c r="M5270" t="s">
        <v>19</v>
      </c>
      <c r="N5270" t="s">
        <v>16</v>
      </c>
      <c r="U5270">
        <v>8413</v>
      </c>
    </row>
    <row r="5271" spans="1:21" x14ac:dyDescent="0.3">
      <c r="A5271">
        <v>2022</v>
      </c>
      <c r="B5271">
        <f t="shared" si="8"/>
        <v>2022</v>
      </c>
      <c r="C5271" t="str">
        <f>IF(GETPIVOTDATA("PS % recovery",Sheet4!$B$5,"Parish Name",K5271)&gt;99.949%,"OK","No")</f>
        <v>No</v>
      </c>
      <c r="D5271" t="e">
        <f>VLOOKUP(J5271,'Ref2'!C:E,3,0)</f>
        <v>#N/A</v>
      </c>
      <c r="G5271" t="s">
        <v>1504</v>
      </c>
      <c r="I5271" t="e">
        <f>VLOOKUP(J5271,Ref!L:M,2,0)</f>
        <v>#N/A</v>
      </c>
      <c r="J5271" t="s">
        <v>1291</v>
      </c>
      <c r="K5271" t="s">
        <v>303</v>
      </c>
      <c r="L5271" t="s">
        <v>650</v>
      </c>
      <c r="M5271" t="s">
        <v>19</v>
      </c>
      <c r="N5271" t="s">
        <v>16</v>
      </c>
      <c r="U5271">
        <v>17523</v>
      </c>
    </row>
    <row r="5272" spans="1:21" x14ac:dyDescent="0.3">
      <c r="A5272">
        <v>2022</v>
      </c>
      <c r="B5272">
        <f t="shared" si="8"/>
        <v>2022</v>
      </c>
      <c r="C5272" t="str">
        <f>IF(GETPIVOTDATA("PS % recovery",Sheet4!$B$5,"Parish Name",K5272)&gt;99.949%,"OK","No")</f>
        <v>No</v>
      </c>
      <c r="D5272" t="e">
        <f>VLOOKUP(J5272,'Ref2'!C:E,3,0)</f>
        <v>#N/A</v>
      </c>
      <c r="G5272" t="s">
        <v>1504</v>
      </c>
      <c r="I5272" t="e">
        <f>VLOOKUP(J5272,Ref!L:M,2,0)</f>
        <v>#N/A</v>
      </c>
      <c r="J5272" t="s">
        <v>1293</v>
      </c>
      <c r="K5272" t="s">
        <v>308</v>
      </c>
      <c r="L5272" t="s">
        <v>670</v>
      </c>
      <c r="M5272" t="s">
        <v>22</v>
      </c>
      <c r="N5272" t="s">
        <v>16</v>
      </c>
      <c r="U5272">
        <v>2100.94</v>
      </c>
    </row>
    <row r="5273" spans="1:21" x14ac:dyDescent="0.3">
      <c r="A5273">
        <v>2022</v>
      </c>
      <c r="B5273">
        <f t="shared" si="8"/>
        <v>2022</v>
      </c>
      <c r="C5273" t="str">
        <f>IF(GETPIVOTDATA("PS % recovery",Sheet4!$B$5,"Parish Name",K5273)&gt;99.949%,"OK","No")</f>
        <v>No</v>
      </c>
      <c r="D5273" t="e">
        <f>VLOOKUP(J5273,'Ref2'!C:E,3,0)</f>
        <v>#N/A</v>
      </c>
      <c r="G5273" t="s">
        <v>1504</v>
      </c>
      <c r="I5273" t="e">
        <f>VLOOKUP(J5273,Ref!L:M,2,0)</f>
        <v>#N/A</v>
      </c>
      <c r="J5273" t="s">
        <v>1301</v>
      </c>
      <c r="K5273" t="s">
        <v>312</v>
      </c>
      <c r="L5273" t="s">
        <v>680</v>
      </c>
      <c r="M5273" t="s">
        <v>22</v>
      </c>
      <c r="N5273" t="s">
        <v>16</v>
      </c>
      <c r="U5273">
        <v>1500</v>
      </c>
    </row>
    <row r="5274" spans="1:21" x14ac:dyDescent="0.3">
      <c r="A5274">
        <v>2022</v>
      </c>
      <c r="B5274">
        <f t="shared" si="8"/>
        <v>2022</v>
      </c>
      <c r="C5274" t="str">
        <f>IF(GETPIVOTDATA("PS % recovery",Sheet4!$B$5,"Parish Name",K5274)&gt;99.949%,"OK","No")</f>
        <v>No</v>
      </c>
      <c r="D5274" t="e">
        <f>VLOOKUP(J5274,'Ref2'!C:E,3,0)</f>
        <v>#N/A</v>
      </c>
      <c r="G5274" t="s">
        <v>1504</v>
      </c>
      <c r="I5274" t="e">
        <f>VLOOKUP(J5274,Ref!L:M,2,0)</f>
        <v>#N/A</v>
      </c>
      <c r="J5274" t="s">
        <v>1303</v>
      </c>
      <c r="K5274" t="s">
        <v>314</v>
      </c>
      <c r="L5274" t="s">
        <v>682</v>
      </c>
      <c r="M5274" t="s">
        <v>22</v>
      </c>
      <c r="N5274" t="s">
        <v>16</v>
      </c>
      <c r="U5274">
        <v>22920</v>
      </c>
    </row>
    <row r="5275" spans="1:21" x14ac:dyDescent="0.3">
      <c r="A5275">
        <v>2022</v>
      </c>
      <c r="B5275">
        <f t="shared" si="8"/>
        <v>2022</v>
      </c>
      <c r="C5275" t="str">
        <f>IF(GETPIVOTDATA("PS % recovery",Sheet4!$B$5,"Parish Name",K5275)&gt;99.949%,"OK","No")</f>
        <v>No</v>
      </c>
      <c r="D5275" t="e">
        <f>VLOOKUP(J5275,'Ref2'!C:E,3,0)</f>
        <v>#N/A</v>
      </c>
      <c r="G5275" t="s">
        <v>1504</v>
      </c>
      <c r="I5275" t="e">
        <f>VLOOKUP(J5275,Ref!L:M,2,0)</f>
        <v>#N/A</v>
      </c>
      <c r="J5275" t="s">
        <v>1309</v>
      </c>
      <c r="K5275" t="s">
        <v>318</v>
      </c>
      <c r="L5275" t="s">
        <v>694</v>
      </c>
      <c r="M5275" t="s">
        <v>22</v>
      </c>
      <c r="N5275" t="s">
        <v>16</v>
      </c>
      <c r="U5275">
        <v>24771</v>
      </c>
    </row>
    <row r="5276" spans="1:21" x14ac:dyDescent="0.3">
      <c r="A5276">
        <v>2022</v>
      </c>
      <c r="B5276">
        <f t="shared" si="8"/>
        <v>2022</v>
      </c>
      <c r="C5276" t="str">
        <f>IF(GETPIVOTDATA("PS % recovery",Sheet4!$B$5,"Parish Name",K5276)&gt;99.949%,"OK","No")</f>
        <v>No</v>
      </c>
      <c r="D5276" t="e">
        <f>VLOOKUP(J5276,'Ref2'!C:E,3,0)</f>
        <v>#N/A</v>
      </c>
      <c r="G5276" t="s">
        <v>1504</v>
      </c>
      <c r="I5276" t="e">
        <f>VLOOKUP(J5276,Ref!L:M,2,0)</f>
        <v>#N/A</v>
      </c>
      <c r="J5276" t="s">
        <v>1313</v>
      </c>
      <c r="K5276" t="s">
        <v>320</v>
      </c>
      <c r="L5276" t="s">
        <v>696</v>
      </c>
      <c r="M5276" t="s">
        <v>22</v>
      </c>
      <c r="N5276" t="s">
        <v>16</v>
      </c>
      <c r="U5276">
        <v>25203</v>
      </c>
    </row>
    <row r="5277" spans="1:21" x14ac:dyDescent="0.3">
      <c r="A5277">
        <v>2022</v>
      </c>
      <c r="B5277">
        <f t="shared" si="8"/>
        <v>2022</v>
      </c>
      <c r="C5277" t="str">
        <f>IF(GETPIVOTDATA("PS % recovery",Sheet4!$B$5,"Parish Name",K5277)&gt;99.949%,"OK","No")</f>
        <v>No</v>
      </c>
      <c r="D5277" t="e">
        <f>VLOOKUP(J5277,'Ref2'!C:E,3,0)</f>
        <v>#N/A</v>
      </c>
      <c r="G5277" t="s">
        <v>1504</v>
      </c>
      <c r="I5277" t="e">
        <f>VLOOKUP(J5277,Ref!L:M,2,0)</f>
        <v>#N/A</v>
      </c>
      <c r="J5277" t="s">
        <v>1319</v>
      </c>
      <c r="K5277" t="s">
        <v>321</v>
      </c>
      <c r="L5277" t="s">
        <v>690</v>
      </c>
      <c r="M5277" t="s">
        <v>22</v>
      </c>
      <c r="N5277" t="s">
        <v>16</v>
      </c>
      <c r="U5277">
        <v>20639</v>
      </c>
    </row>
    <row r="5278" spans="1:21" x14ac:dyDescent="0.3">
      <c r="A5278">
        <v>2022</v>
      </c>
      <c r="B5278">
        <f t="shared" si="8"/>
        <v>2022</v>
      </c>
      <c r="C5278" t="str">
        <f>IF(GETPIVOTDATA("PS % recovery",Sheet4!$B$5,"Parish Name",K5278)&gt;99.949%,"OK","No")</f>
        <v>No</v>
      </c>
      <c r="D5278" t="e">
        <f>VLOOKUP(J5278,'Ref2'!C:E,3,0)</f>
        <v>#N/A</v>
      </c>
      <c r="G5278" t="s">
        <v>1504</v>
      </c>
      <c r="I5278" t="e">
        <f>VLOOKUP(J5278,Ref!L:M,2,0)</f>
        <v>#N/A</v>
      </c>
      <c r="J5278" t="s">
        <v>1323</v>
      </c>
      <c r="K5278" t="s">
        <v>316</v>
      </c>
      <c r="L5278" t="s">
        <v>690</v>
      </c>
      <c r="M5278" t="s">
        <v>22</v>
      </c>
      <c r="N5278" t="s">
        <v>16</v>
      </c>
      <c r="U5278">
        <v>3532</v>
      </c>
    </row>
    <row r="5279" spans="1:21" x14ac:dyDescent="0.3">
      <c r="A5279">
        <v>2022</v>
      </c>
      <c r="B5279">
        <f t="shared" si="8"/>
        <v>2022</v>
      </c>
      <c r="C5279" t="str">
        <f>IF(GETPIVOTDATA("PS % recovery",Sheet4!$B$5,"Parish Name",K5279)&gt;99.949%,"OK","No")</f>
        <v>No</v>
      </c>
      <c r="D5279" t="e">
        <f>VLOOKUP(J5279,'Ref2'!C:E,3,0)</f>
        <v>#N/A</v>
      </c>
      <c r="G5279" t="s">
        <v>1504</v>
      </c>
      <c r="I5279" t="e">
        <f>VLOOKUP(J5279,Ref!L:M,2,0)</f>
        <v>#N/A</v>
      </c>
      <c r="J5279" t="s">
        <v>1327</v>
      </c>
      <c r="K5279" t="s">
        <v>324</v>
      </c>
      <c r="L5279" t="s">
        <v>690</v>
      </c>
      <c r="M5279" t="s">
        <v>22</v>
      </c>
      <c r="N5279" t="s">
        <v>16</v>
      </c>
      <c r="U5279">
        <v>30320</v>
      </c>
    </row>
    <row r="5280" spans="1:21" x14ac:dyDescent="0.3">
      <c r="A5280">
        <v>2022</v>
      </c>
      <c r="B5280">
        <f t="shared" si="8"/>
        <v>2022</v>
      </c>
      <c r="C5280" t="str">
        <f>IF(GETPIVOTDATA("PS % recovery",Sheet4!$B$5,"Parish Name",K5280)&gt;99.949%,"OK","No")</f>
        <v>No</v>
      </c>
      <c r="D5280" t="e">
        <f>VLOOKUP(J5280,'Ref2'!C:E,3,0)</f>
        <v>#N/A</v>
      </c>
      <c r="G5280" t="s">
        <v>1504</v>
      </c>
      <c r="I5280" t="e">
        <f>VLOOKUP(J5280,Ref!L:M,2,0)</f>
        <v>#N/A</v>
      </c>
      <c r="J5280" t="s">
        <v>1329</v>
      </c>
      <c r="K5280" t="s">
        <v>325</v>
      </c>
      <c r="L5280" t="s">
        <v>690</v>
      </c>
      <c r="M5280" t="s">
        <v>22</v>
      </c>
      <c r="N5280" t="s">
        <v>16</v>
      </c>
      <c r="U5280">
        <v>6450</v>
      </c>
    </row>
    <row r="5281" spans="1:21" x14ac:dyDescent="0.3">
      <c r="A5281">
        <v>2022</v>
      </c>
      <c r="B5281">
        <f t="shared" si="8"/>
        <v>2022</v>
      </c>
      <c r="C5281" t="str">
        <f>IF(GETPIVOTDATA("PS % recovery",Sheet4!$B$5,"Parish Name",K5281)&gt;99.949%,"OK","No")</f>
        <v>No</v>
      </c>
      <c r="D5281" t="e">
        <f>VLOOKUP(J5281,'Ref2'!C:E,3,0)</f>
        <v>#N/A</v>
      </c>
      <c r="G5281" t="s">
        <v>1504</v>
      </c>
      <c r="I5281" t="e">
        <f>VLOOKUP(J5281,Ref!L:M,2,0)</f>
        <v>#N/A</v>
      </c>
      <c r="J5281" t="s">
        <v>1331</v>
      </c>
      <c r="K5281" t="s">
        <v>328</v>
      </c>
      <c r="L5281" t="s">
        <v>690</v>
      </c>
      <c r="M5281" t="s">
        <v>22</v>
      </c>
      <c r="N5281" t="s">
        <v>16</v>
      </c>
      <c r="U5281">
        <v>6910</v>
      </c>
    </row>
    <row r="5282" spans="1:21" x14ac:dyDescent="0.3">
      <c r="A5282">
        <v>2022</v>
      </c>
      <c r="B5282">
        <f t="shared" si="8"/>
        <v>2022</v>
      </c>
      <c r="C5282" t="str">
        <f>IF(GETPIVOTDATA("PS % recovery",Sheet4!$B$5,"Parish Name",K5282)&gt;99.949%,"OK","No")</f>
        <v>No</v>
      </c>
      <c r="D5282" t="e">
        <f>VLOOKUP(J5282,'Ref2'!C:E,3,0)</f>
        <v>#N/A</v>
      </c>
      <c r="G5282" t="s">
        <v>1504</v>
      </c>
      <c r="I5282" t="e">
        <f>VLOOKUP(J5282,Ref!L:M,2,0)</f>
        <v>#N/A</v>
      </c>
      <c r="J5282" t="s">
        <v>1341</v>
      </c>
      <c r="K5282" t="s">
        <v>333</v>
      </c>
      <c r="L5282" t="s">
        <v>718</v>
      </c>
      <c r="M5282" t="s">
        <v>25</v>
      </c>
      <c r="N5282" t="s">
        <v>16</v>
      </c>
      <c r="U5282">
        <v>3230</v>
      </c>
    </row>
    <row r="5283" spans="1:21" x14ac:dyDescent="0.3">
      <c r="A5283">
        <v>2022</v>
      </c>
      <c r="B5283">
        <f t="shared" si="8"/>
        <v>2022</v>
      </c>
      <c r="C5283" t="str">
        <f>IF(GETPIVOTDATA("PS % recovery",Sheet4!$B$5,"Parish Name",K5283)&gt;99.949%,"OK","No")</f>
        <v>No</v>
      </c>
      <c r="D5283" t="e">
        <f>VLOOKUP(J5283,'Ref2'!C:E,3,0)</f>
        <v>#N/A</v>
      </c>
      <c r="G5283" t="s">
        <v>1504</v>
      </c>
      <c r="I5283" t="e">
        <f>VLOOKUP(J5283,Ref!L:M,2,0)</f>
        <v>#N/A</v>
      </c>
      <c r="J5283" t="s">
        <v>841</v>
      </c>
      <c r="K5283" t="s">
        <v>334</v>
      </c>
      <c r="L5283" t="s">
        <v>706</v>
      </c>
      <c r="M5283" t="s">
        <v>25</v>
      </c>
      <c r="N5283" t="s">
        <v>16</v>
      </c>
      <c r="U5283">
        <v>21556</v>
      </c>
    </row>
    <row r="5284" spans="1:21" x14ac:dyDescent="0.3">
      <c r="A5284">
        <v>2022</v>
      </c>
      <c r="B5284">
        <f t="shared" si="8"/>
        <v>2022</v>
      </c>
      <c r="C5284" t="str">
        <f>IF(GETPIVOTDATA("PS % recovery",Sheet4!$B$5,"Parish Name",K5284)&gt;99.949%,"OK","No")</f>
        <v>No</v>
      </c>
      <c r="D5284" t="e">
        <f>VLOOKUP(J5284,'Ref2'!C:E,3,0)</f>
        <v>#N/A</v>
      </c>
      <c r="G5284" t="s">
        <v>1504</v>
      </c>
      <c r="I5284" t="e">
        <f>VLOOKUP(J5284,Ref!L:M,2,0)</f>
        <v>#N/A</v>
      </c>
      <c r="J5284" t="s">
        <v>1348</v>
      </c>
      <c r="K5284" t="s">
        <v>341</v>
      </c>
      <c r="L5284" t="s">
        <v>714</v>
      </c>
      <c r="M5284" t="s">
        <v>25</v>
      </c>
      <c r="N5284" t="s">
        <v>16</v>
      </c>
      <c r="U5284">
        <v>1102.22</v>
      </c>
    </row>
    <row r="5285" spans="1:21" x14ac:dyDescent="0.3">
      <c r="A5285">
        <v>2022</v>
      </c>
      <c r="B5285">
        <f t="shared" si="8"/>
        <v>2022</v>
      </c>
      <c r="C5285" t="str">
        <f>IF(GETPIVOTDATA("PS % recovery",Sheet4!$B$5,"Parish Name",K5285)&gt;99.949%,"OK","No")</f>
        <v>No</v>
      </c>
      <c r="D5285" t="e">
        <f>VLOOKUP(J5285,'Ref2'!C:E,3,0)</f>
        <v>#N/A</v>
      </c>
      <c r="G5285" t="s">
        <v>1504</v>
      </c>
      <c r="I5285" t="e">
        <f>VLOOKUP(J5285,Ref!L:M,2,0)</f>
        <v>#N/A</v>
      </c>
      <c r="J5285" t="s">
        <v>1356</v>
      </c>
      <c r="K5285" t="s">
        <v>345</v>
      </c>
      <c r="L5285" t="s">
        <v>708</v>
      </c>
      <c r="M5285" t="s">
        <v>25</v>
      </c>
      <c r="N5285" t="s">
        <v>16</v>
      </c>
      <c r="U5285">
        <v>5905</v>
      </c>
    </row>
    <row r="5286" spans="1:21" x14ac:dyDescent="0.3">
      <c r="A5286">
        <v>2022</v>
      </c>
      <c r="B5286">
        <f t="shared" si="8"/>
        <v>2022</v>
      </c>
      <c r="C5286" t="str">
        <f>IF(GETPIVOTDATA("PS % recovery",Sheet4!$B$5,"Parish Name",K5286)&gt;99.949%,"OK","No")</f>
        <v>No</v>
      </c>
      <c r="D5286" t="e">
        <f>VLOOKUP(J5286,'Ref2'!C:E,3,0)</f>
        <v>#N/A</v>
      </c>
      <c r="G5286" t="s">
        <v>1504</v>
      </c>
      <c r="I5286" t="e">
        <f>VLOOKUP(J5286,Ref!L:M,2,0)</f>
        <v>#N/A</v>
      </c>
      <c r="J5286" t="s">
        <v>1358</v>
      </c>
      <c r="K5286" t="s">
        <v>339</v>
      </c>
      <c r="L5286" t="s">
        <v>710</v>
      </c>
      <c r="M5286" t="s">
        <v>25</v>
      </c>
      <c r="N5286" t="s">
        <v>16</v>
      </c>
      <c r="U5286">
        <v>1480</v>
      </c>
    </row>
    <row r="5287" spans="1:21" x14ac:dyDescent="0.3">
      <c r="A5287">
        <v>2022</v>
      </c>
      <c r="B5287">
        <f t="shared" si="8"/>
        <v>2022</v>
      </c>
      <c r="C5287" t="str">
        <f>IF(GETPIVOTDATA("PS % recovery",Sheet4!$B$5,"Parish Name",K5287)&gt;99.949%,"OK","No")</f>
        <v>No</v>
      </c>
      <c r="D5287" t="e">
        <f>VLOOKUP(J5287,'Ref2'!C:E,3,0)</f>
        <v>#N/A</v>
      </c>
      <c r="G5287" t="s">
        <v>1504</v>
      </c>
      <c r="I5287" t="e">
        <f>VLOOKUP(J5287,Ref!L:M,2,0)</f>
        <v>#N/A</v>
      </c>
      <c r="J5287" t="s">
        <v>1362</v>
      </c>
      <c r="K5287" t="s">
        <v>342</v>
      </c>
      <c r="L5287" t="s">
        <v>710</v>
      </c>
      <c r="M5287" t="s">
        <v>25</v>
      </c>
      <c r="N5287" t="s">
        <v>16</v>
      </c>
      <c r="U5287">
        <v>411</v>
      </c>
    </row>
    <row r="5288" spans="1:21" x14ac:dyDescent="0.3">
      <c r="A5288">
        <v>2022</v>
      </c>
      <c r="B5288">
        <f t="shared" si="8"/>
        <v>2022</v>
      </c>
      <c r="C5288" t="str">
        <f>IF(GETPIVOTDATA("PS % recovery",Sheet4!$B$5,"Parish Name",K5288)&gt;99.949%,"OK","No")</f>
        <v>No</v>
      </c>
      <c r="D5288" t="e">
        <f>VLOOKUP(J5288,'Ref2'!C:E,3,0)</f>
        <v>#N/A</v>
      </c>
      <c r="G5288" t="s">
        <v>1504</v>
      </c>
      <c r="I5288" t="e">
        <f>VLOOKUP(J5288,Ref!L:M,2,0)</f>
        <v>#N/A</v>
      </c>
      <c r="J5288" t="s">
        <v>847</v>
      </c>
      <c r="K5288" t="s">
        <v>359</v>
      </c>
      <c r="L5288" t="s">
        <v>728</v>
      </c>
      <c r="M5288" t="s">
        <v>28</v>
      </c>
      <c r="N5288" t="s">
        <v>16</v>
      </c>
      <c r="U5288">
        <v>18662</v>
      </c>
    </row>
    <row r="5289" spans="1:21" x14ac:dyDescent="0.3">
      <c r="A5289">
        <v>2022</v>
      </c>
      <c r="B5289">
        <f t="shared" si="8"/>
        <v>2022</v>
      </c>
      <c r="C5289" t="str">
        <f>IF(GETPIVOTDATA("PS % recovery",Sheet4!$B$5,"Parish Name",K5289)&gt;99.949%,"OK","No")</f>
        <v>No</v>
      </c>
      <c r="D5289" t="e">
        <f>VLOOKUP(J5289,'Ref2'!C:E,3,0)</f>
        <v>#N/A</v>
      </c>
      <c r="G5289" t="s">
        <v>1504</v>
      </c>
      <c r="I5289" t="e">
        <f>VLOOKUP(J5289,Ref!L:M,2,0)</f>
        <v>#N/A</v>
      </c>
      <c r="J5289" t="s">
        <v>1378</v>
      </c>
      <c r="K5289" t="s">
        <v>361</v>
      </c>
      <c r="L5289" t="s">
        <v>728</v>
      </c>
      <c r="M5289" t="s">
        <v>28</v>
      </c>
      <c r="N5289" t="s">
        <v>16</v>
      </c>
      <c r="U5289">
        <v>14318.48</v>
      </c>
    </row>
    <row r="5290" spans="1:21" x14ac:dyDescent="0.3">
      <c r="A5290">
        <v>2022</v>
      </c>
      <c r="B5290">
        <f t="shared" si="8"/>
        <v>2022</v>
      </c>
      <c r="C5290" t="str">
        <f>IF(GETPIVOTDATA("PS % recovery",Sheet4!$B$5,"Parish Name",K5290)&gt;99.949%,"OK","No")</f>
        <v>No</v>
      </c>
      <c r="D5290" t="e">
        <f>VLOOKUP(J5290,'Ref2'!C:E,3,0)</f>
        <v>#N/A</v>
      </c>
      <c r="G5290" t="s">
        <v>1504</v>
      </c>
      <c r="I5290" t="e">
        <f>VLOOKUP(J5290,Ref!L:M,2,0)</f>
        <v>#N/A</v>
      </c>
      <c r="J5290" t="s">
        <v>1382</v>
      </c>
      <c r="K5290" t="s">
        <v>365</v>
      </c>
      <c r="L5290" t="s">
        <v>730</v>
      </c>
      <c r="M5290" t="s">
        <v>28</v>
      </c>
      <c r="N5290" t="s">
        <v>16</v>
      </c>
      <c r="U5290">
        <v>60</v>
      </c>
    </row>
    <row r="5291" spans="1:21" x14ac:dyDescent="0.3">
      <c r="A5291">
        <v>2022</v>
      </c>
      <c r="B5291">
        <f t="shared" ref="B5291:B5312" si="9">A5291</f>
        <v>2022</v>
      </c>
      <c r="C5291" t="str">
        <f>IF(GETPIVOTDATA("PS % recovery",Sheet4!$B$5,"Parish Name",K5291)&gt;99.949%,"OK","No")</f>
        <v>No</v>
      </c>
      <c r="D5291" t="e">
        <f>VLOOKUP(J5291,'Ref2'!C:E,3,0)</f>
        <v>#N/A</v>
      </c>
      <c r="G5291" t="s">
        <v>1504</v>
      </c>
      <c r="I5291" t="e">
        <f>VLOOKUP(J5291,Ref!L:M,2,0)</f>
        <v>#N/A</v>
      </c>
      <c r="J5291" t="s">
        <v>1390</v>
      </c>
      <c r="K5291" t="s">
        <v>357</v>
      </c>
      <c r="L5291" t="s">
        <v>724</v>
      </c>
      <c r="M5291" t="s">
        <v>28</v>
      </c>
      <c r="N5291" t="s">
        <v>16</v>
      </c>
      <c r="U5291">
        <v>29175</v>
      </c>
    </row>
    <row r="5292" spans="1:21" x14ac:dyDescent="0.3">
      <c r="A5292">
        <v>2022</v>
      </c>
      <c r="B5292">
        <f t="shared" si="9"/>
        <v>2022</v>
      </c>
      <c r="C5292" t="str">
        <f>IF(GETPIVOTDATA("PS % recovery",Sheet4!$B$5,"Parish Name",K5292)&gt;99.949%,"OK","No")</f>
        <v>No</v>
      </c>
      <c r="D5292" t="e">
        <f>VLOOKUP(J5292,'Ref2'!C:E,3,0)</f>
        <v>#N/A</v>
      </c>
      <c r="G5292" t="s">
        <v>1504</v>
      </c>
      <c r="I5292" t="e">
        <f>VLOOKUP(J5292,Ref!L:M,2,0)</f>
        <v>#N/A</v>
      </c>
      <c r="J5292" t="s">
        <v>1398</v>
      </c>
      <c r="K5292" t="s">
        <v>362</v>
      </c>
      <c r="L5292" t="s">
        <v>732</v>
      </c>
      <c r="M5292" t="s">
        <v>28</v>
      </c>
      <c r="N5292" t="s">
        <v>16</v>
      </c>
      <c r="U5292">
        <v>10744</v>
      </c>
    </row>
    <row r="5293" spans="1:21" x14ac:dyDescent="0.3">
      <c r="A5293">
        <v>2022</v>
      </c>
      <c r="B5293">
        <f t="shared" si="9"/>
        <v>2022</v>
      </c>
      <c r="C5293" t="str">
        <f>IF(GETPIVOTDATA("PS % recovery",Sheet4!$B$5,"Parish Name",K5293)&gt;99.949%,"OK","No")</f>
        <v>No</v>
      </c>
      <c r="D5293" t="e">
        <f>VLOOKUP(J5293,'Ref2'!C:E,3,0)</f>
        <v>#N/A</v>
      </c>
      <c r="G5293" t="s">
        <v>1504</v>
      </c>
      <c r="I5293" t="e">
        <f>VLOOKUP(J5293,Ref!L:M,2,0)</f>
        <v>#N/A</v>
      </c>
      <c r="J5293" t="s">
        <v>1400</v>
      </c>
      <c r="K5293" t="s">
        <v>364</v>
      </c>
      <c r="L5293" t="s">
        <v>732</v>
      </c>
      <c r="M5293" t="s">
        <v>28</v>
      </c>
      <c r="N5293" t="s">
        <v>16</v>
      </c>
      <c r="U5293">
        <v>466</v>
      </c>
    </row>
    <row r="5294" spans="1:21" x14ac:dyDescent="0.3">
      <c r="A5294">
        <v>2022</v>
      </c>
      <c r="B5294">
        <f t="shared" si="9"/>
        <v>2022</v>
      </c>
      <c r="C5294" t="str">
        <f>IF(GETPIVOTDATA("PS % recovery",Sheet4!$B$5,"Parish Name",K5294)&gt;99.949%,"OK","No")</f>
        <v>No</v>
      </c>
      <c r="D5294" t="e">
        <f>VLOOKUP(J5294,'Ref2'!C:E,3,0)</f>
        <v>#N/A</v>
      </c>
      <c r="G5294" t="s">
        <v>1504</v>
      </c>
      <c r="I5294" t="e">
        <f>VLOOKUP(J5294,Ref!L:M,2,0)</f>
        <v>#N/A</v>
      </c>
      <c r="J5294" t="s">
        <v>1406</v>
      </c>
      <c r="K5294" t="s">
        <v>370</v>
      </c>
      <c r="L5294" t="s">
        <v>736</v>
      </c>
      <c r="M5294" t="s">
        <v>31</v>
      </c>
      <c r="N5294" t="s">
        <v>16</v>
      </c>
      <c r="U5294">
        <v>13361</v>
      </c>
    </row>
    <row r="5295" spans="1:21" x14ac:dyDescent="0.3">
      <c r="A5295">
        <v>2022</v>
      </c>
      <c r="B5295">
        <f t="shared" si="9"/>
        <v>2022</v>
      </c>
      <c r="C5295" t="str">
        <f>IF(GETPIVOTDATA("PS % recovery",Sheet4!$B$5,"Parish Name",K5295)&gt;99.949%,"OK","No")</f>
        <v>No</v>
      </c>
      <c r="D5295" t="e">
        <f>VLOOKUP(J5295,'Ref2'!C:E,3,0)</f>
        <v>#N/A</v>
      </c>
      <c r="G5295" t="s">
        <v>1504</v>
      </c>
      <c r="I5295" t="str">
        <f>VLOOKUP(J5295,Ref!L:M,2,0)</f>
        <v>Yes</v>
      </c>
      <c r="J5295" t="s">
        <v>1412</v>
      </c>
      <c r="K5295" t="s">
        <v>373</v>
      </c>
      <c r="L5295" t="s">
        <v>740</v>
      </c>
      <c r="M5295" t="s">
        <v>31</v>
      </c>
      <c r="N5295" t="s">
        <v>16</v>
      </c>
      <c r="U5295">
        <v>10703</v>
      </c>
    </row>
    <row r="5296" spans="1:21" x14ac:dyDescent="0.3">
      <c r="A5296">
        <v>2022</v>
      </c>
      <c r="B5296">
        <f t="shared" si="9"/>
        <v>2022</v>
      </c>
      <c r="C5296" t="str">
        <f>IF(GETPIVOTDATA("PS % recovery",Sheet4!$B$5,"Parish Name",K5296)&gt;99.949%,"OK","No")</f>
        <v>No</v>
      </c>
      <c r="D5296" t="e">
        <f>VLOOKUP(J5296,'Ref2'!C:E,3,0)</f>
        <v>#N/A</v>
      </c>
      <c r="G5296" t="s">
        <v>1504</v>
      </c>
      <c r="I5296" t="e">
        <f>VLOOKUP(J5296,Ref!L:M,2,0)</f>
        <v>#N/A</v>
      </c>
      <c r="J5296" t="s">
        <v>1414</v>
      </c>
      <c r="K5296" t="s">
        <v>375</v>
      </c>
      <c r="L5296" t="s">
        <v>746</v>
      </c>
      <c r="M5296" t="s">
        <v>31</v>
      </c>
      <c r="N5296" t="s">
        <v>16</v>
      </c>
      <c r="U5296">
        <v>9888</v>
      </c>
    </row>
    <row r="5297" spans="1:21" x14ac:dyDescent="0.3">
      <c r="A5297">
        <v>2022</v>
      </c>
      <c r="B5297">
        <f t="shared" si="9"/>
        <v>2022</v>
      </c>
      <c r="C5297" t="str">
        <f>IF(GETPIVOTDATA("PS % recovery",Sheet4!$B$5,"Parish Name",K5297)&gt;99.949%,"OK","No")</f>
        <v>No</v>
      </c>
      <c r="D5297" t="e">
        <f>VLOOKUP(J5297,'Ref2'!C:E,3,0)</f>
        <v>#N/A</v>
      </c>
      <c r="G5297" t="s">
        <v>1504</v>
      </c>
      <c r="I5297" t="e">
        <f>VLOOKUP(J5297,Ref!L:M,2,0)</f>
        <v>#N/A</v>
      </c>
      <c r="J5297" t="s">
        <v>1420</v>
      </c>
      <c r="K5297" t="s">
        <v>377</v>
      </c>
      <c r="L5297" t="s">
        <v>748</v>
      </c>
      <c r="M5297" t="s">
        <v>31</v>
      </c>
      <c r="N5297" t="s">
        <v>16</v>
      </c>
      <c r="U5297">
        <v>19518</v>
      </c>
    </row>
    <row r="5298" spans="1:21" x14ac:dyDescent="0.3">
      <c r="A5298">
        <v>2022</v>
      </c>
      <c r="B5298">
        <f t="shared" si="9"/>
        <v>2022</v>
      </c>
      <c r="C5298" t="str">
        <f>IF(GETPIVOTDATA("PS % recovery",Sheet4!$B$5,"Parish Name",K5298)&gt;99.949%,"OK","No")</f>
        <v>No</v>
      </c>
      <c r="D5298" t="e">
        <f>VLOOKUP(J5298,'Ref2'!C:E,3,0)</f>
        <v>#N/A</v>
      </c>
      <c r="G5298" t="s">
        <v>1504</v>
      </c>
      <c r="I5298" t="e">
        <f>VLOOKUP(J5298,Ref!L:M,2,0)</f>
        <v>#N/A</v>
      </c>
      <c r="J5298" t="s">
        <v>1422</v>
      </c>
      <c r="K5298" t="s">
        <v>379</v>
      </c>
      <c r="L5298" t="s">
        <v>750</v>
      </c>
      <c r="M5298" t="s">
        <v>31</v>
      </c>
      <c r="N5298" t="s">
        <v>16</v>
      </c>
      <c r="U5298">
        <v>31246</v>
      </c>
    </row>
    <row r="5299" spans="1:21" x14ac:dyDescent="0.3">
      <c r="A5299">
        <v>2022</v>
      </c>
      <c r="B5299">
        <f t="shared" si="9"/>
        <v>2022</v>
      </c>
      <c r="C5299" t="str">
        <f>IF(GETPIVOTDATA("PS % recovery",Sheet4!$B$5,"Parish Name",K5299)&gt;99.949%,"OK","No")</f>
        <v>No</v>
      </c>
      <c r="D5299" t="e">
        <f>VLOOKUP(J5299,'Ref2'!C:E,3,0)</f>
        <v>#N/A</v>
      </c>
      <c r="G5299" t="s">
        <v>1504</v>
      </c>
      <c r="I5299" t="e">
        <f>VLOOKUP(J5299,Ref!L:M,2,0)</f>
        <v>#N/A</v>
      </c>
      <c r="J5299" t="s">
        <v>1428</v>
      </c>
      <c r="K5299" t="s">
        <v>381</v>
      </c>
      <c r="L5299" t="s">
        <v>756</v>
      </c>
      <c r="M5299" t="s">
        <v>31</v>
      </c>
      <c r="N5299" t="s">
        <v>16</v>
      </c>
      <c r="U5299">
        <v>6485</v>
      </c>
    </row>
    <row r="5300" spans="1:21" x14ac:dyDescent="0.3">
      <c r="A5300">
        <v>2022</v>
      </c>
      <c r="B5300">
        <f t="shared" si="9"/>
        <v>2022</v>
      </c>
      <c r="C5300" t="str">
        <f>IF(GETPIVOTDATA("PS % recovery",Sheet4!$B$5,"Parish Name",K5300)&gt;99.949%,"OK","No")</f>
        <v>No</v>
      </c>
      <c r="D5300" t="e">
        <f>VLOOKUP(J5300,'Ref2'!C:E,3,0)</f>
        <v>#N/A</v>
      </c>
      <c r="G5300" t="s">
        <v>1504</v>
      </c>
      <c r="I5300" t="e">
        <f>VLOOKUP(J5300,Ref!L:M,2,0)</f>
        <v>#N/A</v>
      </c>
      <c r="J5300" t="s">
        <v>1430</v>
      </c>
      <c r="K5300" t="s">
        <v>382</v>
      </c>
      <c r="L5300" t="s">
        <v>758</v>
      </c>
      <c r="M5300" t="s">
        <v>31</v>
      </c>
      <c r="N5300" t="s">
        <v>16</v>
      </c>
      <c r="U5300">
        <v>9957</v>
      </c>
    </row>
    <row r="5301" spans="1:21" x14ac:dyDescent="0.3">
      <c r="A5301">
        <v>2022</v>
      </c>
      <c r="B5301">
        <f t="shared" si="9"/>
        <v>2022</v>
      </c>
      <c r="C5301" t="str">
        <f>IF(GETPIVOTDATA("PS % recovery",Sheet4!$B$5,"Parish Name",K5301)&gt;99.949%,"OK","No")</f>
        <v>No</v>
      </c>
      <c r="D5301" t="e">
        <f>VLOOKUP(J5301,'Ref2'!C:E,3,0)</f>
        <v>#N/A</v>
      </c>
      <c r="G5301" t="s">
        <v>1504</v>
      </c>
      <c r="I5301" t="e">
        <f>VLOOKUP(J5301,Ref!L:M,2,0)</f>
        <v>#N/A</v>
      </c>
      <c r="J5301" t="s">
        <v>1432</v>
      </c>
      <c r="K5301" t="s">
        <v>383</v>
      </c>
      <c r="L5301" t="s">
        <v>760</v>
      </c>
      <c r="M5301" t="s">
        <v>31</v>
      </c>
      <c r="N5301" t="s">
        <v>16</v>
      </c>
      <c r="U5301">
        <v>21930</v>
      </c>
    </row>
    <row r="5302" spans="1:21" x14ac:dyDescent="0.3">
      <c r="A5302">
        <v>2022</v>
      </c>
      <c r="B5302">
        <f t="shared" si="9"/>
        <v>2022</v>
      </c>
      <c r="C5302" t="str">
        <f>IF(GETPIVOTDATA("PS % recovery",Sheet4!$B$5,"Parish Name",K5302)&gt;99.949%,"OK","No")</f>
        <v>No</v>
      </c>
      <c r="D5302" t="e">
        <f>VLOOKUP(J5302,'Ref2'!C:E,3,0)</f>
        <v>#N/A</v>
      </c>
      <c r="G5302" t="s">
        <v>1504</v>
      </c>
      <c r="I5302" t="e">
        <f>VLOOKUP(J5302,Ref!L:M,2,0)</f>
        <v>#N/A</v>
      </c>
      <c r="J5302" t="s">
        <v>1436</v>
      </c>
      <c r="K5302" t="s">
        <v>385</v>
      </c>
      <c r="L5302" t="s">
        <v>764</v>
      </c>
      <c r="M5302" t="s">
        <v>31</v>
      </c>
      <c r="N5302" t="s">
        <v>16</v>
      </c>
      <c r="U5302">
        <v>13089</v>
      </c>
    </row>
    <row r="5303" spans="1:21" x14ac:dyDescent="0.3">
      <c r="A5303">
        <v>2022</v>
      </c>
      <c r="B5303">
        <f t="shared" si="9"/>
        <v>2022</v>
      </c>
      <c r="C5303" t="str">
        <f>IF(GETPIVOTDATA("PS % recovery",Sheet4!$B$5,"Parish Name",K5303)&gt;99.949%,"OK","No")</f>
        <v>No</v>
      </c>
      <c r="D5303" t="e">
        <f>VLOOKUP(J5303,'Ref2'!C:E,3,0)</f>
        <v>#N/A</v>
      </c>
      <c r="G5303" t="s">
        <v>1504</v>
      </c>
      <c r="I5303" t="e">
        <f>VLOOKUP(J5303,Ref!L:M,2,0)</f>
        <v>#N/A</v>
      </c>
      <c r="J5303" t="s">
        <v>1438</v>
      </c>
      <c r="K5303" t="s">
        <v>386</v>
      </c>
      <c r="L5303" t="s">
        <v>766</v>
      </c>
      <c r="M5303" t="s">
        <v>31</v>
      </c>
      <c r="N5303" t="s">
        <v>16</v>
      </c>
      <c r="U5303">
        <v>14712</v>
      </c>
    </row>
    <row r="5304" spans="1:21" x14ac:dyDescent="0.3">
      <c r="A5304">
        <v>2022</v>
      </c>
      <c r="B5304">
        <f t="shared" si="9"/>
        <v>2022</v>
      </c>
      <c r="C5304" t="str">
        <f>IF(GETPIVOTDATA("PS % recovery",Sheet4!$B$5,"Parish Name",K5304)&gt;99.949%,"OK","No")</f>
        <v>No</v>
      </c>
      <c r="D5304" t="e">
        <f>VLOOKUP(J5304,'Ref2'!C:E,3,0)</f>
        <v>#N/A</v>
      </c>
      <c r="G5304" t="s">
        <v>1504</v>
      </c>
      <c r="I5304" t="e">
        <f>VLOOKUP(J5304,Ref!L:M,2,0)</f>
        <v>#N/A</v>
      </c>
      <c r="J5304" t="s">
        <v>1450</v>
      </c>
      <c r="K5304" t="s">
        <v>395</v>
      </c>
      <c r="L5304" t="s">
        <v>774</v>
      </c>
      <c r="M5304" t="s">
        <v>34</v>
      </c>
      <c r="N5304" t="s">
        <v>16</v>
      </c>
      <c r="U5304">
        <v>5462</v>
      </c>
    </row>
    <row r="5305" spans="1:21" x14ac:dyDescent="0.3">
      <c r="A5305">
        <v>2022</v>
      </c>
      <c r="B5305">
        <f t="shared" si="9"/>
        <v>2022</v>
      </c>
      <c r="C5305" t="str">
        <f>IF(GETPIVOTDATA("PS % recovery",Sheet4!$B$5,"Parish Name",K5305)&gt;99.949%,"OK","No")</f>
        <v>No</v>
      </c>
      <c r="D5305" t="e">
        <f>VLOOKUP(J5305,'Ref2'!C:E,3,0)</f>
        <v>#N/A</v>
      </c>
      <c r="G5305" t="s">
        <v>1504</v>
      </c>
      <c r="I5305" t="e">
        <f>VLOOKUP(J5305,Ref!L:M,2,0)</f>
        <v>#N/A</v>
      </c>
      <c r="J5305" t="s">
        <v>1454</v>
      </c>
      <c r="K5305" t="s">
        <v>398</v>
      </c>
      <c r="L5305" t="s">
        <v>786</v>
      </c>
      <c r="M5305" t="s">
        <v>34</v>
      </c>
      <c r="N5305" t="s">
        <v>16</v>
      </c>
      <c r="U5305">
        <v>8475</v>
      </c>
    </row>
    <row r="5306" spans="1:21" x14ac:dyDescent="0.3">
      <c r="A5306">
        <v>2022</v>
      </c>
      <c r="B5306">
        <f t="shared" si="9"/>
        <v>2022</v>
      </c>
      <c r="C5306" t="str">
        <f>IF(GETPIVOTDATA("PS % recovery",Sheet4!$B$5,"Parish Name",K5306)&gt;99.949%,"OK","No")</f>
        <v>No</v>
      </c>
      <c r="D5306" t="e">
        <f>VLOOKUP(J5306,'Ref2'!C:E,3,0)</f>
        <v>#N/A</v>
      </c>
      <c r="G5306" t="s">
        <v>1504</v>
      </c>
      <c r="I5306" t="e">
        <f>VLOOKUP(J5306,Ref!L:M,2,0)</f>
        <v>#N/A</v>
      </c>
      <c r="J5306" t="s">
        <v>1464</v>
      </c>
      <c r="K5306" t="s">
        <v>402</v>
      </c>
      <c r="L5306" t="s">
        <v>778</v>
      </c>
      <c r="M5306" t="s">
        <v>34</v>
      </c>
      <c r="N5306" t="s">
        <v>16</v>
      </c>
      <c r="U5306">
        <v>12254</v>
      </c>
    </row>
    <row r="5307" spans="1:21" x14ac:dyDescent="0.3">
      <c r="A5307">
        <v>2022</v>
      </c>
      <c r="B5307">
        <f t="shared" si="9"/>
        <v>2022</v>
      </c>
      <c r="C5307" t="str">
        <f>IF(GETPIVOTDATA("PS % recovery",Sheet4!$B$5,"Parish Name",K5307)&gt;99.949%,"OK","No")</f>
        <v>No</v>
      </c>
      <c r="D5307" t="e">
        <f>VLOOKUP(J5307,'Ref2'!C:E,3,0)</f>
        <v>#N/A</v>
      </c>
      <c r="G5307" t="s">
        <v>1504</v>
      </c>
      <c r="I5307" t="e">
        <f>VLOOKUP(J5307,Ref!L:M,2,0)</f>
        <v>#N/A</v>
      </c>
      <c r="J5307" t="s">
        <v>1472</v>
      </c>
      <c r="K5307" t="s">
        <v>407</v>
      </c>
      <c r="L5307" t="s">
        <v>774</v>
      </c>
      <c r="M5307" t="s">
        <v>34</v>
      </c>
      <c r="N5307" t="s">
        <v>16</v>
      </c>
      <c r="U5307">
        <v>7444</v>
      </c>
    </row>
    <row r="5308" spans="1:21" x14ac:dyDescent="0.3">
      <c r="A5308">
        <v>2022</v>
      </c>
      <c r="B5308">
        <f t="shared" si="9"/>
        <v>2022</v>
      </c>
      <c r="C5308" t="str">
        <f>IF(GETPIVOTDATA("PS % recovery",Sheet4!$B$5,"Parish Name",K5308)&gt;99.949%,"OK","No")</f>
        <v>No</v>
      </c>
      <c r="D5308" t="e">
        <f>VLOOKUP(J5308,'Ref2'!C:E,3,0)</f>
        <v>#N/A</v>
      </c>
      <c r="G5308" t="s">
        <v>1504</v>
      </c>
      <c r="I5308" t="e">
        <f>VLOOKUP(J5308,Ref!L:M,2,0)</f>
        <v>#N/A</v>
      </c>
      <c r="J5308" t="s">
        <v>1474</v>
      </c>
      <c r="K5308" t="s">
        <v>408</v>
      </c>
      <c r="L5308" t="s">
        <v>774</v>
      </c>
      <c r="M5308" t="s">
        <v>34</v>
      </c>
      <c r="N5308" t="s">
        <v>16</v>
      </c>
      <c r="U5308">
        <v>11972</v>
      </c>
    </row>
    <row r="5309" spans="1:21" x14ac:dyDescent="0.3">
      <c r="A5309">
        <v>2022</v>
      </c>
      <c r="B5309">
        <f t="shared" si="9"/>
        <v>2022</v>
      </c>
      <c r="C5309" t="str">
        <f>IF(GETPIVOTDATA("PS % recovery",Sheet4!$B$5,"Parish Name",K5309)&gt;99.949%,"OK","No")</f>
        <v>No</v>
      </c>
      <c r="D5309" t="e">
        <f>VLOOKUP(J5309,'Ref2'!C:E,3,0)</f>
        <v>#N/A</v>
      </c>
      <c r="G5309" t="s">
        <v>1504</v>
      </c>
      <c r="I5309" t="e">
        <f>VLOOKUP(J5309,Ref!L:M,2,0)</f>
        <v>#N/A</v>
      </c>
      <c r="J5309" t="s">
        <v>1476</v>
      </c>
      <c r="K5309" t="s">
        <v>409</v>
      </c>
      <c r="L5309" t="s">
        <v>774</v>
      </c>
      <c r="M5309" t="s">
        <v>34</v>
      </c>
      <c r="N5309" t="s">
        <v>16</v>
      </c>
      <c r="U5309">
        <v>3678</v>
      </c>
    </row>
    <row r="5310" spans="1:21" x14ac:dyDescent="0.3">
      <c r="A5310">
        <v>2022</v>
      </c>
      <c r="B5310">
        <f t="shared" si="9"/>
        <v>2022</v>
      </c>
      <c r="C5310" t="str">
        <f>IF(GETPIVOTDATA("PS % recovery",Sheet4!$B$5,"Parish Name",K5310)&gt;99.949%,"OK","No")</f>
        <v>No</v>
      </c>
      <c r="D5310" t="e">
        <f>VLOOKUP(J5310,'Ref2'!C:E,3,0)</f>
        <v>#N/A</v>
      </c>
      <c r="G5310" t="s">
        <v>1504</v>
      </c>
      <c r="I5310" t="e">
        <f>VLOOKUP(J5310,Ref!L:M,2,0)</f>
        <v>#N/A</v>
      </c>
      <c r="J5310" t="s">
        <v>1478</v>
      </c>
      <c r="K5310" t="s">
        <v>411</v>
      </c>
      <c r="L5310" t="s">
        <v>774</v>
      </c>
      <c r="M5310" t="s">
        <v>34</v>
      </c>
      <c r="N5310" t="s">
        <v>16</v>
      </c>
      <c r="U5310">
        <v>10582</v>
      </c>
    </row>
    <row r="5311" spans="1:21" x14ac:dyDescent="0.3">
      <c r="A5311">
        <v>2022</v>
      </c>
      <c r="B5311">
        <f t="shared" si="9"/>
        <v>2022</v>
      </c>
      <c r="C5311" t="str">
        <f>IF(GETPIVOTDATA("PS % recovery",Sheet4!$B$5,"Parish Name",K5311)&gt;99.949%,"OK","No")</f>
        <v>No</v>
      </c>
      <c r="D5311" t="e">
        <f>VLOOKUP(J5311,'Ref2'!C:E,3,0)</f>
        <v>#N/A</v>
      </c>
      <c r="G5311" t="s">
        <v>1503</v>
      </c>
      <c r="I5311" t="e">
        <f>VLOOKUP(J5311,Ref!L:M,2,0)</f>
        <v>#N/A</v>
      </c>
      <c r="J5311" t="s">
        <v>824</v>
      </c>
      <c r="K5311" t="s">
        <v>113</v>
      </c>
      <c r="L5311" t="s">
        <v>463</v>
      </c>
      <c r="M5311" t="s">
        <v>26</v>
      </c>
      <c r="N5311" t="s">
        <v>14</v>
      </c>
      <c r="S5311">
        <v>3000</v>
      </c>
    </row>
    <row r="5312" spans="1:21" x14ac:dyDescent="0.3">
      <c r="A5312">
        <v>2022</v>
      </c>
      <c r="B5312">
        <f t="shared" si="9"/>
        <v>2022</v>
      </c>
      <c r="C5312" t="str">
        <f>IF(GETPIVOTDATA("PS % recovery",Sheet4!$B$5,"Parish Name",K5312)&gt;99.949%,"OK","No")</f>
        <v>OK</v>
      </c>
      <c r="D5312" t="e">
        <f>VLOOKUP(J5312,'Ref2'!C:E,3,0)</f>
        <v>#N/A</v>
      </c>
      <c r="G5312" t="s">
        <v>1503</v>
      </c>
      <c r="I5312" t="e">
        <f>VLOOKUP(J5312,Ref!L:M,2,0)</f>
        <v>#N/A</v>
      </c>
      <c r="J5312" t="s">
        <v>1352</v>
      </c>
      <c r="K5312" t="s">
        <v>337</v>
      </c>
      <c r="L5312" t="s">
        <v>708</v>
      </c>
      <c r="M5312" t="s">
        <v>25</v>
      </c>
      <c r="N5312" t="s">
        <v>16</v>
      </c>
      <c r="S5312">
        <v>2398</v>
      </c>
    </row>
    <row r="5313" spans="1:19" x14ac:dyDescent="0.3">
      <c r="A5313">
        <v>2023</v>
      </c>
      <c r="C5313" t="str">
        <f>IF(GETPIVOTDATA("PS % recovery",Sheet4!$B$5,"Parish Name",K5313)&gt;99.949%,"OK","No")</f>
        <v>OK</v>
      </c>
      <c r="D5313" t="e">
        <f>VLOOKUP(J5313,'Ref2'!C:E,3,0)</f>
        <v>#N/A</v>
      </c>
      <c r="F5313">
        <v>10</v>
      </c>
      <c r="I5313" t="e">
        <f>VLOOKUP(J5313,Ref!L:M,2,0)</f>
        <v>#N/A</v>
      </c>
      <c r="J5313" t="s">
        <v>859</v>
      </c>
      <c r="K5313" t="s">
        <v>60</v>
      </c>
      <c r="L5313" t="s">
        <v>419</v>
      </c>
      <c r="M5313" t="s">
        <v>17</v>
      </c>
      <c r="N5313" t="s">
        <v>14</v>
      </c>
      <c r="S5313">
        <v>956</v>
      </c>
    </row>
    <row r="5314" spans="1:19" x14ac:dyDescent="0.3">
      <c r="A5314">
        <v>2023</v>
      </c>
      <c r="C5314" t="str">
        <f>IF(GETPIVOTDATA("PS % recovery",Sheet4!$B$5,"Parish Name",K5314)&gt;99.949%,"OK","No")</f>
        <v>OK</v>
      </c>
      <c r="D5314" t="e">
        <f>VLOOKUP(J5314,'Ref2'!C:E,3,0)</f>
        <v>#N/A</v>
      </c>
      <c r="F5314">
        <v>10</v>
      </c>
      <c r="I5314" t="e">
        <f>VLOOKUP(J5314,Ref!L:M,2,0)</f>
        <v>#N/A</v>
      </c>
      <c r="J5314" t="s">
        <v>861</v>
      </c>
      <c r="K5314" t="s">
        <v>67</v>
      </c>
      <c r="L5314" t="s">
        <v>419</v>
      </c>
      <c r="M5314" t="s">
        <v>17</v>
      </c>
      <c r="N5314" t="s">
        <v>14</v>
      </c>
      <c r="S5314">
        <v>7163</v>
      </c>
    </row>
    <row r="5315" spans="1:19" x14ac:dyDescent="0.3">
      <c r="A5315">
        <v>2023</v>
      </c>
      <c r="C5315" t="str">
        <f>IF(GETPIVOTDATA("PS % recovery",Sheet4!$B$5,"Parish Name",K5315)&gt;99.949%,"OK","No")</f>
        <v>OK</v>
      </c>
      <c r="D5315" t="e">
        <f>VLOOKUP(J5315,'Ref2'!C:E,3,0)</f>
        <v>#N/A</v>
      </c>
      <c r="F5315">
        <v>10</v>
      </c>
      <c r="I5315" t="e">
        <f>VLOOKUP(J5315,Ref!L:M,2,0)</f>
        <v>#N/A</v>
      </c>
      <c r="J5315" t="s">
        <v>791</v>
      </c>
      <c r="K5315" t="s">
        <v>61</v>
      </c>
      <c r="L5315" t="s">
        <v>415</v>
      </c>
      <c r="M5315" t="s">
        <v>17</v>
      </c>
      <c r="N5315" t="s">
        <v>14</v>
      </c>
      <c r="S5315">
        <v>10654</v>
      </c>
    </row>
    <row r="5316" spans="1:19" x14ac:dyDescent="0.3">
      <c r="A5316">
        <v>2023</v>
      </c>
      <c r="C5316" t="str">
        <f>IF(GETPIVOTDATA("PS % recovery",Sheet4!$B$5,"Parish Name",K5316)&gt;99.949%,"OK","No")</f>
        <v>OK</v>
      </c>
      <c r="D5316" t="e">
        <f>VLOOKUP(J5316,'Ref2'!C:E,3,0)</f>
        <v>#N/A</v>
      </c>
      <c r="F5316">
        <v>10</v>
      </c>
      <c r="I5316" t="e">
        <f>VLOOKUP(J5316,Ref!L:M,2,0)</f>
        <v>#N/A</v>
      </c>
      <c r="J5316" t="s">
        <v>864</v>
      </c>
      <c r="K5316" t="s">
        <v>62</v>
      </c>
      <c r="L5316" t="s">
        <v>415</v>
      </c>
      <c r="M5316" t="s">
        <v>17</v>
      </c>
      <c r="N5316" t="s">
        <v>14</v>
      </c>
      <c r="S5316">
        <v>0</v>
      </c>
    </row>
    <row r="5317" spans="1:19" x14ac:dyDescent="0.3">
      <c r="A5317">
        <v>2023</v>
      </c>
      <c r="C5317" t="str">
        <f>IF(GETPIVOTDATA("PS % recovery",Sheet4!$B$5,"Parish Name",K5317)&gt;99.949%,"OK","No")</f>
        <v>OK</v>
      </c>
      <c r="D5317" t="e">
        <f>VLOOKUP(J5317,'Ref2'!C:E,3,0)</f>
        <v>#N/A</v>
      </c>
      <c r="F5317">
        <v>10</v>
      </c>
      <c r="I5317" t="e">
        <f>VLOOKUP(J5317,Ref!L:M,2,0)</f>
        <v>#N/A</v>
      </c>
      <c r="J5317" t="s">
        <v>866</v>
      </c>
      <c r="K5317" t="s">
        <v>63</v>
      </c>
      <c r="L5317" t="s">
        <v>415</v>
      </c>
      <c r="M5317" t="s">
        <v>17</v>
      </c>
      <c r="N5317" t="s">
        <v>14</v>
      </c>
      <c r="S5317">
        <v>3338</v>
      </c>
    </row>
    <row r="5318" spans="1:19" x14ac:dyDescent="0.3">
      <c r="A5318">
        <v>2023</v>
      </c>
      <c r="C5318" t="str">
        <f>IF(GETPIVOTDATA("PS % recovery",Sheet4!$B$5,"Parish Name",K5318)&gt;99.949%,"OK","No")</f>
        <v>OK</v>
      </c>
      <c r="D5318" t="e">
        <f>VLOOKUP(J5318,'Ref2'!C:E,3,0)</f>
        <v>#N/A</v>
      </c>
      <c r="F5318">
        <v>10</v>
      </c>
      <c r="I5318" t="e">
        <f>VLOOKUP(J5318,Ref!L:M,2,0)</f>
        <v>#N/A</v>
      </c>
      <c r="J5318" t="s">
        <v>868</v>
      </c>
      <c r="K5318" t="s">
        <v>64</v>
      </c>
      <c r="L5318" t="s">
        <v>415</v>
      </c>
      <c r="M5318" t="s">
        <v>17</v>
      </c>
      <c r="N5318" t="s">
        <v>14</v>
      </c>
      <c r="S5318">
        <v>617.75</v>
      </c>
    </row>
    <row r="5319" spans="1:19" x14ac:dyDescent="0.3">
      <c r="A5319">
        <v>2023</v>
      </c>
      <c r="C5319" t="str">
        <f>IF(GETPIVOTDATA("PS % recovery",Sheet4!$B$5,"Parish Name",K5319)&gt;99.949%,"OK","No")</f>
        <v>OK</v>
      </c>
      <c r="D5319" t="e">
        <f>VLOOKUP(J5319,'Ref2'!C:E,3,0)</f>
        <v>#N/A</v>
      </c>
      <c r="F5319">
        <v>10</v>
      </c>
      <c r="I5319" t="e">
        <f>VLOOKUP(J5319,Ref!L:M,2,0)</f>
        <v>#N/A</v>
      </c>
      <c r="J5319" t="s">
        <v>793</v>
      </c>
      <c r="K5319" t="s">
        <v>66</v>
      </c>
      <c r="L5319" t="s">
        <v>415</v>
      </c>
      <c r="M5319" t="s">
        <v>17</v>
      </c>
      <c r="N5319" t="s">
        <v>14</v>
      </c>
      <c r="S5319">
        <v>3699</v>
      </c>
    </row>
    <row r="5320" spans="1:19" x14ac:dyDescent="0.3">
      <c r="A5320">
        <v>2023</v>
      </c>
      <c r="C5320" t="str">
        <f>IF(GETPIVOTDATA("PS % recovery",Sheet4!$B$5,"Parish Name",K5320)&gt;99.949%,"OK","No")</f>
        <v>OK</v>
      </c>
      <c r="D5320" t="e">
        <f>VLOOKUP(J5320,'Ref2'!C:E,3,0)</f>
        <v>#N/A</v>
      </c>
      <c r="F5320">
        <v>10</v>
      </c>
      <c r="I5320" t="e">
        <f>VLOOKUP(J5320,Ref!L:M,2,0)</f>
        <v>#N/A</v>
      </c>
      <c r="J5320" t="s">
        <v>871</v>
      </c>
      <c r="K5320" t="s">
        <v>65</v>
      </c>
      <c r="L5320" t="s">
        <v>417</v>
      </c>
      <c r="M5320" t="s">
        <v>17</v>
      </c>
      <c r="N5320" t="s">
        <v>14</v>
      </c>
      <c r="S5320">
        <v>4800</v>
      </c>
    </row>
    <row r="5321" spans="1:19" x14ac:dyDescent="0.3">
      <c r="A5321">
        <v>2023</v>
      </c>
      <c r="C5321" t="str">
        <f>IF(GETPIVOTDATA("PS % recovery",Sheet4!$B$5,"Parish Name",K5321)&gt;99.949%,"OK","No")</f>
        <v>No</v>
      </c>
      <c r="D5321" t="e">
        <f>VLOOKUP(J5321,'Ref2'!C:E,3,0)</f>
        <v>#N/A</v>
      </c>
      <c r="F5321">
        <v>10</v>
      </c>
      <c r="I5321" t="e">
        <f>VLOOKUP(J5321,Ref!L:M,2,0)</f>
        <v>#N/A</v>
      </c>
      <c r="J5321" t="s">
        <v>873</v>
      </c>
      <c r="K5321" t="s">
        <v>68</v>
      </c>
      <c r="L5321" t="s">
        <v>421</v>
      </c>
      <c r="M5321" t="s">
        <v>17</v>
      </c>
      <c r="N5321" t="s">
        <v>14</v>
      </c>
      <c r="S5321">
        <v>15000</v>
      </c>
    </row>
    <row r="5322" spans="1:19" x14ac:dyDescent="0.3">
      <c r="A5322">
        <v>2023</v>
      </c>
      <c r="C5322" t="str">
        <f>IF(GETPIVOTDATA("PS % recovery",Sheet4!$B$5,"Parish Name",K5322)&gt;99.949%,"OK","No")</f>
        <v>No</v>
      </c>
      <c r="D5322" t="e">
        <f>VLOOKUP(J5322,'Ref2'!C:E,3,0)</f>
        <v>#N/A</v>
      </c>
      <c r="F5322">
        <v>10</v>
      </c>
      <c r="I5322" t="e">
        <f>VLOOKUP(J5322,Ref!L:M,2,0)</f>
        <v>#N/A</v>
      </c>
      <c r="J5322" t="s">
        <v>875</v>
      </c>
      <c r="K5322" t="s">
        <v>69</v>
      </c>
      <c r="L5322" t="s">
        <v>417</v>
      </c>
      <c r="M5322" t="s">
        <v>17</v>
      </c>
      <c r="N5322" t="s">
        <v>14</v>
      </c>
      <c r="S5322">
        <v>2250</v>
      </c>
    </row>
    <row r="5323" spans="1:19" x14ac:dyDescent="0.3">
      <c r="A5323">
        <v>2023</v>
      </c>
      <c r="C5323" t="str">
        <f>IF(GETPIVOTDATA("PS % recovery",Sheet4!$B$5,"Parish Name",K5323)&gt;99.949%,"OK","No")</f>
        <v>OK</v>
      </c>
      <c r="D5323" t="e">
        <f>VLOOKUP(J5323,'Ref2'!C:E,3,0)</f>
        <v>#N/A</v>
      </c>
      <c r="F5323">
        <v>10</v>
      </c>
      <c r="I5323" t="e">
        <f>VLOOKUP(J5323,Ref!L:M,2,0)</f>
        <v>#N/A</v>
      </c>
      <c r="J5323" t="s">
        <v>877</v>
      </c>
      <c r="K5323" t="s">
        <v>71</v>
      </c>
      <c r="L5323" t="s">
        <v>433</v>
      </c>
      <c r="M5323" t="s">
        <v>20</v>
      </c>
      <c r="N5323" t="s">
        <v>14</v>
      </c>
      <c r="S5323">
        <v>122.09</v>
      </c>
    </row>
    <row r="5324" spans="1:19" x14ac:dyDescent="0.3">
      <c r="A5324">
        <v>2023</v>
      </c>
      <c r="C5324" t="str">
        <f>IF(GETPIVOTDATA("PS % recovery",Sheet4!$B$5,"Parish Name",K5324)&gt;99.949%,"OK","No")</f>
        <v>No</v>
      </c>
      <c r="D5324" t="e">
        <f>VLOOKUP(J5324,'Ref2'!C:E,3,0)</f>
        <v>#N/A</v>
      </c>
      <c r="F5324">
        <v>10</v>
      </c>
      <c r="I5324" t="e">
        <f>VLOOKUP(J5324,Ref!L:M,2,0)</f>
        <v>#N/A</v>
      </c>
      <c r="J5324" t="s">
        <v>879</v>
      </c>
      <c r="K5324" t="s">
        <v>79</v>
      </c>
      <c r="L5324" t="s">
        <v>433</v>
      </c>
      <c r="M5324" t="s">
        <v>20</v>
      </c>
      <c r="N5324" t="s">
        <v>14</v>
      </c>
      <c r="S5324">
        <v>200</v>
      </c>
    </row>
    <row r="5325" spans="1:19" x14ac:dyDescent="0.3">
      <c r="A5325">
        <v>2023</v>
      </c>
      <c r="C5325" t="str">
        <f>IF(GETPIVOTDATA("PS % recovery",Sheet4!$B$5,"Parish Name",K5325)&gt;99.949%,"OK","No")</f>
        <v>No</v>
      </c>
      <c r="D5325" t="e">
        <f>VLOOKUP(J5325,'Ref2'!C:E,3,0)</f>
        <v>#N/A</v>
      </c>
      <c r="F5325">
        <v>10</v>
      </c>
      <c r="I5325" t="e">
        <f>VLOOKUP(J5325,Ref!L:M,2,0)</f>
        <v>#N/A</v>
      </c>
      <c r="J5325" t="s">
        <v>881</v>
      </c>
      <c r="K5325" t="s">
        <v>72</v>
      </c>
      <c r="L5325" t="s">
        <v>423</v>
      </c>
      <c r="M5325" t="s">
        <v>20</v>
      </c>
      <c r="N5325" t="s">
        <v>14</v>
      </c>
      <c r="S5325">
        <v>0</v>
      </c>
    </row>
    <row r="5326" spans="1:19" x14ac:dyDescent="0.3">
      <c r="A5326">
        <v>2023</v>
      </c>
      <c r="C5326" t="str">
        <f>IF(GETPIVOTDATA("PS % recovery",Sheet4!$B$5,"Parish Name",K5326)&gt;99.949%,"OK","No")</f>
        <v>OK</v>
      </c>
      <c r="D5326" t="e">
        <f>VLOOKUP(J5326,'Ref2'!C:E,3,0)</f>
        <v>#N/A</v>
      </c>
      <c r="F5326">
        <v>10</v>
      </c>
      <c r="I5326" t="e">
        <f>VLOOKUP(J5326,Ref!L:M,2,0)</f>
        <v>#N/A</v>
      </c>
      <c r="J5326" t="s">
        <v>883</v>
      </c>
      <c r="K5326" t="s">
        <v>88</v>
      </c>
      <c r="L5326" t="s">
        <v>423</v>
      </c>
      <c r="M5326" t="s">
        <v>20</v>
      </c>
      <c r="N5326" t="s">
        <v>14</v>
      </c>
      <c r="S5326">
        <v>5000</v>
      </c>
    </row>
    <row r="5327" spans="1:19" x14ac:dyDescent="0.3">
      <c r="A5327">
        <v>2023</v>
      </c>
      <c r="C5327" t="str">
        <f>IF(GETPIVOTDATA("PS % recovery",Sheet4!$B$5,"Parish Name",K5327)&gt;99.949%,"OK","No")</f>
        <v>OK</v>
      </c>
      <c r="D5327" t="e">
        <f>VLOOKUP(J5327,'Ref2'!C:E,3,0)</f>
        <v>#N/A</v>
      </c>
      <c r="F5327">
        <v>10</v>
      </c>
      <c r="I5327" t="e">
        <f>VLOOKUP(J5327,Ref!L:M,2,0)</f>
        <v>#N/A</v>
      </c>
      <c r="J5327" t="s">
        <v>885</v>
      </c>
      <c r="K5327" t="s">
        <v>74</v>
      </c>
      <c r="L5327" t="s">
        <v>423</v>
      </c>
      <c r="M5327" t="s">
        <v>20</v>
      </c>
      <c r="N5327" t="s">
        <v>14</v>
      </c>
      <c r="S5327">
        <v>0</v>
      </c>
    </row>
    <row r="5328" spans="1:19" x14ac:dyDescent="0.3">
      <c r="A5328">
        <v>2023</v>
      </c>
      <c r="C5328" t="str">
        <f>IF(GETPIVOTDATA("PS % recovery",Sheet4!$B$5,"Parish Name",K5328)&gt;99.949%,"OK","No")</f>
        <v>No</v>
      </c>
      <c r="D5328" t="e">
        <f>VLOOKUP(J5328,'Ref2'!C:E,3,0)</f>
        <v>#N/A</v>
      </c>
      <c r="F5328">
        <v>10</v>
      </c>
      <c r="I5328" t="e">
        <f>VLOOKUP(J5328,Ref!L:M,2,0)</f>
        <v>#N/A</v>
      </c>
      <c r="J5328" t="s">
        <v>887</v>
      </c>
      <c r="K5328" t="s">
        <v>85</v>
      </c>
      <c r="L5328" t="s">
        <v>423</v>
      </c>
      <c r="M5328" t="s">
        <v>20</v>
      </c>
      <c r="N5328" t="s">
        <v>14</v>
      </c>
      <c r="S5328">
        <v>0</v>
      </c>
    </row>
    <row r="5329" spans="1:19" x14ac:dyDescent="0.3">
      <c r="A5329">
        <v>2023</v>
      </c>
      <c r="C5329" t="str">
        <f>IF(GETPIVOTDATA("PS % recovery",Sheet4!$B$5,"Parish Name",K5329)&gt;99.949%,"OK","No")</f>
        <v>OK</v>
      </c>
      <c r="D5329" t="e">
        <f>VLOOKUP(J5329,'Ref2'!C:E,3,0)</f>
        <v>#N/A</v>
      </c>
      <c r="F5329">
        <v>10</v>
      </c>
      <c r="I5329" t="e">
        <f>VLOOKUP(J5329,Ref!L:M,2,0)</f>
        <v>#N/A</v>
      </c>
      <c r="J5329" t="s">
        <v>889</v>
      </c>
      <c r="K5329" t="s">
        <v>87</v>
      </c>
      <c r="L5329" t="s">
        <v>423</v>
      </c>
      <c r="M5329" t="s">
        <v>20</v>
      </c>
      <c r="N5329" t="s">
        <v>14</v>
      </c>
      <c r="S5329">
        <v>11282.44</v>
      </c>
    </row>
    <row r="5330" spans="1:19" x14ac:dyDescent="0.3">
      <c r="A5330">
        <v>2023</v>
      </c>
      <c r="C5330" t="str">
        <f>IF(GETPIVOTDATA("PS % recovery",Sheet4!$B$5,"Parish Name",K5330)&gt;99.949%,"OK","No")</f>
        <v>No</v>
      </c>
      <c r="D5330" t="e">
        <f>VLOOKUP(J5330,'Ref2'!C:E,3,0)</f>
        <v>#N/A</v>
      </c>
      <c r="F5330">
        <v>10</v>
      </c>
      <c r="I5330" t="str">
        <f>VLOOKUP(J5330,Ref!L:M,2,0)</f>
        <v>Yes</v>
      </c>
      <c r="J5330" t="s">
        <v>891</v>
      </c>
      <c r="K5330" t="s">
        <v>73</v>
      </c>
      <c r="L5330" t="s">
        <v>425</v>
      </c>
      <c r="M5330" t="s">
        <v>20</v>
      </c>
      <c r="N5330" t="s">
        <v>14</v>
      </c>
      <c r="S5330">
        <v>0</v>
      </c>
    </row>
    <row r="5331" spans="1:19" x14ac:dyDescent="0.3">
      <c r="A5331">
        <v>2023</v>
      </c>
      <c r="C5331" t="str">
        <f>IF(GETPIVOTDATA("PS % recovery",Sheet4!$B$5,"Parish Name",K5331)&gt;99.949%,"OK","No")</f>
        <v>OK</v>
      </c>
      <c r="D5331" t="e">
        <f>VLOOKUP(J5331,'Ref2'!C:E,3,0)</f>
        <v>#N/A</v>
      </c>
      <c r="F5331">
        <v>10</v>
      </c>
      <c r="I5331" t="e">
        <f>VLOOKUP(J5331,Ref!L:M,2,0)</f>
        <v>#N/A</v>
      </c>
      <c r="J5331" t="s">
        <v>893</v>
      </c>
      <c r="K5331" t="s">
        <v>75</v>
      </c>
      <c r="L5331" t="s">
        <v>425</v>
      </c>
      <c r="M5331" t="s">
        <v>20</v>
      </c>
      <c r="N5331" t="s">
        <v>14</v>
      </c>
      <c r="S5331">
        <v>3605</v>
      </c>
    </row>
    <row r="5332" spans="1:19" x14ac:dyDescent="0.3">
      <c r="A5332">
        <v>2023</v>
      </c>
      <c r="C5332" t="str">
        <f>IF(GETPIVOTDATA("PS % recovery",Sheet4!$B$5,"Parish Name",K5332)&gt;99.949%,"OK","No")</f>
        <v>No</v>
      </c>
      <c r="D5332" t="e">
        <f>VLOOKUP(J5332,'Ref2'!C:E,3,0)</f>
        <v>#N/A</v>
      </c>
      <c r="F5332">
        <v>10</v>
      </c>
      <c r="I5332" t="e">
        <f>VLOOKUP(J5332,Ref!L:M,2,0)</f>
        <v>#N/A</v>
      </c>
      <c r="J5332" t="s">
        <v>818</v>
      </c>
      <c r="K5332" t="s">
        <v>76</v>
      </c>
      <c r="L5332" t="s">
        <v>427</v>
      </c>
      <c r="M5332" t="s">
        <v>20</v>
      </c>
      <c r="N5332" t="s">
        <v>14</v>
      </c>
      <c r="S5332">
        <v>1000</v>
      </c>
    </row>
    <row r="5333" spans="1:19" x14ac:dyDescent="0.3">
      <c r="A5333">
        <v>2023</v>
      </c>
      <c r="C5333" t="str">
        <f>IF(GETPIVOTDATA("PS % recovery",Sheet4!$B$5,"Parish Name",K5333)&gt;99.949%,"OK","No")</f>
        <v>No</v>
      </c>
      <c r="D5333" t="e">
        <f>VLOOKUP(J5333,'Ref2'!C:E,3,0)</f>
        <v>#N/A</v>
      </c>
      <c r="F5333">
        <v>10</v>
      </c>
      <c r="I5333" t="e">
        <f>VLOOKUP(J5333,Ref!L:M,2,0)</f>
        <v>#N/A</v>
      </c>
      <c r="J5333" t="s">
        <v>822</v>
      </c>
      <c r="K5333" t="s">
        <v>81</v>
      </c>
      <c r="L5333" t="s">
        <v>427</v>
      </c>
      <c r="M5333" t="s">
        <v>20</v>
      </c>
      <c r="N5333" t="s">
        <v>14</v>
      </c>
      <c r="S5333">
        <v>0</v>
      </c>
    </row>
    <row r="5334" spans="1:19" x14ac:dyDescent="0.3">
      <c r="A5334">
        <v>2023</v>
      </c>
      <c r="C5334" t="str">
        <f>IF(GETPIVOTDATA("PS % recovery",Sheet4!$B$5,"Parish Name",K5334)&gt;99.949%,"OK","No")</f>
        <v>OK</v>
      </c>
      <c r="D5334" t="e">
        <f>VLOOKUP(J5334,'Ref2'!C:E,3,0)</f>
        <v>#N/A</v>
      </c>
      <c r="F5334">
        <v>10</v>
      </c>
      <c r="I5334" t="e">
        <f>VLOOKUP(J5334,Ref!L:M,2,0)</f>
        <v>#N/A</v>
      </c>
      <c r="J5334" t="s">
        <v>819</v>
      </c>
      <c r="K5334" t="s">
        <v>78</v>
      </c>
      <c r="L5334" t="s">
        <v>427</v>
      </c>
      <c r="M5334" t="s">
        <v>20</v>
      </c>
      <c r="N5334" t="s">
        <v>14</v>
      </c>
      <c r="S5334">
        <v>500</v>
      </c>
    </row>
    <row r="5335" spans="1:19" x14ac:dyDescent="0.3">
      <c r="A5335">
        <v>2023</v>
      </c>
      <c r="C5335" t="str">
        <f>IF(GETPIVOTDATA("PS % recovery",Sheet4!$B$5,"Parish Name",K5335)&gt;99.949%,"OK","No")</f>
        <v>No</v>
      </c>
      <c r="D5335" t="e">
        <f>VLOOKUP(J5335,'Ref2'!C:E,3,0)</f>
        <v>#N/A</v>
      </c>
      <c r="F5335">
        <v>10</v>
      </c>
      <c r="I5335" t="e">
        <f>VLOOKUP(J5335,Ref!L:M,2,0)</f>
        <v>#N/A</v>
      </c>
      <c r="J5335" t="s">
        <v>898</v>
      </c>
      <c r="K5335" t="s">
        <v>82</v>
      </c>
      <c r="L5335" t="s">
        <v>429</v>
      </c>
      <c r="M5335" t="s">
        <v>20</v>
      </c>
      <c r="N5335" t="s">
        <v>14</v>
      </c>
      <c r="S5335">
        <v>2113.54</v>
      </c>
    </row>
    <row r="5336" spans="1:19" x14ac:dyDescent="0.3">
      <c r="A5336">
        <v>2023</v>
      </c>
      <c r="C5336" t="str">
        <f>IF(GETPIVOTDATA("PS % recovery",Sheet4!$B$5,"Parish Name",K5336)&gt;99.949%,"OK","No")</f>
        <v>OK</v>
      </c>
      <c r="D5336" t="e">
        <f>VLOOKUP(J5336,'Ref2'!C:E,3,0)</f>
        <v>#N/A</v>
      </c>
      <c r="F5336">
        <v>10</v>
      </c>
      <c r="I5336" t="str">
        <f>VLOOKUP(J5336,Ref!L:M,2,0)</f>
        <v>Yes</v>
      </c>
      <c r="J5336" t="s">
        <v>900</v>
      </c>
      <c r="K5336" t="s">
        <v>77</v>
      </c>
      <c r="L5336" t="s">
        <v>429</v>
      </c>
      <c r="M5336" t="s">
        <v>20</v>
      </c>
      <c r="N5336" t="s">
        <v>14</v>
      </c>
      <c r="S5336">
        <v>7526</v>
      </c>
    </row>
    <row r="5337" spans="1:19" x14ac:dyDescent="0.3">
      <c r="A5337">
        <v>2023</v>
      </c>
      <c r="C5337" t="str">
        <f>IF(GETPIVOTDATA("PS % recovery",Sheet4!$B$5,"Parish Name",K5337)&gt;99.949%,"OK","No")</f>
        <v>OK</v>
      </c>
      <c r="D5337" t="e">
        <f>VLOOKUP(J5337,'Ref2'!C:E,3,0)</f>
        <v>#N/A</v>
      </c>
      <c r="F5337">
        <v>10</v>
      </c>
      <c r="I5337" t="e">
        <f>VLOOKUP(J5337,Ref!L:M,2,0)</f>
        <v>#N/A</v>
      </c>
      <c r="J5337" t="s">
        <v>902</v>
      </c>
      <c r="K5337" t="s">
        <v>92</v>
      </c>
      <c r="L5337" t="s">
        <v>429</v>
      </c>
      <c r="M5337" t="s">
        <v>20</v>
      </c>
      <c r="N5337" t="s">
        <v>14</v>
      </c>
      <c r="S5337">
        <v>1267</v>
      </c>
    </row>
    <row r="5338" spans="1:19" x14ac:dyDescent="0.3">
      <c r="A5338">
        <v>2023</v>
      </c>
      <c r="C5338" t="str">
        <f>IF(GETPIVOTDATA("PS % recovery",Sheet4!$B$5,"Parish Name",K5338)&gt;99.949%,"OK","No")</f>
        <v>OK</v>
      </c>
      <c r="D5338" t="e">
        <f>VLOOKUP(J5338,'Ref2'!C:E,3,0)</f>
        <v>#N/A</v>
      </c>
      <c r="F5338">
        <v>10</v>
      </c>
      <c r="I5338" t="e">
        <f>VLOOKUP(J5338,Ref!L:M,2,0)</f>
        <v>#N/A</v>
      </c>
      <c r="J5338" t="s">
        <v>821</v>
      </c>
      <c r="K5338" t="s">
        <v>80</v>
      </c>
      <c r="L5338" t="s">
        <v>431</v>
      </c>
      <c r="M5338" t="s">
        <v>20</v>
      </c>
      <c r="N5338" t="s">
        <v>14</v>
      </c>
      <c r="S5338">
        <v>7681.93</v>
      </c>
    </row>
    <row r="5339" spans="1:19" x14ac:dyDescent="0.3">
      <c r="A5339">
        <v>2023</v>
      </c>
      <c r="C5339" t="str">
        <f>IF(GETPIVOTDATA("PS % recovery",Sheet4!$B$5,"Parish Name",K5339)&gt;99.949%,"OK","No")</f>
        <v>OK</v>
      </c>
      <c r="D5339" t="e">
        <f>VLOOKUP(J5339,'Ref2'!C:E,3,0)</f>
        <v>#N/A</v>
      </c>
      <c r="F5339">
        <v>10</v>
      </c>
      <c r="I5339" t="e">
        <f>VLOOKUP(J5339,Ref!L:M,2,0)</f>
        <v>#N/A</v>
      </c>
      <c r="J5339" t="s">
        <v>905</v>
      </c>
      <c r="K5339" t="s">
        <v>83</v>
      </c>
      <c r="L5339" t="s">
        <v>425</v>
      </c>
      <c r="M5339" t="s">
        <v>20</v>
      </c>
      <c r="N5339" t="s">
        <v>14</v>
      </c>
      <c r="S5339">
        <v>2211</v>
      </c>
    </row>
    <row r="5340" spans="1:19" x14ac:dyDescent="0.3">
      <c r="A5340">
        <v>2023</v>
      </c>
      <c r="C5340" t="str">
        <f>IF(GETPIVOTDATA("PS % recovery",Sheet4!$B$5,"Parish Name",K5340)&gt;99.949%,"OK","No")</f>
        <v>OK</v>
      </c>
      <c r="D5340" t="e">
        <f>VLOOKUP(J5340,'Ref2'!C:E,3,0)</f>
        <v>#N/A</v>
      </c>
      <c r="F5340">
        <v>10</v>
      </c>
      <c r="I5340" t="e">
        <f>VLOOKUP(J5340,Ref!L:M,2,0)</f>
        <v>#N/A</v>
      </c>
      <c r="J5340" t="s">
        <v>907</v>
      </c>
      <c r="K5340" t="s">
        <v>84</v>
      </c>
      <c r="L5340" t="s">
        <v>435</v>
      </c>
      <c r="M5340" t="s">
        <v>20</v>
      </c>
      <c r="N5340" t="s">
        <v>14</v>
      </c>
    </row>
    <row r="5341" spans="1:19" x14ac:dyDescent="0.3">
      <c r="A5341">
        <v>2023</v>
      </c>
      <c r="C5341" t="str">
        <f>IF(GETPIVOTDATA("PS % recovery",Sheet4!$B$5,"Parish Name",K5341)&gt;99.949%,"OK","No")</f>
        <v>OK</v>
      </c>
      <c r="D5341" t="e">
        <f>VLOOKUP(J5341,'Ref2'!C:E,3,0)</f>
        <v>#N/A</v>
      </c>
      <c r="F5341">
        <v>10</v>
      </c>
      <c r="I5341" t="e">
        <f>VLOOKUP(J5341,Ref!L:M,2,0)</f>
        <v>#N/A</v>
      </c>
      <c r="J5341" t="s">
        <v>909</v>
      </c>
      <c r="K5341" t="s">
        <v>86</v>
      </c>
      <c r="L5341" t="s">
        <v>433</v>
      </c>
      <c r="M5341" t="s">
        <v>20</v>
      </c>
      <c r="N5341" t="s">
        <v>14</v>
      </c>
      <c r="S5341">
        <v>3488</v>
      </c>
    </row>
    <row r="5342" spans="1:19" x14ac:dyDescent="0.3">
      <c r="A5342">
        <v>2023</v>
      </c>
      <c r="C5342" t="str">
        <f>IF(GETPIVOTDATA("PS % recovery",Sheet4!$B$5,"Parish Name",K5342)&gt;99.949%,"OK","No")</f>
        <v>OK</v>
      </c>
      <c r="D5342" t="e">
        <f>VLOOKUP(J5342,'Ref2'!C:E,3,0)</f>
        <v>#N/A</v>
      </c>
      <c r="F5342">
        <v>10</v>
      </c>
      <c r="I5342" t="e">
        <f>VLOOKUP(J5342,Ref!L:M,2,0)</f>
        <v>#N/A</v>
      </c>
      <c r="J5342" t="s">
        <v>911</v>
      </c>
      <c r="K5342" t="s">
        <v>89</v>
      </c>
      <c r="L5342" t="s">
        <v>423</v>
      </c>
      <c r="M5342" t="s">
        <v>20</v>
      </c>
      <c r="N5342" t="s">
        <v>14</v>
      </c>
      <c r="S5342">
        <v>1696</v>
      </c>
    </row>
    <row r="5343" spans="1:19" x14ac:dyDescent="0.3">
      <c r="A5343">
        <v>2023</v>
      </c>
      <c r="C5343" t="str">
        <f>IF(GETPIVOTDATA("PS % recovery",Sheet4!$B$5,"Parish Name",K5343)&gt;99.949%,"OK","No")</f>
        <v>OK</v>
      </c>
      <c r="D5343" t="e">
        <f>VLOOKUP(J5343,'Ref2'!C:E,3,0)</f>
        <v>#N/A</v>
      </c>
      <c r="F5343">
        <v>10</v>
      </c>
      <c r="I5343" t="e">
        <f>VLOOKUP(J5343,Ref!L:M,2,0)</f>
        <v>#N/A</v>
      </c>
      <c r="J5343" t="s">
        <v>913</v>
      </c>
      <c r="K5343" t="s">
        <v>90</v>
      </c>
      <c r="L5343" t="s">
        <v>435</v>
      </c>
      <c r="M5343" t="s">
        <v>20</v>
      </c>
      <c r="N5343" t="s">
        <v>14</v>
      </c>
      <c r="S5343">
        <v>4427</v>
      </c>
    </row>
    <row r="5344" spans="1:19" x14ac:dyDescent="0.3">
      <c r="A5344">
        <v>2023</v>
      </c>
      <c r="C5344" t="str">
        <f>IF(GETPIVOTDATA("PS % recovery",Sheet4!$B$5,"Parish Name",K5344)&gt;99.949%,"OK","No")</f>
        <v>OK</v>
      </c>
      <c r="D5344" t="e">
        <f>VLOOKUP(J5344,'Ref2'!C:E,3,0)</f>
        <v>#N/A</v>
      </c>
      <c r="F5344">
        <v>10</v>
      </c>
      <c r="I5344" t="str">
        <f>VLOOKUP(J5344,Ref!L:M,2,0)</f>
        <v>Yes</v>
      </c>
      <c r="J5344" t="s">
        <v>915</v>
      </c>
      <c r="K5344" t="s">
        <v>91</v>
      </c>
      <c r="L5344" t="s">
        <v>437</v>
      </c>
      <c r="M5344" t="s">
        <v>20</v>
      </c>
      <c r="N5344" t="s">
        <v>14</v>
      </c>
      <c r="S5344">
        <v>3250</v>
      </c>
    </row>
    <row r="5345" spans="1:19" x14ac:dyDescent="0.3">
      <c r="A5345">
        <v>2023</v>
      </c>
      <c r="C5345" t="str">
        <f>IF(GETPIVOTDATA("PS % recovery",Sheet4!$B$5,"Parish Name",K5345)&gt;99.949%,"OK","No")</f>
        <v>OK</v>
      </c>
      <c r="D5345" t="e">
        <f>VLOOKUP(J5345,'Ref2'!C:E,3,0)</f>
        <v>#N/A</v>
      </c>
      <c r="F5345">
        <v>10</v>
      </c>
      <c r="I5345" t="e">
        <f>VLOOKUP(J5345,Ref!L:M,2,0)</f>
        <v>#N/A</v>
      </c>
      <c r="J5345" t="s">
        <v>917</v>
      </c>
      <c r="K5345" t="s">
        <v>94</v>
      </c>
      <c r="L5345" t="s">
        <v>453</v>
      </c>
      <c r="M5345" t="s">
        <v>23</v>
      </c>
      <c r="N5345" t="s">
        <v>14</v>
      </c>
      <c r="S5345">
        <v>4054</v>
      </c>
    </row>
    <row r="5346" spans="1:19" x14ac:dyDescent="0.3">
      <c r="A5346">
        <v>2023</v>
      </c>
      <c r="C5346" t="str">
        <f>IF(GETPIVOTDATA("PS % recovery",Sheet4!$B$5,"Parish Name",K5346)&gt;99.949%,"OK","No")</f>
        <v>OK</v>
      </c>
      <c r="D5346" t="str">
        <f>VLOOKUP(J5346,'Ref2'!C:E,3,0)</f>
        <v>LLF</v>
      </c>
      <c r="F5346">
        <v>10</v>
      </c>
      <c r="I5346" t="str">
        <f>VLOOKUP(J5346,Ref!L:M,2,0)</f>
        <v>Yes</v>
      </c>
      <c r="J5346" t="s">
        <v>919</v>
      </c>
      <c r="K5346" t="s">
        <v>96</v>
      </c>
      <c r="L5346" t="s">
        <v>441</v>
      </c>
      <c r="M5346" t="s">
        <v>23</v>
      </c>
      <c r="N5346" t="s">
        <v>14</v>
      </c>
      <c r="S5346">
        <v>17853</v>
      </c>
    </row>
    <row r="5347" spans="1:19" x14ac:dyDescent="0.3">
      <c r="A5347">
        <v>2023</v>
      </c>
      <c r="C5347" t="str">
        <f>IF(GETPIVOTDATA("PS % recovery",Sheet4!$B$5,"Parish Name",K5347)&gt;99.949%,"OK","No")</f>
        <v>OK</v>
      </c>
      <c r="D5347" t="str">
        <f>VLOOKUP(J5347,'Ref2'!C:E,3,0)</f>
        <v>LLF</v>
      </c>
      <c r="F5347">
        <v>10</v>
      </c>
      <c r="I5347" t="str">
        <f>VLOOKUP(J5347,Ref!L:M,2,0)</f>
        <v>Yes</v>
      </c>
      <c r="J5347" t="s">
        <v>921</v>
      </c>
      <c r="K5347" t="s">
        <v>97</v>
      </c>
      <c r="L5347" t="s">
        <v>443</v>
      </c>
      <c r="M5347" t="s">
        <v>23</v>
      </c>
      <c r="N5347" t="s">
        <v>14</v>
      </c>
      <c r="S5347">
        <v>11342</v>
      </c>
    </row>
    <row r="5348" spans="1:19" x14ac:dyDescent="0.3">
      <c r="A5348">
        <v>2023</v>
      </c>
      <c r="C5348" t="str">
        <f>IF(GETPIVOTDATA("PS % recovery",Sheet4!$B$5,"Parish Name",K5348)&gt;99.949%,"OK","No")</f>
        <v>No</v>
      </c>
      <c r="D5348" t="e">
        <f>VLOOKUP(J5348,'Ref2'!C:E,3,0)</f>
        <v>#N/A</v>
      </c>
      <c r="F5348">
        <v>10</v>
      </c>
      <c r="I5348" t="e">
        <f>VLOOKUP(J5348,Ref!L:M,2,0)</f>
        <v>#N/A</v>
      </c>
      <c r="J5348" t="s">
        <v>923</v>
      </c>
      <c r="K5348" t="s">
        <v>98</v>
      </c>
      <c r="L5348" t="s">
        <v>445</v>
      </c>
      <c r="M5348" t="s">
        <v>23</v>
      </c>
      <c r="N5348" t="s">
        <v>14</v>
      </c>
      <c r="S5348">
        <v>5344</v>
      </c>
    </row>
    <row r="5349" spans="1:19" x14ac:dyDescent="0.3">
      <c r="A5349">
        <v>2023</v>
      </c>
      <c r="C5349" t="str">
        <f>IF(GETPIVOTDATA("PS % recovery",Sheet4!$B$5,"Parish Name",K5349)&gt;99.949%,"OK","No")</f>
        <v>OK</v>
      </c>
      <c r="D5349" t="e">
        <f>VLOOKUP(J5349,'Ref2'!C:E,3,0)</f>
        <v>#N/A</v>
      </c>
      <c r="F5349">
        <v>10</v>
      </c>
      <c r="I5349" t="e">
        <f>VLOOKUP(J5349,Ref!L:M,2,0)</f>
        <v>#N/A</v>
      </c>
      <c r="J5349" t="s">
        <v>925</v>
      </c>
      <c r="K5349" t="s">
        <v>99</v>
      </c>
      <c r="L5349" t="s">
        <v>447</v>
      </c>
      <c r="M5349" t="s">
        <v>23</v>
      </c>
      <c r="N5349" t="s">
        <v>14</v>
      </c>
      <c r="S5349">
        <v>5706.25</v>
      </c>
    </row>
    <row r="5350" spans="1:19" x14ac:dyDescent="0.3">
      <c r="A5350">
        <v>2023</v>
      </c>
      <c r="C5350" t="str">
        <f>IF(GETPIVOTDATA("PS % recovery",Sheet4!$B$5,"Parish Name",K5350)&gt;99.949%,"OK","No")</f>
        <v>OK</v>
      </c>
      <c r="D5350" t="e">
        <f>VLOOKUP(J5350,'Ref2'!C:E,3,0)</f>
        <v>#N/A</v>
      </c>
      <c r="F5350">
        <v>10</v>
      </c>
      <c r="I5350" t="e">
        <f>VLOOKUP(J5350,Ref!L:M,2,0)</f>
        <v>#N/A</v>
      </c>
      <c r="J5350" t="s">
        <v>927</v>
      </c>
      <c r="K5350" t="s">
        <v>100</v>
      </c>
      <c r="L5350" t="s">
        <v>449</v>
      </c>
      <c r="M5350" t="s">
        <v>23</v>
      </c>
      <c r="N5350" t="s">
        <v>14</v>
      </c>
      <c r="S5350">
        <v>4320</v>
      </c>
    </row>
    <row r="5351" spans="1:19" x14ac:dyDescent="0.3">
      <c r="A5351">
        <v>2023</v>
      </c>
      <c r="C5351" t="str">
        <f>IF(GETPIVOTDATA("PS % recovery",Sheet4!$B$5,"Parish Name",K5351)&gt;99.949%,"OK","No")</f>
        <v>OK</v>
      </c>
      <c r="D5351" t="e">
        <f>VLOOKUP(J5351,'Ref2'!C:E,3,0)</f>
        <v>#N/A</v>
      </c>
      <c r="F5351">
        <v>10</v>
      </c>
      <c r="I5351" t="e">
        <f>VLOOKUP(J5351,Ref!L:M,2,0)</f>
        <v>#N/A</v>
      </c>
      <c r="J5351" t="s">
        <v>929</v>
      </c>
      <c r="K5351" t="s">
        <v>101</v>
      </c>
      <c r="L5351" t="s">
        <v>451</v>
      </c>
      <c r="M5351" t="s">
        <v>23</v>
      </c>
      <c r="N5351" t="s">
        <v>14</v>
      </c>
      <c r="S5351">
        <v>7705</v>
      </c>
    </row>
    <row r="5352" spans="1:19" x14ac:dyDescent="0.3">
      <c r="A5352">
        <v>2023</v>
      </c>
      <c r="C5352" t="str">
        <f>IF(GETPIVOTDATA("PS % recovery",Sheet4!$B$5,"Parish Name",K5352)&gt;99.949%,"OK","No")</f>
        <v>OK</v>
      </c>
      <c r="D5352" t="e">
        <f>VLOOKUP(J5352,'Ref2'!C:E,3,0)</f>
        <v>#N/A</v>
      </c>
      <c r="F5352">
        <v>10</v>
      </c>
      <c r="I5352" t="e">
        <f>VLOOKUP(J5352,Ref!L:M,2,0)</f>
        <v>#N/A</v>
      </c>
      <c r="J5352" t="s">
        <v>931</v>
      </c>
      <c r="K5352" t="s">
        <v>95</v>
      </c>
      <c r="L5352" t="s">
        <v>439</v>
      </c>
      <c r="M5352" t="s">
        <v>23</v>
      </c>
      <c r="N5352" t="s">
        <v>14</v>
      </c>
      <c r="S5352">
        <v>4028</v>
      </c>
    </row>
    <row r="5353" spans="1:19" x14ac:dyDescent="0.3">
      <c r="A5353">
        <v>2023</v>
      </c>
      <c r="C5353" t="str">
        <f>IF(GETPIVOTDATA("PS % recovery",Sheet4!$B$5,"Parish Name",K5353)&gt;99.949%,"OK","No")</f>
        <v>No</v>
      </c>
      <c r="D5353" t="e">
        <f>VLOOKUP(J5353,'Ref2'!C:E,3,0)</f>
        <v>#N/A</v>
      </c>
      <c r="F5353">
        <v>10</v>
      </c>
      <c r="I5353" t="e">
        <f>VLOOKUP(J5353,Ref!L:M,2,0)</f>
        <v>#N/A</v>
      </c>
      <c r="J5353" t="s">
        <v>933</v>
      </c>
      <c r="K5353" t="s">
        <v>102</v>
      </c>
      <c r="L5353" t="s">
        <v>453</v>
      </c>
      <c r="M5353" t="s">
        <v>23</v>
      </c>
      <c r="N5353" t="s">
        <v>14</v>
      </c>
      <c r="S5353">
        <v>1917</v>
      </c>
    </row>
    <row r="5354" spans="1:19" x14ac:dyDescent="0.3">
      <c r="A5354">
        <v>2023</v>
      </c>
      <c r="C5354" t="str">
        <f>IF(GETPIVOTDATA("PS % recovery",Sheet4!$B$5,"Parish Name",K5354)&gt;99.949%,"OK","No")</f>
        <v>OK</v>
      </c>
      <c r="D5354" t="e">
        <f>VLOOKUP(J5354,'Ref2'!C:E,3,0)</f>
        <v>#N/A</v>
      </c>
      <c r="F5354">
        <v>10</v>
      </c>
      <c r="I5354" t="e">
        <f>VLOOKUP(J5354,Ref!L:M,2,0)</f>
        <v>#N/A</v>
      </c>
      <c r="J5354" t="s">
        <v>935</v>
      </c>
      <c r="K5354" t="s">
        <v>104</v>
      </c>
      <c r="L5354" t="s">
        <v>465</v>
      </c>
      <c r="M5354" t="s">
        <v>26</v>
      </c>
      <c r="N5354" t="s">
        <v>14</v>
      </c>
      <c r="S5354">
        <v>6353</v>
      </c>
    </row>
    <row r="5355" spans="1:19" x14ac:dyDescent="0.3">
      <c r="A5355">
        <v>2023</v>
      </c>
      <c r="C5355" t="str">
        <f>IF(GETPIVOTDATA("PS % recovery",Sheet4!$B$5,"Parish Name",K5355)&gt;99.949%,"OK","No")</f>
        <v>OK</v>
      </c>
      <c r="D5355" t="e">
        <f>VLOOKUP(J5355,'Ref2'!C:E,3,0)</f>
        <v>#N/A</v>
      </c>
      <c r="F5355">
        <v>10</v>
      </c>
      <c r="I5355" t="e">
        <f>VLOOKUP(J5355,Ref!L:M,2,0)</f>
        <v>#N/A</v>
      </c>
      <c r="J5355" t="s">
        <v>937</v>
      </c>
      <c r="K5355" t="s">
        <v>106</v>
      </c>
      <c r="L5355" t="s">
        <v>467</v>
      </c>
      <c r="M5355" t="s">
        <v>26</v>
      </c>
      <c r="N5355" t="s">
        <v>14</v>
      </c>
      <c r="S5355">
        <v>5861</v>
      </c>
    </row>
    <row r="5356" spans="1:19" x14ac:dyDescent="0.3">
      <c r="A5356">
        <v>2023</v>
      </c>
      <c r="C5356" t="str">
        <f>IF(GETPIVOTDATA("PS % recovery",Sheet4!$B$5,"Parish Name",K5356)&gt;99.949%,"OK","No")</f>
        <v>OK</v>
      </c>
      <c r="D5356" t="e">
        <f>VLOOKUP(J5356,'Ref2'!C:E,3,0)</f>
        <v>#N/A</v>
      </c>
      <c r="F5356">
        <v>10</v>
      </c>
      <c r="I5356" t="e">
        <f>VLOOKUP(J5356,Ref!L:M,2,0)</f>
        <v>#N/A</v>
      </c>
      <c r="J5356" t="s">
        <v>939</v>
      </c>
      <c r="K5356" t="s">
        <v>108</v>
      </c>
      <c r="L5356" t="s">
        <v>469</v>
      </c>
      <c r="M5356" t="s">
        <v>26</v>
      </c>
      <c r="N5356" t="s">
        <v>14</v>
      </c>
      <c r="S5356">
        <v>5079</v>
      </c>
    </row>
    <row r="5357" spans="1:19" x14ac:dyDescent="0.3">
      <c r="A5357">
        <v>2023</v>
      </c>
      <c r="C5357" t="str">
        <f>IF(GETPIVOTDATA("PS % recovery",Sheet4!$B$5,"Parish Name",K5357)&gt;99.949%,"OK","No")</f>
        <v>OK</v>
      </c>
      <c r="D5357" t="e">
        <f>VLOOKUP(J5357,'Ref2'!C:E,3,0)</f>
        <v>#N/A</v>
      </c>
      <c r="F5357">
        <v>10</v>
      </c>
      <c r="I5357" t="e">
        <f>VLOOKUP(J5357,Ref!L:M,2,0)</f>
        <v>#N/A</v>
      </c>
      <c r="J5357" t="s">
        <v>941</v>
      </c>
      <c r="K5357" t="s">
        <v>110</v>
      </c>
      <c r="L5357" t="s">
        <v>471</v>
      </c>
      <c r="M5357" t="s">
        <v>26</v>
      </c>
      <c r="N5357" t="s">
        <v>14</v>
      </c>
      <c r="S5357">
        <v>7589</v>
      </c>
    </row>
    <row r="5358" spans="1:19" x14ac:dyDescent="0.3">
      <c r="A5358">
        <v>2023</v>
      </c>
      <c r="C5358" t="str">
        <f>IF(GETPIVOTDATA("PS % recovery",Sheet4!$B$5,"Parish Name",K5358)&gt;99.949%,"OK","No")</f>
        <v>OK</v>
      </c>
      <c r="D5358" t="e">
        <f>VLOOKUP(J5358,'Ref2'!C:E,3,0)</f>
        <v>#N/A</v>
      </c>
      <c r="F5358">
        <v>10</v>
      </c>
      <c r="I5358" t="str">
        <f>VLOOKUP(J5358,Ref!L:M,2,0)</f>
        <v>Yes</v>
      </c>
      <c r="J5358" t="s">
        <v>943</v>
      </c>
      <c r="K5358" t="s">
        <v>112</v>
      </c>
      <c r="L5358" t="s">
        <v>473</v>
      </c>
      <c r="M5358" t="s">
        <v>26</v>
      </c>
      <c r="N5358" t="s">
        <v>14</v>
      </c>
      <c r="S5358">
        <v>10000</v>
      </c>
    </row>
    <row r="5359" spans="1:19" x14ac:dyDescent="0.3">
      <c r="A5359">
        <v>2023</v>
      </c>
      <c r="C5359" t="str">
        <f>IF(GETPIVOTDATA("PS % recovery",Sheet4!$B$5,"Parish Name",K5359)&gt;99.949%,"OK","No")</f>
        <v>No</v>
      </c>
      <c r="D5359" t="e">
        <f>VLOOKUP(J5359,'Ref2'!C:E,3,0)</f>
        <v>#N/A</v>
      </c>
      <c r="F5359">
        <v>10</v>
      </c>
      <c r="I5359" t="e">
        <f>VLOOKUP(J5359,Ref!L:M,2,0)</f>
        <v>#N/A</v>
      </c>
      <c r="J5359" t="s">
        <v>945</v>
      </c>
      <c r="K5359" t="s">
        <v>114</v>
      </c>
      <c r="L5359" t="s">
        <v>475</v>
      </c>
      <c r="M5359" t="s">
        <v>26</v>
      </c>
      <c r="N5359" t="s">
        <v>14</v>
      </c>
      <c r="S5359">
        <v>8383.67</v>
      </c>
    </row>
    <row r="5360" spans="1:19" x14ac:dyDescent="0.3">
      <c r="A5360">
        <v>2023</v>
      </c>
      <c r="C5360" t="str">
        <f>IF(GETPIVOTDATA("PS % recovery",Sheet4!$B$5,"Parish Name",K5360)&gt;99.949%,"OK","No")</f>
        <v>OK</v>
      </c>
      <c r="D5360" t="e">
        <f>VLOOKUP(J5360,'Ref2'!C:E,3,0)</f>
        <v>#N/A</v>
      </c>
      <c r="F5360">
        <v>10</v>
      </c>
      <c r="I5360" t="e">
        <f>VLOOKUP(J5360,Ref!L:M,2,0)</f>
        <v>#N/A</v>
      </c>
      <c r="J5360" t="s">
        <v>947</v>
      </c>
      <c r="K5360" t="s">
        <v>116</v>
      </c>
      <c r="L5360" t="s">
        <v>477</v>
      </c>
      <c r="M5360" t="s">
        <v>26</v>
      </c>
      <c r="N5360" t="s">
        <v>14</v>
      </c>
      <c r="S5360">
        <v>5569</v>
      </c>
    </row>
    <row r="5361" spans="1:22" x14ac:dyDescent="0.3">
      <c r="A5361">
        <v>2023</v>
      </c>
      <c r="C5361" t="str">
        <f>IF(GETPIVOTDATA("PS % recovery",Sheet4!$B$5,"Parish Name",K5361)&gt;99.949%,"OK","No")</f>
        <v>OK</v>
      </c>
      <c r="D5361" t="e">
        <f>VLOOKUP(J5361,'Ref2'!C:E,3,0)</f>
        <v>#N/A</v>
      </c>
      <c r="F5361">
        <v>10</v>
      </c>
      <c r="I5361" t="e">
        <f>VLOOKUP(J5361,Ref!L:M,2,0)</f>
        <v>#N/A</v>
      </c>
      <c r="J5361" t="s">
        <v>949</v>
      </c>
      <c r="K5361" t="s">
        <v>118</v>
      </c>
      <c r="L5361" t="s">
        <v>479</v>
      </c>
      <c r="M5361" t="s">
        <v>26</v>
      </c>
      <c r="N5361" t="s">
        <v>14</v>
      </c>
      <c r="S5361">
        <v>7052</v>
      </c>
    </row>
    <row r="5362" spans="1:22" x14ac:dyDescent="0.3">
      <c r="A5362">
        <v>2023</v>
      </c>
      <c r="C5362" t="str">
        <f>IF(GETPIVOTDATA("PS % recovery",Sheet4!$B$5,"Parish Name",K5362)&gt;99.949%,"OK","No")</f>
        <v>OK</v>
      </c>
      <c r="D5362" t="e">
        <f>VLOOKUP(J5362,'Ref2'!C:E,3,0)</f>
        <v>#N/A</v>
      </c>
      <c r="F5362">
        <v>10</v>
      </c>
      <c r="I5362" t="e">
        <f>VLOOKUP(J5362,Ref!L:M,2,0)</f>
        <v>#N/A</v>
      </c>
      <c r="J5362" t="s">
        <v>951</v>
      </c>
      <c r="K5362" t="s">
        <v>105</v>
      </c>
      <c r="L5362" t="s">
        <v>455</v>
      </c>
      <c r="M5362" t="s">
        <v>26</v>
      </c>
      <c r="N5362" t="s">
        <v>14</v>
      </c>
      <c r="S5362">
        <f>0+2583</f>
        <v>2583</v>
      </c>
      <c r="V5362" t="s">
        <v>1711</v>
      </c>
    </row>
    <row r="5363" spans="1:22" x14ac:dyDescent="0.3">
      <c r="A5363">
        <v>2023</v>
      </c>
      <c r="C5363" t="str">
        <f>IF(GETPIVOTDATA("PS % recovery",Sheet4!$B$5,"Parish Name",K5363)&gt;99.949%,"OK","No")</f>
        <v>OK</v>
      </c>
      <c r="D5363" t="e">
        <f>VLOOKUP(J5363,'Ref2'!C:E,3,0)</f>
        <v>#N/A</v>
      </c>
      <c r="F5363">
        <v>10</v>
      </c>
      <c r="I5363" t="e">
        <f>VLOOKUP(J5363,Ref!L:M,2,0)</f>
        <v>#N/A</v>
      </c>
      <c r="J5363" t="s">
        <v>953</v>
      </c>
      <c r="K5363" t="s">
        <v>107</v>
      </c>
      <c r="L5363" t="s">
        <v>457</v>
      </c>
      <c r="M5363" t="s">
        <v>26</v>
      </c>
      <c r="N5363" t="s">
        <v>14</v>
      </c>
      <c r="S5363">
        <v>4773.42</v>
      </c>
    </row>
    <row r="5364" spans="1:22" x14ac:dyDescent="0.3">
      <c r="A5364">
        <v>2023</v>
      </c>
      <c r="C5364" t="str">
        <f>IF(GETPIVOTDATA("PS % recovery",Sheet4!$B$5,"Parish Name",K5364)&gt;99.949%,"OK","No")</f>
        <v>OK</v>
      </c>
      <c r="D5364" t="e">
        <f>VLOOKUP(J5364,'Ref2'!C:E,3,0)</f>
        <v>#N/A</v>
      </c>
      <c r="F5364">
        <v>10</v>
      </c>
      <c r="I5364" t="e">
        <f>VLOOKUP(J5364,Ref!L:M,2,0)</f>
        <v>#N/A</v>
      </c>
      <c r="J5364" t="s">
        <v>955</v>
      </c>
      <c r="K5364" t="s">
        <v>109</v>
      </c>
      <c r="L5364" t="s">
        <v>459</v>
      </c>
      <c r="M5364" t="s">
        <v>26</v>
      </c>
      <c r="N5364" t="s">
        <v>14</v>
      </c>
      <c r="S5364">
        <v>5800</v>
      </c>
    </row>
    <row r="5365" spans="1:22" x14ac:dyDescent="0.3">
      <c r="A5365">
        <v>2023</v>
      </c>
      <c r="C5365" t="str">
        <f>IF(GETPIVOTDATA("PS % recovery",Sheet4!$B$5,"Parish Name",K5365)&gt;99.949%,"OK","No")</f>
        <v>No</v>
      </c>
      <c r="D5365" t="e">
        <f>VLOOKUP(J5365,'Ref2'!C:E,3,0)</f>
        <v>#N/A</v>
      </c>
      <c r="F5365">
        <v>10</v>
      </c>
      <c r="I5365" t="e">
        <f>VLOOKUP(J5365,Ref!L:M,2,0)</f>
        <v>#N/A</v>
      </c>
      <c r="J5365" t="s">
        <v>824</v>
      </c>
      <c r="K5365" t="s">
        <v>113</v>
      </c>
      <c r="L5365" t="s">
        <v>463</v>
      </c>
      <c r="M5365" t="s">
        <v>26</v>
      </c>
      <c r="N5365" t="s">
        <v>14</v>
      </c>
      <c r="S5365">
        <v>2000</v>
      </c>
    </row>
    <row r="5366" spans="1:22" x14ac:dyDescent="0.3">
      <c r="A5366">
        <v>2023</v>
      </c>
      <c r="C5366" t="str">
        <f>IF(GETPIVOTDATA("PS % recovery",Sheet4!$B$5,"Parish Name",K5366)&gt;99.949%,"OK","No")</f>
        <v>OK</v>
      </c>
      <c r="D5366" t="e">
        <f>VLOOKUP(J5366,'Ref2'!C:E,3,0)</f>
        <v>#N/A</v>
      </c>
      <c r="F5366">
        <v>10</v>
      </c>
      <c r="I5366" t="e">
        <f>VLOOKUP(J5366,Ref!L:M,2,0)</f>
        <v>#N/A</v>
      </c>
      <c r="J5366" t="s">
        <v>958</v>
      </c>
      <c r="K5366" t="s">
        <v>111</v>
      </c>
      <c r="L5366" t="s">
        <v>461</v>
      </c>
      <c r="M5366" t="s">
        <v>26</v>
      </c>
      <c r="N5366" t="s">
        <v>14</v>
      </c>
      <c r="S5366">
        <v>5045</v>
      </c>
    </row>
    <row r="5367" spans="1:22" x14ac:dyDescent="0.3">
      <c r="A5367">
        <v>2023</v>
      </c>
      <c r="C5367" t="str">
        <f>IF(GETPIVOTDATA("PS % recovery",Sheet4!$B$5,"Parish Name",K5367)&gt;99.949%,"OK","No")</f>
        <v>OK</v>
      </c>
      <c r="D5367" t="e">
        <f>VLOOKUP(J5367,'Ref2'!C:E,3,0)</f>
        <v>#N/A</v>
      </c>
      <c r="F5367">
        <v>10</v>
      </c>
      <c r="I5367" t="e">
        <f>VLOOKUP(J5367,Ref!L:M,2,0)</f>
        <v>#N/A</v>
      </c>
      <c r="J5367" t="s">
        <v>960</v>
      </c>
      <c r="K5367" t="s">
        <v>115</v>
      </c>
      <c r="L5367" t="s">
        <v>455</v>
      </c>
      <c r="M5367" t="s">
        <v>26</v>
      </c>
      <c r="N5367" t="s">
        <v>14</v>
      </c>
      <c r="S5367">
        <v>9649</v>
      </c>
    </row>
    <row r="5368" spans="1:22" x14ac:dyDescent="0.3">
      <c r="A5368">
        <v>2023</v>
      </c>
      <c r="C5368" t="str">
        <f>IF(GETPIVOTDATA("PS % recovery",Sheet4!$B$5,"Parish Name",K5368)&gt;99.949%,"OK","No")</f>
        <v>No</v>
      </c>
      <c r="D5368" t="e">
        <f>VLOOKUP(J5368,'Ref2'!C:E,3,0)</f>
        <v>#N/A</v>
      </c>
      <c r="F5368">
        <v>10</v>
      </c>
      <c r="I5368" t="e">
        <f>VLOOKUP(J5368,Ref!L:M,2,0)</f>
        <v>#N/A</v>
      </c>
      <c r="J5368" t="s">
        <v>962</v>
      </c>
      <c r="K5368" t="s">
        <v>117</v>
      </c>
      <c r="L5368" t="s">
        <v>455</v>
      </c>
      <c r="M5368" t="s">
        <v>26</v>
      </c>
      <c r="N5368" t="s">
        <v>14</v>
      </c>
      <c r="S5368">
        <v>0</v>
      </c>
    </row>
    <row r="5369" spans="1:22" x14ac:dyDescent="0.3">
      <c r="A5369">
        <v>2023</v>
      </c>
      <c r="C5369" t="str">
        <f>IF(GETPIVOTDATA("PS % recovery",Sheet4!$B$5,"Parish Name",K5369)&gt;99.949%,"OK","No")</f>
        <v>OK</v>
      </c>
      <c r="D5369" t="e">
        <f>VLOOKUP(J5369,'Ref2'!C:E,3,0)</f>
        <v>#N/A</v>
      </c>
      <c r="F5369">
        <v>10</v>
      </c>
      <c r="I5369" t="e">
        <f>VLOOKUP(J5369,Ref!L:M,2,0)</f>
        <v>#N/A</v>
      </c>
      <c r="J5369" t="s">
        <v>964</v>
      </c>
      <c r="K5369" t="s">
        <v>120</v>
      </c>
      <c r="L5369" t="s">
        <v>481</v>
      </c>
      <c r="M5369" t="s">
        <v>29</v>
      </c>
      <c r="N5369" t="s">
        <v>14</v>
      </c>
      <c r="S5369">
        <v>7951</v>
      </c>
    </row>
    <row r="5370" spans="1:22" x14ac:dyDescent="0.3">
      <c r="A5370">
        <v>2023</v>
      </c>
      <c r="C5370" t="str">
        <f>IF(GETPIVOTDATA("PS % recovery",Sheet4!$B$5,"Parish Name",K5370)&gt;99.949%,"OK","No")</f>
        <v>OK</v>
      </c>
      <c r="D5370" t="e">
        <f>VLOOKUP(J5370,'Ref2'!C:E,3,0)</f>
        <v>#N/A</v>
      </c>
      <c r="F5370">
        <v>10</v>
      </c>
      <c r="I5370" t="e">
        <f>VLOOKUP(J5370,Ref!L:M,2,0)</f>
        <v>#N/A</v>
      </c>
      <c r="J5370" t="s">
        <v>966</v>
      </c>
      <c r="K5370" t="s">
        <v>121</v>
      </c>
      <c r="L5370" t="s">
        <v>487</v>
      </c>
      <c r="M5370" t="s">
        <v>29</v>
      </c>
      <c r="N5370" t="s">
        <v>14</v>
      </c>
      <c r="S5370">
        <v>3351</v>
      </c>
    </row>
    <row r="5371" spans="1:22" x14ac:dyDescent="0.3">
      <c r="A5371">
        <v>2023</v>
      </c>
      <c r="C5371" t="str">
        <f>IF(GETPIVOTDATA("PS % recovery",Sheet4!$B$5,"Parish Name",K5371)&gt;99.949%,"OK","No")</f>
        <v>No</v>
      </c>
      <c r="D5371" t="e">
        <f>VLOOKUP(J5371,'Ref2'!C:E,3,0)</f>
        <v>#N/A</v>
      </c>
      <c r="F5371">
        <v>10</v>
      </c>
      <c r="I5371" t="e">
        <f>VLOOKUP(J5371,Ref!L:M,2,0)</f>
        <v>#N/A</v>
      </c>
      <c r="J5371" t="s">
        <v>968</v>
      </c>
      <c r="K5371" t="s">
        <v>123</v>
      </c>
      <c r="L5371" t="s">
        <v>489</v>
      </c>
      <c r="M5371" t="s">
        <v>29</v>
      </c>
      <c r="N5371" t="s">
        <v>14</v>
      </c>
      <c r="S5371">
        <v>734.45</v>
      </c>
    </row>
    <row r="5372" spans="1:22" x14ac:dyDescent="0.3">
      <c r="A5372">
        <v>2023</v>
      </c>
      <c r="C5372" t="str">
        <f>IF(GETPIVOTDATA("PS % recovery",Sheet4!$B$5,"Parish Name",K5372)&gt;99.949%,"OK","No")</f>
        <v>OK</v>
      </c>
      <c r="D5372" t="e">
        <f>VLOOKUP(J5372,'Ref2'!C:E,3,0)</f>
        <v>#N/A</v>
      </c>
      <c r="F5372">
        <v>10</v>
      </c>
      <c r="I5372" t="e">
        <f>VLOOKUP(J5372,Ref!L:M,2,0)</f>
        <v>#N/A</v>
      </c>
      <c r="J5372" t="s">
        <v>970</v>
      </c>
      <c r="K5372" t="s">
        <v>125</v>
      </c>
      <c r="L5372" t="s">
        <v>493</v>
      </c>
      <c r="M5372" t="s">
        <v>29</v>
      </c>
      <c r="N5372" t="s">
        <v>14</v>
      </c>
      <c r="S5372">
        <v>3522.25</v>
      </c>
    </row>
    <row r="5373" spans="1:22" x14ac:dyDescent="0.3">
      <c r="A5373">
        <v>2023</v>
      </c>
      <c r="C5373" t="str">
        <f>IF(GETPIVOTDATA("PS % recovery",Sheet4!$B$5,"Parish Name",K5373)&gt;99.949%,"OK","No")</f>
        <v>OK</v>
      </c>
      <c r="D5373" t="e">
        <f>VLOOKUP(J5373,'Ref2'!C:E,3,0)</f>
        <v>#N/A</v>
      </c>
      <c r="F5373">
        <v>10</v>
      </c>
      <c r="I5373" t="e">
        <f>VLOOKUP(J5373,Ref!L:M,2,0)</f>
        <v>#N/A</v>
      </c>
      <c r="J5373" t="s">
        <v>972</v>
      </c>
      <c r="K5373" t="s">
        <v>126</v>
      </c>
      <c r="L5373" t="s">
        <v>491</v>
      </c>
      <c r="M5373" t="s">
        <v>29</v>
      </c>
      <c r="N5373" t="s">
        <v>14</v>
      </c>
      <c r="S5373">
        <v>3863</v>
      </c>
    </row>
    <row r="5374" spans="1:22" x14ac:dyDescent="0.3">
      <c r="A5374">
        <v>2023</v>
      </c>
      <c r="C5374" t="str">
        <f>IF(GETPIVOTDATA("PS % recovery",Sheet4!$B$5,"Parish Name",K5374)&gt;99.949%,"OK","No")</f>
        <v>No</v>
      </c>
      <c r="D5374" t="e">
        <f>VLOOKUP(J5374,'Ref2'!C:E,3,0)</f>
        <v>#N/A</v>
      </c>
      <c r="F5374">
        <v>10</v>
      </c>
      <c r="I5374" t="str">
        <f>VLOOKUP(J5374,Ref!L:M,2,0)</f>
        <v>Yes</v>
      </c>
      <c r="J5374" t="s">
        <v>974</v>
      </c>
      <c r="K5374" t="s">
        <v>127</v>
      </c>
      <c r="L5374" t="s">
        <v>497</v>
      </c>
      <c r="M5374" t="s">
        <v>29</v>
      </c>
      <c r="N5374" t="s">
        <v>14</v>
      </c>
      <c r="S5374">
        <v>14000</v>
      </c>
    </row>
    <row r="5375" spans="1:22" x14ac:dyDescent="0.3">
      <c r="A5375">
        <v>2023</v>
      </c>
      <c r="C5375" t="str">
        <f>IF(GETPIVOTDATA("PS % recovery",Sheet4!$B$5,"Parish Name",K5375)&gt;99.949%,"OK","No")</f>
        <v>OK</v>
      </c>
      <c r="D5375" t="e">
        <f>VLOOKUP(J5375,'Ref2'!C:E,3,0)</f>
        <v>#N/A</v>
      </c>
      <c r="F5375">
        <v>10</v>
      </c>
      <c r="I5375" t="e">
        <f>VLOOKUP(J5375,Ref!L:M,2,0)</f>
        <v>#N/A</v>
      </c>
      <c r="J5375" t="s">
        <v>976</v>
      </c>
      <c r="K5375" t="s">
        <v>128</v>
      </c>
      <c r="L5375" t="s">
        <v>499</v>
      </c>
      <c r="M5375" t="s">
        <v>29</v>
      </c>
      <c r="N5375" t="s">
        <v>14</v>
      </c>
      <c r="S5375">
        <v>2615</v>
      </c>
    </row>
    <row r="5376" spans="1:22" x14ac:dyDescent="0.3">
      <c r="A5376">
        <v>2023</v>
      </c>
      <c r="C5376" t="str">
        <f>IF(GETPIVOTDATA("PS % recovery",Sheet4!$B$5,"Parish Name",K5376)&gt;99.949%,"OK","No")</f>
        <v>No</v>
      </c>
      <c r="D5376" t="e">
        <f>VLOOKUP(J5376,'Ref2'!C:E,3,0)</f>
        <v>#N/A</v>
      </c>
      <c r="F5376">
        <v>10</v>
      </c>
      <c r="I5376" t="str">
        <f>VLOOKUP(J5376,Ref!L:M,2,0)</f>
        <v>Yes</v>
      </c>
      <c r="J5376" t="s">
        <v>825</v>
      </c>
      <c r="K5376" t="s">
        <v>129</v>
      </c>
      <c r="L5376" t="s">
        <v>501</v>
      </c>
      <c r="M5376" t="s">
        <v>29</v>
      </c>
      <c r="N5376" t="s">
        <v>14</v>
      </c>
      <c r="S5376">
        <v>2910</v>
      </c>
    </row>
    <row r="5377" spans="1:19" x14ac:dyDescent="0.3">
      <c r="A5377">
        <v>2023</v>
      </c>
      <c r="C5377" t="str">
        <f>IF(GETPIVOTDATA("PS % recovery",Sheet4!$B$5,"Parish Name",K5377)&gt;99.949%,"OK","No")</f>
        <v>OK</v>
      </c>
      <c r="D5377" t="e">
        <f>VLOOKUP(J5377,'Ref2'!C:E,3,0)</f>
        <v>#N/A</v>
      </c>
      <c r="F5377">
        <v>10</v>
      </c>
      <c r="I5377" t="e">
        <f>VLOOKUP(J5377,Ref!L:M,2,0)</f>
        <v>#N/A</v>
      </c>
      <c r="J5377" t="s">
        <v>979</v>
      </c>
      <c r="K5377" t="s">
        <v>131</v>
      </c>
      <c r="L5377" t="s">
        <v>503</v>
      </c>
      <c r="M5377" t="s">
        <v>29</v>
      </c>
      <c r="N5377" t="s">
        <v>14</v>
      </c>
      <c r="S5377">
        <v>9620</v>
      </c>
    </row>
    <row r="5378" spans="1:19" x14ac:dyDescent="0.3">
      <c r="A5378">
        <v>2023</v>
      </c>
      <c r="C5378" t="str">
        <f>IF(GETPIVOTDATA("PS % recovery",Sheet4!$B$5,"Parish Name",K5378)&gt;99.949%,"OK","No")</f>
        <v>OK</v>
      </c>
      <c r="D5378" t="e">
        <f>VLOOKUP(J5378,'Ref2'!C:E,3,0)</f>
        <v>#N/A</v>
      </c>
      <c r="F5378">
        <v>10</v>
      </c>
      <c r="I5378" t="e">
        <f>VLOOKUP(J5378,Ref!L:M,2,0)</f>
        <v>#N/A</v>
      </c>
      <c r="J5378" t="s">
        <v>981</v>
      </c>
      <c r="K5378" t="s">
        <v>130</v>
      </c>
      <c r="L5378" t="s">
        <v>495</v>
      </c>
      <c r="M5378" t="s">
        <v>29</v>
      </c>
      <c r="N5378" t="s">
        <v>14</v>
      </c>
      <c r="S5378">
        <v>7215.65</v>
      </c>
    </row>
    <row r="5379" spans="1:19" x14ac:dyDescent="0.3">
      <c r="A5379">
        <v>2023</v>
      </c>
      <c r="C5379" t="str">
        <f>IF(GETPIVOTDATA("PS % recovery",Sheet4!$B$5,"Parish Name",K5379)&gt;99.949%,"OK","No")</f>
        <v>OK</v>
      </c>
      <c r="D5379" t="e">
        <f>VLOOKUP(J5379,'Ref2'!C:E,3,0)</f>
        <v>#N/A</v>
      </c>
      <c r="F5379">
        <v>10</v>
      </c>
      <c r="I5379" t="e">
        <f>VLOOKUP(J5379,Ref!L:M,2,0)</f>
        <v>#N/A</v>
      </c>
      <c r="J5379" t="s">
        <v>983</v>
      </c>
      <c r="K5379" t="s">
        <v>132</v>
      </c>
      <c r="L5379" t="s">
        <v>505</v>
      </c>
      <c r="M5379" t="s">
        <v>29</v>
      </c>
      <c r="N5379" t="s">
        <v>14</v>
      </c>
      <c r="S5379">
        <v>4395</v>
      </c>
    </row>
    <row r="5380" spans="1:19" x14ac:dyDescent="0.3">
      <c r="A5380">
        <v>2023</v>
      </c>
      <c r="C5380" t="str">
        <f>IF(GETPIVOTDATA("PS % recovery",Sheet4!$B$5,"Parish Name",K5380)&gt;99.949%,"OK","No")</f>
        <v>No</v>
      </c>
      <c r="D5380" t="e">
        <f>VLOOKUP(J5380,'Ref2'!C:E,3,0)</f>
        <v>#N/A</v>
      </c>
      <c r="F5380">
        <v>10</v>
      </c>
      <c r="I5380" t="str">
        <f>VLOOKUP(J5380,Ref!L:M,2,0)</f>
        <v>Yes</v>
      </c>
      <c r="J5380" t="s">
        <v>985</v>
      </c>
      <c r="K5380" t="s">
        <v>133</v>
      </c>
      <c r="L5380" t="s">
        <v>507</v>
      </c>
      <c r="M5380" t="s">
        <v>29</v>
      </c>
      <c r="N5380" t="s">
        <v>14</v>
      </c>
      <c r="S5380">
        <v>4002</v>
      </c>
    </row>
    <row r="5381" spans="1:19" x14ac:dyDescent="0.3">
      <c r="A5381">
        <v>2023</v>
      </c>
      <c r="C5381" t="str">
        <f>IF(GETPIVOTDATA("PS % recovery",Sheet4!$B$5,"Parish Name",K5381)&gt;99.949%,"OK","No")</f>
        <v>OK</v>
      </c>
      <c r="D5381" t="e">
        <f>VLOOKUP(J5381,'Ref2'!C:E,3,0)</f>
        <v>#N/A</v>
      </c>
      <c r="F5381">
        <v>10</v>
      </c>
      <c r="I5381" t="e">
        <f>VLOOKUP(J5381,Ref!L:M,2,0)</f>
        <v>#N/A</v>
      </c>
      <c r="J5381" t="s">
        <v>987</v>
      </c>
      <c r="K5381" t="s">
        <v>122</v>
      </c>
      <c r="L5381" t="s">
        <v>483</v>
      </c>
      <c r="M5381" t="s">
        <v>29</v>
      </c>
      <c r="N5381" t="s">
        <v>14</v>
      </c>
      <c r="S5381">
        <v>6750</v>
      </c>
    </row>
    <row r="5382" spans="1:19" x14ac:dyDescent="0.3">
      <c r="A5382">
        <v>2023</v>
      </c>
      <c r="C5382" t="str">
        <f>IF(GETPIVOTDATA("PS % recovery",Sheet4!$B$5,"Parish Name",K5382)&gt;99.949%,"OK","No")</f>
        <v>No</v>
      </c>
      <c r="D5382" t="e">
        <f>VLOOKUP(J5382,'Ref2'!C:E,3,0)</f>
        <v>#N/A</v>
      </c>
      <c r="F5382">
        <v>10</v>
      </c>
      <c r="I5382" t="e">
        <f>VLOOKUP(J5382,Ref!L:M,2,0)</f>
        <v>#N/A</v>
      </c>
      <c r="J5382" t="s">
        <v>989</v>
      </c>
      <c r="K5382" t="s">
        <v>124</v>
      </c>
      <c r="L5382" t="s">
        <v>485</v>
      </c>
      <c r="M5382" t="s">
        <v>29</v>
      </c>
      <c r="N5382" t="s">
        <v>14</v>
      </c>
      <c r="S5382">
        <v>2500</v>
      </c>
    </row>
    <row r="5383" spans="1:19" x14ac:dyDescent="0.3">
      <c r="A5383">
        <v>2023</v>
      </c>
      <c r="C5383" t="str">
        <f>IF(GETPIVOTDATA("PS % recovery",Sheet4!$B$5,"Parish Name",K5383)&gt;99.949%,"OK","No")</f>
        <v>No</v>
      </c>
      <c r="D5383" t="e">
        <f>VLOOKUP(J5383,'Ref2'!C:E,3,0)</f>
        <v>#N/A</v>
      </c>
      <c r="F5383">
        <v>10</v>
      </c>
      <c r="I5383" t="e">
        <f>VLOOKUP(J5383,Ref!L:M,2,0)</f>
        <v>#N/A</v>
      </c>
      <c r="J5383" t="s">
        <v>826</v>
      </c>
      <c r="K5383" t="s">
        <v>135</v>
      </c>
      <c r="L5383" t="s">
        <v>515</v>
      </c>
      <c r="M5383" t="s">
        <v>32</v>
      </c>
      <c r="N5383" t="s">
        <v>14</v>
      </c>
      <c r="S5383">
        <v>140</v>
      </c>
    </row>
    <row r="5384" spans="1:19" x14ac:dyDescent="0.3">
      <c r="A5384">
        <v>2023</v>
      </c>
      <c r="C5384" t="str">
        <f>IF(GETPIVOTDATA("PS % recovery",Sheet4!$B$5,"Parish Name",K5384)&gt;99.949%,"OK","No")</f>
        <v>OK</v>
      </c>
      <c r="D5384" t="e">
        <f>VLOOKUP(J5384,'Ref2'!C:E,3,0)</f>
        <v>#N/A</v>
      </c>
      <c r="F5384">
        <v>10</v>
      </c>
      <c r="I5384" t="e">
        <f>VLOOKUP(J5384,Ref!L:M,2,0)</f>
        <v>#N/A</v>
      </c>
      <c r="J5384" t="s">
        <v>828</v>
      </c>
      <c r="K5384" t="s">
        <v>136</v>
      </c>
      <c r="L5384" t="s">
        <v>515</v>
      </c>
      <c r="M5384" t="s">
        <v>32</v>
      </c>
      <c r="N5384" t="s">
        <v>14</v>
      </c>
      <c r="S5384">
        <v>3236</v>
      </c>
    </row>
    <row r="5385" spans="1:19" x14ac:dyDescent="0.3">
      <c r="A5385">
        <v>2023</v>
      </c>
      <c r="C5385" t="str">
        <f>IF(GETPIVOTDATA("PS % recovery",Sheet4!$B$5,"Parish Name",K5385)&gt;99.949%,"OK","No")</f>
        <v>No</v>
      </c>
      <c r="D5385" t="e">
        <f>VLOOKUP(J5385,'Ref2'!C:E,3,0)</f>
        <v>#N/A</v>
      </c>
      <c r="F5385">
        <v>10</v>
      </c>
      <c r="I5385" t="e">
        <f>VLOOKUP(J5385,Ref!L:M,2,0)</f>
        <v>#N/A</v>
      </c>
      <c r="J5385" t="s">
        <v>993</v>
      </c>
      <c r="K5385" t="s">
        <v>137</v>
      </c>
      <c r="L5385" t="s">
        <v>509</v>
      </c>
      <c r="M5385" t="s">
        <v>32</v>
      </c>
      <c r="N5385" t="s">
        <v>14</v>
      </c>
      <c r="S5385">
        <v>11434</v>
      </c>
    </row>
    <row r="5386" spans="1:19" x14ac:dyDescent="0.3">
      <c r="A5386">
        <v>2023</v>
      </c>
      <c r="C5386" t="str">
        <f>IF(GETPIVOTDATA("PS % recovery",Sheet4!$B$5,"Parish Name",K5386)&gt;99.949%,"OK","No")</f>
        <v>OK</v>
      </c>
      <c r="D5386" t="e">
        <f>VLOOKUP(J5386,'Ref2'!C:E,3,0)</f>
        <v>#N/A</v>
      </c>
      <c r="F5386">
        <v>10</v>
      </c>
      <c r="I5386" t="e">
        <f>VLOOKUP(J5386,Ref!L:M,2,0)</f>
        <v>#N/A</v>
      </c>
      <c r="J5386" t="s">
        <v>995</v>
      </c>
      <c r="K5386" t="s">
        <v>139</v>
      </c>
      <c r="L5386" t="s">
        <v>513</v>
      </c>
      <c r="M5386" t="s">
        <v>32</v>
      </c>
      <c r="N5386" t="s">
        <v>14</v>
      </c>
      <c r="S5386">
        <v>7943</v>
      </c>
    </row>
    <row r="5387" spans="1:19" x14ac:dyDescent="0.3">
      <c r="A5387">
        <v>2023</v>
      </c>
      <c r="C5387" t="str">
        <f>IF(GETPIVOTDATA("PS % recovery",Sheet4!$B$5,"Parish Name",K5387)&gt;99.949%,"OK","No")</f>
        <v>OK</v>
      </c>
      <c r="D5387" t="e">
        <f>VLOOKUP(J5387,'Ref2'!C:E,3,0)</f>
        <v>#N/A</v>
      </c>
      <c r="F5387">
        <v>10</v>
      </c>
      <c r="I5387" t="e">
        <f>VLOOKUP(J5387,Ref!L:M,2,0)</f>
        <v>#N/A</v>
      </c>
      <c r="J5387" t="s">
        <v>997</v>
      </c>
      <c r="K5387" t="s">
        <v>138</v>
      </c>
      <c r="L5387" t="s">
        <v>511</v>
      </c>
      <c r="M5387" t="s">
        <v>32</v>
      </c>
      <c r="N5387" t="s">
        <v>14</v>
      </c>
      <c r="S5387">
        <v>24220</v>
      </c>
    </row>
    <row r="5388" spans="1:19" x14ac:dyDescent="0.3">
      <c r="A5388">
        <v>2023</v>
      </c>
      <c r="C5388" t="str">
        <f>IF(GETPIVOTDATA("PS % recovery",Sheet4!$B$5,"Parish Name",K5388)&gt;99.949%,"OK","No")</f>
        <v>OK</v>
      </c>
      <c r="D5388" t="e">
        <f>VLOOKUP(J5388,'Ref2'!C:E,3,0)</f>
        <v>#N/A</v>
      </c>
      <c r="F5388">
        <v>10</v>
      </c>
      <c r="I5388" t="e">
        <f>VLOOKUP(J5388,Ref!L:M,2,0)</f>
        <v>#N/A</v>
      </c>
      <c r="J5388" t="s">
        <v>999</v>
      </c>
      <c r="K5388" t="s">
        <v>140</v>
      </c>
      <c r="L5388" t="s">
        <v>509</v>
      </c>
      <c r="M5388" t="s">
        <v>32</v>
      </c>
      <c r="N5388" t="s">
        <v>14</v>
      </c>
      <c r="S5388">
        <v>2286.16</v>
      </c>
    </row>
    <row r="5389" spans="1:19" x14ac:dyDescent="0.3">
      <c r="A5389">
        <v>2023</v>
      </c>
      <c r="C5389" t="str">
        <f>IF(GETPIVOTDATA("PS % recovery",Sheet4!$B$5,"Parish Name",K5389)&gt;99.949%,"OK","No")</f>
        <v>OK</v>
      </c>
      <c r="D5389" t="e">
        <f>VLOOKUP(J5389,'Ref2'!C:E,3,0)</f>
        <v>#N/A</v>
      </c>
      <c r="F5389">
        <v>10</v>
      </c>
      <c r="I5389" t="e">
        <f>VLOOKUP(J5389,Ref!L:M,2,0)</f>
        <v>#N/A</v>
      </c>
      <c r="J5389" t="s">
        <v>1001</v>
      </c>
      <c r="K5389" t="s">
        <v>141</v>
      </c>
      <c r="L5389" t="s">
        <v>517</v>
      </c>
      <c r="M5389" t="s">
        <v>32</v>
      </c>
      <c r="N5389" t="s">
        <v>14</v>
      </c>
      <c r="S5389">
        <v>10606.68</v>
      </c>
    </row>
    <row r="5390" spans="1:19" x14ac:dyDescent="0.3">
      <c r="A5390">
        <v>2023</v>
      </c>
      <c r="C5390" t="str">
        <f>IF(GETPIVOTDATA("PS % recovery",Sheet4!$B$5,"Parish Name",K5390)&gt;99.949%,"OK","No")</f>
        <v>OK</v>
      </c>
      <c r="D5390" t="e">
        <f>VLOOKUP(J5390,'Ref2'!C:E,3,0)</f>
        <v>#N/A</v>
      </c>
      <c r="F5390">
        <v>10</v>
      </c>
      <c r="I5390" t="e">
        <f>VLOOKUP(J5390,Ref!L:M,2,0)</f>
        <v>#N/A</v>
      </c>
      <c r="J5390" t="s">
        <v>1003</v>
      </c>
      <c r="K5390" t="s">
        <v>142</v>
      </c>
      <c r="L5390" t="s">
        <v>519</v>
      </c>
      <c r="M5390" t="s">
        <v>32</v>
      </c>
      <c r="N5390" t="s">
        <v>14</v>
      </c>
      <c r="S5390">
        <v>3597</v>
      </c>
    </row>
    <row r="5391" spans="1:19" x14ac:dyDescent="0.3">
      <c r="A5391">
        <v>2023</v>
      </c>
      <c r="C5391" t="str">
        <f>IF(GETPIVOTDATA("PS % recovery",Sheet4!$B$5,"Parish Name",K5391)&gt;99.949%,"OK","No")</f>
        <v>OK</v>
      </c>
      <c r="D5391" t="e">
        <f>VLOOKUP(J5391,'Ref2'!C:E,3,0)</f>
        <v>#N/A</v>
      </c>
      <c r="F5391">
        <v>10</v>
      </c>
      <c r="I5391" t="e">
        <f>VLOOKUP(J5391,Ref!L:M,2,0)</f>
        <v>#N/A</v>
      </c>
      <c r="J5391" t="s">
        <v>1005</v>
      </c>
      <c r="K5391" t="s">
        <v>143</v>
      </c>
      <c r="L5391" t="s">
        <v>521</v>
      </c>
      <c r="M5391" t="s">
        <v>32</v>
      </c>
      <c r="N5391" t="s">
        <v>14</v>
      </c>
      <c r="S5391">
        <v>8363</v>
      </c>
    </row>
    <row r="5392" spans="1:19" x14ac:dyDescent="0.3">
      <c r="A5392">
        <v>2023</v>
      </c>
      <c r="C5392" t="str">
        <f>IF(GETPIVOTDATA("PS % recovery",Sheet4!$B$5,"Parish Name",K5392)&gt;99.949%,"OK","No")</f>
        <v>OK</v>
      </c>
      <c r="D5392" t="e">
        <f>VLOOKUP(J5392,'Ref2'!C:E,3,0)</f>
        <v>#N/A</v>
      </c>
      <c r="F5392">
        <v>10</v>
      </c>
      <c r="I5392" t="e">
        <f>VLOOKUP(J5392,Ref!L:M,2,0)</f>
        <v>#N/A</v>
      </c>
      <c r="J5392" t="s">
        <v>1007</v>
      </c>
      <c r="K5392" t="s">
        <v>145</v>
      </c>
      <c r="L5392" t="s">
        <v>525</v>
      </c>
      <c r="M5392" t="s">
        <v>35</v>
      </c>
      <c r="N5392" t="s">
        <v>14</v>
      </c>
      <c r="S5392">
        <v>4281</v>
      </c>
    </row>
    <row r="5393" spans="1:19" x14ac:dyDescent="0.3">
      <c r="A5393">
        <v>2023</v>
      </c>
      <c r="C5393" t="str">
        <f>IF(GETPIVOTDATA("PS % recovery",Sheet4!$B$5,"Parish Name",K5393)&gt;99.949%,"OK","No")</f>
        <v>No</v>
      </c>
      <c r="D5393" t="e">
        <f>VLOOKUP(J5393,'Ref2'!C:E,3,0)</f>
        <v>#N/A</v>
      </c>
      <c r="F5393">
        <v>10</v>
      </c>
      <c r="I5393" t="e">
        <f>VLOOKUP(J5393,Ref!L:M,2,0)</f>
        <v>#N/A</v>
      </c>
      <c r="J5393" t="s">
        <v>1009</v>
      </c>
      <c r="K5393" t="s">
        <v>147</v>
      </c>
      <c r="L5393" t="s">
        <v>525</v>
      </c>
      <c r="M5393" t="s">
        <v>35</v>
      </c>
      <c r="N5393" t="s">
        <v>14</v>
      </c>
      <c r="S5393">
        <v>1840</v>
      </c>
    </row>
    <row r="5394" spans="1:19" x14ac:dyDescent="0.3">
      <c r="A5394">
        <v>2023</v>
      </c>
      <c r="C5394" t="str">
        <f>IF(GETPIVOTDATA("PS % recovery",Sheet4!$B$5,"Parish Name",K5394)&gt;99.949%,"OK","No")</f>
        <v>OK</v>
      </c>
      <c r="D5394" t="e">
        <f>VLOOKUP(J5394,'Ref2'!C:E,3,0)</f>
        <v>#N/A</v>
      </c>
      <c r="F5394">
        <v>10</v>
      </c>
      <c r="I5394" t="e">
        <f>VLOOKUP(J5394,Ref!L:M,2,0)</f>
        <v>#N/A</v>
      </c>
      <c r="J5394" t="s">
        <v>1011</v>
      </c>
      <c r="K5394" t="s">
        <v>149</v>
      </c>
      <c r="L5394" t="s">
        <v>525</v>
      </c>
      <c r="M5394" t="s">
        <v>35</v>
      </c>
      <c r="N5394" t="s">
        <v>14</v>
      </c>
      <c r="S5394">
        <v>4678</v>
      </c>
    </row>
    <row r="5395" spans="1:19" x14ac:dyDescent="0.3">
      <c r="A5395">
        <v>2023</v>
      </c>
      <c r="C5395" t="str">
        <f>IF(GETPIVOTDATA("PS % recovery",Sheet4!$B$5,"Parish Name",K5395)&gt;99.949%,"OK","No")</f>
        <v>No</v>
      </c>
      <c r="D5395" t="e">
        <f>VLOOKUP(J5395,'Ref2'!C:E,3,0)</f>
        <v>#N/A</v>
      </c>
      <c r="F5395">
        <v>10</v>
      </c>
      <c r="I5395" t="e">
        <f>VLOOKUP(J5395,Ref!L:M,2,0)</f>
        <v>#N/A</v>
      </c>
      <c r="J5395" t="s">
        <v>1013</v>
      </c>
      <c r="K5395" t="s">
        <v>151</v>
      </c>
      <c r="L5395" t="s">
        <v>525</v>
      </c>
      <c r="M5395" t="s">
        <v>35</v>
      </c>
      <c r="N5395" t="s">
        <v>14</v>
      </c>
      <c r="S5395">
        <v>800</v>
      </c>
    </row>
    <row r="5396" spans="1:19" x14ac:dyDescent="0.3">
      <c r="A5396">
        <v>2023</v>
      </c>
      <c r="C5396" t="str">
        <f>IF(GETPIVOTDATA("PS % recovery",Sheet4!$B$5,"Parish Name",K5396)&gt;99.949%,"OK","No")</f>
        <v>No</v>
      </c>
      <c r="D5396" t="e">
        <f>VLOOKUP(J5396,'Ref2'!C:E,3,0)</f>
        <v>#N/A</v>
      </c>
      <c r="F5396">
        <v>10</v>
      </c>
      <c r="I5396" t="e">
        <f>VLOOKUP(J5396,Ref!L:M,2,0)</f>
        <v>#N/A</v>
      </c>
      <c r="J5396" t="s">
        <v>1015</v>
      </c>
      <c r="K5396" t="s">
        <v>150</v>
      </c>
      <c r="L5396" t="s">
        <v>523</v>
      </c>
      <c r="M5396" t="s">
        <v>35</v>
      </c>
      <c r="N5396" t="s">
        <v>14</v>
      </c>
      <c r="S5396">
        <v>0</v>
      </c>
    </row>
    <row r="5397" spans="1:19" x14ac:dyDescent="0.3">
      <c r="A5397">
        <v>2023</v>
      </c>
      <c r="C5397" t="str">
        <f>IF(GETPIVOTDATA("PS % recovery",Sheet4!$B$5,"Parish Name",K5397)&gt;99.949%,"OK","No")</f>
        <v>OK</v>
      </c>
      <c r="D5397" t="e">
        <f>VLOOKUP(J5397,'Ref2'!C:E,3,0)</f>
        <v>#N/A</v>
      </c>
      <c r="F5397">
        <v>10</v>
      </c>
      <c r="I5397" t="e">
        <f>VLOOKUP(J5397,Ref!L:M,2,0)</f>
        <v>#N/A</v>
      </c>
      <c r="J5397" t="s">
        <v>1017</v>
      </c>
      <c r="K5397" t="s">
        <v>152</v>
      </c>
      <c r="L5397" t="s">
        <v>523</v>
      </c>
      <c r="M5397" t="s">
        <v>35</v>
      </c>
      <c r="N5397" t="s">
        <v>14</v>
      </c>
      <c r="S5397">
        <v>376</v>
      </c>
    </row>
    <row r="5398" spans="1:19" x14ac:dyDescent="0.3">
      <c r="A5398">
        <v>2023</v>
      </c>
      <c r="C5398" t="str">
        <f>IF(GETPIVOTDATA("PS % recovery",Sheet4!$B$5,"Parish Name",K5398)&gt;99.949%,"OK","No")</f>
        <v>OK</v>
      </c>
      <c r="D5398" t="e">
        <f>VLOOKUP(J5398,'Ref2'!C:E,3,0)</f>
        <v>#N/A</v>
      </c>
      <c r="F5398">
        <v>10</v>
      </c>
      <c r="I5398" t="e">
        <f>VLOOKUP(J5398,Ref!L:M,2,0)</f>
        <v>#N/A</v>
      </c>
      <c r="J5398" t="s">
        <v>1019</v>
      </c>
      <c r="K5398" t="s">
        <v>146</v>
      </c>
      <c r="L5398" t="s">
        <v>527</v>
      </c>
      <c r="M5398" t="s">
        <v>35</v>
      </c>
      <c r="N5398" t="s">
        <v>14</v>
      </c>
      <c r="S5398">
        <v>1000</v>
      </c>
    </row>
    <row r="5399" spans="1:19" x14ac:dyDescent="0.3">
      <c r="A5399">
        <v>2023</v>
      </c>
      <c r="C5399" t="str">
        <f>IF(GETPIVOTDATA("PS % recovery",Sheet4!$B$5,"Parish Name",K5399)&gt;99.949%,"OK","No")</f>
        <v>No</v>
      </c>
      <c r="D5399" t="e">
        <f>VLOOKUP(J5399,'Ref2'!C:E,3,0)</f>
        <v>#N/A</v>
      </c>
      <c r="F5399">
        <v>10</v>
      </c>
      <c r="I5399" t="e">
        <f>VLOOKUP(J5399,Ref!L:M,2,0)</f>
        <v>#N/A</v>
      </c>
      <c r="J5399" t="s">
        <v>1021</v>
      </c>
      <c r="K5399" t="s">
        <v>148</v>
      </c>
      <c r="L5399" t="s">
        <v>527</v>
      </c>
      <c r="M5399" t="s">
        <v>35</v>
      </c>
      <c r="N5399" t="s">
        <v>14</v>
      </c>
      <c r="S5399">
        <v>0</v>
      </c>
    </row>
    <row r="5400" spans="1:19" x14ac:dyDescent="0.3">
      <c r="A5400">
        <v>2023</v>
      </c>
      <c r="C5400" t="str">
        <f>IF(GETPIVOTDATA("PS % recovery",Sheet4!$B$5,"Parish Name",K5400)&gt;99.949%,"OK","No")</f>
        <v>OK</v>
      </c>
      <c r="D5400" t="e">
        <f>VLOOKUP(J5400,'Ref2'!C:E,3,0)</f>
        <v>#N/A</v>
      </c>
      <c r="F5400">
        <v>10</v>
      </c>
      <c r="I5400" t="e">
        <f>VLOOKUP(J5400,Ref!L:M,2,0)</f>
        <v>#N/A</v>
      </c>
      <c r="J5400" t="s">
        <v>1023</v>
      </c>
      <c r="K5400" t="s">
        <v>153</v>
      </c>
      <c r="L5400" t="s">
        <v>527</v>
      </c>
      <c r="M5400" t="s">
        <v>35</v>
      </c>
      <c r="N5400" t="s">
        <v>14</v>
      </c>
      <c r="S5400">
        <v>5500</v>
      </c>
    </row>
    <row r="5401" spans="1:19" x14ac:dyDescent="0.3">
      <c r="A5401">
        <v>2023</v>
      </c>
      <c r="C5401" t="str">
        <f>IF(GETPIVOTDATA("PS % recovery",Sheet4!$B$5,"Parish Name",K5401)&gt;99.949%,"OK","No")</f>
        <v>OK</v>
      </c>
      <c r="D5401" t="e">
        <f>VLOOKUP(J5401,'Ref2'!C:E,3,0)</f>
        <v>#N/A</v>
      </c>
      <c r="F5401">
        <v>10</v>
      </c>
      <c r="I5401" t="e">
        <f>VLOOKUP(J5401,Ref!L:M,2,0)</f>
        <v>#N/A</v>
      </c>
      <c r="J5401" t="s">
        <v>1025</v>
      </c>
      <c r="K5401" t="s">
        <v>154</v>
      </c>
      <c r="L5401" t="s">
        <v>527</v>
      </c>
      <c r="M5401" t="s">
        <v>35</v>
      </c>
      <c r="N5401" t="s">
        <v>14</v>
      </c>
      <c r="S5401">
        <v>0</v>
      </c>
    </row>
    <row r="5402" spans="1:19" x14ac:dyDescent="0.3">
      <c r="A5402">
        <v>2023</v>
      </c>
      <c r="C5402" t="str">
        <f>IF(GETPIVOTDATA("PS % recovery",Sheet4!$B$5,"Parish Name",K5402)&gt;99.949%,"OK","No")</f>
        <v>OK</v>
      </c>
      <c r="D5402" t="e">
        <f>VLOOKUP(J5402,'Ref2'!C:E,3,0)</f>
        <v>#N/A</v>
      </c>
      <c r="F5402">
        <v>10</v>
      </c>
      <c r="I5402" t="e">
        <f>VLOOKUP(J5402,Ref!L:M,2,0)</f>
        <v>#N/A</v>
      </c>
      <c r="J5402" t="s">
        <v>1027</v>
      </c>
      <c r="K5402" t="s">
        <v>156</v>
      </c>
      <c r="L5402" t="s">
        <v>529</v>
      </c>
      <c r="M5402" t="s">
        <v>18</v>
      </c>
      <c r="N5402" t="s">
        <v>15</v>
      </c>
      <c r="S5402">
        <v>10000</v>
      </c>
    </row>
    <row r="5403" spans="1:19" x14ac:dyDescent="0.3">
      <c r="A5403">
        <v>2023</v>
      </c>
      <c r="C5403" t="str">
        <f>IF(GETPIVOTDATA("PS % recovery",Sheet4!$B$5,"Parish Name",K5403)&gt;99.949%,"OK","No")</f>
        <v>No</v>
      </c>
      <c r="D5403" t="e">
        <f>VLOOKUP(J5403,'Ref2'!C:E,3,0)</f>
        <v>#N/A</v>
      </c>
      <c r="F5403">
        <v>10</v>
      </c>
      <c r="I5403" t="e">
        <f>VLOOKUP(J5403,Ref!L:M,2,0)</f>
        <v>#N/A</v>
      </c>
      <c r="J5403" t="s">
        <v>1029</v>
      </c>
      <c r="K5403" t="s">
        <v>157</v>
      </c>
      <c r="L5403" t="s">
        <v>531</v>
      </c>
      <c r="M5403" t="s">
        <v>18</v>
      </c>
      <c r="N5403" t="s">
        <v>15</v>
      </c>
      <c r="S5403">
        <v>3000</v>
      </c>
    </row>
    <row r="5404" spans="1:19" x14ac:dyDescent="0.3">
      <c r="A5404">
        <v>2023</v>
      </c>
      <c r="C5404" t="str">
        <f>IF(GETPIVOTDATA("PS % recovery",Sheet4!$B$5,"Parish Name",K5404)&gt;99.949%,"OK","No")</f>
        <v>OK</v>
      </c>
      <c r="D5404" t="e">
        <f>VLOOKUP(J5404,'Ref2'!C:E,3,0)</f>
        <v>#N/A</v>
      </c>
      <c r="F5404">
        <v>10</v>
      </c>
      <c r="I5404" t="e">
        <f>VLOOKUP(J5404,Ref!L:M,2,0)</f>
        <v>#N/A</v>
      </c>
      <c r="J5404" t="s">
        <v>1031</v>
      </c>
      <c r="K5404" t="s">
        <v>158</v>
      </c>
      <c r="L5404" t="s">
        <v>535</v>
      </c>
      <c r="M5404" t="s">
        <v>18</v>
      </c>
      <c r="N5404" t="s">
        <v>15</v>
      </c>
      <c r="S5404">
        <v>7444.5</v>
      </c>
    </row>
    <row r="5405" spans="1:19" x14ac:dyDescent="0.3">
      <c r="A5405">
        <v>2023</v>
      </c>
      <c r="C5405" t="str">
        <f>IF(GETPIVOTDATA("PS % recovery",Sheet4!$B$5,"Parish Name",K5405)&gt;99.949%,"OK","No")</f>
        <v>No</v>
      </c>
      <c r="D5405" t="e">
        <f>VLOOKUP(J5405,'Ref2'!C:E,3,0)</f>
        <v>#N/A</v>
      </c>
      <c r="F5405">
        <v>10</v>
      </c>
      <c r="I5405" t="e">
        <f>VLOOKUP(J5405,Ref!L:M,2,0)</f>
        <v>#N/A</v>
      </c>
      <c r="J5405" t="s">
        <v>789</v>
      </c>
      <c r="K5405" t="s">
        <v>160</v>
      </c>
      <c r="L5405" t="s">
        <v>537</v>
      </c>
      <c r="M5405" t="s">
        <v>18</v>
      </c>
      <c r="N5405" t="s">
        <v>15</v>
      </c>
      <c r="S5405">
        <v>1000</v>
      </c>
    </row>
    <row r="5406" spans="1:19" x14ac:dyDescent="0.3">
      <c r="A5406">
        <v>2023</v>
      </c>
      <c r="C5406" t="str">
        <f>IF(GETPIVOTDATA("PS % recovery",Sheet4!$B$5,"Parish Name",K5406)&gt;99.949%,"OK","No")</f>
        <v>OK</v>
      </c>
      <c r="D5406" t="e">
        <f>VLOOKUP(J5406,'Ref2'!C:E,3,0)</f>
        <v>#N/A</v>
      </c>
      <c r="F5406">
        <v>10</v>
      </c>
      <c r="I5406" t="e">
        <f>VLOOKUP(J5406,Ref!L:M,2,0)</f>
        <v>#N/A</v>
      </c>
      <c r="J5406" t="s">
        <v>1034</v>
      </c>
      <c r="K5406" t="s">
        <v>161</v>
      </c>
      <c r="L5406" t="s">
        <v>539</v>
      </c>
      <c r="M5406" t="s">
        <v>18</v>
      </c>
      <c r="N5406" t="s">
        <v>15</v>
      </c>
      <c r="S5406">
        <v>6003.17</v>
      </c>
    </row>
    <row r="5407" spans="1:19" x14ac:dyDescent="0.3">
      <c r="A5407">
        <v>2023</v>
      </c>
      <c r="C5407" t="str">
        <f>IF(GETPIVOTDATA("PS % recovery",Sheet4!$B$5,"Parish Name",K5407)&gt;99.949%,"OK","No")</f>
        <v>OK</v>
      </c>
      <c r="D5407" t="e">
        <f>VLOOKUP(J5407,'Ref2'!C:E,3,0)</f>
        <v>#N/A</v>
      </c>
      <c r="F5407">
        <v>10</v>
      </c>
      <c r="I5407" t="e">
        <f>VLOOKUP(J5407,Ref!L:M,2,0)</f>
        <v>#N/A</v>
      </c>
      <c r="J5407" t="s">
        <v>1036</v>
      </c>
      <c r="K5407" t="s">
        <v>162</v>
      </c>
      <c r="L5407" t="s">
        <v>541</v>
      </c>
      <c r="M5407" t="s">
        <v>18</v>
      </c>
      <c r="N5407" t="s">
        <v>15</v>
      </c>
      <c r="S5407">
        <v>5000</v>
      </c>
    </row>
    <row r="5408" spans="1:19" x14ac:dyDescent="0.3">
      <c r="A5408">
        <v>2023</v>
      </c>
      <c r="C5408" t="str">
        <f>IF(GETPIVOTDATA("PS % recovery",Sheet4!$B$5,"Parish Name",K5408)&gt;99.949%,"OK","No")</f>
        <v>OK</v>
      </c>
      <c r="D5408" t="e">
        <f>VLOOKUP(J5408,'Ref2'!C:E,3,0)</f>
        <v>#N/A</v>
      </c>
      <c r="F5408">
        <v>10</v>
      </c>
      <c r="I5408" t="e">
        <f>VLOOKUP(J5408,Ref!L:M,2,0)</f>
        <v>#N/A</v>
      </c>
      <c r="J5408" t="s">
        <v>1038</v>
      </c>
      <c r="K5408" t="s">
        <v>163</v>
      </c>
      <c r="L5408" t="s">
        <v>545</v>
      </c>
      <c r="M5408" t="s">
        <v>18</v>
      </c>
      <c r="N5408" t="s">
        <v>15</v>
      </c>
      <c r="S5408">
        <v>0</v>
      </c>
    </row>
    <row r="5409" spans="1:19" x14ac:dyDescent="0.3">
      <c r="A5409">
        <v>2023</v>
      </c>
      <c r="C5409" t="str">
        <f>IF(GETPIVOTDATA("PS % recovery",Sheet4!$B$5,"Parish Name",K5409)&gt;99.949%,"OK","No")</f>
        <v>OK</v>
      </c>
      <c r="D5409" t="e">
        <f>VLOOKUP(J5409,'Ref2'!C:E,3,0)</f>
        <v>#N/A</v>
      </c>
      <c r="F5409">
        <v>10</v>
      </c>
      <c r="I5409" t="e">
        <f>VLOOKUP(J5409,Ref!L:M,2,0)</f>
        <v>#N/A</v>
      </c>
      <c r="J5409" t="s">
        <v>1040</v>
      </c>
      <c r="K5409" t="s">
        <v>164</v>
      </c>
      <c r="L5409" t="s">
        <v>545</v>
      </c>
      <c r="M5409" t="s">
        <v>18</v>
      </c>
      <c r="N5409" t="s">
        <v>15</v>
      </c>
      <c r="S5409">
        <v>656</v>
      </c>
    </row>
    <row r="5410" spans="1:19" x14ac:dyDescent="0.3">
      <c r="A5410">
        <v>2023</v>
      </c>
      <c r="C5410" t="str">
        <f>IF(GETPIVOTDATA("PS % recovery",Sheet4!$B$5,"Parish Name",K5410)&gt;99.949%,"OK","No")</f>
        <v>OK</v>
      </c>
      <c r="D5410" t="e">
        <f>VLOOKUP(J5410,'Ref2'!C:E,3,0)</f>
        <v>#N/A</v>
      </c>
      <c r="F5410">
        <v>10</v>
      </c>
      <c r="I5410" t="e">
        <f>VLOOKUP(J5410,Ref!L:M,2,0)</f>
        <v>#N/A</v>
      </c>
      <c r="J5410" t="s">
        <v>1042</v>
      </c>
      <c r="K5410" t="s">
        <v>165</v>
      </c>
      <c r="L5410" t="s">
        <v>543</v>
      </c>
      <c r="M5410" t="s">
        <v>18</v>
      </c>
      <c r="N5410" t="s">
        <v>15</v>
      </c>
      <c r="S5410">
        <v>5698</v>
      </c>
    </row>
    <row r="5411" spans="1:19" x14ac:dyDescent="0.3">
      <c r="A5411">
        <v>2023</v>
      </c>
      <c r="C5411" t="str">
        <f>IF(GETPIVOTDATA("PS % recovery",Sheet4!$B$5,"Parish Name",K5411)&gt;99.949%,"OK","No")</f>
        <v>No</v>
      </c>
      <c r="D5411" t="e">
        <f>VLOOKUP(J5411,'Ref2'!C:E,3,0)</f>
        <v>#N/A</v>
      </c>
      <c r="F5411">
        <v>10</v>
      </c>
      <c r="I5411" t="e">
        <f>VLOOKUP(J5411,Ref!L:M,2,0)</f>
        <v>#N/A</v>
      </c>
      <c r="J5411" t="s">
        <v>1044</v>
      </c>
      <c r="K5411" t="s">
        <v>166</v>
      </c>
      <c r="L5411" t="s">
        <v>547</v>
      </c>
      <c r="M5411" t="s">
        <v>18</v>
      </c>
      <c r="N5411" t="s">
        <v>15</v>
      </c>
      <c r="S5411">
        <v>3000</v>
      </c>
    </row>
    <row r="5412" spans="1:19" x14ac:dyDescent="0.3">
      <c r="A5412">
        <v>2023</v>
      </c>
      <c r="C5412" t="str">
        <f>IF(GETPIVOTDATA("PS % recovery",Sheet4!$B$5,"Parish Name",K5412)&gt;99.949%,"OK","No")</f>
        <v>No</v>
      </c>
      <c r="D5412" t="e">
        <f>VLOOKUP(J5412,'Ref2'!C:E,3,0)</f>
        <v>#N/A</v>
      </c>
      <c r="F5412">
        <v>10</v>
      </c>
      <c r="I5412" t="e">
        <f>VLOOKUP(J5412,Ref!L:M,2,0)</f>
        <v>#N/A</v>
      </c>
      <c r="J5412" t="s">
        <v>1046</v>
      </c>
      <c r="K5412" t="s">
        <v>159</v>
      </c>
      <c r="L5412" t="s">
        <v>533</v>
      </c>
      <c r="M5412" t="s">
        <v>18</v>
      </c>
      <c r="N5412" t="s">
        <v>15</v>
      </c>
      <c r="S5412">
        <v>0</v>
      </c>
    </row>
    <row r="5413" spans="1:19" x14ac:dyDescent="0.3">
      <c r="A5413">
        <v>2023</v>
      </c>
      <c r="C5413" t="str">
        <f>IF(GETPIVOTDATA("PS % recovery",Sheet4!$B$5,"Parish Name",K5413)&gt;99.949%,"OK","No")</f>
        <v>No</v>
      </c>
      <c r="D5413" t="e">
        <f>VLOOKUP(J5413,'Ref2'!C:E,3,0)</f>
        <v>#N/A</v>
      </c>
      <c r="F5413">
        <v>10</v>
      </c>
      <c r="I5413" t="e">
        <f>VLOOKUP(J5413,Ref!L:M,2,0)</f>
        <v>#N/A</v>
      </c>
      <c r="J5413" t="s">
        <v>794</v>
      </c>
      <c r="K5413" t="s">
        <v>168</v>
      </c>
      <c r="L5413" t="s">
        <v>549</v>
      </c>
      <c r="M5413" t="s">
        <v>21</v>
      </c>
      <c r="N5413" t="s">
        <v>15</v>
      </c>
      <c r="S5413">
        <v>0</v>
      </c>
    </row>
    <row r="5414" spans="1:19" x14ac:dyDescent="0.3">
      <c r="A5414">
        <v>2023</v>
      </c>
      <c r="C5414" t="str">
        <f>IF(GETPIVOTDATA("PS % recovery",Sheet4!$B$5,"Parish Name",K5414)&gt;99.949%,"OK","No")</f>
        <v>No</v>
      </c>
      <c r="D5414" t="e">
        <f>VLOOKUP(J5414,'Ref2'!C:E,3,0)</f>
        <v>#N/A</v>
      </c>
      <c r="F5414">
        <v>10</v>
      </c>
      <c r="I5414" t="e">
        <f>VLOOKUP(J5414,Ref!L:M,2,0)</f>
        <v>#N/A</v>
      </c>
      <c r="J5414" t="s">
        <v>801</v>
      </c>
      <c r="K5414" t="s">
        <v>169</v>
      </c>
      <c r="L5414" t="s">
        <v>549</v>
      </c>
      <c r="M5414" t="s">
        <v>21</v>
      </c>
      <c r="N5414" t="s">
        <v>15</v>
      </c>
      <c r="S5414">
        <v>1500</v>
      </c>
    </row>
    <row r="5415" spans="1:19" x14ac:dyDescent="0.3">
      <c r="A5415">
        <v>2023</v>
      </c>
      <c r="C5415" t="str">
        <f>IF(GETPIVOTDATA("PS % recovery",Sheet4!$B$5,"Parish Name",K5415)&gt;99.949%,"OK","No")</f>
        <v>No</v>
      </c>
      <c r="D5415" t="e">
        <f>VLOOKUP(J5415,'Ref2'!C:E,3,0)</f>
        <v>#N/A</v>
      </c>
      <c r="F5415">
        <v>10</v>
      </c>
      <c r="I5415" t="e">
        <f>VLOOKUP(J5415,Ref!L:M,2,0)</f>
        <v>#N/A</v>
      </c>
      <c r="J5415" t="s">
        <v>807</v>
      </c>
      <c r="K5415" t="s">
        <v>171</v>
      </c>
      <c r="L5415" t="s">
        <v>553</v>
      </c>
      <c r="M5415" t="s">
        <v>21</v>
      </c>
      <c r="N5415" t="s">
        <v>15</v>
      </c>
      <c r="S5415">
        <v>1500</v>
      </c>
    </row>
    <row r="5416" spans="1:19" x14ac:dyDescent="0.3">
      <c r="A5416">
        <v>2023</v>
      </c>
      <c r="C5416" t="str">
        <f>IF(GETPIVOTDATA("PS % recovery",Sheet4!$B$5,"Parish Name",K5416)&gt;99.949%,"OK","No")</f>
        <v>OK</v>
      </c>
      <c r="D5416" t="e">
        <f>VLOOKUP(J5416,'Ref2'!C:E,3,0)</f>
        <v>#N/A</v>
      </c>
      <c r="F5416">
        <v>10</v>
      </c>
      <c r="I5416" t="e">
        <f>VLOOKUP(J5416,Ref!L:M,2,0)</f>
        <v>#N/A</v>
      </c>
      <c r="J5416" t="s">
        <v>1051</v>
      </c>
      <c r="K5416" t="s">
        <v>170</v>
      </c>
      <c r="L5416" t="s">
        <v>551</v>
      </c>
      <c r="M5416" t="s">
        <v>21</v>
      </c>
      <c r="N5416" t="s">
        <v>15</v>
      </c>
      <c r="S5416">
        <v>8999</v>
      </c>
    </row>
    <row r="5417" spans="1:19" x14ac:dyDescent="0.3">
      <c r="A5417">
        <v>2023</v>
      </c>
      <c r="C5417" t="str">
        <f>IF(GETPIVOTDATA("PS % recovery",Sheet4!$B$5,"Parish Name",K5417)&gt;99.949%,"OK","No")</f>
        <v>No</v>
      </c>
      <c r="D5417" t="e">
        <f>VLOOKUP(J5417,'Ref2'!C:E,3,0)</f>
        <v>#N/A</v>
      </c>
      <c r="F5417">
        <v>10</v>
      </c>
      <c r="I5417" t="e">
        <f>VLOOKUP(J5417,Ref!L:M,2,0)</f>
        <v>#N/A</v>
      </c>
      <c r="J5417" t="s">
        <v>796</v>
      </c>
      <c r="K5417" t="s">
        <v>172</v>
      </c>
      <c r="L5417" t="s">
        <v>555</v>
      </c>
      <c r="M5417" t="s">
        <v>21</v>
      </c>
      <c r="N5417" t="s">
        <v>15</v>
      </c>
      <c r="S5417">
        <v>13288</v>
      </c>
    </row>
    <row r="5418" spans="1:19" x14ac:dyDescent="0.3">
      <c r="A5418">
        <v>2023</v>
      </c>
      <c r="C5418" t="str">
        <f>IF(GETPIVOTDATA("PS % recovery",Sheet4!$B$5,"Parish Name",K5418)&gt;99.949%,"OK","No")</f>
        <v>No</v>
      </c>
      <c r="D5418" t="e">
        <f>VLOOKUP(J5418,'Ref2'!C:E,3,0)</f>
        <v>#N/A</v>
      </c>
      <c r="F5418">
        <v>10</v>
      </c>
      <c r="I5418" t="e">
        <f>VLOOKUP(J5418,Ref!L:M,2,0)</f>
        <v>#N/A</v>
      </c>
      <c r="J5418" t="s">
        <v>798</v>
      </c>
      <c r="K5418" t="s">
        <v>173</v>
      </c>
      <c r="L5418" t="s">
        <v>555</v>
      </c>
      <c r="M5418" t="s">
        <v>21</v>
      </c>
      <c r="N5418" t="s">
        <v>15</v>
      </c>
      <c r="S5418">
        <v>0</v>
      </c>
    </row>
    <row r="5419" spans="1:19" x14ac:dyDescent="0.3">
      <c r="A5419">
        <v>2023</v>
      </c>
      <c r="C5419" t="str">
        <f>IF(GETPIVOTDATA("PS % recovery",Sheet4!$B$5,"Parish Name",K5419)&gt;99.949%,"OK","No")</f>
        <v>No</v>
      </c>
      <c r="D5419" t="e">
        <f>VLOOKUP(J5419,'Ref2'!C:E,3,0)</f>
        <v>#N/A</v>
      </c>
      <c r="F5419">
        <v>10</v>
      </c>
      <c r="I5419" t="e">
        <f>VLOOKUP(J5419,Ref!L:M,2,0)</f>
        <v>#N/A</v>
      </c>
      <c r="J5419" t="s">
        <v>805</v>
      </c>
      <c r="K5419" t="s">
        <v>175</v>
      </c>
      <c r="L5419" t="s">
        <v>555</v>
      </c>
      <c r="M5419" t="s">
        <v>21</v>
      </c>
      <c r="N5419" t="s">
        <v>15</v>
      </c>
      <c r="S5419">
        <v>213.25</v>
      </c>
    </row>
    <row r="5420" spans="1:19" x14ac:dyDescent="0.3">
      <c r="A5420">
        <v>2023</v>
      </c>
      <c r="C5420" t="str">
        <f>IF(GETPIVOTDATA("PS % recovery",Sheet4!$B$5,"Parish Name",K5420)&gt;99.949%,"OK","No")</f>
        <v>No</v>
      </c>
      <c r="D5420" t="e">
        <f>VLOOKUP(J5420,'Ref2'!C:E,3,0)</f>
        <v>#N/A</v>
      </c>
      <c r="F5420">
        <v>10</v>
      </c>
      <c r="I5420" t="e">
        <f>VLOOKUP(J5420,Ref!L:M,2,0)</f>
        <v>#N/A</v>
      </c>
      <c r="J5420" t="s">
        <v>1056</v>
      </c>
      <c r="K5420" t="s">
        <v>174</v>
      </c>
      <c r="L5420" t="s">
        <v>557</v>
      </c>
      <c r="M5420" t="s">
        <v>21</v>
      </c>
      <c r="N5420" t="s">
        <v>15</v>
      </c>
      <c r="S5420">
        <v>0</v>
      </c>
    </row>
    <row r="5421" spans="1:19" x14ac:dyDescent="0.3">
      <c r="A5421">
        <v>2023</v>
      </c>
      <c r="C5421" t="str">
        <f>IF(GETPIVOTDATA("PS % recovery",Sheet4!$B$5,"Parish Name",K5421)&gt;99.949%,"OK","No")</f>
        <v>OK</v>
      </c>
      <c r="D5421" t="e">
        <f>VLOOKUP(J5421,'Ref2'!C:E,3,0)</f>
        <v>#N/A</v>
      </c>
      <c r="F5421">
        <v>10</v>
      </c>
      <c r="I5421" t="e">
        <f>VLOOKUP(J5421,Ref!L:M,2,0)</f>
        <v>#N/A</v>
      </c>
      <c r="J5421" t="s">
        <v>1058</v>
      </c>
      <c r="K5421" t="s">
        <v>176</v>
      </c>
      <c r="L5421" t="s">
        <v>557</v>
      </c>
      <c r="M5421" t="s">
        <v>21</v>
      </c>
      <c r="N5421" t="s">
        <v>15</v>
      </c>
      <c r="S5421">
        <v>3137</v>
      </c>
    </row>
    <row r="5422" spans="1:19" x14ac:dyDescent="0.3">
      <c r="A5422">
        <v>2023</v>
      </c>
      <c r="C5422" t="str">
        <f>IF(GETPIVOTDATA("PS % recovery",Sheet4!$B$5,"Parish Name",K5422)&gt;99.949%,"OK","No")</f>
        <v>No</v>
      </c>
      <c r="D5422" t="e">
        <f>VLOOKUP(J5422,'Ref2'!C:E,3,0)</f>
        <v>#N/A</v>
      </c>
      <c r="F5422">
        <v>10</v>
      </c>
      <c r="I5422" t="e">
        <f>VLOOKUP(J5422,Ref!L:M,2,0)</f>
        <v>#N/A</v>
      </c>
      <c r="J5422" t="s">
        <v>800</v>
      </c>
      <c r="K5422" t="s">
        <v>177</v>
      </c>
      <c r="L5422" t="s">
        <v>559</v>
      </c>
      <c r="M5422" t="s">
        <v>21</v>
      </c>
      <c r="N5422" t="s">
        <v>15</v>
      </c>
      <c r="S5422">
        <v>5000</v>
      </c>
    </row>
    <row r="5423" spans="1:19" x14ac:dyDescent="0.3">
      <c r="A5423">
        <v>2023</v>
      </c>
      <c r="C5423" t="str">
        <f>IF(GETPIVOTDATA("PS % recovery",Sheet4!$B$5,"Parish Name",K5423)&gt;99.949%,"OK","No")</f>
        <v>No</v>
      </c>
      <c r="D5423" t="e">
        <f>VLOOKUP(J5423,'Ref2'!C:E,3,0)</f>
        <v>#N/A</v>
      </c>
      <c r="F5423">
        <v>10</v>
      </c>
      <c r="I5423" t="e">
        <f>VLOOKUP(J5423,Ref!L:M,2,0)</f>
        <v>#N/A</v>
      </c>
      <c r="J5423" t="s">
        <v>803</v>
      </c>
      <c r="K5423" t="s">
        <v>178</v>
      </c>
      <c r="L5423" t="s">
        <v>549</v>
      </c>
      <c r="M5423" t="s">
        <v>21</v>
      </c>
      <c r="N5423" t="s">
        <v>15</v>
      </c>
      <c r="S5423">
        <v>2000</v>
      </c>
    </row>
    <row r="5424" spans="1:19" x14ac:dyDescent="0.3">
      <c r="A5424">
        <v>2023</v>
      </c>
      <c r="C5424" t="str">
        <f>IF(GETPIVOTDATA("PS % recovery",Sheet4!$B$5,"Parish Name",K5424)&gt;99.949%,"OK","No")</f>
        <v>OK</v>
      </c>
      <c r="D5424" t="e">
        <f>VLOOKUP(J5424,'Ref2'!C:E,3,0)</f>
        <v>#N/A</v>
      </c>
      <c r="F5424">
        <v>10</v>
      </c>
      <c r="I5424" t="e">
        <f>VLOOKUP(J5424,Ref!L:M,2,0)</f>
        <v>#N/A</v>
      </c>
      <c r="J5424" t="s">
        <v>1062</v>
      </c>
      <c r="K5424" t="s">
        <v>180</v>
      </c>
      <c r="L5424" t="s">
        <v>561</v>
      </c>
      <c r="M5424" t="s">
        <v>21</v>
      </c>
      <c r="N5424" t="s">
        <v>15</v>
      </c>
      <c r="S5424">
        <v>6000</v>
      </c>
    </row>
    <row r="5425" spans="1:19" x14ac:dyDescent="0.3">
      <c r="A5425">
        <v>2023</v>
      </c>
      <c r="C5425" t="str">
        <f>IF(GETPIVOTDATA("PS % recovery",Sheet4!$B$5,"Parish Name",K5425)&gt;99.949%,"OK","No")</f>
        <v>OK</v>
      </c>
      <c r="D5425" t="e">
        <f>VLOOKUP(J5425,'Ref2'!C:E,3,0)</f>
        <v>#N/A</v>
      </c>
      <c r="F5425">
        <v>10</v>
      </c>
      <c r="I5425" t="e">
        <f>VLOOKUP(J5425,Ref!L:M,2,0)</f>
        <v>#N/A</v>
      </c>
      <c r="J5425" t="s">
        <v>1064</v>
      </c>
      <c r="K5425" t="s">
        <v>182</v>
      </c>
      <c r="L5425" t="s">
        <v>563</v>
      </c>
      <c r="M5425" t="s">
        <v>21</v>
      </c>
      <c r="N5425" t="s">
        <v>15</v>
      </c>
      <c r="S5425">
        <v>5012</v>
      </c>
    </row>
    <row r="5426" spans="1:19" x14ac:dyDescent="0.3">
      <c r="A5426">
        <v>2023</v>
      </c>
      <c r="C5426" t="str">
        <f>IF(GETPIVOTDATA("PS % recovery",Sheet4!$B$5,"Parish Name",K5426)&gt;99.949%,"OK","No")</f>
        <v>OK</v>
      </c>
      <c r="D5426" t="e">
        <f>VLOOKUP(J5426,'Ref2'!C:E,3,0)</f>
        <v>#N/A</v>
      </c>
      <c r="F5426">
        <v>10</v>
      </c>
      <c r="I5426" t="e">
        <f>VLOOKUP(J5426,Ref!L:M,2,0)</f>
        <v>#N/A</v>
      </c>
      <c r="J5426" t="s">
        <v>1066</v>
      </c>
      <c r="K5426" t="s">
        <v>179</v>
      </c>
      <c r="L5426" t="s">
        <v>563</v>
      </c>
      <c r="M5426" t="s">
        <v>21</v>
      </c>
      <c r="N5426" t="s">
        <v>15</v>
      </c>
      <c r="S5426">
        <v>0</v>
      </c>
    </row>
    <row r="5427" spans="1:19" x14ac:dyDescent="0.3">
      <c r="A5427">
        <v>2023</v>
      </c>
      <c r="C5427" t="str">
        <f>IF(GETPIVOTDATA("PS % recovery",Sheet4!$B$5,"Parish Name",K5427)&gt;99.949%,"OK","No")</f>
        <v>OK</v>
      </c>
      <c r="D5427" t="e">
        <f>VLOOKUP(J5427,'Ref2'!C:E,3,0)</f>
        <v>#N/A</v>
      </c>
      <c r="F5427">
        <v>10</v>
      </c>
      <c r="I5427" t="e">
        <f>VLOOKUP(J5427,Ref!L:M,2,0)</f>
        <v>#N/A</v>
      </c>
      <c r="J5427" t="s">
        <v>1068</v>
      </c>
      <c r="K5427" t="s">
        <v>181</v>
      </c>
      <c r="L5427" t="s">
        <v>563</v>
      </c>
      <c r="M5427" t="s">
        <v>21</v>
      </c>
      <c r="N5427" t="s">
        <v>15</v>
      </c>
      <c r="S5427">
        <v>615</v>
      </c>
    </row>
    <row r="5428" spans="1:19" x14ac:dyDescent="0.3">
      <c r="A5428">
        <v>2023</v>
      </c>
      <c r="C5428" t="str">
        <f>IF(GETPIVOTDATA("PS % recovery",Sheet4!$B$5,"Parish Name",K5428)&gt;99.949%,"OK","No")</f>
        <v>OK</v>
      </c>
      <c r="D5428" t="str">
        <f>VLOOKUP(J5428,'Ref2'!C:E,3,0)</f>
        <v>LLF</v>
      </c>
      <c r="F5428">
        <v>10</v>
      </c>
      <c r="I5428" t="e">
        <f>VLOOKUP(J5428,Ref!L:M,2,0)</f>
        <v>#N/A</v>
      </c>
      <c r="J5428" t="s">
        <v>1070</v>
      </c>
      <c r="K5428" t="s">
        <v>183</v>
      </c>
      <c r="L5428" t="s">
        <v>565</v>
      </c>
      <c r="M5428" t="s">
        <v>21</v>
      </c>
      <c r="N5428" t="s">
        <v>15</v>
      </c>
      <c r="S5428">
        <v>7781.83</v>
      </c>
    </row>
    <row r="5429" spans="1:19" x14ac:dyDescent="0.3">
      <c r="A5429">
        <v>2023</v>
      </c>
      <c r="C5429" t="str">
        <f>IF(GETPIVOTDATA("PS % recovery",Sheet4!$B$5,"Parish Name",K5429)&gt;99.949%,"OK","No")</f>
        <v>OK</v>
      </c>
      <c r="D5429" t="e">
        <f>VLOOKUP(J5429,'Ref2'!C:E,3,0)</f>
        <v>#N/A</v>
      </c>
      <c r="F5429">
        <v>10</v>
      </c>
      <c r="I5429" t="e">
        <f>VLOOKUP(J5429,Ref!L:M,2,0)</f>
        <v>#N/A</v>
      </c>
      <c r="J5429" t="s">
        <v>1072</v>
      </c>
      <c r="K5429" t="s">
        <v>185</v>
      </c>
      <c r="L5429" t="s">
        <v>573</v>
      </c>
      <c r="M5429" t="s">
        <v>24</v>
      </c>
      <c r="N5429" t="s">
        <v>15</v>
      </c>
      <c r="S5429">
        <v>4000</v>
      </c>
    </row>
    <row r="5430" spans="1:19" x14ac:dyDescent="0.3">
      <c r="A5430">
        <v>2023</v>
      </c>
      <c r="C5430" t="str">
        <f>IF(GETPIVOTDATA("PS % recovery",Sheet4!$B$5,"Parish Name",K5430)&gt;99.949%,"OK","No")</f>
        <v>No</v>
      </c>
      <c r="D5430" t="e">
        <f>VLOOKUP(J5430,'Ref2'!C:E,3,0)</f>
        <v>#N/A</v>
      </c>
      <c r="F5430">
        <v>10</v>
      </c>
      <c r="I5430" t="e">
        <f>VLOOKUP(J5430,Ref!L:M,2,0)</f>
        <v>#N/A</v>
      </c>
      <c r="J5430" t="s">
        <v>1074</v>
      </c>
      <c r="K5430" t="s">
        <v>187</v>
      </c>
      <c r="L5430" t="s">
        <v>573</v>
      </c>
      <c r="M5430" t="s">
        <v>24</v>
      </c>
      <c r="N5430" t="s">
        <v>15</v>
      </c>
      <c r="S5430">
        <v>0</v>
      </c>
    </row>
    <row r="5431" spans="1:19" x14ac:dyDescent="0.3">
      <c r="A5431">
        <v>2023</v>
      </c>
      <c r="C5431" t="str">
        <f>IF(GETPIVOTDATA("PS % recovery",Sheet4!$B$5,"Parish Name",K5431)&gt;99.949%,"OK","No")</f>
        <v>OK</v>
      </c>
      <c r="D5431" t="e">
        <f>VLOOKUP(J5431,'Ref2'!C:E,3,0)</f>
        <v>#N/A</v>
      </c>
      <c r="F5431">
        <v>10</v>
      </c>
      <c r="I5431" t="e">
        <f>VLOOKUP(J5431,Ref!L:M,2,0)</f>
        <v>#N/A</v>
      </c>
      <c r="J5431" t="s">
        <v>1076</v>
      </c>
      <c r="K5431" t="s">
        <v>189</v>
      </c>
      <c r="L5431" t="s">
        <v>581</v>
      </c>
      <c r="M5431" t="s">
        <v>24</v>
      </c>
      <c r="N5431" t="s">
        <v>15</v>
      </c>
      <c r="S5431">
        <v>2064</v>
      </c>
    </row>
    <row r="5432" spans="1:19" x14ac:dyDescent="0.3">
      <c r="A5432">
        <v>2023</v>
      </c>
      <c r="C5432" t="str">
        <f>IF(GETPIVOTDATA("PS % recovery",Sheet4!$B$5,"Parish Name",K5432)&gt;99.949%,"OK","No")</f>
        <v>OK</v>
      </c>
      <c r="D5432" t="e">
        <f>VLOOKUP(J5432,'Ref2'!C:E,3,0)</f>
        <v>#N/A</v>
      </c>
      <c r="F5432">
        <v>10</v>
      </c>
      <c r="I5432" t="e">
        <f>VLOOKUP(J5432,Ref!L:M,2,0)</f>
        <v>#N/A</v>
      </c>
      <c r="J5432" t="s">
        <v>1078</v>
      </c>
      <c r="K5432" t="s">
        <v>186</v>
      </c>
      <c r="L5432" t="s">
        <v>577</v>
      </c>
      <c r="M5432" t="s">
        <v>24</v>
      </c>
      <c r="N5432" t="s">
        <v>15</v>
      </c>
      <c r="S5432">
        <v>928</v>
      </c>
    </row>
    <row r="5433" spans="1:19" x14ac:dyDescent="0.3">
      <c r="A5433">
        <v>2023</v>
      </c>
      <c r="C5433" t="str">
        <f>IF(GETPIVOTDATA("PS % recovery",Sheet4!$B$5,"Parish Name",K5433)&gt;99.949%,"OK","No")</f>
        <v>No</v>
      </c>
      <c r="D5433" t="e">
        <f>VLOOKUP(J5433,'Ref2'!C:E,3,0)</f>
        <v>#N/A</v>
      </c>
      <c r="F5433">
        <v>10</v>
      </c>
      <c r="I5433" t="e">
        <f>VLOOKUP(J5433,Ref!L:M,2,0)</f>
        <v>#N/A</v>
      </c>
      <c r="J5433" t="s">
        <v>1080</v>
      </c>
      <c r="K5433" t="s">
        <v>192</v>
      </c>
      <c r="L5433" t="s">
        <v>577</v>
      </c>
      <c r="M5433" t="s">
        <v>24</v>
      </c>
      <c r="N5433" t="s">
        <v>15</v>
      </c>
      <c r="S5433">
        <v>765</v>
      </c>
    </row>
    <row r="5434" spans="1:19" x14ac:dyDescent="0.3">
      <c r="A5434">
        <v>2023</v>
      </c>
      <c r="C5434" t="str">
        <f>IF(GETPIVOTDATA("PS % recovery",Sheet4!$B$5,"Parish Name",K5434)&gt;99.949%,"OK","No")</f>
        <v>OK</v>
      </c>
      <c r="D5434" t="e">
        <f>VLOOKUP(J5434,'Ref2'!C:E,3,0)</f>
        <v>#N/A</v>
      </c>
      <c r="F5434">
        <v>10</v>
      </c>
      <c r="I5434" t="e">
        <f>VLOOKUP(J5434,Ref!L:M,2,0)</f>
        <v>#N/A</v>
      </c>
      <c r="J5434" t="s">
        <v>1082</v>
      </c>
      <c r="K5434" t="s">
        <v>193</v>
      </c>
      <c r="L5434" t="s">
        <v>577</v>
      </c>
      <c r="M5434" t="s">
        <v>24</v>
      </c>
      <c r="N5434" t="s">
        <v>15</v>
      </c>
      <c r="S5434">
        <v>2654</v>
      </c>
    </row>
    <row r="5435" spans="1:19" x14ac:dyDescent="0.3">
      <c r="A5435">
        <v>2023</v>
      </c>
      <c r="C5435" t="str">
        <f>IF(GETPIVOTDATA("PS % recovery",Sheet4!$B$5,"Parish Name",K5435)&gt;99.949%,"OK","No")</f>
        <v>OK</v>
      </c>
      <c r="D5435" t="e">
        <f>VLOOKUP(J5435,'Ref2'!C:E,3,0)</f>
        <v>#N/A</v>
      </c>
      <c r="F5435">
        <v>10</v>
      </c>
      <c r="I5435" t="e">
        <f>VLOOKUP(J5435,Ref!L:M,2,0)</f>
        <v>#N/A</v>
      </c>
      <c r="J5435" t="s">
        <v>1084</v>
      </c>
      <c r="K5435" t="s">
        <v>195</v>
      </c>
      <c r="L5435" t="s">
        <v>577</v>
      </c>
      <c r="M5435" t="s">
        <v>24</v>
      </c>
      <c r="N5435" t="s">
        <v>15</v>
      </c>
      <c r="S5435">
        <v>0</v>
      </c>
    </row>
    <row r="5436" spans="1:19" x14ac:dyDescent="0.3">
      <c r="A5436">
        <v>2023</v>
      </c>
      <c r="C5436" t="str">
        <f>IF(GETPIVOTDATA("PS % recovery",Sheet4!$B$5,"Parish Name",K5436)&gt;99.949%,"OK","No")</f>
        <v>OK</v>
      </c>
      <c r="D5436" t="e">
        <f>VLOOKUP(J5436,'Ref2'!C:E,3,0)</f>
        <v>#N/A</v>
      </c>
      <c r="F5436">
        <v>10</v>
      </c>
      <c r="I5436" t="e">
        <f>VLOOKUP(J5436,Ref!L:M,2,0)</f>
        <v>#N/A</v>
      </c>
      <c r="J5436" t="s">
        <v>1086</v>
      </c>
      <c r="K5436" t="s">
        <v>188</v>
      </c>
      <c r="L5436" t="s">
        <v>567</v>
      </c>
      <c r="M5436" t="s">
        <v>24</v>
      </c>
      <c r="N5436" t="s">
        <v>15</v>
      </c>
      <c r="S5436">
        <v>1338</v>
      </c>
    </row>
    <row r="5437" spans="1:19" x14ac:dyDescent="0.3">
      <c r="A5437">
        <v>2023</v>
      </c>
      <c r="C5437" t="str">
        <f>IF(GETPIVOTDATA("PS % recovery",Sheet4!$B$5,"Parish Name",K5437)&gt;99.949%,"OK","No")</f>
        <v>No</v>
      </c>
      <c r="D5437" t="e">
        <f>VLOOKUP(J5437,'Ref2'!C:E,3,0)</f>
        <v>#N/A</v>
      </c>
      <c r="F5437">
        <v>10</v>
      </c>
      <c r="I5437" t="e">
        <f>VLOOKUP(J5437,Ref!L:M,2,0)</f>
        <v>#N/A</v>
      </c>
      <c r="J5437" t="s">
        <v>1088</v>
      </c>
      <c r="K5437" t="s">
        <v>198</v>
      </c>
      <c r="L5437" t="s">
        <v>567</v>
      </c>
      <c r="M5437" t="s">
        <v>24</v>
      </c>
      <c r="N5437" t="s">
        <v>15</v>
      </c>
      <c r="S5437">
        <v>900</v>
      </c>
    </row>
    <row r="5438" spans="1:19" x14ac:dyDescent="0.3">
      <c r="A5438">
        <v>2023</v>
      </c>
      <c r="C5438" t="str">
        <f>IF(GETPIVOTDATA("PS % recovery",Sheet4!$B$5,"Parish Name",K5438)&gt;99.949%,"OK","No")</f>
        <v>No</v>
      </c>
      <c r="D5438" t="e">
        <f>VLOOKUP(J5438,'Ref2'!C:E,3,0)</f>
        <v>#N/A</v>
      </c>
      <c r="F5438">
        <v>10</v>
      </c>
      <c r="I5438" t="e">
        <f>VLOOKUP(J5438,Ref!L:M,2,0)</f>
        <v>#N/A</v>
      </c>
      <c r="J5438" t="s">
        <v>1090</v>
      </c>
      <c r="K5438" t="s">
        <v>199</v>
      </c>
      <c r="L5438" t="s">
        <v>567</v>
      </c>
      <c r="M5438" t="s">
        <v>24</v>
      </c>
      <c r="N5438" t="s">
        <v>15</v>
      </c>
      <c r="S5438">
        <v>0</v>
      </c>
    </row>
    <row r="5439" spans="1:19" x14ac:dyDescent="0.3">
      <c r="A5439">
        <v>2023</v>
      </c>
      <c r="C5439" t="str">
        <f>IF(GETPIVOTDATA("PS % recovery",Sheet4!$B$5,"Parish Name",K5439)&gt;99.949%,"OK","No")</f>
        <v>OK</v>
      </c>
      <c r="D5439" t="e">
        <f>VLOOKUP(J5439,'Ref2'!C:E,3,0)</f>
        <v>#N/A</v>
      </c>
      <c r="F5439">
        <v>10</v>
      </c>
      <c r="I5439" t="e">
        <f>VLOOKUP(J5439,Ref!L:M,2,0)</f>
        <v>#N/A</v>
      </c>
      <c r="J5439" t="s">
        <v>1092</v>
      </c>
      <c r="K5439" t="s">
        <v>190</v>
      </c>
      <c r="L5439" t="s">
        <v>569</v>
      </c>
      <c r="M5439" t="s">
        <v>24</v>
      </c>
      <c r="N5439" t="s">
        <v>15</v>
      </c>
      <c r="S5439">
        <v>5837</v>
      </c>
    </row>
    <row r="5440" spans="1:19" x14ac:dyDescent="0.3">
      <c r="A5440">
        <v>2023</v>
      </c>
      <c r="C5440" t="str">
        <f>IF(GETPIVOTDATA("PS % recovery",Sheet4!$B$5,"Parish Name",K5440)&gt;99.949%,"OK","No")</f>
        <v>No</v>
      </c>
      <c r="D5440" t="e">
        <f>VLOOKUP(J5440,'Ref2'!C:E,3,0)</f>
        <v>#N/A</v>
      </c>
      <c r="F5440">
        <v>10</v>
      </c>
      <c r="I5440" t="e">
        <f>VLOOKUP(J5440,Ref!L:M,2,0)</f>
        <v>#N/A</v>
      </c>
      <c r="J5440" t="s">
        <v>1094</v>
      </c>
      <c r="K5440" t="s">
        <v>191</v>
      </c>
      <c r="L5440" t="s">
        <v>571</v>
      </c>
      <c r="M5440" t="s">
        <v>24</v>
      </c>
      <c r="N5440" t="s">
        <v>15</v>
      </c>
      <c r="S5440">
        <v>600</v>
      </c>
    </row>
    <row r="5441" spans="1:19" x14ac:dyDescent="0.3">
      <c r="A5441">
        <v>2023</v>
      </c>
      <c r="C5441" t="str">
        <f>IF(GETPIVOTDATA("PS % recovery",Sheet4!$B$5,"Parish Name",K5441)&gt;99.949%,"OK","No")</f>
        <v>OK</v>
      </c>
      <c r="D5441" t="e">
        <f>VLOOKUP(J5441,'Ref2'!C:E,3,0)</f>
        <v>#N/A</v>
      </c>
      <c r="F5441">
        <v>10</v>
      </c>
      <c r="I5441" t="e">
        <f>VLOOKUP(J5441,Ref!L:M,2,0)</f>
        <v>#N/A</v>
      </c>
      <c r="J5441" t="s">
        <v>1096</v>
      </c>
      <c r="K5441" t="s">
        <v>200</v>
      </c>
      <c r="L5441" t="s">
        <v>571</v>
      </c>
      <c r="M5441" t="s">
        <v>24</v>
      </c>
      <c r="N5441" t="s">
        <v>15</v>
      </c>
      <c r="S5441">
        <v>0</v>
      </c>
    </row>
    <row r="5442" spans="1:19" x14ac:dyDescent="0.3">
      <c r="A5442">
        <v>2023</v>
      </c>
      <c r="C5442" t="str">
        <f>IF(GETPIVOTDATA("PS % recovery",Sheet4!$B$5,"Parish Name",K5442)&gt;99.949%,"OK","No")</f>
        <v>OK</v>
      </c>
      <c r="D5442" t="e">
        <f>VLOOKUP(J5442,'Ref2'!C:E,3,0)</f>
        <v>#N/A</v>
      </c>
      <c r="F5442">
        <v>10</v>
      </c>
      <c r="I5442" t="e">
        <f>VLOOKUP(J5442,Ref!L:M,2,0)</f>
        <v>#N/A</v>
      </c>
      <c r="J5442" t="s">
        <v>1098</v>
      </c>
      <c r="K5442" t="s">
        <v>202</v>
      </c>
      <c r="L5442" t="s">
        <v>571</v>
      </c>
      <c r="M5442" t="s">
        <v>24</v>
      </c>
      <c r="N5442" t="s">
        <v>15</v>
      </c>
      <c r="S5442">
        <v>3000</v>
      </c>
    </row>
    <row r="5443" spans="1:19" x14ac:dyDescent="0.3">
      <c r="A5443">
        <v>2023</v>
      </c>
      <c r="C5443" t="str">
        <f>IF(GETPIVOTDATA("PS % recovery",Sheet4!$B$5,"Parish Name",K5443)&gt;99.949%,"OK","No")</f>
        <v>OK</v>
      </c>
      <c r="D5443" t="e">
        <f>VLOOKUP(J5443,'Ref2'!C:E,3,0)</f>
        <v>#N/A</v>
      </c>
      <c r="F5443">
        <v>10</v>
      </c>
      <c r="I5443" t="e">
        <f>VLOOKUP(J5443,Ref!L:M,2,0)</f>
        <v>#N/A</v>
      </c>
      <c r="J5443" t="s">
        <v>808</v>
      </c>
      <c r="K5443" t="s">
        <v>194</v>
      </c>
      <c r="L5443" t="s">
        <v>575</v>
      </c>
      <c r="M5443" t="s">
        <v>24</v>
      </c>
      <c r="N5443" t="s">
        <v>15</v>
      </c>
      <c r="S5443">
        <v>1431</v>
      </c>
    </row>
    <row r="5444" spans="1:19" x14ac:dyDescent="0.3">
      <c r="A5444">
        <v>2023</v>
      </c>
      <c r="C5444" t="str">
        <f>IF(GETPIVOTDATA("PS % recovery",Sheet4!$B$5,"Parish Name",K5444)&gt;99.949%,"OK","No")</f>
        <v>OK</v>
      </c>
      <c r="D5444" t="e">
        <f>VLOOKUP(J5444,'Ref2'!C:E,3,0)</f>
        <v>#N/A</v>
      </c>
      <c r="F5444">
        <v>10</v>
      </c>
      <c r="I5444" t="e">
        <f>VLOOKUP(J5444,Ref!L:M,2,0)</f>
        <v>#N/A</v>
      </c>
      <c r="J5444" t="s">
        <v>812</v>
      </c>
      <c r="K5444" t="s">
        <v>204</v>
      </c>
      <c r="L5444" t="s">
        <v>575</v>
      </c>
      <c r="M5444" t="s">
        <v>24</v>
      </c>
      <c r="N5444" t="s">
        <v>15</v>
      </c>
      <c r="S5444">
        <v>1345.58</v>
      </c>
    </row>
    <row r="5445" spans="1:19" x14ac:dyDescent="0.3">
      <c r="A5445">
        <v>2023</v>
      </c>
      <c r="C5445" t="str">
        <f>IF(GETPIVOTDATA("PS % recovery",Sheet4!$B$5,"Parish Name",K5445)&gt;99.949%,"OK","No")</f>
        <v>OK</v>
      </c>
      <c r="D5445" t="e">
        <f>VLOOKUP(J5445,'Ref2'!C:E,3,0)</f>
        <v>#N/A</v>
      </c>
      <c r="F5445">
        <v>10</v>
      </c>
      <c r="I5445" t="e">
        <f>VLOOKUP(J5445,Ref!L:M,2,0)</f>
        <v>#N/A</v>
      </c>
      <c r="J5445" t="s">
        <v>810</v>
      </c>
      <c r="K5445" t="s">
        <v>196</v>
      </c>
      <c r="L5445" t="s">
        <v>575</v>
      </c>
      <c r="M5445" t="s">
        <v>24</v>
      </c>
      <c r="N5445" t="s">
        <v>15</v>
      </c>
      <c r="S5445">
        <v>0</v>
      </c>
    </row>
    <row r="5446" spans="1:19" x14ac:dyDescent="0.3">
      <c r="A5446">
        <v>2023</v>
      </c>
      <c r="C5446" t="str">
        <f>IF(GETPIVOTDATA("PS % recovery",Sheet4!$B$5,"Parish Name",K5446)&gt;99.949%,"OK","No")</f>
        <v>OK</v>
      </c>
      <c r="D5446" t="e">
        <f>VLOOKUP(J5446,'Ref2'!C:E,3,0)</f>
        <v>#N/A</v>
      </c>
      <c r="F5446">
        <v>10</v>
      </c>
      <c r="I5446" t="e">
        <f>VLOOKUP(J5446,Ref!L:M,2,0)</f>
        <v>#N/A</v>
      </c>
      <c r="J5446" t="s">
        <v>1103</v>
      </c>
      <c r="K5446" t="s">
        <v>197</v>
      </c>
      <c r="L5446" t="s">
        <v>567</v>
      </c>
      <c r="M5446" t="s">
        <v>24</v>
      </c>
      <c r="N5446" t="s">
        <v>15</v>
      </c>
      <c r="S5446">
        <v>1500</v>
      </c>
    </row>
    <row r="5447" spans="1:19" x14ac:dyDescent="0.3">
      <c r="A5447">
        <v>2023</v>
      </c>
      <c r="C5447" t="str">
        <f>IF(GETPIVOTDATA("PS % recovery",Sheet4!$B$5,"Parish Name",K5447)&gt;99.949%,"OK","No")</f>
        <v>OK</v>
      </c>
      <c r="D5447" t="e">
        <f>VLOOKUP(J5447,'Ref2'!C:E,3,0)</f>
        <v>#N/A</v>
      </c>
      <c r="F5447">
        <v>10</v>
      </c>
      <c r="I5447" t="e">
        <f>VLOOKUP(J5447,Ref!L:M,2,0)</f>
        <v>#N/A</v>
      </c>
      <c r="J5447" t="s">
        <v>1105</v>
      </c>
      <c r="K5447" t="s">
        <v>201</v>
      </c>
      <c r="L5447" t="s">
        <v>581</v>
      </c>
      <c r="M5447" t="s">
        <v>24</v>
      </c>
      <c r="N5447" t="s">
        <v>15</v>
      </c>
      <c r="S5447">
        <v>481</v>
      </c>
    </row>
    <row r="5448" spans="1:19" x14ac:dyDescent="0.3">
      <c r="A5448">
        <v>2023</v>
      </c>
      <c r="C5448" t="str">
        <f>IF(GETPIVOTDATA("PS % recovery",Sheet4!$B$5,"Parish Name",K5448)&gt;99.949%,"OK","No")</f>
        <v>OK</v>
      </c>
      <c r="D5448" t="e">
        <f>VLOOKUP(J5448,'Ref2'!C:E,3,0)</f>
        <v>#N/A</v>
      </c>
      <c r="F5448">
        <v>10</v>
      </c>
      <c r="I5448" t="e">
        <f>VLOOKUP(J5448,Ref!L:M,2,0)</f>
        <v>#N/A</v>
      </c>
      <c r="J5448" t="s">
        <v>1107</v>
      </c>
      <c r="K5448" t="s">
        <v>207</v>
      </c>
      <c r="L5448" t="s">
        <v>581</v>
      </c>
      <c r="M5448" t="s">
        <v>24</v>
      </c>
      <c r="N5448" t="s">
        <v>15</v>
      </c>
      <c r="S5448">
        <v>0</v>
      </c>
    </row>
    <row r="5449" spans="1:19" x14ac:dyDescent="0.3">
      <c r="A5449">
        <v>2023</v>
      </c>
      <c r="C5449" t="str">
        <f>IF(GETPIVOTDATA("PS % recovery",Sheet4!$B$5,"Parish Name",K5449)&gt;99.949%,"OK","No")</f>
        <v>OK</v>
      </c>
      <c r="D5449" t="e">
        <f>VLOOKUP(J5449,'Ref2'!C:E,3,0)</f>
        <v>#N/A</v>
      </c>
      <c r="F5449">
        <v>10</v>
      </c>
      <c r="I5449" t="e">
        <f>VLOOKUP(J5449,Ref!L:M,2,0)</f>
        <v>#N/A</v>
      </c>
      <c r="J5449" t="s">
        <v>1109</v>
      </c>
      <c r="K5449" t="s">
        <v>209</v>
      </c>
      <c r="L5449" t="s">
        <v>581</v>
      </c>
      <c r="M5449" t="s">
        <v>24</v>
      </c>
      <c r="N5449" t="s">
        <v>15</v>
      </c>
      <c r="S5449">
        <v>1087</v>
      </c>
    </row>
    <row r="5450" spans="1:19" x14ac:dyDescent="0.3">
      <c r="A5450">
        <v>2023</v>
      </c>
      <c r="C5450" t="str">
        <f>IF(GETPIVOTDATA("PS % recovery",Sheet4!$B$5,"Parish Name",K5450)&gt;99.949%,"OK","No")</f>
        <v>OK</v>
      </c>
      <c r="D5450" t="e">
        <f>VLOOKUP(J5450,'Ref2'!C:E,3,0)</f>
        <v>#N/A</v>
      </c>
      <c r="F5450">
        <v>10</v>
      </c>
      <c r="I5450" t="e">
        <f>VLOOKUP(J5450,Ref!L:M,2,0)</f>
        <v>#N/A</v>
      </c>
      <c r="J5450" t="s">
        <v>1111</v>
      </c>
      <c r="K5450" t="s">
        <v>210</v>
      </c>
      <c r="L5450" t="s">
        <v>581</v>
      </c>
      <c r="M5450" t="s">
        <v>24</v>
      </c>
      <c r="N5450" t="s">
        <v>15</v>
      </c>
      <c r="S5450">
        <v>501</v>
      </c>
    </row>
    <row r="5451" spans="1:19" x14ac:dyDescent="0.3">
      <c r="A5451">
        <v>2023</v>
      </c>
      <c r="C5451" t="str">
        <f>IF(GETPIVOTDATA("PS % recovery",Sheet4!$B$5,"Parish Name",K5451)&gt;99.949%,"OK","No")</f>
        <v>OK</v>
      </c>
      <c r="D5451" t="e">
        <f>VLOOKUP(J5451,'Ref2'!C:E,3,0)</f>
        <v>#N/A</v>
      </c>
      <c r="F5451">
        <v>10</v>
      </c>
      <c r="I5451" t="e">
        <f>VLOOKUP(J5451,Ref!L:M,2,0)</f>
        <v>#N/A</v>
      </c>
      <c r="J5451" t="s">
        <v>1113</v>
      </c>
      <c r="K5451" t="s">
        <v>203</v>
      </c>
      <c r="L5451" t="s">
        <v>569</v>
      </c>
      <c r="M5451" t="s">
        <v>24</v>
      </c>
      <c r="N5451" t="s">
        <v>15</v>
      </c>
      <c r="S5451">
        <v>522.16999999999996</v>
      </c>
    </row>
    <row r="5452" spans="1:19" x14ac:dyDescent="0.3">
      <c r="A5452">
        <v>2023</v>
      </c>
      <c r="C5452" t="str">
        <f>IF(GETPIVOTDATA("PS % recovery",Sheet4!$B$5,"Parish Name",K5452)&gt;99.949%,"OK","No")</f>
        <v>OK</v>
      </c>
      <c r="D5452" t="e">
        <f>VLOOKUP(J5452,'Ref2'!C:E,3,0)</f>
        <v>#N/A</v>
      </c>
      <c r="F5452">
        <v>10</v>
      </c>
      <c r="I5452" t="e">
        <f>VLOOKUP(J5452,Ref!L:M,2,0)</f>
        <v>#N/A</v>
      </c>
      <c r="J5452" t="s">
        <v>1115</v>
      </c>
      <c r="K5452" t="s">
        <v>206</v>
      </c>
      <c r="L5452" t="s">
        <v>569</v>
      </c>
      <c r="M5452" t="s">
        <v>24</v>
      </c>
      <c r="N5452" t="s">
        <v>15</v>
      </c>
      <c r="S5452">
        <v>188</v>
      </c>
    </row>
    <row r="5453" spans="1:19" x14ac:dyDescent="0.3">
      <c r="A5453">
        <v>2023</v>
      </c>
      <c r="C5453" t="str">
        <f>IF(GETPIVOTDATA("PS % recovery",Sheet4!$B$5,"Parish Name",K5453)&gt;99.949%,"OK","No")</f>
        <v>OK</v>
      </c>
      <c r="D5453" t="e">
        <f>VLOOKUP(J5453,'Ref2'!C:E,3,0)</f>
        <v>#N/A</v>
      </c>
      <c r="F5453">
        <v>10</v>
      </c>
      <c r="I5453" t="e">
        <f>VLOOKUP(J5453,Ref!L:M,2,0)</f>
        <v>#N/A</v>
      </c>
      <c r="J5453" t="s">
        <v>1117</v>
      </c>
      <c r="K5453" t="s">
        <v>205</v>
      </c>
      <c r="L5453" t="s">
        <v>583</v>
      </c>
      <c r="M5453" t="s">
        <v>24</v>
      </c>
      <c r="N5453" t="s">
        <v>15</v>
      </c>
      <c r="S5453">
        <v>0</v>
      </c>
    </row>
    <row r="5454" spans="1:19" x14ac:dyDescent="0.3">
      <c r="A5454">
        <v>2023</v>
      </c>
      <c r="C5454" t="str">
        <f>IF(GETPIVOTDATA("PS % recovery",Sheet4!$B$5,"Parish Name",K5454)&gt;99.949%,"OK","No")</f>
        <v>OK</v>
      </c>
      <c r="D5454" t="e">
        <f>VLOOKUP(J5454,'Ref2'!C:E,3,0)</f>
        <v>#N/A</v>
      </c>
      <c r="F5454">
        <v>10</v>
      </c>
      <c r="I5454" t="e">
        <f>VLOOKUP(J5454,Ref!L:M,2,0)</f>
        <v>#N/A</v>
      </c>
      <c r="J5454" t="s">
        <v>1119</v>
      </c>
      <c r="K5454" t="s">
        <v>211</v>
      </c>
      <c r="L5454" t="s">
        <v>583</v>
      </c>
      <c r="M5454" t="s">
        <v>24</v>
      </c>
      <c r="N5454" t="s">
        <v>15</v>
      </c>
      <c r="S5454">
        <v>697</v>
      </c>
    </row>
    <row r="5455" spans="1:19" x14ac:dyDescent="0.3">
      <c r="A5455">
        <v>2023</v>
      </c>
      <c r="C5455" t="str">
        <f>IF(GETPIVOTDATA("PS % recovery",Sheet4!$B$5,"Parish Name",K5455)&gt;99.949%,"OK","No")</f>
        <v>No</v>
      </c>
      <c r="D5455" t="e">
        <f>VLOOKUP(J5455,'Ref2'!C:E,3,0)</f>
        <v>#N/A</v>
      </c>
      <c r="F5455">
        <v>10</v>
      </c>
      <c r="I5455" t="str">
        <f>VLOOKUP(J5455,Ref!L:M,2,0)</f>
        <v>Yes</v>
      </c>
      <c r="J5455" t="s">
        <v>1121</v>
      </c>
      <c r="K5455" t="s">
        <v>208</v>
      </c>
      <c r="L5455" t="s">
        <v>579</v>
      </c>
      <c r="M5455" t="s">
        <v>24</v>
      </c>
      <c r="N5455" t="s">
        <v>15</v>
      </c>
      <c r="S5455">
        <v>6594.58</v>
      </c>
    </row>
    <row r="5456" spans="1:19" x14ac:dyDescent="0.3">
      <c r="A5456">
        <v>2023</v>
      </c>
      <c r="C5456" t="str">
        <f>IF(GETPIVOTDATA("PS % recovery",Sheet4!$B$5,"Parish Name",K5456)&gt;99.949%,"OK","No")</f>
        <v>No</v>
      </c>
      <c r="D5456" t="e">
        <f>VLOOKUP(J5456,'Ref2'!C:E,3,0)</f>
        <v>#N/A</v>
      </c>
      <c r="F5456">
        <v>10</v>
      </c>
      <c r="I5456" t="e">
        <f>VLOOKUP(J5456,Ref!L:M,2,0)</f>
        <v>#N/A</v>
      </c>
      <c r="J5456" t="s">
        <v>1123</v>
      </c>
      <c r="K5456" t="s">
        <v>212</v>
      </c>
      <c r="L5456" t="s">
        <v>567</v>
      </c>
      <c r="M5456" t="s">
        <v>24</v>
      </c>
      <c r="N5456" t="s">
        <v>15</v>
      </c>
      <c r="S5456">
        <v>0</v>
      </c>
    </row>
    <row r="5457" spans="1:19" x14ac:dyDescent="0.3">
      <c r="A5457">
        <v>2023</v>
      </c>
      <c r="C5457" t="str">
        <f>IF(GETPIVOTDATA("PS % recovery",Sheet4!$B$5,"Parish Name",K5457)&gt;99.949%,"OK","No")</f>
        <v>OK</v>
      </c>
      <c r="D5457" t="e">
        <f>VLOOKUP(J5457,'Ref2'!C:E,3,0)</f>
        <v>#N/A</v>
      </c>
      <c r="F5457">
        <v>10</v>
      </c>
      <c r="I5457" t="e">
        <f>VLOOKUP(J5457,Ref!L:M,2,0)</f>
        <v>#N/A</v>
      </c>
      <c r="J5457" t="s">
        <v>813</v>
      </c>
      <c r="K5457" t="s">
        <v>214</v>
      </c>
      <c r="L5457" t="s">
        <v>585</v>
      </c>
      <c r="M5457" t="s">
        <v>27</v>
      </c>
      <c r="N5457" t="s">
        <v>15</v>
      </c>
      <c r="S5457">
        <v>8821</v>
      </c>
    </row>
    <row r="5458" spans="1:19" x14ac:dyDescent="0.3">
      <c r="A5458">
        <v>2023</v>
      </c>
      <c r="C5458" t="str">
        <f>IF(GETPIVOTDATA("PS % recovery",Sheet4!$B$5,"Parish Name",K5458)&gt;99.949%,"OK","No")</f>
        <v>No</v>
      </c>
      <c r="D5458" t="e">
        <f>VLOOKUP(J5458,'Ref2'!C:E,3,0)</f>
        <v>#N/A</v>
      </c>
      <c r="F5458">
        <v>10</v>
      </c>
      <c r="I5458" t="e">
        <f>VLOOKUP(J5458,Ref!L:M,2,0)</f>
        <v>#N/A</v>
      </c>
      <c r="J5458" t="s">
        <v>1126</v>
      </c>
      <c r="K5458" t="s">
        <v>215</v>
      </c>
      <c r="L5458" t="s">
        <v>587</v>
      </c>
      <c r="M5458" t="s">
        <v>27</v>
      </c>
      <c r="N5458" t="s">
        <v>15</v>
      </c>
      <c r="S5458">
        <v>3236.5</v>
      </c>
    </row>
    <row r="5459" spans="1:19" x14ac:dyDescent="0.3">
      <c r="A5459">
        <v>2023</v>
      </c>
      <c r="C5459" t="str">
        <f>IF(GETPIVOTDATA("PS % recovery",Sheet4!$B$5,"Parish Name",K5459)&gt;99.949%,"OK","No")</f>
        <v>No</v>
      </c>
      <c r="D5459" t="e">
        <f>VLOOKUP(J5459,'Ref2'!C:E,3,0)</f>
        <v>#N/A</v>
      </c>
      <c r="F5459">
        <v>10</v>
      </c>
      <c r="I5459" t="e">
        <f>VLOOKUP(J5459,Ref!L:M,2,0)</f>
        <v>#N/A</v>
      </c>
      <c r="J5459" t="s">
        <v>1128</v>
      </c>
      <c r="K5459" t="s">
        <v>216</v>
      </c>
      <c r="L5459" t="s">
        <v>587</v>
      </c>
      <c r="M5459" t="s">
        <v>27</v>
      </c>
      <c r="N5459" t="s">
        <v>15</v>
      </c>
      <c r="S5459">
        <v>3000</v>
      </c>
    </row>
    <row r="5460" spans="1:19" x14ac:dyDescent="0.3">
      <c r="A5460">
        <v>2023</v>
      </c>
      <c r="C5460" t="str">
        <f>IF(GETPIVOTDATA("PS % recovery",Sheet4!$B$5,"Parish Name",K5460)&gt;99.949%,"OK","No")</f>
        <v>No</v>
      </c>
      <c r="D5460" t="e">
        <f>VLOOKUP(J5460,'Ref2'!C:E,3,0)</f>
        <v>#N/A</v>
      </c>
      <c r="F5460">
        <v>10</v>
      </c>
      <c r="I5460" t="e">
        <f>VLOOKUP(J5460,Ref!L:M,2,0)</f>
        <v>#N/A</v>
      </c>
      <c r="J5460" t="s">
        <v>1130</v>
      </c>
      <c r="K5460" t="s">
        <v>217</v>
      </c>
      <c r="L5460" t="s">
        <v>587</v>
      </c>
      <c r="M5460" t="s">
        <v>27</v>
      </c>
      <c r="N5460" t="s">
        <v>15</v>
      </c>
      <c r="S5460">
        <v>400</v>
      </c>
    </row>
    <row r="5461" spans="1:19" x14ac:dyDescent="0.3">
      <c r="A5461">
        <v>2023</v>
      </c>
      <c r="C5461" t="str">
        <f>IF(GETPIVOTDATA("PS % recovery",Sheet4!$B$5,"Parish Name",K5461)&gt;99.949%,"OK","No")</f>
        <v>OK</v>
      </c>
      <c r="D5461" t="e">
        <f>VLOOKUP(J5461,'Ref2'!C:E,3,0)</f>
        <v>#N/A</v>
      </c>
      <c r="F5461">
        <v>10</v>
      </c>
      <c r="I5461" t="e">
        <f>VLOOKUP(J5461,Ref!L:M,2,0)</f>
        <v>#N/A</v>
      </c>
      <c r="J5461" t="s">
        <v>814</v>
      </c>
      <c r="K5461" t="s">
        <v>218</v>
      </c>
      <c r="L5461" t="s">
        <v>589</v>
      </c>
      <c r="M5461" t="s">
        <v>27</v>
      </c>
      <c r="N5461" t="s">
        <v>15</v>
      </c>
      <c r="S5461">
        <v>5316</v>
      </c>
    </row>
    <row r="5462" spans="1:19" x14ac:dyDescent="0.3">
      <c r="A5462">
        <v>2023</v>
      </c>
      <c r="C5462" t="str">
        <f>IF(GETPIVOTDATA("PS % recovery",Sheet4!$B$5,"Parish Name",K5462)&gt;99.949%,"OK","No")</f>
        <v>OK</v>
      </c>
      <c r="D5462" t="str">
        <f>VLOOKUP(J5462,'Ref2'!C:E,3,0)</f>
        <v>LLF</v>
      </c>
      <c r="F5462">
        <v>10</v>
      </c>
      <c r="I5462" t="e">
        <f>VLOOKUP(J5462,Ref!L:M,2,0)</f>
        <v>#N/A</v>
      </c>
      <c r="J5462" t="s">
        <v>1133</v>
      </c>
      <c r="K5462" t="s">
        <v>219</v>
      </c>
      <c r="L5462" t="s">
        <v>591</v>
      </c>
      <c r="M5462" t="s">
        <v>27</v>
      </c>
      <c r="N5462" t="s">
        <v>15</v>
      </c>
      <c r="S5462">
        <v>0</v>
      </c>
    </row>
    <row r="5463" spans="1:19" x14ac:dyDescent="0.3">
      <c r="A5463">
        <v>2023</v>
      </c>
      <c r="C5463" t="str">
        <f>IF(GETPIVOTDATA("PS % recovery",Sheet4!$B$5,"Parish Name",K5463)&gt;99.949%,"OK","No")</f>
        <v>OK</v>
      </c>
      <c r="D5463" t="e">
        <f>VLOOKUP(J5463,'Ref2'!C:E,3,0)</f>
        <v>#N/A</v>
      </c>
      <c r="F5463">
        <v>10</v>
      </c>
      <c r="I5463" t="e">
        <f>VLOOKUP(J5463,Ref!L:M,2,0)</f>
        <v>#N/A</v>
      </c>
      <c r="J5463" t="s">
        <v>1135</v>
      </c>
      <c r="K5463" t="s">
        <v>220</v>
      </c>
      <c r="L5463" t="s">
        <v>593</v>
      </c>
      <c r="M5463" t="s">
        <v>27</v>
      </c>
      <c r="N5463" t="s">
        <v>15</v>
      </c>
      <c r="S5463">
        <v>4826</v>
      </c>
    </row>
    <row r="5464" spans="1:19" x14ac:dyDescent="0.3">
      <c r="A5464">
        <v>2023</v>
      </c>
      <c r="C5464" t="str">
        <f>IF(GETPIVOTDATA("PS % recovery",Sheet4!$B$5,"Parish Name",K5464)&gt;99.949%,"OK","No")</f>
        <v>OK</v>
      </c>
      <c r="D5464" t="e">
        <f>VLOOKUP(J5464,'Ref2'!C:E,3,0)</f>
        <v>#N/A</v>
      </c>
      <c r="F5464">
        <v>10</v>
      </c>
      <c r="I5464" t="e">
        <f>VLOOKUP(J5464,Ref!L:M,2,0)</f>
        <v>#N/A</v>
      </c>
      <c r="J5464" t="s">
        <v>1137</v>
      </c>
      <c r="K5464" t="s">
        <v>221</v>
      </c>
      <c r="L5464" t="s">
        <v>587</v>
      </c>
      <c r="M5464" t="s">
        <v>27</v>
      </c>
      <c r="N5464" t="s">
        <v>15</v>
      </c>
      <c r="S5464">
        <v>4113.4799999999996</v>
      </c>
    </row>
    <row r="5465" spans="1:19" x14ac:dyDescent="0.3">
      <c r="A5465">
        <v>2023</v>
      </c>
      <c r="C5465" t="str">
        <f>IF(GETPIVOTDATA("PS % recovery",Sheet4!$B$5,"Parish Name",K5465)&gt;99.949%,"OK","No")</f>
        <v>OK</v>
      </c>
      <c r="D5465" t="e">
        <f>VLOOKUP(J5465,'Ref2'!C:E,3,0)</f>
        <v>#N/A</v>
      </c>
      <c r="F5465">
        <v>10</v>
      </c>
      <c r="I5465" t="e">
        <f>VLOOKUP(J5465,Ref!L:M,2,0)</f>
        <v>#N/A</v>
      </c>
      <c r="J5465" t="s">
        <v>1139</v>
      </c>
      <c r="K5465" t="s">
        <v>223</v>
      </c>
      <c r="L5465" t="s">
        <v>605</v>
      </c>
      <c r="M5465" t="s">
        <v>30</v>
      </c>
      <c r="N5465" t="s">
        <v>15</v>
      </c>
      <c r="S5465">
        <v>726</v>
      </c>
    </row>
    <row r="5466" spans="1:19" x14ac:dyDescent="0.3">
      <c r="A5466">
        <v>2023</v>
      </c>
      <c r="C5466" t="str">
        <f>IF(GETPIVOTDATA("PS % recovery",Sheet4!$B$5,"Parish Name",K5466)&gt;99.949%,"OK","No")</f>
        <v>OK</v>
      </c>
      <c r="D5466" t="e">
        <f>VLOOKUP(J5466,'Ref2'!C:E,3,0)</f>
        <v>#N/A</v>
      </c>
      <c r="F5466">
        <v>10</v>
      </c>
      <c r="I5466" t="e">
        <f>VLOOKUP(J5466,Ref!L:M,2,0)</f>
        <v>#N/A</v>
      </c>
      <c r="J5466" t="s">
        <v>1141</v>
      </c>
      <c r="K5466" t="s">
        <v>224</v>
      </c>
      <c r="L5466" t="s">
        <v>605</v>
      </c>
      <c r="M5466" t="s">
        <v>30</v>
      </c>
      <c r="N5466" t="s">
        <v>15</v>
      </c>
      <c r="S5466">
        <v>0</v>
      </c>
    </row>
    <row r="5467" spans="1:19" x14ac:dyDescent="0.3">
      <c r="A5467">
        <v>2023</v>
      </c>
      <c r="C5467" t="str">
        <f>IF(GETPIVOTDATA("PS % recovery",Sheet4!$B$5,"Parish Name",K5467)&gt;99.949%,"OK","No")</f>
        <v>OK</v>
      </c>
      <c r="D5467" t="e">
        <f>VLOOKUP(J5467,'Ref2'!C:E,3,0)</f>
        <v>#N/A</v>
      </c>
      <c r="F5467">
        <v>10</v>
      </c>
      <c r="I5467" t="e">
        <f>VLOOKUP(J5467,Ref!L:M,2,0)</f>
        <v>#N/A</v>
      </c>
      <c r="J5467" t="s">
        <v>1143</v>
      </c>
      <c r="K5467" t="s">
        <v>226</v>
      </c>
      <c r="L5467" t="s">
        <v>605</v>
      </c>
      <c r="M5467" t="s">
        <v>30</v>
      </c>
      <c r="N5467" t="s">
        <v>15</v>
      </c>
      <c r="S5467">
        <v>10293</v>
      </c>
    </row>
    <row r="5468" spans="1:19" x14ac:dyDescent="0.3">
      <c r="A5468">
        <v>2023</v>
      </c>
      <c r="C5468" t="str">
        <f>IF(GETPIVOTDATA("PS % recovery",Sheet4!$B$5,"Parish Name",K5468)&gt;99.949%,"OK","No")</f>
        <v>OK</v>
      </c>
      <c r="D5468" t="e">
        <f>VLOOKUP(J5468,'Ref2'!C:E,3,0)</f>
        <v>#N/A</v>
      </c>
      <c r="F5468">
        <v>10</v>
      </c>
      <c r="I5468" t="e">
        <f>VLOOKUP(J5468,Ref!L:M,2,0)</f>
        <v>#N/A</v>
      </c>
      <c r="J5468" t="s">
        <v>815</v>
      </c>
      <c r="K5468" t="s">
        <v>228</v>
      </c>
      <c r="L5468" t="s">
        <v>605</v>
      </c>
      <c r="M5468" t="s">
        <v>30</v>
      </c>
      <c r="N5468" t="s">
        <v>15</v>
      </c>
      <c r="S5468">
        <v>3020</v>
      </c>
    </row>
    <row r="5469" spans="1:19" x14ac:dyDescent="0.3">
      <c r="A5469">
        <v>2023</v>
      </c>
      <c r="C5469" t="str">
        <f>IF(GETPIVOTDATA("PS % recovery",Sheet4!$B$5,"Parish Name",K5469)&gt;99.949%,"OK","No")</f>
        <v>OK</v>
      </c>
      <c r="D5469" t="e">
        <f>VLOOKUP(J5469,'Ref2'!C:E,3,0)</f>
        <v>#N/A</v>
      </c>
      <c r="F5469">
        <v>10</v>
      </c>
      <c r="I5469" t="e">
        <f>VLOOKUP(J5469,Ref!L:M,2,0)</f>
        <v>#N/A</v>
      </c>
      <c r="J5469" t="s">
        <v>1146</v>
      </c>
      <c r="K5469" t="s">
        <v>230</v>
      </c>
      <c r="L5469" t="s">
        <v>597</v>
      </c>
      <c r="M5469" t="s">
        <v>30</v>
      </c>
      <c r="N5469" t="s">
        <v>15</v>
      </c>
      <c r="S5469">
        <v>4021.25</v>
      </c>
    </row>
    <row r="5470" spans="1:19" x14ac:dyDescent="0.3">
      <c r="A5470">
        <v>2023</v>
      </c>
      <c r="C5470" t="str">
        <f>IF(GETPIVOTDATA("PS % recovery",Sheet4!$B$5,"Parish Name",K5470)&gt;99.949%,"OK","No")</f>
        <v>OK</v>
      </c>
      <c r="D5470" t="e">
        <f>VLOOKUP(J5470,'Ref2'!C:E,3,0)</f>
        <v>#N/A</v>
      </c>
      <c r="F5470">
        <v>10</v>
      </c>
      <c r="I5470" t="e">
        <f>VLOOKUP(J5470,Ref!L:M,2,0)</f>
        <v>#N/A</v>
      </c>
      <c r="J5470" t="s">
        <v>1148</v>
      </c>
      <c r="K5470" t="s">
        <v>225</v>
      </c>
      <c r="L5470" t="s">
        <v>595</v>
      </c>
      <c r="M5470" t="s">
        <v>30</v>
      </c>
      <c r="N5470" t="s">
        <v>15</v>
      </c>
      <c r="S5470">
        <v>4950</v>
      </c>
    </row>
    <row r="5471" spans="1:19" x14ac:dyDescent="0.3">
      <c r="A5471">
        <v>2023</v>
      </c>
      <c r="C5471" t="str">
        <f>IF(GETPIVOTDATA("PS % recovery",Sheet4!$B$5,"Parish Name",K5471)&gt;99.949%,"OK","No")</f>
        <v>OK</v>
      </c>
      <c r="D5471" t="e">
        <f>VLOOKUP(J5471,'Ref2'!C:E,3,0)</f>
        <v>#N/A</v>
      </c>
      <c r="F5471">
        <v>10</v>
      </c>
      <c r="I5471" t="str">
        <f>VLOOKUP(J5471,Ref!L:M,2,0)</f>
        <v>Yes</v>
      </c>
      <c r="J5471" t="s">
        <v>1150</v>
      </c>
      <c r="K5471" t="s">
        <v>227</v>
      </c>
      <c r="L5471" t="s">
        <v>595</v>
      </c>
      <c r="M5471" t="s">
        <v>30</v>
      </c>
      <c r="N5471" t="s">
        <v>15</v>
      </c>
      <c r="S5471">
        <v>16750</v>
      </c>
    </row>
    <row r="5472" spans="1:19" x14ac:dyDescent="0.3">
      <c r="A5472">
        <v>2023</v>
      </c>
      <c r="C5472" t="str">
        <f>IF(GETPIVOTDATA("PS % recovery",Sheet4!$B$5,"Parish Name",K5472)&gt;99.949%,"OK","No")</f>
        <v>No</v>
      </c>
      <c r="D5472" t="e">
        <f>VLOOKUP(J5472,'Ref2'!C:E,3,0)</f>
        <v>#N/A</v>
      </c>
      <c r="F5472">
        <v>10</v>
      </c>
      <c r="I5472" t="e">
        <f>VLOOKUP(J5472,Ref!L:M,2,0)</f>
        <v>#N/A</v>
      </c>
      <c r="J5472" t="s">
        <v>1152</v>
      </c>
      <c r="K5472" t="s">
        <v>229</v>
      </c>
      <c r="L5472" t="s">
        <v>595</v>
      </c>
      <c r="M5472" t="s">
        <v>30</v>
      </c>
      <c r="N5472" t="s">
        <v>15</v>
      </c>
      <c r="S5472">
        <v>0</v>
      </c>
    </row>
    <row r="5473" spans="1:19" x14ac:dyDescent="0.3">
      <c r="A5473">
        <v>2023</v>
      </c>
      <c r="C5473" t="str">
        <f>IF(GETPIVOTDATA("PS % recovery",Sheet4!$B$5,"Parish Name",K5473)&gt;99.949%,"OK","No")</f>
        <v>No</v>
      </c>
      <c r="D5473" t="e">
        <f>VLOOKUP(J5473,'Ref2'!C:E,3,0)</f>
        <v>#N/A</v>
      </c>
      <c r="F5473">
        <v>10</v>
      </c>
      <c r="I5473" t="e">
        <f>VLOOKUP(J5473,Ref!L:M,2,0)</f>
        <v>#N/A</v>
      </c>
      <c r="J5473" t="s">
        <v>1154</v>
      </c>
      <c r="K5473" t="s">
        <v>232</v>
      </c>
      <c r="L5473" t="s">
        <v>599</v>
      </c>
      <c r="M5473" t="s">
        <v>30</v>
      </c>
      <c r="N5473" t="s">
        <v>15</v>
      </c>
      <c r="S5473">
        <v>4486.09</v>
      </c>
    </row>
    <row r="5474" spans="1:19" x14ac:dyDescent="0.3">
      <c r="A5474">
        <v>2023</v>
      </c>
      <c r="C5474" t="str">
        <f>IF(GETPIVOTDATA("PS % recovery",Sheet4!$B$5,"Parish Name",K5474)&gt;99.949%,"OK","No")</f>
        <v>OK</v>
      </c>
      <c r="D5474" t="e">
        <f>VLOOKUP(J5474,'Ref2'!C:E,3,0)</f>
        <v>#N/A</v>
      </c>
      <c r="F5474">
        <v>10</v>
      </c>
      <c r="I5474" t="e">
        <f>VLOOKUP(J5474,Ref!L:M,2,0)</f>
        <v>#N/A</v>
      </c>
      <c r="J5474" t="s">
        <v>1156</v>
      </c>
      <c r="K5474" t="s">
        <v>233</v>
      </c>
      <c r="L5474" t="s">
        <v>595</v>
      </c>
      <c r="M5474" t="s">
        <v>30</v>
      </c>
      <c r="N5474" t="s">
        <v>15</v>
      </c>
      <c r="S5474">
        <v>2812</v>
      </c>
    </row>
    <row r="5475" spans="1:19" x14ac:dyDescent="0.3">
      <c r="A5475">
        <v>2023</v>
      </c>
      <c r="C5475" t="str">
        <f>IF(GETPIVOTDATA("PS % recovery",Sheet4!$B$5,"Parish Name",K5475)&gt;99.949%,"OK","No")</f>
        <v>OK</v>
      </c>
      <c r="D5475" t="e">
        <f>VLOOKUP(J5475,'Ref2'!C:E,3,0)</f>
        <v>#N/A</v>
      </c>
      <c r="F5475">
        <v>10</v>
      </c>
      <c r="I5475" t="str">
        <f>VLOOKUP(J5475,Ref!L:M,2,0)</f>
        <v>Yes</v>
      </c>
      <c r="J5475" t="s">
        <v>1158</v>
      </c>
      <c r="K5475" t="s">
        <v>234</v>
      </c>
      <c r="L5475" t="s">
        <v>595</v>
      </c>
      <c r="M5475" t="s">
        <v>30</v>
      </c>
      <c r="N5475" t="s">
        <v>15</v>
      </c>
      <c r="S5475">
        <v>6024.33</v>
      </c>
    </row>
    <row r="5476" spans="1:19" x14ac:dyDescent="0.3">
      <c r="A5476">
        <v>2023</v>
      </c>
      <c r="C5476" t="str">
        <f>IF(GETPIVOTDATA("PS % recovery",Sheet4!$B$5,"Parish Name",K5476)&gt;99.949%,"OK","No")</f>
        <v>OK</v>
      </c>
      <c r="D5476" t="e">
        <f>VLOOKUP(J5476,'Ref2'!C:E,3,0)</f>
        <v>#N/A</v>
      </c>
      <c r="F5476">
        <v>10</v>
      </c>
      <c r="I5476" t="e">
        <f>VLOOKUP(J5476,Ref!L:M,2,0)</f>
        <v>#N/A</v>
      </c>
      <c r="J5476" t="s">
        <v>1160</v>
      </c>
      <c r="K5476" t="s">
        <v>235</v>
      </c>
      <c r="L5476" t="s">
        <v>601</v>
      </c>
      <c r="M5476" t="s">
        <v>30</v>
      </c>
      <c r="N5476" t="s">
        <v>15</v>
      </c>
      <c r="S5476">
        <v>4225</v>
      </c>
    </row>
    <row r="5477" spans="1:19" x14ac:dyDescent="0.3">
      <c r="A5477">
        <v>2023</v>
      </c>
      <c r="C5477" t="str">
        <f>IF(GETPIVOTDATA("PS % recovery",Sheet4!$B$5,"Parish Name",K5477)&gt;99.949%,"OK","No")</f>
        <v>OK</v>
      </c>
      <c r="D5477" t="e">
        <f>VLOOKUP(J5477,'Ref2'!C:E,3,0)</f>
        <v>#N/A</v>
      </c>
      <c r="F5477">
        <v>10</v>
      </c>
      <c r="I5477" t="e">
        <f>VLOOKUP(J5477,Ref!L:M,2,0)</f>
        <v>#N/A</v>
      </c>
      <c r="J5477" t="s">
        <v>1162</v>
      </c>
      <c r="K5477" t="s">
        <v>236</v>
      </c>
      <c r="L5477" t="s">
        <v>605</v>
      </c>
      <c r="M5477" t="s">
        <v>30</v>
      </c>
      <c r="N5477" t="s">
        <v>15</v>
      </c>
      <c r="S5477">
        <v>3342</v>
      </c>
    </row>
    <row r="5478" spans="1:19" x14ac:dyDescent="0.3">
      <c r="A5478">
        <v>2023</v>
      </c>
      <c r="C5478" t="str">
        <f>IF(GETPIVOTDATA("PS % recovery",Sheet4!$B$5,"Parish Name",K5478)&gt;99.949%,"OK","No")</f>
        <v>OK</v>
      </c>
      <c r="D5478" t="e">
        <f>VLOOKUP(J5478,'Ref2'!C:E,3,0)</f>
        <v>#N/A</v>
      </c>
      <c r="F5478">
        <v>10</v>
      </c>
      <c r="I5478" t="e">
        <f>VLOOKUP(J5478,Ref!L:M,2,0)</f>
        <v>#N/A</v>
      </c>
      <c r="J5478" t="s">
        <v>1164</v>
      </c>
      <c r="K5478" t="s">
        <v>231</v>
      </c>
      <c r="L5478" t="s">
        <v>605</v>
      </c>
      <c r="M5478" t="s">
        <v>30</v>
      </c>
      <c r="N5478" t="s">
        <v>15</v>
      </c>
      <c r="S5478">
        <v>3258</v>
      </c>
    </row>
    <row r="5479" spans="1:19" x14ac:dyDescent="0.3">
      <c r="A5479">
        <v>2023</v>
      </c>
      <c r="C5479" t="str">
        <f>IF(GETPIVOTDATA("PS % recovery",Sheet4!$B$5,"Parish Name",K5479)&gt;99.949%,"OK","No")</f>
        <v>OK</v>
      </c>
      <c r="D5479" t="e">
        <f>VLOOKUP(J5479,'Ref2'!C:E,3,0)</f>
        <v>#N/A</v>
      </c>
      <c r="F5479">
        <v>10</v>
      </c>
      <c r="I5479" t="e">
        <f>VLOOKUP(J5479,Ref!L:M,2,0)</f>
        <v>#N/A</v>
      </c>
      <c r="J5479" t="s">
        <v>1166</v>
      </c>
      <c r="K5479" t="s">
        <v>237</v>
      </c>
      <c r="L5479" t="s">
        <v>603</v>
      </c>
      <c r="M5479" t="s">
        <v>30</v>
      </c>
      <c r="N5479" t="s">
        <v>15</v>
      </c>
      <c r="S5479">
        <v>8777</v>
      </c>
    </row>
    <row r="5480" spans="1:19" x14ac:dyDescent="0.3">
      <c r="A5480">
        <v>2023</v>
      </c>
      <c r="C5480" t="str">
        <f>IF(GETPIVOTDATA("PS % recovery",Sheet4!$B$5,"Parish Name",K5480)&gt;99.949%,"OK","No")</f>
        <v>No</v>
      </c>
      <c r="D5480" t="e">
        <f>VLOOKUP(J5480,'Ref2'!C:E,3,0)</f>
        <v>#N/A</v>
      </c>
      <c r="F5480">
        <v>10</v>
      </c>
      <c r="I5480" t="e">
        <f>VLOOKUP(J5480,Ref!L:M,2,0)</f>
        <v>#N/A</v>
      </c>
      <c r="J5480" t="s">
        <v>1168</v>
      </c>
      <c r="K5480" t="s">
        <v>239</v>
      </c>
      <c r="L5480" t="s">
        <v>615</v>
      </c>
      <c r="M5480" t="s">
        <v>33</v>
      </c>
      <c r="N5480" t="s">
        <v>15</v>
      </c>
      <c r="S5480">
        <v>2054.13</v>
      </c>
    </row>
    <row r="5481" spans="1:19" x14ac:dyDescent="0.3">
      <c r="A5481">
        <v>2023</v>
      </c>
      <c r="C5481" t="str">
        <f>IF(GETPIVOTDATA("PS % recovery",Sheet4!$B$5,"Parish Name",K5481)&gt;99.949%,"OK","No")</f>
        <v>OK</v>
      </c>
      <c r="D5481" t="e">
        <f>VLOOKUP(J5481,'Ref2'!C:E,3,0)</f>
        <v>#N/A</v>
      </c>
      <c r="F5481">
        <v>10</v>
      </c>
      <c r="I5481" t="e">
        <f>VLOOKUP(J5481,Ref!L:M,2,0)</f>
        <v>#N/A</v>
      </c>
      <c r="J5481" t="s">
        <v>1170</v>
      </c>
      <c r="K5481" t="s">
        <v>241</v>
      </c>
      <c r="L5481" t="s">
        <v>615</v>
      </c>
      <c r="M5481" t="s">
        <v>33</v>
      </c>
      <c r="N5481" t="s">
        <v>15</v>
      </c>
      <c r="S5481">
        <v>0</v>
      </c>
    </row>
    <row r="5482" spans="1:19" x14ac:dyDescent="0.3">
      <c r="A5482">
        <v>2023</v>
      </c>
      <c r="C5482" t="str">
        <f>IF(GETPIVOTDATA("PS % recovery",Sheet4!$B$5,"Parish Name",K5482)&gt;99.949%,"OK","No")</f>
        <v>OK</v>
      </c>
      <c r="D5482" t="e">
        <f>VLOOKUP(J5482,'Ref2'!C:E,3,0)</f>
        <v>#N/A</v>
      </c>
      <c r="F5482">
        <v>10</v>
      </c>
      <c r="I5482" t="e">
        <f>VLOOKUP(J5482,Ref!L:M,2,0)</f>
        <v>#N/A</v>
      </c>
      <c r="J5482" t="s">
        <v>1172</v>
      </c>
      <c r="K5482" t="s">
        <v>242</v>
      </c>
      <c r="L5482" t="s">
        <v>615</v>
      </c>
      <c r="M5482" t="s">
        <v>33</v>
      </c>
      <c r="N5482" t="s">
        <v>15</v>
      </c>
      <c r="S5482">
        <v>2115</v>
      </c>
    </row>
    <row r="5483" spans="1:19" x14ac:dyDescent="0.3">
      <c r="A5483">
        <v>2023</v>
      </c>
      <c r="C5483" t="str">
        <f>IF(GETPIVOTDATA("PS % recovery",Sheet4!$B$5,"Parish Name",K5483)&gt;99.949%,"OK","No")</f>
        <v>No</v>
      </c>
      <c r="D5483" t="e">
        <f>VLOOKUP(J5483,'Ref2'!C:E,3,0)</f>
        <v>#N/A</v>
      </c>
      <c r="F5483">
        <v>10</v>
      </c>
      <c r="I5483" t="e">
        <f>VLOOKUP(J5483,Ref!L:M,2,0)</f>
        <v>#N/A</v>
      </c>
      <c r="J5483" t="s">
        <v>1174</v>
      </c>
      <c r="K5483" t="s">
        <v>244</v>
      </c>
      <c r="L5483" t="s">
        <v>615</v>
      </c>
      <c r="M5483" t="s">
        <v>33</v>
      </c>
      <c r="N5483" t="s">
        <v>15</v>
      </c>
      <c r="S5483">
        <v>500</v>
      </c>
    </row>
    <row r="5484" spans="1:19" x14ac:dyDescent="0.3">
      <c r="A5484">
        <v>2023</v>
      </c>
      <c r="C5484" t="str">
        <f>IF(GETPIVOTDATA("PS % recovery",Sheet4!$B$5,"Parish Name",K5484)&gt;99.949%,"OK","No")</f>
        <v>OK</v>
      </c>
      <c r="D5484" t="e">
        <f>VLOOKUP(J5484,'Ref2'!C:E,3,0)</f>
        <v>#N/A</v>
      </c>
      <c r="F5484">
        <v>10</v>
      </c>
      <c r="I5484" t="e">
        <f>VLOOKUP(J5484,Ref!L:M,2,0)</f>
        <v>#N/A</v>
      </c>
      <c r="J5484" t="s">
        <v>1176</v>
      </c>
      <c r="K5484" t="s">
        <v>243</v>
      </c>
      <c r="L5484" t="s">
        <v>609</v>
      </c>
      <c r="M5484" t="s">
        <v>33</v>
      </c>
      <c r="N5484" t="s">
        <v>15</v>
      </c>
      <c r="S5484">
        <v>0</v>
      </c>
    </row>
    <row r="5485" spans="1:19" x14ac:dyDescent="0.3">
      <c r="A5485">
        <v>2023</v>
      </c>
      <c r="C5485" t="str">
        <f>IF(GETPIVOTDATA("PS % recovery",Sheet4!$B$5,"Parish Name",K5485)&gt;99.949%,"OK","No")</f>
        <v>OK</v>
      </c>
      <c r="D5485" t="e">
        <f>VLOOKUP(J5485,'Ref2'!C:E,3,0)</f>
        <v>#N/A</v>
      </c>
      <c r="F5485">
        <v>10</v>
      </c>
      <c r="I5485" t="e">
        <f>VLOOKUP(J5485,Ref!L:M,2,0)</f>
        <v>#N/A</v>
      </c>
      <c r="J5485" t="s">
        <v>1178</v>
      </c>
      <c r="K5485" t="s">
        <v>240</v>
      </c>
      <c r="L5485" t="s">
        <v>617</v>
      </c>
      <c r="M5485" t="s">
        <v>33</v>
      </c>
      <c r="N5485" t="s">
        <v>15</v>
      </c>
      <c r="S5485">
        <v>1264</v>
      </c>
    </row>
    <row r="5486" spans="1:19" x14ac:dyDescent="0.3">
      <c r="A5486">
        <v>2023</v>
      </c>
      <c r="C5486" t="str">
        <f>IF(GETPIVOTDATA("PS % recovery",Sheet4!$B$5,"Parish Name",K5486)&gt;99.949%,"OK","No")</f>
        <v>OK</v>
      </c>
      <c r="D5486" t="e">
        <f>VLOOKUP(J5486,'Ref2'!C:E,3,0)</f>
        <v>#N/A</v>
      </c>
      <c r="F5486">
        <v>10</v>
      </c>
      <c r="I5486" t="e">
        <f>VLOOKUP(J5486,Ref!L:M,2,0)</f>
        <v>#N/A</v>
      </c>
      <c r="J5486" t="s">
        <v>1180</v>
      </c>
      <c r="K5486" t="s">
        <v>245</v>
      </c>
      <c r="L5486" t="s">
        <v>617</v>
      </c>
      <c r="M5486" t="s">
        <v>33</v>
      </c>
      <c r="N5486" t="s">
        <v>15</v>
      </c>
      <c r="S5486">
        <v>736</v>
      </c>
    </row>
    <row r="5487" spans="1:19" x14ac:dyDescent="0.3">
      <c r="A5487">
        <v>2023</v>
      </c>
      <c r="C5487" t="str">
        <f>IF(GETPIVOTDATA("PS % recovery",Sheet4!$B$5,"Parish Name",K5487)&gt;99.949%,"OK","No")</f>
        <v>OK</v>
      </c>
      <c r="D5487" t="e">
        <f>VLOOKUP(J5487,'Ref2'!C:E,3,0)</f>
        <v>#N/A</v>
      </c>
      <c r="F5487">
        <v>10</v>
      </c>
      <c r="I5487" t="e">
        <f>VLOOKUP(J5487,Ref!L:M,2,0)</f>
        <v>#N/A</v>
      </c>
      <c r="J5487" t="s">
        <v>1182</v>
      </c>
      <c r="K5487" t="s">
        <v>248</v>
      </c>
      <c r="L5487" t="s">
        <v>617</v>
      </c>
      <c r="M5487" t="s">
        <v>33</v>
      </c>
      <c r="N5487" t="s">
        <v>15</v>
      </c>
      <c r="S5487">
        <v>0</v>
      </c>
    </row>
    <row r="5488" spans="1:19" x14ac:dyDescent="0.3">
      <c r="A5488">
        <v>2023</v>
      </c>
      <c r="C5488" t="str">
        <f>IF(GETPIVOTDATA("PS % recovery",Sheet4!$B$5,"Parish Name",K5488)&gt;99.949%,"OK","No")</f>
        <v>OK</v>
      </c>
      <c r="D5488" t="e">
        <f>VLOOKUP(J5488,'Ref2'!C:E,3,0)</f>
        <v>#N/A</v>
      </c>
      <c r="F5488">
        <v>10</v>
      </c>
      <c r="I5488" t="e">
        <f>VLOOKUP(J5488,Ref!L:M,2,0)</f>
        <v>#N/A</v>
      </c>
      <c r="J5488" t="s">
        <v>1184</v>
      </c>
      <c r="K5488" t="s">
        <v>250</v>
      </c>
      <c r="L5488" t="s">
        <v>617</v>
      </c>
      <c r="M5488" t="s">
        <v>33</v>
      </c>
      <c r="N5488" t="s">
        <v>15</v>
      </c>
      <c r="S5488">
        <v>657</v>
      </c>
    </row>
    <row r="5489" spans="1:19" x14ac:dyDescent="0.3">
      <c r="A5489">
        <v>2023</v>
      </c>
      <c r="C5489" t="str">
        <f>IF(GETPIVOTDATA("PS % recovery",Sheet4!$B$5,"Parish Name",K5489)&gt;99.949%,"OK","No")</f>
        <v>OK</v>
      </c>
      <c r="D5489" t="e">
        <f>VLOOKUP(J5489,'Ref2'!C:E,3,0)</f>
        <v>#N/A</v>
      </c>
      <c r="F5489">
        <v>10</v>
      </c>
      <c r="I5489" t="e">
        <f>VLOOKUP(J5489,Ref!L:M,2,0)</f>
        <v>#N/A</v>
      </c>
      <c r="J5489" t="s">
        <v>1186</v>
      </c>
      <c r="K5489" t="s">
        <v>252</v>
      </c>
      <c r="L5489" t="s">
        <v>617</v>
      </c>
      <c r="M5489" t="s">
        <v>33</v>
      </c>
      <c r="N5489" t="s">
        <v>15</v>
      </c>
      <c r="S5489">
        <v>5162.75</v>
      </c>
    </row>
    <row r="5490" spans="1:19" x14ac:dyDescent="0.3">
      <c r="A5490">
        <v>2023</v>
      </c>
      <c r="C5490" t="str">
        <f>IF(GETPIVOTDATA("PS % recovery",Sheet4!$B$5,"Parish Name",K5490)&gt;99.949%,"OK","No")</f>
        <v>No</v>
      </c>
      <c r="D5490" t="e">
        <f>VLOOKUP(J5490,'Ref2'!C:E,3,0)</f>
        <v>#N/A</v>
      </c>
      <c r="F5490">
        <v>10</v>
      </c>
      <c r="I5490" t="e">
        <f>VLOOKUP(J5490,Ref!L:M,2,0)</f>
        <v>#N/A</v>
      </c>
      <c r="J5490" t="s">
        <v>1188</v>
      </c>
      <c r="K5490" t="s">
        <v>246</v>
      </c>
      <c r="L5490" t="s">
        <v>607</v>
      </c>
      <c r="M5490" t="s">
        <v>33</v>
      </c>
      <c r="N5490" t="s">
        <v>15</v>
      </c>
      <c r="S5490">
        <v>2358</v>
      </c>
    </row>
    <row r="5491" spans="1:19" x14ac:dyDescent="0.3">
      <c r="A5491">
        <v>2023</v>
      </c>
      <c r="C5491" t="str">
        <f>IF(GETPIVOTDATA("PS % recovery",Sheet4!$B$5,"Parish Name",K5491)&gt;99.949%,"OK","No")</f>
        <v>No</v>
      </c>
      <c r="D5491" t="e">
        <f>VLOOKUP(J5491,'Ref2'!C:E,3,0)</f>
        <v>#N/A</v>
      </c>
      <c r="F5491">
        <v>10</v>
      </c>
      <c r="I5491" t="e">
        <f>VLOOKUP(J5491,Ref!L:M,2,0)</f>
        <v>#N/A</v>
      </c>
      <c r="J5491" t="s">
        <v>1190</v>
      </c>
      <c r="K5491" t="s">
        <v>255</v>
      </c>
      <c r="L5491" t="s">
        <v>607</v>
      </c>
      <c r="M5491" t="s">
        <v>33</v>
      </c>
      <c r="N5491" t="s">
        <v>15</v>
      </c>
      <c r="S5491">
        <v>0</v>
      </c>
    </row>
    <row r="5492" spans="1:19" x14ac:dyDescent="0.3">
      <c r="A5492">
        <v>2023</v>
      </c>
      <c r="C5492" t="str">
        <f>IF(GETPIVOTDATA("PS % recovery",Sheet4!$B$5,"Parish Name",K5492)&gt;99.949%,"OK","No")</f>
        <v>OK</v>
      </c>
      <c r="D5492" t="e">
        <f>VLOOKUP(J5492,'Ref2'!C:E,3,0)</f>
        <v>#N/A</v>
      </c>
      <c r="F5492">
        <v>10</v>
      </c>
      <c r="I5492" t="e">
        <f>VLOOKUP(J5492,Ref!L:M,2,0)</f>
        <v>#N/A</v>
      </c>
      <c r="J5492" t="s">
        <v>817</v>
      </c>
      <c r="K5492" t="s">
        <v>247</v>
      </c>
      <c r="L5492" t="s">
        <v>609</v>
      </c>
      <c r="M5492" t="s">
        <v>33</v>
      </c>
      <c r="N5492" t="s">
        <v>15</v>
      </c>
      <c r="S5492">
        <v>5000</v>
      </c>
    </row>
    <row r="5493" spans="1:19" x14ac:dyDescent="0.3">
      <c r="A5493">
        <v>2023</v>
      </c>
      <c r="C5493" t="str">
        <f>IF(GETPIVOTDATA("PS % recovery",Sheet4!$B$5,"Parish Name",K5493)&gt;99.949%,"OK","No")</f>
        <v>OK</v>
      </c>
      <c r="D5493" t="e">
        <f>VLOOKUP(J5493,'Ref2'!C:E,3,0)</f>
        <v>#N/A</v>
      </c>
      <c r="F5493">
        <v>10</v>
      </c>
      <c r="I5493" t="e">
        <f>VLOOKUP(J5493,Ref!L:M,2,0)</f>
        <v>#N/A</v>
      </c>
      <c r="J5493" t="s">
        <v>1193</v>
      </c>
      <c r="K5493" t="s">
        <v>249</v>
      </c>
      <c r="L5493" t="s">
        <v>609</v>
      </c>
      <c r="M5493" t="s">
        <v>33</v>
      </c>
      <c r="N5493" t="s">
        <v>15</v>
      </c>
      <c r="S5493">
        <v>6417</v>
      </c>
    </row>
    <row r="5494" spans="1:19" x14ac:dyDescent="0.3">
      <c r="A5494">
        <v>2023</v>
      </c>
      <c r="C5494" t="str">
        <f>IF(GETPIVOTDATA("PS % recovery",Sheet4!$B$5,"Parish Name",K5494)&gt;99.949%,"OK","No")</f>
        <v>OK</v>
      </c>
      <c r="D5494" t="e">
        <f>VLOOKUP(J5494,'Ref2'!C:E,3,0)</f>
        <v>#N/A</v>
      </c>
      <c r="F5494">
        <v>10</v>
      </c>
      <c r="I5494" t="e">
        <f>VLOOKUP(J5494,Ref!L:M,2,0)</f>
        <v>#N/A</v>
      </c>
      <c r="J5494" t="s">
        <v>1195</v>
      </c>
      <c r="K5494" t="s">
        <v>251</v>
      </c>
      <c r="L5494" t="s">
        <v>609</v>
      </c>
      <c r="M5494" t="s">
        <v>33</v>
      </c>
      <c r="N5494" t="s">
        <v>15</v>
      </c>
      <c r="S5494">
        <v>2313</v>
      </c>
    </row>
    <row r="5495" spans="1:19" x14ac:dyDescent="0.3">
      <c r="A5495">
        <v>2023</v>
      </c>
      <c r="C5495" t="str">
        <f>IF(GETPIVOTDATA("PS % recovery",Sheet4!$B$5,"Parish Name",K5495)&gt;99.949%,"OK","No")</f>
        <v>No</v>
      </c>
      <c r="D5495" t="e">
        <f>VLOOKUP(J5495,'Ref2'!C:E,3,0)</f>
        <v>#N/A</v>
      </c>
      <c r="F5495">
        <v>10</v>
      </c>
      <c r="I5495" t="e">
        <f>VLOOKUP(J5495,Ref!L:M,2,0)</f>
        <v>#N/A</v>
      </c>
      <c r="J5495" t="s">
        <v>1197</v>
      </c>
      <c r="K5495" t="s">
        <v>253</v>
      </c>
      <c r="L5495" t="s">
        <v>611</v>
      </c>
      <c r="M5495" t="s">
        <v>33</v>
      </c>
      <c r="N5495" t="s">
        <v>15</v>
      </c>
      <c r="S5495">
        <v>5000</v>
      </c>
    </row>
    <row r="5496" spans="1:19" x14ac:dyDescent="0.3">
      <c r="A5496">
        <v>2023</v>
      </c>
      <c r="C5496" t="str">
        <f>IF(GETPIVOTDATA("PS % recovery",Sheet4!$B$5,"Parish Name",K5496)&gt;99.949%,"OK","No")</f>
        <v>No</v>
      </c>
      <c r="D5496" t="e">
        <f>VLOOKUP(J5496,'Ref2'!C:E,3,0)</f>
        <v>#N/A</v>
      </c>
      <c r="F5496">
        <v>10</v>
      </c>
      <c r="I5496" t="e">
        <f>VLOOKUP(J5496,Ref!L:M,2,0)</f>
        <v>#N/A</v>
      </c>
      <c r="J5496" t="s">
        <v>1199</v>
      </c>
      <c r="K5496" t="s">
        <v>257</v>
      </c>
      <c r="L5496" t="s">
        <v>619</v>
      </c>
      <c r="M5496" t="s">
        <v>33</v>
      </c>
      <c r="N5496" t="s">
        <v>15</v>
      </c>
      <c r="S5496">
        <v>0</v>
      </c>
    </row>
    <row r="5497" spans="1:19" x14ac:dyDescent="0.3">
      <c r="A5497">
        <v>2023</v>
      </c>
      <c r="C5497" t="str">
        <f>IF(GETPIVOTDATA("PS % recovery",Sheet4!$B$5,"Parish Name",K5497)&gt;99.949%,"OK","No")</f>
        <v>OK</v>
      </c>
      <c r="D5497" t="e">
        <f>VLOOKUP(J5497,'Ref2'!C:E,3,0)</f>
        <v>#N/A</v>
      </c>
      <c r="F5497">
        <v>10</v>
      </c>
      <c r="I5497" t="e">
        <f>VLOOKUP(J5497,Ref!L:M,2,0)</f>
        <v>#N/A</v>
      </c>
      <c r="J5497" t="s">
        <v>1201</v>
      </c>
      <c r="K5497" t="s">
        <v>254</v>
      </c>
      <c r="L5497" t="s">
        <v>613</v>
      </c>
      <c r="M5497" t="s">
        <v>33</v>
      </c>
      <c r="N5497" t="s">
        <v>15</v>
      </c>
      <c r="S5497">
        <v>1573</v>
      </c>
    </row>
    <row r="5498" spans="1:19" x14ac:dyDescent="0.3">
      <c r="A5498">
        <v>2023</v>
      </c>
      <c r="C5498" t="str">
        <f>IF(GETPIVOTDATA("PS % recovery",Sheet4!$B$5,"Parish Name",K5498)&gt;99.949%,"OK","No")</f>
        <v>OK</v>
      </c>
      <c r="D5498" t="e">
        <f>VLOOKUP(J5498,'Ref2'!C:E,3,0)</f>
        <v>#N/A</v>
      </c>
      <c r="F5498">
        <v>10</v>
      </c>
      <c r="I5498" t="e">
        <f>VLOOKUP(J5498,Ref!L:M,2,0)</f>
        <v>#N/A</v>
      </c>
      <c r="J5498" t="s">
        <v>1203</v>
      </c>
      <c r="K5498" t="s">
        <v>259</v>
      </c>
      <c r="L5498" t="s">
        <v>613</v>
      </c>
      <c r="M5498" t="s">
        <v>33</v>
      </c>
      <c r="N5498" t="s">
        <v>15</v>
      </c>
      <c r="S5498">
        <v>1278</v>
      </c>
    </row>
    <row r="5499" spans="1:19" x14ac:dyDescent="0.3">
      <c r="A5499">
        <v>2023</v>
      </c>
      <c r="C5499" t="str">
        <f>IF(GETPIVOTDATA("PS % recovery",Sheet4!$B$5,"Parish Name",K5499)&gt;99.949%,"OK","No")</f>
        <v>OK</v>
      </c>
      <c r="D5499" t="e">
        <f>VLOOKUP(J5499,'Ref2'!C:E,3,0)</f>
        <v>#N/A</v>
      </c>
      <c r="F5499">
        <v>10</v>
      </c>
      <c r="I5499" t="e">
        <f>VLOOKUP(J5499,Ref!L:M,2,0)</f>
        <v>#N/A</v>
      </c>
      <c r="J5499" t="s">
        <v>1205</v>
      </c>
      <c r="K5499" t="s">
        <v>261</v>
      </c>
      <c r="L5499" t="s">
        <v>613</v>
      </c>
      <c r="M5499" t="s">
        <v>33</v>
      </c>
      <c r="N5499" t="s">
        <v>15</v>
      </c>
      <c r="S5499">
        <v>1489</v>
      </c>
    </row>
    <row r="5500" spans="1:19" x14ac:dyDescent="0.3">
      <c r="A5500">
        <v>2023</v>
      </c>
      <c r="C5500" t="str">
        <f>IF(GETPIVOTDATA("PS % recovery",Sheet4!$B$5,"Parish Name",K5500)&gt;99.949%,"OK","No")</f>
        <v>No</v>
      </c>
      <c r="D5500" t="e">
        <f>VLOOKUP(J5500,'Ref2'!C:E,3,0)</f>
        <v>#N/A</v>
      </c>
      <c r="F5500">
        <v>10</v>
      </c>
      <c r="I5500" t="e">
        <f>VLOOKUP(J5500,Ref!L:M,2,0)</f>
        <v>#N/A</v>
      </c>
      <c r="J5500" t="s">
        <v>1207</v>
      </c>
      <c r="K5500" t="s">
        <v>256</v>
      </c>
      <c r="L5500" t="s">
        <v>609</v>
      </c>
      <c r="M5500" t="s">
        <v>33</v>
      </c>
      <c r="N5500" t="s">
        <v>15</v>
      </c>
      <c r="S5500">
        <v>1335.75</v>
      </c>
    </row>
    <row r="5501" spans="1:19" x14ac:dyDescent="0.3">
      <c r="A5501">
        <v>2023</v>
      </c>
      <c r="C5501" t="str">
        <f>IF(GETPIVOTDATA("PS % recovery",Sheet4!$B$5,"Parish Name",K5501)&gt;99.949%,"OK","No")</f>
        <v>No</v>
      </c>
      <c r="D5501" t="e">
        <f>VLOOKUP(J5501,'Ref2'!C:E,3,0)</f>
        <v>#N/A</v>
      </c>
      <c r="F5501">
        <v>10</v>
      </c>
      <c r="I5501" t="str">
        <f>VLOOKUP(J5501,Ref!L:M,2,0)</f>
        <v>Yes</v>
      </c>
      <c r="J5501" t="s">
        <v>1209</v>
      </c>
      <c r="K5501" t="s">
        <v>260</v>
      </c>
      <c r="L5501" t="s">
        <v>623</v>
      </c>
      <c r="M5501" t="s">
        <v>33</v>
      </c>
      <c r="N5501" t="s">
        <v>15</v>
      </c>
      <c r="S5501">
        <v>9393.33</v>
      </c>
    </row>
    <row r="5502" spans="1:19" x14ac:dyDescent="0.3">
      <c r="A5502">
        <v>2023</v>
      </c>
      <c r="C5502" t="str">
        <f>IF(GETPIVOTDATA("PS % recovery",Sheet4!$B$5,"Parish Name",K5502)&gt;99.949%,"OK","No")</f>
        <v>OK</v>
      </c>
      <c r="D5502" t="e">
        <f>VLOOKUP(J5502,'Ref2'!C:E,3,0)</f>
        <v>#N/A</v>
      </c>
      <c r="F5502">
        <v>10</v>
      </c>
      <c r="I5502" t="e">
        <f>VLOOKUP(J5502,Ref!L:M,2,0)</f>
        <v>#N/A</v>
      </c>
      <c r="J5502" t="s">
        <v>1211</v>
      </c>
      <c r="K5502" t="s">
        <v>258</v>
      </c>
      <c r="L5502" t="s">
        <v>621</v>
      </c>
      <c r="M5502" t="s">
        <v>33</v>
      </c>
      <c r="N5502" t="s">
        <v>15</v>
      </c>
      <c r="S5502">
        <v>11712</v>
      </c>
    </row>
    <row r="5503" spans="1:19" x14ac:dyDescent="0.3">
      <c r="A5503">
        <v>2023</v>
      </c>
      <c r="C5503" t="str">
        <f>IF(GETPIVOTDATA("PS % recovery",Sheet4!$B$5,"Parish Name",K5503)&gt;99.949%,"OK","No")</f>
        <v>No</v>
      </c>
      <c r="D5503" t="e">
        <f>VLOOKUP(J5503,'Ref2'!C:E,3,0)</f>
        <v>#N/A</v>
      </c>
      <c r="F5503">
        <v>10</v>
      </c>
      <c r="I5503" t="e">
        <f>VLOOKUP(J5503,Ref!L:M,2,0)</f>
        <v>#N/A</v>
      </c>
      <c r="J5503" t="s">
        <v>1213</v>
      </c>
      <c r="K5503" t="s">
        <v>263</v>
      </c>
      <c r="L5503" t="s">
        <v>637</v>
      </c>
      <c r="M5503" t="s">
        <v>36</v>
      </c>
      <c r="N5503" t="s">
        <v>15</v>
      </c>
      <c r="S5503">
        <v>2500</v>
      </c>
    </row>
    <row r="5504" spans="1:19" x14ac:dyDescent="0.3">
      <c r="A5504">
        <v>2023</v>
      </c>
      <c r="C5504" t="str">
        <f>IF(GETPIVOTDATA("PS % recovery",Sheet4!$B$5,"Parish Name",K5504)&gt;99.949%,"OK","No")</f>
        <v>No</v>
      </c>
      <c r="D5504" t="e">
        <f>VLOOKUP(J5504,'Ref2'!C:E,3,0)</f>
        <v>#N/A</v>
      </c>
      <c r="F5504">
        <v>10</v>
      </c>
      <c r="I5504" t="e">
        <f>VLOOKUP(J5504,Ref!L:M,2,0)</f>
        <v>#N/A</v>
      </c>
      <c r="J5504" t="s">
        <v>1215</v>
      </c>
      <c r="K5504" t="s">
        <v>264</v>
      </c>
      <c r="L5504" t="s">
        <v>625</v>
      </c>
      <c r="M5504" t="s">
        <v>36</v>
      </c>
      <c r="N5504" t="s">
        <v>15</v>
      </c>
      <c r="S5504">
        <v>2500</v>
      </c>
    </row>
    <row r="5505" spans="1:19" x14ac:dyDescent="0.3">
      <c r="A5505">
        <v>2023</v>
      </c>
      <c r="C5505" t="str">
        <f>IF(GETPIVOTDATA("PS % recovery",Sheet4!$B$5,"Parish Name",K5505)&gt;99.949%,"OK","No")</f>
        <v>No</v>
      </c>
      <c r="D5505" t="e">
        <f>VLOOKUP(J5505,'Ref2'!C:E,3,0)</f>
        <v>#N/A</v>
      </c>
      <c r="F5505">
        <v>10</v>
      </c>
      <c r="I5505" t="e">
        <f>VLOOKUP(J5505,Ref!L:M,2,0)</f>
        <v>#N/A</v>
      </c>
      <c r="J5505" t="s">
        <v>1217</v>
      </c>
      <c r="K5505" t="s">
        <v>265</v>
      </c>
      <c r="L5505" t="s">
        <v>627</v>
      </c>
      <c r="M5505" t="s">
        <v>36</v>
      </c>
      <c r="N5505" t="s">
        <v>15</v>
      </c>
      <c r="S5505">
        <v>3009.25</v>
      </c>
    </row>
    <row r="5506" spans="1:19" x14ac:dyDescent="0.3">
      <c r="A5506">
        <v>2023</v>
      </c>
      <c r="C5506" t="str">
        <f>IF(GETPIVOTDATA("PS % recovery",Sheet4!$B$5,"Parish Name",K5506)&gt;99.949%,"OK","No")</f>
        <v>OK</v>
      </c>
      <c r="D5506" t="e">
        <f>VLOOKUP(J5506,'Ref2'!C:E,3,0)</f>
        <v>#N/A</v>
      </c>
      <c r="F5506">
        <v>10</v>
      </c>
      <c r="I5506" t="e">
        <f>VLOOKUP(J5506,Ref!L:M,2,0)</f>
        <v>#N/A</v>
      </c>
      <c r="J5506" t="s">
        <v>1219</v>
      </c>
      <c r="K5506" t="s">
        <v>266</v>
      </c>
      <c r="L5506" t="s">
        <v>629</v>
      </c>
      <c r="M5506" t="s">
        <v>36</v>
      </c>
      <c r="N5506" t="s">
        <v>15</v>
      </c>
      <c r="S5506">
        <v>3395.2</v>
      </c>
    </row>
    <row r="5507" spans="1:19" x14ac:dyDescent="0.3">
      <c r="A5507">
        <v>2023</v>
      </c>
      <c r="C5507" t="str">
        <f>IF(GETPIVOTDATA("PS % recovery",Sheet4!$B$5,"Parish Name",K5507)&gt;99.949%,"OK","No")</f>
        <v>OK</v>
      </c>
      <c r="D5507" t="e">
        <f>VLOOKUP(J5507,'Ref2'!C:E,3,0)</f>
        <v>#N/A</v>
      </c>
      <c r="F5507">
        <v>10</v>
      </c>
      <c r="I5507" t="e">
        <f>VLOOKUP(J5507,Ref!L:M,2,0)</f>
        <v>#N/A</v>
      </c>
      <c r="J5507" t="s">
        <v>1221</v>
      </c>
      <c r="K5507" t="s">
        <v>267</v>
      </c>
      <c r="L5507" t="s">
        <v>631</v>
      </c>
      <c r="M5507" t="s">
        <v>36</v>
      </c>
      <c r="N5507" t="s">
        <v>15</v>
      </c>
      <c r="S5507">
        <v>5490</v>
      </c>
    </row>
    <row r="5508" spans="1:19" x14ac:dyDescent="0.3">
      <c r="A5508">
        <v>2023</v>
      </c>
      <c r="C5508" t="str">
        <f>IF(GETPIVOTDATA("PS % recovery",Sheet4!$B$5,"Parish Name",K5508)&gt;99.949%,"OK","No")</f>
        <v>No</v>
      </c>
      <c r="D5508" t="e">
        <f>VLOOKUP(J5508,'Ref2'!C:E,3,0)</f>
        <v>#N/A</v>
      </c>
      <c r="F5508">
        <v>10</v>
      </c>
      <c r="I5508" t="e">
        <f>VLOOKUP(J5508,Ref!L:M,2,0)</f>
        <v>#N/A</v>
      </c>
      <c r="J5508" t="s">
        <v>1223</v>
      </c>
      <c r="K5508" t="s">
        <v>268</v>
      </c>
      <c r="L5508" t="s">
        <v>633</v>
      </c>
      <c r="M5508" t="s">
        <v>36</v>
      </c>
      <c r="N5508" t="s">
        <v>15</v>
      </c>
      <c r="S5508">
        <v>1500</v>
      </c>
    </row>
    <row r="5509" spans="1:19" x14ac:dyDescent="0.3">
      <c r="A5509">
        <v>2023</v>
      </c>
      <c r="C5509" t="str">
        <f>IF(GETPIVOTDATA("PS % recovery",Sheet4!$B$5,"Parish Name",K5509)&gt;99.949%,"OK","No")</f>
        <v>OK</v>
      </c>
      <c r="D5509" t="e">
        <f>VLOOKUP(J5509,'Ref2'!C:E,3,0)</f>
        <v>#N/A</v>
      </c>
      <c r="F5509">
        <v>10</v>
      </c>
      <c r="I5509" t="e">
        <f>VLOOKUP(J5509,Ref!L:M,2,0)</f>
        <v>#N/A</v>
      </c>
      <c r="J5509" t="s">
        <v>1225</v>
      </c>
      <c r="K5509" t="s">
        <v>269</v>
      </c>
      <c r="L5509" t="s">
        <v>635</v>
      </c>
      <c r="M5509" t="s">
        <v>36</v>
      </c>
      <c r="N5509" t="s">
        <v>15</v>
      </c>
      <c r="S5509">
        <v>4220.67</v>
      </c>
    </row>
    <row r="5510" spans="1:19" x14ac:dyDescent="0.3">
      <c r="A5510">
        <v>2023</v>
      </c>
      <c r="C5510" t="str">
        <f>IF(GETPIVOTDATA("PS % recovery",Sheet4!$B$5,"Parish Name",K5510)&gt;99.949%,"OK","No")</f>
        <v>No</v>
      </c>
      <c r="D5510" t="str">
        <f>VLOOKUP(J5510,'Ref2'!C:E,3,0)</f>
        <v>LLF</v>
      </c>
      <c r="F5510">
        <v>10</v>
      </c>
      <c r="I5510" t="e">
        <f>VLOOKUP(J5510,Ref!L:M,2,0)</f>
        <v>#N/A</v>
      </c>
      <c r="J5510" t="s">
        <v>1227</v>
      </c>
      <c r="K5510" t="s">
        <v>270</v>
      </c>
      <c r="L5510" t="s">
        <v>639</v>
      </c>
      <c r="M5510" t="s">
        <v>36</v>
      </c>
      <c r="N5510" t="s">
        <v>15</v>
      </c>
      <c r="S5510">
        <v>5631.41</v>
      </c>
    </row>
    <row r="5511" spans="1:19" x14ac:dyDescent="0.3">
      <c r="A5511">
        <v>2023</v>
      </c>
      <c r="C5511" t="str">
        <f>IF(GETPIVOTDATA("PS % recovery",Sheet4!$B$5,"Parish Name",K5511)&gt;99.949%,"OK","No")</f>
        <v>OK</v>
      </c>
      <c r="D5511" t="e">
        <f>VLOOKUP(J5511,'Ref2'!C:E,3,0)</f>
        <v>#N/A</v>
      </c>
      <c r="F5511">
        <v>10</v>
      </c>
      <c r="I5511" t="str">
        <f>VLOOKUP(J5511,Ref!L:M,2,0)</f>
        <v>Yes</v>
      </c>
      <c r="J5511" t="s">
        <v>1229</v>
      </c>
      <c r="K5511" t="s">
        <v>271</v>
      </c>
      <c r="L5511" t="s">
        <v>641</v>
      </c>
      <c r="M5511" t="s">
        <v>36</v>
      </c>
      <c r="N5511" t="s">
        <v>15</v>
      </c>
      <c r="S5511">
        <v>4762</v>
      </c>
    </row>
    <row r="5512" spans="1:19" x14ac:dyDescent="0.3">
      <c r="A5512">
        <v>2023</v>
      </c>
      <c r="C5512" t="str">
        <f>IF(GETPIVOTDATA("PS % recovery",Sheet4!$B$5,"Parish Name",K5512)&gt;99.949%,"OK","No")</f>
        <v>OK</v>
      </c>
      <c r="D5512" t="e">
        <f>VLOOKUP(J5512,'Ref2'!C:E,3,0)</f>
        <v>#N/A</v>
      </c>
      <c r="F5512">
        <v>10</v>
      </c>
      <c r="I5512" t="e">
        <f>VLOOKUP(J5512,Ref!L:M,2,0)</f>
        <v>#N/A</v>
      </c>
      <c r="J5512" t="s">
        <v>1231</v>
      </c>
      <c r="K5512" t="s">
        <v>273</v>
      </c>
      <c r="L5512" t="s">
        <v>643</v>
      </c>
      <c r="M5512" t="s">
        <v>19</v>
      </c>
      <c r="N5512" t="s">
        <v>16</v>
      </c>
      <c r="S5512">
        <v>4326</v>
      </c>
    </row>
    <row r="5513" spans="1:19" x14ac:dyDescent="0.3">
      <c r="A5513">
        <v>2023</v>
      </c>
      <c r="C5513" t="str">
        <f>IF(GETPIVOTDATA("PS % recovery",Sheet4!$B$5,"Parish Name",K5513)&gt;99.949%,"OK","No")</f>
        <v>No</v>
      </c>
      <c r="D5513" t="e">
        <f>VLOOKUP(J5513,'Ref2'!C:E,3,0)</f>
        <v>#N/A</v>
      </c>
      <c r="F5513">
        <v>10</v>
      </c>
      <c r="I5513" t="e">
        <f>VLOOKUP(J5513,Ref!L:M,2,0)</f>
        <v>#N/A</v>
      </c>
      <c r="J5513" t="s">
        <v>1233</v>
      </c>
      <c r="K5513" t="s">
        <v>274</v>
      </c>
      <c r="L5513" t="s">
        <v>643</v>
      </c>
      <c r="M5513" t="s">
        <v>19</v>
      </c>
      <c r="N5513" t="s">
        <v>16</v>
      </c>
      <c r="S5513">
        <v>1305.5</v>
      </c>
    </row>
    <row r="5514" spans="1:19" x14ac:dyDescent="0.3">
      <c r="A5514">
        <v>2023</v>
      </c>
      <c r="C5514" t="str">
        <f>IF(GETPIVOTDATA("PS % recovery",Sheet4!$B$5,"Parish Name",K5514)&gt;99.949%,"OK","No")</f>
        <v>OK</v>
      </c>
      <c r="D5514" t="e">
        <f>VLOOKUP(J5514,'Ref2'!C:E,3,0)</f>
        <v>#N/A</v>
      </c>
      <c r="F5514">
        <v>10</v>
      </c>
      <c r="I5514" t="e">
        <f>VLOOKUP(J5514,Ref!L:M,2,0)</f>
        <v>#N/A</v>
      </c>
      <c r="J5514" t="s">
        <v>1235</v>
      </c>
      <c r="K5514" t="s">
        <v>276</v>
      </c>
      <c r="L5514" t="s">
        <v>643</v>
      </c>
      <c r="M5514" t="s">
        <v>19</v>
      </c>
      <c r="N5514" t="s">
        <v>16</v>
      </c>
      <c r="S5514">
        <v>0</v>
      </c>
    </row>
    <row r="5515" spans="1:19" x14ac:dyDescent="0.3">
      <c r="A5515">
        <v>2023</v>
      </c>
      <c r="C5515" t="str">
        <f>IF(GETPIVOTDATA("PS % recovery",Sheet4!$B$5,"Parish Name",K5515)&gt;99.949%,"OK","No")</f>
        <v>No</v>
      </c>
      <c r="D5515" t="e">
        <f>VLOOKUP(J5515,'Ref2'!C:E,3,0)</f>
        <v>#N/A</v>
      </c>
      <c r="F5515">
        <v>10</v>
      </c>
      <c r="I5515" t="e">
        <f>VLOOKUP(J5515,Ref!L:M,2,0)</f>
        <v>#N/A</v>
      </c>
      <c r="J5515" t="s">
        <v>1237</v>
      </c>
      <c r="K5515" t="s">
        <v>277</v>
      </c>
      <c r="L5515" t="s">
        <v>646</v>
      </c>
      <c r="M5515" t="s">
        <v>19</v>
      </c>
      <c r="N5515" t="s">
        <v>16</v>
      </c>
      <c r="S5515">
        <v>500</v>
      </c>
    </row>
    <row r="5516" spans="1:19" x14ac:dyDescent="0.3">
      <c r="A5516">
        <v>2023</v>
      </c>
      <c r="C5516" t="str">
        <f>IF(GETPIVOTDATA("PS % recovery",Sheet4!$B$5,"Parish Name",K5516)&gt;99.949%,"OK","No")</f>
        <v>No</v>
      </c>
      <c r="D5516" t="e">
        <f>VLOOKUP(J5516,'Ref2'!C:E,3,0)</f>
        <v>#N/A</v>
      </c>
      <c r="F5516">
        <v>10</v>
      </c>
      <c r="I5516" t="e">
        <f>VLOOKUP(J5516,Ref!L:M,2,0)</f>
        <v>#N/A</v>
      </c>
      <c r="J5516" t="s">
        <v>1239</v>
      </c>
      <c r="K5516" t="s">
        <v>279</v>
      </c>
      <c r="L5516" t="s">
        <v>646</v>
      </c>
      <c r="M5516" t="s">
        <v>19</v>
      </c>
      <c r="N5516" t="s">
        <v>16</v>
      </c>
      <c r="S5516">
        <v>0</v>
      </c>
    </row>
    <row r="5517" spans="1:19" x14ac:dyDescent="0.3">
      <c r="A5517">
        <v>2023</v>
      </c>
      <c r="C5517" t="str">
        <f>IF(GETPIVOTDATA("PS % recovery",Sheet4!$B$5,"Parish Name",K5517)&gt;99.949%,"OK","No")</f>
        <v>No</v>
      </c>
      <c r="D5517" t="e">
        <f>VLOOKUP(J5517,'Ref2'!C:E,3,0)</f>
        <v>#N/A</v>
      </c>
      <c r="F5517">
        <v>10</v>
      </c>
      <c r="I5517" t="e">
        <f>VLOOKUP(J5517,Ref!L:M,2,0)</f>
        <v>#N/A</v>
      </c>
      <c r="J5517" t="s">
        <v>1241</v>
      </c>
      <c r="K5517" t="s">
        <v>281</v>
      </c>
      <c r="L5517" t="s">
        <v>646</v>
      </c>
      <c r="M5517" t="s">
        <v>19</v>
      </c>
      <c r="N5517" t="s">
        <v>16</v>
      </c>
      <c r="S5517">
        <v>0</v>
      </c>
    </row>
    <row r="5518" spans="1:19" x14ac:dyDescent="0.3">
      <c r="A5518">
        <v>2023</v>
      </c>
      <c r="C5518" t="str">
        <f>IF(GETPIVOTDATA("PS % recovery",Sheet4!$B$5,"Parish Name",K5518)&gt;99.949%,"OK","No")</f>
        <v>No</v>
      </c>
      <c r="D5518" t="e">
        <f>VLOOKUP(J5518,'Ref2'!C:E,3,0)</f>
        <v>#N/A</v>
      </c>
      <c r="F5518">
        <v>10</v>
      </c>
      <c r="I5518" t="e">
        <f>VLOOKUP(J5518,Ref!L:M,2,0)</f>
        <v>#N/A</v>
      </c>
      <c r="J5518" t="s">
        <v>1243</v>
      </c>
      <c r="K5518" t="s">
        <v>278</v>
      </c>
      <c r="L5518" t="s">
        <v>648</v>
      </c>
      <c r="M5518" t="s">
        <v>19</v>
      </c>
      <c r="N5518" t="s">
        <v>16</v>
      </c>
      <c r="S5518">
        <v>0</v>
      </c>
    </row>
    <row r="5519" spans="1:19" x14ac:dyDescent="0.3">
      <c r="A5519">
        <v>2023</v>
      </c>
      <c r="C5519" t="str">
        <f>IF(GETPIVOTDATA("PS % recovery",Sheet4!$B$5,"Parish Name",K5519)&gt;99.949%,"OK","No")</f>
        <v>OK</v>
      </c>
      <c r="D5519" t="e">
        <f>VLOOKUP(J5519,'Ref2'!C:E,3,0)</f>
        <v>#N/A</v>
      </c>
      <c r="F5519">
        <v>10</v>
      </c>
      <c r="I5519" t="e">
        <f>VLOOKUP(J5519,Ref!L:M,2,0)</f>
        <v>#N/A</v>
      </c>
      <c r="J5519" t="s">
        <v>1245</v>
      </c>
      <c r="K5519" t="s">
        <v>284</v>
      </c>
      <c r="L5519" t="s">
        <v>648</v>
      </c>
      <c r="M5519" t="s">
        <v>19</v>
      </c>
      <c r="N5519" t="s">
        <v>16</v>
      </c>
      <c r="S5519">
        <v>0</v>
      </c>
    </row>
    <row r="5520" spans="1:19" x14ac:dyDescent="0.3">
      <c r="A5520">
        <v>2023</v>
      </c>
      <c r="C5520" t="str">
        <f>IF(GETPIVOTDATA("PS % recovery",Sheet4!$B$5,"Parish Name",K5520)&gt;99.949%,"OK","No")</f>
        <v>No</v>
      </c>
      <c r="D5520" t="e">
        <f>VLOOKUP(J5520,'Ref2'!C:E,3,0)</f>
        <v>#N/A</v>
      </c>
      <c r="F5520">
        <v>10</v>
      </c>
      <c r="I5520" t="e">
        <f>VLOOKUP(J5520,Ref!L:M,2,0)</f>
        <v>#N/A</v>
      </c>
      <c r="J5520" t="s">
        <v>1247</v>
      </c>
      <c r="K5520" t="s">
        <v>286</v>
      </c>
      <c r="L5520" t="s">
        <v>648</v>
      </c>
      <c r="M5520" t="s">
        <v>19</v>
      </c>
      <c r="N5520" t="s">
        <v>16</v>
      </c>
      <c r="S5520">
        <v>126</v>
      </c>
    </row>
    <row r="5521" spans="1:19" x14ac:dyDescent="0.3">
      <c r="A5521">
        <v>2023</v>
      </c>
      <c r="C5521" t="str">
        <f>IF(GETPIVOTDATA("PS % recovery",Sheet4!$B$5,"Parish Name",K5521)&gt;99.949%,"OK","No")</f>
        <v>No</v>
      </c>
      <c r="D5521" t="e">
        <f>VLOOKUP(J5521,'Ref2'!C:E,3,0)</f>
        <v>#N/A</v>
      </c>
      <c r="F5521">
        <v>10</v>
      </c>
      <c r="I5521" t="e">
        <f>VLOOKUP(J5521,Ref!L:M,2,0)</f>
        <v>#N/A</v>
      </c>
      <c r="J5521" t="s">
        <v>1249</v>
      </c>
      <c r="K5521" t="s">
        <v>280</v>
      </c>
      <c r="L5521" t="s">
        <v>668</v>
      </c>
      <c r="M5521" t="s">
        <v>19</v>
      </c>
      <c r="N5521" t="s">
        <v>16</v>
      </c>
      <c r="S5521">
        <v>0</v>
      </c>
    </row>
    <row r="5522" spans="1:19" x14ac:dyDescent="0.3">
      <c r="A5522">
        <v>2023</v>
      </c>
      <c r="C5522" t="str">
        <f>IF(GETPIVOTDATA("PS % recovery",Sheet4!$B$5,"Parish Name",K5522)&gt;99.949%,"OK","No")</f>
        <v>OK</v>
      </c>
      <c r="D5522" t="e">
        <f>VLOOKUP(J5522,'Ref2'!C:E,3,0)</f>
        <v>#N/A</v>
      </c>
      <c r="F5522">
        <v>10</v>
      </c>
      <c r="I5522" t="e">
        <f>VLOOKUP(J5522,Ref!L:M,2,0)</f>
        <v>#N/A</v>
      </c>
      <c r="J5522" t="s">
        <v>1251</v>
      </c>
      <c r="K5522" t="s">
        <v>287</v>
      </c>
      <c r="L5522" t="s">
        <v>668</v>
      </c>
      <c r="M5522" t="s">
        <v>19</v>
      </c>
      <c r="N5522" t="s">
        <v>16</v>
      </c>
      <c r="S5522">
        <v>1117</v>
      </c>
    </row>
    <row r="5523" spans="1:19" x14ac:dyDescent="0.3">
      <c r="A5523">
        <v>2023</v>
      </c>
      <c r="C5523" t="str">
        <f>IF(GETPIVOTDATA("PS % recovery",Sheet4!$B$5,"Parish Name",K5523)&gt;99.949%,"OK","No")</f>
        <v>No</v>
      </c>
      <c r="D5523" t="e">
        <f>VLOOKUP(J5523,'Ref2'!C:E,3,0)</f>
        <v>#N/A</v>
      </c>
      <c r="F5523">
        <v>10</v>
      </c>
      <c r="I5523" t="e">
        <f>VLOOKUP(J5523,Ref!L:M,2,0)</f>
        <v>#N/A</v>
      </c>
      <c r="J5523" t="s">
        <v>1253</v>
      </c>
      <c r="K5523" t="s">
        <v>290</v>
      </c>
      <c r="L5523" t="s">
        <v>668</v>
      </c>
      <c r="M5523" t="s">
        <v>19</v>
      </c>
      <c r="N5523" t="s">
        <v>16</v>
      </c>
      <c r="S5523">
        <v>62.5</v>
      </c>
    </row>
    <row r="5524" spans="1:19" x14ac:dyDescent="0.3">
      <c r="A5524">
        <v>2023</v>
      </c>
      <c r="C5524" t="str">
        <f>IF(GETPIVOTDATA("PS % recovery",Sheet4!$B$5,"Parish Name",K5524)&gt;99.949%,"OK","No")</f>
        <v>OK</v>
      </c>
      <c r="D5524" t="e">
        <f>VLOOKUP(J5524,'Ref2'!C:E,3,0)</f>
        <v>#N/A</v>
      </c>
      <c r="F5524">
        <v>10</v>
      </c>
      <c r="I5524" t="e">
        <f>VLOOKUP(J5524,Ref!L:M,2,0)</f>
        <v>#N/A</v>
      </c>
      <c r="J5524" t="s">
        <v>1255</v>
      </c>
      <c r="K5524" t="s">
        <v>292</v>
      </c>
      <c r="L5524" t="s">
        <v>668</v>
      </c>
      <c r="M5524" t="s">
        <v>19</v>
      </c>
      <c r="N5524" t="s">
        <v>16</v>
      </c>
      <c r="S5524">
        <v>3440</v>
      </c>
    </row>
    <row r="5525" spans="1:19" x14ac:dyDescent="0.3">
      <c r="A5525">
        <v>2023</v>
      </c>
      <c r="C5525" t="str">
        <f>IF(GETPIVOTDATA("PS % recovery",Sheet4!$B$5,"Parish Name",K5525)&gt;99.949%,"OK","No")</f>
        <v>No</v>
      </c>
      <c r="D5525" t="e">
        <f>VLOOKUP(J5525,'Ref2'!C:E,3,0)</f>
        <v>#N/A</v>
      </c>
      <c r="F5525">
        <v>10</v>
      </c>
      <c r="I5525" t="e">
        <f>VLOOKUP(J5525,Ref!L:M,2,0)</f>
        <v>#N/A</v>
      </c>
      <c r="J5525" t="s">
        <v>831</v>
      </c>
      <c r="K5525" t="s">
        <v>291</v>
      </c>
      <c r="L5525" t="s">
        <v>660</v>
      </c>
      <c r="M5525" t="s">
        <v>19</v>
      </c>
      <c r="N5525" t="s">
        <v>16</v>
      </c>
      <c r="S5525">
        <v>1250</v>
      </c>
    </row>
    <row r="5526" spans="1:19" x14ac:dyDescent="0.3">
      <c r="A5526">
        <v>2023</v>
      </c>
      <c r="C5526" t="str">
        <f>IF(GETPIVOTDATA("PS % recovery",Sheet4!$B$5,"Parish Name",K5526)&gt;99.949%,"OK","No")</f>
        <v>OK</v>
      </c>
      <c r="D5526" t="e">
        <f>VLOOKUP(J5526,'Ref2'!C:E,3,0)</f>
        <v>#N/A</v>
      </c>
      <c r="F5526">
        <v>10</v>
      </c>
      <c r="I5526" t="e">
        <f>VLOOKUP(J5526,Ref!L:M,2,0)</f>
        <v>#N/A</v>
      </c>
      <c r="J5526" t="s">
        <v>1258</v>
      </c>
      <c r="K5526" t="s">
        <v>288</v>
      </c>
      <c r="L5526" t="s">
        <v>664</v>
      </c>
      <c r="M5526" t="s">
        <v>19</v>
      </c>
      <c r="N5526" t="s">
        <v>16</v>
      </c>
      <c r="S5526">
        <v>1250</v>
      </c>
    </row>
    <row r="5527" spans="1:19" x14ac:dyDescent="0.3">
      <c r="A5527">
        <v>2023</v>
      </c>
      <c r="C5527" t="str">
        <f>IF(GETPIVOTDATA("PS % recovery",Sheet4!$B$5,"Parish Name",K5527)&gt;99.949%,"OK","No")</f>
        <v>OK</v>
      </c>
      <c r="D5527" t="e">
        <f>VLOOKUP(J5527,'Ref2'!C:E,3,0)</f>
        <v>#N/A</v>
      </c>
      <c r="F5527">
        <v>10</v>
      </c>
      <c r="I5527" t="e">
        <f>VLOOKUP(J5527,Ref!L:M,2,0)</f>
        <v>#N/A</v>
      </c>
      <c r="J5527" t="s">
        <v>1260</v>
      </c>
      <c r="K5527" t="s">
        <v>295</v>
      </c>
      <c r="L5527" t="s">
        <v>664</v>
      </c>
      <c r="M5527" t="s">
        <v>19</v>
      </c>
      <c r="N5527" t="s">
        <v>16</v>
      </c>
      <c r="S5527">
        <v>1000</v>
      </c>
    </row>
    <row r="5528" spans="1:19" x14ac:dyDescent="0.3">
      <c r="A5528">
        <v>2023</v>
      </c>
      <c r="C5528" t="str">
        <f>IF(GETPIVOTDATA("PS % recovery",Sheet4!$B$5,"Parish Name",K5528)&gt;99.949%,"OK","No")</f>
        <v>OK</v>
      </c>
      <c r="D5528" t="e">
        <f>VLOOKUP(J5528,'Ref2'!C:E,3,0)</f>
        <v>#N/A</v>
      </c>
      <c r="F5528">
        <v>10</v>
      </c>
      <c r="I5528" t="e">
        <f>VLOOKUP(J5528,Ref!L:M,2,0)</f>
        <v>#N/A</v>
      </c>
      <c r="J5528" t="s">
        <v>1262</v>
      </c>
      <c r="K5528" t="s">
        <v>296</v>
      </c>
      <c r="L5528" t="s">
        <v>664</v>
      </c>
      <c r="M5528" t="s">
        <v>19</v>
      </c>
      <c r="N5528" t="s">
        <v>16</v>
      </c>
      <c r="S5528">
        <v>1600</v>
      </c>
    </row>
    <row r="5529" spans="1:19" x14ac:dyDescent="0.3">
      <c r="A5529">
        <v>2023</v>
      </c>
      <c r="C5529" t="str">
        <f>IF(GETPIVOTDATA("PS % recovery",Sheet4!$B$5,"Parish Name",K5529)&gt;99.949%,"OK","No")</f>
        <v>OK</v>
      </c>
      <c r="D5529" t="e">
        <f>VLOOKUP(J5529,'Ref2'!C:E,3,0)</f>
        <v>#N/A</v>
      </c>
      <c r="F5529">
        <v>10</v>
      </c>
      <c r="I5529" t="e">
        <f>VLOOKUP(J5529,Ref!L:M,2,0)</f>
        <v>#N/A</v>
      </c>
      <c r="J5529" t="s">
        <v>1264</v>
      </c>
      <c r="K5529" t="s">
        <v>289</v>
      </c>
      <c r="L5529" t="s">
        <v>656</v>
      </c>
      <c r="M5529" t="s">
        <v>19</v>
      </c>
      <c r="N5529" t="s">
        <v>16</v>
      </c>
      <c r="S5529">
        <v>5334</v>
      </c>
    </row>
    <row r="5530" spans="1:19" x14ac:dyDescent="0.3">
      <c r="A5530">
        <v>2023</v>
      </c>
      <c r="C5530" t="str">
        <f>IF(GETPIVOTDATA("PS % recovery",Sheet4!$B$5,"Parish Name",K5530)&gt;99.949%,"OK","No")</f>
        <v>OK</v>
      </c>
      <c r="D5530" t="e">
        <f>VLOOKUP(J5530,'Ref2'!C:E,3,0)</f>
        <v>#N/A</v>
      </c>
      <c r="F5530">
        <v>10</v>
      </c>
      <c r="I5530" t="e">
        <f>VLOOKUP(J5530,Ref!L:M,2,0)</f>
        <v>#N/A</v>
      </c>
      <c r="J5530" t="s">
        <v>1266</v>
      </c>
      <c r="K5530" t="s">
        <v>298</v>
      </c>
      <c r="L5530" t="s">
        <v>654</v>
      </c>
      <c r="M5530" t="s">
        <v>19</v>
      </c>
      <c r="N5530" t="s">
        <v>16</v>
      </c>
      <c r="S5530">
        <v>3421</v>
      </c>
    </row>
    <row r="5531" spans="1:19" x14ac:dyDescent="0.3">
      <c r="A5531">
        <v>2023</v>
      </c>
      <c r="C5531" t="str">
        <f>IF(GETPIVOTDATA("PS % recovery",Sheet4!$B$5,"Parish Name",K5531)&gt;99.949%,"OK","No")</f>
        <v>No</v>
      </c>
      <c r="D5531" t="e">
        <f>VLOOKUP(J5531,'Ref2'!C:E,3,0)</f>
        <v>#N/A</v>
      </c>
      <c r="F5531">
        <v>10</v>
      </c>
      <c r="I5531" t="e">
        <f>VLOOKUP(J5531,Ref!L:M,2,0)</f>
        <v>#N/A</v>
      </c>
      <c r="J5531" t="s">
        <v>835</v>
      </c>
      <c r="K5531" t="s">
        <v>299</v>
      </c>
      <c r="L5531" t="s">
        <v>660</v>
      </c>
      <c r="M5531" t="s">
        <v>19</v>
      </c>
      <c r="N5531" t="s">
        <v>16</v>
      </c>
      <c r="S5531">
        <v>500</v>
      </c>
    </row>
    <row r="5532" spans="1:19" x14ac:dyDescent="0.3">
      <c r="A5532">
        <v>2023</v>
      </c>
      <c r="C5532" t="str">
        <f>IF(GETPIVOTDATA("PS % recovery",Sheet4!$B$5,"Parish Name",K5532)&gt;99.949%,"OK","No")</f>
        <v>OK</v>
      </c>
      <c r="D5532" t="e">
        <f>VLOOKUP(J5532,'Ref2'!C:E,3,0)</f>
        <v>#N/A</v>
      </c>
      <c r="F5532">
        <v>10</v>
      </c>
      <c r="I5532" t="e">
        <f>VLOOKUP(J5532,Ref!L:M,2,0)</f>
        <v>#N/A</v>
      </c>
      <c r="J5532" t="s">
        <v>839</v>
      </c>
      <c r="K5532" t="s">
        <v>301</v>
      </c>
      <c r="L5532" t="s">
        <v>660</v>
      </c>
      <c r="M5532" t="s">
        <v>19</v>
      </c>
      <c r="N5532" t="s">
        <v>16</v>
      </c>
      <c r="S5532">
        <v>2423</v>
      </c>
    </row>
    <row r="5533" spans="1:19" x14ac:dyDescent="0.3">
      <c r="A5533">
        <v>2023</v>
      </c>
      <c r="C5533" t="str">
        <f>IF(GETPIVOTDATA("PS % recovery",Sheet4!$B$5,"Parish Name",K5533)&gt;99.949%,"OK","No")</f>
        <v>No</v>
      </c>
      <c r="D5533" t="e">
        <f>VLOOKUP(J5533,'Ref2'!C:E,3,0)</f>
        <v>#N/A</v>
      </c>
      <c r="F5533">
        <v>10</v>
      </c>
      <c r="I5533" t="e">
        <f>VLOOKUP(J5533,Ref!L:M,2,0)</f>
        <v>#N/A</v>
      </c>
      <c r="J5533" t="s">
        <v>1270</v>
      </c>
      <c r="K5533" t="s">
        <v>302</v>
      </c>
      <c r="L5533" t="s">
        <v>666</v>
      </c>
      <c r="M5533" t="s">
        <v>19</v>
      </c>
      <c r="N5533" t="s">
        <v>16</v>
      </c>
      <c r="S5533">
        <v>5184.51</v>
      </c>
    </row>
    <row r="5534" spans="1:19" x14ac:dyDescent="0.3">
      <c r="A5534">
        <v>2023</v>
      </c>
      <c r="C5534" t="str">
        <f>IF(GETPIVOTDATA("PS % recovery",Sheet4!$B$5,"Parish Name",K5534)&gt;99.949%,"OK","No")</f>
        <v>No</v>
      </c>
      <c r="D5534" t="e">
        <f>VLOOKUP(J5534,'Ref2'!C:E,3,0)</f>
        <v>#N/A</v>
      </c>
      <c r="F5534">
        <v>10</v>
      </c>
      <c r="I5534" t="e">
        <f>VLOOKUP(J5534,Ref!L:M,2,0)</f>
        <v>#N/A</v>
      </c>
      <c r="J5534" t="s">
        <v>830</v>
      </c>
      <c r="K5534" t="s">
        <v>275</v>
      </c>
      <c r="L5534" t="s">
        <v>275</v>
      </c>
      <c r="M5534" t="s">
        <v>19</v>
      </c>
      <c r="N5534" t="s">
        <v>16</v>
      </c>
      <c r="S5534">
        <v>2000</v>
      </c>
    </row>
    <row r="5535" spans="1:19" x14ac:dyDescent="0.3">
      <c r="A5535">
        <v>2023</v>
      </c>
      <c r="C5535" t="str">
        <f>IF(GETPIVOTDATA("PS % recovery",Sheet4!$B$5,"Parish Name",K5535)&gt;99.949%,"OK","No")</f>
        <v>No</v>
      </c>
      <c r="D5535" t="e">
        <f>VLOOKUP(J5535,'Ref2'!C:E,3,0)</f>
        <v>#N/A</v>
      </c>
      <c r="F5535">
        <v>10</v>
      </c>
      <c r="I5535" t="e">
        <f>VLOOKUP(J5535,Ref!L:M,2,0)</f>
        <v>#N/A</v>
      </c>
      <c r="J5535" t="s">
        <v>1273</v>
      </c>
      <c r="K5535" t="s">
        <v>282</v>
      </c>
      <c r="L5535" t="s">
        <v>650</v>
      </c>
      <c r="M5535" t="s">
        <v>19</v>
      </c>
      <c r="N5535" t="s">
        <v>16</v>
      </c>
      <c r="S5535">
        <v>600</v>
      </c>
    </row>
    <row r="5536" spans="1:19" x14ac:dyDescent="0.3">
      <c r="A5536">
        <v>2023</v>
      </c>
      <c r="C5536" t="str">
        <f>IF(GETPIVOTDATA("PS % recovery",Sheet4!$B$5,"Parish Name",K5536)&gt;99.949%,"OK","No")</f>
        <v>No</v>
      </c>
      <c r="D5536" t="e">
        <f>VLOOKUP(J5536,'Ref2'!C:E,3,0)</f>
        <v>#N/A</v>
      </c>
      <c r="F5536">
        <v>10</v>
      </c>
      <c r="I5536" t="e">
        <f>VLOOKUP(J5536,Ref!L:M,2,0)</f>
        <v>#N/A</v>
      </c>
      <c r="J5536" t="s">
        <v>1275</v>
      </c>
      <c r="K5536" t="s">
        <v>300</v>
      </c>
      <c r="L5536" t="s">
        <v>650</v>
      </c>
      <c r="M5536" t="s">
        <v>19</v>
      </c>
      <c r="N5536" t="s">
        <v>16</v>
      </c>
      <c r="S5536" s="109">
        <v>875</v>
      </c>
    </row>
    <row r="5537" spans="1:19" x14ac:dyDescent="0.3">
      <c r="A5537">
        <v>2023</v>
      </c>
      <c r="C5537" t="str">
        <f>IF(GETPIVOTDATA("PS % recovery",Sheet4!$B$5,"Parish Name",K5537)&gt;99.949%,"OK","No")</f>
        <v>No</v>
      </c>
      <c r="D5537" t="e">
        <f>VLOOKUP(J5537,'Ref2'!C:E,3,0)</f>
        <v>#N/A</v>
      </c>
      <c r="F5537">
        <v>10</v>
      </c>
      <c r="I5537" t="e">
        <f>VLOOKUP(J5537,Ref!L:M,2,0)</f>
        <v>#N/A</v>
      </c>
      <c r="J5537" t="s">
        <v>837</v>
      </c>
      <c r="K5537" t="s">
        <v>304</v>
      </c>
      <c r="L5537" t="s">
        <v>658</v>
      </c>
      <c r="M5537" t="s">
        <v>19</v>
      </c>
      <c r="N5537" t="s">
        <v>16</v>
      </c>
      <c r="S5537">
        <v>200</v>
      </c>
    </row>
    <row r="5538" spans="1:19" x14ac:dyDescent="0.3">
      <c r="A5538">
        <v>2023</v>
      </c>
      <c r="C5538" t="str">
        <f>IF(GETPIVOTDATA("PS % recovery",Sheet4!$B$5,"Parish Name",K5538)&gt;99.949%,"OK","No")</f>
        <v>No</v>
      </c>
      <c r="D5538" t="e">
        <f>VLOOKUP(J5538,'Ref2'!C:E,3,0)</f>
        <v>#N/A</v>
      </c>
      <c r="F5538">
        <v>10</v>
      </c>
      <c r="I5538" t="e">
        <f>VLOOKUP(J5538,Ref!L:M,2,0)</f>
        <v>#N/A</v>
      </c>
      <c r="J5538" t="s">
        <v>1278</v>
      </c>
      <c r="K5538" t="s">
        <v>283</v>
      </c>
      <c r="L5538" t="s">
        <v>652</v>
      </c>
      <c r="M5538" t="s">
        <v>19</v>
      </c>
      <c r="N5538" t="s">
        <v>16</v>
      </c>
      <c r="S5538">
        <v>3028</v>
      </c>
    </row>
    <row r="5539" spans="1:19" x14ac:dyDescent="0.3">
      <c r="A5539">
        <v>2023</v>
      </c>
      <c r="C5539" t="str">
        <f>IF(GETPIVOTDATA("PS % recovery",Sheet4!$B$5,"Parish Name",K5539)&gt;99.949%,"OK","No")</f>
        <v>No</v>
      </c>
      <c r="D5539" t="e">
        <f>VLOOKUP(J5539,'Ref2'!C:E,3,0)</f>
        <v>#N/A</v>
      </c>
      <c r="F5539">
        <v>10</v>
      </c>
      <c r="I5539" t="e">
        <f>VLOOKUP(J5539,Ref!L:M,2,0)</f>
        <v>#N/A</v>
      </c>
      <c r="J5539" t="s">
        <v>1280</v>
      </c>
      <c r="K5539" t="s">
        <v>306</v>
      </c>
      <c r="L5539" t="s">
        <v>652</v>
      </c>
      <c r="M5539" t="s">
        <v>19</v>
      </c>
      <c r="N5539" t="s">
        <v>16</v>
      </c>
      <c r="S5539">
        <v>2500</v>
      </c>
    </row>
    <row r="5540" spans="1:19" x14ac:dyDescent="0.3">
      <c r="A5540">
        <v>2023</v>
      </c>
      <c r="C5540" t="str">
        <f>IF(GETPIVOTDATA("PS % recovery",Sheet4!$B$5,"Parish Name",K5540)&gt;99.949%,"OK","No")</f>
        <v>No</v>
      </c>
      <c r="D5540" t="e">
        <f>VLOOKUP(J5540,'Ref2'!C:E,3,0)</f>
        <v>#N/A</v>
      </c>
      <c r="F5540">
        <v>10</v>
      </c>
      <c r="I5540" t="e">
        <f>VLOOKUP(J5540,Ref!L:M,2,0)</f>
        <v>#N/A</v>
      </c>
      <c r="J5540" t="s">
        <v>1282</v>
      </c>
      <c r="K5540" t="s">
        <v>285</v>
      </c>
      <c r="L5540" t="s">
        <v>654</v>
      </c>
      <c r="M5540" t="s">
        <v>19</v>
      </c>
      <c r="N5540" t="s">
        <v>16</v>
      </c>
      <c r="S5540">
        <v>1594</v>
      </c>
    </row>
    <row r="5541" spans="1:19" x14ac:dyDescent="0.3">
      <c r="A5541">
        <v>2023</v>
      </c>
      <c r="C5541" t="str">
        <f>IF(GETPIVOTDATA("PS % recovery",Sheet4!$B$5,"Parish Name",K5541)&gt;99.949%,"OK","No")</f>
        <v>OK</v>
      </c>
      <c r="D5541" t="e">
        <f>VLOOKUP(J5541,'Ref2'!C:E,3,0)</f>
        <v>#N/A</v>
      </c>
      <c r="F5541">
        <v>10</v>
      </c>
      <c r="I5541" t="e">
        <f>VLOOKUP(J5541,Ref!L:M,2,0)</f>
        <v>#N/A</v>
      </c>
      <c r="J5541" t="s">
        <v>833</v>
      </c>
      <c r="K5541" t="s">
        <v>305</v>
      </c>
      <c r="L5541" t="s">
        <v>658</v>
      </c>
      <c r="M5541" t="s">
        <v>19</v>
      </c>
      <c r="N5541" t="s">
        <v>16</v>
      </c>
      <c r="S5541">
        <v>7700</v>
      </c>
    </row>
    <row r="5542" spans="1:19" x14ac:dyDescent="0.3">
      <c r="A5542">
        <v>2023</v>
      </c>
      <c r="C5542" t="str">
        <f>IF(GETPIVOTDATA("PS % recovery",Sheet4!$B$5,"Parish Name",K5542)&gt;99.949%,"OK","No")</f>
        <v>No</v>
      </c>
      <c r="D5542" t="e">
        <f>VLOOKUP(J5542,'Ref2'!C:E,3,0)</f>
        <v>#N/A</v>
      </c>
      <c r="F5542">
        <v>10</v>
      </c>
      <c r="I5542" t="e">
        <f>VLOOKUP(J5542,Ref!L:M,2,0)</f>
        <v>#N/A</v>
      </c>
      <c r="J5542" t="s">
        <v>1285</v>
      </c>
      <c r="K5542" t="s">
        <v>293</v>
      </c>
      <c r="L5542" t="s">
        <v>652</v>
      </c>
      <c r="M5542" t="s">
        <v>19</v>
      </c>
      <c r="N5542" t="s">
        <v>16</v>
      </c>
      <c r="S5542">
        <v>1311</v>
      </c>
    </row>
    <row r="5543" spans="1:19" x14ac:dyDescent="0.3">
      <c r="A5543">
        <v>2023</v>
      </c>
      <c r="C5543" t="str">
        <f>IF(GETPIVOTDATA("PS % recovery",Sheet4!$B$5,"Parish Name",K5543)&gt;99.949%,"OK","No")</f>
        <v>No</v>
      </c>
      <c r="D5543" t="e">
        <f>VLOOKUP(J5543,'Ref2'!C:E,3,0)</f>
        <v>#N/A</v>
      </c>
      <c r="F5543">
        <v>10</v>
      </c>
      <c r="I5543" t="e">
        <f>VLOOKUP(J5543,Ref!L:M,2,0)</f>
        <v>#N/A</v>
      </c>
      <c r="J5543" t="s">
        <v>1287</v>
      </c>
      <c r="K5543" t="s">
        <v>294</v>
      </c>
      <c r="L5543" t="s">
        <v>662</v>
      </c>
      <c r="M5543" t="s">
        <v>19</v>
      </c>
      <c r="N5543" t="s">
        <v>16</v>
      </c>
      <c r="S5543">
        <v>500</v>
      </c>
    </row>
    <row r="5544" spans="1:19" x14ac:dyDescent="0.3">
      <c r="A5544">
        <v>2023</v>
      </c>
      <c r="C5544" t="str">
        <f>IF(GETPIVOTDATA("PS % recovery",Sheet4!$B$5,"Parish Name",K5544)&gt;99.949%,"OK","No")</f>
        <v>OK</v>
      </c>
      <c r="D5544" t="e">
        <f>VLOOKUP(J5544,'Ref2'!C:E,3,0)</f>
        <v>#N/A</v>
      </c>
      <c r="F5544">
        <v>10</v>
      </c>
      <c r="I5544" t="e">
        <f>VLOOKUP(J5544,Ref!L:M,2,0)</f>
        <v>#N/A</v>
      </c>
      <c r="J5544" t="s">
        <v>1289</v>
      </c>
      <c r="K5544" t="s">
        <v>297</v>
      </c>
      <c r="L5544" t="s">
        <v>662</v>
      </c>
      <c r="M5544" t="s">
        <v>19</v>
      </c>
      <c r="N5544" t="s">
        <v>16</v>
      </c>
      <c r="S5544">
        <v>2359</v>
      </c>
    </row>
    <row r="5545" spans="1:19" x14ac:dyDescent="0.3">
      <c r="A5545">
        <v>2023</v>
      </c>
      <c r="C5545" t="str">
        <f>IF(GETPIVOTDATA("PS % recovery",Sheet4!$B$5,"Parish Name",K5545)&gt;99.949%,"OK","No")</f>
        <v>No</v>
      </c>
      <c r="D5545" t="e">
        <f>VLOOKUP(J5545,'Ref2'!C:E,3,0)</f>
        <v>#N/A</v>
      </c>
      <c r="F5545">
        <v>10</v>
      </c>
      <c r="I5545" t="e">
        <f>VLOOKUP(J5545,Ref!L:M,2,0)</f>
        <v>#N/A</v>
      </c>
      <c r="J5545" t="s">
        <v>1291</v>
      </c>
      <c r="K5545" t="s">
        <v>303</v>
      </c>
      <c r="L5545" t="s">
        <v>650</v>
      </c>
      <c r="M5545" t="s">
        <v>19</v>
      </c>
      <c r="N5545" t="s">
        <v>16</v>
      </c>
      <c r="S5545">
        <v>400</v>
      </c>
    </row>
    <row r="5546" spans="1:19" x14ac:dyDescent="0.3">
      <c r="A5546">
        <v>2023</v>
      </c>
      <c r="C5546" t="str">
        <f>IF(GETPIVOTDATA("PS % recovery",Sheet4!$B$5,"Parish Name",K5546)&gt;99.949%,"OK","No")</f>
        <v>No</v>
      </c>
      <c r="D5546" t="e">
        <f>VLOOKUP(J5546,'Ref2'!C:E,3,0)</f>
        <v>#N/A</v>
      </c>
      <c r="F5546">
        <v>10</v>
      </c>
      <c r="I5546" t="e">
        <f>VLOOKUP(J5546,Ref!L:M,2,0)</f>
        <v>#N/A</v>
      </c>
      <c r="J5546" t="s">
        <v>1293</v>
      </c>
      <c r="K5546" t="s">
        <v>308</v>
      </c>
      <c r="L5546" t="s">
        <v>670</v>
      </c>
      <c r="M5546" t="s">
        <v>22</v>
      </c>
      <c r="N5546" t="s">
        <v>16</v>
      </c>
      <c r="S5546">
        <v>2100.41</v>
      </c>
    </row>
    <row r="5547" spans="1:19" x14ac:dyDescent="0.3">
      <c r="A5547">
        <v>2023</v>
      </c>
      <c r="C5547" t="str">
        <f>IF(GETPIVOTDATA("PS % recovery",Sheet4!$B$5,"Parish Name",K5547)&gt;99.949%,"OK","No")</f>
        <v>OK</v>
      </c>
      <c r="D5547" t="e">
        <f>VLOOKUP(J5547,'Ref2'!C:E,3,0)</f>
        <v>#N/A</v>
      </c>
      <c r="F5547">
        <v>10</v>
      </c>
      <c r="I5547" t="str">
        <f>VLOOKUP(J5547,Ref!L:M,2,0)</f>
        <v>Yes</v>
      </c>
      <c r="J5547" t="s">
        <v>1295</v>
      </c>
      <c r="K5547" t="s">
        <v>309</v>
      </c>
      <c r="L5547" t="s">
        <v>672</v>
      </c>
      <c r="M5547" t="s">
        <v>22</v>
      </c>
      <c r="N5547" t="s">
        <v>16</v>
      </c>
      <c r="S5547">
        <v>12293</v>
      </c>
    </row>
    <row r="5548" spans="1:19" x14ac:dyDescent="0.3">
      <c r="A5548">
        <v>2023</v>
      </c>
      <c r="C5548" t="str">
        <f>IF(GETPIVOTDATA("PS % recovery",Sheet4!$B$5,"Parish Name",K5548)&gt;99.949%,"OK","No")</f>
        <v>OK</v>
      </c>
      <c r="D5548" t="e">
        <f>VLOOKUP(J5548,'Ref2'!C:E,3,0)</f>
        <v>#N/A</v>
      </c>
      <c r="F5548">
        <v>10</v>
      </c>
      <c r="I5548" t="e">
        <f>VLOOKUP(J5548,Ref!L:M,2,0)</f>
        <v>#N/A</v>
      </c>
      <c r="J5548" t="s">
        <v>1297</v>
      </c>
      <c r="K5548" t="s">
        <v>310</v>
      </c>
      <c r="L5548" t="s">
        <v>674</v>
      </c>
      <c r="M5548" t="s">
        <v>22</v>
      </c>
      <c r="N5548" t="s">
        <v>16</v>
      </c>
      <c r="S5548">
        <v>10818</v>
      </c>
    </row>
    <row r="5549" spans="1:19" x14ac:dyDescent="0.3">
      <c r="A5549">
        <v>2023</v>
      </c>
      <c r="C5549" t="str">
        <f>IF(GETPIVOTDATA("PS % recovery",Sheet4!$B$5,"Parish Name",K5549)&gt;99.949%,"OK","No")</f>
        <v>OK</v>
      </c>
      <c r="D5549" t="e">
        <f>VLOOKUP(J5549,'Ref2'!C:E,3,0)</f>
        <v>#N/A</v>
      </c>
      <c r="F5549">
        <v>10</v>
      </c>
      <c r="I5549" t="e">
        <f>VLOOKUP(J5549,Ref!L:M,2,0)</f>
        <v>#N/A</v>
      </c>
      <c r="J5549" t="s">
        <v>1299</v>
      </c>
      <c r="K5549" t="s">
        <v>311</v>
      </c>
      <c r="L5549" t="s">
        <v>676</v>
      </c>
      <c r="M5549" t="s">
        <v>22</v>
      </c>
      <c r="N5549" t="s">
        <v>16</v>
      </c>
      <c r="S5549">
        <v>5192</v>
      </c>
    </row>
    <row r="5550" spans="1:19" x14ac:dyDescent="0.3">
      <c r="A5550">
        <v>2023</v>
      </c>
      <c r="C5550" t="str">
        <f>IF(GETPIVOTDATA("PS % recovery",Sheet4!$B$5,"Parish Name",K5550)&gt;99.949%,"OK","No")</f>
        <v>No</v>
      </c>
      <c r="D5550" t="e">
        <f>VLOOKUP(J5550,'Ref2'!C:E,3,0)</f>
        <v>#N/A</v>
      </c>
      <c r="F5550">
        <v>10</v>
      </c>
      <c r="I5550" t="e">
        <f>VLOOKUP(J5550,Ref!L:M,2,0)</f>
        <v>#N/A</v>
      </c>
      <c r="J5550" t="s">
        <v>1301</v>
      </c>
      <c r="K5550" t="s">
        <v>312</v>
      </c>
      <c r="L5550" t="s">
        <v>680</v>
      </c>
      <c r="M5550" t="s">
        <v>22</v>
      </c>
      <c r="N5550" t="s">
        <v>16</v>
      </c>
      <c r="S5550">
        <v>900</v>
      </c>
    </row>
    <row r="5551" spans="1:19" x14ac:dyDescent="0.3">
      <c r="A5551">
        <v>2023</v>
      </c>
      <c r="C5551" t="str">
        <f>IF(GETPIVOTDATA("PS % recovery",Sheet4!$B$5,"Parish Name",K5551)&gt;99.949%,"OK","No")</f>
        <v>No</v>
      </c>
      <c r="D5551" t="e">
        <f>VLOOKUP(J5551,'Ref2'!C:E,3,0)</f>
        <v>#N/A</v>
      </c>
      <c r="F5551">
        <v>10</v>
      </c>
      <c r="I5551" t="e">
        <f>VLOOKUP(J5551,Ref!L:M,2,0)</f>
        <v>#N/A</v>
      </c>
      <c r="J5551" t="s">
        <v>1303</v>
      </c>
      <c r="K5551" t="s">
        <v>314</v>
      </c>
      <c r="L5551" t="s">
        <v>682</v>
      </c>
      <c r="M5551" t="s">
        <v>22</v>
      </c>
      <c r="N5551" t="s">
        <v>16</v>
      </c>
      <c r="S5551">
        <v>0</v>
      </c>
    </row>
    <row r="5552" spans="1:19" x14ac:dyDescent="0.3">
      <c r="A5552">
        <v>2023</v>
      </c>
      <c r="C5552" t="str">
        <f>IF(GETPIVOTDATA("PS % recovery",Sheet4!$B$5,"Parish Name",K5552)&gt;99.949%,"OK","No")</f>
        <v>No</v>
      </c>
      <c r="D5552" t="e">
        <f>VLOOKUP(J5552,'Ref2'!C:E,3,0)</f>
        <v>#N/A</v>
      </c>
      <c r="F5552">
        <v>10</v>
      </c>
      <c r="I5552" t="e">
        <f>VLOOKUP(J5552,Ref!L:M,2,0)</f>
        <v>#N/A</v>
      </c>
      <c r="J5552" t="s">
        <v>1305</v>
      </c>
      <c r="K5552" t="s">
        <v>315</v>
      </c>
      <c r="L5552" t="s">
        <v>684</v>
      </c>
      <c r="M5552" t="s">
        <v>22</v>
      </c>
      <c r="N5552" t="s">
        <v>16</v>
      </c>
      <c r="S5552">
        <v>0</v>
      </c>
    </row>
    <row r="5553" spans="1:19" x14ac:dyDescent="0.3">
      <c r="A5553">
        <v>2023</v>
      </c>
      <c r="C5553" t="str">
        <f>IF(GETPIVOTDATA("PS % recovery",Sheet4!$B$5,"Parish Name",K5553)&gt;99.949%,"OK","No")</f>
        <v>OK</v>
      </c>
      <c r="D5553" t="e">
        <f>VLOOKUP(J5553,'Ref2'!C:E,3,0)</f>
        <v>#N/A</v>
      </c>
      <c r="F5553">
        <v>10</v>
      </c>
      <c r="I5553" t="e">
        <f>VLOOKUP(J5553,Ref!L:M,2,0)</f>
        <v>#N/A</v>
      </c>
      <c r="J5553" t="s">
        <v>1307</v>
      </c>
      <c r="K5553" t="s">
        <v>317</v>
      </c>
      <c r="L5553" t="s">
        <v>686</v>
      </c>
      <c r="M5553" t="s">
        <v>22</v>
      </c>
      <c r="N5553" t="s">
        <v>16</v>
      </c>
      <c r="S5553">
        <v>0</v>
      </c>
    </row>
    <row r="5554" spans="1:19" x14ac:dyDescent="0.3">
      <c r="A5554">
        <v>2023</v>
      </c>
      <c r="C5554" t="str">
        <f>IF(GETPIVOTDATA("PS % recovery",Sheet4!$B$5,"Parish Name",K5554)&gt;99.949%,"OK","No")</f>
        <v>No</v>
      </c>
      <c r="D5554" t="e">
        <f>VLOOKUP(J5554,'Ref2'!C:E,3,0)</f>
        <v>#N/A</v>
      </c>
      <c r="F5554">
        <v>10</v>
      </c>
      <c r="I5554" t="e">
        <f>VLOOKUP(J5554,Ref!L:M,2,0)</f>
        <v>#N/A</v>
      </c>
      <c r="J5554" t="s">
        <v>1309</v>
      </c>
      <c r="K5554" t="s">
        <v>318</v>
      </c>
      <c r="L5554" t="s">
        <v>694</v>
      </c>
      <c r="M5554" t="s">
        <v>22</v>
      </c>
      <c r="N5554" t="s">
        <v>16</v>
      </c>
      <c r="S5554">
        <v>500</v>
      </c>
    </row>
    <row r="5555" spans="1:19" x14ac:dyDescent="0.3">
      <c r="A5555">
        <v>2023</v>
      </c>
      <c r="C5555" t="str">
        <f>IF(GETPIVOTDATA("PS % recovery",Sheet4!$B$5,"Parish Name",K5555)&gt;99.949%,"OK","No")</f>
        <v>OK</v>
      </c>
      <c r="D5555" t="e">
        <f>VLOOKUP(J5555,'Ref2'!C:E,3,0)</f>
        <v>#N/A</v>
      </c>
      <c r="F5555">
        <v>10</v>
      </c>
      <c r="I5555" t="e">
        <f>VLOOKUP(J5555,Ref!L:M,2,0)</f>
        <v>#N/A</v>
      </c>
      <c r="J5555" t="s">
        <v>1311</v>
      </c>
      <c r="K5555" t="s">
        <v>319</v>
      </c>
      <c r="L5555" t="s">
        <v>692</v>
      </c>
      <c r="M5555" t="s">
        <v>22</v>
      </c>
      <c r="N5555" t="s">
        <v>16</v>
      </c>
      <c r="S5555">
        <v>5162</v>
      </c>
    </row>
    <row r="5556" spans="1:19" x14ac:dyDescent="0.3">
      <c r="A5556">
        <v>2023</v>
      </c>
      <c r="C5556" t="str">
        <f>IF(GETPIVOTDATA("PS % recovery",Sheet4!$B$5,"Parish Name",K5556)&gt;99.949%,"OK","No")</f>
        <v>No</v>
      </c>
      <c r="D5556" t="e">
        <f>VLOOKUP(J5556,'Ref2'!C:E,3,0)</f>
        <v>#N/A</v>
      </c>
      <c r="F5556">
        <v>10</v>
      </c>
      <c r="I5556" t="e">
        <f>VLOOKUP(J5556,Ref!L:M,2,0)</f>
        <v>#N/A</v>
      </c>
      <c r="J5556" t="s">
        <v>1313</v>
      </c>
      <c r="K5556" t="s">
        <v>320</v>
      </c>
      <c r="L5556" t="s">
        <v>696</v>
      </c>
      <c r="M5556" t="s">
        <v>22</v>
      </c>
      <c r="N5556" t="s">
        <v>16</v>
      </c>
      <c r="S5556">
        <v>1500</v>
      </c>
    </row>
    <row r="5557" spans="1:19" x14ac:dyDescent="0.3">
      <c r="A5557">
        <v>2023</v>
      </c>
      <c r="C5557" t="str">
        <f>IF(GETPIVOTDATA("PS % recovery",Sheet4!$B$5,"Parish Name",K5557)&gt;99.949%,"OK","No")</f>
        <v>OK</v>
      </c>
      <c r="D5557" t="e">
        <f>VLOOKUP(J5557,'Ref2'!C:E,3,0)</f>
        <v>#N/A</v>
      </c>
      <c r="F5557">
        <v>10</v>
      </c>
      <c r="I5557" t="e">
        <f>VLOOKUP(J5557,Ref!L:M,2,0)</f>
        <v>#N/A</v>
      </c>
      <c r="J5557" t="s">
        <v>1315</v>
      </c>
      <c r="K5557" t="s">
        <v>313</v>
      </c>
      <c r="L5557" t="s">
        <v>678</v>
      </c>
      <c r="M5557" t="s">
        <v>22</v>
      </c>
      <c r="N5557" t="s">
        <v>16</v>
      </c>
      <c r="S5557">
        <v>0</v>
      </c>
    </row>
    <row r="5558" spans="1:19" x14ac:dyDescent="0.3">
      <c r="A5558">
        <v>2023</v>
      </c>
      <c r="C5558" t="str">
        <f>IF(GETPIVOTDATA("PS % recovery",Sheet4!$B$5,"Parish Name",K5558)&gt;99.949%,"OK","No")</f>
        <v>OK</v>
      </c>
      <c r="D5558" t="e">
        <f>VLOOKUP(J5558,'Ref2'!C:E,3,0)</f>
        <v>#N/A</v>
      </c>
      <c r="F5558">
        <v>10</v>
      </c>
      <c r="I5558" t="e">
        <f>VLOOKUP(J5558,Ref!L:M,2,0)</f>
        <v>#N/A</v>
      </c>
      <c r="J5558" t="s">
        <v>1317</v>
      </c>
      <c r="K5558" t="s">
        <v>323</v>
      </c>
      <c r="L5558" t="s">
        <v>700</v>
      </c>
      <c r="M5558" t="s">
        <v>22</v>
      </c>
      <c r="N5558" t="s">
        <v>16</v>
      </c>
      <c r="S5558">
        <v>0</v>
      </c>
    </row>
    <row r="5559" spans="1:19" x14ac:dyDescent="0.3">
      <c r="A5559">
        <v>2023</v>
      </c>
      <c r="C5559" t="str">
        <f>IF(GETPIVOTDATA("PS % recovery",Sheet4!$B$5,"Parish Name",K5559)&gt;99.949%,"OK","No")</f>
        <v>No</v>
      </c>
      <c r="D5559" t="e">
        <f>VLOOKUP(J5559,'Ref2'!C:E,3,0)</f>
        <v>#N/A</v>
      </c>
      <c r="F5559">
        <v>10</v>
      </c>
      <c r="I5559" t="e">
        <f>VLOOKUP(J5559,Ref!L:M,2,0)</f>
        <v>#N/A</v>
      </c>
      <c r="J5559" t="s">
        <v>1319</v>
      </c>
      <c r="K5559" t="s">
        <v>321</v>
      </c>
      <c r="L5559" t="s">
        <v>690</v>
      </c>
      <c r="M5559" t="s">
        <v>22</v>
      </c>
      <c r="N5559" t="s">
        <v>16</v>
      </c>
      <c r="S5559">
        <v>0</v>
      </c>
    </row>
    <row r="5560" spans="1:19" x14ac:dyDescent="0.3">
      <c r="A5560">
        <v>2023</v>
      </c>
      <c r="C5560" t="str">
        <f>IF(GETPIVOTDATA("PS % recovery",Sheet4!$B$5,"Parish Name",K5560)&gt;99.949%,"OK","No")</f>
        <v>No</v>
      </c>
      <c r="D5560" t="str">
        <f>VLOOKUP(J5560,'Ref2'!C:E,3,0)</f>
        <v>LLF</v>
      </c>
      <c r="F5560">
        <v>10</v>
      </c>
      <c r="I5560" t="str">
        <f>VLOOKUP(J5560,Ref!L:M,2,0)</f>
        <v>Yes</v>
      </c>
      <c r="J5560" t="s">
        <v>1321</v>
      </c>
      <c r="K5560" t="s">
        <v>322</v>
      </c>
      <c r="L5560" t="s">
        <v>688</v>
      </c>
      <c r="M5560" t="s">
        <v>22</v>
      </c>
      <c r="N5560" t="s">
        <v>16</v>
      </c>
      <c r="S5560">
        <v>4000</v>
      </c>
    </row>
    <row r="5561" spans="1:19" x14ac:dyDescent="0.3">
      <c r="A5561">
        <v>2023</v>
      </c>
      <c r="C5561" t="str">
        <f>IF(GETPIVOTDATA("PS % recovery",Sheet4!$B$5,"Parish Name",K5561)&gt;99.949%,"OK","No")</f>
        <v>No</v>
      </c>
      <c r="D5561" t="e">
        <f>VLOOKUP(J5561,'Ref2'!C:E,3,0)</f>
        <v>#N/A</v>
      </c>
      <c r="F5561">
        <v>10</v>
      </c>
      <c r="I5561" t="e">
        <f>VLOOKUP(J5561,Ref!L:M,2,0)</f>
        <v>#N/A</v>
      </c>
      <c r="J5561" t="s">
        <v>1323</v>
      </c>
      <c r="K5561" t="s">
        <v>316</v>
      </c>
      <c r="L5561" t="s">
        <v>690</v>
      </c>
      <c r="M5561" t="s">
        <v>22</v>
      </c>
      <c r="N5561" t="s">
        <v>16</v>
      </c>
      <c r="S5561">
        <v>250</v>
      </c>
    </row>
    <row r="5562" spans="1:19" x14ac:dyDescent="0.3">
      <c r="A5562">
        <v>2023</v>
      </c>
      <c r="C5562" t="str">
        <f>IF(GETPIVOTDATA("PS % recovery",Sheet4!$B$5,"Parish Name",K5562)&gt;99.949%,"OK","No")</f>
        <v>No</v>
      </c>
      <c r="D5562" t="e">
        <f>VLOOKUP(J5562,'Ref2'!C:E,3,0)</f>
        <v>#N/A</v>
      </c>
      <c r="F5562">
        <v>10</v>
      </c>
      <c r="I5562" t="e">
        <f>VLOOKUP(J5562,Ref!L:M,2,0)</f>
        <v>#N/A</v>
      </c>
      <c r="J5562" t="s">
        <v>1325</v>
      </c>
      <c r="K5562" t="s">
        <v>326</v>
      </c>
      <c r="L5562" t="s">
        <v>688</v>
      </c>
      <c r="M5562" t="s">
        <v>22</v>
      </c>
      <c r="N5562" t="s">
        <v>16</v>
      </c>
      <c r="S5562">
        <v>500</v>
      </c>
    </row>
    <row r="5563" spans="1:19" x14ac:dyDescent="0.3">
      <c r="A5563">
        <v>2023</v>
      </c>
      <c r="C5563" t="str">
        <f>IF(GETPIVOTDATA("PS % recovery",Sheet4!$B$5,"Parish Name",K5563)&gt;99.949%,"OK","No")</f>
        <v>No</v>
      </c>
      <c r="D5563" t="e">
        <f>VLOOKUP(J5563,'Ref2'!C:E,3,0)</f>
        <v>#N/A</v>
      </c>
      <c r="F5563">
        <v>10</v>
      </c>
      <c r="I5563" t="e">
        <f>VLOOKUP(J5563,Ref!L:M,2,0)</f>
        <v>#N/A</v>
      </c>
      <c r="J5563" t="s">
        <v>1327</v>
      </c>
      <c r="K5563" t="s">
        <v>324</v>
      </c>
      <c r="L5563" t="s">
        <v>690</v>
      </c>
      <c r="M5563" t="s">
        <v>22</v>
      </c>
      <c r="N5563" t="s">
        <v>16</v>
      </c>
      <c r="S5563">
        <v>2000</v>
      </c>
    </row>
    <row r="5564" spans="1:19" x14ac:dyDescent="0.3">
      <c r="A5564">
        <v>2023</v>
      </c>
      <c r="C5564" t="str">
        <f>IF(GETPIVOTDATA("PS % recovery",Sheet4!$B$5,"Parish Name",K5564)&gt;99.949%,"OK","No")</f>
        <v>No</v>
      </c>
      <c r="D5564" t="e">
        <f>VLOOKUP(J5564,'Ref2'!C:E,3,0)</f>
        <v>#N/A</v>
      </c>
      <c r="F5564">
        <v>10</v>
      </c>
      <c r="I5564" t="e">
        <f>VLOOKUP(J5564,Ref!L:M,2,0)</f>
        <v>#N/A</v>
      </c>
      <c r="J5564" t="s">
        <v>1329</v>
      </c>
      <c r="K5564" t="s">
        <v>325</v>
      </c>
      <c r="L5564" t="s">
        <v>690</v>
      </c>
      <c r="M5564" t="s">
        <v>22</v>
      </c>
      <c r="N5564" t="s">
        <v>16</v>
      </c>
      <c r="S5564">
        <v>500</v>
      </c>
    </row>
    <row r="5565" spans="1:19" x14ac:dyDescent="0.3">
      <c r="A5565">
        <v>2023</v>
      </c>
      <c r="C5565" t="str">
        <f>IF(GETPIVOTDATA("PS % recovery",Sheet4!$B$5,"Parish Name",K5565)&gt;99.949%,"OK","No")</f>
        <v>No</v>
      </c>
      <c r="D5565" t="e">
        <f>VLOOKUP(J5565,'Ref2'!C:E,3,0)</f>
        <v>#N/A</v>
      </c>
      <c r="F5565">
        <v>10</v>
      </c>
      <c r="I5565" t="e">
        <f>VLOOKUP(J5565,Ref!L:M,2,0)</f>
        <v>#N/A</v>
      </c>
      <c r="J5565" t="s">
        <v>1331</v>
      </c>
      <c r="K5565" t="s">
        <v>328</v>
      </c>
      <c r="L5565" t="s">
        <v>690</v>
      </c>
      <c r="M5565" t="s">
        <v>22</v>
      </c>
      <c r="N5565" t="s">
        <v>16</v>
      </c>
      <c r="S5565">
        <v>0</v>
      </c>
    </row>
    <row r="5566" spans="1:19" x14ac:dyDescent="0.3">
      <c r="A5566">
        <v>2023</v>
      </c>
      <c r="C5566" t="str">
        <f>IF(GETPIVOTDATA("PS % recovery",Sheet4!$B$5,"Parish Name",K5566)&gt;99.949%,"OK","No")</f>
        <v>OK</v>
      </c>
      <c r="D5566" t="e">
        <f>VLOOKUP(J5566,'Ref2'!C:E,3,0)</f>
        <v>#N/A</v>
      </c>
      <c r="F5566">
        <v>10</v>
      </c>
      <c r="I5566" t="e">
        <f>VLOOKUP(J5566,Ref!L:M,2,0)</f>
        <v>#N/A</v>
      </c>
      <c r="J5566" t="s">
        <v>1333</v>
      </c>
      <c r="K5566" t="s">
        <v>327</v>
      </c>
      <c r="L5566" t="s">
        <v>698</v>
      </c>
      <c r="M5566" t="s">
        <v>22</v>
      </c>
      <c r="N5566" t="s">
        <v>16</v>
      </c>
      <c r="S5566">
        <v>2279.75</v>
      </c>
    </row>
    <row r="5567" spans="1:19" x14ac:dyDescent="0.3">
      <c r="A5567">
        <v>2023</v>
      </c>
      <c r="C5567" t="str">
        <f>IF(GETPIVOTDATA("PS % recovery",Sheet4!$B$5,"Parish Name",K5567)&gt;99.949%,"OK","No")</f>
        <v>OK</v>
      </c>
      <c r="D5567" t="str">
        <f>VLOOKUP(J5567,'Ref2'!C:E,3,0)</f>
        <v>LLF</v>
      </c>
      <c r="F5567">
        <v>10</v>
      </c>
      <c r="I5567" t="e">
        <f>VLOOKUP(J5567,Ref!L:M,2,0)</f>
        <v>#N/A</v>
      </c>
      <c r="J5567" t="s">
        <v>1335</v>
      </c>
      <c r="K5567" t="s">
        <v>329</v>
      </c>
      <c r="L5567" t="s">
        <v>702</v>
      </c>
      <c r="M5567" t="s">
        <v>22</v>
      </c>
      <c r="N5567" t="s">
        <v>16</v>
      </c>
      <c r="S5567">
        <v>5000</v>
      </c>
    </row>
    <row r="5568" spans="1:19" x14ac:dyDescent="0.3">
      <c r="A5568">
        <v>2023</v>
      </c>
      <c r="C5568" t="str">
        <f>IF(GETPIVOTDATA("PS % recovery",Sheet4!$B$5,"Parish Name",K5568)&gt;99.949%,"OK","No")</f>
        <v>OK</v>
      </c>
      <c r="D5568" t="e">
        <f>VLOOKUP(J5568,'Ref2'!C:E,3,0)</f>
        <v>#N/A</v>
      </c>
      <c r="F5568">
        <v>10</v>
      </c>
      <c r="I5568" t="e">
        <f>VLOOKUP(J5568,Ref!L:M,2,0)</f>
        <v>#N/A</v>
      </c>
      <c r="J5568" t="s">
        <v>1337</v>
      </c>
      <c r="K5568" t="s">
        <v>331</v>
      </c>
      <c r="L5568" t="s">
        <v>704</v>
      </c>
      <c r="M5568" t="s">
        <v>25</v>
      </c>
      <c r="N5568" t="s">
        <v>16</v>
      </c>
      <c r="S5568">
        <v>6497</v>
      </c>
    </row>
    <row r="5569" spans="1:19" x14ac:dyDescent="0.3">
      <c r="A5569">
        <v>2023</v>
      </c>
      <c r="C5569" t="str">
        <f>IF(GETPIVOTDATA("PS % recovery",Sheet4!$B$5,"Parish Name",K5569)&gt;99.949%,"OK","No")</f>
        <v>OK</v>
      </c>
      <c r="D5569" t="e">
        <f>VLOOKUP(J5569,'Ref2'!C:E,3,0)</f>
        <v>#N/A</v>
      </c>
      <c r="F5569">
        <v>10</v>
      </c>
      <c r="I5569" t="e">
        <f>VLOOKUP(J5569,Ref!L:M,2,0)</f>
        <v>#N/A</v>
      </c>
      <c r="J5569" t="s">
        <v>1339</v>
      </c>
      <c r="K5569" t="s">
        <v>332</v>
      </c>
      <c r="L5569" t="s">
        <v>718</v>
      </c>
      <c r="M5569" t="s">
        <v>25</v>
      </c>
      <c r="N5569" t="s">
        <v>16</v>
      </c>
      <c r="S5569">
        <v>1200</v>
      </c>
    </row>
    <row r="5570" spans="1:19" x14ac:dyDescent="0.3">
      <c r="A5570">
        <v>2023</v>
      </c>
      <c r="C5570" t="str">
        <f>IF(GETPIVOTDATA("PS % recovery",Sheet4!$B$5,"Parish Name",K5570)&gt;99.949%,"OK","No")</f>
        <v>No</v>
      </c>
      <c r="D5570" t="e">
        <f>VLOOKUP(J5570,'Ref2'!C:E,3,0)</f>
        <v>#N/A</v>
      </c>
      <c r="F5570">
        <v>10</v>
      </c>
      <c r="I5570" t="e">
        <f>VLOOKUP(J5570,Ref!L:M,2,0)</f>
        <v>#N/A</v>
      </c>
      <c r="J5570" t="s">
        <v>1341</v>
      </c>
      <c r="K5570" t="s">
        <v>333</v>
      </c>
      <c r="L5570" t="s">
        <v>718</v>
      </c>
      <c r="M5570" t="s">
        <v>25</v>
      </c>
      <c r="N5570" t="s">
        <v>16</v>
      </c>
      <c r="S5570">
        <v>1000</v>
      </c>
    </row>
    <row r="5571" spans="1:19" x14ac:dyDescent="0.3">
      <c r="A5571">
        <v>2023</v>
      </c>
      <c r="C5571" t="str">
        <f>IF(GETPIVOTDATA("PS % recovery",Sheet4!$B$5,"Parish Name",K5571)&gt;99.949%,"OK","No")</f>
        <v>No</v>
      </c>
      <c r="D5571" t="e">
        <f>VLOOKUP(J5571,'Ref2'!C:E,3,0)</f>
        <v>#N/A</v>
      </c>
      <c r="F5571">
        <v>10</v>
      </c>
      <c r="I5571" t="e">
        <f>VLOOKUP(J5571,Ref!L:M,2,0)</f>
        <v>#N/A</v>
      </c>
      <c r="J5571" t="s">
        <v>841</v>
      </c>
      <c r="K5571" t="s">
        <v>334</v>
      </c>
      <c r="L5571" t="s">
        <v>706</v>
      </c>
      <c r="M5571" t="s">
        <v>25</v>
      </c>
      <c r="N5571" t="s">
        <v>16</v>
      </c>
      <c r="S5571">
        <v>6000</v>
      </c>
    </row>
    <row r="5572" spans="1:19" x14ac:dyDescent="0.3">
      <c r="A5572">
        <v>2023</v>
      </c>
      <c r="C5572" t="str">
        <f>IF(GETPIVOTDATA("PS % recovery",Sheet4!$B$5,"Parish Name",K5572)&gt;99.949%,"OK","No")</f>
        <v>OK</v>
      </c>
      <c r="D5572" t="e">
        <f>VLOOKUP(J5572,'Ref2'!C:E,3,0)</f>
        <v>#N/A</v>
      </c>
      <c r="F5572">
        <v>10</v>
      </c>
      <c r="I5572" t="e">
        <f>VLOOKUP(J5572,Ref!L:M,2,0)</f>
        <v>#N/A</v>
      </c>
      <c r="J5572" t="s">
        <v>844</v>
      </c>
      <c r="K5572" t="s">
        <v>336</v>
      </c>
      <c r="L5572" t="s">
        <v>706</v>
      </c>
      <c r="M5572" t="s">
        <v>25</v>
      </c>
      <c r="N5572" t="s">
        <v>16</v>
      </c>
      <c r="S5572">
        <v>476</v>
      </c>
    </row>
    <row r="5573" spans="1:19" x14ac:dyDescent="0.3">
      <c r="A5573">
        <v>2023</v>
      </c>
      <c r="C5573" t="str">
        <f>IF(GETPIVOTDATA("PS % recovery",Sheet4!$B$5,"Parish Name",K5573)&gt;99.949%,"OK","No")</f>
        <v>OK</v>
      </c>
      <c r="D5573" t="e">
        <f>VLOOKUP(J5573,'Ref2'!C:E,3,0)</f>
        <v>#N/A</v>
      </c>
      <c r="F5573">
        <v>10</v>
      </c>
      <c r="I5573" t="e">
        <f>VLOOKUP(J5573,Ref!L:M,2,0)</f>
        <v>#N/A</v>
      </c>
      <c r="J5573" t="s">
        <v>842</v>
      </c>
      <c r="K5573" t="s">
        <v>338</v>
      </c>
      <c r="L5573" t="s">
        <v>706</v>
      </c>
      <c r="M5573" t="s">
        <v>25</v>
      </c>
      <c r="N5573" t="s">
        <v>16</v>
      </c>
      <c r="S5573">
        <v>0</v>
      </c>
    </row>
    <row r="5574" spans="1:19" x14ac:dyDescent="0.3">
      <c r="A5574">
        <v>2023</v>
      </c>
      <c r="C5574" t="str">
        <f>IF(GETPIVOTDATA("PS % recovery",Sheet4!$B$5,"Parish Name",K5574)&gt;99.949%,"OK","No")</f>
        <v>OK</v>
      </c>
      <c r="D5574" t="e">
        <f>VLOOKUP(J5574,'Ref2'!C:E,3,0)</f>
        <v>#N/A</v>
      </c>
      <c r="F5574">
        <v>10</v>
      </c>
      <c r="I5574" t="e">
        <f>VLOOKUP(J5574,Ref!L:M,2,0)</f>
        <v>#N/A</v>
      </c>
      <c r="J5574" t="s">
        <v>1346</v>
      </c>
      <c r="K5574" t="s">
        <v>335</v>
      </c>
      <c r="L5574" t="s">
        <v>714</v>
      </c>
      <c r="M5574" t="s">
        <v>25</v>
      </c>
      <c r="N5574" t="s">
        <v>16</v>
      </c>
      <c r="S5574">
        <v>250</v>
      </c>
    </row>
    <row r="5575" spans="1:19" x14ac:dyDescent="0.3">
      <c r="A5575">
        <v>2023</v>
      </c>
      <c r="C5575" t="str">
        <f>IF(GETPIVOTDATA("PS % recovery",Sheet4!$B$5,"Parish Name",K5575)&gt;99.949%,"OK","No")</f>
        <v>No</v>
      </c>
      <c r="D5575" t="e">
        <f>VLOOKUP(J5575,'Ref2'!C:E,3,0)</f>
        <v>#N/A</v>
      </c>
      <c r="F5575">
        <v>10</v>
      </c>
      <c r="I5575" t="e">
        <f>VLOOKUP(J5575,Ref!L:M,2,0)</f>
        <v>#N/A</v>
      </c>
      <c r="J5575" t="s">
        <v>1348</v>
      </c>
      <c r="K5575" t="s">
        <v>341</v>
      </c>
      <c r="L5575" t="s">
        <v>714</v>
      </c>
      <c r="M5575" t="s">
        <v>25</v>
      </c>
      <c r="N5575" t="s">
        <v>16</v>
      </c>
      <c r="S5575">
        <v>5000</v>
      </c>
    </row>
    <row r="5576" spans="1:19" x14ac:dyDescent="0.3">
      <c r="A5576">
        <v>2023</v>
      </c>
      <c r="C5576" t="str">
        <f>IF(GETPIVOTDATA("PS % recovery",Sheet4!$B$5,"Parish Name",K5576)&gt;99.949%,"OK","No")</f>
        <v>OK</v>
      </c>
      <c r="D5576" t="e">
        <f>VLOOKUP(J5576,'Ref2'!C:E,3,0)</f>
        <v>#N/A</v>
      </c>
      <c r="F5576">
        <v>10</v>
      </c>
      <c r="I5576" t="e">
        <f>VLOOKUP(J5576,Ref!L:M,2,0)</f>
        <v>#N/A</v>
      </c>
      <c r="J5576" t="s">
        <v>1350</v>
      </c>
      <c r="K5576" t="s">
        <v>343</v>
      </c>
      <c r="L5576" t="s">
        <v>714</v>
      </c>
      <c r="M5576" t="s">
        <v>25</v>
      </c>
      <c r="N5576" t="s">
        <v>16</v>
      </c>
      <c r="S5576">
        <v>0</v>
      </c>
    </row>
    <row r="5577" spans="1:19" x14ac:dyDescent="0.3">
      <c r="A5577">
        <v>2023</v>
      </c>
      <c r="C5577" t="str">
        <f>IF(GETPIVOTDATA("PS % recovery",Sheet4!$B$5,"Parish Name",K5577)&gt;99.949%,"OK","No")</f>
        <v>OK</v>
      </c>
      <c r="D5577" t="e">
        <f>VLOOKUP(J5577,'Ref2'!C:E,3,0)</f>
        <v>#N/A</v>
      </c>
      <c r="F5577">
        <v>10</v>
      </c>
      <c r="I5577" t="e">
        <f>VLOOKUP(J5577,Ref!L:M,2,0)</f>
        <v>#N/A</v>
      </c>
      <c r="J5577" t="s">
        <v>1352</v>
      </c>
      <c r="K5577" t="s">
        <v>337</v>
      </c>
      <c r="L5577" t="s">
        <v>708</v>
      </c>
      <c r="M5577" t="s">
        <v>25</v>
      </c>
      <c r="N5577" t="s">
        <v>16</v>
      </c>
      <c r="S5577">
        <v>500</v>
      </c>
    </row>
    <row r="5578" spans="1:19" x14ac:dyDescent="0.3">
      <c r="A5578">
        <v>2023</v>
      </c>
      <c r="C5578" t="str">
        <f>IF(GETPIVOTDATA("PS % recovery",Sheet4!$B$5,"Parish Name",K5578)&gt;99.949%,"OK","No")</f>
        <v>OK</v>
      </c>
      <c r="D5578" t="e">
        <f>VLOOKUP(J5578,'Ref2'!C:E,3,0)</f>
        <v>#N/A</v>
      </c>
      <c r="F5578">
        <v>10</v>
      </c>
      <c r="I5578" t="e">
        <f>VLOOKUP(J5578,Ref!L:M,2,0)</f>
        <v>#N/A</v>
      </c>
      <c r="J5578" t="s">
        <v>1354</v>
      </c>
      <c r="K5578" t="s">
        <v>346</v>
      </c>
      <c r="L5578" t="s">
        <v>708</v>
      </c>
      <c r="M5578" t="s">
        <v>25</v>
      </c>
      <c r="N5578" t="s">
        <v>16</v>
      </c>
      <c r="S5578">
        <v>1800</v>
      </c>
    </row>
    <row r="5579" spans="1:19" x14ac:dyDescent="0.3">
      <c r="A5579">
        <v>2023</v>
      </c>
      <c r="C5579" t="str">
        <f>IF(GETPIVOTDATA("PS % recovery",Sheet4!$B$5,"Parish Name",K5579)&gt;99.949%,"OK","No")</f>
        <v>No</v>
      </c>
      <c r="D5579" t="e">
        <f>VLOOKUP(J5579,'Ref2'!C:E,3,0)</f>
        <v>#N/A</v>
      </c>
      <c r="F5579">
        <v>10</v>
      </c>
      <c r="I5579" t="e">
        <f>VLOOKUP(J5579,Ref!L:M,2,0)</f>
        <v>#N/A</v>
      </c>
      <c r="J5579" t="s">
        <v>1356</v>
      </c>
      <c r="K5579" t="s">
        <v>345</v>
      </c>
      <c r="L5579" t="s">
        <v>708</v>
      </c>
      <c r="M5579" t="s">
        <v>25</v>
      </c>
      <c r="N5579" t="s">
        <v>16</v>
      </c>
      <c r="S5579">
        <v>800</v>
      </c>
    </row>
    <row r="5580" spans="1:19" x14ac:dyDescent="0.3">
      <c r="A5580">
        <v>2023</v>
      </c>
      <c r="C5580" t="str">
        <f>IF(GETPIVOTDATA("PS % recovery",Sheet4!$B$5,"Parish Name",K5580)&gt;99.949%,"OK","No")</f>
        <v>No</v>
      </c>
      <c r="D5580" t="e">
        <f>VLOOKUP(J5580,'Ref2'!C:E,3,0)</f>
        <v>#N/A</v>
      </c>
      <c r="F5580">
        <v>10</v>
      </c>
      <c r="I5580" t="e">
        <f>VLOOKUP(J5580,Ref!L:M,2,0)</f>
        <v>#N/A</v>
      </c>
      <c r="J5580" t="s">
        <v>1358</v>
      </c>
      <c r="K5580" t="s">
        <v>339</v>
      </c>
      <c r="L5580" t="s">
        <v>710</v>
      </c>
      <c r="M5580" t="s">
        <v>25</v>
      </c>
      <c r="N5580" t="s">
        <v>16</v>
      </c>
      <c r="S5580">
        <v>500</v>
      </c>
    </row>
    <row r="5581" spans="1:19" x14ac:dyDescent="0.3">
      <c r="A5581">
        <v>2023</v>
      </c>
      <c r="C5581" t="str">
        <f>IF(GETPIVOTDATA("PS % recovery",Sheet4!$B$5,"Parish Name",K5581)&gt;99.949%,"OK","No")</f>
        <v>No</v>
      </c>
      <c r="D5581" t="e">
        <f>VLOOKUP(J5581,'Ref2'!C:E,3,0)</f>
        <v>#N/A</v>
      </c>
      <c r="F5581">
        <v>10</v>
      </c>
      <c r="I5581" t="e">
        <f>VLOOKUP(J5581,Ref!L:M,2,0)</f>
        <v>#N/A</v>
      </c>
      <c r="J5581" t="s">
        <v>1360</v>
      </c>
      <c r="K5581" t="s">
        <v>347</v>
      </c>
      <c r="L5581" t="s">
        <v>710</v>
      </c>
      <c r="M5581" t="s">
        <v>25</v>
      </c>
      <c r="N5581" t="s">
        <v>16</v>
      </c>
      <c r="S5581">
        <v>400</v>
      </c>
    </row>
    <row r="5582" spans="1:19" x14ac:dyDescent="0.3">
      <c r="A5582">
        <v>2023</v>
      </c>
      <c r="C5582" t="str">
        <f>IF(GETPIVOTDATA("PS % recovery",Sheet4!$B$5,"Parish Name",K5582)&gt;99.949%,"OK","No")</f>
        <v>No</v>
      </c>
      <c r="D5582" t="e">
        <f>VLOOKUP(J5582,'Ref2'!C:E,3,0)</f>
        <v>#N/A</v>
      </c>
      <c r="F5582">
        <v>10</v>
      </c>
      <c r="I5582" t="e">
        <f>VLOOKUP(J5582,Ref!L:M,2,0)</f>
        <v>#N/A</v>
      </c>
      <c r="J5582" t="s">
        <v>1362</v>
      </c>
      <c r="K5582" t="s">
        <v>342</v>
      </c>
      <c r="L5582" t="s">
        <v>710</v>
      </c>
      <c r="M5582" t="s">
        <v>25</v>
      </c>
      <c r="N5582" t="s">
        <v>16</v>
      </c>
      <c r="S5582">
        <v>100</v>
      </c>
    </row>
    <row r="5583" spans="1:19" x14ac:dyDescent="0.3">
      <c r="A5583">
        <v>2023</v>
      </c>
      <c r="C5583" t="str">
        <f>IF(GETPIVOTDATA("PS % recovery",Sheet4!$B$5,"Parish Name",K5583)&gt;99.949%,"OK","No")</f>
        <v>OK</v>
      </c>
      <c r="D5583" t="str">
        <f>VLOOKUP(J5583,'Ref2'!C:E,3,0)</f>
        <v>LLF</v>
      </c>
      <c r="F5583">
        <v>10</v>
      </c>
      <c r="I5583" t="e">
        <f>VLOOKUP(J5583,Ref!L:M,2,0)</f>
        <v>#N/A</v>
      </c>
      <c r="J5583" t="s">
        <v>1364</v>
      </c>
      <c r="K5583" t="s">
        <v>340</v>
      </c>
      <c r="L5583" t="s">
        <v>712</v>
      </c>
      <c r="M5583" t="s">
        <v>25</v>
      </c>
      <c r="N5583" t="s">
        <v>16</v>
      </c>
      <c r="S5583">
        <v>6600</v>
      </c>
    </row>
    <row r="5584" spans="1:19" x14ac:dyDescent="0.3">
      <c r="A5584">
        <v>2023</v>
      </c>
      <c r="C5584" t="str">
        <f>IF(GETPIVOTDATA("PS % recovery",Sheet4!$B$5,"Parish Name",K5584)&gt;99.949%,"OK","No")</f>
        <v>OK</v>
      </c>
      <c r="D5584" t="e">
        <f>VLOOKUP(J5584,'Ref2'!C:E,3,0)</f>
        <v>#N/A</v>
      </c>
      <c r="F5584">
        <v>10</v>
      </c>
      <c r="I5584" t="e">
        <f>VLOOKUP(J5584,Ref!L:M,2,0)</f>
        <v>#N/A</v>
      </c>
      <c r="J5584" t="s">
        <v>1366</v>
      </c>
      <c r="K5584" t="s">
        <v>344</v>
      </c>
      <c r="L5584" t="s">
        <v>718</v>
      </c>
      <c r="M5584" t="s">
        <v>25</v>
      </c>
      <c r="N5584" t="s">
        <v>16</v>
      </c>
      <c r="S5584">
        <v>1645</v>
      </c>
    </row>
    <row r="5585" spans="1:19" x14ac:dyDescent="0.3">
      <c r="A5585">
        <v>2023</v>
      </c>
      <c r="C5585" t="str">
        <f>IF(GETPIVOTDATA("PS % recovery",Sheet4!$B$5,"Parish Name",K5585)&gt;99.949%,"OK","No")</f>
        <v>OK</v>
      </c>
      <c r="D5585" t="e">
        <f>VLOOKUP(J5585,'Ref2'!C:E,3,0)</f>
        <v>#N/A</v>
      </c>
      <c r="F5585">
        <v>10</v>
      </c>
      <c r="I5585" t="e">
        <f>VLOOKUP(J5585,Ref!L:M,2,0)</f>
        <v>#N/A</v>
      </c>
      <c r="J5585" t="s">
        <v>1368</v>
      </c>
      <c r="K5585" t="s">
        <v>348</v>
      </c>
      <c r="L5585" t="s">
        <v>718</v>
      </c>
      <c r="M5585" t="s">
        <v>25</v>
      </c>
      <c r="N5585" t="s">
        <v>16</v>
      </c>
      <c r="S5585">
        <v>1088</v>
      </c>
    </row>
    <row r="5586" spans="1:19" x14ac:dyDescent="0.3">
      <c r="A5586">
        <v>2023</v>
      </c>
      <c r="C5586" t="str">
        <f>IF(GETPIVOTDATA("PS % recovery",Sheet4!$B$5,"Parish Name",K5586)&gt;99.949%,"OK","No")</f>
        <v>No</v>
      </c>
      <c r="D5586" t="e">
        <f>VLOOKUP(J5586,'Ref2'!C:E,3,0)</f>
        <v>#N/A</v>
      </c>
      <c r="F5586">
        <v>10</v>
      </c>
      <c r="I5586" t="e">
        <f>VLOOKUP(J5586,Ref!L:M,2,0)</f>
        <v>#N/A</v>
      </c>
      <c r="J5586" t="s">
        <v>846</v>
      </c>
      <c r="K5586" t="s">
        <v>349</v>
      </c>
      <c r="L5586" t="s">
        <v>716</v>
      </c>
      <c r="M5586" t="s">
        <v>25</v>
      </c>
      <c r="N5586" t="s">
        <v>16</v>
      </c>
      <c r="S5586">
        <v>12000</v>
      </c>
    </row>
    <row r="5587" spans="1:19" x14ac:dyDescent="0.3">
      <c r="A5587">
        <v>2023</v>
      </c>
      <c r="C5587" t="str">
        <f>IF(GETPIVOTDATA("PS % recovery",Sheet4!$B$5,"Parish Name",K5587)&gt;99.949%,"OK","No")</f>
        <v>OK</v>
      </c>
      <c r="D5587" t="e">
        <f>VLOOKUP(J5587,'Ref2'!C:E,3,0)</f>
        <v>#N/A</v>
      </c>
      <c r="F5587">
        <v>10</v>
      </c>
      <c r="I5587" t="e">
        <f>VLOOKUP(J5587,Ref!L:M,2,0)</f>
        <v>#N/A</v>
      </c>
      <c r="J5587" t="s">
        <v>1371</v>
      </c>
      <c r="K5587" t="s">
        <v>351</v>
      </c>
      <c r="L5587" t="s">
        <v>728</v>
      </c>
      <c r="M5587" t="s">
        <v>28</v>
      </c>
      <c r="N5587" t="s">
        <v>16</v>
      </c>
      <c r="S5587">
        <v>310</v>
      </c>
    </row>
    <row r="5588" spans="1:19" x14ac:dyDescent="0.3">
      <c r="A5588">
        <v>2023</v>
      </c>
      <c r="C5588" t="str">
        <f>IF(GETPIVOTDATA("PS % recovery",Sheet4!$B$5,"Parish Name",K5588)&gt;99.949%,"OK","No")</f>
        <v>OK</v>
      </c>
      <c r="D5588" t="e">
        <f>VLOOKUP(J5588,'Ref2'!C:E,3,0)</f>
        <v>#N/A</v>
      </c>
      <c r="F5588">
        <v>10</v>
      </c>
      <c r="I5588" t="e">
        <f>VLOOKUP(J5588,Ref!L:M,2,0)</f>
        <v>#N/A</v>
      </c>
      <c r="J5588" t="s">
        <v>1373</v>
      </c>
      <c r="K5588" t="s">
        <v>356</v>
      </c>
      <c r="L5588" t="s">
        <v>728</v>
      </c>
      <c r="M5588" t="s">
        <v>28</v>
      </c>
      <c r="N5588" t="s">
        <v>16</v>
      </c>
      <c r="S5588">
        <v>2155</v>
      </c>
    </row>
    <row r="5589" spans="1:19" x14ac:dyDescent="0.3">
      <c r="A5589">
        <v>2023</v>
      </c>
      <c r="C5589" t="str">
        <f>IF(GETPIVOTDATA("PS % recovery",Sheet4!$B$5,"Parish Name",K5589)&gt;99.949%,"OK","No")</f>
        <v>No</v>
      </c>
      <c r="D5589" t="e">
        <f>VLOOKUP(J5589,'Ref2'!C:E,3,0)</f>
        <v>#N/A</v>
      </c>
      <c r="F5589">
        <v>10</v>
      </c>
      <c r="I5589" t="e">
        <f>VLOOKUP(J5589,Ref!L:M,2,0)</f>
        <v>#N/A</v>
      </c>
      <c r="J5589" t="s">
        <v>847</v>
      </c>
      <c r="K5589" t="s">
        <v>359</v>
      </c>
      <c r="L5589" t="s">
        <v>728</v>
      </c>
      <c r="M5589" t="s">
        <v>28</v>
      </c>
      <c r="N5589" t="s">
        <v>16</v>
      </c>
      <c r="S5589">
        <v>12133</v>
      </c>
    </row>
    <row r="5590" spans="1:19" x14ac:dyDescent="0.3">
      <c r="A5590">
        <v>2023</v>
      </c>
      <c r="C5590" t="str">
        <f>IF(GETPIVOTDATA("PS % recovery",Sheet4!$B$5,"Parish Name",K5590)&gt;99.949%,"OK","No")</f>
        <v>OK</v>
      </c>
      <c r="D5590" t="e">
        <f>VLOOKUP(J5590,'Ref2'!C:E,3,0)</f>
        <v>#N/A</v>
      </c>
      <c r="F5590">
        <v>10</v>
      </c>
      <c r="I5590" t="e">
        <f>VLOOKUP(J5590,Ref!L:M,2,0)</f>
        <v>#N/A</v>
      </c>
      <c r="J5590" t="s">
        <v>1376</v>
      </c>
      <c r="K5590" t="s">
        <v>360</v>
      </c>
      <c r="L5590" t="s">
        <v>728</v>
      </c>
      <c r="M5590" t="s">
        <v>28</v>
      </c>
      <c r="N5590" t="s">
        <v>16</v>
      </c>
      <c r="S5590">
        <v>0</v>
      </c>
    </row>
    <row r="5591" spans="1:19" x14ac:dyDescent="0.3">
      <c r="A5591">
        <v>2023</v>
      </c>
      <c r="C5591" t="str">
        <f>IF(GETPIVOTDATA("PS % recovery",Sheet4!$B$5,"Parish Name",K5591)&gt;99.949%,"OK","No")</f>
        <v>No</v>
      </c>
      <c r="D5591" t="e">
        <f>VLOOKUP(J5591,'Ref2'!C:E,3,0)</f>
        <v>#N/A</v>
      </c>
      <c r="F5591">
        <v>10</v>
      </c>
      <c r="I5591" t="e">
        <f>VLOOKUP(J5591,Ref!L:M,2,0)</f>
        <v>#N/A</v>
      </c>
      <c r="J5591" t="s">
        <v>1378</v>
      </c>
      <c r="K5591" t="s">
        <v>361</v>
      </c>
      <c r="L5591" t="s">
        <v>728</v>
      </c>
      <c r="M5591" t="s">
        <v>28</v>
      </c>
      <c r="N5591" t="s">
        <v>16</v>
      </c>
      <c r="S5591">
        <v>1750</v>
      </c>
    </row>
    <row r="5592" spans="1:19" x14ac:dyDescent="0.3">
      <c r="A5592">
        <v>2023</v>
      </c>
      <c r="C5592" t="str">
        <f>IF(GETPIVOTDATA("PS % recovery",Sheet4!$B$5,"Parish Name",K5592)&gt;99.949%,"OK","No")</f>
        <v>No</v>
      </c>
      <c r="D5592" t="e">
        <f>VLOOKUP(J5592,'Ref2'!C:E,3,0)</f>
        <v>#N/A</v>
      </c>
      <c r="F5592">
        <v>10</v>
      </c>
      <c r="I5592" t="e">
        <f>VLOOKUP(J5592,Ref!L:M,2,0)</f>
        <v>#N/A</v>
      </c>
      <c r="J5592" t="s">
        <v>1380</v>
      </c>
      <c r="K5592" t="s">
        <v>352</v>
      </c>
      <c r="L5592" t="s">
        <v>730</v>
      </c>
      <c r="M5592" t="s">
        <v>28</v>
      </c>
      <c r="N5592" t="s">
        <v>16</v>
      </c>
      <c r="S5592">
        <v>0</v>
      </c>
    </row>
    <row r="5593" spans="1:19" x14ac:dyDescent="0.3">
      <c r="A5593">
        <v>2023</v>
      </c>
      <c r="C5593" t="str">
        <f>IF(GETPIVOTDATA("PS % recovery",Sheet4!$B$5,"Parish Name",K5593)&gt;99.949%,"OK","No")</f>
        <v>No</v>
      </c>
      <c r="D5593" t="e">
        <f>VLOOKUP(J5593,'Ref2'!C:E,3,0)</f>
        <v>#N/A</v>
      </c>
      <c r="F5593">
        <v>10</v>
      </c>
      <c r="I5593" t="e">
        <f>VLOOKUP(J5593,Ref!L:M,2,0)</f>
        <v>#N/A</v>
      </c>
      <c r="J5593" t="s">
        <v>1382</v>
      </c>
      <c r="K5593" t="s">
        <v>365</v>
      </c>
      <c r="L5593" t="s">
        <v>730</v>
      </c>
      <c r="M5593" t="s">
        <v>28</v>
      </c>
      <c r="N5593" t="s">
        <v>16</v>
      </c>
      <c r="S5593">
        <v>1651.2</v>
      </c>
    </row>
    <row r="5594" spans="1:19" x14ac:dyDescent="0.3">
      <c r="A5594">
        <v>2023</v>
      </c>
      <c r="C5594" t="str">
        <f>IF(GETPIVOTDATA("PS % recovery",Sheet4!$B$5,"Parish Name",K5594)&gt;99.949%,"OK","No")</f>
        <v>OK</v>
      </c>
      <c r="D5594" t="e">
        <f>VLOOKUP(J5594,'Ref2'!C:E,3,0)</f>
        <v>#N/A</v>
      </c>
      <c r="F5594">
        <v>10</v>
      </c>
      <c r="I5594" t="e">
        <f>VLOOKUP(J5594,Ref!L:M,2,0)</f>
        <v>#N/A</v>
      </c>
      <c r="J5594" t="s">
        <v>1384</v>
      </c>
      <c r="K5594" t="s">
        <v>353</v>
      </c>
      <c r="L5594" t="s">
        <v>720</v>
      </c>
      <c r="M5594" t="s">
        <v>28</v>
      </c>
      <c r="N5594" t="s">
        <v>16</v>
      </c>
      <c r="S5594">
        <v>12489.5</v>
      </c>
    </row>
    <row r="5595" spans="1:19" x14ac:dyDescent="0.3">
      <c r="A5595">
        <v>2023</v>
      </c>
      <c r="C5595" t="str">
        <f>IF(GETPIVOTDATA("PS % recovery",Sheet4!$B$5,"Parish Name",K5595)&gt;99.949%,"OK","No")</f>
        <v>OK</v>
      </c>
      <c r="D5595" t="e">
        <f>VLOOKUP(J5595,'Ref2'!C:E,3,0)</f>
        <v>#N/A</v>
      </c>
      <c r="F5595">
        <v>10</v>
      </c>
      <c r="I5595" t="e">
        <f>VLOOKUP(J5595,Ref!L:M,2,0)</f>
        <v>#N/A</v>
      </c>
      <c r="J5595" t="s">
        <v>1386</v>
      </c>
      <c r="K5595" t="s">
        <v>354</v>
      </c>
      <c r="L5595" t="s">
        <v>722</v>
      </c>
      <c r="M5595" t="s">
        <v>28</v>
      </c>
      <c r="N5595" t="s">
        <v>16</v>
      </c>
      <c r="S5595">
        <v>5523</v>
      </c>
    </row>
    <row r="5596" spans="1:19" x14ac:dyDescent="0.3">
      <c r="A5596">
        <v>2023</v>
      </c>
      <c r="C5596" t="str">
        <f>IF(GETPIVOTDATA("PS % recovery",Sheet4!$B$5,"Parish Name",K5596)&gt;99.949%,"OK","No")</f>
        <v>No</v>
      </c>
      <c r="D5596" t="e">
        <f>VLOOKUP(J5596,'Ref2'!C:E,3,0)</f>
        <v>#N/A</v>
      </c>
      <c r="F5596">
        <v>10</v>
      </c>
      <c r="I5596" t="e">
        <f>VLOOKUP(J5596,Ref!L:M,2,0)</f>
        <v>#N/A</v>
      </c>
      <c r="J5596" t="s">
        <v>1388</v>
      </c>
      <c r="K5596" t="s">
        <v>355</v>
      </c>
      <c r="L5596" t="s">
        <v>728</v>
      </c>
      <c r="M5596" t="s">
        <v>28</v>
      </c>
      <c r="N5596" t="s">
        <v>16</v>
      </c>
      <c r="S5596">
        <v>3700</v>
      </c>
    </row>
    <row r="5597" spans="1:19" x14ac:dyDescent="0.3">
      <c r="A5597">
        <v>2023</v>
      </c>
      <c r="C5597" t="str">
        <f>IF(GETPIVOTDATA("PS % recovery",Sheet4!$B$5,"Parish Name",K5597)&gt;99.949%,"OK","No")</f>
        <v>No</v>
      </c>
      <c r="D5597" t="e">
        <f>VLOOKUP(J5597,'Ref2'!C:E,3,0)</f>
        <v>#N/A</v>
      </c>
      <c r="F5597">
        <v>10</v>
      </c>
      <c r="I5597" t="e">
        <f>VLOOKUP(J5597,Ref!L:M,2,0)</f>
        <v>#N/A</v>
      </c>
      <c r="J5597" t="s">
        <v>1390</v>
      </c>
      <c r="K5597" t="s">
        <v>357</v>
      </c>
      <c r="L5597" t="s">
        <v>724</v>
      </c>
      <c r="M5597" t="s">
        <v>28</v>
      </c>
      <c r="N5597" t="s">
        <v>16</v>
      </c>
      <c r="S5597">
        <v>1500</v>
      </c>
    </row>
    <row r="5598" spans="1:19" x14ac:dyDescent="0.3">
      <c r="A5598">
        <v>2023</v>
      </c>
      <c r="C5598" t="str">
        <f>IF(GETPIVOTDATA("PS % recovery",Sheet4!$B$5,"Parish Name",K5598)&gt;99.949%,"OK","No")</f>
        <v>OK</v>
      </c>
      <c r="D5598" t="e">
        <f>VLOOKUP(J5598,'Ref2'!C:E,3,0)</f>
        <v>#N/A</v>
      </c>
      <c r="F5598">
        <v>10</v>
      </c>
      <c r="I5598" t="e">
        <f>VLOOKUP(J5598,Ref!L:M,2,0)</f>
        <v>#N/A</v>
      </c>
      <c r="J5598" t="s">
        <v>1392</v>
      </c>
      <c r="K5598" t="s">
        <v>358</v>
      </c>
      <c r="L5598" t="s">
        <v>726</v>
      </c>
      <c r="M5598" t="s">
        <v>28</v>
      </c>
      <c r="N5598" t="s">
        <v>16</v>
      </c>
      <c r="S5598">
        <v>2066.2800000000002</v>
      </c>
    </row>
    <row r="5599" spans="1:19" x14ac:dyDescent="0.3">
      <c r="A5599">
        <v>2023</v>
      </c>
      <c r="C5599" t="str">
        <f>IF(GETPIVOTDATA("PS % recovery",Sheet4!$B$5,"Parish Name",K5599)&gt;99.949%,"OK","No")</f>
        <v>OK</v>
      </c>
      <c r="D5599" t="e">
        <f>VLOOKUP(J5599,'Ref2'!C:E,3,0)</f>
        <v>#N/A</v>
      </c>
      <c r="F5599">
        <v>10</v>
      </c>
      <c r="I5599" t="e">
        <f>VLOOKUP(J5599,Ref!L:M,2,0)</f>
        <v>#N/A</v>
      </c>
      <c r="J5599" t="s">
        <v>1394</v>
      </c>
      <c r="K5599" t="s">
        <v>363</v>
      </c>
      <c r="L5599" t="s">
        <v>726</v>
      </c>
      <c r="M5599" t="s">
        <v>28</v>
      </c>
      <c r="N5599" t="s">
        <v>16</v>
      </c>
      <c r="S5599">
        <v>1848</v>
      </c>
    </row>
    <row r="5600" spans="1:19" x14ac:dyDescent="0.3">
      <c r="A5600">
        <v>2023</v>
      </c>
      <c r="C5600" t="str">
        <f>IF(GETPIVOTDATA("PS % recovery",Sheet4!$B$5,"Parish Name",K5600)&gt;99.949%,"OK","No")</f>
        <v>OK</v>
      </c>
      <c r="D5600" t="e">
        <f>VLOOKUP(J5600,'Ref2'!C:E,3,0)</f>
        <v>#N/A</v>
      </c>
      <c r="F5600">
        <v>10</v>
      </c>
      <c r="I5600" t="e">
        <f>VLOOKUP(J5600,Ref!L:M,2,0)</f>
        <v>#N/A</v>
      </c>
      <c r="J5600" t="s">
        <v>1396</v>
      </c>
      <c r="K5600" t="s">
        <v>367</v>
      </c>
      <c r="L5600" t="s">
        <v>726</v>
      </c>
      <c r="M5600" t="s">
        <v>28</v>
      </c>
      <c r="N5600" t="s">
        <v>16</v>
      </c>
      <c r="S5600">
        <v>1839</v>
      </c>
    </row>
    <row r="5601" spans="1:19" x14ac:dyDescent="0.3">
      <c r="A5601">
        <v>2023</v>
      </c>
      <c r="C5601" t="str">
        <f>IF(GETPIVOTDATA("PS % recovery",Sheet4!$B$5,"Parish Name",K5601)&gt;99.949%,"OK","No")</f>
        <v>No</v>
      </c>
      <c r="D5601" t="e">
        <f>VLOOKUP(J5601,'Ref2'!C:E,3,0)</f>
        <v>#N/A</v>
      </c>
      <c r="F5601">
        <v>10</v>
      </c>
      <c r="I5601" t="e">
        <f>VLOOKUP(J5601,Ref!L:M,2,0)</f>
        <v>#N/A</v>
      </c>
      <c r="J5601" t="s">
        <v>1398</v>
      </c>
      <c r="K5601" t="s">
        <v>362</v>
      </c>
      <c r="L5601" t="s">
        <v>732</v>
      </c>
      <c r="M5601" t="s">
        <v>28</v>
      </c>
      <c r="N5601" t="s">
        <v>16</v>
      </c>
      <c r="S5601">
        <v>600</v>
      </c>
    </row>
    <row r="5602" spans="1:19" x14ac:dyDescent="0.3">
      <c r="A5602">
        <v>2023</v>
      </c>
      <c r="C5602" t="str">
        <f>IF(GETPIVOTDATA("PS % recovery",Sheet4!$B$5,"Parish Name",K5602)&gt;99.949%,"OK","No")</f>
        <v>No</v>
      </c>
      <c r="D5602" t="e">
        <f>VLOOKUP(J5602,'Ref2'!C:E,3,0)</f>
        <v>#N/A</v>
      </c>
      <c r="F5602">
        <v>10</v>
      </c>
      <c r="I5602" t="e">
        <f>VLOOKUP(J5602,Ref!L:M,2,0)</f>
        <v>#N/A</v>
      </c>
      <c r="J5602" t="s">
        <v>1400</v>
      </c>
      <c r="K5602" t="s">
        <v>364</v>
      </c>
      <c r="L5602" t="s">
        <v>732</v>
      </c>
      <c r="M5602" t="s">
        <v>28</v>
      </c>
      <c r="N5602" t="s">
        <v>16</v>
      </c>
      <c r="S5602">
        <v>937</v>
      </c>
    </row>
    <row r="5603" spans="1:19" x14ac:dyDescent="0.3">
      <c r="A5603">
        <v>2023</v>
      </c>
      <c r="C5603" t="str">
        <f>IF(GETPIVOTDATA("PS % recovery",Sheet4!$B$5,"Parish Name",K5603)&gt;99.949%,"OK","No")</f>
        <v>OK</v>
      </c>
      <c r="D5603" t="e">
        <f>VLOOKUP(J5603,'Ref2'!C:E,3,0)</f>
        <v>#N/A</v>
      </c>
      <c r="F5603">
        <v>10</v>
      </c>
      <c r="I5603" t="e">
        <f>VLOOKUP(J5603,Ref!L:M,2,0)</f>
        <v>#N/A</v>
      </c>
      <c r="J5603" t="s">
        <v>1402</v>
      </c>
      <c r="K5603" t="s">
        <v>366</v>
      </c>
      <c r="L5603" t="s">
        <v>732</v>
      </c>
      <c r="M5603" t="s">
        <v>28</v>
      </c>
      <c r="N5603" t="s">
        <v>16</v>
      </c>
      <c r="S5603">
        <v>400</v>
      </c>
    </row>
    <row r="5604" spans="1:19" x14ac:dyDescent="0.3">
      <c r="A5604">
        <v>2023</v>
      </c>
      <c r="C5604" t="str">
        <f>IF(GETPIVOTDATA("PS % recovery",Sheet4!$B$5,"Parish Name",K5604)&gt;99.949%,"OK","No")</f>
        <v>No</v>
      </c>
      <c r="D5604" t="str">
        <f>VLOOKUP(J5604,'Ref2'!C:E,3,0)</f>
        <v>LLF</v>
      </c>
      <c r="F5604">
        <v>10</v>
      </c>
      <c r="I5604" t="e">
        <f>VLOOKUP(J5604,Ref!L:M,2,0)</f>
        <v>#N/A</v>
      </c>
      <c r="J5604" t="s">
        <v>1404</v>
      </c>
      <c r="K5604" t="s">
        <v>369</v>
      </c>
      <c r="L5604" t="s">
        <v>734</v>
      </c>
      <c r="M5604" t="s">
        <v>31</v>
      </c>
      <c r="N5604" t="s">
        <v>16</v>
      </c>
      <c r="S5604">
        <v>4000</v>
      </c>
    </row>
    <row r="5605" spans="1:19" x14ac:dyDescent="0.3">
      <c r="A5605">
        <v>2023</v>
      </c>
      <c r="C5605" t="str">
        <f>IF(GETPIVOTDATA("PS % recovery",Sheet4!$B$5,"Parish Name",K5605)&gt;99.949%,"OK","No")</f>
        <v>No</v>
      </c>
      <c r="D5605" t="e">
        <f>VLOOKUP(J5605,'Ref2'!C:E,3,0)</f>
        <v>#N/A</v>
      </c>
      <c r="F5605">
        <v>10</v>
      </c>
      <c r="I5605" t="e">
        <f>VLOOKUP(J5605,Ref!L:M,2,0)</f>
        <v>#N/A</v>
      </c>
      <c r="J5605" t="s">
        <v>1406</v>
      </c>
      <c r="K5605" t="s">
        <v>370</v>
      </c>
      <c r="L5605" t="s">
        <v>736</v>
      </c>
      <c r="M5605" t="s">
        <v>31</v>
      </c>
      <c r="N5605" t="s">
        <v>16</v>
      </c>
      <c r="S5605">
        <v>1000</v>
      </c>
    </row>
    <row r="5606" spans="1:19" x14ac:dyDescent="0.3">
      <c r="A5606">
        <v>2023</v>
      </c>
      <c r="C5606" t="str">
        <f>IF(GETPIVOTDATA("PS % recovery",Sheet4!$B$5,"Parish Name",K5606)&gt;99.949%,"OK","No")</f>
        <v>OK</v>
      </c>
      <c r="D5606" t="e">
        <f>VLOOKUP(J5606,'Ref2'!C:E,3,0)</f>
        <v>#N/A</v>
      </c>
      <c r="F5606">
        <v>10</v>
      </c>
      <c r="I5606" t="e">
        <f>VLOOKUP(J5606,Ref!L:M,2,0)</f>
        <v>#N/A</v>
      </c>
      <c r="J5606" t="s">
        <v>1408</v>
      </c>
      <c r="K5606" t="s">
        <v>371</v>
      </c>
      <c r="L5606" t="s">
        <v>768</v>
      </c>
      <c r="M5606" t="s">
        <v>31</v>
      </c>
      <c r="N5606" t="s">
        <v>16</v>
      </c>
      <c r="S5606">
        <v>3284</v>
      </c>
    </row>
    <row r="5607" spans="1:19" x14ac:dyDescent="0.3">
      <c r="A5607">
        <v>2023</v>
      </c>
      <c r="C5607" t="str">
        <f>IF(GETPIVOTDATA("PS % recovery",Sheet4!$B$5,"Parish Name",K5607)&gt;99.949%,"OK","No")</f>
        <v>OK</v>
      </c>
      <c r="D5607" t="e">
        <f>VLOOKUP(J5607,'Ref2'!C:E,3,0)</f>
        <v>#N/A</v>
      </c>
      <c r="F5607">
        <v>10</v>
      </c>
      <c r="I5607" t="e">
        <f>VLOOKUP(J5607,Ref!L:M,2,0)</f>
        <v>#N/A</v>
      </c>
      <c r="J5607" t="s">
        <v>1410</v>
      </c>
      <c r="K5607" t="s">
        <v>372</v>
      </c>
      <c r="L5607" t="s">
        <v>738</v>
      </c>
      <c r="M5607" t="s">
        <v>31</v>
      </c>
      <c r="N5607" t="s">
        <v>16</v>
      </c>
      <c r="S5607">
        <v>0</v>
      </c>
    </row>
    <row r="5608" spans="1:19" x14ac:dyDescent="0.3">
      <c r="A5608">
        <v>2023</v>
      </c>
      <c r="C5608" t="str">
        <f>IF(GETPIVOTDATA("PS % recovery",Sheet4!$B$5,"Parish Name",K5608)&gt;99.949%,"OK","No")</f>
        <v>No</v>
      </c>
      <c r="D5608" t="e">
        <f>VLOOKUP(J5608,'Ref2'!C:E,3,0)</f>
        <v>#N/A</v>
      </c>
      <c r="F5608">
        <v>10</v>
      </c>
      <c r="I5608" t="str">
        <f>VLOOKUP(J5608,Ref!L:M,2,0)</f>
        <v>Yes</v>
      </c>
      <c r="J5608" t="s">
        <v>1412</v>
      </c>
      <c r="K5608" t="s">
        <v>373</v>
      </c>
      <c r="L5608" t="s">
        <v>740</v>
      </c>
      <c r="M5608" t="s">
        <v>31</v>
      </c>
      <c r="N5608" t="s">
        <v>16</v>
      </c>
      <c r="S5608">
        <v>3000</v>
      </c>
    </row>
    <row r="5609" spans="1:19" x14ac:dyDescent="0.3">
      <c r="A5609">
        <v>2023</v>
      </c>
      <c r="C5609" t="str">
        <f>IF(GETPIVOTDATA("PS % recovery",Sheet4!$B$5,"Parish Name",K5609)&gt;99.949%,"OK","No")</f>
        <v>No</v>
      </c>
      <c r="D5609" t="e">
        <f>VLOOKUP(J5609,'Ref2'!C:E,3,0)</f>
        <v>#N/A</v>
      </c>
      <c r="F5609">
        <v>10</v>
      </c>
      <c r="I5609" t="e">
        <f>VLOOKUP(J5609,Ref!L:M,2,0)</f>
        <v>#N/A</v>
      </c>
      <c r="J5609" t="s">
        <v>1414</v>
      </c>
      <c r="K5609" t="s">
        <v>375</v>
      </c>
      <c r="L5609" t="s">
        <v>746</v>
      </c>
      <c r="M5609" t="s">
        <v>31</v>
      </c>
      <c r="N5609" t="s">
        <v>16</v>
      </c>
      <c r="S5609">
        <v>4100</v>
      </c>
    </row>
    <row r="5610" spans="1:19" x14ac:dyDescent="0.3">
      <c r="A5610">
        <v>2023</v>
      </c>
      <c r="C5610" t="str">
        <f>IF(GETPIVOTDATA("PS % recovery",Sheet4!$B$5,"Parish Name",K5610)&gt;99.949%,"OK","No")</f>
        <v>OK</v>
      </c>
      <c r="D5610" t="e">
        <f>VLOOKUP(J5610,'Ref2'!C:E,3,0)</f>
        <v>#N/A</v>
      </c>
      <c r="F5610">
        <v>10</v>
      </c>
      <c r="I5610" t="e">
        <f>VLOOKUP(J5610,Ref!L:M,2,0)</f>
        <v>#N/A</v>
      </c>
      <c r="J5610" t="s">
        <v>1416</v>
      </c>
      <c r="K5610" t="s">
        <v>376</v>
      </c>
      <c r="L5610" t="s">
        <v>744</v>
      </c>
      <c r="M5610" t="s">
        <v>31</v>
      </c>
      <c r="N5610" t="s">
        <v>16</v>
      </c>
      <c r="S5610">
        <v>2250</v>
      </c>
    </row>
    <row r="5611" spans="1:19" x14ac:dyDescent="0.3">
      <c r="A5611">
        <v>2023</v>
      </c>
      <c r="C5611" t="str">
        <f>IF(GETPIVOTDATA("PS % recovery",Sheet4!$B$5,"Parish Name",K5611)&gt;99.949%,"OK","No")</f>
        <v>OK</v>
      </c>
      <c r="D5611" t="str">
        <f>VLOOKUP(J5611,'Ref2'!C:E,3,0)</f>
        <v>LLF</v>
      </c>
      <c r="F5611">
        <v>10</v>
      </c>
      <c r="I5611" t="e">
        <f>VLOOKUP(J5611,Ref!L:M,2,0)</f>
        <v>#N/A</v>
      </c>
      <c r="J5611" t="s">
        <v>1418</v>
      </c>
      <c r="K5611" t="s">
        <v>378</v>
      </c>
      <c r="L5611" t="s">
        <v>754</v>
      </c>
      <c r="M5611" t="s">
        <v>31</v>
      </c>
      <c r="N5611" t="s">
        <v>16</v>
      </c>
      <c r="S5611">
        <v>3841</v>
      </c>
    </row>
    <row r="5612" spans="1:19" x14ac:dyDescent="0.3">
      <c r="A5612">
        <v>2023</v>
      </c>
      <c r="C5612" t="str">
        <f>IF(GETPIVOTDATA("PS % recovery",Sheet4!$B$5,"Parish Name",K5612)&gt;99.949%,"OK","No")</f>
        <v>No</v>
      </c>
      <c r="D5612" t="e">
        <f>VLOOKUP(J5612,'Ref2'!C:E,3,0)</f>
        <v>#N/A</v>
      </c>
      <c r="F5612">
        <v>10</v>
      </c>
      <c r="I5612" t="e">
        <f>VLOOKUP(J5612,Ref!L:M,2,0)</f>
        <v>#N/A</v>
      </c>
      <c r="J5612" t="s">
        <v>1420</v>
      </c>
      <c r="K5612" t="s">
        <v>377</v>
      </c>
      <c r="L5612" t="s">
        <v>748</v>
      </c>
      <c r="M5612" t="s">
        <v>31</v>
      </c>
      <c r="N5612" t="s">
        <v>16</v>
      </c>
      <c r="S5612">
        <v>0</v>
      </c>
    </row>
    <row r="5613" spans="1:19" x14ac:dyDescent="0.3">
      <c r="A5613">
        <v>2023</v>
      </c>
      <c r="C5613" t="str">
        <f>IF(GETPIVOTDATA("PS % recovery",Sheet4!$B$5,"Parish Name",K5613)&gt;99.949%,"OK","No")</f>
        <v>No</v>
      </c>
      <c r="D5613" t="e">
        <f>VLOOKUP(J5613,'Ref2'!C:E,3,0)</f>
        <v>#N/A</v>
      </c>
      <c r="F5613">
        <v>10</v>
      </c>
      <c r="I5613" t="e">
        <f>VLOOKUP(J5613,Ref!L:M,2,0)</f>
        <v>#N/A</v>
      </c>
      <c r="J5613" t="s">
        <v>1422</v>
      </c>
      <c r="K5613" t="s">
        <v>379</v>
      </c>
      <c r="L5613" t="s">
        <v>750</v>
      </c>
      <c r="M5613" t="s">
        <v>31</v>
      </c>
      <c r="N5613" t="s">
        <v>16</v>
      </c>
      <c r="S5613">
        <v>1500</v>
      </c>
    </row>
    <row r="5614" spans="1:19" x14ac:dyDescent="0.3">
      <c r="A5614">
        <v>2023</v>
      </c>
      <c r="C5614" t="str">
        <f>IF(GETPIVOTDATA("PS % recovery",Sheet4!$B$5,"Parish Name",K5614)&gt;99.949%,"OK","No")</f>
        <v>No</v>
      </c>
      <c r="D5614" t="str">
        <f>VLOOKUP(J5614,'Ref2'!C:E,3,0)</f>
        <v>LLF</v>
      </c>
      <c r="F5614">
        <v>10</v>
      </c>
      <c r="I5614" t="e">
        <f>VLOOKUP(J5614,Ref!L:M,2,0)</f>
        <v>#N/A</v>
      </c>
      <c r="J5614" t="s">
        <v>1424</v>
      </c>
      <c r="K5614" t="s">
        <v>380</v>
      </c>
      <c r="L5614" t="s">
        <v>752</v>
      </c>
      <c r="M5614" t="s">
        <v>31</v>
      </c>
      <c r="N5614" t="s">
        <v>16</v>
      </c>
      <c r="S5614">
        <v>0</v>
      </c>
    </row>
    <row r="5615" spans="1:19" x14ac:dyDescent="0.3">
      <c r="A5615">
        <v>2023</v>
      </c>
      <c r="C5615" t="str">
        <f>IF(GETPIVOTDATA("PS % recovery",Sheet4!$B$5,"Parish Name",K5615)&gt;99.949%,"OK","No")</f>
        <v>OK</v>
      </c>
      <c r="D5615" t="e">
        <f>VLOOKUP(J5615,'Ref2'!C:E,3,0)</f>
        <v>#N/A</v>
      </c>
      <c r="F5615">
        <v>10</v>
      </c>
      <c r="I5615" t="e">
        <f>VLOOKUP(J5615,Ref!L:M,2,0)</f>
        <v>#N/A</v>
      </c>
      <c r="J5615" t="s">
        <v>1426</v>
      </c>
      <c r="K5615" t="s">
        <v>374</v>
      </c>
      <c r="L5615" t="s">
        <v>742</v>
      </c>
      <c r="M5615" t="s">
        <v>31</v>
      </c>
      <c r="N5615" t="s">
        <v>16</v>
      </c>
      <c r="S5615">
        <v>10812.75</v>
      </c>
    </row>
    <row r="5616" spans="1:19" x14ac:dyDescent="0.3">
      <c r="A5616">
        <v>2023</v>
      </c>
      <c r="C5616" t="str">
        <f>IF(GETPIVOTDATA("PS % recovery",Sheet4!$B$5,"Parish Name",K5616)&gt;99.949%,"OK","No")</f>
        <v>No</v>
      </c>
      <c r="D5616" t="e">
        <f>VLOOKUP(J5616,'Ref2'!C:E,3,0)</f>
        <v>#N/A</v>
      </c>
      <c r="F5616">
        <v>10</v>
      </c>
      <c r="I5616" t="e">
        <f>VLOOKUP(J5616,Ref!L:M,2,0)</f>
        <v>#N/A</v>
      </c>
      <c r="J5616" t="s">
        <v>1428</v>
      </c>
      <c r="K5616" t="s">
        <v>381</v>
      </c>
      <c r="L5616" t="s">
        <v>756</v>
      </c>
      <c r="M5616" t="s">
        <v>31</v>
      </c>
      <c r="N5616" t="s">
        <v>16</v>
      </c>
      <c r="S5616">
        <v>1250</v>
      </c>
    </row>
    <row r="5617" spans="1:19" x14ac:dyDescent="0.3">
      <c r="A5617">
        <v>2023</v>
      </c>
      <c r="C5617" t="str">
        <f>IF(GETPIVOTDATA("PS % recovery",Sheet4!$B$5,"Parish Name",K5617)&gt;99.949%,"OK","No")</f>
        <v>No</v>
      </c>
      <c r="D5617" t="e">
        <f>VLOOKUP(J5617,'Ref2'!C:E,3,0)</f>
        <v>#N/A</v>
      </c>
      <c r="F5617">
        <v>10</v>
      </c>
      <c r="I5617" t="e">
        <f>VLOOKUP(J5617,Ref!L:M,2,0)</f>
        <v>#N/A</v>
      </c>
      <c r="J5617" t="s">
        <v>1430</v>
      </c>
      <c r="K5617" t="s">
        <v>382</v>
      </c>
      <c r="L5617" t="s">
        <v>758</v>
      </c>
      <c r="M5617" t="s">
        <v>31</v>
      </c>
      <c r="N5617" t="s">
        <v>16</v>
      </c>
      <c r="S5617">
        <v>0</v>
      </c>
    </row>
    <row r="5618" spans="1:19" x14ac:dyDescent="0.3">
      <c r="A5618">
        <v>2023</v>
      </c>
      <c r="C5618" t="str">
        <f>IF(GETPIVOTDATA("PS % recovery",Sheet4!$B$5,"Parish Name",K5618)&gt;99.949%,"OK","No")</f>
        <v>No</v>
      </c>
      <c r="D5618" t="e">
        <f>VLOOKUP(J5618,'Ref2'!C:E,3,0)</f>
        <v>#N/A</v>
      </c>
      <c r="F5618">
        <v>10</v>
      </c>
      <c r="I5618" t="e">
        <f>VLOOKUP(J5618,Ref!L:M,2,0)</f>
        <v>#N/A</v>
      </c>
      <c r="J5618" t="s">
        <v>1432</v>
      </c>
      <c r="K5618" t="s">
        <v>383</v>
      </c>
      <c r="L5618" t="s">
        <v>760</v>
      </c>
      <c r="M5618" t="s">
        <v>31</v>
      </c>
      <c r="N5618" t="s">
        <v>16</v>
      </c>
      <c r="S5618">
        <v>500</v>
      </c>
    </row>
    <row r="5619" spans="1:19" x14ac:dyDescent="0.3">
      <c r="A5619">
        <v>2023</v>
      </c>
      <c r="C5619" t="str">
        <f>IF(GETPIVOTDATA("PS % recovery",Sheet4!$B$5,"Parish Name",K5619)&gt;99.949%,"OK","No")</f>
        <v>OK</v>
      </c>
      <c r="D5619" t="e">
        <f>VLOOKUP(J5619,'Ref2'!C:E,3,0)</f>
        <v>#N/A</v>
      </c>
      <c r="F5619">
        <v>10</v>
      </c>
      <c r="I5619" t="e">
        <f>VLOOKUP(J5619,Ref!L:M,2,0)</f>
        <v>#N/A</v>
      </c>
      <c r="J5619" t="s">
        <v>1434</v>
      </c>
      <c r="K5619" t="s">
        <v>384</v>
      </c>
      <c r="L5619" t="s">
        <v>762</v>
      </c>
      <c r="M5619" t="s">
        <v>31</v>
      </c>
      <c r="N5619" t="s">
        <v>16</v>
      </c>
      <c r="S5619">
        <v>0</v>
      </c>
    </row>
    <row r="5620" spans="1:19" x14ac:dyDescent="0.3">
      <c r="A5620">
        <v>2023</v>
      </c>
      <c r="C5620" t="str">
        <f>IF(GETPIVOTDATA("PS % recovery",Sheet4!$B$5,"Parish Name",K5620)&gt;99.949%,"OK","No")</f>
        <v>No</v>
      </c>
      <c r="D5620" t="e">
        <f>VLOOKUP(J5620,'Ref2'!C:E,3,0)</f>
        <v>#N/A</v>
      </c>
      <c r="F5620">
        <v>10</v>
      </c>
      <c r="I5620" t="e">
        <f>VLOOKUP(J5620,Ref!L:M,2,0)</f>
        <v>#N/A</v>
      </c>
      <c r="J5620" t="s">
        <v>1436</v>
      </c>
      <c r="K5620" t="s">
        <v>385</v>
      </c>
      <c r="L5620" t="s">
        <v>764</v>
      </c>
      <c r="M5620" t="s">
        <v>31</v>
      </c>
      <c r="N5620" t="s">
        <v>16</v>
      </c>
      <c r="S5620">
        <v>10500</v>
      </c>
    </row>
    <row r="5621" spans="1:19" x14ac:dyDescent="0.3">
      <c r="A5621">
        <v>2023</v>
      </c>
      <c r="C5621" t="str">
        <f>IF(GETPIVOTDATA("PS % recovery",Sheet4!$B$5,"Parish Name",K5621)&gt;99.949%,"OK","No")</f>
        <v>No</v>
      </c>
      <c r="D5621" t="e">
        <f>VLOOKUP(J5621,'Ref2'!C:E,3,0)</f>
        <v>#N/A</v>
      </c>
      <c r="F5621">
        <v>10</v>
      </c>
      <c r="I5621" t="e">
        <f>VLOOKUP(J5621,Ref!L:M,2,0)</f>
        <v>#N/A</v>
      </c>
      <c r="J5621" t="s">
        <v>1438</v>
      </c>
      <c r="K5621" t="s">
        <v>386</v>
      </c>
      <c r="L5621" t="s">
        <v>766</v>
      </c>
      <c r="M5621" t="s">
        <v>31</v>
      </c>
      <c r="N5621" t="s">
        <v>16</v>
      </c>
      <c r="S5621">
        <v>750</v>
      </c>
    </row>
    <row r="5622" spans="1:19" x14ac:dyDescent="0.3">
      <c r="A5622">
        <v>2023</v>
      </c>
      <c r="C5622" t="str">
        <f>IF(GETPIVOTDATA("PS % recovery",Sheet4!$B$5,"Parish Name",K5622)&gt;99.949%,"OK","No")</f>
        <v>No</v>
      </c>
      <c r="D5622" t="str">
        <f>VLOOKUP(J5622,'Ref2'!C:E,3,0)</f>
        <v>LLF</v>
      </c>
      <c r="F5622">
        <v>10</v>
      </c>
      <c r="I5622" t="e">
        <f>VLOOKUP(J5622,Ref!L:M,2,0)</f>
        <v>#N/A</v>
      </c>
      <c r="J5622" t="s">
        <v>1440</v>
      </c>
      <c r="K5622" t="s">
        <v>388</v>
      </c>
      <c r="L5622" t="s">
        <v>780</v>
      </c>
      <c r="M5622" t="s">
        <v>34</v>
      </c>
      <c r="N5622" t="s">
        <v>16</v>
      </c>
      <c r="S5622">
        <v>0</v>
      </c>
    </row>
    <row r="5623" spans="1:19" x14ac:dyDescent="0.3">
      <c r="A5623">
        <v>2023</v>
      </c>
      <c r="C5623" t="str">
        <f>IF(GETPIVOTDATA("PS % recovery",Sheet4!$B$5,"Parish Name",K5623)&gt;99.949%,"OK","No")</f>
        <v>OK</v>
      </c>
      <c r="D5623" t="str">
        <f>VLOOKUP(J5623,'Ref2'!C:E,3,0)</f>
        <v>LLF</v>
      </c>
      <c r="F5623">
        <v>10</v>
      </c>
      <c r="I5623" t="str">
        <f>VLOOKUP(J5623,Ref!L:M,2,0)</f>
        <v>Yes</v>
      </c>
      <c r="J5623" t="s">
        <v>1442</v>
      </c>
      <c r="K5623" t="s">
        <v>389</v>
      </c>
      <c r="L5623" t="s">
        <v>780</v>
      </c>
      <c r="M5623" t="s">
        <v>34</v>
      </c>
      <c r="N5623" t="s">
        <v>16</v>
      </c>
      <c r="S5623">
        <v>4348</v>
      </c>
    </row>
    <row r="5624" spans="1:19" x14ac:dyDescent="0.3">
      <c r="A5624">
        <v>2023</v>
      </c>
      <c r="C5624" t="str">
        <f>IF(GETPIVOTDATA("PS % recovery",Sheet4!$B$5,"Parish Name",K5624)&gt;99.949%,"OK","No")</f>
        <v>No</v>
      </c>
      <c r="D5624" t="e">
        <f>VLOOKUP(J5624,'Ref2'!C:E,3,0)</f>
        <v>#N/A</v>
      </c>
      <c r="F5624">
        <v>10</v>
      </c>
      <c r="I5624" t="e">
        <f>VLOOKUP(J5624,Ref!L:M,2,0)</f>
        <v>#N/A</v>
      </c>
      <c r="J5624" t="s">
        <v>1444</v>
      </c>
      <c r="K5624" t="s">
        <v>390</v>
      </c>
      <c r="L5624" t="s">
        <v>770</v>
      </c>
      <c r="M5624" t="s">
        <v>34</v>
      </c>
      <c r="N5624" t="s">
        <v>16</v>
      </c>
      <c r="S5624">
        <v>0</v>
      </c>
    </row>
    <row r="5625" spans="1:19" x14ac:dyDescent="0.3">
      <c r="A5625">
        <v>2023</v>
      </c>
      <c r="C5625" t="str">
        <f>IF(GETPIVOTDATA("PS % recovery",Sheet4!$B$5,"Parish Name",K5625)&gt;99.949%,"OK","No")</f>
        <v>No</v>
      </c>
      <c r="D5625" t="e">
        <f>VLOOKUP(J5625,'Ref2'!C:E,3,0)</f>
        <v>#N/A</v>
      </c>
      <c r="F5625">
        <v>10</v>
      </c>
      <c r="I5625" t="e">
        <f>VLOOKUP(J5625,Ref!L:M,2,0)</f>
        <v>#N/A</v>
      </c>
      <c r="J5625" t="s">
        <v>1446</v>
      </c>
      <c r="K5625" t="s">
        <v>392</v>
      </c>
      <c r="L5625" t="s">
        <v>770</v>
      </c>
      <c r="M5625" t="s">
        <v>34</v>
      </c>
      <c r="N5625" t="s">
        <v>16</v>
      </c>
      <c r="S5625">
        <v>2429</v>
      </c>
    </row>
    <row r="5626" spans="1:19" x14ac:dyDescent="0.3">
      <c r="A5626">
        <v>2023</v>
      </c>
      <c r="C5626" t="str">
        <f>IF(GETPIVOTDATA("PS % recovery",Sheet4!$B$5,"Parish Name",K5626)&gt;99.949%,"OK","No")</f>
        <v>OK</v>
      </c>
      <c r="D5626" t="e">
        <f>VLOOKUP(J5626,'Ref2'!C:E,3,0)</f>
        <v>#N/A</v>
      </c>
      <c r="F5626">
        <v>10</v>
      </c>
      <c r="I5626" t="e">
        <f>VLOOKUP(J5626,Ref!L:M,2,0)</f>
        <v>#N/A</v>
      </c>
      <c r="J5626" t="s">
        <v>1448</v>
      </c>
      <c r="K5626" t="s">
        <v>393</v>
      </c>
      <c r="L5626" t="s">
        <v>774</v>
      </c>
      <c r="M5626" t="s">
        <v>34</v>
      </c>
      <c r="N5626" t="s">
        <v>16</v>
      </c>
      <c r="S5626">
        <v>1922</v>
      </c>
    </row>
    <row r="5627" spans="1:19" x14ac:dyDescent="0.3">
      <c r="A5627">
        <v>2023</v>
      </c>
      <c r="C5627" t="str">
        <f>IF(GETPIVOTDATA("PS % recovery",Sheet4!$B$5,"Parish Name",K5627)&gt;99.949%,"OK","No")</f>
        <v>No</v>
      </c>
      <c r="D5627" t="e">
        <f>VLOOKUP(J5627,'Ref2'!C:E,3,0)</f>
        <v>#N/A</v>
      </c>
      <c r="F5627">
        <v>10</v>
      </c>
      <c r="I5627" t="e">
        <f>VLOOKUP(J5627,Ref!L:M,2,0)</f>
        <v>#N/A</v>
      </c>
      <c r="J5627" t="s">
        <v>1450</v>
      </c>
      <c r="K5627" t="s">
        <v>395</v>
      </c>
      <c r="L5627" t="s">
        <v>774</v>
      </c>
      <c r="M5627" t="s">
        <v>34</v>
      </c>
      <c r="N5627" t="s">
        <v>16</v>
      </c>
      <c r="S5627">
        <v>500</v>
      </c>
    </row>
    <row r="5628" spans="1:19" x14ac:dyDescent="0.3">
      <c r="A5628">
        <v>2023</v>
      </c>
      <c r="C5628" t="str">
        <f>IF(GETPIVOTDATA("PS % recovery",Sheet4!$B$5,"Parish Name",K5628)&gt;99.949%,"OK","No")</f>
        <v>No</v>
      </c>
      <c r="D5628" t="e">
        <f>VLOOKUP(J5628,'Ref2'!C:E,3,0)</f>
        <v>#N/A</v>
      </c>
      <c r="F5628">
        <v>10</v>
      </c>
      <c r="I5628" t="e">
        <f>VLOOKUP(J5628,Ref!L:M,2,0)</f>
        <v>#N/A</v>
      </c>
      <c r="J5628" t="s">
        <v>1452</v>
      </c>
      <c r="K5628" t="s">
        <v>396</v>
      </c>
      <c r="L5628" t="s">
        <v>786</v>
      </c>
      <c r="M5628" t="s">
        <v>34</v>
      </c>
      <c r="N5628" t="s">
        <v>16</v>
      </c>
      <c r="S5628">
        <v>0</v>
      </c>
    </row>
    <row r="5629" spans="1:19" x14ac:dyDescent="0.3">
      <c r="A5629">
        <v>2023</v>
      </c>
      <c r="C5629" t="str">
        <f>IF(GETPIVOTDATA("PS % recovery",Sheet4!$B$5,"Parish Name",K5629)&gt;99.949%,"OK","No")</f>
        <v>No</v>
      </c>
      <c r="D5629" t="e">
        <f>VLOOKUP(J5629,'Ref2'!C:E,3,0)</f>
        <v>#N/A</v>
      </c>
      <c r="F5629">
        <v>10</v>
      </c>
      <c r="I5629" t="e">
        <f>VLOOKUP(J5629,Ref!L:M,2,0)</f>
        <v>#N/A</v>
      </c>
      <c r="J5629" t="s">
        <v>1454</v>
      </c>
      <c r="K5629" t="s">
        <v>398</v>
      </c>
      <c r="L5629" t="s">
        <v>786</v>
      </c>
      <c r="M5629" t="s">
        <v>34</v>
      </c>
      <c r="N5629" t="s">
        <v>16</v>
      </c>
      <c r="S5629">
        <v>0</v>
      </c>
    </row>
    <row r="5630" spans="1:19" x14ac:dyDescent="0.3">
      <c r="A5630">
        <v>2023</v>
      </c>
      <c r="C5630" t="str">
        <f>IF(GETPIVOTDATA("PS % recovery",Sheet4!$B$5,"Parish Name",K5630)&gt;99.949%,"OK","No")</f>
        <v>No</v>
      </c>
      <c r="D5630" t="e">
        <f>VLOOKUP(J5630,'Ref2'!C:E,3,0)</f>
        <v>#N/A</v>
      </c>
      <c r="F5630">
        <v>10</v>
      </c>
      <c r="I5630" t="e">
        <f>VLOOKUP(J5630,Ref!L:M,2,0)</f>
        <v>#N/A</v>
      </c>
      <c r="J5630" t="s">
        <v>1456</v>
      </c>
      <c r="K5630" t="s">
        <v>399</v>
      </c>
      <c r="L5630" t="s">
        <v>786</v>
      </c>
      <c r="M5630" t="s">
        <v>34</v>
      </c>
      <c r="N5630" t="s">
        <v>16</v>
      </c>
      <c r="S5630">
        <v>100</v>
      </c>
    </row>
    <row r="5631" spans="1:19" x14ac:dyDescent="0.3">
      <c r="A5631">
        <v>2023</v>
      </c>
      <c r="C5631" t="str">
        <f>IF(GETPIVOTDATA("PS % recovery",Sheet4!$B$5,"Parish Name",K5631)&gt;99.949%,"OK","No")</f>
        <v>OK</v>
      </c>
      <c r="D5631" t="e">
        <f>VLOOKUP(J5631,'Ref2'!C:E,3,0)</f>
        <v>#N/A</v>
      </c>
      <c r="F5631">
        <v>10</v>
      </c>
      <c r="I5631" t="e">
        <f>VLOOKUP(J5631,Ref!L:M,2,0)</f>
        <v>#N/A</v>
      </c>
      <c r="J5631" t="s">
        <v>1458</v>
      </c>
      <c r="K5631" t="s">
        <v>397</v>
      </c>
      <c r="L5631" t="s">
        <v>782</v>
      </c>
      <c r="M5631" t="s">
        <v>34</v>
      </c>
      <c r="N5631" t="s">
        <v>16</v>
      </c>
      <c r="S5631">
        <v>4638.75</v>
      </c>
    </row>
    <row r="5632" spans="1:19" x14ac:dyDescent="0.3">
      <c r="A5632">
        <v>2023</v>
      </c>
      <c r="C5632" t="str">
        <f>IF(GETPIVOTDATA("PS % recovery",Sheet4!$B$5,"Parish Name",K5632)&gt;99.949%,"OK","No")</f>
        <v>OK</v>
      </c>
      <c r="D5632" t="e">
        <f>VLOOKUP(J5632,'Ref2'!C:E,3,0)</f>
        <v>#N/A</v>
      </c>
      <c r="F5632">
        <v>10</v>
      </c>
      <c r="I5632" t="e">
        <f>VLOOKUP(J5632,Ref!L:M,2,0)</f>
        <v>#N/A</v>
      </c>
      <c r="J5632" t="s">
        <v>1460</v>
      </c>
      <c r="K5632" t="s">
        <v>401</v>
      </c>
      <c r="L5632" t="s">
        <v>782</v>
      </c>
      <c r="M5632" t="s">
        <v>34</v>
      </c>
      <c r="N5632" t="s">
        <v>16</v>
      </c>
      <c r="S5632">
        <v>2000</v>
      </c>
    </row>
    <row r="5633" spans="1:19" x14ac:dyDescent="0.3">
      <c r="A5633">
        <v>2023</v>
      </c>
      <c r="C5633" t="str">
        <f>IF(GETPIVOTDATA("PS % recovery",Sheet4!$B$5,"Parish Name",K5633)&gt;99.949%,"OK","No")</f>
        <v>OK</v>
      </c>
      <c r="D5633" t="e">
        <f>VLOOKUP(J5633,'Ref2'!C:E,3,0)</f>
        <v>#N/A</v>
      </c>
      <c r="F5633">
        <v>10</v>
      </c>
      <c r="I5633" t="e">
        <f>VLOOKUP(J5633,Ref!L:M,2,0)</f>
        <v>#N/A</v>
      </c>
      <c r="J5633" t="s">
        <v>1462</v>
      </c>
      <c r="K5633" t="s">
        <v>400</v>
      </c>
      <c r="L5633" t="s">
        <v>782</v>
      </c>
      <c r="M5633" t="s">
        <v>34</v>
      </c>
      <c r="N5633" t="s">
        <v>16</v>
      </c>
      <c r="S5633">
        <v>420</v>
      </c>
    </row>
    <row r="5634" spans="1:19" x14ac:dyDescent="0.3">
      <c r="A5634">
        <v>2023</v>
      </c>
      <c r="C5634" t="str">
        <f>IF(GETPIVOTDATA("PS % recovery",Sheet4!$B$5,"Parish Name",K5634)&gt;99.949%,"OK","No")</f>
        <v>No</v>
      </c>
      <c r="D5634" t="e">
        <f>VLOOKUP(J5634,'Ref2'!C:E,3,0)</f>
        <v>#N/A</v>
      </c>
      <c r="F5634">
        <v>10</v>
      </c>
      <c r="I5634" t="e">
        <f>VLOOKUP(J5634,Ref!L:M,2,0)</f>
        <v>#N/A</v>
      </c>
      <c r="J5634" t="s">
        <v>1464</v>
      </c>
      <c r="K5634" t="s">
        <v>402</v>
      </c>
      <c r="L5634" t="s">
        <v>778</v>
      </c>
      <c r="M5634" t="s">
        <v>34</v>
      </c>
      <c r="N5634" t="s">
        <v>16</v>
      </c>
      <c r="S5634">
        <v>500</v>
      </c>
    </row>
    <row r="5635" spans="1:19" x14ac:dyDescent="0.3">
      <c r="A5635">
        <v>2023</v>
      </c>
      <c r="C5635" t="str">
        <f>IF(GETPIVOTDATA("PS % recovery",Sheet4!$B$5,"Parish Name",K5635)&gt;99.949%,"OK","No")</f>
        <v>No</v>
      </c>
      <c r="D5635" t="e">
        <f>VLOOKUP(J5635,'Ref2'!C:E,3,0)</f>
        <v>#N/A</v>
      </c>
      <c r="F5635">
        <v>10</v>
      </c>
      <c r="I5635" t="e">
        <f>VLOOKUP(J5635,Ref!L:M,2,0)</f>
        <v>#N/A</v>
      </c>
      <c r="J5635" t="s">
        <v>1466</v>
      </c>
      <c r="K5635" t="s">
        <v>405</v>
      </c>
      <c r="L5635" t="s">
        <v>778</v>
      </c>
      <c r="M5635" t="s">
        <v>34</v>
      </c>
      <c r="N5635" t="s">
        <v>16</v>
      </c>
      <c r="S5635">
        <v>0.01</v>
      </c>
    </row>
    <row r="5636" spans="1:19" x14ac:dyDescent="0.3">
      <c r="A5636">
        <v>2023</v>
      </c>
      <c r="C5636" t="str">
        <f>IF(GETPIVOTDATA("PS % recovery",Sheet4!$B$5,"Parish Name",K5636)&gt;99.949%,"OK","No")</f>
        <v>OK</v>
      </c>
      <c r="D5636" t="e">
        <f>VLOOKUP(J5636,'Ref2'!C:E,3,0)</f>
        <v>#N/A</v>
      </c>
      <c r="F5636">
        <v>10</v>
      </c>
      <c r="I5636" t="e">
        <f>VLOOKUP(J5636,Ref!L:M,2,0)</f>
        <v>#N/A</v>
      </c>
      <c r="J5636" t="s">
        <v>1468</v>
      </c>
      <c r="K5636" t="s">
        <v>404</v>
      </c>
      <c r="L5636" t="s">
        <v>774</v>
      </c>
      <c r="M5636" t="s">
        <v>34</v>
      </c>
      <c r="N5636" t="s">
        <v>16</v>
      </c>
      <c r="S5636">
        <v>0</v>
      </c>
    </row>
    <row r="5637" spans="1:19" x14ac:dyDescent="0.3">
      <c r="A5637">
        <v>2023</v>
      </c>
      <c r="C5637" t="str">
        <f>IF(GETPIVOTDATA("PS % recovery",Sheet4!$B$5,"Parish Name",K5637)&gt;99.949%,"OK","No")</f>
        <v>OK</v>
      </c>
      <c r="D5637" t="e">
        <f>VLOOKUP(J5637,'Ref2'!C:E,3,0)</f>
        <v>#N/A</v>
      </c>
      <c r="F5637">
        <v>10</v>
      </c>
      <c r="I5637" t="e">
        <f>VLOOKUP(J5637,Ref!L:M,2,0)</f>
        <v>#N/A</v>
      </c>
      <c r="J5637" t="s">
        <v>1470</v>
      </c>
      <c r="K5637" t="s">
        <v>406</v>
      </c>
      <c r="L5637" t="s">
        <v>778</v>
      </c>
      <c r="M5637" t="s">
        <v>34</v>
      </c>
      <c r="N5637" t="s">
        <v>16</v>
      </c>
      <c r="S5637">
        <v>1657.35</v>
      </c>
    </row>
    <row r="5638" spans="1:19" x14ac:dyDescent="0.3">
      <c r="A5638">
        <v>2023</v>
      </c>
      <c r="C5638" t="str">
        <f>IF(GETPIVOTDATA("PS % recovery",Sheet4!$B$5,"Parish Name",K5638)&gt;99.949%,"OK","No")</f>
        <v>No</v>
      </c>
      <c r="D5638" t="e">
        <f>VLOOKUP(J5638,'Ref2'!C:E,3,0)</f>
        <v>#N/A</v>
      </c>
      <c r="F5638">
        <v>10</v>
      </c>
      <c r="I5638" t="e">
        <f>VLOOKUP(J5638,Ref!L:M,2,0)</f>
        <v>#N/A</v>
      </c>
      <c r="J5638" t="s">
        <v>1472</v>
      </c>
      <c r="K5638" t="s">
        <v>407</v>
      </c>
      <c r="L5638" t="s">
        <v>774</v>
      </c>
      <c r="M5638" t="s">
        <v>34</v>
      </c>
      <c r="N5638" t="s">
        <v>16</v>
      </c>
      <c r="S5638">
        <v>0</v>
      </c>
    </row>
    <row r="5639" spans="1:19" x14ac:dyDescent="0.3">
      <c r="A5639">
        <v>2023</v>
      </c>
      <c r="C5639" t="str">
        <f>IF(GETPIVOTDATA("PS % recovery",Sheet4!$B$5,"Parish Name",K5639)&gt;99.949%,"OK","No")</f>
        <v>No</v>
      </c>
      <c r="D5639" t="e">
        <f>VLOOKUP(J5639,'Ref2'!C:E,3,0)</f>
        <v>#N/A</v>
      </c>
      <c r="F5639">
        <v>10</v>
      </c>
      <c r="I5639" t="e">
        <f>VLOOKUP(J5639,Ref!L:M,2,0)</f>
        <v>#N/A</v>
      </c>
      <c r="J5639" t="s">
        <v>1474</v>
      </c>
      <c r="K5639" t="s">
        <v>408</v>
      </c>
      <c r="L5639" t="s">
        <v>774</v>
      </c>
      <c r="M5639" t="s">
        <v>34</v>
      </c>
      <c r="N5639" t="s">
        <v>16</v>
      </c>
      <c r="S5639">
        <v>0</v>
      </c>
    </row>
    <row r="5640" spans="1:19" x14ac:dyDescent="0.3">
      <c r="A5640">
        <v>2023</v>
      </c>
      <c r="C5640" t="str">
        <f>IF(GETPIVOTDATA("PS % recovery",Sheet4!$B$5,"Parish Name",K5640)&gt;99.949%,"OK","No")</f>
        <v>No</v>
      </c>
      <c r="D5640" t="e">
        <f>VLOOKUP(J5640,'Ref2'!C:E,3,0)</f>
        <v>#N/A</v>
      </c>
      <c r="F5640">
        <v>10</v>
      </c>
      <c r="I5640" t="e">
        <f>VLOOKUP(J5640,Ref!L:M,2,0)</f>
        <v>#N/A</v>
      </c>
      <c r="J5640" t="s">
        <v>1476</v>
      </c>
      <c r="K5640" t="s">
        <v>409</v>
      </c>
      <c r="L5640" t="s">
        <v>774</v>
      </c>
      <c r="M5640" t="s">
        <v>34</v>
      </c>
      <c r="N5640" t="s">
        <v>16</v>
      </c>
      <c r="S5640">
        <v>1800</v>
      </c>
    </row>
    <row r="5641" spans="1:19" x14ac:dyDescent="0.3">
      <c r="A5641">
        <v>2023</v>
      </c>
      <c r="C5641" t="str">
        <f>IF(GETPIVOTDATA("PS % recovery",Sheet4!$B$5,"Parish Name",K5641)&gt;99.949%,"OK","No")</f>
        <v>No</v>
      </c>
      <c r="D5641" t="e">
        <f>VLOOKUP(J5641,'Ref2'!C:E,3,0)</f>
        <v>#N/A</v>
      </c>
      <c r="F5641">
        <v>10</v>
      </c>
      <c r="I5641" t="e">
        <f>VLOOKUP(J5641,Ref!L:M,2,0)</f>
        <v>#N/A</v>
      </c>
      <c r="J5641" t="s">
        <v>1478</v>
      </c>
      <c r="K5641" t="s">
        <v>411</v>
      </c>
      <c r="L5641" t="s">
        <v>774</v>
      </c>
      <c r="M5641" t="s">
        <v>34</v>
      </c>
      <c r="N5641" t="s">
        <v>16</v>
      </c>
      <c r="S5641">
        <v>0</v>
      </c>
    </row>
    <row r="5642" spans="1:19" x14ac:dyDescent="0.3">
      <c r="A5642">
        <v>2023</v>
      </c>
      <c r="C5642" t="str">
        <f>IF(GETPIVOTDATA("PS % recovery",Sheet4!$B$5,"Parish Name",K5642)&gt;99.949%,"OK","No")</f>
        <v>No</v>
      </c>
      <c r="D5642" t="e">
        <f>VLOOKUP(J5642,'Ref2'!C:E,3,0)</f>
        <v>#N/A</v>
      </c>
      <c r="F5642">
        <v>10</v>
      </c>
      <c r="I5642" t="e">
        <f>VLOOKUP(J5642,Ref!L:M,2,0)</f>
        <v>#N/A</v>
      </c>
      <c r="J5642" t="s">
        <v>1480</v>
      </c>
      <c r="K5642" t="s">
        <v>412</v>
      </c>
      <c r="L5642" t="s">
        <v>784</v>
      </c>
      <c r="M5642" t="s">
        <v>34</v>
      </c>
      <c r="N5642" t="s">
        <v>16</v>
      </c>
      <c r="S5642">
        <v>4000</v>
      </c>
    </row>
    <row r="5643" spans="1:19" x14ac:dyDescent="0.3">
      <c r="A5643">
        <v>2023</v>
      </c>
      <c r="C5643" t="str">
        <f>IF(GETPIVOTDATA("PS % recovery",Sheet4!$B$5,"Parish Name",K5643)&gt;99.949%,"OK","No")</f>
        <v>No</v>
      </c>
      <c r="D5643" t="e">
        <f>VLOOKUP(J5643,'Ref2'!C:E,3,0)</f>
        <v>#N/A</v>
      </c>
      <c r="F5643">
        <v>10</v>
      </c>
      <c r="I5643" t="e">
        <f>VLOOKUP(J5643,Ref!L:M,2,0)</f>
        <v>#N/A</v>
      </c>
      <c r="J5643" t="s">
        <v>1482</v>
      </c>
      <c r="K5643" t="s">
        <v>391</v>
      </c>
      <c r="L5643" t="s">
        <v>772</v>
      </c>
      <c r="M5643" t="s">
        <v>34</v>
      </c>
      <c r="N5643" t="s">
        <v>16</v>
      </c>
      <c r="S5643">
        <v>1500</v>
      </c>
    </row>
    <row r="5644" spans="1:19" x14ac:dyDescent="0.3">
      <c r="A5644">
        <v>2023</v>
      </c>
      <c r="C5644" t="str">
        <f>IF(GETPIVOTDATA("PS % recovery",Sheet4!$B$5,"Parish Name",K5644)&gt;99.949%,"OK","No")</f>
        <v>No</v>
      </c>
      <c r="D5644" t="e">
        <f>VLOOKUP(J5644,'Ref2'!C:E,3,0)</f>
        <v>#N/A</v>
      </c>
      <c r="F5644">
        <v>10</v>
      </c>
      <c r="I5644" t="e">
        <f>VLOOKUP(J5644,Ref!L:M,2,0)</f>
        <v>#N/A</v>
      </c>
      <c r="J5644" t="s">
        <v>1484</v>
      </c>
      <c r="K5644" t="s">
        <v>403</v>
      </c>
      <c r="L5644" t="s">
        <v>772</v>
      </c>
      <c r="M5644" t="s">
        <v>34</v>
      </c>
      <c r="N5644" t="s">
        <v>16</v>
      </c>
      <c r="S5644">
        <v>1588.42</v>
      </c>
    </row>
    <row r="5645" spans="1:19" x14ac:dyDescent="0.3">
      <c r="A5645">
        <v>2023</v>
      </c>
      <c r="C5645" t="str">
        <f>IF(GETPIVOTDATA("PS % recovery",Sheet4!$B$5,"Parish Name",K5645)&gt;99.949%,"OK","No")</f>
        <v>OK</v>
      </c>
      <c r="D5645" t="e">
        <f>VLOOKUP(J5645,'Ref2'!C:E,3,0)</f>
        <v>#N/A</v>
      </c>
      <c r="F5645">
        <v>10</v>
      </c>
      <c r="I5645" t="e">
        <f>VLOOKUP(J5645,Ref!L:M,2,0)</f>
        <v>#N/A</v>
      </c>
      <c r="J5645" t="s">
        <v>1486</v>
      </c>
      <c r="K5645" t="s">
        <v>410</v>
      </c>
      <c r="L5645" t="s">
        <v>772</v>
      </c>
      <c r="M5645" t="s">
        <v>34</v>
      </c>
      <c r="N5645" t="s">
        <v>16</v>
      </c>
      <c r="S5645">
        <v>590.5</v>
      </c>
    </row>
    <row r="5646" spans="1:19" x14ac:dyDescent="0.3">
      <c r="A5646">
        <v>2023</v>
      </c>
      <c r="C5646" t="str">
        <f>IF(GETPIVOTDATA("PS % recovery",Sheet4!$B$5,"Parish Name",K5646)&gt;99.949%,"OK","No")</f>
        <v>OK</v>
      </c>
      <c r="D5646" t="e">
        <f>VLOOKUP(J5646,'Ref2'!C:E,3,0)</f>
        <v>#N/A</v>
      </c>
      <c r="F5646">
        <v>10</v>
      </c>
      <c r="I5646" t="e">
        <f>VLOOKUP(J5646,Ref!L:M,2,0)</f>
        <v>#N/A</v>
      </c>
      <c r="J5646" t="s">
        <v>1488</v>
      </c>
      <c r="K5646" t="s">
        <v>394</v>
      </c>
      <c r="L5646" t="s">
        <v>776</v>
      </c>
      <c r="M5646" t="s">
        <v>34</v>
      </c>
      <c r="N5646" t="s">
        <v>16</v>
      </c>
      <c r="S5646">
        <v>4873</v>
      </c>
    </row>
    <row r="5647" spans="1:19" x14ac:dyDescent="0.3">
      <c r="A5647">
        <v>2023</v>
      </c>
      <c r="C5647" t="str">
        <f>IF(GETPIVOTDATA("PS % recovery",Sheet4!$B$5,"Parish Name",K5647)&gt;99.949%,"OK","No")</f>
        <v>OK</v>
      </c>
      <c r="D5647" t="e">
        <f>VLOOKUP(J5647,'Ref2'!C:E,3,0)</f>
        <v>#N/A</v>
      </c>
      <c r="F5647">
        <v>10</v>
      </c>
      <c r="I5647" t="e">
        <f>VLOOKUP(J5647,Ref!L:M,2,0)</f>
        <v>#N/A</v>
      </c>
      <c r="J5647" t="s">
        <v>1141</v>
      </c>
      <c r="K5647" t="s">
        <v>224</v>
      </c>
      <c r="L5647" t="str">
        <f>VLOOKUP(J5647,Ref!D:F,3,0)</f>
        <v>Welwyn Team Ministry</v>
      </c>
      <c r="M5647" t="str">
        <f>VLOOKUP(J5647,Ref!D:G,4,0)</f>
        <v xml:space="preserve">Welwyn Hatfield Deanery </v>
      </c>
      <c r="N5647" t="str">
        <f>VLOOKUP(J5647,Ref!D:H,5,0)</f>
        <v>Archdeaconry of Hertford</v>
      </c>
      <c r="S5647">
        <v>8794</v>
      </c>
    </row>
    <row r="5648" spans="1:19" x14ac:dyDescent="0.3">
      <c r="A5648">
        <v>2023</v>
      </c>
      <c r="C5648" t="str">
        <f>IF(GETPIVOTDATA("PS % recovery",Sheet4!$B$5,"Parish Name",K5648)&gt;99.949%,"OK","No")</f>
        <v>OK</v>
      </c>
      <c r="D5648" t="e">
        <f>VLOOKUP(J5648,'Ref2'!C:E,3,0)</f>
        <v>#N/A</v>
      </c>
      <c r="F5648">
        <v>10</v>
      </c>
      <c r="I5648" t="e">
        <f>VLOOKUP(J5648,Ref!L:M,2,0)</f>
        <v>#N/A</v>
      </c>
      <c r="J5648" t="s">
        <v>1143</v>
      </c>
      <c r="K5648" t="s">
        <v>226</v>
      </c>
      <c r="L5648" t="str">
        <f>VLOOKUP(J5648,Ref!D:F,3,0)</f>
        <v>Welwyn Team Ministry</v>
      </c>
      <c r="M5648" t="str">
        <f>VLOOKUP(J5648,Ref!D:G,4,0)</f>
        <v xml:space="preserve">Welwyn Hatfield Deanery </v>
      </c>
      <c r="N5648" t="str">
        <f>VLOOKUP(J5648,Ref!D:H,5,0)</f>
        <v>Archdeaconry of Hertford</v>
      </c>
      <c r="S5648">
        <v>-8794</v>
      </c>
    </row>
    <row r="5649" spans="1:19" x14ac:dyDescent="0.3">
      <c r="A5649">
        <v>2023</v>
      </c>
      <c r="C5649" t="str">
        <f>IF(GETPIVOTDATA("PS % recovery",Sheet4!$B$5,"Parish Name",K5649)&gt;99.949%,"OK","No")</f>
        <v>OK</v>
      </c>
      <c r="D5649" t="e">
        <f>VLOOKUP(J5649,'Ref2'!C:E,3,0)</f>
        <v>#N/A</v>
      </c>
      <c r="F5649">
        <v>10</v>
      </c>
      <c r="I5649" t="e">
        <f>VLOOKUP(J5649,Ref!L:M,2,0)</f>
        <v>#N/A</v>
      </c>
      <c r="J5649" t="s">
        <v>877</v>
      </c>
      <c r="K5649" t="s">
        <v>71</v>
      </c>
      <c r="L5649" t="str">
        <f>VLOOKUP(J5649,Ref!D:F,3,0)</f>
        <v>St Ippolyts with Great and Little Wymondley</v>
      </c>
      <c r="M5649" t="str">
        <f>VLOOKUP(J5649,Ref!D:G,4,0)</f>
        <v>Hitchin Deanery</v>
      </c>
      <c r="N5649" t="str">
        <f>VLOOKUP(J5649,Ref!D:H,5,0)</f>
        <v xml:space="preserve">Archdeaconry of St Albans </v>
      </c>
      <c r="S5649">
        <v>488.07999999999993</v>
      </c>
    </row>
    <row r="5650" spans="1:19" x14ac:dyDescent="0.3">
      <c r="A5650">
        <v>2023</v>
      </c>
      <c r="C5650" t="str">
        <f>IF(GETPIVOTDATA("PS % recovery",Sheet4!$B$5,"Parish Name",K5650)&gt;99.949%,"OK","No")</f>
        <v>No</v>
      </c>
      <c r="D5650" t="e">
        <f>VLOOKUP(J5650,'Ref2'!C:E,3,0)</f>
        <v>#N/A</v>
      </c>
      <c r="F5650">
        <v>10</v>
      </c>
      <c r="I5650" t="e">
        <f>VLOOKUP(J5650,Ref!L:M,2,0)</f>
        <v>#N/A</v>
      </c>
      <c r="J5650" t="s">
        <v>898</v>
      </c>
      <c r="K5650" t="s">
        <v>82</v>
      </c>
      <c r="L5650" t="str">
        <f>VLOOKUP(J5650,Ref!D:F,3,0)</f>
        <v>Letchworth, St Paul with Willian and Old Letchworth</v>
      </c>
      <c r="M5650" t="str">
        <f>VLOOKUP(J5650,Ref!D:G,4,0)</f>
        <v>Hitchin Deanery</v>
      </c>
      <c r="N5650" t="str">
        <f>VLOOKUP(J5650,Ref!D:H,5,0)</f>
        <v xml:space="preserve">Archdeaconry of St Albans </v>
      </c>
      <c r="S5650">
        <v>-1606.62</v>
      </c>
    </row>
    <row r="5651" spans="1:19" x14ac:dyDescent="0.3">
      <c r="A5651">
        <v>2023</v>
      </c>
      <c r="C5651" t="str">
        <f>IF(GETPIVOTDATA("PS % recovery",Sheet4!$B$5,"Parish Name",K5651)&gt;99.949%,"OK","No")</f>
        <v>No</v>
      </c>
      <c r="D5651" t="e">
        <f>VLOOKUP(J5651,'Ref2'!C:E,3,0)</f>
        <v>#N/A</v>
      </c>
      <c r="F5651">
        <v>10</v>
      </c>
      <c r="I5651" t="e">
        <f>VLOOKUP(J5651,Ref!L:M,2,0)</f>
        <v>#N/A</v>
      </c>
      <c r="J5651" t="s">
        <v>968</v>
      </c>
      <c r="K5651" t="s">
        <v>123</v>
      </c>
      <c r="L5651" t="str">
        <f>VLOOKUP(J5651,Ref!D:F,3,0)</f>
        <v>Leavesden, All Saints</v>
      </c>
      <c r="M5651" t="str">
        <f>VLOOKUP(J5651,Ref!D:G,4,0)</f>
        <v>Watford Deanery</v>
      </c>
      <c r="N5651" t="str">
        <f>VLOOKUP(J5651,Ref!D:H,5,0)</f>
        <v xml:space="preserve">Archdeaconry of St Albans </v>
      </c>
      <c r="S5651">
        <v>513.93999999999869</v>
      </c>
    </row>
    <row r="5652" spans="1:19" x14ac:dyDescent="0.3">
      <c r="A5652">
        <v>2023</v>
      </c>
      <c r="C5652" t="str">
        <f>IF(GETPIVOTDATA("PS % recovery",Sheet4!$B$5,"Parish Name",K5652)&gt;99.949%,"OK","No")</f>
        <v>OK</v>
      </c>
      <c r="D5652" t="e">
        <f>VLOOKUP(J5652,'Ref2'!C:E,3,0)</f>
        <v>#N/A</v>
      </c>
      <c r="F5652">
        <v>10</v>
      </c>
      <c r="I5652" t="e">
        <f>VLOOKUP(J5652,Ref!L:M,2,0)</f>
        <v>#N/A</v>
      </c>
      <c r="J5652" t="s">
        <v>1408</v>
      </c>
      <c r="K5652" t="s">
        <v>371</v>
      </c>
      <c r="L5652" t="str">
        <f>VLOOKUP(J5652,Ref!D:F,3,0)</f>
        <v>Woodside</v>
      </c>
      <c r="M5652" t="str">
        <f>VLOOKUP(J5652,Ref!D:G,4,0)</f>
        <v>Luton Deanery</v>
      </c>
      <c r="N5652" t="str">
        <f>VLOOKUP(J5652,Ref!D:H,5,0)</f>
        <v>Archdeaconry of Bedford</v>
      </c>
      <c r="S5652">
        <v>-284</v>
      </c>
    </row>
    <row r="5653" spans="1:19" x14ac:dyDescent="0.3">
      <c r="A5653">
        <v>2023</v>
      </c>
      <c r="C5653" t="str">
        <f>IF(GETPIVOTDATA("PS % recovery",Sheet4!$B$5,"Parish Name",K5653)&gt;99.949%,"OK","No")</f>
        <v>OK</v>
      </c>
      <c r="D5653" t="e">
        <f>VLOOKUP(J5653,'Ref2'!C:E,3,0)</f>
        <v>#N/A</v>
      </c>
      <c r="F5653">
        <v>11</v>
      </c>
      <c r="I5653" t="e">
        <f>VLOOKUP(J5653,Ref!L:M,2,0)</f>
        <v>#N/A</v>
      </c>
      <c r="J5653" t="s">
        <v>859</v>
      </c>
      <c r="K5653" t="s">
        <v>60</v>
      </c>
      <c r="L5653" t="s">
        <v>419</v>
      </c>
      <c r="M5653" t="s">
        <v>17</v>
      </c>
      <c r="N5653" t="s">
        <v>14</v>
      </c>
      <c r="S5653">
        <v>956</v>
      </c>
    </row>
    <row r="5654" spans="1:19" x14ac:dyDescent="0.3">
      <c r="A5654">
        <v>2023</v>
      </c>
      <c r="C5654" t="str">
        <f>IF(GETPIVOTDATA("PS % recovery",Sheet4!$B$5,"Parish Name",K5654)&gt;99.949%,"OK","No")</f>
        <v>OK</v>
      </c>
      <c r="D5654" t="e">
        <f>VLOOKUP(J5654,'Ref2'!C:E,3,0)</f>
        <v>#N/A</v>
      </c>
      <c r="F5654">
        <v>11</v>
      </c>
      <c r="I5654" t="e">
        <f>VLOOKUP(J5654,Ref!L:M,2,0)</f>
        <v>#N/A</v>
      </c>
      <c r="J5654" t="s">
        <v>861</v>
      </c>
      <c r="K5654" t="s">
        <v>67</v>
      </c>
      <c r="L5654" t="s">
        <v>419</v>
      </c>
      <c r="M5654" t="s">
        <v>17</v>
      </c>
      <c r="N5654" t="s">
        <v>14</v>
      </c>
      <c r="S5654">
        <v>7731</v>
      </c>
    </row>
    <row r="5655" spans="1:19" x14ac:dyDescent="0.3">
      <c r="A5655">
        <v>2023</v>
      </c>
      <c r="C5655" t="str">
        <f>IF(GETPIVOTDATA("PS % recovery",Sheet4!$B$5,"Parish Name",K5655)&gt;99.949%,"OK","No")</f>
        <v>OK</v>
      </c>
      <c r="D5655" t="e">
        <f>VLOOKUP(J5655,'Ref2'!C:E,3,0)</f>
        <v>#N/A</v>
      </c>
      <c r="F5655">
        <v>11</v>
      </c>
      <c r="I5655" t="e">
        <f>VLOOKUP(J5655,Ref!L:M,2,0)</f>
        <v>#N/A</v>
      </c>
      <c r="J5655" t="s">
        <v>791</v>
      </c>
      <c r="K5655" t="s">
        <v>61</v>
      </c>
      <c r="L5655" t="s">
        <v>415</v>
      </c>
      <c r="M5655" t="s">
        <v>17</v>
      </c>
      <c r="N5655" t="s">
        <v>14</v>
      </c>
      <c r="S5655">
        <v>10654</v>
      </c>
    </row>
    <row r="5656" spans="1:19" x14ac:dyDescent="0.3">
      <c r="A5656">
        <v>2023</v>
      </c>
      <c r="C5656" t="str">
        <f>IF(GETPIVOTDATA("PS % recovery",Sheet4!$B$5,"Parish Name",K5656)&gt;99.949%,"OK","No")</f>
        <v>OK</v>
      </c>
      <c r="D5656" t="e">
        <f>VLOOKUP(J5656,'Ref2'!C:E,3,0)</f>
        <v>#N/A</v>
      </c>
      <c r="F5656">
        <v>11</v>
      </c>
      <c r="I5656" t="e">
        <f>VLOOKUP(J5656,Ref!L:M,2,0)</f>
        <v>#N/A</v>
      </c>
      <c r="J5656" t="s">
        <v>864</v>
      </c>
      <c r="K5656" t="s">
        <v>62</v>
      </c>
      <c r="L5656" t="s">
        <v>415</v>
      </c>
      <c r="M5656" t="s">
        <v>17</v>
      </c>
      <c r="N5656" t="s">
        <v>14</v>
      </c>
      <c r="S5656">
        <v>0</v>
      </c>
    </row>
    <row r="5657" spans="1:19" x14ac:dyDescent="0.3">
      <c r="A5657">
        <v>2023</v>
      </c>
      <c r="C5657" t="str">
        <f>IF(GETPIVOTDATA("PS % recovery",Sheet4!$B$5,"Parish Name",K5657)&gt;99.949%,"OK","No")</f>
        <v>OK</v>
      </c>
      <c r="D5657" t="e">
        <f>VLOOKUP(J5657,'Ref2'!C:E,3,0)</f>
        <v>#N/A</v>
      </c>
      <c r="F5657">
        <v>11</v>
      </c>
      <c r="I5657" t="e">
        <f>VLOOKUP(J5657,Ref!L:M,2,0)</f>
        <v>#N/A</v>
      </c>
      <c r="J5657" t="s">
        <v>866</v>
      </c>
      <c r="K5657" t="s">
        <v>63</v>
      </c>
      <c r="L5657" t="s">
        <v>415</v>
      </c>
      <c r="M5657" t="s">
        <v>17</v>
      </c>
      <c r="N5657" t="s">
        <v>14</v>
      </c>
      <c r="S5657">
        <v>3338</v>
      </c>
    </row>
    <row r="5658" spans="1:19" x14ac:dyDescent="0.3">
      <c r="A5658">
        <v>2023</v>
      </c>
      <c r="C5658" t="str">
        <f>IF(GETPIVOTDATA("PS % recovery",Sheet4!$B$5,"Parish Name",K5658)&gt;99.949%,"OK","No")</f>
        <v>OK</v>
      </c>
      <c r="D5658" t="e">
        <f>VLOOKUP(J5658,'Ref2'!C:E,3,0)</f>
        <v>#N/A</v>
      </c>
      <c r="F5658">
        <v>11</v>
      </c>
      <c r="I5658" t="e">
        <f>VLOOKUP(J5658,Ref!L:M,2,0)</f>
        <v>#N/A</v>
      </c>
      <c r="J5658" t="s">
        <v>868</v>
      </c>
      <c r="K5658" t="s">
        <v>64</v>
      </c>
      <c r="L5658" t="s">
        <v>415</v>
      </c>
      <c r="M5658" t="s">
        <v>17</v>
      </c>
      <c r="N5658" t="s">
        <v>14</v>
      </c>
      <c r="S5658">
        <v>617.75</v>
      </c>
    </row>
    <row r="5659" spans="1:19" x14ac:dyDescent="0.3">
      <c r="A5659">
        <v>2023</v>
      </c>
      <c r="C5659" t="str">
        <f>IF(GETPIVOTDATA("PS % recovery",Sheet4!$B$5,"Parish Name",K5659)&gt;99.949%,"OK","No")</f>
        <v>OK</v>
      </c>
      <c r="D5659" t="e">
        <f>VLOOKUP(J5659,'Ref2'!C:E,3,0)</f>
        <v>#N/A</v>
      </c>
      <c r="F5659">
        <v>11</v>
      </c>
      <c r="I5659" t="e">
        <f>VLOOKUP(J5659,Ref!L:M,2,0)</f>
        <v>#N/A</v>
      </c>
      <c r="J5659" t="s">
        <v>793</v>
      </c>
      <c r="K5659" t="s">
        <v>66</v>
      </c>
      <c r="L5659" t="s">
        <v>415</v>
      </c>
      <c r="M5659" t="s">
        <v>17</v>
      </c>
      <c r="N5659" t="s">
        <v>14</v>
      </c>
      <c r="S5659">
        <v>3699</v>
      </c>
    </row>
    <row r="5660" spans="1:19" x14ac:dyDescent="0.3">
      <c r="A5660">
        <v>2023</v>
      </c>
      <c r="C5660" t="str">
        <f>IF(GETPIVOTDATA("PS % recovery",Sheet4!$B$5,"Parish Name",K5660)&gt;99.949%,"OK","No")</f>
        <v>OK</v>
      </c>
      <c r="D5660" t="e">
        <f>VLOOKUP(J5660,'Ref2'!C:E,3,0)</f>
        <v>#N/A</v>
      </c>
      <c r="F5660">
        <v>11</v>
      </c>
      <c r="I5660" t="e">
        <f>VLOOKUP(J5660,Ref!L:M,2,0)</f>
        <v>#N/A</v>
      </c>
      <c r="J5660" t="s">
        <v>871</v>
      </c>
      <c r="K5660" t="s">
        <v>65</v>
      </c>
      <c r="L5660" t="s">
        <v>417</v>
      </c>
      <c r="M5660" t="s">
        <v>17</v>
      </c>
      <c r="N5660" t="s">
        <v>14</v>
      </c>
      <c r="S5660">
        <v>4800</v>
      </c>
    </row>
    <row r="5661" spans="1:19" x14ac:dyDescent="0.3">
      <c r="A5661">
        <v>2023</v>
      </c>
      <c r="C5661" t="str">
        <f>IF(GETPIVOTDATA("PS % recovery",Sheet4!$B$5,"Parish Name",K5661)&gt;99.949%,"OK","No")</f>
        <v>No</v>
      </c>
      <c r="D5661" t="e">
        <f>VLOOKUP(J5661,'Ref2'!C:E,3,0)</f>
        <v>#N/A</v>
      </c>
      <c r="F5661">
        <v>11</v>
      </c>
      <c r="I5661" t="e">
        <f>VLOOKUP(J5661,Ref!L:M,2,0)</f>
        <v>#N/A</v>
      </c>
      <c r="J5661" t="s">
        <v>873</v>
      </c>
      <c r="K5661" t="s">
        <v>68</v>
      </c>
      <c r="L5661" t="s">
        <v>421</v>
      </c>
      <c r="M5661" t="s">
        <v>17</v>
      </c>
      <c r="N5661" t="s">
        <v>14</v>
      </c>
      <c r="S5661">
        <v>15000</v>
      </c>
    </row>
    <row r="5662" spans="1:19" x14ac:dyDescent="0.3">
      <c r="A5662">
        <v>2023</v>
      </c>
      <c r="C5662" t="str">
        <f>IF(GETPIVOTDATA("PS % recovery",Sheet4!$B$5,"Parish Name",K5662)&gt;99.949%,"OK","No")</f>
        <v>No</v>
      </c>
      <c r="D5662" t="e">
        <f>VLOOKUP(J5662,'Ref2'!C:E,3,0)</f>
        <v>#N/A</v>
      </c>
      <c r="F5662">
        <v>11</v>
      </c>
      <c r="I5662" t="e">
        <f>VLOOKUP(J5662,Ref!L:M,2,0)</f>
        <v>#N/A</v>
      </c>
      <c r="J5662" t="s">
        <v>875</v>
      </c>
      <c r="K5662" t="s">
        <v>69</v>
      </c>
      <c r="L5662" t="s">
        <v>417</v>
      </c>
      <c r="M5662" t="s">
        <v>17</v>
      </c>
      <c r="N5662" t="s">
        <v>14</v>
      </c>
      <c r="S5662">
        <v>2250</v>
      </c>
    </row>
    <row r="5663" spans="1:19" x14ac:dyDescent="0.3">
      <c r="A5663">
        <v>2023</v>
      </c>
      <c r="C5663" t="str">
        <f>IF(GETPIVOTDATA("PS % recovery",Sheet4!$B$5,"Parish Name",K5663)&gt;99.949%,"OK","No")</f>
        <v>OK</v>
      </c>
      <c r="D5663" t="e">
        <f>VLOOKUP(J5663,'Ref2'!C:E,3,0)</f>
        <v>#N/A</v>
      </c>
      <c r="F5663">
        <v>11</v>
      </c>
      <c r="I5663" t="e">
        <f>VLOOKUP(J5663,Ref!L:M,2,0)</f>
        <v>#N/A</v>
      </c>
      <c r="J5663" t="s">
        <v>877</v>
      </c>
      <c r="K5663" t="s">
        <v>71</v>
      </c>
      <c r="L5663" t="s">
        <v>433</v>
      </c>
      <c r="M5663" t="s">
        <v>20</v>
      </c>
      <c r="N5663" t="s">
        <v>14</v>
      </c>
      <c r="S5663">
        <v>610.16999999999996</v>
      </c>
    </row>
    <row r="5664" spans="1:19" x14ac:dyDescent="0.3">
      <c r="A5664">
        <v>2023</v>
      </c>
      <c r="C5664" t="str">
        <f>IF(GETPIVOTDATA("PS % recovery",Sheet4!$B$5,"Parish Name",K5664)&gt;99.949%,"OK","No")</f>
        <v>No</v>
      </c>
      <c r="D5664" t="e">
        <f>VLOOKUP(J5664,'Ref2'!C:E,3,0)</f>
        <v>#N/A</v>
      </c>
      <c r="F5664">
        <v>11</v>
      </c>
      <c r="I5664" t="e">
        <f>VLOOKUP(J5664,Ref!L:M,2,0)</f>
        <v>#N/A</v>
      </c>
      <c r="J5664" t="s">
        <v>879</v>
      </c>
      <c r="K5664" t="s">
        <v>79</v>
      </c>
      <c r="L5664" t="s">
        <v>433</v>
      </c>
      <c r="M5664" t="s">
        <v>20</v>
      </c>
      <c r="N5664" t="s">
        <v>14</v>
      </c>
      <c r="S5664">
        <v>200</v>
      </c>
    </row>
    <row r="5665" spans="1:19" x14ac:dyDescent="0.3">
      <c r="A5665">
        <v>2023</v>
      </c>
      <c r="C5665" t="str">
        <f>IF(GETPIVOTDATA("PS % recovery",Sheet4!$B$5,"Parish Name",K5665)&gt;99.949%,"OK","No")</f>
        <v>No</v>
      </c>
      <c r="D5665" t="e">
        <f>VLOOKUP(J5665,'Ref2'!C:E,3,0)</f>
        <v>#N/A</v>
      </c>
      <c r="F5665">
        <v>11</v>
      </c>
      <c r="I5665" t="e">
        <f>VLOOKUP(J5665,Ref!L:M,2,0)</f>
        <v>#N/A</v>
      </c>
      <c r="J5665" t="s">
        <v>881</v>
      </c>
      <c r="K5665" t="s">
        <v>72</v>
      </c>
      <c r="L5665" t="s">
        <v>423</v>
      </c>
      <c r="M5665" t="s">
        <v>20</v>
      </c>
      <c r="N5665" t="s">
        <v>14</v>
      </c>
      <c r="S5665">
        <v>0</v>
      </c>
    </row>
    <row r="5666" spans="1:19" x14ac:dyDescent="0.3">
      <c r="A5666">
        <v>2023</v>
      </c>
      <c r="C5666" t="str">
        <f>IF(GETPIVOTDATA("PS % recovery",Sheet4!$B$5,"Parish Name",K5666)&gt;99.949%,"OK","No")</f>
        <v>OK</v>
      </c>
      <c r="D5666" t="e">
        <f>VLOOKUP(J5666,'Ref2'!C:E,3,0)</f>
        <v>#N/A</v>
      </c>
      <c r="F5666">
        <v>11</v>
      </c>
      <c r="I5666" t="e">
        <f>VLOOKUP(J5666,Ref!L:M,2,0)</f>
        <v>#N/A</v>
      </c>
      <c r="J5666" t="s">
        <v>883</v>
      </c>
      <c r="K5666" t="s">
        <v>88</v>
      </c>
      <c r="L5666" t="s">
        <v>423</v>
      </c>
      <c r="M5666" t="s">
        <v>20</v>
      </c>
      <c r="N5666" t="s">
        <v>14</v>
      </c>
      <c r="S5666">
        <v>5000</v>
      </c>
    </row>
    <row r="5667" spans="1:19" x14ac:dyDescent="0.3">
      <c r="A5667">
        <v>2023</v>
      </c>
      <c r="C5667" t="str">
        <f>IF(GETPIVOTDATA("PS % recovery",Sheet4!$B$5,"Parish Name",K5667)&gt;99.949%,"OK","No")</f>
        <v>OK</v>
      </c>
      <c r="D5667" t="e">
        <f>VLOOKUP(J5667,'Ref2'!C:E,3,0)</f>
        <v>#N/A</v>
      </c>
      <c r="F5667">
        <v>11</v>
      </c>
      <c r="I5667" t="e">
        <f>VLOOKUP(J5667,Ref!L:M,2,0)</f>
        <v>#N/A</v>
      </c>
      <c r="J5667" t="s">
        <v>885</v>
      </c>
      <c r="K5667" t="s">
        <v>74</v>
      </c>
      <c r="L5667" t="s">
        <v>423</v>
      </c>
      <c r="M5667" t="s">
        <v>20</v>
      </c>
      <c r="N5667" t="s">
        <v>14</v>
      </c>
      <c r="S5667">
        <v>0</v>
      </c>
    </row>
    <row r="5668" spans="1:19" x14ac:dyDescent="0.3">
      <c r="A5668">
        <v>2023</v>
      </c>
      <c r="C5668" t="str">
        <f>IF(GETPIVOTDATA("PS % recovery",Sheet4!$B$5,"Parish Name",K5668)&gt;99.949%,"OK","No")</f>
        <v>No</v>
      </c>
      <c r="D5668" t="e">
        <f>VLOOKUP(J5668,'Ref2'!C:E,3,0)</f>
        <v>#N/A</v>
      </c>
      <c r="F5668">
        <v>11</v>
      </c>
      <c r="I5668" t="e">
        <f>VLOOKUP(J5668,Ref!L:M,2,0)</f>
        <v>#N/A</v>
      </c>
      <c r="J5668" t="s">
        <v>887</v>
      </c>
      <c r="K5668" t="s">
        <v>85</v>
      </c>
      <c r="L5668" t="s">
        <v>423</v>
      </c>
      <c r="M5668" t="s">
        <v>20</v>
      </c>
      <c r="N5668" t="s">
        <v>14</v>
      </c>
      <c r="S5668">
        <v>15000</v>
      </c>
    </row>
    <row r="5669" spans="1:19" x14ac:dyDescent="0.3">
      <c r="A5669">
        <v>2023</v>
      </c>
      <c r="C5669" t="str">
        <f>IF(GETPIVOTDATA("PS % recovery",Sheet4!$B$5,"Parish Name",K5669)&gt;99.949%,"OK","No")</f>
        <v>OK</v>
      </c>
      <c r="D5669" t="e">
        <f>VLOOKUP(J5669,'Ref2'!C:E,3,0)</f>
        <v>#N/A</v>
      </c>
      <c r="F5669">
        <v>11</v>
      </c>
      <c r="I5669" t="e">
        <f>VLOOKUP(J5669,Ref!L:M,2,0)</f>
        <v>#N/A</v>
      </c>
      <c r="J5669" t="s">
        <v>889</v>
      </c>
      <c r="K5669" t="s">
        <v>87</v>
      </c>
      <c r="L5669" t="s">
        <v>423</v>
      </c>
      <c r="M5669" t="s">
        <v>20</v>
      </c>
      <c r="N5669" t="s">
        <v>14</v>
      </c>
      <c r="S5669">
        <v>5641.22</v>
      </c>
    </row>
    <row r="5670" spans="1:19" x14ac:dyDescent="0.3">
      <c r="A5670">
        <v>2023</v>
      </c>
      <c r="C5670" t="str">
        <f>IF(GETPIVOTDATA("PS % recovery",Sheet4!$B$5,"Parish Name",K5670)&gt;99.949%,"OK","No")</f>
        <v>No</v>
      </c>
      <c r="D5670" t="e">
        <f>VLOOKUP(J5670,'Ref2'!C:E,3,0)</f>
        <v>#N/A</v>
      </c>
      <c r="F5670">
        <v>11</v>
      </c>
      <c r="I5670" t="str">
        <f>VLOOKUP(J5670,Ref!L:M,2,0)</f>
        <v>Yes</v>
      </c>
      <c r="J5670" t="s">
        <v>891</v>
      </c>
      <c r="K5670" t="s">
        <v>73</v>
      </c>
      <c r="L5670" t="s">
        <v>425</v>
      </c>
      <c r="M5670" t="s">
        <v>20</v>
      </c>
      <c r="N5670" t="s">
        <v>14</v>
      </c>
      <c r="S5670">
        <v>200</v>
      </c>
    </row>
    <row r="5671" spans="1:19" x14ac:dyDescent="0.3">
      <c r="A5671">
        <v>2023</v>
      </c>
      <c r="C5671" t="str">
        <f>IF(GETPIVOTDATA("PS % recovery",Sheet4!$B$5,"Parish Name",K5671)&gt;99.949%,"OK","No")</f>
        <v>OK</v>
      </c>
      <c r="D5671" t="e">
        <f>VLOOKUP(J5671,'Ref2'!C:E,3,0)</f>
        <v>#N/A</v>
      </c>
      <c r="F5671">
        <v>11</v>
      </c>
      <c r="I5671" t="e">
        <f>VLOOKUP(J5671,Ref!L:M,2,0)</f>
        <v>#N/A</v>
      </c>
      <c r="J5671" t="s">
        <v>893</v>
      </c>
      <c r="K5671" t="s">
        <v>75</v>
      </c>
      <c r="L5671" t="s">
        <v>425</v>
      </c>
      <c r="M5671" t="s">
        <v>20</v>
      </c>
      <c r="N5671" t="s">
        <v>14</v>
      </c>
      <c r="S5671">
        <v>3605</v>
      </c>
    </row>
    <row r="5672" spans="1:19" x14ac:dyDescent="0.3">
      <c r="A5672">
        <v>2023</v>
      </c>
      <c r="C5672" t="str">
        <f>IF(GETPIVOTDATA("PS % recovery",Sheet4!$B$5,"Parish Name",K5672)&gt;99.949%,"OK","No")</f>
        <v>No</v>
      </c>
      <c r="D5672" t="e">
        <f>VLOOKUP(J5672,'Ref2'!C:E,3,0)</f>
        <v>#N/A</v>
      </c>
      <c r="F5672">
        <v>11</v>
      </c>
      <c r="I5672" t="e">
        <f>VLOOKUP(J5672,Ref!L:M,2,0)</f>
        <v>#N/A</v>
      </c>
      <c r="J5672" t="s">
        <v>818</v>
      </c>
      <c r="K5672" t="s">
        <v>76</v>
      </c>
      <c r="L5672" t="s">
        <v>427</v>
      </c>
      <c r="M5672" t="s">
        <v>20</v>
      </c>
      <c r="N5672" t="s">
        <v>14</v>
      </c>
      <c r="S5672">
        <v>1000</v>
      </c>
    </row>
    <row r="5673" spans="1:19" x14ac:dyDescent="0.3">
      <c r="A5673">
        <v>2023</v>
      </c>
      <c r="C5673" t="str">
        <f>IF(GETPIVOTDATA("PS % recovery",Sheet4!$B$5,"Parish Name",K5673)&gt;99.949%,"OK","No")</f>
        <v>No</v>
      </c>
      <c r="D5673" t="e">
        <f>VLOOKUP(J5673,'Ref2'!C:E,3,0)</f>
        <v>#N/A</v>
      </c>
      <c r="F5673">
        <v>11</v>
      </c>
      <c r="I5673" t="e">
        <f>VLOOKUP(J5673,Ref!L:M,2,0)</f>
        <v>#N/A</v>
      </c>
      <c r="J5673" t="s">
        <v>822</v>
      </c>
      <c r="K5673" t="s">
        <v>81</v>
      </c>
      <c r="L5673" t="s">
        <v>427</v>
      </c>
      <c r="M5673" t="s">
        <v>20</v>
      </c>
      <c r="N5673" t="s">
        <v>14</v>
      </c>
      <c r="S5673">
        <v>0</v>
      </c>
    </row>
    <row r="5674" spans="1:19" x14ac:dyDescent="0.3">
      <c r="A5674">
        <v>2023</v>
      </c>
      <c r="C5674" t="str">
        <f>IF(GETPIVOTDATA("PS % recovery",Sheet4!$B$5,"Parish Name",K5674)&gt;99.949%,"OK","No")</f>
        <v>OK</v>
      </c>
      <c r="D5674" t="e">
        <f>VLOOKUP(J5674,'Ref2'!C:E,3,0)</f>
        <v>#N/A</v>
      </c>
      <c r="F5674">
        <v>11</v>
      </c>
      <c r="I5674" t="e">
        <f>VLOOKUP(J5674,Ref!L:M,2,0)</f>
        <v>#N/A</v>
      </c>
      <c r="J5674" t="s">
        <v>819</v>
      </c>
      <c r="K5674" t="s">
        <v>78</v>
      </c>
      <c r="L5674" t="s">
        <v>427</v>
      </c>
      <c r="M5674" t="s">
        <v>20</v>
      </c>
      <c r="N5674" t="s">
        <v>14</v>
      </c>
      <c r="S5674">
        <v>2500</v>
      </c>
    </row>
    <row r="5675" spans="1:19" x14ac:dyDescent="0.3">
      <c r="A5675">
        <v>2023</v>
      </c>
      <c r="C5675" t="str">
        <f>IF(GETPIVOTDATA("PS % recovery",Sheet4!$B$5,"Parish Name",K5675)&gt;99.949%,"OK","No")</f>
        <v>No</v>
      </c>
      <c r="D5675" t="e">
        <f>VLOOKUP(J5675,'Ref2'!C:E,3,0)</f>
        <v>#N/A</v>
      </c>
      <c r="F5675">
        <v>11</v>
      </c>
      <c r="I5675" t="e">
        <f>VLOOKUP(J5675,Ref!L:M,2,0)</f>
        <v>#N/A</v>
      </c>
      <c r="J5675" t="s">
        <v>898</v>
      </c>
      <c r="K5675" t="s">
        <v>82</v>
      </c>
      <c r="L5675" t="s">
        <v>429</v>
      </c>
      <c r="M5675" t="s">
        <v>20</v>
      </c>
      <c r="N5675" t="s">
        <v>14</v>
      </c>
      <c r="S5675">
        <v>506.92</v>
      </c>
    </row>
    <row r="5676" spans="1:19" x14ac:dyDescent="0.3">
      <c r="A5676">
        <v>2023</v>
      </c>
      <c r="C5676" t="str">
        <f>IF(GETPIVOTDATA("PS % recovery",Sheet4!$B$5,"Parish Name",K5676)&gt;99.949%,"OK","No")</f>
        <v>OK</v>
      </c>
      <c r="D5676" t="e">
        <f>VLOOKUP(J5676,'Ref2'!C:E,3,0)</f>
        <v>#N/A</v>
      </c>
      <c r="F5676">
        <v>11</v>
      </c>
      <c r="I5676" t="str">
        <f>VLOOKUP(J5676,Ref!L:M,2,0)</f>
        <v>Yes</v>
      </c>
      <c r="J5676" t="s">
        <v>900</v>
      </c>
      <c r="K5676" t="s">
        <v>77</v>
      </c>
      <c r="L5676" t="s">
        <v>429</v>
      </c>
      <c r="M5676" t="s">
        <v>20</v>
      </c>
      <c r="N5676" t="s">
        <v>14</v>
      </c>
      <c r="S5676">
        <v>7526</v>
      </c>
    </row>
    <row r="5677" spans="1:19" x14ac:dyDescent="0.3">
      <c r="A5677">
        <v>2023</v>
      </c>
      <c r="C5677" t="str">
        <f>IF(GETPIVOTDATA("PS % recovery",Sheet4!$B$5,"Parish Name",K5677)&gt;99.949%,"OK","No")</f>
        <v>OK</v>
      </c>
      <c r="D5677" t="e">
        <f>VLOOKUP(J5677,'Ref2'!C:E,3,0)</f>
        <v>#N/A</v>
      </c>
      <c r="F5677">
        <v>11</v>
      </c>
      <c r="I5677" t="e">
        <f>VLOOKUP(J5677,Ref!L:M,2,0)</f>
        <v>#N/A</v>
      </c>
      <c r="J5677" t="s">
        <v>902</v>
      </c>
      <c r="K5677" t="s">
        <v>92</v>
      </c>
      <c r="L5677" t="s">
        <v>429</v>
      </c>
      <c r="M5677" t="s">
        <v>20</v>
      </c>
      <c r="N5677" t="s">
        <v>14</v>
      </c>
      <c r="S5677">
        <v>1267</v>
      </c>
    </row>
    <row r="5678" spans="1:19" x14ac:dyDescent="0.3">
      <c r="A5678">
        <v>2023</v>
      </c>
      <c r="C5678" t="str">
        <f>IF(GETPIVOTDATA("PS % recovery",Sheet4!$B$5,"Parish Name",K5678)&gt;99.949%,"OK","No")</f>
        <v>OK</v>
      </c>
      <c r="D5678" t="e">
        <f>VLOOKUP(J5678,'Ref2'!C:E,3,0)</f>
        <v>#N/A</v>
      </c>
      <c r="F5678">
        <v>11</v>
      </c>
      <c r="I5678" t="e">
        <f>VLOOKUP(J5678,Ref!L:M,2,0)</f>
        <v>#N/A</v>
      </c>
      <c r="J5678" t="s">
        <v>821</v>
      </c>
      <c r="K5678" t="s">
        <v>80</v>
      </c>
      <c r="L5678" t="s">
        <v>431</v>
      </c>
      <c r="M5678" t="s">
        <v>20</v>
      </c>
      <c r="N5678" t="s">
        <v>14</v>
      </c>
      <c r="S5678">
        <v>5500</v>
      </c>
    </row>
    <row r="5679" spans="1:19" x14ac:dyDescent="0.3">
      <c r="A5679">
        <v>2023</v>
      </c>
      <c r="C5679" t="str">
        <f>IF(GETPIVOTDATA("PS % recovery",Sheet4!$B$5,"Parish Name",K5679)&gt;99.949%,"OK","No")</f>
        <v>OK</v>
      </c>
      <c r="D5679" t="e">
        <f>VLOOKUP(J5679,'Ref2'!C:E,3,0)</f>
        <v>#N/A</v>
      </c>
      <c r="F5679">
        <v>11</v>
      </c>
      <c r="I5679" t="e">
        <f>VLOOKUP(J5679,Ref!L:M,2,0)</f>
        <v>#N/A</v>
      </c>
      <c r="J5679" t="s">
        <v>905</v>
      </c>
      <c r="K5679" t="s">
        <v>83</v>
      </c>
      <c r="L5679" t="s">
        <v>425</v>
      </c>
      <c r="M5679" t="s">
        <v>20</v>
      </c>
      <c r="N5679" t="s">
        <v>14</v>
      </c>
      <c r="S5679">
        <v>2211</v>
      </c>
    </row>
    <row r="5680" spans="1:19" x14ac:dyDescent="0.3">
      <c r="A5680">
        <v>2023</v>
      </c>
      <c r="C5680" t="str">
        <f>IF(GETPIVOTDATA("PS % recovery",Sheet4!$B$5,"Parish Name",K5680)&gt;99.949%,"OK","No")</f>
        <v>OK</v>
      </c>
      <c r="D5680" t="e">
        <f>VLOOKUP(J5680,'Ref2'!C:E,3,0)</f>
        <v>#N/A</v>
      </c>
      <c r="F5680">
        <v>11</v>
      </c>
      <c r="I5680" t="e">
        <f>VLOOKUP(J5680,Ref!L:M,2,0)</f>
        <v>#N/A</v>
      </c>
      <c r="J5680" t="s">
        <v>907</v>
      </c>
      <c r="K5680" t="s">
        <v>84</v>
      </c>
      <c r="L5680" t="s">
        <v>435</v>
      </c>
      <c r="M5680" t="s">
        <v>20</v>
      </c>
      <c r="N5680" t="s">
        <v>14</v>
      </c>
      <c r="S5680">
        <v>0</v>
      </c>
    </row>
    <row r="5681" spans="1:19" x14ac:dyDescent="0.3">
      <c r="A5681">
        <v>2023</v>
      </c>
      <c r="C5681" t="str">
        <f>IF(GETPIVOTDATA("PS % recovery",Sheet4!$B$5,"Parish Name",K5681)&gt;99.949%,"OK","No")</f>
        <v>OK</v>
      </c>
      <c r="D5681" t="e">
        <f>VLOOKUP(J5681,'Ref2'!C:E,3,0)</f>
        <v>#N/A</v>
      </c>
      <c r="F5681">
        <v>11</v>
      </c>
      <c r="I5681" t="e">
        <f>VLOOKUP(J5681,Ref!L:M,2,0)</f>
        <v>#N/A</v>
      </c>
      <c r="J5681" t="s">
        <v>909</v>
      </c>
      <c r="K5681" t="s">
        <v>86</v>
      </c>
      <c r="L5681" t="s">
        <v>433</v>
      </c>
      <c r="M5681" t="s">
        <v>20</v>
      </c>
      <c r="N5681" t="s">
        <v>14</v>
      </c>
      <c r="S5681">
        <v>3488</v>
      </c>
    </row>
    <row r="5682" spans="1:19" x14ac:dyDescent="0.3">
      <c r="A5682">
        <v>2023</v>
      </c>
      <c r="C5682" t="str">
        <f>IF(GETPIVOTDATA("PS % recovery",Sheet4!$B$5,"Parish Name",K5682)&gt;99.949%,"OK","No")</f>
        <v>OK</v>
      </c>
      <c r="D5682" t="e">
        <f>VLOOKUP(J5682,'Ref2'!C:E,3,0)</f>
        <v>#N/A</v>
      </c>
      <c r="F5682">
        <v>11</v>
      </c>
      <c r="I5682" t="e">
        <f>VLOOKUP(J5682,Ref!L:M,2,0)</f>
        <v>#N/A</v>
      </c>
      <c r="J5682" t="s">
        <v>911</v>
      </c>
      <c r="K5682" t="s">
        <v>89</v>
      </c>
      <c r="L5682" t="s">
        <v>423</v>
      </c>
      <c r="M5682" t="s">
        <v>20</v>
      </c>
      <c r="N5682" t="s">
        <v>14</v>
      </c>
      <c r="S5682">
        <v>1696</v>
      </c>
    </row>
    <row r="5683" spans="1:19" x14ac:dyDescent="0.3">
      <c r="A5683">
        <v>2023</v>
      </c>
      <c r="C5683" t="str">
        <f>IF(GETPIVOTDATA("PS % recovery",Sheet4!$B$5,"Parish Name",K5683)&gt;99.949%,"OK","No")</f>
        <v>OK</v>
      </c>
      <c r="D5683" t="e">
        <f>VLOOKUP(J5683,'Ref2'!C:E,3,0)</f>
        <v>#N/A</v>
      </c>
      <c r="F5683">
        <v>11</v>
      </c>
      <c r="I5683" t="e">
        <f>VLOOKUP(J5683,Ref!L:M,2,0)</f>
        <v>#N/A</v>
      </c>
      <c r="J5683" t="s">
        <v>913</v>
      </c>
      <c r="K5683" t="s">
        <v>90</v>
      </c>
      <c r="L5683" t="s">
        <v>435</v>
      </c>
      <c r="M5683" t="s">
        <v>20</v>
      </c>
      <c r="N5683" t="s">
        <v>14</v>
      </c>
      <c r="S5683">
        <v>4427</v>
      </c>
    </row>
    <row r="5684" spans="1:19" x14ac:dyDescent="0.3">
      <c r="A5684">
        <v>2023</v>
      </c>
      <c r="C5684" t="str">
        <f>IF(GETPIVOTDATA("PS % recovery",Sheet4!$B$5,"Parish Name",K5684)&gt;99.949%,"OK","No")</f>
        <v>OK</v>
      </c>
      <c r="D5684" t="e">
        <f>VLOOKUP(J5684,'Ref2'!C:E,3,0)</f>
        <v>#N/A</v>
      </c>
      <c r="F5684">
        <v>11</v>
      </c>
      <c r="I5684" t="str">
        <f>VLOOKUP(J5684,Ref!L:M,2,0)</f>
        <v>Yes</v>
      </c>
      <c r="J5684" t="s">
        <v>915</v>
      </c>
      <c r="K5684" t="s">
        <v>91</v>
      </c>
      <c r="L5684" t="s">
        <v>437</v>
      </c>
      <c r="M5684" t="s">
        <v>20</v>
      </c>
      <c r="N5684" t="s">
        <v>14</v>
      </c>
      <c r="S5684">
        <v>3250</v>
      </c>
    </row>
    <row r="5685" spans="1:19" x14ac:dyDescent="0.3">
      <c r="A5685">
        <v>2023</v>
      </c>
      <c r="C5685" t="str">
        <f>IF(GETPIVOTDATA("PS % recovery",Sheet4!$B$5,"Parish Name",K5685)&gt;99.949%,"OK","No")</f>
        <v>OK</v>
      </c>
      <c r="D5685" t="e">
        <f>VLOOKUP(J5685,'Ref2'!C:E,3,0)</f>
        <v>#N/A</v>
      </c>
      <c r="F5685">
        <v>11</v>
      </c>
      <c r="I5685" t="e">
        <f>VLOOKUP(J5685,Ref!L:M,2,0)</f>
        <v>#N/A</v>
      </c>
      <c r="J5685" t="s">
        <v>917</v>
      </c>
      <c r="K5685" t="s">
        <v>94</v>
      </c>
      <c r="L5685" t="s">
        <v>453</v>
      </c>
      <c r="M5685" t="s">
        <v>23</v>
      </c>
      <c r="N5685" t="s">
        <v>14</v>
      </c>
      <c r="S5685">
        <v>4054</v>
      </c>
    </row>
    <row r="5686" spans="1:19" x14ac:dyDescent="0.3">
      <c r="A5686">
        <v>2023</v>
      </c>
      <c r="C5686" t="str">
        <f>IF(GETPIVOTDATA("PS % recovery",Sheet4!$B$5,"Parish Name",K5686)&gt;99.949%,"OK","No")</f>
        <v>OK</v>
      </c>
      <c r="D5686" t="str">
        <f>VLOOKUP(J5686,'Ref2'!C:E,3,0)</f>
        <v>LLF</v>
      </c>
      <c r="F5686">
        <v>11</v>
      </c>
      <c r="I5686" t="str">
        <f>VLOOKUP(J5686,Ref!L:M,2,0)</f>
        <v>Yes</v>
      </c>
      <c r="J5686" t="s">
        <v>919</v>
      </c>
      <c r="K5686" t="s">
        <v>96</v>
      </c>
      <c r="L5686" t="s">
        <v>441</v>
      </c>
      <c r="M5686" t="s">
        <v>23</v>
      </c>
      <c r="N5686" t="s">
        <v>14</v>
      </c>
      <c r="S5686">
        <v>17853</v>
      </c>
    </row>
    <row r="5687" spans="1:19" x14ac:dyDescent="0.3">
      <c r="A5687">
        <v>2023</v>
      </c>
      <c r="C5687" t="str">
        <f>IF(GETPIVOTDATA("PS % recovery",Sheet4!$B$5,"Parish Name",K5687)&gt;99.949%,"OK","No")</f>
        <v>OK</v>
      </c>
      <c r="D5687" t="str">
        <f>VLOOKUP(J5687,'Ref2'!C:E,3,0)</f>
        <v>LLF</v>
      </c>
      <c r="F5687">
        <v>11</v>
      </c>
      <c r="I5687" t="str">
        <f>VLOOKUP(J5687,Ref!L:M,2,0)</f>
        <v>Yes</v>
      </c>
      <c r="J5687" t="s">
        <v>921</v>
      </c>
      <c r="K5687" t="s">
        <v>97</v>
      </c>
      <c r="L5687" t="s">
        <v>443</v>
      </c>
      <c r="M5687" t="s">
        <v>23</v>
      </c>
      <c r="N5687" t="s">
        <v>14</v>
      </c>
      <c r="S5687">
        <v>11342</v>
      </c>
    </row>
    <row r="5688" spans="1:19" x14ac:dyDescent="0.3">
      <c r="A5688">
        <v>2023</v>
      </c>
      <c r="C5688" t="str">
        <f>IF(GETPIVOTDATA("PS % recovery",Sheet4!$B$5,"Parish Name",K5688)&gt;99.949%,"OK","No")</f>
        <v>No</v>
      </c>
      <c r="D5688" t="e">
        <f>VLOOKUP(J5688,'Ref2'!C:E,3,0)</f>
        <v>#N/A</v>
      </c>
      <c r="F5688">
        <v>11</v>
      </c>
      <c r="I5688" t="e">
        <f>VLOOKUP(J5688,Ref!L:M,2,0)</f>
        <v>#N/A</v>
      </c>
      <c r="J5688" t="s">
        <v>923</v>
      </c>
      <c r="K5688" t="s">
        <v>98</v>
      </c>
      <c r="L5688" t="s">
        <v>445</v>
      </c>
      <c r="M5688" t="s">
        <v>23</v>
      </c>
      <c r="N5688" t="s">
        <v>14</v>
      </c>
      <c r="S5688">
        <v>5344</v>
      </c>
    </row>
    <row r="5689" spans="1:19" x14ac:dyDescent="0.3">
      <c r="A5689">
        <v>2023</v>
      </c>
      <c r="C5689" t="str">
        <f>IF(GETPIVOTDATA("PS % recovery",Sheet4!$B$5,"Parish Name",K5689)&gt;99.949%,"OK","No")</f>
        <v>OK</v>
      </c>
      <c r="D5689" t="e">
        <f>VLOOKUP(J5689,'Ref2'!C:E,3,0)</f>
        <v>#N/A</v>
      </c>
      <c r="F5689">
        <v>11</v>
      </c>
      <c r="I5689" t="e">
        <f>VLOOKUP(J5689,Ref!L:M,2,0)</f>
        <v>#N/A</v>
      </c>
      <c r="J5689" t="s">
        <v>925</v>
      </c>
      <c r="K5689" t="s">
        <v>99</v>
      </c>
      <c r="L5689" t="s">
        <v>447</v>
      </c>
      <c r="M5689" t="s">
        <v>23</v>
      </c>
      <c r="N5689" t="s">
        <v>14</v>
      </c>
      <c r="S5689">
        <v>5706.25</v>
      </c>
    </row>
    <row r="5690" spans="1:19" x14ac:dyDescent="0.3">
      <c r="A5690">
        <v>2023</v>
      </c>
      <c r="C5690" t="str">
        <f>IF(GETPIVOTDATA("PS % recovery",Sheet4!$B$5,"Parish Name",K5690)&gt;99.949%,"OK","No")</f>
        <v>OK</v>
      </c>
      <c r="D5690" t="e">
        <f>VLOOKUP(J5690,'Ref2'!C:E,3,0)</f>
        <v>#N/A</v>
      </c>
      <c r="F5690">
        <v>11</v>
      </c>
      <c r="I5690" t="e">
        <f>VLOOKUP(J5690,Ref!L:M,2,0)</f>
        <v>#N/A</v>
      </c>
      <c r="J5690" t="s">
        <v>927</v>
      </c>
      <c r="K5690" t="s">
        <v>100</v>
      </c>
      <c r="L5690" t="s">
        <v>449</v>
      </c>
      <c r="M5690" t="s">
        <v>23</v>
      </c>
      <c r="N5690" t="s">
        <v>14</v>
      </c>
      <c r="S5690">
        <v>4320</v>
      </c>
    </row>
    <row r="5691" spans="1:19" x14ac:dyDescent="0.3">
      <c r="A5691">
        <v>2023</v>
      </c>
      <c r="C5691" t="str">
        <f>IF(GETPIVOTDATA("PS % recovery",Sheet4!$B$5,"Parish Name",K5691)&gt;99.949%,"OK","No")</f>
        <v>OK</v>
      </c>
      <c r="D5691" t="e">
        <f>VLOOKUP(J5691,'Ref2'!C:E,3,0)</f>
        <v>#N/A</v>
      </c>
      <c r="F5691">
        <v>11</v>
      </c>
      <c r="I5691" t="e">
        <f>VLOOKUP(J5691,Ref!L:M,2,0)</f>
        <v>#N/A</v>
      </c>
      <c r="J5691" t="s">
        <v>929</v>
      </c>
      <c r="K5691" t="s">
        <v>101</v>
      </c>
      <c r="L5691" t="s">
        <v>451</v>
      </c>
      <c r="M5691" t="s">
        <v>23</v>
      </c>
      <c r="N5691" t="s">
        <v>14</v>
      </c>
      <c r="S5691">
        <v>7705</v>
      </c>
    </row>
    <row r="5692" spans="1:19" x14ac:dyDescent="0.3">
      <c r="A5692">
        <v>2023</v>
      </c>
      <c r="C5692" t="str">
        <f>IF(GETPIVOTDATA("PS % recovery",Sheet4!$B$5,"Parish Name",K5692)&gt;99.949%,"OK","No")</f>
        <v>OK</v>
      </c>
      <c r="D5692" t="e">
        <f>VLOOKUP(J5692,'Ref2'!C:E,3,0)</f>
        <v>#N/A</v>
      </c>
      <c r="F5692">
        <v>11</v>
      </c>
      <c r="I5692" t="e">
        <f>VLOOKUP(J5692,Ref!L:M,2,0)</f>
        <v>#N/A</v>
      </c>
      <c r="J5692" t="s">
        <v>931</v>
      </c>
      <c r="K5692" t="s">
        <v>95</v>
      </c>
      <c r="L5692" t="s">
        <v>439</v>
      </c>
      <c r="M5692" t="s">
        <v>23</v>
      </c>
      <c r="N5692" t="s">
        <v>14</v>
      </c>
      <c r="S5692">
        <v>4028</v>
      </c>
    </row>
    <row r="5693" spans="1:19" x14ac:dyDescent="0.3">
      <c r="A5693">
        <v>2023</v>
      </c>
      <c r="C5693" t="str">
        <f>IF(GETPIVOTDATA("PS % recovery",Sheet4!$B$5,"Parish Name",K5693)&gt;99.949%,"OK","No")</f>
        <v>No</v>
      </c>
      <c r="D5693" t="e">
        <f>VLOOKUP(J5693,'Ref2'!C:E,3,0)</f>
        <v>#N/A</v>
      </c>
      <c r="F5693">
        <v>11</v>
      </c>
      <c r="I5693" t="e">
        <f>VLOOKUP(J5693,Ref!L:M,2,0)</f>
        <v>#N/A</v>
      </c>
      <c r="J5693" t="s">
        <v>933</v>
      </c>
      <c r="K5693" t="s">
        <v>102</v>
      </c>
      <c r="L5693" t="s">
        <v>453</v>
      </c>
      <c r="M5693" t="s">
        <v>23</v>
      </c>
      <c r="N5693" t="s">
        <v>14</v>
      </c>
      <c r="S5693">
        <v>1917</v>
      </c>
    </row>
    <row r="5694" spans="1:19" x14ac:dyDescent="0.3">
      <c r="A5694">
        <v>2023</v>
      </c>
      <c r="C5694" t="str">
        <f>IF(GETPIVOTDATA("PS % recovery",Sheet4!$B$5,"Parish Name",K5694)&gt;99.949%,"OK","No")</f>
        <v>OK</v>
      </c>
      <c r="D5694" t="e">
        <f>VLOOKUP(J5694,'Ref2'!C:E,3,0)</f>
        <v>#N/A</v>
      </c>
      <c r="F5694">
        <v>11</v>
      </c>
      <c r="I5694" t="e">
        <f>VLOOKUP(J5694,Ref!L:M,2,0)</f>
        <v>#N/A</v>
      </c>
      <c r="J5694" t="s">
        <v>935</v>
      </c>
      <c r="K5694" t="s">
        <v>104</v>
      </c>
      <c r="L5694" t="s">
        <v>465</v>
      </c>
      <c r="M5694" t="s">
        <v>26</v>
      </c>
      <c r="N5694" t="s">
        <v>14</v>
      </c>
      <c r="S5694">
        <v>6353</v>
      </c>
    </row>
    <row r="5695" spans="1:19" x14ac:dyDescent="0.3">
      <c r="A5695">
        <v>2023</v>
      </c>
      <c r="C5695" t="str">
        <f>IF(GETPIVOTDATA("PS % recovery",Sheet4!$B$5,"Parish Name",K5695)&gt;99.949%,"OK","No")</f>
        <v>OK</v>
      </c>
      <c r="D5695" t="e">
        <f>VLOOKUP(J5695,'Ref2'!C:E,3,0)</f>
        <v>#N/A</v>
      </c>
      <c r="F5695">
        <v>11</v>
      </c>
      <c r="I5695" t="e">
        <f>VLOOKUP(J5695,Ref!L:M,2,0)</f>
        <v>#N/A</v>
      </c>
      <c r="J5695" t="s">
        <v>937</v>
      </c>
      <c r="K5695" t="s">
        <v>106</v>
      </c>
      <c r="L5695" t="s">
        <v>467</v>
      </c>
      <c r="M5695" t="s">
        <v>26</v>
      </c>
      <c r="N5695" t="s">
        <v>14</v>
      </c>
      <c r="S5695">
        <v>5861</v>
      </c>
    </row>
    <row r="5696" spans="1:19" x14ac:dyDescent="0.3">
      <c r="A5696">
        <v>2023</v>
      </c>
      <c r="C5696" t="str">
        <f>IF(GETPIVOTDATA("PS % recovery",Sheet4!$B$5,"Parish Name",K5696)&gt;99.949%,"OK","No")</f>
        <v>OK</v>
      </c>
      <c r="D5696" t="e">
        <f>VLOOKUP(J5696,'Ref2'!C:E,3,0)</f>
        <v>#N/A</v>
      </c>
      <c r="F5696">
        <v>11</v>
      </c>
      <c r="I5696" t="e">
        <f>VLOOKUP(J5696,Ref!L:M,2,0)</f>
        <v>#N/A</v>
      </c>
      <c r="J5696" t="s">
        <v>939</v>
      </c>
      <c r="K5696" t="s">
        <v>108</v>
      </c>
      <c r="L5696" t="s">
        <v>469</v>
      </c>
      <c r="M5696" t="s">
        <v>26</v>
      </c>
      <c r="N5696" t="s">
        <v>14</v>
      </c>
      <c r="S5696">
        <v>5079</v>
      </c>
    </row>
    <row r="5697" spans="1:19" x14ac:dyDescent="0.3">
      <c r="A5697">
        <v>2023</v>
      </c>
      <c r="C5697" t="str">
        <f>IF(GETPIVOTDATA("PS % recovery",Sheet4!$B$5,"Parish Name",K5697)&gt;99.949%,"OK","No")</f>
        <v>OK</v>
      </c>
      <c r="D5697" t="e">
        <f>VLOOKUP(J5697,'Ref2'!C:E,3,0)</f>
        <v>#N/A</v>
      </c>
      <c r="F5697">
        <v>11</v>
      </c>
      <c r="I5697" t="e">
        <f>VLOOKUP(J5697,Ref!L:M,2,0)</f>
        <v>#N/A</v>
      </c>
      <c r="J5697" t="s">
        <v>941</v>
      </c>
      <c r="K5697" t="s">
        <v>110</v>
      </c>
      <c r="L5697" t="s">
        <v>471</v>
      </c>
      <c r="M5697" t="s">
        <v>26</v>
      </c>
      <c r="N5697" t="s">
        <v>14</v>
      </c>
      <c r="S5697">
        <v>7589</v>
      </c>
    </row>
    <row r="5698" spans="1:19" x14ac:dyDescent="0.3">
      <c r="A5698">
        <v>2023</v>
      </c>
      <c r="C5698" t="str">
        <f>IF(GETPIVOTDATA("PS % recovery",Sheet4!$B$5,"Parish Name",K5698)&gt;99.949%,"OK","No")</f>
        <v>OK</v>
      </c>
      <c r="D5698" t="e">
        <f>VLOOKUP(J5698,'Ref2'!C:E,3,0)</f>
        <v>#N/A</v>
      </c>
      <c r="F5698">
        <v>11</v>
      </c>
      <c r="I5698" t="str">
        <f>VLOOKUP(J5698,Ref!L:M,2,0)</f>
        <v>Yes</v>
      </c>
      <c r="J5698" t="s">
        <v>943</v>
      </c>
      <c r="K5698" t="s">
        <v>112</v>
      </c>
      <c r="L5698" t="s">
        <v>473</v>
      </c>
      <c r="M5698" t="s">
        <v>26</v>
      </c>
      <c r="N5698" t="s">
        <v>14</v>
      </c>
      <c r="S5698">
        <v>10000</v>
      </c>
    </row>
    <row r="5699" spans="1:19" x14ac:dyDescent="0.3">
      <c r="A5699">
        <v>2023</v>
      </c>
      <c r="C5699" t="str">
        <f>IF(GETPIVOTDATA("PS % recovery",Sheet4!$B$5,"Parish Name",K5699)&gt;99.949%,"OK","No")</f>
        <v>No</v>
      </c>
      <c r="D5699" t="e">
        <f>VLOOKUP(J5699,'Ref2'!C:E,3,0)</f>
        <v>#N/A</v>
      </c>
      <c r="F5699">
        <v>11</v>
      </c>
      <c r="I5699" t="e">
        <f>VLOOKUP(J5699,Ref!L:M,2,0)</f>
        <v>#N/A</v>
      </c>
      <c r="J5699" t="s">
        <v>945</v>
      </c>
      <c r="K5699" t="s">
        <v>114</v>
      </c>
      <c r="L5699" t="s">
        <v>475</v>
      </c>
      <c r="M5699" t="s">
        <v>26</v>
      </c>
      <c r="N5699" t="s">
        <v>14</v>
      </c>
      <c r="S5699">
        <v>8383.67</v>
      </c>
    </row>
    <row r="5700" spans="1:19" x14ac:dyDescent="0.3">
      <c r="A5700">
        <v>2023</v>
      </c>
      <c r="C5700" t="str">
        <f>IF(GETPIVOTDATA("PS % recovery",Sheet4!$B$5,"Parish Name",K5700)&gt;99.949%,"OK","No")</f>
        <v>OK</v>
      </c>
      <c r="D5700" t="e">
        <f>VLOOKUP(J5700,'Ref2'!C:E,3,0)</f>
        <v>#N/A</v>
      </c>
      <c r="F5700">
        <v>11</v>
      </c>
      <c r="I5700" t="e">
        <f>VLOOKUP(J5700,Ref!L:M,2,0)</f>
        <v>#N/A</v>
      </c>
      <c r="J5700" t="s">
        <v>947</v>
      </c>
      <c r="K5700" t="s">
        <v>116</v>
      </c>
      <c r="L5700" t="s">
        <v>477</v>
      </c>
      <c r="M5700" t="s">
        <v>26</v>
      </c>
      <c r="N5700" t="s">
        <v>14</v>
      </c>
      <c r="S5700">
        <v>5569</v>
      </c>
    </row>
    <row r="5701" spans="1:19" x14ac:dyDescent="0.3">
      <c r="A5701">
        <v>2023</v>
      </c>
      <c r="C5701" t="str">
        <f>IF(GETPIVOTDATA("PS % recovery",Sheet4!$B$5,"Parish Name",K5701)&gt;99.949%,"OK","No")</f>
        <v>OK</v>
      </c>
      <c r="D5701" t="e">
        <f>VLOOKUP(J5701,'Ref2'!C:E,3,0)</f>
        <v>#N/A</v>
      </c>
      <c r="F5701">
        <v>11</v>
      </c>
      <c r="I5701" t="e">
        <f>VLOOKUP(J5701,Ref!L:M,2,0)</f>
        <v>#N/A</v>
      </c>
      <c r="J5701" t="s">
        <v>949</v>
      </c>
      <c r="K5701" t="s">
        <v>118</v>
      </c>
      <c r="L5701" t="s">
        <v>479</v>
      </c>
      <c r="M5701" t="s">
        <v>26</v>
      </c>
      <c r="N5701" t="s">
        <v>14</v>
      </c>
      <c r="S5701">
        <v>0</v>
      </c>
    </row>
    <row r="5702" spans="1:19" x14ac:dyDescent="0.3">
      <c r="A5702">
        <v>2023</v>
      </c>
      <c r="C5702" t="str">
        <f>IF(GETPIVOTDATA("PS % recovery",Sheet4!$B$5,"Parish Name",K5702)&gt;99.949%,"OK","No")</f>
        <v>OK</v>
      </c>
      <c r="D5702" t="e">
        <f>VLOOKUP(J5702,'Ref2'!C:E,3,0)</f>
        <v>#N/A</v>
      </c>
      <c r="F5702">
        <v>11</v>
      </c>
      <c r="I5702" t="e">
        <f>VLOOKUP(J5702,Ref!L:M,2,0)</f>
        <v>#N/A</v>
      </c>
      <c r="J5702" t="s">
        <v>951</v>
      </c>
      <c r="K5702" t="s">
        <v>105</v>
      </c>
      <c r="L5702" t="s">
        <v>455</v>
      </c>
      <c r="M5702" t="s">
        <v>26</v>
      </c>
      <c r="N5702" t="s">
        <v>14</v>
      </c>
      <c r="S5702">
        <v>2583</v>
      </c>
    </row>
    <row r="5703" spans="1:19" x14ac:dyDescent="0.3">
      <c r="A5703">
        <v>2023</v>
      </c>
      <c r="C5703" t="str">
        <f>IF(GETPIVOTDATA("PS % recovery",Sheet4!$B$5,"Parish Name",K5703)&gt;99.949%,"OK","No")</f>
        <v>OK</v>
      </c>
      <c r="D5703" t="e">
        <f>VLOOKUP(J5703,'Ref2'!C:E,3,0)</f>
        <v>#N/A</v>
      </c>
      <c r="F5703">
        <v>11</v>
      </c>
      <c r="I5703" t="e">
        <f>VLOOKUP(J5703,Ref!L:M,2,0)</f>
        <v>#N/A</v>
      </c>
      <c r="J5703" t="s">
        <v>953</v>
      </c>
      <c r="K5703" t="s">
        <v>107</v>
      </c>
      <c r="L5703" t="s">
        <v>457</v>
      </c>
      <c r="M5703" t="s">
        <v>26</v>
      </c>
      <c r="N5703" t="s">
        <v>14</v>
      </c>
      <c r="S5703">
        <v>4773.42</v>
      </c>
    </row>
    <row r="5704" spans="1:19" x14ac:dyDescent="0.3">
      <c r="A5704">
        <v>2023</v>
      </c>
      <c r="C5704" t="str">
        <f>IF(GETPIVOTDATA("PS % recovery",Sheet4!$B$5,"Parish Name",K5704)&gt;99.949%,"OK","No")</f>
        <v>OK</v>
      </c>
      <c r="D5704" t="e">
        <f>VLOOKUP(J5704,'Ref2'!C:E,3,0)</f>
        <v>#N/A</v>
      </c>
      <c r="F5704">
        <v>11</v>
      </c>
      <c r="I5704" t="e">
        <f>VLOOKUP(J5704,Ref!L:M,2,0)</f>
        <v>#N/A</v>
      </c>
      <c r="J5704" t="s">
        <v>955</v>
      </c>
      <c r="K5704" t="s">
        <v>109</v>
      </c>
      <c r="L5704" t="s">
        <v>459</v>
      </c>
      <c r="M5704" t="s">
        <v>26</v>
      </c>
      <c r="N5704" t="s">
        <v>14</v>
      </c>
      <c r="S5704">
        <v>5800</v>
      </c>
    </row>
    <row r="5705" spans="1:19" x14ac:dyDescent="0.3">
      <c r="A5705">
        <v>2023</v>
      </c>
      <c r="C5705" t="str">
        <f>IF(GETPIVOTDATA("PS % recovery",Sheet4!$B$5,"Parish Name",K5705)&gt;99.949%,"OK","No")</f>
        <v>No</v>
      </c>
      <c r="D5705" t="e">
        <f>VLOOKUP(J5705,'Ref2'!C:E,3,0)</f>
        <v>#N/A</v>
      </c>
      <c r="F5705">
        <v>11</v>
      </c>
      <c r="I5705" t="e">
        <f>VLOOKUP(J5705,Ref!L:M,2,0)</f>
        <v>#N/A</v>
      </c>
      <c r="J5705" t="s">
        <v>824</v>
      </c>
      <c r="K5705" t="s">
        <v>113</v>
      </c>
      <c r="L5705" t="s">
        <v>463</v>
      </c>
      <c r="M5705" t="s">
        <v>26</v>
      </c>
      <c r="N5705" t="s">
        <v>14</v>
      </c>
      <c r="S5705">
        <v>2000</v>
      </c>
    </row>
    <row r="5706" spans="1:19" x14ac:dyDescent="0.3">
      <c r="A5706">
        <v>2023</v>
      </c>
      <c r="C5706" t="str">
        <f>IF(GETPIVOTDATA("PS % recovery",Sheet4!$B$5,"Parish Name",K5706)&gt;99.949%,"OK","No")</f>
        <v>OK</v>
      </c>
      <c r="D5706" t="e">
        <f>VLOOKUP(J5706,'Ref2'!C:E,3,0)</f>
        <v>#N/A</v>
      </c>
      <c r="F5706">
        <v>11</v>
      </c>
      <c r="I5706" t="e">
        <f>VLOOKUP(J5706,Ref!L:M,2,0)</f>
        <v>#N/A</v>
      </c>
      <c r="J5706" t="s">
        <v>958</v>
      </c>
      <c r="K5706" t="s">
        <v>111</v>
      </c>
      <c r="L5706" t="s">
        <v>461</v>
      </c>
      <c r="M5706" t="s">
        <v>26</v>
      </c>
      <c r="N5706" t="s">
        <v>14</v>
      </c>
      <c r="S5706">
        <v>5045</v>
      </c>
    </row>
    <row r="5707" spans="1:19" x14ac:dyDescent="0.3">
      <c r="A5707">
        <v>2023</v>
      </c>
      <c r="C5707" t="str">
        <f>IF(GETPIVOTDATA("PS % recovery",Sheet4!$B$5,"Parish Name",K5707)&gt;99.949%,"OK","No")</f>
        <v>OK</v>
      </c>
      <c r="D5707" t="e">
        <f>VLOOKUP(J5707,'Ref2'!C:E,3,0)</f>
        <v>#N/A</v>
      </c>
      <c r="F5707">
        <v>11</v>
      </c>
      <c r="I5707" t="e">
        <f>VLOOKUP(J5707,Ref!L:M,2,0)</f>
        <v>#N/A</v>
      </c>
      <c r="J5707" t="s">
        <v>960</v>
      </c>
      <c r="K5707" t="s">
        <v>115</v>
      </c>
      <c r="L5707" t="s">
        <v>455</v>
      </c>
      <c r="M5707" t="s">
        <v>26</v>
      </c>
      <c r="N5707" t="s">
        <v>14</v>
      </c>
      <c r="S5707">
        <v>9649</v>
      </c>
    </row>
    <row r="5708" spans="1:19" x14ac:dyDescent="0.3">
      <c r="A5708">
        <v>2023</v>
      </c>
      <c r="C5708" t="str">
        <f>IF(GETPIVOTDATA("PS % recovery",Sheet4!$B$5,"Parish Name",K5708)&gt;99.949%,"OK","No")</f>
        <v>No</v>
      </c>
      <c r="D5708" t="e">
        <f>VLOOKUP(J5708,'Ref2'!C:E,3,0)</f>
        <v>#N/A</v>
      </c>
      <c r="F5708">
        <v>11</v>
      </c>
      <c r="I5708" t="e">
        <f>VLOOKUP(J5708,Ref!L:M,2,0)</f>
        <v>#N/A</v>
      </c>
      <c r="J5708" t="s">
        <v>962</v>
      </c>
      <c r="K5708" t="s">
        <v>117</v>
      </c>
      <c r="L5708" t="s">
        <v>455</v>
      </c>
      <c r="M5708" t="s">
        <v>26</v>
      </c>
      <c r="N5708" t="s">
        <v>14</v>
      </c>
      <c r="S5708">
        <v>0</v>
      </c>
    </row>
    <row r="5709" spans="1:19" x14ac:dyDescent="0.3">
      <c r="A5709">
        <v>2023</v>
      </c>
      <c r="C5709" t="str">
        <f>IF(GETPIVOTDATA("PS % recovery",Sheet4!$B$5,"Parish Name",K5709)&gt;99.949%,"OK","No")</f>
        <v>OK</v>
      </c>
      <c r="D5709" t="e">
        <f>VLOOKUP(J5709,'Ref2'!C:E,3,0)</f>
        <v>#N/A</v>
      </c>
      <c r="F5709">
        <v>11</v>
      </c>
      <c r="I5709" t="e">
        <f>VLOOKUP(J5709,Ref!L:M,2,0)</f>
        <v>#N/A</v>
      </c>
      <c r="J5709" t="s">
        <v>964</v>
      </c>
      <c r="K5709" t="s">
        <v>120</v>
      </c>
      <c r="L5709" t="s">
        <v>481</v>
      </c>
      <c r="M5709" t="s">
        <v>29</v>
      </c>
      <c r="N5709" t="s">
        <v>14</v>
      </c>
      <c r="S5709">
        <v>7951</v>
      </c>
    </row>
    <row r="5710" spans="1:19" x14ac:dyDescent="0.3">
      <c r="A5710">
        <v>2023</v>
      </c>
      <c r="C5710" t="str">
        <f>IF(GETPIVOTDATA("PS % recovery",Sheet4!$B$5,"Parish Name",K5710)&gt;99.949%,"OK","No")</f>
        <v>OK</v>
      </c>
      <c r="D5710" t="e">
        <f>VLOOKUP(J5710,'Ref2'!C:E,3,0)</f>
        <v>#N/A</v>
      </c>
      <c r="F5710">
        <v>11</v>
      </c>
      <c r="I5710" t="e">
        <f>VLOOKUP(J5710,Ref!L:M,2,0)</f>
        <v>#N/A</v>
      </c>
      <c r="J5710" t="s">
        <v>966</v>
      </c>
      <c r="K5710" t="s">
        <v>121</v>
      </c>
      <c r="L5710" t="s">
        <v>487</v>
      </c>
      <c r="M5710" t="s">
        <v>29</v>
      </c>
      <c r="N5710" t="s">
        <v>14</v>
      </c>
      <c r="S5710">
        <v>3351</v>
      </c>
    </row>
    <row r="5711" spans="1:19" x14ac:dyDescent="0.3">
      <c r="A5711">
        <v>2023</v>
      </c>
      <c r="C5711" t="str">
        <f>IF(GETPIVOTDATA("PS % recovery",Sheet4!$B$5,"Parish Name",K5711)&gt;99.949%,"OK","No")</f>
        <v>No</v>
      </c>
      <c r="D5711" t="e">
        <f>VLOOKUP(J5711,'Ref2'!C:E,3,0)</f>
        <v>#N/A</v>
      </c>
      <c r="F5711">
        <v>11</v>
      </c>
      <c r="I5711" t="e">
        <f>VLOOKUP(J5711,Ref!L:M,2,0)</f>
        <v>#N/A</v>
      </c>
      <c r="J5711" t="s">
        <v>968</v>
      </c>
      <c r="K5711" t="s">
        <v>123</v>
      </c>
      <c r="L5711" t="s">
        <v>489</v>
      </c>
      <c r="M5711" t="s">
        <v>29</v>
      </c>
      <c r="N5711" t="s">
        <v>14</v>
      </c>
      <c r="S5711">
        <v>1566.96</v>
      </c>
    </row>
    <row r="5712" spans="1:19" x14ac:dyDescent="0.3">
      <c r="A5712">
        <v>2023</v>
      </c>
      <c r="C5712" t="str">
        <f>IF(GETPIVOTDATA("PS % recovery",Sheet4!$B$5,"Parish Name",K5712)&gt;99.949%,"OK","No")</f>
        <v>OK</v>
      </c>
      <c r="D5712" t="e">
        <f>VLOOKUP(J5712,'Ref2'!C:E,3,0)</f>
        <v>#N/A</v>
      </c>
      <c r="F5712">
        <v>11</v>
      </c>
      <c r="I5712" t="e">
        <f>VLOOKUP(J5712,Ref!L:M,2,0)</f>
        <v>#N/A</v>
      </c>
      <c r="J5712" t="s">
        <v>970</v>
      </c>
      <c r="K5712" t="s">
        <v>125</v>
      </c>
      <c r="L5712" t="s">
        <v>493</v>
      </c>
      <c r="M5712" t="s">
        <v>29</v>
      </c>
      <c r="N5712" t="s">
        <v>14</v>
      </c>
      <c r="S5712">
        <v>3522</v>
      </c>
    </row>
    <row r="5713" spans="1:19" x14ac:dyDescent="0.3">
      <c r="A5713">
        <v>2023</v>
      </c>
      <c r="C5713" t="str">
        <f>IF(GETPIVOTDATA("PS % recovery",Sheet4!$B$5,"Parish Name",K5713)&gt;99.949%,"OK","No")</f>
        <v>OK</v>
      </c>
      <c r="D5713" t="e">
        <f>VLOOKUP(J5713,'Ref2'!C:E,3,0)</f>
        <v>#N/A</v>
      </c>
      <c r="F5713">
        <v>11</v>
      </c>
      <c r="I5713" t="e">
        <f>VLOOKUP(J5713,Ref!L:M,2,0)</f>
        <v>#N/A</v>
      </c>
      <c r="J5713" t="s">
        <v>972</v>
      </c>
      <c r="K5713" t="s">
        <v>126</v>
      </c>
      <c r="L5713" t="s">
        <v>491</v>
      </c>
      <c r="M5713" t="s">
        <v>29</v>
      </c>
      <c r="N5713" t="s">
        <v>14</v>
      </c>
      <c r="S5713">
        <v>3863</v>
      </c>
    </row>
    <row r="5714" spans="1:19" x14ac:dyDescent="0.3">
      <c r="A5714">
        <v>2023</v>
      </c>
      <c r="C5714" t="str">
        <f>IF(GETPIVOTDATA("PS % recovery",Sheet4!$B$5,"Parish Name",K5714)&gt;99.949%,"OK","No")</f>
        <v>No</v>
      </c>
      <c r="D5714" t="e">
        <f>VLOOKUP(J5714,'Ref2'!C:E,3,0)</f>
        <v>#N/A</v>
      </c>
      <c r="F5714">
        <v>11</v>
      </c>
      <c r="I5714" t="str">
        <f>VLOOKUP(J5714,Ref!L:M,2,0)</f>
        <v>Yes</v>
      </c>
      <c r="J5714" t="s">
        <v>974</v>
      </c>
      <c r="K5714" t="s">
        <v>127</v>
      </c>
      <c r="L5714" t="s">
        <v>497</v>
      </c>
      <c r="M5714" t="s">
        <v>29</v>
      </c>
      <c r="N5714" t="s">
        <v>14</v>
      </c>
      <c r="S5714">
        <v>0</v>
      </c>
    </row>
    <row r="5715" spans="1:19" x14ac:dyDescent="0.3">
      <c r="A5715">
        <v>2023</v>
      </c>
      <c r="C5715" t="str">
        <f>IF(GETPIVOTDATA("PS % recovery",Sheet4!$B$5,"Parish Name",K5715)&gt;99.949%,"OK","No")</f>
        <v>OK</v>
      </c>
      <c r="D5715" t="e">
        <f>VLOOKUP(J5715,'Ref2'!C:E,3,0)</f>
        <v>#N/A</v>
      </c>
      <c r="F5715">
        <v>11</v>
      </c>
      <c r="I5715" t="e">
        <f>VLOOKUP(J5715,Ref!L:M,2,0)</f>
        <v>#N/A</v>
      </c>
      <c r="J5715" t="s">
        <v>976</v>
      </c>
      <c r="K5715" t="s">
        <v>128</v>
      </c>
      <c r="L5715" t="s">
        <v>499</v>
      </c>
      <c r="M5715" t="s">
        <v>29</v>
      </c>
      <c r="N5715" t="s">
        <v>14</v>
      </c>
      <c r="S5715">
        <v>2615</v>
      </c>
    </row>
    <row r="5716" spans="1:19" x14ac:dyDescent="0.3">
      <c r="A5716">
        <v>2023</v>
      </c>
      <c r="C5716" t="str">
        <f>IF(GETPIVOTDATA("PS % recovery",Sheet4!$B$5,"Parish Name",K5716)&gt;99.949%,"OK","No")</f>
        <v>No</v>
      </c>
      <c r="D5716" t="e">
        <f>VLOOKUP(J5716,'Ref2'!C:E,3,0)</f>
        <v>#N/A</v>
      </c>
      <c r="F5716">
        <v>11</v>
      </c>
      <c r="I5716" t="str">
        <f>VLOOKUP(J5716,Ref!L:M,2,0)</f>
        <v>Yes</v>
      </c>
      <c r="J5716" t="s">
        <v>825</v>
      </c>
      <c r="K5716" t="s">
        <v>129</v>
      </c>
      <c r="L5716" t="s">
        <v>501</v>
      </c>
      <c r="M5716" t="s">
        <v>29</v>
      </c>
      <c r="N5716" t="s">
        <v>14</v>
      </c>
      <c r="S5716">
        <v>2910</v>
      </c>
    </row>
    <row r="5717" spans="1:19" x14ac:dyDescent="0.3">
      <c r="A5717">
        <v>2023</v>
      </c>
      <c r="C5717" t="str">
        <f>IF(GETPIVOTDATA("PS % recovery",Sheet4!$B$5,"Parish Name",K5717)&gt;99.949%,"OK","No")</f>
        <v>OK</v>
      </c>
      <c r="D5717" t="e">
        <f>VLOOKUP(J5717,'Ref2'!C:E,3,0)</f>
        <v>#N/A</v>
      </c>
      <c r="F5717">
        <v>11</v>
      </c>
      <c r="I5717" t="e">
        <f>VLOOKUP(J5717,Ref!L:M,2,0)</f>
        <v>#N/A</v>
      </c>
      <c r="J5717" t="s">
        <v>979</v>
      </c>
      <c r="K5717" t="s">
        <v>131</v>
      </c>
      <c r="L5717" t="s">
        <v>503</v>
      </c>
      <c r="M5717" t="s">
        <v>29</v>
      </c>
      <c r="N5717" t="s">
        <v>14</v>
      </c>
      <c r="S5717">
        <v>9620</v>
      </c>
    </row>
    <row r="5718" spans="1:19" x14ac:dyDescent="0.3">
      <c r="A5718">
        <v>2023</v>
      </c>
      <c r="C5718" t="str">
        <f>IF(GETPIVOTDATA("PS % recovery",Sheet4!$B$5,"Parish Name",K5718)&gt;99.949%,"OK","No")</f>
        <v>OK</v>
      </c>
      <c r="D5718" t="e">
        <f>VLOOKUP(J5718,'Ref2'!C:E,3,0)</f>
        <v>#N/A</v>
      </c>
      <c r="F5718">
        <v>11</v>
      </c>
      <c r="I5718" t="e">
        <f>VLOOKUP(J5718,Ref!L:M,2,0)</f>
        <v>#N/A</v>
      </c>
      <c r="J5718" t="s">
        <v>981</v>
      </c>
      <c r="K5718" t="s">
        <v>130</v>
      </c>
      <c r="L5718" t="s">
        <v>495</v>
      </c>
      <c r="M5718" t="s">
        <v>29</v>
      </c>
      <c r="N5718" t="s">
        <v>14</v>
      </c>
      <c r="S5718">
        <v>7215.65</v>
      </c>
    </row>
    <row r="5719" spans="1:19" x14ac:dyDescent="0.3">
      <c r="A5719">
        <v>2023</v>
      </c>
      <c r="C5719" t="str">
        <f>IF(GETPIVOTDATA("PS % recovery",Sheet4!$B$5,"Parish Name",K5719)&gt;99.949%,"OK","No")</f>
        <v>OK</v>
      </c>
      <c r="D5719" t="e">
        <f>VLOOKUP(J5719,'Ref2'!C:E,3,0)</f>
        <v>#N/A</v>
      </c>
      <c r="F5719">
        <v>11</v>
      </c>
      <c r="I5719" t="e">
        <f>VLOOKUP(J5719,Ref!L:M,2,0)</f>
        <v>#N/A</v>
      </c>
      <c r="J5719" t="s">
        <v>983</v>
      </c>
      <c r="K5719" t="s">
        <v>132</v>
      </c>
      <c r="L5719" t="s">
        <v>505</v>
      </c>
      <c r="M5719" t="s">
        <v>29</v>
      </c>
      <c r="N5719" t="s">
        <v>14</v>
      </c>
      <c r="S5719">
        <v>4395</v>
      </c>
    </row>
    <row r="5720" spans="1:19" x14ac:dyDescent="0.3">
      <c r="A5720">
        <v>2023</v>
      </c>
      <c r="C5720" t="str">
        <f>IF(GETPIVOTDATA("PS % recovery",Sheet4!$B$5,"Parish Name",K5720)&gt;99.949%,"OK","No")</f>
        <v>No</v>
      </c>
      <c r="D5720" t="e">
        <f>VLOOKUP(J5720,'Ref2'!C:E,3,0)</f>
        <v>#N/A</v>
      </c>
      <c r="F5720">
        <v>11</v>
      </c>
      <c r="I5720" t="str">
        <f>VLOOKUP(J5720,Ref!L:M,2,0)</f>
        <v>Yes</v>
      </c>
      <c r="J5720" t="s">
        <v>985</v>
      </c>
      <c r="K5720" t="s">
        <v>133</v>
      </c>
      <c r="L5720" t="s">
        <v>507</v>
      </c>
      <c r="M5720" t="s">
        <v>29</v>
      </c>
      <c r="N5720" t="s">
        <v>14</v>
      </c>
      <c r="S5720">
        <v>4002</v>
      </c>
    </row>
    <row r="5721" spans="1:19" x14ac:dyDescent="0.3">
      <c r="A5721">
        <v>2023</v>
      </c>
      <c r="C5721" t="str">
        <f>IF(GETPIVOTDATA("PS % recovery",Sheet4!$B$5,"Parish Name",K5721)&gt;99.949%,"OK","No")</f>
        <v>OK</v>
      </c>
      <c r="D5721" t="e">
        <f>VLOOKUP(J5721,'Ref2'!C:E,3,0)</f>
        <v>#N/A</v>
      </c>
      <c r="F5721">
        <v>11</v>
      </c>
      <c r="I5721" t="e">
        <f>VLOOKUP(J5721,Ref!L:M,2,0)</f>
        <v>#N/A</v>
      </c>
      <c r="J5721" t="s">
        <v>987</v>
      </c>
      <c r="K5721" t="s">
        <v>122</v>
      </c>
      <c r="L5721" t="s">
        <v>483</v>
      </c>
      <c r="M5721" t="s">
        <v>29</v>
      </c>
      <c r="N5721" t="s">
        <v>14</v>
      </c>
      <c r="S5721">
        <v>6750</v>
      </c>
    </row>
    <row r="5722" spans="1:19" x14ac:dyDescent="0.3">
      <c r="A5722">
        <v>2023</v>
      </c>
      <c r="C5722" t="str">
        <f>IF(GETPIVOTDATA("PS % recovery",Sheet4!$B$5,"Parish Name",K5722)&gt;99.949%,"OK","No")</f>
        <v>No</v>
      </c>
      <c r="D5722" t="e">
        <f>VLOOKUP(J5722,'Ref2'!C:E,3,0)</f>
        <v>#N/A</v>
      </c>
      <c r="F5722">
        <v>11</v>
      </c>
      <c r="I5722" t="e">
        <f>VLOOKUP(J5722,Ref!L:M,2,0)</f>
        <v>#N/A</v>
      </c>
      <c r="J5722" t="s">
        <v>989</v>
      </c>
      <c r="K5722" t="s">
        <v>124</v>
      </c>
      <c r="L5722" t="s">
        <v>485</v>
      </c>
      <c r="M5722" t="s">
        <v>29</v>
      </c>
      <c r="N5722" t="s">
        <v>14</v>
      </c>
      <c r="S5722">
        <v>2500</v>
      </c>
    </row>
    <row r="5723" spans="1:19" x14ac:dyDescent="0.3">
      <c r="A5723">
        <v>2023</v>
      </c>
      <c r="C5723" t="str">
        <f>IF(GETPIVOTDATA("PS % recovery",Sheet4!$B$5,"Parish Name",K5723)&gt;99.949%,"OK","No")</f>
        <v>No</v>
      </c>
      <c r="D5723" t="e">
        <f>VLOOKUP(J5723,'Ref2'!C:E,3,0)</f>
        <v>#N/A</v>
      </c>
      <c r="F5723">
        <v>11</v>
      </c>
      <c r="I5723" t="e">
        <f>VLOOKUP(J5723,Ref!L:M,2,0)</f>
        <v>#N/A</v>
      </c>
      <c r="J5723" t="s">
        <v>826</v>
      </c>
      <c r="K5723" t="s">
        <v>135</v>
      </c>
      <c r="L5723" t="s">
        <v>515</v>
      </c>
      <c r="M5723" t="s">
        <v>32</v>
      </c>
      <c r="N5723" t="s">
        <v>14</v>
      </c>
      <c r="S5723">
        <v>140</v>
      </c>
    </row>
    <row r="5724" spans="1:19" x14ac:dyDescent="0.3">
      <c r="A5724">
        <v>2023</v>
      </c>
      <c r="C5724" t="str">
        <f>IF(GETPIVOTDATA("PS % recovery",Sheet4!$B$5,"Parish Name",K5724)&gt;99.949%,"OK","No")</f>
        <v>OK</v>
      </c>
      <c r="D5724" t="e">
        <f>VLOOKUP(J5724,'Ref2'!C:E,3,0)</f>
        <v>#N/A</v>
      </c>
      <c r="F5724">
        <v>11</v>
      </c>
      <c r="I5724" t="e">
        <f>VLOOKUP(J5724,Ref!L:M,2,0)</f>
        <v>#N/A</v>
      </c>
      <c r="J5724" t="s">
        <v>828</v>
      </c>
      <c r="K5724" t="s">
        <v>136</v>
      </c>
      <c r="L5724" t="s">
        <v>515</v>
      </c>
      <c r="M5724" t="s">
        <v>32</v>
      </c>
      <c r="N5724" t="s">
        <v>14</v>
      </c>
      <c r="S5724">
        <v>3236</v>
      </c>
    </row>
    <row r="5725" spans="1:19" x14ac:dyDescent="0.3">
      <c r="A5725">
        <v>2023</v>
      </c>
      <c r="C5725" t="str">
        <f>IF(GETPIVOTDATA("PS % recovery",Sheet4!$B$5,"Parish Name",K5725)&gt;99.949%,"OK","No")</f>
        <v>No</v>
      </c>
      <c r="D5725" t="e">
        <f>VLOOKUP(J5725,'Ref2'!C:E,3,0)</f>
        <v>#N/A</v>
      </c>
      <c r="F5725">
        <v>11</v>
      </c>
      <c r="I5725" t="e">
        <f>VLOOKUP(J5725,Ref!L:M,2,0)</f>
        <v>#N/A</v>
      </c>
      <c r="J5725" t="s">
        <v>993</v>
      </c>
      <c r="K5725" t="s">
        <v>137</v>
      </c>
      <c r="L5725" t="s">
        <v>509</v>
      </c>
      <c r="M5725" t="s">
        <v>32</v>
      </c>
      <c r="N5725" t="s">
        <v>14</v>
      </c>
      <c r="S5725">
        <v>0</v>
      </c>
    </row>
    <row r="5726" spans="1:19" x14ac:dyDescent="0.3">
      <c r="A5726">
        <v>2023</v>
      </c>
      <c r="C5726" t="str">
        <f>IF(GETPIVOTDATA("PS % recovery",Sheet4!$B$5,"Parish Name",K5726)&gt;99.949%,"OK","No")</f>
        <v>OK</v>
      </c>
      <c r="D5726" t="e">
        <f>VLOOKUP(J5726,'Ref2'!C:E,3,0)</f>
        <v>#N/A</v>
      </c>
      <c r="F5726">
        <v>11</v>
      </c>
      <c r="I5726" t="e">
        <f>VLOOKUP(J5726,Ref!L:M,2,0)</f>
        <v>#N/A</v>
      </c>
      <c r="J5726" t="s">
        <v>995</v>
      </c>
      <c r="K5726" t="s">
        <v>139</v>
      </c>
      <c r="L5726" t="s">
        <v>513</v>
      </c>
      <c r="M5726" t="s">
        <v>32</v>
      </c>
      <c r="N5726" t="s">
        <v>14</v>
      </c>
      <c r="S5726">
        <v>7943</v>
      </c>
    </row>
    <row r="5727" spans="1:19" x14ac:dyDescent="0.3">
      <c r="A5727">
        <v>2023</v>
      </c>
      <c r="C5727" t="str">
        <f>IF(GETPIVOTDATA("PS % recovery",Sheet4!$B$5,"Parish Name",K5727)&gt;99.949%,"OK","No")</f>
        <v>OK</v>
      </c>
      <c r="D5727" t="e">
        <f>VLOOKUP(J5727,'Ref2'!C:E,3,0)</f>
        <v>#N/A</v>
      </c>
      <c r="F5727">
        <v>11</v>
      </c>
      <c r="I5727" t="e">
        <f>VLOOKUP(J5727,Ref!L:M,2,0)</f>
        <v>#N/A</v>
      </c>
      <c r="J5727" t="s">
        <v>997</v>
      </c>
      <c r="K5727" t="s">
        <v>138</v>
      </c>
      <c r="L5727" t="s">
        <v>511</v>
      </c>
      <c r="M5727" t="s">
        <v>32</v>
      </c>
      <c r="N5727" t="s">
        <v>14</v>
      </c>
      <c r="S5727">
        <v>24220</v>
      </c>
    </row>
    <row r="5728" spans="1:19" x14ac:dyDescent="0.3">
      <c r="A5728">
        <v>2023</v>
      </c>
      <c r="C5728" t="str">
        <f>IF(GETPIVOTDATA("PS % recovery",Sheet4!$B$5,"Parish Name",K5728)&gt;99.949%,"OK","No")</f>
        <v>OK</v>
      </c>
      <c r="D5728" t="e">
        <f>VLOOKUP(J5728,'Ref2'!C:E,3,0)</f>
        <v>#N/A</v>
      </c>
      <c r="F5728">
        <v>11</v>
      </c>
      <c r="I5728" t="e">
        <f>VLOOKUP(J5728,Ref!L:M,2,0)</f>
        <v>#N/A</v>
      </c>
      <c r="J5728" t="s">
        <v>999</v>
      </c>
      <c r="K5728" t="s">
        <v>140</v>
      </c>
      <c r="L5728" t="s">
        <v>509</v>
      </c>
      <c r="M5728" t="s">
        <v>32</v>
      </c>
      <c r="N5728" t="s">
        <v>14</v>
      </c>
      <c r="S5728">
        <v>2286.16</v>
      </c>
    </row>
    <row r="5729" spans="1:19" x14ac:dyDescent="0.3">
      <c r="A5729">
        <v>2023</v>
      </c>
      <c r="C5729" t="str">
        <f>IF(GETPIVOTDATA("PS % recovery",Sheet4!$B$5,"Parish Name",K5729)&gt;99.949%,"OK","No")</f>
        <v>OK</v>
      </c>
      <c r="D5729" t="e">
        <f>VLOOKUP(J5729,'Ref2'!C:E,3,0)</f>
        <v>#N/A</v>
      </c>
      <c r="F5729">
        <v>11</v>
      </c>
      <c r="I5729" t="e">
        <f>VLOOKUP(J5729,Ref!L:M,2,0)</f>
        <v>#N/A</v>
      </c>
      <c r="J5729" t="s">
        <v>1001</v>
      </c>
      <c r="K5729" t="s">
        <v>141</v>
      </c>
      <c r="L5729" t="s">
        <v>517</v>
      </c>
      <c r="M5729" t="s">
        <v>32</v>
      </c>
      <c r="N5729" t="s">
        <v>14</v>
      </c>
      <c r="S5729">
        <v>10606.68</v>
      </c>
    </row>
    <row r="5730" spans="1:19" x14ac:dyDescent="0.3">
      <c r="A5730">
        <v>2023</v>
      </c>
      <c r="C5730" t="str">
        <f>IF(GETPIVOTDATA("PS % recovery",Sheet4!$B$5,"Parish Name",K5730)&gt;99.949%,"OK","No")</f>
        <v>OK</v>
      </c>
      <c r="D5730" t="e">
        <f>VLOOKUP(J5730,'Ref2'!C:E,3,0)</f>
        <v>#N/A</v>
      </c>
      <c r="F5730">
        <v>11</v>
      </c>
      <c r="I5730" t="e">
        <f>VLOOKUP(J5730,Ref!L:M,2,0)</f>
        <v>#N/A</v>
      </c>
      <c r="J5730" t="s">
        <v>1003</v>
      </c>
      <c r="K5730" t="s">
        <v>142</v>
      </c>
      <c r="L5730" t="s">
        <v>519</v>
      </c>
      <c r="M5730" t="s">
        <v>32</v>
      </c>
      <c r="N5730" t="s">
        <v>14</v>
      </c>
      <c r="S5730">
        <v>3597</v>
      </c>
    </row>
    <row r="5731" spans="1:19" x14ac:dyDescent="0.3">
      <c r="A5731">
        <v>2023</v>
      </c>
      <c r="C5731" t="str">
        <f>IF(GETPIVOTDATA("PS % recovery",Sheet4!$B$5,"Parish Name",K5731)&gt;99.949%,"OK","No")</f>
        <v>OK</v>
      </c>
      <c r="D5731" t="e">
        <f>VLOOKUP(J5731,'Ref2'!C:E,3,0)</f>
        <v>#N/A</v>
      </c>
      <c r="F5731">
        <v>11</v>
      </c>
      <c r="I5731" t="e">
        <f>VLOOKUP(J5731,Ref!L:M,2,0)</f>
        <v>#N/A</v>
      </c>
      <c r="J5731" t="s">
        <v>1005</v>
      </c>
      <c r="K5731" t="s">
        <v>143</v>
      </c>
      <c r="L5731" t="s">
        <v>521</v>
      </c>
      <c r="M5731" t="s">
        <v>32</v>
      </c>
      <c r="N5731" t="s">
        <v>14</v>
      </c>
      <c r="S5731">
        <v>8363</v>
      </c>
    </row>
    <row r="5732" spans="1:19" x14ac:dyDescent="0.3">
      <c r="A5732">
        <v>2023</v>
      </c>
      <c r="C5732" t="str">
        <f>IF(GETPIVOTDATA("PS % recovery",Sheet4!$B$5,"Parish Name",K5732)&gt;99.949%,"OK","No")</f>
        <v>OK</v>
      </c>
      <c r="D5732" t="e">
        <f>VLOOKUP(J5732,'Ref2'!C:E,3,0)</f>
        <v>#N/A</v>
      </c>
      <c r="F5732">
        <v>11</v>
      </c>
      <c r="I5732" t="e">
        <f>VLOOKUP(J5732,Ref!L:M,2,0)</f>
        <v>#N/A</v>
      </c>
      <c r="J5732" t="s">
        <v>1007</v>
      </c>
      <c r="K5732" t="s">
        <v>145</v>
      </c>
      <c r="L5732" t="s">
        <v>525</v>
      </c>
      <c r="M5732" t="s">
        <v>35</v>
      </c>
      <c r="N5732" t="s">
        <v>14</v>
      </c>
      <c r="S5732">
        <v>4281</v>
      </c>
    </row>
    <row r="5733" spans="1:19" x14ac:dyDescent="0.3">
      <c r="A5733">
        <v>2023</v>
      </c>
      <c r="C5733" t="str">
        <f>IF(GETPIVOTDATA("PS % recovery",Sheet4!$B$5,"Parish Name",K5733)&gt;99.949%,"OK","No")</f>
        <v>No</v>
      </c>
      <c r="D5733" t="e">
        <f>VLOOKUP(J5733,'Ref2'!C:E,3,0)</f>
        <v>#N/A</v>
      </c>
      <c r="F5733">
        <v>11</v>
      </c>
      <c r="I5733" t="e">
        <f>VLOOKUP(J5733,Ref!L:M,2,0)</f>
        <v>#N/A</v>
      </c>
      <c r="J5733" t="s">
        <v>1009</v>
      </c>
      <c r="K5733" t="s">
        <v>147</v>
      </c>
      <c r="L5733" t="s">
        <v>525</v>
      </c>
      <c r="M5733" t="s">
        <v>35</v>
      </c>
      <c r="N5733" t="s">
        <v>14</v>
      </c>
      <c r="S5733">
        <v>1840</v>
      </c>
    </row>
    <row r="5734" spans="1:19" x14ac:dyDescent="0.3">
      <c r="A5734">
        <v>2023</v>
      </c>
      <c r="C5734" t="str">
        <f>IF(GETPIVOTDATA("PS % recovery",Sheet4!$B$5,"Parish Name",K5734)&gt;99.949%,"OK","No")</f>
        <v>OK</v>
      </c>
      <c r="D5734" t="e">
        <f>VLOOKUP(J5734,'Ref2'!C:E,3,0)</f>
        <v>#N/A</v>
      </c>
      <c r="F5734">
        <v>11</v>
      </c>
      <c r="I5734" t="e">
        <f>VLOOKUP(J5734,Ref!L:M,2,0)</f>
        <v>#N/A</v>
      </c>
      <c r="J5734" t="s">
        <v>1011</v>
      </c>
      <c r="K5734" t="s">
        <v>149</v>
      </c>
      <c r="L5734" t="s">
        <v>525</v>
      </c>
      <c r="M5734" t="s">
        <v>35</v>
      </c>
      <c r="N5734" t="s">
        <v>14</v>
      </c>
      <c r="S5734">
        <v>4678</v>
      </c>
    </row>
    <row r="5735" spans="1:19" x14ac:dyDescent="0.3">
      <c r="A5735">
        <v>2023</v>
      </c>
      <c r="C5735" t="str">
        <f>IF(GETPIVOTDATA("PS % recovery",Sheet4!$B$5,"Parish Name",K5735)&gt;99.949%,"OK","No")</f>
        <v>No</v>
      </c>
      <c r="D5735" t="e">
        <f>VLOOKUP(J5735,'Ref2'!C:E,3,0)</f>
        <v>#N/A</v>
      </c>
      <c r="F5735">
        <v>11</v>
      </c>
      <c r="I5735" t="e">
        <f>VLOOKUP(J5735,Ref!L:M,2,0)</f>
        <v>#N/A</v>
      </c>
      <c r="J5735" t="s">
        <v>1013</v>
      </c>
      <c r="K5735" t="s">
        <v>151</v>
      </c>
      <c r="L5735" t="s">
        <v>525</v>
      </c>
      <c r="M5735" t="s">
        <v>35</v>
      </c>
      <c r="N5735" t="s">
        <v>14</v>
      </c>
      <c r="S5735">
        <v>800</v>
      </c>
    </row>
    <row r="5736" spans="1:19" x14ac:dyDescent="0.3">
      <c r="A5736">
        <v>2023</v>
      </c>
      <c r="C5736" t="str">
        <f>IF(GETPIVOTDATA("PS % recovery",Sheet4!$B$5,"Parish Name",K5736)&gt;99.949%,"OK","No")</f>
        <v>No</v>
      </c>
      <c r="D5736" t="e">
        <f>VLOOKUP(J5736,'Ref2'!C:E,3,0)</f>
        <v>#N/A</v>
      </c>
      <c r="F5736">
        <v>11</v>
      </c>
      <c r="I5736" t="e">
        <f>VLOOKUP(J5736,Ref!L:M,2,0)</f>
        <v>#N/A</v>
      </c>
      <c r="J5736" t="s">
        <v>1015</v>
      </c>
      <c r="K5736" t="s">
        <v>150</v>
      </c>
      <c r="L5736" t="s">
        <v>523</v>
      </c>
      <c r="M5736" t="s">
        <v>35</v>
      </c>
      <c r="N5736" t="s">
        <v>14</v>
      </c>
      <c r="S5736">
        <v>42513</v>
      </c>
    </row>
    <row r="5737" spans="1:19" x14ac:dyDescent="0.3">
      <c r="A5737">
        <v>2023</v>
      </c>
      <c r="C5737" t="str">
        <f>IF(GETPIVOTDATA("PS % recovery",Sheet4!$B$5,"Parish Name",K5737)&gt;99.949%,"OK","No")</f>
        <v>OK</v>
      </c>
      <c r="D5737" t="e">
        <f>VLOOKUP(J5737,'Ref2'!C:E,3,0)</f>
        <v>#N/A</v>
      </c>
      <c r="F5737">
        <v>11</v>
      </c>
      <c r="I5737" t="e">
        <f>VLOOKUP(J5737,Ref!L:M,2,0)</f>
        <v>#N/A</v>
      </c>
      <c r="J5737" t="s">
        <v>1017</v>
      </c>
      <c r="K5737" t="s">
        <v>152</v>
      </c>
      <c r="L5737" t="s">
        <v>523</v>
      </c>
      <c r="M5737" t="s">
        <v>35</v>
      </c>
      <c r="N5737" t="s">
        <v>14</v>
      </c>
      <c r="S5737">
        <v>376</v>
      </c>
    </row>
    <row r="5738" spans="1:19" x14ac:dyDescent="0.3">
      <c r="A5738">
        <v>2023</v>
      </c>
      <c r="C5738" t="str">
        <f>IF(GETPIVOTDATA("PS % recovery",Sheet4!$B$5,"Parish Name",K5738)&gt;99.949%,"OK","No")</f>
        <v>OK</v>
      </c>
      <c r="D5738" t="e">
        <f>VLOOKUP(J5738,'Ref2'!C:E,3,0)</f>
        <v>#N/A</v>
      </c>
      <c r="F5738">
        <v>11</v>
      </c>
      <c r="I5738" t="e">
        <f>VLOOKUP(J5738,Ref!L:M,2,0)</f>
        <v>#N/A</v>
      </c>
      <c r="J5738" t="s">
        <v>1019</v>
      </c>
      <c r="K5738" t="s">
        <v>146</v>
      </c>
      <c r="L5738" t="s">
        <v>527</v>
      </c>
      <c r="M5738" t="s">
        <v>35</v>
      </c>
      <c r="N5738" t="s">
        <v>14</v>
      </c>
      <c r="S5738">
        <v>1000</v>
      </c>
    </row>
    <row r="5739" spans="1:19" x14ac:dyDescent="0.3">
      <c r="A5739">
        <v>2023</v>
      </c>
      <c r="C5739" t="str">
        <f>IF(GETPIVOTDATA("PS % recovery",Sheet4!$B$5,"Parish Name",K5739)&gt;99.949%,"OK","No")</f>
        <v>No</v>
      </c>
      <c r="D5739" t="e">
        <f>VLOOKUP(J5739,'Ref2'!C:E,3,0)</f>
        <v>#N/A</v>
      </c>
      <c r="F5739">
        <v>11</v>
      </c>
      <c r="I5739" t="e">
        <f>VLOOKUP(J5739,Ref!L:M,2,0)</f>
        <v>#N/A</v>
      </c>
      <c r="J5739" t="s">
        <v>1021</v>
      </c>
      <c r="K5739" t="s">
        <v>148</v>
      </c>
      <c r="L5739" t="s">
        <v>527</v>
      </c>
      <c r="M5739" t="s">
        <v>35</v>
      </c>
      <c r="N5739" t="s">
        <v>14</v>
      </c>
      <c r="S5739">
        <v>0</v>
      </c>
    </row>
    <row r="5740" spans="1:19" x14ac:dyDescent="0.3">
      <c r="A5740">
        <v>2023</v>
      </c>
      <c r="C5740" t="str">
        <f>IF(GETPIVOTDATA("PS % recovery",Sheet4!$B$5,"Parish Name",K5740)&gt;99.949%,"OK","No")</f>
        <v>OK</v>
      </c>
      <c r="D5740" t="e">
        <f>VLOOKUP(J5740,'Ref2'!C:E,3,0)</f>
        <v>#N/A</v>
      </c>
      <c r="F5740">
        <v>11</v>
      </c>
      <c r="I5740" t="e">
        <f>VLOOKUP(J5740,Ref!L:M,2,0)</f>
        <v>#N/A</v>
      </c>
      <c r="J5740" t="s">
        <v>1023</v>
      </c>
      <c r="K5740" t="s">
        <v>153</v>
      </c>
      <c r="L5740" t="s">
        <v>527</v>
      </c>
      <c r="M5740" t="s">
        <v>35</v>
      </c>
      <c r="N5740" t="s">
        <v>14</v>
      </c>
      <c r="S5740">
        <v>5500</v>
      </c>
    </row>
    <row r="5741" spans="1:19" x14ac:dyDescent="0.3">
      <c r="A5741">
        <v>2023</v>
      </c>
      <c r="C5741" t="str">
        <f>IF(GETPIVOTDATA("PS % recovery",Sheet4!$B$5,"Parish Name",K5741)&gt;99.949%,"OK","No")</f>
        <v>OK</v>
      </c>
      <c r="D5741" t="e">
        <f>VLOOKUP(J5741,'Ref2'!C:E,3,0)</f>
        <v>#N/A</v>
      </c>
      <c r="F5741">
        <v>11</v>
      </c>
      <c r="I5741" t="e">
        <f>VLOOKUP(J5741,Ref!L:M,2,0)</f>
        <v>#N/A</v>
      </c>
      <c r="J5741" t="s">
        <v>1025</v>
      </c>
      <c r="K5741" t="s">
        <v>154</v>
      </c>
      <c r="L5741" t="s">
        <v>527</v>
      </c>
      <c r="M5741" t="s">
        <v>35</v>
      </c>
      <c r="N5741" t="s">
        <v>14</v>
      </c>
      <c r="S5741">
        <v>0</v>
      </c>
    </row>
    <row r="5742" spans="1:19" x14ac:dyDescent="0.3">
      <c r="A5742">
        <v>2023</v>
      </c>
      <c r="C5742" t="str">
        <f>IF(GETPIVOTDATA("PS % recovery",Sheet4!$B$5,"Parish Name",K5742)&gt;99.949%,"OK","No")</f>
        <v>OK</v>
      </c>
      <c r="D5742" t="e">
        <f>VLOOKUP(J5742,'Ref2'!C:E,3,0)</f>
        <v>#N/A</v>
      </c>
      <c r="F5742">
        <v>11</v>
      </c>
      <c r="I5742" t="e">
        <f>VLOOKUP(J5742,Ref!L:M,2,0)</f>
        <v>#N/A</v>
      </c>
      <c r="J5742" t="s">
        <v>1027</v>
      </c>
      <c r="K5742" t="s">
        <v>156</v>
      </c>
      <c r="L5742" t="s">
        <v>529</v>
      </c>
      <c r="M5742" t="s">
        <v>18</v>
      </c>
      <c r="N5742" t="s">
        <v>15</v>
      </c>
      <c r="S5742">
        <v>10000</v>
      </c>
    </row>
    <row r="5743" spans="1:19" x14ac:dyDescent="0.3">
      <c r="A5743">
        <v>2023</v>
      </c>
      <c r="C5743" t="str">
        <f>IF(GETPIVOTDATA("PS % recovery",Sheet4!$B$5,"Parish Name",K5743)&gt;99.949%,"OK","No")</f>
        <v>No</v>
      </c>
      <c r="D5743" t="e">
        <f>VLOOKUP(J5743,'Ref2'!C:E,3,0)</f>
        <v>#N/A</v>
      </c>
      <c r="F5743">
        <v>11</v>
      </c>
      <c r="I5743" t="e">
        <f>VLOOKUP(J5743,Ref!L:M,2,0)</f>
        <v>#N/A</v>
      </c>
      <c r="J5743" t="s">
        <v>1029</v>
      </c>
      <c r="K5743" t="s">
        <v>157</v>
      </c>
      <c r="L5743" t="s">
        <v>531</v>
      </c>
      <c r="M5743" t="s">
        <v>18</v>
      </c>
      <c r="N5743" t="s">
        <v>15</v>
      </c>
      <c r="S5743">
        <v>3000</v>
      </c>
    </row>
    <row r="5744" spans="1:19" x14ac:dyDescent="0.3">
      <c r="A5744">
        <v>2023</v>
      </c>
      <c r="C5744" t="str">
        <f>IF(GETPIVOTDATA("PS % recovery",Sheet4!$B$5,"Parish Name",K5744)&gt;99.949%,"OK","No")</f>
        <v>OK</v>
      </c>
      <c r="D5744" t="e">
        <f>VLOOKUP(J5744,'Ref2'!C:E,3,0)</f>
        <v>#N/A</v>
      </c>
      <c r="F5744">
        <v>11</v>
      </c>
      <c r="I5744" t="e">
        <f>VLOOKUP(J5744,Ref!L:M,2,0)</f>
        <v>#N/A</v>
      </c>
      <c r="J5744" t="s">
        <v>1031</v>
      </c>
      <c r="K5744" t="s">
        <v>158</v>
      </c>
      <c r="L5744" t="s">
        <v>535</v>
      </c>
      <c r="M5744" t="s">
        <v>18</v>
      </c>
      <c r="N5744" t="s">
        <v>15</v>
      </c>
      <c r="S5744">
        <v>7444.5</v>
      </c>
    </row>
    <row r="5745" spans="1:19" x14ac:dyDescent="0.3">
      <c r="A5745">
        <v>2023</v>
      </c>
      <c r="C5745" t="str">
        <f>IF(GETPIVOTDATA("PS % recovery",Sheet4!$B$5,"Parish Name",K5745)&gt;99.949%,"OK","No")</f>
        <v>No</v>
      </c>
      <c r="D5745" t="e">
        <f>VLOOKUP(J5745,'Ref2'!C:E,3,0)</f>
        <v>#N/A</v>
      </c>
      <c r="F5745">
        <v>11</v>
      </c>
      <c r="I5745" t="e">
        <f>VLOOKUP(J5745,Ref!L:M,2,0)</f>
        <v>#N/A</v>
      </c>
      <c r="J5745" t="s">
        <v>789</v>
      </c>
      <c r="K5745" t="s">
        <v>160</v>
      </c>
      <c r="L5745" t="s">
        <v>537</v>
      </c>
      <c r="M5745" t="s">
        <v>18</v>
      </c>
      <c r="N5745" t="s">
        <v>15</v>
      </c>
      <c r="S5745">
        <v>1000</v>
      </c>
    </row>
    <row r="5746" spans="1:19" x14ac:dyDescent="0.3">
      <c r="A5746">
        <v>2023</v>
      </c>
      <c r="C5746" t="str">
        <f>IF(GETPIVOTDATA("PS % recovery",Sheet4!$B$5,"Parish Name",K5746)&gt;99.949%,"OK","No")</f>
        <v>OK</v>
      </c>
      <c r="D5746" t="e">
        <f>VLOOKUP(J5746,'Ref2'!C:E,3,0)</f>
        <v>#N/A</v>
      </c>
      <c r="F5746">
        <v>11</v>
      </c>
      <c r="I5746" t="e">
        <f>VLOOKUP(J5746,Ref!L:M,2,0)</f>
        <v>#N/A</v>
      </c>
      <c r="J5746" t="s">
        <v>1034</v>
      </c>
      <c r="K5746" t="s">
        <v>161</v>
      </c>
      <c r="L5746" t="s">
        <v>539</v>
      </c>
      <c r="M5746" t="s">
        <v>18</v>
      </c>
      <c r="N5746" t="s">
        <v>15</v>
      </c>
      <c r="S5746">
        <v>6003.17</v>
      </c>
    </row>
    <row r="5747" spans="1:19" x14ac:dyDescent="0.3">
      <c r="A5747">
        <v>2023</v>
      </c>
      <c r="C5747" t="str">
        <f>IF(GETPIVOTDATA("PS % recovery",Sheet4!$B$5,"Parish Name",K5747)&gt;99.949%,"OK","No")</f>
        <v>OK</v>
      </c>
      <c r="D5747" t="e">
        <f>VLOOKUP(J5747,'Ref2'!C:E,3,0)</f>
        <v>#N/A</v>
      </c>
      <c r="F5747">
        <v>11</v>
      </c>
      <c r="I5747" t="e">
        <f>VLOOKUP(J5747,Ref!L:M,2,0)</f>
        <v>#N/A</v>
      </c>
      <c r="J5747" t="s">
        <v>1036</v>
      </c>
      <c r="K5747" t="s">
        <v>162</v>
      </c>
      <c r="L5747" t="s">
        <v>541</v>
      </c>
      <c r="M5747" t="s">
        <v>18</v>
      </c>
      <c r="N5747" t="s">
        <v>15</v>
      </c>
      <c r="S5747">
        <v>5000</v>
      </c>
    </row>
    <row r="5748" spans="1:19" x14ac:dyDescent="0.3">
      <c r="A5748">
        <v>2023</v>
      </c>
      <c r="C5748" t="str">
        <f>IF(GETPIVOTDATA("PS % recovery",Sheet4!$B$5,"Parish Name",K5748)&gt;99.949%,"OK","No")</f>
        <v>OK</v>
      </c>
      <c r="D5748" t="e">
        <f>VLOOKUP(J5748,'Ref2'!C:E,3,0)</f>
        <v>#N/A</v>
      </c>
      <c r="F5748">
        <v>11</v>
      </c>
      <c r="I5748" t="e">
        <f>VLOOKUP(J5748,Ref!L:M,2,0)</f>
        <v>#N/A</v>
      </c>
      <c r="J5748" t="s">
        <v>1038</v>
      </c>
      <c r="K5748" t="s">
        <v>163</v>
      </c>
      <c r="L5748" t="s">
        <v>545</v>
      </c>
      <c r="M5748" t="s">
        <v>18</v>
      </c>
      <c r="N5748" t="s">
        <v>15</v>
      </c>
      <c r="S5748">
        <v>0</v>
      </c>
    </row>
    <row r="5749" spans="1:19" x14ac:dyDescent="0.3">
      <c r="A5749">
        <v>2023</v>
      </c>
      <c r="C5749" t="str">
        <f>IF(GETPIVOTDATA("PS % recovery",Sheet4!$B$5,"Parish Name",K5749)&gt;99.949%,"OK","No")</f>
        <v>OK</v>
      </c>
      <c r="D5749" t="e">
        <f>VLOOKUP(J5749,'Ref2'!C:E,3,0)</f>
        <v>#N/A</v>
      </c>
      <c r="F5749">
        <v>11</v>
      </c>
      <c r="I5749" t="e">
        <f>VLOOKUP(J5749,Ref!L:M,2,0)</f>
        <v>#N/A</v>
      </c>
      <c r="J5749" t="s">
        <v>1040</v>
      </c>
      <c r="K5749" t="s">
        <v>164</v>
      </c>
      <c r="L5749" t="s">
        <v>545</v>
      </c>
      <c r="M5749" t="s">
        <v>18</v>
      </c>
      <c r="N5749" t="s">
        <v>15</v>
      </c>
      <c r="S5749">
        <v>656</v>
      </c>
    </row>
    <row r="5750" spans="1:19" x14ac:dyDescent="0.3">
      <c r="A5750">
        <v>2023</v>
      </c>
      <c r="C5750" t="str">
        <f>IF(GETPIVOTDATA("PS % recovery",Sheet4!$B$5,"Parish Name",K5750)&gt;99.949%,"OK","No")</f>
        <v>OK</v>
      </c>
      <c r="D5750" t="e">
        <f>VLOOKUP(J5750,'Ref2'!C:E,3,0)</f>
        <v>#N/A</v>
      </c>
      <c r="F5750">
        <v>11</v>
      </c>
      <c r="I5750" t="e">
        <f>VLOOKUP(J5750,Ref!L:M,2,0)</f>
        <v>#N/A</v>
      </c>
      <c r="J5750" t="s">
        <v>1042</v>
      </c>
      <c r="K5750" t="s">
        <v>165</v>
      </c>
      <c r="L5750" t="s">
        <v>543</v>
      </c>
      <c r="M5750" t="s">
        <v>18</v>
      </c>
      <c r="N5750" t="s">
        <v>15</v>
      </c>
      <c r="S5750">
        <v>5698</v>
      </c>
    </row>
    <row r="5751" spans="1:19" x14ac:dyDescent="0.3">
      <c r="A5751">
        <v>2023</v>
      </c>
      <c r="C5751" t="str">
        <f>IF(GETPIVOTDATA("PS % recovery",Sheet4!$B$5,"Parish Name",K5751)&gt;99.949%,"OK","No")</f>
        <v>No</v>
      </c>
      <c r="D5751" t="e">
        <f>VLOOKUP(J5751,'Ref2'!C:E,3,0)</f>
        <v>#N/A</v>
      </c>
      <c r="F5751">
        <v>11</v>
      </c>
      <c r="I5751" t="e">
        <f>VLOOKUP(J5751,Ref!L:M,2,0)</f>
        <v>#N/A</v>
      </c>
      <c r="J5751" t="s">
        <v>1044</v>
      </c>
      <c r="K5751" t="s">
        <v>166</v>
      </c>
      <c r="L5751" t="s">
        <v>547</v>
      </c>
      <c r="M5751" t="s">
        <v>18</v>
      </c>
      <c r="N5751" t="s">
        <v>15</v>
      </c>
      <c r="S5751">
        <v>3000</v>
      </c>
    </row>
    <row r="5752" spans="1:19" x14ac:dyDescent="0.3">
      <c r="A5752">
        <v>2023</v>
      </c>
      <c r="C5752" t="str">
        <f>IF(GETPIVOTDATA("PS % recovery",Sheet4!$B$5,"Parish Name",K5752)&gt;99.949%,"OK","No")</f>
        <v>No</v>
      </c>
      <c r="D5752" t="e">
        <f>VLOOKUP(J5752,'Ref2'!C:E,3,0)</f>
        <v>#N/A</v>
      </c>
      <c r="F5752">
        <v>11</v>
      </c>
      <c r="I5752" t="e">
        <f>VLOOKUP(J5752,Ref!L:M,2,0)</f>
        <v>#N/A</v>
      </c>
      <c r="J5752" t="s">
        <v>1046</v>
      </c>
      <c r="K5752" t="s">
        <v>159</v>
      </c>
      <c r="L5752" t="s">
        <v>533</v>
      </c>
      <c r="M5752" t="s">
        <v>18</v>
      </c>
      <c r="N5752" t="s">
        <v>15</v>
      </c>
      <c r="S5752">
        <v>5000</v>
      </c>
    </row>
    <row r="5753" spans="1:19" x14ac:dyDescent="0.3">
      <c r="A5753">
        <v>2023</v>
      </c>
      <c r="C5753" t="str">
        <f>IF(GETPIVOTDATA("PS % recovery",Sheet4!$B$5,"Parish Name",K5753)&gt;99.949%,"OK","No")</f>
        <v>No</v>
      </c>
      <c r="D5753" t="e">
        <f>VLOOKUP(J5753,'Ref2'!C:E,3,0)</f>
        <v>#N/A</v>
      </c>
      <c r="F5753">
        <v>11</v>
      </c>
      <c r="I5753" t="e">
        <f>VLOOKUP(J5753,Ref!L:M,2,0)</f>
        <v>#N/A</v>
      </c>
      <c r="J5753" t="s">
        <v>794</v>
      </c>
      <c r="K5753" t="s">
        <v>168</v>
      </c>
      <c r="L5753" t="s">
        <v>549</v>
      </c>
      <c r="M5753" t="s">
        <v>21</v>
      </c>
      <c r="N5753" t="s">
        <v>15</v>
      </c>
      <c r="S5753">
        <v>0</v>
      </c>
    </row>
    <row r="5754" spans="1:19" x14ac:dyDescent="0.3">
      <c r="A5754">
        <v>2023</v>
      </c>
      <c r="C5754" t="str">
        <f>IF(GETPIVOTDATA("PS % recovery",Sheet4!$B$5,"Parish Name",K5754)&gt;99.949%,"OK","No")</f>
        <v>No</v>
      </c>
      <c r="D5754" t="e">
        <f>VLOOKUP(J5754,'Ref2'!C:E,3,0)</f>
        <v>#N/A</v>
      </c>
      <c r="F5754">
        <v>11</v>
      </c>
      <c r="I5754" t="e">
        <f>VLOOKUP(J5754,Ref!L:M,2,0)</f>
        <v>#N/A</v>
      </c>
      <c r="J5754" t="s">
        <v>801</v>
      </c>
      <c r="K5754" t="s">
        <v>169</v>
      </c>
      <c r="L5754" t="s">
        <v>549</v>
      </c>
      <c r="M5754" t="s">
        <v>21</v>
      </c>
      <c r="N5754" t="s">
        <v>15</v>
      </c>
      <c r="S5754">
        <v>750</v>
      </c>
    </row>
    <row r="5755" spans="1:19" x14ac:dyDescent="0.3">
      <c r="A5755">
        <v>2023</v>
      </c>
      <c r="C5755" t="str">
        <f>IF(GETPIVOTDATA("PS % recovery",Sheet4!$B$5,"Parish Name",K5755)&gt;99.949%,"OK","No")</f>
        <v>No</v>
      </c>
      <c r="D5755" t="e">
        <f>VLOOKUP(J5755,'Ref2'!C:E,3,0)</f>
        <v>#N/A</v>
      </c>
      <c r="F5755">
        <v>11</v>
      </c>
      <c r="I5755" t="e">
        <f>VLOOKUP(J5755,Ref!L:M,2,0)</f>
        <v>#N/A</v>
      </c>
      <c r="J5755" t="s">
        <v>807</v>
      </c>
      <c r="K5755" t="s">
        <v>171</v>
      </c>
      <c r="L5755" t="s">
        <v>553</v>
      </c>
      <c r="M5755" t="s">
        <v>21</v>
      </c>
      <c r="N5755" t="s">
        <v>15</v>
      </c>
      <c r="S5755">
        <v>1500</v>
      </c>
    </row>
    <row r="5756" spans="1:19" x14ac:dyDescent="0.3">
      <c r="A5756">
        <v>2023</v>
      </c>
      <c r="C5756" t="str">
        <f>IF(GETPIVOTDATA("PS % recovery",Sheet4!$B$5,"Parish Name",K5756)&gt;99.949%,"OK","No")</f>
        <v>OK</v>
      </c>
      <c r="D5756" t="e">
        <f>VLOOKUP(J5756,'Ref2'!C:E,3,0)</f>
        <v>#N/A</v>
      </c>
      <c r="F5756">
        <v>11</v>
      </c>
      <c r="I5756" t="e">
        <f>VLOOKUP(J5756,Ref!L:M,2,0)</f>
        <v>#N/A</v>
      </c>
      <c r="J5756" t="s">
        <v>1051</v>
      </c>
      <c r="K5756" t="s">
        <v>170</v>
      </c>
      <c r="L5756" t="s">
        <v>551</v>
      </c>
      <c r="M5756" t="s">
        <v>21</v>
      </c>
      <c r="N5756" t="s">
        <v>15</v>
      </c>
      <c r="S5756">
        <v>8999</v>
      </c>
    </row>
    <row r="5757" spans="1:19" x14ac:dyDescent="0.3">
      <c r="A5757">
        <v>2023</v>
      </c>
      <c r="C5757" t="str">
        <f>IF(GETPIVOTDATA("PS % recovery",Sheet4!$B$5,"Parish Name",K5757)&gt;99.949%,"OK","No")</f>
        <v>No</v>
      </c>
      <c r="D5757" t="e">
        <f>VLOOKUP(J5757,'Ref2'!C:E,3,0)</f>
        <v>#N/A</v>
      </c>
      <c r="F5757">
        <v>11</v>
      </c>
      <c r="I5757" t="e">
        <f>VLOOKUP(J5757,Ref!L:M,2,0)</f>
        <v>#N/A</v>
      </c>
      <c r="J5757" t="s">
        <v>796</v>
      </c>
      <c r="K5757" t="s">
        <v>172</v>
      </c>
      <c r="L5757" t="s">
        <v>555</v>
      </c>
      <c r="M5757" t="s">
        <v>21</v>
      </c>
      <c r="N5757" t="s">
        <v>15</v>
      </c>
      <c r="S5757">
        <v>0</v>
      </c>
    </row>
    <row r="5758" spans="1:19" x14ac:dyDescent="0.3">
      <c r="A5758">
        <v>2023</v>
      </c>
      <c r="C5758" t="str">
        <f>IF(GETPIVOTDATA("PS % recovery",Sheet4!$B$5,"Parish Name",K5758)&gt;99.949%,"OK","No")</f>
        <v>No</v>
      </c>
      <c r="D5758" t="e">
        <f>VLOOKUP(J5758,'Ref2'!C:E,3,0)</f>
        <v>#N/A</v>
      </c>
      <c r="F5758">
        <v>11</v>
      </c>
      <c r="I5758" t="e">
        <f>VLOOKUP(J5758,Ref!L:M,2,0)</f>
        <v>#N/A</v>
      </c>
      <c r="J5758" t="s">
        <v>798</v>
      </c>
      <c r="K5758" t="s">
        <v>173</v>
      </c>
      <c r="L5758" t="s">
        <v>555</v>
      </c>
      <c r="M5758" t="s">
        <v>21</v>
      </c>
      <c r="N5758" t="s">
        <v>15</v>
      </c>
      <c r="S5758">
        <v>0</v>
      </c>
    </row>
    <row r="5759" spans="1:19" x14ac:dyDescent="0.3">
      <c r="A5759">
        <v>2023</v>
      </c>
      <c r="C5759" t="str">
        <f>IF(GETPIVOTDATA("PS % recovery",Sheet4!$B$5,"Parish Name",K5759)&gt;99.949%,"OK","No")</f>
        <v>No</v>
      </c>
      <c r="D5759" t="e">
        <f>VLOOKUP(J5759,'Ref2'!C:E,3,0)</f>
        <v>#N/A</v>
      </c>
      <c r="F5759">
        <v>11</v>
      </c>
      <c r="I5759" t="e">
        <f>VLOOKUP(J5759,Ref!L:M,2,0)</f>
        <v>#N/A</v>
      </c>
      <c r="J5759" t="s">
        <v>805</v>
      </c>
      <c r="K5759" t="s">
        <v>175</v>
      </c>
      <c r="L5759" t="s">
        <v>555</v>
      </c>
      <c r="M5759" t="s">
        <v>21</v>
      </c>
      <c r="N5759" t="s">
        <v>15</v>
      </c>
      <c r="S5759">
        <v>0</v>
      </c>
    </row>
    <row r="5760" spans="1:19" x14ac:dyDescent="0.3">
      <c r="A5760">
        <v>2023</v>
      </c>
      <c r="C5760" t="str">
        <f>IF(GETPIVOTDATA("PS % recovery",Sheet4!$B$5,"Parish Name",K5760)&gt;99.949%,"OK","No")</f>
        <v>No</v>
      </c>
      <c r="D5760" t="e">
        <f>VLOOKUP(J5760,'Ref2'!C:E,3,0)</f>
        <v>#N/A</v>
      </c>
      <c r="F5760">
        <v>11</v>
      </c>
      <c r="I5760" t="e">
        <f>VLOOKUP(J5760,Ref!L:M,2,0)</f>
        <v>#N/A</v>
      </c>
      <c r="J5760" t="s">
        <v>1056</v>
      </c>
      <c r="K5760" t="s">
        <v>174</v>
      </c>
      <c r="L5760" t="s">
        <v>557</v>
      </c>
      <c r="M5760" t="s">
        <v>21</v>
      </c>
      <c r="N5760" t="s">
        <v>15</v>
      </c>
      <c r="S5760">
        <v>2696.75</v>
      </c>
    </row>
    <row r="5761" spans="1:19" x14ac:dyDescent="0.3">
      <c r="A5761">
        <v>2023</v>
      </c>
      <c r="C5761" t="str">
        <f>IF(GETPIVOTDATA("PS % recovery",Sheet4!$B$5,"Parish Name",K5761)&gt;99.949%,"OK","No")</f>
        <v>OK</v>
      </c>
      <c r="D5761" t="e">
        <f>VLOOKUP(J5761,'Ref2'!C:E,3,0)</f>
        <v>#N/A</v>
      </c>
      <c r="F5761">
        <v>11</v>
      </c>
      <c r="I5761" t="e">
        <f>VLOOKUP(J5761,Ref!L:M,2,0)</f>
        <v>#N/A</v>
      </c>
      <c r="J5761" t="s">
        <v>1058</v>
      </c>
      <c r="K5761" t="s">
        <v>176</v>
      </c>
      <c r="L5761" t="s">
        <v>557</v>
      </c>
      <c r="M5761" t="s">
        <v>21</v>
      </c>
      <c r="N5761" t="s">
        <v>15</v>
      </c>
      <c r="S5761">
        <v>3137</v>
      </c>
    </row>
    <row r="5762" spans="1:19" x14ac:dyDescent="0.3">
      <c r="A5762">
        <v>2023</v>
      </c>
      <c r="C5762" t="str">
        <f>IF(GETPIVOTDATA("PS % recovery",Sheet4!$B$5,"Parish Name",K5762)&gt;99.949%,"OK","No")</f>
        <v>No</v>
      </c>
      <c r="D5762" t="e">
        <f>VLOOKUP(J5762,'Ref2'!C:E,3,0)</f>
        <v>#N/A</v>
      </c>
      <c r="F5762">
        <v>11</v>
      </c>
      <c r="I5762" t="e">
        <f>VLOOKUP(J5762,Ref!L:M,2,0)</f>
        <v>#N/A</v>
      </c>
      <c r="J5762" t="s">
        <v>800</v>
      </c>
      <c r="K5762" t="s">
        <v>177</v>
      </c>
      <c r="L5762" t="s">
        <v>559</v>
      </c>
      <c r="M5762" t="s">
        <v>21</v>
      </c>
      <c r="N5762" t="s">
        <v>15</v>
      </c>
      <c r="S5762">
        <v>5000</v>
      </c>
    </row>
    <row r="5763" spans="1:19" x14ac:dyDescent="0.3">
      <c r="A5763">
        <v>2023</v>
      </c>
      <c r="C5763" t="str">
        <f>IF(GETPIVOTDATA("PS % recovery",Sheet4!$B$5,"Parish Name",K5763)&gt;99.949%,"OK","No")</f>
        <v>No</v>
      </c>
      <c r="D5763" t="e">
        <f>VLOOKUP(J5763,'Ref2'!C:E,3,0)</f>
        <v>#N/A</v>
      </c>
      <c r="F5763">
        <v>11</v>
      </c>
      <c r="I5763" t="e">
        <f>VLOOKUP(J5763,Ref!L:M,2,0)</f>
        <v>#N/A</v>
      </c>
      <c r="J5763" t="s">
        <v>803</v>
      </c>
      <c r="K5763" t="s">
        <v>178</v>
      </c>
      <c r="L5763" t="s">
        <v>549</v>
      </c>
      <c r="M5763" t="s">
        <v>21</v>
      </c>
      <c r="N5763" t="s">
        <v>15</v>
      </c>
      <c r="S5763">
        <v>2000</v>
      </c>
    </row>
    <row r="5764" spans="1:19" x14ac:dyDescent="0.3">
      <c r="A5764">
        <v>2023</v>
      </c>
      <c r="C5764" t="str">
        <f>IF(GETPIVOTDATA("PS % recovery",Sheet4!$B$5,"Parish Name",K5764)&gt;99.949%,"OK","No")</f>
        <v>OK</v>
      </c>
      <c r="D5764" t="e">
        <f>VLOOKUP(J5764,'Ref2'!C:E,3,0)</f>
        <v>#N/A</v>
      </c>
      <c r="F5764">
        <v>11</v>
      </c>
      <c r="I5764" t="e">
        <f>VLOOKUP(J5764,Ref!L:M,2,0)</f>
        <v>#N/A</v>
      </c>
      <c r="J5764" t="s">
        <v>1062</v>
      </c>
      <c r="K5764" t="s">
        <v>180</v>
      </c>
      <c r="L5764" t="s">
        <v>561</v>
      </c>
      <c r="M5764" t="s">
        <v>21</v>
      </c>
      <c r="N5764" t="s">
        <v>15</v>
      </c>
      <c r="S5764">
        <v>0</v>
      </c>
    </row>
    <row r="5765" spans="1:19" x14ac:dyDescent="0.3">
      <c r="A5765">
        <v>2023</v>
      </c>
      <c r="C5765" t="str">
        <f>IF(GETPIVOTDATA("PS % recovery",Sheet4!$B$5,"Parish Name",K5765)&gt;99.949%,"OK","No")</f>
        <v>OK</v>
      </c>
      <c r="D5765" t="e">
        <f>VLOOKUP(J5765,'Ref2'!C:E,3,0)</f>
        <v>#N/A</v>
      </c>
      <c r="F5765">
        <v>11</v>
      </c>
      <c r="I5765" t="e">
        <f>VLOOKUP(J5765,Ref!L:M,2,0)</f>
        <v>#N/A</v>
      </c>
      <c r="J5765" t="s">
        <v>1064</v>
      </c>
      <c r="K5765" t="s">
        <v>182</v>
      </c>
      <c r="L5765" t="s">
        <v>563</v>
      </c>
      <c r="M5765" t="s">
        <v>21</v>
      </c>
      <c r="N5765" t="s">
        <v>15</v>
      </c>
      <c r="S5765">
        <v>5012</v>
      </c>
    </row>
    <row r="5766" spans="1:19" x14ac:dyDescent="0.3">
      <c r="A5766">
        <v>2023</v>
      </c>
      <c r="C5766" t="str">
        <f>IF(GETPIVOTDATA("PS % recovery",Sheet4!$B$5,"Parish Name",K5766)&gt;99.949%,"OK","No")</f>
        <v>OK</v>
      </c>
      <c r="D5766" t="e">
        <f>VLOOKUP(J5766,'Ref2'!C:E,3,0)</f>
        <v>#N/A</v>
      </c>
      <c r="F5766">
        <v>11</v>
      </c>
      <c r="I5766" t="e">
        <f>VLOOKUP(J5766,Ref!L:M,2,0)</f>
        <v>#N/A</v>
      </c>
      <c r="J5766" t="s">
        <v>1066</v>
      </c>
      <c r="K5766" t="s">
        <v>179</v>
      </c>
      <c r="L5766" t="s">
        <v>563</v>
      </c>
      <c r="M5766" t="s">
        <v>21</v>
      </c>
      <c r="N5766" t="s">
        <v>15</v>
      </c>
      <c r="S5766">
        <v>2000</v>
      </c>
    </row>
    <row r="5767" spans="1:19" x14ac:dyDescent="0.3">
      <c r="A5767">
        <v>2023</v>
      </c>
      <c r="C5767" t="str">
        <f>IF(GETPIVOTDATA("PS % recovery",Sheet4!$B$5,"Parish Name",K5767)&gt;99.949%,"OK","No")</f>
        <v>OK</v>
      </c>
      <c r="D5767" t="e">
        <f>VLOOKUP(J5767,'Ref2'!C:E,3,0)</f>
        <v>#N/A</v>
      </c>
      <c r="F5767">
        <v>11</v>
      </c>
      <c r="I5767" t="e">
        <f>VLOOKUP(J5767,Ref!L:M,2,0)</f>
        <v>#N/A</v>
      </c>
      <c r="J5767" t="s">
        <v>1068</v>
      </c>
      <c r="K5767" t="s">
        <v>181</v>
      </c>
      <c r="L5767" t="s">
        <v>563</v>
      </c>
      <c r="M5767" t="s">
        <v>21</v>
      </c>
      <c r="N5767" t="s">
        <v>15</v>
      </c>
      <c r="S5767">
        <v>615</v>
      </c>
    </row>
    <row r="5768" spans="1:19" x14ac:dyDescent="0.3">
      <c r="A5768">
        <v>2023</v>
      </c>
      <c r="C5768" t="str">
        <f>IF(GETPIVOTDATA("PS % recovery",Sheet4!$B$5,"Parish Name",K5768)&gt;99.949%,"OK","No")</f>
        <v>OK</v>
      </c>
      <c r="D5768" t="str">
        <f>VLOOKUP(J5768,'Ref2'!C:E,3,0)</f>
        <v>LLF</v>
      </c>
      <c r="F5768">
        <v>11</v>
      </c>
      <c r="I5768" t="e">
        <f>VLOOKUP(J5768,Ref!L:M,2,0)</f>
        <v>#N/A</v>
      </c>
      <c r="J5768" t="s">
        <v>1070</v>
      </c>
      <c r="K5768" t="s">
        <v>183</v>
      </c>
      <c r="L5768" t="s">
        <v>565</v>
      </c>
      <c r="M5768" t="s">
        <v>21</v>
      </c>
      <c r="N5768" t="s">
        <v>15</v>
      </c>
      <c r="S5768">
        <v>7785.35</v>
      </c>
    </row>
    <row r="5769" spans="1:19" x14ac:dyDescent="0.3">
      <c r="A5769">
        <v>2023</v>
      </c>
      <c r="C5769" t="str">
        <f>IF(GETPIVOTDATA("PS % recovery",Sheet4!$B$5,"Parish Name",K5769)&gt;99.949%,"OK","No")</f>
        <v>OK</v>
      </c>
      <c r="D5769" t="e">
        <f>VLOOKUP(J5769,'Ref2'!C:E,3,0)</f>
        <v>#N/A</v>
      </c>
      <c r="F5769">
        <v>11</v>
      </c>
      <c r="I5769" t="e">
        <f>VLOOKUP(J5769,Ref!L:M,2,0)</f>
        <v>#N/A</v>
      </c>
      <c r="J5769" t="s">
        <v>1072</v>
      </c>
      <c r="K5769" t="s">
        <v>185</v>
      </c>
      <c r="L5769" t="s">
        <v>573</v>
      </c>
      <c r="M5769" t="s">
        <v>24</v>
      </c>
      <c r="N5769" t="s">
        <v>15</v>
      </c>
      <c r="S5769">
        <v>4000</v>
      </c>
    </row>
    <row r="5770" spans="1:19" x14ac:dyDescent="0.3">
      <c r="A5770">
        <v>2023</v>
      </c>
      <c r="C5770" t="str">
        <f>IF(GETPIVOTDATA("PS % recovery",Sheet4!$B$5,"Parish Name",K5770)&gt;99.949%,"OK","No")</f>
        <v>No</v>
      </c>
      <c r="D5770" t="e">
        <f>VLOOKUP(J5770,'Ref2'!C:E,3,0)</f>
        <v>#N/A</v>
      </c>
      <c r="F5770">
        <v>11</v>
      </c>
      <c r="I5770" t="e">
        <f>VLOOKUP(J5770,Ref!L:M,2,0)</f>
        <v>#N/A</v>
      </c>
      <c r="J5770" t="s">
        <v>1074</v>
      </c>
      <c r="K5770" t="s">
        <v>187</v>
      </c>
      <c r="L5770" t="s">
        <v>573</v>
      </c>
      <c r="M5770" t="s">
        <v>24</v>
      </c>
      <c r="N5770" t="s">
        <v>15</v>
      </c>
      <c r="S5770">
        <v>0</v>
      </c>
    </row>
    <row r="5771" spans="1:19" x14ac:dyDescent="0.3">
      <c r="A5771">
        <v>2023</v>
      </c>
      <c r="C5771" t="str">
        <f>IF(GETPIVOTDATA("PS % recovery",Sheet4!$B$5,"Parish Name",K5771)&gt;99.949%,"OK","No")</f>
        <v>OK</v>
      </c>
      <c r="D5771" t="e">
        <f>VLOOKUP(J5771,'Ref2'!C:E,3,0)</f>
        <v>#N/A</v>
      </c>
      <c r="F5771">
        <v>11</v>
      </c>
      <c r="I5771" t="e">
        <f>VLOOKUP(J5771,Ref!L:M,2,0)</f>
        <v>#N/A</v>
      </c>
      <c r="J5771" t="s">
        <v>1076</v>
      </c>
      <c r="K5771" t="s">
        <v>189</v>
      </c>
      <c r="L5771" t="s">
        <v>581</v>
      </c>
      <c r="M5771" t="s">
        <v>24</v>
      </c>
      <c r="N5771" t="s">
        <v>15</v>
      </c>
      <c r="S5771">
        <v>2064</v>
      </c>
    </row>
    <row r="5772" spans="1:19" x14ac:dyDescent="0.3">
      <c r="A5772">
        <v>2023</v>
      </c>
      <c r="C5772" t="str">
        <f>IF(GETPIVOTDATA("PS % recovery",Sheet4!$B$5,"Parish Name",K5772)&gt;99.949%,"OK","No")</f>
        <v>OK</v>
      </c>
      <c r="D5772" t="e">
        <f>VLOOKUP(J5772,'Ref2'!C:E,3,0)</f>
        <v>#N/A</v>
      </c>
      <c r="F5772">
        <v>11</v>
      </c>
      <c r="I5772" t="e">
        <f>VLOOKUP(J5772,Ref!L:M,2,0)</f>
        <v>#N/A</v>
      </c>
      <c r="J5772" t="s">
        <v>1078</v>
      </c>
      <c r="K5772" t="s">
        <v>186</v>
      </c>
      <c r="L5772" t="s">
        <v>577</v>
      </c>
      <c r="M5772" t="s">
        <v>24</v>
      </c>
      <c r="N5772" t="s">
        <v>15</v>
      </c>
      <c r="S5772">
        <v>928</v>
      </c>
    </row>
    <row r="5773" spans="1:19" x14ac:dyDescent="0.3">
      <c r="A5773">
        <v>2023</v>
      </c>
      <c r="C5773" t="str">
        <f>IF(GETPIVOTDATA("PS % recovery",Sheet4!$B$5,"Parish Name",K5773)&gt;99.949%,"OK","No")</f>
        <v>No</v>
      </c>
      <c r="D5773" t="e">
        <f>VLOOKUP(J5773,'Ref2'!C:E,3,0)</f>
        <v>#N/A</v>
      </c>
      <c r="F5773">
        <v>11</v>
      </c>
      <c r="I5773" t="e">
        <f>VLOOKUP(J5773,Ref!L:M,2,0)</f>
        <v>#N/A</v>
      </c>
      <c r="J5773" t="s">
        <v>1080</v>
      </c>
      <c r="K5773" t="s">
        <v>192</v>
      </c>
      <c r="L5773" t="s">
        <v>577</v>
      </c>
      <c r="M5773" t="s">
        <v>24</v>
      </c>
      <c r="N5773" t="s">
        <v>15</v>
      </c>
      <c r="S5773">
        <v>765</v>
      </c>
    </row>
    <row r="5774" spans="1:19" x14ac:dyDescent="0.3">
      <c r="A5774">
        <v>2023</v>
      </c>
      <c r="C5774" t="str">
        <f>IF(GETPIVOTDATA("PS % recovery",Sheet4!$B$5,"Parish Name",K5774)&gt;99.949%,"OK","No")</f>
        <v>OK</v>
      </c>
      <c r="D5774" t="e">
        <f>VLOOKUP(J5774,'Ref2'!C:E,3,0)</f>
        <v>#N/A</v>
      </c>
      <c r="F5774">
        <v>11</v>
      </c>
      <c r="I5774" t="e">
        <f>VLOOKUP(J5774,Ref!L:M,2,0)</f>
        <v>#N/A</v>
      </c>
      <c r="J5774" t="s">
        <v>1082</v>
      </c>
      <c r="K5774" t="s">
        <v>193</v>
      </c>
      <c r="L5774" t="s">
        <v>577</v>
      </c>
      <c r="M5774" t="s">
        <v>24</v>
      </c>
      <c r="N5774" t="s">
        <v>15</v>
      </c>
      <c r="S5774">
        <v>2654</v>
      </c>
    </row>
    <row r="5775" spans="1:19" x14ac:dyDescent="0.3">
      <c r="A5775">
        <v>2023</v>
      </c>
      <c r="C5775" t="str">
        <f>IF(GETPIVOTDATA("PS % recovery",Sheet4!$B$5,"Parish Name",K5775)&gt;99.949%,"OK","No")</f>
        <v>OK</v>
      </c>
      <c r="D5775" t="e">
        <f>VLOOKUP(J5775,'Ref2'!C:E,3,0)</f>
        <v>#N/A</v>
      </c>
      <c r="F5775">
        <v>11</v>
      </c>
      <c r="I5775" t="e">
        <f>VLOOKUP(J5775,Ref!L:M,2,0)</f>
        <v>#N/A</v>
      </c>
      <c r="J5775" t="s">
        <v>1084</v>
      </c>
      <c r="K5775" t="s">
        <v>195</v>
      </c>
      <c r="L5775" t="s">
        <v>577</v>
      </c>
      <c r="M5775" t="s">
        <v>24</v>
      </c>
      <c r="N5775" t="s">
        <v>15</v>
      </c>
      <c r="S5775">
        <v>0</v>
      </c>
    </row>
    <row r="5776" spans="1:19" x14ac:dyDescent="0.3">
      <c r="A5776">
        <v>2023</v>
      </c>
      <c r="C5776" t="str">
        <f>IF(GETPIVOTDATA("PS % recovery",Sheet4!$B$5,"Parish Name",K5776)&gt;99.949%,"OK","No")</f>
        <v>OK</v>
      </c>
      <c r="D5776" t="e">
        <f>VLOOKUP(J5776,'Ref2'!C:E,3,0)</f>
        <v>#N/A</v>
      </c>
      <c r="F5776">
        <v>11</v>
      </c>
      <c r="I5776" t="e">
        <f>VLOOKUP(J5776,Ref!L:M,2,0)</f>
        <v>#N/A</v>
      </c>
      <c r="J5776" t="s">
        <v>1086</v>
      </c>
      <c r="K5776" t="s">
        <v>188</v>
      </c>
      <c r="L5776" t="s">
        <v>567</v>
      </c>
      <c r="M5776" t="s">
        <v>24</v>
      </c>
      <c r="N5776" t="s">
        <v>15</v>
      </c>
      <c r="S5776">
        <v>1338</v>
      </c>
    </row>
    <row r="5777" spans="1:19" x14ac:dyDescent="0.3">
      <c r="A5777">
        <v>2023</v>
      </c>
      <c r="C5777" t="str">
        <f>IF(GETPIVOTDATA("PS % recovery",Sheet4!$B$5,"Parish Name",K5777)&gt;99.949%,"OK","No")</f>
        <v>No</v>
      </c>
      <c r="D5777" t="e">
        <f>VLOOKUP(J5777,'Ref2'!C:E,3,0)</f>
        <v>#N/A</v>
      </c>
      <c r="F5777">
        <v>11</v>
      </c>
      <c r="I5777" t="e">
        <f>VLOOKUP(J5777,Ref!L:M,2,0)</f>
        <v>#N/A</v>
      </c>
      <c r="J5777" t="s">
        <v>1088</v>
      </c>
      <c r="K5777" t="s">
        <v>198</v>
      </c>
      <c r="L5777" t="s">
        <v>567</v>
      </c>
      <c r="M5777" t="s">
        <v>24</v>
      </c>
      <c r="N5777" t="s">
        <v>15</v>
      </c>
      <c r="S5777">
        <v>900</v>
      </c>
    </row>
    <row r="5778" spans="1:19" x14ac:dyDescent="0.3">
      <c r="A5778">
        <v>2023</v>
      </c>
      <c r="C5778" t="str">
        <f>IF(GETPIVOTDATA("PS % recovery",Sheet4!$B$5,"Parish Name",K5778)&gt;99.949%,"OK","No")</f>
        <v>No</v>
      </c>
      <c r="D5778" t="e">
        <f>VLOOKUP(J5778,'Ref2'!C:E,3,0)</f>
        <v>#N/A</v>
      </c>
      <c r="F5778">
        <v>11</v>
      </c>
      <c r="I5778" t="e">
        <f>VLOOKUP(J5778,Ref!L:M,2,0)</f>
        <v>#N/A</v>
      </c>
      <c r="J5778" t="s">
        <v>1090</v>
      </c>
      <c r="K5778" t="s">
        <v>199</v>
      </c>
      <c r="L5778" t="s">
        <v>567</v>
      </c>
      <c r="M5778" t="s">
        <v>24</v>
      </c>
      <c r="N5778" t="s">
        <v>15</v>
      </c>
      <c r="S5778">
        <v>0</v>
      </c>
    </row>
    <row r="5779" spans="1:19" x14ac:dyDescent="0.3">
      <c r="A5779">
        <v>2023</v>
      </c>
      <c r="C5779" t="str">
        <f>IF(GETPIVOTDATA("PS % recovery",Sheet4!$B$5,"Parish Name",K5779)&gt;99.949%,"OK","No")</f>
        <v>OK</v>
      </c>
      <c r="D5779" t="e">
        <f>VLOOKUP(J5779,'Ref2'!C:E,3,0)</f>
        <v>#N/A</v>
      </c>
      <c r="F5779">
        <v>11</v>
      </c>
      <c r="I5779" t="e">
        <f>VLOOKUP(J5779,Ref!L:M,2,0)</f>
        <v>#N/A</v>
      </c>
      <c r="J5779" t="s">
        <v>1092</v>
      </c>
      <c r="K5779" t="s">
        <v>190</v>
      </c>
      <c r="L5779" t="s">
        <v>569</v>
      </c>
      <c r="M5779" t="s">
        <v>24</v>
      </c>
      <c r="N5779" t="s">
        <v>15</v>
      </c>
      <c r="S5779">
        <v>5837</v>
      </c>
    </row>
    <row r="5780" spans="1:19" x14ac:dyDescent="0.3">
      <c r="A5780">
        <v>2023</v>
      </c>
      <c r="C5780" t="str">
        <f>IF(GETPIVOTDATA("PS % recovery",Sheet4!$B$5,"Parish Name",K5780)&gt;99.949%,"OK","No")</f>
        <v>No</v>
      </c>
      <c r="D5780" t="e">
        <f>VLOOKUP(J5780,'Ref2'!C:E,3,0)</f>
        <v>#N/A</v>
      </c>
      <c r="F5780">
        <v>11</v>
      </c>
      <c r="I5780" t="e">
        <f>VLOOKUP(J5780,Ref!L:M,2,0)</f>
        <v>#N/A</v>
      </c>
      <c r="J5780" t="s">
        <v>1094</v>
      </c>
      <c r="K5780" t="s">
        <v>191</v>
      </c>
      <c r="L5780" t="s">
        <v>571</v>
      </c>
      <c r="M5780" t="s">
        <v>24</v>
      </c>
      <c r="N5780" t="s">
        <v>15</v>
      </c>
      <c r="S5780">
        <v>600</v>
      </c>
    </row>
    <row r="5781" spans="1:19" x14ac:dyDescent="0.3">
      <c r="A5781">
        <v>2023</v>
      </c>
      <c r="C5781" t="str">
        <f>IF(GETPIVOTDATA("PS % recovery",Sheet4!$B$5,"Parish Name",K5781)&gt;99.949%,"OK","No")</f>
        <v>OK</v>
      </c>
      <c r="D5781" t="e">
        <f>VLOOKUP(J5781,'Ref2'!C:E,3,0)</f>
        <v>#N/A</v>
      </c>
      <c r="F5781">
        <v>11</v>
      </c>
      <c r="I5781" t="e">
        <f>VLOOKUP(J5781,Ref!L:M,2,0)</f>
        <v>#N/A</v>
      </c>
      <c r="J5781" t="s">
        <v>1096</v>
      </c>
      <c r="K5781" t="s">
        <v>200</v>
      </c>
      <c r="L5781" t="s">
        <v>571</v>
      </c>
      <c r="M5781" t="s">
        <v>24</v>
      </c>
      <c r="N5781" t="s">
        <v>15</v>
      </c>
      <c r="S5781">
        <v>0</v>
      </c>
    </row>
    <row r="5782" spans="1:19" x14ac:dyDescent="0.3">
      <c r="A5782">
        <v>2023</v>
      </c>
      <c r="C5782" t="str">
        <f>IF(GETPIVOTDATA("PS % recovery",Sheet4!$B$5,"Parish Name",K5782)&gt;99.949%,"OK","No")</f>
        <v>OK</v>
      </c>
      <c r="D5782" t="e">
        <f>VLOOKUP(J5782,'Ref2'!C:E,3,0)</f>
        <v>#N/A</v>
      </c>
      <c r="F5782">
        <v>11</v>
      </c>
      <c r="I5782" t="e">
        <f>VLOOKUP(J5782,Ref!L:M,2,0)</f>
        <v>#N/A</v>
      </c>
      <c r="J5782" t="s">
        <v>1098</v>
      </c>
      <c r="K5782" t="s">
        <v>202</v>
      </c>
      <c r="L5782" t="s">
        <v>571</v>
      </c>
      <c r="M5782" t="s">
        <v>24</v>
      </c>
      <c r="N5782" t="s">
        <v>15</v>
      </c>
      <c r="S5782">
        <v>0</v>
      </c>
    </row>
    <row r="5783" spans="1:19" x14ac:dyDescent="0.3">
      <c r="A5783">
        <v>2023</v>
      </c>
      <c r="C5783" t="str">
        <f>IF(GETPIVOTDATA("PS % recovery",Sheet4!$B$5,"Parish Name",K5783)&gt;99.949%,"OK","No")</f>
        <v>OK</v>
      </c>
      <c r="D5783" t="e">
        <f>VLOOKUP(J5783,'Ref2'!C:E,3,0)</f>
        <v>#N/A</v>
      </c>
      <c r="F5783">
        <v>11</v>
      </c>
      <c r="I5783" t="e">
        <f>VLOOKUP(J5783,Ref!L:M,2,0)</f>
        <v>#N/A</v>
      </c>
      <c r="J5783" t="s">
        <v>808</v>
      </c>
      <c r="K5783" t="s">
        <v>194</v>
      </c>
      <c r="L5783" t="s">
        <v>575</v>
      </c>
      <c r="M5783" t="s">
        <v>24</v>
      </c>
      <c r="N5783" t="s">
        <v>15</v>
      </c>
      <c r="S5783">
        <v>1431</v>
      </c>
    </row>
    <row r="5784" spans="1:19" x14ac:dyDescent="0.3">
      <c r="A5784">
        <v>2023</v>
      </c>
      <c r="C5784" t="str">
        <f>IF(GETPIVOTDATA("PS % recovery",Sheet4!$B$5,"Parish Name",K5784)&gt;99.949%,"OK","No")</f>
        <v>OK</v>
      </c>
      <c r="D5784" t="e">
        <f>VLOOKUP(J5784,'Ref2'!C:E,3,0)</f>
        <v>#N/A</v>
      </c>
      <c r="F5784">
        <v>11</v>
      </c>
      <c r="I5784" t="e">
        <f>VLOOKUP(J5784,Ref!L:M,2,0)</f>
        <v>#N/A</v>
      </c>
      <c r="J5784" t="s">
        <v>812</v>
      </c>
      <c r="K5784" t="s">
        <v>204</v>
      </c>
      <c r="L5784" t="s">
        <v>575</v>
      </c>
      <c r="M5784" t="s">
        <v>24</v>
      </c>
      <c r="N5784" t="s">
        <v>15</v>
      </c>
      <c r="S5784">
        <v>1345.58</v>
      </c>
    </row>
    <row r="5785" spans="1:19" x14ac:dyDescent="0.3">
      <c r="A5785">
        <v>2023</v>
      </c>
      <c r="C5785" t="str">
        <f>IF(GETPIVOTDATA("PS % recovery",Sheet4!$B$5,"Parish Name",K5785)&gt;99.949%,"OK","No")</f>
        <v>OK</v>
      </c>
      <c r="D5785" t="e">
        <f>VLOOKUP(J5785,'Ref2'!C:E,3,0)</f>
        <v>#N/A</v>
      </c>
      <c r="F5785">
        <v>11</v>
      </c>
      <c r="I5785" t="e">
        <f>VLOOKUP(J5785,Ref!L:M,2,0)</f>
        <v>#N/A</v>
      </c>
      <c r="J5785" t="s">
        <v>810</v>
      </c>
      <c r="K5785" t="s">
        <v>196</v>
      </c>
      <c r="L5785" t="s">
        <v>575</v>
      </c>
      <c r="M5785" t="s">
        <v>24</v>
      </c>
      <c r="N5785" t="s">
        <v>15</v>
      </c>
      <c r="S5785">
        <v>0</v>
      </c>
    </row>
    <row r="5786" spans="1:19" x14ac:dyDescent="0.3">
      <c r="A5786">
        <v>2023</v>
      </c>
      <c r="C5786" t="str">
        <f>IF(GETPIVOTDATA("PS % recovery",Sheet4!$B$5,"Parish Name",K5786)&gt;99.949%,"OK","No")</f>
        <v>OK</v>
      </c>
      <c r="D5786" t="e">
        <f>VLOOKUP(J5786,'Ref2'!C:E,3,0)</f>
        <v>#N/A</v>
      </c>
      <c r="F5786">
        <v>11</v>
      </c>
      <c r="I5786" t="e">
        <f>VLOOKUP(J5786,Ref!L:M,2,0)</f>
        <v>#N/A</v>
      </c>
      <c r="J5786" t="s">
        <v>1103</v>
      </c>
      <c r="K5786" t="s">
        <v>197</v>
      </c>
      <c r="L5786" t="s">
        <v>567</v>
      </c>
      <c r="M5786" t="s">
        <v>24</v>
      </c>
      <c r="N5786" t="s">
        <v>15</v>
      </c>
      <c r="S5786">
        <v>1500</v>
      </c>
    </row>
    <row r="5787" spans="1:19" x14ac:dyDescent="0.3">
      <c r="A5787">
        <v>2023</v>
      </c>
      <c r="C5787" t="str">
        <f>IF(GETPIVOTDATA("PS % recovery",Sheet4!$B$5,"Parish Name",K5787)&gt;99.949%,"OK","No")</f>
        <v>OK</v>
      </c>
      <c r="D5787" t="e">
        <f>VLOOKUP(J5787,'Ref2'!C:E,3,0)</f>
        <v>#N/A</v>
      </c>
      <c r="F5787">
        <v>11</v>
      </c>
      <c r="I5787" t="e">
        <f>VLOOKUP(J5787,Ref!L:M,2,0)</f>
        <v>#N/A</v>
      </c>
      <c r="J5787" t="s">
        <v>1105</v>
      </c>
      <c r="K5787" t="s">
        <v>201</v>
      </c>
      <c r="L5787" t="s">
        <v>581</v>
      </c>
      <c r="M5787" t="s">
        <v>24</v>
      </c>
      <c r="N5787" t="s">
        <v>15</v>
      </c>
      <c r="S5787">
        <v>481</v>
      </c>
    </row>
    <row r="5788" spans="1:19" x14ac:dyDescent="0.3">
      <c r="A5788">
        <v>2023</v>
      </c>
      <c r="C5788" t="str">
        <f>IF(GETPIVOTDATA("PS % recovery",Sheet4!$B$5,"Parish Name",K5788)&gt;99.949%,"OK","No")</f>
        <v>OK</v>
      </c>
      <c r="D5788" t="e">
        <f>VLOOKUP(J5788,'Ref2'!C:E,3,0)</f>
        <v>#N/A</v>
      </c>
      <c r="F5788">
        <v>11</v>
      </c>
      <c r="I5788" t="e">
        <f>VLOOKUP(J5788,Ref!L:M,2,0)</f>
        <v>#N/A</v>
      </c>
      <c r="J5788" t="s">
        <v>1107</v>
      </c>
      <c r="K5788" t="s">
        <v>207</v>
      </c>
      <c r="L5788" t="s">
        <v>581</v>
      </c>
      <c r="M5788" t="s">
        <v>24</v>
      </c>
      <c r="N5788" t="s">
        <v>15</v>
      </c>
      <c r="S5788">
        <v>0</v>
      </c>
    </row>
    <row r="5789" spans="1:19" x14ac:dyDescent="0.3">
      <c r="A5789">
        <v>2023</v>
      </c>
      <c r="C5789" t="str">
        <f>IF(GETPIVOTDATA("PS % recovery",Sheet4!$B$5,"Parish Name",K5789)&gt;99.949%,"OK","No")</f>
        <v>OK</v>
      </c>
      <c r="D5789" t="e">
        <f>VLOOKUP(J5789,'Ref2'!C:E,3,0)</f>
        <v>#N/A</v>
      </c>
      <c r="F5789">
        <v>11</v>
      </c>
      <c r="I5789" t="e">
        <f>VLOOKUP(J5789,Ref!L:M,2,0)</f>
        <v>#N/A</v>
      </c>
      <c r="J5789" t="s">
        <v>1109</v>
      </c>
      <c r="K5789" t="s">
        <v>209</v>
      </c>
      <c r="L5789" t="s">
        <v>581</v>
      </c>
      <c r="M5789" t="s">
        <v>24</v>
      </c>
      <c r="N5789" t="s">
        <v>15</v>
      </c>
      <c r="S5789">
        <v>1087</v>
      </c>
    </row>
    <row r="5790" spans="1:19" x14ac:dyDescent="0.3">
      <c r="A5790">
        <v>2023</v>
      </c>
      <c r="C5790" t="str">
        <f>IF(GETPIVOTDATA("PS % recovery",Sheet4!$B$5,"Parish Name",K5790)&gt;99.949%,"OK","No")</f>
        <v>OK</v>
      </c>
      <c r="D5790" t="e">
        <f>VLOOKUP(J5790,'Ref2'!C:E,3,0)</f>
        <v>#N/A</v>
      </c>
      <c r="F5790">
        <v>11</v>
      </c>
      <c r="I5790" t="e">
        <f>VLOOKUP(J5790,Ref!L:M,2,0)</f>
        <v>#N/A</v>
      </c>
      <c r="J5790" t="s">
        <v>1111</v>
      </c>
      <c r="K5790" t="s">
        <v>210</v>
      </c>
      <c r="L5790" t="s">
        <v>581</v>
      </c>
      <c r="M5790" t="s">
        <v>24</v>
      </c>
      <c r="N5790" t="s">
        <v>15</v>
      </c>
      <c r="S5790">
        <v>501</v>
      </c>
    </row>
    <row r="5791" spans="1:19" x14ac:dyDescent="0.3">
      <c r="A5791">
        <v>2023</v>
      </c>
      <c r="C5791" t="str">
        <f>IF(GETPIVOTDATA("PS % recovery",Sheet4!$B$5,"Parish Name",K5791)&gt;99.949%,"OK","No")</f>
        <v>OK</v>
      </c>
      <c r="D5791" t="e">
        <f>VLOOKUP(J5791,'Ref2'!C:E,3,0)</f>
        <v>#N/A</v>
      </c>
      <c r="F5791">
        <v>11</v>
      </c>
      <c r="I5791" t="e">
        <f>VLOOKUP(J5791,Ref!L:M,2,0)</f>
        <v>#N/A</v>
      </c>
      <c r="J5791" t="s">
        <v>1113</v>
      </c>
      <c r="K5791" t="s">
        <v>203</v>
      </c>
      <c r="L5791" t="s">
        <v>569</v>
      </c>
      <c r="M5791" t="s">
        <v>24</v>
      </c>
      <c r="N5791" t="s">
        <v>15</v>
      </c>
      <c r="S5791">
        <v>522.16999999999996</v>
      </c>
    </row>
    <row r="5792" spans="1:19" x14ac:dyDescent="0.3">
      <c r="A5792">
        <v>2023</v>
      </c>
      <c r="C5792" t="str">
        <f>IF(GETPIVOTDATA("PS % recovery",Sheet4!$B$5,"Parish Name",K5792)&gt;99.949%,"OK","No")</f>
        <v>OK</v>
      </c>
      <c r="D5792" t="e">
        <f>VLOOKUP(J5792,'Ref2'!C:E,3,0)</f>
        <v>#N/A</v>
      </c>
      <c r="F5792">
        <v>11</v>
      </c>
      <c r="I5792" t="e">
        <f>VLOOKUP(J5792,Ref!L:M,2,0)</f>
        <v>#N/A</v>
      </c>
      <c r="J5792" t="s">
        <v>1115</v>
      </c>
      <c r="K5792" t="s">
        <v>206</v>
      </c>
      <c r="L5792" t="s">
        <v>569</v>
      </c>
      <c r="M5792" t="s">
        <v>24</v>
      </c>
      <c r="N5792" t="s">
        <v>15</v>
      </c>
      <c r="S5792">
        <v>188</v>
      </c>
    </row>
    <row r="5793" spans="1:19" x14ac:dyDescent="0.3">
      <c r="A5793">
        <v>2023</v>
      </c>
      <c r="C5793" t="str">
        <f>IF(GETPIVOTDATA("PS % recovery",Sheet4!$B$5,"Parish Name",K5793)&gt;99.949%,"OK","No")</f>
        <v>OK</v>
      </c>
      <c r="D5793" t="e">
        <f>VLOOKUP(J5793,'Ref2'!C:E,3,0)</f>
        <v>#N/A</v>
      </c>
      <c r="F5793">
        <v>11</v>
      </c>
      <c r="I5793" t="e">
        <f>VLOOKUP(J5793,Ref!L:M,2,0)</f>
        <v>#N/A</v>
      </c>
      <c r="J5793" t="s">
        <v>1117</v>
      </c>
      <c r="K5793" t="s">
        <v>205</v>
      </c>
      <c r="L5793" t="s">
        <v>583</v>
      </c>
      <c r="M5793" t="s">
        <v>24</v>
      </c>
      <c r="N5793" t="s">
        <v>15</v>
      </c>
      <c r="S5793">
        <v>0</v>
      </c>
    </row>
    <row r="5794" spans="1:19" x14ac:dyDescent="0.3">
      <c r="A5794">
        <v>2023</v>
      </c>
      <c r="C5794" t="str">
        <f>IF(GETPIVOTDATA("PS % recovery",Sheet4!$B$5,"Parish Name",K5794)&gt;99.949%,"OK","No")</f>
        <v>OK</v>
      </c>
      <c r="D5794" t="e">
        <f>VLOOKUP(J5794,'Ref2'!C:E,3,0)</f>
        <v>#N/A</v>
      </c>
      <c r="F5794">
        <v>11</v>
      </c>
      <c r="I5794" t="e">
        <f>VLOOKUP(J5794,Ref!L:M,2,0)</f>
        <v>#N/A</v>
      </c>
      <c r="J5794" t="s">
        <v>1119</v>
      </c>
      <c r="K5794" t="s">
        <v>211</v>
      </c>
      <c r="L5794" t="s">
        <v>583</v>
      </c>
      <c r="M5794" t="s">
        <v>24</v>
      </c>
      <c r="N5794" t="s">
        <v>15</v>
      </c>
      <c r="S5794">
        <v>697</v>
      </c>
    </row>
    <row r="5795" spans="1:19" x14ac:dyDescent="0.3">
      <c r="A5795">
        <v>2023</v>
      </c>
      <c r="C5795" t="str">
        <f>IF(GETPIVOTDATA("PS % recovery",Sheet4!$B$5,"Parish Name",K5795)&gt;99.949%,"OK","No")</f>
        <v>No</v>
      </c>
      <c r="D5795" t="e">
        <f>VLOOKUP(J5795,'Ref2'!C:E,3,0)</f>
        <v>#N/A</v>
      </c>
      <c r="F5795">
        <v>11</v>
      </c>
      <c r="I5795" t="str">
        <f>VLOOKUP(J5795,Ref!L:M,2,0)</f>
        <v>Yes</v>
      </c>
      <c r="J5795" t="s">
        <v>1121</v>
      </c>
      <c r="K5795" t="s">
        <v>208</v>
      </c>
      <c r="L5795" t="s">
        <v>579</v>
      </c>
      <c r="M5795" t="s">
        <v>24</v>
      </c>
      <c r="N5795" t="s">
        <v>15</v>
      </c>
      <c r="S5795">
        <v>6594.58</v>
      </c>
    </row>
    <row r="5796" spans="1:19" x14ac:dyDescent="0.3">
      <c r="A5796">
        <v>2023</v>
      </c>
      <c r="C5796" t="str">
        <f>IF(GETPIVOTDATA("PS % recovery",Sheet4!$B$5,"Parish Name",K5796)&gt;99.949%,"OK","No")</f>
        <v>No</v>
      </c>
      <c r="D5796" t="e">
        <f>VLOOKUP(J5796,'Ref2'!C:E,3,0)</f>
        <v>#N/A</v>
      </c>
      <c r="F5796">
        <v>11</v>
      </c>
      <c r="I5796" t="e">
        <f>VLOOKUP(J5796,Ref!L:M,2,0)</f>
        <v>#N/A</v>
      </c>
      <c r="J5796" t="s">
        <v>1123</v>
      </c>
      <c r="K5796" t="s">
        <v>212</v>
      </c>
      <c r="L5796" t="s">
        <v>567</v>
      </c>
      <c r="M5796" t="s">
        <v>24</v>
      </c>
      <c r="N5796" t="s">
        <v>15</v>
      </c>
      <c r="S5796">
        <v>0</v>
      </c>
    </row>
    <row r="5797" spans="1:19" x14ac:dyDescent="0.3">
      <c r="A5797">
        <v>2023</v>
      </c>
      <c r="C5797" t="str">
        <f>IF(GETPIVOTDATA("PS % recovery",Sheet4!$B$5,"Parish Name",K5797)&gt;99.949%,"OK","No")</f>
        <v>OK</v>
      </c>
      <c r="D5797" t="e">
        <f>VLOOKUP(J5797,'Ref2'!C:E,3,0)</f>
        <v>#N/A</v>
      </c>
      <c r="F5797">
        <v>11</v>
      </c>
      <c r="I5797" t="e">
        <f>VLOOKUP(J5797,Ref!L:M,2,0)</f>
        <v>#N/A</v>
      </c>
      <c r="J5797" t="s">
        <v>813</v>
      </c>
      <c r="K5797" t="s">
        <v>214</v>
      </c>
      <c r="L5797" t="s">
        <v>585</v>
      </c>
      <c r="M5797" t="s">
        <v>27</v>
      </c>
      <c r="N5797" t="s">
        <v>15</v>
      </c>
      <c r="S5797">
        <v>8821</v>
      </c>
    </row>
    <row r="5798" spans="1:19" x14ac:dyDescent="0.3">
      <c r="A5798">
        <v>2023</v>
      </c>
      <c r="C5798" t="str">
        <f>IF(GETPIVOTDATA("PS % recovery",Sheet4!$B$5,"Parish Name",K5798)&gt;99.949%,"OK","No")</f>
        <v>No</v>
      </c>
      <c r="D5798" t="e">
        <f>VLOOKUP(J5798,'Ref2'!C:E,3,0)</f>
        <v>#N/A</v>
      </c>
      <c r="F5798">
        <v>11</v>
      </c>
      <c r="I5798" t="e">
        <f>VLOOKUP(J5798,Ref!L:M,2,0)</f>
        <v>#N/A</v>
      </c>
      <c r="J5798" t="s">
        <v>1126</v>
      </c>
      <c r="K5798" t="s">
        <v>215</v>
      </c>
      <c r="L5798" t="s">
        <v>587</v>
      </c>
      <c r="M5798" t="s">
        <v>27</v>
      </c>
      <c r="N5798" t="s">
        <v>15</v>
      </c>
      <c r="S5798">
        <v>3236.5</v>
      </c>
    </row>
    <row r="5799" spans="1:19" x14ac:dyDescent="0.3">
      <c r="A5799">
        <v>2023</v>
      </c>
      <c r="C5799" t="str">
        <f>IF(GETPIVOTDATA("PS % recovery",Sheet4!$B$5,"Parish Name",K5799)&gt;99.949%,"OK","No")</f>
        <v>No</v>
      </c>
      <c r="D5799" t="e">
        <f>VLOOKUP(J5799,'Ref2'!C:E,3,0)</f>
        <v>#N/A</v>
      </c>
      <c r="F5799">
        <v>11</v>
      </c>
      <c r="I5799" t="e">
        <f>VLOOKUP(J5799,Ref!L:M,2,0)</f>
        <v>#N/A</v>
      </c>
      <c r="J5799" t="s">
        <v>1128</v>
      </c>
      <c r="K5799" t="s">
        <v>216</v>
      </c>
      <c r="L5799" t="s">
        <v>587</v>
      </c>
      <c r="M5799" t="s">
        <v>27</v>
      </c>
      <c r="N5799" t="s">
        <v>15</v>
      </c>
      <c r="S5799">
        <v>1500</v>
      </c>
    </row>
    <row r="5800" spans="1:19" x14ac:dyDescent="0.3">
      <c r="A5800">
        <v>2023</v>
      </c>
      <c r="C5800" t="str">
        <f>IF(GETPIVOTDATA("PS % recovery",Sheet4!$B$5,"Parish Name",K5800)&gt;99.949%,"OK","No")</f>
        <v>No</v>
      </c>
      <c r="D5800" t="e">
        <f>VLOOKUP(J5800,'Ref2'!C:E,3,0)</f>
        <v>#N/A</v>
      </c>
      <c r="F5800">
        <v>11</v>
      </c>
      <c r="I5800" t="e">
        <f>VLOOKUP(J5800,Ref!L:M,2,0)</f>
        <v>#N/A</v>
      </c>
      <c r="J5800" t="s">
        <v>1130</v>
      </c>
      <c r="K5800" t="s">
        <v>217</v>
      </c>
      <c r="L5800" t="s">
        <v>587</v>
      </c>
      <c r="M5800" t="s">
        <v>27</v>
      </c>
      <c r="N5800" t="s">
        <v>15</v>
      </c>
      <c r="S5800">
        <v>400</v>
      </c>
    </row>
    <row r="5801" spans="1:19" x14ac:dyDescent="0.3">
      <c r="A5801">
        <v>2023</v>
      </c>
      <c r="C5801" t="str">
        <f>IF(GETPIVOTDATA("PS % recovery",Sheet4!$B$5,"Parish Name",K5801)&gt;99.949%,"OK","No")</f>
        <v>OK</v>
      </c>
      <c r="D5801" t="e">
        <f>VLOOKUP(J5801,'Ref2'!C:E,3,0)</f>
        <v>#N/A</v>
      </c>
      <c r="F5801">
        <v>11</v>
      </c>
      <c r="I5801" t="e">
        <f>VLOOKUP(J5801,Ref!L:M,2,0)</f>
        <v>#N/A</v>
      </c>
      <c r="J5801" t="s">
        <v>814</v>
      </c>
      <c r="K5801" t="s">
        <v>218</v>
      </c>
      <c r="L5801" t="s">
        <v>589</v>
      </c>
      <c r="M5801" t="s">
        <v>27</v>
      </c>
      <c r="N5801" t="s">
        <v>15</v>
      </c>
      <c r="S5801">
        <v>5316</v>
      </c>
    </row>
    <row r="5802" spans="1:19" x14ac:dyDescent="0.3">
      <c r="A5802">
        <v>2023</v>
      </c>
      <c r="C5802" t="str">
        <f>IF(GETPIVOTDATA("PS % recovery",Sheet4!$B$5,"Parish Name",K5802)&gt;99.949%,"OK","No")</f>
        <v>OK</v>
      </c>
      <c r="D5802" t="str">
        <f>VLOOKUP(J5802,'Ref2'!C:E,3,0)</f>
        <v>LLF</v>
      </c>
      <c r="F5802">
        <v>11</v>
      </c>
      <c r="I5802" t="e">
        <f>VLOOKUP(J5802,Ref!L:M,2,0)</f>
        <v>#N/A</v>
      </c>
      <c r="J5802" t="s">
        <v>1133</v>
      </c>
      <c r="K5802" t="s">
        <v>219</v>
      </c>
      <c r="L5802" t="s">
        <v>591</v>
      </c>
      <c r="M5802" t="s">
        <v>27</v>
      </c>
      <c r="N5802" t="s">
        <v>15</v>
      </c>
      <c r="S5802">
        <v>0</v>
      </c>
    </row>
    <row r="5803" spans="1:19" x14ac:dyDescent="0.3">
      <c r="A5803">
        <v>2023</v>
      </c>
      <c r="C5803" t="str">
        <f>IF(GETPIVOTDATA("PS % recovery",Sheet4!$B$5,"Parish Name",K5803)&gt;99.949%,"OK","No")</f>
        <v>OK</v>
      </c>
      <c r="D5803" t="e">
        <f>VLOOKUP(J5803,'Ref2'!C:E,3,0)</f>
        <v>#N/A</v>
      </c>
      <c r="F5803">
        <v>11</v>
      </c>
      <c r="I5803" t="e">
        <f>VLOOKUP(J5803,Ref!L:M,2,0)</f>
        <v>#N/A</v>
      </c>
      <c r="J5803" t="s">
        <v>1135</v>
      </c>
      <c r="K5803" t="s">
        <v>220</v>
      </c>
      <c r="L5803" t="s">
        <v>593</v>
      </c>
      <c r="M5803" t="s">
        <v>27</v>
      </c>
      <c r="N5803" t="s">
        <v>15</v>
      </c>
      <c r="S5803">
        <v>4826</v>
      </c>
    </row>
    <row r="5804" spans="1:19" x14ac:dyDescent="0.3">
      <c r="A5804">
        <v>2023</v>
      </c>
      <c r="C5804" t="str">
        <f>IF(GETPIVOTDATA("PS % recovery",Sheet4!$B$5,"Parish Name",K5804)&gt;99.949%,"OK","No")</f>
        <v>OK</v>
      </c>
      <c r="D5804" t="e">
        <f>VLOOKUP(J5804,'Ref2'!C:E,3,0)</f>
        <v>#N/A</v>
      </c>
      <c r="F5804">
        <v>11</v>
      </c>
      <c r="I5804" t="e">
        <f>VLOOKUP(J5804,Ref!L:M,2,0)</f>
        <v>#N/A</v>
      </c>
      <c r="J5804" t="s">
        <v>1137</v>
      </c>
      <c r="K5804" t="s">
        <v>221</v>
      </c>
      <c r="L5804" t="s">
        <v>587</v>
      </c>
      <c r="M5804" t="s">
        <v>27</v>
      </c>
      <c r="N5804" t="s">
        <v>15</v>
      </c>
      <c r="S5804">
        <v>4113.4799999999996</v>
      </c>
    </row>
    <row r="5805" spans="1:19" x14ac:dyDescent="0.3">
      <c r="A5805">
        <v>2023</v>
      </c>
      <c r="C5805" t="str">
        <f>IF(GETPIVOTDATA("PS % recovery",Sheet4!$B$5,"Parish Name",K5805)&gt;99.949%,"OK","No")</f>
        <v>OK</v>
      </c>
      <c r="D5805" t="e">
        <f>VLOOKUP(J5805,'Ref2'!C:E,3,0)</f>
        <v>#N/A</v>
      </c>
      <c r="F5805">
        <v>11</v>
      </c>
      <c r="I5805" t="e">
        <f>VLOOKUP(J5805,Ref!L:M,2,0)</f>
        <v>#N/A</v>
      </c>
      <c r="J5805" t="s">
        <v>1139</v>
      </c>
      <c r="K5805" t="s">
        <v>223</v>
      </c>
      <c r="L5805" t="s">
        <v>605</v>
      </c>
      <c r="M5805" t="s">
        <v>30</v>
      </c>
      <c r="N5805" t="s">
        <v>15</v>
      </c>
      <c r="S5805">
        <v>726</v>
      </c>
    </row>
    <row r="5806" spans="1:19" x14ac:dyDescent="0.3">
      <c r="A5806">
        <v>2023</v>
      </c>
      <c r="C5806" t="str">
        <f>IF(GETPIVOTDATA("PS % recovery",Sheet4!$B$5,"Parish Name",K5806)&gt;99.949%,"OK","No")</f>
        <v>OK</v>
      </c>
      <c r="D5806" t="e">
        <f>VLOOKUP(J5806,'Ref2'!C:E,3,0)</f>
        <v>#N/A</v>
      </c>
      <c r="F5806">
        <v>11</v>
      </c>
      <c r="I5806" t="e">
        <f>VLOOKUP(J5806,Ref!L:M,2,0)</f>
        <v>#N/A</v>
      </c>
      <c r="J5806" t="s">
        <v>1141</v>
      </c>
      <c r="K5806" t="s">
        <v>224</v>
      </c>
      <c r="L5806" t="s">
        <v>605</v>
      </c>
      <c r="M5806" t="s">
        <v>30</v>
      </c>
      <c r="N5806" t="s">
        <v>15</v>
      </c>
      <c r="S5806">
        <v>8794</v>
      </c>
    </row>
    <row r="5807" spans="1:19" x14ac:dyDescent="0.3">
      <c r="A5807">
        <v>2023</v>
      </c>
      <c r="C5807" t="str">
        <f>IF(GETPIVOTDATA("PS % recovery",Sheet4!$B$5,"Parish Name",K5807)&gt;99.949%,"OK","No")</f>
        <v>OK</v>
      </c>
      <c r="D5807" t="e">
        <f>VLOOKUP(J5807,'Ref2'!C:E,3,0)</f>
        <v>#N/A</v>
      </c>
      <c r="F5807">
        <v>11</v>
      </c>
      <c r="I5807" t="e">
        <f>VLOOKUP(J5807,Ref!L:M,2,0)</f>
        <v>#N/A</v>
      </c>
      <c r="J5807" t="s">
        <v>1143</v>
      </c>
      <c r="K5807" t="s">
        <v>226</v>
      </c>
      <c r="L5807" t="s">
        <v>605</v>
      </c>
      <c r="M5807" t="s">
        <v>30</v>
      </c>
      <c r="N5807" t="s">
        <v>15</v>
      </c>
      <c r="S5807">
        <v>1499</v>
      </c>
    </row>
    <row r="5808" spans="1:19" x14ac:dyDescent="0.3">
      <c r="A5808">
        <v>2023</v>
      </c>
      <c r="C5808" t="str">
        <f>IF(GETPIVOTDATA("PS % recovery",Sheet4!$B$5,"Parish Name",K5808)&gt;99.949%,"OK","No")</f>
        <v>OK</v>
      </c>
      <c r="D5808" t="e">
        <f>VLOOKUP(J5808,'Ref2'!C:E,3,0)</f>
        <v>#N/A</v>
      </c>
      <c r="F5808">
        <v>11</v>
      </c>
      <c r="I5808" t="e">
        <f>VLOOKUP(J5808,Ref!L:M,2,0)</f>
        <v>#N/A</v>
      </c>
      <c r="J5808" t="s">
        <v>815</v>
      </c>
      <c r="K5808" t="s">
        <v>228</v>
      </c>
      <c r="L5808" t="s">
        <v>605</v>
      </c>
      <c r="M5808" t="s">
        <v>30</v>
      </c>
      <c r="N5808" t="s">
        <v>15</v>
      </c>
      <c r="S5808">
        <v>3020</v>
      </c>
    </row>
    <row r="5809" spans="1:19" x14ac:dyDescent="0.3">
      <c r="A5809">
        <v>2023</v>
      </c>
      <c r="C5809" t="str">
        <f>IF(GETPIVOTDATA("PS % recovery",Sheet4!$B$5,"Parish Name",K5809)&gt;99.949%,"OK","No")</f>
        <v>OK</v>
      </c>
      <c r="D5809" t="e">
        <f>VLOOKUP(J5809,'Ref2'!C:E,3,0)</f>
        <v>#N/A</v>
      </c>
      <c r="F5809">
        <v>11</v>
      </c>
      <c r="I5809" t="e">
        <f>VLOOKUP(J5809,Ref!L:M,2,0)</f>
        <v>#N/A</v>
      </c>
      <c r="J5809" t="s">
        <v>1146</v>
      </c>
      <c r="K5809" t="s">
        <v>230</v>
      </c>
      <c r="L5809" t="s">
        <v>597</v>
      </c>
      <c r="M5809" t="s">
        <v>30</v>
      </c>
      <c r="N5809" t="s">
        <v>15</v>
      </c>
      <c r="S5809">
        <v>4021.25</v>
      </c>
    </row>
    <row r="5810" spans="1:19" x14ac:dyDescent="0.3">
      <c r="A5810">
        <v>2023</v>
      </c>
      <c r="C5810" t="str">
        <f>IF(GETPIVOTDATA("PS % recovery",Sheet4!$B$5,"Parish Name",K5810)&gt;99.949%,"OK","No")</f>
        <v>OK</v>
      </c>
      <c r="D5810" t="e">
        <f>VLOOKUP(J5810,'Ref2'!C:E,3,0)</f>
        <v>#N/A</v>
      </c>
      <c r="F5810">
        <v>11</v>
      </c>
      <c r="I5810" t="e">
        <f>VLOOKUP(J5810,Ref!L:M,2,0)</f>
        <v>#N/A</v>
      </c>
      <c r="J5810" t="s">
        <v>1148</v>
      </c>
      <c r="K5810" t="s">
        <v>225</v>
      </c>
      <c r="L5810" t="s">
        <v>595</v>
      </c>
      <c r="M5810" t="s">
        <v>30</v>
      </c>
      <c r="N5810" t="s">
        <v>15</v>
      </c>
      <c r="S5810">
        <v>9206</v>
      </c>
    </row>
    <row r="5811" spans="1:19" x14ac:dyDescent="0.3">
      <c r="A5811">
        <v>2023</v>
      </c>
      <c r="C5811" t="str">
        <f>IF(GETPIVOTDATA("PS % recovery",Sheet4!$B$5,"Parish Name",K5811)&gt;99.949%,"OK","No")</f>
        <v>OK</v>
      </c>
      <c r="D5811" t="e">
        <f>VLOOKUP(J5811,'Ref2'!C:E,3,0)</f>
        <v>#N/A</v>
      </c>
      <c r="F5811">
        <v>11</v>
      </c>
      <c r="I5811" t="str">
        <f>VLOOKUP(J5811,Ref!L:M,2,0)</f>
        <v>Yes</v>
      </c>
      <c r="J5811" t="s">
        <v>1150</v>
      </c>
      <c r="K5811" t="s">
        <v>227</v>
      </c>
      <c r="L5811" t="s">
        <v>595</v>
      </c>
      <c r="M5811" t="s">
        <v>30</v>
      </c>
      <c r="N5811" t="s">
        <v>15</v>
      </c>
      <c r="S5811">
        <v>750</v>
      </c>
    </row>
    <row r="5812" spans="1:19" x14ac:dyDescent="0.3">
      <c r="A5812">
        <v>2023</v>
      </c>
      <c r="C5812" t="str">
        <f>IF(GETPIVOTDATA("PS % recovery",Sheet4!$B$5,"Parish Name",K5812)&gt;99.949%,"OK","No")</f>
        <v>No</v>
      </c>
      <c r="D5812" t="e">
        <f>VLOOKUP(J5812,'Ref2'!C:E,3,0)</f>
        <v>#N/A</v>
      </c>
      <c r="F5812">
        <v>11</v>
      </c>
      <c r="I5812" t="e">
        <f>VLOOKUP(J5812,Ref!L:M,2,0)</f>
        <v>#N/A</v>
      </c>
      <c r="J5812" t="s">
        <v>1152</v>
      </c>
      <c r="K5812" t="s">
        <v>229</v>
      </c>
      <c r="L5812" t="s">
        <v>595</v>
      </c>
      <c r="M5812" t="s">
        <v>30</v>
      </c>
      <c r="N5812" t="s">
        <v>15</v>
      </c>
      <c r="S5812">
        <v>0</v>
      </c>
    </row>
    <row r="5813" spans="1:19" x14ac:dyDescent="0.3">
      <c r="A5813">
        <v>2023</v>
      </c>
      <c r="C5813" t="str">
        <f>IF(GETPIVOTDATA("PS % recovery",Sheet4!$B$5,"Parish Name",K5813)&gt;99.949%,"OK","No")</f>
        <v>No</v>
      </c>
      <c r="D5813" t="e">
        <f>VLOOKUP(J5813,'Ref2'!C:E,3,0)</f>
        <v>#N/A</v>
      </c>
      <c r="F5813">
        <v>11</v>
      </c>
      <c r="I5813" t="e">
        <f>VLOOKUP(J5813,Ref!L:M,2,0)</f>
        <v>#N/A</v>
      </c>
      <c r="J5813" t="s">
        <v>1154</v>
      </c>
      <c r="K5813" t="s">
        <v>232</v>
      </c>
      <c r="L5813" t="s">
        <v>599</v>
      </c>
      <c r="M5813" t="s">
        <v>30</v>
      </c>
      <c r="N5813" t="s">
        <v>15</v>
      </c>
      <c r="S5813">
        <v>4486.09</v>
      </c>
    </row>
    <row r="5814" spans="1:19" x14ac:dyDescent="0.3">
      <c r="A5814">
        <v>2023</v>
      </c>
      <c r="C5814" t="str">
        <f>IF(GETPIVOTDATA("PS % recovery",Sheet4!$B$5,"Parish Name",K5814)&gt;99.949%,"OK","No")</f>
        <v>OK</v>
      </c>
      <c r="D5814" t="e">
        <f>VLOOKUP(J5814,'Ref2'!C:E,3,0)</f>
        <v>#N/A</v>
      </c>
      <c r="F5814">
        <v>11</v>
      </c>
      <c r="I5814" t="e">
        <f>VLOOKUP(J5814,Ref!L:M,2,0)</f>
        <v>#N/A</v>
      </c>
      <c r="J5814" t="s">
        <v>1156</v>
      </c>
      <c r="K5814" t="s">
        <v>233</v>
      </c>
      <c r="L5814" t="s">
        <v>595</v>
      </c>
      <c r="M5814" t="s">
        <v>30</v>
      </c>
      <c r="N5814" t="s">
        <v>15</v>
      </c>
      <c r="S5814">
        <v>2812</v>
      </c>
    </row>
    <row r="5815" spans="1:19" x14ac:dyDescent="0.3">
      <c r="A5815">
        <v>2023</v>
      </c>
      <c r="C5815" t="str">
        <f>IF(GETPIVOTDATA("PS % recovery",Sheet4!$B$5,"Parish Name",K5815)&gt;99.949%,"OK","No")</f>
        <v>OK</v>
      </c>
      <c r="D5815" t="e">
        <f>VLOOKUP(J5815,'Ref2'!C:E,3,0)</f>
        <v>#N/A</v>
      </c>
      <c r="F5815">
        <v>11</v>
      </c>
      <c r="I5815" t="str">
        <f>VLOOKUP(J5815,Ref!L:M,2,0)</f>
        <v>Yes</v>
      </c>
      <c r="J5815" t="s">
        <v>1158</v>
      </c>
      <c r="K5815" t="s">
        <v>234</v>
      </c>
      <c r="L5815" t="s">
        <v>595</v>
      </c>
      <c r="M5815" t="s">
        <v>30</v>
      </c>
      <c r="N5815" t="s">
        <v>15</v>
      </c>
      <c r="S5815">
        <v>6024.33</v>
      </c>
    </row>
    <row r="5816" spans="1:19" x14ac:dyDescent="0.3">
      <c r="A5816">
        <v>2023</v>
      </c>
      <c r="C5816" t="str">
        <f>IF(GETPIVOTDATA("PS % recovery",Sheet4!$B$5,"Parish Name",K5816)&gt;99.949%,"OK","No")</f>
        <v>OK</v>
      </c>
      <c r="D5816" t="e">
        <f>VLOOKUP(J5816,'Ref2'!C:E,3,0)</f>
        <v>#N/A</v>
      </c>
      <c r="F5816">
        <v>11</v>
      </c>
      <c r="I5816" t="e">
        <f>VLOOKUP(J5816,Ref!L:M,2,0)</f>
        <v>#N/A</v>
      </c>
      <c r="J5816" t="s">
        <v>1160</v>
      </c>
      <c r="K5816" t="s">
        <v>235</v>
      </c>
      <c r="L5816" t="s">
        <v>601</v>
      </c>
      <c r="M5816" t="s">
        <v>30</v>
      </c>
      <c r="N5816" t="s">
        <v>15</v>
      </c>
      <c r="S5816">
        <v>4225</v>
      </c>
    </row>
    <row r="5817" spans="1:19" x14ac:dyDescent="0.3">
      <c r="A5817">
        <v>2023</v>
      </c>
      <c r="C5817" t="str">
        <f>IF(GETPIVOTDATA("PS % recovery",Sheet4!$B$5,"Parish Name",K5817)&gt;99.949%,"OK","No")</f>
        <v>OK</v>
      </c>
      <c r="D5817" t="e">
        <f>VLOOKUP(J5817,'Ref2'!C:E,3,0)</f>
        <v>#N/A</v>
      </c>
      <c r="F5817">
        <v>11</v>
      </c>
      <c r="I5817" t="e">
        <f>VLOOKUP(J5817,Ref!L:M,2,0)</f>
        <v>#N/A</v>
      </c>
      <c r="J5817" t="s">
        <v>1162</v>
      </c>
      <c r="K5817" t="s">
        <v>236</v>
      </c>
      <c r="L5817" t="s">
        <v>605</v>
      </c>
      <c r="M5817" t="s">
        <v>30</v>
      </c>
      <c r="N5817" t="s">
        <v>15</v>
      </c>
      <c r="S5817">
        <v>3342</v>
      </c>
    </row>
    <row r="5818" spans="1:19" x14ac:dyDescent="0.3">
      <c r="A5818">
        <v>2023</v>
      </c>
      <c r="C5818" t="str">
        <f>IF(GETPIVOTDATA("PS % recovery",Sheet4!$B$5,"Parish Name",K5818)&gt;99.949%,"OK","No")</f>
        <v>OK</v>
      </c>
      <c r="D5818" t="e">
        <f>VLOOKUP(J5818,'Ref2'!C:E,3,0)</f>
        <v>#N/A</v>
      </c>
      <c r="F5818">
        <v>11</v>
      </c>
      <c r="I5818" t="e">
        <f>VLOOKUP(J5818,Ref!L:M,2,0)</f>
        <v>#N/A</v>
      </c>
      <c r="J5818" t="s">
        <v>1164</v>
      </c>
      <c r="K5818" t="s">
        <v>231</v>
      </c>
      <c r="L5818" t="s">
        <v>605</v>
      </c>
      <c r="M5818" t="s">
        <v>30</v>
      </c>
      <c r="N5818" t="s">
        <v>15</v>
      </c>
      <c r="S5818">
        <v>3258</v>
      </c>
    </row>
    <row r="5819" spans="1:19" x14ac:dyDescent="0.3">
      <c r="A5819">
        <v>2023</v>
      </c>
      <c r="C5819" t="str">
        <f>IF(GETPIVOTDATA("PS % recovery",Sheet4!$B$5,"Parish Name",K5819)&gt;99.949%,"OK","No")</f>
        <v>OK</v>
      </c>
      <c r="D5819" t="e">
        <f>VLOOKUP(J5819,'Ref2'!C:E,3,0)</f>
        <v>#N/A</v>
      </c>
      <c r="F5819">
        <v>11</v>
      </c>
      <c r="I5819" t="e">
        <f>VLOOKUP(J5819,Ref!L:M,2,0)</f>
        <v>#N/A</v>
      </c>
      <c r="J5819" t="s">
        <v>1166</v>
      </c>
      <c r="K5819" t="s">
        <v>237</v>
      </c>
      <c r="L5819" t="s">
        <v>603</v>
      </c>
      <c r="M5819" t="s">
        <v>30</v>
      </c>
      <c r="N5819" t="s">
        <v>15</v>
      </c>
      <c r="S5819">
        <v>8777</v>
      </c>
    </row>
    <row r="5820" spans="1:19" x14ac:dyDescent="0.3">
      <c r="A5820">
        <v>2023</v>
      </c>
      <c r="C5820" t="str">
        <f>IF(GETPIVOTDATA("PS % recovery",Sheet4!$B$5,"Parish Name",K5820)&gt;99.949%,"OK","No")</f>
        <v>No</v>
      </c>
      <c r="D5820" t="e">
        <f>VLOOKUP(J5820,'Ref2'!C:E,3,0)</f>
        <v>#N/A</v>
      </c>
      <c r="F5820">
        <v>11</v>
      </c>
      <c r="I5820" t="e">
        <f>VLOOKUP(J5820,Ref!L:M,2,0)</f>
        <v>#N/A</v>
      </c>
      <c r="J5820" t="s">
        <v>1168</v>
      </c>
      <c r="K5820" t="s">
        <v>239</v>
      </c>
      <c r="L5820" t="s">
        <v>615</v>
      </c>
      <c r="M5820" t="s">
        <v>33</v>
      </c>
      <c r="N5820" t="s">
        <v>15</v>
      </c>
      <c r="S5820">
        <v>684.71</v>
      </c>
    </row>
    <row r="5821" spans="1:19" x14ac:dyDescent="0.3">
      <c r="A5821">
        <v>2023</v>
      </c>
      <c r="C5821" t="str">
        <f>IF(GETPIVOTDATA("PS % recovery",Sheet4!$B$5,"Parish Name",K5821)&gt;99.949%,"OK","No")</f>
        <v>OK</v>
      </c>
      <c r="D5821" t="e">
        <f>VLOOKUP(J5821,'Ref2'!C:E,3,0)</f>
        <v>#N/A</v>
      </c>
      <c r="F5821">
        <v>11</v>
      </c>
      <c r="I5821" t="e">
        <f>VLOOKUP(J5821,Ref!L:M,2,0)</f>
        <v>#N/A</v>
      </c>
      <c r="J5821" t="s">
        <v>1170</v>
      </c>
      <c r="K5821" t="s">
        <v>241</v>
      </c>
      <c r="L5821" t="s">
        <v>615</v>
      </c>
      <c r="M5821" t="s">
        <v>33</v>
      </c>
      <c r="N5821" t="s">
        <v>15</v>
      </c>
      <c r="S5821">
        <v>3765.5</v>
      </c>
    </row>
    <row r="5822" spans="1:19" x14ac:dyDescent="0.3">
      <c r="A5822">
        <v>2023</v>
      </c>
      <c r="C5822" t="str">
        <f>IF(GETPIVOTDATA("PS % recovery",Sheet4!$B$5,"Parish Name",K5822)&gt;99.949%,"OK","No")</f>
        <v>OK</v>
      </c>
      <c r="D5822" t="e">
        <f>VLOOKUP(J5822,'Ref2'!C:E,3,0)</f>
        <v>#N/A</v>
      </c>
      <c r="F5822">
        <v>11</v>
      </c>
      <c r="I5822" t="e">
        <f>VLOOKUP(J5822,Ref!L:M,2,0)</f>
        <v>#N/A</v>
      </c>
      <c r="J5822" t="s">
        <v>1172</v>
      </c>
      <c r="K5822" t="s">
        <v>242</v>
      </c>
      <c r="L5822" t="s">
        <v>615</v>
      </c>
      <c r="M5822" t="s">
        <v>33</v>
      </c>
      <c r="N5822" t="s">
        <v>15</v>
      </c>
      <c r="S5822">
        <v>2115</v>
      </c>
    </row>
    <row r="5823" spans="1:19" x14ac:dyDescent="0.3">
      <c r="A5823">
        <v>2023</v>
      </c>
      <c r="C5823" t="str">
        <f>IF(GETPIVOTDATA("PS % recovery",Sheet4!$B$5,"Parish Name",K5823)&gt;99.949%,"OK","No")</f>
        <v>No</v>
      </c>
      <c r="D5823" t="e">
        <f>VLOOKUP(J5823,'Ref2'!C:E,3,0)</f>
        <v>#N/A</v>
      </c>
      <c r="F5823">
        <v>11</v>
      </c>
      <c r="I5823" t="e">
        <f>VLOOKUP(J5823,Ref!L:M,2,0)</f>
        <v>#N/A</v>
      </c>
      <c r="J5823" t="s">
        <v>1174</v>
      </c>
      <c r="K5823" t="s">
        <v>244</v>
      </c>
      <c r="L5823" t="s">
        <v>615</v>
      </c>
      <c r="M5823" t="s">
        <v>33</v>
      </c>
      <c r="N5823" t="s">
        <v>15</v>
      </c>
      <c r="S5823">
        <v>500</v>
      </c>
    </row>
    <row r="5824" spans="1:19" x14ac:dyDescent="0.3">
      <c r="A5824">
        <v>2023</v>
      </c>
      <c r="C5824" t="str">
        <f>IF(GETPIVOTDATA("PS % recovery",Sheet4!$B$5,"Parish Name",K5824)&gt;99.949%,"OK","No")</f>
        <v>OK</v>
      </c>
      <c r="D5824" t="e">
        <f>VLOOKUP(J5824,'Ref2'!C:E,3,0)</f>
        <v>#N/A</v>
      </c>
      <c r="F5824">
        <v>11</v>
      </c>
      <c r="I5824" t="e">
        <f>VLOOKUP(J5824,Ref!L:M,2,0)</f>
        <v>#N/A</v>
      </c>
      <c r="J5824" t="s">
        <v>1176</v>
      </c>
      <c r="K5824" t="s">
        <v>243</v>
      </c>
      <c r="L5824" t="s">
        <v>609</v>
      </c>
      <c r="M5824" t="s">
        <v>33</v>
      </c>
      <c r="N5824" t="s">
        <v>15</v>
      </c>
      <c r="S5824">
        <v>11674.5</v>
      </c>
    </row>
    <row r="5825" spans="1:19" x14ac:dyDescent="0.3">
      <c r="A5825">
        <v>2023</v>
      </c>
      <c r="C5825" t="str">
        <f>IF(GETPIVOTDATA("PS % recovery",Sheet4!$B$5,"Parish Name",K5825)&gt;99.949%,"OK","No")</f>
        <v>OK</v>
      </c>
      <c r="D5825" t="e">
        <f>VLOOKUP(J5825,'Ref2'!C:E,3,0)</f>
        <v>#N/A</v>
      </c>
      <c r="F5825">
        <v>11</v>
      </c>
      <c r="I5825" t="e">
        <f>VLOOKUP(J5825,Ref!L:M,2,0)</f>
        <v>#N/A</v>
      </c>
      <c r="J5825" t="s">
        <v>1178</v>
      </c>
      <c r="K5825" t="s">
        <v>240</v>
      </c>
      <c r="L5825" t="s">
        <v>617</v>
      </c>
      <c r="M5825" t="s">
        <v>33</v>
      </c>
      <c r="N5825" t="s">
        <v>15</v>
      </c>
      <c r="S5825">
        <v>1264</v>
      </c>
    </row>
    <row r="5826" spans="1:19" x14ac:dyDescent="0.3">
      <c r="A5826">
        <v>2023</v>
      </c>
      <c r="C5826" t="str">
        <f>IF(GETPIVOTDATA("PS % recovery",Sheet4!$B$5,"Parish Name",K5826)&gt;99.949%,"OK","No")</f>
        <v>OK</v>
      </c>
      <c r="D5826" t="e">
        <f>VLOOKUP(J5826,'Ref2'!C:E,3,0)</f>
        <v>#N/A</v>
      </c>
      <c r="F5826">
        <v>11</v>
      </c>
      <c r="I5826" t="e">
        <f>VLOOKUP(J5826,Ref!L:M,2,0)</f>
        <v>#N/A</v>
      </c>
      <c r="J5826" t="s">
        <v>1180</v>
      </c>
      <c r="K5826" t="s">
        <v>245</v>
      </c>
      <c r="L5826" t="s">
        <v>617</v>
      </c>
      <c r="M5826" t="s">
        <v>33</v>
      </c>
      <c r="N5826" t="s">
        <v>15</v>
      </c>
      <c r="S5826">
        <v>736</v>
      </c>
    </row>
    <row r="5827" spans="1:19" x14ac:dyDescent="0.3">
      <c r="A5827">
        <v>2023</v>
      </c>
      <c r="C5827" t="str">
        <f>IF(GETPIVOTDATA("PS % recovery",Sheet4!$B$5,"Parish Name",K5827)&gt;99.949%,"OK","No")</f>
        <v>OK</v>
      </c>
      <c r="D5827" t="e">
        <f>VLOOKUP(J5827,'Ref2'!C:E,3,0)</f>
        <v>#N/A</v>
      </c>
      <c r="F5827">
        <v>11</v>
      </c>
      <c r="I5827" t="e">
        <f>VLOOKUP(J5827,Ref!L:M,2,0)</f>
        <v>#N/A</v>
      </c>
      <c r="J5827" t="s">
        <v>1182</v>
      </c>
      <c r="K5827" t="s">
        <v>248</v>
      </c>
      <c r="L5827" t="s">
        <v>617</v>
      </c>
      <c r="M5827" t="s">
        <v>33</v>
      </c>
      <c r="N5827" t="s">
        <v>15</v>
      </c>
      <c r="S5827">
        <v>1526</v>
      </c>
    </row>
    <row r="5828" spans="1:19" x14ac:dyDescent="0.3">
      <c r="A5828">
        <v>2023</v>
      </c>
      <c r="C5828" t="str">
        <f>IF(GETPIVOTDATA("PS % recovery",Sheet4!$B$5,"Parish Name",K5828)&gt;99.949%,"OK","No")</f>
        <v>OK</v>
      </c>
      <c r="D5828" t="e">
        <f>VLOOKUP(J5828,'Ref2'!C:E,3,0)</f>
        <v>#N/A</v>
      </c>
      <c r="F5828">
        <v>11</v>
      </c>
      <c r="I5828" t="e">
        <f>VLOOKUP(J5828,Ref!L:M,2,0)</f>
        <v>#N/A</v>
      </c>
      <c r="J5828" t="s">
        <v>1184</v>
      </c>
      <c r="K5828" t="s">
        <v>250</v>
      </c>
      <c r="L5828" t="s">
        <v>617</v>
      </c>
      <c r="M5828" t="s">
        <v>33</v>
      </c>
      <c r="N5828" t="s">
        <v>15</v>
      </c>
      <c r="S5828">
        <v>657</v>
      </c>
    </row>
    <row r="5829" spans="1:19" x14ac:dyDescent="0.3">
      <c r="A5829">
        <v>2023</v>
      </c>
      <c r="C5829" t="str">
        <f>IF(GETPIVOTDATA("PS % recovery",Sheet4!$B$5,"Parish Name",K5829)&gt;99.949%,"OK","No")</f>
        <v>OK</v>
      </c>
      <c r="D5829" t="e">
        <f>VLOOKUP(J5829,'Ref2'!C:E,3,0)</f>
        <v>#N/A</v>
      </c>
      <c r="F5829">
        <v>11</v>
      </c>
      <c r="I5829" t="e">
        <f>VLOOKUP(J5829,Ref!L:M,2,0)</f>
        <v>#N/A</v>
      </c>
      <c r="J5829" t="s">
        <v>1186</v>
      </c>
      <c r="K5829" t="s">
        <v>252</v>
      </c>
      <c r="L5829" t="s">
        <v>617</v>
      </c>
      <c r="M5829" t="s">
        <v>33</v>
      </c>
      <c r="N5829" t="s">
        <v>15</v>
      </c>
      <c r="S5829">
        <v>0</v>
      </c>
    </row>
    <row r="5830" spans="1:19" x14ac:dyDescent="0.3">
      <c r="A5830">
        <v>2023</v>
      </c>
      <c r="C5830" t="str">
        <f>IF(GETPIVOTDATA("PS % recovery",Sheet4!$B$5,"Parish Name",K5830)&gt;99.949%,"OK","No")</f>
        <v>No</v>
      </c>
      <c r="D5830" t="e">
        <f>VLOOKUP(J5830,'Ref2'!C:E,3,0)</f>
        <v>#N/A</v>
      </c>
      <c r="F5830">
        <v>11</v>
      </c>
      <c r="I5830" t="e">
        <f>VLOOKUP(J5830,Ref!L:M,2,0)</f>
        <v>#N/A</v>
      </c>
      <c r="J5830" t="s">
        <v>1188</v>
      </c>
      <c r="K5830" t="s">
        <v>246</v>
      </c>
      <c r="L5830" t="s">
        <v>607</v>
      </c>
      <c r="M5830" t="s">
        <v>33</v>
      </c>
      <c r="N5830" t="s">
        <v>15</v>
      </c>
      <c r="S5830">
        <v>2358</v>
      </c>
    </row>
    <row r="5831" spans="1:19" x14ac:dyDescent="0.3">
      <c r="A5831">
        <v>2023</v>
      </c>
      <c r="C5831" t="str">
        <f>IF(GETPIVOTDATA("PS % recovery",Sheet4!$B$5,"Parish Name",K5831)&gt;99.949%,"OK","No")</f>
        <v>No</v>
      </c>
      <c r="D5831" t="e">
        <f>VLOOKUP(J5831,'Ref2'!C:E,3,0)</f>
        <v>#N/A</v>
      </c>
      <c r="F5831">
        <v>11</v>
      </c>
      <c r="I5831" t="e">
        <f>VLOOKUP(J5831,Ref!L:M,2,0)</f>
        <v>#N/A</v>
      </c>
      <c r="J5831" t="s">
        <v>1190</v>
      </c>
      <c r="K5831" t="s">
        <v>255</v>
      </c>
      <c r="L5831" t="s">
        <v>607</v>
      </c>
      <c r="M5831" t="s">
        <v>33</v>
      </c>
      <c r="N5831" t="s">
        <v>15</v>
      </c>
      <c r="S5831">
        <v>0</v>
      </c>
    </row>
    <row r="5832" spans="1:19" x14ac:dyDescent="0.3">
      <c r="A5832">
        <v>2023</v>
      </c>
      <c r="C5832" t="str">
        <f>IF(GETPIVOTDATA("PS % recovery",Sheet4!$B$5,"Parish Name",K5832)&gt;99.949%,"OK","No")</f>
        <v>OK</v>
      </c>
      <c r="D5832" t="e">
        <f>VLOOKUP(J5832,'Ref2'!C:E,3,0)</f>
        <v>#N/A</v>
      </c>
      <c r="F5832">
        <v>11</v>
      </c>
      <c r="I5832" t="e">
        <f>VLOOKUP(J5832,Ref!L:M,2,0)</f>
        <v>#N/A</v>
      </c>
      <c r="J5832" t="s">
        <v>817</v>
      </c>
      <c r="K5832" t="s">
        <v>247</v>
      </c>
      <c r="L5832" t="s">
        <v>609</v>
      </c>
      <c r="M5832" t="s">
        <v>33</v>
      </c>
      <c r="N5832" t="s">
        <v>15</v>
      </c>
      <c r="S5832">
        <v>12772.5</v>
      </c>
    </row>
    <row r="5833" spans="1:19" x14ac:dyDescent="0.3">
      <c r="A5833">
        <v>2023</v>
      </c>
      <c r="C5833" t="str">
        <f>IF(GETPIVOTDATA("PS % recovery",Sheet4!$B$5,"Parish Name",K5833)&gt;99.949%,"OK","No")</f>
        <v>OK</v>
      </c>
      <c r="D5833" t="e">
        <f>VLOOKUP(J5833,'Ref2'!C:E,3,0)</f>
        <v>#N/A</v>
      </c>
      <c r="F5833">
        <v>11</v>
      </c>
      <c r="I5833" t="e">
        <f>VLOOKUP(J5833,Ref!L:M,2,0)</f>
        <v>#N/A</v>
      </c>
      <c r="J5833" t="s">
        <v>1193</v>
      </c>
      <c r="K5833" t="s">
        <v>249</v>
      </c>
      <c r="L5833" t="s">
        <v>609</v>
      </c>
      <c r="M5833" t="s">
        <v>33</v>
      </c>
      <c r="N5833" t="s">
        <v>15</v>
      </c>
      <c r="S5833">
        <v>6417</v>
      </c>
    </row>
    <row r="5834" spans="1:19" x14ac:dyDescent="0.3">
      <c r="A5834">
        <v>2023</v>
      </c>
      <c r="C5834" t="str">
        <f>IF(GETPIVOTDATA("PS % recovery",Sheet4!$B$5,"Parish Name",K5834)&gt;99.949%,"OK","No")</f>
        <v>OK</v>
      </c>
      <c r="D5834" t="e">
        <f>VLOOKUP(J5834,'Ref2'!C:E,3,0)</f>
        <v>#N/A</v>
      </c>
      <c r="F5834">
        <v>11</v>
      </c>
      <c r="I5834" t="e">
        <f>VLOOKUP(J5834,Ref!L:M,2,0)</f>
        <v>#N/A</v>
      </c>
      <c r="J5834" t="s">
        <v>1195</v>
      </c>
      <c r="K5834" t="s">
        <v>251</v>
      </c>
      <c r="L5834" t="s">
        <v>609</v>
      </c>
      <c r="M5834" t="s">
        <v>33</v>
      </c>
      <c r="N5834" t="s">
        <v>15</v>
      </c>
      <c r="S5834">
        <v>2313</v>
      </c>
    </row>
    <row r="5835" spans="1:19" x14ac:dyDescent="0.3">
      <c r="A5835">
        <v>2023</v>
      </c>
      <c r="C5835" t="str">
        <f>IF(GETPIVOTDATA("PS % recovery",Sheet4!$B$5,"Parish Name",K5835)&gt;99.949%,"OK","No")</f>
        <v>No</v>
      </c>
      <c r="D5835" t="e">
        <f>VLOOKUP(J5835,'Ref2'!C:E,3,0)</f>
        <v>#N/A</v>
      </c>
      <c r="F5835">
        <v>11</v>
      </c>
      <c r="I5835" t="e">
        <f>VLOOKUP(J5835,Ref!L:M,2,0)</f>
        <v>#N/A</v>
      </c>
      <c r="J5835" t="s">
        <v>1197</v>
      </c>
      <c r="K5835" t="s">
        <v>253</v>
      </c>
      <c r="L5835" t="s">
        <v>611</v>
      </c>
      <c r="M5835" t="s">
        <v>33</v>
      </c>
      <c r="N5835" t="s">
        <v>15</v>
      </c>
      <c r="S5835">
        <v>4722</v>
      </c>
    </row>
    <row r="5836" spans="1:19" x14ac:dyDescent="0.3">
      <c r="A5836">
        <v>2023</v>
      </c>
      <c r="C5836" t="str">
        <f>IF(GETPIVOTDATA("PS % recovery",Sheet4!$B$5,"Parish Name",K5836)&gt;99.949%,"OK","No")</f>
        <v>No</v>
      </c>
      <c r="D5836" t="e">
        <f>VLOOKUP(J5836,'Ref2'!C:E,3,0)</f>
        <v>#N/A</v>
      </c>
      <c r="F5836">
        <v>11</v>
      </c>
      <c r="I5836" t="e">
        <f>VLOOKUP(J5836,Ref!L:M,2,0)</f>
        <v>#N/A</v>
      </c>
      <c r="J5836" t="s">
        <v>1199</v>
      </c>
      <c r="K5836" t="s">
        <v>257</v>
      </c>
      <c r="L5836" t="s">
        <v>619</v>
      </c>
      <c r="M5836" t="s">
        <v>33</v>
      </c>
      <c r="N5836" t="s">
        <v>15</v>
      </c>
      <c r="S5836">
        <v>0</v>
      </c>
    </row>
    <row r="5837" spans="1:19" x14ac:dyDescent="0.3">
      <c r="A5837">
        <v>2023</v>
      </c>
      <c r="C5837" t="str">
        <f>IF(GETPIVOTDATA("PS % recovery",Sheet4!$B$5,"Parish Name",K5837)&gt;99.949%,"OK","No")</f>
        <v>OK</v>
      </c>
      <c r="D5837" t="e">
        <f>VLOOKUP(J5837,'Ref2'!C:E,3,0)</f>
        <v>#N/A</v>
      </c>
      <c r="F5837">
        <v>11</v>
      </c>
      <c r="I5837" t="e">
        <f>VLOOKUP(J5837,Ref!L:M,2,0)</f>
        <v>#N/A</v>
      </c>
      <c r="J5837" t="s">
        <v>1201</v>
      </c>
      <c r="K5837" t="s">
        <v>254</v>
      </c>
      <c r="L5837" t="s">
        <v>613</v>
      </c>
      <c r="M5837" t="s">
        <v>33</v>
      </c>
      <c r="N5837" t="s">
        <v>15</v>
      </c>
      <c r="S5837">
        <v>1573</v>
      </c>
    </row>
    <row r="5838" spans="1:19" x14ac:dyDescent="0.3">
      <c r="A5838">
        <v>2023</v>
      </c>
      <c r="C5838" t="str">
        <f>IF(GETPIVOTDATA("PS % recovery",Sheet4!$B$5,"Parish Name",K5838)&gt;99.949%,"OK","No")</f>
        <v>OK</v>
      </c>
      <c r="D5838" t="e">
        <f>VLOOKUP(J5838,'Ref2'!C:E,3,0)</f>
        <v>#N/A</v>
      </c>
      <c r="F5838">
        <v>11</v>
      </c>
      <c r="I5838" t="e">
        <f>VLOOKUP(J5838,Ref!L:M,2,0)</f>
        <v>#N/A</v>
      </c>
      <c r="J5838" t="s">
        <v>1203</v>
      </c>
      <c r="K5838" t="s">
        <v>259</v>
      </c>
      <c r="L5838" t="s">
        <v>613</v>
      </c>
      <c r="M5838" t="s">
        <v>33</v>
      </c>
      <c r="N5838" t="s">
        <v>15</v>
      </c>
      <c r="S5838">
        <v>1278</v>
      </c>
    </row>
    <row r="5839" spans="1:19" x14ac:dyDescent="0.3">
      <c r="A5839">
        <v>2023</v>
      </c>
      <c r="C5839" t="str">
        <f>IF(GETPIVOTDATA("PS % recovery",Sheet4!$B$5,"Parish Name",K5839)&gt;99.949%,"OK","No")</f>
        <v>OK</v>
      </c>
      <c r="D5839" t="e">
        <f>VLOOKUP(J5839,'Ref2'!C:E,3,0)</f>
        <v>#N/A</v>
      </c>
      <c r="F5839">
        <v>11</v>
      </c>
      <c r="I5839" t="e">
        <f>VLOOKUP(J5839,Ref!L:M,2,0)</f>
        <v>#N/A</v>
      </c>
      <c r="J5839" t="s">
        <v>1205</v>
      </c>
      <c r="K5839" t="s">
        <v>261</v>
      </c>
      <c r="L5839" t="s">
        <v>613</v>
      </c>
      <c r="M5839" t="s">
        <v>33</v>
      </c>
      <c r="N5839" t="s">
        <v>15</v>
      </c>
      <c r="S5839">
        <v>1489</v>
      </c>
    </row>
    <row r="5840" spans="1:19" x14ac:dyDescent="0.3">
      <c r="A5840">
        <v>2023</v>
      </c>
      <c r="C5840" t="str">
        <f>IF(GETPIVOTDATA("PS % recovery",Sheet4!$B$5,"Parish Name",K5840)&gt;99.949%,"OK","No")</f>
        <v>No</v>
      </c>
      <c r="D5840" t="e">
        <f>VLOOKUP(J5840,'Ref2'!C:E,3,0)</f>
        <v>#N/A</v>
      </c>
      <c r="F5840">
        <v>11</v>
      </c>
      <c r="I5840" t="e">
        <f>VLOOKUP(J5840,Ref!L:M,2,0)</f>
        <v>#N/A</v>
      </c>
      <c r="J5840" t="s">
        <v>1207</v>
      </c>
      <c r="K5840" t="s">
        <v>256</v>
      </c>
      <c r="L5840" t="s">
        <v>609</v>
      </c>
      <c r="M5840" t="s">
        <v>33</v>
      </c>
      <c r="N5840" t="s">
        <v>15</v>
      </c>
      <c r="S5840">
        <v>1335.75</v>
      </c>
    </row>
    <row r="5841" spans="1:19" x14ac:dyDescent="0.3">
      <c r="A5841">
        <v>2023</v>
      </c>
      <c r="C5841" t="str">
        <f>IF(GETPIVOTDATA("PS % recovery",Sheet4!$B$5,"Parish Name",K5841)&gt;99.949%,"OK","No")</f>
        <v>No</v>
      </c>
      <c r="D5841" t="e">
        <f>VLOOKUP(J5841,'Ref2'!C:E,3,0)</f>
        <v>#N/A</v>
      </c>
      <c r="F5841">
        <v>11</v>
      </c>
      <c r="I5841" t="str">
        <f>VLOOKUP(J5841,Ref!L:M,2,0)</f>
        <v>Yes</v>
      </c>
      <c r="J5841" t="s">
        <v>1209</v>
      </c>
      <c r="K5841" t="s">
        <v>260</v>
      </c>
      <c r="L5841" t="s">
        <v>623</v>
      </c>
      <c r="M5841" t="s">
        <v>33</v>
      </c>
      <c r="N5841" t="s">
        <v>15</v>
      </c>
      <c r="S5841">
        <v>9393.33</v>
      </c>
    </row>
    <row r="5842" spans="1:19" x14ac:dyDescent="0.3">
      <c r="A5842">
        <v>2023</v>
      </c>
      <c r="C5842" t="str">
        <f>IF(GETPIVOTDATA("PS % recovery",Sheet4!$B$5,"Parish Name",K5842)&gt;99.949%,"OK","No")</f>
        <v>OK</v>
      </c>
      <c r="D5842" t="e">
        <f>VLOOKUP(J5842,'Ref2'!C:E,3,0)</f>
        <v>#N/A</v>
      </c>
      <c r="F5842">
        <v>11</v>
      </c>
      <c r="I5842" t="e">
        <f>VLOOKUP(J5842,Ref!L:M,2,0)</f>
        <v>#N/A</v>
      </c>
      <c r="J5842" t="s">
        <v>1211</v>
      </c>
      <c r="K5842" t="s">
        <v>258</v>
      </c>
      <c r="L5842" t="s">
        <v>621</v>
      </c>
      <c r="M5842" t="s">
        <v>33</v>
      </c>
      <c r="N5842" t="s">
        <v>15</v>
      </c>
      <c r="S5842">
        <v>5856</v>
      </c>
    </row>
    <row r="5843" spans="1:19" x14ac:dyDescent="0.3">
      <c r="A5843">
        <v>2023</v>
      </c>
      <c r="C5843" t="str">
        <f>IF(GETPIVOTDATA("PS % recovery",Sheet4!$B$5,"Parish Name",K5843)&gt;99.949%,"OK","No")</f>
        <v>No</v>
      </c>
      <c r="D5843" t="e">
        <f>VLOOKUP(J5843,'Ref2'!C:E,3,0)</f>
        <v>#N/A</v>
      </c>
      <c r="F5843">
        <v>11</v>
      </c>
      <c r="I5843" t="e">
        <f>VLOOKUP(J5843,Ref!L:M,2,0)</f>
        <v>#N/A</v>
      </c>
      <c r="J5843" t="s">
        <v>1213</v>
      </c>
      <c r="K5843" t="s">
        <v>263</v>
      </c>
      <c r="L5843" t="s">
        <v>637</v>
      </c>
      <c r="M5843" t="s">
        <v>36</v>
      </c>
      <c r="N5843" t="s">
        <v>15</v>
      </c>
      <c r="S5843">
        <v>5000</v>
      </c>
    </row>
    <row r="5844" spans="1:19" x14ac:dyDescent="0.3">
      <c r="A5844">
        <v>2023</v>
      </c>
      <c r="C5844" t="str">
        <f>IF(GETPIVOTDATA("PS % recovery",Sheet4!$B$5,"Parish Name",K5844)&gt;99.949%,"OK","No")</f>
        <v>No</v>
      </c>
      <c r="D5844" t="e">
        <f>VLOOKUP(J5844,'Ref2'!C:E,3,0)</f>
        <v>#N/A</v>
      </c>
      <c r="F5844">
        <v>11</v>
      </c>
      <c r="I5844" t="e">
        <f>VLOOKUP(J5844,Ref!L:M,2,0)</f>
        <v>#N/A</v>
      </c>
      <c r="J5844" t="s">
        <v>1215</v>
      </c>
      <c r="K5844" t="s">
        <v>264</v>
      </c>
      <c r="L5844" t="s">
        <v>625</v>
      </c>
      <c r="M5844" t="s">
        <v>36</v>
      </c>
      <c r="N5844" t="s">
        <v>15</v>
      </c>
      <c r="S5844">
        <v>2500</v>
      </c>
    </row>
    <row r="5845" spans="1:19" x14ac:dyDescent="0.3">
      <c r="A5845">
        <v>2023</v>
      </c>
      <c r="C5845" t="str">
        <f>IF(GETPIVOTDATA("PS % recovery",Sheet4!$B$5,"Parish Name",K5845)&gt;99.949%,"OK","No")</f>
        <v>No</v>
      </c>
      <c r="D5845" t="e">
        <f>VLOOKUP(J5845,'Ref2'!C:E,3,0)</f>
        <v>#N/A</v>
      </c>
      <c r="F5845">
        <v>11</v>
      </c>
      <c r="I5845" t="e">
        <f>VLOOKUP(J5845,Ref!L:M,2,0)</f>
        <v>#N/A</v>
      </c>
      <c r="J5845" t="s">
        <v>1217</v>
      </c>
      <c r="K5845" t="s">
        <v>265</v>
      </c>
      <c r="L5845" t="s">
        <v>627</v>
      </c>
      <c r="M5845" t="s">
        <v>36</v>
      </c>
      <c r="N5845" t="s">
        <v>15</v>
      </c>
      <c r="S5845">
        <v>3009.25</v>
      </c>
    </row>
    <row r="5846" spans="1:19" x14ac:dyDescent="0.3">
      <c r="A5846">
        <v>2023</v>
      </c>
      <c r="C5846" t="str">
        <f>IF(GETPIVOTDATA("PS % recovery",Sheet4!$B$5,"Parish Name",K5846)&gt;99.949%,"OK","No")</f>
        <v>OK</v>
      </c>
      <c r="D5846" t="e">
        <f>VLOOKUP(J5846,'Ref2'!C:E,3,0)</f>
        <v>#N/A</v>
      </c>
      <c r="F5846">
        <v>11</v>
      </c>
      <c r="I5846" t="e">
        <f>VLOOKUP(J5846,Ref!L:M,2,0)</f>
        <v>#N/A</v>
      </c>
      <c r="J5846" t="s">
        <v>1219</v>
      </c>
      <c r="K5846" t="s">
        <v>266</v>
      </c>
      <c r="L5846" t="s">
        <v>629</v>
      </c>
      <c r="M5846" t="s">
        <v>36</v>
      </c>
      <c r="N5846" t="s">
        <v>15</v>
      </c>
      <c r="S5846">
        <v>3395.2</v>
      </c>
    </row>
    <row r="5847" spans="1:19" x14ac:dyDescent="0.3">
      <c r="A5847">
        <v>2023</v>
      </c>
      <c r="C5847" t="str">
        <f>IF(GETPIVOTDATA("PS % recovery",Sheet4!$B$5,"Parish Name",K5847)&gt;99.949%,"OK","No")</f>
        <v>OK</v>
      </c>
      <c r="D5847" t="e">
        <f>VLOOKUP(J5847,'Ref2'!C:E,3,0)</f>
        <v>#N/A</v>
      </c>
      <c r="F5847">
        <v>11</v>
      </c>
      <c r="I5847" t="e">
        <f>VLOOKUP(J5847,Ref!L:M,2,0)</f>
        <v>#N/A</v>
      </c>
      <c r="J5847" t="s">
        <v>1221</v>
      </c>
      <c r="K5847" t="s">
        <v>267</v>
      </c>
      <c r="L5847" t="s">
        <v>631</v>
      </c>
      <c r="M5847" t="s">
        <v>36</v>
      </c>
      <c r="N5847" t="s">
        <v>15</v>
      </c>
      <c r="S5847">
        <v>5490</v>
      </c>
    </row>
    <row r="5848" spans="1:19" x14ac:dyDescent="0.3">
      <c r="A5848">
        <v>2023</v>
      </c>
      <c r="C5848" t="str">
        <f>IF(GETPIVOTDATA("PS % recovery",Sheet4!$B$5,"Parish Name",K5848)&gt;99.949%,"OK","No")</f>
        <v>No</v>
      </c>
      <c r="D5848" t="e">
        <f>VLOOKUP(J5848,'Ref2'!C:E,3,0)</f>
        <v>#N/A</v>
      </c>
      <c r="F5848">
        <v>11</v>
      </c>
      <c r="I5848" t="e">
        <f>VLOOKUP(J5848,Ref!L:M,2,0)</f>
        <v>#N/A</v>
      </c>
      <c r="J5848" t="s">
        <v>1223</v>
      </c>
      <c r="K5848" t="s">
        <v>268</v>
      </c>
      <c r="L5848" t="s">
        <v>633</v>
      </c>
      <c r="M5848" t="s">
        <v>36</v>
      </c>
      <c r="N5848" t="s">
        <v>15</v>
      </c>
      <c r="S5848">
        <v>0</v>
      </c>
    </row>
    <row r="5849" spans="1:19" x14ac:dyDescent="0.3">
      <c r="A5849">
        <v>2023</v>
      </c>
      <c r="C5849" t="str">
        <f>IF(GETPIVOTDATA("PS % recovery",Sheet4!$B$5,"Parish Name",K5849)&gt;99.949%,"OK","No")</f>
        <v>OK</v>
      </c>
      <c r="D5849" t="e">
        <f>VLOOKUP(J5849,'Ref2'!C:E,3,0)</f>
        <v>#N/A</v>
      </c>
      <c r="F5849">
        <v>11</v>
      </c>
      <c r="I5849" t="e">
        <f>VLOOKUP(J5849,Ref!L:M,2,0)</f>
        <v>#N/A</v>
      </c>
      <c r="J5849" t="s">
        <v>1225</v>
      </c>
      <c r="K5849" t="s">
        <v>269</v>
      </c>
      <c r="L5849" t="s">
        <v>635</v>
      </c>
      <c r="M5849" t="s">
        <v>36</v>
      </c>
      <c r="N5849" t="s">
        <v>15</v>
      </c>
      <c r="S5849">
        <v>4220.67</v>
      </c>
    </row>
    <row r="5850" spans="1:19" x14ac:dyDescent="0.3">
      <c r="A5850">
        <v>2023</v>
      </c>
      <c r="C5850" t="str">
        <f>IF(GETPIVOTDATA("PS % recovery",Sheet4!$B$5,"Parish Name",K5850)&gt;99.949%,"OK","No")</f>
        <v>No</v>
      </c>
      <c r="D5850" t="str">
        <f>VLOOKUP(J5850,'Ref2'!C:E,3,0)</f>
        <v>LLF</v>
      </c>
      <c r="F5850">
        <v>11</v>
      </c>
      <c r="I5850" t="e">
        <f>VLOOKUP(J5850,Ref!L:M,2,0)</f>
        <v>#N/A</v>
      </c>
      <c r="J5850" t="s">
        <v>1227</v>
      </c>
      <c r="K5850" t="s">
        <v>270</v>
      </c>
      <c r="L5850" t="s">
        <v>639</v>
      </c>
      <c r="M5850" t="s">
        <v>36</v>
      </c>
      <c r="N5850" t="s">
        <v>15</v>
      </c>
      <c r="S5850">
        <v>5631.41</v>
      </c>
    </row>
    <row r="5851" spans="1:19" x14ac:dyDescent="0.3">
      <c r="A5851">
        <v>2023</v>
      </c>
      <c r="C5851" t="str">
        <f>IF(GETPIVOTDATA("PS % recovery",Sheet4!$B$5,"Parish Name",K5851)&gt;99.949%,"OK","No")</f>
        <v>OK</v>
      </c>
      <c r="D5851" t="e">
        <f>VLOOKUP(J5851,'Ref2'!C:E,3,0)</f>
        <v>#N/A</v>
      </c>
      <c r="F5851">
        <v>11</v>
      </c>
      <c r="I5851" t="str">
        <f>VLOOKUP(J5851,Ref!L:M,2,0)</f>
        <v>Yes</v>
      </c>
      <c r="J5851" t="s">
        <v>1229</v>
      </c>
      <c r="K5851" t="s">
        <v>271</v>
      </c>
      <c r="L5851" t="s">
        <v>641</v>
      </c>
      <c r="M5851" t="s">
        <v>36</v>
      </c>
      <c r="N5851" t="s">
        <v>15</v>
      </c>
      <c r="S5851">
        <v>4762</v>
      </c>
    </row>
    <row r="5852" spans="1:19" x14ac:dyDescent="0.3">
      <c r="A5852">
        <v>2023</v>
      </c>
      <c r="C5852" t="str">
        <f>IF(GETPIVOTDATA("PS % recovery",Sheet4!$B$5,"Parish Name",K5852)&gt;99.949%,"OK","No")</f>
        <v>OK</v>
      </c>
      <c r="D5852" t="e">
        <f>VLOOKUP(J5852,'Ref2'!C:E,3,0)</f>
        <v>#N/A</v>
      </c>
      <c r="F5852">
        <v>11</v>
      </c>
      <c r="I5852" t="e">
        <f>VLOOKUP(J5852,Ref!L:M,2,0)</f>
        <v>#N/A</v>
      </c>
      <c r="J5852" t="s">
        <v>1231</v>
      </c>
      <c r="K5852" t="s">
        <v>273</v>
      </c>
      <c r="L5852" t="s">
        <v>643</v>
      </c>
      <c r="M5852" t="s">
        <v>19</v>
      </c>
      <c r="N5852" t="s">
        <v>16</v>
      </c>
      <c r="S5852">
        <v>0</v>
      </c>
    </row>
    <row r="5853" spans="1:19" x14ac:dyDescent="0.3">
      <c r="A5853">
        <v>2023</v>
      </c>
      <c r="C5853" t="str">
        <f>IF(GETPIVOTDATA("PS % recovery",Sheet4!$B$5,"Parish Name",K5853)&gt;99.949%,"OK","No")</f>
        <v>No</v>
      </c>
      <c r="D5853" t="e">
        <f>VLOOKUP(J5853,'Ref2'!C:E,3,0)</f>
        <v>#N/A</v>
      </c>
      <c r="F5853">
        <v>11</v>
      </c>
      <c r="I5853" t="e">
        <f>VLOOKUP(J5853,Ref!L:M,2,0)</f>
        <v>#N/A</v>
      </c>
      <c r="J5853" t="s">
        <v>1233</v>
      </c>
      <c r="K5853" t="s">
        <v>274</v>
      </c>
      <c r="L5853" t="s">
        <v>643</v>
      </c>
      <c r="M5853" t="s">
        <v>19</v>
      </c>
      <c r="N5853" t="s">
        <v>16</v>
      </c>
      <c r="S5853">
        <v>0</v>
      </c>
    </row>
    <row r="5854" spans="1:19" x14ac:dyDescent="0.3">
      <c r="A5854">
        <v>2023</v>
      </c>
      <c r="C5854" t="str">
        <f>IF(GETPIVOTDATA("PS % recovery",Sheet4!$B$5,"Parish Name",K5854)&gt;99.949%,"OK","No")</f>
        <v>OK</v>
      </c>
      <c r="D5854" t="e">
        <f>VLOOKUP(J5854,'Ref2'!C:E,3,0)</f>
        <v>#N/A</v>
      </c>
      <c r="F5854">
        <v>11</v>
      </c>
      <c r="I5854" t="e">
        <f>VLOOKUP(J5854,Ref!L:M,2,0)</f>
        <v>#N/A</v>
      </c>
      <c r="J5854" t="s">
        <v>1235</v>
      </c>
      <c r="K5854" t="s">
        <v>276</v>
      </c>
      <c r="L5854" t="s">
        <v>643</v>
      </c>
      <c r="M5854" t="s">
        <v>19</v>
      </c>
      <c r="N5854" t="s">
        <v>16</v>
      </c>
      <c r="S5854">
        <v>3240</v>
      </c>
    </row>
    <row r="5855" spans="1:19" x14ac:dyDescent="0.3">
      <c r="A5855">
        <v>2023</v>
      </c>
      <c r="C5855" t="str">
        <f>IF(GETPIVOTDATA("PS % recovery",Sheet4!$B$5,"Parish Name",K5855)&gt;99.949%,"OK","No")</f>
        <v>No</v>
      </c>
      <c r="D5855" t="e">
        <f>VLOOKUP(J5855,'Ref2'!C:E,3,0)</f>
        <v>#N/A</v>
      </c>
      <c r="F5855">
        <v>11</v>
      </c>
      <c r="I5855" t="e">
        <f>VLOOKUP(J5855,Ref!L:M,2,0)</f>
        <v>#N/A</v>
      </c>
      <c r="J5855" t="s">
        <v>1237</v>
      </c>
      <c r="K5855" t="s">
        <v>277</v>
      </c>
      <c r="L5855" t="s">
        <v>646</v>
      </c>
      <c r="M5855" t="s">
        <v>19</v>
      </c>
      <c r="N5855" t="s">
        <v>16</v>
      </c>
      <c r="S5855">
        <v>500</v>
      </c>
    </row>
    <row r="5856" spans="1:19" x14ac:dyDescent="0.3">
      <c r="A5856">
        <v>2023</v>
      </c>
      <c r="C5856" t="str">
        <f>IF(GETPIVOTDATA("PS % recovery",Sheet4!$B$5,"Parish Name",K5856)&gt;99.949%,"OK","No")</f>
        <v>No</v>
      </c>
      <c r="D5856" t="e">
        <f>VLOOKUP(J5856,'Ref2'!C:E,3,0)</f>
        <v>#N/A</v>
      </c>
      <c r="F5856">
        <v>11</v>
      </c>
      <c r="I5856" t="e">
        <f>VLOOKUP(J5856,Ref!L:M,2,0)</f>
        <v>#N/A</v>
      </c>
      <c r="J5856" t="s">
        <v>1239</v>
      </c>
      <c r="K5856" t="s">
        <v>279</v>
      </c>
      <c r="L5856" t="s">
        <v>646</v>
      </c>
      <c r="M5856" t="s">
        <v>19</v>
      </c>
      <c r="N5856" t="s">
        <v>16</v>
      </c>
      <c r="S5856">
        <v>0</v>
      </c>
    </row>
    <row r="5857" spans="1:19" x14ac:dyDescent="0.3">
      <c r="A5857">
        <v>2023</v>
      </c>
      <c r="C5857" t="str">
        <f>IF(GETPIVOTDATA("PS % recovery",Sheet4!$B$5,"Parish Name",K5857)&gt;99.949%,"OK","No")</f>
        <v>No</v>
      </c>
      <c r="D5857" t="e">
        <f>VLOOKUP(J5857,'Ref2'!C:E,3,0)</f>
        <v>#N/A</v>
      </c>
      <c r="F5857">
        <v>11</v>
      </c>
      <c r="I5857" t="e">
        <f>VLOOKUP(J5857,Ref!L:M,2,0)</f>
        <v>#N/A</v>
      </c>
      <c r="J5857" t="s">
        <v>1241</v>
      </c>
      <c r="K5857" t="s">
        <v>281</v>
      </c>
      <c r="L5857" t="s">
        <v>646</v>
      </c>
      <c r="M5857" t="s">
        <v>19</v>
      </c>
      <c r="N5857" t="s">
        <v>16</v>
      </c>
      <c r="S5857">
        <v>0</v>
      </c>
    </row>
    <row r="5858" spans="1:19" x14ac:dyDescent="0.3">
      <c r="A5858">
        <v>2023</v>
      </c>
      <c r="C5858" t="str">
        <f>IF(GETPIVOTDATA("PS % recovery",Sheet4!$B$5,"Parish Name",K5858)&gt;99.949%,"OK","No")</f>
        <v>No</v>
      </c>
      <c r="D5858" t="e">
        <f>VLOOKUP(J5858,'Ref2'!C:E,3,0)</f>
        <v>#N/A</v>
      </c>
      <c r="F5858">
        <v>11</v>
      </c>
      <c r="I5858" t="e">
        <f>VLOOKUP(J5858,Ref!L:M,2,0)</f>
        <v>#N/A</v>
      </c>
      <c r="J5858" t="s">
        <v>1243</v>
      </c>
      <c r="K5858" t="s">
        <v>278</v>
      </c>
      <c r="L5858" t="s">
        <v>648</v>
      </c>
      <c r="M5858" t="s">
        <v>19</v>
      </c>
      <c r="N5858" t="s">
        <v>16</v>
      </c>
      <c r="S5858">
        <v>0</v>
      </c>
    </row>
    <row r="5859" spans="1:19" x14ac:dyDescent="0.3">
      <c r="A5859">
        <v>2023</v>
      </c>
      <c r="C5859" t="str">
        <f>IF(GETPIVOTDATA("PS % recovery",Sheet4!$B$5,"Parish Name",K5859)&gt;99.949%,"OK","No")</f>
        <v>OK</v>
      </c>
      <c r="D5859" t="e">
        <f>VLOOKUP(J5859,'Ref2'!C:E,3,0)</f>
        <v>#N/A</v>
      </c>
      <c r="F5859">
        <v>11</v>
      </c>
      <c r="I5859" t="e">
        <f>VLOOKUP(J5859,Ref!L:M,2,0)</f>
        <v>#N/A</v>
      </c>
      <c r="J5859" t="s">
        <v>1245</v>
      </c>
      <c r="K5859" t="s">
        <v>284</v>
      </c>
      <c r="L5859" t="s">
        <v>648</v>
      </c>
      <c r="M5859" t="s">
        <v>19</v>
      </c>
      <c r="N5859" t="s">
        <v>16</v>
      </c>
      <c r="S5859">
        <v>3811</v>
      </c>
    </row>
    <row r="5860" spans="1:19" x14ac:dyDescent="0.3">
      <c r="A5860">
        <v>2023</v>
      </c>
      <c r="C5860" t="str">
        <f>IF(GETPIVOTDATA("PS % recovery",Sheet4!$B$5,"Parish Name",K5860)&gt;99.949%,"OK","No")</f>
        <v>No</v>
      </c>
      <c r="D5860" t="e">
        <f>VLOOKUP(J5860,'Ref2'!C:E,3,0)</f>
        <v>#N/A</v>
      </c>
      <c r="F5860">
        <v>11</v>
      </c>
      <c r="I5860" t="e">
        <f>VLOOKUP(J5860,Ref!L:M,2,0)</f>
        <v>#N/A</v>
      </c>
      <c r="J5860" t="s">
        <v>1247</v>
      </c>
      <c r="K5860" t="s">
        <v>286</v>
      </c>
      <c r="L5860" t="s">
        <v>648</v>
      </c>
      <c r="M5860" t="s">
        <v>19</v>
      </c>
      <c r="N5860" t="s">
        <v>16</v>
      </c>
      <c r="S5860">
        <v>126</v>
      </c>
    </row>
    <row r="5861" spans="1:19" x14ac:dyDescent="0.3">
      <c r="A5861">
        <v>2023</v>
      </c>
      <c r="C5861" t="str">
        <f>IF(GETPIVOTDATA("PS % recovery",Sheet4!$B$5,"Parish Name",K5861)&gt;99.949%,"OK","No")</f>
        <v>No</v>
      </c>
      <c r="D5861" t="e">
        <f>VLOOKUP(J5861,'Ref2'!C:E,3,0)</f>
        <v>#N/A</v>
      </c>
      <c r="F5861">
        <v>11</v>
      </c>
      <c r="I5861" t="e">
        <f>VLOOKUP(J5861,Ref!L:M,2,0)</f>
        <v>#N/A</v>
      </c>
      <c r="J5861" t="s">
        <v>1249</v>
      </c>
      <c r="K5861" t="s">
        <v>280</v>
      </c>
      <c r="L5861" t="s">
        <v>668</v>
      </c>
      <c r="M5861" t="s">
        <v>19</v>
      </c>
      <c r="N5861" t="s">
        <v>16</v>
      </c>
      <c r="S5861">
        <v>1914</v>
      </c>
    </row>
    <row r="5862" spans="1:19" x14ac:dyDescent="0.3">
      <c r="A5862">
        <v>2023</v>
      </c>
      <c r="C5862" t="str">
        <f>IF(GETPIVOTDATA("PS % recovery",Sheet4!$B$5,"Parish Name",K5862)&gt;99.949%,"OK","No")</f>
        <v>OK</v>
      </c>
      <c r="D5862" t="e">
        <f>VLOOKUP(J5862,'Ref2'!C:E,3,0)</f>
        <v>#N/A</v>
      </c>
      <c r="F5862">
        <v>11</v>
      </c>
      <c r="I5862" t="e">
        <f>VLOOKUP(J5862,Ref!L:M,2,0)</f>
        <v>#N/A</v>
      </c>
      <c r="J5862" t="s">
        <v>1251</v>
      </c>
      <c r="K5862" t="s">
        <v>287</v>
      </c>
      <c r="L5862" t="s">
        <v>668</v>
      </c>
      <c r="M5862" t="s">
        <v>19</v>
      </c>
      <c r="N5862" t="s">
        <v>16</v>
      </c>
      <c r="S5862">
        <v>1168</v>
      </c>
    </row>
    <row r="5863" spans="1:19" x14ac:dyDescent="0.3">
      <c r="A5863">
        <v>2023</v>
      </c>
      <c r="C5863" t="str">
        <f>IF(GETPIVOTDATA("PS % recovery",Sheet4!$B$5,"Parish Name",K5863)&gt;99.949%,"OK","No")</f>
        <v>No</v>
      </c>
      <c r="D5863" t="e">
        <f>VLOOKUP(J5863,'Ref2'!C:E,3,0)</f>
        <v>#N/A</v>
      </c>
      <c r="F5863">
        <v>11</v>
      </c>
      <c r="I5863" t="e">
        <f>VLOOKUP(J5863,Ref!L:M,2,0)</f>
        <v>#N/A</v>
      </c>
      <c r="J5863" t="s">
        <v>1253</v>
      </c>
      <c r="K5863" t="s">
        <v>290</v>
      </c>
      <c r="L5863" t="s">
        <v>668</v>
      </c>
      <c r="M5863" t="s">
        <v>19</v>
      </c>
      <c r="N5863" t="s">
        <v>16</v>
      </c>
      <c r="S5863">
        <v>62.5</v>
      </c>
    </row>
    <row r="5864" spans="1:19" x14ac:dyDescent="0.3">
      <c r="A5864">
        <v>2023</v>
      </c>
      <c r="C5864" t="str">
        <f>IF(GETPIVOTDATA("PS % recovery",Sheet4!$B$5,"Parish Name",K5864)&gt;99.949%,"OK","No")</f>
        <v>OK</v>
      </c>
      <c r="D5864" t="e">
        <f>VLOOKUP(J5864,'Ref2'!C:E,3,0)</f>
        <v>#N/A</v>
      </c>
      <c r="F5864">
        <v>11</v>
      </c>
      <c r="I5864" t="e">
        <f>VLOOKUP(J5864,Ref!L:M,2,0)</f>
        <v>#N/A</v>
      </c>
      <c r="J5864" t="s">
        <v>1255</v>
      </c>
      <c r="K5864" t="s">
        <v>292</v>
      </c>
      <c r="L5864" t="s">
        <v>668</v>
      </c>
      <c r="M5864" t="s">
        <v>19</v>
      </c>
      <c r="N5864" t="s">
        <v>16</v>
      </c>
      <c r="S5864">
        <v>4775</v>
      </c>
    </row>
    <row r="5865" spans="1:19" x14ac:dyDescent="0.3">
      <c r="A5865">
        <v>2023</v>
      </c>
      <c r="C5865" t="str">
        <f>IF(GETPIVOTDATA("PS % recovery",Sheet4!$B$5,"Parish Name",K5865)&gt;99.949%,"OK","No")</f>
        <v>No</v>
      </c>
      <c r="D5865" t="e">
        <f>VLOOKUP(J5865,'Ref2'!C:E,3,0)</f>
        <v>#N/A</v>
      </c>
      <c r="F5865">
        <v>11</v>
      </c>
      <c r="I5865" t="e">
        <f>VLOOKUP(J5865,Ref!L:M,2,0)</f>
        <v>#N/A</v>
      </c>
      <c r="J5865" t="s">
        <v>831</v>
      </c>
      <c r="K5865" t="s">
        <v>291</v>
      </c>
      <c r="L5865" t="s">
        <v>660</v>
      </c>
      <c r="M5865" t="s">
        <v>19</v>
      </c>
      <c r="N5865" t="s">
        <v>16</v>
      </c>
      <c r="S5865">
        <v>1250</v>
      </c>
    </row>
    <row r="5866" spans="1:19" x14ac:dyDescent="0.3">
      <c r="A5866">
        <v>2023</v>
      </c>
      <c r="C5866" t="str">
        <f>IF(GETPIVOTDATA("PS % recovery",Sheet4!$B$5,"Parish Name",K5866)&gt;99.949%,"OK","No")</f>
        <v>OK</v>
      </c>
      <c r="D5866" t="e">
        <f>VLOOKUP(J5866,'Ref2'!C:E,3,0)</f>
        <v>#N/A</v>
      </c>
      <c r="F5866">
        <v>11</v>
      </c>
      <c r="I5866" t="e">
        <f>VLOOKUP(J5866,Ref!L:M,2,0)</f>
        <v>#N/A</v>
      </c>
      <c r="J5866" t="s">
        <v>1258</v>
      </c>
      <c r="K5866" t="s">
        <v>288</v>
      </c>
      <c r="L5866" t="s">
        <v>664</v>
      </c>
      <c r="M5866" t="s">
        <v>19</v>
      </c>
      <c r="N5866" t="s">
        <v>16</v>
      </c>
      <c r="S5866">
        <v>8214</v>
      </c>
    </row>
    <row r="5867" spans="1:19" x14ac:dyDescent="0.3">
      <c r="A5867">
        <v>2023</v>
      </c>
      <c r="C5867" t="str">
        <f>IF(GETPIVOTDATA("PS % recovery",Sheet4!$B$5,"Parish Name",K5867)&gt;99.949%,"OK","No")</f>
        <v>OK</v>
      </c>
      <c r="D5867" t="e">
        <f>VLOOKUP(J5867,'Ref2'!C:E,3,0)</f>
        <v>#N/A</v>
      </c>
      <c r="F5867">
        <v>11</v>
      </c>
      <c r="I5867" t="e">
        <f>VLOOKUP(J5867,Ref!L:M,2,0)</f>
        <v>#N/A</v>
      </c>
      <c r="J5867" t="s">
        <v>1260</v>
      </c>
      <c r="K5867" t="s">
        <v>295</v>
      </c>
      <c r="L5867" t="s">
        <v>664</v>
      </c>
      <c r="M5867" t="s">
        <v>19</v>
      </c>
      <c r="N5867" t="s">
        <v>16</v>
      </c>
      <c r="S5867">
        <v>1650</v>
      </c>
    </row>
    <row r="5868" spans="1:19" x14ac:dyDescent="0.3">
      <c r="A5868">
        <v>2023</v>
      </c>
      <c r="C5868" t="str">
        <f>IF(GETPIVOTDATA("PS % recovery",Sheet4!$B$5,"Parish Name",K5868)&gt;99.949%,"OK","No")</f>
        <v>OK</v>
      </c>
      <c r="D5868" t="e">
        <f>VLOOKUP(J5868,'Ref2'!C:E,3,0)</f>
        <v>#N/A</v>
      </c>
      <c r="F5868">
        <v>11</v>
      </c>
      <c r="I5868" t="e">
        <f>VLOOKUP(J5868,Ref!L:M,2,0)</f>
        <v>#N/A</v>
      </c>
      <c r="J5868" t="s">
        <v>1262</v>
      </c>
      <c r="K5868" t="s">
        <v>296</v>
      </c>
      <c r="L5868" t="s">
        <v>664</v>
      </c>
      <c r="M5868" t="s">
        <v>19</v>
      </c>
      <c r="N5868" t="s">
        <v>16</v>
      </c>
      <c r="S5868">
        <v>1600</v>
      </c>
    </row>
    <row r="5869" spans="1:19" x14ac:dyDescent="0.3">
      <c r="A5869">
        <v>2023</v>
      </c>
      <c r="C5869" t="str">
        <f>IF(GETPIVOTDATA("PS % recovery",Sheet4!$B$5,"Parish Name",K5869)&gt;99.949%,"OK","No")</f>
        <v>OK</v>
      </c>
      <c r="D5869" t="e">
        <f>VLOOKUP(J5869,'Ref2'!C:E,3,0)</f>
        <v>#N/A</v>
      </c>
      <c r="F5869">
        <v>11</v>
      </c>
      <c r="I5869" t="e">
        <f>VLOOKUP(J5869,Ref!L:M,2,0)</f>
        <v>#N/A</v>
      </c>
      <c r="J5869" t="s">
        <v>1264</v>
      </c>
      <c r="K5869" t="s">
        <v>289</v>
      </c>
      <c r="L5869" t="s">
        <v>656</v>
      </c>
      <c r="M5869" t="s">
        <v>19</v>
      </c>
      <c r="N5869" t="s">
        <v>16</v>
      </c>
      <c r="S5869">
        <v>5334</v>
      </c>
    </row>
    <row r="5870" spans="1:19" x14ac:dyDescent="0.3">
      <c r="A5870">
        <v>2023</v>
      </c>
      <c r="C5870" t="str">
        <f>IF(GETPIVOTDATA("PS % recovery",Sheet4!$B$5,"Parish Name",K5870)&gt;99.949%,"OK","No")</f>
        <v>OK</v>
      </c>
      <c r="D5870" t="e">
        <f>VLOOKUP(J5870,'Ref2'!C:E,3,0)</f>
        <v>#N/A</v>
      </c>
      <c r="F5870">
        <v>11</v>
      </c>
      <c r="I5870" t="e">
        <f>VLOOKUP(J5870,Ref!L:M,2,0)</f>
        <v>#N/A</v>
      </c>
      <c r="J5870" t="s">
        <v>1266</v>
      </c>
      <c r="K5870" t="s">
        <v>298</v>
      </c>
      <c r="L5870" t="s">
        <v>654</v>
      </c>
      <c r="M5870" t="s">
        <v>19</v>
      </c>
      <c r="N5870" t="s">
        <v>16</v>
      </c>
      <c r="S5870">
        <v>3421</v>
      </c>
    </row>
    <row r="5871" spans="1:19" x14ac:dyDescent="0.3">
      <c r="A5871">
        <v>2023</v>
      </c>
      <c r="C5871" t="str">
        <f>IF(GETPIVOTDATA("PS % recovery",Sheet4!$B$5,"Parish Name",K5871)&gt;99.949%,"OK","No")</f>
        <v>No</v>
      </c>
      <c r="D5871" t="e">
        <f>VLOOKUP(J5871,'Ref2'!C:E,3,0)</f>
        <v>#N/A</v>
      </c>
      <c r="F5871">
        <v>11</v>
      </c>
      <c r="I5871" t="e">
        <f>VLOOKUP(J5871,Ref!L:M,2,0)</f>
        <v>#N/A</v>
      </c>
      <c r="J5871" t="s">
        <v>835</v>
      </c>
      <c r="K5871" t="s">
        <v>299</v>
      </c>
      <c r="L5871" t="s">
        <v>660</v>
      </c>
      <c r="M5871" t="s">
        <v>19</v>
      </c>
      <c r="N5871" t="s">
        <v>16</v>
      </c>
      <c r="S5871">
        <v>500</v>
      </c>
    </row>
    <row r="5872" spans="1:19" x14ac:dyDescent="0.3">
      <c r="A5872">
        <v>2023</v>
      </c>
      <c r="C5872" t="str">
        <f>IF(GETPIVOTDATA("PS % recovery",Sheet4!$B$5,"Parish Name",K5872)&gt;99.949%,"OK","No")</f>
        <v>OK</v>
      </c>
      <c r="D5872" t="e">
        <f>VLOOKUP(J5872,'Ref2'!C:E,3,0)</f>
        <v>#N/A</v>
      </c>
      <c r="F5872">
        <v>11</v>
      </c>
      <c r="I5872" t="e">
        <f>VLOOKUP(J5872,Ref!L:M,2,0)</f>
        <v>#N/A</v>
      </c>
      <c r="J5872" t="s">
        <v>839</v>
      </c>
      <c r="K5872" t="s">
        <v>301</v>
      </c>
      <c r="L5872" t="s">
        <v>660</v>
      </c>
      <c r="M5872" t="s">
        <v>19</v>
      </c>
      <c r="N5872" t="s">
        <v>16</v>
      </c>
      <c r="S5872">
        <v>2423</v>
      </c>
    </row>
    <row r="5873" spans="1:19" x14ac:dyDescent="0.3">
      <c r="A5873">
        <v>2023</v>
      </c>
      <c r="C5873" t="str">
        <f>IF(GETPIVOTDATA("PS % recovery",Sheet4!$B$5,"Parish Name",K5873)&gt;99.949%,"OK","No")</f>
        <v>No</v>
      </c>
      <c r="D5873" t="e">
        <f>VLOOKUP(J5873,'Ref2'!C:E,3,0)</f>
        <v>#N/A</v>
      </c>
      <c r="F5873">
        <v>11</v>
      </c>
      <c r="I5873" t="e">
        <f>VLOOKUP(J5873,Ref!L:M,2,0)</f>
        <v>#N/A</v>
      </c>
      <c r="J5873" t="s">
        <v>1270</v>
      </c>
      <c r="K5873" t="s">
        <v>302</v>
      </c>
      <c r="L5873" t="s">
        <v>666</v>
      </c>
      <c r="M5873" t="s">
        <v>19</v>
      </c>
      <c r="N5873" t="s">
        <v>16</v>
      </c>
      <c r="S5873">
        <v>5183.49</v>
      </c>
    </row>
    <row r="5874" spans="1:19" x14ac:dyDescent="0.3">
      <c r="A5874">
        <v>2023</v>
      </c>
      <c r="C5874" t="str">
        <f>IF(GETPIVOTDATA("PS % recovery",Sheet4!$B$5,"Parish Name",K5874)&gt;99.949%,"OK","No")</f>
        <v>No</v>
      </c>
      <c r="D5874" t="e">
        <f>VLOOKUP(J5874,'Ref2'!C:E,3,0)</f>
        <v>#N/A</v>
      </c>
      <c r="F5874">
        <v>11</v>
      </c>
      <c r="I5874" t="e">
        <f>VLOOKUP(J5874,Ref!L:M,2,0)</f>
        <v>#N/A</v>
      </c>
      <c r="J5874" t="s">
        <v>830</v>
      </c>
      <c r="K5874" t="s">
        <v>275</v>
      </c>
      <c r="L5874" t="s">
        <v>275</v>
      </c>
      <c r="M5874" t="s">
        <v>19</v>
      </c>
      <c r="N5874" t="s">
        <v>16</v>
      </c>
      <c r="S5874">
        <v>1000</v>
      </c>
    </row>
    <row r="5875" spans="1:19" x14ac:dyDescent="0.3">
      <c r="A5875">
        <v>2023</v>
      </c>
      <c r="C5875" t="str">
        <f>IF(GETPIVOTDATA("PS % recovery",Sheet4!$B$5,"Parish Name",K5875)&gt;99.949%,"OK","No")</f>
        <v>No</v>
      </c>
      <c r="D5875" t="e">
        <f>VLOOKUP(J5875,'Ref2'!C:E,3,0)</f>
        <v>#N/A</v>
      </c>
      <c r="F5875">
        <v>11</v>
      </c>
      <c r="I5875" t="e">
        <f>VLOOKUP(J5875,Ref!L:M,2,0)</f>
        <v>#N/A</v>
      </c>
      <c r="J5875" t="s">
        <v>1273</v>
      </c>
      <c r="K5875" t="s">
        <v>282</v>
      </c>
      <c r="L5875" t="s">
        <v>650</v>
      </c>
      <c r="M5875" t="s">
        <v>19</v>
      </c>
      <c r="N5875" t="s">
        <v>16</v>
      </c>
      <c r="S5875">
        <v>600</v>
      </c>
    </row>
    <row r="5876" spans="1:19" x14ac:dyDescent="0.3">
      <c r="A5876">
        <v>2023</v>
      </c>
      <c r="C5876" t="str">
        <f>IF(GETPIVOTDATA("PS % recovery",Sheet4!$B$5,"Parish Name",K5876)&gt;99.949%,"OK","No")</f>
        <v>No</v>
      </c>
      <c r="D5876" t="e">
        <f>VLOOKUP(J5876,'Ref2'!C:E,3,0)</f>
        <v>#N/A</v>
      </c>
      <c r="F5876">
        <v>11</v>
      </c>
      <c r="I5876" t="e">
        <f>VLOOKUP(J5876,Ref!L:M,2,0)</f>
        <v>#N/A</v>
      </c>
      <c r="J5876" t="s">
        <v>1275</v>
      </c>
      <c r="K5876" t="s">
        <v>300</v>
      </c>
      <c r="L5876" t="s">
        <v>650</v>
      </c>
      <c r="M5876" t="s">
        <v>19</v>
      </c>
      <c r="N5876" t="s">
        <v>16</v>
      </c>
      <c r="S5876" s="109">
        <v>875</v>
      </c>
    </row>
    <row r="5877" spans="1:19" x14ac:dyDescent="0.3">
      <c r="A5877">
        <v>2023</v>
      </c>
      <c r="C5877" t="str">
        <f>IF(GETPIVOTDATA("PS % recovery",Sheet4!$B$5,"Parish Name",K5877)&gt;99.949%,"OK","No")</f>
        <v>No</v>
      </c>
      <c r="D5877" t="e">
        <f>VLOOKUP(J5877,'Ref2'!C:E,3,0)</f>
        <v>#N/A</v>
      </c>
      <c r="F5877">
        <v>11</v>
      </c>
      <c r="I5877" t="e">
        <f>VLOOKUP(J5877,Ref!L:M,2,0)</f>
        <v>#N/A</v>
      </c>
      <c r="J5877" t="s">
        <v>837</v>
      </c>
      <c r="K5877" t="s">
        <v>304</v>
      </c>
      <c r="L5877" t="s">
        <v>658</v>
      </c>
      <c r="M5877" t="s">
        <v>19</v>
      </c>
      <c r="N5877" t="s">
        <v>16</v>
      </c>
      <c r="S5877">
        <v>750</v>
      </c>
    </row>
    <row r="5878" spans="1:19" x14ac:dyDescent="0.3">
      <c r="A5878">
        <v>2023</v>
      </c>
      <c r="C5878" t="str">
        <f>IF(GETPIVOTDATA("PS % recovery",Sheet4!$B$5,"Parish Name",K5878)&gt;99.949%,"OK","No")</f>
        <v>No</v>
      </c>
      <c r="D5878" t="e">
        <f>VLOOKUP(J5878,'Ref2'!C:E,3,0)</f>
        <v>#N/A</v>
      </c>
      <c r="F5878">
        <v>11</v>
      </c>
      <c r="I5878" t="e">
        <f>VLOOKUP(J5878,Ref!L:M,2,0)</f>
        <v>#N/A</v>
      </c>
      <c r="J5878" t="s">
        <v>1278</v>
      </c>
      <c r="K5878" t="s">
        <v>283</v>
      </c>
      <c r="L5878" t="s">
        <v>652</v>
      </c>
      <c r="M5878" t="s">
        <v>19</v>
      </c>
      <c r="N5878" t="s">
        <v>16</v>
      </c>
      <c r="S5878">
        <v>3028</v>
      </c>
    </row>
    <row r="5879" spans="1:19" x14ac:dyDescent="0.3">
      <c r="A5879">
        <v>2023</v>
      </c>
      <c r="C5879" t="str">
        <f>IF(GETPIVOTDATA("PS % recovery",Sheet4!$B$5,"Parish Name",K5879)&gt;99.949%,"OK","No")</f>
        <v>No</v>
      </c>
      <c r="D5879" t="e">
        <f>VLOOKUP(J5879,'Ref2'!C:E,3,0)</f>
        <v>#N/A</v>
      </c>
      <c r="F5879">
        <v>11</v>
      </c>
      <c r="I5879" t="e">
        <f>VLOOKUP(J5879,Ref!L:M,2,0)</f>
        <v>#N/A</v>
      </c>
      <c r="J5879" t="s">
        <v>1280</v>
      </c>
      <c r="K5879" t="s">
        <v>306</v>
      </c>
      <c r="L5879" t="s">
        <v>652</v>
      </c>
      <c r="M5879" t="s">
        <v>19</v>
      </c>
      <c r="N5879" t="s">
        <v>16</v>
      </c>
      <c r="S5879">
        <v>0</v>
      </c>
    </row>
    <row r="5880" spans="1:19" x14ac:dyDescent="0.3">
      <c r="A5880">
        <v>2023</v>
      </c>
      <c r="C5880" t="str">
        <f>IF(GETPIVOTDATA("PS % recovery",Sheet4!$B$5,"Parish Name",K5880)&gt;99.949%,"OK","No")</f>
        <v>No</v>
      </c>
      <c r="D5880" t="e">
        <f>VLOOKUP(J5880,'Ref2'!C:E,3,0)</f>
        <v>#N/A</v>
      </c>
      <c r="F5880">
        <v>11</v>
      </c>
      <c r="I5880" t="e">
        <f>VLOOKUP(J5880,Ref!L:M,2,0)</f>
        <v>#N/A</v>
      </c>
      <c r="J5880" t="s">
        <v>1282</v>
      </c>
      <c r="K5880" t="s">
        <v>285</v>
      </c>
      <c r="L5880" t="s">
        <v>654</v>
      </c>
      <c r="M5880" t="s">
        <v>19</v>
      </c>
      <c r="N5880" t="s">
        <v>16</v>
      </c>
      <c r="S5880">
        <v>1594</v>
      </c>
    </row>
    <row r="5881" spans="1:19" x14ac:dyDescent="0.3">
      <c r="A5881">
        <v>2023</v>
      </c>
      <c r="C5881" t="str">
        <f>IF(GETPIVOTDATA("PS % recovery",Sheet4!$B$5,"Parish Name",K5881)&gt;99.949%,"OK","No")</f>
        <v>OK</v>
      </c>
      <c r="D5881" t="e">
        <f>VLOOKUP(J5881,'Ref2'!C:E,3,0)</f>
        <v>#N/A</v>
      </c>
      <c r="F5881">
        <v>11</v>
      </c>
      <c r="I5881" t="e">
        <f>VLOOKUP(J5881,Ref!L:M,2,0)</f>
        <v>#N/A</v>
      </c>
      <c r="J5881" t="s">
        <v>833</v>
      </c>
      <c r="K5881" t="s">
        <v>305</v>
      </c>
      <c r="L5881" t="s">
        <v>658</v>
      </c>
      <c r="M5881" t="s">
        <v>19</v>
      </c>
      <c r="N5881" t="s">
        <v>16</v>
      </c>
      <c r="S5881">
        <v>0</v>
      </c>
    </row>
    <row r="5882" spans="1:19" x14ac:dyDescent="0.3">
      <c r="A5882">
        <v>2023</v>
      </c>
      <c r="C5882" t="str">
        <f>IF(GETPIVOTDATA("PS % recovery",Sheet4!$B$5,"Parish Name",K5882)&gt;99.949%,"OK","No")</f>
        <v>No</v>
      </c>
      <c r="D5882" t="e">
        <f>VLOOKUP(J5882,'Ref2'!C:E,3,0)</f>
        <v>#N/A</v>
      </c>
      <c r="F5882">
        <v>11</v>
      </c>
      <c r="I5882" t="e">
        <f>VLOOKUP(J5882,Ref!L:M,2,0)</f>
        <v>#N/A</v>
      </c>
      <c r="J5882" t="s">
        <v>1285</v>
      </c>
      <c r="K5882" t="s">
        <v>293</v>
      </c>
      <c r="L5882" t="s">
        <v>652</v>
      </c>
      <c r="M5882" t="s">
        <v>19</v>
      </c>
      <c r="N5882" t="s">
        <v>16</v>
      </c>
      <c r="S5882">
        <v>1311</v>
      </c>
    </row>
    <row r="5883" spans="1:19" x14ac:dyDescent="0.3">
      <c r="A5883">
        <v>2023</v>
      </c>
      <c r="C5883" t="str">
        <f>IF(GETPIVOTDATA("PS % recovery",Sheet4!$B$5,"Parish Name",K5883)&gt;99.949%,"OK","No")</f>
        <v>No</v>
      </c>
      <c r="D5883" t="e">
        <f>VLOOKUP(J5883,'Ref2'!C:E,3,0)</f>
        <v>#N/A</v>
      </c>
      <c r="F5883">
        <v>11</v>
      </c>
      <c r="I5883" t="e">
        <f>VLOOKUP(J5883,Ref!L:M,2,0)</f>
        <v>#N/A</v>
      </c>
      <c r="J5883" t="s">
        <v>1287</v>
      </c>
      <c r="K5883" t="s">
        <v>294</v>
      </c>
      <c r="L5883" t="s">
        <v>662</v>
      </c>
      <c r="M5883" t="s">
        <v>19</v>
      </c>
      <c r="N5883" t="s">
        <v>16</v>
      </c>
      <c r="S5883">
        <v>1000</v>
      </c>
    </row>
    <row r="5884" spans="1:19" x14ac:dyDescent="0.3">
      <c r="A5884">
        <v>2023</v>
      </c>
      <c r="C5884" t="str">
        <f>IF(GETPIVOTDATA("PS % recovery",Sheet4!$B$5,"Parish Name",K5884)&gt;99.949%,"OK","No")</f>
        <v>OK</v>
      </c>
      <c r="D5884" t="e">
        <f>VLOOKUP(J5884,'Ref2'!C:E,3,0)</f>
        <v>#N/A</v>
      </c>
      <c r="F5884">
        <v>11</v>
      </c>
      <c r="I5884" t="e">
        <f>VLOOKUP(J5884,Ref!L:M,2,0)</f>
        <v>#N/A</v>
      </c>
      <c r="J5884" t="s">
        <v>1289</v>
      </c>
      <c r="K5884" t="s">
        <v>297</v>
      </c>
      <c r="L5884" t="s">
        <v>662</v>
      </c>
      <c r="M5884" t="s">
        <v>19</v>
      </c>
      <c r="N5884" t="s">
        <v>16</v>
      </c>
      <c r="S5884">
        <v>2359</v>
      </c>
    </row>
    <row r="5885" spans="1:19" x14ac:dyDescent="0.3">
      <c r="A5885">
        <v>2023</v>
      </c>
      <c r="C5885" t="str">
        <f>IF(GETPIVOTDATA("PS % recovery",Sheet4!$B$5,"Parish Name",K5885)&gt;99.949%,"OK","No")</f>
        <v>No</v>
      </c>
      <c r="D5885" t="e">
        <f>VLOOKUP(J5885,'Ref2'!C:E,3,0)</f>
        <v>#N/A</v>
      </c>
      <c r="F5885">
        <v>11</v>
      </c>
      <c r="I5885" t="e">
        <f>VLOOKUP(J5885,Ref!L:M,2,0)</f>
        <v>#N/A</v>
      </c>
      <c r="J5885" t="s">
        <v>1291</v>
      </c>
      <c r="K5885" t="s">
        <v>303</v>
      </c>
      <c r="L5885" t="s">
        <v>650</v>
      </c>
      <c r="M5885" t="s">
        <v>19</v>
      </c>
      <c r="N5885" t="s">
        <v>16</v>
      </c>
      <c r="S5885">
        <v>400</v>
      </c>
    </row>
    <row r="5886" spans="1:19" x14ac:dyDescent="0.3">
      <c r="A5886">
        <v>2023</v>
      </c>
      <c r="C5886" t="str">
        <f>IF(GETPIVOTDATA("PS % recovery",Sheet4!$B$5,"Parish Name",K5886)&gt;99.949%,"OK","No")</f>
        <v>No</v>
      </c>
      <c r="D5886" t="e">
        <f>VLOOKUP(J5886,'Ref2'!C:E,3,0)</f>
        <v>#N/A</v>
      </c>
      <c r="F5886">
        <v>11</v>
      </c>
      <c r="I5886" t="e">
        <f>VLOOKUP(J5886,Ref!L:M,2,0)</f>
        <v>#N/A</v>
      </c>
      <c r="J5886" t="s">
        <v>1293</v>
      </c>
      <c r="K5886" t="s">
        <v>308</v>
      </c>
      <c r="L5886" t="s">
        <v>670</v>
      </c>
      <c r="M5886" t="s">
        <v>22</v>
      </c>
      <c r="N5886" t="s">
        <v>16</v>
      </c>
      <c r="S5886">
        <v>2100.41</v>
      </c>
    </row>
    <row r="5887" spans="1:19" x14ac:dyDescent="0.3">
      <c r="A5887">
        <v>2023</v>
      </c>
      <c r="C5887" t="str">
        <f>IF(GETPIVOTDATA("PS % recovery",Sheet4!$B$5,"Parish Name",K5887)&gt;99.949%,"OK","No")</f>
        <v>OK</v>
      </c>
      <c r="D5887" t="e">
        <f>VLOOKUP(J5887,'Ref2'!C:E,3,0)</f>
        <v>#N/A</v>
      </c>
      <c r="F5887">
        <v>11</v>
      </c>
      <c r="I5887" t="str">
        <f>VLOOKUP(J5887,Ref!L:M,2,0)</f>
        <v>Yes</v>
      </c>
      <c r="J5887" t="s">
        <v>1295</v>
      </c>
      <c r="K5887" t="s">
        <v>309</v>
      </c>
      <c r="L5887" t="s">
        <v>672</v>
      </c>
      <c r="M5887" t="s">
        <v>22</v>
      </c>
      <c r="N5887" t="s">
        <v>16</v>
      </c>
      <c r="S5887">
        <v>12293</v>
      </c>
    </row>
    <row r="5888" spans="1:19" x14ac:dyDescent="0.3">
      <c r="A5888">
        <v>2023</v>
      </c>
      <c r="C5888" t="str">
        <f>IF(GETPIVOTDATA("PS % recovery",Sheet4!$B$5,"Parish Name",K5888)&gt;99.949%,"OK","No")</f>
        <v>OK</v>
      </c>
      <c r="D5888" t="e">
        <f>VLOOKUP(J5888,'Ref2'!C:E,3,0)</f>
        <v>#N/A</v>
      </c>
      <c r="F5888">
        <v>11</v>
      </c>
      <c r="I5888" t="e">
        <f>VLOOKUP(J5888,Ref!L:M,2,0)</f>
        <v>#N/A</v>
      </c>
      <c r="J5888" t="s">
        <v>1297</v>
      </c>
      <c r="K5888" t="s">
        <v>310</v>
      </c>
      <c r="L5888" t="s">
        <v>674</v>
      </c>
      <c r="M5888" t="s">
        <v>22</v>
      </c>
      <c r="N5888" t="s">
        <v>16</v>
      </c>
      <c r="S5888">
        <v>10818</v>
      </c>
    </row>
    <row r="5889" spans="1:19" x14ac:dyDescent="0.3">
      <c r="A5889">
        <v>2023</v>
      </c>
      <c r="C5889" t="str">
        <f>IF(GETPIVOTDATA("PS % recovery",Sheet4!$B$5,"Parish Name",K5889)&gt;99.949%,"OK","No")</f>
        <v>OK</v>
      </c>
      <c r="D5889" t="e">
        <f>VLOOKUP(J5889,'Ref2'!C:E,3,0)</f>
        <v>#N/A</v>
      </c>
      <c r="F5889">
        <v>11</v>
      </c>
      <c r="I5889" t="e">
        <f>VLOOKUP(J5889,Ref!L:M,2,0)</f>
        <v>#N/A</v>
      </c>
      <c r="J5889" t="s">
        <v>1299</v>
      </c>
      <c r="K5889" t="s">
        <v>311</v>
      </c>
      <c r="L5889" t="s">
        <v>676</v>
      </c>
      <c r="M5889" t="s">
        <v>22</v>
      </c>
      <c r="N5889" t="s">
        <v>16</v>
      </c>
      <c r="S5889">
        <v>5192</v>
      </c>
    </row>
    <row r="5890" spans="1:19" x14ac:dyDescent="0.3">
      <c r="A5890">
        <v>2023</v>
      </c>
      <c r="C5890" t="str">
        <f>IF(GETPIVOTDATA("PS % recovery",Sheet4!$B$5,"Parish Name",K5890)&gt;99.949%,"OK","No")</f>
        <v>No</v>
      </c>
      <c r="D5890" t="e">
        <f>VLOOKUP(J5890,'Ref2'!C:E,3,0)</f>
        <v>#N/A</v>
      </c>
      <c r="F5890">
        <v>11</v>
      </c>
      <c r="I5890" t="e">
        <f>VLOOKUP(J5890,Ref!L:M,2,0)</f>
        <v>#N/A</v>
      </c>
      <c r="J5890" t="s">
        <v>1301</v>
      </c>
      <c r="K5890" t="s">
        <v>312</v>
      </c>
      <c r="L5890" t="s">
        <v>680</v>
      </c>
      <c r="M5890" t="s">
        <v>22</v>
      </c>
      <c r="N5890" t="s">
        <v>16</v>
      </c>
      <c r="S5890">
        <v>2400</v>
      </c>
    </row>
    <row r="5891" spans="1:19" x14ac:dyDescent="0.3">
      <c r="A5891">
        <v>2023</v>
      </c>
      <c r="C5891" t="str">
        <f>IF(GETPIVOTDATA("PS % recovery",Sheet4!$B$5,"Parish Name",K5891)&gt;99.949%,"OK","No")</f>
        <v>No</v>
      </c>
      <c r="D5891" t="e">
        <f>VLOOKUP(J5891,'Ref2'!C:E,3,0)</f>
        <v>#N/A</v>
      </c>
      <c r="F5891">
        <v>11</v>
      </c>
      <c r="I5891" t="e">
        <f>VLOOKUP(J5891,Ref!L:M,2,0)</f>
        <v>#N/A</v>
      </c>
      <c r="J5891" t="s">
        <v>1303</v>
      </c>
      <c r="K5891" t="s">
        <v>314</v>
      </c>
      <c r="L5891" t="s">
        <v>682</v>
      </c>
      <c r="M5891" t="s">
        <v>22</v>
      </c>
      <c r="N5891" t="s">
        <v>16</v>
      </c>
      <c r="S5891">
        <v>1444</v>
      </c>
    </row>
    <row r="5892" spans="1:19" x14ac:dyDescent="0.3">
      <c r="A5892">
        <v>2023</v>
      </c>
      <c r="C5892" t="str">
        <f>IF(GETPIVOTDATA("PS % recovery",Sheet4!$B$5,"Parish Name",K5892)&gt;99.949%,"OK","No")</f>
        <v>No</v>
      </c>
      <c r="D5892" t="e">
        <f>VLOOKUP(J5892,'Ref2'!C:E,3,0)</f>
        <v>#N/A</v>
      </c>
      <c r="F5892">
        <v>11</v>
      </c>
      <c r="I5892" t="e">
        <f>VLOOKUP(J5892,Ref!L:M,2,0)</f>
        <v>#N/A</v>
      </c>
      <c r="J5892" t="s">
        <v>1305</v>
      </c>
      <c r="K5892" t="s">
        <v>315</v>
      </c>
      <c r="L5892" t="s">
        <v>684</v>
      </c>
      <c r="M5892" t="s">
        <v>22</v>
      </c>
      <c r="N5892" t="s">
        <v>16</v>
      </c>
      <c r="S5892">
        <v>2000</v>
      </c>
    </row>
    <row r="5893" spans="1:19" x14ac:dyDescent="0.3">
      <c r="A5893">
        <v>2023</v>
      </c>
      <c r="C5893" t="str">
        <f>IF(GETPIVOTDATA("PS % recovery",Sheet4!$B$5,"Parish Name",K5893)&gt;99.949%,"OK","No")</f>
        <v>OK</v>
      </c>
      <c r="D5893" t="e">
        <f>VLOOKUP(J5893,'Ref2'!C:E,3,0)</f>
        <v>#N/A</v>
      </c>
      <c r="F5893">
        <v>11</v>
      </c>
      <c r="I5893" t="e">
        <f>VLOOKUP(J5893,Ref!L:M,2,0)</f>
        <v>#N/A</v>
      </c>
      <c r="J5893" t="s">
        <v>1307</v>
      </c>
      <c r="K5893" t="s">
        <v>317</v>
      </c>
      <c r="L5893" t="s">
        <v>686</v>
      </c>
      <c r="M5893" t="s">
        <v>22</v>
      </c>
      <c r="N5893" t="s">
        <v>16</v>
      </c>
      <c r="S5893">
        <v>0</v>
      </c>
    </row>
    <row r="5894" spans="1:19" x14ac:dyDescent="0.3">
      <c r="A5894">
        <v>2023</v>
      </c>
      <c r="C5894" t="str">
        <f>IF(GETPIVOTDATA("PS % recovery",Sheet4!$B$5,"Parish Name",K5894)&gt;99.949%,"OK","No")</f>
        <v>No</v>
      </c>
      <c r="D5894" t="e">
        <f>VLOOKUP(J5894,'Ref2'!C:E,3,0)</f>
        <v>#N/A</v>
      </c>
      <c r="F5894">
        <v>11</v>
      </c>
      <c r="I5894" t="e">
        <f>VLOOKUP(J5894,Ref!L:M,2,0)</f>
        <v>#N/A</v>
      </c>
      <c r="J5894" t="s">
        <v>1309</v>
      </c>
      <c r="K5894" t="s">
        <v>318</v>
      </c>
      <c r="L5894" t="s">
        <v>694</v>
      </c>
      <c r="M5894" t="s">
        <v>22</v>
      </c>
      <c r="N5894" t="s">
        <v>16</v>
      </c>
      <c r="S5894">
        <v>500</v>
      </c>
    </row>
    <row r="5895" spans="1:19" x14ac:dyDescent="0.3">
      <c r="A5895">
        <v>2023</v>
      </c>
      <c r="C5895" t="str">
        <f>IF(GETPIVOTDATA("PS % recovery",Sheet4!$B$5,"Parish Name",K5895)&gt;99.949%,"OK","No")</f>
        <v>OK</v>
      </c>
      <c r="D5895" t="e">
        <f>VLOOKUP(J5895,'Ref2'!C:E,3,0)</f>
        <v>#N/A</v>
      </c>
      <c r="F5895">
        <v>11</v>
      </c>
      <c r="I5895" t="e">
        <f>VLOOKUP(J5895,Ref!L:M,2,0)</f>
        <v>#N/A</v>
      </c>
      <c r="J5895" t="s">
        <v>1311</v>
      </c>
      <c r="K5895" t="s">
        <v>319</v>
      </c>
      <c r="L5895" t="s">
        <v>692</v>
      </c>
      <c r="M5895" t="s">
        <v>22</v>
      </c>
      <c r="N5895" t="s">
        <v>16</v>
      </c>
      <c r="S5895">
        <v>5162</v>
      </c>
    </row>
    <row r="5896" spans="1:19" x14ac:dyDescent="0.3">
      <c r="A5896">
        <v>2023</v>
      </c>
      <c r="C5896" t="str">
        <f>IF(GETPIVOTDATA("PS % recovery",Sheet4!$B$5,"Parish Name",K5896)&gt;99.949%,"OK","No")</f>
        <v>No</v>
      </c>
      <c r="D5896" t="e">
        <f>VLOOKUP(J5896,'Ref2'!C:E,3,0)</f>
        <v>#N/A</v>
      </c>
      <c r="F5896">
        <v>11</v>
      </c>
      <c r="I5896" t="e">
        <f>VLOOKUP(J5896,Ref!L:M,2,0)</f>
        <v>#N/A</v>
      </c>
      <c r="J5896" t="s">
        <v>1313</v>
      </c>
      <c r="K5896" t="s">
        <v>320</v>
      </c>
      <c r="L5896" t="s">
        <v>696</v>
      </c>
      <c r="M5896" t="s">
        <v>22</v>
      </c>
      <c r="N5896" t="s">
        <v>16</v>
      </c>
      <c r="S5896">
        <v>1500</v>
      </c>
    </row>
    <row r="5897" spans="1:19" x14ac:dyDescent="0.3">
      <c r="A5897">
        <v>2023</v>
      </c>
      <c r="C5897" t="str">
        <f>IF(GETPIVOTDATA("PS % recovery",Sheet4!$B$5,"Parish Name",K5897)&gt;99.949%,"OK","No")</f>
        <v>OK</v>
      </c>
      <c r="D5897" t="e">
        <f>VLOOKUP(J5897,'Ref2'!C:E,3,0)</f>
        <v>#N/A</v>
      </c>
      <c r="F5897">
        <v>11</v>
      </c>
      <c r="I5897" t="e">
        <f>VLOOKUP(J5897,Ref!L:M,2,0)</f>
        <v>#N/A</v>
      </c>
      <c r="J5897" t="s">
        <v>1315</v>
      </c>
      <c r="K5897" t="s">
        <v>313</v>
      </c>
      <c r="L5897" t="s">
        <v>678</v>
      </c>
      <c r="M5897" t="s">
        <v>22</v>
      </c>
      <c r="N5897" t="s">
        <v>16</v>
      </c>
      <c r="S5897">
        <v>0</v>
      </c>
    </row>
    <row r="5898" spans="1:19" x14ac:dyDescent="0.3">
      <c r="A5898">
        <v>2023</v>
      </c>
      <c r="C5898" t="str">
        <f>IF(GETPIVOTDATA("PS % recovery",Sheet4!$B$5,"Parish Name",K5898)&gt;99.949%,"OK","No")</f>
        <v>OK</v>
      </c>
      <c r="D5898" t="e">
        <f>VLOOKUP(J5898,'Ref2'!C:E,3,0)</f>
        <v>#N/A</v>
      </c>
      <c r="F5898">
        <v>11</v>
      </c>
      <c r="I5898" t="e">
        <f>VLOOKUP(J5898,Ref!L:M,2,0)</f>
        <v>#N/A</v>
      </c>
      <c r="J5898" t="s">
        <v>1317</v>
      </c>
      <c r="K5898" t="s">
        <v>323</v>
      </c>
      <c r="L5898" t="s">
        <v>700</v>
      </c>
      <c r="M5898" t="s">
        <v>22</v>
      </c>
      <c r="N5898" t="s">
        <v>16</v>
      </c>
      <c r="S5898">
        <v>0</v>
      </c>
    </row>
    <row r="5899" spans="1:19" x14ac:dyDescent="0.3">
      <c r="A5899">
        <v>2023</v>
      </c>
      <c r="C5899" t="str">
        <f>IF(GETPIVOTDATA("PS % recovery",Sheet4!$B$5,"Parish Name",K5899)&gt;99.949%,"OK","No")</f>
        <v>No</v>
      </c>
      <c r="D5899" t="e">
        <f>VLOOKUP(J5899,'Ref2'!C:E,3,0)</f>
        <v>#N/A</v>
      </c>
      <c r="F5899">
        <v>11</v>
      </c>
      <c r="I5899" t="e">
        <f>VLOOKUP(J5899,Ref!L:M,2,0)</f>
        <v>#N/A</v>
      </c>
      <c r="J5899" t="s">
        <v>1319</v>
      </c>
      <c r="K5899" t="s">
        <v>321</v>
      </c>
      <c r="L5899" t="s">
        <v>690</v>
      </c>
      <c r="M5899" t="s">
        <v>22</v>
      </c>
      <c r="N5899" t="s">
        <v>16</v>
      </c>
      <c r="S5899">
        <v>0</v>
      </c>
    </row>
    <row r="5900" spans="1:19" x14ac:dyDescent="0.3">
      <c r="A5900">
        <v>2023</v>
      </c>
      <c r="C5900" t="str">
        <f>IF(GETPIVOTDATA("PS % recovery",Sheet4!$B$5,"Parish Name",K5900)&gt;99.949%,"OK","No")</f>
        <v>No</v>
      </c>
      <c r="D5900" t="str">
        <f>VLOOKUP(J5900,'Ref2'!C:E,3,0)</f>
        <v>LLF</v>
      </c>
      <c r="F5900">
        <v>11</v>
      </c>
      <c r="I5900" t="str">
        <f>VLOOKUP(J5900,Ref!L:M,2,0)</f>
        <v>Yes</v>
      </c>
      <c r="J5900" t="s">
        <v>1321</v>
      </c>
      <c r="K5900" t="s">
        <v>322</v>
      </c>
      <c r="L5900" t="s">
        <v>688</v>
      </c>
      <c r="M5900" t="s">
        <v>22</v>
      </c>
      <c r="N5900" t="s">
        <v>16</v>
      </c>
      <c r="S5900">
        <v>4000</v>
      </c>
    </row>
    <row r="5901" spans="1:19" x14ac:dyDescent="0.3">
      <c r="A5901">
        <v>2023</v>
      </c>
      <c r="C5901" t="str">
        <f>IF(GETPIVOTDATA("PS % recovery",Sheet4!$B$5,"Parish Name",K5901)&gt;99.949%,"OK","No")</f>
        <v>No</v>
      </c>
      <c r="D5901" t="e">
        <f>VLOOKUP(J5901,'Ref2'!C:E,3,0)</f>
        <v>#N/A</v>
      </c>
      <c r="F5901">
        <v>11</v>
      </c>
      <c r="I5901" t="e">
        <f>VLOOKUP(J5901,Ref!L:M,2,0)</f>
        <v>#N/A</v>
      </c>
      <c r="J5901" t="s">
        <v>1323</v>
      </c>
      <c r="K5901" t="s">
        <v>316</v>
      </c>
      <c r="L5901" t="s">
        <v>690</v>
      </c>
      <c r="M5901" t="s">
        <v>22</v>
      </c>
      <c r="N5901" t="s">
        <v>16</v>
      </c>
      <c r="S5901">
        <v>250</v>
      </c>
    </row>
    <row r="5902" spans="1:19" x14ac:dyDescent="0.3">
      <c r="A5902">
        <v>2023</v>
      </c>
      <c r="C5902" t="str">
        <f>IF(GETPIVOTDATA("PS % recovery",Sheet4!$B$5,"Parish Name",K5902)&gt;99.949%,"OK","No")</f>
        <v>No</v>
      </c>
      <c r="D5902" t="e">
        <f>VLOOKUP(J5902,'Ref2'!C:E,3,0)</f>
        <v>#N/A</v>
      </c>
      <c r="F5902">
        <v>11</v>
      </c>
      <c r="I5902" t="e">
        <f>VLOOKUP(J5902,Ref!L:M,2,0)</f>
        <v>#N/A</v>
      </c>
      <c r="J5902" t="s">
        <v>1325</v>
      </c>
      <c r="K5902" t="s">
        <v>326</v>
      </c>
      <c r="L5902" t="s">
        <v>688</v>
      </c>
      <c r="M5902" t="s">
        <v>22</v>
      </c>
      <c r="N5902" t="s">
        <v>16</v>
      </c>
      <c r="S5902">
        <v>500</v>
      </c>
    </row>
    <row r="5903" spans="1:19" x14ac:dyDescent="0.3">
      <c r="A5903">
        <v>2023</v>
      </c>
      <c r="C5903" t="str">
        <f>IF(GETPIVOTDATA("PS % recovery",Sheet4!$B$5,"Parish Name",K5903)&gt;99.949%,"OK","No")</f>
        <v>No</v>
      </c>
      <c r="D5903" t="e">
        <f>VLOOKUP(J5903,'Ref2'!C:E,3,0)</f>
        <v>#N/A</v>
      </c>
      <c r="F5903">
        <v>11</v>
      </c>
      <c r="I5903" t="e">
        <f>VLOOKUP(J5903,Ref!L:M,2,0)</f>
        <v>#N/A</v>
      </c>
      <c r="J5903" t="s">
        <v>1327</v>
      </c>
      <c r="K5903" t="s">
        <v>324</v>
      </c>
      <c r="L5903" t="s">
        <v>690</v>
      </c>
      <c r="M5903" t="s">
        <v>22</v>
      </c>
      <c r="N5903" t="s">
        <v>16</v>
      </c>
      <c r="S5903">
        <v>2000</v>
      </c>
    </row>
    <row r="5904" spans="1:19" x14ac:dyDescent="0.3">
      <c r="A5904">
        <v>2023</v>
      </c>
      <c r="C5904" t="str">
        <f>IF(GETPIVOTDATA("PS % recovery",Sheet4!$B$5,"Parish Name",K5904)&gt;99.949%,"OK","No")</f>
        <v>No</v>
      </c>
      <c r="D5904" t="e">
        <f>VLOOKUP(J5904,'Ref2'!C:E,3,0)</f>
        <v>#N/A</v>
      </c>
      <c r="F5904">
        <v>11</v>
      </c>
      <c r="I5904" t="e">
        <f>VLOOKUP(J5904,Ref!L:M,2,0)</f>
        <v>#N/A</v>
      </c>
      <c r="J5904" t="s">
        <v>1329</v>
      </c>
      <c r="K5904" t="s">
        <v>325</v>
      </c>
      <c r="L5904" t="s">
        <v>690</v>
      </c>
      <c r="M5904" t="s">
        <v>22</v>
      </c>
      <c r="N5904" t="s">
        <v>16</v>
      </c>
      <c r="S5904">
        <v>500</v>
      </c>
    </row>
    <row r="5905" spans="1:19" x14ac:dyDescent="0.3">
      <c r="A5905">
        <v>2023</v>
      </c>
      <c r="C5905" t="str">
        <f>IF(GETPIVOTDATA("PS % recovery",Sheet4!$B$5,"Parish Name",K5905)&gt;99.949%,"OK","No")</f>
        <v>No</v>
      </c>
      <c r="D5905" t="e">
        <f>VLOOKUP(J5905,'Ref2'!C:E,3,0)</f>
        <v>#N/A</v>
      </c>
      <c r="F5905">
        <v>11</v>
      </c>
      <c r="I5905" t="e">
        <f>VLOOKUP(J5905,Ref!L:M,2,0)</f>
        <v>#N/A</v>
      </c>
      <c r="J5905" t="s">
        <v>1331</v>
      </c>
      <c r="K5905" t="s">
        <v>328</v>
      </c>
      <c r="L5905" t="s">
        <v>690</v>
      </c>
      <c r="M5905" t="s">
        <v>22</v>
      </c>
      <c r="N5905" t="s">
        <v>16</v>
      </c>
      <c r="S5905">
        <v>1500</v>
      </c>
    </row>
    <row r="5906" spans="1:19" x14ac:dyDescent="0.3">
      <c r="A5906">
        <v>2023</v>
      </c>
      <c r="C5906" t="str">
        <f>IF(GETPIVOTDATA("PS % recovery",Sheet4!$B$5,"Parish Name",K5906)&gt;99.949%,"OK","No")</f>
        <v>OK</v>
      </c>
      <c r="D5906" t="e">
        <f>VLOOKUP(J5906,'Ref2'!C:E,3,0)</f>
        <v>#N/A</v>
      </c>
      <c r="F5906">
        <v>11</v>
      </c>
      <c r="I5906" t="e">
        <f>VLOOKUP(J5906,Ref!L:M,2,0)</f>
        <v>#N/A</v>
      </c>
      <c r="J5906" t="s">
        <v>1333</v>
      </c>
      <c r="K5906" t="s">
        <v>327</v>
      </c>
      <c r="L5906" t="s">
        <v>698</v>
      </c>
      <c r="M5906" t="s">
        <v>22</v>
      </c>
      <c r="N5906" t="s">
        <v>16</v>
      </c>
      <c r="S5906">
        <v>2279.75</v>
      </c>
    </row>
    <row r="5907" spans="1:19" x14ac:dyDescent="0.3">
      <c r="A5907">
        <v>2023</v>
      </c>
      <c r="C5907" t="str">
        <f>IF(GETPIVOTDATA("PS % recovery",Sheet4!$B$5,"Parish Name",K5907)&gt;99.949%,"OK","No")</f>
        <v>OK</v>
      </c>
      <c r="D5907" t="str">
        <f>VLOOKUP(J5907,'Ref2'!C:E,3,0)</f>
        <v>LLF</v>
      </c>
      <c r="F5907">
        <v>11</v>
      </c>
      <c r="I5907" t="e">
        <f>VLOOKUP(J5907,Ref!L:M,2,0)</f>
        <v>#N/A</v>
      </c>
      <c r="J5907" t="s">
        <v>1335</v>
      </c>
      <c r="K5907" t="s">
        <v>329</v>
      </c>
      <c r="L5907" t="s">
        <v>702</v>
      </c>
      <c r="M5907" t="s">
        <v>22</v>
      </c>
      <c r="N5907" t="s">
        <v>16</v>
      </c>
      <c r="S5907">
        <v>5000</v>
      </c>
    </row>
    <row r="5908" spans="1:19" x14ac:dyDescent="0.3">
      <c r="A5908">
        <v>2023</v>
      </c>
      <c r="C5908" t="str">
        <f>IF(GETPIVOTDATA("PS % recovery",Sheet4!$B$5,"Parish Name",K5908)&gt;99.949%,"OK","No")</f>
        <v>OK</v>
      </c>
      <c r="D5908" t="e">
        <f>VLOOKUP(J5908,'Ref2'!C:E,3,0)</f>
        <v>#N/A</v>
      </c>
      <c r="F5908">
        <v>11</v>
      </c>
      <c r="I5908" t="e">
        <f>VLOOKUP(J5908,Ref!L:M,2,0)</f>
        <v>#N/A</v>
      </c>
      <c r="J5908" t="s">
        <v>1337</v>
      </c>
      <c r="K5908" t="s">
        <v>331</v>
      </c>
      <c r="L5908" t="s">
        <v>704</v>
      </c>
      <c r="M5908" t="s">
        <v>25</v>
      </c>
      <c r="N5908" t="s">
        <v>16</v>
      </c>
      <c r="S5908">
        <v>6497</v>
      </c>
    </row>
    <row r="5909" spans="1:19" x14ac:dyDescent="0.3">
      <c r="A5909">
        <v>2023</v>
      </c>
      <c r="C5909" t="str">
        <f>IF(GETPIVOTDATA("PS % recovery",Sheet4!$B$5,"Parish Name",K5909)&gt;99.949%,"OK","No")</f>
        <v>OK</v>
      </c>
      <c r="D5909" t="e">
        <f>VLOOKUP(J5909,'Ref2'!C:E,3,0)</f>
        <v>#N/A</v>
      </c>
      <c r="F5909">
        <v>11</v>
      </c>
      <c r="I5909" t="e">
        <f>VLOOKUP(J5909,Ref!L:M,2,0)</f>
        <v>#N/A</v>
      </c>
      <c r="J5909" t="s">
        <v>1339</v>
      </c>
      <c r="K5909" t="s">
        <v>332</v>
      </c>
      <c r="L5909" t="s">
        <v>718</v>
      </c>
      <c r="M5909" t="s">
        <v>25</v>
      </c>
      <c r="N5909" t="s">
        <v>16</v>
      </c>
      <c r="S5909">
        <v>1200</v>
      </c>
    </row>
    <row r="5910" spans="1:19" x14ac:dyDescent="0.3">
      <c r="A5910">
        <v>2023</v>
      </c>
      <c r="C5910" t="str">
        <f>IF(GETPIVOTDATA("PS % recovery",Sheet4!$B$5,"Parish Name",K5910)&gt;99.949%,"OK","No")</f>
        <v>No</v>
      </c>
      <c r="D5910" t="e">
        <f>VLOOKUP(J5910,'Ref2'!C:E,3,0)</f>
        <v>#N/A</v>
      </c>
      <c r="F5910">
        <v>11</v>
      </c>
      <c r="I5910" t="e">
        <f>VLOOKUP(J5910,Ref!L:M,2,0)</f>
        <v>#N/A</v>
      </c>
      <c r="J5910" t="s">
        <v>1341</v>
      </c>
      <c r="K5910" t="s">
        <v>333</v>
      </c>
      <c r="L5910" t="s">
        <v>718</v>
      </c>
      <c r="M5910" t="s">
        <v>25</v>
      </c>
      <c r="N5910" t="s">
        <v>16</v>
      </c>
      <c r="S5910">
        <v>1000</v>
      </c>
    </row>
    <row r="5911" spans="1:19" x14ac:dyDescent="0.3">
      <c r="A5911">
        <v>2023</v>
      </c>
      <c r="C5911" t="str">
        <f>IF(GETPIVOTDATA("PS % recovery",Sheet4!$B$5,"Parish Name",K5911)&gt;99.949%,"OK","No")</f>
        <v>No</v>
      </c>
      <c r="D5911" t="e">
        <f>VLOOKUP(J5911,'Ref2'!C:E,3,0)</f>
        <v>#N/A</v>
      </c>
      <c r="F5911">
        <v>11</v>
      </c>
      <c r="I5911" t="e">
        <f>VLOOKUP(J5911,Ref!L:M,2,0)</f>
        <v>#N/A</v>
      </c>
      <c r="J5911" t="s">
        <v>841</v>
      </c>
      <c r="K5911" t="s">
        <v>334</v>
      </c>
      <c r="L5911" t="s">
        <v>706</v>
      </c>
      <c r="M5911" t="s">
        <v>25</v>
      </c>
      <c r="N5911" t="s">
        <v>16</v>
      </c>
      <c r="S5911">
        <v>0</v>
      </c>
    </row>
    <row r="5912" spans="1:19" x14ac:dyDescent="0.3">
      <c r="A5912">
        <v>2023</v>
      </c>
      <c r="C5912" t="str">
        <f>IF(GETPIVOTDATA("PS % recovery",Sheet4!$B$5,"Parish Name",K5912)&gt;99.949%,"OK","No")</f>
        <v>OK</v>
      </c>
      <c r="D5912" t="e">
        <f>VLOOKUP(J5912,'Ref2'!C:E,3,0)</f>
        <v>#N/A</v>
      </c>
      <c r="F5912">
        <v>11</v>
      </c>
      <c r="I5912" t="e">
        <f>VLOOKUP(J5912,Ref!L:M,2,0)</f>
        <v>#N/A</v>
      </c>
      <c r="J5912" t="s">
        <v>844</v>
      </c>
      <c r="K5912" t="s">
        <v>336</v>
      </c>
      <c r="L5912" t="s">
        <v>706</v>
      </c>
      <c r="M5912" t="s">
        <v>25</v>
      </c>
      <c r="N5912" t="s">
        <v>16</v>
      </c>
      <c r="S5912">
        <v>476</v>
      </c>
    </row>
    <row r="5913" spans="1:19" x14ac:dyDescent="0.3">
      <c r="A5913">
        <v>2023</v>
      </c>
      <c r="C5913" t="str">
        <f>IF(GETPIVOTDATA("PS % recovery",Sheet4!$B$5,"Parish Name",K5913)&gt;99.949%,"OK","No")</f>
        <v>OK</v>
      </c>
      <c r="D5913" t="e">
        <f>VLOOKUP(J5913,'Ref2'!C:E,3,0)</f>
        <v>#N/A</v>
      </c>
      <c r="F5913">
        <v>11</v>
      </c>
      <c r="I5913" t="e">
        <f>VLOOKUP(J5913,Ref!L:M,2,0)</f>
        <v>#N/A</v>
      </c>
      <c r="J5913" t="s">
        <v>842</v>
      </c>
      <c r="K5913" t="s">
        <v>338</v>
      </c>
      <c r="L5913" t="s">
        <v>706</v>
      </c>
      <c r="M5913" t="s">
        <v>25</v>
      </c>
      <c r="N5913" t="s">
        <v>16</v>
      </c>
      <c r="S5913">
        <v>0</v>
      </c>
    </row>
    <row r="5914" spans="1:19" x14ac:dyDescent="0.3">
      <c r="A5914">
        <v>2023</v>
      </c>
      <c r="C5914" t="str">
        <f>IF(GETPIVOTDATA("PS % recovery",Sheet4!$B$5,"Parish Name",K5914)&gt;99.949%,"OK","No")</f>
        <v>OK</v>
      </c>
      <c r="D5914" t="e">
        <f>VLOOKUP(J5914,'Ref2'!C:E,3,0)</f>
        <v>#N/A</v>
      </c>
      <c r="F5914">
        <v>11</v>
      </c>
      <c r="I5914" t="e">
        <f>VLOOKUP(J5914,Ref!L:M,2,0)</f>
        <v>#N/A</v>
      </c>
      <c r="J5914" t="s">
        <v>1346</v>
      </c>
      <c r="K5914" t="s">
        <v>335</v>
      </c>
      <c r="L5914" t="s">
        <v>714</v>
      </c>
      <c r="M5914" t="s">
        <v>25</v>
      </c>
      <c r="N5914" t="s">
        <v>16</v>
      </c>
      <c r="S5914">
        <v>285</v>
      </c>
    </row>
    <row r="5915" spans="1:19" x14ac:dyDescent="0.3">
      <c r="A5915">
        <v>2023</v>
      </c>
      <c r="C5915" t="str">
        <f>IF(GETPIVOTDATA("PS % recovery",Sheet4!$B$5,"Parish Name",K5915)&gt;99.949%,"OK","No")</f>
        <v>No</v>
      </c>
      <c r="D5915" t="e">
        <f>VLOOKUP(J5915,'Ref2'!C:E,3,0)</f>
        <v>#N/A</v>
      </c>
      <c r="F5915">
        <v>11</v>
      </c>
      <c r="I5915" t="e">
        <f>VLOOKUP(J5915,Ref!L:M,2,0)</f>
        <v>#N/A</v>
      </c>
      <c r="J5915" t="s">
        <v>1348</v>
      </c>
      <c r="K5915" t="s">
        <v>341</v>
      </c>
      <c r="L5915" t="s">
        <v>714</v>
      </c>
      <c r="M5915" t="s">
        <v>25</v>
      </c>
      <c r="N5915" t="s">
        <v>16</v>
      </c>
      <c r="S5915">
        <v>0</v>
      </c>
    </row>
    <row r="5916" spans="1:19" x14ac:dyDescent="0.3">
      <c r="A5916">
        <v>2023</v>
      </c>
      <c r="C5916" t="str">
        <f>IF(GETPIVOTDATA("PS % recovery",Sheet4!$B$5,"Parish Name",K5916)&gt;99.949%,"OK","No")</f>
        <v>OK</v>
      </c>
      <c r="D5916" t="e">
        <f>VLOOKUP(J5916,'Ref2'!C:E,3,0)</f>
        <v>#N/A</v>
      </c>
      <c r="F5916">
        <v>11</v>
      </c>
      <c r="I5916" t="e">
        <f>VLOOKUP(J5916,Ref!L:M,2,0)</f>
        <v>#N/A</v>
      </c>
      <c r="J5916" t="s">
        <v>1350</v>
      </c>
      <c r="K5916" t="s">
        <v>343</v>
      </c>
      <c r="L5916" t="s">
        <v>714</v>
      </c>
      <c r="M5916" t="s">
        <v>25</v>
      </c>
      <c r="N5916" t="s">
        <v>16</v>
      </c>
      <c r="S5916">
        <v>0</v>
      </c>
    </row>
    <row r="5917" spans="1:19" x14ac:dyDescent="0.3">
      <c r="A5917">
        <v>2023</v>
      </c>
      <c r="C5917" t="str">
        <f>IF(GETPIVOTDATA("PS % recovery",Sheet4!$B$5,"Parish Name",K5917)&gt;99.949%,"OK","No")</f>
        <v>OK</v>
      </c>
      <c r="D5917" t="e">
        <f>VLOOKUP(J5917,'Ref2'!C:E,3,0)</f>
        <v>#N/A</v>
      </c>
      <c r="F5917">
        <v>11</v>
      </c>
      <c r="I5917" t="e">
        <f>VLOOKUP(J5917,Ref!L:M,2,0)</f>
        <v>#N/A</v>
      </c>
      <c r="J5917" t="s">
        <v>1352</v>
      </c>
      <c r="K5917" t="s">
        <v>337</v>
      </c>
      <c r="L5917" t="s">
        <v>708</v>
      </c>
      <c r="M5917" t="s">
        <v>25</v>
      </c>
      <c r="N5917" t="s">
        <v>16</v>
      </c>
      <c r="S5917">
        <v>3855.5</v>
      </c>
    </row>
    <row r="5918" spans="1:19" x14ac:dyDescent="0.3">
      <c r="A5918">
        <v>2023</v>
      </c>
      <c r="C5918" t="str">
        <f>IF(GETPIVOTDATA("PS % recovery",Sheet4!$B$5,"Parish Name",K5918)&gt;99.949%,"OK","No")</f>
        <v>OK</v>
      </c>
      <c r="D5918" t="e">
        <f>VLOOKUP(J5918,'Ref2'!C:E,3,0)</f>
        <v>#N/A</v>
      </c>
      <c r="F5918">
        <v>11</v>
      </c>
      <c r="I5918" t="e">
        <f>VLOOKUP(J5918,Ref!L:M,2,0)</f>
        <v>#N/A</v>
      </c>
      <c r="J5918" t="s">
        <v>1354</v>
      </c>
      <c r="K5918" t="s">
        <v>346</v>
      </c>
      <c r="L5918" t="s">
        <v>708</v>
      </c>
      <c r="M5918" t="s">
        <v>25</v>
      </c>
      <c r="N5918" t="s">
        <v>16</v>
      </c>
      <c r="S5918">
        <v>1800</v>
      </c>
    </row>
    <row r="5919" spans="1:19" x14ac:dyDescent="0.3">
      <c r="A5919">
        <v>2023</v>
      </c>
      <c r="C5919" t="str">
        <f>IF(GETPIVOTDATA("PS % recovery",Sheet4!$B$5,"Parish Name",K5919)&gt;99.949%,"OK","No")</f>
        <v>No</v>
      </c>
      <c r="D5919" t="e">
        <f>VLOOKUP(J5919,'Ref2'!C:E,3,0)</f>
        <v>#N/A</v>
      </c>
      <c r="F5919">
        <v>11</v>
      </c>
      <c r="I5919" t="e">
        <f>VLOOKUP(J5919,Ref!L:M,2,0)</f>
        <v>#N/A</v>
      </c>
      <c r="J5919" t="s">
        <v>1356</v>
      </c>
      <c r="K5919" t="s">
        <v>345</v>
      </c>
      <c r="L5919" t="s">
        <v>708</v>
      </c>
      <c r="M5919" t="s">
        <v>25</v>
      </c>
      <c r="N5919" t="s">
        <v>16</v>
      </c>
      <c r="S5919">
        <v>800</v>
      </c>
    </row>
    <row r="5920" spans="1:19" x14ac:dyDescent="0.3">
      <c r="A5920">
        <v>2023</v>
      </c>
      <c r="C5920" t="str">
        <f>IF(GETPIVOTDATA("PS % recovery",Sheet4!$B$5,"Parish Name",K5920)&gt;99.949%,"OK","No")</f>
        <v>No</v>
      </c>
      <c r="D5920" t="e">
        <f>VLOOKUP(J5920,'Ref2'!C:E,3,0)</f>
        <v>#N/A</v>
      </c>
      <c r="F5920">
        <v>11</v>
      </c>
      <c r="I5920" t="e">
        <f>VLOOKUP(J5920,Ref!L:M,2,0)</f>
        <v>#N/A</v>
      </c>
      <c r="J5920" t="s">
        <v>1358</v>
      </c>
      <c r="K5920" t="s">
        <v>339</v>
      </c>
      <c r="L5920" t="s">
        <v>710</v>
      </c>
      <c r="M5920" t="s">
        <v>25</v>
      </c>
      <c r="N5920" t="s">
        <v>16</v>
      </c>
      <c r="S5920">
        <v>2500</v>
      </c>
    </row>
    <row r="5921" spans="1:19" x14ac:dyDescent="0.3">
      <c r="A5921">
        <v>2023</v>
      </c>
      <c r="C5921" t="str">
        <f>IF(GETPIVOTDATA("PS % recovery",Sheet4!$B$5,"Parish Name",K5921)&gt;99.949%,"OK","No")</f>
        <v>No</v>
      </c>
      <c r="D5921" t="e">
        <f>VLOOKUP(J5921,'Ref2'!C:E,3,0)</f>
        <v>#N/A</v>
      </c>
      <c r="F5921">
        <v>11</v>
      </c>
      <c r="I5921" t="e">
        <f>VLOOKUP(J5921,Ref!L:M,2,0)</f>
        <v>#N/A</v>
      </c>
      <c r="J5921" t="s">
        <v>1360</v>
      </c>
      <c r="K5921" t="s">
        <v>347</v>
      </c>
      <c r="L5921" t="s">
        <v>710</v>
      </c>
      <c r="M5921" t="s">
        <v>25</v>
      </c>
      <c r="N5921" t="s">
        <v>16</v>
      </c>
      <c r="S5921">
        <v>2536</v>
      </c>
    </row>
    <row r="5922" spans="1:19" x14ac:dyDescent="0.3">
      <c r="A5922">
        <v>2023</v>
      </c>
      <c r="C5922" t="str">
        <f>IF(GETPIVOTDATA("PS % recovery",Sheet4!$B$5,"Parish Name",K5922)&gt;99.949%,"OK","No")</f>
        <v>No</v>
      </c>
      <c r="D5922" t="e">
        <f>VLOOKUP(J5922,'Ref2'!C:E,3,0)</f>
        <v>#N/A</v>
      </c>
      <c r="F5922">
        <v>11</v>
      </c>
      <c r="I5922" t="e">
        <f>VLOOKUP(J5922,Ref!L:M,2,0)</f>
        <v>#N/A</v>
      </c>
      <c r="J5922" t="s">
        <v>1362</v>
      </c>
      <c r="K5922" t="s">
        <v>342</v>
      </c>
      <c r="L5922" t="s">
        <v>710</v>
      </c>
      <c r="M5922" t="s">
        <v>25</v>
      </c>
      <c r="N5922" t="s">
        <v>16</v>
      </c>
      <c r="S5922">
        <v>100</v>
      </c>
    </row>
    <row r="5923" spans="1:19" x14ac:dyDescent="0.3">
      <c r="A5923">
        <v>2023</v>
      </c>
      <c r="C5923" t="str">
        <f>IF(GETPIVOTDATA("PS % recovery",Sheet4!$B$5,"Parish Name",K5923)&gt;99.949%,"OK","No")</f>
        <v>OK</v>
      </c>
      <c r="D5923" t="str">
        <f>VLOOKUP(J5923,'Ref2'!C:E,3,0)</f>
        <v>LLF</v>
      </c>
      <c r="F5923">
        <v>11</v>
      </c>
      <c r="I5923" t="e">
        <f>VLOOKUP(J5923,Ref!L:M,2,0)</f>
        <v>#N/A</v>
      </c>
      <c r="J5923" t="s">
        <v>1364</v>
      </c>
      <c r="K5923" t="s">
        <v>340</v>
      </c>
      <c r="L5923" t="s">
        <v>712</v>
      </c>
      <c r="M5923" t="s">
        <v>25</v>
      </c>
      <c r="N5923" t="s">
        <v>16</v>
      </c>
      <c r="S5923">
        <v>6600</v>
      </c>
    </row>
    <row r="5924" spans="1:19" x14ac:dyDescent="0.3">
      <c r="A5924">
        <v>2023</v>
      </c>
      <c r="C5924" t="str">
        <f>IF(GETPIVOTDATA("PS % recovery",Sheet4!$B$5,"Parish Name",K5924)&gt;99.949%,"OK","No")</f>
        <v>OK</v>
      </c>
      <c r="D5924" t="e">
        <f>VLOOKUP(J5924,'Ref2'!C:E,3,0)</f>
        <v>#N/A</v>
      </c>
      <c r="F5924">
        <v>11</v>
      </c>
      <c r="I5924" t="e">
        <f>VLOOKUP(J5924,Ref!L:M,2,0)</f>
        <v>#N/A</v>
      </c>
      <c r="J5924" t="s">
        <v>1366</v>
      </c>
      <c r="K5924" t="s">
        <v>344</v>
      </c>
      <c r="L5924" t="s">
        <v>718</v>
      </c>
      <c r="M5924" t="s">
        <v>25</v>
      </c>
      <c r="N5924" t="s">
        <v>16</v>
      </c>
      <c r="S5924">
        <v>1645</v>
      </c>
    </row>
    <row r="5925" spans="1:19" x14ac:dyDescent="0.3">
      <c r="A5925">
        <v>2023</v>
      </c>
      <c r="C5925" t="str">
        <f>IF(GETPIVOTDATA("PS % recovery",Sheet4!$B$5,"Parish Name",K5925)&gt;99.949%,"OK","No")</f>
        <v>OK</v>
      </c>
      <c r="D5925" t="e">
        <f>VLOOKUP(J5925,'Ref2'!C:E,3,0)</f>
        <v>#N/A</v>
      </c>
      <c r="F5925">
        <v>11</v>
      </c>
      <c r="I5925" t="e">
        <f>VLOOKUP(J5925,Ref!L:M,2,0)</f>
        <v>#N/A</v>
      </c>
      <c r="J5925" t="s">
        <v>1368</v>
      </c>
      <c r="K5925" t="s">
        <v>348</v>
      </c>
      <c r="L5925" t="s">
        <v>718</v>
      </c>
      <c r="M5925" t="s">
        <v>25</v>
      </c>
      <c r="N5925" t="s">
        <v>16</v>
      </c>
      <c r="S5925">
        <v>1088</v>
      </c>
    </row>
    <row r="5926" spans="1:19" x14ac:dyDescent="0.3">
      <c r="A5926">
        <v>2023</v>
      </c>
      <c r="C5926" t="str">
        <f>IF(GETPIVOTDATA("PS % recovery",Sheet4!$B$5,"Parish Name",K5926)&gt;99.949%,"OK","No")</f>
        <v>No</v>
      </c>
      <c r="D5926" t="e">
        <f>VLOOKUP(J5926,'Ref2'!C:E,3,0)</f>
        <v>#N/A</v>
      </c>
      <c r="F5926">
        <v>11</v>
      </c>
      <c r="I5926" t="e">
        <f>VLOOKUP(J5926,Ref!L:M,2,0)</f>
        <v>#N/A</v>
      </c>
      <c r="J5926" t="s">
        <v>846</v>
      </c>
      <c r="K5926" t="s">
        <v>349</v>
      </c>
      <c r="L5926" t="s">
        <v>716</v>
      </c>
      <c r="M5926" t="s">
        <v>25</v>
      </c>
      <c r="N5926" t="s">
        <v>16</v>
      </c>
      <c r="S5926">
        <v>0</v>
      </c>
    </row>
    <row r="5927" spans="1:19" x14ac:dyDescent="0.3">
      <c r="A5927">
        <v>2023</v>
      </c>
      <c r="C5927" t="str">
        <f>IF(GETPIVOTDATA("PS % recovery",Sheet4!$B$5,"Parish Name",K5927)&gt;99.949%,"OK","No")</f>
        <v>OK</v>
      </c>
      <c r="D5927" t="e">
        <f>VLOOKUP(J5927,'Ref2'!C:E,3,0)</f>
        <v>#N/A</v>
      </c>
      <c r="F5927">
        <v>11</v>
      </c>
      <c r="I5927" t="e">
        <f>VLOOKUP(J5927,Ref!L:M,2,0)</f>
        <v>#N/A</v>
      </c>
      <c r="J5927" t="s">
        <v>1371</v>
      </c>
      <c r="K5927" t="s">
        <v>351</v>
      </c>
      <c r="L5927" t="s">
        <v>728</v>
      </c>
      <c r="M5927" t="s">
        <v>28</v>
      </c>
      <c r="N5927" t="s">
        <v>16</v>
      </c>
      <c r="S5927">
        <v>310</v>
      </c>
    </row>
    <row r="5928" spans="1:19" x14ac:dyDescent="0.3">
      <c r="A5928">
        <v>2023</v>
      </c>
      <c r="C5928" t="str">
        <f>IF(GETPIVOTDATA("PS % recovery",Sheet4!$B$5,"Parish Name",K5928)&gt;99.949%,"OK","No")</f>
        <v>OK</v>
      </c>
      <c r="D5928" t="e">
        <f>VLOOKUP(J5928,'Ref2'!C:E,3,0)</f>
        <v>#N/A</v>
      </c>
      <c r="F5928">
        <v>11</v>
      </c>
      <c r="I5928" t="e">
        <f>VLOOKUP(J5928,Ref!L:M,2,0)</f>
        <v>#N/A</v>
      </c>
      <c r="J5928" t="s">
        <v>1373</v>
      </c>
      <c r="K5928" t="s">
        <v>356</v>
      </c>
      <c r="L5928" t="s">
        <v>728</v>
      </c>
      <c r="M5928" t="s">
        <v>28</v>
      </c>
      <c r="N5928" t="s">
        <v>16</v>
      </c>
      <c r="S5928">
        <v>0</v>
      </c>
    </row>
    <row r="5929" spans="1:19" x14ac:dyDescent="0.3">
      <c r="A5929">
        <v>2023</v>
      </c>
      <c r="C5929" t="str">
        <f>IF(GETPIVOTDATA("PS % recovery",Sheet4!$B$5,"Parish Name",K5929)&gt;99.949%,"OK","No")</f>
        <v>No</v>
      </c>
      <c r="D5929" t="e">
        <f>VLOOKUP(J5929,'Ref2'!C:E,3,0)</f>
        <v>#N/A</v>
      </c>
      <c r="F5929">
        <v>11</v>
      </c>
      <c r="I5929" t="e">
        <f>VLOOKUP(J5929,Ref!L:M,2,0)</f>
        <v>#N/A</v>
      </c>
      <c r="J5929" t="s">
        <v>847</v>
      </c>
      <c r="K5929" t="s">
        <v>359</v>
      </c>
      <c r="L5929" t="s">
        <v>728</v>
      </c>
      <c r="M5929" t="s">
        <v>28</v>
      </c>
      <c r="N5929" t="s">
        <v>16</v>
      </c>
      <c r="S5929">
        <v>5000</v>
      </c>
    </row>
    <row r="5930" spans="1:19" x14ac:dyDescent="0.3">
      <c r="A5930">
        <v>2023</v>
      </c>
      <c r="C5930" t="str">
        <f>IF(GETPIVOTDATA("PS % recovery",Sheet4!$B$5,"Parish Name",K5930)&gt;99.949%,"OK","No")</f>
        <v>OK</v>
      </c>
      <c r="D5930" t="e">
        <f>VLOOKUP(J5930,'Ref2'!C:E,3,0)</f>
        <v>#N/A</v>
      </c>
      <c r="F5930">
        <v>11</v>
      </c>
      <c r="I5930" t="e">
        <f>VLOOKUP(J5930,Ref!L:M,2,0)</f>
        <v>#N/A</v>
      </c>
      <c r="J5930" t="s">
        <v>1376</v>
      </c>
      <c r="K5930" t="s">
        <v>360</v>
      </c>
      <c r="L5930" t="s">
        <v>728</v>
      </c>
      <c r="M5930" t="s">
        <v>28</v>
      </c>
      <c r="N5930" t="s">
        <v>16</v>
      </c>
      <c r="S5930">
        <v>16720.25</v>
      </c>
    </row>
    <row r="5931" spans="1:19" x14ac:dyDescent="0.3">
      <c r="A5931">
        <v>2023</v>
      </c>
      <c r="C5931" t="str">
        <f>IF(GETPIVOTDATA("PS % recovery",Sheet4!$B$5,"Parish Name",K5931)&gt;99.949%,"OK","No")</f>
        <v>No</v>
      </c>
      <c r="D5931" t="e">
        <f>VLOOKUP(J5931,'Ref2'!C:E,3,0)</f>
        <v>#N/A</v>
      </c>
      <c r="F5931">
        <v>11</v>
      </c>
      <c r="I5931" t="e">
        <f>VLOOKUP(J5931,Ref!L:M,2,0)</f>
        <v>#N/A</v>
      </c>
      <c r="J5931" t="s">
        <v>1378</v>
      </c>
      <c r="K5931" t="s">
        <v>361</v>
      </c>
      <c r="L5931" t="s">
        <v>728</v>
      </c>
      <c r="M5931" t="s">
        <v>28</v>
      </c>
      <c r="N5931" t="s">
        <v>16</v>
      </c>
      <c r="S5931">
        <v>1750</v>
      </c>
    </row>
    <row r="5932" spans="1:19" x14ac:dyDescent="0.3">
      <c r="A5932">
        <v>2023</v>
      </c>
      <c r="C5932" t="str">
        <f>IF(GETPIVOTDATA("PS % recovery",Sheet4!$B$5,"Parish Name",K5932)&gt;99.949%,"OK","No")</f>
        <v>No</v>
      </c>
      <c r="D5932" t="e">
        <f>VLOOKUP(J5932,'Ref2'!C:E,3,0)</f>
        <v>#N/A</v>
      </c>
      <c r="F5932">
        <v>11</v>
      </c>
      <c r="I5932" t="e">
        <f>VLOOKUP(J5932,Ref!L:M,2,0)</f>
        <v>#N/A</v>
      </c>
      <c r="J5932" t="s">
        <v>1380</v>
      </c>
      <c r="K5932" t="s">
        <v>352</v>
      </c>
      <c r="L5932" t="s">
        <v>730</v>
      </c>
      <c r="M5932" t="s">
        <v>28</v>
      </c>
      <c r="N5932" t="s">
        <v>16</v>
      </c>
      <c r="S5932">
        <v>3974.25</v>
      </c>
    </row>
    <row r="5933" spans="1:19" x14ac:dyDescent="0.3">
      <c r="A5933">
        <v>2023</v>
      </c>
      <c r="C5933" t="str">
        <f>IF(GETPIVOTDATA("PS % recovery",Sheet4!$B$5,"Parish Name",K5933)&gt;99.949%,"OK","No")</f>
        <v>No</v>
      </c>
      <c r="D5933" t="e">
        <f>VLOOKUP(J5933,'Ref2'!C:E,3,0)</f>
        <v>#N/A</v>
      </c>
      <c r="F5933">
        <v>11</v>
      </c>
      <c r="I5933" t="e">
        <f>VLOOKUP(J5933,Ref!L:M,2,0)</f>
        <v>#N/A</v>
      </c>
      <c r="J5933" t="s">
        <v>1382</v>
      </c>
      <c r="K5933" t="s">
        <v>365</v>
      </c>
      <c r="L5933" t="s">
        <v>730</v>
      </c>
      <c r="M5933" t="s">
        <v>28</v>
      </c>
      <c r="N5933" t="s">
        <v>16</v>
      </c>
      <c r="S5933">
        <v>1651.2</v>
      </c>
    </row>
    <row r="5934" spans="1:19" x14ac:dyDescent="0.3">
      <c r="A5934">
        <v>2023</v>
      </c>
      <c r="C5934" t="str">
        <f>IF(GETPIVOTDATA("PS % recovery",Sheet4!$B$5,"Parish Name",K5934)&gt;99.949%,"OK","No")</f>
        <v>OK</v>
      </c>
      <c r="D5934" t="e">
        <f>VLOOKUP(J5934,'Ref2'!C:E,3,0)</f>
        <v>#N/A</v>
      </c>
      <c r="F5934">
        <v>11</v>
      </c>
      <c r="I5934" t="e">
        <f>VLOOKUP(J5934,Ref!L:M,2,0)</f>
        <v>#N/A</v>
      </c>
      <c r="J5934" t="s">
        <v>1384</v>
      </c>
      <c r="K5934" t="s">
        <v>353</v>
      </c>
      <c r="L5934" t="s">
        <v>720</v>
      </c>
      <c r="M5934" t="s">
        <v>28</v>
      </c>
      <c r="N5934" t="s">
        <v>16</v>
      </c>
      <c r="S5934">
        <v>12489.5</v>
      </c>
    </row>
    <row r="5935" spans="1:19" x14ac:dyDescent="0.3">
      <c r="A5935">
        <v>2023</v>
      </c>
      <c r="C5935" t="str">
        <f>IF(GETPIVOTDATA("PS % recovery",Sheet4!$B$5,"Parish Name",K5935)&gt;99.949%,"OK","No")</f>
        <v>OK</v>
      </c>
      <c r="D5935" t="e">
        <f>VLOOKUP(J5935,'Ref2'!C:E,3,0)</f>
        <v>#N/A</v>
      </c>
      <c r="F5935">
        <v>11</v>
      </c>
      <c r="I5935" t="e">
        <f>VLOOKUP(J5935,Ref!L:M,2,0)</f>
        <v>#N/A</v>
      </c>
      <c r="J5935" t="s">
        <v>1386</v>
      </c>
      <c r="K5935" t="s">
        <v>354</v>
      </c>
      <c r="L5935" t="s">
        <v>722</v>
      </c>
      <c r="M5935" t="s">
        <v>28</v>
      </c>
      <c r="N5935" t="s">
        <v>16</v>
      </c>
      <c r="S5935">
        <v>5523</v>
      </c>
    </row>
    <row r="5936" spans="1:19" x14ac:dyDescent="0.3">
      <c r="A5936">
        <v>2023</v>
      </c>
      <c r="C5936" t="str">
        <f>IF(GETPIVOTDATA("PS % recovery",Sheet4!$B$5,"Parish Name",K5936)&gt;99.949%,"OK","No")</f>
        <v>No</v>
      </c>
      <c r="D5936" t="e">
        <f>VLOOKUP(J5936,'Ref2'!C:E,3,0)</f>
        <v>#N/A</v>
      </c>
      <c r="F5936">
        <v>11</v>
      </c>
      <c r="I5936" t="e">
        <f>VLOOKUP(J5936,Ref!L:M,2,0)</f>
        <v>#N/A</v>
      </c>
      <c r="J5936" t="s">
        <v>1388</v>
      </c>
      <c r="K5936" t="s">
        <v>355</v>
      </c>
      <c r="L5936" t="s">
        <v>728</v>
      </c>
      <c r="M5936" t="s">
        <v>28</v>
      </c>
      <c r="N5936" t="s">
        <v>16</v>
      </c>
      <c r="S5936">
        <v>0</v>
      </c>
    </row>
    <row r="5937" spans="1:19" x14ac:dyDescent="0.3">
      <c r="A5937">
        <v>2023</v>
      </c>
      <c r="C5937" t="str">
        <f>IF(GETPIVOTDATA("PS % recovery",Sheet4!$B$5,"Parish Name",K5937)&gt;99.949%,"OK","No")</f>
        <v>No</v>
      </c>
      <c r="D5937" t="e">
        <f>VLOOKUP(J5937,'Ref2'!C:E,3,0)</f>
        <v>#N/A</v>
      </c>
      <c r="F5937">
        <v>11</v>
      </c>
      <c r="I5937" t="e">
        <f>VLOOKUP(J5937,Ref!L:M,2,0)</f>
        <v>#N/A</v>
      </c>
      <c r="J5937" t="s">
        <v>1390</v>
      </c>
      <c r="K5937" t="s">
        <v>357</v>
      </c>
      <c r="L5937" t="s">
        <v>724</v>
      </c>
      <c r="M5937" t="s">
        <v>28</v>
      </c>
      <c r="N5937" t="s">
        <v>16</v>
      </c>
      <c r="S5937">
        <v>1500</v>
      </c>
    </row>
    <row r="5938" spans="1:19" x14ac:dyDescent="0.3">
      <c r="A5938">
        <v>2023</v>
      </c>
      <c r="C5938" t="str">
        <f>IF(GETPIVOTDATA("PS % recovery",Sheet4!$B$5,"Parish Name",K5938)&gt;99.949%,"OK","No")</f>
        <v>OK</v>
      </c>
      <c r="D5938" t="e">
        <f>VLOOKUP(J5938,'Ref2'!C:E,3,0)</f>
        <v>#N/A</v>
      </c>
      <c r="F5938">
        <v>11</v>
      </c>
      <c r="I5938" t="e">
        <f>VLOOKUP(J5938,Ref!L:M,2,0)</f>
        <v>#N/A</v>
      </c>
      <c r="J5938" t="s">
        <v>1392</v>
      </c>
      <c r="K5938" t="s">
        <v>358</v>
      </c>
      <c r="L5938" t="s">
        <v>726</v>
      </c>
      <c r="M5938" t="s">
        <v>28</v>
      </c>
      <c r="N5938" t="s">
        <v>16</v>
      </c>
      <c r="S5938">
        <v>2066.2800000000002</v>
      </c>
    </row>
    <row r="5939" spans="1:19" x14ac:dyDescent="0.3">
      <c r="A5939">
        <v>2023</v>
      </c>
      <c r="C5939" t="str">
        <f>IF(GETPIVOTDATA("PS % recovery",Sheet4!$B$5,"Parish Name",K5939)&gt;99.949%,"OK","No")</f>
        <v>OK</v>
      </c>
      <c r="D5939" t="e">
        <f>VLOOKUP(J5939,'Ref2'!C:E,3,0)</f>
        <v>#N/A</v>
      </c>
      <c r="F5939">
        <v>11</v>
      </c>
      <c r="I5939" t="e">
        <f>VLOOKUP(J5939,Ref!L:M,2,0)</f>
        <v>#N/A</v>
      </c>
      <c r="J5939" t="s">
        <v>1394</v>
      </c>
      <c r="K5939" t="s">
        <v>363</v>
      </c>
      <c r="L5939" t="s">
        <v>726</v>
      </c>
      <c r="M5939" t="s">
        <v>28</v>
      </c>
      <c r="N5939" t="s">
        <v>16</v>
      </c>
      <c r="S5939">
        <v>1848</v>
      </c>
    </row>
    <row r="5940" spans="1:19" x14ac:dyDescent="0.3">
      <c r="A5940">
        <v>2023</v>
      </c>
      <c r="C5940" t="str">
        <f>IF(GETPIVOTDATA("PS % recovery",Sheet4!$B$5,"Parish Name",K5940)&gt;99.949%,"OK","No")</f>
        <v>OK</v>
      </c>
      <c r="D5940" t="e">
        <f>VLOOKUP(J5940,'Ref2'!C:E,3,0)</f>
        <v>#N/A</v>
      </c>
      <c r="F5940">
        <v>11</v>
      </c>
      <c r="I5940" t="e">
        <f>VLOOKUP(J5940,Ref!L:M,2,0)</f>
        <v>#N/A</v>
      </c>
      <c r="J5940" t="s">
        <v>1396</v>
      </c>
      <c r="K5940" t="s">
        <v>367</v>
      </c>
      <c r="L5940" t="s">
        <v>726</v>
      </c>
      <c r="M5940" t="s">
        <v>28</v>
      </c>
      <c r="N5940" t="s">
        <v>16</v>
      </c>
      <c r="S5940">
        <v>1839</v>
      </c>
    </row>
    <row r="5941" spans="1:19" x14ac:dyDescent="0.3">
      <c r="A5941">
        <v>2023</v>
      </c>
      <c r="C5941" t="str">
        <f>IF(GETPIVOTDATA("PS % recovery",Sheet4!$B$5,"Parish Name",K5941)&gt;99.949%,"OK","No")</f>
        <v>No</v>
      </c>
      <c r="D5941" t="e">
        <f>VLOOKUP(J5941,'Ref2'!C:E,3,0)</f>
        <v>#N/A</v>
      </c>
      <c r="F5941">
        <v>11</v>
      </c>
      <c r="I5941" t="e">
        <f>VLOOKUP(J5941,Ref!L:M,2,0)</f>
        <v>#N/A</v>
      </c>
      <c r="J5941" t="s">
        <v>1398</v>
      </c>
      <c r="K5941" t="s">
        <v>362</v>
      </c>
      <c r="L5941" t="s">
        <v>732</v>
      </c>
      <c r="M5941" t="s">
        <v>28</v>
      </c>
      <c r="N5941" t="s">
        <v>16</v>
      </c>
      <c r="S5941">
        <v>600</v>
      </c>
    </row>
    <row r="5942" spans="1:19" x14ac:dyDescent="0.3">
      <c r="A5942">
        <v>2023</v>
      </c>
      <c r="C5942" t="str">
        <f>IF(GETPIVOTDATA("PS % recovery",Sheet4!$B$5,"Parish Name",K5942)&gt;99.949%,"OK","No")</f>
        <v>No</v>
      </c>
      <c r="D5942" t="e">
        <f>VLOOKUP(J5942,'Ref2'!C:E,3,0)</f>
        <v>#N/A</v>
      </c>
      <c r="F5942">
        <v>11</v>
      </c>
      <c r="I5942" t="e">
        <f>VLOOKUP(J5942,Ref!L:M,2,0)</f>
        <v>#N/A</v>
      </c>
      <c r="J5942" t="s">
        <v>1400</v>
      </c>
      <c r="K5942" t="s">
        <v>364</v>
      </c>
      <c r="L5942" t="s">
        <v>732</v>
      </c>
      <c r="M5942" t="s">
        <v>28</v>
      </c>
      <c r="N5942" t="s">
        <v>16</v>
      </c>
      <c r="S5942">
        <v>937</v>
      </c>
    </row>
    <row r="5943" spans="1:19" x14ac:dyDescent="0.3">
      <c r="A5943">
        <v>2023</v>
      </c>
      <c r="C5943" t="str">
        <f>IF(GETPIVOTDATA("PS % recovery",Sheet4!$B$5,"Parish Name",K5943)&gt;99.949%,"OK","No")</f>
        <v>OK</v>
      </c>
      <c r="D5943" t="e">
        <f>VLOOKUP(J5943,'Ref2'!C:E,3,0)</f>
        <v>#N/A</v>
      </c>
      <c r="F5943">
        <v>11</v>
      </c>
      <c r="I5943" t="e">
        <f>VLOOKUP(J5943,Ref!L:M,2,0)</f>
        <v>#N/A</v>
      </c>
      <c r="J5943" t="s">
        <v>1402</v>
      </c>
      <c r="K5943" t="s">
        <v>366</v>
      </c>
      <c r="L5943" t="s">
        <v>732</v>
      </c>
      <c r="M5943" t="s">
        <v>28</v>
      </c>
      <c r="N5943" t="s">
        <v>16</v>
      </c>
      <c r="S5943">
        <v>6052.25</v>
      </c>
    </row>
    <row r="5944" spans="1:19" x14ac:dyDescent="0.3">
      <c r="A5944">
        <v>2023</v>
      </c>
      <c r="C5944" t="str">
        <f>IF(GETPIVOTDATA("PS % recovery",Sheet4!$B$5,"Parish Name",K5944)&gt;99.949%,"OK","No")</f>
        <v>No</v>
      </c>
      <c r="D5944" t="str">
        <f>VLOOKUP(J5944,'Ref2'!C:E,3,0)</f>
        <v>LLF</v>
      </c>
      <c r="F5944">
        <v>11</v>
      </c>
      <c r="I5944" t="e">
        <f>VLOOKUP(J5944,Ref!L:M,2,0)</f>
        <v>#N/A</v>
      </c>
      <c r="J5944" t="s">
        <v>1404</v>
      </c>
      <c r="K5944" t="s">
        <v>369</v>
      </c>
      <c r="L5944" t="s">
        <v>734</v>
      </c>
      <c r="M5944" t="s">
        <v>31</v>
      </c>
      <c r="N5944" t="s">
        <v>16</v>
      </c>
      <c r="S5944">
        <v>4000</v>
      </c>
    </row>
    <row r="5945" spans="1:19" x14ac:dyDescent="0.3">
      <c r="A5945">
        <v>2023</v>
      </c>
      <c r="C5945" t="str">
        <f>IF(GETPIVOTDATA("PS % recovery",Sheet4!$B$5,"Parish Name",K5945)&gt;99.949%,"OK","No")</f>
        <v>No</v>
      </c>
      <c r="D5945" t="e">
        <f>VLOOKUP(J5945,'Ref2'!C:E,3,0)</f>
        <v>#N/A</v>
      </c>
      <c r="F5945">
        <v>11</v>
      </c>
      <c r="I5945" t="e">
        <f>VLOOKUP(J5945,Ref!L:M,2,0)</f>
        <v>#N/A</v>
      </c>
      <c r="J5945" t="s">
        <v>1406</v>
      </c>
      <c r="K5945" t="s">
        <v>370</v>
      </c>
      <c r="L5945" t="s">
        <v>736</v>
      </c>
      <c r="M5945" t="s">
        <v>31</v>
      </c>
      <c r="N5945" t="s">
        <v>16</v>
      </c>
      <c r="S5945">
        <v>1000</v>
      </c>
    </row>
    <row r="5946" spans="1:19" x14ac:dyDescent="0.3">
      <c r="A5946">
        <v>2023</v>
      </c>
      <c r="C5946" t="str">
        <f>IF(GETPIVOTDATA("PS % recovery",Sheet4!$B$5,"Parish Name",K5946)&gt;99.949%,"OK","No")</f>
        <v>OK</v>
      </c>
      <c r="D5946" t="e">
        <f>VLOOKUP(J5946,'Ref2'!C:E,3,0)</f>
        <v>#N/A</v>
      </c>
      <c r="F5946">
        <v>11</v>
      </c>
      <c r="I5946" t="e">
        <f>VLOOKUP(J5946,Ref!L:M,2,0)</f>
        <v>#N/A</v>
      </c>
      <c r="J5946" t="s">
        <v>1408</v>
      </c>
      <c r="K5946" t="s">
        <v>371</v>
      </c>
      <c r="L5946" t="s">
        <v>768</v>
      </c>
      <c r="M5946" t="s">
        <v>31</v>
      </c>
      <c r="N5946" t="s">
        <v>16</v>
      </c>
      <c r="S5946">
        <v>3000</v>
      </c>
    </row>
    <row r="5947" spans="1:19" x14ac:dyDescent="0.3">
      <c r="A5947">
        <v>2023</v>
      </c>
      <c r="C5947" t="str">
        <f>IF(GETPIVOTDATA("PS % recovery",Sheet4!$B$5,"Parish Name",K5947)&gt;99.949%,"OK","No")</f>
        <v>OK</v>
      </c>
      <c r="D5947" t="e">
        <f>VLOOKUP(J5947,'Ref2'!C:E,3,0)</f>
        <v>#N/A</v>
      </c>
      <c r="F5947">
        <v>11</v>
      </c>
      <c r="I5947" t="e">
        <f>VLOOKUP(J5947,Ref!L:M,2,0)</f>
        <v>#N/A</v>
      </c>
      <c r="J5947" t="s">
        <v>1410</v>
      </c>
      <c r="K5947" t="s">
        <v>372</v>
      </c>
      <c r="L5947" t="s">
        <v>738</v>
      </c>
      <c r="M5947" t="s">
        <v>31</v>
      </c>
      <c r="N5947" t="s">
        <v>16</v>
      </c>
      <c r="S5947">
        <v>0</v>
      </c>
    </row>
    <row r="5948" spans="1:19" x14ac:dyDescent="0.3">
      <c r="A5948">
        <v>2023</v>
      </c>
      <c r="C5948" t="str">
        <f>IF(GETPIVOTDATA("PS % recovery",Sheet4!$B$5,"Parish Name",K5948)&gt;99.949%,"OK","No")</f>
        <v>No</v>
      </c>
      <c r="D5948" t="e">
        <f>VLOOKUP(J5948,'Ref2'!C:E,3,0)</f>
        <v>#N/A</v>
      </c>
      <c r="F5948">
        <v>11</v>
      </c>
      <c r="I5948" t="str">
        <f>VLOOKUP(J5948,Ref!L:M,2,0)</f>
        <v>Yes</v>
      </c>
      <c r="J5948" t="s">
        <v>1412</v>
      </c>
      <c r="K5948" t="s">
        <v>373</v>
      </c>
      <c r="L5948" t="s">
        <v>740</v>
      </c>
      <c r="M5948" t="s">
        <v>31</v>
      </c>
      <c r="N5948" t="s">
        <v>16</v>
      </c>
      <c r="S5948">
        <v>3000</v>
      </c>
    </row>
    <row r="5949" spans="1:19" x14ac:dyDescent="0.3">
      <c r="A5949">
        <v>2023</v>
      </c>
      <c r="C5949" t="str">
        <f>IF(GETPIVOTDATA("PS % recovery",Sheet4!$B$5,"Parish Name",K5949)&gt;99.949%,"OK","No")</f>
        <v>No</v>
      </c>
      <c r="D5949" t="e">
        <f>VLOOKUP(J5949,'Ref2'!C:E,3,0)</f>
        <v>#N/A</v>
      </c>
      <c r="F5949">
        <v>11</v>
      </c>
      <c r="I5949" t="e">
        <f>VLOOKUP(J5949,Ref!L:M,2,0)</f>
        <v>#N/A</v>
      </c>
      <c r="J5949" t="s">
        <v>1414</v>
      </c>
      <c r="K5949" t="s">
        <v>375</v>
      </c>
      <c r="L5949" t="s">
        <v>746</v>
      </c>
      <c r="M5949" t="s">
        <v>31</v>
      </c>
      <c r="N5949" t="s">
        <v>16</v>
      </c>
      <c r="S5949">
        <v>4100</v>
      </c>
    </row>
    <row r="5950" spans="1:19" x14ac:dyDescent="0.3">
      <c r="A5950">
        <v>2023</v>
      </c>
      <c r="C5950" t="str">
        <f>IF(GETPIVOTDATA("PS % recovery",Sheet4!$B$5,"Parish Name",K5950)&gt;99.949%,"OK","No")</f>
        <v>OK</v>
      </c>
      <c r="D5950" t="e">
        <f>VLOOKUP(J5950,'Ref2'!C:E,3,0)</f>
        <v>#N/A</v>
      </c>
      <c r="F5950">
        <v>11</v>
      </c>
      <c r="I5950" t="e">
        <f>VLOOKUP(J5950,Ref!L:M,2,0)</f>
        <v>#N/A</v>
      </c>
      <c r="J5950" t="s">
        <v>1416</v>
      </c>
      <c r="K5950" t="s">
        <v>376</v>
      </c>
      <c r="L5950" t="s">
        <v>744</v>
      </c>
      <c r="M5950" t="s">
        <v>31</v>
      </c>
      <c r="N5950" t="s">
        <v>16</v>
      </c>
      <c r="S5950">
        <v>2250</v>
      </c>
    </row>
    <row r="5951" spans="1:19" x14ac:dyDescent="0.3">
      <c r="A5951">
        <v>2023</v>
      </c>
      <c r="C5951" t="str">
        <f>IF(GETPIVOTDATA("PS % recovery",Sheet4!$B$5,"Parish Name",K5951)&gt;99.949%,"OK","No")</f>
        <v>OK</v>
      </c>
      <c r="D5951" t="str">
        <f>VLOOKUP(J5951,'Ref2'!C:E,3,0)</f>
        <v>LLF</v>
      </c>
      <c r="F5951">
        <v>11</v>
      </c>
      <c r="I5951" t="e">
        <f>VLOOKUP(J5951,Ref!L:M,2,0)</f>
        <v>#N/A</v>
      </c>
      <c r="J5951" t="s">
        <v>1418</v>
      </c>
      <c r="K5951" t="s">
        <v>378</v>
      </c>
      <c r="L5951" t="s">
        <v>754</v>
      </c>
      <c r="M5951" t="s">
        <v>31</v>
      </c>
      <c r="N5951" t="s">
        <v>16</v>
      </c>
      <c r="S5951">
        <v>3841</v>
      </c>
    </row>
    <row r="5952" spans="1:19" x14ac:dyDescent="0.3">
      <c r="A5952">
        <v>2023</v>
      </c>
      <c r="C5952" t="str">
        <f>IF(GETPIVOTDATA("PS % recovery",Sheet4!$B$5,"Parish Name",K5952)&gt;99.949%,"OK","No")</f>
        <v>No</v>
      </c>
      <c r="D5952" t="e">
        <f>VLOOKUP(J5952,'Ref2'!C:E,3,0)</f>
        <v>#N/A</v>
      </c>
      <c r="F5952">
        <v>11</v>
      </c>
      <c r="I5952" t="e">
        <f>VLOOKUP(J5952,Ref!L:M,2,0)</f>
        <v>#N/A</v>
      </c>
      <c r="J5952" t="s">
        <v>1420</v>
      </c>
      <c r="K5952" t="s">
        <v>377</v>
      </c>
      <c r="L5952" t="s">
        <v>748</v>
      </c>
      <c r="M5952" t="s">
        <v>31</v>
      </c>
      <c r="N5952" t="s">
        <v>16</v>
      </c>
      <c r="S5952">
        <v>2000</v>
      </c>
    </row>
    <row r="5953" spans="1:19" x14ac:dyDescent="0.3">
      <c r="A5953">
        <v>2023</v>
      </c>
      <c r="C5953" t="str">
        <f>IF(GETPIVOTDATA("PS % recovery",Sheet4!$B$5,"Parish Name",K5953)&gt;99.949%,"OK","No")</f>
        <v>No</v>
      </c>
      <c r="D5953" t="e">
        <f>VLOOKUP(J5953,'Ref2'!C:E,3,0)</f>
        <v>#N/A</v>
      </c>
      <c r="F5953">
        <v>11</v>
      </c>
      <c r="I5953" t="e">
        <f>VLOOKUP(J5953,Ref!L:M,2,0)</f>
        <v>#N/A</v>
      </c>
      <c r="J5953" t="s">
        <v>1422</v>
      </c>
      <c r="K5953" t="s">
        <v>379</v>
      </c>
      <c r="L5953" t="s">
        <v>750</v>
      </c>
      <c r="M5953" t="s">
        <v>31</v>
      </c>
      <c r="N5953" t="s">
        <v>16</v>
      </c>
      <c r="S5953">
        <v>14000</v>
      </c>
    </row>
    <row r="5954" spans="1:19" x14ac:dyDescent="0.3">
      <c r="A5954">
        <v>2023</v>
      </c>
      <c r="C5954" t="str">
        <f>IF(GETPIVOTDATA("PS % recovery",Sheet4!$B$5,"Parish Name",K5954)&gt;99.949%,"OK","No")</f>
        <v>No</v>
      </c>
      <c r="D5954" t="str">
        <f>VLOOKUP(J5954,'Ref2'!C:E,3,0)</f>
        <v>LLF</v>
      </c>
      <c r="F5954">
        <v>11</v>
      </c>
      <c r="I5954" t="e">
        <f>VLOOKUP(J5954,Ref!L:M,2,0)</f>
        <v>#N/A</v>
      </c>
      <c r="J5954" t="s">
        <v>1424</v>
      </c>
      <c r="K5954" t="s">
        <v>380</v>
      </c>
      <c r="L5954" t="s">
        <v>752</v>
      </c>
      <c r="M5954" t="s">
        <v>31</v>
      </c>
      <c r="N5954" t="s">
        <v>16</v>
      </c>
      <c r="S5954">
        <v>0</v>
      </c>
    </row>
    <row r="5955" spans="1:19" x14ac:dyDescent="0.3">
      <c r="A5955">
        <v>2023</v>
      </c>
      <c r="C5955" t="str">
        <f>IF(GETPIVOTDATA("PS % recovery",Sheet4!$B$5,"Parish Name",K5955)&gt;99.949%,"OK","No")</f>
        <v>OK</v>
      </c>
      <c r="D5955" t="e">
        <f>VLOOKUP(J5955,'Ref2'!C:E,3,0)</f>
        <v>#N/A</v>
      </c>
      <c r="F5955">
        <v>11</v>
      </c>
      <c r="I5955" t="e">
        <f>VLOOKUP(J5955,Ref!L:M,2,0)</f>
        <v>#N/A</v>
      </c>
      <c r="J5955" t="s">
        <v>1426</v>
      </c>
      <c r="K5955" t="s">
        <v>374</v>
      </c>
      <c r="L5955" t="s">
        <v>742</v>
      </c>
      <c r="M5955" t="s">
        <v>31</v>
      </c>
      <c r="N5955" t="s">
        <v>16</v>
      </c>
      <c r="S5955">
        <v>4000</v>
      </c>
    </row>
    <row r="5956" spans="1:19" x14ac:dyDescent="0.3">
      <c r="A5956">
        <v>2023</v>
      </c>
      <c r="C5956" t="str">
        <f>IF(GETPIVOTDATA("PS % recovery",Sheet4!$B$5,"Parish Name",K5956)&gt;99.949%,"OK","No")</f>
        <v>No</v>
      </c>
      <c r="D5956" t="e">
        <f>VLOOKUP(J5956,'Ref2'!C:E,3,0)</f>
        <v>#N/A</v>
      </c>
      <c r="F5956">
        <v>11</v>
      </c>
      <c r="I5956" t="e">
        <f>VLOOKUP(J5956,Ref!L:M,2,0)</f>
        <v>#N/A</v>
      </c>
      <c r="J5956" t="s">
        <v>1428</v>
      </c>
      <c r="K5956" t="s">
        <v>381</v>
      </c>
      <c r="L5956" t="s">
        <v>756</v>
      </c>
      <c r="M5956" t="s">
        <v>31</v>
      </c>
      <c r="N5956" t="s">
        <v>16</v>
      </c>
      <c r="S5956">
        <v>1250</v>
      </c>
    </row>
    <row r="5957" spans="1:19" x14ac:dyDescent="0.3">
      <c r="A5957">
        <v>2023</v>
      </c>
      <c r="C5957" t="str">
        <f>IF(GETPIVOTDATA("PS % recovery",Sheet4!$B$5,"Parish Name",K5957)&gt;99.949%,"OK","No")</f>
        <v>No</v>
      </c>
      <c r="D5957" t="e">
        <f>VLOOKUP(J5957,'Ref2'!C:E,3,0)</f>
        <v>#N/A</v>
      </c>
      <c r="F5957">
        <v>11</v>
      </c>
      <c r="I5957" t="e">
        <f>VLOOKUP(J5957,Ref!L:M,2,0)</f>
        <v>#N/A</v>
      </c>
      <c r="J5957" t="s">
        <v>1430</v>
      </c>
      <c r="K5957" t="s">
        <v>382</v>
      </c>
      <c r="L5957" t="s">
        <v>758</v>
      </c>
      <c r="M5957" t="s">
        <v>31</v>
      </c>
      <c r="N5957" t="s">
        <v>16</v>
      </c>
      <c r="S5957">
        <v>0</v>
      </c>
    </row>
    <row r="5958" spans="1:19" x14ac:dyDescent="0.3">
      <c r="A5958">
        <v>2023</v>
      </c>
      <c r="C5958" t="str">
        <f>IF(GETPIVOTDATA("PS % recovery",Sheet4!$B$5,"Parish Name",K5958)&gt;99.949%,"OK","No")</f>
        <v>No</v>
      </c>
      <c r="D5958" t="e">
        <f>VLOOKUP(J5958,'Ref2'!C:E,3,0)</f>
        <v>#N/A</v>
      </c>
      <c r="F5958">
        <v>11</v>
      </c>
      <c r="I5958" t="e">
        <f>VLOOKUP(J5958,Ref!L:M,2,0)</f>
        <v>#N/A</v>
      </c>
      <c r="J5958" t="s">
        <v>1432</v>
      </c>
      <c r="K5958" t="s">
        <v>383</v>
      </c>
      <c r="L5958" t="s">
        <v>760</v>
      </c>
      <c r="M5958" t="s">
        <v>31</v>
      </c>
      <c r="N5958" t="s">
        <v>16</v>
      </c>
      <c r="S5958">
        <v>500</v>
      </c>
    </row>
    <row r="5959" spans="1:19" x14ac:dyDescent="0.3">
      <c r="A5959">
        <v>2023</v>
      </c>
      <c r="C5959" t="str">
        <f>IF(GETPIVOTDATA("PS % recovery",Sheet4!$B$5,"Parish Name",K5959)&gt;99.949%,"OK","No")</f>
        <v>OK</v>
      </c>
      <c r="D5959" t="e">
        <f>VLOOKUP(J5959,'Ref2'!C:E,3,0)</f>
        <v>#N/A</v>
      </c>
      <c r="F5959">
        <v>11</v>
      </c>
      <c r="I5959" t="e">
        <f>VLOOKUP(J5959,Ref!L:M,2,0)</f>
        <v>#N/A</v>
      </c>
      <c r="J5959" t="s">
        <v>1434</v>
      </c>
      <c r="K5959" t="s">
        <v>384</v>
      </c>
      <c r="L5959" t="s">
        <v>762</v>
      </c>
      <c r="M5959" t="s">
        <v>31</v>
      </c>
      <c r="N5959" t="s">
        <v>16</v>
      </c>
      <c r="S5959">
        <v>0</v>
      </c>
    </row>
    <row r="5960" spans="1:19" x14ac:dyDescent="0.3">
      <c r="A5960">
        <v>2023</v>
      </c>
      <c r="C5960" t="str">
        <f>IF(GETPIVOTDATA("PS % recovery",Sheet4!$B$5,"Parish Name",K5960)&gt;99.949%,"OK","No")</f>
        <v>No</v>
      </c>
      <c r="D5960" t="e">
        <f>VLOOKUP(J5960,'Ref2'!C:E,3,0)</f>
        <v>#N/A</v>
      </c>
      <c r="F5960">
        <v>11</v>
      </c>
      <c r="I5960" t="e">
        <f>VLOOKUP(J5960,Ref!L:M,2,0)</f>
        <v>#N/A</v>
      </c>
      <c r="J5960" t="s">
        <v>1436</v>
      </c>
      <c r="K5960" t="s">
        <v>385</v>
      </c>
      <c r="L5960" t="s">
        <v>764</v>
      </c>
      <c r="M5960" t="s">
        <v>31</v>
      </c>
      <c r="N5960" t="s">
        <v>16</v>
      </c>
      <c r="S5960">
        <v>3500</v>
      </c>
    </row>
    <row r="5961" spans="1:19" x14ac:dyDescent="0.3">
      <c r="A5961">
        <v>2023</v>
      </c>
      <c r="C5961" t="str">
        <f>IF(GETPIVOTDATA("PS % recovery",Sheet4!$B$5,"Parish Name",K5961)&gt;99.949%,"OK","No")</f>
        <v>No</v>
      </c>
      <c r="D5961" t="e">
        <f>VLOOKUP(J5961,'Ref2'!C:E,3,0)</f>
        <v>#N/A</v>
      </c>
      <c r="F5961">
        <v>11</v>
      </c>
      <c r="I5961" t="e">
        <f>VLOOKUP(J5961,Ref!L:M,2,0)</f>
        <v>#N/A</v>
      </c>
      <c r="J5961" t="s">
        <v>1438</v>
      </c>
      <c r="K5961" t="s">
        <v>386</v>
      </c>
      <c r="L5961" t="s">
        <v>766</v>
      </c>
      <c r="M5961" t="s">
        <v>31</v>
      </c>
      <c r="N5961" t="s">
        <v>16</v>
      </c>
      <c r="S5961">
        <v>750</v>
      </c>
    </row>
    <row r="5962" spans="1:19" x14ac:dyDescent="0.3">
      <c r="A5962">
        <v>2023</v>
      </c>
      <c r="C5962" t="str">
        <f>IF(GETPIVOTDATA("PS % recovery",Sheet4!$B$5,"Parish Name",K5962)&gt;99.949%,"OK","No")</f>
        <v>No</v>
      </c>
      <c r="D5962" t="str">
        <f>VLOOKUP(J5962,'Ref2'!C:E,3,0)</f>
        <v>LLF</v>
      </c>
      <c r="F5962">
        <v>11</v>
      </c>
      <c r="I5962" t="e">
        <f>VLOOKUP(J5962,Ref!L:M,2,0)</f>
        <v>#N/A</v>
      </c>
      <c r="J5962" t="s">
        <v>1440</v>
      </c>
      <c r="K5962" t="s">
        <v>388</v>
      </c>
      <c r="L5962" t="s">
        <v>780</v>
      </c>
      <c r="M5962" t="s">
        <v>34</v>
      </c>
      <c r="N5962" t="s">
        <v>16</v>
      </c>
      <c r="S5962">
        <v>1344.5</v>
      </c>
    </row>
    <row r="5963" spans="1:19" x14ac:dyDescent="0.3">
      <c r="A5963">
        <v>2023</v>
      </c>
      <c r="C5963" t="str">
        <f>IF(GETPIVOTDATA("PS % recovery",Sheet4!$B$5,"Parish Name",K5963)&gt;99.949%,"OK","No")</f>
        <v>OK</v>
      </c>
      <c r="D5963" t="str">
        <f>VLOOKUP(J5963,'Ref2'!C:E,3,0)</f>
        <v>LLF</v>
      </c>
      <c r="F5963">
        <v>11</v>
      </c>
      <c r="I5963" t="str">
        <f>VLOOKUP(J5963,Ref!L:M,2,0)</f>
        <v>Yes</v>
      </c>
      <c r="J5963" t="s">
        <v>1442</v>
      </c>
      <c r="K5963" t="s">
        <v>389</v>
      </c>
      <c r="L5963" t="s">
        <v>780</v>
      </c>
      <c r="M5963" t="s">
        <v>34</v>
      </c>
      <c r="N5963" t="s">
        <v>16</v>
      </c>
      <c r="S5963">
        <v>4348</v>
      </c>
    </row>
    <row r="5964" spans="1:19" x14ac:dyDescent="0.3">
      <c r="A5964">
        <v>2023</v>
      </c>
      <c r="C5964" t="str">
        <f>IF(GETPIVOTDATA("PS % recovery",Sheet4!$B$5,"Parish Name",K5964)&gt;99.949%,"OK","No")</f>
        <v>No</v>
      </c>
      <c r="D5964" t="e">
        <f>VLOOKUP(J5964,'Ref2'!C:E,3,0)</f>
        <v>#N/A</v>
      </c>
      <c r="F5964">
        <v>11</v>
      </c>
      <c r="I5964" t="e">
        <f>VLOOKUP(J5964,Ref!L:M,2,0)</f>
        <v>#N/A</v>
      </c>
      <c r="J5964" t="s">
        <v>1444</v>
      </c>
      <c r="K5964" t="s">
        <v>390</v>
      </c>
      <c r="L5964" t="s">
        <v>770</v>
      </c>
      <c r="M5964" t="s">
        <v>34</v>
      </c>
      <c r="N5964" t="s">
        <v>16</v>
      </c>
      <c r="S5964">
        <v>476.75</v>
      </c>
    </row>
    <row r="5965" spans="1:19" x14ac:dyDescent="0.3">
      <c r="A5965">
        <v>2023</v>
      </c>
      <c r="C5965" t="str">
        <f>IF(GETPIVOTDATA("PS % recovery",Sheet4!$B$5,"Parish Name",K5965)&gt;99.949%,"OK","No")</f>
        <v>No</v>
      </c>
      <c r="D5965" t="e">
        <f>VLOOKUP(J5965,'Ref2'!C:E,3,0)</f>
        <v>#N/A</v>
      </c>
      <c r="F5965">
        <v>11</v>
      </c>
      <c r="I5965" t="e">
        <f>VLOOKUP(J5965,Ref!L:M,2,0)</f>
        <v>#N/A</v>
      </c>
      <c r="J5965" t="s">
        <v>1446</v>
      </c>
      <c r="K5965" t="s">
        <v>392</v>
      </c>
      <c r="L5965" t="s">
        <v>770</v>
      </c>
      <c r="M5965" t="s">
        <v>34</v>
      </c>
      <c r="N5965" t="s">
        <v>16</v>
      </c>
      <c r="S5965">
        <v>100</v>
      </c>
    </row>
    <row r="5966" spans="1:19" x14ac:dyDescent="0.3">
      <c r="A5966">
        <v>2023</v>
      </c>
      <c r="C5966" t="str">
        <f>IF(GETPIVOTDATA("PS % recovery",Sheet4!$B$5,"Parish Name",K5966)&gt;99.949%,"OK","No")</f>
        <v>OK</v>
      </c>
      <c r="D5966" t="e">
        <f>VLOOKUP(J5966,'Ref2'!C:E,3,0)</f>
        <v>#N/A</v>
      </c>
      <c r="F5966">
        <v>11</v>
      </c>
      <c r="I5966" t="e">
        <f>VLOOKUP(J5966,Ref!L:M,2,0)</f>
        <v>#N/A</v>
      </c>
      <c r="J5966" t="s">
        <v>1448</v>
      </c>
      <c r="K5966" t="s">
        <v>393</v>
      </c>
      <c r="L5966" t="s">
        <v>774</v>
      </c>
      <c r="M5966" t="s">
        <v>34</v>
      </c>
      <c r="N5966" t="s">
        <v>16</v>
      </c>
      <c r="S5966">
        <v>1922</v>
      </c>
    </row>
    <row r="5967" spans="1:19" x14ac:dyDescent="0.3">
      <c r="A5967">
        <v>2023</v>
      </c>
      <c r="C5967" t="str">
        <f>IF(GETPIVOTDATA("PS % recovery",Sheet4!$B$5,"Parish Name",K5967)&gt;99.949%,"OK","No")</f>
        <v>No</v>
      </c>
      <c r="D5967" t="e">
        <f>VLOOKUP(J5967,'Ref2'!C:E,3,0)</f>
        <v>#N/A</v>
      </c>
      <c r="F5967">
        <v>11</v>
      </c>
      <c r="I5967" t="e">
        <f>VLOOKUP(J5967,Ref!L:M,2,0)</f>
        <v>#N/A</v>
      </c>
      <c r="J5967" t="s">
        <v>1450</v>
      </c>
      <c r="K5967" t="s">
        <v>395</v>
      </c>
      <c r="L5967" t="s">
        <v>774</v>
      </c>
      <c r="M5967" t="s">
        <v>34</v>
      </c>
      <c r="N5967" t="s">
        <v>16</v>
      </c>
      <c r="S5967">
        <v>500</v>
      </c>
    </row>
    <row r="5968" spans="1:19" x14ac:dyDescent="0.3">
      <c r="A5968">
        <v>2023</v>
      </c>
      <c r="C5968" t="str">
        <f>IF(GETPIVOTDATA("PS % recovery",Sheet4!$B$5,"Parish Name",K5968)&gt;99.949%,"OK","No")</f>
        <v>No</v>
      </c>
      <c r="D5968" t="e">
        <f>VLOOKUP(J5968,'Ref2'!C:E,3,0)</f>
        <v>#N/A</v>
      </c>
      <c r="F5968">
        <v>11</v>
      </c>
      <c r="I5968" t="e">
        <f>VLOOKUP(J5968,Ref!L:M,2,0)</f>
        <v>#N/A</v>
      </c>
      <c r="J5968" t="s">
        <v>1452</v>
      </c>
      <c r="K5968" t="s">
        <v>396</v>
      </c>
      <c r="L5968" t="s">
        <v>786</v>
      </c>
      <c r="M5968" t="s">
        <v>34</v>
      </c>
      <c r="N5968" t="s">
        <v>16</v>
      </c>
      <c r="S5968">
        <v>0</v>
      </c>
    </row>
    <row r="5969" spans="1:19" x14ac:dyDescent="0.3">
      <c r="A5969">
        <v>2023</v>
      </c>
      <c r="C5969" t="str">
        <f>IF(GETPIVOTDATA("PS % recovery",Sheet4!$B$5,"Parish Name",K5969)&gt;99.949%,"OK","No")</f>
        <v>No</v>
      </c>
      <c r="D5969" t="e">
        <f>VLOOKUP(J5969,'Ref2'!C:E,3,0)</f>
        <v>#N/A</v>
      </c>
      <c r="F5969">
        <v>11</v>
      </c>
      <c r="I5969" t="e">
        <f>VLOOKUP(J5969,Ref!L:M,2,0)</f>
        <v>#N/A</v>
      </c>
      <c r="J5969" t="s">
        <v>1454</v>
      </c>
      <c r="K5969" t="s">
        <v>398</v>
      </c>
      <c r="L5969" t="s">
        <v>786</v>
      </c>
      <c r="M5969" t="s">
        <v>34</v>
      </c>
      <c r="N5969" t="s">
        <v>16</v>
      </c>
      <c r="S5969">
        <v>2500</v>
      </c>
    </row>
    <row r="5970" spans="1:19" x14ac:dyDescent="0.3">
      <c r="A5970">
        <v>2023</v>
      </c>
      <c r="C5970" t="str">
        <f>IF(GETPIVOTDATA("PS % recovery",Sheet4!$B$5,"Parish Name",K5970)&gt;99.949%,"OK","No")</f>
        <v>No</v>
      </c>
      <c r="D5970" t="e">
        <f>VLOOKUP(J5970,'Ref2'!C:E,3,0)</f>
        <v>#N/A</v>
      </c>
      <c r="F5970">
        <v>11</v>
      </c>
      <c r="I5970" t="e">
        <f>VLOOKUP(J5970,Ref!L:M,2,0)</f>
        <v>#N/A</v>
      </c>
      <c r="J5970" t="s">
        <v>1456</v>
      </c>
      <c r="K5970" t="s">
        <v>399</v>
      </c>
      <c r="L5970" t="s">
        <v>786</v>
      </c>
      <c r="M5970" t="s">
        <v>34</v>
      </c>
      <c r="N5970" t="s">
        <v>16</v>
      </c>
      <c r="S5970">
        <v>6651</v>
      </c>
    </row>
    <row r="5971" spans="1:19" x14ac:dyDescent="0.3">
      <c r="A5971">
        <v>2023</v>
      </c>
      <c r="C5971" t="str">
        <f>IF(GETPIVOTDATA("PS % recovery",Sheet4!$B$5,"Parish Name",K5971)&gt;99.949%,"OK","No")</f>
        <v>OK</v>
      </c>
      <c r="D5971" t="e">
        <f>VLOOKUP(J5971,'Ref2'!C:E,3,0)</f>
        <v>#N/A</v>
      </c>
      <c r="F5971">
        <v>11</v>
      </c>
      <c r="I5971" t="e">
        <f>VLOOKUP(J5971,Ref!L:M,2,0)</f>
        <v>#N/A</v>
      </c>
      <c r="J5971" t="s">
        <v>1458</v>
      </c>
      <c r="K5971" t="s">
        <v>397</v>
      </c>
      <c r="L5971" t="s">
        <v>782</v>
      </c>
      <c r="M5971" t="s">
        <v>34</v>
      </c>
      <c r="N5971" t="s">
        <v>16</v>
      </c>
      <c r="S5971">
        <v>0</v>
      </c>
    </row>
    <row r="5972" spans="1:19" x14ac:dyDescent="0.3">
      <c r="A5972">
        <v>2023</v>
      </c>
      <c r="C5972" t="str">
        <f>IF(GETPIVOTDATA("PS % recovery",Sheet4!$B$5,"Parish Name",K5972)&gt;99.949%,"OK","No")</f>
        <v>OK</v>
      </c>
      <c r="D5972" t="e">
        <f>VLOOKUP(J5972,'Ref2'!C:E,3,0)</f>
        <v>#N/A</v>
      </c>
      <c r="F5972">
        <v>11</v>
      </c>
      <c r="I5972" t="e">
        <f>VLOOKUP(J5972,Ref!L:M,2,0)</f>
        <v>#N/A</v>
      </c>
      <c r="J5972" t="s">
        <v>1460</v>
      </c>
      <c r="K5972" t="s">
        <v>401</v>
      </c>
      <c r="L5972" t="s">
        <v>782</v>
      </c>
      <c r="M5972" t="s">
        <v>34</v>
      </c>
      <c r="N5972" t="s">
        <v>16</v>
      </c>
      <c r="S5972">
        <v>0</v>
      </c>
    </row>
    <row r="5973" spans="1:19" x14ac:dyDescent="0.3">
      <c r="A5973">
        <v>2023</v>
      </c>
      <c r="C5973" t="str">
        <f>IF(GETPIVOTDATA("PS % recovery",Sheet4!$B$5,"Parish Name",K5973)&gt;99.949%,"OK","No")</f>
        <v>OK</v>
      </c>
      <c r="D5973" t="e">
        <f>VLOOKUP(J5973,'Ref2'!C:E,3,0)</f>
        <v>#N/A</v>
      </c>
      <c r="F5973">
        <v>11</v>
      </c>
      <c r="I5973" t="e">
        <f>VLOOKUP(J5973,Ref!L:M,2,0)</f>
        <v>#N/A</v>
      </c>
      <c r="J5973" t="s">
        <v>1462</v>
      </c>
      <c r="K5973" t="s">
        <v>400</v>
      </c>
      <c r="L5973" t="s">
        <v>782</v>
      </c>
      <c r="M5973" t="s">
        <v>34</v>
      </c>
      <c r="N5973" t="s">
        <v>16</v>
      </c>
      <c r="S5973">
        <v>420</v>
      </c>
    </row>
    <row r="5974" spans="1:19" x14ac:dyDescent="0.3">
      <c r="A5974">
        <v>2023</v>
      </c>
      <c r="C5974" t="str">
        <f>IF(GETPIVOTDATA("PS % recovery",Sheet4!$B$5,"Parish Name",K5974)&gt;99.949%,"OK","No")</f>
        <v>No</v>
      </c>
      <c r="D5974" t="e">
        <f>VLOOKUP(J5974,'Ref2'!C:E,3,0)</f>
        <v>#N/A</v>
      </c>
      <c r="F5974">
        <v>11</v>
      </c>
      <c r="I5974" t="e">
        <f>VLOOKUP(J5974,Ref!L:M,2,0)</f>
        <v>#N/A</v>
      </c>
      <c r="J5974" t="s">
        <v>1464</v>
      </c>
      <c r="K5974" t="s">
        <v>402</v>
      </c>
      <c r="L5974" t="s">
        <v>778</v>
      </c>
      <c r="M5974" t="s">
        <v>34</v>
      </c>
      <c r="N5974" t="s">
        <v>16</v>
      </c>
      <c r="S5974">
        <v>500</v>
      </c>
    </row>
    <row r="5975" spans="1:19" x14ac:dyDescent="0.3">
      <c r="A5975">
        <v>2023</v>
      </c>
      <c r="C5975" t="str">
        <f>IF(GETPIVOTDATA("PS % recovery",Sheet4!$B$5,"Parish Name",K5975)&gt;99.949%,"OK","No")</f>
        <v>No</v>
      </c>
      <c r="D5975" t="e">
        <f>VLOOKUP(J5975,'Ref2'!C:E,3,0)</f>
        <v>#N/A</v>
      </c>
      <c r="F5975">
        <v>11</v>
      </c>
      <c r="I5975" t="e">
        <f>VLOOKUP(J5975,Ref!L:M,2,0)</f>
        <v>#N/A</v>
      </c>
      <c r="J5975" t="s">
        <v>1466</v>
      </c>
      <c r="K5975" t="s">
        <v>405</v>
      </c>
      <c r="L5975" t="s">
        <v>778</v>
      </c>
      <c r="M5975" t="s">
        <v>34</v>
      </c>
      <c r="N5975" t="s">
        <v>16</v>
      </c>
      <c r="S5975">
        <v>0.01</v>
      </c>
    </row>
    <row r="5976" spans="1:19" x14ac:dyDescent="0.3">
      <c r="A5976">
        <v>2023</v>
      </c>
      <c r="C5976" t="str">
        <f>IF(GETPIVOTDATA("PS % recovery",Sheet4!$B$5,"Parish Name",K5976)&gt;99.949%,"OK","No")</f>
        <v>OK</v>
      </c>
      <c r="D5976" t="e">
        <f>VLOOKUP(J5976,'Ref2'!C:E,3,0)</f>
        <v>#N/A</v>
      </c>
      <c r="F5976">
        <v>11</v>
      </c>
      <c r="I5976" t="e">
        <f>VLOOKUP(J5976,Ref!L:M,2,0)</f>
        <v>#N/A</v>
      </c>
      <c r="J5976" t="s">
        <v>1468</v>
      </c>
      <c r="K5976" t="s">
        <v>404</v>
      </c>
      <c r="L5976" t="s">
        <v>774</v>
      </c>
      <c r="M5976" t="s">
        <v>34</v>
      </c>
      <c r="N5976" t="s">
        <v>16</v>
      </c>
      <c r="S5976">
        <v>1500</v>
      </c>
    </row>
    <row r="5977" spans="1:19" x14ac:dyDescent="0.3">
      <c r="A5977">
        <v>2023</v>
      </c>
      <c r="C5977" t="str">
        <f>IF(GETPIVOTDATA("PS % recovery",Sheet4!$B$5,"Parish Name",K5977)&gt;99.949%,"OK","No")</f>
        <v>OK</v>
      </c>
      <c r="D5977" t="e">
        <f>VLOOKUP(J5977,'Ref2'!C:E,3,0)</f>
        <v>#N/A</v>
      </c>
      <c r="F5977">
        <v>11</v>
      </c>
      <c r="I5977" t="e">
        <f>VLOOKUP(J5977,Ref!L:M,2,0)</f>
        <v>#N/A</v>
      </c>
      <c r="J5977" t="s">
        <v>1470</v>
      </c>
      <c r="K5977" t="s">
        <v>406</v>
      </c>
      <c r="L5977" t="s">
        <v>778</v>
      </c>
      <c r="M5977" t="s">
        <v>34</v>
      </c>
      <c r="N5977" t="s">
        <v>16</v>
      </c>
      <c r="S5977">
        <v>1657.35</v>
      </c>
    </row>
    <row r="5978" spans="1:19" x14ac:dyDescent="0.3">
      <c r="A5978">
        <v>2023</v>
      </c>
      <c r="C5978" t="str">
        <f>IF(GETPIVOTDATA("PS % recovery",Sheet4!$B$5,"Parish Name",K5978)&gt;99.949%,"OK","No")</f>
        <v>No</v>
      </c>
      <c r="D5978" t="e">
        <f>VLOOKUP(J5978,'Ref2'!C:E,3,0)</f>
        <v>#N/A</v>
      </c>
      <c r="F5978">
        <v>11</v>
      </c>
      <c r="I5978" t="e">
        <f>VLOOKUP(J5978,Ref!L:M,2,0)</f>
        <v>#N/A</v>
      </c>
      <c r="J5978" t="s">
        <v>1472</v>
      </c>
      <c r="K5978" t="s">
        <v>407</v>
      </c>
      <c r="L5978" t="s">
        <v>774</v>
      </c>
      <c r="M5978" t="s">
        <v>34</v>
      </c>
      <c r="N5978" t="s">
        <v>16</v>
      </c>
      <c r="S5978">
        <v>6000</v>
      </c>
    </row>
    <row r="5979" spans="1:19" x14ac:dyDescent="0.3">
      <c r="A5979">
        <v>2023</v>
      </c>
      <c r="C5979" t="str">
        <f>IF(GETPIVOTDATA("PS % recovery",Sheet4!$B$5,"Parish Name",K5979)&gt;99.949%,"OK","No")</f>
        <v>No</v>
      </c>
      <c r="D5979" t="e">
        <f>VLOOKUP(J5979,'Ref2'!C:E,3,0)</f>
        <v>#N/A</v>
      </c>
      <c r="F5979">
        <v>11</v>
      </c>
      <c r="I5979" t="e">
        <f>VLOOKUP(J5979,Ref!L:M,2,0)</f>
        <v>#N/A</v>
      </c>
      <c r="J5979" t="s">
        <v>1474</v>
      </c>
      <c r="K5979" t="s">
        <v>408</v>
      </c>
      <c r="L5979" t="s">
        <v>774</v>
      </c>
      <c r="M5979" t="s">
        <v>34</v>
      </c>
      <c r="N5979" t="s">
        <v>16</v>
      </c>
      <c r="S5979">
        <v>0</v>
      </c>
    </row>
    <row r="5980" spans="1:19" x14ac:dyDescent="0.3">
      <c r="A5980">
        <v>2023</v>
      </c>
      <c r="C5980" t="str">
        <f>IF(GETPIVOTDATA("PS % recovery",Sheet4!$B$5,"Parish Name",K5980)&gt;99.949%,"OK","No")</f>
        <v>No</v>
      </c>
      <c r="D5980" t="e">
        <f>VLOOKUP(J5980,'Ref2'!C:E,3,0)</f>
        <v>#N/A</v>
      </c>
      <c r="F5980">
        <v>11</v>
      </c>
      <c r="I5980" t="e">
        <f>VLOOKUP(J5980,Ref!L:M,2,0)</f>
        <v>#N/A</v>
      </c>
      <c r="J5980" t="s">
        <v>1476</v>
      </c>
      <c r="K5980" t="s">
        <v>409</v>
      </c>
      <c r="L5980" t="s">
        <v>774</v>
      </c>
      <c r="M5980" t="s">
        <v>34</v>
      </c>
      <c r="N5980" t="s">
        <v>16</v>
      </c>
      <c r="S5980">
        <v>800</v>
      </c>
    </row>
    <row r="5981" spans="1:19" x14ac:dyDescent="0.3">
      <c r="A5981">
        <v>2023</v>
      </c>
      <c r="C5981" t="str">
        <f>IF(GETPIVOTDATA("PS % recovery",Sheet4!$B$5,"Parish Name",K5981)&gt;99.949%,"OK","No")</f>
        <v>No</v>
      </c>
      <c r="D5981" t="e">
        <f>VLOOKUP(J5981,'Ref2'!C:E,3,0)</f>
        <v>#N/A</v>
      </c>
      <c r="F5981">
        <v>11</v>
      </c>
      <c r="I5981" t="e">
        <f>VLOOKUP(J5981,Ref!L:M,2,0)</f>
        <v>#N/A</v>
      </c>
      <c r="J5981" t="s">
        <v>1478</v>
      </c>
      <c r="K5981" t="s">
        <v>411</v>
      </c>
      <c r="L5981" t="s">
        <v>774</v>
      </c>
      <c r="M5981" t="s">
        <v>34</v>
      </c>
      <c r="N5981" t="s">
        <v>16</v>
      </c>
      <c r="S5981">
        <v>0</v>
      </c>
    </row>
    <row r="5982" spans="1:19" x14ac:dyDescent="0.3">
      <c r="A5982">
        <v>2023</v>
      </c>
      <c r="C5982" t="str">
        <f>IF(GETPIVOTDATA("PS % recovery",Sheet4!$B$5,"Parish Name",K5982)&gt;99.949%,"OK","No")</f>
        <v>No</v>
      </c>
      <c r="D5982" t="e">
        <f>VLOOKUP(J5982,'Ref2'!C:E,3,0)</f>
        <v>#N/A</v>
      </c>
      <c r="F5982">
        <v>11</v>
      </c>
      <c r="I5982" t="e">
        <f>VLOOKUP(J5982,Ref!L:M,2,0)</f>
        <v>#N/A</v>
      </c>
      <c r="J5982" t="s">
        <v>1480</v>
      </c>
      <c r="K5982" t="s">
        <v>412</v>
      </c>
      <c r="L5982" t="s">
        <v>784</v>
      </c>
      <c r="M5982" t="s">
        <v>34</v>
      </c>
      <c r="N5982" t="s">
        <v>16</v>
      </c>
      <c r="S5982">
        <v>4000</v>
      </c>
    </row>
    <row r="5983" spans="1:19" x14ac:dyDescent="0.3">
      <c r="A5983">
        <v>2023</v>
      </c>
      <c r="C5983" t="str">
        <f>IF(GETPIVOTDATA("PS % recovery",Sheet4!$B$5,"Parish Name",K5983)&gt;99.949%,"OK","No")</f>
        <v>No</v>
      </c>
      <c r="D5983" t="e">
        <f>VLOOKUP(J5983,'Ref2'!C:E,3,0)</f>
        <v>#N/A</v>
      </c>
      <c r="F5983">
        <v>11</v>
      </c>
      <c r="I5983" t="e">
        <f>VLOOKUP(J5983,Ref!L:M,2,0)</f>
        <v>#N/A</v>
      </c>
      <c r="J5983" t="s">
        <v>1482</v>
      </c>
      <c r="K5983" t="s">
        <v>391</v>
      </c>
      <c r="L5983" t="s">
        <v>772</v>
      </c>
      <c r="M5983" t="s">
        <v>34</v>
      </c>
      <c r="N5983" t="s">
        <v>16</v>
      </c>
      <c r="S5983">
        <v>7100</v>
      </c>
    </row>
    <row r="5984" spans="1:19" x14ac:dyDescent="0.3">
      <c r="A5984">
        <v>2023</v>
      </c>
      <c r="C5984" t="str">
        <f>IF(GETPIVOTDATA("PS % recovery",Sheet4!$B$5,"Parish Name",K5984)&gt;99.949%,"OK","No")</f>
        <v>No</v>
      </c>
      <c r="D5984" t="e">
        <f>VLOOKUP(J5984,'Ref2'!C:E,3,0)</f>
        <v>#N/A</v>
      </c>
      <c r="F5984">
        <v>11</v>
      </c>
      <c r="I5984" t="e">
        <f>VLOOKUP(J5984,Ref!L:M,2,0)</f>
        <v>#N/A</v>
      </c>
      <c r="J5984" t="s">
        <v>1484</v>
      </c>
      <c r="K5984" t="s">
        <v>403</v>
      </c>
      <c r="L5984" t="s">
        <v>772</v>
      </c>
      <c r="M5984" t="s">
        <v>34</v>
      </c>
      <c r="N5984" t="s">
        <v>16</v>
      </c>
      <c r="S5984">
        <v>1588.42</v>
      </c>
    </row>
    <row r="5985" spans="1:21" x14ac:dyDescent="0.3">
      <c r="A5985">
        <v>2023</v>
      </c>
      <c r="C5985" t="str">
        <f>IF(GETPIVOTDATA("PS % recovery",Sheet4!$B$5,"Parish Name",K5985)&gt;99.949%,"OK","No")</f>
        <v>OK</v>
      </c>
      <c r="D5985" t="e">
        <f>VLOOKUP(J5985,'Ref2'!C:E,3,0)</f>
        <v>#N/A</v>
      </c>
      <c r="F5985">
        <v>11</v>
      </c>
      <c r="I5985" t="e">
        <f>VLOOKUP(J5985,Ref!L:M,2,0)</f>
        <v>#N/A</v>
      </c>
      <c r="J5985" t="s">
        <v>1486</v>
      </c>
      <c r="K5985" t="s">
        <v>410</v>
      </c>
      <c r="L5985" t="s">
        <v>772</v>
      </c>
      <c r="M5985" t="s">
        <v>34</v>
      </c>
      <c r="N5985" t="s">
        <v>16</v>
      </c>
      <c r="S5985">
        <v>590.5</v>
      </c>
    </row>
    <row r="5986" spans="1:21" x14ac:dyDescent="0.3">
      <c r="A5986">
        <v>2023</v>
      </c>
      <c r="C5986" t="str">
        <f>IF(GETPIVOTDATA("PS % recovery",Sheet4!$B$5,"Parish Name",K5986)&gt;99.949%,"OK","No")</f>
        <v>OK</v>
      </c>
      <c r="D5986" t="e">
        <f>VLOOKUP(J5986,'Ref2'!C:E,3,0)</f>
        <v>#N/A</v>
      </c>
      <c r="F5986">
        <v>11</v>
      </c>
      <c r="I5986" t="e">
        <f>VLOOKUP(J5986,Ref!L:M,2,0)</f>
        <v>#N/A</v>
      </c>
      <c r="J5986" t="s">
        <v>1488</v>
      </c>
      <c r="K5986" t="s">
        <v>394</v>
      </c>
      <c r="L5986" t="s">
        <v>776</v>
      </c>
      <c r="M5986" t="s">
        <v>34</v>
      </c>
      <c r="N5986" t="s">
        <v>16</v>
      </c>
      <c r="S5986">
        <v>4873</v>
      </c>
    </row>
    <row r="5987" spans="1:21" x14ac:dyDescent="0.3">
      <c r="A5987">
        <v>2022</v>
      </c>
      <c r="B5987">
        <f t="shared" ref="B5987:B5991" si="10">A5987</f>
        <v>2022</v>
      </c>
      <c r="C5987" t="str">
        <f>IF(GETPIVOTDATA("PS % recovery",Sheet4!$B$5,"Parish Name",K5987)&gt;99.949%,"OK","No")</f>
        <v>No</v>
      </c>
      <c r="D5987" t="e">
        <f>VLOOKUP(J5987,'Ref2'!C:E,3,0)</f>
        <v>#N/A</v>
      </c>
      <c r="G5987" t="s">
        <v>1504</v>
      </c>
      <c r="I5987" t="str">
        <f>VLOOKUP(J5987,Ref!L:M,2,0)</f>
        <v>Yes</v>
      </c>
      <c r="J5987" t="s">
        <v>974</v>
      </c>
      <c r="K5987" t="s">
        <v>127</v>
      </c>
      <c r="L5987" t="s">
        <v>497</v>
      </c>
      <c r="M5987" t="s">
        <v>29</v>
      </c>
      <c r="N5987" t="s">
        <v>14</v>
      </c>
      <c r="U5987">
        <v>-3899</v>
      </c>
    </row>
    <row r="5988" spans="1:21" x14ac:dyDescent="0.3">
      <c r="A5988">
        <v>2022</v>
      </c>
      <c r="B5988">
        <f t="shared" si="10"/>
        <v>2022</v>
      </c>
      <c r="C5988" t="str">
        <f>IF(GETPIVOTDATA("PS % recovery",Sheet4!$B$5,"Parish Name",K5988)&gt;99.949%,"OK","No")</f>
        <v>OK</v>
      </c>
      <c r="D5988" t="e">
        <f>VLOOKUP(J5988,'Ref2'!C:E,3,0)</f>
        <v>#N/A</v>
      </c>
      <c r="G5988" t="s">
        <v>1503</v>
      </c>
      <c r="H5988" s="1">
        <v>45200</v>
      </c>
      <c r="I5988" t="e">
        <f>VLOOKUP(J5988,Ref!L:M,2,0)</f>
        <v>#N/A</v>
      </c>
      <c r="J5988" t="s">
        <v>1034</v>
      </c>
      <c r="K5988" t="s">
        <v>161</v>
      </c>
      <c r="L5988" t="s">
        <v>539</v>
      </c>
      <c r="M5988" t="s">
        <v>18</v>
      </c>
      <c r="N5988" t="s">
        <v>15</v>
      </c>
      <c r="S5988">
        <v>391.78</v>
      </c>
    </row>
    <row r="5989" spans="1:21" x14ac:dyDescent="0.3">
      <c r="A5989">
        <v>2022</v>
      </c>
      <c r="B5989">
        <f t="shared" si="10"/>
        <v>2022</v>
      </c>
      <c r="C5989" t="str">
        <f>IF(GETPIVOTDATA("PS % recovery",Sheet4!$B$5,"Parish Name",K5989)&gt;99.949%,"OK","No")</f>
        <v>OK</v>
      </c>
      <c r="D5989" t="e">
        <f>VLOOKUP(J5989,'Ref2'!C:E,3,0)</f>
        <v>#N/A</v>
      </c>
      <c r="G5989" t="s">
        <v>1504</v>
      </c>
      <c r="I5989" t="e">
        <f>VLOOKUP(J5989,Ref!L:M,2,0)</f>
        <v>#N/A</v>
      </c>
      <c r="J5989" t="s">
        <v>1034</v>
      </c>
      <c r="K5989" t="s">
        <v>161</v>
      </c>
      <c r="L5989" t="s">
        <v>539</v>
      </c>
      <c r="M5989" t="s">
        <v>18</v>
      </c>
      <c r="N5989" t="s">
        <v>15</v>
      </c>
      <c r="U5989">
        <v>-391.78</v>
      </c>
    </row>
    <row r="5990" spans="1:21" x14ac:dyDescent="0.3">
      <c r="A5990">
        <v>2022</v>
      </c>
      <c r="B5990">
        <f t="shared" si="10"/>
        <v>2022</v>
      </c>
      <c r="C5990" t="str">
        <f>IF(GETPIVOTDATA("PS % recovery",Sheet4!$B$5,"Parish Name",K5990)&gt;99.949%,"OK","No")</f>
        <v>OK</v>
      </c>
      <c r="D5990" t="e">
        <f>VLOOKUP(J5990,'Ref2'!C:E,3,0)</f>
        <v>#N/A</v>
      </c>
      <c r="G5990" t="s">
        <v>1503</v>
      </c>
      <c r="H5990" s="1">
        <v>45231</v>
      </c>
      <c r="I5990" t="e">
        <f>VLOOKUP(J5990,Ref!L:M,2,0)</f>
        <v>#N/A</v>
      </c>
      <c r="J5990" s="108" t="s">
        <v>1225</v>
      </c>
      <c r="K5990" t="s">
        <v>269</v>
      </c>
      <c r="L5990" t="s">
        <v>635</v>
      </c>
      <c r="M5990" t="s">
        <v>36</v>
      </c>
      <c r="N5990" t="s">
        <v>15</v>
      </c>
      <c r="S5990">
        <v>582.92999999999995</v>
      </c>
    </row>
    <row r="5991" spans="1:21" x14ac:dyDescent="0.3">
      <c r="A5991">
        <v>2022</v>
      </c>
      <c r="B5991">
        <f t="shared" si="10"/>
        <v>2022</v>
      </c>
      <c r="C5991" t="str">
        <f>IF(GETPIVOTDATA("PS % recovery",Sheet4!$B$5,"Parish Name",K5991)&gt;99.949%,"OK","No")</f>
        <v>OK</v>
      </c>
      <c r="D5991" t="e">
        <f>VLOOKUP(J5991,'Ref2'!C:E,3,0)</f>
        <v>#N/A</v>
      </c>
      <c r="G5991" t="s">
        <v>1504</v>
      </c>
      <c r="I5991" t="e">
        <f>VLOOKUP(J5991,Ref!L:M,2,0)</f>
        <v>#N/A</v>
      </c>
      <c r="J5991" t="s">
        <v>1225</v>
      </c>
      <c r="K5991" t="s">
        <v>269</v>
      </c>
      <c r="L5991" t="s">
        <v>635</v>
      </c>
      <c r="M5991" t="s">
        <v>36</v>
      </c>
      <c r="N5991" t="s">
        <v>15</v>
      </c>
      <c r="U5991">
        <v>-582.92999999999995</v>
      </c>
    </row>
    <row r="5992" spans="1:21" x14ac:dyDescent="0.3">
      <c r="A5992">
        <v>2023</v>
      </c>
      <c r="C5992" t="str">
        <f>IF(GETPIVOTDATA("PS % recovery",Sheet4!$B$5,"Parish Name",K5992)&gt;99.949%,"OK","No")</f>
        <v>OK</v>
      </c>
      <c r="D5992" t="e">
        <f>VLOOKUP(J5992,'Ref2'!C:E,3,0)</f>
        <v>#N/A</v>
      </c>
      <c r="F5992">
        <v>12</v>
      </c>
      <c r="I5992" t="e">
        <f>VLOOKUP(J5992,Ref!L:M,2,0)</f>
        <v>#N/A</v>
      </c>
      <c r="J5992" t="s">
        <v>859</v>
      </c>
      <c r="K5992" t="str">
        <f>VLOOKUP($J5992,Ref!$D:$H,2,0)</f>
        <v xml:space="preserve">Bourne End                                   </v>
      </c>
      <c r="L5992" t="str">
        <f>VLOOKUP($J5992,Ref!$D:$H,3,0)</f>
        <v>Sunnyside with Bourne End</v>
      </c>
      <c r="M5992" t="str">
        <f>VLOOKUP($J5992,Ref!$D:$H,4,0)</f>
        <v>Berkhamsted Deanery</v>
      </c>
      <c r="N5992" t="str">
        <f>VLOOKUP($J5992,Ref!$D:$H,5,0)</f>
        <v xml:space="preserve">Archdeaconry of St Albans </v>
      </c>
      <c r="Q5992">
        <v>11174</v>
      </c>
      <c r="R5992">
        <v>11468</v>
      </c>
      <c r="S5992">
        <v>952</v>
      </c>
      <c r="T5992">
        <v>11468</v>
      </c>
    </row>
    <row r="5993" spans="1:21" x14ac:dyDescent="0.3">
      <c r="A5993">
        <v>2023</v>
      </c>
      <c r="C5993" t="str">
        <f>IF(GETPIVOTDATA("PS % recovery",Sheet4!$B$5,"Parish Name",K5993)&gt;99.949%,"OK","No")</f>
        <v>OK</v>
      </c>
      <c r="D5993" t="e">
        <f>VLOOKUP(J5993,'Ref2'!C:E,3,0)</f>
        <v>#N/A</v>
      </c>
      <c r="F5993">
        <v>12</v>
      </c>
      <c r="I5993" t="e">
        <f>VLOOKUP(J5993,Ref!L:M,2,0)</f>
        <v>#N/A</v>
      </c>
      <c r="J5993" t="s">
        <v>861</v>
      </c>
      <c r="K5993" t="str">
        <f>VLOOKUP($J5993,Ref!$D:$H,2,0)</f>
        <v xml:space="preserve">Sunnyside, St Michael and All Angels         </v>
      </c>
      <c r="L5993" t="str">
        <f>VLOOKUP($J5993,Ref!$D:$H,3,0)</f>
        <v>Sunnyside with Bourne End</v>
      </c>
      <c r="M5993" t="str">
        <f>VLOOKUP($J5993,Ref!$D:$H,4,0)</f>
        <v>Berkhamsted Deanery</v>
      </c>
      <c r="N5993" t="str">
        <f>VLOOKUP($J5993,Ref!$D:$H,5,0)</f>
        <v xml:space="preserve">Archdeaconry of St Albans </v>
      </c>
      <c r="Q5993">
        <v>86406</v>
      </c>
      <c r="R5993">
        <v>72017</v>
      </c>
      <c r="S5993">
        <v>7731</v>
      </c>
      <c r="T5993">
        <v>72017</v>
      </c>
    </row>
    <row r="5994" spans="1:21" x14ac:dyDescent="0.3">
      <c r="A5994">
        <v>2023</v>
      </c>
      <c r="C5994" t="str">
        <f>IF(GETPIVOTDATA("PS % recovery",Sheet4!$B$5,"Parish Name",K5994)&gt;99.949%,"OK","No")</f>
        <v>OK</v>
      </c>
      <c r="D5994" t="e">
        <f>VLOOKUP(J5994,'Ref2'!C:E,3,0)</f>
        <v>#N/A</v>
      </c>
      <c r="F5994">
        <v>12</v>
      </c>
      <c r="I5994" t="e">
        <f>VLOOKUP(J5994,Ref!L:M,2,0)</f>
        <v>#N/A</v>
      </c>
      <c r="J5994" t="s">
        <v>791</v>
      </c>
      <c r="K5994" t="str">
        <f>VLOOKUP($J5994,Ref!$D:$H,2,0)</f>
        <v xml:space="preserve">Great Berkhamsted                            </v>
      </c>
      <c r="L5994" t="str">
        <f>VLOOKUP($J5994,Ref!$D:$H,3,0)</f>
        <v>Berkhamsted Team Ministry</v>
      </c>
      <c r="M5994" t="str">
        <f>VLOOKUP($J5994,Ref!$D:$H,4,0)</f>
        <v>Berkhamsted Deanery</v>
      </c>
      <c r="N5994" t="str">
        <f>VLOOKUP($J5994,Ref!$D:$H,5,0)</f>
        <v xml:space="preserve">Archdeaconry of St Albans </v>
      </c>
      <c r="Q5994">
        <v>131280</v>
      </c>
      <c r="R5994">
        <v>130617</v>
      </c>
      <c r="S5994">
        <v>10655</v>
      </c>
      <c r="T5994">
        <v>130617</v>
      </c>
    </row>
    <row r="5995" spans="1:21" x14ac:dyDescent="0.3">
      <c r="A5995">
        <v>2023</v>
      </c>
      <c r="C5995" t="str">
        <f>IF(GETPIVOTDATA("PS % recovery",Sheet4!$B$5,"Parish Name",K5995)&gt;99.949%,"OK","No")</f>
        <v>OK</v>
      </c>
      <c r="D5995" t="e">
        <f>VLOOKUP(J5995,'Ref2'!C:E,3,0)</f>
        <v>#N/A</v>
      </c>
      <c r="F5995">
        <v>12</v>
      </c>
      <c r="I5995" t="e">
        <f>VLOOKUP(J5995,Ref!L:M,2,0)</f>
        <v>#N/A</v>
      </c>
      <c r="J5995" t="s">
        <v>864</v>
      </c>
      <c r="K5995" t="str">
        <f>VLOOKUP($J5995,Ref!$D:$H,2,0)</f>
        <v xml:space="preserve">Great Gaddesden                              </v>
      </c>
      <c r="L5995" t="str">
        <f>VLOOKUP($J5995,Ref!$D:$H,3,0)</f>
        <v>Berkhamsted Team Ministry</v>
      </c>
      <c r="M5995" t="str">
        <f>VLOOKUP($J5995,Ref!$D:$H,4,0)</f>
        <v>Berkhamsted Deanery</v>
      </c>
      <c r="N5995" t="str">
        <f>VLOOKUP($J5995,Ref!$D:$H,5,0)</f>
        <v xml:space="preserve">Archdeaconry of St Albans </v>
      </c>
      <c r="Q5995">
        <v>22683</v>
      </c>
      <c r="R5995">
        <v>23417</v>
      </c>
      <c r="S5995">
        <v>5854.25</v>
      </c>
      <c r="T5995">
        <v>23417</v>
      </c>
    </row>
    <row r="5996" spans="1:21" x14ac:dyDescent="0.3">
      <c r="A5996">
        <v>2023</v>
      </c>
      <c r="C5996" t="str">
        <f>IF(GETPIVOTDATA("PS % recovery",Sheet4!$B$5,"Parish Name",K5996)&gt;99.949%,"OK","No")</f>
        <v>OK</v>
      </c>
      <c r="D5996" t="e">
        <f>VLOOKUP(J5996,'Ref2'!C:E,3,0)</f>
        <v>#N/A</v>
      </c>
      <c r="F5996">
        <v>12</v>
      </c>
      <c r="I5996" t="e">
        <f>VLOOKUP(J5996,Ref!L:M,2,0)</f>
        <v>#N/A</v>
      </c>
      <c r="J5996" t="s">
        <v>866</v>
      </c>
      <c r="K5996" t="str">
        <f>VLOOKUP($J5996,Ref!$D:$H,2,0)</f>
        <v xml:space="preserve">Little Gaddesden                             </v>
      </c>
      <c r="L5996" t="str">
        <f>VLOOKUP($J5996,Ref!$D:$H,3,0)</f>
        <v>Berkhamsted Team Ministry</v>
      </c>
      <c r="M5996" t="str">
        <f>VLOOKUP($J5996,Ref!$D:$H,4,0)</f>
        <v>Berkhamsted Deanery</v>
      </c>
      <c r="N5996" t="str">
        <f>VLOOKUP($J5996,Ref!$D:$H,5,0)</f>
        <v xml:space="preserve">Archdeaconry of St Albans </v>
      </c>
      <c r="Q5996">
        <v>39636</v>
      </c>
      <c r="R5996">
        <v>40054</v>
      </c>
      <c r="S5996">
        <v>3336</v>
      </c>
      <c r="T5996">
        <v>40054</v>
      </c>
    </row>
    <row r="5997" spans="1:21" x14ac:dyDescent="0.3">
      <c r="A5997">
        <v>2023</v>
      </c>
      <c r="C5997" t="str">
        <f>IF(GETPIVOTDATA("PS % recovery",Sheet4!$B$5,"Parish Name",K5997)&gt;99.949%,"OK","No")</f>
        <v>OK</v>
      </c>
      <c r="D5997" t="e">
        <f>VLOOKUP(J5997,'Ref2'!C:E,3,0)</f>
        <v>#N/A</v>
      </c>
      <c r="F5997">
        <v>12</v>
      </c>
      <c r="I5997" t="e">
        <f>VLOOKUP(J5997,Ref!L:M,2,0)</f>
        <v>#N/A</v>
      </c>
      <c r="J5997" t="s">
        <v>868</v>
      </c>
      <c r="K5997" t="str">
        <f>VLOOKUP($J5997,Ref!$D:$H,2,0)</f>
        <v xml:space="preserve">Nettleden                                    </v>
      </c>
      <c r="L5997" t="str">
        <f>VLOOKUP($J5997,Ref!$D:$H,3,0)</f>
        <v>Berkhamsted Team Ministry</v>
      </c>
      <c r="M5997" t="str">
        <f>VLOOKUP($J5997,Ref!$D:$H,4,0)</f>
        <v>Berkhamsted Deanery</v>
      </c>
      <c r="N5997" t="str">
        <f>VLOOKUP($J5997,Ref!$D:$H,5,0)</f>
        <v xml:space="preserve">Archdeaconry of St Albans </v>
      </c>
      <c r="Q5997">
        <v>7216</v>
      </c>
      <c r="R5997">
        <v>7413</v>
      </c>
      <c r="S5997">
        <v>617.75</v>
      </c>
      <c r="T5997">
        <v>7413</v>
      </c>
    </row>
    <row r="5998" spans="1:21" x14ac:dyDescent="0.3">
      <c r="A5998">
        <v>2023</v>
      </c>
      <c r="C5998" t="str">
        <f>IF(GETPIVOTDATA("PS % recovery",Sheet4!$B$5,"Parish Name",K5998)&gt;99.949%,"OK","No")</f>
        <v>OK</v>
      </c>
      <c r="D5998" t="e">
        <f>VLOOKUP(J5998,'Ref2'!C:E,3,0)</f>
        <v>#N/A</v>
      </c>
      <c r="F5998">
        <v>12</v>
      </c>
      <c r="I5998" t="e">
        <f>VLOOKUP(J5998,Ref!L:M,2,0)</f>
        <v>#N/A</v>
      </c>
      <c r="J5998" t="s">
        <v>793</v>
      </c>
      <c r="K5998" t="str">
        <f>VLOOKUP($J5998,Ref!$D:$H,2,0)</f>
        <v xml:space="preserve">Potten End, Holy Trinity                     </v>
      </c>
      <c r="L5998" t="str">
        <f>VLOOKUP($J5998,Ref!$D:$H,3,0)</f>
        <v>Berkhamsted Team Ministry</v>
      </c>
      <c r="M5998" t="str">
        <f>VLOOKUP($J5998,Ref!$D:$H,4,0)</f>
        <v>Berkhamsted Deanery</v>
      </c>
      <c r="N5998" t="str">
        <f>VLOOKUP($J5998,Ref!$D:$H,5,0)</f>
        <v xml:space="preserve">Archdeaconry of St Albans </v>
      </c>
      <c r="Q5998">
        <v>48121</v>
      </c>
      <c r="R5998">
        <v>47580</v>
      </c>
      <c r="S5998">
        <v>3699</v>
      </c>
      <c r="T5998">
        <v>47580</v>
      </c>
    </row>
    <row r="5999" spans="1:21" x14ac:dyDescent="0.3">
      <c r="A5999">
        <v>2023</v>
      </c>
      <c r="C5999" t="str">
        <f>IF(GETPIVOTDATA("PS % recovery",Sheet4!$B$5,"Parish Name",K5999)&gt;99.949%,"OK","No")</f>
        <v>OK</v>
      </c>
      <c r="D5999" t="e">
        <f>VLOOKUP(J5999,'Ref2'!C:E,3,0)</f>
        <v>#N/A</v>
      </c>
      <c r="F5999">
        <v>12</v>
      </c>
      <c r="I5999" t="e">
        <f>VLOOKUP(J5999,Ref!L:M,2,0)</f>
        <v>#N/A</v>
      </c>
      <c r="J5999" t="s">
        <v>871</v>
      </c>
      <c r="K5999" t="str">
        <f>VLOOKUP($J5999,Ref!$D:$H,2,0)</f>
        <v xml:space="preserve">Northchurch                                  </v>
      </c>
      <c r="L5999" t="str">
        <f>VLOOKUP($J5999,Ref!$D:$H,3,0)</f>
        <v>Northchurch and Wigginton</v>
      </c>
      <c r="M5999" t="str">
        <f>VLOOKUP($J5999,Ref!$D:$H,4,0)</f>
        <v>Berkhamsted Deanery</v>
      </c>
      <c r="N5999" t="str">
        <f>VLOOKUP($J5999,Ref!$D:$H,5,0)</f>
        <v xml:space="preserve">Archdeaconry of St Albans </v>
      </c>
      <c r="Q5999">
        <v>55627</v>
      </c>
      <c r="R5999">
        <v>57340</v>
      </c>
      <c r="S5999">
        <v>4540</v>
      </c>
      <c r="T5999">
        <v>57340</v>
      </c>
    </row>
    <row r="6000" spans="1:21" x14ac:dyDescent="0.3">
      <c r="A6000">
        <v>2023</v>
      </c>
      <c r="C6000" t="str">
        <f>IF(GETPIVOTDATA("PS % recovery",Sheet4!$B$5,"Parish Name",K6000)&gt;99.949%,"OK","No")</f>
        <v>No</v>
      </c>
      <c r="D6000" t="e">
        <f>VLOOKUP(J6000,'Ref2'!C:E,3,0)</f>
        <v>#N/A</v>
      </c>
      <c r="F6000">
        <v>12</v>
      </c>
      <c r="I6000" t="e">
        <f>VLOOKUP(J6000,Ref!L:M,2,0)</f>
        <v>#N/A</v>
      </c>
      <c r="J6000" t="s">
        <v>873</v>
      </c>
      <c r="K6000" t="str">
        <f>VLOOKUP($J6000,Ref!$D:$H,2,0)</f>
        <v xml:space="preserve">Tring Team Parish                            </v>
      </c>
      <c r="L6000" t="str">
        <f>VLOOKUP($J6000,Ref!$D:$H,3,0)</f>
        <v>Tring (Team Ministry)</v>
      </c>
      <c r="M6000" t="str">
        <f>VLOOKUP($J6000,Ref!$D:$H,4,0)</f>
        <v>Berkhamsted Deanery</v>
      </c>
      <c r="N6000" t="str">
        <f>VLOOKUP($J6000,Ref!$D:$H,5,0)</f>
        <v xml:space="preserve">Archdeaconry of St Albans </v>
      </c>
      <c r="Q6000">
        <v>169000</v>
      </c>
      <c r="R6000">
        <v>177204</v>
      </c>
      <c r="S6000">
        <v>15000</v>
      </c>
      <c r="T6000">
        <v>177204</v>
      </c>
    </row>
    <row r="6001" spans="1:20" x14ac:dyDescent="0.3">
      <c r="A6001">
        <v>2023</v>
      </c>
      <c r="C6001" t="str">
        <f>IF(GETPIVOTDATA("PS % recovery",Sheet4!$B$5,"Parish Name",K6001)&gt;99.949%,"OK","No")</f>
        <v>No</v>
      </c>
      <c r="D6001" t="e">
        <f>VLOOKUP(J6001,'Ref2'!C:E,3,0)</f>
        <v>#N/A</v>
      </c>
      <c r="F6001">
        <v>12</v>
      </c>
      <c r="I6001" t="e">
        <f>VLOOKUP(J6001,Ref!L:M,2,0)</f>
        <v>#N/A</v>
      </c>
      <c r="J6001" t="s">
        <v>875</v>
      </c>
      <c r="K6001" t="str">
        <f>VLOOKUP($J6001,Ref!$D:$H,2,0)</f>
        <v xml:space="preserve">Wigginton                                    </v>
      </c>
      <c r="L6001" t="str">
        <f>VLOOKUP($J6001,Ref!$D:$H,3,0)</f>
        <v>Northchurch and Wigginton</v>
      </c>
      <c r="M6001" t="str">
        <f>VLOOKUP($J6001,Ref!$D:$H,4,0)</f>
        <v>Berkhamsted Deanery</v>
      </c>
      <c r="N6001" t="str">
        <f>VLOOKUP($J6001,Ref!$D:$H,5,0)</f>
        <v xml:space="preserve">Archdeaconry of St Albans </v>
      </c>
      <c r="Q6001">
        <v>30800</v>
      </c>
      <c r="R6001">
        <v>35390</v>
      </c>
      <c r="S6001">
        <v>8250</v>
      </c>
      <c r="T6001">
        <v>35390</v>
      </c>
    </row>
    <row r="6002" spans="1:20" x14ac:dyDescent="0.3">
      <c r="A6002">
        <v>2023</v>
      </c>
      <c r="C6002" t="str">
        <f>IF(GETPIVOTDATA("PS % recovery",Sheet4!$B$5,"Parish Name",K6002)&gt;99.949%,"OK","No")</f>
        <v>OK</v>
      </c>
      <c r="D6002" t="e">
        <f>VLOOKUP(J6002,'Ref2'!C:E,3,0)</f>
        <v>#N/A</v>
      </c>
      <c r="F6002">
        <v>12</v>
      </c>
      <c r="I6002" t="e">
        <f>VLOOKUP(J6002,Ref!L:M,2,0)</f>
        <v>#N/A</v>
      </c>
      <c r="J6002" t="s">
        <v>877</v>
      </c>
      <c r="K6002" t="str">
        <f>VLOOKUP($J6002,Ref!$D:$H,2,0)</f>
        <v xml:space="preserve">Great Wymondley                              </v>
      </c>
      <c r="L6002" t="str">
        <f>VLOOKUP($J6002,Ref!$D:$H,3,0)</f>
        <v>St Ippolyts with Great and Little Wymondley</v>
      </c>
      <c r="M6002" t="str">
        <f>VLOOKUP($J6002,Ref!$D:$H,4,0)</f>
        <v>Hitchin Deanery</v>
      </c>
      <c r="N6002" t="str">
        <f>VLOOKUP($J6002,Ref!$D:$H,5,0)</f>
        <v xml:space="preserve">Archdeaconry of St Albans </v>
      </c>
      <c r="Q6002">
        <v>5580</v>
      </c>
      <c r="R6002">
        <v>5761</v>
      </c>
      <c r="S6002">
        <v>610.16999999999996</v>
      </c>
      <c r="T6002">
        <v>5761</v>
      </c>
    </row>
    <row r="6003" spans="1:20" x14ac:dyDescent="0.3">
      <c r="A6003">
        <v>2023</v>
      </c>
      <c r="C6003" t="str">
        <f>IF(GETPIVOTDATA("PS % recovery",Sheet4!$B$5,"Parish Name",K6003)&gt;99.949%,"OK","No")</f>
        <v>No</v>
      </c>
      <c r="D6003" t="e">
        <f>VLOOKUP(J6003,'Ref2'!C:E,3,0)</f>
        <v>#N/A</v>
      </c>
      <c r="F6003">
        <v>12</v>
      </c>
      <c r="I6003" t="e">
        <f>VLOOKUP(J6003,Ref!L:M,2,0)</f>
        <v>#N/A</v>
      </c>
      <c r="J6003" t="s">
        <v>879</v>
      </c>
      <c r="K6003" t="str">
        <f>VLOOKUP($J6003,Ref!$D:$H,2,0)</f>
        <v xml:space="preserve">Little Wymondley                             </v>
      </c>
      <c r="L6003" t="str">
        <f>VLOOKUP($J6003,Ref!$D:$H,3,0)</f>
        <v>St Ippolyts with Great and Little Wymondley</v>
      </c>
      <c r="M6003" t="str">
        <f>VLOOKUP($J6003,Ref!$D:$H,4,0)</f>
        <v>Hitchin Deanery</v>
      </c>
      <c r="N6003" t="str">
        <f>VLOOKUP($J6003,Ref!$D:$H,5,0)</f>
        <v xml:space="preserve">Archdeaconry of St Albans </v>
      </c>
      <c r="Q6003">
        <v>2400</v>
      </c>
      <c r="R6003">
        <v>7953</v>
      </c>
      <c r="S6003">
        <v>200</v>
      </c>
      <c r="T6003">
        <v>7953</v>
      </c>
    </row>
    <row r="6004" spans="1:20" x14ac:dyDescent="0.3">
      <c r="A6004">
        <v>2023</v>
      </c>
      <c r="C6004" t="str">
        <f>IF(GETPIVOTDATA("PS % recovery",Sheet4!$B$5,"Parish Name",K6004)&gt;99.949%,"OK","No")</f>
        <v>No</v>
      </c>
      <c r="D6004" t="e">
        <f>VLOOKUP(J6004,'Ref2'!C:E,3,0)</f>
        <v>#N/A</v>
      </c>
      <c r="F6004">
        <v>12</v>
      </c>
      <c r="I6004" t="e">
        <f>VLOOKUP(J6004,Ref!L:M,2,0)</f>
        <v>#N/A</v>
      </c>
      <c r="J6004" t="s">
        <v>881</v>
      </c>
      <c r="K6004" t="str">
        <f>VLOOKUP($J6004,Ref!$D:$H,2,0)</f>
        <v xml:space="preserve">Hitchin                                      </v>
      </c>
      <c r="L6004" t="str">
        <f>VLOOKUP($J6004,Ref!$D:$H,3,0)</f>
        <v>Hitchin &amp; St Paul's Walden (Team Ministry)</v>
      </c>
      <c r="M6004" t="str">
        <f>VLOOKUP($J6004,Ref!$D:$H,4,0)</f>
        <v>Hitchin Deanery</v>
      </c>
      <c r="N6004" t="str">
        <f>VLOOKUP($J6004,Ref!$D:$H,5,0)</f>
        <v xml:space="preserve">Archdeaconry of St Albans </v>
      </c>
      <c r="Q6004">
        <v>288903</v>
      </c>
      <c r="R6004">
        <v>70631</v>
      </c>
      <c r="T6004">
        <v>70631</v>
      </c>
    </row>
    <row r="6005" spans="1:20" x14ac:dyDescent="0.3">
      <c r="A6005">
        <v>2023</v>
      </c>
      <c r="C6005" t="str">
        <f>IF(GETPIVOTDATA("PS % recovery",Sheet4!$B$5,"Parish Name",K6005)&gt;99.949%,"OK","No")</f>
        <v>OK</v>
      </c>
      <c r="D6005" t="e">
        <f>VLOOKUP(J6005,'Ref2'!C:E,3,0)</f>
        <v>#N/A</v>
      </c>
      <c r="F6005">
        <v>12</v>
      </c>
      <c r="I6005" t="e">
        <f>VLOOKUP(J6005,Ref!L:M,2,0)</f>
        <v>#N/A</v>
      </c>
      <c r="J6005" t="s">
        <v>883</v>
      </c>
      <c r="K6005" t="str">
        <f>VLOOKUP($J6005,Ref!$D:$H,2,0)</f>
        <v>St Mary's Hitchin</v>
      </c>
      <c r="L6005" t="str">
        <f>VLOOKUP($J6005,Ref!$D:$H,3,0)</f>
        <v>Hitchin &amp; St Paul's Walden (Team Ministry)</v>
      </c>
      <c r="M6005" t="str">
        <f>VLOOKUP($J6005,Ref!$D:$H,4,0)</f>
        <v>Hitchin Deanery</v>
      </c>
      <c r="N6005" t="str">
        <f>VLOOKUP($J6005,Ref!$D:$H,5,0)</f>
        <v xml:space="preserve">Archdeaconry of St Albans </v>
      </c>
      <c r="R6005">
        <v>84117</v>
      </c>
      <c r="S6005">
        <v>9117</v>
      </c>
      <c r="T6005">
        <v>84117</v>
      </c>
    </row>
    <row r="6006" spans="1:20" x14ac:dyDescent="0.3">
      <c r="A6006">
        <v>2023</v>
      </c>
      <c r="C6006" t="str">
        <f>IF(GETPIVOTDATA("PS % recovery",Sheet4!$B$5,"Parish Name",K6006)&gt;99.949%,"OK","No")</f>
        <v>OK</v>
      </c>
      <c r="D6006" t="e">
        <f>VLOOKUP(J6006,'Ref2'!C:E,3,0)</f>
        <v>#N/A</v>
      </c>
      <c r="F6006">
        <v>12</v>
      </c>
      <c r="I6006" t="e">
        <f>VLOOKUP(J6006,Ref!L:M,2,0)</f>
        <v>#N/A</v>
      </c>
      <c r="J6006" t="s">
        <v>885</v>
      </c>
      <c r="K6006" t="str">
        <f>VLOOKUP($J6006,Ref!$D:$H,2,0)</f>
        <v>Holy Saviour Hitchin</v>
      </c>
      <c r="L6006" t="str">
        <f>VLOOKUP($J6006,Ref!$D:$H,3,0)</f>
        <v>Hitchin &amp; St Paul's Walden (Team Ministry)</v>
      </c>
      <c r="M6006" t="str">
        <f>VLOOKUP($J6006,Ref!$D:$H,4,0)</f>
        <v>Hitchin Deanery</v>
      </c>
      <c r="N6006" t="str">
        <f>VLOOKUP($J6006,Ref!$D:$H,5,0)</f>
        <v xml:space="preserve">Archdeaconry of St Albans </v>
      </c>
      <c r="R6006">
        <v>42132</v>
      </c>
      <c r="S6006">
        <v>14044</v>
      </c>
      <c r="T6006">
        <v>42132</v>
      </c>
    </row>
    <row r="6007" spans="1:20" x14ac:dyDescent="0.3">
      <c r="A6007">
        <v>2023</v>
      </c>
      <c r="C6007" t="str">
        <f>IF(GETPIVOTDATA("PS % recovery",Sheet4!$B$5,"Parish Name",K6007)&gt;99.949%,"OK","No")</f>
        <v>No</v>
      </c>
      <c r="D6007" t="e">
        <f>VLOOKUP(J6007,'Ref2'!C:E,3,0)</f>
        <v>#N/A</v>
      </c>
      <c r="F6007">
        <v>12</v>
      </c>
      <c r="I6007" t="e">
        <f>VLOOKUP(J6007,Ref!L:M,2,0)</f>
        <v>#N/A</v>
      </c>
      <c r="J6007" t="s">
        <v>887</v>
      </c>
      <c r="K6007" t="str">
        <f>VLOOKUP($J6007,Ref!$D:$H,2,0)</f>
        <v>St Faith's Hitchin</v>
      </c>
      <c r="L6007" t="str">
        <f>VLOOKUP($J6007,Ref!$D:$H,3,0)</f>
        <v>Hitchin &amp; St Paul's Walden (Team Ministry)</v>
      </c>
      <c r="M6007" t="str">
        <f>VLOOKUP($J6007,Ref!$D:$H,4,0)</f>
        <v>Hitchin Deanery</v>
      </c>
      <c r="N6007" t="str">
        <f>VLOOKUP($J6007,Ref!$D:$H,5,0)</f>
        <v xml:space="preserve">Archdeaconry of St Albans </v>
      </c>
      <c r="R6007">
        <v>42165</v>
      </c>
      <c r="S6007">
        <v>10000</v>
      </c>
      <c r="T6007">
        <v>42165</v>
      </c>
    </row>
    <row r="6008" spans="1:20" x14ac:dyDescent="0.3">
      <c r="A6008">
        <v>2023</v>
      </c>
      <c r="C6008" t="str">
        <f>IF(GETPIVOTDATA("PS % recovery",Sheet4!$B$5,"Parish Name",K6008)&gt;99.949%,"OK","No")</f>
        <v>OK</v>
      </c>
      <c r="D6008" t="e">
        <f>VLOOKUP(J6008,'Ref2'!C:E,3,0)</f>
        <v>#N/A</v>
      </c>
      <c r="F6008">
        <v>12</v>
      </c>
      <c r="I6008" t="e">
        <f>VLOOKUP(J6008,Ref!L:M,2,0)</f>
        <v>#N/A</v>
      </c>
      <c r="J6008" t="s">
        <v>889</v>
      </c>
      <c r="K6008" t="str">
        <f>VLOOKUP($J6008,Ref!$D:$H,2,0)</f>
        <v>St Mark's Hitchin</v>
      </c>
      <c r="L6008" t="str">
        <f>VLOOKUP($J6008,Ref!$D:$H,3,0)</f>
        <v>Hitchin &amp; St Paul's Walden (Team Ministry)</v>
      </c>
      <c r="M6008" t="str">
        <f>VLOOKUP($J6008,Ref!$D:$H,4,0)</f>
        <v>Hitchin Deanery</v>
      </c>
      <c r="N6008" t="str">
        <f>VLOOKUP($J6008,Ref!$D:$H,5,0)</f>
        <v xml:space="preserve">Archdeaconry of St Albans </v>
      </c>
      <c r="R6008">
        <v>50771</v>
      </c>
      <c r="T6008">
        <v>50771</v>
      </c>
    </row>
    <row r="6009" spans="1:20" x14ac:dyDescent="0.3">
      <c r="A6009">
        <v>2023</v>
      </c>
      <c r="C6009" t="str">
        <f>IF(GETPIVOTDATA("PS % recovery",Sheet4!$B$5,"Parish Name",K6009)&gt;99.949%,"OK","No")</f>
        <v>No</v>
      </c>
      <c r="D6009" t="e">
        <f>VLOOKUP(J6009,'Ref2'!C:E,3,0)</f>
        <v>#N/A</v>
      </c>
      <c r="F6009">
        <v>12</v>
      </c>
      <c r="I6009" t="str">
        <f>VLOOKUP(J6009,Ref!L:M,2,0)</f>
        <v>Yes</v>
      </c>
      <c r="J6009" t="s">
        <v>891</v>
      </c>
      <c r="K6009" t="str">
        <f>VLOOKUP($J6009,Ref!$D:$H,2,0)</f>
        <v xml:space="preserve">Holwell                                      </v>
      </c>
      <c r="L6009" t="str">
        <f>VLOOKUP($J6009,Ref!$D:$H,3,0)</f>
        <v>Holwell, Ickleford and Pirton</v>
      </c>
      <c r="M6009" t="str">
        <f>VLOOKUP($J6009,Ref!$D:$H,4,0)</f>
        <v>Hitchin Deanery</v>
      </c>
      <c r="N6009" t="str">
        <f>VLOOKUP($J6009,Ref!$D:$H,5,0)</f>
        <v xml:space="preserve">Archdeaconry of St Albans </v>
      </c>
      <c r="Q6009">
        <v>4875</v>
      </c>
      <c r="R6009">
        <v>4711</v>
      </c>
      <c r="S6009">
        <v>1000</v>
      </c>
      <c r="T6009">
        <v>4711</v>
      </c>
    </row>
    <row r="6010" spans="1:20" x14ac:dyDescent="0.3">
      <c r="A6010">
        <v>2023</v>
      </c>
      <c r="C6010" t="str">
        <f>IF(GETPIVOTDATA("PS % recovery",Sheet4!$B$5,"Parish Name",K6010)&gt;99.949%,"OK","No")</f>
        <v>OK</v>
      </c>
      <c r="D6010" t="e">
        <f>VLOOKUP(J6010,'Ref2'!C:E,3,0)</f>
        <v>#N/A</v>
      </c>
      <c r="F6010">
        <v>12</v>
      </c>
      <c r="I6010" t="e">
        <f>VLOOKUP(J6010,Ref!L:M,2,0)</f>
        <v>#N/A</v>
      </c>
      <c r="J6010" t="s">
        <v>893</v>
      </c>
      <c r="K6010" t="str">
        <f>VLOOKUP($J6010,Ref!$D:$H,2,0)</f>
        <v xml:space="preserve">Ickleford                                    </v>
      </c>
      <c r="L6010" t="str">
        <f>VLOOKUP($J6010,Ref!$D:$H,3,0)</f>
        <v>Holwell, Ickleford and Pirton</v>
      </c>
      <c r="M6010" t="str">
        <f>VLOOKUP($J6010,Ref!$D:$H,4,0)</f>
        <v>Hitchin Deanery</v>
      </c>
      <c r="N6010" t="str">
        <f>VLOOKUP($J6010,Ref!$D:$H,5,0)</f>
        <v xml:space="preserve">Archdeaconry of St Albans </v>
      </c>
      <c r="Q6010">
        <v>42824</v>
      </c>
      <c r="R6010">
        <v>43263</v>
      </c>
      <c r="S6010">
        <v>3608</v>
      </c>
      <c r="T6010">
        <v>43263</v>
      </c>
    </row>
    <row r="6011" spans="1:20" x14ac:dyDescent="0.3">
      <c r="A6011">
        <v>2023</v>
      </c>
      <c r="C6011" t="str">
        <f>IF(GETPIVOTDATA("PS % recovery",Sheet4!$B$5,"Parish Name",K6011)&gt;99.949%,"OK","No")</f>
        <v>No</v>
      </c>
      <c r="D6011" t="e">
        <f>VLOOKUP(J6011,'Ref2'!C:E,3,0)</f>
        <v>#N/A</v>
      </c>
      <c r="F6011">
        <v>12</v>
      </c>
      <c r="I6011" t="e">
        <f>VLOOKUP(J6011,Ref!L:M,2,0)</f>
        <v>#N/A</v>
      </c>
      <c r="J6011" t="s">
        <v>818</v>
      </c>
      <c r="K6011" t="str">
        <f>VLOOKUP($J6011,Ref!$D:$H,2,0)</f>
        <v xml:space="preserve">Kings Walden                                 </v>
      </c>
      <c r="L6011" t="str">
        <f>VLOOKUP($J6011,Ref!$D:$H,3,0)</f>
        <v>King's Walden and Offley with Lilley</v>
      </c>
      <c r="M6011" t="str">
        <f>VLOOKUP($J6011,Ref!$D:$H,4,0)</f>
        <v>Hitchin Deanery</v>
      </c>
      <c r="N6011" t="str">
        <f>VLOOKUP($J6011,Ref!$D:$H,5,0)</f>
        <v xml:space="preserve">Archdeaconry of St Albans </v>
      </c>
      <c r="Q6011">
        <v>9900</v>
      </c>
      <c r="R6011">
        <v>18495</v>
      </c>
      <c r="S6011">
        <v>1000</v>
      </c>
      <c r="T6011">
        <v>18495</v>
      </c>
    </row>
    <row r="6012" spans="1:20" x14ac:dyDescent="0.3">
      <c r="A6012">
        <v>2023</v>
      </c>
      <c r="C6012" t="str">
        <f>IF(GETPIVOTDATA("PS % recovery",Sheet4!$B$5,"Parish Name",K6012)&gt;99.949%,"OK","No")</f>
        <v>No</v>
      </c>
      <c r="D6012" t="e">
        <f>VLOOKUP(J6012,'Ref2'!C:E,3,0)</f>
        <v>#N/A</v>
      </c>
      <c r="F6012">
        <v>12</v>
      </c>
      <c r="I6012" t="e">
        <f>VLOOKUP(J6012,Ref!L:M,2,0)</f>
        <v>#N/A</v>
      </c>
      <c r="J6012" t="s">
        <v>822</v>
      </c>
      <c r="K6012" t="str">
        <f>VLOOKUP($J6012,Ref!$D:$H,2,0)</f>
        <v xml:space="preserve">Offley                                       </v>
      </c>
      <c r="L6012" t="str">
        <f>VLOOKUP($J6012,Ref!$D:$H,3,0)</f>
        <v>King's Walden and Offley with Lilley</v>
      </c>
      <c r="M6012" t="str">
        <f>VLOOKUP($J6012,Ref!$D:$H,4,0)</f>
        <v>Hitchin Deanery</v>
      </c>
      <c r="N6012" t="str">
        <f>VLOOKUP($J6012,Ref!$D:$H,5,0)</f>
        <v xml:space="preserve">Archdeaconry of St Albans </v>
      </c>
      <c r="Q6012">
        <v>9500</v>
      </c>
      <c r="R6012">
        <v>18892</v>
      </c>
      <c r="S6012">
        <v>6492</v>
      </c>
      <c r="T6012">
        <v>18892</v>
      </c>
    </row>
    <row r="6013" spans="1:20" x14ac:dyDescent="0.3">
      <c r="A6013">
        <v>2023</v>
      </c>
      <c r="C6013" t="str">
        <f>IF(GETPIVOTDATA("PS % recovery",Sheet4!$B$5,"Parish Name",K6013)&gt;99.949%,"OK","No")</f>
        <v>OK</v>
      </c>
      <c r="D6013" t="e">
        <f>VLOOKUP(J6013,'Ref2'!C:E,3,0)</f>
        <v>#N/A</v>
      </c>
      <c r="F6013">
        <v>12</v>
      </c>
      <c r="I6013" t="e">
        <f>VLOOKUP(J6013,Ref!L:M,2,0)</f>
        <v>#N/A</v>
      </c>
      <c r="J6013" t="s">
        <v>819</v>
      </c>
      <c r="K6013" t="str">
        <f>VLOOKUP($J6013,Ref!$D:$H,2,0)</f>
        <v xml:space="preserve">Lilley                                       </v>
      </c>
      <c r="L6013" t="str">
        <f>VLOOKUP($J6013,Ref!$D:$H,3,0)</f>
        <v>King's Walden and Offley with Lilley</v>
      </c>
      <c r="M6013" t="str">
        <f>VLOOKUP($J6013,Ref!$D:$H,4,0)</f>
        <v>Hitchin Deanery</v>
      </c>
      <c r="N6013" t="str">
        <f>VLOOKUP($J6013,Ref!$D:$H,5,0)</f>
        <v xml:space="preserve">Archdeaconry of St Albans </v>
      </c>
      <c r="Q6013">
        <v>17396</v>
      </c>
      <c r="R6013">
        <v>17397</v>
      </c>
      <c r="S6013">
        <v>897</v>
      </c>
      <c r="T6013">
        <v>17397</v>
      </c>
    </row>
    <row r="6014" spans="1:20" x14ac:dyDescent="0.3">
      <c r="A6014">
        <v>2023</v>
      </c>
      <c r="C6014" t="str">
        <f>IF(GETPIVOTDATA("PS % recovery",Sheet4!$B$5,"Parish Name",K6014)&gt;99.949%,"OK","No")</f>
        <v>No</v>
      </c>
      <c r="D6014" t="e">
        <f>VLOOKUP(J6014,'Ref2'!C:E,3,0)</f>
        <v>#N/A</v>
      </c>
      <c r="F6014">
        <v>12</v>
      </c>
      <c r="I6014" t="e">
        <f>VLOOKUP(J6014,Ref!L:M,2,0)</f>
        <v>#N/A</v>
      </c>
      <c r="J6014" t="s">
        <v>898</v>
      </c>
      <c r="K6014" t="str">
        <f>VLOOKUP($J6014,Ref!$D:$H,2,0)</f>
        <v xml:space="preserve">Old Letchworth                               </v>
      </c>
      <c r="L6014" t="str">
        <f>VLOOKUP($J6014,Ref!$D:$H,3,0)</f>
        <v>Letchworth, St Paul with Willian and Old Letchworth</v>
      </c>
      <c r="M6014" t="str">
        <f>VLOOKUP($J6014,Ref!$D:$H,4,0)</f>
        <v>Hitchin Deanery</v>
      </c>
      <c r="N6014" t="str">
        <f>VLOOKUP($J6014,Ref!$D:$H,5,0)</f>
        <v xml:space="preserve">Archdeaconry of St Albans </v>
      </c>
      <c r="Q6014">
        <v>2757.97</v>
      </c>
      <c r="R6014">
        <v>6083</v>
      </c>
      <c r="T6014">
        <v>6083</v>
      </c>
    </row>
    <row r="6015" spans="1:20" x14ac:dyDescent="0.3">
      <c r="A6015">
        <v>2023</v>
      </c>
      <c r="C6015" t="str">
        <f>IF(GETPIVOTDATA("PS % recovery",Sheet4!$B$5,"Parish Name",K6015)&gt;99.949%,"OK","No")</f>
        <v>OK</v>
      </c>
      <c r="D6015" t="e">
        <f>VLOOKUP(J6015,'Ref2'!C:E,3,0)</f>
        <v>#N/A</v>
      </c>
      <c r="F6015">
        <v>12</v>
      </c>
      <c r="I6015" t="str">
        <f>VLOOKUP(J6015,Ref!L:M,2,0)</f>
        <v>Yes</v>
      </c>
      <c r="J6015" t="s">
        <v>900</v>
      </c>
      <c r="K6015" t="str">
        <f>VLOOKUP($J6015,Ref!$D:$H,2,0)</f>
        <v xml:space="preserve">Letchworth, St Paul                          </v>
      </c>
      <c r="L6015" t="str">
        <f>VLOOKUP($J6015,Ref!$D:$H,3,0)</f>
        <v>Letchworth, St Paul with Willian and Old Letchworth</v>
      </c>
      <c r="M6015" t="str">
        <f>VLOOKUP($J6015,Ref!$D:$H,4,0)</f>
        <v>Hitchin Deanery</v>
      </c>
      <c r="N6015" t="str">
        <f>VLOOKUP($J6015,Ref!$D:$H,5,0)</f>
        <v xml:space="preserve">Archdeaconry of St Albans </v>
      </c>
      <c r="Q6015">
        <v>86409</v>
      </c>
      <c r="R6015">
        <v>90313</v>
      </c>
      <c r="S6015">
        <v>7527</v>
      </c>
      <c r="T6015">
        <v>90313</v>
      </c>
    </row>
    <row r="6016" spans="1:20" x14ac:dyDescent="0.3">
      <c r="A6016">
        <v>2023</v>
      </c>
      <c r="C6016" t="str">
        <f>IF(GETPIVOTDATA("PS % recovery",Sheet4!$B$5,"Parish Name",K6016)&gt;99.949%,"OK","No")</f>
        <v>OK</v>
      </c>
      <c r="D6016" t="e">
        <f>VLOOKUP(J6016,'Ref2'!C:E,3,0)</f>
        <v>#N/A</v>
      </c>
      <c r="F6016">
        <v>12</v>
      </c>
      <c r="I6016" t="e">
        <f>VLOOKUP(J6016,Ref!L:M,2,0)</f>
        <v>#N/A</v>
      </c>
      <c r="J6016" t="s">
        <v>902</v>
      </c>
      <c r="K6016" t="str">
        <f>VLOOKUP($J6016,Ref!$D:$H,2,0)</f>
        <v xml:space="preserve">Willian                                      </v>
      </c>
      <c r="L6016" t="str">
        <f>VLOOKUP($J6016,Ref!$D:$H,3,0)</f>
        <v>Letchworth, St Paul with Willian and Old Letchworth</v>
      </c>
      <c r="M6016" t="str">
        <f>VLOOKUP($J6016,Ref!$D:$H,4,0)</f>
        <v>Hitchin Deanery</v>
      </c>
      <c r="N6016" t="str">
        <f>VLOOKUP($J6016,Ref!$D:$H,5,0)</f>
        <v xml:space="preserve">Archdeaconry of St Albans </v>
      </c>
      <c r="Q6016">
        <v>14844</v>
      </c>
      <c r="R6016">
        <v>15207</v>
      </c>
      <c r="S6016">
        <v>1270</v>
      </c>
      <c r="T6016">
        <v>15207</v>
      </c>
    </row>
    <row r="6017" spans="1:20" x14ac:dyDescent="0.3">
      <c r="A6017">
        <v>2023</v>
      </c>
      <c r="C6017" t="str">
        <f>IF(GETPIVOTDATA("PS % recovery",Sheet4!$B$5,"Parish Name",K6017)&gt;99.949%,"OK","No")</f>
        <v>OK</v>
      </c>
      <c r="D6017" t="e">
        <f>VLOOKUP(J6017,'Ref2'!C:E,3,0)</f>
        <v>#N/A</v>
      </c>
      <c r="F6017">
        <v>12</v>
      </c>
      <c r="I6017" t="e">
        <f>VLOOKUP(J6017,Ref!L:M,2,0)</f>
        <v>#N/A</v>
      </c>
      <c r="J6017" t="s">
        <v>821</v>
      </c>
      <c r="K6017" t="str">
        <f>VLOOKUP($J6017,Ref!$D:$H,2,0)</f>
        <v xml:space="preserve">Norton                                       </v>
      </c>
      <c r="L6017" t="str">
        <f>VLOOKUP($J6017,Ref!$D:$H,3,0)</f>
        <v>Norton</v>
      </c>
      <c r="M6017" t="str">
        <f>VLOOKUP($J6017,Ref!$D:$H,4,0)</f>
        <v>Hitchin Deanery</v>
      </c>
      <c r="N6017" t="str">
        <f>VLOOKUP($J6017,Ref!$D:$H,5,0)</f>
        <v xml:space="preserve">Archdeaconry of St Albans </v>
      </c>
      <c r="Q6017">
        <v>65679</v>
      </c>
      <c r="R6017">
        <v>66001</v>
      </c>
      <c r="S6017">
        <v>5500</v>
      </c>
      <c r="T6017">
        <v>66001</v>
      </c>
    </row>
    <row r="6018" spans="1:20" x14ac:dyDescent="0.3">
      <c r="A6018">
        <v>2023</v>
      </c>
      <c r="C6018" t="str">
        <f>IF(GETPIVOTDATA("PS % recovery",Sheet4!$B$5,"Parish Name",K6018)&gt;99.949%,"OK","No")</f>
        <v>OK</v>
      </c>
      <c r="D6018" t="e">
        <f>VLOOKUP(J6018,'Ref2'!C:E,3,0)</f>
        <v>#N/A</v>
      </c>
      <c r="F6018">
        <v>12</v>
      </c>
      <c r="I6018" t="e">
        <f>VLOOKUP(J6018,Ref!L:M,2,0)</f>
        <v>#N/A</v>
      </c>
      <c r="J6018" t="s">
        <v>905</v>
      </c>
      <c r="K6018" t="str">
        <f>VLOOKUP($J6018,Ref!$D:$H,2,0)</f>
        <v xml:space="preserve">Pirton                                       </v>
      </c>
      <c r="L6018" t="str">
        <f>VLOOKUP($J6018,Ref!$D:$H,3,0)</f>
        <v>Holwell, Ickleford and Pirton</v>
      </c>
      <c r="M6018" t="str">
        <f>VLOOKUP($J6018,Ref!$D:$H,4,0)</f>
        <v>Hitchin Deanery</v>
      </c>
      <c r="N6018" t="str">
        <f>VLOOKUP($J6018,Ref!$D:$H,5,0)</f>
        <v xml:space="preserve">Archdeaconry of St Albans </v>
      </c>
      <c r="Q6018">
        <v>26170</v>
      </c>
      <c r="R6018">
        <v>26532</v>
      </c>
      <c r="S6018">
        <v>2211</v>
      </c>
      <c r="T6018">
        <v>26532</v>
      </c>
    </row>
    <row r="6019" spans="1:20" x14ac:dyDescent="0.3">
      <c r="A6019">
        <v>2023</v>
      </c>
      <c r="C6019" t="str">
        <f>IF(GETPIVOTDATA("PS % recovery",Sheet4!$B$5,"Parish Name",K6019)&gt;99.949%,"OK","No")</f>
        <v>OK</v>
      </c>
      <c r="D6019" t="e">
        <f>VLOOKUP(J6019,'Ref2'!C:E,3,0)</f>
        <v>#N/A</v>
      </c>
      <c r="F6019">
        <v>12</v>
      </c>
      <c r="I6019" t="e">
        <f>VLOOKUP(J6019,Ref!L:M,2,0)</f>
        <v>#N/A</v>
      </c>
      <c r="J6019" t="s">
        <v>907</v>
      </c>
      <c r="K6019" t="str">
        <f>VLOOKUP($J6019,Ref!$D:$H,2,0)</f>
        <v xml:space="preserve">Radwell                                      </v>
      </c>
      <c r="L6019" t="str">
        <f>VLOOKUP($J6019,Ref!$D:$H,3,0)</f>
        <v>Stotfold with Radwell</v>
      </c>
      <c r="M6019" t="str">
        <f>VLOOKUP($J6019,Ref!$D:$H,4,0)</f>
        <v>Hitchin Deanery</v>
      </c>
      <c r="N6019" t="str">
        <f>VLOOKUP($J6019,Ref!$D:$H,5,0)</f>
        <v xml:space="preserve">Archdeaconry of St Albans </v>
      </c>
      <c r="Q6019">
        <v>1700</v>
      </c>
      <c r="R6019">
        <v>1759</v>
      </c>
      <c r="S6019">
        <v>439.75</v>
      </c>
      <c r="T6019">
        <v>1759</v>
      </c>
    </row>
    <row r="6020" spans="1:20" x14ac:dyDescent="0.3">
      <c r="A6020">
        <v>2023</v>
      </c>
      <c r="C6020" t="str">
        <f>IF(GETPIVOTDATA("PS % recovery",Sheet4!$B$5,"Parish Name",K6020)&gt;99.949%,"OK","No")</f>
        <v>OK</v>
      </c>
      <c r="D6020" t="e">
        <f>VLOOKUP(J6020,'Ref2'!C:E,3,0)</f>
        <v>#N/A</v>
      </c>
      <c r="F6020">
        <v>12</v>
      </c>
      <c r="I6020" t="e">
        <f>VLOOKUP(J6020,Ref!L:M,2,0)</f>
        <v>#N/A</v>
      </c>
      <c r="J6020" t="s">
        <v>909</v>
      </c>
      <c r="K6020" t="str">
        <f>VLOOKUP($J6020,Ref!$D:$H,2,0)</f>
        <v xml:space="preserve">St Ippolyts                                  </v>
      </c>
      <c r="L6020" t="str">
        <f>VLOOKUP($J6020,Ref!$D:$H,3,0)</f>
        <v>St Ippolyts with Great and Little Wymondley</v>
      </c>
      <c r="M6020" t="str">
        <f>VLOOKUP($J6020,Ref!$D:$H,4,0)</f>
        <v>Hitchin Deanery</v>
      </c>
      <c r="N6020" t="str">
        <f>VLOOKUP($J6020,Ref!$D:$H,5,0)</f>
        <v xml:space="preserve">Archdeaconry of St Albans </v>
      </c>
      <c r="Q6020">
        <v>41135</v>
      </c>
      <c r="R6020">
        <v>41853</v>
      </c>
      <c r="S6020">
        <v>3485</v>
      </c>
      <c r="T6020">
        <v>41853</v>
      </c>
    </row>
    <row r="6021" spans="1:20" x14ac:dyDescent="0.3">
      <c r="A6021">
        <v>2023</v>
      </c>
      <c r="C6021" t="str">
        <f>IF(GETPIVOTDATA("PS % recovery",Sheet4!$B$5,"Parish Name",K6021)&gt;99.949%,"OK","No")</f>
        <v>OK</v>
      </c>
      <c r="D6021" t="e">
        <f>VLOOKUP(J6021,'Ref2'!C:E,3,0)</f>
        <v>#N/A</v>
      </c>
      <c r="F6021">
        <v>12</v>
      </c>
      <c r="I6021" t="e">
        <f>VLOOKUP(J6021,Ref!L:M,2,0)</f>
        <v>#N/A</v>
      </c>
      <c r="J6021" t="s">
        <v>911</v>
      </c>
      <c r="K6021" t="str">
        <f>VLOOKUP($J6021,Ref!$D:$H,2,0)</f>
        <v xml:space="preserve">St Paul's Walden                             </v>
      </c>
      <c r="L6021" t="str">
        <f>VLOOKUP($J6021,Ref!$D:$H,3,0)</f>
        <v>Hitchin &amp; St Paul's Walden (Team Ministry)</v>
      </c>
      <c r="M6021" t="str">
        <f>VLOOKUP($J6021,Ref!$D:$H,4,0)</f>
        <v>Hitchin Deanery</v>
      </c>
      <c r="N6021" t="str">
        <f>VLOOKUP($J6021,Ref!$D:$H,5,0)</f>
        <v xml:space="preserve">Archdeaconry of St Albans </v>
      </c>
      <c r="Q6021">
        <v>19662</v>
      </c>
      <c r="R6021">
        <v>20350</v>
      </c>
      <c r="S6021">
        <v>1694</v>
      </c>
      <c r="T6021">
        <v>20350</v>
      </c>
    </row>
    <row r="6022" spans="1:20" x14ac:dyDescent="0.3">
      <c r="A6022">
        <v>2023</v>
      </c>
      <c r="C6022" t="str">
        <f>IF(GETPIVOTDATA("PS % recovery",Sheet4!$B$5,"Parish Name",K6022)&gt;99.949%,"OK","No")</f>
        <v>OK</v>
      </c>
      <c r="D6022" t="e">
        <f>VLOOKUP(J6022,'Ref2'!C:E,3,0)</f>
        <v>#N/A</v>
      </c>
      <c r="F6022">
        <v>12</v>
      </c>
      <c r="I6022" t="e">
        <f>VLOOKUP(J6022,Ref!L:M,2,0)</f>
        <v>#N/A</v>
      </c>
      <c r="J6022" t="s">
        <v>913</v>
      </c>
      <c r="K6022" t="str">
        <f>VLOOKUP($J6022,Ref!$D:$H,2,0)</f>
        <v xml:space="preserve">Stotfold                                     </v>
      </c>
      <c r="L6022" t="str">
        <f>VLOOKUP($J6022,Ref!$D:$H,3,0)</f>
        <v>Stotfold with Radwell</v>
      </c>
      <c r="M6022" t="str">
        <f>VLOOKUP($J6022,Ref!$D:$H,4,0)</f>
        <v>Hitchin Deanery</v>
      </c>
      <c r="N6022" t="str">
        <f>VLOOKUP($J6022,Ref!$D:$H,5,0)</f>
        <v xml:space="preserve">Archdeaconry of St Albans </v>
      </c>
      <c r="Q6022">
        <v>49875</v>
      </c>
      <c r="R6022">
        <v>53125</v>
      </c>
      <c r="S6022">
        <v>4428</v>
      </c>
      <c r="T6022">
        <v>53125</v>
      </c>
    </row>
    <row r="6023" spans="1:20" x14ac:dyDescent="0.3">
      <c r="A6023">
        <v>2023</v>
      </c>
      <c r="C6023" t="str">
        <f>IF(GETPIVOTDATA("PS % recovery",Sheet4!$B$5,"Parish Name",K6023)&gt;99.949%,"OK","No")</f>
        <v>OK</v>
      </c>
      <c r="D6023" t="e">
        <f>VLOOKUP(J6023,'Ref2'!C:E,3,0)</f>
        <v>#N/A</v>
      </c>
      <c r="F6023">
        <v>12</v>
      </c>
      <c r="I6023" t="str">
        <f>VLOOKUP(J6023,Ref!L:M,2,0)</f>
        <v>Yes</v>
      </c>
      <c r="J6023" t="s">
        <v>915</v>
      </c>
      <c r="K6023" t="str">
        <f>VLOOKUP($J6023,Ref!$D:$H,2,0)</f>
        <v xml:space="preserve">Wilbury                                      </v>
      </c>
      <c r="L6023" t="str">
        <f>VLOOKUP($J6023,Ref!$D:$H,3,0)</f>
        <v>Wilbury</v>
      </c>
      <c r="M6023" t="str">
        <f>VLOOKUP($J6023,Ref!$D:$H,4,0)</f>
        <v>Hitchin Deanery</v>
      </c>
      <c r="N6023" t="str">
        <f>VLOOKUP($J6023,Ref!$D:$H,5,0)</f>
        <v xml:space="preserve">Archdeaconry of St Albans </v>
      </c>
      <c r="Q6023">
        <v>43960</v>
      </c>
      <c r="R6023">
        <v>38982</v>
      </c>
      <c r="S6023">
        <v>3213</v>
      </c>
      <c r="T6023">
        <v>38982</v>
      </c>
    </row>
    <row r="6024" spans="1:20" x14ac:dyDescent="0.3">
      <c r="A6024">
        <v>2023</v>
      </c>
      <c r="C6024" t="str">
        <f>IF(GETPIVOTDATA("PS % recovery",Sheet4!$B$5,"Parish Name",K6024)&gt;99.949%,"OK","No")</f>
        <v>OK</v>
      </c>
      <c r="D6024" t="e">
        <f>VLOOKUP(J6024,'Ref2'!C:E,3,0)</f>
        <v>#N/A</v>
      </c>
      <c r="F6024">
        <v>12</v>
      </c>
      <c r="I6024" t="e">
        <f>VLOOKUP(J6024,Ref!L:M,2,0)</f>
        <v>#N/A</v>
      </c>
      <c r="J6024" t="s">
        <v>917</v>
      </c>
      <c r="K6024" t="str">
        <f>VLOOKUP($J6024,Ref!$D:$H,2,0)</f>
        <v xml:space="preserve">Chipperfield                                 </v>
      </c>
      <c r="L6024" t="str">
        <f>VLOOKUP($J6024,Ref!$D:$H,3,0)</f>
        <v>Sarratt and Chipperfield</v>
      </c>
      <c r="M6024" t="str">
        <f>VLOOKUP($J6024,Ref!$D:$H,4,0)</f>
        <v>Rickmansworth Deanery</v>
      </c>
      <c r="N6024" t="str">
        <f>VLOOKUP($J6024,Ref!$D:$H,5,0)</f>
        <v xml:space="preserve">Archdeaconry of St Albans </v>
      </c>
      <c r="Q6024">
        <v>47815</v>
      </c>
      <c r="R6024">
        <v>47053</v>
      </c>
      <c r="S6024">
        <v>4055</v>
      </c>
      <c r="T6024">
        <v>47053</v>
      </c>
    </row>
    <row r="6025" spans="1:20" x14ac:dyDescent="0.3">
      <c r="A6025">
        <v>2023</v>
      </c>
      <c r="C6025" t="str">
        <f>IF(GETPIVOTDATA("PS % recovery",Sheet4!$B$5,"Parish Name",K6025)&gt;99.949%,"OK","No")</f>
        <v>OK</v>
      </c>
      <c r="D6025" t="str">
        <f>VLOOKUP(J6025,'Ref2'!C:E,3,0)</f>
        <v>LLF</v>
      </c>
      <c r="F6025">
        <v>12</v>
      </c>
      <c r="I6025" t="str">
        <f>VLOOKUP(J6025,Ref!L:M,2,0)</f>
        <v>Yes</v>
      </c>
      <c r="J6025" t="s">
        <v>919</v>
      </c>
      <c r="K6025" t="str">
        <f>VLOOKUP($J6025,Ref!$D:$H,2,0)</f>
        <v xml:space="preserve">Chorleywood, Christ Church                   </v>
      </c>
      <c r="L6025" t="str">
        <f>VLOOKUP($J6025,Ref!$D:$H,3,0)</f>
        <v>Chorleywood, Christ Church</v>
      </c>
      <c r="M6025" t="str">
        <f>VLOOKUP($J6025,Ref!$D:$H,4,0)</f>
        <v>Rickmansworth Deanery</v>
      </c>
      <c r="N6025" t="str">
        <f>VLOOKUP($J6025,Ref!$D:$H,5,0)</f>
        <v xml:space="preserve">Archdeaconry of St Albans </v>
      </c>
      <c r="Q6025">
        <v>207156</v>
      </c>
      <c r="R6025">
        <v>214237</v>
      </c>
      <c r="S6025">
        <v>17854</v>
      </c>
      <c r="T6025">
        <v>214237</v>
      </c>
    </row>
    <row r="6026" spans="1:20" x14ac:dyDescent="0.3">
      <c r="A6026">
        <v>2023</v>
      </c>
      <c r="C6026" t="str">
        <f>IF(GETPIVOTDATA("PS % recovery",Sheet4!$B$5,"Parish Name",K6026)&gt;99.949%,"OK","No")</f>
        <v>OK</v>
      </c>
      <c r="D6026" t="str">
        <f>VLOOKUP(J6026,'Ref2'!C:E,3,0)</f>
        <v>LLF</v>
      </c>
      <c r="F6026">
        <v>12</v>
      </c>
      <c r="I6026" t="str">
        <f>VLOOKUP(J6026,Ref!L:M,2,0)</f>
        <v>Yes</v>
      </c>
      <c r="J6026" t="s">
        <v>921</v>
      </c>
      <c r="K6026" t="str">
        <f>VLOOKUP($J6026,Ref!$D:$H,2,0)</f>
        <v xml:space="preserve">Chorleywood, St Andrew                       </v>
      </c>
      <c r="L6026" t="str">
        <f>VLOOKUP($J6026,Ref!$D:$H,3,0)</f>
        <v>Chorleywood, St Andrew</v>
      </c>
      <c r="M6026" t="str">
        <f>VLOOKUP($J6026,Ref!$D:$H,4,0)</f>
        <v>Rickmansworth Deanery</v>
      </c>
      <c r="N6026" t="str">
        <f>VLOOKUP($J6026,Ref!$D:$H,5,0)</f>
        <v xml:space="preserve">Archdeaconry of St Albans </v>
      </c>
      <c r="Q6026">
        <v>163165</v>
      </c>
      <c r="R6026">
        <v>168705</v>
      </c>
      <c r="S6026">
        <v>43943</v>
      </c>
      <c r="T6026">
        <v>168705</v>
      </c>
    </row>
    <row r="6027" spans="1:20" x14ac:dyDescent="0.3">
      <c r="A6027">
        <v>2023</v>
      </c>
      <c r="C6027" t="str">
        <f>IF(GETPIVOTDATA("PS % recovery",Sheet4!$B$5,"Parish Name",K6027)&gt;99.949%,"OK","No")</f>
        <v>No</v>
      </c>
      <c r="D6027" t="e">
        <f>VLOOKUP(J6027,'Ref2'!C:E,3,0)</f>
        <v>#N/A</v>
      </c>
      <c r="F6027">
        <v>12</v>
      </c>
      <c r="I6027" t="e">
        <f>VLOOKUP(J6027,Ref!L:M,2,0)</f>
        <v>#N/A</v>
      </c>
      <c r="J6027" t="s">
        <v>923</v>
      </c>
      <c r="K6027" t="str">
        <f>VLOOKUP($J6027,Ref!$D:$H,2,0)</f>
        <v xml:space="preserve">Croxley Green, All Saints                    </v>
      </c>
      <c r="L6027" t="str">
        <f>VLOOKUP($J6027,Ref!$D:$H,3,0)</f>
        <v>Croxley Green, All Saints</v>
      </c>
      <c r="M6027" t="str">
        <f>VLOOKUP($J6027,Ref!$D:$H,4,0)</f>
        <v>Rickmansworth Deanery</v>
      </c>
      <c r="N6027" t="str">
        <f>VLOOKUP($J6027,Ref!$D:$H,5,0)</f>
        <v xml:space="preserve">Archdeaconry of St Albans </v>
      </c>
      <c r="Q6027">
        <v>63209</v>
      </c>
      <c r="R6027">
        <v>64126</v>
      </c>
      <c r="S6027">
        <v>5344</v>
      </c>
      <c r="T6027">
        <v>64126</v>
      </c>
    </row>
    <row r="6028" spans="1:20" x14ac:dyDescent="0.3">
      <c r="A6028">
        <v>2023</v>
      </c>
      <c r="C6028" t="str">
        <f>IF(GETPIVOTDATA("PS % recovery",Sheet4!$B$5,"Parish Name",K6028)&gt;99.949%,"OK","No")</f>
        <v>OK</v>
      </c>
      <c r="D6028" t="e">
        <f>VLOOKUP(J6028,'Ref2'!C:E,3,0)</f>
        <v>#N/A</v>
      </c>
      <c r="F6028">
        <v>12</v>
      </c>
      <c r="I6028" t="e">
        <f>VLOOKUP(J6028,Ref!L:M,2,0)</f>
        <v>#N/A</v>
      </c>
      <c r="J6028" t="s">
        <v>925</v>
      </c>
      <c r="K6028" t="str">
        <f>VLOOKUP($J6028,Ref!$D:$H,2,0)</f>
        <v xml:space="preserve">Croxley Green, St Oswald                     </v>
      </c>
      <c r="L6028" t="str">
        <f>VLOOKUP($J6028,Ref!$D:$H,3,0)</f>
        <v>Croxley Green, St Oswald</v>
      </c>
      <c r="M6028" t="str">
        <f>VLOOKUP($J6028,Ref!$D:$H,4,0)</f>
        <v>Rickmansworth Deanery</v>
      </c>
      <c r="N6028" t="str">
        <f>VLOOKUP($J6028,Ref!$D:$H,5,0)</f>
        <v xml:space="preserve">Archdeaconry of St Albans </v>
      </c>
      <c r="Q6028">
        <v>67711</v>
      </c>
      <c r="R6028">
        <v>68805</v>
      </c>
      <c r="S6028">
        <v>5706.25</v>
      </c>
      <c r="T6028">
        <v>68805</v>
      </c>
    </row>
    <row r="6029" spans="1:20" x14ac:dyDescent="0.3">
      <c r="A6029">
        <v>2023</v>
      </c>
      <c r="C6029" t="str">
        <f>IF(GETPIVOTDATA("PS % recovery",Sheet4!$B$5,"Parish Name",K6029)&gt;99.949%,"OK","No")</f>
        <v>OK</v>
      </c>
      <c r="D6029" t="e">
        <f>VLOOKUP(J6029,'Ref2'!C:E,3,0)</f>
        <v>#N/A</v>
      </c>
      <c r="F6029">
        <v>12</v>
      </c>
      <c r="I6029" t="e">
        <f>VLOOKUP(J6029,Ref!L:M,2,0)</f>
        <v>#N/A</v>
      </c>
      <c r="J6029" t="s">
        <v>927</v>
      </c>
      <c r="K6029" t="str">
        <f>VLOOKUP($J6029,Ref!$D:$H,2,0)</f>
        <v xml:space="preserve">Mill End and Heronsgate with West Hyde       </v>
      </c>
      <c r="L6029" t="str">
        <f>VLOOKUP($J6029,Ref!$D:$H,3,0)</f>
        <v>Mill End and Heronsgate with West Hyde</v>
      </c>
      <c r="M6029" t="str">
        <f>VLOOKUP($J6029,Ref!$D:$H,4,0)</f>
        <v>Rickmansworth Deanery</v>
      </c>
      <c r="N6029" t="str">
        <f>VLOOKUP($J6029,Ref!$D:$H,5,0)</f>
        <v xml:space="preserve">Archdeaconry of St Albans </v>
      </c>
      <c r="Q6029">
        <v>60996</v>
      </c>
      <c r="R6029">
        <v>51788</v>
      </c>
      <c r="S6029">
        <v>4263</v>
      </c>
      <c r="T6029">
        <v>51788</v>
      </c>
    </row>
    <row r="6030" spans="1:20" x14ac:dyDescent="0.3">
      <c r="A6030">
        <v>2023</v>
      </c>
      <c r="C6030" t="str">
        <f>IF(GETPIVOTDATA("PS % recovery",Sheet4!$B$5,"Parish Name",K6030)&gt;99.949%,"OK","No")</f>
        <v>OK</v>
      </c>
      <c r="D6030" t="e">
        <f>VLOOKUP(J6030,'Ref2'!C:E,3,0)</f>
        <v>#N/A</v>
      </c>
      <c r="F6030">
        <v>12</v>
      </c>
      <c r="I6030" t="e">
        <f>VLOOKUP(J6030,Ref!L:M,2,0)</f>
        <v>#N/A</v>
      </c>
      <c r="J6030" t="s">
        <v>929</v>
      </c>
      <c r="K6030" t="str">
        <f>VLOOKUP($J6030,Ref!$D:$H,2,0)</f>
        <v xml:space="preserve">Rickmansworth                                </v>
      </c>
      <c r="L6030" t="str">
        <f>VLOOKUP($J6030,Ref!$D:$H,3,0)</f>
        <v>Rickmansworth</v>
      </c>
      <c r="M6030" t="str">
        <f>VLOOKUP($J6030,Ref!$D:$H,4,0)</f>
        <v>Rickmansworth Deanery</v>
      </c>
      <c r="N6030" t="str">
        <f>VLOOKUP($J6030,Ref!$D:$H,5,0)</f>
        <v xml:space="preserve">Archdeaconry of St Albans </v>
      </c>
      <c r="Q6030">
        <v>90941</v>
      </c>
      <c r="R6030">
        <v>87061</v>
      </c>
      <c r="S6030">
        <v>7706</v>
      </c>
      <c r="T6030">
        <v>87061</v>
      </c>
    </row>
    <row r="6031" spans="1:20" x14ac:dyDescent="0.3">
      <c r="A6031">
        <v>2023</v>
      </c>
      <c r="C6031" t="str">
        <f>IF(GETPIVOTDATA("PS % recovery",Sheet4!$B$5,"Parish Name",K6031)&gt;99.949%,"OK","No")</f>
        <v>OK</v>
      </c>
      <c r="D6031" t="e">
        <f>VLOOKUP(J6031,'Ref2'!C:E,3,0)</f>
        <v>#N/A</v>
      </c>
      <c r="F6031">
        <v>12</v>
      </c>
      <c r="I6031" t="e">
        <f>VLOOKUP(J6031,Ref!L:M,2,0)</f>
        <v>#N/A</v>
      </c>
      <c r="J6031" t="s">
        <v>931</v>
      </c>
      <c r="K6031" t="str">
        <f>VLOOKUP($J6031,Ref!$D:$H,2,0)</f>
        <v xml:space="preserve">Bovingdon                                    </v>
      </c>
      <c r="L6031" t="str">
        <f>VLOOKUP($J6031,Ref!$D:$H,3,0)</f>
        <v>Bovingdon</v>
      </c>
      <c r="M6031" t="str">
        <f>VLOOKUP($J6031,Ref!$D:$H,4,0)</f>
        <v>Rickmansworth Deanery</v>
      </c>
      <c r="N6031" t="str">
        <f>VLOOKUP($J6031,Ref!$D:$H,5,0)</f>
        <v xml:space="preserve">Archdeaconry of St Albans </v>
      </c>
      <c r="Q6031">
        <v>47957</v>
      </c>
      <c r="R6031">
        <v>48333</v>
      </c>
      <c r="S6031">
        <v>4025</v>
      </c>
      <c r="T6031">
        <v>48333</v>
      </c>
    </row>
    <row r="6032" spans="1:20" x14ac:dyDescent="0.3">
      <c r="A6032">
        <v>2023</v>
      </c>
      <c r="C6032" t="str">
        <f>IF(GETPIVOTDATA("PS % recovery",Sheet4!$B$5,"Parish Name",K6032)&gt;99.949%,"OK","No")</f>
        <v>No</v>
      </c>
      <c r="D6032" t="e">
        <f>VLOOKUP(J6032,'Ref2'!C:E,3,0)</f>
        <v>#N/A</v>
      </c>
      <c r="F6032">
        <v>12</v>
      </c>
      <c r="I6032" t="e">
        <f>VLOOKUP(J6032,Ref!L:M,2,0)</f>
        <v>#N/A</v>
      </c>
      <c r="J6032" t="s">
        <v>933</v>
      </c>
      <c r="K6032" t="str">
        <f>VLOOKUP($J6032,Ref!$D:$H,2,0)</f>
        <v xml:space="preserve">Sarratt                                      </v>
      </c>
      <c r="L6032" t="str">
        <f>VLOOKUP($J6032,Ref!$D:$H,3,0)</f>
        <v>Sarratt and Chipperfield</v>
      </c>
      <c r="M6032" t="str">
        <f>VLOOKUP($J6032,Ref!$D:$H,4,0)</f>
        <v>Rickmansworth Deanery</v>
      </c>
      <c r="N6032" t="str">
        <f>VLOOKUP($J6032,Ref!$D:$H,5,0)</f>
        <v xml:space="preserve">Archdeaconry of St Albans </v>
      </c>
      <c r="Q6032">
        <v>35000</v>
      </c>
      <c r="R6032">
        <v>45943</v>
      </c>
      <c r="S6032">
        <v>1913</v>
      </c>
      <c r="T6032">
        <v>45943</v>
      </c>
    </row>
    <row r="6033" spans="1:20" x14ac:dyDescent="0.3">
      <c r="A6033">
        <v>2023</v>
      </c>
      <c r="C6033" t="str">
        <f>IF(GETPIVOTDATA("PS % recovery",Sheet4!$B$5,"Parish Name",K6033)&gt;99.949%,"OK","No")</f>
        <v>OK</v>
      </c>
      <c r="D6033" t="e">
        <f>VLOOKUP(J6033,'Ref2'!C:E,3,0)</f>
        <v>#N/A</v>
      </c>
      <c r="F6033">
        <v>12</v>
      </c>
      <c r="I6033" t="e">
        <f>VLOOKUP(J6033,Ref!L:M,2,0)</f>
        <v>#N/A</v>
      </c>
      <c r="J6033" t="s">
        <v>935</v>
      </c>
      <c r="K6033" t="str">
        <f>VLOOKUP($J6033,Ref!$D:$H,2,0)</f>
        <v xml:space="preserve">St Albans, Christ Church                     </v>
      </c>
      <c r="L6033" t="str">
        <f>VLOOKUP($J6033,Ref!$D:$H,3,0)</f>
        <v>St Albans, Christ Church</v>
      </c>
      <c r="M6033" t="str">
        <f>VLOOKUP($J6033,Ref!$D:$H,4,0)</f>
        <v>St Albans Deanery</v>
      </c>
      <c r="N6033" t="str">
        <f>VLOOKUP($J6033,Ref!$D:$H,5,0)</f>
        <v xml:space="preserve">Archdeaconry of St Albans </v>
      </c>
      <c r="Q6033">
        <v>75380</v>
      </c>
      <c r="R6033">
        <v>76235</v>
      </c>
      <c r="S6033">
        <v>6352</v>
      </c>
      <c r="T6033">
        <v>76235</v>
      </c>
    </row>
    <row r="6034" spans="1:20" x14ac:dyDescent="0.3">
      <c r="A6034">
        <v>2023</v>
      </c>
      <c r="C6034" t="str">
        <f>IF(GETPIVOTDATA("PS % recovery",Sheet4!$B$5,"Parish Name",K6034)&gt;99.949%,"OK","No")</f>
        <v>OK</v>
      </c>
      <c r="D6034" t="e">
        <f>VLOOKUP(J6034,'Ref2'!C:E,3,0)</f>
        <v>#N/A</v>
      </c>
      <c r="F6034">
        <v>12</v>
      </c>
      <c r="I6034" t="e">
        <f>VLOOKUP(J6034,Ref!L:M,2,0)</f>
        <v>#N/A</v>
      </c>
      <c r="J6034" t="s">
        <v>937</v>
      </c>
      <c r="K6034" t="str">
        <f>VLOOKUP($J6034,Ref!$D:$H,2,0)</f>
        <v xml:space="preserve">St Albans, St Luke                           </v>
      </c>
      <c r="L6034" t="str">
        <f>VLOOKUP($J6034,Ref!$D:$H,3,0)</f>
        <v>St Albans, St Luke</v>
      </c>
      <c r="M6034" t="str">
        <f>VLOOKUP($J6034,Ref!$D:$H,4,0)</f>
        <v>St Albans Deanery</v>
      </c>
      <c r="N6034" t="str">
        <f>VLOOKUP($J6034,Ref!$D:$H,5,0)</f>
        <v xml:space="preserve">Archdeaconry of St Albans </v>
      </c>
      <c r="Q6034">
        <v>65145</v>
      </c>
      <c r="R6034">
        <v>70326</v>
      </c>
      <c r="S6034">
        <v>5855</v>
      </c>
      <c r="T6034">
        <v>70326</v>
      </c>
    </row>
    <row r="6035" spans="1:20" x14ac:dyDescent="0.3">
      <c r="A6035">
        <v>2023</v>
      </c>
      <c r="C6035" t="str">
        <f>IF(GETPIVOTDATA("PS % recovery",Sheet4!$B$5,"Parish Name",K6035)&gt;99.949%,"OK","No")</f>
        <v>OK</v>
      </c>
      <c r="D6035" t="e">
        <f>VLOOKUP(J6035,'Ref2'!C:E,3,0)</f>
        <v>#N/A</v>
      </c>
      <c r="F6035">
        <v>12</v>
      </c>
      <c r="I6035" t="e">
        <f>VLOOKUP(J6035,Ref!L:M,2,0)</f>
        <v>#N/A</v>
      </c>
      <c r="J6035" t="s">
        <v>939</v>
      </c>
      <c r="K6035" t="str">
        <f>VLOOKUP($J6035,Ref!$D:$H,2,0)</f>
        <v xml:space="preserve">St Albans, St Mary Marshalswick              </v>
      </c>
      <c r="L6035" t="str">
        <f>VLOOKUP($J6035,Ref!$D:$H,3,0)</f>
        <v>St Albans, St Mary Marshalswick</v>
      </c>
      <c r="M6035" t="str">
        <f>VLOOKUP($J6035,Ref!$D:$H,4,0)</f>
        <v>St Albans Deanery</v>
      </c>
      <c r="N6035" t="str">
        <f>VLOOKUP($J6035,Ref!$D:$H,5,0)</f>
        <v xml:space="preserve">Archdeaconry of St Albans </v>
      </c>
      <c r="Q6035">
        <v>62021</v>
      </c>
      <c r="R6035">
        <v>60943</v>
      </c>
      <c r="S6035">
        <v>5074</v>
      </c>
      <c r="T6035">
        <v>60943</v>
      </c>
    </row>
    <row r="6036" spans="1:20" x14ac:dyDescent="0.3">
      <c r="A6036">
        <v>2023</v>
      </c>
      <c r="C6036" t="str">
        <f>IF(GETPIVOTDATA("PS % recovery",Sheet4!$B$5,"Parish Name",K6036)&gt;99.949%,"OK","No")</f>
        <v>OK</v>
      </c>
      <c r="D6036" t="e">
        <f>VLOOKUP(J6036,'Ref2'!C:E,3,0)</f>
        <v>#N/A</v>
      </c>
      <c r="F6036">
        <v>12</v>
      </c>
      <c r="I6036" t="e">
        <f>VLOOKUP(J6036,Ref!L:M,2,0)</f>
        <v>#N/A</v>
      </c>
      <c r="J6036" t="s">
        <v>941</v>
      </c>
      <c r="K6036" t="str">
        <f>VLOOKUP($J6036,Ref!$D:$H,2,0)</f>
        <v xml:space="preserve">St Albans, St Michael                        </v>
      </c>
      <c r="L6036" t="str">
        <f>VLOOKUP($J6036,Ref!$D:$H,3,0)</f>
        <v>St Albans, St Michael</v>
      </c>
      <c r="M6036" t="str">
        <f>VLOOKUP($J6036,Ref!$D:$H,4,0)</f>
        <v>St Albans Deanery</v>
      </c>
      <c r="N6036" t="str">
        <f>VLOOKUP($J6036,Ref!$D:$H,5,0)</f>
        <v xml:space="preserve">Archdeaconry of St Albans </v>
      </c>
      <c r="Q6036">
        <v>86742</v>
      </c>
      <c r="R6036">
        <v>91071</v>
      </c>
      <c r="S6036">
        <v>7592</v>
      </c>
      <c r="T6036">
        <v>91071</v>
      </c>
    </row>
    <row r="6037" spans="1:20" x14ac:dyDescent="0.3">
      <c r="A6037">
        <v>2023</v>
      </c>
      <c r="C6037" t="str">
        <f>IF(GETPIVOTDATA("PS % recovery",Sheet4!$B$5,"Parish Name",K6037)&gt;99.949%,"OK","No")</f>
        <v>OK</v>
      </c>
      <c r="D6037" t="e">
        <f>VLOOKUP(J6037,'Ref2'!C:E,3,0)</f>
        <v>#N/A</v>
      </c>
      <c r="F6037">
        <v>12</v>
      </c>
      <c r="I6037" t="str">
        <f>VLOOKUP(J6037,Ref!L:M,2,0)</f>
        <v>Yes</v>
      </c>
      <c r="J6037" t="s">
        <v>943</v>
      </c>
      <c r="K6037" t="str">
        <f>VLOOKUP($J6037,Ref!$D:$H,2,0)</f>
        <v xml:space="preserve">St Albans, St Paul                           </v>
      </c>
      <c r="L6037" t="str">
        <f>VLOOKUP($J6037,Ref!$D:$H,3,0)</f>
        <v>St Albans, St Paul</v>
      </c>
      <c r="M6037" t="str">
        <f>VLOOKUP($J6037,Ref!$D:$H,4,0)</f>
        <v>St Albans Deanery</v>
      </c>
      <c r="N6037" t="str">
        <f>VLOOKUP($J6037,Ref!$D:$H,5,0)</f>
        <v xml:space="preserve">Archdeaconry of St Albans </v>
      </c>
      <c r="Q6037">
        <v>172361</v>
      </c>
      <c r="R6037">
        <v>162980</v>
      </c>
      <c r="S6037">
        <v>52980</v>
      </c>
      <c r="T6037">
        <v>162980</v>
      </c>
    </row>
    <row r="6038" spans="1:20" x14ac:dyDescent="0.3">
      <c r="A6038">
        <v>2023</v>
      </c>
      <c r="C6038" t="str">
        <f>IF(GETPIVOTDATA("PS % recovery",Sheet4!$B$5,"Parish Name",K6038)&gt;99.949%,"OK","No")</f>
        <v>No</v>
      </c>
      <c r="D6038" t="e">
        <f>VLOOKUP(J6038,'Ref2'!C:E,3,0)</f>
        <v>#N/A</v>
      </c>
      <c r="F6038">
        <v>12</v>
      </c>
      <c r="I6038" t="e">
        <f>VLOOKUP(J6038,Ref!L:M,2,0)</f>
        <v>#N/A</v>
      </c>
      <c r="J6038" t="s">
        <v>945</v>
      </c>
      <c r="K6038" t="str">
        <f>VLOOKUP($J6038,Ref!$D:$H,2,0)</f>
        <v xml:space="preserve">St Albans, St Peter                          </v>
      </c>
      <c r="L6038" t="str">
        <f>VLOOKUP($J6038,Ref!$D:$H,3,0)</f>
        <v>St Albans, St Peter</v>
      </c>
      <c r="M6038" t="str">
        <f>VLOOKUP($J6038,Ref!$D:$H,4,0)</f>
        <v>St Albans Deanery</v>
      </c>
      <c r="N6038" t="str">
        <f>VLOOKUP($J6038,Ref!$D:$H,5,0)</f>
        <v xml:space="preserve">Archdeaconry of St Albans </v>
      </c>
      <c r="Q6038">
        <v>97599</v>
      </c>
      <c r="R6038">
        <v>102821</v>
      </c>
      <c r="S6038">
        <v>8383.6299999999992</v>
      </c>
      <c r="T6038">
        <v>102821</v>
      </c>
    </row>
    <row r="6039" spans="1:20" x14ac:dyDescent="0.3">
      <c r="A6039">
        <v>2023</v>
      </c>
      <c r="C6039" t="str">
        <f>IF(GETPIVOTDATA("PS % recovery",Sheet4!$B$5,"Parish Name",K6039)&gt;99.949%,"OK","No")</f>
        <v>OK</v>
      </c>
      <c r="D6039" t="e">
        <f>VLOOKUP(J6039,'Ref2'!C:E,3,0)</f>
        <v>#N/A</v>
      </c>
      <c r="F6039">
        <v>12</v>
      </c>
      <c r="I6039" t="e">
        <f>VLOOKUP(J6039,Ref!L:M,2,0)</f>
        <v>#N/A</v>
      </c>
      <c r="J6039" t="s">
        <v>947</v>
      </c>
      <c r="K6039" t="str">
        <f>VLOOKUP($J6039,Ref!$D:$H,2,0)</f>
        <v xml:space="preserve">St Albans, St Saviour                        </v>
      </c>
      <c r="L6039" t="str">
        <f>VLOOKUP($J6039,Ref!$D:$H,3,0)</f>
        <v>St Albans, St Saviour</v>
      </c>
      <c r="M6039" t="str">
        <f>VLOOKUP($J6039,Ref!$D:$H,4,0)</f>
        <v>St Albans Deanery</v>
      </c>
      <c r="N6039" t="str">
        <f>VLOOKUP($J6039,Ref!$D:$H,5,0)</f>
        <v xml:space="preserve">Archdeaconry of St Albans </v>
      </c>
      <c r="Q6039">
        <v>58787</v>
      </c>
      <c r="R6039">
        <v>66831</v>
      </c>
      <c r="S6039">
        <v>5572</v>
      </c>
      <c r="T6039">
        <v>66831</v>
      </c>
    </row>
    <row r="6040" spans="1:20" x14ac:dyDescent="0.3">
      <c r="A6040">
        <v>2023</v>
      </c>
      <c r="C6040" t="str">
        <f>IF(GETPIVOTDATA("PS % recovery",Sheet4!$B$5,"Parish Name",K6040)&gt;99.949%,"OK","No")</f>
        <v>OK</v>
      </c>
      <c r="D6040" t="e">
        <f>VLOOKUP(J6040,'Ref2'!C:E,3,0)</f>
        <v>#N/A</v>
      </c>
      <c r="F6040">
        <v>12</v>
      </c>
      <c r="I6040" t="e">
        <f>VLOOKUP(J6040,Ref!L:M,2,0)</f>
        <v>#N/A</v>
      </c>
      <c r="J6040" t="s">
        <v>949</v>
      </c>
      <c r="K6040" t="str">
        <f>VLOOKUP($J6040,Ref!$D:$H,2,0)</f>
        <v xml:space="preserve">St Albans, St Stephen                        </v>
      </c>
      <c r="L6040" t="str">
        <f>VLOOKUP($J6040,Ref!$D:$H,3,0)</f>
        <v>St Albans, St Stephen</v>
      </c>
      <c r="M6040" t="str">
        <f>VLOOKUP($J6040,Ref!$D:$H,4,0)</f>
        <v>St Albans Deanery</v>
      </c>
      <c r="N6040" t="str">
        <f>VLOOKUP($J6040,Ref!$D:$H,5,0)</f>
        <v xml:space="preserve">Archdeaconry of St Albans </v>
      </c>
      <c r="Q6040">
        <v>79411</v>
      </c>
      <c r="R6040">
        <v>84625</v>
      </c>
      <c r="T6040">
        <v>84625</v>
      </c>
    </row>
    <row r="6041" spans="1:20" x14ac:dyDescent="0.3">
      <c r="A6041">
        <v>2023</v>
      </c>
      <c r="C6041" t="str">
        <f>IF(GETPIVOTDATA("PS % recovery",Sheet4!$B$5,"Parish Name",K6041)&gt;99.949%,"OK","No")</f>
        <v>OK</v>
      </c>
      <c r="D6041" t="e">
        <f>VLOOKUP(J6041,'Ref2'!C:E,3,0)</f>
        <v>#N/A</v>
      </c>
      <c r="F6041">
        <v>12</v>
      </c>
      <c r="I6041" t="e">
        <f>VLOOKUP(J6041,Ref!L:M,2,0)</f>
        <v>#N/A</v>
      </c>
      <c r="J6041" t="s">
        <v>951</v>
      </c>
      <c r="K6041" t="str">
        <f>VLOOKUP($J6041,Ref!$D:$H,2,0)</f>
        <v xml:space="preserve">Aldenham                                     </v>
      </c>
      <c r="L6041" t="str">
        <f>VLOOKUP($J6041,Ref!$D:$H,3,0)</f>
        <v>Aldenham, Radlett and Shenley Team Ministry</v>
      </c>
      <c r="M6041" t="str">
        <f>VLOOKUP($J6041,Ref!$D:$H,4,0)</f>
        <v>St Albans Deanery</v>
      </c>
      <c r="N6041" t="str">
        <f>VLOOKUP($J6041,Ref!$D:$H,5,0)</f>
        <v xml:space="preserve">Archdeaconry of St Albans </v>
      </c>
      <c r="Q6041">
        <v>45072</v>
      </c>
      <c r="R6041">
        <v>31006</v>
      </c>
      <c r="S6041">
        <v>2583</v>
      </c>
      <c r="T6041">
        <v>31006</v>
      </c>
    </row>
    <row r="6042" spans="1:20" x14ac:dyDescent="0.3">
      <c r="A6042">
        <v>2023</v>
      </c>
      <c r="C6042" t="str">
        <f>IF(GETPIVOTDATA("PS % recovery",Sheet4!$B$5,"Parish Name",K6042)&gt;99.949%,"OK","No")</f>
        <v>OK</v>
      </c>
      <c r="D6042" t="e">
        <f>VLOOKUP(J6042,'Ref2'!C:E,3,0)</f>
        <v>#N/A</v>
      </c>
      <c r="F6042">
        <v>12</v>
      </c>
      <c r="I6042" t="e">
        <f>VLOOKUP(J6042,Ref!L:M,2,0)</f>
        <v>#N/A</v>
      </c>
      <c r="J6042" t="s">
        <v>953</v>
      </c>
      <c r="K6042" t="str">
        <f>VLOOKUP($J6042,Ref!$D:$H,2,0)</f>
        <v xml:space="preserve">Bricket Wood                                 </v>
      </c>
      <c r="L6042" t="str">
        <f>VLOOKUP($J6042,Ref!$D:$H,3,0)</f>
        <v>Bricket Wood</v>
      </c>
      <c r="M6042" t="str">
        <f>VLOOKUP($J6042,Ref!$D:$H,4,0)</f>
        <v>St Albans Deanery</v>
      </c>
      <c r="N6042" t="str">
        <f>VLOOKUP($J6042,Ref!$D:$H,5,0)</f>
        <v xml:space="preserve">Archdeaconry of St Albans </v>
      </c>
      <c r="Q6042">
        <v>56330.04</v>
      </c>
      <c r="R6042">
        <v>57281</v>
      </c>
      <c r="S6042">
        <v>4773.42</v>
      </c>
      <c r="T6042">
        <v>57281</v>
      </c>
    </row>
    <row r="6043" spans="1:20" x14ac:dyDescent="0.3">
      <c r="A6043">
        <v>2023</v>
      </c>
      <c r="C6043" t="str">
        <f>IF(GETPIVOTDATA("PS % recovery",Sheet4!$B$5,"Parish Name",K6043)&gt;99.949%,"OK","No")</f>
        <v>OK</v>
      </c>
      <c r="D6043" t="e">
        <f>VLOOKUP(J6043,'Ref2'!C:E,3,0)</f>
        <v>#N/A</v>
      </c>
      <c r="F6043">
        <v>12</v>
      </c>
      <c r="I6043" t="e">
        <f>VLOOKUP(J6043,Ref!L:M,2,0)</f>
        <v>#N/A</v>
      </c>
      <c r="J6043" t="s">
        <v>955</v>
      </c>
      <c r="K6043" t="str">
        <f>VLOOKUP($J6043,Ref!$D:$H,2,0)</f>
        <v xml:space="preserve">Colney Heath, St Mark                        </v>
      </c>
      <c r="L6043" t="str">
        <f>VLOOKUP($J6043,Ref!$D:$H,3,0)</f>
        <v>Colney Heath, St Mark</v>
      </c>
      <c r="M6043" t="str">
        <f>VLOOKUP($J6043,Ref!$D:$H,4,0)</f>
        <v>St Albans Deanery</v>
      </c>
      <c r="N6043" t="str">
        <f>VLOOKUP($J6043,Ref!$D:$H,5,0)</f>
        <v xml:space="preserve">Archdeaconry of St Albans </v>
      </c>
      <c r="Q6043">
        <v>68066</v>
      </c>
      <c r="R6043">
        <v>70073</v>
      </c>
      <c r="S6043">
        <v>5800</v>
      </c>
      <c r="T6043">
        <v>70073</v>
      </c>
    </row>
    <row r="6044" spans="1:20" x14ac:dyDescent="0.3">
      <c r="A6044">
        <v>2023</v>
      </c>
      <c r="C6044" t="str">
        <f>IF(GETPIVOTDATA("PS % recovery",Sheet4!$B$5,"Parish Name",K6044)&gt;99.949%,"OK","No")</f>
        <v>No</v>
      </c>
      <c r="D6044" t="e">
        <f>VLOOKUP(J6044,'Ref2'!C:E,3,0)</f>
        <v>#N/A</v>
      </c>
      <c r="F6044">
        <v>12</v>
      </c>
      <c r="I6044" t="e">
        <f>VLOOKUP(J6044,Ref!L:M,2,0)</f>
        <v>#N/A</v>
      </c>
      <c r="J6044" t="s">
        <v>824</v>
      </c>
      <c r="K6044" t="str">
        <f>VLOOKUP($J6044,Ref!$D:$H,2,0)</f>
        <v xml:space="preserve">London Colney, St Peter                      </v>
      </c>
      <c r="L6044" t="str">
        <f>VLOOKUP($J6044,Ref!$D:$H,3,0)</f>
        <v>London Colney, St Peter</v>
      </c>
      <c r="M6044" t="str">
        <f>VLOOKUP($J6044,Ref!$D:$H,4,0)</f>
        <v>St Albans Deanery</v>
      </c>
      <c r="N6044" t="str">
        <f>VLOOKUP($J6044,Ref!$D:$H,5,0)</f>
        <v xml:space="preserve">Archdeaconry of St Albans </v>
      </c>
      <c r="Q6044">
        <v>46375</v>
      </c>
      <c r="R6044">
        <f>25141+3000</f>
        <v>28141</v>
      </c>
      <c r="S6044">
        <v>2000</v>
      </c>
      <c r="T6044">
        <f>25141+3000</f>
        <v>28141</v>
      </c>
    </row>
    <row r="6045" spans="1:20" x14ac:dyDescent="0.3">
      <c r="A6045">
        <v>2023</v>
      </c>
      <c r="C6045" t="str">
        <f>IF(GETPIVOTDATA("PS % recovery",Sheet4!$B$5,"Parish Name",K6045)&gt;99.949%,"OK","No")</f>
        <v>OK</v>
      </c>
      <c r="D6045" t="e">
        <f>VLOOKUP(J6045,'Ref2'!C:E,3,0)</f>
        <v>#N/A</v>
      </c>
      <c r="F6045">
        <v>12</v>
      </c>
      <c r="I6045" t="e">
        <f>VLOOKUP(J6045,Ref!L:M,2,0)</f>
        <v>#N/A</v>
      </c>
      <c r="J6045" t="s">
        <v>958</v>
      </c>
      <c r="K6045" t="str">
        <f>VLOOKUP($J6045,Ref!$D:$H,2,0)</f>
        <v xml:space="preserve">Frogmore, Holy Trinity                       </v>
      </c>
      <c r="L6045" t="str">
        <f>VLOOKUP($J6045,Ref!$D:$H,3,0)</f>
        <v>Frogmore, Holy Trinity</v>
      </c>
      <c r="M6045" t="str">
        <f>VLOOKUP($J6045,Ref!$D:$H,4,0)</f>
        <v>St Albans Deanery</v>
      </c>
      <c r="N6045" t="str">
        <f>VLOOKUP($J6045,Ref!$D:$H,5,0)</f>
        <v xml:space="preserve">Archdeaconry of St Albans </v>
      </c>
      <c r="Q6045">
        <v>59639</v>
      </c>
      <c r="R6045">
        <v>60542</v>
      </c>
      <c r="S6045">
        <v>5047</v>
      </c>
      <c r="T6045">
        <v>60542</v>
      </c>
    </row>
    <row r="6046" spans="1:20" x14ac:dyDescent="0.3">
      <c r="A6046">
        <v>2023</v>
      </c>
      <c r="C6046" t="str">
        <f>IF(GETPIVOTDATA("PS % recovery",Sheet4!$B$5,"Parish Name",K6046)&gt;99.949%,"OK","No")</f>
        <v>OK</v>
      </c>
      <c r="D6046" t="e">
        <f>VLOOKUP(J6046,'Ref2'!C:E,3,0)</f>
        <v>#N/A</v>
      </c>
      <c r="F6046">
        <v>12</v>
      </c>
      <c r="I6046" t="e">
        <f>VLOOKUP(J6046,Ref!L:M,2,0)</f>
        <v>#N/A</v>
      </c>
      <c r="J6046" t="s">
        <v>960</v>
      </c>
      <c r="K6046" t="str">
        <f>VLOOKUP($J6046,Ref!$D:$H,2,0)</f>
        <v xml:space="preserve">Radlett                                      </v>
      </c>
      <c r="L6046" t="str">
        <f>VLOOKUP($J6046,Ref!$D:$H,3,0)</f>
        <v>Aldenham, Radlett and Shenley Team Ministry</v>
      </c>
      <c r="M6046" t="str">
        <f>VLOOKUP($J6046,Ref!$D:$H,4,0)</f>
        <v>St Albans Deanery</v>
      </c>
      <c r="N6046" t="str">
        <f>VLOOKUP($J6046,Ref!$D:$H,5,0)</f>
        <v xml:space="preserve">Archdeaconry of St Albans </v>
      </c>
      <c r="Q6046">
        <v>119501</v>
      </c>
      <c r="R6046">
        <v>115789</v>
      </c>
      <c r="S6046">
        <v>9650</v>
      </c>
      <c r="T6046">
        <v>115789</v>
      </c>
    </row>
    <row r="6047" spans="1:20" x14ac:dyDescent="0.3">
      <c r="A6047">
        <v>2023</v>
      </c>
      <c r="C6047" t="str">
        <f>IF(GETPIVOTDATA("PS % recovery",Sheet4!$B$5,"Parish Name",K6047)&gt;99.949%,"OK","No")</f>
        <v>No</v>
      </c>
      <c r="D6047" t="e">
        <f>VLOOKUP(J6047,'Ref2'!C:E,3,0)</f>
        <v>#N/A</v>
      </c>
      <c r="F6047">
        <v>12</v>
      </c>
      <c r="I6047" t="e">
        <f>VLOOKUP(J6047,Ref!L:M,2,0)</f>
        <v>#N/A</v>
      </c>
      <c r="J6047" t="s">
        <v>962</v>
      </c>
      <c r="K6047" t="str">
        <f>VLOOKUP($J6047,Ref!$D:$H,2,0)</f>
        <v xml:space="preserve">Shenley                                      </v>
      </c>
      <c r="L6047" t="str">
        <f>VLOOKUP($J6047,Ref!$D:$H,3,0)</f>
        <v>Aldenham, Radlett and Shenley Team Ministry</v>
      </c>
      <c r="M6047" t="str">
        <f>VLOOKUP($J6047,Ref!$D:$H,4,0)</f>
        <v>St Albans Deanery</v>
      </c>
      <c r="N6047" t="str">
        <f>VLOOKUP($J6047,Ref!$D:$H,5,0)</f>
        <v xml:space="preserve">Archdeaconry of St Albans </v>
      </c>
      <c r="Q6047">
        <v>20345</v>
      </c>
      <c r="R6047">
        <v>39408</v>
      </c>
      <c r="T6047">
        <v>39408</v>
      </c>
    </row>
    <row r="6048" spans="1:20" x14ac:dyDescent="0.3">
      <c r="A6048">
        <v>2023</v>
      </c>
      <c r="C6048" t="str">
        <f>IF(GETPIVOTDATA("PS % recovery",Sheet4!$B$5,"Parish Name",K6048)&gt;99.949%,"OK","No")</f>
        <v>OK</v>
      </c>
      <c r="D6048" t="e">
        <f>VLOOKUP(J6048,'Ref2'!C:E,3,0)</f>
        <v>#N/A</v>
      </c>
      <c r="F6048">
        <v>12</v>
      </c>
      <c r="I6048" t="e">
        <f>VLOOKUP(J6048,Ref!L:M,2,0)</f>
        <v>#N/A</v>
      </c>
      <c r="J6048" t="s">
        <v>964</v>
      </c>
      <c r="K6048" t="str">
        <f>VLOOKUP($J6048,Ref!$D:$H,2,0)</f>
        <v xml:space="preserve">Abbots Langley                               </v>
      </c>
      <c r="L6048" t="str">
        <f>VLOOKUP($J6048,Ref!$D:$H,3,0)</f>
        <v>Abbots Langley</v>
      </c>
      <c r="M6048" t="str">
        <f>VLOOKUP($J6048,Ref!$D:$H,4,0)</f>
        <v>Watford Deanery</v>
      </c>
      <c r="N6048" t="str">
        <f>VLOOKUP($J6048,Ref!$D:$H,5,0)</f>
        <v xml:space="preserve">Archdeaconry of St Albans </v>
      </c>
      <c r="Q6048">
        <v>102008</v>
      </c>
      <c r="R6048">
        <v>95410</v>
      </c>
      <c r="S6048">
        <v>7949</v>
      </c>
      <c r="T6048">
        <v>95410</v>
      </c>
    </row>
    <row r="6049" spans="1:20" x14ac:dyDescent="0.3">
      <c r="A6049">
        <v>2023</v>
      </c>
      <c r="C6049" t="str">
        <f>IF(GETPIVOTDATA("PS % recovery",Sheet4!$B$5,"Parish Name",K6049)&gt;99.949%,"OK","No")</f>
        <v>OK</v>
      </c>
      <c r="D6049" t="e">
        <f>VLOOKUP(J6049,'Ref2'!C:E,3,0)</f>
        <v>#N/A</v>
      </c>
      <c r="F6049">
        <v>12</v>
      </c>
      <c r="I6049" t="e">
        <f>VLOOKUP(J6049,Ref!L:M,2,0)</f>
        <v>#N/A</v>
      </c>
      <c r="J6049" t="s">
        <v>966</v>
      </c>
      <c r="K6049" t="str">
        <f>VLOOKUP($J6049,Ref!$D:$H,2,0)</f>
        <v xml:space="preserve">Langleybury, St Paul                         </v>
      </c>
      <c r="L6049" t="str">
        <f>VLOOKUP($J6049,Ref!$D:$H,3,0)</f>
        <v>Langleybury, St Paul</v>
      </c>
      <c r="M6049" t="str">
        <f>VLOOKUP($J6049,Ref!$D:$H,4,0)</f>
        <v>Watford Deanery</v>
      </c>
      <c r="N6049" t="str">
        <f>VLOOKUP($J6049,Ref!$D:$H,5,0)</f>
        <v xml:space="preserve">Archdeaconry of St Albans </v>
      </c>
      <c r="Q6049">
        <v>39793</v>
      </c>
      <c r="R6049">
        <v>40210</v>
      </c>
      <c r="S6049">
        <v>3349</v>
      </c>
      <c r="T6049">
        <v>40210</v>
      </c>
    </row>
    <row r="6050" spans="1:20" x14ac:dyDescent="0.3">
      <c r="A6050">
        <v>2023</v>
      </c>
      <c r="C6050" t="str">
        <f>IF(GETPIVOTDATA("PS % recovery",Sheet4!$B$5,"Parish Name",K6050)&gt;99.949%,"OK","No")</f>
        <v>No</v>
      </c>
      <c r="D6050" t="e">
        <f>VLOOKUP(J6050,'Ref2'!C:E,3,0)</f>
        <v>#N/A</v>
      </c>
      <c r="F6050">
        <v>12</v>
      </c>
      <c r="I6050" t="e">
        <f>VLOOKUP(J6050,Ref!L:M,2,0)</f>
        <v>#N/A</v>
      </c>
      <c r="J6050" t="s">
        <v>968</v>
      </c>
      <c r="K6050" t="str">
        <f>VLOOKUP($J6050,Ref!$D:$H,2,0)</f>
        <v xml:space="preserve">Leavesden, All Saints                        </v>
      </c>
      <c r="L6050" t="str">
        <f>VLOOKUP($J6050,Ref!$D:$H,3,0)</f>
        <v>Leavesden, All Saints</v>
      </c>
      <c r="M6050" t="str">
        <f>VLOOKUP($J6050,Ref!$D:$H,4,0)</f>
        <v>Watford Deanery</v>
      </c>
      <c r="N6050" t="str">
        <f>VLOOKUP($J6050,Ref!$D:$H,5,0)</f>
        <v xml:space="preserve">Archdeaconry of St Albans </v>
      </c>
      <c r="Q6050">
        <v>53609</v>
      </c>
      <c r="R6050">
        <v>54866</v>
      </c>
      <c r="S6050">
        <v>916.42</v>
      </c>
      <c r="T6050">
        <v>54866</v>
      </c>
    </row>
    <row r="6051" spans="1:20" x14ac:dyDescent="0.3">
      <c r="A6051">
        <v>2023</v>
      </c>
      <c r="C6051" t="str">
        <f>IF(GETPIVOTDATA("PS % recovery",Sheet4!$B$5,"Parish Name",K6051)&gt;99.949%,"OK","No")</f>
        <v>OK</v>
      </c>
      <c r="D6051" t="e">
        <f>VLOOKUP(J6051,'Ref2'!C:E,3,0)</f>
        <v>#N/A</v>
      </c>
      <c r="F6051">
        <v>12</v>
      </c>
      <c r="I6051" t="e">
        <f>VLOOKUP(J6051,Ref!L:M,2,0)</f>
        <v>#N/A</v>
      </c>
      <c r="J6051" t="s">
        <v>970</v>
      </c>
      <c r="K6051" t="str">
        <f>VLOOKUP($J6051,Ref!$D:$H,2,0)</f>
        <v xml:space="preserve">Oxhey, All Saints                            </v>
      </c>
      <c r="L6051" t="str">
        <f>VLOOKUP($J6051,Ref!$D:$H,3,0)</f>
        <v>South Oxhey and Carpenders Park</v>
      </c>
      <c r="M6051" t="str">
        <f>VLOOKUP($J6051,Ref!$D:$H,4,0)</f>
        <v>Watford Deanery</v>
      </c>
      <c r="N6051" t="str">
        <f>VLOOKUP($J6051,Ref!$D:$H,5,0)</f>
        <v xml:space="preserve">Archdeaconry of St Albans </v>
      </c>
      <c r="Q6051">
        <v>34997</v>
      </c>
      <c r="R6051">
        <v>42265</v>
      </c>
      <c r="S6051">
        <v>3522</v>
      </c>
      <c r="T6051">
        <v>42265</v>
      </c>
    </row>
    <row r="6052" spans="1:20" x14ac:dyDescent="0.3">
      <c r="A6052">
        <v>2023</v>
      </c>
      <c r="C6052" t="str">
        <f>IF(GETPIVOTDATA("PS % recovery",Sheet4!$B$5,"Parish Name",K6052)&gt;99.949%,"OK","No")</f>
        <v>OK</v>
      </c>
      <c r="D6052" t="e">
        <f>VLOOKUP(J6052,'Ref2'!C:E,3,0)</f>
        <v>#N/A</v>
      </c>
      <c r="F6052">
        <v>12</v>
      </c>
      <c r="I6052" t="e">
        <f>VLOOKUP(J6052,Ref!L:M,2,0)</f>
        <v>#N/A</v>
      </c>
      <c r="J6052" t="s">
        <v>972</v>
      </c>
      <c r="K6052" t="str">
        <f>VLOOKUP($J6052,Ref!$D:$H,2,0)</f>
        <v xml:space="preserve">Oxhey, St Matthew                            </v>
      </c>
      <c r="L6052" t="str">
        <f>VLOOKUP($J6052,Ref!$D:$H,3,0)</f>
        <v>Oxhey, St Matthew</v>
      </c>
      <c r="M6052" t="str">
        <f>VLOOKUP($J6052,Ref!$D:$H,4,0)</f>
        <v>Watford Deanery</v>
      </c>
      <c r="N6052" t="str">
        <f>VLOOKUP($J6052,Ref!$D:$H,5,0)</f>
        <v xml:space="preserve">Archdeaconry of St Albans </v>
      </c>
      <c r="Q6052">
        <v>45355</v>
      </c>
      <c r="R6052">
        <v>46360</v>
      </c>
      <c r="S6052">
        <v>3867</v>
      </c>
      <c r="T6052">
        <v>46360</v>
      </c>
    </row>
    <row r="6053" spans="1:20" x14ac:dyDescent="0.3">
      <c r="A6053">
        <v>2023</v>
      </c>
      <c r="C6053" t="str">
        <f>IF(GETPIVOTDATA("PS % recovery",Sheet4!$B$5,"Parish Name",K6053)&gt;99.949%,"OK","No")</f>
        <v>No</v>
      </c>
      <c r="D6053" t="e">
        <f>VLOOKUP(J6053,'Ref2'!C:E,3,0)</f>
        <v>#N/A</v>
      </c>
      <c r="F6053">
        <v>12</v>
      </c>
      <c r="I6053" t="str">
        <f>VLOOKUP(J6053,Ref!L:M,2,0)</f>
        <v>Yes</v>
      </c>
      <c r="J6053" t="s">
        <v>974</v>
      </c>
      <c r="K6053" t="str">
        <f>VLOOKUP($J6053,Ref!$D:$H,2,0)</f>
        <v xml:space="preserve">Watford, Christ Church                       </v>
      </c>
      <c r="L6053" t="str">
        <f>VLOOKUP($J6053,Ref!$D:$H,3,0)</f>
        <v>Watford, Christ Church</v>
      </c>
      <c r="M6053" t="str">
        <f>VLOOKUP($J6053,Ref!$D:$H,4,0)</f>
        <v>Watford Deanery</v>
      </c>
      <c r="N6053" t="str">
        <f>VLOOKUP($J6053,Ref!$D:$H,5,0)</f>
        <v xml:space="preserve">Archdeaconry of St Albans </v>
      </c>
      <c r="Q6053">
        <v>23600</v>
      </c>
      <c r="R6053">
        <v>43132</v>
      </c>
      <c r="S6053">
        <v>19532</v>
      </c>
      <c r="T6053">
        <v>43132</v>
      </c>
    </row>
    <row r="6054" spans="1:20" x14ac:dyDescent="0.3">
      <c r="A6054">
        <v>2023</v>
      </c>
      <c r="C6054" t="str">
        <f>IF(GETPIVOTDATA("PS % recovery",Sheet4!$B$5,"Parish Name",K6054)&gt;99.949%,"OK","No")</f>
        <v>OK</v>
      </c>
      <c r="D6054" t="e">
        <f>VLOOKUP(J6054,'Ref2'!C:E,3,0)</f>
        <v>#N/A</v>
      </c>
      <c r="F6054">
        <v>12</v>
      </c>
      <c r="I6054" t="e">
        <f>VLOOKUP(J6054,Ref!L:M,2,0)</f>
        <v>#N/A</v>
      </c>
      <c r="J6054" t="s">
        <v>976</v>
      </c>
      <c r="K6054" t="str">
        <f>VLOOKUP($J6054,Ref!$D:$H,2,0)</f>
        <v xml:space="preserve">Watford, St Andrew (LEP)                     </v>
      </c>
      <c r="L6054" t="str">
        <f>VLOOKUP($J6054,Ref!$D:$H,3,0)</f>
        <v>Watford, St Andrew</v>
      </c>
      <c r="M6054" t="str">
        <f>VLOOKUP($J6054,Ref!$D:$H,4,0)</f>
        <v>Watford Deanery</v>
      </c>
      <c r="N6054" t="str">
        <f>VLOOKUP($J6054,Ref!$D:$H,5,0)</f>
        <v xml:space="preserve">Archdeaconry of St Albans </v>
      </c>
      <c r="Q6054">
        <v>31639</v>
      </c>
      <c r="R6054">
        <v>31376</v>
      </c>
      <c r="S6054">
        <v>2611</v>
      </c>
      <c r="T6054">
        <v>31376</v>
      </c>
    </row>
    <row r="6055" spans="1:20" x14ac:dyDescent="0.3">
      <c r="A6055">
        <v>2023</v>
      </c>
      <c r="C6055" t="str">
        <f>IF(GETPIVOTDATA("PS % recovery",Sheet4!$B$5,"Parish Name",K6055)&gt;99.949%,"OK","No")</f>
        <v>No</v>
      </c>
      <c r="D6055" t="e">
        <f>VLOOKUP(J6055,'Ref2'!C:E,3,0)</f>
        <v>#N/A</v>
      </c>
      <c r="F6055">
        <v>12</v>
      </c>
      <c r="I6055" t="str">
        <f>VLOOKUP(J6055,Ref!L:M,2,0)</f>
        <v>Yes</v>
      </c>
      <c r="J6055" t="s">
        <v>825</v>
      </c>
      <c r="K6055" t="str">
        <f>VLOOKUP($J6055,Ref!$D:$H,2,0)</f>
        <v xml:space="preserve">Watford, St John                             </v>
      </c>
      <c r="L6055" t="str">
        <f>VLOOKUP($J6055,Ref!$D:$H,3,0)</f>
        <v>Watford, St John</v>
      </c>
      <c r="M6055" t="str">
        <f>VLOOKUP($J6055,Ref!$D:$H,4,0)</f>
        <v>Watford Deanery</v>
      </c>
      <c r="N6055" t="str">
        <f>VLOOKUP($J6055,Ref!$D:$H,5,0)</f>
        <v xml:space="preserve">Archdeaconry of St Albans </v>
      </c>
      <c r="Q6055">
        <v>34920</v>
      </c>
      <c r="R6055">
        <v>35174</v>
      </c>
      <c r="S6055">
        <v>4</v>
      </c>
      <c r="T6055">
        <v>35174</v>
      </c>
    </row>
    <row r="6056" spans="1:20" x14ac:dyDescent="0.3">
      <c r="A6056">
        <v>2023</v>
      </c>
      <c r="C6056" t="str">
        <f>IF(GETPIVOTDATA("PS % recovery",Sheet4!$B$5,"Parish Name",K6056)&gt;99.949%,"OK","No")</f>
        <v>OK</v>
      </c>
      <c r="D6056" t="e">
        <f>VLOOKUP(J6056,'Ref2'!C:E,3,0)</f>
        <v>#N/A</v>
      </c>
      <c r="F6056">
        <v>12</v>
      </c>
      <c r="I6056" t="e">
        <f>VLOOKUP(J6056,Ref!L:M,2,0)</f>
        <v>#N/A</v>
      </c>
      <c r="J6056" t="s">
        <v>979</v>
      </c>
      <c r="K6056" t="str">
        <f>VLOOKUP($J6056,Ref!$D:$H,2,0)</f>
        <v xml:space="preserve">Watford, St Luke                             </v>
      </c>
      <c r="L6056" t="str">
        <f>VLOOKUP($J6056,Ref!$D:$H,3,0)</f>
        <v>Watford, St Luke</v>
      </c>
      <c r="M6056" t="str">
        <f>VLOOKUP($J6056,Ref!$D:$H,4,0)</f>
        <v>Watford Deanery</v>
      </c>
      <c r="N6056" t="str">
        <f>VLOOKUP($J6056,Ref!$D:$H,5,0)</f>
        <v xml:space="preserve">Archdeaconry of St Albans </v>
      </c>
      <c r="Q6056">
        <v>112985</v>
      </c>
      <c r="R6056">
        <v>115439</v>
      </c>
      <c r="S6056">
        <v>9619</v>
      </c>
      <c r="T6056">
        <v>115439</v>
      </c>
    </row>
    <row r="6057" spans="1:20" x14ac:dyDescent="0.3">
      <c r="A6057">
        <v>2023</v>
      </c>
      <c r="C6057" t="str">
        <f>IF(GETPIVOTDATA("PS % recovery",Sheet4!$B$5,"Parish Name",K6057)&gt;99.949%,"OK","No")</f>
        <v>OK</v>
      </c>
      <c r="D6057" t="e">
        <f>VLOOKUP(J6057,'Ref2'!C:E,3,0)</f>
        <v>#N/A</v>
      </c>
      <c r="F6057">
        <v>12</v>
      </c>
      <c r="I6057" t="e">
        <f>VLOOKUP(J6057,Ref!L:M,2,0)</f>
        <v>#N/A</v>
      </c>
      <c r="J6057" t="s">
        <v>981</v>
      </c>
      <c r="K6057" t="str">
        <f>VLOOKUP($J6057,Ref!$D:$H,2,0)</f>
        <v xml:space="preserve">Watford                                      </v>
      </c>
      <c r="L6057" t="str">
        <f>VLOOKUP($J6057,Ref!$D:$H,3,0)</f>
        <v>Watford</v>
      </c>
      <c r="M6057" t="str">
        <f>VLOOKUP($J6057,Ref!$D:$H,4,0)</f>
        <v>Watford Deanery</v>
      </c>
      <c r="N6057" t="str">
        <f>VLOOKUP($J6057,Ref!$D:$H,5,0)</f>
        <v xml:space="preserve">Archdeaconry of St Albans </v>
      </c>
      <c r="Q6057">
        <v>100566</v>
      </c>
      <c r="R6057">
        <v>88490</v>
      </c>
      <c r="S6057">
        <v>7215.65</v>
      </c>
      <c r="T6057">
        <v>88490</v>
      </c>
    </row>
    <row r="6058" spans="1:20" x14ac:dyDescent="0.3">
      <c r="A6058">
        <v>2023</v>
      </c>
      <c r="C6058" t="str">
        <f>IF(GETPIVOTDATA("PS % recovery",Sheet4!$B$5,"Parish Name",K6058)&gt;99.949%,"OK","No")</f>
        <v>OK</v>
      </c>
      <c r="D6058" t="e">
        <f>VLOOKUP(J6058,'Ref2'!C:E,3,0)</f>
        <v>#N/A</v>
      </c>
      <c r="F6058">
        <v>12</v>
      </c>
      <c r="I6058" t="e">
        <f>VLOOKUP(J6058,Ref!L:M,2,0)</f>
        <v>#N/A</v>
      </c>
      <c r="J6058" t="s">
        <v>983</v>
      </c>
      <c r="K6058" t="str">
        <f>VLOOKUP($J6058,Ref!$D:$H,2,0)</f>
        <v xml:space="preserve">Watford, St Michael and All Angels (LEP)     </v>
      </c>
      <c r="L6058" t="str">
        <f>VLOOKUP($J6058,Ref!$D:$H,3,0)</f>
        <v>Watford, St Michael</v>
      </c>
      <c r="M6058" t="str">
        <f>VLOOKUP($J6058,Ref!$D:$H,4,0)</f>
        <v>Watford Deanery</v>
      </c>
      <c r="N6058" t="str">
        <f>VLOOKUP($J6058,Ref!$D:$H,5,0)</f>
        <v xml:space="preserve">Archdeaconry of St Albans </v>
      </c>
      <c r="Q6058">
        <v>51764</v>
      </c>
      <c r="R6058">
        <v>52737</v>
      </c>
      <c r="S6058">
        <v>4392</v>
      </c>
      <c r="T6058">
        <v>52737</v>
      </c>
    </row>
    <row r="6059" spans="1:20" x14ac:dyDescent="0.3">
      <c r="A6059">
        <v>2023</v>
      </c>
      <c r="C6059" t="str">
        <f>IF(GETPIVOTDATA("PS % recovery",Sheet4!$B$5,"Parish Name",K6059)&gt;99.949%,"OK","No")</f>
        <v>No</v>
      </c>
      <c r="D6059" t="e">
        <f>VLOOKUP(J6059,'Ref2'!C:E,3,0)</f>
        <v>#N/A</v>
      </c>
      <c r="F6059">
        <v>12</v>
      </c>
      <c r="I6059" t="str">
        <f>VLOOKUP(J6059,Ref!L:M,2,0)</f>
        <v>Yes</v>
      </c>
      <c r="J6059" t="s">
        <v>985</v>
      </c>
      <c r="K6059" t="str">
        <f>VLOOKUP($J6059,Ref!$D:$H,2,0)</f>
        <v xml:space="preserve">Watford, St Peter                            </v>
      </c>
      <c r="L6059" t="str">
        <f>VLOOKUP($J6059,Ref!$D:$H,3,0)</f>
        <v>Watford, St Peter</v>
      </c>
      <c r="M6059" t="str">
        <f>VLOOKUP($J6059,Ref!$D:$H,4,0)</f>
        <v>Watford Deanery</v>
      </c>
      <c r="N6059" t="str">
        <f>VLOOKUP($J6059,Ref!$D:$H,5,0)</f>
        <v xml:space="preserve">Archdeaconry of St Albans </v>
      </c>
      <c r="Q6059">
        <v>46929</v>
      </c>
      <c r="R6059">
        <v>48023</v>
      </c>
      <c r="S6059">
        <v>4001</v>
      </c>
      <c r="T6059">
        <v>48023</v>
      </c>
    </row>
    <row r="6060" spans="1:20" x14ac:dyDescent="0.3">
      <c r="A6060">
        <v>2023</v>
      </c>
      <c r="C6060" t="str">
        <f>IF(GETPIVOTDATA("PS % recovery",Sheet4!$B$5,"Parish Name",K6060)&gt;99.949%,"OK","No")</f>
        <v>OK</v>
      </c>
      <c r="D6060" t="e">
        <f>VLOOKUP(J6060,'Ref2'!C:E,3,0)</f>
        <v>#N/A</v>
      </c>
      <c r="F6060">
        <v>12</v>
      </c>
      <c r="I6060" t="e">
        <f>VLOOKUP(J6060,Ref!L:M,2,0)</f>
        <v>#N/A</v>
      </c>
      <c r="J6060" t="s">
        <v>987</v>
      </c>
      <c r="K6060" t="str">
        <f>VLOOKUP($J6060,Ref!$D:$H,2,0)</f>
        <v xml:space="preserve">Bushey                                       </v>
      </c>
      <c r="L6060" t="str">
        <f>VLOOKUP($J6060,Ref!$D:$H,3,0)</f>
        <v>Bushey</v>
      </c>
      <c r="M6060" t="str">
        <f>VLOOKUP($J6060,Ref!$D:$H,4,0)</f>
        <v>Watford Deanery</v>
      </c>
      <c r="N6060" t="str">
        <f>VLOOKUP($J6060,Ref!$D:$H,5,0)</f>
        <v xml:space="preserve">Archdeaconry of St Albans </v>
      </c>
      <c r="Q6060">
        <v>82655.16000000044</v>
      </c>
      <c r="R6060">
        <v>81606</v>
      </c>
      <c r="S6060">
        <v>27002.84</v>
      </c>
      <c r="T6060">
        <v>81606</v>
      </c>
    </row>
    <row r="6061" spans="1:20" x14ac:dyDescent="0.3">
      <c r="A6061">
        <v>2023</v>
      </c>
      <c r="C6061" t="str">
        <f>IF(GETPIVOTDATA("PS % recovery",Sheet4!$B$5,"Parish Name",K6061)&gt;99.949%,"OK","No")</f>
        <v>No</v>
      </c>
      <c r="D6061" t="e">
        <f>VLOOKUP(J6061,'Ref2'!C:E,3,0)</f>
        <v>#N/A</v>
      </c>
      <c r="F6061">
        <v>12</v>
      </c>
      <c r="I6061" t="e">
        <f>VLOOKUP(J6061,Ref!L:M,2,0)</f>
        <v>#N/A</v>
      </c>
      <c r="J6061" t="s">
        <v>989</v>
      </c>
      <c r="K6061" t="str">
        <f>VLOOKUP($J6061,Ref!$D:$H,2,0)</f>
        <v xml:space="preserve">Bushey Heath, St Peter                       </v>
      </c>
      <c r="L6061" t="str">
        <f>VLOOKUP($J6061,Ref!$D:$H,3,0)</f>
        <v>Bushey Heath, St Peter</v>
      </c>
      <c r="M6061" t="str">
        <f>VLOOKUP($J6061,Ref!$D:$H,4,0)</f>
        <v>Watford Deanery</v>
      </c>
      <c r="N6061" t="str">
        <f>VLOOKUP($J6061,Ref!$D:$H,5,0)</f>
        <v xml:space="preserve">Archdeaconry of St Albans </v>
      </c>
      <c r="Q6061">
        <v>46000</v>
      </c>
      <c r="R6061">
        <v>47167</v>
      </c>
      <c r="S6061">
        <v>12667</v>
      </c>
      <c r="T6061">
        <v>47167</v>
      </c>
    </row>
    <row r="6062" spans="1:20" x14ac:dyDescent="0.3">
      <c r="A6062">
        <v>2023</v>
      </c>
      <c r="C6062" t="str">
        <f>IF(GETPIVOTDATA("PS % recovery",Sheet4!$B$5,"Parish Name",K6062)&gt;99.949%,"OK","No")</f>
        <v>No</v>
      </c>
      <c r="D6062" t="e">
        <f>VLOOKUP(J6062,'Ref2'!C:E,3,0)</f>
        <v>#N/A</v>
      </c>
      <c r="F6062">
        <v>12</v>
      </c>
      <c r="I6062" t="e">
        <f>VLOOKUP(J6062,Ref!L:M,2,0)</f>
        <v>#N/A</v>
      </c>
      <c r="J6062" t="s">
        <v>826</v>
      </c>
      <c r="K6062" t="str">
        <f>VLOOKUP($J6062,Ref!$D:$H,2,0)</f>
        <v xml:space="preserve">Ayot St Lawrence                             </v>
      </c>
      <c r="L6062" t="str">
        <f>VLOOKUP($J6062,Ref!$D:$H,3,0)</f>
        <v>Kimpton with Ayot St Lawrence</v>
      </c>
      <c r="M6062" t="str">
        <f>VLOOKUP($J6062,Ref!$D:$H,4,0)</f>
        <v>Wheathampstead Deanery</v>
      </c>
      <c r="N6062" t="str">
        <f>VLOOKUP($J6062,Ref!$D:$H,5,0)</f>
        <v xml:space="preserve">Archdeaconry of St Albans </v>
      </c>
      <c r="Q6062">
        <v>1510</v>
      </c>
      <c r="R6062">
        <v>4562</v>
      </c>
      <c r="S6062">
        <v>140</v>
      </c>
      <c r="T6062">
        <v>4562</v>
      </c>
    </row>
    <row r="6063" spans="1:20" x14ac:dyDescent="0.3">
      <c r="A6063">
        <v>2023</v>
      </c>
      <c r="C6063" t="str">
        <f>IF(GETPIVOTDATA("PS % recovery",Sheet4!$B$5,"Parish Name",K6063)&gt;99.949%,"OK","No")</f>
        <v>OK</v>
      </c>
      <c r="D6063" t="e">
        <f>VLOOKUP(J6063,'Ref2'!C:E,3,0)</f>
        <v>#N/A</v>
      </c>
      <c r="F6063">
        <v>12</v>
      </c>
      <c r="I6063" t="e">
        <f>VLOOKUP(J6063,Ref!L:M,2,0)</f>
        <v>#N/A</v>
      </c>
      <c r="J6063" t="s">
        <v>828</v>
      </c>
      <c r="K6063" t="str">
        <f>VLOOKUP($J6063,Ref!$D:$H,2,0)</f>
        <v xml:space="preserve">Kimpton                                      </v>
      </c>
      <c r="L6063" t="str">
        <f>VLOOKUP($J6063,Ref!$D:$H,3,0)</f>
        <v>Kimpton with Ayot St Lawrence</v>
      </c>
      <c r="M6063" t="str">
        <f>VLOOKUP($J6063,Ref!$D:$H,4,0)</f>
        <v>Wheathampstead Deanery</v>
      </c>
      <c r="N6063" t="str">
        <f>VLOOKUP($J6063,Ref!$D:$H,5,0)</f>
        <v xml:space="preserve">Archdeaconry of St Albans </v>
      </c>
      <c r="Q6063">
        <v>40749</v>
      </c>
      <c r="R6063">
        <v>41008</v>
      </c>
      <c r="S6063">
        <v>3236</v>
      </c>
      <c r="T6063">
        <v>41008</v>
      </c>
    </row>
    <row r="6064" spans="1:20" x14ac:dyDescent="0.3">
      <c r="A6064">
        <v>2023</v>
      </c>
      <c r="C6064" t="str">
        <f>IF(GETPIVOTDATA("PS % recovery",Sheet4!$B$5,"Parish Name",K6064)&gt;99.949%,"OK","No")</f>
        <v>No</v>
      </c>
      <c r="D6064" t="e">
        <f>VLOOKUP(J6064,'Ref2'!C:E,3,0)</f>
        <v>#N/A</v>
      </c>
      <c r="F6064">
        <v>12</v>
      </c>
      <c r="I6064" t="e">
        <f>VLOOKUP(J6064,Ref!L:M,2,0)</f>
        <v>#N/A</v>
      </c>
      <c r="J6064" t="s">
        <v>993</v>
      </c>
      <c r="K6064" t="str">
        <f>VLOOKUP($J6064,Ref!$D:$H,2,0)</f>
        <v xml:space="preserve">Flamstead                                    </v>
      </c>
      <c r="L6064" t="str">
        <f>VLOOKUP($J6064,Ref!$D:$H,3,0)</f>
        <v>Flamstead and Markyate Street</v>
      </c>
      <c r="M6064" t="str">
        <f>VLOOKUP($J6064,Ref!$D:$H,4,0)</f>
        <v>Wheathampstead Deanery</v>
      </c>
      <c r="N6064" t="str">
        <f>VLOOKUP($J6064,Ref!$D:$H,5,0)</f>
        <v xml:space="preserve">Archdeaconry of St Albans </v>
      </c>
      <c r="Q6064">
        <v>33855</v>
      </c>
      <c r="R6064">
        <v>34302</v>
      </c>
      <c r="S6064">
        <v>4842</v>
      </c>
      <c r="T6064">
        <v>34302</v>
      </c>
    </row>
    <row r="6065" spans="1:20" x14ac:dyDescent="0.3">
      <c r="A6065">
        <v>2023</v>
      </c>
      <c r="C6065" t="str">
        <f>IF(GETPIVOTDATA("PS % recovery",Sheet4!$B$5,"Parish Name",K6065)&gt;99.949%,"OK","No")</f>
        <v>OK</v>
      </c>
      <c r="D6065" t="e">
        <f>VLOOKUP(J6065,'Ref2'!C:E,3,0)</f>
        <v>#N/A</v>
      </c>
      <c r="F6065">
        <v>12</v>
      </c>
      <c r="I6065" t="e">
        <f>VLOOKUP(J6065,Ref!L:M,2,0)</f>
        <v>#N/A</v>
      </c>
      <c r="J6065" t="s">
        <v>995</v>
      </c>
      <c r="K6065" t="str">
        <f>VLOOKUP($J6065,Ref!$D:$H,2,0)</f>
        <v xml:space="preserve">Harpenden, St John                           </v>
      </c>
      <c r="L6065" t="str">
        <f>VLOOKUP($J6065,Ref!$D:$H,3,0)</f>
        <v>Harpenden, St John</v>
      </c>
      <c r="M6065" t="str">
        <f>VLOOKUP($J6065,Ref!$D:$H,4,0)</f>
        <v>Wheathampstead Deanery</v>
      </c>
      <c r="N6065" t="str">
        <f>VLOOKUP($J6065,Ref!$D:$H,5,0)</f>
        <v xml:space="preserve">Archdeaconry of St Albans </v>
      </c>
      <c r="Q6065">
        <v>100862</v>
      </c>
      <c r="R6065">
        <v>95319</v>
      </c>
      <c r="S6065">
        <v>7946</v>
      </c>
      <c r="T6065">
        <v>95319</v>
      </c>
    </row>
    <row r="6066" spans="1:20" x14ac:dyDescent="0.3">
      <c r="A6066">
        <v>2023</v>
      </c>
      <c r="C6066" t="str">
        <f>IF(GETPIVOTDATA("PS % recovery",Sheet4!$B$5,"Parish Name",K6066)&gt;99.949%,"OK","No")</f>
        <v>OK</v>
      </c>
      <c r="D6066" t="e">
        <f>VLOOKUP(J6066,'Ref2'!C:E,3,0)</f>
        <v>#N/A</v>
      </c>
      <c r="F6066">
        <v>12</v>
      </c>
      <c r="I6066" t="e">
        <f>VLOOKUP(J6066,Ref!L:M,2,0)</f>
        <v>#N/A</v>
      </c>
      <c r="J6066" t="s">
        <v>997</v>
      </c>
      <c r="K6066" t="str">
        <f>VLOOKUP($J6066,Ref!$D:$H,2,0)</f>
        <v xml:space="preserve">Harpenden                                    </v>
      </c>
      <c r="L6066" t="str">
        <f>VLOOKUP($J6066,Ref!$D:$H,3,0)</f>
        <v>Harpenden</v>
      </c>
      <c r="M6066" t="str">
        <f>VLOOKUP($J6066,Ref!$D:$H,4,0)</f>
        <v>Wheathampstead Deanery</v>
      </c>
      <c r="N6066" t="str">
        <f>VLOOKUP($J6066,Ref!$D:$H,5,0)</f>
        <v xml:space="preserve">Archdeaconry of St Albans </v>
      </c>
      <c r="Q6066">
        <v>287417</v>
      </c>
      <c r="R6066">
        <v>290639</v>
      </c>
      <c r="S6066">
        <v>24219</v>
      </c>
      <c r="T6066">
        <v>290639</v>
      </c>
    </row>
    <row r="6067" spans="1:20" x14ac:dyDescent="0.3">
      <c r="A6067">
        <v>2023</v>
      </c>
      <c r="C6067" t="str">
        <f>IF(GETPIVOTDATA("PS % recovery",Sheet4!$B$5,"Parish Name",K6067)&gt;99.949%,"OK","No")</f>
        <v>OK</v>
      </c>
      <c r="D6067" t="e">
        <f>VLOOKUP(J6067,'Ref2'!C:E,3,0)</f>
        <v>#N/A</v>
      </c>
      <c r="F6067">
        <v>12</v>
      </c>
      <c r="I6067" t="e">
        <f>VLOOKUP(J6067,Ref!L:M,2,0)</f>
        <v>#N/A</v>
      </c>
      <c r="J6067" t="s">
        <v>999</v>
      </c>
      <c r="K6067" t="str">
        <f>VLOOKUP($J6067,Ref!$D:$H,2,0)</f>
        <v xml:space="preserve">Markyate Street, St John the Baptist         </v>
      </c>
      <c r="L6067" t="str">
        <f>VLOOKUP($J6067,Ref!$D:$H,3,0)</f>
        <v>Flamstead and Markyate Street</v>
      </c>
      <c r="M6067" t="str">
        <f>VLOOKUP($J6067,Ref!$D:$H,4,0)</f>
        <v>Wheathampstead Deanery</v>
      </c>
      <c r="N6067" t="str">
        <f>VLOOKUP($J6067,Ref!$D:$H,5,0)</f>
        <v xml:space="preserve">Archdeaconry of St Albans </v>
      </c>
      <c r="Q6067">
        <v>30345</v>
      </c>
      <c r="R6067">
        <v>30810</v>
      </c>
      <c r="S6067">
        <v>2286.16</v>
      </c>
      <c r="T6067">
        <v>30810</v>
      </c>
    </row>
    <row r="6068" spans="1:20" x14ac:dyDescent="0.3">
      <c r="A6068">
        <v>2023</v>
      </c>
      <c r="C6068" t="str">
        <f>IF(GETPIVOTDATA("PS % recovery",Sheet4!$B$5,"Parish Name",K6068)&gt;99.949%,"OK","No")</f>
        <v>OK</v>
      </c>
      <c r="D6068" t="e">
        <f>VLOOKUP(J6068,'Ref2'!C:E,3,0)</f>
        <v>#N/A</v>
      </c>
      <c r="F6068">
        <v>12</v>
      </c>
      <c r="I6068" t="e">
        <f>VLOOKUP(J6068,Ref!L:M,2,0)</f>
        <v>#N/A</v>
      </c>
      <c r="J6068" t="s">
        <v>1001</v>
      </c>
      <c r="K6068" t="str">
        <f>VLOOKUP($J6068,Ref!$D:$H,2,0)</f>
        <v xml:space="preserve">Redbourn                                     </v>
      </c>
      <c r="L6068" t="str">
        <f>VLOOKUP($J6068,Ref!$D:$H,3,0)</f>
        <v>Redbourn</v>
      </c>
      <c r="M6068" t="str">
        <f>VLOOKUP($J6068,Ref!$D:$H,4,0)</f>
        <v>Wheathampstead Deanery</v>
      </c>
      <c r="N6068" t="str">
        <f>VLOOKUP($J6068,Ref!$D:$H,5,0)</f>
        <v xml:space="preserve">Archdeaconry of St Albans </v>
      </c>
      <c r="Q6068">
        <v>124669</v>
      </c>
      <c r="R6068">
        <v>122570</v>
      </c>
      <c r="S6068">
        <v>10282.56</v>
      </c>
      <c r="T6068">
        <v>122570</v>
      </c>
    </row>
    <row r="6069" spans="1:20" x14ac:dyDescent="0.3">
      <c r="A6069">
        <v>2023</v>
      </c>
      <c r="C6069" t="str">
        <f>IF(GETPIVOTDATA("PS % recovery",Sheet4!$B$5,"Parish Name",K6069)&gt;99.949%,"OK","No")</f>
        <v>OK</v>
      </c>
      <c r="D6069" t="e">
        <f>VLOOKUP(J6069,'Ref2'!C:E,3,0)</f>
        <v>#N/A</v>
      </c>
      <c r="F6069">
        <v>12</v>
      </c>
      <c r="I6069" t="e">
        <f>VLOOKUP(J6069,Ref!L:M,2,0)</f>
        <v>#N/A</v>
      </c>
      <c r="J6069" t="s">
        <v>1003</v>
      </c>
      <c r="K6069" t="str">
        <f>VLOOKUP($J6069,Ref!$D:$H,2,0)</f>
        <v xml:space="preserve">Sandridge                                    </v>
      </c>
      <c r="L6069" t="str">
        <f>VLOOKUP($J6069,Ref!$D:$H,3,0)</f>
        <v>Sandridge</v>
      </c>
      <c r="M6069" t="str">
        <f>VLOOKUP($J6069,Ref!$D:$H,4,0)</f>
        <v>Wheathampstead Deanery</v>
      </c>
      <c r="N6069" t="str">
        <f>VLOOKUP($J6069,Ref!$D:$H,5,0)</f>
        <v xml:space="preserve">Archdeaconry of St Albans </v>
      </c>
      <c r="Q6069">
        <v>42762</v>
      </c>
      <c r="R6069">
        <v>43164</v>
      </c>
      <c r="S6069">
        <v>3597</v>
      </c>
      <c r="T6069">
        <v>43164</v>
      </c>
    </row>
    <row r="6070" spans="1:20" x14ac:dyDescent="0.3">
      <c r="A6070">
        <v>2023</v>
      </c>
      <c r="C6070" t="str">
        <f>IF(GETPIVOTDATA("PS % recovery",Sheet4!$B$5,"Parish Name",K6070)&gt;99.949%,"OK","No")</f>
        <v>OK</v>
      </c>
      <c r="D6070" t="e">
        <f>VLOOKUP(J6070,'Ref2'!C:E,3,0)</f>
        <v>#N/A</v>
      </c>
      <c r="F6070">
        <v>12</v>
      </c>
      <c r="I6070" t="e">
        <f>VLOOKUP(J6070,Ref!L:M,2,0)</f>
        <v>#N/A</v>
      </c>
      <c r="J6070" t="s">
        <v>1005</v>
      </c>
      <c r="K6070" t="str">
        <f>VLOOKUP($J6070,Ref!$D:$H,2,0)</f>
        <v xml:space="preserve">Wheathampstead                               </v>
      </c>
      <c r="L6070" t="str">
        <f>VLOOKUP($J6070,Ref!$D:$H,3,0)</f>
        <v>Wheathampstead</v>
      </c>
      <c r="M6070" t="str">
        <f>VLOOKUP($J6070,Ref!$D:$H,4,0)</f>
        <v>Wheathampstead Deanery</v>
      </c>
      <c r="N6070" t="str">
        <f>VLOOKUP($J6070,Ref!$D:$H,5,0)</f>
        <v xml:space="preserve">Archdeaconry of St Albans </v>
      </c>
      <c r="Q6070">
        <v>99625</v>
      </c>
      <c r="R6070">
        <v>100359</v>
      </c>
      <c r="S6070">
        <v>8366</v>
      </c>
      <c r="T6070">
        <v>100359</v>
      </c>
    </row>
    <row r="6071" spans="1:20" x14ac:dyDescent="0.3">
      <c r="A6071">
        <v>2023</v>
      </c>
      <c r="C6071" t="str">
        <f>IF(GETPIVOTDATA("PS % recovery",Sheet4!$B$5,"Parish Name",K6071)&gt;99.949%,"OK","No")</f>
        <v>OK</v>
      </c>
      <c r="D6071" t="e">
        <f>VLOOKUP(J6071,'Ref2'!C:E,3,0)</f>
        <v>#N/A</v>
      </c>
      <c r="F6071">
        <v>12</v>
      </c>
      <c r="I6071" t="e">
        <f>VLOOKUP(J6071,Ref!L:M,2,0)</f>
        <v>#N/A</v>
      </c>
      <c r="J6071" t="s">
        <v>1007</v>
      </c>
      <c r="K6071" t="str">
        <f>VLOOKUP($J6071,Ref!$D:$H,2,0)</f>
        <v xml:space="preserve">Hemel Hempstead, St Barnabas, Adeyfield      </v>
      </c>
      <c r="L6071" t="str">
        <f>VLOOKUP($J6071,Ref!$D:$H,3,0)</f>
        <v>Hemel Hempstead Team Ministry</v>
      </c>
      <c r="M6071" t="str">
        <f>VLOOKUP($J6071,Ref!$D:$H,4,0)</f>
        <v>Hemel Hempstead Deanery</v>
      </c>
      <c r="N6071" t="str">
        <f>VLOOKUP($J6071,Ref!$D:$H,5,0)</f>
        <v xml:space="preserve">Archdeaconry of St Albans </v>
      </c>
      <c r="Q6071">
        <v>46954</v>
      </c>
      <c r="R6071">
        <v>48049</v>
      </c>
      <c r="S6071">
        <v>4463</v>
      </c>
      <c r="T6071">
        <v>48049</v>
      </c>
    </row>
    <row r="6072" spans="1:20" x14ac:dyDescent="0.3">
      <c r="A6072">
        <v>2023</v>
      </c>
      <c r="C6072" t="str">
        <f>IF(GETPIVOTDATA("PS % recovery",Sheet4!$B$5,"Parish Name",K6072)&gt;99.949%,"OK","No")</f>
        <v>No</v>
      </c>
      <c r="D6072" t="e">
        <f>VLOOKUP(J6072,'Ref2'!C:E,3,0)</f>
        <v>#N/A</v>
      </c>
      <c r="F6072">
        <v>12</v>
      </c>
      <c r="I6072" t="e">
        <f>VLOOKUP(J6072,Ref!L:M,2,0)</f>
        <v>#N/A</v>
      </c>
      <c r="J6072" t="s">
        <v>1009</v>
      </c>
      <c r="K6072" t="str">
        <f>VLOOKUP($J6072,Ref!$D:$H,2,0)</f>
        <v xml:space="preserve">Hemel Hempstead, Grovehill and Woodhall Farm </v>
      </c>
      <c r="L6072" t="str">
        <f>VLOOKUP($J6072,Ref!$D:$H,3,0)</f>
        <v>Hemel Hempstead Team Ministry</v>
      </c>
      <c r="M6072" t="str">
        <f>VLOOKUP($J6072,Ref!$D:$H,4,0)</f>
        <v>Hemel Hempstead Deanery</v>
      </c>
      <c r="N6072" t="str">
        <f>VLOOKUP($J6072,Ref!$D:$H,5,0)</f>
        <v xml:space="preserve">Archdeaconry of St Albans </v>
      </c>
      <c r="Q6072">
        <v>29857</v>
      </c>
      <c r="R6072">
        <v>30954</v>
      </c>
      <c r="S6072">
        <v>10714</v>
      </c>
      <c r="T6072">
        <v>30954</v>
      </c>
    </row>
    <row r="6073" spans="1:20" x14ac:dyDescent="0.3">
      <c r="A6073">
        <v>2023</v>
      </c>
      <c r="C6073" t="str">
        <f>IF(GETPIVOTDATA("PS % recovery",Sheet4!$B$5,"Parish Name",K6073)&gt;99.949%,"OK","No")</f>
        <v>OK</v>
      </c>
      <c r="D6073" t="e">
        <f>VLOOKUP(J6073,'Ref2'!C:E,3,0)</f>
        <v>#N/A</v>
      </c>
      <c r="F6073">
        <v>12</v>
      </c>
      <c r="I6073" t="e">
        <f>VLOOKUP(J6073,Ref!L:M,2,0)</f>
        <v>#N/A</v>
      </c>
      <c r="J6073" t="s">
        <v>1011</v>
      </c>
      <c r="K6073" t="str">
        <f>VLOOKUP($J6073,Ref!$D:$H,2,0)</f>
        <v xml:space="preserve">Hemel Hempstead, St Mary and St Paul         </v>
      </c>
      <c r="L6073" t="str">
        <f>VLOOKUP($J6073,Ref!$D:$H,3,0)</f>
        <v>Hemel Hempstead Team Ministry</v>
      </c>
      <c r="M6073" t="str">
        <f>VLOOKUP($J6073,Ref!$D:$H,4,0)</f>
        <v>Hemel Hempstead Deanery</v>
      </c>
      <c r="N6073" t="str">
        <f>VLOOKUP($J6073,Ref!$D:$H,5,0)</f>
        <v xml:space="preserve">Archdeaconry of St Albans </v>
      </c>
      <c r="Q6073">
        <v>55093</v>
      </c>
      <c r="R6073">
        <v>56133</v>
      </c>
      <c r="S6073">
        <v>4675</v>
      </c>
      <c r="T6073">
        <v>56133</v>
      </c>
    </row>
    <row r="6074" spans="1:20" x14ac:dyDescent="0.3">
      <c r="A6074">
        <v>2023</v>
      </c>
      <c r="C6074" t="str">
        <f>IF(GETPIVOTDATA("PS % recovery",Sheet4!$B$5,"Parish Name",K6074)&gt;99.949%,"OK","No")</f>
        <v>No</v>
      </c>
      <c r="D6074" t="e">
        <f>VLOOKUP(J6074,'Ref2'!C:E,3,0)</f>
        <v>#N/A</v>
      </c>
      <c r="F6074">
        <v>12</v>
      </c>
      <c r="I6074" t="e">
        <f>VLOOKUP(J6074,Ref!L:M,2,0)</f>
        <v>#N/A</v>
      </c>
      <c r="J6074" t="s">
        <v>1013</v>
      </c>
      <c r="K6074" t="str">
        <f>VLOOKUP($J6074,Ref!$D:$H,2,0)</f>
        <v xml:space="preserve">Hemel Hempstead, Warners End and Gadebridge  </v>
      </c>
      <c r="L6074" t="str">
        <f>VLOOKUP($J6074,Ref!$D:$H,3,0)</f>
        <v>Hemel Hempstead Team Ministry</v>
      </c>
      <c r="M6074" t="str">
        <f>VLOOKUP($J6074,Ref!$D:$H,4,0)</f>
        <v>Hemel Hempstead Deanery</v>
      </c>
      <c r="N6074" t="str">
        <f>VLOOKUP($J6074,Ref!$D:$H,5,0)</f>
        <v xml:space="preserve">Archdeaconry of St Albans </v>
      </c>
      <c r="Q6074">
        <v>16100</v>
      </c>
      <c r="R6074">
        <v>43714</v>
      </c>
      <c r="S6074">
        <v>800</v>
      </c>
      <c r="T6074">
        <v>43714</v>
      </c>
    </row>
    <row r="6075" spans="1:20" x14ac:dyDescent="0.3">
      <c r="A6075">
        <v>2023</v>
      </c>
      <c r="C6075" t="str">
        <f>IF(GETPIVOTDATA("PS % recovery",Sheet4!$B$5,"Parish Name",K6075)&gt;99.949%,"OK","No")</f>
        <v>No</v>
      </c>
      <c r="D6075" t="e">
        <f>VLOOKUP(J6075,'Ref2'!C:E,3,0)</f>
        <v>#N/A</v>
      </c>
      <c r="F6075">
        <v>12</v>
      </c>
      <c r="I6075" t="e">
        <f>VLOOKUP(J6075,Ref!L:M,2,0)</f>
        <v>#N/A</v>
      </c>
      <c r="J6075" t="s">
        <v>1015</v>
      </c>
      <c r="K6075" t="str">
        <f>VLOOKUP($J6075,Ref!$D:$H,2,0)</f>
        <v xml:space="preserve">Boxmoor                                      </v>
      </c>
      <c r="L6075" t="str">
        <f>VLOOKUP($J6075,Ref!$D:$H,3,0)</f>
        <v>Boxmoor</v>
      </c>
      <c r="M6075" t="str">
        <f>VLOOKUP($J6075,Ref!$D:$H,4,0)</f>
        <v>Hemel Hempstead Deanery</v>
      </c>
      <c r="N6075" t="str">
        <f>VLOOKUP($J6075,Ref!$D:$H,5,0)</f>
        <v xml:space="preserve">Archdeaconry of St Albans </v>
      </c>
      <c r="Q6075">
        <v>83792</v>
      </c>
      <c r="R6075">
        <v>85026</v>
      </c>
      <c r="T6075">
        <v>85026</v>
      </c>
    </row>
    <row r="6076" spans="1:20" x14ac:dyDescent="0.3">
      <c r="A6076">
        <v>2023</v>
      </c>
      <c r="C6076" t="str">
        <f>IF(GETPIVOTDATA("PS % recovery",Sheet4!$B$5,"Parish Name",K6076)&gt;99.949%,"OK","No")</f>
        <v>OK</v>
      </c>
      <c r="D6076" t="e">
        <f>VLOOKUP(J6076,'Ref2'!C:E,3,0)</f>
        <v>#N/A</v>
      </c>
      <c r="F6076">
        <v>12</v>
      </c>
      <c r="I6076" t="e">
        <f>VLOOKUP(J6076,Ref!L:M,2,0)</f>
        <v>#N/A</v>
      </c>
      <c r="J6076" t="s">
        <v>1017</v>
      </c>
      <c r="K6076" t="str">
        <f>VLOOKUP($J6076,Ref!$D:$H,2,0)</f>
        <v xml:space="preserve">Hammerfield, St Francis of Assisi            </v>
      </c>
      <c r="L6076" t="str">
        <f>VLOOKUP($J6076,Ref!$D:$H,3,0)</f>
        <v>Boxmoor</v>
      </c>
      <c r="M6076" t="str">
        <f>VLOOKUP($J6076,Ref!$D:$H,4,0)</f>
        <v>Hemel Hempstead Deanery</v>
      </c>
      <c r="N6076" t="str">
        <f>VLOOKUP($J6076,Ref!$D:$H,5,0)</f>
        <v xml:space="preserve">Archdeaconry of St Albans </v>
      </c>
      <c r="Q6076">
        <v>4359</v>
      </c>
      <c r="R6076">
        <v>4511</v>
      </c>
      <c r="S6076">
        <v>369</v>
      </c>
      <c r="T6076">
        <v>4511</v>
      </c>
    </row>
    <row r="6077" spans="1:20" x14ac:dyDescent="0.3">
      <c r="A6077">
        <v>2023</v>
      </c>
      <c r="C6077" t="str">
        <f>IF(GETPIVOTDATA("PS % recovery",Sheet4!$B$5,"Parish Name",K6077)&gt;99.949%,"OK","No")</f>
        <v>OK</v>
      </c>
      <c r="D6077" t="e">
        <f>VLOOKUP(J6077,'Ref2'!C:E,3,0)</f>
        <v>#N/A</v>
      </c>
      <c r="F6077">
        <v>12</v>
      </c>
      <c r="I6077" t="e">
        <f>VLOOKUP(J6077,Ref!L:M,2,0)</f>
        <v>#N/A</v>
      </c>
      <c r="J6077" t="s">
        <v>1019</v>
      </c>
      <c r="K6077" t="str">
        <f>VLOOKUP($J6077,Ref!$D:$H,2,0)</f>
        <v xml:space="preserve">Apsley End                                   </v>
      </c>
      <c r="L6077" t="str">
        <f>VLOOKUP($J6077,Ref!$D:$H,3,0)</f>
        <v>Langelei Team Ministry</v>
      </c>
      <c r="M6077" t="str">
        <f>VLOOKUP($J6077,Ref!$D:$H,4,0)</f>
        <v>Hemel Hempstead Deanery</v>
      </c>
      <c r="N6077" t="str">
        <f>VLOOKUP($J6077,Ref!$D:$H,5,0)</f>
        <v xml:space="preserve">Archdeaconry of St Albans </v>
      </c>
      <c r="Q6077">
        <v>41810</v>
      </c>
      <c r="R6077">
        <v>43710</v>
      </c>
      <c r="S6077">
        <v>16710</v>
      </c>
      <c r="T6077">
        <v>43710</v>
      </c>
    </row>
    <row r="6078" spans="1:20" x14ac:dyDescent="0.3">
      <c r="A6078">
        <v>2023</v>
      </c>
      <c r="C6078" t="str">
        <f>IF(GETPIVOTDATA("PS % recovery",Sheet4!$B$5,"Parish Name",K6078)&gt;99.949%,"OK","No")</f>
        <v>No</v>
      </c>
      <c r="D6078" t="e">
        <f>VLOOKUP(J6078,'Ref2'!C:E,3,0)</f>
        <v>#N/A</v>
      </c>
      <c r="F6078">
        <v>12</v>
      </c>
      <c r="I6078" t="e">
        <f>VLOOKUP(J6078,Ref!L:M,2,0)</f>
        <v>#N/A</v>
      </c>
      <c r="J6078" t="s">
        <v>1021</v>
      </c>
      <c r="K6078" t="str">
        <f>VLOOKUP($J6078,Ref!$D:$H,2,0)</f>
        <v xml:space="preserve">Bennetts End                                 </v>
      </c>
      <c r="L6078" t="str">
        <f>VLOOKUP($J6078,Ref!$D:$H,3,0)</f>
        <v>Langelei Team Ministry</v>
      </c>
      <c r="M6078" t="str">
        <f>VLOOKUP($J6078,Ref!$D:$H,4,0)</f>
        <v>Hemel Hempstead Deanery</v>
      </c>
      <c r="N6078" t="str">
        <f>VLOOKUP($J6078,Ref!$D:$H,5,0)</f>
        <v xml:space="preserve">Archdeaconry of St Albans </v>
      </c>
      <c r="Q6078">
        <v>9000</v>
      </c>
      <c r="R6078">
        <v>16088</v>
      </c>
      <c r="T6078">
        <v>16088</v>
      </c>
    </row>
    <row r="6079" spans="1:20" x14ac:dyDescent="0.3">
      <c r="A6079">
        <v>2023</v>
      </c>
      <c r="C6079" t="str">
        <f>IF(GETPIVOTDATA("PS % recovery",Sheet4!$B$5,"Parish Name",K6079)&gt;99.949%,"OK","No")</f>
        <v>OK</v>
      </c>
      <c r="D6079" t="e">
        <f>VLOOKUP(J6079,'Ref2'!C:E,3,0)</f>
        <v>#N/A</v>
      </c>
      <c r="F6079">
        <v>12</v>
      </c>
      <c r="I6079" t="e">
        <f>VLOOKUP(J6079,Ref!L:M,2,0)</f>
        <v>#N/A</v>
      </c>
      <c r="J6079" t="s">
        <v>1023</v>
      </c>
      <c r="K6079" t="str">
        <f>VLOOKUP($J6079,Ref!$D:$H,2,0)</f>
        <v xml:space="preserve">Leverstock Green                             </v>
      </c>
      <c r="L6079" t="str">
        <f>VLOOKUP($J6079,Ref!$D:$H,3,0)</f>
        <v>Langelei Team Ministry</v>
      </c>
      <c r="M6079" t="str">
        <f>VLOOKUP($J6079,Ref!$D:$H,4,0)</f>
        <v>Hemel Hempstead Deanery</v>
      </c>
      <c r="N6079" t="str">
        <f>VLOOKUP($J6079,Ref!$D:$H,5,0)</f>
        <v xml:space="preserve">Archdeaconry of St Albans </v>
      </c>
      <c r="Q6079">
        <v>59798</v>
      </c>
      <c r="R6079">
        <v>66579</v>
      </c>
      <c r="S6079">
        <v>6079</v>
      </c>
      <c r="T6079">
        <v>66579</v>
      </c>
    </row>
    <row r="6080" spans="1:20" x14ac:dyDescent="0.3">
      <c r="A6080">
        <v>2023</v>
      </c>
      <c r="C6080" t="str">
        <f>IF(GETPIVOTDATA("PS % recovery",Sheet4!$B$5,"Parish Name",K6080)&gt;99.949%,"OK","No")</f>
        <v>OK</v>
      </c>
      <c r="D6080" t="e">
        <f>VLOOKUP(J6080,'Ref2'!C:E,3,0)</f>
        <v>#N/A</v>
      </c>
      <c r="F6080">
        <v>12</v>
      </c>
      <c r="I6080" t="e">
        <f>VLOOKUP(J6080,Ref!L:M,2,0)</f>
        <v>#N/A</v>
      </c>
      <c r="J6080" t="s">
        <v>1025</v>
      </c>
      <c r="K6080" t="str">
        <f>VLOOKUP($J6080,Ref!$D:$H,2,0)</f>
        <v xml:space="preserve">Kings Langley                                </v>
      </c>
      <c r="L6080" t="str">
        <f>VLOOKUP($J6080,Ref!$D:$H,3,0)</f>
        <v>Langelei Team Ministry</v>
      </c>
      <c r="M6080" t="str">
        <f>VLOOKUP($J6080,Ref!$D:$H,4,0)</f>
        <v>Hemel Hempstead Deanery</v>
      </c>
      <c r="N6080" t="str">
        <f>VLOOKUP($J6080,Ref!$D:$H,5,0)</f>
        <v xml:space="preserve">Archdeaconry of St Albans </v>
      </c>
      <c r="Q6080">
        <v>52388</v>
      </c>
      <c r="R6080">
        <v>59736</v>
      </c>
      <c r="S6080">
        <v>14934</v>
      </c>
      <c r="T6080">
        <v>59736</v>
      </c>
    </row>
    <row r="6081" spans="1:20" x14ac:dyDescent="0.3">
      <c r="A6081">
        <v>2023</v>
      </c>
      <c r="C6081" t="str">
        <f>IF(GETPIVOTDATA("PS % recovery",Sheet4!$B$5,"Parish Name",K6081)&gt;99.949%,"OK","No")</f>
        <v>OK</v>
      </c>
      <c r="D6081" t="e">
        <f>VLOOKUP(J6081,'Ref2'!C:E,3,0)</f>
        <v>#N/A</v>
      </c>
      <c r="F6081">
        <v>12</v>
      </c>
      <c r="I6081" t="e">
        <f>VLOOKUP(J6081,Ref!L:M,2,0)</f>
        <v>#N/A</v>
      </c>
      <c r="J6081" t="s">
        <v>1027</v>
      </c>
      <c r="K6081" t="str">
        <f>VLOOKUP($J6081,Ref!$D:$H,2,0)</f>
        <v xml:space="preserve">Chipping Barnet                              </v>
      </c>
      <c r="L6081" t="str">
        <f>VLOOKUP($J6081,Ref!$D:$H,3,0)</f>
        <v>Chipping Barnet Team Ministry</v>
      </c>
      <c r="M6081" t="str">
        <f>VLOOKUP($J6081,Ref!$D:$H,4,0)</f>
        <v>Barnet Deanery</v>
      </c>
      <c r="N6081" t="str">
        <f>VLOOKUP($J6081,Ref!$D:$H,5,0)</f>
        <v>Archdeaconry of Hertford</v>
      </c>
      <c r="Q6081">
        <v>142101</v>
      </c>
      <c r="R6081">
        <v>143947</v>
      </c>
      <c r="S6081">
        <v>33643</v>
      </c>
      <c r="T6081">
        <v>143947</v>
      </c>
    </row>
    <row r="6082" spans="1:20" x14ac:dyDescent="0.3">
      <c r="A6082">
        <v>2023</v>
      </c>
      <c r="C6082" t="str">
        <f>IF(GETPIVOTDATA("PS % recovery",Sheet4!$B$5,"Parish Name",K6082)&gt;99.949%,"OK","No")</f>
        <v>No</v>
      </c>
      <c r="D6082" t="e">
        <f>VLOOKUP(J6082,'Ref2'!C:E,3,0)</f>
        <v>#N/A</v>
      </c>
      <c r="F6082">
        <v>12</v>
      </c>
      <c r="I6082" t="e">
        <f>VLOOKUP(J6082,Ref!L:M,2,0)</f>
        <v>#N/A</v>
      </c>
      <c r="J6082" t="s">
        <v>1029</v>
      </c>
      <c r="K6082" t="str">
        <f>VLOOKUP($J6082,Ref!$D:$H,2,0)</f>
        <v xml:space="preserve">East Barnet                                  </v>
      </c>
      <c r="L6082" t="str">
        <f>VLOOKUP($J6082,Ref!$D:$H,3,0)</f>
        <v>East Barnet</v>
      </c>
      <c r="M6082" t="str">
        <f>VLOOKUP($J6082,Ref!$D:$H,4,0)</f>
        <v>Barnet Deanery</v>
      </c>
      <c r="N6082" t="str">
        <f>VLOOKUP($J6082,Ref!$D:$H,5,0)</f>
        <v>Archdeaconry of Hertford</v>
      </c>
      <c r="Q6082">
        <v>67958</v>
      </c>
      <c r="R6082">
        <v>69059</v>
      </c>
      <c r="S6082">
        <v>3000</v>
      </c>
      <c r="T6082">
        <v>69059</v>
      </c>
    </row>
    <row r="6083" spans="1:20" x14ac:dyDescent="0.3">
      <c r="A6083">
        <v>2023</v>
      </c>
      <c r="C6083" t="str">
        <f>IF(GETPIVOTDATA("PS % recovery",Sheet4!$B$5,"Parish Name",K6083)&gt;99.949%,"OK","No")</f>
        <v>OK</v>
      </c>
      <c r="D6083" t="e">
        <f>VLOOKUP(J6083,'Ref2'!C:E,3,0)</f>
        <v>#N/A</v>
      </c>
      <c r="F6083">
        <v>12</v>
      </c>
      <c r="I6083" t="e">
        <f>VLOOKUP(J6083,Ref!L:M,2,0)</f>
        <v>#N/A</v>
      </c>
      <c r="J6083" t="s">
        <v>1031</v>
      </c>
      <c r="K6083" t="str">
        <f>VLOOKUP($J6083,Ref!$D:$H,2,0)</f>
        <v xml:space="preserve">Little Heath, Christ Church                  </v>
      </c>
      <c r="L6083" t="str">
        <f>VLOOKUP($J6083,Ref!$D:$H,3,0)</f>
        <v>Little Heath, Christ Church</v>
      </c>
      <c r="M6083" t="str">
        <f>VLOOKUP($J6083,Ref!$D:$H,4,0)</f>
        <v>Barnet Deanery</v>
      </c>
      <c r="N6083" t="str">
        <f>VLOOKUP($J6083,Ref!$D:$H,5,0)</f>
        <v>Archdeaconry of Hertford</v>
      </c>
      <c r="Q6083">
        <v>88492.08</v>
      </c>
      <c r="R6083">
        <v>89334</v>
      </c>
      <c r="S6083">
        <v>7444.5</v>
      </c>
      <c r="T6083">
        <v>89334</v>
      </c>
    </row>
    <row r="6084" spans="1:20" x14ac:dyDescent="0.3">
      <c r="A6084">
        <v>2023</v>
      </c>
      <c r="C6084" t="str">
        <f>IF(GETPIVOTDATA("PS % recovery",Sheet4!$B$5,"Parish Name",K6084)&gt;99.949%,"OK","No")</f>
        <v>No</v>
      </c>
      <c r="D6084" t="e">
        <f>VLOOKUP(J6084,'Ref2'!C:E,3,0)</f>
        <v>#N/A</v>
      </c>
      <c r="F6084">
        <v>12</v>
      </c>
      <c r="I6084" t="e">
        <f>VLOOKUP(J6084,Ref!L:M,2,0)</f>
        <v>#N/A</v>
      </c>
      <c r="J6084" t="s">
        <v>789</v>
      </c>
      <c r="K6084" t="str">
        <f>VLOOKUP($J6084,Ref!$D:$H,2,0)</f>
        <v xml:space="preserve">Lyonsdown, Holy Trinity                      </v>
      </c>
      <c r="L6084" t="str">
        <f>VLOOKUP($J6084,Ref!$D:$H,3,0)</f>
        <v>Lyonsdown, Holy Trinity</v>
      </c>
      <c r="M6084" t="str">
        <f>VLOOKUP($J6084,Ref!$D:$H,4,0)</f>
        <v>Barnet Deanery</v>
      </c>
      <c r="N6084" t="str">
        <f>VLOOKUP($J6084,Ref!$D:$H,5,0)</f>
        <v>Archdeaconry of Hertford</v>
      </c>
      <c r="R6084">
        <v>28889</v>
      </c>
      <c r="S6084">
        <v>1000</v>
      </c>
      <c r="T6084">
        <v>28889</v>
      </c>
    </row>
    <row r="6085" spans="1:20" x14ac:dyDescent="0.3">
      <c r="A6085">
        <v>2023</v>
      </c>
      <c r="C6085" t="str">
        <f>IF(GETPIVOTDATA("PS % recovery",Sheet4!$B$5,"Parish Name",K6085)&gt;99.949%,"OK","No")</f>
        <v>OK</v>
      </c>
      <c r="D6085" t="e">
        <f>VLOOKUP(J6085,'Ref2'!C:E,3,0)</f>
        <v>#N/A</v>
      </c>
      <c r="F6085">
        <v>12</v>
      </c>
      <c r="I6085" t="e">
        <f>VLOOKUP(J6085,Ref!L:M,2,0)</f>
        <v>#N/A</v>
      </c>
      <c r="J6085" t="s">
        <v>1034</v>
      </c>
      <c r="K6085" t="str">
        <f>VLOOKUP($J6085,Ref!$D:$H,2,0)</f>
        <v xml:space="preserve">New Barnet, St James                         </v>
      </c>
      <c r="L6085" t="str">
        <f>VLOOKUP($J6085,Ref!$D:$H,3,0)</f>
        <v>New Barnet, St James</v>
      </c>
      <c r="M6085" t="str">
        <f>VLOOKUP($J6085,Ref!$D:$H,4,0)</f>
        <v>Barnet Deanery</v>
      </c>
      <c r="N6085" t="str">
        <f>VLOOKUP($J6085,Ref!$D:$H,5,0)</f>
        <v>Archdeaconry of Hertford</v>
      </c>
      <c r="Q6085">
        <v>69374.220000000205</v>
      </c>
      <c r="R6085">
        <v>72038</v>
      </c>
      <c r="S6085">
        <v>6003.17</v>
      </c>
      <c r="T6085">
        <v>72038</v>
      </c>
    </row>
    <row r="6086" spans="1:20" x14ac:dyDescent="0.3">
      <c r="A6086">
        <v>2023</v>
      </c>
      <c r="C6086" t="str">
        <f>IF(GETPIVOTDATA("PS % recovery",Sheet4!$B$5,"Parish Name",K6086)&gt;99.949%,"OK","No")</f>
        <v>OK</v>
      </c>
      <c r="D6086" t="e">
        <f>VLOOKUP(J6086,'Ref2'!C:E,3,0)</f>
        <v>#N/A</v>
      </c>
      <c r="F6086">
        <v>12</v>
      </c>
      <c r="I6086" t="e">
        <f>VLOOKUP(J6086,Ref!L:M,2,0)</f>
        <v>#N/A</v>
      </c>
      <c r="J6086" t="s">
        <v>1036</v>
      </c>
      <c r="K6086" t="str">
        <f>VLOOKUP($J6086,Ref!$D:$H,2,0)</f>
        <v xml:space="preserve">Potters Bar                                  </v>
      </c>
      <c r="L6086" t="str">
        <f>VLOOKUP($J6086,Ref!$D:$H,3,0)</f>
        <v>Potters Bar</v>
      </c>
      <c r="M6086" t="str">
        <f>VLOOKUP($J6086,Ref!$D:$H,4,0)</f>
        <v>Barnet Deanery</v>
      </c>
      <c r="N6086" t="str">
        <f>VLOOKUP($J6086,Ref!$D:$H,5,0)</f>
        <v>Archdeaconry of Hertford</v>
      </c>
      <c r="Q6086">
        <v>67264</v>
      </c>
      <c r="R6086">
        <v>70679</v>
      </c>
      <c r="S6086">
        <v>5000</v>
      </c>
      <c r="T6086">
        <v>70679</v>
      </c>
    </row>
    <row r="6087" spans="1:20" x14ac:dyDescent="0.3">
      <c r="A6087">
        <v>2023</v>
      </c>
      <c r="C6087" t="str">
        <f>IF(GETPIVOTDATA("PS % recovery",Sheet4!$B$5,"Parish Name",K6087)&gt;99.949%,"OK","No")</f>
        <v>OK</v>
      </c>
      <c r="D6087" t="e">
        <f>VLOOKUP(J6087,'Ref2'!C:E,3,0)</f>
        <v>#N/A</v>
      </c>
      <c r="F6087">
        <v>12</v>
      </c>
      <c r="I6087" t="e">
        <f>VLOOKUP(J6087,Ref!L:M,2,0)</f>
        <v>#N/A</v>
      </c>
      <c r="J6087" t="s">
        <v>1038</v>
      </c>
      <c r="K6087" t="str">
        <f>VLOOKUP($J6087,Ref!$D:$H,2,0)</f>
        <v xml:space="preserve">Ridge                                        </v>
      </c>
      <c r="L6087" t="str">
        <f>VLOOKUP($J6087,Ref!$D:$H,3,0)</f>
        <v>South Mymms and Ridge</v>
      </c>
      <c r="M6087" t="str">
        <f>VLOOKUP($J6087,Ref!$D:$H,4,0)</f>
        <v>Barnet Deanery</v>
      </c>
      <c r="N6087" t="str">
        <f>VLOOKUP($J6087,Ref!$D:$H,5,0)</f>
        <v>Archdeaconry of Hertford</v>
      </c>
      <c r="Q6087">
        <v>2400</v>
      </c>
      <c r="R6087">
        <v>4099</v>
      </c>
      <c r="T6087">
        <v>4099</v>
      </c>
    </row>
    <row r="6088" spans="1:20" x14ac:dyDescent="0.3">
      <c r="A6088">
        <v>2023</v>
      </c>
      <c r="C6088" t="str">
        <f>IF(GETPIVOTDATA("PS % recovery",Sheet4!$B$5,"Parish Name",K6088)&gt;99.949%,"OK","No")</f>
        <v>OK</v>
      </c>
      <c r="D6088" t="e">
        <f>VLOOKUP(J6088,'Ref2'!C:E,3,0)</f>
        <v>#N/A</v>
      </c>
      <c r="F6088">
        <v>12</v>
      </c>
      <c r="I6088" t="e">
        <f>VLOOKUP(J6088,Ref!L:M,2,0)</f>
        <v>#N/A</v>
      </c>
      <c r="J6088" t="s">
        <v>1040</v>
      </c>
      <c r="K6088" t="str">
        <f>VLOOKUP($J6088,Ref!$D:$H,2,0)</f>
        <v xml:space="preserve">South Mymms                                  </v>
      </c>
      <c r="L6088" t="str">
        <f>VLOOKUP($J6088,Ref!$D:$H,3,0)</f>
        <v>South Mymms and Ridge</v>
      </c>
      <c r="M6088" t="str">
        <f>VLOOKUP($J6088,Ref!$D:$H,4,0)</f>
        <v>Barnet Deanery</v>
      </c>
      <c r="N6088" t="str">
        <f>VLOOKUP($J6088,Ref!$D:$H,5,0)</f>
        <v>Archdeaconry of Hertford</v>
      </c>
      <c r="Q6088">
        <v>7023</v>
      </c>
      <c r="R6088">
        <v>7871</v>
      </c>
      <c r="S6088">
        <v>655</v>
      </c>
      <c r="T6088">
        <v>7871</v>
      </c>
    </row>
    <row r="6089" spans="1:20" x14ac:dyDescent="0.3">
      <c r="A6089">
        <v>2023</v>
      </c>
      <c r="C6089" t="str">
        <f>IF(GETPIVOTDATA("PS % recovery",Sheet4!$B$5,"Parish Name",K6089)&gt;99.949%,"OK","No")</f>
        <v>OK</v>
      </c>
      <c r="D6089" t="e">
        <f>VLOOKUP(J6089,'Ref2'!C:E,3,0)</f>
        <v>#N/A</v>
      </c>
      <c r="F6089">
        <v>12</v>
      </c>
      <c r="I6089" t="e">
        <f>VLOOKUP(J6089,Ref!L:M,2,0)</f>
        <v>#N/A</v>
      </c>
      <c r="J6089" t="s">
        <v>1042</v>
      </c>
      <c r="K6089" t="str">
        <f>VLOOKUP($J6089,Ref!$D:$H,2,0)</f>
        <v xml:space="preserve">Potters Bar, King Charles the Martyr         </v>
      </c>
      <c r="L6089" t="str">
        <f>VLOOKUP($J6089,Ref!$D:$H,3,0)</f>
        <v>Potters Bar, King Charles the Martyr</v>
      </c>
      <c r="M6089" t="str">
        <f>VLOOKUP($J6089,Ref!$D:$H,4,0)</f>
        <v>Barnet Deanery</v>
      </c>
      <c r="N6089" t="str">
        <f>VLOOKUP($J6089,Ref!$D:$H,5,0)</f>
        <v>Archdeaconry of Hertford</v>
      </c>
      <c r="Q6089">
        <v>66226</v>
      </c>
      <c r="R6089">
        <v>68374</v>
      </c>
      <c r="S6089">
        <v>5696</v>
      </c>
      <c r="T6089">
        <v>68374</v>
      </c>
    </row>
    <row r="6090" spans="1:20" x14ac:dyDescent="0.3">
      <c r="A6090">
        <v>2023</v>
      </c>
      <c r="C6090" t="str">
        <f>IF(GETPIVOTDATA("PS % recovery",Sheet4!$B$5,"Parish Name",K6090)&gt;99.949%,"OK","No")</f>
        <v>No</v>
      </c>
      <c r="D6090" t="e">
        <f>VLOOKUP(J6090,'Ref2'!C:E,3,0)</f>
        <v>#N/A</v>
      </c>
      <c r="F6090">
        <v>12</v>
      </c>
      <c r="I6090" t="e">
        <f>VLOOKUP(J6090,Ref!L:M,2,0)</f>
        <v>#N/A</v>
      </c>
      <c r="J6090" t="s">
        <v>1044</v>
      </c>
      <c r="K6090" t="str">
        <f>VLOOKUP($J6090,Ref!$D:$H,2,0)</f>
        <v xml:space="preserve">Totteridge                                   </v>
      </c>
      <c r="L6090" t="str">
        <f>VLOOKUP($J6090,Ref!$D:$H,3,0)</f>
        <v>Totteridge</v>
      </c>
      <c r="M6090" t="str">
        <f>VLOOKUP($J6090,Ref!$D:$H,4,0)</f>
        <v>Barnet Deanery</v>
      </c>
      <c r="N6090" t="str">
        <f>VLOOKUP($J6090,Ref!$D:$H,5,0)</f>
        <v>Archdeaconry of Hertford</v>
      </c>
      <c r="Q6090">
        <v>41000</v>
      </c>
      <c r="R6090">
        <v>53266</v>
      </c>
      <c r="S6090">
        <v>3000</v>
      </c>
      <c r="T6090">
        <v>53266</v>
      </c>
    </row>
    <row r="6091" spans="1:20" x14ac:dyDescent="0.3">
      <c r="A6091">
        <v>2023</v>
      </c>
      <c r="C6091" t="str">
        <f>IF(GETPIVOTDATA("PS % recovery",Sheet4!$B$5,"Parish Name",K6091)&gt;99.949%,"OK","No")</f>
        <v>No</v>
      </c>
      <c r="D6091" t="e">
        <f>VLOOKUP(J6091,'Ref2'!C:E,3,0)</f>
        <v>#N/A</v>
      </c>
      <c r="F6091">
        <v>12</v>
      </c>
      <c r="I6091" t="e">
        <f>VLOOKUP(J6091,Ref!L:M,2,0)</f>
        <v>#N/A</v>
      </c>
      <c r="J6091" t="s">
        <v>1046</v>
      </c>
      <c r="K6091" t="str">
        <f>VLOOKUP($J6091,Ref!$D:$H,2,0)</f>
        <v xml:space="preserve">Elstree and Borehamwood                      </v>
      </c>
      <c r="L6091" t="str">
        <f>VLOOKUP($J6091,Ref!$D:$H,3,0)</f>
        <v>Elstree and Borehamwood Team Ministry</v>
      </c>
      <c r="M6091" t="str">
        <f>VLOOKUP($J6091,Ref!$D:$H,4,0)</f>
        <v>Barnet Deanery</v>
      </c>
      <c r="N6091" t="str">
        <f>VLOOKUP($J6091,Ref!$D:$H,5,0)</f>
        <v>Archdeaconry of Hertford</v>
      </c>
      <c r="Q6091">
        <v>45000</v>
      </c>
      <c r="R6091">
        <v>89331</v>
      </c>
      <c r="S6091">
        <v>36281</v>
      </c>
      <c r="T6091">
        <v>89331</v>
      </c>
    </row>
    <row r="6092" spans="1:20" x14ac:dyDescent="0.3">
      <c r="A6092">
        <v>2023</v>
      </c>
      <c r="C6092" t="str">
        <f>IF(GETPIVOTDATA("PS % recovery",Sheet4!$B$5,"Parish Name",K6092)&gt;99.949%,"OK","No")</f>
        <v>No</v>
      </c>
      <c r="D6092" t="e">
        <f>VLOOKUP(J6092,'Ref2'!C:E,3,0)</f>
        <v>#N/A</v>
      </c>
      <c r="F6092">
        <v>12</v>
      </c>
      <c r="I6092" t="e">
        <f>VLOOKUP(J6092,Ref!L:M,2,0)</f>
        <v>#N/A</v>
      </c>
      <c r="J6092" t="s">
        <v>794</v>
      </c>
      <c r="K6092" t="str">
        <f>VLOOKUP($J6092,Ref!$D:$H,2,0)</f>
        <v xml:space="preserve">Albury                                       </v>
      </c>
      <c r="L6092" t="str">
        <f>VLOOKUP($J6092,Ref!$D:$H,3,0)</f>
        <v>Albury, Little Hadham and Much Hadham</v>
      </c>
      <c r="M6092" t="str">
        <f>VLOOKUP($J6092,Ref!$D:$H,4,0)</f>
        <v>Bishop's Stortford Deanery</v>
      </c>
      <c r="N6092" t="str">
        <f>VLOOKUP($J6092,Ref!$D:$H,5,0)</f>
        <v>Archdeaconry of Hertford</v>
      </c>
      <c r="Q6092">
        <v>0</v>
      </c>
      <c r="R6092">
        <v>11622</v>
      </c>
      <c r="T6092">
        <v>11622</v>
      </c>
    </row>
    <row r="6093" spans="1:20" x14ac:dyDescent="0.3">
      <c r="A6093">
        <v>2023</v>
      </c>
      <c r="C6093" t="str">
        <f>IF(GETPIVOTDATA("PS % recovery",Sheet4!$B$5,"Parish Name",K6093)&gt;99.949%,"OK","No")</f>
        <v>No</v>
      </c>
      <c r="D6093" t="e">
        <f>VLOOKUP(J6093,'Ref2'!C:E,3,0)</f>
        <v>#N/A</v>
      </c>
      <c r="F6093">
        <v>12</v>
      </c>
      <c r="I6093" t="e">
        <f>VLOOKUP(J6093,Ref!L:M,2,0)</f>
        <v>#N/A</v>
      </c>
      <c r="J6093" t="s">
        <v>801</v>
      </c>
      <c r="K6093" t="str">
        <f>VLOOKUP($J6093,Ref!$D:$H,2,0)</f>
        <v xml:space="preserve">Little Hadham                                </v>
      </c>
      <c r="L6093" t="str">
        <f>VLOOKUP($J6093,Ref!$D:$H,3,0)</f>
        <v>Albury, Little Hadham and Much Hadham</v>
      </c>
      <c r="M6093" t="str">
        <f>VLOOKUP($J6093,Ref!$D:$H,4,0)</f>
        <v>Bishop's Stortford Deanery</v>
      </c>
      <c r="N6093" t="str">
        <f>VLOOKUP($J6093,Ref!$D:$H,5,0)</f>
        <v>Archdeaconry of Hertford</v>
      </c>
      <c r="Q6093">
        <v>9000</v>
      </c>
      <c r="R6093">
        <v>16059</v>
      </c>
      <c r="T6093">
        <v>16059</v>
      </c>
    </row>
    <row r="6094" spans="1:20" x14ac:dyDescent="0.3">
      <c r="A6094">
        <v>2023</v>
      </c>
      <c r="C6094" t="str">
        <f>IF(GETPIVOTDATA("PS % recovery",Sheet4!$B$5,"Parish Name",K6094)&gt;99.949%,"OK","No")</f>
        <v>No</v>
      </c>
      <c r="D6094" t="e">
        <f>VLOOKUP(J6094,'Ref2'!C:E,3,0)</f>
        <v>#N/A</v>
      </c>
      <c r="F6094">
        <v>12</v>
      </c>
      <c r="I6094" t="e">
        <f>VLOOKUP(J6094,Ref!L:M,2,0)</f>
        <v>#N/A</v>
      </c>
      <c r="J6094" t="s">
        <v>807</v>
      </c>
      <c r="K6094" t="str">
        <f>VLOOKUP($J6094,Ref!$D:$H,2,0)</f>
        <v xml:space="preserve">Bishop's Stortford, Holy Trinity             </v>
      </c>
      <c r="L6094" t="str">
        <f>VLOOKUP($J6094,Ref!$D:$H,3,0)</f>
        <v>Bishop's Stortford, Holy Trinity</v>
      </c>
      <c r="M6094" t="str">
        <f>VLOOKUP($J6094,Ref!$D:$H,4,0)</f>
        <v>Bishop's Stortford Deanery</v>
      </c>
      <c r="N6094" t="str">
        <f>VLOOKUP($J6094,Ref!$D:$H,5,0)</f>
        <v>Archdeaconry of Hertford</v>
      </c>
      <c r="Q6094">
        <v>28000</v>
      </c>
      <c r="R6094">
        <v>39416</v>
      </c>
      <c r="S6094">
        <v>1500</v>
      </c>
      <c r="T6094">
        <v>39416</v>
      </c>
    </row>
    <row r="6095" spans="1:20" x14ac:dyDescent="0.3">
      <c r="A6095">
        <v>2023</v>
      </c>
      <c r="C6095" t="str">
        <f>IF(GETPIVOTDATA("PS % recovery",Sheet4!$B$5,"Parish Name",K6095)&gt;99.949%,"OK","No")</f>
        <v>OK</v>
      </c>
      <c r="D6095" t="e">
        <f>VLOOKUP(J6095,'Ref2'!C:E,3,0)</f>
        <v>#N/A</v>
      </c>
      <c r="F6095">
        <v>12</v>
      </c>
      <c r="I6095" t="e">
        <f>VLOOKUP(J6095,Ref!L:M,2,0)</f>
        <v>#N/A</v>
      </c>
      <c r="J6095" t="s">
        <v>1051</v>
      </c>
      <c r="K6095" t="str">
        <f>VLOOKUP($J6095,Ref!$D:$H,2,0)</f>
        <v xml:space="preserve">Bishop's Stortford                           </v>
      </c>
      <c r="L6095" t="str">
        <f>VLOOKUP($J6095,Ref!$D:$H,3,0)</f>
        <v>Bishop's Stortford</v>
      </c>
      <c r="M6095" t="str">
        <f>VLOOKUP($J6095,Ref!$D:$H,4,0)</f>
        <v>Bishop's Stortford Deanery</v>
      </c>
      <c r="N6095" t="str">
        <f>VLOOKUP($J6095,Ref!$D:$H,5,0)</f>
        <v>Archdeaconry of Hertford</v>
      </c>
      <c r="Q6095">
        <v>107295</v>
      </c>
      <c r="R6095">
        <v>107991</v>
      </c>
      <c r="S6095">
        <v>9002</v>
      </c>
      <c r="T6095">
        <v>107991</v>
      </c>
    </row>
    <row r="6096" spans="1:20" x14ac:dyDescent="0.3">
      <c r="A6096">
        <v>2023</v>
      </c>
      <c r="C6096" t="str">
        <f>IF(GETPIVOTDATA("PS % recovery",Sheet4!$B$5,"Parish Name",K6096)&gt;99.949%,"OK","No")</f>
        <v>No</v>
      </c>
      <c r="D6096" t="e">
        <f>VLOOKUP(J6096,'Ref2'!C:E,3,0)</f>
        <v>#N/A</v>
      </c>
      <c r="F6096">
        <v>12</v>
      </c>
      <c r="I6096" t="e">
        <f>VLOOKUP(J6096,Ref!L:M,2,0)</f>
        <v>#N/A</v>
      </c>
      <c r="J6096" t="s">
        <v>796</v>
      </c>
      <c r="K6096" t="str">
        <f>VLOOKUP($J6096,Ref!$D:$H,2,0)</f>
        <v xml:space="preserve">Braughing                                    </v>
      </c>
      <c r="L6096" t="str">
        <f>VLOOKUP($J6096,Ref!$D:$H,3,0)</f>
        <v>Braughing, Furneux Pelham and Stocking Pelham</v>
      </c>
      <c r="M6096" t="str">
        <f>VLOOKUP($J6096,Ref!$D:$H,4,0)</f>
        <v>Bishop's Stortford Deanery</v>
      </c>
      <c r="N6096" t="str">
        <f>VLOOKUP($J6096,Ref!$D:$H,5,0)</f>
        <v>Archdeaconry of Hertford</v>
      </c>
      <c r="Q6096">
        <v>12298</v>
      </c>
      <c r="R6096">
        <v>20471</v>
      </c>
      <c r="T6096">
        <v>20471</v>
      </c>
    </row>
    <row r="6097" spans="1:20" x14ac:dyDescent="0.3">
      <c r="A6097">
        <v>2023</v>
      </c>
      <c r="C6097" t="str">
        <f>IF(GETPIVOTDATA("PS % recovery",Sheet4!$B$5,"Parish Name",K6097)&gt;99.949%,"OK","No")</f>
        <v>No</v>
      </c>
      <c r="D6097" t="e">
        <f>VLOOKUP(J6097,'Ref2'!C:E,3,0)</f>
        <v>#N/A</v>
      </c>
      <c r="F6097">
        <v>12</v>
      </c>
      <c r="I6097" t="e">
        <f>VLOOKUP(J6097,Ref!L:M,2,0)</f>
        <v>#N/A</v>
      </c>
      <c r="J6097" t="s">
        <v>798</v>
      </c>
      <c r="K6097" t="str">
        <f>VLOOKUP($J6097,Ref!$D:$H,2,0)</f>
        <v xml:space="preserve">Furneux Pelham                               </v>
      </c>
      <c r="L6097" t="str">
        <f>VLOOKUP($J6097,Ref!$D:$H,3,0)</f>
        <v>Braughing, Furneux Pelham and Stocking Pelham</v>
      </c>
      <c r="M6097" t="str">
        <f>VLOOKUP($J6097,Ref!$D:$H,4,0)</f>
        <v>Bishop's Stortford Deanery</v>
      </c>
      <c r="N6097" t="str">
        <f>VLOOKUP($J6097,Ref!$D:$H,5,0)</f>
        <v>Archdeaconry of Hertford</v>
      </c>
      <c r="Q6097">
        <v>2415</v>
      </c>
      <c r="R6097">
        <v>10867</v>
      </c>
      <c r="T6097">
        <v>10867</v>
      </c>
    </row>
    <row r="6098" spans="1:20" x14ac:dyDescent="0.3">
      <c r="A6098">
        <v>2023</v>
      </c>
      <c r="C6098" t="str">
        <f>IF(GETPIVOTDATA("PS % recovery",Sheet4!$B$5,"Parish Name",K6098)&gt;99.949%,"OK","No")</f>
        <v>No</v>
      </c>
      <c r="D6098" t="e">
        <f>VLOOKUP(J6098,'Ref2'!C:E,3,0)</f>
        <v>#N/A</v>
      </c>
      <c r="F6098">
        <v>12</v>
      </c>
      <c r="I6098" t="e">
        <f>VLOOKUP(J6098,Ref!L:M,2,0)</f>
        <v>#N/A</v>
      </c>
      <c r="J6098" t="s">
        <v>805</v>
      </c>
      <c r="K6098" t="str">
        <f>VLOOKUP($J6098,Ref!$D:$H,2,0)</f>
        <v xml:space="preserve">Stocking Pelham                              </v>
      </c>
      <c r="L6098" t="str">
        <f>VLOOKUP($J6098,Ref!$D:$H,3,0)</f>
        <v>Braughing, Furneux Pelham and Stocking Pelham</v>
      </c>
      <c r="M6098" t="str">
        <f>VLOOKUP($J6098,Ref!$D:$H,4,0)</f>
        <v>Bishop's Stortford Deanery</v>
      </c>
      <c r="N6098" t="str">
        <f>VLOOKUP($J6098,Ref!$D:$H,5,0)</f>
        <v>Archdeaconry of Hertford</v>
      </c>
      <c r="Q6098">
        <v>3156</v>
      </c>
      <c r="R6098">
        <v>3156</v>
      </c>
      <c r="T6098">
        <v>3156</v>
      </c>
    </row>
    <row r="6099" spans="1:20" x14ac:dyDescent="0.3">
      <c r="A6099">
        <v>2023</v>
      </c>
      <c r="C6099" t="str">
        <f>IF(GETPIVOTDATA("PS % recovery",Sheet4!$B$5,"Parish Name",K6099)&gt;99.949%,"OK","No")</f>
        <v>No</v>
      </c>
      <c r="D6099" t="e">
        <f>VLOOKUP(J6099,'Ref2'!C:E,3,0)</f>
        <v>#N/A</v>
      </c>
      <c r="F6099">
        <v>12</v>
      </c>
      <c r="I6099" t="e">
        <f>VLOOKUP(J6099,Ref!L:M,2,0)</f>
        <v>#N/A</v>
      </c>
      <c r="J6099" t="s">
        <v>1056</v>
      </c>
      <c r="K6099" t="str">
        <f>VLOOKUP($J6099,Ref!$D:$H,2,0)</f>
        <v xml:space="preserve">Gilston with Eastwick                        </v>
      </c>
      <c r="L6099" t="str">
        <f>VLOOKUP($J6099,Ref!$D:$H,3,0)</f>
        <v>High Wych and Gilston with Eastwick</v>
      </c>
      <c r="M6099" t="str">
        <f>VLOOKUP($J6099,Ref!$D:$H,4,0)</f>
        <v>Bishop's Stortford Deanery</v>
      </c>
      <c r="N6099" t="str">
        <f>VLOOKUP($J6099,Ref!$D:$H,5,0)</f>
        <v>Archdeaconry of Hertford</v>
      </c>
      <c r="Q6099">
        <v>9205</v>
      </c>
      <c r="R6099">
        <v>10787</v>
      </c>
      <c r="T6099">
        <v>10787</v>
      </c>
    </row>
    <row r="6100" spans="1:20" x14ac:dyDescent="0.3">
      <c r="A6100">
        <v>2023</v>
      </c>
      <c r="C6100" t="str">
        <f>IF(GETPIVOTDATA("PS % recovery",Sheet4!$B$5,"Parish Name",K6100)&gt;99.949%,"OK","No")</f>
        <v>OK</v>
      </c>
      <c r="D6100" t="e">
        <f>VLOOKUP(J6100,'Ref2'!C:E,3,0)</f>
        <v>#N/A</v>
      </c>
      <c r="F6100">
        <v>12</v>
      </c>
      <c r="I6100" t="e">
        <f>VLOOKUP(J6100,Ref!L:M,2,0)</f>
        <v>#N/A</v>
      </c>
      <c r="J6100" t="s">
        <v>1058</v>
      </c>
      <c r="K6100" t="str">
        <f>VLOOKUP($J6100,Ref!$D:$H,2,0)</f>
        <v xml:space="preserve">High Wych, St James                          </v>
      </c>
      <c r="L6100" t="str">
        <f>VLOOKUP($J6100,Ref!$D:$H,3,0)</f>
        <v>High Wych and Gilston with Eastwick</v>
      </c>
      <c r="M6100" t="str">
        <f>VLOOKUP($J6100,Ref!$D:$H,4,0)</f>
        <v>Bishop's Stortford Deanery</v>
      </c>
      <c r="N6100" t="str">
        <f>VLOOKUP($J6100,Ref!$D:$H,5,0)</f>
        <v>Archdeaconry of Hertford</v>
      </c>
      <c r="Q6100">
        <v>32721</v>
      </c>
      <c r="R6100">
        <v>37645</v>
      </c>
      <c r="S6100">
        <v>3138</v>
      </c>
      <c r="T6100">
        <v>37645</v>
      </c>
    </row>
    <row r="6101" spans="1:20" x14ac:dyDescent="0.3">
      <c r="A6101">
        <v>2023</v>
      </c>
      <c r="C6101" t="str">
        <f>IF(GETPIVOTDATA("PS % recovery",Sheet4!$B$5,"Parish Name",K6101)&gt;99.949%,"OK","No")</f>
        <v>No</v>
      </c>
      <c r="D6101" t="e">
        <f>VLOOKUP(J6101,'Ref2'!C:E,3,0)</f>
        <v>#N/A</v>
      </c>
      <c r="F6101">
        <v>12</v>
      </c>
      <c r="I6101" t="e">
        <f>VLOOKUP(J6101,Ref!L:M,2,0)</f>
        <v>#N/A</v>
      </c>
      <c r="J6101" t="s">
        <v>800</v>
      </c>
      <c r="K6101" t="str">
        <f>VLOOKUP($J6101,Ref!$D:$H,2,0)</f>
        <v xml:space="preserve">Hockerill, All Saints                        </v>
      </c>
      <c r="L6101" t="str">
        <f>VLOOKUP($J6101,Ref!$D:$H,3,0)</f>
        <v>Hockerill, All Saints</v>
      </c>
      <c r="M6101" t="str">
        <f>VLOOKUP($J6101,Ref!$D:$H,4,0)</f>
        <v>Bishop's Stortford Deanery</v>
      </c>
      <c r="N6101" t="str">
        <f>VLOOKUP($J6101,Ref!$D:$H,5,0)</f>
        <v>Archdeaconry of Hertford</v>
      </c>
      <c r="Q6101">
        <v>54845.5</v>
      </c>
      <c r="R6101">
        <v>58927</v>
      </c>
      <c r="S6101">
        <v>5000</v>
      </c>
      <c r="T6101">
        <v>58927</v>
      </c>
    </row>
    <row r="6102" spans="1:20" x14ac:dyDescent="0.3">
      <c r="A6102">
        <v>2023</v>
      </c>
      <c r="C6102" t="str">
        <f>IF(GETPIVOTDATA("PS % recovery",Sheet4!$B$5,"Parish Name",K6102)&gt;99.949%,"OK","No")</f>
        <v>No</v>
      </c>
      <c r="D6102" t="e">
        <f>VLOOKUP(J6102,'Ref2'!C:E,3,0)</f>
        <v>#N/A</v>
      </c>
      <c r="F6102">
        <v>12</v>
      </c>
      <c r="I6102" t="e">
        <f>VLOOKUP(J6102,Ref!L:M,2,0)</f>
        <v>#N/A</v>
      </c>
      <c r="J6102" t="s">
        <v>803</v>
      </c>
      <c r="K6102" t="str">
        <f>VLOOKUP($J6102,Ref!$D:$H,2,0)</f>
        <v xml:space="preserve">Much Hadham                                  </v>
      </c>
      <c r="L6102" t="str">
        <f>VLOOKUP($J6102,Ref!$D:$H,3,0)</f>
        <v>Albury, Little Hadham and Much Hadham</v>
      </c>
      <c r="M6102" t="str">
        <f>VLOOKUP($J6102,Ref!$D:$H,4,0)</f>
        <v>Bishop's Stortford Deanery</v>
      </c>
      <c r="N6102" t="str">
        <f>VLOOKUP($J6102,Ref!$D:$H,5,0)</f>
        <v>Archdeaconry of Hertford</v>
      </c>
      <c r="Q6102">
        <v>40000</v>
      </c>
      <c r="R6102">
        <v>51219</v>
      </c>
      <c r="S6102">
        <v>8000</v>
      </c>
      <c r="T6102">
        <v>51219</v>
      </c>
    </row>
    <row r="6103" spans="1:20" x14ac:dyDescent="0.3">
      <c r="A6103">
        <v>2023</v>
      </c>
      <c r="C6103" t="str">
        <f>IF(GETPIVOTDATA("PS % recovery",Sheet4!$B$5,"Parish Name",K6103)&gt;99.949%,"OK","No")</f>
        <v>OK</v>
      </c>
      <c r="D6103" t="e">
        <f>VLOOKUP(J6103,'Ref2'!C:E,3,0)</f>
        <v>#N/A</v>
      </c>
      <c r="F6103">
        <v>12</v>
      </c>
      <c r="I6103" t="e">
        <f>VLOOKUP(J6103,Ref!L:M,2,0)</f>
        <v>#N/A</v>
      </c>
      <c r="J6103" t="s">
        <v>1062</v>
      </c>
      <c r="K6103" t="str">
        <f>VLOOKUP($J6103,Ref!$D:$H,2,0)</f>
        <v xml:space="preserve">Sawbridgeworth                               </v>
      </c>
      <c r="L6103" t="str">
        <f>VLOOKUP($J6103,Ref!$D:$H,3,0)</f>
        <v>Sawbridgeworth</v>
      </c>
      <c r="M6103" t="str">
        <f>VLOOKUP($J6103,Ref!$D:$H,4,0)</f>
        <v>Bishop's Stortford Deanery</v>
      </c>
      <c r="N6103" t="str">
        <f>VLOOKUP($J6103,Ref!$D:$H,5,0)</f>
        <v>Archdeaconry of Hertford</v>
      </c>
      <c r="Q6103">
        <v>72164</v>
      </c>
      <c r="R6103">
        <v>73035</v>
      </c>
      <c r="S6103">
        <v>6435</v>
      </c>
      <c r="T6103">
        <v>73035</v>
      </c>
    </row>
    <row r="6104" spans="1:20" x14ac:dyDescent="0.3">
      <c r="A6104">
        <v>2023</v>
      </c>
      <c r="C6104" t="str">
        <f>IF(GETPIVOTDATA("PS % recovery",Sheet4!$B$5,"Parish Name",K6104)&gt;99.949%,"OK","No")</f>
        <v>OK</v>
      </c>
      <c r="D6104" t="e">
        <f>VLOOKUP(J6104,'Ref2'!C:E,3,0)</f>
        <v>#N/A</v>
      </c>
      <c r="F6104">
        <v>12</v>
      </c>
      <c r="I6104" t="e">
        <f>VLOOKUP(J6104,Ref!L:M,2,0)</f>
        <v>#N/A</v>
      </c>
      <c r="J6104" t="s">
        <v>1064</v>
      </c>
      <c r="K6104" t="str">
        <f>VLOOKUP($J6104,Ref!$D:$H,2,0)</f>
        <v xml:space="preserve">Standon                                      </v>
      </c>
      <c r="L6104" t="str">
        <f>VLOOKUP($J6104,Ref!$D:$H,3,0)</f>
        <v>Standon and the Mundens with Sacombe</v>
      </c>
      <c r="M6104" t="str">
        <f>VLOOKUP($J6104,Ref!$D:$H,4,0)</f>
        <v>Bishop's Stortford Deanery</v>
      </c>
      <c r="N6104" t="str">
        <f>VLOOKUP($J6104,Ref!$D:$H,5,0)</f>
        <v>Archdeaconry of Hertford</v>
      </c>
      <c r="Q6104">
        <v>58206</v>
      </c>
      <c r="R6104">
        <v>60141</v>
      </c>
      <c r="S6104">
        <v>5009</v>
      </c>
      <c r="T6104">
        <v>60141</v>
      </c>
    </row>
    <row r="6105" spans="1:20" x14ac:dyDescent="0.3">
      <c r="A6105">
        <v>2023</v>
      </c>
      <c r="C6105" t="str">
        <f>IF(GETPIVOTDATA("PS % recovery",Sheet4!$B$5,"Parish Name",K6105)&gt;99.949%,"OK","No")</f>
        <v>OK</v>
      </c>
      <c r="D6105" t="e">
        <f>VLOOKUP(J6105,'Ref2'!C:E,3,0)</f>
        <v>#N/A</v>
      </c>
      <c r="F6105">
        <v>12</v>
      </c>
      <c r="I6105" t="e">
        <f>VLOOKUP(J6105,Ref!L:M,2,0)</f>
        <v>#N/A</v>
      </c>
      <c r="J6105" t="s">
        <v>1066</v>
      </c>
      <c r="K6105" t="str">
        <f>VLOOKUP($J6105,Ref!$D:$H,2,0)</f>
        <v xml:space="preserve">Mundens, The                                 </v>
      </c>
      <c r="L6105" t="str">
        <f>VLOOKUP($J6105,Ref!$D:$H,3,0)</f>
        <v>Standon and the Mundens with Sacombe</v>
      </c>
      <c r="M6105" t="str">
        <f>VLOOKUP($J6105,Ref!$D:$H,4,0)</f>
        <v>Bishop's Stortford Deanery</v>
      </c>
      <c r="N6105" t="str">
        <f>VLOOKUP($J6105,Ref!$D:$H,5,0)</f>
        <v>Archdeaconry of Hertford</v>
      </c>
      <c r="Q6105">
        <v>20478</v>
      </c>
      <c r="R6105">
        <v>21143</v>
      </c>
      <c r="S6105">
        <v>1523</v>
      </c>
      <c r="T6105">
        <v>21143</v>
      </c>
    </row>
    <row r="6106" spans="1:20" x14ac:dyDescent="0.3">
      <c r="A6106">
        <v>2023</v>
      </c>
      <c r="C6106" t="str">
        <f>IF(GETPIVOTDATA("PS % recovery",Sheet4!$B$5,"Parish Name",K6106)&gt;99.949%,"OK","No")</f>
        <v>OK</v>
      </c>
      <c r="D6106" t="e">
        <f>VLOOKUP(J6106,'Ref2'!C:E,3,0)</f>
        <v>#N/A</v>
      </c>
      <c r="F6106">
        <v>12</v>
      </c>
      <c r="I6106" t="e">
        <f>VLOOKUP(J6106,Ref!L:M,2,0)</f>
        <v>#N/A</v>
      </c>
      <c r="J6106" t="s">
        <v>1068</v>
      </c>
      <c r="K6106" t="str">
        <f>VLOOKUP($J6106,Ref!$D:$H,2,0)</f>
        <v xml:space="preserve">Sacombe                                      </v>
      </c>
      <c r="L6106" t="str">
        <f>VLOOKUP($J6106,Ref!$D:$H,3,0)</f>
        <v>Standon and the Mundens with Sacombe</v>
      </c>
      <c r="M6106" t="str">
        <f>VLOOKUP($J6106,Ref!$D:$H,4,0)</f>
        <v>Bishop's Stortford Deanery</v>
      </c>
      <c r="N6106" t="str">
        <f>VLOOKUP($J6106,Ref!$D:$H,5,0)</f>
        <v>Archdeaconry of Hertford</v>
      </c>
      <c r="Q6106">
        <v>7147</v>
      </c>
      <c r="R6106">
        <v>7380</v>
      </c>
      <c r="S6106">
        <v>615</v>
      </c>
      <c r="T6106">
        <v>7380</v>
      </c>
    </row>
    <row r="6107" spans="1:20" x14ac:dyDescent="0.3">
      <c r="A6107">
        <v>2023</v>
      </c>
      <c r="C6107" t="str">
        <f>IF(GETPIVOTDATA("PS % recovery",Sheet4!$B$5,"Parish Name",K6107)&gt;99.949%,"OK","No")</f>
        <v>OK</v>
      </c>
      <c r="D6107" t="str">
        <f>VLOOKUP(J6107,'Ref2'!C:E,3,0)</f>
        <v>LLF</v>
      </c>
      <c r="F6107">
        <v>12</v>
      </c>
      <c r="I6107" t="e">
        <f>VLOOKUP(J6107,Ref!L:M,2,0)</f>
        <v>#N/A</v>
      </c>
      <c r="J6107" t="s">
        <v>1070</v>
      </c>
      <c r="K6107" t="str">
        <f>VLOOKUP($J6107,Ref!$D:$H,2,0)</f>
        <v xml:space="preserve">Thorley                                      </v>
      </c>
      <c r="L6107" t="str">
        <f>VLOOKUP($J6107,Ref!$D:$H,3,0)</f>
        <v>Thorley</v>
      </c>
      <c r="M6107" t="str">
        <f>VLOOKUP($J6107,Ref!$D:$H,4,0)</f>
        <v>Bishop's Stortford Deanery</v>
      </c>
      <c r="N6107" t="str">
        <f>VLOOKUP($J6107,Ref!$D:$H,5,0)</f>
        <v>Archdeaconry of Hertford</v>
      </c>
      <c r="Q6107">
        <v>92604</v>
      </c>
      <c r="R6107">
        <v>93389</v>
      </c>
      <c r="S6107">
        <v>7785.35</v>
      </c>
      <c r="T6107">
        <v>93389</v>
      </c>
    </row>
    <row r="6108" spans="1:20" x14ac:dyDescent="0.3">
      <c r="A6108">
        <v>2023</v>
      </c>
      <c r="C6108" t="str">
        <f>IF(GETPIVOTDATA("PS % recovery",Sheet4!$B$5,"Parish Name",K6108)&gt;99.949%,"OK","No")</f>
        <v>OK</v>
      </c>
      <c r="D6108" t="e">
        <f>VLOOKUP(J6108,'Ref2'!C:E,3,0)</f>
        <v>#N/A</v>
      </c>
      <c r="F6108">
        <v>12</v>
      </c>
      <c r="I6108" t="e">
        <f>VLOOKUP(J6108,Ref!L:M,2,0)</f>
        <v>#N/A</v>
      </c>
      <c r="J6108" t="s">
        <v>1072</v>
      </c>
      <c r="K6108" t="str">
        <f>VLOOKUP($J6108,Ref!$D:$H,2,0)</f>
        <v xml:space="preserve">Baldock                                      </v>
      </c>
      <c r="L6108" t="str">
        <f>VLOOKUP($J6108,Ref!$D:$H,3,0)</f>
        <v>Baldock with Bygrave</v>
      </c>
      <c r="M6108" t="str">
        <f>VLOOKUP($J6108,Ref!$D:$H,4,0)</f>
        <v>Buntingford Deanery</v>
      </c>
      <c r="N6108" t="str">
        <f>VLOOKUP($J6108,Ref!$D:$H,5,0)</f>
        <v>Archdeaconry of Hertford</v>
      </c>
      <c r="Q6108">
        <v>56994</v>
      </c>
      <c r="R6108">
        <v>56511</v>
      </c>
      <c r="S6108">
        <v>12511</v>
      </c>
      <c r="T6108">
        <v>56511</v>
      </c>
    </row>
    <row r="6109" spans="1:20" x14ac:dyDescent="0.3">
      <c r="A6109">
        <v>2023</v>
      </c>
      <c r="C6109" t="str">
        <f>IF(GETPIVOTDATA("PS % recovery",Sheet4!$B$5,"Parish Name",K6109)&gt;99.949%,"OK","No")</f>
        <v>No</v>
      </c>
      <c r="D6109" t="e">
        <f>VLOOKUP(J6109,'Ref2'!C:E,3,0)</f>
        <v>#N/A</v>
      </c>
      <c r="F6109">
        <v>12</v>
      </c>
      <c r="I6109" t="e">
        <f>VLOOKUP(J6109,Ref!L:M,2,0)</f>
        <v>#N/A</v>
      </c>
      <c r="J6109" t="s">
        <v>1074</v>
      </c>
      <c r="K6109" t="str">
        <f>VLOOKUP($J6109,Ref!$D:$H,2,0)</f>
        <v xml:space="preserve">Bygrave                                      </v>
      </c>
      <c r="L6109" t="str">
        <f>VLOOKUP($J6109,Ref!$D:$H,3,0)</f>
        <v>Baldock with Bygrave</v>
      </c>
      <c r="M6109" t="str">
        <f>VLOOKUP($J6109,Ref!$D:$H,4,0)</f>
        <v>Buntingford Deanery</v>
      </c>
      <c r="N6109" t="str">
        <f>VLOOKUP($J6109,Ref!$D:$H,5,0)</f>
        <v>Archdeaconry of Hertford</v>
      </c>
      <c r="Q6109">
        <v>5324</v>
      </c>
      <c r="R6109">
        <v>5363</v>
      </c>
      <c r="T6109">
        <v>5363</v>
      </c>
    </row>
    <row r="6110" spans="1:20" x14ac:dyDescent="0.3">
      <c r="A6110">
        <v>2023</v>
      </c>
      <c r="C6110" t="str">
        <f>IF(GETPIVOTDATA("PS % recovery",Sheet4!$B$5,"Parish Name",K6110)&gt;99.949%,"OK","No")</f>
        <v>OK</v>
      </c>
      <c r="D6110" t="e">
        <f>VLOOKUP(J6110,'Ref2'!C:E,3,0)</f>
        <v>#N/A</v>
      </c>
      <c r="F6110">
        <v>12</v>
      </c>
      <c r="I6110" t="e">
        <f>VLOOKUP(J6110,Ref!L:M,2,0)</f>
        <v>#N/A</v>
      </c>
      <c r="J6110" t="s">
        <v>1076</v>
      </c>
      <c r="K6110" t="str">
        <f>VLOOKUP($J6110,Ref!$D:$H,2,0)</f>
        <v xml:space="preserve">Weston                                       </v>
      </c>
      <c r="L6110" t="str">
        <f>VLOOKUP($J6110,Ref!$D:$H,3,0)</f>
        <v>The Kingswood Benefice</v>
      </c>
      <c r="M6110" t="str">
        <f>VLOOKUP($J6110,Ref!$D:$H,4,0)</f>
        <v>Buntingford Deanery</v>
      </c>
      <c r="N6110" t="str">
        <f>VLOOKUP($J6110,Ref!$D:$H,5,0)</f>
        <v>Archdeaconry of Hertford</v>
      </c>
      <c r="Q6110">
        <v>24510</v>
      </c>
      <c r="R6110">
        <v>24762</v>
      </c>
      <c r="S6110">
        <v>2058</v>
      </c>
      <c r="T6110">
        <v>24762</v>
      </c>
    </row>
    <row r="6111" spans="1:20" x14ac:dyDescent="0.3">
      <c r="A6111">
        <v>2023</v>
      </c>
      <c r="C6111" t="str">
        <f>IF(GETPIVOTDATA("PS % recovery",Sheet4!$B$5,"Parish Name",K6111)&gt;99.949%,"OK","No")</f>
        <v>OK</v>
      </c>
      <c r="D6111" t="e">
        <f>VLOOKUP(J6111,'Ref2'!C:E,3,0)</f>
        <v>#N/A</v>
      </c>
      <c r="F6111">
        <v>12</v>
      </c>
      <c r="I6111" t="e">
        <f>VLOOKUP(J6111,Ref!L:M,2,0)</f>
        <v>#N/A</v>
      </c>
      <c r="J6111" t="s">
        <v>1078</v>
      </c>
      <c r="K6111" t="str">
        <f>VLOOKUP($J6111,Ref!$D:$H,2,0)</f>
        <v xml:space="preserve">Anstey                                       </v>
      </c>
      <c r="L6111" t="str">
        <f>VLOOKUP($J6111,Ref!$D:$H,3,0)</f>
        <v>Hormead, Wyddial, Anstey, Brent Pelham and Meesden</v>
      </c>
      <c r="M6111" t="str">
        <f>VLOOKUP($J6111,Ref!$D:$H,4,0)</f>
        <v>Buntingford Deanery</v>
      </c>
      <c r="N6111" t="str">
        <f>VLOOKUP($J6111,Ref!$D:$H,5,0)</f>
        <v>Archdeaconry of Hertford</v>
      </c>
      <c r="Q6111">
        <v>11567</v>
      </c>
      <c r="R6111">
        <v>11131</v>
      </c>
      <c r="S6111">
        <v>923</v>
      </c>
      <c r="T6111">
        <v>11131</v>
      </c>
    </row>
    <row r="6112" spans="1:20" x14ac:dyDescent="0.3">
      <c r="A6112">
        <v>2023</v>
      </c>
      <c r="C6112" t="str">
        <f>IF(GETPIVOTDATA("PS % recovery",Sheet4!$B$5,"Parish Name",K6112)&gt;99.949%,"OK","No")</f>
        <v>No</v>
      </c>
      <c r="D6112" t="e">
        <f>VLOOKUP(J6112,'Ref2'!C:E,3,0)</f>
        <v>#N/A</v>
      </c>
      <c r="F6112">
        <v>12</v>
      </c>
      <c r="I6112" t="e">
        <f>VLOOKUP(J6112,Ref!L:M,2,0)</f>
        <v>#N/A</v>
      </c>
      <c r="J6112" t="s">
        <v>1080</v>
      </c>
      <c r="K6112" t="str">
        <f>VLOOKUP($J6112,Ref!$D:$H,2,0)</f>
        <v xml:space="preserve">Brent Pelham                                 </v>
      </c>
      <c r="L6112" t="str">
        <f>VLOOKUP($J6112,Ref!$D:$H,3,0)</f>
        <v>Hormead, Wyddial, Anstey, Brent Pelham and Meesden</v>
      </c>
      <c r="M6112" t="str">
        <f>VLOOKUP($J6112,Ref!$D:$H,4,0)</f>
        <v>Buntingford Deanery</v>
      </c>
      <c r="N6112" t="str">
        <f>VLOOKUP($J6112,Ref!$D:$H,5,0)</f>
        <v>Archdeaconry of Hertford</v>
      </c>
      <c r="Q6112">
        <v>9217</v>
      </c>
      <c r="R6112">
        <v>8242</v>
      </c>
      <c r="S6112">
        <v>765</v>
      </c>
      <c r="T6112">
        <v>8242</v>
      </c>
    </row>
    <row r="6113" spans="1:20" x14ac:dyDescent="0.3">
      <c r="A6113">
        <v>2023</v>
      </c>
      <c r="C6113" t="str">
        <f>IF(GETPIVOTDATA("PS % recovery",Sheet4!$B$5,"Parish Name",K6113)&gt;99.949%,"OK","No")</f>
        <v>OK</v>
      </c>
      <c r="D6113" t="e">
        <f>VLOOKUP(J6113,'Ref2'!C:E,3,0)</f>
        <v>#N/A</v>
      </c>
      <c r="F6113">
        <v>12</v>
      </c>
      <c r="I6113" t="e">
        <f>VLOOKUP(J6113,Ref!L:M,2,0)</f>
        <v>#N/A</v>
      </c>
      <c r="J6113" t="s">
        <v>1082</v>
      </c>
      <c r="K6113" t="str">
        <f>VLOOKUP($J6113,Ref!$D:$H,2,0)</f>
        <v xml:space="preserve">Hormead with Wyddial                         </v>
      </c>
      <c r="L6113" t="str">
        <f>VLOOKUP($J6113,Ref!$D:$H,3,0)</f>
        <v>Hormead, Wyddial, Anstey, Brent Pelham and Meesden</v>
      </c>
      <c r="M6113" t="str">
        <f>VLOOKUP($J6113,Ref!$D:$H,4,0)</f>
        <v>Buntingford Deanery</v>
      </c>
      <c r="N6113" t="str">
        <f>VLOOKUP($J6113,Ref!$D:$H,5,0)</f>
        <v>Archdeaconry of Hertford</v>
      </c>
      <c r="Q6113">
        <v>32594</v>
      </c>
      <c r="R6113">
        <v>31842</v>
      </c>
      <c r="S6113">
        <v>2648</v>
      </c>
      <c r="T6113">
        <v>31842</v>
      </c>
    </row>
    <row r="6114" spans="1:20" x14ac:dyDescent="0.3">
      <c r="A6114">
        <v>2023</v>
      </c>
      <c r="C6114" t="str">
        <f>IF(GETPIVOTDATA("PS % recovery",Sheet4!$B$5,"Parish Name",K6114)&gt;99.949%,"OK","No")</f>
        <v>OK</v>
      </c>
      <c r="D6114" t="e">
        <f>VLOOKUP(J6114,'Ref2'!C:E,3,0)</f>
        <v>#N/A</v>
      </c>
      <c r="F6114">
        <v>12</v>
      </c>
      <c r="I6114" t="e">
        <f>VLOOKUP(J6114,Ref!L:M,2,0)</f>
        <v>#N/A</v>
      </c>
      <c r="J6114" t="s">
        <v>1084</v>
      </c>
      <c r="K6114" t="str">
        <f>VLOOKUP($J6114,Ref!$D:$H,2,0)</f>
        <v xml:space="preserve">Meesden                                      </v>
      </c>
      <c r="L6114" t="str">
        <f>VLOOKUP($J6114,Ref!$D:$H,3,0)</f>
        <v>Hormead, Wyddial, Anstey, Brent Pelham and Meesden</v>
      </c>
      <c r="M6114" t="str">
        <f>VLOOKUP($J6114,Ref!$D:$H,4,0)</f>
        <v>Buntingford Deanery</v>
      </c>
      <c r="N6114" t="str">
        <f>VLOOKUP($J6114,Ref!$D:$H,5,0)</f>
        <v>Archdeaconry of Hertford</v>
      </c>
      <c r="Q6114">
        <v>4747</v>
      </c>
      <c r="R6114">
        <v>2889</v>
      </c>
      <c r="S6114">
        <v>722.25</v>
      </c>
      <c r="T6114">
        <v>2889</v>
      </c>
    </row>
    <row r="6115" spans="1:20" x14ac:dyDescent="0.3">
      <c r="A6115">
        <v>2023</v>
      </c>
      <c r="C6115" t="str">
        <f>IF(GETPIVOTDATA("PS % recovery",Sheet4!$B$5,"Parish Name",K6115)&gt;99.949%,"OK","No")</f>
        <v>OK</v>
      </c>
      <c r="D6115" t="e">
        <f>VLOOKUP(J6115,'Ref2'!C:E,3,0)</f>
        <v>#N/A</v>
      </c>
      <c r="F6115">
        <v>12</v>
      </c>
      <c r="I6115" t="e">
        <f>VLOOKUP(J6115,Ref!L:M,2,0)</f>
        <v>#N/A</v>
      </c>
      <c r="J6115" t="s">
        <v>1086</v>
      </c>
      <c r="K6115" t="str">
        <f>VLOOKUP($J6115,Ref!$D:$H,2,0)</f>
        <v xml:space="preserve">Ardeley                                      </v>
      </c>
      <c r="L6115" t="str">
        <f>VLOOKUP($J6115,Ref!$D:$H,3,0)</f>
        <v>Ardeley, Benington, Cottered with Throcking and Walkern</v>
      </c>
      <c r="M6115" t="str">
        <f>VLOOKUP($J6115,Ref!$D:$H,4,0)</f>
        <v>Buntingford Deanery</v>
      </c>
      <c r="N6115" t="str">
        <f>VLOOKUP($J6115,Ref!$D:$H,5,0)</f>
        <v>Archdeaconry of Hertford</v>
      </c>
      <c r="Q6115">
        <v>15541</v>
      </c>
      <c r="R6115">
        <v>16055</v>
      </c>
      <c r="S6115">
        <v>1337</v>
      </c>
      <c r="T6115">
        <v>16055</v>
      </c>
    </row>
    <row r="6116" spans="1:20" x14ac:dyDescent="0.3">
      <c r="A6116">
        <v>2023</v>
      </c>
      <c r="C6116" t="str">
        <f>IF(GETPIVOTDATA("PS % recovery",Sheet4!$B$5,"Parish Name",K6116)&gt;99.949%,"OK","No")</f>
        <v>No</v>
      </c>
      <c r="D6116" t="e">
        <f>VLOOKUP(J6116,'Ref2'!C:E,3,0)</f>
        <v>#N/A</v>
      </c>
      <c r="F6116">
        <v>12</v>
      </c>
      <c r="I6116" t="e">
        <f>VLOOKUP(J6116,Ref!L:M,2,0)</f>
        <v>#N/A</v>
      </c>
      <c r="J6116" t="s">
        <v>1088</v>
      </c>
      <c r="K6116" t="str">
        <f>VLOOKUP($J6116,Ref!$D:$H,2,0)</f>
        <v xml:space="preserve">Cottered                                     </v>
      </c>
      <c r="L6116" t="str">
        <f>VLOOKUP($J6116,Ref!$D:$H,3,0)</f>
        <v>Ardeley, Benington, Cottered with Throcking and Walkern</v>
      </c>
      <c r="M6116" t="str">
        <f>VLOOKUP($J6116,Ref!$D:$H,4,0)</f>
        <v>Buntingford Deanery</v>
      </c>
      <c r="N6116" t="str">
        <f>VLOOKUP($J6116,Ref!$D:$H,5,0)</f>
        <v>Archdeaconry of Hertford</v>
      </c>
      <c r="Q6116">
        <v>11103</v>
      </c>
      <c r="R6116">
        <v>11244</v>
      </c>
      <c r="S6116">
        <v>2244</v>
      </c>
      <c r="T6116">
        <v>11244</v>
      </c>
    </row>
    <row r="6117" spans="1:20" x14ac:dyDescent="0.3">
      <c r="A6117">
        <v>2023</v>
      </c>
      <c r="C6117" t="str">
        <f>IF(GETPIVOTDATA("PS % recovery",Sheet4!$B$5,"Parish Name",K6117)&gt;99.949%,"OK","No")</f>
        <v>No</v>
      </c>
      <c r="D6117" t="e">
        <f>VLOOKUP(J6117,'Ref2'!C:E,3,0)</f>
        <v>#N/A</v>
      </c>
      <c r="F6117">
        <v>12</v>
      </c>
      <c r="I6117" t="e">
        <f>VLOOKUP(J6117,Ref!L:M,2,0)</f>
        <v>#N/A</v>
      </c>
      <c r="J6117" t="s">
        <v>1090</v>
      </c>
      <c r="K6117" t="str">
        <f>VLOOKUP($J6117,Ref!$D:$H,2,0)</f>
        <v xml:space="preserve">Throcking                                    </v>
      </c>
      <c r="L6117" t="str">
        <f>VLOOKUP($J6117,Ref!$D:$H,3,0)</f>
        <v>Ardeley, Benington, Cottered with Throcking and Walkern</v>
      </c>
      <c r="M6117" t="str">
        <f>VLOOKUP($J6117,Ref!$D:$H,4,0)</f>
        <v>Buntingford Deanery</v>
      </c>
      <c r="N6117" t="str">
        <f>VLOOKUP($J6117,Ref!$D:$H,5,0)</f>
        <v>Archdeaconry of Hertford</v>
      </c>
      <c r="Q6117">
        <v>920</v>
      </c>
      <c r="R6117">
        <v>2674</v>
      </c>
      <c r="T6117">
        <v>2674</v>
      </c>
    </row>
    <row r="6118" spans="1:20" x14ac:dyDescent="0.3">
      <c r="A6118">
        <v>2023</v>
      </c>
      <c r="C6118" t="str">
        <f>IF(GETPIVOTDATA("PS % recovery",Sheet4!$B$5,"Parish Name",K6118)&gt;99.949%,"OK","No")</f>
        <v>OK</v>
      </c>
      <c r="D6118" t="e">
        <f>VLOOKUP(J6118,'Ref2'!C:E,3,0)</f>
        <v>#N/A</v>
      </c>
      <c r="F6118">
        <v>12</v>
      </c>
      <c r="I6118" t="e">
        <f>VLOOKUP(J6118,Ref!L:M,2,0)</f>
        <v>#N/A</v>
      </c>
      <c r="J6118" t="s">
        <v>1092</v>
      </c>
      <c r="K6118" t="str">
        <f>VLOOKUP($J6118,Ref!$D:$H,2,0)</f>
        <v xml:space="preserve">Ashwell                                      </v>
      </c>
      <c r="L6118" t="str">
        <f>VLOOKUP($J6118,Ref!$D:$H,3,0)</f>
        <v>Ashwell with Hinxworth and Newnham</v>
      </c>
      <c r="M6118" t="str">
        <f>VLOOKUP($J6118,Ref!$D:$H,4,0)</f>
        <v>Buntingford Deanery</v>
      </c>
      <c r="N6118" t="str">
        <f>VLOOKUP($J6118,Ref!$D:$H,5,0)</f>
        <v>Archdeaconry of Hertford</v>
      </c>
      <c r="Q6118">
        <v>69161</v>
      </c>
      <c r="R6118">
        <v>70047</v>
      </c>
      <c r="S6118">
        <v>5840</v>
      </c>
      <c r="T6118">
        <v>70047</v>
      </c>
    </row>
    <row r="6119" spans="1:20" x14ac:dyDescent="0.3">
      <c r="A6119">
        <v>2023</v>
      </c>
      <c r="C6119" t="str">
        <f>IF(GETPIVOTDATA("PS % recovery",Sheet4!$B$5,"Parish Name",K6119)&gt;99.949%,"OK","No")</f>
        <v>No</v>
      </c>
      <c r="D6119" t="e">
        <f>VLOOKUP(J6119,'Ref2'!C:E,3,0)</f>
        <v>#N/A</v>
      </c>
      <c r="F6119">
        <v>12</v>
      </c>
      <c r="I6119" t="e">
        <f>VLOOKUP(J6119,Ref!L:M,2,0)</f>
        <v>#N/A</v>
      </c>
      <c r="J6119" t="s">
        <v>1094</v>
      </c>
      <c r="K6119" t="str">
        <f>VLOOKUP($J6119,Ref!$D:$H,2,0)</f>
        <v xml:space="preserve">Aspenden                                     </v>
      </c>
      <c r="L6119" t="str">
        <f>VLOOKUP($J6119,Ref!$D:$H,3,0)</f>
        <v>Aspenden, Buntingford and Westmill</v>
      </c>
      <c r="M6119" t="str">
        <f>VLOOKUP($J6119,Ref!$D:$H,4,0)</f>
        <v>Buntingford Deanery</v>
      </c>
      <c r="N6119" t="str">
        <f>VLOOKUP($J6119,Ref!$D:$H,5,0)</f>
        <v>Archdeaconry of Hertford</v>
      </c>
      <c r="Q6119">
        <v>7200</v>
      </c>
      <c r="R6119">
        <v>16683</v>
      </c>
      <c r="S6119">
        <v>600</v>
      </c>
      <c r="T6119">
        <v>16683</v>
      </c>
    </row>
    <row r="6120" spans="1:20" x14ac:dyDescent="0.3">
      <c r="A6120">
        <v>2023</v>
      </c>
      <c r="C6120" t="str">
        <f>IF(GETPIVOTDATA("PS % recovery",Sheet4!$B$5,"Parish Name",K6120)&gt;99.949%,"OK","No")</f>
        <v>OK</v>
      </c>
      <c r="D6120" t="e">
        <f>VLOOKUP(J6120,'Ref2'!C:E,3,0)</f>
        <v>#N/A</v>
      </c>
      <c r="F6120">
        <v>12</v>
      </c>
      <c r="I6120" t="e">
        <f>VLOOKUP(J6120,Ref!L:M,2,0)</f>
        <v>#N/A</v>
      </c>
      <c r="J6120" t="s">
        <v>1096</v>
      </c>
      <c r="K6120" t="str">
        <f>VLOOKUP($J6120,Ref!$D:$H,2,0)</f>
        <v xml:space="preserve">Buntingford with Layston                     </v>
      </c>
      <c r="L6120" t="str">
        <f>VLOOKUP($J6120,Ref!$D:$H,3,0)</f>
        <v>Aspenden, Buntingford and Westmill</v>
      </c>
      <c r="M6120" t="str">
        <f>VLOOKUP($J6120,Ref!$D:$H,4,0)</f>
        <v>Buntingford Deanery</v>
      </c>
      <c r="N6120" t="str">
        <f>VLOOKUP($J6120,Ref!$D:$H,5,0)</f>
        <v>Archdeaconry of Hertford</v>
      </c>
      <c r="Q6120">
        <v>17269</v>
      </c>
      <c r="R6120">
        <v>19236</v>
      </c>
      <c r="S6120">
        <v>4809</v>
      </c>
      <c r="T6120">
        <v>19236</v>
      </c>
    </row>
    <row r="6121" spans="1:20" x14ac:dyDescent="0.3">
      <c r="A6121">
        <v>2023</v>
      </c>
      <c r="C6121" t="str">
        <f>IF(GETPIVOTDATA("PS % recovery",Sheet4!$B$5,"Parish Name",K6121)&gt;99.949%,"OK","No")</f>
        <v>OK</v>
      </c>
      <c r="D6121" t="e">
        <f>VLOOKUP(J6121,'Ref2'!C:E,3,0)</f>
        <v>#N/A</v>
      </c>
      <c r="F6121">
        <v>12</v>
      </c>
      <c r="I6121" t="e">
        <f>VLOOKUP(J6121,Ref!L:M,2,0)</f>
        <v>#N/A</v>
      </c>
      <c r="J6121" t="s">
        <v>1098</v>
      </c>
      <c r="K6121" t="str">
        <f>VLOOKUP($J6121,Ref!$D:$H,2,0)</f>
        <v xml:space="preserve">Westmill                                     </v>
      </c>
      <c r="L6121" t="str">
        <f>VLOOKUP($J6121,Ref!$D:$H,3,0)</f>
        <v>Aspenden, Buntingford and Westmill</v>
      </c>
      <c r="M6121" t="str">
        <f>VLOOKUP($J6121,Ref!$D:$H,4,0)</f>
        <v>Buntingford Deanery</v>
      </c>
      <c r="N6121" t="str">
        <f>VLOOKUP($J6121,Ref!$D:$H,5,0)</f>
        <v>Archdeaconry of Hertford</v>
      </c>
      <c r="Q6121">
        <v>7996.25</v>
      </c>
      <c r="R6121">
        <v>12176</v>
      </c>
      <c r="T6121">
        <v>12176</v>
      </c>
    </row>
    <row r="6122" spans="1:20" x14ac:dyDescent="0.3">
      <c r="A6122">
        <v>2023</v>
      </c>
      <c r="C6122" t="str">
        <f>IF(GETPIVOTDATA("PS % recovery",Sheet4!$B$5,"Parish Name",K6122)&gt;99.949%,"OK","No")</f>
        <v>OK</v>
      </c>
      <c r="D6122" t="e">
        <f>VLOOKUP(J6122,'Ref2'!C:E,3,0)</f>
        <v>#N/A</v>
      </c>
      <c r="F6122">
        <v>12</v>
      </c>
      <c r="I6122" t="e">
        <f>VLOOKUP(J6122,Ref!L:M,2,0)</f>
        <v>#N/A</v>
      </c>
      <c r="J6122" t="s">
        <v>808</v>
      </c>
      <c r="K6122" t="str">
        <f>VLOOKUP($J6122,Ref!$D:$H,2,0)</f>
        <v xml:space="preserve">Barkway                                      </v>
      </c>
      <c r="L6122" t="str">
        <f>VLOOKUP($J6122,Ref!$D:$H,3,0)</f>
        <v>Barkway, Barley, Reed and Buckland</v>
      </c>
      <c r="M6122" t="str">
        <f>VLOOKUP($J6122,Ref!$D:$H,4,0)</f>
        <v>Buntingford Deanery</v>
      </c>
      <c r="N6122" t="str">
        <f>VLOOKUP($J6122,Ref!$D:$H,5,0)</f>
        <v>Archdeaconry of Hertford</v>
      </c>
      <c r="Q6122">
        <v>17983</v>
      </c>
      <c r="R6122">
        <v>17174</v>
      </c>
      <c r="S6122">
        <v>1433</v>
      </c>
      <c r="T6122">
        <v>17174</v>
      </c>
    </row>
    <row r="6123" spans="1:20" x14ac:dyDescent="0.3">
      <c r="A6123">
        <v>2023</v>
      </c>
      <c r="C6123" t="str">
        <f>IF(GETPIVOTDATA("PS % recovery",Sheet4!$B$5,"Parish Name",K6123)&gt;99.949%,"OK","No")</f>
        <v>OK</v>
      </c>
      <c r="D6123" t="e">
        <f>VLOOKUP(J6123,'Ref2'!C:E,3,0)</f>
        <v>#N/A</v>
      </c>
      <c r="F6123">
        <v>12</v>
      </c>
      <c r="I6123" t="e">
        <f>VLOOKUP(J6123,Ref!L:M,2,0)</f>
        <v>#N/A</v>
      </c>
      <c r="J6123" t="s">
        <v>812</v>
      </c>
      <c r="K6123" t="str">
        <f>VLOOKUP($J6123,Ref!$D:$H,2,0)</f>
        <v xml:space="preserve">Reed and Buckland                            </v>
      </c>
      <c r="L6123" t="str">
        <f>VLOOKUP($J6123,Ref!$D:$H,3,0)</f>
        <v>Barkway, Barley, Reed and Buckland</v>
      </c>
      <c r="M6123" t="str">
        <f>VLOOKUP($J6123,Ref!$D:$H,4,0)</f>
        <v>Buntingford Deanery</v>
      </c>
      <c r="N6123" t="str">
        <f>VLOOKUP($J6123,Ref!$D:$H,5,0)</f>
        <v>Archdeaconry of Hertford</v>
      </c>
      <c r="Q6123">
        <v>16991</v>
      </c>
      <c r="R6123">
        <v>16147</v>
      </c>
      <c r="S6123">
        <v>1345.58</v>
      </c>
      <c r="T6123">
        <v>16147</v>
      </c>
    </row>
    <row r="6124" spans="1:20" x14ac:dyDescent="0.3">
      <c r="A6124">
        <v>2023</v>
      </c>
      <c r="C6124" t="str">
        <f>IF(GETPIVOTDATA("PS % recovery",Sheet4!$B$5,"Parish Name",K6124)&gt;99.949%,"OK","No")</f>
        <v>OK</v>
      </c>
      <c r="D6124" t="e">
        <f>VLOOKUP(J6124,'Ref2'!C:E,3,0)</f>
        <v>#N/A</v>
      </c>
      <c r="F6124">
        <v>12</v>
      </c>
      <c r="I6124" t="e">
        <f>VLOOKUP(J6124,Ref!L:M,2,0)</f>
        <v>#N/A</v>
      </c>
      <c r="J6124" t="s">
        <v>810</v>
      </c>
      <c r="K6124" t="str">
        <f>VLOOKUP($J6124,Ref!$D:$H,2,0)</f>
        <v xml:space="preserve">Barley                                       </v>
      </c>
      <c r="L6124" t="str">
        <f>VLOOKUP($J6124,Ref!$D:$H,3,0)</f>
        <v>Barkway, Barley, Reed and Buckland</v>
      </c>
      <c r="M6124" t="str">
        <f>VLOOKUP($J6124,Ref!$D:$H,4,0)</f>
        <v>Buntingford Deanery</v>
      </c>
      <c r="N6124" t="str">
        <f>VLOOKUP($J6124,Ref!$D:$H,5,0)</f>
        <v>Archdeaconry of Hertford</v>
      </c>
      <c r="Q6124">
        <v>16879</v>
      </c>
      <c r="R6124">
        <v>15784</v>
      </c>
      <c r="S6124">
        <v>3946</v>
      </c>
      <c r="T6124">
        <v>15784</v>
      </c>
    </row>
    <row r="6125" spans="1:20" x14ac:dyDescent="0.3">
      <c r="A6125">
        <v>2023</v>
      </c>
      <c r="C6125" t="str">
        <f>IF(GETPIVOTDATA("PS % recovery",Sheet4!$B$5,"Parish Name",K6125)&gt;99.949%,"OK","No")</f>
        <v>OK</v>
      </c>
      <c r="D6125" t="e">
        <f>VLOOKUP(J6125,'Ref2'!C:E,3,0)</f>
        <v>#N/A</v>
      </c>
      <c r="F6125">
        <v>12</v>
      </c>
      <c r="I6125" t="e">
        <f>VLOOKUP(J6125,Ref!L:M,2,0)</f>
        <v>#N/A</v>
      </c>
      <c r="J6125" t="s">
        <v>1103</v>
      </c>
      <c r="K6125" t="str">
        <f>VLOOKUP($J6125,Ref!$D:$H,2,0)</f>
        <v xml:space="preserve">Benington (LEP)                              </v>
      </c>
      <c r="L6125" t="str">
        <f>VLOOKUP($J6125,Ref!$D:$H,3,0)</f>
        <v>Ardeley, Benington, Cottered with Throcking and Walkern</v>
      </c>
      <c r="M6125" t="str">
        <f>VLOOKUP($J6125,Ref!$D:$H,4,0)</f>
        <v>Buntingford Deanery</v>
      </c>
      <c r="N6125" t="str">
        <f>VLOOKUP($J6125,Ref!$D:$H,5,0)</f>
        <v>Archdeaconry of Hertford</v>
      </c>
      <c r="Q6125">
        <v>17958</v>
      </c>
      <c r="R6125">
        <v>18152</v>
      </c>
      <c r="S6125">
        <v>1500</v>
      </c>
      <c r="T6125">
        <v>18152</v>
      </c>
    </row>
    <row r="6126" spans="1:20" x14ac:dyDescent="0.3">
      <c r="A6126">
        <v>2023</v>
      </c>
      <c r="C6126" t="str">
        <f>IF(GETPIVOTDATA("PS % recovery",Sheet4!$B$5,"Parish Name",K6126)&gt;99.949%,"OK","No")</f>
        <v>OK</v>
      </c>
      <c r="D6126" t="e">
        <f>VLOOKUP(J6126,'Ref2'!C:E,3,0)</f>
        <v>#N/A</v>
      </c>
      <c r="F6126">
        <v>12</v>
      </c>
      <c r="I6126" t="e">
        <f>VLOOKUP(J6126,Ref!L:M,2,0)</f>
        <v>#N/A</v>
      </c>
      <c r="J6126" t="s">
        <v>1105</v>
      </c>
      <c r="K6126" t="str">
        <f>VLOOKUP($J6126,Ref!$D:$H,2,0)</f>
        <v xml:space="preserve">Clothall                                     </v>
      </c>
      <c r="L6126" t="str">
        <f>VLOOKUP($J6126,Ref!$D:$H,3,0)</f>
        <v>The Kingswood Benefice</v>
      </c>
      <c r="M6126" t="str">
        <f>VLOOKUP($J6126,Ref!$D:$H,4,0)</f>
        <v>Buntingford Deanery</v>
      </c>
      <c r="N6126" t="str">
        <f>VLOOKUP($J6126,Ref!$D:$H,5,0)</f>
        <v>Archdeaconry of Hertford</v>
      </c>
      <c r="Q6126">
        <v>5588</v>
      </c>
      <c r="R6126">
        <v>5766</v>
      </c>
      <c r="S6126">
        <v>475</v>
      </c>
      <c r="T6126">
        <v>5766</v>
      </c>
    </row>
    <row r="6127" spans="1:20" x14ac:dyDescent="0.3">
      <c r="A6127">
        <v>2023</v>
      </c>
      <c r="C6127" t="str">
        <f>IF(GETPIVOTDATA("PS % recovery",Sheet4!$B$5,"Parish Name",K6127)&gt;99.949%,"OK","No")</f>
        <v>OK</v>
      </c>
      <c r="D6127" t="e">
        <f>VLOOKUP(J6127,'Ref2'!C:E,3,0)</f>
        <v>#N/A</v>
      </c>
      <c r="F6127">
        <v>12</v>
      </c>
      <c r="I6127" t="e">
        <f>VLOOKUP(J6127,Ref!L:M,2,0)</f>
        <v>#N/A</v>
      </c>
      <c r="J6127" t="s">
        <v>1107</v>
      </c>
      <c r="K6127" t="str">
        <f>VLOOKUP($J6127,Ref!$D:$H,2,0)</f>
        <v xml:space="preserve">Rushden                                      </v>
      </c>
      <c r="L6127" t="str">
        <f>VLOOKUP($J6127,Ref!$D:$H,3,0)</f>
        <v>The Kingswood Benefice</v>
      </c>
      <c r="M6127" t="str">
        <f>VLOOKUP($J6127,Ref!$D:$H,4,0)</f>
        <v>Buntingford Deanery</v>
      </c>
      <c r="N6127" t="str">
        <f>VLOOKUP($J6127,Ref!$D:$H,5,0)</f>
        <v>Archdeaconry of Hertford</v>
      </c>
      <c r="Q6127">
        <v>8445</v>
      </c>
      <c r="R6127">
        <v>8677</v>
      </c>
      <c r="T6127">
        <v>8677</v>
      </c>
    </row>
    <row r="6128" spans="1:20" x14ac:dyDescent="0.3">
      <c r="A6128">
        <v>2023</v>
      </c>
      <c r="C6128" t="str">
        <f>IF(GETPIVOTDATA("PS % recovery",Sheet4!$B$5,"Parish Name",K6128)&gt;99.949%,"OK","No")</f>
        <v>OK</v>
      </c>
      <c r="D6128" t="e">
        <f>VLOOKUP(J6128,'Ref2'!C:E,3,0)</f>
        <v>#N/A</v>
      </c>
      <c r="F6128">
        <v>12</v>
      </c>
      <c r="I6128" t="e">
        <f>VLOOKUP(J6128,Ref!L:M,2,0)</f>
        <v>#N/A</v>
      </c>
      <c r="J6128" t="s">
        <v>1109</v>
      </c>
      <c r="K6128" t="str">
        <f>VLOOKUP($J6128,Ref!$D:$H,2,0)</f>
        <v xml:space="preserve">Sandon                                       </v>
      </c>
      <c r="L6128" t="str">
        <f>VLOOKUP($J6128,Ref!$D:$H,3,0)</f>
        <v>The Kingswood Benefice</v>
      </c>
      <c r="M6128" t="str">
        <f>VLOOKUP($J6128,Ref!$D:$H,4,0)</f>
        <v>Buntingford Deanery</v>
      </c>
      <c r="N6128" t="str">
        <f>VLOOKUP($J6128,Ref!$D:$H,5,0)</f>
        <v>Archdeaconry of Hertford</v>
      </c>
      <c r="Q6128">
        <v>12632</v>
      </c>
      <c r="R6128">
        <v>13047</v>
      </c>
      <c r="S6128">
        <v>1090</v>
      </c>
      <c r="T6128">
        <v>13047</v>
      </c>
    </row>
    <row r="6129" spans="1:20" x14ac:dyDescent="0.3">
      <c r="A6129">
        <v>2023</v>
      </c>
      <c r="C6129" t="str">
        <f>IF(GETPIVOTDATA("PS % recovery",Sheet4!$B$5,"Parish Name",K6129)&gt;99.949%,"OK","No")</f>
        <v>OK</v>
      </c>
      <c r="D6129" t="e">
        <f>VLOOKUP(J6129,'Ref2'!C:E,3,0)</f>
        <v>#N/A</v>
      </c>
      <c r="F6129">
        <v>12</v>
      </c>
      <c r="I6129" t="e">
        <f>VLOOKUP(J6129,Ref!L:M,2,0)</f>
        <v>#N/A</v>
      </c>
      <c r="J6129" t="s">
        <v>1111</v>
      </c>
      <c r="K6129" t="str">
        <f>VLOOKUP($J6129,Ref!$D:$H,2,0)</f>
        <v xml:space="preserve">Wallington                                   </v>
      </c>
      <c r="L6129" t="str">
        <f>VLOOKUP($J6129,Ref!$D:$H,3,0)</f>
        <v>The Kingswood Benefice</v>
      </c>
      <c r="M6129" t="str">
        <f>VLOOKUP($J6129,Ref!$D:$H,4,0)</f>
        <v>Buntingford Deanery</v>
      </c>
      <c r="N6129" t="str">
        <f>VLOOKUP($J6129,Ref!$D:$H,5,0)</f>
        <v>Archdeaconry of Hertford</v>
      </c>
      <c r="Q6129">
        <v>5825</v>
      </c>
      <c r="R6129">
        <v>6012</v>
      </c>
      <c r="S6129">
        <v>501</v>
      </c>
      <c r="T6129">
        <v>6012</v>
      </c>
    </row>
    <row r="6130" spans="1:20" x14ac:dyDescent="0.3">
      <c r="A6130">
        <v>2023</v>
      </c>
      <c r="C6130" t="str">
        <f>IF(GETPIVOTDATA("PS % recovery",Sheet4!$B$5,"Parish Name",K6130)&gt;99.949%,"OK","No")</f>
        <v>OK</v>
      </c>
      <c r="D6130" t="e">
        <f>VLOOKUP(J6130,'Ref2'!C:E,3,0)</f>
        <v>#N/A</v>
      </c>
      <c r="F6130">
        <v>12</v>
      </c>
      <c r="I6130" t="e">
        <f>VLOOKUP(J6130,Ref!L:M,2,0)</f>
        <v>#N/A</v>
      </c>
      <c r="J6130" t="s">
        <v>1113</v>
      </c>
      <c r="K6130" t="str">
        <f>VLOOKUP($J6130,Ref!$D:$H,2,0)</f>
        <v xml:space="preserve">Hinxworth                                    </v>
      </c>
      <c r="L6130" t="str">
        <f>VLOOKUP($J6130,Ref!$D:$H,3,0)</f>
        <v>Ashwell with Hinxworth and Newnham</v>
      </c>
      <c r="M6130" t="str">
        <f>VLOOKUP($J6130,Ref!$D:$H,4,0)</f>
        <v>Buntingford Deanery</v>
      </c>
      <c r="N6130" t="str">
        <f>VLOOKUP($J6130,Ref!$D:$H,5,0)</f>
        <v>Archdeaconry of Hertford</v>
      </c>
      <c r="Q6130">
        <v>6054</v>
      </c>
      <c r="R6130">
        <v>6266</v>
      </c>
      <c r="S6130">
        <v>522.16999999999996</v>
      </c>
      <c r="T6130">
        <v>6266</v>
      </c>
    </row>
    <row r="6131" spans="1:20" x14ac:dyDescent="0.3">
      <c r="A6131">
        <v>2023</v>
      </c>
      <c r="C6131" t="str">
        <f>IF(GETPIVOTDATA("PS % recovery",Sheet4!$B$5,"Parish Name",K6131)&gt;99.949%,"OK","No")</f>
        <v>OK</v>
      </c>
      <c r="D6131" t="e">
        <f>VLOOKUP(J6131,'Ref2'!C:E,3,0)</f>
        <v>#N/A</v>
      </c>
      <c r="F6131">
        <v>12</v>
      </c>
      <c r="I6131" t="e">
        <f>VLOOKUP(J6131,Ref!L:M,2,0)</f>
        <v>#N/A</v>
      </c>
      <c r="J6131" t="s">
        <v>1115</v>
      </c>
      <c r="K6131" t="str">
        <f>VLOOKUP($J6131,Ref!$D:$H,2,0)</f>
        <v xml:space="preserve">Newnham                                      </v>
      </c>
      <c r="L6131" t="str">
        <f>VLOOKUP($J6131,Ref!$D:$H,3,0)</f>
        <v>Ashwell with Hinxworth and Newnham</v>
      </c>
      <c r="M6131" t="str">
        <f>VLOOKUP($J6131,Ref!$D:$H,4,0)</f>
        <v>Buntingford Deanery</v>
      </c>
      <c r="N6131" t="str">
        <f>VLOOKUP($J6131,Ref!$D:$H,5,0)</f>
        <v>Archdeaconry of Hertford</v>
      </c>
      <c r="Q6131">
        <v>2180</v>
      </c>
      <c r="R6131">
        <v>2256</v>
      </c>
      <c r="S6131">
        <v>188</v>
      </c>
      <c r="T6131">
        <v>2256</v>
      </c>
    </row>
    <row r="6132" spans="1:20" x14ac:dyDescent="0.3">
      <c r="A6132">
        <v>2023</v>
      </c>
      <c r="C6132" t="str">
        <f>IF(GETPIVOTDATA("PS % recovery",Sheet4!$B$5,"Parish Name",K6132)&gt;99.949%,"OK","No")</f>
        <v>OK</v>
      </c>
      <c r="D6132" t="e">
        <f>VLOOKUP(J6132,'Ref2'!C:E,3,0)</f>
        <v>#N/A</v>
      </c>
      <c r="F6132">
        <v>12</v>
      </c>
      <c r="I6132" t="e">
        <f>VLOOKUP(J6132,Ref!L:M,2,0)</f>
        <v>#N/A</v>
      </c>
      <c r="J6132" t="s">
        <v>1117</v>
      </c>
      <c r="K6132" t="str">
        <f>VLOOKUP($J6132,Ref!$D:$H,2,0)</f>
        <v xml:space="preserve">Kelshall                                     </v>
      </c>
      <c r="L6132" t="str">
        <f>VLOOKUP($J6132,Ref!$D:$H,3,0)</f>
        <v>Therfield with Kelshall</v>
      </c>
      <c r="M6132" t="str">
        <f>VLOOKUP($J6132,Ref!$D:$H,4,0)</f>
        <v>Buntingford Deanery</v>
      </c>
      <c r="N6132" t="str">
        <f>VLOOKUP($J6132,Ref!$D:$H,5,0)</f>
        <v>Archdeaconry of Hertford</v>
      </c>
      <c r="Q6132">
        <v>3632</v>
      </c>
      <c r="R6132">
        <v>3759</v>
      </c>
      <c r="T6132">
        <v>3759</v>
      </c>
    </row>
    <row r="6133" spans="1:20" x14ac:dyDescent="0.3">
      <c r="A6133">
        <v>2023</v>
      </c>
      <c r="C6133" t="str">
        <f>IF(GETPIVOTDATA("PS % recovery",Sheet4!$B$5,"Parish Name",K6133)&gt;99.949%,"OK","No")</f>
        <v>OK</v>
      </c>
      <c r="D6133" t="e">
        <f>VLOOKUP(J6133,'Ref2'!C:E,3,0)</f>
        <v>#N/A</v>
      </c>
      <c r="F6133">
        <v>12</v>
      </c>
      <c r="I6133" t="e">
        <f>VLOOKUP(J6133,Ref!L:M,2,0)</f>
        <v>#N/A</v>
      </c>
      <c r="J6133" t="s">
        <v>1119</v>
      </c>
      <c r="K6133" t="str">
        <f>VLOOKUP($J6133,Ref!$D:$H,2,0)</f>
        <v xml:space="preserve">Therfield                                    </v>
      </c>
      <c r="L6133" t="str">
        <f>VLOOKUP($J6133,Ref!$D:$H,3,0)</f>
        <v>Therfield with Kelshall</v>
      </c>
      <c r="M6133" t="str">
        <f>VLOOKUP($J6133,Ref!$D:$H,4,0)</f>
        <v>Buntingford Deanery</v>
      </c>
      <c r="N6133" t="str">
        <f>VLOOKUP($J6133,Ref!$D:$H,5,0)</f>
        <v>Archdeaconry of Hertford</v>
      </c>
      <c r="Q6133">
        <v>8339</v>
      </c>
      <c r="R6133">
        <v>8364</v>
      </c>
      <c r="S6133">
        <v>680.99</v>
      </c>
      <c r="T6133">
        <v>8364</v>
      </c>
    </row>
    <row r="6134" spans="1:20" x14ac:dyDescent="0.3">
      <c r="A6134">
        <v>2023</v>
      </c>
      <c r="C6134" t="str">
        <f>IF(GETPIVOTDATA("PS % recovery",Sheet4!$B$5,"Parish Name",K6134)&gt;99.949%,"OK","No")</f>
        <v>No</v>
      </c>
      <c r="D6134" t="e">
        <f>VLOOKUP(J6134,'Ref2'!C:E,3,0)</f>
        <v>#N/A</v>
      </c>
      <c r="F6134">
        <v>12</v>
      </c>
      <c r="I6134" t="str">
        <f>VLOOKUP(J6134,Ref!L:M,2,0)</f>
        <v>Yes</v>
      </c>
      <c r="J6134" t="s">
        <v>1121</v>
      </c>
      <c r="K6134" t="str">
        <f>VLOOKUP($J6134,Ref!$D:$H,2,0)</f>
        <v xml:space="preserve">Royston                                      </v>
      </c>
      <c r="L6134" t="str">
        <f>VLOOKUP($J6134,Ref!$D:$H,3,0)</f>
        <v>Royston</v>
      </c>
      <c r="M6134" t="str">
        <f>VLOOKUP($J6134,Ref!$D:$H,4,0)</f>
        <v>Buntingford Deanery</v>
      </c>
      <c r="N6134" t="str">
        <f>VLOOKUP($J6134,Ref!$D:$H,5,0)</f>
        <v>Archdeaconry of Hertford</v>
      </c>
      <c r="Q6134">
        <v>79338.960000000006</v>
      </c>
      <c r="R6134">
        <v>76158</v>
      </c>
      <c r="S6134">
        <v>6594.58</v>
      </c>
      <c r="T6134">
        <v>76158</v>
      </c>
    </row>
    <row r="6135" spans="1:20" x14ac:dyDescent="0.3">
      <c r="A6135">
        <v>2023</v>
      </c>
      <c r="C6135" t="str">
        <f>IF(GETPIVOTDATA("PS % recovery",Sheet4!$B$5,"Parish Name",K6135)&gt;99.949%,"OK","No")</f>
        <v>No</v>
      </c>
      <c r="D6135" t="e">
        <f>VLOOKUP(J6135,'Ref2'!C:E,3,0)</f>
        <v>#N/A</v>
      </c>
      <c r="F6135">
        <v>12</v>
      </c>
      <c r="I6135" t="e">
        <f>VLOOKUP(J6135,Ref!L:M,2,0)</f>
        <v>#N/A</v>
      </c>
      <c r="J6135" t="s">
        <v>1123</v>
      </c>
      <c r="K6135" t="str">
        <f>VLOOKUP($J6135,Ref!$D:$H,2,0)</f>
        <v xml:space="preserve">Walkern (LEP)                                </v>
      </c>
      <c r="L6135" t="str">
        <f>VLOOKUP($J6135,Ref!$D:$H,3,0)</f>
        <v>Ardeley, Benington, Cottered with Throcking and Walkern</v>
      </c>
      <c r="M6135" t="str">
        <f>VLOOKUP($J6135,Ref!$D:$H,4,0)</f>
        <v>Buntingford Deanery</v>
      </c>
      <c r="N6135" t="str">
        <f>VLOOKUP($J6135,Ref!$D:$H,5,0)</f>
        <v>Archdeaconry of Hertford</v>
      </c>
      <c r="Q6135">
        <v>18283.5</v>
      </c>
      <c r="R6135">
        <v>25169</v>
      </c>
      <c r="T6135">
        <v>25169</v>
      </c>
    </row>
    <row r="6136" spans="1:20" x14ac:dyDescent="0.3">
      <c r="A6136">
        <v>2023</v>
      </c>
      <c r="C6136" t="str">
        <f>IF(GETPIVOTDATA("PS % recovery",Sheet4!$B$5,"Parish Name",K6136)&gt;99.949%,"OK","No")</f>
        <v>OK</v>
      </c>
      <c r="D6136" t="e">
        <f>VLOOKUP(J6136,'Ref2'!C:E,3,0)</f>
        <v>#N/A</v>
      </c>
      <c r="F6136">
        <v>12</v>
      </c>
      <c r="I6136" t="e">
        <f>VLOOKUP(J6136,Ref!L:M,2,0)</f>
        <v>#N/A</v>
      </c>
      <c r="J6136" t="s">
        <v>813</v>
      </c>
      <c r="K6136" t="str">
        <f>VLOOKUP($J6136,Ref!$D:$H,2,0)</f>
        <v xml:space="preserve">Broxbourne with Wormley                      </v>
      </c>
      <c r="L6136" t="str">
        <f>VLOOKUP($J6136,Ref!$D:$H,3,0)</f>
        <v>Broxbourne with Wormley</v>
      </c>
      <c r="M6136" t="str">
        <f>VLOOKUP($J6136,Ref!$D:$H,4,0)</f>
        <v>Cheshunt Deanery</v>
      </c>
      <c r="N6136" t="str">
        <f>VLOOKUP($J6136,Ref!$D:$H,5,0)</f>
        <v>Archdeaconry of Hertford</v>
      </c>
      <c r="Q6136">
        <v>111841.92</v>
      </c>
      <c r="R6136">
        <v>108088</v>
      </c>
      <c r="S6136">
        <v>8821</v>
      </c>
      <c r="T6136">
        <v>108088</v>
      </c>
    </row>
    <row r="6137" spans="1:20" x14ac:dyDescent="0.3">
      <c r="A6137">
        <v>2023</v>
      </c>
      <c r="C6137" t="str">
        <f>IF(GETPIVOTDATA("PS % recovery",Sheet4!$B$5,"Parish Name",K6137)&gt;99.949%,"OK","No")</f>
        <v>No</v>
      </c>
      <c r="D6137" t="e">
        <f>VLOOKUP(J6137,'Ref2'!C:E,3,0)</f>
        <v>#N/A</v>
      </c>
      <c r="F6137">
        <v>12</v>
      </c>
      <c r="I6137" t="e">
        <f>VLOOKUP(J6137,Ref!L:M,2,0)</f>
        <v>#N/A</v>
      </c>
      <c r="J6137" t="s">
        <v>1126</v>
      </c>
      <c r="K6137" t="str">
        <f>VLOOKUP($J6137,Ref!$D:$H,2,0)</f>
        <v xml:space="preserve">Cheshunt                                     </v>
      </c>
      <c r="L6137" t="str">
        <f>VLOOKUP($J6137,Ref!$D:$H,3,0)</f>
        <v>Cheshunt (Team Ministry)</v>
      </c>
      <c r="M6137" t="str">
        <f>VLOOKUP($J6137,Ref!$D:$H,4,0)</f>
        <v>Cheshunt Deanery</v>
      </c>
      <c r="N6137" t="str">
        <f>VLOOKUP($J6137,Ref!$D:$H,5,0)</f>
        <v>Archdeaconry of Hertford</v>
      </c>
      <c r="Q6137">
        <v>37884</v>
      </c>
      <c r="R6137">
        <v>38838</v>
      </c>
      <c r="S6137">
        <v>3236.5</v>
      </c>
      <c r="T6137">
        <v>38838</v>
      </c>
    </row>
    <row r="6138" spans="1:20" x14ac:dyDescent="0.3">
      <c r="A6138">
        <v>2023</v>
      </c>
      <c r="C6138" t="str">
        <f>IF(GETPIVOTDATA("PS % recovery",Sheet4!$B$5,"Parish Name",K6138)&gt;99.949%,"OK","No")</f>
        <v>No</v>
      </c>
      <c r="D6138" t="e">
        <f>VLOOKUP(J6138,'Ref2'!C:E,3,0)</f>
        <v>#N/A</v>
      </c>
      <c r="F6138">
        <v>12</v>
      </c>
      <c r="I6138" t="e">
        <f>VLOOKUP(J6138,Ref!L:M,2,0)</f>
        <v>#N/A</v>
      </c>
      <c r="J6138" t="s">
        <v>1128</v>
      </c>
      <c r="K6138" t="str">
        <f>VLOOKUP($J6138,Ref!$D:$H,2,0)</f>
        <v xml:space="preserve">Turnford                                     </v>
      </c>
      <c r="L6138" t="str">
        <f>VLOOKUP($J6138,Ref!$D:$H,3,0)</f>
        <v>Cheshunt (Team Ministry)</v>
      </c>
      <c r="M6138" t="str">
        <f>VLOOKUP($J6138,Ref!$D:$H,4,0)</f>
        <v>Cheshunt Deanery</v>
      </c>
      <c r="N6138" t="str">
        <f>VLOOKUP($J6138,Ref!$D:$H,5,0)</f>
        <v>Archdeaconry of Hertford</v>
      </c>
      <c r="Q6138">
        <v>29000</v>
      </c>
      <c r="R6138">
        <v>41373</v>
      </c>
      <c r="S6138">
        <v>8500</v>
      </c>
      <c r="T6138">
        <v>41373</v>
      </c>
    </row>
    <row r="6139" spans="1:20" x14ac:dyDescent="0.3">
      <c r="A6139">
        <v>2023</v>
      </c>
      <c r="C6139" t="str">
        <f>IF(GETPIVOTDATA("PS % recovery",Sheet4!$B$5,"Parish Name",K6139)&gt;99.949%,"OK","No")</f>
        <v>No</v>
      </c>
      <c r="D6139" t="e">
        <f>VLOOKUP(J6139,'Ref2'!C:E,3,0)</f>
        <v>#N/A</v>
      </c>
      <c r="F6139">
        <v>12</v>
      </c>
      <c r="I6139" t="e">
        <f>VLOOKUP(J6139,Ref!L:M,2,0)</f>
        <v>#N/A</v>
      </c>
      <c r="J6139" t="s">
        <v>1130</v>
      </c>
      <c r="K6139" t="str">
        <f>VLOOKUP($J6139,Ref!$D:$H,2,0)</f>
        <v xml:space="preserve">Goff's Oak, St James                         </v>
      </c>
      <c r="L6139" t="str">
        <f>VLOOKUP($J6139,Ref!$D:$H,3,0)</f>
        <v>Cheshunt (Team Ministry)</v>
      </c>
      <c r="M6139" t="str">
        <f>VLOOKUP($J6139,Ref!$D:$H,4,0)</f>
        <v>Cheshunt Deanery</v>
      </c>
      <c r="N6139" t="str">
        <f>VLOOKUP($J6139,Ref!$D:$H,5,0)</f>
        <v>Archdeaconry of Hertford</v>
      </c>
      <c r="Q6139">
        <v>10000</v>
      </c>
      <c r="R6139">
        <v>24948</v>
      </c>
      <c r="S6139">
        <v>400</v>
      </c>
      <c r="T6139">
        <v>24948</v>
      </c>
    </row>
    <row r="6140" spans="1:20" x14ac:dyDescent="0.3">
      <c r="A6140">
        <v>2023</v>
      </c>
      <c r="C6140" t="str">
        <f>IF(GETPIVOTDATA("PS % recovery",Sheet4!$B$5,"Parish Name",K6140)&gt;99.949%,"OK","No")</f>
        <v>OK</v>
      </c>
      <c r="D6140" t="e">
        <f>VLOOKUP(J6140,'Ref2'!C:E,3,0)</f>
        <v>#N/A</v>
      </c>
      <c r="F6140">
        <v>12</v>
      </c>
      <c r="I6140" t="e">
        <f>VLOOKUP(J6140,Ref!L:M,2,0)</f>
        <v>#N/A</v>
      </c>
      <c r="J6140" t="s">
        <v>814</v>
      </c>
      <c r="K6140" t="str">
        <f>VLOOKUP($J6140,Ref!$D:$H,2,0)</f>
        <v xml:space="preserve">Hoddesdon                                    </v>
      </c>
      <c r="L6140" t="str">
        <f>VLOOKUP($J6140,Ref!$D:$H,3,0)</f>
        <v>Hoddesdon</v>
      </c>
      <c r="M6140" t="str">
        <f>VLOOKUP($J6140,Ref!$D:$H,4,0)</f>
        <v>Cheshunt Deanery</v>
      </c>
      <c r="N6140" t="str">
        <f>VLOOKUP($J6140,Ref!$D:$H,5,0)</f>
        <v>Archdeaconry of Hertford</v>
      </c>
      <c r="Q6140">
        <v>65296</v>
      </c>
      <c r="R6140">
        <v>68416</v>
      </c>
      <c r="S6140">
        <v>5316</v>
      </c>
      <c r="T6140">
        <v>68416</v>
      </c>
    </row>
    <row r="6141" spans="1:20" x14ac:dyDescent="0.3">
      <c r="A6141">
        <v>2023</v>
      </c>
      <c r="C6141" t="str">
        <f>IF(GETPIVOTDATA("PS % recovery",Sheet4!$B$5,"Parish Name",K6141)&gt;99.949%,"OK","No")</f>
        <v>OK</v>
      </c>
      <c r="D6141" t="str">
        <f>VLOOKUP(J6141,'Ref2'!C:E,3,0)</f>
        <v>LLF</v>
      </c>
      <c r="F6141">
        <v>12</v>
      </c>
      <c r="I6141" t="e">
        <f>VLOOKUP(J6141,Ref!L:M,2,0)</f>
        <v>#N/A</v>
      </c>
      <c r="J6141" t="s">
        <v>1133</v>
      </c>
      <c r="K6141" t="str">
        <f>VLOOKUP($J6141,Ref!$D:$H,2,0)</f>
        <v xml:space="preserve">Northaw and Cuffley                          </v>
      </c>
      <c r="L6141" t="str">
        <f>VLOOKUP($J6141,Ref!$D:$H,3,0)</f>
        <v>Northaw and Cuffley</v>
      </c>
      <c r="M6141" t="str">
        <f>VLOOKUP($J6141,Ref!$D:$H,4,0)</f>
        <v>Cheshunt Deanery</v>
      </c>
      <c r="N6141" t="str">
        <f>VLOOKUP($J6141,Ref!$D:$H,5,0)</f>
        <v>Archdeaconry of Hertford</v>
      </c>
      <c r="Q6141">
        <v>62515</v>
      </c>
      <c r="R6141">
        <v>63435</v>
      </c>
      <c r="S6141">
        <v>47577</v>
      </c>
      <c r="T6141">
        <v>63435</v>
      </c>
    </row>
    <row r="6142" spans="1:20" x14ac:dyDescent="0.3">
      <c r="A6142">
        <v>2023</v>
      </c>
      <c r="C6142" t="str">
        <f>IF(GETPIVOTDATA("PS % recovery",Sheet4!$B$5,"Parish Name",K6142)&gt;99.949%,"OK","No")</f>
        <v>OK</v>
      </c>
      <c r="D6142" t="e">
        <f>VLOOKUP(J6142,'Ref2'!C:E,3,0)</f>
        <v>#N/A</v>
      </c>
      <c r="F6142">
        <v>12</v>
      </c>
      <c r="I6142" t="e">
        <f>VLOOKUP(J6142,Ref!L:M,2,0)</f>
        <v>#N/A</v>
      </c>
      <c r="J6142" t="s">
        <v>1135</v>
      </c>
      <c r="K6142" t="str">
        <f>VLOOKUP($J6142,Ref!$D:$H,2,0)</f>
        <v xml:space="preserve">Rye Park, St Cuthbert                        </v>
      </c>
      <c r="L6142" t="str">
        <f>VLOOKUP($J6142,Ref!$D:$H,3,0)</f>
        <v>Rye Park, St Cuthbert</v>
      </c>
      <c r="M6142" t="str">
        <f>VLOOKUP($J6142,Ref!$D:$H,4,0)</f>
        <v>Cheshunt Deanery</v>
      </c>
      <c r="N6142" t="str">
        <f>VLOOKUP($J6142,Ref!$D:$H,5,0)</f>
        <v>Archdeaconry of Hertford</v>
      </c>
      <c r="Q6142">
        <v>56434</v>
      </c>
      <c r="R6142">
        <v>57907</v>
      </c>
      <c r="S6142">
        <v>4821</v>
      </c>
      <c r="T6142">
        <v>57907</v>
      </c>
    </row>
    <row r="6143" spans="1:20" x14ac:dyDescent="0.3">
      <c r="A6143">
        <v>2023</v>
      </c>
      <c r="C6143" t="str">
        <f>IF(GETPIVOTDATA("PS % recovery",Sheet4!$B$5,"Parish Name",K6143)&gt;99.949%,"OK","No")</f>
        <v>OK</v>
      </c>
      <c r="D6143" t="e">
        <f>VLOOKUP(J6143,'Ref2'!C:E,3,0)</f>
        <v>#N/A</v>
      </c>
      <c r="F6143">
        <v>12</v>
      </c>
      <c r="I6143" t="e">
        <f>VLOOKUP(J6143,Ref!L:M,2,0)</f>
        <v>#N/A</v>
      </c>
      <c r="J6143" t="s">
        <v>1137</v>
      </c>
      <c r="K6143" t="str">
        <f>VLOOKUP($J6143,Ref!$D:$H,2,0)</f>
        <v xml:space="preserve">Waltham Cross, Christ Church                 </v>
      </c>
      <c r="L6143" t="str">
        <f>VLOOKUP($J6143,Ref!$D:$H,3,0)</f>
        <v>Cheshunt (Team Ministry)</v>
      </c>
      <c r="M6143" t="str">
        <f>VLOOKUP($J6143,Ref!$D:$H,4,0)</f>
        <v>Cheshunt Deanery</v>
      </c>
      <c r="N6143" t="str">
        <f>VLOOKUP($J6143,Ref!$D:$H,5,0)</f>
        <v>Archdeaconry of Hertford</v>
      </c>
      <c r="Q6143">
        <v>31683</v>
      </c>
      <c r="R6143">
        <v>40447</v>
      </c>
      <c r="S6143">
        <v>4113.4799999999996</v>
      </c>
      <c r="T6143">
        <v>40447</v>
      </c>
    </row>
    <row r="6144" spans="1:20" x14ac:dyDescent="0.3">
      <c r="A6144">
        <v>2023</v>
      </c>
      <c r="C6144" t="str">
        <f>IF(GETPIVOTDATA("PS % recovery",Sheet4!$B$5,"Parish Name",K6144)&gt;99.949%,"OK","No")</f>
        <v>OK</v>
      </c>
      <c r="D6144" t="e">
        <f>VLOOKUP(J6144,'Ref2'!C:E,3,0)</f>
        <v>#N/A</v>
      </c>
      <c r="F6144">
        <v>12</v>
      </c>
      <c r="I6144" t="e">
        <f>VLOOKUP(J6144,Ref!L:M,2,0)</f>
        <v>#N/A</v>
      </c>
      <c r="J6144" t="s">
        <v>1139</v>
      </c>
      <c r="K6144" t="str">
        <f>VLOOKUP($J6144,Ref!$D:$H,2,0)</f>
        <v xml:space="preserve">Ayot St Peter                                </v>
      </c>
      <c r="L6144" t="str">
        <f>VLOOKUP($J6144,Ref!$D:$H,3,0)</f>
        <v>Welwyn Team Ministry</v>
      </c>
      <c r="M6144" t="str">
        <f>VLOOKUP($J6144,Ref!$D:$H,4,0)</f>
        <v xml:space="preserve">Welwyn Hatfield Deanery </v>
      </c>
      <c r="N6144" t="str">
        <f>VLOOKUP($J6144,Ref!$D:$H,5,0)</f>
        <v>Archdeaconry of Hertford</v>
      </c>
      <c r="Q6144">
        <v>8447</v>
      </c>
      <c r="R6144">
        <v>8712</v>
      </c>
      <c r="S6144">
        <v>726</v>
      </c>
      <c r="T6144">
        <v>8712</v>
      </c>
    </row>
    <row r="6145" spans="1:20" x14ac:dyDescent="0.3">
      <c r="A6145">
        <v>2023</v>
      </c>
      <c r="C6145" t="str">
        <f>IF(GETPIVOTDATA("PS % recovery",Sheet4!$B$5,"Parish Name",K6145)&gt;99.949%,"OK","No")</f>
        <v>OK</v>
      </c>
      <c r="D6145" t="e">
        <f>VLOOKUP(J6145,'Ref2'!C:E,3,0)</f>
        <v>#N/A</v>
      </c>
      <c r="F6145">
        <v>12</v>
      </c>
      <c r="I6145" t="e">
        <f>VLOOKUP(J6145,Ref!L:M,2,0)</f>
        <v>#N/A</v>
      </c>
      <c r="J6145" t="s">
        <v>1141</v>
      </c>
      <c r="K6145" t="str">
        <f>VLOOKUP($J6145,Ref!$D:$H,2,0)</f>
        <v xml:space="preserve">Welwyn, St Mary the Virgin                   </v>
      </c>
      <c r="L6145" t="str">
        <f>VLOOKUP($J6145,Ref!$D:$H,3,0)</f>
        <v>Welwyn Team Ministry</v>
      </c>
      <c r="M6145" t="str">
        <f>VLOOKUP($J6145,Ref!$D:$H,4,0)</f>
        <v xml:space="preserve">Welwyn Hatfield Deanery </v>
      </c>
      <c r="N6145" t="str">
        <f>VLOOKUP($J6145,Ref!$D:$H,5,0)</f>
        <v>Archdeaconry of Hertford</v>
      </c>
      <c r="Q6145">
        <v>105190</v>
      </c>
      <c r="R6145">
        <v>105526</v>
      </c>
      <c r="S6145">
        <v>8792</v>
      </c>
      <c r="T6145">
        <v>105526</v>
      </c>
    </row>
    <row r="6146" spans="1:20" x14ac:dyDescent="0.3">
      <c r="A6146">
        <v>2023</v>
      </c>
      <c r="C6146" t="str">
        <f>IF(GETPIVOTDATA("PS % recovery",Sheet4!$B$5,"Parish Name",K6146)&gt;99.949%,"OK","No")</f>
        <v>OK</v>
      </c>
      <c r="D6146" t="e">
        <f>VLOOKUP(J6146,'Ref2'!C:E,3,0)</f>
        <v>#N/A</v>
      </c>
      <c r="F6146">
        <v>12</v>
      </c>
      <c r="I6146" t="e">
        <f>VLOOKUP(J6146,Ref!L:M,2,0)</f>
        <v>#N/A</v>
      </c>
      <c r="J6146" t="s">
        <v>1143</v>
      </c>
      <c r="K6146" t="str">
        <f>VLOOKUP($J6146,Ref!$D:$H,2,0)</f>
        <v xml:space="preserve">Woolmer Green, St Michael                    </v>
      </c>
      <c r="L6146" t="str">
        <f>VLOOKUP($J6146,Ref!$D:$H,3,0)</f>
        <v>Welwyn Team Ministry</v>
      </c>
      <c r="M6146" t="str">
        <f>VLOOKUP($J6146,Ref!$D:$H,4,0)</f>
        <v xml:space="preserve">Welwyn Hatfield Deanery </v>
      </c>
      <c r="N6146" t="str">
        <f>VLOOKUP($J6146,Ref!$D:$H,5,0)</f>
        <v>Archdeaconry of Hertford</v>
      </c>
      <c r="Q6146">
        <v>17407</v>
      </c>
      <c r="R6146">
        <v>17990</v>
      </c>
      <c r="S6146">
        <v>1501</v>
      </c>
      <c r="T6146">
        <v>17990</v>
      </c>
    </row>
    <row r="6147" spans="1:20" x14ac:dyDescent="0.3">
      <c r="A6147">
        <v>2023</v>
      </c>
      <c r="C6147" t="str">
        <f>IF(GETPIVOTDATA("PS % recovery",Sheet4!$B$5,"Parish Name",K6147)&gt;99.949%,"OK","No")</f>
        <v>OK</v>
      </c>
      <c r="D6147" t="e">
        <f>VLOOKUP(J6147,'Ref2'!C:E,3,0)</f>
        <v>#N/A</v>
      </c>
      <c r="F6147">
        <v>12</v>
      </c>
      <c r="I6147" t="e">
        <f>VLOOKUP(J6147,Ref!L:M,2,0)</f>
        <v>#N/A</v>
      </c>
      <c r="J6147" t="s">
        <v>815</v>
      </c>
      <c r="K6147" t="str">
        <f>VLOOKUP($J6147,Ref!$D:$H,2,0)</f>
        <v xml:space="preserve">Codicote                                     </v>
      </c>
      <c r="L6147" t="str">
        <f>VLOOKUP($J6147,Ref!$D:$H,3,0)</f>
        <v>Welwyn Team Ministry</v>
      </c>
      <c r="M6147" t="str">
        <f>VLOOKUP($J6147,Ref!$D:$H,4,0)</f>
        <v xml:space="preserve">Welwyn Hatfield Deanery </v>
      </c>
      <c r="N6147" t="str">
        <f>VLOOKUP($J6147,Ref!$D:$H,5,0)</f>
        <v>Archdeaconry of Hertford</v>
      </c>
      <c r="Q6147">
        <v>37566</v>
      </c>
      <c r="R6147">
        <v>37084</v>
      </c>
      <c r="S6147">
        <v>2988.48</v>
      </c>
      <c r="T6147">
        <v>37084</v>
      </c>
    </row>
    <row r="6148" spans="1:20" x14ac:dyDescent="0.3">
      <c r="A6148">
        <v>2023</v>
      </c>
      <c r="C6148" t="str">
        <f>IF(GETPIVOTDATA("PS % recovery",Sheet4!$B$5,"Parish Name",K6148)&gt;99.949%,"OK","No")</f>
        <v>OK</v>
      </c>
      <c r="D6148" t="e">
        <f>VLOOKUP(J6148,'Ref2'!C:E,3,0)</f>
        <v>#N/A</v>
      </c>
      <c r="F6148">
        <v>12</v>
      </c>
      <c r="I6148" t="e">
        <f>VLOOKUP(J6148,Ref!L:M,2,0)</f>
        <v>#N/A</v>
      </c>
      <c r="J6148" t="s">
        <v>1146</v>
      </c>
      <c r="K6148" t="str">
        <f>VLOOKUP($J6148,Ref!$D:$H,2,0)</f>
        <v xml:space="preserve">Digswell                                     </v>
      </c>
      <c r="L6148" t="str">
        <f>VLOOKUP($J6148,Ref!$D:$H,3,0)</f>
        <v>Digswell</v>
      </c>
      <c r="M6148" t="str">
        <f>VLOOKUP($J6148,Ref!$D:$H,4,0)</f>
        <v xml:space="preserve">Welwyn Hatfield Deanery </v>
      </c>
      <c r="N6148" t="str">
        <f>VLOOKUP($J6148,Ref!$D:$H,5,0)</f>
        <v>Archdeaconry of Hertford</v>
      </c>
      <c r="Q6148">
        <v>46754.139999999898</v>
      </c>
      <c r="R6148">
        <v>48255</v>
      </c>
      <c r="S6148">
        <v>4021.25</v>
      </c>
      <c r="T6148">
        <v>48255</v>
      </c>
    </row>
    <row r="6149" spans="1:20" x14ac:dyDescent="0.3">
      <c r="A6149">
        <v>2023</v>
      </c>
      <c r="C6149" t="str">
        <f>IF(GETPIVOTDATA("PS % recovery",Sheet4!$B$5,"Parish Name",K6149)&gt;99.949%,"OK","No")</f>
        <v>OK</v>
      </c>
      <c r="D6149" t="e">
        <f>VLOOKUP(J6149,'Ref2'!C:E,3,0)</f>
        <v>#N/A</v>
      </c>
      <c r="F6149">
        <v>12</v>
      </c>
      <c r="I6149" t="e">
        <f>VLOOKUP(J6149,Ref!L:M,2,0)</f>
        <v>#N/A</v>
      </c>
      <c r="J6149" t="s">
        <v>1148</v>
      </c>
      <c r="K6149" t="str">
        <f>VLOOKUP($J6149,Ref!$D:$H,2,0)</f>
        <v xml:space="preserve">Bishop's Hatfield St Etheldreda with St Luke </v>
      </c>
      <c r="L6149" t="str">
        <f>VLOOKUP($J6149,Ref!$D:$H,3,0)</f>
        <v>Bishop's Hatfield Team Ministry</v>
      </c>
      <c r="M6149" t="str">
        <f>VLOOKUP($J6149,Ref!$D:$H,4,0)</f>
        <v xml:space="preserve">Welwyn Hatfield Deanery </v>
      </c>
      <c r="N6149" t="str">
        <f>VLOOKUP($J6149,Ref!$D:$H,5,0)</f>
        <v>Archdeaconry of Hertford</v>
      </c>
      <c r="Q6149">
        <v>58092</v>
      </c>
      <c r="R6149">
        <v>63656</v>
      </c>
      <c r="S6149">
        <v>4950</v>
      </c>
      <c r="T6149">
        <v>63656</v>
      </c>
    </row>
    <row r="6150" spans="1:20" x14ac:dyDescent="0.3">
      <c r="A6150">
        <v>2023</v>
      </c>
      <c r="C6150" t="str">
        <f>IF(GETPIVOTDATA("PS % recovery",Sheet4!$B$5,"Parish Name",K6150)&gt;99.949%,"OK","No")</f>
        <v>OK</v>
      </c>
      <c r="D6150" t="e">
        <f>VLOOKUP(J6150,'Ref2'!C:E,3,0)</f>
        <v>#N/A</v>
      </c>
      <c r="F6150">
        <v>12</v>
      </c>
      <c r="I6150" t="str">
        <f>VLOOKUP(J6150,Ref!L:M,2,0)</f>
        <v>Yes</v>
      </c>
      <c r="J6150" t="s">
        <v>1150</v>
      </c>
      <c r="K6150" t="str">
        <f>VLOOKUP($J6150,Ref!$D:$H,2,0)</f>
        <v xml:space="preserve">Bishop's Hatfield St John                    </v>
      </c>
      <c r="L6150" t="str">
        <f>VLOOKUP($J6150,Ref!$D:$H,3,0)</f>
        <v>Bishop's Hatfield Team Ministry</v>
      </c>
      <c r="M6150" t="str">
        <f>VLOOKUP($J6150,Ref!$D:$H,4,0)</f>
        <v xml:space="preserve">Welwyn Hatfield Deanery </v>
      </c>
      <c r="N6150" t="str">
        <f>VLOOKUP($J6150,Ref!$D:$H,5,0)</f>
        <v>Archdeaconry of Hertford</v>
      </c>
      <c r="Q6150">
        <v>22180</v>
      </c>
      <c r="R6150">
        <v>33379</v>
      </c>
      <c r="S6150">
        <v>750</v>
      </c>
      <c r="T6150">
        <v>33379</v>
      </c>
    </row>
    <row r="6151" spans="1:20" x14ac:dyDescent="0.3">
      <c r="A6151">
        <v>2023</v>
      </c>
      <c r="C6151" t="str">
        <f>IF(GETPIVOTDATA("PS % recovery",Sheet4!$B$5,"Parish Name",K6151)&gt;99.949%,"OK","No")</f>
        <v>No</v>
      </c>
      <c r="D6151" t="e">
        <f>VLOOKUP(J6151,'Ref2'!C:E,3,0)</f>
        <v>#N/A</v>
      </c>
      <c r="F6151">
        <v>12</v>
      </c>
      <c r="I6151" t="e">
        <f>VLOOKUP(J6151,Ref!L:M,2,0)</f>
        <v>#N/A</v>
      </c>
      <c r="J6151" t="s">
        <v>1152</v>
      </c>
      <c r="K6151" t="str">
        <f>VLOOKUP($J6151,Ref!$D:$H,2,0)</f>
        <v xml:space="preserve">Bishop's Hatfield St Michael and All Angels  </v>
      </c>
      <c r="L6151" t="str">
        <f>VLOOKUP($J6151,Ref!$D:$H,3,0)</f>
        <v>Bishop's Hatfield Team Ministry</v>
      </c>
      <c r="M6151" t="str">
        <f>VLOOKUP($J6151,Ref!$D:$H,4,0)</f>
        <v xml:space="preserve">Welwyn Hatfield Deanery </v>
      </c>
      <c r="N6151" t="str">
        <f>VLOOKUP($J6151,Ref!$D:$H,5,0)</f>
        <v>Archdeaconry of Hertford</v>
      </c>
      <c r="Q6151">
        <v>24639</v>
      </c>
      <c r="R6151">
        <v>27420</v>
      </c>
      <c r="S6151">
        <v>6420</v>
      </c>
      <c r="T6151">
        <v>27420</v>
      </c>
    </row>
    <row r="6152" spans="1:20" x14ac:dyDescent="0.3">
      <c r="A6152">
        <v>2023</v>
      </c>
      <c r="C6152" t="str">
        <f>IF(GETPIVOTDATA("PS % recovery",Sheet4!$B$5,"Parish Name",K6152)&gt;99.949%,"OK","No")</f>
        <v>No</v>
      </c>
      <c r="D6152" t="e">
        <f>VLOOKUP(J6152,'Ref2'!C:E,3,0)</f>
        <v>#N/A</v>
      </c>
      <c r="F6152">
        <v>12</v>
      </c>
      <c r="I6152" t="e">
        <f>VLOOKUP(J6152,Ref!L:M,2,0)</f>
        <v>#N/A</v>
      </c>
      <c r="J6152" t="s">
        <v>1154</v>
      </c>
      <c r="K6152" t="str">
        <f>VLOOKUP($J6152,Ref!$D:$H,2,0)</f>
        <v xml:space="preserve">Hatfield Hyde, St Mary Magdalene             </v>
      </c>
      <c r="L6152" t="str">
        <f>VLOOKUP($J6152,Ref!$D:$H,3,0)</f>
        <v>Hatfield Hyde, St Mary Magdalene</v>
      </c>
      <c r="M6152" t="str">
        <f>VLOOKUP($J6152,Ref!$D:$H,4,0)</f>
        <v xml:space="preserve">Welwyn Hatfield Deanery </v>
      </c>
      <c r="N6152" t="str">
        <f>VLOOKUP($J6152,Ref!$D:$H,5,0)</f>
        <v>Archdeaconry of Hertford</v>
      </c>
      <c r="Q6152">
        <v>35812.1</v>
      </c>
      <c r="R6152">
        <v>46816</v>
      </c>
      <c r="S6152">
        <v>4486.09</v>
      </c>
      <c r="T6152">
        <v>46816</v>
      </c>
    </row>
    <row r="6153" spans="1:20" x14ac:dyDescent="0.3">
      <c r="A6153">
        <v>2023</v>
      </c>
      <c r="C6153" t="str">
        <f>IF(GETPIVOTDATA("PS % recovery",Sheet4!$B$5,"Parish Name",K6153)&gt;99.949%,"OK","No")</f>
        <v>OK</v>
      </c>
      <c r="D6153" t="e">
        <f>VLOOKUP(J6153,'Ref2'!C:E,3,0)</f>
        <v>#N/A</v>
      </c>
      <c r="F6153">
        <v>12</v>
      </c>
      <c r="I6153" t="e">
        <f>VLOOKUP(J6153,Ref!L:M,2,0)</f>
        <v>#N/A</v>
      </c>
      <c r="J6153" t="s">
        <v>1156</v>
      </c>
      <c r="K6153" t="str">
        <f>VLOOKUP($J6153,Ref!$D:$H,2,0)</f>
        <v xml:space="preserve">Lemsford                                     </v>
      </c>
      <c r="L6153" t="str">
        <f>VLOOKUP($J6153,Ref!$D:$H,3,0)</f>
        <v>Bishop's Hatfield Team Ministry</v>
      </c>
      <c r="M6153" t="str">
        <f>VLOOKUP($J6153,Ref!$D:$H,4,0)</f>
        <v xml:space="preserve">Welwyn Hatfield Deanery </v>
      </c>
      <c r="N6153" t="str">
        <f>VLOOKUP($J6153,Ref!$D:$H,5,0)</f>
        <v>Archdeaconry of Hertford</v>
      </c>
      <c r="Q6153">
        <v>41049</v>
      </c>
      <c r="R6153">
        <v>33748</v>
      </c>
      <c r="S6153">
        <v>2816</v>
      </c>
      <c r="T6153">
        <v>33748</v>
      </c>
    </row>
    <row r="6154" spans="1:20" x14ac:dyDescent="0.3">
      <c r="A6154">
        <v>2023</v>
      </c>
      <c r="C6154" t="str">
        <f>IF(GETPIVOTDATA("PS % recovery",Sheet4!$B$5,"Parish Name",K6154)&gt;99.949%,"OK","No")</f>
        <v>OK</v>
      </c>
      <c r="D6154" t="e">
        <f>VLOOKUP(J6154,'Ref2'!C:E,3,0)</f>
        <v>#N/A</v>
      </c>
      <c r="F6154">
        <v>12</v>
      </c>
      <c r="I6154" t="str">
        <f>VLOOKUP(J6154,Ref!L:M,2,0)</f>
        <v>Yes</v>
      </c>
      <c r="J6154" t="s">
        <v>1158</v>
      </c>
      <c r="K6154" t="str">
        <f>VLOOKUP($J6154,Ref!$D:$H,2,0)</f>
        <v xml:space="preserve">North Mymms                                  </v>
      </c>
      <c r="L6154" t="str">
        <f>VLOOKUP($J6154,Ref!$D:$H,3,0)</f>
        <v>Bishop's Hatfield Team Ministry</v>
      </c>
      <c r="M6154" t="str">
        <f>VLOOKUP($J6154,Ref!$D:$H,4,0)</f>
        <v xml:space="preserve">Welwyn Hatfield Deanery </v>
      </c>
      <c r="N6154" t="str">
        <f>VLOOKUP($J6154,Ref!$D:$H,5,0)</f>
        <v>Archdeaconry of Hertford</v>
      </c>
      <c r="Q6154">
        <v>71422.13</v>
      </c>
      <c r="R6154">
        <v>72297</v>
      </c>
      <c r="S6154">
        <v>6024.33</v>
      </c>
      <c r="T6154">
        <v>72297</v>
      </c>
    </row>
    <row r="6155" spans="1:20" x14ac:dyDescent="0.3">
      <c r="A6155">
        <v>2023</v>
      </c>
      <c r="C6155" t="str">
        <f>IF(GETPIVOTDATA("PS % recovery",Sheet4!$B$5,"Parish Name",K6155)&gt;99.949%,"OK","No")</f>
        <v>OK</v>
      </c>
      <c r="D6155" t="e">
        <f>VLOOKUP(J6155,'Ref2'!C:E,3,0)</f>
        <v>#N/A</v>
      </c>
      <c r="F6155">
        <v>12</v>
      </c>
      <c r="I6155" t="e">
        <f>VLOOKUP(J6155,Ref!L:M,2,0)</f>
        <v>#N/A</v>
      </c>
      <c r="J6155" t="s">
        <v>1160</v>
      </c>
      <c r="K6155" t="str">
        <f>VLOOKUP($J6155,Ref!$D:$H,2,0)</f>
        <v xml:space="preserve">Panshanger                                   </v>
      </c>
      <c r="L6155" t="str">
        <f>VLOOKUP($J6155,Ref!$D:$H,3,0)</f>
        <v>Panshanger</v>
      </c>
      <c r="M6155" t="str">
        <f>VLOOKUP($J6155,Ref!$D:$H,4,0)</f>
        <v xml:space="preserve">Welwyn Hatfield Deanery </v>
      </c>
      <c r="N6155" t="str">
        <f>VLOOKUP($J6155,Ref!$D:$H,5,0)</f>
        <v>Archdeaconry of Hertford</v>
      </c>
      <c r="Q6155">
        <v>49145</v>
      </c>
      <c r="R6155">
        <v>50695</v>
      </c>
      <c r="S6155">
        <v>4220</v>
      </c>
      <c r="T6155">
        <v>50695</v>
      </c>
    </row>
    <row r="6156" spans="1:20" x14ac:dyDescent="0.3">
      <c r="A6156">
        <v>2023</v>
      </c>
      <c r="C6156" t="str">
        <f>IF(GETPIVOTDATA("PS % recovery",Sheet4!$B$5,"Parish Name",K6156)&gt;99.949%,"OK","No")</f>
        <v>OK</v>
      </c>
      <c r="D6156" t="e">
        <f>VLOOKUP(J6156,'Ref2'!C:E,3,0)</f>
        <v>#N/A</v>
      </c>
      <c r="F6156">
        <v>12</v>
      </c>
      <c r="I6156" t="e">
        <f>VLOOKUP(J6156,Ref!L:M,2,0)</f>
        <v>#N/A</v>
      </c>
      <c r="J6156" t="s">
        <v>1162</v>
      </c>
      <c r="K6156" t="str">
        <f>VLOOKUP($J6156,Ref!$D:$H,2,0)</f>
        <v xml:space="preserve">Tewin                                        </v>
      </c>
      <c r="L6156" t="str">
        <f>VLOOKUP($J6156,Ref!$D:$H,3,0)</f>
        <v>Welwyn Team Ministry</v>
      </c>
      <c r="M6156" t="str">
        <f>VLOOKUP($J6156,Ref!$D:$H,4,0)</f>
        <v xml:space="preserve">Welwyn Hatfield Deanery </v>
      </c>
      <c r="N6156" t="str">
        <f>VLOOKUP($J6156,Ref!$D:$H,5,0)</f>
        <v>Archdeaconry of Hertford</v>
      </c>
      <c r="Q6156">
        <v>39546</v>
      </c>
      <c r="R6156">
        <v>40106</v>
      </c>
      <c r="S6156">
        <v>3344</v>
      </c>
      <c r="T6156">
        <v>40106</v>
      </c>
    </row>
    <row r="6157" spans="1:20" x14ac:dyDescent="0.3">
      <c r="A6157">
        <v>2023</v>
      </c>
      <c r="C6157" t="str">
        <f>IF(GETPIVOTDATA("PS % recovery",Sheet4!$B$5,"Parish Name",K6157)&gt;99.949%,"OK","No")</f>
        <v>OK</v>
      </c>
      <c r="D6157" t="e">
        <f>VLOOKUP(J6157,'Ref2'!C:E,3,0)</f>
        <v>#N/A</v>
      </c>
      <c r="F6157">
        <v>12</v>
      </c>
      <c r="I6157" t="e">
        <f>VLOOKUP(J6157,Ref!L:M,2,0)</f>
        <v>#N/A</v>
      </c>
      <c r="J6157" t="s">
        <v>1164</v>
      </c>
      <c r="K6157" t="str">
        <f>VLOOKUP($J6157,Ref!$D:$H,2,0)</f>
        <v xml:space="preserve">Datchworth                                   </v>
      </c>
      <c r="L6157" t="str">
        <f>VLOOKUP($J6157,Ref!$D:$H,3,0)</f>
        <v>Welwyn Team Ministry</v>
      </c>
      <c r="M6157" t="str">
        <f>VLOOKUP($J6157,Ref!$D:$H,4,0)</f>
        <v xml:space="preserve">Welwyn Hatfield Deanery </v>
      </c>
      <c r="N6157" t="str">
        <f>VLOOKUP($J6157,Ref!$D:$H,5,0)</f>
        <v>Archdeaconry of Hertford</v>
      </c>
      <c r="Q6157">
        <v>38061</v>
      </c>
      <c r="R6157">
        <v>39092</v>
      </c>
      <c r="S6157">
        <v>3254</v>
      </c>
      <c r="T6157">
        <v>39092</v>
      </c>
    </row>
    <row r="6158" spans="1:20" x14ac:dyDescent="0.3">
      <c r="A6158">
        <v>2023</v>
      </c>
      <c r="C6158" t="str">
        <f>IF(GETPIVOTDATA("PS % recovery",Sheet4!$B$5,"Parish Name",K6158)&gt;99.949%,"OK","No")</f>
        <v>OK</v>
      </c>
      <c r="D6158" t="e">
        <f>VLOOKUP(J6158,'Ref2'!C:E,3,0)</f>
        <v>#N/A</v>
      </c>
      <c r="F6158">
        <v>12</v>
      </c>
      <c r="I6158" t="e">
        <f>VLOOKUP(J6158,Ref!L:M,2,0)</f>
        <v>#N/A</v>
      </c>
      <c r="J6158" t="s">
        <v>1166</v>
      </c>
      <c r="K6158" t="str">
        <f>VLOOKUP($J6158,Ref!$D:$H,2,0)</f>
        <v xml:space="preserve">Welwyn Garden City                           </v>
      </c>
      <c r="L6158" t="str">
        <f>VLOOKUP($J6158,Ref!$D:$H,3,0)</f>
        <v>Welwyn Garden City</v>
      </c>
      <c r="M6158" t="str">
        <f>VLOOKUP($J6158,Ref!$D:$H,4,0)</f>
        <v xml:space="preserve">Welwyn Hatfield Deanery </v>
      </c>
      <c r="N6158" t="str">
        <f>VLOOKUP($J6158,Ref!$D:$H,5,0)</f>
        <v>Archdeaconry of Hertford</v>
      </c>
      <c r="Q6158">
        <v>108362</v>
      </c>
      <c r="R6158">
        <v>107062</v>
      </c>
      <c r="S6158">
        <v>8770</v>
      </c>
      <c r="T6158">
        <v>107062</v>
      </c>
    </row>
    <row r="6159" spans="1:20" x14ac:dyDescent="0.3">
      <c r="A6159">
        <v>2023</v>
      </c>
      <c r="C6159" t="str">
        <f>IF(GETPIVOTDATA("PS % recovery",Sheet4!$B$5,"Parish Name",K6159)&gt;99.949%,"OK","No")</f>
        <v>No</v>
      </c>
      <c r="D6159" t="e">
        <f>VLOOKUP(J6159,'Ref2'!C:E,3,0)</f>
        <v>#N/A</v>
      </c>
      <c r="F6159">
        <v>12</v>
      </c>
      <c r="I6159" t="e">
        <f>VLOOKUP(J6159,Ref!L:M,2,0)</f>
        <v>#N/A</v>
      </c>
      <c r="J6159" t="s">
        <v>1168</v>
      </c>
      <c r="K6159" t="str">
        <f>VLOOKUP($J6159,Ref!$D:$H,2,0)</f>
        <v xml:space="preserve">Bayford                                      </v>
      </c>
      <c r="L6159" t="str">
        <f>VLOOKUP($J6159,Ref!$D:$H,3,0)</f>
        <v>Little Berkhamsted and Bayford, Essendon and Ponsbourne</v>
      </c>
      <c r="M6159" t="str">
        <f>VLOOKUP($J6159,Ref!$D:$H,4,0)</f>
        <v>Hertford and Ware Deanery</v>
      </c>
      <c r="N6159" t="str">
        <f>VLOOKUP($J6159,Ref!$D:$H,5,0)</f>
        <v>Archdeaconry of Hertford</v>
      </c>
      <c r="Q6159">
        <v>16433.039999999179</v>
      </c>
      <c r="R6159">
        <v>16658</v>
      </c>
      <c r="T6159">
        <v>16658</v>
      </c>
    </row>
    <row r="6160" spans="1:20" x14ac:dyDescent="0.3">
      <c r="A6160">
        <v>2023</v>
      </c>
      <c r="C6160" t="str">
        <f>IF(GETPIVOTDATA("PS % recovery",Sheet4!$B$5,"Parish Name",K6160)&gt;99.949%,"OK","No")</f>
        <v>OK</v>
      </c>
      <c r="D6160" t="e">
        <f>VLOOKUP(J6160,'Ref2'!C:E,3,0)</f>
        <v>#N/A</v>
      </c>
      <c r="F6160">
        <v>12</v>
      </c>
      <c r="I6160" t="e">
        <f>VLOOKUP(J6160,Ref!L:M,2,0)</f>
        <v>#N/A</v>
      </c>
      <c r="J6160" t="s">
        <v>1170</v>
      </c>
      <c r="K6160" t="str">
        <f>VLOOKUP($J6160,Ref!$D:$H,2,0)</f>
        <v xml:space="preserve">Little Berkhamsted                           </v>
      </c>
      <c r="L6160" t="str">
        <f>VLOOKUP($J6160,Ref!$D:$H,3,0)</f>
        <v>Little Berkhamsted and Bayford, Essendon and Ponsbourne</v>
      </c>
      <c r="M6160" t="str">
        <f>VLOOKUP($J6160,Ref!$D:$H,4,0)</f>
        <v>Hertford and Ware Deanery</v>
      </c>
      <c r="N6160" t="str">
        <f>VLOOKUP($J6160,Ref!$D:$H,5,0)</f>
        <v>Archdeaconry of Hertford</v>
      </c>
      <c r="Q6160">
        <v>14594</v>
      </c>
      <c r="R6160">
        <v>15062</v>
      </c>
      <c r="T6160">
        <v>15062</v>
      </c>
    </row>
    <row r="6161" spans="1:20" x14ac:dyDescent="0.3">
      <c r="A6161">
        <v>2023</v>
      </c>
      <c r="C6161" t="str">
        <f>IF(GETPIVOTDATA("PS % recovery",Sheet4!$B$5,"Parish Name",K6161)&gt;99.949%,"OK","No")</f>
        <v>OK</v>
      </c>
      <c r="D6161" t="e">
        <f>VLOOKUP(J6161,'Ref2'!C:E,3,0)</f>
        <v>#N/A</v>
      </c>
      <c r="F6161">
        <v>12</v>
      </c>
      <c r="I6161" t="e">
        <f>VLOOKUP(J6161,Ref!L:M,2,0)</f>
        <v>#N/A</v>
      </c>
      <c r="J6161" t="s">
        <v>1172</v>
      </c>
      <c r="K6161" t="str">
        <f>VLOOKUP($J6161,Ref!$D:$H,2,0)</f>
        <v xml:space="preserve">Essendon                                     </v>
      </c>
      <c r="L6161" t="str">
        <f>VLOOKUP($J6161,Ref!$D:$H,3,0)</f>
        <v>Little Berkhamsted and Bayford, Essendon and Ponsbourne</v>
      </c>
      <c r="M6161" t="str">
        <f>VLOOKUP($J6161,Ref!$D:$H,4,0)</f>
        <v>Hertford and Ware Deanery</v>
      </c>
      <c r="N6161" t="str">
        <f>VLOOKUP($J6161,Ref!$D:$H,5,0)</f>
        <v>Archdeaconry of Hertford</v>
      </c>
      <c r="Q6161">
        <v>24557</v>
      </c>
      <c r="R6161">
        <v>25374</v>
      </c>
      <c r="S6161">
        <v>2109</v>
      </c>
      <c r="T6161">
        <v>25374</v>
      </c>
    </row>
    <row r="6162" spans="1:20" x14ac:dyDescent="0.3">
      <c r="A6162">
        <v>2023</v>
      </c>
      <c r="C6162" t="str">
        <f>IF(GETPIVOTDATA("PS % recovery",Sheet4!$B$5,"Parish Name",K6162)&gt;99.949%,"OK","No")</f>
        <v>No</v>
      </c>
      <c r="D6162" t="e">
        <f>VLOOKUP(J6162,'Ref2'!C:E,3,0)</f>
        <v>#N/A</v>
      </c>
      <c r="F6162">
        <v>12</v>
      </c>
      <c r="I6162" t="e">
        <f>VLOOKUP(J6162,Ref!L:M,2,0)</f>
        <v>#N/A</v>
      </c>
      <c r="J6162" t="s">
        <v>1174</v>
      </c>
      <c r="K6162" t="str">
        <f>VLOOKUP($J6162,Ref!$D:$H,2,0)</f>
        <v xml:space="preserve">Ponsbourne, St Mary                          </v>
      </c>
      <c r="L6162" t="str">
        <f>VLOOKUP($J6162,Ref!$D:$H,3,0)</f>
        <v>Little Berkhamsted and Bayford, Essendon and Ponsbourne</v>
      </c>
      <c r="M6162" t="str">
        <f>VLOOKUP($J6162,Ref!$D:$H,4,0)</f>
        <v>Hertford and Ware Deanery</v>
      </c>
      <c r="N6162" t="str">
        <f>VLOOKUP($J6162,Ref!$D:$H,5,0)</f>
        <v>Archdeaconry of Hertford</v>
      </c>
      <c r="Q6162">
        <v>6000</v>
      </c>
      <c r="R6162">
        <v>14104</v>
      </c>
      <c r="S6162">
        <v>500</v>
      </c>
      <c r="T6162">
        <v>14104</v>
      </c>
    </row>
    <row r="6163" spans="1:20" x14ac:dyDescent="0.3">
      <c r="A6163">
        <v>2023</v>
      </c>
      <c r="C6163" t="str">
        <f>IF(GETPIVOTDATA("PS % recovery",Sheet4!$B$5,"Parish Name",K6163)&gt;99.949%,"OK","No")</f>
        <v>OK</v>
      </c>
      <c r="D6163" t="e">
        <f>VLOOKUP(J6163,'Ref2'!C:E,3,0)</f>
        <v>#N/A</v>
      </c>
      <c r="F6163">
        <v>12</v>
      </c>
      <c r="I6163" t="e">
        <f>VLOOKUP(J6163,Ref!L:M,2,0)</f>
        <v>#N/A</v>
      </c>
      <c r="J6163" t="s">
        <v>1176</v>
      </c>
      <c r="K6163" t="str">
        <f>VLOOKUP($J6163,Ref!$D:$H,2,0)</f>
        <v>Bengeo Holy Trinity and St Leonard with Chris</v>
      </c>
      <c r="L6163" t="str">
        <f>VLOOKUP($J6163,Ref!$D:$H,3,0)</f>
        <v>Hertford Team Ministry</v>
      </c>
      <c r="M6163" t="str">
        <f>VLOOKUP($J6163,Ref!$D:$H,4,0)</f>
        <v>Hertford and Ware Deanery</v>
      </c>
      <c r="N6163" t="str">
        <f>VLOOKUP($J6163,Ref!$D:$H,5,0)</f>
        <v>Archdeaconry of Hertford</v>
      </c>
      <c r="Q6163">
        <v>69161</v>
      </c>
      <c r="R6163">
        <v>70047</v>
      </c>
      <c r="S6163">
        <v>5837.25</v>
      </c>
      <c r="T6163">
        <v>70047</v>
      </c>
    </row>
    <row r="6164" spans="1:20" x14ac:dyDescent="0.3">
      <c r="A6164">
        <v>2023</v>
      </c>
      <c r="C6164" t="str">
        <f>IF(GETPIVOTDATA("PS % recovery",Sheet4!$B$5,"Parish Name",K6164)&gt;99.949%,"OK","No")</f>
        <v>OK</v>
      </c>
      <c r="D6164" t="e">
        <f>VLOOKUP(J6164,'Ref2'!C:E,3,0)</f>
        <v>#N/A</v>
      </c>
      <c r="F6164">
        <v>12</v>
      </c>
      <c r="I6164" t="e">
        <f>VLOOKUP(J6164,Ref!L:M,2,0)</f>
        <v>#N/A</v>
      </c>
      <c r="J6164" t="s">
        <v>1178</v>
      </c>
      <c r="K6164" t="str">
        <f>VLOOKUP($J6164,Ref!$D:$H,2,0)</f>
        <v xml:space="preserve">Aston                                        </v>
      </c>
      <c r="L6164" t="str">
        <f>VLOOKUP($J6164,Ref!$D:$H,3,0)</f>
        <v>The Beane Valley Benefice</v>
      </c>
      <c r="M6164" t="str">
        <f>VLOOKUP($J6164,Ref!$D:$H,4,0)</f>
        <v>Hertford and Ware Deanery</v>
      </c>
      <c r="N6164" t="str">
        <f>VLOOKUP($J6164,Ref!$D:$H,5,0)</f>
        <v>Archdeaconry of Hertford</v>
      </c>
      <c r="Q6164">
        <v>14949</v>
      </c>
      <c r="R6164">
        <v>15182</v>
      </c>
      <c r="S6164">
        <v>1264</v>
      </c>
      <c r="T6164">
        <v>15182</v>
      </c>
    </row>
    <row r="6165" spans="1:20" x14ac:dyDescent="0.3">
      <c r="A6165">
        <v>2023</v>
      </c>
      <c r="C6165" t="str">
        <f>IF(GETPIVOTDATA("PS % recovery",Sheet4!$B$5,"Parish Name",K6165)&gt;99.949%,"OK","No")</f>
        <v>OK</v>
      </c>
      <c r="D6165" t="e">
        <f>VLOOKUP(J6165,'Ref2'!C:E,3,0)</f>
        <v>#N/A</v>
      </c>
      <c r="F6165">
        <v>12</v>
      </c>
      <c r="I6165" t="e">
        <f>VLOOKUP(J6165,Ref!L:M,2,0)</f>
        <v>#N/A</v>
      </c>
      <c r="J6165" t="s">
        <v>1180</v>
      </c>
      <c r="K6165" t="str">
        <f>VLOOKUP($J6165,Ref!$D:$H,2,0)</f>
        <v xml:space="preserve">Bramfield                                    </v>
      </c>
      <c r="L6165" t="str">
        <f>VLOOKUP($J6165,Ref!$D:$H,3,0)</f>
        <v>The Beane Valley Benefice</v>
      </c>
      <c r="M6165" t="str">
        <f>VLOOKUP($J6165,Ref!$D:$H,4,0)</f>
        <v>Hertford and Ware Deanery</v>
      </c>
      <c r="N6165" t="str">
        <f>VLOOKUP($J6165,Ref!$D:$H,5,0)</f>
        <v>Archdeaconry of Hertford</v>
      </c>
      <c r="Q6165">
        <v>8551</v>
      </c>
      <c r="R6165">
        <v>8829</v>
      </c>
      <c r="S6165">
        <v>733</v>
      </c>
      <c r="T6165">
        <v>8829</v>
      </c>
    </row>
    <row r="6166" spans="1:20" x14ac:dyDescent="0.3">
      <c r="A6166">
        <v>2023</v>
      </c>
      <c r="C6166" t="str">
        <f>IF(GETPIVOTDATA("PS % recovery",Sheet4!$B$5,"Parish Name",K6166)&gt;99.949%,"OK","No")</f>
        <v>OK</v>
      </c>
      <c r="D6166" t="e">
        <f>VLOOKUP(J6166,'Ref2'!C:E,3,0)</f>
        <v>#N/A</v>
      </c>
      <c r="F6166">
        <v>12</v>
      </c>
      <c r="I6166" t="e">
        <f>VLOOKUP(J6166,Ref!L:M,2,0)</f>
        <v>#N/A</v>
      </c>
      <c r="J6166" t="s">
        <v>1182</v>
      </c>
      <c r="K6166" t="str">
        <f>VLOOKUP($J6166,Ref!$D:$H,2,0)</f>
        <v xml:space="preserve">Stapleford                                   </v>
      </c>
      <c r="L6166" t="str">
        <f>VLOOKUP($J6166,Ref!$D:$H,3,0)</f>
        <v>The Beane Valley Benefice</v>
      </c>
      <c r="M6166" t="str">
        <f>VLOOKUP($J6166,Ref!$D:$H,4,0)</f>
        <v>Hertford and Ware Deanery</v>
      </c>
      <c r="N6166" t="str">
        <f>VLOOKUP($J6166,Ref!$D:$H,5,0)</f>
        <v>Archdeaconry of Hertford</v>
      </c>
      <c r="Q6166">
        <v>9042</v>
      </c>
      <c r="R6166">
        <v>9150</v>
      </c>
      <c r="S6166">
        <v>757</v>
      </c>
      <c r="T6166">
        <v>9150</v>
      </c>
    </row>
    <row r="6167" spans="1:20" x14ac:dyDescent="0.3">
      <c r="A6167">
        <v>2023</v>
      </c>
      <c r="C6167" t="str">
        <f>IF(GETPIVOTDATA("PS % recovery",Sheet4!$B$5,"Parish Name",K6167)&gt;99.949%,"OK","No")</f>
        <v>OK</v>
      </c>
      <c r="D6167" t="e">
        <f>VLOOKUP(J6167,'Ref2'!C:E,3,0)</f>
        <v>#N/A</v>
      </c>
      <c r="F6167">
        <v>12</v>
      </c>
      <c r="I6167" t="e">
        <f>VLOOKUP(J6167,Ref!L:M,2,0)</f>
        <v>#N/A</v>
      </c>
      <c r="J6167" t="s">
        <v>1184</v>
      </c>
      <c r="K6167" t="str">
        <f>VLOOKUP($J6167,Ref!$D:$H,2,0)</f>
        <v xml:space="preserve">Waterford, St Michael and All Angels         </v>
      </c>
      <c r="L6167" t="str">
        <f>VLOOKUP($J6167,Ref!$D:$H,3,0)</f>
        <v>The Beane Valley Benefice</v>
      </c>
      <c r="M6167" t="str">
        <f>VLOOKUP($J6167,Ref!$D:$H,4,0)</f>
        <v>Hertford and Ware Deanery</v>
      </c>
      <c r="N6167" t="str">
        <f>VLOOKUP($J6167,Ref!$D:$H,5,0)</f>
        <v>Archdeaconry of Hertford</v>
      </c>
      <c r="Q6167">
        <v>7772</v>
      </c>
      <c r="R6167">
        <v>7887</v>
      </c>
      <c r="S6167">
        <v>659.5</v>
      </c>
      <c r="T6167">
        <v>7887</v>
      </c>
    </row>
    <row r="6168" spans="1:20" x14ac:dyDescent="0.3">
      <c r="A6168">
        <v>2023</v>
      </c>
      <c r="C6168" t="str">
        <f>IF(GETPIVOTDATA("PS % recovery",Sheet4!$B$5,"Parish Name",K6168)&gt;99.949%,"OK","No")</f>
        <v>OK</v>
      </c>
      <c r="D6168" t="e">
        <f>VLOOKUP(J6168,'Ref2'!C:E,3,0)</f>
        <v>#N/A</v>
      </c>
      <c r="F6168">
        <v>12</v>
      </c>
      <c r="I6168" t="e">
        <f>VLOOKUP(J6168,Ref!L:M,2,0)</f>
        <v>#N/A</v>
      </c>
      <c r="J6168" t="s">
        <v>1186</v>
      </c>
      <c r="K6168" t="str">
        <f>VLOOKUP($J6168,Ref!$D:$H,2,0)</f>
        <v xml:space="preserve">Watton-at-Stone                              </v>
      </c>
      <c r="L6168" t="str">
        <f>VLOOKUP($J6168,Ref!$D:$H,3,0)</f>
        <v>The Beane Valley Benefice</v>
      </c>
      <c r="M6168" t="str">
        <f>VLOOKUP($J6168,Ref!$D:$H,4,0)</f>
        <v>Hertford and Ware Deanery</v>
      </c>
      <c r="N6168" t="str">
        <f>VLOOKUP($J6168,Ref!$D:$H,5,0)</f>
        <v>Archdeaconry of Hertford</v>
      </c>
      <c r="Q6168">
        <v>20258</v>
      </c>
      <c r="R6168">
        <v>20638</v>
      </c>
      <c r="T6168">
        <v>20638</v>
      </c>
    </row>
    <row r="6169" spans="1:20" x14ac:dyDescent="0.3">
      <c r="A6169">
        <v>2023</v>
      </c>
      <c r="C6169" t="str">
        <f>IF(GETPIVOTDATA("PS % recovery",Sheet4!$B$5,"Parish Name",K6169)&gt;99.949%,"OK","No")</f>
        <v>No</v>
      </c>
      <c r="D6169" t="e">
        <f>VLOOKUP(J6169,'Ref2'!C:E,3,0)</f>
        <v>#N/A</v>
      </c>
      <c r="F6169">
        <v>12</v>
      </c>
      <c r="I6169" t="e">
        <f>VLOOKUP(J6169,Ref!L:M,2,0)</f>
        <v>#N/A</v>
      </c>
      <c r="J6169" t="s">
        <v>1188</v>
      </c>
      <c r="K6169" t="str">
        <f>VLOOKUP($J6169,Ref!$D:$H,2,0)</f>
        <v xml:space="preserve">Great Amwell with St Margarets               </v>
      </c>
      <c r="L6169" t="str">
        <f>VLOOKUP($J6169,Ref!$D:$H,3,0)</f>
        <v>Great Amwell with St Margarets and Stanstead Abbots</v>
      </c>
      <c r="M6169" t="str">
        <f>VLOOKUP($J6169,Ref!$D:$H,4,0)</f>
        <v>Hertford and Ware Deanery</v>
      </c>
      <c r="N6169" t="str">
        <f>VLOOKUP($J6169,Ref!$D:$H,5,0)</f>
        <v>Archdeaconry of Hertford</v>
      </c>
      <c r="Q6169">
        <v>22828</v>
      </c>
      <c r="R6169">
        <v>28305</v>
      </c>
      <c r="S6169">
        <v>1777.5</v>
      </c>
      <c r="T6169">
        <v>28305</v>
      </c>
    </row>
    <row r="6170" spans="1:20" x14ac:dyDescent="0.3">
      <c r="A6170">
        <v>2023</v>
      </c>
      <c r="C6170" t="str">
        <f>IF(GETPIVOTDATA("PS % recovery",Sheet4!$B$5,"Parish Name",K6170)&gt;99.949%,"OK","No")</f>
        <v>No</v>
      </c>
      <c r="D6170" t="e">
        <f>VLOOKUP(J6170,'Ref2'!C:E,3,0)</f>
        <v>#N/A</v>
      </c>
      <c r="F6170">
        <v>12</v>
      </c>
      <c r="I6170" t="e">
        <f>VLOOKUP(J6170,Ref!L:M,2,0)</f>
        <v>#N/A</v>
      </c>
      <c r="J6170" t="s">
        <v>1190</v>
      </c>
      <c r="K6170" t="str">
        <f>VLOOKUP($J6170,Ref!$D:$H,2,0)</f>
        <v xml:space="preserve">Stanstead Abbots                             </v>
      </c>
      <c r="L6170" t="str">
        <f>VLOOKUP($J6170,Ref!$D:$H,3,0)</f>
        <v>Great Amwell with St Margarets and Stanstead Abbots</v>
      </c>
      <c r="M6170" t="str">
        <f>VLOOKUP($J6170,Ref!$D:$H,4,0)</f>
        <v>Hertford and Ware Deanery</v>
      </c>
      <c r="N6170" t="str">
        <f>VLOOKUP($J6170,Ref!$D:$H,5,0)</f>
        <v>Archdeaconry of Hertford</v>
      </c>
      <c r="Q6170">
        <v>26455</v>
      </c>
      <c r="R6170">
        <v>26939</v>
      </c>
      <c r="T6170">
        <v>26939</v>
      </c>
    </row>
    <row r="6171" spans="1:20" x14ac:dyDescent="0.3">
      <c r="A6171">
        <v>2023</v>
      </c>
      <c r="C6171" t="str">
        <f>IF(GETPIVOTDATA("PS % recovery",Sheet4!$B$5,"Parish Name",K6171)&gt;99.949%,"OK","No")</f>
        <v>OK</v>
      </c>
      <c r="D6171" t="e">
        <f>VLOOKUP(J6171,'Ref2'!C:E,3,0)</f>
        <v>#N/A</v>
      </c>
      <c r="F6171">
        <v>12</v>
      </c>
      <c r="I6171" t="e">
        <f>VLOOKUP(J6171,Ref!L:M,2,0)</f>
        <v>#N/A</v>
      </c>
      <c r="J6171" t="s">
        <v>817</v>
      </c>
      <c r="K6171" t="str">
        <f>VLOOKUP($J6171,Ref!$D:$H,2,0)</f>
        <v xml:space="preserve">Hertford All Saints                          </v>
      </c>
      <c r="L6171" t="str">
        <f>VLOOKUP($J6171,Ref!$D:$H,3,0)</f>
        <v>Hertford Team Ministry</v>
      </c>
      <c r="M6171" t="str">
        <f>VLOOKUP($J6171,Ref!$D:$H,4,0)</f>
        <v>Hertford and Ware Deanery</v>
      </c>
      <c r="N6171" t="str">
        <f>VLOOKUP($J6171,Ref!$D:$H,5,0)</f>
        <v>Archdeaconry of Hertford</v>
      </c>
      <c r="Q6171">
        <v>77112</v>
      </c>
      <c r="R6171">
        <v>76752</v>
      </c>
      <c r="S6171">
        <v>5000</v>
      </c>
      <c r="T6171">
        <v>76752</v>
      </c>
    </row>
    <row r="6172" spans="1:20" x14ac:dyDescent="0.3">
      <c r="A6172">
        <v>2023</v>
      </c>
      <c r="C6172" t="str">
        <f>IF(GETPIVOTDATA("PS % recovery",Sheet4!$B$5,"Parish Name",K6172)&gt;99.949%,"OK","No")</f>
        <v>OK</v>
      </c>
      <c r="D6172" t="e">
        <f>VLOOKUP(J6172,'Ref2'!C:E,3,0)</f>
        <v>#N/A</v>
      </c>
      <c r="F6172">
        <v>12</v>
      </c>
      <c r="I6172" t="e">
        <f>VLOOKUP(J6172,Ref!L:M,2,0)</f>
        <v>#N/A</v>
      </c>
      <c r="J6172" t="s">
        <v>1193</v>
      </c>
      <c r="K6172" t="str">
        <f>VLOOKUP($J6172,Ref!$D:$H,2,0)</f>
        <v xml:space="preserve">Hertford, St Andrew with St Nicholas         </v>
      </c>
      <c r="L6172" t="str">
        <f>VLOOKUP($J6172,Ref!$D:$H,3,0)</f>
        <v>Hertford Team Ministry</v>
      </c>
      <c r="M6172" t="str">
        <f>VLOOKUP($J6172,Ref!$D:$H,4,0)</f>
        <v>Hertford and Ware Deanery</v>
      </c>
      <c r="N6172" t="str">
        <f>VLOOKUP($J6172,Ref!$D:$H,5,0)</f>
        <v>Archdeaconry of Hertford</v>
      </c>
      <c r="Q6172">
        <v>76560</v>
      </c>
      <c r="R6172">
        <v>76999</v>
      </c>
      <c r="S6172">
        <v>6412</v>
      </c>
      <c r="T6172">
        <v>76999</v>
      </c>
    </row>
    <row r="6173" spans="1:20" x14ac:dyDescent="0.3">
      <c r="A6173">
        <v>2023</v>
      </c>
      <c r="C6173" t="str">
        <f>IF(GETPIVOTDATA("PS % recovery",Sheet4!$B$5,"Parish Name",K6173)&gt;99.949%,"OK","No")</f>
        <v>OK</v>
      </c>
      <c r="D6173" t="e">
        <f>VLOOKUP(J6173,'Ref2'!C:E,3,0)</f>
        <v>#N/A</v>
      </c>
      <c r="F6173">
        <v>12</v>
      </c>
      <c r="I6173" t="e">
        <f>VLOOKUP(J6173,Ref!L:M,2,0)</f>
        <v>#N/A</v>
      </c>
      <c r="J6173" t="s">
        <v>1195</v>
      </c>
      <c r="K6173" t="str">
        <f>VLOOKUP($J6173,Ref!$D:$H,2,0)</f>
        <v xml:space="preserve">Hertingfordbury                              </v>
      </c>
      <c r="L6173" t="str">
        <f>VLOOKUP($J6173,Ref!$D:$H,3,0)</f>
        <v>Hertford Team Ministry</v>
      </c>
      <c r="M6173" t="str">
        <f>VLOOKUP($J6173,Ref!$D:$H,4,0)</f>
        <v>Hertford and Ware Deanery</v>
      </c>
      <c r="N6173" t="str">
        <f>VLOOKUP($J6173,Ref!$D:$H,5,0)</f>
        <v>Archdeaconry of Hertford</v>
      </c>
      <c r="Q6173">
        <v>27479</v>
      </c>
      <c r="R6173">
        <v>27753</v>
      </c>
      <c r="S6173">
        <v>2310</v>
      </c>
      <c r="T6173">
        <v>27753</v>
      </c>
    </row>
    <row r="6174" spans="1:20" x14ac:dyDescent="0.3">
      <c r="A6174">
        <v>2023</v>
      </c>
      <c r="C6174" t="str">
        <f>IF(GETPIVOTDATA("PS % recovery",Sheet4!$B$5,"Parish Name",K6174)&gt;99.949%,"OK","No")</f>
        <v>No</v>
      </c>
      <c r="D6174" t="e">
        <f>VLOOKUP(J6174,'Ref2'!C:E,3,0)</f>
        <v>#N/A</v>
      </c>
      <c r="F6174">
        <v>12</v>
      </c>
      <c r="I6174" t="e">
        <f>VLOOKUP(J6174,Ref!L:M,2,0)</f>
        <v>#N/A</v>
      </c>
      <c r="J6174" t="s">
        <v>1197</v>
      </c>
      <c r="K6174" t="str">
        <f>VLOOKUP($J6174,Ref!$D:$H,2,0)</f>
        <v xml:space="preserve">High Cross, St John the Evangelist           </v>
      </c>
      <c r="L6174" t="str">
        <f>VLOOKUP($J6174,Ref!$D:$H,3,0)</f>
        <v>High Cross</v>
      </c>
      <c r="M6174" t="str">
        <f>VLOOKUP($J6174,Ref!$D:$H,4,0)</f>
        <v>Hertford and Ware Deanery</v>
      </c>
      <c r="N6174" t="str">
        <f>VLOOKUP($J6174,Ref!$D:$H,5,0)</f>
        <v>Archdeaconry of Hertford</v>
      </c>
      <c r="Q6174">
        <v>5000</v>
      </c>
      <c r="R6174">
        <v>14722</v>
      </c>
      <c r="T6174">
        <v>14722</v>
      </c>
    </row>
    <row r="6175" spans="1:20" x14ac:dyDescent="0.3">
      <c r="A6175">
        <v>2023</v>
      </c>
      <c r="C6175" t="str">
        <f>IF(GETPIVOTDATA("PS % recovery",Sheet4!$B$5,"Parish Name",K6175)&gt;99.949%,"OK","No")</f>
        <v>No</v>
      </c>
      <c r="D6175" t="e">
        <f>VLOOKUP(J6175,'Ref2'!C:E,3,0)</f>
        <v>#N/A</v>
      </c>
      <c r="F6175">
        <v>12</v>
      </c>
      <c r="I6175" t="e">
        <f>VLOOKUP(J6175,Ref!L:M,2,0)</f>
        <v>#N/A</v>
      </c>
      <c r="J6175" t="s">
        <v>1199</v>
      </c>
      <c r="K6175" t="str">
        <f>VLOOKUP($J6175,Ref!$D:$H,2,0)</f>
        <v xml:space="preserve">Thundridge                                   </v>
      </c>
      <c r="L6175" t="str">
        <f>VLOOKUP($J6175,Ref!$D:$H,3,0)</f>
        <v>Thundridge</v>
      </c>
      <c r="M6175" t="str">
        <f>VLOOKUP($J6175,Ref!$D:$H,4,0)</f>
        <v>Hertford and Ware Deanery</v>
      </c>
      <c r="N6175" t="str">
        <f>VLOOKUP($J6175,Ref!$D:$H,5,0)</f>
        <v>Archdeaconry of Hertford</v>
      </c>
      <c r="Q6175">
        <v>16928</v>
      </c>
      <c r="R6175">
        <v>17151</v>
      </c>
      <c r="T6175">
        <v>17151</v>
      </c>
    </row>
    <row r="6176" spans="1:20" x14ac:dyDescent="0.3">
      <c r="A6176">
        <v>2023</v>
      </c>
      <c r="C6176" t="str">
        <f>IF(GETPIVOTDATA("PS % recovery",Sheet4!$B$5,"Parish Name",K6176)&gt;99.949%,"OK","No")</f>
        <v>OK</v>
      </c>
      <c r="D6176" t="e">
        <f>VLOOKUP(J6176,'Ref2'!C:E,3,0)</f>
        <v>#N/A</v>
      </c>
      <c r="F6176">
        <v>12</v>
      </c>
      <c r="I6176" t="e">
        <f>VLOOKUP(J6176,Ref!L:M,2,0)</f>
        <v>#N/A</v>
      </c>
      <c r="J6176" t="s">
        <v>1201</v>
      </c>
      <c r="K6176" t="str">
        <f>VLOOKUP($J6176,Ref!$D:$H,2,0)</f>
        <v xml:space="preserve">Hunsdon                                      </v>
      </c>
      <c r="L6176" t="str">
        <f>VLOOKUP($J6176,Ref!$D:$H,3,0)</f>
        <v>Hunsdon with Widford and Wareside</v>
      </c>
      <c r="M6176" t="str">
        <f>VLOOKUP($J6176,Ref!$D:$H,4,0)</f>
        <v>Hertford and Ware Deanery</v>
      </c>
      <c r="N6176" t="str">
        <f>VLOOKUP($J6176,Ref!$D:$H,5,0)</f>
        <v>Archdeaconry of Hertford</v>
      </c>
      <c r="Q6176">
        <v>18552</v>
      </c>
      <c r="R6176">
        <v>18880</v>
      </c>
      <c r="S6176">
        <v>1577</v>
      </c>
      <c r="T6176">
        <v>18880</v>
      </c>
    </row>
    <row r="6177" spans="1:20" x14ac:dyDescent="0.3">
      <c r="A6177">
        <v>2023</v>
      </c>
      <c r="C6177" t="str">
        <f>IF(GETPIVOTDATA("PS % recovery",Sheet4!$B$5,"Parish Name",K6177)&gt;99.949%,"OK","No")</f>
        <v>OK</v>
      </c>
      <c r="D6177" t="e">
        <f>VLOOKUP(J6177,'Ref2'!C:E,3,0)</f>
        <v>#N/A</v>
      </c>
      <c r="F6177">
        <v>12</v>
      </c>
      <c r="I6177" t="e">
        <f>VLOOKUP(J6177,Ref!L:M,2,0)</f>
        <v>#N/A</v>
      </c>
      <c r="J6177" t="s">
        <v>1203</v>
      </c>
      <c r="K6177" t="str">
        <f>VLOOKUP($J6177,Ref!$D:$H,2,0)</f>
        <v xml:space="preserve">Wareside, Holy Trinity                       </v>
      </c>
      <c r="L6177" t="str">
        <f>VLOOKUP($J6177,Ref!$D:$H,3,0)</f>
        <v>Hunsdon with Widford and Wareside</v>
      </c>
      <c r="M6177" t="str">
        <f>VLOOKUP($J6177,Ref!$D:$H,4,0)</f>
        <v>Hertford and Ware Deanery</v>
      </c>
      <c r="N6177" t="str">
        <f>VLOOKUP($J6177,Ref!$D:$H,5,0)</f>
        <v>Archdeaconry of Hertford</v>
      </c>
      <c r="Q6177">
        <v>14901</v>
      </c>
      <c r="R6177">
        <v>15332</v>
      </c>
      <c r="S6177">
        <v>1274</v>
      </c>
      <c r="T6177">
        <v>15332</v>
      </c>
    </row>
    <row r="6178" spans="1:20" x14ac:dyDescent="0.3">
      <c r="A6178">
        <v>2023</v>
      </c>
      <c r="C6178" t="str">
        <f>IF(GETPIVOTDATA("PS % recovery",Sheet4!$B$5,"Parish Name",K6178)&gt;99.949%,"OK","No")</f>
        <v>OK</v>
      </c>
      <c r="D6178" t="e">
        <f>VLOOKUP(J6178,'Ref2'!C:E,3,0)</f>
        <v>#N/A</v>
      </c>
      <c r="F6178">
        <v>12</v>
      </c>
      <c r="I6178" t="e">
        <f>VLOOKUP(J6178,Ref!L:M,2,0)</f>
        <v>#N/A</v>
      </c>
      <c r="J6178" t="s">
        <v>1205</v>
      </c>
      <c r="K6178" t="str">
        <f>VLOOKUP($J6178,Ref!$D:$H,2,0)</f>
        <v xml:space="preserve">Widford                                      </v>
      </c>
      <c r="L6178" t="str">
        <f>VLOOKUP($J6178,Ref!$D:$H,3,0)</f>
        <v>Hunsdon with Widford and Wareside</v>
      </c>
      <c r="M6178" t="str">
        <f>VLOOKUP($J6178,Ref!$D:$H,4,0)</f>
        <v>Hertford and Ware Deanery</v>
      </c>
      <c r="N6178" t="str">
        <f>VLOOKUP($J6178,Ref!$D:$H,5,0)</f>
        <v>Archdeaconry of Hertford</v>
      </c>
      <c r="Q6178">
        <v>17325</v>
      </c>
      <c r="R6178">
        <v>17866</v>
      </c>
      <c r="S6178">
        <v>1487</v>
      </c>
      <c r="T6178">
        <v>17866</v>
      </c>
    </row>
    <row r="6179" spans="1:20" x14ac:dyDescent="0.3">
      <c r="A6179">
        <v>2023</v>
      </c>
      <c r="C6179" t="str">
        <f>IF(GETPIVOTDATA("PS % recovery",Sheet4!$B$5,"Parish Name",K6179)&gt;99.949%,"OK","No")</f>
        <v>No</v>
      </c>
      <c r="D6179" t="e">
        <f>VLOOKUP(J6179,'Ref2'!C:E,3,0)</f>
        <v>#N/A</v>
      </c>
      <c r="F6179">
        <v>12</v>
      </c>
      <c r="I6179" t="e">
        <f>VLOOKUP(J6179,Ref!L:M,2,0)</f>
        <v>#N/A</v>
      </c>
      <c r="J6179" t="s">
        <v>1207</v>
      </c>
      <c r="K6179" t="str">
        <f>VLOOKUP($J6179,Ref!$D:$H,2,0)</f>
        <v xml:space="preserve">Little Amwell, Holy Trinity                  </v>
      </c>
      <c r="L6179" t="str">
        <f>VLOOKUP($J6179,Ref!$D:$H,3,0)</f>
        <v>Hertford Team Ministry</v>
      </c>
      <c r="M6179" t="str">
        <f>VLOOKUP($J6179,Ref!$D:$H,4,0)</f>
        <v>Hertford and Ware Deanery</v>
      </c>
      <c r="N6179" t="str">
        <f>VLOOKUP($J6179,Ref!$D:$H,5,0)</f>
        <v>Archdeaconry of Hertford</v>
      </c>
      <c r="Q6179">
        <v>48331</v>
      </c>
      <c r="R6179">
        <v>49322</v>
      </c>
      <c r="S6179">
        <v>1335.75</v>
      </c>
      <c r="T6179">
        <v>49322</v>
      </c>
    </row>
    <row r="6180" spans="1:20" x14ac:dyDescent="0.3">
      <c r="A6180">
        <v>2023</v>
      </c>
      <c r="C6180" t="str">
        <f>IF(GETPIVOTDATA("PS % recovery",Sheet4!$B$5,"Parish Name",K6180)&gt;99.949%,"OK","No")</f>
        <v>No</v>
      </c>
      <c r="D6180" t="e">
        <f>VLOOKUP(J6180,'Ref2'!C:E,3,0)</f>
        <v>#N/A</v>
      </c>
      <c r="F6180">
        <v>12</v>
      </c>
      <c r="I6180" t="str">
        <f>VLOOKUP(J6180,Ref!L:M,2,0)</f>
        <v>Yes</v>
      </c>
      <c r="J6180" t="s">
        <v>1209</v>
      </c>
      <c r="K6180" t="str">
        <f>VLOOKUP($J6180,Ref!$D:$H,2,0)</f>
        <v xml:space="preserve">Ware, Christ Church                          </v>
      </c>
      <c r="L6180" t="str">
        <f>VLOOKUP($J6180,Ref!$D:$H,3,0)</f>
        <v>Ware, Christ Church</v>
      </c>
      <c r="M6180" t="str">
        <f>VLOOKUP($J6180,Ref!$D:$H,4,0)</f>
        <v>Hertford and Ware Deanery</v>
      </c>
      <c r="N6180" t="str">
        <f>VLOOKUP($J6180,Ref!$D:$H,5,0)</f>
        <v>Archdeaconry of Hertford</v>
      </c>
      <c r="Q6180">
        <v>87622</v>
      </c>
      <c r="R6180">
        <v>114590</v>
      </c>
      <c r="S6180">
        <v>9393.35</v>
      </c>
      <c r="T6180">
        <v>114590</v>
      </c>
    </row>
    <row r="6181" spans="1:20" x14ac:dyDescent="0.3">
      <c r="A6181">
        <v>2023</v>
      </c>
      <c r="C6181" t="str">
        <f>IF(GETPIVOTDATA("PS % recovery",Sheet4!$B$5,"Parish Name",K6181)&gt;99.949%,"OK","No")</f>
        <v>OK</v>
      </c>
      <c r="D6181" t="e">
        <f>VLOOKUP(J6181,'Ref2'!C:E,3,0)</f>
        <v>#N/A</v>
      </c>
      <c r="F6181">
        <v>12</v>
      </c>
      <c r="I6181" t="e">
        <f>VLOOKUP(J6181,Ref!L:M,2,0)</f>
        <v>#N/A</v>
      </c>
      <c r="J6181" t="s">
        <v>1211</v>
      </c>
      <c r="K6181" t="str">
        <f>VLOOKUP($J6181,Ref!$D:$H,2,0)</f>
        <v xml:space="preserve">Ware                                         </v>
      </c>
      <c r="L6181" t="str">
        <f>VLOOKUP($J6181,Ref!$D:$H,3,0)</f>
        <v>Ware</v>
      </c>
      <c r="M6181" t="str">
        <f>VLOOKUP($J6181,Ref!$D:$H,4,0)</f>
        <v>Hertford and Ware Deanery</v>
      </c>
      <c r="N6181" t="str">
        <f>VLOOKUP($J6181,Ref!$D:$H,5,0)</f>
        <v>Archdeaconry of Hertford</v>
      </c>
      <c r="Q6181">
        <v>67853.960000000006</v>
      </c>
      <c r="R6181">
        <v>70280</v>
      </c>
      <c r="S6181">
        <v>17576</v>
      </c>
      <c r="T6181">
        <v>70280</v>
      </c>
    </row>
    <row r="6182" spans="1:20" x14ac:dyDescent="0.3">
      <c r="A6182">
        <v>2023</v>
      </c>
      <c r="C6182" t="str">
        <f>IF(GETPIVOTDATA("PS % recovery",Sheet4!$B$5,"Parish Name",K6182)&gt;99.949%,"OK","No")</f>
        <v>No</v>
      </c>
      <c r="D6182" t="e">
        <f>VLOOKUP(J6182,'Ref2'!C:E,3,0)</f>
        <v>#N/A</v>
      </c>
      <c r="F6182">
        <v>12</v>
      </c>
      <c r="I6182" t="e">
        <f>VLOOKUP(J6182,Ref!L:M,2,0)</f>
        <v>#N/A</v>
      </c>
      <c r="J6182" t="s">
        <v>1213</v>
      </c>
      <c r="K6182" t="str">
        <f>VLOOKUP($J6182,Ref!$D:$H,2,0)</f>
        <v xml:space="preserve">Stevenage, St Mary, Shephall                 </v>
      </c>
      <c r="L6182" t="str">
        <f>VLOOKUP($J6182,Ref!$D:$H,3,0)</f>
        <v>Stevenage, St Mary, Shephall</v>
      </c>
      <c r="M6182" t="str">
        <f>VLOOKUP($J6182,Ref!$D:$H,4,0)</f>
        <v>Stevenage Deanery</v>
      </c>
      <c r="N6182" t="str">
        <f>VLOOKUP($J6182,Ref!$D:$H,5,0)</f>
        <v>Archdeaconry of Hertford</v>
      </c>
      <c r="Q6182">
        <v>18800</v>
      </c>
      <c r="R6182">
        <v>44972</v>
      </c>
      <c r="S6182">
        <v>3150</v>
      </c>
      <c r="T6182">
        <v>44972</v>
      </c>
    </row>
    <row r="6183" spans="1:20" x14ac:dyDescent="0.3">
      <c r="A6183">
        <v>2023</v>
      </c>
      <c r="C6183" t="str">
        <f>IF(GETPIVOTDATA("PS % recovery",Sheet4!$B$5,"Parish Name",K6183)&gt;99.949%,"OK","No")</f>
        <v>No</v>
      </c>
      <c r="D6183" t="e">
        <f>VLOOKUP(J6183,'Ref2'!C:E,3,0)</f>
        <v>#N/A</v>
      </c>
      <c r="F6183">
        <v>12</v>
      </c>
      <c r="I6183" t="e">
        <f>VLOOKUP(J6183,Ref!L:M,2,0)</f>
        <v>#N/A</v>
      </c>
      <c r="J6183" t="s">
        <v>1215</v>
      </c>
      <c r="K6183" t="str">
        <f>VLOOKUP($J6183,Ref!$D:$H,2,0)</f>
        <v xml:space="preserve">Knebworth                                    </v>
      </c>
      <c r="L6183" t="str">
        <f>VLOOKUP($J6183,Ref!$D:$H,3,0)</f>
        <v>Knebworth</v>
      </c>
      <c r="M6183" t="str">
        <f>VLOOKUP($J6183,Ref!$D:$H,4,0)</f>
        <v>Stevenage Deanery</v>
      </c>
      <c r="N6183" t="str">
        <f>VLOOKUP($J6183,Ref!$D:$H,5,0)</f>
        <v>Archdeaconry of Hertford</v>
      </c>
      <c r="Q6183">
        <v>36000</v>
      </c>
      <c r="R6183">
        <v>59251</v>
      </c>
      <c r="S6183">
        <v>14500</v>
      </c>
      <c r="T6183">
        <v>59251</v>
      </c>
    </row>
    <row r="6184" spans="1:20" x14ac:dyDescent="0.3">
      <c r="A6184">
        <v>2023</v>
      </c>
      <c r="C6184" t="str">
        <f>IF(GETPIVOTDATA("PS % recovery",Sheet4!$B$5,"Parish Name",K6184)&gt;99.949%,"OK","No")</f>
        <v>No</v>
      </c>
      <c r="D6184" t="e">
        <f>VLOOKUP(J6184,'Ref2'!C:E,3,0)</f>
        <v>#N/A</v>
      </c>
      <c r="F6184">
        <v>12</v>
      </c>
      <c r="I6184" t="e">
        <f>VLOOKUP(J6184,Ref!L:M,2,0)</f>
        <v>#N/A</v>
      </c>
      <c r="J6184" t="s">
        <v>1217</v>
      </c>
      <c r="K6184" t="str">
        <f>VLOOKUP($J6184,Ref!$D:$H,2,0)</f>
        <v xml:space="preserve">Oak Church Stevenage                         </v>
      </c>
      <c r="L6184" t="str">
        <f>VLOOKUP($J6184,Ref!$D:$H,3,0)</f>
        <v>Oak Church (extra parochial) (Bishop's Mission Order)</v>
      </c>
      <c r="M6184" t="str">
        <f>VLOOKUP($J6184,Ref!$D:$H,4,0)</f>
        <v>Stevenage Deanery</v>
      </c>
      <c r="N6184" t="str">
        <f>VLOOKUP($J6184,Ref!$D:$H,5,0)</f>
        <v>Archdeaconry of Hertford</v>
      </c>
      <c r="Q6184">
        <v>35054</v>
      </c>
      <c r="R6184">
        <v>36111</v>
      </c>
      <c r="S6184">
        <v>3009.25</v>
      </c>
      <c r="T6184">
        <v>36111</v>
      </c>
    </row>
    <row r="6185" spans="1:20" x14ac:dyDescent="0.3">
      <c r="A6185">
        <v>2023</v>
      </c>
      <c r="C6185" t="str">
        <f>IF(GETPIVOTDATA("PS % recovery",Sheet4!$B$5,"Parish Name",K6185)&gt;99.949%,"OK","No")</f>
        <v>OK</v>
      </c>
      <c r="D6185" t="e">
        <f>VLOOKUP(J6185,'Ref2'!C:E,3,0)</f>
        <v>#N/A</v>
      </c>
      <c r="F6185">
        <v>12</v>
      </c>
      <c r="I6185" t="e">
        <f>VLOOKUP(J6185,Ref!L:M,2,0)</f>
        <v>#N/A</v>
      </c>
      <c r="J6185" t="s">
        <v>1219</v>
      </c>
      <c r="K6185" t="str">
        <f>VLOOKUP($J6185,Ref!$D:$H,2,0)</f>
        <v xml:space="preserve">Stevenage, All Saints, Pin Green             </v>
      </c>
      <c r="L6185" t="str">
        <f>VLOOKUP($J6185,Ref!$D:$H,3,0)</f>
        <v>Stevenage, All Saints, Pin Green</v>
      </c>
      <c r="M6185" t="str">
        <f>VLOOKUP($J6185,Ref!$D:$H,4,0)</f>
        <v>Stevenage Deanery</v>
      </c>
      <c r="N6185" t="str">
        <f>VLOOKUP($J6185,Ref!$D:$H,5,0)</f>
        <v>Archdeaconry of Hertford</v>
      </c>
      <c r="Q6185">
        <v>33801</v>
      </c>
      <c r="R6185">
        <v>40164</v>
      </c>
      <c r="S6185">
        <v>3395.2</v>
      </c>
      <c r="T6185">
        <v>40164</v>
      </c>
    </row>
    <row r="6186" spans="1:20" x14ac:dyDescent="0.3">
      <c r="A6186">
        <v>2023</v>
      </c>
      <c r="C6186" t="str">
        <f>IF(GETPIVOTDATA("PS % recovery",Sheet4!$B$5,"Parish Name",K6186)&gt;99.949%,"OK","No")</f>
        <v>OK</v>
      </c>
      <c r="D6186" t="e">
        <f>VLOOKUP(J6186,'Ref2'!C:E,3,0)</f>
        <v>#N/A</v>
      </c>
      <c r="F6186">
        <v>12</v>
      </c>
      <c r="I6186" t="e">
        <f>VLOOKUP(J6186,Ref!L:M,2,0)</f>
        <v>#N/A</v>
      </c>
      <c r="J6186" t="s">
        <v>1221</v>
      </c>
      <c r="K6186" t="str">
        <f>VLOOKUP($J6186,Ref!$D:$H,2,0)</f>
        <v xml:space="preserve">Stevenage, Holy Trinity                      </v>
      </c>
      <c r="L6186" t="str">
        <f>VLOOKUP($J6186,Ref!$D:$H,3,0)</f>
        <v>Stevenage, Holy Trinity</v>
      </c>
      <c r="M6186" t="str">
        <f>VLOOKUP($J6186,Ref!$D:$H,4,0)</f>
        <v>Stevenage Deanery</v>
      </c>
      <c r="N6186" t="str">
        <f>VLOOKUP($J6186,Ref!$D:$H,5,0)</f>
        <v>Archdeaconry of Hertford</v>
      </c>
      <c r="Q6186">
        <v>64742</v>
      </c>
      <c r="R6186">
        <v>65764</v>
      </c>
      <c r="S6186">
        <v>5374</v>
      </c>
      <c r="T6186">
        <v>65764</v>
      </c>
    </row>
    <row r="6187" spans="1:20" x14ac:dyDescent="0.3">
      <c r="A6187">
        <v>2023</v>
      </c>
      <c r="C6187" t="str">
        <f>IF(GETPIVOTDATA("PS % recovery",Sheet4!$B$5,"Parish Name",K6187)&gt;99.949%,"OK","No")</f>
        <v>No</v>
      </c>
      <c r="D6187" t="e">
        <f>VLOOKUP(J6187,'Ref2'!C:E,3,0)</f>
        <v>#N/A</v>
      </c>
      <c r="F6187">
        <v>12</v>
      </c>
      <c r="I6187" t="e">
        <f>VLOOKUP(J6187,Ref!L:M,2,0)</f>
        <v>#N/A</v>
      </c>
      <c r="J6187" t="s">
        <v>1223</v>
      </c>
      <c r="K6187" t="str">
        <f>VLOOKUP($J6187,Ref!$D:$H,2,0)</f>
        <v xml:space="preserve">Stevenage, St Andrew and St George           </v>
      </c>
      <c r="L6187" t="str">
        <f>VLOOKUP($J6187,Ref!$D:$H,3,0)</f>
        <v>Stevenage, St Andrew and St George</v>
      </c>
      <c r="M6187" t="str">
        <f>VLOOKUP($J6187,Ref!$D:$H,4,0)</f>
        <v>Stevenage Deanery</v>
      </c>
      <c r="N6187" t="str">
        <f>VLOOKUP($J6187,Ref!$D:$H,5,0)</f>
        <v>Archdeaconry of Hertford</v>
      </c>
      <c r="Q6187">
        <v>30000</v>
      </c>
      <c r="R6187">
        <v>54359</v>
      </c>
      <c r="T6187">
        <v>54359</v>
      </c>
    </row>
    <row r="6188" spans="1:20" x14ac:dyDescent="0.3">
      <c r="A6188">
        <v>2023</v>
      </c>
      <c r="C6188" t="str">
        <f>IF(GETPIVOTDATA("PS % recovery",Sheet4!$B$5,"Parish Name",K6188)&gt;99.949%,"OK","No")</f>
        <v>OK</v>
      </c>
      <c r="D6188" t="e">
        <f>VLOOKUP(J6188,'Ref2'!C:E,3,0)</f>
        <v>#N/A</v>
      </c>
      <c r="F6188">
        <v>12</v>
      </c>
      <c r="I6188" t="e">
        <f>VLOOKUP(J6188,Ref!L:M,2,0)</f>
        <v>#N/A</v>
      </c>
      <c r="J6188" t="s">
        <v>1225</v>
      </c>
      <c r="K6188" t="str">
        <f>VLOOKUP($J6188,Ref!$D:$H,2,0)</f>
        <v xml:space="preserve">Stevenage, St Hugh and St John, Chells (LEP) </v>
      </c>
      <c r="L6188" t="str">
        <f>VLOOKUP($J6188,Ref!$D:$H,3,0)</f>
        <v>Stevenage, St Hugh and St John, Chells</v>
      </c>
      <c r="M6188" t="str">
        <f>VLOOKUP($J6188,Ref!$D:$H,4,0)</f>
        <v>Stevenage Deanery</v>
      </c>
      <c r="N6188" t="str">
        <f>VLOOKUP($J6188,Ref!$D:$H,5,0)</f>
        <v>Archdeaconry of Hertford</v>
      </c>
      <c r="Q6188">
        <v>48517.070000000298</v>
      </c>
      <c r="R6188">
        <v>50648</v>
      </c>
      <c r="S6188">
        <v>4220.67</v>
      </c>
      <c r="T6188">
        <v>50648</v>
      </c>
    </row>
    <row r="6189" spans="1:20" x14ac:dyDescent="0.3">
      <c r="A6189">
        <v>2023</v>
      </c>
      <c r="C6189" t="str">
        <f>IF(GETPIVOTDATA("PS % recovery",Sheet4!$B$5,"Parish Name",K6189)&gt;99.949%,"OK","No")</f>
        <v>No</v>
      </c>
      <c r="D6189" t="str">
        <f>VLOOKUP(J6189,'Ref2'!C:E,3,0)</f>
        <v>LLF</v>
      </c>
      <c r="F6189">
        <v>12</v>
      </c>
      <c r="I6189" t="e">
        <f>VLOOKUP(J6189,Ref!L:M,2,0)</f>
        <v>#N/A</v>
      </c>
      <c r="J6189" t="s">
        <v>1227</v>
      </c>
      <c r="K6189" t="str">
        <f>VLOOKUP($J6189,Ref!$D:$H,2,0)</f>
        <v xml:space="preserve">Stevenage, St Nicholas                       </v>
      </c>
      <c r="L6189" t="str">
        <f>VLOOKUP($J6189,Ref!$D:$H,3,0)</f>
        <v>Stevenage, St Nicholas and Graveley</v>
      </c>
      <c r="M6189" t="str">
        <f>VLOOKUP($J6189,Ref!$D:$H,4,0)</f>
        <v>Stevenage Deanery</v>
      </c>
      <c r="N6189" t="str">
        <f>VLOOKUP($J6189,Ref!$D:$H,5,0)</f>
        <v>Archdeaconry of Hertford</v>
      </c>
      <c r="Q6189">
        <v>60718</v>
      </c>
      <c r="R6189">
        <v>60099</v>
      </c>
      <c r="S6189">
        <v>5631.41</v>
      </c>
      <c r="T6189">
        <v>60099</v>
      </c>
    </row>
    <row r="6190" spans="1:20" x14ac:dyDescent="0.3">
      <c r="A6190">
        <v>2023</v>
      </c>
      <c r="C6190" t="str">
        <f>IF(GETPIVOTDATA("PS % recovery",Sheet4!$B$5,"Parish Name",K6190)&gt;99.949%,"OK","No")</f>
        <v>OK</v>
      </c>
      <c r="D6190" t="e">
        <f>VLOOKUP(J6190,'Ref2'!C:E,3,0)</f>
        <v>#N/A</v>
      </c>
      <c r="F6190">
        <v>12</v>
      </c>
      <c r="I6190" t="str">
        <f>VLOOKUP(J6190,Ref!L:M,2,0)</f>
        <v>Yes</v>
      </c>
      <c r="J6190" t="s">
        <v>1229</v>
      </c>
      <c r="K6190" t="str">
        <f>VLOOKUP($J6190,Ref!$D:$H,2,0)</f>
        <v xml:space="preserve">Stevenage, St Peter, Broadwater              </v>
      </c>
      <c r="L6190" t="str">
        <f>VLOOKUP($J6190,Ref!$D:$H,3,0)</f>
        <v>Stevenage, St Peter, Broadwater</v>
      </c>
      <c r="M6190" t="str">
        <f>VLOOKUP($J6190,Ref!$D:$H,4,0)</f>
        <v>Stevenage Deanery</v>
      </c>
      <c r="N6190" t="str">
        <f>VLOOKUP($J6190,Ref!$D:$H,5,0)</f>
        <v>Archdeaconry of Hertford</v>
      </c>
      <c r="Q6190">
        <v>48470</v>
      </c>
      <c r="R6190">
        <v>57147</v>
      </c>
      <c r="S6190">
        <v>4765</v>
      </c>
      <c r="T6190">
        <v>57147</v>
      </c>
    </row>
    <row r="6191" spans="1:20" x14ac:dyDescent="0.3">
      <c r="A6191">
        <v>2023</v>
      </c>
      <c r="C6191" t="str">
        <f>IF(GETPIVOTDATA("PS % recovery",Sheet4!$B$5,"Parish Name",K6191)&gt;99.949%,"OK","No")</f>
        <v>OK</v>
      </c>
      <c r="D6191" t="e">
        <f>VLOOKUP(J6191,'Ref2'!C:E,3,0)</f>
        <v>#N/A</v>
      </c>
      <c r="F6191">
        <v>12</v>
      </c>
      <c r="I6191" t="e">
        <f>VLOOKUP(J6191,Ref!L:M,2,0)</f>
        <v>#N/A</v>
      </c>
      <c r="J6191" t="s">
        <v>1231</v>
      </c>
      <c r="K6191" t="str">
        <f>VLOOKUP($J6191,Ref!$D:$H,2,0)</f>
        <v xml:space="preserve">Ampthill                                     </v>
      </c>
      <c r="L6191" t="str">
        <f>VLOOKUP($J6191,Ref!$D:$H,3,0)</f>
        <v>Ampthill with Millbrook and Steppingley</v>
      </c>
      <c r="M6191" t="str">
        <f>VLOOKUP($J6191,Ref!$D:$H,4,0)</f>
        <v>Ampthill and Shefford Deanery</v>
      </c>
      <c r="N6191" t="str">
        <f>VLOOKUP($J6191,Ref!$D:$H,5,0)</f>
        <v>Archdeaconry of Bedford</v>
      </c>
      <c r="Q6191">
        <v>51094</v>
      </c>
      <c r="R6191">
        <v>51947</v>
      </c>
      <c r="S6191">
        <v>4326</v>
      </c>
      <c r="T6191">
        <v>51947</v>
      </c>
    </row>
    <row r="6192" spans="1:20" x14ac:dyDescent="0.3">
      <c r="A6192">
        <v>2023</v>
      </c>
      <c r="C6192" t="str">
        <f>IF(GETPIVOTDATA("PS % recovery",Sheet4!$B$5,"Parish Name",K6192)&gt;99.949%,"OK","No")</f>
        <v>No</v>
      </c>
      <c r="D6192" t="e">
        <f>VLOOKUP(J6192,'Ref2'!C:E,3,0)</f>
        <v>#N/A</v>
      </c>
      <c r="F6192">
        <v>12</v>
      </c>
      <c r="I6192" t="e">
        <f>VLOOKUP(J6192,Ref!L:M,2,0)</f>
        <v>#N/A</v>
      </c>
      <c r="J6192" t="s">
        <v>1233</v>
      </c>
      <c r="K6192" t="str">
        <f>VLOOKUP($J6192,Ref!$D:$H,2,0)</f>
        <v xml:space="preserve">Millbrook                                    </v>
      </c>
      <c r="L6192" t="str">
        <f>VLOOKUP($J6192,Ref!$D:$H,3,0)</f>
        <v>Ampthill with Millbrook and Steppingley</v>
      </c>
      <c r="M6192" t="str">
        <f>VLOOKUP($J6192,Ref!$D:$H,4,0)</f>
        <v>Ampthill and Shefford Deanery</v>
      </c>
      <c r="N6192" t="str">
        <f>VLOOKUP($J6192,Ref!$D:$H,5,0)</f>
        <v>Archdeaconry of Bedford</v>
      </c>
      <c r="Q6192">
        <v>5185</v>
      </c>
      <c r="R6192">
        <v>5222</v>
      </c>
      <c r="S6192">
        <v>1305.5</v>
      </c>
      <c r="T6192">
        <v>5222</v>
      </c>
    </row>
    <row r="6193" spans="1:20" x14ac:dyDescent="0.3">
      <c r="A6193">
        <v>2023</v>
      </c>
      <c r="C6193" t="str">
        <f>IF(GETPIVOTDATA("PS % recovery",Sheet4!$B$5,"Parish Name",K6193)&gt;99.949%,"OK","No")</f>
        <v>OK</v>
      </c>
      <c r="D6193" t="e">
        <f>VLOOKUP(J6193,'Ref2'!C:E,3,0)</f>
        <v>#N/A</v>
      </c>
      <c r="F6193">
        <v>12</v>
      </c>
      <c r="I6193" t="e">
        <f>VLOOKUP(J6193,Ref!L:M,2,0)</f>
        <v>#N/A</v>
      </c>
      <c r="J6193" t="s">
        <v>1235</v>
      </c>
      <c r="K6193" t="str">
        <f>VLOOKUP($J6193,Ref!$D:$H,2,0)</f>
        <v xml:space="preserve">Steppingley                                  </v>
      </c>
      <c r="L6193" t="str">
        <f>VLOOKUP($J6193,Ref!$D:$H,3,0)</f>
        <v>Ampthill with Millbrook and Steppingley</v>
      </c>
      <c r="M6193" t="str">
        <f>VLOOKUP($J6193,Ref!$D:$H,4,0)</f>
        <v>Ampthill and Shefford Deanery</v>
      </c>
      <c r="N6193" t="str">
        <f>VLOOKUP($J6193,Ref!$D:$H,5,0)</f>
        <v>Archdeaconry of Bedford</v>
      </c>
      <c r="Q6193">
        <v>4182</v>
      </c>
      <c r="R6193">
        <v>4320</v>
      </c>
      <c r="T6193">
        <v>4320</v>
      </c>
    </row>
    <row r="6194" spans="1:20" x14ac:dyDescent="0.3">
      <c r="A6194">
        <v>2023</v>
      </c>
      <c r="C6194" t="str">
        <f>IF(GETPIVOTDATA("PS % recovery",Sheet4!$B$5,"Parish Name",K6194)&gt;99.949%,"OK","No")</f>
        <v>No</v>
      </c>
      <c r="D6194" t="e">
        <f>VLOOKUP(J6194,'Ref2'!C:E,3,0)</f>
        <v>#N/A</v>
      </c>
      <c r="F6194">
        <v>12</v>
      </c>
      <c r="I6194" t="e">
        <f>VLOOKUP(J6194,Ref!L:M,2,0)</f>
        <v>#N/A</v>
      </c>
      <c r="J6194" t="s">
        <v>1237</v>
      </c>
      <c r="K6194" t="str">
        <f>VLOOKUP($J6194,Ref!$D:$H,2,0)</f>
        <v xml:space="preserve">Aspley Guise                                 </v>
      </c>
      <c r="L6194" t="str">
        <f>VLOOKUP($J6194,Ref!$D:$H,3,0)</f>
        <v>Aspley Guise with Husborne Crawley and Ridgmont</v>
      </c>
      <c r="M6194" t="str">
        <f>VLOOKUP($J6194,Ref!$D:$H,4,0)</f>
        <v>Ampthill and Shefford Deanery</v>
      </c>
      <c r="N6194" t="str">
        <f>VLOOKUP($J6194,Ref!$D:$H,5,0)</f>
        <v>Archdeaconry of Bedford</v>
      </c>
      <c r="Q6194">
        <v>18300</v>
      </c>
      <c r="R6194">
        <v>19756</v>
      </c>
      <c r="S6194">
        <v>14256</v>
      </c>
      <c r="T6194">
        <v>19756</v>
      </c>
    </row>
    <row r="6195" spans="1:20" x14ac:dyDescent="0.3">
      <c r="A6195">
        <v>2023</v>
      </c>
      <c r="C6195" t="str">
        <f>IF(GETPIVOTDATA("PS % recovery",Sheet4!$B$5,"Parish Name",K6195)&gt;99.949%,"OK","No")</f>
        <v>No</v>
      </c>
      <c r="D6195" t="e">
        <f>VLOOKUP(J6195,'Ref2'!C:E,3,0)</f>
        <v>#N/A</v>
      </c>
      <c r="F6195">
        <v>12</v>
      </c>
      <c r="I6195" t="e">
        <f>VLOOKUP(J6195,Ref!L:M,2,0)</f>
        <v>#N/A</v>
      </c>
      <c r="J6195" t="s">
        <v>1239</v>
      </c>
      <c r="K6195" t="str">
        <f>VLOOKUP($J6195,Ref!$D:$H,2,0)</f>
        <v xml:space="preserve">Husborne Crawley                             </v>
      </c>
      <c r="L6195" t="str">
        <f>VLOOKUP($J6195,Ref!$D:$H,3,0)</f>
        <v>Aspley Guise with Husborne Crawley and Ridgmont</v>
      </c>
      <c r="M6195" t="str">
        <f>VLOOKUP($J6195,Ref!$D:$H,4,0)</f>
        <v>Ampthill and Shefford Deanery</v>
      </c>
      <c r="N6195" t="str">
        <f>VLOOKUP($J6195,Ref!$D:$H,5,0)</f>
        <v>Archdeaconry of Bedford</v>
      </c>
      <c r="Q6195">
        <v>0</v>
      </c>
      <c r="R6195">
        <v>3153</v>
      </c>
      <c r="T6195">
        <v>3153</v>
      </c>
    </row>
    <row r="6196" spans="1:20" x14ac:dyDescent="0.3">
      <c r="A6196">
        <v>2023</v>
      </c>
      <c r="C6196" t="str">
        <f>IF(GETPIVOTDATA("PS % recovery",Sheet4!$B$5,"Parish Name",K6196)&gt;99.949%,"OK","No")</f>
        <v>No</v>
      </c>
      <c r="D6196" t="e">
        <f>VLOOKUP(J6196,'Ref2'!C:E,3,0)</f>
        <v>#N/A</v>
      </c>
      <c r="F6196">
        <v>12</v>
      </c>
      <c r="I6196" t="e">
        <f>VLOOKUP(J6196,Ref!L:M,2,0)</f>
        <v>#N/A</v>
      </c>
      <c r="J6196" t="s">
        <v>1241</v>
      </c>
      <c r="K6196" t="str">
        <f>VLOOKUP($J6196,Ref!$D:$H,2,0)</f>
        <v xml:space="preserve">Ridgmont                                     </v>
      </c>
      <c r="L6196" t="str">
        <f>VLOOKUP($J6196,Ref!$D:$H,3,0)</f>
        <v>Aspley Guise with Husborne Crawley and Ridgmont</v>
      </c>
      <c r="M6196" t="str">
        <f>VLOOKUP($J6196,Ref!$D:$H,4,0)</f>
        <v>Ampthill and Shefford Deanery</v>
      </c>
      <c r="N6196" t="str">
        <f>VLOOKUP($J6196,Ref!$D:$H,5,0)</f>
        <v>Archdeaconry of Bedford</v>
      </c>
      <c r="Q6196">
        <v>0</v>
      </c>
      <c r="R6196">
        <v>4042</v>
      </c>
      <c r="T6196">
        <v>4042</v>
      </c>
    </row>
    <row r="6197" spans="1:20" x14ac:dyDescent="0.3">
      <c r="A6197">
        <v>2023</v>
      </c>
      <c r="C6197" t="str">
        <f>IF(GETPIVOTDATA("PS % recovery",Sheet4!$B$5,"Parish Name",K6197)&gt;99.949%,"OK","No")</f>
        <v>No</v>
      </c>
      <c r="D6197" t="e">
        <f>VLOOKUP(J6197,'Ref2'!C:E,3,0)</f>
        <v>#N/A</v>
      </c>
      <c r="F6197">
        <v>12</v>
      </c>
      <c r="I6197" t="e">
        <f>VLOOKUP(J6197,Ref!L:M,2,0)</f>
        <v>#N/A</v>
      </c>
      <c r="J6197" t="s">
        <v>1243</v>
      </c>
      <c r="K6197" t="str">
        <f>VLOOKUP($J6197,Ref!$D:$H,2,0)</f>
        <v xml:space="preserve">Barton-le-Cley                               </v>
      </c>
      <c r="L6197" t="str">
        <f>VLOOKUP($J6197,Ref!$D:$H,3,0)</f>
        <v>Barton-le-Cley with Higham Gobion and Hexton</v>
      </c>
      <c r="M6197" t="str">
        <f>VLOOKUP($J6197,Ref!$D:$H,4,0)</f>
        <v>Ampthill and Shefford Deanery</v>
      </c>
      <c r="N6197" t="str">
        <f>VLOOKUP($J6197,Ref!$D:$H,5,0)</f>
        <v>Archdeaconry of Bedford</v>
      </c>
      <c r="Q6197">
        <v>20000</v>
      </c>
      <c r="R6197">
        <v>44644</v>
      </c>
      <c r="T6197">
        <v>44644</v>
      </c>
    </row>
    <row r="6198" spans="1:20" x14ac:dyDescent="0.3">
      <c r="A6198">
        <v>2023</v>
      </c>
      <c r="C6198" t="str">
        <f>IF(GETPIVOTDATA("PS % recovery",Sheet4!$B$5,"Parish Name",K6198)&gt;99.949%,"OK","No")</f>
        <v>OK</v>
      </c>
      <c r="D6198" t="e">
        <f>VLOOKUP(J6198,'Ref2'!C:E,3,0)</f>
        <v>#N/A</v>
      </c>
      <c r="F6198">
        <v>12</v>
      </c>
      <c r="I6198" t="e">
        <f>VLOOKUP(J6198,Ref!L:M,2,0)</f>
        <v>#N/A</v>
      </c>
      <c r="J6198" t="s">
        <v>1245</v>
      </c>
      <c r="K6198" t="str">
        <f>VLOOKUP($J6198,Ref!$D:$H,2,0)</f>
        <v xml:space="preserve">Higham Gobion                                </v>
      </c>
      <c r="L6198" t="str">
        <f>VLOOKUP($J6198,Ref!$D:$H,3,0)</f>
        <v>Barton-le-Cley with Higham Gobion and Hexton</v>
      </c>
      <c r="M6198" t="str">
        <f>VLOOKUP($J6198,Ref!$D:$H,4,0)</f>
        <v>Ampthill and Shefford Deanery</v>
      </c>
      <c r="N6198" t="str">
        <f>VLOOKUP($J6198,Ref!$D:$H,5,0)</f>
        <v>Archdeaconry of Bedford</v>
      </c>
      <c r="Q6198">
        <v>3690</v>
      </c>
      <c r="R6198">
        <v>3811</v>
      </c>
      <c r="T6198">
        <v>3811</v>
      </c>
    </row>
    <row r="6199" spans="1:20" x14ac:dyDescent="0.3">
      <c r="A6199">
        <v>2023</v>
      </c>
      <c r="C6199" t="str">
        <f>IF(GETPIVOTDATA("PS % recovery",Sheet4!$B$5,"Parish Name",K6199)&gt;99.949%,"OK","No")</f>
        <v>No</v>
      </c>
      <c r="D6199" t="e">
        <f>VLOOKUP(J6199,'Ref2'!C:E,3,0)</f>
        <v>#N/A</v>
      </c>
      <c r="F6199">
        <v>12</v>
      </c>
      <c r="I6199" t="e">
        <f>VLOOKUP(J6199,Ref!L:M,2,0)</f>
        <v>#N/A</v>
      </c>
      <c r="J6199" t="s">
        <v>1247</v>
      </c>
      <c r="K6199" t="str">
        <f>VLOOKUP($J6199,Ref!$D:$H,2,0)</f>
        <v xml:space="preserve">Hexton                                       </v>
      </c>
      <c r="L6199" t="str">
        <f>VLOOKUP($J6199,Ref!$D:$H,3,0)</f>
        <v>Barton-le-Cley with Higham Gobion and Hexton</v>
      </c>
      <c r="M6199" t="str">
        <f>VLOOKUP($J6199,Ref!$D:$H,4,0)</f>
        <v>Ampthill and Shefford Deanery</v>
      </c>
      <c r="N6199" t="str">
        <f>VLOOKUP($J6199,Ref!$D:$H,5,0)</f>
        <v>Archdeaconry of Bedford</v>
      </c>
      <c r="Q6199">
        <v>5512</v>
      </c>
      <c r="R6199">
        <v>7426</v>
      </c>
      <c r="S6199">
        <v>126</v>
      </c>
      <c r="T6199">
        <v>7426</v>
      </c>
    </row>
    <row r="6200" spans="1:20" x14ac:dyDescent="0.3">
      <c r="A6200">
        <v>2023</v>
      </c>
      <c r="C6200" t="str">
        <f>IF(GETPIVOTDATA("PS % recovery",Sheet4!$B$5,"Parish Name",K6200)&gt;99.949%,"OK","No")</f>
        <v>No</v>
      </c>
      <c r="D6200" t="e">
        <f>VLOOKUP(J6200,'Ref2'!C:E,3,0)</f>
        <v>#N/A</v>
      </c>
      <c r="F6200">
        <v>12</v>
      </c>
      <c r="I6200" t="e">
        <f>VLOOKUP(J6200,Ref!L:M,2,0)</f>
        <v>#N/A</v>
      </c>
      <c r="J6200" t="s">
        <v>1249</v>
      </c>
      <c r="K6200" t="str">
        <f>VLOOKUP($J6200,Ref!$D:$H,2,0)</f>
        <v xml:space="preserve">Battlesden with Pottesgrove                  </v>
      </c>
      <c r="L6200" t="str">
        <f>VLOOKUP($J6200,Ref!$D:$H,3,0)</f>
        <v>Woburn with Eversholt, Milton Bryan, Battlesden and Pottesgrove</v>
      </c>
      <c r="M6200" t="str">
        <f>VLOOKUP($J6200,Ref!$D:$H,4,0)</f>
        <v>Ampthill and Shefford Deanery</v>
      </c>
      <c r="N6200" t="str">
        <f>VLOOKUP($J6200,Ref!$D:$H,5,0)</f>
        <v>Archdeaconry of Bedford</v>
      </c>
      <c r="Q6200">
        <v>1110.75</v>
      </c>
      <c r="R6200">
        <v>4220</v>
      </c>
      <c r="T6200">
        <v>4220</v>
      </c>
    </row>
    <row r="6201" spans="1:20" x14ac:dyDescent="0.3">
      <c r="A6201">
        <v>2023</v>
      </c>
      <c r="C6201" t="str">
        <f>IF(GETPIVOTDATA("PS % recovery",Sheet4!$B$5,"Parish Name",K6201)&gt;99.949%,"OK","No")</f>
        <v>OK</v>
      </c>
      <c r="D6201" t="e">
        <f>VLOOKUP(J6201,'Ref2'!C:E,3,0)</f>
        <v>#N/A</v>
      </c>
      <c r="F6201">
        <v>12</v>
      </c>
      <c r="I6201" t="e">
        <f>VLOOKUP(J6201,Ref!L:M,2,0)</f>
        <v>#N/A</v>
      </c>
      <c r="J6201" t="s">
        <v>1251</v>
      </c>
      <c r="K6201" t="str">
        <f>VLOOKUP($J6201,Ref!$D:$H,2,0)</f>
        <v xml:space="preserve">Eversholt                                    </v>
      </c>
      <c r="L6201" t="str">
        <f>VLOOKUP($J6201,Ref!$D:$H,3,0)</f>
        <v>Woburn with Eversholt, Milton Bryan, Battlesden and Pottesgrove</v>
      </c>
      <c r="M6201" t="str">
        <f>VLOOKUP($J6201,Ref!$D:$H,4,0)</f>
        <v>Ampthill and Shefford Deanery</v>
      </c>
      <c r="N6201" t="str">
        <f>VLOOKUP($J6201,Ref!$D:$H,5,0)</f>
        <v>Archdeaconry of Bedford</v>
      </c>
      <c r="Q6201">
        <v>12449</v>
      </c>
      <c r="R6201">
        <v>13505</v>
      </c>
      <c r="S6201">
        <v>1167</v>
      </c>
      <c r="T6201">
        <v>13505</v>
      </c>
    </row>
    <row r="6202" spans="1:20" x14ac:dyDescent="0.3">
      <c r="A6202">
        <v>2023</v>
      </c>
      <c r="C6202" t="str">
        <f>IF(GETPIVOTDATA("PS % recovery",Sheet4!$B$5,"Parish Name",K6202)&gt;99.949%,"OK","No")</f>
        <v>No</v>
      </c>
      <c r="D6202" t="e">
        <f>VLOOKUP(J6202,'Ref2'!C:E,3,0)</f>
        <v>#N/A</v>
      </c>
      <c r="F6202">
        <v>12</v>
      </c>
      <c r="I6202" t="e">
        <f>VLOOKUP(J6202,Ref!L:M,2,0)</f>
        <v>#N/A</v>
      </c>
      <c r="J6202" t="s">
        <v>1253</v>
      </c>
      <c r="K6202" t="str">
        <f>VLOOKUP($J6202,Ref!$D:$H,2,0)</f>
        <v xml:space="preserve">Milton Bryan                                 </v>
      </c>
      <c r="L6202" t="str">
        <f>VLOOKUP($J6202,Ref!$D:$H,3,0)</f>
        <v>Woburn with Eversholt, Milton Bryan, Battlesden and Pottesgrove</v>
      </c>
      <c r="M6202" t="str">
        <f>VLOOKUP($J6202,Ref!$D:$H,4,0)</f>
        <v>Ampthill and Shefford Deanery</v>
      </c>
      <c r="N6202" t="str">
        <f>VLOOKUP($J6202,Ref!$D:$H,5,0)</f>
        <v>Archdeaconry of Bedford</v>
      </c>
      <c r="Q6202">
        <v>749.99999999254942</v>
      </c>
      <c r="R6202">
        <v>220</v>
      </c>
      <c r="S6202">
        <v>62.5</v>
      </c>
      <c r="T6202">
        <v>220</v>
      </c>
    </row>
    <row r="6203" spans="1:20" x14ac:dyDescent="0.3">
      <c r="A6203">
        <v>2023</v>
      </c>
      <c r="C6203" t="str">
        <f>IF(GETPIVOTDATA("PS % recovery",Sheet4!$B$5,"Parish Name",K6203)&gt;99.949%,"OK","No")</f>
        <v>OK</v>
      </c>
      <c r="D6203" t="e">
        <f>VLOOKUP(J6203,'Ref2'!C:E,3,0)</f>
        <v>#N/A</v>
      </c>
      <c r="F6203">
        <v>12</v>
      </c>
      <c r="I6203" t="e">
        <f>VLOOKUP(J6203,Ref!L:M,2,0)</f>
        <v>#N/A</v>
      </c>
      <c r="J6203" t="s">
        <v>1255</v>
      </c>
      <c r="K6203" t="str">
        <f>VLOOKUP($J6203,Ref!$D:$H,2,0)</f>
        <v xml:space="preserve">Woburn                                       </v>
      </c>
      <c r="L6203" t="str">
        <f>VLOOKUP($J6203,Ref!$D:$H,3,0)</f>
        <v>Woburn with Eversholt, Milton Bryan, Battlesden and Pottesgrove</v>
      </c>
      <c r="M6203" t="str">
        <f>VLOOKUP($J6203,Ref!$D:$H,4,0)</f>
        <v>Ampthill and Shefford Deanery</v>
      </c>
      <c r="N6203" t="str">
        <f>VLOOKUP($J6203,Ref!$D:$H,5,0)</f>
        <v>Archdeaconry of Bedford</v>
      </c>
      <c r="Q6203">
        <v>37935</v>
      </c>
      <c r="R6203">
        <v>42984</v>
      </c>
      <c r="S6203">
        <v>4774</v>
      </c>
      <c r="T6203">
        <v>42984</v>
      </c>
    </row>
    <row r="6204" spans="1:20" x14ac:dyDescent="0.3">
      <c r="A6204">
        <v>2023</v>
      </c>
      <c r="C6204" t="str">
        <f>IF(GETPIVOTDATA("PS % recovery",Sheet4!$B$5,"Parish Name",K6204)&gt;99.949%,"OK","No")</f>
        <v>No</v>
      </c>
      <c r="D6204" t="e">
        <f>VLOOKUP(J6204,'Ref2'!C:E,3,0)</f>
        <v>#N/A</v>
      </c>
      <c r="F6204">
        <v>12</v>
      </c>
      <c r="I6204" t="e">
        <f>VLOOKUP(J6204,Ref!L:M,2,0)</f>
        <v>#N/A</v>
      </c>
      <c r="J6204" t="s">
        <v>831</v>
      </c>
      <c r="K6204" t="str">
        <f>VLOOKUP($J6204,Ref!$D:$H,2,0)</f>
        <v xml:space="preserve">Harlington                                   </v>
      </c>
      <c r="L6204" t="str">
        <f>VLOOKUP($J6204,Ref!$D:$H,3,0)</f>
        <v>Harlington, Tingrith and Westoning</v>
      </c>
      <c r="M6204" t="str">
        <f>VLOOKUP($J6204,Ref!$D:$H,4,0)</f>
        <v>Ampthill and Shefford Deanery</v>
      </c>
      <c r="N6204" t="str">
        <f>VLOOKUP($J6204,Ref!$D:$H,5,0)</f>
        <v>Archdeaconry of Bedford</v>
      </c>
      <c r="Q6204">
        <v>15000</v>
      </c>
      <c r="R6204">
        <v>24721</v>
      </c>
      <c r="S6204">
        <v>1250</v>
      </c>
      <c r="T6204">
        <v>24721</v>
      </c>
    </row>
    <row r="6205" spans="1:20" x14ac:dyDescent="0.3">
      <c r="A6205">
        <v>2023</v>
      </c>
      <c r="C6205" t="str">
        <f>IF(GETPIVOTDATA("PS % recovery",Sheet4!$B$5,"Parish Name",K6205)&gt;99.949%,"OK","No")</f>
        <v>OK</v>
      </c>
      <c r="D6205" t="e">
        <f>VLOOKUP(J6205,'Ref2'!C:E,3,0)</f>
        <v>#N/A</v>
      </c>
      <c r="F6205">
        <v>12</v>
      </c>
      <c r="I6205" t="e">
        <f>VLOOKUP(J6205,Ref!L:M,2,0)</f>
        <v>#N/A</v>
      </c>
      <c r="J6205" t="s">
        <v>1258</v>
      </c>
      <c r="K6205" t="str">
        <f>VLOOKUP($J6205,Ref!$D:$H,2,0)</f>
        <v xml:space="preserve">Flitton                                      </v>
      </c>
      <c r="L6205" t="str">
        <f>VLOOKUP($J6205,Ref!$D:$H,3,0)</f>
        <v>Silsoe, Pulloxhill and Flitton</v>
      </c>
      <c r="M6205" t="str">
        <f>VLOOKUP($J6205,Ref!$D:$H,4,0)</f>
        <v>Ampthill and Shefford Deanery</v>
      </c>
      <c r="N6205" t="str">
        <f>VLOOKUP($J6205,Ref!$D:$H,5,0)</f>
        <v>Archdeaconry of Bedford</v>
      </c>
      <c r="Q6205">
        <v>14506</v>
      </c>
      <c r="R6205">
        <v>16114</v>
      </c>
      <c r="S6205">
        <v>1250</v>
      </c>
      <c r="T6205">
        <v>16114</v>
      </c>
    </row>
    <row r="6206" spans="1:20" x14ac:dyDescent="0.3">
      <c r="A6206">
        <v>2023</v>
      </c>
      <c r="C6206" t="str">
        <f>IF(GETPIVOTDATA("PS % recovery",Sheet4!$B$5,"Parish Name",K6206)&gt;99.949%,"OK","No")</f>
        <v>OK</v>
      </c>
      <c r="D6206" t="e">
        <f>VLOOKUP(J6206,'Ref2'!C:E,3,0)</f>
        <v>#N/A</v>
      </c>
      <c r="F6206">
        <v>12</v>
      </c>
      <c r="I6206" t="e">
        <f>VLOOKUP(J6206,Ref!L:M,2,0)</f>
        <v>#N/A</v>
      </c>
      <c r="J6206" t="s">
        <v>1260</v>
      </c>
      <c r="K6206" t="str">
        <f>VLOOKUP($J6206,Ref!$D:$H,2,0)</f>
        <v xml:space="preserve">Pulloxhill                                   </v>
      </c>
      <c r="L6206" t="str">
        <f>VLOOKUP($J6206,Ref!$D:$H,3,0)</f>
        <v>Silsoe, Pulloxhill and Flitton</v>
      </c>
      <c r="M6206" t="str">
        <f>VLOOKUP($J6206,Ref!$D:$H,4,0)</f>
        <v>Ampthill and Shefford Deanery</v>
      </c>
      <c r="N6206" t="str">
        <f>VLOOKUP($J6206,Ref!$D:$H,5,0)</f>
        <v>Archdeaconry of Bedford</v>
      </c>
      <c r="Q6206">
        <v>13049.999999999925</v>
      </c>
      <c r="R6206">
        <v>14606</v>
      </c>
      <c r="S6206">
        <v>1000</v>
      </c>
      <c r="T6206">
        <v>14606</v>
      </c>
    </row>
    <row r="6207" spans="1:20" x14ac:dyDescent="0.3">
      <c r="A6207">
        <v>2023</v>
      </c>
      <c r="C6207" t="str">
        <f>IF(GETPIVOTDATA("PS % recovery",Sheet4!$B$5,"Parish Name",K6207)&gt;99.949%,"OK","No")</f>
        <v>OK</v>
      </c>
      <c r="D6207" t="e">
        <f>VLOOKUP(J6207,'Ref2'!C:E,3,0)</f>
        <v>#N/A</v>
      </c>
      <c r="F6207">
        <v>12</v>
      </c>
      <c r="I6207" t="e">
        <f>VLOOKUP(J6207,Ref!L:M,2,0)</f>
        <v>#N/A</v>
      </c>
      <c r="J6207" t="s">
        <v>1262</v>
      </c>
      <c r="K6207" t="str">
        <f>VLOOKUP($J6207,Ref!$D:$H,2,0)</f>
        <v xml:space="preserve">Silsoe                                       </v>
      </c>
      <c r="L6207" t="str">
        <f>VLOOKUP($J6207,Ref!$D:$H,3,0)</f>
        <v>Silsoe, Pulloxhill and Flitton</v>
      </c>
      <c r="M6207" t="str">
        <f>VLOOKUP($J6207,Ref!$D:$H,4,0)</f>
        <v>Ampthill and Shefford Deanery</v>
      </c>
      <c r="N6207" t="str">
        <f>VLOOKUP($J6207,Ref!$D:$H,5,0)</f>
        <v>Archdeaconry of Bedford</v>
      </c>
      <c r="Q6207">
        <v>24687</v>
      </c>
      <c r="R6207">
        <v>27018</v>
      </c>
      <c r="S6207">
        <v>1600</v>
      </c>
      <c r="T6207">
        <v>27018</v>
      </c>
    </row>
    <row r="6208" spans="1:20" x14ac:dyDescent="0.3">
      <c r="A6208">
        <v>2023</v>
      </c>
      <c r="C6208" t="str">
        <f>IF(GETPIVOTDATA("PS % recovery",Sheet4!$B$5,"Parish Name",K6208)&gt;99.949%,"OK","No")</f>
        <v>OK</v>
      </c>
      <c r="D6208" t="e">
        <f>VLOOKUP(J6208,'Ref2'!C:E,3,0)</f>
        <v>#N/A</v>
      </c>
      <c r="F6208">
        <v>12</v>
      </c>
      <c r="I6208" t="e">
        <f>VLOOKUP(J6208,Ref!L:M,2,0)</f>
        <v>#N/A</v>
      </c>
      <c r="J6208" t="s">
        <v>1264</v>
      </c>
      <c r="K6208" t="str">
        <f>VLOOKUP($J6208,Ref!$D:$H,2,0)</f>
        <v xml:space="preserve">Flitwick                                     </v>
      </c>
      <c r="L6208" t="str">
        <f>VLOOKUP($J6208,Ref!$D:$H,3,0)</f>
        <v>Flitwick</v>
      </c>
      <c r="M6208" t="str">
        <f>VLOOKUP($J6208,Ref!$D:$H,4,0)</f>
        <v>Ampthill and Shefford Deanery</v>
      </c>
      <c r="N6208" t="str">
        <f>VLOOKUP($J6208,Ref!$D:$H,5,0)</f>
        <v>Archdeaconry of Bedford</v>
      </c>
      <c r="Q6208">
        <v>55754</v>
      </c>
      <c r="R6208">
        <v>62001</v>
      </c>
      <c r="S6208">
        <v>5331</v>
      </c>
      <c r="T6208">
        <v>62001</v>
      </c>
    </row>
    <row r="6209" spans="1:20" x14ac:dyDescent="0.3">
      <c r="A6209">
        <v>2023</v>
      </c>
      <c r="C6209" t="str">
        <f>IF(GETPIVOTDATA("PS % recovery",Sheet4!$B$5,"Parish Name",K6209)&gt;99.949%,"OK","No")</f>
        <v>OK</v>
      </c>
      <c r="D6209" t="e">
        <f>VLOOKUP(J6209,'Ref2'!C:E,3,0)</f>
        <v>#N/A</v>
      </c>
      <c r="F6209">
        <v>12</v>
      </c>
      <c r="I6209" t="e">
        <f>VLOOKUP(J6209,Ref!L:M,2,0)</f>
        <v>#N/A</v>
      </c>
      <c r="J6209" t="s">
        <v>1266</v>
      </c>
      <c r="K6209" t="str">
        <f>VLOOKUP($J6209,Ref!$D:$H,2,0)</f>
        <v xml:space="preserve">Maulden                                      </v>
      </c>
      <c r="L6209" t="str">
        <f>VLOOKUP($J6209,Ref!$D:$H,3,0)</f>
        <v>Clophill and Maulden</v>
      </c>
      <c r="M6209" t="str">
        <f>VLOOKUP($J6209,Ref!$D:$H,4,0)</f>
        <v>Ampthill and Shefford Deanery</v>
      </c>
      <c r="N6209" t="str">
        <f>VLOOKUP($J6209,Ref!$D:$H,5,0)</f>
        <v>Archdeaconry of Bedford</v>
      </c>
      <c r="Q6209">
        <v>40192</v>
      </c>
      <c r="R6209">
        <v>41055</v>
      </c>
      <c r="S6209">
        <v>3424</v>
      </c>
      <c r="T6209">
        <v>41055</v>
      </c>
    </row>
    <row r="6210" spans="1:20" x14ac:dyDescent="0.3">
      <c r="A6210">
        <v>2023</v>
      </c>
      <c r="C6210" t="str">
        <f>IF(GETPIVOTDATA("PS % recovery",Sheet4!$B$5,"Parish Name",K6210)&gt;99.949%,"OK","No")</f>
        <v>No</v>
      </c>
      <c r="D6210" t="e">
        <f>VLOOKUP(J6210,'Ref2'!C:E,3,0)</f>
        <v>#N/A</v>
      </c>
      <c r="F6210">
        <v>12</v>
      </c>
      <c r="I6210" t="e">
        <f>VLOOKUP(J6210,Ref!L:M,2,0)</f>
        <v>#N/A</v>
      </c>
      <c r="J6210" t="s">
        <v>835</v>
      </c>
      <c r="K6210" t="str">
        <f>VLOOKUP($J6210,Ref!$D:$H,2,0)</f>
        <v xml:space="preserve">Tingrith                                     </v>
      </c>
      <c r="L6210" t="str">
        <f>VLOOKUP($J6210,Ref!$D:$H,3,0)</f>
        <v>Harlington, Tingrith and Westoning</v>
      </c>
      <c r="M6210" t="str">
        <f>VLOOKUP($J6210,Ref!$D:$H,4,0)</f>
        <v>Ampthill and Shefford Deanery</v>
      </c>
      <c r="N6210" t="str">
        <f>VLOOKUP($J6210,Ref!$D:$H,5,0)</f>
        <v>Archdeaconry of Bedford</v>
      </c>
      <c r="Q6210">
        <v>6000</v>
      </c>
      <c r="R6210">
        <v>6399</v>
      </c>
      <c r="S6210">
        <v>500</v>
      </c>
      <c r="T6210">
        <v>6399</v>
      </c>
    </row>
    <row r="6211" spans="1:20" x14ac:dyDescent="0.3">
      <c r="A6211">
        <v>2023</v>
      </c>
      <c r="C6211" t="str">
        <f>IF(GETPIVOTDATA("PS % recovery",Sheet4!$B$5,"Parish Name",K6211)&gt;99.949%,"OK","No")</f>
        <v>OK</v>
      </c>
      <c r="D6211" t="e">
        <f>VLOOKUP(J6211,'Ref2'!C:E,3,0)</f>
        <v>#N/A</v>
      </c>
      <c r="F6211">
        <v>12</v>
      </c>
      <c r="I6211" t="e">
        <f>VLOOKUP(J6211,Ref!L:M,2,0)</f>
        <v>#N/A</v>
      </c>
      <c r="J6211" t="s">
        <v>839</v>
      </c>
      <c r="K6211" t="str">
        <f>VLOOKUP($J6211,Ref!$D:$H,2,0)</f>
        <v xml:space="preserve">Westoning                                    </v>
      </c>
      <c r="L6211" t="str">
        <f>VLOOKUP($J6211,Ref!$D:$H,3,0)</f>
        <v>Harlington, Tingrith and Westoning</v>
      </c>
      <c r="M6211" t="str">
        <f>VLOOKUP($J6211,Ref!$D:$H,4,0)</f>
        <v>Ampthill and Shefford Deanery</v>
      </c>
      <c r="N6211" t="str">
        <f>VLOOKUP($J6211,Ref!$D:$H,5,0)</f>
        <v>Archdeaconry of Bedford</v>
      </c>
      <c r="Q6211">
        <v>30141</v>
      </c>
      <c r="R6211">
        <v>29081</v>
      </c>
      <c r="S6211">
        <v>2428</v>
      </c>
      <c r="T6211">
        <v>29081</v>
      </c>
    </row>
    <row r="6212" spans="1:20" x14ac:dyDescent="0.3">
      <c r="A6212">
        <v>2023</v>
      </c>
      <c r="C6212" t="str">
        <f>IF(GETPIVOTDATA("PS % recovery",Sheet4!$B$5,"Parish Name",K6212)&gt;99.949%,"OK","No")</f>
        <v>No</v>
      </c>
      <c r="D6212" t="e">
        <f>VLOOKUP(J6212,'Ref2'!C:E,3,0)</f>
        <v>#N/A</v>
      </c>
      <c r="F6212">
        <v>12</v>
      </c>
      <c r="I6212" t="e">
        <f>VLOOKUP(J6212,Ref!L:M,2,0)</f>
        <v>#N/A</v>
      </c>
      <c r="J6212" t="s">
        <v>1270</v>
      </c>
      <c r="K6212" t="str">
        <f>VLOOKUP($J6212,Ref!$D:$H,2,0)</f>
        <v xml:space="preserve">Woburn Sands                                 </v>
      </c>
      <c r="L6212" t="str">
        <f>VLOOKUP($J6212,Ref!$D:$H,3,0)</f>
        <v>Woburn Sands</v>
      </c>
      <c r="M6212" t="str">
        <f>VLOOKUP($J6212,Ref!$D:$H,4,0)</f>
        <v>Ampthill and Shefford Deanery</v>
      </c>
      <c r="N6212" t="str">
        <f>VLOOKUP($J6212,Ref!$D:$H,5,0)</f>
        <v>Archdeaconry of Bedford</v>
      </c>
      <c r="Q6212">
        <v>61278</v>
      </c>
      <c r="R6212">
        <v>62204</v>
      </c>
      <c r="S6212">
        <v>5184</v>
      </c>
      <c r="T6212">
        <v>62204</v>
      </c>
    </row>
    <row r="6213" spans="1:20" x14ac:dyDescent="0.3">
      <c r="A6213">
        <v>2023</v>
      </c>
      <c r="C6213" t="str">
        <f>IF(GETPIVOTDATA("PS % recovery",Sheet4!$B$5,"Parish Name",K6213)&gt;99.949%,"OK","No")</f>
        <v>No</v>
      </c>
      <c r="D6213" t="e">
        <f>VLOOKUP(J6213,'Ref2'!C:E,3,0)</f>
        <v>#N/A</v>
      </c>
      <c r="F6213">
        <v>12</v>
      </c>
      <c r="I6213" t="e">
        <f>VLOOKUP(J6213,Ref!L:M,2,0)</f>
        <v>#N/A</v>
      </c>
      <c r="J6213" t="s">
        <v>830</v>
      </c>
      <c r="K6213" t="str">
        <f>VLOOKUP($J6213,Ref!$D:$H,2,0)</f>
        <v>Arlesey with Astwick</v>
      </c>
      <c r="L6213" t="str">
        <f>VLOOKUP($J6213,Ref!$D:$H,3,0)</f>
        <v>Arlesey with Astwick</v>
      </c>
      <c r="M6213" t="str">
        <f>VLOOKUP($J6213,Ref!$D:$H,4,0)</f>
        <v>Ampthill and Shefford Deanery</v>
      </c>
      <c r="N6213" t="str">
        <f>VLOOKUP($J6213,Ref!$D:$H,5,0)</f>
        <v>Archdeaconry of Bedford</v>
      </c>
      <c r="Q6213">
        <v>18500</v>
      </c>
      <c r="R6213">
        <v>25916</v>
      </c>
      <c r="S6213">
        <v>1000</v>
      </c>
      <c r="T6213">
        <v>25916</v>
      </c>
    </row>
    <row r="6214" spans="1:20" x14ac:dyDescent="0.3">
      <c r="A6214">
        <v>2023</v>
      </c>
      <c r="C6214" t="str">
        <f>IF(GETPIVOTDATA("PS % recovery",Sheet4!$B$5,"Parish Name",K6214)&gt;99.949%,"OK","No")</f>
        <v>No</v>
      </c>
      <c r="D6214" t="e">
        <f>VLOOKUP(J6214,'Ref2'!C:E,3,0)</f>
        <v>#N/A</v>
      </c>
      <c r="F6214">
        <v>12</v>
      </c>
      <c r="I6214" t="e">
        <f>VLOOKUP(J6214,Ref!L:M,2,0)</f>
        <v>#N/A</v>
      </c>
      <c r="J6214" t="s">
        <v>1273</v>
      </c>
      <c r="K6214" t="str">
        <f>VLOOKUP($J6214,Ref!$D:$H,2,0)</f>
        <v xml:space="preserve">Campton                                      </v>
      </c>
      <c r="L6214" t="str">
        <f>VLOOKUP($J6214,Ref!$D:$H,3,0)</f>
        <v>Campton, Meppershall and Shefford</v>
      </c>
      <c r="M6214" t="str">
        <f>VLOOKUP($J6214,Ref!$D:$H,4,0)</f>
        <v>Ampthill and Shefford Deanery</v>
      </c>
      <c r="N6214" t="str">
        <f>VLOOKUP($J6214,Ref!$D:$H,5,0)</f>
        <v>Archdeaconry of Bedford</v>
      </c>
      <c r="Q6214">
        <v>19849</v>
      </c>
      <c r="R6214">
        <v>20401</v>
      </c>
      <c r="S6214">
        <v>8800</v>
      </c>
      <c r="T6214">
        <v>20401</v>
      </c>
    </row>
    <row r="6215" spans="1:20" x14ac:dyDescent="0.3">
      <c r="A6215">
        <v>2023</v>
      </c>
      <c r="C6215" t="str">
        <f>IF(GETPIVOTDATA("PS % recovery",Sheet4!$B$5,"Parish Name",K6215)&gt;99.949%,"OK","No")</f>
        <v>No</v>
      </c>
      <c r="D6215" t="e">
        <f>VLOOKUP(J6215,'Ref2'!C:E,3,0)</f>
        <v>#N/A</v>
      </c>
      <c r="F6215">
        <v>12</v>
      </c>
      <c r="I6215" t="e">
        <f>VLOOKUP(J6215,Ref!L:M,2,0)</f>
        <v>#N/A</v>
      </c>
      <c r="J6215" t="s">
        <v>1275</v>
      </c>
      <c r="K6215" t="str">
        <f>VLOOKUP($J6215,Ref!$D:$H,2,0)</f>
        <v xml:space="preserve">Meppershall                                  </v>
      </c>
      <c r="L6215" t="str">
        <f>VLOOKUP($J6215,Ref!$D:$H,3,0)</f>
        <v>Campton, Meppershall and Shefford</v>
      </c>
      <c r="M6215" t="str">
        <f>VLOOKUP($J6215,Ref!$D:$H,4,0)</f>
        <v>Ampthill and Shefford Deanery</v>
      </c>
      <c r="N6215" t="str">
        <f>VLOOKUP($J6215,Ref!$D:$H,5,0)</f>
        <v>Archdeaconry of Bedford</v>
      </c>
      <c r="Q6215">
        <v>21160.000000000222</v>
      </c>
      <c r="R6215">
        <v>21844</v>
      </c>
      <c r="S6215">
        <v>5854.33</v>
      </c>
      <c r="T6215">
        <v>21844</v>
      </c>
    </row>
    <row r="6216" spans="1:20" x14ac:dyDescent="0.3">
      <c r="A6216">
        <v>2023</v>
      </c>
      <c r="C6216" t="str">
        <f>IF(GETPIVOTDATA("PS % recovery",Sheet4!$B$5,"Parish Name",K6216)&gt;99.949%,"OK","No")</f>
        <v>No</v>
      </c>
      <c r="D6216" t="e">
        <f>VLOOKUP(J6216,'Ref2'!C:E,3,0)</f>
        <v>#N/A</v>
      </c>
      <c r="F6216">
        <v>12</v>
      </c>
      <c r="I6216" t="e">
        <f>VLOOKUP(J6216,Ref!L:M,2,0)</f>
        <v>#N/A</v>
      </c>
      <c r="J6216" t="s">
        <v>837</v>
      </c>
      <c r="K6216" t="str">
        <f>VLOOKUP($J6216,Ref!$D:$H,2,0)</f>
        <v xml:space="preserve">Stondon                                      </v>
      </c>
      <c r="L6216" t="str">
        <f>VLOOKUP($J6216,Ref!$D:$H,3,0)</f>
        <v>Gravenhurst, Shillington and Stondon</v>
      </c>
      <c r="M6216" t="str">
        <f>VLOOKUP($J6216,Ref!$D:$H,4,0)</f>
        <v>Ampthill and Shefford Deanery</v>
      </c>
      <c r="N6216" t="str">
        <f>VLOOKUP($J6216,Ref!$D:$H,5,0)</f>
        <v>Archdeaconry of Bedford</v>
      </c>
      <c r="Q6216">
        <v>4200</v>
      </c>
      <c r="R6216">
        <v>12187</v>
      </c>
      <c r="S6216">
        <v>200</v>
      </c>
      <c r="T6216">
        <v>12187</v>
      </c>
    </row>
    <row r="6217" spans="1:20" x14ac:dyDescent="0.3">
      <c r="A6217">
        <v>2023</v>
      </c>
      <c r="C6217" t="str">
        <f>IF(GETPIVOTDATA("PS % recovery",Sheet4!$B$5,"Parish Name",K6217)&gt;99.949%,"OK","No")</f>
        <v>No</v>
      </c>
      <c r="D6217" t="e">
        <f>VLOOKUP(J6217,'Ref2'!C:E,3,0)</f>
        <v>#N/A</v>
      </c>
      <c r="F6217">
        <v>12</v>
      </c>
      <c r="I6217" t="e">
        <f>VLOOKUP(J6217,Ref!L:M,2,0)</f>
        <v>#N/A</v>
      </c>
      <c r="J6217" t="s">
        <v>1278</v>
      </c>
      <c r="K6217" t="str">
        <f>VLOOKUP($J6217,Ref!$D:$H,2,0)</f>
        <v xml:space="preserve">Clifton                                      </v>
      </c>
      <c r="L6217" t="str">
        <f>VLOOKUP($J6217,Ref!$D:$H,3,0)</f>
        <v>Clifton, Haynes and Southill</v>
      </c>
      <c r="M6217" t="str">
        <f>VLOOKUP($J6217,Ref!$D:$H,4,0)</f>
        <v>Ampthill and Shefford Deanery</v>
      </c>
      <c r="N6217" t="str">
        <f>VLOOKUP($J6217,Ref!$D:$H,5,0)</f>
        <v>Archdeaconry of Bedford</v>
      </c>
      <c r="Q6217">
        <v>35932</v>
      </c>
      <c r="R6217">
        <v>36332</v>
      </c>
      <c r="S6217">
        <v>3024</v>
      </c>
      <c r="T6217">
        <v>36332</v>
      </c>
    </row>
    <row r="6218" spans="1:20" x14ac:dyDescent="0.3">
      <c r="A6218">
        <v>2023</v>
      </c>
      <c r="C6218" t="str">
        <f>IF(GETPIVOTDATA("PS % recovery",Sheet4!$B$5,"Parish Name",K6218)&gt;99.949%,"OK","No")</f>
        <v>No</v>
      </c>
      <c r="D6218" t="e">
        <f>VLOOKUP(J6218,'Ref2'!C:E,3,0)</f>
        <v>#N/A</v>
      </c>
      <c r="F6218">
        <v>12</v>
      </c>
      <c r="I6218" t="e">
        <f>VLOOKUP(J6218,Ref!L:M,2,0)</f>
        <v>#N/A</v>
      </c>
      <c r="J6218" t="s">
        <v>1280</v>
      </c>
      <c r="K6218" t="str">
        <f>VLOOKUP($J6218,Ref!$D:$H,2,0)</f>
        <v xml:space="preserve">Southill                                     </v>
      </c>
      <c r="L6218" t="str">
        <f>VLOOKUP($J6218,Ref!$D:$H,3,0)</f>
        <v>Clifton, Haynes and Southill</v>
      </c>
      <c r="M6218" t="str">
        <f>VLOOKUP($J6218,Ref!$D:$H,4,0)</f>
        <v>Ampthill and Shefford Deanery</v>
      </c>
      <c r="N6218" t="str">
        <f>VLOOKUP($J6218,Ref!$D:$H,5,0)</f>
        <v>Archdeaconry of Bedford</v>
      </c>
      <c r="Q6218">
        <v>15846</v>
      </c>
      <c r="R6218">
        <v>16050</v>
      </c>
      <c r="S6218">
        <v>9000</v>
      </c>
      <c r="T6218">
        <v>16050</v>
      </c>
    </row>
    <row r="6219" spans="1:20" x14ac:dyDescent="0.3">
      <c r="A6219">
        <v>2023</v>
      </c>
      <c r="C6219" t="str">
        <f>IF(GETPIVOTDATA("PS % recovery",Sheet4!$B$5,"Parish Name",K6219)&gt;99.949%,"OK","No")</f>
        <v>No</v>
      </c>
      <c r="D6219" t="e">
        <f>VLOOKUP(J6219,'Ref2'!C:E,3,0)</f>
        <v>#N/A</v>
      </c>
      <c r="F6219">
        <v>12</v>
      </c>
      <c r="I6219" t="e">
        <f>VLOOKUP(J6219,Ref!L:M,2,0)</f>
        <v>#N/A</v>
      </c>
      <c r="J6219" t="s">
        <v>1282</v>
      </c>
      <c r="K6219" t="str">
        <f>VLOOKUP($J6219,Ref!$D:$H,2,0)</f>
        <v xml:space="preserve">Clophill                                     </v>
      </c>
      <c r="L6219" t="str">
        <f>VLOOKUP($J6219,Ref!$D:$H,3,0)</f>
        <v>Clophill and Maulden</v>
      </c>
      <c r="M6219" t="str">
        <f>VLOOKUP($J6219,Ref!$D:$H,4,0)</f>
        <v>Ampthill and Shefford Deanery</v>
      </c>
      <c r="N6219" t="str">
        <f>VLOOKUP($J6219,Ref!$D:$H,5,0)</f>
        <v>Archdeaconry of Bedford</v>
      </c>
      <c r="Q6219">
        <v>16552</v>
      </c>
      <c r="R6219">
        <v>19133</v>
      </c>
      <c r="S6219">
        <v>1599</v>
      </c>
      <c r="T6219">
        <v>19133</v>
      </c>
    </row>
    <row r="6220" spans="1:20" x14ac:dyDescent="0.3">
      <c r="A6220">
        <v>2023</v>
      </c>
      <c r="C6220" t="str">
        <f>IF(GETPIVOTDATA("PS % recovery",Sheet4!$B$5,"Parish Name",K6220)&gt;99.949%,"OK","No")</f>
        <v>OK</v>
      </c>
      <c r="D6220" t="e">
        <f>VLOOKUP(J6220,'Ref2'!C:E,3,0)</f>
        <v>#N/A</v>
      </c>
      <c r="F6220">
        <v>12</v>
      </c>
      <c r="I6220" t="e">
        <f>VLOOKUP(J6220,Ref!L:M,2,0)</f>
        <v>#N/A</v>
      </c>
      <c r="J6220" t="s">
        <v>833</v>
      </c>
      <c r="K6220" t="str">
        <f>VLOOKUP($J6220,Ref!$D:$H,2,0)</f>
        <v xml:space="preserve">Shillington and Gravenhurst                  </v>
      </c>
      <c r="L6220" t="str">
        <f>VLOOKUP($J6220,Ref!$D:$H,3,0)</f>
        <v>Gravenhurst, Shillington and Stondon</v>
      </c>
      <c r="M6220" t="str">
        <f>VLOOKUP($J6220,Ref!$D:$H,4,0)</f>
        <v>Ampthill and Shefford Deanery</v>
      </c>
      <c r="N6220" t="str">
        <f>VLOOKUP($J6220,Ref!$D:$H,5,0)</f>
        <v>Archdeaconry of Bedford</v>
      </c>
      <c r="Q6220">
        <v>31670</v>
      </c>
      <c r="R6220">
        <v>28274</v>
      </c>
      <c r="S6220">
        <v>7574</v>
      </c>
      <c r="T6220">
        <v>28274</v>
      </c>
    </row>
    <row r="6221" spans="1:20" x14ac:dyDescent="0.3">
      <c r="A6221">
        <v>2023</v>
      </c>
      <c r="C6221" t="str">
        <f>IF(GETPIVOTDATA("PS % recovery",Sheet4!$B$5,"Parish Name",K6221)&gt;99.949%,"OK","No")</f>
        <v>No</v>
      </c>
      <c r="D6221" t="e">
        <f>VLOOKUP(J6221,'Ref2'!C:E,3,0)</f>
        <v>#N/A</v>
      </c>
      <c r="F6221">
        <v>12</v>
      </c>
      <c r="I6221" t="e">
        <f>VLOOKUP(J6221,Ref!L:M,2,0)</f>
        <v>#N/A</v>
      </c>
      <c r="J6221" t="s">
        <v>1285</v>
      </c>
      <c r="K6221" t="str">
        <f>VLOOKUP($J6221,Ref!$D:$H,2,0)</f>
        <v xml:space="preserve">Haynes                                       </v>
      </c>
      <c r="L6221" t="str">
        <f>VLOOKUP($J6221,Ref!$D:$H,3,0)</f>
        <v>Clifton, Haynes and Southill</v>
      </c>
      <c r="M6221" t="str">
        <f>VLOOKUP($J6221,Ref!$D:$H,4,0)</f>
        <v>Ampthill and Shefford Deanery</v>
      </c>
      <c r="N6221" t="str">
        <f>VLOOKUP($J6221,Ref!$D:$H,5,0)</f>
        <v>Archdeaconry of Bedford</v>
      </c>
      <c r="Q6221">
        <v>20659</v>
      </c>
      <c r="R6221">
        <v>20971</v>
      </c>
      <c r="S6221">
        <v>1307</v>
      </c>
      <c r="T6221">
        <v>20971</v>
      </c>
    </row>
    <row r="6222" spans="1:20" x14ac:dyDescent="0.3">
      <c r="A6222">
        <v>2023</v>
      </c>
      <c r="C6222" t="str">
        <f>IF(GETPIVOTDATA("PS % recovery",Sheet4!$B$5,"Parish Name",K6222)&gt;99.949%,"OK","No")</f>
        <v>No</v>
      </c>
      <c r="D6222" t="e">
        <f>VLOOKUP(J6222,'Ref2'!C:E,3,0)</f>
        <v>#N/A</v>
      </c>
      <c r="F6222">
        <v>12</v>
      </c>
      <c r="I6222" t="e">
        <f>VLOOKUP(J6222,Ref!L:M,2,0)</f>
        <v>#N/A</v>
      </c>
      <c r="J6222" t="s">
        <v>1287</v>
      </c>
      <c r="K6222" t="str">
        <f>VLOOKUP($J6222,Ref!$D:$H,2,0)</f>
        <v xml:space="preserve">Henlow                                       </v>
      </c>
      <c r="L6222" t="str">
        <f>VLOOKUP($J6222,Ref!$D:$H,3,0)</f>
        <v>Henlow and Langford</v>
      </c>
      <c r="M6222" t="str">
        <f>VLOOKUP($J6222,Ref!$D:$H,4,0)</f>
        <v>Ampthill and Shefford Deanery</v>
      </c>
      <c r="N6222" t="str">
        <f>VLOOKUP($J6222,Ref!$D:$H,5,0)</f>
        <v>Archdeaconry of Bedford</v>
      </c>
      <c r="Q6222">
        <v>20000</v>
      </c>
      <c r="R6222">
        <v>22899</v>
      </c>
      <c r="S6222">
        <v>11000</v>
      </c>
      <c r="T6222">
        <v>22899</v>
      </c>
    </row>
    <row r="6223" spans="1:20" x14ac:dyDescent="0.3">
      <c r="A6223">
        <v>2023</v>
      </c>
      <c r="C6223" t="str">
        <f>IF(GETPIVOTDATA("PS % recovery",Sheet4!$B$5,"Parish Name",K6223)&gt;99.949%,"OK","No")</f>
        <v>OK</v>
      </c>
      <c r="D6223" t="e">
        <f>VLOOKUP(J6223,'Ref2'!C:E,3,0)</f>
        <v>#N/A</v>
      </c>
      <c r="F6223">
        <v>12</v>
      </c>
      <c r="I6223" t="e">
        <f>VLOOKUP(J6223,Ref!L:M,2,0)</f>
        <v>#N/A</v>
      </c>
      <c r="J6223" t="s">
        <v>1289</v>
      </c>
      <c r="K6223" t="str">
        <f>VLOOKUP($J6223,Ref!$D:$H,2,0)</f>
        <v xml:space="preserve">Langford                                     </v>
      </c>
      <c r="L6223" t="str">
        <f>VLOOKUP($J6223,Ref!$D:$H,3,0)</f>
        <v>Henlow and Langford</v>
      </c>
      <c r="M6223" t="str">
        <f>VLOOKUP($J6223,Ref!$D:$H,4,0)</f>
        <v>Ampthill and Shefford Deanery</v>
      </c>
      <c r="N6223" t="str">
        <f>VLOOKUP($J6223,Ref!$D:$H,5,0)</f>
        <v>Archdeaconry of Bedford</v>
      </c>
      <c r="Q6223">
        <v>27828</v>
      </c>
      <c r="R6223">
        <v>28305</v>
      </c>
      <c r="S6223">
        <v>2356</v>
      </c>
      <c r="T6223">
        <v>28305</v>
      </c>
    </row>
    <row r="6224" spans="1:20" x14ac:dyDescent="0.3">
      <c r="A6224">
        <v>2023</v>
      </c>
      <c r="C6224" t="str">
        <f>IF(GETPIVOTDATA("PS % recovery",Sheet4!$B$5,"Parish Name",K6224)&gt;99.949%,"OK","No")</f>
        <v>No</v>
      </c>
      <c r="D6224" t="e">
        <f>VLOOKUP(J6224,'Ref2'!C:E,3,0)</f>
        <v>#N/A</v>
      </c>
      <c r="F6224">
        <v>12</v>
      </c>
      <c r="I6224" t="e">
        <f>VLOOKUP(J6224,Ref!L:M,2,0)</f>
        <v>#N/A</v>
      </c>
      <c r="J6224" t="s">
        <v>1291</v>
      </c>
      <c r="K6224" t="str">
        <f>VLOOKUP($J6224,Ref!$D:$H,2,0)</f>
        <v xml:space="preserve">Shefford                                     </v>
      </c>
      <c r="L6224" t="str">
        <f>VLOOKUP($J6224,Ref!$D:$H,3,0)</f>
        <v>Campton, Meppershall and Shefford</v>
      </c>
      <c r="M6224" t="str">
        <f>VLOOKUP($J6224,Ref!$D:$H,4,0)</f>
        <v>Ampthill and Shefford Deanery</v>
      </c>
      <c r="N6224" t="str">
        <f>VLOOKUP($J6224,Ref!$D:$H,5,0)</f>
        <v>Archdeaconry of Bedford</v>
      </c>
      <c r="Q6224">
        <v>4800</v>
      </c>
      <c r="R6224">
        <v>22622</v>
      </c>
      <c r="S6224">
        <v>400</v>
      </c>
      <c r="T6224">
        <v>22622</v>
      </c>
    </row>
    <row r="6225" spans="1:20" x14ac:dyDescent="0.3">
      <c r="A6225">
        <v>2023</v>
      </c>
      <c r="C6225" t="str">
        <f>IF(GETPIVOTDATA("PS % recovery",Sheet4!$B$5,"Parish Name",K6225)&gt;99.949%,"OK","No")</f>
        <v>No</v>
      </c>
      <c r="D6225" t="e">
        <f>VLOOKUP(J6225,'Ref2'!C:E,3,0)</f>
        <v>#N/A</v>
      </c>
      <c r="F6225">
        <v>12</v>
      </c>
      <c r="I6225" t="e">
        <f>VLOOKUP(J6225,Ref!L:M,2,0)</f>
        <v>#N/A</v>
      </c>
      <c r="J6225" t="s">
        <v>1293</v>
      </c>
      <c r="K6225" t="str">
        <f>VLOOKUP($J6225,Ref!$D:$H,2,0)</f>
        <v xml:space="preserve">Bedford, All Saints                          </v>
      </c>
      <c r="L6225" t="str">
        <f>VLOOKUP($J6225,Ref!$D:$H,3,0)</f>
        <v>Bedford, All Saints</v>
      </c>
      <c r="M6225" t="str">
        <f>VLOOKUP($J6225,Ref!$D:$H,4,0)</f>
        <v>Bedford Deanery</v>
      </c>
      <c r="N6225" t="str">
        <f>VLOOKUP($J6225,Ref!$D:$H,5,0)</f>
        <v>Archdeaconry of Bedford</v>
      </c>
      <c r="Q6225">
        <v>21004.10000000149</v>
      </c>
      <c r="R6225">
        <v>27180</v>
      </c>
      <c r="S6225">
        <v>2100.41</v>
      </c>
      <c r="T6225">
        <v>27180</v>
      </c>
    </row>
    <row r="6226" spans="1:20" x14ac:dyDescent="0.3">
      <c r="A6226">
        <v>2023</v>
      </c>
      <c r="C6226" t="str">
        <f>IF(GETPIVOTDATA("PS % recovery",Sheet4!$B$5,"Parish Name",K6226)&gt;99.949%,"OK","No")</f>
        <v>OK</v>
      </c>
      <c r="D6226" t="e">
        <f>VLOOKUP(J6226,'Ref2'!C:E,3,0)</f>
        <v>#N/A</v>
      </c>
      <c r="F6226">
        <v>12</v>
      </c>
      <c r="I6226" t="str">
        <f>VLOOKUP(J6226,Ref!L:M,2,0)</f>
        <v>Yes</v>
      </c>
      <c r="J6226" t="s">
        <v>1295</v>
      </c>
      <c r="K6226" t="str">
        <f>VLOOKUP($J6226,Ref!$D:$H,2,0)</f>
        <v xml:space="preserve">Bedford, Christ Church                       </v>
      </c>
      <c r="L6226" t="str">
        <f>VLOOKUP($J6226,Ref!$D:$H,3,0)</f>
        <v>Bedford, Christ Church</v>
      </c>
      <c r="M6226" t="str">
        <f>VLOOKUP($J6226,Ref!$D:$H,4,0)</f>
        <v>Bedford Deanery</v>
      </c>
      <c r="N6226" t="str">
        <f>VLOOKUP($J6226,Ref!$D:$H,5,0)</f>
        <v>Archdeaconry of Bedford</v>
      </c>
      <c r="Q6226">
        <v>140094</v>
      </c>
      <c r="R6226">
        <v>147512</v>
      </c>
      <c r="S6226">
        <v>12289</v>
      </c>
      <c r="T6226">
        <v>147512</v>
      </c>
    </row>
    <row r="6227" spans="1:20" x14ac:dyDescent="0.3">
      <c r="A6227">
        <v>2023</v>
      </c>
      <c r="C6227" t="str">
        <f>IF(GETPIVOTDATA("PS % recovery",Sheet4!$B$5,"Parish Name",K6227)&gt;99.949%,"OK","No")</f>
        <v>OK</v>
      </c>
      <c r="D6227" t="e">
        <f>VLOOKUP(J6227,'Ref2'!C:E,3,0)</f>
        <v>#N/A</v>
      </c>
      <c r="F6227">
        <v>12</v>
      </c>
      <c r="I6227" t="e">
        <f>VLOOKUP(J6227,Ref!L:M,2,0)</f>
        <v>#N/A</v>
      </c>
      <c r="J6227" t="s">
        <v>1297</v>
      </c>
      <c r="K6227" t="str">
        <f>VLOOKUP($J6227,Ref!$D:$H,2,0)</f>
        <v xml:space="preserve">Bedford, St Andrew                           </v>
      </c>
      <c r="L6227" t="str">
        <f>VLOOKUP($J6227,Ref!$D:$H,3,0)</f>
        <v>Bedford, St Andrew</v>
      </c>
      <c r="M6227" t="str">
        <f>VLOOKUP($J6227,Ref!$D:$H,4,0)</f>
        <v>Bedford Deanery</v>
      </c>
      <c r="N6227" t="str">
        <f>VLOOKUP($J6227,Ref!$D:$H,5,0)</f>
        <v>Archdeaconry of Bedford</v>
      </c>
      <c r="Q6227">
        <v>131510</v>
      </c>
      <c r="R6227">
        <v>131629</v>
      </c>
      <c r="S6227">
        <v>10819</v>
      </c>
      <c r="T6227">
        <v>131629</v>
      </c>
    </row>
    <row r="6228" spans="1:20" x14ac:dyDescent="0.3">
      <c r="A6228">
        <v>2023</v>
      </c>
      <c r="C6228" t="str">
        <f>IF(GETPIVOTDATA("PS % recovery",Sheet4!$B$5,"Parish Name",K6228)&gt;99.949%,"OK","No")</f>
        <v>OK</v>
      </c>
      <c r="D6228" t="e">
        <f>VLOOKUP(J6228,'Ref2'!C:E,3,0)</f>
        <v>#N/A</v>
      </c>
      <c r="F6228">
        <v>12</v>
      </c>
      <c r="I6228" t="e">
        <f>VLOOKUP(J6228,Ref!L:M,2,0)</f>
        <v>#N/A</v>
      </c>
      <c r="J6228" t="s">
        <v>1299</v>
      </c>
      <c r="K6228" t="str">
        <f>VLOOKUP($J6228,Ref!$D:$H,2,0)</f>
        <v xml:space="preserve">Bedford, St John and St Leonard              </v>
      </c>
      <c r="L6228" t="str">
        <f>VLOOKUP($J6228,Ref!$D:$H,3,0)</f>
        <v>Bedford, St John and St Leonard</v>
      </c>
      <c r="M6228" t="str">
        <f>VLOOKUP($J6228,Ref!$D:$H,4,0)</f>
        <v>Bedford Deanery</v>
      </c>
      <c r="N6228" t="str">
        <f>VLOOKUP($J6228,Ref!$D:$H,5,0)</f>
        <v>Archdeaconry of Bedford</v>
      </c>
      <c r="Q6228">
        <v>57661</v>
      </c>
      <c r="R6228">
        <v>57652</v>
      </c>
      <c r="S6228">
        <v>5194</v>
      </c>
      <c r="T6228">
        <v>57652</v>
      </c>
    </row>
    <row r="6229" spans="1:20" x14ac:dyDescent="0.3">
      <c r="A6229">
        <v>2023</v>
      </c>
      <c r="C6229" t="str">
        <f>IF(GETPIVOTDATA("PS % recovery",Sheet4!$B$5,"Parish Name",K6229)&gt;99.949%,"OK","No")</f>
        <v>No</v>
      </c>
      <c r="D6229" t="e">
        <f>VLOOKUP(J6229,'Ref2'!C:E,3,0)</f>
        <v>#N/A</v>
      </c>
      <c r="F6229">
        <v>12</v>
      </c>
      <c r="I6229" t="e">
        <f>VLOOKUP(J6229,Ref!L:M,2,0)</f>
        <v>#N/A</v>
      </c>
      <c r="J6229" t="s">
        <v>1301</v>
      </c>
      <c r="K6229" t="str">
        <f>VLOOKUP($J6229,Ref!$D:$H,2,0)</f>
        <v xml:space="preserve">Bedford, St Martin                           </v>
      </c>
      <c r="L6229" t="str">
        <f>VLOOKUP($J6229,Ref!$D:$H,3,0)</f>
        <v>Bedford, St Martin</v>
      </c>
      <c r="M6229" t="str">
        <f>VLOOKUP($J6229,Ref!$D:$H,4,0)</f>
        <v>Bedford Deanery</v>
      </c>
      <c r="N6229" t="str">
        <f>VLOOKUP($J6229,Ref!$D:$H,5,0)</f>
        <v>Archdeaconry of Bedford</v>
      </c>
      <c r="Q6229">
        <v>22344</v>
      </c>
      <c r="R6229">
        <v>24593</v>
      </c>
      <c r="S6229">
        <v>900</v>
      </c>
      <c r="T6229">
        <v>24593</v>
      </c>
    </row>
    <row r="6230" spans="1:20" x14ac:dyDescent="0.3">
      <c r="A6230">
        <v>2023</v>
      </c>
      <c r="C6230" t="str">
        <f>IF(GETPIVOTDATA("PS % recovery",Sheet4!$B$5,"Parish Name",K6230)&gt;99.949%,"OK","No")</f>
        <v>No</v>
      </c>
      <c r="D6230" t="e">
        <f>VLOOKUP(J6230,'Ref2'!C:E,3,0)</f>
        <v>#N/A</v>
      </c>
      <c r="F6230">
        <v>12</v>
      </c>
      <c r="I6230" t="e">
        <f>VLOOKUP(J6230,Ref!L:M,2,0)</f>
        <v>#N/A</v>
      </c>
      <c r="J6230" t="s">
        <v>1303</v>
      </c>
      <c r="K6230" t="str">
        <f>VLOOKUP($J6230,Ref!$D:$H,2,0)</f>
        <v xml:space="preserve">Bedford, St Paul                             </v>
      </c>
      <c r="L6230" t="str">
        <f>VLOOKUP($J6230,Ref!$D:$H,3,0)</f>
        <v>Bedford, St Paul</v>
      </c>
      <c r="M6230" t="str">
        <f>VLOOKUP($J6230,Ref!$D:$H,4,0)</f>
        <v>Bedford Deanery</v>
      </c>
      <c r="N6230" t="str">
        <f>VLOOKUP($J6230,Ref!$D:$H,5,0)</f>
        <v>Archdeaconry of Bedford</v>
      </c>
      <c r="Q6230">
        <v>48760</v>
      </c>
      <c r="R6230">
        <v>74045</v>
      </c>
      <c r="S6230">
        <v>-1444</v>
      </c>
      <c r="T6230">
        <v>74045</v>
      </c>
    </row>
    <row r="6231" spans="1:20" x14ac:dyDescent="0.3">
      <c r="A6231">
        <v>2023</v>
      </c>
      <c r="C6231" t="str">
        <f>IF(GETPIVOTDATA("PS % recovery",Sheet4!$B$5,"Parish Name",K6231)&gt;99.949%,"OK","No")</f>
        <v>No</v>
      </c>
      <c r="D6231" t="e">
        <f>VLOOKUP(J6231,'Ref2'!C:E,3,0)</f>
        <v>#N/A</v>
      </c>
      <c r="F6231">
        <v>12</v>
      </c>
      <c r="I6231" t="e">
        <f>VLOOKUP(J6231,Ref!L:M,2,0)</f>
        <v>#N/A</v>
      </c>
      <c r="J6231" t="s">
        <v>1305</v>
      </c>
      <c r="K6231" t="str">
        <f>VLOOKUP($J6231,Ref!$D:$H,2,0)</f>
        <v xml:space="preserve">Bedford, St Peter de Merton with St Cuthbert </v>
      </c>
      <c r="L6231" t="str">
        <f>VLOOKUP($J6231,Ref!$D:$H,3,0)</f>
        <v>Bedford, St Peter de Merton with St Cuthbert</v>
      </c>
      <c r="M6231" t="str">
        <f>VLOOKUP($J6231,Ref!$D:$H,4,0)</f>
        <v>Bedford Deanery</v>
      </c>
      <c r="N6231" t="str">
        <f>VLOOKUP($J6231,Ref!$D:$H,5,0)</f>
        <v>Archdeaconry of Bedford</v>
      </c>
      <c r="Q6231">
        <v>58860</v>
      </c>
      <c r="R6231">
        <v>59798</v>
      </c>
      <c r="S6231">
        <v>4000</v>
      </c>
      <c r="T6231">
        <v>59798</v>
      </c>
    </row>
    <row r="6232" spans="1:20" x14ac:dyDescent="0.3">
      <c r="A6232">
        <v>2023</v>
      </c>
      <c r="C6232" t="str">
        <f>IF(GETPIVOTDATA("PS % recovery",Sheet4!$B$5,"Parish Name",K6232)&gt;99.949%,"OK","No")</f>
        <v>OK</v>
      </c>
      <c r="D6232" t="e">
        <f>VLOOKUP(J6232,'Ref2'!C:E,3,0)</f>
        <v>#N/A</v>
      </c>
      <c r="F6232">
        <v>12</v>
      </c>
      <c r="I6232" t="e">
        <f>VLOOKUP(J6232,Ref!L:M,2,0)</f>
        <v>#N/A</v>
      </c>
      <c r="J6232" t="s">
        <v>1307</v>
      </c>
      <c r="K6232" t="str">
        <f>VLOOKUP($J6232,Ref!$D:$H,2,0)</f>
        <v xml:space="preserve">Biddenham                                    </v>
      </c>
      <c r="L6232" t="str">
        <f>VLOOKUP($J6232,Ref!$D:$H,3,0)</f>
        <v>Biddenham</v>
      </c>
      <c r="M6232" t="str">
        <f>VLOOKUP($J6232,Ref!$D:$H,4,0)</f>
        <v>Bedford Deanery</v>
      </c>
      <c r="N6232" t="str">
        <f>VLOOKUP($J6232,Ref!$D:$H,5,0)</f>
        <v>Archdeaconry of Bedford</v>
      </c>
      <c r="Q6232">
        <v>43523</v>
      </c>
      <c r="R6232">
        <v>44961</v>
      </c>
      <c r="S6232">
        <v>12961</v>
      </c>
      <c r="T6232">
        <v>44961</v>
      </c>
    </row>
    <row r="6233" spans="1:20" x14ac:dyDescent="0.3">
      <c r="A6233">
        <v>2023</v>
      </c>
      <c r="C6233" t="str">
        <f>IF(GETPIVOTDATA("PS % recovery",Sheet4!$B$5,"Parish Name",K6233)&gt;99.949%,"OK","No")</f>
        <v>No</v>
      </c>
      <c r="D6233" t="e">
        <f>VLOOKUP(J6233,'Ref2'!C:E,3,0)</f>
        <v>#N/A</v>
      </c>
      <c r="F6233">
        <v>12</v>
      </c>
      <c r="I6233" t="e">
        <f>VLOOKUP(J6233,Ref!L:M,2,0)</f>
        <v>#N/A</v>
      </c>
      <c r="J6233" t="s">
        <v>1309</v>
      </c>
      <c r="K6233" t="str">
        <f>VLOOKUP($J6233,Ref!$D:$H,2,0)</f>
        <v xml:space="preserve">Kempston                                     </v>
      </c>
      <c r="L6233" t="str">
        <f>VLOOKUP($J6233,Ref!$D:$H,3,0)</f>
        <v>Kempston</v>
      </c>
      <c r="M6233" t="str">
        <f>VLOOKUP($J6233,Ref!$D:$H,4,0)</f>
        <v>Bedford Deanery</v>
      </c>
      <c r="N6233" t="str">
        <f>VLOOKUP($J6233,Ref!$D:$H,5,0)</f>
        <v>Archdeaconry of Bedford</v>
      </c>
      <c r="Q6233">
        <v>6000</v>
      </c>
      <c r="R6233">
        <v>31489</v>
      </c>
      <c r="S6233">
        <v>500</v>
      </c>
      <c r="T6233">
        <v>31489</v>
      </c>
    </row>
    <row r="6234" spans="1:20" x14ac:dyDescent="0.3">
      <c r="A6234">
        <v>2023</v>
      </c>
      <c r="C6234" t="str">
        <f>IF(GETPIVOTDATA("PS % recovery",Sheet4!$B$5,"Parish Name",K6234)&gt;99.949%,"OK","No")</f>
        <v>OK</v>
      </c>
      <c r="D6234" t="e">
        <f>VLOOKUP(J6234,'Ref2'!C:E,3,0)</f>
        <v>#N/A</v>
      </c>
      <c r="F6234">
        <v>12</v>
      </c>
      <c r="I6234" t="e">
        <f>VLOOKUP(J6234,Ref!L:M,2,0)</f>
        <v>#N/A</v>
      </c>
      <c r="J6234" t="s">
        <v>1311</v>
      </c>
      <c r="K6234" t="str">
        <f>VLOOKUP($J6234,Ref!$D:$H,2,0)</f>
        <v xml:space="preserve">Goldington                                   </v>
      </c>
      <c r="L6234" t="str">
        <f>VLOOKUP($J6234,Ref!$D:$H,3,0)</f>
        <v>Goldington</v>
      </c>
      <c r="M6234" t="str">
        <f>VLOOKUP($J6234,Ref!$D:$H,4,0)</f>
        <v>Bedford Deanery</v>
      </c>
      <c r="N6234" t="str">
        <f>VLOOKUP($J6234,Ref!$D:$H,5,0)</f>
        <v>Archdeaconry of Bedford</v>
      </c>
      <c r="Q6234">
        <v>64436</v>
      </c>
      <c r="R6234">
        <v>64558</v>
      </c>
      <c r="S6234">
        <v>5160</v>
      </c>
      <c r="T6234">
        <v>64558</v>
      </c>
    </row>
    <row r="6235" spans="1:20" x14ac:dyDescent="0.3">
      <c r="A6235">
        <v>2023</v>
      </c>
      <c r="C6235" t="str">
        <f>IF(GETPIVOTDATA("PS % recovery",Sheet4!$B$5,"Parish Name",K6235)&gt;99.949%,"OK","No")</f>
        <v>No</v>
      </c>
      <c r="D6235" t="e">
        <f>VLOOKUP(J6235,'Ref2'!C:E,3,0)</f>
        <v>#N/A</v>
      </c>
      <c r="F6235">
        <v>12</v>
      </c>
      <c r="I6235" t="e">
        <f>VLOOKUP(J6235,Ref!L:M,2,0)</f>
        <v>#N/A</v>
      </c>
      <c r="J6235" t="s">
        <v>1313</v>
      </c>
      <c r="K6235" t="str">
        <f>VLOOKUP($J6235,Ref!$D:$H,2,0)</f>
        <v xml:space="preserve">Kempston, The Church of the Transfiguration  </v>
      </c>
      <c r="L6235" t="str">
        <f>VLOOKUP($J6235,Ref!$D:$H,3,0)</f>
        <v>Kempston, The Church of the Transfiguration</v>
      </c>
      <c r="M6235" t="str">
        <f>VLOOKUP($J6235,Ref!$D:$H,4,0)</f>
        <v>Bedford Deanery</v>
      </c>
      <c r="N6235" t="str">
        <f>VLOOKUP($J6235,Ref!$D:$H,5,0)</f>
        <v>Archdeaconry of Bedford</v>
      </c>
      <c r="Q6235">
        <v>18000</v>
      </c>
      <c r="R6235">
        <v>40742</v>
      </c>
      <c r="S6235">
        <v>1500</v>
      </c>
      <c r="T6235">
        <v>40742</v>
      </c>
    </row>
    <row r="6236" spans="1:20" x14ac:dyDescent="0.3">
      <c r="A6236">
        <v>2023</v>
      </c>
      <c r="C6236" t="str">
        <f>IF(GETPIVOTDATA("PS % recovery",Sheet4!$B$5,"Parish Name",K6236)&gt;99.949%,"OK","No")</f>
        <v>OK</v>
      </c>
      <c r="D6236" t="e">
        <f>VLOOKUP(J6236,'Ref2'!C:E,3,0)</f>
        <v>#N/A</v>
      </c>
      <c r="F6236">
        <v>12</v>
      </c>
      <c r="I6236" t="e">
        <f>VLOOKUP(J6236,Ref!L:M,2,0)</f>
        <v>#N/A</v>
      </c>
      <c r="J6236" t="s">
        <v>1315</v>
      </c>
      <c r="K6236" t="str">
        <f>VLOOKUP($J6236,Ref!$D:$H,2,0)</f>
        <v xml:space="preserve">Bedford, St Mark                             </v>
      </c>
      <c r="L6236" t="str">
        <f>VLOOKUP($J6236,Ref!$D:$H,3,0)</f>
        <v>Bedford, St Mark</v>
      </c>
      <c r="M6236" t="str">
        <f>VLOOKUP($J6236,Ref!$D:$H,4,0)</f>
        <v>Bedford Deanery</v>
      </c>
      <c r="N6236" t="str">
        <f>VLOOKUP($J6236,Ref!$D:$H,5,0)</f>
        <v>Archdeaconry of Bedford</v>
      </c>
      <c r="Q6236">
        <v>67985.02</v>
      </c>
      <c r="R6236">
        <v>70195</v>
      </c>
      <c r="T6236">
        <v>70195</v>
      </c>
    </row>
    <row r="6237" spans="1:20" x14ac:dyDescent="0.3">
      <c r="A6237">
        <v>2023</v>
      </c>
      <c r="C6237" t="str">
        <f>IF(GETPIVOTDATA("PS % recovery",Sheet4!$B$5,"Parish Name",K6237)&gt;99.949%,"OK","No")</f>
        <v>OK</v>
      </c>
      <c r="D6237" t="e">
        <f>VLOOKUP(J6237,'Ref2'!C:E,3,0)</f>
        <v>#N/A</v>
      </c>
      <c r="F6237">
        <v>12</v>
      </c>
      <c r="I6237" t="e">
        <f>VLOOKUP(J6237,Ref!L:M,2,0)</f>
        <v>#N/A</v>
      </c>
      <c r="J6237" t="s">
        <v>1317</v>
      </c>
      <c r="K6237" t="str">
        <f>VLOOKUP($J6237,Ref!$D:$H,2,0)</f>
        <v xml:space="preserve">Renhold                                      </v>
      </c>
      <c r="L6237" t="str">
        <f>VLOOKUP($J6237,Ref!$D:$H,3,0)</f>
        <v>Renhold</v>
      </c>
      <c r="M6237" t="str">
        <f>VLOOKUP($J6237,Ref!$D:$H,4,0)</f>
        <v>Bedford Deanery</v>
      </c>
      <c r="N6237" t="str">
        <f>VLOOKUP($J6237,Ref!$D:$H,5,0)</f>
        <v>Archdeaconry of Bedford</v>
      </c>
      <c r="Q6237">
        <v>27781.000000003576</v>
      </c>
      <c r="R6237">
        <v>29863</v>
      </c>
      <c r="S6237">
        <v>7465.75</v>
      </c>
      <c r="T6237">
        <v>29863</v>
      </c>
    </row>
    <row r="6238" spans="1:20" x14ac:dyDescent="0.3">
      <c r="A6238">
        <v>2023</v>
      </c>
      <c r="C6238" t="str">
        <f>IF(GETPIVOTDATA("PS % recovery",Sheet4!$B$5,"Parish Name",K6238)&gt;99.949%,"OK","No")</f>
        <v>No</v>
      </c>
      <c r="D6238" t="e">
        <f>VLOOKUP(J6238,'Ref2'!C:E,3,0)</f>
        <v>#N/A</v>
      </c>
      <c r="F6238">
        <v>12</v>
      </c>
      <c r="I6238" t="e">
        <f>VLOOKUP(J6238,Ref!L:M,2,0)</f>
        <v>#N/A</v>
      </c>
      <c r="J6238" t="s">
        <v>1319</v>
      </c>
      <c r="K6238" t="str">
        <f>VLOOKUP($J6238,Ref!$D:$H,2,0)</f>
        <v xml:space="preserve">Cardington                                   </v>
      </c>
      <c r="L6238" t="str">
        <f>VLOOKUP($J6238,Ref!$D:$H,3,0)</f>
        <v>Elstow Team Ministry</v>
      </c>
      <c r="M6238" t="str">
        <f>VLOOKUP($J6238,Ref!$D:$H,4,0)</f>
        <v>Bedford Deanery</v>
      </c>
      <c r="N6238" t="str">
        <f>VLOOKUP($J6238,Ref!$D:$H,5,0)</f>
        <v>Archdeaconry of Bedford</v>
      </c>
      <c r="Q6238">
        <v>6000</v>
      </c>
      <c r="R6238">
        <v>13980</v>
      </c>
      <c r="T6238">
        <v>13980</v>
      </c>
    </row>
    <row r="6239" spans="1:20" x14ac:dyDescent="0.3">
      <c r="A6239">
        <v>2023</v>
      </c>
      <c r="C6239" t="str">
        <f>IF(GETPIVOTDATA("PS % recovery",Sheet4!$B$5,"Parish Name",K6239)&gt;99.949%,"OK","No")</f>
        <v>No</v>
      </c>
      <c r="D6239" t="str">
        <f>VLOOKUP(J6239,'Ref2'!C:E,3,0)</f>
        <v>LLF</v>
      </c>
      <c r="F6239">
        <v>12</v>
      </c>
      <c r="I6239" t="str">
        <f>VLOOKUP(J6239,Ref!L:M,2,0)</f>
        <v>Yes</v>
      </c>
      <c r="J6239" t="s">
        <v>1321</v>
      </c>
      <c r="K6239" t="str">
        <f>VLOOKUP($J6239,Ref!$D:$H,2,0)</f>
        <v xml:space="preserve">Cranfield                                    </v>
      </c>
      <c r="L6239" t="str">
        <f>VLOOKUP($J6239,Ref!$D:$H,3,0)</f>
        <v>Cranfield and Hulcote with Salford</v>
      </c>
      <c r="M6239" t="str">
        <f>VLOOKUP($J6239,Ref!$D:$H,4,0)</f>
        <v>Bedford Deanery</v>
      </c>
      <c r="N6239" t="str">
        <f>VLOOKUP($J6239,Ref!$D:$H,5,0)</f>
        <v>Archdeaconry of Bedford</v>
      </c>
      <c r="Q6239">
        <v>45250</v>
      </c>
      <c r="R6239">
        <v>48251</v>
      </c>
      <c r="S6239">
        <v>4000</v>
      </c>
      <c r="T6239">
        <v>48251</v>
      </c>
    </row>
    <row r="6240" spans="1:20" x14ac:dyDescent="0.3">
      <c r="A6240">
        <v>2023</v>
      </c>
      <c r="C6240" t="str">
        <f>IF(GETPIVOTDATA("PS % recovery",Sheet4!$B$5,"Parish Name",K6240)&gt;99.949%,"OK","No")</f>
        <v>No</v>
      </c>
      <c r="D6240" t="e">
        <f>VLOOKUP(J6240,'Ref2'!C:E,3,0)</f>
        <v>#N/A</v>
      </c>
      <c r="F6240">
        <v>12</v>
      </c>
      <c r="I6240" t="e">
        <f>VLOOKUP(J6240,Ref!L:M,2,0)</f>
        <v>#N/A</v>
      </c>
      <c r="J6240" t="s">
        <v>1323</v>
      </c>
      <c r="K6240" t="str">
        <f>VLOOKUP($J6240,Ref!$D:$H,2,0)</f>
        <v xml:space="preserve">Bedford, St Michael and All Angels           </v>
      </c>
      <c r="L6240" t="str">
        <f>VLOOKUP($J6240,Ref!$D:$H,3,0)</f>
        <v>Elstow Team Ministry</v>
      </c>
      <c r="M6240" t="str">
        <f>VLOOKUP($J6240,Ref!$D:$H,4,0)</f>
        <v>Bedford Deanery</v>
      </c>
      <c r="N6240" t="str">
        <f>VLOOKUP($J6240,Ref!$D:$H,5,0)</f>
        <v>Archdeaconry of Bedford</v>
      </c>
      <c r="Q6240">
        <v>2520</v>
      </c>
      <c r="R6240">
        <v>10820</v>
      </c>
      <c r="S6240">
        <v>250</v>
      </c>
      <c r="T6240">
        <v>10820</v>
      </c>
    </row>
    <row r="6241" spans="1:20" x14ac:dyDescent="0.3">
      <c r="A6241">
        <v>2023</v>
      </c>
      <c r="C6241" t="str">
        <f>IF(GETPIVOTDATA("PS % recovery",Sheet4!$B$5,"Parish Name",K6241)&gt;99.949%,"OK","No")</f>
        <v>No</v>
      </c>
      <c r="D6241" t="e">
        <f>VLOOKUP(J6241,'Ref2'!C:E,3,0)</f>
        <v>#N/A</v>
      </c>
      <c r="F6241">
        <v>12</v>
      </c>
      <c r="I6241" t="e">
        <f>VLOOKUP(J6241,Ref!L:M,2,0)</f>
        <v>#N/A</v>
      </c>
      <c r="J6241" t="s">
        <v>1325</v>
      </c>
      <c r="K6241" t="str">
        <f>VLOOKUP($J6241,Ref!$D:$H,2,0)</f>
        <v xml:space="preserve">Hulcote with Salford                         </v>
      </c>
      <c r="L6241" t="str">
        <f>VLOOKUP($J6241,Ref!$D:$H,3,0)</f>
        <v>Cranfield and Hulcote with Salford</v>
      </c>
      <c r="M6241" t="str">
        <f>VLOOKUP($J6241,Ref!$D:$H,4,0)</f>
        <v>Bedford Deanery</v>
      </c>
      <c r="N6241" t="str">
        <f>VLOOKUP($J6241,Ref!$D:$H,5,0)</f>
        <v>Archdeaconry of Bedford</v>
      </c>
      <c r="Q6241">
        <v>9431</v>
      </c>
      <c r="R6241">
        <v>9728</v>
      </c>
      <c r="S6241">
        <v>4228</v>
      </c>
      <c r="T6241">
        <v>9728</v>
      </c>
    </row>
    <row r="6242" spans="1:20" x14ac:dyDescent="0.3">
      <c r="A6242">
        <v>2023</v>
      </c>
      <c r="C6242" t="str">
        <f>IF(GETPIVOTDATA("PS % recovery",Sheet4!$B$5,"Parish Name",K6242)&gt;99.949%,"OK","No")</f>
        <v>No</v>
      </c>
      <c r="D6242" t="e">
        <f>VLOOKUP(J6242,'Ref2'!C:E,3,0)</f>
        <v>#N/A</v>
      </c>
      <c r="F6242">
        <v>12</v>
      </c>
      <c r="I6242" t="e">
        <f>VLOOKUP(J6242,Ref!L:M,2,0)</f>
        <v>#N/A</v>
      </c>
      <c r="J6242" t="s">
        <v>1327</v>
      </c>
      <c r="K6242" t="str">
        <f>VLOOKUP($J6242,Ref!$D:$H,2,0)</f>
        <v xml:space="preserve">Elstow                                       </v>
      </c>
      <c r="L6242" t="str">
        <f>VLOOKUP($J6242,Ref!$D:$H,3,0)</f>
        <v>Elstow Team Ministry</v>
      </c>
      <c r="M6242" t="str">
        <f>VLOOKUP($J6242,Ref!$D:$H,4,0)</f>
        <v>Bedford Deanery</v>
      </c>
      <c r="N6242" t="str">
        <f>VLOOKUP($J6242,Ref!$D:$H,5,0)</f>
        <v>Archdeaconry of Bedford</v>
      </c>
      <c r="Q6242">
        <v>27000</v>
      </c>
      <c r="R6242">
        <v>59156</v>
      </c>
      <c r="S6242">
        <v>2000</v>
      </c>
      <c r="T6242">
        <v>59156</v>
      </c>
    </row>
    <row r="6243" spans="1:20" x14ac:dyDescent="0.3">
      <c r="A6243">
        <v>2023</v>
      </c>
      <c r="C6243" t="str">
        <f>IF(GETPIVOTDATA("PS % recovery",Sheet4!$B$5,"Parish Name",K6243)&gt;99.949%,"OK","No")</f>
        <v>No</v>
      </c>
      <c r="D6243" t="e">
        <f>VLOOKUP(J6243,'Ref2'!C:E,3,0)</f>
        <v>#N/A</v>
      </c>
      <c r="F6243">
        <v>12</v>
      </c>
      <c r="I6243" t="e">
        <f>VLOOKUP(J6243,Ref!L:M,2,0)</f>
        <v>#N/A</v>
      </c>
      <c r="J6243" t="s">
        <v>1329</v>
      </c>
      <c r="K6243" t="str">
        <f>VLOOKUP($J6243,Ref!$D:$H,2,0)</f>
        <v xml:space="preserve">Houghton Conquest                            </v>
      </c>
      <c r="L6243" t="str">
        <f>VLOOKUP($J6243,Ref!$D:$H,3,0)</f>
        <v>Elstow Team Ministry</v>
      </c>
      <c r="M6243" t="str">
        <f>VLOOKUP($J6243,Ref!$D:$H,4,0)</f>
        <v>Bedford Deanery</v>
      </c>
      <c r="N6243" t="str">
        <f>VLOOKUP($J6243,Ref!$D:$H,5,0)</f>
        <v>Archdeaconry of Bedford</v>
      </c>
      <c r="Q6243">
        <v>6000</v>
      </c>
      <c r="R6243">
        <v>11732</v>
      </c>
      <c r="S6243">
        <v>500</v>
      </c>
      <c r="T6243">
        <v>11732</v>
      </c>
    </row>
    <row r="6244" spans="1:20" x14ac:dyDescent="0.3">
      <c r="A6244">
        <v>2023</v>
      </c>
      <c r="C6244" t="str">
        <f>IF(GETPIVOTDATA("PS % recovery",Sheet4!$B$5,"Parish Name",K6244)&gt;99.949%,"OK","No")</f>
        <v>No</v>
      </c>
      <c r="D6244" t="e">
        <f>VLOOKUP(J6244,'Ref2'!C:E,3,0)</f>
        <v>#N/A</v>
      </c>
      <c r="F6244">
        <v>12</v>
      </c>
      <c r="I6244" t="e">
        <f>VLOOKUP(J6244,Ref!L:M,2,0)</f>
        <v>#N/A</v>
      </c>
      <c r="J6244" t="s">
        <v>1331</v>
      </c>
      <c r="K6244" t="str">
        <f>VLOOKUP($J6244,Ref!$D:$H,2,0)</f>
        <v xml:space="preserve">Wilshamstead                                 </v>
      </c>
      <c r="L6244" t="str">
        <f>VLOOKUP($J6244,Ref!$D:$H,3,0)</f>
        <v>Elstow Team Ministry</v>
      </c>
      <c r="M6244" t="str">
        <f>VLOOKUP($J6244,Ref!$D:$H,4,0)</f>
        <v>Bedford Deanery</v>
      </c>
      <c r="N6244" t="str">
        <f>VLOOKUP($J6244,Ref!$D:$H,5,0)</f>
        <v>Archdeaconry of Bedford</v>
      </c>
      <c r="Q6244">
        <v>7500</v>
      </c>
      <c r="R6244">
        <v>12341</v>
      </c>
      <c r="T6244">
        <v>12341</v>
      </c>
    </row>
    <row r="6245" spans="1:20" x14ac:dyDescent="0.3">
      <c r="A6245">
        <v>2023</v>
      </c>
      <c r="C6245" t="str">
        <f>IF(GETPIVOTDATA("PS % recovery",Sheet4!$B$5,"Parish Name",K6245)&gt;99.949%,"OK","No")</f>
        <v>OK</v>
      </c>
      <c r="D6245" t="e">
        <f>VLOOKUP(J6245,'Ref2'!C:E,3,0)</f>
        <v>#N/A</v>
      </c>
      <c r="F6245">
        <v>12</v>
      </c>
      <c r="I6245" t="e">
        <f>VLOOKUP(J6245,Ref!L:M,2,0)</f>
        <v>#N/A</v>
      </c>
      <c r="J6245" t="s">
        <v>1333</v>
      </c>
      <c r="K6245" t="str">
        <f>VLOOKUP($J6245,Ref!$D:$H,2,0)</f>
        <v xml:space="preserve">Marston Morteyne with Lidlington             </v>
      </c>
      <c r="L6245" t="str">
        <f>VLOOKUP($J6245,Ref!$D:$H,3,0)</f>
        <v>Marston Morteyne with Lidlington</v>
      </c>
      <c r="M6245" t="str">
        <f>VLOOKUP($J6245,Ref!$D:$H,4,0)</f>
        <v>Bedford Deanery</v>
      </c>
      <c r="N6245" t="str">
        <f>VLOOKUP($J6245,Ref!$D:$H,5,0)</f>
        <v>Archdeaconry of Bedford</v>
      </c>
      <c r="Q6245">
        <v>25690.080000000002</v>
      </c>
      <c r="R6245">
        <v>27359</v>
      </c>
      <c r="S6245">
        <v>2279.75</v>
      </c>
      <c r="T6245">
        <v>27359</v>
      </c>
    </row>
    <row r="6246" spans="1:20" x14ac:dyDescent="0.3">
      <c r="A6246">
        <v>2023</v>
      </c>
      <c r="C6246" t="str">
        <f>IF(GETPIVOTDATA("PS % recovery",Sheet4!$B$5,"Parish Name",K6246)&gt;99.949%,"OK","No")</f>
        <v>OK</v>
      </c>
      <c r="D6246" t="str">
        <f>VLOOKUP(J6246,'Ref2'!C:E,3,0)</f>
        <v>LLF</v>
      </c>
      <c r="F6246">
        <v>12</v>
      </c>
      <c r="I6246" t="e">
        <f>VLOOKUP(J6246,Ref!L:M,2,0)</f>
        <v>#N/A</v>
      </c>
      <c r="J6246" t="s">
        <v>1335</v>
      </c>
      <c r="K6246" t="str">
        <f>VLOOKUP($J6246,Ref!$D:$H,2,0)</f>
        <v xml:space="preserve">Wootton                                      </v>
      </c>
      <c r="L6246" t="str">
        <f>VLOOKUP($J6246,Ref!$D:$H,3,0)</f>
        <v>Wootton</v>
      </c>
      <c r="M6246" t="str">
        <f>VLOOKUP($J6246,Ref!$D:$H,4,0)</f>
        <v>Bedford Deanery</v>
      </c>
      <c r="N6246" t="str">
        <f>VLOOKUP($J6246,Ref!$D:$H,5,0)</f>
        <v>Archdeaconry of Bedford</v>
      </c>
      <c r="Q6246">
        <v>65863</v>
      </c>
      <c r="R6246">
        <v>76568</v>
      </c>
      <c r="S6246">
        <v>13287</v>
      </c>
      <c r="T6246">
        <v>76568</v>
      </c>
    </row>
    <row r="6247" spans="1:20" x14ac:dyDescent="0.3">
      <c r="A6247">
        <v>2023</v>
      </c>
      <c r="C6247" t="str">
        <f>IF(GETPIVOTDATA("PS % recovery",Sheet4!$B$5,"Parish Name",K6247)&gt;99.949%,"OK","No")</f>
        <v>OK</v>
      </c>
      <c r="D6247" t="e">
        <f>VLOOKUP(J6247,'Ref2'!C:E,3,0)</f>
        <v>#N/A</v>
      </c>
      <c r="F6247">
        <v>12</v>
      </c>
      <c r="I6247" t="e">
        <f>VLOOKUP(J6247,Ref!L:M,2,0)</f>
        <v>#N/A</v>
      </c>
      <c r="J6247" t="s">
        <v>1337</v>
      </c>
      <c r="K6247" t="str">
        <f>VLOOKUP($J6247,Ref!$D:$H,2,0)</f>
        <v xml:space="preserve">Biggleswade                                  </v>
      </c>
      <c r="L6247" t="str">
        <f>VLOOKUP($J6247,Ref!$D:$H,3,0)</f>
        <v>Biggleswade</v>
      </c>
      <c r="M6247" t="str">
        <f>VLOOKUP($J6247,Ref!$D:$H,4,0)</f>
        <v xml:space="preserve">Biggleswade Deanery </v>
      </c>
      <c r="N6247" t="str">
        <f>VLOOKUP($J6247,Ref!$D:$H,5,0)</f>
        <v>Archdeaconry of Bedford</v>
      </c>
      <c r="Q6247">
        <v>77112</v>
      </c>
      <c r="R6247">
        <v>77959</v>
      </c>
      <c r="S6247">
        <v>6492</v>
      </c>
      <c r="T6247">
        <v>77959</v>
      </c>
    </row>
    <row r="6248" spans="1:20" x14ac:dyDescent="0.3">
      <c r="A6248">
        <v>2023</v>
      </c>
      <c r="C6248" t="str">
        <f>IF(GETPIVOTDATA("PS % recovery",Sheet4!$B$5,"Parish Name",K6248)&gt;99.949%,"OK","No")</f>
        <v>OK</v>
      </c>
      <c r="D6248" t="e">
        <f>VLOOKUP(J6248,'Ref2'!C:E,3,0)</f>
        <v>#N/A</v>
      </c>
      <c r="F6248">
        <v>12</v>
      </c>
      <c r="I6248" t="e">
        <f>VLOOKUP(J6248,Ref!L:M,2,0)</f>
        <v>#N/A</v>
      </c>
      <c r="J6248" t="s">
        <v>1339</v>
      </c>
      <c r="K6248" t="str">
        <f>VLOOKUP($J6248,Ref!$D:$H,2,0)</f>
        <v xml:space="preserve">Blunham                                      </v>
      </c>
      <c r="L6248" t="str">
        <f>VLOOKUP($J6248,Ref!$D:$H,3,0)</f>
        <v>The Riversmeet Benefice</v>
      </c>
      <c r="M6248" t="str">
        <f>VLOOKUP($J6248,Ref!$D:$H,4,0)</f>
        <v xml:space="preserve">Biggleswade Deanery </v>
      </c>
      <c r="N6248" t="str">
        <f>VLOOKUP($J6248,Ref!$D:$H,5,0)</f>
        <v>Archdeaconry of Bedford</v>
      </c>
      <c r="Q6248">
        <v>19672</v>
      </c>
      <c r="R6248">
        <v>19935</v>
      </c>
      <c r="S6248">
        <v>6735</v>
      </c>
      <c r="T6248">
        <v>19935</v>
      </c>
    </row>
    <row r="6249" spans="1:20" x14ac:dyDescent="0.3">
      <c r="A6249">
        <v>2023</v>
      </c>
      <c r="C6249" t="str">
        <f>IF(GETPIVOTDATA("PS % recovery",Sheet4!$B$5,"Parish Name",K6249)&gt;99.949%,"OK","No")</f>
        <v>No</v>
      </c>
      <c r="D6249" t="e">
        <f>VLOOKUP(J6249,'Ref2'!C:E,3,0)</f>
        <v>#N/A</v>
      </c>
      <c r="F6249">
        <v>12</v>
      </c>
      <c r="I6249" t="e">
        <f>VLOOKUP(J6249,Ref!L:M,2,0)</f>
        <v>#N/A</v>
      </c>
      <c r="J6249" t="s">
        <v>1341</v>
      </c>
      <c r="K6249" t="str">
        <f>VLOOKUP($J6249,Ref!$D:$H,2,0)</f>
        <v xml:space="preserve">Tempsford with Little Barford                </v>
      </c>
      <c r="L6249" t="str">
        <f>VLOOKUP($J6249,Ref!$D:$H,3,0)</f>
        <v>The Riversmeet Benefice</v>
      </c>
      <c r="M6249" t="str">
        <f>VLOOKUP($J6249,Ref!$D:$H,4,0)</f>
        <v xml:space="preserve">Biggleswade Deanery </v>
      </c>
      <c r="N6249" t="str">
        <f>VLOOKUP($J6249,Ref!$D:$H,5,0)</f>
        <v>Archdeaconry of Bedford</v>
      </c>
      <c r="Q6249">
        <v>3000</v>
      </c>
      <c r="R6249">
        <v>6421</v>
      </c>
      <c r="T6249">
        <v>6421</v>
      </c>
    </row>
    <row r="6250" spans="1:20" x14ac:dyDescent="0.3">
      <c r="A6250">
        <v>2023</v>
      </c>
      <c r="C6250" t="str">
        <f>IF(GETPIVOTDATA("PS % recovery",Sheet4!$B$5,"Parish Name",K6250)&gt;99.949%,"OK","No")</f>
        <v>No</v>
      </c>
      <c r="D6250" t="e">
        <f>VLOOKUP(J6250,'Ref2'!C:E,3,0)</f>
        <v>#N/A</v>
      </c>
      <c r="F6250">
        <v>12</v>
      </c>
      <c r="I6250" t="e">
        <f>VLOOKUP(J6250,Ref!L:M,2,0)</f>
        <v>#N/A</v>
      </c>
      <c r="J6250" t="s">
        <v>841</v>
      </c>
      <c r="K6250" t="str">
        <f>VLOOKUP($J6250,Ref!$D:$H,2,0)</f>
        <v xml:space="preserve">Caldecote, All Saints                        </v>
      </c>
      <c r="L6250" t="str">
        <f>VLOOKUP($J6250,Ref!$D:$H,3,0)</f>
        <v>Caldecote, Northill and Old Warden</v>
      </c>
      <c r="M6250" t="str">
        <f>VLOOKUP($J6250,Ref!$D:$H,4,0)</f>
        <v xml:space="preserve">Biggleswade Deanery </v>
      </c>
      <c r="N6250" t="str">
        <f>VLOOKUP($J6250,Ref!$D:$H,5,0)</f>
        <v>Archdeaconry of Bedford</v>
      </c>
      <c r="Q6250">
        <v>0</v>
      </c>
      <c r="R6250">
        <v>20127</v>
      </c>
      <c r="T6250">
        <v>20127</v>
      </c>
    </row>
    <row r="6251" spans="1:20" x14ac:dyDescent="0.3">
      <c r="A6251">
        <v>2023</v>
      </c>
      <c r="C6251" t="str">
        <f>IF(GETPIVOTDATA("PS % recovery",Sheet4!$B$5,"Parish Name",K6251)&gt;99.949%,"OK","No")</f>
        <v>OK</v>
      </c>
      <c r="D6251" t="e">
        <f>VLOOKUP(J6251,'Ref2'!C:E,3,0)</f>
        <v>#N/A</v>
      </c>
      <c r="F6251">
        <v>12</v>
      </c>
      <c r="I6251" t="e">
        <f>VLOOKUP(J6251,Ref!L:M,2,0)</f>
        <v>#N/A</v>
      </c>
      <c r="J6251" t="s">
        <v>844</v>
      </c>
      <c r="K6251" t="str">
        <f>VLOOKUP($J6251,Ref!$D:$H,2,0)</f>
        <v xml:space="preserve">Old Warden                                   </v>
      </c>
      <c r="L6251" t="str">
        <f>VLOOKUP($J6251,Ref!$D:$H,3,0)</f>
        <v>Caldecote, Northill and Old Warden</v>
      </c>
      <c r="M6251" t="str">
        <f>VLOOKUP($J6251,Ref!$D:$H,4,0)</f>
        <v xml:space="preserve">Biggleswade Deanery </v>
      </c>
      <c r="N6251" t="str">
        <f>VLOOKUP($J6251,Ref!$D:$H,5,0)</f>
        <v>Archdeaconry of Bedford</v>
      </c>
      <c r="Q6251">
        <v>6386</v>
      </c>
      <c r="R6251">
        <v>6081</v>
      </c>
      <c r="S6251">
        <v>476</v>
      </c>
      <c r="T6251">
        <v>6081</v>
      </c>
    </row>
    <row r="6252" spans="1:20" x14ac:dyDescent="0.3">
      <c r="A6252">
        <v>2023</v>
      </c>
      <c r="C6252" t="str">
        <f>IF(GETPIVOTDATA("PS % recovery",Sheet4!$B$5,"Parish Name",K6252)&gt;99.949%,"OK","No")</f>
        <v>OK</v>
      </c>
      <c r="D6252" t="e">
        <f>VLOOKUP(J6252,'Ref2'!C:E,3,0)</f>
        <v>#N/A</v>
      </c>
      <c r="F6252">
        <v>12</v>
      </c>
      <c r="I6252" t="e">
        <f>VLOOKUP(J6252,Ref!L:M,2,0)</f>
        <v>#N/A</v>
      </c>
      <c r="J6252" t="s">
        <v>842</v>
      </c>
      <c r="K6252" t="str">
        <f>VLOOKUP($J6252,Ref!$D:$H,2,0)</f>
        <v xml:space="preserve">Northill                                     </v>
      </c>
      <c r="L6252" t="str">
        <f>VLOOKUP($J6252,Ref!$D:$H,3,0)</f>
        <v>Caldecote, Northill and Old Warden</v>
      </c>
      <c r="M6252" t="str">
        <f>VLOOKUP($J6252,Ref!$D:$H,4,0)</f>
        <v xml:space="preserve">Biggleswade Deanery </v>
      </c>
      <c r="N6252" t="str">
        <f>VLOOKUP($J6252,Ref!$D:$H,5,0)</f>
        <v>Archdeaconry of Bedford</v>
      </c>
      <c r="Q6252">
        <v>23273</v>
      </c>
      <c r="R6252">
        <v>21883</v>
      </c>
      <c r="S6252">
        <v>5470.75</v>
      </c>
      <c r="T6252">
        <v>21883</v>
      </c>
    </row>
    <row r="6253" spans="1:20" x14ac:dyDescent="0.3">
      <c r="A6253">
        <v>2023</v>
      </c>
      <c r="C6253" t="str">
        <f>IF(GETPIVOTDATA("PS % recovery",Sheet4!$B$5,"Parish Name",K6253)&gt;99.949%,"OK","No")</f>
        <v>OK</v>
      </c>
      <c r="D6253" t="e">
        <f>VLOOKUP(J6253,'Ref2'!C:E,3,0)</f>
        <v>#N/A</v>
      </c>
      <c r="F6253">
        <v>12</v>
      </c>
      <c r="I6253" t="e">
        <f>VLOOKUP(J6253,Ref!L:M,2,0)</f>
        <v>#N/A</v>
      </c>
      <c r="J6253" t="s">
        <v>1346</v>
      </c>
      <c r="K6253" t="str">
        <f>VLOOKUP($J6253,Ref!$D:$H,2,0)</f>
        <v xml:space="preserve">Cockayne Hatley                              </v>
      </c>
      <c r="L6253" t="str">
        <f>VLOOKUP($J6253,Ref!$D:$H,3,0)</f>
        <v>Potton with Sutton and Cockayne Hatley</v>
      </c>
      <c r="M6253" t="str">
        <f>VLOOKUP($J6253,Ref!$D:$H,4,0)</f>
        <v xml:space="preserve">Biggleswade Deanery </v>
      </c>
      <c r="N6253" t="str">
        <f>VLOOKUP($J6253,Ref!$D:$H,5,0)</f>
        <v>Archdeaconry of Bedford</v>
      </c>
      <c r="Q6253">
        <v>2944</v>
      </c>
      <c r="R6253">
        <v>3035</v>
      </c>
      <c r="S6253">
        <v>250</v>
      </c>
      <c r="T6253">
        <v>3035</v>
      </c>
    </row>
    <row r="6254" spans="1:20" x14ac:dyDescent="0.3">
      <c r="A6254">
        <v>2023</v>
      </c>
      <c r="C6254" t="str">
        <f>IF(GETPIVOTDATA("PS % recovery",Sheet4!$B$5,"Parish Name",K6254)&gt;99.949%,"OK","No")</f>
        <v>No</v>
      </c>
      <c r="D6254" t="e">
        <f>VLOOKUP(J6254,'Ref2'!C:E,3,0)</f>
        <v>#N/A</v>
      </c>
      <c r="F6254">
        <v>12</v>
      </c>
      <c r="I6254" t="e">
        <f>VLOOKUP(J6254,Ref!L:M,2,0)</f>
        <v>#N/A</v>
      </c>
      <c r="J6254" t="s">
        <v>1348</v>
      </c>
      <c r="K6254" t="str">
        <f>VLOOKUP($J6254,Ref!$D:$H,2,0)</f>
        <v xml:space="preserve">Potton                                       </v>
      </c>
      <c r="L6254" t="str">
        <f>VLOOKUP($J6254,Ref!$D:$H,3,0)</f>
        <v>Potton with Sutton and Cockayne Hatley</v>
      </c>
      <c r="M6254" t="str">
        <f>VLOOKUP($J6254,Ref!$D:$H,4,0)</f>
        <v xml:space="preserve">Biggleswade Deanery </v>
      </c>
      <c r="N6254" t="str">
        <f>VLOOKUP($J6254,Ref!$D:$H,5,0)</f>
        <v>Archdeaconry of Bedford</v>
      </c>
      <c r="Q6254">
        <v>49866.779999999329</v>
      </c>
      <c r="R6254">
        <v>51601</v>
      </c>
      <c r="T6254">
        <v>51601</v>
      </c>
    </row>
    <row r="6255" spans="1:20" x14ac:dyDescent="0.3">
      <c r="A6255">
        <v>2023</v>
      </c>
      <c r="C6255" t="str">
        <f>IF(GETPIVOTDATA("PS % recovery",Sheet4!$B$5,"Parish Name",K6255)&gt;99.949%,"OK","No")</f>
        <v>OK</v>
      </c>
      <c r="D6255" t="e">
        <f>VLOOKUP(J6255,'Ref2'!C:E,3,0)</f>
        <v>#N/A</v>
      </c>
      <c r="F6255">
        <v>12</v>
      </c>
      <c r="I6255" t="e">
        <f>VLOOKUP(J6255,Ref!L:M,2,0)</f>
        <v>#N/A</v>
      </c>
      <c r="J6255" t="s">
        <v>1350</v>
      </c>
      <c r="K6255" t="str">
        <f>VLOOKUP($J6255,Ref!$D:$H,2,0)</f>
        <v xml:space="preserve">Sutton                                       </v>
      </c>
      <c r="L6255" t="str">
        <f>VLOOKUP($J6255,Ref!$D:$H,3,0)</f>
        <v>Potton with Sutton and Cockayne Hatley</v>
      </c>
      <c r="M6255" t="str">
        <f>VLOOKUP($J6255,Ref!$D:$H,4,0)</f>
        <v xml:space="preserve">Biggleswade Deanery </v>
      </c>
      <c r="N6255" t="str">
        <f>VLOOKUP($J6255,Ref!$D:$H,5,0)</f>
        <v>Archdeaconry of Bedford</v>
      </c>
      <c r="Q6255">
        <v>10795</v>
      </c>
      <c r="R6255">
        <v>11000</v>
      </c>
      <c r="S6255">
        <v>2750</v>
      </c>
      <c r="T6255">
        <v>11000</v>
      </c>
    </row>
    <row r="6256" spans="1:20" x14ac:dyDescent="0.3">
      <c r="A6256">
        <v>2023</v>
      </c>
      <c r="C6256" t="str">
        <f>IF(GETPIVOTDATA("PS % recovery",Sheet4!$B$5,"Parish Name",K6256)&gt;99.949%,"OK","No")</f>
        <v>OK</v>
      </c>
      <c r="D6256" t="e">
        <f>VLOOKUP(J6256,'Ref2'!C:E,3,0)</f>
        <v>#N/A</v>
      </c>
      <c r="F6256">
        <v>12</v>
      </c>
      <c r="I6256" t="e">
        <f>VLOOKUP(J6256,Ref!L:M,2,0)</f>
        <v>#N/A</v>
      </c>
      <c r="J6256" t="s">
        <v>1352</v>
      </c>
      <c r="K6256" t="str">
        <f>VLOOKUP($J6256,Ref!$D:$H,2,0)</f>
        <v xml:space="preserve">Cople                                        </v>
      </c>
      <c r="L6256" t="str">
        <f>VLOOKUP($J6256,Ref!$D:$H,3,0)</f>
        <v>Cople, Moggerhanger and Willington</v>
      </c>
      <c r="M6256" t="str">
        <f>VLOOKUP($J6256,Ref!$D:$H,4,0)</f>
        <v xml:space="preserve">Biggleswade Deanery </v>
      </c>
      <c r="N6256" t="str">
        <f>VLOOKUP($J6256,Ref!$D:$H,5,0)</f>
        <v>Archdeaconry of Bedford</v>
      </c>
      <c r="Q6256">
        <v>16676</v>
      </c>
      <c r="R6256">
        <v>19422</v>
      </c>
      <c r="S6256">
        <v>500</v>
      </c>
      <c r="T6256">
        <v>19422</v>
      </c>
    </row>
    <row r="6257" spans="1:20" x14ac:dyDescent="0.3">
      <c r="A6257">
        <v>2023</v>
      </c>
      <c r="C6257" t="str">
        <f>IF(GETPIVOTDATA("PS % recovery",Sheet4!$B$5,"Parish Name",K6257)&gt;99.949%,"OK","No")</f>
        <v>OK</v>
      </c>
      <c r="D6257" t="e">
        <f>VLOOKUP(J6257,'Ref2'!C:E,3,0)</f>
        <v>#N/A</v>
      </c>
      <c r="F6257">
        <v>12</v>
      </c>
      <c r="I6257" t="e">
        <f>VLOOKUP(J6257,Ref!L:M,2,0)</f>
        <v>#N/A</v>
      </c>
      <c r="J6257" t="s">
        <v>1354</v>
      </c>
      <c r="K6257" t="str">
        <f>VLOOKUP($J6257,Ref!$D:$H,2,0)</f>
        <v xml:space="preserve">Willington                                   </v>
      </c>
      <c r="L6257" t="str">
        <f>VLOOKUP($J6257,Ref!$D:$H,3,0)</f>
        <v>Cople, Moggerhanger and Willington</v>
      </c>
      <c r="M6257" t="str">
        <f>VLOOKUP($J6257,Ref!$D:$H,4,0)</f>
        <v xml:space="preserve">Biggleswade Deanery </v>
      </c>
      <c r="N6257" t="str">
        <f>VLOOKUP($J6257,Ref!$D:$H,5,0)</f>
        <v>Archdeaconry of Bedford</v>
      </c>
      <c r="Q6257">
        <v>20876</v>
      </c>
      <c r="R6257">
        <v>21414</v>
      </c>
      <c r="S6257">
        <v>2587</v>
      </c>
      <c r="T6257">
        <v>21414</v>
      </c>
    </row>
    <row r="6258" spans="1:20" x14ac:dyDescent="0.3">
      <c r="A6258">
        <v>2023</v>
      </c>
      <c r="C6258" t="str">
        <f>IF(GETPIVOTDATA("PS % recovery",Sheet4!$B$5,"Parish Name",K6258)&gt;99.949%,"OK","No")</f>
        <v>No</v>
      </c>
      <c r="D6258" t="e">
        <f>VLOOKUP(J6258,'Ref2'!C:E,3,0)</f>
        <v>#N/A</v>
      </c>
      <c r="F6258">
        <v>12</v>
      </c>
      <c r="I6258" t="e">
        <f>VLOOKUP(J6258,Ref!L:M,2,0)</f>
        <v>#N/A</v>
      </c>
      <c r="J6258" t="s">
        <v>1356</v>
      </c>
      <c r="K6258" t="str">
        <f>VLOOKUP($J6258,Ref!$D:$H,2,0)</f>
        <v xml:space="preserve">Moggerhanger                                 </v>
      </c>
      <c r="L6258" t="str">
        <f>VLOOKUP($J6258,Ref!$D:$H,3,0)</f>
        <v>Cople, Moggerhanger and Willington</v>
      </c>
      <c r="M6258" t="str">
        <f>VLOOKUP($J6258,Ref!$D:$H,4,0)</f>
        <v xml:space="preserve">Biggleswade Deanery </v>
      </c>
      <c r="N6258" t="str">
        <f>VLOOKUP($J6258,Ref!$D:$H,5,0)</f>
        <v>Archdeaconry of Bedford</v>
      </c>
      <c r="Q6258">
        <v>10200</v>
      </c>
      <c r="R6258">
        <v>16468</v>
      </c>
      <c r="S6258">
        <v>800</v>
      </c>
      <c r="T6258">
        <v>16468</v>
      </c>
    </row>
    <row r="6259" spans="1:20" x14ac:dyDescent="0.3">
      <c r="A6259">
        <v>2023</v>
      </c>
      <c r="C6259" t="str">
        <f>IF(GETPIVOTDATA("PS % recovery",Sheet4!$B$5,"Parish Name",K6259)&gt;99.949%,"OK","No")</f>
        <v>No</v>
      </c>
      <c r="D6259" t="e">
        <f>VLOOKUP(J6259,'Ref2'!C:E,3,0)</f>
        <v>#N/A</v>
      </c>
      <c r="F6259">
        <v>12</v>
      </c>
      <c r="I6259" t="e">
        <f>VLOOKUP(J6259,Ref!L:M,2,0)</f>
        <v>#N/A</v>
      </c>
      <c r="J6259" t="s">
        <v>1358</v>
      </c>
      <c r="K6259" t="str">
        <f>VLOOKUP($J6259,Ref!$D:$H,2,0)</f>
        <v xml:space="preserve">Dunton                                       </v>
      </c>
      <c r="L6259" t="str">
        <f>VLOOKUP($J6259,Ref!$D:$H,3,0)</f>
        <v>Dunton with Wrestlingworth and Eyeworth</v>
      </c>
      <c r="M6259" t="str">
        <f>VLOOKUP($J6259,Ref!$D:$H,4,0)</f>
        <v xml:space="preserve">Biggleswade Deanery </v>
      </c>
      <c r="N6259" t="str">
        <f>VLOOKUP($J6259,Ref!$D:$H,5,0)</f>
        <v>Archdeaconry of Bedford</v>
      </c>
      <c r="Q6259">
        <v>13322</v>
      </c>
      <c r="R6259">
        <v>15345</v>
      </c>
      <c r="S6259">
        <v>2900</v>
      </c>
      <c r="T6259">
        <v>15345</v>
      </c>
    </row>
    <row r="6260" spans="1:20" x14ac:dyDescent="0.3">
      <c r="A6260">
        <v>2023</v>
      </c>
      <c r="C6260" t="str">
        <f>IF(GETPIVOTDATA("PS % recovery",Sheet4!$B$5,"Parish Name",K6260)&gt;99.949%,"OK","No")</f>
        <v>No</v>
      </c>
      <c r="D6260" t="e">
        <f>VLOOKUP(J6260,'Ref2'!C:E,3,0)</f>
        <v>#N/A</v>
      </c>
      <c r="F6260">
        <v>12</v>
      </c>
      <c r="I6260" t="e">
        <f>VLOOKUP(J6260,Ref!L:M,2,0)</f>
        <v>#N/A</v>
      </c>
      <c r="J6260" t="s">
        <v>1360</v>
      </c>
      <c r="K6260" t="str">
        <f>VLOOKUP($J6260,Ref!$D:$H,2,0)</f>
        <v xml:space="preserve">Wrestlingworth                               </v>
      </c>
      <c r="L6260" t="str">
        <f>VLOOKUP($J6260,Ref!$D:$H,3,0)</f>
        <v>Dunton with Wrestlingworth and Eyeworth</v>
      </c>
      <c r="M6260" t="str">
        <f>VLOOKUP($J6260,Ref!$D:$H,4,0)</f>
        <v xml:space="preserve">Biggleswade Deanery </v>
      </c>
      <c r="N6260" t="str">
        <f>VLOOKUP($J6260,Ref!$D:$H,5,0)</f>
        <v>Archdeaconry of Bedford</v>
      </c>
      <c r="Q6260">
        <v>11966</v>
      </c>
      <c r="R6260">
        <v>12736</v>
      </c>
      <c r="T6260">
        <v>12736</v>
      </c>
    </row>
    <row r="6261" spans="1:20" x14ac:dyDescent="0.3">
      <c r="A6261">
        <v>2023</v>
      </c>
      <c r="C6261" t="str">
        <f>IF(GETPIVOTDATA("PS % recovery",Sheet4!$B$5,"Parish Name",K6261)&gt;99.949%,"OK","No")</f>
        <v>No</v>
      </c>
      <c r="D6261" t="e">
        <f>VLOOKUP(J6261,'Ref2'!C:E,3,0)</f>
        <v>#N/A</v>
      </c>
      <c r="F6261">
        <v>12</v>
      </c>
      <c r="I6261" t="e">
        <f>VLOOKUP(J6261,Ref!L:M,2,0)</f>
        <v>#N/A</v>
      </c>
      <c r="J6261" t="s">
        <v>1362</v>
      </c>
      <c r="K6261" t="str">
        <f>VLOOKUP($J6261,Ref!$D:$H,2,0)</f>
        <v xml:space="preserve">Eyeworth                                     </v>
      </c>
      <c r="L6261" t="str">
        <f>VLOOKUP($J6261,Ref!$D:$H,3,0)</f>
        <v>Dunton with Wrestlingworth and Eyeworth</v>
      </c>
      <c r="M6261" t="str">
        <f>VLOOKUP($J6261,Ref!$D:$H,4,0)</f>
        <v xml:space="preserve">Biggleswade Deanery </v>
      </c>
      <c r="N6261" t="str">
        <f>VLOOKUP($J6261,Ref!$D:$H,5,0)</f>
        <v>Archdeaconry of Bedford</v>
      </c>
      <c r="Q6261">
        <v>892</v>
      </c>
      <c r="R6261">
        <v>1612</v>
      </c>
      <c r="S6261">
        <v>512</v>
      </c>
      <c r="T6261">
        <v>1612</v>
      </c>
    </row>
    <row r="6262" spans="1:20" x14ac:dyDescent="0.3">
      <c r="A6262">
        <v>2023</v>
      </c>
      <c r="C6262" t="str">
        <f>IF(GETPIVOTDATA("PS % recovery",Sheet4!$B$5,"Parish Name",K6262)&gt;99.949%,"OK","No")</f>
        <v>OK</v>
      </c>
      <c r="D6262" t="str">
        <f>VLOOKUP(J6262,'Ref2'!C:E,3,0)</f>
        <v>LLF</v>
      </c>
      <c r="F6262">
        <v>12</v>
      </c>
      <c r="I6262" t="e">
        <f>VLOOKUP(J6262,Ref!L:M,2,0)</f>
        <v>#N/A</v>
      </c>
      <c r="J6262" t="s">
        <v>1364</v>
      </c>
      <c r="K6262" t="str">
        <f>VLOOKUP($J6262,Ref!$D:$H,2,0)</f>
        <v xml:space="preserve">Eaton Socon                                  </v>
      </c>
      <c r="L6262" t="str">
        <f>VLOOKUP($J6262,Ref!$D:$H,3,0)</f>
        <v>Eaton Socon</v>
      </c>
      <c r="M6262" t="str">
        <f>VLOOKUP($J6262,Ref!$D:$H,4,0)</f>
        <v xml:space="preserve">Biggleswade Deanery </v>
      </c>
      <c r="N6262" t="str">
        <f>VLOOKUP($J6262,Ref!$D:$H,5,0)</f>
        <v>Archdeaconry of Bedford</v>
      </c>
      <c r="Q6262">
        <v>76748</v>
      </c>
      <c r="R6262">
        <v>79197</v>
      </c>
      <c r="S6262">
        <v>6597</v>
      </c>
      <c r="T6262">
        <v>79197</v>
      </c>
    </row>
    <row r="6263" spans="1:20" x14ac:dyDescent="0.3">
      <c r="A6263">
        <v>2023</v>
      </c>
      <c r="C6263" t="str">
        <f>IF(GETPIVOTDATA("PS % recovery",Sheet4!$B$5,"Parish Name",K6263)&gt;99.949%,"OK","No")</f>
        <v>OK</v>
      </c>
      <c r="D6263" t="e">
        <f>VLOOKUP(J6263,'Ref2'!C:E,3,0)</f>
        <v>#N/A</v>
      </c>
      <c r="F6263">
        <v>12</v>
      </c>
      <c r="I6263" t="e">
        <f>VLOOKUP(J6263,Ref!L:M,2,0)</f>
        <v>#N/A</v>
      </c>
      <c r="J6263" t="s">
        <v>1366</v>
      </c>
      <c r="K6263" t="str">
        <f>VLOOKUP($J6263,Ref!$D:$H,2,0)</f>
        <v xml:space="preserve">Great Barford                                </v>
      </c>
      <c r="L6263" t="str">
        <f>VLOOKUP($J6263,Ref!$D:$H,3,0)</f>
        <v>The Riversmeet Benefice</v>
      </c>
      <c r="M6263" t="str">
        <f>VLOOKUP($J6263,Ref!$D:$H,4,0)</f>
        <v xml:space="preserve">Biggleswade Deanery </v>
      </c>
      <c r="N6263" t="str">
        <f>VLOOKUP($J6263,Ref!$D:$H,5,0)</f>
        <v>Archdeaconry of Bedford</v>
      </c>
      <c r="Q6263">
        <v>19137</v>
      </c>
      <c r="R6263">
        <v>19735</v>
      </c>
      <c r="S6263">
        <v>1640</v>
      </c>
      <c r="T6263">
        <v>19735</v>
      </c>
    </row>
    <row r="6264" spans="1:20" x14ac:dyDescent="0.3">
      <c r="A6264">
        <v>2023</v>
      </c>
      <c r="C6264" t="str">
        <f>IF(GETPIVOTDATA("PS % recovery",Sheet4!$B$5,"Parish Name",K6264)&gt;99.949%,"OK","No")</f>
        <v>OK</v>
      </c>
      <c r="D6264" t="e">
        <f>VLOOKUP(J6264,'Ref2'!C:E,3,0)</f>
        <v>#N/A</v>
      </c>
      <c r="F6264">
        <v>12</v>
      </c>
      <c r="I6264" t="e">
        <f>VLOOKUP(J6264,Ref!L:M,2,0)</f>
        <v>#N/A</v>
      </c>
      <c r="J6264" t="s">
        <v>1368</v>
      </c>
      <c r="K6264" t="str">
        <f>VLOOKUP($J6264,Ref!$D:$H,2,0)</f>
        <v xml:space="preserve">Roxton                                       </v>
      </c>
      <c r="L6264" t="str">
        <f>VLOOKUP($J6264,Ref!$D:$H,3,0)</f>
        <v>The Riversmeet Benefice</v>
      </c>
      <c r="M6264" t="str">
        <f>VLOOKUP($J6264,Ref!$D:$H,4,0)</f>
        <v xml:space="preserve">Biggleswade Deanery </v>
      </c>
      <c r="N6264" t="str">
        <f>VLOOKUP($J6264,Ref!$D:$H,5,0)</f>
        <v>Archdeaconry of Bedford</v>
      </c>
      <c r="Q6264">
        <v>12652</v>
      </c>
      <c r="R6264">
        <v>13052</v>
      </c>
      <c r="S6264">
        <v>1084</v>
      </c>
      <c r="T6264">
        <v>13052</v>
      </c>
    </row>
    <row r="6265" spans="1:20" x14ac:dyDescent="0.3">
      <c r="A6265">
        <v>2023</v>
      </c>
      <c r="C6265" t="str">
        <f>IF(GETPIVOTDATA("PS % recovery",Sheet4!$B$5,"Parish Name",K6265)&gt;99.949%,"OK","No")</f>
        <v>No</v>
      </c>
      <c r="D6265" t="e">
        <f>VLOOKUP(J6265,'Ref2'!C:E,3,0)</f>
        <v>#N/A</v>
      </c>
      <c r="F6265">
        <v>12</v>
      </c>
      <c r="I6265" t="e">
        <f>VLOOKUP(J6265,Ref!L:M,2,0)</f>
        <v>#N/A</v>
      </c>
      <c r="J6265" t="s">
        <v>846</v>
      </c>
      <c r="K6265" t="str">
        <f>VLOOKUP($J6265,Ref!$D:$H,2,0)</f>
        <v xml:space="preserve">Sandy                                        </v>
      </c>
      <c r="L6265" t="str">
        <f>VLOOKUP($J6265,Ref!$D:$H,3,0)</f>
        <v>Sandy</v>
      </c>
      <c r="M6265" t="str">
        <f>VLOOKUP($J6265,Ref!$D:$H,4,0)</f>
        <v xml:space="preserve">Biggleswade Deanery </v>
      </c>
      <c r="N6265" t="str">
        <f>VLOOKUP($J6265,Ref!$D:$H,5,0)</f>
        <v>Archdeaconry of Bedford</v>
      </c>
      <c r="Q6265">
        <v>70983</v>
      </c>
      <c r="R6265">
        <v>68979</v>
      </c>
      <c r="S6265">
        <v>10000</v>
      </c>
      <c r="T6265">
        <v>68979</v>
      </c>
    </row>
    <row r="6266" spans="1:20" x14ac:dyDescent="0.3">
      <c r="A6266">
        <v>2023</v>
      </c>
      <c r="C6266" t="str">
        <f>IF(GETPIVOTDATA("PS % recovery",Sheet4!$B$5,"Parish Name",K6266)&gt;99.949%,"OK","No")</f>
        <v>OK</v>
      </c>
      <c r="D6266" t="e">
        <f>VLOOKUP(J6266,'Ref2'!C:E,3,0)</f>
        <v>#N/A</v>
      </c>
      <c r="F6266">
        <v>12</v>
      </c>
      <c r="I6266" t="e">
        <f>VLOOKUP(J6266,Ref!L:M,2,0)</f>
        <v>#N/A</v>
      </c>
      <c r="J6266" t="s">
        <v>1371</v>
      </c>
      <c r="K6266" t="str">
        <f>VLOOKUP($J6266,Ref!$D:$H,2,0)</f>
        <v xml:space="preserve">Billington                                   </v>
      </c>
      <c r="L6266" t="str">
        <f>VLOOKUP($J6266,Ref!$D:$H,3,0)</f>
        <v>Ouzel Valley Team Ministry</v>
      </c>
      <c r="M6266" t="str">
        <f>VLOOKUP($J6266,Ref!$D:$H,4,0)</f>
        <v>Dunstable Deanery</v>
      </c>
      <c r="N6266" t="str">
        <f>VLOOKUP($J6266,Ref!$D:$H,5,0)</f>
        <v>Archdeaconry of Bedford</v>
      </c>
      <c r="Q6266">
        <v>9464</v>
      </c>
      <c r="R6266">
        <v>9602</v>
      </c>
      <c r="S6266">
        <v>2270</v>
      </c>
      <c r="T6266">
        <v>9602</v>
      </c>
    </row>
    <row r="6267" spans="1:20" x14ac:dyDescent="0.3">
      <c r="A6267">
        <v>2023</v>
      </c>
      <c r="C6267" t="str">
        <f>IF(GETPIVOTDATA("PS % recovery",Sheet4!$B$5,"Parish Name",K6267)&gt;99.949%,"OK","No")</f>
        <v>OK</v>
      </c>
      <c r="D6267" t="e">
        <f>VLOOKUP(J6267,'Ref2'!C:E,3,0)</f>
        <v>#N/A</v>
      </c>
      <c r="F6267">
        <v>12</v>
      </c>
      <c r="I6267" t="e">
        <f>VLOOKUP(J6267,Ref!L:M,2,0)</f>
        <v>#N/A</v>
      </c>
      <c r="J6267" t="s">
        <v>1373</v>
      </c>
      <c r="K6267" t="str">
        <f>VLOOKUP($J6267,Ref!$D:$H,2,0)</f>
        <v xml:space="preserve">Hockliffe                                    </v>
      </c>
      <c r="L6267" t="str">
        <f>VLOOKUP($J6267,Ref!$D:$H,3,0)</f>
        <v>Ouzel Valley Team Ministry</v>
      </c>
      <c r="M6267" t="str">
        <f>VLOOKUP($J6267,Ref!$D:$H,4,0)</f>
        <v>Dunstable Deanery</v>
      </c>
      <c r="N6267" t="str">
        <f>VLOOKUP($J6267,Ref!$D:$H,5,0)</f>
        <v>Archdeaconry of Bedford</v>
      </c>
      <c r="Q6267">
        <v>8474</v>
      </c>
      <c r="R6267">
        <v>8617</v>
      </c>
      <c r="S6267">
        <v>2152</v>
      </c>
      <c r="T6267">
        <v>8617</v>
      </c>
    </row>
    <row r="6268" spans="1:20" x14ac:dyDescent="0.3">
      <c r="A6268">
        <v>2023</v>
      </c>
      <c r="C6268" t="str">
        <f>IF(GETPIVOTDATA("PS % recovery",Sheet4!$B$5,"Parish Name",K6268)&gt;99.949%,"OK","No")</f>
        <v>No</v>
      </c>
      <c r="D6268" t="e">
        <f>VLOOKUP(J6268,'Ref2'!C:E,3,0)</f>
        <v>#N/A</v>
      </c>
      <c r="F6268">
        <v>12</v>
      </c>
      <c r="I6268" t="e">
        <f>VLOOKUP(J6268,Ref!L:M,2,0)</f>
        <v>#N/A</v>
      </c>
      <c r="J6268" t="s">
        <v>847</v>
      </c>
      <c r="K6268" t="str">
        <f>VLOOKUP($J6268,Ref!$D:$H,2,0)</f>
        <v xml:space="preserve">Leighton Buzzard                             </v>
      </c>
      <c r="L6268" t="str">
        <f>VLOOKUP($J6268,Ref!$D:$H,3,0)</f>
        <v>Ouzel Valley Team Ministry</v>
      </c>
      <c r="M6268" t="str">
        <f>VLOOKUP($J6268,Ref!$D:$H,4,0)</f>
        <v>Dunstable Deanery</v>
      </c>
      <c r="N6268" t="str">
        <f>VLOOKUP($J6268,Ref!$D:$H,5,0)</f>
        <v>Archdeaconry of Bedford</v>
      </c>
      <c r="Q6268">
        <v>68000</v>
      </c>
      <c r="R6268">
        <v>86089</v>
      </c>
      <c r="S6268">
        <v>12133</v>
      </c>
      <c r="T6268">
        <v>86089</v>
      </c>
    </row>
    <row r="6269" spans="1:20" x14ac:dyDescent="0.3">
      <c r="A6269">
        <v>2023</v>
      </c>
      <c r="C6269" t="str">
        <f>IF(GETPIVOTDATA("PS % recovery",Sheet4!$B$5,"Parish Name",K6269)&gt;99.949%,"OK","No")</f>
        <v>OK</v>
      </c>
      <c r="D6269" t="e">
        <f>VLOOKUP(J6269,'Ref2'!C:E,3,0)</f>
        <v>#N/A</v>
      </c>
      <c r="F6269">
        <v>12</v>
      </c>
      <c r="I6269" t="e">
        <f>VLOOKUP(J6269,Ref!L:M,2,0)</f>
        <v>#N/A</v>
      </c>
      <c r="J6269" t="s">
        <v>1376</v>
      </c>
      <c r="K6269" t="str">
        <f>VLOOKUP($J6269,Ref!$D:$H,2,0)</f>
        <v xml:space="preserve">Linslade                                     </v>
      </c>
      <c r="L6269" t="str">
        <f>VLOOKUP($J6269,Ref!$D:$H,3,0)</f>
        <v>Ouzel Valley Team Ministry</v>
      </c>
      <c r="M6269" t="str">
        <f>VLOOKUP($J6269,Ref!$D:$H,4,0)</f>
        <v>Dunstable Deanery</v>
      </c>
      <c r="N6269" t="str">
        <f>VLOOKUP($J6269,Ref!$D:$H,5,0)</f>
        <v>Archdeaconry of Bedford</v>
      </c>
      <c r="Q6269">
        <v>65979</v>
      </c>
      <c r="R6269">
        <v>66881</v>
      </c>
      <c r="T6269">
        <v>66881</v>
      </c>
    </row>
    <row r="6270" spans="1:20" x14ac:dyDescent="0.3">
      <c r="A6270">
        <v>2023</v>
      </c>
      <c r="C6270" t="str">
        <f>IF(GETPIVOTDATA("PS % recovery",Sheet4!$B$5,"Parish Name",K6270)&gt;99.949%,"OK","No")</f>
        <v>No</v>
      </c>
      <c r="D6270" t="e">
        <f>VLOOKUP(J6270,'Ref2'!C:E,3,0)</f>
        <v>#N/A</v>
      </c>
      <c r="F6270">
        <v>12</v>
      </c>
      <c r="I6270" t="e">
        <f>VLOOKUP(J6270,Ref!L:M,2,0)</f>
        <v>#N/A</v>
      </c>
      <c r="J6270" t="s">
        <v>1378</v>
      </c>
      <c r="K6270" t="str">
        <f>VLOOKUP($J6270,Ref!$D:$H,2,0)</f>
        <v>Sandhills, Church of the Good Shepherd (Conve</v>
      </c>
      <c r="L6270" t="str">
        <f>VLOOKUP($J6270,Ref!$D:$H,3,0)</f>
        <v>Ouzel Valley Team Ministry</v>
      </c>
      <c r="M6270" t="str">
        <f>VLOOKUP($J6270,Ref!$D:$H,4,0)</f>
        <v>Dunstable Deanery</v>
      </c>
      <c r="N6270" t="str">
        <f>VLOOKUP($J6270,Ref!$D:$H,5,0)</f>
        <v>Archdeaconry of Bedford</v>
      </c>
      <c r="Q6270">
        <v>20425.519999995828</v>
      </c>
      <c r="R6270">
        <v>35618</v>
      </c>
      <c r="S6270">
        <v>1750</v>
      </c>
      <c r="T6270">
        <v>35618</v>
      </c>
    </row>
    <row r="6271" spans="1:20" x14ac:dyDescent="0.3">
      <c r="A6271">
        <v>2023</v>
      </c>
      <c r="C6271" t="str">
        <f>IF(GETPIVOTDATA("PS % recovery",Sheet4!$B$5,"Parish Name",K6271)&gt;99.949%,"OK","No")</f>
        <v>No</v>
      </c>
      <c r="D6271" t="e">
        <f>VLOOKUP(J6271,'Ref2'!C:E,3,0)</f>
        <v>#N/A</v>
      </c>
      <c r="F6271">
        <v>12</v>
      </c>
      <c r="I6271" t="e">
        <f>VLOOKUP(J6271,Ref!L:M,2,0)</f>
        <v>#N/A</v>
      </c>
      <c r="J6271" t="s">
        <v>1380</v>
      </c>
      <c r="K6271" t="str">
        <f>VLOOKUP($J6271,Ref!$D:$H,2,0)</f>
        <v xml:space="preserve">Chalgrave                                    </v>
      </c>
      <c r="L6271" t="str">
        <f>VLOOKUP($J6271,Ref!$D:$H,3,0)</f>
        <v>Toddington and Chalgrave</v>
      </c>
      <c r="M6271" t="str">
        <f>VLOOKUP($J6271,Ref!$D:$H,4,0)</f>
        <v>Dunstable Deanery</v>
      </c>
      <c r="N6271" t="str">
        <f>VLOOKUP($J6271,Ref!$D:$H,5,0)</f>
        <v>Archdeaconry of Bedford</v>
      </c>
      <c r="Q6271">
        <v>15729</v>
      </c>
      <c r="R6271">
        <v>15897</v>
      </c>
      <c r="T6271">
        <v>15897</v>
      </c>
    </row>
    <row r="6272" spans="1:20" x14ac:dyDescent="0.3">
      <c r="A6272">
        <v>2023</v>
      </c>
      <c r="C6272" t="str">
        <f>IF(GETPIVOTDATA("PS % recovery",Sheet4!$B$5,"Parish Name",K6272)&gt;99.949%,"OK","No")</f>
        <v>No</v>
      </c>
      <c r="D6272" t="e">
        <f>VLOOKUP(J6272,'Ref2'!C:E,3,0)</f>
        <v>#N/A</v>
      </c>
      <c r="F6272">
        <v>12</v>
      </c>
      <c r="I6272" t="e">
        <f>VLOOKUP(J6272,Ref!L:M,2,0)</f>
        <v>#N/A</v>
      </c>
      <c r="J6272" t="s">
        <v>1382</v>
      </c>
      <c r="K6272" t="str">
        <f>VLOOKUP($J6272,Ref!$D:$H,2,0)</f>
        <v xml:space="preserve">Toddington                                   </v>
      </c>
      <c r="L6272" t="str">
        <f>VLOOKUP($J6272,Ref!$D:$H,3,0)</f>
        <v>Toddington and Chalgrave</v>
      </c>
      <c r="M6272" t="str">
        <f>VLOOKUP($J6272,Ref!$D:$H,4,0)</f>
        <v>Dunstable Deanery</v>
      </c>
      <c r="N6272" t="str">
        <f>VLOOKUP($J6272,Ref!$D:$H,5,0)</f>
        <v>Archdeaconry of Bedford</v>
      </c>
      <c r="Q6272">
        <v>20757</v>
      </c>
      <c r="R6272">
        <v>21083</v>
      </c>
      <c r="S6272">
        <v>1591.2</v>
      </c>
      <c r="T6272">
        <v>21083</v>
      </c>
    </row>
    <row r="6273" spans="1:20" x14ac:dyDescent="0.3">
      <c r="A6273">
        <v>2023</v>
      </c>
      <c r="C6273" t="str">
        <f>IF(GETPIVOTDATA("PS % recovery",Sheet4!$B$5,"Parish Name",K6273)&gt;99.949%,"OK","No")</f>
        <v>OK</v>
      </c>
      <c r="D6273" t="e">
        <f>VLOOKUP(J6273,'Ref2'!C:E,3,0)</f>
        <v>#N/A</v>
      </c>
      <c r="F6273">
        <v>12</v>
      </c>
      <c r="I6273" t="e">
        <f>VLOOKUP(J6273,Ref!L:M,2,0)</f>
        <v>#N/A</v>
      </c>
      <c r="J6273" t="s">
        <v>1384</v>
      </c>
      <c r="K6273" t="str">
        <f>VLOOKUP($J6273,Ref!$D:$H,2,0)</f>
        <v xml:space="preserve">Dunstable                                    </v>
      </c>
      <c r="L6273" t="str">
        <f>VLOOKUP($J6273,Ref!$D:$H,3,0)</f>
        <v>Dunstable Team Ministry</v>
      </c>
      <c r="M6273" t="str">
        <f>VLOOKUP($J6273,Ref!$D:$H,4,0)</f>
        <v>Dunstable Deanery</v>
      </c>
      <c r="N6273" t="str">
        <f>VLOOKUP($J6273,Ref!$D:$H,5,0)</f>
        <v>Archdeaconry of Bedford</v>
      </c>
      <c r="Q6273">
        <v>146948</v>
      </c>
      <c r="R6273">
        <v>149874</v>
      </c>
      <c r="S6273">
        <v>12233.5</v>
      </c>
      <c r="T6273">
        <v>149874</v>
      </c>
    </row>
    <row r="6274" spans="1:20" x14ac:dyDescent="0.3">
      <c r="A6274">
        <v>2023</v>
      </c>
      <c r="C6274" t="str">
        <f>IF(GETPIVOTDATA("PS % recovery",Sheet4!$B$5,"Parish Name",K6274)&gt;99.949%,"OK","No")</f>
        <v>OK</v>
      </c>
      <c r="D6274" t="e">
        <f>VLOOKUP(J6274,'Ref2'!C:E,3,0)</f>
        <v>#N/A</v>
      </c>
      <c r="F6274">
        <v>12</v>
      </c>
      <c r="I6274" t="e">
        <f>VLOOKUP(J6274,Ref!L:M,2,0)</f>
        <v>#N/A</v>
      </c>
      <c r="J6274" t="s">
        <v>1386</v>
      </c>
      <c r="K6274" t="str">
        <f>VLOOKUP($J6274,Ref!$D:$H,2,0)</f>
        <v xml:space="preserve">Eaton Bray with Edlesborough                 </v>
      </c>
      <c r="L6274" t="str">
        <f>VLOOKUP($J6274,Ref!$D:$H,3,0)</f>
        <v>Eaton Bray with Edlesborough</v>
      </c>
      <c r="M6274" t="str">
        <f>VLOOKUP($J6274,Ref!$D:$H,4,0)</f>
        <v>Dunstable Deanery</v>
      </c>
      <c r="N6274" t="str">
        <f>VLOOKUP($J6274,Ref!$D:$H,5,0)</f>
        <v>Archdeaconry of Bedford</v>
      </c>
      <c r="Q6274">
        <v>64989</v>
      </c>
      <c r="R6274">
        <v>66271</v>
      </c>
      <c r="S6274">
        <v>5518</v>
      </c>
      <c r="T6274">
        <v>66271</v>
      </c>
    </row>
    <row r="6275" spans="1:20" x14ac:dyDescent="0.3">
      <c r="A6275">
        <v>2023</v>
      </c>
      <c r="C6275" t="str">
        <f>IF(GETPIVOTDATA("PS % recovery",Sheet4!$B$5,"Parish Name",K6275)&gt;99.949%,"OK","No")</f>
        <v>No</v>
      </c>
      <c r="D6275" t="e">
        <f>VLOOKUP(J6275,'Ref2'!C:E,3,0)</f>
        <v>#N/A</v>
      </c>
      <c r="F6275">
        <v>12</v>
      </c>
      <c r="I6275" t="e">
        <f>VLOOKUP(J6275,Ref!L:M,2,0)</f>
        <v>#N/A</v>
      </c>
      <c r="J6275" t="s">
        <v>1388</v>
      </c>
      <c r="K6275" t="str">
        <f>VLOOKUP($J6275,Ref!$D:$H,2,0)</f>
        <v xml:space="preserve">Heath and Reach with Egginton                </v>
      </c>
      <c r="L6275" t="str">
        <f>VLOOKUP($J6275,Ref!$D:$H,3,0)</f>
        <v>Ouzel Valley Team Ministry</v>
      </c>
      <c r="M6275" t="str">
        <f>VLOOKUP($J6275,Ref!$D:$H,4,0)</f>
        <v>Dunstable Deanery</v>
      </c>
      <c r="N6275" t="str">
        <f>VLOOKUP($J6275,Ref!$D:$H,5,0)</f>
        <v>Archdeaconry of Bedford</v>
      </c>
      <c r="Q6275">
        <v>48351</v>
      </c>
      <c r="R6275">
        <v>49702</v>
      </c>
      <c r="S6275">
        <v>8754.15</v>
      </c>
      <c r="T6275">
        <v>49702</v>
      </c>
    </row>
    <row r="6276" spans="1:20" x14ac:dyDescent="0.3">
      <c r="A6276">
        <v>2023</v>
      </c>
      <c r="C6276" t="str">
        <f>IF(GETPIVOTDATA("PS % recovery",Sheet4!$B$5,"Parish Name",K6276)&gt;99.949%,"OK","No")</f>
        <v>No</v>
      </c>
      <c r="D6276" t="e">
        <f>VLOOKUP(J6276,'Ref2'!C:E,3,0)</f>
        <v>#N/A</v>
      </c>
      <c r="F6276">
        <v>12</v>
      </c>
      <c r="I6276" t="e">
        <f>VLOOKUP(J6276,Ref!L:M,2,0)</f>
        <v>#N/A</v>
      </c>
      <c r="J6276" t="s">
        <v>1390</v>
      </c>
      <c r="K6276" t="str">
        <f>VLOOKUP($J6276,Ref!$D:$H,2,0)</f>
        <v xml:space="preserve">Houghton Regis                               </v>
      </c>
      <c r="L6276" t="str">
        <f>VLOOKUP($J6276,Ref!$D:$H,3,0)</f>
        <v>Houghton Regis</v>
      </c>
      <c r="M6276" t="str">
        <f>VLOOKUP($J6276,Ref!$D:$H,4,0)</f>
        <v>Dunstable Deanery</v>
      </c>
      <c r="N6276" t="str">
        <f>VLOOKUP($J6276,Ref!$D:$H,5,0)</f>
        <v>Archdeaconry of Bedford</v>
      </c>
      <c r="Q6276">
        <v>20700</v>
      </c>
      <c r="R6276">
        <v>51450</v>
      </c>
      <c r="S6276">
        <v>1500</v>
      </c>
      <c r="T6276">
        <v>51450</v>
      </c>
    </row>
    <row r="6277" spans="1:20" x14ac:dyDescent="0.3">
      <c r="A6277">
        <v>2023</v>
      </c>
      <c r="C6277" t="str">
        <f>IF(GETPIVOTDATA("PS % recovery",Sheet4!$B$5,"Parish Name",K6277)&gt;99.949%,"OK","No")</f>
        <v>OK</v>
      </c>
      <c r="D6277" t="e">
        <f>VLOOKUP(J6277,'Ref2'!C:E,3,0)</f>
        <v>#N/A</v>
      </c>
      <c r="F6277">
        <v>12</v>
      </c>
      <c r="I6277" t="e">
        <f>VLOOKUP(J6277,Ref!L:M,2,0)</f>
        <v>#N/A</v>
      </c>
      <c r="J6277" t="s">
        <v>1392</v>
      </c>
      <c r="K6277" t="str">
        <f>VLOOKUP($J6277,Ref!$D:$H,2,0)</f>
        <v xml:space="preserve">Kensworth                                    </v>
      </c>
      <c r="L6277" t="str">
        <f>VLOOKUP($J6277,Ref!$D:$H,3,0)</f>
        <v>Kensworth, Studham and Whipsnade</v>
      </c>
      <c r="M6277" t="str">
        <f>VLOOKUP($J6277,Ref!$D:$H,4,0)</f>
        <v>Dunstable Deanery</v>
      </c>
      <c r="N6277" t="str">
        <f>VLOOKUP($J6277,Ref!$D:$H,5,0)</f>
        <v>Archdeaconry of Bedford</v>
      </c>
      <c r="Q6277">
        <v>24055.439999999999</v>
      </c>
      <c r="R6277">
        <v>24709</v>
      </c>
      <c r="S6277">
        <v>2041.58</v>
      </c>
      <c r="T6277">
        <v>24709</v>
      </c>
    </row>
    <row r="6278" spans="1:20" x14ac:dyDescent="0.3">
      <c r="A6278">
        <v>2023</v>
      </c>
      <c r="C6278" t="str">
        <f>IF(GETPIVOTDATA("PS % recovery",Sheet4!$B$5,"Parish Name",K6278)&gt;99.949%,"OK","No")</f>
        <v>OK</v>
      </c>
      <c r="D6278" t="e">
        <f>VLOOKUP(J6278,'Ref2'!C:E,3,0)</f>
        <v>#N/A</v>
      </c>
      <c r="F6278">
        <v>12</v>
      </c>
      <c r="I6278" t="e">
        <f>VLOOKUP(J6278,Ref!L:M,2,0)</f>
        <v>#N/A</v>
      </c>
      <c r="J6278" t="s">
        <v>1394</v>
      </c>
      <c r="K6278" t="str">
        <f>VLOOKUP($J6278,Ref!$D:$H,2,0)</f>
        <v xml:space="preserve">Studham                                      </v>
      </c>
      <c r="L6278" t="str">
        <f>VLOOKUP($J6278,Ref!$D:$H,3,0)</f>
        <v>Kensworth, Studham and Whipsnade</v>
      </c>
      <c r="M6278" t="str">
        <f>VLOOKUP($J6278,Ref!$D:$H,4,0)</f>
        <v>Dunstable Deanery</v>
      </c>
      <c r="N6278" t="str">
        <f>VLOOKUP($J6278,Ref!$D:$H,5,0)</f>
        <v>Archdeaconry of Bedford</v>
      </c>
      <c r="Q6278">
        <v>21828</v>
      </c>
      <c r="R6278">
        <v>22175</v>
      </c>
      <c r="S6278">
        <v>1847</v>
      </c>
      <c r="T6278">
        <v>22175</v>
      </c>
    </row>
    <row r="6279" spans="1:20" x14ac:dyDescent="0.3">
      <c r="A6279">
        <v>2023</v>
      </c>
      <c r="C6279" t="str">
        <f>IF(GETPIVOTDATA("PS % recovery",Sheet4!$B$5,"Parish Name",K6279)&gt;99.949%,"OK","No")</f>
        <v>OK</v>
      </c>
      <c r="D6279" t="e">
        <f>VLOOKUP(J6279,'Ref2'!C:E,3,0)</f>
        <v>#N/A</v>
      </c>
      <c r="F6279">
        <v>12</v>
      </c>
      <c r="I6279" t="e">
        <f>VLOOKUP(J6279,Ref!L:M,2,0)</f>
        <v>#N/A</v>
      </c>
      <c r="J6279" t="s">
        <v>1396</v>
      </c>
      <c r="K6279" t="str">
        <f>VLOOKUP($J6279,Ref!$D:$H,2,0)</f>
        <v xml:space="preserve">Whipsnade                                    </v>
      </c>
      <c r="L6279" t="str">
        <f>VLOOKUP($J6279,Ref!$D:$H,3,0)</f>
        <v>Kensworth, Studham and Whipsnade</v>
      </c>
      <c r="M6279" t="str">
        <f>VLOOKUP($J6279,Ref!$D:$H,4,0)</f>
        <v>Dunstable Deanery</v>
      </c>
      <c r="N6279" t="str">
        <f>VLOOKUP($J6279,Ref!$D:$H,5,0)</f>
        <v>Archdeaconry of Bedford</v>
      </c>
      <c r="Q6279">
        <v>21372</v>
      </c>
      <c r="R6279">
        <v>22063</v>
      </c>
      <c r="S6279">
        <v>1834</v>
      </c>
      <c r="T6279">
        <v>22063</v>
      </c>
    </row>
    <row r="6280" spans="1:20" x14ac:dyDescent="0.3">
      <c r="A6280">
        <v>2023</v>
      </c>
      <c r="C6280" t="str">
        <f>IF(GETPIVOTDATA("PS % recovery",Sheet4!$B$5,"Parish Name",K6280)&gt;99.949%,"OK","No")</f>
        <v>No</v>
      </c>
      <c r="D6280" t="e">
        <f>VLOOKUP(J6280,'Ref2'!C:E,3,0)</f>
        <v>#N/A</v>
      </c>
      <c r="F6280">
        <v>12</v>
      </c>
      <c r="I6280" t="e">
        <f>VLOOKUP(J6280,Ref!L:M,2,0)</f>
        <v>#N/A</v>
      </c>
      <c r="J6280" t="s">
        <v>1398</v>
      </c>
      <c r="K6280" t="str">
        <f>VLOOKUP($J6280,Ref!$D:$H,2,0)</f>
        <v xml:space="preserve">Stanbridge                                   </v>
      </c>
      <c r="L6280" t="str">
        <f>VLOOKUP($J6280,Ref!$D:$H,3,0)</f>
        <v>Totternhoe, Stanbridge and Tilsworth</v>
      </c>
      <c r="M6280" t="str">
        <f>VLOOKUP($J6280,Ref!$D:$H,4,0)</f>
        <v>Dunstable Deanery</v>
      </c>
      <c r="N6280" t="str">
        <f>VLOOKUP($J6280,Ref!$D:$H,5,0)</f>
        <v>Archdeaconry of Bedford</v>
      </c>
      <c r="Q6280">
        <v>7200</v>
      </c>
      <c r="R6280">
        <v>18516</v>
      </c>
      <c r="S6280">
        <v>600</v>
      </c>
      <c r="T6280">
        <v>18516</v>
      </c>
    </row>
    <row r="6281" spans="1:20" x14ac:dyDescent="0.3">
      <c r="A6281">
        <v>2023</v>
      </c>
      <c r="C6281" t="str">
        <f>IF(GETPIVOTDATA("PS % recovery",Sheet4!$B$5,"Parish Name",K6281)&gt;99.949%,"OK","No")</f>
        <v>No</v>
      </c>
      <c r="D6281" t="e">
        <f>VLOOKUP(J6281,'Ref2'!C:E,3,0)</f>
        <v>#N/A</v>
      </c>
      <c r="F6281">
        <v>12</v>
      </c>
      <c r="I6281" t="e">
        <f>VLOOKUP(J6281,Ref!L:M,2,0)</f>
        <v>#N/A</v>
      </c>
      <c r="J6281" t="s">
        <v>1400</v>
      </c>
      <c r="K6281" t="str">
        <f>VLOOKUP($J6281,Ref!$D:$H,2,0)</f>
        <v xml:space="preserve">Tilsworth                                    </v>
      </c>
      <c r="L6281" t="str">
        <f>VLOOKUP($J6281,Ref!$D:$H,3,0)</f>
        <v>Totternhoe, Stanbridge and Tilsworth</v>
      </c>
      <c r="M6281" t="str">
        <f>VLOOKUP($J6281,Ref!$D:$H,4,0)</f>
        <v>Dunstable Deanery</v>
      </c>
      <c r="N6281" t="str">
        <f>VLOOKUP($J6281,Ref!$D:$H,5,0)</f>
        <v>Archdeaconry of Bedford</v>
      </c>
      <c r="Q6281">
        <v>8166</v>
      </c>
      <c r="R6281">
        <v>9147</v>
      </c>
      <c r="S6281">
        <v>25</v>
      </c>
      <c r="T6281">
        <v>9147</v>
      </c>
    </row>
    <row r="6282" spans="1:20" x14ac:dyDescent="0.3">
      <c r="A6282">
        <v>2023</v>
      </c>
      <c r="C6282" t="str">
        <f>IF(GETPIVOTDATA("PS % recovery",Sheet4!$B$5,"Parish Name",K6282)&gt;99.949%,"OK","No")</f>
        <v>OK</v>
      </c>
      <c r="D6282" t="e">
        <f>VLOOKUP(J6282,'Ref2'!C:E,3,0)</f>
        <v>#N/A</v>
      </c>
      <c r="F6282">
        <v>12</v>
      </c>
      <c r="I6282" t="e">
        <f>VLOOKUP(J6282,Ref!L:M,2,0)</f>
        <v>#N/A</v>
      </c>
      <c r="J6282" t="s">
        <v>1402</v>
      </c>
      <c r="K6282" t="str">
        <f>VLOOKUP($J6282,Ref!$D:$H,2,0)</f>
        <v xml:space="preserve">Totternhoe                                   </v>
      </c>
      <c r="L6282" t="str">
        <f>VLOOKUP($J6282,Ref!$D:$H,3,0)</f>
        <v>Totternhoe, Stanbridge and Tilsworth</v>
      </c>
      <c r="M6282" t="str">
        <f>VLOOKUP($J6282,Ref!$D:$H,4,0)</f>
        <v>Dunstable Deanery</v>
      </c>
      <c r="N6282" t="str">
        <f>VLOOKUP($J6282,Ref!$D:$H,5,0)</f>
        <v>Archdeaconry of Bedford</v>
      </c>
      <c r="Q6282">
        <v>26928</v>
      </c>
      <c r="R6282">
        <v>27409</v>
      </c>
      <c r="S6282">
        <v>400</v>
      </c>
      <c r="T6282">
        <v>27409</v>
      </c>
    </row>
    <row r="6283" spans="1:20" x14ac:dyDescent="0.3">
      <c r="A6283">
        <v>2023</v>
      </c>
      <c r="C6283" t="str">
        <f>IF(GETPIVOTDATA("PS % recovery",Sheet4!$B$5,"Parish Name",K6283)&gt;99.949%,"OK","No")</f>
        <v>No</v>
      </c>
      <c r="D6283" t="str">
        <f>VLOOKUP(J6283,'Ref2'!C:E,3,0)</f>
        <v>LLF</v>
      </c>
      <c r="F6283">
        <v>12</v>
      </c>
      <c r="I6283" t="e">
        <f>VLOOKUP(J6283,Ref!L:M,2,0)</f>
        <v>#N/A</v>
      </c>
      <c r="J6283" t="s">
        <v>1404</v>
      </c>
      <c r="K6283" t="str">
        <f>VLOOKUP($J6283,Ref!$D:$H,2,0)</f>
        <v xml:space="preserve">Bushmead                                     </v>
      </c>
      <c r="L6283" t="str">
        <f>VLOOKUP($J6283,Ref!$D:$H,3,0)</f>
        <v>Bushmead</v>
      </c>
      <c r="M6283" t="str">
        <f>VLOOKUP($J6283,Ref!$D:$H,4,0)</f>
        <v>Luton Deanery</v>
      </c>
      <c r="N6283" t="str">
        <f>VLOOKUP($J6283,Ref!$D:$H,5,0)</f>
        <v>Archdeaconry of Bedford</v>
      </c>
      <c r="Q6283">
        <v>52909</v>
      </c>
      <c r="R6283">
        <v>53876</v>
      </c>
      <c r="T6283">
        <v>53876</v>
      </c>
    </row>
    <row r="6284" spans="1:20" x14ac:dyDescent="0.3">
      <c r="A6284">
        <v>2023</v>
      </c>
      <c r="C6284" t="str">
        <f>IF(GETPIVOTDATA("PS % recovery",Sheet4!$B$5,"Parish Name",K6284)&gt;99.949%,"OK","No")</f>
        <v>No</v>
      </c>
      <c r="D6284" t="e">
        <f>VLOOKUP(J6284,'Ref2'!C:E,3,0)</f>
        <v>#N/A</v>
      </c>
      <c r="F6284">
        <v>12</v>
      </c>
      <c r="I6284" t="e">
        <f>VLOOKUP(J6284,Ref!L:M,2,0)</f>
        <v>#N/A</v>
      </c>
      <c r="J6284" t="s">
        <v>1406</v>
      </c>
      <c r="K6284" t="str">
        <f>VLOOKUP($J6284,Ref!$D:$H,2,0)</f>
        <v xml:space="preserve">Caddington                                   </v>
      </c>
      <c r="L6284" t="str">
        <f>VLOOKUP($J6284,Ref!$D:$H,3,0)</f>
        <v>Caddington</v>
      </c>
      <c r="M6284" t="str">
        <f>VLOOKUP($J6284,Ref!$D:$H,4,0)</f>
        <v>Luton Deanery</v>
      </c>
      <c r="N6284" t="str">
        <f>VLOOKUP($J6284,Ref!$D:$H,5,0)</f>
        <v>Archdeaconry of Bedford</v>
      </c>
      <c r="Q6284">
        <v>20000</v>
      </c>
      <c r="R6284">
        <v>33810</v>
      </c>
      <c r="S6284">
        <v>1000</v>
      </c>
      <c r="T6284">
        <v>33810</v>
      </c>
    </row>
    <row r="6285" spans="1:20" x14ac:dyDescent="0.3">
      <c r="A6285">
        <v>2023</v>
      </c>
      <c r="C6285" t="str">
        <f>IF(GETPIVOTDATA("PS % recovery",Sheet4!$B$5,"Parish Name",K6285)&gt;99.949%,"OK","No")</f>
        <v>OK</v>
      </c>
      <c r="D6285" t="e">
        <f>VLOOKUP(J6285,'Ref2'!C:E,3,0)</f>
        <v>#N/A</v>
      </c>
      <c r="F6285">
        <v>12</v>
      </c>
      <c r="I6285" t="e">
        <f>VLOOKUP(J6285,Ref!L:M,2,0)</f>
        <v>#N/A</v>
      </c>
      <c r="J6285" t="s">
        <v>1408</v>
      </c>
      <c r="K6285" t="str">
        <f>VLOOKUP($J6285,Ref!$D:$H,2,0)</f>
        <v xml:space="preserve">Woodside, St Andrew                          </v>
      </c>
      <c r="L6285" t="str">
        <f>VLOOKUP($J6285,Ref!$D:$H,3,0)</f>
        <v>Woodside</v>
      </c>
      <c r="M6285" t="str">
        <f>VLOOKUP($J6285,Ref!$D:$H,4,0)</f>
        <v>Luton Deanery</v>
      </c>
      <c r="N6285" t="str">
        <f>VLOOKUP($J6285,Ref!$D:$H,5,0)</f>
        <v>Archdeaconry of Bedford</v>
      </c>
      <c r="Q6285">
        <v>33092</v>
      </c>
      <c r="R6285">
        <v>33543</v>
      </c>
      <c r="S6285">
        <v>6043</v>
      </c>
      <c r="T6285">
        <v>33543</v>
      </c>
    </row>
    <row r="6286" spans="1:20" x14ac:dyDescent="0.3">
      <c r="A6286">
        <v>2023</v>
      </c>
      <c r="C6286" t="str">
        <f>IF(GETPIVOTDATA("PS % recovery",Sheet4!$B$5,"Parish Name",K6286)&gt;99.949%,"OK","No")</f>
        <v>OK</v>
      </c>
      <c r="D6286" t="e">
        <f>VLOOKUP(J6286,'Ref2'!C:E,3,0)</f>
        <v>#N/A</v>
      </c>
      <c r="F6286">
        <v>12</v>
      </c>
      <c r="I6286" t="e">
        <f>VLOOKUP(J6286,Ref!L:M,2,0)</f>
        <v>#N/A</v>
      </c>
      <c r="J6286" t="s">
        <v>1410</v>
      </c>
      <c r="K6286" t="str">
        <f>VLOOKUP($J6286,Ref!$D:$H,2,0)</f>
        <v xml:space="preserve">Farley Hill, St John the Baptist             </v>
      </c>
      <c r="L6286" t="str">
        <f>VLOOKUP($J6286,Ref!$D:$H,3,0)</f>
        <v>Farley Hill, St John the Baptist</v>
      </c>
      <c r="M6286" t="str">
        <f>VLOOKUP($J6286,Ref!$D:$H,4,0)</f>
        <v>Luton Deanery</v>
      </c>
      <c r="N6286" t="str">
        <f>VLOOKUP($J6286,Ref!$D:$H,5,0)</f>
        <v>Archdeaconry of Bedford</v>
      </c>
      <c r="Q6286">
        <v>20200</v>
      </c>
      <c r="R6286">
        <v>20822</v>
      </c>
      <c r="T6286">
        <v>20822</v>
      </c>
    </row>
    <row r="6287" spans="1:20" x14ac:dyDescent="0.3">
      <c r="A6287">
        <v>2023</v>
      </c>
      <c r="C6287" t="str">
        <f>IF(GETPIVOTDATA("PS % recovery",Sheet4!$B$5,"Parish Name",K6287)&gt;99.949%,"OK","No")</f>
        <v>No</v>
      </c>
      <c r="D6287" t="e">
        <f>VLOOKUP(J6287,'Ref2'!C:E,3,0)</f>
        <v>#N/A</v>
      </c>
      <c r="F6287">
        <v>12</v>
      </c>
      <c r="I6287" t="str">
        <f>VLOOKUP(J6287,Ref!L:M,2,0)</f>
        <v>Yes</v>
      </c>
      <c r="J6287" t="s">
        <v>1412</v>
      </c>
      <c r="K6287" t="str">
        <f>VLOOKUP($J6287,Ref!$D:$H,2,0)</f>
        <v xml:space="preserve">Leagrave, St Luke                            </v>
      </c>
      <c r="L6287" t="str">
        <f>VLOOKUP($J6287,Ref!$D:$H,3,0)</f>
        <v>Leagrave, St Luke</v>
      </c>
      <c r="M6287" t="str">
        <f>VLOOKUP($J6287,Ref!$D:$H,4,0)</f>
        <v>Luton Deanery</v>
      </c>
      <c r="N6287" t="str">
        <f>VLOOKUP($J6287,Ref!$D:$H,5,0)</f>
        <v>Archdeaconry of Bedford</v>
      </c>
      <c r="Q6287">
        <v>34000</v>
      </c>
      <c r="R6287">
        <v>45742</v>
      </c>
      <c r="S6287">
        <v>3000</v>
      </c>
      <c r="T6287">
        <v>45742</v>
      </c>
    </row>
    <row r="6288" spans="1:20" x14ac:dyDescent="0.3">
      <c r="A6288">
        <v>2023</v>
      </c>
      <c r="C6288" t="str">
        <f>IF(GETPIVOTDATA("PS % recovery",Sheet4!$B$5,"Parish Name",K6288)&gt;99.949%,"OK","No")</f>
        <v>No</v>
      </c>
      <c r="D6288" t="e">
        <f>VLOOKUP(J6288,'Ref2'!C:E,3,0)</f>
        <v>#N/A</v>
      </c>
      <c r="F6288">
        <v>12</v>
      </c>
      <c r="I6288" t="e">
        <f>VLOOKUP(J6288,Ref!L:M,2,0)</f>
        <v>#N/A</v>
      </c>
      <c r="J6288" t="s">
        <v>1414</v>
      </c>
      <c r="K6288" t="str">
        <f>VLOOKUP($J6288,Ref!$D:$H,2,0)</f>
        <v xml:space="preserve">Luton, St Augustine, Limbury                 </v>
      </c>
      <c r="L6288" t="str">
        <f>VLOOKUP($J6288,Ref!$D:$H,3,0)</f>
        <v>Luton, Saint Augustine, Limbury with Holy Trinity</v>
      </c>
      <c r="M6288" t="str">
        <f>VLOOKUP($J6288,Ref!$D:$H,4,0)</f>
        <v>Luton Deanery</v>
      </c>
      <c r="N6288" t="str">
        <f>VLOOKUP($J6288,Ref!$D:$H,5,0)</f>
        <v>Archdeaconry of Bedford</v>
      </c>
      <c r="Q6288">
        <v>49200</v>
      </c>
      <c r="R6288">
        <v>56893</v>
      </c>
      <c r="S6288">
        <v>4100</v>
      </c>
      <c r="T6288">
        <v>56893</v>
      </c>
    </row>
    <row r="6289" spans="1:20" x14ac:dyDescent="0.3">
      <c r="A6289">
        <v>2023</v>
      </c>
      <c r="C6289" t="str">
        <f>IF(GETPIVOTDATA("PS % recovery",Sheet4!$B$5,"Parish Name",K6289)&gt;99.949%,"OK","No")</f>
        <v>OK</v>
      </c>
      <c r="D6289" t="e">
        <f>VLOOKUP(J6289,'Ref2'!C:E,3,0)</f>
        <v>#N/A</v>
      </c>
      <c r="F6289">
        <v>12</v>
      </c>
      <c r="I6289" t="e">
        <f>VLOOKUP(J6289,Ref!L:M,2,0)</f>
        <v>#N/A</v>
      </c>
      <c r="J6289" t="s">
        <v>1416</v>
      </c>
      <c r="K6289" t="str">
        <f>VLOOKUP($J6289,Ref!$D:$H,2,0)</f>
        <v xml:space="preserve">Luton, All Saints with St Peter              </v>
      </c>
      <c r="L6289" t="str">
        <f>VLOOKUP($J6289,Ref!$D:$H,3,0)</f>
        <v>Luton, All Saints with St Peter</v>
      </c>
      <c r="M6289" t="str">
        <f>VLOOKUP($J6289,Ref!$D:$H,4,0)</f>
        <v>Luton Deanery</v>
      </c>
      <c r="N6289" t="str">
        <f>VLOOKUP($J6289,Ref!$D:$H,5,0)</f>
        <v>Archdeaconry of Bedford</v>
      </c>
      <c r="Q6289">
        <v>33801</v>
      </c>
      <c r="R6289">
        <v>34844</v>
      </c>
      <c r="S6289">
        <v>10094</v>
      </c>
      <c r="T6289">
        <v>34844</v>
      </c>
    </row>
    <row r="6290" spans="1:20" x14ac:dyDescent="0.3">
      <c r="A6290">
        <v>2023</v>
      </c>
      <c r="C6290" t="str">
        <f>IF(GETPIVOTDATA("PS % recovery",Sheet4!$B$5,"Parish Name",K6290)&gt;99.949%,"OK","No")</f>
        <v>OK</v>
      </c>
      <c r="D6290" t="str">
        <f>VLOOKUP(J6290,'Ref2'!C:E,3,0)</f>
        <v>LLF</v>
      </c>
      <c r="F6290">
        <v>12</v>
      </c>
      <c r="I6290" t="e">
        <f>VLOOKUP(J6290,Ref!L:M,2,0)</f>
        <v>#N/A</v>
      </c>
      <c r="J6290" t="s">
        <v>1418</v>
      </c>
      <c r="K6290" t="str">
        <f>VLOOKUP($J6290,Ref!$D:$H,2,0)</f>
        <v xml:space="preserve">Luton, St Hugh, Lewsey                       </v>
      </c>
      <c r="L6290" t="str">
        <f>VLOOKUP($J6290,Ref!$D:$H,3,0)</f>
        <v>Luton, St Hugh, Lewsey</v>
      </c>
      <c r="M6290" t="str">
        <f>VLOOKUP($J6290,Ref!$D:$H,4,0)</f>
        <v>Luton Deanery</v>
      </c>
      <c r="N6290" t="str">
        <f>VLOOKUP($J6290,Ref!$D:$H,5,0)</f>
        <v>Archdeaconry of Bedford</v>
      </c>
      <c r="Q6290">
        <v>52547</v>
      </c>
      <c r="R6290">
        <v>46094</v>
      </c>
      <c r="S6290">
        <v>3843</v>
      </c>
      <c r="T6290">
        <v>46094</v>
      </c>
    </row>
    <row r="6291" spans="1:20" x14ac:dyDescent="0.3">
      <c r="A6291">
        <v>2023</v>
      </c>
      <c r="C6291" t="str">
        <f>IF(GETPIVOTDATA("PS % recovery",Sheet4!$B$5,"Parish Name",K6291)&gt;99.949%,"OK","No")</f>
        <v>No</v>
      </c>
      <c r="D6291" t="e">
        <f>VLOOKUP(J6291,'Ref2'!C:E,3,0)</f>
        <v>#N/A</v>
      </c>
      <c r="F6291">
        <v>12</v>
      </c>
      <c r="I6291" t="e">
        <f>VLOOKUP(J6291,Ref!L:M,2,0)</f>
        <v>#N/A</v>
      </c>
      <c r="J6291" t="s">
        <v>1420</v>
      </c>
      <c r="K6291" t="str">
        <f>VLOOKUP($J6291,Ref!$D:$H,2,0)</f>
        <v xml:space="preserve">Luton, St Andrew                             </v>
      </c>
      <c r="L6291" t="str">
        <f>VLOOKUP($J6291,Ref!$D:$H,3,0)</f>
        <v>Luton, St Andrew</v>
      </c>
      <c r="M6291" t="str">
        <f>VLOOKUP($J6291,Ref!$D:$H,4,0)</f>
        <v>Luton Deanery</v>
      </c>
      <c r="N6291" t="str">
        <f>VLOOKUP($J6291,Ref!$D:$H,5,0)</f>
        <v>Archdeaconry of Bedford</v>
      </c>
      <c r="Q6291">
        <v>15000</v>
      </c>
      <c r="R6291">
        <v>20406</v>
      </c>
      <c r="T6291">
        <v>20406</v>
      </c>
    </row>
    <row r="6292" spans="1:20" x14ac:dyDescent="0.3">
      <c r="A6292">
        <v>2023</v>
      </c>
      <c r="C6292" t="str">
        <f>IF(GETPIVOTDATA("PS % recovery",Sheet4!$B$5,"Parish Name",K6292)&gt;99.949%,"OK","No")</f>
        <v>No</v>
      </c>
      <c r="D6292" t="e">
        <f>VLOOKUP(J6292,'Ref2'!C:E,3,0)</f>
        <v>#N/A</v>
      </c>
      <c r="F6292">
        <v>12</v>
      </c>
      <c r="I6292" t="e">
        <f>VLOOKUP(J6292,Ref!L:M,2,0)</f>
        <v>#N/A</v>
      </c>
      <c r="J6292" t="s">
        <v>1422</v>
      </c>
      <c r="K6292" t="str">
        <f>VLOOKUP($J6292,Ref!$D:$H,2,0)</f>
        <v xml:space="preserve">Luton, St Anne with St Christopher           </v>
      </c>
      <c r="L6292" t="str">
        <f>VLOOKUP($J6292,Ref!$D:$H,3,0)</f>
        <v>Luton, St Anne with St Christopher</v>
      </c>
      <c r="M6292" t="str">
        <f>VLOOKUP($J6292,Ref!$D:$H,4,0)</f>
        <v>Luton Deanery</v>
      </c>
      <c r="N6292" t="str">
        <f>VLOOKUP($J6292,Ref!$D:$H,5,0)</f>
        <v>Archdeaconry of Bedford</v>
      </c>
      <c r="Q6292">
        <v>18000</v>
      </c>
      <c r="R6292">
        <v>50232</v>
      </c>
      <c r="S6292">
        <v>1500</v>
      </c>
      <c r="T6292">
        <v>50232</v>
      </c>
    </row>
    <row r="6293" spans="1:20" x14ac:dyDescent="0.3">
      <c r="A6293">
        <v>2023</v>
      </c>
      <c r="C6293" t="str">
        <f>IF(GETPIVOTDATA("PS % recovery",Sheet4!$B$5,"Parish Name",K6293)&gt;99.949%,"OK","No")</f>
        <v>No</v>
      </c>
      <c r="D6293" t="str">
        <f>VLOOKUP(J6293,'Ref2'!C:E,3,0)</f>
        <v>LLF</v>
      </c>
      <c r="F6293">
        <v>12</v>
      </c>
      <c r="I6293" t="e">
        <f>VLOOKUP(J6293,Ref!L:M,2,0)</f>
        <v>#N/A</v>
      </c>
      <c r="J6293" t="s">
        <v>1424</v>
      </c>
      <c r="K6293" t="str">
        <f>VLOOKUP($J6293,Ref!$D:$H,2,0)</f>
        <v xml:space="preserve">Luton, St Francis                            </v>
      </c>
      <c r="L6293" t="str">
        <f>VLOOKUP($J6293,Ref!$D:$H,3,0)</f>
        <v>Luton, St Francis</v>
      </c>
      <c r="M6293" t="str">
        <f>VLOOKUP($J6293,Ref!$D:$H,4,0)</f>
        <v>Luton Deanery</v>
      </c>
      <c r="N6293" t="str">
        <f>VLOOKUP($J6293,Ref!$D:$H,5,0)</f>
        <v>Archdeaconry of Bedford</v>
      </c>
      <c r="Q6293">
        <v>54734</v>
      </c>
      <c r="R6293">
        <v>49221</v>
      </c>
      <c r="T6293">
        <v>49221</v>
      </c>
    </row>
    <row r="6294" spans="1:20" x14ac:dyDescent="0.3">
      <c r="A6294">
        <v>2023</v>
      </c>
      <c r="C6294" t="str">
        <f>IF(GETPIVOTDATA("PS % recovery",Sheet4!$B$5,"Parish Name",K6294)&gt;99.949%,"OK","No")</f>
        <v>OK</v>
      </c>
      <c r="D6294" t="e">
        <f>VLOOKUP(J6294,'Ref2'!C:E,3,0)</f>
        <v>#N/A</v>
      </c>
      <c r="F6294">
        <v>12</v>
      </c>
      <c r="I6294" t="e">
        <f>VLOOKUP(J6294,Ref!L:M,2,0)</f>
        <v>#N/A</v>
      </c>
      <c r="J6294" t="s">
        <v>1426</v>
      </c>
      <c r="K6294" t="str">
        <f>VLOOKUP($J6294,Ref!$D:$H,2,0)</f>
        <v xml:space="preserve">Luton                                        </v>
      </c>
      <c r="L6294" t="str">
        <f>VLOOKUP($J6294,Ref!$D:$H,3,0)</f>
        <v>Luton</v>
      </c>
      <c r="M6294" t="str">
        <f>VLOOKUP($J6294,Ref!$D:$H,4,0)</f>
        <v>Luton Deanery</v>
      </c>
      <c r="N6294" t="str">
        <f>VLOOKUP($J6294,Ref!$D:$H,5,0)</f>
        <v>Archdeaconry of Bedford</v>
      </c>
      <c r="Q6294">
        <v>74391</v>
      </c>
      <c r="R6294">
        <v>75251</v>
      </c>
      <c r="S6294">
        <v>17625.5</v>
      </c>
      <c r="T6294">
        <v>75251</v>
      </c>
    </row>
    <row r="6295" spans="1:20" x14ac:dyDescent="0.3">
      <c r="A6295">
        <v>2023</v>
      </c>
      <c r="C6295" t="str">
        <f>IF(GETPIVOTDATA("PS % recovery",Sheet4!$B$5,"Parish Name",K6295)&gt;99.949%,"OK","No")</f>
        <v>No</v>
      </c>
      <c r="D6295" t="e">
        <f>VLOOKUP(J6295,'Ref2'!C:E,3,0)</f>
        <v>#N/A</v>
      </c>
      <c r="F6295">
        <v>12</v>
      </c>
      <c r="I6295" t="e">
        <f>VLOOKUP(J6295,Ref!L:M,2,0)</f>
        <v>#N/A</v>
      </c>
      <c r="J6295" t="s">
        <v>1428</v>
      </c>
      <c r="K6295" t="str">
        <f>VLOOKUP($J6295,Ref!$D:$H,2,0)</f>
        <v xml:space="preserve">Luton, St Paul                               </v>
      </c>
      <c r="L6295" t="str">
        <f>VLOOKUP($J6295,Ref!$D:$H,3,0)</f>
        <v>Luton, St Paul</v>
      </c>
      <c r="M6295" t="str">
        <f>VLOOKUP($J6295,Ref!$D:$H,4,0)</f>
        <v>Luton Deanery</v>
      </c>
      <c r="N6295" t="str">
        <f>VLOOKUP($J6295,Ref!$D:$H,5,0)</f>
        <v>Archdeaconry of Bedford</v>
      </c>
      <c r="Q6295">
        <v>14700</v>
      </c>
      <c r="R6295">
        <v>23225</v>
      </c>
      <c r="S6295">
        <v>1250</v>
      </c>
      <c r="T6295">
        <v>23225</v>
      </c>
    </row>
    <row r="6296" spans="1:20" x14ac:dyDescent="0.3">
      <c r="A6296">
        <v>2023</v>
      </c>
      <c r="C6296" t="str">
        <f>IF(GETPIVOTDATA("PS % recovery",Sheet4!$B$5,"Parish Name",K6296)&gt;99.949%,"OK","No")</f>
        <v>No</v>
      </c>
      <c r="D6296" t="e">
        <f>VLOOKUP(J6296,'Ref2'!C:E,3,0)</f>
        <v>#N/A</v>
      </c>
      <c r="F6296">
        <v>12</v>
      </c>
      <c r="I6296" t="e">
        <f>VLOOKUP(J6296,Ref!L:M,2,0)</f>
        <v>#N/A</v>
      </c>
      <c r="J6296" t="s">
        <v>1430</v>
      </c>
      <c r="K6296" t="str">
        <f>VLOOKUP($J6296,Ref!$D:$H,2,0)</f>
        <v xml:space="preserve">Luton, St Saviour                            </v>
      </c>
      <c r="L6296" t="str">
        <f>VLOOKUP($J6296,Ref!$D:$H,3,0)</f>
        <v>Luton, St Saviour</v>
      </c>
      <c r="M6296" t="str">
        <f>VLOOKUP($J6296,Ref!$D:$H,4,0)</f>
        <v>Luton Deanery</v>
      </c>
      <c r="N6296" t="str">
        <f>VLOOKUP($J6296,Ref!$D:$H,5,0)</f>
        <v>Archdeaconry of Bedford</v>
      </c>
      <c r="Q6296">
        <v>10000</v>
      </c>
      <c r="R6296">
        <v>20570</v>
      </c>
      <c r="T6296">
        <v>20570</v>
      </c>
    </row>
    <row r="6297" spans="1:20" x14ac:dyDescent="0.3">
      <c r="A6297">
        <v>2023</v>
      </c>
      <c r="C6297" t="str">
        <f>IF(GETPIVOTDATA("PS % recovery",Sheet4!$B$5,"Parish Name",K6297)&gt;99.949%,"OK","No")</f>
        <v>No</v>
      </c>
      <c r="D6297" t="e">
        <f>VLOOKUP(J6297,'Ref2'!C:E,3,0)</f>
        <v>#N/A</v>
      </c>
      <c r="F6297">
        <v>12</v>
      </c>
      <c r="I6297" t="e">
        <f>VLOOKUP(J6297,Ref!L:M,2,0)</f>
        <v>#N/A</v>
      </c>
      <c r="J6297" t="s">
        <v>1432</v>
      </c>
      <c r="K6297" t="str">
        <f>VLOOKUP($J6297,Ref!$D:$H,2,0)</f>
        <v xml:space="preserve">Marsh Farm                                   </v>
      </c>
      <c r="L6297" t="str">
        <f>VLOOKUP($J6297,Ref!$D:$H,3,0)</f>
        <v>Marsh Farm</v>
      </c>
      <c r="M6297" t="str">
        <f>VLOOKUP($J6297,Ref!$D:$H,4,0)</f>
        <v>Luton Deanery</v>
      </c>
      <c r="N6297" t="str">
        <f>VLOOKUP($J6297,Ref!$D:$H,5,0)</f>
        <v>Archdeaconry of Bedford</v>
      </c>
      <c r="Q6297">
        <v>12000</v>
      </c>
      <c r="R6297">
        <v>35122</v>
      </c>
      <c r="S6297">
        <v>6500</v>
      </c>
      <c r="T6297">
        <v>35122</v>
      </c>
    </row>
    <row r="6298" spans="1:20" x14ac:dyDescent="0.3">
      <c r="A6298">
        <v>2023</v>
      </c>
      <c r="C6298" t="str">
        <f>IF(GETPIVOTDATA("PS % recovery",Sheet4!$B$5,"Parish Name",K6298)&gt;99.949%,"OK","No")</f>
        <v>OK</v>
      </c>
      <c r="D6298" t="e">
        <f>VLOOKUP(J6298,'Ref2'!C:E,3,0)</f>
        <v>#N/A</v>
      </c>
      <c r="F6298">
        <v>12</v>
      </c>
      <c r="I6298" t="e">
        <f>VLOOKUP(J6298,Ref!L:M,2,0)</f>
        <v>#N/A</v>
      </c>
      <c r="J6298" t="s">
        <v>1434</v>
      </c>
      <c r="K6298" t="str">
        <f>VLOOKUP($J6298,Ref!$D:$H,2,0)</f>
        <v xml:space="preserve">Stopsley, St Thomas                          </v>
      </c>
      <c r="L6298" t="str">
        <f>VLOOKUP($J6298,Ref!$D:$H,3,0)</f>
        <v>Stopsley, St Thomas</v>
      </c>
      <c r="M6298" t="str">
        <f>VLOOKUP($J6298,Ref!$D:$H,4,0)</f>
        <v>Luton Deanery</v>
      </c>
      <c r="N6298" t="str">
        <f>VLOOKUP($J6298,Ref!$D:$H,5,0)</f>
        <v>Archdeaconry of Bedford</v>
      </c>
      <c r="Q6298">
        <v>62268</v>
      </c>
      <c r="R6298">
        <v>63230</v>
      </c>
      <c r="T6298">
        <v>63230</v>
      </c>
    </row>
    <row r="6299" spans="1:20" x14ac:dyDescent="0.3">
      <c r="A6299">
        <v>2023</v>
      </c>
      <c r="C6299" t="str">
        <f>IF(GETPIVOTDATA("PS % recovery",Sheet4!$B$5,"Parish Name",K6299)&gt;99.949%,"OK","No")</f>
        <v>No</v>
      </c>
      <c r="D6299" t="e">
        <f>VLOOKUP(J6299,'Ref2'!C:E,3,0)</f>
        <v>#N/A</v>
      </c>
      <c r="F6299">
        <v>12</v>
      </c>
      <c r="I6299" t="e">
        <f>VLOOKUP(J6299,Ref!L:M,2,0)</f>
        <v>#N/A</v>
      </c>
      <c r="J6299" t="s">
        <v>1436</v>
      </c>
      <c r="K6299" t="str">
        <f>VLOOKUP($J6299,Ref!$D:$H,2,0)</f>
        <v xml:space="preserve">Streatley                                    </v>
      </c>
      <c r="L6299" t="str">
        <f>VLOOKUP($J6299,Ref!$D:$H,3,0)</f>
        <v>Streatley</v>
      </c>
      <c r="M6299" t="str">
        <f>VLOOKUP($J6299,Ref!$D:$H,4,0)</f>
        <v>Luton Deanery</v>
      </c>
      <c r="N6299" t="str">
        <f>VLOOKUP($J6299,Ref!$D:$H,5,0)</f>
        <v>Archdeaconry of Bedford</v>
      </c>
      <c r="Q6299">
        <v>46000</v>
      </c>
      <c r="R6299">
        <v>60026</v>
      </c>
      <c r="S6299">
        <v>7000</v>
      </c>
      <c r="T6299">
        <v>60026</v>
      </c>
    </row>
    <row r="6300" spans="1:20" x14ac:dyDescent="0.3">
      <c r="A6300">
        <v>2023</v>
      </c>
      <c r="C6300" t="str">
        <f>IF(GETPIVOTDATA("PS % recovery",Sheet4!$B$5,"Parish Name",K6300)&gt;99.949%,"OK","No")</f>
        <v>No</v>
      </c>
      <c r="D6300" t="e">
        <f>VLOOKUP(J6300,'Ref2'!C:E,3,0)</f>
        <v>#N/A</v>
      </c>
      <c r="F6300">
        <v>12</v>
      </c>
      <c r="I6300" t="e">
        <f>VLOOKUP(J6300,Ref!L:M,2,0)</f>
        <v>#N/A</v>
      </c>
      <c r="J6300" t="s">
        <v>1438</v>
      </c>
      <c r="K6300" t="str">
        <f>VLOOKUP($J6300,Ref!$D:$H,2,0)</f>
        <v xml:space="preserve">Sundon                                       </v>
      </c>
      <c r="L6300" t="str">
        <f>VLOOKUP($J6300,Ref!$D:$H,3,0)</f>
        <v>Sundon</v>
      </c>
      <c r="M6300" t="str">
        <f>VLOOKUP($J6300,Ref!$D:$H,4,0)</f>
        <v>Luton Deanery</v>
      </c>
      <c r="N6300" t="str">
        <f>VLOOKUP($J6300,Ref!$D:$H,5,0)</f>
        <v>Archdeaconry of Bedford</v>
      </c>
      <c r="Q6300">
        <v>9000</v>
      </c>
      <c r="R6300">
        <v>24210</v>
      </c>
      <c r="S6300">
        <v>6750</v>
      </c>
      <c r="T6300">
        <v>24210</v>
      </c>
    </row>
    <row r="6301" spans="1:20" x14ac:dyDescent="0.3">
      <c r="A6301">
        <v>2023</v>
      </c>
      <c r="C6301" t="str">
        <f>IF(GETPIVOTDATA("PS % recovery",Sheet4!$B$5,"Parish Name",K6301)&gt;99.949%,"OK","No")</f>
        <v>No</v>
      </c>
      <c r="D6301" t="str">
        <f>VLOOKUP(J6301,'Ref2'!C:E,3,0)</f>
        <v>LLF</v>
      </c>
      <c r="F6301">
        <v>12</v>
      </c>
      <c r="I6301" t="e">
        <f>VLOOKUP(J6301,Ref!L:M,2,0)</f>
        <v>#N/A</v>
      </c>
      <c r="J6301" t="s">
        <v>1440</v>
      </c>
      <c r="K6301" t="str">
        <f>VLOOKUP($J6301,Ref!$D:$H,2,0)</f>
        <v xml:space="preserve">Bletsoe                                      </v>
      </c>
      <c r="L6301" t="str">
        <f>VLOOKUP($J6301,Ref!$D:$H,3,0)</f>
        <v>Riseley with Bletsoe</v>
      </c>
      <c r="M6301" t="str">
        <f>VLOOKUP($J6301,Ref!$D:$H,4,0)</f>
        <v>Sharnbrook Deanery</v>
      </c>
      <c r="N6301" t="str">
        <f>VLOOKUP($J6301,Ref!$D:$H,5,0)</f>
        <v>Archdeaconry of Bedford</v>
      </c>
      <c r="Q6301">
        <v>15631</v>
      </c>
      <c r="R6301">
        <v>16135</v>
      </c>
      <c r="S6301">
        <v>1344.5</v>
      </c>
      <c r="T6301">
        <v>16135</v>
      </c>
    </row>
    <row r="6302" spans="1:20" x14ac:dyDescent="0.3">
      <c r="A6302">
        <v>2023</v>
      </c>
      <c r="C6302" t="str">
        <f>IF(GETPIVOTDATA("PS % recovery",Sheet4!$B$5,"Parish Name",K6302)&gt;99.949%,"OK","No")</f>
        <v>OK</v>
      </c>
      <c r="D6302" t="str">
        <f>VLOOKUP(J6302,'Ref2'!C:E,3,0)</f>
        <v>LLF</v>
      </c>
      <c r="F6302">
        <v>12</v>
      </c>
      <c r="I6302" t="str">
        <f>VLOOKUP(J6302,Ref!L:M,2,0)</f>
        <v>Yes</v>
      </c>
      <c r="J6302" t="s">
        <v>1442</v>
      </c>
      <c r="K6302" t="str">
        <f>VLOOKUP($J6302,Ref!$D:$H,2,0)</f>
        <v xml:space="preserve">Riseley                                      </v>
      </c>
      <c r="L6302" t="str">
        <f>VLOOKUP($J6302,Ref!$D:$H,3,0)</f>
        <v>Riseley with Bletsoe</v>
      </c>
      <c r="M6302" t="str">
        <f>VLOOKUP($J6302,Ref!$D:$H,4,0)</f>
        <v>Sharnbrook Deanery</v>
      </c>
      <c r="N6302" t="str">
        <f>VLOOKUP($J6302,Ref!$D:$H,5,0)</f>
        <v>Archdeaconry of Bedford</v>
      </c>
      <c r="Q6302">
        <v>51278</v>
      </c>
      <c r="R6302">
        <v>52174</v>
      </c>
      <c r="S6302">
        <v>4346</v>
      </c>
      <c r="T6302">
        <v>52174</v>
      </c>
    </row>
    <row r="6303" spans="1:20" x14ac:dyDescent="0.3">
      <c r="A6303">
        <v>2023</v>
      </c>
      <c r="C6303" t="str">
        <f>IF(GETPIVOTDATA("PS % recovery",Sheet4!$B$5,"Parish Name",K6303)&gt;99.949%,"OK","No")</f>
        <v>No</v>
      </c>
      <c r="D6303" t="e">
        <f>VLOOKUP(J6303,'Ref2'!C:E,3,0)</f>
        <v>#N/A</v>
      </c>
      <c r="F6303">
        <v>12</v>
      </c>
      <c r="I6303" t="e">
        <f>VLOOKUP(J6303,Ref!L:M,2,0)</f>
        <v>#N/A</v>
      </c>
      <c r="J6303" t="s">
        <v>1444</v>
      </c>
      <c r="K6303" t="str">
        <f>VLOOKUP($J6303,Ref!$D:$H,2,0)</f>
        <v xml:space="preserve">Bolnhurst                                    </v>
      </c>
      <c r="L6303" t="str">
        <f>VLOOKUP($J6303,Ref!$D:$H,3,0)</f>
        <v>Bolnhurst with Keysoe</v>
      </c>
      <c r="M6303" t="str">
        <f>VLOOKUP($J6303,Ref!$D:$H,4,0)</f>
        <v>Sharnbrook Deanery</v>
      </c>
      <c r="N6303" t="str">
        <f>VLOOKUP($J6303,Ref!$D:$H,5,0)</f>
        <v>Archdeaconry of Bedford</v>
      </c>
      <c r="Q6303">
        <v>1937</v>
      </c>
      <c r="R6303">
        <v>2789</v>
      </c>
      <c r="T6303">
        <v>2789</v>
      </c>
    </row>
    <row r="6304" spans="1:20" x14ac:dyDescent="0.3">
      <c r="A6304">
        <v>2023</v>
      </c>
      <c r="C6304" t="str">
        <f>IF(GETPIVOTDATA("PS % recovery",Sheet4!$B$5,"Parish Name",K6304)&gt;99.949%,"OK","No")</f>
        <v>No</v>
      </c>
      <c r="D6304" t="e">
        <f>VLOOKUP(J6304,'Ref2'!C:E,3,0)</f>
        <v>#N/A</v>
      </c>
      <c r="F6304">
        <v>12</v>
      </c>
      <c r="I6304" t="e">
        <f>VLOOKUP(J6304,Ref!L:M,2,0)</f>
        <v>#N/A</v>
      </c>
      <c r="J6304" t="s">
        <v>1446</v>
      </c>
      <c r="K6304" t="str">
        <f>VLOOKUP($J6304,Ref!$D:$H,2,0)</f>
        <v xml:space="preserve">Keysoe                                       </v>
      </c>
      <c r="L6304" t="str">
        <f>VLOOKUP($J6304,Ref!$D:$H,3,0)</f>
        <v>Bolnhurst with Keysoe</v>
      </c>
      <c r="M6304" t="str">
        <f>VLOOKUP($J6304,Ref!$D:$H,4,0)</f>
        <v>Sharnbrook Deanery</v>
      </c>
      <c r="N6304" t="str">
        <f>VLOOKUP($J6304,Ref!$D:$H,5,0)</f>
        <v>Archdeaconry of Bedford</v>
      </c>
      <c r="Q6304">
        <v>5265</v>
      </c>
      <c r="R6304">
        <v>6850</v>
      </c>
      <c r="S6304">
        <v>100</v>
      </c>
      <c r="T6304">
        <v>6850</v>
      </c>
    </row>
    <row r="6305" spans="1:20" x14ac:dyDescent="0.3">
      <c r="A6305">
        <v>2023</v>
      </c>
      <c r="C6305" t="str">
        <f>IF(GETPIVOTDATA("PS % recovery",Sheet4!$B$5,"Parish Name",K6305)&gt;99.949%,"OK","No")</f>
        <v>OK</v>
      </c>
      <c r="D6305" t="e">
        <f>VLOOKUP(J6305,'Ref2'!C:E,3,0)</f>
        <v>#N/A</v>
      </c>
      <c r="F6305">
        <v>12</v>
      </c>
      <c r="I6305" t="e">
        <f>VLOOKUP(J6305,Ref!L:M,2,0)</f>
        <v>#N/A</v>
      </c>
      <c r="J6305" t="s">
        <v>1448</v>
      </c>
      <c r="K6305" t="str">
        <f>VLOOKUP($J6305,Ref!$D:$H,2,0)</f>
        <v xml:space="preserve">Carlton with Chellington (LEP)               </v>
      </c>
      <c r="L6305" t="str">
        <f>VLOOKUP($J6305,Ref!$D:$H,3,0)</f>
        <v>Chellington Team</v>
      </c>
      <c r="M6305" t="str">
        <f>VLOOKUP($J6305,Ref!$D:$H,4,0)</f>
        <v>Sharnbrook Deanery</v>
      </c>
      <c r="N6305" t="str">
        <f>VLOOKUP($J6305,Ref!$D:$H,5,0)</f>
        <v>Archdeaconry of Bedford</v>
      </c>
      <c r="Q6305">
        <v>22866</v>
      </c>
      <c r="R6305">
        <v>23059</v>
      </c>
      <c r="S6305">
        <v>1917</v>
      </c>
      <c r="T6305">
        <v>23059</v>
      </c>
    </row>
    <row r="6306" spans="1:20" x14ac:dyDescent="0.3">
      <c r="A6306">
        <v>2023</v>
      </c>
      <c r="C6306" t="str">
        <f>IF(GETPIVOTDATA("PS % recovery",Sheet4!$B$5,"Parish Name",K6306)&gt;99.949%,"OK","No")</f>
        <v>No</v>
      </c>
      <c r="D6306" t="e">
        <f>VLOOKUP(J6306,'Ref2'!C:E,3,0)</f>
        <v>#N/A</v>
      </c>
      <c r="F6306">
        <v>12</v>
      </c>
      <c r="I6306" t="e">
        <f>VLOOKUP(J6306,Ref!L:M,2,0)</f>
        <v>#N/A</v>
      </c>
      <c r="J6306" t="s">
        <v>1450</v>
      </c>
      <c r="K6306" t="str">
        <f>VLOOKUP($J6306,Ref!$D:$H,2,0)</f>
        <v xml:space="preserve">Harrold (LEP)                                </v>
      </c>
      <c r="L6306" t="str">
        <f>VLOOKUP($J6306,Ref!$D:$H,3,0)</f>
        <v>Chellington Team</v>
      </c>
      <c r="M6306" t="str">
        <f>VLOOKUP($J6306,Ref!$D:$H,4,0)</f>
        <v>Sharnbrook Deanery</v>
      </c>
      <c r="N6306" t="str">
        <f>VLOOKUP($J6306,Ref!$D:$H,5,0)</f>
        <v>Archdeaconry of Bedford</v>
      </c>
      <c r="Q6306">
        <v>12000</v>
      </c>
      <c r="R6306">
        <v>17683</v>
      </c>
      <c r="S6306">
        <v>2500</v>
      </c>
      <c r="T6306">
        <v>17683</v>
      </c>
    </row>
    <row r="6307" spans="1:20" x14ac:dyDescent="0.3">
      <c r="A6307">
        <v>2023</v>
      </c>
      <c r="C6307" t="str">
        <f>IF(GETPIVOTDATA("PS % recovery",Sheet4!$B$5,"Parish Name",K6307)&gt;99.949%,"OK","No")</f>
        <v>No</v>
      </c>
      <c r="D6307" t="e">
        <f>VLOOKUP(J6307,'Ref2'!C:E,3,0)</f>
        <v>#N/A</v>
      </c>
      <c r="F6307">
        <v>12</v>
      </c>
      <c r="I6307" t="e">
        <f>VLOOKUP(J6307,Ref!L:M,2,0)</f>
        <v>#N/A</v>
      </c>
      <c r="J6307" t="s">
        <v>1452</v>
      </c>
      <c r="K6307" t="str">
        <f>VLOOKUP($J6307,Ref!$D:$H,2,0)</f>
        <v xml:space="preserve">Colmworth                                    </v>
      </c>
      <c r="L6307" t="str">
        <f>VLOOKUP($J6307,Ref!$D:$H,3,0)</f>
        <v>Wilden with Colmworth and Ravensden</v>
      </c>
      <c r="M6307" t="str">
        <f>VLOOKUP($J6307,Ref!$D:$H,4,0)</f>
        <v>Sharnbrook Deanery</v>
      </c>
      <c r="N6307" t="str">
        <f>VLOOKUP($J6307,Ref!$D:$H,5,0)</f>
        <v>Archdeaconry of Bedford</v>
      </c>
      <c r="Q6307">
        <v>13961</v>
      </c>
      <c r="R6307">
        <v>13972</v>
      </c>
      <c r="S6307">
        <v>5972</v>
      </c>
      <c r="T6307">
        <v>13972</v>
      </c>
    </row>
    <row r="6308" spans="1:20" x14ac:dyDescent="0.3">
      <c r="A6308">
        <v>2023</v>
      </c>
      <c r="C6308" t="str">
        <f>IF(GETPIVOTDATA("PS % recovery",Sheet4!$B$5,"Parish Name",K6308)&gt;99.949%,"OK","No")</f>
        <v>No</v>
      </c>
      <c r="D6308" t="e">
        <f>VLOOKUP(J6308,'Ref2'!C:E,3,0)</f>
        <v>#N/A</v>
      </c>
      <c r="F6308">
        <v>12</v>
      </c>
      <c r="I6308" t="e">
        <f>VLOOKUP(J6308,Ref!L:M,2,0)</f>
        <v>#N/A</v>
      </c>
      <c r="J6308" t="s">
        <v>1454</v>
      </c>
      <c r="K6308" t="str">
        <f>VLOOKUP($J6308,Ref!$D:$H,2,0)</f>
        <v xml:space="preserve">Ravensden                                    </v>
      </c>
      <c r="L6308" t="str">
        <f>VLOOKUP($J6308,Ref!$D:$H,3,0)</f>
        <v>Wilden with Colmworth and Ravensden</v>
      </c>
      <c r="M6308" t="str">
        <f>VLOOKUP($J6308,Ref!$D:$H,4,0)</f>
        <v>Sharnbrook Deanery</v>
      </c>
      <c r="N6308" t="str">
        <f>VLOOKUP($J6308,Ref!$D:$H,5,0)</f>
        <v>Archdeaconry of Bedford</v>
      </c>
      <c r="Q6308">
        <v>5000</v>
      </c>
      <c r="R6308">
        <v>12169</v>
      </c>
      <c r="T6308">
        <v>12169</v>
      </c>
    </row>
    <row r="6309" spans="1:20" x14ac:dyDescent="0.3">
      <c r="A6309">
        <v>2023</v>
      </c>
      <c r="C6309" t="str">
        <f>IF(GETPIVOTDATA("PS % recovery",Sheet4!$B$5,"Parish Name",K6309)&gt;99.949%,"OK","No")</f>
        <v>No</v>
      </c>
      <c r="D6309" t="e">
        <f>VLOOKUP(J6309,'Ref2'!C:E,3,0)</f>
        <v>#N/A</v>
      </c>
      <c r="F6309">
        <v>12</v>
      </c>
      <c r="I6309" t="e">
        <f>VLOOKUP(J6309,Ref!L:M,2,0)</f>
        <v>#N/A</v>
      </c>
      <c r="J6309" t="s">
        <v>1456</v>
      </c>
      <c r="K6309" t="str">
        <f>VLOOKUP($J6309,Ref!$D:$H,2,0)</f>
        <v xml:space="preserve">Wilden                                       </v>
      </c>
      <c r="L6309" t="str">
        <f>VLOOKUP($J6309,Ref!$D:$H,3,0)</f>
        <v>Wilden with Colmworth and Ravensden</v>
      </c>
      <c r="M6309" t="str">
        <f>VLOOKUP($J6309,Ref!$D:$H,4,0)</f>
        <v>Sharnbrook Deanery</v>
      </c>
      <c r="N6309" t="str">
        <f>VLOOKUP($J6309,Ref!$D:$H,5,0)</f>
        <v>Archdeaconry of Bedford</v>
      </c>
      <c r="Q6309">
        <v>13718</v>
      </c>
      <c r="R6309">
        <v>11251</v>
      </c>
      <c r="S6309">
        <v>100</v>
      </c>
      <c r="T6309">
        <v>11251</v>
      </c>
    </row>
    <row r="6310" spans="1:20" x14ac:dyDescent="0.3">
      <c r="A6310">
        <v>2023</v>
      </c>
      <c r="C6310" t="str">
        <f>IF(GETPIVOTDATA("PS % recovery",Sheet4!$B$5,"Parish Name",K6310)&gt;99.949%,"OK","No")</f>
        <v>OK</v>
      </c>
      <c r="D6310" t="e">
        <f>VLOOKUP(J6310,'Ref2'!C:E,3,0)</f>
        <v>#N/A</v>
      </c>
      <c r="F6310">
        <v>12</v>
      </c>
      <c r="I6310" t="e">
        <f>VLOOKUP(J6310,Ref!L:M,2,0)</f>
        <v>#N/A</v>
      </c>
      <c r="J6310" t="s">
        <v>1458</v>
      </c>
      <c r="K6310" t="str">
        <f>VLOOKUP($J6310,Ref!$D:$H,2,0)</f>
        <v xml:space="preserve">Felmersham                                   </v>
      </c>
      <c r="L6310" t="str">
        <f>VLOOKUP($J6310,Ref!$D:$H,3,0)</f>
        <v>Sharnbrook, Felmersham and Knotting with Souldrop</v>
      </c>
      <c r="M6310" t="str">
        <f>VLOOKUP($J6310,Ref!$D:$H,4,0)</f>
        <v>Sharnbrook Deanery</v>
      </c>
      <c r="N6310" t="str">
        <f>VLOOKUP($J6310,Ref!$D:$H,5,0)</f>
        <v>Archdeaconry of Bedford</v>
      </c>
      <c r="Q6310">
        <v>18363</v>
      </c>
      <c r="R6310">
        <v>18555</v>
      </c>
      <c r="T6310">
        <v>18555</v>
      </c>
    </row>
    <row r="6311" spans="1:20" x14ac:dyDescent="0.3">
      <c r="A6311">
        <v>2023</v>
      </c>
      <c r="C6311" t="str">
        <f>IF(GETPIVOTDATA("PS % recovery",Sheet4!$B$5,"Parish Name",K6311)&gt;99.949%,"OK","No")</f>
        <v>OK</v>
      </c>
      <c r="D6311" t="e">
        <f>VLOOKUP(J6311,'Ref2'!C:E,3,0)</f>
        <v>#N/A</v>
      </c>
      <c r="F6311">
        <v>12</v>
      </c>
      <c r="I6311" t="e">
        <f>VLOOKUP(J6311,Ref!L:M,2,0)</f>
        <v>#N/A</v>
      </c>
      <c r="J6311" t="s">
        <v>1460</v>
      </c>
      <c r="K6311" t="str">
        <f>VLOOKUP($J6311,Ref!$D:$H,2,0)</f>
        <v xml:space="preserve">Sharnbrook                                   </v>
      </c>
      <c r="L6311" t="str">
        <f>VLOOKUP($J6311,Ref!$D:$H,3,0)</f>
        <v>Sharnbrook, Felmersham and Knotting with Souldrop</v>
      </c>
      <c r="M6311" t="str">
        <f>VLOOKUP($J6311,Ref!$D:$H,4,0)</f>
        <v>Sharnbrook Deanery</v>
      </c>
      <c r="N6311" t="str">
        <f>VLOOKUP($J6311,Ref!$D:$H,5,0)</f>
        <v>Archdeaconry of Bedford</v>
      </c>
      <c r="Q6311">
        <v>35144</v>
      </c>
      <c r="R6311">
        <v>36564</v>
      </c>
      <c r="S6311">
        <v>16282</v>
      </c>
      <c r="T6311">
        <v>36564</v>
      </c>
    </row>
    <row r="6312" spans="1:20" x14ac:dyDescent="0.3">
      <c r="A6312">
        <v>2023</v>
      </c>
      <c r="C6312" t="str">
        <f>IF(GETPIVOTDATA("PS % recovery",Sheet4!$B$5,"Parish Name",K6312)&gt;99.949%,"OK","No")</f>
        <v>OK</v>
      </c>
      <c r="D6312" t="e">
        <f>VLOOKUP(J6312,'Ref2'!C:E,3,0)</f>
        <v>#N/A</v>
      </c>
      <c r="F6312">
        <v>12</v>
      </c>
      <c r="I6312" t="e">
        <f>VLOOKUP(J6312,Ref!L:M,2,0)</f>
        <v>#N/A</v>
      </c>
      <c r="J6312" t="s">
        <v>1462</v>
      </c>
      <c r="K6312" t="str">
        <f>VLOOKUP($J6312,Ref!$D:$H,2,0)</f>
        <v xml:space="preserve">Knotting with Souldrop                       </v>
      </c>
      <c r="L6312" t="str">
        <f>VLOOKUP($J6312,Ref!$D:$H,3,0)</f>
        <v>Sharnbrook, Felmersham and Knotting with Souldrop</v>
      </c>
      <c r="M6312" t="str">
        <f>VLOOKUP($J6312,Ref!$D:$H,4,0)</f>
        <v>Sharnbrook Deanery</v>
      </c>
      <c r="N6312" t="str">
        <f>VLOOKUP($J6312,Ref!$D:$H,5,0)</f>
        <v>Archdeaconry of Bedford</v>
      </c>
      <c r="Q6312">
        <v>4875</v>
      </c>
      <c r="R6312">
        <v>5034</v>
      </c>
      <c r="S6312">
        <v>414</v>
      </c>
      <c r="T6312">
        <v>5034</v>
      </c>
    </row>
    <row r="6313" spans="1:20" x14ac:dyDescent="0.3">
      <c r="A6313">
        <v>2023</v>
      </c>
      <c r="C6313" t="str">
        <f>IF(GETPIVOTDATA("PS % recovery",Sheet4!$B$5,"Parish Name",K6313)&gt;99.949%,"OK","No")</f>
        <v>No</v>
      </c>
      <c r="D6313" t="e">
        <f>VLOOKUP(J6313,'Ref2'!C:E,3,0)</f>
        <v>#N/A</v>
      </c>
      <c r="F6313">
        <v>12</v>
      </c>
      <c r="I6313" t="e">
        <f>VLOOKUP(J6313,Ref!L:M,2,0)</f>
        <v>#N/A</v>
      </c>
      <c r="J6313" t="s">
        <v>1464</v>
      </c>
      <c r="K6313" t="str">
        <f>VLOOKUP($J6313,Ref!$D:$H,2,0)</f>
        <v xml:space="preserve">Milton Ernest                                </v>
      </c>
      <c r="L6313" t="str">
        <f>VLOOKUP($J6313,Ref!$D:$H,3,0)</f>
        <v>Milton Ernest, Pavenham and Thurleigh</v>
      </c>
      <c r="M6313" t="str">
        <f>VLOOKUP($J6313,Ref!$D:$H,4,0)</f>
        <v>Sharnbrook Deanery</v>
      </c>
      <c r="N6313" t="str">
        <f>VLOOKUP($J6313,Ref!$D:$H,5,0)</f>
        <v>Archdeaconry of Bedford</v>
      </c>
      <c r="Q6313">
        <v>8050</v>
      </c>
      <c r="R6313">
        <v>20657</v>
      </c>
      <c r="S6313">
        <v>5000</v>
      </c>
      <c r="T6313">
        <v>20657</v>
      </c>
    </row>
    <row r="6314" spans="1:20" x14ac:dyDescent="0.3">
      <c r="A6314">
        <v>2023</v>
      </c>
      <c r="C6314" t="str">
        <f>IF(GETPIVOTDATA("PS % recovery",Sheet4!$B$5,"Parish Name",K6314)&gt;99.949%,"OK","No")</f>
        <v>No</v>
      </c>
      <c r="D6314" t="e">
        <f>VLOOKUP(J6314,'Ref2'!C:E,3,0)</f>
        <v>#N/A</v>
      </c>
      <c r="F6314">
        <v>12</v>
      </c>
      <c r="I6314" t="e">
        <f>VLOOKUP(J6314,Ref!L:M,2,0)</f>
        <v>#N/A</v>
      </c>
      <c r="J6314" t="s">
        <v>1466</v>
      </c>
      <c r="K6314" t="str">
        <f>VLOOKUP($J6314,Ref!$D:$H,2,0)</f>
        <v xml:space="preserve">Thurleigh (LEP)                              </v>
      </c>
      <c r="L6314" t="str">
        <f>VLOOKUP($J6314,Ref!$D:$H,3,0)</f>
        <v>Milton Ernest, Pavenham and Thurleigh</v>
      </c>
      <c r="M6314" t="str">
        <f>VLOOKUP($J6314,Ref!$D:$H,4,0)</f>
        <v>Sharnbrook Deanery</v>
      </c>
      <c r="N6314" t="str">
        <f>VLOOKUP($J6314,Ref!$D:$H,5,0)</f>
        <v>Archdeaconry of Bedford</v>
      </c>
      <c r="Q6314">
        <v>12349</v>
      </c>
      <c r="R6314">
        <v>11465</v>
      </c>
      <c r="S6314">
        <v>636.41</v>
      </c>
      <c r="T6314">
        <v>11465</v>
      </c>
    </row>
    <row r="6315" spans="1:20" x14ac:dyDescent="0.3">
      <c r="A6315">
        <v>2023</v>
      </c>
      <c r="C6315" t="str">
        <f>IF(GETPIVOTDATA("PS % recovery",Sheet4!$B$5,"Parish Name",K6315)&gt;99.949%,"OK","No")</f>
        <v>OK</v>
      </c>
      <c r="D6315" t="e">
        <f>VLOOKUP(J6315,'Ref2'!C:E,3,0)</f>
        <v>#N/A</v>
      </c>
      <c r="F6315">
        <v>12</v>
      </c>
      <c r="I6315" t="e">
        <f>VLOOKUP(J6315,Ref!L:M,2,0)</f>
        <v>#N/A</v>
      </c>
      <c r="J6315" t="s">
        <v>1468</v>
      </c>
      <c r="K6315" t="str">
        <f>VLOOKUP($J6315,Ref!$D:$H,2,0)</f>
        <v xml:space="preserve">Odell                                        </v>
      </c>
      <c r="L6315" t="str">
        <f>VLOOKUP($J6315,Ref!$D:$H,3,0)</f>
        <v>Chellington Team</v>
      </c>
      <c r="M6315" t="str">
        <f>VLOOKUP($J6315,Ref!$D:$H,4,0)</f>
        <v>Sharnbrook Deanery</v>
      </c>
      <c r="N6315" t="str">
        <f>VLOOKUP($J6315,Ref!$D:$H,5,0)</f>
        <v>Archdeaconry of Bedford</v>
      </c>
      <c r="Q6315">
        <v>16928</v>
      </c>
      <c r="R6315">
        <v>17392</v>
      </c>
      <c r="S6315">
        <v>1892</v>
      </c>
      <c r="T6315">
        <v>17392</v>
      </c>
    </row>
    <row r="6316" spans="1:20" x14ac:dyDescent="0.3">
      <c r="A6316">
        <v>2023</v>
      </c>
      <c r="C6316" t="str">
        <f>IF(GETPIVOTDATA("PS % recovery",Sheet4!$B$5,"Parish Name",K6316)&gt;99.949%,"OK","No")</f>
        <v>OK</v>
      </c>
      <c r="D6316" t="e">
        <f>VLOOKUP(J6316,'Ref2'!C:E,3,0)</f>
        <v>#N/A</v>
      </c>
      <c r="F6316">
        <v>12</v>
      </c>
      <c r="I6316" t="e">
        <f>VLOOKUP(J6316,Ref!L:M,2,0)</f>
        <v>#N/A</v>
      </c>
      <c r="J6316" t="s">
        <v>1470</v>
      </c>
      <c r="K6316" t="str">
        <f>VLOOKUP($J6316,Ref!$D:$H,2,0)</f>
        <v xml:space="preserve">Pavenham                                     </v>
      </c>
      <c r="L6316" t="str">
        <f>VLOOKUP($J6316,Ref!$D:$H,3,0)</f>
        <v>Milton Ernest, Pavenham and Thurleigh</v>
      </c>
      <c r="M6316" t="str">
        <f>VLOOKUP($J6316,Ref!$D:$H,4,0)</f>
        <v>Sharnbrook Deanery</v>
      </c>
      <c r="N6316" t="str">
        <f>VLOOKUP($J6316,Ref!$D:$H,5,0)</f>
        <v>Archdeaconry of Bedford</v>
      </c>
      <c r="Q6316">
        <v>19869</v>
      </c>
      <c r="R6316">
        <v>19198</v>
      </c>
      <c r="S6316">
        <v>1650.35</v>
      </c>
      <c r="T6316">
        <v>19198</v>
      </c>
    </row>
    <row r="6317" spans="1:20" x14ac:dyDescent="0.3">
      <c r="A6317">
        <v>2023</v>
      </c>
      <c r="C6317" t="str">
        <f>IF(GETPIVOTDATA("PS % recovery",Sheet4!$B$5,"Parish Name",K6317)&gt;99.949%,"OK","No")</f>
        <v>No</v>
      </c>
      <c r="D6317" t="e">
        <f>VLOOKUP(J6317,'Ref2'!C:E,3,0)</f>
        <v>#N/A</v>
      </c>
      <c r="F6317">
        <v>12</v>
      </c>
      <c r="I6317" t="e">
        <f>VLOOKUP(J6317,Ref!L:M,2,0)</f>
        <v>#N/A</v>
      </c>
      <c r="J6317" t="s">
        <v>1472</v>
      </c>
      <c r="K6317" t="str">
        <f>VLOOKUP($J6317,Ref!$D:$H,2,0)</f>
        <v xml:space="preserve">Podington with Farndish                      </v>
      </c>
      <c r="L6317" t="str">
        <f>VLOOKUP($J6317,Ref!$D:$H,3,0)</f>
        <v>Chellington Team</v>
      </c>
      <c r="M6317" t="str">
        <f>VLOOKUP($J6317,Ref!$D:$H,4,0)</f>
        <v>Sharnbrook Deanery</v>
      </c>
      <c r="N6317" t="str">
        <f>VLOOKUP($J6317,Ref!$D:$H,5,0)</f>
        <v>Archdeaconry of Bedford</v>
      </c>
      <c r="Q6317">
        <v>7500</v>
      </c>
      <c r="R6317">
        <v>15178</v>
      </c>
      <c r="T6317">
        <v>15178</v>
      </c>
    </row>
    <row r="6318" spans="1:20" x14ac:dyDescent="0.3">
      <c r="A6318">
        <v>2023</v>
      </c>
      <c r="C6318" t="str">
        <f>IF(GETPIVOTDATA("PS % recovery",Sheet4!$B$5,"Parish Name",K6318)&gt;99.949%,"OK","No")</f>
        <v>No</v>
      </c>
      <c r="D6318" t="e">
        <f>VLOOKUP(J6318,'Ref2'!C:E,3,0)</f>
        <v>#N/A</v>
      </c>
      <c r="F6318">
        <v>12</v>
      </c>
      <c r="I6318" t="e">
        <f>VLOOKUP(J6318,Ref!L:M,2,0)</f>
        <v>#N/A</v>
      </c>
      <c r="J6318" t="s">
        <v>1474</v>
      </c>
      <c r="K6318" t="str">
        <f>VLOOKUP($J6318,Ref!$D:$H,2,0)</f>
        <v xml:space="preserve">Wymington                                    </v>
      </c>
      <c r="L6318" t="str">
        <f>VLOOKUP($J6318,Ref!$D:$H,3,0)</f>
        <v>Chellington Team</v>
      </c>
      <c r="M6318" t="str">
        <f>VLOOKUP($J6318,Ref!$D:$H,4,0)</f>
        <v>Sharnbrook Deanery</v>
      </c>
      <c r="N6318" t="str">
        <f>VLOOKUP($J6318,Ref!$D:$H,5,0)</f>
        <v>Archdeaconry of Bedford</v>
      </c>
      <c r="Q6318">
        <v>750</v>
      </c>
      <c r="R6318">
        <v>12966</v>
      </c>
      <c r="T6318">
        <v>12966</v>
      </c>
    </row>
    <row r="6319" spans="1:20" x14ac:dyDescent="0.3">
      <c r="A6319">
        <v>2023</v>
      </c>
      <c r="C6319" t="str">
        <f>IF(GETPIVOTDATA("PS % recovery",Sheet4!$B$5,"Parish Name",K6319)&gt;99.949%,"OK","No")</f>
        <v>No</v>
      </c>
      <c r="D6319" t="e">
        <f>VLOOKUP(J6319,'Ref2'!C:E,3,0)</f>
        <v>#N/A</v>
      </c>
      <c r="F6319">
        <v>12</v>
      </c>
      <c r="I6319" t="e">
        <f>VLOOKUP(J6319,Ref!L:M,2,0)</f>
        <v>#N/A</v>
      </c>
      <c r="J6319" t="s">
        <v>1476</v>
      </c>
      <c r="K6319" t="str">
        <f>VLOOKUP($J6319,Ref!$D:$H,2,0)</f>
        <v xml:space="preserve">Stevington                                   </v>
      </c>
      <c r="L6319" t="str">
        <f>VLOOKUP($J6319,Ref!$D:$H,3,0)</f>
        <v>Chellington Team</v>
      </c>
      <c r="M6319" t="str">
        <f>VLOOKUP($J6319,Ref!$D:$H,4,0)</f>
        <v>Sharnbrook Deanery</v>
      </c>
      <c r="N6319" t="str">
        <f>VLOOKUP($J6319,Ref!$D:$H,5,0)</f>
        <v>Archdeaconry of Bedford</v>
      </c>
      <c r="Q6319">
        <v>11037</v>
      </c>
      <c r="R6319">
        <v>14950</v>
      </c>
      <c r="S6319">
        <v>800</v>
      </c>
      <c r="T6319">
        <v>14950</v>
      </c>
    </row>
    <row r="6320" spans="1:20" x14ac:dyDescent="0.3">
      <c r="A6320">
        <v>2023</v>
      </c>
      <c r="C6320" t="str">
        <f>IF(GETPIVOTDATA("PS % recovery",Sheet4!$B$5,"Parish Name",K6320)&gt;99.949%,"OK","No")</f>
        <v>No</v>
      </c>
      <c r="D6320" t="e">
        <f>VLOOKUP(J6320,'Ref2'!C:E,3,0)</f>
        <v>#N/A</v>
      </c>
      <c r="F6320">
        <v>12</v>
      </c>
      <c r="I6320" t="e">
        <f>VLOOKUP(J6320,Ref!L:M,2,0)</f>
        <v>#N/A</v>
      </c>
      <c r="J6320" t="s">
        <v>1478</v>
      </c>
      <c r="K6320" t="str">
        <f>VLOOKUP($J6320,Ref!$D:$H,2,0)</f>
        <v xml:space="preserve">Turvey                                       </v>
      </c>
      <c r="L6320" t="str">
        <f>VLOOKUP($J6320,Ref!$D:$H,3,0)</f>
        <v>Chellington Team</v>
      </c>
      <c r="M6320" t="str">
        <f>VLOOKUP($J6320,Ref!$D:$H,4,0)</f>
        <v>Sharnbrook Deanery</v>
      </c>
      <c r="N6320" t="str">
        <f>VLOOKUP($J6320,Ref!$D:$H,5,0)</f>
        <v>Archdeaconry of Bedford</v>
      </c>
      <c r="Q6320">
        <v>15500</v>
      </c>
      <c r="R6320">
        <v>26259</v>
      </c>
      <c r="T6320">
        <v>26259</v>
      </c>
    </row>
    <row r="6321" spans="1:21" x14ac:dyDescent="0.3">
      <c r="A6321">
        <v>2023</v>
      </c>
      <c r="C6321" t="str">
        <f>IF(GETPIVOTDATA("PS % recovery",Sheet4!$B$5,"Parish Name",K6321)&gt;99.949%,"OK","No")</f>
        <v>No</v>
      </c>
      <c r="D6321" t="e">
        <f>VLOOKUP(J6321,'Ref2'!C:E,3,0)</f>
        <v>#N/A</v>
      </c>
      <c r="F6321">
        <v>12</v>
      </c>
      <c r="I6321" t="e">
        <f>VLOOKUP(J6321,Ref!L:M,2,0)</f>
        <v>#N/A</v>
      </c>
      <c r="J6321" t="s">
        <v>1480</v>
      </c>
      <c r="K6321" t="str">
        <f>VLOOKUP($J6321,Ref!$D:$H,2,0)</f>
        <v xml:space="preserve">The Stodden Churches                         </v>
      </c>
      <c r="L6321" t="str">
        <f>VLOOKUP($J6321,Ref!$D:$H,3,0)</f>
        <v>The Stodden Churches</v>
      </c>
      <c r="M6321" t="str">
        <f>VLOOKUP($J6321,Ref!$D:$H,4,0)</f>
        <v>Sharnbrook Deanery</v>
      </c>
      <c r="N6321" t="str">
        <f>VLOOKUP($J6321,Ref!$D:$H,5,0)</f>
        <v>Archdeaconry of Bedford</v>
      </c>
      <c r="Q6321">
        <v>39864</v>
      </c>
      <c r="R6321">
        <v>35995</v>
      </c>
      <c r="S6321">
        <v>3000</v>
      </c>
      <c r="T6321">
        <v>35995</v>
      </c>
    </row>
    <row r="6322" spans="1:21" x14ac:dyDescent="0.3">
      <c r="A6322">
        <v>2023</v>
      </c>
      <c r="C6322" t="str">
        <f>IF(GETPIVOTDATA("PS % recovery",Sheet4!$B$5,"Parish Name",K6322)&gt;99.949%,"OK","No")</f>
        <v>No</v>
      </c>
      <c r="D6322" t="e">
        <f>VLOOKUP(J6322,'Ref2'!C:E,3,0)</f>
        <v>#N/A</v>
      </c>
      <c r="F6322">
        <v>12</v>
      </c>
      <c r="I6322" t="e">
        <f>VLOOKUP(J6322,Ref!L:M,2,0)</f>
        <v>#N/A</v>
      </c>
      <c r="J6322" t="s">
        <v>1482</v>
      </c>
      <c r="K6322" t="str">
        <f>VLOOKUP($J6322,Ref!$D:$H,2,0)</f>
        <v xml:space="preserve">Bromham                                      </v>
      </c>
      <c r="L6322" t="str">
        <f>VLOOKUP($J6322,Ref!$D:$H,3,0)</f>
        <v>Bromham with Oakley and Stagsden</v>
      </c>
      <c r="M6322" t="str">
        <f>VLOOKUP($J6322,Ref!$D:$H,4,0)</f>
        <v>Sharnbrook Deanery</v>
      </c>
      <c r="N6322" t="str">
        <f>VLOOKUP($J6322,Ref!$D:$H,5,0)</f>
        <v>Archdeaconry of Bedford</v>
      </c>
      <c r="Q6322">
        <v>48586</v>
      </c>
      <c r="R6322">
        <v>48990</v>
      </c>
      <c r="S6322">
        <v>8640</v>
      </c>
      <c r="T6322">
        <v>48990</v>
      </c>
    </row>
    <row r="6323" spans="1:21" x14ac:dyDescent="0.3">
      <c r="A6323">
        <v>2023</v>
      </c>
      <c r="C6323" t="str">
        <f>IF(GETPIVOTDATA("PS % recovery",Sheet4!$B$5,"Parish Name",K6323)&gt;99.949%,"OK","No")</f>
        <v>No</v>
      </c>
      <c r="D6323" t="e">
        <f>VLOOKUP(J6323,'Ref2'!C:E,3,0)</f>
        <v>#N/A</v>
      </c>
      <c r="F6323">
        <v>12</v>
      </c>
      <c r="I6323" t="e">
        <f>VLOOKUP(J6323,Ref!L:M,2,0)</f>
        <v>#N/A</v>
      </c>
      <c r="J6323" t="s">
        <v>1484</v>
      </c>
      <c r="K6323" t="str">
        <f>VLOOKUP($J6323,Ref!$D:$H,2,0)</f>
        <v xml:space="preserve">Oakley (LEP)                                 </v>
      </c>
      <c r="L6323" t="str">
        <f>VLOOKUP($J6323,Ref!$D:$H,3,0)</f>
        <v>Bromham with Oakley and Stagsden</v>
      </c>
      <c r="M6323" t="str">
        <f>VLOOKUP($J6323,Ref!$D:$H,4,0)</f>
        <v>Sharnbrook Deanery</v>
      </c>
      <c r="N6323" t="str">
        <f>VLOOKUP($J6323,Ref!$D:$H,5,0)</f>
        <v>Archdeaconry of Bedford</v>
      </c>
      <c r="Q6323">
        <v>30154</v>
      </c>
      <c r="R6323">
        <v>31061</v>
      </c>
      <c r="S6323">
        <v>1588.42</v>
      </c>
      <c r="T6323">
        <v>31061</v>
      </c>
    </row>
    <row r="6324" spans="1:21" x14ac:dyDescent="0.3">
      <c r="A6324">
        <v>2023</v>
      </c>
      <c r="C6324" t="str">
        <f>IF(GETPIVOTDATA("PS % recovery",Sheet4!$B$5,"Parish Name",K6324)&gt;99.949%,"OK","No")</f>
        <v>OK</v>
      </c>
      <c r="D6324" t="e">
        <f>VLOOKUP(J6324,'Ref2'!C:E,3,0)</f>
        <v>#N/A</v>
      </c>
      <c r="F6324">
        <v>12</v>
      </c>
      <c r="I6324" t="e">
        <f>VLOOKUP(J6324,Ref!L:M,2,0)</f>
        <v>#N/A</v>
      </c>
      <c r="J6324" t="s">
        <v>1486</v>
      </c>
      <c r="K6324" t="str">
        <f>VLOOKUP($J6324,Ref!$D:$H,2,0)</f>
        <v xml:space="preserve">Stagsden                                     </v>
      </c>
      <c r="L6324" t="str">
        <f>VLOOKUP($J6324,Ref!$D:$H,3,0)</f>
        <v>Bromham with Oakley and Stagsden</v>
      </c>
      <c r="M6324" t="str">
        <f>VLOOKUP($J6324,Ref!$D:$H,4,0)</f>
        <v>Sharnbrook Deanery</v>
      </c>
      <c r="N6324" t="str">
        <f>VLOOKUP($J6324,Ref!$D:$H,5,0)</f>
        <v>Archdeaconry of Bedford</v>
      </c>
      <c r="Q6324">
        <v>6855</v>
      </c>
      <c r="R6324">
        <v>7086</v>
      </c>
      <c r="S6324">
        <v>590.5</v>
      </c>
      <c r="T6324">
        <v>7086</v>
      </c>
    </row>
    <row r="6325" spans="1:21" x14ac:dyDescent="0.3">
      <c r="A6325">
        <v>2023</v>
      </c>
      <c r="C6325" t="str">
        <f>IF(GETPIVOTDATA("PS % recovery",Sheet4!$B$5,"Parish Name",K6325)&gt;99.949%,"OK","No")</f>
        <v>OK</v>
      </c>
      <c r="D6325" t="e">
        <f>VLOOKUP(J6325,'Ref2'!C:E,3,0)</f>
        <v>#N/A</v>
      </c>
      <c r="F6325">
        <v>12</v>
      </c>
      <c r="I6325" t="e">
        <f>VLOOKUP(J6325,Ref!L:M,2,0)</f>
        <v>#N/A</v>
      </c>
      <c r="J6325" t="s">
        <v>1488</v>
      </c>
      <c r="K6325" t="str">
        <f>VLOOKUP($J6325,Ref!$D:$H,2,0)</f>
        <v xml:space="preserve">Clapham                                      </v>
      </c>
      <c r="L6325" t="str">
        <f>VLOOKUP($J6325,Ref!$D:$H,3,0)</f>
        <v>Clapham</v>
      </c>
      <c r="M6325" t="str">
        <f>VLOOKUP($J6325,Ref!$D:$H,4,0)</f>
        <v>Sharnbrook Deanery</v>
      </c>
      <c r="N6325" t="str">
        <f>VLOOKUP($J6325,Ref!$D:$H,5,0)</f>
        <v>Archdeaconry of Bedford</v>
      </c>
      <c r="Q6325">
        <v>56658</v>
      </c>
      <c r="R6325">
        <v>58471</v>
      </c>
      <c r="S6325">
        <v>4868</v>
      </c>
      <c r="T6325">
        <v>58471</v>
      </c>
    </row>
    <row r="6326" spans="1:21" x14ac:dyDescent="0.3">
      <c r="C6326" t="str">
        <f>IF(GETPIVOTDATA("PS % recovery",Sheet4!$B$5,"Parish Name",K6326)&gt;99.949%,"OK","No")</f>
        <v>No</v>
      </c>
      <c r="D6326" t="e">
        <f>VLOOKUP(J6326,'Ref2'!C:E,3,0)</f>
        <v>#N/A</v>
      </c>
      <c r="G6326" t="s">
        <v>1503</v>
      </c>
      <c r="I6326" t="e">
        <f>VLOOKUP(J6326,Ref!L:M,2,0)</f>
        <v>#N/A</v>
      </c>
      <c r="J6326" t="s">
        <v>1009</v>
      </c>
      <c r="K6326" t="str">
        <f>VLOOKUP($J6326,Ref!$D:$H,2,0)</f>
        <v xml:space="preserve">Hemel Hempstead, Grovehill and Woodhall Farm </v>
      </c>
      <c r="L6326" t="str">
        <f>VLOOKUP($J6326,Ref!$D:$H,3,0)</f>
        <v>Hemel Hempstead Team Ministry</v>
      </c>
      <c r="M6326" t="str">
        <f>VLOOKUP($J6326,Ref!$D:$H,4,0)</f>
        <v>Hemel Hempstead Deanery</v>
      </c>
      <c r="N6326" t="str">
        <f>VLOOKUP($J6326,Ref!$D:$H,5,0)</f>
        <v xml:space="preserve">Archdeaconry of St Albans </v>
      </c>
      <c r="S6326">
        <v>757</v>
      </c>
    </row>
    <row r="6327" spans="1:21" x14ac:dyDescent="0.3">
      <c r="C6327" t="str">
        <f>IF(GETPIVOTDATA("PS % recovery",Sheet4!$B$5,"Parish Name",K6327)&gt;99.949%,"OK","No")</f>
        <v>No</v>
      </c>
      <c r="D6327" t="e">
        <f>VLOOKUP(J6327,'Ref2'!C:E,3,0)</f>
        <v>#N/A</v>
      </c>
      <c r="G6327" t="s">
        <v>1503</v>
      </c>
      <c r="I6327" t="e">
        <f>VLOOKUP(J6327,Ref!L:M,2,0)</f>
        <v>#N/A</v>
      </c>
      <c r="J6327" t="s">
        <v>822</v>
      </c>
      <c r="K6327" t="str">
        <f>VLOOKUP($J6327,Ref!$D:$H,2,0)</f>
        <v xml:space="preserve">Offley                                       </v>
      </c>
      <c r="L6327" t="str">
        <f>VLOOKUP($J6327,Ref!$D:$H,3,0)</f>
        <v>King's Walden and Offley with Lilley</v>
      </c>
      <c r="M6327" t="str">
        <f>VLOOKUP($J6327,Ref!$D:$H,4,0)</f>
        <v>Hitchin Deanery</v>
      </c>
      <c r="N6327" t="str">
        <f>VLOOKUP($J6327,Ref!$D:$H,5,0)</f>
        <v xml:space="preserve">Archdeaconry of St Albans </v>
      </c>
      <c r="S6327">
        <v>2008</v>
      </c>
    </row>
    <row r="6328" spans="1:21" x14ac:dyDescent="0.3">
      <c r="C6328" t="str">
        <f>IF(GETPIVOTDATA("PS % recovery",Sheet4!$B$5,"Parish Name",K6328)&gt;99.949%,"OK","No")</f>
        <v>No</v>
      </c>
      <c r="D6328" t="e">
        <f>VLOOKUP(J6328,'Ref2'!C:E,3,0)</f>
        <v>#N/A</v>
      </c>
      <c r="G6328" t="s">
        <v>1503</v>
      </c>
      <c r="I6328" t="e">
        <f>VLOOKUP(J6328,Ref!L:M,2,0)</f>
        <v>#N/A</v>
      </c>
      <c r="J6328" s="108" t="s">
        <v>1188</v>
      </c>
      <c r="K6328" t="str">
        <f>VLOOKUP($J6328,Ref!$D:$H,2,0)</f>
        <v xml:space="preserve">Great Amwell with St Margarets               </v>
      </c>
      <c r="L6328" t="str">
        <f>VLOOKUP($J6328,Ref!$D:$H,3,0)</f>
        <v>Great Amwell with St Margarets and Stanstead Abbots</v>
      </c>
      <c r="M6328" t="str">
        <f>VLOOKUP($J6328,Ref!$D:$H,4,0)</f>
        <v>Hertford and Ware Deanery</v>
      </c>
      <c r="N6328" t="str">
        <f>VLOOKUP($J6328,Ref!$D:$H,5,0)</f>
        <v>Archdeaconry of Hertford</v>
      </c>
      <c r="S6328">
        <v>3406.2</v>
      </c>
    </row>
    <row r="6329" spans="1:21" x14ac:dyDescent="0.3">
      <c r="C6329" t="str">
        <f>IF(GETPIVOTDATA("PS % recovery",Sheet4!$B$5,"Parish Name",K6329)&gt;99.949%,"OK","No")</f>
        <v>No</v>
      </c>
      <c r="D6329" t="e">
        <f>VLOOKUP(J6329,'Ref2'!C:E,3,0)</f>
        <v>#N/A</v>
      </c>
      <c r="G6329" t="s">
        <v>1503</v>
      </c>
      <c r="I6329" t="e">
        <f>VLOOKUP(J6329,Ref!L:M,2,0)</f>
        <v>#N/A</v>
      </c>
      <c r="J6329" t="s">
        <v>1400</v>
      </c>
      <c r="K6329" t="str">
        <f>VLOOKUP($J6329,Ref!$D:$H,2,0)</f>
        <v xml:space="preserve">Tilsworth                                    </v>
      </c>
      <c r="L6329" t="str">
        <f>VLOOKUP($J6329,Ref!$D:$H,3,0)</f>
        <v>Totternhoe, Stanbridge and Tilsworth</v>
      </c>
      <c r="M6329" t="str">
        <f>VLOOKUP($J6329,Ref!$D:$H,4,0)</f>
        <v>Dunstable Deanery</v>
      </c>
      <c r="N6329" t="str">
        <f>VLOOKUP($J6329,Ref!$D:$H,5,0)</f>
        <v>Archdeaconry of Bedford</v>
      </c>
      <c r="S6329">
        <v>912</v>
      </c>
    </row>
    <row r="6330" spans="1:21" x14ac:dyDescent="0.3">
      <c r="C6330" t="str">
        <f>IF(GETPIVOTDATA("PS % recovery",Sheet4!$B$5,"Parish Name",K6330)&gt;99.949%,"OK","No")</f>
        <v>No</v>
      </c>
      <c r="D6330" t="e">
        <f>VLOOKUP(J6330,'Ref2'!C:E,3,0)</f>
        <v>#N/A</v>
      </c>
      <c r="G6330" t="s">
        <v>1503</v>
      </c>
      <c r="I6330" t="str">
        <f>VLOOKUP(J6330,Ref!L:M,2,0)</f>
        <v>Yes</v>
      </c>
      <c r="J6330" t="s">
        <v>825</v>
      </c>
      <c r="K6330" t="str">
        <f>VLOOKUP($J6330,Ref!$D:$H,2,0)</f>
        <v xml:space="preserve">Watford, St John                             </v>
      </c>
      <c r="L6330" t="str">
        <f>VLOOKUP($J6330,Ref!$D:$H,3,0)</f>
        <v>Watford, St John</v>
      </c>
      <c r="M6330" t="str">
        <f>VLOOKUP($J6330,Ref!$D:$H,4,0)</f>
        <v>Watford Deanery</v>
      </c>
      <c r="N6330" t="str">
        <f>VLOOKUP($J6330,Ref!$D:$H,5,0)</f>
        <v xml:space="preserve">Archdeaconry of St Albans </v>
      </c>
      <c r="S6330">
        <v>2906</v>
      </c>
    </row>
    <row r="6331" spans="1:21" x14ac:dyDescent="0.3">
      <c r="C6331" t="str">
        <f>IF(GETPIVOTDATA("PS % recovery",Sheet4!$B$5,"Parish Name",K6331)&gt;99.949%,"OK","No")</f>
        <v>No</v>
      </c>
      <c r="D6331" t="e">
        <f>VLOOKUP(J6331,'Ref2'!C:E,3,0)</f>
        <v>#N/A</v>
      </c>
      <c r="G6331" t="s">
        <v>1503</v>
      </c>
      <c r="I6331" t="e">
        <f>VLOOKUP(J6331,Ref!L:M,2,0)</f>
        <v>#N/A</v>
      </c>
      <c r="J6331" t="s">
        <v>1466</v>
      </c>
      <c r="K6331" t="str">
        <f>VLOOKUP($J6331,Ref!$D:$H,2,0)</f>
        <v xml:space="preserve">Thurleigh (LEP)                              </v>
      </c>
      <c r="L6331" t="str">
        <f>VLOOKUP($J6331,Ref!$D:$H,3,0)</f>
        <v>Milton Ernest, Pavenham and Thurleigh</v>
      </c>
      <c r="M6331" t="str">
        <f>VLOOKUP($J6331,Ref!$D:$H,4,0)</f>
        <v>Sharnbrook Deanery</v>
      </c>
      <c r="N6331" t="str">
        <f>VLOOKUP($J6331,Ref!$D:$H,5,0)</f>
        <v>Archdeaconry of Bedford</v>
      </c>
      <c r="S6331">
        <v>-636.4</v>
      </c>
    </row>
    <row r="6332" spans="1:21" x14ac:dyDescent="0.3">
      <c r="C6332" t="str">
        <f>IF(GETPIVOTDATA("PS % recovery",Sheet4!$B$5,"Parish Name",K6332)&gt;99.949%,"OK","No")</f>
        <v>No</v>
      </c>
      <c r="D6332" t="e">
        <f>VLOOKUP(J6332,'Ref2'!C:E,3,0)</f>
        <v>#N/A</v>
      </c>
      <c r="G6332" t="s">
        <v>1503</v>
      </c>
      <c r="I6332" t="e">
        <f>VLOOKUP(J6332,Ref!L:M,2,0)</f>
        <v>#N/A</v>
      </c>
      <c r="J6332" t="s">
        <v>1382</v>
      </c>
      <c r="K6332" t="str">
        <f>VLOOKUP($J6332,Ref!$D:$H,2,0)</f>
        <v xml:space="preserve">Toddington                                   </v>
      </c>
      <c r="L6332" t="str">
        <f>VLOOKUP($J6332,Ref!$D:$H,3,0)</f>
        <v>Toddington and Chalgrave</v>
      </c>
      <c r="M6332" t="str">
        <f>VLOOKUP($J6332,Ref!$D:$H,4,0)</f>
        <v>Dunstable Deanery</v>
      </c>
      <c r="N6332" t="str">
        <f>VLOOKUP($J6332,Ref!$D:$H,5,0)</f>
        <v>Archdeaconry of Bedford</v>
      </c>
      <c r="S6332">
        <v>60</v>
      </c>
    </row>
    <row r="6333" spans="1:21" x14ac:dyDescent="0.3">
      <c r="A6333">
        <v>2021</v>
      </c>
      <c r="B6333" t="s">
        <v>1719</v>
      </c>
      <c r="C6333" t="str">
        <f>IF(GETPIVOTDATA("PS % recovery",Sheet4!$B$5,"Parish Name",K6333)&gt;99.949%,"OK","No")</f>
        <v>No</v>
      </c>
      <c r="D6333" t="e">
        <f>VLOOKUP(J6333,'Ref2'!C:E,3,0)</f>
        <v>#N/A</v>
      </c>
      <c r="G6333" t="s">
        <v>1504</v>
      </c>
      <c r="I6333" t="e">
        <f>VLOOKUP(J6333,Ref!L:M,2,0)</f>
        <v>#N/A</v>
      </c>
      <c r="J6333" t="s">
        <v>1009</v>
      </c>
      <c r="K6333" t="str">
        <f>VLOOKUP($J6333,Ref!$D:$H,2,0)</f>
        <v xml:space="preserve">Hemel Hempstead, Grovehill and Woodhall Farm </v>
      </c>
      <c r="L6333" t="str">
        <f>VLOOKUP($J6333,Ref!$D:$H,3,0)</f>
        <v>Hemel Hempstead Team Ministry</v>
      </c>
      <c r="M6333" t="str">
        <f>VLOOKUP($J6333,Ref!$D:$H,4,0)</f>
        <v>Hemel Hempstead Deanery</v>
      </c>
      <c r="N6333" t="str">
        <f>VLOOKUP($J6333,Ref!$D:$H,5,0)</f>
        <v xml:space="preserve">Archdeaconry of St Albans </v>
      </c>
      <c r="U6333">
        <v>-757</v>
      </c>
    </row>
    <row r="6334" spans="1:21" x14ac:dyDescent="0.3">
      <c r="A6334">
        <v>2022</v>
      </c>
      <c r="B6334">
        <f>A6334</f>
        <v>2022</v>
      </c>
      <c r="C6334" t="str">
        <f>IF(GETPIVOTDATA("PS % recovery",Sheet4!$B$5,"Parish Name",K6334)&gt;99.949%,"OK","No")</f>
        <v>No</v>
      </c>
      <c r="D6334" t="e">
        <f>VLOOKUP(J6334,'Ref2'!C:E,3,0)</f>
        <v>#N/A</v>
      </c>
      <c r="G6334" t="s">
        <v>1504</v>
      </c>
      <c r="I6334" t="e">
        <f>VLOOKUP(J6334,Ref!L:M,2,0)</f>
        <v>#N/A</v>
      </c>
      <c r="J6334" t="s">
        <v>822</v>
      </c>
      <c r="K6334" t="str">
        <f>VLOOKUP($J6334,Ref!$D:$H,2,0)</f>
        <v xml:space="preserve">Offley                                       </v>
      </c>
      <c r="L6334" t="str">
        <f>VLOOKUP($J6334,Ref!$D:$H,3,0)</f>
        <v>King's Walden and Offley with Lilley</v>
      </c>
      <c r="M6334" t="str">
        <f>VLOOKUP($J6334,Ref!$D:$H,4,0)</f>
        <v>Hitchin Deanery</v>
      </c>
      <c r="N6334" t="str">
        <f>VLOOKUP($J6334,Ref!$D:$H,5,0)</f>
        <v xml:space="preserve">Archdeaconry of St Albans </v>
      </c>
      <c r="U6334">
        <v>-2008</v>
      </c>
    </row>
    <row r="6335" spans="1:21" x14ac:dyDescent="0.3">
      <c r="A6335" t="s">
        <v>1708</v>
      </c>
      <c r="B6335" t="s">
        <v>1719</v>
      </c>
      <c r="C6335" t="str">
        <f>IF(GETPIVOTDATA("PS % recovery",Sheet4!$B$5,"Parish Name",K6335)&gt;99.949%,"OK","No")</f>
        <v>No</v>
      </c>
      <c r="D6335" t="e">
        <f>VLOOKUP(J6335,'Ref2'!C:E,3,0)</f>
        <v>#N/A</v>
      </c>
      <c r="G6335" t="s">
        <v>1504</v>
      </c>
      <c r="I6335" t="e">
        <f>VLOOKUP(J6335,Ref!L:M,2,0)</f>
        <v>#N/A</v>
      </c>
      <c r="J6335" s="108" t="s">
        <v>1188</v>
      </c>
      <c r="K6335" t="str">
        <f>VLOOKUP($J6335,Ref!$D:$H,2,0)</f>
        <v xml:space="preserve">Great Amwell with St Margarets               </v>
      </c>
      <c r="L6335" t="str">
        <f>VLOOKUP($J6335,Ref!$D:$H,3,0)</f>
        <v>Great Amwell with St Margarets and Stanstead Abbots</v>
      </c>
      <c r="M6335" t="str">
        <f>VLOOKUP($J6335,Ref!$D:$H,4,0)</f>
        <v>Hertford and Ware Deanery</v>
      </c>
      <c r="N6335" t="str">
        <f>VLOOKUP($J6335,Ref!$D:$H,5,0)</f>
        <v>Archdeaconry of Hertford</v>
      </c>
      <c r="U6335">
        <v>-3406.2</v>
      </c>
    </row>
    <row r="6336" spans="1:21" x14ac:dyDescent="0.3">
      <c r="A6336">
        <v>2022</v>
      </c>
      <c r="B6336">
        <f>A6336</f>
        <v>2022</v>
      </c>
      <c r="C6336" t="str">
        <f>IF(GETPIVOTDATA("PS % recovery",Sheet4!$B$5,"Parish Name",K6336)&gt;99.949%,"OK","No")</f>
        <v>No</v>
      </c>
      <c r="D6336" t="e">
        <f>VLOOKUP(J6336,'Ref2'!C:E,3,0)</f>
        <v>#N/A</v>
      </c>
      <c r="G6336" t="s">
        <v>1504</v>
      </c>
      <c r="I6336" t="e">
        <f>VLOOKUP(J6336,Ref!L:M,2,0)</f>
        <v>#N/A</v>
      </c>
      <c r="J6336" t="s">
        <v>1400</v>
      </c>
      <c r="K6336" t="str">
        <f>VLOOKUP($J6336,Ref!$D:$H,2,0)</f>
        <v xml:space="preserve">Tilsworth                                    </v>
      </c>
      <c r="L6336" t="str">
        <f>VLOOKUP($J6336,Ref!$D:$H,3,0)</f>
        <v>Totternhoe, Stanbridge and Tilsworth</v>
      </c>
      <c r="M6336" t="str">
        <f>VLOOKUP($J6336,Ref!$D:$H,4,0)</f>
        <v>Dunstable Deanery</v>
      </c>
      <c r="N6336" t="str">
        <f>VLOOKUP($J6336,Ref!$D:$H,5,0)</f>
        <v>Archdeaconry of Bedford</v>
      </c>
      <c r="U6336">
        <v>-466</v>
      </c>
    </row>
    <row r="6337" spans="1:23" x14ac:dyDescent="0.3">
      <c r="A6337">
        <v>2021</v>
      </c>
      <c r="B6337" t="s">
        <v>1719</v>
      </c>
      <c r="C6337" t="str">
        <f>IF(GETPIVOTDATA("PS % recovery",Sheet4!$B$5,"Parish Name",K6337)&gt;99.949%,"OK","No")</f>
        <v>No</v>
      </c>
      <c r="D6337" t="e">
        <f>VLOOKUP(J6337,'Ref2'!C:E,3,0)</f>
        <v>#N/A</v>
      </c>
      <c r="G6337" t="s">
        <v>1504</v>
      </c>
      <c r="I6337" t="e">
        <f>VLOOKUP(J6337,Ref!L:M,2,0)</f>
        <v>#N/A</v>
      </c>
      <c r="J6337" t="s">
        <v>1400</v>
      </c>
      <c r="K6337" t="str">
        <f>VLOOKUP($J6337,Ref!$D:$H,2,0)</f>
        <v xml:space="preserve">Tilsworth                                    </v>
      </c>
      <c r="L6337" t="str">
        <f>VLOOKUP($J6337,Ref!$D:$H,3,0)</f>
        <v>Totternhoe, Stanbridge and Tilsworth</v>
      </c>
      <c r="M6337" t="str">
        <f>VLOOKUP($J6337,Ref!$D:$H,4,0)</f>
        <v>Dunstable Deanery</v>
      </c>
      <c r="N6337" t="str">
        <f>VLOOKUP($J6337,Ref!$D:$H,5,0)</f>
        <v>Archdeaconry of Bedford</v>
      </c>
      <c r="U6337">
        <v>-342</v>
      </c>
    </row>
    <row r="6338" spans="1:23" x14ac:dyDescent="0.3">
      <c r="A6338" t="s">
        <v>1708</v>
      </c>
      <c r="B6338" t="s">
        <v>1719</v>
      </c>
      <c r="C6338" t="str">
        <f>IF(GETPIVOTDATA("PS % recovery",Sheet4!$B$5,"Parish Name",K6338)&gt;99.949%,"OK","No")</f>
        <v>No</v>
      </c>
      <c r="D6338" t="e">
        <f>VLOOKUP(J6338,'Ref2'!C:E,3,0)</f>
        <v>#N/A</v>
      </c>
      <c r="G6338" t="s">
        <v>1504</v>
      </c>
      <c r="I6338" t="e">
        <f>VLOOKUP(J6338,Ref!L:M,2,0)</f>
        <v>#N/A</v>
      </c>
      <c r="J6338" t="s">
        <v>1400</v>
      </c>
      <c r="K6338" t="str">
        <f>VLOOKUP($J6338,Ref!$D:$H,2,0)</f>
        <v xml:space="preserve">Tilsworth                                    </v>
      </c>
      <c r="L6338" t="str">
        <f>VLOOKUP($J6338,Ref!$D:$H,3,0)</f>
        <v>Totternhoe, Stanbridge and Tilsworth</v>
      </c>
      <c r="M6338" t="str">
        <f>VLOOKUP($J6338,Ref!$D:$H,4,0)</f>
        <v>Dunstable Deanery</v>
      </c>
      <c r="N6338" t="str">
        <f>VLOOKUP($J6338,Ref!$D:$H,5,0)</f>
        <v>Archdeaconry of Bedford</v>
      </c>
      <c r="U6338">
        <v>-104</v>
      </c>
    </row>
    <row r="6339" spans="1:23" x14ac:dyDescent="0.3">
      <c r="A6339">
        <v>2021</v>
      </c>
      <c r="B6339" t="s">
        <v>1719</v>
      </c>
      <c r="C6339" t="str">
        <f>IF(GETPIVOTDATA("PS % recovery",Sheet4!$B$5,"Parish Name",K6339)&gt;99.949%,"OK","No")</f>
        <v>No</v>
      </c>
      <c r="D6339" t="e">
        <f>VLOOKUP(J6339,'Ref2'!C:E,3,0)</f>
        <v>#N/A</v>
      </c>
      <c r="G6339" t="s">
        <v>1504</v>
      </c>
      <c r="I6339" t="str">
        <f>VLOOKUP(J6339,Ref!L:M,2,0)</f>
        <v>Yes</v>
      </c>
      <c r="J6339" t="s">
        <v>825</v>
      </c>
      <c r="K6339" t="str">
        <f>VLOOKUP($J6339,Ref!$D:$H,2,0)</f>
        <v xml:space="preserve">Watford, St John                             </v>
      </c>
      <c r="L6339" t="str">
        <f>VLOOKUP($J6339,Ref!$D:$H,3,0)</f>
        <v>Watford, St John</v>
      </c>
      <c r="M6339" t="str">
        <f>VLOOKUP($J6339,Ref!$D:$H,4,0)</f>
        <v>Watford Deanery</v>
      </c>
      <c r="N6339" t="str">
        <f>VLOOKUP($J6339,Ref!$D:$H,5,0)</f>
        <v xml:space="preserve">Archdeaconry of St Albans </v>
      </c>
      <c r="U6339">
        <v>-2906</v>
      </c>
    </row>
    <row r="6340" spans="1:23" x14ac:dyDescent="0.3">
      <c r="A6340">
        <v>2021</v>
      </c>
      <c r="B6340" t="s">
        <v>1719</v>
      </c>
      <c r="C6340" t="str">
        <f>IF(GETPIVOTDATA("PS % recovery",Sheet4!$B$5,"Parish Name",K6340)&gt;99.949%,"OK","No")</f>
        <v>No</v>
      </c>
      <c r="D6340" t="e">
        <f>VLOOKUP(J6340,'Ref2'!C:E,3,0)</f>
        <v>#N/A</v>
      </c>
      <c r="G6340" t="s">
        <v>1504</v>
      </c>
      <c r="I6340" t="e">
        <f>VLOOKUP(J6340,Ref!L:M,2,0)</f>
        <v>#N/A</v>
      </c>
      <c r="J6340" t="s">
        <v>1466</v>
      </c>
      <c r="K6340" t="str">
        <f>VLOOKUP($J6340,Ref!$D:$H,2,0)</f>
        <v xml:space="preserve">Thurleigh (LEP)                              </v>
      </c>
      <c r="L6340" t="str">
        <f>VLOOKUP($J6340,Ref!$D:$H,3,0)</f>
        <v>Milton Ernest, Pavenham and Thurleigh</v>
      </c>
      <c r="M6340" t="str">
        <f>VLOOKUP($J6340,Ref!$D:$H,4,0)</f>
        <v>Sharnbrook Deanery</v>
      </c>
      <c r="N6340" t="str">
        <f>VLOOKUP($J6340,Ref!$D:$H,5,0)</f>
        <v>Archdeaconry of Bedford</v>
      </c>
      <c r="U6340">
        <v>636.4</v>
      </c>
    </row>
    <row r="6341" spans="1:23" x14ac:dyDescent="0.3">
      <c r="A6341">
        <v>2022</v>
      </c>
      <c r="B6341">
        <f>A6341</f>
        <v>2022</v>
      </c>
      <c r="C6341" t="str">
        <f>IF(GETPIVOTDATA("PS % recovery",Sheet4!$B$5,"Parish Name",K6341)&gt;99.949%,"OK","No")</f>
        <v>No</v>
      </c>
      <c r="D6341" t="e">
        <f>VLOOKUP(J6341,'Ref2'!C:E,3,0)</f>
        <v>#N/A</v>
      </c>
      <c r="G6341" t="s">
        <v>1504</v>
      </c>
      <c r="I6341" t="e">
        <f>VLOOKUP(J6341,Ref!L:M,2,0)</f>
        <v>#N/A</v>
      </c>
      <c r="J6341" t="s">
        <v>1382</v>
      </c>
      <c r="K6341" t="str">
        <f>VLOOKUP($J6341,Ref!$D:$H,2,0)</f>
        <v xml:space="preserve">Toddington                                   </v>
      </c>
      <c r="L6341" t="str">
        <f>VLOOKUP($J6341,Ref!$D:$H,3,0)</f>
        <v>Toddington and Chalgrave</v>
      </c>
      <c r="M6341" t="str">
        <f>VLOOKUP($J6341,Ref!$D:$H,4,0)</f>
        <v>Dunstable Deanery</v>
      </c>
      <c r="N6341" t="str">
        <f>VLOOKUP($J6341,Ref!$D:$H,5,0)</f>
        <v>Archdeaconry of Bedford</v>
      </c>
      <c r="U6341">
        <v>-60</v>
      </c>
    </row>
    <row r="6342" spans="1:23" x14ac:dyDescent="0.3">
      <c r="A6342">
        <v>2023</v>
      </c>
      <c r="C6342" t="str">
        <f>IF(GETPIVOTDATA("PS % recovery",Sheet4!$B$5,"Parish Name",K6342)&gt;99.949%,"OK","No")</f>
        <v>No</v>
      </c>
      <c r="D6342" t="e">
        <f>VLOOKUP(J6342,'Ref2'!C:E,3,0)</f>
        <v>#N/A</v>
      </c>
      <c r="F6342">
        <v>12</v>
      </c>
      <c r="I6342" t="e">
        <f>VLOOKUP(J6342,Ref!L:M,2,0)</f>
        <v>#N/A</v>
      </c>
      <c r="J6342" t="s">
        <v>1275</v>
      </c>
      <c r="K6342" t="str">
        <f>VLOOKUP($J6342,Ref!$D:$H,2,0)</f>
        <v xml:space="preserve">Meppershall                                  </v>
      </c>
      <c r="L6342" t="str">
        <f>VLOOKUP($J6342,Ref!$D:$H,3,0)</f>
        <v>Campton, Meppershall and Shefford</v>
      </c>
      <c r="M6342" t="str">
        <f>VLOOKUP($J6342,Ref!$D:$H,4,0)</f>
        <v>Ampthill and Shefford Deanery</v>
      </c>
      <c r="N6342" t="str">
        <f>VLOOKUP($J6342,Ref!$D:$H,5,0)</f>
        <v>Archdeaconry of Bedford</v>
      </c>
      <c r="S6342">
        <f>-1479.33-3500</f>
        <v>-4979.33</v>
      </c>
      <c r="W6342" t="s">
        <v>1709</v>
      </c>
    </row>
    <row r="6343" spans="1:23" x14ac:dyDescent="0.3">
      <c r="A6343">
        <v>2023</v>
      </c>
      <c r="C6343" t="str">
        <f>IF(GETPIVOTDATA("PS % recovery",Sheet4!$B$5,"Parish Name",K6343)&gt;99.949%,"OK","No")</f>
        <v>No</v>
      </c>
      <c r="D6343" t="str">
        <f>VLOOKUP(J6343,'Ref2'!C:E,3,0)</f>
        <v>LLF</v>
      </c>
      <c r="F6343">
        <v>13</v>
      </c>
      <c r="I6343" t="e">
        <f>VLOOKUP(J6343,Ref!L:M,2,0)</f>
        <v>#N/A</v>
      </c>
      <c r="J6343" t="s">
        <v>1227</v>
      </c>
      <c r="K6343" t="str">
        <f>VLOOKUP($J6343,Ref!$D:$H,2,0)</f>
        <v xml:space="preserve">Stevenage, St Nicholas                       </v>
      </c>
      <c r="L6343" t="str">
        <f>VLOOKUP($J6343,Ref!$D:$H,3,0)</f>
        <v>Stevenage, St Nicholas and Graveley</v>
      </c>
      <c r="M6343" t="str">
        <f>VLOOKUP($J6343,Ref!$D:$H,4,0)</f>
        <v>Stevenage Deanery</v>
      </c>
      <c r="N6343" t="str">
        <f>VLOOKUP($J6343,Ref!$D:$H,5,0)</f>
        <v>Archdeaconry of Hertford</v>
      </c>
      <c r="S6343" s="113">
        <v>-3599.94</v>
      </c>
    </row>
    <row r="6344" spans="1:23" x14ac:dyDescent="0.3">
      <c r="A6344">
        <v>2023</v>
      </c>
      <c r="C6344" t="str">
        <f>IF(GETPIVOTDATA("PS % recovery",Sheet4!$B$5,"Parish Name",K6344)&gt;99.949%,"OK","No")</f>
        <v>No</v>
      </c>
      <c r="D6344" t="e">
        <f>VLOOKUP(J6344,'Ref2'!C:E,3,0)</f>
        <v>#N/A</v>
      </c>
      <c r="F6344">
        <v>13</v>
      </c>
      <c r="I6344" t="e">
        <f>VLOOKUP(J6344,Ref!L:M,2,0)</f>
        <v>#N/A</v>
      </c>
      <c r="J6344" t="s">
        <v>1154</v>
      </c>
      <c r="K6344" t="str">
        <f>VLOOKUP($J6344,Ref!$D:$H,2,0)</f>
        <v xml:space="preserve">Hatfield Hyde, St Mary Magdalene             </v>
      </c>
      <c r="L6344" t="str">
        <f>VLOOKUP($J6344,Ref!$D:$H,3,0)</f>
        <v>Hatfield Hyde, St Mary Magdalene</v>
      </c>
      <c r="M6344" t="str">
        <f>VLOOKUP($J6344,Ref!$D:$H,4,0)</f>
        <v xml:space="preserve">Welwyn Hatfield Deanery </v>
      </c>
      <c r="N6344" t="str">
        <f>VLOOKUP($J6344,Ref!$D:$H,5,0)</f>
        <v>Archdeaconry of Hertford</v>
      </c>
      <c r="S6344" s="113">
        <v>-1999.99</v>
      </c>
    </row>
    <row r="6345" spans="1:23" x14ac:dyDescent="0.3">
      <c r="A6345">
        <v>2023</v>
      </c>
      <c r="C6345" t="str">
        <f>IF(GETPIVOTDATA("PS % recovery",Sheet4!$B$5,"Parish Name",K6345)&gt;99.949%,"OK","No")</f>
        <v>No</v>
      </c>
      <c r="D6345" t="e">
        <f>VLOOKUP(J6345,'Ref2'!C:E,3,0)</f>
        <v>#N/A</v>
      </c>
      <c r="F6345">
        <v>13</v>
      </c>
      <c r="I6345" t="e">
        <f>VLOOKUP(J6345,Ref!L:M,2,0)</f>
        <v>#N/A</v>
      </c>
      <c r="J6345" t="s">
        <v>1080</v>
      </c>
      <c r="K6345" t="str">
        <f>VLOOKUP($J6345,Ref!$D:$H,2,0)</f>
        <v xml:space="preserve">Brent Pelham                                 </v>
      </c>
      <c r="L6345" t="str">
        <f>VLOOKUP($J6345,Ref!$D:$H,3,0)</f>
        <v>Hormead, Wyddial, Anstey, Brent Pelham and Meesden</v>
      </c>
      <c r="M6345" t="str">
        <f>VLOOKUP($J6345,Ref!$D:$H,4,0)</f>
        <v>Buntingford Deanery</v>
      </c>
      <c r="N6345" t="str">
        <f>VLOOKUP($J6345,Ref!$D:$H,5,0)</f>
        <v>Archdeaconry of Hertford</v>
      </c>
      <c r="S6345" s="113">
        <v>-1075</v>
      </c>
    </row>
    <row r="6346" spans="1:23" x14ac:dyDescent="0.3">
      <c r="A6346">
        <v>2023</v>
      </c>
      <c r="C6346" t="str">
        <f>IF(GETPIVOTDATA("PS % recovery",Sheet4!$B$5,"Parish Name",K6346)&gt;99.949%,"OK","No")</f>
        <v>OK</v>
      </c>
      <c r="D6346" t="e">
        <f>VLOOKUP(J6346,'Ref2'!C:E,3,0)</f>
        <v>#N/A</v>
      </c>
      <c r="F6346">
        <v>13</v>
      </c>
      <c r="I6346" t="e">
        <f>VLOOKUP(J6346,Ref!L:M,2,0)</f>
        <v>#N/A</v>
      </c>
      <c r="J6346" t="s">
        <v>1178</v>
      </c>
      <c r="K6346" t="str">
        <f>VLOOKUP($J6346,Ref!$D:$H,2,0)</f>
        <v xml:space="preserve">Aston                                        </v>
      </c>
      <c r="L6346" t="str">
        <f>VLOOKUP($J6346,Ref!$D:$H,3,0)</f>
        <v>The Beane Valley Benefice</v>
      </c>
      <c r="M6346" t="str">
        <f>VLOOKUP($J6346,Ref!$D:$H,4,0)</f>
        <v>Hertford and Ware Deanery</v>
      </c>
      <c r="N6346" t="str">
        <f>VLOOKUP($J6346,Ref!$D:$H,5,0)</f>
        <v>Archdeaconry of Hertford</v>
      </c>
      <c r="S6346" s="113">
        <v>-650</v>
      </c>
    </row>
    <row r="6347" spans="1:23" x14ac:dyDescent="0.3">
      <c r="A6347">
        <v>2023</v>
      </c>
      <c r="C6347" t="str">
        <f>IF(GETPIVOTDATA("PS % recovery",Sheet4!$B$5,"Parish Name",K6347)&gt;99.949%,"OK","No")</f>
        <v>No</v>
      </c>
      <c r="D6347" t="e">
        <f>VLOOKUP(J6347,'Ref2'!C:E,3,0)</f>
        <v>#N/A</v>
      </c>
      <c r="F6347">
        <v>13</v>
      </c>
      <c r="I6347" t="e">
        <f>VLOOKUP(J6347,Ref!L:M,2,0)</f>
        <v>#N/A</v>
      </c>
      <c r="J6347" t="s">
        <v>1446</v>
      </c>
      <c r="K6347" t="str">
        <f>VLOOKUP($J6347,Ref!$D:$H,2,0)</f>
        <v xml:space="preserve">Keysoe                                       </v>
      </c>
      <c r="L6347" t="str">
        <f>VLOOKUP($J6347,Ref!$D:$H,3,0)</f>
        <v>Bolnhurst with Keysoe</v>
      </c>
      <c r="M6347" t="str">
        <f>VLOOKUP($J6347,Ref!$D:$H,4,0)</f>
        <v>Sharnbrook Deanery</v>
      </c>
      <c r="N6347" t="str">
        <f>VLOOKUP($J6347,Ref!$D:$H,5,0)</f>
        <v>Archdeaconry of Bedford</v>
      </c>
      <c r="S6347" s="113">
        <v>-507</v>
      </c>
    </row>
    <row r="6348" spans="1:23" x14ac:dyDescent="0.3">
      <c r="A6348">
        <v>2023</v>
      </c>
      <c r="C6348" t="str">
        <f>IF(GETPIVOTDATA("PS % recovery",Sheet4!$B$5,"Parish Name",K6348)&gt;99.949%,"OK","No")</f>
        <v>OK</v>
      </c>
      <c r="D6348" t="e">
        <f>VLOOKUP(J6348,'Ref2'!C:E,3,0)</f>
        <v>#N/A</v>
      </c>
      <c r="F6348">
        <v>13</v>
      </c>
      <c r="I6348" t="e">
        <f>VLOOKUP(J6348,Ref!L:M,2,0)</f>
        <v>#N/A</v>
      </c>
      <c r="J6348" t="s">
        <v>1186</v>
      </c>
      <c r="K6348" t="str">
        <f>VLOOKUP($J6348,Ref!$D:$H,2,0)</f>
        <v xml:space="preserve">Watton-at-Stone                              </v>
      </c>
      <c r="L6348" t="str">
        <f>VLOOKUP($J6348,Ref!$D:$H,3,0)</f>
        <v>The Beane Valley Benefice</v>
      </c>
      <c r="M6348" t="str">
        <f>VLOOKUP($J6348,Ref!$D:$H,4,0)</f>
        <v>Hertford and Ware Deanery</v>
      </c>
      <c r="N6348" t="str">
        <f>VLOOKUP($J6348,Ref!$D:$H,5,0)</f>
        <v>Archdeaconry of Hertford</v>
      </c>
      <c r="S6348" s="113">
        <v>-13</v>
      </c>
    </row>
    <row r="6349" spans="1:23" x14ac:dyDescent="0.3">
      <c r="A6349">
        <v>2023</v>
      </c>
      <c r="C6349" t="str">
        <f>IF(GETPIVOTDATA("PS % recovery",Sheet4!$B$5,"Parish Name",K6349)&gt;99.949%,"OK","No")</f>
        <v>No</v>
      </c>
      <c r="D6349" t="e">
        <f>VLOOKUP(J6349,'Ref2'!C:E,3,0)</f>
        <v>#N/A</v>
      </c>
      <c r="F6349">
        <v>12</v>
      </c>
      <c r="I6349" t="e">
        <f>VLOOKUP(J6349,Ref!L:M,2,0)</f>
        <v>#N/A</v>
      </c>
      <c r="J6349" t="s">
        <v>1436</v>
      </c>
      <c r="K6349" t="str">
        <f>VLOOKUP($J6349,Ref!$D:$H,2,0)</f>
        <v xml:space="preserve">Streatley                                    </v>
      </c>
      <c r="L6349" t="str">
        <f>VLOOKUP($J6349,Ref!$D:$H,3,0)</f>
        <v>Streatley</v>
      </c>
      <c r="M6349" t="str">
        <f>VLOOKUP($J6349,Ref!$D:$H,4,0)</f>
        <v>Luton Deanery</v>
      </c>
      <c r="N6349" t="str">
        <f>VLOOKUP($J6349,Ref!$D:$H,5,0)</f>
        <v>Archdeaconry of Bedford</v>
      </c>
      <c r="S6349">
        <v>3500</v>
      </c>
      <c r="V6349" t="s">
        <v>1712</v>
      </c>
    </row>
    <row r="6350" spans="1:23" x14ac:dyDescent="0.3">
      <c r="A6350" t="s">
        <v>55</v>
      </c>
      <c r="B6350" t="s">
        <v>1719</v>
      </c>
      <c r="C6350" t="str">
        <f>IF(GETPIVOTDATA("PS % recovery",Sheet4!$B$5,"Parish Name",K6350)&gt;99.949%,"OK","No")</f>
        <v>OK</v>
      </c>
      <c r="D6350" t="e">
        <f>VLOOKUP(J6350,'Ref2'!C:E,3,0)</f>
        <v>#N/A</v>
      </c>
      <c r="G6350" t="s">
        <v>1503</v>
      </c>
      <c r="H6350" s="1">
        <v>45200</v>
      </c>
      <c r="I6350" t="e">
        <f>VLOOKUP(J6350,Ref!L:M,2,0)</f>
        <v>#N/A</v>
      </c>
      <c r="J6350" t="s">
        <v>907</v>
      </c>
      <c r="K6350" t="s">
        <v>84</v>
      </c>
      <c r="L6350" t="s">
        <v>435</v>
      </c>
      <c r="M6350" t="s">
        <v>20</v>
      </c>
      <c r="N6350" t="s">
        <v>14</v>
      </c>
      <c r="S6350">
        <v>-2583</v>
      </c>
      <c r="U6350">
        <v>2583</v>
      </c>
      <c r="V6350" t="s">
        <v>1710</v>
      </c>
    </row>
    <row r="6351" spans="1:23" x14ac:dyDescent="0.3">
      <c r="A6351">
        <v>2023</v>
      </c>
      <c r="C6351" t="str">
        <f>IF(GETPIVOTDATA("PS % recovery",Sheet4!$B$5,"Parish Name",K6351)&gt;99.949%,"OK","No")</f>
        <v>No</v>
      </c>
      <c r="D6351" t="e">
        <f>VLOOKUP(J6351,'Ref2'!C:E,3,0)</f>
        <v>#N/A</v>
      </c>
      <c r="F6351">
        <v>13</v>
      </c>
      <c r="I6351" t="e">
        <f>VLOOKUP(J6351,Ref!L:M,2,0)</f>
        <v>#N/A</v>
      </c>
      <c r="J6351" t="s">
        <v>1327</v>
      </c>
      <c r="K6351" t="str">
        <f>VLOOKUP($J6351,Ref!$D:$H,2,0)</f>
        <v xml:space="preserve">Elstow                                       </v>
      </c>
      <c r="L6351" t="str">
        <f>VLOOKUP($J6351,Ref!$D:$H,3,0)</f>
        <v>Elstow Team Ministry</v>
      </c>
      <c r="M6351" t="str">
        <f>VLOOKUP($J6351,Ref!$D:$H,4,0)</f>
        <v>Bedford Deanery</v>
      </c>
      <c r="N6351" t="str">
        <f>VLOOKUP($J6351,Ref!$D:$H,5,0)</f>
        <v>Archdeaconry of Bedford</v>
      </c>
      <c r="S6351">
        <v>1000</v>
      </c>
    </row>
    <row r="6352" spans="1:23" x14ac:dyDescent="0.3">
      <c r="A6352">
        <v>2023</v>
      </c>
      <c r="C6352" t="str">
        <f>IF(GETPIVOTDATA("PS % recovery",Sheet4!$B$5,"Parish Name",K6352)&gt;99.949%,"OK","No")</f>
        <v>No</v>
      </c>
      <c r="D6352" t="e">
        <f>VLOOKUP(J6352,'Ref2'!C:E,3,0)</f>
        <v>#N/A</v>
      </c>
      <c r="F6352">
        <v>13</v>
      </c>
      <c r="I6352" t="e">
        <f>VLOOKUP(J6352,Ref!L:M,2,0)</f>
        <v>#N/A</v>
      </c>
      <c r="J6352" t="s">
        <v>1243</v>
      </c>
      <c r="K6352" t="str">
        <f>VLOOKUP($J6352,Ref!$D:$H,2,0)</f>
        <v xml:space="preserve">Barton-le-Cley                               </v>
      </c>
      <c r="L6352" t="str">
        <f>VLOOKUP($J6352,Ref!$D:$H,3,0)</f>
        <v>Barton-le-Cley with Higham Gobion and Hexton</v>
      </c>
      <c r="M6352" t="str">
        <f>VLOOKUP($J6352,Ref!$D:$H,4,0)</f>
        <v>Ampthill and Shefford Deanery</v>
      </c>
      <c r="N6352" t="str">
        <f>VLOOKUP($J6352,Ref!$D:$H,5,0)</f>
        <v>Archdeaconry of Bedford</v>
      </c>
      <c r="S6352">
        <v>5000</v>
      </c>
    </row>
    <row r="6353" spans="1:19" x14ac:dyDescent="0.3">
      <c r="A6353">
        <v>2023</v>
      </c>
      <c r="C6353" t="str">
        <f>IF(GETPIVOTDATA("PS % recovery",Sheet4!$B$5,"Parish Name",K6353)&gt;99.949%,"OK","No")</f>
        <v>OK</v>
      </c>
      <c r="D6353" t="e">
        <f>VLOOKUP(J6353,'Ref2'!C:E,3,0)</f>
        <v>#N/A</v>
      </c>
      <c r="F6353">
        <v>13</v>
      </c>
      <c r="I6353" t="e">
        <f>VLOOKUP(J6353,Ref!L:M,2,0)</f>
        <v>#N/A</v>
      </c>
      <c r="J6353" t="s">
        <v>1098</v>
      </c>
      <c r="K6353" t="str">
        <f>VLOOKUP($J6353,Ref!$D:$H,2,0)</f>
        <v xml:space="preserve">Westmill                                     </v>
      </c>
      <c r="L6353" t="str">
        <f>VLOOKUP($J6353,Ref!$D:$H,3,0)</f>
        <v>Aspenden, Buntingford and Westmill</v>
      </c>
      <c r="M6353" t="str">
        <f>VLOOKUP($J6353,Ref!$D:$H,4,0)</f>
        <v>Buntingford Deanery</v>
      </c>
      <c r="N6353" t="str">
        <f>VLOOKUP($J6353,Ref!$D:$H,5,0)</f>
        <v>Archdeaconry of Hertford</v>
      </c>
      <c r="S6353">
        <v>3176</v>
      </c>
    </row>
    <row r="6354" spans="1:19" x14ac:dyDescent="0.3">
      <c r="A6354">
        <v>2023</v>
      </c>
      <c r="C6354" t="str">
        <f>IF(GETPIVOTDATA("PS % recovery",Sheet4!$B$5,"Parish Name",K6354)&gt;99.949%,"OK","No")</f>
        <v>No</v>
      </c>
      <c r="D6354" t="e">
        <f>VLOOKUP(J6354,'Ref2'!C:E,3,0)</f>
        <v>#N/A</v>
      </c>
      <c r="F6354">
        <v>13</v>
      </c>
      <c r="I6354" t="e">
        <f>VLOOKUP(J6354,Ref!L:M,2,0)</f>
        <v>#N/A</v>
      </c>
      <c r="J6354" t="s">
        <v>803</v>
      </c>
      <c r="K6354" t="str">
        <f>VLOOKUP($J6354,Ref!$D:$H,2,0)</f>
        <v xml:space="preserve">Much Hadham                                  </v>
      </c>
      <c r="L6354" t="str">
        <f>VLOOKUP($J6354,Ref!$D:$H,3,0)</f>
        <v>Albury, Little Hadham and Much Hadham</v>
      </c>
      <c r="M6354" t="str">
        <f>VLOOKUP($J6354,Ref!$D:$H,4,0)</f>
        <v>Bishop's Stortford Deanery</v>
      </c>
      <c r="N6354" t="str">
        <f>VLOOKUP($J6354,Ref!$D:$H,5,0)</f>
        <v>Archdeaconry of Hertford</v>
      </c>
      <c r="S6354">
        <v>8000</v>
      </c>
    </row>
    <row r="6355" spans="1:19" x14ac:dyDescent="0.3">
      <c r="A6355">
        <v>2023</v>
      </c>
      <c r="C6355" t="str">
        <f>IF(GETPIVOTDATA("PS % recovery",Sheet4!$B$5,"Parish Name",K6355)&gt;99.949%,"OK","No")</f>
        <v>No</v>
      </c>
      <c r="D6355" t="e">
        <f>VLOOKUP(J6355,'Ref2'!C:E,3,0)</f>
        <v>#N/A</v>
      </c>
      <c r="F6355">
        <v>13</v>
      </c>
      <c r="I6355" t="e">
        <f>VLOOKUP(J6355,Ref!L:M,2,0)</f>
        <v>#N/A</v>
      </c>
      <c r="J6355" t="s">
        <v>800</v>
      </c>
      <c r="K6355" t="str">
        <f>VLOOKUP($J6355,Ref!$D:$H,2,0)</f>
        <v xml:space="preserve">Hockerill, All Saints                        </v>
      </c>
      <c r="L6355" t="str">
        <f>VLOOKUP($J6355,Ref!$D:$H,3,0)</f>
        <v>Hockerill, All Saints</v>
      </c>
      <c r="M6355" t="str">
        <f>VLOOKUP($J6355,Ref!$D:$H,4,0)</f>
        <v>Bishop's Stortford Deanery</v>
      </c>
      <c r="N6355" t="str">
        <f>VLOOKUP($J6355,Ref!$D:$H,5,0)</f>
        <v>Archdeaconry of Hertford</v>
      </c>
      <c r="S6355">
        <v>3745.25</v>
      </c>
    </row>
    <row r="6356" spans="1:19" x14ac:dyDescent="0.3">
      <c r="A6356">
        <v>2023</v>
      </c>
      <c r="C6356" t="str">
        <f>IF(GETPIVOTDATA("PS % recovery",Sheet4!$B$5,"Parish Name",K6356)&gt;99.949%,"OK","No")</f>
        <v>No</v>
      </c>
      <c r="D6356" t="e">
        <f>VLOOKUP(J6356,'Ref2'!C:E,3,0)</f>
        <v>#N/A</v>
      </c>
      <c r="F6356">
        <v>13</v>
      </c>
      <c r="I6356" t="e">
        <f>VLOOKUP(J6356,Ref!L:M,2,0)</f>
        <v>#N/A</v>
      </c>
      <c r="J6356" t="s">
        <v>1213</v>
      </c>
      <c r="K6356" t="str">
        <f>VLOOKUP($J6356,Ref!$D:$H,2,0)</f>
        <v xml:space="preserve">Stevenage, St Mary, Shephall                 </v>
      </c>
      <c r="L6356" t="str">
        <f>VLOOKUP($J6356,Ref!$D:$H,3,0)</f>
        <v>Stevenage, St Mary, Shephall</v>
      </c>
      <c r="M6356" t="str">
        <f>VLOOKUP($J6356,Ref!$D:$H,4,0)</f>
        <v>Stevenage Deanery</v>
      </c>
      <c r="N6356" t="str">
        <f>VLOOKUP($J6356,Ref!$D:$H,5,0)</f>
        <v>Archdeaconry of Hertford</v>
      </c>
      <c r="S6356">
        <v>1922</v>
      </c>
    </row>
    <row r="6357" spans="1:19" x14ac:dyDescent="0.3">
      <c r="A6357">
        <v>2023</v>
      </c>
      <c r="C6357" t="str">
        <f>IF(GETPIVOTDATA("PS % recovery",Sheet4!$B$5,"Parish Name",K6357)&gt;99.949%,"OK","No")</f>
        <v>No</v>
      </c>
      <c r="D6357" t="e">
        <f>VLOOKUP(J6357,'Ref2'!C:E,3,0)</f>
        <v>#N/A</v>
      </c>
      <c r="F6357">
        <v>13</v>
      </c>
      <c r="I6357" t="e">
        <f>VLOOKUP(J6357,Ref!L:M,2,0)</f>
        <v>#N/A</v>
      </c>
      <c r="J6357" t="s">
        <v>1482</v>
      </c>
      <c r="K6357" t="str">
        <f>VLOOKUP($J6357,Ref!$D:$H,2,0)</f>
        <v xml:space="preserve">Bromham                                      </v>
      </c>
      <c r="L6357" t="str">
        <f>VLOOKUP($J6357,Ref!$D:$H,3,0)</f>
        <v>Bromham with Oakley and Stagsden</v>
      </c>
      <c r="M6357" t="str">
        <f>VLOOKUP($J6357,Ref!$D:$H,4,0)</f>
        <v>Sharnbrook Deanery</v>
      </c>
      <c r="N6357" t="str">
        <f>VLOOKUP($J6357,Ref!$D:$H,5,0)</f>
        <v>Archdeaconry of Bedford</v>
      </c>
      <c r="S6357">
        <v>3750</v>
      </c>
    </row>
    <row r="6358" spans="1:19" x14ac:dyDescent="0.3">
      <c r="A6358">
        <v>2023</v>
      </c>
      <c r="C6358" t="str">
        <f>IF(GETPIVOTDATA("PS % recovery",Sheet4!$B$5,"Parish Name",K6358)&gt;99.949%,"OK","No")</f>
        <v>OK</v>
      </c>
      <c r="D6358" t="e">
        <f>VLOOKUP(J6358,'Ref2'!C:E,3,0)</f>
        <v>#N/A</v>
      </c>
      <c r="F6358">
        <v>13</v>
      </c>
      <c r="I6358" t="e">
        <f>VLOOKUP(J6358,Ref!L:M,2,0)</f>
        <v>#N/A</v>
      </c>
      <c r="J6358" t="s">
        <v>1231</v>
      </c>
      <c r="K6358" t="str">
        <f>VLOOKUP($J6358,Ref!$D:$H,2,0)</f>
        <v xml:space="preserve">Ampthill                                     </v>
      </c>
      <c r="L6358" t="str">
        <f>VLOOKUP($J6358,Ref!$D:$H,3,0)</f>
        <v>Ampthill with Millbrook and Steppingley</v>
      </c>
      <c r="M6358" t="str">
        <f>VLOOKUP($J6358,Ref!$D:$H,4,0)</f>
        <v>Ampthill and Shefford Deanery</v>
      </c>
      <c r="N6358" t="str">
        <f>VLOOKUP($J6358,Ref!$D:$H,5,0)</f>
        <v>Archdeaconry of Bedford</v>
      </c>
      <c r="S6358">
        <v>4326</v>
      </c>
    </row>
    <row r="6359" spans="1:19" x14ac:dyDescent="0.3">
      <c r="A6359">
        <v>2023</v>
      </c>
      <c r="C6359" t="str">
        <f>IF(GETPIVOTDATA("PS % recovery",Sheet4!$B$5,"Parish Name",K6359)&gt;99.949%,"OK","No")</f>
        <v>OK</v>
      </c>
      <c r="D6359" t="e">
        <f>VLOOKUP(J6359,'Ref2'!C:E,3,0)</f>
        <v>#N/A</v>
      </c>
      <c r="F6359">
        <v>13</v>
      </c>
      <c r="I6359" t="e">
        <f>VLOOKUP(J6359,Ref!L:M,2,0)</f>
        <v>#N/A</v>
      </c>
      <c r="J6359" t="s">
        <v>1352</v>
      </c>
      <c r="K6359" t="str">
        <f>VLOOKUP($J6359,Ref!$D:$H,2,0)</f>
        <v xml:space="preserve">Cople                                        </v>
      </c>
      <c r="L6359" t="str">
        <f>VLOOKUP($J6359,Ref!$D:$H,3,0)</f>
        <v>Cople, Moggerhanger and Willington</v>
      </c>
      <c r="M6359" t="str">
        <f>VLOOKUP($J6359,Ref!$D:$H,4,0)</f>
        <v xml:space="preserve">Biggleswade Deanery </v>
      </c>
      <c r="N6359" t="str">
        <f>VLOOKUP($J6359,Ref!$D:$H,5,0)</f>
        <v>Archdeaconry of Bedford</v>
      </c>
      <c r="S6359">
        <v>3355.5</v>
      </c>
    </row>
    <row r="6360" spans="1:19" x14ac:dyDescent="0.3">
      <c r="A6360">
        <v>2023</v>
      </c>
      <c r="C6360" t="str">
        <f>IF(GETPIVOTDATA("PS % recovery",Sheet4!$B$5,"Parish Name",K6360)&gt;99.949%,"OK","No")</f>
        <v>No</v>
      </c>
      <c r="D6360" t="e">
        <f>VLOOKUP(J6360,'Ref2'!C:E,3,0)</f>
        <v>#N/A</v>
      </c>
      <c r="F6360">
        <v>13</v>
      </c>
      <c r="I6360" t="e">
        <f>VLOOKUP(J6360,Ref!L:M,2,0)</f>
        <v>#N/A</v>
      </c>
      <c r="J6360" t="s">
        <v>1168</v>
      </c>
      <c r="K6360" t="str">
        <f>VLOOKUP($J6360,Ref!$D:$H,2,0)</f>
        <v xml:space="preserve">Bayford                                      </v>
      </c>
      <c r="L6360" t="str">
        <f>VLOOKUP($J6360,Ref!$D:$H,3,0)</f>
        <v>Little Berkhamsted and Bayford, Essendon and Ponsbourne</v>
      </c>
      <c r="M6360" t="str">
        <f>VLOOKUP($J6360,Ref!$D:$H,4,0)</f>
        <v>Hertford and Ware Deanery</v>
      </c>
      <c r="N6360" t="str">
        <f>VLOOKUP($J6360,Ref!$D:$H,5,0)</f>
        <v>Archdeaconry of Hertford</v>
      </c>
      <c r="S6360">
        <v>684.71</v>
      </c>
    </row>
    <row r="6361" spans="1:19" x14ac:dyDescent="0.3">
      <c r="A6361">
        <v>2023</v>
      </c>
      <c r="C6361" t="str">
        <f>IF(GETPIVOTDATA("PS % recovery",Sheet4!$B$5,"Parish Name",K6361)&gt;99.949%,"OK","No")</f>
        <v>No</v>
      </c>
      <c r="D6361" t="e">
        <f>VLOOKUP(J6361,'Ref2'!C:E,3,0)</f>
        <v>#N/A</v>
      </c>
      <c r="F6361">
        <v>13</v>
      </c>
      <c r="I6361" t="e">
        <f>VLOOKUP(J6361,Ref!L:M,2,0)</f>
        <v>#N/A</v>
      </c>
      <c r="J6361" t="s">
        <v>801</v>
      </c>
      <c r="K6361" t="str">
        <f>VLOOKUP($J6361,Ref!$D:$H,2,0)</f>
        <v xml:space="preserve">Little Hadham                                </v>
      </c>
      <c r="L6361" t="str">
        <f>VLOOKUP($J6361,Ref!$D:$H,3,0)</f>
        <v>Albury, Little Hadham and Much Hadham</v>
      </c>
      <c r="M6361" t="str">
        <f>VLOOKUP($J6361,Ref!$D:$H,4,0)</f>
        <v>Bishop's Stortford Deanery</v>
      </c>
      <c r="N6361" t="str">
        <f>VLOOKUP($J6361,Ref!$D:$H,5,0)</f>
        <v>Archdeaconry of Hertford</v>
      </c>
      <c r="S6361">
        <v>750</v>
      </c>
    </row>
    <row r="6362" spans="1:19" x14ac:dyDescent="0.3">
      <c r="A6362">
        <v>2023</v>
      </c>
      <c r="C6362" t="str">
        <f>IF(GETPIVOTDATA("PS % recovery",Sheet4!$B$5,"Parish Name",K6362)&gt;99.949%,"OK","No")</f>
        <v>No</v>
      </c>
      <c r="D6362" t="e">
        <f>VLOOKUP(J6362,'Ref2'!C:E,3,0)</f>
        <v>#N/A</v>
      </c>
      <c r="F6362">
        <v>13</v>
      </c>
      <c r="I6362" t="e">
        <f>VLOOKUP(J6362,Ref!L:M,2,0)</f>
        <v>#N/A</v>
      </c>
      <c r="J6362" t="s">
        <v>1360</v>
      </c>
      <c r="K6362" t="str">
        <f>VLOOKUP($J6362,Ref!$D:$H,2,0)</f>
        <v xml:space="preserve">Wrestlingworth                               </v>
      </c>
      <c r="L6362" t="str">
        <f>VLOOKUP($J6362,Ref!$D:$H,3,0)</f>
        <v>Dunton with Wrestlingworth and Eyeworth</v>
      </c>
      <c r="M6362" t="str">
        <f>VLOOKUP($J6362,Ref!$D:$H,4,0)</f>
        <v xml:space="preserve">Biggleswade Deanery </v>
      </c>
      <c r="N6362" t="str">
        <f>VLOOKUP($J6362,Ref!$D:$H,5,0)</f>
        <v>Archdeaconry of Bedford</v>
      </c>
      <c r="S6362">
        <v>200</v>
      </c>
    </row>
    <row r="6363" spans="1:19" x14ac:dyDescent="0.3">
      <c r="A6363">
        <v>2023</v>
      </c>
      <c r="C6363" t="str">
        <f>IF(GETPIVOTDATA("PS % recovery",Sheet4!$B$5,"Parish Name",K6363)&gt;99.949%,"OK","No")</f>
        <v>No</v>
      </c>
      <c r="D6363" t="e">
        <f>VLOOKUP(J6363,'Ref2'!C:E,3,0)</f>
        <v>#N/A</v>
      </c>
      <c r="F6363">
        <v>13</v>
      </c>
      <c r="I6363" t="e">
        <f>VLOOKUP(J6363,Ref!L:M,2,0)</f>
        <v>#N/A</v>
      </c>
      <c r="J6363" t="s">
        <v>1474</v>
      </c>
      <c r="K6363" t="str">
        <f>VLOOKUP($J6363,Ref!$D:$H,2,0)</f>
        <v xml:space="preserve">Wymington                                    </v>
      </c>
      <c r="L6363" t="str">
        <f>VLOOKUP($J6363,Ref!$D:$H,3,0)</f>
        <v>Chellington Team</v>
      </c>
      <c r="M6363" t="str">
        <f>VLOOKUP($J6363,Ref!$D:$H,4,0)</f>
        <v>Sharnbrook Deanery</v>
      </c>
      <c r="N6363" t="str">
        <f>VLOOKUP($J6363,Ref!$D:$H,5,0)</f>
        <v>Archdeaconry of Bedford</v>
      </c>
      <c r="S6363">
        <v>500</v>
      </c>
    </row>
    <row r="6364" spans="1:19" x14ac:dyDescent="0.3">
      <c r="A6364">
        <v>2023</v>
      </c>
      <c r="C6364" t="str">
        <f>IF(GETPIVOTDATA("PS % recovery",Sheet4!$B$5,"Parish Name",K6364)&gt;99.949%,"OK","No")</f>
        <v>OK</v>
      </c>
      <c r="D6364" t="e">
        <f>VLOOKUP(J6364,'Ref2'!C:E,3,0)</f>
        <v>#N/A</v>
      </c>
      <c r="F6364">
        <v>13</v>
      </c>
      <c r="I6364" t="str">
        <f>VLOOKUP(J6364,Ref!L:M,2,0)</f>
        <v>Yes</v>
      </c>
      <c r="J6364" t="s">
        <v>1150</v>
      </c>
      <c r="K6364" t="str">
        <f>VLOOKUP($J6364,Ref!$D:$H,2,0)</f>
        <v xml:space="preserve">Bishop's Hatfield St John                    </v>
      </c>
      <c r="L6364" t="str">
        <f>VLOOKUP($J6364,Ref!$D:$H,3,0)</f>
        <v>Bishop's Hatfield Team Ministry</v>
      </c>
      <c r="M6364" t="str">
        <f>VLOOKUP($J6364,Ref!$D:$H,4,0)</f>
        <v xml:space="preserve">Welwyn Hatfield Deanery </v>
      </c>
      <c r="N6364" t="str">
        <f>VLOOKUP($J6364,Ref!$D:$H,5,0)</f>
        <v>Archdeaconry of Hertford</v>
      </c>
      <c r="S6364">
        <v>9629</v>
      </c>
    </row>
    <row r="6365" spans="1:19" x14ac:dyDescent="0.3">
      <c r="A6365">
        <v>2023</v>
      </c>
      <c r="C6365" t="str">
        <f>IF(GETPIVOTDATA("PS % recovery",Sheet4!$B$5,"Parish Name",K6365)&gt;99.949%,"OK","No")</f>
        <v>OK</v>
      </c>
      <c r="D6365" t="e">
        <f>VLOOKUP(J6365,'Ref2'!C:E,3,0)</f>
        <v>#N/A</v>
      </c>
      <c r="F6365">
        <v>13</v>
      </c>
      <c r="I6365" t="e">
        <f>VLOOKUP(J6365,Ref!L:M,2,0)</f>
        <v>#N/A</v>
      </c>
      <c r="J6365" t="s">
        <v>889</v>
      </c>
      <c r="K6365" t="str">
        <f>VLOOKUP($J6365,Ref!$D:$H,2,0)</f>
        <v>St Mark's Hitchin</v>
      </c>
      <c r="L6365" t="str">
        <f>VLOOKUP($J6365,Ref!$D:$H,3,0)</f>
        <v>Hitchin &amp; St Paul's Walden (Team Ministry)</v>
      </c>
      <c r="M6365" t="str">
        <f>VLOOKUP($J6365,Ref!$D:$H,4,0)</f>
        <v>Hitchin Deanery</v>
      </c>
      <c r="N6365" t="str">
        <f>VLOOKUP($J6365,Ref!$D:$H,5,0)</f>
        <v xml:space="preserve">Archdeaconry of St Albans </v>
      </c>
      <c r="S6365">
        <v>5641.22</v>
      </c>
    </row>
    <row r="6366" spans="1:19" x14ac:dyDescent="0.3">
      <c r="A6366">
        <v>2023</v>
      </c>
      <c r="C6366" t="str">
        <f>IF(GETPIVOTDATA("PS % recovery",Sheet4!$B$5,"Parish Name",K6366)&gt;99.949%,"OK","No")</f>
        <v>OK</v>
      </c>
      <c r="D6366" t="e">
        <f>VLOOKUP(J6366,'Ref2'!C:E,3,0)</f>
        <v>#N/A</v>
      </c>
      <c r="F6366">
        <v>13</v>
      </c>
      <c r="I6366" t="e">
        <f>VLOOKUP(J6366,Ref!L:M,2,0)</f>
        <v>#N/A</v>
      </c>
      <c r="J6366" t="s">
        <v>970</v>
      </c>
      <c r="K6366" t="str">
        <f>VLOOKUP($J6366,Ref!$D:$H,2,0)</f>
        <v xml:space="preserve">Oxhey, All Saints                            </v>
      </c>
      <c r="L6366" t="str">
        <f>VLOOKUP($J6366,Ref!$D:$H,3,0)</f>
        <v>South Oxhey and Carpenders Park</v>
      </c>
      <c r="M6366" t="str">
        <f>VLOOKUP($J6366,Ref!$D:$H,4,0)</f>
        <v>Watford Deanery</v>
      </c>
      <c r="N6366" t="str">
        <f>VLOOKUP($J6366,Ref!$D:$H,5,0)</f>
        <v xml:space="preserve">Archdeaconry of St Albans </v>
      </c>
      <c r="S6366">
        <v>3522.25</v>
      </c>
    </row>
    <row r="6367" spans="1:19" x14ac:dyDescent="0.3">
      <c r="A6367">
        <v>2023</v>
      </c>
      <c r="C6367" t="str">
        <f>IF(GETPIVOTDATA("PS % recovery",Sheet4!$B$5,"Parish Name",K6367)&gt;99.949%,"OK","No")</f>
        <v>No</v>
      </c>
      <c r="D6367" t="e">
        <f>VLOOKUP(J6367,'Ref2'!C:E,3,0)</f>
        <v>#N/A</v>
      </c>
      <c r="F6367">
        <v>13</v>
      </c>
      <c r="I6367" t="e">
        <f>VLOOKUP(J6367,Ref!L:M,2,0)</f>
        <v>#N/A</v>
      </c>
      <c r="J6367" s="108" t="s">
        <v>933</v>
      </c>
      <c r="K6367" t="str">
        <f>VLOOKUP($J6367,Ref!$D:$H,2,0)</f>
        <v xml:space="preserve">Sarratt                                      </v>
      </c>
      <c r="L6367" t="str">
        <f>VLOOKUP($J6367,Ref!$D:$H,3,0)</f>
        <v>Sarratt and Chipperfield</v>
      </c>
      <c r="M6367" t="str">
        <f>VLOOKUP($J6367,Ref!$D:$H,4,0)</f>
        <v>Rickmansworth Deanery</v>
      </c>
      <c r="N6367" t="str">
        <f>VLOOKUP($J6367,Ref!$D:$H,5,0)</f>
        <v xml:space="preserve">Archdeaconry of St Albans </v>
      </c>
      <c r="S6367">
        <v>7500</v>
      </c>
    </row>
    <row r="6368" spans="1:19" x14ac:dyDescent="0.3">
      <c r="A6368">
        <v>2023</v>
      </c>
      <c r="C6368" t="str">
        <f>IF(GETPIVOTDATA("PS % recovery",Sheet4!$B$5,"Parish Name",K6368)&gt;99.949%,"OK","No")</f>
        <v>No</v>
      </c>
      <c r="D6368" t="e">
        <f>VLOOKUP(J6368,'Ref2'!C:E,3,0)</f>
        <v>#N/A</v>
      </c>
      <c r="F6368">
        <v>13</v>
      </c>
      <c r="I6368" t="e">
        <f>VLOOKUP(J6368,Ref!L:M,2,0)</f>
        <v>#N/A</v>
      </c>
      <c r="J6368" s="108" t="s">
        <v>898</v>
      </c>
      <c r="K6368" t="str">
        <f>VLOOKUP($J6368,Ref!$D:$H,2,0)</f>
        <v xml:space="preserve">Old Letchworth                               </v>
      </c>
      <c r="L6368" t="str">
        <f>VLOOKUP($J6368,Ref!$D:$H,3,0)</f>
        <v>Letchworth, St Paul with Willian and Old Letchworth</v>
      </c>
      <c r="M6368" t="str">
        <f>VLOOKUP($J6368,Ref!$D:$H,4,0)</f>
        <v>Hitchin Deanery</v>
      </c>
      <c r="N6368" t="str">
        <f>VLOOKUP($J6368,Ref!$D:$H,5,0)</f>
        <v xml:space="preserve">Archdeaconry of St Albans </v>
      </c>
      <c r="S6368">
        <v>506.89</v>
      </c>
    </row>
    <row r="6369" spans="1:22" x14ac:dyDescent="0.3">
      <c r="A6369">
        <v>2023</v>
      </c>
      <c r="C6369" t="str">
        <f>IF(GETPIVOTDATA("PS % recovery",Sheet4!$B$5,"Parish Name",K6369)&gt;99.949%,"OK","No")</f>
        <v>OK</v>
      </c>
      <c r="D6369" t="e">
        <f>VLOOKUP(J6369,'Ref2'!C:E,3,0)</f>
        <v>#N/A</v>
      </c>
      <c r="F6369">
        <v>13</v>
      </c>
      <c r="I6369" t="e">
        <f>VLOOKUP(J6369,Ref!L:M,2,0)</f>
        <v>#N/A</v>
      </c>
      <c r="J6369" s="108" t="s">
        <v>949</v>
      </c>
      <c r="K6369" t="str">
        <f>VLOOKUP($J6369,Ref!$D:$H,2,0)</f>
        <v xml:space="preserve">St Albans, St Stephen                        </v>
      </c>
      <c r="L6369" t="str">
        <f>VLOOKUP($J6369,Ref!$D:$H,3,0)</f>
        <v>St Albans, St Stephen</v>
      </c>
      <c r="M6369" t="str">
        <f>VLOOKUP($J6369,Ref!$D:$H,4,0)</f>
        <v>St Albans Deanery</v>
      </c>
      <c r="N6369" t="str">
        <f>VLOOKUP($J6369,Ref!$D:$H,5,0)</f>
        <v xml:space="preserve">Archdeaconry of St Albans </v>
      </c>
      <c r="S6369">
        <v>14104</v>
      </c>
    </row>
    <row r="6370" spans="1:22" x14ac:dyDescent="0.3">
      <c r="A6370">
        <v>2023</v>
      </c>
      <c r="C6370" t="str">
        <f>IF(GETPIVOTDATA("PS % recovery",Sheet4!$B$5,"Parish Name",K6370)&gt;99.949%,"OK","No")</f>
        <v>OK</v>
      </c>
      <c r="D6370" t="e">
        <f>VLOOKUP(J6370,'Ref2'!C:E,3,0)</f>
        <v>#N/A</v>
      </c>
      <c r="F6370">
        <v>13</v>
      </c>
      <c r="I6370" t="e">
        <f>VLOOKUP(J6370,Ref!L:M,2,0)</f>
        <v>#N/A</v>
      </c>
      <c r="J6370" s="108" t="s">
        <v>1103</v>
      </c>
      <c r="K6370" t="str">
        <f>VLOOKUP($J6370,Ref!$D:$H,2,0)</f>
        <v xml:space="preserve">Benington (LEP)                              </v>
      </c>
      <c r="L6370" t="str">
        <f>VLOOKUP($J6370,Ref!$D:$H,3,0)</f>
        <v>Ardeley, Benington, Cottered with Throcking and Walkern</v>
      </c>
      <c r="M6370" t="str">
        <f>VLOOKUP($J6370,Ref!$D:$H,4,0)</f>
        <v>Buntingford Deanery</v>
      </c>
      <c r="N6370" t="str">
        <f>VLOOKUP($J6370,Ref!$D:$H,5,0)</f>
        <v>Archdeaconry of Hertford</v>
      </c>
      <c r="S6370">
        <v>152</v>
      </c>
    </row>
    <row r="6371" spans="1:22" x14ac:dyDescent="0.3">
      <c r="A6371">
        <v>2023</v>
      </c>
      <c r="C6371" t="str">
        <f>IF(GETPIVOTDATA("PS % recovery",Sheet4!$B$5,"Parish Name",K6371)&gt;99.949%,"OK","No")</f>
        <v>No</v>
      </c>
      <c r="D6371" t="str">
        <f>VLOOKUP(J6371,'Ref2'!C:E,3,0)</f>
        <v>LLF</v>
      </c>
      <c r="F6371">
        <v>13</v>
      </c>
      <c r="I6371" t="str">
        <f>VLOOKUP(J6371,Ref!L:M,2,0)</f>
        <v>Yes</v>
      </c>
      <c r="J6371" s="108" t="s">
        <v>1321</v>
      </c>
      <c r="K6371" t="str">
        <f>VLOOKUP($J6371,Ref!$D:$H,2,0)</f>
        <v xml:space="preserve">Cranfield                                    </v>
      </c>
      <c r="L6371" t="str">
        <f>VLOOKUP($J6371,Ref!$D:$H,3,0)</f>
        <v>Cranfield and Hulcote with Salford</v>
      </c>
      <c r="M6371" t="str">
        <f>VLOOKUP($J6371,Ref!$D:$H,4,0)</f>
        <v>Bedford Deanery</v>
      </c>
      <c r="N6371" t="str">
        <f>VLOOKUP($J6371,Ref!$D:$H,5,0)</f>
        <v>Archdeaconry of Bedford</v>
      </c>
      <c r="S6371">
        <v>251</v>
      </c>
    </row>
    <row r="6372" spans="1:22" x14ac:dyDescent="0.3">
      <c r="A6372">
        <v>2023</v>
      </c>
      <c r="C6372" t="str">
        <f>IF(GETPIVOTDATA("PS % recovery",Sheet4!$B$5,"Parish Name",K6372)&gt;99.949%,"OK","No")</f>
        <v>No</v>
      </c>
      <c r="D6372" t="e">
        <f>VLOOKUP(J6372,'Ref2'!C:E,3,0)</f>
        <v>#N/A</v>
      </c>
      <c r="F6372">
        <v>13</v>
      </c>
      <c r="I6372" t="e">
        <f>VLOOKUP(J6372,Ref!L:M,2,0)</f>
        <v>#N/A</v>
      </c>
      <c r="J6372" s="108" t="s">
        <v>1213</v>
      </c>
      <c r="K6372" t="str">
        <f>VLOOKUP($J6372,Ref!$D:$H,2,0)</f>
        <v xml:space="preserve">Stevenage, St Mary, Shephall                 </v>
      </c>
      <c r="L6372" t="str">
        <f>VLOOKUP($J6372,Ref!$D:$H,3,0)</f>
        <v>Stevenage, St Mary, Shephall</v>
      </c>
      <c r="M6372" t="str">
        <f>VLOOKUP($J6372,Ref!$D:$H,4,0)</f>
        <v>Stevenage Deanery</v>
      </c>
      <c r="N6372" t="str">
        <f>VLOOKUP($J6372,Ref!$D:$H,5,0)</f>
        <v>Archdeaconry of Hertford</v>
      </c>
      <c r="S6372">
        <v>2400</v>
      </c>
    </row>
    <row r="6373" spans="1:22" x14ac:dyDescent="0.3">
      <c r="A6373">
        <v>2023</v>
      </c>
      <c r="C6373" t="str">
        <f>IF(GETPIVOTDATA("PS % recovery",Sheet4!$B$5,"Parish Name",K6373)&gt;99.949%,"OK","No")</f>
        <v>No</v>
      </c>
      <c r="D6373" t="e">
        <f>VLOOKUP(J6373,'Ref2'!C:E,3,0)</f>
        <v>#N/A</v>
      </c>
      <c r="F6373">
        <v>13</v>
      </c>
      <c r="I6373" t="e">
        <f>VLOOKUP(J6373,Ref!L:M,2,0)</f>
        <v>#N/A</v>
      </c>
      <c r="J6373" t="s">
        <v>1420</v>
      </c>
      <c r="K6373" t="str">
        <f>VLOOKUP($J6373,Ref!$D:$H,2,0)</f>
        <v xml:space="preserve">Luton, St Andrew                             </v>
      </c>
      <c r="L6373" t="str">
        <f>VLOOKUP($J6373,Ref!$D:$H,3,0)</f>
        <v>Luton, St Andrew</v>
      </c>
      <c r="M6373" t="str">
        <f>VLOOKUP($J6373,Ref!$D:$H,4,0)</f>
        <v>Luton Deanery</v>
      </c>
      <c r="N6373" t="str">
        <f>VLOOKUP($J6373,Ref!$D:$H,5,0)</f>
        <v>Archdeaconry of Bedford</v>
      </c>
      <c r="S6373">
        <v>2000</v>
      </c>
    </row>
    <row r="6374" spans="1:22" x14ac:dyDescent="0.3">
      <c r="A6374">
        <v>2023</v>
      </c>
      <c r="C6374" t="str">
        <f>IF(GETPIVOTDATA("PS % recovery",Sheet4!$B$5,"Parish Name",K6374)&gt;99.949%,"OK","No")</f>
        <v>OK</v>
      </c>
      <c r="D6374" t="e">
        <f>VLOOKUP(J6374,'Ref2'!C:E,3,0)</f>
        <v>#N/A</v>
      </c>
      <c r="F6374">
        <v>13</v>
      </c>
      <c r="I6374" t="str">
        <f>VLOOKUP(J6374,Ref!L:M,2,0)</f>
        <v>Yes</v>
      </c>
      <c r="J6374" s="108" t="s">
        <v>1150</v>
      </c>
      <c r="K6374" t="str">
        <f>VLOOKUP($J6374,Ref!$D:$H,2,0)</f>
        <v xml:space="preserve">Bishop's Hatfield St John                    </v>
      </c>
      <c r="L6374" t="str">
        <f>VLOOKUP($J6374,Ref!$D:$H,3,0)</f>
        <v>Bishop's Hatfield Team Ministry</v>
      </c>
      <c r="M6374" t="str">
        <f>VLOOKUP($J6374,Ref!$D:$H,4,0)</f>
        <v xml:space="preserve">Welwyn Hatfield Deanery </v>
      </c>
      <c r="N6374" t="str">
        <f>VLOOKUP($J6374,Ref!$D:$H,5,0)</f>
        <v>Archdeaconry of Hertford</v>
      </c>
      <c r="S6374" s="113">
        <v>-1250</v>
      </c>
      <c r="V6374" t="s">
        <v>1713</v>
      </c>
    </row>
    <row r="6375" spans="1:22" x14ac:dyDescent="0.3">
      <c r="A6375">
        <v>2023</v>
      </c>
      <c r="C6375" t="str">
        <f>IF(GETPIVOTDATA("PS % recovery",Sheet4!$B$5,"Parish Name",K6375)&gt;99.949%,"OK","No")</f>
        <v>No</v>
      </c>
      <c r="D6375" t="e">
        <f>VLOOKUP(J6375,'Ref2'!C:E,3,0)</f>
        <v>#N/A</v>
      </c>
      <c r="F6375">
        <v>13</v>
      </c>
      <c r="I6375" t="e">
        <f>VLOOKUP(J6375,Ref!L:M,2,0)</f>
        <v>#N/A</v>
      </c>
      <c r="J6375" s="108" t="s">
        <v>1249</v>
      </c>
      <c r="K6375" t="str">
        <f>VLOOKUP($J6375,Ref!$D:$H,2,0)</f>
        <v xml:space="preserve">Battlesden with Pottesgrove                  </v>
      </c>
      <c r="L6375" t="str">
        <f>VLOOKUP($J6375,Ref!$D:$H,3,0)</f>
        <v>Woburn with Eversholt, Milton Bryan, Battlesden and Pottesgrove</v>
      </c>
      <c r="M6375" t="str">
        <f>VLOOKUP($J6375,Ref!$D:$H,4,0)</f>
        <v>Ampthill and Shefford Deanery</v>
      </c>
      <c r="N6375" t="str">
        <f>VLOOKUP($J6375,Ref!$D:$H,5,0)</f>
        <v>Archdeaconry of Bedford</v>
      </c>
      <c r="S6375" s="113">
        <v>-194</v>
      </c>
      <c r="V6375" t="s">
        <v>1713</v>
      </c>
    </row>
    <row r="6376" spans="1:22" x14ac:dyDescent="0.3">
      <c r="A6376">
        <v>2023</v>
      </c>
      <c r="C6376" t="str">
        <f>IF(GETPIVOTDATA("PS % recovery",Sheet4!$B$5,"Parish Name",K6376)&gt;99.949%,"OK","No")</f>
        <v>No</v>
      </c>
      <c r="D6376" t="e">
        <f>VLOOKUP(J6376,'Ref2'!C:E,3,0)</f>
        <v>#N/A</v>
      </c>
      <c r="F6376">
        <v>13</v>
      </c>
      <c r="I6376" t="e">
        <f>VLOOKUP(J6376,Ref!L:M,2,0)</f>
        <v>#N/A</v>
      </c>
      <c r="J6376" s="108" t="s">
        <v>1253</v>
      </c>
      <c r="K6376" t="str">
        <f>VLOOKUP($J6376,Ref!$D:$H,2,0)</f>
        <v xml:space="preserve">Milton Bryan                                 </v>
      </c>
      <c r="L6376" t="str">
        <f>VLOOKUP($J6376,Ref!$D:$H,3,0)</f>
        <v>Woburn with Eversholt, Milton Bryan, Battlesden and Pottesgrove</v>
      </c>
      <c r="M6376" t="str">
        <f>VLOOKUP($J6376,Ref!$D:$H,4,0)</f>
        <v>Ampthill and Shefford Deanery</v>
      </c>
      <c r="N6376" t="str">
        <f>VLOOKUP($J6376,Ref!$D:$H,5,0)</f>
        <v>Archdeaconry of Bedford</v>
      </c>
      <c r="S6376" s="113">
        <v>-530</v>
      </c>
      <c r="V6376" t="s">
        <v>1713</v>
      </c>
    </row>
    <row r="6377" spans="1:22" x14ac:dyDescent="0.3">
      <c r="A6377" t="s">
        <v>55</v>
      </c>
      <c r="B6377" t="s">
        <v>1719</v>
      </c>
      <c r="C6377" t="str">
        <f>IF(GETPIVOTDATA("PS % recovery",Sheet4!$B$5,"Parish Name",K6377)&gt;99.949%,"OK","No")</f>
        <v>No</v>
      </c>
      <c r="D6377" t="e">
        <f>VLOOKUP(J6377,'Ref2'!C:E,3,0)</f>
        <v>#N/A</v>
      </c>
      <c r="G6377" t="s">
        <v>1504</v>
      </c>
      <c r="I6377" t="e">
        <f>VLOOKUP(J6377,Ref!L:M,2,0)</f>
        <v>#N/A</v>
      </c>
      <c r="J6377" s="108" t="s">
        <v>1015</v>
      </c>
      <c r="K6377" t="str">
        <f>VLOOKUP($J6377,Ref!$D:$H,2,0)</f>
        <v xml:space="preserve">Boxmoor                                      </v>
      </c>
      <c r="L6377" t="str">
        <f>VLOOKUP($J6377,Ref!$D:$H,3,0)</f>
        <v>Boxmoor</v>
      </c>
      <c r="M6377" t="str">
        <f>VLOOKUP($J6377,Ref!$D:$H,4,0)</f>
        <v>Hemel Hempstead Deanery</v>
      </c>
      <c r="N6377" t="str">
        <f>VLOOKUP($J6377,Ref!$D:$H,5,0)</f>
        <v xml:space="preserve">Archdeaconry of St Albans </v>
      </c>
      <c r="U6377">
        <v>-50165</v>
      </c>
      <c r="V6377" t="s">
        <v>1714</v>
      </c>
    </row>
    <row r="6378" spans="1:22" x14ac:dyDescent="0.3">
      <c r="A6378" t="s">
        <v>55</v>
      </c>
      <c r="B6378" t="s">
        <v>1719</v>
      </c>
      <c r="C6378" t="str">
        <f>IF(GETPIVOTDATA("PS % recovery",Sheet4!$B$5,"Parish Name",K6378)&gt;99.949%,"OK","No")</f>
        <v>No</v>
      </c>
      <c r="D6378" t="e">
        <f>VLOOKUP(J6378,'Ref2'!C:E,3,0)</f>
        <v>#N/A</v>
      </c>
      <c r="G6378" t="s">
        <v>1504</v>
      </c>
      <c r="I6378" t="e">
        <f>VLOOKUP(J6378,Ref!L:M,2,0)</f>
        <v>#N/A</v>
      </c>
      <c r="J6378" s="108" t="s">
        <v>1021</v>
      </c>
      <c r="K6378" t="str">
        <f>VLOOKUP($J6378,Ref!$D:$H,2,0)</f>
        <v xml:space="preserve">Bennetts End                                 </v>
      </c>
      <c r="L6378" t="str">
        <f>VLOOKUP($J6378,Ref!$D:$H,3,0)</f>
        <v>Langelei Team Ministry</v>
      </c>
      <c r="M6378" t="str">
        <f>VLOOKUP($J6378,Ref!$D:$H,4,0)</f>
        <v>Hemel Hempstead Deanery</v>
      </c>
      <c r="N6378" t="str">
        <f>VLOOKUP($J6378,Ref!$D:$H,5,0)</f>
        <v xml:space="preserve">Archdeaconry of St Albans </v>
      </c>
      <c r="U6378">
        <v>-17177</v>
      </c>
      <c r="V6378" t="s">
        <v>1714</v>
      </c>
    </row>
    <row r="6379" spans="1:22" x14ac:dyDescent="0.3">
      <c r="A6379" t="s">
        <v>55</v>
      </c>
      <c r="B6379" t="s">
        <v>1719</v>
      </c>
      <c r="C6379" t="str">
        <f>IF(GETPIVOTDATA("PS % recovery",Sheet4!$B$5,"Parish Name",K6379)&gt;99.949%,"OK","No")</f>
        <v>No</v>
      </c>
      <c r="D6379" t="e">
        <f>VLOOKUP(J6379,'Ref2'!C:E,3,0)</f>
        <v>#N/A</v>
      </c>
      <c r="G6379" t="s">
        <v>1504</v>
      </c>
      <c r="I6379" t="e">
        <f>VLOOKUP(J6379,Ref!L:M,2,0)</f>
        <v>#N/A</v>
      </c>
      <c r="J6379" s="108" t="s">
        <v>1021</v>
      </c>
      <c r="K6379" t="str">
        <f>VLOOKUP($J6379,Ref!$D:$H,2,0)</f>
        <v xml:space="preserve">Bennetts End                                 </v>
      </c>
      <c r="L6379" t="str">
        <f>VLOOKUP($J6379,Ref!$D:$H,3,0)</f>
        <v>Langelei Team Ministry</v>
      </c>
      <c r="M6379" t="str">
        <f>VLOOKUP($J6379,Ref!$D:$H,4,0)</f>
        <v>Hemel Hempstead Deanery</v>
      </c>
      <c r="N6379" t="str">
        <f>VLOOKUP($J6379,Ref!$D:$H,5,0)</f>
        <v xml:space="preserve">Archdeaconry of St Albans </v>
      </c>
      <c r="U6379">
        <v>-5695</v>
      </c>
      <c r="V6379" t="s">
        <v>1714</v>
      </c>
    </row>
    <row r="6380" spans="1:22" x14ac:dyDescent="0.3">
      <c r="A6380" t="s">
        <v>55</v>
      </c>
      <c r="B6380" t="s">
        <v>1719</v>
      </c>
      <c r="C6380" t="str">
        <f>IF(GETPIVOTDATA("PS % recovery",Sheet4!$B$5,"Parish Name",K6380)&gt;99.949%,"OK","No")</f>
        <v>No</v>
      </c>
      <c r="D6380" t="e">
        <f>VLOOKUP(J6380,'Ref2'!C:E,3,0)</f>
        <v>#N/A</v>
      </c>
      <c r="G6380" t="s">
        <v>1504</v>
      </c>
      <c r="I6380" t="e">
        <f>VLOOKUP(J6380,Ref!L:M,2,0)</f>
        <v>#N/A</v>
      </c>
      <c r="J6380" s="108" t="s">
        <v>968</v>
      </c>
      <c r="K6380" t="str">
        <f>VLOOKUP($J6380,Ref!$D:$H,2,0)</f>
        <v xml:space="preserve">Leavesden, All Saints                        </v>
      </c>
      <c r="L6380" t="str">
        <f>VLOOKUP($J6380,Ref!$D:$H,3,0)</f>
        <v>Leavesden, All Saints</v>
      </c>
      <c r="M6380" t="str">
        <f>VLOOKUP($J6380,Ref!$D:$H,4,0)</f>
        <v>Watford Deanery</v>
      </c>
      <c r="N6380" t="str">
        <f>VLOOKUP($J6380,Ref!$D:$H,5,0)</f>
        <v xml:space="preserve">Archdeaconry of St Albans </v>
      </c>
      <c r="U6380">
        <v>-15000</v>
      </c>
      <c r="V6380" t="s">
        <v>1714</v>
      </c>
    </row>
    <row r="6381" spans="1:22" x14ac:dyDescent="0.3">
      <c r="A6381" t="s">
        <v>55</v>
      </c>
      <c r="B6381" t="s">
        <v>1719</v>
      </c>
      <c r="C6381" t="str">
        <f>IF(GETPIVOTDATA("PS % recovery",Sheet4!$B$5,"Parish Name",K6381)&gt;99.949%,"OK","No")</f>
        <v>No</v>
      </c>
      <c r="D6381" t="e">
        <f>VLOOKUP(J6381,'Ref2'!C:E,3,0)</f>
        <v>#N/A</v>
      </c>
      <c r="G6381" t="s">
        <v>1504</v>
      </c>
      <c r="I6381" t="e">
        <f>VLOOKUP(J6381,Ref!L:M,2,0)</f>
        <v>#N/A</v>
      </c>
      <c r="J6381" s="108" t="s">
        <v>824</v>
      </c>
      <c r="K6381" t="str">
        <f>VLOOKUP($J6381,Ref!$D:$H,2,0)</f>
        <v xml:space="preserve">London Colney, St Peter                      </v>
      </c>
      <c r="L6381" t="str">
        <f>VLOOKUP($J6381,Ref!$D:$H,3,0)</f>
        <v>London Colney, St Peter</v>
      </c>
      <c r="M6381" t="str">
        <f>VLOOKUP($J6381,Ref!$D:$H,4,0)</f>
        <v>St Albans Deanery</v>
      </c>
      <c r="N6381" t="str">
        <f>VLOOKUP($J6381,Ref!$D:$H,5,0)</f>
        <v xml:space="preserve">Archdeaconry of St Albans </v>
      </c>
      <c r="U6381">
        <v>-12946</v>
      </c>
      <c r="V6381" t="s">
        <v>1714</v>
      </c>
    </row>
    <row r="6382" spans="1:22" x14ac:dyDescent="0.3">
      <c r="A6382" t="s">
        <v>55</v>
      </c>
      <c r="B6382" t="s">
        <v>1719</v>
      </c>
      <c r="C6382" t="str">
        <f>IF(GETPIVOTDATA("PS % recovery",Sheet4!$B$5,"Parish Name",K6382)&gt;99.949%,"OK","No")</f>
        <v>No</v>
      </c>
      <c r="D6382" t="e">
        <f>VLOOKUP(J6382,'Ref2'!C:E,3,0)</f>
        <v>#N/A</v>
      </c>
      <c r="G6382" t="s">
        <v>1504</v>
      </c>
      <c r="I6382" t="e">
        <f>VLOOKUP(J6382,Ref!L:M,2,0)</f>
        <v>#N/A</v>
      </c>
      <c r="J6382" s="108" t="s">
        <v>1282</v>
      </c>
      <c r="K6382" t="str">
        <f>VLOOKUP($J6382,Ref!$D:$H,2,0)</f>
        <v xml:space="preserve">Clophill                                     </v>
      </c>
      <c r="L6382" t="str">
        <f>VLOOKUP($J6382,Ref!$D:$H,3,0)</f>
        <v>Clophill and Maulden</v>
      </c>
      <c r="M6382" t="str">
        <f>VLOOKUP($J6382,Ref!$D:$H,4,0)</f>
        <v>Ampthill and Shefford Deanery</v>
      </c>
      <c r="N6382" t="str">
        <f>VLOOKUP($J6382,Ref!$D:$H,5,0)</f>
        <v>Archdeaconry of Bedford</v>
      </c>
      <c r="U6382">
        <v>-10706</v>
      </c>
      <c r="V6382" t="s">
        <v>1714</v>
      </c>
    </row>
    <row r="6383" spans="1:22" x14ac:dyDescent="0.3">
      <c r="A6383" t="s">
        <v>55</v>
      </c>
      <c r="B6383" t="s">
        <v>1719</v>
      </c>
      <c r="C6383" t="str">
        <f>IF(GETPIVOTDATA("PS % recovery",Sheet4!$B$5,"Parish Name",K6383)&gt;99.949%,"OK","No")</f>
        <v>No</v>
      </c>
      <c r="D6383" t="e">
        <f>VLOOKUP(J6383,'Ref2'!C:E,3,0)</f>
        <v>#N/A</v>
      </c>
      <c r="G6383" t="s">
        <v>1504</v>
      </c>
      <c r="I6383" t="e">
        <f>VLOOKUP(J6383,Ref!L:M,2,0)</f>
        <v>#N/A</v>
      </c>
      <c r="J6383" s="108" t="s">
        <v>1249</v>
      </c>
      <c r="K6383" t="str">
        <f>VLOOKUP($J6383,Ref!$D:$H,2,0)</f>
        <v xml:space="preserve">Battlesden with Pottesgrove                  </v>
      </c>
      <c r="L6383" t="str">
        <f>VLOOKUP($J6383,Ref!$D:$H,3,0)</f>
        <v>Woburn with Eversholt, Milton Bryan, Battlesden and Pottesgrove</v>
      </c>
      <c r="M6383" t="str">
        <f>VLOOKUP($J6383,Ref!$D:$H,4,0)</f>
        <v>Ampthill and Shefford Deanery</v>
      </c>
      <c r="N6383" t="str">
        <f>VLOOKUP($J6383,Ref!$D:$H,5,0)</f>
        <v>Archdeaconry of Bedford</v>
      </c>
      <c r="U6383">
        <v>-10101.67</v>
      </c>
      <c r="V6383" t="s">
        <v>1714</v>
      </c>
    </row>
    <row r="6384" spans="1:22" x14ac:dyDescent="0.3">
      <c r="A6384" t="s">
        <v>55</v>
      </c>
      <c r="B6384" t="s">
        <v>1719</v>
      </c>
      <c r="C6384" t="str">
        <f>IF(GETPIVOTDATA("PS % recovery",Sheet4!$B$5,"Parish Name",K6384)&gt;99.949%,"OK","No")</f>
        <v>No</v>
      </c>
      <c r="D6384" t="e">
        <f>VLOOKUP(J6384,'Ref2'!C:E,3,0)</f>
        <v>#N/A</v>
      </c>
      <c r="G6384" t="s">
        <v>1504</v>
      </c>
      <c r="I6384" t="e">
        <f>VLOOKUP(J6384,Ref!L:M,2,0)</f>
        <v>#N/A</v>
      </c>
      <c r="J6384" s="108" t="s">
        <v>1249</v>
      </c>
      <c r="K6384" t="str">
        <f>VLOOKUP($J6384,Ref!$D:$H,2,0)</f>
        <v xml:space="preserve">Battlesden with Pottesgrove                  </v>
      </c>
      <c r="L6384" t="str">
        <f>VLOOKUP($J6384,Ref!$D:$H,3,0)</f>
        <v>Woburn with Eversholt, Milton Bryan, Battlesden and Pottesgrove</v>
      </c>
      <c r="M6384" t="str">
        <f>VLOOKUP($J6384,Ref!$D:$H,4,0)</f>
        <v>Ampthill and Shefford Deanery</v>
      </c>
      <c r="N6384" t="str">
        <f>VLOOKUP($J6384,Ref!$D:$H,5,0)</f>
        <v>Archdeaconry of Bedford</v>
      </c>
      <c r="U6384">
        <v>-2344</v>
      </c>
      <c r="V6384" t="s">
        <v>1714</v>
      </c>
    </row>
    <row r="6385" spans="1:22" x14ac:dyDescent="0.3">
      <c r="A6385" t="s">
        <v>55</v>
      </c>
      <c r="B6385" t="s">
        <v>1719</v>
      </c>
      <c r="C6385" t="str">
        <f>IF(GETPIVOTDATA("PS % recovery",Sheet4!$B$5,"Parish Name",K6385)&gt;99.949%,"OK","No")</f>
        <v>No</v>
      </c>
      <c r="D6385" t="e">
        <f>VLOOKUP(J6385,'Ref2'!C:E,3,0)</f>
        <v>#N/A</v>
      </c>
      <c r="G6385" t="s">
        <v>1504</v>
      </c>
      <c r="I6385" t="e">
        <f>VLOOKUP(J6385,Ref!L:M,2,0)</f>
        <v>#N/A</v>
      </c>
      <c r="J6385" s="108" t="s">
        <v>1327</v>
      </c>
      <c r="K6385" t="str">
        <f>VLOOKUP($J6385,Ref!$D:$H,2,0)</f>
        <v xml:space="preserve">Elstow                                       </v>
      </c>
      <c r="L6385" t="str">
        <f>VLOOKUP($J6385,Ref!$D:$H,3,0)</f>
        <v>Elstow Team Ministry</v>
      </c>
      <c r="M6385" t="str">
        <f>VLOOKUP($J6385,Ref!$D:$H,4,0)</f>
        <v>Bedford Deanery</v>
      </c>
      <c r="N6385" t="str">
        <f>VLOOKUP($J6385,Ref!$D:$H,5,0)</f>
        <v>Archdeaconry of Bedford</v>
      </c>
      <c r="U6385">
        <v>-157595</v>
      </c>
      <c r="V6385" t="s">
        <v>1714</v>
      </c>
    </row>
    <row r="6386" spans="1:22" x14ac:dyDescent="0.3">
      <c r="A6386" t="s">
        <v>55</v>
      </c>
      <c r="B6386" t="s">
        <v>1719</v>
      </c>
      <c r="C6386" t="str">
        <f>IF(GETPIVOTDATA("PS % recovery",Sheet4!$B$5,"Parish Name",K6386)&gt;99.949%,"OK","No")</f>
        <v>No</v>
      </c>
      <c r="D6386" t="e">
        <f>VLOOKUP(J6386,'Ref2'!C:E,3,0)</f>
        <v>#N/A</v>
      </c>
      <c r="G6386" t="s">
        <v>1504</v>
      </c>
      <c r="I6386" t="e">
        <f>VLOOKUP(J6386,Ref!L:M,2,0)</f>
        <v>#N/A</v>
      </c>
      <c r="J6386" s="108" t="s">
        <v>1327</v>
      </c>
      <c r="K6386" t="str">
        <f>VLOOKUP($J6386,Ref!$D:$H,2,0)</f>
        <v xml:space="preserve">Elstow                                       </v>
      </c>
      <c r="L6386" t="str">
        <f>VLOOKUP($J6386,Ref!$D:$H,3,0)</f>
        <v>Elstow Team Ministry</v>
      </c>
      <c r="M6386" t="str">
        <f>VLOOKUP($J6386,Ref!$D:$H,4,0)</f>
        <v>Bedford Deanery</v>
      </c>
      <c r="N6386" t="str">
        <f>VLOOKUP($J6386,Ref!$D:$H,5,0)</f>
        <v>Archdeaconry of Bedford</v>
      </c>
      <c r="U6386">
        <v>-35640</v>
      </c>
      <c r="V6386" t="s">
        <v>1714</v>
      </c>
    </row>
    <row r="6387" spans="1:22" x14ac:dyDescent="0.3">
      <c r="A6387" t="s">
        <v>55</v>
      </c>
      <c r="B6387" t="s">
        <v>1719</v>
      </c>
      <c r="C6387" t="str">
        <f>IF(GETPIVOTDATA("PS % recovery",Sheet4!$B$5,"Parish Name",K6387)&gt;99.949%,"OK","No")</f>
        <v>No</v>
      </c>
      <c r="D6387" t="e">
        <f>VLOOKUP(J6387,'Ref2'!C:E,3,0)</f>
        <v>#N/A</v>
      </c>
      <c r="G6387" t="s">
        <v>1504</v>
      </c>
      <c r="I6387" t="e">
        <f>VLOOKUP(J6387,Ref!L:M,2,0)</f>
        <v>#N/A</v>
      </c>
      <c r="J6387" s="108" t="s">
        <v>1422</v>
      </c>
      <c r="K6387" t="str">
        <f>VLOOKUP($J6387,Ref!$D:$H,2,0)</f>
        <v xml:space="preserve">Luton, St Anne with St Christopher           </v>
      </c>
      <c r="L6387" t="str">
        <f>VLOOKUP($J6387,Ref!$D:$H,3,0)</f>
        <v>Luton, St Anne with St Christopher</v>
      </c>
      <c r="M6387" t="str">
        <f>VLOOKUP($J6387,Ref!$D:$H,4,0)</f>
        <v>Luton Deanery</v>
      </c>
      <c r="N6387" t="str">
        <f>VLOOKUP($J6387,Ref!$D:$H,5,0)</f>
        <v>Archdeaconry of Bedford</v>
      </c>
      <c r="U6387">
        <v>-20000</v>
      </c>
      <c r="V6387" t="s">
        <v>1714</v>
      </c>
    </row>
    <row r="6388" spans="1:22" x14ac:dyDescent="0.3">
      <c r="A6388" t="s">
        <v>55</v>
      </c>
      <c r="B6388" t="s">
        <v>1719</v>
      </c>
      <c r="C6388" t="str">
        <f>IF(GETPIVOTDATA("PS % recovery",Sheet4!$B$5,"Parish Name",K6388)&gt;99.949%,"OK","No")</f>
        <v>No</v>
      </c>
      <c r="D6388" t="e">
        <f>VLOOKUP(J6388,'Ref2'!C:E,3,0)</f>
        <v>#N/A</v>
      </c>
      <c r="G6388" t="s">
        <v>1504</v>
      </c>
      <c r="I6388" t="e">
        <f>VLOOKUP(J6388,Ref!L:M,2,0)</f>
        <v>#N/A</v>
      </c>
      <c r="J6388" s="108" t="s">
        <v>1484</v>
      </c>
      <c r="K6388" t="str">
        <f>VLOOKUP($J6388,Ref!$D:$H,2,0)</f>
        <v xml:space="preserve">Oakley (LEP)                                 </v>
      </c>
      <c r="L6388" t="str">
        <f>VLOOKUP($J6388,Ref!$D:$H,3,0)</f>
        <v>Bromham with Oakley and Stagsden</v>
      </c>
      <c r="M6388" t="str">
        <f>VLOOKUP($J6388,Ref!$D:$H,4,0)</f>
        <v>Sharnbrook Deanery</v>
      </c>
      <c r="N6388" t="str">
        <f>VLOOKUP($J6388,Ref!$D:$H,5,0)</f>
        <v>Archdeaconry of Bedford</v>
      </c>
      <c r="U6388">
        <v>-1371</v>
      </c>
      <c r="V6388" t="s">
        <v>1714</v>
      </c>
    </row>
    <row r="6389" spans="1:22" x14ac:dyDescent="0.3">
      <c r="A6389" t="s">
        <v>55</v>
      </c>
      <c r="B6389" t="s">
        <v>1719</v>
      </c>
      <c r="C6389" t="str">
        <f>IF(GETPIVOTDATA("PS % recovery",Sheet4!$B$5,"Parish Name",K6389)&gt;99.949%,"OK","No")</f>
        <v>No</v>
      </c>
      <c r="D6389" t="e">
        <f>VLOOKUP(J6389,'Ref2'!C:E,3,0)</f>
        <v>#N/A</v>
      </c>
      <c r="G6389" t="s">
        <v>1504</v>
      </c>
      <c r="I6389" t="e">
        <f>VLOOKUP(J6389,Ref!L:M,2,0)</f>
        <v>#N/A</v>
      </c>
      <c r="J6389" s="108" t="s">
        <v>1484</v>
      </c>
      <c r="K6389" t="str">
        <f>VLOOKUP($J6389,Ref!$D:$H,2,0)</f>
        <v xml:space="preserve">Oakley (LEP)                                 </v>
      </c>
      <c r="L6389" t="str">
        <f>VLOOKUP($J6389,Ref!$D:$H,3,0)</f>
        <v>Bromham with Oakley and Stagsden</v>
      </c>
      <c r="M6389" t="str">
        <f>VLOOKUP($J6389,Ref!$D:$H,4,0)</f>
        <v>Sharnbrook Deanery</v>
      </c>
      <c r="N6389" t="str">
        <f>VLOOKUP($J6389,Ref!$D:$H,5,0)</f>
        <v>Archdeaconry of Bedford</v>
      </c>
      <c r="U6389">
        <v>-3964</v>
      </c>
      <c r="V6389" t="s">
        <v>1714</v>
      </c>
    </row>
    <row r="6390" spans="1:22" x14ac:dyDescent="0.3">
      <c r="A6390" t="s">
        <v>55</v>
      </c>
      <c r="B6390" t="s">
        <v>1719</v>
      </c>
      <c r="C6390" t="str">
        <f>IF(GETPIVOTDATA("PS % recovery",Sheet4!$B$5,"Parish Name",K6390)&gt;99.949%,"OK","No")</f>
        <v>No</v>
      </c>
      <c r="D6390" t="e">
        <f>VLOOKUP(J6390,'Ref2'!C:E,3,0)</f>
        <v>#N/A</v>
      </c>
      <c r="G6390" t="s">
        <v>1504</v>
      </c>
      <c r="I6390" t="e">
        <f>VLOOKUP(J6390,Ref!L:M,2,0)</f>
        <v>#N/A</v>
      </c>
      <c r="J6390" s="108" t="s">
        <v>1482</v>
      </c>
      <c r="K6390" t="str">
        <f>VLOOKUP($J6390,Ref!$D:$H,2,0)</f>
        <v xml:space="preserve">Bromham                                      </v>
      </c>
      <c r="L6390" t="str">
        <f>VLOOKUP($J6390,Ref!$D:$H,3,0)</f>
        <v>Bromham with Oakley and Stagsden</v>
      </c>
      <c r="M6390" t="str">
        <f>VLOOKUP($J6390,Ref!$D:$H,4,0)</f>
        <v>Sharnbrook Deanery</v>
      </c>
      <c r="N6390" t="str">
        <f>VLOOKUP($J6390,Ref!$D:$H,5,0)</f>
        <v>Archdeaconry of Bedford</v>
      </c>
      <c r="U6390">
        <v>-10353.25</v>
      </c>
      <c r="V6390" t="s">
        <v>1714</v>
      </c>
    </row>
    <row r="6391" spans="1:22" x14ac:dyDescent="0.3">
      <c r="A6391" t="s">
        <v>55</v>
      </c>
      <c r="B6391" t="s">
        <v>1719</v>
      </c>
      <c r="C6391" t="str">
        <f>IF(GETPIVOTDATA("PS % recovery",Sheet4!$B$5,"Parish Name",K6391)&gt;99.949%,"OK","No")</f>
        <v>No</v>
      </c>
      <c r="D6391" t="e">
        <f>VLOOKUP(J6391,'Ref2'!C:E,3,0)</f>
        <v>#N/A</v>
      </c>
      <c r="G6391" t="s">
        <v>1504</v>
      </c>
      <c r="I6391" t="e">
        <f>VLOOKUP(J6391,Ref!L:M,2,0)</f>
        <v>#N/A</v>
      </c>
      <c r="J6391" s="108" t="s">
        <v>789</v>
      </c>
      <c r="K6391" t="str">
        <f>VLOOKUP($J6391,Ref!$D:$H,2,0)</f>
        <v xml:space="preserve">Lyonsdown, Holy Trinity                      </v>
      </c>
      <c r="L6391" t="str">
        <f>VLOOKUP($J6391,Ref!$D:$H,3,0)</f>
        <v>Lyonsdown, Holy Trinity</v>
      </c>
      <c r="M6391" t="str">
        <f>VLOOKUP($J6391,Ref!$D:$H,4,0)</f>
        <v>Barnet Deanery</v>
      </c>
      <c r="N6391" t="str">
        <f>VLOOKUP($J6391,Ref!$D:$H,5,0)</f>
        <v>Archdeaconry of Hertford</v>
      </c>
      <c r="U6391">
        <v>-599359</v>
      </c>
      <c r="V6391" t="s">
        <v>1714</v>
      </c>
    </row>
    <row r="6392" spans="1:22" x14ac:dyDescent="0.3">
      <c r="A6392" t="s">
        <v>55</v>
      </c>
      <c r="B6392" t="s">
        <v>1719</v>
      </c>
      <c r="C6392" t="str">
        <f>IF(GETPIVOTDATA("PS % recovery",Sheet4!$B$5,"Parish Name",K6392)&gt;99.949%,"OK","No")</f>
        <v>No</v>
      </c>
      <c r="D6392" t="e">
        <f>VLOOKUP(J6392,'Ref2'!C:E,3,0)</f>
        <v>#N/A</v>
      </c>
      <c r="G6392" t="s">
        <v>1504</v>
      </c>
      <c r="I6392" t="e">
        <f>VLOOKUP(J6392,Ref!L:M,2,0)</f>
        <v>#N/A</v>
      </c>
      <c r="J6392" s="108" t="s">
        <v>789</v>
      </c>
      <c r="K6392" t="str">
        <f>VLOOKUP($J6392,Ref!$D:$H,2,0)</f>
        <v xml:space="preserve">Lyonsdown, Holy Trinity                      </v>
      </c>
      <c r="L6392" t="str">
        <f>VLOOKUP($J6392,Ref!$D:$H,3,0)</f>
        <v>Lyonsdown, Holy Trinity</v>
      </c>
      <c r="M6392" t="str">
        <f>VLOOKUP($J6392,Ref!$D:$H,4,0)</f>
        <v>Barnet Deanery</v>
      </c>
      <c r="N6392" t="str">
        <f>VLOOKUP($J6392,Ref!$D:$H,5,0)</f>
        <v>Archdeaconry of Hertford</v>
      </c>
      <c r="U6392">
        <v>-58215</v>
      </c>
      <c r="V6392" t="s">
        <v>1714</v>
      </c>
    </row>
    <row r="6393" spans="1:22" x14ac:dyDescent="0.3">
      <c r="A6393" t="s">
        <v>55</v>
      </c>
      <c r="B6393" t="s">
        <v>1719</v>
      </c>
      <c r="C6393" t="str">
        <f>IF(GETPIVOTDATA("PS % recovery",Sheet4!$B$5,"Parish Name",K6393)&gt;99.949%,"OK","No")</f>
        <v>No</v>
      </c>
      <c r="D6393" t="e">
        <f>VLOOKUP(J6393,'Ref2'!C:E,3,0)</f>
        <v>#N/A</v>
      </c>
      <c r="G6393" t="s">
        <v>1504</v>
      </c>
      <c r="I6393" t="e">
        <f>VLOOKUP(J6393,Ref!L:M,2,0)</f>
        <v>#N/A</v>
      </c>
      <c r="J6393" s="108" t="s">
        <v>1080</v>
      </c>
      <c r="K6393" t="str">
        <f>VLOOKUP($J6393,Ref!$D:$H,2,0)</f>
        <v xml:space="preserve">Brent Pelham                                 </v>
      </c>
      <c r="L6393" t="str">
        <f>VLOOKUP($J6393,Ref!$D:$H,3,0)</f>
        <v>Hormead, Wyddial, Anstey, Brent Pelham and Meesden</v>
      </c>
      <c r="M6393" t="str">
        <f>VLOOKUP($J6393,Ref!$D:$H,4,0)</f>
        <v>Buntingford Deanery</v>
      </c>
      <c r="N6393" t="str">
        <f>VLOOKUP($J6393,Ref!$D:$H,5,0)</f>
        <v>Archdeaconry of Hertford</v>
      </c>
      <c r="U6393">
        <v>-8416</v>
      </c>
      <c r="V6393" t="s">
        <v>1714</v>
      </c>
    </row>
    <row r="6394" spans="1:22" x14ac:dyDescent="0.3">
      <c r="A6394" t="s">
        <v>55</v>
      </c>
      <c r="B6394" t="s">
        <v>1719</v>
      </c>
      <c r="C6394" t="str">
        <f>IF(GETPIVOTDATA("PS % recovery",Sheet4!$B$5,"Parish Name",K6394)&gt;99.949%,"OK","No")</f>
        <v>No</v>
      </c>
      <c r="D6394" t="e">
        <f>VLOOKUP(J6394,'Ref2'!C:E,3,0)</f>
        <v>#N/A</v>
      </c>
      <c r="G6394" t="s">
        <v>1504</v>
      </c>
      <c r="I6394" t="e">
        <f>VLOOKUP(J6394,Ref!L:M,2,0)</f>
        <v>#N/A</v>
      </c>
      <c r="J6394" s="108" t="s">
        <v>1088</v>
      </c>
      <c r="K6394" t="str">
        <f>VLOOKUP($J6394,Ref!$D:$H,2,0)</f>
        <v xml:space="preserve">Cottered                                     </v>
      </c>
      <c r="L6394" t="str">
        <f>VLOOKUP($J6394,Ref!$D:$H,3,0)</f>
        <v>Ardeley, Benington, Cottered with Throcking and Walkern</v>
      </c>
      <c r="M6394" t="str">
        <f>VLOOKUP($J6394,Ref!$D:$H,4,0)</f>
        <v>Buntingford Deanery</v>
      </c>
      <c r="N6394" t="str">
        <f>VLOOKUP($J6394,Ref!$D:$H,5,0)</f>
        <v>Archdeaconry of Hertford</v>
      </c>
      <c r="U6394">
        <v>-5508</v>
      </c>
      <c r="V6394" t="s">
        <v>1714</v>
      </c>
    </row>
    <row r="6395" spans="1:22" x14ac:dyDescent="0.3">
      <c r="A6395" t="s">
        <v>55</v>
      </c>
      <c r="B6395" t="s">
        <v>1719</v>
      </c>
      <c r="C6395" t="str">
        <f>IF(GETPIVOTDATA("PS % recovery",Sheet4!$B$5,"Parish Name",K6395)&gt;99.949%,"OK","No")</f>
        <v>No</v>
      </c>
      <c r="D6395" t="e">
        <f>VLOOKUP(J6395,'Ref2'!C:E,3,0)</f>
        <v>#N/A</v>
      </c>
      <c r="G6395" t="s">
        <v>1504</v>
      </c>
      <c r="I6395" t="e">
        <f>VLOOKUP(J6395,Ref!L:M,2,0)</f>
        <v>#N/A</v>
      </c>
      <c r="J6395" s="108" t="s">
        <v>1090</v>
      </c>
      <c r="K6395" t="str">
        <f>VLOOKUP($J6395,Ref!$D:$H,2,0)</f>
        <v xml:space="preserve">Throcking                                    </v>
      </c>
      <c r="L6395" t="str">
        <f>VLOOKUP($J6395,Ref!$D:$H,3,0)</f>
        <v>Ardeley, Benington, Cottered with Throcking and Walkern</v>
      </c>
      <c r="M6395" t="str">
        <f>VLOOKUP($J6395,Ref!$D:$H,4,0)</f>
        <v>Buntingford Deanery</v>
      </c>
      <c r="N6395" t="str">
        <f>VLOOKUP($J6395,Ref!$D:$H,5,0)</f>
        <v>Archdeaconry of Hertford</v>
      </c>
      <c r="U6395">
        <v>-1573</v>
      </c>
      <c r="V6395" t="s">
        <v>1714</v>
      </c>
    </row>
    <row r="6396" spans="1:22" x14ac:dyDescent="0.3">
      <c r="A6396" t="s">
        <v>55</v>
      </c>
      <c r="B6396" t="s">
        <v>1719</v>
      </c>
      <c r="C6396" t="str">
        <f>IF(GETPIVOTDATA("PS % recovery",Sheet4!$B$5,"Parish Name",K6396)&gt;99.949%,"OK","No")</f>
        <v>No</v>
      </c>
      <c r="D6396" t="e">
        <f>VLOOKUP(J6396,'Ref2'!C:E,3,0)</f>
        <v>#N/A</v>
      </c>
      <c r="G6396" t="s">
        <v>1504</v>
      </c>
      <c r="I6396" t="e">
        <f>VLOOKUP(J6396,Ref!L:M,2,0)</f>
        <v>#N/A</v>
      </c>
      <c r="J6396" s="108" t="s">
        <v>1215</v>
      </c>
      <c r="K6396" t="str">
        <f>VLOOKUP($J6396,Ref!$D:$H,2,0)</f>
        <v xml:space="preserve">Knebworth                                    </v>
      </c>
      <c r="L6396" t="str">
        <f>VLOOKUP($J6396,Ref!$D:$H,3,0)</f>
        <v>Knebworth</v>
      </c>
      <c r="M6396" t="str">
        <f>VLOOKUP($J6396,Ref!$D:$H,4,0)</f>
        <v>Stevenage Deanery</v>
      </c>
      <c r="N6396" t="str">
        <f>VLOOKUP($J6396,Ref!$D:$H,5,0)</f>
        <v>Archdeaconry of Hertford</v>
      </c>
      <c r="U6396">
        <v>-30297</v>
      </c>
      <c r="V6396" t="s">
        <v>1714</v>
      </c>
    </row>
    <row r="6397" spans="1:22" x14ac:dyDescent="0.3">
      <c r="A6397" t="s">
        <v>55</v>
      </c>
      <c r="B6397" t="s">
        <v>1719</v>
      </c>
      <c r="C6397" t="str">
        <f>IF(GETPIVOTDATA("PS % recovery",Sheet4!$B$5,"Parish Name",K6397)&gt;99.949%,"OK","No")</f>
        <v>No</v>
      </c>
      <c r="D6397" t="e">
        <f>VLOOKUP(J6397,'Ref2'!C:E,3,0)</f>
        <v>#N/A</v>
      </c>
      <c r="G6397" t="s">
        <v>1504</v>
      </c>
      <c r="I6397" t="e">
        <f>VLOOKUP(J6397,Ref!L:M,2,0)</f>
        <v>#N/A</v>
      </c>
      <c r="J6397" s="108" t="s">
        <v>1223</v>
      </c>
      <c r="K6397" t="str">
        <f>VLOOKUP($J6397,Ref!$D:$H,2,0)</f>
        <v xml:space="preserve">Stevenage, St Andrew and St George           </v>
      </c>
      <c r="L6397" t="str">
        <f>VLOOKUP($J6397,Ref!$D:$H,3,0)</f>
        <v>Stevenage, St Andrew and St George</v>
      </c>
      <c r="M6397" t="str">
        <f>VLOOKUP($J6397,Ref!$D:$H,4,0)</f>
        <v>Stevenage Deanery</v>
      </c>
      <c r="N6397" t="str">
        <f>VLOOKUP($J6397,Ref!$D:$H,5,0)</f>
        <v>Archdeaconry of Hertford</v>
      </c>
      <c r="U6397">
        <v>-11000</v>
      </c>
      <c r="V6397" t="s">
        <v>1714</v>
      </c>
    </row>
    <row r="6398" spans="1:22" x14ac:dyDescent="0.3">
      <c r="A6398" t="s">
        <v>55</v>
      </c>
      <c r="B6398" t="s">
        <v>1719</v>
      </c>
      <c r="C6398" t="str">
        <f>IF(GETPIVOTDATA("PS % recovery",Sheet4!$B$5,"Parish Name",K6398)&gt;99.949%,"OK","No")</f>
        <v>No</v>
      </c>
      <c r="D6398" t="e">
        <f>VLOOKUP(J6398,'Ref2'!C:E,3,0)</f>
        <v>#N/A</v>
      </c>
      <c r="G6398" t="s">
        <v>1504</v>
      </c>
      <c r="I6398" t="e">
        <f>VLOOKUP(J6398,Ref!L:M,2,0)</f>
        <v>#N/A</v>
      </c>
      <c r="J6398" s="108" t="s">
        <v>1152</v>
      </c>
      <c r="K6398" t="str">
        <f>VLOOKUP($J6398,Ref!$D:$H,2,0)</f>
        <v xml:space="preserve">Bishop's Hatfield St Michael and All Angels  </v>
      </c>
      <c r="L6398" t="str">
        <f>VLOOKUP($J6398,Ref!$D:$H,3,0)</f>
        <v>Bishop's Hatfield Team Ministry</v>
      </c>
      <c r="M6398" t="str">
        <f>VLOOKUP($J6398,Ref!$D:$H,4,0)</f>
        <v xml:space="preserve">Welwyn Hatfield Deanery </v>
      </c>
      <c r="N6398" t="str">
        <f>VLOOKUP($J6398,Ref!$D:$H,5,0)</f>
        <v>Archdeaconry of Hertford</v>
      </c>
      <c r="U6398">
        <v>-13726.25</v>
      </c>
      <c r="V6398" t="s">
        <v>1714</v>
      </c>
    </row>
    <row r="6399" spans="1:22" x14ac:dyDescent="0.3">
      <c r="A6399" t="s">
        <v>55</v>
      </c>
      <c r="B6399" t="s">
        <v>1719</v>
      </c>
      <c r="C6399" t="str">
        <f>IF(GETPIVOTDATA("PS % recovery",Sheet4!$B$5,"Parish Name",K6399)&gt;99.949%,"OK","No")</f>
        <v>No</v>
      </c>
      <c r="D6399" t="e">
        <f>VLOOKUP(J6399,'Ref2'!C:E,3,0)</f>
        <v>#N/A</v>
      </c>
      <c r="G6399" t="s">
        <v>1504</v>
      </c>
      <c r="I6399" t="e">
        <f>VLOOKUP(J6399,Ref!L:M,2,0)</f>
        <v>#N/A</v>
      </c>
      <c r="J6399" s="108" t="s">
        <v>1154</v>
      </c>
      <c r="K6399" t="str">
        <f>VLOOKUP($J6399,Ref!$D:$H,2,0)</f>
        <v xml:space="preserve">Hatfield Hyde, St Mary Magdalene             </v>
      </c>
      <c r="L6399" t="str">
        <f>VLOOKUP($J6399,Ref!$D:$H,3,0)</f>
        <v>Hatfield Hyde, St Mary Magdalene</v>
      </c>
      <c r="M6399" t="str">
        <f>VLOOKUP($J6399,Ref!$D:$H,4,0)</f>
        <v xml:space="preserve">Welwyn Hatfield Deanery </v>
      </c>
      <c r="N6399" t="str">
        <f>VLOOKUP($J6399,Ref!$D:$H,5,0)</f>
        <v>Archdeaconry of Hertford</v>
      </c>
      <c r="U6399">
        <v>-12917.65</v>
      </c>
      <c r="V6399" t="s">
        <v>1714</v>
      </c>
    </row>
    <row r="6400" spans="1:22" x14ac:dyDescent="0.3">
      <c r="A6400" t="s">
        <v>55</v>
      </c>
      <c r="B6400" t="s">
        <v>1719</v>
      </c>
      <c r="C6400" t="str">
        <f>IF(GETPIVOTDATA("PS % recovery",Sheet4!$B$5,"Parish Name",K6400)&gt;99.949%,"OK","No")</f>
        <v>No</v>
      </c>
      <c r="D6400" t="str">
        <f>VLOOKUP(J6400,'Ref2'!C:E,3,0)</f>
        <v>LLF</v>
      </c>
      <c r="F6400">
        <v>12</v>
      </c>
      <c r="G6400" t="s">
        <v>1503</v>
      </c>
      <c r="I6400" t="e">
        <f>VLOOKUP(J6400,Ref!L:M,2,0)</f>
        <v>#N/A</v>
      </c>
      <c r="J6400" s="108" t="s">
        <v>1227</v>
      </c>
      <c r="K6400" t="str">
        <f>VLOOKUP($J6400,Ref!$D:$H,2,0)</f>
        <v xml:space="preserve">Stevenage, St Nicholas                       </v>
      </c>
      <c r="L6400" t="str">
        <f>VLOOKUP($J6400,Ref!$D:$H,3,0)</f>
        <v>Stevenage, St Nicholas and Graveley</v>
      </c>
      <c r="M6400" t="str">
        <f>VLOOKUP($J6400,Ref!$D:$H,4,0)</f>
        <v>Stevenage Deanery</v>
      </c>
      <c r="N6400" t="str">
        <f>VLOOKUP($J6400,Ref!$D:$H,5,0)</f>
        <v>Archdeaconry of Hertford</v>
      </c>
      <c r="U6400">
        <v>-3599.94</v>
      </c>
    </row>
    <row r="6401" spans="1:22" x14ac:dyDescent="0.3">
      <c r="A6401">
        <v>2023</v>
      </c>
      <c r="C6401" t="str">
        <f>IF(GETPIVOTDATA("PS % recovery",Sheet4!$B$5,"Parish Name",K6401)&gt;99.949%,"OK","No")</f>
        <v>OK</v>
      </c>
      <c r="D6401" t="e">
        <f>VLOOKUP(J6401,'Ref2'!C:E,3,0)</f>
        <v>#N/A</v>
      </c>
      <c r="F6401">
        <v>12</v>
      </c>
      <c r="I6401" t="e">
        <f>VLOOKUP(J6401,Ref!L:M,2,0)</f>
        <v>#N/A</v>
      </c>
      <c r="J6401" s="108" t="s">
        <v>1410</v>
      </c>
      <c r="K6401" t="str">
        <f>VLOOKUP($J6401,Ref!$D:$H,2,0)</f>
        <v xml:space="preserve">Farley Hill, St John the Baptist             </v>
      </c>
      <c r="L6401" t="str">
        <f>VLOOKUP($J6401,Ref!$D:$H,3,0)</f>
        <v>Farley Hill, St John the Baptist</v>
      </c>
      <c r="M6401" t="str">
        <f>VLOOKUP($J6401,Ref!$D:$H,4,0)</f>
        <v>Luton Deanery</v>
      </c>
      <c r="N6401" t="str">
        <f>VLOOKUP($J6401,Ref!$D:$H,5,0)</f>
        <v>Archdeaconry of Bedford</v>
      </c>
      <c r="S6401">
        <v>15600</v>
      </c>
    </row>
    <row r="6402" spans="1:22" x14ac:dyDescent="0.3">
      <c r="A6402">
        <v>2023</v>
      </c>
      <c r="C6402" t="str">
        <f>IF(GETPIVOTDATA("PS % recovery",Sheet4!$B$5,"Parish Name",K6402)&gt;99.949%,"OK","No")</f>
        <v>OK</v>
      </c>
      <c r="D6402" t="str">
        <f>VLOOKUP(J6402,'Ref2'!C:E,3,0)</f>
        <v>LLF</v>
      </c>
      <c r="F6402">
        <v>12</v>
      </c>
      <c r="I6402" t="e">
        <f>VLOOKUP(J6402,Ref!L:M,2,0)</f>
        <v>#N/A</v>
      </c>
      <c r="J6402" s="108" t="s">
        <v>1335</v>
      </c>
      <c r="K6402" t="str">
        <f>VLOOKUP($J6402,Ref!$D:$H,2,0)</f>
        <v xml:space="preserve">Wootton                                      </v>
      </c>
      <c r="L6402" t="str">
        <f>VLOOKUP($J6402,Ref!$D:$H,3,0)</f>
        <v>Wootton</v>
      </c>
      <c r="M6402" t="str">
        <f>VLOOKUP($J6402,Ref!$D:$H,4,0)</f>
        <v>Bedford Deanery</v>
      </c>
      <c r="N6402" t="str">
        <f>VLOOKUP($J6402,Ref!$D:$H,5,0)</f>
        <v>Archdeaconry of Bedford</v>
      </c>
      <c r="S6402">
        <v>-6</v>
      </c>
    </row>
    <row r="6403" spans="1:22" x14ac:dyDescent="0.3">
      <c r="A6403">
        <v>2023</v>
      </c>
      <c r="C6403" t="str">
        <f>IF(GETPIVOTDATA("PS % recovery",Sheet4!$B$5,"Parish Name",K6403)&gt;99.949%,"OK","No")</f>
        <v>OK</v>
      </c>
      <c r="D6403" t="e">
        <f>VLOOKUP(J6403,'Ref2'!C:E,3,0)</f>
        <v>#N/A</v>
      </c>
      <c r="F6403">
        <v>12</v>
      </c>
      <c r="I6403" t="e">
        <f>VLOOKUP(J6403,Ref!L:M,2,0)</f>
        <v>#N/A</v>
      </c>
      <c r="J6403" s="108" t="s">
        <v>1211</v>
      </c>
      <c r="K6403" t="str">
        <f>VLOOKUP($J6403,Ref!$D:$H,2,0)</f>
        <v xml:space="preserve">Ware                                         </v>
      </c>
      <c r="L6403" t="str">
        <f>VLOOKUP($J6403,Ref!$D:$H,3,0)</f>
        <v>Ware</v>
      </c>
      <c r="M6403" t="str">
        <f>VLOOKUP($J6403,Ref!$D:$H,4,0)</f>
        <v>Hertford and Ware Deanery</v>
      </c>
      <c r="N6403" t="str">
        <f>VLOOKUP($J6403,Ref!$D:$H,5,0)</f>
        <v>Archdeaconry of Hertford</v>
      </c>
      <c r="S6403">
        <v>-8</v>
      </c>
    </row>
    <row r="6404" spans="1:22" x14ac:dyDescent="0.3">
      <c r="A6404" t="s">
        <v>55</v>
      </c>
      <c r="B6404" t="s">
        <v>1719</v>
      </c>
      <c r="C6404" t="str">
        <f>IF(GETPIVOTDATA("PS % recovery",Sheet4!$B$5,"Parish Name",K6404)&gt;99.949%,"OK","No")</f>
        <v>No</v>
      </c>
      <c r="D6404" t="e">
        <f>VLOOKUP(J6404,'Ref2'!C:E,3,0)</f>
        <v>#N/A</v>
      </c>
      <c r="G6404" t="s">
        <v>1504</v>
      </c>
      <c r="I6404" t="e">
        <f>VLOOKUP(J6404,Ref!L:M,2,0)</f>
        <v>#N/A</v>
      </c>
      <c r="J6404" s="108" t="s">
        <v>881</v>
      </c>
      <c r="K6404" t="str">
        <f>VLOOKUP($J6404,Ref!$D:$H,2,0)</f>
        <v xml:space="preserve">Hitchin                                      </v>
      </c>
      <c r="L6404" t="str">
        <f>VLOOKUP($J6404,Ref!$D:$H,3,0)</f>
        <v>Hitchin &amp; St Paul's Walden (Team Ministry)</v>
      </c>
      <c r="M6404" t="str">
        <f>VLOOKUP($J6404,Ref!$D:$H,4,0)</f>
        <v>Hitchin Deanery</v>
      </c>
      <c r="N6404" t="str">
        <f>VLOOKUP($J6404,Ref!$D:$H,5,0)</f>
        <v xml:space="preserve">Archdeaconry of St Albans </v>
      </c>
      <c r="U6404">
        <v>-67838</v>
      </c>
      <c r="V6404" t="s">
        <v>1720</v>
      </c>
    </row>
    <row r="6405" spans="1:22" x14ac:dyDescent="0.3">
      <c r="A6405">
        <v>2021</v>
      </c>
      <c r="B6405" t="s">
        <v>1719</v>
      </c>
      <c r="C6405" t="str">
        <f>IF(GETPIVOTDATA("PS % recovery",Sheet4!$B$5,"Parish Name",K6405)&gt;99.949%,"OK","No")</f>
        <v>No</v>
      </c>
      <c r="D6405" t="e">
        <f>VLOOKUP(J6405,'Ref2'!C:E,3,0)</f>
        <v>#N/A</v>
      </c>
      <c r="G6405" t="s">
        <v>1504</v>
      </c>
      <c r="I6405" t="e">
        <f>VLOOKUP(J6405,Ref!L:M,2,0)</f>
        <v>#N/A</v>
      </c>
      <c r="J6405" s="108" t="s">
        <v>881</v>
      </c>
      <c r="K6405" t="str">
        <f>VLOOKUP($J6405,Ref!$D:$H,2,0)</f>
        <v xml:space="preserve">Hitchin                                      </v>
      </c>
      <c r="L6405" t="str">
        <f>VLOOKUP($J6405,Ref!$D:$H,3,0)</f>
        <v>Hitchin &amp; St Paul's Walden (Team Ministry)</v>
      </c>
      <c r="M6405" t="str">
        <f>VLOOKUP($J6405,Ref!$D:$H,4,0)</f>
        <v>Hitchin Deanery</v>
      </c>
      <c r="N6405" t="str">
        <f>VLOOKUP($J6405,Ref!$D:$H,5,0)</f>
        <v xml:space="preserve">Archdeaconry of St Albans </v>
      </c>
      <c r="U6405">
        <v>-59912</v>
      </c>
      <c r="V6405" t="s">
        <v>1720</v>
      </c>
    </row>
    <row r="6406" spans="1:22" x14ac:dyDescent="0.3">
      <c r="B6406">
        <v>2023</v>
      </c>
      <c r="C6406" t="str">
        <f>IF(GETPIVOTDATA("PS % recovery",Sheet4!$B$5,"Parish Name",K6406)&gt;99.949%,"OK","No")</f>
        <v>OK</v>
      </c>
      <c r="D6406" t="e">
        <f>VLOOKUP(J6406,'Ref2'!C:E,3,0)</f>
        <v>#N/A</v>
      </c>
      <c r="I6406" t="e">
        <f>VLOOKUP(J6406,Ref!L:M,2,0)</f>
        <v>#N/A</v>
      </c>
      <c r="J6406" s="108" t="s">
        <v>1036</v>
      </c>
      <c r="K6406" t="str">
        <f>VLOOKUP($J6406,Ref!$D:$H,2,0)</f>
        <v xml:space="preserve">Potters Bar                                  </v>
      </c>
      <c r="L6406" t="str">
        <f>VLOOKUP($J6406,Ref!$D:$H,3,0)</f>
        <v>Potters Bar</v>
      </c>
      <c r="M6406" t="str">
        <f>VLOOKUP($J6406,Ref!$D:$H,4,0)</f>
        <v>Barnet Deanery</v>
      </c>
      <c r="N6406" t="str">
        <f>VLOOKUP($J6406,Ref!$D:$H,5,0)</f>
        <v>Archdeaconry of Hertford</v>
      </c>
    </row>
    <row r="6407" spans="1:22" x14ac:dyDescent="0.3">
      <c r="B6407">
        <v>2023</v>
      </c>
      <c r="C6407" t="str">
        <f>IF(GETPIVOTDATA("PS % recovery",Sheet4!$B$5,"Parish Name",K6407)&gt;99.949%,"OK","No")</f>
        <v>No</v>
      </c>
      <c r="D6407" t="e">
        <f>VLOOKUP(J6407,'Ref2'!C:E,3,0)</f>
        <v>#N/A</v>
      </c>
      <c r="I6407" t="e">
        <f>VLOOKUP(J6407,Ref!L:M,2,0)</f>
        <v>#N/A</v>
      </c>
      <c r="J6407" s="108" t="s">
        <v>1046</v>
      </c>
      <c r="K6407" t="str">
        <f>VLOOKUP($J6407,Ref!$D:$H,2,0)</f>
        <v xml:space="preserve">Elstree and Borehamwood                      </v>
      </c>
      <c r="L6407" t="str">
        <f>VLOOKUP($J6407,Ref!$D:$H,3,0)</f>
        <v>Elstree and Borehamwood Team Ministry</v>
      </c>
      <c r="M6407" t="str">
        <f>VLOOKUP($J6407,Ref!$D:$H,4,0)</f>
        <v>Barnet Deanery</v>
      </c>
      <c r="N6407" t="str">
        <f>VLOOKUP($J6407,Ref!$D:$H,5,0)</f>
        <v>Archdeaconry of Hertford</v>
      </c>
      <c r="U6407">
        <v>25550</v>
      </c>
    </row>
    <row r="6408" spans="1:22" x14ac:dyDescent="0.3">
      <c r="B6408">
        <v>2023</v>
      </c>
      <c r="C6408" t="str">
        <f>IF(GETPIVOTDATA("PS % recovery",Sheet4!$B$5,"Parish Name",K6408)&gt;99.949%,"OK","No")</f>
        <v>OK</v>
      </c>
      <c r="D6408" t="e">
        <f>VLOOKUP(J6408,'Ref2'!C:E,3,0)</f>
        <v>#N/A</v>
      </c>
      <c r="I6408" t="e">
        <f>VLOOKUP(J6408,Ref!L:M,2,0)</f>
        <v>#N/A</v>
      </c>
      <c r="J6408" s="108" t="s">
        <v>1027</v>
      </c>
      <c r="K6408" t="str">
        <f>VLOOKUP($J6408,Ref!$D:$H,2,0)</f>
        <v xml:space="preserve">Chipping Barnet                              </v>
      </c>
      <c r="L6408" t="str">
        <f>VLOOKUP($J6408,Ref!$D:$H,3,0)</f>
        <v>Chipping Barnet Team Ministry</v>
      </c>
      <c r="M6408" t="str">
        <f>VLOOKUP($J6408,Ref!$D:$H,4,0)</f>
        <v>Barnet Deanery</v>
      </c>
      <c r="N6408" t="str">
        <f>VLOOKUP($J6408,Ref!$D:$H,5,0)</f>
        <v>Archdeaconry of Hertford</v>
      </c>
      <c r="U6408">
        <v>304</v>
      </c>
    </row>
    <row r="6409" spans="1:22" x14ac:dyDescent="0.3">
      <c r="B6409">
        <v>2023</v>
      </c>
      <c r="C6409" t="str">
        <f>IF(GETPIVOTDATA("PS % recovery",Sheet4!$B$5,"Parish Name",K6409)&gt;99.949%,"OK","No")</f>
        <v>No</v>
      </c>
      <c r="D6409" t="e">
        <f>VLOOKUP(J6409,'Ref2'!C:E,3,0)</f>
        <v>#N/A</v>
      </c>
      <c r="I6409" t="e">
        <f>VLOOKUP(J6409,Ref!L:M,2,0)</f>
        <v>#N/A</v>
      </c>
      <c r="J6409" s="108" t="s">
        <v>1029</v>
      </c>
      <c r="K6409" t="str">
        <f>VLOOKUP($J6409,Ref!$D:$H,2,0)</f>
        <v xml:space="preserve">East Barnet                                  </v>
      </c>
      <c r="L6409" t="str">
        <f>VLOOKUP($J6409,Ref!$D:$H,3,0)</f>
        <v>East Barnet</v>
      </c>
      <c r="M6409" t="str">
        <f>VLOOKUP($J6409,Ref!$D:$H,4,0)</f>
        <v>Barnet Deanery</v>
      </c>
      <c r="N6409" t="str">
        <f>VLOOKUP($J6409,Ref!$D:$H,5,0)</f>
        <v>Archdeaconry of Hertford</v>
      </c>
      <c r="U6409">
        <v>45549</v>
      </c>
    </row>
    <row r="6410" spans="1:22" x14ac:dyDescent="0.3">
      <c r="B6410">
        <v>2023</v>
      </c>
      <c r="C6410" t="str">
        <f>IF(GETPIVOTDATA("PS % recovery",Sheet4!$B$5,"Parish Name",K6410)&gt;99.949%,"OK","No")</f>
        <v>OK</v>
      </c>
      <c r="D6410" t="e">
        <f>VLOOKUP(J6410,'Ref2'!C:E,3,0)</f>
        <v>#N/A</v>
      </c>
      <c r="I6410" t="e">
        <f>VLOOKUP(J6410,Ref!L:M,2,0)</f>
        <v>#N/A</v>
      </c>
      <c r="J6410" s="108" t="s">
        <v>1031</v>
      </c>
      <c r="K6410" t="str">
        <f>VLOOKUP($J6410,Ref!$D:$H,2,0)</f>
        <v xml:space="preserve">Little Heath, Christ Church                  </v>
      </c>
      <c r="L6410" t="str">
        <f>VLOOKUP($J6410,Ref!$D:$H,3,0)</f>
        <v>Little Heath, Christ Church</v>
      </c>
      <c r="M6410" t="str">
        <f>VLOOKUP($J6410,Ref!$D:$H,4,0)</f>
        <v>Barnet Deanery</v>
      </c>
      <c r="N6410" t="str">
        <f>VLOOKUP($J6410,Ref!$D:$H,5,0)</f>
        <v>Archdeaconry of Hertford</v>
      </c>
    </row>
    <row r="6411" spans="1:22" x14ac:dyDescent="0.3">
      <c r="B6411">
        <v>2023</v>
      </c>
      <c r="C6411" t="str">
        <f>IF(GETPIVOTDATA("PS % recovery",Sheet4!$B$5,"Parish Name",K6411)&gt;99.949%,"OK","No")</f>
        <v>No</v>
      </c>
      <c r="D6411" t="e">
        <f>VLOOKUP(J6411,'Ref2'!C:E,3,0)</f>
        <v>#N/A</v>
      </c>
      <c r="I6411" t="e">
        <f>VLOOKUP(J6411,Ref!L:M,2,0)</f>
        <v>#N/A</v>
      </c>
      <c r="J6411" s="108" t="s">
        <v>789</v>
      </c>
      <c r="K6411" t="str">
        <f>VLOOKUP($J6411,Ref!$D:$H,2,0)</f>
        <v xml:space="preserve">Lyonsdown, Holy Trinity                      </v>
      </c>
      <c r="L6411" t="str">
        <f>VLOOKUP($J6411,Ref!$D:$H,3,0)</f>
        <v>Lyonsdown, Holy Trinity</v>
      </c>
      <c r="M6411" t="str">
        <f>VLOOKUP($J6411,Ref!$D:$H,4,0)</f>
        <v>Barnet Deanery</v>
      </c>
      <c r="N6411" t="str">
        <f>VLOOKUP($J6411,Ref!$D:$H,5,0)</f>
        <v>Archdeaconry of Hertford</v>
      </c>
    </row>
    <row r="6412" spans="1:22" x14ac:dyDescent="0.3">
      <c r="B6412">
        <v>2023</v>
      </c>
      <c r="C6412" t="str">
        <f>IF(GETPIVOTDATA("PS % recovery",Sheet4!$B$5,"Parish Name",K6412)&gt;99.949%,"OK","No")</f>
        <v>OK</v>
      </c>
      <c r="D6412" t="e">
        <f>VLOOKUP(J6412,'Ref2'!C:E,3,0)</f>
        <v>#N/A</v>
      </c>
      <c r="I6412" t="e">
        <f>VLOOKUP(J6412,Ref!L:M,2,0)</f>
        <v>#N/A</v>
      </c>
      <c r="J6412" s="108" t="s">
        <v>1034</v>
      </c>
      <c r="K6412" t="str">
        <f>VLOOKUP($J6412,Ref!$D:$H,2,0)</f>
        <v xml:space="preserve">New Barnet, St James                         </v>
      </c>
      <c r="L6412" t="str">
        <f>VLOOKUP($J6412,Ref!$D:$H,3,0)</f>
        <v>New Barnet, St James</v>
      </c>
      <c r="M6412" t="str">
        <f>VLOOKUP($J6412,Ref!$D:$H,4,0)</f>
        <v>Barnet Deanery</v>
      </c>
      <c r="N6412" t="str">
        <f>VLOOKUP($J6412,Ref!$D:$H,5,0)</f>
        <v>Archdeaconry of Hertford</v>
      </c>
    </row>
    <row r="6413" spans="1:22" x14ac:dyDescent="0.3">
      <c r="B6413">
        <v>2023</v>
      </c>
      <c r="C6413" t="str">
        <f>IF(GETPIVOTDATA("PS % recovery",Sheet4!$B$5,"Parish Name",K6413)&gt;99.949%,"OK","No")</f>
        <v>OK</v>
      </c>
      <c r="D6413" t="e">
        <f>VLOOKUP(J6413,'Ref2'!C:E,3,0)</f>
        <v>#N/A</v>
      </c>
      <c r="I6413" t="e">
        <f>VLOOKUP(J6413,Ref!L:M,2,0)</f>
        <v>#N/A</v>
      </c>
      <c r="J6413" s="108" t="s">
        <v>1038</v>
      </c>
      <c r="K6413" t="str">
        <f>VLOOKUP($J6413,Ref!$D:$H,2,0)</f>
        <v xml:space="preserve">Ridge                                        </v>
      </c>
      <c r="L6413" t="str">
        <f>VLOOKUP($J6413,Ref!$D:$H,3,0)</f>
        <v>South Mymms and Ridge</v>
      </c>
      <c r="M6413" t="str">
        <f>VLOOKUP($J6413,Ref!$D:$H,4,0)</f>
        <v>Barnet Deanery</v>
      </c>
      <c r="N6413" t="str">
        <f>VLOOKUP($J6413,Ref!$D:$H,5,0)</f>
        <v>Archdeaconry of Hertford</v>
      </c>
    </row>
    <row r="6414" spans="1:22" x14ac:dyDescent="0.3">
      <c r="B6414">
        <v>2023</v>
      </c>
      <c r="C6414" t="str">
        <f>IF(GETPIVOTDATA("PS % recovery",Sheet4!$B$5,"Parish Name",K6414)&gt;99.949%,"OK","No")</f>
        <v>OK</v>
      </c>
      <c r="D6414" t="e">
        <f>VLOOKUP(J6414,'Ref2'!C:E,3,0)</f>
        <v>#N/A</v>
      </c>
      <c r="I6414" t="e">
        <f>VLOOKUP(J6414,Ref!L:M,2,0)</f>
        <v>#N/A</v>
      </c>
      <c r="J6414" s="108" t="s">
        <v>1042</v>
      </c>
      <c r="K6414" t="str">
        <f>VLOOKUP($J6414,Ref!$D:$H,2,0)</f>
        <v xml:space="preserve">Potters Bar, King Charles the Martyr         </v>
      </c>
      <c r="L6414" t="str">
        <f>VLOOKUP($J6414,Ref!$D:$H,3,0)</f>
        <v>Potters Bar, King Charles the Martyr</v>
      </c>
      <c r="M6414" t="str">
        <f>VLOOKUP($J6414,Ref!$D:$H,4,0)</f>
        <v>Barnet Deanery</v>
      </c>
      <c r="N6414" t="str">
        <f>VLOOKUP($J6414,Ref!$D:$H,5,0)</f>
        <v>Archdeaconry of Hertford</v>
      </c>
    </row>
    <row r="6415" spans="1:22" x14ac:dyDescent="0.3">
      <c r="B6415">
        <v>2023</v>
      </c>
      <c r="C6415" t="str">
        <f>IF(GETPIVOTDATA("PS % recovery",Sheet4!$B$5,"Parish Name",K6415)&gt;99.949%,"OK","No")</f>
        <v>OK</v>
      </c>
      <c r="D6415" t="e">
        <f>VLOOKUP(J6415,'Ref2'!C:E,3,0)</f>
        <v>#N/A</v>
      </c>
      <c r="I6415" t="e">
        <f>VLOOKUP(J6415,Ref!L:M,2,0)</f>
        <v>#N/A</v>
      </c>
      <c r="J6415" s="108" t="s">
        <v>1040</v>
      </c>
      <c r="K6415" t="str">
        <f>VLOOKUP($J6415,Ref!$D:$H,2,0)</f>
        <v xml:space="preserve">South Mymms                                  </v>
      </c>
      <c r="L6415" t="str">
        <f>VLOOKUP($J6415,Ref!$D:$H,3,0)</f>
        <v>South Mymms and Ridge</v>
      </c>
      <c r="M6415" t="str">
        <f>VLOOKUP($J6415,Ref!$D:$H,4,0)</f>
        <v>Barnet Deanery</v>
      </c>
      <c r="N6415" t="str">
        <f>VLOOKUP($J6415,Ref!$D:$H,5,0)</f>
        <v>Archdeaconry of Hertford</v>
      </c>
    </row>
    <row r="6416" spans="1:22" x14ac:dyDescent="0.3">
      <c r="B6416">
        <v>2023</v>
      </c>
      <c r="C6416" t="str">
        <f>IF(GETPIVOTDATA("PS % recovery",Sheet4!$B$5,"Parish Name",K6416)&gt;99.949%,"OK","No")</f>
        <v>No</v>
      </c>
      <c r="D6416" t="e">
        <f>VLOOKUP(J6416,'Ref2'!C:E,3,0)</f>
        <v>#N/A</v>
      </c>
      <c r="I6416" t="e">
        <f>VLOOKUP(J6416,Ref!L:M,2,0)</f>
        <v>#N/A</v>
      </c>
      <c r="J6416" s="108" t="s">
        <v>1044</v>
      </c>
      <c r="K6416" t="str">
        <f>VLOOKUP($J6416,Ref!$D:$H,2,0)</f>
        <v xml:space="preserve">Totteridge                                   </v>
      </c>
      <c r="L6416" t="str">
        <f>VLOOKUP($J6416,Ref!$D:$H,3,0)</f>
        <v>Totteridge</v>
      </c>
      <c r="M6416" t="str">
        <f>VLOOKUP($J6416,Ref!$D:$H,4,0)</f>
        <v>Barnet Deanery</v>
      </c>
      <c r="N6416" t="str">
        <f>VLOOKUP($J6416,Ref!$D:$H,5,0)</f>
        <v>Archdeaconry of Hertford</v>
      </c>
      <c r="U6416">
        <v>17266</v>
      </c>
    </row>
    <row r="6417" spans="2:21" x14ac:dyDescent="0.3">
      <c r="B6417">
        <v>2023</v>
      </c>
      <c r="C6417" t="str">
        <f>IF(GETPIVOTDATA("PS % recovery",Sheet4!$B$5,"Parish Name",K6417)&gt;99.949%,"OK","No")</f>
        <v>OK</v>
      </c>
      <c r="D6417" t="e">
        <f>VLOOKUP(J6417,'Ref2'!C:E,3,0)</f>
        <v>#N/A</v>
      </c>
      <c r="I6417" t="e">
        <f>VLOOKUP(J6417,Ref!L:M,2,0)</f>
        <v>#N/A</v>
      </c>
      <c r="J6417" s="108" t="s">
        <v>859</v>
      </c>
      <c r="K6417" t="str">
        <f>VLOOKUP($J6417,Ref!$D:$H,2,0)</f>
        <v xml:space="preserve">Bourne End                                   </v>
      </c>
      <c r="L6417" t="str">
        <f>VLOOKUP($J6417,Ref!$D:$H,3,0)</f>
        <v>Sunnyside with Bourne End</v>
      </c>
      <c r="M6417" t="str">
        <f>VLOOKUP($J6417,Ref!$D:$H,4,0)</f>
        <v>Berkhamsted Deanery</v>
      </c>
      <c r="N6417" t="str">
        <f>VLOOKUP($J6417,Ref!$D:$H,5,0)</f>
        <v xml:space="preserve">Archdeaconry of St Albans </v>
      </c>
    </row>
    <row r="6418" spans="2:21" x14ac:dyDescent="0.3">
      <c r="B6418">
        <v>2023</v>
      </c>
      <c r="C6418" t="str">
        <f>IF(GETPIVOTDATA("PS % recovery",Sheet4!$B$5,"Parish Name",K6418)&gt;99.949%,"OK","No")</f>
        <v>OK</v>
      </c>
      <c r="D6418" t="e">
        <f>VLOOKUP(J6418,'Ref2'!C:E,3,0)</f>
        <v>#N/A</v>
      </c>
      <c r="I6418" t="e">
        <f>VLOOKUP(J6418,Ref!L:M,2,0)</f>
        <v>#N/A</v>
      </c>
      <c r="J6418" s="108" t="s">
        <v>791</v>
      </c>
      <c r="K6418" t="str">
        <f>VLOOKUP($J6418,Ref!$D:$H,2,0)</f>
        <v xml:space="preserve">Great Berkhamsted                            </v>
      </c>
      <c r="L6418" t="str">
        <f>VLOOKUP($J6418,Ref!$D:$H,3,0)</f>
        <v>Berkhamsted Team Ministry</v>
      </c>
      <c r="M6418" t="str">
        <f>VLOOKUP($J6418,Ref!$D:$H,4,0)</f>
        <v>Berkhamsted Deanery</v>
      </c>
      <c r="N6418" t="str">
        <f>VLOOKUP($J6418,Ref!$D:$H,5,0)</f>
        <v xml:space="preserve">Archdeaconry of St Albans </v>
      </c>
    </row>
    <row r="6419" spans="2:21" x14ac:dyDescent="0.3">
      <c r="B6419">
        <v>2023</v>
      </c>
      <c r="C6419" t="str">
        <f>IF(GETPIVOTDATA("PS % recovery",Sheet4!$B$5,"Parish Name",K6419)&gt;99.949%,"OK","No")</f>
        <v>OK</v>
      </c>
      <c r="D6419" t="e">
        <f>VLOOKUP(J6419,'Ref2'!C:E,3,0)</f>
        <v>#N/A</v>
      </c>
      <c r="I6419" t="e">
        <f>VLOOKUP(J6419,Ref!L:M,2,0)</f>
        <v>#N/A</v>
      </c>
      <c r="J6419" s="108" t="s">
        <v>864</v>
      </c>
      <c r="K6419" t="str">
        <f>VLOOKUP($J6419,Ref!$D:$H,2,0)</f>
        <v xml:space="preserve">Great Gaddesden                              </v>
      </c>
      <c r="L6419" t="str">
        <f>VLOOKUP($J6419,Ref!$D:$H,3,0)</f>
        <v>Berkhamsted Team Ministry</v>
      </c>
      <c r="M6419" t="str">
        <f>VLOOKUP($J6419,Ref!$D:$H,4,0)</f>
        <v>Berkhamsted Deanery</v>
      </c>
      <c r="N6419" t="str">
        <f>VLOOKUP($J6419,Ref!$D:$H,5,0)</f>
        <v xml:space="preserve">Archdeaconry of St Albans </v>
      </c>
    </row>
    <row r="6420" spans="2:21" x14ac:dyDescent="0.3">
      <c r="B6420">
        <v>2023</v>
      </c>
      <c r="C6420" t="str">
        <f>IF(GETPIVOTDATA("PS % recovery",Sheet4!$B$5,"Parish Name",K6420)&gt;99.949%,"OK","No")</f>
        <v>OK</v>
      </c>
      <c r="D6420" t="e">
        <f>VLOOKUP(J6420,'Ref2'!C:E,3,0)</f>
        <v>#N/A</v>
      </c>
      <c r="I6420" t="e">
        <f>VLOOKUP(J6420,Ref!L:M,2,0)</f>
        <v>#N/A</v>
      </c>
      <c r="J6420" s="108" t="s">
        <v>866</v>
      </c>
      <c r="K6420" t="str">
        <f>VLOOKUP($J6420,Ref!$D:$H,2,0)</f>
        <v xml:space="preserve">Little Gaddesden                             </v>
      </c>
      <c r="L6420" t="str">
        <f>VLOOKUP($J6420,Ref!$D:$H,3,0)</f>
        <v>Berkhamsted Team Ministry</v>
      </c>
      <c r="M6420" t="str">
        <f>VLOOKUP($J6420,Ref!$D:$H,4,0)</f>
        <v>Berkhamsted Deanery</v>
      </c>
      <c r="N6420" t="str">
        <f>VLOOKUP($J6420,Ref!$D:$H,5,0)</f>
        <v xml:space="preserve">Archdeaconry of St Albans </v>
      </c>
    </row>
    <row r="6421" spans="2:21" x14ac:dyDescent="0.3">
      <c r="B6421">
        <v>2023</v>
      </c>
      <c r="C6421" t="str">
        <f>IF(GETPIVOTDATA("PS % recovery",Sheet4!$B$5,"Parish Name",K6421)&gt;99.949%,"OK","No")</f>
        <v>OK</v>
      </c>
      <c r="D6421" t="e">
        <f>VLOOKUP(J6421,'Ref2'!C:E,3,0)</f>
        <v>#N/A</v>
      </c>
      <c r="I6421" t="e">
        <f>VLOOKUP(J6421,Ref!L:M,2,0)</f>
        <v>#N/A</v>
      </c>
      <c r="J6421" s="108" t="s">
        <v>868</v>
      </c>
      <c r="K6421" t="str">
        <f>VLOOKUP($J6421,Ref!$D:$H,2,0)</f>
        <v xml:space="preserve">Nettleden                                    </v>
      </c>
      <c r="L6421" t="str">
        <f>VLOOKUP($J6421,Ref!$D:$H,3,0)</f>
        <v>Berkhamsted Team Ministry</v>
      </c>
      <c r="M6421" t="str">
        <f>VLOOKUP($J6421,Ref!$D:$H,4,0)</f>
        <v>Berkhamsted Deanery</v>
      </c>
      <c r="N6421" t="str">
        <f>VLOOKUP($J6421,Ref!$D:$H,5,0)</f>
        <v xml:space="preserve">Archdeaconry of St Albans </v>
      </c>
    </row>
    <row r="6422" spans="2:21" x14ac:dyDescent="0.3">
      <c r="B6422">
        <v>2023</v>
      </c>
      <c r="C6422" t="str">
        <f>IF(GETPIVOTDATA("PS % recovery",Sheet4!$B$5,"Parish Name",K6422)&gt;99.949%,"OK","No")</f>
        <v>OK</v>
      </c>
      <c r="D6422" t="e">
        <f>VLOOKUP(J6422,'Ref2'!C:E,3,0)</f>
        <v>#N/A</v>
      </c>
      <c r="I6422" t="e">
        <f>VLOOKUP(J6422,Ref!L:M,2,0)</f>
        <v>#N/A</v>
      </c>
      <c r="J6422" s="108" t="s">
        <v>871</v>
      </c>
      <c r="K6422" t="str">
        <f>VLOOKUP($J6422,Ref!$D:$H,2,0)</f>
        <v xml:space="preserve">Northchurch                                  </v>
      </c>
      <c r="L6422" t="str">
        <f>VLOOKUP($J6422,Ref!$D:$H,3,0)</f>
        <v>Northchurch and Wigginton</v>
      </c>
      <c r="M6422" t="str">
        <f>VLOOKUP($J6422,Ref!$D:$H,4,0)</f>
        <v>Berkhamsted Deanery</v>
      </c>
      <c r="N6422" t="str">
        <f>VLOOKUP($J6422,Ref!$D:$H,5,0)</f>
        <v xml:space="preserve">Archdeaconry of St Albans </v>
      </c>
    </row>
    <row r="6423" spans="2:21" x14ac:dyDescent="0.3">
      <c r="B6423">
        <v>2023</v>
      </c>
      <c r="C6423" t="str">
        <f>IF(GETPIVOTDATA("PS % recovery",Sheet4!$B$5,"Parish Name",K6423)&gt;99.949%,"OK","No")</f>
        <v>OK</v>
      </c>
      <c r="D6423" t="e">
        <f>VLOOKUP(J6423,'Ref2'!C:E,3,0)</f>
        <v>#N/A</v>
      </c>
      <c r="I6423" t="e">
        <f>VLOOKUP(J6423,Ref!L:M,2,0)</f>
        <v>#N/A</v>
      </c>
      <c r="J6423" s="108" t="s">
        <v>793</v>
      </c>
      <c r="K6423" t="str">
        <f>VLOOKUP($J6423,Ref!$D:$H,2,0)</f>
        <v xml:space="preserve">Potten End, Holy Trinity                     </v>
      </c>
      <c r="L6423" t="str">
        <f>VLOOKUP($J6423,Ref!$D:$H,3,0)</f>
        <v>Berkhamsted Team Ministry</v>
      </c>
      <c r="M6423" t="str">
        <f>VLOOKUP($J6423,Ref!$D:$H,4,0)</f>
        <v>Berkhamsted Deanery</v>
      </c>
      <c r="N6423" t="str">
        <f>VLOOKUP($J6423,Ref!$D:$H,5,0)</f>
        <v xml:space="preserve">Archdeaconry of St Albans </v>
      </c>
    </row>
    <row r="6424" spans="2:21" x14ac:dyDescent="0.3">
      <c r="B6424">
        <v>2023</v>
      </c>
      <c r="C6424" t="str">
        <f>IF(GETPIVOTDATA("PS % recovery",Sheet4!$B$5,"Parish Name",K6424)&gt;99.949%,"OK","No")</f>
        <v>OK</v>
      </c>
      <c r="D6424" t="e">
        <f>VLOOKUP(J6424,'Ref2'!C:E,3,0)</f>
        <v>#N/A</v>
      </c>
      <c r="I6424" t="e">
        <f>VLOOKUP(J6424,Ref!L:M,2,0)</f>
        <v>#N/A</v>
      </c>
      <c r="J6424" s="108" t="s">
        <v>861</v>
      </c>
      <c r="K6424" t="str">
        <f>VLOOKUP($J6424,Ref!$D:$H,2,0)</f>
        <v xml:space="preserve">Sunnyside, St Michael and All Angels         </v>
      </c>
      <c r="L6424" t="str">
        <f>VLOOKUP($J6424,Ref!$D:$H,3,0)</f>
        <v>Sunnyside with Bourne End</v>
      </c>
      <c r="M6424" t="str">
        <f>VLOOKUP($J6424,Ref!$D:$H,4,0)</f>
        <v>Berkhamsted Deanery</v>
      </c>
      <c r="N6424" t="str">
        <f>VLOOKUP($J6424,Ref!$D:$H,5,0)</f>
        <v xml:space="preserve">Archdeaconry of St Albans </v>
      </c>
    </row>
    <row r="6425" spans="2:21" x14ac:dyDescent="0.3">
      <c r="B6425">
        <v>2023</v>
      </c>
      <c r="C6425" t="str">
        <f>IF(GETPIVOTDATA("PS % recovery",Sheet4!$B$5,"Parish Name",K6425)&gt;99.949%,"OK","No")</f>
        <v>No</v>
      </c>
      <c r="D6425" t="e">
        <f>VLOOKUP(J6425,'Ref2'!C:E,3,0)</f>
        <v>#N/A</v>
      </c>
      <c r="I6425" t="e">
        <f>VLOOKUP(J6425,Ref!L:M,2,0)</f>
        <v>#N/A</v>
      </c>
      <c r="J6425" s="108" t="s">
        <v>873</v>
      </c>
      <c r="K6425" t="str">
        <f>VLOOKUP($J6425,Ref!$D:$H,2,0)</f>
        <v xml:space="preserve">Tring Team Parish                            </v>
      </c>
      <c r="L6425" t="str">
        <f>VLOOKUP($J6425,Ref!$D:$H,3,0)</f>
        <v>Tring (Team Ministry)</v>
      </c>
      <c r="M6425" t="str">
        <f>VLOOKUP($J6425,Ref!$D:$H,4,0)</f>
        <v>Berkhamsted Deanery</v>
      </c>
      <c r="N6425" t="str">
        <f>VLOOKUP($J6425,Ref!$D:$H,5,0)</f>
        <v xml:space="preserve">Archdeaconry of St Albans </v>
      </c>
      <c r="U6425">
        <v>3204</v>
      </c>
    </row>
    <row r="6426" spans="2:21" x14ac:dyDescent="0.3">
      <c r="B6426">
        <v>2023</v>
      </c>
      <c r="C6426" t="str">
        <f>IF(GETPIVOTDATA("PS % recovery",Sheet4!$B$5,"Parish Name",K6426)&gt;99.949%,"OK","No")</f>
        <v>No</v>
      </c>
      <c r="D6426" t="e">
        <f>VLOOKUP(J6426,'Ref2'!C:E,3,0)</f>
        <v>#N/A</v>
      </c>
      <c r="I6426" t="e">
        <f>VLOOKUP(J6426,Ref!L:M,2,0)</f>
        <v>#N/A</v>
      </c>
      <c r="J6426" s="108" t="s">
        <v>875</v>
      </c>
      <c r="K6426" t="str">
        <f>VLOOKUP($J6426,Ref!$D:$H,2,0)</f>
        <v xml:space="preserve">Wigginton                                    </v>
      </c>
      <c r="L6426" t="str">
        <f>VLOOKUP($J6426,Ref!$D:$H,3,0)</f>
        <v>Northchurch and Wigginton</v>
      </c>
      <c r="M6426" t="str">
        <f>VLOOKUP($J6426,Ref!$D:$H,4,0)</f>
        <v>Berkhamsted Deanery</v>
      </c>
      <c r="N6426" t="str">
        <f>VLOOKUP($J6426,Ref!$D:$H,5,0)</f>
        <v xml:space="preserve">Archdeaconry of St Albans </v>
      </c>
      <c r="U6426">
        <v>2390</v>
      </c>
    </row>
    <row r="6427" spans="2:21" x14ac:dyDescent="0.3">
      <c r="B6427">
        <v>2023</v>
      </c>
      <c r="C6427" t="str">
        <f>IF(GETPIVOTDATA("PS % recovery",Sheet4!$B$5,"Parish Name",K6427)&gt;99.949%,"OK","No")</f>
        <v>No</v>
      </c>
      <c r="D6427" t="e">
        <f>VLOOKUP(J6427,'Ref2'!C:E,3,0)</f>
        <v>#N/A</v>
      </c>
      <c r="I6427" t="e">
        <f>VLOOKUP(J6427,Ref!L:M,2,0)</f>
        <v>#N/A</v>
      </c>
      <c r="J6427" s="108" t="s">
        <v>794</v>
      </c>
      <c r="K6427" t="str">
        <f>VLOOKUP($J6427,Ref!$D:$H,2,0)</f>
        <v xml:space="preserve">Albury                                       </v>
      </c>
      <c r="L6427" t="str">
        <f>VLOOKUP($J6427,Ref!$D:$H,3,0)</f>
        <v>Albury, Little Hadham and Much Hadham</v>
      </c>
      <c r="M6427" t="str">
        <f>VLOOKUP($J6427,Ref!$D:$H,4,0)</f>
        <v>Bishop's Stortford Deanery</v>
      </c>
      <c r="N6427" t="str">
        <f>VLOOKUP($J6427,Ref!$D:$H,5,0)</f>
        <v>Archdeaconry of Hertford</v>
      </c>
      <c r="U6427">
        <v>11622</v>
      </c>
    </row>
    <row r="6428" spans="2:21" x14ac:dyDescent="0.3">
      <c r="B6428">
        <v>2023</v>
      </c>
      <c r="C6428" t="str">
        <f>IF(GETPIVOTDATA("PS % recovery",Sheet4!$B$5,"Parish Name",K6428)&gt;99.949%,"OK","No")</f>
        <v>OK</v>
      </c>
      <c r="D6428" t="e">
        <f>VLOOKUP(J6428,'Ref2'!C:E,3,0)</f>
        <v>#N/A</v>
      </c>
      <c r="I6428" t="e">
        <f>VLOOKUP(J6428,Ref!L:M,2,0)</f>
        <v>#N/A</v>
      </c>
      <c r="J6428" s="108" t="s">
        <v>1051</v>
      </c>
      <c r="K6428" t="str">
        <f>VLOOKUP($J6428,Ref!$D:$H,2,0)</f>
        <v xml:space="preserve">Bishop's Stortford                           </v>
      </c>
      <c r="L6428" t="str">
        <f>VLOOKUP($J6428,Ref!$D:$H,3,0)</f>
        <v>Bishop's Stortford</v>
      </c>
      <c r="M6428" t="str">
        <f>VLOOKUP($J6428,Ref!$D:$H,4,0)</f>
        <v>Bishop's Stortford Deanery</v>
      </c>
      <c r="N6428" t="str">
        <f>VLOOKUP($J6428,Ref!$D:$H,5,0)</f>
        <v>Archdeaconry of Hertford</v>
      </c>
    </row>
    <row r="6429" spans="2:21" x14ac:dyDescent="0.3">
      <c r="B6429">
        <v>2023</v>
      </c>
      <c r="C6429" t="str">
        <f>IF(GETPIVOTDATA("PS % recovery",Sheet4!$B$5,"Parish Name",K6429)&gt;99.949%,"OK","No")</f>
        <v>No</v>
      </c>
      <c r="D6429" t="e">
        <f>VLOOKUP(J6429,'Ref2'!C:E,3,0)</f>
        <v>#N/A</v>
      </c>
      <c r="I6429" t="e">
        <f>VLOOKUP(J6429,Ref!L:M,2,0)</f>
        <v>#N/A</v>
      </c>
      <c r="J6429" s="108" t="s">
        <v>796</v>
      </c>
      <c r="K6429" t="str">
        <f>VLOOKUP($J6429,Ref!$D:$H,2,0)</f>
        <v xml:space="preserve">Braughing                                    </v>
      </c>
      <c r="L6429" t="str">
        <f>VLOOKUP($J6429,Ref!$D:$H,3,0)</f>
        <v>Braughing, Furneux Pelham and Stocking Pelham</v>
      </c>
      <c r="M6429" t="str">
        <f>VLOOKUP($J6429,Ref!$D:$H,4,0)</f>
        <v>Bishop's Stortford Deanery</v>
      </c>
      <c r="N6429" t="str">
        <f>VLOOKUP($J6429,Ref!$D:$H,5,0)</f>
        <v>Archdeaconry of Hertford</v>
      </c>
      <c r="U6429">
        <v>7183</v>
      </c>
    </row>
    <row r="6430" spans="2:21" x14ac:dyDescent="0.3">
      <c r="B6430">
        <v>2023</v>
      </c>
      <c r="C6430" t="str">
        <f>IF(GETPIVOTDATA("PS % recovery",Sheet4!$B$5,"Parish Name",K6430)&gt;99.949%,"OK","No")</f>
        <v>No</v>
      </c>
      <c r="D6430" t="e">
        <f>VLOOKUP(J6430,'Ref2'!C:E,3,0)</f>
        <v>#N/A</v>
      </c>
      <c r="I6430" t="e">
        <f>VLOOKUP(J6430,Ref!L:M,2,0)</f>
        <v>#N/A</v>
      </c>
      <c r="J6430" s="108" t="s">
        <v>798</v>
      </c>
      <c r="K6430" t="str">
        <f>VLOOKUP($J6430,Ref!$D:$H,2,0)</f>
        <v xml:space="preserve">Furneux Pelham                               </v>
      </c>
      <c r="L6430" t="str">
        <f>VLOOKUP($J6430,Ref!$D:$H,3,0)</f>
        <v>Braughing, Furneux Pelham and Stocking Pelham</v>
      </c>
      <c r="M6430" t="str">
        <f>VLOOKUP($J6430,Ref!$D:$H,4,0)</f>
        <v>Bishop's Stortford Deanery</v>
      </c>
      <c r="N6430" t="str">
        <f>VLOOKUP($J6430,Ref!$D:$H,5,0)</f>
        <v>Archdeaconry of Hertford</v>
      </c>
      <c r="U6430">
        <v>8150.25</v>
      </c>
    </row>
    <row r="6431" spans="2:21" x14ac:dyDescent="0.3">
      <c r="B6431">
        <v>2023</v>
      </c>
      <c r="C6431" t="str">
        <f>IF(GETPIVOTDATA("PS % recovery",Sheet4!$B$5,"Parish Name",K6431)&gt;99.949%,"OK","No")</f>
        <v>No</v>
      </c>
      <c r="D6431" t="e">
        <f>VLOOKUP(J6431,'Ref2'!C:E,3,0)</f>
        <v>#N/A</v>
      </c>
      <c r="I6431" t="e">
        <f>VLOOKUP(J6431,Ref!L:M,2,0)</f>
        <v>#N/A</v>
      </c>
      <c r="J6431" s="108" t="s">
        <v>1056</v>
      </c>
      <c r="K6431" t="str">
        <f>VLOOKUP($J6431,Ref!$D:$H,2,0)</f>
        <v xml:space="preserve">Gilston with Eastwick                        </v>
      </c>
      <c r="L6431" t="str">
        <f>VLOOKUP($J6431,Ref!$D:$H,3,0)</f>
        <v>High Wych and Gilston with Eastwick</v>
      </c>
      <c r="M6431" t="str">
        <f>VLOOKUP($J6431,Ref!$D:$H,4,0)</f>
        <v>Bishop's Stortford Deanery</v>
      </c>
      <c r="N6431" t="str">
        <f>VLOOKUP($J6431,Ref!$D:$H,5,0)</f>
        <v>Archdeaconry of Hertford</v>
      </c>
      <c r="U6431">
        <v>2696.75</v>
      </c>
    </row>
    <row r="6432" spans="2:21" x14ac:dyDescent="0.3">
      <c r="B6432">
        <v>2023</v>
      </c>
      <c r="C6432" t="str">
        <f>IF(GETPIVOTDATA("PS % recovery",Sheet4!$B$5,"Parish Name",K6432)&gt;99.949%,"OK","No")</f>
        <v>OK</v>
      </c>
      <c r="D6432" t="e">
        <f>VLOOKUP(J6432,'Ref2'!C:E,3,0)</f>
        <v>#N/A</v>
      </c>
      <c r="I6432" t="e">
        <f>VLOOKUP(J6432,Ref!L:M,2,0)</f>
        <v>#N/A</v>
      </c>
      <c r="J6432" t="s">
        <v>1058</v>
      </c>
      <c r="K6432" t="str">
        <f>VLOOKUP($J6432,Ref!$D:$H,2,0)</f>
        <v xml:space="preserve">High Wych, St James                          </v>
      </c>
      <c r="L6432" t="str">
        <f>VLOOKUP($J6432,Ref!$D:$H,3,0)</f>
        <v>High Wych and Gilston with Eastwick</v>
      </c>
      <c r="M6432" t="str">
        <f>VLOOKUP($J6432,Ref!$D:$H,4,0)</f>
        <v>Bishop's Stortford Deanery</v>
      </c>
      <c r="N6432" t="str">
        <f>VLOOKUP($J6432,Ref!$D:$H,5,0)</f>
        <v>Archdeaconry of Hertford</v>
      </c>
    </row>
    <row r="6433" spans="2:21" x14ac:dyDescent="0.3">
      <c r="B6433">
        <v>2023</v>
      </c>
      <c r="C6433" t="str">
        <f>IF(GETPIVOTDATA("PS % recovery",Sheet4!$B$5,"Parish Name",K6433)&gt;99.949%,"OK","No")</f>
        <v>No</v>
      </c>
      <c r="D6433" t="e">
        <f>VLOOKUP(J6433,'Ref2'!C:E,3,0)</f>
        <v>#N/A</v>
      </c>
      <c r="I6433" t="e">
        <f>VLOOKUP(J6433,Ref!L:M,2,0)</f>
        <v>#N/A</v>
      </c>
      <c r="J6433" t="s">
        <v>800</v>
      </c>
      <c r="K6433" t="str">
        <f>VLOOKUP($J6433,Ref!$D:$H,2,0)</f>
        <v xml:space="preserve">Hockerill, All Saints                        </v>
      </c>
      <c r="L6433" t="str">
        <f>VLOOKUP($J6433,Ref!$D:$H,3,0)</f>
        <v>Hockerill, All Saints</v>
      </c>
      <c r="M6433" t="str">
        <f>VLOOKUP($J6433,Ref!$D:$H,4,0)</f>
        <v>Bishop's Stortford Deanery</v>
      </c>
      <c r="N6433" t="str">
        <f>VLOOKUP($J6433,Ref!$D:$H,5,0)</f>
        <v>Archdeaconry of Hertford</v>
      </c>
    </row>
    <row r="6434" spans="2:21" x14ac:dyDescent="0.3">
      <c r="B6434">
        <v>2023</v>
      </c>
      <c r="C6434" t="str">
        <f>IF(GETPIVOTDATA("PS % recovery",Sheet4!$B$5,"Parish Name",K6434)&gt;99.949%,"OK","No")</f>
        <v>No</v>
      </c>
      <c r="D6434" t="e">
        <f>VLOOKUP(J6434,'Ref2'!C:E,3,0)</f>
        <v>#N/A</v>
      </c>
      <c r="I6434" t="e">
        <f>VLOOKUP(J6434,Ref!L:M,2,0)</f>
        <v>#N/A</v>
      </c>
      <c r="J6434" t="s">
        <v>801</v>
      </c>
      <c r="K6434" t="str">
        <f>VLOOKUP($J6434,Ref!$D:$H,2,0)</f>
        <v xml:space="preserve">Little Hadham                                </v>
      </c>
      <c r="L6434" t="str">
        <f>VLOOKUP($J6434,Ref!$D:$H,3,0)</f>
        <v>Albury, Little Hadham and Much Hadham</v>
      </c>
      <c r="M6434" t="str">
        <f>VLOOKUP($J6434,Ref!$D:$H,4,0)</f>
        <v>Bishop's Stortford Deanery</v>
      </c>
      <c r="N6434" t="str">
        <f>VLOOKUP($J6434,Ref!$D:$H,5,0)</f>
        <v>Archdeaconry of Hertford</v>
      </c>
      <c r="U6434">
        <v>7059</v>
      </c>
    </row>
    <row r="6435" spans="2:21" x14ac:dyDescent="0.3">
      <c r="B6435">
        <v>2023</v>
      </c>
      <c r="C6435" t="str">
        <f>IF(GETPIVOTDATA("PS % recovery",Sheet4!$B$5,"Parish Name",K6435)&gt;99.949%,"OK","No")</f>
        <v>OK</v>
      </c>
      <c r="D6435" t="e">
        <f>VLOOKUP(J6435,'Ref2'!C:E,3,0)</f>
        <v>#N/A</v>
      </c>
      <c r="I6435" t="e">
        <f>VLOOKUP(J6435,Ref!L:M,2,0)</f>
        <v>#N/A</v>
      </c>
      <c r="J6435" t="s">
        <v>1066</v>
      </c>
      <c r="K6435" t="str">
        <f>VLOOKUP($J6435,Ref!$D:$H,2,0)</f>
        <v xml:space="preserve">Mundens, The                                 </v>
      </c>
      <c r="L6435" t="str">
        <f>VLOOKUP($J6435,Ref!$D:$H,3,0)</f>
        <v>Standon and the Mundens with Sacombe</v>
      </c>
      <c r="M6435" t="str">
        <f>VLOOKUP($J6435,Ref!$D:$H,4,0)</f>
        <v>Bishop's Stortford Deanery</v>
      </c>
      <c r="N6435" t="str">
        <f>VLOOKUP($J6435,Ref!$D:$H,5,0)</f>
        <v>Archdeaconry of Hertford</v>
      </c>
    </row>
    <row r="6436" spans="2:21" x14ac:dyDescent="0.3">
      <c r="B6436">
        <v>2023</v>
      </c>
      <c r="C6436" t="str">
        <f>IF(GETPIVOTDATA("PS % recovery",Sheet4!$B$5,"Parish Name",K6436)&gt;99.949%,"OK","No")</f>
        <v>No</v>
      </c>
      <c r="D6436" t="e">
        <f>VLOOKUP(J6436,'Ref2'!C:E,3,0)</f>
        <v>#N/A</v>
      </c>
      <c r="I6436" t="e">
        <f>VLOOKUP(J6436,Ref!L:M,2,0)</f>
        <v>#N/A</v>
      </c>
      <c r="J6436" t="s">
        <v>803</v>
      </c>
      <c r="K6436" t="str">
        <f>VLOOKUP($J6436,Ref!$D:$H,2,0)</f>
        <v xml:space="preserve">Much Hadham                                  </v>
      </c>
      <c r="L6436" t="str">
        <f>VLOOKUP($J6436,Ref!$D:$H,3,0)</f>
        <v>Albury, Little Hadham and Much Hadham</v>
      </c>
      <c r="M6436" t="str">
        <f>VLOOKUP($J6436,Ref!$D:$H,4,0)</f>
        <v>Bishop's Stortford Deanery</v>
      </c>
      <c r="N6436" t="str">
        <f>VLOOKUP($J6436,Ref!$D:$H,5,0)</f>
        <v>Archdeaconry of Hertford</v>
      </c>
      <c r="U6436">
        <v>7219</v>
      </c>
    </row>
    <row r="6437" spans="2:21" x14ac:dyDescent="0.3">
      <c r="B6437">
        <v>2023</v>
      </c>
      <c r="C6437" t="str">
        <f>IF(GETPIVOTDATA("PS % recovery",Sheet4!$B$5,"Parish Name",K6437)&gt;99.949%,"OK","No")</f>
        <v>OK</v>
      </c>
      <c r="D6437" t="e">
        <f>VLOOKUP(J6437,'Ref2'!C:E,3,0)</f>
        <v>#N/A</v>
      </c>
      <c r="I6437" t="e">
        <f>VLOOKUP(J6437,Ref!L:M,2,0)</f>
        <v>#N/A</v>
      </c>
      <c r="J6437" t="s">
        <v>1068</v>
      </c>
      <c r="K6437" t="str">
        <f>VLOOKUP($J6437,Ref!$D:$H,2,0)</f>
        <v xml:space="preserve">Sacombe                                      </v>
      </c>
      <c r="L6437" t="str">
        <f>VLOOKUP($J6437,Ref!$D:$H,3,0)</f>
        <v>Standon and the Mundens with Sacombe</v>
      </c>
      <c r="M6437" t="str">
        <f>VLOOKUP($J6437,Ref!$D:$H,4,0)</f>
        <v>Bishop's Stortford Deanery</v>
      </c>
      <c r="N6437" t="str">
        <f>VLOOKUP($J6437,Ref!$D:$H,5,0)</f>
        <v>Archdeaconry of Hertford</v>
      </c>
    </row>
    <row r="6438" spans="2:21" x14ac:dyDescent="0.3">
      <c r="B6438">
        <v>2023</v>
      </c>
      <c r="C6438" t="str">
        <f>IF(GETPIVOTDATA("PS % recovery",Sheet4!$B$5,"Parish Name",K6438)&gt;99.949%,"OK","No")</f>
        <v>OK</v>
      </c>
      <c r="D6438" t="e">
        <f>VLOOKUP(J6438,'Ref2'!C:E,3,0)</f>
        <v>#N/A</v>
      </c>
      <c r="I6438" t="e">
        <f>VLOOKUP(J6438,Ref!L:M,2,0)</f>
        <v>#N/A</v>
      </c>
      <c r="J6438" t="s">
        <v>1062</v>
      </c>
      <c r="K6438" t="str">
        <f>VLOOKUP($J6438,Ref!$D:$H,2,0)</f>
        <v xml:space="preserve">Sawbridgeworth                               </v>
      </c>
      <c r="L6438" t="str">
        <f>VLOOKUP($J6438,Ref!$D:$H,3,0)</f>
        <v>Sawbridgeworth</v>
      </c>
      <c r="M6438" t="str">
        <f>VLOOKUP($J6438,Ref!$D:$H,4,0)</f>
        <v>Bishop's Stortford Deanery</v>
      </c>
      <c r="N6438" t="str">
        <f>VLOOKUP($J6438,Ref!$D:$H,5,0)</f>
        <v>Archdeaconry of Hertford</v>
      </c>
    </row>
    <row r="6439" spans="2:21" x14ac:dyDescent="0.3">
      <c r="B6439">
        <v>2023</v>
      </c>
      <c r="C6439" t="str">
        <f>IF(GETPIVOTDATA("PS % recovery",Sheet4!$B$5,"Parish Name",K6439)&gt;99.949%,"OK","No")</f>
        <v>OK</v>
      </c>
      <c r="D6439" t="e">
        <f>VLOOKUP(J6439,'Ref2'!C:E,3,0)</f>
        <v>#N/A</v>
      </c>
      <c r="I6439" t="e">
        <f>VLOOKUP(J6439,Ref!L:M,2,0)</f>
        <v>#N/A</v>
      </c>
      <c r="J6439" t="s">
        <v>1064</v>
      </c>
      <c r="K6439" t="str">
        <f>VLOOKUP($J6439,Ref!$D:$H,2,0)</f>
        <v xml:space="preserve">Standon                                      </v>
      </c>
      <c r="L6439" t="str">
        <f>VLOOKUP($J6439,Ref!$D:$H,3,0)</f>
        <v>Standon and the Mundens with Sacombe</v>
      </c>
      <c r="M6439" t="str">
        <f>VLOOKUP($J6439,Ref!$D:$H,4,0)</f>
        <v>Bishop's Stortford Deanery</v>
      </c>
      <c r="N6439" t="str">
        <f>VLOOKUP($J6439,Ref!$D:$H,5,0)</f>
        <v>Archdeaconry of Hertford</v>
      </c>
    </row>
    <row r="6440" spans="2:21" x14ac:dyDescent="0.3">
      <c r="B6440">
        <v>2023</v>
      </c>
      <c r="C6440" t="str">
        <f>IF(GETPIVOTDATA("PS % recovery",Sheet4!$B$5,"Parish Name",K6440)&gt;99.949%,"OK","No")</f>
        <v>No</v>
      </c>
      <c r="D6440" t="e">
        <f>VLOOKUP(J6440,'Ref2'!C:E,3,0)</f>
        <v>#N/A</v>
      </c>
      <c r="I6440" t="e">
        <f>VLOOKUP(J6440,Ref!L:M,2,0)</f>
        <v>#N/A</v>
      </c>
      <c r="J6440" t="s">
        <v>805</v>
      </c>
      <c r="K6440" t="str">
        <f>VLOOKUP($J6440,Ref!$D:$H,2,0)</f>
        <v xml:space="preserve">Stocking Pelham                              </v>
      </c>
      <c r="L6440" t="str">
        <f>VLOOKUP($J6440,Ref!$D:$H,3,0)</f>
        <v>Braughing, Furneux Pelham and Stocking Pelham</v>
      </c>
      <c r="M6440" t="str">
        <f>VLOOKUP($J6440,Ref!$D:$H,4,0)</f>
        <v>Bishop's Stortford Deanery</v>
      </c>
      <c r="N6440" t="str">
        <f>VLOOKUP($J6440,Ref!$D:$H,5,0)</f>
        <v>Archdeaconry of Hertford</v>
      </c>
      <c r="U6440">
        <v>2247</v>
      </c>
    </row>
    <row r="6441" spans="2:21" x14ac:dyDescent="0.3">
      <c r="B6441">
        <v>2023</v>
      </c>
      <c r="C6441" t="str">
        <f>IF(GETPIVOTDATA("PS % recovery",Sheet4!$B$5,"Parish Name",K6441)&gt;99.949%,"OK","No")</f>
        <v>No</v>
      </c>
      <c r="D6441" t="e">
        <f>VLOOKUP(J6441,'Ref2'!C:E,3,0)</f>
        <v>#N/A</v>
      </c>
      <c r="I6441" t="e">
        <f>VLOOKUP(J6441,Ref!L:M,2,0)</f>
        <v>#N/A</v>
      </c>
      <c r="J6441" t="s">
        <v>807</v>
      </c>
      <c r="K6441" t="str">
        <f>VLOOKUP($J6441,Ref!$D:$H,2,0)</f>
        <v xml:space="preserve">Bishop's Stortford, Holy Trinity             </v>
      </c>
      <c r="L6441" t="str">
        <f>VLOOKUP($J6441,Ref!$D:$H,3,0)</f>
        <v>Bishop's Stortford, Holy Trinity</v>
      </c>
      <c r="M6441" t="str">
        <f>VLOOKUP($J6441,Ref!$D:$H,4,0)</f>
        <v>Bishop's Stortford Deanery</v>
      </c>
      <c r="N6441" t="str">
        <f>VLOOKUP($J6441,Ref!$D:$H,5,0)</f>
        <v>Archdeaconry of Hertford</v>
      </c>
      <c r="U6441">
        <v>21416</v>
      </c>
    </row>
    <row r="6442" spans="2:21" x14ac:dyDescent="0.3">
      <c r="B6442">
        <v>2023</v>
      </c>
      <c r="C6442" t="str">
        <f>IF(GETPIVOTDATA("PS % recovery",Sheet4!$B$5,"Parish Name",K6442)&gt;99.949%,"OK","No")</f>
        <v>OK</v>
      </c>
      <c r="D6442" t="str">
        <f>VLOOKUP(J6442,'Ref2'!C:E,3,0)</f>
        <v>LLF</v>
      </c>
      <c r="I6442" t="e">
        <f>VLOOKUP(J6442,Ref!L:M,2,0)</f>
        <v>#N/A</v>
      </c>
      <c r="J6442" t="s">
        <v>1070</v>
      </c>
      <c r="K6442" t="str">
        <f>VLOOKUP($J6442,Ref!$D:$H,2,0)</f>
        <v xml:space="preserve">Thorley                                      </v>
      </c>
      <c r="L6442" t="str">
        <f>VLOOKUP($J6442,Ref!$D:$H,3,0)</f>
        <v>Thorley</v>
      </c>
      <c r="M6442" t="str">
        <f>VLOOKUP($J6442,Ref!$D:$H,4,0)</f>
        <v>Bishop's Stortford Deanery</v>
      </c>
      <c r="N6442" t="str">
        <f>VLOOKUP($J6442,Ref!$D:$H,5,0)</f>
        <v>Archdeaconry of Hertford</v>
      </c>
    </row>
    <row r="6443" spans="2:21" x14ac:dyDescent="0.3">
      <c r="B6443">
        <v>2023</v>
      </c>
      <c r="C6443" t="str">
        <f>IF(GETPIVOTDATA("PS % recovery",Sheet4!$B$5,"Parish Name",K6443)&gt;99.949%,"OK","No")</f>
        <v>OK</v>
      </c>
      <c r="D6443" t="e">
        <f>VLOOKUP(J6443,'Ref2'!C:E,3,0)</f>
        <v>#N/A</v>
      </c>
      <c r="I6443" t="e">
        <f>VLOOKUP(J6443,Ref!L:M,2,0)</f>
        <v>#N/A</v>
      </c>
      <c r="J6443" t="s">
        <v>1078</v>
      </c>
      <c r="K6443" t="str">
        <f>VLOOKUP($J6443,Ref!$D:$H,2,0)</f>
        <v xml:space="preserve">Anstey                                       </v>
      </c>
      <c r="L6443" t="str">
        <f>VLOOKUP($J6443,Ref!$D:$H,3,0)</f>
        <v>Hormead, Wyddial, Anstey, Brent Pelham and Meesden</v>
      </c>
      <c r="M6443" t="str">
        <f>VLOOKUP($J6443,Ref!$D:$H,4,0)</f>
        <v>Buntingford Deanery</v>
      </c>
      <c r="N6443" t="str">
        <f>VLOOKUP($J6443,Ref!$D:$H,5,0)</f>
        <v>Archdeaconry of Hertford</v>
      </c>
    </row>
    <row r="6444" spans="2:21" x14ac:dyDescent="0.3">
      <c r="B6444">
        <v>2023</v>
      </c>
      <c r="C6444" t="str">
        <f>IF(GETPIVOTDATA("PS % recovery",Sheet4!$B$5,"Parish Name",K6444)&gt;99.949%,"OK","No")</f>
        <v>OK</v>
      </c>
      <c r="D6444" t="e">
        <f>VLOOKUP(J6444,'Ref2'!C:E,3,0)</f>
        <v>#N/A</v>
      </c>
      <c r="I6444" t="e">
        <f>VLOOKUP(J6444,Ref!L:M,2,0)</f>
        <v>#N/A</v>
      </c>
      <c r="J6444" t="s">
        <v>1086</v>
      </c>
      <c r="K6444" t="str">
        <f>VLOOKUP($J6444,Ref!$D:$H,2,0)</f>
        <v xml:space="preserve">Ardeley                                      </v>
      </c>
      <c r="L6444" t="str">
        <f>VLOOKUP($J6444,Ref!$D:$H,3,0)</f>
        <v>Ardeley, Benington, Cottered with Throcking and Walkern</v>
      </c>
      <c r="M6444" t="str">
        <f>VLOOKUP($J6444,Ref!$D:$H,4,0)</f>
        <v>Buntingford Deanery</v>
      </c>
      <c r="N6444" t="str">
        <f>VLOOKUP($J6444,Ref!$D:$H,5,0)</f>
        <v>Archdeaconry of Hertford</v>
      </c>
    </row>
    <row r="6445" spans="2:21" x14ac:dyDescent="0.3">
      <c r="B6445">
        <v>2023</v>
      </c>
      <c r="C6445" t="str">
        <f>IF(GETPIVOTDATA("PS % recovery",Sheet4!$B$5,"Parish Name",K6445)&gt;99.949%,"OK","No")</f>
        <v>OK</v>
      </c>
      <c r="D6445" t="e">
        <f>VLOOKUP(J6445,'Ref2'!C:E,3,0)</f>
        <v>#N/A</v>
      </c>
      <c r="I6445" t="e">
        <f>VLOOKUP(J6445,Ref!L:M,2,0)</f>
        <v>#N/A</v>
      </c>
      <c r="J6445" t="s">
        <v>1092</v>
      </c>
      <c r="K6445" t="str">
        <f>VLOOKUP($J6445,Ref!$D:$H,2,0)</f>
        <v xml:space="preserve">Ashwell                                      </v>
      </c>
      <c r="L6445" t="str">
        <f>VLOOKUP($J6445,Ref!$D:$H,3,0)</f>
        <v>Ashwell with Hinxworth and Newnham</v>
      </c>
      <c r="M6445" t="str">
        <f>VLOOKUP($J6445,Ref!$D:$H,4,0)</f>
        <v>Buntingford Deanery</v>
      </c>
      <c r="N6445" t="str">
        <f>VLOOKUP($J6445,Ref!$D:$H,5,0)</f>
        <v>Archdeaconry of Hertford</v>
      </c>
    </row>
    <row r="6446" spans="2:21" x14ac:dyDescent="0.3">
      <c r="B6446">
        <v>2023</v>
      </c>
      <c r="C6446" t="str">
        <f>IF(GETPIVOTDATA("PS % recovery",Sheet4!$B$5,"Parish Name",K6446)&gt;99.949%,"OK","No")</f>
        <v>No</v>
      </c>
      <c r="D6446" t="e">
        <f>VLOOKUP(J6446,'Ref2'!C:E,3,0)</f>
        <v>#N/A</v>
      </c>
      <c r="I6446" t="e">
        <f>VLOOKUP(J6446,Ref!L:M,2,0)</f>
        <v>#N/A</v>
      </c>
      <c r="J6446" t="s">
        <v>1094</v>
      </c>
      <c r="K6446" t="str">
        <f>VLOOKUP($J6446,Ref!$D:$H,2,0)</f>
        <v xml:space="preserve">Aspenden                                     </v>
      </c>
      <c r="L6446" t="str">
        <f>VLOOKUP($J6446,Ref!$D:$H,3,0)</f>
        <v>Aspenden, Buntingford and Westmill</v>
      </c>
      <c r="M6446" t="str">
        <f>VLOOKUP($J6446,Ref!$D:$H,4,0)</f>
        <v>Buntingford Deanery</v>
      </c>
      <c r="N6446" t="str">
        <f>VLOOKUP($J6446,Ref!$D:$H,5,0)</f>
        <v>Archdeaconry of Hertford</v>
      </c>
      <c r="U6446">
        <v>9483</v>
      </c>
    </row>
    <row r="6447" spans="2:21" x14ac:dyDescent="0.3">
      <c r="B6447">
        <v>2023</v>
      </c>
      <c r="C6447" t="str">
        <f>IF(GETPIVOTDATA("PS % recovery",Sheet4!$B$5,"Parish Name",K6447)&gt;99.949%,"OK","No")</f>
        <v>OK</v>
      </c>
      <c r="D6447" t="e">
        <f>VLOOKUP(J6447,'Ref2'!C:E,3,0)</f>
        <v>#N/A</v>
      </c>
      <c r="I6447" t="e">
        <f>VLOOKUP(J6447,Ref!L:M,2,0)</f>
        <v>#N/A</v>
      </c>
      <c r="J6447" t="s">
        <v>1072</v>
      </c>
      <c r="K6447" t="str">
        <f>VLOOKUP($J6447,Ref!$D:$H,2,0)</f>
        <v xml:space="preserve">Baldock                                      </v>
      </c>
      <c r="L6447" t="str">
        <f>VLOOKUP($J6447,Ref!$D:$H,3,0)</f>
        <v>Baldock with Bygrave</v>
      </c>
      <c r="M6447" t="str">
        <f>VLOOKUP($J6447,Ref!$D:$H,4,0)</f>
        <v>Buntingford Deanery</v>
      </c>
      <c r="N6447" t="str">
        <f>VLOOKUP($J6447,Ref!$D:$H,5,0)</f>
        <v>Archdeaconry of Hertford</v>
      </c>
    </row>
    <row r="6448" spans="2:21" x14ac:dyDescent="0.3">
      <c r="B6448">
        <v>2023</v>
      </c>
      <c r="C6448" t="str">
        <f>IF(GETPIVOTDATA("PS % recovery",Sheet4!$B$5,"Parish Name",K6448)&gt;99.949%,"OK","No")</f>
        <v>OK</v>
      </c>
      <c r="D6448" t="e">
        <f>VLOOKUP(J6448,'Ref2'!C:E,3,0)</f>
        <v>#N/A</v>
      </c>
      <c r="I6448" t="e">
        <f>VLOOKUP(J6448,Ref!L:M,2,0)</f>
        <v>#N/A</v>
      </c>
      <c r="J6448" t="s">
        <v>808</v>
      </c>
      <c r="K6448" t="str">
        <f>VLOOKUP($J6448,Ref!$D:$H,2,0)</f>
        <v xml:space="preserve">Barkway                                      </v>
      </c>
      <c r="L6448" t="str">
        <f>VLOOKUP($J6448,Ref!$D:$H,3,0)</f>
        <v>Barkway, Barley, Reed and Buckland</v>
      </c>
      <c r="M6448" t="str">
        <f>VLOOKUP($J6448,Ref!$D:$H,4,0)</f>
        <v>Buntingford Deanery</v>
      </c>
      <c r="N6448" t="str">
        <f>VLOOKUP($J6448,Ref!$D:$H,5,0)</f>
        <v>Archdeaconry of Hertford</v>
      </c>
    </row>
    <row r="6449" spans="2:21" x14ac:dyDescent="0.3">
      <c r="B6449">
        <v>2023</v>
      </c>
      <c r="C6449" t="str">
        <f>IF(GETPIVOTDATA("PS % recovery",Sheet4!$B$5,"Parish Name",K6449)&gt;99.949%,"OK","No")</f>
        <v>OK</v>
      </c>
      <c r="D6449" t="e">
        <f>VLOOKUP(J6449,'Ref2'!C:E,3,0)</f>
        <v>#N/A</v>
      </c>
      <c r="I6449" t="e">
        <f>VLOOKUP(J6449,Ref!L:M,2,0)</f>
        <v>#N/A</v>
      </c>
      <c r="J6449" t="s">
        <v>810</v>
      </c>
      <c r="K6449" t="str">
        <f>VLOOKUP($J6449,Ref!$D:$H,2,0)</f>
        <v xml:space="preserve">Barley                                       </v>
      </c>
      <c r="L6449" t="str">
        <f>VLOOKUP($J6449,Ref!$D:$H,3,0)</f>
        <v>Barkway, Barley, Reed and Buckland</v>
      </c>
      <c r="M6449" t="str">
        <f>VLOOKUP($J6449,Ref!$D:$H,4,0)</f>
        <v>Buntingford Deanery</v>
      </c>
      <c r="N6449" t="str">
        <f>VLOOKUP($J6449,Ref!$D:$H,5,0)</f>
        <v>Archdeaconry of Hertford</v>
      </c>
    </row>
    <row r="6450" spans="2:21" x14ac:dyDescent="0.3">
      <c r="B6450">
        <v>2023</v>
      </c>
      <c r="C6450" t="str">
        <f>IF(GETPIVOTDATA("PS % recovery",Sheet4!$B$5,"Parish Name",K6450)&gt;99.949%,"OK","No")</f>
        <v>OK</v>
      </c>
      <c r="D6450" t="e">
        <f>VLOOKUP(J6450,'Ref2'!C:E,3,0)</f>
        <v>#N/A</v>
      </c>
      <c r="I6450" t="e">
        <f>VLOOKUP(J6450,Ref!L:M,2,0)</f>
        <v>#N/A</v>
      </c>
      <c r="J6450" t="s">
        <v>1103</v>
      </c>
      <c r="K6450" t="str">
        <f>VLOOKUP($J6450,Ref!$D:$H,2,0)</f>
        <v xml:space="preserve">Benington (LEP)                              </v>
      </c>
      <c r="L6450" t="str">
        <f>VLOOKUP($J6450,Ref!$D:$H,3,0)</f>
        <v>Ardeley, Benington, Cottered with Throcking and Walkern</v>
      </c>
      <c r="M6450" t="str">
        <f>VLOOKUP($J6450,Ref!$D:$H,4,0)</f>
        <v>Buntingford Deanery</v>
      </c>
      <c r="N6450" t="str">
        <f>VLOOKUP($J6450,Ref!$D:$H,5,0)</f>
        <v>Archdeaconry of Hertford</v>
      </c>
    </row>
    <row r="6451" spans="2:21" x14ac:dyDescent="0.3">
      <c r="B6451">
        <v>2023</v>
      </c>
      <c r="C6451" t="str">
        <f>IF(GETPIVOTDATA("PS % recovery",Sheet4!$B$5,"Parish Name",K6451)&gt;99.949%,"OK","No")</f>
        <v>No</v>
      </c>
      <c r="D6451" t="e">
        <f>VLOOKUP(J6451,'Ref2'!C:E,3,0)</f>
        <v>#N/A</v>
      </c>
      <c r="I6451" t="e">
        <f>VLOOKUP(J6451,Ref!L:M,2,0)</f>
        <v>#N/A</v>
      </c>
      <c r="J6451" t="s">
        <v>1080</v>
      </c>
      <c r="K6451" t="str">
        <f>VLOOKUP($J6451,Ref!$D:$H,2,0)</f>
        <v xml:space="preserve">Brent Pelham                                 </v>
      </c>
      <c r="L6451" t="str">
        <f>VLOOKUP($J6451,Ref!$D:$H,3,0)</f>
        <v>Hormead, Wyddial, Anstey, Brent Pelham and Meesden</v>
      </c>
      <c r="M6451" t="str">
        <f>VLOOKUP($J6451,Ref!$D:$H,4,0)</f>
        <v>Buntingford Deanery</v>
      </c>
      <c r="N6451" t="str">
        <f>VLOOKUP($J6451,Ref!$D:$H,5,0)</f>
        <v>Archdeaconry of Hertford</v>
      </c>
    </row>
    <row r="6452" spans="2:21" x14ac:dyDescent="0.3">
      <c r="B6452">
        <v>2023</v>
      </c>
      <c r="C6452" t="str">
        <f>IF(GETPIVOTDATA("PS % recovery",Sheet4!$B$5,"Parish Name",K6452)&gt;99.949%,"OK","No")</f>
        <v>No</v>
      </c>
      <c r="D6452" t="e">
        <f>VLOOKUP(J6452,'Ref2'!C:E,3,0)</f>
        <v>#N/A</v>
      </c>
      <c r="I6452" t="e">
        <f>VLOOKUP(J6452,Ref!L:M,2,0)</f>
        <v>#N/A</v>
      </c>
      <c r="J6452" t="s">
        <v>1074</v>
      </c>
      <c r="K6452" t="str">
        <f>VLOOKUP($J6452,Ref!$D:$H,2,0)</f>
        <v xml:space="preserve">Bygrave                                      </v>
      </c>
      <c r="L6452" t="str">
        <f>VLOOKUP($J6452,Ref!$D:$H,3,0)</f>
        <v>Baldock with Bygrave</v>
      </c>
      <c r="M6452" t="str">
        <f>VLOOKUP($J6452,Ref!$D:$H,4,0)</f>
        <v>Buntingford Deanery</v>
      </c>
      <c r="N6452" t="str">
        <f>VLOOKUP($J6452,Ref!$D:$H,5,0)</f>
        <v>Archdeaconry of Hertford</v>
      </c>
      <c r="U6452">
        <v>218</v>
      </c>
    </row>
    <row r="6453" spans="2:21" x14ac:dyDescent="0.3">
      <c r="B6453">
        <v>2023</v>
      </c>
      <c r="C6453" t="str">
        <f>IF(GETPIVOTDATA("PS % recovery",Sheet4!$B$5,"Parish Name",K6453)&gt;99.949%,"OK","No")</f>
        <v>OK</v>
      </c>
      <c r="D6453" t="e">
        <f>VLOOKUP(J6453,'Ref2'!C:E,3,0)</f>
        <v>#N/A</v>
      </c>
      <c r="I6453" t="e">
        <f>VLOOKUP(J6453,Ref!L:M,2,0)</f>
        <v>#N/A</v>
      </c>
      <c r="J6453" t="s">
        <v>1105</v>
      </c>
      <c r="K6453" t="str">
        <f>VLOOKUP($J6453,Ref!$D:$H,2,0)</f>
        <v xml:space="preserve">Clothall                                     </v>
      </c>
      <c r="L6453" t="str">
        <f>VLOOKUP($J6453,Ref!$D:$H,3,0)</f>
        <v>The Kingswood Benefice</v>
      </c>
      <c r="M6453" t="str">
        <f>VLOOKUP($J6453,Ref!$D:$H,4,0)</f>
        <v>Buntingford Deanery</v>
      </c>
      <c r="N6453" t="str">
        <f>VLOOKUP($J6453,Ref!$D:$H,5,0)</f>
        <v>Archdeaconry of Hertford</v>
      </c>
    </row>
    <row r="6454" spans="2:21" x14ac:dyDescent="0.3">
      <c r="B6454">
        <v>2023</v>
      </c>
      <c r="C6454" t="str">
        <f>IF(GETPIVOTDATA("PS % recovery",Sheet4!$B$5,"Parish Name",K6454)&gt;99.949%,"OK","No")</f>
        <v>No</v>
      </c>
      <c r="D6454" t="e">
        <f>VLOOKUP(J6454,'Ref2'!C:E,3,0)</f>
        <v>#N/A</v>
      </c>
      <c r="I6454" t="e">
        <f>VLOOKUP(J6454,Ref!L:M,2,0)</f>
        <v>#N/A</v>
      </c>
      <c r="J6454" t="s">
        <v>1088</v>
      </c>
      <c r="K6454" t="str">
        <f>VLOOKUP($J6454,Ref!$D:$H,2,0)</f>
        <v xml:space="preserve">Cottered                                     </v>
      </c>
      <c r="L6454" t="str">
        <f>VLOOKUP($J6454,Ref!$D:$H,3,0)</f>
        <v>Ardeley, Benington, Cottered with Throcking and Walkern</v>
      </c>
      <c r="M6454" t="str">
        <f>VLOOKUP($J6454,Ref!$D:$H,4,0)</f>
        <v>Buntingford Deanery</v>
      </c>
      <c r="N6454" t="str">
        <f>VLOOKUP($J6454,Ref!$D:$H,5,0)</f>
        <v>Archdeaconry of Hertford</v>
      </c>
    </row>
    <row r="6455" spans="2:21" x14ac:dyDescent="0.3">
      <c r="B6455">
        <v>2023</v>
      </c>
      <c r="C6455" t="str">
        <f>IF(GETPIVOTDATA("PS % recovery",Sheet4!$B$5,"Parish Name",K6455)&gt;99.949%,"OK","No")</f>
        <v>OK</v>
      </c>
      <c r="D6455" t="e">
        <f>VLOOKUP(J6455,'Ref2'!C:E,3,0)</f>
        <v>#N/A</v>
      </c>
      <c r="I6455" t="e">
        <f>VLOOKUP(J6455,Ref!L:M,2,0)</f>
        <v>#N/A</v>
      </c>
      <c r="J6455" t="s">
        <v>1082</v>
      </c>
      <c r="K6455" t="str">
        <f>VLOOKUP($J6455,Ref!$D:$H,2,0)</f>
        <v xml:space="preserve">Hormead with Wyddial                         </v>
      </c>
      <c r="L6455" t="str">
        <f>VLOOKUP($J6455,Ref!$D:$H,3,0)</f>
        <v>Hormead, Wyddial, Anstey, Brent Pelham and Meesden</v>
      </c>
      <c r="M6455" t="str">
        <f>VLOOKUP($J6455,Ref!$D:$H,4,0)</f>
        <v>Buntingford Deanery</v>
      </c>
      <c r="N6455" t="str">
        <f>VLOOKUP($J6455,Ref!$D:$H,5,0)</f>
        <v>Archdeaconry of Hertford</v>
      </c>
    </row>
    <row r="6456" spans="2:21" x14ac:dyDescent="0.3">
      <c r="B6456">
        <v>2023</v>
      </c>
      <c r="C6456" t="str">
        <f>IF(GETPIVOTDATA("PS % recovery",Sheet4!$B$5,"Parish Name",K6456)&gt;99.949%,"OK","No")</f>
        <v>OK</v>
      </c>
      <c r="D6456" t="e">
        <f>VLOOKUP(J6456,'Ref2'!C:E,3,0)</f>
        <v>#N/A</v>
      </c>
      <c r="I6456" t="e">
        <f>VLOOKUP(J6456,Ref!L:M,2,0)</f>
        <v>#N/A</v>
      </c>
      <c r="J6456" t="s">
        <v>1113</v>
      </c>
      <c r="K6456" t="str">
        <f>VLOOKUP($J6456,Ref!$D:$H,2,0)</f>
        <v xml:space="preserve">Hinxworth                                    </v>
      </c>
      <c r="L6456" t="str">
        <f>VLOOKUP($J6456,Ref!$D:$H,3,0)</f>
        <v>Ashwell with Hinxworth and Newnham</v>
      </c>
      <c r="M6456" t="str">
        <f>VLOOKUP($J6456,Ref!$D:$H,4,0)</f>
        <v>Buntingford Deanery</v>
      </c>
      <c r="N6456" t="str">
        <f>VLOOKUP($J6456,Ref!$D:$H,5,0)</f>
        <v>Archdeaconry of Hertford</v>
      </c>
      <c r="U6456">
        <v>-3.999999999996362E-2</v>
      </c>
    </row>
    <row r="6457" spans="2:21" x14ac:dyDescent="0.3">
      <c r="B6457">
        <v>2023</v>
      </c>
      <c r="C6457" t="str">
        <f>IF(GETPIVOTDATA("PS % recovery",Sheet4!$B$5,"Parish Name",K6457)&gt;99.949%,"OK","No")</f>
        <v>OK</v>
      </c>
      <c r="D6457" t="e">
        <f>VLOOKUP(J6457,'Ref2'!C:E,3,0)</f>
        <v>#N/A</v>
      </c>
      <c r="I6457" t="e">
        <f>VLOOKUP(J6457,Ref!L:M,2,0)</f>
        <v>#N/A</v>
      </c>
      <c r="J6457" t="s">
        <v>1117</v>
      </c>
      <c r="K6457" t="str">
        <f>VLOOKUP($J6457,Ref!$D:$H,2,0)</f>
        <v xml:space="preserve">Kelshall                                     </v>
      </c>
      <c r="L6457" t="str">
        <f>VLOOKUP($J6457,Ref!$D:$H,3,0)</f>
        <v>Therfield with Kelshall</v>
      </c>
      <c r="M6457" t="str">
        <f>VLOOKUP($J6457,Ref!$D:$H,4,0)</f>
        <v>Buntingford Deanery</v>
      </c>
      <c r="N6457" t="str">
        <f>VLOOKUP($J6457,Ref!$D:$H,5,0)</f>
        <v>Archdeaconry of Hertford</v>
      </c>
    </row>
    <row r="6458" spans="2:21" x14ac:dyDescent="0.3">
      <c r="B6458">
        <v>2023</v>
      </c>
      <c r="C6458" t="str">
        <f>IF(GETPIVOTDATA("PS % recovery",Sheet4!$B$5,"Parish Name",K6458)&gt;99.949%,"OK","No")</f>
        <v>OK</v>
      </c>
      <c r="D6458" t="e">
        <f>VLOOKUP(J6458,'Ref2'!C:E,3,0)</f>
        <v>#N/A</v>
      </c>
      <c r="I6458" t="e">
        <f>VLOOKUP(J6458,Ref!L:M,2,0)</f>
        <v>#N/A</v>
      </c>
      <c r="J6458" t="s">
        <v>1096</v>
      </c>
      <c r="K6458" t="str">
        <f>VLOOKUP($J6458,Ref!$D:$H,2,0)</f>
        <v xml:space="preserve">Buntingford with Layston                     </v>
      </c>
      <c r="L6458" t="str">
        <f>VLOOKUP($J6458,Ref!$D:$H,3,0)</f>
        <v>Aspenden, Buntingford and Westmill</v>
      </c>
      <c r="M6458" t="str">
        <f>VLOOKUP($J6458,Ref!$D:$H,4,0)</f>
        <v>Buntingford Deanery</v>
      </c>
      <c r="N6458" t="str">
        <f>VLOOKUP($J6458,Ref!$D:$H,5,0)</f>
        <v>Archdeaconry of Hertford</v>
      </c>
    </row>
    <row r="6459" spans="2:21" x14ac:dyDescent="0.3">
      <c r="B6459">
        <v>2023</v>
      </c>
      <c r="C6459" t="str">
        <f>IF(GETPIVOTDATA("PS % recovery",Sheet4!$B$5,"Parish Name",K6459)&gt;99.949%,"OK","No")</f>
        <v>OK</v>
      </c>
      <c r="D6459" t="e">
        <f>VLOOKUP(J6459,'Ref2'!C:E,3,0)</f>
        <v>#N/A</v>
      </c>
      <c r="I6459" t="e">
        <f>VLOOKUP(J6459,Ref!L:M,2,0)</f>
        <v>#N/A</v>
      </c>
      <c r="J6459" t="s">
        <v>1084</v>
      </c>
      <c r="K6459" t="str">
        <f>VLOOKUP($J6459,Ref!$D:$H,2,0)</f>
        <v xml:space="preserve">Meesden                                      </v>
      </c>
      <c r="L6459" t="str">
        <f>VLOOKUP($J6459,Ref!$D:$H,3,0)</f>
        <v>Hormead, Wyddial, Anstey, Brent Pelham and Meesden</v>
      </c>
      <c r="M6459" t="str">
        <f>VLOOKUP($J6459,Ref!$D:$H,4,0)</f>
        <v>Buntingford Deanery</v>
      </c>
      <c r="N6459" t="str">
        <f>VLOOKUP($J6459,Ref!$D:$H,5,0)</f>
        <v>Archdeaconry of Hertford</v>
      </c>
    </row>
    <row r="6460" spans="2:21" x14ac:dyDescent="0.3">
      <c r="B6460">
        <v>2023</v>
      </c>
      <c r="C6460" t="str">
        <f>IF(GETPIVOTDATA("PS % recovery",Sheet4!$B$5,"Parish Name",K6460)&gt;99.949%,"OK","No")</f>
        <v>OK</v>
      </c>
      <c r="D6460" t="e">
        <f>VLOOKUP(J6460,'Ref2'!C:E,3,0)</f>
        <v>#N/A</v>
      </c>
      <c r="I6460" t="e">
        <f>VLOOKUP(J6460,Ref!L:M,2,0)</f>
        <v>#N/A</v>
      </c>
      <c r="J6460" t="s">
        <v>1115</v>
      </c>
      <c r="K6460" t="str">
        <f>VLOOKUP($J6460,Ref!$D:$H,2,0)</f>
        <v xml:space="preserve">Newnham                                      </v>
      </c>
      <c r="L6460" t="str">
        <f>VLOOKUP($J6460,Ref!$D:$H,3,0)</f>
        <v>Ashwell with Hinxworth and Newnham</v>
      </c>
      <c r="M6460" t="str">
        <f>VLOOKUP($J6460,Ref!$D:$H,4,0)</f>
        <v>Buntingford Deanery</v>
      </c>
      <c r="N6460" t="str">
        <f>VLOOKUP($J6460,Ref!$D:$H,5,0)</f>
        <v>Archdeaconry of Hertford</v>
      </c>
    </row>
    <row r="6461" spans="2:21" x14ac:dyDescent="0.3">
      <c r="B6461">
        <v>2023</v>
      </c>
      <c r="C6461" t="str">
        <f>IF(GETPIVOTDATA("PS % recovery",Sheet4!$B$5,"Parish Name",K6461)&gt;99.949%,"OK","No")</f>
        <v>OK</v>
      </c>
      <c r="D6461" t="e">
        <f>VLOOKUP(J6461,'Ref2'!C:E,3,0)</f>
        <v>#N/A</v>
      </c>
      <c r="I6461" t="e">
        <f>VLOOKUP(J6461,Ref!L:M,2,0)</f>
        <v>#N/A</v>
      </c>
      <c r="J6461" t="s">
        <v>812</v>
      </c>
      <c r="K6461" t="str">
        <f>VLOOKUP($J6461,Ref!$D:$H,2,0)</f>
        <v xml:space="preserve">Reed and Buckland                            </v>
      </c>
      <c r="L6461" t="str">
        <f>VLOOKUP($J6461,Ref!$D:$H,3,0)</f>
        <v>Barkway, Barley, Reed and Buckland</v>
      </c>
      <c r="M6461" t="str">
        <f>VLOOKUP($J6461,Ref!$D:$H,4,0)</f>
        <v>Buntingford Deanery</v>
      </c>
      <c r="N6461" t="str">
        <f>VLOOKUP($J6461,Ref!$D:$H,5,0)</f>
        <v>Archdeaconry of Hertford</v>
      </c>
    </row>
    <row r="6462" spans="2:21" x14ac:dyDescent="0.3">
      <c r="B6462">
        <v>2023</v>
      </c>
      <c r="C6462" t="str">
        <f>IF(GETPIVOTDATA("PS % recovery",Sheet4!$B$5,"Parish Name",K6462)&gt;99.949%,"OK","No")</f>
        <v>No</v>
      </c>
      <c r="D6462" t="e">
        <f>VLOOKUP(J6462,'Ref2'!C:E,3,0)</f>
        <v>#N/A</v>
      </c>
      <c r="I6462" t="str">
        <f>VLOOKUP(J6462,Ref!L:M,2,0)</f>
        <v>Yes</v>
      </c>
      <c r="J6462" t="s">
        <v>1121</v>
      </c>
      <c r="K6462" t="str">
        <f>VLOOKUP($J6462,Ref!$D:$H,2,0)</f>
        <v xml:space="preserve">Royston                                      </v>
      </c>
      <c r="L6462" t="str">
        <f>VLOOKUP($J6462,Ref!$D:$H,3,0)</f>
        <v>Royston</v>
      </c>
      <c r="M6462" t="str">
        <f>VLOOKUP($J6462,Ref!$D:$H,4,0)</f>
        <v>Buntingford Deanery</v>
      </c>
      <c r="N6462" t="str">
        <f>VLOOKUP($J6462,Ref!$D:$H,5,0)</f>
        <v>Archdeaconry of Hertford</v>
      </c>
      <c r="U6462">
        <v>2246.0100000000093</v>
      </c>
    </row>
    <row r="6463" spans="2:21" x14ac:dyDescent="0.3">
      <c r="B6463">
        <v>2023</v>
      </c>
      <c r="C6463" t="str">
        <f>IF(GETPIVOTDATA("PS % recovery",Sheet4!$B$5,"Parish Name",K6463)&gt;99.949%,"OK","No")</f>
        <v>OK</v>
      </c>
      <c r="D6463" t="e">
        <f>VLOOKUP(J6463,'Ref2'!C:E,3,0)</f>
        <v>#N/A</v>
      </c>
      <c r="I6463" t="e">
        <f>VLOOKUP(J6463,Ref!L:M,2,0)</f>
        <v>#N/A</v>
      </c>
      <c r="J6463" t="s">
        <v>1107</v>
      </c>
      <c r="K6463" t="str">
        <f>VLOOKUP($J6463,Ref!$D:$H,2,0)</f>
        <v xml:space="preserve">Rushden                                      </v>
      </c>
      <c r="L6463" t="str">
        <f>VLOOKUP($J6463,Ref!$D:$H,3,0)</f>
        <v>The Kingswood Benefice</v>
      </c>
      <c r="M6463" t="str">
        <f>VLOOKUP($J6463,Ref!$D:$H,4,0)</f>
        <v>Buntingford Deanery</v>
      </c>
      <c r="N6463" t="str">
        <f>VLOOKUP($J6463,Ref!$D:$H,5,0)</f>
        <v>Archdeaconry of Hertford</v>
      </c>
    </row>
    <row r="6464" spans="2:21" x14ac:dyDescent="0.3">
      <c r="B6464">
        <v>2023</v>
      </c>
      <c r="C6464" t="str">
        <f>IF(GETPIVOTDATA("PS % recovery",Sheet4!$B$5,"Parish Name",K6464)&gt;99.949%,"OK","No")</f>
        <v>OK</v>
      </c>
      <c r="D6464" t="e">
        <f>VLOOKUP(J6464,'Ref2'!C:E,3,0)</f>
        <v>#N/A</v>
      </c>
      <c r="I6464" t="e">
        <f>VLOOKUP(J6464,Ref!L:M,2,0)</f>
        <v>#N/A</v>
      </c>
      <c r="J6464" t="s">
        <v>1109</v>
      </c>
      <c r="K6464" t="str">
        <f>VLOOKUP($J6464,Ref!$D:$H,2,0)</f>
        <v xml:space="preserve">Sandon                                       </v>
      </c>
      <c r="L6464" t="str">
        <f>VLOOKUP($J6464,Ref!$D:$H,3,0)</f>
        <v>The Kingswood Benefice</v>
      </c>
      <c r="M6464" t="str">
        <f>VLOOKUP($J6464,Ref!$D:$H,4,0)</f>
        <v>Buntingford Deanery</v>
      </c>
      <c r="N6464" t="str">
        <f>VLOOKUP($J6464,Ref!$D:$H,5,0)</f>
        <v>Archdeaconry of Hertford</v>
      </c>
    </row>
    <row r="6465" spans="2:21" x14ac:dyDescent="0.3">
      <c r="B6465">
        <v>2023</v>
      </c>
      <c r="C6465" t="str">
        <f>IF(GETPIVOTDATA("PS % recovery",Sheet4!$B$5,"Parish Name",K6465)&gt;99.949%,"OK","No")</f>
        <v>OK</v>
      </c>
      <c r="D6465" t="e">
        <f>VLOOKUP(J6465,'Ref2'!C:E,3,0)</f>
        <v>#N/A</v>
      </c>
      <c r="I6465" t="e">
        <f>VLOOKUP(J6465,Ref!L:M,2,0)</f>
        <v>#N/A</v>
      </c>
      <c r="J6465" t="s">
        <v>1119</v>
      </c>
      <c r="K6465" t="str">
        <f>VLOOKUP($J6465,Ref!$D:$H,2,0)</f>
        <v xml:space="preserve">Therfield                                    </v>
      </c>
      <c r="L6465" t="str">
        <f>VLOOKUP($J6465,Ref!$D:$H,3,0)</f>
        <v>Therfield with Kelshall</v>
      </c>
      <c r="M6465" t="str">
        <f>VLOOKUP($J6465,Ref!$D:$H,4,0)</f>
        <v>Buntingford Deanery</v>
      </c>
      <c r="N6465" t="str">
        <f>VLOOKUP($J6465,Ref!$D:$H,5,0)</f>
        <v>Archdeaconry of Hertford</v>
      </c>
    </row>
    <row r="6466" spans="2:21" x14ac:dyDescent="0.3">
      <c r="B6466">
        <v>2023</v>
      </c>
      <c r="C6466" t="str">
        <f>IF(GETPIVOTDATA("PS % recovery",Sheet4!$B$5,"Parish Name",K6466)&gt;99.949%,"OK","No")</f>
        <v>No</v>
      </c>
      <c r="D6466" t="e">
        <f>VLOOKUP(J6466,'Ref2'!C:E,3,0)</f>
        <v>#N/A</v>
      </c>
      <c r="I6466" t="e">
        <f>VLOOKUP(J6466,Ref!L:M,2,0)</f>
        <v>#N/A</v>
      </c>
      <c r="J6466" t="s">
        <v>1090</v>
      </c>
      <c r="K6466" t="str">
        <f>VLOOKUP($J6466,Ref!$D:$H,2,0)</f>
        <v xml:space="preserve">Throcking                                    </v>
      </c>
      <c r="L6466" t="str">
        <f>VLOOKUP($J6466,Ref!$D:$H,3,0)</f>
        <v>Ardeley, Benington, Cottered with Throcking and Walkern</v>
      </c>
      <c r="M6466" t="str">
        <f>VLOOKUP($J6466,Ref!$D:$H,4,0)</f>
        <v>Buntingford Deanery</v>
      </c>
      <c r="N6466" t="str">
        <f>VLOOKUP($J6466,Ref!$D:$H,5,0)</f>
        <v>Archdeaconry of Hertford</v>
      </c>
      <c r="U6466">
        <v>2424</v>
      </c>
    </row>
    <row r="6467" spans="2:21" x14ac:dyDescent="0.3">
      <c r="B6467">
        <v>2023</v>
      </c>
      <c r="C6467" t="str">
        <f>IF(GETPIVOTDATA("PS % recovery",Sheet4!$B$5,"Parish Name",K6467)&gt;99.949%,"OK","No")</f>
        <v>No</v>
      </c>
      <c r="D6467" t="e">
        <f>VLOOKUP(J6467,'Ref2'!C:E,3,0)</f>
        <v>#N/A</v>
      </c>
      <c r="I6467" t="e">
        <f>VLOOKUP(J6467,Ref!L:M,2,0)</f>
        <v>#N/A</v>
      </c>
      <c r="J6467" t="s">
        <v>1123</v>
      </c>
      <c r="K6467" t="str">
        <f>VLOOKUP($J6467,Ref!$D:$H,2,0)</f>
        <v xml:space="preserve">Walkern (LEP)                                </v>
      </c>
      <c r="L6467" t="str">
        <f>VLOOKUP($J6467,Ref!$D:$H,3,0)</f>
        <v>Ardeley, Benington, Cottered with Throcking and Walkern</v>
      </c>
      <c r="M6467" t="str">
        <f>VLOOKUP($J6467,Ref!$D:$H,4,0)</f>
        <v>Buntingford Deanery</v>
      </c>
      <c r="N6467" t="str">
        <f>VLOOKUP($J6467,Ref!$D:$H,5,0)</f>
        <v>Archdeaconry of Hertford</v>
      </c>
      <c r="U6467">
        <v>12584.5</v>
      </c>
    </row>
    <row r="6468" spans="2:21" x14ac:dyDescent="0.3">
      <c r="B6468">
        <v>2023</v>
      </c>
      <c r="C6468" t="str">
        <f>IF(GETPIVOTDATA("PS % recovery",Sheet4!$B$5,"Parish Name",K6468)&gt;99.949%,"OK","No")</f>
        <v>OK</v>
      </c>
      <c r="D6468" t="e">
        <f>VLOOKUP(J6468,'Ref2'!C:E,3,0)</f>
        <v>#N/A</v>
      </c>
      <c r="I6468" t="e">
        <f>VLOOKUP(J6468,Ref!L:M,2,0)</f>
        <v>#N/A</v>
      </c>
      <c r="J6468" t="s">
        <v>1111</v>
      </c>
      <c r="K6468" t="str">
        <f>VLOOKUP($J6468,Ref!$D:$H,2,0)</f>
        <v xml:space="preserve">Wallington                                   </v>
      </c>
      <c r="L6468" t="str">
        <f>VLOOKUP($J6468,Ref!$D:$H,3,0)</f>
        <v>The Kingswood Benefice</v>
      </c>
      <c r="M6468" t="str">
        <f>VLOOKUP($J6468,Ref!$D:$H,4,0)</f>
        <v>Buntingford Deanery</v>
      </c>
      <c r="N6468" t="str">
        <f>VLOOKUP($J6468,Ref!$D:$H,5,0)</f>
        <v>Archdeaconry of Hertford</v>
      </c>
    </row>
    <row r="6469" spans="2:21" x14ac:dyDescent="0.3">
      <c r="B6469">
        <v>2023</v>
      </c>
      <c r="C6469" t="str">
        <f>IF(GETPIVOTDATA("PS % recovery",Sheet4!$B$5,"Parish Name",K6469)&gt;99.949%,"OK","No")</f>
        <v>OK</v>
      </c>
      <c r="D6469" t="e">
        <f>VLOOKUP(J6469,'Ref2'!C:E,3,0)</f>
        <v>#N/A</v>
      </c>
      <c r="I6469" t="e">
        <f>VLOOKUP(J6469,Ref!L:M,2,0)</f>
        <v>#N/A</v>
      </c>
      <c r="J6469" t="s">
        <v>1098</v>
      </c>
      <c r="K6469" t="str">
        <f>VLOOKUP($J6469,Ref!$D:$H,2,0)</f>
        <v xml:space="preserve">Westmill                                     </v>
      </c>
      <c r="L6469" t="str">
        <f>VLOOKUP($J6469,Ref!$D:$H,3,0)</f>
        <v>Aspenden, Buntingford and Westmill</v>
      </c>
      <c r="M6469" t="str">
        <f>VLOOKUP($J6469,Ref!$D:$H,4,0)</f>
        <v>Buntingford Deanery</v>
      </c>
      <c r="N6469" t="str">
        <f>VLOOKUP($J6469,Ref!$D:$H,5,0)</f>
        <v>Archdeaconry of Hertford</v>
      </c>
      <c r="U6469">
        <v>-0.25</v>
      </c>
    </row>
    <row r="6470" spans="2:21" x14ac:dyDescent="0.3">
      <c r="B6470">
        <v>2023</v>
      </c>
      <c r="C6470" t="str">
        <f>IF(GETPIVOTDATA("PS % recovery",Sheet4!$B$5,"Parish Name",K6470)&gt;99.949%,"OK","No")</f>
        <v>OK</v>
      </c>
      <c r="D6470" t="e">
        <f>VLOOKUP(J6470,'Ref2'!C:E,3,0)</f>
        <v>#N/A</v>
      </c>
      <c r="I6470" t="e">
        <f>VLOOKUP(J6470,Ref!L:M,2,0)</f>
        <v>#N/A</v>
      </c>
      <c r="J6470" t="s">
        <v>1076</v>
      </c>
      <c r="K6470" t="str">
        <f>VLOOKUP($J6470,Ref!$D:$H,2,0)</f>
        <v xml:space="preserve">Weston                                       </v>
      </c>
      <c r="L6470" t="str">
        <f>VLOOKUP($J6470,Ref!$D:$H,3,0)</f>
        <v>The Kingswood Benefice</v>
      </c>
      <c r="M6470" t="str">
        <f>VLOOKUP($J6470,Ref!$D:$H,4,0)</f>
        <v>Buntingford Deanery</v>
      </c>
      <c r="N6470" t="str">
        <f>VLOOKUP($J6470,Ref!$D:$H,5,0)</f>
        <v>Archdeaconry of Hertford</v>
      </c>
    </row>
    <row r="6471" spans="2:21" x14ac:dyDescent="0.3">
      <c r="B6471">
        <v>2023</v>
      </c>
      <c r="C6471" t="str">
        <f>IF(GETPIVOTDATA("PS % recovery",Sheet4!$B$5,"Parish Name",K6471)&gt;99.949%,"OK","No")</f>
        <v>OK</v>
      </c>
      <c r="D6471" t="e">
        <f>VLOOKUP(J6471,'Ref2'!C:E,3,0)</f>
        <v>#N/A</v>
      </c>
      <c r="I6471" t="e">
        <f>VLOOKUP(J6471,Ref!L:M,2,0)</f>
        <v>#N/A</v>
      </c>
      <c r="J6471" t="s">
        <v>813</v>
      </c>
      <c r="K6471" t="str">
        <f>VLOOKUP($J6471,Ref!$D:$H,2,0)</f>
        <v xml:space="preserve">Broxbourne with Wormley                      </v>
      </c>
      <c r="L6471" t="str">
        <f>VLOOKUP($J6471,Ref!$D:$H,3,0)</f>
        <v>Broxbourne with Wormley</v>
      </c>
      <c r="M6471" t="str">
        <f>VLOOKUP($J6471,Ref!$D:$H,4,0)</f>
        <v>Cheshunt Deanery</v>
      </c>
      <c r="N6471" t="str">
        <f>VLOOKUP($J6471,Ref!$D:$H,5,0)</f>
        <v>Archdeaconry of Hertford</v>
      </c>
    </row>
    <row r="6472" spans="2:21" x14ac:dyDescent="0.3">
      <c r="B6472">
        <v>2023</v>
      </c>
      <c r="C6472" t="str">
        <f>IF(GETPIVOTDATA("PS % recovery",Sheet4!$B$5,"Parish Name",K6472)&gt;99.949%,"OK","No")</f>
        <v>No</v>
      </c>
      <c r="D6472" t="e">
        <f>VLOOKUP(J6472,'Ref2'!C:E,3,0)</f>
        <v>#N/A</v>
      </c>
      <c r="I6472" t="e">
        <f>VLOOKUP(J6472,Ref!L:M,2,0)</f>
        <v>#N/A</v>
      </c>
      <c r="J6472" t="s">
        <v>1126</v>
      </c>
      <c r="K6472" t="str">
        <f>VLOOKUP($J6472,Ref!$D:$H,2,0)</f>
        <v xml:space="preserve">Cheshunt                                     </v>
      </c>
      <c r="L6472" t="str">
        <f>VLOOKUP($J6472,Ref!$D:$H,3,0)</f>
        <v>Cheshunt (Team Ministry)</v>
      </c>
      <c r="M6472" t="str">
        <f>VLOOKUP($J6472,Ref!$D:$H,4,0)</f>
        <v>Cheshunt Deanery</v>
      </c>
      <c r="N6472" t="str">
        <f>VLOOKUP($J6472,Ref!$D:$H,5,0)</f>
        <v>Archdeaconry of Hertford</v>
      </c>
    </row>
    <row r="6473" spans="2:21" x14ac:dyDescent="0.3">
      <c r="B6473">
        <v>2023</v>
      </c>
      <c r="C6473" t="str">
        <f>IF(GETPIVOTDATA("PS % recovery",Sheet4!$B$5,"Parish Name",K6473)&gt;99.949%,"OK","No")</f>
        <v>No</v>
      </c>
      <c r="D6473" t="e">
        <f>VLOOKUP(J6473,'Ref2'!C:E,3,0)</f>
        <v>#N/A</v>
      </c>
      <c r="I6473" t="e">
        <f>VLOOKUP(J6473,Ref!L:M,2,0)</f>
        <v>#N/A</v>
      </c>
      <c r="J6473" t="s">
        <v>1130</v>
      </c>
      <c r="K6473" t="str">
        <f>VLOOKUP($J6473,Ref!$D:$H,2,0)</f>
        <v xml:space="preserve">Goff's Oak, St James                         </v>
      </c>
      <c r="L6473" t="str">
        <f>VLOOKUP($J6473,Ref!$D:$H,3,0)</f>
        <v>Cheshunt (Team Ministry)</v>
      </c>
      <c r="M6473" t="str">
        <f>VLOOKUP($J6473,Ref!$D:$H,4,0)</f>
        <v>Cheshunt Deanery</v>
      </c>
      <c r="N6473" t="str">
        <f>VLOOKUP($J6473,Ref!$D:$H,5,0)</f>
        <v>Archdeaconry of Hertford</v>
      </c>
      <c r="U6473">
        <v>20148</v>
      </c>
    </row>
    <row r="6474" spans="2:21" x14ac:dyDescent="0.3">
      <c r="B6474">
        <v>2023</v>
      </c>
      <c r="C6474" t="str">
        <f>IF(GETPIVOTDATA("PS % recovery",Sheet4!$B$5,"Parish Name",K6474)&gt;99.949%,"OK","No")</f>
        <v>OK</v>
      </c>
      <c r="D6474" t="e">
        <f>VLOOKUP(J6474,'Ref2'!C:E,3,0)</f>
        <v>#N/A</v>
      </c>
      <c r="I6474" t="e">
        <f>VLOOKUP(J6474,Ref!L:M,2,0)</f>
        <v>#N/A</v>
      </c>
      <c r="J6474" t="s">
        <v>814</v>
      </c>
      <c r="K6474" t="str">
        <f>VLOOKUP($J6474,Ref!$D:$H,2,0)</f>
        <v xml:space="preserve">Hoddesdon                                    </v>
      </c>
      <c r="L6474" t="str">
        <f>VLOOKUP($J6474,Ref!$D:$H,3,0)</f>
        <v>Hoddesdon</v>
      </c>
      <c r="M6474" t="str">
        <f>VLOOKUP($J6474,Ref!$D:$H,4,0)</f>
        <v>Cheshunt Deanery</v>
      </c>
      <c r="N6474" t="str">
        <f>VLOOKUP($J6474,Ref!$D:$H,5,0)</f>
        <v>Archdeaconry of Hertford</v>
      </c>
    </row>
    <row r="6475" spans="2:21" x14ac:dyDescent="0.3">
      <c r="B6475">
        <v>2023</v>
      </c>
      <c r="C6475" t="str">
        <f>IF(GETPIVOTDATA("PS % recovery",Sheet4!$B$5,"Parish Name",K6475)&gt;99.949%,"OK","No")</f>
        <v>OK</v>
      </c>
      <c r="D6475" t="str">
        <f>VLOOKUP(J6475,'Ref2'!C:E,3,0)</f>
        <v>LLF</v>
      </c>
      <c r="I6475" t="e">
        <f>VLOOKUP(J6475,Ref!L:M,2,0)</f>
        <v>#N/A</v>
      </c>
      <c r="J6475" t="s">
        <v>1133</v>
      </c>
      <c r="K6475" t="str">
        <f>VLOOKUP($J6475,Ref!$D:$H,2,0)</f>
        <v xml:space="preserve">Northaw and Cuffley                          </v>
      </c>
      <c r="L6475" t="str">
        <f>VLOOKUP($J6475,Ref!$D:$H,3,0)</f>
        <v>Northaw and Cuffley</v>
      </c>
      <c r="M6475" t="str">
        <f>VLOOKUP($J6475,Ref!$D:$H,4,0)</f>
        <v>Cheshunt Deanery</v>
      </c>
      <c r="N6475" t="str">
        <f>VLOOKUP($J6475,Ref!$D:$H,5,0)</f>
        <v>Archdeaconry of Hertford</v>
      </c>
    </row>
    <row r="6476" spans="2:21" x14ac:dyDescent="0.3">
      <c r="B6476">
        <v>2023</v>
      </c>
      <c r="C6476" t="str">
        <f>IF(GETPIVOTDATA("PS % recovery",Sheet4!$B$5,"Parish Name",K6476)&gt;99.949%,"OK","No")</f>
        <v>OK</v>
      </c>
      <c r="D6476" t="e">
        <f>VLOOKUP(J6476,'Ref2'!C:E,3,0)</f>
        <v>#N/A</v>
      </c>
      <c r="I6476" t="e">
        <f>VLOOKUP(J6476,Ref!L:M,2,0)</f>
        <v>#N/A</v>
      </c>
      <c r="J6476" t="s">
        <v>1135</v>
      </c>
      <c r="K6476" t="str">
        <f>VLOOKUP($J6476,Ref!$D:$H,2,0)</f>
        <v xml:space="preserve">Rye Park, St Cuthbert                        </v>
      </c>
      <c r="L6476" t="str">
        <f>VLOOKUP($J6476,Ref!$D:$H,3,0)</f>
        <v>Rye Park, St Cuthbert</v>
      </c>
      <c r="M6476" t="str">
        <f>VLOOKUP($J6476,Ref!$D:$H,4,0)</f>
        <v>Cheshunt Deanery</v>
      </c>
      <c r="N6476" t="str">
        <f>VLOOKUP($J6476,Ref!$D:$H,5,0)</f>
        <v>Archdeaconry of Hertford</v>
      </c>
    </row>
    <row r="6477" spans="2:21" x14ac:dyDescent="0.3">
      <c r="B6477">
        <v>2023</v>
      </c>
      <c r="C6477" t="str">
        <f>IF(GETPIVOTDATA("PS % recovery",Sheet4!$B$5,"Parish Name",K6477)&gt;99.949%,"OK","No")</f>
        <v>No</v>
      </c>
      <c r="D6477" t="e">
        <f>VLOOKUP(J6477,'Ref2'!C:E,3,0)</f>
        <v>#N/A</v>
      </c>
      <c r="I6477" t="e">
        <f>VLOOKUP(J6477,Ref!L:M,2,0)</f>
        <v>#N/A</v>
      </c>
      <c r="J6477" t="s">
        <v>1128</v>
      </c>
      <c r="K6477" t="str">
        <f>VLOOKUP($J6477,Ref!$D:$H,2,0)</f>
        <v xml:space="preserve">Turnford                                     </v>
      </c>
      <c r="L6477" t="str">
        <f>VLOOKUP($J6477,Ref!$D:$H,3,0)</f>
        <v>Cheshunt (Team Ministry)</v>
      </c>
      <c r="M6477" t="str">
        <f>VLOOKUP($J6477,Ref!$D:$H,4,0)</f>
        <v>Cheshunt Deanery</v>
      </c>
      <c r="N6477" t="str">
        <f>VLOOKUP($J6477,Ref!$D:$H,5,0)</f>
        <v>Archdeaconry of Hertford</v>
      </c>
      <c r="U6477">
        <v>14623</v>
      </c>
    </row>
    <row r="6478" spans="2:21" x14ac:dyDescent="0.3">
      <c r="B6478">
        <v>2023</v>
      </c>
      <c r="C6478" t="str">
        <f>IF(GETPIVOTDATA("PS % recovery",Sheet4!$B$5,"Parish Name",K6478)&gt;99.949%,"OK","No")</f>
        <v>OK</v>
      </c>
      <c r="D6478" t="e">
        <f>VLOOKUP(J6478,'Ref2'!C:E,3,0)</f>
        <v>#N/A</v>
      </c>
      <c r="I6478" t="e">
        <f>VLOOKUP(J6478,Ref!L:M,2,0)</f>
        <v>#N/A</v>
      </c>
      <c r="J6478" t="s">
        <v>1137</v>
      </c>
      <c r="K6478" t="str">
        <f>VLOOKUP($J6478,Ref!$D:$H,2,0)</f>
        <v xml:space="preserve">Waltham Cross, Christ Church                 </v>
      </c>
      <c r="L6478" t="str">
        <f>VLOOKUP($J6478,Ref!$D:$H,3,0)</f>
        <v>Cheshunt (Team Ministry)</v>
      </c>
      <c r="M6478" t="str">
        <f>VLOOKUP($J6478,Ref!$D:$H,4,0)</f>
        <v>Cheshunt Deanery</v>
      </c>
      <c r="N6478" t="str">
        <f>VLOOKUP($J6478,Ref!$D:$H,5,0)</f>
        <v>Archdeaconry of Hertford</v>
      </c>
    </row>
    <row r="6479" spans="2:21" x14ac:dyDescent="0.3">
      <c r="B6479">
        <v>2023</v>
      </c>
      <c r="C6479" t="str">
        <f>IF(GETPIVOTDATA("PS % recovery",Sheet4!$B$5,"Parish Name",K6479)&gt;99.949%,"OK","No")</f>
        <v>OK</v>
      </c>
      <c r="D6479" t="e">
        <f>VLOOKUP(J6479,'Ref2'!C:E,3,0)</f>
        <v>#N/A</v>
      </c>
      <c r="I6479" t="e">
        <f>VLOOKUP(J6479,Ref!L:M,2,0)</f>
        <v>#N/A</v>
      </c>
      <c r="J6479" t="s">
        <v>1139</v>
      </c>
      <c r="K6479" t="str">
        <f>VLOOKUP($J6479,Ref!$D:$H,2,0)</f>
        <v xml:space="preserve">Ayot St Peter                                </v>
      </c>
      <c r="L6479" t="str">
        <f>VLOOKUP($J6479,Ref!$D:$H,3,0)</f>
        <v>Welwyn Team Ministry</v>
      </c>
      <c r="M6479" t="str">
        <f>VLOOKUP($J6479,Ref!$D:$H,4,0)</f>
        <v xml:space="preserve">Welwyn Hatfield Deanery </v>
      </c>
      <c r="N6479" t="str">
        <f>VLOOKUP($J6479,Ref!$D:$H,5,0)</f>
        <v>Archdeaconry of Hertford</v>
      </c>
    </row>
    <row r="6480" spans="2:21" x14ac:dyDescent="0.3">
      <c r="B6480">
        <v>2023</v>
      </c>
      <c r="C6480" t="str">
        <f>IF(GETPIVOTDATA("PS % recovery",Sheet4!$B$5,"Parish Name",K6480)&gt;99.949%,"OK","No")</f>
        <v>OK</v>
      </c>
      <c r="D6480" t="e">
        <f>VLOOKUP(J6480,'Ref2'!C:E,3,0)</f>
        <v>#N/A</v>
      </c>
      <c r="I6480" t="e">
        <f>VLOOKUP(J6480,Ref!L:M,2,0)</f>
        <v>#N/A</v>
      </c>
      <c r="J6480" t="s">
        <v>815</v>
      </c>
      <c r="K6480" t="str">
        <f>VLOOKUP($J6480,Ref!$D:$H,2,0)</f>
        <v xml:space="preserve">Codicote                                     </v>
      </c>
      <c r="L6480" t="str">
        <f>VLOOKUP($J6480,Ref!$D:$H,3,0)</f>
        <v>Welwyn Team Ministry</v>
      </c>
      <c r="M6480" t="str">
        <f>VLOOKUP($J6480,Ref!$D:$H,4,0)</f>
        <v xml:space="preserve">Welwyn Hatfield Deanery </v>
      </c>
      <c r="N6480" t="str">
        <f>VLOOKUP($J6480,Ref!$D:$H,5,0)</f>
        <v>Archdeaconry of Hertford</v>
      </c>
    </row>
    <row r="6481" spans="2:21" x14ac:dyDescent="0.3">
      <c r="B6481">
        <v>2023</v>
      </c>
      <c r="C6481" t="str">
        <f>IF(GETPIVOTDATA("PS % recovery",Sheet4!$B$5,"Parish Name",K6481)&gt;99.949%,"OK","No")</f>
        <v>OK</v>
      </c>
      <c r="D6481" t="e">
        <f>VLOOKUP(J6481,'Ref2'!C:E,3,0)</f>
        <v>#N/A</v>
      </c>
      <c r="I6481" t="e">
        <f>VLOOKUP(J6481,Ref!L:M,2,0)</f>
        <v>#N/A</v>
      </c>
      <c r="J6481" t="s">
        <v>1164</v>
      </c>
      <c r="K6481" t="str">
        <f>VLOOKUP($J6481,Ref!$D:$H,2,0)</f>
        <v xml:space="preserve">Datchworth                                   </v>
      </c>
      <c r="L6481" t="str">
        <f>VLOOKUP($J6481,Ref!$D:$H,3,0)</f>
        <v>Welwyn Team Ministry</v>
      </c>
      <c r="M6481" t="str">
        <f>VLOOKUP($J6481,Ref!$D:$H,4,0)</f>
        <v xml:space="preserve">Welwyn Hatfield Deanery </v>
      </c>
      <c r="N6481" t="str">
        <f>VLOOKUP($J6481,Ref!$D:$H,5,0)</f>
        <v>Archdeaconry of Hertford</v>
      </c>
    </row>
    <row r="6482" spans="2:21" x14ac:dyDescent="0.3">
      <c r="B6482">
        <v>2023</v>
      </c>
      <c r="C6482" t="str">
        <f>IF(GETPIVOTDATA("PS % recovery",Sheet4!$B$5,"Parish Name",K6482)&gt;99.949%,"OK","No")</f>
        <v>OK</v>
      </c>
      <c r="D6482" t="e">
        <f>VLOOKUP(J6482,'Ref2'!C:E,3,0)</f>
        <v>#N/A</v>
      </c>
      <c r="I6482" t="e">
        <f>VLOOKUP(J6482,Ref!L:M,2,0)</f>
        <v>#N/A</v>
      </c>
      <c r="J6482" t="s">
        <v>1146</v>
      </c>
      <c r="K6482" t="str">
        <f>VLOOKUP($J6482,Ref!$D:$H,2,0)</f>
        <v xml:space="preserve">Digswell                                     </v>
      </c>
      <c r="L6482" t="str">
        <f>VLOOKUP($J6482,Ref!$D:$H,3,0)</f>
        <v>Digswell</v>
      </c>
      <c r="M6482" t="str">
        <f>VLOOKUP($J6482,Ref!$D:$H,4,0)</f>
        <v xml:space="preserve">Welwyn Hatfield Deanery </v>
      </c>
      <c r="N6482" t="str">
        <f>VLOOKUP($J6482,Ref!$D:$H,5,0)</f>
        <v>Archdeaconry of Hertford</v>
      </c>
    </row>
    <row r="6483" spans="2:21" x14ac:dyDescent="0.3">
      <c r="B6483">
        <v>2023</v>
      </c>
      <c r="C6483" t="str">
        <f>IF(GETPIVOTDATA("PS % recovery",Sheet4!$B$5,"Parish Name",K6483)&gt;99.949%,"OK","No")</f>
        <v>OK</v>
      </c>
      <c r="D6483" t="e">
        <f>VLOOKUP(J6483,'Ref2'!C:E,3,0)</f>
        <v>#N/A</v>
      </c>
      <c r="I6483" t="e">
        <f>VLOOKUP(J6483,Ref!L:M,2,0)</f>
        <v>#N/A</v>
      </c>
      <c r="J6483" t="s">
        <v>1160</v>
      </c>
      <c r="K6483" t="str">
        <f>VLOOKUP($J6483,Ref!$D:$H,2,0)</f>
        <v xml:space="preserve">Panshanger                                   </v>
      </c>
      <c r="L6483" t="str">
        <f>VLOOKUP($J6483,Ref!$D:$H,3,0)</f>
        <v>Panshanger</v>
      </c>
      <c r="M6483" t="str">
        <f>VLOOKUP($J6483,Ref!$D:$H,4,0)</f>
        <v xml:space="preserve">Welwyn Hatfield Deanery </v>
      </c>
      <c r="N6483" t="str">
        <f>VLOOKUP($J6483,Ref!$D:$H,5,0)</f>
        <v>Archdeaconry of Hertford</v>
      </c>
    </row>
    <row r="6484" spans="2:21" x14ac:dyDescent="0.3">
      <c r="B6484">
        <v>2023</v>
      </c>
      <c r="C6484" t="str">
        <f>IF(GETPIVOTDATA("PS % recovery",Sheet4!$B$5,"Parish Name",K6484)&gt;99.949%,"OK","No")</f>
        <v>OK</v>
      </c>
      <c r="D6484" t="e">
        <f>VLOOKUP(J6484,'Ref2'!C:E,3,0)</f>
        <v>#N/A</v>
      </c>
      <c r="I6484" t="e">
        <f>VLOOKUP(J6484,Ref!L:M,2,0)</f>
        <v>#N/A</v>
      </c>
      <c r="J6484" t="s">
        <v>1148</v>
      </c>
      <c r="K6484" t="str">
        <f>VLOOKUP($J6484,Ref!$D:$H,2,0)</f>
        <v xml:space="preserve">Bishop's Hatfield St Etheldreda with St Luke </v>
      </c>
      <c r="L6484" t="str">
        <f>VLOOKUP($J6484,Ref!$D:$H,3,0)</f>
        <v>Bishop's Hatfield Team Ministry</v>
      </c>
      <c r="M6484" t="str">
        <f>VLOOKUP($J6484,Ref!$D:$H,4,0)</f>
        <v xml:space="preserve">Welwyn Hatfield Deanery </v>
      </c>
      <c r="N6484" t="str">
        <f>VLOOKUP($J6484,Ref!$D:$H,5,0)</f>
        <v>Archdeaconry of Hertford</v>
      </c>
    </row>
    <row r="6485" spans="2:21" x14ac:dyDescent="0.3">
      <c r="B6485">
        <v>2023</v>
      </c>
      <c r="C6485" t="str">
        <f>IF(GETPIVOTDATA("PS % recovery",Sheet4!$B$5,"Parish Name",K6485)&gt;99.949%,"OK","No")</f>
        <v>OK</v>
      </c>
      <c r="D6485" t="e">
        <f>VLOOKUP(J6485,'Ref2'!C:E,3,0)</f>
        <v>#N/A</v>
      </c>
      <c r="I6485" t="str">
        <f>VLOOKUP(J6485,Ref!L:M,2,0)</f>
        <v>Yes</v>
      </c>
      <c r="J6485" t="s">
        <v>1150</v>
      </c>
      <c r="K6485" t="str">
        <f>VLOOKUP($J6485,Ref!$D:$H,2,0)</f>
        <v xml:space="preserve">Bishop's Hatfield St John                    </v>
      </c>
      <c r="L6485" t="str">
        <f>VLOOKUP($J6485,Ref!$D:$H,3,0)</f>
        <v>Bishop's Hatfield Team Ministry</v>
      </c>
      <c r="M6485" t="str">
        <f>VLOOKUP($J6485,Ref!$D:$H,4,0)</f>
        <v xml:space="preserve">Welwyn Hatfield Deanery </v>
      </c>
      <c r="N6485" t="str">
        <f>VLOOKUP($J6485,Ref!$D:$H,5,0)</f>
        <v>Archdeaconry of Hertford</v>
      </c>
    </row>
    <row r="6486" spans="2:21" x14ac:dyDescent="0.3">
      <c r="B6486">
        <v>2023</v>
      </c>
      <c r="C6486" t="str">
        <f>IF(GETPIVOTDATA("PS % recovery",Sheet4!$B$5,"Parish Name",K6486)&gt;99.949%,"OK","No")</f>
        <v>No</v>
      </c>
      <c r="D6486" t="e">
        <f>VLOOKUP(J6486,'Ref2'!C:E,3,0)</f>
        <v>#N/A</v>
      </c>
      <c r="I6486" t="e">
        <f>VLOOKUP(J6486,Ref!L:M,2,0)</f>
        <v>#N/A</v>
      </c>
      <c r="J6486" t="s">
        <v>1152</v>
      </c>
      <c r="K6486" t="str">
        <f>VLOOKUP($J6486,Ref!$D:$H,2,0)</f>
        <v xml:space="preserve">Bishop's Hatfield St Michael and All Angels  </v>
      </c>
      <c r="L6486" t="str">
        <f>VLOOKUP($J6486,Ref!$D:$H,3,0)</f>
        <v>Bishop's Hatfield Team Ministry</v>
      </c>
      <c r="M6486" t="str">
        <f>VLOOKUP($J6486,Ref!$D:$H,4,0)</f>
        <v xml:space="preserve">Welwyn Hatfield Deanery </v>
      </c>
      <c r="N6486" t="str">
        <f>VLOOKUP($J6486,Ref!$D:$H,5,0)</f>
        <v>Archdeaconry of Hertford</v>
      </c>
    </row>
    <row r="6487" spans="2:21" x14ac:dyDescent="0.3">
      <c r="B6487">
        <v>2023</v>
      </c>
      <c r="C6487" t="str">
        <f>IF(GETPIVOTDATA("PS % recovery",Sheet4!$B$5,"Parish Name",K6487)&gt;99.949%,"OK","No")</f>
        <v>No</v>
      </c>
      <c r="D6487" t="e">
        <f>VLOOKUP(J6487,'Ref2'!C:E,3,0)</f>
        <v>#N/A</v>
      </c>
      <c r="I6487" t="e">
        <f>VLOOKUP(J6487,Ref!L:M,2,0)</f>
        <v>#N/A</v>
      </c>
      <c r="J6487" t="s">
        <v>1154</v>
      </c>
      <c r="K6487" t="str">
        <f>VLOOKUP($J6487,Ref!$D:$H,2,0)</f>
        <v xml:space="preserve">Hatfield Hyde, St Mary Magdalene             </v>
      </c>
      <c r="L6487" t="str">
        <f>VLOOKUP($J6487,Ref!$D:$H,3,0)</f>
        <v>Hatfield Hyde, St Mary Magdalene</v>
      </c>
      <c r="M6487" t="str">
        <f>VLOOKUP($J6487,Ref!$D:$H,4,0)</f>
        <v xml:space="preserve">Welwyn Hatfield Deanery </v>
      </c>
      <c r="N6487" t="str">
        <f>VLOOKUP($J6487,Ref!$D:$H,5,0)</f>
        <v>Archdeaconry of Hertford</v>
      </c>
    </row>
    <row r="6488" spans="2:21" x14ac:dyDescent="0.3">
      <c r="B6488">
        <v>2023</v>
      </c>
      <c r="C6488" t="str">
        <f>IF(GETPIVOTDATA("PS % recovery",Sheet4!$B$5,"Parish Name",K6488)&gt;99.949%,"OK","No")</f>
        <v>OK</v>
      </c>
      <c r="D6488" t="e">
        <f>VLOOKUP(J6488,'Ref2'!C:E,3,0)</f>
        <v>#N/A</v>
      </c>
      <c r="I6488" t="e">
        <f>VLOOKUP(J6488,Ref!L:M,2,0)</f>
        <v>#N/A</v>
      </c>
      <c r="J6488" t="s">
        <v>1156</v>
      </c>
      <c r="K6488" t="str">
        <f>VLOOKUP($J6488,Ref!$D:$H,2,0)</f>
        <v xml:space="preserve">Lemsford                                     </v>
      </c>
      <c r="L6488" t="str">
        <f>VLOOKUP($J6488,Ref!$D:$H,3,0)</f>
        <v>Bishop's Hatfield Team Ministry</v>
      </c>
      <c r="M6488" t="str">
        <f>VLOOKUP($J6488,Ref!$D:$H,4,0)</f>
        <v xml:space="preserve">Welwyn Hatfield Deanery </v>
      </c>
      <c r="N6488" t="str">
        <f>VLOOKUP($J6488,Ref!$D:$H,5,0)</f>
        <v>Archdeaconry of Hertford</v>
      </c>
    </row>
    <row r="6489" spans="2:21" x14ac:dyDescent="0.3">
      <c r="B6489">
        <v>2023</v>
      </c>
      <c r="C6489" t="str">
        <f>IF(GETPIVOTDATA("PS % recovery",Sheet4!$B$5,"Parish Name",K6489)&gt;99.949%,"OK","No")</f>
        <v>OK</v>
      </c>
      <c r="D6489" t="e">
        <f>VLOOKUP(J6489,'Ref2'!C:E,3,0)</f>
        <v>#N/A</v>
      </c>
      <c r="I6489" t="str">
        <f>VLOOKUP(J6489,Ref!L:M,2,0)</f>
        <v>Yes</v>
      </c>
      <c r="J6489" t="s">
        <v>1158</v>
      </c>
      <c r="K6489" t="str">
        <f>VLOOKUP($J6489,Ref!$D:$H,2,0)</f>
        <v xml:space="preserve">North Mymms                                  </v>
      </c>
      <c r="L6489" t="str">
        <f>VLOOKUP($J6489,Ref!$D:$H,3,0)</f>
        <v>Bishop's Hatfield Team Ministry</v>
      </c>
      <c r="M6489" t="str">
        <f>VLOOKUP($J6489,Ref!$D:$H,4,0)</f>
        <v xml:space="preserve">Welwyn Hatfield Deanery </v>
      </c>
      <c r="N6489" t="str">
        <f>VLOOKUP($J6489,Ref!$D:$H,5,0)</f>
        <v>Archdeaconry of Hertford</v>
      </c>
    </row>
    <row r="6490" spans="2:21" x14ac:dyDescent="0.3">
      <c r="B6490">
        <v>2023</v>
      </c>
      <c r="C6490" t="str">
        <f>IF(GETPIVOTDATA("PS % recovery",Sheet4!$B$5,"Parish Name",K6490)&gt;99.949%,"OK","No")</f>
        <v>OK</v>
      </c>
      <c r="D6490" t="e">
        <f>VLOOKUP(J6490,'Ref2'!C:E,3,0)</f>
        <v>#N/A</v>
      </c>
      <c r="I6490" t="e">
        <f>VLOOKUP(J6490,Ref!L:M,2,0)</f>
        <v>#N/A</v>
      </c>
      <c r="J6490" t="s">
        <v>1162</v>
      </c>
      <c r="K6490" t="str">
        <f>VLOOKUP($J6490,Ref!$D:$H,2,0)</f>
        <v xml:space="preserve">Tewin                                        </v>
      </c>
      <c r="L6490" t="str">
        <f>VLOOKUP($J6490,Ref!$D:$H,3,0)</f>
        <v>Welwyn Team Ministry</v>
      </c>
      <c r="M6490" t="str">
        <f>VLOOKUP($J6490,Ref!$D:$H,4,0)</f>
        <v xml:space="preserve">Welwyn Hatfield Deanery </v>
      </c>
      <c r="N6490" t="str">
        <f>VLOOKUP($J6490,Ref!$D:$H,5,0)</f>
        <v>Archdeaconry of Hertford</v>
      </c>
    </row>
    <row r="6491" spans="2:21" x14ac:dyDescent="0.3">
      <c r="B6491">
        <v>2023</v>
      </c>
      <c r="C6491" t="str">
        <f>IF(GETPIVOTDATA("PS % recovery",Sheet4!$B$5,"Parish Name",K6491)&gt;99.949%,"OK","No")</f>
        <v>OK</v>
      </c>
      <c r="D6491" t="e">
        <f>VLOOKUP(J6491,'Ref2'!C:E,3,0)</f>
        <v>#N/A</v>
      </c>
      <c r="I6491" t="e">
        <f>VLOOKUP(J6491,Ref!L:M,2,0)</f>
        <v>#N/A</v>
      </c>
      <c r="J6491" t="s">
        <v>1141</v>
      </c>
      <c r="K6491" t="str">
        <f>VLOOKUP($J6491,Ref!$D:$H,2,0)</f>
        <v xml:space="preserve">Welwyn, St Mary the Virgin                   </v>
      </c>
      <c r="L6491" t="str">
        <f>VLOOKUP($J6491,Ref!$D:$H,3,0)</f>
        <v>Welwyn Team Ministry</v>
      </c>
      <c r="M6491" t="str">
        <f>VLOOKUP($J6491,Ref!$D:$H,4,0)</f>
        <v xml:space="preserve">Welwyn Hatfield Deanery </v>
      </c>
      <c r="N6491" t="str">
        <f>VLOOKUP($J6491,Ref!$D:$H,5,0)</f>
        <v>Archdeaconry of Hertford</v>
      </c>
    </row>
    <row r="6492" spans="2:21" x14ac:dyDescent="0.3">
      <c r="B6492">
        <v>2023</v>
      </c>
      <c r="C6492" t="str">
        <f>IF(GETPIVOTDATA("PS % recovery",Sheet4!$B$5,"Parish Name",K6492)&gt;99.949%,"OK","No")</f>
        <v>OK</v>
      </c>
      <c r="D6492" t="e">
        <f>VLOOKUP(J6492,'Ref2'!C:E,3,0)</f>
        <v>#N/A</v>
      </c>
      <c r="I6492" t="e">
        <f>VLOOKUP(J6492,Ref!L:M,2,0)</f>
        <v>#N/A</v>
      </c>
      <c r="J6492" t="s">
        <v>1143</v>
      </c>
      <c r="K6492" t="str">
        <f>VLOOKUP($J6492,Ref!$D:$H,2,0)</f>
        <v xml:space="preserve">Woolmer Green, St Michael                    </v>
      </c>
      <c r="L6492" t="str">
        <f>VLOOKUP($J6492,Ref!$D:$H,3,0)</f>
        <v>Welwyn Team Ministry</v>
      </c>
      <c r="M6492" t="str">
        <f>VLOOKUP($J6492,Ref!$D:$H,4,0)</f>
        <v xml:space="preserve">Welwyn Hatfield Deanery </v>
      </c>
      <c r="N6492" t="str">
        <f>VLOOKUP($J6492,Ref!$D:$H,5,0)</f>
        <v>Archdeaconry of Hertford</v>
      </c>
    </row>
    <row r="6493" spans="2:21" x14ac:dyDescent="0.3">
      <c r="B6493">
        <v>2023</v>
      </c>
      <c r="C6493" t="str">
        <f>IF(GETPIVOTDATA("PS % recovery",Sheet4!$B$5,"Parish Name",K6493)&gt;99.949%,"OK","No")</f>
        <v>OK</v>
      </c>
      <c r="D6493" t="e">
        <f>VLOOKUP(J6493,'Ref2'!C:E,3,0)</f>
        <v>#N/A</v>
      </c>
      <c r="I6493" t="e">
        <f>VLOOKUP(J6493,Ref!L:M,2,0)</f>
        <v>#N/A</v>
      </c>
      <c r="J6493" t="s">
        <v>1166</v>
      </c>
      <c r="K6493" t="str">
        <f>VLOOKUP($J6493,Ref!$D:$H,2,0)</f>
        <v xml:space="preserve">Welwyn Garden City                           </v>
      </c>
      <c r="L6493" t="str">
        <f>VLOOKUP($J6493,Ref!$D:$H,3,0)</f>
        <v>Welwyn Garden City</v>
      </c>
      <c r="M6493" t="str">
        <f>VLOOKUP($J6493,Ref!$D:$H,4,0)</f>
        <v xml:space="preserve">Welwyn Hatfield Deanery </v>
      </c>
      <c r="N6493" t="str">
        <f>VLOOKUP($J6493,Ref!$D:$H,5,0)</f>
        <v>Archdeaconry of Hertford</v>
      </c>
    </row>
    <row r="6494" spans="2:21" x14ac:dyDescent="0.3">
      <c r="B6494">
        <v>2023</v>
      </c>
      <c r="C6494" t="str">
        <f>IF(GETPIVOTDATA("PS % recovery",Sheet4!$B$5,"Parish Name",K6494)&gt;99.949%,"OK","No")</f>
        <v>OK</v>
      </c>
      <c r="D6494" t="e">
        <f>VLOOKUP(J6494,'Ref2'!C:E,3,0)</f>
        <v>#N/A</v>
      </c>
      <c r="I6494" t="e">
        <f>VLOOKUP(J6494,Ref!L:M,2,0)</f>
        <v>#N/A</v>
      </c>
      <c r="J6494" t="s">
        <v>1178</v>
      </c>
      <c r="K6494" t="str">
        <f>VLOOKUP($J6494,Ref!$D:$H,2,0)</f>
        <v xml:space="preserve">Aston                                        </v>
      </c>
      <c r="L6494" t="str">
        <f>VLOOKUP($J6494,Ref!$D:$H,3,0)</f>
        <v>The Beane Valley Benefice</v>
      </c>
      <c r="M6494" t="str">
        <f>VLOOKUP($J6494,Ref!$D:$H,4,0)</f>
        <v>Hertford and Ware Deanery</v>
      </c>
      <c r="N6494" t="str">
        <f>VLOOKUP($J6494,Ref!$D:$H,5,0)</f>
        <v>Archdeaconry of Hertford</v>
      </c>
    </row>
    <row r="6495" spans="2:21" x14ac:dyDescent="0.3">
      <c r="B6495">
        <v>2023</v>
      </c>
      <c r="C6495" t="str">
        <f>IF(GETPIVOTDATA("PS % recovery",Sheet4!$B$5,"Parish Name",K6495)&gt;99.949%,"OK","No")</f>
        <v>No</v>
      </c>
      <c r="D6495" t="e">
        <f>VLOOKUP(J6495,'Ref2'!C:E,3,0)</f>
        <v>#N/A</v>
      </c>
      <c r="I6495" t="e">
        <f>VLOOKUP(J6495,Ref!L:M,2,0)</f>
        <v>#N/A</v>
      </c>
      <c r="J6495" t="s">
        <v>1168</v>
      </c>
      <c r="K6495" t="str">
        <f>VLOOKUP($J6495,Ref!$D:$H,2,0)</f>
        <v xml:space="preserve">Bayford                                      </v>
      </c>
      <c r="L6495" t="str">
        <f>VLOOKUP($J6495,Ref!$D:$H,3,0)</f>
        <v>Little Berkhamsted and Bayford, Essendon and Ponsbourne</v>
      </c>
      <c r="M6495" t="str">
        <f>VLOOKUP($J6495,Ref!$D:$H,4,0)</f>
        <v>Hertford and Ware Deanery</v>
      </c>
      <c r="N6495" t="str">
        <f>VLOOKUP($J6495,Ref!$D:$H,5,0)</f>
        <v>Archdeaconry of Hertford</v>
      </c>
      <c r="U6495">
        <v>2279.09</v>
      </c>
    </row>
    <row r="6496" spans="2:21" x14ac:dyDescent="0.3">
      <c r="B6496">
        <v>2023</v>
      </c>
      <c r="C6496" t="str">
        <f>IF(GETPIVOTDATA("PS % recovery",Sheet4!$B$5,"Parish Name",K6496)&gt;99.949%,"OK","No")</f>
        <v>OK</v>
      </c>
      <c r="D6496" t="e">
        <f>VLOOKUP(J6496,'Ref2'!C:E,3,0)</f>
        <v>#N/A</v>
      </c>
      <c r="I6496" t="e">
        <f>VLOOKUP(J6496,Ref!L:M,2,0)</f>
        <v>#N/A</v>
      </c>
      <c r="J6496" t="s">
        <v>1176</v>
      </c>
      <c r="K6496" t="str">
        <f>VLOOKUP($J6496,Ref!$D:$H,2,0)</f>
        <v>Bengeo Holy Trinity and St Leonard with Chris</v>
      </c>
      <c r="L6496" t="str">
        <f>VLOOKUP($J6496,Ref!$D:$H,3,0)</f>
        <v>Hertford Team Ministry</v>
      </c>
      <c r="M6496" t="str">
        <f>VLOOKUP($J6496,Ref!$D:$H,4,0)</f>
        <v>Hertford and Ware Deanery</v>
      </c>
      <c r="N6496" t="str">
        <f>VLOOKUP($J6496,Ref!$D:$H,5,0)</f>
        <v>Archdeaconry of Hertford</v>
      </c>
    </row>
    <row r="6497" spans="2:21" x14ac:dyDescent="0.3">
      <c r="B6497">
        <v>2023</v>
      </c>
      <c r="C6497" t="str">
        <f>IF(GETPIVOTDATA("PS % recovery",Sheet4!$B$5,"Parish Name",K6497)&gt;99.949%,"OK","No")</f>
        <v>OK</v>
      </c>
      <c r="D6497" t="e">
        <f>VLOOKUP(J6497,'Ref2'!C:E,3,0)</f>
        <v>#N/A</v>
      </c>
      <c r="I6497" t="e">
        <f>VLOOKUP(J6497,Ref!L:M,2,0)</f>
        <v>#N/A</v>
      </c>
      <c r="J6497" t="s">
        <v>1180</v>
      </c>
      <c r="K6497" t="str">
        <f>VLOOKUP($J6497,Ref!$D:$H,2,0)</f>
        <v xml:space="preserve">Bramfield                                    </v>
      </c>
      <c r="L6497" t="str">
        <f>VLOOKUP($J6497,Ref!$D:$H,3,0)</f>
        <v>The Beane Valley Benefice</v>
      </c>
      <c r="M6497" t="str">
        <f>VLOOKUP($J6497,Ref!$D:$H,4,0)</f>
        <v>Hertford and Ware Deanery</v>
      </c>
      <c r="N6497" t="str">
        <f>VLOOKUP($J6497,Ref!$D:$H,5,0)</f>
        <v>Archdeaconry of Hertford</v>
      </c>
    </row>
    <row r="6498" spans="2:21" x14ac:dyDescent="0.3">
      <c r="B6498">
        <v>2023</v>
      </c>
      <c r="C6498" t="str">
        <f>IF(GETPIVOTDATA("PS % recovery",Sheet4!$B$5,"Parish Name",K6498)&gt;99.949%,"OK","No")</f>
        <v>OK</v>
      </c>
      <c r="D6498" t="e">
        <f>VLOOKUP(J6498,'Ref2'!C:E,3,0)</f>
        <v>#N/A</v>
      </c>
      <c r="I6498" t="e">
        <f>VLOOKUP(J6498,Ref!L:M,2,0)</f>
        <v>#N/A</v>
      </c>
      <c r="J6498" t="s">
        <v>1172</v>
      </c>
      <c r="K6498" t="str">
        <f>VLOOKUP($J6498,Ref!$D:$H,2,0)</f>
        <v xml:space="preserve">Essendon                                     </v>
      </c>
      <c r="L6498" t="str">
        <f>VLOOKUP($J6498,Ref!$D:$H,3,0)</f>
        <v>Little Berkhamsted and Bayford, Essendon and Ponsbourne</v>
      </c>
      <c r="M6498" t="str">
        <f>VLOOKUP($J6498,Ref!$D:$H,4,0)</f>
        <v>Hertford and Ware Deanery</v>
      </c>
      <c r="N6498" t="str">
        <f>VLOOKUP($J6498,Ref!$D:$H,5,0)</f>
        <v>Archdeaconry of Hertford</v>
      </c>
    </row>
    <row r="6499" spans="2:21" x14ac:dyDescent="0.3">
      <c r="B6499">
        <v>2023</v>
      </c>
      <c r="C6499" t="str">
        <f>IF(GETPIVOTDATA("PS % recovery",Sheet4!$B$5,"Parish Name",K6499)&gt;99.949%,"OK","No")</f>
        <v>No</v>
      </c>
      <c r="D6499" t="e">
        <f>VLOOKUP(J6499,'Ref2'!C:E,3,0)</f>
        <v>#N/A</v>
      </c>
      <c r="I6499" t="e">
        <f>VLOOKUP(J6499,Ref!L:M,2,0)</f>
        <v>#N/A</v>
      </c>
      <c r="J6499" t="s">
        <v>1188</v>
      </c>
      <c r="K6499" t="str">
        <f>VLOOKUP($J6499,Ref!$D:$H,2,0)</f>
        <v xml:space="preserve">Great Amwell with St Margarets               </v>
      </c>
      <c r="L6499" t="str">
        <f>VLOOKUP($J6499,Ref!$D:$H,3,0)</f>
        <v>Great Amwell with St Margarets and Stanstead Abbots</v>
      </c>
      <c r="M6499" t="str">
        <f>VLOOKUP($J6499,Ref!$D:$H,4,0)</f>
        <v>Hertford and Ware Deanery</v>
      </c>
      <c r="N6499" t="str">
        <f>VLOOKUP($J6499,Ref!$D:$H,5,0)</f>
        <v>Archdeaconry of Hertford</v>
      </c>
    </row>
    <row r="6500" spans="2:21" x14ac:dyDescent="0.3">
      <c r="B6500">
        <v>2023</v>
      </c>
      <c r="C6500" t="str">
        <f>IF(GETPIVOTDATA("PS % recovery",Sheet4!$B$5,"Parish Name",K6500)&gt;99.949%,"OK","No")</f>
        <v>OK</v>
      </c>
      <c r="D6500" t="e">
        <f>VLOOKUP(J6500,'Ref2'!C:E,3,0)</f>
        <v>#N/A</v>
      </c>
      <c r="I6500" t="e">
        <f>VLOOKUP(J6500,Ref!L:M,2,0)</f>
        <v>#N/A</v>
      </c>
      <c r="J6500" t="s">
        <v>817</v>
      </c>
      <c r="K6500" t="str">
        <f>VLOOKUP($J6500,Ref!$D:$H,2,0)</f>
        <v xml:space="preserve">Hertford All Saints                          </v>
      </c>
      <c r="L6500" t="str">
        <f>VLOOKUP($J6500,Ref!$D:$H,3,0)</f>
        <v>Hertford Team Ministry</v>
      </c>
      <c r="M6500" t="str">
        <f>VLOOKUP($J6500,Ref!$D:$H,4,0)</f>
        <v>Hertford and Ware Deanery</v>
      </c>
      <c r="N6500" t="str">
        <f>VLOOKUP($J6500,Ref!$D:$H,5,0)</f>
        <v>Archdeaconry of Hertford</v>
      </c>
    </row>
    <row r="6501" spans="2:21" x14ac:dyDescent="0.3">
      <c r="B6501">
        <v>2023</v>
      </c>
      <c r="C6501" t="str">
        <f>IF(GETPIVOTDATA("PS % recovery",Sheet4!$B$5,"Parish Name",K6501)&gt;99.949%,"OK","No")</f>
        <v>OK</v>
      </c>
      <c r="D6501" t="e">
        <f>VLOOKUP(J6501,'Ref2'!C:E,3,0)</f>
        <v>#N/A</v>
      </c>
      <c r="I6501" t="e">
        <f>VLOOKUP(J6501,Ref!L:M,2,0)</f>
        <v>#N/A</v>
      </c>
      <c r="J6501" t="s">
        <v>1193</v>
      </c>
      <c r="K6501" t="str">
        <f>VLOOKUP($J6501,Ref!$D:$H,2,0)</f>
        <v xml:space="preserve">Hertford, St Andrew with St Nicholas         </v>
      </c>
      <c r="L6501" t="str">
        <f>VLOOKUP($J6501,Ref!$D:$H,3,0)</f>
        <v>Hertford Team Ministry</v>
      </c>
      <c r="M6501" t="str">
        <f>VLOOKUP($J6501,Ref!$D:$H,4,0)</f>
        <v>Hertford and Ware Deanery</v>
      </c>
      <c r="N6501" t="str">
        <f>VLOOKUP($J6501,Ref!$D:$H,5,0)</f>
        <v>Archdeaconry of Hertford</v>
      </c>
    </row>
    <row r="6502" spans="2:21" x14ac:dyDescent="0.3">
      <c r="B6502">
        <v>2023</v>
      </c>
      <c r="C6502" t="str">
        <f>IF(GETPIVOTDATA("PS % recovery",Sheet4!$B$5,"Parish Name",K6502)&gt;99.949%,"OK","No")</f>
        <v>OK</v>
      </c>
      <c r="D6502" t="e">
        <f>VLOOKUP(J6502,'Ref2'!C:E,3,0)</f>
        <v>#N/A</v>
      </c>
      <c r="I6502" t="e">
        <f>VLOOKUP(J6502,Ref!L:M,2,0)</f>
        <v>#N/A</v>
      </c>
      <c r="J6502" t="s">
        <v>1195</v>
      </c>
      <c r="K6502" t="str">
        <f>VLOOKUP($J6502,Ref!$D:$H,2,0)</f>
        <v xml:space="preserve">Hertingfordbury                              </v>
      </c>
      <c r="L6502" t="str">
        <f>VLOOKUP($J6502,Ref!$D:$H,3,0)</f>
        <v>Hertford Team Ministry</v>
      </c>
      <c r="M6502" t="str">
        <f>VLOOKUP($J6502,Ref!$D:$H,4,0)</f>
        <v>Hertford and Ware Deanery</v>
      </c>
      <c r="N6502" t="str">
        <f>VLOOKUP($J6502,Ref!$D:$H,5,0)</f>
        <v>Archdeaconry of Hertford</v>
      </c>
    </row>
    <row r="6503" spans="2:21" x14ac:dyDescent="0.3">
      <c r="B6503">
        <v>2023</v>
      </c>
      <c r="C6503" t="str">
        <f>IF(GETPIVOTDATA("PS % recovery",Sheet4!$B$5,"Parish Name",K6503)&gt;99.949%,"OK","No")</f>
        <v>No</v>
      </c>
      <c r="D6503" t="e">
        <f>VLOOKUP(J6503,'Ref2'!C:E,3,0)</f>
        <v>#N/A</v>
      </c>
      <c r="I6503" t="e">
        <f>VLOOKUP(J6503,Ref!L:M,2,0)</f>
        <v>#N/A</v>
      </c>
      <c r="J6503" t="s">
        <v>1197</v>
      </c>
      <c r="K6503" t="str">
        <f>VLOOKUP($J6503,Ref!$D:$H,2,0)</f>
        <v xml:space="preserve">High Cross, St John the Evangelist           </v>
      </c>
      <c r="L6503" t="str">
        <f>VLOOKUP($J6503,Ref!$D:$H,3,0)</f>
        <v>High Cross</v>
      </c>
      <c r="M6503" t="str">
        <f>VLOOKUP($J6503,Ref!$D:$H,4,0)</f>
        <v>Hertford and Ware Deanery</v>
      </c>
      <c r="N6503" t="str">
        <f>VLOOKUP($J6503,Ref!$D:$H,5,0)</f>
        <v>Archdeaconry of Hertford</v>
      </c>
    </row>
    <row r="6504" spans="2:21" x14ac:dyDescent="0.3">
      <c r="B6504">
        <v>2023</v>
      </c>
      <c r="C6504" t="str">
        <f>IF(GETPIVOTDATA("PS % recovery",Sheet4!$B$5,"Parish Name",K6504)&gt;99.949%,"OK","No")</f>
        <v>OK</v>
      </c>
      <c r="D6504" t="e">
        <f>VLOOKUP(J6504,'Ref2'!C:E,3,0)</f>
        <v>#N/A</v>
      </c>
      <c r="I6504" t="e">
        <f>VLOOKUP(J6504,Ref!L:M,2,0)</f>
        <v>#N/A</v>
      </c>
      <c r="J6504" t="s">
        <v>1201</v>
      </c>
      <c r="K6504" t="str">
        <f>VLOOKUP($J6504,Ref!$D:$H,2,0)</f>
        <v xml:space="preserve">Hunsdon                                      </v>
      </c>
      <c r="L6504" t="str">
        <f>VLOOKUP($J6504,Ref!$D:$H,3,0)</f>
        <v>Hunsdon with Widford and Wareside</v>
      </c>
      <c r="M6504" t="str">
        <f>VLOOKUP($J6504,Ref!$D:$H,4,0)</f>
        <v>Hertford and Ware Deanery</v>
      </c>
      <c r="N6504" t="str">
        <f>VLOOKUP($J6504,Ref!$D:$H,5,0)</f>
        <v>Archdeaconry of Hertford</v>
      </c>
    </row>
    <row r="6505" spans="2:21" x14ac:dyDescent="0.3">
      <c r="B6505">
        <v>2023</v>
      </c>
      <c r="C6505" t="str">
        <f>IF(GETPIVOTDATA("PS % recovery",Sheet4!$B$5,"Parish Name",K6505)&gt;99.949%,"OK","No")</f>
        <v>No</v>
      </c>
      <c r="D6505" t="e">
        <f>VLOOKUP(J6505,'Ref2'!C:E,3,0)</f>
        <v>#N/A</v>
      </c>
      <c r="I6505" t="e">
        <f>VLOOKUP(J6505,Ref!L:M,2,0)</f>
        <v>#N/A</v>
      </c>
      <c r="J6505" t="s">
        <v>1207</v>
      </c>
      <c r="K6505" t="str">
        <f>VLOOKUP($J6505,Ref!$D:$H,2,0)</f>
        <v xml:space="preserve">Little Amwell, Holy Trinity                  </v>
      </c>
      <c r="L6505" t="str">
        <f>VLOOKUP($J6505,Ref!$D:$H,3,0)</f>
        <v>Hertford Team Ministry</v>
      </c>
      <c r="M6505" t="str">
        <f>VLOOKUP($J6505,Ref!$D:$H,4,0)</f>
        <v>Hertford and Ware Deanery</v>
      </c>
      <c r="N6505" t="str">
        <f>VLOOKUP($J6505,Ref!$D:$H,5,0)</f>
        <v>Archdeaconry of Hertford</v>
      </c>
      <c r="U6505">
        <v>11099</v>
      </c>
    </row>
    <row r="6506" spans="2:21" x14ac:dyDescent="0.3">
      <c r="B6506">
        <v>2023</v>
      </c>
      <c r="C6506" t="str">
        <f>IF(GETPIVOTDATA("PS % recovery",Sheet4!$B$5,"Parish Name",K6506)&gt;99.949%,"OK","No")</f>
        <v>OK</v>
      </c>
      <c r="D6506" t="e">
        <f>VLOOKUP(J6506,'Ref2'!C:E,3,0)</f>
        <v>#N/A</v>
      </c>
      <c r="I6506" t="e">
        <f>VLOOKUP(J6506,Ref!L:M,2,0)</f>
        <v>#N/A</v>
      </c>
      <c r="J6506" t="s">
        <v>1170</v>
      </c>
      <c r="K6506" t="str">
        <f>VLOOKUP($J6506,Ref!$D:$H,2,0)</f>
        <v xml:space="preserve">Little Berkhamsted                           </v>
      </c>
      <c r="L6506" t="str">
        <f>VLOOKUP($J6506,Ref!$D:$H,3,0)</f>
        <v>Little Berkhamsted and Bayford, Essendon and Ponsbourne</v>
      </c>
      <c r="M6506" t="str">
        <f>VLOOKUP($J6506,Ref!$D:$H,4,0)</f>
        <v>Hertford and Ware Deanery</v>
      </c>
      <c r="N6506" t="str">
        <f>VLOOKUP($J6506,Ref!$D:$H,5,0)</f>
        <v>Archdeaconry of Hertford</v>
      </c>
    </row>
    <row r="6507" spans="2:21" x14ac:dyDescent="0.3">
      <c r="B6507">
        <v>2023</v>
      </c>
      <c r="C6507" t="str">
        <f>IF(GETPIVOTDATA("PS % recovery",Sheet4!$B$5,"Parish Name",K6507)&gt;99.949%,"OK","No")</f>
        <v>No</v>
      </c>
      <c r="D6507" t="e">
        <f>VLOOKUP(J6507,'Ref2'!C:E,3,0)</f>
        <v>#N/A</v>
      </c>
      <c r="I6507" t="e">
        <f>VLOOKUP(J6507,Ref!L:M,2,0)</f>
        <v>#N/A</v>
      </c>
      <c r="J6507" t="s">
        <v>1174</v>
      </c>
      <c r="K6507" t="str">
        <f>VLOOKUP($J6507,Ref!$D:$H,2,0)</f>
        <v xml:space="preserve">Ponsbourne, St Mary                          </v>
      </c>
      <c r="L6507" t="str">
        <f>VLOOKUP($J6507,Ref!$D:$H,3,0)</f>
        <v>Little Berkhamsted and Bayford, Essendon and Ponsbourne</v>
      </c>
      <c r="M6507" t="str">
        <f>VLOOKUP($J6507,Ref!$D:$H,4,0)</f>
        <v>Hertford and Ware Deanery</v>
      </c>
      <c r="N6507" t="str">
        <f>VLOOKUP($J6507,Ref!$D:$H,5,0)</f>
        <v>Archdeaconry of Hertford</v>
      </c>
      <c r="U6507">
        <v>8104</v>
      </c>
    </row>
    <row r="6508" spans="2:21" x14ac:dyDescent="0.3">
      <c r="B6508">
        <v>2023</v>
      </c>
      <c r="C6508" t="str">
        <f>IF(GETPIVOTDATA("PS % recovery",Sheet4!$B$5,"Parish Name",K6508)&gt;99.949%,"OK","No")</f>
        <v>No</v>
      </c>
      <c r="D6508" t="e">
        <f>VLOOKUP(J6508,'Ref2'!C:E,3,0)</f>
        <v>#N/A</v>
      </c>
      <c r="I6508" t="e">
        <f>VLOOKUP(J6508,Ref!L:M,2,0)</f>
        <v>#N/A</v>
      </c>
      <c r="J6508" t="s">
        <v>1190</v>
      </c>
      <c r="K6508" t="str">
        <f>VLOOKUP($J6508,Ref!$D:$H,2,0)</f>
        <v xml:space="preserve">Stanstead Abbots                             </v>
      </c>
      <c r="L6508" t="str">
        <f>VLOOKUP($J6508,Ref!$D:$H,3,0)</f>
        <v>Great Amwell with St Margarets and Stanstead Abbots</v>
      </c>
      <c r="M6508" t="str">
        <f>VLOOKUP($J6508,Ref!$D:$H,4,0)</f>
        <v>Hertford and Ware Deanery</v>
      </c>
      <c r="N6508" t="str">
        <f>VLOOKUP($J6508,Ref!$D:$H,5,0)</f>
        <v>Archdeaconry of Hertford</v>
      </c>
    </row>
    <row r="6509" spans="2:21" x14ac:dyDescent="0.3">
      <c r="B6509">
        <v>2023</v>
      </c>
      <c r="C6509" t="str">
        <f>IF(GETPIVOTDATA("PS % recovery",Sheet4!$B$5,"Parish Name",K6509)&gt;99.949%,"OK","No")</f>
        <v>OK</v>
      </c>
      <c r="D6509" t="e">
        <f>VLOOKUP(J6509,'Ref2'!C:E,3,0)</f>
        <v>#N/A</v>
      </c>
      <c r="I6509" t="e">
        <f>VLOOKUP(J6509,Ref!L:M,2,0)</f>
        <v>#N/A</v>
      </c>
      <c r="J6509" t="s">
        <v>1182</v>
      </c>
      <c r="K6509" t="str">
        <f>VLOOKUP($J6509,Ref!$D:$H,2,0)</f>
        <v xml:space="preserve">Stapleford                                   </v>
      </c>
      <c r="L6509" t="str">
        <f>VLOOKUP($J6509,Ref!$D:$H,3,0)</f>
        <v>The Beane Valley Benefice</v>
      </c>
      <c r="M6509" t="str">
        <f>VLOOKUP($J6509,Ref!$D:$H,4,0)</f>
        <v>Hertford and Ware Deanery</v>
      </c>
      <c r="N6509" t="str">
        <f>VLOOKUP($J6509,Ref!$D:$H,5,0)</f>
        <v>Archdeaconry of Hertford</v>
      </c>
    </row>
    <row r="6510" spans="2:21" x14ac:dyDescent="0.3">
      <c r="B6510">
        <v>2023</v>
      </c>
      <c r="C6510" t="str">
        <f>IF(GETPIVOTDATA("PS % recovery",Sheet4!$B$5,"Parish Name",K6510)&gt;99.949%,"OK","No")</f>
        <v>No</v>
      </c>
      <c r="D6510" t="e">
        <f>VLOOKUP(J6510,'Ref2'!C:E,3,0)</f>
        <v>#N/A</v>
      </c>
      <c r="I6510" t="e">
        <f>VLOOKUP(J6510,Ref!L:M,2,0)</f>
        <v>#N/A</v>
      </c>
      <c r="J6510" t="s">
        <v>1199</v>
      </c>
      <c r="K6510" t="str">
        <f>VLOOKUP($J6510,Ref!$D:$H,2,0)</f>
        <v xml:space="preserve">Thundridge                                   </v>
      </c>
      <c r="L6510" t="str">
        <f>VLOOKUP($J6510,Ref!$D:$H,3,0)</f>
        <v>Thundridge</v>
      </c>
      <c r="M6510" t="str">
        <f>VLOOKUP($J6510,Ref!$D:$H,4,0)</f>
        <v>Hertford and Ware Deanery</v>
      </c>
      <c r="N6510" t="str">
        <f>VLOOKUP($J6510,Ref!$D:$H,5,0)</f>
        <v>Archdeaconry of Hertford</v>
      </c>
      <c r="U6510">
        <v>17151</v>
      </c>
    </row>
    <row r="6511" spans="2:21" x14ac:dyDescent="0.3">
      <c r="B6511">
        <v>2023</v>
      </c>
      <c r="C6511" t="str">
        <f>IF(GETPIVOTDATA("PS % recovery",Sheet4!$B$5,"Parish Name",K6511)&gt;99.949%,"OK","No")</f>
        <v>No</v>
      </c>
      <c r="D6511" t="e">
        <f>VLOOKUP(J6511,'Ref2'!C:E,3,0)</f>
        <v>#N/A</v>
      </c>
      <c r="I6511" t="str">
        <f>VLOOKUP(J6511,Ref!L:M,2,0)</f>
        <v>Yes</v>
      </c>
      <c r="J6511" t="s">
        <v>1209</v>
      </c>
      <c r="K6511" t="str">
        <f>VLOOKUP($J6511,Ref!$D:$H,2,0)</f>
        <v xml:space="preserve">Ware, Christ Church                          </v>
      </c>
      <c r="L6511" t="str">
        <f>VLOOKUP($J6511,Ref!$D:$H,3,0)</f>
        <v>Ware, Christ Church</v>
      </c>
      <c r="M6511" t="str">
        <f>VLOOKUP($J6511,Ref!$D:$H,4,0)</f>
        <v>Hertford and Ware Deanery</v>
      </c>
      <c r="N6511" t="str">
        <f>VLOOKUP($J6511,Ref!$D:$H,5,0)</f>
        <v>Archdeaconry of Hertford</v>
      </c>
    </row>
    <row r="6512" spans="2:21" x14ac:dyDescent="0.3">
      <c r="B6512">
        <v>2023</v>
      </c>
      <c r="C6512" t="str">
        <f>IF(GETPIVOTDATA("PS % recovery",Sheet4!$B$5,"Parish Name",K6512)&gt;99.949%,"OK","No")</f>
        <v>OK</v>
      </c>
      <c r="D6512" t="e">
        <f>VLOOKUP(J6512,'Ref2'!C:E,3,0)</f>
        <v>#N/A</v>
      </c>
      <c r="I6512" t="e">
        <f>VLOOKUP(J6512,Ref!L:M,2,0)</f>
        <v>#N/A</v>
      </c>
      <c r="J6512" t="s">
        <v>1211</v>
      </c>
      <c r="K6512" t="str">
        <f>VLOOKUP($J6512,Ref!$D:$H,2,0)</f>
        <v xml:space="preserve">Ware                                         </v>
      </c>
      <c r="L6512" t="str">
        <f>VLOOKUP($J6512,Ref!$D:$H,3,0)</f>
        <v>Ware</v>
      </c>
      <c r="M6512" t="str">
        <f>VLOOKUP($J6512,Ref!$D:$H,4,0)</f>
        <v>Hertford and Ware Deanery</v>
      </c>
      <c r="N6512" t="str">
        <f>VLOOKUP($J6512,Ref!$D:$H,5,0)</f>
        <v>Archdeaconry of Hertford</v>
      </c>
      <c r="U6512">
        <v>8</v>
      </c>
    </row>
    <row r="6513" spans="2:21" x14ac:dyDescent="0.3">
      <c r="B6513">
        <v>2023</v>
      </c>
      <c r="C6513" t="str">
        <f>IF(GETPIVOTDATA("PS % recovery",Sheet4!$B$5,"Parish Name",K6513)&gt;99.949%,"OK","No")</f>
        <v>OK</v>
      </c>
      <c r="D6513" t="e">
        <f>VLOOKUP(J6513,'Ref2'!C:E,3,0)</f>
        <v>#N/A</v>
      </c>
      <c r="I6513" t="e">
        <f>VLOOKUP(J6513,Ref!L:M,2,0)</f>
        <v>#N/A</v>
      </c>
      <c r="J6513" t="s">
        <v>1203</v>
      </c>
      <c r="K6513" t="str">
        <f>VLOOKUP($J6513,Ref!$D:$H,2,0)</f>
        <v xml:space="preserve">Wareside, Holy Trinity                       </v>
      </c>
      <c r="L6513" t="str">
        <f>VLOOKUP($J6513,Ref!$D:$H,3,0)</f>
        <v>Hunsdon with Widford and Wareside</v>
      </c>
      <c r="M6513" t="str">
        <f>VLOOKUP($J6513,Ref!$D:$H,4,0)</f>
        <v>Hertford and Ware Deanery</v>
      </c>
      <c r="N6513" t="str">
        <f>VLOOKUP($J6513,Ref!$D:$H,5,0)</f>
        <v>Archdeaconry of Hertford</v>
      </c>
    </row>
    <row r="6514" spans="2:21" x14ac:dyDescent="0.3">
      <c r="B6514">
        <v>2023</v>
      </c>
      <c r="C6514" t="str">
        <f>IF(GETPIVOTDATA("PS % recovery",Sheet4!$B$5,"Parish Name",K6514)&gt;99.949%,"OK","No")</f>
        <v>OK</v>
      </c>
      <c r="D6514" t="e">
        <f>VLOOKUP(J6514,'Ref2'!C:E,3,0)</f>
        <v>#N/A</v>
      </c>
      <c r="I6514" t="e">
        <f>VLOOKUP(J6514,Ref!L:M,2,0)</f>
        <v>#N/A</v>
      </c>
      <c r="J6514" t="s">
        <v>1184</v>
      </c>
      <c r="K6514" t="str">
        <f>VLOOKUP($J6514,Ref!$D:$H,2,0)</f>
        <v xml:space="preserve">Waterford, St Michael and All Angels         </v>
      </c>
      <c r="L6514" t="str">
        <f>VLOOKUP($J6514,Ref!$D:$H,3,0)</f>
        <v>The Beane Valley Benefice</v>
      </c>
      <c r="M6514" t="str">
        <f>VLOOKUP($J6514,Ref!$D:$H,4,0)</f>
        <v>Hertford and Ware Deanery</v>
      </c>
      <c r="N6514" t="str">
        <f>VLOOKUP($J6514,Ref!$D:$H,5,0)</f>
        <v>Archdeaconry of Hertford</v>
      </c>
    </row>
    <row r="6515" spans="2:21" x14ac:dyDescent="0.3">
      <c r="B6515">
        <v>2023</v>
      </c>
      <c r="C6515" t="str">
        <f>IF(GETPIVOTDATA("PS % recovery",Sheet4!$B$5,"Parish Name",K6515)&gt;99.949%,"OK","No")</f>
        <v>OK</v>
      </c>
      <c r="D6515" t="e">
        <f>VLOOKUP(J6515,'Ref2'!C:E,3,0)</f>
        <v>#N/A</v>
      </c>
      <c r="I6515" t="e">
        <f>VLOOKUP(J6515,Ref!L:M,2,0)</f>
        <v>#N/A</v>
      </c>
      <c r="J6515" t="s">
        <v>1186</v>
      </c>
      <c r="K6515" t="str">
        <f>VLOOKUP($J6515,Ref!$D:$H,2,0)</f>
        <v xml:space="preserve">Watton-at-Stone                              </v>
      </c>
      <c r="L6515" t="str">
        <f>VLOOKUP($J6515,Ref!$D:$H,3,0)</f>
        <v>The Beane Valley Benefice</v>
      </c>
      <c r="M6515" t="str">
        <f>VLOOKUP($J6515,Ref!$D:$H,4,0)</f>
        <v>Hertford and Ware Deanery</v>
      </c>
      <c r="N6515" t="str">
        <f>VLOOKUP($J6515,Ref!$D:$H,5,0)</f>
        <v>Archdeaconry of Hertford</v>
      </c>
    </row>
    <row r="6516" spans="2:21" x14ac:dyDescent="0.3">
      <c r="B6516">
        <v>2023</v>
      </c>
      <c r="C6516" t="str">
        <f>IF(GETPIVOTDATA("PS % recovery",Sheet4!$B$5,"Parish Name",K6516)&gt;99.949%,"OK","No")</f>
        <v>OK</v>
      </c>
      <c r="D6516" t="e">
        <f>VLOOKUP(J6516,'Ref2'!C:E,3,0)</f>
        <v>#N/A</v>
      </c>
      <c r="I6516" t="e">
        <f>VLOOKUP(J6516,Ref!L:M,2,0)</f>
        <v>#N/A</v>
      </c>
      <c r="J6516" t="s">
        <v>1205</v>
      </c>
      <c r="K6516" t="str">
        <f>VLOOKUP($J6516,Ref!$D:$H,2,0)</f>
        <v xml:space="preserve">Widford                                      </v>
      </c>
      <c r="L6516" t="str">
        <f>VLOOKUP($J6516,Ref!$D:$H,3,0)</f>
        <v>Hunsdon with Widford and Wareside</v>
      </c>
      <c r="M6516" t="str">
        <f>VLOOKUP($J6516,Ref!$D:$H,4,0)</f>
        <v>Hertford and Ware Deanery</v>
      </c>
      <c r="N6516" t="str">
        <f>VLOOKUP($J6516,Ref!$D:$H,5,0)</f>
        <v>Archdeaconry of Hertford</v>
      </c>
    </row>
    <row r="6517" spans="2:21" x14ac:dyDescent="0.3">
      <c r="B6517">
        <v>2023</v>
      </c>
      <c r="C6517" t="str">
        <f>IF(GETPIVOTDATA("PS % recovery",Sheet4!$B$5,"Parish Name",K6517)&gt;99.949%,"OK","No")</f>
        <v>OK</v>
      </c>
      <c r="D6517" t="e">
        <f>VLOOKUP(J6517,'Ref2'!C:E,3,0)</f>
        <v>#N/A</v>
      </c>
      <c r="I6517" t="e">
        <f>VLOOKUP(J6517,Ref!L:M,2,0)</f>
        <v>#N/A</v>
      </c>
      <c r="J6517" t="s">
        <v>877</v>
      </c>
      <c r="K6517" t="str">
        <f>VLOOKUP($J6517,Ref!$D:$H,2,0)</f>
        <v xml:space="preserve">Great Wymondley                              </v>
      </c>
      <c r="L6517" t="str">
        <f>VLOOKUP($J6517,Ref!$D:$H,3,0)</f>
        <v>St Ippolyts with Great and Little Wymondley</v>
      </c>
      <c r="M6517" t="str">
        <f>VLOOKUP($J6517,Ref!$D:$H,4,0)</f>
        <v>Hitchin Deanery</v>
      </c>
      <c r="N6517" t="str">
        <f>VLOOKUP($J6517,Ref!$D:$H,5,0)</f>
        <v xml:space="preserve">Archdeaconry of St Albans </v>
      </c>
      <c r="U6517">
        <v>-2.0000000000436557E-2</v>
      </c>
    </row>
    <row r="6518" spans="2:21" x14ac:dyDescent="0.3">
      <c r="B6518">
        <v>2023</v>
      </c>
      <c r="C6518" t="str">
        <f>IF(GETPIVOTDATA("PS % recovery",Sheet4!$B$5,"Parish Name",K6518)&gt;99.949%,"OK","No")</f>
        <v>No</v>
      </c>
      <c r="D6518" t="e">
        <f>VLOOKUP(J6518,'Ref2'!C:E,3,0)</f>
        <v>#N/A</v>
      </c>
      <c r="I6518" t="e">
        <f>VLOOKUP(J6518,Ref!L:M,2,0)</f>
        <v>#N/A</v>
      </c>
      <c r="J6518" t="s">
        <v>881</v>
      </c>
      <c r="K6518" t="str">
        <f>VLOOKUP($J6518,Ref!$D:$H,2,0)</f>
        <v xml:space="preserve">Hitchin                                      </v>
      </c>
      <c r="L6518" t="str">
        <f>VLOOKUP($J6518,Ref!$D:$H,3,0)</f>
        <v>Hitchin &amp; St Paul's Walden (Team Ministry)</v>
      </c>
      <c r="M6518" t="str">
        <f>VLOOKUP($J6518,Ref!$D:$H,4,0)</f>
        <v>Hitchin Deanery</v>
      </c>
      <c r="N6518" t="str">
        <f>VLOOKUP($J6518,Ref!$D:$H,5,0)</f>
        <v xml:space="preserve">Archdeaconry of St Albans </v>
      </c>
    </row>
    <row r="6519" spans="2:21" x14ac:dyDescent="0.3">
      <c r="B6519">
        <v>2023</v>
      </c>
      <c r="C6519" t="str">
        <f>IF(GETPIVOTDATA("PS % recovery",Sheet4!$B$5,"Parish Name",K6519)&gt;99.949%,"OK","No")</f>
        <v>OK</v>
      </c>
      <c r="D6519" t="e">
        <f>VLOOKUP(J6519,'Ref2'!C:E,3,0)</f>
        <v>#N/A</v>
      </c>
      <c r="I6519" t="e">
        <f>VLOOKUP(J6519,Ref!L:M,2,0)</f>
        <v>#N/A</v>
      </c>
      <c r="J6519" t="s">
        <v>885</v>
      </c>
      <c r="K6519" t="str">
        <f>VLOOKUP($J6519,Ref!$D:$H,2,0)</f>
        <v>Holy Saviour Hitchin</v>
      </c>
      <c r="L6519" t="str">
        <f>VLOOKUP($J6519,Ref!$D:$H,3,0)</f>
        <v>Hitchin &amp; St Paul's Walden (Team Ministry)</v>
      </c>
      <c r="M6519" t="str">
        <f>VLOOKUP($J6519,Ref!$D:$H,4,0)</f>
        <v>Hitchin Deanery</v>
      </c>
      <c r="N6519" t="str">
        <f>VLOOKUP($J6519,Ref!$D:$H,5,0)</f>
        <v xml:space="preserve">Archdeaconry of St Albans </v>
      </c>
    </row>
    <row r="6520" spans="2:21" x14ac:dyDescent="0.3">
      <c r="B6520">
        <v>2023</v>
      </c>
      <c r="C6520" t="str">
        <f>IF(GETPIVOTDATA("PS % recovery",Sheet4!$B$5,"Parish Name",K6520)&gt;99.949%,"OK","No")</f>
        <v>No</v>
      </c>
      <c r="D6520" t="e">
        <f>VLOOKUP(J6520,'Ref2'!C:E,3,0)</f>
        <v>#N/A</v>
      </c>
      <c r="I6520" t="e">
        <f>VLOOKUP(J6520,Ref!L:M,2,0)</f>
        <v>#N/A</v>
      </c>
      <c r="J6520" t="s">
        <v>887</v>
      </c>
      <c r="K6520" t="str">
        <f>VLOOKUP($J6520,Ref!$D:$H,2,0)</f>
        <v>St Faith's Hitchin</v>
      </c>
      <c r="L6520" t="str">
        <f>VLOOKUP($J6520,Ref!$D:$H,3,0)</f>
        <v>Hitchin &amp; St Paul's Walden (Team Ministry)</v>
      </c>
      <c r="M6520" t="str">
        <f>VLOOKUP($J6520,Ref!$D:$H,4,0)</f>
        <v>Hitchin Deanery</v>
      </c>
      <c r="N6520" t="str">
        <f>VLOOKUP($J6520,Ref!$D:$H,5,0)</f>
        <v xml:space="preserve">Archdeaconry of St Albans </v>
      </c>
      <c r="U6520">
        <v>15365</v>
      </c>
    </row>
    <row r="6521" spans="2:21" x14ac:dyDescent="0.3">
      <c r="B6521">
        <v>2023</v>
      </c>
      <c r="C6521" t="str">
        <f>IF(GETPIVOTDATA("PS % recovery",Sheet4!$B$5,"Parish Name",K6521)&gt;99.949%,"OK","No")</f>
        <v>OK</v>
      </c>
      <c r="D6521" t="e">
        <f>VLOOKUP(J6521,'Ref2'!C:E,3,0)</f>
        <v>#N/A</v>
      </c>
      <c r="I6521" t="e">
        <f>VLOOKUP(J6521,Ref!L:M,2,0)</f>
        <v>#N/A</v>
      </c>
      <c r="J6521" t="s">
        <v>889</v>
      </c>
      <c r="K6521" t="str">
        <f>VLOOKUP($J6521,Ref!$D:$H,2,0)</f>
        <v>St Mark's Hitchin</v>
      </c>
      <c r="L6521" t="str">
        <f>VLOOKUP($J6521,Ref!$D:$H,3,0)</f>
        <v>Hitchin &amp; St Paul's Walden (Team Ministry)</v>
      </c>
      <c r="M6521" t="str">
        <f>VLOOKUP($J6521,Ref!$D:$H,4,0)</f>
        <v>Hitchin Deanery</v>
      </c>
      <c r="N6521" t="str">
        <f>VLOOKUP($J6521,Ref!$D:$H,5,0)</f>
        <v xml:space="preserve">Archdeaconry of St Albans </v>
      </c>
      <c r="U6521">
        <v>1.9999999996798579E-2</v>
      </c>
    </row>
    <row r="6522" spans="2:21" x14ac:dyDescent="0.3">
      <c r="B6522">
        <v>2023</v>
      </c>
      <c r="C6522" t="str">
        <f>IF(GETPIVOTDATA("PS % recovery",Sheet4!$B$5,"Parish Name",K6522)&gt;99.949%,"OK","No")</f>
        <v>OK</v>
      </c>
      <c r="D6522" t="e">
        <f>VLOOKUP(J6522,'Ref2'!C:E,3,0)</f>
        <v>#N/A</v>
      </c>
      <c r="I6522" t="e">
        <f>VLOOKUP(J6522,Ref!L:M,2,0)</f>
        <v>#N/A</v>
      </c>
      <c r="J6522" t="s">
        <v>883</v>
      </c>
      <c r="K6522" t="str">
        <f>VLOOKUP($J6522,Ref!$D:$H,2,0)</f>
        <v>St Mary's Hitchin</v>
      </c>
      <c r="L6522" t="str">
        <f>VLOOKUP($J6522,Ref!$D:$H,3,0)</f>
        <v>Hitchin &amp; St Paul's Walden (Team Ministry)</v>
      </c>
      <c r="M6522" t="str">
        <f>VLOOKUP($J6522,Ref!$D:$H,4,0)</f>
        <v>Hitchin Deanery</v>
      </c>
      <c r="N6522" t="str">
        <f>VLOOKUP($J6522,Ref!$D:$H,5,0)</f>
        <v xml:space="preserve">Archdeaconry of St Albans </v>
      </c>
    </row>
    <row r="6523" spans="2:21" x14ac:dyDescent="0.3">
      <c r="B6523">
        <v>2023</v>
      </c>
      <c r="C6523" t="str">
        <f>IF(GETPIVOTDATA("PS % recovery",Sheet4!$B$5,"Parish Name",K6523)&gt;99.949%,"OK","No")</f>
        <v>No</v>
      </c>
      <c r="D6523" t="e">
        <f>VLOOKUP(J6523,'Ref2'!C:E,3,0)</f>
        <v>#N/A</v>
      </c>
      <c r="I6523" t="str">
        <f>VLOOKUP(J6523,Ref!L:M,2,0)</f>
        <v>Yes</v>
      </c>
      <c r="J6523" t="s">
        <v>891</v>
      </c>
      <c r="K6523" t="str">
        <f>VLOOKUP($J6523,Ref!$D:$H,2,0)</f>
        <v xml:space="preserve">Holwell                                      </v>
      </c>
      <c r="L6523" t="str">
        <f>VLOOKUP($J6523,Ref!$D:$H,3,0)</f>
        <v>Holwell, Ickleford and Pirton</v>
      </c>
      <c r="M6523" t="str">
        <f>VLOOKUP($J6523,Ref!$D:$H,4,0)</f>
        <v>Hitchin Deanery</v>
      </c>
      <c r="N6523" t="str">
        <f>VLOOKUP($J6523,Ref!$D:$H,5,0)</f>
        <v xml:space="preserve">Archdeaconry of St Albans </v>
      </c>
      <c r="U6523">
        <v>3111</v>
      </c>
    </row>
    <row r="6524" spans="2:21" x14ac:dyDescent="0.3">
      <c r="B6524">
        <v>2023</v>
      </c>
      <c r="C6524" t="str">
        <f>IF(GETPIVOTDATA("PS % recovery",Sheet4!$B$5,"Parish Name",K6524)&gt;99.949%,"OK","No")</f>
        <v>OK</v>
      </c>
      <c r="D6524" t="e">
        <f>VLOOKUP(J6524,'Ref2'!C:E,3,0)</f>
        <v>#N/A</v>
      </c>
      <c r="I6524" t="e">
        <f>VLOOKUP(J6524,Ref!L:M,2,0)</f>
        <v>#N/A</v>
      </c>
      <c r="J6524" t="s">
        <v>893</v>
      </c>
      <c r="K6524" t="str">
        <f>VLOOKUP($J6524,Ref!$D:$H,2,0)</f>
        <v xml:space="preserve">Ickleford                                    </v>
      </c>
      <c r="L6524" t="str">
        <f>VLOOKUP($J6524,Ref!$D:$H,3,0)</f>
        <v>Holwell, Ickleford and Pirton</v>
      </c>
      <c r="M6524" t="str">
        <f>VLOOKUP($J6524,Ref!$D:$H,4,0)</f>
        <v>Hitchin Deanery</v>
      </c>
      <c r="N6524" t="str">
        <f>VLOOKUP($J6524,Ref!$D:$H,5,0)</f>
        <v xml:space="preserve">Archdeaconry of St Albans </v>
      </c>
    </row>
    <row r="6525" spans="2:21" x14ac:dyDescent="0.3">
      <c r="B6525">
        <v>2023</v>
      </c>
      <c r="C6525" t="str">
        <f>IF(GETPIVOTDATA("PS % recovery",Sheet4!$B$5,"Parish Name",K6525)&gt;99.949%,"OK","No")</f>
        <v>No</v>
      </c>
      <c r="D6525" t="e">
        <f>VLOOKUP(J6525,'Ref2'!C:E,3,0)</f>
        <v>#N/A</v>
      </c>
      <c r="I6525" t="e">
        <f>VLOOKUP(J6525,Ref!L:M,2,0)</f>
        <v>#N/A</v>
      </c>
      <c r="J6525" t="s">
        <v>818</v>
      </c>
      <c r="K6525" t="str">
        <f>VLOOKUP($J6525,Ref!$D:$H,2,0)</f>
        <v xml:space="preserve">Kings Walden                                 </v>
      </c>
      <c r="L6525" t="str">
        <f>VLOOKUP($J6525,Ref!$D:$H,3,0)</f>
        <v>King's Walden and Offley with Lilley</v>
      </c>
      <c r="M6525" t="str">
        <f>VLOOKUP($J6525,Ref!$D:$H,4,0)</f>
        <v>Hitchin Deanery</v>
      </c>
      <c r="N6525" t="str">
        <f>VLOOKUP($J6525,Ref!$D:$H,5,0)</f>
        <v xml:space="preserve">Archdeaconry of St Albans </v>
      </c>
      <c r="U6525">
        <v>7895</v>
      </c>
    </row>
    <row r="6526" spans="2:21" x14ac:dyDescent="0.3">
      <c r="B6526">
        <v>2023</v>
      </c>
      <c r="C6526" t="str">
        <f>IF(GETPIVOTDATA("PS % recovery",Sheet4!$B$5,"Parish Name",K6526)&gt;99.949%,"OK","No")</f>
        <v>No</v>
      </c>
      <c r="D6526" t="e">
        <f>VLOOKUP(J6526,'Ref2'!C:E,3,0)</f>
        <v>#N/A</v>
      </c>
      <c r="I6526" t="e">
        <f>VLOOKUP(J6526,Ref!L:M,2,0)</f>
        <v>#N/A</v>
      </c>
      <c r="J6526" t="s">
        <v>898</v>
      </c>
      <c r="K6526" t="str">
        <f>VLOOKUP($J6526,Ref!$D:$H,2,0)</f>
        <v xml:space="preserve">Old Letchworth                               </v>
      </c>
      <c r="L6526" t="str">
        <f>VLOOKUP($J6526,Ref!$D:$H,3,0)</f>
        <v>Letchworth, St Paul with Willian and Old Letchworth</v>
      </c>
      <c r="M6526" t="str">
        <f>VLOOKUP($J6526,Ref!$D:$H,4,0)</f>
        <v>Hitchin Deanery</v>
      </c>
      <c r="N6526" t="str">
        <f>VLOOKUP($J6526,Ref!$D:$H,5,0)</f>
        <v xml:space="preserve">Archdeaconry of St Albans </v>
      </c>
    </row>
    <row r="6527" spans="2:21" x14ac:dyDescent="0.3">
      <c r="B6527">
        <v>2023</v>
      </c>
      <c r="C6527" t="str">
        <f>IF(GETPIVOTDATA("PS % recovery",Sheet4!$B$5,"Parish Name",K6527)&gt;99.949%,"OK","No")</f>
        <v>OK</v>
      </c>
      <c r="D6527" t="e">
        <f>VLOOKUP(J6527,'Ref2'!C:E,3,0)</f>
        <v>#N/A</v>
      </c>
      <c r="I6527" t="str">
        <f>VLOOKUP(J6527,Ref!L:M,2,0)</f>
        <v>Yes</v>
      </c>
      <c r="J6527" t="s">
        <v>900</v>
      </c>
      <c r="K6527" t="str">
        <f>VLOOKUP($J6527,Ref!$D:$H,2,0)</f>
        <v xml:space="preserve">Letchworth, St Paul                          </v>
      </c>
      <c r="L6527" t="str">
        <f>VLOOKUP($J6527,Ref!$D:$H,3,0)</f>
        <v>Letchworth, St Paul with Willian and Old Letchworth</v>
      </c>
      <c r="M6527" t="str">
        <f>VLOOKUP($J6527,Ref!$D:$H,4,0)</f>
        <v>Hitchin Deanery</v>
      </c>
      <c r="N6527" t="str">
        <f>VLOOKUP($J6527,Ref!$D:$H,5,0)</f>
        <v xml:space="preserve">Archdeaconry of St Albans </v>
      </c>
    </row>
    <row r="6528" spans="2:21" x14ac:dyDescent="0.3">
      <c r="B6528">
        <v>2023</v>
      </c>
      <c r="C6528" t="str">
        <f>IF(GETPIVOTDATA("PS % recovery",Sheet4!$B$5,"Parish Name",K6528)&gt;99.949%,"OK","No")</f>
        <v>OK</v>
      </c>
      <c r="D6528" t="e">
        <f>VLOOKUP(J6528,'Ref2'!C:E,3,0)</f>
        <v>#N/A</v>
      </c>
      <c r="I6528" t="e">
        <f>VLOOKUP(J6528,Ref!L:M,2,0)</f>
        <v>#N/A</v>
      </c>
      <c r="J6528" t="s">
        <v>819</v>
      </c>
      <c r="K6528" t="str">
        <f>VLOOKUP($J6528,Ref!$D:$H,2,0)</f>
        <v xml:space="preserve">Lilley                                       </v>
      </c>
      <c r="L6528" t="str">
        <f>VLOOKUP($J6528,Ref!$D:$H,3,0)</f>
        <v>King's Walden and Offley with Lilley</v>
      </c>
      <c r="M6528" t="str">
        <f>VLOOKUP($J6528,Ref!$D:$H,4,0)</f>
        <v>Hitchin Deanery</v>
      </c>
      <c r="N6528" t="str">
        <f>VLOOKUP($J6528,Ref!$D:$H,5,0)</f>
        <v xml:space="preserve">Archdeaconry of St Albans </v>
      </c>
    </row>
    <row r="6529" spans="2:21" x14ac:dyDescent="0.3">
      <c r="B6529">
        <v>2023</v>
      </c>
      <c r="C6529" t="str">
        <f>IF(GETPIVOTDATA("PS % recovery",Sheet4!$B$5,"Parish Name",K6529)&gt;99.949%,"OK","No")</f>
        <v>No</v>
      </c>
      <c r="D6529" t="e">
        <f>VLOOKUP(J6529,'Ref2'!C:E,3,0)</f>
        <v>#N/A</v>
      </c>
      <c r="I6529" t="e">
        <f>VLOOKUP(J6529,Ref!L:M,2,0)</f>
        <v>#N/A</v>
      </c>
      <c r="J6529" t="s">
        <v>879</v>
      </c>
      <c r="K6529" t="str">
        <f>VLOOKUP($J6529,Ref!$D:$H,2,0)</f>
        <v xml:space="preserve">Little Wymondley                             </v>
      </c>
      <c r="L6529" t="str">
        <f>VLOOKUP($J6529,Ref!$D:$H,3,0)</f>
        <v>St Ippolyts with Great and Little Wymondley</v>
      </c>
      <c r="M6529" t="str">
        <f>VLOOKUP($J6529,Ref!$D:$H,4,0)</f>
        <v>Hitchin Deanery</v>
      </c>
      <c r="N6529" t="str">
        <f>VLOOKUP($J6529,Ref!$D:$H,5,0)</f>
        <v xml:space="preserve">Archdeaconry of St Albans </v>
      </c>
      <c r="U6529">
        <v>5553</v>
      </c>
    </row>
    <row r="6530" spans="2:21" x14ac:dyDescent="0.3">
      <c r="B6530">
        <v>2023</v>
      </c>
      <c r="C6530" t="str">
        <f>IF(GETPIVOTDATA("PS % recovery",Sheet4!$B$5,"Parish Name",K6530)&gt;99.949%,"OK","No")</f>
        <v>OK</v>
      </c>
      <c r="D6530" t="e">
        <f>VLOOKUP(J6530,'Ref2'!C:E,3,0)</f>
        <v>#N/A</v>
      </c>
      <c r="I6530" t="e">
        <f>VLOOKUP(J6530,Ref!L:M,2,0)</f>
        <v>#N/A</v>
      </c>
      <c r="J6530" t="s">
        <v>821</v>
      </c>
      <c r="K6530" t="str">
        <f>VLOOKUP($J6530,Ref!$D:$H,2,0)</f>
        <v xml:space="preserve">Norton                                       </v>
      </c>
      <c r="L6530" t="str">
        <f>VLOOKUP($J6530,Ref!$D:$H,3,0)</f>
        <v>Norton</v>
      </c>
      <c r="M6530" t="str">
        <f>VLOOKUP($J6530,Ref!$D:$H,4,0)</f>
        <v>Hitchin Deanery</v>
      </c>
      <c r="N6530" t="str">
        <f>VLOOKUP($J6530,Ref!$D:$H,5,0)</f>
        <v xml:space="preserve">Archdeaconry of St Albans </v>
      </c>
    </row>
    <row r="6531" spans="2:21" x14ac:dyDescent="0.3">
      <c r="B6531">
        <v>2023</v>
      </c>
      <c r="C6531" t="str">
        <f>IF(GETPIVOTDATA("PS % recovery",Sheet4!$B$5,"Parish Name",K6531)&gt;99.949%,"OK","No")</f>
        <v>No</v>
      </c>
      <c r="D6531" t="e">
        <f>VLOOKUP(J6531,'Ref2'!C:E,3,0)</f>
        <v>#N/A</v>
      </c>
      <c r="I6531" t="e">
        <f>VLOOKUP(J6531,Ref!L:M,2,0)</f>
        <v>#N/A</v>
      </c>
      <c r="J6531" t="s">
        <v>822</v>
      </c>
      <c r="K6531" t="str">
        <f>VLOOKUP($J6531,Ref!$D:$H,2,0)</f>
        <v xml:space="preserve">Offley                                       </v>
      </c>
      <c r="L6531" t="str">
        <f>VLOOKUP($J6531,Ref!$D:$H,3,0)</f>
        <v>King's Walden and Offley with Lilley</v>
      </c>
      <c r="M6531" t="str">
        <f>VLOOKUP($J6531,Ref!$D:$H,4,0)</f>
        <v>Hitchin Deanery</v>
      </c>
      <c r="N6531" t="str">
        <f>VLOOKUP($J6531,Ref!$D:$H,5,0)</f>
        <v xml:space="preserve">Archdeaconry of St Albans </v>
      </c>
    </row>
    <row r="6532" spans="2:21" x14ac:dyDescent="0.3">
      <c r="B6532">
        <v>2023</v>
      </c>
      <c r="C6532" t="str">
        <f>IF(GETPIVOTDATA("PS % recovery",Sheet4!$B$5,"Parish Name",K6532)&gt;99.949%,"OK","No")</f>
        <v>OK</v>
      </c>
      <c r="D6532" t="e">
        <f>VLOOKUP(J6532,'Ref2'!C:E,3,0)</f>
        <v>#N/A</v>
      </c>
      <c r="I6532" t="e">
        <f>VLOOKUP(J6532,Ref!L:M,2,0)</f>
        <v>#N/A</v>
      </c>
      <c r="J6532" t="s">
        <v>905</v>
      </c>
      <c r="K6532" t="str">
        <f>VLOOKUP($J6532,Ref!$D:$H,2,0)</f>
        <v xml:space="preserve">Pirton                                       </v>
      </c>
      <c r="L6532" t="str">
        <f>VLOOKUP($J6532,Ref!$D:$H,3,0)</f>
        <v>Holwell, Ickleford and Pirton</v>
      </c>
      <c r="M6532" t="str">
        <f>VLOOKUP($J6532,Ref!$D:$H,4,0)</f>
        <v>Hitchin Deanery</v>
      </c>
      <c r="N6532" t="str">
        <f>VLOOKUP($J6532,Ref!$D:$H,5,0)</f>
        <v xml:space="preserve">Archdeaconry of St Albans </v>
      </c>
    </row>
    <row r="6533" spans="2:21" x14ac:dyDescent="0.3">
      <c r="B6533">
        <v>2023</v>
      </c>
      <c r="C6533" t="str">
        <f>IF(GETPIVOTDATA("PS % recovery",Sheet4!$B$5,"Parish Name",K6533)&gt;99.949%,"OK","No")</f>
        <v>OK</v>
      </c>
      <c r="D6533" t="e">
        <f>VLOOKUP(J6533,'Ref2'!C:E,3,0)</f>
        <v>#N/A</v>
      </c>
      <c r="I6533" t="e">
        <f>VLOOKUP(J6533,Ref!L:M,2,0)</f>
        <v>#N/A</v>
      </c>
      <c r="J6533" t="s">
        <v>907</v>
      </c>
      <c r="K6533" t="str">
        <f>VLOOKUP($J6533,Ref!$D:$H,2,0)</f>
        <v xml:space="preserve">Radwell                                      </v>
      </c>
      <c r="L6533" t="str">
        <f>VLOOKUP($J6533,Ref!$D:$H,3,0)</f>
        <v>Stotfold with Radwell</v>
      </c>
      <c r="M6533" t="str">
        <f>VLOOKUP($J6533,Ref!$D:$H,4,0)</f>
        <v>Hitchin Deanery</v>
      </c>
      <c r="N6533" t="str">
        <f>VLOOKUP($J6533,Ref!$D:$H,5,0)</f>
        <v xml:space="preserve">Archdeaconry of St Albans </v>
      </c>
    </row>
    <row r="6534" spans="2:21" x14ac:dyDescent="0.3">
      <c r="B6534">
        <v>2023</v>
      </c>
      <c r="C6534" t="str">
        <f>IF(GETPIVOTDATA("PS % recovery",Sheet4!$B$5,"Parish Name",K6534)&gt;99.949%,"OK","No")</f>
        <v>OK</v>
      </c>
      <c r="D6534" t="e">
        <f>VLOOKUP(J6534,'Ref2'!C:E,3,0)</f>
        <v>#N/A</v>
      </c>
      <c r="I6534" t="e">
        <f>VLOOKUP(J6534,Ref!L:M,2,0)</f>
        <v>#N/A</v>
      </c>
      <c r="J6534" t="s">
        <v>909</v>
      </c>
      <c r="K6534" t="str">
        <f>VLOOKUP($J6534,Ref!$D:$H,2,0)</f>
        <v xml:space="preserve">St Ippolyts                                  </v>
      </c>
      <c r="L6534" t="str">
        <f>VLOOKUP($J6534,Ref!$D:$H,3,0)</f>
        <v>St Ippolyts with Great and Little Wymondley</v>
      </c>
      <c r="M6534" t="str">
        <f>VLOOKUP($J6534,Ref!$D:$H,4,0)</f>
        <v>Hitchin Deanery</v>
      </c>
      <c r="N6534" t="str">
        <f>VLOOKUP($J6534,Ref!$D:$H,5,0)</f>
        <v xml:space="preserve">Archdeaconry of St Albans </v>
      </c>
    </row>
    <row r="6535" spans="2:21" x14ac:dyDescent="0.3">
      <c r="B6535">
        <v>2023</v>
      </c>
      <c r="C6535" t="str">
        <f>IF(GETPIVOTDATA("PS % recovery",Sheet4!$B$5,"Parish Name",K6535)&gt;99.949%,"OK","No")</f>
        <v>OK</v>
      </c>
      <c r="D6535" t="e">
        <f>VLOOKUP(J6535,'Ref2'!C:E,3,0)</f>
        <v>#N/A</v>
      </c>
      <c r="I6535" t="e">
        <f>VLOOKUP(J6535,Ref!L:M,2,0)</f>
        <v>#N/A</v>
      </c>
      <c r="J6535" t="s">
        <v>911</v>
      </c>
      <c r="K6535" t="str">
        <f>VLOOKUP($J6535,Ref!$D:$H,2,0)</f>
        <v xml:space="preserve">St Paul's Walden                             </v>
      </c>
      <c r="L6535" t="str">
        <f>VLOOKUP($J6535,Ref!$D:$H,3,0)</f>
        <v>Hitchin &amp; St Paul's Walden (Team Ministry)</v>
      </c>
      <c r="M6535" t="str">
        <f>VLOOKUP($J6535,Ref!$D:$H,4,0)</f>
        <v>Hitchin Deanery</v>
      </c>
      <c r="N6535" t="str">
        <f>VLOOKUP($J6535,Ref!$D:$H,5,0)</f>
        <v xml:space="preserve">Archdeaconry of St Albans </v>
      </c>
    </row>
    <row r="6536" spans="2:21" x14ac:dyDescent="0.3">
      <c r="B6536">
        <v>2023</v>
      </c>
      <c r="C6536" t="str">
        <f>IF(GETPIVOTDATA("PS % recovery",Sheet4!$B$5,"Parish Name",K6536)&gt;99.949%,"OK","No")</f>
        <v>OK</v>
      </c>
      <c r="D6536" t="e">
        <f>VLOOKUP(J6536,'Ref2'!C:E,3,0)</f>
        <v>#N/A</v>
      </c>
      <c r="I6536" t="e">
        <f>VLOOKUP(J6536,Ref!L:M,2,0)</f>
        <v>#N/A</v>
      </c>
      <c r="J6536" t="s">
        <v>913</v>
      </c>
      <c r="K6536" t="str">
        <f>VLOOKUP($J6536,Ref!$D:$H,2,0)</f>
        <v xml:space="preserve">Stotfold                                     </v>
      </c>
      <c r="L6536" t="str">
        <f>VLOOKUP($J6536,Ref!$D:$H,3,0)</f>
        <v>Stotfold with Radwell</v>
      </c>
      <c r="M6536" t="str">
        <f>VLOOKUP($J6536,Ref!$D:$H,4,0)</f>
        <v>Hitchin Deanery</v>
      </c>
      <c r="N6536" t="str">
        <f>VLOOKUP($J6536,Ref!$D:$H,5,0)</f>
        <v xml:space="preserve">Archdeaconry of St Albans </v>
      </c>
    </row>
    <row r="6537" spans="2:21" x14ac:dyDescent="0.3">
      <c r="B6537">
        <v>2023</v>
      </c>
      <c r="C6537" t="str">
        <f>IF(GETPIVOTDATA("PS % recovery",Sheet4!$B$5,"Parish Name",K6537)&gt;99.949%,"OK","No")</f>
        <v>OK</v>
      </c>
      <c r="D6537" t="e">
        <f>VLOOKUP(J6537,'Ref2'!C:E,3,0)</f>
        <v>#N/A</v>
      </c>
      <c r="I6537" t="str">
        <f>VLOOKUP(J6537,Ref!L:M,2,0)</f>
        <v>Yes</v>
      </c>
      <c r="J6537" t="s">
        <v>915</v>
      </c>
      <c r="K6537" t="str">
        <f>VLOOKUP($J6537,Ref!$D:$H,2,0)</f>
        <v xml:space="preserve">Wilbury                                      </v>
      </c>
      <c r="L6537" t="str">
        <f>VLOOKUP($J6537,Ref!$D:$H,3,0)</f>
        <v>Wilbury</v>
      </c>
      <c r="M6537" t="str">
        <f>VLOOKUP($J6537,Ref!$D:$H,4,0)</f>
        <v>Hitchin Deanery</v>
      </c>
      <c r="N6537" t="str">
        <f>VLOOKUP($J6537,Ref!$D:$H,5,0)</f>
        <v xml:space="preserve">Archdeaconry of St Albans </v>
      </c>
      <c r="U6537">
        <f>-1+1</f>
        <v>0</v>
      </c>
    </row>
    <row r="6538" spans="2:21" x14ac:dyDescent="0.3">
      <c r="B6538">
        <v>2023</v>
      </c>
      <c r="C6538" t="str">
        <f>IF(GETPIVOTDATA("PS % recovery",Sheet4!$B$5,"Parish Name",K6538)&gt;99.949%,"OK","No")</f>
        <v>OK</v>
      </c>
      <c r="D6538" t="e">
        <f>VLOOKUP(J6538,'Ref2'!C:E,3,0)</f>
        <v>#N/A</v>
      </c>
      <c r="I6538" t="e">
        <f>VLOOKUP(J6538,Ref!L:M,2,0)</f>
        <v>#N/A</v>
      </c>
      <c r="J6538" t="s">
        <v>902</v>
      </c>
      <c r="K6538" t="str">
        <f>VLOOKUP($J6538,Ref!$D:$H,2,0)</f>
        <v xml:space="preserve">Willian                                      </v>
      </c>
      <c r="L6538" t="str">
        <f>VLOOKUP($J6538,Ref!$D:$H,3,0)</f>
        <v>Letchworth, St Paul with Willian and Old Letchworth</v>
      </c>
      <c r="M6538" t="str">
        <f>VLOOKUP($J6538,Ref!$D:$H,4,0)</f>
        <v>Hitchin Deanery</v>
      </c>
      <c r="N6538" t="str">
        <f>VLOOKUP($J6538,Ref!$D:$H,5,0)</f>
        <v xml:space="preserve">Archdeaconry of St Albans </v>
      </c>
    </row>
    <row r="6539" spans="2:21" x14ac:dyDescent="0.3">
      <c r="B6539">
        <v>2023</v>
      </c>
      <c r="C6539" t="str">
        <f>IF(GETPIVOTDATA("PS % recovery",Sheet4!$B$5,"Parish Name",K6539)&gt;99.949%,"OK","No")</f>
        <v>OK</v>
      </c>
      <c r="D6539" t="e">
        <f>VLOOKUP(J6539,'Ref2'!C:E,3,0)</f>
        <v>#N/A</v>
      </c>
      <c r="I6539" t="e">
        <f>VLOOKUP(J6539,Ref!L:M,2,0)</f>
        <v>#N/A</v>
      </c>
      <c r="J6539" t="s">
        <v>931</v>
      </c>
      <c r="K6539" t="str">
        <f>VLOOKUP($J6539,Ref!$D:$H,2,0)</f>
        <v xml:space="preserve">Bovingdon                                    </v>
      </c>
      <c r="L6539" t="str">
        <f>VLOOKUP($J6539,Ref!$D:$H,3,0)</f>
        <v>Bovingdon</v>
      </c>
      <c r="M6539" t="str">
        <f>VLOOKUP($J6539,Ref!$D:$H,4,0)</f>
        <v>Rickmansworth Deanery</v>
      </c>
      <c r="N6539" t="str">
        <f>VLOOKUP($J6539,Ref!$D:$H,5,0)</f>
        <v xml:space="preserve">Archdeaconry of St Albans </v>
      </c>
    </row>
    <row r="6540" spans="2:21" x14ac:dyDescent="0.3">
      <c r="B6540">
        <v>2023</v>
      </c>
      <c r="C6540" t="str">
        <f>IF(GETPIVOTDATA("PS % recovery",Sheet4!$B$5,"Parish Name",K6540)&gt;99.949%,"OK","No")</f>
        <v>OK</v>
      </c>
      <c r="D6540" t="e">
        <f>VLOOKUP(J6540,'Ref2'!C:E,3,0)</f>
        <v>#N/A</v>
      </c>
      <c r="I6540" t="e">
        <f>VLOOKUP(J6540,Ref!L:M,2,0)</f>
        <v>#N/A</v>
      </c>
      <c r="J6540" t="s">
        <v>917</v>
      </c>
      <c r="K6540" t="str">
        <f>VLOOKUP($J6540,Ref!$D:$H,2,0)</f>
        <v xml:space="preserve">Chipperfield                                 </v>
      </c>
      <c r="L6540" t="str">
        <f>VLOOKUP($J6540,Ref!$D:$H,3,0)</f>
        <v>Sarratt and Chipperfield</v>
      </c>
      <c r="M6540" t="str">
        <f>VLOOKUP($J6540,Ref!$D:$H,4,0)</f>
        <v>Rickmansworth Deanery</v>
      </c>
      <c r="N6540" t="str">
        <f>VLOOKUP($J6540,Ref!$D:$H,5,0)</f>
        <v xml:space="preserve">Archdeaconry of St Albans </v>
      </c>
    </row>
    <row r="6541" spans="2:21" x14ac:dyDescent="0.3">
      <c r="B6541">
        <v>2023</v>
      </c>
      <c r="C6541" t="str">
        <f>IF(GETPIVOTDATA("PS % recovery",Sheet4!$B$5,"Parish Name",K6541)&gt;99.949%,"OK","No")</f>
        <v>OK</v>
      </c>
      <c r="D6541" t="str">
        <f>VLOOKUP(J6541,'Ref2'!C:E,3,0)</f>
        <v>LLF</v>
      </c>
      <c r="I6541" t="str">
        <f>VLOOKUP(J6541,Ref!L:M,2,0)</f>
        <v>Yes</v>
      </c>
      <c r="J6541" t="s">
        <v>919</v>
      </c>
      <c r="K6541" t="str">
        <f>VLOOKUP($J6541,Ref!$D:$H,2,0)</f>
        <v xml:space="preserve">Chorleywood, Christ Church                   </v>
      </c>
      <c r="L6541" t="str">
        <f>VLOOKUP($J6541,Ref!$D:$H,3,0)</f>
        <v>Chorleywood, Christ Church</v>
      </c>
      <c r="M6541" t="str">
        <f>VLOOKUP($J6541,Ref!$D:$H,4,0)</f>
        <v>Rickmansworth Deanery</v>
      </c>
      <c r="N6541" t="str">
        <f>VLOOKUP($J6541,Ref!$D:$H,5,0)</f>
        <v xml:space="preserve">Archdeaconry of St Albans </v>
      </c>
    </row>
    <row r="6542" spans="2:21" x14ac:dyDescent="0.3">
      <c r="B6542">
        <v>2023</v>
      </c>
      <c r="C6542" t="str">
        <f>IF(GETPIVOTDATA("PS % recovery",Sheet4!$B$5,"Parish Name",K6542)&gt;99.949%,"OK","No")</f>
        <v>OK</v>
      </c>
      <c r="D6542" t="str">
        <f>VLOOKUP(J6542,'Ref2'!C:E,3,0)</f>
        <v>LLF</v>
      </c>
      <c r="I6542" t="str">
        <f>VLOOKUP(J6542,Ref!L:M,2,0)</f>
        <v>Yes</v>
      </c>
      <c r="J6542" t="s">
        <v>921</v>
      </c>
      <c r="K6542" t="str">
        <f>VLOOKUP($J6542,Ref!$D:$H,2,0)</f>
        <v xml:space="preserve">Chorleywood, St Andrew                       </v>
      </c>
      <c r="L6542" t="str">
        <f>VLOOKUP($J6542,Ref!$D:$H,3,0)</f>
        <v>Chorleywood, St Andrew</v>
      </c>
      <c r="M6542" t="str">
        <f>VLOOKUP($J6542,Ref!$D:$H,4,0)</f>
        <v>Rickmansworth Deanery</v>
      </c>
      <c r="N6542" t="str">
        <f>VLOOKUP($J6542,Ref!$D:$H,5,0)</f>
        <v xml:space="preserve">Archdeaconry of St Albans </v>
      </c>
    </row>
    <row r="6543" spans="2:21" x14ac:dyDescent="0.3">
      <c r="B6543">
        <v>2023</v>
      </c>
      <c r="C6543" t="str">
        <f>IF(GETPIVOTDATA("PS % recovery",Sheet4!$B$5,"Parish Name",K6543)&gt;99.949%,"OK","No")</f>
        <v>No</v>
      </c>
      <c r="D6543" t="e">
        <f>VLOOKUP(J6543,'Ref2'!C:E,3,0)</f>
        <v>#N/A</v>
      </c>
      <c r="I6543" t="e">
        <f>VLOOKUP(J6543,Ref!L:M,2,0)</f>
        <v>#N/A</v>
      </c>
      <c r="J6543" t="s">
        <v>923</v>
      </c>
      <c r="K6543" t="str">
        <f>VLOOKUP($J6543,Ref!$D:$H,2,0)</f>
        <v xml:space="preserve">Croxley Green, All Saints                    </v>
      </c>
      <c r="L6543" t="str">
        <f>VLOOKUP($J6543,Ref!$D:$H,3,0)</f>
        <v>Croxley Green, All Saints</v>
      </c>
      <c r="M6543" t="str">
        <f>VLOOKUP($J6543,Ref!$D:$H,4,0)</f>
        <v>Rickmansworth Deanery</v>
      </c>
      <c r="N6543" t="str">
        <f>VLOOKUP($J6543,Ref!$D:$H,5,0)</f>
        <v xml:space="preserve">Archdeaconry of St Albans </v>
      </c>
    </row>
    <row r="6544" spans="2:21" x14ac:dyDescent="0.3">
      <c r="B6544">
        <v>2023</v>
      </c>
      <c r="C6544" t="str">
        <f>IF(GETPIVOTDATA("PS % recovery",Sheet4!$B$5,"Parish Name",K6544)&gt;99.949%,"OK","No")</f>
        <v>OK</v>
      </c>
      <c r="D6544" t="e">
        <f>VLOOKUP(J6544,'Ref2'!C:E,3,0)</f>
        <v>#N/A</v>
      </c>
      <c r="I6544" t="e">
        <f>VLOOKUP(J6544,Ref!L:M,2,0)</f>
        <v>#N/A</v>
      </c>
      <c r="J6544" t="s">
        <v>925</v>
      </c>
      <c r="K6544" t="str">
        <f>VLOOKUP($J6544,Ref!$D:$H,2,0)</f>
        <v xml:space="preserve">Croxley Green, St Oswald                     </v>
      </c>
      <c r="L6544" t="str">
        <f>VLOOKUP($J6544,Ref!$D:$H,3,0)</f>
        <v>Croxley Green, St Oswald</v>
      </c>
      <c r="M6544" t="str">
        <f>VLOOKUP($J6544,Ref!$D:$H,4,0)</f>
        <v>Rickmansworth Deanery</v>
      </c>
      <c r="N6544" t="str">
        <f>VLOOKUP($J6544,Ref!$D:$H,5,0)</f>
        <v xml:space="preserve">Archdeaconry of St Albans </v>
      </c>
      <c r="U6544">
        <v>-0.19999999999708962</v>
      </c>
    </row>
    <row r="6545" spans="2:21" x14ac:dyDescent="0.3">
      <c r="B6545">
        <v>2023</v>
      </c>
      <c r="C6545" t="str">
        <f>IF(GETPIVOTDATA("PS % recovery",Sheet4!$B$5,"Parish Name",K6545)&gt;99.949%,"OK","No")</f>
        <v>OK</v>
      </c>
      <c r="D6545" t="e">
        <f>VLOOKUP(J6545,'Ref2'!C:E,3,0)</f>
        <v>#N/A</v>
      </c>
      <c r="I6545" t="e">
        <f>VLOOKUP(J6545,Ref!L:M,2,0)</f>
        <v>#N/A</v>
      </c>
      <c r="J6545" t="s">
        <v>927</v>
      </c>
      <c r="K6545" t="str">
        <f>VLOOKUP($J6545,Ref!$D:$H,2,0)</f>
        <v xml:space="preserve">Mill End and Heronsgate with West Hyde       </v>
      </c>
      <c r="L6545" t="str">
        <f>VLOOKUP($J6545,Ref!$D:$H,3,0)</f>
        <v>Mill End and Heronsgate with West Hyde</v>
      </c>
      <c r="M6545" t="str">
        <f>VLOOKUP($J6545,Ref!$D:$H,4,0)</f>
        <v>Rickmansworth Deanery</v>
      </c>
      <c r="N6545" t="str">
        <f>VLOOKUP($J6545,Ref!$D:$H,5,0)</f>
        <v xml:space="preserve">Archdeaconry of St Albans </v>
      </c>
    </row>
    <row r="6546" spans="2:21" x14ac:dyDescent="0.3">
      <c r="B6546">
        <v>2023</v>
      </c>
      <c r="C6546" t="str">
        <f>IF(GETPIVOTDATA("PS % recovery",Sheet4!$B$5,"Parish Name",K6546)&gt;99.949%,"OK","No")</f>
        <v>OK</v>
      </c>
      <c r="D6546" t="e">
        <f>VLOOKUP(J6546,'Ref2'!C:E,3,0)</f>
        <v>#N/A</v>
      </c>
      <c r="I6546" t="e">
        <f>VLOOKUP(J6546,Ref!L:M,2,0)</f>
        <v>#N/A</v>
      </c>
      <c r="J6546" t="s">
        <v>929</v>
      </c>
      <c r="K6546" t="str">
        <f>VLOOKUP($J6546,Ref!$D:$H,2,0)</f>
        <v xml:space="preserve">Rickmansworth                                </v>
      </c>
      <c r="L6546" t="str">
        <f>VLOOKUP($J6546,Ref!$D:$H,3,0)</f>
        <v>Rickmansworth</v>
      </c>
      <c r="M6546" t="str">
        <f>VLOOKUP($J6546,Ref!$D:$H,4,0)</f>
        <v>Rickmansworth Deanery</v>
      </c>
      <c r="N6546" t="str">
        <f>VLOOKUP($J6546,Ref!$D:$H,5,0)</f>
        <v xml:space="preserve">Archdeaconry of St Albans </v>
      </c>
    </row>
    <row r="6547" spans="2:21" x14ac:dyDescent="0.3">
      <c r="B6547">
        <v>2023</v>
      </c>
      <c r="C6547" t="str">
        <f>IF(GETPIVOTDATA("PS % recovery",Sheet4!$B$5,"Parish Name",K6547)&gt;99.949%,"OK","No")</f>
        <v>No</v>
      </c>
      <c r="D6547" t="e">
        <f>VLOOKUP(J6547,'Ref2'!C:E,3,0)</f>
        <v>#N/A</v>
      </c>
      <c r="I6547" t="e">
        <f>VLOOKUP(J6547,Ref!L:M,2,0)</f>
        <v>#N/A</v>
      </c>
      <c r="J6547" t="s">
        <v>933</v>
      </c>
      <c r="K6547" t="str">
        <f>VLOOKUP($J6547,Ref!$D:$H,2,0)</f>
        <v xml:space="preserve">Sarratt                                      </v>
      </c>
      <c r="L6547" t="str">
        <f>VLOOKUP($J6547,Ref!$D:$H,3,0)</f>
        <v>Sarratt and Chipperfield</v>
      </c>
      <c r="M6547" t="str">
        <f>VLOOKUP($J6547,Ref!$D:$H,4,0)</f>
        <v>Rickmansworth Deanery</v>
      </c>
      <c r="N6547" t="str">
        <f>VLOOKUP($J6547,Ref!$D:$H,5,0)</f>
        <v xml:space="preserve">Archdeaconry of St Albans </v>
      </c>
      <c r="U6547">
        <v>13443</v>
      </c>
    </row>
    <row r="6548" spans="2:21" x14ac:dyDescent="0.3">
      <c r="B6548">
        <v>2023</v>
      </c>
      <c r="C6548" t="str">
        <f>IF(GETPIVOTDATA("PS % recovery",Sheet4!$B$5,"Parish Name",K6548)&gt;99.949%,"OK","No")</f>
        <v>OK</v>
      </c>
      <c r="D6548" t="e">
        <f>VLOOKUP(J6548,'Ref2'!C:E,3,0)</f>
        <v>#N/A</v>
      </c>
      <c r="I6548" t="e">
        <f>VLOOKUP(J6548,Ref!L:M,2,0)</f>
        <v>#N/A</v>
      </c>
      <c r="J6548" t="s">
        <v>951</v>
      </c>
      <c r="K6548" t="str">
        <f>VLOOKUP($J6548,Ref!$D:$H,2,0)</f>
        <v xml:space="preserve">Aldenham                                     </v>
      </c>
      <c r="L6548" t="str">
        <f>VLOOKUP($J6548,Ref!$D:$H,3,0)</f>
        <v>Aldenham, Radlett and Shenley Team Ministry</v>
      </c>
      <c r="M6548" t="str">
        <f>VLOOKUP($J6548,Ref!$D:$H,4,0)</f>
        <v>St Albans Deanery</v>
      </c>
      <c r="N6548" t="str">
        <f>VLOOKUP($J6548,Ref!$D:$H,5,0)</f>
        <v xml:space="preserve">Archdeaconry of St Albans </v>
      </c>
      <c r="U6548">
        <v>10</v>
      </c>
    </row>
    <row r="6549" spans="2:21" x14ac:dyDescent="0.3">
      <c r="B6549">
        <v>2023</v>
      </c>
      <c r="C6549" t="str">
        <f>IF(GETPIVOTDATA("PS % recovery",Sheet4!$B$5,"Parish Name",K6549)&gt;99.949%,"OK","No")</f>
        <v>OK</v>
      </c>
      <c r="D6549" t="e">
        <f>VLOOKUP(J6549,'Ref2'!C:E,3,0)</f>
        <v>#N/A</v>
      </c>
      <c r="I6549" t="e">
        <f>VLOOKUP(J6549,Ref!L:M,2,0)</f>
        <v>#N/A</v>
      </c>
      <c r="J6549" t="s">
        <v>953</v>
      </c>
      <c r="K6549" t="str">
        <f>VLOOKUP($J6549,Ref!$D:$H,2,0)</f>
        <v xml:space="preserve">Bricket Wood                                 </v>
      </c>
      <c r="L6549" t="str">
        <f>VLOOKUP($J6549,Ref!$D:$H,3,0)</f>
        <v>Bricket Wood</v>
      </c>
      <c r="M6549" t="str">
        <f>VLOOKUP($J6549,Ref!$D:$H,4,0)</f>
        <v>St Albans Deanery</v>
      </c>
      <c r="N6549" t="str">
        <f>VLOOKUP($J6549,Ref!$D:$H,5,0)</f>
        <v xml:space="preserve">Archdeaconry of St Albans </v>
      </c>
      <c r="U6549">
        <v>-3.99999999863212E-2</v>
      </c>
    </row>
    <row r="6550" spans="2:21" x14ac:dyDescent="0.3">
      <c r="B6550">
        <v>2023</v>
      </c>
      <c r="C6550" t="str">
        <f>IF(GETPIVOTDATA("PS % recovery",Sheet4!$B$5,"Parish Name",K6550)&gt;99.949%,"OK","No")</f>
        <v>No</v>
      </c>
      <c r="D6550" t="e">
        <f>VLOOKUP(J6550,'Ref2'!C:E,3,0)</f>
        <v>#N/A</v>
      </c>
      <c r="I6550" t="e">
        <f>VLOOKUP(J6550,Ref!L:M,2,0)</f>
        <v>#N/A</v>
      </c>
      <c r="J6550" t="s">
        <v>824</v>
      </c>
      <c r="K6550" t="str">
        <f>VLOOKUP($J6550,Ref!$D:$H,2,0)</f>
        <v xml:space="preserve">London Colney, St Peter                      </v>
      </c>
      <c r="L6550" t="str">
        <f>VLOOKUP($J6550,Ref!$D:$H,3,0)</f>
        <v>London Colney, St Peter</v>
      </c>
      <c r="M6550" t="str">
        <f>VLOOKUP($J6550,Ref!$D:$H,4,0)</f>
        <v>St Albans Deanery</v>
      </c>
      <c r="N6550" t="str">
        <f>VLOOKUP($J6550,Ref!$D:$H,5,0)</f>
        <v xml:space="preserve">Archdeaconry of St Albans </v>
      </c>
      <c r="U6550">
        <v>4141</v>
      </c>
    </row>
    <row r="6551" spans="2:21" x14ac:dyDescent="0.3">
      <c r="B6551">
        <v>2023</v>
      </c>
      <c r="C6551" t="str">
        <f>IF(GETPIVOTDATA("PS % recovery",Sheet4!$B$5,"Parish Name",K6551)&gt;99.949%,"OK","No")</f>
        <v>OK</v>
      </c>
      <c r="D6551" t="e">
        <f>VLOOKUP(J6551,'Ref2'!C:E,3,0)</f>
        <v>#N/A</v>
      </c>
      <c r="I6551" t="e">
        <f>VLOOKUP(J6551,Ref!L:M,2,0)</f>
        <v>#N/A</v>
      </c>
      <c r="J6551" t="s">
        <v>955</v>
      </c>
      <c r="K6551" t="str">
        <f>VLOOKUP($J6551,Ref!$D:$H,2,0)</f>
        <v xml:space="preserve">Colney Heath, St Mark                        </v>
      </c>
      <c r="L6551" t="str">
        <f>VLOOKUP($J6551,Ref!$D:$H,3,0)</f>
        <v>Colney Heath, St Mark</v>
      </c>
      <c r="M6551" t="str">
        <f>VLOOKUP($J6551,Ref!$D:$H,4,0)</f>
        <v>St Albans Deanery</v>
      </c>
      <c r="N6551" t="str">
        <f>VLOOKUP($J6551,Ref!$D:$H,5,0)</f>
        <v xml:space="preserve">Archdeaconry of St Albans </v>
      </c>
    </row>
    <row r="6552" spans="2:21" x14ac:dyDescent="0.3">
      <c r="B6552">
        <v>2023</v>
      </c>
      <c r="C6552" t="str">
        <f>IF(GETPIVOTDATA("PS % recovery",Sheet4!$B$5,"Parish Name",K6552)&gt;99.949%,"OK","No")</f>
        <v>OK</v>
      </c>
      <c r="D6552" t="e">
        <f>VLOOKUP(J6552,'Ref2'!C:E,3,0)</f>
        <v>#N/A</v>
      </c>
      <c r="I6552" t="e">
        <f>VLOOKUP(J6552,Ref!L:M,2,0)</f>
        <v>#N/A</v>
      </c>
      <c r="J6552" t="s">
        <v>958</v>
      </c>
      <c r="K6552" t="str">
        <f>VLOOKUP($J6552,Ref!$D:$H,2,0)</f>
        <v xml:space="preserve">Frogmore, Holy Trinity                       </v>
      </c>
      <c r="L6552" t="str">
        <f>VLOOKUP($J6552,Ref!$D:$H,3,0)</f>
        <v>Frogmore, Holy Trinity</v>
      </c>
      <c r="M6552" t="str">
        <f>VLOOKUP($J6552,Ref!$D:$H,4,0)</f>
        <v>St Albans Deanery</v>
      </c>
      <c r="N6552" t="str">
        <f>VLOOKUP($J6552,Ref!$D:$H,5,0)</f>
        <v xml:space="preserve">Archdeaconry of St Albans </v>
      </c>
    </row>
    <row r="6553" spans="2:21" x14ac:dyDescent="0.3">
      <c r="B6553">
        <v>2023</v>
      </c>
      <c r="C6553" t="str">
        <f>IF(GETPIVOTDATA("PS % recovery",Sheet4!$B$5,"Parish Name",K6553)&gt;99.949%,"OK","No")</f>
        <v>OK</v>
      </c>
      <c r="D6553" t="e">
        <f>VLOOKUP(J6553,'Ref2'!C:E,3,0)</f>
        <v>#N/A</v>
      </c>
      <c r="I6553" t="e">
        <f>VLOOKUP(J6553,Ref!L:M,2,0)</f>
        <v>#N/A</v>
      </c>
      <c r="J6553" t="s">
        <v>960</v>
      </c>
      <c r="K6553" t="str">
        <f>VLOOKUP($J6553,Ref!$D:$H,2,0)</f>
        <v xml:space="preserve">Radlett                                      </v>
      </c>
      <c r="L6553" t="str">
        <f>VLOOKUP($J6553,Ref!$D:$H,3,0)</f>
        <v>Aldenham, Radlett and Shenley Team Ministry</v>
      </c>
      <c r="M6553" t="str">
        <f>VLOOKUP($J6553,Ref!$D:$H,4,0)</f>
        <v>St Albans Deanery</v>
      </c>
      <c r="N6553" t="str">
        <f>VLOOKUP($J6553,Ref!$D:$H,5,0)</f>
        <v xml:space="preserve">Archdeaconry of St Albans </v>
      </c>
    </row>
    <row r="6554" spans="2:21" x14ac:dyDescent="0.3">
      <c r="B6554">
        <v>2023</v>
      </c>
      <c r="C6554" t="str">
        <f>IF(GETPIVOTDATA("PS % recovery",Sheet4!$B$5,"Parish Name",K6554)&gt;99.949%,"OK","No")</f>
        <v>OK</v>
      </c>
      <c r="D6554" t="e">
        <f>VLOOKUP(J6554,'Ref2'!C:E,3,0)</f>
        <v>#N/A</v>
      </c>
      <c r="I6554" t="e">
        <f>VLOOKUP(J6554,Ref!L:M,2,0)</f>
        <v>#N/A</v>
      </c>
      <c r="J6554" t="s">
        <v>935</v>
      </c>
      <c r="K6554" t="str">
        <f>VLOOKUP($J6554,Ref!$D:$H,2,0)</f>
        <v xml:space="preserve">St Albans, Christ Church                     </v>
      </c>
      <c r="L6554" t="str">
        <f>VLOOKUP($J6554,Ref!$D:$H,3,0)</f>
        <v>St Albans, Christ Church</v>
      </c>
      <c r="M6554" t="str">
        <f>VLOOKUP($J6554,Ref!$D:$H,4,0)</f>
        <v>St Albans Deanery</v>
      </c>
      <c r="N6554" t="str">
        <f>VLOOKUP($J6554,Ref!$D:$H,5,0)</f>
        <v xml:space="preserve">Archdeaconry of St Albans </v>
      </c>
    </row>
    <row r="6555" spans="2:21" x14ac:dyDescent="0.3">
      <c r="B6555">
        <v>2023</v>
      </c>
      <c r="C6555" t="str">
        <f>IF(GETPIVOTDATA("PS % recovery",Sheet4!$B$5,"Parish Name",K6555)&gt;99.949%,"OK","No")</f>
        <v>OK</v>
      </c>
      <c r="D6555" t="e">
        <f>VLOOKUP(J6555,'Ref2'!C:E,3,0)</f>
        <v>#N/A</v>
      </c>
      <c r="I6555" t="e">
        <f>VLOOKUP(J6555,Ref!L:M,2,0)</f>
        <v>#N/A</v>
      </c>
      <c r="J6555" t="s">
        <v>939</v>
      </c>
      <c r="K6555" t="str">
        <f>VLOOKUP($J6555,Ref!$D:$H,2,0)</f>
        <v xml:space="preserve">St Albans, St Mary Marshalswick              </v>
      </c>
      <c r="L6555" t="str">
        <f>VLOOKUP($J6555,Ref!$D:$H,3,0)</f>
        <v>St Albans, St Mary Marshalswick</v>
      </c>
      <c r="M6555" t="str">
        <f>VLOOKUP($J6555,Ref!$D:$H,4,0)</f>
        <v>St Albans Deanery</v>
      </c>
      <c r="N6555" t="str">
        <f>VLOOKUP($J6555,Ref!$D:$H,5,0)</f>
        <v xml:space="preserve">Archdeaconry of St Albans </v>
      </c>
    </row>
    <row r="6556" spans="2:21" x14ac:dyDescent="0.3">
      <c r="B6556">
        <v>2023</v>
      </c>
      <c r="C6556" t="str">
        <f>IF(GETPIVOTDATA("PS % recovery",Sheet4!$B$5,"Parish Name",K6556)&gt;99.949%,"OK","No")</f>
        <v>OK</v>
      </c>
      <c r="D6556" t="e">
        <f>VLOOKUP(J6556,'Ref2'!C:E,3,0)</f>
        <v>#N/A</v>
      </c>
      <c r="I6556" t="e">
        <f>VLOOKUP(J6556,Ref!L:M,2,0)</f>
        <v>#N/A</v>
      </c>
      <c r="J6556" t="s">
        <v>941</v>
      </c>
      <c r="K6556" t="str">
        <f>VLOOKUP($J6556,Ref!$D:$H,2,0)</f>
        <v xml:space="preserve">St Albans, St Michael                        </v>
      </c>
      <c r="L6556" t="str">
        <f>VLOOKUP($J6556,Ref!$D:$H,3,0)</f>
        <v>St Albans, St Michael</v>
      </c>
      <c r="M6556" t="str">
        <f>VLOOKUP($J6556,Ref!$D:$H,4,0)</f>
        <v>St Albans Deanery</v>
      </c>
      <c r="N6556" t="str">
        <f>VLOOKUP($J6556,Ref!$D:$H,5,0)</f>
        <v xml:space="preserve">Archdeaconry of St Albans </v>
      </c>
    </row>
    <row r="6557" spans="2:21" x14ac:dyDescent="0.3">
      <c r="B6557">
        <v>2023</v>
      </c>
      <c r="C6557" t="str">
        <f>IF(GETPIVOTDATA("PS % recovery",Sheet4!$B$5,"Parish Name",K6557)&gt;99.949%,"OK","No")</f>
        <v>OK</v>
      </c>
      <c r="D6557" t="e">
        <f>VLOOKUP(J6557,'Ref2'!C:E,3,0)</f>
        <v>#N/A</v>
      </c>
      <c r="I6557" t="str">
        <f>VLOOKUP(J6557,Ref!L:M,2,0)</f>
        <v>Yes</v>
      </c>
      <c r="J6557" t="s">
        <v>943</v>
      </c>
      <c r="K6557" t="str">
        <f>VLOOKUP($J6557,Ref!$D:$H,2,0)</f>
        <v xml:space="preserve">St Albans, St Paul                           </v>
      </c>
      <c r="L6557" t="str">
        <f>VLOOKUP($J6557,Ref!$D:$H,3,0)</f>
        <v>St Albans, St Paul</v>
      </c>
      <c r="M6557" t="str">
        <f>VLOOKUP($J6557,Ref!$D:$H,4,0)</f>
        <v>St Albans Deanery</v>
      </c>
      <c r="N6557" t="str">
        <f>VLOOKUP($J6557,Ref!$D:$H,5,0)</f>
        <v xml:space="preserve">Archdeaconry of St Albans </v>
      </c>
    </row>
    <row r="6558" spans="2:21" x14ac:dyDescent="0.3">
      <c r="B6558">
        <v>2023</v>
      </c>
      <c r="C6558" t="str">
        <f>IF(GETPIVOTDATA("PS % recovery",Sheet4!$B$5,"Parish Name",K6558)&gt;99.949%,"OK","No")</f>
        <v>OK</v>
      </c>
      <c r="D6558" t="e">
        <f>VLOOKUP(J6558,'Ref2'!C:E,3,0)</f>
        <v>#N/A</v>
      </c>
      <c r="I6558" t="e">
        <f>VLOOKUP(J6558,Ref!L:M,2,0)</f>
        <v>#N/A</v>
      </c>
      <c r="J6558" t="s">
        <v>937</v>
      </c>
      <c r="K6558" t="str">
        <f>VLOOKUP($J6558,Ref!$D:$H,2,0)</f>
        <v xml:space="preserve">St Albans, St Luke                           </v>
      </c>
      <c r="L6558" t="str">
        <f>VLOOKUP($J6558,Ref!$D:$H,3,0)</f>
        <v>St Albans, St Luke</v>
      </c>
      <c r="M6558" t="str">
        <f>VLOOKUP($J6558,Ref!$D:$H,4,0)</f>
        <v>St Albans Deanery</v>
      </c>
      <c r="N6558" t="str">
        <f>VLOOKUP($J6558,Ref!$D:$H,5,0)</f>
        <v xml:space="preserve">Archdeaconry of St Albans </v>
      </c>
    </row>
    <row r="6559" spans="2:21" x14ac:dyDescent="0.3">
      <c r="B6559">
        <v>2023</v>
      </c>
      <c r="C6559" t="str">
        <f>IF(GETPIVOTDATA("PS % recovery",Sheet4!$B$5,"Parish Name",K6559)&gt;99.949%,"OK","No")</f>
        <v>No</v>
      </c>
      <c r="D6559" t="e">
        <f>VLOOKUP(J6559,'Ref2'!C:E,3,0)</f>
        <v>#N/A</v>
      </c>
      <c r="I6559" t="e">
        <f>VLOOKUP(J6559,Ref!L:M,2,0)</f>
        <v>#N/A</v>
      </c>
      <c r="J6559" t="s">
        <v>945</v>
      </c>
      <c r="K6559" t="str">
        <f>VLOOKUP($J6559,Ref!$D:$H,2,0)</f>
        <v xml:space="preserve">St Albans, St Peter                          </v>
      </c>
      <c r="L6559" t="str">
        <f>VLOOKUP($J6559,Ref!$D:$H,3,0)</f>
        <v>St Albans, St Peter</v>
      </c>
      <c r="M6559" t="str">
        <f>VLOOKUP($J6559,Ref!$D:$H,4,0)</f>
        <v>St Albans Deanery</v>
      </c>
      <c r="N6559" t="str">
        <f>VLOOKUP($J6559,Ref!$D:$H,5,0)</f>
        <v xml:space="preserve">Archdeaconry of St Albans </v>
      </c>
      <c r="U6559">
        <v>2217.0000000000146</v>
      </c>
    </row>
    <row r="6560" spans="2:21" x14ac:dyDescent="0.3">
      <c r="B6560">
        <v>2023</v>
      </c>
      <c r="C6560" t="str">
        <f>IF(GETPIVOTDATA("PS % recovery",Sheet4!$B$5,"Parish Name",K6560)&gt;99.949%,"OK","No")</f>
        <v>OK</v>
      </c>
      <c r="D6560" t="e">
        <f>VLOOKUP(J6560,'Ref2'!C:E,3,0)</f>
        <v>#N/A</v>
      </c>
      <c r="I6560" t="e">
        <f>VLOOKUP(J6560,Ref!L:M,2,0)</f>
        <v>#N/A</v>
      </c>
      <c r="J6560" t="s">
        <v>947</v>
      </c>
      <c r="K6560" t="str">
        <f>VLOOKUP($J6560,Ref!$D:$H,2,0)</f>
        <v xml:space="preserve">St Albans, St Saviour                        </v>
      </c>
      <c r="L6560" t="str">
        <f>VLOOKUP($J6560,Ref!$D:$H,3,0)</f>
        <v>St Albans, St Saviour</v>
      </c>
      <c r="M6560" t="str">
        <f>VLOOKUP($J6560,Ref!$D:$H,4,0)</f>
        <v>St Albans Deanery</v>
      </c>
      <c r="N6560" t="str">
        <f>VLOOKUP($J6560,Ref!$D:$H,5,0)</f>
        <v xml:space="preserve">Archdeaconry of St Albans </v>
      </c>
    </row>
    <row r="6561" spans="2:21" x14ac:dyDescent="0.3">
      <c r="B6561">
        <v>2023</v>
      </c>
      <c r="C6561" t="str">
        <f>IF(GETPIVOTDATA("PS % recovery",Sheet4!$B$5,"Parish Name",K6561)&gt;99.949%,"OK","No")</f>
        <v>OK</v>
      </c>
      <c r="D6561" t="e">
        <f>VLOOKUP(J6561,'Ref2'!C:E,3,0)</f>
        <v>#N/A</v>
      </c>
      <c r="I6561" t="e">
        <f>VLOOKUP(J6561,Ref!L:M,2,0)</f>
        <v>#N/A</v>
      </c>
      <c r="J6561" t="s">
        <v>949</v>
      </c>
      <c r="K6561" t="str">
        <f>VLOOKUP($J6561,Ref!$D:$H,2,0)</f>
        <v xml:space="preserve">St Albans, St Stephen                        </v>
      </c>
      <c r="L6561" t="str">
        <f>VLOOKUP($J6561,Ref!$D:$H,3,0)</f>
        <v>St Albans, St Stephen</v>
      </c>
      <c r="M6561" t="str">
        <f>VLOOKUP($J6561,Ref!$D:$H,4,0)</f>
        <v>St Albans Deanery</v>
      </c>
      <c r="N6561" t="str">
        <f>VLOOKUP($J6561,Ref!$D:$H,5,0)</f>
        <v xml:space="preserve">Archdeaconry of St Albans </v>
      </c>
      <c r="U6561">
        <v>1</v>
      </c>
    </row>
    <row r="6562" spans="2:21" x14ac:dyDescent="0.3">
      <c r="B6562">
        <v>2023</v>
      </c>
      <c r="C6562" t="str">
        <f>IF(GETPIVOTDATA("PS % recovery",Sheet4!$B$5,"Parish Name",K6562)&gt;99.949%,"OK","No")</f>
        <v>No</v>
      </c>
      <c r="D6562" t="e">
        <f>VLOOKUP(J6562,'Ref2'!C:E,3,0)</f>
        <v>#N/A</v>
      </c>
      <c r="I6562" t="e">
        <f>VLOOKUP(J6562,Ref!L:M,2,0)</f>
        <v>#N/A</v>
      </c>
      <c r="J6562" t="s">
        <v>962</v>
      </c>
      <c r="K6562" t="str">
        <f>VLOOKUP($J6562,Ref!$D:$H,2,0)</f>
        <v xml:space="preserve">Shenley                                      </v>
      </c>
      <c r="L6562" t="str">
        <f>VLOOKUP($J6562,Ref!$D:$H,3,0)</f>
        <v>Aldenham, Radlett and Shenley Team Ministry</v>
      </c>
      <c r="M6562" t="str">
        <f>VLOOKUP($J6562,Ref!$D:$H,4,0)</f>
        <v>St Albans Deanery</v>
      </c>
      <c r="N6562" t="str">
        <f>VLOOKUP($J6562,Ref!$D:$H,5,0)</f>
        <v xml:space="preserve">Archdeaconry of St Albans </v>
      </c>
      <c r="U6562">
        <v>27408</v>
      </c>
    </row>
    <row r="6563" spans="2:21" x14ac:dyDescent="0.3">
      <c r="B6563">
        <v>2023</v>
      </c>
      <c r="C6563" t="str">
        <f>IF(GETPIVOTDATA("PS % recovery",Sheet4!$B$5,"Parish Name",K6563)&gt;99.949%,"OK","No")</f>
        <v>No</v>
      </c>
      <c r="D6563" t="e">
        <f>VLOOKUP(J6563,'Ref2'!C:E,3,0)</f>
        <v>#N/A</v>
      </c>
      <c r="I6563" t="e">
        <f>VLOOKUP(J6563,Ref!L:M,2,0)</f>
        <v>#N/A</v>
      </c>
      <c r="J6563" t="s">
        <v>1215</v>
      </c>
      <c r="K6563" t="str">
        <f>VLOOKUP($J6563,Ref!$D:$H,2,0)</f>
        <v xml:space="preserve">Knebworth                                    </v>
      </c>
      <c r="L6563" t="str">
        <f>VLOOKUP($J6563,Ref!$D:$H,3,0)</f>
        <v>Knebworth</v>
      </c>
      <c r="M6563" t="str">
        <f>VLOOKUP($J6563,Ref!$D:$H,4,0)</f>
        <v>Stevenage Deanery</v>
      </c>
      <c r="N6563" t="str">
        <f>VLOOKUP($J6563,Ref!$D:$H,5,0)</f>
        <v>Archdeaconry of Hertford</v>
      </c>
      <c r="U6563">
        <v>13251</v>
      </c>
    </row>
    <row r="6564" spans="2:21" x14ac:dyDescent="0.3">
      <c r="B6564">
        <v>2023</v>
      </c>
      <c r="C6564" t="str">
        <f>IF(GETPIVOTDATA("PS % recovery",Sheet4!$B$5,"Parish Name",K6564)&gt;99.949%,"OK","No")</f>
        <v>No</v>
      </c>
      <c r="D6564" t="e">
        <f>VLOOKUP(J6564,'Ref2'!C:E,3,0)</f>
        <v>#N/A</v>
      </c>
      <c r="I6564" t="e">
        <f>VLOOKUP(J6564,Ref!L:M,2,0)</f>
        <v>#N/A</v>
      </c>
      <c r="J6564" t="s">
        <v>1217</v>
      </c>
      <c r="K6564" t="str">
        <f>VLOOKUP($J6564,Ref!$D:$H,2,0)</f>
        <v xml:space="preserve">Oak Church Stevenage                         </v>
      </c>
      <c r="L6564" t="str">
        <f>VLOOKUP($J6564,Ref!$D:$H,3,0)</f>
        <v>Oak Church (extra parochial) (Bishop's Mission Order)</v>
      </c>
      <c r="M6564" t="str">
        <f>VLOOKUP($J6564,Ref!$D:$H,4,0)</f>
        <v>Stevenage Deanery</v>
      </c>
      <c r="N6564" t="str">
        <f>VLOOKUP($J6564,Ref!$D:$H,5,0)</f>
        <v>Archdeaconry of Hertford</v>
      </c>
    </row>
    <row r="6565" spans="2:21" x14ac:dyDescent="0.3">
      <c r="B6565">
        <v>2023</v>
      </c>
      <c r="C6565" t="str">
        <f>IF(GETPIVOTDATA("PS % recovery",Sheet4!$B$5,"Parish Name",K6565)&gt;99.949%,"OK","No")</f>
        <v>OK</v>
      </c>
      <c r="D6565" t="e">
        <f>VLOOKUP(J6565,'Ref2'!C:E,3,0)</f>
        <v>#N/A</v>
      </c>
      <c r="I6565" t="e">
        <f>VLOOKUP(J6565,Ref!L:M,2,0)</f>
        <v>#N/A</v>
      </c>
      <c r="J6565" t="s">
        <v>1221</v>
      </c>
      <c r="K6565" t="str">
        <f>VLOOKUP($J6565,Ref!$D:$H,2,0)</f>
        <v xml:space="preserve">Stevenage, Holy Trinity                      </v>
      </c>
      <c r="L6565" t="str">
        <f>VLOOKUP($J6565,Ref!$D:$H,3,0)</f>
        <v>Stevenage, Holy Trinity</v>
      </c>
      <c r="M6565" t="str">
        <f>VLOOKUP($J6565,Ref!$D:$H,4,0)</f>
        <v>Stevenage Deanery</v>
      </c>
      <c r="N6565" t="str">
        <f>VLOOKUP($J6565,Ref!$D:$H,5,0)</f>
        <v>Archdeaconry of Hertford</v>
      </c>
    </row>
    <row r="6566" spans="2:21" x14ac:dyDescent="0.3">
      <c r="B6566">
        <v>2023</v>
      </c>
      <c r="C6566" t="str">
        <f>IF(GETPIVOTDATA("PS % recovery",Sheet4!$B$5,"Parish Name",K6566)&gt;99.949%,"OK","No")</f>
        <v>OK</v>
      </c>
      <c r="D6566" t="e">
        <f>VLOOKUP(J6566,'Ref2'!C:E,3,0)</f>
        <v>#N/A</v>
      </c>
      <c r="I6566" t="e">
        <f>VLOOKUP(J6566,Ref!L:M,2,0)</f>
        <v>#N/A</v>
      </c>
      <c r="J6566" t="s">
        <v>1219</v>
      </c>
      <c r="K6566" t="str">
        <f>VLOOKUP($J6566,Ref!$D:$H,2,0)</f>
        <v xml:space="preserve">Stevenage, All Saints, Pin Green             </v>
      </c>
      <c r="L6566" t="str">
        <f>VLOOKUP($J6566,Ref!$D:$H,3,0)</f>
        <v>Stevenage, All Saints, Pin Green</v>
      </c>
      <c r="M6566" t="str">
        <f>VLOOKUP($J6566,Ref!$D:$H,4,0)</f>
        <v>Stevenage Deanery</v>
      </c>
      <c r="N6566" t="str">
        <f>VLOOKUP($J6566,Ref!$D:$H,5,0)</f>
        <v>Archdeaconry of Hertford</v>
      </c>
      <c r="U6566">
        <v>5.0000000002910383E-2</v>
      </c>
    </row>
    <row r="6567" spans="2:21" x14ac:dyDescent="0.3">
      <c r="B6567">
        <v>2023</v>
      </c>
      <c r="C6567" t="str">
        <f>IF(GETPIVOTDATA("PS % recovery",Sheet4!$B$5,"Parish Name",K6567)&gt;99.949%,"OK","No")</f>
        <v>No</v>
      </c>
      <c r="D6567" t="e">
        <f>VLOOKUP(J6567,'Ref2'!C:E,3,0)</f>
        <v>#N/A</v>
      </c>
      <c r="I6567" t="e">
        <f>VLOOKUP(J6567,Ref!L:M,2,0)</f>
        <v>#N/A</v>
      </c>
      <c r="J6567" t="s">
        <v>1223</v>
      </c>
      <c r="K6567" t="str">
        <f>VLOOKUP($J6567,Ref!$D:$H,2,0)</f>
        <v xml:space="preserve">Stevenage, St Andrew and St George           </v>
      </c>
      <c r="L6567" t="str">
        <f>VLOOKUP($J6567,Ref!$D:$H,3,0)</f>
        <v>Stevenage, St Andrew and St George</v>
      </c>
      <c r="M6567" t="str">
        <f>VLOOKUP($J6567,Ref!$D:$H,4,0)</f>
        <v>Stevenage Deanery</v>
      </c>
      <c r="N6567" t="str">
        <f>VLOOKUP($J6567,Ref!$D:$H,5,0)</f>
        <v>Archdeaconry of Hertford</v>
      </c>
      <c r="U6567">
        <v>24359</v>
      </c>
    </row>
    <row r="6568" spans="2:21" x14ac:dyDescent="0.3">
      <c r="B6568">
        <v>2023</v>
      </c>
      <c r="C6568" t="str">
        <f>IF(GETPIVOTDATA("PS % recovery",Sheet4!$B$5,"Parish Name",K6568)&gt;99.949%,"OK","No")</f>
        <v>OK</v>
      </c>
      <c r="D6568" t="e">
        <f>VLOOKUP(J6568,'Ref2'!C:E,3,0)</f>
        <v>#N/A</v>
      </c>
      <c r="I6568" t="e">
        <f>VLOOKUP(J6568,Ref!L:M,2,0)</f>
        <v>#N/A</v>
      </c>
      <c r="J6568" t="s">
        <v>1225</v>
      </c>
      <c r="K6568" t="str">
        <f>VLOOKUP($J6568,Ref!$D:$H,2,0)</f>
        <v xml:space="preserve">Stevenage, St Hugh and St John, Chells (LEP) </v>
      </c>
      <c r="L6568" t="str">
        <f>VLOOKUP($J6568,Ref!$D:$H,3,0)</f>
        <v>Stevenage, St Hugh and St John, Chells</v>
      </c>
      <c r="M6568" t="str">
        <f>VLOOKUP($J6568,Ref!$D:$H,4,0)</f>
        <v>Stevenage Deanery</v>
      </c>
      <c r="N6568" t="str">
        <f>VLOOKUP($J6568,Ref!$D:$H,5,0)</f>
        <v>Archdeaconry of Hertford</v>
      </c>
      <c r="U6568">
        <v>-2.9999999991559889E-2</v>
      </c>
    </row>
    <row r="6569" spans="2:21" x14ac:dyDescent="0.3">
      <c r="B6569">
        <v>2023</v>
      </c>
      <c r="C6569" t="str">
        <f>IF(GETPIVOTDATA("PS % recovery",Sheet4!$B$5,"Parish Name",K6569)&gt;99.949%,"OK","No")</f>
        <v>No</v>
      </c>
      <c r="D6569" t="e">
        <f>VLOOKUP(J6569,'Ref2'!C:E,3,0)</f>
        <v>#N/A</v>
      </c>
      <c r="I6569" t="e">
        <f>VLOOKUP(J6569,Ref!L:M,2,0)</f>
        <v>#N/A</v>
      </c>
      <c r="J6569" t="s">
        <v>1213</v>
      </c>
      <c r="K6569" t="str">
        <f>VLOOKUP($J6569,Ref!$D:$H,2,0)</f>
        <v xml:space="preserve">Stevenage, St Mary, Shephall                 </v>
      </c>
      <c r="L6569" t="str">
        <f>VLOOKUP($J6569,Ref!$D:$H,3,0)</f>
        <v>Stevenage, St Mary, Shephall</v>
      </c>
      <c r="M6569" t="str">
        <f>VLOOKUP($J6569,Ref!$D:$H,4,0)</f>
        <v>Stevenage Deanery</v>
      </c>
      <c r="N6569" t="str">
        <f>VLOOKUP($J6569,Ref!$D:$H,5,0)</f>
        <v>Archdeaconry of Hertford</v>
      </c>
    </row>
    <row r="6570" spans="2:21" x14ac:dyDescent="0.3">
      <c r="B6570">
        <v>2023</v>
      </c>
      <c r="C6570" t="str">
        <f>IF(GETPIVOTDATA("PS % recovery",Sheet4!$B$5,"Parish Name",K6570)&gt;99.949%,"OK","No")</f>
        <v>No</v>
      </c>
      <c r="D6570" t="str">
        <f>VLOOKUP(J6570,'Ref2'!C:E,3,0)</f>
        <v>LLF</v>
      </c>
      <c r="I6570" t="e">
        <f>VLOOKUP(J6570,Ref!L:M,2,0)</f>
        <v>#N/A</v>
      </c>
      <c r="J6570" t="s">
        <v>1227</v>
      </c>
      <c r="K6570" t="str">
        <f>VLOOKUP($J6570,Ref!$D:$H,2,0)</f>
        <v xml:space="preserve">Stevenage, St Nicholas                       </v>
      </c>
      <c r="L6570" t="str">
        <f>VLOOKUP($J6570,Ref!$D:$H,3,0)</f>
        <v>Stevenage, St Nicholas and Graveley</v>
      </c>
      <c r="M6570" t="str">
        <f>VLOOKUP($J6570,Ref!$D:$H,4,0)</f>
        <v>Stevenage Deanery</v>
      </c>
      <c r="N6570" t="str">
        <f>VLOOKUP($J6570,Ref!$D:$H,5,0)</f>
        <v>Archdeaconry of Hertford</v>
      </c>
    </row>
    <row r="6571" spans="2:21" x14ac:dyDescent="0.3">
      <c r="B6571">
        <v>2023</v>
      </c>
      <c r="C6571" t="str">
        <f>IF(GETPIVOTDATA("PS % recovery",Sheet4!$B$5,"Parish Name",K6571)&gt;99.949%,"OK","No")</f>
        <v>OK</v>
      </c>
      <c r="D6571" t="e">
        <f>VLOOKUP(J6571,'Ref2'!C:E,3,0)</f>
        <v>#N/A</v>
      </c>
      <c r="I6571" t="str">
        <f>VLOOKUP(J6571,Ref!L:M,2,0)</f>
        <v>Yes</v>
      </c>
      <c r="J6571" t="s">
        <v>1229</v>
      </c>
      <c r="K6571" t="str">
        <f>VLOOKUP($J6571,Ref!$D:$H,2,0)</f>
        <v xml:space="preserve">Stevenage, St Peter, Broadwater              </v>
      </c>
      <c r="L6571" t="str">
        <f>VLOOKUP($J6571,Ref!$D:$H,3,0)</f>
        <v>Stevenage, St Peter, Broadwater</v>
      </c>
      <c r="M6571" t="str">
        <f>VLOOKUP($J6571,Ref!$D:$H,4,0)</f>
        <v>Stevenage Deanery</v>
      </c>
      <c r="N6571" t="str">
        <f>VLOOKUP($J6571,Ref!$D:$H,5,0)</f>
        <v>Archdeaconry of Hertford</v>
      </c>
    </row>
    <row r="6572" spans="2:21" x14ac:dyDescent="0.3">
      <c r="B6572">
        <v>2023</v>
      </c>
      <c r="C6572" t="str">
        <f>IF(GETPIVOTDATA("PS % recovery",Sheet4!$B$5,"Parish Name",K6572)&gt;99.949%,"OK","No")</f>
        <v>OK</v>
      </c>
      <c r="D6572" t="e">
        <f>VLOOKUP(J6572,'Ref2'!C:E,3,0)</f>
        <v>#N/A</v>
      </c>
      <c r="I6572" t="e">
        <f>VLOOKUP(J6572,Ref!L:M,2,0)</f>
        <v>#N/A</v>
      </c>
      <c r="J6572" t="s">
        <v>964</v>
      </c>
      <c r="K6572" t="str">
        <f>VLOOKUP($J6572,Ref!$D:$H,2,0)</f>
        <v xml:space="preserve">Abbots Langley                               </v>
      </c>
      <c r="L6572" t="str">
        <f>VLOOKUP($J6572,Ref!$D:$H,3,0)</f>
        <v>Abbots Langley</v>
      </c>
      <c r="M6572" t="str">
        <f>VLOOKUP($J6572,Ref!$D:$H,4,0)</f>
        <v>Watford Deanery</v>
      </c>
      <c r="N6572" t="str">
        <f>VLOOKUP($J6572,Ref!$D:$H,5,0)</f>
        <v xml:space="preserve">Archdeaconry of St Albans </v>
      </c>
    </row>
    <row r="6573" spans="2:21" x14ac:dyDescent="0.3">
      <c r="B6573">
        <v>2023</v>
      </c>
      <c r="C6573" t="str">
        <f>IF(GETPIVOTDATA("PS % recovery",Sheet4!$B$5,"Parish Name",K6573)&gt;99.949%,"OK","No")</f>
        <v>OK</v>
      </c>
      <c r="D6573" t="e">
        <f>VLOOKUP(J6573,'Ref2'!C:E,3,0)</f>
        <v>#N/A</v>
      </c>
      <c r="I6573" t="e">
        <f>VLOOKUP(J6573,Ref!L:M,2,0)</f>
        <v>#N/A</v>
      </c>
      <c r="J6573" t="s">
        <v>987</v>
      </c>
      <c r="K6573" t="str">
        <f>VLOOKUP($J6573,Ref!$D:$H,2,0)</f>
        <v xml:space="preserve">Bushey                                       </v>
      </c>
      <c r="L6573" t="str">
        <f>VLOOKUP($J6573,Ref!$D:$H,3,0)</f>
        <v>Bushey</v>
      </c>
      <c r="M6573" t="str">
        <f>VLOOKUP($J6573,Ref!$D:$H,4,0)</f>
        <v>Watford Deanery</v>
      </c>
      <c r="N6573" t="str">
        <f>VLOOKUP($J6573,Ref!$D:$H,5,0)</f>
        <v xml:space="preserve">Archdeaconry of St Albans </v>
      </c>
    </row>
    <row r="6574" spans="2:21" x14ac:dyDescent="0.3">
      <c r="B6574">
        <v>2023</v>
      </c>
      <c r="C6574" t="str">
        <f>IF(GETPIVOTDATA("PS % recovery",Sheet4!$B$5,"Parish Name",K6574)&gt;99.949%,"OK","No")</f>
        <v>No</v>
      </c>
      <c r="D6574" t="e">
        <f>VLOOKUP(J6574,'Ref2'!C:E,3,0)</f>
        <v>#N/A</v>
      </c>
      <c r="I6574" t="e">
        <f>VLOOKUP(J6574,Ref!L:M,2,0)</f>
        <v>#N/A</v>
      </c>
      <c r="J6574" t="s">
        <v>989</v>
      </c>
      <c r="K6574" t="str">
        <f>VLOOKUP($J6574,Ref!$D:$H,2,0)</f>
        <v xml:space="preserve">Bushey Heath, St Peter                       </v>
      </c>
      <c r="L6574" t="str">
        <f>VLOOKUP($J6574,Ref!$D:$H,3,0)</f>
        <v>Bushey Heath, St Peter</v>
      </c>
      <c r="M6574" t="str">
        <f>VLOOKUP($J6574,Ref!$D:$H,4,0)</f>
        <v>Watford Deanery</v>
      </c>
      <c r="N6574" t="str">
        <f>VLOOKUP($J6574,Ref!$D:$H,5,0)</f>
        <v xml:space="preserve">Archdeaconry of St Albans </v>
      </c>
    </row>
    <row r="6575" spans="2:21" x14ac:dyDescent="0.3">
      <c r="B6575">
        <v>2023</v>
      </c>
      <c r="C6575" t="str">
        <f>IF(GETPIVOTDATA("PS % recovery",Sheet4!$B$5,"Parish Name",K6575)&gt;99.949%,"OK","No")</f>
        <v>OK</v>
      </c>
      <c r="D6575" t="e">
        <f>VLOOKUP(J6575,'Ref2'!C:E,3,0)</f>
        <v>#N/A</v>
      </c>
      <c r="I6575" t="e">
        <f>VLOOKUP(J6575,Ref!L:M,2,0)</f>
        <v>#N/A</v>
      </c>
      <c r="J6575" t="s">
        <v>966</v>
      </c>
      <c r="K6575" t="str">
        <f>VLOOKUP($J6575,Ref!$D:$H,2,0)</f>
        <v xml:space="preserve">Langleybury, St Paul                         </v>
      </c>
      <c r="L6575" t="str">
        <f>VLOOKUP($J6575,Ref!$D:$H,3,0)</f>
        <v>Langleybury, St Paul</v>
      </c>
      <c r="M6575" t="str">
        <f>VLOOKUP($J6575,Ref!$D:$H,4,0)</f>
        <v>Watford Deanery</v>
      </c>
      <c r="N6575" t="str">
        <f>VLOOKUP($J6575,Ref!$D:$H,5,0)</f>
        <v xml:space="preserve">Archdeaconry of St Albans </v>
      </c>
    </row>
    <row r="6576" spans="2:21" x14ac:dyDescent="0.3">
      <c r="B6576">
        <v>2023</v>
      </c>
      <c r="C6576" t="str">
        <f>IF(GETPIVOTDATA("PS % recovery",Sheet4!$B$5,"Parish Name",K6576)&gt;99.949%,"OK","No")</f>
        <v>No</v>
      </c>
      <c r="D6576" t="e">
        <f>VLOOKUP(J6576,'Ref2'!C:E,3,0)</f>
        <v>#N/A</v>
      </c>
      <c r="I6576" t="e">
        <f>VLOOKUP(J6576,Ref!L:M,2,0)</f>
        <v>#N/A</v>
      </c>
      <c r="J6576" t="s">
        <v>968</v>
      </c>
      <c r="K6576" t="str">
        <f>VLOOKUP($J6576,Ref!$D:$H,2,0)</f>
        <v xml:space="preserve">Leavesden, All Saints                        </v>
      </c>
      <c r="L6576" t="str">
        <f>VLOOKUP($J6576,Ref!$D:$H,3,0)</f>
        <v>Leavesden, All Saints</v>
      </c>
      <c r="M6576" t="str">
        <f>VLOOKUP($J6576,Ref!$D:$H,4,0)</f>
        <v>Watford Deanery</v>
      </c>
      <c r="N6576" t="str">
        <f>VLOOKUP($J6576,Ref!$D:$H,5,0)</f>
        <v xml:space="preserve">Archdeaconry of St Albans </v>
      </c>
      <c r="U6576">
        <v>33144.5</v>
      </c>
    </row>
    <row r="6577" spans="2:21" x14ac:dyDescent="0.3">
      <c r="B6577">
        <v>2023</v>
      </c>
      <c r="C6577" t="str">
        <f>IF(GETPIVOTDATA("PS % recovery",Sheet4!$B$5,"Parish Name",K6577)&gt;99.949%,"OK","No")</f>
        <v>OK</v>
      </c>
      <c r="D6577" t="e">
        <f>VLOOKUP(J6577,'Ref2'!C:E,3,0)</f>
        <v>#N/A</v>
      </c>
      <c r="I6577" t="e">
        <f>VLOOKUP(J6577,Ref!L:M,2,0)</f>
        <v>#N/A</v>
      </c>
      <c r="J6577" t="s">
        <v>970</v>
      </c>
      <c r="K6577" t="str">
        <f>VLOOKUP($J6577,Ref!$D:$H,2,0)</f>
        <v xml:space="preserve">Oxhey, All Saints                            </v>
      </c>
      <c r="L6577" t="str">
        <f>VLOOKUP($J6577,Ref!$D:$H,3,0)</f>
        <v>South Oxhey and Carpenders Park</v>
      </c>
      <c r="M6577" t="str">
        <f>VLOOKUP($J6577,Ref!$D:$H,4,0)</f>
        <v>Watford Deanery</v>
      </c>
      <c r="N6577" t="str">
        <f>VLOOKUP($J6577,Ref!$D:$H,5,0)</f>
        <v xml:space="preserve">Archdeaconry of St Albans </v>
      </c>
    </row>
    <row r="6578" spans="2:21" x14ac:dyDescent="0.3">
      <c r="B6578">
        <v>2023</v>
      </c>
      <c r="C6578" t="str">
        <f>IF(GETPIVOTDATA("PS % recovery",Sheet4!$B$5,"Parish Name",K6578)&gt;99.949%,"OK","No")</f>
        <v>OK</v>
      </c>
      <c r="D6578" t="e">
        <f>VLOOKUP(J6578,'Ref2'!C:E,3,0)</f>
        <v>#N/A</v>
      </c>
      <c r="I6578" t="e">
        <f>VLOOKUP(J6578,Ref!L:M,2,0)</f>
        <v>#N/A</v>
      </c>
      <c r="J6578" t="s">
        <v>972</v>
      </c>
      <c r="K6578" t="str">
        <f>VLOOKUP($J6578,Ref!$D:$H,2,0)</f>
        <v xml:space="preserve">Oxhey, St Matthew                            </v>
      </c>
      <c r="L6578" t="str">
        <f>VLOOKUP($J6578,Ref!$D:$H,3,0)</f>
        <v>Oxhey, St Matthew</v>
      </c>
      <c r="M6578" t="str">
        <f>VLOOKUP($J6578,Ref!$D:$H,4,0)</f>
        <v>Watford Deanery</v>
      </c>
      <c r="N6578" t="str">
        <f>VLOOKUP($J6578,Ref!$D:$H,5,0)</f>
        <v xml:space="preserve">Archdeaconry of St Albans </v>
      </c>
    </row>
    <row r="6579" spans="2:21" x14ac:dyDescent="0.3">
      <c r="B6579">
        <v>2023</v>
      </c>
      <c r="C6579" t="str">
        <f>IF(GETPIVOTDATA("PS % recovery",Sheet4!$B$5,"Parish Name",K6579)&gt;99.949%,"OK","No")</f>
        <v>No</v>
      </c>
      <c r="D6579" t="e">
        <f>VLOOKUP(J6579,'Ref2'!C:E,3,0)</f>
        <v>#N/A</v>
      </c>
      <c r="I6579" t="str">
        <f>VLOOKUP(J6579,Ref!L:M,2,0)</f>
        <v>Yes</v>
      </c>
      <c r="J6579" t="s">
        <v>974</v>
      </c>
      <c r="K6579" t="str">
        <f>VLOOKUP($J6579,Ref!$D:$H,2,0)</f>
        <v xml:space="preserve">Watford, Christ Church                       </v>
      </c>
      <c r="L6579" t="str">
        <f>VLOOKUP($J6579,Ref!$D:$H,3,0)</f>
        <v>Watford, Christ Church</v>
      </c>
      <c r="M6579" t="str">
        <f>VLOOKUP($J6579,Ref!$D:$H,4,0)</f>
        <v>Watford Deanery</v>
      </c>
      <c r="N6579" t="str">
        <f>VLOOKUP($J6579,Ref!$D:$H,5,0)</f>
        <v xml:space="preserve">Archdeaconry of St Albans </v>
      </c>
    </row>
    <row r="6580" spans="2:21" x14ac:dyDescent="0.3">
      <c r="B6580">
        <v>2023</v>
      </c>
      <c r="C6580" t="str">
        <f>IF(GETPIVOTDATA("PS % recovery",Sheet4!$B$5,"Parish Name",K6580)&gt;99.949%,"OK","No")</f>
        <v>OK</v>
      </c>
      <c r="D6580" t="e">
        <f>VLOOKUP(J6580,'Ref2'!C:E,3,0)</f>
        <v>#N/A</v>
      </c>
      <c r="I6580" t="e">
        <f>VLOOKUP(J6580,Ref!L:M,2,0)</f>
        <v>#N/A</v>
      </c>
      <c r="J6580" t="s">
        <v>976</v>
      </c>
      <c r="K6580" t="str">
        <f>VLOOKUP($J6580,Ref!$D:$H,2,0)</f>
        <v xml:space="preserve">Watford, St Andrew (LEP)                     </v>
      </c>
      <c r="L6580" t="str">
        <f>VLOOKUP($J6580,Ref!$D:$H,3,0)</f>
        <v>Watford, St Andrew</v>
      </c>
      <c r="M6580" t="str">
        <f>VLOOKUP($J6580,Ref!$D:$H,4,0)</f>
        <v>Watford Deanery</v>
      </c>
      <c r="N6580" t="str">
        <f>VLOOKUP($J6580,Ref!$D:$H,5,0)</f>
        <v xml:space="preserve">Archdeaconry of St Albans </v>
      </c>
    </row>
    <row r="6581" spans="2:21" x14ac:dyDescent="0.3">
      <c r="B6581">
        <v>2023</v>
      </c>
      <c r="C6581" t="str">
        <f>IF(GETPIVOTDATA("PS % recovery",Sheet4!$B$5,"Parish Name",K6581)&gt;99.949%,"OK","No")</f>
        <v>No</v>
      </c>
      <c r="D6581" t="e">
        <f>VLOOKUP(J6581,'Ref2'!C:E,3,0)</f>
        <v>#N/A</v>
      </c>
      <c r="I6581" t="str">
        <f>VLOOKUP(J6581,Ref!L:M,2,0)</f>
        <v>Yes</v>
      </c>
      <c r="J6581" t="s">
        <v>825</v>
      </c>
      <c r="K6581" t="str">
        <f>VLOOKUP($J6581,Ref!$D:$H,2,0)</f>
        <v xml:space="preserve">Watford, St John                             </v>
      </c>
      <c r="L6581" t="str">
        <f>VLOOKUP($J6581,Ref!$D:$H,3,0)</f>
        <v>Watford, St John</v>
      </c>
      <c r="M6581" t="str">
        <f>VLOOKUP($J6581,Ref!$D:$H,4,0)</f>
        <v>Watford Deanery</v>
      </c>
      <c r="N6581" t="str">
        <f>VLOOKUP($J6581,Ref!$D:$H,5,0)</f>
        <v xml:space="preserve">Archdeaconry of St Albans </v>
      </c>
      <c r="U6581">
        <v>254</v>
      </c>
    </row>
    <row r="6582" spans="2:21" x14ac:dyDescent="0.3">
      <c r="B6582">
        <v>2023</v>
      </c>
      <c r="C6582" t="str">
        <f>IF(GETPIVOTDATA("PS % recovery",Sheet4!$B$5,"Parish Name",K6582)&gt;99.949%,"OK","No")</f>
        <v>OK</v>
      </c>
      <c r="D6582" t="e">
        <f>VLOOKUP(J6582,'Ref2'!C:E,3,0)</f>
        <v>#N/A</v>
      </c>
      <c r="I6582" t="e">
        <f>VLOOKUP(J6582,Ref!L:M,2,0)</f>
        <v>#N/A</v>
      </c>
      <c r="J6582" t="s">
        <v>979</v>
      </c>
      <c r="K6582" t="str">
        <f>VLOOKUP($J6582,Ref!$D:$H,2,0)</f>
        <v xml:space="preserve">Watford, St Luke                             </v>
      </c>
      <c r="L6582" t="str">
        <f>VLOOKUP($J6582,Ref!$D:$H,3,0)</f>
        <v>Watford, St Luke</v>
      </c>
      <c r="M6582" t="str">
        <f>VLOOKUP($J6582,Ref!$D:$H,4,0)</f>
        <v>Watford Deanery</v>
      </c>
      <c r="N6582" t="str">
        <f>VLOOKUP($J6582,Ref!$D:$H,5,0)</f>
        <v xml:space="preserve">Archdeaconry of St Albans </v>
      </c>
    </row>
    <row r="6583" spans="2:21" x14ac:dyDescent="0.3">
      <c r="B6583">
        <v>2023</v>
      </c>
      <c r="C6583" t="str">
        <f>IF(GETPIVOTDATA("PS % recovery",Sheet4!$B$5,"Parish Name",K6583)&gt;99.949%,"OK","No")</f>
        <v>OK</v>
      </c>
      <c r="D6583" t="e">
        <f>VLOOKUP(J6583,'Ref2'!C:E,3,0)</f>
        <v>#N/A</v>
      </c>
      <c r="I6583" t="e">
        <f>VLOOKUP(J6583,Ref!L:M,2,0)</f>
        <v>#N/A</v>
      </c>
      <c r="J6583" t="s">
        <v>981</v>
      </c>
      <c r="K6583" t="str">
        <f>VLOOKUP($J6583,Ref!$D:$H,2,0)</f>
        <v xml:space="preserve">Watford                                      </v>
      </c>
      <c r="L6583" t="str">
        <f>VLOOKUP($J6583,Ref!$D:$H,3,0)</f>
        <v>Watford</v>
      </c>
      <c r="M6583" t="str">
        <f>VLOOKUP($J6583,Ref!$D:$H,4,0)</f>
        <v>Watford Deanery</v>
      </c>
      <c r="N6583" t="str">
        <f>VLOOKUP($J6583,Ref!$D:$H,5,0)</f>
        <v xml:space="preserve">Archdeaconry of St Albans </v>
      </c>
      <c r="U6583">
        <v>2.0000000018626451E-2</v>
      </c>
    </row>
    <row r="6584" spans="2:21" x14ac:dyDescent="0.3">
      <c r="B6584">
        <v>2023</v>
      </c>
      <c r="C6584" t="str">
        <f>IF(GETPIVOTDATA("PS % recovery",Sheet4!$B$5,"Parish Name",K6584)&gt;99.949%,"OK","No")</f>
        <v>OK</v>
      </c>
      <c r="D6584" t="e">
        <f>VLOOKUP(J6584,'Ref2'!C:E,3,0)</f>
        <v>#N/A</v>
      </c>
      <c r="I6584" t="e">
        <f>VLOOKUP(J6584,Ref!L:M,2,0)</f>
        <v>#N/A</v>
      </c>
      <c r="J6584" t="s">
        <v>983</v>
      </c>
      <c r="K6584" t="str">
        <f>VLOOKUP($J6584,Ref!$D:$H,2,0)</f>
        <v xml:space="preserve">Watford, St Michael and All Angels (LEP)     </v>
      </c>
      <c r="L6584" t="str">
        <f>VLOOKUP($J6584,Ref!$D:$H,3,0)</f>
        <v>Watford, St Michael</v>
      </c>
      <c r="M6584" t="str">
        <f>VLOOKUP($J6584,Ref!$D:$H,4,0)</f>
        <v>Watford Deanery</v>
      </c>
      <c r="N6584" t="str">
        <f>VLOOKUP($J6584,Ref!$D:$H,5,0)</f>
        <v xml:space="preserve">Archdeaconry of St Albans </v>
      </c>
    </row>
    <row r="6585" spans="2:21" x14ac:dyDescent="0.3">
      <c r="B6585">
        <v>2023</v>
      </c>
      <c r="C6585" t="str">
        <f>IF(GETPIVOTDATA("PS % recovery",Sheet4!$B$5,"Parish Name",K6585)&gt;99.949%,"OK","No")</f>
        <v>No</v>
      </c>
      <c r="D6585" t="e">
        <f>VLOOKUP(J6585,'Ref2'!C:E,3,0)</f>
        <v>#N/A</v>
      </c>
      <c r="I6585" t="str">
        <f>VLOOKUP(J6585,Ref!L:M,2,0)</f>
        <v>Yes</v>
      </c>
      <c r="J6585" t="s">
        <v>985</v>
      </c>
      <c r="K6585" t="str">
        <f>VLOOKUP($J6585,Ref!$D:$H,2,0)</f>
        <v xml:space="preserve">Watford, St Peter                            </v>
      </c>
      <c r="L6585" t="str">
        <f>VLOOKUP($J6585,Ref!$D:$H,3,0)</f>
        <v>Watford, St Peter</v>
      </c>
      <c r="M6585" t="str">
        <f>VLOOKUP($J6585,Ref!$D:$H,4,0)</f>
        <v>Watford Deanery</v>
      </c>
      <c r="N6585" t="str">
        <f>VLOOKUP($J6585,Ref!$D:$H,5,0)</f>
        <v xml:space="preserve">Archdeaconry of St Albans </v>
      </c>
    </row>
    <row r="6586" spans="2:21" x14ac:dyDescent="0.3">
      <c r="B6586">
        <v>2023</v>
      </c>
      <c r="C6586" t="str">
        <f>IF(GETPIVOTDATA("PS % recovery",Sheet4!$B$5,"Parish Name",K6586)&gt;99.949%,"OK","No")</f>
        <v>No</v>
      </c>
      <c r="D6586" t="e">
        <f>VLOOKUP(J6586,'Ref2'!C:E,3,0)</f>
        <v>#N/A</v>
      </c>
      <c r="I6586" t="e">
        <f>VLOOKUP(J6586,Ref!L:M,2,0)</f>
        <v>#N/A</v>
      </c>
      <c r="J6586" t="s">
        <v>826</v>
      </c>
      <c r="K6586" t="str">
        <f>VLOOKUP($J6586,Ref!$D:$H,2,0)</f>
        <v xml:space="preserve">Ayot St Lawrence                             </v>
      </c>
      <c r="L6586" t="str">
        <f>VLOOKUP($J6586,Ref!$D:$H,3,0)</f>
        <v>Kimpton with Ayot St Lawrence</v>
      </c>
      <c r="M6586" t="str">
        <f>VLOOKUP($J6586,Ref!$D:$H,4,0)</f>
        <v>Wheathampstead Deanery</v>
      </c>
      <c r="N6586" t="str">
        <f>VLOOKUP($J6586,Ref!$D:$H,5,0)</f>
        <v xml:space="preserve">Archdeaconry of St Albans </v>
      </c>
      <c r="U6586">
        <v>2942</v>
      </c>
    </row>
    <row r="6587" spans="2:21" x14ac:dyDescent="0.3">
      <c r="B6587">
        <v>2023</v>
      </c>
      <c r="C6587" t="str">
        <f>IF(GETPIVOTDATA("PS % recovery",Sheet4!$B$5,"Parish Name",K6587)&gt;99.949%,"OK","No")</f>
        <v>No</v>
      </c>
      <c r="D6587" t="e">
        <f>VLOOKUP(J6587,'Ref2'!C:E,3,0)</f>
        <v>#N/A</v>
      </c>
      <c r="I6587" t="e">
        <f>VLOOKUP(J6587,Ref!L:M,2,0)</f>
        <v>#N/A</v>
      </c>
      <c r="J6587" t="s">
        <v>993</v>
      </c>
      <c r="K6587" t="str">
        <f>VLOOKUP($J6587,Ref!$D:$H,2,0)</f>
        <v xml:space="preserve">Flamstead                                    </v>
      </c>
      <c r="L6587" t="str">
        <f>VLOOKUP($J6587,Ref!$D:$H,3,0)</f>
        <v>Flamstead and Markyate Street</v>
      </c>
      <c r="M6587" t="str">
        <f>VLOOKUP($J6587,Ref!$D:$H,4,0)</f>
        <v>Wheathampstead Deanery</v>
      </c>
      <c r="N6587" t="str">
        <f>VLOOKUP($J6587,Ref!$D:$H,5,0)</f>
        <v xml:space="preserve">Archdeaconry of St Albans </v>
      </c>
    </row>
    <row r="6588" spans="2:21" x14ac:dyDescent="0.3">
      <c r="B6588">
        <v>2023</v>
      </c>
      <c r="C6588" t="str">
        <f>IF(GETPIVOTDATA("PS % recovery",Sheet4!$B$5,"Parish Name",K6588)&gt;99.949%,"OK","No")</f>
        <v>OK</v>
      </c>
      <c r="D6588" t="e">
        <f>VLOOKUP(J6588,'Ref2'!C:E,3,0)</f>
        <v>#N/A</v>
      </c>
      <c r="I6588" t="e">
        <f>VLOOKUP(J6588,Ref!L:M,2,0)</f>
        <v>#N/A</v>
      </c>
      <c r="J6588" t="s">
        <v>995</v>
      </c>
      <c r="K6588" t="str">
        <f>VLOOKUP($J6588,Ref!$D:$H,2,0)</f>
        <v xml:space="preserve">Harpenden, St John                           </v>
      </c>
      <c r="L6588" t="str">
        <f>VLOOKUP($J6588,Ref!$D:$H,3,0)</f>
        <v>Harpenden, St John</v>
      </c>
      <c r="M6588" t="str">
        <f>VLOOKUP($J6588,Ref!$D:$H,4,0)</f>
        <v>Wheathampstead Deanery</v>
      </c>
      <c r="N6588" t="str">
        <f>VLOOKUP($J6588,Ref!$D:$H,5,0)</f>
        <v xml:space="preserve">Archdeaconry of St Albans </v>
      </c>
    </row>
    <row r="6589" spans="2:21" x14ac:dyDescent="0.3">
      <c r="B6589">
        <v>2023</v>
      </c>
      <c r="C6589" t="str">
        <f>IF(GETPIVOTDATA("PS % recovery",Sheet4!$B$5,"Parish Name",K6589)&gt;99.949%,"OK","No")</f>
        <v>OK</v>
      </c>
      <c r="D6589" t="e">
        <f>VLOOKUP(J6589,'Ref2'!C:E,3,0)</f>
        <v>#N/A</v>
      </c>
      <c r="I6589" t="e">
        <f>VLOOKUP(J6589,Ref!L:M,2,0)</f>
        <v>#N/A</v>
      </c>
      <c r="J6589" t="s">
        <v>997</v>
      </c>
      <c r="K6589" t="str">
        <f>VLOOKUP($J6589,Ref!$D:$H,2,0)</f>
        <v xml:space="preserve">Harpenden                                    </v>
      </c>
      <c r="L6589" t="str">
        <f>VLOOKUP($J6589,Ref!$D:$H,3,0)</f>
        <v>Harpenden</v>
      </c>
      <c r="M6589" t="str">
        <f>VLOOKUP($J6589,Ref!$D:$H,4,0)</f>
        <v>Wheathampstead Deanery</v>
      </c>
      <c r="N6589" t="str">
        <f>VLOOKUP($J6589,Ref!$D:$H,5,0)</f>
        <v xml:space="preserve">Archdeaconry of St Albans </v>
      </c>
    </row>
    <row r="6590" spans="2:21" x14ac:dyDescent="0.3">
      <c r="B6590">
        <v>2023</v>
      </c>
      <c r="C6590" t="str">
        <f>IF(GETPIVOTDATA("PS % recovery",Sheet4!$B$5,"Parish Name",K6590)&gt;99.949%,"OK","No")</f>
        <v>OK</v>
      </c>
      <c r="D6590" t="e">
        <f>VLOOKUP(J6590,'Ref2'!C:E,3,0)</f>
        <v>#N/A</v>
      </c>
      <c r="I6590" t="e">
        <f>VLOOKUP(J6590,Ref!L:M,2,0)</f>
        <v>#N/A</v>
      </c>
      <c r="J6590" t="s">
        <v>828</v>
      </c>
      <c r="K6590" t="str">
        <f>VLOOKUP($J6590,Ref!$D:$H,2,0)</f>
        <v xml:space="preserve">Kimpton                                      </v>
      </c>
      <c r="L6590" t="str">
        <f>VLOOKUP($J6590,Ref!$D:$H,3,0)</f>
        <v>Kimpton with Ayot St Lawrence</v>
      </c>
      <c r="M6590" t="str">
        <f>VLOOKUP($J6590,Ref!$D:$H,4,0)</f>
        <v>Wheathampstead Deanery</v>
      </c>
      <c r="N6590" t="str">
        <f>VLOOKUP($J6590,Ref!$D:$H,5,0)</f>
        <v xml:space="preserve">Archdeaconry of St Albans </v>
      </c>
    </row>
    <row r="6591" spans="2:21" x14ac:dyDescent="0.3">
      <c r="B6591">
        <v>2023</v>
      </c>
      <c r="C6591" t="str">
        <f>IF(GETPIVOTDATA("PS % recovery",Sheet4!$B$5,"Parish Name",K6591)&gt;99.949%,"OK","No")</f>
        <v>OK</v>
      </c>
      <c r="D6591" t="e">
        <f>VLOOKUP(J6591,'Ref2'!C:E,3,0)</f>
        <v>#N/A</v>
      </c>
      <c r="I6591" t="e">
        <f>VLOOKUP(J6591,Ref!L:M,2,0)</f>
        <v>#N/A</v>
      </c>
      <c r="J6591" t="s">
        <v>999</v>
      </c>
      <c r="K6591" t="str">
        <f>VLOOKUP($J6591,Ref!$D:$H,2,0)</f>
        <v xml:space="preserve">Markyate Street, St John the Baptist         </v>
      </c>
      <c r="L6591" t="str">
        <f>VLOOKUP($J6591,Ref!$D:$H,3,0)</f>
        <v>Flamstead and Markyate Street</v>
      </c>
      <c r="M6591" t="str">
        <f>VLOOKUP($J6591,Ref!$D:$H,4,0)</f>
        <v>Wheathampstead Deanery</v>
      </c>
      <c r="N6591" t="str">
        <f>VLOOKUP($J6591,Ref!$D:$H,5,0)</f>
        <v xml:space="preserve">Archdeaconry of St Albans </v>
      </c>
    </row>
    <row r="6592" spans="2:21" x14ac:dyDescent="0.3">
      <c r="B6592">
        <v>2023</v>
      </c>
      <c r="C6592" t="str">
        <f>IF(GETPIVOTDATA("PS % recovery",Sheet4!$B$5,"Parish Name",K6592)&gt;99.949%,"OK","No")</f>
        <v>OK</v>
      </c>
      <c r="D6592" t="e">
        <f>VLOOKUP(J6592,'Ref2'!C:E,3,0)</f>
        <v>#N/A</v>
      </c>
      <c r="I6592" t="e">
        <f>VLOOKUP(J6592,Ref!L:M,2,0)</f>
        <v>#N/A</v>
      </c>
      <c r="J6592" t="s">
        <v>1001</v>
      </c>
      <c r="K6592" t="str">
        <f>VLOOKUP($J6592,Ref!$D:$H,2,0)</f>
        <v xml:space="preserve">Redbourn                                     </v>
      </c>
      <c r="L6592" t="str">
        <f>VLOOKUP($J6592,Ref!$D:$H,3,0)</f>
        <v>Redbourn</v>
      </c>
      <c r="M6592" t="str">
        <f>VLOOKUP($J6592,Ref!$D:$H,4,0)</f>
        <v>Wheathampstead Deanery</v>
      </c>
      <c r="N6592" t="str">
        <f>VLOOKUP($J6592,Ref!$D:$H,5,0)</f>
        <v xml:space="preserve">Archdeaconry of St Albans </v>
      </c>
    </row>
    <row r="6593" spans="2:21" x14ac:dyDescent="0.3">
      <c r="B6593">
        <v>2023</v>
      </c>
      <c r="C6593" t="str">
        <f>IF(GETPIVOTDATA("PS % recovery",Sheet4!$B$5,"Parish Name",K6593)&gt;99.949%,"OK","No")</f>
        <v>OK</v>
      </c>
      <c r="D6593" t="e">
        <f>VLOOKUP(J6593,'Ref2'!C:E,3,0)</f>
        <v>#N/A</v>
      </c>
      <c r="I6593" t="e">
        <f>VLOOKUP(J6593,Ref!L:M,2,0)</f>
        <v>#N/A</v>
      </c>
      <c r="J6593" t="s">
        <v>1003</v>
      </c>
      <c r="K6593" t="str">
        <f>VLOOKUP($J6593,Ref!$D:$H,2,0)</f>
        <v xml:space="preserve">Sandridge                                    </v>
      </c>
      <c r="L6593" t="str">
        <f>VLOOKUP($J6593,Ref!$D:$H,3,0)</f>
        <v>Sandridge</v>
      </c>
      <c r="M6593" t="str">
        <f>VLOOKUP($J6593,Ref!$D:$H,4,0)</f>
        <v>Wheathampstead Deanery</v>
      </c>
      <c r="N6593" t="str">
        <f>VLOOKUP($J6593,Ref!$D:$H,5,0)</f>
        <v xml:space="preserve">Archdeaconry of St Albans </v>
      </c>
    </row>
    <row r="6594" spans="2:21" x14ac:dyDescent="0.3">
      <c r="B6594">
        <v>2023</v>
      </c>
      <c r="C6594" t="str">
        <f>IF(GETPIVOTDATA("PS % recovery",Sheet4!$B$5,"Parish Name",K6594)&gt;99.949%,"OK","No")</f>
        <v>OK</v>
      </c>
      <c r="D6594" t="e">
        <f>VLOOKUP(J6594,'Ref2'!C:E,3,0)</f>
        <v>#N/A</v>
      </c>
      <c r="I6594" t="e">
        <f>VLOOKUP(J6594,Ref!L:M,2,0)</f>
        <v>#N/A</v>
      </c>
      <c r="J6594" t="s">
        <v>1005</v>
      </c>
      <c r="K6594" t="str">
        <f>VLOOKUP($J6594,Ref!$D:$H,2,0)</f>
        <v xml:space="preserve">Wheathampstead                               </v>
      </c>
      <c r="L6594" t="str">
        <f>VLOOKUP($J6594,Ref!$D:$H,3,0)</f>
        <v>Wheathampstead</v>
      </c>
      <c r="M6594" t="str">
        <f>VLOOKUP($J6594,Ref!$D:$H,4,0)</f>
        <v>Wheathampstead Deanery</v>
      </c>
      <c r="N6594" t="str">
        <f>VLOOKUP($J6594,Ref!$D:$H,5,0)</f>
        <v xml:space="preserve">Archdeaconry of St Albans </v>
      </c>
    </row>
    <row r="6595" spans="2:21" x14ac:dyDescent="0.3">
      <c r="B6595">
        <v>2023</v>
      </c>
      <c r="C6595" t="str">
        <f>IF(GETPIVOTDATA("PS % recovery",Sheet4!$B$5,"Parish Name",K6595)&gt;99.949%,"OK","No")</f>
        <v>OK</v>
      </c>
      <c r="D6595" t="e">
        <f>VLOOKUP(J6595,'Ref2'!C:E,3,0)</f>
        <v>#N/A</v>
      </c>
      <c r="I6595" t="e">
        <f>VLOOKUP(J6595,Ref!L:M,2,0)</f>
        <v>#N/A</v>
      </c>
      <c r="J6595" t="s">
        <v>1231</v>
      </c>
      <c r="K6595" t="str">
        <f>VLOOKUP($J6595,Ref!$D:$H,2,0)</f>
        <v xml:space="preserve">Ampthill                                     </v>
      </c>
      <c r="L6595" t="str">
        <f>VLOOKUP($J6595,Ref!$D:$H,3,0)</f>
        <v>Ampthill with Millbrook and Steppingley</v>
      </c>
      <c r="M6595" t="str">
        <f>VLOOKUP($J6595,Ref!$D:$H,4,0)</f>
        <v>Ampthill and Shefford Deanery</v>
      </c>
      <c r="N6595" t="str">
        <f>VLOOKUP($J6595,Ref!$D:$H,5,0)</f>
        <v>Archdeaconry of Bedford</v>
      </c>
    </row>
    <row r="6596" spans="2:21" x14ac:dyDescent="0.3">
      <c r="B6596">
        <v>2023</v>
      </c>
      <c r="C6596" t="str">
        <f>IF(GETPIVOTDATA("PS % recovery",Sheet4!$B$5,"Parish Name",K6596)&gt;99.949%,"OK","No")</f>
        <v>No</v>
      </c>
      <c r="D6596" t="e">
        <f>VLOOKUP(J6596,'Ref2'!C:E,3,0)</f>
        <v>#N/A</v>
      </c>
      <c r="I6596" t="e">
        <f>VLOOKUP(J6596,Ref!L:M,2,0)</f>
        <v>#N/A</v>
      </c>
      <c r="J6596" t="s">
        <v>830</v>
      </c>
      <c r="K6596" t="str">
        <f>VLOOKUP($J6596,Ref!$D:$H,2,0)</f>
        <v>Arlesey with Astwick</v>
      </c>
      <c r="L6596" t="str">
        <f>VLOOKUP($J6596,Ref!$D:$H,3,0)</f>
        <v>Arlesey with Astwick</v>
      </c>
      <c r="M6596" t="str">
        <f>VLOOKUP($J6596,Ref!$D:$H,4,0)</f>
        <v>Ampthill and Shefford Deanery</v>
      </c>
      <c r="N6596" t="str">
        <f>VLOOKUP($J6596,Ref!$D:$H,5,0)</f>
        <v>Archdeaconry of Bedford</v>
      </c>
      <c r="U6596">
        <v>13916</v>
      </c>
    </row>
    <row r="6597" spans="2:21" x14ac:dyDescent="0.3">
      <c r="B6597">
        <v>2023</v>
      </c>
      <c r="C6597" t="str">
        <f>IF(GETPIVOTDATA("PS % recovery",Sheet4!$B$5,"Parish Name",K6597)&gt;99.949%,"OK","No")</f>
        <v>No</v>
      </c>
      <c r="D6597" t="e">
        <f>VLOOKUP(J6597,'Ref2'!C:E,3,0)</f>
        <v>#N/A</v>
      </c>
      <c r="I6597" t="e">
        <f>VLOOKUP(J6597,Ref!L:M,2,0)</f>
        <v>#N/A</v>
      </c>
      <c r="J6597" t="s">
        <v>1237</v>
      </c>
      <c r="K6597" t="str">
        <f>VLOOKUP($J6597,Ref!$D:$H,2,0)</f>
        <v xml:space="preserve">Aspley Guise                                 </v>
      </c>
      <c r="L6597" t="str">
        <f>VLOOKUP($J6597,Ref!$D:$H,3,0)</f>
        <v>Aspley Guise with Husborne Crawley and Ridgmont</v>
      </c>
      <c r="M6597" t="str">
        <f>VLOOKUP($J6597,Ref!$D:$H,4,0)</f>
        <v>Ampthill and Shefford Deanery</v>
      </c>
      <c r="N6597" t="str">
        <f>VLOOKUP($J6597,Ref!$D:$H,5,0)</f>
        <v>Archdeaconry of Bedford</v>
      </c>
    </row>
    <row r="6598" spans="2:21" x14ac:dyDescent="0.3">
      <c r="B6598">
        <v>2023</v>
      </c>
      <c r="C6598" t="str">
        <f>IF(GETPIVOTDATA("PS % recovery",Sheet4!$B$5,"Parish Name",K6598)&gt;99.949%,"OK","No")</f>
        <v>No</v>
      </c>
      <c r="D6598" t="e">
        <f>VLOOKUP(J6598,'Ref2'!C:E,3,0)</f>
        <v>#N/A</v>
      </c>
      <c r="I6598" t="e">
        <f>VLOOKUP(J6598,Ref!L:M,2,0)</f>
        <v>#N/A</v>
      </c>
      <c r="J6598" t="s">
        <v>1243</v>
      </c>
      <c r="K6598" t="str">
        <f>VLOOKUP($J6598,Ref!$D:$H,2,0)</f>
        <v xml:space="preserve">Barton-le-Cley                               </v>
      </c>
      <c r="L6598" t="str">
        <f>VLOOKUP($J6598,Ref!$D:$H,3,0)</f>
        <v>Barton-le-Cley with Higham Gobion and Hexton</v>
      </c>
      <c r="M6598" t="str">
        <f>VLOOKUP($J6598,Ref!$D:$H,4,0)</f>
        <v>Ampthill and Shefford Deanery</v>
      </c>
      <c r="N6598" t="str">
        <f>VLOOKUP($J6598,Ref!$D:$H,5,0)</f>
        <v>Archdeaconry of Bedford</v>
      </c>
      <c r="U6598">
        <v>26644</v>
      </c>
    </row>
    <row r="6599" spans="2:21" x14ac:dyDescent="0.3">
      <c r="B6599">
        <v>2023</v>
      </c>
      <c r="C6599" t="str">
        <f>IF(GETPIVOTDATA("PS % recovery",Sheet4!$B$5,"Parish Name",K6599)&gt;99.949%,"OK","No")</f>
        <v>No</v>
      </c>
      <c r="D6599" t="e">
        <f>VLOOKUP(J6599,'Ref2'!C:E,3,0)</f>
        <v>#N/A</v>
      </c>
      <c r="I6599" t="e">
        <f>VLOOKUP(J6599,Ref!L:M,2,0)</f>
        <v>#N/A</v>
      </c>
      <c r="J6599" t="s">
        <v>1249</v>
      </c>
      <c r="K6599" t="str">
        <f>VLOOKUP($J6599,Ref!$D:$H,2,0)</f>
        <v xml:space="preserve">Battlesden with Pottesgrove                  </v>
      </c>
      <c r="L6599" t="str">
        <f>VLOOKUP($J6599,Ref!$D:$H,3,0)</f>
        <v>Woburn with Eversholt, Milton Bryan, Battlesden and Pottesgrove</v>
      </c>
      <c r="M6599" t="str">
        <f>VLOOKUP($J6599,Ref!$D:$H,4,0)</f>
        <v>Ampthill and Shefford Deanery</v>
      </c>
      <c r="N6599" t="str">
        <f>VLOOKUP($J6599,Ref!$D:$H,5,0)</f>
        <v>Archdeaconry of Bedford</v>
      </c>
    </row>
    <row r="6600" spans="2:21" x14ac:dyDescent="0.3">
      <c r="B6600">
        <v>2023</v>
      </c>
      <c r="C6600" t="str">
        <f>IF(GETPIVOTDATA("PS % recovery",Sheet4!$B$5,"Parish Name",K6600)&gt;99.949%,"OK","No")</f>
        <v>No</v>
      </c>
      <c r="D6600" t="e">
        <f>VLOOKUP(J6600,'Ref2'!C:E,3,0)</f>
        <v>#N/A</v>
      </c>
      <c r="I6600" t="e">
        <f>VLOOKUP(J6600,Ref!L:M,2,0)</f>
        <v>#N/A</v>
      </c>
      <c r="J6600" t="s">
        <v>1273</v>
      </c>
      <c r="K6600" t="str">
        <f>VLOOKUP($J6600,Ref!$D:$H,2,0)</f>
        <v xml:space="preserve">Campton                                      </v>
      </c>
      <c r="L6600" t="str">
        <f>VLOOKUP($J6600,Ref!$D:$H,3,0)</f>
        <v>Campton, Meppershall and Shefford</v>
      </c>
      <c r="M6600" t="str">
        <f>VLOOKUP($J6600,Ref!$D:$H,4,0)</f>
        <v>Ampthill and Shefford Deanery</v>
      </c>
      <c r="N6600" t="str">
        <f>VLOOKUP($J6600,Ref!$D:$H,5,0)</f>
        <v>Archdeaconry of Bedford</v>
      </c>
      <c r="U6600">
        <v>4301</v>
      </c>
    </row>
    <row r="6601" spans="2:21" x14ac:dyDescent="0.3">
      <c r="B6601">
        <v>2023</v>
      </c>
      <c r="C6601" t="str">
        <f>IF(GETPIVOTDATA("PS % recovery",Sheet4!$B$5,"Parish Name",K6601)&gt;99.949%,"OK","No")</f>
        <v>No</v>
      </c>
      <c r="D6601" t="e">
        <f>VLOOKUP(J6601,'Ref2'!C:E,3,0)</f>
        <v>#N/A</v>
      </c>
      <c r="I6601" t="e">
        <f>VLOOKUP(J6601,Ref!L:M,2,0)</f>
        <v>#N/A</v>
      </c>
      <c r="J6601" t="s">
        <v>1278</v>
      </c>
      <c r="K6601" t="str">
        <f>VLOOKUP($J6601,Ref!$D:$H,2,0)</f>
        <v xml:space="preserve">Clifton                                      </v>
      </c>
      <c r="L6601" t="str">
        <f>VLOOKUP($J6601,Ref!$D:$H,3,0)</f>
        <v>Clifton, Haynes and Southill</v>
      </c>
      <c r="M6601" t="str">
        <f>VLOOKUP($J6601,Ref!$D:$H,4,0)</f>
        <v>Ampthill and Shefford Deanery</v>
      </c>
      <c r="N6601" t="str">
        <f>VLOOKUP($J6601,Ref!$D:$H,5,0)</f>
        <v>Archdeaconry of Bedford</v>
      </c>
    </row>
    <row r="6602" spans="2:21" x14ac:dyDescent="0.3">
      <c r="B6602">
        <v>2023</v>
      </c>
      <c r="C6602" t="str">
        <f>IF(GETPIVOTDATA("PS % recovery",Sheet4!$B$5,"Parish Name",K6602)&gt;99.949%,"OK","No")</f>
        <v>No</v>
      </c>
      <c r="D6602" t="e">
        <f>VLOOKUP(J6602,'Ref2'!C:E,3,0)</f>
        <v>#N/A</v>
      </c>
      <c r="I6602" t="e">
        <f>VLOOKUP(J6602,Ref!L:M,2,0)</f>
        <v>#N/A</v>
      </c>
      <c r="J6602" t="s">
        <v>1282</v>
      </c>
      <c r="K6602" t="str">
        <f>VLOOKUP($J6602,Ref!$D:$H,2,0)</f>
        <v xml:space="preserve">Clophill                                     </v>
      </c>
      <c r="L6602" t="str">
        <f>VLOOKUP($J6602,Ref!$D:$H,3,0)</f>
        <v>Clophill and Maulden</v>
      </c>
      <c r="M6602" t="str">
        <f>VLOOKUP($J6602,Ref!$D:$H,4,0)</f>
        <v>Ampthill and Shefford Deanery</v>
      </c>
      <c r="N6602" t="str">
        <f>VLOOKUP($J6602,Ref!$D:$H,5,0)</f>
        <v>Archdeaconry of Bedford</v>
      </c>
    </row>
    <row r="6603" spans="2:21" x14ac:dyDescent="0.3">
      <c r="B6603">
        <v>2023</v>
      </c>
      <c r="C6603" t="str">
        <f>IF(GETPIVOTDATA("PS % recovery",Sheet4!$B$5,"Parish Name",K6603)&gt;99.949%,"OK","No")</f>
        <v>OK</v>
      </c>
      <c r="D6603" t="e">
        <f>VLOOKUP(J6603,'Ref2'!C:E,3,0)</f>
        <v>#N/A</v>
      </c>
      <c r="I6603" t="e">
        <f>VLOOKUP(J6603,Ref!L:M,2,0)</f>
        <v>#N/A</v>
      </c>
      <c r="J6603" t="s">
        <v>1251</v>
      </c>
      <c r="K6603" t="str">
        <f>VLOOKUP($J6603,Ref!$D:$H,2,0)</f>
        <v xml:space="preserve">Eversholt                                    </v>
      </c>
      <c r="L6603" t="str">
        <f>VLOOKUP($J6603,Ref!$D:$H,3,0)</f>
        <v>Woburn with Eversholt, Milton Bryan, Battlesden and Pottesgrove</v>
      </c>
      <c r="M6603" t="str">
        <f>VLOOKUP($J6603,Ref!$D:$H,4,0)</f>
        <v>Ampthill and Shefford Deanery</v>
      </c>
      <c r="N6603" t="str">
        <f>VLOOKUP($J6603,Ref!$D:$H,5,0)</f>
        <v>Archdeaconry of Bedford</v>
      </c>
    </row>
    <row r="6604" spans="2:21" x14ac:dyDescent="0.3">
      <c r="B6604">
        <v>2023</v>
      </c>
      <c r="C6604" t="str">
        <f>IF(GETPIVOTDATA("PS % recovery",Sheet4!$B$5,"Parish Name",K6604)&gt;99.949%,"OK","No")</f>
        <v>OK</v>
      </c>
      <c r="D6604" t="e">
        <f>VLOOKUP(J6604,'Ref2'!C:E,3,0)</f>
        <v>#N/A</v>
      </c>
      <c r="I6604" t="e">
        <f>VLOOKUP(J6604,Ref!L:M,2,0)</f>
        <v>#N/A</v>
      </c>
      <c r="J6604" t="s">
        <v>1258</v>
      </c>
      <c r="K6604" t="str">
        <f>VLOOKUP($J6604,Ref!$D:$H,2,0)</f>
        <v xml:space="preserve">Flitton                                      </v>
      </c>
      <c r="L6604" t="str">
        <f>VLOOKUP($J6604,Ref!$D:$H,3,0)</f>
        <v>Silsoe, Pulloxhill and Flitton</v>
      </c>
      <c r="M6604" t="str">
        <f>VLOOKUP($J6604,Ref!$D:$H,4,0)</f>
        <v>Ampthill and Shefford Deanery</v>
      </c>
      <c r="N6604" t="str">
        <f>VLOOKUP($J6604,Ref!$D:$H,5,0)</f>
        <v>Archdeaconry of Bedford</v>
      </c>
    </row>
    <row r="6605" spans="2:21" x14ac:dyDescent="0.3">
      <c r="B6605">
        <v>2023</v>
      </c>
      <c r="C6605" t="str">
        <f>IF(GETPIVOTDATA("PS % recovery",Sheet4!$B$5,"Parish Name",K6605)&gt;99.949%,"OK","No")</f>
        <v>OK</v>
      </c>
      <c r="D6605" t="e">
        <f>VLOOKUP(J6605,'Ref2'!C:E,3,0)</f>
        <v>#N/A</v>
      </c>
      <c r="I6605" t="e">
        <f>VLOOKUP(J6605,Ref!L:M,2,0)</f>
        <v>#N/A</v>
      </c>
      <c r="J6605" t="s">
        <v>1264</v>
      </c>
      <c r="K6605" t="str">
        <f>VLOOKUP($J6605,Ref!$D:$H,2,0)</f>
        <v xml:space="preserve">Flitwick                                     </v>
      </c>
      <c r="L6605" t="str">
        <f>VLOOKUP($J6605,Ref!$D:$H,3,0)</f>
        <v>Flitwick</v>
      </c>
      <c r="M6605" t="str">
        <f>VLOOKUP($J6605,Ref!$D:$H,4,0)</f>
        <v>Ampthill and Shefford Deanery</v>
      </c>
      <c r="N6605" t="str">
        <f>VLOOKUP($J6605,Ref!$D:$H,5,0)</f>
        <v>Archdeaconry of Bedford</v>
      </c>
    </row>
    <row r="6606" spans="2:21" x14ac:dyDescent="0.3">
      <c r="B6606">
        <v>2023</v>
      </c>
      <c r="C6606" t="str">
        <f>IF(GETPIVOTDATA("PS % recovery",Sheet4!$B$5,"Parish Name",K6606)&gt;99.949%,"OK","No")</f>
        <v>No</v>
      </c>
      <c r="D6606" t="e">
        <f>VLOOKUP(J6606,'Ref2'!C:E,3,0)</f>
        <v>#N/A</v>
      </c>
      <c r="I6606" t="e">
        <f>VLOOKUP(J6606,Ref!L:M,2,0)</f>
        <v>#N/A</v>
      </c>
      <c r="J6606" t="s">
        <v>831</v>
      </c>
      <c r="K6606" t="str">
        <f>VLOOKUP($J6606,Ref!$D:$H,2,0)</f>
        <v xml:space="preserve">Harlington                                   </v>
      </c>
      <c r="L6606" t="str">
        <f>VLOOKUP($J6606,Ref!$D:$H,3,0)</f>
        <v>Harlington, Tingrith and Westoning</v>
      </c>
      <c r="M6606" t="str">
        <f>VLOOKUP($J6606,Ref!$D:$H,4,0)</f>
        <v>Ampthill and Shefford Deanery</v>
      </c>
      <c r="N6606" t="str">
        <f>VLOOKUP($J6606,Ref!$D:$H,5,0)</f>
        <v>Archdeaconry of Bedford</v>
      </c>
      <c r="U6606">
        <v>9721</v>
      </c>
    </row>
    <row r="6607" spans="2:21" x14ac:dyDescent="0.3">
      <c r="B6607">
        <v>2023</v>
      </c>
      <c r="C6607" t="str">
        <f>IF(GETPIVOTDATA("PS % recovery",Sheet4!$B$5,"Parish Name",K6607)&gt;99.949%,"OK","No")</f>
        <v>No</v>
      </c>
      <c r="D6607" t="e">
        <f>VLOOKUP(J6607,'Ref2'!C:E,3,0)</f>
        <v>#N/A</v>
      </c>
      <c r="I6607" t="e">
        <f>VLOOKUP(J6607,Ref!L:M,2,0)</f>
        <v>#N/A</v>
      </c>
      <c r="J6607" t="s">
        <v>1285</v>
      </c>
      <c r="K6607" t="str">
        <f>VLOOKUP($J6607,Ref!$D:$H,2,0)</f>
        <v xml:space="preserve">Haynes                                       </v>
      </c>
      <c r="L6607" t="str">
        <f>VLOOKUP($J6607,Ref!$D:$H,3,0)</f>
        <v>Clifton, Haynes and Southill</v>
      </c>
      <c r="M6607" t="str">
        <f>VLOOKUP($J6607,Ref!$D:$H,4,0)</f>
        <v>Ampthill and Shefford Deanery</v>
      </c>
      <c r="N6607" t="str">
        <f>VLOOKUP($J6607,Ref!$D:$H,5,0)</f>
        <v>Archdeaconry of Bedford</v>
      </c>
      <c r="U6607">
        <v>2408</v>
      </c>
    </row>
    <row r="6608" spans="2:21" x14ac:dyDescent="0.3">
      <c r="B6608">
        <v>2023</v>
      </c>
      <c r="C6608" t="str">
        <f>IF(GETPIVOTDATA("PS % recovery",Sheet4!$B$5,"Parish Name",K6608)&gt;99.949%,"OK","No")</f>
        <v>No</v>
      </c>
      <c r="D6608" t="e">
        <f>VLOOKUP(J6608,'Ref2'!C:E,3,0)</f>
        <v>#N/A</v>
      </c>
      <c r="I6608" t="e">
        <f>VLOOKUP(J6608,Ref!L:M,2,0)</f>
        <v>#N/A</v>
      </c>
      <c r="J6608" t="s">
        <v>1287</v>
      </c>
      <c r="K6608" t="str">
        <f>VLOOKUP($J6608,Ref!$D:$H,2,0)</f>
        <v xml:space="preserve">Henlow                                       </v>
      </c>
      <c r="L6608" t="str">
        <f>VLOOKUP($J6608,Ref!$D:$H,3,0)</f>
        <v>Henlow and Langford</v>
      </c>
      <c r="M6608" t="str">
        <f>VLOOKUP($J6608,Ref!$D:$H,4,0)</f>
        <v>Ampthill and Shefford Deanery</v>
      </c>
      <c r="N6608" t="str">
        <f>VLOOKUP($J6608,Ref!$D:$H,5,0)</f>
        <v>Archdeaconry of Bedford</v>
      </c>
      <c r="U6608">
        <v>5899</v>
      </c>
    </row>
    <row r="6609" spans="2:21" x14ac:dyDescent="0.3">
      <c r="B6609">
        <v>2023</v>
      </c>
      <c r="C6609" t="str">
        <f>IF(GETPIVOTDATA("PS % recovery",Sheet4!$B$5,"Parish Name",K6609)&gt;99.949%,"OK","No")</f>
        <v>No</v>
      </c>
      <c r="D6609" t="e">
        <f>VLOOKUP(J6609,'Ref2'!C:E,3,0)</f>
        <v>#N/A</v>
      </c>
      <c r="I6609" t="e">
        <f>VLOOKUP(J6609,Ref!L:M,2,0)</f>
        <v>#N/A</v>
      </c>
      <c r="J6609" t="s">
        <v>1247</v>
      </c>
      <c r="K6609" t="str">
        <f>VLOOKUP($J6609,Ref!$D:$H,2,0)</f>
        <v xml:space="preserve">Hexton                                       </v>
      </c>
      <c r="L6609" t="str">
        <f>VLOOKUP($J6609,Ref!$D:$H,3,0)</f>
        <v>Barton-le-Cley with Higham Gobion and Hexton</v>
      </c>
      <c r="M6609" t="str">
        <f>VLOOKUP($J6609,Ref!$D:$H,4,0)</f>
        <v>Ampthill and Shefford Deanery</v>
      </c>
      <c r="N6609" t="str">
        <f>VLOOKUP($J6609,Ref!$D:$H,5,0)</f>
        <v>Archdeaconry of Bedford</v>
      </c>
      <c r="U6609">
        <v>5914</v>
      </c>
    </row>
    <row r="6610" spans="2:21" x14ac:dyDescent="0.3">
      <c r="B6610">
        <v>2023</v>
      </c>
      <c r="C6610" t="str">
        <f>IF(GETPIVOTDATA("PS % recovery",Sheet4!$B$5,"Parish Name",K6610)&gt;99.949%,"OK","No")</f>
        <v>OK</v>
      </c>
      <c r="D6610" t="e">
        <f>VLOOKUP(J6610,'Ref2'!C:E,3,0)</f>
        <v>#N/A</v>
      </c>
      <c r="I6610" t="e">
        <f>VLOOKUP(J6610,Ref!L:M,2,0)</f>
        <v>#N/A</v>
      </c>
      <c r="J6610" t="s">
        <v>1245</v>
      </c>
      <c r="K6610" t="str">
        <f>VLOOKUP($J6610,Ref!$D:$H,2,0)</f>
        <v xml:space="preserve">Higham Gobion                                </v>
      </c>
      <c r="L6610" t="str">
        <f>VLOOKUP($J6610,Ref!$D:$H,3,0)</f>
        <v>Barton-le-Cley with Higham Gobion and Hexton</v>
      </c>
      <c r="M6610" t="str">
        <f>VLOOKUP($J6610,Ref!$D:$H,4,0)</f>
        <v>Ampthill and Shefford Deanery</v>
      </c>
      <c r="N6610" t="str">
        <f>VLOOKUP($J6610,Ref!$D:$H,5,0)</f>
        <v>Archdeaconry of Bedford</v>
      </c>
    </row>
    <row r="6611" spans="2:21" x14ac:dyDescent="0.3">
      <c r="B6611">
        <v>2023</v>
      </c>
      <c r="C6611" t="str">
        <f>IF(GETPIVOTDATA("PS % recovery",Sheet4!$B$5,"Parish Name",K6611)&gt;99.949%,"OK","No")</f>
        <v>No</v>
      </c>
      <c r="D6611" t="e">
        <f>VLOOKUP(J6611,'Ref2'!C:E,3,0)</f>
        <v>#N/A</v>
      </c>
      <c r="I6611" t="e">
        <f>VLOOKUP(J6611,Ref!L:M,2,0)</f>
        <v>#N/A</v>
      </c>
      <c r="J6611" t="s">
        <v>1239</v>
      </c>
      <c r="K6611" t="str">
        <f>VLOOKUP($J6611,Ref!$D:$H,2,0)</f>
        <v xml:space="preserve">Husborne Crawley                             </v>
      </c>
      <c r="L6611" t="str">
        <f>VLOOKUP($J6611,Ref!$D:$H,3,0)</f>
        <v>Aspley Guise with Husborne Crawley and Ridgmont</v>
      </c>
      <c r="M6611" t="str">
        <f>VLOOKUP($J6611,Ref!$D:$H,4,0)</f>
        <v>Ampthill and Shefford Deanery</v>
      </c>
      <c r="N6611" t="str">
        <f>VLOOKUP($J6611,Ref!$D:$H,5,0)</f>
        <v>Archdeaconry of Bedford</v>
      </c>
      <c r="U6611">
        <v>3153</v>
      </c>
    </row>
    <row r="6612" spans="2:21" x14ac:dyDescent="0.3">
      <c r="B6612">
        <v>2023</v>
      </c>
      <c r="C6612" t="str">
        <f>IF(GETPIVOTDATA("PS % recovery",Sheet4!$B$5,"Parish Name",K6612)&gt;99.949%,"OK","No")</f>
        <v>OK</v>
      </c>
      <c r="D6612" t="e">
        <f>VLOOKUP(J6612,'Ref2'!C:E,3,0)</f>
        <v>#N/A</v>
      </c>
      <c r="I6612" t="e">
        <f>VLOOKUP(J6612,Ref!L:M,2,0)</f>
        <v>#N/A</v>
      </c>
      <c r="J6612" t="s">
        <v>1289</v>
      </c>
      <c r="K6612" t="str">
        <f>VLOOKUP($J6612,Ref!$D:$H,2,0)</f>
        <v xml:space="preserve">Langford                                     </v>
      </c>
      <c r="L6612" t="str">
        <f>VLOOKUP($J6612,Ref!$D:$H,3,0)</f>
        <v>Henlow and Langford</v>
      </c>
      <c r="M6612" t="str">
        <f>VLOOKUP($J6612,Ref!$D:$H,4,0)</f>
        <v>Ampthill and Shefford Deanery</v>
      </c>
      <c r="N6612" t="str">
        <f>VLOOKUP($J6612,Ref!$D:$H,5,0)</f>
        <v>Archdeaconry of Bedford</v>
      </c>
    </row>
    <row r="6613" spans="2:21" x14ac:dyDescent="0.3">
      <c r="B6613">
        <v>2023</v>
      </c>
      <c r="C6613" t="str">
        <f>IF(GETPIVOTDATA("PS % recovery",Sheet4!$B$5,"Parish Name",K6613)&gt;99.949%,"OK","No")</f>
        <v>OK</v>
      </c>
      <c r="D6613" t="e">
        <f>VLOOKUP(J6613,'Ref2'!C:E,3,0)</f>
        <v>#N/A</v>
      </c>
      <c r="I6613" t="e">
        <f>VLOOKUP(J6613,Ref!L:M,2,0)</f>
        <v>#N/A</v>
      </c>
      <c r="J6613" t="s">
        <v>1266</v>
      </c>
      <c r="K6613" t="str">
        <f>VLOOKUP($J6613,Ref!$D:$H,2,0)</f>
        <v xml:space="preserve">Maulden                                      </v>
      </c>
      <c r="L6613" t="str">
        <f>VLOOKUP($J6613,Ref!$D:$H,3,0)</f>
        <v>Clophill and Maulden</v>
      </c>
      <c r="M6613" t="str">
        <f>VLOOKUP($J6613,Ref!$D:$H,4,0)</f>
        <v>Ampthill and Shefford Deanery</v>
      </c>
      <c r="N6613" t="str">
        <f>VLOOKUP($J6613,Ref!$D:$H,5,0)</f>
        <v>Archdeaconry of Bedford</v>
      </c>
    </row>
    <row r="6614" spans="2:21" x14ac:dyDescent="0.3">
      <c r="B6614">
        <v>2023</v>
      </c>
      <c r="C6614" t="str">
        <f>IF(GETPIVOTDATA("PS % recovery",Sheet4!$B$5,"Parish Name",K6614)&gt;99.949%,"OK","No")</f>
        <v>No</v>
      </c>
      <c r="D6614" t="e">
        <f>VLOOKUP(J6614,'Ref2'!C:E,3,0)</f>
        <v>#N/A</v>
      </c>
      <c r="I6614" t="e">
        <f>VLOOKUP(J6614,Ref!L:M,2,0)</f>
        <v>#N/A</v>
      </c>
      <c r="J6614" t="s">
        <v>1275</v>
      </c>
      <c r="K6614" t="str">
        <f>VLOOKUP($J6614,Ref!$D:$H,2,0)</f>
        <v xml:space="preserve">Meppershall                                  </v>
      </c>
      <c r="L6614" t="str">
        <f>VLOOKUP($J6614,Ref!$D:$H,3,0)</f>
        <v>Campton, Meppershall and Shefford</v>
      </c>
      <c r="M6614" t="str">
        <f>VLOOKUP($J6614,Ref!$D:$H,4,0)</f>
        <v>Ampthill and Shefford Deanery</v>
      </c>
      <c r="N6614" t="str">
        <f>VLOOKUP($J6614,Ref!$D:$H,5,0)</f>
        <v>Archdeaconry of Bedford</v>
      </c>
      <c r="U6614">
        <v>9756.01</v>
      </c>
    </row>
    <row r="6615" spans="2:21" x14ac:dyDescent="0.3">
      <c r="B6615">
        <v>2023</v>
      </c>
      <c r="C6615" t="str">
        <f>IF(GETPIVOTDATA("PS % recovery",Sheet4!$B$5,"Parish Name",K6615)&gt;99.949%,"OK","No")</f>
        <v>No</v>
      </c>
      <c r="D6615" t="e">
        <f>VLOOKUP(J6615,'Ref2'!C:E,3,0)</f>
        <v>#N/A</v>
      </c>
      <c r="I6615" t="e">
        <f>VLOOKUP(J6615,Ref!L:M,2,0)</f>
        <v>#N/A</v>
      </c>
      <c r="J6615" t="s">
        <v>1233</v>
      </c>
      <c r="K6615" t="str">
        <f>VLOOKUP($J6615,Ref!$D:$H,2,0)</f>
        <v xml:space="preserve">Millbrook                                    </v>
      </c>
      <c r="L6615" t="str">
        <f>VLOOKUP($J6615,Ref!$D:$H,3,0)</f>
        <v>Ampthill with Millbrook and Steppingley</v>
      </c>
      <c r="M6615" t="str">
        <f>VLOOKUP($J6615,Ref!$D:$H,4,0)</f>
        <v>Ampthill and Shefford Deanery</v>
      </c>
      <c r="N6615" t="str">
        <f>VLOOKUP($J6615,Ref!$D:$H,5,0)</f>
        <v>Archdeaconry of Bedford</v>
      </c>
    </row>
    <row r="6616" spans="2:21" x14ac:dyDescent="0.3">
      <c r="B6616">
        <v>2023</v>
      </c>
      <c r="C6616" t="str">
        <f>IF(GETPIVOTDATA("PS % recovery",Sheet4!$B$5,"Parish Name",K6616)&gt;99.949%,"OK","No")</f>
        <v>No</v>
      </c>
      <c r="D6616" t="e">
        <f>VLOOKUP(J6616,'Ref2'!C:E,3,0)</f>
        <v>#N/A</v>
      </c>
      <c r="I6616" t="e">
        <f>VLOOKUP(J6616,Ref!L:M,2,0)</f>
        <v>#N/A</v>
      </c>
      <c r="J6616" t="s">
        <v>1253</v>
      </c>
      <c r="K6616" t="str">
        <f>VLOOKUP($J6616,Ref!$D:$H,2,0)</f>
        <v xml:space="preserve">Milton Bryan                                 </v>
      </c>
      <c r="L6616" t="str">
        <f>VLOOKUP($J6616,Ref!$D:$H,3,0)</f>
        <v>Woburn with Eversholt, Milton Bryan, Battlesden and Pottesgrove</v>
      </c>
      <c r="M6616" t="str">
        <f>VLOOKUP($J6616,Ref!$D:$H,4,0)</f>
        <v>Ampthill and Shefford Deanery</v>
      </c>
      <c r="N6616" t="str">
        <f>VLOOKUP($J6616,Ref!$D:$H,5,0)</f>
        <v>Archdeaconry of Bedford</v>
      </c>
    </row>
    <row r="6617" spans="2:21" x14ac:dyDescent="0.3">
      <c r="B6617">
        <v>2023</v>
      </c>
      <c r="C6617" t="str">
        <f>IF(GETPIVOTDATA("PS % recovery",Sheet4!$B$5,"Parish Name",K6617)&gt;99.949%,"OK","No")</f>
        <v>OK</v>
      </c>
      <c r="D6617" t="e">
        <f>VLOOKUP(J6617,'Ref2'!C:E,3,0)</f>
        <v>#N/A</v>
      </c>
      <c r="I6617" t="e">
        <f>VLOOKUP(J6617,Ref!L:M,2,0)</f>
        <v>#N/A</v>
      </c>
      <c r="J6617" t="s">
        <v>1260</v>
      </c>
      <c r="K6617" t="str">
        <f>VLOOKUP($J6617,Ref!$D:$H,2,0)</f>
        <v xml:space="preserve">Pulloxhill                                   </v>
      </c>
      <c r="L6617" t="str">
        <f>VLOOKUP($J6617,Ref!$D:$H,3,0)</f>
        <v>Silsoe, Pulloxhill and Flitton</v>
      </c>
      <c r="M6617" t="str">
        <f>VLOOKUP($J6617,Ref!$D:$H,4,0)</f>
        <v>Ampthill and Shefford Deanery</v>
      </c>
      <c r="N6617" t="str">
        <f>VLOOKUP($J6617,Ref!$D:$H,5,0)</f>
        <v>Archdeaconry of Bedford</v>
      </c>
    </row>
    <row r="6618" spans="2:21" x14ac:dyDescent="0.3">
      <c r="B6618">
        <v>2023</v>
      </c>
      <c r="C6618" t="str">
        <f>IF(GETPIVOTDATA("PS % recovery",Sheet4!$B$5,"Parish Name",K6618)&gt;99.949%,"OK","No")</f>
        <v>No</v>
      </c>
      <c r="D6618" t="e">
        <f>VLOOKUP(J6618,'Ref2'!C:E,3,0)</f>
        <v>#N/A</v>
      </c>
      <c r="I6618" t="e">
        <f>VLOOKUP(J6618,Ref!L:M,2,0)</f>
        <v>#N/A</v>
      </c>
      <c r="J6618" t="s">
        <v>1241</v>
      </c>
      <c r="K6618" t="str">
        <f>VLOOKUP($J6618,Ref!$D:$H,2,0)</f>
        <v xml:space="preserve">Ridgmont                                     </v>
      </c>
      <c r="L6618" t="str">
        <f>VLOOKUP($J6618,Ref!$D:$H,3,0)</f>
        <v>Aspley Guise with Husborne Crawley and Ridgmont</v>
      </c>
      <c r="M6618" t="str">
        <f>VLOOKUP($J6618,Ref!$D:$H,4,0)</f>
        <v>Ampthill and Shefford Deanery</v>
      </c>
      <c r="N6618" t="str">
        <f>VLOOKUP($J6618,Ref!$D:$H,5,0)</f>
        <v>Archdeaconry of Bedford</v>
      </c>
      <c r="U6618">
        <v>4042</v>
      </c>
    </row>
    <row r="6619" spans="2:21" x14ac:dyDescent="0.3">
      <c r="B6619">
        <v>2023</v>
      </c>
      <c r="C6619" t="str">
        <f>IF(GETPIVOTDATA("PS % recovery",Sheet4!$B$5,"Parish Name",K6619)&gt;99.949%,"OK","No")</f>
        <v>No</v>
      </c>
      <c r="D6619" t="e">
        <f>VLOOKUP(J6619,'Ref2'!C:E,3,0)</f>
        <v>#N/A</v>
      </c>
      <c r="I6619" t="e">
        <f>VLOOKUP(J6619,Ref!L:M,2,0)</f>
        <v>#N/A</v>
      </c>
      <c r="J6619" t="s">
        <v>1291</v>
      </c>
      <c r="K6619" t="str">
        <f>VLOOKUP($J6619,Ref!$D:$H,2,0)</f>
        <v xml:space="preserve">Shefford                                     </v>
      </c>
      <c r="L6619" t="str">
        <f>VLOOKUP($J6619,Ref!$D:$H,3,0)</f>
        <v>Campton, Meppershall and Shefford</v>
      </c>
      <c r="M6619" t="str">
        <f>VLOOKUP($J6619,Ref!$D:$H,4,0)</f>
        <v>Ampthill and Shefford Deanery</v>
      </c>
      <c r="N6619" t="str">
        <f>VLOOKUP($J6619,Ref!$D:$H,5,0)</f>
        <v>Archdeaconry of Bedford</v>
      </c>
      <c r="U6619">
        <v>17822</v>
      </c>
    </row>
    <row r="6620" spans="2:21" x14ac:dyDescent="0.3">
      <c r="B6620">
        <v>2023</v>
      </c>
      <c r="C6620" t="str">
        <f>IF(GETPIVOTDATA("PS % recovery",Sheet4!$B$5,"Parish Name",K6620)&gt;99.949%,"OK","No")</f>
        <v>OK</v>
      </c>
      <c r="D6620" t="e">
        <f>VLOOKUP(J6620,'Ref2'!C:E,3,0)</f>
        <v>#N/A</v>
      </c>
      <c r="I6620" t="e">
        <f>VLOOKUP(J6620,Ref!L:M,2,0)</f>
        <v>#N/A</v>
      </c>
      <c r="J6620" t="s">
        <v>833</v>
      </c>
      <c r="K6620" t="str">
        <f>VLOOKUP($J6620,Ref!$D:$H,2,0)</f>
        <v xml:space="preserve">Shillington and Gravenhurst                  </v>
      </c>
      <c r="L6620" t="str">
        <f>VLOOKUP($J6620,Ref!$D:$H,3,0)</f>
        <v>Gravenhurst, Shillington and Stondon</v>
      </c>
      <c r="M6620" t="str">
        <f>VLOOKUP($J6620,Ref!$D:$H,4,0)</f>
        <v>Ampthill and Shefford Deanery</v>
      </c>
      <c r="N6620" t="str">
        <f>VLOOKUP($J6620,Ref!$D:$H,5,0)</f>
        <v>Archdeaconry of Bedford</v>
      </c>
    </row>
    <row r="6621" spans="2:21" x14ac:dyDescent="0.3">
      <c r="B6621">
        <v>2023</v>
      </c>
      <c r="C6621" t="str">
        <f>IF(GETPIVOTDATA("PS % recovery",Sheet4!$B$5,"Parish Name",K6621)&gt;99.949%,"OK","No")</f>
        <v>OK</v>
      </c>
      <c r="D6621" t="e">
        <f>VLOOKUP(J6621,'Ref2'!C:E,3,0)</f>
        <v>#N/A</v>
      </c>
      <c r="I6621" t="e">
        <f>VLOOKUP(J6621,Ref!L:M,2,0)</f>
        <v>#N/A</v>
      </c>
      <c r="J6621" t="s">
        <v>1262</v>
      </c>
      <c r="K6621" t="str">
        <f>VLOOKUP($J6621,Ref!$D:$H,2,0)</f>
        <v xml:space="preserve">Silsoe                                       </v>
      </c>
      <c r="L6621" t="str">
        <f>VLOOKUP($J6621,Ref!$D:$H,3,0)</f>
        <v>Silsoe, Pulloxhill and Flitton</v>
      </c>
      <c r="M6621" t="str">
        <f>VLOOKUP($J6621,Ref!$D:$H,4,0)</f>
        <v>Ampthill and Shefford Deanery</v>
      </c>
      <c r="N6621" t="str">
        <f>VLOOKUP($J6621,Ref!$D:$H,5,0)</f>
        <v>Archdeaconry of Bedford</v>
      </c>
    </row>
    <row r="6622" spans="2:21" x14ac:dyDescent="0.3">
      <c r="B6622">
        <v>2023</v>
      </c>
      <c r="C6622" t="str">
        <f>IF(GETPIVOTDATA("PS % recovery",Sheet4!$B$5,"Parish Name",K6622)&gt;99.949%,"OK","No")</f>
        <v>No</v>
      </c>
      <c r="D6622" t="e">
        <f>VLOOKUP(J6622,'Ref2'!C:E,3,0)</f>
        <v>#N/A</v>
      </c>
      <c r="I6622" t="e">
        <f>VLOOKUP(J6622,Ref!L:M,2,0)</f>
        <v>#N/A</v>
      </c>
      <c r="J6622" t="s">
        <v>1280</v>
      </c>
      <c r="K6622" t="str">
        <f>VLOOKUP($J6622,Ref!$D:$H,2,0)</f>
        <v xml:space="preserve">Southill                                     </v>
      </c>
      <c r="L6622" t="str">
        <f>VLOOKUP($J6622,Ref!$D:$H,3,0)</f>
        <v>Clifton, Haynes and Southill</v>
      </c>
      <c r="M6622" t="str">
        <f>VLOOKUP($J6622,Ref!$D:$H,4,0)</f>
        <v>Ampthill and Shefford Deanery</v>
      </c>
      <c r="N6622" t="str">
        <f>VLOOKUP($J6622,Ref!$D:$H,5,0)</f>
        <v>Archdeaconry of Bedford</v>
      </c>
    </row>
    <row r="6623" spans="2:21" x14ac:dyDescent="0.3">
      <c r="B6623">
        <v>2023</v>
      </c>
      <c r="C6623" t="str">
        <f>IF(GETPIVOTDATA("PS % recovery",Sheet4!$B$5,"Parish Name",K6623)&gt;99.949%,"OK","No")</f>
        <v>OK</v>
      </c>
      <c r="D6623" t="e">
        <f>VLOOKUP(J6623,'Ref2'!C:E,3,0)</f>
        <v>#N/A</v>
      </c>
      <c r="I6623" t="e">
        <f>VLOOKUP(J6623,Ref!L:M,2,0)</f>
        <v>#N/A</v>
      </c>
      <c r="J6623" t="s">
        <v>1235</v>
      </c>
      <c r="K6623" t="str">
        <f>VLOOKUP($J6623,Ref!$D:$H,2,0)</f>
        <v xml:space="preserve">Steppingley                                  </v>
      </c>
      <c r="L6623" t="str">
        <f>VLOOKUP($J6623,Ref!$D:$H,3,0)</f>
        <v>Ampthill with Millbrook and Steppingley</v>
      </c>
      <c r="M6623" t="str">
        <f>VLOOKUP($J6623,Ref!$D:$H,4,0)</f>
        <v>Ampthill and Shefford Deanery</v>
      </c>
      <c r="N6623" t="str">
        <f>VLOOKUP($J6623,Ref!$D:$H,5,0)</f>
        <v>Archdeaconry of Bedford</v>
      </c>
    </row>
    <row r="6624" spans="2:21" x14ac:dyDescent="0.3">
      <c r="B6624">
        <v>2023</v>
      </c>
      <c r="C6624" t="str">
        <f>IF(GETPIVOTDATA("PS % recovery",Sheet4!$B$5,"Parish Name",K6624)&gt;99.949%,"OK","No")</f>
        <v>No</v>
      </c>
      <c r="D6624" t="e">
        <f>VLOOKUP(J6624,'Ref2'!C:E,3,0)</f>
        <v>#N/A</v>
      </c>
      <c r="I6624" t="e">
        <f>VLOOKUP(J6624,Ref!L:M,2,0)</f>
        <v>#N/A</v>
      </c>
      <c r="J6624" t="s">
        <v>835</v>
      </c>
      <c r="K6624" t="str">
        <f>VLOOKUP($J6624,Ref!$D:$H,2,0)</f>
        <v xml:space="preserve">Tingrith                                     </v>
      </c>
      <c r="L6624" t="str">
        <f>VLOOKUP($J6624,Ref!$D:$H,3,0)</f>
        <v>Harlington, Tingrith and Westoning</v>
      </c>
      <c r="M6624" t="str">
        <f>VLOOKUP($J6624,Ref!$D:$H,4,0)</f>
        <v>Ampthill and Shefford Deanery</v>
      </c>
      <c r="N6624" t="str">
        <f>VLOOKUP($J6624,Ref!$D:$H,5,0)</f>
        <v>Archdeaconry of Bedford</v>
      </c>
      <c r="U6624">
        <v>399</v>
      </c>
    </row>
    <row r="6625" spans="2:21" x14ac:dyDescent="0.3">
      <c r="B6625">
        <v>2023</v>
      </c>
      <c r="C6625" t="str">
        <f>IF(GETPIVOTDATA("PS % recovery",Sheet4!$B$5,"Parish Name",K6625)&gt;99.949%,"OK","No")</f>
        <v>No</v>
      </c>
      <c r="D6625" t="e">
        <f>VLOOKUP(J6625,'Ref2'!C:E,3,0)</f>
        <v>#N/A</v>
      </c>
      <c r="I6625" t="e">
        <f>VLOOKUP(J6625,Ref!L:M,2,0)</f>
        <v>#N/A</v>
      </c>
      <c r="J6625" t="s">
        <v>837</v>
      </c>
      <c r="K6625" t="str">
        <f>VLOOKUP($J6625,Ref!$D:$H,2,0)</f>
        <v xml:space="preserve">Stondon                                      </v>
      </c>
      <c r="L6625" t="str">
        <f>VLOOKUP($J6625,Ref!$D:$H,3,0)</f>
        <v>Gravenhurst, Shillington and Stondon</v>
      </c>
      <c r="M6625" t="str">
        <f>VLOOKUP($J6625,Ref!$D:$H,4,0)</f>
        <v>Ampthill and Shefford Deanery</v>
      </c>
      <c r="N6625" t="str">
        <f>VLOOKUP($J6625,Ref!$D:$H,5,0)</f>
        <v>Archdeaconry of Bedford</v>
      </c>
      <c r="U6625">
        <v>8187</v>
      </c>
    </row>
    <row r="6626" spans="2:21" x14ac:dyDescent="0.3">
      <c r="B6626">
        <v>2023</v>
      </c>
      <c r="C6626" t="str">
        <f>IF(GETPIVOTDATA("PS % recovery",Sheet4!$B$5,"Parish Name",K6626)&gt;99.949%,"OK","No")</f>
        <v>OK</v>
      </c>
      <c r="D6626" t="e">
        <f>VLOOKUP(J6626,'Ref2'!C:E,3,0)</f>
        <v>#N/A</v>
      </c>
      <c r="I6626" t="e">
        <f>VLOOKUP(J6626,Ref!L:M,2,0)</f>
        <v>#N/A</v>
      </c>
      <c r="J6626" t="s">
        <v>839</v>
      </c>
      <c r="K6626" t="str">
        <f>VLOOKUP($J6626,Ref!$D:$H,2,0)</f>
        <v xml:space="preserve">Westoning                                    </v>
      </c>
      <c r="L6626" t="str">
        <f>VLOOKUP($J6626,Ref!$D:$H,3,0)</f>
        <v>Harlington, Tingrith and Westoning</v>
      </c>
      <c r="M6626" t="str">
        <f>VLOOKUP($J6626,Ref!$D:$H,4,0)</f>
        <v>Ampthill and Shefford Deanery</v>
      </c>
      <c r="N6626" t="str">
        <f>VLOOKUP($J6626,Ref!$D:$H,5,0)</f>
        <v>Archdeaconry of Bedford</v>
      </c>
    </row>
    <row r="6627" spans="2:21" x14ac:dyDescent="0.3">
      <c r="B6627">
        <v>2023</v>
      </c>
      <c r="C6627" t="str">
        <f>IF(GETPIVOTDATA("PS % recovery",Sheet4!$B$5,"Parish Name",K6627)&gt;99.949%,"OK","No")</f>
        <v>OK</v>
      </c>
      <c r="D6627" t="e">
        <f>VLOOKUP(J6627,'Ref2'!C:E,3,0)</f>
        <v>#N/A</v>
      </c>
      <c r="I6627" t="e">
        <f>VLOOKUP(J6627,Ref!L:M,2,0)</f>
        <v>#N/A</v>
      </c>
      <c r="J6627" t="s">
        <v>1255</v>
      </c>
      <c r="K6627" t="str">
        <f>VLOOKUP($J6627,Ref!$D:$H,2,0)</f>
        <v xml:space="preserve">Woburn                                       </v>
      </c>
      <c r="L6627" t="str">
        <f>VLOOKUP($J6627,Ref!$D:$H,3,0)</f>
        <v>Woburn with Eversholt, Milton Bryan, Battlesden and Pottesgrove</v>
      </c>
      <c r="M6627" t="str">
        <f>VLOOKUP($J6627,Ref!$D:$H,4,0)</f>
        <v>Ampthill and Shefford Deanery</v>
      </c>
      <c r="N6627" t="str">
        <f>VLOOKUP($J6627,Ref!$D:$H,5,0)</f>
        <v>Archdeaconry of Bedford</v>
      </c>
    </row>
    <row r="6628" spans="2:21" x14ac:dyDescent="0.3">
      <c r="B6628">
        <v>2023</v>
      </c>
      <c r="C6628" t="str">
        <f>IF(GETPIVOTDATA("PS % recovery",Sheet4!$B$5,"Parish Name",K6628)&gt;99.949%,"OK","No")</f>
        <v>No</v>
      </c>
      <c r="D6628" t="e">
        <f>VLOOKUP(J6628,'Ref2'!C:E,3,0)</f>
        <v>#N/A</v>
      </c>
      <c r="I6628" t="e">
        <f>VLOOKUP(J6628,Ref!L:M,2,0)</f>
        <v>#N/A</v>
      </c>
      <c r="J6628" t="s">
        <v>1270</v>
      </c>
      <c r="K6628" t="str">
        <f>VLOOKUP($J6628,Ref!$D:$H,2,0)</f>
        <v xml:space="preserve">Woburn Sands                                 </v>
      </c>
      <c r="L6628" t="str">
        <f>VLOOKUP($J6628,Ref!$D:$H,3,0)</f>
        <v>Woburn Sands</v>
      </c>
      <c r="M6628" t="str">
        <f>VLOOKUP($J6628,Ref!$D:$H,4,0)</f>
        <v>Ampthill and Shefford Deanery</v>
      </c>
      <c r="N6628" t="str">
        <f>VLOOKUP($J6628,Ref!$D:$H,5,0)</f>
        <v>Archdeaconry of Bedford</v>
      </c>
      <c r="U6628">
        <v>7284</v>
      </c>
    </row>
    <row r="6629" spans="2:21" x14ac:dyDescent="0.3">
      <c r="B6629">
        <v>2023</v>
      </c>
      <c r="C6629" t="str">
        <f>IF(GETPIVOTDATA("PS % recovery",Sheet4!$B$5,"Parish Name",K6629)&gt;99.949%,"OK","No")</f>
        <v>No</v>
      </c>
      <c r="D6629" t="e">
        <f>VLOOKUP(J6629,'Ref2'!C:E,3,0)</f>
        <v>#N/A</v>
      </c>
      <c r="I6629" t="e">
        <f>VLOOKUP(J6629,Ref!L:M,2,0)</f>
        <v>#N/A</v>
      </c>
      <c r="J6629" t="s">
        <v>1293</v>
      </c>
      <c r="K6629" t="str">
        <f>VLOOKUP($J6629,Ref!$D:$H,2,0)</f>
        <v xml:space="preserve">Bedford, All Saints                          </v>
      </c>
      <c r="L6629" t="str">
        <f>VLOOKUP($J6629,Ref!$D:$H,3,0)</f>
        <v>Bedford, All Saints</v>
      </c>
      <c r="M6629" t="str">
        <f>VLOOKUP($J6629,Ref!$D:$H,4,0)</f>
        <v>Bedford Deanery</v>
      </c>
      <c r="N6629" t="str">
        <f>VLOOKUP($J6629,Ref!$D:$H,5,0)</f>
        <v>Archdeaconry of Bedford</v>
      </c>
      <c r="U6629">
        <v>1975.0800000000017</v>
      </c>
    </row>
    <row r="6630" spans="2:21" x14ac:dyDescent="0.3">
      <c r="B6630">
        <v>2023</v>
      </c>
      <c r="C6630" t="str">
        <f>IF(GETPIVOTDATA("PS % recovery",Sheet4!$B$5,"Parish Name",K6630)&gt;99.949%,"OK","No")</f>
        <v>OK</v>
      </c>
      <c r="D6630" t="e">
        <f>VLOOKUP(J6630,'Ref2'!C:E,3,0)</f>
        <v>#N/A</v>
      </c>
      <c r="I6630" t="str">
        <f>VLOOKUP(J6630,Ref!L:M,2,0)</f>
        <v>Yes</v>
      </c>
      <c r="J6630" t="s">
        <v>1295</v>
      </c>
      <c r="K6630" t="str">
        <f>VLOOKUP($J6630,Ref!$D:$H,2,0)</f>
        <v xml:space="preserve">Bedford, Christ Church                       </v>
      </c>
      <c r="L6630" t="str">
        <f>VLOOKUP($J6630,Ref!$D:$H,3,0)</f>
        <v>Bedford, Christ Church</v>
      </c>
      <c r="M6630" t="str">
        <f>VLOOKUP($J6630,Ref!$D:$H,4,0)</f>
        <v>Bedford Deanery</v>
      </c>
      <c r="N6630" t="str">
        <f>VLOOKUP($J6630,Ref!$D:$H,5,0)</f>
        <v>Archdeaconry of Bedford</v>
      </c>
    </row>
    <row r="6631" spans="2:21" x14ac:dyDescent="0.3">
      <c r="B6631">
        <v>2023</v>
      </c>
      <c r="C6631" t="str">
        <f>IF(GETPIVOTDATA("PS % recovery",Sheet4!$B$5,"Parish Name",K6631)&gt;99.949%,"OK","No")</f>
        <v>OK</v>
      </c>
      <c r="D6631" t="e">
        <f>VLOOKUP(J6631,'Ref2'!C:E,3,0)</f>
        <v>#N/A</v>
      </c>
      <c r="I6631" t="e">
        <f>VLOOKUP(J6631,Ref!L:M,2,0)</f>
        <v>#N/A</v>
      </c>
      <c r="J6631" t="s">
        <v>1297</v>
      </c>
      <c r="K6631" t="str">
        <f>VLOOKUP($J6631,Ref!$D:$H,2,0)</f>
        <v xml:space="preserve">Bedford, St Andrew                           </v>
      </c>
      <c r="L6631" t="str">
        <f>VLOOKUP($J6631,Ref!$D:$H,3,0)</f>
        <v>Bedford, St Andrew</v>
      </c>
      <c r="M6631" t="str">
        <f>VLOOKUP($J6631,Ref!$D:$H,4,0)</f>
        <v>Bedford Deanery</v>
      </c>
      <c r="N6631" t="str">
        <f>VLOOKUP($J6631,Ref!$D:$H,5,0)</f>
        <v>Archdeaconry of Bedford</v>
      </c>
    </row>
    <row r="6632" spans="2:21" x14ac:dyDescent="0.3">
      <c r="B6632">
        <v>2023</v>
      </c>
      <c r="C6632" t="str">
        <f>IF(GETPIVOTDATA("PS % recovery",Sheet4!$B$5,"Parish Name",K6632)&gt;99.949%,"OK","No")</f>
        <v>OK</v>
      </c>
      <c r="D6632" t="e">
        <f>VLOOKUP(J6632,'Ref2'!C:E,3,0)</f>
        <v>#N/A</v>
      </c>
      <c r="I6632" t="e">
        <f>VLOOKUP(J6632,Ref!L:M,2,0)</f>
        <v>#N/A</v>
      </c>
      <c r="J6632" t="s">
        <v>1299</v>
      </c>
      <c r="K6632" t="str">
        <f>VLOOKUP($J6632,Ref!$D:$H,2,0)</f>
        <v xml:space="preserve">Bedford, St John and St Leonard              </v>
      </c>
      <c r="L6632" t="str">
        <f>VLOOKUP($J6632,Ref!$D:$H,3,0)</f>
        <v>Bedford, St John and St Leonard</v>
      </c>
      <c r="M6632" t="str">
        <f>VLOOKUP($J6632,Ref!$D:$H,4,0)</f>
        <v>Bedford Deanery</v>
      </c>
      <c r="N6632" t="str">
        <f>VLOOKUP($J6632,Ref!$D:$H,5,0)</f>
        <v>Archdeaconry of Bedford</v>
      </c>
    </row>
    <row r="6633" spans="2:21" x14ac:dyDescent="0.3">
      <c r="B6633">
        <v>2023</v>
      </c>
      <c r="C6633" t="str">
        <f>IF(GETPIVOTDATA("PS % recovery",Sheet4!$B$5,"Parish Name",K6633)&gt;99.949%,"OK","No")</f>
        <v>OK</v>
      </c>
      <c r="D6633" t="e">
        <f>VLOOKUP(J6633,'Ref2'!C:E,3,0)</f>
        <v>#N/A</v>
      </c>
      <c r="I6633" t="e">
        <f>VLOOKUP(J6633,Ref!L:M,2,0)</f>
        <v>#N/A</v>
      </c>
      <c r="J6633" t="s">
        <v>1315</v>
      </c>
      <c r="K6633" t="str">
        <f>VLOOKUP($J6633,Ref!$D:$H,2,0)</f>
        <v xml:space="preserve">Bedford, St Mark                             </v>
      </c>
      <c r="L6633" t="str">
        <f>VLOOKUP($J6633,Ref!$D:$H,3,0)</f>
        <v>Bedford, St Mark</v>
      </c>
      <c r="M6633" t="str">
        <f>VLOOKUP($J6633,Ref!$D:$H,4,0)</f>
        <v>Bedford Deanery</v>
      </c>
      <c r="N6633" t="str">
        <f>VLOOKUP($J6633,Ref!$D:$H,5,0)</f>
        <v>Archdeaconry of Bedford</v>
      </c>
    </row>
    <row r="6634" spans="2:21" x14ac:dyDescent="0.3">
      <c r="B6634">
        <v>2023</v>
      </c>
      <c r="C6634" t="str">
        <f>IF(GETPIVOTDATA("PS % recovery",Sheet4!$B$5,"Parish Name",K6634)&gt;99.949%,"OK","No")</f>
        <v>No</v>
      </c>
      <c r="D6634" t="e">
        <f>VLOOKUP(J6634,'Ref2'!C:E,3,0)</f>
        <v>#N/A</v>
      </c>
      <c r="I6634" t="e">
        <f>VLOOKUP(J6634,Ref!L:M,2,0)</f>
        <v>#N/A</v>
      </c>
      <c r="J6634" t="s">
        <v>1301</v>
      </c>
      <c r="K6634" t="str">
        <f>VLOOKUP($J6634,Ref!$D:$H,2,0)</f>
        <v xml:space="preserve">Bedford, St Martin                           </v>
      </c>
      <c r="L6634" t="str">
        <f>VLOOKUP($J6634,Ref!$D:$H,3,0)</f>
        <v>Bedford, St Martin</v>
      </c>
      <c r="M6634" t="str">
        <f>VLOOKUP($J6634,Ref!$D:$H,4,0)</f>
        <v>Bedford Deanery</v>
      </c>
      <c r="N6634" t="str">
        <f>VLOOKUP($J6634,Ref!$D:$H,5,0)</f>
        <v>Archdeaconry of Bedford</v>
      </c>
      <c r="U6634">
        <v>12293</v>
      </c>
    </row>
    <row r="6635" spans="2:21" x14ac:dyDescent="0.3">
      <c r="B6635">
        <v>2023</v>
      </c>
      <c r="C6635" t="str">
        <f>IF(GETPIVOTDATA("PS % recovery",Sheet4!$B$5,"Parish Name",K6635)&gt;99.949%,"OK","No")</f>
        <v>No</v>
      </c>
      <c r="D6635" t="e">
        <f>VLOOKUP(J6635,'Ref2'!C:E,3,0)</f>
        <v>#N/A</v>
      </c>
      <c r="I6635" t="e">
        <f>VLOOKUP(J6635,Ref!L:M,2,0)</f>
        <v>#N/A</v>
      </c>
      <c r="J6635" t="s">
        <v>1323</v>
      </c>
      <c r="K6635" t="str">
        <f>VLOOKUP($J6635,Ref!$D:$H,2,0)</f>
        <v xml:space="preserve">Bedford, St Michael and All Angels           </v>
      </c>
      <c r="L6635" t="str">
        <f>VLOOKUP($J6635,Ref!$D:$H,3,0)</f>
        <v>Elstow Team Ministry</v>
      </c>
      <c r="M6635" t="str">
        <f>VLOOKUP($J6635,Ref!$D:$H,4,0)</f>
        <v>Bedford Deanery</v>
      </c>
      <c r="N6635" t="str">
        <f>VLOOKUP($J6635,Ref!$D:$H,5,0)</f>
        <v>Archdeaconry of Bedford</v>
      </c>
      <c r="U6635">
        <v>7820</v>
      </c>
    </row>
    <row r="6636" spans="2:21" x14ac:dyDescent="0.3">
      <c r="B6636">
        <v>2023</v>
      </c>
      <c r="C6636" t="str">
        <f>IF(GETPIVOTDATA("PS % recovery",Sheet4!$B$5,"Parish Name",K6636)&gt;99.949%,"OK","No")</f>
        <v>No</v>
      </c>
      <c r="D6636" t="e">
        <f>VLOOKUP(J6636,'Ref2'!C:E,3,0)</f>
        <v>#N/A</v>
      </c>
      <c r="I6636" t="e">
        <f>VLOOKUP(J6636,Ref!L:M,2,0)</f>
        <v>#N/A</v>
      </c>
      <c r="J6636" t="s">
        <v>1303</v>
      </c>
      <c r="K6636" t="str">
        <f>VLOOKUP($J6636,Ref!$D:$H,2,0)</f>
        <v xml:space="preserve">Bedford, St Paul                             </v>
      </c>
      <c r="L6636" t="str">
        <f>VLOOKUP($J6636,Ref!$D:$H,3,0)</f>
        <v>Bedford, St Paul</v>
      </c>
      <c r="M6636" t="str">
        <f>VLOOKUP($J6636,Ref!$D:$H,4,0)</f>
        <v>Bedford Deanery</v>
      </c>
      <c r="N6636" t="str">
        <f>VLOOKUP($J6636,Ref!$D:$H,5,0)</f>
        <v>Archdeaconry of Bedford</v>
      </c>
      <c r="U6636">
        <v>46205</v>
      </c>
    </row>
    <row r="6637" spans="2:21" x14ac:dyDescent="0.3">
      <c r="B6637">
        <v>2023</v>
      </c>
      <c r="C6637" t="str">
        <f>IF(GETPIVOTDATA("PS % recovery",Sheet4!$B$5,"Parish Name",K6637)&gt;99.949%,"OK","No")</f>
        <v>No</v>
      </c>
      <c r="D6637" t="e">
        <f>VLOOKUP(J6637,'Ref2'!C:E,3,0)</f>
        <v>#N/A</v>
      </c>
      <c r="I6637" t="e">
        <f>VLOOKUP(J6637,Ref!L:M,2,0)</f>
        <v>#N/A</v>
      </c>
      <c r="J6637" t="s">
        <v>1305</v>
      </c>
      <c r="K6637" t="str">
        <f>VLOOKUP($J6637,Ref!$D:$H,2,0)</f>
        <v xml:space="preserve">Bedford, St Peter de Merton with St Cuthbert </v>
      </c>
      <c r="L6637" t="str">
        <f>VLOOKUP($J6637,Ref!$D:$H,3,0)</f>
        <v>Bedford, St Peter de Merton with St Cuthbert</v>
      </c>
      <c r="M6637" t="str">
        <f>VLOOKUP($J6637,Ref!$D:$H,4,0)</f>
        <v>Bedford Deanery</v>
      </c>
      <c r="N6637" t="str">
        <f>VLOOKUP($J6637,Ref!$D:$H,5,0)</f>
        <v>Archdeaconry of Bedford</v>
      </c>
      <c r="U6637">
        <v>29866</v>
      </c>
    </row>
    <row r="6638" spans="2:21" x14ac:dyDescent="0.3">
      <c r="B6638">
        <v>2023</v>
      </c>
      <c r="C6638" t="str">
        <f>IF(GETPIVOTDATA("PS % recovery",Sheet4!$B$5,"Parish Name",K6638)&gt;99.949%,"OK","No")</f>
        <v>OK</v>
      </c>
      <c r="D6638" t="e">
        <f>VLOOKUP(J6638,'Ref2'!C:E,3,0)</f>
        <v>#N/A</v>
      </c>
      <c r="I6638" t="e">
        <f>VLOOKUP(J6638,Ref!L:M,2,0)</f>
        <v>#N/A</v>
      </c>
      <c r="J6638" t="s">
        <v>1307</v>
      </c>
      <c r="K6638" t="str">
        <f>VLOOKUP($J6638,Ref!$D:$H,2,0)</f>
        <v xml:space="preserve">Biddenham                                    </v>
      </c>
      <c r="L6638" t="str">
        <f>VLOOKUP($J6638,Ref!$D:$H,3,0)</f>
        <v>Biddenham</v>
      </c>
      <c r="M6638" t="str">
        <f>VLOOKUP($J6638,Ref!$D:$H,4,0)</f>
        <v>Bedford Deanery</v>
      </c>
      <c r="N6638" t="str">
        <f>VLOOKUP($J6638,Ref!$D:$H,5,0)</f>
        <v>Archdeaconry of Bedford</v>
      </c>
    </row>
    <row r="6639" spans="2:21" x14ac:dyDescent="0.3">
      <c r="B6639">
        <v>2023</v>
      </c>
      <c r="C6639" t="str">
        <f>IF(GETPIVOTDATA("PS % recovery",Sheet4!$B$5,"Parish Name",K6639)&gt;99.949%,"OK","No")</f>
        <v>No</v>
      </c>
      <c r="D6639" t="e">
        <f>VLOOKUP(J6639,'Ref2'!C:E,3,0)</f>
        <v>#N/A</v>
      </c>
      <c r="I6639" t="e">
        <f>VLOOKUP(J6639,Ref!L:M,2,0)</f>
        <v>#N/A</v>
      </c>
      <c r="J6639" t="s">
        <v>1319</v>
      </c>
      <c r="K6639" t="str">
        <f>VLOOKUP($J6639,Ref!$D:$H,2,0)</f>
        <v xml:space="preserve">Cardington                                   </v>
      </c>
      <c r="L6639" t="str">
        <f>VLOOKUP($J6639,Ref!$D:$H,3,0)</f>
        <v>Elstow Team Ministry</v>
      </c>
      <c r="M6639" t="str">
        <f>VLOOKUP($J6639,Ref!$D:$H,4,0)</f>
        <v>Bedford Deanery</v>
      </c>
      <c r="N6639" t="str">
        <f>VLOOKUP($J6639,Ref!$D:$H,5,0)</f>
        <v>Archdeaconry of Bedford</v>
      </c>
      <c r="U6639">
        <v>11980</v>
      </c>
    </row>
    <row r="6640" spans="2:21" x14ac:dyDescent="0.3">
      <c r="B6640">
        <v>2023</v>
      </c>
      <c r="C6640" t="str">
        <f>IF(GETPIVOTDATA("PS % recovery",Sheet4!$B$5,"Parish Name",K6640)&gt;99.949%,"OK","No")</f>
        <v>No</v>
      </c>
      <c r="D6640" t="str">
        <f>VLOOKUP(J6640,'Ref2'!C:E,3,0)</f>
        <v>LLF</v>
      </c>
      <c r="I6640" t="str">
        <f>VLOOKUP(J6640,Ref!L:M,2,0)</f>
        <v>Yes</v>
      </c>
      <c r="J6640" t="s">
        <v>1321</v>
      </c>
      <c r="K6640" t="str">
        <f>VLOOKUP($J6640,Ref!$D:$H,2,0)</f>
        <v xml:space="preserve">Cranfield                                    </v>
      </c>
      <c r="L6640" t="str">
        <f>VLOOKUP($J6640,Ref!$D:$H,3,0)</f>
        <v>Cranfield and Hulcote with Salford</v>
      </c>
      <c r="M6640" t="str">
        <f>VLOOKUP($J6640,Ref!$D:$H,4,0)</f>
        <v>Bedford Deanery</v>
      </c>
      <c r="N6640" t="str">
        <f>VLOOKUP($J6640,Ref!$D:$H,5,0)</f>
        <v>Archdeaconry of Bedford</v>
      </c>
    </row>
    <row r="6641" spans="2:21" x14ac:dyDescent="0.3">
      <c r="B6641">
        <v>2023</v>
      </c>
      <c r="C6641" t="str">
        <f>IF(GETPIVOTDATA("PS % recovery",Sheet4!$B$5,"Parish Name",K6641)&gt;99.949%,"OK","No")</f>
        <v>No</v>
      </c>
      <c r="D6641" t="e">
        <f>VLOOKUP(J6641,'Ref2'!C:E,3,0)</f>
        <v>#N/A</v>
      </c>
      <c r="I6641" t="e">
        <f>VLOOKUP(J6641,Ref!L:M,2,0)</f>
        <v>#N/A</v>
      </c>
      <c r="J6641" t="s">
        <v>1327</v>
      </c>
      <c r="K6641" t="str">
        <f>VLOOKUP($J6641,Ref!$D:$H,2,0)</f>
        <v xml:space="preserve">Elstow                                       </v>
      </c>
      <c r="L6641" t="str">
        <f>VLOOKUP($J6641,Ref!$D:$H,3,0)</f>
        <v>Elstow Team Ministry</v>
      </c>
      <c r="M6641" t="str">
        <f>VLOOKUP($J6641,Ref!$D:$H,4,0)</f>
        <v>Bedford Deanery</v>
      </c>
      <c r="N6641" t="str">
        <f>VLOOKUP($J6641,Ref!$D:$H,5,0)</f>
        <v>Archdeaconry of Bedford</v>
      </c>
      <c r="U6641">
        <v>38156</v>
      </c>
    </row>
    <row r="6642" spans="2:21" x14ac:dyDescent="0.3">
      <c r="B6642">
        <v>2023</v>
      </c>
      <c r="C6642" t="str">
        <f>IF(GETPIVOTDATA("PS % recovery",Sheet4!$B$5,"Parish Name",K6642)&gt;99.949%,"OK","No")</f>
        <v>OK</v>
      </c>
      <c r="D6642" t="e">
        <f>VLOOKUP(J6642,'Ref2'!C:E,3,0)</f>
        <v>#N/A</v>
      </c>
      <c r="I6642" t="e">
        <f>VLOOKUP(J6642,Ref!L:M,2,0)</f>
        <v>#N/A</v>
      </c>
      <c r="J6642" t="s">
        <v>1311</v>
      </c>
      <c r="K6642" t="str">
        <f>VLOOKUP($J6642,Ref!$D:$H,2,0)</f>
        <v xml:space="preserve">Goldington                                   </v>
      </c>
      <c r="L6642" t="str">
        <f>VLOOKUP($J6642,Ref!$D:$H,3,0)</f>
        <v>Goldington</v>
      </c>
      <c r="M6642" t="str">
        <f>VLOOKUP($J6642,Ref!$D:$H,4,0)</f>
        <v>Bedford Deanery</v>
      </c>
      <c r="N6642" t="str">
        <f>VLOOKUP($J6642,Ref!$D:$H,5,0)</f>
        <v>Archdeaconry of Bedford</v>
      </c>
    </row>
    <row r="6643" spans="2:21" x14ac:dyDescent="0.3">
      <c r="B6643">
        <v>2023</v>
      </c>
      <c r="C6643" t="str">
        <f>IF(GETPIVOTDATA("PS % recovery",Sheet4!$B$5,"Parish Name",K6643)&gt;99.949%,"OK","No")</f>
        <v>No</v>
      </c>
      <c r="D6643" t="e">
        <f>VLOOKUP(J6643,'Ref2'!C:E,3,0)</f>
        <v>#N/A</v>
      </c>
      <c r="I6643" t="e">
        <f>VLOOKUP(J6643,Ref!L:M,2,0)</f>
        <v>#N/A</v>
      </c>
      <c r="J6643" t="s">
        <v>1325</v>
      </c>
      <c r="K6643" t="str">
        <f>VLOOKUP($J6643,Ref!$D:$H,2,0)</f>
        <v xml:space="preserve">Hulcote with Salford                         </v>
      </c>
      <c r="L6643" t="str">
        <f>VLOOKUP($J6643,Ref!$D:$H,3,0)</f>
        <v>Cranfield and Hulcote with Salford</v>
      </c>
      <c r="M6643" t="str">
        <f>VLOOKUP($J6643,Ref!$D:$H,4,0)</f>
        <v>Bedford Deanery</v>
      </c>
      <c r="N6643" t="str">
        <f>VLOOKUP($J6643,Ref!$D:$H,5,0)</f>
        <v>Archdeaconry of Bedford</v>
      </c>
    </row>
    <row r="6644" spans="2:21" x14ac:dyDescent="0.3">
      <c r="B6644">
        <v>2023</v>
      </c>
      <c r="C6644" t="str">
        <f>IF(GETPIVOTDATA("PS % recovery",Sheet4!$B$5,"Parish Name",K6644)&gt;99.949%,"OK","No")</f>
        <v>No</v>
      </c>
      <c r="D6644" t="e">
        <f>VLOOKUP(J6644,'Ref2'!C:E,3,0)</f>
        <v>#N/A</v>
      </c>
      <c r="I6644" t="e">
        <f>VLOOKUP(J6644,Ref!L:M,2,0)</f>
        <v>#N/A</v>
      </c>
      <c r="J6644" t="s">
        <v>1329</v>
      </c>
      <c r="K6644" t="str">
        <f>VLOOKUP($J6644,Ref!$D:$H,2,0)</f>
        <v xml:space="preserve">Houghton Conquest                            </v>
      </c>
      <c r="L6644" t="str">
        <f>VLOOKUP($J6644,Ref!$D:$H,3,0)</f>
        <v>Elstow Team Ministry</v>
      </c>
      <c r="M6644" t="str">
        <f>VLOOKUP($J6644,Ref!$D:$H,4,0)</f>
        <v>Bedford Deanery</v>
      </c>
      <c r="N6644" t="str">
        <f>VLOOKUP($J6644,Ref!$D:$H,5,0)</f>
        <v>Archdeaconry of Bedford</v>
      </c>
      <c r="U6644">
        <v>5732</v>
      </c>
    </row>
    <row r="6645" spans="2:21" x14ac:dyDescent="0.3">
      <c r="B6645">
        <v>2023</v>
      </c>
      <c r="C6645" t="str">
        <f>IF(GETPIVOTDATA("PS % recovery",Sheet4!$B$5,"Parish Name",K6645)&gt;99.949%,"OK","No")</f>
        <v>No</v>
      </c>
      <c r="D6645" t="e">
        <f>VLOOKUP(J6645,'Ref2'!C:E,3,0)</f>
        <v>#N/A</v>
      </c>
      <c r="I6645" t="e">
        <f>VLOOKUP(J6645,Ref!L:M,2,0)</f>
        <v>#N/A</v>
      </c>
      <c r="J6645" t="s">
        <v>1309</v>
      </c>
      <c r="K6645" t="str">
        <f>VLOOKUP($J6645,Ref!$D:$H,2,0)</f>
        <v xml:space="preserve">Kempston                                     </v>
      </c>
      <c r="L6645" t="str">
        <f>VLOOKUP($J6645,Ref!$D:$H,3,0)</f>
        <v>Kempston</v>
      </c>
      <c r="M6645" t="str">
        <f>VLOOKUP($J6645,Ref!$D:$H,4,0)</f>
        <v>Bedford Deanery</v>
      </c>
      <c r="N6645" t="str">
        <f>VLOOKUP($J6645,Ref!$D:$H,5,0)</f>
        <v>Archdeaconry of Bedford</v>
      </c>
      <c r="U6645">
        <v>25489</v>
      </c>
    </row>
    <row r="6646" spans="2:21" x14ac:dyDescent="0.3">
      <c r="B6646">
        <v>2023</v>
      </c>
      <c r="C6646" t="str">
        <f>IF(GETPIVOTDATA("PS % recovery",Sheet4!$B$5,"Parish Name",K6646)&gt;99.949%,"OK","No")</f>
        <v>No</v>
      </c>
      <c r="D6646" t="e">
        <f>VLOOKUP(J6646,'Ref2'!C:E,3,0)</f>
        <v>#N/A</v>
      </c>
      <c r="I6646" t="e">
        <f>VLOOKUP(J6646,Ref!L:M,2,0)</f>
        <v>#N/A</v>
      </c>
      <c r="J6646" t="s">
        <v>1313</v>
      </c>
      <c r="K6646" t="str">
        <f>VLOOKUP($J6646,Ref!$D:$H,2,0)</f>
        <v xml:space="preserve">Kempston, The Church of the Transfiguration  </v>
      </c>
      <c r="L6646" t="str">
        <f>VLOOKUP($J6646,Ref!$D:$H,3,0)</f>
        <v>Kempston, The Church of the Transfiguration</v>
      </c>
      <c r="M6646" t="str">
        <f>VLOOKUP($J6646,Ref!$D:$H,4,0)</f>
        <v>Bedford Deanery</v>
      </c>
      <c r="N6646" t="str">
        <f>VLOOKUP($J6646,Ref!$D:$H,5,0)</f>
        <v>Archdeaconry of Bedford</v>
      </c>
      <c r="U6646">
        <v>22742</v>
      </c>
    </row>
    <row r="6647" spans="2:21" x14ac:dyDescent="0.3">
      <c r="B6647">
        <v>2023</v>
      </c>
      <c r="C6647" t="str">
        <f>IF(GETPIVOTDATA("PS % recovery",Sheet4!$B$5,"Parish Name",K6647)&gt;99.949%,"OK","No")</f>
        <v>OK</v>
      </c>
      <c r="D6647" t="e">
        <f>VLOOKUP(J6647,'Ref2'!C:E,3,0)</f>
        <v>#N/A</v>
      </c>
      <c r="I6647" t="e">
        <f>VLOOKUP(J6647,Ref!L:M,2,0)</f>
        <v>#N/A</v>
      </c>
      <c r="J6647" t="s">
        <v>1333</v>
      </c>
      <c r="K6647" t="str">
        <f>VLOOKUP($J6647,Ref!$D:$H,2,0)</f>
        <v xml:space="preserve">Marston Morteyne with Lidlington             </v>
      </c>
      <c r="L6647" t="str">
        <f>VLOOKUP($J6647,Ref!$D:$H,3,0)</f>
        <v>Marston Morteyne with Lidlington</v>
      </c>
      <c r="M6647" t="str">
        <f>VLOOKUP($J6647,Ref!$D:$H,4,0)</f>
        <v>Bedford Deanery</v>
      </c>
      <c r="N6647" t="str">
        <f>VLOOKUP($J6647,Ref!$D:$H,5,0)</f>
        <v>Archdeaconry of Bedford</v>
      </c>
      <c r="U6647">
        <v>2</v>
      </c>
    </row>
    <row r="6648" spans="2:21" x14ac:dyDescent="0.3">
      <c r="B6648">
        <v>2023</v>
      </c>
      <c r="C6648" t="str">
        <f>IF(GETPIVOTDATA("PS % recovery",Sheet4!$B$5,"Parish Name",K6648)&gt;99.949%,"OK","No")</f>
        <v>OK</v>
      </c>
      <c r="D6648" t="e">
        <f>VLOOKUP(J6648,'Ref2'!C:E,3,0)</f>
        <v>#N/A</v>
      </c>
      <c r="I6648" t="e">
        <f>VLOOKUP(J6648,Ref!L:M,2,0)</f>
        <v>#N/A</v>
      </c>
      <c r="J6648" t="s">
        <v>1317</v>
      </c>
      <c r="K6648" t="str">
        <f>VLOOKUP($J6648,Ref!$D:$H,2,0)</f>
        <v xml:space="preserve">Renhold                                      </v>
      </c>
      <c r="L6648" t="str">
        <f>VLOOKUP($J6648,Ref!$D:$H,3,0)</f>
        <v>Renhold</v>
      </c>
      <c r="M6648" t="str">
        <f>VLOOKUP($J6648,Ref!$D:$H,4,0)</f>
        <v>Bedford Deanery</v>
      </c>
      <c r="N6648" t="str">
        <f>VLOOKUP($J6648,Ref!$D:$H,5,0)</f>
        <v>Archdeaconry of Bedford</v>
      </c>
    </row>
    <row r="6649" spans="2:21" x14ac:dyDescent="0.3">
      <c r="B6649">
        <v>2023</v>
      </c>
      <c r="C6649" t="str">
        <f>IF(GETPIVOTDATA("PS % recovery",Sheet4!$B$5,"Parish Name",K6649)&gt;99.949%,"OK","No")</f>
        <v>No</v>
      </c>
      <c r="D6649" t="e">
        <f>VLOOKUP(J6649,'Ref2'!C:E,3,0)</f>
        <v>#N/A</v>
      </c>
      <c r="I6649" t="e">
        <f>VLOOKUP(J6649,Ref!L:M,2,0)</f>
        <v>#N/A</v>
      </c>
      <c r="J6649" t="s">
        <v>1331</v>
      </c>
      <c r="K6649" t="str">
        <f>VLOOKUP($J6649,Ref!$D:$H,2,0)</f>
        <v xml:space="preserve">Wilshamstead                                 </v>
      </c>
      <c r="L6649" t="str">
        <f>VLOOKUP($J6649,Ref!$D:$H,3,0)</f>
        <v>Elstow Team Ministry</v>
      </c>
      <c r="M6649" t="str">
        <f>VLOOKUP($J6649,Ref!$D:$H,4,0)</f>
        <v>Bedford Deanery</v>
      </c>
      <c r="N6649" t="str">
        <f>VLOOKUP($J6649,Ref!$D:$H,5,0)</f>
        <v>Archdeaconry of Bedford</v>
      </c>
      <c r="U6649">
        <v>5777</v>
      </c>
    </row>
    <row r="6650" spans="2:21" x14ac:dyDescent="0.3">
      <c r="B6650">
        <v>2023</v>
      </c>
      <c r="C6650" t="str">
        <f>IF(GETPIVOTDATA("PS % recovery",Sheet4!$B$5,"Parish Name",K6650)&gt;99.949%,"OK","No")</f>
        <v>OK</v>
      </c>
      <c r="D6650" t="str">
        <f>VLOOKUP(J6650,'Ref2'!C:E,3,0)</f>
        <v>LLF</v>
      </c>
      <c r="I6650" t="e">
        <f>VLOOKUP(J6650,Ref!L:M,2,0)</f>
        <v>#N/A</v>
      </c>
      <c r="J6650" t="s">
        <v>1335</v>
      </c>
      <c r="K6650" t="str">
        <f>VLOOKUP($J6650,Ref!$D:$H,2,0)</f>
        <v xml:space="preserve">Wootton                                      </v>
      </c>
      <c r="L6650" t="str">
        <f>VLOOKUP($J6650,Ref!$D:$H,3,0)</f>
        <v>Wootton</v>
      </c>
      <c r="M6650" t="str">
        <f>VLOOKUP($J6650,Ref!$D:$H,4,0)</f>
        <v>Bedford Deanery</v>
      </c>
      <c r="N6650" t="str">
        <f>VLOOKUP($J6650,Ref!$D:$H,5,0)</f>
        <v>Archdeaconry of Bedford</v>
      </c>
      <c r="U6650">
        <f>6-6</f>
        <v>0</v>
      </c>
    </row>
    <row r="6651" spans="2:21" x14ac:dyDescent="0.3">
      <c r="B6651">
        <v>2023</v>
      </c>
      <c r="C6651" t="str">
        <f>IF(GETPIVOTDATA("PS % recovery",Sheet4!$B$5,"Parish Name",K6651)&gt;99.949%,"OK","No")</f>
        <v>OK</v>
      </c>
      <c r="D6651" t="e">
        <f>VLOOKUP(J6651,'Ref2'!C:E,3,0)</f>
        <v>#N/A</v>
      </c>
      <c r="I6651" t="e">
        <f>VLOOKUP(J6651,Ref!L:M,2,0)</f>
        <v>#N/A</v>
      </c>
      <c r="J6651" t="s">
        <v>1337</v>
      </c>
      <c r="K6651" t="str">
        <f>VLOOKUP($J6651,Ref!$D:$H,2,0)</f>
        <v xml:space="preserve">Biggleswade                                  </v>
      </c>
      <c r="L6651" t="str">
        <f>VLOOKUP($J6651,Ref!$D:$H,3,0)</f>
        <v>Biggleswade</v>
      </c>
      <c r="M6651" t="str">
        <f>VLOOKUP($J6651,Ref!$D:$H,4,0)</f>
        <v xml:space="preserve">Biggleswade Deanery </v>
      </c>
      <c r="N6651" t="str">
        <f>VLOOKUP($J6651,Ref!$D:$H,5,0)</f>
        <v>Archdeaconry of Bedford</v>
      </c>
    </row>
    <row r="6652" spans="2:21" x14ac:dyDescent="0.3">
      <c r="B6652">
        <v>2023</v>
      </c>
      <c r="C6652" t="str">
        <f>IF(GETPIVOTDATA("PS % recovery",Sheet4!$B$5,"Parish Name",K6652)&gt;99.949%,"OK","No")</f>
        <v>OK</v>
      </c>
      <c r="D6652" t="e">
        <f>VLOOKUP(J6652,'Ref2'!C:E,3,0)</f>
        <v>#N/A</v>
      </c>
      <c r="I6652" t="e">
        <f>VLOOKUP(J6652,Ref!L:M,2,0)</f>
        <v>#N/A</v>
      </c>
      <c r="J6652" t="s">
        <v>1339</v>
      </c>
      <c r="K6652" t="str">
        <f>VLOOKUP($J6652,Ref!$D:$H,2,0)</f>
        <v xml:space="preserve">Blunham                                      </v>
      </c>
      <c r="L6652" t="str">
        <f>VLOOKUP($J6652,Ref!$D:$H,3,0)</f>
        <v>The Riversmeet Benefice</v>
      </c>
      <c r="M6652" t="str">
        <f>VLOOKUP($J6652,Ref!$D:$H,4,0)</f>
        <v xml:space="preserve">Biggleswade Deanery </v>
      </c>
      <c r="N6652" t="str">
        <f>VLOOKUP($J6652,Ref!$D:$H,5,0)</f>
        <v>Archdeaconry of Bedford</v>
      </c>
    </row>
    <row r="6653" spans="2:21" x14ac:dyDescent="0.3">
      <c r="B6653">
        <v>2023</v>
      </c>
      <c r="C6653" t="str">
        <f>IF(GETPIVOTDATA("PS % recovery",Sheet4!$B$5,"Parish Name",K6653)&gt;99.949%,"OK","No")</f>
        <v>No</v>
      </c>
      <c r="D6653" t="e">
        <f>VLOOKUP(J6653,'Ref2'!C:E,3,0)</f>
        <v>#N/A</v>
      </c>
      <c r="I6653" t="e">
        <f>VLOOKUP(J6653,Ref!L:M,2,0)</f>
        <v>#N/A</v>
      </c>
      <c r="J6653" t="s">
        <v>841</v>
      </c>
      <c r="K6653" t="str">
        <f>VLOOKUP($J6653,Ref!$D:$H,2,0)</f>
        <v xml:space="preserve">Caldecote, All Saints                        </v>
      </c>
      <c r="L6653" t="str">
        <f>VLOOKUP($J6653,Ref!$D:$H,3,0)</f>
        <v>Caldecote, Northill and Old Warden</v>
      </c>
      <c r="M6653" t="str">
        <f>VLOOKUP($J6653,Ref!$D:$H,4,0)</f>
        <v xml:space="preserve">Biggleswade Deanery </v>
      </c>
      <c r="N6653" t="str">
        <f>VLOOKUP($J6653,Ref!$D:$H,5,0)</f>
        <v>Archdeaconry of Bedford</v>
      </c>
      <c r="U6653">
        <v>10127</v>
      </c>
    </row>
    <row r="6654" spans="2:21" x14ac:dyDescent="0.3">
      <c r="B6654">
        <v>2023</v>
      </c>
      <c r="C6654" t="str">
        <f>IF(GETPIVOTDATA("PS % recovery",Sheet4!$B$5,"Parish Name",K6654)&gt;99.949%,"OK","No")</f>
        <v>OK</v>
      </c>
      <c r="D6654" t="e">
        <f>VLOOKUP(J6654,'Ref2'!C:E,3,0)</f>
        <v>#N/A</v>
      </c>
      <c r="I6654" t="e">
        <f>VLOOKUP(J6654,Ref!L:M,2,0)</f>
        <v>#N/A</v>
      </c>
      <c r="J6654" t="s">
        <v>1346</v>
      </c>
      <c r="K6654" t="str">
        <f>VLOOKUP($J6654,Ref!$D:$H,2,0)</f>
        <v xml:space="preserve">Cockayne Hatley                              </v>
      </c>
      <c r="L6654" t="str">
        <f>VLOOKUP($J6654,Ref!$D:$H,3,0)</f>
        <v>Potton with Sutton and Cockayne Hatley</v>
      </c>
      <c r="M6654" t="str">
        <f>VLOOKUP($J6654,Ref!$D:$H,4,0)</f>
        <v xml:space="preserve">Biggleswade Deanery </v>
      </c>
      <c r="N6654" t="str">
        <f>VLOOKUP($J6654,Ref!$D:$H,5,0)</f>
        <v>Archdeaconry of Bedford</v>
      </c>
    </row>
    <row r="6655" spans="2:21" x14ac:dyDescent="0.3">
      <c r="B6655">
        <v>2023</v>
      </c>
      <c r="C6655" t="str">
        <f>IF(GETPIVOTDATA("PS % recovery",Sheet4!$B$5,"Parish Name",K6655)&gt;99.949%,"OK","No")</f>
        <v>OK</v>
      </c>
      <c r="D6655" t="e">
        <f>VLOOKUP(J6655,'Ref2'!C:E,3,0)</f>
        <v>#N/A</v>
      </c>
      <c r="I6655" t="e">
        <f>VLOOKUP(J6655,Ref!L:M,2,0)</f>
        <v>#N/A</v>
      </c>
      <c r="J6655" t="s">
        <v>1352</v>
      </c>
      <c r="K6655" t="str">
        <f>VLOOKUP($J6655,Ref!$D:$H,2,0)</f>
        <v xml:space="preserve">Cople                                        </v>
      </c>
      <c r="L6655" t="str">
        <f>VLOOKUP($J6655,Ref!$D:$H,3,0)</f>
        <v>Cople, Moggerhanger and Willington</v>
      </c>
      <c r="M6655" t="str">
        <f>VLOOKUP($J6655,Ref!$D:$H,4,0)</f>
        <v xml:space="preserve">Biggleswade Deanery </v>
      </c>
      <c r="N6655" t="str">
        <f>VLOOKUP($J6655,Ref!$D:$H,5,0)</f>
        <v>Archdeaconry of Bedford</v>
      </c>
    </row>
    <row r="6656" spans="2:21" x14ac:dyDescent="0.3">
      <c r="B6656">
        <v>2023</v>
      </c>
      <c r="C6656" t="str">
        <f>IF(GETPIVOTDATA("PS % recovery",Sheet4!$B$5,"Parish Name",K6656)&gt;99.949%,"OK","No")</f>
        <v>No</v>
      </c>
      <c r="D6656" t="e">
        <f>VLOOKUP(J6656,'Ref2'!C:E,3,0)</f>
        <v>#N/A</v>
      </c>
      <c r="I6656" t="e">
        <f>VLOOKUP(J6656,Ref!L:M,2,0)</f>
        <v>#N/A</v>
      </c>
      <c r="J6656" t="s">
        <v>1358</v>
      </c>
      <c r="K6656" t="str">
        <f>VLOOKUP($J6656,Ref!$D:$H,2,0)</f>
        <v xml:space="preserve">Dunton                                       </v>
      </c>
      <c r="L6656" t="str">
        <f>VLOOKUP($J6656,Ref!$D:$H,3,0)</f>
        <v>Dunton with Wrestlingworth and Eyeworth</v>
      </c>
      <c r="M6656" t="str">
        <f>VLOOKUP($J6656,Ref!$D:$H,4,0)</f>
        <v xml:space="preserve">Biggleswade Deanery </v>
      </c>
      <c r="N6656" t="str">
        <f>VLOOKUP($J6656,Ref!$D:$H,5,0)</f>
        <v>Archdeaconry of Bedford</v>
      </c>
      <c r="U6656">
        <v>2945</v>
      </c>
    </row>
    <row r="6657" spans="2:21" x14ac:dyDescent="0.3">
      <c r="B6657">
        <v>2023</v>
      </c>
      <c r="C6657" t="str">
        <f>IF(GETPIVOTDATA("PS % recovery",Sheet4!$B$5,"Parish Name",K6657)&gt;99.949%,"OK","No")</f>
        <v>OK</v>
      </c>
      <c r="D6657" t="str">
        <f>VLOOKUP(J6657,'Ref2'!C:E,3,0)</f>
        <v>LLF</v>
      </c>
      <c r="I6657" t="e">
        <f>VLOOKUP(J6657,Ref!L:M,2,0)</f>
        <v>#N/A</v>
      </c>
      <c r="J6657" t="s">
        <v>1364</v>
      </c>
      <c r="K6657" t="str">
        <f>VLOOKUP($J6657,Ref!$D:$H,2,0)</f>
        <v xml:space="preserve">Eaton Socon                                  </v>
      </c>
      <c r="L6657" t="str">
        <f>VLOOKUP($J6657,Ref!$D:$H,3,0)</f>
        <v>Eaton Socon</v>
      </c>
      <c r="M6657" t="str">
        <f>VLOOKUP($J6657,Ref!$D:$H,4,0)</f>
        <v xml:space="preserve">Biggleswade Deanery </v>
      </c>
      <c r="N6657" t="str">
        <f>VLOOKUP($J6657,Ref!$D:$H,5,0)</f>
        <v>Archdeaconry of Bedford</v>
      </c>
    </row>
    <row r="6658" spans="2:21" x14ac:dyDescent="0.3">
      <c r="B6658">
        <v>2023</v>
      </c>
      <c r="C6658" t="str">
        <f>IF(GETPIVOTDATA("PS % recovery",Sheet4!$B$5,"Parish Name",K6658)&gt;99.949%,"OK","No")</f>
        <v>No</v>
      </c>
      <c r="D6658" t="e">
        <f>VLOOKUP(J6658,'Ref2'!C:E,3,0)</f>
        <v>#N/A</v>
      </c>
      <c r="I6658" t="e">
        <f>VLOOKUP(J6658,Ref!L:M,2,0)</f>
        <v>#N/A</v>
      </c>
      <c r="J6658" t="s">
        <v>1362</v>
      </c>
      <c r="K6658" t="str">
        <f>VLOOKUP($J6658,Ref!$D:$H,2,0)</f>
        <v xml:space="preserve">Eyeworth                                     </v>
      </c>
      <c r="L6658" t="str">
        <f>VLOOKUP($J6658,Ref!$D:$H,3,0)</f>
        <v>Dunton with Wrestlingworth and Eyeworth</v>
      </c>
      <c r="M6658" t="str">
        <f>VLOOKUP($J6658,Ref!$D:$H,4,0)</f>
        <v xml:space="preserve">Biggleswade Deanery </v>
      </c>
      <c r="N6658" t="str">
        <f>VLOOKUP($J6658,Ref!$D:$H,5,0)</f>
        <v>Archdeaconry of Bedford</v>
      </c>
    </row>
    <row r="6659" spans="2:21" x14ac:dyDescent="0.3">
      <c r="B6659">
        <v>2023</v>
      </c>
      <c r="C6659" t="str">
        <f>IF(GETPIVOTDATA("PS % recovery",Sheet4!$B$5,"Parish Name",K6659)&gt;99.949%,"OK","No")</f>
        <v>OK</v>
      </c>
      <c r="D6659" t="e">
        <f>VLOOKUP(J6659,'Ref2'!C:E,3,0)</f>
        <v>#N/A</v>
      </c>
      <c r="I6659" t="e">
        <f>VLOOKUP(J6659,Ref!L:M,2,0)</f>
        <v>#N/A</v>
      </c>
      <c r="J6659" t="s">
        <v>1366</v>
      </c>
      <c r="K6659" t="str">
        <f>VLOOKUP($J6659,Ref!$D:$H,2,0)</f>
        <v xml:space="preserve">Great Barford                                </v>
      </c>
      <c r="L6659" t="str">
        <f>VLOOKUP($J6659,Ref!$D:$H,3,0)</f>
        <v>The Riversmeet Benefice</v>
      </c>
      <c r="M6659" t="str">
        <f>VLOOKUP($J6659,Ref!$D:$H,4,0)</f>
        <v xml:space="preserve">Biggleswade Deanery </v>
      </c>
      <c r="N6659" t="str">
        <f>VLOOKUP($J6659,Ref!$D:$H,5,0)</f>
        <v>Archdeaconry of Bedford</v>
      </c>
    </row>
    <row r="6660" spans="2:21" x14ac:dyDescent="0.3">
      <c r="B6660">
        <v>2023</v>
      </c>
      <c r="C6660" t="str">
        <f>IF(GETPIVOTDATA("PS % recovery",Sheet4!$B$5,"Parish Name",K6660)&gt;99.949%,"OK","No")</f>
        <v>No</v>
      </c>
      <c r="D6660" t="e">
        <f>VLOOKUP(J6660,'Ref2'!C:E,3,0)</f>
        <v>#N/A</v>
      </c>
      <c r="I6660" t="e">
        <f>VLOOKUP(J6660,Ref!L:M,2,0)</f>
        <v>#N/A</v>
      </c>
      <c r="J6660" t="s">
        <v>1356</v>
      </c>
      <c r="K6660" t="str">
        <f>VLOOKUP($J6660,Ref!$D:$H,2,0)</f>
        <v xml:space="preserve">Moggerhanger                                 </v>
      </c>
      <c r="L6660" t="str">
        <f>VLOOKUP($J6660,Ref!$D:$H,3,0)</f>
        <v>Cople, Moggerhanger and Willington</v>
      </c>
      <c r="M6660" t="str">
        <f>VLOOKUP($J6660,Ref!$D:$H,4,0)</f>
        <v xml:space="preserve">Biggleswade Deanery </v>
      </c>
      <c r="N6660" t="str">
        <f>VLOOKUP($J6660,Ref!$D:$H,5,0)</f>
        <v>Archdeaconry of Bedford</v>
      </c>
      <c r="U6660">
        <v>4868</v>
      </c>
    </row>
    <row r="6661" spans="2:21" x14ac:dyDescent="0.3">
      <c r="B6661">
        <v>2023</v>
      </c>
      <c r="C6661" t="str">
        <f>IF(GETPIVOTDATA("PS % recovery",Sheet4!$B$5,"Parish Name",K6661)&gt;99.949%,"OK","No")</f>
        <v>OK</v>
      </c>
      <c r="D6661" t="e">
        <f>VLOOKUP(J6661,'Ref2'!C:E,3,0)</f>
        <v>#N/A</v>
      </c>
      <c r="I6661" t="e">
        <f>VLOOKUP(J6661,Ref!L:M,2,0)</f>
        <v>#N/A</v>
      </c>
      <c r="J6661" t="s">
        <v>842</v>
      </c>
      <c r="K6661" t="str">
        <f>VLOOKUP($J6661,Ref!$D:$H,2,0)</f>
        <v xml:space="preserve">Northill                                     </v>
      </c>
      <c r="L6661" t="str">
        <f>VLOOKUP($J6661,Ref!$D:$H,3,0)</f>
        <v>Caldecote, Northill and Old Warden</v>
      </c>
      <c r="M6661" t="str">
        <f>VLOOKUP($J6661,Ref!$D:$H,4,0)</f>
        <v xml:space="preserve">Biggleswade Deanery </v>
      </c>
      <c r="N6661" t="str">
        <f>VLOOKUP($J6661,Ref!$D:$H,5,0)</f>
        <v>Archdeaconry of Bedford</v>
      </c>
    </row>
    <row r="6662" spans="2:21" x14ac:dyDescent="0.3">
      <c r="B6662">
        <v>2023</v>
      </c>
      <c r="C6662" t="str">
        <f>IF(GETPIVOTDATA("PS % recovery",Sheet4!$B$5,"Parish Name",K6662)&gt;99.949%,"OK","No")</f>
        <v>OK</v>
      </c>
      <c r="D6662" t="e">
        <f>VLOOKUP(J6662,'Ref2'!C:E,3,0)</f>
        <v>#N/A</v>
      </c>
      <c r="I6662" t="e">
        <f>VLOOKUP(J6662,Ref!L:M,2,0)</f>
        <v>#N/A</v>
      </c>
      <c r="J6662" t="s">
        <v>844</v>
      </c>
      <c r="K6662" t="str">
        <f>VLOOKUP($J6662,Ref!$D:$H,2,0)</f>
        <v xml:space="preserve">Old Warden                                   </v>
      </c>
      <c r="L6662" t="str">
        <f>VLOOKUP($J6662,Ref!$D:$H,3,0)</f>
        <v>Caldecote, Northill and Old Warden</v>
      </c>
      <c r="M6662" t="str">
        <f>VLOOKUP($J6662,Ref!$D:$H,4,0)</f>
        <v xml:space="preserve">Biggleswade Deanery </v>
      </c>
      <c r="N6662" t="str">
        <f>VLOOKUP($J6662,Ref!$D:$H,5,0)</f>
        <v>Archdeaconry of Bedford</v>
      </c>
    </row>
    <row r="6663" spans="2:21" x14ac:dyDescent="0.3">
      <c r="B6663">
        <v>2023</v>
      </c>
      <c r="C6663" t="str">
        <f>IF(GETPIVOTDATA("PS % recovery",Sheet4!$B$5,"Parish Name",K6663)&gt;99.949%,"OK","No")</f>
        <v>No</v>
      </c>
      <c r="D6663" t="e">
        <f>VLOOKUP(J6663,'Ref2'!C:E,3,0)</f>
        <v>#N/A</v>
      </c>
      <c r="I6663" t="e">
        <f>VLOOKUP(J6663,Ref!L:M,2,0)</f>
        <v>#N/A</v>
      </c>
      <c r="J6663" t="s">
        <v>1348</v>
      </c>
      <c r="K6663" t="str">
        <f>VLOOKUP($J6663,Ref!$D:$H,2,0)</f>
        <v xml:space="preserve">Potton                                       </v>
      </c>
      <c r="L6663" t="str">
        <f>VLOOKUP($J6663,Ref!$D:$H,3,0)</f>
        <v>Potton with Sutton and Cockayne Hatley</v>
      </c>
      <c r="M6663" t="str">
        <f>VLOOKUP($J6663,Ref!$D:$H,4,0)</f>
        <v xml:space="preserve">Biggleswade Deanery </v>
      </c>
      <c r="N6663" t="str">
        <f>VLOOKUP($J6663,Ref!$D:$H,5,0)</f>
        <v>Archdeaconry of Bedford</v>
      </c>
      <c r="U6663">
        <v>26682.17</v>
      </c>
    </row>
    <row r="6664" spans="2:21" x14ac:dyDescent="0.3">
      <c r="B6664">
        <v>2023</v>
      </c>
      <c r="C6664" t="str">
        <f>IF(GETPIVOTDATA("PS % recovery",Sheet4!$B$5,"Parish Name",K6664)&gt;99.949%,"OK","No")</f>
        <v>OK</v>
      </c>
      <c r="D6664" t="e">
        <f>VLOOKUP(J6664,'Ref2'!C:E,3,0)</f>
        <v>#N/A</v>
      </c>
      <c r="I6664" t="e">
        <f>VLOOKUP(J6664,Ref!L:M,2,0)</f>
        <v>#N/A</v>
      </c>
      <c r="J6664" t="s">
        <v>1368</v>
      </c>
      <c r="K6664" t="str">
        <f>VLOOKUP($J6664,Ref!$D:$H,2,0)</f>
        <v xml:space="preserve">Roxton                                       </v>
      </c>
      <c r="L6664" t="str">
        <f>VLOOKUP($J6664,Ref!$D:$H,3,0)</f>
        <v>The Riversmeet Benefice</v>
      </c>
      <c r="M6664" t="str">
        <f>VLOOKUP($J6664,Ref!$D:$H,4,0)</f>
        <v xml:space="preserve">Biggleswade Deanery </v>
      </c>
      <c r="N6664" t="str">
        <f>VLOOKUP($J6664,Ref!$D:$H,5,0)</f>
        <v>Archdeaconry of Bedford</v>
      </c>
    </row>
    <row r="6665" spans="2:21" x14ac:dyDescent="0.3">
      <c r="B6665">
        <v>2023</v>
      </c>
      <c r="C6665" t="str">
        <f>IF(GETPIVOTDATA("PS % recovery",Sheet4!$B$5,"Parish Name",K6665)&gt;99.949%,"OK","No")</f>
        <v>No</v>
      </c>
      <c r="D6665" t="e">
        <f>VLOOKUP(J6665,'Ref2'!C:E,3,0)</f>
        <v>#N/A</v>
      </c>
      <c r="I6665" t="e">
        <f>VLOOKUP(J6665,Ref!L:M,2,0)</f>
        <v>#N/A</v>
      </c>
      <c r="J6665" t="s">
        <v>846</v>
      </c>
      <c r="K6665" t="str">
        <f>VLOOKUP($J6665,Ref!$D:$H,2,0)</f>
        <v xml:space="preserve">Sandy                                        </v>
      </c>
      <c r="L6665" t="str">
        <f>VLOOKUP($J6665,Ref!$D:$H,3,0)</f>
        <v>Sandy</v>
      </c>
      <c r="M6665" t="str">
        <f>VLOOKUP($J6665,Ref!$D:$H,4,0)</f>
        <v xml:space="preserve">Biggleswade Deanery </v>
      </c>
      <c r="N6665" t="str">
        <f>VLOOKUP($J6665,Ref!$D:$H,5,0)</f>
        <v>Archdeaconry of Bedford</v>
      </c>
      <c r="U6665">
        <v>15976.799999999996</v>
      </c>
    </row>
    <row r="6666" spans="2:21" x14ac:dyDescent="0.3">
      <c r="B6666">
        <v>2023</v>
      </c>
      <c r="C6666" t="str">
        <f>IF(GETPIVOTDATA("PS % recovery",Sheet4!$B$5,"Parish Name",K6666)&gt;99.949%,"OK","No")</f>
        <v>OK</v>
      </c>
      <c r="D6666" t="e">
        <f>VLOOKUP(J6666,'Ref2'!C:E,3,0)</f>
        <v>#N/A</v>
      </c>
      <c r="I6666" t="e">
        <f>VLOOKUP(J6666,Ref!L:M,2,0)</f>
        <v>#N/A</v>
      </c>
      <c r="J6666" t="s">
        <v>1350</v>
      </c>
      <c r="K6666" t="str">
        <f>VLOOKUP($J6666,Ref!$D:$H,2,0)</f>
        <v xml:space="preserve">Sutton                                       </v>
      </c>
      <c r="L6666" t="str">
        <f>VLOOKUP($J6666,Ref!$D:$H,3,0)</f>
        <v>Potton with Sutton and Cockayne Hatley</v>
      </c>
      <c r="M6666" t="str">
        <f>VLOOKUP($J6666,Ref!$D:$H,4,0)</f>
        <v xml:space="preserve">Biggleswade Deanery </v>
      </c>
      <c r="N6666" t="str">
        <f>VLOOKUP($J6666,Ref!$D:$H,5,0)</f>
        <v>Archdeaconry of Bedford</v>
      </c>
    </row>
    <row r="6667" spans="2:21" x14ac:dyDescent="0.3">
      <c r="B6667">
        <v>2023</v>
      </c>
      <c r="C6667" t="str">
        <f>IF(GETPIVOTDATA("PS % recovery",Sheet4!$B$5,"Parish Name",K6667)&gt;99.949%,"OK","No")</f>
        <v>No</v>
      </c>
      <c r="D6667" t="e">
        <f>VLOOKUP(J6667,'Ref2'!C:E,3,0)</f>
        <v>#N/A</v>
      </c>
      <c r="I6667" t="e">
        <f>VLOOKUP(J6667,Ref!L:M,2,0)</f>
        <v>#N/A</v>
      </c>
      <c r="J6667" t="s">
        <v>1341</v>
      </c>
      <c r="K6667" t="str">
        <f>VLOOKUP($J6667,Ref!$D:$H,2,0)</f>
        <v xml:space="preserve">Tempsford with Little Barford                </v>
      </c>
      <c r="L6667" t="str">
        <f>VLOOKUP($J6667,Ref!$D:$H,3,0)</f>
        <v>The Riversmeet Benefice</v>
      </c>
      <c r="M6667" t="str">
        <f>VLOOKUP($J6667,Ref!$D:$H,4,0)</f>
        <v xml:space="preserve">Biggleswade Deanery </v>
      </c>
      <c r="N6667" t="str">
        <f>VLOOKUP($J6667,Ref!$D:$H,5,0)</f>
        <v>Archdeaconry of Bedford</v>
      </c>
      <c r="U6667">
        <v>3421</v>
      </c>
    </row>
    <row r="6668" spans="2:21" x14ac:dyDescent="0.3">
      <c r="B6668">
        <v>2023</v>
      </c>
      <c r="C6668" t="str">
        <f>IF(GETPIVOTDATA("PS % recovery",Sheet4!$B$5,"Parish Name",K6668)&gt;99.949%,"OK","No")</f>
        <v>OK</v>
      </c>
      <c r="D6668" t="e">
        <f>VLOOKUP(J6668,'Ref2'!C:E,3,0)</f>
        <v>#N/A</v>
      </c>
      <c r="I6668" t="e">
        <f>VLOOKUP(J6668,Ref!L:M,2,0)</f>
        <v>#N/A</v>
      </c>
      <c r="J6668" t="s">
        <v>1354</v>
      </c>
      <c r="K6668" t="str">
        <f>VLOOKUP($J6668,Ref!$D:$H,2,0)</f>
        <v xml:space="preserve">Willington                                   </v>
      </c>
      <c r="L6668" t="str">
        <f>VLOOKUP($J6668,Ref!$D:$H,3,0)</f>
        <v>Cople, Moggerhanger and Willington</v>
      </c>
      <c r="M6668" t="str">
        <f>VLOOKUP($J6668,Ref!$D:$H,4,0)</f>
        <v xml:space="preserve">Biggleswade Deanery </v>
      </c>
      <c r="N6668" t="str">
        <f>VLOOKUP($J6668,Ref!$D:$H,5,0)</f>
        <v>Archdeaconry of Bedford</v>
      </c>
    </row>
    <row r="6669" spans="2:21" x14ac:dyDescent="0.3">
      <c r="B6669">
        <v>2023</v>
      </c>
      <c r="C6669" t="str">
        <f>IF(GETPIVOTDATA("PS % recovery",Sheet4!$B$5,"Parish Name",K6669)&gt;99.949%,"OK","No")</f>
        <v>No</v>
      </c>
      <c r="D6669" t="e">
        <f>VLOOKUP(J6669,'Ref2'!C:E,3,0)</f>
        <v>#N/A</v>
      </c>
      <c r="I6669" t="e">
        <f>VLOOKUP(J6669,Ref!L:M,2,0)</f>
        <v>#N/A</v>
      </c>
      <c r="J6669" t="s">
        <v>1360</v>
      </c>
      <c r="K6669" t="str">
        <f>VLOOKUP($J6669,Ref!$D:$H,2,0)</f>
        <v xml:space="preserve">Wrestlingworth                               </v>
      </c>
      <c r="L6669" t="str">
        <f>VLOOKUP($J6669,Ref!$D:$H,3,0)</f>
        <v>Dunton with Wrestlingworth and Eyeworth</v>
      </c>
      <c r="M6669" t="str">
        <f>VLOOKUP($J6669,Ref!$D:$H,4,0)</f>
        <v xml:space="preserve">Biggleswade Deanery </v>
      </c>
      <c r="N6669" t="str">
        <f>VLOOKUP($J6669,Ref!$D:$H,5,0)</f>
        <v>Archdeaconry of Bedford</v>
      </c>
    </row>
    <row r="6670" spans="2:21" x14ac:dyDescent="0.3">
      <c r="B6670">
        <v>2023</v>
      </c>
      <c r="C6670" t="str">
        <f>IF(GETPIVOTDATA("PS % recovery",Sheet4!$B$5,"Parish Name",K6670)&gt;99.949%,"OK","No")</f>
        <v>OK</v>
      </c>
      <c r="D6670" t="e">
        <f>VLOOKUP(J6670,'Ref2'!C:E,3,0)</f>
        <v>#N/A</v>
      </c>
      <c r="I6670" t="e">
        <f>VLOOKUP(J6670,Ref!L:M,2,0)</f>
        <v>#N/A</v>
      </c>
      <c r="J6670" t="s">
        <v>1371</v>
      </c>
      <c r="K6670" t="str">
        <f>VLOOKUP($J6670,Ref!$D:$H,2,0)</f>
        <v xml:space="preserve">Billington                                   </v>
      </c>
      <c r="L6670" t="str">
        <f>VLOOKUP($J6670,Ref!$D:$H,3,0)</f>
        <v>Ouzel Valley Team Ministry</v>
      </c>
      <c r="M6670" t="str">
        <f>VLOOKUP($J6670,Ref!$D:$H,4,0)</f>
        <v>Dunstable Deanery</v>
      </c>
      <c r="N6670" t="str">
        <f>VLOOKUP($J6670,Ref!$D:$H,5,0)</f>
        <v>Archdeaconry of Bedford</v>
      </c>
    </row>
    <row r="6671" spans="2:21" x14ac:dyDescent="0.3">
      <c r="B6671">
        <v>2023</v>
      </c>
      <c r="C6671" t="str">
        <f>IF(GETPIVOTDATA("PS % recovery",Sheet4!$B$5,"Parish Name",K6671)&gt;99.949%,"OK","No")</f>
        <v>No</v>
      </c>
      <c r="D6671" t="e">
        <f>VLOOKUP(J6671,'Ref2'!C:E,3,0)</f>
        <v>#N/A</v>
      </c>
      <c r="I6671" t="e">
        <f>VLOOKUP(J6671,Ref!L:M,2,0)</f>
        <v>#N/A</v>
      </c>
      <c r="J6671" t="s">
        <v>1380</v>
      </c>
      <c r="K6671" t="str">
        <f>VLOOKUP($J6671,Ref!$D:$H,2,0)</f>
        <v xml:space="preserve">Chalgrave                                    </v>
      </c>
      <c r="L6671" t="str">
        <f>VLOOKUP($J6671,Ref!$D:$H,3,0)</f>
        <v>Toddington and Chalgrave</v>
      </c>
      <c r="M6671" t="str">
        <f>VLOOKUP($J6671,Ref!$D:$H,4,0)</f>
        <v>Dunstable Deanery</v>
      </c>
      <c r="N6671" t="str">
        <f>VLOOKUP($J6671,Ref!$D:$H,5,0)</f>
        <v>Archdeaconry of Bedford</v>
      </c>
      <c r="U6671">
        <v>3974.25</v>
      </c>
    </row>
    <row r="6672" spans="2:21" x14ac:dyDescent="0.3">
      <c r="B6672">
        <v>2023</v>
      </c>
      <c r="C6672" t="str">
        <f>IF(GETPIVOTDATA("PS % recovery",Sheet4!$B$5,"Parish Name",K6672)&gt;99.949%,"OK","No")</f>
        <v>OK</v>
      </c>
      <c r="D6672" t="e">
        <f>VLOOKUP(J6672,'Ref2'!C:E,3,0)</f>
        <v>#N/A</v>
      </c>
      <c r="I6672" t="e">
        <f>VLOOKUP(J6672,Ref!L:M,2,0)</f>
        <v>#N/A</v>
      </c>
      <c r="J6672" t="s">
        <v>1384</v>
      </c>
      <c r="K6672" t="str">
        <f>VLOOKUP($J6672,Ref!$D:$H,2,0)</f>
        <v xml:space="preserve">Dunstable                                    </v>
      </c>
      <c r="L6672" t="str">
        <f>VLOOKUP($J6672,Ref!$D:$H,3,0)</f>
        <v>Dunstable Team Ministry</v>
      </c>
      <c r="M6672" t="str">
        <f>VLOOKUP($J6672,Ref!$D:$H,4,0)</f>
        <v>Dunstable Deanery</v>
      </c>
      <c r="N6672" t="str">
        <f>VLOOKUP($J6672,Ref!$D:$H,5,0)</f>
        <v>Archdeaconry of Bedford</v>
      </c>
    </row>
    <row r="6673" spans="2:21" x14ac:dyDescent="0.3">
      <c r="B6673">
        <v>2023</v>
      </c>
      <c r="C6673" t="str">
        <f>IF(GETPIVOTDATA("PS % recovery",Sheet4!$B$5,"Parish Name",K6673)&gt;99.949%,"OK","No")</f>
        <v>OK</v>
      </c>
      <c r="D6673" t="e">
        <f>VLOOKUP(J6673,'Ref2'!C:E,3,0)</f>
        <v>#N/A</v>
      </c>
      <c r="I6673" t="e">
        <f>VLOOKUP(J6673,Ref!L:M,2,0)</f>
        <v>#N/A</v>
      </c>
      <c r="J6673" t="s">
        <v>1386</v>
      </c>
      <c r="K6673" t="str">
        <f>VLOOKUP($J6673,Ref!$D:$H,2,0)</f>
        <v xml:space="preserve">Eaton Bray with Edlesborough                 </v>
      </c>
      <c r="L6673" t="str">
        <f>VLOOKUP($J6673,Ref!$D:$H,3,0)</f>
        <v>Eaton Bray with Edlesborough</v>
      </c>
      <c r="M6673" t="str">
        <f>VLOOKUP($J6673,Ref!$D:$H,4,0)</f>
        <v>Dunstable Deanery</v>
      </c>
      <c r="N6673" t="str">
        <f>VLOOKUP($J6673,Ref!$D:$H,5,0)</f>
        <v>Archdeaconry of Bedford</v>
      </c>
    </row>
    <row r="6674" spans="2:21" x14ac:dyDescent="0.3">
      <c r="B6674">
        <v>2023</v>
      </c>
      <c r="C6674" t="str">
        <f>IF(GETPIVOTDATA("PS % recovery",Sheet4!$B$5,"Parish Name",K6674)&gt;99.949%,"OK","No")</f>
        <v>No</v>
      </c>
      <c r="D6674" t="e">
        <f>VLOOKUP(J6674,'Ref2'!C:E,3,0)</f>
        <v>#N/A</v>
      </c>
      <c r="I6674" t="e">
        <f>VLOOKUP(J6674,Ref!L:M,2,0)</f>
        <v>#N/A</v>
      </c>
      <c r="J6674" t="s">
        <v>1388</v>
      </c>
      <c r="K6674" t="str">
        <f>VLOOKUP($J6674,Ref!$D:$H,2,0)</f>
        <v xml:space="preserve">Heath and Reach with Egginton                </v>
      </c>
      <c r="L6674" t="str">
        <f>VLOOKUP($J6674,Ref!$D:$H,3,0)</f>
        <v>Ouzel Valley Team Ministry</v>
      </c>
      <c r="M6674" t="str">
        <f>VLOOKUP($J6674,Ref!$D:$H,4,0)</f>
        <v>Dunstable Deanery</v>
      </c>
      <c r="N6674" t="str">
        <f>VLOOKUP($J6674,Ref!$D:$H,5,0)</f>
        <v>Archdeaconry of Bedford</v>
      </c>
      <c r="U6674">
        <v>7285.4000000000015</v>
      </c>
    </row>
    <row r="6675" spans="2:21" x14ac:dyDescent="0.3">
      <c r="B6675">
        <v>2023</v>
      </c>
      <c r="C6675" t="str">
        <f>IF(GETPIVOTDATA("PS % recovery",Sheet4!$B$5,"Parish Name",K6675)&gt;99.949%,"OK","No")</f>
        <v>OK</v>
      </c>
      <c r="D6675" t="e">
        <f>VLOOKUP(J6675,'Ref2'!C:E,3,0)</f>
        <v>#N/A</v>
      </c>
      <c r="I6675" t="e">
        <f>VLOOKUP(J6675,Ref!L:M,2,0)</f>
        <v>#N/A</v>
      </c>
      <c r="J6675" t="s">
        <v>1373</v>
      </c>
      <c r="K6675" t="str">
        <f>VLOOKUP($J6675,Ref!$D:$H,2,0)</f>
        <v xml:space="preserve">Hockliffe                                    </v>
      </c>
      <c r="L6675" t="str">
        <f>VLOOKUP($J6675,Ref!$D:$H,3,0)</f>
        <v>Ouzel Valley Team Ministry</v>
      </c>
      <c r="M6675" t="str">
        <f>VLOOKUP($J6675,Ref!$D:$H,4,0)</f>
        <v>Dunstable Deanery</v>
      </c>
      <c r="N6675" t="str">
        <f>VLOOKUP($J6675,Ref!$D:$H,5,0)</f>
        <v>Archdeaconry of Bedford</v>
      </c>
    </row>
    <row r="6676" spans="2:21" x14ac:dyDescent="0.3">
      <c r="B6676">
        <v>2023</v>
      </c>
      <c r="C6676" t="str">
        <f>IF(GETPIVOTDATA("PS % recovery",Sheet4!$B$5,"Parish Name",K6676)&gt;99.949%,"OK","No")</f>
        <v>No</v>
      </c>
      <c r="D6676" t="e">
        <f>VLOOKUP(J6676,'Ref2'!C:E,3,0)</f>
        <v>#N/A</v>
      </c>
      <c r="I6676" t="e">
        <f>VLOOKUP(J6676,Ref!L:M,2,0)</f>
        <v>#N/A</v>
      </c>
      <c r="J6676" t="s">
        <v>1390</v>
      </c>
      <c r="K6676" t="str">
        <f>VLOOKUP($J6676,Ref!$D:$H,2,0)</f>
        <v xml:space="preserve">Houghton Regis                               </v>
      </c>
      <c r="L6676" t="str">
        <f>VLOOKUP($J6676,Ref!$D:$H,3,0)</f>
        <v>Houghton Regis</v>
      </c>
      <c r="M6676" t="str">
        <f>VLOOKUP($J6676,Ref!$D:$H,4,0)</f>
        <v>Dunstable Deanery</v>
      </c>
      <c r="N6676" t="str">
        <f>VLOOKUP($J6676,Ref!$D:$H,5,0)</f>
        <v>Archdeaconry of Bedford</v>
      </c>
      <c r="U6676">
        <v>32050</v>
      </c>
    </row>
    <row r="6677" spans="2:21" x14ac:dyDescent="0.3">
      <c r="B6677">
        <v>2023</v>
      </c>
      <c r="C6677" t="str">
        <f>IF(GETPIVOTDATA("PS % recovery",Sheet4!$B$5,"Parish Name",K6677)&gt;99.949%,"OK","No")</f>
        <v>OK</v>
      </c>
      <c r="D6677" t="e">
        <f>VLOOKUP(J6677,'Ref2'!C:E,3,0)</f>
        <v>#N/A</v>
      </c>
      <c r="I6677" t="e">
        <f>VLOOKUP(J6677,Ref!L:M,2,0)</f>
        <v>#N/A</v>
      </c>
      <c r="J6677" t="s">
        <v>1392</v>
      </c>
      <c r="K6677" t="str">
        <f>VLOOKUP($J6677,Ref!$D:$H,2,0)</f>
        <v xml:space="preserve">Kensworth                                    </v>
      </c>
      <c r="L6677" t="str">
        <f>VLOOKUP($J6677,Ref!$D:$H,3,0)</f>
        <v>Kensworth, Studham and Whipsnade</v>
      </c>
      <c r="M6677" t="str">
        <f>VLOOKUP($J6677,Ref!$D:$H,4,0)</f>
        <v>Dunstable Deanery</v>
      </c>
      <c r="N6677" t="str">
        <f>VLOOKUP($J6677,Ref!$D:$H,5,0)</f>
        <v>Archdeaconry of Bedford</v>
      </c>
    </row>
    <row r="6678" spans="2:21" x14ac:dyDescent="0.3">
      <c r="B6678">
        <v>2023</v>
      </c>
      <c r="C6678" t="str">
        <f>IF(GETPIVOTDATA("PS % recovery",Sheet4!$B$5,"Parish Name",K6678)&gt;99.949%,"OK","No")</f>
        <v>No</v>
      </c>
      <c r="D6678" t="e">
        <f>VLOOKUP(J6678,'Ref2'!C:E,3,0)</f>
        <v>#N/A</v>
      </c>
      <c r="I6678" t="e">
        <f>VLOOKUP(J6678,Ref!L:M,2,0)</f>
        <v>#N/A</v>
      </c>
      <c r="J6678" t="s">
        <v>847</v>
      </c>
      <c r="K6678" t="str">
        <f>VLOOKUP($J6678,Ref!$D:$H,2,0)</f>
        <v xml:space="preserve">Leighton Buzzard                             </v>
      </c>
      <c r="L6678" t="str">
        <f>VLOOKUP($J6678,Ref!$D:$H,3,0)</f>
        <v>Ouzel Valley Team Ministry</v>
      </c>
      <c r="M6678" t="str">
        <f>VLOOKUP($J6678,Ref!$D:$H,4,0)</f>
        <v>Dunstable Deanery</v>
      </c>
      <c r="N6678" t="str">
        <f>VLOOKUP($J6678,Ref!$D:$H,5,0)</f>
        <v>Archdeaconry of Bedford</v>
      </c>
      <c r="U6678">
        <v>4690</v>
      </c>
    </row>
    <row r="6679" spans="2:21" x14ac:dyDescent="0.3">
      <c r="B6679">
        <v>2023</v>
      </c>
      <c r="C6679" t="str">
        <f>IF(GETPIVOTDATA("PS % recovery",Sheet4!$B$5,"Parish Name",K6679)&gt;99.949%,"OK","No")</f>
        <v>OK</v>
      </c>
      <c r="D6679" t="e">
        <f>VLOOKUP(J6679,'Ref2'!C:E,3,0)</f>
        <v>#N/A</v>
      </c>
      <c r="I6679" t="e">
        <f>VLOOKUP(J6679,Ref!L:M,2,0)</f>
        <v>#N/A</v>
      </c>
      <c r="J6679" t="s">
        <v>1376</v>
      </c>
      <c r="K6679" t="str">
        <f>VLOOKUP($J6679,Ref!$D:$H,2,0)</f>
        <v xml:space="preserve">Linslade                                     </v>
      </c>
      <c r="L6679" t="str">
        <f>VLOOKUP($J6679,Ref!$D:$H,3,0)</f>
        <v>Ouzel Valley Team Ministry</v>
      </c>
      <c r="M6679" t="str">
        <f>VLOOKUP($J6679,Ref!$D:$H,4,0)</f>
        <v>Dunstable Deanery</v>
      </c>
      <c r="N6679" t="str">
        <f>VLOOKUP($J6679,Ref!$D:$H,5,0)</f>
        <v>Archdeaconry of Bedford</v>
      </c>
    </row>
    <row r="6680" spans="2:21" x14ac:dyDescent="0.3">
      <c r="B6680">
        <v>2023</v>
      </c>
      <c r="C6680" t="str">
        <f>IF(GETPIVOTDATA("PS % recovery",Sheet4!$B$5,"Parish Name",K6680)&gt;99.949%,"OK","No")</f>
        <v>No</v>
      </c>
      <c r="D6680" t="e">
        <f>VLOOKUP(J6680,'Ref2'!C:E,3,0)</f>
        <v>#N/A</v>
      </c>
      <c r="I6680" t="e">
        <f>VLOOKUP(J6680,Ref!L:M,2,0)</f>
        <v>#N/A</v>
      </c>
      <c r="J6680" t="s">
        <v>1378</v>
      </c>
      <c r="K6680" t="str">
        <f>VLOOKUP($J6680,Ref!$D:$H,2,0)</f>
        <v>Sandhills, Church of the Good Shepherd (Conve</v>
      </c>
      <c r="L6680" t="str">
        <f>VLOOKUP($J6680,Ref!$D:$H,3,0)</f>
        <v>Ouzel Valley Team Ministry</v>
      </c>
      <c r="M6680" t="str">
        <f>VLOOKUP($J6680,Ref!$D:$H,4,0)</f>
        <v>Dunstable Deanery</v>
      </c>
      <c r="N6680" t="str">
        <f>VLOOKUP($J6680,Ref!$D:$H,5,0)</f>
        <v>Archdeaconry of Bedford</v>
      </c>
      <c r="U6680">
        <v>14618</v>
      </c>
    </row>
    <row r="6681" spans="2:21" x14ac:dyDescent="0.3">
      <c r="B6681">
        <v>2023</v>
      </c>
      <c r="C6681" t="str">
        <f>IF(GETPIVOTDATA("PS % recovery",Sheet4!$B$5,"Parish Name",K6681)&gt;99.949%,"OK","No")</f>
        <v>No</v>
      </c>
      <c r="D6681" t="e">
        <f>VLOOKUP(J6681,'Ref2'!C:E,3,0)</f>
        <v>#N/A</v>
      </c>
      <c r="I6681" t="e">
        <f>VLOOKUP(J6681,Ref!L:M,2,0)</f>
        <v>#N/A</v>
      </c>
      <c r="J6681" t="s">
        <v>1398</v>
      </c>
      <c r="K6681" t="str">
        <f>VLOOKUP($J6681,Ref!$D:$H,2,0)</f>
        <v xml:space="preserve">Stanbridge                                   </v>
      </c>
      <c r="L6681" t="str">
        <f>VLOOKUP($J6681,Ref!$D:$H,3,0)</f>
        <v>Totternhoe, Stanbridge and Tilsworth</v>
      </c>
      <c r="M6681" t="str">
        <f>VLOOKUP($J6681,Ref!$D:$H,4,0)</f>
        <v>Dunstable Deanery</v>
      </c>
      <c r="N6681" t="str">
        <f>VLOOKUP($J6681,Ref!$D:$H,5,0)</f>
        <v>Archdeaconry of Bedford</v>
      </c>
      <c r="U6681">
        <v>11316</v>
      </c>
    </row>
    <row r="6682" spans="2:21" x14ac:dyDescent="0.3">
      <c r="B6682">
        <v>2023</v>
      </c>
      <c r="C6682" t="str">
        <f>IF(GETPIVOTDATA("PS % recovery",Sheet4!$B$5,"Parish Name",K6682)&gt;99.949%,"OK","No")</f>
        <v>OK</v>
      </c>
      <c r="D6682" t="e">
        <f>VLOOKUP(J6682,'Ref2'!C:E,3,0)</f>
        <v>#N/A</v>
      </c>
      <c r="I6682" t="e">
        <f>VLOOKUP(J6682,Ref!L:M,2,0)</f>
        <v>#N/A</v>
      </c>
      <c r="J6682" t="s">
        <v>1394</v>
      </c>
      <c r="K6682" t="str">
        <f>VLOOKUP($J6682,Ref!$D:$H,2,0)</f>
        <v xml:space="preserve">Studham                                      </v>
      </c>
      <c r="L6682" t="str">
        <f>VLOOKUP($J6682,Ref!$D:$H,3,0)</f>
        <v>Kensworth, Studham and Whipsnade</v>
      </c>
      <c r="M6682" t="str">
        <f>VLOOKUP($J6682,Ref!$D:$H,4,0)</f>
        <v>Dunstable Deanery</v>
      </c>
      <c r="N6682" t="str">
        <f>VLOOKUP($J6682,Ref!$D:$H,5,0)</f>
        <v>Archdeaconry of Bedford</v>
      </c>
    </row>
    <row r="6683" spans="2:21" x14ac:dyDescent="0.3">
      <c r="B6683">
        <v>2023</v>
      </c>
      <c r="C6683" t="str">
        <f>IF(GETPIVOTDATA("PS % recovery",Sheet4!$B$5,"Parish Name",K6683)&gt;99.949%,"OK","No")</f>
        <v>No</v>
      </c>
      <c r="D6683" t="e">
        <f>VLOOKUP(J6683,'Ref2'!C:E,3,0)</f>
        <v>#N/A</v>
      </c>
      <c r="I6683" t="e">
        <f>VLOOKUP(J6683,Ref!L:M,2,0)</f>
        <v>#N/A</v>
      </c>
      <c r="J6683" t="s">
        <v>1400</v>
      </c>
      <c r="K6683" t="str">
        <f>VLOOKUP($J6683,Ref!$D:$H,2,0)</f>
        <v xml:space="preserve">Tilsworth                                    </v>
      </c>
      <c r="L6683" t="str">
        <f>VLOOKUP($J6683,Ref!$D:$H,3,0)</f>
        <v>Totternhoe, Stanbridge and Tilsworth</v>
      </c>
      <c r="M6683" t="str">
        <f>VLOOKUP($J6683,Ref!$D:$H,4,0)</f>
        <v>Dunstable Deanery</v>
      </c>
      <c r="N6683" t="str">
        <f>VLOOKUP($J6683,Ref!$D:$H,5,0)</f>
        <v>Archdeaconry of Bedford</v>
      </c>
    </row>
    <row r="6684" spans="2:21" x14ac:dyDescent="0.3">
      <c r="B6684">
        <v>2023</v>
      </c>
      <c r="C6684" t="str">
        <f>IF(GETPIVOTDATA("PS % recovery",Sheet4!$B$5,"Parish Name",K6684)&gt;99.949%,"OK","No")</f>
        <v>No</v>
      </c>
      <c r="D6684" t="e">
        <f>VLOOKUP(J6684,'Ref2'!C:E,3,0)</f>
        <v>#N/A</v>
      </c>
      <c r="I6684" t="e">
        <f>VLOOKUP(J6684,Ref!L:M,2,0)</f>
        <v>#N/A</v>
      </c>
      <c r="J6684" t="s">
        <v>1382</v>
      </c>
      <c r="K6684" t="str">
        <f>VLOOKUP($J6684,Ref!$D:$H,2,0)</f>
        <v xml:space="preserve">Toddington                                   </v>
      </c>
      <c r="L6684" t="str">
        <f>VLOOKUP($J6684,Ref!$D:$H,3,0)</f>
        <v>Toddington and Chalgrave</v>
      </c>
      <c r="M6684" t="str">
        <f>VLOOKUP($J6684,Ref!$D:$H,4,0)</f>
        <v>Dunstable Deanery</v>
      </c>
      <c r="N6684" t="str">
        <f>VLOOKUP($J6684,Ref!$D:$H,5,0)</f>
        <v>Archdeaconry of Bedford</v>
      </c>
    </row>
    <row r="6685" spans="2:21" x14ac:dyDescent="0.3">
      <c r="B6685">
        <v>2023</v>
      </c>
      <c r="C6685" t="str">
        <f>IF(GETPIVOTDATA("PS % recovery",Sheet4!$B$5,"Parish Name",K6685)&gt;99.949%,"OK","No")</f>
        <v>OK</v>
      </c>
      <c r="D6685" t="e">
        <f>VLOOKUP(J6685,'Ref2'!C:E,3,0)</f>
        <v>#N/A</v>
      </c>
      <c r="I6685" t="e">
        <f>VLOOKUP(J6685,Ref!L:M,2,0)</f>
        <v>#N/A</v>
      </c>
      <c r="J6685" t="s">
        <v>1402</v>
      </c>
      <c r="K6685" t="str">
        <f>VLOOKUP($J6685,Ref!$D:$H,2,0)</f>
        <v xml:space="preserve">Totternhoe                                   </v>
      </c>
      <c r="L6685" t="str">
        <f>VLOOKUP($J6685,Ref!$D:$H,3,0)</f>
        <v>Totternhoe, Stanbridge and Tilsworth</v>
      </c>
      <c r="M6685" t="str">
        <f>VLOOKUP($J6685,Ref!$D:$H,4,0)</f>
        <v>Dunstable Deanery</v>
      </c>
      <c r="N6685" t="str">
        <f>VLOOKUP($J6685,Ref!$D:$H,5,0)</f>
        <v>Archdeaconry of Bedford</v>
      </c>
    </row>
    <row r="6686" spans="2:21" x14ac:dyDescent="0.3">
      <c r="B6686">
        <v>2023</v>
      </c>
      <c r="C6686" t="str">
        <f>IF(GETPIVOTDATA("PS % recovery",Sheet4!$B$5,"Parish Name",K6686)&gt;99.949%,"OK","No")</f>
        <v>OK</v>
      </c>
      <c r="D6686" t="e">
        <f>VLOOKUP(J6686,'Ref2'!C:E,3,0)</f>
        <v>#N/A</v>
      </c>
      <c r="I6686" t="e">
        <f>VLOOKUP(J6686,Ref!L:M,2,0)</f>
        <v>#N/A</v>
      </c>
      <c r="J6686" t="s">
        <v>1396</v>
      </c>
      <c r="K6686" t="str">
        <f>VLOOKUP($J6686,Ref!$D:$H,2,0)</f>
        <v xml:space="preserve">Whipsnade                                    </v>
      </c>
      <c r="L6686" t="str">
        <f>VLOOKUP($J6686,Ref!$D:$H,3,0)</f>
        <v>Kensworth, Studham and Whipsnade</v>
      </c>
      <c r="M6686" t="str">
        <f>VLOOKUP($J6686,Ref!$D:$H,4,0)</f>
        <v>Dunstable Deanery</v>
      </c>
      <c r="N6686" t="str">
        <f>VLOOKUP($J6686,Ref!$D:$H,5,0)</f>
        <v>Archdeaconry of Bedford</v>
      </c>
    </row>
    <row r="6687" spans="2:21" x14ac:dyDescent="0.3">
      <c r="B6687">
        <v>2023</v>
      </c>
      <c r="C6687" t="str">
        <f>IF(GETPIVOTDATA("PS % recovery",Sheet4!$B$5,"Parish Name",K6687)&gt;99.949%,"OK","No")</f>
        <v>No</v>
      </c>
      <c r="D6687" t="e">
        <f>VLOOKUP(J6687,'Ref2'!C:E,3,0)</f>
        <v>#N/A</v>
      </c>
      <c r="I6687" t="e">
        <f>VLOOKUP(J6687,Ref!L:M,2,0)</f>
        <v>#N/A</v>
      </c>
      <c r="J6687" t="s">
        <v>1406</v>
      </c>
      <c r="K6687" t="str">
        <f>VLOOKUP($J6687,Ref!$D:$H,2,0)</f>
        <v xml:space="preserve">Caddington                                   </v>
      </c>
      <c r="L6687" t="str">
        <f>VLOOKUP($J6687,Ref!$D:$H,3,0)</f>
        <v>Caddington</v>
      </c>
      <c r="M6687" t="str">
        <f>VLOOKUP($J6687,Ref!$D:$H,4,0)</f>
        <v>Luton Deanery</v>
      </c>
      <c r="N6687" t="str">
        <f>VLOOKUP($J6687,Ref!$D:$H,5,0)</f>
        <v>Archdeaconry of Bedford</v>
      </c>
      <c r="U6687">
        <v>21810</v>
      </c>
    </row>
    <row r="6688" spans="2:21" x14ac:dyDescent="0.3">
      <c r="B6688">
        <v>2023</v>
      </c>
      <c r="C6688" t="str">
        <f>IF(GETPIVOTDATA("PS % recovery",Sheet4!$B$5,"Parish Name",K6688)&gt;99.949%,"OK","No")</f>
        <v>OK</v>
      </c>
      <c r="D6688" t="e">
        <f>VLOOKUP(J6688,'Ref2'!C:E,3,0)</f>
        <v>#N/A</v>
      </c>
      <c r="I6688" t="e">
        <f>VLOOKUP(J6688,Ref!L:M,2,0)</f>
        <v>#N/A</v>
      </c>
      <c r="J6688" t="s">
        <v>1410</v>
      </c>
      <c r="K6688" t="str">
        <f>VLOOKUP($J6688,Ref!$D:$H,2,0)</f>
        <v xml:space="preserve">Farley Hill, St John the Baptist             </v>
      </c>
      <c r="L6688" t="str">
        <f>VLOOKUP($J6688,Ref!$D:$H,3,0)</f>
        <v>Farley Hill, St John the Baptist</v>
      </c>
      <c r="M6688" t="str">
        <f>VLOOKUP($J6688,Ref!$D:$H,4,0)</f>
        <v>Luton Deanery</v>
      </c>
      <c r="N6688" t="str">
        <f>VLOOKUP($J6688,Ref!$D:$H,5,0)</f>
        <v>Archdeaconry of Bedford</v>
      </c>
    </row>
    <row r="6689" spans="2:21" x14ac:dyDescent="0.3">
      <c r="B6689">
        <v>2023</v>
      </c>
      <c r="C6689" t="str">
        <f>IF(GETPIVOTDATA("PS % recovery",Sheet4!$B$5,"Parish Name",K6689)&gt;99.949%,"OK","No")</f>
        <v>No</v>
      </c>
      <c r="D6689" t="e">
        <f>VLOOKUP(J6689,'Ref2'!C:E,3,0)</f>
        <v>#N/A</v>
      </c>
      <c r="I6689" t="str">
        <f>VLOOKUP(J6689,Ref!L:M,2,0)</f>
        <v>Yes</v>
      </c>
      <c r="J6689" t="s">
        <v>1412</v>
      </c>
      <c r="K6689" t="str">
        <f>VLOOKUP($J6689,Ref!$D:$H,2,0)</f>
        <v xml:space="preserve">Leagrave, St Luke                            </v>
      </c>
      <c r="L6689" t="str">
        <f>VLOOKUP($J6689,Ref!$D:$H,3,0)</f>
        <v>Leagrave, St Luke</v>
      </c>
      <c r="M6689" t="str">
        <f>VLOOKUP($J6689,Ref!$D:$H,4,0)</f>
        <v>Luton Deanery</v>
      </c>
      <c r="N6689" t="str">
        <f>VLOOKUP($J6689,Ref!$D:$H,5,0)</f>
        <v>Archdeaconry of Bedford</v>
      </c>
      <c r="U6689">
        <v>11242</v>
      </c>
    </row>
    <row r="6690" spans="2:21" x14ac:dyDescent="0.3">
      <c r="B6690">
        <v>2023</v>
      </c>
      <c r="C6690" t="str">
        <f>IF(GETPIVOTDATA("PS % recovery",Sheet4!$B$5,"Parish Name",K6690)&gt;99.949%,"OK","No")</f>
        <v>OK</v>
      </c>
      <c r="D6690" t="e">
        <f>VLOOKUP(J6690,'Ref2'!C:E,3,0)</f>
        <v>#N/A</v>
      </c>
      <c r="I6690" t="e">
        <f>VLOOKUP(J6690,Ref!L:M,2,0)</f>
        <v>#N/A</v>
      </c>
      <c r="J6690" t="s">
        <v>1416</v>
      </c>
      <c r="K6690" t="str">
        <f>VLOOKUP($J6690,Ref!$D:$H,2,0)</f>
        <v xml:space="preserve">Luton, All Saints with St Peter              </v>
      </c>
      <c r="L6690" t="str">
        <f>VLOOKUP($J6690,Ref!$D:$H,3,0)</f>
        <v>Luton, All Saints with St Peter</v>
      </c>
      <c r="M6690" t="str">
        <f>VLOOKUP($J6690,Ref!$D:$H,4,0)</f>
        <v>Luton Deanery</v>
      </c>
      <c r="N6690" t="str">
        <f>VLOOKUP($J6690,Ref!$D:$H,5,0)</f>
        <v>Archdeaconry of Bedford</v>
      </c>
    </row>
    <row r="6691" spans="2:21" x14ac:dyDescent="0.3">
      <c r="B6691">
        <v>2023</v>
      </c>
      <c r="C6691" t="str">
        <f>IF(GETPIVOTDATA("PS % recovery",Sheet4!$B$5,"Parish Name",K6691)&gt;99.949%,"OK","No")</f>
        <v>No</v>
      </c>
      <c r="D6691" t="e">
        <f>VLOOKUP(J6691,'Ref2'!C:E,3,0)</f>
        <v>#N/A</v>
      </c>
      <c r="I6691" t="e">
        <f>VLOOKUP(J6691,Ref!L:M,2,0)</f>
        <v>#N/A</v>
      </c>
      <c r="J6691" t="s">
        <v>1432</v>
      </c>
      <c r="K6691" t="str">
        <f>VLOOKUP($J6691,Ref!$D:$H,2,0)</f>
        <v xml:space="preserve">Marsh Farm                                   </v>
      </c>
      <c r="L6691" t="str">
        <f>VLOOKUP($J6691,Ref!$D:$H,3,0)</f>
        <v>Marsh Farm</v>
      </c>
      <c r="M6691" t="str">
        <f>VLOOKUP($J6691,Ref!$D:$H,4,0)</f>
        <v>Luton Deanery</v>
      </c>
      <c r="N6691" t="str">
        <f>VLOOKUP($J6691,Ref!$D:$H,5,0)</f>
        <v>Archdeaconry of Bedford</v>
      </c>
      <c r="U6691">
        <v>23122</v>
      </c>
    </row>
    <row r="6692" spans="2:21" x14ac:dyDescent="0.3">
      <c r="B6692">
        <v>2023</v>
      </c>
      <c r="C6692" t="str">
        <f>IF(GETPIVOTDATA("PS % recovery",Sheet4!$B$5,"Parish Name",K6692)&gt;99.949%,"OK","No")</f>
        <v>No</v>
      </c>
      <c r="D6692" t="e">
        <f>VLOOKUP(J6692,'Ref2'!C:E,3,0)</f>
        <v>#N/A</v>
      </c>
      <c r="I6692" t="e">
        <f>VLOOKUP(J6692,Ref!L:M,2,0)</f>
        <v>#N/A</v>
      </c>
      <c r="J6692" t="s">
        <v>1420</v>
      </c>
      <c r="K6692" t="str">
        <f>VLOOKUP($J6692,Ref!$D:$H,2,0)</f>
        <v xml:space="preserve">Luton, St Andrew                             </v>
      </c>
      <c r="L6692" t="str">
        <f>VLOOKUP($J6692,Ref!$D:$H,3,0)</f>
        <v>Luton, St Andrew</v>
      </c>
      <c r="M6692" t="str">
        <f>VLOOKUP($J6692,Ref!$D:$H,4,0)</f>
        <v>Luton Deanery</v>
      </c>
      <c r="N6692" t="str">
        <f>VLOOKUP($J6692,Ref!$D:$H,5,0)</f>
        <v>Archdeaconry of Bedford</v>
      </c>
      <c r="U6692">
        <v>4406</v>
      </c>
    </row>
    <row r="6693" spans="2:21" x14ac:dyDescent="0.3">
      <c r="B6693">
        <v>2023</v>
      </c>
      <c r="C6693" t="str">
        <f>IF(GETPIVOTDATA("PS % recovery",Sheet4!$B$5,"Parish Name",K6693)&gt;99.949%,"OK","No")</f>
        <v>No</v>
      </c>
      <c r="D6693" t="e">
        <f>VLOOKUP(J6693,'Ref2'!C:E,3,0)</f>
        <v>#N/A</v>
      </c>
      <c r="I6693" t="e">
        <f>VLOOKUP(J6693,Ref!L:M,2,0)</f>
        <v>#N/A</v>
      </c>
      <c r="J6693" t="s">
        <v>1422</v>
      </c>
      <c r="K6693" t="str">
        <f>VLOOKUP($J6693,Ref!$D:$H,2,0)</f>
        <v xml:space="preserve">Luton, St Anne with St Christopher           </v>
      </c>
      <c r="L6693" t="str">
        <f>VLOOKUP($J6693,Ref!$D:$H,3,0)</f>
        <v>Luton, St Anne with St Christopher</v>
      </c>
      <c r="M6693" t="str">
        <f>VLOOKUP($J6693,Ref!$D:$H,4,0)</f>
        <v>Luton Deanery</v>
      </c>
      <c r="N6693" t="str">
        <f>VLOOKUP($J6693,Ref!$D:$H,5,0)</f>
        <v>Archdeaconry of Bedford</v>
      </c>
      <c r="U6693">
        <v>19732</v>
      </c>
    </row>
    <row r="6694" spans="2:21" x14ac:dyDescent="0.3">
      <c r="B6694">
        <v>2023</v>
      </c>
      <c r="C6694" t="str">
        <f>IF(GETPIVOTDATA("PS % recovery",Sheet4!$B$5,"Parish Name",K6694)&gt;99.949%,"OK","No")</f>
        <v>No</v>
      </c>
      <c r="D6694" t="e">
        <f>VLOOKUP(J6694,'Ref2'!C:E,3,0)</f>
        <v>#N/A</v>
      </c>
      <c r="I6694" t="e">
        <f>VLOOKUP(J6694,Ref!L:M,2,0)</f>
        <v>#N/A</v>
      </c>
      <c r="J6694" t="s">
        <v>1414</v>
      </c>
      <c r="K6694" t="str">
        <f>VLOOKUP($J6694,Ref!$D:$H,2,0)</f>
        <v xml:space="preserve">Luton, St Augustine, Limbury                 </v>
      </c>
      <c r="L6694" t="str">
        <f>VLOOKUP($J6694,Ref!$D:$H,3,0)</f>
        <v>Luton, Saint Augustine, Limbury with Holy Trinity</v>
      </c>
      <c r="M6694" t="str">
        <f>VLOOKUP($J6694,Ref!$D:$H,4,0)</f>
        <v>Luton Deanery</v>
      </c>
      <c r="N6694" t="str">
        <f>VLOOKUP($J6694,Ref!$D:$H,5,0)</f>
        <v>Archdeaconry of Bedford</v>
      </c>
      <c r="U6694">
        <v>4193</v>
      </c>
    </row>
    <row r="6695" spans="2:21" x14ac:dyDescent="0.3">
      <c r="B6695">
        <v>2023</v>
      </c>
      <c r="C6695" t="str">
        <f>IF(GETPIVOTDATA("PS % recovery",Sheet4!$B$5,"Parish Name",K6695)&gt;99.949%,"OK","No")</f>
        <v>No</v>
      </c>
      <c r="D6695" t="str">
        <f>VLOOKUP(J6695,'Ref2'!C:E,3,0)</f>
        <v>LLF</v>
      </c>
      <c r="I6695" t="e">
        <f>VLOOKUP(J6695,Ref!L:M,2,0)</f>
        <v>#N/A</v>
      </c>
      <c r="J6695" t="s">
        <v>1424</v>
      </c>
      <c r="K6695" t="str">
        <f>VLOOKUP($J6695,Ref!$D:$H,2,0)</f>
        <v xml:space="preserve">Luton, St Francis                            </v>
      </c>
      <c r="L6695" t="str">
        <f>VLOOKUP($J6695,Ref!$D:$H,3,0)</f>
        <v>Luton, St Francis</v>
      </c>
      <c r="M6695" t="str">
        <f>VLOOKUP($J6695,Ref!$D:$H,4,0)</f>
        <v>Luton Deanery</v>
      </c>
      <c r="N6695" t="str">
        <f>VLOOKUP($J6695,Ref!$D:$H,5,0)</f>
        <v>Archdeaconry of Bedford</v>
      </c>
      <c r="U6695">
        <v>22179</v>
      </c>
    </row>
    <row r="6696" spans="2:21" x14ac:dyDescent="0.3">
      <c r="B6696">
        <v>2023</v>
      </c>
      <c r="C6696" t="str">
        <f>IF(GETPIVOTDATA("PS % recovery",Sheet4!$B$5,"Parish Name",K6696)&gt;99.949%,"OK","No")</f>
        <v>OK</v>
      </c>
      <c r="D6696" t="str">
        <f>VLOOKUP(J6696,'Ref2'!C:E,3,0)</f>
        <v>LLF</v>
      </c>
      <c r="I6696" t="e">
        <f>VLOOKUP(J6696,Ref!L:M,2,0)</f>
        <v>#N/A</v>
      </c>
      <c r="J6696" t="s">
        <v>1418</v>
      </c>
      <c r="K6696" t="str">
        <f>VLOOKUP($J6696,Ref!$D:$H,2,0)</f>
        <v xml:space="preserve">Luton, St Hugh, Lewsey                       </v>
      </c>
      <c r="L6696" t="str">
        <f>VLOOKUP($J6696,Ref!$D:$H,3,0)</f>
        <v>Luton, St Hugh, Lewsey</v>
      </c>
      <c r="M6696" t="str">
        <f>VLOOKUP($J6696,Ref!$D:$H,4,0)</f>
        <v>Luton Deanery</v>
      </c>
      <c r="N6696" t="str">
        <f>VLOOKUP($J6696,Ref!$D:$H,5,0)</f>
        <v>Archdeaconry of Bedford</v>
      </c>
    </row>
    <row r="6697" spans="2:21" x14ac:dyDescent="0.3">
      <c r="B6697">
        <v>2023</v>
      </c>
      <c r="C6697" t="str">
        <f>IF(GETPIVOTDATA("PS % recovery",Sheet4!$B$5,"Parish Name",K6697)&gt;99.949%,"OK","No")</f>
        <v>OK</v>
      </c>
      <c r="D6697" t="e">
        <f>VLOOKUP(J6697,'Ref2'!C:E,3,0)</f>
        <v>#N/A</v>
      </c>
      <c r="I6697" t="e">
        <f>VLOOKUP(J6697,Ref!L:M,2,0)</f>
        <v>#N/A</v>
      </c>
      <c r="J6697" t="s">
        <v>1426</v>
      </c>
      <c r="K6697" t="str">
        <f>VLOOKUP($J6697,Ref!$D:$H,2,0)</f>
        <v xml:space="preserve">Luton                                        </v>
      </c>
      <c r="L6697" t="str">
        <f>VLOOKUP($J6697,Ref!$D:$H,3,0)</f>
        <v>Luton</v>
      </c>
      <c r="M6697" t="str">
        <f>VLOOKUP($J6697,Ref!$D:$H,4,0)</f>
        <v>Luton Deanery</v>
      </c>
      <c r="N6697" t="str">
        <f>VLOOKUP($J6697,Ref!$D:$H,5,0)</f>
        <v>Archdeaconry of Bedford</v>
      </c>
    </row>
    <row r="6698" spans="2:21" x14ac:dyDescent="0.3">
      <c r="B6698">
        <v>2023</v>
      </c>
      <c r="C6698" t="str">
        <f>IF(GETPIVOTDATA("PS % recovery",Sheet4!$B$5,"Parish Name",K6698)&gt;99.949%,"OK","No")</f>
        <v>No</v>
      </c>
      <c r="D6698" t="e">
        <f>VLOOKUP(J6698,'Ref2'!C:E,3,0)</f>
        <v>#N/A</v>
      </c>
      <c r="I6698" t="e">
        <f>VLOOKUP(J6698,Ref!L:M,2,0)</f>
        <v>#N/A</v>
      </c>
      <c r="J6698" t="s">
        <v>1428</v>
      </c>
      <c r="K6698" t="str">
        <f>VLOOKUP($J6698,Ref!$D:$H,2,0)</f>
        <v xml:space="preserve">Luton, St Paul                               </v>
      </c>
      <c r="L6698" t="str">
        <f>VLOOKUP($J6698,Ref!$D:$H,3,0)</f>
        <v>Luton, St Paul</v>
      </c>
      <c r="M6698" t="str">
        <f>VLOOKUP($J6698,Ref!$D:$H,4,0)</f>
        <v>Luton Deanery</v>
      </c>
      <c r="N6698" t="str">
        <f>VLOOKUP($J6698,Ref!$D:$H,5,0)</f>
        <v>Archdeaconry of Bedford</v>
      </c>
      <c r="U6698">
        <v>8375</v>
      </c>
    </row>
    <row r="6699" spans="2:21" x14ac:dyDescent="0.3">
      <c r="B6699">
        <v>2023</v>
      </c>
      <c r="C6699" t="str">
        <f>IF(GETPIVOTDATA("PS % recovery",Sheet4!$B$5,"Parish Name",K6699)&gt;99.949%,"OK","No")</f>
        <v>No</v>
      </c>
      <c r="D6699" t="e">
        <f>VLOOKUP(J6699,'Ref2'!C:E,3,0)</f>
        <v>#N/A</v>
      </c>
      <c r="I6699" t="e">
        <f>VLOOKUP(J6699,Ref!L:M,2,0)</f>
        <v>#N/A</v>
      </c>
      <c r="J6699" t="s">
        <v>1430</v>
      </c>
      <c r="K6699" t="str">
        <f>VLOOKUP($J6699,Ref!$D:$H,2,0)</f>
        <v xml:space="preserve">Luton, St Saviour                            </v>
      </c>
      <c r="L6699" t="str">
        <f>VLOOKUP($J6699,Ref!$D:$H,3,0)</f>
        <v>Luton, St Saviour</v>
      </c>
      <c r="M6699" t="str">
        <f>VLOOKUP($J6699,Ref!$D:$H,4,0)</f>
        <v>Luton Deanery</v>
      </c>
      <c r="N6699" t="str">
        <f>VLOOKUP($J6699,Ref!$D:$H,5,0)</f>
        <v>Archdeaconry of Bedford</v>
      </c>
      <c r="U6699">
        <v>14570</v>
      </c>
    </row>
    <row r="6700" spans="2:21" x14ac:dyDescent="0.3">
      <c r="B6700">
        <v>2023</v>
      </c>
      <c r="C6700" t="str">
        <f>IF(GETPIVOTDATA("PS % recovery",Sheet4!$B$5,"Parish Name",K6700)&gt;99.949%,"OK","No")</f>
        <v>OK</v>
      </c>
      <c r="D6700" t="e">
        <f>VLOOKUP(J6700,'Ref2'!C:E,3,0)</f>
        <v>#N/A</v>
      </c>
      <c r="I6700" t="e">
        <f>VLOOKUP(J6700,Ref!L:M,2,0)</f>
        <v>#N/A</v>
      </c>
      <c r="J6700" t="s">
        <v>1434</v>
      </c>
      <c r="K6700" t="str">
        <f>VLOOKUP($J6700,Ref!$D:$H,2,0)</f>
        <v xml:space="preserve">Stopsley, St Thomas                          </v>
      </c>
      <c r="L6700" t="str">
        <f>VLOOKUP($J6700,Ref!$D:$H,3,0)</f>
        <v>Stopsley, St Thomas</v>
      </c>
      <c r="M6700" t="str">
        <f>VLOOKUP($J6700,Ref!$D:$H,4,0)</f>
        <v>Luton Deanery</v>
      </c>
      <c r="N6700" t="str">
        <f>VLOOKUP($J6700,Ref!$D:$H,5,0)</f>
        <v>Archdeaconry of Bedford</v>
      </c>
    </row>
    <row r="6701" spans="2:21" x14ac:dyDescent="0.3">
      <c r="B6701">
        <v>2023</v>
      </c>
      <c r="C6701" t="str">
        <f>IF(GETPIVOTDATA("PS % recovery",Sheet4!$B$5,"Parish Name",K6701)&gt;99.949%,"OK","No")</f>
        <v>No</v>
      </c>
      <c r="D6701" t="str">
        <f>VLOOKUP(J6701,'Ref2'!C:E,3,0)</f>
        <v>LLF</v>
      </c>
      <c r="I6701" t="e">
        <f>VLOOKUP(J6701,Ref!L:M,2,0)</f>
        <v>#N/A</v>
      </c>
      <c r="J6701" t="s">
        <v>1404</v>
      </c>
      <c r="K6701" t="str">
        <f>VLOOKUP($J6701,Ref!$D:$H,2,0)</f>
        <v xml:space="preserve">Bushmead                                     </v>
      </c>
      <c r="L6701" t="str">
        <f>VLOOKUP($J6701,Ref!$D:$H,3,0)</f>
        <v>Bushmead</v>
      </c>
      <c r="M6701" t="str">
        <f>VLOOKUP($J6701,Ref!$D:$H,4,0)</f>
        <v>Luton Deanery</v>
      </c>
      <c r="N6701" t="str">
        <f>VLOOKUP($J6701,Ref!$D:$H,5,0)</f>
        <v>Archdeaconry of Bedford</v>
      </c>
      <c r="U6701">
        <v>9876</v>
      </c>
    </row>
    <row r="6702" spans="2:21" x14ac:dyDescent="0.3">
      <c r="B6702">
        <v>2023</v>
      </c>
      <c r="C6702" t="str">
        <f>IF(GETPIVOTDATA("PS % recovery",Sheet4!$B$5,"Parish Name",K6702)&gt;99.949%,"OK","No")</f>
        <v>No</v>
      </c>
      <c r="D6702" t="e">
        <f>VLOOKUP(J6702,'Ref2'!C:E,3,0)</f>
        <v>#N/A</v>
      </c>
      <c r="I6702" t="e">
        <f>VLOOKUP(J6702,Ref!L:M,2,0)</f>
        <v>#N/A</v>
      </c>
      <c r="J6702" t="s">
        <v>1436</v>
      </c>
      <c r="K6702" t="str">
        <f>VLOOKUP($J6702,Ref!$D:$H,2,0)</f>
        <v xml:space="preserve">Streatley                                    </v>
      </c>
      <c r="L6702" t="str">
        <f>VLOOKUP($J6702,Ref!$D:$H,3,0)</f>
        <v>Streatley</v>
      </c>
      <c r="M6702" t="str">
        <f>VLOOKUP($J6702,Ref!$D:$H,4,0)</f>
        <v>Luton Deanery</v>
      </c>
      <c r="N6702" t="str">
        <f>VLOOKUP($J6702,Ref!$D:$H,5,0)</f>
        <v>Archdeaconry of Bedford</v>
      </c>
      <c r="U6702">
        <v>7526</v>
      </c>
    </row>
    <row r="6703" spans="2:21" x14ac:dyDescent="0.3">
      <c r="B6703">
        <v>2023</v>
      </c>
      <c r="C6703" t="str">
        <f>IF(GETPIVOTDATA("PS % recovery",Sheet4!$B$5,"Parish Name",K6703)&gt;99.949%,"OK","No")</f>
        <v>No</v>
      </c>
      <c r="D6703" t="e">
        <f>VLOOKUP(J6703,'Ref2'!C:E,3,0)</f>
        <v>#N/A</v>
      </c>
      <c r="I6703" t="e">
        <f>VLOOKUP(J6703,Ref!L:M,2,0)</f>
        <v>#N/A</v>
      </c>
      <c r="J6703" t="s">
        <v>1438</v>
      </c>
      <c r="K6703" t="str">
        <f>VLOOKUP($J6703,Ref!$D:$H,2,0)</f>
        <v xml:space="preserve">Sundon                                       </v>
      </c>
      <c r="L6703" t="str">
        <f>VLOOKUP($J6703,Ref!$D:$H,3,0)</f>
        <v>Sundon</v>
      </c>
      <c r="M6703" t="str">
        <f>VLOOKUP($J6703,Ref!$D:$H,4,0)</f>
        <v>Luton Deanery</v>
      </c>
      <c r="N6703" t="str">
        <f>VLOOKUP($J6703,Ref!$D:$H,5,0)</f>
        <v>Archdeaconry of Bedford</v>
      </c>
      <c r="U6703">
        <v>9210</v>
      </c>
    </row>
    <row r="6704" spans="2:21" x14ac:dyDescent="0.3">
      <c r="B6704">
        <v>2023</v>
      </c>
      <c r="C6704" t="str">
        <f>IF(GETPIVOTDATA("PS % recovery",Sheet4!$B$5,"Parish Name",K6704)&gt;99.949%,"OK","No")</f>
        <v>OK</v>
      </c>
      <c r="D6704" t="e">
        <f>VLOOKUP(J6704,'Ref2'!C:E,3,0)</f>
        <v>#N/A</v>
      </c>
      <c r="I6704" t="e">
        <f>VLOOKUP(J6704,Ref!L:M,2,0)</f>
        <v>#N/A</v>
      </c>
      <c r="J6704" t="s">
        <v>1408</v>
      </c>
      <c r="K6704" t="str">
        <f>VLOOKUP($J6704,Ref!$D:$H,2,0)</f>
        <v xml:space="preserve">Woodside, St Andrew                          </v>
      </c>
      <c r="L6704" t="str">
        <f>VLOOKUP($J6704,Ref!$D:$H,3,0)</f>
        <v>Woodside</v>
      </c>
      <c r="M6704" t="str">
        <f>VLOOKUP($J6704,Ref!$D:$H,4,0)</f>
        <v>Luton Deanery</v>
      </c>
      <c r="N6704" t="str">
        <f>VLOOKUP($J6704,Ref!$D:$H,5,0)</f>
        <v>Archdeaconry of Bedford</v>
      </c>
    </row>
    <row r="6705" spans="2:21" x14ac:dyDescent="0.3">
      <c r="B6705">
        <v>2023</v>
      </c>
      <c r="C6705" t="str">
        <f>IF(GETPIVOTDATA("PS % recovery",Sheet4!$B$5,"Parish Name",K6705)&gt;99.949%,"OK","No")</f>
        <v>No</v>
      </c>
      <c r="D6705" t="str">
        <f>VLOOKUP(J6705,'Ref2'!C:E,3,0)</f>
        <v>LLF</v>
      </c>
      <c r="I6705" t="e">
        <f>VLOOKUP(J6705,Ref!L:M,2,0)</f>
        <v>#N/A</v>
      </c>
      <c r="J6705" t="s">
        <v>1440</v>
      </c>
      <c r="K6705" t="str">
        <f>VLOOKUP($J6705,Ref!$D:$H,2,0)</f>
        <v xml:space="preserve">Bletsoe                                      </v>
      </c>
      <c r="L6705" t="str">
        <f>VLOOKUP($J6705,Ref!$D:$H,3,0)</f>
        <v>Riseley with Bletsoe</v>
      </c>
      <c r="M6705" t="str">
        <f>VLOOKUP($J6705,Ref!$D:$H,4,0)</f>
        <v>Sharnbrook Deanery</v>
      </c>
      <c r="N6705" t="str">
        <f>VLOOKUP($J6705,Ref!$D:$H,5,0)</f>
        <v>Archdeaconry of Bedford</v>
      </c>
      <c r="U6705">
        <v>1345.5</v>
      </c>
    </row>
    <row r="6706" spans="2:21" x14ac:dyDescent="0.3">
      <c r="B6706">
        <v>2023</v>
      </c>
      <c r="C6706" t="str">
        <f>IF(GETPIVOTDATA("PS % recovery",Sheet4!$B$5,"Parish Name",K6706)&gt;99.949%,"OK","No")</f>
        <v>No</v>
      </c>
      <c r="D6706" t="e">
        <f>VLOOKUP(J6706,'Ref2'!C:E,3,0)</f>
        <v>#N/A</v>
      </c>
      <c r="I6706" t="e">
        <f>VLOOKUP(J6706,Ref!L:M,2,0)</f>
        <v>#N/A</v>
      </c>
      <c r="J6706" t="s">
        <v>1444</v>
      </c>
      <c r="K6706" t="str">
        <f>VLOOKUP($J6706,Ref!$D:$H,2,0)</f>
        <v xml:space="preserve">Bolnhurst                                    </v>
      </c>
      <c r="L6706" t="str">
        <f>VLOOKUP($J6706,Ref!$D:$H,3,0)</f>
        <v>Bolnhurst with Keysoe</v>
      </c>
      <c r="M6706" t="str">
        <f>VLOOKUP($J6706,Ref!$D:$H,4,0)</f>
        <v>Sharnbrook Deanery</v>
      </c>
      <c r="N6706" t="str">
        <f>VLOOKUP($J6706,Ref!$D:$H,5,0)</f>
        <v>Archdeaconry of Bedford</v>
      </c>
    </row>
    <row r="6707" spans="2:21" x14ac:dyDescent="0.3">
      <c r="B6707">
        <v>2023</v>
      </c>
      <c r="C6707" t="str">
        <f>IF(GETPIVOTDATA("PS % recovery",Sheet4!$B$5,"Parish Name",K6707)&gt;99.949%,"OK","No")</f>
        <v>No</v>
      </c>
      <c r="D6707" t="e">
        <f>VLOOKUP(J6707,'Ref2'!C:E,3,0)</f>
        <v>#N/A</v>
      </c>
      <c r="I6707" t="e">
        <f>VLOOKUP(J6707,Ref!L:M,2,0)</f>
        <v>#N/A</v>
      </c>
      <c r="J6707" t="s">
        <v>1482</v>
      </c>
      <c r="K6707" t="str">
        <f>VLOOKUP($J6707,Ref!$D:$H,2,0)</f>
        <v xml:space="preserve">Bromham                                      </v>
      </c>
      <c r="L6707" t="str">
        <f>VLOOKUP($J6707,Ref!$D:$H,3,0)</f>
        <v>Bromham with Oakley and Stagsden</v>
      </c>
      <c r="M6707" t="str">
        <f>VLOOKUP($J6707,Ref!$D:$H,4,0)</f>
        <v>Sharnbrook Deanery</v>
      </c>
      <c r="N6707" t="str">
        <f>VLOOKUP($J6707,Ref!$D:$H,5,0)</f>
        <v>Archdeaconry of Bedford</v>
      </c>
    </row>
    <row r="6708" spans="2:21" x14ac:dyDescent="0.3">
      <c r="B6708">
        <v>2023</v>
      </c>
      <c r="C6708" t="str">
        <f>IF(GETPIVOTDATA("PS % recovery",Sheet4!$B$5,"Parish Name",K6708)&gt;99.949%,"OK","No")</f>
        <v>OK</v>
      </c>
      <c r="D6708" t="e">
        <f>VLOOKUP(J6708,'Ref2'!C:E,3,0)</f>
        <v>#N/A</v>
      </c>
      <c r="I6708" t="e">
        <f>VLOOKUP(J6708,Ref!L:M,2,0)</f>
        <v>#N/A</v>
      </c>
      <c r="J6708" t="s">
        <v>1448</v>
      </c>
      <c r="K6708" t="str">
        <f>VLOOKUP($J6708,Ref!$D:$H,2,0)</f>
        <v xml:space="preserve">Carlton with Chellington (LEP)               </v>
      </c>
      <c r="L6708" t="str">
        <f>VLOOKUP($J6708,Ref!$D:$H,3,0)</f>
        <v>Chellington Team</v>
      </c>
      <c r="M6708" t="str">
        <f>VLOOKUP($J6708,Ref!$D:$H,4,0)</f>
        <v>Sharnbrook Deanery</v>
      </c>
      <c r="N6708" t="str">
        <f>VLOOKUP($J6708,Ref!$D:$H,5,0)</f>
        <v>Archdeaconry of Bedford</v>
      </c>
    </row>
    <row r="6709" spans="2:21" x14ac:dyDescent="0.3">
      <c r="B6709">
        <v>2023</v>
      </c>
      <c r="C6709" t="str">
        <f>IF(GETPIVOTDATA("PS % recovery",Sheet4!$B$5,"Parish Name",K6709)&gt;99.949%,"OK","No")</f>
        <v>OK</v>
      </c>
      <c r="D6709" t="e">
        <f>VLOOKUP(J6709,'Ref2'!C:E,3,0)</f>
        <v>#N/A</v>
      </c>
      <c r="I6709" t="e">
        <f>VLOOKUP(J6709,Ref!L:M,2,0)</f>
        <v>#N/A</v>
      </c>
      <c r="J6709" t="s">
        <v>1488</v>
      </c>
      <c r="K6709" t="str">
        <f>VLOOKUP($J6709,Ref!$D:$H,2,0)</f>
        <v xml:space="preserve">Clapham                                      </v>
      </c>
      <c r="L6709" t="str">
        <f>VLOOKUP($J6709,Ref!$D:$H,3,0)</f>
        <v>Clapham</v>
      </c>
      <c r="M6709" t="str">
        <f>VLOOKUP($J6709,Ref!$D:$H,4,0)</f>
        <v>Sharnbrook Deanery</v>
      </c>
      <c r="N6709" t="str">
        <f>VLOOKUP($J6709,Ref!$D:$H,5,0)</f>
        <v>Archdeaconry of Bedford</v>
      </c>
    </row>
    <row r="6710" spans="2:21" x14ac:dyDescent="0.3">
      <c r="B6710">
        <v>2023</v>
      </c>
      <c r="C6710" t="str">
        <f>IF(GETPIVOTDATA("PS % recovery",Sheet4!$B$5,"Parish Name",K6710)&gt;99.949%,"OK","No")</f>
        <v>No</v>
      </c>
      <c r="D6710" t="e">
        <f>VLOOKUP(J6710,'Ref2'!C:E,3,0)</f>
        <v>#N/A</v>
      </c>
      <c r="I6710" t="e">
        <f>VLOOKUP(J6710,Ref!L:M,2,0)</f>
        <v>#N/A</v>
      </c>
      <c r="J6710" t="s">
        <v>1452</v>
      </c>
      <c r="K6710" t="str">
        <f>VLOOKUP($J6710,Ref!$D:$H,2,0)</f>
        <v xml:space="preserve">Colmworth                                    </v>
      </c>
      <c r="L6710" t="str">
        <f>VLOOKUP($J6710,Ref!$D:$H,3,0)</f>
        <v>Wilden with Colmworth and Ravensden</v>
      </c>
      <c r="M6710" t="str">
        <f>VLOOKUP($J6710,Ref!$D:$H,4,0)</f>
        <v>Sharnbrook Deanery</v>
      </c>
      <c r="N6710" t="str">
        <f>VLOOKUP($J6710,Ref!$D:$H,5,0)</f>
        <v>Archdeaconry of Bedford</v>
      </c>
    </row>
    <row r="6711" spans="2:21" x14ac:dyDescent="0.3">
      <c r="B6711">
        <v>2023</v>
      </c>
      <c r="C6711" t="str">
        <f>IF(GETPIVOTDATA("PS % recovery",Sheet4!$B$5,"Parish Name",K6711)&gt;99.949%,"OK","No")</f>
        <v>OK</v>
      </c>
      <c r="D6711" t="e">
        <f>VLOOKUP(J6711,'Ref2'!C:E,3,0)</f>
        <v>#N/A</v>
      </c>
      <c r="I6711" t="e">
        <f>VLOOKUP(J6711,Ref!L:M,2,0)</f>
        <v>#N/A</v>
      </c>
      <c r="J6711" t="s">
        <v>1458</v>
      </c>
      <c r="K6711" t="str">
        <f>VLOOKUP($J6711,Ref!$D:$H,2,0)</f>
        <v xml:space="preserve">Felmersham                                   </v>
      </c>
      <c r="L6711" t="str">
        <f>VLOOKUP($J6711,Ref!$D:$H,3,0)</f>
        <v>Sharnbrook, Felmersham and Knotting with Souldrop</v>
      </c>
      <c r="M6711" t="str">
        <f>VLOOKUP($J6711,Ref!$D:$H,4,0)</f>
        <v>Sharnbrook Deanery</v>
      </c>
      <c r="N6711" t="str">
        <f>VLOOKUP($J6711,Ref!$D:$H,5,0)</f>
        <v>Archdeaconry of Bedford</v>
      </c>
    </row>
    <row r="6712" spans="2:21" x14ac:dyDescent="0.3">
      <c r="B6712">
        <v>2023</v>
      </c>
      <c r="C6712" t="str">
        <f>IF(GETPIVOTDATA("PS % recovery",Sheet4!$B$5,"Parish Name",K6712)&gt;99.949%,"OK","No")</f>
        <v>No</v>
      </c>
      <c r="D6712" t="e">
        <f>VLOOKUP(J6712,'Ref2'!C:E,3,0)</f>
        <v>#N/A</v>
      </c>
      <c r="I6712" t="e">
        <f>VLOOKUP(J6712,Ref!L:M,2,0)</f>
        <v>#N/A</v>
      </c>
      <c r="J6712" t="s">
        <v>1450</v>
      </c>
      <c r="K6712" t="str">
        <f>VLOOKUP($J6712,Ref!$D:$H,2,0)</f>
        <v xml:space="preserve">Harrold (LEP)                                </v>
      </c>
      <c r="L6712" t="str">
        <f>VLOOKUP($J6712,Ref!$D:$H,3,0)</f>
        <v>Chellington Team</v>
      </c>
      <c r="M6712" t="str">
        <f>VLOOKUP($J6712,Ref!$D:$H,4,0)</f>
        <v>Sharnbrook Deanery</v>
      </c>
      <c r="N6712" t="str">
        <f>VLOOKUP($J6712,Ref!$D:$H,5,0)</f>
        <v>Archdeaconry of Bedford</v>
      </c>
      <c r="U6712">
        <v>5683</v>
      </c>
    </row>
    <row r="6713" spans="2:21" x14ac:dyDescent="0.3">
      <c r="B6713">
        <v>2023</v>
      </c>
      <c r="C6713" t="str">
        <f>IF(GETPIVOTDATA("PS % recovery",Sheet4!$B$5,"Parish Name",K6713)&gt;99.949%,"OK","No")</f>
        <v>No</v>
      </c>
      <c r="D6713" t="e">
        <f>VLOOKUP(J6713,'Ref2'!C:E,3,0)</f>
        <v>#N/A</v>
      </c>
      <c r="I6713" t="e">
        <f>VLOOKUP(J6713,Ref!L:M,2,0)</f>
        <v>#N/A</v>
      </c>
      <c r="J6713" t="s">
        <v>1446</v>
      </c>
      <c r="K6713" t="str">
        <f>VLOOKUP($J6713,Ref!$D:$H,2,0)</f>
        <v xml:space="preserve">Keysoe                                       </v>
      </c>
      <c r="L6713" t="str">
        <f>VLOOKUP($J6713,Ref!$D:$H,3,0)</f>
        <v>Bolnhurst with Keysoe</v>
      </c>
      <c r="M6713" t="str">
        <f>VLOOKUP($J6713,Ref!$D:$H,4,0)</f>
        <v>Sharnbrook Deanery</v>
      </c>
      <c r="N6713" t="str">
        <f>VLOOKUP($J6713,Ref!$D:$H,5,0)</f>
        <v>Archdeaconry of Bedford</v>
      </c>
    </row>
    <row r="6714" spans="2:21" x14ac:dyDescent="0.3">
      <c r="B6714">
        <v>2023</v>
      </c>
      <c r="C6714" t="str">
        <f>IF(GETPIVOTDATA("PS % recovery",Sheet4!$B$5,"Parish Name",K6714)&gt;99.949%,"OK","No")</f>
        <v>No</v>
      </c>
      <c r="D6714" t="e">
        <f>VLOOKUP(J6714,'Ref2'!C:E,3,0)</f>
        <v>#N/A</v>
      </c>
      <c r="I6714" t="e">
        <f>VLOOKUP(J6714,Ref!L:M,2,0)</f>
        <v>#N/A</v>
      </c>
      <c r="J6714" t="s">
        <v>1464</v>
      </c>
      <c r="K6714" t="str">
        <f>VLOOKUP($J6714,Ref!$D:$H,2,0)</f>
        <v xml:space="preserve">Milton Ernest                                </v>
      </c>
      <c r="L6714" t="str">
        <f>VLOOKUP($J6714,Ref!$D:$H,3,0)</f>
        <v>Milton Ernest, Pavenham and Thurleigh</v>
      </c>
      <c r="M6714" t="str">
        <f>VLOOKUP($J6714,Ref!$D:$H,4,0)</f>
        <v>Sharnbrook Deanery</v>
      </c>
      <c r="N6714" t="str">
        <f>VLOOKUP($J6714,Ref!$D:$H,5,0)</f>
        <v>Archdeaconry of Bedford</v>
      </c>
      <c r="U6714">
        <v>10157</v>
      </c>
    </row>
    <row r="6715" spans="2:21" x14ac:dyDescent="0.3">
      <c r="B6715">
        <v>2023</v>
      </c>
      <c r="C6715" t="str">
        <f>IF(GETPIVOTDATA("PS % recovery",Sheet4!$B$5,"Parish Name",K6715)&gt;99.949%,"OK","No")</f>
        <v>No</v>
      </c>
      <c r="D6715" t="e">
        <f>VLOOKUP(J6715,'Ref2'!C:E,3,0)</f>
        <v>#N/A</v>
      </c>
      <c r="I6715" t="e">
        <f>VLOOKUP(J6715,Ref!L:M,2,0)</f>
        <v>#N/A</v>
      </c>
      <c r="J6715" t="s">
        <v>1484</v>
      </c>
      <c r="K6715" t="str">
        <f>VLOOKUP($J6715,Ref!$D:$H,2,0)</f>
        <v xml:space="preserve">Oakley (LEP)                                 </v>
      </c>
      <c r="L6715" t="str">
        <f>VLOOKUP($J6715,Ref!$D:$H,3,0)</f>
        <v>Bromham with Oakley and Stagsden</v>
      </c>
      <c r="M6715" t="str">
        <f>VLOOKUP($J6715,Ref!$D:$H,4,0)</f>
        <v>Sharnbrook Deanery</v>
      </c>
      <c r="N6715" t="str">
        <f>VLOOKUP($J6715,Ref!$D:$H,5,0)</f>
        <v>Archdeaconry of Bedford</v>
      </c>
      <c r="U6715">
        <v>9999.9599999999991</v>
      </c>
    </row>
    <row r="6716" spans="2:21" x14ac:dyDescent="0.3">
      <c r="B6716">
        <v>2023</v>
      </c>
      <c r="C6716" t="str">
        <f>IF(GETPIVOTDATA("PS % recovery",Sheet4!$B$5,"Parish Name",K6716)&gt;99.949%,"OK","No")</f>
        <v>OK</v>
      </c>
      <c r="D6716" t="e">
        <f>VLOOKUP(J6716,'Ref2'!C:E,3,0)</f>
        <v>#N/A</v>
      </c>
      <c r="I6716" t="e">
        <f>VLOOKUP(J6716,Ref!L:M,2,0)</f>
        <v>#N/A</v>
      </c>
      <c r="J6716" t="s">
        <v>1468</v>
      </c>
      <c r="K6716" t="str">
        <f>VLOOKUP($J6716,Ref!$D:$H,2,0)</f>
        <v xml:space="preserve">Odell                                        </v>
      </c>
      <c r="L6716" t="str">
        <f>VLOOKUP($J6716,Ref!$D:$H,3,0)</f>
        <v>Chellington Team</v>
      </c>
      <c r="M6716" t="str">
        <f>VLOOKUP($J6716,Ref!$D:$H,4,0)</f>
        <v>Sharnbrook Deanery</v>
      </c>
      <c r="N6716" t="str">
        <f>VLOOKUP($J6716,Ref!$D:$H,5,0)</f>
        <v>Archdeaconry of Bedford</v>
      </c>
    </row>
    <row r="6717" spans="2:21" x14ac:dyDescent="0.3">
      <c r="B6717">
        <v>2023</v>
      </c>
      <c r="C6717" t="str">
        <f>IF(GETPIVOTDATA("PS % recovery",Sheet4!$B$5,"Parish Name",K6717)&gt;99.949%,"OK","No")</f>
        <v>OK</v>
      </c>
      <c r="D6717" t="e">
        <f>VLOOKUP(J6717,'Ref2'!C:E,3,0)</f>
        <v>#N/A</v>
      </c>
      <c r="I6717" t="e">
        <f>VLOOKUP(J6717,Ref!L:M,2,0)</f>
        <v>#N/A</v>
      </c>
      <c r="J6717" t="s">
        <v>1470</v>
      </c>
      <c r="K6717" t="str">
        <f>VLOOKUP($J6717,Ref!$D:$H,2,0)</f>
        <v xml:space="preserve">Pavenham                                     </v>
      </c>
      <c r="L6717" t="str">
        <f>VLOOKUP($J6717,Ref!$D:$H,3,0)</f>
        <v>Milton Ernest, Pavenham and Thurleigh</v>
      </c>
      <c r="M6717" t="str">
        <f>VLOOKUP($J6717,Ref!$D:$H,4,0)</f>
        <v>Sharnbrook Deanery</v>
      </c>
      <c r="N6717" t="str">
        <f>VLOOKUP($J6717,Ref!$D:$H,5,0)</f>
        <v>Archdeaconry of Bedford</v>
      </c>
    </row>
    <row r="6718" spans="2:21" x14ac:dyDescent="0.3">
      <c r="B6718">
        <v>2023</v>
      </c>
      <c r="C6718" t="str">
        <f>IF(GETPIVOTDATA("PS % recovery",Sheet4!$B$5,"Parish Name",K6718)&gt;99.949%,"OK","No")</f>
        <v>No</v>
      </c>
      <c r="D6718" t="e">
        <f>VLOOKUP(J6718,'Ref2'!C:E,3,0)</f>
        <v>#N/A</v>
      </c>
      <c r="I6718" t="e">
        <f>VLOOKUP(J6718,Ref!L:M,2,0)</f>
        <v>#N/A</v>
      </c>
      <c r="J6718" t="s">
        <v>1472</v>
      </c>
      <c r="K6718" t="str">
        <f>VLOOKUP($J6718,Ref!$D:$H,2,0)</f>
        <v xml:space="preserve">Podington with Farndish                      </v>
      </c>
      <c r="L6718" t="str">
        <f>VLOOKUP($J6718,Ref!$D:$H,3,0)</f>
        <v>Chellington Team</v>
      </c>
      <c r="M6718" t="str">
        <f>VLOOKUP($J6718,Ref!$D:$H,4,0)</f>
        <v>Sharnbrook Deanery</v>
      </c>
      <c r="N6718" t="str">
        <f>VLOOKUP($J6718,Ref!$D:$H,5,0)</f>
        <v>Archdeaconry of Bedford</v>
      </c>
      <c r="U6718">
        <v>1178</v>
      </c>
    </row>
    <row r="6719" spans="2:21" x14ac:dyDescent="0.3">
      <c r="B6719">
        <v>2023</v>
      </c>
      <c r="C6719" t="str">
        <f>IF(GETPIVOTDATA("PS % recovery",Sheet4!$B$5,"Parish Name",K6719)&gt;99.949%,"OK","No")</f>
        <v>No</v>
      </c>
      <c r="D6719" t="e">
        <f>VLOOKUP(J6719,'Ref2'!C:E,3,0)</f>
        <v>#N/A</v>
      </c>
      <c r="I6719" t="e">
        <f>VLOOKUP(J6719,Ref!L:M,2,0)</f>
        <v>#N/A</v>
      </c>
      <c r="J6719" t="s">
        <v>1454</v>
      </c>
      <c r="K6719" t="str">
        <f>VLOOKUP($J6719,Ref!$D:$H,2,0)</f>
        <v xml:space="preserve">Ravensden                                    </v>
      </c>
      <c r="L6719" t="str">
        <f>VLOOKUP($J6719,Ref!$D:$H,3,0)</f>
        <v>Wilden with Colmworth and Ravensden</v>
      </c>
      <c r="M6719" t="str">
        <f>VLOOKUP($J6719,Ref!$D:$H,4,0)</f>
        <v>Sharnbrook Deanery</v>
      </c>
      <c r="N6719" t="str">
        <f>VLOOKUP($J6719,Ref!$D:$H,5,0)</f>
        <v>Archdeaconry of Bedford</v>
      </c>
      <c r="U6719">
        <v>4669</v>
      </c>
    </row>
    <row r="6720" spans="2:21" x14ac:dyDescent="0.3">
      <c r="B6720">
        <v>2023</v>
      </c>
      <c r="C6720" t="str">
        <f>IF(GETPIVOTDATA("PS % recovery",Sheet4!$B$5,"Parish Name",K6720)&gt;99.949%,"OK","No")</f>
        <v>OK</v>
      </c>
      <c r="D6720" t="str">
        <f>VLOOKUP(J6720,'Ref2'!C:E,3,0)</f>
        <v>LLF</v>
      </c>
      <c r="I6720" t="str">
        <f>VLOOKUP(J6720,Ref!L:M,2,0)</f>
        <v>Yes</v>
      </c>
      <c r="J6720" t="s">
        <v>1442</v>
      </c>
      <c r="K6720" t="str">
        <f>VLOOKUP($J6720,Ref!$D:$H,2,0)</f>
        <v xml:space="preserve">Riseley                                      </v>
      </c>
      <c r="L6720" t="str">
        <f>VLOOKUP($J6720,Ref!$D:$H,3,0)</f>
        <v>Riseley with Bletsoe</v>
      </c>
      <c r="M6720" t="str">
        <f>VLOOKUP($J6720,Ref!$D:$H,4,0)</f>
        <v>Sharnbrook Deanery</v>
      </c>
      <c r="N6720" t="str">
        <f>VLOOKUP($J6720,Ref!$D:$H,5,0)</f>
        <v>Archdeaconry of Bedford</v>
      </c>
    </row>
    <row r="6721" spans="2:21" x14ac:dyDescent="0.3">
      <c r="B6721">
        <v>2023</v>
      </c>
      <c r="C6721" t="str">
        <f>IF(GETPIVOTDATA("PS % recovery",Sheet4!$B$5,"Parish Name",K6721)&gt;99.949%,"OK","No")</f>
        <v>OK</v>
      </c>
      <c r="D6721" t="e">
        <f>VLOOKUP(J6721,'Ref2'!C:E,3,0)</f>
        <v>#N/A</v>
      </c>
      <c r="I6721" t="e">
        <f>VLOOKUP(J6721,Ref!L:M,2,0)</f>
        <v>#N/A</v>
      </c>
      <c r="J6721" t="s">
        <v>1460</v>
      </c>
      <c r="K6721" t="str">
        <f>VLOOKUP($J6721,Ref!$D:$H,2,0)</f>
        <v xml:space="preserve">Sharnbrook                                   </v>
      </c>
      <c r="L6721" t="str">
        <f>VLOOKUP($J6721,Ref!$D:$H,3,0)</f>
        <v>Sharnbrook, Felmersham and Knotting with Souldrop</v>
      </c>
      <c r="M6721" t="str">
        <f>VLOOKUP($J6721,Ref!$D:$H,4,0)</f>
        <v>Sharnbrook Deanery</v>
      </c>
      <c r="N6721" t="str">
        <f>VLOOKUP($J6721,Ref!$D:$H,5,0)</f>
        <v>Archdeaconry of Bedford</v>
      </c>
    </row>
    <row r="6722" spans="2:21" x14ac:dyDescent="0.3">
      <c r="B6722">
        <v>2023</v>
      </c>
      <c r="C6722" t="str">
        <f>IF(GETPIVOTDATA("PS % recovery",Sheet4!$B$5,"Parish Name",K6722)&gt;99.949%,"OK","No")</f>
        <v>OK</v>
      </c>
      <c r="D6722" t="e">
        <f>VLOOKUP(J6722,'Ref2'!C:E,3,0)</f>
        <v>#N/A</v>
      </c>
      <c r="I6722" t="e">
        <f>VLOOKUP(J6722,Ref!L:M,2,0)</f>
        <v>#N/A</v>
      </c>
      <c r="J6722" t="s">
        <v>1462</v>
      </c>
      <c r="K6722" t="str">
        <f>VLOOKUP($J6722,Ref!$D:$H,2,0)</f>
        <v xml:space="preserve">Knotting with Souldrop                       </v>
      </c>
      <c r="L6722" t="str">
        <f>VLOOKUP($J6722,Ref!$D:$H,3,0)</f>
        <v>Sharnbrook, Felmersham and Knotting with Souldrop</v>
      </c>
      <c r="M6722" t="str">
        <f>VLOOKUP($J6722,Ref!$D:$H,4,0)</f>
        <v>Sharnbrook Deanery</v>
      </c>
      <c r="N6722" t="str">
        <f>VLOOKUP($J6722,Ref!$D:$H,5,0)</f>
        <v>Archdeaconry of Bedford</v>
      </c>
    </row>
    <row r="6723" spans="2:21" x14ac:dyDescent="0.3">
      <c r="B6723">
        <v>2023</v>
      </c>
      <c r="C6723" t="str">
        <f>IF(GETPIVOTDATA("PS % recovery",Sheet4!$B$5,"Parish Name",K6723)&gt;99.949%,"OK","No")</f>
        <v>OK</v>
      </c>
      <c r="D6723" t="e">
        <f>VLOOKUP(J6723,'Ref2'!C:E,3,0)</f>
        <v>#N/A</v>
      </c>
      <c r="I6723" t="e">
        <f>VLOOKUP(J6723,Ref!L:M,2,0)</f>
        <v>#N/A</v>
      </c>
      <c r="J6723" t="s">
        <v>1486</v>
      </c>
      <c r="K6723" t="str">
        <f>VLOOKUP($J6723,Ref!$D:$H,2,0)</f>
        <v xml:space="preserve">Stagsden                                     </v>
      </c>
      <c r="L6723" t="str">
        <f>VLOOKUP($J6723,Ref!$D:$H,3,0)</f>
        <v>Bromham with Oakley and Stagsden</v>
      </c>
      <c r="M6723" t="str">
        <f>VLOOKUP($J6723,Ref!$D:$H,4,0)</f>
        <v>Sharnbrook Deanery</v>
      </c>
      <c r="N6723" t="str">
        <f>VLOOKUP($J6723,Ref!$D:$H,5,0)</f>
        <v>Archdeaconry of Bedford</v>
      </c>
    </row>
    <row r="6724" spans="2:21" x14ac:dyDescent="0.3">
      <c r="B6724">
        <v>2023</v>
      </c>
      <c r="C6724" t="str">
        <f>IF(GETPIVOTDATA("PS % recovery",Sheet4!$B$5,"Parish Name",K6724)&gt;99.949%,"OK","No")</f>
        <v>No</v>
      </c>
      <c r="D6724" t="e">
        <f>VLOOKUP(J6724,'Ref2'!C:E,3,0)</f>
        <v>#N/A</v>
      </c>
      <c r="I6724" t="e">
        <f>VLOOKUP(J6724,Ref!L:M,2,0)</f>
        <v>#N/A</v>
      </c>
      <c r="J6724" t="s">
        <v>1476</v>
      </c>
      <c r="K6724" t="str">
        <f>VLOOKUP($J6724,Ref!$D:$H,2,0)</f>
        <v xml:space="preserve">Stevington                                   </v>
      </c>
      <c r="L6724" t="str">
        <f>VLOOKUP($J6724,Ref!$D:$H,3,0)</f>
        <v>Chellington Team</v>
      </c>
      <c r="M6724" t="str">
        <f>VLOOKUP($J6724,Ref!$D:$H,4,0)</f>
        <v>Sharnbrook Deanery</v>
      </c>
      <c r="N6724" t="str">
        <f>VLOOKUP($J6724,Ref!$D:$H,5,0)</f>
        <v>Archdeaconry of Bedford</v>
      </c>
      <c r="U6724">
        <v>4350</v>
      </c>
    </row>
    <row r="6725" spans="2:21" x14ac:dyDescent="0.3">
      <c r="B6725">
        <v>2023</v>
      </c>
      <c r="C6725" t="str">
        <f>IF(GETPIVOTDATA("PS % recovery",Sheet4!$B$5,"Parish Name",K6725)&gt;99.949%,"OK","No")</f>
        <v>No</v>
      </c>
      <c r="D6725" t="e">
        <f>VLOOKUP(J6725,'Ref2'!C:E,3,0)</f>
        <v>#N/A</v>
      </c>
      <c r="I6725" t="e">
        <f>VLOOKUP(J6725,Ref!L:M,2,0)</f>
        <v>#N/A</v>
      </c>
      <c r="J6725" t="s">
        <v>1466</v>
      </c>
      <c r="K6725" t="str">
        <f>VLOOKUP($J6725,Ref!$D:$H,2,0)</f>
        <v xml:space="preserve">Thurleigh (LEP)                              </v>
      </c>
      <c r="L6725" t="str">
        <f>VLOOKUP($J6725,Ref!$D:$H,3,0)</f>
        <v>Milton Ernest, Pavenham and Thurleigh</v>
      </c>
      <c r="M6725" t="str">
        <f>VLOOKUP($J6725,Ref!$D:$H,4,0)</f>
        <v>Sharnbrook Deanery</v>
      </c>
      <c r="N6725" t="str">
        <f>VLOOKUP($J6725,Ref!$D:$H,5,0)</f>
        <v>Archdeaconry of Bedford</v>
      </c>
      <c r="U6725">
        <v>8770.3499999999985</v>
      </c>
    </row>
    <row r="6726" spans="2:21" x14ac:dyDescent="0.3">
      <c r="B6726">
        <v>2023</v>
      </c>
      <c r="C6726" t="str">
        <f>IF(GETPIVOTDATA("PS % recovery",Sheet4!$B$5,"Parish Name",K6726)&gt;99.949%,"OK","No")</f>
        <v>No</v>
      </c>
      <c r="D6726" t="e">
        <f>VLOOKUP(J6726,'Ref2'!C:E,3,0)</f>
        <v>#N/A</v>
      </c>
      <c r="I6726" t="e">
        <f>VLOOKUP(J6726,Ref!L:M,2,0)</f>
        <v>#N/A</v>
      </c>
      <c r="J6726" t="s">
        <v>1478</v>
      </c>
      <c r="K6726" t="str">
        <f>VLOOKUP($J6726,Ref!$D:$H,2,0)</f>
        <v xml:space="preserve">Turvey                                       </v>
      </c>
      <c r="L6726" t="str">
        <f>VLOOKUP($J6726,Ref!$D:$H,3,0)</f>
        <v>Chellington Team</v>
      </c>
      <c r="M6726" t="str">
        <f>VLOOKUP($J6726,Ref!$D:$H,4,0)</f>
        <v>Sharnbrook Deanery</v>
      </c>
      <c r="N6726" t="str">
        <f>VLOOKUP($J6726,Ref!$D:$H,5,0)</f>
        <v>Archdeaconry of Bedford</v>
      </c>
      <c r="U6726">
        <v>24259</v>
      </c>
    </row>
    <row r="6727" spans="2:21" x14ac:dyDescent="0.3">
      <c r="B6727">
        <v>2023</v>
      </c>
      <c r="C6727" t="str">
        <f>IF(GETPIVOTDATA("PS % recovery",Sheet4!$B$5,"Parish Name",K6727)&gt;99.949%,"OK","No")</f>
        <v>No</v>
      </c>
      <c r="D6727" t="e">
        <f>VLOOKUP(J6727,'Ref2'!C:E,3,0)</f>
        <v>#N/A</v>
      </c>
      <c r="I6727" t="e">
        <f>VLOOKUP(J6727,Ref!L:M,2,0)</f>
        <v>#N/A</v>
      </c>
      <c r="J6727" t="s">
        <v>1456</v>
      </c>
      <c r="K6727" t="str">
        <f>VLOOKUP($J6727,Ref!$D:$H,2,0)</f>
        <v xml:space="preserve">Wilden                                       </v>
      </c>
      <c r="L6727" t="str">
        <f>VLOOKUP($J6727,Ref!$D:$H,3,0)</f>
        <v>Wilden with Colmworth and Ravensden</v>
      </c>
      <c r="M6727" t="str">
        <f>VLOOKUP($J6727,Ref!$D:$H,4,0)</f>
        <v>Sharnbrook Deanery</v>
      </c>
      <c r="N6727" t="str">
        <f>VLOOKUP($J6727,Ref!$D:$H,5,0)</f>
        <v>Archdeaconry of Bedford</v>
      </c>
      <c r="U6727">
        <v>1500</v>
      </c>
    </row>
    <row r="6728" spans="2:21" x14ac:dyDescent="0.3">
      <c r="B6728">
        <v>2023</v>
      </c>
      <c r="C6728" t="str">
        <f>IF(GETPIVOTDATA("PS % recovery",Sheet4!$B$5,"Parish Name",K6728)&gt;99.949%,"OK","No")</f>
        <v>No</v>
      </c>
      <c r="D6728" t="e">
        <f>VLOOKUP(J6728,'Ref2'!C:E,3,0)</f>
        <v>#N/A</v>
      </c>
      <c r="I6728" t="e">
        <f>VLOOKUP(J6728,Ref!L:M,2,0)</f>
        <v>#N/A</v>
      </c>
      <c r="J6728" t="s">
        <v>1474</v>
      </c>
      <c r="K6728" t="str">
        <f>VLOOKUP($J6728,Ref!$D:$H,2,0)</f>
        <v xml:space="preserve">Wymington                                    </v>
      </c>
      <c r="L6728" t="str">
        <f>VLOOKUP($J6728,Ref!$D:$H,3,0)</f>
        <v>Chellington Team</v>
      </c>
      <c r="M6728" t="str">
        <f>VLOOKUP($J6728,Ref!$D:$H,4,0)</f>
        <v>Sharnbrook Deanery</v>
      </c>
      <c r="N6728" t="str">
        <f>VLOOKUP($J6728,Ref!$D:$H,5,0)</f>
        <v>Archdeaconry of Bedford</v>
      </c>
      <c r="U6728">
        <v>11966</v>
      </c>
    </row>
    <row r="6729" spans="2:21" x14ac:dyDescent="0.3">
      <c r="B6729">
        <v>2023</v>
      </c>
      <c r="C6729" t="str">
        <f>IF(GETPIVOTDATA("PS % recovery",Sheet4!$B$5,"Parish Name",K6729)&gt;99.949%,"OK","No")</f>
        <v>No</v>
      </c>
      <c r="D6729" t="e">
        <f>VLOOKUP(J6729,'Ref2'!C:E,3,0)</f>
        <v>#N/A</v>
      </c>
      <c r="I6729" t="e">
        <f>VLOOKUP(J6729,Ref!L:M,2,0)</f>
        <v>#N/A</v>
      </c>
      <c r="J6729" t="s">
        <v>1480</v>
      </c>
      <c r="K6729" t="str">
        <f>VLOOKUP($J6729,Ref!$D:$H,2,0)</f>
        <v xml:space="preserve">The Stodden Churches                         </v>
      </c>
      <c r="L6729" t="str">
        <f>VLOOKUP($J6729,Ref!$D:$H,3,0)</f>
        <v>The Stodden Churches</v>
      </c>
      <c r="M6729" t="str">
        <f>VLOOKUP($J6729,Ref!$D:$H,4,0)</f>
        <v>Sharnbrook Deanery</v>
      </c>
      <c r="N6729" t="str">
        <f>VLOOKUP($J6729,Ref!$D:$H,5,0)</f>
        <v>Archdeaconry of Bedford</v>
      </c>
      <c r="U6729">
        <v>6995</v>
      </c>
    </row>
    <row r="6730" spans="2:21" x14ac:dyDescent="0.3">
      <c r="B6730">
        <v>2023</v>
      </c>
      <c r="C6730" t="str">
        <f>IF(GETPIVOTDATA("PS % recovery",Sheet4!$B$5,"Parish Name",K6730)&gt;99.949%,"OK","No")</f>
        <v>No</v>
      </c>
      <c r="D6730" t="e">
        <f>VLOOKUP(J6730,'Ref2'!C:E,3,0)</f>
        <v>#N/A</v>
      </c>
      <c r="I6730" t="e">
        <f>VLOOKUP(J6730,Ref!L:M,2,0)</f>
        <v>#N/A</v>
      </c>
      <c r="J6730" t="s">
        <v>1015</v>
      </c>
      <c r="K6730" t="str">
        <f>VLOOKUP($J6730,Ref!$D:$H,2,0)</f>
        <v xml:space="preserve">Boxmoor                                      </v>
      </c>
      <c r="L6730" t="str">
        <f>VLOOKUP($J6730,Ref!$D:$H,3,0)</f>
        <v>Boxmoor</v>
      </c>
      <c r="M6730" t="str">
        <f>VLOOKUP($J6730,Ref!$D:$H,4,0)</f>
        <v>Hemel Hempstead Deanery</v>
      </c>
      <c r="N6730" t="str">
        <f>VLOOKUP($J6730,Ref!$D:$H,5,0)</f>
        <v xml:space="preserve">Archdeaconry of St Albans </v>
      </c>
    </row>
    <row r="6731" spans="2:21" x14ac:dyDescent="0.3">
      <c r="B6731">
        <v>2023</v>
      </c>
      <c r="C6731" t="str">
        <f>IF(GETPIVOTDATA("PS % recovery",Sheet4!$B$5,"Parish Name",K6731)&gt;99.949%,"OK","No")</f>
        <v>OK</v>
      </c>
      <c r="D6731" t="e">
        <f>VLOOKUP(J6731,'Ref2'!C:E,3,0)</f>
        <v>#N/A</v>
      </c>
      <c r="I6731" t="e">
        <f>VLOOKUP(J6731,Ref!L:M,2,0)</f>
        <v>#N/A</v>
      </c>
      <c r="J6731" t="s">
        <v>1017</v>
      </c>
      <c r="K6731" t="str">
        <f>VLOOKUP($J6731,Ref!$D:$H,2,0)</f>
        <v xml:space="preserve">Hammerfield, St Francis of Assisi            </v>
      </c>
      <c r="L6731" t="str">
        <f>VLOOKUP($J6731,Ref!$D:$H,3,0)</f>
        <v>Boxmoor</v>
      </c>
      <c r="M6731" t="str">
        <f>VLOOKUP($J6731,Ref!$D:$H,4,0)</f>
        <v>Hemel Hempstead Deanery</v>
      </c>
      <c r="N6731" t="str">
        <f>VLOOKUP($J6731,Ref!$D:$H,5,0)</f>
        <v xml:space="preserve">Archdeaconry of St Albans </v>
      </c>
    </row>
    <row r="6732" spans="2:21" x14ac:dyDescent="0.3">
      <c r="B6732">
        <v>2023</v>
      </c>
      <c r="C6732" t="str">
        <f>IF(GETPIVOTDATA("PS % recovery",Sheet4!$B$5,"Parish Name",K6732)&gt;99.949%,"OK","No")</f>
        <v>OK</v>
      </c>
      <c r="D6732" t="e">
        <f>VLOOKUP(J6732,'Ref2'!C:E,3,0)</f>
        <v>#N/A</v>
      </c>
      <c r="I6732" t="e">
        <f>VLOOKUP(J6732,Ref!L:M,2,0)</f>
        <v>#N/A</v>
      </c>
      <c r="J6732" t="s">
        <v>1019</v>
      </c>
      <c r="K6732" t="str">
        <f>VLOOKUP($J6732,Ref!$D:$H,2,0)</f>
        <v xml:space="preserve">Apsley End                                   </v>
      </c>
      <c r="L6732" t="str">
        <f>VLOOKUP($J6732,Ref!$D:$H,3,0)</f>
        <v>Langelei Team Ministry</v>
      </c>
      <c r="M6732" t="str">
        <f>VLOOKUP($J6732,Ref!$D:$H,4,0)</f>
        <v>Hemel Hempstead Deanery</v>
      </c>
      <c r="N6732" t="str">
        <f>VLOOKUP($J6732,Ref!$D:$H,5,0)</f>
        <v xml:space="preserve">Archdeaconry of St Albans </v>
      </c>
    </row>
    <row r="6733" spans="2:21" x14ac:dyDescent="0.3">
      <c r="B6733">
        <v>2023</v>
      </c>
      <c r="C6733" t="str">
        <f>IF(GETPIVOTDATA("PS % recovery",Sheet4!$B$5,"Parish Name",K6733)&gt;99.949%,"OK","No")</f>
        <v>No</v>
      </c>
      <c r="D6733" t="e">
        <f>VLOOKUP(J6733,'Ref2'!C:E,3,0)</f>
        <v>#N/A</v>
      </c>
      <c r="I6733" t="e">
        <f>VLOOKUP(J6733,Ref!L:M,2,0)</f>
        <v>#N/A</v>
      </c>
      <c r="J6733" t="s">
        <v>1021</v>
      </c>
      <c r="K6733" t="str">
        <f>VLOOKUP($J6733,Ref!$D:$H,2,0)</f>
        <v xml:space="preserve">Bennetts End                                 </v>
      </c>
      <c r="L6733" t="str">
        <f>VLOOKUP($J6733,Ref!$D:$H,3,0)</f>
        <v>Langelei Team Ministry</v>
      </c>
      <c r="M6733" t="str">
        <f>VLOOKUP($J6733,Ref!$D:$H,4,0)</f>
        <v>Hemel Hempstead Deanery</v>
      </c>
      <c r="N6733" t="str">
        <f>VLOOKUP($J6733,Ref!$D:$H,5,0)</f>
        <v xml:space="preserve">Archdeaconry of St Albans </v>
      </c>
      <c r="U6733">
        <v>14088</v>
      </c>
    </row>
    <row r="6734" spans="2:21" x14ac:dyDescent="0.3">
      <c r="B6734">
        <v>2023</v>
      </c>
      <c r="C6734" t="str">
        <f>IF(GETPIVOTDATA("PS % recovery",Sheet4!$B$5,"Parish Name",K6734)&gt;99.949%,"OK","No")</f>
        <v>OK</v>
      </c>
      <c r="D6734" t="e">
        <f>VLOOKUP(J6734,'Ref2'!C:E,3,0)</f>
        <v>#N/A</v>
      </c>
      <c r="I6734" t="e">
        <f>VLOOKUP(J6734,Ref!L:M,2,0)</f>
        <v>#N/A</v>
      </c>
      <c r="J6734" t="s">
        <v>1023</v>
      </c>
      <c r="K6734" t="str">
        <f>VLOOKUP($J6734,Ref!$D:$H,2,0)</f>
        <v xml:space="preserve">Leverstock Green                             </v>
      </c>
      <c r="L6734" t="str">
        <f>VLOOKUP($J6734,Ref!$D:$H,3,0)</f>
        <v>Langelei Team Ministry</v>
      </c>
      <c r="M6734" t="str">
        <f>VLOOKUP($J6734,Ref!$D:$H,4,0)</f>
        <v>Hemel Hempstead Deanery</v>
      </c>
      <c r="N6734" t="str">
        <f>VLOOKUP($J6734,Ref!$D:$H,5,0)</f>
        <v xml:space="preserve">Archdeaconry of St Albans </v>
      </c>
    </row>
    <row r="6735" spans="2:21" x14ac:dyDescent="0.3">
      <c r="B6735">
        <v>2023</v>
      </c>
      <c r="C6735" t="str">
        <f>IF(GETPIVOTDATA("PS % recovery",Sheet4!$B$5,"Parish Name",K6735)&gt;99.949%,"OK","No")</f>
        <v>OK</v>
      </c>
      <c r="D6735" t="e">
        <f>VLOOKUP(J6735,'Ref2'!C:E,3,0)</f>
        <v>#N/A</v>
      </c>
      <c r="I6735" t="e">
        <f>VLOOKUP(J6735,Ref!L:M,2,0)</f>
        <v>#N/A</v>
      </c>
      <c r="J6735" t="s">
        <v>1007</v>
      </c>
      <c r="K6735" t="str">
        <f>VLOOKUP($J6735,Ref!$D:$H,2,0)</f>
        <v xml:space="preserve">Hemel Hempstead, St Barnabas, Adeyfield      </v>
      </c>
      <c r="L6735" t="str">
        <f>VLOOKUP($J6735,Ref!$D:$H,3,0)</f>
        <v>Hemel Hempstead Team Ministry</v>
      </c>
      <c r="M6735" t="str">
        <f>VLOOKUP($J6735,Ref!$D:$H,4,0)</f>
        <v>Hemel Hempstead Deanery</v>
      </c>
      <c r="N6735" t="str">
        <f>VLOOKUP($J6735,Ref!$D:$H,5,0)</f>
        <v xml:space="preserve">Archdeaconry of St Albans </v>
      </c>
    </row>
    <row r="6736" spans="2:21" x14ac:dyDescent="0.3">
      <c r="B6736">
        <v>2023</v>
      </c>
      <c r="C6736" t="str">
        <f>IF(GETPIVOTDATA("PS % recovery",Sheet4!$B$5,"Parish Name",K6736)&gt;99.949%,"OK","No")</f>
        <v>No</v>
      </c>
      <c r="D6736" t="e">
        <f>VLOOKUP(J6736,'Ref2'!C:E,3,0)</f>
        <v>#N/A</v>
      </c>
      <c r="I6736" t="e">
        <f>VLOOKUP(J6736,Ref!L:M,2,0)</f>
        <v>#N/A</v>
      </c>
      <c r="J6736" t="s">
        <v>1009</v>
      </c>
      <c r="K6736" t="str">
        <f>VLOOKUP($J6736,Ref!$D:$H,2,0)</f>
        <v xml:space="preserve">Hemel Hempstead, Grovehill and Woodhall Farm </v>
      </c>
      <c r="L6736" t="str">
        <f>VLOOKUP($J6736,Ref!$D:$H,3,0)</f>
        <v>Hemel Hempstead Team Ministry</v>
      </c>
      <c r="M6736" t="str">
        <f>VLOOKUP($J6736,Ref!$D:$H,4,0)</f>
        <v>Hemel Hempstead Deanery</v>
      </c>
      <c r="N6736" t="str">
        <f>VLOOKUP($J6736,Ref!$D:$H,5,0)</f>
        <v xml:space="preserve">Archdeaconry of St Albans </v>
      </c>
    </row>
    <row r="6737" spans="1:21" x14ac:dyDescent="0.3">
      <c r="B6737">
        <v>2023</v>
      </c>
      <c r="C6737" t="str">
        <f>IF(GETPIVOTDATA("PS % recovery",Sheet4!$B$5,"Parish Name",K6737)&gt;99.949%,"OK","No")</f>
        <v>OK</v>
      </c>
      <c r="D6737" t="e">
        <f>VLOOKUP(J6737,'Ref2'!C:E,3,0)</f>
        <v>#N/A</v>
      </c>
      <c r="I6737" t="e">
        <f>VLOOKUP(J6737,Ref!L:M,2,0)</f>
        <v>#N/A</v>
      </c>
      <c r="J6737" t="s">
        <v>1011</v>
      </c>
      <c r="K6737" t="str">
        <f>VLOOKUP($J6737,Ref!$D:$H,2,0)</f>
        <v xml:space="preserve">Hemel Hempstead, St Mary and St Paul         </v>
      </c>
      <c r="L6737" t="str">
        <f>VLOOKUP($J6737,Ref!$D:$H,3,0)</f>
        <v>Hemel Hempstead Team Ministry</v>
      </c>
      <c r="M6737" t="str">
        <f>VLOOKUP($J6737,Ref!$D:$H,4,0)</f>
        <v>Hemel Hempstead Deanery</v>
      </c>
      <c r="N6737" t="str">
        <f>VLOOKUP($J6737,Ref!$D:$H,5,0)</f>
        <v xml:space="preserve">Archdeaconry of St Albans </v>
      </c>
    </row>
    <row r="6738" spans="1:21" x14ac:dyDescent="0.3">
      <c r="B6738">
        <v>2023</v>
      </c>
      <c r="C6738" t="str">
        <f>IF(GETPIVOTDATA("PS % recovery",Sheet4!$B$5,"Parish Name",K6738)&gt;99.949%,"OK","No")</f>
        <v>No</v>
      </c>
      <c r="D6738" t="e">
        <f>VLOOKUP(J6738,'Ref2'!C:E,3,0)</f>
        <v>#N/A</v>
      </c>
      <c r="I6738" t="e">
        <f>VLOOKUP(J6738,Ref!L:M,2,0)</f>
        <v>#N/A</v>
      </c>
      <c r="J6738" t="s">
        <v>1013</v>
      </c>
      <c r="K6738" t="str">
        <f>VLOOKUP($J6738,Ref!$D:$H,2,0)</f>
        <v xml:space="preserve">Hemel Hempstead, Warners End and Gadebridge  </v>
      </c>
      <c r="L6738" t="str">
        <f>VLOOKUP($J6738,Ref!$D:$H,3,0)</f>
        <v>Hemel Hempstead Team Ministry</v>
      </c>
      <c r="M6738" t="str">
        <f>VLOOKUP($J6738,Ref!$D:$H,4,0)</f>
        <v>Hemel Hempstead Deanery</v>
      </c>
      <c r="N6738" t="str">
        <f>VLOOKUP($J6738,Ref!$D:$H,5,0)</f>
        <v xml:space="preserve">Archdeaconry of St Albans </v>
      </c>
      <c r="U6738">
        <v>34114</v>
      </c>
    </row>
    <row r="6739" spans="1:21" x14ac:dyDescent="0.3">
      <c r="B6739">
        <v>2023</v>
      </c>
      <c r="C6739" t="str">
        <f>IF(GETPIVOTDATA("PS % recovery",Sheet4!$B$5,"Parish Name",K6739)&gt;99.949%,"OK","No")</f>
        <v>OK</v>
      </c>
      <c r="D6739" t="e">
        <f>VLOOKUP(J6739,'Ref2'!C:E,3,0)</f>
        <v>#N/A</v>
      </c>
      <c r="I6739" t="e">
        <f>VLOOKUP(J6739,Ref!L:M,2,0)</f>
        <v>#N/A</v>
      </c>
      <c r="J6739" t="s">
        <v>1025</v>
      </c>
      <c r="K6739" t="str">
        <f>VLOOKUP($J6739,Ref!$D:$H,2,0)</f>
        <v xml:space="preserve">Kings Langley                                </v>
      </c>
      <c r="L6739" t="str">
        <f>VLOOKUP($J6739,Ref!$D:$H,3,0)</f>
        <v>Langelei Team Ministry</v>
      </c>
      <c r="M6739" t="str">
        <f>VLOOKUP($J6739,Ref!$D:$H,4,0)</f>
        <v>Hemel Hempstead Deanery</v>
      </c>
      <c r="N6739" t="str">
        <f>VLOOKUP($J6739,Ref!$D:$H,5,0)</f>
        <v xml:space="preserve">Archdeaconry of St Albans </v>
      </c>
    </row>
    <row r="6740" spans="1:21" x14ac:dyDescent="0.3">
      <c r="B6740">
        <v>2023</v>
      </c>
      <c r="C6740" t="e">
        <f>IF(GETPIVOTDATA("PS % recovery",Sheet4!$B$5,"Parish Name",K6740)&gt;99.949%,"OK","No")</f>
        <v>#REF!</v>
      </c>
      <c r="D6740" t="e">
        <f>VLOOKUP(J6740,'Ref2'!C:E,3,0)</f>
        <v>#N/A</v>
      </c>
      <c r="I6740" t="e">
        <f>VLOOKUP(J6740,Ref!L:M,2,0)</f>
        <v>#N/A</v>
      </c>
      <c r="J6740" s="108" t="s">
        <v>1715</v>
      </c>
      <c r="K6740" t="str">
        <f>VLOOKUP($J6740,Ref!$D:$H,2,0)</f>
        <v>The Hub, Hitchin</v>
      </c>
      <c r="L6740" t="str">
        <f>VLOOKUP($J6740,Ref!$D:$H,3,0)</f>
        <v>Hitchin &amp; St Paul's Walden (Team Ministry)</v>
      </c>
      <c r="M6740" t="str">
        <f>VLOOKUP($J6740,Ref!$D:$H,4,0)</f>
        <v>Hitchin Deanery</v>
      </c>
      <c r="N6740" t="str">
        <f>VLOOKUP($J6740,Ref!$D:$H,5,0)</f>
        <v xml:space="preserve">Archdeaconry of St Albans </v>
      </c>
    </row>
    <row r="6741" spans="1:21" x14ac:dyDescent="0.3">
      <c r="A6741">
        <v>2024</v>
      </c>
      <c r="C6741" t="str">
        <f>IF(GETPIVOTDATA("PS % recovery",Sheet4!$B$5,"Parish Name",K6741)&gt;99.949%,"OK","No")</f>
        <v>OK</v>
      </c>
      <c r="D6741" t="e">
        <f>VLOOKUP(J6741,'Ref2'!C:E,3,0)</f>
        <v>#N/A</v>
      </c>
      <c r="F6741">
        <v>1</v>
      </c>
      <c r="I6741" t="e">
        <f>VLOOKUP(J6741,Ref!L:M,2,0)</f>
        <v>#N/A</v>
      </c>
      <c r="J6741" s="108" t="s">
        <v>1036</v>
      </c>
      <c r="K6741" t="str">
        <f>VLOOKUP($J6741,Ref!$D:$H,2,0)</f>
        <v xml:space="preserve">Potters Bar                                  </v>
      </c>
      <c r="L6741" t="str">
        <f>VLOOKUP($J6741,Ref!$D:$H,3,0)</f>
        <v>Potters Bar</v>
      </c>
      <c r="M6741" t="str">
        <f>VLOOKUP($J6741,Ref!$D:$H,4,0)</f>
        <v>Barnet Deanery</v>
      </c>
      <c r="N6741" t="str">
        <f>VLOOKUP($J6741,Ref!$D:$H,5,0)</f>
        <v>Archdeaconry of Hertford</v>
      </c>
      <c r="S6741">
        <v>5000</v>
      </c>
    </row>
    <row r="6742" spans="1:21" x14ac:dyDescent="0.3">
      <c r="A6742">
        <v>2024</v>
      </c>
      <c r="C6742" t="str">
        <f>IF(GETPIVOTDATA("PS % recovery",Sheet4!$B$5,"Parish Name",K6742)&gt;99.949%,"OK","No")</f>
        <v>No</v>
      </c>
      <c r="D6742" t="e">
        <f>VLOOKUP(J6742,'Ref2'!C:E,3,0)</f>
        <v>#N/A</v>
      </c>
      <c r="F6742">
        <v>1</v>
      </c>
      <c r="I6742" t="e">
        <f>VLOOKUP(J6742,Ref!L:M,2,0)</f>
        <v>#N/A</v>
      </c>
      <c r="J6742" s="108" t="s">
        <v>1046</v>
      </c>
      <c r="K6742" t="str">
        <f>VLOOKUP($J6742,Ref!$D:$H,2,0)</f>
        <v xml:space="preserve">Elstree and Borehamwood                      </v>
      </c>
      <c r="L6742" t="str">
        <f>VLOOKUP($J6742,Ref!$D:$H,3,0)</f>
        <v>Elstree and Borehamwood Team Ministry</v>
      </c>
      <c r="M6742" t="str">
        <f>VLOOKUP($J6742,Ref!$D:$H,4,0)</f>
        <v>Barnet Deanery</v>
      </c>
      <c r="N6742" t="str">
        <f>VLOOKUP($J6742,Ref!$D:$H,5,0)</f>
        <v>Archdeaconry of Hertford</v>
      </c>
      <c r="S6742">
        <v>0</v>
      </c>
    </row>
    <row r="6743" spans="1:21" x14ac:dyDescent="0.3">
      <c r="A6743">
        <v>2024</v>
      </c>
      <c r="C6743" t="str">
        <f>IF(GETPIVOTDATA("PS % recovery",Sheet4!$B$5,"Parish Name",K6743)&gt;99.949%,"OK","No")</f>
        <v>OK</v>
      </c>
      <c r="D6743" t="e">
        <f>VLOOKUP(J6743,'Ref2'!C:E,3,0)</f>
        <v>#N/A</v>
      </c>
      <c r="F6743">
        <v>1</v>
      </c>
      <c r="I6743" t="e">
        <f>VLOOKUP(J6743,Ref!L:M,2,0)</f>
        <v>#N/A</v>
      </c>
      <c r="J6743" s="108" t="s">
        <v>1027</v>
      </c>
      <c r="K6743" t="str">
        <f>VLOOKUP($J6743,Ref!$D:$H,2,0)</f>
        <v xml:space="preserve">Chipping Barnet                              </v>
      </c>
      <c r="L6743" t="str">
        <f>VLOOKUP($J6743,Ref!$D:$H,3,0)</f>
        <v>Chipping Barnet Team Ministry</v>
      </c>
      <c r="M6743" t="str">
        <f>VLOOKUP($J6743,Ref!$D:$H,4,0)</f>
        <v>Barnet Deanery</v>
      </c>
      <c r="N6743" t="str">
        <f>VLOOKUP($J6743,Ref!$D:$H,5,0)</f>
        <v>Archdeaconry of Hertford</v>
      </c>
      <c r="S6743">
        <v>10000</v>
      </c>
    </row>
    <row r="6744" spans="1:21" x14ac:dyDescent="0.3">
      <c r="A6744">
        <v>2024</v>
      </c>
      <c r="C6744" t="str">
        <f>IF(GETPIVOTDATA("PS % recovery",Sheet4!$B$5,"Parish Name",K6744)&gt;99.949%,"OK","No")</f>
        <v>No</v>
      </c>
      <c r="D6744" t="e">
        <f>VLOOKUP(J6744,'Ref2'!C:E,3,0)</f>
        <v>#N/A</v>
      </c>
      <c r="F6744">
        <v>1</v>
      </c>
      <c r="I6744" t="e">
        <f>VLOOKUP(J6744,Ref!L:M,2,0)</f>
        <v>#N/A</v>
      </c>
      <c r="J6744" s="108" t="s">
        <v>1029</v>
      </c>
      <c r="K6744" t="str">
        <f>VLOOKUP($J6744,Ref!$D:$H,2,0)</f>
        <v xml:space="preserve">East Barnet                                  </v>
      </c>
      <c r="L6744" t="str">
        <f>VLOOKUP($J6744,Ref!$D:$H,3,0)</f>
        <v>East Barnet</v>
      </c>
      <c r="M6744" t="str">
        <f>VLOOKUP($J6744,Ref!$D:$H,4,0)</f>
        <v>Barnet Deanery</v>
      </c>
      <c r="N6744" t="str">
        <f>VLOOKUP($J6744,Ref!$D:$H,5,0)</f>
        <v>Archdeaconry of Hertford</v>
      </c>
      <c r="S6744">
        <v>3000</v>
      </c>
    </row>
    <row r="6745" spans="1:21" x14ac:dyDescent="0.3">
      <c r="A6745">
        <v>2024</v>
      </c>
      <c r="C6745" t="str">
        <f>IF(GETPIVOTDATA("PS % recovery",Sheet4!$B$5,"Parish Name",K6745)&gt;99.949%,"OK","No")</f>
        <v>OK</v>
      </c>
      <c r="D6745" t="e">
        <f>VLOOKUP(J6745,'Ref2'!C:E,3,0)</f>
        <v>#N/A</v>
      </c>
      <c r="F6745">
        <v>1</v>
      </c>
      <c r="I6745" t="e">
        <f>VLOOKUP(J6745,Ref!L:M,2,0)</f>
        <v>#N/A</v>
      </c>
      <c r="J6745" s="108" t="s">
        <v>1031</v>
      </c>
      <c r="K6745" t="str">
        <f>VLOOKUP($J6745,Ref!$D:$H,2,0)</f>
        <v xml:space="preserve">Little Heath, Christ Church                  </v>
      </c>
      <c r="L6745" t="str">
        <f>VLOOKUP($J6745,Ref!$D:$H,3,0)</f>
        <v>Little Heath, Christ Church</v>
      </c>
      <c r="M6745" t="str">
        <f>VLOOKUP($J6745,Ref!$D:$H,4,0)</f>
        <v>Barnet Deanery</v>
      </c>
      <c r="N6745" t="str">
        <f>VLOOKUP($J6745,Ref!$D:$H,5,0)</f>
        <v>Archdeaconry of Hertford</v>
      </c>
      <c r="S6745">
        <v>7304.5</v>
      </c>
    </row>
    <row r="6746" spans="1:21" x14ac:dyDescent="0.3">
      <c r="A6746">
        <v>2024</v>
      </c>
      <c r="C6746" t="str">
        <f>IF(GETPIVOTDATA("PS % recovery",Sheet4!$B$5,"Parish Name",K6746)&gt;99.949%,"OK","No")</f>
        <v>No</v>
      </c>
      <c r="D6746" t="e">
        <f>VLOOKUP(J6746,'Ref2'!C:E,3,0)</f>
        <v>#N/A</v>
      </c>
      <c r="F6746">
        <v>1</v>
      </c>
      <c r="I6746" t="e">
        <f>VLOOKUP(J6746,Ref!L:M,2,0)</f>
        <v>#N/A</v>
      </c>
      <c r="J6746" s="108" t="s">
        <v>789</v>
      </c>
      <c r="K6746" t="str">
        <f>VLOOKUP($J6746,Ref!$D:$H,2,0)</f>
        <v xml:space="preserve">Lyonsdown, Holy Trinity                      </v>
      </c>
      <c r="L6746" t="str">
        <f>VLOOKUP($J6746,Ref!$D:$H,3,0)</f>
        <v>Lyonsdown, Holy Trinity</v>
      </c>
      <c r="M6746" t="str">
        <f>VLOOKUP($J6746,Ref!$D:$H,4,0)</f>
        <v>Barnet Deanery</v>
      </c>
      <c r="N6746" t="str">
        <f>VLOOKUP($J6746,Ref!$D:$H,5,0)</f>
        <v>Archdeaconry of Hertford</v>
      </c>
      <c r="S6746">
        <v>2000</v>
      </c>
    </row>
    <row r="6747" spans="1:21" x14ac:dyDescent="0.3">
      <c r="A6747">
        <v>2024</v>
      </c>
      <c r="C6747" t="str">
        <f>IF(GETPIVOTDATA("PS % recovery",Sheet4!$B$5,"Parish Name",K6747)&gt;99.949%,"OK","No")</f>
        <v>OK</v>
      </c>
      <c r="D6747" t="e">
        <f>VLOOKUP(J6747,'Ref2'!C:E,3,0)</f>
        <v>#N/A</v>
      </c>
      <c r="F6747">
        <v>1</v>
      </c>
      <c r="I6747" t="e">
        <f>VLOOKUP(J6747,Ref!L:M,2,0)</f>
        <v>#N/A</v>
      </c>
      <c r="J6747" s="108" t="s">
        <v>1034</v>
      </c>
      <c r="K6747" t="str">
        <f>VLOOKUP($J6747,Ref!$D:$H,2,0)</f>
        <v xml:space="preserve">New Barnet, St James                         </v>
      </c>
      <c r="L6747" t="str">
        <f>VLOOKUP($J6747,Ref!$D:$H,3,0)</f>
        <v>New Barnet, St James</v>
      </c>
      <c r="M6747" t="str">
        <f>VLOOKUP($J6747,Ref!$D:$H,4,0)</f>
        <v>Barnet Deanery</v>
      </c>
      <c r="N6747" t="str">
        <f>VLOOKUP($J6747,Ref!$D:$H,5,0)</f>
        <v>Archdeaconry of Hertford</v>
      </c>
      <c r="S6747">
        <v>6003.17</v>
      </c>
    </row>
    <row r="6748" spans="1:21" x14ac:dyDescent="0.3">
      <c r="A6748">
        <v>2024</v>
      </c>
      <c r="C6748" t="str">
        <f>IF(GETPIVOTDATA("PS % recovery",Sheet4!$B$5,"Parish Name",K6748)&gt;99.949%,"OK","No")</f>
        <v>OK</v>
      </c>
      <c r="D6748" t="e">
        <f>VLOOKUP(J6748,'Ref2'!C:E,3,0)</f>
        <v>#N/A</v>
      </c>
      <c r="F6748">
        <v>1</v>
      </c>
      <c r="I6748" t="e">
        <f>VLOOKUP(J6748,Ref!L:M,2,0)</f>
        <v>#N/A</v>
      </c>
      <c r="J6748" s="108" t="s">
        <v>1038</v>
      </c>
      <c r="K6748" t="str">
        <f>VLOOKUP($J6748,Ref!$D:$H,2,0)</f>
        <v xml:space="preserve">Ridge                                        </v>
      </c>
      <c r="L6748" t="str">
        <f>VLOOKUP($J6748,Ref!$D:$H,3,0)</f>
        <v>South Mymms and Ridge</v>
      </c>
      <c r="M6748" t="str">
        <f>VLOOKUP($J6748,Ref!$D:$H,4,0)</f>
        <v>Barnet Deanery</v>
      </c>
      <c r="N6748" t="str">
        <f>VLOOKUP($J6748,Ref!$D:$H,5,0)</f>
        <v>Archdeaconry of Hertford</v>
      </c>
      <c r="S6748">
        <v>0</v>
      </c>
    </row>
    <row r="6749" spans="1:21" x14ac:dyDescent="0.3">
      <c r="A6749">
        <v>2024</v>
      </c>
      <c r="C6749" t="str">
        <f>IF(GETPIVOTDATA("PS % recovery",Sheet4!$B$5,"Parish Name",K6749)&gt;99.949%,"OK","No")</f>
        <v>OK</v>
      </c>
      <c r="D6749" t="e">
        <f>VLOOKUP(J6749,'Ref2'!C:E,3,0)</f>
        <v>#N/A</v>
      </c>
      <c r="F6749">
        <v>1</v>
      </c>
      <c r="I6749" t="e">
        <f>VLOOKUP(J6749,Ref!L:M,2,0)</f>
        <v>#N/A</v>
      </c>
      <c r="J6749" s="108" t="s">
        <v>1042</v>
      </c>
      <c r="K6749" t="str">
        <f>VLOOKUP($J6749,Ref!$D:$H,2,0)</f>
        <v xml:space="preserve">Potters Bar, King Charles the Martyr         </v>
      </c>
      <c r="L6749" t="str">
        <f>VLOOKUP($J6749,Ref!$D:$H,3,0)</f>
        <v>Potters Bar, King Charles the Martyr</v>
      </c>
      <c r="M6749" t="str">
        <f>VLOOKUP($J6749,Ref!$D:$H,4,0)</f>
        <v>Barnet Deanery</v>
      </c>
      <c r="N6749" t="str">
        <f>VLOOKUP($J6749,Ref!$D:$H,5,0)</f>
        <v>Archdeaconry of Hertford</v>
      </c>
      <c r="S6749">
        <v>5783</v>
      </c>
    </row>
    <row r="6750" spans="1:21" x14ac:dyDescent="0.3">
      <c r="A6750">
        <v>2024</v>
      </c>
      <c r="C6750" t="str">
        <f>IF(GETPIVOTDATA("PS % recovery",Sheet4!$B$5,"Parish Name",K6750)&gt;99.949%,"OK","No")</f>
        <v>OK</v>
      </c>
      <c r="D6750" t="e">
        <f>VLOOKUP(J6750,'Ref2'!C:E,3,0)</f>
        <v>#N/A</v>
      </c>
      <c r="F6750">
        <v>1</v>
      </c>
      <c r="I6750" t="e">
        <f>VLOOKUP(J6750,Ref!L:M,2,0)</f>
        <v>#N/A</v>
      </c>
      <c r="J6750" s="108" t="s">
        <v>1040</v>
      </c>
      <c r="K6750" t="str">
        <f>VLOOKUP($J6750,Ref!$D:$H,2,0)</f>
        <v xml:space="preserve">South Mymms                                  </v>
      </c>
      <c r="L6750" t="str">
        <f>VLOOKUP($J6750,Ref!$D:$H,3,0)</f>
        <v>South Mymms and Ridge</v>
      </c>
      <c r="M6750" t="str">
        <f>VLOOKUP($J6750,Ref!$D:$H,4,0)</f>
        <v>Barnet Deanery</v>
      </c>
      <c r="N6750" t="str">
        <f>VLOOKUP($J6750,Ref!$D:$H,5,0)</f>
        <v>Archdeaconry of Hertford</v>
      </c>
      <c r="S6750">
        <v>689</v>
      </c>
    </row>
    <row r="6751" spans="1:21" x14ac:dyDescent="0.3">
      <c r="A6751">
        <v>2024</v>
      </c>
      <c r="C6751" t="str">
        <f>IF(GETPIVOTDATA("PS % recovery",Sheet4!$B$5,"Parish Name",K6751)&gt;99.949%,"OK","No")</f>
        <v>No</v>
      </c>
      <c r="D6751" t="e">
        <f>VLOOKUP(J6751,'Ref2'!C:E,3,0)</f>
        <v>#N/A</v>
      </c>
      <c r="F6751">
        <v>1</v>
      </c>
      <c r="I6751" t="e">
        <f>VLOOKUP(J6751,Ref!L:M,2,0)</f>
        <v>#N/A</v>
      </c>
      <c r="J6751" s="108" t="s">
        <v>1044</v>
      </c>
      <c r="K6751" t="str">
        <f>VLOOKUP($J6751,Ref!$D:$H,2,0)</f>
        <v xml:space="preserve">Totteridge                                   </v>
      </c>
      <c r="L6751" t="str">
        <f>VLOOKUP($J6751,Ref!$D:$H,3,0)</f>
        <v>Totteridge</v>
      </c>
      <c r="M6751" t="str">
        <f>VLOOKUP($J6751,Ref!$D:$H,4,0)</f>
        <v>Barnet Deanery</v>
      </c>
      <c r="N6751" t="str">
        <f>VLOOKUP($J6751,Ref!$D:$H,5,0)</f>
        <v>Archdeaconry of Hertford</v>
      </c>
      <c r="S6751">
        <v>3000</v>
      </c>
    </row>
    <row r="6752" spans="1:21" x14ac:dyDescent="0.3">
      <c r="A6752">
        <v>2024</v>
      </c>
      <c r="C6752" t="str">
        <f>IF(GETPIVOTDATA("PS % recovery",Sheet4!$B$5,"Parish Name",K6752)&gt;99.949%,"OK","No")</f>
        <v>OK</v>
      </c>
      <c r="D6752" t="e">
        <f>VLOOKUP(J6752,'Ref2'!C:E,3,0)</f>
        <v>#N/A</v>
      </c>
      <c r="F6752">
        <v>1</v>
      </c>
      <c r="I6752" t="e">
        <f>VLOOKUP(J6752,Ref!L:M,2,0)</f>
        <v>#N/A</v>
      </c>
      <c r="J6752" s="108" t="s">
        <v>859</v>
      </c>
      <c r="K6752" t="str">
        <f>VLOOKUP($J6752,Ref!$D:$H,2,0)</f>
        <v xml:space="preserve">Bourne End                                   </v>
      </c>
      <c r="L6752" t="str">
        <f>VLOOKUP($J6752,Ref!$D:$H,3,0)</f>
        <v>Sunnyside with Bourne End</v>
      </c>
      <c r="M6752" t="str">
        <f>VLOOKUP($J6752,Ref!$D:$H,4,0)</f>
        <v>Berkhamsted Deanery</v>
      </c>
      <c r="N6752" t="str">
        <f>VLOOKUP($J6752,Ref!$D:$H,5,0)</f>
        <v xml:space="preserve">Archdeaconry of St Albans </v>
      </c>
      <c r="S6752">
        <v>977</v>
      </c>
    </row>
    <row r="6753" spans="1:19" x14ac:dyDescent="0.3">
      <c r="A6753">
        <v>2024</v>
      </c>
      <c r="C6753" t="str">
        <f>IF(GETPIVOTDATA("PS % recovery",Sheet4!$B$5,"Parish Name",K6753)&gt;99.949%,"OK","No")</f>
        <v>OK</v>
      </c>
      <c r="D6753" t="e">
        <f>VLOOKUP(J6753,'Ref2'!C:E,3,0)</f>
        <v>#N/A</v>
      </c>
      <c r="F6753">
        <v>1</v>
      </c>
      <c r="I6753" t="e">
        <f>VLOOKUP(J6753,Ref!L:M,2,0)</f>
        <v>#N/A</v>
      </c>
      <c r="J6753" s="108" t="s">
        <v>791</v>
      </c>
      <c r="K6753" t="str">
        <f>VLOOKUP($J6753,Ref!$D:$H,2,0)</f>
        <v xml:space="preserve">Great Berkhamsted                            </v>
      </c>
      <c r="L6753" t="str">
        <f>VLOOKUP($J6753,Ref!$D:$H,3,0)</f>
        <v>Berkhamsted Team Ministry</v>
      </c>
      <c r="M6753" t="str">
        <f>VLOOKUP($J6753,Ref!$D:$H,4,0)</f>
        <v>Berkhamsted Deanery</v>
      </c>
      <c r="N6753" t="str">
        <f>VLOOKUP($J6753,Ref!$D:$H,5,0)</f>
        <v xml:space="preserve">Archdeaconry of St Albans </v>
      </c>
      <c r="S6753">
        <v>10544</v>
      </c>
    </row>
    <row r="6754" spans="1:19" x14ac:dyDescent="0.3">
      <c r="A6754">
        <v>2024</v>
      </c>
      <c r="C6754" t="str">
        <f>IF(GETPIVOTDATA("PS % recovery",Sheet4!$B$5,"Parish Name",K6754)&gt;99.949%,"OK","No")</f>
        <v>OK</v>
      </c>
      <c r="D6754" t="e">
        <f>VLOOKUP(J6754,'Ref2'!C:E,3,0)</f>
        <v>#N/A</v>
      </c>
      <c r="F6754">
        <v>1</v>
      </c>
      <c r="I6754" t="e">
        <f>VLOOKUP(J6754,Ref!L:M,2,0)</f>
        <v>#N/A</v>
      </c>
      <c r="J6754" s="108" t="s">
        <v>864</v>
      </c>
      <c r="K6754" t="str">
        <f>VLOOKUP($J6754,Ref!$D:$H,2,0)</f>
        <v xml:space="preserve">Great Gaddesden                              </v>
      </c>
      <c r="L6754" t="str">
        <f>VLOOKUP($J6754,Ref!$D:$H,3,0)</f>
        <v>Berkhamsted Team Ministry</v>
      </c>
      <c r="M6754" t="str">
        <f>VLOOKUP($J6754,Ref!$D:$H,4,0)</f>
        <v>Berkhamsted Deanery</v>
      </c>
      <c r="N6754" t="str">
        <f>VLOOKUP($J6754,Ref!$D:$H,5,0)</f>
        <v xml:space="preserve">Archdeaconry of St Albans </v>
      </c>
      <c r="S6754">
        <v>0</v>
      </c>
    </row>
    <row r="6755" spans="1:19" x14ac:dyDescent="0.3">
      <c r="A6755">
        <v>2024</v>
      </c>
      <c r="C6755" t="str">
        <f>IF(GETPIVOTDATA("PS % recovery",Sheet4!$B$5,"Parish Name",K6755)&gt;99.949%,"OK","No")</f>
        <v>OK</v>
      </c>
      <c r="D6755" t="e">
        <f>VLOOKUP(J6755,'Ref2'!C:E,3,0)</f>
        <v>#N/A</v>
      </c>
      <c r="F6755">
        <v>1</v>
      </c>
      <c r="I6755" t="e">
        <f>VLOOKUP(J6755,Ref!L:M,2,0)</f>
        <v>#N/A</v>
      </c>
      <c r="J6755" s="108" t="s">
        <v>866</v>
      </c>
      <c r="K6755" t="str">
        <f>VLOOKUP($J6755,Ref!$D:$H,2,0)</f>
        <v xml:space="preserve">Little Gaddesden                             </v>
      </c>
      <c r="L6755" t="str">
        <f>VLOOKUP($J6755,Ref!$D:$H,3,0)</f>
        <v>Berkhamsted Team Ministry</v>
      </c>
      <c r="M6755" t="str">
        <f>VLOOKUP($J6755,Ref!$D:$H,4,0)</f>
        <v>Berkhamsted Deanery</v>
      </c>
      <c r="N6755" t="str">
        <f>VLOOKUP($J6755,Ref!$D:$H,5,0)</f>
        <v xml:space="preserve">Archdeaconry of St Albans </v>
      </c>
      <c r="S6755">
        <v>3459</v>
      </c>
    </row>
    <row r="6756" spans="1:19" x14ac:dyDescent="0.3">
      <c r="A6756">
        <v>2024</v>
      </c>
      <c r="C6756" t="str">
        <f>IF(GETPIVOTDATA("PS % recovery",Sheet4!$B$5,"Parish Name",K6756)&gt;99.949%,"OK","No")</f>
        <v>OK</v>
      </c>
      <c r="D6756" t="e">
        <f>VLOOKUP(J6756,'Ref2'!C:E,3,0)</f>
        <v>#N/A</v>
      </c>
      <c r="F6756">
        <v>1</v>
      </c>
      <c r="I6756" t="e">
        <f>VLOOKUP(J6756,Ref!L:M,2,0)</f>
        <v>#N/A</v>
      </c>
      <c r="J6756" s="108" t="s">
        <v>868</v>
      </c>
      <c r="K6756" t="str">
        <f>VLOOKUP($J6756,Ref!$D:$H,2,0)</f>
        <v xml:space="preserve">Nettleden                                    </v>
      </c>
      <c r="L6756" t="str">
        <f>VLOOKUP($J6756,Ref!$D:$H,3,0)</f>
        <v>Berkhamsted Team Ministry</v>
      </c>
      <c r="M6756" t="str">
        <f>VLOOKUP($J6756,Ref!$D:$H,4,0)</f>
        <v>Berkhamsted Deanery</v>
      </c>
      <c r="N6756" t="str">
        <f>VLOOKUP($J6756,Ref!$D:$H,5,0)</f>
        <v xml:space="preserve">Archdeaconry of St Albans </v>
      </c>
      <c r="S6756">
        <v>641.75</v>
      </c>
    </row>
    <row r="6757" spans="1:19" x14ac:dyDescent="0.3">
      <c r="A6757">
        <v>2024</v>
      </c>
      <c r="C6757" t="str">
        <f>IF(GETPIVOTDATA("PS % recovery",Sheet4!$B$5,"Parish Name",K6757)&gt;99.949%,"OK","No")</f>
        <v>OK</v>
      </c>
      <c r="D6757" t="e">
        <f>VLOOKUP(J6757,'Ref2'!C:E,3,0)</f>
        <v>#N/A</v>
      </c>
      <c r="F6757">
        <v>1</v>
      </c>
      <c r="I6757" t="e">
        <f>VLOOKUP(J6757,Ref!L:M,2,0)</f>
        <v>#N/A</v>
      </c>
      <c r="J6757" s="108" t="s">
        <v>871</v>
      </c>
      <c r="K6757" t="str">
        <f>VLOOKUP($J6757,Ref!$D:$H,2,0)</f>
        <v xml:space="preserve">Northchurch                                  </v>
      </c>
      <c r="L6757" t="str">
        <f>VLOOKUP($J6757,Ref!$D:$H,3,0)</f>
        <v>Northchurch and Wigginton</v>
      </c>
      <c r="M6757" t="str">
        <f>VLOOKUP($J6757,Ref!$D:$H,4,0)</f>
        <v>Berkhamsted Deanery</v>
      </c>
      <c r="N6757" t="str">
        <f>VLOOKUP($J6757,Ref!$D:$H,5,0)</f>
        <v xml:space="preserve">Archdeaconry of St Albans </v>
      </c>
      <c r="S6757">
        <v>4540</v>
      </c>
    </row>
    <row r="6758" spans="1:19" x14ac:dyDescent="0.3">
      <c r="A6758">
        <v>2024</v>
      </c>
      <c r="C6758" t="str">
        <f>IF(GETPIVOTDATA("PS % recovery",Sheet4!$B$5,"Parish Name",K6758)&gt;99.949%,"OK","No")</f>
        <v>OK</v>
      </c>
      <c r="D6758" t="e">
        <f>VLOOKUP(J6758,'Ref2'!C:E,3,0)</f>
        <v>#N/A</v>
      </c>
      <c r="F6758">
        <v>1</v>
      </c>
      <c r="I6758" t="e">
        <f>VLOOKUP(J6758,Ref!L:M,2,0)</f>
        <v>#N/A</v>
      </c>
      <c r="J6758" s="108" t="s">
        <v>793</v>
      </c>
      <c r="K6758" t="str">
        <f>VLOOKUP($J6758,Ref!$D:$H,2,0)</f>
        <v xml:space="preserve">Potten End, Holy Trinity                     </v>
      </c>
      <c r="L6758" t="str">
        <f>VLOOKUP($J6758,Ref!$D:$H,3,0)</f>
        <v>Berkhamsted Team Ministry</v>
      </c>
      <c r="M6758" t="str">
        <f>VLOOKUP($J6758,Ref!$D:$H,4,0)</f>
        <v>Berkhamsted Deanery</v>
      </c>
      <c r="N6758" t="str">
        <f>VLOOKUP($J6758,Ref!$D:$H,5,0)</f>
        <v xml:space="preserve">Archdeaconry of St Albans </v>
      </c>
      <c r="S6758">
        <v>3830</v>
      </c>
    </row>
    <row r="6759" spans="1:19" x14ac:dyDescent="0.3">
      <c r="A6759">
        <v>2024</v>
      </c>
      <c r="C6759" t="str">
        <f>IF(GETPIVOTDATA("PS % recovery",Sheet4!$B$5,"Parish Name",K6759)&gt;99.949%,"OK","No")</f>
        <v>OK</v>
      </c>
      <c r="D6759" t="e">
        <f>VLOOKUP(J6759,'Ref2'!C:E,3,0)</f>
        <v>#N/A</v>
      </c>
      <c r="F6759">
        <v>1</v>
      </c>
      <c r="I6759" t="e">
        <f>VLOOKUP(J6759,Ref!L:M,2,0)</f>
        <v>#N/A</v>
      </c>
      <c r="J6759" s="108" t="s">
        <v>861</v>
      </c>
      <c r="K6759" t="str">
        <f>VLOOKUP($J6759,Ref!$D:$H,2,0)</f>
        <v xml:space="preserve">Sunnyside, St Michael and All Angels         </v>
      </c>
      <c r="L6759" t="str">
        <f>VLOOKUP($J6759,Ref!$D:$H,3,0)</f>
        <v>Sunnyside with Bourne End</v>
      </c>
      <c r="M6759" t="str">
        <f>VLOOKUP($J6759,Ref!$D:$H,4,0)</f>
        <v>Berkhamsted Deanery</v>
      </c>
      <c r="N6759" t="str">
        <f>VLOOKUP($J6759,Ref!$D:$H,5,0)</f>
        <v xml:space="preserve">Archdeaconry of St Albans </v>
      </c>
      <c r="S6759">
        <v>7560</v>
      </c>
    </row>
    <row r="6760" spans="1:19" x14ac:dyDescent="0.3">
      <c r="A6760">
        <v>2024</v>
      </c>
      <c r="C6760" t="str">
        <f>IF(GETPIVOTDATA("PS % recovery",Sheet4!$B$5,"Parish Name",K6760)&gt;99.949%,"OK","No")</f>
        <v>No</v>
      </c>
      <c r="D6760" t="e">
        <f>VLOOKUP(J6760,'Ref2'!C:E,3,0)</f>
        <v>#N/A</v>
      </c>
      <c r="F6760">
        <v>1</v>
      </c>
      <c r="I6760" t="e">
        <f>VLOOKUP(J6760,Ref!L:M,2,0)</f>
        <v>#N/A</v>
      </c>
      <c r="J6760" s="108" t="s">
        <v>873</v>
      </c>
      <c r="K6760" t="str">
        <f>VLOOKUP($J6760,Ref!$D:$H,2,0)</f>
        <v xml:space="preserve">Tring Team Parish                            </v>
      </c>
      <c r="L6760" t="str">
        <f>VLOOKUP($J6760,Ref!$D:$H,3,0)</f>
        <v>Tring (Team Ministry)</v>
      </c>
      <c r="M6760" t="str">
        <f>VLOOKUP($J6760,Ref!$D:$H,4,0)</f>
        <v>Berkhamsted Deanery</v>
      </c>
      <c r="N6760" t="str">
        <f>VLOOKUP($J6760,Ref!$D:$H,5,0)</f>
        <v xml:space="preserve">Archdeaconry of St Albans </v>
      </c>
      <c r="S6760">
        <v>15000</v>
      </c>
    </row>
    <row r="6761" spans="1:19" x14ac:dyDescent="0.3">
      <c r="A6761">
        <v>2024</v>
      </c>
      <c r="C6761" t="str">
        <f>IF(GETPIVOTDATA("PS % recovery",Sheet4!$B$5,"Parish Name",K6761)&gt;99.949%,"OK","No")</f>
        <v>No</v>
      </c>
      <c r="D6761" t="e">
        <f>VLOOKUP(J6761,'Ref2'!C:E,3,0)</f>
        <v>#N/A</v>
      </c>
      <c r="F6761">
        <v>1</v>
      </c>
      <c r="I6761" t="e">
        <f>VLOOKUP(J6761,Ref!L:M,2,0)</f>
        <v>#N/A</v>
      </c>
      <c r="J6761" s="108" t="s">
        <v>875</v>
      </c>
      <c r="K6761" t="str">
        <f>VLOOKUP($J6761,Ref!$D:$H,2,0)</f>
        <v xml:space="preserve">Wigginton                                    </v>
      </c>
      <c r="L6761" t="str">
        <f>VLOOKUP($J6761,Ref!$D:$H,3,0)</f>
        <v>Northchurch and Wigginton</v>
      </c>
      <c r="M6761" t="str">
        <f>VLOOKUP($J6761,Ref!$D:$H,4,0)</f>
        <v>Berkhamsted Deanery</v>
      </c>
      <c r="N6761" t="str">
        <f>VLOOKUP($J6761,Ref!$D:$H,5,0)</f>
        <v xml:space="preserve">Archdeaconry of St Albans </v>
      </c>
      <c r="S6761">
        <v>2250</v>
      </c>
    </row>
    <row r="6762" spans="1:19" x14ac:dyDescent="0.3">
      <c r="A6762">
        <v>2024</v>
      </c>
      <c r="C6762" t="str">
        <f>IF(GETPIVOTDATA("PS % recovery",Sheet4!$B$5,"Parish Name",K6762)&gt;99.949%,"OK","No")</f>
        <v>No</v>
      </c>
      <c r="D6762" t="e">
        <f>VLOOKUP(J6762,'Ref2'!C:E,3,0)</f>
        <v>#N/A</v>
      </c>
      <c r="F6762">
        <v>1</v>
      </c>
      <c r="I6762" t="e">
        <f>VLOOKUP(J6762,Ref!L:M,2,0)</f>
        <v>#N/A</v>
      </c>
      <c r="J6762" s="108" t="s">
        <v>794</v>
      </c>
      <c r="K6762" t="str">
        <f>VLOOKUP($J6762,Ref!$D:$H,2,0)</f>
        <v xml:space="preserve">Albury                                       </v>
      </c>
      <c r="L6762" t="str">
        <f>VLOOKUP($J6762,Ref!$D:$H,3,0)</f>
        <v>Albury, Little Hadham and Much Hadham</v>
      </c>
      <c r="M6762" t="str">
        <f>VLOOKUP($J6762,Ref!$D:$H,4,0)</f>
        <v>Bishop's Stortford Deanery</v>
      </c>
      <c r="N6762" t="str">
        <f>VLOOKUP($J6762,Ref!$D:$H,5,0)</f>
        <v>Archdeaconry of Hertford</v>
      </c>
      <c r="S6762">
        <v>0</v>
      </c>
    </row>
    <row r="6763" spans="1:19" x14ac:dyDescent="0.3">
      <c r="A6763">
        <v>2024</v>
      </c>
      <c r="C6763" t="str">
        <f>IF(GETPIVOTDATA("PS % recovery",Sheet4!$B$5,"Parish Name",K6763)&gt;99.949%,"OK","No")</f>
        <v>OK</v>
      </c>
      <c r="D6763" t="e">
        <f>VLOOKUP(J6763,'Ref2'!C:E,3,0)</f>
        <v>#N/A</v>
      </c>
      <c r="F6763">
        <v>1</v>
      </c>
      <c r="I6763" t="e">
        <f>VLOOKUP(J6763,Ref!L:M,2,0)</f>
        <v>#N/A</v>
      </c>
      <c r="J6763" s="108" t="s">
        <v>1051</v>
      </c>
      <c r="K6763" t="str">
        <f>VLOOKUP($J6763,Ref!$D:$H,2,0)</f>
        <v xml:space="preserve">Bishop's Stortford                           </v>
      </c>
      <c r="L6763" t="str">
        <f>VLOOKUP($J6763,Ref!$D:$H,3,0)</f>
        <v>Bishop's Stortford</v>
      </c>
      <c r="M6763" t="str">
        <f>VLOOKUP($J6763,Ref!$D:$H,4,0)</f>
        <v>Bishop's Stortford Deanery</v>
      </c>
      <c r="N6763" t="str">
        <f>VLOOKUP($J6763,Ref!$D:$H,5,0)</f>
        <v>Archdeaconry of Hertford</v>
      </c>
      <c r="S6763">
        <v>8832</v>
      </c>
    </row>
    <row r="6764" spans="1:19" x14ac:dyDescent="0.3">
      <c r="A6764">
        <v>2024</v>
      </c>
      <c r="C6764" t="str">
        <f>IF(GETPIVOTDATA("PS % recovery",Sheet4!$B$5,"Parish Name",K6764)&gt;99.949%,"OK","No")</f>
        <v>No</v>
      </c>
      <c r="D6764" t="e">
        <f>VLOOKUP(J6764,'Ref2'!C:E,3,0)</f>
        <v>#N/A</v>
      </c>
      <c r="F6764">
        <v>1</v>
      </c>
      <c r="I6764" t="e">
        <f>VLOOKUP(J6764,Ref!L:M,2,0)</f>
        <v>#N/A</v>
      </c>
      <c r="J6764" s="108" t="s">
        <v>796</v>
      </c>
      <c r="K6764" t="str">
        <f>VLOOKUP($J6764,Ref!$D:$H,2,0)</f>
        <v xml:space="preserve">Braughing                                    </v>
      </c>
      <c r="L6764" t="str">
        <f>VLOOKUP($J6764,Ref!$D:$H,3,0)</f>
        <v>Braughing, Furneux Pelham and Stocking Pelham</v>
      </c>
      <c r="M6764" t="str">
        <f>VLOOKUP($J6764,Ref!$D:$H,4,0)</f>
        <v>Bishop's Stortford Deanery</v>
      </c>
      <c r="N6764" t="str">
        <f>VLOOKUP($J6764,Ref!$D:$H,5,0)</f>
        <v>Archdeaconry of Hertford</v>
      </c>
      <c r="S6764">
        <v>0</v>
      </c>
    </row>
    <row r="6765" spans="1:19" x14ac:dyDescent="0.3">
      <c r="A6765">
        <v>2024</v>
      </c>
      <c r="C6765" t="str">
        <f>IF(GETPIVOTDATA("PS % recovery",Sheet4!$B$5,"Parish Name",K6765)&gt;99.949%,"OK","No")</f>
        <v>No</v>
      </c>
      <c r="D6765" t="e">
        <f>VLOOKUP(J6765,'Ref2'!C:E,3,0)</f>
        <v>#N/A</v>
      </c>
      <c r="F6765">
        <v>1</v>
      </c>
      <c r="I6765" t="e">
        <f>VLOOKUP(J6765,Ref!L:M,2,0)</f>
        <v>#N/A</v>
      </c>
      <c r="J6765" s="108" t="s">
        <v>798</v>
      </c>
      <c r="K6765" t="str">
        <f>VLOOKUP($J6765,Ref!$D:$H,2,0)</f>
        <v xml:space="preserve">Furneux Pelham                               </v>
      </c>
      <c r="L6765" t="str">
        <f>VLOOKUP($J6765,Ref!$D:$H,3,0)</f>
        <v>Braughing, Furneux Pelham and Stocking Pelham</v>
      </c>
      <c r="M6765" t="str">
        <f>VLOOKUP($J6765,Ref!$D:$H,4,0)</f>
        <v>Bishop's Stortford Deanery</v>
      </c>
      <c r="N6765" t="str">
        <f>VLOOKUP($J6765,Ref!$D:$H,5,0)</f>
        <v>Archdeaconry of Hertford</v>
      </c>
      <c r="S6765">
        <v>0</v>
      </c>
    </row>
    <row r="6766" spans="1:19" x14ac:dyDescent="0.3">
      <c r="A6766">
        <v>2024</v>
      </c>
      <c r="C6766" t="str">
        <f>IF(GETPIVOTDATA("PS % recovery",Sheet4!$B$5,"Parish Name",K6766)&gt;99.949%,"OK","No")</f>
        <v>No</v>
      </c>
      <c r="D6766" t="e">
        <f>VLOOKUP(J6766,'Ref2'!C:E,3,0)</f>
        <v>#N/A</v>
      </c>
      <c r="F6766">
        <v>1</v>
      </c>
      <c r="I6766" t="e">
        <f>VLOOKUP(J6766,Ref!L:M,2,0)</f>
        <v>#N/A</v>
      </c>
      <c r="J6766" s="108" t="s">
        <v>1056</v>
      </c>
      <c r="K6766" t="str">
        <f>VLOOKUP($J6766,Ref!$D:$H,2,0)</f>
        <v xml:space="preserve">Gilston with Eastwick                        </v>
      </c>
      <c r="L6766" t="str">
        <f>VLOOKUP($J6766,Ref!$D:$H,3,0)</f>
        <v>High Wych and Gilston with Eastwick</v>
      </c>
      <c r="M6766" t="str">
        <f>VLOOKUP($J6766,Ref!$D:$H,4,0)</f>
        <v>Bishop's Stortford Deanery</v>
      </c>
      <c r="N6766" t="str">
        <f>VLOOKUP($J6766,Ref!$D:$H,5,0)</f>
        <v>Archdeaconry of Hertford</v>
      </c>
      <c r="S6766">
        <v>0</v>
      </c>
    </row>
    <row r="6767" spans="1:19" x14ac:dyDescent="0.3">
      <c r="A6767">
        <v>2024</v>
      </c>
      <c r="C6767" t="str">
        <f>IF(GETPIVOTDATA("PS % recovery",Sheet4!$B$5,"Parish Name",K6767)&gt;99.949%,"OK","No")</f>
        <v>OK</v>
      </c>
      <c r="D6767" t="e">
        <f>VLOOKUP(J6767,'Ref2'!C:E,3,0)</f>
        <v>#N/A</v>
      </c>
      <c r="F6767">
        <v>1</v>
      </c>
      <c r="I6767" t="e">
        <f>VLOOKUP(J6767,Ref!L:M,2,0)</f>
        <v>#N/A</v>
      </c>
      <c r="J6767" t="s">
        <v>1058</v>
      </c>
      <c r="K6767" t="str">
        <f>VLOOKUP($J6767,Ref!$D:$H,2,0)</f>
        <v xml:space="preserve">High Wych, St James                          </v>
      </c>
      <c r="L6767" t="str">
        <f>VLOOKUP($J6767,Ref!$D:$H,3,0)</f>
        <v>High Wych and Gilston with Eastwick</v>
      </c>
      <c r="M6767" t="str">
        <f>VLOOKUP($J6767,Ref!$D:$H,4,0)</f>
        <v>Bishop's Stortford Deanery</v>
      </c>
      <c r="N6767" t="str">
        <f>VLOOKUP($J6767,Ref!$D:$H,5,0)</f>
        <v>Archdeaconry of Hertford</v>
      </c>
      <c r="S6767">
        <v>3242</v>
      </c>
    </row>
    <row r="6768" spans="1:19" x14ac:dyDescent="0.3">
      <c r="A6768">
        <v>2024</v>
      </c>
      <c r="C6768" t="str">
        <f>IF(GETPIVOTDATA("PS % recovery",Sheet4!$B$5,"Parish Name",K6768)&gt;99.949%,"OK","No")</f>
        <v>No</v>
      </c>
      <c r="D6768" t="e">
        <f>VLOOKUP(J6768,'Ref2'!C:E,3,0)</f>
        <v>#N/A</v>
      </c>
      <c r="F6768">
        <v>1</v>
      </c>
      <c r="I6768" t="e">
        <f>VLOOKUP(J6768,Ref!L:M,2,0)</f>
        <v>#N/A</v>
      </c>
      <c r="J6768" t="s">
        <v>800</v>
      </c>
      <c r="K6768" t="str">
        <f>VLOOKUP($J6768,Ref!$D:$H,2,0)</f>
        <v xml:space="preserve">Hockerill, All Saints                        </v>
      </c>
      <c r="L6768" t="str">
        <f>VLOOKUP($J6768,Ref!$D:$H,3,0)</f>
        <v>Hockerill, All Saints</v>
      </c>
      <c r="M6768" t="str">
        <f>VLOOKUP($J6768,Ref!$D:$H,4,0)</f>
        <v>Bishop's Stortford Deanery</v>
      </c>
      <c r="N6768" t="str">
        <f>VLOOKUP($J6768,Ref!$D:$H,5,0)</f>
        <v>Archdeaconry of Hertford</v>
      </c>
      <c r="S6768">
        <v>0</v>
      </c>
    </row>
    <row r="6769" spans="1:19" x14ac:dyDescent="0.3">
      <c r="A6769">
        <v>2024</v>
      </c>
      <c r="C6769" t="str">
        <f>IF(GETPIVOTDATA("PS % recovery",Sheet4!$B$5,"Parish Name",K6769)&gt;99.949%,"OK","No")</f>
        <v>No</v>
      </c>
      <c r="D6769" t="e">
        <f>VLOOKUP(J6769,'Ref2'!C:E,3,0)</f>
        <v>#N/A</v>
      </c>
      <c r="F6769">
        <v>1</v>
      </c>
      <c r="I6769" t="e">
        <f>VLOOKUP(J6769,Ref!L:M,2,0)</f>
        <v>#N/A</v>
      </c>
      <c r="J6769" t="s">
        <v>801</v>
      </c>
      <c r="K6769" t="str">
        <f>VLOOKUP($J6769,Ref!$D:$H,2,0)</f>
        <v xml:space="preserve">Little Hadham                                </v>
      </c>
      <c r="L6769" t="str">
        <f>VLOOKUP($J6769,Ref!$D:$H,3,0)</f>
        <v>Albury, Little Hadham and Much Hadham</v>
      </c>
      <c r="M6769" t="str">
        <f>VLOOKUP($J6769,Ref!$D:$H,4,0)</f>
        <v>Bishop's Stortford Deanery</v>
      </c>
      <c r="N6769" t="str">
        <f>VLOOKUP($J6769,Ref!$D:$H,5,0)</f>
        <v>Archdeaconry of Hertford</v>
      </c>
      <c r="S6769">
        <v>750</v>
      </c>
    </row>
    <row r="6770" spans="1:19" x14ac:dyDescent="0.3">
      <c r="A6770">
        <v>2024</v>
      </c>
      <c r="C6770" t="str">
        <f>IF(GETPIVOTDATA("PS % recovery",Sheet4!$B$5,"Parish Name",K6770)&gt;99.949%,"OK","No")</f>
        <v>OK</v>
      </c>
      <c r="D6770" t="e">
        <f>VLOOKUP(J6770,'Ref2'!C:E,3,0)</f>
        <v>#N/A</v>
      </c>
      <c r="F6770">
        <v>1</v>
      </c>
      <c r="I6770" t="e">
        <f>VLOOKUP(J6770,Ref!L:M,2,0)</f>
        <v>#N/A</v>
      </c>
      <c r="J6770" t="s">
        <v>1066</v>
      </c>
      <c r="K6770" t="str">
        <f>VLOOKUP($J6770,Ref!$D:$H,2,0)</f>
        <v xml:space="preserve">Mundens, The                                 </v>
      </c>
      <c r="L6770" t="str">
        <f>VLOOKUP($J6770,Ref!$D:$H,3,0)</f>
        <v>Standon and the Mundens with Sacombe</v>
      </c>
      <c r="M6770" t="str">
        <f>VLOOKUP($J6770,Ref!$D:$H,4,0)</f>
        <v>Bishop's Stortford Deanery</v>
      </c>
      <c r="N6770" t="str">
        <f>VLOOKUP($J6770,Ref!$D:$H,5,0)</f>
        <v>Archdeaconry of Hertford</v>
      </c>
      <c r="S6770">
        <v>0</v>
      </c>
    </row>
    <row r="6771" spans="1:19" x14ac:dyDescent="0.3">
      <c r="A6771">
        <v>2024</v>
      </c>
      <c r="C6771" t="str">
        <f>IF(GETPIVOTDATA("PS % recovery",Sheet4!$B$5,"Parish Name",K6771)&gt;99.949%,"OK","No")</f>
        <v>No</v>
      </c>
      <c r="D6771" t="e">
        <f>VLOOKUP(J6771,'Ref2'!C:E,3,0)</f>
        <v>#N/A</v>
      </c>
      <c r="F6771">
        <v>1</v>
      </c>
      <c r="I6771" t="e">
        <f>VLOOKUP(J6771,Ref!L:M,2,0)</f>
        <v>#N/A</v>
      </c>
      <c r="J6771" t="s">
        <v>803</v>
      </c>
      <c r="K6771" t="str">
        <f>VLOOKUP($J6771,Ref!$D:$H,2,0)</f>
        <v xml:space="preserve">Much Hadham                                  </v>
      </c>
      <c r="L6771" t="str">
        <f>VLOOKUP($J6771,Ref!$D:$H,3,0)</f>
        <v>Albury, Little Hadham and Much Hadham</v>
      </c>
      <c r="M6771" t="str">
        <f>VLOOKUP($J6771,Ref!$D:$H,4,0)</f>
        <v>Bishop's Stortford Deanery</v>
      </c>
      <c r="N6771" t="str">
        <f>VLOOKUP($J6771,Ref!$D:$H,5,0)</f>
        <v>Archdeaconry of Hertford</v>
      </c>
      <c r="S6771">
        <v>2000</v>
      </c>
    </row>
    <row r="6772" spans="1:19" x14ac:dyDescent="0.3">
      <c r="A6772">
        <v>2024</v>
      </c>
      <c r="C6772" t="str">
        <f>IF(GETPIVOTDATA("PS % recovery",Sheet4!$B$5,"Parish Name",K6772)&gt;99.949%,"OK","No")</f>
        <v>OK</v>
      </c>
      <c r="D6772" t="e">
        <f>VLOOKUP(J6772,'Ref2'!C:E,3,0)</f>
        <v>#N/A</v>
      </c>
      <c r="F6772">
        <v>1</v>
      </c>
      <c r="I6772" t="e">
        <f>VLOOKUP(J6772,Ref!L:M,2,0)</f>
        <v>#N/A</v>
      </c>
      <c r="J6772" t="s">
        <v>1068</v>
      </c>
      <c r="K6772" t="str">
        <f>VLOOKUP($J6772,Ref!$D:$H,2,0)</f>
        <v xml:space="preserve">Sacombe                                      </v>
      </c>
      <c r="L6772" t="str">
        <f>VLOOKUP($J6772,Ref!$D:$H,3,0)</f>
        <v>Standon and the Mundens with Sacombe</v>
      </c>
      <c r="M6772" t="str">
        <f>VLOOKUP($J6772,Ref!$D:$H,4,0)</f>
        <v>Bishop's Stortford Deanery</v>
      </c>
      <c r="N6772" t="str">
        <f>VLOOKUP($J6772,Ref!$D:$H,5,0)</f>
        <v>Archdeaconry of Hertford</v>
      </c>
      <c r="S6772">
        <v>639</v>
      </c>
    </row>
    <row r="6773" spans="1:19" x14ac:dyDescent="0.3">
      <c r="A6773">
        <v>2024</v>
      </c>
      <c r="C6773" t="str">
        <f>IF(GETPIVOTDATA("PS % recovery",Sheet4!$B$5,"Parish Name",K6773)&gt;99.949%,"OK","No")</f>
        <v>OK</v>
      </c>
      <c r="D6773" t="e">
        <f>VLOOKUP(J6773,'Ref2'!C:E,3,0)</f>
        <v>#N/A</v>
      </c>
      <c r="F6773">
        <v>1</v>
      </c>
      <c r="I6773" t="e">
        <f>VLOOKUP(J6773,Ref!L:M,2,0)</f>
        <v>#N/A</v>
      </c>
      <c r="J6773" t="s">
        <v>1062</v>
      </c>
      <c r="K6773" t="str">
        <f>VLOOKUP($J6773,Ref!$D:$H,2,0)</f>
        <v xml:space="preserve">Sawbridgeworth                               </v>
      </c>
      <c r="L6773" t="str">
        <f>VLOOKUP($J6773,Ref!$D:$H,3,0)</f>
        <v>Sawbridgeworth</v>
      </c>
      <c r="M6773" t="str">
        <f>VLOOKUP($J6773,Ref!$D:$H,4,0)</f>
        <v>Bishop's Stortford Deanery</v>
      </c>
      <c r="N6773" t="str">
        <f>VLOOKUP($J6773,Ref!$D:$H,5,0)</f>
        <v>Archdeaconry of Hertford</v>
      </c>
      <c r="S6773">
        <v>0</v>
      </c>
    </row>
    <row r="6774" spans="1:19" x14ac:dyDescent="0.3">
      <c r="A6774">
        <v>2024</v>
      </c>
      <c r="C6774" t="str">
        <f>IF(GETPIVOTDATA("PS % recovery",Sheet4!$B$5,"Parish Name",K6774)&gt;99.949%,"OK","No")</f>
        <v>OK</v>
      </c>
      <c r="D6774" t="e">
        <f>VLOOKUP(J6774,'Ref2'!C:E,3,0)</f>
        <v>#N/A</v>
      </c>
      <c r="F6774">
        <v>1</v>
      </c>
      <c r="I6774" t="e">
        <f>VLOOKUP(J6774,Ref!L:M,2,0)</f>
        <v>#N/A</v>
      </c>
      <c r="J6774" t="s">
        <v>1064</v>
      </c>
      <c r="K6774" t="str">
        <f>VLOOKUP($J6774,Ref!$D:$H,2,0)</f>
        <v xml:space="preserve">Standon                                      </v>
      </c>
      <c r="L6774" t="str">
        <f>VLOOKUP($J6774,Ref!$D:$H,3,0)</f>
        <v>Standon and the Mundens with Sacombe</v>
      </c>
      <c r="M6774" t="str">
        <f>VLOOKUP($J6774,Ref!$D:$H,4,0)</f>
        <v>Bishop's Stortford Deanery</v>
      </c>
      <c r="N6774" t="str">
        <f>VLOOKUP($J6774,Ref!$D:$H,5,0)</f>
        <v>Archdeaconry of Hertford</v>
      </c>
      <c r="S6774">
        <v>5221</v>
      </c>
    </row>
    <row r="6775" spans="1:19" x14ac:dyDescent="0.3">
      <c r="A6775">
        <v>2024</v>
      </c>
      <c r="C6775" t="str">
        <f>IF(GETPIVOTDATA("PS % recovery",Sheet4!$B$5,"Parish Name",K6775)&gt;99.949%,"OK","No")</f>
        <v>No</v>
      </c>
      <c r="D6775" t="e">
        <f>VLOOKUP(J6775,'Ref2'!C:E,3,0)</f>
        <v>#N/A</v>
      </c>
      <c r="F6775">
        <v>1</v>
      </c>
      <c r="I6775" t="e">
        <f>VLOOKUP(J6775,Ref!L:M,2,0)</f>
        <v>#N/A</v>
      </c>
      <c r="J6775" t="s">
        <v>805</v>
      </c>
      <c r="K6775" t="str">
        <f>VLOOKUP($J6775,Ref!$D:$H,2,0)</f>
        <v xml:space="preserve">Stocking Pelham                              </v>
      </c>
      <c r="L6775" t="str">
        <f>VLOOKUP($J6775,Ref!$D:$H,3,0)</f>
        <v>Braughing, Furneux Pelham and Stocking Pelham</v>
      </c>
      <c r="M6775" t="str">
        <f>VLOOKUP($J6775,Ref!$D:$H,4,0)</f>
        <v>Bishop's Stortford Deanery</v>
      </c>
      <c r="N6775" t="str">
        <f>VLOOKUP($J6775,Ref!$D:$H,5,0)</f>
        <v>Archdeaconry of Hertford</v>
      </c>
      <c r="S6775">
        <v>0</v>
      </c>
    </row>
    <row r="6776" spans="1:19" x14ac:dyDescent="0.3">
      <c r="A6776">
        <v>2024</v>
      </c>
      <c r="C6776" t="str">
        <f>IF(GETPIVOTDATA("PS % recovery",Sheet4!$B$5,"Parish Name",K6776)&gt;99.949%,"OK","No")</f>
        <v>No</v>
      </c>
      <c r="D6776" t="e">
        <f>VLOOKUP(J6776,'Ref2'!C:E,3,0)</f>
        <v>#N/A</v>
      </c>
      <c r="F6776">
        <v>1</v>
      </c>
      <c r="I6776" t="e">
        <f>VLOOKUP(J6776,Ref!L:M,2,0)</f>
        <v>#N/A</v>
      </c>
      <c r="J6776" t="s">
        <v>807</v>
      </c>
      <c r="K6776" t="str">
        <f>VLOOKUP($J6776,Ref!$D:$H,2,0)</f>
        <v xml:space="preserve">Bishop's Stortford, Holy Trinity             </v>
      </c>
      <c r="L6776" t="str">
        <f>VLOOKUP($J6776,Ref!$D:$H,3,0)</f>
        <v>Bishop's Stortford, Holy Trinity</v>
      </c>
      <c r="M6776" t="str">
        <f>VLOOKUP($J6776,Ref!$D:$H,4,0)</f>
        <v>Bishop's Stortford Deanery</v>
      </c>
      <c r="N6776" t="str">
        <f>VLOOKUP($J6776,Ref!$D:$H,5,0)</f>
        <v>Archdeaconry of Hertford</v>
      </c>
      <c r="S6776">
        <v>1500</v>
      </c>
    </row>
    <row r="6777" spans="1:19" x14ac:dyDescent="0.3">
      <c r="A6777">
        <v>2024</v>
      </c>
      <c r="C6777" t="str">
        <f>IF(GETPIVOTDATA("PS % recovery",Sheet4!$B$5,"Parish Name",K6777)&gt;99.949%,"OK","No")</f>
        <v>OK</v>
      </c>
      <c r="D6777" t="str">
        <f>VLOOKUP(J6777,'Ref2'!C:E,3,0)</f>
        <v>LLF</v>
      </c>
      <c r="F6777">
        <v>1</v>
      </c>
      <c r="I6777" t="e">
        <f>VLOOKUP(J6777,Ref!L:M,2,0)</f>
        <v>#N/A</v>
      </c>
      <c r="J6777" t="s">
        <v>1070</v>
      </c>
      <c r="K6777" t="str">
        <f>VLOOKUP($J6777,Ref!$D:$H,2,0)</f>
        <v xml:space="preserve">Thorley                                      </v>
      </c>
      <c r="L6777" t="str">
        <f>VLOOKUP($J6777,Ref!$D:$H,3,0)</f>
        <v>Thorley</v>
      </c>
      <c r="M6777" t="str">
        <f>VLOOKUP($J6777,Ref!$D:$H,4,0)</f>
        <v>Bishop's Stortford Deanery</v>
      </c>
      <c r="N6777" t="str">
        <f>VLOOKUP($J6777,Ref!$D:$H,5,0)</f>
        <v>Archdeaconry of Hertford</v>
      </c>
      <c r="S6777">
        <v>8193.5</v>
      </c>
    </row>
    <row r="6778" spans="1:19" x14ac:dyDescent="0.3">
      <c r="A6778">
        <v>2024</v>
      </c>
      <c r="C6778" t="str">
        <f>IF(GETPIVOTDATA("PS % recovery",Sheet4!$B$5,"Parish Name",K6778)&gt;99.949%,"OK","No")</f>
        <v>OK</v>
      </c>
      <c r="D6778" t="e">
        <f>VLOOKUP(J6778,'Ref2'!C:E,3,0)</f>
        <v>#N/A</v>
      </c>
      <c r="F6778">
        <v>1</v>
      </c>
      <c r="I6778" t="e">
        <f>VLOOKUP(J6778,Ref!L:M,2,0)</f>
        <v>#N/A</v>
      </c>
      <c r="J6778" t="s">
        <v>1078</v>
      </c>
      <c r="K6778" t="str">
        <f>VLOOKUP($J6778,Ref!$D:$H,2,0)</f>
        <v xml:space="preserve">Anstey                                       </v>
      </c>
      <c r="L6778" t="str">
        <f>VLOOKUP($J6778,Ref!$D:$H,3,0)</f>
        <v>Hormead, Wyddial, Anstey, Brent Pelham and Meesden</v>
      </c>
      <c r="M6778" t="str">
        <f>VLOOKUP($J6778,Ref!$D:$H,4,0)</f>
        <v>Buntingford Deanery</v>
      </c>
      <c r="N6778" t="str">
        <f>VLOOKUP($J6778,Ref!$D:$H,5,0)</f>
        <v>Archdeaconry of Hertford</v>
      </c>
      <c r="S6778">
        <v>983</v>
      </c>
    </row>
    <row r="6779" spans="1:19" x14ac:dyDescent="0.3">
      <c r="A6779">
        <v>2024</v>
      </c>
      <c r="C6779" t="str">
        <f>IF(GETPIVOTDATA("PS % recovery",Sheet4!$B$5,"Parish Name",K6779)&gt;99.949%,"OK","No")</f>
        <v>OK</v>
      </c>
      <c r="D6779" t="e">
        <f>VLOOKUP(J6779,'Ref2'!C:E,3,0)</f>
        <v>#N/A</v>
      </c>
      <c r="F6779">
        <v>1</v>
      </c>
      <c r="I6779" t="e">
        <f>VLOOKUP(J6779,Ref!L:M,2,0)</f>
        <v>#N/A</v>
      </c>
      <c r="J6779" t="s">
        <v>1086</v>
      </c>
      <c r="K6779" t="str">
        <f>VLOOKUP($J6779,Ref!$D:$H,2,0)</f>
        <v xml:space="preserve">Ardeley                                      </v>
      </c>
      <c r="L6779" t="str">
        <f>VLOOKUP($J6779,Ref!$D:$H,3,0)</f>
        <v>Ardeley, Benington, Cottered with Throcking and Walkern</v>
      </c>
      <c r="M6779" t="str">
        <f>VLOOKUP($J6779,Ref!$D:$H,4,0)</f>
        <v>Buntingford Deanery</v>
      </c>
      <c r="N6779" t="str">
        <f>VLOOKUP($J6779,Ref!$D:$H,5,0)</f>
        <v>Archdeaconry of Hertford</v>
      </c>
      <c r="S6779">
        <v>1392</v>
      </c>
    </row>
    <row r="6780" spans="1:19" x14ac:dyDescent="0.3">
      <c r="A6780">
        <v>2024</v>
      </c>
      <c r="C6780" t="str">
        <f>IF(GETPIVOTDATA("PS % recovery",Sheet4!$B$5,"Parish Name",K6780)&gt;99.949%,"OK","No")</f>
        <v>OK</v>
      </c>
      <c r="D6780" t="e">
        <f>VLOOKUP(J6780,'Ref2'!C:E,3,0)</f>
        <v>#N/A</v>
      </c>
      <c r="F6780">
        <v>1</v>
      </c>
      <c r="I6780" t="e">
        <f>VLOOKUP(J6780,Ref!L:M,2,0)</f>
        <v>#N/A</v>
      </c>
      <c r="J6780" t="s">
        <v>1092</v>
      </c>
      <c r="K6780" t="str">
        <f>VLOOKUP($J6780,Ref!$D:$H,2,0)</f>
        <v xml:space="preserve">Ashwell                                      </v>
      </c>
      <c r="L6780" t="str">
        <f>VLOOKUP($J6780,Ref!$D:$H,3,0)</f>
        <v>Ashwell with Hinxworth and Newnham</v>
      </c>
      <c r="M6780" t="str">
        <f>VLOOKUP($J6780,Ref!$D:$H,4,0)</f>
        <v>Buntingford Deanery</v>
      </c>
      <c r="N6780" t="str">
        <f>VLOOKUP($J6780,Ref!$D:$H,5,0)</f>
        <v>Archdeaconry of Hertford</v>
      </c>
      <c r="S6780">
        <v>5778</v>
      </c>
    </row>
    <row r="6781" spans="1:19" x14ac:dyDescent="0.3">
      <c r="A6781">
        <v>2024</v>
      </c>
      <c r="C6781" t="str">
        <f>IF(GETPIVOTDATA("PS % recovery",Sheet4!$B$5,"Parish Name",K6781)&gt;99.949%,"OK","No")</f>
        <v>No</v>
      </c>
      <c r="D6781" t="e">
        <f>VLOOKUP(J6781,'Ref2'!C:E,3,0)</f>
        <v>#N/A</v>
      </c>
      <c r="F6781">
        <v>1</v>
      </c>
      <c r="I6781" t="e">
        <f>VLOOKUP(J6781,Ref!L:M,2,0)</f>
        <v>#N/A</v>
      </c>
      <c r="J6781" t="s">
        <v>1094</v>
      </c>
      <c r="K6781" t="str">
        <f>VLOOKUP($J6781,Ref!$D:$H,2,0)</f>
        <v xml:space="preserve">Aspenden                                     </v>
      </c>
      <c r="L6781" t="str">
        <f>VLOOKUP($J6781,Ref!$D:$H,3,0)</f>
        <v>Aspenden, Buntingford and Westmill</v>
      </c>
      <c r="M6781" t="str">
        <f>VLOOKUP($J6781,Ref!$D:$H,4,0)</f>
        <v>Buntingford Deanery</v>
      </c>
      <c r="N6781" t="str">
        <f>VLOOKUP($J6781,Ref!$D:$H,5,0)</f>
        <v>Archdeaconry of Hertford</v>
      </c>
      <c r="S6781">
        <v>600</v>
      </c>
    </row>
    <row r="6782" spans="1:19" x14ac:dyDescent="0.3">
      <c r="A6782">
        <v>2024</v>
      </c>
      <c r="C6782" t="str">
        <f>IF(GETPIVOTDATA("PS % recovery",Sheet4!$B$5,"Parish Name",K6782)&gt;99.949%,"OK","No")</f>
        <v>OK</v>
      </c>
      <c r="D6782" t="e">
        <f>VLOOKUP(J6782,'Ref2'!C:E,3,0)</f>
        <v>#N/A</v>
      </c>
      <c r="F6782">
        <v>1</v>
      </c>
      <c r="I6782" t="e">
        <f>VLOOKUP(J6782,Ref!L:M,2,0)</f>
        <v>#N/A</v>
      </c>
      <c r="J6782" t="s">
        <v>1072</v>
      </c>
      <c r="K6782" t="str">
        <f>VLOOKUP($J6782,Ref!$D:$H,2,0)</f>
        <v xml:space="preserve">Baldock                                      </v>
      </c>
      <c r="L6782" t="str">
        <f>VLOOKUP($J6782,Ref!$D:$H,3,0)</f>
        <v>Baldock with Bygrave</v>
      </c>
      <c r="M6782" t="str">
        <f>VLOOKUP($J6782,Ref!$D:$H,4,0)</f>
        <v>Buntingford Deanery</v>
      </c>
      <c r="N6782" t="str">
        <f>VLOOKUP($J6782,Ref!$D:$H,5,0)</f>
        <v>Archdeaconry of Hertford</v>
      </c>
      <c r="S6782">
        <v>4000</v>
      </c>
    </row>
    <row r="6783" spans="1:19" x14ac:dyDescent="0.3">
      <c r="A6783">
        <v>2024</v>
      </c>
      <c r="C6783" t="str">
        <f>IF(GETPIVOTDATA("PS % recovery",Sheet4!$B$5,"Parish Name",K6783)&gt;99.949%,"OK","No")</f>
        <v>OK</v>
      </c>
      <c r="D6783" t="e">
        <f>VLOOKUP(J6783,'Ref2'!C:E,3,0)</f>
        <v>#N/A</v>
      </c>
      <c r="F6783">
        <v>1</v>
      </c>
      <c r="I6783" t="e">
        <f>VLOOKUP(J6783,Ref!L:M,2,0)</f>
        <v>#N/A</v>
      </c>
      <c r="J6783" t="s">
        <v>808</v>
      </c>
      <c r="K6783" t="str">
        <f>VLOOKUP($J6783,Ref!$D:$H,2,0)</f>
        <v xml:space="preserve">Barkway                                      </v>
      </c>
      <c r="L6783" t="str">
        <f>VLOOKUP($J6783,Ref!$D:$H,3,0)</f>
        <v>Barkway, Barley, Reed and Buckland</v>
      </c>
      <c r="M6783" t="str">
        <f>VLOOKUP($J6783,Ref!$D:$H,4,0)</f>
        <v>Buntingford Deanery</v>
      </c>
      <c r="N6783" t="str">
        <f>VLOOKUP($J6783,Ref!$D:$H,5,0)</f>
        <v>Archdeaconry of Hertford</v>
      </c>
      <c r="S6783">
        <v>1484</v>
      </c>
    </row>
    <row r="6784" spans="1:19" x14ac:dyDescent="0.3">
      <c r="A6784">
        <v>2024</v>
      </c>
      <c r="C6784" t="str">
        <f>IF(GETPIVOTDATA("PS % recovery",Sheet4!$B$5,"Parish Name",K6784)&gt;99.949%,"OK","No")</f>
        <v>OK</v>
      </c>
      <c r="D6784" t="e">
        <f>VLOOKUP(J6784,'Ref2'!C:E,3,0)</f>
        <v>#N/A</v>
      </c>
      <c r="F6784">
        <v>1</v>
      </c>
      <c r="I6784" t="e">
        <f>VLOOKUP(J6784,Ref!L:M,2,0)</f>
        <v>#N/A</v>
      </c>
      <c r="J6784" t="s">
        <v>810</v>
      </c>
      <c r="K6784" t="str">
        <f>VLOOKUP($J6784,Ref!$D:$H,2,0)</f>
        <v xml:space="preserve">Barley                                       </v>
      </c>
      <c r="L6784" t="str">
        <f>VLOOKUP($J6784,Ref!$D:$H,3,0)</f>
        <v>Barkway, Barley, Reed and Buckland</v>
      </c>
      <c r="M6784" t="str">
        <f>VLOOKUP($J6784,Ref!$D:$H,4,0)</f>
        <v>Buntingford Deanery</v>
      </c>
      <c r="N6784" t="str">
        <f>VLOOKUP($J6784,Ref!$D:$H,5,0)</f>
        <v>Archdeaconry of Hertford</v>
      </c>
      <c r="S6784">
        <v>0</v>
      </c>
    </row>
    <row r="6785" spans="1:19" x14ac:dyDescent="0.3">
      <c r="A6785">
        <v>2024</v>
      </c>
      <c r="C6785" t="str">
        <f>IF(GETPIVOTDATA("PS % recovery",Sheet4!$B$5,"Parish Name",K6785)&gt;99.949%,"OK","No")</f>
        <v>OK</v>
      </c>
      <c r="D6785" t="e">
        <f>VLOOKUP(J6785,'Ref2'!C:E,3,0)</f>
        <v>#N/A</v>
      </c>
      <c r="F6785">
        <v>1</v>
      </c>
      <c r="I6785" t="e">
        <f>VLOOKUP(J6785,Ref!L:M,2,0)</f>
        <v>#N/A</v>
      </c>
      <c r="J6785" t="s">
        <v>1103</v>
      </c>
      <c r="K6785" t="str">
        <f>VLOOKUP($J6785,Ref!$D:$H,2,0)</f>
        <v xml:space="preserve">Benington (LEP)                              </v>
      </c>
      <c r="L6785" t="str">
        <f>VLOOKUP($J6785,Ref!$D:$H,3,0)</f>
        <v>Ardeley, Benington, Cottered with Throcking and Walkern</v>
      </c>
      <c r="M6785" t="str">
        <f>VLOOKUP($J6785,Ref!$D:$H,4,0)</f>
        <v>Buntingford Deanery</v>
      </c>
      <c r="N6785" t="str">
        <f>VLOOKUP($J6785,Ref!$D:$H,5,0)</f>
        <v>Archdeaconry of Hertford</v>
      </c>
      <c r="S6785">
        <v>1500</v>
      </c>
    </row>
    <row r="6786" spans="1:19" x14ac:dyDescent="0.3">
      <c r="A6786">
        <v>2024</v>
      </c>
      <c r="C6786" t="str">
        <f>IF(GETPIVOTDATA("PS % recovery",Sheet4!$B$5,"Parish Name",K6786)&gt;99.949%,"OK","No")</f>
        <v>No</v>
      </c>
      <c r="D6786" t="e">
        <f>VLOOKUP(J6786,'Ref2'!C:E,3,0)</f>
        <v>#N/A</v>
      </c>
      <c r="F6786">
        <v>1</v>
      </c>
      <c r="I6786" t="e">
        <f>VLOOKUP(J6786,Ref!L:M,2,0)</f>
        <v>#N/A</v>
      </c>
      <c r="J6786" t="s">
        <v>1080</v>
      </c>
      <c r="K6786" t="str">
        <f>VLOOKUP($J6786,Ref!$D:$H,2,0)</f>
        <v xml:space="preserve">Brent Pelham                                 </v>
      </c>
      <c r="L6786" t="str">
        <f>VLOOKUP($J6786,Ref!$D:$H,3,0)</f>
        <v>Hormead, Wyddial, Anstey, Brent Pelham and Meesden</v>
      </c>
      <c r="M6786" t="str">
        <f>VLOOKUP($J6786,Ref!$D:$H,4,0)</f>
        <v>Buntingford Deanery</v>
      </c>
      <c r="N6786" t="str">
        <f>VLOOKUP($J6786,Ref!$D:$H,5,0)</f>
        <v>Archdeaconry of Hertford</v>
      </c>
      <c r="S6786">
        <v>1840</v>
      </c>
    </row>
    <row r="6787" spans="1:19" x14ac:dyDescent="0.3">
      <c r="A6787">
        <v>2024</v>
      </c>
      <c r="C6787" t="str">
        <f>IF(GETPIVOTDATA("PS % recovery",Sheet4!$B$5,"Parish Name",K6787)&gt;99.949%,"OK","No")</f>
        <v>No</v>
      </c>
      <c r="D6787" t="e">
        <f>VLOOKUP(J6787,'Ref2'!C:E,3,0)</f>
        <v>#N/A</v>
      </c>
      <c r="F6787">
        <v>1</v>
      </c>
      <c r="I6787" t="e">
        <f>VLOOKUP(J6787,Ref!L:M,2,0)</f>
        <v>#N/A</v>
      </c>
      <c r="J6787" t="s">
        <v>1074</v>
      </c>
      <c r="K6787" t="str">
        <f>VLOOKUP($J6787,Ref!$D:$H,2,0)</f>
        <v xml:space="preserve">Bygrave                                      </v>
      </c>
      <c r="L6787" t="str">
        <f>VLOOKUP($J6787,Ref!$D:$H,3,0)</f>
        <v>Baldock with Bygrave</v>
      </c>
      <c r="M6787" t="str">
        <f>VLOOKUP($J6787,Ref!$D:$H,4,0)</f>
        <v>Buntingford Deanery</v>
      </c>
      <c r="N6787" t="str">
        <f>VLOOKUP($J6787,Ref!$D:$H,5,0)</f>
        <v>Archdeaconry of Hertford</v>
      </c>
      <c r="S6787">
        <v>0</v>
      </c>
    </row>
    <row r="6788" spans="1:19" x14ac:dyDescent="0.3">
      <c r="A6788">
        <v>2024</v>
      </c>
      <c r="C6788" t="str">
        <f>IF(GETPIVOTDATA("PS % recovery",Sheet4!$B$5,"Parish Name",K6788)&gt;99.949%,"OK","No")</f>
        <v>OK</v>
      </c>
      <c r="D6788" t="e">
        <f>VLOOKUP(J6788,'Ref2'!C:E,3,0)</f>
        <v>#N/A</v>
      </c>
      <c r="F6788">
        <v>1</v>
      </c>
      <c r="I6788" t="e">
        <f>VLOOKUP(J6788,Ref!L:M,2,0)</f>
        <v>#N/A</v>
      </c>
      <c r="J6788" t="s">
        <v>1105</v>
      </c>
      <c r="K6788" t="str">
        <f>VLOOKUP($J6788,Ref!$D:$H,2,0)</f>
        <v xml:space="preserve">Clothall                                     </v>
      </c>
      <c r="L6788" t="str">
        <f>VLOOKUP($J6788,Ref!$D:$H,3,0)</f>
        <v>The Kingswood Benefice</v>
      </c>
      <c r="M6788" t="str">
        <f>VLOOKUP($J6788,Ref!$D:$H,4,0)</f>
        <v>Buntingford Deanery</v>
      </c>
      <c r="N6788" t="str">
        <f>VLOOKUP($J6788,Ref!$D:$H,5,0)</f>
        <v>Archdeaconry of Hertford</v>
      </c>
      <c r="S6788">
        <v>578</v>
      </c>
    </row>
    <row r="6789" spans="1:19" x14ac:dyDescent="0.3">
      <c r="A6789">
        <v>2024</v>
      </c>
      <c r="C6789" t="str">
        <f>IF(GETPIVOTDATA("PS % recovery",Sheet4!$B$5,"Parish Name",K6789)&gt;99.949%,"OK","No")</f>
        <v>No</v>
      </c>
      <c r="D6789" t="e">
        <f>VLOOKUP(J6789,'Ref2'!C:E,3,0)</f>
        <v>#N/A</v>
      </c>
      <c r="F6789">
        <v>1</v>
      </c>
      <c r="I6789" t="e">
        <f>VLOOKUP(J6789,Ref!L:M,2,0)</f>
        <v>#N/A</v>
      </c>
      <c r="J6789" t="s">
        <v>1088</v>
      </c>
      <c r="K6789" t="str">
        <f>VLOOKUP($J6789,Ref!$D:$H,2,0)</f>
        <v xml:space="preserve">Cottered                                     </v>
      </c>
      <c r="L6789" t="str">
        <f>VLOOKUP($J6789,Ref!$D:$H,3,0)</f>
        <v>Ardeley, Benington, Cottered with Throcking and Walkern</v>
      </c>
      <c r="M6789" t="str">
        <f>VLOOKUP($J6789,Ref!$D:$H,4,0)</f>
        <v>Buntingford Deanery</v>
      </c>
      <c r="N6789" t="str">
        <f>VLOOKUP($J6789,Ref!$D:$H,5,0)</f>
        <v>Archdeaconry of Hertford</v>
      </c>
      <c r="S6789">
        <v>900</v>
      </c>
    </row>
    <row r="6790" spans="1:19" x14ac:dyDescent="0.3">
      <c r="A6790">
        <v>2024</v>
      </c>
      <c r="C6790" t="str">
        <f>IF(GETPIVOTDATA("PS % recovery",Sheet4!$B$5,"Parish Name",K6790)&gt;99.949%,"OK","No")</f>
        <v>OK</v>
      </c>
      <c r="D6790" t="e">
        <f>VLOOKUP(J6790,'Ref2'!C:E,3,0)</f>
        <v>#N/A</v>
      </c>
      <c r="F6790">
        <v>1</v>
      </c>
      <c r="I6790" t="e">
        <f>VLOOKUP(J6790,Ref!L:M,2,0)</f>
        <v>#N/A</v>
      </c>
      <c r="J6790" t="s">
        <v>1082</v>
      </c>
      <c r="K6790" t="str">
        <f>VLOOKUP($J6790,Ref!$D:$H,2,0)</f>
        <v xml:space="preserve">Hormead with Wyddial                         </v>
      </c>
      <c r="L6790" t="str">
        <f>VLOOKUP($J6790,Ref!$D:$H,3,0)</f>
        <v>Hormead, Wyddial, Anstey, Brent Pelham and Meesden</v>
      </c>
      <c r="M6790" t="str">
        <f>VLOOKUP($J6790,Ref!$D:$H,4,0)</f>
        <v>Buntingford Deanery</v>
      </c>
      <c r="N6790" t="str">
        <f>VLOOKUP($J6790,Ref!$D:$H,5,0)</f>
        <v>Archdeaconry of Hertford</v>
      </c>
      <c r="S6790">
        <v>2750</v>
      </c>
    </row>
    <row r="6791" spans="1:19" x14ac:dyDescent="0.3">
      <c r="A6791">
        <v>2024</v>
      </c>
      <c r="C6791" t="str">
        <f>IF(GETPIVOTDATA("PS % recovery",Sheet4!$B$5,"Parish Name",K6791)&gt;99.949%,"OK","No")</f>
        <v>OK</v>
      </c>
      <c r="D6791" t="e">
        <f>VLOOKUP(J6791,'Ref2'!C:E,3,0)</f>
        <v>#N/A</v>
      </c>
      <c r="F6791">
        <v>1</v>
      </c>
      <c r="I6791" t="e">
        <f>VLOOKUP(J6791,Ref!L:M,2,0)</f>
        <v>#N/A</v>
      </c>
      <c r="J6791" t="s">
        <v>1113</v>
      </c>
      <c r="K6791" t="str">
        <f>VLOOKUP($J6791,Ref!$D:$H,2,0)</f>
        <v xml:space="preserve">Hinxworth                                    </v>
      </c>
      <c r="L6791" t="str">
        <f>VLOOKUP($J6791,Ref!$D:$H,3,0)</f>
        <v>Ashwell with Hinxworth and Newnham</v>
      </c>
      <c r="M6791" t="str">
        <f>VLOOKUP($J6791,Ref!$D:$H,4,0)</f>
        <v>Buntingford Deanery</v>
      </c>
      <c r="N6791" t="str">
        <f>VLOOKUP($J6791,Ref!$D:$H,5,0)</f>
        <v>Archdeaconry of Hertford</v>
      </c>
      <c r="S6791">
        <v>548.33000000000004</v>
      </c>
    </row>
    <row r="6792" spans="1:19" x14ac:dyDescent="0.3">
      <c r="A6792">
        <v>2024</v>
      </c>
      <c r="C6792" t="str">
        <f>IF(GETPIVOTDATA("PS % recovery",Sheet4!$B$5,"Parish Name",K6792)&gt;99.949%,"OK","No")</f>
        <v>OK</v>
      </c>
      <c r="D6792" t="e">
        <f>VLOOKUP(J6792,'Ref2'!C:E,3,0)</f>
        <v>#N/A</v>
      </c>
      <c r="F6792">
        <v>1</v>
      </c>
      <c r="I6792" t="e">
        <f>VLOOKUP(J6792,Ref!L:M,2,0)</f>
        <v>#N/A</v>
      </c>
      <c r="J6792" t="s">
        <v>1117</v>
      </c>
      <c r="K6792" t="str">
        <f>VLOOKUP($J6792,Ref!$D:$H,2,0)</f>
        <v xml:space="preserve">Kelshall                                     </v>
      </c>
      <c r="L6792" t="str">
        <f>VLOOKUP($J6792,Ref!$D:$H,3,0)</f>
        <v>Therfield with Kelshall</v>
      </c>
      <c r="M6792" t="str">
        <f>VLOOKUP($J6792,Ref!$D:$H,4,0)</f>
        <v>Buntingford Deanery</v>
      </c>
      <c r="N6792" t="str">
        <f>VLOOKUP($J6792,Ref!$D:$H,5,0)</f>
        <v>Archdeaconry of Hertford</v>
      </c>
      <c r="S6792">
        <v>0</v>
      </c>
    </row>
    <row r="6793" spans="1:19" x14ac:dyDescent="0.3">
      <c r="A6793">
        <v>2024</v>
      </c>
      <c r="C6793" t="str">
        <f>IF(GETPIVOTDATA("PS % recovery",Sheet4!$B$5,"Parish Name",K6793)&gt;99.949%,"OK","No")</f>
        <v>OK</v>
      </c>
      <c r="D6793" t="e">
        <f>VLOOKUP(J6793,'Ref2'!C:E,3,0)</f>
        <v>#N/A</v>
      </c>
      <c r="F6793">
        <v>1</v>
      </c>
      <c r="I6793" t="e">
        <f>VLOOKUP(J6793,Ref!L:M,2,0)</f>
        <v>#N/A</v>
      </c>
      <c r="J6793" t="s">
        <v>1096</v>
      </c>
      <c r="K6793" t="str">
        <f>VLOOKUP($J6793,Ref!$D:$H,2,0)</f>
        <v xml:space="preserve">Buntingford with Layston                     </v>
      </c>
      <c r="L6793" t="str">
        <f>VLOOKUP($J6793,Ref!$D:$H,3,0)</f>
        <v>Aspenden, Buntingford and Westmill</v>
      </c>
      <c r="M6793" t="str">
        <f>VLOOKUP($J6793,Ref!$D:$H,4,0)</f>
        <v>Buntingford Deanery</v>
      </c>
      <c r="N6793" t="str">
        <f>VLOOKUP($J6793,Ref!$D:$H,5,0)</f>
        <v>Archdeaconry of Hertford</v>
      </c>
      <c r="S6793">
        <v>0</v>
      </c>
    </row>
    <row r="6794" spans="1:19" x14ac:dyDescent="0.3">
      <c r="A6794">
        <v>2024</v>
      </c>
      <c r="C6794" t="str">
        <f>IF(GETPIVOTDATA("PS % recovery",Sheet4!$B$5,"Parish Name",K6794)&gt;99.949%,"OK","No")</f>
        <v>OK</v>
      </c>
      <c r="D6794" t="e">
        <f>VLOOKUP(J6794,'Ref2'!C:E,3,0)</f>
        <v>#N/A</v>
      </c>
      <c r="F6794">
        <v>1</v>
      </c>
      <c r="I6794" t="e">
        <f>VLOOKUP(J6794,Ref!L:M,2,0)</f>
        <v>#N/A</v>
      </c>
      <c r="J6794" t="s">
        <v>1084</v>
      </c>
      <c r="K6794" t="str">
        <f>VLOOKUP($J6794,Ref!$D:$H,2,0)</f>
        <v xml:space="preserve">Meesden                                      </v>
      </c>
      <c r="L6794" t="str">
        <f>VLOOKUP($J6794,Ref!$D:$H,3,0)</f>
        <v>Hormead, Wyddial, Anstey, Brent Pelham and Meesden</v>
      </c>
      <c r="M6794" t="str">
        <f>VLOOKUP($J6794,Ref!$D:$H,4,0)</f>
        <v>Buntingford Deanery</v>
      </c>
      <c r="N6794" t="str">
        <f>VLOOKUP($J6794,Ref!$D:$H,5,0)</f>
        <v>Archdeaconry of Hertford</v>
      </c>
      <c r="S6794">
        <v>0</v>
      </c>
    </row>
    <row r="6795" spans="1:19" x14ac:dyDescent="0.3">
      <c r="A6795">
        <v>2024</v>
      </c>
      <c r="C6795" t="str">
        <f>IF(GETPIVOTDATA("PS % recovery",Sheet4!$B$5,"Parish Name",K6795)&gt;99.949%,"OK","No")</f>
        <v>OK</v>
      </c>
      <c r="D6795" t="e">
        <f>VLOOKUP(J6795,'Ref2'!C:E,3,0)</f>
        <v>#N/A</v>
      </c>
      <c r="F6795">
        <v>1</v>
      </c>
      <c r="I6795" t="e">
        <f>VLOOKUP(J6795,Ref!L:M,2,0)</f>
        <v>#N/A</v>
      </c>
      <c r="J6795" t="s">
        <v>1115</v>
      </c>
      <c r="K6795" t="str">
        <f>VLOOKUP($J6795,Ref!$D:$H,2,0)</f>
        <v xml:space="preserve">Newnham                                      </v>
      </c>
      <c r="L6795" t="str">
        <f>VLOOKUP($J6795,Ref!$D:$H,3,0)</f>
        <v>Ashwell with Hinxworth and Newnham</v>
      </c>
      <c r="M6795" t="str">
        <f>VLOOKUP($J6795,Ref!$D:$H,4,0)</f>
        <v>Buntingford Deanery</v>
      </c>
      <c r="N6795" t="str">
        <f>VLOOKUP($J6795,Ref!$D:$H,5,0)</f>
        <v>Archdeaconry of Hertford</v>
      </c>
      <c r="S6795">
        <v>179</v>
      </c>
    </row>
    <row r="6796" spans="1:19" x14ac:dyDescent="0.3">
      <c r="A6796">
        <v>2024</v>
      </c>
      <c r="C6796" t="str">
        <f>IF(GETPIVOTDATA("PS % recovery",Sheet4!$B$5,"Parish Name",K6796)&gt;99.949%,"OK","No")</f>
        <v>OK</v>
      </c>
      <c r="D6796" t="e">
        <f>VLOOKUP(J6796,'Ref2'!C:E,3,0)</f>
        <v>#N/A</v>
      </c>
      <c r="F6796">
        <v>1</v>
      </c>
      <c r="I6796" t="e">
        <f>VLOOKUP(J6796,Ref!L:M,2,0)</f>
        <v>#N/A</v>
      </c>
      <c r="J6796" t="s">
        <v>812</v>
      </c>
      <c r="K6796" t="str">
        <f>VLOOKUP($J6796,Ref!$D:$H,2,0)</f>
        <v xml:space="preserve">Reed and Buckland                            </v>
      </c>
      <c r="L6796" t="str">
        <f>VLOOKUP($J6796,Ref!$D:$H,3,0)</f>
        <v>Barkway, Barley, Reed and Buckland</v>
      </c>
      <c r="M6796" t="str">
        <f>VLOOKUP($J6796,Ref!$D:$H,4,0)</f>
        <v>Buntingford Deanery</v>
      </c>
      <c r="N6796" t="str">
        <f>VLOOKUP($J6796,Ref!$D:$H,5,0)</f>
        <v>Archdeaconry of Hertford</v>
      </c>
      <c r="S6796">
        <v>1394.5</v>
      </c>
    </row>
    <row r="6797" spans="1:19" x14ac:dyDescent="0.3">
      <c r="A6797">
        <v>2024</v>
      </c>
      <c r="C6797" t="str">
        <f>IF(GETPIVOTDATA("PS % recovery",Sheet4!$B$5,"Parish Name",K6797)&gt;99.949%,"OK","No")</f>
        <v>No</v>
      </c>
      <c r="D6797" t="e">
        <f>VLOOKUP(J6797,'Ref2'!C:E,3,0)</f>
        <v>#N/A</v>
      </c>
      <c r="F6797">
        <v>1</v>
      </c>
      <c r="I6797" t="str">
        <f>VLOOKUP(J6797,Ref!L:M,2,0)</f>
        <v>Yes</v>
      </c>
      <c r="J6797" t="s">
        <v>1121</v>
      </c>
      <c r="K6797" t="str">
        <f>VLOOKUP($J6797,Ref!$D:$H,2,0)</f>
        <v xml:space="preserve">Royston                                      </v>
      </c>
      <c r="L6797" t="str">
        <f>VLOOKUP($J6797,Ref!$D:$H,3,0)</f>
        <v>Royston</v>
      </c>
      <c r="M6797" t="str">
        <f>VLOOKUP($J6797,Ref!$D:$H,4,0)</f>
        <v>Buntingford Deanery</v>
      </c>
      <c r="N6797" t="str">
        <f>VLOOKUP($J6797,Ref!$D:$H,5,0)</f>
        <v>Archdeaconry of Hertford</v>
      </c>
      <c r="S6797">
        <v>6717.75</v>
      </c>
    </row>
    <row r="6798" spans="1:19" x14ac:dyDescent="0.3">
      <c r="A6798">
        <v>2024</v>
      </c>
      <c r="C6798" t="str">
        <f>IF(GETPIVOTDATA("PS % recovery",Sheet4!$B$5,"Parish Name",K6798)&gt;99.949%,"OK","No")</f>
        <v>OK</v>
      </c>
      <c r="D6798" t="e">
        <f>VLOOKUP(J6798,'Ref2'!C:E,3,0)</f>
        <v>#N/A</v>
      </c>
      <c r="F6798">
        <v>1</v>
      </c>
      <c r="I6798" t="e">
        <f>VLOOKUP(J6798,Ref!L:M,2,0)</f>
        <v>#N/A</v>
      </c>
      <c r="J6798" t="s">
        <v>1107</v>
      </c>
      <c r="K6798" t="str">
        <f>VLOOKUP($J6798,Ref!$D:$H,2,0)</f>
        <v xml:space="preserve">Rushden                                      </v>
      </c>
      <c r="L6798" t="str">
        <f>VLOOKUP($J6798,Ref!$D:$H,3,0)</f>
        <v>The Kingswood Benefice</v>
      </c>
      <c r="M6798" t="str">
        <f>VLOOKUP($J6798,Ref!$D:$H,4,0)</f>
        <v>Buntingford Deanery</v>
      </c>
      <c r="N6798" t="str">
        <f>VLOOKUP($J6798,Ref!$D:$H,5,0)</f>
        <v>Archdeaconry of Hertford</v>
      </c>
      <c r="S6798">
        <v>0</v>
      </c>
    </row>
    <row r="6799" spans="1:19" x14ac:dyDescent="0.3">
      <c r="A6799">
        <v>2024</v>
      </c>
      <c r="C6799" t="str">
        <f>IF(GETPIVOTDATA("PS % recovery",Sheet4!$B$5,"Parish Name",K6799)&gt;99.949%,"OK","No")</f>
        <v>OK</v>
      </c>
      <c r="D6799" t="e">
        <f>VLOOKUP(J6799,'Ref2'!C:E,3,0)</f>
        <v>#N/A</v>
      </c>
      <c r="F6799">
        <v>1</v>
      </c>
      <c r="I6799" t="e">
        <f>VLOOKUP(J6799,Ref!L:M,2,0)</f>
        <v>#N/A</v>
      </c>
      <c r="J6799" t="s">
        <v>1109</v>
      </c>
      <c r="K6799" t="str">
        <f>VLOOKUP($J6799,Ref!$D:$H,2,0)</f>
        <v xml:space="preserve">Sandon                                       </v>
      </c>
      <c r="L6799" t="str">
        <f>VLOOKUP($J6799,Ref!$D:$H,3,0)</f>
        <v>The Kingswood Benefice</v>
      </c>
      <c r="M6799" t="str">
        <f>VLOOKUP($J6799,Ref!$D:$H,4,0)</f>
        <v>Buntingford Deanery</v>
      </c>
      <c r="N6799" t="str">
        <f>VLOOKUP($J6799,Ref!$D:$H,5,0)</f>
        <v>Archdeaconry of Hertford</v>
      </c>
      <c r="S6799">
        <v>1241</v>
      </c>
    </row>
    <row r="6800" spans="1:19" x14ac:dyDescent="0.3">
      <c r="A6800">
        <v>2024</v>
      </c>
      <c r="C6800" t="str">
        <f>IF(GETPIVOTDATA("PS % recovery",Sheet4!$B$5,"Parish Name",K6800)&gt;99.949%,"OK","No")</f>
        <v>OK</v>
      </c>
      <c r="D6800" t="e">
        <f>VLOOKUP(J6800,'Ref2'!C:E,3,0)</f>
        <v>#N/A</v>
      </c>
      <c r="F6800">
        <v>1</v>
      </c>
      <c r="I6800" t="e">
        <f>VLOOKUP(J6800,Ref!L:M,2,0)</f>
        <v>#N/A</v>
      </c>
      <c r="J6800" t="s">
        <v>1119</v>
      </c>
      <c r="K6800" t="str">
        <f>VLOOKUP($J6800,Ref!$D:$H,2,0)</f>
        <v xml:space="preserve">Therfield                                    </v>
      </c>
      <c r="L6800" t="str">
        <f>VLOOKUP($J6800,Ref!$D:$H,3,0)</f>
        <v>Therfield with Kelshall</v>
      </c>
      <c r="M6800" t="str">
        <f>VLOOKUP($J6800,Ref!$D:$H,4,0)</f>
        <v>Buntingford Deanery</v>
      </c>
      <c r="N6800" t="str">
        <f>VLOOKUP($J6800,Ref!$D:$H,5,0)</f>
        <v>Archdeaconry of Hertford</v>
      </c>
      <c r="S6800">
        <v>731.8</v>
      </c>
    </row>
    <row r="6801" spans="1:19" x14ac:dyDescent="0.3">
      <c r="A6801">
        <v>2024</v>
      </c>
      <c r="C6801" t="str">
        <f>IF(GETPIVOTDATA("PS % recovery",Sheet4!$B$5,"Parish Name",K6801)&gt;99.949%,"OK","No")</f>
        <v>No</v>
      </c>
      <c r="D6801" t="e">
        <f>VLOOKUP(J6801,'Ref2'!C:E,3,0)</f>
        <v>#N/A</v>
      </c>
      <c r="F6801">
        <v>1</v>
      </c>
      <c r="I6801" t="e">
        <f>VLOOKUP(J6801,Ref!L:M,2,0)</f>
        <v>#N/A</v>
      </c>
      <c r="J6801" t="s">
        <v>1090</v>
      </c>
      <c r="K6801" t="str">
        <f>VLOOKUP($J6801,Ref!$D:$H,2,0)</f>
        <v xml:space="preserve">Throcking                                    </v>
      </c>
      <c r="L6801" t="str">
        <f>VLOOKUP($J6801,Ref!$D:$H,3,0)</f>
        <v>Ardeley, Benington, Cottered with Throcking and Walkern</v>
      </c>
      <c r="M6801" t="str">
        <f>VLOOKUP($J6801,Ref!$D:$H,4,0)</f>
        <v>Buntingford Deanery</v>
      </c>
      <c r="N6801" t="str">
        <f>VLOOKUP($J6801,Ref!$D:$H,5,0)</f>
        <v>Archdeaconry of Hertford</v>
      </c>
      <c r="S6801">
        <v>0</v>
      </c>
    </row>
    <row r="6802" spans="1:19" x14ac:dyDescent="0.3">
      <c r="A6802">
        <v>2024</v>
      </c>
      <c r="C6802" t="str">
        <f>IF(GETPIVOTDATA("PS % recovery",Sheet4!$B$5,"Parish Name",K6802)&gt;99.949%,"OK","No")</f>
        <v>No</v>
      </c>
      <c r="D6802" t="e">
        <f>VLOOKUP(J6802,'Ref2'!C:E,3,0)</f>
        <v>#N/A</v>
      </c>
      <c r="F6802">
        <v>1</v>
      </c>
      <c r="I6802" t="e">
        <f>VLOOKUP(J6802,Ref!L:M,2,0)</f>
        <v>#N/A</v>
      </c>
      <c r="J6802" t="s">
        <v>1123</v>
      </c>
      <c r="K6802" t="str">
        <f>VLOOKUP($J6802,Ref!$D:$H,2,0)</f>
        <v xml:space="preserve">Walkern (LEP)                                </v>
      </c>
      <c r="L6802" t="str">
        <f>VLOOKUP($J6802,Ref!$D:$H,3,0)</f>
        <v>Ardeley, Benington, Cottered with Throcking and Walkern</v>
      </c>
      <c r="M6802" t="str">
        <f>VLOOKUP($J6802,Ref!$D:$H,4,0)</f>
        <v>Buntingford Deanery</v>
      </c>
      <c r="N6802" t="str">
        <f>VLOOKUP($J6802,Ref!$D:$H,5,0)</f>
        <v>Archdeaconry of Hertford</v>
      </c>
      <c r="S6802">
        <v>0</v>
      </c>
    </row>
    <row r="6803" spans="1:19" x14ac:dyDescent="0.3">
      <c r="A6803">
        <v>2024</v>
      </c>
      <c r="C6803" t="str">
        <f>IF(GETPIVOTDATA("PS % recovery",Sheet4!$B$5,"Parish Name",K6803)&gt;99.949%,"OK","No")</f>
        <v>OK</v>
      </c>
      <c r="D6803" t="e">
        <f>VLOOKUP(J6803,'Ref2'!C:E,3,0)</f>
        <v>#N/A</v>
      </c>
      <c r="F6803">
        <v>1</v>
      </c>
      <c r="I6803" t="e">
        <f>VLOOKUP(J6803,Ref!L:M,2,0)</f>
        <v>#N/A</v>
      </c>
      <c r="J6803" t="s">
        <v>1111</v>
      </c>
      <c r="K6803" t="str">
        <f>VLOOKUP($J6803,Ref!$D:$H,2,0)</f>
        <v xml:space="preserve">Wallington                                   </v>
      </c>
      <c r="L6803" t="str">
        <f>VLOOKUP($J6803,Ref!$D:$H,3,0)</f>
        <v>The Kingswood Benefice</v>
      </c>
      <c r="M6803" t="str">
        <f>VLOOKUP($J6803,Ref!$D:$H,4,0)</f>
        <v>Buntingford Deanery</v>
      </c>
      <c r="N6803" t="str">
        <f>VLOOKUP($J6803,Ref!$D:$H,5,0)</f>
        <v>Archdeaconry of Hertford</v>
      </c>
      <c r="S6803">
        <v>580</v>
      </c>
    </row>
    <row r="6804" spans="1:19" x14ac:dyDescent="0.3">
      <c r="A6804">
        <v>2024</v>
      </c>
      <c r="C6804" t="str">
        <f>IF(GETPIVOTDATA("PS % recovery",Sheet4!$B$5,"Parish Name",K6804)&gt;99.949%,"OK","No")</f>
        <v>OK</v>
      </c>
      <c r="D6804" t="e">
        <f>VLOOKUP(J6804,'Ref2'!C:E,3,0)</f>
        <v>#N/A</v>
      </c>
      <c r="F6804">
        <v>1</v>
      </c>
      <c r="I6804" t="e">
        <f>VLOOKUP(J6804,Ref!L:M,2,0)</f>
        <v>#N/A</v>
      </c>
      <c r="J6804" t="s">
        <v>1098</v>
      </c>
      <c r="K6804" t="str">
        <f>VLOOKUP($J6804,Ref!$D:$H,2,0)</f>
        <v xml:space="preserve">Westmill                                     </v>
      </c>
      <c r="L6804" t="str">
        <f>VLOOKUP($J6804,Ref!$D:$H,3,0)</f>
        <v>Aspenden, Buntingford and Westmill</v>
      </c>
      <c r="M6804" t="str">
        <f>VLOOKUP($J6804,Ref!$D:$H,4,0)</f>
        <v>Buntingford Deanery</v>
      </c>
      <c r="N6804" t="str">
        <f>VLOOKUP($J6804,Ref!$D:$H,5,0)</f>
        <v>Archdeaconry of Hertford</v>
      </c>
      <c r="S6804">
        <v>0</v>
      </c>
    </row>
    <row r="6805" spans="1:19" x14ac:dyDescent="0.3">
      <c r="A6805">
        <v>2024</v>
      </c>
      <c r="C6805" t="str">
        <f>IF(GETPIVOTDATA("PS % recovery",Sheet4!$B$5,"Parish Name",K6805)&gt;99.949%,"OK","No")</f>
        <v>OK</v>
      </c>
      <c r="D6805" t="e">
        <f>VLOOKUP(J6805,'Ref2'!C:E,3,0)</f>
        <v>#N/A</v>
      </c>
      <c r="F6805">
        <v>1</v>
      </c>
      <c r="I6805" t="e">
        <f>VLOOKUP(J6805,Ref!L:M,2,0)</f>
        <v>#N/A</v>
      </c>
      <c r="J6805" t="s">
        <v>1076</v>
      </c>
      <c r="K6805" t="str">
        <f>VLOOKUP($J6805,Ref!$D:$H,2,0)</f>
        <v xml:space="preserve">Weston                                       </v>
      </c>
      <c r="L6805" t="str">
        <f>VLOOKUP($J6805,Ref!$D:$H,3,0)</f>
        <v>The Kingswood Benefice</v>
      </c>
      <c r="M6805" t="str">
        <f>VLOOKUP($J6805,Ref!$D:$H,4,0)</f>
        <v>Buntingford Deanery</v>
      </c>
      <c r="N6805" t="str">
        <f>VLOOKUP($J6805,Ref!$D:$H,5,0)</f>
        <v>Archdeaconry of Hertford</v>
      </c>
      <c r="S6805">
        <v>2354</v>
      </c>
    </row>
    <row r="6806" spans="1:19" x14ac:dyDescent="0.3">
      <c r="A6806">
        <v>2024</v>
      </c>
      <c r="C6806" t="str">
        <f>IF(GETPIVOTDATA("PS % recovery",Sheet4!$B$5,"Parish Name",K6806)&gt;99.949%,"OK","No")</f>
        <v>OK</v>
      </c>
      <c r="D6806" t="e">
        <f>VLOOKUP(J6806,'Ref2'!C:E,3,0)</f>
        <v>#N/A</v>
      </c>
      <c r="F6806">
        <v>1</v>
      </c>
      <c r="I6806" t="e">
        <f>VLOOKUP(J6806,Ref!L:M,2,0)</f>
        <v>#N/A</v>
      </c>
      <c r="J6806" t="s">
        <v>813</v>
      </c>
      <c r="K6806" t="str">
        <f>VLOOKUP($J6806,Ref!$D:$H,2,0)</f>
        <v xml:space="preserve">Broxbourne with Wormley                      </v>
      </c>
      <c r="L6806" t="str">
        <f>VLOOKUP($J6806,Ref!$D:$H,3,0)</f>
        <v>Broxbourne with Wormley</v>
      </c>
      <c r="M6806" t="str">
        <f>VLOOKUP($J6806,Ref!$D:$H,4,0)</f>
        <v>Cheshunt Deanery</v>
      </c>
      <c r="N6806" t="str">
        <f>VLOOKUP($J6806,Ref!$D:$H,5,0)</f>
        <v>Archdeaconry of Hertford</v>
      </c>
      <c r="S6806">
        <v>8821</v>
      </c>
    </row>
    <row r="6807" spans="1:19" x14ac:dyDescent="0.3">
      <c r="A6807">
        <v>2024</v>
      </c>
      <c r="C6807" t="str">
        <f>IF(GETPIVOTDATA("PS % recovery",Sheet4!$B$5,"Parish Name",K6807)&gt;99.949%,"OK","No")</f>
        <v>No</v>
      </c>
      <c r="D6807" t="e">
        <f>VLOOKUP(J6807,'Ref2'!C:E,3,0)</f>
        <v>#N/A</v>
      </c>
      <c r="F6807">
        <v>1</v>
      </c>
      <c r="I6807" t="e">
        <f>VLOOKUP(J6807,Ref!L:M,2,0)</f>
        <v>#N/A</v>
      </c>
      <c r="J6807" t="s">
        <v>1126</v>
      </c>
      <c r="K6807" t="str">
        <f>VLOOKUP($J6807,Ref!$D:$H,2,0)</f>
        <v xml:space="preserve">Cheshunt                                     </v>
      </c>
      <c r="L6807" t="str">
        <f>VLOOKUP($J6807,Ref!$D:$H,3,0)</f>
        <v>Cheshunt (Team Ministry)</v>
      </c>
      <c r="M6807" t="str">
        <f>VLOOKUP($J6807,Ref!$D:$H,4,0)</f>
        <v>Cheshunt Deanery</v>
      </c>
      <c r="N6807" t="str">
        <f>VLOOKUP($J6807,Ref!$D:$H,5,0)</f>
        <v>Archdeaconry of Hertford</v>
      </c>
      <c r="S6807">
        <v>3393.25</v>
      </c>
    </row>
    <row r="6808" spans="1:19" x14ac:dyDescent="0.3">
      <c r="A6808">
        <v>2024</v>
      </c>
      <c r="C6808" t="str">
        <f>IF(GETPIVOTDATA("PS % recovery",Sheet4!$B$5,"Parish Name",K6808)&gt;99.949%,"OK","No")</f>
        <v>No</v>
      </c>
      <c r="D6808" t="e">
        <f>VLOOKUP(J6808,'Ref2'!C:E,3,0)</f>
        <v>#N/A</v>
      </c>
      <c r="F6808">
        <v>1</v>
      </c>
      <c r="I6808" t="e">
        <f>VLOOKUP(J6808,Ref!L:M,2,0)</f>
        <v>#N/A</v>
      </c>
      <c r="J6808" t="s">
        <v>1130</v>
      </c>
      <c r="K6808" t="str">
        <f>VLOOKUP($J6808,Ref!$D:$H,2,0)</f>
        <v xml:space="preserve">Goff's Oak, St James                         </v>
      </c>
      <c r="L6808" t="str">
        <f>VLOOKUP($J6808,Ref!$D:$H,3,0)</f>
        <v>Cheshunt (Team Ministry)</v>
      </c>
      <c r="M6808" t="str">
        <f>VLOOKUP($J6808,Ref!$D:$H,4,0)</f>
        <v>Cheshunt Deanery</v>
      </c>
      <c r="N6808" t="str">
        <f>VLOOKUP($J6808,Ref!$D:$H,5,0)</f>
        <v>Archdeaconry of Hertford</v>
      </c>
      <c r="S6808">
        <v>400</v>
      </c>
    </row>
    <row r="6809" spans="1:19" x14ac:dyDescent="0.3">
      <c r="A6809">
        <v>2024</v>
      </c>
      <c r="C6809" t="str">
        <f>IF(GETPIVOTDATA("PS % recovery",Sheet4!$B$5,"Parish Name",K6809)&gt;99.949%,"OK","No")</f>
        <v>OK</v>
      </c>
      <c r="D6809" t="e">
        <f>VLOOKUP(J6809,'Ref2'!C:E,3,0)</f>
        <v>#N/A</v>
      </c>
      <c r="F6809">
        <v>1</v>
      </c>
      <c r="I6809" t="e">
        <f>VLOOKUP(J6809,Ref!L:M,2,0)</f>
        <v>#N/A</v>
      </c>
      <c r="J6809" t="s">
        <v>814</v>
      </c>
      <c r="K6809" t="str">
        <f>VLOOKUP($J6809,Ref!$D:$H,2,0)</f>
        <v xml:space="preserve">Hoddesdon                                    </v>
      </c>
      <c r="L6809" t="str">
        <f>VLOOKUP($J6809,Ref!$D:$H,3,0)</f>
        <v>Hoddesdon</v>
      </c>
      <c r="M6809" t="str">
        <f>VLOOKUP($J6809,Ref!$D:$H,4,0)</f>
        <v>Cheshunt Deanery</v>
      </c>
      <c r="N6809" t="str">
        <f>VLOOKUP($J6809,Ref!$D:$H,5,0)</f>
        <v>Archdeaconry of Hertford</v>
      </c>
      <c r="S6809">
        <v>5214</v>
      </c>
    </row>
    <row r="6810" spans="1:19" x14ac:dyDescent="0.3">
      <c r="A6810">
        <v>2024</v>
      </c>
      <c r="C6810" t="str">
        <f>IF(GETPIVOTDATA("PS % recovery",Sheet4!$B$5,"Parish Name",K6810)&gt;99.949%,"OK","No")</f>
        <v>OK</v>
      </c>
      <c r="D6810" t="str">
        <f>VLOOKUP(J6810,'Ref2'!C:E,3,0)</f>
        <v>LLF</v>
      </c>
      <c r="F6810">
        <v>1</v>
      </c>
      <c r="I6810" t="e">
        <f>VLOOKUP(J6810,Ref!L:M,2,0)</f>
        <v>#N/A</v>
      </c>
      <c r="J6810" t="s">
        <v>1133</v>
      </c>
      <c r="K6810" t="str">
        <f>VLOOKUP($J6810,Ref!$D:$H,2,0)</f>
        <v xml:space="preserve">Northaw and Cuffley                          </v>
      </c>
      <c r="L6810" t="str">
        <f>VLOOKUP($J6810,Ref!$D:$H,3,0)</f>
        <v>Northaw and Cuffley</v>
      </c>
      <c r="M6810" t="str">
        <f>VLOOKUP($J6810,Ref!$D:$H,4,0)</f>
        <v>Cheshunt Deanery</v>
      </c>
      <c r="N6810" t="str">
        <f>VLOOKUP($J6810,Ref!$D:$H,5,0)</f>
        <v>Archdeaconry of Hertford</v>
      </c>
      <c r="S6810">
        <v>0</v>
      </c>
    </row>
    <row r="6811" spans="1:19" x14ac:dyDescent="0.3">
      <c r="A6811">
        <v>2024</v>
      </c>
      <c r="C6811" t="str">
        <f>IF(GETPIVOTDATA("PS % recovery",Sheet4!$B$5,"Parish Name",K6811)&gt;99.949%,"OK","No")</f>
        <v>OK</v>
      </c>
      <c r="D6811" t="e">
        <f>VLOOKUP(J6811,'Ref2'!C:E,3,0)</f>
        <v>#N/A</v>
      </c>
      <c r="F6811">
        <v>1</v>
      </c>
      <c r="I6811" t="e">
        <f>VLOOKUP(J6811,Ref!L:M,2,0)</f>
        <v>#N/A</v>
      </c>
      <c r="J6811" t="s">
        <v>1135</v>
      </c>
      <c r="K6811" t="str">
        <f>VLOOKUP($J6811,Ref!$D:$H,2,0)</f>
        <v xml:space="preserve">Rye Park, St Cuthbert                        </v>
      </c>
      <c r="L6811" t="str">
        <f>VLOOKUP($J6811,Ref!$D:$H,3,0)</f>
        <v>Rye Park, St Cuthbert</v>
      </c>
      <c r="M6811" t="str">
        <f>VLOOKUP($J6811,Ref!$D:$H,4,0)</f>
        <v>Cheshunt Deanery</v>
      </c>
      <c r="N6811" t="str">
        <f>VLOOKUP($J6811,Ref!$D:$H,5,0)</f>
        <v>Archdeaconry of Hertford</v>
      </c>
      <c r="S6811">
        <v>4827</v>
      </c>
    </row>
    <row r="6812" spans="1:19" x14ac:dyDescent="0.3">
      <c r="A6812">
        <v>2024</v>
      </c>
      <c r="C6812" t="str">
        <f>IF(GETPIVOTDATA("PS % recovery",Sheet4!$B$5,"Parish Name",K6812)&gt;99.949%,"OK","No")</f>
        <v>No</v>
      </c>
      <c r="D6812" t="e">
        <f>VLOOKUP(J6812,'Ref2'!C:E,3,0)</f>
        <v>#N/A</v>
      </c>
      <c r="F6812">
        <v>1</v>
      </c>
      <c r="I6812" t="e">
        <f>VLOOKUP(J6812,Ref!L:M,2,0)</f>
        <v>#N/A</v>
      </c>
      <c r="J6812" t="s">
        <v>1128</v>
      </c>
      <c r="K6812" t="str">
        <f>VLOOKUP($J6812,Ref!$D:$H,2,0)</f>
        <v xml:space="preserve">Turnford                                     </v>
      </c>
      <c r="L6812" t="str">
        <f>VLOOKUP($J6812,Ref!$D:$H,3,0)</f>
        <v>Cheshunt (Team Ministry)</v>
      </c>
      <c r="M6812" t="str">
        <f>VLOOKUP($J6812,Ref!$D:$H,4,0)</f>
        <v>Cheshunt Deanery</v>
      </c>
      <c r="N6812" t="str">
        <f>VLOOKUP($J6812,Ref!$D:$H,5,0)</f>
        <v>Archdeaconry of Hertford</v>
      </c>
      <c r="S6812">
        <v>1500</v>
      </c>
    </row>
    <row r="6813" spans="1:19" x14ac:dyDescent="0.3">
      <c r="A6813">
        <v>2024</v>
      </c>
      <c r="C6813" t="str">
        <f>IF(GETPIVOTDATA("PS % recovery",Sheet4!$B$5,"Parish Name",K6813)&gt;99.949%,"OK","No")</f>
        <v>OK</v>
      </c>
      <c r="D6813" t="e">
        <f>VLOOKUP(J6813,'Ref2'!C:E,3,0)</f>
        <v>#N/A</v>
      </c>
      <c r="F6813">
        <v>1</v>
      </c>
      <c r="I6813" t="e">
        <f>VLOOKUP(J6813,Ref!L:M,2,0)</f>
        <v>#N/A</v>
      </c>
      <c r="J6813" t="s">
        <v>1137</v>
      </c>
      <c r="K6813" t="str">
        <f>VLOOKUP($J6813,Ref!$D:$H,2,0)</f>
        <v xml:space="preserve">Waltham Cross, Christ Church                 </v>
      </c>
      <c r="L6813" t="str">
        <f>VLOOKUP($J6813,Ref!$D:$H,3,0)</f>
        <v>Cheshunt (Team Ministry)</v>
      </c>
      <c r="M6813" t="str">
        <f>VLOOKUP($J6813,Ref!$D:$H,4,0)</f>
        <v>Cheshunt Deanery</v>
      </c>
      <c r="N6813" t="str">
        <f>VLOOKUP($J6813,Ref!$D:$H,5,0)</f>
        <v>Archdeaconry of Hertford</v>
      </c>
      <c r="S6813">
        <v>4059.92</v>
      </c>
    </row>
    <row r="6814" spans="1:19" x14ac:dyDescent="0.3">
      <c r="A6814">
        <v>2024</v>
      </c>
      <c r="C6814" t="str">
        <f>IF(GETPIVOTDATA("PS % recovery",Sheet4!$B$5,"Parish Name",K6814)&gt;99.949%,"OK","No")</f>
        <v>OK</v>
      </c>
      <c r="D6814" t="e">
        <f>VLOOKUP(J6814,'Ref2'!C:E,3,0)</f>
        <v>#N/A</v>
      </c>
      <c r="F6814">
        <v>1</v>
      </c>
      <c r="I6814" t="e">
        <f>VLOOKUP(J6814,Ref!L:M,2,0)</f>
        <v>#N/A</v>
      </c>
      <c r="J6814" t="s">
        <v>1139</v>
      </c>
      <c r="K6814" t="str">
        <f>VLOOKUP($J6814,Ref!$D:$H,2,0)</f>
        <v xml:space="preserve">Ayot St Peter                                </v>
      </c>
      <c r="L6814" t="str">
        <f>VLOOKUP($J6814,Ref!$D:$H,3,0)</f>
        <v>Welwyn Team Ministry</v>
      </c>
      <c r="M6814" t="str">
        <f>VLOOKUP($J6814,Ref!$D:$H,4,0)</f>
        <v xml:space="preserve">Welwyn Hatfield Deanery </v>
      </c>
      <c r="N6814" t="str">
        <f>VLOOKUP($J6814,Ref!$D:$H,5,0)</f>
        <v>Archdeaconry of Hertford</v>
      </c>
      <c r="S6814">
        <v>752</v>
      </c>
    </row>
    <row r="6815" spans="1:19" x14ac:dyDescent="0.3">
      <c r="A6815">
        <v>2024</v>
      </c>
      <c r="C6815" t="str">
        <f>IF(GETPIVOTDATA("PS % recovery",Sheet4!$B$5,"Parish Name",K6815)&gt;99.949%,"OK","No")</f>
        <v>OK</v>
      </c>
      <c r="D6815" t="e">
        <f>VLOOKUP(J6815,'Ref2'!C:E,3,0)</f>
        <v>#N/A</v>
      </c>
      <c r="F6815">
        <v>1</v>
      </c>
      <c r="I6815" t="e">
        <f>VLOOKUP(J6815,Ref!L:M,2,0)</f>
        <v>#N/A</v>
      </c>
      <c r="J6815" t="s">
        <v>815</v>
      </c>
      <c r="K6815" t="str">
        <f>VLOOKUP($J6815,Ref!$D:$H,2,0)</f>
        <v xml:space="preserve">Codicote                                     </v>
      </c>
      <c r="L6815" t="str">
        <f>VLOOKUP($J6815,Ref!$D:$H,3,0)</f>
        <v>Welwyn Team Ministry</v>
      </c>
      <c r="M6815" t="str">
        <f>VLOOKUP($J6815,Ref!$D:$H,4,0)</f>
        <v xml:space="preserve">Welwyn Hatfield Deanery </v>
      </c>
      <c r="N6815" t="str">
        <f>VLOOKUP($J6815,Ref!$D:$H,5,0)</f>
        <v>Archdeaconry of Hertford</v>
      </c>
      <c r="S6815">
        <v>2500</v>
      </c>
    </row>
    <row r="6816" spans="1:19" x14ac:dyDescent="0.3">
      <c r="A6816">
        <v>2024</v>
      </c>
      <c r="C6816" t="str">
        <f>IF(GETPIVOTDATA("PS % recovery",Sheet4!$B$5,"Parish Name",K6816)&gt;99.949%,"OK","No")</f>
        <v>OK</v>
      </c>
      <c r="D6816" t="e">
        <f>VLOOKUP(J6816,'Ref2'!C:E,3,0)</f>
        <v>#N/A</v>
      </c>
      <c r="F6816">
        <v>1</v>
      </c>
      <c r="I6816" t="e">
        <f>VLOOKUP(J6816,Ref!L:M,2,0)</f>
        <v>#N/A</v>
      </c>
      <c r="J6816" t="s">
        <v>1164</v>
      </c>
      <c r="K6816" t="str">
        <f>VLOOKUP($J6816,Ref!$D:$H,2,0)</f>
        <v xml:space="preserve">Datchworth                                   </v>
      </c>
      <c r="L6816" t="str">
        <f>VLOOKUP($J6816,Ref!$D:$H,3,0)</f>
        <v>Welwyn Team Ministry</v>
      </c>
      <c r="M6816" t="str">
        <f>VLOOKUP($J6816,Ref!$D:$H,4,0)</f>
        <v xml:space="preserve">Welwyn Hatfield Deanery </v>
      </c>
      <c r="N6816" t="str">
        <f>VLOOKUP($J6816,Ref!$D:$H,5,0)</f>
        <v>Archdeaconry of Hertford</v>
      </c>
      <c r="S6816">
        <v>3370</v>
      </c>
    </row>
    <row r="6817" spans="1:19" x14ac:dyDescent="0.3">
      <c r="A6817">
        <v>2024</v>
      </c>
      <c r="C6817" t="str">
        <f>IF(GETPIVOTDATA("PS % recovery",Sheet4!$B$5,"Parish Name",K6817)&gt;99.949%,"OK","No")</f>
        <v>OK</v>
      </c>
      <c r="D6817" t="e">
        <f>VLOOKUP(J6817,'Ref2'!C:E,3,0)</f>
        <v>#N/A</v>
      </c>
      <c r="F6817">
        <v>1</v>
      </c>
      <c r="I6817" t="e">
        <f>VLOOKUP(J6817,Ref!L:M,2,0)</f>
        <v>#N/A</v>
      </c>
      <c r="J6817" t="s">
        <v>1146</v>
      </c>
      <c r="K6817" t="str">
        <f>VLOOKUP($J6817,Ref!$D:$H,2,0)</f>
        <v xml:space="preserve">Digswell                                     </v>
      </c>
      <c r="L6817" t="str">
        <f>VLOOKUP($J6817,Ref!$D:$H,3,0)</f>
        <v>Digswell</v>
      </c>
      <c r="M6817" t="str">
        <f>VLOOKUP($J6817,Ref!$D:$H,4,0)</f>
        <v xml:space="preserve">Welwyn Hatfield Deanery </v>
      </c>
      <c r="N6817" t="str">
        <f>VLOOKUP($J6817,Ref!$D:$H,5,0)</f>
        <v>Archdeaconry of Hertford</v>
      </c>
      <c r="S6817">
        <v>4021.25</v>
      </c>
    </row>
    <row r="6818" spans="1:19" x14ac:dyDescent="0.3">
      <c r="A6818">
        <v>2024</v>
      </c>
      <c r="C6818" t="str">
        <f>IF(GETPIVOTDATA("PS % recovery",Sheet4!$B$5,"Parish Name",K6818)&gt;99.949%,"OK","No")</f>
        <v>OK</v>
      </c>
      <c r="D6818" t="e">
        <f>VLOOKUP(J6818,'Ref2'!C:E,3,0)</f>
        <v>#N/A</v>
      </c>
      <c r="F6818">
        <v>1</v>
      </c>
      <c r="I6818" t="e">
        <f>VLOOKUP(J6818,Ref!L:M,2,0)</f>
        <v>#N/A</v>
      </c>
      <c r="J6818" t="s">
        <v>1160</v>
      </c>
      <c r="K6818" t="str">
        <f>VLOOKUP($J6818,Ref!$D:$H,2,0)</f>
        <v xml:space="preserve">Panshanger                                   </v>
      </c>
      <c r="L6818" t="str">
        <f>VLOOKUP($J6818,Ref!$D:$H,3,0)</f>
        <v>Panshanger</v>
      </c>
      <c r="M6818" t="str">
        <f>VLOOKUP($J6818,Ref!$D:$H,4,0)</f>
        <v xml:space="preserve">Welwyn Hatfield Deanery </v>
      </c>
      <c r="N6818" t="str">
        <f>VLOOKUP($J6818,Ref!$D:$H,5,0)</f>
        <v>Archdeaconry of Hertford</v>
      </c>
      <c r="S6818">
        <v>4367</v>
      </c>
    </row>
    <row r="6819" spans="1:19" x14ac:dyDescent="0.3">
      <c r="A6819">
        <v>2024</v>
      </c>
      <c r="C6819" t="str">
        <f>IF(GETPIVOTDATA("PS % recovery",Sheet4!$B$5,"Parish Name",K6819)&gt;99.949%,"OK","No")</f>
        <v>OK</v>
      </c>
      <c r="D6819" t="e">
        <f>VLOOKUP(J6819,'Ref2'!C:E,3,0)</f>
        <v>#N/A</v>
      </c>
      <c r="F6819">
        <v>1</v>
      </c>
      <c r="I6819" t="e">
        <f>VLOOKUP(J6819,Ref!L:M,2,0)</f>
        <v>#N/A</v>
      </c>
      <c r="J6819" t="s">
        <v>1148</v>
      </c>
      <c r="K6819" t="str">
        <f>VLOOKUP($J6819,Ref!$D:$H,2,0)</f>
        <v xml:space="preserve">Bishop's Hatfield St Etheldreda with St Luke </v>
      </c>
      <c r="L6819" t="str">
        <f>VLOOKUP($J6819,Ref!$D:$H,3,0)</f>
        <v>Bishop's Hatfield Team Ministry</v>
      </c>
      <c r="M6819" t="str">
        <f>VLOOKUP($J6819,Ref!$D:$H,4,0)</f>
        <v xml:space="preserve">Welwyn Hatfield Deanery </v>
      </c>
      <c r="N6819" t="str">
        <f>VLOOKUP($J6819,Ref!$D:$H,5,0)</f>
        <v>Archdeaconry of Hertford</v>
      </c>
      <c r="S6819">
        <v>4950</v>
      </c>
    </row>
    <row r="6820" spans="1:19" x14ac:dyDescent="0.3">
      <c r="A6820">
        <v>2024</v>
      </c>
      <c r="C6820" t="str">
        <f>IF(GETPIVOTDATA("PS % recovery",Sheet4!$B$5,"Parish Name",K6820)&gt;99.949%,"OK","No")</f>
        <v>OK</v>
      </c>
      <c r="D6820" t="e">
        <f>VLOOKUP(J6820,'Ref2'!C:E,3,0)</f>
        <v>#N/A</v>
      </c>
      <c r="F6820">
        <v>1</v>
      </c>
      <c r="I6820" t="str">
        <f>VLOOKUP(J6820,Ref!L:M,2,0)</f>
        <v>Yes</v>
      </c>
      <c r="J6820" t="s">
        <v>1150</v>
      </c>
      <c r="K6820" t="str">
        <f>VLOOKUP($J6820,Ref!$D:$H,2,0)</f>
        <v xml:space="preserve">Bishop's Hatfield St John                    </v>
      </c>
      <c r="L6820" t="str">
        <f>VLOOKUP($J6820,Ref!$D:$H,3,0)</f>
        <v>Bishop's Hatfield Team Ministry</v>
      </c>
      <c r="M6820" t="str">
        <f>VLOOKUP($J6820,Ref!$D:$H,4,0)</f>
        <v xml:space="preserve">Welwyn Hatfield Deanery </v>
      </c>
      <c r="N6820" t="str">
        <f>VLOOKUP($J6820,Ref!$D:$H,5,0)</f>
        <v>Archdeaconry of Hertford</v>
      </c>
      <c r="S6820">
        <v>2000</v>
      </c>
    </row>
    <row r="6821" spans="1:19" x14ac:dyDescent="0.3">
      <c r="A6821">
        <v>2024</v>
      </c>
      <c r="C6821" t="str">
        <f>IF(GETPIVOTDATA("PS % recovery",Sheet4!$B$5,"Parish Name",K6821)&gt;99.949%,"OK","No")</f>
        <v>No</v>
      </c>
      <c r="D6821" t="e">
        <f>VLOOKUP(J6821,'Ref2'!C:E,3,0)</f>
        <v>#N/A</v>
      </c>
      <c r="F6821">
        <v>1</v>
      </c>
      <c r="I6821" t="e">
        <f>VLOOKUP(J6821,Ref!L:M,2,0)</f>
        <v>#N/A</v>
      </c>
      <c r="J6821" t="s">
        <v>1152</v>
      </c>
      <c r="K6821" t="str">
        <f>VLOOKUP($J6821,Ref!$D:$H,2,0)</f>
        <v xml:space="preserve">Bishop's Hatfield St Michael and All Angels  </v>
      </c>
      <c r="L6821" t="str">
        <f>VLOOKUP($J6821,Ref!$D:$H,3,0)</f>
        <v>Bishop's Hatfield Team Ministry</v>
      </c>
      <c r="M6821" t="str">
        <f>VLOOKUP($J6821,Ref!$D:$H,4,0)</f>
        <v xml:space="preserve">Welwyn Hatfield Deanery </v>
      </c>
      <c r="N6821" t="str">
        <f>VLOOKUP($J6821,Ref!$D:$H,5,0)</f>
        <v>Archdeaconry of Hertford</v>
      </c>
      <c r="S6821">
        <v>0</v>
      </c>
    </row>
    <row r="6822" spans="1:19" x14ac:dyDescent="0.3">
      <c r="A6822">
        <v>2024</v>
      </c>
      <c r="C6822" t="str">
        <f>IF(GETPIVOTDATA("PS % recovery",Sheet4!$B$5,"Parish Name",K6822)&gt;99.949%,"OK","No")</f>
        <v>No</v>
      </c>
      <c r="D6822" t="e">
        <f>VLOOKUP(J6822,'Ref2'!C:E,3,0)</f>
        <v>#N/A</v>
      </c>
      <c r="F6822">
        <v>1</v>
      </c>
      <c r="I6822" t="e">
        <f>VLOOKUP(J6822,Ref!L:M,2,0)</f>
        <v>#N/A</v>
      </c>
      <c r="J6822" t="s">
        <v>1154</v>
      </c>
      <c r="K6822" t="str">
        <f>VLOOKUP($J6822,Ref!$D:$H,2,0)</f>
        <v xml:space="preserve">Hatfield Hyde, St Mary Magdalene             </v>
      </c>
      <c r="L6822" t="str">
        <f>VLOOKUP($J6822,Ref!$D:$H,3,0)</f>
        <v>Hatfield Hyde, St Mary Magdalene</v>
      </c>
      <c r="M6822" t="str">
        <f>VLOOKUP($J6822,Ref!$D:$H,4,0)</f>
        <v xml:space="preserve">Welwyn Hatfield Deanery </v>
      </c>
      <c r="N6822" t="str">
        <f>VLOOKUP($J6822,Ref!$D:$H,5,0)</f>
        <v>Archdeaconry of Hertford</v>
      </c>
      <c r="S6822">
        <v>6486.08</v>
      </c>
    </row>
    <row r="6823" spans="1:19" x14ac:dyDescent="0.3">
      <c r="A6823">
        <v>2024</v>
      </c>
      <c r="C6823" t="str">
        <f>IF(GETPIVOTDATA("PS % recovery",Sheet4!$B$5,"Parish Name",K6823)&gt;99.949%,"OK","No")</f>
        <v>OK</v>
      </c>
      <c r="D6823" t="e">
        <f>VLOOKUP(J6823,'Ref2'!C:E,3,0)</f>
        <v>#N/A</v>
      </c>
      <c r="F6823">
        <v>1</v>
      </c>
      <c r="I6823" t="e">
        <f>VLOOKUP(J6823,Ref!L:M,2,0)</f>
        <v>#N/A</v>
      </c>
      <c r="J6823" t="s">
        <v>1156</v>
      </c>
      <c r="K6823" t="str">
        <f>VLOOKUP($J6823,Ref!$D:$H,2,0)</f>
        <v xml:space="preserve">Lemsford                                     </v>
      </c>
      <c r="L6823" t="str">
        <f>VLOOKUP($J6823,Ref!$D:$H,3,0)</f>
        <v>Bishop's Hatfield Team Ministry</v>
      </c>
      <c r="M6823" t="str">
        <f>VLOOKUP($J6823,Ref!$D:$H,4,0)</f>
        <v xml:space="preserve">Welwyn Hatfield Deanery </v>
      </c>
      <c r="N6823" t="str">
        <f>VLOOKUP($J6823,Ref!$D:$H,5,0)</f>
        <v>Archdeaconry of Hertford</v>
      </c>
      <c r="S6823">
        <v>3564</v>
      </c>
    </row>
    <row r="6824" spans="1:19" x14ac:dyDescent="0.3">
      <c r="A6824">
        <v>2024</v>
      </c>
      <c r="C6824" t="str">
        <f>IF(GETPIVOTDATA("PS % recovery",Sheet4!$B$5,"Parish Name",K6824)&gt;99.949%,"OK","No")</f>
        <v>OK</v>
      </c>
      <c r="D6824" t="e">
        <f>VLOOKUP(J6824,'Ref2'!C:E,3,0)</f>
        <v>#N/A</v>
      </c>
      <c r="F6824">
        <v>1</v>
      </c>
      <c r="I6824" t="str">
        <f>VLOOKUP(J6824,Ref!L:M,2,0)</f>
        <v>Yes</v>
      </c>
      <c r="J6824" t="s">
        <v>1158</v>
      </c>
      <c r="K6824" t="str">
        <f>VLOOKUP($J6824,Ref!$D:$H,2,0)</f>
        <v xml:space="preserve">North Mymms                                  </v>
      </c>
      <c r="L6824" t="str">
        <f>VLOOKUP($J6824,Ref!$D:$H,3,0)</f>
        <v>Bishop's Hatfield Team Ministry</v>
      </c>
      <c r="M6824" t="str">
        <f>VLOOKUP($J6824,Ref!$D:$H,4,0)</f>
        <v xml:space="preserve">Welwyn Hatfield Deanery </v>
      </c>
      <c r="N6824" t="str">
        <f>VLOOKUP($J6824,Ref!$D:$H,5,0)</f>
        <v>Archdeaconry of Hertford</v>
      </c>
      <c r="S6824">
        <v>6072.5</v>
      </c>
    </row>
    <row r="6825" spans="1:19" x14ac:dyDescent="0.3">
      <c r="A6825">
        <v>2024</v>
      </c>
      <c r="C6825" t="str">
        <f>IF(GETPIVOTDATA("PS % recovery",Sheet4!$B$5,"Parish Name",K6825)&gt;99.949%,"OK","No")</f>
        <v>OK</v>
      </c>
      <c r="D6825" t="e">
        <f>VLOOKUP(J6825,'Ref2'!C:E,3,0)</f>
        <v>#N/A</v>
      </c>
      <c r="F6825">
        <v>1</v>
      </c>
      <c r="I6825" t="e">
        <f>VLOOKUP(J6825,Ref!L:M,2,0)</f>
        <v>#N/A</v>
      </c>
      <c r="J6825" t="s">
        <v>1162</v>
      </c>
      <c r="K6825" t="str">
        <f>VLOOKUP($J6825,Ref!$D:$H,2,0)</f>
        <v xml:space="preserve">Tewin                                        </v>
      </c>
      <c r="L6825" t="str">
        <f>VLOOKUP($J6825,Ref!$D:$H,3,0)</f>
        <v>Welwyn Team Ministry</v>
      </c>
      <c r="M6825" t="str">
        <f>VLOOKUP($J6825,Ref!$D:$H,4,0)</f>
        <v xml:space="preserve">Welwyn Hatfield Deanery </v>
      </c>
      <c r="N6825" t="str">
        <f>VLOOKUP($J6825,Ref!$D:$H,5,0)</f>
        <v>Archdeaconry of Hertford</v>
      </c>
      <c r="S6825">
        <v>3437</v>
      </c>
    </row>
    <row r="6826" spans="1:19" x14ac:dyDescent="0.3">
      <c r="A6826">
        <v>2024</v>
      </c>
      <c r="C6826" t="str">
        <f>IF(GETPIVOTDATA("PS % recovery",Sheet4!$B$5,"Parish Name",K6826)&gt;99.949%,"OK","No")</f>
        <v>OK</v>
      </c>
      <c r="D6826" t="e">
        <f>VLOOKUP(J6826,'Ref2'!C:E,3,0)</f>
        <v>#N/A</v>
      </c>
      <c r="F6826">
        <v>1</v>
      </c>
      <c r="I6826" t="e">
        <f>VLOOKUP(J6826,Ref!L:M,2,0)</f>
        <v>#N/A</v>
      </c>
      <c r="J6826" t="s">
        <v>1141</v>
      </c>
      <c r="K6826" t="str">
        <f>VLOOKUP($J6826,Ref!$D:$H,2,0)</f>
        <v xml:space="preserve">Welwyn, St Mary the Virgin                   </v>
      </c>
      <c r="L6826" t="str">
        <f>VLOOKUP($J6826,Ref!$D:$H,3,0)</f>
        <v>Welwyn Team Ministry</v>
      </c>
      <c r="M6826" t="str">
        <f>VLOOKUP($J6826,Ref!$D:$H,4,0)</f>
        <v xml:space="preserve">Welwyn Hatfield Deanery </v>
      </c>
      <c r="N6826" t="str">
        <f>VLOOKUP($J6826,Ref!$D:$H,5,0)</f>
        <v>Archdeaconry of Hertford</v>
      </c>
      <c r="S6826">
        <v>8994</v>
      </c>
    </row>
    <row r="6827" spans="1:19" x14ac:dyDescent="0.3">
      <c r="A6827">
        <v>2024</v>
      </c>
      <c r="C6827" t="str">
        <f>IF(GETPIVOTDATA("PS % recovery",Sheet4!$B$5,"Parish Name",K6827)&gt;99.949%,"OK","No")</f>
        <v>OK</v>
      </c>
      <c r="D6827" t="e">
        <f>VLOOKUP(J6827,'Ref2'!C:E,3,0)</f>
        <v>#N/A</v>
      </c>
      <c r="F6827">
        <v>1</v>
      </c>
      <c r="I6827" t="e">
        <f>VLOOKUP(J6827,Ref!L:M,2,0)</f>
        <v>#N/A</v>
      </c>
      <c r="J6827" t="s">
        <v>1143</v>
      </c>
      <c r="K6827" t="str">
        <f>VLOOKUP($J6827,Ref!$D:$H,2,0)</f>
        <v xml:space="preserve">Woolmer Green, St Michael                    </v>
      </c>
      <c r="L6827" t="str">
        <f>VLOOKUP($J6827,Ref!$D:$H,3,0)</f>
        <v>Welwyn Team Ministry</v>
      </c>
      <c r="M6827" t="str">
        <f>VLOOKUP($J6827,Ref!$D:$H,4,0)</f>
        <v xml:space="preserve">Welwyn Hatfield Deanery </v>
      </c>
      <c r="N6827" t="str">
        <f>VLOOKUP($J6827,Ref!$D:$H,5,0)</f>
        <v>Archdeaconry of Hertford</v>
      </c>
      <c r="S6827">
        <v>1564</v>
      </c>
    </row>
    <row r="6828" spans="1:19" x14ac:dyDescent="0.3">
      <c r="A6828">
        <v>2024</v>
      </c>
      <c r="C6828" t="str">
        <f>IF(GETPIVOTDATA("PS % recovery",Sheet4!$B$5,"Parish Name",K6828)&gt;99.949%,"OK","No")</f>
        <v>OK</v>
      </c>
      <c r="D6828" t="e">
        <f>VLOOKUP(J6828,'Ref2'!C:E,3,0)</f>
        <v>#N/A</v>
      </c>
      <c r="F6828">
        <v>1</v>
      </c>
      <c r="I6828" t="e">
        <f>VLOOKUP(J6828,Ref!L:M,2,0)</f>
        <v>#N/A</v>
      </c>
      <c r="J6828" t="s">
        <v>1166</v>
      </c>
      <c r="K6828" t="str">
        <f>VLOOKUP($J6828,Ref!$D:$H,2,0)</f>
        <v xml:space="preserve">Welwyn Garden City                           </v>
      </c>
      <c r="L6828" t="str">
        <f>VLOOKUP($J6828,Ref!$D:$H,3,0)</f>
        <v>Welwyn Garden City</v>
      </c>
      <c r="M6828" t="str">
        <f>VLOOKUP($J6828,Ref!$D:$H,4,0)</f>
        <v xml:space="preserve">Welwyn Hatfield Deanery </v>
      </c>
      <c r="N6828" t="str">
        <f>VLOOKUP($J6828,Ref!$D:$H,5,0)</f>
        <v>Archdeaconry of Hertford</v>
      </c>
      <c r="S6828">
        <v>8809</v>
      </c>
    </row>
    <row r="6829" spans="1:19" x14ac:dyDescent="0.3">
      <c r="A6829">
        <v>2024</v>
      </c>
      <c r="C6829" t="str">
        <f>IF(GETPIVOTDATA("PS % recovery",Sheet4!$B$5,"Parish Name",K6829)&gt;99.949%,"OK","No")</f>
        <v>OK</v>
      </c>
      <c r="D6829" t="e">
        <f>VLOOKUP(J6829,'Ref2'!C:E,3,0)</f>
        <v>#N/A</v>
      </c>
      <c r="F6829">
        <v>1</v>
      </c>
      <c r="I6829" t="e">
        <f>VLOOKUP(J6829,Ref!L:M,2,0)</f>
        <v>#N/A</v>
      </c>
      <c r="J6829" t="s">
        <v>1178</v>
      </c>
      <c r="K6829" t="str">
        <f>VLOOKUP($J6829,Ref!$D:$H,2,0)</f>
        <v xml:space="preserve">Aston                                        </v>
      </c>
      <c r="L6829" t="str">
        <f>VLOOKUP($J6829,Ref!$D:$H,3,0)</f>
        <v>The Beane Valley Benefice</v>
      </c>
      <c r="M6829" t="str">
        <f>VLOOKUP($J6829,Ref!$D:$H,4,0)</f>
        <v>Hertford and Ware Deanery</v>
      </c>
      <c r="N6829" t="str">
        <f>VLOOKUP($J6829,Ref!$D:$H,5,0)</f>
        <v>Archdeaconry of Hertford</v>
      </c>
      <c r="S6829">
        <v>1914</v>
      </c>
    </row>
    <row r="6830" spans="1:19" x14ac:dyDescent="0.3">
      <c r="A6830">
        <v>2024</v>
      </c>
      <c r="C6830" t="str">
        <f>IF(GETPIVOTDATA("PS % recovery",Sheet4!$B$5,"Parish Name",K6830)&gt;99.949%,"OK","No")</f>
        <v>No</v>
      </c>
      <c r="D6830" t="e">
        <f>VLOOKUP(J6830,'Ref2'!C:E,3,0)</f>
        <v>#N/A</v>
      </c>
      <c r="F6830">
        <v>1</v>
      </c>
      <c r="I6830" t="e">
        <f>VLOOKUP(J6830,Ref!L:M,2,0)</f>
        <v>#N/A</v>
      </c>
      <c r="J6830" t="s">
        <v>1168</v>
      </c>
      <c r="K6830" t="str">
        <f>VLOOKUP($J6830,Ref!$D:$H,2,0)</f>
        <v xml:space="preserve">Bayford                                      </v>
      </c>
      <c r="L6830" t="str">
        <f>VLOOKUP($J6830,Ref!$D:$H,3,0)</f>
        <v>Little Berkhamsted and Bayford, Essendon and Ponsbourne</v>
      </c>
      <c r="M6830" t="str">
        <f>VLOOKUP($J6830,Ref!$D:$H,4,0)</f>
        <v>Hertford and Ware Deanery</v>
      </c>
      <c r="N6830" t="str">
        <f>VLOOKUP($J6830,Ref!$D:$H,5,0)</f>
        <v>Archdeaconry of Hertford</v>
      </c>
      <c r="S6830">
        <v>684.71</v>
      </c>
    </row>
    <row r="6831" spans="1:19" x14ac:dyDescent="0.3">
      <c r="A6831">
        <v>2024</v>
      </c>
      <c r="C6831" t="str">
        <f>IF(GETPIVOTDATA("PS % recovery",Sheet4!$B$5,"Parish Name",K6831)&gt;99.949%,"OK","No")</f>
        <v>OK</v>
      </c>
      <c r="D6831" t="e">
        <f>VLOOKUP(J6831,'Ref2'!C:E,3,0)</f>
        <v>#N/A</v>
      </c>
      <c r="F6831">
        <v>1</v>
      </c>
      <c r="I6831" t="e">
        <f>VLOOKUP(J6831,Ref!L:M,2,0)</f>
        <v>#N/A</v>
      </c>
      <c r="J6831" t="s">
        <v>1176</v>
      </c>
      <c r="K6831" t="str">
        <f>VLOOKUP($J6831,Ref!$D:$H,2,0)</f>
        <v>Bengeo Holy Trinity and St Leonard with Chris</v>
      </c>
      <c r="L6831" t="str">
        <f>VLOOKUP($J6831,Ref!$D:$H,3,0)</f>
        <v>Hertford Team Ministry</v>
      </c>
      <c r="M6831" t="str">
        <f>VLOOKUP($J6831,Ref!$D:$H,4,0)</f>
        <v>Hertford and Ware Deanery</v>
      </c>
      <c r="N6831" t="str">
        <f>VLOOKUP($J6831,Ref!$D:$H,5,0)</f>
        <v>Archdeaconry of Hertford</v>
      </c>
      <c r="S6831">
        <v>5777.5</v>
      </c>
    </row>
    <row r="6832" spans="1:19" x14ac:dyDescent="0.3">
      <c r="A6832">
        <v>2024</v>
      </c>
      <c r="C6832" t="str">
        <f>IF(GETPIVOTDATA("PS % recovery",Sheet4!$B$5,"Parish Name",K6832)&gt;99.949%,"OK","No")</f>
        <v>OK</v>
      </c>
      <c r="D6832" t="e">
        <f>VLOOKUP(J6832,'Ref2'!C:E,3,0)</f>
        <v>#N/A</v>
      </c>
      <c r="F6832">
        <v>1</v>
      </c>
      <c r="I6832" t="e">
        <f>VLOOKUP(J6832,Ref!L:M,2,0)</f>
        <v>#N/A</v>
      </c>
      <c r="J6832" t="s">
        <v>1180</v>
      </c>
      <c r="K6832" t="str">
        <f>VLOOKUP($J6832,Ref!$D:$H,2,0)</f>
        <v xml:space="preserve">Bramfield                                    </v>
      </c>
      <c r="L6832" t="str">
        <f>VLOOKUP($J6832,Ref!$D:$H,3,0)</f>
        <v>The Beane Valley Benefice</v>
      </c>
      <c r="M6832" t="str">
        <f>VLOOKUP($J6832,Ref!$D:$H,4,0)</f>
        <v>Hertford and Ware Deanery</v>
      </c>
      <c r="N6832" t="str">
        <f>VLOOKUP($J6832,Ref!$D:$H,5,0)</f>
        <v>Archdeaconry of Hertford</v>
      </c>
      <c r="S6832">
        <v>764</v>
      </c>
    </row>
    <row r="6833" spans="1:19" x14ac:dyDescent="0.3">
      <c r="A6833">
        <v>2024</v>
      </c>
      <c r="C6833" t="str">
        <f>IF(GETPIVOTDATA("PS % recovery",Sheet4!$B$5,"Parish Name",K6833)&gt;99.949%,"OK","No")</f>
        <v>OK</v>
      </c>
      <c r="D6833" t="e">
        <f>VLOOKUP(J6833,'Ref2'!C:E,3,0)</f>
        <v>#N/A</v>
      </c>
      <c r="F6833">
        <v>1</v>
      </c>
      <c r="I6833" t="e">
        <f>VLOOKUP(J6833,Ref!L:M,2,0)</f>
        <v>#N/A</v>
      </c>
      <c r="J6833" t="s">
        <v>1172</v>
      </c>
      <c r="K6833" t="str">
        <f>VLOOKUP($J6833,Ref!$D:$H,2,0)</f>
        <v xml:space="preserve">Essendon                                     </v>
      </c>
      <c r="L6833" t="str">
        <f>VLOOKUP($J6833,Ref!$D:$H,3,0)</f>
        <v>Little Berkhamsted and Bayford, Essendon and Ponsbourne</v>
      </c>
      <c r="M6833" t="str">
        <f>VLOOKUP($J6833,Ref!$D:$H,4,0)</f>
        <v>Hertford and Ware Deanery</v>
      </c>
      <c r="N6833" t="str">
        <f>VLOOKUP($J6833,Ref!$D:$H,5,0)</f>
        <v>Archdeaconry of Hertford</v>
      </c>
      <c r="S6833">
        <v>2203</v>
      </c>
    </row>
    <row r="6834" spans="1:19" x14ac:dyDescent="0.3">
      <c r="A6834">
        <v>2024</v>
      </c>
      <c r="C6834" t="str">
        <f>IF(GETPIVOTDATA("PS % recovery",Sheet4!$B$5,"Parish Name",K6834)&gt;99.949%,"OK","No")</f>
        <v>No</v>
      </c>
      <c r="D6834" t="e">
        <f>VLOOKUP(J6834,'Ref2'!C:E,3,0)</f>
        <v>#N/A</v>
      </c>
      <c r="F6834">
        <v>1</v>
      </c>
      <c r="I6834" t="e">
        <f>VLOOKUP(J6834,Ref!L:M,2,0)</f>
        <v>#N/A</v>
      </c>
      <c r="J6834" t="s">
        <v>1188</v>
      </c>
      <c r="K6834" t="str">
        <f>VLOOKUP($J6834,Ref!$D:$H,2,0)</f>
        <v xml:space="preserve">Great Amwell with St Margarets               </v>
      </c>
      <c r="L6834" t="str">
        <f>VLOOKUP($J6834,Ref!$D:$H,3,0)</f>
        <v>Great Amwell with St Margarets and Stanstead Abbots</v>
      </c>
      <c r="M6834" t="str">
        <f>VLOOKUP($J6834,Ref!$D:$H,4,0)</f>
        <v>Hertford and Ware Deanery</v>
      </c>
      <c r="N6834" t="str">
        <f>VLOOKUP($J6834,Ref!$D:$H,5,0)</f>
        <v>Archdeaconry of Hertford</v>
      </c>
      <c r="S6834">
        <v>2937.5</v>
      </c>
    </row>
    <row r="6835" spans="1:19" x14ac:dyDescent="0.3">
      <c r="A6835">
        <v>2024</v>
      </c>
      <c r="C6835" t="str">
        <f>IF(GETPIVOTDATA("PS % recovery",Sheet4!$B$5,"Parish Name",K6835)&gt;99.949%,"OK","No")</f>
        <v>OK</v>
      </c>
      <c r="D6835" t="e">
        <f>VLOOKUP(J6835,'Ref2'!C:E,3,0)</f>
        <v>#N/A</v>
      </c>
      <c r="F6835">
        <v>1</v>
      </c>
      <c r="I6835" t="e">
        <f>VLOOKUP(J6835,Ref!L:M,2,0)</f>
        <v>#N/A</v>
      </c>
      <c r="J6835" t="s">
        <v>817</v>
      </c>
      <c r="K6835" t="str">
        <f>VLOOKUP($J6835,Ref!$D:$H,2,0)</f>
        <v xml:space="preserve">Hertford All Saints                          </v>
      </c>
      <c r="L6835" t="str">
        <f>VLOOKUP($J6835,Ref!$D:$H,3,0)</f>
        <v>Hertford Team Ministry</v>
      </c>
      <c r="M6835" t="str">
        <f>VLOOKUP($J6835,Ref!$D:$H,4,0)</f>
        <v>Hertford and Ware Deanery</v>
      </c>
      <c r="N6835" t="str">
        <f>VLOOKUP($J6835,Ref!$D:$H,5,0)</f>
        <v>Archdeaconry of Hertford</v>
      </c>
      <c r="S6835">
        <v>5000</v>
      </c>
    </row>
    <row r="6836" spans="1:19" x14ac:dyDescent="0.3">
      <c r="A6836">
        <v>2024</v>
      </c>
      <c r="C6836" t="str">
        <f>IF(GETPIVOTDATA("PS % recovery",Sheet4!$B$5,"Parish Name",K6836)&gt;99.949%,"OK","No")</f>
        <v>OK</v>
      </c>
      <c r="D6836" t="e">
        <f>VLOOKUP(J6836,'Ref2'!C:E,3,0)</f>
        <v>#N/A</v>
      </c>
      <c r="F6836">
        <v>1</v>
      </c>
      <c r="I6836" t="e">
        <f>VLOOKUP(J6836,Ref!L:M,2,0)</f>
        <v>#N/A</v>
      </c>
      <c r="J6836" t="s">
        <v>1193</v>
      </c>
      <c r="K6836" t="str">
        <f>VLOOKUP($J6836,Ref!$D:$H,2,0)</f>
        <v xml:space="preserve">Hertford, St Andrew with St Nicholas         </v>
      </c>
      <c r="L6836" t="str">
        <f>VLOOKUP($J6836,Ref!$D:$H,3,0)</f>
        <v>Hertford Team Ministry</v>
      </c>
      <c r="M6836" t="str">
        <f>VLOOKUP($J6836,Ref!$D:$H,4,0)</f>
        <v>Hertford and Ware Deanery</v>
      </c>
      <c r="N6836" t="str">
        <f>VLOOKUP($J6836,Ref!$D:$H,5,0)</f>
        <v>Archdeaconry of Hertford</v>
      </c>
      <c r="S6836">
        <v>6692</v>
      </c>
    </row>
    <row r="6837" spans="1:19" x14ac:dyDescent="0.3">
      <c r="A6837">
        <v>2024</v>
      </c>
      <c r="C6837" t="str">
        <f>IF(GETPIVOTDATA("PS % recovery",Sheet4!$B$5,"Parish Name",K6837)&gt;99.949%,"OK","No")</f>
        <v>OK</v>
      </c>
      <c r="D6837" t="e">
        <f>VLOOKUP(J6837,'Ref2'!C:E,3,0)</f>
        <v>#N/A</v>
      </c>
      <c r="F6837">
        <v>1</v>
      </c>
      <c r="I6837" t="e">
        <f>VLOOKUP(J6837,Ref!L:M,2,0)</f>
        <v>#N/A</v>
      </c>
      <c r="J6837" t="s">
        <v>1195</v>
      </c>
      <c r="K6837" t="str">
        <f>VLOOKUP($J6837,Ref!$D:$H,2,0)</f>
        <v xml:space="preserve">Hertingfordbury                              </v>
      </c>
      <c r="L6837" t="str">
        <f>VLOOKUP($J6837,Ref!$D:$H,3,0)</f>
        <v>Hertford Team Ministry</v>
      </c>
      <c r="M6837" t="str">
        <f>VLOOKUP($J6837,Ref!$D:$H,4,0)</f>
        <v>Hertford and Ware Deanery</v>
      </c>
      <c r="N6837" t="str">
        <f>VLOOKUP($J6837,Ref!$D:$H,5,0)</f>
        <v>Archdeaconry of Hertford</v>
      </c>
      <c r="S6837">
        <v>2275</v>
      </c>
    </row>
    <row r="6838" spans="1:19" x14ac:dyDescent="0.3">
      <c r="A6838">
        <v>2024</v>
      </c>
      <c r="C6838" t="str">
        <f>IF(GETPIVOTDATA("PS % recovery",Sheet4!$B$5,"Parish Name",K6838)&gt;99.949%,"OK","No")</f>
        <v>No</v>
      </c>
      <c r="D6838" t="e">
        <f>VLOOKUP(J6838,'Ref2'!C:E,3,0)</f>
        <v>#N/A</v>
      </c>
      <c r="F6838">
        <v>1</v>
      </c>
      <c r="I6838" t="e">
        <f>VLOOKUP(J6838,Ref!L:M,2,0)</f>
        <v>#N/A</v>
      </c>
      <c r="J6838" t="s">
        <v>1197</v>
      </c>
      <c r="K6838" t="str">
        <f>VLOOKUP($J6838,Ref!$D:$H,2,0)</f>
        <v xml:space="preserve">High Cross, St John the Evangelist           </v>
      </c>
      <c r="L6838" t="str">
        <f>VLOOKUP($J6838,Ref!$D:$H,3,0)</f>
        <v>High Cross</v>
      </c>
      <c r="M6838" t="str">
        <f>VLOOKUP($J6838,Ref!$D:$H,4,0)</f>
        <v>Hertford and Ware Deanery</v>
      </c>
      <c r="N6838" t="str">
        <f>VLOOKUP($J6838,Ref!$D:$H,5,0)</f>
        <v>Archdeaconry of Hertford</v>
      </c>
      <c r="S6838">
        <v>0</v>
      </c>
    </row>
    <row r="6839" spans="1:19" x14ac:dyDescent="0.3">
      <c r="A6839">
        <v>2024</v>
      </c>
      <c r="C6839" t="str">
        <f>IF(GETPIVOTDATA("PS % recovery",Sheet4!$B$5,"Parish Name",K6839)&gt;99.949%,"OK","No")</f>
        <v>OK</v>
      </c>
      <c r="D6839" t="e">
        <f>VLOOKUP(J6839,'Ref2'!C:E,3,0)</f>
        <v>#N/A</v>
      </c>
      <c r="F6839">
        <v>1</v>
      </c>
      <c r="I6839" t="e">
        <f>VLOOKUP(J6839,Ref!L:M,2,0)</f>
        <v>#N/A</v>
      </c>
      <c r="J6839" t="s">
        <v>1201</v>
      </c>
      <c r="K6839" t="str">
        <f>VLOOKUP($J6839,Ref!$D:$H,2,0)</f>
        <v xml:space="preserve">Hunsdon                                      </v>
      </c>
      <c r="L6839" t="str">
        <f>VLOOKUP($J6839,Ref!$D:$H,3,0)</f>
        <v>Hunsdon with Widford and Wareside</v>
      </c>
      <c r="M6839" t="str">
        <f>VLOOKUP($J6839,Ref!$D:$H,4,0)</f>
        <v>Hertford and Ware Deanery</v>
      </c>
      <c r="N6839" t="str">
        <f>VLOOKUP($J6839,Ref!$D:$H,5,0)</f>
        <v>Archdeaconry of Hertford</v>
      </c>
      <c r="S6839">
        <v>1587</v>
      </c>
    </row>
    <row r="6840" spans="1:19" x14ac:dyDescent="0.3">
      <c r="A6840">
        <v>2024</v>
      </c>
      <c r="C6840" t="str">
        <f>IF(GETPIVOTDATA("PS % recovery",Sheet4!$B$5,"Parish Name",K6840)&gt;99.949%,"OK","No")</f>
        <v>No</v>
      </c>
      <c r="D6840" t="e">
        <f>VLOOKUP(J6840,'Ref2'!C:E,3,0)</f>
        <v>#N/A</v>
      </c>
      <c r="F6840">
        <v>1</v>
      </c>
      <c r="I6840" t="e">
        <f>VLOOKUP(J6840,Ref!L:M,2,0)</f>
        <v>#N/A</v>
      </c>
      <c r="J6840" t="s">
        <v>1207</v>
      </c>
      <c r="K6840" t="str">
        <f>VLOOKUP($J6840,Ref!$D:$H,2,0)</f>
        <v xml:space="preserve">Little Amwell, Holy Trinity                  </v>
      </c>
      <c r="L6840" t="str">
        <f>VLOOKUP($J6840,Ref!$D:$H,3,0)</f>
        <v>Hertford Team Ministry</v>
      </c>
      <c r="M6840" t="str">
        <f>VLOOKUP($J6840,Ref!$D:$H,4,0)</f>
        <v>Hertford and Ware Deanery</v>
      </c>
      <c r="N6840" t="str">
        <f>VLOOKUP($J6840,Ref!$D:$H,5,0)</f>
        <v>Archdeaconry of Hertford</v>
      </c>
      <c r="S6840">
        <v>3135.94</v>
      </c>
    </row>
    <row r="6841" spans="1:19" x14ac:dyDescent="0.3">
      <c r="A6841">
        <v>2024</v>
      </c>
      <c r="C6841" t="str">
        <f>IF(GETPIVOTDATA("PS % recovery",Sheet4!$B$5,"Parish Name",K6841)&gt;99.949%,"OK","No")</f>
        <v>OK</v>
      </c>
      <c r="D6841" t="e">
        <f>VLOOKUP(J6841,'Ref2'!C:E,3,0)</f>
        <v>#N/A</v>
      </c>
      <c r="F6841">
        <v>1</v>
      </c>
      <c r="I6841" t="e">
        <f>VLOOKUP(J6841,Ref!L:M,2,0)</f>
        <v>#N/A</v>
      </c>
      <c r="J6841" t="s">
        <v>1170</v>
      </c>
      <c r="K6841" t="str">
        <f>VLOOKUP($J6841,Ref!$D:$H,2,0)</f>
        <v xml:space="preserve">Little Berkhamsted                           </v>
      </c>
      <c r="L6841" t="str">
        <f>VLOOKUP($J6841,Ref!$D:$H,3,0)</f>
        <v>Little Berkhamsted and Bayford, Essendon and Ponsbourne</v>
      </c>
      <c r="M6841" t="str">
        <f>VLOOKUP($J6841,Ref!$D:$H,4,0)</f>
        <v>Hertford and Ware Deanery</v>
      </c>
      <c r="N6841" t="str">
        <f>VLOOKUP($J6841,Ref!$D:$H,5,0)</f>
        <v>Archdeaconry of Hertford</v>
      </c>
      <c r="S6841">
        <v>0</v>
      </c>
    </row>
    <row r="6842" spans="1:19" x14ac:dyDescent="0.3">
      <c r="A6842">
        <v>2024</v>
      </c>
      <c r="C6842" t="str">
        <f>IF(GETPIVOTDATA("PS % recovery",Sheet4!$B$5,"Parish Name",K6842)&gt;99.949%,"OK","No")</f>
        <v>No</v>
      </c>
      <c r="D6842" t="e">
        <f>VLOOKUP(J6842,'Ref2'!C:E,3,0)</f>
        <v>#N/A</v>
      </c>
      <c r="F6842">
        <v>1</v>
      </c>
      <c r="I6842" t="e">
        <f>VLOOKUP(J6842,Ref!L:M,2,0)</f>
        <v>#N/A</v>
      </c>
      <c r="J6842" t="s">
        <v>1174</v>
      </c>
      <c r="K6842" t="str">
        <f>VLOOKUP($J6842,Ref!$D:$H,2,0)</f>
        <v xml:space="preserve">Ponsbourne, St Mary                          </v>
      </c>
      <c r="L6842" t="str">
        <f>VLOOKUP($J6842,Ref!$D:$H,3,0)</f>
        <v>Little Berkhamsted and Bayford, Essendon and Ponsbourne</v>
      </c>
      <c r="M6842" t="str">
        <f>VLOOKUP($J6842,Ref!$D:$H,4,0)</f>
        <v>Hertford and Ware Deanery</v>
      </c>
      <c r="N6842" t="str">
        <f>VLOOKUP($J6842,Ref!$D:$H,5,0)</f>
        <v>Archdeaconry of Hertford</v>
      </c>
      <c r="S6842">
        <v>500</v>
      </c>
    </row>
    <row r="6843" spans="1:19" x14ac:dyDescent="0.3">
      <c r="A6843">
        <v>2024</v>
      </c>
      <c r="C6843" t="str">
        <f>IF(GETPIVOTDATA("PS % recovery",Sheet4!$B$5,"Parish Name",K6843)&gt;99.949%,"OK","No")</f>
        <v>No</v>
      </c>
      <c r="D6843" t="e">
        <f>VLOOKUP(J6843,'Ref2'!C:E,3,0)</f>
        <v>#N/A</v>
      </c>
      <c r="F6843">
        <v>1</v>
      </c>
      <c r="I6843" t="e">
        <f>VLOOKUP(J6843,Ref!L:M,2,0)</f>
        <v>#N/A</v>
      </c>
      <c r="J6843" t="s">
        <v>1190</v>
      </c>
      <c r="K6843" t="str">
        <f>VLOOKUP($J6843,Ref!$D:$H,2,0)</f>
        <v xml:space="preserve">Stanstead Abbots                             </v>
      </c>
      <c r="L6843" t="str">
        <f>VLOOKUP($J6843,Ref!$D:$H,3,0)</f>
        <v>Great Amwell with St Margarets and Stanstead Abbots</v>
      </c>
      <c r="M6843" t="str">
        <f>VLOOKUP($J6843,Ref!$D:$H,4,0)</f>
        <v>Hertford and Ware Deanery</v>
      </c>
      <c r="N6843" t="str">
        <f>VLOOKUP($J6843,Ref!$D:$H,5,0)</f>
        <v>Archdeaconry of Hertford</v>
      </c>
      <c r="S6843">
        <v>0</v>
      </c>
    </row>
    <row r="6844" spans="1:19" x14ac:dyDescent="0.3">
      <c r="A6844">
        <v>2024</v>
      </c>
      <c r="C6844" t="str">
        <f>IF(GETPIVOTDATA("PS % recovery",Sheet4!$B$5,"Parish Name",K6844)&gt;99.949%,"OK","No")</f>
        <v>OK</v>
      </c>
      <c r="D6844" t="e">
        <f>VLOOKUP(J6844,'Ref2'!C:E,3,0)</f>
        <v>#N/A</v>
      </c>
      <c r="F6844">
        <v>1</v>
      </c>
      <c r="I6844" t="e">
        <f>VLOOKUP(J6844,Ref!L:M,2,0)</f>
        <v>#N/A</v>
      </c>
      <c r="J6844" t="s">
        <v>1182</v>
      </c>
      <c r="K6844" t="str">
        <f>VLOOKUP($J6844,Ref!$D:$H,2,0)</f>
        <v xml:space="preserve">Stapleford                                   </v>
      </c>
      <c r="L6844" t="str">
        <f>VLOOKUP($J6844,Ref!$D:$H,3,0)</f>
        <v>The Beane Valley Benefice</v>
      </c>
      <c r="M6844" t="str">
        <f>VLOOKUP($J6844,Ref!$D:$H,4,0)</f>
        <v>Hertford and Ware Deanery</v>
      </c>
      <c r="N6844" t="str">
        <f>VLOOKUP($J6844,Ref!$D:$H,5,0)</f>
        <v>Archdeaconry of Hertford</v>
      </c>
      <c r="S6844">
        <v>787</v>
      </c>
    </row>
    <row r="6845" spans="1:19" x14ac:dyDescent="0.3">
      <c r="A6845">
        <v>2024</v>
      </c>
      <c r="C6845" t="str">
        <f>IF(GETPIVOTDATA("PS % recovery",Sheet4!$B$5,"Parish Name",K6845)&gt;99.949%,"OK","No")</f>
        <v>No</v>
      </c>
      <c r="D6845" t="e">
        <f>VLOOKUP(J6845,'Ref2'!C:E,3,0)</f>
        <v>#N/A</v>
      </c>
      <c r="F6845">
        <v>1</v>
      </c>
      <c r="I6845" t="e">
        <f>VLOOKUP(J6845,Ref!L:M,2,0)</f>
        <v>#N/A</v>
      </c>
      <c r="J6845" t="s">
        <v>1199</v>
      </c>
      <c r="K6845" t="str">
        <f>VLOOKUP($J6845,Ref!$D:$H,2,0)</f>
        <v xml:space="preserve">Thundridge                                   </v>
      </c>
      <c r="L6845" t="str">
        <f>VLOOKUP($J6845,Ref!$D:$H,3,0)</f>
        <v>Thundridge</v>
      </c>
      <c r="M6845" t="str">
        <f>VLOOKUP($J6845,Ref!$D:$H,4,0)</f>
        <v>Hertford and Ware Deanery</v>
      </c>
      <c r="N6845" t="str">
        <f>VLOOKUP($J6845,Ref!$D:$H,5,0)</f>
        <v>Archdeaconry of Hertford</v>
      </c>
      <c r="S6845">
        <v>5000</v>
      </c>
    </row>
    <row r="6846" spans="1:19" x14ac:dyDescent="0.3">
      <c r="A6846">
        <v>2024</v>
      </c>
      <c r="C6846" t="str">
        <f>IF(GETPIVOTDATA("PS % recovery",Sheet4!$B$5,"Parish Name",K6846)&gt;99.949%,"OK","No")</f>
        <v>No</v>
      </c>
      <c r="D6846" t="e">
        <f>VLOOKUP(J6846,'Ref2'!C:E,3,0)</f>
        <v>#N/A</v>
      </c>
      <c r="F6846">
        <v>1</v>
      </c>
      <c r="I6846" t="str">
        <f>VLOOKUP(J6846,Ref!L:M,2,0)</f>
        <v>Yes</v>
      </c>
      <c r="J6846" t="s">
        <v>1209</v>
      </c>
      <c r="K6846" t="str">
        <f>VLOOKUP($J6846,Ref!$D:$H,2,0)</f>
        <v xml:space="preserve">Ware, Christ Church                          </v>
      </c>
      <c r="L6846" t="str">
        <f>VLOOKUP($J6846,Ref!$D:$H,3,0)</f>
        <v>Ware, Christ Church</v>
      </c>
      <c r="M6846" t="str">
        <f>VLOOKUP($J6846,Ref!$D:$H,4,0)</f>
        <v>Hertford and Ware Deanery</v>
      </c>
      <c r="N6846" t="str">
        <f>VLOOKUP($J6846,Ref!$D:$H,5,0)</f>
        <v>Archdeaconry of Hertford</v>
      </c>
      <c r="S6846">
        <v>9973.5</v>
      </c>
    </row>
    <row r="6847" spans="1:19" x14ac:dyDescent="0.3">
      <c r="A6847">
        <v>2024</v>
      </c>
      <c r="C6847" t="str">
        <f>IF(GETPIVOTDATA("PS % recovery",Sheet4!$B$5,"Parish Name",K6847)&gt;99.949%,"OK","No")</f>
        <v>OK</v>
      </c>
      <c r="D6847" t="e">
        <f>VLOOKUP(J6847,'Ref2'!C:E,3,0)</f>
        <v>#N/A</v>
      </c>
      <c r="F6847">
        <v>1</v>
      </c>
      <c r="I6847" t="e">
        <f>VLOOKUP(J6847,Ref!L:M,2,0)</f>
        <v>#N/A</v>
      </c>
      <c r="J6847" t="s">
        <v>1211</v>
      </c>
      <c r="K6847" t="str">
        <f>VLOOKUP($J6847,Ref!$D:$H,2,0)</f>
        <v xml:space="preserve">Ware                                         </v>
      </c>
      <c r="L6847" t="str">
        <f>VLOOKUP($J6847,Ref!$D:$H,3,0)</f>
        <v>Ware</v>
      </c>
      <c r="M6847" t="str">
        <f>VLOOKUP($J6847,Ref!$D:$H,4,0)</f>
        <v>Hertford and Ware Deanery</v>
      </c>
      <c r="N6847" t="str">
        <f>VLOOKUP($J6847,Ref!$D:$H,5,0)</f>
        <v>Archdeaconry of Hertford</v>
      </c>
      <c r="S6847">
        <v>0</v>
      </c>
    </row>
    <row r="6848" spans="1:19" x14ac:dyDescent="0.3">
      <c r="A6848">
        <v>2024</v>
      </c>
      <c r="C6848" t="str">
        <f>IF(GETPIVOTDATA("PS % recovery",Sheet4!$B$5,"Parish Name",K6848)&gt;99.949%,"OK","No")</f>
        <v>OK</v>
      </c>
      <c r="D6848" t="e">
        <f>VLOOKUP(J6848,'Ref2'!C:E,3,0)</f>
        <v>#N/A</v>
      </c>
      <c r="F6848">
        <v>1</v>
      </c>
      <c r="I6848" t="e">
        <f>VLOOKUP(J6848,Ref!L:M,2,0)</f>
        <v>#N/A</v>
      </c>
      <c r="J6848" t="s">
        <v>1203</v>
      </c>
      <c r="K6848" t="str">
        <f>VLOOKUP($J6848,Ref!$D:$H,2,0)</f>
        <v xml:space="preserve">Wareside, Holy Trinity                       </v>
      </c>
      <c r="L6848" t="str">
        <f>VLOOKUP($J6848,Ref!$D:$H,3,0)</f>
        <v>Hunsdon with Widford and Wareside</v>
      </c>
      <c r="M6848" t="str">
        <f>VLOOKUP($J6848,Ref!$D:$H,4,0)</f>
        <v>Hertford and Ware Deanery</v>
      </c>
      <c r="N6848" t="str">
        <f>VLOOKUP($J6848,Ref!$D:$H,5,0)</f>
        <v>Archdeaconry of Hertford</v>
      </c>
      <c r="S6848">
        <v>1297</v>
      </c>
    </row>
    <row r="6849" spans="1:19" x14ac:dyDescent="0.3">
      <c r="A6849">
        <v>2024</v>
      </c>
      <c r="C6849" t="str">
        <f>IF(GETPIVOTDATA("PS % recovery",Sheet4!$B$5,"Parish Name",K6849)&gt;99.949%,"OK","No")</f>
        <v>OK</v>
      </c>
      <c r="D6849" t="e">
        <f>VLOOKUP(J6849,'Ref2'!C:E,3,0)</f>
        <v>#N/A</v>
      </c>
      <c r="F6849">
        <v>1</v>
      </c>
      <c r="I6849" t="e">
        <f>VLOOKUP(J6849,Ref!L:M,2,0)</f>
        <v>#N/A</v>
      </c>
      <c r="J6849" t="s">
        <v>1184</v>
      </c>
      <c r="K6849" t="str">
        <f>VLOOKUP($J6849,Ref!$D:$H,2,0)</f>
        <v xml:space="preserve">Waterford, St Michael and All Angels         </v>
      </c>
      <c r="L6849" t="str">
        <f>VLOOKUP($J6849,Ref!$D:$H,3,0)</f>
        <v>The Beane Valley Benefice</v>
      </c>
      <c r="M6849" t="str">
        <f>VLOOKUP($J6849,Ref!$D:$H,4,0)</f>
        <v>Hertford and Ware Deanery</v>
      </c>
      <c r="N6849" t="str">
        <f>VLOOKUP($J6849,Ref!$D:$H,5,0)</f>
        <v>Archdeaconry of Hertford</v>
      </c>
      <c r="S6849">
        <v>676</v>
      </c>
    </row>
    <row r="6850" spans="1:19" x14ac:dyDescent="0.3">
      <c r="A6850">
        <v>2024</v>
      </c>
      <c r="C6850" t="str">
        <f>IF(GETPIVOTDATA("PS % recovery",Sheet4!$B$5,"Parish Name",K6850)&gt;99.949%,"OK","No")</f>
        <v>OK</v>
      </c>
      <c r="D6850" t="e">
        <f>VLOOKUP(J6850,'Ref2'!C:E,3,0)</f>
        <v>#N/A</v>
      </c>
      <c r="F6850">
        <v>1</v>
      </c>
      <c r="I6850" t="e">
        <f>VLOOKUP(J6850,Ref!L:M,2,0)</f>
        <v>#N/A</v>
      </c>
      <c r="J6850" t="s">
        <v>1186</v>
      </c>
      <c r="K6850" t="str">
        <f>VLOOKUP($J6850,Ref!$D:$H,2,0)</f>
        <v xml:space="preserve">Watton-at-Stone                              </v>
      </c>
      <c r="L6850" t="str">
        <f>VLOOKUP($J6850,Ref!$D:$H,3,0)</f>
        <v>The Beane Valley Benefice</v>
      </c>
      <c r="M6850" t="str">
        <f>VLOOKUP($J6850,Ref!$D:$H,4,0)</f>
        <v>Hertford and Ware Deanery</v>
      </c>
      <c r="N6850" t="str">
        <f>VLOOKUP($J6850,Ref!$D:$H,5,0)</f>
        <v>Archdeaconry of Hertford</v>
      </c>
      <c r="S6850">
        <v>5226</v>
      </c>
    </row>
    <row r="6851" spans="1:19" x14ac:dyDescent="0.3">
      <c r="A6851">
        <v>2024</v>
      </c>
      <c r="C6851" t="str">
        <f>IF(GETPIVOTDATA("PS % recovery",Sheet4!$B$5,"Parish Name",K6851)&gt;99.949%,"OK","No")</f>
        <v>OK</v>
      </c>
      <c r="D6851" t="e">
        <f>VLOOKUP(J6851,'Ref2'!C:E,3,0)</f>
        <v>#N/A</v>
      </c>
      <c r="F6851">
        <v>1</v>
      </c>
      <c r="I6851" t="e">
        <f>VLOOKUP(J6851,Ref!L:M,2,0)</f>
        <v>#N/A</v>
      </c>
      <c r="J6851" t="s">
        <v>1205</v>
      </c>
      <c r="K6851" t="str">
        <f>VLOOKUP($J6851,Ref!$D:$H,2,0)</f>
        <v xml:space="preserve">Widford                                      </v>
      </c>
      <c r="L6851" t="str">
        <f>VLOOKUP($J6851,Ref!$D:$H,3,0)</f>
        <v>Hunsdon with Widford and Wareside</v>
      </c>
      <c r="M6851" t="str">
        <f>VLOOKUP($J6851,Ref!$D:$H,4,0)</f>
        <v>Hertford and Ware Deanery</v>
      </c>
      <c r="N6851" t="str">
        <f>VLOOKUP($J6851,Ref!$D:$H,5,0)</f>
        <v>Archdeaconry of Hertford</v>
      </c>
      <c r="S6851">
        <v>1540</v>
      </c>
    </row>
    <row r="6852" spans="1:19" x14ac:dyDescent="0.3">
      <c r="A6852">
        <v>2024</v>
      </c>
      <c r="C6852" t="str">
        <f>IF(GETPIVOTDATA("PS % recovery",Sheet4!$B$5,"Parish Name",K6852)&gt;99.949%,"OK","No")</f>
        <v>OK</v>
      </c>
      <c r="D6852" t="e">
        <f>VLOOKUP(J6852,'Ref2'!C:E,3,0)</f>
        <v>#N/A</v>
      </c>
      <c r="F6852">
        <v>1</v>
      </c>
      <c r="I6852" t="e">
        <f>VLOOKUP(J6852,Ref!L:M,2,0)</f>
        <v>#N/A</v>
      </c>
      <c r="J6852" t="s">
        <v>877</v>
      </c>
      <c r="K6852" t="str">
        <f>VLOOKUP($J6852,Ref!$D:$H,2,0)</f>
        <v xml:space="preserve">Great Wymondley                              </v>
      </c>
      <c r="L6852" t="str">
        <f>VLOOKUP($J6852,Ref!$D:$H,3,0)</f>
        <v>St Ippolyts with Great and Little Wymondley</v>
      </c>
      <c r="M6852" t="str">
        <f>VLOOKUP($J6852,Ref!$D:$H,4,0)</f>
        <v>Hitchin Deanery</v>
      </c>
      <c r="N6852" t="str">
        <f>VLOOKUP($J6852,Ref!$D:$H,5,0)</f>
        <v xml:space="preserve">Archdeaconry of St Albans </v>
      </c>
      <c r="S6852">
        <v>488.08</v>
      </c>
    </row>
    <row r="6853" spans="1:19" x14ac:dyDescent="0.3">
      <c r="A6853">
        <v>2024</v>
      </c>
      <c r="C6853" t="str">
        <f>IF(GETPIVOTDATA("PS % recovery",Sheet4!$B$5,"Parish Name",K6853)&gt;99.949%,"OK","No")</f>
        <v>No</v>
      </c>
      <c r="D6853" t="e">
        <f>VLOOKUP(J6853,'Ref2'!C:E,3,0)</f>
        <v>#N/A</v>
      </c>
      <c r="F6853">
        <v>1</v>
      </c>
      <c r="I6853" t="e">
        <f>VLOOKUP(J6853,Ref!L:M,2,0)</f>
        <v>#N/A</v>
      </c>
      <c r="J6853" t="s">
        <v>881</v>
      </c>
      <c r="K6853" t="str">
        <f>VLOOKUP($J6853,Ref!$D:$H,2,0)</f>
        <v xml:space="preserve">Hitchin                                      </v>
      </c>
      <c r="L6853" t="str">
        <f>VLOOKUP($J6853,Ref!$D:$H,3,0)</f>
        <v>Hitchin &amp; St Paul's Walden (Team Ministry)</v>
      </c>
      <c r="M6853" t="str">
        <f>VLOOKUP($J6853,Ref!$D:$H,4,0)</f>
        <v>Hitchin Deanery</v>
      </c>
      <c r="N6853" t="str">
        <f>VLOOKUP($J6853,Ref!$D:$H,5,0)</f>
        <v xml:space="preserve">Archdeaconry of St Albans </v>
      </c>
      <c r="S6853">
        <v>0</v>
      </c>
    </row>
    <row r="6854" spans="1:19" x14ac:dyDescent="0.3">
      <c r="A6854">
        <v>2024</v>
      </c>
      <c r="C6854" t="str">
        <f>IF(GETPIVOTDATA("PS % recovery",Sheet4!$B$5,"Parish Name",K6854)&gt;99.949%,"OK","No")</f>
        <v>OK</v>
      </c>
      <c r="D6854" t="e">
        <f>VLOOKUP(J6854,'Ref2'!C:E,3,0)</f>
        <v>#N/A</v>
      </c>
      <c r="F6854">
        <v>1</v>
      </c>
      <c r="I6854" t="e">
        <f>VLOOKUP(J6854,Ref!L:M,2,0)</f>
        <v>#N/A</v>
      </c>
      <c r="J6854" t="s">
        <v>885</v>
      </c>
      <c r="K6854" t="str">
        <f>VLOOKUP($J6854,Ref!$D:$H,2,0)</f>
        <v>Holy Saviour Hitchin</v>
      </c>
      <c r="L6854" t="str">
        <f>VLOOKUP($J6854,Ref!$D:$H,3,0)</f>
        <v>Hitchin &amp; St Paul's Walden (Team Ministry)</v>
      </c>
      <c r="M6854" t="str">
        <f>VLOOKUP($J6854,Ref!$D:$H,4,0)</f>
        <v>Hitchin Deanery</v>
      </c>
      <c r="N6854" t="str">
        <f>VLOOKUP($J6854,Ref!$D:$H,5,0)</f>
        <v xml:space="preserve">Archdeaconry of St Albans </v>
      </c>
      <c r="S6854">
        <v>0</v>
      </c>
    </row>
    <row r="6855" spans="1:19" x14ac:dyDescent="0.3">
      <c r="A6855">
        <v>2024</v>
      </c>
      <c r="C6855" t="str">
        <f>IF(GETPIVOTDATA("PS % recovery",Sheet4!$B$5,"Parish Name",K6855)&gt;99.949%,"OK","No")</f>
        <v>No</v>
      </c>
      <c r="D6855" t="e">
        <f>VLOOKUP(J6855,'Ref2'!C:E,3,0)</f>
        <v>#N/A</v>
      </c>
      <c r="F6855">
        <v>1</v>
      </c>
      <c r="I6855" t="e">
        <f>VLOOKUP(J6855,Ref!L:M,2,0)</f>
        <v>#N/A</v>
      </c>
      <c r="J6855" t="s">
        <v>887</v>
      </c>
      <c r="K6855" t="str">
        <f>VLOOKUP($J6855,Ref!$D:$H,2,0)</f>
        <v>St Faith's Hitchin</v>
      </c>
      <c r="L6855" t="str">
        <f>VLOOKUP($J6855,Ref!$D:$H,3,0)</f>
        <v>Hitchin &amp; St Paul's Walden (Team Ministry)</v>
      </c>
      <c r="M6855" t="str">
        <f>VLOOKUP($J6855,Ref!$D:$H,4,0)</f>
        <v>Hitchin Deanery</v>
      </c>
      <c r="N6855" t="str">
        <f>VLOOKUP($J6855,Ref!$D:$H,5,0)</f>
        <v xml:space="preserve">Archdeaconry of St Albans </v>
      </c>
      <c r="S6855">
        <v>0</v>
      </c>
    </row>
    <row r="6856" spans="1:19" x14ac:dyDescent="0.3">
      <c r="A6856">
        <v>2024</v>
      </c>
      <c r="C6856" t="str">
        <f>IF(GETPIVOTDATA("PS % recovery",Sheet4!$B$5,"Parish Name",K6856)&gt;99.949%,"OK","No")</f>
        <v>OK</v>
      </c>
      <c r="D6856" t="e">
        <f>VLOOKUP(J6856,'Ref2'!C:E,3,0)</f>
        <v>#N/A</v>
      </c>
      <c r="F6856">
        <v>1</v>
      </c>
      <c r="I6856" t="e">
        <f>VLOOKUP(J6856,Ref!L:M,2,0)</f>
        <v>#N/A</v>
      </c>
      <c r="J6856" t="s">
        <v>889</v>
      </c>
      <c r="K6856" t="str">
        <f>VLOOKUP($J6856,Ref!$D:$H,2,0)</f>
        <v>St Mark's Hitchin</v>
      </c>
      <c r="L6856" t="str">
        <f>VLOOKUP($J6856,Ref!$D:$H,3,0)</f>
        <v>Hitchin &amp; St Paul's Walden (Team Ministry)</v>
      </c>
      <c r="M6856" t="str">
        <f>VLOOKUP($J6856,Ref!$D:$H,4,0)</f>
        <v>Hitchin Deanery</v>
      </c>
      <c r="N6856" t="str">
        <f>VLOOKUP($J6856,Ref!$D:$H,5,0)</f>
        <v xml:space="preserve">Archdeaconry of St Albans </v>
      </c>
      <c r="S6856">
        <v>5939</v>
      </c>
    </row>
    <row r="6857" spans="1:19" x14ac:dyDescent="0.3">
      <c r="A6857">
        <v>2024</v>
      </c>
      <c r="C6857" t="str">
        <f>IF(GETPIVOTDATA("PS % recovery",Sheet4!$B$5,"Parish Name",K6857)&gt;99.949%,"OK","No")</f>
        <v>OK</v>
      </c>
      <c r="D6857" t="e">
        <f>VLOOKUP(J6857,'Ref2'!C:E,3,0)</f>
        <v>#N/A</v>
      </c>
      <c r="F6857">
        <v>1</v>
      </c>
      <c r="I6857" t="e">
        <f>VLOOKUP(J6857,Ref!L:M,2,0)</f>
        <v>#N/A</v>
      </c>
      <c r="J6857" t="s">
        <v>883</v>
      </c>
      <c r="K6857" t="str">
        <f>VLOOKUP($J6857,Ref!$D:$H,2,0)</f>
        <v>St Mary's Hitchin</v>
      </c>
      <c r="L6857" t="str">
        <f>VLOOKUP($J6857,Ref!$D:$H,3,0)</f>
        <v>Hitchin &amp; St Paul's Walden (Team Ministry)</v>
      </c>
      <c r="M6857" t="str">
        <f>VLOOKUP($J6857,Ref!$D:$H,4,0)</f>
        <v>Hitchin Deanery</v>
      </c>
      <c r="N6857" t="str">
        <f>VLOOKUP($J6857,Ref!$D:$H,5,0)</f>
        <v xml:space="preserve">Archdeaconry of St Albans </v>
      </c>
      <c r="S6857">
        <v>5000</v>
      </c>
    </row>
    <row r="6858" spans="1:19" x14ac:dyDescent="0.3">
      <c r="A6858">
        <v>2024</v>
      </c>
      <c r="C6858" t="str">
        <f>IF(GETPIVOTDATA("PS % recovery",Sheet4!$B$5,"Parish Name",K6858)&gt;99.949%,"OK","No")</f>
        <v>No</v>
      </c>
      <c r="D6858" t="e">
        <f>VLOOKUP(J6858,'Ref2'!C:E,3,0)</f>
        <v>#N/A</v>
      </c>
      <c r="F6858">
        <v>1</v>
      </c>
      <c r="I6858" t="str">
        <f>VLOOKUP(J6858,Ref!L:M,2,0)</f>
        <v>Yes</v>
      </c>
      <c r="J6858" t="s">
        <v>891</v>
      </c>
      <c r="K6858" t="str">
        <f>VLOOKUP($J6858,Ref!$D:$H,2,0)</f>
        <v xml:space="preserve">Holwell                                      </v>
      </c>
      <c r="L6858" t="str">
        <f>VLOOKUP($J6858,Ref!$D:$H,3,0)</f>
        <v>Holwell, Ickleford and Pirton</v>
      </c>
      <c r="M6858" t="str">
        <f>VLOOKUP($J6858,Ref!$D:$H,4,0)</f>
        <v>Hitchin Deanery</v>
      </c>
      <c r="N6858" t="str">
        <f>VLOOKUP($J6858,Ref!$D:$H,5,0)</f>
        <v xml:space="preserve">Archdeaconry of St Albans </v>
      </c>
      <c r="S6858">
        <v>0</v>
      </c>
    </row>
    <row r="6859" spans="1:19" x14ac:dyDescent="0.3">
      <c r="A6859">
        <v>2024</v>
      </c>
      <c r="C6859" t="str">
        <f>IF(GETPIVOTDATA("PS % recovery",Sheet4!$B$5,"Parish Name",K6859)&gt;99.949%,"OK","No")</f>
        <v>OK</v>
      </c>
      <c r="D6859" t="e">
        <f>VLOOKUP(J6859,'Ref2'!C:E,3,0)</f>
        <v>#N/A</v>
      </c>
      <c r="F6859">
        <v>1</v>
      </c>
      <c r="I6859" t="e">
        <f>VLOOKUP(J6859,Ref!L:M,2,0)</f>
        <v>#N/A</v>
      </c>
      <c r="J6859" t="s">
        <v>893</v>
      </c>
      <c r="K6859" t="str">
        <f>VLOOKUP($J6859,Ref!$D:$H,2,0)</f>
        <v xml:space="preserve">Ickleford                                    </v>
      </c>
      <c r="L6859" t="str">
        <f>VLOOKUP($J6859,Ref!$D:$H,3,0)</f>
        <v>Holwell, Ickleford and Pirton</v>
      </c>
      <c r="M6859" t="str">
        <f>VLOOKUP($J6859,Ref!$D:$H,4,0)</f>
        <v>Hitchin Deanery</v>
      </c>
      <c r="N6859" t="str">
        <f>VLOOKUP($J6859,Ref!$D:$H,5,0)</f>
        <v xml:space="preserve">Archdeaconry of St Albans </v>
      </c>
      <c r="S6859">
        <v>2619</v>
      </c>
    </row>
    <row r="6860" spans="1:19" x14ac:dyDescent="0.3">
      <c r="A6860">
        <v>2024</v>
      </c>
      <c r="C6860" t="str">
        <f>IF(GETPIVOTDATA("PS % recovery",Sheet4!$B$5,"Parish Name",K6860)&gt;99.949%,"OK","No")</f>
        <v>No</v>
      </c>
      <c r="D6860" t="e">
        <f>VLOOKUP(J6860,'Ref2'!C:E,3,0)</f>
        <v>#N/A</v>
      </c>
      <c r="F6860">
        <v>1</v>
      </c>
      <c r="I6860" t="e">
        <f>VLOOKUP(J6860,Ref!L:M,2,0)</f>
        <v>#N/A</v>
      </c>
      <c r="J6860" t="s">
        <v>818</v>
      </c>
      <c r="K6860" t="str">
        <f>VLOOKUP($J6860,Ref!$D:$H,2,0)</f>
        <v xml:space="preserve">Kings Walden                                 </v>
      </c>
      <c r="L6860" t="str">
        <f>VLOOKUP($J6860,Ref!$D:$H,3,0)</f>
        <v>King's Walden and Offley with Lilley</v>
      </c>
      <c r="M6860" t="str">
        <f>VLOOKUP($J6860,Ref!$D:$H,4,0)</f>
        <v>Hitchin Deanery</v>
      </c>
      <c r="N6860" t="str">
        <f>VLOOKUP($J6860,Ref!$D:$H,5,0)</f>
        <v xml:space="preserve">Archdeaconry of St Albans </v>
      </c>
      <c r="S6860">
        <v>1600</v>
      </c>
    </row>
    <row r="6861" spans="1:19" x14ac:dyDescent="0.3">
      <c r="A6861">
        <v>2024</v>
      </c>
      <c r="C6861" t="str">
        <f>IF(GETPIVOTDATA("PS % recovery",Sheet4!$B$5,"Parish Name",K6861)&gt;99.949%,"OK","No")</f>
        <v>No</v>
      </c>
      <c r="D6861" t="e">
        <f>VLOOKUP(J6861,'Ref2'!C:E,3,0)</f>
        <v>#N/A</v>
      </c>
      <c r="F6861">
        <v>1</v>
      </c>
      <c r="I6861" t="e">
        <f>VLOOKUP(J6861,Ref!L:M,2,0)</f>
        <v>#N/A</v>
      </c>
      <c r="J6861" t="s">
        <v>898</v>
      </c>
      <c r="K6861" t="str">
        <f>VLOOKUP($J6861,Ref!$D:$H,2,0)</f>
        <v xml:space="preserve">Old Letchworth                               </v>
      </c>
      <c r="L6861" t="str">
        <f>VLOOKUP($J6861,Ref!$D:$H,3,0)</f>
        <v>Letchworth, St Paul with Willian and Old Letchworth</v>
      </c>
      <c r="M6861" t="str">
        <f>VLOOKUP($J6861,Ref!$D:$H,4,0)</f>
        <v>Hitchin Deanery</v>
      </c>
      <c r="N6861" t="str">
        <f>VLOOKUP($J6861,Ref!$D:$H,5,0)</f>
        <v xml:space="preserve">Archdeaconry of St Albans </v>
      </c>
      <c r="S6861">
        <v>0</v>
      </c>
    </row>
    <row r="6862" spans="1:19" x14ac:dyDescent="0.3">
      <c r="A6862">
        <v>2024</v>
      </c>
      <c r="C6862" t="str">
        <f>IF(GETPIVOTDATA("PS % recovery",Sheet4!$B$5,"Parish Name",K6862)&gt;99.949%,"OK","No")</f>
        <v>OK</v>
      </c>
      <c r="D6862" t="e">
        <f>VLOOKUP(J6862,'Ref2'!C:E,3,0)</f>
        <v>#N/A</v>
      </c>
      <c r="F6862">
        <v>1</v>
      </c>
      <c r="I6862" t="str">
        <f>VLOOKUP(J6862,Ref!L:M,2,0)</f>
        <v>Yes</v>
      </c>
      <c r="J6862" t="s">
        <v>900</v>
      </c>
      <c r="K6862" t="str">
        <f>VLOOKUP($J6862,Ref!$D:$H,2,0)</f>
        <v xml:space="preserve">Letchworth, St Paul                          </v>
      </c>
      <c r="L6862" t="str">
        <f>VLOOKUP($J6862,Ref!$D:$H,3,0)</f>
        <v>Letchworth, St Paul with Willian and Old Letchworth</v>
      </c>
      <c r="M6862" t="str">
        <f>VLOOKUP($J6862,Ref!$D:$H,4,0)</f>
        <v>Hitchin Deanery</v>
      </c>
      <c r="N6862" t="str">
        <f>VLOOKUP($J6862,Ref!$D:$H,5,0)</f>
        <v xml:space="preserve">Archdeaconry of St Albans </v>
      </c>
      <c r="S6862">
        <v>8082</v>
      </c>
    </row>
    <row r="6863" spans="1:19" x14ac:dyDescent="0.3">
      <c r="A6863">
        <v>2024</v>
      </c>
      <c r="C6863" t="str">
        <f>IF(GETPIVOTDATA("PS % recovery",Sheet4!$B$5,"Parish Name",K6863)&gt;99.949%,"OK","No")</f>
        <v>OK</v>
      </c>
      <c r="D6863" t="e">
        <f>VLOOKUP(J6863,'Ref2'!C:E,3,0)</f>
        <v>#N/A</v>
      </c>
      <c r="F6863">
        <v>1</v>
      </c>
      <c r="I6863" t="e">
        <f>VLOOKUP(J6863,Ref!L:M,2,0)</f>
        <v>#N/A</v>
      </c>
      <c r="J6863" t="s">
        <v>819</v>
      </c>
      <c r="K6863" t="str">
        <f>VLOOKUP($J6863,Ref!$D:$H,2,0)</f>
        <v xml:space="preserve">Lilley                                       </v>
      </c>
      <c r="L6863" t="str">
        <f>VLOOKUP($J6863,Ref!$D:$H,3,0)</f>
        <v>King's Walden and Offley with Lilley</v>
      </c>
      <c r="M6863" t="str">
        <f>VLOOKUP($J6863,Ref!$D:$H,4,0)</f>
        <v>Hitchin Deanery</v>
      </c>
      <c r="N6863" t="str">
        <f>VLOOKUP($J6863,Ref!$D:$H,5,0)</f>
        <v xml:space="preserve">Archdeaconry of St Albans </v>
      </c>
      <c r="S6863">
        <v>500</v>
      </c>
    </row>
    <row r="6864" spans="1:19" x14ac:dyDescent="0.3">
      <c r="A6864">
        <v>2024</v>
      </c>
      <c r="C6864" t="str">
        <f>IF(GETPIVOTDATA("PS % recovery",Sheet4!$B$5,"Parish Name",K6864)&gt;99.949%,"OK","No")</f>
        <v>No</v>
      </c>
      <c r="D6864" t="e">
        <f>VLOOKUP(J6864,'Ref2'!C:E,3,0)</f>
        <v>#N/A</v>
      </c>
      <c r="F6864">
        <v>1</v>
      </c>
      <c r="I6864" t="e">
        <f>VLOOKUP(J6864,Ref!L:M,2,0)</f>
        <v>#N/A</v>
      </c>
      <c r="J6864" t="s">
        <v>879</v>
      </c>
      <c r="K6864" t="str">
        <f>VLOOKUP($J6864,Ref!$D:$H,2,0)</f>
        <v xml:space="preserve">Little Wymondley                             </v>
      </c>
      <c r="L6864" t="str">
        <f>VLOOKUP($J6864,Ref!$D:$H,3,0)</f>
        <v>St Ippolyts with Great and Little Wymondley</v>
      </c>
      <c r="M6864" t="str">
        <f>VLOOKUP($J6864,Ref!$D:$H,4,0)</f>
        <v>Hitchin Deanery</v>
      </c>
      <c r="N6864" t="str">
        <f>VLOOKUP($J6864,Ref!$D:$H,5,0)</f>
        <v xml:space="preserve">Archdeaconry of St Albans </v>
      </c>
      <c r="S6864">
        <v>200</v>
      </c>
    </row>
    <row r="6865" spans="1:19" x14ac:dyDescent="0.3">
      <c r="A6865">
        <v>2024</v>
      </c>
      <c r="C6865" t="str">
        <f>IF(GETPIVOTDATA("PS % recovery",Sheet4!$B$5,"Parish Name",K6865)&gt;99.949%,"OK","No")</f>
        <v>OK</v>
      </c>
      <c r="D6865" t="e">
        <f>VLOOKUP(J6865,'Ref2'!C:E,3,0)</f>
        <v>#N/A</v>
      </c>
      <c r="F6865">
        <v>1</v>
      </c>
      <c r="I6865" t="e">
        <f>VLOOKUP(J6865,Ref!L:M,2,0)</f>
        <v>#N/A</v>
      </c>
      <c r="J6865" t="s">
        <v>821</v>
      </c>
      <c r="K6865" t="str">
        <f>VLOOKUP($J6865,Ref!$D:$H,2,0)</f>
        <v xml:space="preserve">Norton                                       </v>
      </c>
      <c r="L6865" t="str">
        <f>VLOOKUP($J6865,Ref!$D:$H,3,0)</f>
        <v>Norton</v>
      </c>
      <c r="M6865" t="str">
        <f>VLOOKUP($J6865,Ref!$D:$H,4,0)</f>
        <v>Hitchin Deanery</v>
      </c>
      <c r="N6865" t="str">
        <f>VLOOKUP($J6865,Ref!$D:$H,5,0)</f>
        <v xml:space="preserve">Archdeaconry of St Albans </v>
      </c>
      <c r="S6865">
        <v>5500</v>
      </c>
    </row>
    <row r="6866" spans="1:19" x14ac:dyDescent="0.3">
      <c r="A6866">
        <v>2024</v>
      </c>
      <c r="C6866" t="str">
        <f>IF(GETPIVOTDATA("PS % recovery",Sheet4!$B$5,"Parish Name",K6866)&gt;99.949%,"OK","No")</f>
        <v>No</v>
      </c>
      <c r="D6866" t="e">
        <f>VLOOKUP(J6866,'Ref2'!C:E,3,0)</f>
        <v>#N/A</v>
      </c>
      <c r="F6866">
        <v>1</v>
      </c>
      <c r="I6866" t="e">
        <f>VLOOKUP(J6866,Ref!L:M,2,0)</f>
        <v>#N/A</v>
      </c>
      <c r="J6866" t="s">
        <v>822</v>
      </c>
      <c r="K6866" t="str">
        <f>VLOOKUP($J6866,Ref!$D:$H,2,0)</f>
        <v xml:space="preserve">Offley                                       </v>
      </c>
      <c r="L6866" t="str">
        <f>VLOOKUP($J6866,Ref!$D:$H,3,0)</f>
        <v>King's Walden and Offley with Lilley</v>
      </c>
      <c r="M6866" t="str">
        <f>VLOOKUP($J6866,Ref!$D:$H,4,0)</f>
        <v>Hitchin Deanery</v>
      </c>
      <c r="N6866" t="str">
        <f>VLOOKUP($J6866,Ref!$D:$H,5,0)</f>
        <v xml:space="preserve">Archdeaconry of St Albans </v>
      </c>
      <c r="S6866">
        <v>0</v>
      </c>
    </row>
    <row r="6867" spans="1:19" x14ac:dyDescent="0.3">
      <c r="A6867">
        <v>2024</v>
      </c>
      <c r="C6867" t="str">
        <f>IF(GETPIVOTDATA("PS % recovery",Sheet4!$B$5,"Parish Name",K6867)&gt;99.949%,"OK","No")</f>
        <v>OK</v>
      </c>
      <c r="D6867" t="e">
        <f>VLOOKUP(J6867,'Ref2'!C:E,3,0)</f>
        <v>#N/A</v>
      </c>
      <c r="F6867">
        <v>1</v>
      </c>
      <c r="I6867" t="e">
        <f>VLOOKUP(J6867,Ref!L:M,2,0)</f>
        <v>#N/A</v>
      </c>
      <c r="J6867" t="s">
        <v>905</v>
      </c>
      <c r="K6867" t="str">
        <f>VLOOKUP($J6867,Ref!$D:$H,2,0)</f>
        <v xml:space="preserve">Pirton                                       </v>
      </c>
      <c r="L6867" t="str">
        <f>VLOOKUP($J6867,Ref!$D:$H,3,0)</f>
        <v>Holwell, Ickleford and Pirton</v>
      </c>
      <c r="M6867" t="str">
        <f>VLOOKUP($J6867,Ref!$D:$H,4,0)</f>
        <v>Hitchin Deanery</v>
      </c>
      <c r="N6867" t="str">
        <f>VLOOKUP($J6867,Ref!$D:$H,5,0)</f>
        <v xml:space="preserve">Archdeaconry of St Albans </v>
      </c>
      <c r="S6867">
        <v>2260</v>
      </c>
    </row>
    <row r="6868" spans="1:19" x14ac:dyDescent="0.3">
      <c r="A6868">
        <v>2024</v>
      </c>
      <c r="C6868" t="str">
        <f>IF(GETPIVOTDATA("PS % recovery",Sheet4!$B$5,"Parish Name",K6868)&gt;99.949%,"OK","No")</f>
        <v>OK</v>
      </c>
      <c r="D6868" t="e">
        <f>VLOOKUP(J6868,'Ref2'!C:E,3,0)</f>
        <v>#N/A</v>
      </c>
      <c r="F6868">
        <v>1</v>
      </c>
      <c r="I6868" t="e">
        <f>VLOOKUP(J6868,Ref!L:M,2,0)</f>
        <v>#N/A</v>
      </c>
      <c r="J6868" t="s">
        <v>907</v>
      </c>
      <c r="K6868" t="str">
        <f>VLOOKUP($J6868,Ref!$D:$H,2,0)</f>
        <v xml:space="preserve">Radwell                                      </v>
      </c>
      <c r="L6868" t="str">
        <f>VLOOKUP($J6868,Ref!$D:$H,3,0)</f>
        <v>Stotfold with Radwell</v>
      </c>
      <c r="M6868" t="str">
        <f>VLOOKUP($J6868,Ref!$D:$H,4,0)</f>
        <v>Hitchin Deanery</v>
      </c>
      <c r="N6868" t="str">
        <f>VLOOKUP($J6868,Ref!$D:$H,5,0)</f>
        <v xml:space="preserve">Archdeaconry of St Albans </v>
      </c>
      <c r="S6868">
        <v>0</v>
      </c>
    </row>
    <row r="6869" spans="1:19" x14ac:dyDescent="0.3">
      <c r="A6869">
        <v>2024</v>
      </c>
      <c r="C6869" t="str">
        <f>IF(GETPIVOTDATA("PS % recovery",Sheet4!$B$5,"Parish Name",K6869)&gt;99.949%,"OK","No")</f>
        <v>OK</v>
      </c>
      <c r="D6869" t="e">
        <f>VLOOKUP(J6869,'Ref2'!C:E,3,0)</f>
        <v>#N/A</v>
      </c>
      <c r="F6869">
        <v>1</v>
      </c>
      <c r="I6869" t="e">
        <f>VLOOKUP(J6869,Ref!L:M,2,0)</f>
        <v>#N/A</v>
      </c>
      <c r="J6869" t="s">
        <v>909</v>
      </c>
      <c r="K6869" t="str">
        <f>VLOOKUP($J6869,Ref!$D:$H,2,0)</f>
        <v xml:space="preserve">St Ippolyts                                  </v>
      </c>
      <c r="L6869" t="str">
        <f>VLOOKUP($J6869,Ref!$D:$H,3,0)</f>
        <v>St Ippolyts with Great and Little Wymondley</v>
      </c>
      <c r="M6869" t="str">
        <f>VLOOKUP($J6869,Ref!$D:$H,4,0)</f>
        <v>Hitchin Deanery</v>
      </c>
      <c r="N6869" t="str">
        <f>VLOOKUP($J6869,Ref!$D:$H,5,0)</f>
        <v xml:space="preserve">Archdeaconry of St Albans </v>
      </c>
      <c r="S6869">
        <v>3542</v>
      </c>
    </row>
    <row r="6870" spans="1:19" x14ac:dyDescent="0.3">
      <c r="A6870">
        <v>2024</v>
      </c>
      <c r="C6870" t="str">
        <f>IF(GETPIVOTDATA("PS % recovery",Sheet4!$B$5,"Parish Name",K6870)&gt;99.949%,"OK","No")</f>
        <v>OK</v>
      </c>
      <c r="D6870" t="e">
        <f>VLOOKUP(J6870,'Ref2'!C:E,3,0)</f>
        <v>#N/A</v>
      </c>
      <c r="F6870">
        <v>1</v>
      </c>
      <c r="I6870" t="e">
        <f>VLOOKUP(J6870,Ref!L:M,2,0)</f>
        <v>#N/A</v>
      </c>
      <c r="J6870" t="s">
        <v>911</v>
      </c>
      <c r="K6870" t="str">
        <f>VLOOKUP($J6870,Ref!$D:$H,2,0)</f>
        <v xml:space="preserve">St Paul's Walden                             </v>
      </c>
      <c r="L6870" t="str">
        <f>VLOOKUP($J6870,Ref!$D:$H,3,0)</f>
        <v>Hitchin &amp; St Paul's Walden (Team Ministry)</v>
      </c>
      <c r="M6870" t="str">
        <f>VLOOKUP($J6870,Ref!$D:$H,4,0)</f>
        <v>Hitchin Deanery</v>
      </c>
      <c r="N6870" t="str">
        <f>VLOOKUP($J6870,Ref!$D:$H,5,0)</f>
        <v xml:space="preserve">Archdeaconry of St Albans </v>
      </c>
      <c r="S6870">
        <v>1781</v>
      </c>
    </row>
    <row r="6871" spans="1:19" x14ac:dyDescent="0.3">
      <c r="A6871">
        <v>2024</v>
      </c>
      <c r="C6871" t="str">
        <f>IF(GETPIVOTDATA("PS % recovery",Sheet4!$B$5,"Parish Name",K6871)&gt;99.949%,"OK","No")</f>
        <v>OK</v>
      </c>
      <c r="D6871" t="e">
        <f>VLOOKUP(J6871,'Ref2'!C:E,3,0)</f>
        <v>#N/A</v>
      </c>
      <c r="F6871">
        <v>1</v>
      </c>
      <c r="I6871" t="e">
        <f>VLOOKUP(J6871,Ref!L:M,2,0)</f>
        <v>#N/A</v>
      </c>
      <c r="J6871" t="s">
        <v>913</v>
      </c>
      <c r="K6871" t="str">
        <f>VLOOKUP($J6871,Ref!$D:$H,2,0)</f>
        <v xml:space="preserve">Stotfold                                     </v>
      </c>
      <c r="L6871" t="str">
        <f>VLOOKUP($J6871,Ref!$D:$H,3,0)</f>
        <v>Stotfold with Radwell</v>
      </c>
      <c r="M6871" t="str">
        <f>VLOOKUP($J6871,Ref!$D:$H,4,0)</f>
        <v>Hitchin Deanery</v>
      </c>
      <c r="N6871" t="str">
        <f>VLOOKUP($J6871,Ref!$D:$H,5,0)</f>
        <v xml:space="preserve">Archdeaconry of St Albans </v>
      </c>
      <c r="S6871">
        <v>4580</v>
      </c>
    </row>
    <row r="6872" spans="1:19" x14ac:dyDescent="0.3">
      <c r="A6872">
        <v>2024</v>
      </c>
      <c r="C6872" t="str">
        <f>IF(GETPIVOTDATA("PS % recovery",Sheet4!$B$5,"Parish Name",K6872)&gt;99.949%,"OK","No")</f>
        <v>OK</v>
      </c>
      <c r="D6872" t="e">
        <f>VLOOKUP(J6872,'Ref2'!C:E,3,0)</f>
        <v>#N/A</v>
      </c>
      <c r="F6872">
        <v>1</v>
      </c>
      <c r="I6872" t="str">
        <f>VLOOKUP(J6872,Ref!L:M,2,0)</f>
        <v>Yes</v>
      </c>
      <c r="J6872" t="s">
        <v>915</v>
      </c>
      <c r="K6872" t="str">
        <f>VLOOKUP($J6872,Ref!$D:$H,2,0)</f>
        <v xml:space="preserve">Wilbury                                      </v>
      </c>
      <c r="L6872" t="str">
        <f>VLOOKUP($J6872,Ref!$D:$H,3,0)</f>
        <v>Wilbury</v>
      </c>
      <c r="M6872" t="str">
        <f>VLOOKUP($J6872,Ref!$D:$H,4,0)</f>
        <v>Hitchin Deanery</v>
      </c>
      <c r="N6872" t="str">
        <f>VLOOKUP($J6872,Ref!$D:$H,5,0)</f>
        <v xml:space="preserve">Archdeaconry of St Albans </v>
      </c>
      <c r="S6872">
        <v>3370</v>
      </c>
    </row>
    <row r="6873" spans="1:19" x14ac:dyDescent="0.3">
      <c r="A6873">
        <v>2024</v>
      </c>
      <c r="C6873" t="str">
        <f>IF(GETPIVOTDATA("PS % recovery",Sheet4!$B$5,"Parish Name",K6873)&gt;99.949%,"OK","No")</f>
        <v>OK</v>
      </c>
      <c r="D6873" t="e">
        <f>VLOOKUP(J6873,'Ref2'!C:E,3,0)</f>
        <v>#N/A</v>
      </c>
      <c r="F6873">
        <v>1</v>
      </c>
      <c r="I6873" t="e">
        <f>VLOOKUP(J6873,Ref!L:M,2,0)</f>
        <v>#N/A</v>
      </c>
      <c r="J6873" t="s">
        <v>902</v>
      </c>
      <c r="K6873" t="str">
        <f>VLOOKUP($J6873,Ref!$D:$H,2,0)</f>
        <v xml:space="preserve">Willian                                      </v>
      </c>
      <c r="L6873" t="str">
        <f>VLOOKUP($J6873,Ref!$D:$H,3,0)</f>
        <v>Letchworth, St Paul with Willian and Old Letchworth</v>
      </c>
      <c r="M6873" t="str">
        <f>VLOOKUP($J6873,Ref!$D:$H,4,0)</f>
        <v>Hitchin Deanery</v>
      </c>
      <c r="N6873" t="str">
        <f>VLOOKUP($J6873,Ref!$D:$H,5,0)</f>
        <v xml:space="preserve">Archdeaconry of St Albans </v>
      </c>
      <c r="S6873">
        <v>1291</v>
      </c>
    </row>
    <row r="6874" spans="1:19" x14ac:dyDescent="0.3">
      <c r="A6874">
        <v>2024</v>
      </c>
      <c r="C6874" t="str">
        <f>IF(GETPIVOTDATA("PS % recovery",Sheet4!$B$5,"Parish Name",K6874)&gt;99.949%,"OK","No")</f>
        <v>OK</v>
      </c>
      <c r="D6874" t="e">
        <f>VLOOKUP(J6874,'Ref2'!C:E,3,0)</f>
        <v>#N/A</v>
      </c>
      <c r="F6874">
        <v>1</v>
      </c>
      <c r="I6874" t="e">
        <f>VLOOKUP(J6874,Ref!L:M,2,0)</f>
        <v>#N/A</v>
      </c>
      <c r="J6874" t="s">
        <v>931</v>
      </c>
      <c r="K6874" t="str">
        <f>VLOOKUP($J6874,Ref!$D:$H,2,0)</f>
        <v xml:space="preserve">Bovingdon                                    </v>
      </c>
      <c r="L6874" t="str">
        <f>VLOOKUP($J6874,Ref!$D:$H,3,0)</f>
        <v>Bovingdon</v>
      </c>
      <c r="M6874" t="str">
        <f>VLOOKUP($J6874,Ref!$D:$H,4,0)</f>
        <v>Rickmansworth Deanery</v>
      </c>
      <c r="N6874" t="str">
        <f>VLOOKUP($J6874,Ref!$D:$H,5,0)</f>
        <v xml:space="preserve">Archdeaconry of St Albans </v>
      </c>
      <c r="S6874">
        <v>4082</v>
      </c>
    </row>
    <row r="6875" spans="1:19" x14ac:dyDescent="0.3">
      <c r="A6875">
        <v>2024</v>
      </c>
      <c r="C6875" t="str">
        <f>IF(GETPIVOTDATA("PS % recovery",Sheet4!$B$5,"Parish Name",K6875)&gt;99.949%,"OK","No")</f>
        <v>OK</v>
      </c>
      <c r="D6875" t="e">
        <f>VLOOKUP(J6875,'Ref2'!C:E,3,0)</f>
        <v>#N/A</v>
      </c>
      <c r="F6875">
        <v>1</v>
      </c>
      <c r="I6875" t="e">
        <f>VLOOKUP(J6875,Ref!L:M,2,0)</f>
        <v>#N/A</v>
      </c>
      <c r="J6875" t="s">
        <v>917</v>
      </c>
      <c r="K6875" t="str">
        <f>VLOOKUP($J6875,Ref!$D:$H,2,0)</f>
        <v xml:space="preserve">Chipperfield                                 </v>
      </c>
      <c r="L6875" t="str">
        <f>VLOOKUP($J6875,Ref!$D:$H,3,0)</f>
        <v>Sarratt and Chipperfield</v>
      </c>
      <c r="M6875" t="str">
        <f>VLOOKUP($J6875,Ref!$D:$H,4,0)</f>
        <v>Rickmansworth Deanery</v>
      </c>
      <c r="N6875" t="str">
        <f>VLOOKUP($J6875,Ref!$D:$H,5,0)</f>
        <v xml:space="preserve">Archdeaconry of St Albans </v>
      </c>
      <c r="S6875">
        <v>4216</v>
      </c>
    </row>
    <row r="6876" spans="1:19" x14ac:dyDescent="0.3">
      <c r="A6876">
        <v>2024</v>
      </c>
      <c r="C6876" t="str">
        <f>IF(GETPIVOTDATA("PS % recovery",Sheet4!$B$5,"Parish Name",K6876)&gt;99.949%,"OK","No")</f>
        <v>OK</v>
      </c>
      <c r="D6876" t="str">
        <f>VLOOKUP(J6876,'Ref2'!C:E,3,0)</f>
        <v>LLF</v>
      </c>
      <c r="F6876">
        <v>1</v>
      </c>
      <c r="I6876" t="str">
        <f>VLOOKUP(J6876,Ref!L:M,2,0)</f>
        <v>Yes</v>
      </c>
      <c r="J6876" t="s">
        <v>919</v>
      </c>
      <c r="K6876" t="str">
        <f>VLOOKUP($J6876,Ref!$D:$H,2,0)</f>
        <v xml:space="preserve">Chorleywood, Christ Church                   </v>
      </c>
      <c r="L6876" t="str">
        <f>VLOOKUP($J6876,Ref!$D:$H,3,0)</f>
        <v>Chorleywood, Christ Church</v>
      </c>
      <c r="M6876" t="str">
        <f>VLOOKUP($J6876,Ref!$D:$H,4,0)</f>
        <v>Rickmansworth Deanery</v>
      </c>
      <c r="N6876" t="str">
        <f>VLOOKUP($J6876,Ref!$D:$H,5,0)</f>
        <v xml:space="preserve">Archdeaconry of St Albans </v>
      </c>
      <c r="S6876">
        <v>0</v>
      </c>
    </row>
    <row r="6877" spans="1:19" x14ac:dyDescent="0.3">
      <c r="A6877">
        <v>2024</v>
      </c>
      <c r="C6877" t="str">
        <f>IF(GETPIVOTDATA("PS % recovery",Sheet4!$B$5,"Parish Name",K6877)&gt;99.949%,"OK","No")</f>
        <v>OK</v>
      </c>
      <c r="D6877" t="str">
        <f>VLOOKUP(J6877,'Ref2'!C:E,3,0)</f>
        <v>LLF</v>
      </c>
      <c r="F6877">
        <v>1</v>
      </c>
      <c r="I6877" t="str">
        <f>VLOOKUP(J6877,Ref!L:M,2,0)</f>
        <v>Yes</v>
      </c>
      <c r="J6877" t="s">
        <v>921</v>
      </c>
      <c r="K6877" t="str">
        <f>VLOOKUP($J6877,Ref!$D:$H,2,0)</f>
        <v xml:space="preserve">Chorleywood, St Andrew                       </v>
      </c>
      <c r="L6877" t="str">
        <f>VLOOKUP($J6877,Ref!$D:$H,3,0)</f>
        <v>Chorleywood, St Andrew</v>
      </c>
      <c r="M6877" t="str">
        <f>VLOOKUP($J6877,Ref!$D:$H,4,0)</f>
        <v>Rickmansworth Deanery</v>
      </c>
      <c r="N6877" t="str">
        <f>VLOOKUP($J6877,Ref!$D:$H,5,0)</f>
        <v xml:space="preserve">Archdeaconry of St Albans </v>
      </c>
      <c r="S6877">
        <v>11424</v>
      </c>
    </row>
    <row r="6878" spans="1:19" x14ac:dyDescent="0.3">
      <c r="A6878">
        <v>2024</v>
      </c>
      <c r="C6878" t="str">
        <f>IF(GETPIVOTDATA("PS % recovery",Sheet4!$B$5,"Parish Name",K6878)&gt;99.949%,"OK","No")</f>
        <v>No</v>
      </c>
      <c r="D6878" t="e">
        <f>VLOOKUP(J6878,'Ref2'!C:E,3,0)</f>
        <v>#N/A</v>
      </c>
      <c r="F6878">
        <v>1</v>
      </c>
      <c r="I6878" t="e">
        <f>VLOOKUP(J6878,Ref!L:M,2,0)</f>
        <v>#N/A</v>
      </c>
      <c r="J6878" t="s">
        <v>923</v>
      </c>
      <c r="K6878" t="str">
        <f>VLOOKUP($J6878,Ref!$D:$H,2,0)</f>
        <v xml:space="preserve">Croxley Green, All Saints                    </v>
      </c>
      <c r="L6878" t="str">
        <f>VLOOKUP($J6878,Ref!$D:$H,3,0)</f>
        <v>Croxley Green, All Saints</v>
      </c>
      <c r="M6878" t="str">
        <f>VLOOKUP($J6878,Ref!$D:$H,4,0)</f>
        <v>Rickmansworth Deanery</v>
      </c>
      <c r="N6878" t="str">
        <f>VLOOKUP($J6878,Ref!$D:$H,5,0)</f>
        <v xml:space="preserve">Archdeaconry of St Albans </v>
      </c>
      <c r="S6878">
        <v>0</v>
      </c>
    </row>
    <row r="6879" spans="1:19" x14ac:dyDescent="0.3">
      <c r="A6879">
        <v>2024</v>
      </c>
      <c r="C6879" t="str">
        <f>IF(GETPIVOTDATA("PS % recovery",Sheet4!$B$5,"Parish Name",K6879)&gt;99.949%,"OK","No")</f>
        <v>OK</v>
      </c>
      <c r="D6879" t="e">
        <f>VLOOKUP(J6879,'Ref2'!C:E,3,0)</f>
        <v>#N/A</v>
      </c>
      <c r="F6879">
        <v>1</v>
      </c>
      <c r="I6879" t="e">
        <f>VLOOKUP(J6879,Ref!L:M,2,0)</f>
        <v>#N/A</v>
      </c>
      <c r="J6879" t="s">
        <v>925</v>
      </c>
      <c r="K6879" t="str">
        <f>VLOOKUP($J6879,Ref!$D:$H,2,0)</f>
        <v xml:space="preserve">Croxley Green, St Oswald                     </v>
      </c>
      <c r="L6879" t="str">
        <f>VLOOKUP($J6879,Ref!$D:$H,3,0)</f>
        <v>Croxley Green, St Oswald</v>
      </c>
      <c r="M6879" t="str">
        <f>VLOOKUP($J6879,Ref!$D:$H,4,0)</f>
        <v>Rickmansworth Deanery</v>
      </c>
      <c r="N6879" t="str">
        <f>VLOOKUP($J6879,Ref!$D:$H,5,0)</f>
        <v xml:space="preserve">Archdeaconry of St Albans </v>
      </c>
      <c r="S6879">
        <v>5850</v>
      </c>
    </row>
    <row r="6880" spans="1:19" x14ac:dyDescent="0.3">
      <c r="A6880">
        <v>2024</v>
      </c>
      <c r="C6880" t="str">
        <f>IF(GETPIVOTDATA("PS % recovery",Sheet4!$B$5,"Parish Name",K6880)&gt;99.949%,"OK","No")</f>
        <v>OK</v>
      </c>
      <c r="D6880" t="e">
        <f>VLOOKUP(J6880,'Ref2'!C:E,3,0)</f>
        <v>#N/A</v>
      </c>
      <c r="F6880">
        <v>1</v>
      </c>
      <c r="I6880" t="e">
        <f>VLOOKUP(J6880,Ref!L:M,2,0)</f>
        <v>#N/A</v>
      </c>
      <c r="J6880" t="s">
        <v>927</v>
      </c>
      <c r="K6880" t="str">
        <f>VLOOKUP($J6880,Ref!$D:$H,2,0)</f>
        <v xml:space="preserve">Mill End and Heronsgate with West Hyde       </v>
      </c>
      <c r="L6880" t="str">
        <f>VLOOKUP($J6880,Ref!$D:$H,3,0)</f>
        <v>Mill End and Heronsgate with West Hyde</v>
      </c>
      <c r="M6880" t="str">
        <f>VLOOKUP($J6880,Ref!$D:$H,4,0)</f>
        <v>Rickmansworth Deanery</v>
      </c>
      <c r="N6880" t="str">
        <f>VLOOKUP($J6880,Ref!$D:$H,5,0)</f>
        <v xml:space="preserve">Archdeaconry of St Albans </v>
      </c>
      <c r="S6880">
        <v>5667</v>
      </c>
    </row>
    <row r="6881" spans="1:19" x14ac:dyDescent="0.3">
      <c r="A6881">
        <v>2024</v>
      </c>
      <c r="C6881" t="str">
        <f>IF(GETPIVOTDATA("PS % recovery",Sheet4!$B$5,"Parish Name",K6881)&gt;99.949%,"OK","No")</f>
        <v>OK</v>
      </c>
      <c r="D6881" t="e">
        <f>VLOOKUP(J6881,'Ref2'!C:E,3,0)</f>
        <v>#N/A</v>
      </c>
      <c r="F6881">
        <v>1</v>
      </c>
      <c r="I6881" t="e">
        <f>VLOOKUP(J6881,Ref!L:M,2,0)</f>
        <v>#N/A</v>
      </c>
      <c r="J6881" t="s">
        <v>929</v>
      </c>
      <c r="K6881" t="str">
        <f>VLOOKUP($J6881,Ref!$D:$H,2,0)</f>
        <v xml:space="preserve">Rickmansworth                                </v>
      </c>
      <c r="L6881" t="str">
        <f>VLOOKUP($J6881,Ref!$D:$H,3,0)</f>
        <v>Rickmansworth</v>
      </c>
      <c r="M6881" t="str">
        <f>VLOOKUP($J6881,Ref!$D:$H,4,0)</f>
        <v>Rickmansworth Deanery</v>
      </c>
      <c r="N6881" t="str">
        <f>VLOOKUP($J6881,Ref!$D:$H,5,0)</f>
        <v xml:space="preserve">Archdeaconry of St Albans </v>
      </c>
      <c r="S6881">
        <v>7786</v>
      </c>
    </row>
    <row r="6882" spans="1:19" x14ac:dyDescent="0.3">
      <c r="A6882">
        <v>2024</v>
      </c>
      <c r="C6882" t="str">
        <f>IF(GETPIVOTDATA("PS % recovery",Sheet4!$B$5,"Parish Name",K6882)&gt;99.949%,"OK","No")</f>
        <v>No</v>
      </c>
      <c r="D6882" t="e">
        <f>VLOOKUP(J6882,'Ref2'!C:E,3,0)</f>
        <v>#N/A</v>
      </c>
      <c r="F6882">
        <v>1</v>
      </c>
      <c r="I6882" t="e">
        <f>VLOOKUP(J6882,Ref!L:M,2,0)</f>
        <v>#N/A</v>
      </c>
      <c r="J6882" t="s">
        <v>933</v>
      </c>
      <c r="K6882" t="str">
        <f>VLOOKUP($J6882,Ref!$D:$H,2,0)</f>
        <v xml:space="preserve">Sarratt                                      </v>
      </c>
      <c r="L6882" t="str">
        <f>VLOOKUP($J6882,Ref!$D:$H,3,0)</f>
        <v>Sarratt and Chipperfield</v>
      </c>
      <c r="M6882" t="str">
        <f>VLOOKUP($J6882,Ref!$D:$H,4,0)</f>
        <v>Rickmansworth Deanery</v>
      </c>
      <c r="N6882" t="str">
        <f>VLOOKUP($J6882,Ref!$D:$H,5,0)</f>
        <v xml:space="preserve">Archdeaconry of St Albans </v>
      </c>
      <c r="S6882">
        <v>2300</v>
      </c>
    </row>
    <row r="6883" spans="1:19" x14ac:dyDescent="0.3">
      <c r="A6883">
        <v>2024</v>
      </c>
      <c r="C6883" t="str">
        <f>IF(GETPIVOTDATA("PS % recovery",Sheet4!$B$5,"Parish Name",K6883)&gt;99.949%,"OK","No")</f>
        <v>OK</v>
      </c>
      <c r="D6883" t="e">
        <f>VLOOKUP(J6883,'Ref2'!C:E,3,0)</f>
        <v>#N/A</v>
      </c>
      <c r="F6883">
        <v>1</v>
      </c>
      <c r="I6883" t="e">
        <f>VLOOKUP(J6883,Ref!L:M,2,0)</f>
        <v>#N/A</v>
      </c>
      <c r="J6883" t="s">
        <v>951</v>
      </c>
      <c r="K6883" t="str">
        <f>VLOOKUP($J6883,Ref!$D:$H,2,0)</f>
        <v xml:space="preserve">Aldenham                                     </v>
      </c>
      <c r="L6883" t="str">
        <f>VLOOKUP($J6883,Ref!$D:$H,3,0)</f>
        <v>Aldenham, Radlett and Shenley Team Ministry</v>
      </c>
      <c r="M6883" t="str">
        <f>VLOOKUP($J6883,Ref!$D:$H,4,0)</f>
        <v>St Albans Deanery</v>
      </c>
      <c r="N6883" t="str">
        <f>VLOOKUP($J6883,Ref!$D:$H,5,0)</f>
        <v xml:space="preserve">Archdeaconry of St Albans </v>
      </c>
      <c r="S6883">
        <v>2867</v>
      </c>
    </row>
    <row r="6884" spans="1:19" x14ac:dyDescent="0.3">
      <c r="A6884">
        <v>2024</v>
      </c>
      <c r="C6884" t="str">
        <f>IF(GETPIVOTDATA("PS % recovery",Sheet4!$B$5,"Parish Name",K6884)&gt;99.949%,"OK","No")</f>
        <v>OK</v>
      </c>
      <c r="D6884" t="e">
        <f>VLOOKUP(J6884,'Ref2'!C:E,3,0)</f>
        <v>#N/A</v>
      </c>
      <c r="F6884">
        <v>1</v>
      </c>
      <c r="I6884" t="e">
        <f>VLOOKUP(J6884,Ref!L:M,2,0)</f>
        <v>#N/A</v>
      </c>
      <c r="J6884" t="s">
        <v>953</v>
      </c>
      <c r="K6884" t="str">
        <f>VLOOKUP($J6884,Ref!$D:$H,2,0)</f>
        <v xml:space="preserve">Bricket Wood                                 </v>
      </c>
      <c r="L6884" t="str">
        <f>VLOOKUP($J6884,Ref!$D:$H,3,0)</f>
        <v>Bricket Wood</v>
      </c>
      <c r="M6884" t="str">
        <f>VLOOKUP($J6884,Ref!$D:$H,4,0)</f>
        <v>St Albans Deanery</v>
      </c>
      <c r="N6884" t="str">
        <f>VLOOKUP($J6884,Ref!$D:$H,5,0)</f>
        <v xml:space="preserve">Archdeaconry of St Albans </v>
      </c>
      <c r="S6884">
        <v>4773.42</v>
      </c>
    </row>
    <row r="6885" spans="1:19" x14ac:dyDescent="0.3">
      <c r="A6885">
        <v>2024</v>
      </c>
      <c r="C6885" t="str">
        <f>IF(GETPIVOTDATA("PS % recovery",Sheet4!$B$5,"Parish Name",K6885)&gt;99.949%,"OK","No")</f>
        <v>No</v>
      </c>
      <c r="D6885" t="e">
        <f>VLOOKUP(J6885,'Ref2'!C:E,3,0)</f>
        <v>#N/A</v>
      </c>
      <c r="F6885">
        <v>1</v>
      </c>
      <c r="I6885" t="e">
        <f>VLOOKUP(J6885,Ref!L:M,2,0)</f>
        <v>#N/A</v>
      </c>
      <c r="J6885" t="s">
        <v>824</v>
      </c>
      <c r="K6885" t="str">
        <f>VLOOKUP($J6885,Ref!$D:$H,2,0)</f>
        <v xml:space="preserve">London Colney, St Peter                      </v>
      </c>
      <c r="L6885" t="str">
        <f>VLOOKUP($J6885,Ref!$D:$H,3,0)</f>
        <v>London Colney, St Peter</v>
      </c>
      <c r="M6885" t="str">
        <f>VLOOKUP($J6885,Ref!$D:$H,4,0)</f>
        <v>St Albans Deanery</v>
      </c>
      <c r="N6885" t="str">
        <f>VLOOKUP($J6885,Ref!$D:$H,5,0)</f>
        <v xml:space="preserve">Archdeaconry of St Albans </v>
      </c>
      <c r="S6885">
        <v>2000</v>
      </c>
    </row>
    <row r="6886" spans="1:19" x14ac:dyDescent="0.3">
      <c r="A6886">
        <v>2024</v>
      </c>
      <c r="C6886" t="str">
        <f>IF(GETPIVOTDATA("PS % recovery",Sheet4!$B$5,"Parish Name",K6886)&gt;99.949%,"OK","No")</f>
        <v>OK</v>
      </c>
      <c r="D6886" t="e">
        <f>VLOOKUP(J6886,'Ref2'!C:E,3,0)</f>
        <v>#N/A</v>
      </c>
      <c r="F6886">
        <v>1</v>
      </c>
      <c r="I6886" t="e">
        <f>VLOOKUP(J6886,Ref!L:M,2,0)</f>
        <v>#N/A</v>
      </c>
      <c r="J6886" t="s">
        <v>955</v>
      </c>
      <c r="K6886" t="str">
        <f>VLOOKUP($J6886,Ref!$D:$H,2,0)</f>
        <v xml:space="preserve">Colney Heath, St Mark                        </v>
      </c>
      <c r="L6886" t="str">
        <f>VLOOKUP($J6886,Ref!$D:$H,3,0)</f>
        <v>Colney Heath, St Mark</v>
      </c>
      <c r="M6886" t="str">
        <f>VLOOKUP($J6886,Ref!$D:$H,4,0)</f>
        <v>St Albans Deanery</v>
      </c>
      <c r="N6886" t="str">
        <f>VLOOKUP($J6886,Ref!$D:$H,5,0)</f>
        <v xml:space="preserve">Archdeaconry of St Albans </v>
      </c>
      <c r="S6886">
        <v>5800</v>
      </c>
    </row>
    <row r="6887" spans="1:19" x14ac:dyDescent="0.3">
      <c r="A6887">
        <v>2024</v>
      </c>
      <c r="C6887" t="str">
        <f>IF(GETPIVOTDATA("PS % recovery",Sheet4!$B$5,"Parish Name",K6887)&gt;99.949%,"OK","No")</f>
        <v>OK</v>
      </c>
      <c r="D6887" t="e">
        <f>VLOOKUP(J6887,'Ref2'!C:E,3,0)</f>
        <v>#N/A</v>
      </c>
      <c r="F6887">
        <v>1</v>
      </c>
      <c r="I6887" t="e">
        <f>VLOOKUP(J6887,Ref!L:M,2,0)</f>
        <v>#N/A</v>
      </c>
      <c r="J6887" t="s">
        <v>958</v>
      </c>
      <c r="K6887" t="str">
        <f>VLOOKUP($J6887,Ref!$D:$H,2,0)</f>
        <v xml:space="preserve">Frogmore, Holy Trinity                       </v>
      </c>
      <c r="L6887" t="str">
        <f>VLOOKUP($J6887,Ref!$D:$H,3,0)</f>
        <v>Frogmore, Holy Trinity</v>
      </c>
      <c r="M6887" t="str">
        <f>VLOOKUP($J6887,Ref!$D:$H,4,0)</f>
        <v>St Albans Deanery</v>
      </c>
      <c r="N6887" t="str">
        <f>VLOOKUP($J6887,Ref!$D:$H,5,0)</f>
        <v xml:space="preserve">Archdeaconry of St Albans </v>
      </c>
      <c r="S6887">
        <v>4578</v>
      </c>
    </row>
    <row r="6888" spans="1:19" x14ac:dyDescent="0.3">
      <c r="A6888">
        <v>2024</v>
      </c>
      <c r="C6888" t="str">
        <f>IF(GETPIVOTDATA("PS % recovery",Sheet4!$B$5,"Parish Name",K6888)&gt;99.949%,"OK","No")</f>
        <v>OK</v>
      </c>
      <c r="D6888" t="e">
        <f>VLOOKUP(J6888,'Ref2'!C:E,3,0)</f>
        <v>#N/A</v>
      </c>
      <c r="F6888">
        <v>1</v>
      </c>
      <c r="I6888" t="e">
        <f>VLOOKUP(J6888,Ref!L:M,2,0)</f>
        <v>#N/A</v>
      </c>
      <c r="J6888" t="s">
        <v>960</v>
      </c>
      <c r="K6888" t="str">
        <f>VLOOKUP($J6888,Ref!$D:$H,2,0)</f>
        <v xml:space="preserve">Radlett                                      </v>
      </c>
      <c r="L6888" t="str">
        <f>VLOOKUP($J6888,Ref!$D:$H,3,0)</f>
        <v>Aldenham, Radlett and Shenley Team Ministry</v>
      </c>
      <c r="M6888" t="str">
        <f>VLOOKUP($J6888,Ref!$D:$H,4,0)</f>
        <v>St Albans Deanery</v>
      </c>
      <c r="N6888" t="str">
        <f>VLOOKUP($J6888,Ref!$D:$H,5,0)</f>
        <v xml:space="preserve">Archdeaconry of St Albans </v>
      </c>
      <c r="S6888">
        <v>9712</v>
      </c>
    </row>
    <row r="6889" spans="1:19" x14ac:dyDescent="0.3">
      <c r="A6889">
        <v>2024</v>
      </c>
      <c r="C6889" t="str">
        <f>IF(GETPIVOTDATA("PS % recovery",Sheet4!$B$5,"Parish Name",K6889)&gt;99.949%,"OK","No")</f>
        <v>OK</v>
      </c>
      <c r="D6889" t="e">
        <f>VLOOKUP(J6889,'Ref2'!C:E,3,0)</f>
        <v>#N/A</v>
      </c>
      <c r="F6889">
        <v>1</v>
      </c>
      <c r="I6889" t="e">
        <f>VLOOKUP(J6889,Ref!L:M,2,0)</f>
        <v>#N/A</v>
      </c>
      <c r="J6889" t="s">
        <v>935</v>
      </c>
      <c r="K6889" t="str">
        <f>VLOOKUP($J6889,Ref!$D:$H,2,0)</f>
        <v xml:space="preserve">St Albans, Christ Church                     </v>
      </c>
      <c r="L6889" t="str">
        <f>VLOOKUP($J6889,Ref!$D:$H,3,0)</f>
        <v>St Albans, Christ Church</v>
      </c>
      <c r="M6889" t="str">
        <f>VLOOKUP($J6889,Ref!$D:$H,4,0)</f>
        <v>St Albans Deanery</v>
      </c>
      <c r="N6889" t="str">
        <f>VLOOKUP($J6889,Ref!$D:$H,5,0)</f>
        <v xml:space="preserve">Archdeaconry of St Albans </v>
      </c>
      <c r="S6889">
        <v>6384</v>
      </c>
    </row>
    <row r="6890" spans="1:19" x14ac:dyDescent="0.3">
      <c r="A6890">
        <v>2024</v>
      </c>
      <c r="C6890" t="str">
        <f>IF(GETPIVOTDATA("PS % recovery",Sheet4!$B$5,"Parish Name",K6890)&gt;99.949%,"OK","No")</f>
        <v>OK</v>
      </c>
      <c r="D6890" t="e">
        <f>VLOOKUP(J6890,'Ref2'!C:E,3,0)</f>
        <v>#N/A</v>
      </c>
      <c r="F6890">
        <v>1</v>
      </c>
      <c r="I6890" t="e">
        <f>VLOOKUP(J6890,Ref!L:M,2,0)</f>
        <v>#N/A</v>
      </c>
      <c r="J6890" t="s">
        <v>939</v>
      </c>
      <c r="K6890" t="str">
        <f>VLOOKUP($J6890,Ref!$D:$H,2,0)</f>
        <v xml:space="preserve">St Albans, St Mary Marshalswick              </v>
      </c>
      <c r="L6890" t="str">
        <f>VLOOKUP($J6890,Ref!$D:$H,3,0)</f>
        <v>St Albans, St Mary Marshalswick</v>
      </c>
      <c r="M6890" t="str">
        <f>VLOOKUP($J6890,Ref!$D:$H,4,0)</f>
        <v>St Albans Deanery</v>
      </c>
      <c r="N6890" t="str">
        <f>VLOOKUP($J6890,Ref!$D:$H,5,0)</f>
        <v xml:space="preserve">Archdeaconry of St Albans </v>
      </c>
      <c r="S6890">
        <v>5338</v>
      </c>
    </row>
    <row r="6891" spans="1:19" x14ac:dyDescent="0.3">
      <c r="A6891">
        <v>2024</v>
      </c>
      <c r="C6891" t="str">
        <f>IF(GETPIVOTDATA("PS % recovery",Sheet4!$B$5,"Parish Name",K6891)&gt;99.949%,"OK","No")</f>
        <v>OK</v>
      </c>
      <c r="D6891" t="e">
        <f>VLOOKUP(J6891,'Ref2'!C:E,3,0)</f>
        <v>#N/A</v>
      </c>
      <c r="F6891">
        <v>1</v>
      </c>
      <c r="I6891" t="e">
        <f>VLOOKUP(J6891,Ref!L:M,2,0)</f>
        <v>#N/A</v>
      </c>
      <c r="J6891" t="s">
        <v>941</v>
      </c>
      <c r="K6891" t="str">
        <f>VLOOKUP($J6891,Ref!$D:$H,2,0)</f>
        <v xml:space="preserve">St Albans, St Michael                        </v>
      </c>
      <c r="L6891" t="str">
        <f>VLOOKUP($J6891,Ref!$D:$H,3,0)</f>
        <v>St Albans, St Michael</v>
      </c>
      <c r="M6891" t="str">
        <f>VLOOKUP($J6891,Ref!$D:$H,4,0)</f>
        <v>St Albans Deanery</v>
      </c>
      <c r="N6891" t="str">
        <f>VLOOKUP($J6891,Ref!$D:$H,5,0)</f>
        <v xml:space="preserve">Archdeaconry of St Albans </v>
      </c>
      <c r="S6891">
        <v>7964</v>
      </c>
    </row>
    <row r="6892" spans="1:19" x14ac:dyDescent="0.3">
      <c r="A6892">
        <v>2024</v>
      </c>
      <c r="C6892" t="str">
        <f>IF(GETPIVOTDATA("PS % recovery",Sheet4!$B$5,"Parish Name",K6892)&gt;99.949%,"OK","No")</f>
        <v>OK</v>
      </c>
      <c r="D6892" t="e">
        <f>VLOOKUP(J6892,'Ref2'!C:E,3,0)</f>
        <v>#N/A</v>
      </c>
      <c r="F6892">
        <v>1</v>
      </c>
      <c r="I6892" t="str">
        <f>VLOOKUP(J6892,Ref!L:M,2,0)</f>
        <v>Yes</v>
      </c>
      <c r="J6892" t="s">
        <v>943</v>
      </c>
      <c r="K6892" t="str">
        <f>VLOOKUP($J6892,Ref!$D:$H,2,0)</f>
        <v xml:space="preserve">St Albans, St Paul                           </v>
      </c>
      <c r="L6892" t="str">
        <f>VLOOKUP($J6892,Ref!$D:$H,3,0)</f>
        <v>St Albans, St Paul</v>
      </c>
      <c r="M6892" t="str">
        <f>VLOOKUP($J6892,Ref!$D:$H,4,0)</f>
        <v>St Albans Deanery</v>
      </c>
      <c r="N6892" t="str">
        <f>VLOOKUP($J6892,Ref!$D:$H,5,0)</f>
        <v xml:space="preserve">Archdeaconry of St Albans </v>
      </c>
      <c r="S6892">
        <v>10000</v>
      </c>
    </row>
    <row r="6893" spans="1:19" x14ac:dyDescent="0.3">
      <c r="A6893">
        <v>2024</v>
      </c>
      <c r="C6893" t="str">
        <f>IF(GETPIVOTDATA("PS % recovery",Sheet4!$B$5,"Parish Name",K6893)&gt;99.949%,"OK","No")</f>
        <v>OK</v>
      </c>
      <c r="D6893" t="e">
        <f>VLOOKUP(J6893,'Ref2'!C:E,3,0)</f>
        <v>#N/A</v>
      </c>
      <c r="F6893">
        <v>1</v>
      </c>
      <c r="I6893" t="e">
        <f>VLOOKUP(J6893,Ref!L:M,2,0)</f>
        <v>#N/A</v>
      </c>
      <c r="J6893" t="s">
        <v>937</v>
      </c>
      <c r="K6893" t="str">
        <f>VLOOKUP($J6893,Ref!$D:$H,2,0)</f>
        <v xml:space="preserve">St Albans, St Luke                           </v>
      </c>
      <c r="L6893" t="str">
        <f>VLOOKUP($J6893,Ref!$D:$H,3,0)</f>
        <v>St Albans, St Luke</v>
      </c>
      <c r="M6893" t="str">
        <f>VLOOKUP($J6893,Ref!$D:$H,4,0)</f>
        <v>St Albans Deanery</v>
      </c>
      <c r="N6893" t="str">
        <f>VLOOKUP($J6893,Ref!$D:$H,5,0)</f>
        <v xml:space="preserve">Archdeaconry of St Albans </v>
      </c>
      <c r="S6893">
        <v>5917</v>
      </c>
    </row>
    <row r="6894" spans="1:19" x14ac:dyDescent="0.3">
      <c r="A6894">
        <v>2024</v>
      </c>
      <c r="C6894" t="str">
        <f>IF(GETPIVOTDATA("PS % recovery",Sheet4!$B$5,"Parish Name",K6894)&gt;99.949%,"OK","No")</f>
        <v>No</v>
      </c>
      <c r="D6894" t="e">
        <f>VLOOKUP(J6894,'Ref2'!C:E,3,0)</f>
        <v>#N/A</v>
      </c>
      <c r="F6894">
        <v>1</v>
      </c>
      <c r="I6894" t="e">
        <f>VLOOKUP(J6894,Ref!L:M,2,0)</f>
        <v>#N/A</v>
      </c>
      <c r="J6894" t="s">
        <v>945</v>
      </c>
      <c r="K6894" t="str">
        <f>VLOOKUP($J6894,Ref!$D:$H,2,0)</f>
        <v xml:space="preserve">St Albans, St Peter                          </v>
      </c>
      <c r="L6894" t="str">
        <f>VLOOKUP($J6894,Ref!$D:$H,3,0)</f>
        <v>St Albans, St Peter</v>
      </c>
      <c r="M6894" t="str">
        <f>VLOOKUP($J6894,Ref!$D:$H,4,0)</f>
        <v>St Albans Deanery</v>
      </c>
      <c r="N6894" t="str">
        <f>VLOOKUP($J6894,Ref!$D:$H,5,0)</f>
        <v xml:space="preserve">Archdeaconry of St Albans </v>
      </c>
      <c r="S6894">
        <v>8542.25</v>
      </c>
    </row>
    <row r="6895" spans="1:19" x14ac:dyDescent="0.3">
      <c r="A6895">
        <v>2024</v>
      </c>
      <c r="C6895" t="str">
        <f>IF(GETPIVOTDATA("PS % recovery",Sheet4!$B$5,"Parish Name",K6895)&gt;99.949%,"OK","No")</f>
        <v>OK</v>
      </c>
      <c r="D6895" t="e">
        <f>VLOOKUP(J6895,'Ref2'!C:E,3,0)</f>
        <v>#N/A</v>
      </c>
      <c r="F6895">
        <v>1</v>
      </c>
      <c r="I6895" t="e">
        <f>VLOOKUP(J6895,Ref!L:M,2,0)</f>
        <v>#N/A</v>
      </c>
      <c r="J6895" t="s">
        <v>947</v>
      </c>
      <c r="K6895" t="str">
        <f>VLOOKUP($J6895,Ref!$D:$H,2,0)</f>
        <v xml:space="preserve">St Albans, St Saviour                        </v>
      </c>
      <c r="L6895" t="str">
        <f>VLOOKUP($J6895,Ref!$D:$H,3,0)</f>
        <v>St Albans, St Saviour</v>
      </c>
      <c r="M6895" t="str">
        <f>VLOOKUP($J6895,Ref!$D:$H,4,0)</f>
        <v>St Albans Deanery</v>
      </c>
      <c r="N6895" t="str">
        <f>VLOOKUP($J6895,Ref!$D:$H,5,0)</f>
        <v xml:space="preserve">Archdeaconry of St Albans </v>
      </c>
      <c r="S6895">
        <v>5950</v>
      </c>
    </row>
    <row r="6896" spans="1:19" x14ac:dyDescent="0.3">
      <c r="A6896">
        <v>2024</v>
      </c>
      <c r="C6896" t="str">
        <f>IF(GETPIVOTDATA("PS % recovery",Sheet4!$B$5,"Parish Name",K6896)&gt;99.949%,"OK","No")</f>
        <v>OK</v>
      </c>
      <c r="D6896" t="e">
        <f>VLOOKUP(J6896,'Ref2'!C:E,3,0)</f>
        <v>#N/A</v>
      </c>
      <c r="F6896">
        <v>1</v>
      </c>
      <c r="I6896" t="e">
        <f>VLOOKUP(J6896,Ref!L:M,2,0)</f>
        <v>#N/A</v>
      </c>
      <c r="J6896" t="s">
        <v>949</v>
      </c>
      <c r="K6896" t="str">
        <f>VLOOKUP($J6896,Ref!$D:$H,2,0)</f>
        <v xml:space="preserve">St Albans, St Stephen                        </v>
      </c>
      <c r="L6896" t="str">
        <f>VLOOKUP($J6896,Ref!$D:$H,3,0)</f>
        <v>St Albans, St Stephen</v>
      </c>
      <c r="M6896" t="str">
        <f>VLOOKUP($J6896,Ref!$D:$H,4,0)</f>
        <v>St Albans Deanery</v>
      </c>
      <c r="N6896" t="str">
        <f>VLOOKUP($J6896,Ref!$D:$H,5,0)</f>
        <v xml:space="preserve">Archdeaconry of St Albans </v>
      </c>
      <c r="S6896">
        <v>0</v>
      </c>
    </row>
    <row r="6897" spans="1:19" x14ac:dyDescent="0.3">
      <c r="A6897">
        <v>2024</v>
      </c>
      <c r="C6897" t="str">
        <f>IF(GETPIVOTDATA("PS % recovery",Sheet4!$B$5,"Parish Name",K6897)&gt;99.949%,"OK","No")</f>
        <v>No</v>
      </c>
      <c r="D6897" t="e">
        <f>VLOOKUP(J6897,'Ref2'!C:E,3,0)</f>
        <v>#N/A</v>
      </c>
      <c r="F6897">
        <v>1</v>
      </c>
      <c r="I6897" t="e">
        <f>VLOOKUP(J6897,Ref!L:M,2,0)</f>
        <v>#N/A</v>
      </c>
      <c r="J6897" t="s">
        <v>962</v>
      </c>
      <c r="K6897" t="str">
        <f>VLOOKUP($J6897,Ref!$D:$H,2,0)</f>
        <v xml:space="preserve">Shenley                                      </v>
      </c>
      <c r="L6897" t="str">
        <f>VLOOKUP($J6897,Ref!$D:$H,3,0)</f>
        <v>Aldenham, Radlett and Shenley Team Ministry</v>
      </c>
      <c r="M6897" t="str">
        <f>VLOOKUP($J6897,Ref!$D:$H,4,0)</f>
        <v>St Albans Deanery</v>
      </c>
      <c r="N6897" t="str">
        <f>VLOOKUP($J6897,Ref!$D:$H,5,0)</f>
        <v xml:space="preserve">Archdeaconry of St Albans </v>
      </c>
      <c r="S6897">
        <v>0</v>
      </c>
    </row>
    <row r="6898" spans="1:19" x14ac:dyDescent="0.3">
      <c r="A6898">
        <v>2024</v>
      </c>
      <c r="C6898" t="str">
        <f>IF(GETPIVOTDATA("PS % recovery",Sheet4!$B$5,"Parish Name",K6898)&gt;99.949%,"OK","No")</f>
        <v>No</v>
      </c>
      <c r="D6898" t="e">
        <f>VLOOKUP(J6898,'Ref2'!C:E,3,0)</f>
        <v>#N/A</v>
      </c>
      <c r="F6898">
        <v>1</v>
      </c>
      <c r="I6898" t="e">
        <f>VLOOKUP(J6898,Ref!L:M,2,0)</f>
        <v>#N/A</v>
      </c>
      <c r="J6898" t="s">
        <v>1215</v>
      </c>
      <c r="K6898" t="str">
        <f>VLOOKUP($J6898,Ref!$D:$H,2,0)</f>
        <v xml:space="preserve">Knebworth                                    </v>
      </c>
      <c r="L6898" t="str">
        <f>VLOOKUP($J6898,Ref!$D:$H,3,0)</f>
        <v>Knebworth</v>
      </c>
      <c r="M6898" t="str">
        <f>VLOOKUP($J6898,Ref!$D:$H,4,0)</f>
        <v>Stevenage Deanery</v>
      </c>
      <c r="N6898" t="str">
        <f>VLOOKUP($J6898,Ref!$D:$H,5,0)</f>
        <v>Archdeaconry of Hertford</v>
      </c>
      <c r="S6898">
        <v>2500</v>
      </c>
    </row>
    <row r="6899" spans="1:19" x14ac:dyDescent="0.3">
      <c r="A6899">
        <v>2024</v>
      </c>
      <c r="C6899" t="str">
        <f>IF(GETPIVOTDATA("PS % recovery",Sheet4!$B$5,"Parish Name",K6899)&gt;99.949%,"OK","No")</f>
        <v>No</v>
      </c>
      <c r="D6899" t="e">
        <f>VLOOKUP(J6899,'Ref2'!C:E,3,0)</f>
        <v>#N/A</v>
      </c>
      <c r="F6899">
        <v>1</v>
      </c>
      <c r="I6899" t="e">
        <f>VLOOKUP(J6899,Ref!L:M,2,0)</f>
        <v>#N/A</v>
      </c>
      <c r="J6899" t="s">
        <v>1217</v>
      </c>
      <c r="K6899" t="str">
        <f>VLOOKUP($J6899,Ref!$D:$H,2,0)</f>
        <v xml:space="preserve">Oak Church Stevenage                         </v>
      </c>
      <c r="L6899" t="str">
        <f>VLOOKUP($J6899,Ref!$D:$H,3,0)</f>
        <v>Oak Church (extra parochial) (Bishop's Mission Order)</v>
      </c>
      <c r="M6899" t="str">
        <f>VLOOKUP($J6899,Ref!$D:$H,4,0)</f>
        <v>Stevenage Deanery</v>
      </c>
      <c r="N6899" t="str">
        <f>VLOOKUP($J6899,Ref!$D:$H,5,0)</f>
        <v>Archdeaconry of Hertford</v>
      </c>
      <c r="S6899">
        <v>0</v>
      </c>
    </row>
    <row r="6900" spans="1:19" x14ac:dyDescent="0.3">
      <c r="A6900">
        <v>2024</v>
      </c>
      <c r="C6900" t="str">
        <f>IF(GETPIVOTDATA("PS % recovery",Sheet4!$B$5,"Parish Name",K6900)&gt;99.949%,"OK","No")</f>
        <v>OK</v>
      </c>
      <c r="D6900" t="e">
        <f>VLOOKUP(J6900,'Ref2'!C:E,3,0)</f>
        <v>#N/A</v>
      </c>
      <c r="F6900">
        <v>1</v>
      </c>
      <c r="I6900" t="e">
        <f>VLOOKUP(J6900,Ref!L:M,2,0)</f>
        <v>#N/A</v>
      </c>
      <c r="J6900" t="s">
        <v>1221</v>
      </c>
      <c r="K6900" t="str">
        <f>VLOOKUP($J6900,Ref!$D:$H,2,0)</f>
        <v xml:space="preserve">Stevenage, Holy Trinity                      </v>
      </c>
      <c r="L6900" t="str">
        <f>VLOOKUP($J6900,Ref!$D:$H,3,0)</f>
        <v>Stevenage, Holy Trinity</v>
      </c>
      <c r="M6900" t="str">
        <f>VLOOKUP($J6900,Ref!$D:$H,4,0)</f>
        <v>Stevenage Deanery</v>
      </c>
      <c r="N6900" t="str">
        <f>VLOOKUP($J6900,Ref!$D:$H,5,0)</f>
        <v>Archdeaconry of Hertford</v>
      </c>
      <c r="S6900">
        <v>5583</v>
      </c>
    </row>
    <row r="6901" spans="1:19" x14ac:dyDescent="0.3">
      <c r="A6901">
        <v>2024</v>
      </c>
      <c r="C6901" t="str">
        <f>IF(GETPIVOTDATA("PS % recovery",Sheet4!$B$5,"Parish Name",K6901)&gt;99.949%,"OK","No")</f>
        <v>OK</v>
      </c>
      <c r="D6901" t="e">
        <f>VLOOKUP(J6901,'Ref2'!C:E,3,0)</f>
        <v>#N/A</v>
      </c>
      <c r="F6901">
        <v>1</v>
      </c>
      <c r="I6901" t="e">
        <f>VLOOKUP(J6901,Ref!L:M,2,0)</f>
        <v>#N/A</v>
      </c>
      <c r="J6901" t="s">
        <v>1219</v>
      </c>
      <c r="K6901" t="str">
        <f>VLOOKUP($J6901,Ref!$D:$H,2,0)</f>
        <v xml:space="preserve">Stevenage, All Saints, Pin Green             </v>
      </c>
      <c r="L6901" t="str">
        <f>VLOOKUP($J6901,Ref!$D:$H,3,0)</f>
        <v>Stevenage, All Saints, Pin Green</v>
      </c>
      <c r="M6901" t="str">
        <f>VLOOKUP($J6901,Ref!$D:$H,4,0)</f>
        <v>Stevenage Deanery</v>
      </c>
      <c r="N6901" t="str">
        <f>VLOOKUP($J6901,Ref!$D:$H,5,0)</f>
        <v>Archdeaconry of Hertford</v>
      </c>
      <c r="S6901">
        <v>3883.08</v>
      </c>
    </row>
    <row r="6902" spans="1:19" x14ac:dyDescent="0.3">
      <c r="A6902">
        <v>2024</v>
      </c>
      <c r="C6902" t="str">
        <f>IF(GETPIVOTDATA("PS % recovery",Sheet4!$B$5,"Parish Name",K6902)&gt;99.949%,"OK","No")</f>
        <v>No</v>
      </c>
      <c r="D6902" t="e">
        <f>VLOOKUP(J6902,'Ref2'!C:E,3,0)</f>
        <v>#N/A</v>
      </c>
      <c r="F6902">
        <v>1</v>
      </c>
      <c r="I6902" t="e">
        <f>VLOOKUP(J6902,Ref!L:M,2,0)</f>
        <v>#N/A</v>
      </c>
      <c r="J6902" t="s">
        <v>1223</v>
      </c>
      <c r="K6902" t="str">
        <f>VLOOKUP($J6902,Ref!$D:$H,2,0)</f>
        <v xml:space="preserve">Stevenage, St Andrew and St George           </v>
      </c>
      <c r="L6902" t="str">
        <f>VLOOKUP($J6902,Ref!$D:$H,3,0)</f>
        <v>Stevenage, St Andrew and St George</v>
      </c>
      <c r="M6902" t="str">
        <f>VLOOKUP($J6902,Ref!$D:$H,4,0)</f>
        <v>Stevenage Deanery</v>
      </c>
      <c r="N6902" t="str">
        <f>VLOOKUP($J6902,Ref!$D:$H,5,0)</f>
        <v>Archdeaconry of Hertford</v>
      </c>
      <c r="S6902">
        <v>3000</v>
      </c>
    </row>
    <row r="6903" spans="1:19" x14ac:dyDescent="0.3">
      <c r="A6903">
        <v>2024</v>
      </c>
      <c r="C6903" t="str">
        <f>IF(GETPIVOTDATA("PS % recovery",Sheet4!$B$5,"Parish Name",K6903)&gt;99.949%,"OK","No")</f>
        <v>OK</v>
      </c>
      <c r="D6903" t="e">
        <f>VLOOKUP(J6903,'Ref2'!C:E,3,0)</f>
        <v>#N/A</v>
      </c>
      <c r="F6903">
        <v>1</v>
      </c>
      <c r="I6903" t="e">
        <f>VLOOKUP(J6903,Ref!L:M,2,0)</f>
        <v>#N/A</v>
      </c>
      <c r="J6903" t="s">
        <v>1225</v>
      </c>
      <c r="K6903" t="str">
        <f>VLOOKUP($J6903,Ref!$D:$H,2,0)</f>
        <v xml:space="preserve">Stevenage, St Hugh and St John, Chells (LEP) </v>
      </c>
      <c r="L6903" t="str">
        <f>VLOOKUP($J6903,Ref!$D:$H,3,0)</f>
        <v>Stevenage, St Hugh and St John, Chells</v>
      </c>
      <c r="M6903" t="str">
        <f>VLOOKUP($J6903,Ref!$D:$H,4,0)</f>
        <v>Stevenage Deanery</v>
      </c>
      <c r="N6903" t="str">
        <f>VLOOKUP($J6903,Ref!$D:$H,5,0)</f>
        <v>Archdeaconry of Hertford</v>
      </c>
      <c r="S6903">
        <v>4220.67</v>
      </c>
    </row>
    <row r="6904" spans="1:19" x14ac:dyDescent="0.3">
      <c r="A6904">
        <v>2024</v>
      </c>
      <c r="C6904" t="str">
        <f>IF(GETPIVOTDATA("PS % recovery",Sheet4!$B$5,"Parish Name",K6904)&gt;99.949%,"OK","No")</f>
        <v>No</v>
      </c>
      <c r="D6904" t="e">
        <f>VLOOKUP(J6904,'Ref2'!C:E,3,0)</f>
        <v>#N/A</v>
      </c>
      <c r="F6904">
        <v>1</v>
      </c>
      <c r="I6904" t="e">
        <f>VLOOKUP(J6904,Ref!L:M,2,0)</f>
        <v>#N/A</v>
      </c>
      <c r="J6904" t="s">
        <v>1213</v>
      </c>
      <c r="K6904" t="str">
        <f>VLOOKUP($J6904,Ref!$D:$H,2,0)</f>
        <v xml:space="preserve">Stevenage, St Mary, Shephall                 </v>
      </c>
      <c r="L6904" t="str">
        <f>VLOOKUP($J6904,Ref!$D:$H,3,0)</f>
        <v>Stevenage, St Mary, Shephall</v>
      </c>
      <c r="M6904" t="str">
        <f>VLOOKUP($J6904,Ref!$D:$H,4,0)</f>
        <v>Stevenage Deanery</v>
      </c>
      <c r="N6904" t="str">
        <f>VLOOKUP($J6904,Ref!$D:$H,5,0)</f>
        <v>Archdeaconry of Hertford</v>
      </c>
      <c r="S6904">
        <v>0</v>
      </c>
    </row>
    <row r="6905" spans="1:19" x14ac:dyDescent="0.3">
      <c r="A6905">
        <v>2024</v>
      </c>
      <c r="C6905" t="str">
        <f>IF(GETPIVOTDATA("PS % recovery",Sheet4!$B$5,"Parish Name",K6905)&gt;99.949%,"OK","No")</f>
        <v>No</v>
      </c>
      <c r="D6905" t="str">
        <f>VLOOKUP(J6905,'Ref2'!C:E,3,0)</f>
        <v>LLF</v>
      </c>
      <c r="F6905">
        <v>1</v>
      </c>
      <c r="I6905" t="e">
        <f>VLOOKUP(J6905,Ref!L:M,2,0)</f>
        <v>#N/A</v>
      </c>
      <c r="J6905" t="s">
        <v>1227</v>
      </c>
      <c r="K6905" t="str">
        <f>VLOOKUP($J6905,Ref!$D:$H,2,0)</f>
        <v xml:space="preserve">Stevenage, St Nicholas                       </v>
      </c>
      <c r="L6905" t="str">
        <f>VLOOKUP($J6905,Ref!$D:$H,3,0)</f>
        <v>Stevenage, St Nicholas and Graveley</v>
      </c>
      <c r="M6905" t="str">
        <f>VLOOKUP($J6905,Ref!$D:$H,4,0)</f>
        <v>Stevenage Deanery</v>
      </c>
      <c r="N6905" t="str">
        <f>VLOOKUP($J6905,Ref!$D:$H,5,0)</f>
        <v>Archdeaconry of Hertford</v>
      </c>
      <c r="S6905">
        <v>0</v>
      </c>
    </row>
    <row r="6906" spans="1:19" x14ac:dyDescent="0.3">
      <c r="A6906">
        <v>2024</v>
      </c>
      <c r="C6906" t="str">
        <f>IF(GETPIVOTDATA("PS % recovery",Sheet4!$B$5,"Parish Name",K6906)&gt;99.949%,"OK","No")</f>
        <v>OK</v>
      </c>
      <c r="D6906" t="e">
        <f>VLOOKUP(J6906,'Ref2'!C:E,3,0)</f>
        <v>#N/A</v>
      </c>
      <c r="F6906">
        <v>1</v>
      </c>
      <c r="I6906" t="str">
        <f>VLOOKUP(J6906,Ref!L:M,2,0)</f>
        <v>Yes</v>
      </c>
      <c r="J6906" t="s">
        <v>1229</v>
      </c>
      <c r="K6906" t="str">
        <f>VLOOKUP($J6906,Ref!$D:$H,2,0)</f>
        <v xml:space="preserve">Stevenage, St Peter, Broadwater              </v>
      </c>
      <c r="L6906" t="str">
        <f>VLOOKUP($J6906,Ref!$D:$H,3,0)</f>
        <v>Stevenage, St Peter, Broadwater</v>
      </c>
      <c r="M6906" t="str">
        <f>VLOOKUP($J6906,Ref!$D:$H,4,0)</f>
        <v>Stevenage Deanery</v>
      </c>
      <c r="N6906" t="str">
        <f>VLOOKUP($J6906,Ref!$D:$H,5,0)</f>
        <v>Archdeaconry of Hertford</v>
      </c>
      <c r="S6906">
        <v>4871</v>
      </c>
    </row>
    <row r="6907" spans="1:19" x14ac:dyDescent="0.3">
      <c r="A6907">
        <v>2024</v>
      </c>
      <c r="C6907" t="str">
        <f>IF(GETPIVOTDATA("PS % recovery",Sheet4!$B$5,"Parish Name",K6907)&gt;99.949%,"OK","No")</f>
        <v>OK</v>
      </c>
      <c r="D6907" t="e">
        <f>VLOOKUP(J6907,'Ref2'!C:E,3,0)</f>
        <v>#N/A</v>
      </c>
      <c r="F6907">
        <v>1</v>
      </c>
      <c r="I6907" t="e">
        <f>VLOOKUP(J6907,Ref!L:M,2,0)</f>
        <v>#N/A</v>
      </c>
      <c r="J6907" t="s">
        <v>964</v>
      </c>
      <c r="K6907" t="str">
        <f>VLOOKUP($J6907,Ref!$D:$H,2,0)</f>
        <v xml:space="preserve">Abbots Langley                               </v>
      </c>
      <c r="L6907" t="str">
        <f>VLOOKUP($J6907,Ref!$D:$H,3,0)</f>
        <v>Abbots Langley</v>
      </c>
      <c r="M6907" t="str">
        <f>VLOOKUP($J6907,Ref!$D:$H,4,0)</f>
        <v>Watford Deanery</v>
      </c>
      <c r="N6907" t="str">
        <f>VLOOKUP($J6907,Ref!$D:$H,5,0)</f>
        <v xml:space="preserve">Archdeaconry of St Albans </v>
      </c>
      <c r="S6907">
        <v>7500</v>
      </c>
    </row>
    <row r="6908" spans="1:19" x14ac:dyDescent="0.3">
      <c r="A6908">
        <v>2024</v>
      </c>
      <c r="C6908" t="str">
        <f>IF(GETPIVOTDATA("PS % recovery",Sheet4!$B$5,"Parish Name",K6908)&gt;99.949%,"OK","No")</f>
        <v>OK</v>
      </c>
      <c r="D6908" t="e">
        <f>VLOOKUP(J6908,'Ref2'!C:E,3,0)</f>
        <v>#N/A</v>
      </c>
      <c r="F6908">
        <v>1</v>
      </c>
      <c r="I6908" t="e">
        <f>VLOOKUP(J6908,Ref!L:M,2,0)</f>
        <v>#N/A</v>
      </c>
      <c r="J6908" t="s">
        <v>987</v>
      </c>
      <c r="K6908" t="str">
        <f>VLOOKUP($J6908,Ref!$D:$H,2,0)</f>
        <v xml:space="preserve">Bushey                                       </v>
      </c>
      <c r="L6908" t="str">
        <f>VLOOKUP($J6908,Ref!$D:$H,3,0)</f>
        <v>Bushey</v>
      </c>
      <c r="M6908" t="str">
        <f>VLOOKUP($J6908,Ref!$D:$H,4,0)</f>
        <v>Watford Deanery</v>
      </c>
      <c r="N6908" t="str">
        <f>VLOOKUP($J6908,Ref!$D:$H,5,0)</f>
        <v xml:space="preserve">Archdeaconry of St Albans </v>
      </c>
      <c r="S6908">
        <v>0</v>
      </c>
    </row>
    <row r="6909" spans="1:19" x14ac:dyDescent="0.3">
      <c r="A6909">
        <v>2024</v>
      </c>
      <c r="C6909" t="str">
        <f>IF(GETPIVOTDATA("PS % recovery",Sheet4!$B$5,"Parish Name",K6909)&gt;99.949%,"OK","No")</f>
        <v>No</v>
      </c>
      <c r="D6909" t="e">
        <f>VLOOKUP(J6909,'Ref2'!C:E,3,0)</f>
        <v>#N/A</v>
      </c>
      <c r="F6909">
        <v>1</v>
      </c>
      <c r="I6909" t="e">
        <f>VLOOKUP(J6909,Ref!L:M,2,0)</f>
        <v>#N/A</v>
      </c>
      <c r="J6909" t="s">
        <v>989</v>
      </c>
      <c r="K6909" t="str">
        <f>VLOOKUP($J6909,Ref!$D:$H,2,0)</f>
        <v xml:space="preserve">Bushey Heath, St Peter                       </v>
      </c>
      <c r="L6909" t="str">
        <f>VLOOKUP($J6909,Ref!$D:$H,3,0)</f>
        <v>Bushey Heath, St Peter</v>
      </c>
      <c r="M6909" t="str">
        <f>VLOOKUP($J6909,Ref!$D:$H,4,0)</f>
        <v>Watford Deanery</v>
      </c>
      <c r="N6909" t="str">
        <f>VLOOKUP($J6909,Ref!$D:$H,5,0)</f>
        <v xml:space="preserve">Archdeaconry of St Albans </v>
      </c>
      <c r="S6909">
        <v>3500</v>
      </c>
    </row>
    <row r="6910" spans="1:19" x14ac:dyDescent="0.3">
      <c r="A6910">
        <v>2024</v>
      </c>
      <c r="C6910" t="str">
        <f>IF(GETPIVOTDATA("PS % recovery",Sheet4!$B$5,"Parish Name",K6910)&gt;99.949%,"OK","No")</f>
        <v>OK</v>
      </c>
      <c r="D6910" t="e">
        <f>VLOOKUP(J6910,'Ref2'!C:E,3,0)</f>
        <v>#N/A</v>
      </c>
      <c r="F6910">
        <v>1</v>
      </c>
      <c r="I6910" t="e">
        <f>VLOOKUP(J6910,Ref!L:M,2,0)</f>
        <v>#N/A</v>
      </c>
      <c r="J6910" t="s">
        <v>966</v>
      </c>
      <c r="K6910" t="str">
        <f>VLOOKUP($J6910,Ref!$D:$H,2,0)</f>
        <v xml:space="preserve">Langleybury, St Paul                         </v>
      </c>
      <c r="L6910" t="str">
        <f>VLOOKUP($J6910,Ref!$D:$H,3,0)</f>
        <v>Langleybury, St Paul</v>
      </c>
      <c r="M6910" t="str">
        <f>VLOOKUP($J6910,Ref!$D:$H,4,0)</f>
        <v>Watford Deanery</v>
      </c>
      <c r="N6910" t="str">
        <f>VLOOKUP($J6910,Ref!$D:$H,5,0)</f>
        <v xml:space="preserve">Archdeaconry of St Albans </v>
      </c>
      <c r="S6910">
        <v>3370</v>
      </c>
    </row>
    <row r="6911" spans="1:19" x14ac:dyDescent="0.3">
      <c r="A6911">
        <v>2024</v>
      </c>
      <c r="C6911" t="str">
        <f>IF(GETPIVOTDATA("PS % recovery",Sheet4!$B$5,"Parish Name",K6911)&gt;99.949%,"OK","No")</f>
        <v>No</v>
      </c>
      <c r="D6911" t="e">
        <f>VLOOKUP(J6911,'Ref2'!C:E,3,0)</f>
        <v>#N/A</v>
      </c>
      <c r="F6911">
        <v>1</v>
      </c>
      <c r="I6911" t="e">
        <f>VLOOKUP(J6911,Ref!L:M,2,0)</f>
        <v>#N/A</v>
      </c>
      <c r="J6911" t="s">
        <v>968</v>
      </c>
      <c r="K6911" t="str">
        <f>VLOOKUP($J6911,Ref!$D:$H,2,0)</f>
        <v xml:space="preserve">Leavesden, All Saints                        </v>
      </c>
      <c r="L6911" t="str">
        <f>VLOOKUP($J6911,Ref!$D:$H,3,0)</f>
        <v>Leavesden, All Saints</v>
      </c>
      <c r="M6911" t="str">
        <f>VLOOKUP($J6911,Ref!$D:$H,4,0)</f>
        <v>Watford Deanery</v>
      </c>
      <c r="N6911" t="str">
        <f>VLOOKUP($J6911,Ref!$D:$H,5,0)</f>
        <v xml:space="preserve">Archdeaconry of St Albans </v>
      </c>
      <c r="S6911">
        <v>2812</v>
      </c>
    </row>
    <row r="6912" spans="1:19" x14ac:dyDescent="0.3">
      <c r="A6912">
        <v>2024</v>
      </c>
      <c r="C6912" t="str">
        <f>IF(GETPIVOTDATA("PS % recovery",Sheet4!$B$5,"Parish Name",K6912)&gt;99.949%,"OK","No")</f>
        <v>OK</v>
      </c>
      <c r="D6912" t="e">
        <f>VLOOKUP(J6912,'Ref2'!C:E,3,0)</f>
        <v>#N/A</v>
      </c>
      <c r="F6912">
        <v>1</v>
      </c>
      <c r="I6912" t="e">
        <f>VLOOKUP(J6912,Ref!L:M,2,0)</f>
        <v>#N/A</v>
      </c>
      <c r="J6912" t="s">
        <v>970</v>
      </c>
      <c r="K6912" t="str">
        <f>VLOOKUP($J6912,Ref!$D:$H,2,0)</f>
        <v xml:space="preserve">Oxhey, All Saints                            </v>
      </c>
      <c r="L6912" t="str">
        <f>VLOOKUP($J6912,Ref!$D:$H,3,0)</f>
        <v>South Oxhey and Carpenders Park</v>
      </c>
      <c r="M6912" t="str">
        <f>VLOOKUP($J6912,Ref!$D:$H,4,0)</f>
        <v>Watford Deanery</v>
      </c>
      <c r="N6912" t="str">
        <f>VLOOKUP($J6912,Ref!$D:$H,5,0)</f>
        <v xml:space="preserve">Archdeaconry of St Albans </v>
      </c>
      <c r="S6912">
        <v>3580.5</v>
      </c>
    </row>
    <row r="6913" spans="1:19" x14ac:dyDescent="0.3">
      <c r="A6913">
        <v>2024</v>
      </c>
      <c r="C6913" t="str">
        <f>IF(GETPIVOTDATA("PS % recovery",Sheet4!$B$5,"Parish Name",K6913)&gt;99.949%,"OK","No")</f>
        <v>OK</v>
      </c>
      <c r="D6913" t="e">
        <f>VLOOKUP(J6913,'Ref2'!C:E,3,0)</f>
        <v>#N/A</v>
      </c>
      <c r="F6913">
        <v>1</v>
      </c>
      <c r="I6913" t="e">
        <f>VLOOKUP(J6913,Ref!L:M,2,0)</f>
        <v>#N/A</v>
      </c>
      <c r="J6913" t="s">
        <v>972</v>
      </c>
      <c r="K6913" t="str">
        <f>VLOOKUP($J6913,Ref!$D:$H,2,0)</f>
        <v xml:space="preserve">Oxhey, St Matthew                            </v>
      </c>
      <c r="L6913" t="str">
        <f>VLOOKUP($J6913,Ref!$D:$H,3,0)</f>
        <v>Oxhey, St Matthew</v>
      </c>
      <c r="M6913" t="str">
        <f>VLOOKUP($J6913,Ref!$D:$H,4,0)</f>
        <v>Watford Deanery</v>
      </c>
      <c r="N6913" t="str">
        <f>VLOOKUP($J6913,Ref!$D:$H,5,0)</f>
        <v xml:space="preserve">Archdeaconry of St Albans </v>
      </c>
      <c r="S6913">
        <v>3988</v>
      </c>
    </row>
    <row r="6914" spans="1:19" x14ac:dyDescent="0.3">
      <c r="A6914">
        <v>2024</v>
      </c>
      <c r="C6914" t="str">
        <f>IF(GETPIVOTDATA("PS % recovery",Sheet4!$B$5,"Parish Name",K6914)&gt;99.949%,"OK","No")</f>
        <v>No</v>
      </c>
      <c r="D6914" t="e">
        <f>VLOOKUP(J6914,'Ref2'!C:E,3,0)</f>
        <v>#N/A</v>
      </c>
      <c r="F6914">
        <v>1</v>
      </c>
      <c r="I6914" t="str">
        <f>VLOOKUP(J6914,Ref!L:M,2,0)</f>
        <v>Yes</v>
      </c>
      <c r="J6914" t="s">
        <v>974</v>
      </c>
      <c r="K6914" t="str">
        <f>VLOOKUP($J6914,Ref!$D:$H,2,0)</f>
        <v xml:space="preserve">Watford, Christ Church                       </v>
      </c>
      <c r="L6914" t="str">
        <f>VLOOKUP($J6914,Ref!$D:$H,3,0)</f>
        <v>Watford, Christ Church</v>
      </c>
      <c r="M6914" t="str">
        <f>VLOOKUP($J6914,Ref!$D:$H,4,0)</f>
        <v>Watford Deanery</v>
      </c>
      <c r="N6914" t="str">
        <f>VLOOKUP($J6914,Ref!$D:$H,5,0)</f>
        <v xml:space="preserve">Archdeaconry of St Albans </v>
      </c>
      <c r="S6914">
        <v>0</v>
      </c>
    </row>
    <row r="6915" spans="1:19" x14ac:dyDescent="0.3">
      <c r="A6915">
        <v>2024</v>
      </c>
      <c r="C6915" t="str">
        <f>IF(GETPIVOTDATA("PS % recovery",Sheet4!$B$5,"Parish Name",K6915)&gt;99.949%,"OK","No")</f>
        <v>OK</v>
      </c>
      <c r="D6915" t="e">
        <f>VLOOKUP(J6915,'Ref2'!C:E,3,0)</f>
        <v>#N/A</v>
      </c>
      <c r="F6915">
        <v>1</v>
      </c>
      <c r="I6915" t="e">
        <f>VLOOKUP(J6915,Ref!L:M,2,0)</f>
        <v>#N/A</v>
      </c>
      <c r="J6915" t="s">
        <v>976</v>
      </c>
      <c r="K6915" t="str">
        <f>VLOOKUP($J6915,Ref!$D:$H,2,0)</f>
        <v xml:space="preserve">Watford, St Andrew (LEP)                     </v>
      </c>
      <c r="L6915" t="str">
        <f>VLOOKUP($J6915,Ref!$D:$H,3,0)</f>
        <v>Watford, St Andrew</v>
      </c>
      <c r="M6915" t="str">
        <f>VLOOKUP($J6915,Ref!$D:$H,4,0)</f>
        <v>Watford Deanery</v>
      </c>
      <c r="N6915" t="str">
        <f>VLOOKUP($J6915,Ref!$D:$H,5,0)</f>
        <v xml:space="preserve">Archdeaconry of St Albans </v>
      </c>
      <c r="S6915">
        <v>2680</v>
      </c>
    </row>
    <row r="6916" spans="1:19" x14ac:dyDescent="0.3">
      <c r="A6916">
        <v>2024</v>
      </c>
      <c r="C6916" t="str">
        <f>IF(GETPIVOTDATA("PS % recovery",Sheet4!$B$5,"Parish Name",K6916)&gt;99.949%,"OK","No")</f>
        <v>No</v>
      </c>
      <c r="D6916" t="e">
        <f>VLOOKUP(J6916,'Ref2'!C:E,3,0)</f>
        <v>#N/A</v>
      </c>
      <c r="F6916">
        <v>1</v>
      </c>
      <c r="I6916" t="str">
        <f>VLOOKUP(J6916,Ref!L:M,2,0)</f>
        <v>Yes</v>
      </c>
      <c r="J6916" t="s">
        <v>825</v>
      </c>
      <c r="K6916" t="str">
        <f>VLOOKUP($J6916,Ref!$D:$H,2,0)</f>
        <v xml:space="preserve">Watford, St John                             </v>
      </c>
      <c r="L6916" t="str">
        <f>VLOOKUP($J6916,Ref!$D:$H,3,0)</f>
        <v>Watford, St John</v>
      </c>
      <c r="M6916" t="str">
        <f>VLOOKUP($J6916,Ref!$D:$H,4,0)</f>
        <v>Watford Deanery</v>
      </c>
      <c r="N6916" t="str">
        <f>VLOOKUP($J6916,Ref!$D:$H,5,0)</f>
        <v xml:space="preserve">Archdeaconry of St Albans </v>
      </c>
      <c r="S6916">
        <v>2910</v>
      </c>
    </row>
    <row r="6917" spans="1:19" x14ac:dyDescent="0.3">
      <c r="A6917">
        <v>2024</v>
      </c>
      <c r="C6917" t="str">
        <f>IF(GETPIVOTDATA("PS % recovery",Sheet4!$B$5,"Parish Name",K6917)&gt;99.949%,"OK","No")</f>
        <v>OK</v>
      </c>
      <c r="D6917" t="e">
        <f>VLOOKUP(J6917,'Ref2'!C:E,3,0)</f>
        <v>#N/A</v>
      </c>
      <c r="F6917">
        <v>1</v>
      </c>
      <c r="I6917" t="e">
        <f>VLOOKUP(J6917,Ref!L:M,2,0)</f>
        <v>#N/A</v>
      </c>
      <c r="J6917" t="s">
        <v>979</v>
      </c>
      <c r="K6917" t="str">
        <f>VLOOKUP($J6917,Ref!$D:$H,2,0)</f>
        <v xml:space="preserve">Watford, St Luke                             </v>
      </c>
      <c r="L6917" t="str">
        <f>VLOOKUP($J6917,Ref!$D:$H,3,0)</f>
        <v>Watford, St Luke</v>
      </c>
      <c r="M6917" t="str">
        <f>VLOOKUP($J6917,Ref!$D:$H,4,0)</f>
        <v>Watford Deanery</v>
      </c>
      <c r="N6917" t="str">
        <f>VLOOKUP($J6917,Ref!$D:$H,5,0)</f>
        <v xml:space="preserve">Archdeaconry of St Albans </v>
      </c>
      <c r="S6917">
        <v>10296</v>
      </c>
    </row>
    <row r="6918" spans="1:19" x14ac:dyDescent="0.3">
      <c r="A6918">
        <v>2024</v>
      </c>
      <c r="C6918" t="str">
        <f>IF(GETPIVOTDATA("PS % recovery",Sheet4!$B$5,"Parish Name",K6918)&gt;99.949%,"OK","No")</f>
        <v>OK</v>
      </c>
      <c r="D6918" t="e">
        <f>VLOOKUP(J6918,'Ref2'!C:E,3,0)</f>
        <v>#N/A</v>
      </c>
      <c r="F6918">
        <v>1</v>
      </c>
      <c r="I6918" t="e">
        <f>VLOOKUP(J6918,Ref!L:M,2,0)</f>
        <v>#N/A</v>
      </c>
      <c r="J6918" t="s">
        <v>981</v>
      </c>
      <c r="K6918" t="str">
        <f>VLOOKUP($J6918,Ref!$D:$H,2,0)</f>
        <v xml:space="preserve">Watford                                      </v>
      </c>
      <c r="L6918" t="str">
        <f>VLOOKUP($J6918,Ref!$D:$H,3,0)</f>
        <v>Watford</v>
      </c>
      <c r="M6918" t="str">
        <f>VLOOKUP($J6918,Ref!$D:$H,4,0)</f>
        <v>Watford Deanery</v>
      </c>
      <c r="N6918" t="str">
        <f>VLOOKUP($J6918,Ref!$D:$H,5,0)</f>
        <v xml:space="preserve">Archdeaconry of St Albans </v>
      </c>
      <c r="S6918">
        <v>7407.5</v>
      </c>
    </row>
    <row r="6919" spans="1:19" x14ac:dyDescent="0.3">
      <c r="A6919">
        <v>2024</v>
      </c>
      <c r="C6919" t="str">
        <f>IF(GETPIVOTDATA("PS % recovery",Sheet4!$B$5,"Parish Name",K6919)&gt;99.949%,"OK","No")</f>
        <v>OK</v>
      </c>
      <c r="D6919" t="e">
        <f>VLOOKUP(J6919,'Ref2'!C:E,3,0)</f>
        <v>#N/A</v>
      </c>
      <c r="F6919">
        <v>1</v>
      </c>
      <c r="I6919" t="e">
        <f>VLOOKUP(J6919,Ref!L:M,2,0)</f>
        <v>#N/A</v>
      </c>
      <c r="J6919" t="s">
        <v>983</v>
      </c>
      <c r="K6919" t="str">
        <f>VLOOKUP($J6919,Ref!$D:$H,2,0)</f>
        <v xml:space="preserve">Watford, St Michael and All Angels (LEP)     </v>
      </c>
      <c r="L6919" t="str">
        <f>VLOOKUP($J6919,Ref!$D:$H,3,0)</f>
        <v>Watford, St Michael</v>
      </c>
      <c r="M6919" t="str">
        <f>VLOOKUP($J6919,Ref!$D:$H,4,0)</f>
        <v>Watford Deanery</v>
      </c>
      <c r="N6919" t="str">
        <f>VLOOKUP($J6919,Ref!$D:$H,5,0)</f>
        <v xml:space="preserve">Archdeaconry of St Albans </v>
      </c>
      <c r="S6919">
        <v>4407</v>
      </c>
    </row>
    <row r="6920" spans="1:19" x14ac:dyDescent="0.3">
      <c r="A6920">
        <v>2024</v>
      </c>
      <c r="C6920" t="str">
        <f>IF(GETPIVOTDATA("PS % recovery",Sheet4!$B$5,"Parish Name",K6920)&gt;99.949%,"OK","No")</f>
        <v>No</v>
      </c>
      <c r="D6920" t="e">
        <f>VLOOKUP(J6920,'Ref2'!C:E,3,0)</f>
        <v>#N/A</v>
      </c>
      <c r="F6920">
        <v>1</v>
      </c>
      <c r="I6920" t="str">
        <f>VLOOKUP(J6920,Ref!L:M,2,0)</f>
        <v>Yes</v>
      </c>
      <c r="J6920" t="s">
        <v>985</v>
      </c>
      <c r="K6920" t="str">
        <f>VLOOKUP($J6920,Ref!$D:$H,2,0)</f>
        <v xml:space="preserve">Watford, St Peter                            </v>
      </c>
      <c r="L6920" t="str">
        <f>VLOOKUP($J6920,Ref!$D:$H,3,0)</f>
        <v>Watford, St Peter</v>
      </c>
      <c r="M6920" t="str">
        <f>VLOOKUP($J6920,Ref!$D:$H,4,0)</f>
        <v>Watford Deanery</v>
      </c>
      <c r="N6920" t="str">
        <f>VLOOKUP($J6920,Ref!$D:$H,5,0)</f>
        <v xml:space="preserve">Archdeaconry of St Albans </v>
      </c>
      <c r="S6920">
        <v>4133</v>
      </c>
    </row>
    <row r="6921" spans="1:19" x14ac:dyDescent="0.3">
      <c r="A6921">
        <v>2024</v>
      </c>
      <c r="C6921" t="str">
        <f>IF(GETPIVOTDATA("PS % recovery",Sheet4!$B$5,"Parish Name",K6921)&gt;99.949%,"OK","No")</f>
        <v>No</v>
      </c>
      <c r="D6921" t="e">
        <f>VLOOKUP(J6921,'Ref2'!C:E,3,0)</f>
        <v>#N/A</v>
      </c>
      <c r="F6921">
        <v>1</v>
      </c>
      <c r="I6921" t="e">
        <f>VLOOKUP(J6921,Ref!L:M,2,0)</f>
        <v>#N/A</v>
      </c>
      <c r="J6921" t="s">
        <v>826</v>
      </c>
      <c r="K6921" t="str">
        <f>VLOOKUP($J6921,Ref!$D:$H,2,0)</f>
        <v xml:space="preserve">Ayot St Lawrence                             </v>
      </c>
      <c r="L6921" t="str">
        <f>VLOOKUP($J6921,Ref!$D:$H,3,0)</f>
        <v>Kimpton with Ayot St Lawrence</v>
      </c>
      <c r="M6921" t="str">
        <f>VLOOKUP($J6921,Ref!$D:$H,4,0)</f>
        <v>Wheathampstead Deanery</v>
      </c>
      <c r="N6921" t="str">
        <f>VLOOKUP($J6921,Ref!$D:$H,5,0)</f>
        <v xml:space="preserve">Archdeaconry of St Albans </v>
      </c>
      <c r="S6921">
        <v>140</v>
      </c>
    </row>
    <row r="6922" spans="1:19" x14ac:dyDescent="0.3">
      <c r="A6922">
        <v>2024</v>
      </c>
      <c r="C6922" t="str">
        <f>IF(GETPIVOTDATA("PS % recovery",Sheet4!$B$5,"Parish Name",K6922)&gt;99.949%,"OK","No")</f>
        <v>No</v>
      </c>
      <c r="D6922" t="e">
        <f>VLOOKUP(J6922,'Ref2'!C:E,3,0)</f>
        <v>#N/A</v>
      </c>
      <c r="F6922">
        <v>1</v>
      </c>
      <c r="I6922" t="e">
        <f>VLOOKUP(J6922,Ref!L:M,2,0)</f>
        <v>#N/A</v>
      </c>
      <c r="J6922" t="s">
        <v>993</v>
      </c>
      <c r="K6922" t="str">
        <f>VLOOKUP($J6922,Ref!$D:$H,2,0)</f>
        <v xml:space="preserve">Flamstead                                    </v>
      </c>
      <c r="L6922" t="str">
        <f>VLOOKUP($J6922,Ref!$D:$H,3,0)</f>
        <v>Flamstead and Markyate Street</v>
      </c>
      <c r="M6922" t="str">
        <f>VLOOKUP($J6922,Ref!$D:$H,4,0)</f>
        <v>Wheathampstead Deanery</v>
      </c>
      <c r="N6922" t="str">
        <f>VLOOKUP($J6922,Ref!$D:$H,5,0)</f>
        <v xml:space="preserve">Archdeaconry of St Albans </v>
      </c>
      <c r="S6922">
        <v>3098.75</v>
      </c>
    </row>
    <row r="6923" spans="1:19" x14ac:dyDescent="0.3">
      <c r="A6923">
        <v>2024</v>
      </c>
      <c r="C6923" t="str">
        <f>IF(GETPIVOTDATA("PS % recovery",Sheet4!$B$5,"Parish Name",K6923)&gt;99.949%,"OK","No")</f>
        <v>OK</v>
      </c>
      <c r="D6923" t="e">
        <f>VLOOKUP(J6923,'Ref2'!C:E,3,0)</f>
        <v>#N/A</v>
      </c>
      <c r="F6923">
        <v>1</v>
      </c>
      <c r="I6923" t="e">
        <f>VLOOKUP(J6923,Ref!L:M,2,0)</f>
        <v>#N/A</v>
      </c>
      <c r="J6923" t="s">
        <v>995</v>
      </c>
      <c r="K6923" t="str">
        <f>VLOOKUP($J6923,Ref!$D:$H,2,0)</f>
        <v xml:space="preserve">Harpenden, St John                           </v>
      </c>
      <c r="L6923" t="str">
        <f>VLOOKUP($J6923,Ref!$D:$H,3,0)</f>
        <v>Harpenden, St John</v>
      </c>
      <c r="M6923" t="str">
        <f>VLOOKUP($J6923,Ref!$D:$H,4,0)</f>
        <v>Wheathampstead Deanery</v>
      </c>
      <c r="N6923" t="str">
        <f>VLOOKUP($J6923,Ref!$D:$H,5,0)</f>
        <v xml:space="preserve">Archdeaconry of St Albans </v>
      </c>
      <c r="S6923">
        <v>7646</v>
      </c>
    </row>
    <row r="6924" spans="1:19" x14ac:dyDescent="0.3">
      <c r="A6924">
        <v>2024</v>
      </c>
      <c r="C6924" t="str">
        <f>IF(GETPIVOTDATA("PS % recovery",Sheet4!$B$5,"Parish Name",K6924)&gt;99.949%,"OK","No")</f>
        <v>OK</v>
      </c>
      <c r="D6924" t="e">
        <f>VLOOKUP(J6924,'Ref2'!C:E,3,0)</f>
        <v>#N/A</v>
      </c>
      <c r="F6924">
        <v>1</v>
      </c>
      <c r="I6924" t="e">
        <f>VLOOKUP(J6924,Ref!L:M,2,0)</f>
        <v>#N/A</v>
      </c>
      <c r="J6924" t="s">
        <v>997</v>
      </c>
      <c r="K6924" t="str">
        <f>VLOOKUP($J6924,Ref!$D:$H,2,0)</f>
        <v xml:space="preserve">Harpenden                                    </v>
      </c>
      <c r="L6924" t="str">
        <f>VLOOKUP($J6924,Ref!$D:$H,3,0)</f>
        <v>Harpenden</v>
      </c>
      <c r="M6924" t="str">
        <f>VLOOKUP($J6924,Ref!$D:$H,4,0)</f>
        <v>Wheathampstead Deanery</v>
      </c>
      <c r="N6924" t="str">
        <f>VLOOKUP($J6924,Ref!$D:$H,5,0)</f>
        <v xml:space="preserve">Archdeaconry of St Albans </v>
      </c>
      <c r="S6924">
        <v>24496</v>
      </c>
    </row>
    <row r="6925" spans="1:19" x14ac:dyDescent="0.3">
      <c r="A6925">
        <v>2024</v>
      </c>
      <c r="C6925" t="str">
        <f>IF(GETPIVOTDATA("PS % recovery",Sheet4!$B$5,"Parish Name",K6925)&gt;99.949%,"OK","No")</f>
        <v>OK</v>
      </c>
      <c r="D6925" t="e">
        <f>VLOOKUP(J6925,'Ref2'!C:E,3,0)</f>
        <v>#N/A</v>
      </c>
      <c r="F6925">
        <v>1</v>
      </c>
      <c r="I6925" t="e">
        <f>VLOOKUP(J6925,Ref!L:M,2,0)</f>
        <v>#N/A</v>
      </c>
      <c r="J6925" t="s">
        <v>828</v>
      </c>
      <c r="K6925" t="str">
        <f>VLOOKUP($J6925,Ref!$D:$H,2,0)</f>
        <v xml:space="preserve">Kimpton                                      </v>
      </c>
      <c r="L6925" t="str">
        <f>VLOOKUP($J6925,Ref!$D:$H,3,0)</f>
        <v>Kimpton with Ayot St Lawrence</v>
      </c>
      <c r="M6925" t="str">
        <f>VLOOKUP($J6925,Ref!$D:$H,4,0)</f>
        <v>Wheathampstead Deanery</v>
      </c>
      <c r="N6925" t="str">
        <f>VLOOKUP($J6925,Ref!$D:$H,5,0)</f>
        <v xml:space="preserve">Archdeaconry of St Albans </v>
      </c>
      <c r="S6925">
        <v>3343</v>
      </c>
    </row>
    <row r="6926" spans="1:19" x14ac:dyDescent="0.3">
      <c r="A6926">
        <v>2024</v>
      </c>
      <c r="C6926" t="str">
        <f>IF(GETPIVOTDATA("PS % recovery",Sheet4!$B$5,"Parish Name",K6926)&gt;99.949%,"OK","No")</f>
        <v>OK</v>
      </c>
      <c r="D6926" t="e">
        <f>VLOOKUP(J6926,'Ref2'!C:E,3,0)</f>
        <v>#N/A</v>
      </c>
      <c r="F6926">
        <v>1</v>
      </c>
      <c r="I6926" t="e">
        <f>VLOOKUP(J6926,Ref!L:M,2,0)</f>
        <v>#N/A</v>
      </c>
      <c r="J6926" t="s">
        <v>999</v>
      </c>
      <c r="K6926" t="str">
        <f>VLOOKUP($J6926,Ref!$D:$H,2,0)</f>
        <v xml:space="preserve">Markyate Street, St John the Baptist         </v>
      </c>
      <c r="L6926" t="str">
        <f>VLOOKUP($J6926,Ref!$D:$H,3,0)</f>
        <v>Flamstead and Markyate Street</v>
      </c>
      <c r="M6926" t="str">
        <f>VLOOKUP($J6926,Ref!$D:$H,4,0)</f>
        <v>Wheathampstead Deanery</v>
      </c>
      <c r="N6926" t="str">
        <f>VLOOKUP($J6926,Ref!$D:$H,5,0)</f>
        <v xml:space="preserve">Archdeaconry of St Albans </v>
      </c>
      <c r="S6926">
        <v>2642.37</v>
      </c>
    </row>
    <row r="6927" spans="1:19" x14ac:dyDescent="0.3">
      <c r="A6927">
        <v>2024</v>
      </c>
      <c r="C6927" t="str">
        <f>IF(GETPIVOTDATA("PS % recovery",Sheet4!$B$5,"Parish Name",K6927)&gt;99.949%,"OK","No")</f>
        <v>OK</v>
      </c>
      <c r="D6927" t="e">
        <f>VLOOKUP(J6927,'Ref2'!C:E,3,0)</f>
        <v>#N/A</v>
      </c>
      <c r="F6927">
        <v>1</v>
      </c>
      <c r="I6927" t="e">
        <f>VLOOKUP(J6927,Ref!L:M,2,0)</f>
        <v>#N/A</v>
      </c>
      <c r="J6927" t="s">
        <v>1001</v>
      </c>
      <c r="K6927" t="str">
        <f>VLOOKUP($J6927,Ref!$D:$H,2,0)</f>
        <v xml:space="preserve">Redbourn                                     </v>
      </c>
      <c r="L6927" t="str">
        <f>VLOOKUP($J6927,Ref!$D:$H,3,0)</f>
        <v>Redbourn</v>
      </c>
      <c r="M6927" t="str">
        <f>VLOOKUP($J6927,Ref!$D:$H,4,0)</f>
        <v>Wheathampstead Deanery</v>
      </c>
      <c r="N6927" t="str">
        <f>VLOOKUP($J6927,Ref!$D:$H,5,0)</f>
        <v xml:space="preserve">Archdeaconry of St Albans </v>
      </c>
      <c r="S6927">
        <v>10321</v>
      </c>
    </row>
    <row r="6928" spans="1:19" x14ac:dyDescent="0.3">
      <c r="A6928">
        <v>2024</v>
      </c>
      <c r="C6928" t="str">
        <f>IF(GETPIVOTDATA("PS % recovery",Sheet4!$B$5,"Parish Name",K6928)&gt;99.949%,"OK","No")</f>
        <v>OK</v>
      </c>
      <c r="D6928" t="e">
        <f>VLOOKUP(J6928,'Ref2'!C:E,3,0)</f>
        <v>#N/A</v>
      </c>
      <c r="F6928">
        <v>1</v>
      </c>
      <c r="I6928" t="e">
        <f>VLOOKUP(J6928,Ref!L:M,2,0)</f>
        <v>#N/A</v>
      </c>
      <c r="J6928" t="s">
        <v>1003</v>
      </c>
      <c r="K6928" t="str">
        <f>VLOOKUP($J6928,Ref!$D:$H,2,0)</f>
        <v xml:space="preserve">Sandridge                                    </v>
      </c>
      <c r="L6928" t="str">
        <f>VLOOKUP($J6928,Ref!$D:$H,3,0)</f>
        <v>Sandridge</v>
      </c>
      <c r="M6928" t="str">
        <f>VLOOKUP($J6928,Ref!$D:$H,4,0)</f>
        <v>Wheathampstead Deanery</v>
      </c>
      <c r="N6928" t="str">
        <f>VLOOKUP($J6928,Ref!$D:$H,5,0)</f>
        <v xml:space="preserve">Archdeaconry of St Albans </v>
      </c>
      <c r="S6928">
        <v>3659</v>
      </c>
    </row>
    <row r="6929" spans="1:19" x14ac:dyDescent="0.3">
      <c r="A6929">
        <v>2024</v>
      </c>
      <c r="C6929" t="str">
        <f>IF(GETPIVOTDATA("PS % recovery",Sheet4!$B$5,"Parish Name",K6929)&gt;99.949%,"OK","No")</f>
        <v>OK</v>
      </c>
      <c r="D6929" t="e">
        <f>VLOOKUP(J6929,'Ref2'!C:E,3,0)</f>
        <v>#N/A</v>
      </c>
      <c r="F6929">
        <v>1</v>
      </c>
      <c r="I6929" t="e">
        <f>VLOOKUP(J6929,Ref!L:M,2,0)</f>
        <v>#N/A</v>
      </c>
      <c r="J6929" t="s">
        <v>1005</v>
      </c>
      <c r="K6929" t="str">
        <f>VLOOKUP($J6929,Ref!$D:$H,2,0)</f>
        <v xml:space="preserve">Wheathampstead                               </v>
      </c>
      <c r="L6929" t="str">
        <f>VLOOKUP($J6929,Ref!$D:$H,3,0)</f>
        <v>Wheathampstead</v>
      </c>
      <c r="M6929" t="str">
        <f>VLOOKUP($J6929,Ref!$D:$H,4,0)</f>
        <v>Wheathampstead Deanery</v>
      </c>
      <c r="N6929" t="str">
        <f>VLOOKUP($J6929,Ref!$D:$H,5,0)</f>
        <v xml:space="preserve">Archdeaconry of St Albans </v>
      </c>
      <c r="S6929">
        <v>8431</v>
      </c>
    </row>
    <row r="6930" spans="1:19" x14ac:dyDescent="0.3">
      <c r="A6930">
        <v>2024</v>
      </c>
      <c r="C6930" t="str">
        <f>IF(GETPIVOTDATA("PS % recovery",Sheet4!$B$5,"Parish Name",K6930)&gt;99.949%,"OK","No")</f>
        <v>OK</v>
      </c>
      <c r="D6930" t="e">
        <f>VLOOKUP(J6930,'Ref2'!C:E,3,0)</f>
        <v>#N/A</v>
      </c>
      <c r="F6930">
        <v>1</v>
      </c>
      <c r="I6930" t="e">
        <f>VLOOKUP(J6930,Ref!L:M,2,0)</f>
        <v>#N/A</v>
      </c>
      <c r="J6930" t="s">
        <v>1231</v>
      </c>
      <c r="K6930" t="str">
        <f>VLOOKUP($J6930,Ref!$D:$H,2,0)</f>
        <v xml:space="preserve">Ampthill                                     </v>
      </c>
      <c r="L6930" t="str">
        <f>VLOOKUP($J6930,Ref!$D:$H,3,0)</f>
        <v>Ampthill with Millbrook and Steppingley</v>
      </c>
      <c r="M6930" t="str">
        <f>VLOOKUP($J6930,Ref!$D:$H,4,0)</f>
        <v>Ampthill and Shefford Deanery</v>
      </c>
      <c r="N6930" t="str">
        <f>VLOOKUP($J6930,Ref!$D:$H,5,0)</f>
        <v>Archdeaconry of Bedford</v>
      </c>
      <c r="S6930">
        <v>4369</v>
      </c>
    </row>
    <row r="6931" spans="1:19" x14ac:dyDescent="0.3">
      <c r="A6931">
        <v>2024</v>
      </c>
      <c r="C6931" t="str">
        <f>IF(GETPIVOTDATA("PS % recovery",Sheet4!$B$5,"Parish Name",K6931)&gt;99.949%,"OK","No")</f>
        <v>No</v>
      </c>
      <c r="D6931" t="e">
        <f>VLOOKUP(J6931,'Ref2'!C:E,3,0)</f>
        <v>#N/A</v>
      </c>
      <c r="F6931">
        <v>1</v>
      </c>
      <c r="I6931" t="e">
        <f>VLOOKUP(J6931,Ref!L:M,2,0)</f>
        <v>#N/A</v>
      </c>
      <c r="J6931" t="s">
        <v>830</v>
      </c>
      <c r="K6931" t="str">
        <f>VLOOKUP($J6931,Ref!$D:$H,2,0)</f>
        <v>Arlesey with Astwick</v>
      </c>
      <c r="L6931" t="str">
        <f>VLOOKUP($J6931,Ref!$D:$H,3,0)</f>
        <v>Arlesey with Astwick</v>
      </c>
      <c r="M6931" t="str">
        <f>VLOOKUP($J6931,Ref!$D:$H,4,0)</f>
        <v>Ampthill and Shefford Deanery</v>
      </c>
      <c r="N6931" t="str">
        <f>VLOOKUP($J6931,Ref!$D:$H,5,0)</f>
        <v>Archdeaconry of Bedford</v>
      </c>
      <c r="S6931">
        <v>1000</v>
      </c>
    </row>
    <row r="6932" spans="1:19" x14ac:dyDescent="0.3">
      <c r="A6932">
        <v>2024</v>
      </c>
      <c r="C6932" t="str">
        <f>IF(GETPIVOTDATA("PS % recovery",Sheet4!$B$5,"Parish Name",K6932)&gt;99.949%,"OK","No")</f>
        <v>No</v>
      </c>
      <c r="D6932" t="e">
        <f>VLOOKUP(J6932,'Ref2'!C:E,3,0)</f>
        <v>#N/A</v>
      </c>
      <c r="F6932">
        <v>1</v>
      </c>
      <c r="I6932" t="e">
        <f>VLOOKUP(J6932,Ref!L:M,2,0)</f>
        <v>#N/A</v>
      </c>
      <c r="J6932" t="s">
        <v>1237</v>
      </c>
      <c r="K6932" t="str">
        <f>VLOOKUP($J6932,Ref!$D:$H,2,0)</f>
        <v xml:space="preserve">Aspley Guise                                 </v>
      </c>
      <c r="L6932" t="str">
        <f>VLOOKUP($J6932,Ref!$D:$H,3,0)</f>
        <v>Aspley Guise with Husborne Crawley and Ridgmont</v>
      </c>
      <c r="M6932" t="str">
        <f>VLOOKUP($J6932,Ref!$D:$H,4,0)</f>
        <v>Ampthill and Shefford Deanery</v>
      </c>
      <c r="N6932" t="str">
        <f>VLOOKUP($J6932,Ref!$D:$H,5,0)</f>
        <v>Archdeaconry of Bedford</v>
      </c>
      <c r="S6932">
        <v>500</v>
      </c>
    </row>
    <row r="6933" spans="1:19" x14ac:dyDescent="0.3">
      <c r="A6933">
        <v>2024</v>
      </c>
      <c r="C6933" t="str">
        <f>IF(GETPIVOTDATA("PS % recovery",Sheet4!$B$5,"Parish Name",K6933)&gt;99.949%,"OK","No")</f>
        <v>No</v>
      </c>
      <c r="D6933" t="e">
        <f>VLOOKUP(J6933,'Ref2'!C:E,3,0)</f>
        <v>#N/A</v>
      </c>
      <c r="F6933">
        <v>1</v>
      </c>
      <c r="I6933" t="e">
        <f>VLOOKUP(J6933,Ref!L:M,2,0)</f>
        <v>#N/A</v>
      </c>
      <c r="J6933" t="s">
        <v>1243</v>
      </c>
      <c r="K6933" t="str">
        <f>VLOOKUP($J6933,Ref!$D:$H,2,0)</f>
        <v xml:space="preserve">Barton-le-Cley                               </v>
      </c>
      <c r="L6933" t="str">
        <f>VLOOKUP($J6933,Ref!$D:$H,3,0)</f>
        <v>Barton-le-Cley with Higham Gobion and Hexton</v>
      </c>
      <c r="M6933" t="str">
        <f>VLOOKUP($J6933,Ref!$D:$H,4,0)</f>
        <v>Ampthill and Shefford Deanery</v>
      </c>
      <c r="N6933" t="str">
        <f>VLOOKUP($J6933,Ref!$D:$H,5,0)</f>
        <v>Archdeaconry of Bedford</v>
      </c>
      <c r="S6933">
        <v>0</v>
      </c>
    </row>
    <row r="6934" spans="1:19" x14ac:dyDescent="0.3">
      <c r="A6934">
        <v>2024</v>
      </c>
      <c r="C6934" t="str">
        <f>IF(GETPIVOTDATA("PS % recovery",Sheet4!$B$5,"Parish Name",K6934)&gt;99.949%,"OK","No")</f>
        <v>No</v>
      </c>
      <c r="D6934" t="e">
        <f>VLOOKUP(J6934,'Ref2'!C:E,3,0)</f>
        <v>#N/A</v>
      </c>
      <c r="F6934">
        <v>1</v>
      </c>
      <c r="I6934" t="e">
        <f>VLOOKUP(J6934,Ref!L:M,2,0)</f>
        <v>#N/A</v>
      </c>
      <c r="J6934" t="s">
        <v>1249</v>
      </c>
      <c r="K6934" t="str">
        <f>VLOOKUP($J6934,Ref!$D:$H,2,0)</f>
        <v xml:space="preserve">Battlesden with Pottesgrove                  </v>
      </c>
      <c r="L6934" t="str">
        <f>VLOOKUP($J6934,Ref!$D:$H,3,0)</f>
        <v>Woburn with Eversholt, Milton Bryan, Battlesden and Pottesgrove</v>
      </c>
      <c r="M6934" t="str">
        <f>VLOOKUP($J6934,Ref!$D:$H,4,0)</f>
        <v>Ampthill and Shefford Deanery</v>
      </c>
      <c r="N6934" t="str">
        <f>VLOOKUP($J6934,Ref!$D:$H,5,0)</f>
        <v>Archdeaconry of Bedford</v>
      </c>
      <c r="S6934">
        <v>194</v>
      </c>
    </row>
    <row r="6935" spans="1:19" x14ac:dyDescent="0.3">
      <c r="A6935">
        <v>2024</v>
      </c>
      <c r="C6935" t="str">
        <f>IF(GETPIVOTDATA("PS % recovery",Sheet4!$B$5,"Parish Name",K6935)&gt;99.949%,"OK","No")</f>
        <v>No</v>
      </c>
      <c r="D6935" t="e">
        <f>VLOOKUP(J6935,'Ref2'!C:E,3,0)</f>
        <v>#N/A</v>
      </c>
      <c r="F6935">
        <v>1</v>
      </c>
      <c r="I6935" t="e">
        <f>VLOOKUP(J6935,Ref!L:M,2,0)</f>
        <v>#N/A</v>
      </c>
      <c r="J6935" t="s">
        <v>1273</v>
      </c>
      <c r="K6935" t="str">
        <f>VLOOKUP($J6935,Ref!$D:$H,2,0)</f>
        <v xml:space="preserve">Campton                                      </v>
      </c>
      <c r="L6935" t="str">
        <f>VLOOKUP($J6935,Ref!$D:$H,3,0)</f>
        <v>Campton, Meppershall and Shefford</v>
      </c>
      <c r="M6935" t="str">
        <f>VLOOKUP($J6935,Ref!$D:$H,4,0)</f>
        <v>Ampthill and Shefford Deanery</v>
      </c>
      <c r="N6935" t="str">
        <f>VLOOKUP($J6935,Ref!$D:$H,5,0)</f>
        <v>Archdeaconry of Bedford</v>
      </c>
      <c r="S6935">
        <v>600</v>
      </c>
    </row>
    <row r="6936" spans="1:19" x14ac:dyDescent="0.3">
      <c r="A6936">
        <v>2024</v>
      </c>
      <c r="C6936" t="str">
        <f>IF(GETPIVOTDATA("PS % recovery",Sheet4!$B$5,"Parish Name",K6936)&gt;99.949%,"OK","No")</f>
        <v>No</v>
      </c>
      <c r="D6936" t="e">
        <f>VLOOKUP(J6936,'Ref2'!C:E,3,0)</f>
        <v>#N/A</v>
      </c>
      <c r="F6936">
        <v>1</v>
      </c>
      <c r="I6936" t="e">
        <f>VLOOKUP(J6936,Ref!L:M,2,0)</f>
        <v>#N/A</v>
      </c>
      <c r="J6936" t="s">
        <v>1278</v>
      </c>
      <c r="K6936" t="str">
        <f>VLOOKUP($J6936,Ref!$D:$H,2,0)</f>
        <v xml:space="preserve">Clifton                                      </v>
      </c>
      <c r="L6936" t="str">
        <f>VLOOKUP($J6936,Ref!$D:$H,3,0)</f>
        <v>Clifton, Haynes and Southill</v>
      </c>
      <c r="M6936" t="str">
        <f>VLOOKUP($J6936,Ref!$D:$H,4,0)</f>
        <v>Ampthill and Shefford Deanery</v>
      </c>
      <c r="N6936" t="str">
        <f>VLOOKUP($J6936,Ref!$D:$H,5,0)</f>
        <v>Archdeaconry of Bedford</v>
      </c>
      <c r="S6936">
        <v>2988</v>
      </c>
    </row>
    <row r="6937" spans="1:19" x14ac:dyDescent="0.3">
      <c r="A6937">
        <v>2024</v>
      </c>
      <c r="C6937" t="str">
        <f>IF(GETPIVOTDATA("PS % recovery",Sheet4!$B$5,"Parish Name",K6937)&gt;99.949%,"OK","No")</f>
        <v>No</v>
      </c>
      <c r="D6937" t="e">
        <f>VLOOKUP(J6937,'Ref2'!C:E,3,0)</f>
        <v>#N/A</v>
      </c>
      <c r="F6937">
        <v>1</v>
      </c>
      <c r="I6937" t="e">
        <f>VLOOKUP(J6937,Ref!L:M,2,0)</f>
        <v>#N/A</v>
      </c>
      <c r="J6937" t="s">
        <v>1282</v>
      </c>
      <c r="K6937" t="str">
        <f>VLOOKUP($J6937,Ref!$D:$H,2,0)</f>
        <v xml:space="preserve">Clophill                                     </v>
      </c>
      <c r="L6937" t="str">
        <f>VLOOKUP($J6937,Ref!$D:$H,3,0)</f>
        <v>Clophill and Maulden</v>
      </c>
      <c r="M6937" t="str">
        <f>VLOOKUP($J6937,Ref!$D:$H,4,0)</f>
        <v>Ampthill and Shefford Deanery</v>
      </c>
      <c r="N6937" t="str">
        <f>VLOOKUP($J6937,Ref!$D:$H,5,0)</f>
        <v>Archdeaconry of Bedford</v>
      </c>
      <c r="S6937">
        <v>1651</v>
      </c>
    </row>
    <row r="6938" spans="1:19" x14ac:dyDescent="0.3">
      <c r="A6938">
        <v>2024</v>
      </c>
      <c r="C6938" t="str">
        <f>IF(GETPIVOTDATA("PS % recovery",Sheet4!$B$5,"Parish Name",K6938)&gt;99.949%,"OK","No")</f>
        <v>OK</v>
      </c>
      <c r="D6938" t="e">
        <f>VLOOKUP(J6938,'Ref2'!C:E,3,0)</f>
        <v>#N/A</v>
      </c>
      <c r="F6938">
        <v>1</v>
      </c>
      <c r="I6938" t="e">
        <f>VLOOKUP(J6938,Ref!L:M,2,0)</f>
        <v>#N/A</v>
      </c>
      <c r="J6938" t="s">
        <v>1251</v>
      </c>
      <c r="K6938" t="str">
        <f>VLOOKUP($J6938,Ref!$D:$H,2,0)</f>
        <v xml:space="preserve">Eversholt                                    </v>
      </c>
      <c r="L6938" t="str">
        <f>VLOOKUP($J6938,Ref!$D:$H,3,0)</f>
        <v>Woburn with Eversholt, Milton Bryan, Battlesden and Pottesgrove</v>
      </c>
      <c r="M6938" t="str">
        <f>VLOOKUP($J6938,Ref!$D:$H,4,0)</f>
        <v>Ampthill and Shefford Deanery</v>
      </c>
      <c r="N6938" t="str">
        <f>VLOOKUP($J6938,Ref!$D:$H,5,0)</f>
        <v>Archdeaconry of Bedford</v>
      </c>
      <c r="S6938">
        <v>1053</v>
      </c>
    </row>
    <row r="6939" spans="1:19" x14ac:dyDescent="0.3">
      <c r="A6939">
        <v>2024</v>
      </c>
      <c r="C6939" t="str">
        <f>IF(GETPIVOTDATA("PS % recovery",Sheet4!$B$5,"Parish Name",K6939)&gt;99.949%,"OK","No")</f>
        <v>OK</v>
      </c>
      <c r="D6939" t="e">
        <f>VLOOKUP(J6939,'Ref2'!C:E,3,0)</f>
        <v>#N/A</v>
      </c>
      <c r="F6939">
        <v>1</v>
      </c>
      <c r="I6939" t="e">
        <f>VLOOKUP(J6939,Ref!L:M,2,0)</f>
        <v>#N/A</v>
      </c>
      <c r="J6939" t="s">
        <v>1258</v>
      </c>
      <c r="K6939" t="str">
        <f>VLOOKUP($J6939,Ref!$D:$H,2,0)</f>
        <v xml:space="preserve">Flitton                                      </v>
      </c>
      <c r="L6939" t="str">
        <f>VLOOKUP($J6939,Ref!$D:$H,3,0)</f>
        <v>Silsoe, Pulloxhill and Flitton</v>
      </c>
      <c r="M6939" t="str">
        <f>VLOOKUP($J6939,Ref!$D:$H,4,0)</f>
        <v>Ampthill and Shefford Deanery</v>
      </c>
      <c r="N6939" t="str">
        <f>VLOOKUP($J6939,Ref!$D:$H,5,0)</f>
        <v>Archdeaconry of Bedford</v>
      </c>
      <c r="S6939">
        <v>1250</v>
      </c>
    </row>
    <row r="6940" spans="1:19" x14ac:dyDescent="0.3">
      <c r="A6940">
        <v>2024</v>
      </c>
      <c r="C6940" t="str">
        <f>IF(GETPIVOTDATA("PS % recovery",Sheet4!$B$5,"Parish Name",K6940)&gt;99.949%,"OK","No")</f>
        <v>OK</v>
      </c>
      <c r="D6940" t="e">
        <f>VLOOKUP(J6940,'Ref2'!C:E,3,0)</f>
        <v>#N/A</v>
      </c>
      <c r="F6940">
        <v>1</v>
      </c>
      <c r="I6940" t="e">
        <f>VLOOKUP(J6940,Ref!L:M,2,0)</f>
        <v>#N/A</v>
      </c>
      <c r="J6940" t="s">
        <v>1264</v>
      </c>
      <c r="K6940" t="str">
        <f>VLOOKUP($J6940,Ref!$D:$H,2,0)</f>
        <v xml:space="preserve">Flitwick                                     </v>
      </c>
      <c r="L6940" t="str">
        <f>VLOOKUP($J6940,Ref!$D:$H,3,0)</f>
        <v>Flitwick</v>
      </c>
      <c r="M6940" t="str">
        <f>VLOOKUP($J6940,Ref!$D:$H,4,0)</f>
        <v>Ampthill and Shefford Deanery</v>
      </c>
      <c r="N6940" t="str">
        <f>VLOOKUP($J6940,Ref!$D:$H,5,0)</f>
        <v>Archdeaconry of Bedford</v>
      </c>
      <c r="S6940">
        <v>5515</v>
      </c>
    </row>
    <row r="6941" spans="1:19" x14ac:dyDescent="0.3">
      <c r="A6941">
        <v>2024</v>
      </c>
      <c r="C6941" t="str">
        <f>IF(GETPIVOTDATA("PS % recovery",Sheet4!$B$5,"Parish Name",K6941)&gt;99.949%,"OK","No")</f>
        <v>No</v>
      </c>
      <c r="D6941" t="e">
        <f>VLOOKUP(J6941,'Ref2'!C:E,3,0)</f>
        <v>#N/A</v>
      </c>
      <c r="F6941">
        <v>1</v>
      </c>
      <c r="I6941" t="e">
        <f>VLOOKUP(J6941,Ref!L:M,2,0)</f>
        <v>#N/A</v>
      </c>
      <c r="J6941" t="s">
        <v>831</v>
      </c>
      <c r="K6941" t="str">
        <f>VLOOKUP($J6941,Ref!$D:$H,2,0)</f>
        <v xml:space="preserve">Harlington                                   </v>
      </c>
      <c r="L6941" t="str">
        <f>VLOOKUP($J6941,Ref!$D:$H,3,0)</f>
        <v>Harlington, Tingrith and Westoning</v>
      </c>
      <c r="M6941" t="str">
        <f>VLOOKUP($J6941,Ref!$D:$H,4,0)</f>
        <v>Ampthill and Shefford Deanery</v>
      </c>
      <c r="N6941" t="str">
        <f>VLOOKUP($J6941,Ref!$D:$H,5,0)</f>
        <v>Archdeaconry of Bedford</v>
      </c>
      <c r="S6941">
        <v>1250</v>
      </c>
    </row>
    <row r="6942" spans="1:19" x14ac:dyDescent="0.3">
      <c r="A6942">
        <v>2024</v>
      </c>
      <c r="C6942" t="str">
        <f>IF(GETPIVOTDATA("PS % recovery",Sheet4!$B$5,"Parish Name",K6942)&gt;99.949%,"OK","No")</f>
        <v>No</v>
      </c>
      <c r="D6942" t="e">
        <f>VLOOKUP(J6942,'Ref2'!C:E,3,0)</f>
        <v>#N/A</v>
      </c>
      <c r="F6942">
        <v>1</v>
      </c>
      <c r="I6942" t="e">
        <f>VLOOKUP(J6942,Ref!L:M,2,0)</f>
        <v>#N/A</v>
      </c>
      <c r="J6942" t="s">
        <v>1285</v>
      </c>
      <c r="K6942" t="str">
        <f>VLOOKUP($J6942,Ref!$D:$H,2,0)</f>
        <v xml:space="preserve">Haynes                                       </v>
      </c>
      <c r="L6942" t="str">
        <f>VLOOKUP($J6942,Ref!$D:$H,3,0)</f>
        <v>Clifton, Haynes and Southill</v>
      </c>
      <c r="M6942" t="str">
        <f>VLOOKUP($J6942,Ref!$D:$H,4,0)</f>
        <v>Ampthill and Shefford Deanery</v>
      </c>
      <c r="N6942" t="str">
        <f>VLOOKUP($J6942,Ref!$D:$H,5,0)</f>
        <v>Archdeaconry of Bedford</v>
      </c>
      <c r="S6942">
        <v>1346</v>
      </c>
    </row>
    <row r="6943" spans="1:19" x14ac:dyDescent="0.3">
      <c r="A6943">
        <v>2024</v>
      </c>
      <c r="C6943" t="str">
        <f>IF(GETPIVOTDATA("PS % recovery",Sheet4!$B$5,"Parish Name",K6943)&gt;99.949%,"OK","No")</f>
        <v>No</v>
      </c>
      <c r="D6943" t="e">
        <f>VLOOKUP(J6943,'Ref2'!C:E,3,0)</f>
        <v>#N/A</v>
      </c>
      <c r="F6943">
        <v>1</v>
      </c>
      <c r="I6943" t="e">
        <f>VLOOKUP(J6943,Ref!L:M,2,0)</f>
        <v>#N/A</v>
      </c>
      <c r="J6943" t="s">
        <v>1287</v>
      </c>
      <c r="K6943" t="str">
        <f>VLOOKUP($J6943,Ref!$D:$H,2,0)</f>
        <v xml:space="preserve">Henlow                                       </v>
      </c>
      <c r="L6943" t="str">
        <f>VLOOKUP($J6943,Ref!$D:$H,3,0)</f>
        <v>Henlow and Langford</v>
      </c>
      <c r="M6943" t="str">
        <f>VLOOKUP($J6943,Ref!$D:$H,4,0)</f>
        <v>Ampthill and Shefford Deanery</v>
      </c>
      <c r="N6943" t="str">
        <f>VLOOKUP($J6943,Ref!$D:$H,5,0)</f>
        <v>Archdeaconry of Bedford</v>
      </c>
      <c r="S6943">
        <v>1000</v>
      </c>
    </row>
    <row r="6944" spans="1:19" x14ac:dyDescent="0.3">
      <c r="A6944">
        <v>2024</v>
      </c>
      <c r="C6944" t="str">
        <f>IF(GETPIVOTDATA("PS % recovery",Sheet4!$B$5,"Parish Name",K6944)&gt;99.949%,"OK","No")</f>
        <v>No</v>
      </c>
      <c r="D6944" t="e">
        <f>VLOOKUP(J6944,'Ref2'!C:E,3,0)</f>
        <v>#N/A</v>
      </c>
      <c r="F6944">
        <v>1</v>
      </c>
      <c r="I6944" t="e">
        <f>VLOOKUP(J6944,Ref!L:M,2,0)</f>
        <v>#N/A</v>
      </c>
      <c r="J6944" t="s">
        <v>1247</v>
      </c>
      <c r="K6944" t="str">
        <f>VLOOKUP($J6944,Ref!$D:$H,2,0)</f>
        <v xml:space="preserve">Hexton                                       </v>
      </c>
      <c r="L6944" t="str">
        <f>VLOOKUP($J6944,Ref!$D:$H,3,0)</f>
        <v>Barton-le-Cley with Higham Gobion and Hexton</v>
      </c>
      <c r="M6944" t="str">
        <f>VLOOKUP($J6944,Ref!$D:$H,4,0)</f>
        <v>Ampthill and Shefford Deanery</v>
      </c>
      <c r="N6944" t="str">
        <f>VLOOKUP($J6944,Ref!$D:$H,5,0)</f>
        <v>Archdeaconry of Bedford</v>
      </c>
      <c r="S6944">
        <v>126</v>
      </c>
    </row>
    <row r="6945" spans="1:19" x14ac:dyDescent="0.3">
      <c r="A6945">
        <v>2024</v>
      </c>
      <c r="C6945" t="str">
        <f>IF(GETPIVOTDATA("PS % recovery",Sheet4!$B$5,"Parish Name",K6945)&gt;99.949%,"OK","No")</f>
        <v>OK</v>
      </c>
      <c r="D6945" t="e">
        <f>VLOOKUP(J6945,'Ref2'!C:E,3,0)</f>
        <v>#N/A</v>
      </c>
      <c r="F6945">
        <v>1</v>
      </c>
      <c r="I6945" t="e">
        <f>VLOOKUP(J6945,Ref!L:M,2,0)</f>
        <v>#N/A</v>
      </c>
      <c r="J6945" t="s">
        <v>1245</v>
      </c>
      <c r="K6945" t="str">
        <f>VLOOKUP($J6945,Ref!$D:$H,2,0)</f>
        <v xml:space="preserve">Higham Gobion                                </v>
      </c>
      <c r="L6945" t="str">
        <f>VLOOKUP($J6945,Ref!$D:$H,3,0)</f>
        <v>Barton-le-Cley with Higham Gobion and Hexton</v>
      </c>
      <c r="M6945" t="str">
        <f>VLOOKUP($J6945,Ref!$D:$H,4,0)</f>
        <v>Ampthill and Shefford Deanery</v>
      </c>
      <c r="N6945" t="str">
        <f>VLOOKUP($J6945,Ref!$D:$H,5,0)</f>
        <v>Archdeaconry of Bedford</v>
      </c>
      <c r="S6945">
        <v>0</v>
      </c>
    </row>
    <row r="6946" spans="1:19" x14ac:dyDescent="0.3">
      <c r="A6946">
        <v>2024</v>
      </c>
      <c r="C6946" t="str">
        <f>IF(GETPIVOTDATA("PS % recovery",Sheet4!$B$5,"Parish Name",K6946)&gt;99.949%,"OK","No")</f>
        <v>No</v>
      </c>
      <c r="D6946" t="e">
        <f>VLOOKUP(J6946,'Ref2'!C:E,3,0)</f>
        <v>#N/A</v>
      </c>
      <c r="F6946">
        <v>1</v>
      </c>
      <c r="I6946" t="e">
        <f>VLOOKUP(J6946,Ref!L:M,2,0)</f>
        <v>#N/A</v>
      </c>
      <c r="J6946" t="s">
        <v>1239</v>
      </c>
      <c r="K6946" t="str">
        <f>VLOOKUP($J6946,Ref!$D:$H,2,0)</f>
        <v xml:space="preserve">Husborne Crawley                             </v>
      </c>
      <c r="L6946" t="str">
        <f>VLOOKUP($J6946,Ref!$D:$H,3,0)</f>
        <v>Aspley Guise with Husborne Crawley and Ridgmont</v>
      </c>
      <c r="M6946" t="str">
        <f>VLOOKUP($J6946,Ref!$D:$H,4,0)</f>
        <v>Ampthill and Shefford Deanery</v>
      </c>
      <c r="N6946" t="str">
        <f>VLOOKUP($J6946,Ref!$D:$H,5,0)</f>
        <v>Archdeaconry of Bedford</v>
      </c>
      <c r="S6946">
        <v>0</v>
      </c>
    </row>
    <row r="6947" spans="1:19" x14ac:dyDescent="0.3">
      <c r="A6947">
        <v>2024</v>
      </c>
      <c r="C6947" t="str">
        <f>IF(GETPIVOTDATA("PS % recovery",Sheet4!$B$5,"Parish Name",K6947)&gt;99.949%,"OK","No")</f>
        <v>OK</v>
      </c>
      <c r="D6947" t="e">
        <f>VLOOKUP(J6947,'Ref2'!C:E,3,0)</f>
        <v>#N/A</v>
      </c>
      <c r="F6947">
        <v>1</v>
      </c>
      <c r="I6947" t="e">
        <f>VLOOKUP(J6947,Ref!L:M,2,0)</f>
        <v>#N/A</v>
      </c>
      <c r="J6947" t="s">
        <v>1289</v>
      </c>
      <c r="K6947" t="str">
        <f>VLOOKUP($J6947,Ref!$D:$H,2,0)</f>
        <v xml:space="preserve">Langford                                     </v>
      </c>
      <c r="L6947" t="str">
        <f>VLOOKUP($J6947,Ref!$D:$H,3,0)</f>
        <v>Henlow and Langford</v>
      </c>
      <c r="M6947" t="str">
        <f>VLOOKUP($J6947,Ref!$D:$H,4,0)</f>
        <v>Ampthill and Shefford Deanery</v>
      </c>
      <c r="N6947" t="str">
        <f>VLOOKUP($J6947,Ref!$D:$H,5,0)</f>
        <v>Archdeaconry of Bedford</v>
      </c>
      <c r="S6947">
        <v>2357</v>
      </c>
    </row>
    <row r="6948" spans="1:19" x14ac:dyDescent="0.3">
      <c r="A6948">
        <v>2024</v>
      </c>
      <c r="C6948" t="str">
        <f>IF(GETPIVOTDATA("PS % recovery",Sheet4!$B$5,"Parish Name",K6948)&gt;99.949%,"OK","No")</f>
        <v>OK</v>
      </c>
      <c r="D6948" t="e">
        <f>VLOOKUP(J6948,'Ref2'!C:E,3,0)</f>
        <v>#N/A</v>
      </c>
      <c r="F6948">
        <v>1</v>
      </c>
      <c r="I6948" t="e">
        <f>VLOOKUP(J6948,Ref!L:M,2,0)</f>
        <v>#N/A</v>
      </c>
      <c r="J6948" t="s">
        <v>1266</v>
      </c>
      <c r="K6948" t="str">
        <f>VLOOKUP($J6948,Ref!$D:$H,2,0)</f>
        <v xml:space="preserve">Maulden                                      </v>
      </c>
      <c r="L6948" t="str">
        <f>VLOOKUP($J6948,Ref!$D:$H,3,0)</f>
        <v>Clophill and Maulden</v>
      </c>
      <c r="M6948" t="str">
        <f>VLOOKUP($J6948,Ref!$D:$H,4,0)</f>
        <v>Ampthill and Shefford Deanery</v>
      </c>
      <c r="N6948" t="str">
        <f>VLOOKUP($J6948,Ref!$D:$H,5,0)</f>
        <v>Archdeaconry of Bedford</v>
      </c>
      <c r="S6948">
        <v>3462</v>
      </c>
    </row>
    <row r="6949" spans="1:19" x14ac:dyDescent="0.3">
      <c r="A6949">
        <v>2024</v>
      </c>
      <c r="C6949" t="str">
        <f>IF(GETPIVOTDATA("PS % recovery",Sheet4!$B$5,"Parish Name",K6949)&gt;99.949%,"OK","No")</f>
        <v>No</v>
      </c>
      <c r="D6949" t="e">
        <f>VLOOKUP(J6949,'Ref2'!C:E,3,0)</f>
        <v>#N/A</v>
      </c>
      <c r="F6949">
        <v>1</v>
      </c>
      <c r="I6949" t="e">
        <f>VLOOKUP(J6949,Ref!L:M,2,0)</f>
        <v>#N/A</v>
      </c>
      <c r="J6949" t="s">
        <v>1275</v>
      </c>
      <c r="K6949" t="str">
        <f>VLOOKUP($J6949,Ref!$D:$H,2,0)</f>
        <v xml:space="preserve">Meppershall                                  </v>
      </c>
      <c r="L6949" t="str">
        <f>VLOOKUP($J6949,Ref!$D:$H,3,0)</f>
        <v>Campton, Meppershall and Shefford</v>
      </c>
      <c r="M6949" t="str">
        <f>VLOOKUP($J6949,Ref!$D:$H,4,0)</f>
        <v>Ampthill and Shefford Deanery</v>
      </c>
      <c r="N6949" t="str">
        <f>VLOOKUP($J6949,Ref!$D:$H,5,0)</f>
        <v>Archdeaconry of Bedford</v>
      </c>
      <c r="S6949">
        <v>875</v>
      </c>
    </row>
    <row r="6950" spans="1:19" x14ac:dyDescent="0.3">
      <c r="A6950">
        <v>2024</v>
      </c>
      <c r="C6950" t="str">
        <f>IF(GETPIVOTDATA("PS % recovery",Sheet4!$B$5,"Parish Name",K6950)&gt;99.949%,"OK","No")</f>
        <v>No</v>
      </c>
      <c r="D6950" t="e">
        <f>VLOOKUP(J6950,'Ref2'!C:E,3,0)</f>
        <v>#N/A</v>
      </c>
      <c r="F6950">
        <v>1</v>
      </c>
      <c r="I6950" t="e">
        <f>VLOOKUP(J6950,Ref!L:M,2,0)</f>
        <v>#N/A</v>
      </c>
      <c r="J6950" t="s">
        <v>1233</v>
      </c>
      <c r="K6950" t="str">
        <f>VLOOKUP($J6950,Ref!$D:$H,2,0)</f>
        <v xml:space="preserve">Millbrook                                    </v>
      </c>
      <c r="L6950" t="str">
        <f>VLOOKUP($J6950,Ref!$D:$H,3,0)</f>
        <v>Ampthill with Millbrook and Steppingley</v>
      </c>
      <c r="M6950" t="str">
        <f>VLOOKUP($J6950,Ref!$D:$H,4,0)</f>
        <v>Ampthill and Shefford Deanery</v>
      </c>
      <c r="N6950" t="str">
        <f>VLOOKUP($J6950,Ref!$D:$H,5,0)</f>
        <v>Archdeaconry of Bedford</v>
      </c>
      <c r="S6950">
        <v>0</v>
      </c>
    </row>
    <row r="6951" spans="1:19" x14ac:dyDescent="0.3">
      <c r="A6951">
        <v>2024</v>
      </c>
      <c r="C6951" t="str">
        <f>IF(GETPIVOTDATA("PS % recovery",Sheet4!$B$5,"Parish Name",K6951)&gt;99.949%,"OK","No")</f>
        <v>No</v>
      </c>
      <c r="D6951" t="e">
        <f>VLOOKUP(J6951,'Ref2'!C:E,3,0)</f>
        <v>#N/A</v>
      </c>
      <c r="F6951">
        <v>1</v>
      </c>
      <c r="I6951" t="e">
        <f>VLOOKUP(J6951,Ref!L:M,2,0)</f>
        <v>#N/A</v>
      </c>
      <c r="J6951" t="s">
        <v>1253</v>
      </c>
      <c r="K6951" t="str">
        <f>VLOOKUP($J6951,Ref!$D:$H,2,0)</f>
        <v xml:space="preserve">Milton Bryan                                 </v>
      </c>
      <c r="L6951" t="str">
        <f>VLOOKUP($J6951,Ref!$D:$H,3,0)</f>
        <v>Woburn with Eversholt, Milton Bryan, Battlesden and Pottesgrove</v>
      </c>
      <c r="M6951" t="str">
        <f>VLOOKUP($J6951,Ref!$D:$H,4,0)</f>
        <v>Ampthill and Shefford Deanery</v>
      </c>
      <c r="N6951" t="str">
        <f>VLOOKUP($J6951,Ref!$D:$H,5,0)</f>
        <v>Archdeaconry of Bedford</v>
      </c>
      <c r="S6951">
        <v>592.5</v>
      </c>
    </row>
    <row r="6952" spans="1:19" x14ac:dyDescent="0.3">
      <c r="A6952">
        <v>2024</v>
      </c>
      <c r="C6952" t="str">
        <f>IF(GETPIVOTDATA("PS % recovery",Sheet4!$B$5,"Parish Name",K6952)&gt;99.949%,"OK","No")</f>
        <v>OK</v>
      </c>
      <c r="D6952" t="e">
        <f>VLOOKUP(J6952,'Ref2'!C:E,3,0)</f>
        <v>#N/A</v>
      </c>
      <c r="F6952">
        <v>1</v>
      </c>
      <c r="I6952" t="e">
        <f>VLOOKUP(J6952,Ref!L:M,2,0)</f>
        <v>#N/A</v>
      </c>
      <c r="J6952" t="s">
        <v>1260</v>
      </c>
      <c r="K6952" t="str">
        <f>VLOOKUP($J6952,Ref!$D:$H,2,0)</f>
        <v xml:space="preserve">Pulloxhill                                   </v>
      </c>
      <c r="L6952" t="str">
        <f>VLOOKUP($J6952,Ref!$D:$H,3,0)</f>
        <v>Silsoe, Pulloxhill and Flitton</v>
      </c>
      <c r="M6952" t="str">
        <f>VLOOKUP($J6952,Ref!$D:$H,4,0)</f>
        <v>Ampthill and Shefford Deanery</v>
      </c>
      <c r="N6952" t="str">
        <f>VLOOKUP($J6952,Ref!$D:$H,5,0)</f>
        <v>Archdeaconry of Bedford</v>
      </c>
      <c r="S6952">
        <v>1000</v>
      </c>
    </row>
    <row r="6953" spans="1:19" x14ac:dyDescent="0.3">
      <c r="A6953">
        <v>2024</v>
      </c>
      <c r="C6953" t="str">
        <f>IF(GETPIVOTDATA("PS % recovery",Sheet4!$B$5,"Parish Name",K6953)&gt;99.949%,"OK","No")</f>
        <v>No</v>
      </c>
      <c r="D6953" t="e">
        <f>VLOOKUP(J6953,'Ref2'!C:E,3,0)</f>
        <v>#N/A</v>
      </c>
      <c r="F6953">
        <v>1</v>
      </c>
      <c r="I6953" t="e">
        <f>VLOOKUP(J6953,Ref!L:M,2,0)</f>
        <v>#N/A</v>
      </c>
      <c r="J6953" t="s">
        <v>1241</v>
      </c>
      <c r="K6953" t="str">
        <f>VLOOKUP($J6953,Ref!$D:$H,2,0)</f>
        <v xml:space="preserve">Ridgmont                                     </v>
      </c>
      <c r="L6953" t="str">
        <f>VLOOKUP($J6953,Ref!$D:$H,3,0)</f>
        <v>Aspley Guise with Husborne Crawley and Ridgmont</v>
      </c>
      <c r="M6953" t="str">
        <f>VLOOKUP($J6953,Ref!$D:$H,4,0)</f>
        <v>Ampthill and Shefford Deanery</v>
      </c>
      <c r="N6953" t="str">
        <f>VLOOKUP($J6953,Ref!$D:$H,5,0)</f>
        <v>Archdeaconry of Bedford</v>
      </c>
      <c r="S6953">
        <v>0</v>
      </c>
    </row>
    <row r="6954" spans="1:19" x14ac:dyDescent="0.3">
      <c r="A6954">
        <v>2024</v>
      </c>
      <c r="C6954" t="str">
        <f>IF(GETPIVOTDATA("PS % recovery",Sheet4!$B$5,"Parish Name",K6954)&gt;99.949%,"OK","No")</f>
        <v>No</v>
      </c>
      <c r="D6954" t="e">
        <f>VLOOKUP(J6954,'Ref2'!C:E,3,0)</f>
        <v>#N/A</v>
      </c>
      <c r="F6954">
        <v>1</v>
      </c>
      <c r="I6954" t="e">
        <f>VLOOKUP(J6954,Ref!L:M,2,0)</f>
        <v>#N/A</v>
      </c>
      <c r="J6954" t="s">
        <v>1291</v>
      </c>
      <c r="K6954" t="str">
        <f>VLOOKUP($J6954,Ref!$D:$H,2,0)</f>
        <v xml:space="preserve">Shefford                                     </v>
      </c>
      <c r="L6954" t="str">
        <f>VLOOKUP($J6954,Ref!$D:$H,3,0)</f>
        <v>Campton, Meppershall and Shefford</v>
      </c>
      <c r="M6954" t="str">
        <f>VLOOKUP($J6954,Ref!$D:$H,4,0)</f>
        <v>Ampthill and Shefford Deanery</v>
      </c>
      <c r="N6954" t="str">
        <f>VLOOKUP($J6954,Ref!$D:$H,5,0)</f>
        <v>Archdeaconry of Bedford</v>
      </c>
      <c r="S6954">
        <v>400</v>
      </c>
    </row>
    <row r="6955" spans="1:19" x14ac:dyDescent="0.3">
      <c r="A6955">
        <v>2024</v>
      </c>
      <c r="C6955" t="str">
        <f>IF(GETPIVOTDATA("PS % recovery",Sheet4!$B$5,"Parish Name",K6955)&gt;99.949%,"OK","No")</f>
        <v>OK</v>
      </c>
      <c r="D6955" t="e">
        <f>VLOOKUP(J6955,'Ref2'!C:E,3,0)</f>
        <v>#N/A</v>
      </c>
      <c r="F6955">
        <v>1</v>
      </c>
      <c r="I6955" t="e">
        <f>VLOOKUP(J6955,Ref!L:M,2,0)</f>
        <v>#N/A</v>
      </c>
      <c r="J6955" t="s">
        <v>833</v>
      </c>
      <c r="K6955" t="str">
        <f>VLOOKUP($J6955,Ref!$D:$H,2,0)</f>
        <v xml:space="preserve">Shillington and Gravenhurst                  </v>
      </c>
      <c r="L6955" t="str">
        <f>VLOOKUP($J6955,Ref!$D:$H,3,0)</f>
        <v>Gravenhurst, Shillington and Stondon</v>
      </c>
      <c r="M6955" t="str">
        <f>VLOOKUP($J6955,Ref!$D:$H,4,0)</f>
        <v>Ampthill and Shefford Deanery</v>
      </c>
      <c r="N6955" t="str">
        <f>VLOOKUP($J6955,Ref!$D:$H,5,0)</f>
        <v>Archdeaconry of Bedford</v>
      </c>
      <c r="S6955">
        <v>0</v>
      </c>
    </row>
    <row r="6956" spans="1:19" x14ac:dyDescent="0.3">
      <c r="A6956">
        <v>2024</v>
      </c>
      <c r="C6956" t="str">
        <f>IF(GETPIVOTDATA("PS % recovery",Sheet4!$B$5,"Parish Name",K6956)&gt;99.949%,"OK","No")</f>
        <v>OK</v>
      </c>
      <c r="D6956" t="e">
        <f>VLOOKUP(J6956,'Ref2'!C:E,3,0)</f>
        <v>#N/A</v>
      </c>
      <c r="F6956">
        <v>1</v>
      </c>
      <c r="I6956" t="e">
        <f>VLOOKUP(J6956,Ref!L:M,2,0)</f>
        <v>#N/A</v>
      </c>
      <c r="J6956" t="s">
        <v>1262</v>
      </c>
      <c r="K6956" t="str">
        <f>VLOOKUP($J6956,Ref!$D:$H,2,0)</f>
        <v xml:space="preserve">Silsoe                                       </v>
      </c>
      <c r="L6956" t="str">
        <f>VLOOKUP($J6956,Ref!$D:$H,3,0)</f>
        <v>Silsoe, Pulloxhill and Flitton</v>
      </c>
      <c r="M6956" t="str">
        <f>VLOOKUP($J6956,Ref!$D:$H,4,0)</f>
        <v>Ampthill and Shefford Deanery</v>
      </c>
      <c r="N6956" t="str">
        <f>VLOOKUP($J6956,Ref!$D:$H,5,0)</f>
        <v>Archdeaconry of Bedford</v>
      </c>
      <c r="S6956">
        <v>1600</v>
      </c>
    </row>
    <row r="6957" spans="1:19" x14ac:dyDescent="0.3">
      <c r="A6957">
        <v>2024</v>
      </c>
      <c r="C6957" t="str">
        <f>IF(GETPIVOTDATA("PS % recovery",Sheet4!$B$5,"Parish Name",K6957)&gt;99.949%,"OK","No")</f>
        <v>No</v>
      </c>
      <c r="D6957" t="e">
        <f>VLOOKUP(J6957,'Ref2'!C:E,3,0)</f>
        <v>#N/A</v>
      </c>
      <c r="F6957">
        <v>1</v>
      </c>
      <c r="I6957" t="e">
        <f>VLOOKUP(J6957,Ref!L:M,2,0)</f>
        <v>#N/A</v>
      </c>
      <c r="J6957" t="s">
        <v>1280</v>
      </c>
      <c r="K6957" t="str">
        <f>VLOOKUP($J6957,Ref!$D:$H,2,0)</f>
        <v xml:space="preserve">Southill                                     </v>
      </c>
      <c r="L6957" t="str">
        <f>VLOOKUP($J6957,Ref!$D:$H,3,0)</f>
        <v>Clifton, Haynes and Southill</v>
      </c>
      <c r="M6957" t="str">
        <f>VLOOKUP($J6957,Ref!$D:$H,4,0)</f>
        <v>Ampthill and Shefford Deanery</v>
      </c>
      <c r="N6957" t="str">
        <f>VLOOKUP($J6957,Ref!$D:$H,5,0)</f>
        <v>Archdeaconry of Bedford</v>
      </c>
      <c r="S6957">
        <v>0</v>
      </c>
    </row>
    <row r="6958" spans="1:19" x14ac:dyDescent="0.3">
      <c r="A6958">
        <v>2024</v>
      </c>
      <c r="C6958" t="str">
        <f>IF(GETPIVOTDATA("PS % recovery",Sheet4!$B$5,"Parish Name",K6958)&gt;99.949%,"OK","No")</f>
        <v>OK</v>
      </c>
      <c r="D6958" t="e">
        <f>VLOOKUP(J6958,'Ref2'!C:E,3,0)</f>
        <v>#N/A</v>
      </c>
      <c r="F6958">
        <v>1</v>
      </c>
      <c r="I6958" t="e">
        <f>VLOOKUP(J6958,Ref!L:M,2,0)</f>
        <v>#N/A</v>
      </c>
      <c r="J6958" t="s">
        <v>1235</v>
      </c>
      <c r="K6958" t="str">
        <f>VLOOKUP($J6958,Ref!$D:$H,2,0)</f>
        <v xml:space="preserve">Steppingley                                  </v>
      </c>
      <c r="L6958" t="str">
        <f>VLOOKUP($J6958,Ref!$D:$H,3,0)</f>
        <v>Ampthill with Millbrook and Steppingley</v>
      </c>
      <c r="M6958" t="str">
        <f>VLOOKUP($J6958,Ref!$D:$H,4,0)</f>
        <v>Ampthill and Shefford Deanery</v>
      </c>
      <c r="N6958" t="str">
        <f>VLOOKUP($J6958,Ref!$D:$H,5,0)</f>
        <v>Archdeaconry of Bedford</v>
      </c>
      <c r="S6958">
        <v>0</v>
      </c>
    </row>
    <row r="6959" spans="1:19" x14ac:dyDescent="0.3">
      <c r="A6959">
        <v>2024</v>
      </c>
      <c r="C6959" t="str">
        <f>IF(GETPIVOTDATA("PS % recovery",Sheet4!$B$5,"Parish Name",K6959)&gt;99.949%,"OK","No")</f>
        <v>No</v>
      </c>
      <c r="D6959" t="e">
        <f>VLOOKUP(J6959,'Ref2'!C:E,3,0)</f>
        <v>#N/A</v>
      </c>
      <c r="F6959">
        <v>1</v>
      </c>
      <c r="I6959" t="e">
        <f>VLOOKUP(J6959,Ref!L:M,2,0)</f>
        <v>#N/A</v>
      </c>
      <c r="J6959" t="s">
        <v>835</v>
      </c>
      <c r="K6959" t="str">
        <f>VLOOKUP($J6959,Ref!$D:$H,2,0)</f>
        <v xml:space="preserve">Tingrith                                     </v>
      </c>
      <c r="L6959" t="str">
        <f>VLOOKUP($J6959,Ref!$D:$H,3,0)</f>
        <v>Harlington, Tingrith and Westoning</v>
      </c>
      <c r="M6959" t="str">
        <f>VLOOKUP($J6959,Ref!$D:$H,4,0)</f>
        <v>Ampthill and Shefford Deanery</v>
      </c>
      <c r="N6959" t="str">
        <f>VLOOKUP($J6959,Ref!$D:$H,5,0)</f>
        <v>Archdeaconry of Bedford</v>
      </c>
      <c r="S6959">
        <v>500</v>
      </c>
    </row>
    <row r="6960" spans="1:19" x14ac:dyDescent="0.3">
      <c r="A6960">
        <v>2024</v>
      </c>
      <c r="C6960" t="str">
        <f>IF(GETPIVOTDATA("PS % recovery",Sheet4!$B$5,"Parish Name",K6960)&gt;99.949%,"OK","No")</f>
        <v>No</v>
      </c>
      <c r="D6960" t="e">
        <f>VLOOKUP(J6960,'Ref2'!C:E,3,0)</f>
        <v>#N/A</v>
      </c>
      <c r="F6960">
        <v>1</v>
      </c>
      <c r="I6960" t="e">
        <f>VLOOKUP(J6960,Ref!L:M,2,0)</f>
        <v>#N/A</v>
      </c>
      <c r="J6960" t="s">
        <v>837</v>
      </c>
      <c r="K6960" t="str">
        <f>VLOOKUP($J6960,Ref!$D:$H,2,0)</f>
        <v xml:space="preserve">Stondon                                      </v>
      </c>
      <c r="L6960" t="str">
        <f>VLOOKUP($J6960,Ref!$D:$H,3,0)</f>
        <v>Gravenhurst, Shillington and Stondon</v>
      </c>
      <c r="M6960" t="str">
        <f>VLOOKUP($J6960,Ref!$D:$H,4,0)</f>
        <v>Ampthill and Shefford Deanery</v>
      </c>
      <c r="N6960" t="str">
        <f>VLOOKUP($J6960,Ref!$D:$H,5,0)</f>
        <v>Archdeaconry of Bedford</v>
      </c>
      <c r="S6960">
        <v>0</v>
      </c>
    </row>
    <row r="6961" spans="1:19" x14ac:dyDescent="0.3">
      <c r="A6961">
        <v>2024</v>
      </c>
      <c r="C6961" t="str">
        <f>IF(GETPIVOTDATA("PS % recovery",Sheet4!$B$5,"Parish Name",K6961)&gt;99.949%,"OK","No")</f>
        <v>OK</v>
      </c>
      <c r="D6961" t="e">
        <f>VLOOKUP(J6961,'Ref2'!C:E,3,0)</f>
        <v>#N/A</v>
      </c>
      <c r="F6961">
        <v>1</v>
      </c>
      <c r="I6961" t="e">
        <f>VLOOKUP(J6961,Ref!L:M,2,0)</f>
        <v>#N/A</v>
      </c>
      <c r="J6961" t="s">
        <v>839</v>
      </c>
      <c r="K6961" t="str">
        <f>VLOOKUP($J6961,Ref!$D:$H,2,0)</f>
        <v xml:space="preserve">Westoning                                    </v>
      </c>
      <c r="L6961" t="str">
        <f>VLOOKUP($J6961,Ref!$D:$H,3,0)</f>
        <v>Harlington, Tingrith and Westoning</v>
      </c>
      <c r="M6961" t="str">
        <f>VLOOKUP($J6961,Ref!$D:$H,4,0)</f>
        <v>Ampthill and Shefford Deanery</v>
      </c>
      <c r="N6961" t="str">
        <f>VLOOKUP($J6961,Ref!$D:$H,5,0)</f>
        <v>Archdeaconry of Bedford</v>
      </c>
      <c r="S6961">
        <v>2374</v>
      </c>
    </row>
    <row r="6962" spans="1:19" x14ac:dyDescent="0.3">
      <c r="A6962">
        <v>2024</v>
      </c>
      <c r="C6962" t="str">
        <f>IF(GETPIVOTDATA("PS % recovery",Sheet4!$B$5,"Parish Name",K6962)&gt;99.949%,"OK","No")</f>
        <v>OK</v>
      </c>
      <c r="D6962" t="e">
        <f>VLOOKUP(J6962,'Ref2'!C:E,3,0)</f>
        <v>#N/A</v>
      </c>
      <c r="F6962">
        <v>1</v>
      </c>
      <c r="I6962" t="e">
        <f>VLOOKUP(J6962,Ref!L:M,2,0)</f>
        <v>#N/A</v>
      </c>
      <c r="J6962" t="s">
        <v>1255</v>
      </c>
      <c r="K6962" t="str">
        <f>VLOOKUP($J6962,Ref!$D:$H,2,0)</f>
        <v xml:space="preserve">Woburn                                       </v>
      </c>
      <c r="L6962" t="str">
        <f>VLOOKUP($J6962,Ref!$D:$H,3,0)</f>
        <v>Woburn with Eversholt, Milton Bryan, Battlesden and Pottesgrove</v>
      </c>
      <c r="M6962" t="str">
        <f>VLOOKUP($J6962,Ref!$D:$H,4,0)</f>
        <v>Ampthill and Shefford Deanery</v>
      </c>
      <c r="N6962" t="str">
        <f>VLOOKUP($J6962,Ref!$D:$H,5,0)</f>
        <v>Archdeaconry of Bedford</v>
      </c>
      <c r="S6962">
        <v>3352</v>
      </c>
    </row>
    <row r="6963" spans="1:19" x14ac:dyDescent="0.3">
      <c r="A6963">
        <v>2024</v>
      </c>
      <c r="C6963" t="str">
        <f>IF(GETPIVOTDATA("PS % recovery",Sheet4!$B$5,"Parish Name",K6963)&gt;99.949%,"OK","No")</f>
        <v>No</v>
      </c>
      <c r="D6963" t="e">
        <f>VLOOKUP(J6963,'Ref2'!C:E,3,0)</f>
        <v>#N/A</v>
      </c>
      <c r="F6963">
        <v>1</v>
      </c>
      <c r="I6963" t="e">
        <f>VLOOKUP(J6963,Ref!L:M,2,0)</f>
        <v>#N/A</v>
      </c>
      <c r="J6963" t="s">
        <v>1270</v>
      </c>
      <c r="K6963" t="str">
        <f>VLOOKUP($J6963,Ref!$D:$H,2,0)</f>
        <v xml:space="preserve">Woburn Sands                                 </v>
      </c>
      <c r="L6963" t="str">
        <f>VLOOKUP($J6963,Ref!$D:$H,3,0)</f>
        <v>Woburn Sands</v>
      </c>
      <c r="M6963" t="str">
        <f>VLOOKUP($J6963,Ref!$D:$H,4,0)</f>
        <v>Ampthill and Shefford Deanery</v>
      </c>
      <c r="N6963" t="str">
        <f>VLOOKUP($J6963,Ref!$D:$H,5,0)</f>
        <v>Archdeaconry of Bedford</v>
      </c>
      <c r="S6963">
        <v>2000</v>
      </c>
    </row>
    <row r="6964" spans="1:19" x14ac:dyDescent="0.3">
      <c r="A6964">
        <v>2024</v>
      </c>
      <c r="C6964" t="str">
        <f>IF(GETPIVOTDATA("PS % recovery",Sheet4!$B$5,"Parish Name",K6964)&gt;99.949%,"OK","No")</f>
        <v>No</v>
      </c>
      <c r="D6964" t="e">
        <f>VLOOKUP(J6964,'Ref2'!C:E,3,0)</f>
        <v>#N/A</v>
      </c>
      <c r="F6964">
        <v>1</v>
      </c>
      <c r="I6964" t="e">
        <f>VLOOKUP(J6964,Ref!L:M,2,0)</f>
        <v>#N/A</v>
      </c>
      <c r="J6964" t="s">
        <v>1293</v>
      </c>
      <c r="K6964" t="str">
        <f>VLOOKUP($J6964,Ref!$D:$H,2,0)</f>
        <v xml:space="preserve">Bedford, All Saints                          </v>
      </c>
      <c r="L6964" t="str">
        <f>VLOOKUP($J6964,Ref!$D:$H,3,0)</f>
        <v>Bedford, All Saints</v>
      </c>
      <c r="M6964" t="str">
        <f>VLOOKUP($J6964,Ref!$D:$H,4,0)</f>
        <v>Bedford Deanery</v>
      </c>
      <c r="N6964" t="str">
        <f>VLOOKUP($J6964,Ref!$D:$H,5,0)</f>
        <v>Archdeaconry of Bedford</v>
      </c>
      <c r="S6964">
        <v>2100.41</v>
      </c>
    </row>
    <row r="6965" spans="1:19" x14ac:dyDescent="0.3">
      <c r="A6965">
        <v>2024</v>
      </c>
      <c r="C6965" t="str">
        <f>IF(GETPIVOTDATA("PS % recovery",Sheet4!$B$5,"Parish Name",K6965)&gt;99.949%,"OK","No")</f>
        <v>OK</v>
      </c>
      <c r="D6965" t="e">
        <f>VLOOKUP(J6965,'Ref2'!C:E,3,0)</f>
        <v>#N/A</v>
      </c>
      <c r="F6965">
        <v>1</v>
      </c>
      <c r="I6965" t="str">
        <f>VLOOKUP(J6965,Ref!L:M,2,0)</f>
        <v>Yes</v>
      </c>
      <c r="J6965" t="s">
        <v>1295</v>
      </c>
      <c r="K6965" t="str">
        <f>VLOOKUP($J6965,Ref!$D:$H,2,0)</f>
        <v xml:space="preserve">Bedford, Christ Church                       </v>
      </c>
      <c r="L6965" t="str">
        <f>VLOOKUP($J6965,Ref!$D:$H,3,0)</f>
        <v>Bedford, Christ Church</v>
      </c>
      <c r="M6965" t="str">
        <f>VLOOKUP($J6965,Ref!$D:$H,4,0)</f>
        <v>Bedford Deanery</v>
      </c>
      <c r="N6965" t="str">
        <f>VLOOKUP($J6965,Ref!$D:$H,5,0)</f>
        <v>Archdeaconry of Bedford</v>
      </c>
      <c r="S6965">
        <v>12839</v>
      </c>
    </row>
    <row r="6966" spans="1:19" x14ac:dyDescent="0.3">
      <c r="A6966">
        <v>2024</v>
      </c>
      <c r="C6966" t="str">
        <f>IF(GETPIVOTDATA("PS % recovery",Sheet4!$B$5,"Parish Name",K6966)&gt;99.949%,"OK","No")</f>
        <v>OK</v>
      </c>
      <c r="D6966" t="e">
        <f>VLOOKUP(J6966,'Ref2'!C:E,3,0)</f>
        <v>#N/A</v>
      </c>
      <c r="F6966">
        <v>1</v>
      </c>
      <c r="I6966" t="e">
        <f>VLOOKUP(J6966,Ref!L:M,2,0)</f>
        <v>#N/A</v>
      </c>
      <c r="J6966" t="s">
        <v>1297</v>
      </c>
      <c r="K6966" t="str">
        <f>VLOOKUP($J6966,Ref!$D:$H,2,0)</f>
        <v xml:space="preserve">Bedford, St Andrew                           </v>
      </c>
      <c r="L6966" t="str">
        <f>VLOOKUP($J6966,Ref!$D:$H,3,0)</f>
        <v>Bedford, St Andrew</v>
      </c>
      <c r="M6966" t="str">
        <f>VLOOKUP($J6966,Ref!$D:$H,4,0)</f>
        <v>Bedford Deanery</v>
      </c>
      <c r="N6966" t="str">
        <f>VLOOKUP($J6966,Ref!$D:$H,5,0)</f>
        <v>Archdeaconry of Bedford</v>
      </c>
      <c r="S6966">
        <v>11157</v>
      </c>
    </row>
    <row r="6967" spans="1:19" x14ac:dyDescent="0.3">
      <c r="A6967">
        <v>2024</v>
      </c>
      <c r="C6967" t="str">
        <f>IF(GETPIVOTDATA("PS % recovery",Sheet4!$B$5,"Parish Name",K6967)&gt;99.949%,"OK","No")</f>
        <v>OK</v>
      </c>
      <c r="D6967" t="e">
        <f>VLOOKUP(J6967,'Ref2'!C:E,3,0)</f>
        <v>#N/A</v>
      </c>
      <c r="F6967">
        <v>1</v>
      </c>
      <c r="I6967" t="e">
        <f>VLOOKUP(J6967,Ref!L:M,2,0)</f>
        <v>#N/A</v>
      </c>
      <c r="J6967" t="s">
        <v>1299</v>
      </c>
      <c r="K6967" t="str">
        <f>VLOOKUP($J6967,Ref!$D:$H,2,0)</f>
        <v xml:space="preserve">Bedford, St John and St Leonard              </v>
      </c>
      <c r="L6967" t="str">
        <f>VLOOKUP($J6967,Ref!$D:$H,3,0)</f>
        <v>Bedford, St John and St Leonard</v>
      </c>
      <c r="M6967" t="str">
        <f>VLOOKUP($J6967,Ref!$D:$H,4,0)</f>
        <v>Bedford Deanery</v>
      </c>
      <c r="N6967" t="str">
        <f>VLOOKUP($J6967,Ref!$D:$H,5,0)</f>
        <v>Archdeaconry of Bedford</v>
      </c>
      <c r="S6967">
        <v>5056</v>
      </c>
    </row>
    <row r="6968" spans="1:19" x14ac:dyDescent="0.3">
      <c r="A6968">
        <v>2024</v>
      </c>
      <c r="C6968" t="str">
        <f>IF(GETPIVOTDATA("PS % recovery",Sheet4!$B$5,"Parish Name",K6968)&gt;99.949%,"OK","No")</f>
        <v>OK</v>
      </c>
      <c r="D6968" t="e">
        <f>VLOOKUP(J6968,'Ref2'!C:E,3,0)</f>
        <v>#N/A</v>
      </c>
      <c r="F6968">
        <v>1</v>
      </c>
      <c r="I6968" t="e">
        <f>VLOOKUP(J6968,Ref!L:M,2,0)</f>
        <v>#N/A</v>
      </c>
      <c r="J6968" t="s">
        <v>1315</v>
      </c>
      <c r="K6968" t="str">
        <f>VLOOKUP($J6968,Ref!$D:$H,2,0)</f>
        <v xml:space="preserve">Bedford, St Mark                             </v>
      </c>
      <c r="L6968" t="str">
        <f>VLOOKUP($J6968,Ref!$D:$H,3,0)</f>
        <v>Bedford, St Mark</v>
      </c>
      <c r="M6968" t="str">
        <f>VLOOKUP($J6968,Ref!$D:$H,4,0)</f>
        <v>Bedford Deanery</v>
      </c>
      <c r="N6968" t="str">
        <f>VLOOKUP($J6968,Ref!$D:$H,5,0)</f>
        <v>Archdeaconry of Bedford</v>
      </c>
      <c r="S6968">
        <v>6073.33</v>
      </c>
    </row>
    <row r="6969" spans="1:19" x14ac:dyDescent="0.3">
      <c r="A6969">
        <v>2024</v>
      </c>
      <c r="C6969" t="str">
        <f>IF(GETPIVOTDATA("PS % recovery",Sheet4!$B$5,"Parish Name",K6969)&gt;99.949%,"OK","No")</f>
        <v>No</v>
      </c>
      <c r="D6969" t="e">
        <f>VLOOKUP(J6969,'Ref2'!C:E,3,0)</f>
        <v>#N/A</v>
      </c>
      <c r="F6969">
        <v>1</v>
      </c>
      <c r="I6969" t="e">
        <f>VLOOKUP(J6969,Ref!L:M,2,0)</f>
        <v>#N/A</v>
      </c>
      <c r="J6969" t="s">
        <v>1301</v>
      </c>
      <c r="K6969" t="str">
        <f>VLOOKUP($J6969,Ref!$D:$H,2,0)</f>
        <v xml:space="preserve">Bedford, St Martin                           </v>
      </c>
      <c r="L6969" t="str">
        <f>VLOOKUP($J6969,Ref!$D:$H,3,0)</f>
        <v>Bedford, St Martin</v>
      </c>
      <c r="M6969" t="str">
        <f>VLOOKUP($J6969,Ref!$D:$H,4,0)</f>
        <v>Bedford Deanery</v>
      </c>
      <c r="N6969" t="str">
        <f>VLOOKUP($J6969,Ref!$D:$H,5,0)</f>
        <v>Archdeaconry of Bedford</v>
      </c>
      <c r="S6969">
        <v>900</v>
      </c>
    </row>
    <row r="6970" spans="1:19" x14ac:dyDescent="0.3">
      <c r="A6970">
        <v>2024</v>
      </c>
      <c r="C6970" t="str">
        <f>IF(GETPIVOTDATA("PS % recovery",Sheet4!$B$5,"Parish Name",K6970)&gt;99.949%,"OK","No")</f>
        <v>No</v>
      </c>
      <c r="D6970" t="e">
        <f>VLOOKUP(J6970,'Ref2'!C:E,3,0)</f>
        <v>#N/A</v>
      </c>
      <c r="F6970">
        <v>1</v>
      </c>
      <c r="I6970" t="e">
        <f>VLOOKUP(J6970,Ref!L:M,2,0)</f>
        <v>#N/A</v>
      </c>
      <c r="J6970" t="s">
        <v>1323</v>
      </c>
      <c r="K6970" t="str">
        <f>VLOOKUP($J6970,Ref!$D:$H,2,0)</f>
        <v xml:space="preserve">Bedford, St Michael and All Angels           </v>
      </c>
      <c r="L6970" t="str">
        <f>VLOOKUP($J6970,Ref!$D:$H,3,0)</f>
        <v>Elstow Team Ministry</v>
      </c>
      <c r="M6970" t="str">
        <f>VLOOKUP($J6970,Ref!$D:$H,4,0)</f>
        <v>Bedford Deanery</v>
      </c>
      <c r="N6970" t="str">
        <f>VLOOKUP($J6970,Ref!$D:$H,5,0)</f>
        <v>Archdeaconry of Bedford</v>
      </c>
      <c r="S6970">
        <v>250</v>
      </c>
    </row>
    <row r="6971" spans="1:19" x14ac:dyDescent="0.3">
      <c r="A6971">
        <v>2024</v>
      </c>
      <c r="C6971" t="str">
        <f>IF(GETPIVOTDATA("PS % recovery",Sheet4!$B$5,"Parish Name",K6971)&gt;99.949%,"OK","No")</f>
        <v>No</v>
      </c>
      <c r="D6971" t="e">
        <f>VLOOKUP(J6971,'Ref2'!C:E,3,0)</f>
        <v>#N/A</v>
      </c>
      <c r="F6971">
        <v>1</v>
      </c>
      <c r="I6971" t="e">
        <f>VLOOKUP(J6971,Ref!L:M,2,0)</f>
        <v>#N/A</v>
      </c>
      <c r="J6971" t="s">
        <v>1303</v>
      </c>
      <c r="K6971" t="str">
        <f>VLOOKUP($J6971,Ref!$D:$H,2,0)</f>
        <v xml:space="preserve">Bedford, St Paul                             </v>
      </c>
      <c r="L6971" t="str">
        <f>VLOOKUP($J6971,Ref!$D:$H,3,0)</f>
        <v>Bedford, St Paul</v>
      </c>
      <c r="M6971" t="str">
        <f>VLOOKUP($J6971,Ref!$D:$H,4,0)</f>
        <v>Bedford Deanery</v>
      </c>
      <c r="N6971" t="str">
        <f>VLOOKUP($J6971,Ref!$D:$H,5,0)</f>
        <v>Archdeaconry of Bedford</v>
      </c>
      <c r="S6971">
        <v>3500</v>
      </c>
    </row>
    <row r="6972" spans="1:19" x14ac:dyDescent="0.3">
      <c r="A6972">
        <v>2024</v>
      </c>
      <c r="C6972" t="str">
        <f>IF(GETPIVOTDATA("PS % recovery",Sheet4!$B$5,"Parish Name",K6972)&gt;99.949%,"OK","No")</f>
        <v>No</v>
      </c>
      <c r="D6972" t="e">
        <f>VLOOKUP(J6972,'Ref2'!C:E,3,0)</f>
        <v>#N/A</v>
      </c>
      <c r="F6972">
        <v>1</v>
      </c>
      <c r="I6972" t="e">
        <f>VLOOKUP(J6972,Ref!L:M,2,0)</f>
        <v>#N/A</v>
      </c>
      <c r="J6972" t="s">
        <v>1305</v>
      </c>
      <c r="K6972" t="str">
        <f>VLOOKUP($J6972,Ref!$D:$H,2,0)</f>
        <v xml:space="preserve">Bedford, St Peter de Merton with St Cuthbert </v>
      </c>
      <c r="L6972" t="str">
        <f>VLOOKUP($J6972,Ref!$D:$H,3,0)</f>
        <v>Bedford, St Peter de Merton with St Cuthbert</v>
      </c>
      <c r="M6972" t="str">
        <f>VLOOKUP($J6972,Ref!$D:$H,4,0)</f>
        <v>Bedford Deanery</v>
      </c>
      <c r="N6972" t="str">
        <f>VLOOKUP($J6972,Ref!$D:$H,5,0)</f>
        <v>Archdeaconry of Bedford</v>
      </c>
      <c r="S6972">
        <v>0</v>
      </c>
    </row>
    <row r="6973" spans="1:19" x14ac:dyDescent="0.3">
      <c r="A6973">
        <v>2024</v>
      </c>
      <c r="C6973" t="str">
        <f>IF(GETPIVOTDATA("PS % recovery",Sheet4!$B$5,"Parish Name",K6973)&gt;99.949%,"OK","No")</f>
        <v>OK</v>
      </c>
      <c r="D6973" t="e">
        <f>VLOOKUP(J6973,'Ref2'!C:E,3,0)</f>
        <v>#N/A</v>
      </c>
      <c r="F6973">
        <v>1</v>
      </c>
      <c r="I6973" t="e">
        <f>VLOOKUP(J6973,Ref!L:M,2,0)</f>
        <v>#N/A</v>
      </c>
      <c r="J6973" t="s">
        <v>1307</v>
      </c>
      <c r="K6973" t="str">
        <f>VLOOKUP($J6973,Ref!$D:$H,2,0)</f>
        <v xml:space="preserve">Biddenham                                    </v>
      </c>
      <c r="L6973" t="str">
        <f>VLOOKUP($J6973,Ref!$D:$H,3,0)</f>
        <v>Biddenham</v>
      </c>
      <c r="M6973" t="str">
        <f>VLOOKUP($J6973,Ref!$D:$H,4,0)</f>
        <v>Bedford Deanery</v>
      </c>
      <c r="N6973" t="str">
        <f>VLOOKUP($J6973,Ref!$D:$H,5,0)</f>
        <v>Archdeaconry of Bedford</v>
      </c>
      <c r="S6973">
        <v>3620</v>
      </c>
    </row>
    <row r="6974" spans="1:19" x14ac:dyDescent="0.3">
      <c r="A6974">
        <v>2024</v>
      </c>
      <c r="C6974" t="str">
        <f>IF(GETPIVOTDATA("PS % recovery",Sheet4!$B$5,"Parish Name",K6974)&gt;99.949%,"OK","No")</f>
        <v>No</v>
      </c>
      <c r="D6974" t="e">
        <f>VLOOKUP(J6974,'Ref2'!C:E,3,0)</f>
        <v>#N/A</v>
      </c>
      <c r="F6974">
        <v>1</v>
      </c>
      <c r="I6974" t="e">
        <f>VLOOKUP(J6974,Ref!L:M,2,0)</f>
        <v>#N/A</v>
      </c>
      <c r="J6974" t="s">
        <v>1319</v>
      </c>
      <c r="K6974" t="str">
        <f>VLOOKUP($J6974,Ref!$D:$H,2,0)</f>
        <v xml:space="preserve">Cardington                                   </v>
      </c>
      <c r="L6974" t="str">
        <f>VLOOKUP($J6974,Ref!$D:$H,3,0)</f>
        <v>Elstow Team Ministry</v>
      </c>
      <c r="M6974" t="str">
        <f>VLOOKUP($J6974,Ref!$D:$H,4,0)</f>
        <v>Bedford Deanery</v>
      </c>
      <c r="N6974" t="str">
        <f>VLOOKUP($J6974,Ref!$D:$H,5,0)</f>
        <v>Archdeaconry of Bedford</v>
      </c>
      <c r="S6974">
        <v>0</v>
      </c>
    </row>
    <row r="6975" spans="1:19" x14ac:dyDescent="0.3">
      <c r="A6975">
        <v>2024</v>
      </c>
      <c r="C6975" t="str">
        <f>IF(GETPIVOTDATA("PS % recovery",Sheet4!$B$5,"Parish Name",K6975)&gt;99.949%,"OK","No")</f>
        <v>No</v>
      </c>
      <c r="D6975" t="str">
        <f>VLOOKUP(J6975,'Ref2'!C:E,3,0)</f>
        <v>LLF</v>
      </c>
      <c r="F6975">
        <v>1</v>
      </c>
      <c r="I6975" t="str">
        <f>VLOOKUP(J6975,Ref!L:M,2,0)</f>
        <v>Yes</v>
      </c>
      <c r="J6975" t="s">
        <v>1321</v>
      </c>
      <c r="K6975" t="str">
        <f>VLOOKUP($J6975,Ref!$D:$H,2,0)</f>
        <v xml:space="preserve">Cranfield                                    </v>
      </c>
      <c r="L6975" t="str">
        <f>VLOOKUP($J6975,Ref!$D:$H,3,0)</f>
        <v>Cranfield and Hulcote with Salford</v>
      </c>
      <c r="M6975" t="str">
        <f>VLOOKUP($J6975,Ref!$D:$H,4,0)</f>
        <v>Bedford Deanery</v>
      </c>
      <c r="N6975" t="str">
        <f>VLOOKUP($J6975,Ref!$D:$H,5,0)</f>
        <v>Archdeaconry of Bedford</v>
      </c>
      <c r="S6975">
        <v>4000</v>
      </c>
    </row>
    <row r="6976" spans="1:19" x14ac:dyDescent="0.3">
      <c r="A6976">
        <v>2024</v>
      </c>
      <c r="C6976" t="str">
        <f>IF(GETPIVOTDATA("PS % recovery",Sheet4!$B$5,"Parish Name",K6976)&gt;99.949%,"OK","No")</f>
        <v>No</v>
      </c>
      <c r="D6976" t="e">
        <f>VLOOKUP(J6976,'Ref2'!C:E,3,0)</f>
        <v>#N/A</v>
      </c>
      <c r="F6976">
        <v>1</v>
      </c>
      <c r="I6976" t="e">
        <f>VLOOKUP(J6976,Ref!L:M,2,0)</f>
        <v>#N/A</v>
      </c>
      <c r="J6976" t="s">
        <v>1327</v>
      </c>
      <c r="K6976" t="str">
        <f>VLOOKUP($J6976,Ref!$D:$H,2,0)</f>
        <v xml:space="preserve">Elstow                                       </v>
      </c>
      <c r="L6976" t="str">
        <f>VLOOKUP($J6976,Ref!$D:$H,3,0)</f>
        <v>Elstow Team Ministry</v>
      </c>
      <c r="M6976" t="str">
        <f>VLOOKUP($J6976,Ref!$D:$H,4,0)</f>
        <v>Bedford Deanery</v>
      </c>
      <c r="N6976" t="str">
        <f>VLOOKUP($J6976,Ref!$D:$H,5,0)</f>
        <v>Archdeaconry of Bedford</v>
      </c>
      <c r="S6976">
        <v>1000</v>
      </c>
    </row>
    <row r="6977" spans="1:19" x14ac:dyDescent="0.3">
      <c r="A6977">
        <v>2024</v>
      </c>
      <c r="C6977" t="str">
        <f>IF(GETPIVOTDATA("PS % recovery",Sheet4!$B$5,"Parish Name",K6977)&gt;99.949%,"OK","No")</f>
        <v>OK</v>
      </c>
      <c r="D6977" t="e">
        <f>VLOOKUP(J6977,'Ref2'!C:E,3,0)</f>
        <v>#N/A</v>
      </c>
      <c r="F6977">
        <v>1</v>
      </c>
      <c r="I6977" t="e">
        <f>VLOOKUP(J6977,Ref!L:M,2,0)</f>
        <v>#N/A</v>
      </c>
      <c r="J6977" t="s">
        <v>1311</v>
      </c>
      <c r="K6977" t="str">
        <f>VLOOKUP($J6977,Ref!$D:$H,2,0)</f>
        <v xml:space="preserve">Goldington                                   </v>
      </c>
      <c r="L6977" t="str">
        <f>VLOOKUP($J6977,Ref!$D:$H,3,0)</f>
        <v>Goldington</v>
      </c>
      <c r="M6977" t="str">
        <f>VLOOKUP($J6977,Ref!$D:$H,4,0)</f>
        <v>Bedford Deanery</v>
      </c>
      <c r="N6977" t="str">
        <f>VLOOKUP($J6977,Ref!$D:$H,5,0)</f>
        <v>Archdeaconry of Bedford</v>
      </c>
      <c r="S6977">
        <v>5294</v>
      </c>
    </row>
    <row r="6978" spans="1:19" x14ac:dyDescent="0.3">
      <c r="A6978">
        <v>2024</v>
      </c>
      <c r="C6978" t="str">
        <f>IF(GETPIVOTDATA("PS % recovery",Sheet4!$B$5,"Parish Name",K6978)&gt;99.949%,"OK","No")</f>
        <v>No</v>
      </c>
      <c r="D6978" t="e">
        <f>VLOOKUP(J6978,'Ref2'!C:E,3,0)</f>
        <v>#N/A</v>
      </c>
      <c r="F6978">
        <v>1</v>
      </c>
      <c r="I6978" t="e">
        <f>VLOOKUP(J6978,Ref!L:M,2,0)</f>
        <v>#N/A</v>
      </c>
      <c r="J6978" t="s">
        <v>1325</v>
      </c>
      <c r="K6978" t="str">
        <f>VLOOKUP($J6978,Ref!$D:$H,2,0)</f>
        <v xml:space="preserve">Hulcote with Salford                         </v>
      </c>
      <c r="L6978" t="str">
        <f>VLOOKUP($J6978,Ref!$D:$H,3,0)</f>
        <v>Cranfield and Hulcote with Salford</v>
      </c>
      <c r="M6978" t="str">
        <f>VLOOKUP($J6978,Ref!$D:$H,4,0)</f>
        <v>Bedford Deanery</v>
      </c>
      <c r="N6978" t="str">
        <f>VLOOKUP($J6978,Ref!$D:$H,5,0)</f>
        <v>Archdeaconry of Bedford</v>
      </c>
      <c r="S6978">
        <v>500</v>
      </c>
    </row>
    <row r="6979" spans="1:19" x14ac:dyDescent="0.3">
      <c r="A6979">
        <v>2024</v>
      </c>
      <c r="C6979" t="str">
        <f>IF(GETPIVOTDATA("PS % recovery",Sheet4!$B$5,"Parish Name",K6979)&gt;99.949%,"OK","No")</f>
        <v>No</v>
      </c>
      <c r="D6979" t="e">
        <f>VLOOKUP(J6979,'Ref2'!C:E,3,0)</f>
        <v>#N/A</v>
      </c>
      <c r="F6979">
        <v>1</v>
      </c>
      <c r="I6979" t="e">
        <f>VLOOKUP(J6979,Ref!L:M,2,0)</f>
        <v>#N/A</v>
      </c>
      <c r="J6979" t="s">
        <v>1329</v>
      </c>
      <c r="K6979" t="str">
        <f>VLOOKUP($J6979,Ref!$D:$H,2,0)</f>
        <v xml:space="preserve">Houghton Conquest                            </v>
      </c>
      <c r="L6979" t="str">
        <f>VLOOKUP($J6979,Ref!$D:$H,3,0)</f>
        <v>Elstow Team Ministry</v>
      </c>
      <c r="M6979" t="str">
        <f>VLOOKUP($J6979,Ref!$D:$H,4,0)</f>
        <v>Bedford Deanery</v>
      </c>
      <c r="N6979" t="str">
        <f>VLOOKUP($J6979,Ref!$D:$H,5,0)</f>
        <v>Archdeaconry of Bedford</v>
      </c>
      <c r="S6979">
        <v>500</v>
      </c>
    </row>
    <row r="6980" spans="1:19" x14ac:dyDescent="0.3">
      <c r="A6980">
        <v>2024</v>
      </c>
      <c r="C6980" t="str">
        <f>IF(GETPIVOTDATA("PS % recovery",Sheet4!$B$5,"Parish Name",K6980)&gt;99.949%,"OK","No")</f>
        <v>No</v>
      </c>
      <c r="D6980" t="e">
        <f>VLOOKUP(J6980,'Ref2'!C:E,3,0)</f>
        <v>#N/A</v>
      </c>
      <c r="F6980">
        <v>1</v>
      </c>
      <c r="I6980" t="e">
        <f>VLOOKUP(J6980,Ref!L:M,2,0)</f>
        <v>#N/A</v>
      </c>
      <c r="J6980" t="s">
        <v>1309</v>
      </c>
      <c r="K6980" t="str">
        <f>VLOOKUP($J6980,Ref!$D:$H,2,0)</f>
        <v xml:space="preserve">Kempston                                     </v>
      </c>
      <c r="L6980" t="str">
        <f>VLOOKUP($J6980,Ref!$D:$H,3,0)</f>
        <v>Kempston</v>
      </c>
      <c r="M6980" t="str">
        <f>VLOOKUP($J6980,Ref!$D:$H,4,0)</f>
        <v>Bedford Deanery</v>
      </c>
      <c r="N6980" t="str">
        <f>VLOOKUP($J6980,Ref!$D:$H,5,0)</f>
        <v>Archdeaconry of Bedford</v>
      </c>
      <c r="S6980">
        <v>500</v>
      </c>
    </row>
    <row r="6981" spans="1:19" x14ac:dyDescent="0.3">
      <c r="A6981">
        <v>2024</v>
      </c>
      <c r="C6981" t="str">
        <f>IF(GETPIVOTDATA("PS % recovery",Sheet4!$B$5,"Parish Name",K6981)&gt;99.949%,"OK","No")</f>
        <v>No</v>
      </c>
      <c r="D6981" t="e">
        <f>VLOOKUP(J6981,'Ref2'!C:E,3,0)</f>
        <v>#N/A</v>
      </c>
      <c r="F6981">
        <v>1</v>
      </c>
      <c r="I6981" t="e">
        <f>VLOOKUP(J6981,Ref!L:M,2,0)</f>
        <v>#N/A</v>
      </c>
      <c r="J6981" t="s">
        <v>1313</v>
      </c>
      <c r="K6981" t="str">
        <f>VLOOKUP($J6981,Ref!$D:$H,2,0)</f>
        <v xml:space="preserve">Kempston, The Church of the Transfiguration  </v>
      </c>
      <c r="L6981" t="str">
        <f>VLOOKUP($J6981,Ref!$D:$H,3,0)</f>
        <v>Kempston, The Church of the Transfiguration</v>
      </c>
      <c r="M6981" t="str">
        <f>VLOOKUP($J6981,Ref!$D:$H,4,0)</f>
        <v>Bedford Deanery</v>
      </c>
      <c r="N6981" t="str">
        <f>VLOOKUP($J6981,Ref!$D:$H,5,0)</f>
        <v>Archdeaconry of Bedford</v>
      </c>
      <c r="S6981">
        <v>1500</v>
      </c>
    </row>
    <row r="6982" spans="1:19" x14ac:dyDescent="0.3">
      <c r="A6982">
        <v>2024</v>
      </c>
      <c r="C6982" t="str">
        <f>IF(GETPIVOTDATA("PS % recovery",Sheet4!$B$5,"Parish Name",K6982)&gt;99.949%,"OK","No")</f>
        <v>OK</v>
      </c>
      <c r="D6982" t="e">
        <f>VLOOKUP(J6982,'Ref2'!C:E,3,0)</f>
        <v>#N/A</v>
      </c>
      <c r="F6982">
        <v>1</v>
      </c>
      <c r="I6982" t="e">
        <f>VLOOKUP(J6982,Ref!L:M,2,0)</f>
        <v>#N/A</v>
      </c>
      <c r="J6982" t="s">
        <v>1333</v>
      </c>
      <c r="K6982" t="str">
        <f>VLOOKUP($J6982,Ref!$D:$H,2,0)</f>
        <v xml:space="preserve">Marston Morteyne with Lidlington             </v>
      </c>
      <c r="L6982" t="str">
        <f>VLOOKUP($J6982,Ref!$D:$H,3,0)</f>
        <v>Marston Morteyne with Lidlington</v>
      </c>
      <c r="M6982" t="str">
        <f>VLOOKUP($J6982,Ref!$D:$H,4,0)</f>
        <v>Bedford Deanery</v>
      </c>
      <c r="N6982" t="str">
        <f>VLOOKUP($J6982,Ref!$D:$H,5,0)</f>
        <v>Archdeaconry of Bedford</v>
      </c>
      <c r="S6982">
        <v>2359.7600000000002</v>
      </c>
    </row>
    <row r="6983" spans="1:19" x14ac:dyDescent="0.3">
      <c r="A6983">
        <v>2024</v>
      </c>
      <c r="C6983" t="str">
        <f>IF(GETPIVOTDATA("PS % recovery",Sheet4!$B$5,"Parish Name",K6983)&gt;99.949%,"OK","No")</f>
        <v>OK</v>
      </c>
      <c r="D6983" t="e">
        <f>VLOOKUP(J6983,'Ref2'!C:E,3,0)</f>
        <v>#N/A</v>
      </c>
      <c r="F6983">
        <v>1</v>
      </c>
      <c r="I6983" t="e">
        <f>VLOOKUP(J6983,Ref!L:M,2,0)</f>
        <v>#N/A</v>
      </c>
      <c r="J6983" t="s">
        <v>1317</v>
      </c>
      <c r="K6983" t="str">
        <f>VLOOKUP($J6983,Ref!$D:$H,2,0)</f>
        <v xml:space="preserve">Renhold                                      </v>
      </c>
      <c r="L6983" t="str">
        <f>VLOOKUP($J6983,Ref!$D:$H,3,0)</f>
        <v>Renhold</v>
      </c>
      <c r="M6983" t="str">
        <f>VLOOKUP($J6983,Ref!$D:$H,4,0)</f>
        <v>Bedford Deanery</v>
      </c>
      <c r="N6983" t="str">
        <f>VLOOKUP($J6983,Ref!$D:$H,5,0)</f>
        <v>Archdeaconry of Bedford</v>
      </c>
      <c r="S6983">
        <v>0</v>
      </c>
    </row>
    <row r="6984" spans="1:19" x14ac:dyDescent="0.3">
      <c r="A6984">
        <v>2024</v>
      </c>
      <c r="C6984" t="str">
        <f>IF(GETPIVOTDATA("PS % recovery",Sheet4!$B$5,"Parish Name",K6984)&gt;99.949%,"OK","No")</f>
        <v>No</v>
      </c>
      <c r="D6984" t="e">
        <f>VLOOKUP(J6984,'Ref2'!C:E,3,0)</f>
        <v>#N/A</v>
      </c>
      <c r="F6984">
        <v>1</v>
      </c>
      <c r="I6984" t="e">
        <f>VLOOKUP(J6984,Ref!L:M,2,0)</f>
        <v>#N/A</v>
      </c>
      <c r="J6984" t="s">
        <v>1331</v>
      </c>
      <c r="K6984" t="str">
        <f>VLOOKUP($J6984,Ref!$D:$H,2,0)</f>
        <v xml:space="preserve">Wilshamstead                                 </v>
      </c>
      <c r="L6984" t="str">
        <f>VLOOKUP($J6984,Ref!$D:$H,3,0)</f>
        <v>Elstow Team Ministry</v>
      </c>
      <c r="M6984" t="str">
        <f>VLOOKUP($J6984,Ref!$D:$H,4,0)</f>
        <v>Bedford Deanery</v>
      </c>
      <c r="N6984" t="str">
        <f>VLOOKUP($J6984,Ref!$D:$H,5,0)</f>
        <v>Archdeaconry of Bedford</v>
      </c>
      <c r="S6984">
        <v>0</v>
      </c>
    </row>
    <row r="6985" spans="1:19" x14ac:dyDescent="0.3">
      <c r="A6985">
        <v>2024</v>
      </c>
      <c r="C6985" t="str">
        <f>IF(GETPIVOTDATA("PS % recovery",Sheet4!$B$5,"Parish Name",K6985)&gt;99.949%,"OK","No")</f>
        <v>OK</v>
      </c>
      <c r="D6985" t="str">
        <f>VLOOKUP(J6985,'Ref2'!C:E,3,0)</f>
        <v>LLF</v>
      </c>
      <c r="F6985">
        <v>1</v>
      </c>
      <c r="I6985" t="e">
        <f>VLOOKUP(J6985,Ref!L:M,2,0)</f>
        <v>#N/A</v>
      </c>
      <c r="J6985" t="s">
        <v>1335</v>
      </c>
      <c r="K6985" t="str">
        <f>VLOOKUP($J6985,Ref!$D:$H,2,0)</f>
        <v xml:space="preserve">Wootton                                      </v>
      </c>
      <c r="L6985" t="str">
        <f>VLOOKUP($J6985,Ref!$D:$H,3,0)</f>
        <v>Wootton</v>
      </c>
      <c r="M6985" t="str">
        <f>VLOOKUP($J6985,Ref!$D:$H,4,0)</f>
        <v>Bedford Deanery</v>
      </c>
      <c r="N6985" t="str">
        <f>VLOOKUP($J6985,Ref!$D:$H,5,0)</f>
        <v>Archdeaconry of Bedford</v>
      </c>
      <c r="S6985">
        <v>5000</v>
      </c>
    </row>
    <row r="6986" spans="1:19" x14ac:dyDescent="0.3">
      <c r="A6986">
        <v>2024</v>
      </c>
      <c r="C6986" t="str">
        <f>IF(GETPIVOTDATA("PS % recovery",Sheet4!$B$5,"Parish Name",K6986)&gt;99.949%,"OK","No")</f>
        <v>OK</v>
      </c>
      <c r="D6986" t="e">
        <f>VLOOKUP(J6986,'Ref2'!C:E,3,0)</f>
        <v>#N/A</v>
      </c>
      <c r="F6986">
        <v>1</v>
      </c>
      <c r="I6986" t="e">
        <f>VLOOKUP(J6986,Ref!L:M,2,0)</f>
        <v>#N/A</v>
      </c>
      <c r="J6986" t="s">
        <v>1337</v>
      </c>
      <c r="K6986" t="str">
        <f>VLOOKUP($J6986,Ref!$D:$H,2,0)</f>
        <v xml:space="preserve">Biggleswade                                  </v>
      </c>
      <c r="L6986" t="str">
        <f>VLOOKUP($J6986,Ref!$D:$H,3,0)</f>
        <v>Biggleswade</v>
      </c>
      <c r="M6986" t="str">
        <f>VLOOKUP($J6986,Ref!$D:$H,4,0)</f>
        <v xml:space="preserve">Biggleswade Deanery </v>
      </c>
      <c r="N6986" t="str">
        <f>VLOOKUP($J6986,Ref!$D:$H,5,0)</f>
        <v>Archdeaconry of Bedford</v>
      </c>
      <c r="S6986">
        <v>6404</v>
      </c>
    </row>
    <row r="6987" spans="1:19" x14ac:dyDescent="0.3">
      <c r="A6987">
        <v>2024</v>
      </c>
      <c r="C6987" t="str">
        <f>IF(GETPIVOTDATA("PS % recovery",Sheet4!$B$5,"Parish Name",K6987)&gt;99.949%,"OK","No")</f>
        <v>OK</v>
      </c>
      <c r="D6987" t="e">
        <f>VLOOKUP(J6987,'Ref2'!C:E,3,0)</f>
        <v>#N/A</v>
      </c>
      <c r="F6987">
        <v>1</v>
      </c>
      <c r="I6987" t="e">
        <f>VLOOKUP(J6987,Ref!L:M,2,0)</f>
        <v>#N/A</v>
      </c>
      <c r="J6987" t="s">
        <v>1339</v>
      </c>
      <c r="K6987" t="str">
        <f>VLOOKUP($J6987,Ref!$D:$H,2,0)</f>
        <v xml:space="preserve">Blunham                                      </v>
      </c>
      <c r="L6987" t="str">
        <f>VLOOKUP($J6987,Ref!$D:$H,3,0)</f>
        <v>The Riversmeet Benefice</v>
      </c>
      <c r="M6987" t="str">
        <f>VLOOKUP($J6987,Ref!$D:$H,4,0)</f>
        <v xml:space="preserve">Biggleswade Deanery </v>
      </c>
      <c r="N6987" t="str">
        <f>VLOOKUP($J6987,Ref!$D:$H,5,0)</f>
        <v>Archdeaconry of Bedford</v>
      </c>
      <c r="S6987">
        <v>1200</v>
      </c>
    </row>
    <row r="6988" spans="1:19" x14ac:dyDescent="0.3">
      <c r="A6988">
        <v>2024</v>
      </c>
      <c r="C6988" t="str">
        <f>IF(GETPIVOTDATA("PS % recovery",Sheet4!$B$5,"Parish Name",K6988)&gt;99.949%,"OK","No")</f>
        <v>No</v>
      </c>
      <c r="D6988" t="e">
        <f>VLOOKUP(J6988,'Ref2'!C:E,3,0)</f>
        <v>#N/A</v>
      </c>
      <c r="F6988">
        <v>1</v>
      </c>
      <c r="I6988" t="e">
        <f>VLOOKUP(J6988,Ref!L:M,2,0)</f>
        <v>#N/A</v>
      </c>
      <c r="J6988" t="s">
        <v>841</v>
      </c>
      <c r="K6988" t="str">
        <f>VLOOKUP($J6988,Ref!$D:$H,2,0)</f>
        <v xml:space="preserve">Caldecote, All Saints                        </v>
      </c>
      <c r="L6988" t="str">
        <f>VLOOKUP($J6988,Ref!$D:$H,3,0)</f>
        <v>Caldecote, Northill and Old Warden</v>
      </c>
      <c r="M6988" t="str">
        <f>VLOOKUP($J6988,Ref!$D:$H,4,0)</f>
        <v xml:space="preserve">Biggleswade Deanery </v>
      </c>
      <c r="N6988" t="str">
        <f>VLOOKUP($J6988,Ref!$D:$H,5,0)</f>
        <v>Archdeaconry of Bedford</v>
      </c>
      <c r="S6988">
        <v>0</v>
      </c>
    </row>
    <row r="6989" spans="1:19" x14ac:dyDescent="0.3">
      <c r="A6989">
        <v>2024</v>
      </c>
      <c r="C6989" t="str">
        <f>IF(GETPIVOTDATA("PS % recovery",Sheet4!$B$5,"Parish Name",K6989)&gt;99.949%,"OK","No")</f>
        <v>OK</v>
      </c>
      <c r="D6989" t="e">
        <f>VLOOKUP(J6989,'Ref2'!C:E,3,0)</f>
        <v>#N/A</v>
      </c>
      <c r="F6989">
        <v>1</v>
      </c>
      <c r="I6989" t="e">
        <f>VLOOKUP(J6989,Ref!L:M,2,0)</f>
        <v>#N/A</v>
      </c>
      <c r="J6989" t="s">
        <v>1346</v>
      </c>
      <c r="K6989" t="str">
        <f>VLOOKUP($J6989,Ref!$D:$H,2,0)</f>
        <v xml:space="preserve">Cockayne Hatley                              </v>
      </c>
      <c r="L6989" t="str">
        <f>VLOOKUP($J6989,Ref!$D:$H,3,0)</f>
        <v>Potton with Sutton and Cockayne Hatley</v>
      </c>
      <c r="M6989" t="str">
        <f>VLOOKUP($J6989,Ref!$D:$H,4,0)</f>
        <v xml:space="preserve">Biggleswade Deanery </v>
      </c>
      <c r="N6989" t="str">
        <f>VLOOKUP($J6989,Ref!$D:$H,5,0)</f>
        <v>Archdeaconry of Bedford</v>
      </c>
      <c r="S6989">
        <v>250</v>
      </c>
    </row>
    <row r="6990" spans="1:19" x14ac:dyDescent="0.3">
      <c r="A6990">
        <v>2024</v>
      </c>
      <c r="C6990" t="str">
        <f>IF(GETPIVOTDATA("PS % recovery",Sheet4!$B$5,"Parish Name",K6990)&gt;99.949%,"OK","No")</f>
        <v>OK</v>
      </c>
      <c r="D6990" t="e">
        <f>VLOOKUP(J6990,'Ref2'!C:E,3,0)</f>
        <v>#N/A</v>
      </c>
      <c r="F6990">
        <v>1</v>
      </c>
      <c r="I6990" t="e">
        <f>VLOOKUP(J6990,Ref!L:M,2,0)</f>
        <v>#N/A</v>
      </c>
      <c r="J6990" t="s">
        <v>1352</v>
      </c>
      <c r="K6990" t="str">
        <f>VLOOKUP($J6990,Ref!$D:$H,2,0)</f>
        <v xml:space="preserve">Cople                                        </v>
      </c>
      <c r="L6990" t="str">
        <f>VLOOKUP($J6990,Ref!$D:$H,3,0)</f>
        <v>Cople, Moggerhanger and Willington</v>
      </c>
      <c r="M6990" t="str">
        <f>VLOOKUP($J6990,Ref!$D:$H,4,0)</f>
        <v xml:space="preserve">Biggleswade Deanery </v>
      </c>
      <c r="N6990" t="str">
        <f>VLOOKUP($J6990,Ref!$D:$H,5,0)</f>
        <v>Archdeaconry of Bedford</v>
      </c>
      <c r="S6990">
        <v>500</v>
      </c>
    </row>
    <row r="6991" spans="1:19" x14ac:dyDescent="0.3">
      <c r="A6991">
        <v>2024</v>
      </c>
      <c r="C6991" t="str">
        <f>IF(GETPIVOTDATA("PS % recovery",Sheet4!$B$5,"Parish Name",K6991)&gt;99.949%,"OK","No")</f>
        <v>No</v>
      </c>
      <c r="D6991" t="e">
        <f>VLOOKUP(J6991,'Ref2'!C:E,3,0)</f>
        <v>#N/A</v>
      </c>
      <c r="F6991">
        <v>1</v>
      </c>
      <c r="I6991" t="e">
        <f>VLOOKUP(J6991,Ref!L:M,2,0)</f>
        <v>#N/A</v>
      </c>
      <c r="J6991" t="s">
        <v>1358</v>
      </c>
      <c r="K6991" t="str">
        <f>VLOOKUP($J6991,Ref!$D:$H,2,0)</f>
        <v xml:space="preserve">Dunton                                       </v>
      </c>
      <c r="L6991" t="str">
        <f>VLOOKUP($J6991,Ref!$D:$H,3,0)</f>
        <v>Dunton with Wrestlingworth and Eyeworth</v>
      </c>
      <c r="M6991" t="str">
        <f>VLOOKUP($J6991,Ref!$D:$H,4,0)</f>
        <v xml:space="preserve">Biggleswade Deanery </v>
      </c>
      <c r="N6991" t="str">
        <f>VLOOKUP($J6991,Ref!$D:$H,5,0)</f>
        <v>Archdeaconry of Bedford</v>
      </c>
      <c r="S6991">
        <v>500</v>
      </c>
    </row>
    <row r="6992" spans="1:19" x14ac:dyDescent="0.3">
      <c r="A6992">
        <v>2024</v>
      </c>
      <c r="C6992" t="str">
        <f>IF(GETPIVOTDATA("PS % recovery",Sheet4!$B$5,"Parish Name",K6992)&gt;99.949%,"OK","No")</f>
        <v>OK</v>
      </c>
      <c r="D6992" t="str">
        <f>VLOOKUP(J6992,'Ref2'!C:E,3,0)</f>
        <v>LLF</v>
      </c>
      <c r="F6992">
        <v>1</v>
      </c>
      <c r="I6992" t="e">
        <f>VLOOKUP(J6992,Ref!L:M,2,0)</f>
        <v>#N/A</v>
      </c>
      <c r="J6992" t="s">
        <v>1364</v>
      </c>
      <c r="K6992" t="str">
        <f>VLOOKUP($J6992,Ref!$D:$H,2,0)</f>
        <v xml:space="preserve">Eaton Socon                                  </v>
      </c>
      <c r="L6992" t="str">
        <f>VLOOKUP($J6992,Ref!$D:$H,3,0)</f>
        <v>Eaton Socon</v>
      </c>
      <c r="M6992" t="str">
        <f>VLOOKUP($J6992,Ref!$D:$H,4,0)</f>
        <v xml:space="preserve">Biggleswade Deanery </v>
      </c>
      <c r="N6992" t="str">
        <f>VLOOKUP($J6992,Ref!$D:$H,5,0)</f>
        <v>Archdeaconry of Bedford</v>
      </c>
      <c r="S6992">
        <v>6740</v>
      </c>
    </row>
    <row r="6993" spans="1:19" x14ac:dyDescent="0.3">
      <c r="A6993">
        <v>2024</v>
      </c>
      <c r="C6993" t="str">
        <f>IF(GETPIVOTDATA("PS % recovery",Sheet4!$B$5,"Parish Name",K6993)&gt;99.949%,"OK","No")</f>
        <v>No</v>
      </c>
      <c r="D6993" t="e">
        <f>VLOOKUP(J6993,'Ref2'!C:E,3,0)</f>
        <v>#N/A</v>
      </c>
      <c r="F6993">
        <v>1</v>
      </c>
      <c r="I6993" t="e">
        <f>VLOOKUP(J6993,Ref!L:M,2,0)</f>
        <v>#N/A</v>
      </c>
      <c r="J6993" t="s">
        <v>1362</v>
      </c>
      <c r="K6993" t="str">
        <f>VLOOKUP($J6993,Ref!$D:$H,2,0)</f>
        <v xml:space="preserve">Eyeworth                                     </v>
      </c>
      <c r="L6993" t="str">
        <f>VLOOKUP($J6993,Ref!$D:$H,3,0)</f>
        <v>Dunton with Wrestlingworth and Eyeworth</v>
      </c>
      <c r="M6993" t="str">
        <f>VLOOKUP($J6993,Ref!$D:$H,4,0)</f>
        <v xml:space="preserve">Biggleswade Deanery </v>
      </c>
      <c r="N6993" t="str">
        <f>VLOOKUP($J6993,Ref!$D:$H,5,0)</f>
        <v>Archdeaconry of Bedford</v>
      </c>
      <c r="S6993">
        <v>100</v>
      </c>
    </row>
    <row r="6994" spans="1:19" x14ac:dyDescent="0.3">
      <c r="A6994">
        <v>2024</v>
      </c>
      <c r="C6994" t="str">
        <f>IF(GETPIVOTDATA("PS % recovery",Sheet4!$B$5,"Parish Name",K6994)&gt;99.949%,"OK","No")</f>
        <v>OK</v>
      </c>
      <c r="D6994" t="e">
        <f>VLOOKUP(J6994,'Ref2'!C:E,3,0)</f>
        <v>#N/A</v>
      </c>
      <c r="F6994">
        <v>1</v>
      </c>
      <c r="I6994" t="e">
        <f>VLOOKUP(J6994,Ref!L:M,2,0)</f>
        <v>#N/A</v>
      </c>
      <c r="J6994" t="s">
        <v>1366</v>
      </c>
      <c r="K6994" t="str">
        <f>VLOOKUP($J6994,Ref!$D:$H,2,0)</f>
        <v xml:space="preserve">Great Barford                                </v>
      </c>
      <c r="L6994" t="str">
        <f>VLOOKUP($J6994,Ref!$D:$H,3,0)</f>
        <v>The Riversmeet Benefice</v>
      </c>
      <c r="M6994" t="str">
        <f>VLOOKUP($J6994,Ref!$D:$H,4,0)</f>
        <v xml:space="preserve">Biggleswade Deanery </v>
      </c>
      <c r="N6994" t="str">
        <f>VLOOKUP($J6994,Ref!$D:$H,5,0)</f>
        <v>Archdeaconry of Bedford</v>
      </c>
      <c r="S6994">
        <v>1682</v>
      </c>
    </row>
    <row r="6995" spans="1:19" x14ac:dyDescent="0.3">
      <c r="A6995">
        <v>2024</v>
      </c>
      <c r="C6995" t="str">
        <f>IF(GETPIVOTDATA("PS % recovery",Sheet4!$B$5,"Parish Name",K6995)&gt;99.949%,"OK","No")</f>
        <v>No</v>
      </c>
      <c r="D6995" t="e">
        <f>VLOOKUP(J6995,'Ref2'!C:E,3,0)</f>
        <v>#N/A</v>
      </c>
      <c r="F6995">
        <v>1</v>
      </c>
      <c r="I6995" t="e">
        <f>VLOOKUP(J6995,Ref!L:M,2,0)</f>
        <v>#N/A</v>
      </c>
      <c r="J6995" t="s">
        <v>1356</v>
      </c>
      <c r="K6995" t="str">
        <f>VLOOKUP($J6995,Ref!$D:$H,2,0)</f>
        <v xml:space="preserve">Moggerhanger                                 </v>
      </c>
      <c r="L6995" t="str">
        <f>VLOOKUP($J6995,Ref!$D:$H,3,0)</f>
        <v>Cople, Moggerhanger and Willington</v>
      </c>
      <c r="M6995" t="str">
        <f>VLOOKUP($J6995,Ref!$D:$H,4,0)</f>
        <v xml:space="preserve">Biggleswade Deanery </v>
      </c>
      <c r="N6995" t="str">
        <f>VLOOKUP($J6995,Ref!$D:$H,5,0)</f>
        <v>Archdeaconry of Bedford</v>
      </c>
      <c r="S6995">
        <v>800</v>
      </c>
    </row>
    <row r="6996" spans="1:19" x14ac:dyDescent="0.3">
      <c r="A6996">
        <v>2024</v>
      </c>
      <c r="C6996" t="str">
        <f>IF(GETPIVOTDATA("PS % recovery",Sheet4!$B$5,"Parish Name",K6996)&gt;99.949%,"OK","No")</f>
        <v>OK</v>
      </c>
      <c r="D6996" t="e">
        <f>VLOOKUP(J6996,'Ref2'!C:E,3,0)</f>
        <v>#N/A</v>
      </c>
      <c r="F6996">
        <v>1</v>
      </c>
      <c r="I6996" t="e">
        <f>VLOOKUP(J6996,Ref!L:M,2,0)</f>
        <v>#N/A</v>
      </c>
      <c r="J6996" t="s">
        <v>842</v>
      </c>
      <c r="K6996" t="str">
        <f>VLOOKUP($J6996,Ref!$D:$H,2,0)</f>
        <v xml:space="preserve">Northill                                     </v>
      </c>
      <c r="L6996" t="str">
        <f>VLOOKUP($J6996,Ref!$D:$H,3,0)</f>
        <v>Caldecote, Northill and Old Warden</v>
      </c>
      <c r="M6996" t="str">
        <f>VLOOKUP($J6996,Ref!$D:$H,4,0)</f>
        <v xml:space="preserve">Biggleswade Deanery </v>
      </c>
      <c r="N6996" t="str">
        <f>VLOOKUP($J6996,Ref!$D:$H,5,0)</f>
        <v>Archdeaconry of Bedford</v>
      </c>
      <c r="S6996">
        <v>0</v>
      </c>
    </row>
    <row r="6997" spans="1:19" x14ac:dyDescent="0.3">
      <c r="A6997">
        <v>2024</v>
      </c>
      <c r="C6997" t="str">
        <f>IF(GETPIVOTDATA("PS % recovery",Sheet4!$B$5,"Parish Name",K6997)&gt;99.949%,"OK","No")</f>
        <v>OK</v>
      </c>
      <c r="D6997" t="e">
        <f>VLOOKUP(J6997,'Ref2'!C:E,3,0)</f>
        <v>#N/A</v>
      </c>
      <c r="F6997">
        <v>1</v>
      </c>
      <c r="I6997" t="e">
        <f>VLOOKUP(J6997,Ref!L:M,2,0)</f>
        <v>#N/A</v>
      </c>
      <c r="J6997" t="s">
        <v>844</v>
      </c>
      <c r="K6997" t="str">
        <f>VLOOKUP($J6997,Ref!$D:$H,2,0)</f>
        <v xml:space="preserve">Old Warden                                   </v>
      </c>
      <c r="L6997" t="str">
        <f>VLOOKUP($J6997,Ref!$D:$H,3,0)</f>
        <v>Caldecote, Northill and Old Warden</v>
      </c>
      <c r="M6997" t="str">
        <f>VLOOKUP($J6997,Ref!$D:$H,4,0)</f>
        <v xml:space="preserve">Biggleswade Deanery </v>
      </c>
      <c r="N6997" t="str">
        <f>VLOOKUP($J6997,Ref!$D:$H,5,0)</f>
        <v>Archdeaconry of Bedford</v>
      </c>
      <c r="S6997">
        <v>494</v>
      </c>
    </row>
    <row r="6998" spans="1:19" x14ac:dyDescent="0.3">
      <c r="A6998">
        <v>2024</v>
      </c>
      <c r="C6998" t="str">
        <f>IF(GETPIVOTDATA("PS % recovery",Sheet4!$B$5,"Parish Name",K6998)&gt;99.949%,"OK","No")</f>
        <v>No</v>
      </c>
      <c r="D6998" t="e">
        <f>VLOOKUP(J6998,'Ref2'!C:E,3,0)</f>
        <v>#N/A</v>
      </c>
      <c r="F6998">
        <v>1</v>
      </c>
      <c r="I6998" t="e">
        <f>VLOOKUP(J6998,Ref!L:M,2,0)</f>
        <v>#N/A</v>
      </c>
      <c r="J6998" t="s">
        <v>1348</v>
      </c>
      <c r="K6998" t="str">
        <f>VLOOKUP($J6998,Ref!$D:$H,2,0)</f>
        <v xml:space="preserve">Potton                                       </v>
      </c>
      <c r="L6998" t="str">
        <f>VLOOKUP($J6998,Ref!$D:$H,3,0)</f>
        <v>Potton with Sutton and Cockayne Hatley</v>
      </c>
      <c r="M6998" t="str">
        <f>VLOOKUP($J6998,Ref!$D:$H,4,0)</f>
        <v xml:space="preserve">Biggleswade Deanery </v>
      </c>
      <c r="N6998" t="str">
        <f>VLOOKUP($J6998,Ref!$D:$H,5,0)</f>
        <v>Archdeaconry of Bedford</v>
      </c>
      <c r="S6998">
        <v>0</v>
      </c>
    </row>
    <row r="6999" spans="1:19" x14ac:dyDescent="0.3">
      <c r="A6999">
        <v>2024</v>
      </c>
      <c r="C6999" t="str">
        <f>IF(GETPIVOTDATA("PS % recovery",Sheet4!$B$5,"Parish Name",K6999)&gt;99.949%,"OK","No")</f>
        <v>OK</v>
      </c>
      <c r="D6999" t="e">
        <f>VLOOKUP(J6999,'Ref2'!C:E,3,0)</f>
        <v>#N/A</v>
      </c>
      <c r="F6999">
        <v>1</v>
      </c>
      <c r="I6999" t="e">
        <f>VLOOKUP(J6999,Ref!L:M,2,0)</f>
        <v>#N/A</v>
      </c>
      <c r="J6999" t="s">
        <v>1368</v>
      </c>
      <c r="K6999" t="str">
        <f>VLOOKUP($J6999,Ref!$D:$H,2,0)</f>
        <v xml:space="preserve">Roxton                                       </v>
      </c>
      <c r="L6999" t="str">
        <f>VLOOKUP($J6999,Ref!$D:$H,3,0)</f>
        <v>The Riversmeet Benefice</v>
      </c>
      <c r="M6999" t="str">
        <f>VLOOKUP($J6999,Ref!$D:$H,4,0)</f>
        <v xml:space="preserve">Biggleswade Deanery </v>
      </c>
      <c r="N6999" t="str">
        <f>VLOOKUP($J6999,Ref!$D:$H,5,0)</f>
        <v>Archdeaconry of Bedford</v>
      </c>
      <c r="S6999">
        <v>1108</v>
      </c>
    </row>
    <row r="7000" spans="1:19" x14ac:dyDescent="0.3">
      <c r="A7000">
        <v>2024</v>
      </c>
      <c r="C7000" t="str">
        <f>IF(GETPIVOTDATA("PS % recovery",Sheet4!$B$5,"Parish Name",K7000)&gt;99.949%,"OK","No")</f>
        <v>No</v>
      </c>
      <c r="D7000" t="e">
        <f>VLOOKUP(J7000,'Ref2'!C:E,3,0)</f>
        <v>#N/A</v>
      </c>
      <c r="F7000">
        <v>1</v>
      </c>
      <c r="I7000" t="e">
        <f>VLOOKUP(J7000,Ref!L:M,2,0)</f>
        <v>#N/A</v>
      </c>
      <c r="J7000" t="s">
        <v>846</v>
      </c>
      <c r="K7000" t="str">
        <f>VLOOKUP($J7000,Ref!$D:$H,2,0)</f>
        <v xml:space="preserve">Sandy                                        </v>
      </c>
      <c r="L7000" t="str">
        <f>VLOOKUP($J7000,Ref!$D:$H,3,0)</f>
        <v>Sandy</v>
      </c>
      <c r="M7000" t="str">
        <f>VLOOKUP($J7000,Ref!$D:$H,4,0)</f>
        <v xml:space="preserve">Biggleswade Deanery </v>
      </c>
      <c r="N7000" t="str">
        <f>VLOOKUP($J7000,Ref!$D:$H,5,0)</f>
        <v>Archdeaconry of Bedford</v>
      </c>
      <c r="S7000">
        <v>0</v>
      </c>
    </row>
    <row r="7001" spans="1:19" x14ac:dyDescent="0.3">
      <c r="A7001">
        <v>2024</v>
      </c>
      <c r="C7001" t="str">
        <f>IF(GETPIVOTDATA("PS % recovery",Sheet4!$B$5,"Parish Name",K7001)&gt;99.949%,"OK","No")</f>
        <v>OK</v>
      </c>
      <c r="D7001" t="e">
        <f>VLOOKUP(J7001,'Ref2'!C:E,3,0)</f>
        <v>#N/A</v>
      </c>
      <c r="F7001">
        <v>1</v>
      </c>
      <c r="I7001" t="e">
        <f>VLOOKUP(J7001,Ref!L:M,2,0)</f>
        <v>#N/A</v>
      </c>
      <c r="J7001" t="s">
        <v>1350</v>
      </c>
      <c r="K7001" t="str">
        <f>VLOOKUP($J7001,Ref!$D:$H,2,0)</f>
        <v xml:space="preserve">Sutton                                       </v>
      </c>
      <c r="L7001" t="str">
        <f>VLOOKUP($J7001,Ref!$D:$H,3,0)</f>
        <v>Potton with Sutton and Cockayne Hatley</v>
      </c>
      <c r="M7001" t="str">
        <f>VLOOKUP($J7001,Ref!$D:$H,4,0)</f>
        <v xml:space="preserve">Biggleswade Deanery </v>
      </c>
      <c r="N7001" t="str">
        <f>VLOOKUP($J7001,Ref!$D:$H,5,0)</f>
        <v>Archdeaconry of Bedford</v>
      </c>
      <c r="S7001">
        <v>0</v>
      </c>
    </row>
    <row r="7002" spans="1:19" x14ac:dyDescent="0.3">
      <c r="A7002">
        <v>2024</v>
      </c>
      <c r="C7002" t="str">
        <f>IF(GETPIVOTDATA("PS % recovery",Sheet4!$B$5,"Parish Name",K7002)&gt;99.949%,"OK","No")</f>
        <v>No</v>
      </c>
      <c r="D7002" t="e">
        <f>VLOOKUP(J7002,'Ref2'!C:E,3,0)</f>
        <v>#N/A</v>
      </c>
      <c r="F7002">
        <v>1</v>
      </c>
      <c r="I7002" t="e">
        <f>VLOOKUP(J7002,Ref!L:M,2,0)</f>
        <v>#N/A</v>
      </c>
      <c r="J7002" t="s">
        <v>1341</v>
      </c>
      <c r="K7002" t="str">
        <f>VLOOKUP($J7002,Ref!$D:$H,2,0)</f>
        <v xml:space="preserve">Tempsford with Little Barford                </v>
      </c>
      <c r="L7002" t="str">
        <f>VLOOKUP($J7002,Ref!$D:$H,3,0)</f>
        <v>The Riversmeet Benefice</v>
      </c>
      <c r="M7002" t="str">
        <f>VLOOKUP($J7002,Ref!$D:$H,4,0)</f>
        <v xml:space="preserve">Biggleswade Deanery </v>
      </c>
      <c r="N7002" t="str">
        <f>VLOOKUP($J7002,Ref!$D:$H,5,0)</f>
        <v>Archdeaconry of Bedford</v>
      </c>
      <c r="S7002">
        <v>1000</v>
      </c>
    </row>
    <row r="7003" spans="1:19" x14ac:dyDescent="0.3">
      <c r="A7003">
        <v>2024</v>
      </c>
      <c r="C7003" t="str">
        <f>IF(GETPIVOTDATA("PS % recovery",Sheet4!$B$5,"Parish Name",K7003)&gt;99.949%,"OK","No")</f>
        <v>OK</v>
      </c>
      <c r="D7003" t="e">
        <f>VLOOKUP(J7003,'Ref2'!C:E,3,0)</f>
        <v>#N/A</v>
      </c>
      <c r="F7003">
        <v>1</v>
      </c>
      <c r="I7003" t="e">
        <f>VLOOKUP(J7003,Ref!L:M,2,0)</f>
        <v>#N/A</v>
      </c>
      <c r="J7003" t="s">
        <v>1354</v>
      </c>
      <c r="K7003" t="str">
        <f>VLOOKUP($J7003,Ref!$D:$H,2,0)</f>
        <v xml:space="preserve">Willington                                   </v>
      </c>
      <c r="L7003" t="str">
        <f>VLOOKUP($J7003,Ref!$D:$H,3,0)</f>
        <v>Cople, Moggerhanger and Willington</v>
      </c>
      <c r="M7003" t="str">
        <f>VLOOKUP($J7003,Ref!$D:$H,4,0)</f>
        <v xml:space="preserve">Biggleswade Deanery </v>
      </c>
      <c r="N7003" t="str">
        <f>VLOOKUP($J7003,Ref!$D:$H,5,0)</f>
        <v>Archdeaconry of Bedford</v>
      </c>
      <c r="S7003">
        <v>1800</v>
      </c>
    </row>
    <row r="7004" spans="1:19" x14ac:dyDescent="0.3">
      <c r="A7004">
        <v>2024</v>
      </c>
      <c r="C7004" t="str">
        <f>IF(GETPIVOTDATA("PS % recovery",Sheet4!$B$5,"Parish Name",K7004)&gt;99.949%,"OK","No")</f>
        <v>No</v>
      </c>
      <c r="D7004" t="e">
        <f>VLOOKUP(J7004,'Ref2'!C:E,3,0)</f>
        <v>#N/A</v>
      </c>
      <c r="F7004">
        <v>1</v>
      </c>
      <c r="I7004" t="e">
        <f>VLOOKUP(J7004,Ref!L:M,2,0)</f>
        <v>#N/A</v>
      </c>
      <c r="J7004" t="s">
        <v>1360</v>
      </c>
      <c r="K7004" t="str">
        <f>VLOOKUP($J7004,Ref!$D:$H,2,0)</f>
        <v xml:space="preserve">Wrestlingworth                               </v>
      </c>
      <c r="L7004" t="str">
        <f>VLOOKUP($J7004,Ref!$D:$H,3,0)</f>
        <v>Dunton with Wrestlingworth and Eyeworth</v>
      </c>
      <c r="M7004" t="str">
        <f>VLOOKUP($J7004,Ref!$D:$H,4,0)</f>
        <v xml:space="preserve">Biggleswade Deanery </v>
      </c>
      <c r="N7004" t="str">
        <f>VLOOKUP($J7004,Ref!$D:$H,5,0)</f>
        <v>Archdeaconry of Bedford</v>
      </c>
      <c r="S7004">
        <v>200</v>
      </c>
    </row>
    <row r="7005" spans="1:19" x14ac:dyDescent="0.3">
      <c r="A7005">
        <v>2024</v>
      </c>
      <c r="C7005" t="str">
        <f>IF(GETPIVOTDATA("PS % recovery",Sheet4!$B$5,"Parish Name",K7005)&gt;99.949%,"OK","No")</f>
        <v>OK</v>
      </c>
      <c r="D7005" t="e">
        <f>VLOOKUP(J7005,'Ref2'!C:E,3,0)</f>
        <v>#N/A</v>
      </c>
      <c r="F7005">
        <v>1</v>
      </c>
      <c r="I7005" t="e">
        <f>VLOOKUP(J7005,Ref!L:M,2,0)</f>
        <v>#N/A</v>
      </c>
      <c r="J7005" t="s">
        <v>1371</v>
      </c>
      <c r="K7005" t="str">
        <f>VLOOKUP($J7005,Ref!$D:$H,2,0)</f>
        <v xml:space="preserve">Billington                                   </v>
      </c>
      <c r="L7005" t="str">
        <f>VLOOKUP($J7005,Ref!$D:$H,3,0)</f>
        <v>Ouzel Valley Team Ministry</v>
      </c>
      <c r="M7005" t="str">
        <f>VLOOKUP($J7005,Ref!$D:$H,4,0)</f>
        <v>Dunstable Deanery</v>
      </c>
      <c r="N7005" t="str">
        <f>VLOOKUP($J7005,Ref!$D:$H,5,0)</f>
        <v>Archdeaconry of Bedford</v>
      </c>
      <c r="S7005">
        <v>310</v>
      </c>
    </row>
    <row r="7006" spans="1:19" x14ac:dyDescent="0.3">
      <c r="A7006">
        <v>2024</v>
      </c>
      <c r="C7006" t="str">
        <f>IF(GETPIVOTDATA("PS % recovery",Sheet4!$B$5,"Parish Name",K7006)&gt;99.949%,"OK","No")</f>
        <v>No</v>
      </c>
      <c r="D7006" t="e">
        <f>VLOOKUP(J7006,'Ref2'!C:E,3,0)</f>
        <v>#N/A</v>
      </c>
      <c r="F7006">
        <v>1</v>
      </c>
      <c r="I7006" t="e">
        <f>VLOOKUP(J7006,Ref!L:M,2,0)</f>
        <v>#N/A</v>
      </c>
      <c r="J7006" t="s">
        <v>1380</v>
      </c>
      <c r="K7006" t="str">
        <f>VLOOKUP($J7006,Ref!$D:$H,2,0)</f>
        <v xml:space="preserve">Chalgrave                                    </v>
      </c>
      <c r="L7006" t="str">
        <f>VLOOKUP($J7006,Ref!$D:$H,3,0)</f>
        <v>Toddington and Chalgrave</v>
      </c>
      <c r="M7006" t="str">
        <f>VLOOKUP($J7006,Ref!$D:$H,4,0)</f>
        <v>Dunstable Deanery</v>
      </c>
      <c r="N7006" t="str">
        <f>VLOOKUP($J7006,Ref!$D:$H,5,0)</f>
        <v>Archdeaconry of Bedford</v>
      </c>
      <c r="S7006">
        <v>0</v>
      </c>
    </row>
    <row r="7007" spans="1:19" x14ac:dyDescent="0.3">
      <c r="A7007">
        <v>2024</v>
      </c>
      <c r="C7007" t="str">
        <f>IF(GETPIVOTDATA("PS % recovery",Sheet4!$B$5,"Parish Name",K7007)&gt;99.949%,"OK","No")</f>
        <v>OK</v>
      </c>
      <c r="D7007" t="e">
        <f>VLOOKUP(J7007,'Ref2'!C:E,3,0)</f>
        <v>#N/A</v>
      </c>
      <c r="F7007">
        <v>1</v>
      </c>
      <c r="I7007" t="e">
        <f>VLOOKUP(J7007,Ref!L:M,2,0)</f>
        <v>#N/A</v>
      </c>
      <c r="J7007" t="s">
        <v>1384</v>
      </c>
      <c r="K7007" t="str">
        <f>VLOOKUP($J7007,Ref!$D:$H,2,0)</f>
        <v xml:space="preserve">Dunstable                                    </v>
      </c>
      <c r="L7007" t="str">
        <f>VLOOKUP($J7007,Ref!$D:$H,3,0)</f>
        <v>Dunstable Team Ministry</v>
      </c>
      <c r="M7007" t="str">
        <f>VLOOKUP($J7007,Ref!$D:$H,4,0)</f>
        <v>Dunstable Deanery</v>
      </c>
      <c r="N7007" t="str">
        <f>VLOOKUP($J7007,Ref!$D:$H,5,0)</f>
        <v>Archdeaconry of Bedford</v>
      </c>
      <c r="S7007">
        <v>12489.5</v>
      </c>
    </row>
    <row r="7008" spans="1:19" x14ac:dyDescent="0.3">
      <c r="A7008">
        <v>2024</v>
      </c>
      <c r="C7008" t="str">
        <f>IF(GETPIVOTDATA("PS % recovery",Sheet4!$B$5,"Parish Name",K7008)&gt;99.949%,"OK","No")</f>
        <v>OK</v>
      </c>
      <c r="D7008" t="e">
        <f>VLOOKUP(J7008,'Ref2'!C:E,3,0)</f>
        <v>#N/A</v>
      </c>
      <c r="F7008">
        <v>1</v>
      </c>
      <c r="I7008" t="e">
        <f>VLOOKUP(J7008,Ref!L:M,2,0)</f>
        <v>#N/A</v>
      </c>
      <c r="J7008" t="s">
        <v>1386</v>
      </c>
      <c r="K7008" t="str">
        <f>VLOOKUP($J7008,Ref!$D:$H,2,0)</f>
        <v xml:space="preserve">Eaton Bray with Edlesborough                 </v>
      </c>
      <c r="L7008" t="str">
        <f>VLOOKUP($J7008,Ref!$D:$H,3,0)</f>
        <v>Eaton Bray with Edlesborough</v>
      </c>
      <c r="M7008" t="str">
        <f>VLOOKUP($J7008,Ref!$D:$H,4,0)</f>
        <v>Dunstable Deanery</v>
      </c>
      <c r="N7008" t="str">
        <f>VLOOKUP($J7008,Ref!$D:$H,5,0)</f>
        <v>Archdeaconry of Bedford</v>
      </c>
      <c r="S7008">
        <v>5605</v>
      </c>
    </row>
    <row r="7009" spans="1:19" x14ac:dyDescent="0.3">
      <c r="A7009">
        <v>2024</v>
      </c>
      <c r="C7009" t="str">
        <f>IF(GETPIVOTDATA("PS % recovery",Sheet4!$B$5,"Parish Name",K7009)&gt;99.949%,"OK","No")</f>
        <v>No</v>
      </c>
      <c r="D7009" t="e">
        <f>VLOOKUP(J7009,'Ref2'!C:E,3,0)</f>
        <v>#N/A</v>
      </c>
      <c r="F7009">
        <v>1</v>
      </c>
      <c r="I7009" t="e">
        <f>VLOOKUP(J7009,Ref!L:M,2,0)</f>
        <v>#N/A</v>
      </c>
      <c r="J7009" t="s">
        <v>1388</v>
      </c>
      <c r="K7009" t="str">
        <f>VLOOKUP($J7009,Ref!$D:$H,2,0)</f>
        <v xml:space="preserve">Heath and Reach with Egginton                </v>
      </c>
      <c r="L7009" t="str">
        <f>VLOOKUP($J7009,Ref!$D:$H,3,0)</f>
        <v>Ouzel Valley Team Ministry</v>
      </c>
      <c r="M7009" t="str">
        <f>VLOOKUP($J7009,Ref!$D:$H,4,0)</f>
        <v>Dunstable Deanery</v>
      </c>
      <c r="N7009" t="str">
        <f>VLOOKUP($J7009,Ref!$D:$H,5,0)</f>
        <v>Archdeaconry of Bedford</v>
      </c>
      <c r="S7009">
        <v>0</v>
      </c>
    </row>
    <row r="7010" spans="1:19" x14ac:dyDescent="0.3">
      <c r="A7010">
        <v>2024</v>
      </c>
      <c r="C7010" t="str">
        <f>IF(GETPIVOTDATA("PS % recovery",Sheet4!$B$5,"Parish Name",K7010)&gt;99.949%,"OK","No")</f>
        <v>OK</v>
      </c>
      <c r="D7010" t="e">
        <f>VLOOKUP(J7010,'Ref2'!C:E,3,0)</f>
        <v>#N/A</v>
      </c>
      <c r="F7010">
        <v>1</v>
      </c>
      <c r="I7010" t="e">
        <f>VLOOKUP(J7010,Ref!L:M,2,0)</f>
        <v>#N/A</v>
      </c>
      <c r="J7010" t="s">
        <v>1373</v>
      </c>
      <c r="K7010" t="str">
        <f>VLOOKUP($J7010,Ref!$D:$H,2,0)</f>
        <v xml:space="preserve">Hockliffe                                    </v>
      </c>
      <c r="L7010" t="str">
        <f>VLOOKUP($J7010,Ref!$D:$H,3,0)</f>
        <v>Ouzel Valley Team Ministry</v>
      </c>
      <c r="M7010" t="str">
        <f>VLOOKUP($J7010,Ref!$D:$H,4,0)</f>
        <v>Dunstable Deanery</v>
      </c>
      <c r="N7010" t="str">
        <f>VLOOKUP($J7010,Ref!$D:$H,5,0)</f>
        <v>Archdeaconry of Bedford</v>
      </c>
      <c r="S7010">
        <v>0</v>
      </c>
    </row>
    <row r="7011" spans="1:19" x14ac:dyDescent="0.3">
      <c r="A7011">
        <v>2024</v>
      </c>
      <c r="C7011" t="str">
        <f>IF(GETPIVOTDATA("PS % recovery",Sheet4!$B$5,"Parish Name",K7011)&gt;99.949%,"OK","No")</f>
        <v>No</v>
      </c>
      <c r="D7011" t="e">
        <f>VLOOKUP(J7011,'Ref2'!C:E,3,0)</f>
        <v>#N/A</v>
      </c>
      <c r="F7011">
        <v>1</v>
      </c>
      <c r="I7011" t="e">
        <f>VLOOKUP(J7011,Ref!L:M,2,0)</f>
        <v>#N/A</v>
      </c>
      <c r="J7011" t="s">
        <v>1390</v>
      </c>
      <c r="K7011" t="str">
        <f>VLOOKUP($J7011,Ref!$D:$H,2,0)</f>
        <v xml:space="preserve">Houghton Regis                               </v>
      </c>
      <c r="L7011" t="str">
        <f>VLOOKUP($J7011,Ref!$D:$H,3,0)</f>
        <v>Houghton Regis</v>
      </c>
      <c r="M7011" t="str">
        <f>VLOOKUP($J7011,Ref!$D:$H,4,0)</f>
        <v>Dunstable Deanery</v>
      </c>
      <c r="N7011" t="str">
        <f>VLOOKUP($J7011,Ref!$D:$H,5,0)</f>
        <v>Archdeaconry of Bedford</v>
      </c>
      <c r="S7011">
        <v>0</v>
      </c>
    </row>
    <row r="7012" spans="1:19" x14ac:dyDescent="0.3">
      <c r="A7012">
        <v>2024</v>
      </c>
      <c r="C7012" t="str">
        <f>IF(GETPIVOTDATA("PS % recovery",Sheet4!$B$5,"Parish Name",K7012)&gt;99.949%,"OK","No")</f>
        <v>OK</v>
      </c>
      <c r="D7012" t="e">
        <f>VLOOKUP(J7012,'Ref2'!C:E,3,0)</f>
        <v>#N/A</v>
      </c>
      <c r="F7012">
        <v>1</v>
      </c>
      <c r="I7012" t="e">
        <f>VLOOKUP(J7012,Ref!L:M,2,0)</f>
        <v>#N/A</v>
      </c>
      <c r="J7012" t="s">
        <v>1392</v>
      </c>
      <c r="K7012" t="str">
        <f>VLOOKUP($J7012,Ref!$D:$H,2,0)</f>
        <v xml:space="preserve">Kensworth                                    </v>
      </c>
      <c r="L7012" t="str">
        <f>VLOOKUP($J7012,Ref!$D:$H,3,0)</f>
        <v>Kensworth, Studham and Whipsnade</v>
      </c>
      <c r="M7012" t="str">
        <f>VLOOKUP($J7012,Ref!$D:$H,4,0)</f>
        <v>Dunstable Deanery</v>
      </c>
      <c r="N7012" t="str">
        <f>VLOOKUP($J7012,Ref!$D:$H,5,0)</f>
        <v>Archdeaconry of Bedford</v>
      </c>
      <c r="S7012">
        <v>2098.33</v>
      </c>
    </row>
    <row r="7013" spans="1:19" x14ac:dyDescent="0.3">
      <c r="A7013">
        <v>2024</v>
      </c>
      <c r="C7013" t="str">
        <f>IF(GETPIVOTDATA("PS % recovery",Sheet4!$B$5,"Parish Name",K7013)&gt;99.949%,"OK","No")</f>
        <v>No</v>
      </c>
      <c r="D7013" t="e">
        <f>VLOOKUP(J7013,'Ref2'!C:E,3,0)</f>
        <v>#N/A</v>
      </c>
      <c r="F7013">
        <v>1</v>
      </c>
      <c r="I7013" t="e">
        <f>VLOOKUP(J7013,Ref!L:M,2,0)</f>
        <v>#N/A</v>
      </c>
      <c r="J7013" t="s">
        <v>847</v>
      </c>
      <c r="K7013" t="str">
        <f>VLOOKUP($J7013,Ref!$D:$H,2,0)</f>
        <v xml:space="preserve">Leighton Buzzard                             </v>
      </c>
      <c r="L7013" t="str">
        <f>VLOOKUP($J7013,Ref!$D:$H,3,0)</f>
        <v>Ouzel Valley Team Ministry</v>
      </c>
      <c r="M7013" t="str">
        <f>VLOOKUP($J7013,Ref!$D:$H,4,0)</f>
        <v>Dunstable Deanery</v>
      </c>
      <c r="N7013" t="str">
        <f>VLOOKUP($J7013,Ref!$D:$H,5,0)</f>
        <v>Archdeaconry of Bedford</v>
      </c>
      <c r="S7013">
        <f>5000</f>
        <v>5000</v>
      </c>
    </row>
    <row r="7014" spans="1:19" x14ac:dyDescent="0.3">
      <c r="A7014">
        <v>2024</v>
      </c>
      <c r="C7014" t="str">
        <f>IF(GETPIVOTDATA("PS % recovery",Sheet4!$B$5,"Parish Name",K7014)&gt;99.949%,"OK","No")</f>
        <v>OK</v>
      </c>
      <c r="D7014" t="e">
        <f>VLOOKUP(J7014,'Ref2'!C:E,3,0)</f>
        <v>#N/A</v>
      </c>
      <c r="F7014">
        <v>1</v>
      </c>
      <c r="I7014" t="e">
        <f>VLOOKUP(J7014,Ref!L:M,2,0)</f>
        <v>#N/A</v>
      </c>
      <c r="J7014" t="s">
        <v>1376</v>
      </c>
      <c r="K7014" t="str">
        <f>VLOOKUP($J7014,Ref!$D:$H,2,0)</f>
        <v xml:space="preserve">Linslade                                     </v>
      </c>
      <c r="L7014" t="str">
        <f>VLOOKUP($J7014,Ref!$D:$H,3,0)</f>
        <v>Ouzel Valley Team Ministry</v>
      </c>
      <c r="M7014" t="str">
        <f>VLOOKUP($J7014,Ref!$D:$H,4,0)</f>
        <v>Dunstable Deanery</v>
      </c>
      <c r="N7014" t="str">
        <f>VLOOKUP($J7014,Ref!$D:$H,5,0)</f>
        <v>Archdeaconry of Bedford</v>
      </c>
      <c r="S7014">
        <v>16749</v>
      </c>
    </row>
    <row r="7015" spans="1:19" x14ac:dyDescent="0.3">
      <c r="A7015">
        <v>2024</v>
      </c>
      <c r="C7015" t="str">
        <f>IF(GETPIVOTDATA("PS % recovery",Sheet4!$B$5,"Parish Name",K7015)&gt;99.949%,"OK","No")</f>
        <v>No</v>
      </c>
      <c r="D7015" t="e">
        <f>VLOOKUP(J7015,'Ref2'!C:E,3,0)</f>
        <v>#N/A</v>
      </c>
      <c r="F7015">
        <v>1</v>
      </c>
      <c r="I7015" t="e">
        <f>VLOOKUP(J7015,Ref!L:M,2,0)</f>
        <v>#N/A</v>
      </c>
      <c r="J7015" t="s">
        <v>1378</v>
      </c>
      <c r="K7015" t="str">
        <f>VLOOKUP($J7015,Ref!$D:$H,2,0)</f>
        <v>Sandhills, Church of the Good Shepherd (Conve</v>
      </c>
      <c r="L7015" t="str">
        <f>VLOOKUP($J7015,Ref!$D:$H,3,0)</f>
        <v>Ouzel Valley Team Ministry</v>
      </c>
      <c r="M7015" t="str">
        <f>VLOOKUP($J7015,Ref!$D:$H,4,0)</f>
        <v>Dunstable Deanery</v>
      </c>
      <c r="N7015" t="str">
        <f>VLOOKUP($J7015,Ref!$D:$H,5,0)</f>
        <v>Archdeaconry of Bedford</v>
      </c>
      <c r="S7015">
        <v>1750</v>
      </c>
    </row>
    <row r="7016" spans="1:19" x14ac:dyDescent="0.3">
      <c r="A7016">
        <v>2024</v>
      </c>
      <c r="C7016" t="str">
        <f>IF(GETPIVOTDATA("PS % recovery",Sheet4!$B$5,"Parish Name",K7016)&gt;99.949%,"OK","No")</f>
        <v>No</v>
      </c>
      <c r="D7016" t="e">
        <f>VLOOKUP(J7016,'Ref2'!C:E,3,0)</f>
        <v>#N/A</v>
      </c>
      <c r="F7016">
        <v>1</v>
      </c>
      <c r="I7016" t="e">
        <f>VLOOKUP(J7016,Ref!L:M,2,0)</f>
        <v>#N/A</v>
      </c>
      <c r="J7016" t="s">
        <v>1398</v>
      </c>
      <c r="K7016" t="str">
        <f>VLOOKUP($J7016,Ref!$D:$H,2,0)</f>
        <v xml:space="preserve">Stanbridge                                   </v>
      </c>
      <c r="L7016" t="str">
        <f>VLOOKUP($J7016,Ref!$D:$H,3,0)</f>
        <v>Totternhoe, Stanbridge and Tilsworth</v>
      </c>
      <c r="M7016" t="str">
        <f>VLOOKUP($J7016,Ref!$D:$H,4,0)</f>
        <v>Dunstable Deanery</v>
      </c>
      <c r="N7016" t="str">
        <f>VLOOKUP($J7016,Ref!$D:$H,5,0)</f>
        <v>Archdeaconry of Bedford</v>
      </c>
      <c r="S7016">
        <v>600</v>
      </c>
    </row>
    <row r="7017" spans="1:19" x14ac:dyDescent="0.3">
      <c r="A7017">
        <v>2024</v>
      </c>
      <c r="C7017" t="str">
        <f>IF(GETPIVOTDATA("PS % recovery",Sheet4!$B$5,"Parish Name",K7017)&gt;99.949%,"OK","No")</f>
        <v>OK</v>
      </c>
      <c r="D7017" t="e">
        <f>VLOOKUP(J7017,'Ref2'!C:E,3,0)</f>
        <v>#N/A</v>
      </c>
      <c r="F7017">
        <v>1</v>
      </c>
      <c r="I7017" t="e">
        <f>VLOOKUP(J7017,Ref!L:M,2,0)</f>
        <v>#N/A</v>
      </c>
      <c r="J7017" t="s">
        <v>1394</v>
      </c>
      <c r="K7017" t="str">
        <f>VLOOKUP($J7017,Ref!$D:$H,2,0)</f>
        <v xml:space="preserve">Studham                                      </v>
      </c>
      <c r="L7017" t="str">
        <f>VLOOKUP($J7017,Ref!$D:$H,3,0)</f>
        <v>Kensworth, Studham and Whipsnade</v>
      </c>
      <c r="M7017" t="str">
        <f>VLOOKUP($J7017,Ref!$D:$H,4,0)</f>
        <v>Dunstable Deanery</v>
      </c>
      <c r="N7017" t="str">
        <f>VLOOKUP($J7017,Ref!$D:$H,5,0)</f>
        <v>Archdeaconry of Bedford</v>
      </c>
      <c r="S7017">
        <v>1917</v>
      </c>
    </row>
    <row r="7018" spans="1:19" x14ac:dyDescent="0.3">
      <c r="A7018">
        <v>2024</v>
      </c>
      <c r="C7018" t="str">
        <f>IF(GETPIVOTDATA("PS % recovery",Sheet4!$B$5,"Parish Name",K7018)&gt;99.949%,"OK","No")</f>
        <v>No</v>
      </c>
      <c r="D7018" t="e">
        <f>VLOOKUP(J7018,'Ref2'!C:E,3,0)</f>
        <v>#N/A</v>
      </c>
      <c r="F7018">
        <v>1</v>
      </c>
      <c r="I7018" t="e">
        <f>VLOOKUP(J7018,Ref!L:M,2,0)</f>
        <v>#N/A</v>
      </c>
      <c r="J7018" t="s">
        <v>1400</v>
      </c>
      <c r="K7018" t="str">
        <f>VLOOKUP($J7018,Ref!$D:$H,2,0)</f>
        <v xml:space="preserve">Tilsworth                                    </v>
      </c>
      <c r="L7018" t="str">
        <f>VLOOKUP($J7018,Ref!$D:$H,3,0)</f>
        <v>Totternhoe, Stanbridge and Tilsworth</v>
      </c>
      <c r="M7018" t="str">
        <f>VLOOKUP($J7018,Ref!$D:$H,4,0)</f>
        <v>Dunstable Deanery</v>
      </c>
      <c r="N7018" t="str">
        <f>VLOOKUP($J7018,Ref!$D:$H,5,0)</f>
        <v>Archdeaconry of Bedford</v>
      </c>
      <c r="S7018">
        <v>937</v>
      </c>
    </row>
    <row r="7019" spans="1:19" x14ac:dyDescent="0.3">
      <c r="A7019">
        <v>2024</v>
      </c>
      <c r="C7019" t="str">
        <f>IF(GETPIVOTDATA("PS % recovery",Sheet4!$B$5,"Parish Name",K7019)&gt;99.949%,"OK","No")</f>
        <v>No</v>
      </c>
      <c r="D7019" t="e">
        <f>VLOOKUP(J7019,'Ref2'!C:E,3,0)</f>
        <v>#N/A</v>
      </c>
      <c r="F7019">
        <v>1</v>
      </c>
      <c r="I7019" t="e">
        <f>VLOOKUP(J7019,Ref!L:M,2,0)</f>
        <v>#N/A</v>
      </c>
      <c r="J7019" t="s">
        <v>1382</v>
      </c>
      <c r="K7019" t="str">
        <f>VLOOKUP($J7019,Ref!$D:$H,2,0)</f>
        <v xml:space="preserve">Toddington                                   </v>
      </c>
      <c r="L7019" t="str">
        <f>VLOOKUP($J7019,Ref!$D:$H,3,0)</f>
        <v>Toddington and Chalgrave</v>
      </c>
      <c r="M7019" t="str">
        <f>VLOOKUP($J7019,Ref!$D:$H,4,0)</f>
        <v>Dunstable Deanery</v>
      </c>
      <c r="N7019" t="str">
        <f>VLOOKUP($J7019,Ref!$D:$H,5,0)</f>
        <v>Archdeaconry of Bedford</v>
      </c>
      <c r="S7019">
        <v>1772.83</v>
      </c>
    </row>
    <row r="7020" spans="1:19" x14ac:dyDescent="0.3">
      <c r="A7020">
        <v>2024</v>
      </c>
      <c r="C7020" t="str">
        <f>IF(GETPIVOTDATA("PS % recovery",Sheet4!$B$5,"Parish Name",K7020)&gt;99.949%,"OK","No")</f>
        <v>OK</v>
      </c>
      <c r="D7020" t="e">
        <f>VLOOKUP(J7020,'Ref2'!C:E,3,0)</f>
        <v>#N/A</v>
      </c>
      <c r="F7020">
        <v>1</v>
      </c>
      <c r="I7020" t="e">
        <f>VLOOKUP(J7020,Ref!L:M,2,0)</f>
        <v>#N/A</v>
      </c>
      <c r="J7020" t="s">
        <v>1402</v>
      </c>
      <c r="K7020" t="str">
        <f>VLOOKUP($J7020,Ref!$D:$H,2,0)</f>
        <v xml:space="preserve">Totternhoe                                   </v>
      </c>
      <c r="L7020" t="str">
        <f>VLOOKUP($J7020,Ref!$D:$H,3,0)</f>
        <v>Totternhoe, Stanbridge and Tilsworth</v>
      </c>
      <c r="M7020" t="str">
        <f>VLOOKUP($J7020,Ref!$D:$H,4,0)</f>
        <v>Dunstable Deanery</v>
      </c>
      <c r="N7020" t="str">
        <f>VLOOKUP($J7020,Ref!$D:$H,5,0)</f>
        <v>Archdeaconry of Bedford</v>
      </c>
      <c r="S7020">
        <v>400</v>
      </c>
    </row>
    <row r="7021" spans="1:19" x14ac:dyDescent="0.3">
      <c r="A7021">
        <v>2024</v>
      </c>
      <c r="C7021" t="str">
        <f>IF(GETPIVOTDATA("PS % recovery",Sheet4!$B$5,"Parish Name",K7021)&gt;99.949%,"OK","No")</f>
        <v>OK</v>
      </c>
      <c r="D7021" t="e">
        <f>VLOOKUP(J7021,'Ref2'!C:E,3,0)</f>
        <v>#N/A</v>
      </c>
      <c r="F7021">
        <v>1</v>
      </c>
      <c r="I7021" t="e">
        <f>VLOOKUP(J7021,Ref!L:M,2,0)</f>
        <v>#N/A</v>
      </c>
      <c r="J7021" t="s">
        <v>1396</v>
      </c>
      <c r="K7021" t="str">
        <f>VLOOKUP($J7021,Ref!$D:$H,2,0)</f>
        <v xml:space="preserve">Whipsnade                                    </v>
      </c>
      <c r="L7021" t="str">
        <f>VLOOKUP($J7021,Ref!$D:$H,3,0)</f>
        <v>Kensworth, Studham and Whipsnade</v>
      </c>
      <c r="M7021" t="str">
        <f>VLOOKUP($J7021,Ref!$D:$H,4,0)</f>
        <v>Dunstable Deanery</v>
      </c>
      <c r="N7021" t="str">
        <f>VLOOKUP($J7021,Ref!$D:$H,5,0)</f>
        <v>Archdeaconry of Bedford</v>
      </c>
      <c r="S7021">
        <v>1908</v>
      </c>
    </row>
    <row r="7022" spans="1:19" x14ac:dyDescent="0.3">
      <c r="A7022">
        <v>2024</v>
      </c>
      <c r="C7022" t="str">
        <f>IF(GETPIVOTDATA("PS % recovery",Sheet4!$B$5,"Parish Name",K7022)&gt;99.949%,"OK","No")</f>
        <v>No</v>
      </c>
      <c r="D7022" t="e">
        <f>VLOOKUP(J7022,'Ref2'!C:E,3,0)</f>
        <v>#N/A</v>
      </c>
      <c r="F7022">
        <v>1</v>
      </c>
      <c r="I7022" t="e">
        <f>VLOOKUP(J7022,Ref!L:M,2,0)</f>
        <v>#N/A</v>
      </c>
      <c r="J7022" t="s">
        <v>1406</v>
      </c>
      <c r="K7022" t="str">
        <f>VLOOKUP($J7022,Ref!$D:$H,2,0)</f>
        <v xml:space="preserve">Caddington                                   </v>
      </c>
      <c r="L7022" t="str">
        <f>VLOOKUP($J7022,Ref!$D:$H,3,0)</f>
        <v>Caddington</v>
      </c>
      <c r="M7022" t="str">
        <f>VLOOKUP($J7022,Ref!$D:$H,4,0)</f>
        <v>Luton Deanery</v>
      </c>
      <c r="N7022" t="str">
        <f>VLOOKUP($J7022,Ref!$D:$H,5,0)</f>
        <v>Archdeaconry of Bedford</v>
      </c>
      <c r="S7022">
        <v>1000</v>
      </c>
    </row>
    <row r="7023" spans="1:19" x14ac:dyDescent="0.3">
      <c r="A7023">
        <v>2024</v>
      </c>
      <c r="C7023" t="str">
        <f>IF(GETPIVOTDATA("PS % recovery",Sheet4!$B$5,"Parish Name",K7023)&gt;99.949%,"OK","No")</f>
        <v>OK</v>
      </c>
      <c r="D7023" t="e">
        <f>VLOOKUP(J7023,'Ref2'!C:E,3,0)</f>
        <v>#N/A</v>
      </c>
      <c r="F7023">
        <v>1</v>
      </c>
      <c r="I7023" t="e">
        <f>VLOOKUP(J7023,Ref!L:M,2,0)</f>
        <v>#N/A</v>
      </c>
      <c r="J7023" t="s">
        <v>1410</v>
      </c>
      <c r="K7023" t="str">
        <f>VLOOKUP($J7023,Ref!$D:$H,2,0)</f>
        <v xml:space="preserve">Farley Hill, St John the Baptist             </v>
      </c>
      <c r="L7023" t="str">
        <f>VLOOKUP($J7023,Ref!$D:$H,3,0)</f>
        <v>Farley Hill, St John the Baptist</v>
      </c>
      <c r="M7023" t="str">
        <f>VLOOKUP($J7023,Ref!$D:$H,4,0)</f>
        <v>Luton Deanery</v>
      </c>
      <c r="N7023" t="str">
        <f>VLOOKUP($J7023,Ref!$D:$H,5,0)</f>
        <v>Archdeaconry of Bedford</v>
      </c>
      <c r="S7023">
        <v>6451</v>
      </c>
    </row>
    <row r="7024" spans="1:19" x14ac:dyDescent="0.3">
      <c r="A7024">
        <v>2024</v>
      </c>
      <c r="C7024" t="str">
        <f>IF(GETPIVOTDATA("PS % recovery",Sheet4!$B$5,"Parish Name",K7024)&gt;99.949%,"OK","No")</f>
        <v>No</v>
      </c>
      <c r="D7024" t="e">
        <f>VLOOKUP(J7024,'Ref2'!C:E,3,0)</f>
        <v>#N/A</v>
      </c>
      <c r="F7024">
        <v>1</v>
      </c>
      <c r="I7024" t="str">
        <f>VLOOKUP(J7024,Ref!L:M,2,0)</f>
        <v>Yes</v>
      </c>
      <c r="J7024" t="s">
        <v>1412</v>
      </c>
      <c r="K7024" t="str">
        <f>VLOOKUP($J7024,Ref!$D:$H,2,0)</f>
        <v xml:space="preserve">Leagrave, St Luke                            </v>
      </c>
      <c r="L7024" t="str">
        <f>VLOOKUP($J7024,Ref!$D:$H,3,0)</f>
        <v>Leagrave, St Luke</v>
      </c>
      <c r="M7024" t="str">
        <f>VLOOKUP($J7024,Ref!$D:$H,4,0)</f>
        <v>Luton Deanery</v>
      </c>
      <c r="N7024" t="str">
        <f>VLOOKUP($J7024,Ref!$D:$H,5,0)</f>
        <v>Archdeaconry of Bedford</v>
      </c>
      <c r="S7024">
        <v>3000</v>
      </c>
    </row>
    <row r="7025" spans="1:19" x14ac:dyDescent="0.3">
      <c r="A7025">
        <v>2024</v>
      </c>
      <c r="C7025" t="str">
        <f>IF(GETPIVOTDATA("PS % recovery",Sheet4!$B$5,"Parish Name",K7025)&gt;99.949%,"OK","No")</f>
        <v>OK</v>
      </c>
      <c r="D7025" t="e">
        <f>VLOOKUP(J7025,'Ref2'!C:E,3,0)</f>
        <v>#N/A</v>
      </c>
      <c r="F7025">
        <v>1</v>
      </c>
      <c r="I7025" t="e">
        <f>VLOOKUP(J7025,Ref!L:M,2,0)</f>
        <v>#N/A</v>
      </c>
      <c r="J7025" t="s">
        <v>1416</v>
      </c>
      <c r="K7025" t="str">
        <f>VLOOKUP($J7025,Ref!$D:$H,2,0)</f>
        <v xml:space="preserve">Luton, All Saints with St Peter              </v>
      </c>
      <c r="L7025" t="str">
        <f>VLOOKUP($J7025,Ref!$D:$H,3,0)</f>
        <v>Luton, All Saints with St Peter</v>
      </c>
      <c r="M7025" t="str">
        <f>VLOOKUP($J7025,Ref!$D:$H,4,0)</f>
        <v>Luton Deanery</v>
      </c>
      <c r="N7025" t="str">
        <f>VLOOKUP($J7025,Ref!$D:$H,5,0)</f>
        <v>Archdeaconry of Bedford</v>
      </c>
      <c r="S7025">
        <v>2250</v>
      </c>
    </row>
    <row r="7026" spans="1:19" x14ac:dyDescent="0.3">
      <c r="A7026">
        <v>2024</v>
      </c>
      <c r="C7026" t="str">
        <f>IF(GETPIVOTDATA("PS % recovery",Sheet4!$B$5,"Parish Name",K7026)&gt;99.949%,"OK","No")</f>
        <v>No</v>
      </c>
      <c r="D7026" t="e">
        <f>VLOOKUP(J7026,'Ref2'!C:E,3,0)</f>
        <v>#N/A</v>
      </c>
      <c r="F7026">
        <v>1</v>
      </c>
      <c r="I7026" t="e">
        <f>VLOOKUP(J7026,Ref!L:M,2,0)</f>
        <v>#N/A</v>
      </c>
      <c r="J7026" t="s">
        <v>1432</v>
      </c>
      <c r="K7026" t="str">
        <f>VLOOKUP($J7026,Ref!$D:$H,2,0)</f>
        <v xml:space="preserve">Marsh Farm                                   </v>
      </c>
      <c r="L7026" t="str">
        <f>VLOOKUP($J7026,Ref!$D:$H,3,0)</f>
        <v>Marsh Farm</v>
      </c>
      <c r="M7026" t="str">
        <f>VLOOKUP($J7026,Ref!$D:$H,4,0)</f>
        <v>Luton Deanery</v>
      </c>
      <c r="N7026" t="str">
        <f>VLOOKUP($J7026,Ref!$D:$H,5,0)</f>
        <v>Archdeaconry of Bedford</v>
      </c>
      <c r="S7026">
        <v>500</v>
      </c>
    </row>
    <row r="7027" spans="1:19" x14ac:dyDescent="0.3">
      <c r="A7027">
        <v>2024</v>
      </c>
      <c r="C7027" t="str">
        <f>IF(GETPIVOTDATA("PS % recovery",Sheet4!$B$5,"Parish Name",K7027)&gt;99.949%,"OK","No")</f>
        <v>No</v>
      </c>
      <c r="D7027" t="e">
        <f>VLOOKUP(J7027,'Ref2'!C:E,3,0)</f>
        <v>#N/A</v>
      </c>
      <c r="F7027">
        <v>1</v>
      </c>
      <c r="I7027" t="e">
        <f>VLOOKUP(J7027,Ref!L:M,2,0)</f>
        <v>#N/A</v>
      </c>
      <c r="J7027" t="s">
        <v>1420</v>
      </c>
      <c r="K7027" t="str">
        <f>VLOOKUP($J7027,Ref!$D:$H,2,0)</f>
        <v xml:space="preserve">Luton, St Andrew                             </v>
      </c>
      <c r="L7027" t="str">
        <f>VLOOKUP($J7027,Ref!$D:$H,3,0)</f>
        <v>Luton, St Andrew</v>
      </c>
      <c r="M7027" t="str">
        <f>VLOOKUP($J7027,Ref!$D:$H,4,0)</f>
        <v>Luton Deanery</v>
      </c>
      <c r="N7027" t="str">
        <f>VLOOKUP($J7027,Ref!$D:$H,5,0)</f>
        <v>Archdeaconry of Bedford</v>
      </c>
      <c r="S7027">
        <v>0</v>
      </c>
    </row>
    <row r="7028" spans="1:19" x14ac:dyDescent="0.3">
      <c r="A7028">
        <v>2024</v>
      </c>
      <c r="C7028" t="str">
        <f>IF(GETPIVOTDATA("PS % recovery",Sheet4!$B$5,"Parish Name",K7028)&gt;99.949%,"OK","No")</f>
        <v>No</v>
      </c>
      <c r="D7028" t="e">
        <f>VLOOKUP(J7028,'Ref2'!C:E,3,0)</f>
        <v>#N/A</v>
      </c>
      <c r="F7028">
        <v>1</v>
      </c>
      <c r="I7028" t="e">
        <f>VLOOKUP(J7028,Ref!L:M,2,0)</f>
        <v>#N/A</v>
      </c>
      <c r="J7028" t="s">
        <v>1422</v>
      </c>
      <c r="K7028" t="str">
        <f>VLOOKUP($J7028,Ref!$D:$H,2,0)</f>
        <v xml:space="preserve">Luton, St Anne with St Christopher           </v>
      </c>
      <c r="L7028" t="str">
        <f>VLOOKUP($J7028,Ref!$D:$H,3,0)</f>
        <v>Luton, St Anne with St Christopher</v>
      </c>
      <c r="M7028" t="str">
        <f>VLOOKUP($J7028,Ref!$D:$H,4,0)</f>
        <v>Luton Deanery</v>
      </c>
      <c r="N7028" t="str">
        <f>VLOOKUP($J7028,Ref!$D:$H,5,0)</f>
        <v>Archdeaconry of Bedford</v>
      </c>
      <c r="S7028">
        <v>1500</v>
      </c>
    </row>
    <row r="7029" spans="1:19" x14ac:dyDescent="0.3">
      <c r="A7029">
        <v>2024</v>
      </c>
      <c r="C7029" t="str">
        <f>IF(GETPIVOTDATA("PS % recovery",Sheet4!$B$5,"Parish Name",K7029)&gt;99.949%,"OK","No")</f>
        <v>No</v>
      </c>
      <c r="D7029" t="e">
        <f>VLOOKUP(J7029,'Ref2'!C:E,3,0)</f>
        <v>#N/A</v>
      </c>
      <c r="F7029">
        <v>1</v>
      </c>
      <c r="I7029" t="e">
        <f>VLOOKUP(J7029,Ref!L:M,2,0)</f>
        <v>#N/A</v>
      </c>
      <c r="J7029" t="s">
        <v>1414</v>
      </c>
      <c r="K7029" t="str">
        <f>VLOOKUP($J7029,Ref!$D:$H,2,0)</f>
        <v xml:space="preserve">Luton, St Augustine, Limbury                 </v>
      </c>
      <c r="L7029" t="str">
        <f>VLOOKUP($J7029,Ref!$D:$H,3,0)</f>
        <v>Luton, Saint Augustine, Limbury with Holy Trinity</v>
      </c>
      <c r="M7029" t="str">
        <f>VLOOKUP($J7029,Ref!$D:$H,4,0)</f>
        <v>Luton Deanery</v>
      </c>
      <c r="N7029" t="str">
        <f>VLOOKUP($J7029,Ref!$D:$H,5,0)</f>
        <v>Archdeaconry of Bedford</v>
      </c>
      <c r="S7029">
        <v>4100</v>
      </c>
    </row>
    <row r="7030" spans="1:19" x14ac:dyDescent="0.3">
      <c r="A7030">
        <v>2024</v>
      </c>
      <c r="C7030" t="str">
        <f>IF(GETPIVOTDATA("PS % recovery",Sheet4!$B$5,"Parish Name",K7030)&gt;99.949%,"OK","No")</f>
        <v>No</v>
      </c>
      <c r="D7030" t="str">
        <f>VLOOKUP(J7030,'Ref2'!C:E,3,0)</f>
        <v>LLF</v>
      </c>
      <c r="F7030">
        <v>1</v>
      </c>
      <c r="I7030" t="e">
        <f>VLOOKUP(J7030,Ref!L:M,2,0)</f>
        <v>#N/A</v>
      </c>
      <c r="J7030" t="s">
        <v>1424</v>
      </c>
      <c r="K7030" t="str">
        <f>VLOOKUP($J7030,Ref!$D:$H,2,0)</f>
        <v xml:space="preserve">Luton, St Francis                            </v>
      </c>
      <c r="L7030" t="str">
        <f>VLOOKUP($J7030,Ref!$D:$H,3,0)</f>
        <v>Luton, St Francis</v>
      </c>
      <c r="M7030" t="str">
        <f>VLOOKUP($J7030,Ref!$D:$H,4,0)</f>
        <v>Luton Deanery</v>
      </c>
      <c r="N7030" t="str">
        <f>VLOOKUP($J7030,Ref!$D:$H,5,0)</f>
        <v>Archdeaconry of Bedford</v>
      </c>
      <c r="S7030">
        <v>0</v>
      </c>
    </row>
    <row r="7031" spans="1:19" x14ac:dyDescent="0.3">
      <c r="A7031">
        <v>2024</v>
      </c>
      <c r="C7031" t="str">
        <f>IF(GETPIVOTDATA("PS % recovery",Sheet4!$B$5,"Parish Name",K7031)&gt;99.949%,"OK","No")</f>
        <v>OK</v>
      </c>
      <c r="D7031" t="str">
        <f>VLOOKUP(J7031,'Ref2'!C:E,3,0)</f>
        <v>LLF</v>
      </c>
      <c r="F7031">
        <v>1</v>
      </c>
      <c r="I7031" t="e">
        <f>VLOOKUP(J7031,Ref!L:M,2,0)</f>
        <v>#N/A</v>
      </c>
      <c r="J7031" t="s">
        <v>1418</v>
      </c>
      <c r="K7031" t="str">
        <f>VLOOKUP($J7031,Ref!$D:$H,2,0)</f>
        <v xml:space="preserve">Luton, St Hugh, Lewsey                       </v>
      </c>
      <c r="L7031" t="str">
        <f>VLOOKUP($J7031,Ref!$D:$H,3,0)</f>
        <v>Luton, St Hugh, Lewsey</v>
      </c>
      <c r="M7031" t="str">
        <f>VLOOKUP($J7031,Ref!$D:$H,4,0)</f>
        <v>Luton Deanery</v>
      </c>
      <c r="N7031" t="str">
        <f>VLOOKUP($J7031,Ref!$D:$H,5,0)</f>
        <v>Archdeaconry of Bedford</v>
      </c>
      <c r="S7031">
        <v>4337</v>
      </c>
    </row>
    <row r="7032" spans="1:19" x14ac:dyDescent="0.3">
      <c r="A7032">
        <v>2024</v>
      </c>
      <c r="C7032" t="str">
        <f>IF(GETPIVOTDATA("PS % recovery",Sheet4!$B$5,"Parish Name",K7032)&gt;99.949%,"OK","No")</f>
        <v>OK</v>
      </c>
      <c r="D7032" t="e">
        <f>VLOOKUP(J7032,'Ref2'!C:E,3,0)</f>
        <v>#N/A</v>
      </c>
      <c r="F7032">
        <v>1</v>
      </c>
      <c r="I7032" t="e">
        <f>VLOOKUP(J7032,Ref!L:M,2,0)</f>
        <v>#N/A</v>
      </c>
      <c r="J7032" t="s">
        <v>1426</v>
      </c>
      <c r="K7032" t="str">
        <f>VLOOKUP($J7032,Ref!$D:$H,2,0)</f>
        <v xml:space="preserve">Luton                                        </v>
      </c>
      <c r="L7032" t="str">
        <f>VLOOKUP($J7032,Ref!$D:$H,3,0)</f>
        <v>Luton</v>
      </c>
      <c r="M7032" t="str">
        <f>VLOOKUP($J7032,Ref!$D:$H,4,0)</f>
        <v>Luton Deanery</v>
      </c>
      <c r="N7032" t="str">
        <f>VLOOKUP($J7032,Ref!$D:$H,5,0)</f>
        <v>Archdeaconry of Bedford</v>
      </c>
      <c r="S7032">
        <v>4000</v>
      </c>
    </row>
    <row r="7033" spans="1:19" x14ac:dyDescent="0.3">
      <c r="A7033">
        <v>2024</v>
      </c>
      <c r="C7033" t="str">
        <f>IF(GETPIVOTDATA("PS % recovery",Sheet4!$B$5,"Parish Name",K7033)&gt;99.949%,"OK","No")</f>
        <v>No</v>
      </c>
      <c r="D7033" t="e">
        <f>VLOOKUP(J7033,'Ref2'!C:E,3,0)</f>
        <v>#N/A</v>
      </c>
      <c r="F7033">
        <v>1</v>
      </c>
      <c r="I7033" t="e">
        <f>VLOOKUP(J7033,Ref!L:M,2,0)</f>
        <v>#N/A</v>
      </c>
      <c r="J7033" t="s">
        <v>1428</v>
      </c>
      <c r="K7033" t="str">
        <f>VLOOKUP($J7033,Ref!$D:$H,2,0)</f>
        <v xml:space="preserve">Luton, St Paul                               </v>
      </c>
      <c r="L7033" t="str">
        <f>VLOOKUP($J7033,Ref!$D:$H,3,0)</f>
        <v>Luton, St Paul</v>
      </c>
      <c r="M7033" t="str">
        <f>VLOOKUP($J7033,Ref!$D:$H,4,0)</f>
        <v>Luton Deanery</v>
      </c>
      <c r="N7033" t="str">
        <f>VLOOKUP($J7033,Ref!$D:$H,5,0)</f>
        <v>Archdeaconry of Bedford</v>
      </c>
      <c r="S7033">
        <v>1250</v>
      </c>
    </row>
    <row r="7034" spans="1:19" x14ac:dyDescent="0.3">
      <c r="A7034">
        <v>2024</v>
      </c>
      <c r="C7034" t="str">
        <f>IF(GETPIVOTDATA("PS % recovery",Sheet4!$B$5,"Parish Name",K7034)&gt;99.949%,"OK","No")</f>
        <v>No</v>
      </c>
      <c r="D7034" t="e">
        <f>VLOOKUP(J7034,'Ref2'!C:E,3,0)</f>
        <v>#N/A</v>
      </c>
      <c r="F7034">
        <v>1</v>
      </c>
      <c r="I7034" t="e">
        <f>VLOOKUP(J7034,Ref!L:M,2,0)</f>
        <v>#N/A</v>
      </c>
      <c r="J7034" t="s">
        <v>1430</v>
      </c>
      <c r="K7034" t="str">
        <f>VLOOKUP($J7034,Ref!$D:$H,2,0)</f>
        <v xml:space="preserve">Luton, St Saviour                            </v>
      </c>
      <c r="L7034" t="str">
        <f>VLOOKUP($J7034,Ref!$D:$H,3,0)</f>
        <v>Luton, St Saviour</v>
      </c>
      <c r="M7034" t="str">
        <f>VLOOKUP($J7034,Ref!$D:$H,4,0)</f>
        <v>Luton Deanery</v>
      </c>
      <c r="N7034" t="str">
        <f>VLOOKUP($J7034,Ref!$D:$H,5,0)</f>
        <v>Archdeaconry of Bedford</v>
      </c>
      <c r="S7034">
        <v>0</v>
      </c>
    </row>
    <row r="7035" spans="1:19" x14ac:dyDescent="0.3">
      <c r="A7035">
        <v>2024</v>
      </c>
      <c r="C7035" t="str">
        <f>IF(GETPIVOTDATA("PS % recovery",Sheet4!$B$5,"Parish Name",K7035)&gt;99.949%,"OK","No")</f>
        <v>OK</v>
      </c>
      <c r="D7035" t="e">
        <f>VLOOKUP(J7035,'Ref2'!C:E,3,0)</f>
        <v>#N/A</v>
      </c>
      <c r="F7035">
        <v>1</v>
      </c>
      <c r="I7035" t="e">
        <f>VLOOKUP(J7035,Ref!L:M,2,0)</f>
        <v>#N/A</v>
      </c>
      <c r="J7035" t="s">
        <v>1434</v>
      </c>
      <c r="K7035" t="str">
        <f>VLOOKUP($J7035,Ref!$D:$H,2,0)</f>
        <v xml:space="preserve">Stopsley, St Thomas                          </v>
      </c>
      <c r="L7035" t="str">
        <f>VLOOKUP($J7035,Ref!$D:$H,3,0)</f>
        <v>Stopsley, St Thomas</v>
      </c>
      <c r="M7035" t="str">
        <f>VLOOKUP($J7035,Ref!$D:$H,4,0)</f>
        <v>Luton Deanery</v>
      </c>
      <c r="N7035" t="str">
        <f>VLOOKUP($J7035,Ref!$D:$H,5,0)</f>
        <v>Archdeaconry of Bedford</v>
      </c>
      <c r="S7035">
        <v>31762.5</v>
      </c>
    </row>
    <row r="7036" spans="1:19" x14ac:dyDescent="0.3">
      <c r="A7036">
        <v>2024</v>
      </c>
      <c r="C7036" t="str">
        <f>IF(GETPIVOTDATA("PS % recovery",Sheet4!$B$5,"Parish Name",K7036)&gt;99.949%,"OK","No")</f>
        <v>No</v>
      </c>
      <c r="D7036" t="str">
        <f>VLOOKUP(J7036,'Ref2'!C:E,3,0)</f>
        <v>LLF</v>
      </c>
      <c r="F7036">
        <v>1</v>
      </c>
      <c r="I7036" t="e">
        <f>VLOOKUP(J7036,Ref!L:M,2,0)</f>
        <v>#N/A</v>
      </c>
      <c r="J7036" t="s">
        <v>1404</v>
      </c>
      <c r="K7036" t="str">
        <f>VLOOKUP($J7036,Ref!$D:$H,2,0)</f>
        <v xml:space="preserve">Bushmead                                     </v>
      </c>
      <c r="L7036" t="str">
        <f>VLOOKUP($J7036,Ref!$D:$H,3,0)</f>
        <v>Bushmead</v>
      </c>
      <c r="M7036" t="str">
        <f>VLOOKUP($J7036,Ref!$D:$H,4,0)</f>
        <v>Luton Deanery</v>
      </c>
      <c r="N7036" t="str">
        <f>VLOOKUP($J7036,Ref!$D:$H,5,0)</f>
        <v>Archdeaconry of Bedford</v>
      </c>
      <c r="S7036">
        <v>2244.83</v>
      </c>
    </row>
    <row r="7037" spans="1:19" x14ac:dyDescent="0.3">
      <c r="A7037">
        <v>2024</v>
      </c>
      <c r="C7037" t="str">
        <f>IF(GETPIVOTDATA("PS % recovery",Sheet4!$B$5,"Parish Name",K7037)&gt;99.949%,"OK","No")</f>
        <v>No</v>
      </c>
      <c r="D7037" t="e">
        <f>VLOOKUP(J7037,'Ref2'!C:E,3,0)</f>
        <v>#N/A</v>
      </c>
      <c r="F7037">
        <v>1</v>
      </c>
      <c r="I7037" t="e">
        <f>VLOOKUP(J7037,Ref!L:M,2,0)</f>
        <v>#N/A</v>
      </c>
      <c r="J7037" t="s">
        <v>1436</v>
      </c>
      <c r="K7037" t="str">
        <f>VLOOKUP($J7037,Ref!$D:$H,2,0)</f>
        <v xml:space="preserve">Streatley                                    </v>
      </c>
      <c r="L7037" t="str">
        <f>VLOOKUP($J7037,Ref!$D:$H,3,0)</f>
        <v>Streatley</v>
      </c>
      <c r="M7037" t="str">
        <f>VLOOKUP($J7037,Ref!$D:$H,4,0)</f>
        <v>Luton Deanery</v>
      </c>
      <c r="N7037" t="str">
        <f>VLOOKUP($J7037,Ref!$D:$H,5,0)</f>
        <v>Archdeaconry of Bedford</v>
      </c>
      <c r="S7037">
        <v>3500</v>
      </c>
    </row>
    <row r="7038" spans="1:19" x14ac:dyDescent="0.3">
      <c r="A7038">
        <v>2024</v>
      </c>
      <c r="C7038" t="str">
        <f>IF(GETPIVOTDATA("PS % recovery",Sheet4!$B$5,"Parish Name",K7038)&gt;99.949%,"OK","No")</f>
        <v>No</v>
      </c>
      <c r="D7038" t="e">
        <f>VLOOKUP(J7038,'Ref2'!C:E,3,0)</f>
        <v>#N/A</v>
      </c>
      <c r="F7038">
        <v>1</v>
      </c>
      <c r="I7038" t="e">
        <f>VLOOKUP(J7038,Ref!L:M,2,0)</f>
        <v>#N/A</v>
      </c>
      <c r="J7038" t="s">
        <v>1438</v>
      </c>
      <c r="K7038" t="str">
        <f>VLOOKUP($J7038,Ref!$D:$H,2,0)</f>
        <v xml:space="preserve">Sundon                                       </v>
      </c>
      <c r="L7038" t="str">
        <f>VLOOKUP($J7038,Ref!$D:$H,3,0)</f>
        <v>Sundon</v>
      </c>
      <c r="M7038" t="str">
        <f>VLOOKUP($J7038,Ref!$D:$H,4,0)</f>
        <v>Luton Deanery</v>
      </c>
      <c r="N7038" t="str">
        <f>VLOOKUP($J7038,Ref!$D:$H,5,0)</f>
        <v>Archdeaconry of Bedford</v>
      </c>
      <c r="S7038">
        <v>750</v>
      </c>
    </row>
    <row r="7039" spans="1:19" x14ac:dyDescent="0.3">
      <c r="A7039">
        <v>2024</v>
      </c>
      <c r="C7039" t="str">
        <f>IF(GETPIVOTDATA("PS % recovery",Sheet4!$B$5,"Parish Name",K7039)&gt;99.949%,"OK","No")</f>
        <v>OK</v>
      </c>
      <c r="D7039" t="e">
        <f>VLOOKUP(J7039,'Ref2'!C:E,3,0)</f>
        <v>#N/A</v>
      </c>
      <c r="F7039">
        <v>1</v>
      </c>
      <c r="I7039" t="e">
        <f>VLOOKUP(J7039,Ref!L:M,2,0)</f>
        <v>#N/A</v>
      </c>
      <c r="J7039" t="s">
        <v>1408</v>
      </c>
      <c r="K7039" t="str">
        <f>VLOOKUP($J7039,Ref!$D:$H,2,0)</f>
        <v xml:space="preserve">Woodside, St Andrew                          </v>
      </c>
      <c r="L7039" t="str">
        <f>VLOOKUP($J7039,Ref!$D:$H,3,0)</f>
        <v>Woodside</v>
      </c>
      <c r="M7039" t="str">
        <f>VLOOKUP($J7039,Ref!$D:$H,4,0)</f>
        <v>Luton Deanery</v>
      </c>
      <c r="N7039" t="str">
        <f>VLOOKUP($J7039,Ref!$D:$H,5,0)</f>
        <v>Archdeaconry of Bedford</v>
      </c>
      <c r="S7039">
        <f>2315-315</f>
        <v>2000</v>
      </c>
    </row>
    <row r="7040" spans="1:19" x14ac:dyDescent="0.3">
      <c r="A7040">
        <v>2024</v>
      </c>
      <c r="C7040" t="str">
        <f>IF(GETPIVOTDATA("PS % recovery",Sheet4!$B$5,"Parish Name",K7040)&gt;99.949%,"OK","No")</f>
        <v>No</v>
      </c>
      <c r="D7040" t="str">
        <f>VLOOKUP(J7040,'Ref2'!C:E,3,0)</f>
        <v>LLF</v>
      </c>
      <c r="F7040">
        <v>1</v>
      </c>
      <c r="I7040" t="e">
        <f>VLOOKUP(J7040,Ref!L:M,2,0)</f>
        <v>#N/A</v>
      </c>
      <c r="J7040" t="s">
        <v>1440</v>
      </c>
      <c r="K7040" t="str">
        <f>VLOOKUP($J7040,Ref!$D:$H,2,0)</f>
        <v xml:space="preserve">Bletsoe                                      </v>
      </c>
      <c r="L7040" t="str">
        <f>VLOOKUP($J7040,Ref!$D:$H,3,0)</f>
        <v>Riseley with Bletsoe</v>
      </c>
      <c r="M7040" t="str">
        <f>VLOOKUP($J7040,Ref!$D:$H,4,0)</f>
        <v>Sharnbrook Deanery</v>
      </c>
      <c r="N7040" t="str">
        <f>VLOOKUP($J7040,Ref!$D:$H,5,0)</f>
        <v>Archdeaconry of Bedford</v>
      </c>
      <c r="S7040">
        <v>0</v>
      </c>
    </row>
    <row r="7041" spans="1:19" x14ac:dyDescent="0.3">
      <c r="A7041">
        <v>2024</v>
      </c>
      <c r="C7041" t="str">
        <f>IF(GETPIVOTDATA("PS % recovery",Sheet4!$B$5,"Parish Name",K7041)&gt;99.949%,"OK","No")</f>
        <v>No</v>
      </c>
      <c r="D7041" t="e">
        <f>VLOOKUP(J7041,'Ref2'!C:E,3,0)</f>
        <v>#N/A</v>
      </c>
      <c r="F7041">
        <v>1</v>
      </c>
      <c r="I7041" t="e">
        <f>VLOOKUP(J7041,Ref!L:M,2,0)</f>
        <v>#N/A</v>
      </c>
      <c r="J7041" t="s">
        <v>1444</v>
      </c>
      <c r="K7041" t="str">
        <f>VLOOKUP($J7041,Ref!$D:$H,2,0)</f>
        <v xml:space="preserve">Bolnhurst                                    </v>
      </c>
      <c r="L7041" t="str">
        <f>VLOOKUP($J7041,Ref!$D:$H,3,0)</f>
        <v>Bolnhurst with Keysoe</v>
      </c>
      <c r="M7041" t="str">
        <f>VLOOKUP($J7041,Ref!$D:$H,4,0)</f>
        <v>Sharnbrook Deanery</v>
      </c>
      <c r="N7041" t="str">
        <f>VLOOKUP($J7041,Ref!$D:$H,5,0)</f>
        <v>Archdeaconry of Bedford</v>
      </c>
      <c r="S7041">
        <v>0</v>
      </c>
    </row>
    <row r="7042" spans="1:19" x14ac:dyDescent="0.3">
      <c r="A7042">
        <v>2024</v>
      </c>
      <c r="C7042" t="str">
        <f>IF(GETPIVOTDATA("PS % recovery",Sheet4!$B$5,"Parish Name",K7042)&gt;99.949%,"OK","No")</f>
        <v>No</v>
      </c>
      <c r="D7042" t="e">
        <f>VLOOKUP(J7042,'Ref2'!C:E,3,0)</f>
        <v>#N/A</v>
      </c>
      <c r="F7042">
        <v>1</v>
      </c>
      <c r="I7042" t="e">
        <f>VLOOKUP(J7042,Ref!L:M,2,0)</f>
        <v>#N/A</v>
      </c>
      <c r="J7042" t="s">
        <v>1482</v>
      </c>
      <c r="K7042" t="str">
        <f>VLOOKUP($J7042,Ref!$D:$H,2,0)</f>
        <v xml:space="preserve">Bromham                                      </v>
      </c>
      <c r="L7042" t="str">
        <f>VLOOKUP($J7042,Ref!$D:$H,3,0)</f>
        <v>Bromham with Oakley and Stagsden</v>
      </c>
      <c r="M7042" t="str">
        <f>VLOOKUP($J7042,Ref!$D:$H,4,0)</f>
        <v>Sharnbrook Deanery</v>
      </c>
      <c r="N7042" t="str">
        <f>VLOOKUP($J7042,Ref!$D:$H,5,0)</f>
        <v>Archdeaconry of Bedford</v>
      </c>
      <c r="S7042">
        <v>1500</v>
      </c>
    </row>
    <row r="7043" spans="1:19" x14ac:dyDescent="0.3">
      <c r="A7043">
        <v>2024</v>
      </c>
      <c r="C7043" t="str">
        <f>IF(GETPIVOTDATA("PS % recovery",Sheet4!$B$5,"Parish Name",K7043)&gt;99.949%,"OK","No")</f>
        <v>OK</v>
      </c>
      <c r="D7043" t="e">
        <f>VLOOKUP(J7043,'Ref2'!C:E,3,0)</f>
        <v>#N/A</v>
      </c>
      <c r="F7043">
        <v>1</v>
      </c>
      <c r="I7043" t="e">
        <f>VLOOKUP(J7043,Ref!L:M,2,0)</f>
        <v>#N/A</v>
      </c>
      <c r="J7043" t="s">
        <v>1448</v>
      </c>
      <c r="K7043" t="str">
        <f>VLOOKUP($J7043,Ref!$D:$H,2,0)</f>
        <v xml:space="preserve">Carlton with Chellington (LEP)               </v>
      </c>
      <c r="L7043" t="str">
        <f>VLOOKUP($J7043,Ref!$D:$H,3,0)</f>
        <v>Chellington Team</v>
      </c>
      <c r="M7043" t="str">
        <f>VLOOKUP($J7043,Ref!$D:$H,4,0)</f>
        <v>Sharnbrook Deanery</v>
      </c>
      <c r="N7043" t="str">
        <f>VLOOKUP($J7043,Ref!$D:$H,5,0)</f>
        <v>Archdeaconry of Bedford</v>
      </c>
      <c r="S7043">
        <v>1952</v>
      </c>
    </row>
    <row r="7044" spans="1:19" x14ac:dyDescent="0.3">
      <c r="A7044">
        <v>2024</v>
      </c>
      <c r="C7044" t="str">
        <f>IF(GETPIVOTDATA("PS % recovery",Sheet4!$B$5,"Parish Name",K7044)&gt;99.949%,"OK","No")</f>
        <v>OK</v>
      </c>
      <c r="D7044" t="e">
        <f>VLOOKUP(J7044,'Ref2'!C:E,3,0)</f>
        <v>#N/A</v>
      </c>
      <c r="F7044">
        <v>1</v>
      </c>
      <c r="I7044" t="e">
        <f>VLOOKUP(J7044,Ref!L:M,2,0)</f>
        <v>#N/A</v>
      </c>
      <c r="J7044" t="s">
        <v>1488</v>
      </c>
      <c r="K7044" t="str">
        <f>VLOOKUP($J7044,Ref!$D:$H,2,0)</f>
        <v xml:space="preserve">Clapham                                      </v>
      </c>
      <c r="L7044" t="str">
        <f>VLOOKUP($J7044,Ref!$D:$H,3,0)</f>
        <v>Clapham</v>
      </c>
      <c r="M7044" t="str">
        <f>VLOOKUP($J7044,Ref!$D:$H,4,0)</f>
        <v>Sharnbrook Deanery</v>
      </c>
      <c r="N7044" t="str">
        <f>VLOOKUP($J7044,Ref!$D:$H,5,0)</f>
        <v>Archdeaconry of Bedford</v>
      </c>
      <c r="S7044">
        <v>4960</v>
      </c>
    </row>
    <row r="7045" spans="1:19" x14ac:dyDescent="0.3">
      <c r="A7045">
        <v>2024</v>
      </c>
      <c r="C7045" t="str">
        <f>IF(GETPIVOTDATA("PS % recovery",Sheet4!$B$5,"Parish Name",K7045)&gt;99.949%,"OK","No")</f>
        <v>No</v>
      </c>
      <c r="D7045" t="e">
        <f>VLOOKUP(J7045,'Ref2'!C:E,3,0)</f>
        <v>#N/A</v>
      </c>
      <c r="F7045">
        <v>1</v>
      </c>
      <c r="I7045" t="e">
        <f>VLOOKUP(J7045,Ref!L:M,2,0)</f>
        <v>#N/A</v>
      </c>
      <c r="J7045" t="s">
        <v>1452</v>
      </c>
      <c r="K7045" t="str">
        <f>VLOOKUP($J7045,Ref!$D:$H,2,0)</f>
        <v xml:space="preserve">Colmworth                                    </v>
      </c>
      <c r="L7045" t="str">
        <f>VLOOKUP($J7045,Ref!$D:$H,3,0)</f>
        <v>Wilden with Colmworth and Ravensden</v>
      </c>
      <c r="M7045" t="str">
        <f>VLOOKUP($J7045,Ref!$D:$H,4,0)</f>
        <v>Sharnbrook Deanery</v>
      </c>
      <c r="N7045" t="str">
        <f>VLOOKUP($J7045,Ref!$D:$H,5,0)</f>
        <v>Archdeaconry of Bedford</v>
      </c>
      <c r="S7045">
        <v>0</v>
      </c>
    </row>
    <row r="7046" spans="1:19" x14ac:dyDescent="0.3">
      <c r="A7046">
        <v>2024</v>
      </c>
      <c r="C7046" t="str">
        <f>IF(GETPIVOTDATA("PS % recovery",Sheet4!$B$5,"Parish Name",K7046)&gt;99.949%,"OK","No")</f>
        <v>OK</v>
      </c>
      <c r="D7046" t="e">
        <f>VLOOKUP(J7046,'Ref2'!C:E,3,0)</f>
        <v>#N/A</v>
      </c>
      <c r="F7046">
        <v>1</v>
      </c>
      <c r="I7046" t="e">
        <f>VLOOKUP(J7046,Ref!L:M,2,0)</f>
        <v>#N/A</v>
      </c>
      <c r="J7046" t="s">
        <v>1458</v>
      </c>
      <c r="K7046" t="str">
        <f>VLOOKUP($J7046,Ref!$D:$H,2,0)</f>
        <v xml:space="preserve">Felmersham                                   </v>
      </c>
      <c r="L7046" t="str">
        <f>VLOOKUP($J7046,Ref!$D:$H,3,0)</f>
        <v>Sharnbrook, Felmersham and Knotting with Souldrop</v>
      </c>
      <c r="M7046" t="str">
        <f>VLOOKUP($J7046,Ref!$D:$H,4,0)</f>
        <v>Sharnbrook Deanery</v>
      </c>
      <c r="N7046" t="str">
        <f>VLOOKUP($J7046,Ref!$D:$H,5,0)</f>
        <v>Archdeaconry of Bedford</v>
      </c>
      <c r="S7046">
        <v>4736</v>
      </c>
    </row>
    <row r="7047" spans="1:19" x14ac:dyDescent="0.3">
      <c r="A7047">
        <v>2024</v>
      </c>
      <c r="C7047" t="str">
        <f>IF(GETPIVOTDATA("PS % recovery",Sheet4!$B$5,"Parish Name",K7047)&gt;99.949%,"OK","No")</f>
        <v>No</v>
      </c>
      <c r="D7047" t="e">
        <f>VLOOKUP(J7047,'Ref2'!C:E,3,0)</f>
        <v>#N/A</v>
      </c>
      <c r="F7047">
        <v>1</v>
      </c>
      <c r="I7047" t="e">
        <f>VLOOKUP(J7047,Ref!L:M,2,0)</f>
        <v>#N/A</v>
      </c>
      <c r="J7047" t="s">
        <v>1450</v>
      </c>
      <c r="K7047" t="str">
        <f>VLOOKUP($J7047,Ref!$D:$H,2,0)</f>
        <v xml:space="preserve">Harrold (LEP)                                </v>
      </c>
      <c r="L7047" t="str">
        <f>VLOOKUP($J7047,Ref!$D:$H,3,0)</f>
        <v>Chellington Team</v>
      </c>
      <c r="M7047" t="str">
        <f>VLOOKUP($J7047,Ref!$D:$H,4,0)</f>
        <v>Sharnbrook Deanery</v>
      </c>
      <c r="N7047" t="str">
        <f>VLOOKUP($J7047,Ref!$D:$H,5,0)</f>
        <v>Archdeaconry of Bedford</v>
      </c>
      <c r="S7047">
        <v>500</v>
      </c>
    </row>
    <row r="7048" spans="1:19" x14ac:dyDescent="0.3">
      <c r="A7048">
        <v>2024</v>
      </c>
      <c r="C7048" t="str">
        <f>IF(GETPIVOTDATA("PS % recovery",Sheet4!$B$5,"Parish Name",K7048)&gt;99.949%,"OK","No")</f>
        <v>No</v>
      </c>
      <c r="D7048" t="e">
        <f>VLOOKUP(J7048,'Ref2'!C:E,3,0)</f>
        <v>#N/A</v>
      </c>
      <c r="F7048">
        <v>1</v>
      </c>
      <c r="I7048" t="e">
        <f>VLOOKUP(J7048,Ref!L:M,2,0)</f>
        <v>#N/A</v>
      </c>
      <c r="J7048" t="s">
        <v>1446</v>
      </c>
      <c r="K7048" t="str">
        <f>VLOOKUP($J7048,Ref!$D:$H,2,0)</f>
        <v xml:space="preserve">Keysoe                                       </v>
      </c>
      <c r="L7048" t="str">
        <f>VLOOKUP($J7048,Ref!$D:$H,3,0)</f>
        <v>Bolnhurst with Keysoe</v>
      </c>
      <c r="M7048" t="str">
        <f>VLOOKUP($J7048,Ref!$D:$H,4,0)</f>
        <v>Sharnbrook Deanery</v>
      </c>
      <c r="N7048" t="str">
        <f>VLOOKUP($J7048,Ref!$D:$H,5,0)</f>
        <v>Archdeaconry of Bedford</v>
      </c>
      <c r="S7048">
        <v>607</v>
      </c>
    </row>
    <row r="7049" spans="1:19" x14ac:dyDescent="0.3">
      <c r="A7049">
        <v>2024</v>
      </c>
      <c r="C7049" t="str">
        <f>IF(GETPIVOTDATA("PS % recovery",Sheet4!$B$5,"Parish Name",K7049)&gt;99.949%,"OK","No")</f>
        <v>No</v>
      </c>
      <c r="D7049" t="e">
        <f>VLOOKUP(J7049,'Ref2'!C:E,3,0)</f>
        <v>#N/A</v>
      </c>
      <c r="F7049">
        <v>1</v>
      </c>
      <c r="I7049" t="e">
        <f>VLOOKUP(J7049,Ref!L:M,2,0)</f>
        <v>#N/A</v>
      </c>
      <c r="J7049" t="s">
        <v>1464</v>
      </c>
      <c r="K7049" t="str">
        <f>VLOOKUP($J7049,Ref!$D:$H,2,0)</f>
        <v xml:space="preserve">Milton Ernest                                </v>
      </c>
      <c r="L7049" t="str">
        <f>VLOOKUP($J7049,Ref!$D:$H,3,0)</f>
        <v>Milton Ernest, Pavenham and Thurleigh</v>
      </c>
      <c r="M7049" t="str">
        <f>VLOOKUP($J7049,Ref!$D:$H,4,0)</f>
        <v>Sharnbrook Deanery</v>
      </c>
      <c r="N7049" t="str">
        <f>VLOOKUP($J7049,Ref!$D:$H,5,0)</f>
        <v>Archdeaconry of Bedford</v>
      </c>
      <c r="S7049">
        <v>500</v>
      </c>
    </row>
    <row r="7050" spans="1:19" x14ac:dyDescent="0.3">
      <c r="A7050">
        <v>2024</v>
      </c>
      <c r="C7050" t="str">
        <f>IF(GETPIVOTDATA("PS % recovery",Sheet4!$B$5,"Parish Name",K7050)&gt;99.949%,"OK","No")</f>
        <v>No</v>
      </c>
      <c r="D7050" t="e">
        <f>VLOOKUP(J7050,'Ref2'!C:E,3,0)</f>
        <v>#N/A</v>
      </c>
      <c r="F7050">
        <v>1</v>
      </c>
      <c r="I7050" t="e">
        <f>VLOOKUP(J7050,Ref!L:M,2,0)</f>
        <v>#N/A</v>
      </c>
      <c r="J7050" t="s">
        <v>1484</v>
      </c>
      <c r="K7050" t="str">
        <f>VLOOKUP($J7050,Ref!$D:$H,2,0)</f>
        <v xml:space="preserve">Oakley (LEP)                                 </v>
      </c>
      <c r="L7050" t="str">
        <f>VLOOKUP($J7050,Ref!$D:$H,3,0)</f>
        <v>Bromham with Oakley and Stagsden</v>
      </c>
      <c r="M7050" t="str">
        <f>VLOOKUP($J7050,Ref!$D:$H,4,0)</f>
        <v>Sharnbrook Deanery</v>
      </c>
      <c r="N7050" t="str">
        <f>VLOOKUP($J7050,Ref!$D:$H,5,0)</f>
        <v>Archdeaconry of Bedford</v>
      </c>
      <c r="S7050">
        <v>2670.92</v>
      </c>
    </row>
    <row r="7051" spans="1:19" x14ac:dyDescent="0.3">
      <c r="A7051">
        <v>2024</v>
      </c>
      <c r="C7051" t="str">
        <f>IF(GETPIVOTDATA("PS % recovery",Sheet4!$B$5,"Parish Name",K7051)&gt;99.949%,"OK","No")</f>
        <v>OK</v>
      </c>
      <c r="D7051" t="e">
        <f>VLOOKUP(J7051,'Ref2'!C:E,3,0)</f>
        <v>#N/A</v>
      </c>
      <c r="F7051">
        <v>1</v>
      </c>
      <c r="I7051" t="e">
        <f>VLOOKUP(J7051,Ref!L:M,2,0)</f>
        <v>#N/A</v>
      </c>
      <c r="J7051" t="s">
        <v>1468</v>
      </c>
      <c r="K7051" t="str">
        <f>VLOOKUP($J7051,Ref!$D:$H,2,0)</f>
        <v xml:space="preserve">Odell                                        </v>
      </c>
      <c r="L7051" t="str">
        <f>VLOOKUP($J7051,Ref!$D:$H,3,0)</f>
        <v>Chellington Team</v>
      </c>
      <c r="M7051" t="str">
        <f>VLOOKUP($J7051,Ref!$D:$H,4,0)</f>
        <v>Sharnbrook Deanery</v>
      </c>
      <c r="N7051" t="str">
        <f>VLOOKUP($J7051,Ref!$D:$H,5,0)</f>
        <v>Archdeaconry of Bedford</v>
      </c>
      <c r="S7051">
        <v>1500</v>
      </c>
    </row>
    <row r="7052" spans="1:19" x14ac:dyDescent="0.3">
      <c r="A7052">
        <v>2024</v>
      </c>
      <c r="C7052" t="str">
        <f>IF(GETPIVOTDATA("PS % recovery",Sheet4!$B$5,"Parish Name",K7052)&gt;99.949%,"OK","No")</f>
        <v>OK</v>
      </c>
      <c r="D7052" t="e">
        <f>VLOOKUP(J7052,'Ref2'!C:E,3,0)</f>
        <v>#N/A</v>
      </c>
      <c r="F7052">
        <v>1</v>
      </c>
      <c r="I7052" t="e">
        <f>VLOOKUP(J7052,Ref!L:M,2,0)</f>
        <v>#N/A</v>
      </c>
      <c r="J7052" t="s">
        <v>1470</v>
      </c>
      <c r="K7052" t="str">
        <f>VLOOKUP($J7052,Ref!$D:$H,2,0)</f>
        <v xml:space="preserve">Pavenham                                     </v>
      </c>
      <c r="L7052" t="str">
        <f>VLOOKUP($J7052,Ref!$D:$H,3,0)</f>
        <v>Milton Ernest, Pavenham and Thurleigh</v>
      </c>
      <c r="M7052" t="str">
        <f>VLOOKUP($J7052,Ref!$D:$H,4,0)</f>
        <v>Sharnbrook Deanery</v>
      </c>
      <c r="N7052" t="str">
        <f>VLOOKUP($J7052,Ref!$D:$H,5,0)</f>
        <v>Archdeaconry of Bedford</v>
      </c>
      <c r="S7052">
        <v>1785.17</v>
      </c>
    </row>
    <row r="7053" spans="1:19" x14ac:dyDescent="0.3">
      <c r="A7053">
        <v>2024</v>
      </c>
      <c r="C7053" t="str">
        <f>IF(GETPIVOTDATA("PS % recovery",Sheet4!$B$5,"Parish Name",K7053)&gt;99.949%,"OK","No")</f>
        <v>No</v>
      </c>
      <c r="D7053" t="e">
        <f>VLOOKUP(J7053,'Ref2'!C:E,3,0)</f>
        <v>#N/A</v>
      </c>
      <c r="F7053">
        <v>1</v>
      </c>
      <c r="I7053" t="e">
        <f>VLOOKUP(J7053,Ref!L:M,2,0)</f>
        <v>#N/A</v>
      </c>
      <c r="J7053" t="s">
        <v>1472</v>
      </c>
      <c r="K7053" t="str">
        <f>VLOOKUP($J7053,Ref!$D:$H,2,0)</f>
        <v xml:space="preserve">Podington with Farndish                      </v>
      </c>
      <c r="L7053" t="str">
        <f>VLOOKUP($J7053,Ref!$D:$H,3,0)</f>
        <v>Chellington Team</v>
      </c>
      <c r="M7053" t="str">
        <f>VLOOKUP($J7053,Ref!$D:$H,4,0)</f>
        <v>Sharnbrook Deanery</v>
      </c>
      <c r="N7053" t="str">
        <f>VLOOKUP($J7053,Ref!$D:$H,5,0)</f>
        <v>Archdeaconry of Bedford</v>
      </c>
      <c r="S7053">
        <v>0</v>
      </c>
    </row>
    <row r="7054" spans="1:19" x14ac:dyDescent="0.3">
      <c r="A7054">
        <v>2024</v>
      </c>
      <c r="C7054" t="str">
        <f>IF(GETPIVOTDATA("PS % recovery",Sheet4!$B$5,"Parish Name",K7054)&gt;99.949%,"OK","No")</f>
        <v>No</v>
      </c>
      <c r="D7054" t="e">
        <f>VLOOKUP(J7054,'Ref2'!C:E,3,0)</f>
        <v>#N/A</v>
      </c>
      <c r="F7054">
        <v>1</v>
      </c>
      <c r="I7054" t="e">
        <f>VLOOKUP(J7054,Ref!L:M,2,0)</f>
        <v>#N/A</v>
      </c>
      <c r="J7054" t="s">
        <v>1454</v>
      </c>
      <c r="K7054" t="str">
        <f>VLOOKUP($J7054,Ref!$D:$H,2,0)</f>
        <v xml:space="preserve">Ravensden                                    </v>
      </c>
      <c r="L7054" t="str">
        <f>VLOOKUP($J7054,Ref!$D:$H,3,0)</f>
        <v>Wilden with Colmworth and Ravensden</v>
      </c>
      <c r="M7054" t="str">
        <f>VLOOKUP($J7054,Ref!$D:$H,4,0)</f>
        <v>Sharnbrook Deanery</v>
      </c>
      <c r="N7054" t="str">
        <f>VLOOKUP($J7054,Ref!$D:$H,5,0)</f>
        <v>Archdeaconry of Bedford</v>
      </c>
      <c r="S7054">
        <v>0</v>
      </c>
    </row>
    <row r="7055" spans="1:19" x14ac:dyDescent="0.3">
      <c r="A7055">
        <v>2024</v>
      </c>
      <c r="C7055" t="str">
        <f>IF(GETPIVOTDATA("PS % recovery",Sheet4!$B$5,"Parish Name",K7055)&gt;99.949%,"OK","No")</f>
        <v>OK</v>
      </c>
      <c r="D7055" t="str">
        <f>VLOOKUP(J7055,'Ref2'!C:E,3,0)</f>
        <v>LLF</v>
      </c>
      <c r="F7055">
        <v>1</v>
      </c>
      <c r="I7055" t="str">
        <f>VLOOKUP(J7055,Ref!L:M,2,0)</f>
        <v>Yes</v>
      </c>
      <c r="J7055" t="s">
        <v>1442</v>
      </c>
      <c r="K7055" t="str">
        <f>VLOOKUP($J7055,Ref!$D:$H,2,0)</f>
        <v xml:space="preserve">Riseley                                      </v>
      </c>
      <c r="L7055" t="str">
        <f>VLOOKUP($J7055,Ref!$D:$H,3,0)</f>
        <v>Riseley with Bletsoe</v>
      </c>
      <c r="M7055" t="str">
        <f>VLOOKUP($J7055,Ref!$D:$H,4,0)</f>
        <v>Sharnbrook Deanery</v>
      </c>
      <c r="N7055" t="str">
        <f>VLOOKUP($J7055,Ref!$D:$H,5,0)</f>
        <v>Archdeaconry of Bedford</v>
      </c>
      <c r="S7055">
        <v>4514</v>
      </c>
    </row>
    <row r="7056" spans="1:19" x14ac:dyDescent="0.3">
      <c r="A7056">
        <v>2024</v>
      </c>
      <c r="C7056" t="str">
        <f>IF(GETPIVOTDATA("PS % recovery",Sheet4!$B$5,"Parish Name",K7056)&gt;99.949%,"OK","No")</f>
        <v>OK</v>
      </c>
      <c r="D7056" t="e">
        <f>VLOOKUP(J7056,'Ref2'!C:E,3,0)</f>
        <v>#N/A</v>
      </c>
      <c r="F7056">
        <v>1</v>
      </c>
      <c r="I7056" t="e">
        <f>VLOOKUP(J7056,Ref!L:M,2,0)</f>
        <v>#N/A</v>
      </c>
      <c r="J7056" t="s">
        <v>1460</v>
      </c>
      <c r="K7056" t="str">
        <f>VLOOKUP($J7056,Ref!$D:$H,2,0)</f>
        <v xml:space="preserve">Sharnbrook                                   </v>
      </c>
      <c r="L7056" t="str">
        <f>VLOOKUP($J7056,Ref!$D:$H,3,0)</f>
        <v>Sharnbrook, Felmersham and Knotting with Souldrop</v>
      </c>
      <c r="M7056" t="str">
        <f>VLOOKUP($J7056,Ref!$D:$H,4,0)</f>
        <v>Sharnbrook Deanery</v>
      </c>
      <c r="N7056" t="str">
        <f>VLOOKUP($J7056,Ref!$D:$H,5,0)</f>
        <v>Archdeaconry of Bedford</v>
      </c>
      <c r="S7056">
        <v>0</v>
      </c>
    </row>
    <row r="7057" spans="1:19" x14ac:dyDescent="0.3">
      <c r="A7057">
        <v>2024</v>
      </c>
      <c r="C7057" t="str">
        <f>IF(GETPIVOTDATA("PS % recovery",Sheet4!$B$5,"Parish Name",K7057)&gt;99.949%,"OK","No")</f>
        <v>OK</v>
      </c>
      <c r="D7057" t="e">
        <f>VLOOKUP(J7057,'Ref2'!C:E,3,0)</f>
        <v>#N/A</v>
      </c>
      <c r="F7057">
        <v>1</v>
      </c>
      <c r="I7057" t="e">
        <f>VLOOKUP(J7057,Ref!L:M,2,0)</f>
        <v>#N/A</v>
      </c>
      <c r="J7057" t="s">
        <v>1462</v>
      </c>
      <c r="K7057" t="str">
        <f>VLOOKUP($J7057,Ref!$D:$H,2,0)</f>
        <v xml:space="preserve">Knotting with Souldrop                       </v>
      </c>
      <c r="L7057" t="str">
        <f>VLOOKUP($J7057,Ref!$D:$H,3,0)</f>
        <v>Sharnbrook, Felmersham and Knotting with Souldrop</v>
      </c>
      <c r="M7057" t="str">
        <f>VLOOKUP($J7057,Ref!$D:$H,4,0)</f>
        <v>Sharnbrook Deanery</v>
      </c>
      <c r="N7057" t="str">
        <f>VLOOKUP($J7057,Ref!$D:$H,5,0)</f>
        <v>Archdeaconry of Bedford</v>
      </c>
      <c r="S7057">
        <v>436</v>
      </c>
    </row>
    <row r="7058" spans="1:19" x14ac:dyDescent="0.3">
      <c r="A7058">
        <v>2024</v>
      </c>
      <c r="C7058" t="str">
        <f>IF(GETPIVOTDATA("PS % recovery",Sheet4!$B$5,"Parish Name",K7058)&gt;99.949%,"OK","No")</f>
        <v>OK</v>
      </c>
      <c r="D7058" t="e">
        <f>VLOOKUP(J7058,'Ref2'!C:E,3,0)</f>
        <v>#N/A</v>
      </c>
      <c r="F7058">
        <v>1</v>
      </c>
      <c r="I7058" t="e">
        <f>VLOOKUP(J7058,Ref!L:M,2,0)</f>
        <v>#N/A</v>
      </c>
      <c r="J7058" t="s">
        <v>1486</v>
      </c>
      <c r="K7058" t="str">
        <f>VLOOKUP($J7058,Ref!$D:$H,2,0)</f>
        <v xml:space="preserve">Stagsden                                     </v>
      </c>
      <c r="L7058" t="str">
        <f>VLOOKUP($J7058,Ref!$D:$H,3,0)</f>
        <v>Bromham with Oakley and Stagsden</v>
      </c>
      <c r="M7058" t="str">
        <f>VLOOKUP($J7058,Ref!$D:$H,4,0)</f>
        <v>Sharnbrook Deanery</v>
      </c>
      <c r="N7058" t="str">
        <f>VLOOKUP($J7058,Ref!$D:$H,5,0)</f>
        <v>Archdeaconry of Bedford</v>
      </c>
      <c r="S7058">
        <v>623</v>
      </c>
    </row>
    <row r="7059" spans="1:19" x14ac:dyDescent="0.3">
      <c r="A7059">
        <v>2024</v>
      </c>
      <c r="C7059" t="str">
        <f>IF(GETPIVOTDATA("PS % recovery",Sheet4!$B$5,"Parish Name",K7059)&gt;99.949%,"OK","No")</f>
        <v>No</v>
      </c>
      <c r="D7059" t="e">
        <f>VLOOKUP(J7059,'Ref2'!C:E,3,0)</f>
        <v>#N/A</v>
      </c>
      <c r="F7059">
        <v>1</v>
      </c>
      <c r="I7059" t="e">
        <f>VLOOKUP(J7059,Ref!L:M,2,0)</f>
        <v>#N/A</v>
      </c>
      <c r="J7059" t="s">
        <v>1476</v>
      </c>
      <c r="K7059" t="str">
        <f>VLOOKUP($J7059,Ref!$D:$H,2,0)</f>
        <v xml:space="preserve">Stevington                                   </v>
      </c>
      <c r="L7059" t="str">
        <f>VLOOKUP($J7059,Ref!$D:$H,3,0)</f>
        <v>Chellington Team</v>
      </c>
      <c r="M7059" t="str">
        <f>VLOOKUP($J7059,Ref!$D:$H,4,0)</f>
        <v>Sharnbrook Deanery</v>
      </c>
      <c r="N7059" t="str">
        <f>VLOOKUP($J7059,Ref!$D:$H,5,0)</f>
        <v>Archdeaconry of Bedford</v>
      </c>
      <c r="S7059">
        <v>800</v>
      </c>
    </row>
    <row r="7060" spans="1:19" x14ac:dyDescent="0.3">
      <c r="A7060">
        <v>2024</v>
      </c>
      <c r="C7060" t="str">
        <f>IF(GETPIVOTDATA("PS % recovery",Sheet4!$B$5,"Parish Name",K7060)&gt;99.949%,"OK","No")</f>
        <v>No</v>
      </c>
      <c r="D7060" t="e">
        <f>VLOOKUP(J7060,'Ref2'!C:E,3,0)</f>
        <v>#N/A</v>
      </c>
      <c r="F7060">
        <v>1</v>
      </c>
      <c r="I7060" t="e">
        <f>VLOOKUP(J7060,Ref!L:M,2,0)</f>
        <v>#N/A</v>
      </c>
      <c r="J7060" t="s">
        <v>1466</v>
      </c>
      <c r="K7060" t="str">
        <f>VLOOKUP($J7060,Ref!$D:$H,2,0)</f>
        <v xml:space="preserve">Thurleigh (LEP)                              </v>
      </c>
      <c r="L7060" t="str">
        <f>VLOOKUP($J7060,Ref!$D:$H,3,0)</f>
        <v>Milton Ernest, Pavenham and Thurleigh</v>
      </c>
      <c r="M7060" t="str">
        <f>VLOOKUP($J7060,Ref!$D:$H,4,0)</f>
        <v>Sharnbrook Deanery</v>
      </c>
      <c r="N7060" t="str">
        <f>VLOOKUP($J7060,Ref!$D:$H,5,0)</f>
        <v>Archdeaconry of Bedford</v>
      </c>
      <c r="S7060">
        <v>0.01</v>
      </c>
    </row>
    <row r="7061" spans="1:19" x14ac:dyDescent="0.3">
      <c r="A7061">
        <v>2024</v>
      </c>
      <c r="C7061" t="str">
        <f>IF(GETPIVOTDATA("PS % recovery",Sheet4!$B$5,"Parish Name",K7061)&gt;99.949%,"OK","No")</f>
        <v>No</v>
      </c>
      <c r="D7061" t="e">
        <f>VLOOKUP(J7061,'Ref2'!C:E,3,0)</f>
        <v>#N/A</v>
      </c>
      <c r="F7061">
        <v>1</v>
      </c>
      <c r="I7061" t="e">
        <f>VLOOKUP(J7061,Ref!L:M,2,0)</f>
        <v>#N/A</v>
      </c>
      <c r="J7061" t="s">
        <v>1478</v>
      </c>
      <c r="K7061" t="str">
        <f>VLOOKUP($J7061,Ref!$D:$H,2,0)</f>
        <v xml:space="preserve">Turvey                                       </v>
      </c>
      <c r="L7061" t="str">
        <f>VLOOKUP($J7061,Ref!$D:$H,3,0)</f>
        <v>Chellington Team</v>
      </c>
      <c r="M7061" t="str">
        <f>VLOOKUP($J7061,Ref!$D:$H,4,0)</f>
        <v>Sharnbrook Deanery</v>
      </c>
      <c r="N7061" t="str">
        <f>VLOOKUP($J7061,Ref!$D:$H,5,0)</f>
        <v>Archdeaconry of Bedford</v>
      </c>
      <c r="S7061">
        <v>0</v>
      </c>
    </row>
    <row r="7062" spans="1:19" x14ac:dyDescent="0.3">
      <c r="A7062">
        <v>2024</v>
      </c>
      <c r="C7062" t="str">
        <f>IF(GETPIVOTDATA("PS % recovery",Sheet4!$B$5,"Parish Name",K7062)&gt;99.949%,"OK","No")</f>
        <v>No</v>
      </c>
      <c r="D7062" t="e">
        <f>VLOOKUP(J7062,'Ref2'!C:E,3,0)</f>
        <v>#N/A</v>
      </c>
      <c r="F7062">
        <v>1</v>
      </c>
      <c r="I7062" t="e">
        <f>VLOOKUP(J7062,Ref!L:M,2,0)</f>
        <v>#N/A</v>
      </c>
      <c r="J7062" t="s">
        <v>1456</v>
      </c>
      <c r="K7062" t="str">
        <f>VLOOKUP($J7062,Ref!$D:$H,2,0)</f>
        <v xml:space="preserve">Wilden                                       </v>
      </c>
      <c r="L7062" t="str">
        <f>VLOOKUP($J7062,Ref!$D:$H,3,0)</f>
        <v>Wilden with Colmworth and Ravensden</v>
      </c>
      <c r="M7062" t="str">
        <f>VLOOKUP($J7062,Ref!$D:$H,4,0)</f>
        <v>Sharnbrook Deanery</v>
      </c>
      <c r="N7062" t="str">
        <f>VLOOKUP($J7062,Ref!$D:$H,5,0)</f>
        <v>Archdeaconry of Bedford</v>
      </c>
      <c r="S7062">
        <v>100</v>
      </c>
    </row>
    <row r="7063" spans="1:19" x14ac:dyDescent="0.3">
      <c r="A7063">
        <v>2024</v>
      </c>
      <c r="C7063" t="str">
        <f>IF(GETPIVOTDATA("PS % recovery",Sheet4!$B$5,"Parish Name",K7063)&gt;99.949%,"OK","No")</f>
        <v>No</v>
      </c>
      <c r="D7063" t="e">
        <f>VLOOKUP(J7063,'Ref2'!C:E,3,0)</f>
        <v>#N/A</v>
      </c>
      <c r="F7063">
        <v>1</v>
      </c>
      <c r="I7063" t="e">
        <f>VLOOKUP(J7063,Ref!L:M,2,0)</f>
        <v>#N/A</v>
      </c>
      <c r="J7063" t="s">
        <v>1474</v>
      </c>
      <c r="K7063" t="str">
        <f>VLOOKUP($J7063,Ref!$D:$H,2,0)</f>
        <v xml:space="preserve">Wymington                                    </v>
      </c>
      <c r="L7063" t="str">
        <f>VLOOKUP($J7063,Ref!$D:$H,3,0)</f>
        <v>Chellington Team</v>
      </c>
      <c r="M7063" t="str">
        <f>VLOOKUP($J7063,Ref!$D:$H,4,0)</f>
        <v>Sharnbrook Deanery</v>
      </c>
      <c r="N7063" t="str">
        <f>VLOOKUP($J7063,Ref!$D:$H,5,0)</f>
        <v>Archdeaconry of Bedford</v>
      </c>
      <c r="S7063">
        <v>0</v>
      </c>
    </row>
    <row r="7064" spans="1:19" x14ac:dyDescent="0.3">
      <c r="A7064">
        <v>2024</v>
      </c>
      <c r="C7064" t="str">
        <f>IF(GETPIVOTDATA("PS % recovery",Sheet4!$B$5,"Parish Name",K7064)&gt;99.949%,"OK","No")</f>
        <v>No</v>
      </c>
      <c r="D7064" t="e">
        <f>VLOOKUP(J7064,'Ref2'!C:E,3,0)</f>
        <v>#N/A</v>
      </c>
      <c r="F7064">
        <v>1</v>
      </c>
      <c r="I7064" t="e">
        <f>VLOOKUP(J7064,Ref!L:M,2,0)</f>
        <v>#N/A</v>
      </c>
      <c r="J7064" t="s">
        <v>1480</v>
      </c>
      <c r="K7064" t="str">
        <f>VLOOKUP($J7064,Ref!$D:$H,2,0)</f>
        <v xml:space="preserve">The Stodden Churches                         </v>
      </c>
      <c r="L7064" t="str">
        <f>VLOOKUP($J7064,Ref!$D:$H,3,0)</f>
        <v>The Stodden Churches</v>
      </c>
      <c r="M7064" t="str">
        <f>VLOOKUP($J7064,Ref!$D:$H,4,0)</f>
        <v>Sharnbrook Deanery</v>
      </c>
      <c r="N7064" t="str">
        <f>VLOOKUP($J7064,Ref!$D:$H,5,0)</f>
        <v>Archdeaconry of Bedford</v>
      </c>
      <c r="S7064">
        <v>0</v>
      </c>
    </row>
    <row r="7065" spans="1:19" x14ac:dyDescent="0.3">
      <c r="A7065">
        <v>2024</v>
      </c>
      <c r="C7065" t="str">
        <f>IF(GETPIVOTDATA("PS % recovery",Sheet4!$B$5,"Parish Name",K7065)&gt;99.949%,"OK","No")</f>
        <v>No</v>
      </c>
      <c r="D7065" t="e">
        <f>VLOOKUP(J7065,'Ref2'!C:E,3,0)</f>
        <v>#N/A</v>
      </c>
      <c r="F7065">
        <v>1</v>
      </c>
      <c r="I7065" t="e">
        <f>VLOOKUP(J7065,Ref!L:M,2,0)</f>
        <v>#N/A</v>
      </c>
      <c r="J7065" t="s">
        <v>1015</v>
      </c>
      <c r="K7065" t="str">
        <f>VLOOKUP($J7065,Ref!$D:$H,2,0)</f>
        <v xml:space="preserve">Boxmoor                                      </v>
      </c>
      <c r="L7065" t="str">
        <f>VLOOKUP($J7065,Ref!$D:$H,3,0)</f>
        <v>Boxmoor</v>
      </c>
      <c r="M7065" t="str">
        <f>VLOOKUP($J7065,Ref!$D:$H,4,0)</f>
        <v>Hemel Hempstead Deanery</v>
      </c>
      <c r="N7065" t="str">
        <f>VLOOKUP($J7065,Ref!$D:$H,5,0)</f>
        <v xml:space="preserve">Archdeaconry of St Albans </v>
      </c>
      <c r="S7065">
        <v>0</v>
      </c>
    </row>
    <row r="7066" spans="1:19" x14ac:dyDescent="0.3">
      <c r="A7066">
        <v>2024</v>
      </c>
      <c r="C7066" t="str">
        <f>IF(GETPIVOTDATA("PS % recovery",Sheet4!$B$5,"Parish Name",K7066)&gt;99.949%,"OK","No")</f>
        <v>OK</v>
      </c>
      <c r="D7066" t="e">
        <f>VLOOKUP(J7066,'Ref2'!C:E,3,0)</f>
        <v>#N/A</v>
      </c>
      <c r="F7066">
        <v>1</v>
      </c>
      <c r="I7066" t="e">
        <f>VLOOKUP(J7066,Ref!L:M,2,0)</f>
        <v>#N/A</v>
      </c>
      <c r="J7066" t="s">
        <v>1017</v>
      </c>
      <c r="K7066" t="str">
        <f>VLOOKUP($J7066,Ref!$D:$H,2,0)</f>
        <v xml:space="preserve">Hammerfield, St Francis of Assisi            </v>
      </c>
      <c r="L7066" t="str">
        <f>VLOOKUP($J7066,Ref!$D:$H,3,0)</f>
        <v>Boxmoor</v>
      </c>
      <c r="M7066" t="str">
        <f>VLOOKUP($J7066,Ref!$D:$H,4,0)</f>
        <v>Hemel Hempstead Deanery</v>
      </c>
      <c r="N7066" t="str">
        <f>VLOOKUP($J7066,Ref!$D:$H,5,0)</f>
        <v xml:space="preserve">Archdeaconry of St Albans </v>
      </c>
      <c r="S7066">
        <v>395</v>
      </c>
    </row>
    <row r="7067" spans="1:19" x14ac:dyDescent="0.3">
      <c r="A7067">
        <v>2024</v>
      </c>
      <c r="C7067" t="str">
        <f>IF(GETPIVOTDATA("PS % recovery",Sheet4!$B$5,"Parish Name",K7067)&gt;99.949%,"OK","No")</f>
        <v>OK</v>
      </c>
      <c r="D7067" t="e">
        <f>VLOOKUP(J7067,'Ref2'!C:E,3,0)</f>
        <v>#N/A</v>
      </c>
      <c r="F7067">
        <v>1</v>
      </c>
      <c r="I7067" t="e">
        <f>VLOOKUP(J7067,Ref!L:M,2,0)</f>
        <v>#N/A</v>
      </c>
      <c r="J7067" t="s">
        <v>1019</v>
      </c>
      <c r="K7067" t="str">
        <f>VLOOKUP($J7067,Ref!$D:$H,2,0)</f>
        <v xml:space="preserve">Apsley End                                   </v>
      </c>
      <c r="L7067" t="str">
        <f>VLOOKUP($J7067,Ref!$D:$H,3,0)</f>
        <v>Langelei Team Ministry</v>
      </c>
      <c r="M7067" t="str">
        <f>VLOOKUP($J7067,Ref!$D:$H,4,0)</f>
        <v>Hemel Hempstead Deanery</v>
      </c>
      <c r="N7067" t="str">
        <f>VLOOKUP($J7067,Ref!$D:$H,5,0)</f>
        <v xml:space="preserve">Archdeaconry of St Albans </v>
      </c>
      <c r="S7067">
        <v>1000</v>
      </c>
    </row>
    <row r="7068" spans="1:19" x14ac:dyDescent="0.3">
      <c r="A7068">
        <v>2024</v>
      </c>
      <c r="C7068" t="str">
        <f>IF(GETPIVOTDATA("PS % recovery",Sheet4!$B$5,"Parish Name",K7068)&gt;99.949%,"OK","No")</f>
        <v>No</v>
      </c>
      <c r="D7068" t="e">
        <f>VLOOKUP(J7068,'Ref2'!C:E,3,0)</f>
        <v>#N/A</v>
      </c>
      <c r="F7068">
        <v>1</v>
      </c>
      <c r="I7068" t="e">
        <f>VLOOKUP(J7068,Ref!L:M,2,0)</f>
        <v>#N/A</v>
      </c>
      <c r="J7068" t="s">
        <v>1021</v>
      </c>
      <c r="K7068" t="str">
        <f>VLOOKUP($J7068,Ref!$D:$H,2,0)</f>
        <v xml:space="preserve">Bennetts End                                 </v>
      </c>
      <c r="L7068" t="str">
        <f>VLOOKUP($J7068,Ref!$D:$H,3,0)</f>
        <v>Langelei Team Ministry</v>
      </c>
      <c r="M7068" t="str">
        <f>VLOOKUP($J7068,Ref!$D:$H,4,0)</f>
        <v>Hemel Hempstead Deanery</v>
      </c>
      <c r="N7068" t="str">
        <f>VLOOKUP($J7068,Ref!$D:$H,5,0)</f>
        <v xml:space="preserve">Archdeaconry of St Albans </v>
      </c>
      <c r="S7068">
        <v>2000</v>
      </c>
    </row>
    <row r="7069" spans="1:19" x14ac:dyDescent="0.3">
      <c r="A7069">
        <v>2024</v>
      </c>
      <c r="C7069" t="str">
        <f>IF(GETPIVOTDATA("PS % recovery",Sheet4!$B$5,"Parish Name",K7069)&gt;99.949%,"OK","No")</f>
        <v>OK</v>
      </c>
      <c r="D7069" t="e">
        <f>VLOOKUP(J7069,'Ref2'!C:E,3,0)</f>
        <v>#N/A</v>
      </c>
      <c r="F7069">
        <v>1</v>
      </c>
      <c r="I7069" t="e">
        <f>VLOOKUP(J7069,Ref!L:M,2,0)</f>
        <v>#N/A</v>
      </c>
      <c r="J7069" t="s">
        <v>1023</v>
      </c>
      <c r="K7069" t="str">
        <f>VLOOKUP($J7069,Ref!$D:$H,2,0)</f>
        <v xml:space="preserve">Leverstock Green                             </v>
      </c>
      <c r="L7069" t="str">
        <f>VLOOKUP($J7069,Ref!$D:$H,3,0)</f>
        <v>Langelei Team Ministry</v>
      </c>
      <c r="M7069" t="str">
        <f>VLOOKUP($J7069,Ref!$D:$H,4,0)</f>
        <v>Hemel Hempstead Deanery</v>
      </c>
      <c r="N7069" t="str">
        <f>VLOOKUP($J7069,Ref!$D:$H,5,0)</f>
        <v xml:space="preserve">Archdeaconry of St Albans </v>
      </c>
      <c r="S7069">
        <v>5800</v>
      </c>
    </row>
    <row r="7070" spans="1:19" x14ac:dyDescent="0.3">
      <c r="A7070">
        <v>2024</v>
      </c>
      <c r="C7070" t="str">
        <f>IF(GETPIVOTDATA("PS % recovery",Sheet4!$B$5,"Parish Name",K7070)&gt;99.949%,"OK","No")</f>
        <v>OK</v>
      </c>
      <c r="D7070" t="e">
        <f>VLOOKUP(J7070,'Ref2'!C:E,3,0)</f>
        <v>#N/A</v>
      </c>
      <c r="F7070">
        <v>1</v>
      </c>
      <c r="I7070" t="e">
        <f>VLOOKUP(J7070,Ref!L:M,2,0)</f>
        <v>#N/A</v>
      </c>
      <c r="J7070" t="s">
        <v>1007</v>
      </c>
      <c r="K7070" t="str">
        <f>VLOOKUP($J7070,Ref!$D:$H,2,0)</f>
        <v xml:space="preserve">Hemel Hempstead, St Barnabas, Adeyfield      </v>
      </c>
      <c r="L7070" t="str">
        <f>VLOOKUP($J7070,Ref!$D:$H,3,0)</f>
        <v>Hemel Hempstead Team Ministry</v>
      </c>
      <c r="M7070" t="str">
        <f>VLOOKUP($J7070,Ref!$D:$H,4,0)</f>
        <v>Hemel Hempstead Deanery</v>
      </c>
      <c r="N7070" t="str">
        <f>VLOOKUP($J7070,Ref!$D:$H,5,0)</f>
        <v xml:space="preserve">Archdeaconry of St Albans </v>
      </c>
      <c r="S7070">
        <v>4404</v>
      </c>
    </row>
    <row r="7071" spans="1:19" x14ac:dyDescent="0.3">
      <c r="A7071">
        <v>2024</v>
      </c>
      <c r="C7071" t="str">
        <f>IF(GETPIVOTDATA("PS % recovery",Sheet4!$B$5,"Parish Name",K7071)&gt;99.949%,"OK","No")</f>
        <v>No</v>
      </c>
      <c r="D7071" t="e">
        <f>VLOOKUP(J7071,'Ref2'!C:E,3,0)</f>
        <v>#N/A</v>
      </c>
      <c r="F7071">
        <v>1</v>
      </c>
      <c r="I7071" t="e">
        <f>VLOOKUP(J7071,Ref!L:M,2,0)</f>
        <v>#N/A</v>
      </c>
      <c r="J7071" t="s">
        <v>1009</v>
      </c>
      <c r="K7071" t="str">
        <f>VLOOKUP($J7071,Ref!$D:$H,2,0)</f>
        <v xml:space="preserve">Hemel Hempstead, Grovehill and Woodhall Farm </v>
      </c>
      <c r="L7071" t="str">
        <f>VLOOKUP($J7071,Ref!$D:$H,3,0)</f>
        <v>Hemel Hempstead Team Ministry</v>
      </c>
      <c r="M7071" t="str">
        <f>VLOOKUP($J7071,Ref!$D:$H,4,0)</f>
        <v>Hemel Hempstead Deanery</v>
      </c>
      <c r="N7071" t="str">
        <f>VLOOKUP($J7071,Ref!$D:$H,5,0)</f>
        <v xml:space="preserve">Archdeaconry of St Albans </v>
      </c>
      <c r="S7071">
        <v>1910</v>
      </c>
    </row>
    <row r="7072" spans="1:19" x14ac:dyDescent="0.3">
      <c r="A7072">
        <v>2024</v>
      </c>
      <c r="C7072" t="str">
        <f>IF(GETPIVOTDATA("PS % recovery",Sheet4!$B$5,"Parish Name",K7072)&gt;99.949%,"OK","No")</f>
        <v>OK</v>
      </c>
      <c r="D7072" t="e">
        <f>VLOOKUP(J7072,'Ref2'!C:E,3,0)</f>
        <v>#N/A</v>
      </c>
      <c r="F7072">
        <v>1</v>
      </c>
      <c r="I7072" t="e">
        <f>VLOOKUP(J7072,Ref!L:M,2,0)</f>
        <v>#N/A</v>
      </c>
      <c r="J7072" t="s">
        <v>1011</v>
      </c>
      <c r="K7072" t="str">
        <f>VLOOKUP($J7072,Ref!$D:$H,2,0)</f>
        <v xml:space="preserve">Hemel Hempstead, St Mary and St Paul         </v>
      </c>
      <c r="L7072" t="str">
        <f>VLOOKUP($J7072,Ref!$D:$H,3,0)</f>
        <v>Hemel Hempstead Team Ministry</v>
      </c>
      <c r="M7072" t="str">
        <f>VLOOKUP($J7072,Ref!$D:$H,4,0)</f>
        <v>Hemel Hempstead Deanery</v>
      </c>
      <c r="N7072" t="str">
        <f>VLOOKUP($J7072,Ref!$D:$H,5,0)</f>
        <v xml:space="preserve">Archdeaconry of St Albans </v>
      </c>
      <c r="S7072">
        <v>4760</v>
      </c>
    </row>
    <row r="7073" spans="1:21" x14ac:dyDescent="0.3">
      <c r="A7073">
        <v>2024</v>
      </c>
      <c r="C7073" t="str">
        <f>IF(GETPIVOTDATA("PS % recovery",Sheet4!$B$5,"Parish Name",K7073)&gt;99.949%,"OK","No")</f>
        <v>No</v>
      </c>
      <c r="D7073" t="e">
        <f>VLOOKUP(J7073,'Ref2'!C:E,3,0)</f>
        <v>#N/A</v>
      </c>
      <c r="F7073">
        <v>1</v>
      </c>
      <c r="I7073" t="e">
        <f>VLOOKUP(J7073,Ref!L:M,2,0)</f>
        <v>#N/A</v>
      </c>
      <c r="J7073" t="s">
        <v>1013</v>
      </c>
      <c r="K7073" t="str">
        <f>VLOOKUP($J7073,Ref!$D:$H,2,0)</f>
        <v xml:space="preserve">Hemel Hempstead, Warners End and Gadebridge  </v>
      </c>
      <c r="L7073" t="str">
        <f>VLOOKUP($J7073,Ref!$D:$H,3,0)</f>
        <v>Hemel Hempstead Team Ministry</v>
      </c>
      <c r="M7073" t="str">
        <f>VLOOKUP($J7073,Ref!$D:$H,4,0)</f>
        <v>Hemel Hempstead Deanery</v>
      </c>
      <c r="N7073" t="str">
        <f>VLOOKUP($J7073,Ref!$D:$H,5,0)</f>
        <v xml:space="preserve">Archdeaconry of St Albans </v>
      </c>
      <c r="S7073">
        <v>800</v>
      </c>
    </row>
    <row r="7074" spans="1:21" x14ac:dyDescent="0.3">
      <c r="A7074">
        <v>2024</v>
      </c>
      <c r="C7074" t="str">
        <f>IF(GETPIVOTDATA("PS % recovery",Sheet4!$B$5,"Parish Name",K7074)&gt;99.949%,"OK","No")</f>
        <v>OK</v>
      </c>
      <c r="D7074" t="e">
        <f>VLOOKUP(J7074,'Ref2'!C:E,3,0)</f>
        <v>#N/A</v>
      </c>
      <c r="F7074">
        <v>1</v>
      </c>
      <c r="I7074" t="e">
        <f>VLOOKUP(J7074,Ref!L:M,2,0)</f>
        <v>#N/A</v>
      </c>
      <c r="J7074" t="s">
        <v>1025</v>
      </c>
      <c r="K7074" t="str">
        <f>VLOOKUP($J7074,Ref!$D:$H,2,0)</f>
        <v xml:space="preserve">Kings Langley                                </v>
      </c>
      <c r="L7074" t="str">
        <f>VLOOKUP($J7074,Ref!$D:$H,3,0)</f>
        <v>Langelei Team Ministry</v>
      </c>
      <c r="M7074" t="str">
        <f>VLOOKUP($J7074,Ref!$D:$H,4,0)</f>
        <v>Hemel Hempstead Deanery</v>
      </c>
      <c r="N7074" t="str">
        <f>VLOOKUP($J7074,Ref!$D:$H,5,0)</f>
        <v xml:space="preserve">Archdeaconry of St Albans </v>
      </c>
      <c r="S7074">
        <v>0</v>
      </c>
    </row>
    <row r="7075" spans="1:21" x14ac:dyDescent="0.3">
      <c r="A7075">
        <v>2024</v>
      </c>
      <c r="C7075" t="e">
        <f>IF(GETPIVOTDATA("PS % recovery",Sheet4!$B$5,"Parish Name",K7075)&gt;99.949%,"OK","No")</f>
        <v>#REF!</v>
      </c>
      <c r="D7075" t="e">
        <f>VLOOKUP(J7075,'Ref2'!C:E,3,0)</f>
        <v>#N/A</v>
      </c>
      <c r="F7075">
        <v>1</v>
      </c>
      <c r="I7075" t="e">
        <f>VLOOKUP(J7075,Ref!L:M,2,0)</f>
        <v>#N/A</v>
      </c>
      <c r="J7075" s="108" t="s">
        <v>1715</v>
      </c>
      <c r="K7075" t="str">
        <f>VLOOKUP($J7075,Ref!$D:$H,2,0)</f>
        <v>The Hub, Hitchin</v>
      </c>
      <c r="L7075" t="str">
        <f>VLOOKUP($J7075,Ref!$D:$H,3,0)</f>
        <v>Hitchin &amp; St Paul's Walden (Team Ministry)</v>
      </c>
      <c r="M7075" t="str">
        <f>VLOOKUP($J7075,Ref!$D:$H,4,0)</f>
        <v>Hitchin Deanery</v>
      </c>
      <c r="N7075" t="str">
        <f>VLOOKUP($J7075,Ref!$D:$H,5,0)</f>
        <v xml:space="preserve">Archdeaconry of St Albans </v>
      </c>
    </row>
    <row r="7076" spans="1:21" x14ac:dyDescent="0.3">
      <c r="B7076">
        <v>2023</v>
      </c>
      <c r="C7076" t="str">
        <f>IF(GETPIVOTDATA("PS % recovery",Sheet4!$B$5,"Parish Name",K7076)&gt;99.949%,"OK","No")</f>
        <v>No</v>
      </c>
      <c r="D7076" t="e">
        <f>VLOOKUP(J7076,'Ref2'!C:E,3,0)</f>
        <v>#N/A</v>
      </c>
      <c r="F7076">
        <v>1</v>
      </c>
      <c r="G7076" t="s">
        <v>1503</v>
      </c>
      <c r="H7076">
        <v>2024</v>
      </c>
      <c r="I7076" t="e">
        <f>VLOOKUP(J7076,Ref!L:M,2,0)</f>
        <v>#N/A</v>
      </c>
      <c r="J7076" s="108" t="s">
        <v>875</v>
      </c>
      <c r="K7076" t="str">
        <f>VLOOKUP($J7076,Ref!$D:$H,2,0)</f>
        <v xml:space="preserve">Wigginton                                    </v>
      </c>
      <c r="L7076" t="str">
        <f>VLOOKUP($J7076,Ref!$D:$H,3,0)</f>
        <v>Northchurch and Wigginton</v>
      </c>
      <c r="M7076" t="str">
        <f>VLOOKUP($J7076,Ref!$D:$H,4,0)</f>
        <v>Berkhamsted Deanery</v>
      </c>
      <c r="N7076" t="str">
        <f>VLOOKUP($J7076,Ref!$D:$H,5,0)</f>
        <v xml:space="preserve">Archdeaconry of St Albans </v>
      </c>
      <c r="S7076">
        <f>-U7076</f>
        <v>2390</v>
      </c>
      <c r="U7076">
        <v>-2390</v>
      </c>
    </row>
    <row r="7077" spans="1:21" x14ac:dyDescent="0.3">
      <c r="B7077">
        <v>2023</v>
      </c>
      <c r="C7077" t="str">
        <f>IF(GETPIVOTDATA("PS % recovery",Sheet4!$B$5,"Parish Name",K7077)&gt;99.949%,"OK","No")</f>
        <v>OK</v>
      </c>
      <c r="D7077" t="e">
        <f>VLOOKUP(J7077,'Ref2'!C:E,3,0)</f>
        <v>#N/A</v>
      </c>
      <c r="F7077">
        <v>1</v>
      </c>
      <c r="G7077" t="s">
        <v>1503</v>
      </c>
      <c r="H7077">
        <v>2024</v>
      </c>
      <c r="I7077" t="e">
        <f>VLOOKUP(J7077,Ref!L:M,2,0)</f>
        <v>#N/A</v>
      </c>
      <c r="J7077" s="108" t="s">
        <v>951</v>
      </c>
      <c r="K7077" t="str">
        <f>VLOOKUP($J7077,Ref!$D:$H,2,0)</f>
        <v xml:space="preserve">Aldenham                                     </v>
      </c>
      <c r="L7077" t="str">
        <f>VLOOKUP($J7077,Ref!$D:$H,3,0)</f>
        <v>Aldenham, Radlett and Shenley Team Ministry</v>
      </c>
      <c r="M7077" t="str">
        <f>VLOOKUP($J7077,Ref!$D:$H,4,0)</f>
        <v>St Albans Deanery</v>
      </c>
      <c r="N7077" t="str">
        <f>VLOOKUP($J7077,Ref!$D:$H,5,0)</f>
        <v xml:space="preserve">Archdeaconry of St Albans </v>
      </c>
      <c r="S7077">
        <f t="shared" ref="S7077:S7085" si="11">-U7077</f>
        <v>10</v>
      </c>
      <c r="U7077">
        <v>-10</v>
      </c>
    </row>
    <row r="7078" spans="1:21" x14ac:dyDescent="0.3">
      <c r="B7078">
        <v>2023</v>
      </c>
      <c r="C7078" t="str">
        <f>IF(GETPIVOTDATA("PS % recovery",Sheet4!$B$5,"Parish Name",K7078)&gt;99.949%,"OK","No")</f>
        <v>OK</v>
      </c>
      <c r="D7078" t="e">
        <f>VLOOKUP(J7078,'Ref2'!C:E,3,0)</f>
        <v>#N/A</v>
      </c>
      <c r="F7078">
        <v>1</v>
      </c>
      <c r="G7078" t="s">
        <v>1503</v>
      </c>
      <c r="H7078">
        <v>2024</v>
      </c>
      <c r="I7078" t="e">
        <f>VLOOKUP(J7078,Ref!L:M,2,0)</f>
        <v>#N/A</v>
      </c>
      <c r="J7078" s="108" t="s">
        <v>1027</v>
      </c>
      <c r="K7078" t="str">
        <f>VLOOKUP($J7078,Ref!$D:$H,2,0)</f>
        <v xml:space="preserve">Chipping Barnet                              </v>
      </c>
      <c r="L7078" t="str">
        <f>VLOOKUP($J7078,Ref!$D:$H,3,0)</f>
        <v>Chipping Barnet Team Ministry</v>
      </c>
      <c r="M7078" t="str">
        <f>VLOOKUP($J7078,Ref!$D:$H,4,0)</f>
        <v>Barnet Deanery</v>
      </c>
      <c r="N7078" t="str">
        <f>VLOOKUP($J7078,Ref!$D:$H,5,0)</f>
        <v>Archdeaconry of Hertford</v>
      </c>
      <c r="S7078">
        <f t="shared" si="11"/>
        <v>304</v>
      </c>
      <c r="U7078">
        <v>-304</v>
      </c>
    </row>
    <row r="7079" spans="1:21" x14ac:dyDescent="0.3">
      <c r="B7079">
        <v>2023</v>
      </c>
      <c r="C7079" t="str">
        <f>IF(GETPIVOTDATA("PS % recovery",Sheet4!$B$5,"Parish Name",K7079)&gt;99.949%,"OK","No")</f>
        <v>No</v>
      </c>
      <c r="D7079" t="e">
        <f>VLOOKUP(J7079,'Ref2'!C:E,3,0)</f>
        <v>#N/A</v>
      </c>
      <c r="F7079">
        <v>1</v>
      </c>
      <c r="G7079" t="s">
        <v>1503</v>
      </c>
      <c r="H7079">
        <v>2024</v>
      </c>
      <c r="I7079" t="e">
        <f>VLOOKUP(J7079,Ref!L:M,2,0)</f>
        <v>#N/A</v>
      </c>
      <c r="J7079" s="108" t="s">
        <v>1056</v>
      </c>
      <c r="K7079" t="str">
        <f>VLOOKUP($J7079,Ref!$D:$H,2,0)</f>
        <v xml:space="preserve">Gilston with Eastwick                        </v>
      </c>
      <c r="L7079" t="str">
        <f>VLOOKUP($J7079,Ref!$D:$H,3,0)</f>
        <v>High Wych and Gilston with Eastwick</v>
      </c>
      <c r="M7079" t="str">
        <f>VLOOKUP($J7079,Ref!$D:$H,4,0)</f>
        <v>Bishop's Stortford Deanery</v>
      </c>
      <c r="N7079" t="str">
        <f>VLOOKUP($J7079,Ref!$D:$H,5,0)</f>
        <v>Archdeaconry of Hertford</v>
      </c>
      <c r="S7079">
        <f t="shared" si="11"/>
        <v>2696.75</v>
      </c>
      <c r="U7079">
        <v>-2696.75</v>
      </c>
    </row>
    <row r="7080" spans="1:21" x14ac:dyDescent="0.3">
      <c r="B7080">
        <v>2023</v>
      </c>
      <c r="C7080" t="str">
        <f>IF(GETPIVOTDATA("PS % recovery",Sheet4!$B$5,"Parish Name",K7080)&gt;99.949%,"OK","No")</f>
        <v>No</v>
      </c>
      <c r="D7080" t="e">
        <f>VLOOKUP(J7080,'Ref2'!C:E,3,0)</f>
        <v>#N/A</v>
      </c>
      <c r="F7080">
        <v>1</v>
      </c>
      <c r="G7080" t="s">
        <v>1503</v>
      </c>
      <c r="H7080">
        <v>2024</v>
      </c>
      <c r="I7080" t="e">
        <f>VLOOKUP(J7080,Ref!L:M,2,0)</f>
        <v>#N/A</v>
      </c>
      <c r="J7080" s="108" t="s">
        <v>1074</v>
      </c>
      <c r="K7080" t="str">
        <f>VLOOKUP($J7080,Ref!$D:$H,2,0)</f>
        <v xml:space="preserve">Bygrave                                      </v>
      </c>
      <c r="L7080" t="str">
        <f>VLOOKUP($J7080,Ref!$D:$H,3,0)</f>
        <v>Baldock with Bygrave</v>
      </c>
      <c r="M7080" t="str">
        <f>VLOOKUP($J7080,Ref!$D:$H,4,0)</f>
        <v>Buntingford Deanery</v>
      </c>
      <c r="N7080" t="str">
        <f>VLOOKUP($J7080,Ref!$D:$H,5,0)</f>
        <v>Archdeaconry of Hertford</v>
      </c>
      <c r="S7080">
        <f t="shared" si="11"/>
        <v>218</v>
      </c>
      <c r="U7080">
        <v>-218</v>
      </c>
    </row>
    <row r="7081" spans="1:21" x14ac:dyDescent="0.3">
      <c r="B7081">
        <v>2023</v>
      </c>
      <c r="C7081" t="str">
        <f>IF(GETPIVOTDATA("PS % recovery",Sheet4!$B$5,"Parish Name",K7081)&gt;99.949%,"OK","No")</f>
        <v>No</v>
      </c>
      <c r="D7081" t="e">
        <f>VLOOKUP(J7081,'Ref2'!C:E,3,0)</f>
        <v>#N/A</v>
      </c>
      <c r="F7081">
        <v>1</v>
      </c>
      <c r="G7081" t="s">
        <v>1503</v>
      </c>
      <c r="H7081">
        <v>2024</v>
      </c>
      <c r="I7081" t="e">
        <f>VLOOKUP(J7081,Ref!L:M,2,0)</f>
        <v>#N/A</v>
      </c>
      <c r="J7081" s="108" t="s">
        <v>1247</v>
      </c>
      <c r="K7081" t="str">
        <f>VLOOKUP($J7081,Ref!$D:$H,2,0)</f>
        <v xml:space="preserve">Hexton                                       </v>
      </c>
      <c r="L7081" t="str">
        <f>VLOOKUP($J7081,Ref!$D:$H,3,0)</f>
        <v>Barton-le-Cley with Higham Gobion and Hexton</v>
      </c>
      <c r="M7081" t="str">
        <f>VLOOKUP($J7081,Ref!$D:$H,4,0)</f>
        <v>Ampthill and Shefford Deanery</v>
      </c>
      <c r="N7081" t="str">
        <f>VLOOKUP($J7081,Ref!$D:$H,5,0)</f>
        <v>Archdeaconry of Bedford</v>
      </c>
      <c r="S7081">
        <f t="shared" si="11"/>
        <v>3000</v>
      </c>
      <c r="U7081">
        <v>-3000</v>
      </c>
    </row>
    <row r="7082" spans="1:21" x14ac:dyDescent="0.3">
      <c r="B7082">
        <v>2023</v>
      </c>
      <c r="C7082" t="str">
        <f>IF(GETPIVOTDATA("PS % recovery",Sheet4!$B$5,"Parish Name",K7082)&gt;99.949%,"OK","No")</f>
        <v>No</v>
      </c>
      <c r="D7082" t="e">
        <f>VLOOKUP(J7082,'Ref2'!C:E,3,0)</f>
        <v>#N/A</v>
      </c>
      <c r="F7082">
        <v>1</v>
      </c>
      <c r="G7082" t="s">
        <v>1503</v>
      </c>
      <c r="H7082">
        <v>2024</v>
      </c>
      <c r="I7082" t="e">
        <f>VLOOKUP(J7082,Ref!L:M,2,0)</f>
        <v>#N/A</v>
      </c>
      <c r="J7082" s="108" t="s">
        <v>1275</v>
      </c>
      <c r="K7082" t="str">
        <f>VLOOKUP($J7082,Ref!$D:$H,2,0)</f>
        <v xml:space="preserve">Meppershall                                  </v>
      </c>
      <c r="L7082" t="str">
        <f>VLOOKUP($J7082,Ref!$D:$H,3,0)</f>
        <v>Campton, Meppershall and Shefford</v>
      </c>
      <c r="M7082" t="str">
        <f>VLOOKUP($J7082,Ref!$D:$H,4,0)</f>
        <v>Ampthill and Shefford Deanery</v>
      </c>
      <c r="N7082" t="str">
        <f>VLOOKUP($J7082,Ref!$D:$H,5,0)</f>
        <v>Archdeaconry of Bedford</v>
      </c>
      <c r="S7082">
        <f t="shared" si="11"/>
        <v>3000</v>
      </c>
      <c r="U7082">
        <v>-3000</v>
      </c>
    </row>
    <row r="7083" spans="1:21" x14ac:dyDescent="0.3">
      <c r="B7083">
        <v>2023</v>
      </c>
      <c r="C7083" t="str">
        <f>IF(GETPIVOTDATA("PS % recovery",Sheet4!$B$5,"Parish Name",K7083)&gt;99.949%,"OK","No")</f>
        <v>No</v>
      </c>
      <c r="D7083" t="e">
        <f>VLOOKUP(J7083,'Ref2'!C:E,3,0)</f>
        <v>#N/A</v>
      </c>
      <c r="F7083">
        <v>1</v>
      </c>
      <c r="G7083" t="s">
        <v>1503</v>
      </c>
      <c r="H7083">
        <v>2024</v>
      </c>
      <c r="I7083" t="e">
        <f>VLOOKUP(J7083,Ref!L:M,2,0)</f>
        <v>#N/A</v>
      </c>
      <c r="J7083" s="108" t="s">
        <v>1301</v>
      </c>
      <c r="K7083" t="str">
        <f>VLOOKUP($J7083,Ref!$D:$H,2,0)</f>
        <v xml:space="preserve">Bedford, St Martin                           </v>
      </c>
      <c r="L7083" t="str">
        <f>VLOOKUP($J7083,Ref!$D:$H,3,0)</f>
        <v>Bedford, St Martin</v>
      </c>
      <c r="M7083" t="str">
        <f>VLOOKUP($J7083,Ref!$D:$H,4,0)</f>
        <v>Bedford Deanery</v>
      </c>
      <c r="N7083" t="str">
        <f>VLOOKUP($J7083,Ref!$D:$H,5,0)</f>
        <v>Archdeaconry of Bedford</v>
      </c>
      <c r="S7083">
        <f t="shared" si="11"/>
        <v>3693</v>
      </c>
      <c r="U7083">
        <v>-3693</v>
      </c>
    </row>
    <row r="7084" spans="1:21" x14ac:dyDescent="0.3">
      <c r="B7084">
        <v>2023</v>
      </c>
      <c r="C7084" t="str">
        <f>IF(GETPIVOTDATA("PS % recovery",Sheet4!$B$5,"Parish Name",K7084)&gt;99.949%,"OK","No")</f>
        <v>No</v>
      </c>
      <c r="D7084" t="e">
        <f>VLOOKUP(J7084,'Ref2'!C:E,3,0)</f>
        <v>#N/A</v>
      </c>
      <c r="F7084">
        <v>1</v>
      </c>
      <c r="G7084" t="s">
        <v>1503</v>
      </c>
      <c r="H7084">
        <v>2024</v>
      </c>
      <c r="I7084" t="e">
        <f>VLOOKUP(J7084,Ref!L:M,2,0)</f>
        <v>#N/A</v>
      </c>
      <c r="J7084" s="108" t="s">
        <v>1388</v>
      </c>
      <c r="K7084" t="str">
        <f>VLOOKUP($J7084,Ref!$D:$H,2,0)</f>
        <v xml:space="preserve">Heath and Reach with Egginton                </v>
      </c>
      <c r="L7084" t="str">
        <f>VLOOKUP($J7084,Ref!$D:$H,3,0)</f>
        <v>Ouzel Valley Team Ministry</v>
      </c>
      <c r="M7084" t="str">
        <f>VLOOKUP($J7084,Ref!$D:$H,4,0)</f>
        <v>Dunstable Deanery</v>
      </c>
      <c r="N7084" t="str">
        <f>VLOOKUP($J7084,Ref!$D:$H,5,0)</f>
        <v>Archdeaconry of Bedford</v>
      </c>
      <c r="S7084">
        <f t="shared" si="11"/>
        <v>1500</v>
      </c>
      <c r="U7084">
        <v>-1500</v>
      </c>
    </row>
    <row r="7085" spans="1:21" x14ac:dyDescent="0.3">
      <c r="B7085">
        <v>2023</v>
      </c>
      <c r="C7085" t="str">
        <f>IF(GETPIVOTDATA("PS % recovery",Sheet4!$B$5,"Parish Name",K7085)&gt;99.949%,"OK","No")</f>
        <v>No</v>
      </c>
      <c r="D7085" t="e">
        <f>VLOOKUP(J7085,'Ref2'!C:E,3,0)</f>
        <v>#N/A</v>
      </c>
      <c r="F7085">
        <v>1</v>
      </c>
      <c r="G7085" t="s">
        <v>1503</v>
      </c>
      <c r="H7085">
        <v>2024</v>
      </c>
      <c r="I7085" t="e">
        <f>VLOOKUP(J7085,Ref!L:M,2,0)</f>
        <v>#N/A</v>
      </c>
      <c r="J7085" s="108" t="s">
        <v>1456</v>
      </c>
      <c r="K7085" t="str">
        <f>VLOOKUP($J7085,Ref!$D:$H,2,0)</f>
        <v xml:space="preserve">Wilden                                       </v>
      </c>
      <c r="L7085" t="str">
        <f>VLOOKUP($J7085,Ref!$D:$H,3,0)</f>
        <v>Wilden with Colmworth and Ravensden</v>
      </c>
      <c r="M7085" t="str">
        <f>VLOOKUP($J7085,Ref!$D:$H,4,0)</f>
        <v>Sharnbrook Deanery</v>
      </c>
      <c r="N7085" t="str">
        <f>VLOOKUP($J7085,Ref!$D:$H,5,0)</f>
        <v>Archdeaconry of Bedford</v>
      </c>
      <c r="S7085">
        <f t="shared" si="11"/>
        <v>1500</v>
      </c>
      <c r="U7085">
        <v>-1500</v>
      </c>
    </row>
    <row r="7086" spans="1:21" x14ac:dyDescent="0.3">
      <c r="B7086">
        <v>2023</v>
      </c>
      <c r="C7086" t="str">
        <f>IF(GETPIVOTDATA("PS % recovery",Sheet4!$B$5,"Parish Name",K7086)&gt;99.949%,"OK","No")</f>
        <v>No</v>
      </c>
      <c r="D7086" t="e">
        <f>VLOOKUP(J7086,'Ref2'!C:E,3,0)</f>
        <v>#N/A</v>
      </c>
      <c r="F7086">
        <v>1</v>
      </c>
      <c r="G7086" t="s">
        <v>1503</v>
      </c>
      <c r="H7086">
        <v>2024</v>
      </c>
      <c r="I7086" t="e">
        <f>VLOOKUP(J7086,Ref!L:M,2,0)</f>
        <v>#N/A</v>
      </c>
      <c r="J7086" s="108" t="s">
        <v>847</v>
      </c>
      <c r="K7086" t="str">
        <f>VLOOKUP($J7086,Ref!$D:$H,2,0)</f>
        <v xml:space="preserve">Leighton Buzzard                             </v>
      </c>
      <c r="L7086" t="str">
        <f>VLOOKUP($J7086,Ref!$D:$H,3,0)</f>
        <v>Ouzel Valley Team Ministry</v>
      </c>
      <c r="M7086" t="str">
        <f>VLOOKUP($J7086,Ref!$D:$H,4,0)</f>
        <v>Dunstable Deanery</v>
      </c>
      <c r="N7086" t="str">
        <f>VLOOKUP($J7086,Ref!$D:$H,5,0)</f>
        <v>Archdeaconry of Bedford</v>
      </c>
      <c r="S7086">
        <v>601</v>
      </c>
      <c r="U7086">
        <v>-601</v>
      </c>
    </row>
    <row r="7087" spans="1:21" x14ac:dyDescent="0.3">
      <c r="A7087">
        <v>2024</v>
      </c>
      <c r="C7087" t="str">
        <f>IF(GETPIVOTDATA("PS % recovery",Sheet4!$B$5,"Parish Name",K7087)&gt;99.949%,"OK","No")</f>
        <v>OK</v>
      </c>
      <c r="D7087" t="e">
        <f>VLOOKUP(J7087,'Ref2'!C:E,3,0)</f>
        <v>#N/A</v>
      </c>
      <c r="F7087">
        <v>2</v>
      </c>
      <c r="I7087" t="e">
        <f>VLOOKUP(J7087,Ref!L:M,2,0)</f>
        <v>#N/A</v>
      </c>
      <c r="J7087" s="108" t="s">
        <v>1036</v>
      </c>
      <c r="K7087" t="str">
        <f>VLOOKUP($J7087,Ref!$D:$H,2,0)</f>
        <v xml:space="preserve">Potters Bar                                  </v>
      </c>
      <c r="L7087" t="str">
        <f>VLOOKUP($J7087,Ref!$D:$H,3,0)</f>
        <v>Potters Bar</v>
      </c>
      <c r="M7087" t="str">
        <f>VLOOKUP($J7087,Ref!$D:$H,4,0)</f>
        <v>Barnet Deanery</v>
      </c>
      <c r="N7087" t="str">
        <f>VLOOKUP($J7087,Ref!$D:$H,5,0)</f>
        <v>Archdeaconry of Hertford</v>
      </c>
      <c r="S7087">
        <f>7082-2082</f>
        <v>5000</v>
      </c>
    </row>
    <row r="7088" spans="1:21" x14ac:dyDescent="0.3">
      <c r="A7088">
        <v>2024</v>
      </c>
      <c r="C7088" t="str">
        <f>IF(GETPIVOTDATA("PS % recovery",Sheet4!$B$5,"Parish Name",K7088)&gt;99.949%,"OK","No")</f>
        <v>No</v>
      </c>
      <c r="D7088" t="e">
        <f>VLOOKUP(J7088,'Ref2'!C:E,3,0)</f>
        <v>#N/A</v>
      </c>
      <c r="F7088">
        <v>2</v>
      </c>
      <c r="I7088" t="e">
        <f>VLOOKUP(J7088,Ref!L:M,2,0)</f>
        <v>#N/A</v>
      </c>
      <c r="J7088" s="108" t="s">
        <v>1046</v>
      </c>
      <c r="K7088" t="str">
        <f>VLOOKUP($J7088,Ref!$D:$H,2,0)</f>
        <v xml:space="preserve">Elstree and Borehamwood                      </v>
      </c>
      <c r="L7088" t="str">
        <f>VLOOKUP($J7088,Ref!$D:$H,3,0)</f>
        <v>Elstree and Borehamwood Team Ministry</v>
      </c>
      <c r="M7088" t="str">
        <f>VLOOKUP($J7088,Ref!$D:$H,4,0)</f>
        <v>Barnet Deanery</v>
      </c>
      <c r="N7088" t="str">
        <f>VLOOKUP($J7088,Ref!$D:$H,5,0)</f>
        <v>Archdeaconry of Hertford</v>
      </c>
      <c r="S7088">
        <v>0</v>
      </c>
    </row>
    <row r="7089" spans="1:19" x14ac:dyDescent="0.3">
      <c r="A7089">
        <v>2024</v>
      </c>
      <c r="C7089" t="str">
        <f>IF(GETPIVOTDATA("PS % recovery",Sheet4!$B$5,"Parish Name",K7089)&gt;99.949%,"OK","No")</f>
        <v>OK</v>
      </c>
      <c r="D7089" t="e">
        <f>VLOOKUP(J7089,'Ref2'!C:E,3,0)</f>
        <v>#N/A</v>
      </c>
      <c r="F7089">
        <v>2</v>
      </c>
      <c r="I7089" t="e">
        <f>VLOOKUP(J7089,Ref!L:M,2,0)</f>
        <v>#N/A</v>
      </c>
      <c r="J7089" s="108" t="s">
        <v>1027</v>
      </c>
      <c r="K7089" t="str">
        <f>VLOOKUP($J7089,Ref!$D:$H,2,0)</f>
        <v xml:space="preserve">Chipping Barnet                              </v>
      </c>
      <c r="L7089" t="str">
        <f>VLOOKUP($J7089,Ref!$D:$H,3,0)</f>
        <v>Chipping Barnet Team Ministry</v>
      </c>
      <c r="M7089" t="str">
        <f>VLOOKUP($J7089,Ref!$D:$H,4,0)</f>
        <v>Barnet Deanery</v>
      </c>
      <c r="N7089" t="str">
        <f>VLOOKUP($J7089,Ref!$D:$H,5,0)</f>
        <v>Archdeaconry of Hertford</v>
      </c>
      <c r="S7089">
        <v>10000</v>
      </c>
    </row>
    <row r="7090" spans="1:19" x14ac:dyDescent="0.3">
      <c r="A7090">
        <v>2024</v>
      </c>
      <c r="C7090" t="str">
        <f>IF(GETPIVOTDATA("PS % recovery",Sheet4!$B$5,"Parish Name",K7090)&gt;99.949%,"OK","No")</f>
        <v>No</v>
      </c>
      <c r="D7090" t="e">
        <f>VLOOKUP(J7090,'Ref2'!C:E,3,0)</f>
        <v>#N/A</v>
      </c>
      <c r="F7090">
        <v>2</v>
      </c>
      <c r="I7090" t="e">
        <f>VLOOKUP(J7090,Ref!L:M,2,0)</f>
        <v>#N/A</v>
      </c>
      <c r="J7090" s="108" t="s">
        <v>1029</v>
      </c>
      <c r="K7090" t="str">
        <f>VLOOKUP($J7090,Ref!$D:$H,2,0)</f>
        <v xml:space="preserve">East Barnet                                  </v>
      </c>
      <c r="L7090" t="str">
        <f>VLOOKUP($J7090,Ref!$D:$H,3,0)</f>
        <v>East Barnet</v>
      </c>
      <c r="M7090" t="str">
        <f>VLOOKUP($J7090,Ref!$D:$H,4,0)</f>
        <v>Barnet Deanery</v>
      </c>
      <c r="N7090" t="str">
        <f>VLOOKUP($J7090,Ref!$D:$H,5,0)</f>
        <v>Archdeaconry of Hertford</v>
      </c>
      <c r="S7090">
        <v>4000</v>
      </c>
    </row>
    <row r="7091" spans="1:19" x14ac:dyDescent="0.3">
      <c r="A7091">
        <v>2024</v>
      </c>
      <c r="C7091" t="str">
        <f>IF(GETPIVOTDATA("PS % recovery",Sheet4!$B$5,"Parish Name",K7091)&gt;99.949%,"OK","No")</f>
        <v>OK</v>
      </c>
      <c r="D7091" t="e">
        <f>VLOOKUP(J7091,'Ref2'!C:E,3,0)</f>
        <v>#N/A</v>
      </c>
      <c r="F7091">
        <v>2</v>
      </c>
      <c r="I7091" t="e">
        <f>VLOOKUP(J7091,Ref!L:M,2,0)</f>
        <v>#N/A</v>
      </c>
      <c r="J7091" s="108" t="s">
        <v>1031</v>
      </c>
      <c r="K7091" t="str">
        <f>VLOOKUP($J7091,Ref!$D:$H,2,0)</f>
        <v xml:space="preserve">Little Heath, Christ Church                  </v>
      </c>
      <c r="L7091" t="str">
        <f>VLOOKUP($J7091,Ref!$D:$H,3,0)</f>
        <v>Little Heath, Christ Church</v>
      </c>
      <c r="M7091" t="str">
        <f>VLOOKUP($J7091,Ref!$D:$H,4,0)</f>
        <v>Barnet Deanery</v>
      </c>
      <c r="N7091" t="str">
        <f>VLOOKUP($J7091,Ref!$D:$H,5,0)</f>
        <v>Archdeaconry of Hertford</v>
      </c>
      <c r="S7091">
        <v>7304.5</v>
      </c>
    </row>
    <row r="7092" spans="1:19" x14ac:dyDescent="0.3">
      <c r="A7092">
        <v>2024</v>
      </c>
      <c r="C7092" t="str">
        <f>IF(GETPIVOTDATA("PS % recovery",Sheet4!$B$5,"Parish Name",K7092)&gt;99.949%,"OK","No")</f>
        <v>No</v>
      </c>
      <c r="D7092" t="e">
        <f>VLOOKUP(J7092,'Ref2'!C:E,3,0)</f>
        <v>#N/A</v>
      </c>
      <c r="F7092">
        <v>2</v>
      </c>
      <c r="I7092" t="e">
        <f>VLOOKUP(J7092,Ref!L:M,2,0)</f>
        <v>#N/A</v>
      </c>
      <c r="J7092" s="108" t="s">
        <v>789</v>
      </c>
      <c r="K7092" t="str">
        <f>VLOOKUP($J7092,Ref!$D:$H,2,0)</f>
        <v xml:space="preserve">Lyonsdown, Holy Trinity                      </v>
      </c>
      <c r="L7092" t="str">
        <f>VLOOKUP($J7092,Ref!$D:$H,3,0)</f>
        <v>Lyonsdown, Holy Trinity</v>
      </c>
      <c r="M7092" t="str">
        <f>VLOOKUP($J7092,Ref!$D:$H,4,0)</f>
        <v>Barnet Deanery</v>
      </c>
      <c r="N7092" t="str">
        <f>VLOOKUP($J7092,Ref!$D:$H,5,0)</f>
        <v>Archdeaconry of Hertford</v>
      </c>
      <c r="S7092">
        <v>2000</v>
      </c>
    </row>
    <row r="7093" spans="1:19" x14ac:dyDescent="0.3">
      <c r="A7093">
        <v>2024</v>
      </c>
      <c r="C7093" t="str">
        <f>IF(GETPIVOTDATA("PS % recovery",Sheet4!$B$5,"Parish Name",K7093)&gt;99.949%,"OK","No")</f>
        <v>OK</v>
      </c>
      <c r="D7093" t="e">
        <f>VLOOKUP(J7093,'Ref2'!C:E,3,0)</f>
        <v>#N/A</v>
      </c>
      <c r="F7093">
        <v>2</v>
      </c>
      <c r="I7093" t="e">
        <f>VLOOKUP(J7093,Ref!L:M,2,0)</f>
        <v>#N/A</v>
      </c>
      <c r="J7093" s="108" t="s">
        <v>1034</v>
      </c>
      <c r="K7093" t="str">
        <f>VLOOKUP($J7093,Ref!$D:$H,2,0)</f>
        <v xml:space="preserve">New Barnet, St James                         </v>
      </c>
      <c r="L7093" t="str">
        <f>VLOOKUP($J7093,Ref!$D:$H,3,0)</f>
        <v>New Barnet, St James</v>
      </c>
      <c r="M7093" t="str">
        <f>VLOOKUP($J7093,Ref!$D:$H,4,0)</f>
        <v>Barnet Deanery</v>
      </c>
      <c r="N7093" t="str">
        <f>VLOOKUP($J7093,Ref!$D:$H,5,0)</f>
        <v>Archdeaconry of Hertford</v>
      </c>
      <c r="S7093">
        <v>6003.17</v>
      </c>
    </row>
    <row r="7094" spans="1:19" x14ac:dyDescent="0.3">
      <c r="A7094">
        <v>2024</v>
      </c>
      <c r="C7094" t="str">
        <f>IF(GETPIVOTDATA("PS % recovery",Sheet4!$B$5,"Parish Name",K7094)&gt;99.949%,"OK","No")</f>
        <v>OK</v>
      </c>
      <c r="D7094" t="e">
        <f>VLOOKUP(J7094,'Ref2'!C:E,3,0)</f>
        <v>#N/A</v>
      </c>
      <c r="F7094">
        <v>2</v>
      </c>
      <c r="I7094" t="e">
        <f>VLOOKUP(J7094,Ref!L:M,2,0)</f>
        <v>#N/A</v>
      </c>
      <c r="J7094" s="108" t="s">
        <v>1038</v>
      </c>
      <c r="K7094" t="str">
        <f>VLOOKUP($J7094,Ref!$D:$H,2,0)</f>
        <v xml:space="preserve">Ridge                                        </v>
      </c>
      <c r="L7094" t="str">
        <f>VLOOKUP($J7094,Ref!$D:$H,3,0)</f>
        <v>South Mymms and Ridge</v>
      </c>
      <c r="M7094" t="str">
        <f>VLOOKUP($J7094,Ref!$D:$H,4,0)</f>
        <v>Barnet Deanery</v>
      </c>
      <c r="N7094" t="str">
        <f>VLOOKUP($J7094,Ref!$D:$H,5,0)</f>
        <v>Archdeaconry of Hertford</v>
      </c>
      <c r="S7094">
        <v>1001</v>
      </c>
    </row>
    <row r="7095" spans="1:19" x14ac:dyDescent="0.3">
      <c r="A7095">
        <v>2024</v>
      </c>
      <c r="C7095" t="str">
        <f>IF(GETPIVOTDATA("PS % recovery",Sheet4!$B$5,"Parish Name",K7095)&gt;99.949%,"OK","No")</f>
        <v>OK</v>
      </c>
      <c r="D7095" t="e">
        <f>VLOOKUP(J7095,'Ref2'!C:E,3,0)</f>
        <v>#N/A</v>
      </c>
      <c r="F7095">
        <v>2</v>
      </c>
      <c r="I7095" t="e">
        <f>VLOOKUP(J7095,Ref!L:M,2,0)</f>
        <v>#N/A</v>
      </c>
      <c r="J7095" s="108" t="s">
        <v>1042</v>
      </c>
      <c r="K7095" t="str">
        <f>VLOOKUP($J7095,Ref!$D:$H,2,0)</f>
        <v xml:space="preserve">Potters Bar, King Charles the Martyr         </v>
      </c>
      <c r="L7095" t="str">
        <f>VLOOKUP($J7095,Ref!$D:$H,3,0)</f>
        <v>Potters Bar, King Charles the Martyr</v>
      </c>
      <c r="M7095" t="str">
        <f>VLOOKUP($J7095,Ref!$D:$H,4,0)</f>
        <v>Barnet Deanery</v>
      </c>
      <c r="N7095" t="str">
        <f>VLOOKUP($J7095,Ref!$D:$H,5,0)</f>
        <v>Archdeaconry of Hertford</v>
      </c>
      <c r="S7095">
        <v>5783</v>
      </c>
    </row>
    <row r="7096" spans="1:19" x14ac:dyDescent="0.3">
      <c r="A7096">
        <v>2024</v>
      </c>
      <c r="C7096" t="str">
        <f>IF(GETPIVOTDATA("PS % recovery",Sheet4!$B$5,"Parish Name",K7096)&gt;99.949%,"OK","No")</f>
        <v>OK</v>
      </c>
      <c r="D7096" t="e">
        <f>VLOOKUP(J7096,'Ref2'!C:E,3,0)</f>
        <v>#N/A</v>
      </c>
      <c r="F7096">
        <v>2</v>
      </c>
      <c r="I7096" t="e">
        <f>VLOOKUP(J7096,Ref!L:M,2,0)</f>
        <v>#N/A</v>
      </c>
      <c r="J7096" s="108" t="s">
        <v>1040</v>
      </c>
      <c r="K7096" t="str">
        <f>VLOOKUP($J7096,Ref!$D:$H,2,0)</f>
        <v xml:space="preserve">South Mymms                                  </v>
      </c>
      <c r="L7096" t="str">
        <f>VLOOKUP($J7096,Ref!$D:$H,3,0)</f>
        <v>South Mymms and Ridge</v>
      </c>
      <c r="M7096" t="str">
        <f>VLOOKUP($J7096,Ref!$D:$H,4,0)</f>
        <v>Barnet Deanery</v>
      </c>
      <c r="N7096" t="str">
        <f>VLOOKUP($J7096,Ref!$D:$H,5,0)</f>
        <v>Archdeaconry of Hertford</v>
      </c>
      <c r="S7096">
        <v>689</v>
      </c>
    </row>
    <row r="7097" spans="1:19" x14ac:dyDescent="0.3">
      <c r="A7097">
        <v>2024</v>
      </c>
      <c r="C7097" t="str">
        <f>IF(GETPIVOTDATA("PS % recovery",Sheet4!$B$5,"Parish Name",K7097)&gt;99.949%,"OK","No")</f>
        <v>No</v>
      </c>
      <c r="D7097" t="e">
        <f>VLOOKUP(J7097,'Ref2'!C:E,3,0)</f>
        <v>#N/A</v>
      </c>
      <c r="F7097">
        <v>2</v>
      </c>
      <c r="I7097" t="e">
        <f>VLOOKUP(J7097,Ref!L:M,2,0)</f>
        <v>#N/A</v>
      </c>
      <c r="J7097" s="108" t="s">
        <v>1044</v>
      </c>
      <c r="K7097" t="str">
        <f>VLOOKUP($J7097,Ref!$D:$H,2,0)</f>
        <v xml:space="preserve">Totteridge                                   </v>
      </c>
      <c r="L7097" t="str">
        <f>VLOOKUP($J7097,Ref!$D:$H,3,0)</f>
        <v>Totteridge</v>
      </c>
      <c r="M7097" t="str">
        <f>VLOOKUP($J7097,Ref!$D:$H,4,0)</f>
        <v>Barnet Deanery</v>
      </c>
      <c r="N7097" t="str">
        <f>VLOOKUP($J7097,Ref!$D:$H,5,0)</f>
        <v>Archdeaconry of Hertford</v>
      </c>
      <c r="S7097">
        <v>3000</v>
      </c>
    </row>
    <row r="7098" spans="1:19" x14ac:dyDescent="0.3">
      <c r="A7098">
        <v>2024</v>
      </c>
      <c r="C7098" t="str">
        <f>IF(GETPIVOTDATA("PS % recovery",Sheet4!$B$5,"Parish Name",K7098)&gt;99.949%,"OK","No")</f>
        <v>OK</v>
      </c>
      <c r="D7098" t="e">
        <f>VLOOKUP(J7098,'Ref2'!C:E,3,0)</f>
        <v>#N/A</v>
      </c>
      <c r="F7098">
        <v>2</v>
      </c>
      <c r="I7098" t="e">
        <f>VLOOKUP(J7098,Ref!L:M,2,0)</f>
        <v>#N/A</v>
      </c>
      <c r="J7098" s="108" t="s">
        <v>859</v>
      </c>
      <c r="K7098" t="str">
        <f>VLOOKUP($J7098,Ref!$D:$H,2,0)</f>
        <v xml:space="preserve">Bourne End                                   </v>
      </c>
      <c r="L7098" t="str">
        <f>VLOOKUP($J7098,Ref!$D:$H,3,0)</f>
        <v>Sunnyside with Bourne End</v>
      </c>
      <c r="M7098" t="str">
        <f>VLOOKUP($J7098,Ref!$D:$H,4,0)</f>
        <v>Berkhamsted Deanery</v>
      </c>
      <c r="N7098" t="str">
        <f>VLOOKUP($J7098,Ref!$D:$H,5,0)</f>
        <v xml:space="preserve">Archdeaconry of St Albans </v>
      </c>
      <c r="S7098">
        <v>977</v>
      </c>
    </row>
    <row r="7099" spans="1:19" x14ac:dyDescent="0.3">
      <c r="A7099">
        <v>2024</v>
      </c>
      <c r="C7099" t="str">
        <f>IF(GETPIVOTDATA("PS % recovery",Sheet4!$B$5,"Parish Name",K7099)&gt;99.949%,"OK","No")</f>
        <v>OK</v>
      </c>
      <c r="D7099" t="e">
        <f>VLOOKUP(J7099,'Ref2'!C:E,3,0)</f>
        <v>#N/A</v>
      </c>
      <c r="F7099">
        <v>2</v>
      </c>
      <c r="I7099" t="e">
        <f>VLOOKUP(J7099,Ref!L:M,2,0)</f>
        <v>#N/A</v>
      </c>
      <c r="J7099" s="108" t="s">
        <v>791</v>
      </c>
      <c r="K7099" t="str">
        <f>VLOOKUP($J7099,Ref!$D:$H,2,0)</f>
        <v xml:space="preserve">Great Berkhamsted                            </v>
      </c>
      <c r="L7099" t="str">
        <f>VLOOKUP($J7099,Ref!$D:$H,3,0)</f>
        <v>Berkhamsted Team Ministry</v>
      </c>
      <c r="M7099" t="str">
        <f>VLOOKUP($J7099,Ref!$D:$H,4,0)</f>
        <v>Berkhamsted Deanery</v>
      </c>
      <c r="N7099" t="str">
        <f>VLOOKUP($J7099,Ref!$D:$H,5,0)</f>
        <v xml:space="preserve">Archdeaconry of St Albans </v>
      </c>
      <c r="S7099">
        <v>10544</v>
      </c>
    </row>
    <row r="7100" spans="1:19" x14ac:dyDescent="0.3">
      <c r="A7100">
        <v>2024</v>
      </c>
      <c r="C7100" t="str">
        <f>IF(GETPIVOTDATA("PS % recovery",Sheet4!$B$5,"Parish Name",K7100)&gt;99.949%,"OK","No")</f>
        <v>OK</v>
      </c>
      <c r="D7100" t="e">
        <f>VLOOKUP(J7100,'Ref2'!C:E,3,0)</f>
        <v>#N/A</v>
      </c>
      <c r="F7100">
        <v>2</v>
      </c>
      <c r="I7100" t="e">
        <f>VLOOKUP(J7100,Ref!L:M,2,0)</f>
        <v>#N/A</v>
      </c>
      <c r="J7100" s="108" t="s">
        <v>864</v>
      </c>
      <c r="K7100" t="str">
        <f>VLOOKUP($J7100,Ref!$D:$H,2,0)</f>
        <v xml:space="preserve">Great Gaddesden                              </v>
      </c>
      <c r="L7100" t="str">
        <f>VLOOKUP($J7100,Ref!$D:$H,3,0)</f>
        <v>Berkhamsted Team Ministry</v>
      </c>
      <c r="M7100" t="str">
        <f>VLOOKUP($J7100,Ref!$D:$H,4,0)</f>
        <v>Berkhamsted Deanery</v>
      </c>
      <c r="N7100" t="str">
        <f>VLOOKUP($J7100,Ref!$D:$H,5,0)</f>
        <v xml:space="preserve">Archdeaconry of St Albans </v>
      </c>
      <c r="S7100">
        <v>0</v>
      </c>
    </row>
    <row r="7101" spans="1:19" x14ac:dyDescent="0.3">
      <c r="A7101">
        <v>2024</v>
      </c>
      <c r="C7101" t="str">
        <f>IF(GETPIVOTDATA("PS % recovery",Sheet4!$B$5,"Parish Name",K7101)&gt;99.949%,"OK","No")</f>
        <v>OK</v>
      </c>
      <c r="D7101" t="e">
        <f>VLOOKUP(J7101,'Ref2'!C:E,3,0)</f>
        <v>#N/A</v>
      </c>
      <c r="F7101">
        <v>2</v>
      </c>
      <c r="I7101" t="e">
        <f>VLOOKUP(J7101,Ref!L:M,2,0)</f>
        <v>#N/A</v>
      </c>
      <c r="J7101" s="108" t="s">
        <v>866</v>
      </c>
      <c r="K7101" t="str">
        <f>VLOOKUP($J7101,Ref!$D:$H,2,0)</f>
        <v xml:space="preserve">Little Gaddesden                             </v>
      </c>
      <c r="L7101" t="str">
        <f>VLOOKUP($J7101,Ref!$D:$H,3,0)</f>
        <v>Berkhamsted Team Ministry</v>
      </c>
      <c r="M7101" t="str">
        <f>VLOOKUP($J7101,Ref!$D:$H,4,0)</f>
        <v>Berkhamsted Deanery</v>
      </c>
      <c r="N7101" t="str">
        <f>VLOOKUP($J7101,Ref!$D:$H,5,0)</f>
        <v xml:space="preserve">Archdeaconry of St Albans </v>
      </c>
      <c r="S7101">
        <v>3459</v>
      </c>
    </row>
    <row r="7102" spans="1:19" x14ac:dyDescent="0.3">
      <c r="A7102">
        <v>2024</v>
      </c>
      <c r="C7102" t="str">
        <f>IF(GETPIVOTDATA("PS % recovery",Sheet4!$B$5,"Parish Name",K7102)&gt;99.949%,"OK","No")</f>
        <v>OK</v>
      </c>
      <c r="D7102" t="e">
        <f>VLOOKUP(J7102,'Ref2'!C:E,3,0)</f>
        <v>#N/A</v>
      </c>
      <c r="F7102">
        <v>2</v>
      </c>
      <c r="I7102" t="e">
        <f>VLOOKUP(J7102,Ref!L:M,2,0)</f>
        <v>#N/A</v>
      </c>
      <c r="J7102" s="108" t="s">
        <v>868</v>
      </c>
      <c r="K7102" t="str">
        <f>VLOOKUP($J7102,Ref!$D:$H,2,0)</f>
        <v xml:space="preserve">Nettleden                                    </v>
      </c>
      <c r="L7102" t="str">
        <f>VLOOKUP($J7102,Ref!$D:$H,3,0)</f>
        <v>Berkhamsted Team Ministry</v>
      </c>
      <c r="M7102" t="str">
        <f>VLOOKUP($J7102,Ref!$D:$H,4,0)</f>
        <v>Berkhamsted Deanery</v>
      </c>
      <c r="N7102" t="str">
        <f>VLOOKUP($J7102,Ref!$D:$H,5,0)</f>
        <v xml:space="preserve">Archdeaconry of St Albans </v>
      </c>
      <c r="S7102">
        <v>641.75</v>
      </c>
    </row>
    <row r="7103" spans="1:19" x14ac:dyDescent="0.3">
      <c r="A7103">
        <v>2024</v>
      </c>
      <c r="C7103" t="str">
        <f>IF(GETPIVOTDATA("PS % recovery",Sheet4!$B$5,"Parish Name",K7103)&gt;99.949%,"OK","No")</f>
        <v>OK</v>
      </c>
      <c r="D7103" t="e">
        <f>VLOOKUP(J7103,'Ref2'!C:E,3,0)</f>
        <v>#N/A</v>
      </c>
      <c r="F7103">
        <v>2</v>
      </c>
      <c r="I7103" t="e">
        <f>VLOOKUP(J7103,Ref!L:M,2,0)</f>
        <v>#N/A</v>
      </c>
      <c r="J7103" s="108" t="s">
        <v>871</v>
      </c>
      <c r="K7103" t="str">
        <f>VLOOKUP($J7103,Ref!$D:$H,2,0)</f>
        <v xml:space="preserve">Northchurch                                  </v>
      </c>
      <c r="L7103" t="str">
        <f>VLOOKUP($J7103,Ref!$D:$H,3,0)</f>
        <v>Northchurch and Wigginton</v>
      </c>
      <c r="M7103" t="str">
        <f>VLOOKUP($J7103,Ref!$D:$H,4,0)</f>
        <v>Berkhamsted Deanery</v>
      </c>
      <c r="N7103" t="str">
        <f>VLOOKUP($J7103,Ref!$D:$H,5,0)</f>
        <v xml:space="preserve">Archdeaconry of St Albans </v>
      </c>
      <c r="S7103">
        <v>4540</v>
      </c>
    </row>
    <row r="7104" spans="1:19" x14ac:dyDescent="0.3">
      <c r="A7104">
        <v>2024</v>
      </c>
      <c r="C7104" t="str">
        <f>IF(GETPIVOTDATA("PS % recovery",Sheet4!$B$5,"Parish Name",K7104)&gt;99.949%,"OK","No")</f>
        <v>OK</v>
      </c>
      <c r="D7104" t="e">
        <f>VLOOKUP(J7104,'Ref2'!C:E,3,0)</f>
        <v>#N/A</v>
      </c>
      <c r="F7104">
        <v>2</v>
      </c>
      <c r="I7104" t="e">
        <f>VLOOKUP(J7104,Ref!L:M,2,0)</f>
        <v>#N/A</v>
      </c>
      <c r="J7104" s="108" t="s">
        <v>793</v>
      </c>
      <c r="K7104" t="str">
        <f>VLOOKUP($J7104,Ref!$D:$H,2,0)</f>
        <v xml:space="preserve">Potten End, Holy Trinity                     </v>
      </c>
      <c r="L7104" t="str">
        <f>VLOOKUP($J7104,Ref!$D:$H,3,0)</f>
        <v>Berkhamsted Team Ministry</v>
      </c>
      <c r="M7104" t="str">
        <f>VLOOKUP($J7104,Ref!$D:$H,4,0)</f>
        <v>Berkhamsted Deanery</v>
      </c>
      <c r="N7104" t="str">
        <f>VLOOKUP($J7104,Ref!$D:$H,5,0)</f>
        <v xml:space="preserve">Archdeaconry of St Albans </v>
      </c>
      <c r="S7104">
        <v>3830</v>
      </c>
    </row>
    <row r="7105" spans="1:19" x14ac:dyDescent="0.3">
      <c r="A7105">
        <v>2024</v>
      </c>
      <c r="C7105" t="str">
        <f>IF(GETPIVOTDATA("PS % recovery",Sheet4!$B$5,"Parish Name",K7105)&gt;99.949%,"OK","No")</f>
        <v>OK</v>
      </c>
      <c r="D7105" t="e">
        <f>VLOOKUP(J7105,'Ref2'!C:E,3,0)</f>
        <v>#N/A</v>
      </c>
      <c r="F7105">
        <v>2</v>
      </c>
      <c r="I7105" t="e">
        <f>VLOOKUP(J7105,Ref!L:M,2,0)</f>
        <v>#N/A</v>
      </c>
      <c r="J7105" s="108" t="s">
        <v>861</v>
      </c>
      <c r="K7105" t="str">
        <f>VLOOKUP($J7105,Ref!$D:$H,2,0)</f>
        <v xml:space="preserve">Sunnyside, St Michael and All Angels         </v>
      </c>
      <c r="L7105" t="str">
        <f>VLOOKUP($J7105,Ref!$D:$H,3,0)</f>
        <v>Sunnyside with Bourne End</v>
      </c>
      <c r="M7105" t="str">
        <f>VLOOKUP($J7105,Ref!$D:$H,4,0)</f>
        <v>Berkhamsted Deanery</v>
      </c>
      <c r="N7105" t="str">
        <f>VLOOKUP($J7105,Ref!$D:$H,5,0)</f>
        <v xml:space="preserve">Archdeaconry of St Albans </v>
      </c>
      <c r="S7105">
        <v>7560</v>
      </c>
    </row>
    <row r="7106" spans="1:19" x14ac:dyDescent="0.3">
      <c r="A7106">
        <v>2024</v>
      </c>
      <c r="C7106" t="str">
        <f>IF(GETPIVOTDATA("PS % recovery",Sheet4!$B$5,"Parish Name",K7106)&gt;99.949%,"OK","No")</f>
        <v>No</v>
      </c>
      <c r="D7106" t="e">
        <f>VLOOKUP(J7106,'Ref2'!C:E,3,0)</f>
        <v>#N/A</v>
      </c>
      <c r="F7106">
        <v>2</v>
      </c>
      <c r="I7106" t="e">
        <f>VLOOKUP(J7106,Ref!L:M,2,0)</f>
        <v>#N/A</v>
      </c>
      <c r="J7106" s="108" t="s">
        <v>873</v>
      </c>
      <c r="K7106" t="str">
        <f>VLOOKUP($J7106,Ref!$D:$H,2,0)</f>
        <v xml:space="preserve">Tring Team Parish                            </v>
      </c>
      <c r="L7106" t="str">
        <f>VLOOKUP($J7106,Ref!$D:$H,3,0)</f>
        <v>Tring (Team Ministry)</v>
      </c>
      <c r="M7106" t="str">
        <f>VLOOKUP($J7106,Ref!$D:$H,4,0)</f>
        <v>Berkhamsted Deanery</v>
      </c>
      <c r="N7106" t="str">
        <f>VLOOKUP($J7106,Ref!$D:$H,5,0)</f>
        <v xml:space="preserve">Archdeaconry of St Albans </v>
      </c>
      <c r="S7106">
        <v>15000</v>
      </c>
    </row>
    <row r="7107" spans="1:19" x14ac:dyDescent="0.3">
      <c r="A7107">
        <v>2024</v>
      </c>
      <c r="C7107" t="str">
        <f>IF(GETPIVOTDATA("PS % recovery",Sheet4!$B$5,"Parish Name",K7107)&gt;99.949%,"OK","No")</f>
        <v>No</v>
      </c>
      <c r="D7107" t="e">
        <f>VLOOKUP(J7107,'Ref2'!C:E,3,0)</f>
        <v>#N/A</v>
      </c>
      <c r="F7107">
        <v>2</v>
      </c>
      <c r="I7107" t="e">
        <f>VLOOKUP(J7107,Ref!L:M,2,0)</f>
        <v>#N/A</v>
      </c>
      <c r="J7107" s="108" t="s">
        <v>875</v>
      </c>
      <c r="K7107" t="str">
        <f>VLOOKUP($J7107,Ref!$D:$H,2,0)</f>
        <v xml:space="preserve">Wigginton                                    </v>
      </c>
      <c r="L7107" t="str">
        <f>VLOOKUP($J7107,Ref!$D:$H,3,0)</f>
        <v>Northchurch and Wigginton</v>
      </c>
      <c r="M7107" t="str">
        <f>VLOOKUP($J7107,Ref!$D:$H,4,0)</f>
        <v>Berkhamsted Deanery</v>
      </c>
      <c r="N7107" t="str">
        <f>VLOOKUP($J7107,Ref!$D:$H,5,0)</f>
        <v xml:space="preserve">Archdeaconry of St Albans </v>
      </c>
      <c r="S7107">
        <v>2250</v>
      </c>
    </row>
    <row r="7108" spans="1:19" x14ac:dyDescent="0.3">
      <c r="A7108">
        <v>2024</v>
      </c>
      <c r="C7108" t="str">
        <f>IF(GETPIVOTDATA("PS % recovery",Sheet4!$B$5,"Parish Name",K7108)&gt;99.949%,"OK","No")</f>
        <v>No</v>
      </c>
      <c r="D7108" t="e">
        <f>VLOOKUP(J7108,'Ref2'!C:E,3,0)</f>
        <v>#N/A</v>
      </c>
      <c r="F7108">
        <v>2</v>
      </c>
      <c r="I7108" t="e">
        <f>VLOOKUP(J7108,Ref!L:M,2,0)</f>
        <v>#N/A</v>
      </c>
      <c r="J7108" s="108" t="s">
        <v>794</v>
      </c>
      <c r="K7108" t="str">
        <f>VLOOKUP($J7108,Ref!$D:$H,2,0)</f>
        <v xml:space="preserve">Albury                                       </v>
      </c>
      <c r="L7108" t="str">
        <f>VLOOKUP($J7108,Ref!$D:$H,3,0)</f>
        <v>Albury, Little Hadham and Much Hadham</v>
      </c>
      <c r="M7108" t="str">
        <f>VLOOKUP($J7108,Ref!$D:$H,4,0)</f>
        <v>Bishop's Stortford Deanery</v>
      </c>
      <c r="N7108" t="str">
        <f>VLOOKUP($J7108,Ref!$D:$H,5,0)</f>
        <v>Archdeaconry of Hertford</v>
      </c>
      <c r="S7108">
        <v>0</v>
      </c>
    </row>
    <row r="7109" spans="1:19" x14ac:dyDescent="0.3">
      <c r="A7109">
        <v>2024</v>
      </c>
      <c r="C7109" t="str">
        <f>IF(GETPIVOTDATA("PS % recovery",Sheet4!$B$5,"Parish Name",K7109)&gt;99.949%,"OK","No")</f>
        <v>OK</v>
      </c>
      <c r="D7109" t="e">
        <f>VLOOKUP(J7109,'Ref2'!C:E,3,0)</f>
        <v>#N/A</v>
      </c>
      <c r="F7109">
        <v>2</v>
      </c>
      <c r="I7109" t="e">
        <f>VLOOKUP(J7109,Ref!L:M,2,0)</f>
        <v>#N/A</v>
      </c>
      <c r="J7109" s="108" t="s">
        <v>1051</v>
      </c>
      <c r="K7109" t="str">
        <f>VLOOKUP($J7109,Ref!$D:$H,2,0)</f>
        <v xml:space="preserve">Bishop's Stortford                           </v>
      </c>
      <c r="L7109" t="str">
        <f>VLOOKUP($J7109,Ref!$D:$H,3,0)</f>
        <v>Bishop's Stortford</v>
      </c>
      <c r="M7109" t="str">
        <f>VLOOKUP($J7109,Ref!$D:$H,4,0)</f>
        <v>Bishop's Stortford Deanery</v>
      </c>
      <c r="N7109" t="str">
        <f>VLOOKUP($J7109,Ref!$D:$H,5,0)</f>
        <v>Archdeaconry of Hertford</v>
      </c>
      <c r="S7109">
        <v>8832</v>
      </c>
    </row>
    <row r="7110" spans="1:19" x14ac:dyDescent="0.3">
      <c r="A7110">
        <v>2024</v>
      </c>
      <c r="C7110" t="str">
        <f>IF(GETPIVOTDATA("PS % recovery",Sheet4!$B$5,"Parish Name",K7110)&gt;99.949%,"OK","No")</f>
        <v>No</v>
      </c>
      <c r="D7110" t="e">
        <f>VLOOKUP(J7110,'Ref2'!C:E,3,0)</f>
        <v>#N/A</v>
      </c>
      <c r="F7110">
        <v>2</v>
      </c>
      <c r="I7110" t="e">
        <f>VLOOKUP(J7110,Ref!L:M,2,0)</f>
        <v>#N/A</v>
      </c>
      <c r="J7110" s="108" t="s">
        <v>796</v>
      </c>
      <c r="K7110" t="str">
        <f>VLOOKUP($J7110,Ref!$D:$H,2,0)</f>
        <v xml:space="preserve">Braughing                                    </v>
      </c>
      <c r="L7110" t="str">
        <f>VLOOKUP($J7110,Ref!$D:$H,3,0)</f>
        <v>Braughing, Furneux Pelham and Stocking Pelham</v>
      </c>
      <c r="M7110" t="str">
        <f>VLOOKUP($J7110,Ref!$D:$H,4,0)</f>
        <v>Bishop's Stortford Deanery</v>
      </c>
      <c r="N7110" t="str">
        <f>VLOOKUP($J7110,Ref!$D:$H,5,0)</f>
        <v>Archdeaconry of Hertford</v>
      </c>
      <c r="S7110">
        <v>0</v>
      </c>
    </row>
    <row r="7111" spans="1:19" x14ac:dyDescent="0.3">
      <c r="A7111">
        <v>2024</v>
      </c>
      <c r="C7111" t="str">
        <f>IF(GETPIVOTDATA("PS % recovery",Sheet4!$B$5,"Parish Name",K7111)&gt;99.949%,"OK","No")</f>
        <v>No</v>
      </c>
      <c r="D7111" t="e">
        <f>VLOOKUP(J7111,'Ref2'!C:E,3,0)</f>
        <v>#N/A</v>
      </c>
      <c r="F7111">
        <v>2</v>
      </c>
      <c r="I7111" t="e">
        <f>VLOOKUP(J7111,Ref!L:M,2,0)</f>
        <v>#N/A</v>
      </c>
      <c r="J7111" s="108" t="s">
        <v>798</v>
      </c>
      <c r="K7111" t="str">
        <f>VLOOKUP($J7111,Ref!$D:$H,2,0)</f>
        <v xml:space="preserve">Furneux Pelham                               </v>
      </c>
      <c r="L7111" t="str">
        <f>VLOOKUP($J7111,Ref!$D:$H,3,0)</f>
        <v>Braughing, Furneux Pelham and Stocking Pelham</v>
      </c>
      <c r="M7111" t="str">
        <f>VLOOKUP($J7111,Ref!$D:$H,4,0)</f>
        <v>Bishop's Stortford Deanery</v>
      </c>
      <c r="N7111" t="str">
        <f>VLOOKUP($J7111,Ref!$D:$H,5,0)</f>
        <v>Archdeaconry of Hertford</v>
      </c>
      <c r="S7111">
        <v>0</v>
      </c>
    </row>
    <row r="7112" spans="1:19" x14ac:dyDescent="0.3">
      <c r="A7112">
        <v>2024</v>
      </c>
      <c r="C7112" t="str">
        <f>IF(GETPIVOTDATA("PS % recovery",Sheet4!$B$5,"Parish Name",K7112)&gt;99.949%,"OK","No")</f>
        <v>No</v>
      </c>
      <c r="D7112" t="e">
        <f>VLOOKUP(J7112,'Ref2'!C:E,3,0)</f>
        <v>#N/A</v>
      </c>
      <c r="F7112">
        <v>2</v>
      </c>
      <c r="I7112" t="e">
        <f>VLOOKUP(J7112,Ref!L:M,2,0)</f>
        <v>#N/A</v>
      </c>
      <c r="J7112" s="108" t="s">
        <v>1056</v>
      </c>
      <c r="K7112" t="str">
        <f>VLOOKUP($J7112,Ref!$D:$H,2,0)</f>
        <v xml:space="preserve">Gilston with Eastwick                        </v>
      </c>
      <c r="L7112" t="str">
        <f>VLOOKUP($J7112,Ref!$D:$H,3,0)</f>
        <v>High Wych and Gilston with Eastwick</v>
      </c>
      <c r="M7112" t="str">
        <f>VLOOKUP($J7112,Ref!$D:$H,4,0)</f>
        <v>Bishop's Stortford Deanery</v>
      </c>
      <c r="N7112" t="str">
        <f>VLOOKUP($J7112,Ref!$D:$H,5,0)</f>
        <v>Archdeaconry of Hertford</v>
      </c>
      <c r="S7112">
        <v>0</v>
      </c>
    </row>
    <row r="7113" spans="1:19" x14ac:dyDescent="0.3">
      <c r="A7113">
        <v>2024</v>
      </c>
      <c r="C7113" t="str">
        <f>IF(GETPIVOTDATA("PS % recovery",Sheet4!$B$5,"Parish Name",K7113)&gt;99.949%,"OK","No")</f>
        <v>OK</v>
      </c>
      <c r="D7113" t="e">
        <f>VLOOKUP(J7113,'Ref2'!C:E,3,0)</f>
        <v>#N/A</v>
      </c>
      <c r="F7113">
        <v>2</v>
      </c>
      <c r="I7113" t="e">
        <f>VLOOKUP(J7113,Ref!L:M,2,0)</f>
        <v>#N/A</v>
      </c>
      <c r="J7113" t="s">
        <v>1058</v>
      </c>
      <c r="K7113" t="str">
        <f>VLOOKUP($J7113,Ref!$D:$H,2,0)</f>
        <v xml:space="preserve">High Wych, St James                          </v>
      </c>
      <c r="L7113" t="str">
        <f>VLOOKUP($J7113,Ref!$D:$H,3,0)</f>
        <v>High Wych and Gilston with Eastwick</v>
      </c>
      <c r="M7113" t="str">
        <f>VLOOKUP($J7113,Ref!$D:$H,4,0)</f>
        <v>Bishop's Stortford Deanery</v>
      </c>
      <c r="N7113" t="str">
        <f>VLOOKUP($J7113,Ref!$D:$H,5,0)</f>
        <v>Archdeaconry of Hertford</v>
      </c>
      <c r="S7113">
        <v>3242</v>
      </c>
    </row>
    <row r="7114" spans="1:19" x14ac:dyDescent="0.3">
      <c r="A7114">
        <v>2024</v>
      </c>
      <c r="C7114" t="str">
        <f>IF(GETPIVOTDATA("PS % recovery",Sheet4!$B$5,"Parish Name",K7114)&gt;99.949%,"OK","No")</f>
        <v>No</v>
      </c>
      <c r="D7114" t="e">
        <f>VLOOKUP(J7114,'Ref2'!C:E,3,0)</f>
        <v>#N/A</v>
      </c>
      <c r="F7114">
        <v>2</v>
      </c>
      <c r="I7114" t="e">
        <f>VLOOKUP(J7114,Ref!L:M,2,0)</f>
        <v>#N/A</v>
      </c>
      <c r="J7114" t="s">
        <v>800</v>
      </c>
      <c r="K7114" t="str">
        <f>VLOOKUP($J7114,Ref!$D:$H,2,0)</f>
        <v xml:space="preserve">Hockerill, All Saints                        </v>
      </c>
      <c r="L7114" t="str">
        <f>VLOOKUP($J7114,Ref!$D:$H,3,0)</f>
        <v>Hockerill, All Saints</v>
      </c>
      <c r="M7114" t="str">
        <f>VLOOKUP($J7114,Ref!$D:$H,4,0)</f>
        <v>Bishop's Stortford Deanery</v>
      </c>
      <c r="N7114" t="str">
        <f>VLOOKUP($J7114,Ref!$D:$H,5,0)</f>
        <v>Archdeaconry of Hertford</v>
      </c>
      <c r="S7114">
        <v>5000</v>
      </c>
    </row>
    <row r="7115" spans="1:19" x14ac:dyDescent="0.3">
      <c r="A7115">
        <v>2024</v>
      </c>
      <c r="C7115" t="str">
        <f>IF(GETPIVOTDATA("PS % recovery",Sheet4!$B$5,"Parish Name",K7115)&gt;99.949%,"OK","No")</f>
        <v>No</v>
      </c>
      <c r="D7115" t="e">
        <f>VLOOKUP(J7115,'Ref2'!C:E,3,0)</f>
        <v>#N/A</v>
      </c>
      <c r="F7115">
        <v>2</v>
      </c>
      <c r="I7115" t="e">
        <f>VLOOKUP(J7115,Ref!L:M,2,0)</f>
        <v>#N/A</v>
      </c>
      <c r="J7115" t="s">
        <v>801</v>
      </c>
      <c r="K7115" t="str">
        <f>VLOOKUP($J7115,Ref!$D:$H,2,0)</f>
        <v xml:space="preserve">Little Hadham                                </v>
      </c>
      <c r="L7115" t="str">
        <f>VLOOKUP($J7115,Ref!$D:$H,3,0)</f>
        <v>Albury, Little Hadham and Much Hadham</v>
      </c>
      <c r="M7115" t="str">
        <f>VLOOKUP($J7115,Ref!$D:$H,4,0)</f>
        <v>Bishop's Stortford Deanery</v>
      </c>
      <c r="N7115" t="str">
        <f>VLOOKUP($J7115,Ref!$D:$H,5,0)</f>
        <v>Archdeaconry of Hertford</v>
      </c>
      <c r="S7115">
        <v>750</v>
      </c>
    </row>
    <row r="7116" spans="1:19" x14ac:dyDescent="0.3">
      <c r="A7116">
        <v>2024</v>
      </c>
      <c r="C7116" t="str">
        <f>IF(GETPIVOTDATA("PS % recovery",Sheet4!$B$5,"Parish Name",K7116)&gt;99.949%,"OK","No")</f>
        <v>OK</v>
      </c>
      <c r="D7116" t="e">
        <f>VLOOKUP(J7116,'Ref2'!C:E,3,0)</f>
        <v>#N/A</v>
      </c>
      <c r="F7116">
        <v>2</v>
      </c>
      <c r="I7116" t="e">
        <f>VLOOKUP(J7116,Ref!L:M,2,0)</f>
        <v>#N/A</v>
      </c>
      <c r="J7116" t="s">
        <v>1066</v>
      </c>
      <c r="K7116" t="str">
        <f>VLOOKUP($J7116,Ref!$D:$H,2,0)</f>
        <v xml:space="preserve">Mundens, The                                 </v>
      </c>
      <c r="L7116" t="str">
        <f>VLOOKUP($J7116,Ref!$D:$H,3,0)</f>
        <v>Standon and the Mundens with Sacombe</v>
      </c>
      <c r="M7116" t="str">
        <f>VLOOKUP($J7116,Ref!$D:$H,4,0)</f>
        <v>Bishop's Stortford Deanery</v>
      </c>
      <c r="N7116" t="str">
        <f>VLOOKUP($J7116,Ref!$D:$H,5,0)</f>
        <v>Archdeaconry of Hertford</v>
      </c>
      <c r="S7116">
        <v>3000</v>
      </c>
    </row>
    <row r="7117" spans="1:19" x14ac:dyDescent="0.3">
      <c r="A7117">
        <v>2024</v>
      </c>
      <c r="C7117" t="str">
        <f>IF(GETPIVOTDATA("PS % recovery",Sheet4!$B$5,"Parish Name",K7117)&gt;99.949%,"OK","No")</f>
        <v>No</v>
      </c>
      <c r="D7117" t="e">
        <f>VLOOKUP(J7117,'Ref2'!C:E,3,0)</f>
        <v>#N/A</v>
      </c>
      <c r="F7117">
        <v>2</v>
      </c>
      <c r="I7117" t="e">
        <f>VLOOKUP(J7117,Ref!L:M,2,0)</f>
        <v>#N/A</v>
      </c>
      <c r="J7117" t="s">
        <v>803</v>
      </c>
      <c r="K7117" t="str">
        <f>VLOOKUP($J7117,Ref!$D:$H,2,0)</f>
        <v xml:space="preserve">Much Hadham                                  </v>
      </c>
      <c r="L7117" t="str">
        <f>VLOOKUP($J7117,Ref!$D:$H,3,0)</f>
        <v>Albury, Little Hadham and Much Hadham</v>
      </c>
      <c r="M7117" t="str">
        <f>VLOOKUP($J7117,Ref!$D:$H,4,0)</f>
        <v>Bishop's Stortford Deanery</v>
      </c>
      <c r="N7117" t="str">
        <f>VLOOKUP($J7117,Ref!$D:$H,5,0)</f>
        <v>Archdeaconry of Hertford</v>
      </c>
      <c r="S7117">
        <v>4000</v>
      </c>
    </row>
    <row r="7118" spans="1:19" x14ac:dyDescent="0.3">
      <c r="A7118">
        <v>2024</v>
      </c>
      <c r="C7118" t="str">
        <f>IF(GETPIVOTDATA("PS % recovery",Sheet4!$B$5,"Parish Name",K7118)&gt;99.949%,"OK","No")</f>
        <v>OK</v>
      </c>
      <c r="D7118" t="e">
        <f>VLOOKUP(J7118,'Ref2'!C:E,3,0)</f>
        <v>#N/A</v>
      </c>
      <c r="F7118">
        <v>2</v>
      </c>
      <c r="I7118" t="e">
        <f>VLOOKUP(J7118,Ref!L:M,2,0)</f>
        <v>#N/A</v>
      </c>
      <c r="J7118" t="s">
        <v>1068</v>
      </c>
      <c r="K7118" t="str">
        <f>VLOOKUP($J7118,Ref!$D:$H,2,0)</f>
        <v xml:space="preserve">Sacombe                                      </v>
      </c>
      <c r="L7118" t="str">
        <f>VLOOKUP($J7118,Ref!$D:$H,3,0)</f>
        <v>Standon and the Mundens with Sacombe</v>
      </c>
      <c r="M7118" t="str">
        <f>VLOOKUP($J7118,Ref!$D:$H,4,0)</f>
        <v>Bishop's Stortford Deanery</v>
      </c>
      <c r="N7118" t="str">
        <f>VLOOKUP($J7118,Ref!$D:$H,5,0)</f>
        <v>Archdeaconry of Hertford</v>
      </c>
      <c r="S7118">
        <v>639</v>
      </c>
    </row>
    <row r="7119" spans="1:19" x14ac:dyDescent="0.3">
      <c r="A7119">
        <v>2024</v>
      </c>
      <c r="C7119" t="str">
        <f>IF(GETPIVOTDATA("PS % recovery",Sheet4!$B$5,"Parish Name",K7119)&gt;99.949%,"OK","No")</f>
        <v>OK</v>
      </c>
      <c r="D7119" t="e">
        <f>VLOOKUP(J7119,'Ref2'!C:E,3,0)</f>
        <v>#N/A</v>
      </c>
      <c r="F7119">
        <v>2</v>
      </c>
      <c r="I7119" t="e">
        <f>VLOOKUP(J7119,Ref!L:M,2,0)</f>
        <v>#N/A</v>
      </c>
      <c r="J7119" t="s">
        <v>1062</v>
      </c>
      <c r="K7119" t="str">
        <f>VLOOKUP($J7119,Ref!$D:$H,2,0)</f>
        <v xml:space="preserve">Sawbridgeworth                               </v>
      </c>
      <c r="L7119" t="str">
        <f>VLOOKUP($J7119,Ref!$D:$H,3,0)</f>
        <v>Sawbridgeworth</v>
      </c>
      <c r="M7119" t="str">
        <f>VLOOKUP($J7119,Ref!$D:$H,4,0)</f>
        <v>Bishop's Stortford Deanery</v>
      </c>
      <c r="N7119" t="str">
        <f>VLOOKUP($J7119,Ref!$D:$H,5,0)</f>
        <v>Archdeaconry of Hertford</v>
      </c>
      <c r="S7119">
        <v>6000</v>
      </c>
    </row>
    <row r="7120" spans="1:19" x14ac:dyDescent="0.3">
      <c r="A7120">
        <v>2024</v>
      </c>
      <c r="C7120" t="str">
        <f>IF(GETPIVOTDATA("PS % recovery",Sheet4!$B$5,"Parish Name",K7120)&gt;99.949%,"OK","No")</f>
        <v>OK</v>
      </c>
      <c r="D7120" t="e">
        <f>VLOOKUP(J7120,'Ref2'!C:E,3,0)</f>
        <v>#N/A</v>
      </c>
      <c r="F7120">
        <v>2</v>
      </c>
      <c r="I7120" t="e">
        <f>VLOOKUP(J7120,Ref!L:M,2,0)</f>
        <v>#N/A</v>
      </c>
      <c r="J7120" t="s">
        <v>1064</v>
      </c>
      <c r="K7120" t="str">
        <f>VLOOKUP($J7120,Ref!$D:$H,2,0)</f>
        <v xml:space="preserve">Standon                                      </v>
      </c>
      <c r="L7120" t="str">
        <f>VLOOKUP($J7120,Ref!$D:$H,3,0)</f>
        <v>Standon and the Mundens with Sacombe</v>
      </c>
      <c r="M7120" t="str">
        <f>VLOOKUP($J7120,Ref!$D:$H,4,0)</f>
        <v>Bishop's Stortford Deanery</v>
      </c>
      <c r="N7120" t="str">
        <f>VLOOKUP($J7120,Ref!$D:$H,5,0)</f>
        <v>Archdeaconry of Hertford</v>
      </c>
      <c r="S7120">
        <v>5221</v>
      </c>
    </row>
    <row r="7121" spans="1:19" x14ac:dyDescent="0.3">
      <c r="A7121">
        <v>2024</v>
      </c>
      <c r="C7121" t="str">
        <f>IF(GETPIVOTDATA("PS % recovery",Sheet4!$B$5,"Parish Name",K7121)&gt;99.949%,"OK","No")</f>
        <v>No</v>
      </c>
      <c r="D7121" t="e">
        <f>VLOOKUP(J7121,'Ref2'!C:E,3,0)</f>
        <v>#N/A</v>
      </c>
      <c r="F7121">
        <v>2</v>
      </c>
      <c r="I7121" t="e">
        <f>VLOOKUP(J7121,Ref!L:M,2,0)</f>
        <v>#N/A</v>
      </c>
      <c r="J7121" t="s">
        <v>805</v>
      </c>
      <c r="K7121" t="str">
        <f>VLOOKUP($J7121,Ref!$D:$H,2,0)</f>
        <v xml:space="preserve">Stocking Pelham                              </v>
      </c>
      <c r="L7121" t="str">
        <f>VLOOKUP($J7121,Ref!$D:$H,3,0)</f>
        <v>Braughing, Furneux Pelham and Stocking Pelham</v>
      </c>
      <c r="M7121" t="str">
        <f>VLOOKUP($J7121,Ref!$D:$H,4,0)</f>
        <v>Bishop's Stortford Deanery</v>
      </c>
      <c r="N7121" t="str">
        <f>VLOOKUP($J7121,Ref!$D:$H,5,0)</f>
        <v>Archdeaconry of Hertford</v>
      </c>
      <c r="S7121">
        <v>341.5</v>
      </c>
    </row>
    <row r="7122" spans="1:19" x14ac:dyDescent="0.3">
      <c r="A7122">
        <v>2024</v>
      </c>
      <c r="C7122" t="str">
        <f>IF(GETPIVOTDATA("PS % recovery",Sheet4!$B$5,"Parish Name",K7122)&gt;99.949%,"OK","No")</f>
        <v>No</v>
      </c>
      <c r="D7122" t="e">
        <f>VLOOKUP(J7122,'Ref2'!C:E,3,0)</f>
        <v>#N/A</v>
      </c>
      <c r="F7122">
        <v>2</v>
      </c>
      <c r="I7122" t="e">
        <f>VLOOKUP(J7122,Ref!L:M,2,0)</f>
        <v>#N/A</v>
      </c>
      <c r="J7122" t="s">
        <v>807</v>
      </c>
      <c r="K7122" t="str">
        <f>VLOOKUP($J7122,Ref!$D:$H,2,0)</f>
        <v xml:space="preserve">Bishop's Stortford, Holy Trinity             </v>
      </c>
      <c r="L7122" t="str">
        <f>VLOOKUP($J7122,Ref!$D:$H,3,0)</f>
        <v>Bishop's Stortford, Holy Trinity</v>
      </c>
      <c r="M7122" t="str">
        <f>VLOOKUP($J7122,Ref!$D:$H,4,0)</f>
        <v>Bishop's Stortford Deanery</v>
      </c>
      <c r="N7122" t="str">
        <f>VLOOKUP($J7122,Ref!$D:$H,5,0)</f>
        <v>Archdeaconry of Hertford</v>
      </c>
      <c r="S7122">
        <v>1500</v>
      </c>
    </row>
    <row r="7123" spans="1:19" x14ac:dyDescent="0.3">
      <c r="A7123">
        <v>2024</v>
      </c>
      <c r="C7123" t="str">
        <f>IF(GETPIVOTDATA("PS % recovery",Sheet4!$B$5,"Parish Name",K7123)&gt;99.949%,"OK","No")</f>
        <v>OK</v>
      </c>
      <c r="D7123" t="str">
        <f>VLOOKUP(J7123,'Ref2'!C:E,3,0)</f>
        <v>LLF</v>
      </c>
      <c r="F7123">
        <v>2</v>
      </c>
      <c r="I7123" t="e">
        <f>VLOOKUP(J7123,Ref!L:M,2,0)</f>
        <v>#N/A</v>
      </c>
      <c r="J7123" t="s">
        <v>1070</v>
      </c>
      <c r="K7123" t="str">
        <f>VLOOKUP($J7123,Ref!$D:$H,2,0)</f>
        <v xml:space="preserve">Thorley                                      </v>
      </c>
      <c r="L7123" t="str">
        <f>VLOOKUP($J7123,Ref!$D:$H,3,0)</f>
        <v>Thorley</v>
      </c>
      <c r="M7123" t="str">
        <f>VLOOKUP($J7123,Ref!$D:$H,4,0)</f>
        <v>Bishop's Stortford Deanery</v>
      </c>
      <c r="N7123" t="str">
        <f>VLOOKUP($J7123,Ref!$D:$H,5,0)</f>
        <v>Archdeaconry of Hertford</v>
      </c>
      <c r="S7123">
        <v>8193.5</v>
      </c>
    </row>
    <row r="7124" spans="1:19" x14ac:dyDescent="0.3">
      <c r="A7124">
        <v>2024</v>
      </c>
      <c r="C7124" t="str">
        <f>IF(GETPIVOTDATA("PS % recovery",Sheet4!$B$5,"Parish Name",K7124)&gt;99.949%,"OK","No")</f>
        <v>OK</v>
      </c>
      <c r="D7124" t="e">
        <f>VLOOKUP(J7124,'Ref2'!C:E,3,0)</f>
        <v>#N/A</v>
      </c>
      <c r="F7124">
        <v>2</v>
      </c>
      <c r="I7124" t="e">
        <f>VLOOKUP(J7124,Ref!L:M,2,0)</f>
        <v>#N/A</v>
      </c>
      <c r="J7124" t="s">
        <v>1078</v>
      </c>
      <c r="K7124" t="str">
        <f>VLOOKUP($J7124,Ref!$D:$H,2,0)</f>
        <v xml:space="preserve">Anstey                                       </v>
      </c>
      <c r="L7124" t="str">
        <f>VLOOKUP($J7124,Ref!$D:$H,3,0)</f>
        <v>Hormead, Wyddial, Anstey, Brent Pelham and Meesden</v>
      </c>
      <c r="M7124" t="str">
        <f>VLOOKUP($J7124,Ref!$D:$H,4,0)</f>
        <v>Buntingford Deanery</v>
      </c>
      <c r="N7124" t="str">
        <f>VLOOKUP($J7124,Ref!$D:$H,5,0)</f>
        <v>Archdeaconry of Hertford</v>
      </c>
      <c r="S7124">
        <v>983</v>
      </c>
    </row>
    <row r="7125" spans="1:19" x14ac:dyDescent="0.3">
      <c r="A7125">
        <v>2024</v>
      </c>
      <c r="C7125" t="str">
        <f>IF(GETPIVOTDATA("PS % recovery",Sheet4!$B$5,"Parish Name",K7125)&gt;99.949%,"OK","No")</f>
        <v>OK</v>
      </c>
      <c r="D7125" t="e">
        <f>VLOOKUP(J7125,'Ref2'!C:E,3,0)</f>
        <v>#N/A</v>
      </c>
      <c r="F7125">
        <v>2</v>
      </c>
      <c r="I7125" t="e">
        <f>VLOOKUP(J7125,Ref!L:M,2,0)</f>
        <v>#N/A</v>
      </c>
      <c r="J7125" t="s">
        <v>1086</v>
      </c>
      <c r="K7125" t="str">
        <f>VLOOKUP($J7125,Ref!$D:$H,2,0)</f>
        <v xml:space="preserve">Ardeley                                      </v>
      </c>
      <c r="L7125" t="str">
        <f>VLOOKUP($J7125,Ref!$D:$H,3,0)</f>
        <v>Ardeley, Benington, Cottered with Throcking and Walkern</v>
      </c>
      <c r="M7125" t="str">
        <f>VLOOKUP($J7125,Ref!$D:$H,4,0)</f>
        <v>Buntingford Deanery</v>
      </c>
      <c r="N7125" t="str">
        <f>VLOOKUP($J7125,Ref!$D:$H,5,0)</f>
        <v>Archdeaconry of Hertford</v>
      </c>
      <c r="S7125">
        <v>1392</v>
      </c>
    </row>
    <row r="7126" spans="1:19" x14ac:dyDescent="0.3">
      <c r="A7126">
        <v>2024</v>
      </c>
      <c r="C7126" t="str">
        <f>IF(GETPIVOTDATA("PS % recovery",Sheet4!$B$5,"Parish Name",K7126)&gt;99.949%,"OK","No")</f>
        <v>OK</v>
      </c>
      <c r="D7126" t="e">
        <f>VLOOKUP(J7126,'Ref2'!C:E,3,0)</f>
        <v>#N/A</v>
      </c>
      <c r="F7126">
        <v>2</v>
      </c>
      <c r="I7126" t="e">
        <f>VLOOKUP(J7126,Ref!L:M,2,0)</f>
        <v>#N/A</v>
      </c>
      <c r="J7126" t="s">
        <v>1092</v>
      </c>
      <c r="K7126" t="str">
        <f>VLOOKUP($J7126,Ref!$D:$H,2,0)</f>
        <v xml:space="preserve">Ashwell                                      </v>
      </c>
      <c r="L7126" t="str">
        <f>VLOOKUP($J7126,Ref!$D:$H,3,0)</f>
        <v>Ashwell with Hinxworth and Newnham</v>
      </c>
      <c r="M7126" t="str">
        <f>VLOOKUP($J7126,Ref!$D:$H,4,0)</f>
        <v>Buntingford Deanery</v>
      </c>
      <c r="N7126" t="str">
        <f>VLOOKUP($J7126,Ref!$D:$H,5,0)</f>
        <v>Archdeaconry of Hertford</v>
      </c>
      <c r="S7126">
        <v>5778</v>
      </c>
    </row>
    <row r="7127" spans="1:19" x14ac:dyDescent="0.3">
      <c r="A7127">
        <v>2024</v>
      </c>
      <c r="C7127" t="str">
        <f>IF(GETPIVOTDATA("PS % recovery",Sheet4!$B$5,"Parish Name",K7127)&gt;99.949%,"OK","No")</f>
        <v>No</v>
      </c>
      <c r="D7127" t="e">
        <f>VLOOKUP(J7127,'Ref2'!C:E,3,0)</f>
        <v>#N/A</v>
      </c>
      <c r="F7127">
        <v>2</v>
      </c>
      <c r="I7127" t="e">
        <f>VLOOKUP(J7127,Ref!L:M,2,0)</f>
        <v>#N/A</v>
      </c>
      <c r="J7127" t="s">
        <v>1094</v>
      </c>
      <c r="K7127" t="str">
        <f>VLOOKUP($J7127,Ref!$D:$H,2,0)</f>
        <v xml:space="preserve">Aspenden                                     </v>
      </c>
      <c r="L7127" t="str">
        <f>VLOOKUP($J7127,Ref!$D:$H,3,0)</f>
        <v>Aspenden, Buntingford and Westmill</v>
      </c>
      <c r="M7127" t="str">
        <f>VLOOKUP($J7127,Ref!$D:$H,4,0)</f>
        <v>Buntingford Deanery</v>
      </c>
      <c r="N7127" t="str">
        <f>VLOOKUP($J7127,Ref!$D:$H,5,0)</f>
        <v>Archdeaconry of Hertford</v>
      </c>
      <c r="S7127">
        <v>600</v>
      </c>
    </row>
    <row r="7128" spans="1:19" x14ac:dyDescent="0.3">
      <c r="A7128">
        <v>2024</v>
      </c>
      <c r="C7128" t="str">
        <f>IF(GETPIVOTDATA("PS % recovery",Sheet4!$B$5,"Parish Name",K7128)&gt;99.949%,"OK","No")</f>
        <v>OK</v>
      </c>
      <c r="D7128" t="e">
        <f>VLOOKUP(J7128,'Ref2'!C:E,3,0)</f>
        <v>#N/A</v>
      </c>
      <c r="F7128">
        <v>2</v>
      </c>
      <c r="I7128" t="e">
        <f>VLOOKUP(J7128,Ref!L:M,2,0)</f>
        <v>#N/A</v>
      </c>
      <c r="J7128" t="s">
        <v>1072</v>
      </c>
      <c r="K7128" t="str">
        <f>VLOOKUP($J7128,Ref!$D:$H,2,0)</f>
        <v xml:space="preserve">Baldock                                      </v>
      </c>
      <c r="L7128" t="str">
        <f>VLOOKUP($J7128,Ref!$D:$H,3,0)</f>
        <v>Baldock with Bygrave</v>
      </c>
      <c r="M7128" t="str">
        <f>VLOOKUP($J7128,Ref!$D:$H,4,0)</f>
        <v>Buntingford Deanery</v>
      </c>
      <c r="N7128" t="str">
        <f>VLOOKUP($J7128,Ref!$D:$H,5,0)</f>
        <v>Archdeaconry of Hertford</v>
      </c>
      <c r="S7128">
        <v>4000</v>
      </c>
    </row>
    <row r="7129" spans="1:19" x14ac:dyDescent="0.3">
      <c r="A7129">
        <v>2024</v>
      </c>
      <c r="C7129" t="str">
        <f>IF(GETPIVOTDATA("PS % recovery",Sheet4!$B$5,"Parish Name",K7129)&gt;99.949%,"OK","No")</f>
        <v>OK</v>
      </c>
      <c r="D7129" t="e">
        <f>VLOOKUP(J7129,'Ref2'!C:E,3,0)</f>
        <v>#N/A</v>
      </c>
      <c r="F7129">
        <v>2</v>
      </c>
      <c r="I7129" t="e">
        <f>VLOOKUP(J7129,Ref!L:M,2,0)</f>
        <v>#N/A</v>
      </c>
      <c r="J7129" t="s">
        <v>808</v>
      </c>
      <c r="K7129" t="str">
        <f>VLOOKUP($J7129,Ref!$D:$H,2,0)</f>
        <v xml:space="preserve">Barkway                                      </v>
      </c>
      <c r="L7129" t="str">
        <f>VLOOKUP($J7129,Ref!$D:$H,3,0)</f>
        <v>Barkway, Barley, Reed and Buckland</v>
      </c>
      <c r="M7129" t="str">
        <f>VLOOKUP($J7129,Ref!$D:$H,4,0)</f>
        <v>Buntingford Deanery</v>
      </c>
      <c r="N7129" t="str">
        <f>VLOOKUP($J7129,Ref!$D:$H,5,0)</f>
        <v>Archdeaconry of Hertford</v>
      </c>
      <c r="S7129">
        <v>1484</v>
      </c>
    </row>
    <row r="7130" spans="1:19" x14ac:dyDescent="0.3">
      <c r="A7130">
        <v>2024</v>
      </c>
      <c r="C7130" t="str">
        <f>IF(GETPIVOTDATA("PS % recovery",Sheet4!$B$5,"Parish Name",K7130)&gt;99.949%,"OK","No")</f>
        <v>OK</v>
      </c>
      <c r="D7130" t="e">
        <f>VLOOKUP(J7130,'Ref2'!C:E,3,0)</f>
        <v>#N/A</v>
      </c>
      <c r="F7130">
        <v>2</v>
      </c>
      <c r="I7130" t="e">
        <f>VLOOKUP(J7130,Ref!L:M,2,0)</f>
        <v>#N/A</v>
      </c>
      <c r="J7130" t="s">
        <v>810</v>
      </c>
      <c r="K7130" t="str">
        <f>VLOOKUP($J7130,Ref!$D:$H,2,0)</f>
        <v xml:space="preserve">Barley                                       </v>
      </c>
      <c r="L7130" t="str">
        <f>VLOOKUP($J7130,Ref!$D:$H,3,0)</f>
        <v>Barkway, Barley, Reed and Buckland</v>
      </c>
      <c r="M7130" t="str">
        <f>VLOOKUP($J7130,Ref!$D:$H,4,0)</f>
        <v>Buntingford Deanery</v>
      </c>
      <c r="N7130" t="str">
        <f>VLOOKUP($J7130,Ref!$D:$H,5,0)</f>
        <v>Archdeaconry of Hertford</v>
      </c>
      <c r="S7130">
        <v>0</v>
      </c>
    </row>
    <row r="7131" spans="1:19" x14ac:dyDescent="0.3">
      <c r="A7131">
        <v>2024</v>
      </c>
      <c r="C7131" t="str">
        <f>IF(GETPIVOTDATA("PS % recovery",Sheet4!$B$5,"Parish Name",K7131)&gt;99.949%,"OK","No")</f>
        <v>OK</v>
      </c>
      <c r="D7131" t="e">
        <f>VLOOKUP(J7131,'Ref2'!C:E,3,0)</f>
        <v>#N/A</v>
      </c>
      <c r="F7131">
        <v>2</v>
      </c>
      <c r="I7131" t="e">
        <f>VLOOKUP(J7131,Ref!L:M,2,0)</f>
        <v>#N/A</v>
      </c>
      <c r="J7131" t="s">
        <v>1103</v>
      </c>
      <c r="K7131" t="str">
        <f>VLOOKUP($J7131,Ref!$D:$H,2,0)</f>
        <v xml:space="preserve">Benington (LEP)                              </v>
      </c>
      <c r="L7131" t="str">
        <f>VLOOKUP($J7131,Ref!$D:$H,3,0)</f>
        <v>Ardeley, Benington, Cottered with Throcking and Walkern</v>
      </c>
      <c r="M7131" t="str">
        <f>VLOOKUP($J7131,Ref!$D:$H,4,0)</f>
        <v>Buntingford Deanery</v>
      </c>
      <c r="N7131" t="str">
        <f>VLOOKUP($J7131,Ref!$D:$H,5,0)</f>
        <v>Archdeaconry of Hertford</v>
      </c>
      <c r="S7131">
        <v>1500</v>
      </c>
    </row>
    <row r="7132" spans="1:19" x14ac:dyDescent="0.3">
      <c r="A7132">
        <v>2024</v>
      </c>
      <c r="C7132" t="str">
        <f>IF(GETPIVOTDATA("PS % recovery",Sheet4!$B$5,"Parish Name",K7132)&gt;99.949%,"OK","No")</f>
        <v>No</v>
      </c>
      <c r="D7132" t="e">
        <f>VLOOKUP(J7132,'Ref2'!C:E,3,0)</f>
        <v>#N/A</v>
      </c>
      <c r="F7132">
        <v>2</v>
      </c>
      <c r="I7132" t="e">
        <f>VLOOKUP(J7132,Ref!L:M,2,0)</f>
        <v>#N/A</v>
      </c>
      <c r="J7132" t="s">
        <v>1080</v>
      </c>
      <c r="K7132" t="str">
        <f>VLOOKUP($J7132,Ref!$D:$H,2,0)</f>
        <v xml:space="preserve">Brent Pelham                                 </v>
      </c>
      <c r="L7132" t="str">
        <f>VLOOKUP($J7132,Ref!$D:$H,3,0)</f>
        <v>Hormead, Wyddial, Anstey, Brent Pelham and Meesden</v>
      </c>
      <c r="M7132" t="str">
        <f>VLOOKUP($J7132,Ref!$D:$H,4,0)</f>
        <v>Buntingford Deanery</v>
      </c>
      <c r="N7132" t="str">
        <f>VLOOKUP($J7132,Ref!$D:$H,5,0)</f>
        <v>Archdeaconry of Hertford</v>
      </c>
      <c r="S7132">
        <v>765</v>
      </c>
    </row>
    <row r="7133" spans="1:19" x14ac:dyDescent="0.3">
      <c r="A7133">
        <v>2024</v>
      </c>
      <c r="C7133" t="str">
        <f>IF(GETPIVOTDATA("PS % recovery",Sheet4!$B$5,"Parish Name",K7133)&gt;99.949%,"OK","No")</f>
        <v>No</v>
      </c>
      <c r="D7133" t="e">
        <f>VLOOKUP(J7133,'Ref2'!C:E,3,0)</f>
        <v>#N/A</v>
      </c>
      <c r="F7133">
        <v>2</v>
      </c>
      <c r="I7133" t="e">
        <f>VLOOKUP(J7133,Ref!L:M,2,0)</f>
        <v>#N/A</v>
      </c>
      <c r="J7133" t="s">
        <v>1074</v>
      </c>
      <c r="K7133" t="str">
        <f>VLOOKUP($J7133,Ref!$D:$H,2,0)</f>
        <v xml:space="preserve">Bygrave                                      </v>
      </c>
      <c r="L7133" t="str">
        <f>VLOOKUP($J7133,Ref!$D:$H,3,0)</f>
        <v>Baldock with Bygrave</v>
      </c>
      <c r="M7133" t="str">
        <f>VLOOKUP($J7133,Ref!$D:$H,4,0)</f>
        <v>Buntingford Deanery</v>
      </c>
      <c r="N7133" t="str">
        <f>VLOOKUP($J7133,Ref!$D:$H,5,0)</f>
        <v>Archdeaconry of Hertford</v>
      </c>
      <c r="S7133">
        <v>0</v>
      </c>
    </row>
    <row r="7134" spans="1:19" x14ac:dyDescent="0.3">
      <c r="A7134">
        <v>2024</v>
      </c>
      <c r="C7134" t="str">
        <f>IF(GETPIVOTDATA("PS % recovery",Sheet4!$B$5,"Parish Name",K7134)&gt;99.949%,"OK","No")</f>
        <v>OK</v>
      </c>
      <c r="D7134" t="e">
        <f>VLOOKUP(J7134,'Ref2'!C:E,3,0)</f>
        <v>#N/A</v>
      </c>
      <c r="F7134">
        <v>2</v>
      </c>
      <c r="I7134" t="e">
        <f>VLOOKUP(J7134,Ref!L:M,2,0)</f>
        <v>#N/A</v>
      </c>
      <c r="J7134" t="s">
        <v>1105</v>
      </c>
      <c r="K7134" t="str">
        <f>VLOOKUP($J7134,Ref!$D:$H,2,0)</f>
        <v xml:space="preserve">Clothall                                     </v>
      </c>
      <c r="L7134" t="str">
        <f>VLOOKUP($J7134,Ref!$D:$H,3,0)</f>
        <v>The Kingswood Benefice</v>
      </c>
      <c r="M7134" t="str">
        <f>VLOOKUP($J7134,Ref!$D:$H,4,0)</f>
        <v>Buntingford Deanery</v>
      </c>
      <c r="N7134" t="str">
        <f>VLOOKUP($J7134,Ref!$D:$H,5,0)</f>
        <v>Archdeaconry of Hertford</v>
      </c>
      <c r="S7134">
        <v>578</v>
      </c>
    </row>
    <row r="7135" spans="1:19" x14ac:dyDescent="0.3">
      <c r="A7135">
        <v>2024</v>
      </c>
      <c r="C7135" t="str">
        <f>IF(GETPIVOTDATA("PS % recovery",Sheet4!$B$5,"Parish Name",K7135)&gt;99.949%,"OK","No")</f>
        <v>No</v>
      </c>
      <c r="D7135" t="e">
        <f>VLOOKUP(J7135,'Ref2'!C:E,3,0)</f>
        <v>#N/A</v>
      </c>
      <c r="F7135">
        <v>2</v>
      </c>
      <c r="I7135" t="e">
        <f>VLOOKUP(J7135,Ref!L:M,2,0)</f>
        <v>#N/A</v>
      </c>
      <c r="J7135" t="s">
        <v>1088</v>
      </c>
      <c r="K7135" t="str">
        <f>VLOOKUP($J7135,Ref!$D:$H,2,0)</f>
        <v xml:space="preserve">Cottered                                     </v>
      </c>
      <c r="L7135" t="str">
        <f>VLOOKUP($J7135,Ref!$D:$H,3,0)</f>
        <v>Ardeley, Benington, Cottered with Throcking and Walkern</v>
      </c>
      <c r="M7135" t="str">
        <f>VLOOKUP($J7135,Ref!$D:$H,4,0)</f>
        <v>Buntingford Deanery</v>
      </c>
      <c r="N7135" t="str">
        <f>VLOOKUP($J7135,Ref!$D:$H,5,0)</f>
        <v>Archdeaconry of Hertford</v>
      </c>
      <c r="S7135">
        <v>900</v>
      </c>
    </row>
    <row r="7136" spans="1:19" x14ac:dyDescent="0.3">
      <c r="A7136">
        <v>2024</v>
      </c>
      <c r="C7136" t="str">
        <f>IF(GETPIVOTDATA("PS % recovery",Sheet4!$B$5,"Parish Name",K7136)&gt;99.949%,"OK","No")</f>
        <v>OK</v>
      </c>
      <c r="D7136" t="e">
        <f>VLOOKUP(J7136,'Ref2'!C:E,3,0)</f>
        <v>#N/A</v>
      </c>
      <c r="F7136">
        <v>2</v>
      </c>
      <c r="I7136" t="e">
        <f>VLOOKUP(J7136,Ref!L:M,2,0)</f>
        <v>#N/A</v>
      </c>
      <c r="J7136" t="s">
        <v>1082</v>
      </c>
      <c r="K7136" t="str">
        <f>VLOOKUP($J7136,Ref!$D:$H,2,0)</f>
        <v xml:space="preserve">Hormead with Wyddial                         </v>
      </c>
      <c r="L7136" t="str">
        <f>VLOOKUP($J7136,Ref!$D:$H,3,0)</f>
        <v>Hormead, Wyddial, Anstey, Brent Pelham and Meesden</v>
      </c>
      <c r="M7136" t="str">
        <f>VLOOKUP($J7136,Ref!$D:$H,4,0)</f>
        <v>Buntingford Deanery</v>
      </c>
      <c r="N7136" t="str">
        <f>VLOOKUP($J7136,Ref!$D:$H,5,0)</f>
        <v>Archdeaconry of Hertford</v>
      </c>
      <c r="S7136">
        <v>2750</v>
      </c>
    </row>
    <row r="7137" spans="1:19" x14ac:dyDescent="0.3">
      <c r="A7137">
        <v>2024</v>
      </c>
      <c r="C7137" t="str">
        <f>IF(GETPIVOTDATA("PS % recovery",Sheet4!$B$5,"Parish Name",K7137)&gt;99.949%,"OK","No")</f>
        <v>OK</v>
      </c>
      <c r="D7137" t="e">
        <f>VLOOKUP(J7137,'Ref2'!C:E,3,0)</f>
        <v>#N/A</v>
      </c>
      <c r="F7137">
        <v>2</v>
      </c>
      <c r="I7137" t="e">
        <f>VLOOKUP(J7137,Ref!L:M,2,0)</f>
        <v>#N/A</v>
      </c>
      <c r="J7137" t="s">
        <v>1113</v>
      </c>
      <c r="K7137" t="str">
        <f>VLOOKUP($J7137,Ref!$D:$H,2,0)</f>
        <v xml:space="preserve">Hinxworth                                    </v>
      </c>
      <c r="L7137" t="str">
        <f>VLOOKUP($J7137,Ref!$D:$H,3,0)</f>
        <v>Ashwell with Hinxworth and Newnham</v>
      </c>
      <c r="M7137" t="str">
        <f>VLOOKUP($J7137,Ref!$D:$H,4,0)</f>
        <v>Buntingford Deanery</v>
      </c>
      <c r="N7137" t="str">
        <f>VLOOKUP($J7137,Ref!$D:$H,5,0)</f>
        <v>Archdeaconry of Hertford</v>
      </c>
      <c r="S7137">
        <v>548.33000000000004</v>
      </c>
    </row>
    <row r="7138" spans="1:19" x14ac:dyDescent="0.3">
      <c r="A7138">
        <v>2024</v>
      </c>
      <c r="C7138" t="str">
        <f>IF(GETPIVOTDATA("PS % recovery",Sheet4!$B$5,"Parish Name",K7138)&gt;99.949%,"OK","No")</f>
        <v>OK</v>
      </c>
      <c r="D7138" t="e">
        <f>VLOOKUP(J7138,'Ref2'!C:E,3,0)</f>
        <v>#N/A</v>
      </c>
      <c r="F7138">
        <v>2</v>
      </c>
      <c r="I7138" t="e">
        <f>VLOOKUP(J7138,Ref!L:M,2,0)</f>
        <v>#N/A</v>
      </c>
      <c r="J7138" t="s">
        <v>1117</v>
      </c>
      <c r="K7138" t="str">
        <f>VLOOKUP($J7138,Ref!$D:$H,2,0)</f>
        <v xml:space="preserve">Kelshall                                     </v>
      </c>
      <c r="L7138" t="str">
        <f>VLOOKUP($J7138,Ref!$D:$H,3,0)</f>
        <v>Therfield with Kelshall</v>
      </c>
      <c r="M7138" t="str">
        <f>VLOOKUP($J7138,Ref!$D:$H,4,0)</f>
        <v>Buntingford Deanery</v>
      </c>
      <c r="N7138" t="str">
        <f>VLOOKUP($J7138,Ref!$D:$H,5,0)</f>
        <v>Archdeaconry of Hertford</v>
      </c>
      <c r="S7138">
        <v>0</v>
      </c>
    </row>
    <row r="7139" spans="1:19" x14ac:dyDescent="0.3">
      <c r="A7139">
        <v>2024</v>
      </c>
      <c r="C7139" t="str">
        <f>IF(GETPIVOTDATA("PS % recovery",Sheet4!$B$5,"Parish Name",K7139)&gt;99.949%,"OK","No")</f>
        <v>OK</v>
      </c>
      <c r="D7139" t="e">
        <f>VLOOKUP(J7139,'Ref2'!C:E,3,0)</f>
        <v>#N/A</v>
      </c>
      <c r="F7139">
        <v>2</v>
      </c>
      <c r="I7139" t="e">
        <f>VLOOKUP(J7139,Ref!L:M,2,0)</f>
        <v>#N/A</v>
      </c>
      <c r="J7139" t="s">
        <v>1096</v>
      </c>
      <c r="K7139" t="str">
        <f>VLOOKUP($J7139,Ref!$D:$H,2,0)</f>
        <v xml:space="preserve">Buntingford with Layston                     </v>
      </c>
      <c r="L7139" t="str">
        <f>VLOOKUP($J7139,Ref!$D:$H,3,0)</f>
        <v>Aspenden, Buntingford and Westmill</v>
      </c>
      <c r="M7139" t="str">
        <f>VLOOKUP($J7139,Ref!$D:$H,4,0)</f>
        <v>Buntingford Deanery</v>
      </c>
      <c r="N7139" t="str">
        <f>VLOOKUP($J7139,Ref!$D:$H,5,0)</f>
        <v>Archdeaconry of Hertford</v>
      </c>
      <c r="S7139">
        <v>0</v>
      </c>
    </row>
    <row r="7140" spans="1:19" x14ac:dyDescent="0.3">
      <c r="A7140">
        <v>2024</v>
      </c>
      <c r="C7140" t="str">
        <f>IF(GETPIVOTDATA("PS % recovery",Sheet4!$B$5,"Parish Name",K7140)&gt;99.949%,"OK","No")</f>
        <v>OK</v>
      </c>
      <c r="D7140" t="e">
        <f>VLOOKUP(J7140,'Ref2'!C:E,3,0)</f>
        <v>#N/A</v>
      </c>
      <c r="F7140">
        <v>2</v>
      </c>
      <c r="I7140" t="e">
        <f>VLOOKUP(J7140,Ref!L:M,2,0)</f>
        <v>#N/A</v>
      </c>
      <c r="J7140" t="s">
        <v>1084</v>
      </c>
      <c r="K7140" t="str">
        <f>VLOOKUP($J7140,Ref!$D:$H,2,0)</f>
        <v xml:space="preserve">Meesden                                      </v>
      </c>
      <c r="L7140" t="str">
        <f>VLOOKUP($J7140,Ref!$D:$H,3,0)</f>
        <v>Hormead, Wyddial, Anstey, Brent Pelham and Meesden</v>
      </c>
      <c r="M7140" t="str">
        <f>VLOOKUP($J7140,Ref!$D:$H,4,0)</f>
        <v>Buntingford Deanery</v>
      </c>
      <c r="N7140" t="str">
        <f>VLOOKUP($J7140,Ref!$D:$H,5,0)</f>
        <v>Archdeaconry of Hertford</v>
      </c>
      <c r="S7140">
        <v>0</v>
      </c>
    </row>
    <row r="7141" spans="1:19" x14ac:dyDescent="0.3">
      <c r="A7141">
        <v>2024</v>
      </c>
      <c r="C7141" t="str">
        <f>IF(GETPIVOTDATA("PS % recovery",Sheet4!$B$5,"Parish Name",K7141)&gt;99.949%,"OK","No")</f>
        <v>OK</v>
      </c>
      <c r="D7141" t="e">
        <f>VLOOKUP(J7141,'Ref2'!C:E,3,0)</f>
        <v>#N/A</v>
      </c>
      <c r="F7141">
        <v>2</v>
      </c>
      <c r="I7141" t="e">
        <f>VLOOKUP(J7141,Ref!L:M,2,0)</f>
        <v>#N/A</v>
      </c>
      <c r="J7141" t="s">
        <v>1115</v>
      </c>
      <c r="K7141" t="str">
        <f>VLOOKUP($J7141,Ref!$D:$H,2,0)</f>
        <v xml:space="preserve">Newnham                                      </v>
      </c>
      <c r="L7141" t="str">
        <f>VLOOKUP($J7141,Ref!$D:$H,3,0)</f>
        <v>Ashwell with Hinxworth and Newnham</v>
      </c>
      <c r="M7141" t="str">
        <f>VLOOKUP($J7141,Ref!$D:$H,4,0)</f>
        <v>Buntingford Deanery</v>
      </c>
      <c r="N7141" t="str">
        <f>VLOOKUP($J7141,Ref!$D:$H,5,0)</f>
        <v>Archdeaconry of Hertford</v>
      </c>
      <c r="S7141">
        <v>179</v>
      </c>
    </row>
    <row r="7142" spans="1:19" x14ac:dyDescent="0.3">
      <c r="A7142">
        <v>2024</v>
      </c>
      <c r="C7142" t="str">
        <f>IF(GETPIVOTDATA("PS % recovery",Sheet4!$B$5,"Parish Name",K7142)&gt;99.949%,"OK","No")</f>
        <v>OK</v>
      </c>
      <c r="D7142" t="e">
        <f>VLOOKUP(J7142,'Ref2'!C:E,3,0)</f>
        <v>#N/A</v>
      </c>
      <c r="F7142">
        <v>2</v>
      </c>
      <c r="I7142" t="e">
        <f>VLOOKUP(J7142,Ref!L:M,2,0)</f>
        <v>#N/A</v>
      </c>
      <c r="J7142" t="s">
        <v>812</v>
      </c>
      <c r="K7142" t="str">
        <f>VLOOKUP($J7142,Ref!$D:$H,2,0)</f>
        <v xml:space="preserve">Reed and Buckland                            </v>
      </c>
      <c r="L7142" t="str">
        <f>VLOOKUP($J7142,Ref!$D:$H,3,0)</f>
        <v>Barkway, Barley, Reed and Buckland</v>
      </c>
      <c r="M7142" t="str">
        <f>VLOOKUP($J7142,Ref!$D:$H,4,0)</f>
        <v>Buntingford Deanery</v>
      </c>
      <c r="N7142" t="str">
        <f>VLOOKUP($J7142,Ref!$D:$H,5,0)</f>
        <v>Archdeaconry of Hertford</v>
      </c>
      <c r="S7142">
        <v>1394.5</v>
      </c>
    </row>
    <row r="7143" spans="1:19" x14ac:dyDescent="0.3">
      <c r="A7143">
        <v>2024</v>
      </c>
      <c r="C7143" t="str">
        <f>IF(GETPIVOTDATA("PS % recovery",Sheet4!$B$5,"Parish Name",K7143)&gt;99.949%,"OK","No")</f>
        <v>No</v>
      </c>
      <c r="D7143" t="e">
        <f>VLOOKUP(J7143,'Ref2'!C:E,3,0)</f>
        <v>#N/A</v>
      </c>
      <c r="F7143">
        <v>2</v>
      </c>
      <c r="I7143" t="str">
        <f>VLOOKUP(J7143,Ref!L:M,2,0)</f>
        <v>Yes</v>
      </c>
      <c r="J7143" t="s">
        <v>1121</v>
      </c>
      <c r="K7143" t="str">
        <f>VLOOKUP($J7143,Ref!$D:$H,2,0)</f>
        <v xml:space="preserve">Royston                                      </v>
      </c>
      <c r="L7143" t="str">
        <f>VLOOKUP($J7143,Ref!$D:$H,3,0)</f>
        <v>Royston</v>
      </c>
      <c r="M7143" t="str">
        <f>VLOOKUP($J7143,Ref!$D:$H,4,0)</f>
        <v>Buntingford Deanery</v>
      </c>
      <c r="N7143" t="str">
        <f>VLOOKUP($J7143,Ref!$D:$H,5,0)</f>
        <v>Archdeaconry of Hertford</v>
      </c>
      <c r="S7143">
        <v>6717.75</v>
      </c>
    </row>
    <row r="7144" spans="1:19" x14ac:dyDescent="0.3">
      <c r="A7144">
        <v>2024</v>
      </c>
      <c r="C7144" t="str">
        <f>IF(GETPIVOTDATA("PS % recovery",Sheet4!$B$5,"Parish Name",K7144)&gt;99.949%,"OK","No")</f>
        <v>OK</v>
      </c>
      <c r="D7144" t="e">
        <f>VLOOKUP(J7144,'Ref2'!C:E,3,0)</f>
        <v>#N/A</v>
      </c>
      <c r="F7144">
        <v>2</v>
      </c>
      <c r="I7144" t="e">
        <f>VLOOKUP(J7144,Ref!L:M,2,0)</f>
        <v>#N/A</v>
      </c>
      <c r="J7144" t="s">
        <v>1107</v>
      </c>
      <c r="K7144" t="str">
        <f>VLOOKUP($J7144,Ref!$D:$H,2,0)</f>
        <v xml:space="preserve">Rushden                                      </v>
      </c>
      <c r="L7144" t="str">
        <f>VLOOKUP($J7144,Ref!$D:$H,3,0)</f>
        <v>The Kingswood Benefice</v>
      </c>
      <c r="M7144" t="str">
        <f>VLOOKUP($J7144,Ref!$D:$H,4,0)</f>
        <v>Buntingford Deanery</v>
      </c>
      <c r="N7144" t="str">
        <f>VLOOKUP($J7144,Ref!$D:$H,5,0)</f>
        <v>Archdeaconry of Hertford</v>
      </c>
      <c r="S7144">
        <v>2548</v>
      </c>
    </row>
    <row r="7145" spans="1:19" x14ac:dyDescent="0.3">
      <c r="A7145">
        <v>2024</v>
      </c>
      <c r="C7145" t="str">
        <f>IF(GETPIVOTDATA("PS % recovery",Sheet4!$B$5,"Parish Name",K7145)&gt;99.949%,"OK","No")</f>
        <v>OK</v>
      </c>
      <c r="D7145" t="e">
        <f>VLOOKUP(J7145,'Ref2'!C:E,3,0)</f>
        <v>#N/A</v>
      </c>
      <c r="F7145">
        <v>2</v>
      </c>
      <c r="I7145" t="e">
        <f>VLOOKUP(J7145,Ref!L:M,2,0)</f>
        <v>#N/A</v>
      </c>
      <c r="J7145" t="s">
        <v>1109</v>
      </c>
      <c r="K7145" t="str">
        <f>VLOOKUP($J7145,Ref!$D:$H,2,0)</f>
        <v xml:space="preserve">Sandon                                       </v>
      </c>
      <c r="L7145" t="str">
        <f>VLOOKUP($J7145,Ref!$D:$H,3,0)</f>
        <v>The Kingswood Benefice</v>
      </c>
      <c r="M7145" t="str">
        <f>VLOOKUP($J7145,Ref!$D:$H,4,0)</f>
        <v>Buntingford Deanery</v>
      </c>
      <c r="N7145" t="str">
        <f>VLOOKUP($J7145,Ref!$D:$H,5,0)</f>
        <v>Archdeaconry of Hertford</v>
      </c>
      <c r="S7145">
        <v>1241</v>
      </c>
    </row>
    <row r="7146" spans="1:19" x14ac:dyDescent="0.3">
      <c r="A7146">
        <v>2024</v>
      </c>
      <c r="C7146" t="str">
        <f>IF(GETPIVOTDATA("PS % recovery",Sheet4!$B$5,"Parish Name",K7146)&gt;99.949%,"OK","No")</f>
        <v>OK</v>
      </c>
      <c r="D7146" t="e">
        <f>VLOOKUP(J7146,'Ref2'!C:E,3,0)</f>
        <v>#N/A</v>
      </c>
      <c r="F7146">
        <v>2</v>
      </c>
      <c r="I7146" t="e">
        <f>VLOOKUP(J7146,Ref!L:M,2,0)</f>
        <v>#N/A</v>
      </c>
      <c r="J7146" t="s">
        <v>1119</v>
      </c>
      <c r="K7146" t="str">
        <f>VLOOKUP($J7146,Ref!$D:$H,2,0)</f>
        <v xml:space="preserve">Therfield                                    </v>
      </c>
      <c r="L7146" t="str">
        <f>VLOOKUP($J7146,Ref!$D:$H,3,0)</f>
        <v>Therfield with Kelshall</v>
      </c>
      <c r="M7146" t="str">
        <f>VLOOKUP($J7146,Ref!$D:$H,4,0)</f>
        <v>Buntingford Deanery</v>
      </c>
      <c r="N7146" t="str">
        <f>VLOOKUP($J7146,Ref!$D:$H,5,0)</f>
        <v>Archdeaconry of Hertford</v>
      </c>
      <c r="S7146">
        <v>731.8</v>
      </c>
    </row>
    <row r="7147" spans="1:19" x14ac:dyDescent="0.3">
      <c r="A7147">
        <v>2024</v>
      </c>
      <c r="C7147" t="str">
        <f>IF(GETPIVOTDATA("PS % recovery",Sheet4!$B$5,"Parish Name",K7147)&gt;99.949%,"OK","No")</f>
        <v>No</v>
      </c>
      <c r="D7147" t="e">
        <f>VLOOKUP(J7147,'Ref2'!C:E,3,0)</f>
        <v>#N/A</v>
      </c>
      <c r="F7147">
        <v>2</v>
      </c>
      <c r="I7147" t="e">
        <f>VLOOKUP(J7147,Ref!L:M,2,0)</f>
        <v>#N/A</v>
      </c>
      <c r="J7147" t="s">
        <v>1090</v>
      </c>
      <c r="K7147" t="str">
        <f>VLOOKUP($J7147,Ref!$D:$H,2,0)</f>
        <v xml:space="preserve">Throcking                                    </v>
      </c>
      <c r="L7147" t="str">
        <f>VLOOKUP($J7147,Ref!$D:$H,3,0)</f>
        <v>Ardeley, Benington, Cottered with Throcking and Walkern</v>
      </c>
      <c r="M7147" t="str">
        <f>VLOOKUP($J7147,Ref!$D:$H,4,0)</f>
        <v>Buntingford Deanery</v>
      </c>
      <c r="N7147" t="str">
        <f>VLOOKUP($J7147,Ref!$D:$H,5,0)</f>
        <v>Archdeaconry of Hertford</v>
      </c>
      <c r="S7147">
        <v>0</v>
      </c>
    </row>
    <row r="7148" spans="1:19" x14ac:dyDescent="0.3">
      <c r="A7148">
        <v>2024</v>
      </c>
      <c r="C7148" t="str">
        <f>IF(GETPIVOTDATA("PS % recovery",Sheet4!$B$5,"Parish Name",K7148)&gt;99.949%,"OK","No")</f>
        <v>No</v>
      </c>
      <c r="D7148" t="e">
        <f>VLOOKUP(J7148,'Ref2'!C:E,3,0)</f>
        <v>#N/A</v>
      </c>
      <c r="F7148">
        <v>2</v>
      </c>
      <c r="I7148" t="e">
        <f>VLOOKUP(J7148,Ref!L:M,2,0)</f>
        <v>#N/A</v>
      </c>
      <c r="J7148" t="s">
        <v>1123</v>
      </c>
      <c r="K7148" t="str">
        <f>VLOOKUP($J7148,Ref!$D:$H,2,0)</f>
        <v xml:space="preserve">Walkern (LEP)                                </v>
      </c>
      <c r="L7148" t="str">
        <f>VLOOKUP($J7148,Ref!$D:$H,3,0)</f>
        <v>Ardeley, Benington, Cottered with Throcking and Walkern</v>
      </c>
      <c r="M7148" t="str">
        <f>VLOOKUP($J7148,Ref!$D:$H,4,0)</f>
        <v>Buntingford Deanery</v>
      </c>
      <c r="N7148" t="str">
        <f>VLOOKUP($J7148,Ref!$D:$H,5,0)</f>
        <v>Archdeaconry of Hertford</v>
      </c>
      <c r="S7148">
        <v>0</v>
      </c>
    </row>
    <row r="7149" spans="1:19" x14ac:dyDescent="0.3">
      <c r="A7149">
        <v>2024</v>
      </c>
      <c r="C7149" t="str">
        <f>IF(GETPIVOTDATA("PS % recovery",Sheet4!$B$5,"Parish Name",K7149)&gt;99.949%,"OK","No")</f>
        <v>OK</v>
      </c>
      <c r="D7149" t="e">
        <f>VLOOKUP(J7149,'Ref2'!C:E,3,0)</f>
        <v>#N/A</v>
      </c>
      <c r="F7149">
        <v>2</v>
      </c>
      <c r="I7149" t="e">
        <f>VLOOKUP(J7149,Ref!L:M,2,0)</f>
        <v>#N/A</v>
      </c>
      <c r="J7149" t="s">
        <v>1111</v>
      </c>
      <c r="K7149" t="str">
        <f>VLOOKUP($J7149,Ref!$D:$H,2,0)</f>
        <v xml:space="preserve">Wallington                                   </v>
      </c>
      <c r="L7149" t="str">
        <f>VLOOKUP($J7149,Ref!$D:$H,3,0)</f>
        <v>The Kingswood Benefice</v>
      </c>
      <c r="M7149" t="str">
        <f>VLOOKUP($J7149,Ref!$D:$H,4,0)</f>
        <v>Buntingford Deanery</v>
      </c>
      <c r="N7149" t="str">
        <f>VLOOKUP($J7149,Ref!$D:$H,5,0)</f>
        <v>Archdeaconry of Hertford</v>
      </c>
      <c r="S7149">
        <v>580</v>
      </c>
    </row>
    <row r="7150" spans="1:19" x14ac:dyDescent="0.3">
      <c r="A7150">
        <v>2024</v>
      </c>
      <c r="C7150" t="str">
        <f>IF(GETPIVOTDATA("PS % recovery",Sheet4!$B$5,"Parish Name",K7150)&gt;99.949%,"OK","No")</f>
        <v>OK</v>
      </c>
      <c r="D7150" t="e">
        <f>VLOOKUP(J7150,'Ref2'!C:E,3,0)</f>
        <v>#N/A</v>
      </c>
      <c r="F7150">
        <v>2</v>
      </c>
      <c r="I7150" t="e">
        <f>VLOOKUP(J7150,Ref!L:M,2,0)</f>
        <v>#N/A</v>
      </c>
      <c r="J7150" t="s">
        <v>1098</v>
      </c>
      <c r="K7150" t="str">
        <f>VLOOKUP($J7150,Ref!$D:$H,2,0)</f>
        <v xml:space="preserve">Westmill                                     </v>
      </c>
      <c r="L7150" t="str">
        <f>VLOOKUP($J7150,Ref!$D:$H,3,0)</f>
        <v>Aspenden, Buntingford and Westmill</v>
      </c>
      <c r="M7150" t="str">
        <f>VLOOKUP($J7150,Ref!$D:$H,4,0)</f>
        <v>Buntingford Deanery</v>
      </c>
      <c r="N7150" t="str">
        <f>VLOOKUP($J7150,Ref!$D:$H,5,0)</f>
        <v>Archdeaconry of Hertford</v>
      </c>
      <c r="S7150">
        <v>0</v>
      </c>
    </row>
    <row r="7151" spans="1:19" x14ac:dyDescent="0.3">
      <c r="A7151">
        <v>2024</v>
      </c>
      <c r="C7151" t="str">
        <f>IF(GETPIVOTDATA("PS % recovery",Sheet4!$B$5,"Parish Name",K7151)&gt;99.949%,"OK","No")</f>
        <v>OK</v>
      </c>
      <c r="D7151" t="e">
        <f>VLOOKUP(J7151,'Ref2'!C:E,3,0)</f>
        <v>#N/A</v>
      </c>
      <c r="F7151">
        <v>2</v>
      </c>
      <c r="I7151" t="e">
        <f>VLOOKUP(J7151,Ref!L:M,2,0)</f>
        <v>#N/A</v>
      </c>
      <c r="J7151" t="s">
        <v>1076</v>
      </c>
      <c r="K7151" t="str">
        <f>VLOOKUP($J7151,Ref!$D:$H,2,0)</f>
        <v xml:space="preserve">Weston                                       </v>
      </c>
      <c r="L7151" t="str">
        <f>VLOOKUP($J7151,Ref!$D:$H,3,0)</f>
        <v>The Kingswood Benefice</v>
      </c>
      <c r="M7151" t="str">
        <f>VLOOKUP($J7151,Ref!$D:$H,4,0)</f>
        <v>Buntingford Deanery</v>
      </c>
      <c r="N7151" t="str">
        <f>VLOOKUP($J7151,Ref!$D:$H,5,0)</f>
        <v>Archdeaconry of Hertford</v>
      </c>
      <c r="S7151">
        <v>2354</v>
      </c>
    </row>
    <row r="7152" spans="1:19" x14ac:dyDescent="0.3">
      <c r="A7152">
        <v>2024</v>
      </c>
      <c r="C7152" t="str">
        <f>IF(GETPIVOTDATA("PS % recovery",Sheet4!$B$5,"Parish Name",K7152)&gt;99.949%,"OK","No")</f>
        <v>OK</v>
      </c>
      <c r="D7152" t="e">
        <f>VLOOKUP(J7152,'Ref2'!C:E,3,0)</f>
        <v>#N/A</v>
      </c>
      <c r="F7152">
        <v>2</v>
      </c>
      <c r="I7152" t="e">
        <f>VLOOKUP(J7152,Ref!L:M,2,0)</f>
        <v>#N/A</v>
      </c>
      <c r="J7152" t="s">
        <v>813</v>
      </c>
      <c r="K7152" t="str">
        <f>VLOOKUP($J7152,Ref!$D:$H,2,0)</f>
        <v xml:space="preserve">Broxbourne with Wormley                      </v>
      </c>
      <c r="L7152" t="str">
        <f>VLOOKUP($J7152,Ref!$D:$H,3,0)</f>
        <v>Broxbourne with Wormley</v>
      </c>
      <c r="M7152" t="str">
        <f>VLOOKUP($J7152,Ref!$D:$H,4,0)</f>
        <v>Cheshunt Deanery</v>
      </c>
      <c r="N7152" t="str">
        <f>VLOOKUP($J7152,Ref!$D:$H,5,0)</f>
        <v>Archdeaconry of Hertford</v>
      </c>
      <c r="S7152">
        <v>8821</v>
      </c>
    </row>
    <row r="7153" spans="1:19" x14ac:dyDescent="0.3">
      <c r="A7153">
        <v>2024</v>
      </c>
      <c r="C7153" t="str">
        <f>IF(GETPIVOTDATA("PS % recovery",Sheet4!$B$5,"Parish Name",K7153)&gt;99.949%,"OK","No")</f>
        <v>No</v>
      </c>
      <c r="D7153" t="e">
        <f>VLOOKUP(J7153,'Ref2'!C:E,3,0)</f>
        <v>#N/A</v>
      </c>
      <c r="F7153">
        <v>2</v>
      </c>
      <c r="I7153" t="e">
        <f>VLOOKUP(J7153,Ref!L:M,2,0)</f>
        <v>#N/A</v>
      </c>
      <c r="J7153" t="s">
        <v>1126</v>
      </c>
      <c r="K7153" t="str">
        <f>VLOOKUP($J7153,Ref!$D:$H,2,0)</f>
        <v xml:space="preserve">Cheshunt                                     </v>
      </c>
      <c r="L7153" t="str">
        <f>VLOOKUP($J7153,Ref!$D:$H,3,0)</f>
        <v>Cheshunt (Team Ministry)</v>
      </c>
      <c r="M7153" t="str">
        <f>VLOOKUP($J7153,Ref!$D:$H,4,0)</f>
        <v>Cheshunt Deanery</v>
      </c>
      <c r="N7153" t="str">
        <f>VLOOKUP($J7153,Ref!$D:$H,5,0)</f>
        <v>Archdeaconry of Hertford</v>
      </c>
      <c r="S7153">
        <v>3393.25</v>
      </c>
    </row>
    <row r="7154" spans="1:19" x14ac:dyDescent="0.3">
      <c r="A7154">
        <v>2024</v>
      </c>
      <c r="C7154" t="str">
        <f>IF(GETPIVOTDATA("PS % recovery",Sheet4!$B$5,"Parish Name",K7154)&gt;99.949%,"OK","No")</f>
        <v>No</v>
      </c>
      <c r="D7154" t="e">
        <f>VLOOKUP(J7154,'Ref2'!C:E,3,0)</f>
        <v>#N/A</v>
      </c>
      <c r="F7154">
        <v>2</v>
      </c>
      <c r="I7154" t="e">
        <f>VLOOKUP(J7154,Ref!L:M,2,0)</f>
        <v>#N/A</v>
      </c>
      <c r="J7154" t="s">
        <v>1130</v>
      </c>
      <c r="K7154" t="str">
        <f>VLOOKUP($J7154,Ref!$D:$H,2,0)</f>
        <v xml:space="preserve">Goff's Oak, St James                         </v>
      </c>
      <c r="L7154" t="str">
        <f>VLOOKUP($J7154,Ref!$D:$H,3,0)</f>
        <v>Cheshunt (Team Ministry)</v>
      </c>
      <c r="M7154" t="str">
        <f>VLOOKUP($J7154,Ref!$D:$H,4,0)</f>
        <v>Cheshunt Deanery</v>
      </c>
      <c r="N7154" t="str">
        <f>VLOOKUP($J7154,Ref!$D:$H,5,0)</f>
        <v>Archdeaconry of Hertford</v>
      </c>
      <c r="S7154">
        <v>400</v>
      </c>
    </row>
    <row r="7155" spans="1:19" x14ac:dyDescent="0.3">
      <c r="A7155">
        <v>2024</v>
      </c>
      <c r="C7155" t="str">
        <f>IF(GETPIVOTDATA("PS % recovery",Sheet4!$B$5,"Parish Name",K7155)&gt;99.949%,"OK","No")</f>
        <v>OK</v>
      </c>
      <c r="D7155" t="e">
        <f>VLOOKUP(J7155,'Ref2'!C:E,3,0)</f>
        <v>#N/A</v>
      </c>
      <c r="F7155">
        <v>2</v>
      </c>
      <c r="I7155" t="e">
        <f>VLOOKUP(J7155,Ref!L:M,2,0)</f>
        <v>#N/A</v>
      </c>
      <c r="J7155" t="s">
        <v>814</v>
      </c>
      <c r="K7155" t="str">
        <f>VLOOKUP($J7155,Ref!$D:$H,2,0)</f>
        <v xml:space="preserve">Hoddesdon                                    </v>
      </c>
      <c r="L7155" t="str">
        <f>VLOOKUP($J7155,Ref!$D:$H,3,0)</f>
        <v>Hoddesdon</v>
      </c>
      <c r="M7155" t="str">
        <f>VLOOKUP($J7155,Ref!$D:$H,4,0)</f>
        <v>Cheshunt Deanery</v>
      </c>
      <c r="N7155" t="str">
        <f>VLOOKUP($J7155,Ref!$D:$H,5,0)</f>
        <v>Archdeaconry of Hertford</v>
      </c>
      <c r="S7155">
        <v>5214</v>
      </c>
    </row>
    <row r="7156" spans="1:19" x14ac:dyDescent="0.3">
      <c r="A7156">
        <v>2024</v>
      </c>
      <c r="C7156" t="str">
        <f>IF(GETPIVOTDATA("PS % recovery",Sheet4!$B$5,"Parish Name",K7156)&gt;99.949%,"OK","No")</f>
        <v>OK</v>
      </c>
      <c r="D7156" t="str">
        <f>VLOOKUP(J7156,'Ref2'!C:E,3,0)</f>
        <v>LLF</v>
      </c>
      <c r="F7156">
        <v>2</v>
      </c>
      <c r="I7156" t="e">
        <f>VLOOKUP(J7156,Ref!L:M,2,0)</f>
        <v>#N/A</v>
      </c>
      <c r="J7156" t="s">
        <v>1133</v>
      </c>
      <c r="K7156" t="str">
        <f>VLOOKUP($J7156,Ref!$D:$H,2,0)</f>
        <v xml:space="preserve">Northaw and Cuffley                          </v>
      </c>
      <c r="L7156" t="str">
        <f>VLOOKUP($J7156,Ref!$D:$H,3,0)</f>
        <v>Northaw and Cuffley</v>
      </c>
      <c r="M7156" t="str">
        <f>VLOOKUP($J7156,Ref!$D:$H,4,0)</f>
        <v>Cheshunt Deanery</v>
      </c>
      <c r="N7156" t="str">
        <f>VLOOKUP($J7156,Ref!$D:$H,5,0)</f>
        <v>Archdeaconry of Hertford</v>
      </c>
      <c r="S7156">
        <v>0</v>
      </c>
    </row>
    <row r="7157" spans="1:19" x14ac:dyDescent="0.3">
      <c r="A7157">
        <v>2024</v>
      </c>
      <c r="C7157" t="str">
        <f>IF(GETPIVOTDATA("PS % recovery",Sheet4!$B$5,"Parish Name",K7157)&gt;99.949%,"OK","No")</f>
        <v>OK</v>
      </c>
      <c r="D7157" t="e">
        <f>VLOOKUP(J7157,'Ref2'!C:E,3,0)</f>
        <v>#N/A</v>
      </c>
      <c r="F7157">
        <v>2</v>
      </c>
      <c r="I7157" t="e">
        <f>VLOOKUP(J7157,Ref!L:M,2,0)</f>
        <v>#N/A</v>
      </c>
      <c r="J7157" t="s">
        <v>1135</v>
      </c>
      <c r="K7157" t="str">
        <f>VLOOKUP($J7157,Ref!$D:$H,2,0)</f>
        <v xml:space="preserve">Rye Park, St Cuthbert                        </v>
      </c>
      <c r="L7157" t="str">
        <f>VLOOKUP($J7157,Ref!$D:$H,3,0)</f>
        <v>Rye Park, St Cuthbert</v>
      </c>
      <c r="M7157" t="str">
        <f>VLOOKUP($J7157,Ref!$D:$H,4,0)</f>
        <v>Cheshunt Deanery</v>
      </c>
      <c r="N7157" t="str">
        <f>VLOOKUP($J7157,Ref!$D:$H,5,0)</f>
        <v>Archdeaconry of Hertford</v>
      </c>
      <c r="S7157">
        <v>4827</v>
      </c>
    </row>
    <row r="7158" spans="1:19" x14ac:dyDescent="0.3">
      <c r="A7158">
        <v>2024</v>
      </c>
      <c r="C7158" t="str">
        <f>IF(GETPIVOTDATA("PS % recovery",Sheet4!$B$5,"Parish Name",K7158)&gt;99.949%,"OK","No")</f>
        <v>No</v>
      </c>
      <c r="D7158" t="e">
        <f>VLOOKUP(J7158,'Ref2'!C:E,3,0)</f>
        <v>#N/A</v>
      </c>
      <c r="F7158">
        <v>2</v>
      </c>
      <c r="I7158" t="e">
        <f>VLOOKUP(J7158,Ref!L:M,2,0)</f>
        <v>#N/A</v>
      </c>
      <c r="J7158" t="s">
        <v>1128</v>
      </c>
      <c r="K7158" t="str">
        <f>VLOOKUP($J7158,Ref!$D:$H,2,0)</f>
        <v xml:space="preserve">Turnford                                     </v>
      </c>
      <c r="L7158" t="str">
        <f>VLOOKUP($J7158,Ref!$D:$H,3,0)</f>
        <v>Cheshunt (Team Ministry)</v>
      </c>
      <c r="M7158" t="str">
        <f>VLOOKUP($J7158,Ref!$D:$H,4,0)</f>
        <v>Cheshunt Deanery</v>
      </c>
      <c r="N7158" t="str">
        <f>VLOOKUP($J7158,Ref!$D:$H,5,0)</f>
        <v>Archdeaconry of Hertford</v>
      </c>
      <c r="S7158">
        <v>1500</v>
      </c>
    </row>
    <row r="7159" spans="1:19" x14ac:dyDescent="0.3">
      <c r="A7159">
        <v>2024</v>
      </c>
      <c r="C7159" t="str">
        <f>IF(GETPIVOTDATA("PS % recovery",Sheet4!$B$5,"Parish Name",K7159)&gt;99.949%,"OK","No")</f>
        <v>OK</v>
      </c>
      <c r="D7159" t="e">
        <f>VLOOKUP(J7159,'Ref2'!C:E,3,0)</f>
        <v>#N/A</v>
      </c>
      <c r="F7159">
        <v>2</v>
      </c>
      <c r="I7159" t="e">
        <f>VLOOKUP(J7159,Ref!L:M,2,0)</f>
        <v>#N/A</v>
      </c>
      <c r="J7159" t="s">
        <v>1137</v>
      </c>
      <c r="K7159" t="str">
        <f>VLOOKUP($J7159,Ref!$D:$H,2,0)</f>
        <v xml:space="preserve">Waltham Cross, Christ Church                 </v>
      </c>
      <c r="L7159" t="str">
        <f>VLOOKUP($J7159,Ref!$D:$H,3,0)</f>
        <v>Cheshunt (Team Ministry)</v>
      </c>
      <c r="M7159" t="str">
        <f>VLOOKUP($J7159,Ref!$D:$H,4,0)</f>
        <v>Cheshunt Deanery</v>
      </c>
      <c r="N7159" t="str">
        <f>VLOOKUP($J7159,Ref!$D:$H,5,0)</f>
        <v>Archdeaconry of Hertford</v>
      </c>
      <c r="S7159">
        <v>4059.92</v>
      </c>
    </row>
    <row r="7160" spans="1:19" x14ac:dyDescent="0.3">
      <c r="A7160">
        <v>2024</v>
      </c>
      <c r="C7160" t="str">
        <f>IF(GETPIVOTDATA("PS % recovery",Sheet4!$B$5,"Parish Name",K7160)&gt;99.949%,"OK","No")</f>
        <v>OK</v>
      </c>
      <c r="D7160" t="e">
        <f>VLOOKUP(J7160,'Ref2'!C:E,3,0)</f>
        <v>#N/A</v>
      </c>
      <c r="F7160">
        <v>2</v>
      </c>
      <c r="I7160" t="e">
        <f>VLOOKUP(J7160,Ref!L:M,2,0)</f>
        <v>#N/A</v>
      </c>
      <c r="J7160" t="s">
        <v>1139</v>
      </c>
      <c r="K7160" t="str">
        <f>VLOOKUP($J7160,Ref!$D:$H,2,0)</f>
        <v xml:space="preserve">Ayot St Peter                                </v>
      </c>
      <c r="L7160" t="str">
        <f>VLOOKUP($J7160,Ref!$D:$H,3,0)</f>
        <v>Welwyn Team Ministry</v>
      </c>
      <c r="M7160" t="str">
        <f>VLOOKUP($J7160,Ref!$D:$H,4,0)</f>
        <v xml:space="preserve">Welwyn Hatfield Deanery </v>
      </c>
      <c r="N7160" t="str">
        <f>VLOOKUP($J7160,Ref!$D:$H,5,0)</f>
        <v>Archdeaconry of Hertford</v>
      </c>
      <c r="S7160">
        <v>752</v>
      </c>
    </row>
    <row r="7161" spans="1:19" x14ac:dyDescent="0.3">
      <c r="A7161">
        <v>2024</v>
      </c>
      <c r="C7161" t="str">
        <f>IF(GETPIVOTDATA("PS % recovery",Sheet4!$B$5,"Parish Name",K7161)&gt;99.949%,"OK","No")</f>
        <v>OK</v>
      </c>
      <c r="D7161" t="e">
        <f>VLOOKUP(J7161,'Ref2'!C:E,3,0)</f>
        <v>#N/A</v>
      </c>
      <c r="F7161">
        <v>2</v>
      </c>
      <c r="I7161" t="e">
        <f>VLOOKUP(J7161,Ref!L:M,2,0)</f>
        <v>#N/A</v>
      </c>
      <c r="J7161" t="s">
        <v>815</v>
      </c>
      <c r="K7161" t="str">
        <f>VLOOKUP($J7161,Ref!$D:$H,2,0)</f>
        <v xml:space="preserve">Codicote                                     </v>
      </c>
      <c r="L7161" t="str">
        <f>VLOOKUP($J7161,Ref!$D:$H,3,0)</f>
        <v>Welwyn Team Ministry</v>
      </c>
      <c r="M7161" t="str">
        <f>VLOOKUP($J7161,Ref!$D:$H,4,0)</f>
        <v xml:space="preserve">Welwyn Hatfield Deanery </v>
      </c>
      <c r="N7161" t="str">
        <f>VLOOKUP($J7161,Ref!$D:$H,5,0)</f>
        <v>Archdeaconry of Hertford</v>
      </c>
      <c r="S7161">
        <v>2500</v>
      </c>
    </row>
    <row r="7162" spans="1:19" x14ac:dyDescent="0.3">
      <c r="A7162">
        <v>2024</v>
      </c>
      <c r="C7162" t="str">
        <f>IF(GETPIVOTDATA("PS % recovery",Sheet4!$B$5,"Parish Name",K7162)&gt;99.949%,"OK","No")</f>
        <v>OK</v>
      </c>
      <c r="D7162" t="e">
        <f>VLOOKUP(J7162,'Ref2'!C:E,3,0)</f>
        <v>#N/A</v>
      </c>
      <c r="F7162">
        <v>2</v>
      </c>
      <c r="I7162" t="e">
        <f>VLOOKUP(J7162,Ref!L:M,2,0)</f>
        <v>#N/A</v>
      </c>
      <c r="J7162" t="s">
        <v>1164</v>
      </c>
      <c r="K7162" t="str">
        <f>VLOOKUP($J7162,Ref!$D:$H,2,0)</f>
        <v xml:space="preserve">Datchworth                                   </v>
      </c>
      <c r="L7162" t="str">
        <f>VLOOKUP($J7162,Ref!$D:$H,3,0)</f>
        <v>Welwyn Team Ministry</v>
      </c>
      <c r="M7162" t="str">
        <f>VLOOKUP($J7162,Ref!$D:$H,4,0)</f>
        <v xml:space="preserve">Welwyn Hatfield Deanery </v>
      </c>
      <c r="N7162" t="str">
        <f>VLOOKUP($J7162,Ref!$D:$H,5,0)</f>
        <v>Archdeaconry of Hertford</v>
      </c>
      <c r="S7162">
        <v>3370</v>
      </c>
    </row>
    <row r="7163" spans="1:19" x14ac:dyDescent="0.3">
      <c r="A7163">
        <v>2024</v>
      </c>
      <c r="C7163" t="str">
        <f>IF(GETPIVOTDATA("PS % recovery",Sheet4!$B$5,"Parish Name",K7163)&gt;99.949%,"OK","No")</f>
        <v>OK</v>
      </c>
      <c r="D7163" t="e">
        <f>VLOOKUP(J7163,'Ref2'!C:E,3,0)</f>
        <v>#N/A</v>
      </c>
      <c r="F7163">
        <v>2</v>
      </c>
      <c r="I7163" t="e">
        <f>VLOOKUP(J7163,Ref!L:M,2,0)</f>
        <v>#N/A</v>
      </c>
      <c r="J7163" t="s">
        <v>1146</v>
      </c>
      <c r="K7163" t="str">
        <f>VLOOKUP($J7163,Ref!$D:$H,2,0)</f>
        <v xml:space="preserve">Digswell                                     </v>
      </c>
      <c r="L7163" t="str">
        <f>VLOOKUP($J7163,Ref!$D:$H,3,0)</f>
        <v>Digswell</v>
      </c>
      <c r="M7163" t="str">
        <f>VLOOKUP($J7163,Ref!$D:$H,4,0)</f>
        <v xml:space="preserve">Welwyn Hatfield Deanery </v>
      </c>
      <c r="N7163" t="str">
        <f>VLOOKUP($J7163,Ref!$D:$H,5,0)</f>
        <v>Archdeaconry of Hertford</v>
      </c>
      <c r="S7163">
        <v>4021.25</v>
      </c>
    </row>
    <row r="7164" spans="1:19" x14ac:dyDescent="0.3">
      <c r="A7164">
        <v>2024</v>
      </c>
      <c r="C7164" t="str">
        <f>IF(GETPIVOTDATA("PS % recovery",Sheet4!$B$5,"Parish Name",K7164)&gt;99.949%,"OK","No")</f>
        <v>OK</v>
      </c>
      <c r="D7164" t="e">
        <f>VLOOKUP(J7164,'Ref2'!C:E,3,0)</f>
        <v>#N/A</v>
      </c>
      <c r="F7164">
        <v>2</v>
      </c>
      <c r="I7164" t="e">
        <f>VLOOKUP(J7164,Ref!L:M,2,0)</f>
        <v>#N/A</v>
      </c>
      <c r="J7164" t="s">
        <v>1160</v>
      </c>
      <c r="K7164" t="str">
        <f>VLOOKUP($J7164,Ref!$D:$H,2,0)</f>
        <v xml:space="preserve">Panshanger                                   </v>
      </c>
      <c r="L7164" t="str">
        <f>VLOOKUP($J7164,Ref!$D:$H,3,0)</f>
        <v>Panshanger</v>
      </c>
      <c r="M7164" t="str">
        <f>VLOOKUP($J7164,Ref!$D:$H,4,0)</f>
        <v xml:space="preserve">Welwyn Hatfield Deanery </v>
      </c>
      <c r="N7164" t="str">
        <f>VLOOKUP($J7164,Ref!$D:$H,5,0)</f>
        <v>Archdeaconry of Hertford</v>
      </c>
      <c r="S7164">
        <v>4367</v>
      </c>
    </row>
    <row r="7165" spans="1:19" x14ac:dyDescent="0.3">
      <c r="A7165">
        <v>2024</v>
      </c>
      <c r="C7165" t="str">
        <f>IF(GETPIVOTDATA("PS % recovery",Sheet4!$B$5,"Parish Name",K7165)&gt;99.949%,"OK","No")</f>
        <v>OK</v>
      </c>
      <c r="D7165" t="e">
        <f>VLOOKUP(J7165,'Ref2'!C:E,3,0)</f>
        <v>#N/A</v>
      </c>
      <c r="F7165">
        <v>2</v>
      </c>
      <c r="I7165" t="e">
        <f>VLOOKUP(J7165,Ref!L:M,2,0)</f>
        <v>#N/A</v>
      </c>
      <c r="J7165" t="s">
        <v>1148</v>
      </c>
      <c r="K7165" t="str">
        <f>VLOOKUP($J7165,Ref!$D:$H,2,0)</f>
        <v xml:space="preserve">Bishop's Hatfield St Etheldreda with St Luke </v>
      </c>
      <c r="L7165" t="str">
        <f>VLOOKUP($J7165,Ref!$D:$H,3,0)</f>
        <v>Bishop's Hatfield Team Ministry</v>
      </c>
      <c r="M7165" t="str">
        <f>VLOOKUP($J7165,Ref!$D:$H,4,0)</f>
        <v xml:space="preserve">Welwyn Hatfield Deanery </v>
      </c>
      <c r="N7165" t="str">
        <f>VLOOKUP($J7165,Ref!$D:$H,5,0)</f>
        <v>Archdeaconry of Hertford</v>
      </c>
      <c r="S7165">
        <v>4950</v>
      </c>
    </row>
    <row r="7166" spans="1:19" x14ac:dyDescent="0.3">
      <c r="A7166">
        <v>2024</v>
      </c>
      <c r="C7166" t="str">
        <f>IF(GETPIVOTDATA("PS % recovery",Sheet4!$B$5,"Parish Name",K7166)&gt;99.949%,"OK","No")</f>
        <v>OK</v>
      </c>
      <c r="D7166" t="e">
        <f>VLOOKUP(J7166,'Ref2'!C:E,3,0)</f>
        <v>#N/A</v>
      </c>
      <c r="F7166">
        <v>2</v>
      </c>
      <c r="I7166" t="str">
        <f>VLOOKUP(J7166,Ref!L:M,2,0)</f>
        <v>Yes</v>
      </c>
      <c r="J7166" t="s">
        <v>1150</v>
      </c>
      <c r="K7166" t="str">
        <f>VLOOKUP($J7166,Ref!$D:$H,2,0)</f>
        <v xml:space="preserve">Bishop's Hatfield St John                    </v>
      </c>
      <c r="L7166" t="str">
        <f>VLOOKUP($J7166,Ref!$D:$H,3,0)</f>
        <v>Bishop's Hatfield Team Ministry</v>
      </c>
      <c r="M7166" t="str">
        <f>VLOOKUP($J7166,Ref!$D:$H,4,0)</f>
        <v xml:space="preserve">Welwyn Hatfield Deanery </v>
      </c>
      <c r="N7166" t="str">
        <f>VLOOKUP($J7166,Ref!$D:$H,5,0)</f>
        <v>Archdeaconry of Hertford</v>
      </c>
      <c r="S7166">
        <v>1000</v>
      </c>
    </row>
    <row r="7167" spans="1:19" x14ac:dyDescent="0.3">
      <c r="A7167">
        <v>2024</v>
      </c>
      <c r="C7167" t="str">
        <f>IF(GETPIVOTDATA("PS % recovery",Sheet4!$B$5,"Parish Name",K7167)&gt;99.949%,"OK","No")</f>
        <v>No</v>
      </c>
      <c r="D7167" t="e">
        <f>VLOOKUP(J7167,'Ref2'!C:E,3,0)</f>
        <v>#N/A</v>
      </c>
      <c r="F7167">
        <v>2</v>
      </c>
      <c r="I7167" t="e">
        <f>VLOOKUP(J7167,Ref!L:M,2,0)</f>
        <v>#N/A</v>
      </c>
      <c r="J7167" t="s">
        <v>1152</v>
      </c>
      <c r="K7167" t="str">
        <f>VLOOKUP($J7167,Ref!$D:$H,2,0)</f>
        <v xml:space="preserve">Bishop's Hatfield St Michael and All Angels  </v>
      </c>
      <c r="L7167" t="str">
        <f>VLOOKUP($J7167,Ref!$D:$H,3,0)</f>
        <v>Bishop's Hatfield Team Ministry</v>
      </c>
      <c r="M7167" t="str">
        <f>VLOOKUP($J7167,Ref!$D:$H,4,0)</f>
        <v xml:space="preserve">Welwyn Hatfield Deanery </v>
      </c>
      <c r="N7167" t="str">
        <f>VLOOKUP($J7167,Ref!$D:$H,5,0)</f>
        <v>Archdeaconry of Hertford</v>
      </c>
      <c r="S7167">
        <v>0</v>
      </c>
    </row>
    <row r="7168" spans="1:19" x14ac:dyDescent="0.3">
      <c r="A7168">
        <v>2024</v>
      </c>
      <c r="C7168" t="str">
        <f>IF(GETPIVOTDATA("PS % recovery",Sheet4!$B$5,"Parish Name",K7168)&gt;99.949%,"OK","No")</f>
        <v>No</v>
      </c>
      <c r="D7168" t="e">
        <f>VLOOKUP(J7168,'Ref2'!C:E,3,0)</f>
        <v>#N/A</v>
      </c>
      <c r="F7168">
        <v>2</v>
      </c>
      <c r="I7168" t="e">
        <f>VLOOKUP(J7168,Ref!L:M,2,0)</f>
        <v>#N/A</v>
      </c>
      <c r="J7168" t="s">
        <v>1154</v>
      </c>
      <c r="K7168" t="str">
        <f>VLOOKUP($J7168,Ref!$D:$H,2,0)</f>
        <v xml:space="preserve">Hatfield Hyde, St Mary Magdalene             </v>
      </c>
      <c r="L7168" t="str">
        <f>VLOOKUP($J7168,Ref!$D:$H,3,0)</f>
        <v>Hatfield Hyde, St Mary Magdalene</v>
      </c>
      <c r="M7168" t="str">
        <f>VLOOKUP($J7168,Ref!$D:$H,4,0)</f>
        <v xml:space="preserve">Welwyn Hatfield Deanery </v>
      </c>
      <c r="N7168" t="str">
        <f>VLOOKUP($J7168,Ref!$D:$H,5,0)</f>
        <v>Archdeaconry of Hertford</v>
      </c>
      <c r="S7168">
        <v>4486.09</v>
      </c>
    </row>
    <row r="7169" spans="1:19" x14ac:dyDescent="0.3">
      <c r="A7169">
        <v>2024</v>
      </c>
      <c r="C7169" t="str">
        <f>IF(GETPIVOTDATA("PS % recovery",Sheet4!$B$5,"Parish Name",K7169)&gt;99.949%,"OK","No")</f>
        <v>OK</v>
      </c>
      <c r="D7169" t="e">
        <f>VLOOKUP(J7169,'Ref2'!C:E,3,0)</f>
        <v>#N/A</v>
      </c>
      <c r="F7169">
        <v>2</v>
      </c>
      <c r="I7169" t="e">
        <f>VLOOKUP(J7169,Ref!L:M,2,0)</f>
        <v>#N/A</v>
      </c>
      <c r="J7169" t="s">
        <v>1156</v>
      </c>
      <c r="K7169" t="str">
        <f>VLOOKUP($J7169,Ref!$D:$H,2,0)</f>
        <v xml:space="preserve">Lemsford                                     </v>
      </c>
      <c r="L7169" t="str">
        <f>VLOOKUP($J7169,Ref!$D:$H,3,0)</f>
        <v>Bishop's Hatfield Team Ministry</v>
      </c>
      <c r="M7169" t="str">
        <f>VLOOKUP($J7169,Ref!$D:$H,4,0)</f>
        <v xml:space="preserve">Welwyn Hatfield Deanery </v>
      </c>
      <c r="N7169" t="str">
        <f>VLOOKUP($J7169,Ref!$D:$H,5,0)</f>
        <v>Archdeaconry of Hertford</v>
      </c>
      <c r="S7169">
        <v>3564</v>
      </c>
    </row>
    <row r="7170" spans="1:19" x14ac:dyDescent="0.3">
      <c r="A7170">
        <v>2024</v>
      </c>
      <c r="C7170" t="str">
        <f>IF(GETPIVOTDATA("PS % recovery",Sheet4!$B$5,"Parish Name",K7170)&gt;99.949%,"OK","No")</f>
        <v>OK</v>
      </c>
      <c r="D7170" t="e">
        <f>VLOOKUP(J7170,'Ref2'!C:E,3,0)</f>
        <v>#N/A</v>
      </c>
      <c r="F7170">
        <v>2</v>
      </c>
      <c r="I7170" t="str">
        <f>VLOOKUP(J7170,Ref!L:M,2,0)</f>
        <v>Yes</v>
      </c>
      <c r="J7170" t="s">
        <v>1158</v>
      </c>
      <c r="K7170" t="str">
        <f>VLOOKUP($J7170,Ref!$D:$H,2,0)</f>
        <v xml:space="preserve">North Mymms                                  </v>
      </c>
      <c r="L7170" t="str">
        <f>VLOOKUP($J7170,Ref!$D:$H,3,0)</f>
        <v>Bishop's Hatfield Team Ministry</v>
      </c>
      <c r="M7170" t="str">
        <f>VLOOKUP($J7170,Ref!$D:$H,4,0)</f>
        <v xml:space="preserve">Welwyn Hatfield Deanery </v>
      </c>
      <c r="N7170" t="str">
        <f>VLOOKUP($J7170,Ref!$D:$H,5,0)</f>
        <v>Archdeaconry of Hertford</v>
      </c>
      <c r="S7170">
        <v>6072.5</v>
      </c>
    </row>
    <row r="7171" spans="1:19" x14ac:dyDescent="0.3">
      <c r="A7171">
        <v>2024</v>
      </c>
      <c r="C7171" t="str">
        <f>IF(GETPIVOTDATA("PS % recovery",Sheet4!$B$5,"Parish Name",K7171)&gt;99.949%,"OK","No")</f>
        <v>OK</v>
      </c>
      <c r="D7171" t="e">
        <f>VLOOKUP(J7171,'Ref2'!C:E,3,0)</f>
        <v>#N/A</v>
      </c>
      <c r="F7171">
        <v>2</v>
      </c>
      <c r="I7171" t="e">
        <f>VLOOKUP(J7171,Ref!L:M,2,0)</f>
        <v>#N/A</v>
      </c>
      <c r="J7171" t="s">
        <v>1162</v>
      </c>
      <c r="K7171" t="str">
        <f>VLOOKUP($J7171,Ref!$D:$H,2,0)</f>
        <v xml:space="preserve">Tewin                                        </v>
      </c>
      <c r="L7171" t="str">
        <f>VLOOKUP($J7171,Ref!$D:$H,3,0)</f>
        <v>Welwyn Team Ministry</v>
      </c>
      <c r="M7171" t="str">
        <f>VLOOKUP($J7171,Ref!$D:$H,4,0)</f>
        <v xml:space="preserve">Welwyn Hatfield Deanery </v>
      </c>
      <c r="N7171" t="str">
        <f>VLOOKUP($J7171,Ref!$D:$H,5,0)</f>
        <v>Archdeaconry of Hertford</v>
      </c>
      <c r="S7171">
        <v>3437</v>
      </c>
    </row>
    <row r="7172" spans="1:19" x14ac:dyDescent="0.3">
      <c r="A7172">
        <v>2024</v>
      </c>
      <c r="C7172" t="str">
        <f>IF(GETPIVOTDATA("PS % recovery",Sheet4!$B$5,"Parish Name",K7172)&gt;99.949%,"OK","No")</f>
        <v>OK</v>
      </c>
      <c r="D7172" t="e">
        <f>VLOOKUP(J7172,'Ref2'!C:E,3,0)</f>
        <v>#N/A</v>
      </c>
      <c r="F7172">
        <v>2</v>
      </c>
      <c r="I7172" t="e">
        <f>VLOOKUP(J7172,Ref!L:M,2,0)</f>
        <v>#N/A</v>
      </c>
      <c r="J7172" t="s">
        <v>1141</v>
      </c>
      <c r="K7172" t="str">
        <f>VLOOKUP($J7172,Ref!$D:$H,2,0)</f>
        <v xml:space="preserve">Welwyn, St Mary the Virgin                   </v>
      </c>
      <c r="L7172" t="str">
        <f>VLOOKUP($J7172,Ref!$D:$H,3,0)</f>
        <v>Welwyn Team Ministry</v>
      </c>
      <c r="M7172" t="str">
        <f>VLOOKUP($J7172,Ref!$D:$H,4,0)</f>
        <v xml:space="preserve">Welwyn Hatfield Deanery </v>
      </c>
      <c r="N7172" t="str">
        <f>VLOOKUP($J7172,Ref!$D:$H,5,0)</f>
        <v>Archdeaconry of Hertford</v>
      </c>
      <c r="S7172">
        <v>8994</v>
      </c>
    </row>
    <row r="7173" spans="1:19" x14ac:dyDescent="0.3">
      <c r="A7173">
        <v>2024</v>
      </c>
      <c r="C7173" t="str">
        <f>IF(GETPIVOTDATA("PS % recovery",Sheet4!$B$5,"Parish Name",K7173)&gt;99.949%,"OK","No")</f>
        <v>OK</v>
      </c>
      <c r="D7173" t="e">
        <f>VLOOKUP(J7173,'Ref2'!C:E,3,0)</f>
        <v>#N/A</v>
      </c>
      <c r="F7173">
        <v>2</v>
      </c>
      <c r="I7173" t="e">
        <f>VLOOKUP(J7173,Ref!L:M,2,0)</f>
        <v>#N/A</v>
      </c>
      <c r="J7173" t="s">
        <v>1143</v>
      </c>
      <c r="K7173" t="str">
        <f>VLOOKUP($J7173,Ref!$D:$H,2,0)</f>
        <v xml:space="preserve">Woolmer Green, St Michael                    </v>
      </c>
      <c r="L7173" t="str">
        <f>VLOOKUP($J7173,Ref!$D:$H,3,0)</f>
        <v>Welwyn Team Ministry</v>
      </c>
      <c r="M7173" t="str">
        <f>VLOOKUP($J7173,Ref!$D:$H,4,0)</f>
        <v xml:space="preserve">Welwyn Hatfield Deanery </v>
      </c>
      <c r="N7173" t="str">
        <f>VLOOKUP($J7173,Ref!$D:$H,5,0)</f>
        <v>Archdeaconry of Hertford</v>
      </c>
      <c r="S7173">
        <v>1564</v>
      </c>
    </row>
    <row r="7174" spans="1:19" x14ac:dyDescent="0.3">
      <c r="A7174">
        <v>2024</v>
      </c>
      <c r="C7174" t="str">
        <f>IF(GETPIVOTDATA("PS % recovery",Sheet4!$B$5,"Parish Name",K7174)&gt;99.949%,"OK","No")</f>
        <v>OK</v>
      </c>
      <c r="D7174" t="e">
        <f>VLOOKUP(J7174,'Ref2'!C:E,3,0)</f>
        <v>#N/A</v>
      </c>
      <c r="F7174">
        <v>2</v>
      </c>
      <c r="I7174" t="e">
        <f>VLOOKUP(J7174,Ref!L:M,2,0)</f>
        <v>#N/A</v>
      </c>
      <c r="J7174" t="s">
        <v>1166</v>
      </c>
      <c r="K7174" t="str">
        <f>VLOOKUP($J7174,Ref!$D:$H,2,0)</f>
        <v xml:space="preserve">Welwyn Garden City                           </v>
      </c>
      <c r="L7174" t="str">
        <f>VLOOKUP($J7174,Ref!$D:$H,3,0)</f>
        <v>Welwyn Garden City</v>
      </c>
      <c r="M7174" t="str">
        <f>VLOOKUP($J7174,Ref!$D:$H,4,0)</f>
        <v xml:space="preserve">Welwyn Hatfield Deanery </v>
      </c>
      <c r="N7174" t="str">
        <f>VLOOKUP($J7174,Ref!$D:$H,5,0)</f>
        <v>Archdeaconry of Hertford</v>
      </c>
      <c r="S7174">
        <v>8809</v>
      </c>
    </row>
    <row r="7175" spans="1:19" x14ac:dyDescent="0.3">
      <c r="A7175">
        <v>2024</v>
      </c>
      <c r="C7175" t="str">
        <f>IF(GETPIVOTDATA("PS % recovery",Sheet4!$B$5,"Parish Name",K7175)&gt;99.949%,"OK","No")</f>
        <v>OK</v>
      </c>
      <c r="D7175" t="e">
        <f>VLOOKUP(J7175,'Ref2'!C:E,3,0)</f>
        <v>#N/A</v>
      </c>
      <c r="F7175">
        <v>2</v>
      </c>
      <c r="I7175" t="e">
        <f>VLOOKUP(J7175,Ref!L:M,2,0)</f>
        <v>#N/A</v>
      </c>
      <c r="J7175" t="s">
        <v>1178</v>
      </c>
      <c r="K7175" t="str">
        <f>VLOOKUP($J7175,Ref!$D:$H,2,0)</f>
        <v xml:space="preserve">Aston                                        </v>
      </c>
      <c r="L7175" t="str">
        <f>VLOOKUP($J7175,Ref!$D:$H,3,0)</f>
        <v>The Beane Valley Benefice</v>
      </c>
      <c r="M7175" t="str">
        <f>VLOOKUP($J7175,Ref!$D:$H,4,0)</f>
        <v>Hertford and Ware Deanery</v>
      </c>
      <c r="N7175" t="str">
        <f>VLOOKUP($J7175,Ref!$D:$H,5,0)</f>
        <v>Archdeaconry of Hertford</v>
      </c>
      <c r="S7175">
        <v>1264</v>
      </c>
    </row>
    <row r="7176" spans="1:19" x14ac:dyDescent="0.3">
      <c r="A7176">
        <v>2024</v>
      </c>
      <c r="C7176" t="str">
        <f>IF(GETPIVOTDATA("PS % recovery",Sheet4!$B$5,"Parish Name",K7176)&gt;99.949%,"OK","No")</f>
        <v>No</v>
      </c>
      <c r="D7176" t="e">
        <f>VLOOKUP(J7176,'Ref2'!C:E,3,0)</f>
        <v>#N/A</v>
      </c>
      <c r="F7176">
        <v>2</v>
      </c>
      <c r="I7176" t="e">
        <f>VLOOKUP(J7176,Ref!L:M,2,0)</f>
        <v>#N/A</v>
      </c>
      <c r="J7176" t="s">
        <v>1168</v>
      </c>
      <c r="K7176" t="str">
        <f>VLOOKUP($J7176,Ref!$D:$H,2,0)</f>
        <v xml:space="preserve">Bayford                                      </v>
      </c>
      <c r="L7176" t="str">
        <f>VLOOKUP($J7176,Ref!$D:$H,3,0)</f>
        <v>Little Berkhamsted and Bayford, Essendon and Ponsbourne</v>
      </c>
      <c r="M7176" t="str">
        <f>VLOOKUP($J7176,Ref!$D:$H,4,0)</f>
        <v>Hertford and Ware Deanery</v>
      </c>
      <c r="N7176" t="str">
        <f>VLOOKUP($J7176,Ref!$D:$H,5,0)</f>
        <v>Archdeaconry of Hertford</v>
      </c>
      <c r="S7176">
        <v>684.71</v>
      </c>
    </row>
    <row r="7177" spans="1:19" x14ac:dyDescent="0.3">
      <c r="A7177">
        <v>2024</v>
      </c>
      <c r="C7177" t="str">
        <f>IF(GETPIVOTDATA("PS % recovery",Sheet4!$B$5,"Parish Name",K7177)&gt;99.949%,"OK","No")</f>
        <v>OK</v>
      </c>
      <c r="D7177" t="e">
        <f>VLOOKUP(J7177,'Ref2'!C:E,3,0)</f>
        <v>#N/A</v>
      </c>
      <c r="F7177">
        <v>2</v>
      </c>
      <c r="I7177" t="e">
        <f>VLOOKUP(J7177,Ref!L:M,2,0)</f>
        <v>#N/A</v>
      </c>
      <c r="J7177" t="s">
        <v>1176</v>
      </c>
      <c r="K7177" t="str">
        <f>VLOOKUP($J7177,Ref!$D:$H,2,0)</f>
        <v>Bengeo Holy Trinity and St Leonard with Chris</v>
      </c>
      <c r="L7177" t="str">
        <f>VLOOKUP($J7177,Ref!$D:$H,3,0)</f>
        <v>Hertford Team Ministry</v>
      </c>
      <c r="M7177" t="str">
        <f>VLOOKUP($J7177,Ref!$D:$H,4,0)</f>
        <v>Hertford and Ware Deanery</v>
      </c>
      <c r="N7177" t="str">
        <f>VLOOKUP($J7177,Ref!$D:$H,5,0)</f>
        <v>Archdeaconry of Hertford</v>
      </c>
      <c r="S7177">
        <v>5777.5</v>
      </c>
    </row>
    <row r="7178" spans="1:19" x14ac:dyDescent="0.3">
      <c r="A7178">
        <v>2024</v>
      </c>
      <c r="C7178" t="str">
        <f>IF(GETPIVOTDATA("PS % recovery",Sheet4!$B$5,"Parish Name",K7178)&gt;99.949%,"OK","No")</f>
        <v>OK</v>
      </c>
      <c r="D7178" t="e">
        <f>VLOOKUP(J7178,'Ref2'!C:E,3,0)</f>
        <v>#N/A</v>
      </c>
      <c r="F7178">
        <v>2</v>
      </c>
      <c r="I7178" t="e">
        <f>VLOOKUP(J7178,Ref!L:M,2,0)</f>
        <v>#N/A</v>
      </c>
      <c r="J7178" t="s">
        <v>1180</v>
      </c>
      <c r="K7178" t="str">
        <f>VLOOKUP($J7178,Ref!$D:$H,2,0)</f>
        <v xml:space="preserve">Bramfield                                    </v>
      </c>
      <c r="L7178" t="str">
        <f>VLOOKUP($J7178,Ref!$D:$H,3,0)</f>
        <v>The Beane Valley Benefice</v>
      </c>
      <c r="M7178" t="str">
        <f>VLOOKUP($J7178,Ref!$D:$H,4,0)</f>
        <v>Hertford and Ware Deanery</v>
      </c>
      <c r="N7178" t="str">
        <f>VLOOKUP($J7178,Ref!$D:$H,5,0)</f>
        <v>Archdeaconry of Hertford</v>
      </c>
      <c r="S7178">
        <v>764</v>
      </c>
    </row>
    <row r="7179" spans="1:19" x14ac:dyDescent="0.3">
      <c r="A7179">
        <v>2024</v>
      </c>
      <c r="C7179" t="str">
        <f>IF(GETPIVOTDATA("PS % recovery",Sheet4!$B$5,"Parish Name",K7179)&gt;99.949%,"OK","No")</f>
        <v>OK</v>
      </c>
      <c r="D7179" t="e">
        <f>VLOOKUP(J7179,'Ref2'!C:E,3,0)</f>
        <v>#N/A</v>
      </c>
      <c r="F7179">
        <v>2</v>
      </c>
      <c r="I7179" t="e">
        <f>VLOOKUP(J7179,Ref!L:M,2,0)</f>
        <v>#N/A</v>
      </c>
      <c r="J7179" t="s">
        <v>1172</v>
      </c>
      <c r="K7179" t="str">
        <f>VLOOKUP($J7179,Ref!$D:$H,2,0)</f>
        <v xml:space="preserve">Essendon                                     </v>
      </c>
      <c r="L7179" t="str">
        <f>VLOOKUP($J7179,Ref!$D:$H,3,0)</f>
        <v>Little Berkhamsted and Bayford, Essendon and Ponsbourne</v>
      </c>
      <c r="M7179" t="str">
        <f>VLOOKUP($J7179,Ref!$D:$H,4,0)</f>
        <v>Hertford and Ware Deanery</v>
      </c>
      <c r="N7179" t="str">
        <f>VLOOKUP($J7179,Ref!$D:$H,5,0)</f>
        <v>Archdeaconry of Hertford</v>
      </c>
      <c r="S7179">
        <v>2203</v>
      </c>
    </row>
    <row r="7180" spans="1:19" x14ac:dyDescent="0.3">
      <c r="A7180">
        <v>2024</v>
      </c>
      <c r="C7180" t="str">
        <f>IF(GETPIVOTDATA("PS % recovery",Sheet4!$B$5,"Parish Name",K7180)&gt;99.949%,"OK","No")</f>
        <v>No</v>
      </c>
      <c r="D7180" t="e">
        <f>VLOOKUP(J7180,'Ref2'!C:E,3,0)</f>
        <v>#N/A</v>
      </c>
      <c r="F7180">
        <v>2</v>
      </c>
      <c r="I7180" t="e">
        <f>VLOOKUP(J7180,Ref!L:M,2,0)</f>
        <v>#N/A</v>
      </c>
      <c r="J7180" t="s">
        <v>1188</v>
      </c>
      <c r="K7180" t="str">
        <f>VLOOKUP($J7180,Ref!$D:$H,2,0)</f>
        <v xml:space="preserve">Great Amwell with St Margarets               </v>
      </c>
      <c r="L7180" t="str">
        <f>VLOOKUP($J7180,Ref!$D:$H,3,0)</f>
        <v>Great Amwell with St Margarets and Stanstead Abbots</v>
      </c>
      <c r="M7180" t="str">
        <f>VLOOKUP($J7180,Ref!$D:$H,4,0)</f>
        <v>Hertford and Ware Deanery</v>
      </c>
      <c r="N7180" t="str">
        <f>VLOOKUP($J7180,Ref!$D:$H,5,0)</f>
        <v>Archdeaconry of Hertford</v>
      </c>
      <c r="S7180">
        <v>2357</v>
      </c>
    </row>
    <row r="7181" spans="1:19" x14ac:dyDescent="0.3">
      <c r="A7181">
        <v>2024</v>
      </c>
      <c r="C7181" t="str">
        <f>IF(GETPIVOTDATA("PS % recovery",Sheet4!$B$5,"Parish Name",K7181)&gt;99.949%,"OK","No")</f>
        <v>OK</v>
      </c>
      <c r="D7181" t="e">
        <f>VLOOKUP(J7181,'Ref2'!C:E,3,0)</f>
        <v>#N/A</v>
      </c>
      <c r="F7181">
        <v>2</v>
      </c>
      <c r="I7181" t="e">
        <f>VLOOKUP(J7181,Ref!L:M,2,0)</f>
        <v>#N/A</v>
      </c>
      <c r="J7181" t="s">
        <v>817</v>
      </c>
      <c r="K7181" t="str">
        <f>VLOOKUP($J7181,Ref!$D:$H,2,0)</f>
        <v xml:space="preserve">Hertford All Saints                          </v>
      </c>
      <c r="L7181" t="str">
        <f>VLOOKUP($J7181,Ref!$D:$H,3,0)</f>
        <v>Hertford Team Ministry</v>
      </c>
      <c r="M7181" t="str">
        <f>VLOOKUP($J7181,Ref!$D:$H,4,0)</f>
        <v>Hertford and Ware Deanery</v>
      </c>
      <c r="N7181" t="str">
        <f>VLOOKUP($J7181,Ref!$D:$H,5,0)</f>
        <v>Archdeaconry of Hertford</v>
      </c>
      <c r="S7181">
        <v>5000</v>
      </c>
    </row>
    <row r="7182" spans="1:19" x14ac:dyDescent="0.3">
      <c r="A7182">
        <v>2024</v>
      </c>
      <c r="C7182" t="str">
        <f>IF(GETPIVOTDATA("PS % recovery",Sheet4!$B$5,"Parish Name",K7182)&gt;99.949%,"OK","No")</f>
        <v>OK</v>
      </c>
      <c r="D7182" t="e">
        <f>VLOOKUP(J7182,'Ref2'!C:E,3,0)</f>
        <v>#N/A</v>
      </c>
      <c r="F7182">
        <v>2</v>
      </c>
      <c r="I7182" t="e">
        <f>VLOOKUP(J7182,Ref!L:M,2,0)</f>
        <v>#N/A</v>
      </c>
      <c r="J7182" t="s">
        <v>1193</v>
      </c>
      <c r="K7182" t="str">
        <f>VLOOKUP($J7182,Ref!$D:$H,2,0)</f>
        <v xml:space="preserve">Hertford, St Andrew with St Nicholas         </v>
      </c>
      <c r="L7182" t="str">
        <f>VLOOKUP($J7182,Ref!$D:$H,3,0)</f>
        <v>Hertford Team Ministry</v>
      </c>
      <c r="M7182" t="str">
        <f>VLOOKUP($J7182,Ref!$D:$H,4,0)</f>
        <v>Hertford and Ware Deanery</v>
      </c>
      <c r="N7182" t="str">
        <f>VLOOKUP($J7182,Ref!$D:$H,5,0)</f>
        <v>Archdeaconry of Hertford</v>
      </c>
      <c r="S7182">
        <v>6692</v>
      </c>
    </row>
    <row r="7183" spans="1:19" x14ac:dyDescent="0.3">
      <c r="A7183">
        <v>2024</v>
      </c>
      <c r="C7183" t="str">
        <f>IF(GETPIVOTDATA("PS % recovery",Sheet4!$B$5,"Parish Name",K7183)&gt;99.949%,"OK","No")</f>
        <v>OK</v>
      </c>
      <c r="D7183" t="e">
        <f>VLOOKUP(J7183,'Ref2'!C:E,3,0)</f>
        <v>#N/A</v>
      </c>
      <c r="F7183">
        <v>2</v>
      </c>
      <c r="I7183" t="e">
        <f>VLOOKUP(J7183,Ref!L:M,2,0)</f>
        <v>#N/A</v>
      </c>
      <c r="J7183" t="s">
        <v>1195</v>
      </c>
      <c r="K7183" t="str">
        <f>VLOOKUP($J7183,Ref!$D:$H,2,0)</f>
        <v xml:space="preserve">Hertingfordbury                              </v>
      </c>
      <c r="L7183" t="str">
        <f>VLOOKUP($J7183,Ref!$D:$H,3,0)</f>
        <v>Hertford Team Ministry</v>
      </c>
      <c r="M7183" t="str">
        <f>VLOOKUP($J7183,Ref!$D:$H,4,0)</f>
        <v>Hertford and Ware Deanery</v>
      </c>
      <c r="N7183" t="str">
        <f>VLOOKUP($J7183,Ref!$D:$H,5,0)</f>
        <v>Archdeaconry of Hertford</v>
      </c>
      <c r="S7183">
        <v>2275</v>
      </c>
    </row>
    <row r="7184" spans="1:19" x14ac:dyDescent="0.3">
      <c r="A7184">
        <v>2024</v>
      </c>
      <c r="C7184" t="str">
        <f>IF(GETPIVOTDATA("PS % recovery",Sheet4!$B$5,"Parish Name",K7184)&gt;99.949%,"OK","No")</f>
        <v>No</v>
      </c>
      <c r="D7184" t="e">
        <f>VLOOKUP(J7184,'Ref2'!C:E,3,0)</f>
        <v>#N/A</v>
      </c>
      <c r="F7184">
        <v>2</v>
      </c>
      <c r="I7184" t="e">
        <f>VLOOKUP(J7184,Ref!L:M,2,0)</f>
        <v>#N/A</v>
      </c>
      <c r="J7184" t="s">
        <v>1197</v>
      </c>
      <c r="K7184" t="str">
        <f>VLOOKUP($J7184,Ref!$D:$H,2,0)</f>
        <v xml:space="preserve">High Cross, St John the Evangelist           </v>
      </c>
      <c r="L7184" t="str">
        <f>VLOOKUP($J7184,Ref!$D:$H,3,0)</f>
        <v>High Cross</v>
      </c>
      <c r="M7184" t="str">
        <f>VLOOKUP($J7184,Ref!$D:$H,4,0)</f>
        <v>Hertford and Ware Deanery</v>
      </c>
      <c r="N7184" t="str">
        <f>VLOOKUP($J7184,Ref!$D:$H,5,0)</f>
        <v>Archdeaconry of Hertford</v>
      </c>
      <c r="S7184">
        <v>0</v>
      </c>
    </row>
    <row r="7185" spans="1:19" x14ac:dyDescent="0.3">
      <c r="A7185">
        <v>2024</v>
      </c>
      <c r="C7185" t="str">
        <f>IF(GETPIVOTDATA("PS % recovery",Sheet4!$B$5,"Parish Name",K7185)&gt;99.949%,"OK","No")</f>
        <v>OK</v>
      </c>
      <c r="D7185" t="e">
        <f>VLOOKUP(J7185,'Ref2'!C:E,3,0)</f>
        <v>#N/A</v>
      </c>
      <c r="F7185">
        <v>2</v>
      </c>
      <c r="I7185" t="e">
        <f>VLOOKUP(J7185,Ref!L:M,2,0)</f>
        <v>#N/A</v>
      </c>
      <c r="J7185" t="s">
        <v>1201</v>
      </c>
      <c r="K7185" t="str">
        <f>VLOOKUP($J7185,Ref!$D:$H,2,0)</f>
        <v xml:space="preserve">Hunsdon                                      </v>
      </c>
      <c r="L7185" t="str">
        <f>VLOOKUP($J7185,Ref!$D:$H,3,0)</f>
        <v>Hunsdon with Widford and Wareside</v>
      </c>
      <c r="M7185" t="str">
        <f>VLOOKUP($J7185,Ref!$D:$H,4,0)</f>
        <v>Hertford and Ware Deanery</v>
      </c>
      <c r="N7185" t="str">
        <f>VLOOKUP($J7185,Ref!$D:$H,5,0)</f>
        <v>Archdeaconry of Hertford</v>
      </c>
      <c r="S7185">
        <v>1587</v>
      </c>
    </row>
    <row r="7186" spans="1:19" x14ac:dyDescent="0.3">
      <c r="A7186">
        <v>2024</v>
      </c>
      <c r="C7186" t="str">
        <f>IF(GETPIVOTDATA("PS % recovery",Sheet4!$B$5,"Parish Name",K7186)&gt;99.949%,"OK","No")</f>
        <v>No</v>
      </c>
      <c r="D7186" t="e">
        <f>VLOOKUP(J7186,'Ref2'!C:E,3,0)</f>
        <v>#N/A</v>
      </c>
      <c r="F7186">
        <v>2</v>
      </c>
      <c r="I7186" t="e">
        <f>VLOOKUP(J7186,Ref!L:M,2,0)</f>
        <v>#N/A</v>
      </c>
      <c r="J7186" t="s">
        <v>1207</v>
      </c>
      <c r="K7186" t="str">
        <f>VLOOKUP($J7186,Ref!$D:$H,2,0)</f>
        <v xml:space="preserve">Little Amwell, Holy Trinity                  </v>
      </c>
      <c r="L7186" t="str">
        <f>VLOOKUP($J7186,Ref!$D:$H,3,0)</f>
        <v>Hertford Team Ministry</v>
      </c>
      <c r="M7186" t="str">
        <f>VLOOKUP($J7186,Ref!$D:$H,4,0)</f>
        <v>Hertford and Ware Deanery</v>
      </c>
      <c r="N7186" t="str">
        <f>VLOOKUP($J7186,Ref!$D:$H,5,0)</f>
        <v>Archdeaconry of Hertford</v>
      </c>
      <c r="S7186">
        <v>3135.94</v>
      </c>
    </row>
    <row r="7187" spans="1:19" x14ac:dyDescent="0.3">
      <c r="A7187">
        <v>2024</v>
      </c>
      <c r="C7187" t="str">
        <f>IF(GETPIVOTDATA("PS % recovery",Sheet4!$B$5,"Parish Name",K7187)&gt;99.949%,"OK","No")</f>
        <v>OK</v>
      </c>
      <c r="D7187" t="e">
        <f>VLOOKUP(J7187,'Ref2'!C:E,3,0)</f>
        <v>#N/A</v>
      </c>
      <c r="F7187">
        <v>2</v>
      </c>
      <c r="I7187" t="e">
        <f>VLOOKUP(J7187,Ref!L:M,2,0)</f>
        <v>#N/A</v>
      </c>
      <c r="J7187" t="s">
        <v>1170</v>
      </c>
      <c r="K7187" t="str">
        <f>VLOOKUP($J7187,Ref!$D:$H,2,0)</f>
        <v xml:space="preserve">Little Berkhamsted                           </v>
      </c>
      <c r="L7187" t="str">
        <f>VLOOKUP($J7187,Ref!$D:$H,3,0)</f>
        <v>Little Berkhamsted and Bayford, Essendon and Ponsbourne</v>
      </c>
      <c r="M7187" t="str">
        <f>VLOOKUP($J7187,Ref!$D:$H,4,0)</f>
        <v>Hertford and Ware Deanery</v>
      </c>
      <c r="N7187" t="str">
        <f>VLOOKUP($J7187,Ref!$D:$H,5,0)</f>
        <v>Archdeaconry of Hertford</v>
      </c>
      <c r="S7187">
        <v>3902.25</v>
      </c>
    </row>
    <row r="7188" spans="1:19" x14ac:dyDescent="0.3">
      <c r="A7188">
        <v>2024</v>
      </c>
      <c r="C7188" t="str">
        <f>IF(GETPIVOTDATA("PS % recovery",Sheet4!$B$5,"Parish Name",K7188)&gt;99.949%,"OK","No")</f>
        <v>No</v>
      </c>
      <c r="D7188" t="e">
        <f>VLOOKUP(J7188,'Ref2'!C:E,3,0)</f>
        <v>#N/A</v>
      </c>
      <c r="F7188">
        <v>2</v>
      </c>
      <c r="I7188" t="e">
        <f>VLOOKUP(J7188,Ref!L:M,2,0)</f>
        <v>#N/A</v>
      </c>
      <c r="J7188" t="s">
        <v>1174</v>
      </c>
      <c r="K7188" t="str">
        <f>VLOOKUP($J7188,Ref!$D:$H,2,0)</f>
        <v xml:space="preserve">Ponsbourne, St Mary                          </v>
      </c>
      <c r="L7188" t="str">
        <f>VLOOKUP($J7188,Ref!$D:$H,3,0)</f>
        <v>Little Berkhamsted and Bayford, Essendon and Ponsbourne</v>
      </c>
      <c r="M7188" t="str">
        <f>VLOOKUP($J7188,Ref!$D:$H,4,0)</f>
        <v>Hertford and Ware Deanery</v>
      </c>
      <c r="N7188" t="str">
        <f>VLOOKUP($J7188,Ref!$D:$H,5,0)</f>
        <v>Archdeaconry of Hertford</v>
      </c>
      <c r="S7188">
        <v>500</v>
      </c>
    </row>
    <row r="7189" spans="1:19" x14ac:dyDescent="0.3">
      <c r="A7189">
        <v>2024</v>
      </c>
      <c r="C7189" t="str">
        <f>IF(GETPIVOTDATA("PS % recovery",Sheet4!$B$5,"Parish Name",K7189)&gt;99.949%,"OK","No")</f>
        <v>No</v>
      </c>
      <c r="D7189" t="e">
        <f>VLOOKUP(J7189,'Ref2'!C:E,3,0)</f>
        <v>#N/A</v>
      </c>
      <c r="F7189">
        <v>2</v>
      </c>
      <c r="I7189" t="e">
        <f>VLOOKUP(J7189,Ref!L:M,2,0)</f>
        <v>#N/A</v>
      </c>
      <c r="J7189" t="s">
        <v>1190</v>
      </c>
      <c r="K7189" t="str">
        <f>VLOOKUP($J7189,Ref!$D:$H,2,0)</f>
        <v xml:space="preserve">Stanstead Abbots                             </v>
      </c>
      <c r="L7189" t="str">
        <f>VLOOKUP($J7189,Ref!$D:$H,3,0)</f>
        <v>Great Amwell with St Margarets and Stanstead Abbots</v>
      </c>
      <c r="M7189" t="str">
        <f>VLOOKUP($J7189,Ref!$D:$H,4,0)</f>
        <v>Hertford and Ware Deanery</v>
      </c>
      <c r="N7189" t="str">
        <f>VLOOKUP($J7189,Ref!$D:$H,5,0)</f>
        <v>Archdeaconry of Hertford</v>
      </c>
      <c r="S7189">
        <v>0</v>
      </c>
    </row>
    <row r="7190" spans="1:19" x14ac:dyDescent="0.3">
      <c r="A7190">
        <v>2024</v>
      </c>
      <c r="C7190" t="str">
        <f>IF(GETPIVOTDATA("PS % recovery",Sheet4!$B$5,"Parish Name",K7190)&gt;99.949%,"OK","No")</f>
        <v>OK</v>
      </c>
      <c r="D7190" t="e">
        <f>VLOOKUP(J7190,'Ref2'!C:E,3,0)</f>
        <v>#N/A</v>
      </c>
      <c r="F7190">
        <v>2</v>
      </c>
      <c r="I7190" t="e">
        <f>VLOOKUP(J7190,Ref!L:M,2,0)</f>
        <v>#N/A</v>
      </c>
      <c r="J7190" t="s">
        <v>1182</v>
      </c>
      <c r="K7190" t="str">
        <f>VLOOKUP($J7190,Ref!$D:$H,2,0)</f>
        <v xml:space="preserve">Stapleford                                   </v>
      </c>
      <c r="L7190" t="str">
        <f>VLOOKUP($J7190,Ref!$D:$H,3,0)</f>
        <v>The Beane Valley Benefice</v>
      </c>
      <c r="M7190" t="str">
        <f>VLOOKUP($J7190,Ref!$D:$H,4,0)</f>
        <v>Hertford and Ware Deanery</v>
      </c>
      <c r="N7190" t="str">
        <f>VLOOKUP($J7190,Ref!$D:$H,5,0)</f>
        <v>Archdeaconry of Hertford</v>
      </c>
      <c r="S7190">
        <v>787</v>
      </c>
    </row>
    <row r="7191" spans="1:19" x14ac:dyDescent="0.3">
      <c r="A7191">
        <v>2024</v>
      </c>
      <c r="C7191" t="str">
        <f>IF(GETPIVOTDATA("PS % recovery",Sheet4!$B$5,"Parish Name",K7191)&gt;99.949%,"OK","No")</f>
        <v>No</v>
      </c>
      <c r="D7191" t="e">
        <f>VLOOKUP(J7191,'Ref2'!C:E,3,0)</f>
        <v>#N/A</v>
      </c>
      <c r="F7191">
        <v>2</v>
      </c>
      <c r="I7191" t="e">
        <f>VLOOKUP(J7191,Ref!L:M,2,0)</f>
        <v>#N/A</v>
      </c>
      <c r="J7191" t="s">
        <v>1199</v>
      </c>
      <c r="K7191" t="str">
        <f>VLOOKUP($J7191,Ref!$D:$H,2,0)</f>
        <v xml:space="preserve">Thundridge                                   </v>
      </c>
      <c r="L7191" t="str">
        <f>VLOOKUP($J7191,Ref!$D:$H,3,0)</f>
        <v>Thundridge</v>
      </c>
      <c r="M7191" t="str">
        <f>VLOOKUP($J7191,Ref!$D:$H,4,0)</f>
        <v>Hertford and Ware Deanery</v>
      </c>
      <c r="N7191" t="str">
        <f>VLOOKUP($J7191,Ref!$D:$H,5,0)</f>
        <v>Archdeaconry of Hertford</v>
      </c>
      <c r="S7191">
        <v>0</v>
      </c>
    </row>
    <row r="7192" spans="1:19" x14ac:dyDescent="0.3">
      <c r="A7192">
        <v>2024</v>
      </c>
      <c r="C7192" t="str">
        <f>IF(GETPIVOTDATA("PS % recovery",Sheet4!$B$5,"Parish Name",K7192)&gt;99.949%,"OK","No")</f>
        <v>No</v>
      </c>
      <c r="D7192" t="e">
        <f>VLOOKUP(J7192,'Ref2'!C:E,3,0)</f>
        <v>#N/A</v>
      </c>
      <c r="F7192">
        <v>2</v>
      </c>
      <c r="I7192" t="str">
        <f>VLOOKUP(J7192,Ref!L:M,2,0)</f>
        <v>Yes</v>
      </c>
      <c r="J7192" t="s">
        <v>1209</v>
      </c>
      <c r="K7192" t="str">
        <f>VLOOKUP($J7192,Ref!$D:$H,2,0)</f>
        <v xml:space="preserve">Ware, Christ Church                          </v>
      </c>
      <c r="L7192" t="str">
        <f>VLOOKUP($J7192,Ref!$D:$H,3,0)</f>
        <v>Ware, Christ Church</v>
      </c>
      <c r="M7192" t="str">
        <f>VLOOKUP($J7192,Ref!$D:$H,4,0)</f>
        <v>Hertford and Ware Deanery</v>
      </c>
      <c r="N7192" t="str">
        <f>VLOOKUP($J7192,Ref!$D:$H,5,0)</f>
        <v>Archdeaconry of Hertford</v>
      </c>
      <c r="S7192">
        <v>9973.5</v>
      </c>
    </row>
    <row r="7193" spans="1:19" x14ac:dyDescent="0.3">
      <c r="A7193">
        <v>2024</v>
      </c>
      <c r="C7193" t="str">
        <f>IF(GETPIVOTDATA("PS % recovery",Sheet4!$B$5,"Parish Name",K7193)&gt;99.949%,"OK","No")</f>
        <v>OK</v>
      </c>
      <c r="D7193" t="e">
        <f>VLOOKUP(J7193,'Ref2'!C:E,3,0)</f>
        <v>#N/A</v>
      </c>
      <c r="F7193">
        <v>2</v>
      </c>
      <c r="I7193" t="e">
        <f>VLOOKUP(J7193,Ref!L:M,2,0)</f>
        <v>#N/A</v>
      </c>
      <c r="J7193" t="s">
        <v>1211</v>
      </c>
      <c r="K7193" t="str">
        <f>VLOOKUP($J7193,Ref!$D:$H,2,0)</f>
        <v xml:space="preserve">Ware                                         </v>
      </c>
      <c r="L7193" t="str">
        <f>VLOOKUP($J7193,Ref!$D:$H,3,0)</f>
        <v>Ware</v>
      </c>
      <c r="M7193" t="str">
        <f>VLOOKUP($J7193,Ref!$D:$H,4,0)</f>
        <v>Hertford and Ware Deanery</v>
      </c>
      <c r="N7193" t="str">
        <f>VLOOKUP($J7193,Ref!$D:$H,5,0)</f>
        <v>Archdeaconry of Hertford</v>
      </c>
      <c r="S7193">
        <v>5584.16</v>
      </c>
    </row>
    <row r="7194" spans="1:19" x14ac:dyDescent="0.3">
      <c r="A7194">
        <v>2024</v>
      </c>
      <c r="C7194" t="str">
        <f>IF(GETPIVOTDATA("PS % recovery",Sheet4!$B$5,"Parish Name",K7194)&gt;99.949%,"OK","No")</f>
        <v>OK</v>
      </c>
      <c r="D7194" t="e">
        <f>VLOOKUP(J7194,'Ref2'!C:E,3,0)</f>
        <v>#N/A</v>
      </c>
      <c r="F7194">
        <v>2</v>
      </c>
      <c r="I7194" t="e">
        <f>VLOOKUP(J7194,Ref!L:M,2,0)</f>
        <v>#N/A</v>
      </c>
      <c r="J7194" t="s">
        <v>1203</v>
      </c>
      <c r="K7194" t="str">
        <f>VLOOKUP($J7194,Ref!$D:$H,2,0)</f>
        <v xml:space="preserve">Wareside, Holy Trinity                       </v>
      </c>
      <c r="L7194" t="str">
        <f>VLOOKUP($J7194,Ref!$D:$H,3,0)</f>
        <v>Hunsdon with Widford and Wareside</v>
      </c>
      <c r="M7194" t="str">
        <f>VLOOKUP($J7194,Ref!$D:$H,4,0)</f>
        <v>Hertford and Ware Deanery</v>
      </c>
      <c r="N7194" t="str">
        <f>VLOOKUP($J7194,Ref!$D:$H,5,0)</f>
        <v>Archdeaconry of Hertford</v>
      </c>
      <c r="S7194">
        <v>1297</v>
      </c>
    </row>
    <row r="7195" spans="1:19" x14ac:dyDescent="0.3">
      <c r="A7195">
        <v>2024</v>
      </c>
      <c r="C7195" t="str">
        <f>IF(GETPIVOTDATA("PS % recovery",Sheet4!$B$5,"Parish Name",K7195)&gt;99.949%,"OK","No")</f>
        <v>OK</v>
      </c>
      <c r="D7195" t="e">
        <f>VLOOKUP(J7195,'Ref2'!C:E,3,0)</f>
        <v>#N/A</v>
      </c>
      <c r="F7195">
        <v>2</v>
      </c>
      <c r="I7195" t="e">
        <f>VLOOKUP(J7195,Ref!L:M,2,0)</f>
        <v>#N/A</v>
      </c>
      <c r="J7195" t="s">
        <v>1184</v>
      </c>
      <c r="K7195" t="str">
        <f>VLOOKUP($J7195,Ref!$D:$H,2,0)</f>
        <v xml:space="preserve">Waterford, St Michael and All Angels         </v>
      </c>
      <c r="L7195" t="str">
        <f>VLOOKUP($J7195,Ref!$D:$H,3,0)</f>
        <v>The Beane Valley Benefice</v>
      </c>
      <c r="M7195" t="str">
        <f>VLOOKUP($J7195,Ref!$D:$H,4,0)</f>
        <v>Hertford and Ware Deanery</v>
      </c>
      <c r="N7195" t="str">
        <f>VLOOKUP($J7195,Ref!$D:$H,5,0)</f>
        <v>Archdeaconry of Hertford</v>
      </c>
      <c r="S7195">
        <v>676</v>
      </c>
    </row>
    <row r="7196" spans="1:19" x14ac:dyDescent="0.3">
      <c r="A7196">
        <v>2024</v>
      </c>
      <c r="C7196" t="str">
        <f>IF(GETPIVOTDATA("PS % recovery",Sheet4!$B$5,"Parish Name",K7196)&gt;99.949%,"OK","No")</f>
        <v>OK</v>
      </c>
      <c r="D7196" t="e">
        <f>VLOOKUP(J7196,'Ref2'!C:E,3,0)</f>
        <v>#N/A</v>
      </c>
      <c r="F7196">
        <v>2</v>
      </c>
      <c r="I7196" t="e">
        <f>VLOOKUP(J7196,Ref!L:M,2,0)</f>
        <v>#N/A</v>
      </c>
      <c r="J7196" t="s">
        <v>1186</v>
      </c>
      <c r="K7196" t="str">
        <f>VLOOKUP($J7196,Ref!$D:$H,2,0)</f>
        <v xml:space="preserve">Watton-at-Stone                              </v>
      </c>
      <c r="L7196" t="str">
        <f>VLOOKUP($J7196,Ref!$D:$H,3,0)</f>
        <v>The Beane Valley Benefice</v>
      </c>
      <c r="M7196" t="str">
        <f>VLOOKUP($J7196,Ref!$D:$H,4,0)</f>
        <v>Hertford and Ware Deanery</v>
      </c>
      <c r="N7196" t="str">
        <f>VLOOKUP($J7196,Ref!$D:$H,5,0)</f>
        <v>Archdeaconry of Hertford</v>
      </c>
      <c r="S7196">
        <v>0</v>
      </c>
    </row>
    <row r="7197" spans="1:19" x14ac:dyDescent="0.3">
      <c r="A7197">
        <v>2024</v>
      </c>
      <c r="C7197" t="str">
        <f>IF(GETPIVOTDATA("PS % recovery",Sheet4!$B$5,"Parish Name",K7197)&gt;99.949%,"OK","No")</f>
        <v>OK</v>
      </c>
      <c r="D7197" t="e">
        <f>VLOOKUP(J7197,'Ref2'!C:E,3,0)</f>
        <v>#N/A</v>
      </c>
      <c r="F7197">
        <v>2</v>
      </c>
      <c r="I7197" t="e">
        <f>VLOOKUP(J7197,Ref!L:M,2,0)</f>
        <v>#N/A</v>
      </c>
      <c r="J7197" t="s">
        <v>1205</v>
      </c>
      <c r="K7197" t="str">
        <f>VLOOKUP($J7197,Ref!$D:$H,2,0)</f>
        <v xml:space="preserve">Widford                                      </v>
      </c>
      <c r="L7197" t="str">
        <f>VLOOKUP($J7197,Ref!$D:$H,3,0)</f>
        <v>Hunsdon with Widford and Wareside</v>
      </c>
      <c r="M7197" t="str">
        <f>VLOOKUP($J7197,Ref!$D:$H,4,0)</f>
        <v>Hertford and Ware Deanery</v>
      </c>
      <c r="N7197" t="str">
        <f>VLOOKUP($J7197,Ref!$D:$H,5,0)</f>
        <v>Archdeaconry of Hertford</v>
      </c>
      <c r="S7197">
        <v>1540</v>
      </c>
    </row>
    <row r="7198" spans="1:19" x14ac:dyDescent="0.3">
      <c r="A7198">
        <v>2024</v>
      </c>
      <c r="C7198" t="str">
        <f>IF(GETPIVOTDATA("PS % recovery",Sheet4!$B$5,"Parish Name",K7198)&gt;99.949%,"OK","No")</f>
        <v>OK</v>
      </c>
      <c r="D7198" t="e">
        <f>VLOOKUP(J7198,'Ref2'!C:E,3,0)</f>
        <v>#N/A</v>
      </c>
      <c r="F7198">
        <v>2</v>
      </c>
      <c r="I7198" t="e">
        <f>VLOOKUP(J7198,Ref!L:M,2,0)</f>
        <v>#N/A</v>
      </c>
      <c r="J7198" t="s">
        <v>877</v>
      </c>
      <c r="K7198" t="str">
        <f>VLOOKUP($J7198,Ref!$D:$H,2,0)</f>
        <v xml:space="preserve">Great Wymondley                              </v>
      </c>
      <c r="L7198" t="str">
        <f>VLOOKUP($J7198,Ref!$D:$H,3,0)</f>
        <v>St Ippolyts with Great and Little Wymondley</v>
      </c>
      <c r="M7198" t="str">
        <f>VLOOKUP($J7198,Ref!$D:$H,4,0)</f>
        <v>Hitchin Deanery</v>
      </c>
      <c r="N7198" t="str">
        <f>VLOOKUP($J7198,Ref!$D:$H,5,0)</f>
        <v xml:space="preserve">Archdeaconry of St Albans </v>
      </c>
      <c r="S7198">
        <v>498.33</v>
      </c>
    </row>
    <row r="7199" spans="1:19" x14ac:dyDescent="0.3">
      <c r="A7199">
        <v>2024</v>
      </c>
      <c r="C7199" t="str">
        <f>IF(GETPIVOTDATA("PS % recovery",Sheet4!$B$5,"Parish Name",K7199)&gt;99.949%,"OK","No")</f>
        <v>No</v>
      </c>
      <c r="D7199" t="e">
        <f>VLOOKUP(J7199,'Ref2'!C:E,3,0)</f>
        <v>#N/A</v>
      </c>
      <c r="F7199">
        <v>2</v>
      </c>
      <c r="I7199" t="e">
        <f>VLOOKUP(J7199,Ref!L:M,2,0)</f>
        <v>#N/A</v>
      </c>
      <c r="J7199" t="s">
        <v>881</v>
      </c>
      <c r="K7199" t="str">
        <f>VLOOKUP($J7199,Ref!$D:$H,2,0)</f>
        <v xml:space="preserve">Hitchin                                      </v>
      </c>
      <c r="L7199" t="str">
        <f>VLOOKUP($J7199,Ref!$D:$H,3,0)</f>
        <v>Hitchin &amp; St Paul's Walden (Team Ministry)</v>
      </c>
      <c r="M7199" t="str">
        <f>VLOOKUP($J7199,Ref!$D:$H,4,0)</f>
        <v>Hitchin Deanery</v>
      </c>
      <c r="N7199" t="str">
        <f>VLOOKUP($J7199,Ref!$D:$H,5,0)</f>
        <v xml:space="preserve">Archdeaconry of St Albans </v>
      </c>
      <c r="S7199">
        <v>0</v>
      </c>
    </row>
    <row r="7200" spans="1:19" x14ac:dyDescent="0.3">
      <c r="A7200">
        <v>2024</v>
      </c>
      <c r="C7200" t="str">
        <f>IF(GETPIVOTDATA("PS % recovery",Sheet4!$B$5,"Parish Name",K7200)&gt;99.949%,"OK","No")</f>
        <v>OK</v>
      </c>
      <c r="D7200" t="e">
        <f>VLOOKUP(J7200,'Ref2'!C:E,3,0)</f>
        <v>#N/A</v>
      </c>
      <c r="F7200">
        <v>2</v>
      </c>
      <c r="I7200" t="e">
        <f>VLOOKUP(J7200,Ref!L:M,2,0)</f>
        <v>#N/A</v>
      </c>
      <c r="J7200" t="s">
        <v>885</v>
      </c>
      <c r="K7200" t="str">
        <f>VLOOKUP($J7200,Ref!$D:$H,2,0)</f>
        <v>Holy Saviour Hitchin</v>
      </c>
      <c r="L7200" t="str">
        <f>VLOOKUP($J7200,Ref!$D:$H,3,0)</f>
        <v>Hitchin &amp; St Paul's Walden (Team Ministry)</v>
      </c>
      <c r="M7200" t="str">
        <f>VLOOKUP($J7200,Ref!$D:$H,4,0)</f>
        <v>Hitchin Deanery</v>
      </c>
      <c r="N7200" t="str">
        <f>VLOOKUP($J7200,Ref!$D:$H,5,0)</f>
        <v xml:space="preserve">Archdeaconry of St Albans </v>
      </c>
      <c r="S7200">
        <v>0</v>
      </c>
    </row>
    <row r="7201" spans="1:19" x14ac:dyDescent="0.3">
      <c r="A7201">
        <v>2024</v>
      </c>
      <c r="C7201" t="str">
        <f>IF(GETPIVOTDATA("PS % recovery",Sheet4!$B$5,"Parish Name",K7201)&gt;99.949%,"OK","No")</f>
        <v>No</v>
      </c>
      <c r="D7201" t="e">
        <f>VLOOKUP(J7201,'Ref2'!C:E,3,0)</f>
        <v>#N/A</v>
      </c>
      <c r="F7201">
        <v>2</v>
      </c>
      <c r="I7201" t="e">
        <f>VLOOKUP(J7201,Ref!L:M,2,0)</f>
        <v>#N/A</v>
      </c>
      <c r="J7201" t="s">
        <v>887</v>
      </c>
      <c r="K7201" t="str">
        <f>VLOOKUP($J7201,Ref!$D:$H,2,0)</f>
        <v>St Faith's Hitchin</v>
      </c>
      <c r="L7201" t="str">
        <f>VLOOKUP($J7201,Ref!$D:$H,3,0)</f>
        <v>Hitchin &amp; St Paul's Walden (Team Ministry)</v>
      </c>
      <c r="M7201" t="str">
        <f>VLOOKUP($J7201,Ref!$D:$H,4,0)</f>
        <v>Hitchin Deanery</v>
      </c>
      <c r="N7201" t="str">
        <f>VLOOKUP($J7201,Ref!$D:$H,5,0)</f>
        <v xml:space="preserve">Archdeaconry of St Albans </v>
      </c>
      <c r="S7201">
        <v>4000</v>
      </c>
    </row>
    <row r="7202" spans="1:19" x14ac:dyDescent="0.3">
      <c r="A7202">
        <v>2024</v>
      </c>
      <c r="C7202" t="str">
        <f>IF(GETPIVOTDATA("PS % recovery",Sheet4!$B$5,"Parish Name",K7202)&gt;99.949%,"OK","No")</f>
        <v>OK</v>
      </c>
      <c r="D7202" t="e">
        <f>VLOOKUP(J7202,'Ref2'!C:E,3,0)</f>
        <v>#N/A</v>
      </c>
      <c r="F7202">
        <v>2</v>
      </c>
      <c r="I7202" t="e">
        <f>VLOOKUP(J7202,Ref!L:M,2,0)</f>
        <v>#N/A</v>
      </c>
      <c r="J7202" t="s">
        <v>889</v>
      </c>
      <c r="K7202" t="str">
        <f>VLOOKUP($J7202,Ref!$D:$H,2,0)</f>
        <v>St Mark's Hitchin</v>
      </c>
      <c r="L7202" t="str">
        <f>VLOOKUP($J7202,Ref!$D:$H,3,0)</f>
        <v>Hitchin &amp; St Paul's Walden (Team Ministry)</v>
      </c>
      <c r="M7202" t="str">
        <f>VLOOKUP($J7202,Ref!$D:$H,4,0)</f>
        <v>Hitchin Deanery</v>
      </c>
      <c r="N7202" t="str">
        <f>VLOOKUP($J7202,Ref!$D:$H,5,0)</f>
        <v xml:space="preserve">Archdeaconry of St Albans </v>
      </c>
      <c r="S7202">
        <v>10939</v>
      </c>
    </row>
    <row r="7203" spans="1:19" x14ac:dyDescent="0.3">
      <c r="A7203">
        <v>2024</v>
      </c>
      <c r="C7203" t="str">
        <f>IF(GETPIVOTDATA("PS % recovery",Sheet4!$B$5,"Parish Name",K7203)&gt;99.949%,"OK","No")</f>
        <v>OK</v>
      </c>
      <c r="D7203" t="e">
        <f>VLOOKUP(J7203,'Ref2'!C:E,3,0)</f>
        <v>#N/A</v>
      </c>
      <c r="F7203">
        <v>2</v>
      </c>
      <c r="I7203" t="e">
        <f>VLOOKUP(J7203,Ref!L:M,2,0)</f>
        <v>#N/A</v>
      </c>
      <c r="J7203" t="s">
        <v>883</v>
      </c>
      <c r="K7203" t="str">
        <f>VLOOKUP($J7203,Ref!$D:$H,2,0)</f>
        <v>St Mary's Hitchin</v>
      </c>
      <c r="L7203" t="str">
        <f>VLOOKUP($J7203,Ref!$D:$H,3,0)</f>
        <v>Hitchin &amp; St Paul's Walden (Team Ministry)</v>
      </c>
      <c r="M7203" t="str">
        <f>VLOOKUP($J7203,Ref!$D:$H,4,0)</f>
        <v>Hitchin Deanery</v>
      </c>
      <c r="N7203" t="str">
        <f>VLOOKUP($J7203,Ref!$D:$H,5,0)</f>
        <v xml:space="preserve">Archdeaconry of St Albans </v>
      </c>
      <c r="S7203">
        <v>5000</v>
      </c>
    </row>
    <row r="7204" spans="1:19" x14ac:dyDescent="0.3">
      <c r="A7204">
        <v>2024</v>
      </c>
      <c r="C7204" t="str">
        <f>IF(GETPIVOTDATA("PS % recovery",Sheet4!$B$5,"Parish Name",K7204)&gt;99.949%,"OK","No")</f>
        <v>No</v>
      </c>
      <c r="D7204" t="e">
        <f>VLOOKUP(J7204,'Ref2'!C:E,3,0)</f>
        <v>#N/A</v>
      </c>
      <c r="F7204">
        <v>2</v>
      </c>
      <c r="I7204" t="str">
        <f>VLOOKUP(J7204,Ref!L:M,2,0)</f>
        <v>Yes</v>
      </c>
      <c r="J7204" t="s">
        <v>891</v>
      </c>
      <c r="K7204" t="str">
        <f>VLOOKUP($J7204,Ref!$D:$H,2,0)</f>
        <v xml:space="preserve">Holwell                                      </v>
      </c>
      <c r="L7204" t="str">
        <f>VLOOKUP($J7204,Ref!$D:$H,3,0)</f>
        <v>Holwell, Ickleford and Pirton</v>
      </c>
      <c r="M7204" t="str">
        <f>VLOOKUP($J7204,Ref!$D:$H,4,0)</f>
        <v>Hitchin Deanery</v>
      </c>
      <c r="N7204" t="str">
        <f>VLOOKUP($J7204,Ref!$D:$H,5,0)</f>
        <v xml:space="preserve">Archdeaconry of St Albans </v>
      </c>
      <c r="S7204">
        <v>0</v>
      </c>
    </row>
    <row r="7205" spans="1:19" x14ac:dyDescent="0.3">
      <c r="A7205">
        <v>2024</v>
      </c>
      <c r="C7205" t="str">
        <f>IF(GETPIVOTDATA("PS % recovery",Sheet4!$B$5,"Parish Name",K7205)&gt;99.949%,"OK","No")</f>
        <v>OK</v>
      </c>
      <c r="D7205" t="e">
        <f>VLOOKUP(J7205,'Ref2'!C:E,3,0)</f>
        <v>#N/A</v>
      </c>
      <c r="F7205">
        <v>2</v>
      </c>
      <c r="I7205" t="e">
        <f>VLOOKUP(J7205,Ref!L:M,2,0)</f>
        <v>#N/A</v>
      </c>
      <c r="J7205" t="s">
        <v>893</v>
      </c>
      <c r="K7205" t="str">
        <f>VLOOKUP($J7205,Ref!$D:$H,2,0)</f>
        <v xml:space="preserve">Ickleford                                    </v>
      </c>
      <c r="L7205" t="str">
        <f>VLOOKUP($J7205,Ref!$D:$H,3,0)</f>
        <v>Holwell, Ickleford and Pirton</v>
      </c>
      <c r="M7205" t="str">
        <f>VLOOKUP($J7205,Ref!$D:$H,4,0)</f>
        <v>Hitchin Deanery</v>
      </c>
      <c r="N7205" t="str">
        <f>VLOOKUP($J7205,Ref!$D:$H,5,0)</f>
        <v xml:space="preserve">Archdeaconry of St Albans </v>
      </c>
      <c r="S7205">
        <v>2619</v>
      </c>
    </row>
    <row r="7206" spans="1:19" x14ac:dyDescent="0.3">
      <c r="A7206">
        <v>2024</v>
      </c>
      <c r="C7206" t="str">
        <f>IF(GETPIVOTDATA("PS % recovery",Sheet4!$B$5,"Parish Name",K7206)&gt;99.949%,"OK","No")</f>
        <v>No</v>
      </c>
      <c r="D7206" t="e">
        <f>VLOOKUP(J7206,'Ref2'!C:E,3,0)</f>
        <v>#N/A</v>
      </c>
      <c r="F7206">
        <v>2</v>
      </c>
      <c r="I7206" t="e">
        <f>VLOOKUP(J7206,Ref!L:M,2,0)</f>
        <v>#N/A</v>
      </c>
      <c r="J7206" t="s">
        <v>818</v>
      </c>
      <c r="K7206" t="str">
        <f>VLOOKUP($J7206,Ref!$D:$H,2,0)</f>
        <v xml:space="preserve">Kings Walden                                 </v>
      </c>
      <c r="L7206" t="str">
        <f>VLOOKUP($J7206,Ref!$D:$H,3,0)</f>
        <v>King's Walden and Offley with Lilley</v>
      </c>
      <c r="M7206" t="str">
        <f>VLOOKUP($J7206,Ref!$D:$H,4,0)</f>
        <v>Hitchin Deanery</v>
      </c>
      <c r="N7206" t="str">
        <f>VLOOKUP($J7206,Ref!$D:$H,5,0)</f>
        <v xml:space="preserve">Archdeaconry of St Albans </v>
      </c>
      <c r="S7206">
        <v>1600</v>
      </c>
    </row>
    <row r="7207" spans="1:19" x14ac:dyDescent="0.3">
      <c r="A7207">
        <v>2024</v>
      </c>
      <c r="C7207" t="str">
        <f>IF(GETPIVOTDATA("PS % recovery",Sheet4!$B$5,"Parish Name",K7207)&gt;99.949%,"OK","No")</f>
        <v>No</v>
      </c>
      <c r="D7207" t="e">
        <f>VLOOKUP(J7207,'Ref2'!C:E,3,0)</f>
        <v>#N/A</v>
      </c>
      <c r="F7207">
        <v>2</v>
      </c>
      <c r="I7207" t="e">
        <f>VLOOKUP(J7207,Ref!L:M,2,0)</f>
        <v>#N/A</v>
      </c>
      <c r="J7207" t="s">
        <v>898</v>
      </c>
      <c r="K7207" t="str">
        <f>VLOOKUP($J7207,Ref!$D:$H,2,0)</f>
        <v xml:space="preserve">Old Letchworth                               </v>
      </c>
      <c r="L7207" t="str">
        <f>VLOOKUP($J7207,Ref!$D:$H,3,0)</f>
        <v>Letchworth, St Paul with Willian and Old Letchworth</v>
      </c>
      <c r="M7207" t="str">
        <f>VLOOKUP($J7207,Ref!$D:$H,4,0)</f>
        <v>Hitchin Deanery</v>
      </c>
      <c r="N7207" t="str">
        <f>VLOOKUP($J7207,Ref!$D:$H,5,0)</f>
        <v xml:space="preserve">Archdeaconry of St Albans </v>
      </c>
      <c r="S7207">
        <v>0</v>
      </c>
    </row>
    <row r="7208" spans="1:19" x14ac:dyDescent="0.3">
      <c r="A7208">
        <v>2024</v>
      </c>
      <c r="C7208" t="str">
        <f>IF(GETPIVOTDATA("PS % recovery",Sheet4!$B$5,"Parish Name",K7208)&gt;99.949%,"OK","No")</f>
        <v>OK</v>
      </c>
      <c r="D7208" t="e">
        <f>VLOOKUP(J7208,'Ref2'!C:E,3,0)</f>
        <v>#N/A</v>
      </c>
      <c r="F7208">
        <v>2</v>
      </c>
      <c r="I7208" t="str">
        <f>VLOOKUP(J7208,Ref!L:M,2,0)</f>
        <v>Yes</v>
      </c>
      <c r="J7208" t="s">
        <v>900</v>
      </c>
      <c r="K7208" t="str">
        <f>VLOOKUP($J7208,Ref!$D:$H,2,0)</f>
        <v xml:space="preserve">Letchworth, St Paul                          </v>
      </c>
      <c r="L7208" t="str">
        <f>VLOOKUP($J7208,Ref!$D:$H,3,0)</f>
        <v>Letchworth, St Paul with Willian and Old Letchworth</v>
      </c>
      <c r="M7208" t="str">
        <f>VLOOKUP($J7208,Ref!$D:$H,4,0)</f>
        <v>Hitchin Deanery</v>
      </c>
      <c r="N7208" t="str">
        <f>VLOOKUP($J7208,Ref!$D:$H,5,0)</f>
        <v xml:space="preserve">Archdeaconry of St Albans </v>
      </c>
      <c r="S7208">
        <v>8082</v>
      </c>
    </row>
    <row r="7209" spans="1:19" x14ac:dyDescent="0.3">
      <c r="A7209">
        <v>2024</v>
      </c>
      <c r="C7209" t="str">
        <f>IF(GETPIVOTDATA("PS % recovery",Sheet4!$B$5,"Parish Name",K7209)&gt;99.949%,"OK","No")</f>
        <v>OK</v>
      </c>
      <c r="D7209" t="e">
        <f>VLOOKUP(J7209,'Ref2'!C:E,3,0)</f>
        <v>#N/A</v>
      </c>
      <c r="F7209">
        <v>2</v>
      </c>
      <c r="I7209" t="e">
        <f>VLOOKUP(J7209,Ref!L:M,2,0)</f>
        <v>#N/A</v>
      </c>
      <c r="J7209" t="s">
        <v>819</v>
      </c>
      <c r="K7209" t="str">
        <f>VLOOKUP($J7209,Ref!$D:$H,2,0)</f>
        <v xml:space="preserve">Lilley                                       </v>
      </c>
      <c r="L7209" t="str">
        <f>VLOOKUP($J7209,Ref!$D:$H,3,0)</f>
        <v>King's Walden and Offley with Lilley</v>
      </c>
      <c r="M7209" t="str">
        <f>VLOOKUP($J7209,Ref!$D:$H,4,0)</f>
        <v>Hitchin Deanery</v>
      </c>
      <c r="N7209" t="str">
        <f>VLOOKUP($J7209,Ref!$D:$H,5,0)</f>
        <v xml:space="preserve">Archdeaconry of St Albans </v>
      </c>
      <c r="S7209">
        <v>750</v>
      </c>
    </row>
    <row r="7210" spans="1:19" x14ac:dyDescent="0.3">
      <c r="A7210">
        <v>2024</v>
      </c>
      <c r="C7210" t="str">
        <f>IF(GETPIVOTDATA("PS % recovery",Sheet4!$B$5,"Parish Name",K7210)&gt;99.949%,"OK","No")</f>
        <v>No</v>
      </c>
      <c r="D7210" t="e">
        <f>VLOOKUP(J7210,'Ref2'!C:E,3,0)</f>
        <v>#N/A</v>
      </c>
      <c r="F7210">
        <v>2</v>
      </c>
      <c r="I7210" t="e">
        <f>VLOOKUP(J7210,Ref!L:M,2,0)</f>
        <v>#N/A</v>
      </c>
      <c r="J7210" t="s">
        <v>879</v>
      </c>
      <c r="K7210" t="str">
        <f>VLOOKUP($J7210,Ref!$D:$H,2,0)</f>
        <v xml:space="preserve">Little Wymondley                             </v>
      </c>
      <c r="L7210" t="str">
        <f>VLOOKUP($J7210,Ref!$D:$H,3,0)</f>
        <v>St Ippolyts with Great and Little Wymondley</v>
      </c>
      <c r="M7210" t="str">
        <f>VLOOKUP($J7210,Ref!$D:$H,4,0)</f>
        <v>Hitchin Deanery</v>
      </c>
      <c r="N7210" t="str">
        <f>VLOOKUP($J7210,Ref!$D:$H,5,0)</f>
        <v xml:space="preserve">Archdeaconry of St Albans </v>
      </c>
      <c r="S7210">
        <v>200</v>
      </c>
    </row>
    <row r="7211" spans="1:19" x14ac:dyDescent="0.3">
      <c r="A7211">
        <v>2024</v>
      </c>
      <c r="C7211" t="str">
        <f>IF(GETPIVOTDATA("PS % recovery",Sheet4!$B$5,"Parish Name",K7211)&gt;99.949%,"OK","No")</f>
        <v>OK</v>
      </c>
      <c r="D7211" t="e">
        <f>VLOOKUP(J7211,'Ref2'!C:E,3,0)</f>
        <v>#N/A</v>
      </c>
      <c r="F7211">
        <v>2</v>
      </c>
      <c r="I7211" t="e">
        <f>VLOOKUP(J7211,Ref!L:M,2,0)</f>
        <v>#N/A</v>
      </c>
      <c r="J7211" t="s">
        <v>821</v>
      </c>
      <c r="K7211" t="str">
        <f>VLOOKUP($J7211,Ref!$D:$H,2,0)</f>
        <v xml:space="preserve">Norton                                       </v>
      </c>
      <c r="L7211" t="str">
        <f>VLOOKUP($J7211,Ref!$D:$H,3,0)</f>
        <v>Norton</v>
      </c>
      <c r="M7211" t="str">
        <f>VLOOKUP($J7211,Ref!$D:$H,4,0)</f>
        <v>Hitchin Deanery</v>
      </c>
      <c r="N7211" t="str">
        <f>VLOOKUP($J7211,Ref!$D:$H,5,0)</f>
        <v xml:space="preserve">Archdeaconry of St Albans </v>
      </c>
      <c r="S7211">
        <v>5566.16</v>
      </c>
    </row>
    <row r="7212" spans="1:19" x14ac:dyDescent="0.3">
      <c r="A7212">
        <v>2024</v>
      </c>
      <c r="C7212" t="str">
        <f>IF(GETPIVOTDATA("PS % recovery",Sheet4!$B$5,"Parish Name",K7212)&gt;99.949%,"OK","No")</f>
        <v>No</v>
      </c>
      <c r="D7212" t="e">
        <f>VLOOKUP(J7212,'Ref2'!C:E,3,0)</f>
        <v>#N/A</v>
      </c>
      <c r="F7212">
        <v>2</v>
      </c>
      <c r="I7212" t="e">
        <f>VLOOKUP(J7212,Ref!L:M,2,0)</f>
        <v>#N/A</v>
      </c>
      <c r="J7212" t="s">
        <v>822</v>
      </c>
      <c r="K7212" t="str">
        <f>VLOOKUP($J7212,Ref!$D:$H,2,0)</f>
        <v xml:space="preserve">Offley                                       </v>
      </c>
      <c r="L7212" t="str">
        <f>VLOOKUP($J7212,Ref!$D:$H,3,0)</f>
        <v>King's Walden and Offley with Lilley</v>
      </c>
      <c r="M7212" t="str">
        <f>VLOOKUP($J7212,Ref!$D:$H,4,0)</f>
        <v>Hitchin Deanery</v>
      </c>
      <c r="N7212" t="str">
        <f>VLOOKUP($J7212,Ref!$D:$H,5,0)</f>
        <v xml:space="preserve">Archdeaconry of St Albans </v>
      </c>
      <c r="S7212">
        <v>0</v>
      </c>
    </row>
    <row r="7213" spans="1:19" x14ac:dyDescent="0.3">
      <c r="A7213">
        <v>2024</v>
      </c>
      <c r="C7213" t="str">
        <f>IF(GETPIVOTDATA("PS % recovery",Sheet4!$B$5,"Parish Name",K7213)&gt;99.949%,"OK","No")</f>
        <v>OK</v>
      </c>
      <c r="D7213" t="e">
        <f>VLOOKUP(J7213,'Ref2'!C:E,3,0)</f>
        <v>#N/A</v>
      </c>
      <c r="F7213">
        <v>2</v>
      </c>
      <c r="I7213" t="e">
        <f>VLOOKUP(J7213,Ref!L:M,2,0)</f>
        <v>#N/A</v>
      </c>
      <c r="J7213" t="s">
        <v>905</v>
      </c>
      <c r="K7213" t="str">
        <f>VLOOKUP($J7213,Ref!$D:$H,2,0)</f>
        <v xml:space="preserve">Pirton                                       </v>
      </c>
      <c r="L7213" t="str">
        <f>VLOOKUP($J7213,Ref!$D:$H,3,0)</f>
        <v>Holwell, Ickleford and Pirton</v>
      </c>
      <c r="M7213" t="str">
        <f>VLOOKUP($J7213,Ref!$D:$H,4,0)</f>
        <v>Hitchin Deanery</v>
      </c>
      <c r="N7213" t="str">
        <f>VLOOKUP($J7213,Ref!$D:$H,5,0)</f>
        <v xml:space="preserve">Archdeaconry of St Albans </v>
      </c>
      <c r="S7213">
        <v>2260</v>
      </c>
    </row>
    <row r="7214" spans="1:19" x14ac:dyDescent="0.3">
      <c r="A7214">
        <v>2024</v>
      </c>
      <c r="C7214" t="str">
        <f>IF(GETPIVOTDATA("PS % recovery",Sheet4!$B$5,"Parish Name",K7214)&gt;99.949%,"OK","No")</f>
        <v>OK</v>
      </c>
      <c r="D7214" t="e">
        <f>VLOOKUP(J7214,'Ref2'!C:E,3,0)</f>
        <v>#N/A</v>
      </c>
      <c r="F7214">
        <v>2</v>
      </c>
      <c r="I7214" t="e">
        <f>VLOOKUP(J7214,Ref!L:M,2,0)</f>
        <v>#N/A</v>
      </c>
      <c r="J7214" t="s">
        <v>907</v>
      </c>
      <c r="K7214" t="str">
        <f>VLOOKUP($J7214,Ref!$D:$H,2,0)</f>
        <v xml:space="preserve">Radwell                                      </v>
      </c>
      <c r="L7214" t="str">
        <f>VLOOKUP($J7214,Ref!$D:$H,3,0)</f>
        <v>Stotfold with Radwell</v>
      </c>
      <c r="M7214" t="str">
        <f>VLOOKUP($J7214,Ref!$D:$H,4,0)</f>
        <v>Hitchin Deanery</v>
      </c>
      <c r="N7214" t="str">
        <f>VLOOKUP($J7214,Ref!$D:$H,5,0)</f>
        <v xml:space="preserve">Archdeaconry of St Albans </v>
      </c>
      <c r="S7214">
        <v>0</v>
      </c>
    </row>
    <row r="7215" spans="1:19" x14ac:dyDescent="0.3">
      <c r="A7215">
        <v>2024</v>
      </c>
      <c r="C7215" t="str">
        <f>IF(GETPIVOTDATA("PS % recovery",Sheet4!$B$5,"Parish Name",K7215)&gt;99.949%,"OK","No")</f>
        <v>OK</v>
      </c>
      <c r="D7215" t="e">
        <f>VLOOKUP(J7215,'Ref2'!C:E,3,0)</f>
        <v>#N/A</v>
      </c>
      <c r="F7215">
        <v>2</v>
      </c>
      <c r="I7215" t="e">
        <f>VLOOKUP(J7215,Ref!L:M,2,0)</f>
        <v>#N/A</v>
      </c>
      <c r="J7215" t="s">
        <v>909</v>
      </c>
      <c r="K7215" t="str">
        <f>VLOOKUP($J7215,Ref!$D:$H,2,0)</f>
        <v xml:space="preserve">St Ippolyts                                  </v>
      </c>
      <c r="L7215" t="str">
        <f>VLOOKUP($J7215,Ref!$D:$H,3,0)</f>
        <v>St Ippolyts with Great and Little Wymondley</v>
      </c>
      <c r="M7215" t="str">
        <f>VLOOKUP($J7215,Ref!$D:$H,4,0)</f>
        <v>Hitchin Deanery</v>
      </c>
      <c r="N7215" t="str">
        <f>VLOOKUP($J7215,Ref!$D:$H,5,0)</f>
        <v xml:space="preserve">Archdeaconry of St Albans </v>
      </c>
      <c r="S7215">
        <v>3542</v>
      </c>
    </row>
    <row r="7216" spans="1:19" x14ac:dyDescent="0.3">
      <c r="A7216">
        <v>2024</v>
      </c>
      <c r="C7216" t="str">
        <f>IF(GETPIVOTDATA("PS % recovery",Sheet4!$B$5,"Parish Name",K7216)&gt;99.949%,"OK","No")</f>
        <v>OK</v>
      </c>
      <c r="D7216" t="e">
        <f>VLOOKUP(J7216,'Ref2'!C:E,3,0)</f>
        <v>#N/A</v>
      </c>
      <c r="F7216">
        <v>2</v>
      </c>
      <c r="I7216" t="e">
        <f>VLOOKUP(J7216,Ref!L:M,2,0)</f>
        <v>#N/A</v>
      </c>
      <c r="J7216" t="s">
        <v>911</v>
      </c>
      <c r="K7216" t="str">
        <f>VLOOKUP($J7216,Ref!$D:$H,2,0)</f>
        <v xml:space="preserve">St Paul's Walden                             </v>
      </c>
      <c r="L7216" t="str">
        <f>VLOOKUP($J7216,Ref!$D:$H,3,0)</f>
        <v>Hitchin &amp; St Paul's Walden (Team Ministry)</v>
      </c>
      <c r="M7216" t="str">
        <f>VLOOKUP($J7216,Ref!$D:$H,4,0)</f>
        <v>Hitchin Deanery</v>
      </c>
      <c r="N7216" t="str">
        <f>VLOOKUP($J7216,Ref!$D:$H,5,0)</f>
        <v xml:space="preserve">Archdeaconry of St Albans </v>
      </c>
      <c r="S7216">
        <v>1781</v>
      </c>
    </row>
    <row r="7217" spans="1:19" x14ac:dyDescent="0.3">
      <c r="A7217">
        <v>2024</v>
      </c>
      <c r="C7217" t="str">
        <f>IF(GETPIVOTDATA("PS % recovery",Sheet4!$B$5,"Parish Name",K7217)&gt;99.949%,"OK","No")</f>
        <v>OK</v>
      </c>
      <c r="D7217" t="e">
        <f>VLOOKUP(J7217,'Ref2'!C:E,3,0)</f>
        <v>#N/A</v>
      </c>
      <c r="F7217">
        <v>2</v>
      </c>
      <c r="I7217" t="e">
        <f>VLOOKUP(J7217,Ref!L:M,2,0)</f>
        <v>#N/A</v>
      </c>
      <c r="J7217" t="s">
        <v>913</v>
      </c>
      <c r="K7217" t="str">
        <f>VLOOKUP($J7217,Ref!$D:$H,2,0)</f>
        <v xml:space="preserve">Stotfold                                     </v>
      </c>
      <c r="L7217" t="str">
        <f>VLOOKUP($J7217,Ref!$D:$H,3,0)</f>
        <v>Stotfold with Radwell</v>
      </c>
      <c r="M7217" t="str">
        <f>VLOOKUP($J7217,Ref!$D:$H,4,0)</f>
        <v>Hitchin Deanery</v>
      </c>
      <c r="N7217" t="str">
        <f>VLOOKUP($J7217,Ref!$D:$H,5,0)</f>
        <v xml:space="preserve">Archdeaconry of St Albans </v>
      </c>
      <c r="S7217">
        <v>4580</v>
      </c>
    </row>
    <row r="7218" spans="1:19" x14ac:dyDescent="0.3">
      <c r="A7218">
        <v>2024</v>
      </c>
      <c r="C7218" t="str">
        <f>IF(GETPIVOTDATA("PS % recovery",Sheet4!$B$5,"Parish Name",K7218)&gt;99.949%,"OK","No")</f>
        <v>OK</v>
      </c>
      <c r="D7218" t="e">
        <f>VLOOKUP(J7218,'Ref2'!C:E,3,0)</f>
        <v>#N/A</v>
      </c>
      <c r="F7218">
        <v>2</v>
      </c>
      <c r="I7218" t="str">
        <f>VLOOKUP(J7218,Ref!L:M,2,0)</f>
        <v>Yes</v>
      </c>
      <c r="J7218" t="s">
        <v>915</v>
      </c>
      <c r="K7218" t="str">
        <f>VLOOKUP($J7218,Ref!$D:$H,2,0)</f>
        <v xml:space="preserve">Wilbury                                      </v>
      </c>
      <c r="L7218" t="str">
        <f>VLOOKUP($J7218,Ref!$D:$H,3,0)</f>
        <v>Wilbury</v>
      </c>
      <c r="M7218" t="str">
        <f>VLOOKUP($J7218,Ref!$D:$H,4,0)</f>
        <v>Hitchin Deanery</v>
      </c>
      <c r="N7218" t="str">
        <f>VLOOKUP($J7218,Ref!$D:$H,5,0)</f>
        <v xml:space="preserve">Archdeaconry of St Albans </v>
      </c>
      <c r="S7218">
        <v>3370</v>
      </c>
    </row>
    <row r="7219" spans="1:19" x14ac:dyDescent="0.3">
      <c r="A7219">
        <v>2024</v>
      </c>
      <c r="C7219" t="str">
        <f>IF(GETPIVOTDATA("PS % recovery",Sheet4!$B$5,"Parish Name",K7219)&gt;99.949%,"OK","No")</f>
        <v>OK</v>
      </c>
      <c r="D7219" t="e">
        <f>VLOOKUP(J7219,'Ref2'!C:E,3,0)</f>
        <v>#N/A</v>
      </c>
      <c r="F7219">
        <v>2</v>
      </c>
      <c r="I7219" t="e">
        <f>VLOOKUP(J7219,Ref!L:M,2,0)</f>
        <v>#N/A</v>
      </c>
      <c r="J7219" t="s">
        <v>902</v>
      </c>
      <c r="K7219" t="str">
        <f>VLOOKUP($J7219,Ref!$D:$H,2,0)</f>
        <v xml:space="preserve">Willian                                      </v>
      </c>
      <c r="L7219" t="str">
        <f>VLOOKUP($J7219,Ref!$D:$H,3,0)</f>
        <v>Letchworth, St Paul with Willian and Old Letchworth</v>
      </c>
      <c r="M7219" t="str">
        <f>VLOOKUP($J7219,Ref!$D:$H,4,0)</f>
        <v>Hitchin Deanery</v>
      </c>
      <c r="N7219" t="str">
        <f>VLOOKUP($J7219,Ref!$D:$H,5,0)</f>
        <v xml:space="preserve">Archdeaconry of St Albans </v>
      </c>
      <c r="S7219">
        <v>1291</v>
      </c>
    </row>
    <row r="7220" spans="1:19" x14ac:dyDescent="0.3">
      <c r="A7220">
        <v>2024</v>
      </c>
      <c r="C7220" t="str">
        <f>IF(GETPIVOTDATA("PS % recovery",Sheet4!$B$5,"Parish Name",K7220)&gt;99.949%,"OK","No")</f>
        <v>OK</v>
      </c>
      <c r="D7220" t="e">
        <f>VLOOKUP(J7220,'Ref2'!C:E,3,0)</f>
        <v>#N/A</v>
      </c>
      <c r="F7220">
        <v>2</v>
      </c>
      <c r="I7220" t="e">
        <f>VLOOKUP(J7220,Ref!L:M,2,0)</f>
        <v>#N/A</v>
      </c>
      <c r="J7220" t="s">
        <v>931</v>
      </c>
      <c r="K7220" t="str">
        <f>VLOOKUP($J7220,Ref!$D:$H,2,0)</f>
        <v xml:space="preserve">Bovingdon                                    </v>
      </c>
      <c r="L7220" t="str">
        <f>VLOOKUP($J7220,Ref!$D:$H,3,0)</f>
        <v>Bovingdon</v>
      </c>
      <c r="M7220" t="str">
        <f>VLOOKUP($J7220,Ref!$D:$H,4,0)</f>
        <v>Rickmansworth Deanery</v>
      </c>
      <c r="N7220" t="str">
        <f>VLOOKUP($J7220,Ref!$D:$H,5,0)</f>
        <v xml:space="preserve">Archdeaconry of St Albans </v>
      </c>
      <c r="S7220">
        <v>4082</v>
      </c>
    </row>
    <row r="7221" spans="1:19" x14ac:dyDescent="0.3">
      <c r="A7221">
        <v>2024</v>
      </c>
      <c r="C7221" t="str">
        <f>IF(GETPIVOTDATA("PS % recovery",Sheet4!$B$5,"Parish Name",K7221)&gt;99.949%,"OK","No")</f>
        <v>OK</v>
      </c>
      <c r="D7221" t="e">
        <f>VLOOKUP(J7221,'Ref2'!C:E,3,0)</f>
        <v>#N/A</v>
      </c>
      <c r="F7221">
        <v>2</v>
      </c>
      <c r="I7221" t="e">
        <f>VLOOKUP(J7221,Ref!L:M,2,0)</f>
        <v>#N/A</v>
      </c>
      <c r="J7221" t="s">
        <v>917</v>
      </c>
      <c r="K7221" t="str">
        <f>VLOOKUP($J7221,Ref!$D:$H,2,0)</f>
        <v xml:space="preserve">Chipperfield                                 </v>
      </c>
      <c r="L7221" t="str">
        <f>VLOOKUP($J7221,Ref!$D:$H,3,0)</f>
        <v>Sarratt and Chipperfield</v>
      </c>
      <c r="M7221" t="str">
        <f>VLOOKUP($J7221,Ref!$D:$H,4,0)</f>
        <v>Rickmansworth Deanery</v>
      </c>
      <c r="N7221" t="str">
        <f>VLOOKUP($J7221,Ref!$D:$H,5,0)</f>
        <v xml:space="preserve">Archdeaconry of St Albans </v>
      </c>
      <c r="S7221">
        <v>4216</v>
      </c>
    </row>
    <row r="7222" spans="1:19" x14ac:dyDescent="0.3">
      <c r="A7222">
        <v>2024</v>
      </c>
      <c r="C7222" t="str">
        <f>IF(GETPIVOTDATA("PS % recovery",Sheet4!$B$5,"Parish Name",K7222)&gt;99.949%,"OK","No")</f>
        <v>OK</v>
      </c>
      <c r="D7222" t="str">
        <f>VLOOKUP(J7222,'Ref2'!C:E,3,0)</f>
        <v>LLF</v>
      </c>
      <c r="F7222">
        <v>2</v>
      </c>
      <c r="I7222" t="str">
        <f>VLOOKUP(J7222,Ref!L:M,2,0)</f>
        <v>Yes</v>
      </c>
      <c r="J7222" t="s">
        <v>919</v>
      </c>
      <c r="K7222" t="str">
        <f>VLOOKUP($J7222,Ref!$D:$H,2,0)</f>
        <v xml:space="preserve">Chorleywood, Christ Church                   </v>
      </c>
      <c r="L7222" t="str">
        <f>VLOOKUP($J7222,Ref!$D:$H,3,0)</f>
        <v>Chorleywood, Christ Church</v>
      </c>
      <c r="M7222" t="str">
        <f>VLOOKUP($J7222,Ref!$D:$H,4,0)</f>
        <v>Rickmansworth Deanery</v>
      </c>
      <c r="N7222" t="str">
        <f>VLOOKUP($J7222,Ref!$D:$H,5,0)</f>
        <v xml:space="preserve">Archdeaconry of St Albans </v>
      </c>
      <c r="S7222">
        <v>36063</v>
      </c>
    </row>
    <row r="7223" spans="1:19" x14ac:dyDescent="0.3">
      <c r="A7223">
        <v>2024</v>
      </c>
      <c r="C7223" t="str">
        <f>IF(GETPIVOTDATA("PS % recovery",Sheet4!$B$5,"Parish Name",K7223)&gt;99.949%,"OK","No")</f>
        <v>OK</v>
      </c>
      <c r="D7223" t="str">
        <f>VLOOKUP(J7223,'Ref2'!C:E,3,0)</f>
        <v>LLF</v>
      </c>
      <c r="F7223">
        <v>2</v>
      </c>
      <c r="I7223" t="str">
        <f>VLOOKUP(J7223,Ref!L:M,2,0)</f>
        <v>Yes</v>
      </c>
      <c r="J7223" t="s">
        <v>921</v>
      </c>
      <c r="K7223" t="str">
        <f>VLOOKUP($J7223,Ref!$D:$H,2,0)</f>
        <v xml:space="preserve">Chorleywood, St Andrew                       </v>
      </c>
      <c r="L7223" t="str">
        <f>VLOOKUP($J7223,Ref!$D:$H,3,0)</f>
        <v>Chorleywood, St Andrew</v>
      </c>
      <c r="M7223" t="str">
        <f>VLOOKUP($J7223,Ref!$D:$H,4,0)</f>
        <v>Rickmansworth Deanery</v>
      </c>
      <c r="N7223" t="str">
        <f>VLOOKUP($J7223,Ref!$D:$H,5,0)</f>
        <v xml:space="preserve">Archdeaconry of St Albans </v>
      </c>
      <c r="S7223">
        <v>11424</v>
      </c>
    </row>
    <row r="7224" spans="1:19" x14ac:dyDescent="0.3">
      <c r="A7224">
        <v>2024</v>
      </c>
      <c r="C7224" t="str">
        <f>IF(GETPIVOTDATA("PS % recovery",Sheet4!$B$5,"Parish Name",K7224)&gt;99.949%,"OK","No")</f>
        <v>No</v>
      </c>
      <c r="D7224" t="e">
        <f>VLOOKUP(J7224,'Ref2'!C:E,3,0)</f>
        <v>#N/A</v>
      </c>
      <c r="F7224">
        <v>2</v>
      </c>
      <c r="I7224" t="e">
        <f>VLOOKUP(J7224,Ref!L:M,2,0)</f>
        <v>#N/A</v>
      </c>
      <c r="J7224" t="s">
        <v>923</v>
      </c>
      <c r="K7224" t="str">
        <f>VLOOKUP($J7224,Ref!$D:$H,2,0)</f>
        <v xml:space="preserve">Croxley Green, All Saints                    </v>
      </c>
      <c r="L7224" t="str">
        <f>VLOOKUP($J7224,Ref!$D:$H,3,0)</f>
        <v>Croxley Green, All Saints</v>
      </c>
      <c r="M7224" t="str">
        <f>VLOOKUP($J7224,Ref!$D:$H,4,0)</f>
        <v>Rickmansworth Deanery</v>
      </c>
      <c r="N7224" t="str">
        <f>VLOOKUP($J7224,Ref!$D:$H,5,0)</f>
        <v xml:space="preserve">Archdeaconry of St Albans </v>
      </c>
      <c r="S7224">
        <v>10763</v>
      </c>
    </row>
    <row r="7225" spans="1:19" x14ac:dyDescent="0.3">
      <c r="A7225">
        <v>2024</v>
      </c>
      <c r="C7225" t="str">
        <f>IF(GETPIVOTDATA("PS % recovery",Sheet4!$B$5,"Parish Name",K7225)&gt;99.949%,"OK","No")</f>
        <v>OK</v>
      </c>
      <c r="D7225" t="e">
        <f>VLOOKUP(J7225,'Ref2'!C:E,3,0)</f>
        <v>#N/A</v>
      </c>
      <c r="F7225">
        <v>2</v>
      </c>
      <c r="I7225" t="e">
        <f>VLOOKUP(J7225,Ref!L:M,2,0)</f>
        <v>#N/A</v>
      </c>
      <c r="J7225" t="s">
        <v>925</v>
      </c>
      <c r="K7225" t="str">
        <f>VLOOKUP($J7225,Ref!$D:$H,2,0)</f>
        <v xml:space="preserve">Croxley Green, St Oswald                     </v>
      </c>
      <c r="L7225" t="str">
        <f>VLOOKUP($J7225,Ref!$D:$H,3,0)</f>
        <v>Croxley Green, St Oswald</v>
      </c>
      <c r="M7225" t="str">
        <f>VLOOKUP($J7225,Ref!$D:$H,4,0)</f>
        <v>Rickmansworth Deanery</v>
      </c>
      <c r="N7225" t="str">
        <f>VLOOKUP($J7225,Ref!$D:$H,5,0)</f>
        <v xml:space="preserve">Archdeaconry of St Albans </v>
      </c>
      <c r="S7225">
        <v>5850</v>
      </c>
    </row>
    <row r="7226" spans="1:19" x14ac:dyDescent="0.3">
      <c r="A7226">
        <v>2024</v>
      </c>
      <c r="C7226" t="str">
        <f>IF(GETPIVOTDATA("PS % recovery",Sheet4!$B$5,"Parish Name",K7226)&gt;99.949%,"OK","No")</f>
        <v>OK</v>
      </c>
      <c r="D7226" t="e">
        <f>VLOOKUP(J7226,'Ref2'!C:E,3,0)</f>
        <v>#N/A</v>
      </c>
      <c r="F7226">
        <v>2</v>
      </c>
      <c r="I7226" t="e">
        <f>VLOOKUP(J7226,Ref!L:M,2,0)</f>
        <v>#N/A</v>
      </c>
      <c r="J7226" t="s">
        <v>927</v>
      </c>
      <c r="K7226" t="str">
        <f>VLOOKUP($J7226,Ref!$D:$H,2,0)</f>
        <v xml:space="preserve">Mill End and Heronsgate with West Hyde       </v>
      </c>
      <c r="L7226" t="str">
        <f>VLOOKUP($J7226,Ref!$D:$H,3,0)</f>
        <v>Mill End and Heronsgate with West Hyde</v>
      </c>
      <c r="M7226" t="str">
        <f>VLOOKUP($J7226,Ref!$D:$H,4,0)</f>
        <v>Rickmansworth Deanery</v>
      </c>
      <c r="N7226" t="str">
        <f>VLOOKUP($J7226,Ref!$D:$H,5,0)</f>
        <v xml:space="preserve">Archdeaconry of St Albans </v>
      </c>
      <c r="S7226">
        <v>5677</v>
      </c>
    </row>
    <row r="7227" spans="1:19" x14ac:dyDescent="0.3">
      <c r="A7227">
        <v>2024</v>
      </c>
      <c r="C7227" t="str">
        <f>IF(GETPIVOTDATA("PS % recovery",Sheet4!$B$5,"Parish Name",K7227)&gt;99.949%,"OK","No")</f>
        <v>OK</v>
      </c>
      <c r="D7227" t="e">
        <f>VLOOKUP(J7227,'Ref2'!C:E,3,0)</f>
        <v>#N/A</v>
      </c>
      <c r="F7227">
        <v>2</v>
      </c>
      <c r="I7227" t="e">
        <f>VLOOKUP(J7227,Ref!L:M,2,0)</f>
        <v>#N/A</v>
      </c>
      <c r="J7227" t="s">
        <v>929</v>
      </c>
      <c r="K7227" t="str">
        <f>VLOOKUP($J7227,Ref!$D:$H,2,0)</f>
        <v xml:space="preserve">Rickmansworth                                </v>
      </c>
      <c r="L7227" t="str">
        <f>VLOOKUP($J7227,Ref!$D:$H,3,0)</f>
        <v>Rickmansworth</v>
      </c>
      <c r="M7227" t="str">
        <f>VLOOKUP($J7227,Ref!$D:$H,4,0)</f>
        <v>Rickmansworth Deanery</v>
      </c>
      <c r="N7227" t="str">
        <f>VLOOKUP($J7227,Ref!$D:$H,5,0)</f>
        <v xml:space="preserve">Archdeaconry of St Albans </v>
      </c>
      <c r="S7227">
        <v>7786</v>
      </c>
    </row>
    <row r="7228" spans="1:19" x14ac:dyDescent="0.3">
      <c r="A7228">
        <v>2024</v>
      </c>
      <c r="C7228" t="str">
        <f>IF(GETPIVOTDATA("PS % recovery",Sheet4!$B$5,"Parish Name",K7228)&gt;99.949%,"OK","No")</f>
        <v>No</v>
      </c>
      <c r="D7228" t="e">
        <f>VLOOKUP(J7228,'Ref2'!C:E,3,0)</f>
        <v>#N/A</v>
      </c>
      <c r="F7228">
        <v>2</v>
      </c>
      <c r="I7228" t="e">
        <f>VLOOKUP(J7228,Ref!L:M,2,0)</f>
        <v>#N/A</v>
      </c>
      <c r="J7228" t="s">
        <v>933</v>
      </c>
      <c r="K7228" t="str">
        <f>VLOOKUP($J7228,Ref!$D:$H,2,0)</f>
        <v xml:space="preserve">Sarratt                                      </v>
      </c>
      <c r="L7228" t="str">
        <f>VLOOKUP($J7228,Ref!$D:$H,3,0)</f>
        <v>Sarratt and Chipperfield</v>
      </c>
      <c r="M7228" t="str">
        <f>VLOOKUP($J7228,Ref!$D:$H,4,0)</f>
        <v>Rickmansworth Deanery</v>
      </c>
      <c r="N7228" t="str">
        <f>VLOOKUP($J7228,Ref!$D:$H,5,0)</f>
        <v xml:space="preserve">Archdeaconry of St Albans </v>
      </c>
      <c r="S7228">
        <v>2300</v>
      </c>
    </row>
    <row r="7229" spans="1:19" x14ac:dyDescent="0.3">
      <c r="A7229">
        <v>2024</v>
      </c>
      <c r="C7229" t="str">
        <f>IF(GETPIVOTDATA("PS % recovery",Sheet4!$B$5,"Parish Name",K7229)&gt;99.949%,"OK","No")</f>
        <v>OK</v>
      </c>
      <c r="D7229" t="e">
        <f>VLOOKUP(J7229,'Ref2'!C:E,3,0)</f>
        <v>#N/A</v>
      </c>
      <c r="F7229">
        <v>2</v>
      </c>
      <c r="I7229" t="e">
        <f>VLOOKUP(J7229,Ref!L:M,2,0)</f>
        <v>#N/A</v>
      </c>
      <c r="J7229" t="s">
        <v>951</v>
      </c>
      <c r="K7229" t="str">
        <f>VLOOKUP($J7229,Ref!$D:$H,2,0)</f>
        <v xml:space="preserve">Aldenham                                     </v>
      </c>
      <c r="L7229" t="str">
        <f>VLOOKUP($J7229,Ref!$D:$H,3,0)</f>
        <v>Aldenham, Radlett and Shenley Team Ministry</v>
      </c>
      <c r="M7229" t="str">
        <f>VLOOKUP($J7229,Ref!$D:$H,4,0)</f>
        <v>St Albans Deanery</v>
      </c>
      <c r="N7229" t="str">
        <f>VLOOKUP($J7229,Ref!$D:$H,5,0)</f>
        <v xml:space="preserve">Archdeaconry of St Albans </v>
      </c>
      <c r="S7229">
        <v>2867</v>
      </c>
    </row>
    <row r="7230" spans="1:19" x14ac:dyDescent="0.3">
      <c r="A7230">
        <v>2024</v>
      </c>
      <c r="C7230" t="str">
        <f>IF(GETPIVOTDATA("PS % recovery",Sheet4!$B$5,"Parish Name",K7230)&gt;99.949%,"OK","No")</f>
        <v>OK</v>
      </c>
      <c r="D7230" t="e">
        <f>VLOOKUP(J7230,'Ref2'!C:E,3,0)</f>
        <v>#N/A</v>
      </c>
      <c r="F7230">
        <v>2</v>
      </c>
      <c r="I7230" t="e">
        <f>VLOOKUP(J7230,Ref!L:M,2,0)</f>
        <v>#N/A</v>
      </c>
      <c r="J7230" t="s">
        <v>953</v>
      </c>
      <c r="K7230" t="str">
        <f>VLOOKUP($J7230,Ref!$D:$H,2,0)</f>
        <v xml:space="preserve">Bricket Wood                                 </v>
      </c>
      <c r="L7230" t="str">
        <f>VLOOKUP($J7230,Ref!$D:$H,3,0)</f>
        <v>Bricket Wood</v>
      </c>
      <c r="M7230" t="str">
        <f>VLOOKUP($J7230,Ref!$D:$H,4,0)</f>
        <v>St Albans Deanery</v>
      </c>
      <c r="N7230" t="str">
        <f>VLOOKUP($J7230,Ref!$D:$H,5,0)</f>
        <v xml:space="preserve">Archdeaconry of St Albans </v>
      </c>
      <c r="S7230">
        <v>4773.42</v>
      </c>
    </row>
    <row r="7231" spans="1:19" x14ac:dyDescent="0.3">
      <c r="A7231">
        <v>2024</v>
      </c>
      <c r="C7231" t="str">
        <f>IF(GETPIVOTDATA("PS % recovery",Sheet4!$B$5,"Parish Name",K7231)&gt;99.949%,"OK","No")</f>
        <v>No</v>
      </c>
      <c r="D7231" t="e">
        <f>VLOOKUP(J7231,'Ref2'!C:E,3,0)</f>
        <v>#N/A</v>
      </c>
      <c r="F7231">
        <v>2</v>
      </c>
      <c r="I7231" t="e">
        <f>VLOOKUP(J7231,Ref!L:M,2,0)</f>
        <v>#N/A</v>
      </c>
      <c r="J7231" t="s">
        <v>824</v>
      </c>
      <c r="K7231" t="str">
        <f>VLOOKUP($J7231,Ref!$D:$H,2,0)</f>
        <v xml:space="preserve">London Colney, St Peter                      </v>
      </c>
      <c r="L7231" t="str">
        <f>VLOOKUP($J7231,Ref!$D:$H,3,0)</f>
        <v>London Colney, St Peter</v>
      </c>
      <c r="M7231" t="str">
        <f>VLOOKUP($J7231,Ref!$D:$H,4,0)</f>
        <v>St Albans Deanery</v>
      </c>
      <c r="N7231" t="str">
        <f>VLOOKUP($J7231,Ref!$D:$H,5,0)</f>
        <v xml:space="preserve">Archdeaconry of St Albans </v>
      </c>
      <c r="S7231">
        <v>2000</v>
      </c>
    </row>
    <row r="7232" spans="1:19" x14ac:dyDescent="0.3">
      <c r="A7232">
        <v>2024</v>
      </c>
      <c r="C7232" t="str">
        <f>IF(GETPIVOTDATA("PS % recovery",Sheet4!$B$5,"Parish Name",K7232)&gt;99.949%,"OK","No")</f>
        <v>OK</v>
      </c>
      <c r="D7232" t="e">
        <f>VLOOKUP(J7232,'Ref2'!C:E,3,0)</f>
        <v>#N/A</v>
      </c>
      <c r="F7232">
        <v>2</v>
      </c>
      <c r="I7232" t="e">
        <f>VLOOKUP(J7232,Ref!L:M,2,0)</f>
        <v>#N/A</v>
      </c>
      <c r="J7232" t="s">
        <v>955</v>
      </c>
      <c r="K7232" t="str">
        <f>VLOOKUP($J7232,Ref!$D:$H,2,0)</f>
        <v xml:space="preserve">Colney Heath, St Mark                        </v>
      </c>
      <c r="L7232" t="str">
        <f>VLOOKUP($J7232,Ref!$D:$H,3,0)</f>
        <v>Colney Heath, St Mark</v>
      </c>
      <c r="M7232" t="str">
        <f>VLOOKUP($J7232,Ref!$D:$H,4,0)</f>
        <v>St Albans Deanery</v>
      </c>
      <c r="N7232" t="str">
        <f>VLOOKUP($J7232,Ref!$D:$H,5,0)</f>
        <v xml:space="preserve">Archdeaconry of St Albans </v>
      </c>
      <c r="S7232">
        <v>6000</v>
      </c>
    </row>
    <row r="7233" spans="1:19" x14ac:dyDescent="0.3">
      <c r="A7233">
        <v>2024</v>
      </c>
      <c r="C7233" t="str">
        <f>IF(GETPIVOTDATA("PS % recovery",Sheet4!$B$5,"Parish Name",K7233)&gt;99.949%,"OK","No")</f>
        <v>OK</v>
      </c>
      <c r="D7233" t="e">
        <f>VLOOKUP(J7233,'Ref2'!C:E,3,0)</f>
        <v>#N/A</v>
      </c>
      <c r="F7233">
        <v>2</v>
      </c>
      <c r="I7233" t="e">
        <f>VLOOKUP(J7233,Ref!L:M,2,0)</f>
        <v>#N/A</v>
      </c>
      <c r="J7233" t="s">
        <v>958</v>
      </c>
      <c r="K7233" t="str">
        <f>VLOOKUP($J7233,Ref!$D:$H,2,0)</f>
        <v xml:space="preserve">Frogmore, Holy Trinity                       </v>
      </c>
      <c r="L7233" t="str">
        <f>VLOOKUP($J7233,Ref!$D:$H,3,0)</f>
        <v>Frogmore, Holy Trinity</v>
      </c>
      <c r="M7233" t="str">
        <f>VLOOKUP($J7233,Ref!$D:$H,4,0)</f>
        <v>St Albans Deanery</v>
      </c>
      <c r="N7233" t="str">
        <f>VLOOKUP($J7233,Ref!$D:$H,5,0)</f>
        <v xml:space="preserve">Archdeaconry of St Albans </v>
      </c>
      <c r="S7233">
        <v>4578</v>
      </c>
    </row>
    <row r="7234" spans="1:19" x14ac:dyDescent="0.3">
      <c r="A7234">
        <v>2024</v>
      </c>
      <c r="C7234" t="str">
        <f>IF(GETPIVOTDATA("PS % recovery",Sheet4!$B$5,"Parish Name",K7234)&gt;99.949%,"OK","No")</f>
        <v>OK</v>
      </c>
      <c r="D7234" t="e">
        <f>VLOOKUP(J7234,'Ref2'!C:E,3,0)</f>
        <v>#N/A</v>
      </c>
      <c r="F7234">
        <v>2</v>
      </c>
      <c r="I7234" t="e">
        <f>VLOOKUP(J7234,Ref!L:M,2,0)</f>
        <v>#N/A</v>
      </c>
      <c r="J7234" t="s">
        <v>960</v>
      </c>
      <c r="K7234" t="str">
        <f>VLOOKUP($J7234,Ref!$D:$H,2,0)</f>
        <v xml:space="preserve">Radlett                                      </v>
      </c>
      <c r="L7234" t="str">
        <f>VLOOKUP($J7234,Ref!$D:$H,3,0)</f>
        <v>Aldenham, Radlett and Shenley Team Ministry</v>
      </c>
      <c r="M7234" t="str">
        <f>VLOOKUP($J7234,Ref!$D:$H,4,0)</f>
        <v>St Albans Deanery</v>
      </c>
      <c r="N7234" t="str">
        <f>VLOOKUP($J7234,Ref!$D:$H,5,0)</f>
        <v xml:space="preserve">Archdeaconry of St Albans </v>
      </c>
      <c r="S7234">
        <v>9712</v>
      </c>
    </row>
    <row r="7235" spans="1:19" x14ac:dyDescent="0.3">
      <c r="A7235">
        <v>2024</v>
      </c>
      <c r="C7235" t="str">
        <f>IF(GETPIVOTDATA("PS % recovery",Sheet4!$B$5,"Parish Name",K7235)&gt;99.949%,"OK","No")</f>
        <v>OK</v>
      </c>
      <c r="D7235" t="e">
        <f>VLOOKUP(J7235,'Ref2'!C:E,3,0)</f>
        <v>#N/A</v>
      </c>
      <c r="F7235">
        <v>2</v>
      </c>
      <c r="I7235" t="e">
        <f>VLOOKUP(J7235,Ref!L:M,2,0)</f>
        <v>#N/A</v>
      </c>
      <c r="J7235" t="s">
        <v>935</v>
      </c>
      <c r="K7235" t="str">
        <f>VLOOKUP($J7235,Ref!$D:$H,2,0)</f>
        <v xml:space="preserve">St Albans, Christ Church                     </v>
      </c>
      <c r="L7235" t="str">
        <f>VLOOKUP($J7235,Ref!$D:$H,3,0)</f>
        <v>St Albans, Christ Church</v>
      </c>
      <c r="M7235" t="str">
        <f>VLOOKUP($J7235,Ref!$D:$H,4,0)</f>
        <v>St Albans Deanery</v>
      </c>
      <c r="N7235" t="str">
        <f>VLOOKUP($J7235,Ref!$D:$H,5,0)</f>
        <v xml:space="preserve">Archdeaconry of St Albans </v>
      </c>
      <c r="S7235">
        <v>6384</v>
      </c>
    </row>
    <row r="7236" spans="1:19" x14ac:dyDescent="0.3">
      <c r="A7236">
        <v>2024</v>
      </c>
      <c r="C7236" t="str">
        <f>IF(GETPIVOTDATA("PS % recovery",Sheet4!$B$5,"Parish Name",K7236)&gt;99.949%,"OK","No")</f>
        <v>OK</v>
      </c>
      <c r="D7236" t="e">
        <f>VLOOKUP(J7236,'Ref2'!C:E,3,0)</f>
        <v>#N/A</v>
      </c>
      <c r="F7236">
        <v>2</v>
      </c>
      <c r="I7236" t="e">
        <f>VLOOKUP(J7236,Ref!L:M,2,0)</f>
        <v>#N/A</v>
      </c>
      <c r="J7236" t="s">
        <v>939</v>
      </c>
      <c r="K7236" t="str">
        <f>VLOOKUP($J7236,Ref!$D:$H,2,0)</f>
        <v xml:space="preserve">St Albans, St Mary Marshalswick              </v>
      </c>
      <c r="L7236" t="str">
        <f>VLOOKUP($J7236,Ref!$D:$H,3,0)</f>
        <v>St Albans, St Mary Marshalswick</v>
      </c>
      <c r="M7236" t="str">
        <f>VLOOKUP($J7236,Ref!$D:$H,4,0)</f>
        <v>St Albans Deanery</v>
      </c>
      <c r="N7236" t="str">
        <f>VLOOKUP($J7236,Ref!$D:$H,5,0)</f>
        <v xml:space="preserve">Archdeaconry of St Albans </v>
      </c>
      <c r="S7236">
        <v>5338</v>
      </c>
    </row>
    <row r="7237" spans="1:19" x14ac:dyDescent="0.3">
      <c r="A7237">
        <v>2024</v>
      </c>
      <c r="C7237" t="str">
        <f>IF(GETPIVOTDATA("PS % recovery",Sheet4!$B$5,"Parish Name",K7237)&gt;99.949%,"OK","No")</f>
        <v>OK</v>
      </c>
      <c r="D7237" t="e">
        <f>VLOOKUP(J7237,'Ref2'!C:E,3,0)</f>
        <v>#N/A</v>
      </c>
      <c r="F7237">
        <v>2</v>
      </c>
      <c r="I7237" t="e">
        <f>VLOOKUP(J7237,Ref!L:M,2,0)</f>
        <v>#N/A</v>
      </c>
      <c r="J7237" t="s">
        <v>941</v>
      </c>
      <c r="K7237" t="str">
        <f>VLOOKUP($J7237,Ref!$D:$H,2,0)</f>
        <v xml:space="preserve">St Albans, St Michael                        </v>
      </c>
      <c r="L7237" t="str">
        <f>VLOOKUP($J7237,Ref!$D:$H,3,0)</f>
        <v>St Albans, St Michael</v>
      </c>
      <c r="M7237" t="str">
        <f>VLOOKUP($J7237,Ref!$D:$H,4,0)</f>
        <v>St Albans Deanery</v>
      </c>
      <c r="N7237" t="str">
        <f>VLOOKUP($J7237,Ref!$D:$H,5,0)</f>
        <v xml:space="preserve">Archdeaconry of St Albans </v>
      </c>
      <c r="S7237">
        <v>7964</v>
      </c>
    </row>
    <row r="7238" spans="1:19" x14ac:dyDescent="0.3">
      <c r="A7238">
        <v>2024</v>
      </c>
      <c r="C7238" t="str">
        <f>IF(GETPIVOTDATA("PS % recovery",Sheet4!$B$5,"Parish Name",K7238)&gt;99.949%,"OK","No")</f>
        <v>OK</v>
      </c>
      <c r="D7238" t="e">
        <f>VLOOKUP(J7238,'Ref2'!C:E,3,0)</f>
        <v>#N/A</v>
      </c>
      <c r="F7238">
        <v>2</v>
      </c>
      <c r="I7238" t="str">
        <f>VLOOKUP(J7238,Ref!L:M,2,0)</f>
        <v>Yes</v>
      </c>
      <c r="J7238" t="s">
        <v>943</v>
      </c>
      <c r="K7238" t="str">
        <f>VLOOKUP($J7238,Ref!$D:$H,2,0)</f>
        <v xml:space="preserve">St Albans, St Paul                           </v>
      </c>
      <c r="L7238" t="str">
        <f>VLOOKUP($J7238,Ref!$D:$H,3,0)</f>
        <v>St Albans, St Paul</v>
      </c>
      <c r="M7238" t="str">
        <f>VLOOKUP($J7238,Ref!$D:$H,4,0)</f>
        <v>St Albans Deanery</v>
      </c>
      <c r="N7238" t="str">
        <f>VLOOKUP($J7238,Ref!$D:$H,5,0)</f>
        <v xml:space="preserve">Archdeaconry of St Albans </v>
      </c>
      <c r="S7238">
        <v>10000</v>
      </c>
    </row>
    <row r="7239" spans="1:19" x14ac:dyDescent="0.3">
      <c r="A7239">
        <v>2024</v>
      </c>
      <c r="C7239" t="str">
        <f>IF(GETPIVOTDATA("PS % recovery",Sheet4!$B$5,"Parish Name",K7239)&gt;99.949%,"OK","No")</f>
        <v>OK</v>
      </c>
      <c r="D7239" t="e">
        <f>VLOOKUP(J7239,'Ref2'!C:E,3,0)</f>
        <v>#N/A</v>
      </c>
      <c r="F7239">
        <v>2</v>
      </c>
      <c r="I7239" t="e">
        <f>VLOOKUP(J7239,Ref!L:M,2,0)</f>
        <v>#N/A</v>
      </c>
      <c r="J7239" t="s">
        <v>937</v>
      </c>
      <c r="K7239" t="str">
        <f>VLOOKUP($J7239,Ref!$D:$H,2,0)</f>
        <v xml:space="preserve">St Albans, St Luke                           </v>
      </c>
      <c r="L7239" t="str">
        <f>VLOOKUP($J7239,Ref!$D:$H,3,0)</f>
        <v>St Albans, St Luke</v>
      </c>
      <c r="M7239" t="str">
        <f>VLOOKUP($J7239,Ref!$D:$H,4,0)</f>
        <v>St Albans Deanery</v>
      </c>
      <c r="N7239" t="str">
        <f>VLOOKUP($J7239,Ref!$D:$H,5,0)</f>
        <v xml:space="preserve">Archdeaconry of St Albans </v>
      </c>
      <c r="S7239">
        <v>5917</v>
      </c>
    </row>
    <row r="7240" spans="1:19" x14ac:dyDescent="0.3">
      <c r="A7240">
        <v>2024</v>
      </c>
      <c r="C7240" t="str">
        <f>IF(GETPIVOTDATA("PS % recovery",Sheet4!$B$5,"Parish Name",K7240)&gt;99.949%,"OK","No")</f>
        <v>No</v>
      </c>
      <c r="D7240" t="e">
        <f>VLOOKUP(J7240,'Ref2'!C:E,3,0)</f>
        <v>#N/A</v>
      </c>
      <c r="F7240">
        <v>2</v>
      </c>
      <c r="I7240" t="e">
        <f>VLOOKUP(J7240,Ref!L:M,2,0)</f>
        <v>#N/A</v>
      </c>
      <c r="J7240" t="s">
        <v>945</v>
      </c>
      <c r="K7240" t="str">
        <f>VLOOKUP($J7240,Ref!$D:$H,2,0)</f>
        <v xml:space="preserve">St Albans, St Peter                          </v>
      </c>
      <c r="L7240" t="str">
        <f>VLOOKUP($J7240,Ref!$D:$H,3,0)</f>
        <v>St Albans, St Peter</v>
      </c>
      <c r="M7240" t="str">
        <f>VLOOKUP($J7240,Ref!$D:$H,4,0)</f>
        <v>St Albans Deanery</v>
      </c>
      <c r="N7240" t="str">
        <f>VLOOKUP($J7240,Ref!$D:$H,5,0)</f>
        <v xml:space="preserve">Archdeaconry of St Albans </v>
      </c>
      <c r="S7240">
        <v>8542.25</v>
      </c>
    </row>
    <row r="7241" spans="1:19" x14ac:dyDescent="0.3">
      <c r="A7241">
        <v>2024</v>
      </c>
      <c r="C7241" t="str">
        <f>IF(GETPIVOTDATA("PS % recovery",Sheet4!$B$5,"Parish Name",K7241)&gt;99.949%,"OK","No")</f>
        <v>OK</v>
      </c>
      <c r="D7241" t="e">
        <f>VLOOKUP(J7241,'Ref2'!C:E,3,0)</f>
        <v>#N/A</v>
      </c>
      <c r="F7241">
        <v>2</v>
      </c>
      <c r="I7241" t="e">
        <f>VLOOKUP(J7241,Ref!L:M,2,0)</f>
        <v>#N/A</v>
      </c>
      <c r="J7241" t="s">
        <v>947</v>
      </c>
      <c r="K7241" t="str">
        <f>VLOOKUP($J7241,Ref!$D:$H,2,0)</f>
        <v xml:space="preserve">St Albans, St Saviour                        </v>
      </c>
      <c r="L7241" t="str">
        <f>VLOOKUP($J7241,Ref!$D:$H,3,0)</f>
        <v>St Albans, St Saviour</v>
      </c>
      <c r="M7241" t="str">
        <f>VLOOKUP($J7241,Ref!$D:$H,4,0)</f>
        <v>St Albans Deanery</v>
      </c>
      <c r="N7241" t="str">
        <f>VLOOKUP($J7241,Ref!$D:$H,5,0)</f>
        <v xml:space="preserve">Archdeaconry of St Albans </v>
      </c>
      <c r="S7241">
        <v>5950</v>
      </c>
    </row>
    <row r="7242" spans="1:19" x14ac:dyDescent="0.3">
      <c r="A7242">
        <v>2024</v>
      </c>
      <c r="C7242" t="str">
        <f>IF(GETPIVOTDATA("PS % recovery",Sheet4!$B$5,"Parish Name",K7242)&gt;99.949%,"OK","No")</f>
        <v>OK</v>
      </c>
      <c r="D7242" t="e">
        <f>VLOOKUP(J7242,'Ref2'!C:E,3,0)</f>
        <v>#N/A</v>
      </c>
      <c r="F7242">
        <v>2</v>
      </c>
      <c r="I7242" t="e">
        <f>VLOOKUP(J7242,Ref!L:M,2,0)</f>
        <v>#N/A</v>
      </c>
      <c r="J7242" t="s">
        <v>949</v>
      </c>
      <c r="K7242" t="str">
        <f>VLOOKUP($J7242,Ref!$D:$H,2,0)</f>
        <v xml:space="preserve">St Albans, St Stephen                        </v>
      </c>
      <c r="L7242" t="str">
        <f>VLOOKUP($J7242,Ref!$D:$H,3,0)</f>
        <v>St Albans, St Stephen</v>
      </c>
      <c r="M7242" t="str">
        <f>VLOOKUP($J7242,Ref!$D:$H,4,0)</f>
        <v>St Albans Deanery</v>
      </c>
      <c r="N7242" t="str">
        <f>VLOOKUP($J7242,Ref!$D:$H,5,0)</f>
        <v xml:space="preserve">Archdeaconry of St Albans </v>
      </c>
      <c r="S7242">
        <v>0</v>
      </c>
    </row>
    <row r="7243" spans="1:19" x14ac:dyDescent="0.3">
      <c r="A7243">
        <v>2024</v>
      </c>
      <c r="C7243" t="str">
        <f>IF(GETPIVOTDATA("PS % recovery",Sheet4!$B$5,"Parish Name",K7243)&gt;99.949%,"OK","No")</f>
        <v>No</v>
      </c>
      <c r="D7243" t="e">
        <f>VLOOKUP(J7243,'Ref2'!C:E,3,0)</f>
        <v>#N/A</v>
      </c>
      <c r="F7243">
        <v>2</v>
      </c>
      <c r="I7243" t="e">
        <f>VLOOKUP(J7243,Ref!L:M,2,0)</f>
        <v>#N/A</v>
      </c>
      <c r="J7243" t="s">
        <v>962</v>
      </c>
      <c r="K7243" t="str">
        <f>VLOOKUP($J7243,Ref!$D:$H,2,0)</f>
        <v xml:space="preserve">Shenley                                      </v>
      </c>
      <c r="L7243" t="str">
        <f>VLOOKUP($J7243,Ref!$D:$H,3,0)</f>
        <v>Aldenham, Radlett and Shenley Team Ministry</v>
      </c>
      <c r="M7243" t="str">
        <f>VLOOKUP($J7243,Ref!$D:$H,4,0)</f>
        <v>St Albans Deanery</v>
      </c>
      <c r="N7243" t="str">
        <f>VLOOKUP($J7243,Ref!$D:$H,5,0)</f>
        <v xml:space="preserve">Archdeaconry of St Albans </v>
      </c>
      <c r="S7243">
        <v>0</v>
      </c>
    </row>
    <row r="7244" spans="1:19" x14ac:dyDescent="0.3">
      <c r="A7244">
        <v>2024</v>
      </c>
      <c r="C7244" t="str">
        <f>IF(GETPIVOTDATA("PS % recovery",Sheet4!$B$5,"Parish Name",K7244)&gt;99.949%,"OK","No")</f>
        <v>No</v>
      </c>
      <c r="D7244" t="e">
        <f>VLOOKUP(J7244,'Ref2'!C:E,3,0)</f>
        <v>#N/A</v>
      </c>
      <c r="F7244">
        <v>2</v>
      </c>
      <c r="I7244" t="e">
        <f>VLOOKUP(J7244,Ref!L:M,2,0)</f>
        <v>#N/A</v>
      </c>
      <c r="J7244" t="s">
        <v>1215</v>
      </c>
      <c r="K7244" t="str">
        <f>VLOOKUP($J7244,Ref!$D:$H,2,0)</f>
        <v xml:space="preserve">Knebworth                                    </v>
      </c>
      <c r="L7244" t="str">
        <f>VLOOKUP($J7244,Ref!$D:$H,3,0)</f>
        <v>Knebworth</v>
      </c>
      <c r="M7244" t="str">
        <f>VLOOKUP($J7244,Ref!$D:$H,4,0)</f>
        <v>Stevenage Deanery</v>
      </c>
      <c r="N7244" t="str">
        <f>VLOOKUP($J7244,Ref!$D:$H,5,0)</f>
        <v>Archdeaconry of Hertford</v>
      </c>
      <c r="S7244">
        <v>2500</v>
      </c>
    </row>
    <row r="7245" spans="1:19" x14ac:dyDescent="0.3">
      <c r="A7245">
        <v>2024</v>
      </c>
      <c r="C7245" t="str">
        <f>IF(GETPIVOTDATA("PS % recovery",Sheet4!$B$5,"Parish Name",K7245)&gt;99.949%,"OK","No")</f>
        <v>No</v>
      </c>
      <c r="D7245" t="e">
        <f>VLOOKUP(J7245,'Ref2'!C:E,3,0)</f>
        <v>#N/A</v>
      </c>
      <c r="F7245">
        <v>2</v>
      </c>
      <c r="I7245" t="e">
        <f>VLOOKUP(J7245,Ref!L:M,2,0)</f>
        <v>#N/A</v>
      </c>
      <c r="J7245" t="s">
        <v>1217</v>
      </c>
      <c r="K7245" t="str">
        <f>VLOOKUP($J7245,Ref!$D:$H,2,0)</f>
        <v xml:space="preserve">Oak Church Stevenage                         </v>
      </c>
      <c r="L7245" t="str">
        <f>VLOOKUP($J7245,Ref!$D:$H,3,0)</f>
        <v>Oak Church (extra parochial) (Bishop's Mission Order)</v>
      </c>
      <c r="M7245" t="str">
        <f>VLOOKUP($J7245,Ref!$D:$H,4,0)</f>
        <v>Stevenage Deanery</v>
      </c>
      <c r="N7245" t="str">
        <f>VLOOKUP($J7245,Ref!$D:$H,5,0)</f>
        <v>Archdeaconry of Hertford</v>
      </c>
      <c r="S7245">
        <v>0</v>
      </c>
    </row>
    <row r="7246" spans="1:19" x14ac:dyDescent="0.3">
      <c r="A7246">
        <v>2024</v>
      </c>
      <c r="C7246" t="str">
        <f>IF(GETPIVOTDATA("PS % recovery",Sheet4!$B$5,"Parish Name",K7246)&gt;99.949%,"OK","No")</f>
        <v>OK</v>
      </c>
      <c r="D7246" t="e">
        <f>VLOOKUP(J7246,'Ref2'!C:E,3,0)</f>
        <v>#N/A</v>
      </c>
      <c r="F7246">
        <v>2</v>
      </c>
      <c r="I7246" t="e">
        <f>VLOOKUP(J7246,Ref!L:M,2,0)</f>
        <v>#N/A</v>
      </c>
      <c r="J7246" t="s">
        <v>1221</v>
      </c>
      <c r="K7246" t="str">
        <f>VLOOKUP($J7246,Ref!$D:$H,2,0)</f>
        <v xml:space="preserve">Stevenage, Holy Trinity                      </v>
      </c>
      <c r="L7246" t="str">
        <f>VLOOKUP($J7246,Ref!$D:$H,3,0)</f>
        <v>Stevenage, Holy Trinity</v>
      </c>
      <c r="M7246" t="str">
        <f>VLOOKUP($J7246,Ref!$D:$H,4,0)</f>
        <v>Stevenage Deanery</v>
      </c>
      <c r="N7246" t="str">
        <f>VLOOKUP($J7246,Ref!$D:$H,5,0)</f>
        <v>Archdeaconry of Hertford</v>
      </c>
      <c r="S7246">
        <v>5583</v>
      </c>
    </row>
    <row r="7247" spans="1:19" x14ac:dyDescent="0.3">
      <c r="A7247">
        <v>2024</v>
      </c>
      <c r="C7247" t="str">
        <f>IF(GETPIVOTDATA("PS % recovery",Sheet4!$B$5,"Parish Name",K7247)&gt;99.949%,"OK","No")</f>
        <v>OK</v>
      </c>
      <c r="D7247" t="e">
        <f>VLOOKUP(J7247,'Ref2'!C:E,3,0)</f>
        <v>#N/A</v>
      </c>
      <c r="F7247">
        <v>2</v>
      </c>
      <c r="I7247" t="e">
        <f>VLOOKUP(J7247,Ref!L:M,2,0)</f>
        <v>#N/A</v>
      </c>
      <c r="J7247" t="s">
        <v>1219</v>
      </c>
      <c r="K7247" t="str">
        <f>VLOOKUP($J7247,Ref!$D:$H,2,0)</f>
        <v xml:space="preserve">Stevenage, All Saints, Pin Green             </v>
      </c>
      <c r="L7247" t="str">
        <f>VLOOKUP($J7247,Ref!$D:$H,3,0)</f>
        <v>Stevenage, All Saints, Pin Green</v>
      </c>
      <c r="M7247" t="str">
        <f>VLOOKUP($J7247,Ref!$D:$H,4,0)</f>
        <v>Stevenage Deanery</v>
      </c>
      <c r="N7247" t="str">
        <f>VLOOKUP($J7247,Ref!$D:$H,5,0)</f>
        <v>Archdeaconry of Hertford</v>
      </c>
      <c r="S7247">
        <v>3883.08</v>
      </c>
    </row>
    <row r="7248" spans="1:19" x14ac:dyDescent="0.3">
      <c r="A7248">
        <v>2024</v>
      </c>
      <c r="C7248" t="str">
        <f>IF(GETPIVOTDATA("PS % recovery",Sheet4!$B$5,"Parish Name",K7248)&gt;99.949%,"OK","No")</f>
        <v>No</v>
      </c>
      <c r="D7248" t="e">
        <f>VLOOKUP(J7248,'Ref2'!C:E,3,0)</f>
        <v>#N/A</v>
      </c>
      <c r="F7248">
        <v>2</v>
      </c>
      <c r="I7248" t="e">
        <f>VLOOKUP(J7248,Ref!L:M,2,0)</f>
        <v>#N/A</v>
      </c>
      <c r="J7248" t="s">
        <v>1223</v>
      </c>
      <c r="K7248" t="str">
        <f>VLOOKUP($J7248,Ref!$D:$H,2,0)</f>
        <v xml:space="preserve">Stevenage, St Andrew and St George           </v>
      </c>
      <c r="L7248" t="str">
        <f>VLOOKUP($J7248,Ref!$D:$H,3,0)</f>
        <v>Stevenage, St Andrew and St George</v>
      </c>
      <c r="M7248" t="str">
        <f>VLOOKUP($J7248,Ref!$D:$H,4,0)</f>
        <v>Stevenage Deanery</v>
      </c>
      <c r="N7248" t="str">
        <f>VLOOKUP($J7248,Ref!$D:$H,5,0)</f>
        <v>Archdeaconry of Hertford</v>
      </c>
      <c r="S7248">
        <v>3000</v>
      </c>
    </row>
    <row r="7249" spans="1:19" x14ac:dyDescent="0.3">
      <c r="A7249">
        <v>2024</v>
      </c>
      <c r="C7249" t="str">
        <f>IF(GETPIVOTDATA("PS % recovery",Sheet4!$B$5,"Parish Name",K7249)&gt;99.949%,"OK","No")</f>
        <v>OK</v>
      </c>
      <c r="D7249" t="e">
        <f>VLOOKUP(J7249,'Ref2'!C:E,3,0)</f>
        <v>#N/A</v>
      </c>
      <c r="F7249">
        <v>2</v>
      </c>
      <c r="I7249" t="e">
        <f>VLOOKUP(J7249,Ref!L:M,2,0)</f>
        <v>#N/A</v>
      </c>
      <c r="J7249" t="s">
        <v>1225</v>
      </c>
      <c r="K7249" t="str">
        <f>VLOOKUP($J7249,Ref!$D:$H,2,0)</f>
        <v xml:space="preserve">Stevenage, St Hugh and St John, Chells (LEP) </v>
      </c>
      <c r="L7249" t="str">
        <f>VLOOKUP($J7249,Ref!$D:$H,3,0)</f>
        <v>Stevenage, St Hugh and St John, Chells</v>
      </c>
      <c r="M7249" t="str">
        <f>VLOOKUP($J7249,Ref!$D:$H,4,0)</f>
        <v>Stevenage Deanery</v>
      </c>
      <c r="N7249" t="str">
        <f>VLOOKUP($J7249,Ref!$D:$H,5,0)</f>
        <v>Archdeaconry of Hertford</v>
      </c>
      <c r="S7249">
        <v>4323.3</v>
      </c>
    </row>
    <row r="7250" spans="1:19" x14ac:dyDescent="0.3">
      <c r="A7250">
        <v>2024</v>
      </c>
      <c r="C7250" t="str">
        <f>IF(GETPIVOTDATA("PS % recovery",Sheet4!$B$5,"Parish Name",K7250)&gt;99.949%,"OK","No")</f>
        <v>No</v>
      </c>
      <c r="D7250" t="e">
        <f>VLOOKUP(J7250,'Ref2'!C:E,3,0)</f>
        <v>#N/A</v>
      </c>
      <c r="F7250">
        <v>2</v>
      </c>
      <c r="I7250" t="e">
        <f>VLOOKUP(J7250,Ref!L:M,2,0)</f>
        <v>#N/A</v>
      </c>
      <c r="J7250" t="s">
        <v>1213</v>
      </c>
      <c r="K7250" t="str">
        <f>VLOOKUP($J7250,Ref!$D:$H,2,0)</f>
        <v xml:space="preserve">Stevenage, St Mary, Shephall                 </v>
      </c>
      <c r="L7250" t="str">
        <f>VLOOKUP($J7250,Ref!$D:$H,3,0)</f>
        <v>Stevenage, St Mary, Shephall</v>
      </c>
      <c r="M7250" t="str">
        <f>VLOOKUP($J7250,Ref!$D:$H,4,0)</f>
        <v>Stevenage Deanery</v>
      </c>
      <c r="N7250" t="str">
        <f>VLOOKUP($J7250,Ref!$D:$H,5,0)</f>
        <v>Archdeaconry of Hertford</v>
      </c>
      <c r="S7250">
        <v>1860</v>
      </c>
    </row>
    <row r="7251" spans="1:19" x14ac:dyDescent="0.3">
      <c r="A7251">
        <v>2024</v>
      </c>
      <c r="C7251" t="str">
        <f>IF(GETPIVOTDATA("PS % recovery",Sheet4!$B$5,"Parish Name",K7251)&gt;99.949%,"OK","No")</f>
        <v>No</v>
      </c>
      <c r="D7251" t="str">
        <f>VLOOKUP(J7251,'Ref2'!C:E,3,0)</f>
        <v>LLF</v>
      </c>
      <c r="F7251">
        <v>2</v>
      </c>
      <c r="I7251" t="e">
        <f>VLOOKUP(J7251,Ref!L:M,2,0)</f>
        <v>#N/A</v>
      </c>
      <c r="J7251" t="s">
        <v>1227</v>
      </c>
      <c r="K7251" t="str">
        <f>VLOOKUP($J7251,Ref!$D:$H,2,0)</f>
        <v xml:space="preserve">Stevenage, St Nicholas                       </v>
      </c>
      <c r="L7251" t="str">
        <f>VLOOKUP($J7251,Ref!$D:$H,3,0)</f>
        <v>Stevenage, St Nicholas and Graveley</v>
      </c>
      <c r="M7251" t="str">
        <f>VLOOKUP($J7251,Ref!$D:$H,4,0)</f>
        <v>Stevenage Deanery</v>
      </c>
      <c r="N7251" t="str">
        <f>VLOOKUP($J7251,Ref!$D:$H,5,0)</f>
        <v>Archdeaconry of Hertford</v>
      </c>
      <c r="S7251">
        <v>0</v>
      </c>
    </row>
    <row r="7252" spans="1:19" x14ac:dyDescent="0.3">
      <c r="A7252">
        <v>2024</v>
      </c>
      <c r="C7252" t="str">
        <f>IF(GETPIVOTDATA("PS % recovery",Sheet4!$B$5,"Parish Name",K7252)&gt;99.949%,"OK","No")</f>
        <v>OK</v>
      </c>
      <c r="D7252" t="e">
        <f>VLOOKUP(J7252,'Ref2'!C:E,3,0)</f>
        <v>#N/A</v>
      </c>
      <c r="F7252">
        <v>2</v>
      </c>
      <c r="I7252" t="str">
        <f>VLOOKUP(J7252,Ref!L:M,2,0)</f>
        <v>Yes</v>
      </c>
      <c r="J7252" t="s">
        <v>1229</v>
      </c>
      <c r="K7252" t="str">
        <f>VLOOKUP($J7252,Ref!$D:$H,2,0)</f>
        <v xml:space="preserve">Stevenage, St Peter, Broadwater              </v>
      </c>
      <c r="L7252" t="str">
        <f>VLOOKUP($J7252,Ref!$D:$H,3,0)</f>
        <v>Stevenage, St Peter, Broadwater</v>
      </c>
      <c r="M7252" t="str">
        <f>VLOOKUP($J7252,Ref!$D:$H,4,0)</f>
        <v>Stevenage Deanery</v>
      </c>
      <c r="N7252" t="str">
        <f>VLOOKUP($J7252,Ref!$D:$H,5,0)</f>
        <v>Archdeaconry of Hertford</v>
      </c>
      <c r="S7252">
        <v>4871</v>
      </c>
    </row>
    <row r="7253" spans="1:19" x14ac:dyDescent="0.3">
      <c r="A7253">
        <v>2024</v>
      </c>
      <c r="C7253" t="str">
        <f>IF(GETPIVOTDATA("PS % recovery",Sheet4!$B$5,"Parish Name",K7253)&gt;99.949%,"OK","No")</f>
        <v>OK</v>
      </c>
      <c r="D7253" t="e">
        <f>VLOOKUP(J7253,'Ref2'!C:E,3,0)</f>
        <v>#N/A</v>
      </c>
      <c r="F7253">
        <v>2</v>
      </c>
      <c r="I7253" t="e">
        <f>VLOOKUP(J7253,Ref!L:M,2,0)</f>
        <v>#N/A</v>
      </c>
      <c r="J7253" t="s">
        <v>964</v>
      </c>
      <c r="K7253" t="str">
        <f>VLOOKUP($J7253,Ref!$D:$H,2,0)</f>
        <v xml:space="preserve">Abbots Langley                               </v>
      </c>
      <c r="L7253" t="str">
        <f>VLOOKUP($J7253,Ref!$D:$H,3,0)</f>
        <v>Abbots Langley</v>
      </c>
      <c r="M7253" t="str">
        <f>VLOOKUP($J7253,Ref!$D:$H,4,0)</f>
        <v>Watford Deanery</v>
      </c>
      <c r="N7253" t="str">
        <f>VLOOKUP($J7253,Ref!$D:$H,5,0)</f>
        <v xml:space="preserve">Archdeaconry of St Albans </v>
      </c>
      <c r="S7253">
        <v>7500</v>
      </c>
    </row>
    <row r="7254" spans="1:19" x14ac:dyDescent="0.3">
      <c r="A7254">
        <v>2024</v>
      </c>
      <c r="C7254" t="str">
        <f>IF(GETPIVOTDATA("PS % recovery",Sheet4!$B$5,"Parish Name",K7254)&gt;99.949%,"OK","No")</f>
        <v>OK</v>
      </c>
      <c r="D7254" t="e">
        <f>VLOOKUP(J7254,'Ref2'!C:E,3,0)</f>
        <v>#N/A</v>
      </c>
      <c r="F7254">
        <v>2</v>
      </c>
      <c r="I7254" t="e">
        <f>VLOOKUP(J7254,Ref!L:M,2,0)</f>
        <v>#N/A</v>
      </c>
      <c r="J7254" t="s">
        <v>987</v>
      </c>
      <c r="K7254" t="str">
        <f>VLOOKUP($J7254,Ref!$D:$H,2,0)</f>
        <v xml:space="preserve">Bushey                                       </v>
      </c>
      <c r="L7254" t="str">
        <f>VLOOKUP($J7254,Ref!$D:$H,3,0)</f>
        <v>Bushey</v>
      </c>
      <c r="M7254" t="str">
        <f>VLOOKUP($J7254,Ref!$D:$H,4,0)</f>
        <v>Watford Deanery</v>
      </c>
      <c r="N7254" t="str">
        <f>VLOOKUP($J7254,Ref!$D:$H,5,0)</f>
        <v xml:space="preserve">Archdeaconry of St Albans </v>
      </c>
      <c r="S7254">
        <v>6920</v>
      </c>
    </row>
    <row r="7255" spans="1:19" x14ac:dyDescent="0.3">
      <c r="A7255">
        <v>2024</v>
      </c>
      <c r="C7255" t="str">
        <f>IF(GETPIVOTDATA("PS % recovery",Sheet4!$B$5,"Parish Name",K7255)&gt;99.949%,"OK","No")</f>
        <v>No</v>
      </c>
      <c r="D7255" t="e">
        <f>VLOOKUP(J7255,'Ref2'!C:E,3,0)</f>
        <v>#N/A</v>
      </c>
      <c r="F7255">
        <v>2</v>
      </c>
      <c r="I7255" t="e">
        <f>VLOOKUP(J7255,Ref!L:M,2,0)</f>
        <v>#N/A</v>
      </c>
      <c r="J7255" t="s">
        <v>989</v>
      </c>
      <c r="K7255" t="str">
        <f>VLOOKUP($J7255,Ref!$D:$H,2,0)</f>
        <v xml:space="preserve">Bushey Heath, St Peter                       </v>
      </c>
      <c r="L7255" t="str">
        <f>VLOOKUP($J7255,Ref!$D:$H,3,0)</f>
        <v>Bushey Heath, St Peter</v>
      </c>
      <c r="M7255" t="str">
        <f>VLOOKUP($J7255,Ref!$D:$H,4,0)</f>
        <v>Watford Deanery</v>
      </c>
      <c r="N7255" t="str">
        <f>VLOOKUP($J7255,Ref!$D:$H,5,0)</f>
        <v xml:space="preserve">Archdeaconry of St Albans </v>
      </c>
      <c r="S7255">
        <v>3500</v>
      </c>
    </row>
    <row r="7256" spans="1:19" x14ac:dyDescent="0.3">
      <c r="A7256">
        <v>2024</v>
      </c>
      <c r="C7256" t="str">
        <f>IF(GETPIVOTDATA("PS % recovery",Sheet4!$B$5,"Parish Name",K7256)&gt;99.949%,"OK","No")</f>
        <v>OK</v>
      </c>
      <c r="D7256" t="e">
        <f>VLOOKUP(J7256,'Ref2'!C:E,3,0)</f>
        <v>#N/A</v>
      </c>
      <c r="F7256">
        <v>2</v>
      </c>
      <c r="I7256" t="e">
        <f>VLOOKUP(J7256,Ref!L:M,2,0)</f>
        <v>#N/A</v>
      </c>
      <c r="J7256" t="s">
        <v>966</v>
      </c>
      <c r="K7256" t="str">
        <f>VLOOKUP($J7256,Ref!$D:$H,2,0)</f>
        <v xml:space="preserve">Langleybury, St Paul                         </v>
      </c>
      <c r="L7256" t="str">
        <f>VLOOKUP($J7256,Ref!$D:$H,3,0)</f>
        <v>Langleybury, St Paul</v>
      </c>
      <c r="M7256" t="str">
        <f>VLOOKUP($J7256,Ref!$D:$H,4,0)</f>
        <v>Watford Deanery</v>
      </c>
      <c r="N7256" t="str">
        <f>VLOOKUP($J7256,Ref!$D:$H,5,0)</f>
        <v xml:space="preserve">Archdeaconry of St Albans </v>
      </c>
      <c r="S7256">
        <v>3370</v>
      </c>
    </row>
    <row r="7257" spans="1:19" x14ac:dyDescent="0.3">
      <c r="A7257">
        <v>2024</v>
      </c>
      <c r="C7257" t="str">
        <f>IF(GETPIVOTDATA("PS % recovery",Sheet4!$B$5,"Parish Name",K7257)&gt;99.949%,"OK","No")</f>
        <v>No</v>
      </c>
      <c r="D7257" t="e">
        <f>VLOOKUP(J7257,'Ref2'!C:E,3,0)</f>
        <v>#N/A</v>
      </c>
      <c r="F7257">
        <v>2</v>
      </c>
      <c r="I7257" t="e">
        <f>VLOOKUP(J7257,Ref!L:M,2,0)</f>
        <v>#N/A</v>
      </c>
      <c r="J7257" t="s">
        <v>968</v>
      </c>
      <c r="K7257" t="str">
        <f>VLOOKUP($J7257,Ref!$D:$H,2,0)</f>
        <v xml:space="preserve">Leavesden, All Saints                        </v>
      </c>
      <c r="L7257" t="str">
        <f>VLOOKUP($J7257,Ref!$D:$H,3,0)</f>
        <v>Leavesden, All Saints</v>
      </c>
      <c r="M7257" t="str">
        <f>VLOOKUP($J7257,Ref!$D:$H,4,0)</f>
        <v>Watford Deanery</v>
      </c>
      <c r="N7257" t="str">
        <f>VLOOKUP($J7257,Ref!$D:$H,5,0)</f>
        <v xml:space="preserve">Archdeaconry of St Albans </v>
      </c>
      <c r="S7257">
        <v>1921</v>
      </c>
    </row>
    <row r="7258" spans="1:19" x14ac:dyDescent="0.3">
      <c r="A7258">
        <v>2024</v>
      </c>
      <c r="C7258" t="str">
        <f>IF(GETPIVOTDATA("PS % recovery",Sheet4!$B$5,"Parish Name",K7258)&gt;99.949%,"OK","No")</f>
        <v>OK</v>
      </c>
      <c r="D7258" t="e">
        <f>VLOOKUP(J7258,'Ref2'!C:E,3,0)</f>
        <v>#N/A</v>
      </c>
      <c r="F7258">
        <v>2</v>
      </c>
      <c r="I7258" t="e">
        <f>VLOOKUP(J7258,Ref!L:M,2,0)</f>
        <v>#N/A</v>
      </c>
      <c r="J7258" t="s">
        <v>970</v>
      </c>
      <c r="K7258" t="str">
        <f>VLOOKUP($J7258,Ref!$D:$H,2,0)</f>
        <v xml:space="preserve">Oxhey, All Saints                            </v>
      </c>
      <c r="L7258" t="str">
        <f>VLOOKUP($J7258,Ref!$D:$H,3,0)</f>
        <v>South Oxhey and Carpenders Park</v>
      </c>
      <c r="M7258" t="str">
        <f>VLOOKUP($J7258,Ref!$D:$H,4,0)</f>
        <v>Watford Deanery</v>
      </c>
      <c r="N7258" t="str">
        <f>VLOOKUP($J7258,Ref!$D:$H,5,0)</f>
        <v xml:space="preserve">Archdeaconry of St Albans </v>
      </c>
      <c r="S7258">
        <v>3580.5</v>
      </c>
    </row>
    <row r="7259" spans="1:19" x14ac:dyDescent="0.3">
      <c r="A7259">
        <v>2024</v>
      </c>
      <c r="C7259" t="str">
        <f>IF(GETPIVOTDATA("PS % recovery",Sheet4!$B$5,"Parish Name",K7259)&gt;99.949%,"OK","No")</f>
        <v>OK</v>
      </c>
      <c r="D7259" t="e">
        <f>VLOOKUP(J7259,'Ref2'!C:E,3,0)</f>
        <v>#N/A</v>
      </c>
      <c r="F7259">
        <v>2</v>
      </c>
      <c r="I7259" t="e">
        <f>VLOOKUP(J7259,Ref!L:M,2,0)</f>
        <v>#N/A</v>
      </c>
      <c r="J7259" t="s">
        <v>972</v>
      </c>
      <c r="K7259" t="str">
        <f>VLOOKUP($J7259,Ref!$D:$H,2,0)</f>
        <v xml:space="preserve">Oxhey, St Matthew                            </v>
      </c>
      <c r="L7259" t="str">
        <f>VLOOKUP($J7259,Ref!$D:$H,3,0)</f>
        <v>Oxhey, St Matthew</v>
      </c>
      <c r="M7259" t="str">
        <f>VLOOKUP($J7259,Ref!$D:$H,4,0)</f>
        <v>Watford Deanery</v>
      </c>
      <c r="N7259" t="str">
        <f>VLOOKUP($J7259,Ref!$D:$H,5,0)</f>
        <v xml:space="preserve">Archdeaconry of St Albans </v>
      </c>
      <c r="S7259">
        <v>3988</v>
      </c>
    </row>
    <row r="7260" spans="1:19" x14ac:dyDescent="0.3">
      <c r="A7260">
        <v>2024</v>
      </c>
      <c r="C7260" t="str">
        <f>IF(GETPIVOTDATA("PS % recovery",Sheet4!$B$5,"Parish Name",K7260)&gt;99.949%,"OK","No")</f>
        <v>No</v>
      </c>
      <c r="D7260" t="e">
        <f>VLOOKUP(J7260,'Ref2'!C:E,3,0)</f>
        <v>#N/A</v>
      </c>
      <c r="F7260">
        <v>2</v>
      </c>
      <c r="I7260" t="str">
        <f>VLOOKUP(J7260,Ref!L:M,2,0)</f>
        <v>Yes</v>
      </c>
      <c r="J7260" t="s">
        <v>974</v>
      </c>
      <c r="K7260" t="str">
        <f>VLOOKUP($J7260,Ref!$D:$H,2,0)</f>
        <v xml:space="preserve">Watford, Christ Church                       </v>
      </c>
      <c r="L7260" t="str">
        <f>VLOOKUP($J7260,Ref!$D:$H,3,0)</f>
        <v>Watford, Christ Church</v>
      </c>
      <c r="M7260" t="str">
        <f>VLOOKUP($J7260,Ref!$D:$H,4,0)</f>
        <v>Watford Deanery</v>
      </c>
      <c r="N7260" t="str">
        <f>VLOOKUP($J7260,Ref!$D:$H,5,0)</f>
        <v xml:space="preserve">Archdeaconry of St Albans </v>
      </c>
      <c r="S7260">
        <v>0</v>
      </c>
    </row>
    <row r="7261" spans="1:19" x14ac:dyDescent="0.3">
      <c r="A7261">
        <v>2024</v>
      </c>
      <c r="C7261" t="str">
        <f>IF(GETPIVOTDATA("PS % recovery",Sheet4!$B$5,"Parish Name",K7261)&gt;99.949%,"OK","No")</f>
        <v>OK</v>
      </c>
      <c r="D7261" t="e">
        <f>VLOOKUP(J7261,'Ref2'!C:E,3,0)</f>
        <v>#N/A</v>
      </c>
      <c r="F7261">
        <v>2</v>
      </c>
      <c r="I7261" t="e">
        <f>VLOOKUP(J7261,Ref!L:M,2,0)</f>
        <v>#N/A</v>
      </c>
      <c r="J7261" t="s">
        <v>976</v>
      </c>
      <c r="K7261" t="str">
        <f>VLOOKUP($J7261,Ref!$D:$H,2,0)</f>
        <v xml:space="preserve">Watford, St Andrew (LEP)                     </v>
      </c>
      <c r="L7261" t="str">
        <f>VLOOKUP($J7261,Ref!$D:$H,3,0)</f>
        <v>Watford, St Andrew</v>
      </c>
      <c r="M7261" t="str">
        <f>VLOOKUP($J7261,Ref!$D:$H,4,0)</f>
        <v>Watford Deanery</v>
      </c>
      <c r="N7261" t="str">
        <f>VLOOKUP($J7261,Ref!$D:$H,5,0)</f>
        <v xml:space="preserve">Archdeaconry of St Albans </v>
      </c>
      <c r="S7261">
        <v>2680</v>
      </c>
    </row>
    <row r="7262" spans="1:19" x14ac:dyDescent="0.3">
      <c r="A7262">
        <v>2024</v>
      </c>
      <c r="C7262" t="str">
        <f>IF(GETPIVOTDATA("PS % recovery",Sheet4!$B$5,"Parish Name",K7262)&gt;99.949%,"OK","No")</f>
        <v>No</v>
      </c>
      <c r="D7262" t="e">
        <f>VLOOKUP(J7262,'Ref2'!C:E,3,0)</f>
        <v>#N/A</v>
      </c>
      <c r="F7262">
        <v>2</v>
      </c>
      <c r="I7262" t="str">
        <f>VLOOKUP(J7262,Ref!L:M,2,0)</f>
        <v>Yes</v>
      </c>
      <c r="J7262" t="s">
        <v>825</v>
      </c>
      <c r="K7262" t="str">
        <f>VLOOKUP($J7262,Ref!$D:$H,2,0)</f>
        <v xml:space="preserve">Watford, St John                             </v>
      </c>
      <c r="L7262" t="str">
        <f>VLOOKUP($J7262,Ref!$D:$H,3,0)</f>
        <v>Watford, St John</v>
      </c>
      <c r="M7262" t="str">
        <f>VLOOKUP($J7262,Ref!$D:$H,4,0)</f>
        <v>Watford Deanery</v>
      </c>
      <c r="N7262" t="str">
        <f>VLOOKUP($J7262,Ref!$D:$H,5,0)</f>
        <v xml:space="preserve">Archdeaconry of St Albans </v>
      </c>
      <c r="S7262">
        <v>0</v>
      </c>
    </row>
    <row r="7263" spans="1:19" x14ac:dyDescent="0.3">
      <c r="A7263">
        <v>2024</v>
      </c>
      <c r="C7263" t="str">
        <f>IF(GETPIVOTDATA("PS % recovery",Sheet4!$B$5,"Parish Name",K7263)&gt;99.949%,"OK","No")</f>
        <v>OK</v>
      </c>
      <c r="D7263" t="e">
        <f>VLOOKUP(J7263,'Ref2'!C:E,3,0)</f>
        <v>#N/A</v>
      </c>
      <c r="F7263">
        <v>2</v>
      </c>
      <c r="I7263" t="e">
        <f>VLOOKUP(J7263,Ref!L:M,2,0)</f>
        <v>#N/A</v>
      </c>
      <c r="J7263" t="s">
        <v>979</v>
      </c>
      <c r="K7263" t="str">
        <f>VLOOKUP($J7263,Ref!$D:$H,2,0)</f>
        <v xml:space="preserve">Watford, St Luke                             </v>
      </c>
      <c r="L7263" t="str">
        <f>VLOOKUP($J7263,Ref!$D:$H,3,0)</f>
        <v>Watford, St Luke</v>
      </c>
      <c r="M7263" t="str">
        <f>VLOOKUP($J7263,Ref!$D:$H,4,0)</f>
        <v>Watford Deanery</v>
      </c>
      <c r="N7263" t="str">
        <f>VLOOKUP($J7263,Ref!$D:$H,5,0)</f>
        <v xml:space="preserve">Archdeaconry of St Albans </v>
      </c>
      <c r="S7263">
        <v>10296</v>
      </c>
    </row>
    <row r="7264" spans="1:19" x14ac:dyDescent="0.3">
      <c r="A7264">
        <v>2024</v>
      </c>
      <c r="C7264" t="str">
        <f>IF(GETPIVOTDATA("PS % recovery",Sheet4!$B$5,"Parish Name",K7264)&gt;99.949%,"OK","No")</f>
        <v>OK</v>
      </c>
      <c r="D7264" t="e">
        <f>VLOOKUP(J7264,'Ref2'!C:E,3,0)</f>
        <v>#N/A</v>
      </c>
      <c r="F7264">
        <v>2</v>
      </c>
      <c r="I7264" t="e">
        <f>VLOOKUP(J7264,Ref!L:M,2,0)</f>
        <v>#N/A</v>
      </c>
      <c r="J7264" t="s">
        <v>981</v>
      </c>
      <c r="K7264" t="str">
        <f>VLOOKUP($J7264,Ref!$D:$H,2,0)</f>
        <v xml:space="preserve">Watford                                      </v>
      </c>
      <c r="L7264" t="str">
        <f>VLOOKUP($J7264,Ref!$D:$H,3,0)</f>
        <v>Watford</v>
      </c>
      <c r="M7264" t="str">
        <f>VLOOKUP($J7264,Ref!$D:$H,4,0)</f>
        <v>Watford Deanery</v>
      </c>
      <c r="N7264" t="str">
        <f>VLOOKUP($J7264,Ref!$D:$H,5,0)</f>
        <v xml:space="preserve">Archdeaconry of St Albans </v>
      </c>
      <c r="S7264">
        <v>7407.5</v>
      </c>
    </row>
    <row r="7265" spans="1:19" x14ac:dyDescent="0.3">
      <c r="A7265">
        <v>2024</v>
      </c>
      <c r="C7265" t="str">
        <f>IF(GETPIVOTDATA("PS % recovery",Sheet4!$B$5,"Parish Name",K7265)&gt;99.949%,"OK","No")</f>
        <v>OK</v>
      </c>
      <c r="D7265" t="e">
        <f>VLOOKUP(J7265,'Ref2'!C:E,3,0)</f>
        <v>#N/A</v>
      </c>
      <c r="F7265">
        <v>2</v>
      </c>
      <c r="I7265" t="e">
        <f>VLOOKUP(J7265,Ref!L:M,2,0)</f>
        <v>#N/A</v>
      </c>
      <c r="J7265" t="s">
        <v>983</v>
      </c>
      <c r="K7265" t="str">
        <f>VLOOKUP($J7265,Ref!$D:$H,2,0)</f>
        <v xml:space="preserve">Watford, St Michael and All Angels (LEP)     </v>
      </c>
      <c r="L7265" t="str">
        <f>VLOOKUP($J7265,Ref!$D:$H,3,0)</f>
        <v>Watford, St Michael</v>
      </c>
      <c r="M7265" t="str">
        <f>VLOOKUP($J7265,Ref!$D:$H,4,0)</f>
        <v>Watford Deanery</v>
      </c>
      <c r="N7265" t="str">
        <f>VLOOKUP($J7265,Ref!$D:$H,5,0)</f>
        <v xml:space="preserve">Archdeaconry of St Albans </v>
      </c>
      <c r="S7265">
        <v>4407</v>
      </c>
    </row>
    <row r="7266" spans="1:19" x14ac:dyDescent="0.3">
      <c r="A7266">
        <v>2024</v>
      </c>
      <c r="C7266" t="str">
        <f>IF(GETPIVOTDATA("PS % recovery",Sheet4!$B$5,"Parish Name",K7266)&gt;99.949%,"OK","No")</f>
        <v>No</v>
      </c>
      <c r="D7266" t="e">
        <f>VLOOKUP(J7266,'Ref2'!C:E,3,0)</f>
        <v>#N/A</v>
      </c>
      <c r="F7266">
        <v>2</v>
      </c>
      <c r="I7266" t="str">
        <f>VLOOKUP(J7266,Ref!L:M,2,0)</f>
        <v>Yes</v>
      </c>
      <c r="J7266" t="s">
        <v>985</v>
      </c>
      <c r="K7266" t="str">
        <f>VLOOKUP($J7266,Ref!$D:$H,2,0)</f>
        <v xml:space="preserve">Watford, St Peter                            </v>
      </c>
      <c r="L7266" t="str">
        <f>VLOOKUP($J7266,Ref!$D:$H,3,0)</f>
        <v>Watford, St Peter</v>
      </c>
      <c r="M7266" t="str">
        <f>VLOOKUP($J7266,Ref!$D:$H,4,0)</f>
        <v>Watford Deanery</v>
      </c>
      <c r="N7266" t="str">
        <f>VLOOKUP($J7266,Ref!$D:$H,5,0)</f>
        <v xml:space="preserve">Archdeaconry of St Albans </v>
      </c>
      <c r="S7266">
        <v>0</v>
      </c>
    </row>
    <row r="7267" spans="1:19" x14ac:dyDescent="0.3">
      <c r="A7267">
        <v>2024</v>
      </c>
      <c r="C7267" t="str">
        <f>IF(GETPIVOTDATA("PS % recovery",Sheet4!$B$5,"Parish Name",K7267)&gt;99.949%,"OK","No")</f>
        <v>No</v>
      </c>
      <c r="D7267" t="e">
        <f>VLOOKUP(J7267,'Ref2'!C:E,3,0)</f>
        <v>#N/A</v>
      </c>
      <c r="F7267">
        <v>2</v>
      </c>
      <c r="I7267" t="e">
        <f>VLOOKUP(J7267,Ref!L:M,2,0)</f>
        <v>#N/A</v>
      </c>
      <c r="J7267" t="s">
        <v>826</v>
      </c>
      <c r="K7267" t="str">
        <f>VLOOKUP($J7267,Ref!$D:$H,2,0)</f>
        <v xml:space="preserve">Ayot St Lawrence                             </v>
      </c>
      <c r="L7267" t="str">
        <f>VLOOKUP($J7267,Ref!$D:$H,3,0)</f>
        <v>Kimpton with Ayot St Lawrence</v>
      </c>
      <c r="M7267" t="str">
        <f>VLOOKUP($J7267,Ref!$D:$H,4,0)</f>
        <v>Wheathampstead Deanery</v>
      </c>
      <c r="N7267" t="str">
        <f>VLOOKUP($J7267,Ref!$D:$H,5,0)</f>
        <v xml:space="preserve">Archdeaconry of St Albans </v>
      </c>
      <c r="S7267">
        <v>140</v>
      </c>
    </row>
    <row r="7268" spans="1:19" x14ac:dyDescent="0.3">
      <c r="A7268">
        <v>2024</v>
      </c>
      <c r="C7268" t="str">
        <f>IF(GETPIVOTDATA("PS % recovery",Sheet4!$B$5,"Parish Name",K7268)&gt;99.949%,"OK","No")</f>
        <v>No</v>
      </c>
      <c r="D7268" t="e">
        <f>VLOOKUP(J7268,'Ref2'!C:E,3,0)</f>
        <v>#N/A</v>
      </c>
      <c r="F7268">
        <v>2</v>
      </c>
      <c r="I7268" t="e">
        <f>VLOOKUP(J7268,Ref!L:M,2,0)</f>
        <v>#N/A</v>
      </c>
      <c r="J7268" t="s">
        <v>993</v>
      </c>
      <c r="K7268" t="str">
        <f>VLOOKUP($J7268,Ref!$D:$H,2,0)</f>
        <v xml:space="preserve">Flamstead                                    </v>
      </c>
      <c r="L7268" t="str">
        <f>VLOOKUP($J7268,Ref!$D:$H,3,0)</f>
        <v>Flamstead and Markyate Street</v>
      </c>
      <c r="M7268" t="str">
        <f>VLOOKUP($J7268,Ref!$D:$H,4,0)</f>
        <v>Wheathampstead Deanery</v>
      </c>
      <c r="N7268" t="str">
        <f>VLOOKUP($J7268,Ref!$D:$H,5,0)</f>
        <v xml:space="preserve">Archdeaconry of St Albans </v>
      </c>
      <c r="S7268">
        <v>0</v>
      </c>
    </row>
    <row r="7269" spans="1:19" x14ac:dyDescent="0.3">
      <c r="A7269">
        <v>2024</v>
      </c>
      <c r="C7269" t="str">
        <f>IF(GETPIVOTDATA("PS % recovery",Sheet4!$B$5,"Parish Name",K7269)&gt;99.949%,"OK","No")</f>
        <v>OK</v>
      </c>
      <c r="D7269" t="e">
        <f>VLOOKUP(J7269,'Ref2'!C:E,3,0)</f>
        <v>#N/A</v>
      </c>
      <c r="F7269">
        <v>2</v>
      </c>
      <c r="I7269" t="e">
        <f>VLOOKUP(J7269,Ref!L:M,2,0)</f>
        <v>#N/A</v>
      </c>
      <c r="J7269" t="s">
        <v>995</v>
      </c>
      <c r="K7269" t="str">
        <f>VLOOKUP($J7269,Ref!$D:$H,2,0)</f>
        <v xml:space="preserve">Harpenden, St John                           </v>
      </c>
      <c r="L7269" t="str">
        <f>VLOOKUP($J7269,Ref!$D:$H,3,0)</f>
        <v>Harpenden, St John</v>
      </c>
      <c r="M7269" t="str">
        <f>VLOOKUP($J7269,Ref!$D:$H,4,0)</f>
        <v>Wheathampstead Deanery</v>
      </c>
      <c r="N7269" t="str">
        <f>VLOOKUP($J7269,Ref!$D:$H,5,0)</f>
        <v xml:space="preserve">Archdeaconry of St Albans </v>
      </c>
      <c r="S7269">
        <v>7646</v>
      </c>
    </row>
    <row r="7270" spans="1:19" x14ac:dyDescent="0.3">
      <c r="A7270">
        <v>2024</v>
      </c>
      <c r="C7270" t="str">
        <f>IF(GETPIVOTDATA("PS % recovery",Sheet4!$B$5,"Parish Name",K7270)&gt;99.949%,"OK","No")</f>
        <v>OK</v>
      </c>
      <c r="D7270" t="e">
        <f>VLOOKUP(J7270,'Ref2'!C:E,3,0)</f>
        <v>#N/A</v>
      </c>
      <c r="F7270">
        <v>2</v>
      </c>
      <c r="I7270" t="e">
        <f>VLOOKUP(J7270,Ref!L:M,2,0)</f>
        <v>#N/A</v>
      </c>
      <c r="J7270" t="s">
        <v>997</v>
      </c>
      <c r="K7270" t="str">
        <f>VLOOKUP($J7270,Ref!$D:$H,2,0)</f>
        <v xml:space="preserve">Harpenden                                    </v>
      </c>
      <c r="L7270" t="str">
        <f>VLOOKUP($J7270,Ref!$D:$H,3,0)</f>
        <v>Harpenden</v>
      </c>
      <c r="M7270" t="str">
        <f>VLOOKUP($J7270,Ref!$D:$H,4,0)</f>
        <v>Wheathampstead Deanery</v>
      </c>
      <c r="N7270" t="str">
        <f>VLOOKUP($J7270,Ref!$D:$H,5,0)</f>
        <v xml:space="preserve">Archdeaconry of St Albans </v>
      </c>
      <c r="S7270">
        <v>24496</v>
      </c>
    </row>
    <row r="7271" spans="1:19" x14ac:dyDescent="0.3">
      <c r="A7271">
        <v>2024</v>
      </c>
      <c r="C7271" t="str">
        <f>IF(GETPIVOTDATA("PS % recovery",Sheet4!$B$5,"Parish Name",K7271)&gt;99.949%,"OK","No")</f>
        <v>OK</v>
      </c>
      <c r="D7271" t="e">
        <f>VLOOKUP(J7271,'Ref2'!C:E,3,0)</f>
        <v>#N/A</v>
      </c>
      <c r="F7271">
        <v>2</v>
      </c>
      <c r="I7271" t="e">
        <f>VLOOKUP(J7271,Ref!L:M,2,0)</f>
        <v>#N/A</v>
      </c>
      <c r="J7271" t="s">
        <v>828</v>
      </c>
      <c r="K7271" t="str">
        <f>VLOOKUP($J7271,Ref!$D:$H,2,0)</f>
        <v xml:space="preserve">Kimpton                                      </v>
      </c>
      <c r="L7271" t="str">
        <f>VLOOKUP($J7271,Ref!$D:$H,3,0)</f>
        <v>Kimpton with Ayot St Lawrence</v>
      </c>
      <c r="M7271" t="str">
        <f>VLOOKUP($J7271,Ref!$D:$H,4,0)</f>
        <v>Wheathampstead Deanery</v>
      </c>
      <c r="N7271" t="str">
        <f>VLOOKUP($J7271,Ref!$D:$H,5,0)</f>
        <v xml:space="preserve">Archdeaconry of St Albans </v>
      </c>
      <c r="S7271">
        <v>3343</v>
      </c>
    </row>
    <row r="7272" spans="1:19" x14ac:dyDescent="0.3">
      <c r="A7272">
        <v>2024</v>
      </c>
      <c r="C7272" t="str">
        <f>IF(GETPIVOTDATA("PS % recovery",Sheet4!$B$5,"Parish Name",K7272)&gt;99.949%,"OK","No")</f>
        <v>OK</v>
      </c>
      <c r="D7272" t="e">
        <f>VLOOKUP(J7272,'Ref2'!C:E,3,0)</f>
        <v>#N/A</v>
      </c>
      <c r="F7272">
        <v>2</v>
      </c>
      <c r="I7272" t="e">
        <f>VLOOKUP(J7272,Ref!L:M,2,0)</f>
        <v>#N/A</v>
      </c>
      <c r="J7272" t="s">
        <v>999</v>
      </c>
      <c r="K7272" t="str">
        <f>VLOOKUP($J7272,Ref!$D:$H,2,0)</f>
        <v xml:space="preserve">Markyate Street, St John the Baptist         </v>
      </c>
      <c r="L7272" t="str">
        <f>VLOOKUP($J7272,Ref!$D:$H,3,0)</f>
        <v>Flamstead and Markyate Street</v>
      </c>
      <c r="M7272" t="str">
        <f>VLOOKUP($J7272,Ref!$D:$H,4,0)</f>
        <v>Wheathampstead Deanery</v>
      </c>
      <c r="N7272" t="str">
        <f>VLOOKUP($J7272,Ref!$D:$H,5,0)</f>
        <v xml:space="preserve">Archdeaconry of St Albans </v>
      </c>
      <c r="S7272">
        <v>2642.33</v>
      </c>
    </row>
    <row r="7273" spans="1:19" x14ac:dyDescent="0.3">
      <c r="A7273">
        <v>2024</v>
      </c>
      <c r="C7273" t="str">
        <f>IF(GETPIVOTDATA("PS % recovery",Sheet4!$B$5,"Parish Name",K7273)&gt;99.949%,"OK","No")</f>
        <v>OK</v>
      </c>
      <c r="D7273" t="e">
        <f>VLOOKUP(J7273,'Ref2'!C:E,3,0)</f>
        <v>#N/A</v>
      </c>
      <c r="F7273">
        <v>2</v>
      </c>
      <c r="I7273" t="e">
        <f>VLOOKUP(J7273,Ref!L:M,2,0)</f>
        <v>#N/A</v>
      </c>
      <c r="J7273" t="s">
        <v>1001</v>
      </c>
      <c r="K7273" t="str">
        <f>VLOOKUP($J7273,Ref!$D:$H,2,0)</f>
        <v xml:space="preserve">Redbourn                                     </v>
      </c>
      <c r="L7273" t="str">
        <f>VLOOKUP($J7273,Ref!$D:$H,3,0)</f>
        <v>Redbourn</v>
      </c>
      <c r="M7273" t="str">
        <f>VLOOKUP($J7273,Ref!$D:$H,4,0)</f>
        <v>Wheathampstead Deanery</v>
      </c>
      <c r="N7273" t="str">
        <f>VLOOKUP($J7273,Ref!$D:$H,5,0)</f>
        <v xml:space="preserve">Archdeaconry of St Albans </v>
      </c>
      <c r="S7273">
        <v>10321</v>
      </c>
    </row>
    <row r="7274" spans="1:19" x14ac:dyDescent="0.3">
      <c r="A7274">
        <v>2024</v>
      </c>
      <c r="C7274" t="str">
        <f>IF(GETPIVOTDATA("PS % recovery",Sheet4!$B$5,"Parish Name",K7274)&gt;99.949%,"OK","No")</f>
        <v>OK</v>
      </c>
      <c r="D7274" t="e">
        <f>VLOOKUP(J7274,'Ref2'!C:E,3,0)</f>
        <v>#N/A</v>
      </c>
      <c r="F7274">
        <v>2</v>
      </c>
      <c r="I7274" t="e">
        <f>VLOOKUP(J7274,Ref!L:M,2,0)</f>
        <v>#N/A</v>
      </c>
      <c r="J7274" t="s">
        <v>1003</v>
      </c>
      <c r="K7274" t="str">
        <f>VLOOKUP($J7274,Ref!$D:$H,2,0)</f>
        <v xml:space="preserve">Sandridge                                    </v>
      </c>
      <c r="L7274" t="str">
        <f>VLOOKUP($J7274,Ref!$D:$H,3,0)</f>
        <v>Sandridge</v>
      </c>
      <c r="M7274" t="str">
        <f>VLOOKUP($J7274,Ref!$D:$H,4,0)</f>
        <v>Wheathampstead Deanery</v>
      </c>
      <c r="N7274" t="str">
        <f>VLOOKUP($J7274,Ref!$D:$H,5,0)</f>
        <v xml:space="preserve">Archdeaconry of St Albans </v>
      </c>
      <c r="S7274">
        <v>3659</v>
      </c>
    </row>
    <row r="7275" spans="1:19" x14ac:dyDescent="0.3">
      <c r="A7275">
        <v>2024</v>
      </c>
      <c r="C7275" t="str">
        <f>IF(GETPIVOTDATA("PS % recovery",Sheet4!$B$5,"Parish Name",K7275)&gt;99.949%,"OK","No")</f>
        <v>OK</v>
      </c>
      <c r="D7275" t="e">
        <f>VLOOKUP(J7275,'Ref2'!C:E,3,0)</f>
        <v>#N/A</v>
      </c>
      <c r="F7275">
        <v>2</v>
      </c>
      <c r="I7275" t="e">
        <f>VLOOKUP(J7275,Ref!L:M,2,0)</f>
        <v>#N/A</v>
      </c>
      <c r="J7275" t="s">
        <v>1005</v>
      </c>
      <c r="K7275" t="str">
        <f>VLOOKUP($J7275,Ref!$D:$H,2,0)</f>
        <v xml:space="preserve">Wheathampstead                               </v>
      </c>
      <c r="L7275" t="str">
        <f>VLOOKUP($J7275,Ref!$D:$H,3,0)</f>
        <v>Wheathampstead</v>
      </c>
      <c r="M7275" t="str">
        <f>VLOOKUP($J7275,Ref!$D:$H,4,0)</f>
        <v>Wheathampstead Deanery</v>
      </c>
      <c r="N7275" t="str">
        <f>VLOOKUP($J7275,Ref!$D:$H,5,0)</f>
        <v xml:space="preserve">Archdeaconry of St Albans </v>
      </c>
      <c r="S7275">
        <v>8431</v>
      </c>
    </row>
    <row r="7276" spans="1:19" x14ac:dyDescent="0.3">
      <c r="A7276">
        <v>2024</v>
      </c>
      <c r="C7276" t="str">
        <f>IF(GETPIVOTDATA("PS % recovery",Sheet4!$B$5,"Parish Name",K7276)&gt;99.949%,"OK","No")</f>
        <v>OK</v>
      </c>
      <c r="D7276" t="e">
        <f>VLOOKUP(J7276,'Ref2'!C:E,3,0)</f>
        <v>#N/A</v>
      </c>
      <c r="F7276">
        <v>2</v>
      </c>
      <c r="I7276" t="e">
        <f>VLOOKUP(J7276,Ref!L:M,2,0)</f>
        <v>#N/A</v>
      </c>
      <c r="J7276" t="s">
        <v>1231</v>
      </c>
      <c r="K7276" t="str">
        <f>VLOOKUP($J7276,Ref!$D:$H,2,0)</f>
        <v xml:space="preserve">Ampthill                                     </v>
      </c>
      <c r="L7276" t="str">
        <f>VLOOKUP($J7276,Ref!$D:$H,3,0)</f>
        <v>Ampthill with Millbrook and Steppingley</v>
      </c>
      <c r="M7276" t="str">
        <f>VLOOKUP($J7276,Ref!$D:$H,4,0)</f>
        <v>Ampthill and Shefford Deanery</v>
      </c>
      <c r="N7276" t="str">
        <f>VLOOKUP($J7276,Ref!$D:$H,5,0)</f>
        <v>Archdeaconry of Bedford</v>
      </c>
      <c r="S7276">
        <v>4369</v>
      </c>
    </row>
    <row r="7277" spans="1:19" x14ac:dyDescent="0.3">
      <c r="A7277">
        <v>2024</v>
      </c>
      <c r="C7277" t="str">
        <f>IF(GETPIVOTDATA("PS % recovery",Sheet4!$B$5,"Parish Name",K7277)&gt;99.949%,"OK","No")</f>
        <v>No</v>
      </c>
      <c r="D7277" t="e">
        <f>VLOOKUP(J7277,'Ref2'!C:E,3,0)</f>
        <v>#N/A</v>
      </c>
      <c r="F7277">
        <v>2</v>
      </c>
      <c r="I7277" t="e">
        <f>VLOOKUP(J7277,Ref!L:M,2,0)</f>
        <v>#N/A</v>
      </c>
      <c r="J7277" t="s">
        <v>830</v>
      </c>
      <c r="K7277" t="str">
        <f>VLOOKUP($J7277,Ref!$D:$H,2,0)</f>
        <v>Arlesey with Astwick</v>
      </c>
      <c r="L7277" t="str">
        <f>VLOOKUP($J7277,Ref!$D:$H,3,0)</f>
        <v>Arlesey with Astwick</v>
      </c>
      <c r="M7277" t="str">
        <f>VLOOKUP($J7277,Ref!$D:$H,4,0)</f>
        <v>Ampthill and Shefford Deanery</v>
      </c>
      <c r="N7277" t="str">
        <f>VLOOKUP($J7277,Ref!$D:$H,5,0)</f>
        <v>Archdeaconry of Bedford</v>
      </c>
      <c r="S7277">
        <v>1000</v>
      </c>
    </row>
    <row r="7278" spans="1:19" x14ac:dyDescent="0.3">
      <c r="A7278">
        <v>2024</v>
      </c>
      <c r="C7278" t="str">
        <f>IF(GETPIVOTDATA("PS % recovery",Sheet4!$B$5,"Parish Name",K7278)&gt;99.949%,"OK","No")</f>
        <v>No</v>
      </c>
      <c r="D7278" t="e">
        <f>VLOOKUP(J7278,'Ref2'!C:E,3,0)</f>
        <v>#N/A</v>
      </c>
      <c r="F7278">
        <v>2</v>
      </c>
      <c r="I7278" t="e">
        <f>VLOOKUP(J7278,Ref!L:M,2,0)</f>
        <v>#N/A</v>
      </c>
      <c r="J7278" t="s">
        <v>1237</v>
      </c>
      <c r="K7278" t="str">
        <f>VLOOKUP($J7278,Ref!$D:$H,2,0)</f>
        <v xml:space="preserve">Aspley Guise                                 </v>
      </c>
      <c r="L7278" t="str">
        <f>VLOOKUP($J7278,Ref!$D:$H,3,0)</f>
        <v>Aspley Guise with Husborne Crawley and Ridgmont</v>
      </c>
      <c r="M7278" t="str">
        <f>VLOOKUP($J7278,Ref!$D:$H,4,0)</f>
        <v>Ampthill and Shefford Deanery</v>
      </c>
      <c r="N7278" t="str">
        <f>VLOOKUP($J7278,Ref!$D:$H,5,0)</f>
        <v>Archdeaconry of Bedford</v>
      </c>
      <c r="S7278">
        <v>500</v>
      </c>
    </row>
    <row r="7279" spans="1:19" x14ac:dyDescent="0.3">
      <c r="A7279">
        <v>2024</v>
      </c>
      <c r="C7279" t="str">
        <f>IF(GETPIVOTDATA("PS % recovery",Sheet4!$B$5,"Parish Name",K7279)&gt;99.949%,"OK","No")</f>
        <v>No</v>
      </c>
      <c r="D7279" t="e">
        <f>VLOOKUP(J7279,'Ref2'!C:E,3,0)</f>
        <v>#N/A</v>
      </c>
      <c r="F7279">
        <v>2</v>
      </c>
      <c r="I7279" t="e">
        <f>VLOOKUP(J7279,Ref!L:M,2,0)</f>
        <v>#N/A</v>
      </c>
      <c r="J7279" t="s">
        <v>1243</v>
      </c>
      <c r="K7279" t="str">
        <f>VLOOKUP($J7279,Ref!$D:$H,2,0)</f>
        <v xml:space="preserve">Barton-le-Cley                               </v>
      </c>
      <c r="L7279" t="str">
        <f>VLOOKUP($J7279,Ref!$D:$H,3,0)</f>
        <v>Barton-le-Cley with Higham Gobion and Hexton</v>
      </c>
      <c r="M7279" t="str">
        <f>VLOOKUP($J7279,Ref!$D:$H,4,0)</f>
        <v>Ampthill and Shefford Deanery</v>
      </c>
      <c r="N7279" t="str">
        <f>VLOOKUP($J7279,Ref!$D:$H,5,0)</f>
        <v>Archdeaconry of Bedford</v>
      </c>
      <c r="S7279">
        <v>0</v>
      </c>
    </row>
    <row r="7280" spans="1:19" x14ac:dyDescent="0.3">
      <c r="A7280">
        <v>2024</v>
      </c>
      <c r="C7280" t="str">
        <f>IF(GETPIVOTDATA("PS % recovery",Sheet4!$B$5,"Parish Name",K7280)&gt;99.949%,"OK","No")</f>
        <v>No</v>
      </c>
      <c r="D7280" t="e">
        <f>VLOOKUP(J7280,'Ref2'!C:E,3,0)</f>
        <v>#N/A</v>
      </c>
      <c r="F7280">
        <v>2</v>
      </c>
      <c r="I7280" t="e">
        <f>VLOOKUP(J7280,Ref!L:M,2,0)</f>
        <v>#N/A</v>
      </c>
      <c r="J7280" t="s">
        <v>1249</v>
      </c>
      <c r="K7280" t="str">
        <f>VLOOKUP($J7280,Ref!$D:$H,2,0)</f>
        <v xml:space="preserve">Battlesden with Pottesgrove                  </v>
      </c>
      <c r="L7280" t="str">
        <f>VLOOKUP($J7280,Ref!$D:$H,3,0)</f>
        <v>Woburn with Eversholt, Milton Bryan, Battlesden and Pottesgrove</v>
      </c>
      <c r="M7280" t="str">
        <f>VLOOKUP($J7280,Ref!$D:$H,4,0)</f>
        <v>Ampthill and Shefford Deanery</v>
      </c>
      <c r="N7280" t="str">
        <f>VLOOKUP($J7280,Ref!$D:$H,5,0)</f>
        <v>Archdeaconry of Bedford</v>
      </c>
      <c r="S7280">
        <v>2000</v>
      </c>
    </row>
    <row r="7281" spans="1:19" x14ac:dyDescent="0.3">
      <c r="A7281">
        <v>2024</v>
      </c>
      <c r="C7281" t="str">
        <f>IF(GETPIVOTDATA("PS % recovery",Sheet4!$B$5,"Parish Name",K7281)&gt;99.949%,"OK","No")</f>
        <v>No</v>
      </c>
      <c r="D7281" t="e">
        <f>VLOOKUP(J7281,'Ref2'!C:E,3,0)</f>
        <v>#N/A</v>
      </c>
      <c r="F7281">
        <v>2</v>
      </c>
      <c r="I7281" t="e">
        <f>VLOOKUP(J7281,Ref!L:M,2,0)</f>
        <v>#N/A</v>
      </c>
      <c r="J7281" t="s">
        <v>1273</v>
      </c>
      <c r="K7281" t="str">
        <f>VLOOKUP($J7281,Ref!$D:$H,2,0)</f>
        <v xml:space="preserve">Campton                                      </v>
      </c>
      <c r="L7281" t="str">
        <f>VLOOKUP($J7281,Ref!$D:$H,3,0)</f>
        <v>Campton, Meppershall and Shefford</v>
      </c>
      <c r="M7281" t="str">
        <f>VLOOKUP($J7281,Ref!$D:$H,4,0)</f>
        <v>Ampthill and Shefford Deanery</v>
      </c>
      <c r="N7281" t="str">
        <f>VLOOKUP($J7281,Ref!$D:$H,5,0)</f>
        <v>Archdeaconry of Bedford</v>
      </c>
      <c r="S7281">
        <v>600</v>
      </c>
    </row>
    <row r="7282" spans="1:19" x14ac:dyDescent="0.3">
      <c r="A7282">
        <v>2024</v>
      </c>
      <c r="C7282" t="str">
        <f>IF(GETPIVOTDATA("PS % recovery",Sheet4!$B$5,"Parish Name",K7282)&gt;99.949%,"OK","No")</f>
        <v>No</v>
      </c>
      <c r="D7282" t="e">
        <f>VLOOKUP(J7282,'Ref2'!C:E,3,0)</f>
        <v>#N/A</v>
      </c>
      <c r="F7282">
        <v>2</v>
      </c>
      <c r="I7282" t="e">
        <f>VLOOKUP(J7282,Ref!L:M,2,0)</f>
        <v>#N/A</v>
      </c>
      <c r="J7282" t="s">
        <v>1278</v>
      </c>
      <c r="K7282" t="str">
        <f>VLOOKUP($J7282,Ref!$D:$H,2,0)</f>
        <v xml:space="preserve">Clifton                                      </v>
      </c>
      <c r="L7282" t="str">
        <f>VLOOKUP($J7282,Ref!$D:$H,3,0)</f>
        <v>Clifton, Haynes and Southill</v>
      </c>
      <c r="M7282" t="str">
        <f>VLOOKUP($J7282,Ref!$D:$H,4,0)</f>
        <v>Ampthill and Shefford Deanery</v>
      </c>
      <c r="N7282" t="str">
        <f>VLOOKUP($J7282,Ref!$D:$H,5,0)</f>
        <v>Archdeaconry of Bedford</v>
      </c>
      <c r="S7282">
        <v>2988</v>
      </c>
    </row>
    <row r="7283" spans="1:19" x14ac:dyDescent="0.3">
      <c r="A7283">
        <v>2024</v>
      </c>
      <c r="C7283" t="str">
        <f>IF(GETPIVOTDATA("PS % recovery",Sheet4!$B$5,"Parish Name",K7283)&gt;99.949%,"OK","No")</f>
        <v>No</v>
      </c>
      <c r="D7283" t="e">
        <f>VLOOKUP(J7283,'Ref2'!C:E,3,0)</f>
        <v>#N/A</v>
      </c>
      <c r="F7283">
        <v>2</v>
      </c>
      <c r="I7283" t="e">
        <f>VLOOKUP(J7283,Ref!L:M,2,0)</f>
        <v>#N/A</v>
      </c>
      <c r="J7283" t="s">
        <v>1282</v>
      </c>
      <c r="K7283" t="str">
        <f>VLOOKUP($J7283,Ref!$D:$H,2,0)</f>
        <v xml:space="preserve">Clophill                                     </v>
      </c>
      <c r="L7283" t="str">
        <f>VLOOKUP($J7283,Ref!$D:$H,3,0)</f>
        <v>Clophill and Maulden</v>
      </c>
      <c r="M7283" t="str">
        <f>VLOOKUP($J7283,Ref!$D:$H,4,0)</f>
        <v>Ampthill and Shefford Deanery</v>
      </c>
      <c r="N7283" t="str">
        <f>VLOOKUP($J7283,Ref!$D:$H,5,0)</f>
        <v>Archdeaconry of Bedford</v>
      </c>
      <c r="S7283">
        <v>1651</v>
      </c>
    </row>
    <row r="7284" spans="1:19" x14ac:dyDescent="0.3">
      <c r="A7284">
        <v>2024</v>
      </c>
      <c r="C7284" t="str">
        <f>IF(GETPIVOTDATA("PS % recovery",Sheet4!$B$5,"Parish Name",K7284)&gt;99.949%,"OK","No")</f>
        <v>OK</v>
      </c>
      <c r="D7284" t="e">
        <f>VLOOKUP(J7284,'Ref2'!C:E,3,0)</f>
        <v>#N/A</v>
      </c>
      <c r="F7284">
        <v>2</v>
      </c>
      <c r="I7284" t="e">
        <f>VLOOKUP(J7284,Ref!L:M,2,0)</f>
        <v>#N/A</v>
      </c>
      <c r="J7284" t="s">
        <v>1251</v>
      </c>
      <c r="K7284" t="str">
        <f>VLOOKUP($J7284,Ref!$D:$H,2,0)</f>
        <v xml:space="preserve">Eversholt                                    </v>
      </c>
      <c r="L7284" t="str">
        <f>VLOOKUP($J7284,Ref!$D:$H,3,0)</f>
        <v>Woburn with Eversholt, Milton Bryan, Battlesden and Pottesgrove</v>
      </c>
      <c r="M7284" t="str">
        <f>VLOOKUP($J7284,Ref!$D:$H,4,0)</f>
        <v>Ampthill and Shefford Deanery</v>
      </c>
      <c r="N7284" t="str">
        <f>VLOOKUP($J7284,Ref!$D:$H,5,0)</f>
        <v>Archdeaconry of Bedford</v>
      </c>
      <c r="S7284">
        <v>1049</v>
      </c>
    </row>
    <row r="7285" spans="1:19" x14ac:dyDescent="0.3">
      <c r="A7285">
        <v>2024</v>
      </c>
      <c r="C7285" t="str">
        <f>IF(GETPIVOTDATA("PS % recovery",Sheet4!$B$5,"Parish Name",K7285)&gt;99.949%,"OK","No")</f>
        <v>OK</v>
      </c>
      <c r="D7285" t="e">
        <f>VLOOKUP(J7285,'Ref2'!C:E,3,0)</f>
        <v>#N/A</v>
      </c>
      <c r="F7285">
        <v>2</v>
      </c>
      <c r="I7285" t="e">
        <f>VLOOKUP(J7285,Ref!L:M,2,0)</f>
        <v>#N/A</v>
      </c>
      <c r="J7285" t="s">
        <v>1258</v>
      </c>
      <c r="K7285" t="str">
        <f>VLOOKUP($J7285,Ref!$D:$H,2,0)</f>
        <v xml:space="preserve">Flitton                                      </v>
      </c>
      <c r="L7285" t="str">
        <f>VLOOKUP($J7285,Ref!$D:$H,3,0)</f>
        <v>Silsoe, Pulloxhill and Flitton</v>
      </c>
      <c r="M7285" t="str">
        <f>VLOOKUP($J7285,Ref!$D:$H,4,0)</f>
        <v>Ampthill and Shefford Deanery</v>
      </c>
      <c r="N7285" t="str">
        <f>VLOOKUP($J7285,Ref!$D:$H,5,0)</f>
        <v>Archdeaconry of Bedford</v>
      </c>
      <c r="S7285">
        <v>1250</v>
      </c>
    </row>
    <row r="7286" spans="1:19" x14ac:dyDescent="0.3">
      <c r="A7286">
        <v>2024</v>
      </c>
      <c r="C7286" t="str">
        <f>IF(GETPIVOTDATA("PS % recovery",Sheet4!$B$5,"Parish Name",K7286)&gt;99.949%,"OK","No")</f>
        <v>OK</v>
      </c>
      <c r="D7286" t="e">
        <f>VLOOKUP(J7286,'Ref2'!C:E,3,0)</f>
        <v>#N/A</v>
      </c>
      <c r="F7286">
        <v>2</v>
      </c>
      <c r="I7286" t="e">
        <f>VLOOKUP(J7286,Ref!L:M,2,0)</f>
        <v>#N/A</v>
      </c>
      <c r="J7286" t="s">
        <v>1264</v>
      </c>
      <c r="K7286" t="str">
        <f>VLOOKUP($J7286,Ref!$D:$H,2,0)</f>
        <v xml:space="preserve">Flitwick                                     </v>
      </c>
      <c r="L7286" t="str">
        <f>VLOOKUP($J7286,Ref!$D:$H,3,0)</f>
        <v>Flitwick</v>
      </c>
      <c r="M7286" t="str">
        <f>VLOOKUP($J7286,Ref!$D:$H,4,0)</f>
        <v>Ampthill and Shefford Deanery</v>
      </c>
      <c r="N7286" t="str">
        <f>VLOOKUP($J7286,Ref!$D:$H,5,0)</f>
        <v>Archdeaconry of Bedford</v>
      </c>
      <c r="S7286">
        <v>5515</v>
      </c>
    </row>
    <row r="7287" spans="1:19" x14ac:dyDescent="0.3">
      <c r="A7287">
        <v>2024</v>
      </c>
      <c r="C7287" t="str">
        <f>IF(GETPIVOTDATA("PS % recovery",Sheet4!$B$5,"Parish Name",K7287)&gt;99.949%,"OK","No")</f>
        <v>No</v>
      </c>
      <c r="D7287" t="e">
        <f>VLOOKUP(J7287,'Ref2'!C:E,3,0)</f>
        <v>#N/A</v>
      </c>
      <c r="F7287">
        <v>2</v>
      </c>
      <c r="I7287" t="e">
        <f>VLOOKUP(J7287,Ref!L:M,2,0)</f>
        <v>#N/A</v>
      </c>
      <c r="J7287" t="s">
        <v>831</v>
      </c>
      <c r="K7287" t="str">
        <f>VLOOKUP($J7287,Ref!$D:$H,2,0)</f>
        <v xml:space="preserve">Harlington                                   </v>
      </c>
      <c r="L7287" t="str">
        <f>VLOOKUP($J7287,Ref!$D:$H,3,0)</f>
        <v>Harlington, Tingrith and Westoning</v>
      </c>
      <c r="M7287" t="str">
        <f>VLOOKUP($J7287,Ref!$D:$H,4,0)</f>
        <v>Ampthill and Shefford Deanery</v>
      </c>
      <c r="N7287" t="str">
        <f>VLOOKUP($J7287,Ref!$D:$H,5,0)</f>
        <v>Archdeaconry of Bedford</v>
      </c>
      <c r="S7287">
        <v>1250</v>
      </c>
    </row>
    <row r="7288" spans="1:19" x14ac:dyDescent="0.3">
      <c r="A7288">
        <v>2024</v>
      </c>
      <c r="C7288" t="str">
        <f>IF(GETPIVOTDATA("PS % recovery",Sheet4!$B$5,"Parish Name",K7288)&gt;99.949%,"OK","No")</f>
        <v>No</v>
      </c>
      <c r="D7288" t="e">
        <f>VLOOKUP(J7288,'Ref2'!C:E,3,0)</f>
        <v>#N/A</v>
      </c>
      <c r="F7288">
        <v>2</v>
      </c>
      <c r="I7288" t="e">
        <f>VLOOKUP(J7288,Ref!L:M,2,0)</f>
        <v>#N/A</v>
      </c>
      <c r="J7288" t="s">
        <v>1285</v>
      </c>
      <c r="K7288" t="str">
        <f>VLOOKUP($J7288,Ref!$D:$H,2,0)</f>
        <v xml:space="preserve">Haynes                                       </v>
      </c>
      <c r="L7288" t="str">
        <f>VLOOKUP($J7288,Ref!$D:$H,3,0)</f>
        <v>Clifton, Haynes and Southill</v>
      </c>
      <c r="M7288" t="str">
        <f>VLOOKUP($J7288,Ref!$D:$H,4,0)</f>
        <v>Ampthill and Shefford Deanery</v>
      </c>
      <c r="N7288" t="str">
        <f>VLOOKUP($J7288,Ref!$D:$H,5,0)</f>
        <v>Archdeaconry of Bedford</v>
      </c>
      <c r="S7288">
        <v>1346</v>
      </c>
    </row>
    <row r="7289" spans="1:19" x14ac:dyDescent="0.3">
      <c r="A7289">
        <v>2024</v>
      </c>
      <c r="C7289" t="str">
        <f>IF(GETPIVOTDATA("PS % recovery",Sheet4!$B$5,"Parish Name",K7289)&gt;99.949%,"OK","No")</f>
        <v>No</v>
      </c>
      <c r="D7289" t="e">
        <f>VLOOKUP(J7289,'Ref2'!C:E,3,0)</f>
        <v>#N/A</v>
      </c>
      <c r="F7289">
        <v>2</v>
      </c>
      <c r="I7289" t="e">
        <f>VLOOKUP(J7289,Ref!L:M,2,0)</f>
        <v>#N/A</v>
      </c>
      <c r="J7289" t="s">
        <v>1287</v>
      </c>
      <c r="K7289" t="str">
        <f>VLOOKUP($J7289,Ref!$D:$H,2,0)</f>
        <v xml:space="preserve">Henlow                                       </v>
      </c>
      <c r="L7289" t="str">
        <f>VLOOKUP($J7289,Ref!$D:$H,3,0)</f>
        <v>Henlow and Langford</v>
      </c>
      <c r="M7289" t="str">
        <f>VLOOKUP($J7289,Ref!$D:$H,4,0)</f>
        <v>Ampthill and Shefford Deanery</v>
      </c>
      <c r="N7289" t="str">
        <f>VLOOKUP($J7289,Ref!$D:$H,5,0)</f>
        <v>Archdeaconry of Bedford</v>
      </c>
      <c r="S7289">
        <v>1000</v>
      </c>
    </row>
    <row r="7290" spans="1:19" x14ac:dyDescent="0.3">
      <c r="A7290">
        <v>2024</v>
      </c>
      <c r="C7290" t="str">
        <f>IF(GETPIVOTDATA("PS % recovery",Sheet4!$B$5,"Parish Name",K7290)&gt;99.949%,"OK","No")</f>
        <v>No</v>
      </c>
      <c r="D7290" t="e">
        <f>VLOOKUP(J7290,'Ref2'!C:E,3,0)</f>
        <v>#N/A</v>
      </c>
      <c r="F7290">
        <v>2</v>
      </c>
      <c r="I7290" t="e">
        <f>VLOOKUP(J7290,Ref!L:M,2,0)</f>
        <v>#N/A</v>
      </c>
      <c r="J7290" t="s">
        <v>1247</v>
      </c>
      <c r="K7290" t="str">
        <f>VLOOKUP($J7290,Ref!$D:$H,2,0)</f>
        <v xml:space="preserve">Hexton                                       </v>
      </c>
      <c r="L7290" t="str">
        <f>VLOOKUP($J7290,Ref!$D:$H,3,0)</f>
        <v>Barton-le-Cley with Higham Gobion and Hexton</v>
      </c>
      <c r="M7290" t="str">
        <f>VLOOKUP($J7290,Ref!$D:$H,4,0)</f>
        <v>Ampthill and Shefford Deanery</v>
      </c>
      <c r="N7290" t="str">
        <f>VLOOKUP($J7290,Ref!$D:$H,5,0)</f>
        <v>Archdeaconry of Bedford</v>
      </c>
      <c r="S7290">
        <v>126</v>
      </c>
    </row>
    <row r="7291" spans="1:19" x14ac:dyDescent="0.3">
      <c r="A7291">
        <v>2024</v>
      </c>
      <c r="C7291" t="str">
        <f>IF(GETPIVOTDATA("PS % recovery",Sheet4!$B$5,"Parish Name",K7291)&gt;99.949%,"OK","No")</f>
        <v>OK</v>
      </c>
      <c r="D7291" t="e">
        <f>VLOOKUP(J7291,'Ref2'!C:E,3,0)</f>
        <v>#N/A</v>
      </c>
      <c r="F7291">
        <v>2</v>
      </c>
      <c r="I7291" t="e">
        <f>VLOOKUP(J7291,Ref!L:M,2,0)</f>
        <v>#N/A</v>
      </c>
      <c r="J7291" t="s">
        <v>1245</v>
      </c>
      <c r="K7291" t="str">
        <f>VLOOKUP($J7291,Ref!$D:$H,2,0)</f>
        <v xml:space="preserve">Higham Gobion                                </v>
      </c>
      <c r="L7291" t="str">
        <f>VLOOKUP($J7291,Ref!$D:$H,3,0)</f>
        <v>Barton-le-Cley with Higham Gobion and Hexton</v>
      </c>
      <c r="M7291" t="str">
        <f>VLOOKUP($J7291,Ref!$D:$H,4,0)</f>
        <v>Ampthill and Shefford Deanery</v>
      </c>
      <c r="N7291" t="str">
        <f>VLOOKUP($J7291,Ref!$D:$H,5,0)</f>
        <v>Archdeaconry of Bedford</v>
      </c>
      <c r="S7291">
        <v>0</v>
      </c>
    </row>
    <row r="7292" spans="1:19" x14ac:dyDescent="0.3">
      <c r="A7292">
        <v>2024</v>
      </c>
      <c r="C7292" t="str">
        <f>IF(GETPIVOTDATA("PS % recovery",Sheet4!$B$5,"Parish Name",K7292)&gt;99.949%,"OK","No")</f>
        <v>No</v>
      </c>
      <c r="D7292" t="e">
        <f>VLOOKUP(J7292,'Ref2'!C:E,3,0)</f>
        <v>#N/A</v>
      </c>
      <c r="F7292">
        <v>2</v>
      </c>
      <c r="I7292" t="e">
        <f>VLOOKUP(J7292,Ref!L:M,2,0)</f>
        <v>#N/A</v>
      </c>
      <c r="J7292" t="s">
        <v>1239</v>
      </c>
      <c r="K7292" t="str">
        <f>VLOOKUP($J7292,Ref!$D:$H,2,0)</f>
        <v xml:space="preserve">Husborne Crawley                             </v>
      </c>
      <c r="L7292" t="str">
        <f>VLOOKUP($J7292,Ref!$D:$H,3,0)</f>
        <v>Aspley Guise with Husborne Crawley and Ridgmont</v>
      </c>
      <c r="M7292" t="str">
        <f>VLOOKUP($J7292,Ref!$D:$H,4,0)</f>
        <v>Ampthill and Shefford Deanery</v>
      </c>
      <c r="N7292" t="str">
        <f>VLOOKUP($J7292,Ref!$D:$H,5,0)</f>
        <v>Archdeaconry of Bedford</v>
      </c>
      <c r="S7292">
        <v>0</v>
      </c>
    </row>
    <row r="7293" spans="1:19" x14ac:dyDescent="0.3">
      <c r="A7293">
        <v>2024</v>
      </c>
      <c r="C7293" t="str">
        <f>IF(GETPIVOTDATA("PS % recovery",Sheet4!$B$5,"Parish Name",K7293)&gt;99.949%,"OK","No")</f>
        <v>OK</v>
      </c>
      <c r="D7293" t="e">
        <f>VLOOKUP(J7293,'Ref2'!C:E,3,0)</f>
        <v>#N/A</v>
      </c>
      <c r="F7293">
        <v>2</v>
      </c>
      <c r="I7293" t="e">
        <f>VLOOKUP(J7293,Ref!L:M,2,0)</f>
        <v>#N/A</v>
      </c>
      <c r="J7293" t="s">
        <v>1289</v>
      </c>
      <c r="K7293" t="str">
        <f>VLOOKUP($J7293,Ref!$D:$H,2,0)</f>
        <v xml:space="preserve">Langford                                     </v>
      </c>
      <c r="L7293" t="str">
        <f>VLOOKUP($J7293,Ref!$D:$H,3,0)</f>
        <v>Henlow and Langford</v>
      </c>
      <c r="M7293" t="str">
        <f>VLOOKUP($J7293,Ref!$D:$H,4,0)</f>
        <v>Ampthill and Shefford Deanery</v>
      </c>
      <c r="N7293" t="str">
        <f>VLOOKUP($J7293,Ref!$D:$H,5,0)</f>
        <v>Archdeaconry of Bedford</v>
      </c>
      <c r="S7293">
        <v>2357</v>
      </c>
    </row>
    <row r="7294" spans="1:19" x14ac:dyDescent="0.3">
      <c r="A7294">
        <v>2024</v>
      </c>
      <c r="C7294" t="str">
        <f>IF(GETPIVOTDATA("PS % recovery",Sheet4!$B$5,"Parish Name",K7294)&gt;99.949%,"OK","No")</f>
        <v>OK</v>
      </c>
      <c r="D7294" t="e">
        <f>VLOOKUP(J7294,'Ref2'!C:E,3,0)</f>
        <v>#N/A</v>
      </c>
      <c r="F7294">
        <v>2</v>
      </c>
      <c r="I7294" t="e">
        <f>VLOOKUP(J7294,Ref!L:M,2,0)</f>
        <v>#N/A</v>
      </c>
      <c r="J7294" t="s">
        <v>1266</v>
      </c>
      <c r="K7294" t="str">
        <f>VLOOKUP($J7294,Ref!$D:$H,2,0)</f>
        <v xml:space="preserve">Maulden                                      </v>
      </c>
      <c r="L7294" t="str">
        <f>VLOOKUP($J7294,Ref!$D:$H,3,0)</f>
        <v>Clophill and Maulden</v>
      </c>
      <c r="M7294" t="str">
        <f>VLOOKUP($J7294,Ref!$D:$H,4,0)</f>
        <v>Ampthill and Shefford Deanery</v>
      </c>
      <c r="N7294" t="str">
        <f>VLOOKUP($J7294,Ref!$D:$H,5,0)</f>
        <v>Archdeaconry of Bedford</v>
      </c>
      <c r="S7294">
        <v>3462</v>
      </c>
    </row>
    <row r="7295" spans="1:19" x14ac:dyDescent="0.3">
      <c r="A7295">
        <v>2024</v>
      </c>
      <c r="C7295" t="str">
        <f>IF(GETPIVOTDATA("PS % recovery",Sheet4!$B$5,"Parish Name",K7295)&gt;99.949%,"OK","No")</f>
        <v>No</v>
      </c>
      <c r="D7295" t="e">
        <f>VLOOKUP(J7295,'Ref2'!C:E,3,0)</f>
        <v>#N/A</v>
      </c>
      <c r="F7295">
        <v>2</v>
      </c>
      <c r="I7295" t="e">
        <f>VLOOKUP(J7295,Ref!L:M,2,0)</f>
        <v>#N/A</v>
      </c>
      <c r="J7295" t="s">
        <v>1275</v>
      </c>
      <c r="K7295" t="str">
        <f>VLOOKUP($J7295,Ref!$D:$H,2,0)</f>
        <v xml:space="preserve">Meppershall                                  </v>
      </c>
      <c r="L7295" t="str">
        <f>VLOOKUP($J7295,Ref!$D:$H,3,0)</f>
        <v>Campton, Meppershall and Shefford</v>
      </c>
      <c r="M7295" t="str">
        <f>VLOOKUP($J7295,Ref!$D:$H,4,0)</f>
        <v>Ampthill and Shefford Deanery</v>
      </c>
      <c r="N7295" t="str">
        <f>VLOOKUP($J7295,Ref!$D:$H,5,0)</f>
        <v>Archdeaconry of Bedford</v>
      </c>
      <c r="S7295">
        <v>875</v>
      </c>
    </row>
    <row r="7296" spans="1:19" x14ac:dyDescent="0.3">
      <c r="A7296">
        <v>2024</v>
      </c>
      <c r="C7296" t="str">
        <f>IF(GETPIVOTDATA("PS % recovery",Sheet4!$B$5,"Parish Name",K7296)&gt;99.949%,"OK","No")</f>
        <v>No</v>
      </c>
      <c r="D7296" t="e">
        <f>VLOOKUP(J7296,'Ref2'!C:E,3,0)</f>
        <v>#N/A</v>
      </c>
      <c r="F7296">
        <v>2</v>
      </c>
      <c r="I7296" t="e">
        <f>VLOOKUP(J7296,Ref!L:M,2,0)</f>
        <v>#N/A</v>
      </c>
      <c r="J7296" t="s">
        <v>1233</v>
      </c>
      <c r="K7296" t="str">
        <f>VLOOKUP($J7296,Ref!$D:$H,2,0)</f>
        <v xml:space="preserve">Millbrook                                    </v>
      </c>
      <c r="L7296" t="str">
        <f>VLOOKUP($J7296,Ref!$D:$H,3,0)</f>
        <v>Ampthill with Millbrook and Steppingley</v>
      </c>
      <c r="M7296" t="str">
        <f>VLOOKUP($J7296,Ref!$D:$H,4,0)</f>
        <v>Ampthill and Shefford Deanery</v>
      </c>
      <c r="N7296" t="str">
        <f>VLOOKUP($J7296,Ref!$D:$H,5,0)</f>
        <v>Archdeaconry of Bedford</v>
      </c>
      <c r="S7296">
        <v>0</v>
      </c>
    </row>
    <row r="7297" spans="1:19" x14ac:dyDescent="0.3">
      <c r="A7297">
        <v>2024</v>
      </c>
      <c r="C7297" t="str">
        <f>IF(GETPIVOTDATA("PS % recovery",Sheet4!$B$5,"Parish Name",K7297)&gt;99.949%,"OK","No")</f>
        <v>No</v>
      </c>
      <c r="D7297" t="e">
        <f>VLOOKUP(J7297,'Ref2'!C:E,3,0)</f>
        <v>#N/A</v>
      </c>
      <c r="F7297">
        <v>2</v>
      </c>
      <c r="I7297" t="e">
        <f>VLOOKUP(J7297,Ref!L:M,2,0)</f>
        <v>#N/A</v>
      </c>
      <c r="J7297" t="s">
        <v>1253</v>
      </c>
      <c r="K7297" t="str">
        <f>VLOOKUP($J7297,Ref!$D:$H,2,0)</f>
        <v xml:space="preserve">Milton Bryan                                 </v>
      </c>
      <c r="L7297" t="str">
        <f>VLOOKUP($J7297,Ref!$D:$H,3,0)</f>
        <v>Woburn with Eversholt, Milton Bryan, Battlesden and Pottesgrove</v>
      </c>
      <c r="M7297" t="str">
        <f>VLOOKUP($J7297,Ref!$D:$H,4,0)</f>
        <v>Ampthill and Shefford Deanery</v>
      </c>
      <c r="N7297" t="str">
        <f>VLOOKUP($J7297,Ref!$D:$H,5,0)</f>
        <v>Archdeaconry of Bedford</v>
      </c>
      <c r="S7297">
        <v>62.5</v>
      </c>
    </row>
    <row r="7298" spans="1:19" x14ac:dyDescent="0.3">
      <c r="A7298">
        <v>2024</v>
      </c>
      <c r="C7298" t="str">
        <f>IF(GETPIVOTDATA("PS % recovery",Sheet4!$B$5,"Parish Name",K7298)&gt;99.949%,"OK","No")</f>
        <v>OK</v>
      </c>
      <c r="D7298" t="e">
        <f>VLOOKUP(J7298,'Ref2'!C:E,3,0)</f>
        <v>#N/A</v>
      </c>
      <c r="F7298">
        <v>2</v>
      </c>
      <c r="I7298" t="e">
        <f>VLOOKUP(J7298,Ref!L:M,2,0)</f>
        <v>#N/A</v>
      </c>
      <c r="J7298" t="s">
        <v>1260</v>
      </c>
      <c r="K7298" t="str">
        <f>VLOOKUP($J7298,Ref!$D:$H,2,0)</f>
        <v xml:space="preserve">Pulloxhill                                   </v>
      </c>
      <c r="L7298" t="str">
        <f>VLOOKUP($J7298,Ref!$D:$H,3,0)</f>
        <v>Silsoe, Pulloxhill and Flitton</v>
      </c>
      <c r="M7298" t="str">
        <f>VLOOKUP($J7298,Ref!$D:$H,4,0)</f>
        <v>Ampthill and Shefford Deanery</v>
      </c>
      <c r="N7298" t="str">
        <f>VLOOKUP($J7298,Ref!$D:$H,5,0)</f>
        <v>Archdeaconry of Bedford</v>
      </c>
      <c r="S7298">
        <v>1000</v>
      </c>
    </row>
    <row r="7299" spans="1:19" x14ac:dyDescent="0.3">
      <c r="A7299">
        <v>2024</v>
      </c>
      <c r="C7299" t="str">
        <f>IF(GETPIVOTDATA("PS % recovery",Sheet4!$B$5,"Parish Name",K7299)&gt;99.949%,"OK","No")</f>
        <v>No</v>
      </c>
      <c r="D7299" t="e">
        <f>VLOOKUP(J7299,'Ref2'!C:E,3,0)</f>
        <v>#N/A</v>
      </c>
      <c r="F7299">
        <v>2</v>
      </c>
      <c r="I7299" t="e">
        <f>VLOOKUP(J7299,Ref!L:M,2,0)</f>
        <v>#N/A</v>
      </c>
      <c r="J7299" t="s">
        <v>1241</v>
      </c>
      <c r="K7299" t="str">
        <f>VLOOKUP($J7299,Ref!$D:$H,2,0)</f>
        <v xml:space="preserve">Ridgmont                                     </v>
      </c>
      <c r="L7299" t="str">
        <f>VLOOKUP($J7299,Ref!$D:$H,3,0)</f>
        <v>Aspley Guise with Husborne Crawley and Ridgmont</v>
      </c>
      <c r="M7299" t="str">
        <f>VLOOKUP($J7299,Ref!$D:$H,4,0)</f>
        <v>Ampthill and Shefford Deanery</v>
      </c>
      <c r="N7299" t="str">
        <f>VLOOKUP($J7299,Ref!$D:$H,5,0)</f>
        <v>Archdeaconry of Bedford</v>
      </c>
      <c r="S7299">
        <v>0</v>
      </c>
    </row>
    <row r="7300" spans="1:19" x14ac:dyDescent="0.3">
      <c r="A7300">
        <v>2024</v>
      </c>
      <c r="C7300" t="str">
        <f>IF(GETPIVOTDATA("PS % recovery",Sheet4!$B$5,"Parish Name",K7300)&gt;99.949%,"OK","No")</f>
        <v>No</v>
      </c>
      <c r="D7300" t="e">
        <f>VLOOKUP(J7300,'Ref2'!C:E,3,0)</f>
        <v>#N/A</v>
      </c>
      <c r="F7300">
        <v>2</v>
      </c>
      <c r="I7300" t="e">
        <f>VLOOKUP(J7300,Ref!L:M,2,0)</f>
        <v>#N/A</v>
      </c>
      <c r="J7300" t="s">
        <v>1291</v>
      </c>
      <c r="K7300" t="str">
        <f>VLOOKUP($J7300,Ref!$D:$H,2,0)</f>
        <v xml:space="preserve">Shefford                                     </v>
      </c>
      <c r="L7300" t="str">
        <f>VLOOKUP($J7300,Ref!$D:$H,3,0)</f>
        <v>Campton, Meppershall and Shefford</v>
      </c>
      <c r="M7300" t="str">
        <f>VLOOKUP($J7300,Ref!$D:$H,4,0)</f>
        <v>Ampthill and Shefford Deanery</v>
      </c>
      <c r="N7300" t="str">
        <f>VLOOKUP($J7300,Ref!$D:$H,5,0)</f>
        <v>Archdeaconry of Bedford</v>
      </c>
      <c r="S7300">
        <v>400</v>
      </c>
    </row>
    <row r="7301" spans="1:19" x14ac:dyDescent="0.3">
      <c r="A7301">
        <v>2024</v>
      </c>
      <c r="C7301" t="str">
        <f>IF(GETPIVOTDATA("PS % recovery",Sheet4!$B$5,"Parish Name",K7301)&gt;99.949%,"OK","No")</f>
        <v>OK</v>
      </c>
      <c r="D7301" t="e">
        <f>VLOOKUP(J7301,'Ref2'!C:E,3,0)</f>
        <v>#N/A</v>
      </c>
      <c r="F7301">
        <v>2</v>
      </c>
      <c r="I7301" t="e">
        <f>VLOOKUP(J7301,Ref!L:M,2,0)</f>
        <v>#N/A</v>
      </c>
      <c r="J7301" t="s">
        <v>833</v>
      </c>
      <c r="K7301" t="str">
        <f>VLOOKUP($J7301,Ref!$D:$H,2,0)</f>
        <v xml:space="preserve">Shillington and Gravenhurst                  </v>
      </c>
      <c r="L7301" t="str">
        <f>VLOOKUP($J7301,Ref!$D:$H,3,0)</f>
        <v>Gravenhurst, Shillington and Stondon</v>
      </c>
      <c r="M7301" t="str">
        <f>VLOOKUP($J7301,Ref!$D:$H,4,0)</f>
        <v>Ampthill and Shefford Deanery</v>
      </c>
      <c r="N7301" t="str">
        <f>VLOOKUP($J7301,Ref!$D:$H,5,0)</f>
        <v>Archdeaconry of Bedford</v>
      </c>
      <c r="S7301">
        <v>0</v>
      </c>
    </row>
    <row r="7302" spans="1:19" x14ac:dyDescent="0.3">
      <c r="A7302">
        <v>2024</v>
      </c>
      <c r="C7302" t="str">
        <f>IF(GETPIVOTDATA("PS % recovery",Sheet4!$B$5,"Parish Name",K7302)&gt;99.949%,"OK","No")</f>
        <v>OK</v>
      </c>
      <c r="D7302" t="e">
        <f>VLOOKUP(J7302,'Ref2'!C:E,3,0)</f>
        <v>#N/A</v>
      </c>
      <c r="F7302">
        <v>2</v>
      </c>
      <c r="I7302" t="e">
        <f>VLOOKUP(J7302,Ref!L:M,2,0)</f>
        <v>#N/A</v>
      </c>
      <c r="J7302" t="s">
        <v>1262</v>
      </c>
      <c r="K7302" t="str">
        <f>VLOOKUP($J7302,Ref!$D:$H,2,0)</f>
        <v xml:space="preserve">Silsoe                                       </v>
      </c>
      <c r="L7302" t="str">
        <f>VLOOKUP($J7302,Ref!$D:$H,3,0)</f>
        <v>Silsoe, Pulloxhill and Flitton</v>
      </c>
      <c r="M7302" t="str">
        <f>VLOOKUP($J7302,Ref!$D:$H,4,0)</f>
        <v>Ampthill and Shefford Deanery</v>
      </c>
      <c r="N7302" t="str">
        <f>VLOOKUP($J7302,Ref!$D:$H,5,0)</f>
        <v>Archdeaconry of Bedford</v>
      </c>
      <c r="S7302">
        <v>1600</v>
      </c>
    </row>
    <row r="7303" spans="1:19" x14ac:dyDescent="0.3">
      <c r="A7303">
        <v>2024</v>
      </c>
      <c r="C7303" t="str">
        <f>IF(GETPIVOTDATA("PS % recovery",Sheet4!$B$5,"Parish Name",K7303)&gt;99.949%,"OK","No")</f>
        <v>No</v>
      </c>
      <c r="D7303" t="e">
        <f>VLOOKUP(J7303,'Ref2'!C:E,3,0)</f>
        <v>#N/A</v>
      </c>
      <c r="F7303">
        <v>2</v>
      </c>
      <c r="I7303" t="e">
        <f>VLOOKUP(J7303,Ref!L:M,2,0)</f>
        <v>#N/A</v>
      </c>
      <c r="J7303" t="s">
        <v>1280</v>
      </c>
      <c r="K7303" t="str">
        <f>VLOOKUP($J7303,Ref!$D:$H,2,0)</f>
        <v xml:space="preserve">Southill                                     </v>
      </c>
      <c r="L7303" t="str">
        <f>VLOOKUP($J7303,Ref!$D:$H,3,0)</f>
        <v>Clifton, Haynes and Southill</v>
      </c>
      <c r="M7303" t="str">
        <f>VLOOKUP($J7303,Ref!$D:$H,4,0)</f>
        <v>Ampthill and Shefford Deanery</v>
      </c>
      <c r="N7303" t="str">
        <f>VLOOKUP($J7303,Ref!$D:$H,5,0)</f>
        <v>Archdeaconry of Bedford</v>
      </c>
      <c r="S7303">
        <v>0</v>
      </c>
    </row>
    <row r="7304" spans="1:19" x14ac:dyDescent="0.3">
      <c r="A7304">
        <v>2024</v>
      </c>
      <c r="C7304" t="str">
        <f>IF(GETPIVOTDATA("PS % recovery",Sheet4!$B$5,"Parish Name",K7304)&gt;99.949%,"OK","No")</f>
        <v>OK</v>
      </c>
      <c r="D7304" t="e">
        <f>VLOOKUP(J7304,'Ref2'!C:E,3,0)</f>
        <v>#N/A</v>
      </c>
      <c r="F7304">
        <v>2</v>
      </c>
      <c r="I7304" t="e">
        <f>VLOOKUP(J7304,Ref!L:M,2,0)</f>
        <v>#N/A</v>
      </c>
      <c r="J7304" t="s">
        <v>1235</v>
      </c>
      <c r="K7304" t="str">
        <f>VLOOKUP($J7304,Ref!$D:$H,2,0)</f>
        <v xml:space="preserve">Steppingley                                  </v>
      </c>
      <c r="L7304" t="str">
        <f>VLOOKUP($J7304,Ref!$D:$H,3,0)</f>
        <v>Ampthill with Millbrook and Steppingley</v>
      </c>
      <c r="M7304" t="str">
        <f>VLOOKUP($J7304,Ref!$D:$H,4,0)</f>
        <v>Ampthill and Shefford Deanery</v>
      </c>
      <c r="N7304" t="str">
        <f>VLOOKUP($J7304,Ref!$D:$H,5,0)</f>
        <v>Archdeaconry of Bedford</v>
      </c>
      <c r="S7304">
        <v>4495</v>
      </c>
    </row>
    <row r="7305" spans="1:19" x14ac:dyDescent="0.3">
      <c r="A7305">
        <v>2024</v>
      </c>
      <c r="C7305" t="str">
        <f>IF(GETPIVOTDATA("PS % recovery",Sheet4!$B$5,"Parish Name",K7305)&gt;99.949%,"OK","No")</f>
        <v>No</v>
      </c>
      <c r="D7305" t="e">
        <f>VLOOKUP(J7305,'Ref2'!C:E,3,0)</f>
        <v>#N/A</v>
      </c>
      <c r="F7305">
        <v>2</v>
      </c>
      <c r="I7305" t="e">
        <f>VLOOKUP(J7305,Ref!L:M,2,0)</f>
        <v>#N/A</v>
      </c>
      <c r="J7305" t="s">
        <v>835</v>
      </c>
      <c r="K7305" t="str">
        <f>VLOOKUP($J7305,Ref!$D:$H,2,0)</f>
        <v xml:space="preserve">Tingrith                                     </v>
      </c>
      <c r="L7305" t="str">
        <f>VLOOKUP($J7305,Ref!$D:$H,3,0)</f>
        <v>Harlington, Tingrith and Westoning</v>
      </c>
      <c r="M7305" t="str">
        <f>VLOOKUP($J7305,Ref!$D:$H,4,0)</f>
        <v>Ampthill and Shefford Deanery</v>
      </c>
      <c r="N7305" t="str">
        <f>VLOOKUP($J7305,Ref!$D:$H,5,0)</f>
        <v>Archdeaconry of Bedford</v>
      </c>
      <c r="S7305">
        <v>500</v>
      </c>
    </row>
    <row r="7306" spans="1:19" x14ac:dyDescent="0.3">
      <c r="A7306">
        <v>2024</v>
      </c>
      <c r="C7306" t="str">
        <f>IF(GETPIVOTDATA("PS % recovery",Sheet4!$B$5,"Parish Name",K7306)&gt;99.949%,"OK","No")</f>
        <v>No</v>
      </c>
      <c r="D7306" t="e">
        <f>VLOOKUP(J7306,'Ref2'!C:E,3,0)</f>
        <v>#N/A</v>
      </c>
      <c r="F7306">
        <v>2</v>
      </c>
      <c r="I7306" t="e">
        <f>VLOOKUP(J7306,Ref!L:M,2,0)</f>
        <v>#N/A</v>
      </c>
      <c r="J7306" t="s">
        <v>837</v>
      </c>
      <c r="K7306" t="str">
        <f>VLOOKUP($J7306,Ref!$D:$H,2,0)</f>
        <v xml:space="preserve">Stondon                                      </v>
      </c>
      <c r="L7306" t="str">
        <f>VLOOKUP($J7306,Ref!$D:$H,3,0)</f>
        <v>Gravenhurst, Shillington and Stondon</v>
      </c>
      <c r="M7306" t="str">
        <f>VLOOKUP($J7306,Ref!$D:$H,4,0)</f>
        <v>Ampthill and Shefford Deanery</v>
      </c>
      <c r="N7306" t="str">
        <f>VLOOKUP($J7306,Ref!$D:$H,5,0)</f>
        <v>Archdeaconry of Bedford</v>
      </c>
      <c r="S7306">
        <v>0</v>
      </c>
    </row>
    <row r="7307" spans="1:19" x14ac:dyDescent="0.3">
      <c r="A7307">
        <v>2024</v>
      </c>
      <c r="C7307" t="str">
        <f>IF(GETPIVOTDATA("PS % recovery",Sheet4!$B$5,"Parish Name",K7307)&gt;99.949%,"OK","No")</f>
        <v>OK</v>
      </c>
      <c r="D7307" t="e">
        <f>VLOOKUP(J7307,'Ref2'!C:E,3,0)</f>
        <v>#N/A</v>
      </c>
      <c r="F7307">
        <v>2</v>
      </c>
      <c r="I7307" t="e">
        <f>VLOOKUP(J7307,Ref!L:M,2,0)</f>
        <v>#N/A</v>
      </c>
      <c r="J7307" t="s">
        <v>839</v>
      </c>
      <c r="K7307" t="str">
        <f>VLOOKUP($J7307,Ref!$D:$H,2,0)</f>
        <v xml:space="preserve">Westoning                                    </v>
      </c>
      <c r="L7307" t="str">
        <f>VLOOKUP($J7307,Ref!$D:$H,3,0)</f>
        <v>Harlington, Tingrith and Westoning</v>
      </c>
      <c r="M7307" t="str">
        <f>VLOOKUP($J7307,Ref!$D:$H,4,0)</f>
        <v>Ampthill and Shefford Deanery</v>
      </c>
      <c r="N7307" t="str">
        <f>VLOOKUP($J7307,Ref!$D:$H,5,0)</f>
        <v>Archdeaconry of Bedford</v>
      </c>
      <c r="S7307">
        <v>2374</v>
      </c>
    </row>
    <row r="7308" spans="1:19" x14ac:dyDescent="0.3">
      <c r="A7308">
        <v>2024</v>
      </c>
      <c r="C7308" t="str">
        <f>IF(GETPIVOTDATA("PS % recovery",Sheet4!$B$5,"Parish Name",K7308)&gt;99.949%,"OK","No")</f>
        <v>OK</v>
      </c>
      <c r="D7308" t="e">
        <f>VLOOKUP(J7308,'Ref2'!C:E,3,0)</f>
        <v>#N/A</v>
      </c>
      <c r="F7308">
        <v>2</v>
      </c>
      <c r="I7308" t="e">
        <f>VLOOKUP(J7308,Ref!L:M,2,0)</f>
        <v>#N/A</v>
      </c>
      <c r="J7308" t="s">
        <v>1255</v>
      </c>
      <c r="K7308" t="str">
        <f>VLOOKUP($J7308,Ref!$D:$H,2,0)</f>
        <v xml:space="preserve">Woburn                                       </v>
      </c>
      <c r="L7308" t="str">
        <f>VLOOKUP($J7308,Ref!$D:$H,3,0)</f>
        <v>Woburn with Eversholt, Milton Bryan, Battlesden and Pottesgrove</v>
      </c>
      <c r="M7308" t="str">
        <f>VLOOKUP($J7308,Ref!$D:$H,4,0)</f>
        <v>Ampthill and Shefford Deanery</v>
      </c>
      <c r="N7308" t="str">
        <f>VLOOKUP($J7308,Ref!$D:$H,5,0)</f>
        <v>Archdeaconry of Bedford</v>
      </c>
      <c r="S7308">
        <v>3339</v>
      </c>
    </row>
    <row r="7309" spans="1:19" x14ac:dyDescent="0.3">
      <c r="A7309">
        <v>2024</v>
      </c>
      <c r="C7309" t="str">
        <f>IF(GETPIVOTDATA("PS % recovery",Sheet4!$B$5,"Parish Name",K7309)&gt;99.949%,"OK","No")</f>
        <v>No</v>
      </c>
      <c r="D7309" t="e">
        <f>VLOOKUP(J7309,'Ref2'!C:E,3,0)</f>
        <v>#N/A</v>
      </c>
      <c r="F7309">
        <v>2</v>
      </c>
      <c r="I7309" t="e">
        <f>VLOOKUP(J7309,Ref!L:M,2,0)</f>
        <v>#N/A</v>
      </c>
      <c r="J7309" t="s">
        <v>1270</v>
      </c>
      <c r="K7309" t="str">
        <f>VLOOKUP($J7309,Ref!$D:$H,2,0)</f>
        <v xml:space="preserve">Woburn Sands                                 </v>
      </c>
      <c r="L7309" t="str">
        <f>VLOOKUP($J7309,Ref!$D:$H,3,0)</f>
        <v>Woburn Sands</v>
      </c>
      <c r="M7309" t="str">
        <f>VLOOKUP($J7309,Ref!$D:$H,4,0)</f>
        <v>Ampthill and Shefford Deanery</v>
      </c>
      <c r="N7309" t="str">
        <f>VLOOKUP($J7309,Ref!$D:$H,5,0)</f>
        <v>Archdeaconry of Bedford</v>
      </c>
      <c r="S7309">
        <v>2000</v>
      </c>
    </row>
    <row r="7310" spans="1:19" x14ac:dyDescent="0.3">
      <c r="A7310">
        <v>2024</v>
      </c>
      <c r="C7310" t="str">
        <f>IF(GETPIVOTDATA("PS % recovery",Sheet4!$B$5,"Parish Name",K7310)&gt;99.949%,"OK","No")</f>
        <v>No</v>
      </c>
      <c r="D7310" t="e">
        <f>VLOOKUP(J7310,'Ref2'!C:E,3,0)</f>
        <v>#N/A</v>
      </c>
      <c r="F7310">
        <v>2</v>
      </c>
      <c r="I7310" t="e">
        <f>VLOOKUP(J7310,Ref!L:M,2,0)</f>
        <v>#N/A</v>
      </c>
      <c r="J7310" t="s">
        <v>1293</v>
      </c>
      <c r="K7310" t="str">
        <f>VLOOKUP($J7310,Ref!$D:$H,2,0)</f>
        <v xml:space="preserve">Bedford, All Saints                          </v>
      </c>
      <c r="L7310" t="str">
        <f>VLOOKUP($J7310,Ref!$D:$H,3,0)</f>
        <v>Bedford, All Saints</v>
      </c>
      <c r="M7310" t="str">
        <f>VLOOKUP($J7310,Ref!$D:$H,4,0)</f>
        <v>Bedford Deanery</v>
      </c>
      <c r="N7310" t="str">
        <f>VLOOKUP($J7310,Ref!$D:$H,5,0)</f>
        <v>Archdeaconry of Bedford</v>
      </c>
      <c r="S7310">
        <v>2100.41</v>
      </c>
    </row>
    <row r="7311" spans="1:19" x14ac:dyDescent="0.3">
      <c r="A7311">
        <v>2024</v>
      </c>
      <c r="C7311" t="str">
        <f>IF(GETPIVOTDATA("PS % recovery",Sheet4!$B$5,"Parish Name",K7311)&gt;99.949%,"OK","No")</f>
        <v>OK</v>
      </c>
      <c r="D7311" t="e">
        <f>VLOOKUP(J7311,'Ref2'!C:E,3,0)</f>
        <v>#N/A</v>
      </c>
      <c r="F7311">
        <v>2</v>
      </c>
      <c r="I7311" t="str">
        <f>VLOOKUP(J7311,Ref!L:M,2,0)</f>
        <v>Yes</v>
      </c>
      <c r="J7311" t="s">
        <v>1295</v>
      </c>
      <c r="K7311" t="str">
        <f>VLOOKUP($J7311,Ref!$D:$H,2,0)</f>
        <v xml:space="preserve">Bedford, Christ Church                       </v>
      </c>
      <c r="L7311" t="str">
        <f>VLOOKUP($J7311,Ref!$D:$H,3,0)</f>
        <v>Bedford, Christ Church</v>
      </c>
      <c r="M7311" t="str">
        <f>VLOOKUP($J7311,Ref!$D:$H,4,0)</f>
        <v>Bedford Deanery</v>
      </c>
      <c r="N7311" t="str">
        <f>VLOOKUP($J7311,Ref!$D:$H,5,0)</f>
        <v>Archdeaconry of Bedford</v>
      </c>
      <c r="S7311">
        <v>12839</v>
      </c>
    </row>
    <row r="7312" spans="1:19" x14ac:dyDescent="0.3">
      <c r="A7312">
        <v>2024</v>
      </c>
      <c r="C7312" t="str">
        <f>IF(GETPIVOTDATA("PS % recovery",Sheet4!$B$5,"Parish Name",K7312)&gt;99.949%,"OK","No")</f>
        <v>OK</v>
      </c>
      <c r="D7312" t="e">
        <f>VLOOKUP(J7312,'Ref2'!C:E,3,0)</f>
        <v>#N/A</v>
      </c>
      <c r="F7312">
        <v>2</v>
      </c>
      <c r="I7312" t="e">
        <f>VLOOKUP(J7312,Ref!L:M,2,0)</f>
        <v>#N/A</v>
      </c>
      <c r="J7312" t="s">
        <v>1297</v>
      </c>
      <c r="K7312" t="str">
        <f>VLOOKUP($J7312,Ref!$D:$H,2,0)</f>
        <v xml:space="preserve">Bedford, St Andrew                           </v>
      </c>
      <c r="L7312" t="str">
        <f>VLOOKUP($J7312,Ref!$D:$H,3,0)</f>
        <v>Bedford, St Andrew</v>
      </c>
      <c r="M7312" t="str">
        <f>VLOOKUP($J7312,Ref!$D:$H,4,0)</f>
        <v>Bedford Deanery</v>
      </c>
      <c r="N7312" t="str">
        <f>VLOOKUP($J7312,Ref!$D:$H,5,0)</f>
        <v>Archdeaconry of Bedford</v>
      </c>
      <c r="S7312">
        <v>11157</v>
      </c>
    </row>
    <row r="7313" spans="1:19" x14ac:dyDescent="0.3">
      <c r="A7313">
        <v>2024</v>
      </c>
      <c r="C7313" t="str">
        <f>IF(GETPIVOTDATA("PS % recovery",Sheet4!$B$5,"Parish Name",K7313)&gt;99.949%,"OK","No")</f>
        <v>OK</v>
      </c>
      <c r="D7313" t="e">
        <f>VLOOKUP(J7313,'Ref2'!C:E,3,0)</f>
        <v>#N/A</v>
      </c>
      <c r="F7313">
        <v>2</v>
      </c>
      <c r="I7313" t="e">
        <f>VLOOKUP(J7313,Ref!L:M,2,0)</f>
        <v>#N/A</v>
      </c>
      <c r="J7313" t="s">
        <v>1299</v>
      </c>
      <c r="K7313" t="str">
        <f>VLOOKUP($J7313,Ref!$D:$H,2,0)</f>
        <v xml:space="preserve">Bedford, St John and St Leonard              </v>
      </c>
      <c r="L7313" t="str">
        <f>VLOOKUP($J7313,Ref!$D:$H,3,0)</f>
        <v>Bedford, St John and St Leonard</v>
      </c>
      <c r="M7313" t="str">
        <f>VLOOKUP($J7313,Ref!$D:$H,4,0)</f>
        <v>Bedford Deanery</v>
      </c>
      <c r="N7313" t="str">
        <f>VLOOKUP($J7313,Ref!$D:$H,5,0)</f>
        <v>Archdeaconry of Bedford</v>
      </c>
      <c r="S7313">
        <v>5056</v>
      </c>
    </row>
    <row r="7314" spans="1:19" x14ac:dyDescent="0.3">
      <c r="A7314">
        <v>2024</v>
      </c>
      <c r="C7314" t="str">
        <f>IF(GETPIVOTDATA("PS % recovery",Sheet4!$B$5,"Parish Name",K7314)&gt;99.949%,"OK","No")</f>
        <v>OK</v>
      </c>
      <c r="D7314" t="e">
        <f>VLOOKUP(J7314,'Ref2'!C:E,3,0)</f>
        <v>#N/A</v>
      </c>
      <c r="F7314">
        <v>2</v>
      </c>
      <c r="I7314" t="e">
        <f>VLOOKUP(J7314,Ref!L:M,2,0)</f>
        <v>#N/A</v>
      </c>
      <c r="J7314" t="s">
        <v>1315</v>
      </c>
      <c r="K7314" t="str">
        <f>VLOOKUP($J7314,Ref!$D:$H,2,0)</f>
        <v xml:space="preserve">Bedford, St Mark                             </v>
      </c>
      <c r="L7314" t="str">
        <f>VLOOKUP($J7314,Ref!$D:$H,3,0)</f>
        <v>Bedford, St Mark</v>
      </c>
      <c r="M7314" t="str">
        <f>VLOOKUP($J7314,Ref!$D:$H,4,0)</f>
        <v>Bedford Deanery</v>
      </c>
      <c r="N7314" t="str">
        <f>VLOOKUP($J7314,Ref!$D:$H,5,0)</f>
        <v>Archdeaconry of Bedford</v>
      </c>
      <c r="S7314">
        <v>6073.33</v>
      </c>
    </row>
    <row r="7315" spans="1:19" x14ac:dyDescent="0.3">
      <c r="A7315">
        <v>2024</v>
      </c>
      <c r="C7315" t="str">
        <f>IF(GETPIVOTDATA("PS % recovery",Sheet4!$B$5,"Parish Name",K7315)&gt;99.949%,"OK","No")</f>
        <v>No</v>
      </c>
      <c r="D7315" t="e">
        <f>VLOOKUP(J7315,'Ref2'!C:E,3,0)</f>
        <v>#N/A</v>
      </c>
      <c r="F7315">
        <v>2</v>
      </c>
      <c r="I7315" t="e">
        <f>VLOOKUP(J7315,Ref!L:M,2,0)</f>
        <v>#N/A</v>
      </c>
      <c r="J7315" t="s">
        <v>1301</v>
      </c>
      <c r="K7315" t="str">
        <f>VLOOKUP($J7315,Ref!$D:$H,2,0)</f>
        <v xml:space="preserve">Bedford, St Martin                           </v>
      </c>
      <c r="L7315" t="str">
        <f>VLOOKUP($J7315,Ref!$D:$H,3,0)</f>
        <v>Bedford, St Martin</v>
      </c>
      <c r="M7315" t="str">
        <f>VLOOKUP($J7315,Ref!$D:$H,4,0)</f>
        <v>Bedford Deanery</v>
      </c>
      <c r="N7315" t="str">
        <f>VLOOKUP($J7315,Ref!$D:$H,5,0)</f>
        <v>Archdeaconry of Bedford</v>
      </c>
      <c r="S7315">
        <v>900</v>
      </c>
    </row>
    <row r="7316" spans="1:19" x14ac:dyDescent="0.3">
      <c r="A7316">
        <v>2024</v>
      </c>
      <c r="C7316" t="str">
        <f>IF(GETPIVOTDATA("PS % recovery",Sheet4!$B$5,"Parish Name",K7316)&gt;99.949%,"OK","No")</f>
        <v>No</v>
      </c>
      <c r="D7316" t="e">
        <f>VLOOKUP(J7316,'Ref2'!C:E,3,0)</f>
        <v>#N/A</v>
      </c>
      <c r="F7316">
        <v>2</v>
      </c>
      <c r="I7316" t="e">
        <f>VLOOKUP(J7316,Ref!L:M,2,0)</f>
        <v>#N/A</v>
      </c>
      <c r="J7316" t="s">
        <v>1323</v>
      </c>
      <c r="K7316" t="str">
        <f>VLOOKUP($J7316,Ref!$D:$H,2,0)</f>
        <v xml:space="preserve">Bedford, St Michael and All Angels           </v>
      </c>
      <c r="L7316" t="str">
        <f>VLOOKUP($J7316,Ref!$D:$H,3,0)</f>
        <v>Elstow Team Ministry</v>
      </c>
      <c r="M7316" t="str">
        <f>VLOOKUP($J7316,Ref!$D:$H,4,0)</f>
        <v>Bedford Deanery</v>
      </c>
      <c r="N7316" t="str">
        <f>VLOOKUP($J7316,Ref!$D:$H,5,0)</f>
        <v>Archdeaconry of Bedford</v>
      </c>
      <c r="S7316">
        <v>250</v>
      </c>
    </row>
    <row r="7317" spans="1:19" x14ac:dyDescent="0.3">
      <c r="A7317">
        <v>2024</v>
      </c>
      <c r="C7317" t="str">
        <f>IF(GETPIVOTDATA("PS % recovery",Sheet4!$B$5,"Parish Name",K7317)&gt;99.949%,"OK","No")</f>
        <v>No</v>
      </c>
      <c r="D7317" t="e">
        <f>VLOOKUP(J7317,'Ref2'!C:E,3,0)</f>
        <v>#N/A</v>
      </c>
      <c r="F7317">
        <v>2</v>
      </c>
      <c r="I7317" t="e">
        <f>VLOOKUP(J7317,Ref!L:M,2,0)</f>
        <v>#N/A</v>
      </c>
      <c r="J7317" t="s">
        <v>1303</v>
      </c>
      <c r="K7317" t="str">
        <f>VLOOKUP($J7317,Ref!$D:$H,2,0)</f>
        <v xml:space="preserve">Bedford, St Paul                             </v>
      </c>
      <c r="L7317" t="str">
        <f>VLOOKUP($J7317,Ref!$D:$H,3,0)</f>
        <v>Bedford, St Paul</v>
      </c>
      <c r="M7317" t="str">
        <f>VLOOKUP($J7317,Ref!$D:$H,4,0)</f>
        <v>Bedford Deanery</v>
      </c>
      <c r="N7317" t="str">
        <f>VLOOKUP($J7317,Ref!$D:$H,5,0)</f>
        <v>Archdeaconry of Bedford</v>
      </c>
      <c r="S7317">
        <v>3500</v>
      </c>
    </row>
    <row r="7318" spans="1:19" x14ac:dyDescent="0.3">
      <c r="A7318">
        <v>2024</v>
      </c>
      <c r="C7318" t="str">
        <f>IF(GETPIVOTDATA("PS % recovery",Sheet4!$B$5,"Parish Name",K7318)&gt;99.949%,"OK","No")</f>
        <v>No</v>
      </c>
      <c r="D7318" t="e">
        <f>VLOOKUP(J7318,'Ref2'!C:E,3,0)</f>
        <v>#N/A</v>
      </c>
      <c r="F7318">
        <v>2</v>
      </c>
      <c r="I7318" t="e">
        <f>VLOOKUP(J7318,Ref!L:M,2,0)</f>
        <v>#N/A</v>
      </c>
      <c r="J7318" t="s">
        <v>1305</v>
      </c>
      <c r="K7318" t="str">
        <f>VLOOKUP($J7318,Ref!$D:$H,2,0)</f>
        <v xml:space="preserve">Bedford, St Peter de Merton with St Cuthbert </v>
      </c>
      <c r="L7318" t="str">
        <f>VLOOKUP($J7318,Ref!$D:$H,3,0)</f>
        <v>Bedford, St Peter de Merton with St Cuthbert</v>
      </c>
      <c r="M7318" t="str">
        <f>VLOOKUP($J7318,Ref!$D:$H,4,0)</f>
        <v>Bedford Deanery</v>
      </c>
      <c r="N7318" t="str">
        <f>VLOOKUP($J7318,Ref!$D:$H,5,0)</f>
        <v>Archdeaconry of Bedford</v>
      </c>
      <c r="S7318">
        <v>1000</v>
      </c>
    </row>
    <row r="7319" spans="1:19" x14ac:dyDescent="0.3">
      <c r="A7319">
        <v>2024</v>
      </c>
      <c r="C7319" t="str">
        <f>IF(GETPIVOTDATA("PS % recovery",Sheet4!$B$5,"Parish Name",K7319)&gt;99.949%,"OK","No")</f>
        <v>OK</v>
      </c>
      <c r="D7319" t="e">
        <f>VLOOKUP(J7319,'Ref2'!C:E,3,0)</f>
        <v>#N/A</v>
      </c>
      <c r="F7319">
        <v>2</v>
      </c>
      <c r="I7319" t="e">
        <f>VLOOKUP(J7319,Ref!L:M,2,0)</f>
        <v>#N/A</v>
      </c>
      <c r="J7319" t="s">
        <v>1307</v>
      </c>
      <c r="K7319" t="str">
        <f>VLOOKUP($J7319,Ref!$D:$H,2,0)</f>
        <v xml:space="preserve">Biddenham                                    </v>
      </c>
      <c r="L7319" t="str">
        <f>VLOOKUP($J7319,Ref!$D:$H,3,0)</f>
        <v>Biddenham</v>
      </c>
      <c r="M7319" t="str">
        <f>VLOOKUP($J7319,Ref!$D:$H,4,0)</f>
        <v>Bedford Deanery</v>
      </c>
      <c r="N7319" t="str">
        <f>VLOOKUP($J7319,Ref!$D:$H,5,0)</f>
        <v>Archdeaconry of Bedford</v>
      </c>
      <c r="S7319">
        <v>3580</v>
      </c>
    </row>
    <row r="7320" spans="1:19" x14ac:dyDescent="0.3">
      <c r="A7320">
        <v>2024</v>
      </c>
      <c r="C7320" t="str">
        <f>IF(GETPIVOTDATA("PS % recovery",Sheet4!$B$5,"Parish Name",K7320)&gt;99.949%,"OK","No")</f>
        <v>No</v>
      </c>
      <c r="D7320" t="e">
        <f>VLOOKUP(J7320,'Ref2'!C:E,3,0)</f>
        <v>#N/A</v>
      </c>
      <c r="F7320">
        <v>2</v>
      </c>
      <c r="I7320" t="e">
        <f>VLOOKUP(J7320,Ref!L:M,2,0)</f>
        <v>#N/A</v>
      </c>
      <c r="J7320" t="s">
        <v>1319</v>
      </c>
      <c r="K7320" t="str">
        <f>VLOOKUP($J7320,Ref!$D:$H,2,0)</f>
        <v xml:space="preserve">Cardington                                   </v>
      </c>
      <c r="L7320" t="str">
        <f>VLOOKUP($J7320,Ref!$D:$H,3,0)</f>
        <v>Elstow Team Ministry</v>
      </c>
      <c r="M7320" t="str">
        <f>VLOOKUP($J7320,Ref!$D:$H,4,0)</f>
        <v>Bedford Deanery</v>
      </c>
      <c r="N7320" t="str">
        <f>VLOOKUP($J7320,Ref!$D:$H,5,0)</f>
        <v>Archdeaconry of Bedford</v>
      </c>
      <c r="S7320">
        <v>0</v>
      </c>
    </row>
    <row r="7321" spans="1:19" x14ac:dyDescent="0.3">
      <c r="A7321">
        <v>2024</v>
      </c>
      <c r="C7321" t="str">
        <f>IF(GETPIVOTDATA("PS % recovery",Sheet4!$B$5,"Parish Name",K7321)&gt;99.949%,"OK","No")</f>
        <v>No</v>
      </c>
      <c r="D7321" t="str">
        <f>VLOOKUP(J7321,'Ref2'!C:E,3,0)</f>
        <v>LLF</v>
      </c>
      <c r="F7321">
        <v>2</v>
      </c>
      <c r="I7321" t="str">
        <f>VLOOKUP(J7321,Ref!L:M,2,0)</f>
        <v>Yes</v>
      </c>
      <c r="J7321" t="s">
        <v>1321</v>
      </c>
      <c r="K7321" t="str">
        <f>VLOOKUP($J7321,Ref!$D:$H,2,0)</f>
        <v xml:space="preserve">Cranfield                                    </v>
      </c>
      <c r="L7321" t="str">
        <f>VLOOKUP($J7321,Ref!$D:$H,3,0)</f>
        <v>Cranfield and Hulcote with Salford</v>
      </c>
      <c r="M7321" t="str">
        <f>VLOOKUP($J7321,Ref!$D:$H,4,0)</f>
        <v>Bedford Deanery</v>
      </c>
      <c r="N7321" t="str">
        <f>VLOOKUP($J7321,Ref!$D:$H,5,0)</f>
        <v>Archdeaconry of Bedford</v>
      </c>
      <c r="S7321">
        <v>4000</v>
      </c>
    </row>
    <row r="7322" spans="1:19" x14ac:dyDescent="0.3">
      <c r="A7322">
        <v>2024</v>
      </c>
      <c r="C7322" t="str">
        <f>IF(GETPIVOTDATA("PS % recovery",Sheet4!$B$5,"Parish Name",K7322)&gt;99.949%,"OK","No")</f>
        <v>No</v>
      </c>
      <c r="D7322" t="e">
        <f>VLOOKUP(J7322,'Ref2'!C:E,3,0)</f>
        <v>#N/A</v>
      </c>
      <c r="F7322">
        <v>2</v>
      </c>
      <c r="I7322" t="e">
        <f>VLOOKUP(J7322,Ref!L:M,2,0)</f>
        <v>#N/A</v>
      </c>
      <c r="J7322" t="s">
        <v>1327</v>
      </c>
      <c r="K7322" t="str">
        <f>VLOOKUP($J7322,Ref!$D:$H,2,0)</f>
        <v xml:space="preserve">Elstow                                       </v>
      </c>
      <c r="L7322" t="str">
        <f>VLOOKUP($J7322,Ref!$D:$H,3,0)</f>
        <v>Elstow Team Ministry</v>
      </c>
      <c r="M7322" t="str">
        <f>VLOOKUP($J7322,Ref!$D:$H,4,0)</f>
        <v>Bedford Deanery</v>
      </c>
      <c r="N7322" t="str">
        <f>VLOOKUP($J7322,Ref!$D:$H,5,0)</f>
        <v>Archdeaconry of Bedford</v>
      </c>
      <c r="S7322">
        <v>0</v>
      </c>
    </row>
    <row r="7323" spans="1:19" x14ac:dyDescent="0.3">
      <c r="A7323">
        <v>2024</v>
      </c>
      <c r="C7323" t="str">
        <f>IF(GETPIVOTDATA("PS % recovery",Sheet4!$B$5,"Parish Name",K7323)&gt;99.949%,"OK","No")</f>
        <v>OK</v>
      </c>
      <c r="D7323" t="e">
        <f>VLOOKUP(J7323,'Ref2'!C:E,3,0)</f>
        <v>#N/A</v>
      </c>
      <c r="F7323">
        <v>2</v>
      </c>
      <c r="I7323" t="e">
        <f>VLOOKUP(J7323,Ref!L:M,2,0)</f>
        <v>#N/A</v>
      </c>
      <c r="J7323" t="s">
        <v>1311</v>
      </c>
      <c r="K7323" t="str">
        <f>VLOOKUP($J7323,Ref!$D:$H,2,0)</f>
        <v xml:space="preserve">Goldington                                   </v>
      </c>
      <c r="L7323" t="str">
        <f>VLOOKUP($J7323,Ref!$D:$H,3,0)</f>
        <v>Goldington</v>
      </c>
      <c r="M7323" t="str">
        <f>VLOOKUP($J7323,Ref!$D:$H,4,0)</f>
        <v>Bedford Deanery</v>
      </c>
      <c r="N7323" t="str">
        <f>VLOOKUP($J7323,Ref!$D:$H,5,0)</f>
        <v>Archdeaconry of Bedford</v>
      </c>
      <c r="S7323">
        <v>5294</v>
      </c>
    </row>
    <row r="7324" spans="1:19" x14ac:dyDescent="0.3">
      <c r="A7324">
        <v>2024</v>
      </c>
      <c r="C7324" t="str">
        <f>IF(GETPIVOTDATA("PS % recovery",Sheet4!$B$5,"Parish Name",K7324)&gt;99.949%,"OK","No")</f>
        <v>No</v>
      </c>
      <c r="D7324" t="e">
        <f>VLOOKUP(J7324,'Ref2'!C:E,3,0)</f>
        <v>#N/A</v>
      </c>
      <c r="F7324">
        <v>2</v>
      </c>
      <c r="I7324" t="e">
        <f>VLOOKUP(J7324,Ref!L:M,2,0)</f>
        <v>#N/A</v>
      </c>
      <c r="J7324" t="s">
        <v>1325</v>
      </c>
      <c r="K7324" t="str">
        <f>VLOOKUP($J7324,Ref!$D:$H,2,0)</f>
        <v xml:space="preserve">Hulcote with Salford                         </v>
      </c>
      <c r="L7324" t="str">
        <f>VLOOKUP($J7324,Ref!$D:$H,3,0)</f>
        <v>Cranfield and Hulcote with Salford</v>
      </c>
      <c r="M7324" t="str">
        <f>VLOOKUP($J7324,Ref!$D:$H,4,0)</f>
        <v>Bedford Deanery</v>
      </c>
      <c r="N7324" t="str">
        <f>VLOOKUP($J7324,Ref!$D:$H,5,0)</f>
        <v>Archdeaconry of Bedford</v>
      </c>
      <c r="S7324">
        <v>500</v>
      </c>
    </row>
    <row r="7325" spans="1:19" x14ac:dyDescent="0.3">
      <c r="A7325">
        <v>2024</v>
      </c>
      <c r="C7325" t="str">
        <f>IF(GETPIVOTDATA("PS % recovery",Sheet4!$B$5,"Parish Name",K7325)&gt;99.949%,"OK","No")</f>
        <v>No</v>
      </c>
      <c r="D7325" t="e">
        <f>VLOOKUP(J7325,'Ref2'!C:E,3,0)</f>
        <v>#N/A</v>
      </c>
      <c r="F7325">
        <v>2</v>
      </c>
      <c r="I7325" t="e">
        <f>VLOOKUP(J7325,Ref!L:M,2,0)</f>
        <v>#N/A</v>
      </c>
      <c r="J7325" t="s">
        <v>1329</v>
      </c>
      <c r="K7325" t="str">
        <f>VLOOKUP($J7325,Ref!$D:$H,2,0)</f>
        <v xml:space="preserve">Houghton Conquest                            </v>
      </c>
      <c r="L7325" t="str">
        <f>VLOOKUP($J7325,Ref!$D:$H,3,0)</f>
        <v>Elstow Team Ministry</v>
      </c>
      <c r="M7325" t="str">
        <f>VLOOKUP($J7325,Ref!$D:$H,4,0)</f>
        <v>Bedford Deanery</v>
      </c>
      <c r="N7325" t="str">
        <f>VLOOKUP($J7325,Ref!$D:$H,5,0)</f>
        <v>Archdeaconry of Bedford</v>
      </c>
      <c r="S7325">
        <v>500</v>
      </c>
    </row>
    <row r="7326" spans="1:19" x14ac:dyDescent="0.3">
      <c r="A7326">
        <v>2024</v>
      </c>
      <c r="C7326" t="str">
        <f>IF(GETPIVOTDATA("PS % recovery",Sheet4!$B$5,"Parish Name",K7326)&gt;99.949%,"OK","No")</f>
        <v>No</v>
      </c>
      <c r="D7326" t="e">
        <f>VLOOKUP(J7326,'Ref2'!C:E,3,0)</f>
        <v>#N/A</v>
      </c>
      <c r="F7326">
        <v>2</v>
      </c>
      <c r="I7326" t="e">
        <f>VLOOKUP(J7326,Ref!L:M,2,0)</f>
        <v>#N/A</v>
      </c>
      <c r="J7326" t="s">
        <v>1309</v>
      </c>
      <c r="K7326" t="str">
        <f>VLOOKUP($J7326,Ref!$D:$H,2,0)</f>
        <v xml:space="preserve">Kempston                                     </v>
      </c>
      <c r="L7326" t="str">
        <f>VLOOKUP($J7326,Ref!$D:$H,3,0)</f>
        <v>Kempston</v>
      </c>
      <c r="M7326" t="str">
        <f>VLOOKUP($J7326,Ref!$D:$H,4,0)</f>
        <v>Bedford Deanery</v>
      </c>
      <c r="N7326" t="str">
        <f>VLOOKUP($J7326,Ref!$D:$H,5,0)</f>
        <v>Archdeaconry of Bedford</v>
      </c>
      <c r="S7326">
        <v>500</v>
      </c>
    </row>
    <row r="7327" spans="1:19" x14ac:dyDescent="0.3">
      <c r="A7327">
        <v>2024</v>
      </c>
      <c r="C7327" t="str">
        <f>IF(GETPIVOTDATA("PS % recovery",Sheet4!$B$5,"Parish Name",K7327)&gt;99.949%,"OK","No")</f>
        <v>No</v>
      </c>
      <c r="D7327" t="e">
        <f>VLOOKUP(J7327,'Ref2'!C:E,3,0)</f>
        <v>#N/A</v>
      </c>
      <c r="F7327">
        <v>2</v>
      </c>
      <c r="I7327" t="e">
        <f>VLOOKUP(J7327,Ref!L:M,2,0)</f>
        <v>#N/A</v>
      </c>
      <c r="J7327" t="s">
        <v>1313</v>
      </c>
      <c r="K7327" t="str">
        <f>VLOOKUP($J7327,Ref!$D:$H,2,0)</f>
        <v xml:space="preserve">Kempston, The Church of the Transfiguration  </v>
      </c>
      <c r="L7327" t="str">
        <f>VLOOKUP($J7327,Ref!$D:$H,3,0)</f>
        <v>Kempston, The Church of the Transfiguration</v>
      </c>
      <c r="M7327" t="str">
        <f>VLOOKUP($J7327,Ref!$D:$H,4,0)</f>
        <v>Bedford Deanery</v>
      </c>
      <c r="N7327" t="str">
        <f>VLOOKUP($J7327,Ref!$D:$H,5,0)</f>
        <v>Archdeaconry of Bedford</v>
      </c>
      <c r="S7327">
        <v>1500</v>
      </c>
    </row>
    <row r="7328" spans="1:19" x14ac:dyDescent="0.3">
      <c r="A7328">
        <v>2024</v>
      </c>
      <c r="C7328" t="str">
        <f>IF(GETPIVOTDATA("PS % recovery",Sheet4!$B$5,"Parish Name",K7328)&gt;99.949%,"OK","No")</f>
        <v>OK</v>
      </c>
      <c r="D7328" t="e">
        <f>VLOOKUP(J7328,'Ref2'!C:E,3,0)</f>
        <v>#N/A</v>
      </c>
      <c r="F7328">
        <v>2</v>
      </c>
      <c r="I7328" t="e">
        <f>VLOOKUP(J7328,Ref!L:M,2,0)</f>
        <v>#N/A</v>
      </c>
      <c r="J7328" t="s">
        <v>1333</v>
      </c>
      <c r="K7328" t="str">
        <f>VLOOKUP($J7328,Ref!$D:$H,2,0)</f>
        <v xml:space="preserve">Marston Morteyne with Lidlington             </v>
      </c>
      <c r="L7328" t="str">
        <f>VLOOKUP($J7328,Ref!$D:$H,3,0)</f>
        <v>Marston Morteyne with Lidlington</v>
      </c>
      <c r="M7328" t="str">
        <f>VLOOKUP($J7328,Ref!$D:$H,4,0)</f>
        <v>Bedford Deanery</v>
      </c>
      <c r="N7328" t="str">
        <f>VLOOKUP($J7328,Ref!$D:$H,5,0)</f>
        <v>Archdeaconry of Bedford</v>
      </c>
      <c r="S7328">
        <v>2359.7600000000002</v>
      </c>
    </row>
    <row r="7329" spans="1:19" x14ac:dyDescent="0.3">
      <c r="A7329">
        <v>2024</v>
      </c>
      <c r="C7329" t="str">
        <f>IF(GETPIVOTDATA("PS % recovery",Sheet4!$B$5,"Parish Name",K7329)&gt;99.949%,"OK","No")</f>
        <v>OK</v>
      </c>
      <c r="D7329" t="e">
        <f>VLOOKUP(J7329,'Ref2'!C:E,3,0)</f>
        <v>#N/A</v>
      </c>
      <c r="F7329">
        <v>2</v>
      </c>
      <c r="I7329" t="e">
        <f>VLOOKUP(J7329,Ref!L:M,2,0)</f>
        <v>#N/A</v>
      </c>
      <c r="J7329" t="s">
        <v>1317</v>
      </c>
      <c r="K7329" t="str">
        <f>VLOOKUP($J7329,Ref!$D:$H,2,0)</f>
        <v xml:space="preserve">Renhold                                      </v>
      </c>
      <c r="L7329" t="str">
        <f>VLOOKUP($J7329,Ref!$D:$H,3,0)</f>
        <v>Renhold</v>
      </c>
      <c r="M7329" t="str">
        <f>VLOOKUP($J7329,Ref!$D:$H,4,0)</f>
        <v>Bedford Deanery</v>
      </c>
      <c r="N7329" t="str">
        <f>VLOOKUP($J7329,Ref!$D:$H,5,0)</f>
        <v>Archdeaconry of Bedford</v>
      </c>
      <c r="S7329">
        <v>0</v>
      </c>
    </row>
    <row r="7330" spans="1:19" x14ac:dyDescent="0.3">
      <c r="A7330">
        <v>2024</v>
      </c>
      <c r="C7330" t="str">
        <f>IF(GETPIVOTDATA("PS % recovery",Sheet4!$B$5,"Parish Name",K7330)&gt;99.949%,"OK","No")</f>
        <v>No</v>
      </c>
      <c r="D7330" t="e">
        <f>VLOOKUP(J7330,'Ref2'!C:E,3,0)</f>
        <v>#N/A</v>
      </c>
      <c r="F7330">
        <v>2</v>
      </c>
      <c r="I7330" t="e">
        <f>VLOOKUP(J7330,Ref!L:M,2,0)</f>
        <v>#N/A</v>
      </c>
      <c r="J7330" t="s">
        <v>1331</v>
      </c>
      <c r="K7330" t="str">
        <f>VLOOKUP($J7330,Ref!$D:$H,2,0)</f>
        <v xml:space="preserve">Wilshamstead                                 </v>
      </c>
      <c r="L7330" t="str">
        <f>VLOOKUP($J7330,Ref!$D:$H,3,0)</f>
        <v>Elstow Team Ministry</v>
      </c>
      <c r="M7330" t="str">
        <f>VLOOKUP($J7330,Ref!$D:$H,4,0)</f>
        <v>Bedford Deanery</v>
      </c>
      <c r="N7330" t="str">
        <f>VLOOKUP($J7330,Ref!$D:$H,5,0)</f>
        <v>Archdeaconry of Bedford</v>
      </c>
      <c r="S7330">
        <v>0</v>
      </c>
    </row>
    <row r="7331" spans="1:19" x14ac:dyDescent="0.3">
      <c r="A7331">
        <v>2024</v>
      </c>
      <c r="C7331" t="str">
        <f>IF(GETPIVOTDATA("PS % recovery",Sheet4!$B$5,"Parish Name",K7331)&gt;99.949%,"OK","No")</f>
        <v>OK</v>
      </c>
      <c r="D7331" t="str">
        <f>VLOOKUP(J7331,'Ref2'!C:E,3,0)</f>
        <v>LLF</v>
      </c>
      <c r="F7331">
        <v>2</v>
      </c>
      <c r="I7331" t="e">
        <f>VLOOKUP(J7331,Ref!L:M,2,0)</f>
        <v>#N/A</v>
      </c>
      <c r="J7331" t="s">
        <v>1335</v>
      </c>
      <c r="K7331" t="str">
        <f>VLOOKUP($J7331,Ref!$D:$H,2,0)</f>
        <v xml:space="preserve">Wootton                                      </v>
      </c>
      <c r="L7331" t="str">
        <f>VLOOKUP($J7331,Ref!$D:$H,3,0)</f>
        <v>Wootton</v>
      </c>
      <c r="M7331" t="str">
        <f>VLOOKUP($J7331,Ref!$D:$H,4,0)</f>
        <v>Bedford Deanery</v>
      </c>
      <c r="N7331" t="str">
        <f>VLOOKUP($J7331,Ref!$D:$H,5,0)</f>
        <v>Archdeaconry of Bedford</v>
      </c>
      <c r="S7331">
        <v>5000</v>
      </c>
    </row>
    <row r="7332" spans="1:19" x14ac:dyDescent="0.3">
      <c r="A7332">
        <v>2024</v>
      </c>
      <c r="C7332" t="str">
        <f>IF(GETPIVOTDATA("PS % recovery",Sheet4!$B$5,"Parish Name",K7332)&gt;99.949%,"OK","No")</f>
        <v>OK</v>
      </c>
      <c r="D7332" t="e">
        <f>VLOOKUP(J7332,'Ref2'!C:E,3,0)</f>
        <v>#N/A</v>
      </c>
      <c r="F7332">
        <v>2</v>
      </c>
      <c r="I7332" t="e">
        <f>VLOOKUP(J7332,Ref!L:M,2,0)</f>
        <v>#N/A</v>
      </c>
      <c r="J7332" t="s">
        <v>1337</v>
      </c>
      <c r="K7332" t="str">
        <f>VLOOKUP($J7332,Ref!$D:$H,2,0)</f>
        <v xml:space="preserve">Biggleswade                                  </v>
      </c>
      <c r="L7332" t="str">
        <f>VLOOKUP($J7332,Ref!$D:$H,3,0)</f>
        <v>Biggleswade</v>
      </c>
      <c r="M7332" t="str">
        <f>VLOOKUP($J7332,Ref!$D:$H,4,0)</f>
        <v xml:space="preserve">Biggleswade Deanery </v>
      </c>
      <c r="N7332" t="str">
        <f>VLOOKUP($J7332,Ref!$D:$H,5,0)</f>
        <v>Archdeaconry of Bedford</v>
      </c>
      <c r="S7332">
        <v>6404</v>
      </c>
    </row>
    <row r="7333" spans="1:19" x14ac:dyDescent="0.3">
      <c r="A7333">
        <v>2024</v>
      </c>
      <c r="C7333" t="str">
        <f>IF(GETPIVOTDATA("PS % recovery",Sheet4!$B$5,"Parish Name",K7333)&gt;99.949%,"OK","No")</f>
        <v>OK</v>
      </c>
      <c r="D7333" t="e">
        <f>VLOOKUP(J7333,'Ref2'!C:E,3,0)</f>
        <v>#N/A</v>
      </c>
      <c r="F7333">
        <v>2</v>
      </c>
      <c r="I7333" t="e">
        <f>VLOOKUP(J7333,Ref!L:M,2,0)</f>
        <v>#N/A</v>
      </c>
      <c r="J7333" t="s">
        <v>1339</v>
      </c>
      <c r="K7333" t="str">
        <f>VLOOKUP($J7333,Ref!$D:$H,2,0)</f>
        <v xml:space="preserve">Blunham                                      </v>
      </c>
      <c r="L7333" t="str">
        <f>VLOOKUP($J7333,Ref!$D:$H,3,0)</f>
        <v>The Riversmeet Benefice</v>
      </c>
      <c r="M7333" t="str">
        <f>VLOOKUP($J7333,Ref!$D:$H,4,0)</f>
        <v xml:space="preserve">Biggleswade Deanery </v>
      </c>
      <c r="N7333" t="str">
        <f>VLOOKUP($J7333,Ref!$D:$H,5,0)</f>
        <v>Archdeaconry of Bedford</v>
      </c>
      <c r="S7333">
        <v>1200</v>
      </c>
    </row>
    <row r="7334" spans="1:19" x14ac:dyDescent="0.3">
      <c r="A7334">
        <v>2024</v>
      </c>
      <c r="C7334" t="str">
        <f>IF(GETPIVOTDATA("PS % recovery",Sheet4!$B$5,"Parish Name",K7334)&gt;99.949%,"OK","No")</f>
        <v>No</v>
      </c>
      <c r="D7334" t="e">
        <f>VLOOKUP(J7334,'Ref2'!C:E,3,0)</f>
        <v>#N/A</v>
      </c>
      <c r="F7334">
        <v>2</v>
      </c>
      <c r="I7334" t="e">
        <f>VLOOKUP(J7334,Ref!L:M,2,0)</f>
        <v>#N/A</v>
      </c>
      <c r="J7334" t="s">
        <v>841</v>
      </c>
      <c r="K7334" t="str">
        <f>VLOOKUP($J7334,Ref!$D:$H,2,0)</f>
        <v xml:space="preserve">Caldecote, All Saints                        </v>
      </c>
      <c r="L7334" t="str">
        <f>VLOOKUP($J7334,Ref!$D:$H,3,0)</f>
        <v>Caldecote, Northill and Old Warden</v>
      </c>
      <c r="M7334" t="str">
        <f>VLOOKUP($J7334,Ref!$D:$H,4,0)</f>
        <v xml:space="preserve">Biggleswade Deanery </v>
      </c>
      <c r="N7334" t="str">
        <f>VLOOKUP($J7334,Ref!$D:$H,5,0)</f>
        <v>Archdeaconry of Bedford</v>
      </c>
      <c r="S7334">
        <v>0</v>
      </c>
    </row>
    <row r="7335" spans="1:19" x14ac:dyDescent="0.3">
      <c r="A7335">
        <v>2024</v>
      </c>
      <c r="C7335" t="str">
        <f>IF(GETPIVOTDATA("PS % recovery",Sheet4!$B$5,"Parish Name",K7335)&gt;99.949%,"OK","No")</f>
        <v>OK</v>
      </c>
      <c r="D7335" t="e">
        <f>VLOOKUP(J7335,'Ref2'!C:E,3,0)</f>
        <v>#N/A</v>
      </c>
      <c r="F7335">
        <v>2</v>
      </c>
      <c r="I7335" t="e">
        <f>VLOOKUP(J7335,Ref!L:M,2,0)</f>
        <v>#N/A</v>
      </c>
      <c r="J7335" t="s">
        <v>1346</v>
      </c>
      <c r="K7335" t="str">
        <f>VLOOKUP($J7335,Ref!$D:$H,2,0)</f>
        <v xml:space="preserve">Cockayne Hatley                              </v>
      </c>
      <c r="L7335" t="str">
        <f>VLOOKUP($J7335,Ref!$D:$H,3,0)</f>
        <v>Potton with Sutton and Cockayne Hatley</v>
      </c>
      <c r="M7335" t="str">
        <f>VLOOKUP($J7335,Ref!$D:$H,4,0)</f>
        <v xml:space="preserve">Biggleswade Deanery </v>
      </c>
      <c r="N7335" t="str">
        <f>VLOOKUP($J7335,Ref!$D:$H,5,0)</f>
        <v>Archdeaconry of Bedford</v>
      </c>
      <c r="S7335">
        <v>379</v>
      </c>
    </row>
    <row r="7336" spans="1:19" x14ac:dyDescent="0.3">
      <c r="A7336">
        <v>2024</v>
      </c>
      <c r="C7336" t="str">
        <f>IF(GETPIVOTDATA("PS % recovery",Sheet4!$B$5,"Parish Name",K7336)&gt;99.949%,"OK","No")</f>
        <v>OK</v>
      </c>
      <c r="D7336" t="e">
        <f>VLOOKUP(J7336,'Ref2'!C:E,3,0)</f>
        <v>#N/A</v>
      </c>
      <c r="F7336">
        <v>2</v>
      </c>
      <c r="I7336" t="e">
        <f>VLOOKUP(J7336,Ref!L:M,2,0)</f>
        <v>#N/A</v>
      </c>
      <c r="J7336" t="s">
        <v>1352</v>
      </c>
      <c r="K7336" t="str">
        <f>VLOOKUP($J7336,Ref!$D:$H,2,0)</f>
        <v xml:space="preserve">Cople                                        </v>
      </c>
      <c r="L7336" t="str">
        <f>VLOOKUP($J7336,Ref!$D:$H,3,0)</f>
        <v>Cople, Moggerhanger and Willington</v>
      </c>
      <c r="M7336" t="str">
        <f>VLOOKUP($J7336,Ref!$D:$H,4,0)</f>
        <v xml:space="preserve">Biggleswade Deanery </v>
      </c>
      <c r="N7336" t="str">
        <f>VLOOKUP($J7336,Ref!$D:$H,5,0)</f>
        <v>Archdeaconry of Bedford</v>
      </c>
      <c r="S7336">
        <v>500</v>
      </c>
    </row>
    <row r="7337" spans="1:19" x14ac:dyDescent="0.3">
      <c r="A7337">
        <v>2024</v>
      </c>
      <c r="C7337" t="str">
        <f>IF(GETPIVOTDATA("PS % recovery",Sheet4!$B$5,"Parish Name",K7337)&gt;99.949%,"OK","No")</f>
        <v>No</v>
      </c>
      <c r="D7337" t="e">
        <f>VLOOKUP(J7337,'Ref2'!C:E,3,0)</f>
        <v>#N/A</v>
      </c>
      <c r="F7337">
        <v>2</v>
      </c>
      <c r="I7337" t="e">
        <f>VLOOKUP(J7337,Ref!L:M,2,0)</f>
        <v>#N/A</v>
      </c>
      <c r="J7337" t="s">
        <v>1358</v>
      </c>
      <c r="K7337" t="str">
        <f>VLOOKUP($J7337,Ref!$D:$H,2,0)</f>
        <v xml:space="preserve">Dunton                                       </v>
      </c>
      <c r="L7337" t="str">
        <f>VLOOKUP($J7337,Ref!$D:$H,3,0)</f>
        <v>Dunton with Wrestlingworth and Eyeworth</v>
      </c>
      <c r="M7337" t="str">
        <f>VLOOKUP($J7337,Ref!$D:$H,4,0)</f>
        <v xml:space="preserve">Biggleswade Deanery </v>
      </c>
      <c r="N7337" t="str">
        <f>VLOOKUP($J7337,Ref!$D:$H,5,0)</f>
        <v>Archdeaconry of Bedford</v>
      </c>
      <c r="S7337">
        <v>750</v>
      </c>
    </row>
    <row r="7338" spans="1:19" x14ac:dyDescent="0.3">
      <c r="A7338">
        <v>2024</v>
      </c>
      <c r="C7338" t="str">
        <f>IF(GETPIVOTDATA("PS % recovery",Sheet4!$B$5,"Parish Name",K7338)&gt;99.949%,"OK","No")</f>
        <v>OK</v>
      </c>
      <c r="D7338" t="str">
        <f>VLOOKUP(J7338,'Ref2'!C:E,3,0)</f>
        <v>LLF</v>
      </c>
      <c r="F7338">
        <v>2</v>
      </c>
      <c r="I7338" t="e">
        <f>VLOOKUP(J7338,Ref!L:M,2,0)</f>
        <v>#N/A</v>
      </c>
      <c r="J7338" t="s">
        <v>1364</v>
      </c>
      <c r="K7338" t="str">
        <f>VLOOKUP($J7338,Ref!$D:$H,2,0)</f>
        <v xml:space="preserve">Eaton Socon                                  </v>
      </c>
      <c r="L7338" t="str">
        <f>VLOOKUP($J7338,Ref!$D:$H,3,0)</f>
        <v>Eaton Socon</v>
      </c>
      <c r="M7338" t="str">
        <f>VLOOKUP($J7338,Ref!$D:$H,4,0)</f>
        <v xml:space="preserve">Biggleswade Deanery </v>
      </c>
      <c r="N7338" t="str">
        <f>VLOOKUP($J7338,Ref!$D:$H,5,0)</f>
        <v>Archdeaconry of Bedford</v>
      </c>
      <c r="S7338">
        <v>6740</v>
      </c>
    </row>
    <row r="7339" spans="1:19" x14ac:dyDescent="0.3">
      <c r="A7339">
        <v>2024</v>
      </c>
      <c r="C7339" t="str">
        <f>IF(GETPIVOTDATA("PS % recovery",Sheet4!$B$5,"Parish Name",K7339)&gt;99.949%,"OK","No")</f>
        <v>No</v>
      </c>
      <c r="D7339" t="e">
        <f>VLOOKUP(J7339,'Ref2'!C:E,3,0)</f>
        <v>#N/A</v>
      </c>
      <c r="F7339">
        <v>2</v>
      </c>
      <c r="I7339" t="e">
        <f>VLOOKUP(J7339,Ref!L:M,2,0)</f>
        <v>#N/A</v>
      </c>
      <c r="J7339" t="s">
        <v>1362</v>
      </c>
      <c r="K7339" t="str">
        <f>VLOOKUP($J7339,Ref!$D:$H,2,0)</f>
        <v xml:space="preserve">Eyeworth                                     </v>
      </c>
      <c r="L7339" t="str">
        <f>VLOOKUP($J7339,Ref!$D:$H,3,0)</f>
        <v>Dunton with Wrestlingworth and Eyeworth</v>
      </c>
      <c r="M7339" t="str">
        <f>VLOOKUP($J7339,Ref!$D:$H,4,0)</f>
        <v xml:space="preserve">Biggleswade Deanery </v>
      </c>
      <c r="N7339" t="str">
        <f>VLOOKUP($J7339,Ref!$D:$H,5,0)</f>
        <v>Archdeaconry of Bedford</v>
      </c>
      <c r="S7339">
        <v>100</v>
      </c>
    </row>
    <row r="7340" spans="1:19" x14ac:dyDescent="0.3">
      <c r="A7340">
        <v>2024</v>
      </c>
      <c r="C7340" t="str">
        <f>IF(GETPIVOTDATA("PS % recovery",Sheet4!$B$5,"Parish Name",K7340)&gt;99.949%,"OK","No")</f>
        <v>OK</v>
      </c>
      <c r="D7340" t="e">
        <f>VLOOKUP(J7340,'Ref2'!C:E,3,0)</f>
        <v>#N/A</v>
      </c>
      <c r="F7340">
        <v>2</v>
      </c>
      <c r="I7340" t="e">
        <f>VLOOKUP(J7340,Ref!L:M,2,0)</f>
        <v>#N/A</v>
      </c>
      <c r="J7340" t="s">
        <v>1366</v>
      </c>
      <c r="K7340" t="str">
        <f>VLOOKUP($J7340,Ref!$D:$H,2,0)</f>
        <v xml:space="preserve">Great Barford                                </v>
      </c>
      <c r="L7340" t="str">
        <f>VLOOKUP($J7340,Ref!$D:$H,3,0)</f>
        <v>The Riversmeet Benefice</v>
      </c>
      <c r="M7340" t="str">
        <f>VLOOKUP($J7340,Ref!$D:$H,4,0)</f>
        <v xml:space="preserve">Biggleswade Deanery </v>
      </c>
      <c r="N7340" t="str">
        <f>VLOOKUP($J7340,Ref!$D:$H,5,0)</f>
        <v>Archdeaconry of Bedford</v>
      </c>
      <c r="S7340">
        <v>1682</v>
      </c>
    </row>
    <row r="7341" spans="1:19" x14ac:dyDescent="0.3">
      <c r="A7341">
        <v>2024</v>
      </c>
      <c r="C7341" t="str">
        <f>IF(GETPIVOTDATA("PS % recovery",Sheet4!$B$5,"Parish Name",K7341)&gt;99.949%,"OK","No")</f>
        <v>No</v>
      </c>
      <c r="D7341" t="e">
        <f>VLOOKUP(J7341,'Ref2'!C:E,3,0)</f>
        <v>#N/A</v>
      </c>
      <c r="F7341">
        <v>2</v>
      </c>
      <c r="I7341" t="e">
        <f>VLOOKUP(J7341,Ref!L:M,2,0)</f>
        <v>#N/A</v>
      </c>
      <c r="J7341" t="s">
        <v>1356</v>
      </c>
      <c r="K7341" t="str">
        <f>VLOOKUP($J7341,Ref!$D:$H,2,0)</f>
        <v xml:space="preserve">Moggerhanger                                 </v>
      </c>
      <c r="L7341" t="str">
        <f>VLOOKUP($J7341,Ref!$D:$H,3,0)</f>
        <v>Cople, Moggerhanger and Willington</v>
      </c>
      <c r="M7341" t="str">
        <f>VLOOKUP($J7341,Ref!$D:$H,4,0)</f>
        <v xml:space="preserve">Biggleswade Deanery </v>
      </c>
      <c r="N7341" t="str">
        <f>VLOOKUP($J7341,Ref!$D:$H,5,0)</f>
        <v>Archdeaconry of Bedford</v>
      </c>
      <c r="S7341">
        <v>800</v>
      </c>
    </row>
    <row r="7342" spans="1:19" x14ac:dyDescent="0.3">
      <c r="A7342">
        <v>2024</v>
      </c>
      <c r="C7342" t="str">
        <f>IF(GETPIVOTDATA("PS % recovery",Sheet4!$B$5,"Parish Name",K7342)&gt;99.949%,"OK","No")</f>
        <v>OK</v>
      </c>
      <c r="D7342" t="e">
        <f>VLOOKUP(J7342,'Ref2'!C:E,3,0)</f>
        <v>#N/A</v>
      </c>
      <c r="F7342">
        <v>2</v>
      </c>
      <c r="I7342" t="e">
        <f>VLOOKUP(J7342,Ref!L:M,2,0)</f>
        <v>#N/A</v>
      </c>
      <c r="J7342" t="s">
        <v>842</v>
      </c>
      <c r="K7342" t="str">
        <f>VLOOKUP($J7342,Ref!$D:$H,2,0)</f>
        <v xml:space="preserve">Northill                                     </v>
      </c>
      <c r="L7342" t="str">
        <f>VLOOKUP($J7342,Ref!$D:$H,3,0)</f>
        <v>Caldecote, Northill and Old Warden</v>
      </c>
      <c r="M7342" t="str">
        <f>VLOOKUP($J7342,Ref!$D:$H,4,0)</f>
        <v xml:space="preserve">Biggleswade Deanery </v>
      </c>
      <c r="N7342" t="str">
        <f>VLOOKUP($J7342,Ref!$D:$H,5,0)</f>
        <v>Archdeaconry of Bedford</v>
      </c>
      <c r="S7342">
        <v>0</v>
      </c>
    </row>
    <row r="7343" spans="1:19" x14ac:dyDescent="0.3">
      <c r="A7343">
        <v>2024</v>
      </c>
      <c r="C7343" t="str">
        <f>IF(GETPIVOTDATA("PS % recovery",Sheet4!$B$5,"Parish Name",K7343)&gt;99.949%,"OK","No")</f>
        <v>OK</v>
      </c>
      <c r="D7343" t="e">
        <f>VLOOKUP(J7343,'Ref2'!C:E,3,0)</f>
        <v>#N/A</v>
      </c>
      <c r="F7343">
        <v>2</v>
      </c>
      <c r="I7343" t="e">
        <f>VLOOKUP(J7343,Ref!L:M,2,0)</f>
        <v>#N/A</v>
      </c>
      <c r="J7343" t="s">
        <v>844</v>
      </c>
      <c r="K7343" t="str">
        <f>VLOOKUP($J7343,Ref!$D:$H,2,0)</f>
        <v xml:space="preserve">Old Warden                                   </v>
      </c>
      <c r="L7343" t="str">
        <f>VLOOKUP($J7343,Ref!$D:$H,3,0)</f>
        <v>Caldecote, Northill and Old Warden</v>
      </c>
      <c r="M7343" t="str">
        <f>VLOOKUP($J7343,Ref!$D:$H,4,0)</f>
        <v xml:space="preserve">Biggleswade Deanery </v>
      </c>
      <c r="N7343" t="str">
        <f>VLOOKUP($J7343,Ref!$D:$H,5,0)</f>
        <v>Archdeaconry of Bedford</v>
      </c>
      <c r="S7343">
        <v>494</v>
      </c>
    </row>
    <row r="7344" spans="1:19" x14ac:dyDescent="0.3">
      <c r="A7344">
        <v>2024</v>
      </c>
      <c r="C7344" t="str">
        <f>IF(GETPIVOTDATA("PS % recovery",Sheet4!$B$5,"Parish Name",K7344)&gt;99.949%,"OK","No")</f>
        <v>No</v>
      </c>
      <c r="D7344" t="e">
        <f>VLOOKUP(J7344,'Ref2'!C:E,3,0)</f>
        <v>#N/A</v>
      </c>
      <c r="F7344">
        <v>2</v>
      </c>
      <c r="I7344" t="e">
        <f>VLOOKUP(J7344,Ref!L:M,2,0)</f>
        <v>#N/A</v>
      </c>
      <c r="J7344" t="s">
        <v>1348</v>
      </c>
      <c r="K7344" t="str">
        <f>VLOOKUP($J7344,Ref!$D:$H,2,0)</f>
        <v xml:space="preserve">Potton                                       </v>
      </c>
      <c r="L7344" t="str">
        <f>VLOOKUP($J7344,Ref!$D:$H,3,0)</f>
        <v>Potton with Sutton and Cockayne Hatley</v>
      </c>
      <c r="M7344" t="str">
        <f>VLOOKUP($J7344,Ref!$D:$H,4,0)</f>
        <v xml:space="preserve">Biggleswade Deanery </v>
      </c>
      <c r="N7344" t="str">
        <f>VLOOKUP($J7344,Ref!$D:$H,5,0)</f>
        <v>Archdeaconry of Bedford</v>
      </c>
      <c r="S7344">
        <v>0</v>
      </c>
    </row>
    <row r="7345" spans="1:19" x14ac:dyDescent="0.3">
      <c r="A7345">
        <v>2024</v>
      </c>
      <c r="C7345" t="str">
        <f>IF(GETPIVOTDATA("PS % recovery",Sheet4!$B$5,"Parish Name",K7345)&gt;99.949%,"OK","No")</f>
        <v>OK</v>
      </c>
      <c r="D7345" t="e">
        <f>VLOOKUP(J7345,'Ref2'!C:E,3,0)</f>
        <v>#N/A</v>
      </c>
      <c r="F7345">
        <v>2</v>
      </c>
      <c r="I7345" t="e">
        <f>VLOOKUP(J7345,Ref!L:M,2,0)</f>
        <v>#N/A</v>
      </c>
      <c r="J7345" t="s">
        <v>1368</v>
      </c>
      <c r="K7345" t="str">
        <f>VLOOKUP($J7345,Ref!$D:$H,2,0)</f>
        <v xml:space="preserve">Roxton                                       </v>
      </c>
      <c r="L7345" t="str">
        <f>VLOOKUP($J7345,Ref!$D:$H,3,0)</f>
        <v>The Riversmeet Benefice</v>
      </c>
      <c r="M7345" t="str">
        <f>VLOOKUP($J7345,Ref!$D:$H,4,0)</f>
        <v xml:space="preserve">Biggleswade Deanery </v>
      </c>
      <c r="N7345" t="str">
        <f>VLOOKUP($J7345,Ref!$D:$H,5,0)</f>
        <v>Archdeaconry of Bedford</v>
      </c>
      <c r="S7345">
        <v>1108</v>
      </c>
    </row>
    <row r="7346" spans="1:19" x14ac:dyDescent="0.3">
      <c r="A7346">
        <v>2024</v>
      </c>
      <c r="C7346" t="str">
        <f>IF(GETPIVOTDATA("PS % recovery",Sheet4!$B$5,"Parish Name",K7346)&gt;99.949%,"OK","No")</f>
        <v>No</v>
      </c>
      <c r="D7346" t="e">
        <f>VLOOKUP(J7346,'Ref2'!C:E,3,0)</f>
        <v>#N/A</v>
      </c>
      <c r="F7346">
        <v>2</v>
      </c>
      <c r="I7346" t="e">
        <f>VLOOKUP(J7346,Ref!L:M,2,0)</f>
        <v>#N/A</v>
      </c>
      <c r="J7346" t="s">
        <v>846</v>
      </c>
      <c r="K7346" t="str">
        <f>VLOOKUP($J7346,Ref!$D:$H,2,0)</f>
        <v xml:space="preserve">Sandy                                        </v>
      </c>
      <c r="L7346" t="str">
        <f>VLOOKUP($J7346,Ref!$D:$H,3,0)</f>
        <v>Sandy</v>
      </c>
      <c r="M7346" t="str">
        <f>VLOOKUP($J7346,Ref!$D:$H,4,0)</f>
        <v xml:space="preserve">Biggleswade Deanery </v>
      </c>
      <c r="N7346" t="str">
        <f>VLOOKUP($J7346,Ref!$D:$H,5,0)</f>
        <v>Archdeaconry of Bedford</v>
      </c>
      <c r="S7346">
        <v>10000</v>
      </c>
    </row>
    <row r="7347" spans="1:19" x14ac:dyDescent="0.3">
      <c r="A7347">
        <v>2024</v>
      </c>
      <c r="C7347" t="str">
        <f>IF(GETPIVOTDATA("PS % recovery",Sheet4!$B$5,"Parish Name",K7347)&gt;99.949%,"OK","No")</f>
        <v>OK</v>
      </c>
      <c r="D7347" t="e">
        <f>VLOOKUP(J7347,'Ref2'!C:E,3,0)</f>
        <v>#N/A</v>
      </c>
      <c r="F7347">
        <v>2</v>
      </c>
      <c r="I7347" t="e">
        <f>VLOOKUP(J7347,Ref!L:M,2,0)</f>
        <v>#N/A</v>
      </c>
      <c r="J7347" t="s">
        <v>1350</v>
      </c>
      <c r="K7347" t="str">
        <f>VLOOKUP($J7347,Ref!$D:$H,2,0)</f>
        <v xml:space="preserve">Sutton                                       </v>
      </c>
      <c r="L7347" t="str">
        <f>VLOOKUP($J7347,Ref!$D:$H,3,0)</f>
        <v>Potton with Sutton and Cockayne Hatley</v>
      </c>
      <c r="M7347" t="str">
        <f>VLOOKUP($J7347,Ref!$D:$H,4,0)</f>
        <v xml:space="preserve">Biggleswade Deanery </v>
      </c>
      <c r="N7347" t="str">
        <f>VLOOKUP($J7347,Ref!$D:$H,5,0)</f>
        <v>Archdeaconry of Bedford</v>
      </c>
      <c r="S7347">
        <v>0</v>
      </c>
    </row>
    <row r="7348" spans="1:19" x14ac:dyDescent="0.3">
      <c r="A7348">
        <v>2024</v>
      </c>
      <c r="C7348" t="str">
        <f>IF(GETPIVOTDATA("PS % recovery",Sheet4!$B$5,"Parish Name",K7348)&gt;99.949%,"OK","No")</f>
        <v>No</v>
      </c>
      <c r="D7348" t="e">
        <f>VLOOKUP(J7348,'Ref2'!C:E,3,0)</f>
        <v>#N/A</v>
      </c>
      <c r="F7348">
        <v>2</v>
      </c>
      <c r="I7348" t="e">
        <f>VLOOKUP(J7348,Ref!L:M,2,0)</f>
        <v>#N/A</v>
      </c>
      <c r="J7348" t="s">
        <v>1341</v>
      </c>
      <c r="K7348" t="str">
        <f>VLOOKUP($J7348,Ref!$D:$H,2,0)</f>
        <v xml:space="preserve">Tempsford with Little Barford                </v>
      </c>
      <c r="L7348" t="str">
        <f>VLOOKUP($J7348,Ref!$D:$H,3,0)</f>
        <v>The Riversmeet Benefice</v>
      </c>
      <c r="M7348" t="str">
        <f>VLOOKUP($J7348,Ref!$D:$H,4,0)</f>
        <v xml:space="preserve">Biggleswade Deanery </v>
      </c>
      <c r="N7348" t="str">
        <f>VLOOKUP($J7348,Ref!$D:$H,5,0)</f>
        <v>Archdeaconry of Bedford</v>
      </c>
      <c r="S7348">
        <v>0</v>
      </c>
    </row>
    <row r="7349" spans="1:19" x14ac:dyDescent="0.3">
      <c r="A7349">
        <v>2024</v>
      </c>
      <c r="C7349" t="str">
        <f>IF(GETPIVOTDATA("PS % recovery",Sheet4!$B$5,"Parish Name",K7349)&gt;99.949%,"OK","No")</f>
        <v>OK</v>
      </c>
      <c r="D7349" t="e">
        <f>VLOOKUP(J7349,'Ref2'!C:E,3,0)</f>
        <v>#N/A</v>
      </c>
      <c r="F7349">
        <v>2</v>
      </c>
      <c r="I7349" t="e">
        <f>VLOOKUP(J7349,Ref!L:M,2,0)</f>
        <v>#N/A</v>
      </c>
      <c r="J7349" t="s">
        <v>1354</v>
      </c>
      <c r="K7349" t="str">
        <f>VLOOKUP($J7349,Ref!$D:$H,2,0)</f>
        <v xml:space="preserve">Willington                                   </v>
      </c>
      <c r="L7349" t="str">
        <f>VLOOKUP($J7349,Ref!$D:$H,3,0)</f>
        <v>Cople, Moggerhanger and Willington</v>
      </c>
      <c r="M7349" t="str">
        <f>VLOOKUP($J7349,Ref!$D:$H,4,0)</f>
        <v xml:space="preserve">Biggleswade Deanery </v>
      </c>
      <c r="N7349" t="str">
        <f>VLOOKUP($J7349,Ref!$D:$H,5,0)</f>
        <v>Archdeaconry of Bedford</v>
      </c>
      <c r="S7349">
        <v>1800</v>
      </c>
    </row>
    <row r="7350" spans="1:19" x14ac:dyDescent="0.3">
      <c r="A7350">
        <v>2024</v>
      </c>
      <c r="C7350" t="str">
        <f>IF(GETPIVOTDATA("PS % recovery",Sheet4!$B$5,"Parish Name",K7350)&gt;99.949%,"OK","No")</f>
        <v>No</v>
      </c>
      <c r="D7350" t="e">
        <f>VLOOKUP(J7350,'Ref2'!C:E,3,0)</f>
        <v>#N/A</v>
      </c>
      <c r="F7350">
        <v>2</v>
      </c>
      <c r="I7350" t="e">
        <f>VLOOKUP(J7350,Ref!L:M,2,0)</f>
        <v>#N/A</v>
      </c>
      <c r="J7350" t="s">
        <v>1360</v>
      </c>
      <c r="K7350" t="str">
        <f>VLOOKUP($J7350,Ref!$D:$H,2,0)</f>
        <v xml:space="preserve">Wrestlingworth                               </v>
      </c>
      <c r="L7350" t="str">
        <f>VLOOKUP($J7350,Ref!$D:$H,3,0)</f>
        <v>Dunton with Wrestlingworth and Eyeworth</v>
      </c>
      <c r="M7350" t="str">
        <f>VLOOKUP($J7350,Ref!$D:$H,4,0)</f>
        <v xml:space="preserve">Biggleswade Deanery </v>
      </c>
      <c r="N7350" t="str">
        <f>VLOOKUP($J7350,Ref!$D:$H,5,0)</f>
        <v>Archdeaconry of Bedford</v>
      </c>
      <c r="S7350">
        <v>200</v>
      </c>
    </row>
    <row r="7351" spans="1:19" x14ac:dyDescent="0.3">
      <c r="A7351">
        <v>2024</v>
      </c>
      <c r="C7351" t="str">
        <f>IF(GETPIVOTDATA("PS % recovery",Sheet4!$B$5,"Parish Name",K7351)&gt;99.949%,"OK","No")</f>
        <v>OK</v>
      </c>
      <c r="D7351" t="e">
        <f>VLOOKUP(J7351,'Ref2'!C:E,3,0)</f>
        <v>#N/A</v>
      </c>
      <c r="F7351">
        <v>2</v>
      </c>
      <c r="I7351" t="e">
        <f>VLOOKUP(J7351,Ref!L:M,2,0)</f>
        <v>#N/A</v>
      </c>
      <c r="J7351" t="s">
        <v>1371</v>
      </c>
      <c r="K7351" t="str">
        <f>VLOOKUP($J7351,Ref!$D:$H,2,0)</f>
        <v xml:space="preserve">Billington                                   </v>
      </c>
      <c r="L7351" t="str">
        <f>VLOOKUP($J7351,Ref!$D:$H,3,0)</f>
        <v>Ouzel Valley Team Ministry</v>
      </c>
      <c r="M7351" t="str">
        <f>VLOOKUP($J7351,Ref!$D:$H,4,0)</f>
        <v>Dunstable Deanery</v>
      </c>
      <c r="N7351" t="str">
        <f>VLOOKUP($J7351,Ref!$D:$H,5,0)</f>
        <v>Archdeaconry of Bedford</v>
      </c>
      <c r="S7351">
        <v>310</v>
      </c>
    </row>
    <row r="7352" spans="1:19" x14ac:dyDescent="0.3">
      <c r="A7352">
        <v>2024</v>
      </c>
      <c r="C7352" t="str">
        <f>IF(GETPIVOTDATA("PS % recovery",Sheet4!$B$5,"Parish Name",K7352)&gt;99.949%,"OK","No")</f>
        <v>No</v>
      </c>
      <c r="D7352" t="e">
        <f>VLOOKUP(J7352,'Ref2'!C:E,3,0)</f>
        <v>#N/A</v>
      </c>
      <c r="F7352">
        <v>2</v>
      </c>
      <c r="I7352" t="e">
        <f>VLOOKUP(J7352,Ref!L:M,2,0)</f>
        <v>#N/A</v>
      </c>
      <c r="J7352" t="s">
        <v>1380</v>
      </c>
      <c r="K7352" t="str">
        <f>VLOOKUP($J7352,Ref!$D:$H,2,0)</f>
        <v xml:space="preserve">Chalgrave                                    </v>
      </c>
      <c r="L7352" t="str">
        <f>VLOOKUP($J7352,Ref!$D:$H,3,0)</f>
        <v>Toddington and Chalgrave</v>
      </c>
      <c r="M7352" t="str">
        <f>VLOOKUP($J7352,Ref!$D:$H,4,0)</f>
        <v>Dunstable Deanery</v>
      </c>
      <c r="N7352" t="str">
        <f>VLOOKUP($J7352,Ref!$D:$H,5,0)</f>
        <v>Archdeaconry of Bedford</v>
      </c>
      <c r="S7352">
        <v>0</v>
      </c>
    </row>
    <row r="7353" spans="1:19" x14ac:dyDescent="0.3">
      <c r="A7353">
        <v>2024</v>
      </c>
      <c r="C7353" t="str">
        <f>IF(GETPIVOTDATA("PS % recovery",Sheet4!$B$5,"Parish Name",K7353)&gt;99.949%,"OK","No")</f>
        <v>OK</v>
      </c>
      <c r="D7353" t="e">
        <f>VLOOKUP(J7353,'Ref2'!C:E,3,0)</f>
        <v>#N/A</v>
      </c>
      <c r="F7353">
        <v>2</v>
      </c>
      <c r="I7353" t="e">
        <f>VLOOKUP(J7353,Ref!L:M,2,0)</f>
        <v>#N/A</v>
      </c>
      <c r="J7353" t="s">
        <v>1384</v>
      </c>
      <c r="K7353" t="str">
        <f>VLOOKUP($J7353,Ref!$D:$H,2,0)</f>
        <v xml:space="preserve">Dunstable                                    </v>
      </c>
      <c r="L7353" t="str">
        <f>VLOOKUP($J7353,Ref!$D:$H,3,0)</f>
        <v>Dunstable Team Ministry</v>
      </c>
      <c r="M7353" t="str">
        <f>VLOOKUP($J7353,Ref!$D:$H,4,0)</f>
        <v>Dunstable Deanery</v>
      </c>
      <c r="N7353" t="str">
        <f>VLOOKUP($J7353,Ref!$D:$H,5,0)</f>
        <v>Archdeaconry of Bedford</v>
      </c>
      <c r="S7353">
        <v>12489.5</v>
      </c>
    </row>
    <row r="7354" spans="1:19" x14ac:dyDescent="0.3">
      <c r="A7354">
        <v>2024</v>
      </c>
      <c r="C7354" t="str">
        <f>IF(GETPIVOTDATA("PS % recovery",Sheet4!$B$5,"Parish Name",K7354)&gt;99.949%,"OK","No")</f>
        <v>OK</v>
      </c>
      <c r="D7354" t="e">
        <f>VLOOKUP(J7354,'Ref2'!C:E,3,0)</f>
        <v>#N/A</v>
      </c>
      <c r="F7354">
        <v>2</v>
      </c>
      <c r="I7354" t="e">
        <f>VLOOKUP(J7354,Ref!L:M,2,0)</f>
        <v>#N/A</v>
      </c>
      <c r="J7354" t="s">
        <v>1386</v>
      </c>
      <c r="K7354" t="str">
        <f>VLOOKUP($J7354,Ref!$D:$H,2,0)</f>
        <v xml:space="preserve">Eaton Bray with Edlesborough                 </v>
      </c>
      <c r="L7354" t="str">
        <f>VLOOKUP($J7354,Ref!$D:$H,3,0)</f>
        <v>Eaton Bray with Edlesborough</v>
      </c>
      <c r="M7354" t="str">
        <f>VLOOKUP($J7354,Ref!$D:$H,4,0)</f>
        <v>Dunstable Deanery</v>
      </c>
      <c r="N7354" t="str">
        <f>VLOOKUP($J7354,Ref!$D:$H,5,0)</f>
        <v>Archdeaconry of Bedford</v>
      </c>
      <c r="S7354">
        <v>5605</v>
      </c>
    </row>
    <row r="7355" spans="1:19" x14ac:dyDescent="0.3">
      <c r="A7355">
        <v>2024</v>
      </c>
      <c r="C7355" t="str">
        <f>IF(GETPIVOTDATA("PS % recovery",Sheet4!$B$5,"Parish Name",K7355)&gt;99.949%,"OK","No")</f>
        <v>No</v>
      </c>
      <c r="D7355" t="e">
        <f>VLOOKUP(J7355,'Ref2'!C:E,3,0)</f>
        <v>#N/A</v>
      </c>
      <c r="F7355">
        <v>2</v>
      </c>
      <c r="I7355" t="e">
        <f>VLOOKUP(J7355,Ref!L:M,2,0)</f>
        <v>#N/A</v>
      </c>
      <c r="J7355" t="s">
        <v>1388</v>
      </c>
      <c r="K7355" t="str">
        <f>VLOOKUP($J7355,Ref!$D:$H,2,0)</f>
        <v xml:space="preserve">Heath and Reach with Egginton                </v>
      </c>
      <c r="L7355" t="str">
        <f>VLOOKUP($J7355,Ref!$D:$H,3,0)</f>
        <v>Ouzel Valley Team Ministry</v>
      </c>
      <c r="M7355" t="str">
        <f>VLOOKUP($J7355,Ref!$D:$H,4,0)</f>
        <v>Dunstable Deanery</v>
      </c>
      <c r="N7355" t="str">
        <f>VLOOKUP($J7355,Ref!$D:$H,5,0)</f>
        <v>Archdeaconry of Bedford</v>
      </c>
      <c r="S7355">
        <v>3000</v>
      </c>
    </row>
    <row r="7356" spans="1:19" x14ac:dyDescent="0.3">
      <c r="A7356">
        <v>2024</v>
      </c>
      <c r="C7356" t="str">
        <f>IF(GETPIVOTDATA("PS % recovery",Sheet4!$B$5,"Parish Name",K7356)&gt;99.949%,"OK","No")</f>
        <v>OK</v>
      </c>
      <c r="D7356" t="e">
        <f>VLOOKUP(J7356,'Ref2'!C:E,3,0)</f>
        <v>#N/A</v>
      </c>
      <c r="F7356">
        <v>2</v>
      </c>
      <c r="I7356" t="e">
        <f>VLOOKUP(J7356,Ref!L:M,2,0)</f>
        <v>#N/A</v>
      </c>
      <c r="J7356" t="s">
        <v>1373</v>
      </c>
      <c r="K7356" t="str">
        <f>VLOOKUP($J7356,Ref!$D:$H,2,0)</f>
        <v xml:space="preserve">Hockliffe                                    </v>
      </c>
      <c r="L7356" t="str">
        <f>VLOOKUP($J7356,Ref!$D:$H,3,0)</f>
        <v>Ouzel Valley Team Ministry</v>
      </c>
      <c r="M7356" t="str">
        <f>VLOOKUP($J7356,Ref!$D:$H,4,0)</f>
        <v>Dunstable Deanery</v>
      </c>
      <c r="N7356" t="str">
        <f>VLOOKUP($J7356,Ref!$D:$H,5,0)</f>
        <v>Archdeaconry of Bedford</v>
      </c>
      <c r="S7356">
        <v>0</v>
      </c>
    </row>
    <row r="7357" spans="1:19" x14ac:dyDescent="0.3">
      <c r="A7357">
        <v>2024</v>
      </c>
      <c r="C7357" t="str">
        <f>IF(GETPIVOTDATA("PS % recovery",Sheet4!$B$5,"Parish Name",K7357)&gt;99.949%,"OK","No")</f>
        <v>No</v>
      </c>
      <c r="D7357" t="e">
        <f>VLOOKUP(J7357,'Ref2'!C:E,3,0)</f>
        <v>#N/A</v>
      </c>
      <c r="F7357">
        <v>2</v>
      </c>
      <c r="I7357" t="e">
        <f>VLOOKUP(J7357,Ref!L:M,2,0)</f>
        <v>#N/A</v>
      </c>
      <c r="J7357" t="s">
        <v>1390</v>
      </c>
      <c r="K7357" t="str">
        <f>VLOOKUP($J7357,Ref!$D:$H,2,0)</f>
        <v xml:space="preserve">Houghton Regis                               </v>
      </c>
      <c r="L7357" t="str">
        <f>VLOOKUP($J7357,Ref!$D:$H,3,0)</f>
        <v>Houghton Regis</v>
      </c>
      <c r="M7357" t="str">
        <f>VLOOKUP($J7357,Ref!$D:$H,4,0)</f>
        <v>Dunstable Deanery</v>
      </c>
      <c r="N7357" t="str">
        <f>VLOOKUP($J7357,Ref!$D:$H,5,0)</f>
        <v>Archdeaconry of Bedford</v>
      </c>
      <c r="S7357">
        <v>1500</v>
      </c>
    </row>
    <row r="7358" spans="1:19" x14ac:dyDescent="0.3">
      <c r="A7358">
        <v>2024</v>
      </c>
      <c r="C7358" t="str">
        <f>IF(GETPIVOTDATA("PS % recovery",Sheet4!$B$5,"Parish Name",K7358)&gt;99.949%,"OK","No")</f>
        <v>OK</v>
      </c>
      <c r="D7358" t="e">
        <f>VLOOKUP(J7358,'Ref2'!C:E,3,0)</f>
        <v>#N/A</v>
      </c>
      <c r="F7358">
        <v>2</v>
      </c>
      <c r="I7358" t="e">
        <f>VLOOKUP(J7358,Ref!L:M,2,0)</f>
        <v>#N/A</v>
      </c>
      <c r="J7358" t="s">
        <v>1392</v>
      </c>
      <c r="K7358" t="str">
        <f>VLOOKUP($J7358,Ref!$D:$H,2,0)</f>
        <v xml:space="preserve">Kensworth                                    </v>
      </c>
      <c r="L7358" t="str">
        <f>VLOOKUP($J7358,Ref!$D:$H,3,0)</f>
        <v>Kensworth, Studham and Whipsnade</v>
      </c>
      <c r="M7358" t="str">
        <f>VLOOKUP($J7358,Ref!$D:$H,4,0)</f>
        <v>Dunstable Deanery</v>
      </c>
      <c r="N7358" t="str">
        <f>VLOOKUP($J7358,Ref!$D:$H,5,0)</f>
        <v>Archdeaconry of Bedford</v>
      </c>
      <c r="S7358">
        <v>2098.33</v>
      </c>
    </row>
    <row r="7359" spans="1:19" x14ac:dyDescent="0.3">
      <c r="A7359">
        <v>2024</v>
      </c>
      <c r="C7359" t="str">
        <f>IF(GETPIVOTDATA("PS % recovery",Sheet4!$B$5,"Parish Name",K7359)&gt;99.949%,"OK","No")</f>
        <v>No</v>
      </c>
      <c r="D7359" t="e">
        <f>VLOOKUP(J7359,'Ref2'!C:E,3,0)</f>
        <v>#N/A</v>
      </c>
      <c r="F7359">
        <v>2</v>
      </c>
      <c r="I7359" t="e">
        <f>VLOOKUP(J7359,Ref!L:M,2,0)</f>
        <v>#N/A</v>
      </c>
      <c r="J7359" t="s">
        <v>847</v>
      </c>
      <c r="K7359" t="str">
        <f>VLOOKUP($J7359,Ref!$D:$H,2,0)</f>
        <v xml:space="preserve">Leighton Buzzard                             </v>
      </c>
      <c r="L7359" t="str">
        <f>VLOOKUP($J7359,Ref!$D:$H,3,0)</f>
        <v>Ouzel Valley Team Ministry</v>
      </c>
      <c r="M7359" t="str">
        <f>VLOOKUP($J7359,Ref!$D:$H,4,0)</f>
        <v>Dunstable Deanery</v>
      </c>
      <c r="N7359" t="str">
        <f>VLOOKUP($J7359,Ref!$D:$H,5,0)</f>
        <v>Archdeaconry of Bedford</v>
      </c>
      <c r="S7359">
        <v>5000</v>
      </c>
    </row>
    <row r="7360" spans="1:19" x14ac:dyDescent="0.3">
      <c r="A7360">
        <v>2024</v>
      </c>
      <c r="C7360" t="str">
        <f>IF(GETPIVOTDATA("PS % recovery",Sheet4!$B$5,"Parish Name",K7360)&gt;99.949%,"OK","No")</f>
        <v>OK</v>
      </c>
      <c r="D7360" t="e">
        <f>VLOOKUP(J7360,'Ref2'!C:E,3,0)</f>
        <v>#N/A</v>
      </c>
      <c r="F7360">
        <v>2</v>
      </c>
      <c r="I7360" t="e">
        <f>VLOOKUP(J7360,Ref!L:M,2,0)</f>
        <v>#N/A</v>
      </c>
      <c r="J7360" t="s">
        <v>1376</v>
      </c>
      <c r="K7360" t="str">
        <f>VLOOKUP($J7360,Ref!$D:$H,2,0)</f>
        <v xml:space="preserve">Linslade                                     </v>
      </c>
      <c r="L7360" t="str">
        <f>VLOOKUP($J7360,Ref!$D:$H,3,0)</f>
        <v>Ouzel Valley Team Ministry</v>
      </c>
      <c r="M7360" t="str">
        <f>VLOOKUP($J7360,Ref!$D:$H,4,0)</f>
        <v>Dunstable Deanery</v>
      </c>
      <c r="N7360" t="str">
        <f>VLOOKUP($J7360,Ref!$D:$H,5,0)</f>
        <v>Archdeaconry of Bedford</v>
      </c>
      <c r="S7360">
        <v>0</v>
      </c>
    </row>
    <row r="7361" spans="1:19" x14ac:dyDescent="0.3">
      <c r="A7361">
        <v>2024</v>
      </c>
      <c r="C7361" t="str">
        <f>IF(GETPIVOTDATA("PS % recovery",Sheet4!$B$5,"Parish Name",K7361)&gt;99.949%,"OK","No")</f>
        <v>No</v>
      </c>
      <c r="D7361" t="e">
        <f>VLOOKUP(J7361,'Ref2'!C:E,3,0)</f>
        <v>#N/A</v>
      </c>
      <c r="F7361">
        <v>2</v>
      </c>
      <c r="I7361" t="e">
        <f>VLOOKUP(J7361,Ref!L:M,2,0)</f>
        <v>#N/A</v>
      </c>
      <c r="J7361" t="s">
        <v>1378</v>
      </c>
      <c r="K7361" t="str">
        <f>VLOOKUP($J7361,Ref!$D:$H,2,0)</f>
        <v>Sandhills, Church of the Good Shepherd (Conve</v>
      </c>
      <c r="L7361" t="str">
        <f>VLOOKUP($J7361,Ref!$D:$H,3,0)</f>
        <v>Ouzel Valley Team Ministry</v>
      </c>
      <c r="M7361" t="str">
        <f>VLOOKUP($J7361,Ref!$D:$H,4,0)</f>
        <v>Dunstable Deanery</v>
      </c>
      <c r="N7361" t="str">
        <f>VLOOKUP($J7361,Ref!$D:$H,5,0)</f>
        <v>Archdeaconry of Bedford</v>
      </c>
      <c r="S7361">
        <v>1750</v>
      </c>
    </row>
    <row r="7362" spans="1:19" x14ac:dyDescent="0.3">
      <c r="A7362">
        <v>2024</v>
      </c>
      <c r="C7362" t="str">
        <f>IF(GETPIVOTDATA("PS % recovery",Sheet4!$B$5,"Parish Name",K7362)&gt;99.949%,"OK","No")</f>
        <v>No</v>
      </c>
      <c r="D7362" t="e">
        <f>VLOOKUP(J7362,'Ref2'!C:E,3,0)</f>
        <v>#N/A</v>
      </c>
      <c r="F7362">
        <v>2</v>
      </c>
      <c r="I7362" t="e">
        <f>VLOOKUP(J7362,Ref!L:M,2,0)</f>
        <v>#N/A</v>
      </c>
      <c r="J7362" t="s">
        <v>1398</v>
      </c>
      <c r="K7362" t="str">
        <f>VLOOKUP($J7362,Ref!$D:$H,2,0)</f>
        <v xml:space="preserve">Stanbridge                                   </v>
      </c>
      <c r="L7362" t="str">
        <f>VLOOKUP($J7362,Ref!$D:$H,3,0)</f>
        <v>Totternhoe, Stanbridge and Tilsworth</v>
      </c>
      <c r="M7362" t="str">
        <f>VLOOKUP($J7362,Ref!$D:$H,4,0)</f>
        <v>Dunstable Deanery</v>
      </c>
      <c r="N7362" t="str">
        <f>VLOOKUP($J7362,Ref!$D:$H,5,0)</f>
        <v>Archdeaconry of Bedford</v>
      </c>
      <c r="S7362">
        <v>600</v>
      </c>
    </row>
    <row r="7363" spans="1:19" x14ac:dyDescent="0.3">
      <c r="A7363">
        <v>2024</v>
      </c>
      <c r="C7363" t="str">
        <f>IF(GETPIVOTDATA("PS % recovery",Sheet4!$B$5,"Parish Name",K7363)&gt;99.949%,"OK","No")</f>
        <v>OK</v>
      </c>
      <c r="D7363" t="e">
        <f>VLOOKUP(J7363,'Ref2'!C:E,3,0)</f>
        <v>#N/A</v>
      </c>
      <c r="F7363">
        <v>2</v>
      </c>
      <c r="I7363" t="e">
        <f>VLOOKUP(J7363,Ref!L:M,2,0)</f>
        <v>#N/A</v>
      </c>
      <c r="J7363" t="s">
        <v>1394</v>
      </c>
      <c r="K7363" t="str">
        <f>VLOOKUP($J7363,Ref!$D:$H,2,0)</f>
        <v xml:space="preserve">Studham                                      </v>
      </c>
      <c r="L7363" t="str">
        <f>VLOOKUP($J7363,Ref!$D:$H,3,0)</f>
        <v>Kensworth, Studham and Whipsnade</v>
      </c>
      <c r="M7363" t="str">
        <f>VLOOKUP($J7363,Ref!$D:$H,4,0)</f>
        <v>Dunstable Deanery</v>
      </c>
      <c r="N7363" t="str">
        <f>VLOOKUP($J7363,Ref!$D:$H,5,0)</f>
        <v>Archdeaconry of Bedford</v>
      </c>
      <c r="S7363">
        <v>1917</v>
      </c>
    </row>
    <row r="7364" spans="1:19" x14ac:dyDescent="0.3">
      <c r="A7364">
        <v>2024</v>
      </c>
      <c r="C7364" t="str">
        <f>IF(GETPIVOTDATA("PS % recovery",Sheet4!$B$5,"Parish Name",K7364)&gt;99.949%,"OK","No")</f>
        <v>No</v>
      </c>
      <c r="D7364" t="e">
        <f>VLOOKUP(J7364,'Ref2'!C:E,3,0)</f>
        <v>#N/A</v>
      </c>
      <c r="F7364">
        <v>2</v>
      </c>
      <c r="I7364" t="e">
        <f>VLOOKUP(J7364,Ref!L:M,2,0)</f>
        <v>#N/A</v>
      </c>
      <c r="J7364" t="s">
        <v>1400</v>
      </c>
      <c r="K7364" t="str">
        <f>VLOOKUP($J7364,Ref!$D:$H,2,0)</f>
        <v xml:space="preserve">Tilsworth                                    </v>
      </c>
      <c r="L7364" t="str">
        <f>VLOOKUP($J7364,Ref!$D:$H,3,0)</f>
        <v>Totternhoe, Stanbridge and Tilsworth</v>
      </c>
      <c r="M7364" t="str">
        <f>VLOOKUP($J7364,Ref!$D:$H,4,0)</f>
        <v>Dunstable Deanery</v>
      </c>
      <c r="N7364" t="str">
        <f>VLOOKUP($J7364,Ref!$D:$H,5,0)</f>
        <v>Archdeaconry of Bedford</v>
      </c>
      <c r="S7364">
        <v>937</v>
      </c>
    </row>
    <row r="7365" spans="1:19" x14ac:dyDescent="0.3">
      <c r="A7365">
        <v>2024</v>
      </c>
      <c r="C7365" t="str">
        <f>IF(GETPIVOTDATA("PS % recovery",Sheet4!$B$5,"Parish Name",K7365)&gt;99.949%,"OK","No")</f>
        <v>No</v>
      </c>
      <c r="D7365" t="e">
        <f>VLOOKUP(J7365,'Ref2'!C:E,3,0)</f>
        <v>#N/A</v>
      </c>
      <c r="F7365">
        <v>2</v>
      </c>
      <c r="I7365" t="e">
        <f>VLOOKUP(J7365,Ref!L:M,2,0)</f>
        <v>#N/A</v>
      </c>
      <c r="J7365" t="s">
        <v>1382</v>
      </c>
      <c r="K7365" t="str">
        <f>VLOOKUP($J7365,Ref!$D:$H,2,0)</f>
        <v xml:space="preserve">Toddington                                   </v>
      </c>
      <c r="L7365" t="str">
        <f>VLOOKUP($J7365,Ref!$D:$H,3,0)</f>
        <v>Toddington and Chalgrave</v>
      </c>
      <c r="M7365" t="str">
        <f>VLOOKUP($J7365,Ref!$D:$H,4,0)</f>
        <v>Dunstable Deanery</v>
      </c>
      <c r="N7365" t="str">
        <f>VLOOKUP($J7365,Ref!$D:$H,5,0)</f>
        <v>Archdeaconry of Bedford</v>
      </c>
      <c r="S7365">
        <v>1772.83</v>
      </c>
    </row>
    <row r="7366" spans="1:19" x14ac:dyDescent="0.3">
      <c r="A7366">
        <v>2024</v>
      </c>
      <c r="C7366" t="str">
        <f>IF(GETPIVOTDATA("PS % recovery",Sheet4!$B$5,"Parish Name",K7366)&gt;99.949%,"OK","No")</f>
        <v>OK</v>
      </c>
      <c r="D7366" t="e">
        <f>VLOOKUP(J7366,'Ref2'!C:E,3,0)</f>
        <v>#N/A</v>
      </c>
      <c r="F7366">
        <v>2</v>
      </c>
      <c r="I7366" t="e">
        <f>VLOOKUP(J7366,Ref!L:M,2,0)</f>
        <v>#N/A</v>
      </c>
      <c r="J7366" t="s">
        <v>1402</v>
      </c>
      <c r="K7366" t="str">
        <f>VLOOKUP($J7366,Ref!$D:$H,2,0)</f>
        <v xml:space="preserve">Totternhoe                                   </v>
      </c>
      <c r="L7366" t="str">
        <f>VLOOKUP($J7366,Ref!$D:$H,3,0)</f>
        <v>Totternhoe, Stanbridge and Tilsworth</v>
      </c>
      <c r="M7366" t="str">
        <f>VLOOKUP($J7366,Ref!$D:$H,4,0)</f>
        <v>Dunstable Deanery</v>
      </c>
      <c r="N7366" t="str">
        <f>VLOOKUP($J7366,Ref!$D:$H,5,0)</f>
        <v>Archdeaconry of Bedford</v>
      </c>
      <c r="S7366">
        <v>6106</v>
      </c>
    </row>
    <row r="7367" spans="1:19" x14ac:dyDescent="0.3">
      <c r="A7367">
        <v>2024</v>
      </c>
      <c r="C7367" t="str">
        <f>IF(GETPIVOTDATA("PS % recovery",Sheet4!$B$5,"Parish Name",K7367)&gt;99.949%,"OK","No")</f>
        <v>OK</v>
      </c>
      <c r="D7367" t="e">
        <f>VLOOKUP(J7367,'Ref2'!C:E,3,0)</f>
        <v>#N/A</v>
      </c>
      <c r="F7367">
        <v>2</v>
      </c>
      <c r="I7367" t="e">
        <f>VLOOKUP(J7367,Ref!L:M,2,0)</f>
        <v>#N/A</v>
      </c>
      <c r="J7367" t="s">
        <v>1396</v>
      </c>
      <c r="K7367" t="str">
        <f>VLOOKUP($J7367,Ref!$D:$H,2,0)</f>
        <v xml:space="preserve">Whipsnade                                    </v>
      </c>
      <c r="L7367" t="str">
        <f>VLOOKUP($J7367,Ref!$D:$H,3,0)</f>
        <v>Kensworth, Studham and Whipsnade</v>
      </c>
      <c r="M7367" t="str">
        <f>VLOOKUP($J7367,Ref!$D:$H,4,0)</f>
        <v>Dunstable Deanery</v>
      </c>
      <c r="N7367" t="str">
        <f>VLOOKUP($J7367,Ref!$D:$H,5,0)</f>
        <v>Archdeaconry of Bedford</v>
      </c>
      <c r="S7367">
        <v>1908</v>
      </c>
    </row>
    <row r="7368" spans="1:19" x14ac:dyDescent="0.3">
      <c r="A7368">
        <v>2024</v>
      </c>
      <c r="C7368" t="str">
        <f>IF(GETPIVOTDATA("PS % recovery",Sheet4!$B$5,"Parish Name",K7368)&gt;99.949%,"OK","No")</f>
        <v>No</v>
      </c>
      <c r="D7368" t="e">
        <f>VLOOKUP(J7368,'Ref2'!C:E,3,0)</f>
        <v>#N/A</v>
      </c>
      <c r="F7368">
        <v>2</v>
      </c>
      <c r="I7368" t="e">
        <f>VLOOKUP(J7368,Ref!L:M,2,0)</f>
        <v>#N/A</v>
      </c>
      <c r="J7368" t="s">
        <v>1406</v>
      </c>
      <c r="K7368" t="str">
        <f>VLOOKUP($J7368,Ref!$D:$H,2,0)</f>
        <v xml:space="preserve">Caddington                                   </v>
      </c>
      <c r="L7368" t="str">
        <f>VLOOKUP($J7368,Ref!$D:$H,3,0)</f>
        <v>Caddington</v>
      </c>
      <c r="M7368" t="str">
        <f>VLOOKUP($J7368,Ref!$D:$H,4,0)</f>
        <v>Luton Deanery</v>
      </c>
      <c r="N7368" t="str">
        <f>VLOOKUP($J7368,Ref!$D:$H,5,0)</f>
        <v>Archdeaconry of Bedford</v>
      </c>
      <c r="S7368">
        <v>1000</v>
      </c>
    </row>
    <row r="7369" spans="1:19" x14ac:dyDescent="0.3">
      <c r="A7369">
        <v>2024</v>
      </c>
      <c r="C7369" t="str">
        <f>IF(GETPIVOTDATA("PS % recovery",Sheet4!$B$5,"Parish Name",K7369)&gt;99.949%,"OK","No")</f>
        <v>OK</v>
      </c>
      <c r="D7369" t="e">
        <f>VLOOKUP(J7369,'Ref2'!C:E,3,0)</f>
        <v>#N/A</v>
      </c>
      <c r="F7369">
        <v>2</v>
      </c>
      <c r="I7369" t="e">
        <f>VLOOKUP(J7369,Ref!L:M,2,0)</f>
        <v>#N/A</v>
      </c>
      <c r="J7369" t="s">
        <v>1410</v>
      </c>
      <c r="K7369" t="str">
        <f>VLOOKUP($J7369,Ref!$D:$H,2,0)</f>
        <v xml:space="preserve">Farley Hill, St John the Baptist             </v>
      </c>
      <c r="L7369" t="str">
        <f>VLOOKUP($J7369,Ref!$D:$H,3,0)</f>
        <v>Farley Hill, St John the Baptist</v>
      </c>
      <c r="M7369" t="str">
        <f>VLOOKUP($J7369,Ref!$D:$H,4,0)</f>
        <v>Luton Deanery</v>
      </c>
      <c r="N7369" t="str">
        <f>VLOOKUP($J7369,Ref!$D:$H,5,0)</f>
        <v>Archdeaconry of Bedford</v>
      </c>
      <c r="S7369">
        <v>0</v>
      </c>
    </row>
    <row r="7370" spans="1:19" x14ac:dyDescent="0.3">
      <c r="A7370">
        <v>2024</v>
      </c>
      <c r="C7370" t="str">
        <f>IF(GETPIVOTDATA("PS % recovery",Sheet4!$B$5,"Parish Name",K7370)&gt;99.949%,"OK","No")</f>
        <v>No</v>
      </c>
      <c r="D7370" t="e">
        <f>VLOOKUP(J7370,'Ref2'!C:E,3,0)</f>
        <v>#N/A</v>
      </c>
      <c r="F7370">
        <v>2</v>
      </c>
      <c r="I7370" t="str">
        <f>VLOOKUP(J7370,Ref!L:M,2,0)</f>
        <v>Yes</v>
      </c>
      <c r="J7370" t="s">
        <v>1412</v>
      </c>
      <c r="K7370" t="str">
        <f>VLOOKUP($J7370,Ref!$D:$H,2,0)</f>
        <v xml:space="preserve">Leagrave, St Luke                            </v>
      </c>
      <c r="L7370" t="str">
        <f>VLOOKUP($J7370,Ref!$D:$H,3,0)</f>
        <v>Leagrave, St Luke</v>
      </c>
      <c r="M7370" t="str">
        <f>VLOOKUP($J7370,Ref!$D:$H,4,0)</f>
        <v>Luton Deanery</v>
      </c>
      <c r="N7370" t="str">
        <f>VLOOKUP($J7370,Ref!$D:$H,5,0)</f>
        <v>Archdeaconry of Bedford</v>
      </c>
      <c r="S7370">
        <v>3000</v>
      </c>
    </row>
    <row r="7371" spans="1:19" x14ac:dyDescent="0.3">
      <c r="A7371">
        <v>2024</v>
      </c>
      <c r="C7371" t="str">
        <f>IF(GETPIVOTDATA("PS % recovery",Sheet4!$B$5,"Parish Name",K7371)&gt;99.949%,"OK","No")</f>
        <v>OK</v>
      </c>
      <c r="D7371" t="e">
        <f>VLOOKUP(J7371,'Ref2'!C:E,3,0)</f>
        <v>#N/A</v>
      </c>
      <c r="F7371">
        <v>2</v>
      </c>
      <c r="I7371" t="e">
        <f>VLOOKUP(J7371,Ref!L:M,2,0)</f>
        <v>#N/A</v>
      </c>
      <c r="J7371" t="s">
        <v>1416</v>
      </c>
      <c r="K7371" t="str">
        <f>VLOOKUP($J7371,Ref!$D:$H,2,0)</f>
        <v xml:space="preserve">Luton, All Saints with St Peter              </v>
      </c>
      <c r="L7371" t="str">
        <f>VLOOKUP($J7371,Ref!$D:$H,3,0)</f>
        <v>Luton, All Saints with St Peter</v>
      </c>
      <c r="M7371" t="str">
        <f>VLOOKUP($J7371,Ref!$D:$H,4,0)</f>
        <v>Luton Deanery</v>
      </c>
      <c r="N7371" t="str">
        <f>VLOOKUP($J7371,Ref!$D:$H,5,0)</f>
        <v>Archdeaconry of Bedford</v>
      </c>
      <c r="S7371">
        <v>2250</v>
      </c>
    </row>
    <row r="7372" spans="1:19" x14ac:dyDescent="0.3">
      <c r="A7372">
        <v>2024</v>
      </c>
      <c r="C7372" t="str">
        <f>IF(GETPIVOTDATA("PS % recovery",Sheet4!$B$5,"Parish Name",K7372)&gt;99.949%,"OK","No")</f>
        <v>No</v>
      </c>
      <c r="D7372" t="e">
        <f>VLOOKUP(J7372,'Ref2'!C:E,3,0)</f>
        <v>#N/A</v>
      </c>
      <c r="F7372">
        <v>2</v>
      </c>
      <c r="I7372" t="e">
        <f>VLOOKUP(J7372,Ref!L:M,2,0)</f>
        <v>#N/A</v>
      </c>
      <c r="J7372" t="s">
        <v>1432</v>
      </c>
      <c r="K7372" t="str">
        <f>VLOOKUP($J7372,Ref!$D:$H,2,0)</f>
        <v xml:space="preserve">Marsh Farm                                   </v>
      </c>
      <c r="L7372" t="str">
        <f>VLOOKUP($J7372,Ref!$D:$H,3,0)</f>
        <v>Marsh Farm</v>
      </c>
      <c r="M7372" t="str">
        <f>VLOOKUP($J7372,Ref!$D:$H,4,0)</f>
        <v>Luton Deanery</v>
      </c>
      <c r="N7372" t="str">
        <f>VLOOKUP($J7372,Ref!$D:$H,5,0)</f>
        <v>Archdeaconry of Bedford</v>
      </c>
      <c r="S7372">
        <v>500</v>
      </c>
    </row>
    <row r="7373" spans="1:19" x14ac:dyDescent="0.3">
      <c r="A7373">
        <v>2024</v>
      </c>
      <c r="C7373" t="str">
        <f>IF(GETPIVOTDATA("PS % recovery",Sheet4!$B$5,"Parish Name",K7373)&gt;99.949%,"OK","No")</f>
        <v>No</v>
      </c>
      <c r="D7373" t="e">
        <f>VLOOKUP(J7373,'Ref2'!C:E,3,0)</f>
        <v>#N/A</v>
      </c>
      <c r="F7373">
        <v>2</v>
      </c>
      <c r="I7373" t="e">
        <f>VLOOKUP(J7373,Ref!L:M,2,0)</f>
        <v>#N/A</v>
      </c>
      <c r="J7373" t="s">
        <v>1420</v>
      </c>
      <c r="K7373" t="str">
        <f>VLOOKUP($J7373,Ref!$D:$H,2,0)</f>
        <v xml:space="preserve">Luton, St Andrew                             </v>
      </c>
      <c r="L7373" t="str">
        <f>VLOOKUP($J7373,Ref!$D:$H,3,0)</f>
        <v>Luton, St Andrew</v>
      </c>
      <c r="M7373" t="str">
        <f>VLOOKUP($J7373,Ref!$D:$H,4,0)</f>
        <v>Luton Deanery</v>
      </c>
      <c r="N7373" t="str">
        <f>VLOOKUP($J7373,Ref!$D:$H,5,0)</f>
        <v>Archdeaconry of Bedford</v>
      </c>
      <c r="S7373">
        <v>5000</v>
      </c>
    </row>
    <row r="7374" spans="1:19" x14ac:dyDescent="0.3">
      <c r="A7374">
        <v>2024</v>
      </c>
      <c r="C7374" t="str">
        <f>IF(GETPIVOTDATA("PS % recovery",Sheet4!$B$5,"Parish Name",K7374)&gt;99.949%,"OK","No")</f>
        <v>No</v>
      </c>
      <c r="D7374" t="e">
        <f>VLOOKUP(J7374,'Ref2'!C:E,3,0)</f>
        <v>#N/A</v>
      </c>
      <c r="F7374">
        <v>2</v>
      </c>
      <c r="I7374" t="e">
        <f>VLOOKUP(J7374,Ref!L:M,2,0)</f>
        <v>#N/A</v>
      </c>
      <c r="J7374" t="s">
        <v>1422</v>
      </c>
      <c r="K7374" t="str">
        <f>VLOOKUP($J7374,Ref!$D:$H,2,0)</f>
        <v xml:space="preserve">Luton, St Anne with St Christopher           </v>
      </c>
      <c r="L7374" t="str">
        <f>VLOOKUP($J7374,Ref!$D:$H,3,0)</f>
        <v>Luton, St Anne with St Christopher</v>
      </c>
      <c r="M7374" t="str">
        <f>VLOOKUP($J7374,Ref!$D:$H,4,0)</f>
        <v>Luton Deanery</v>
      </c>
      <c r="N7374" t="str">
        <f>VLOOKUP($J7374,Ref!$D:$H,5,0)</f>
        <v>Archdeaconry of Bedford</v>
      </c>
      <c r="S7374">
        <v>1500</v>
      </c>
    </row>
    <row r="7375" spans="1:19" x14ac:dyDescent="0.3">
      <c r="A7375">
        <v>2024</v>
      </c>
      <c r="C7375" t="str">
        <f>IF(GETPIVOTDATA("PS % recovery",Sheet4!$B$5,"Parish Name",K7375)&gt;99.949%,"OK","No")</f>
        <v>No</v>
      </c>
      <c r="D7375" t="e">
        <f>VLOOKUP(J7375,'Ref2'!C:E,3,0)</f>
        <v>#N/A</v>
      </c>
      <c r="F7375">
        <v>2</v>
      </c>
      <c r="I7375" t="e">
        <f>VLOOKUP(J7375,Ref!L:M,2,0)</f>
        <v>#N/A</v>
      </c>
      <c r="J7375" t="s">
        <v>1414</v>
      </c>
      <c r="K7375" t="str">
        <f>VLOOKUP($J7375,Ref!$D:$H,2,0)</f>
        <v xml:space="preserve">Luton, St Augustine, Limbury                 </v>
      </c>
      <c r="L7375" t="str">
        <f>VLOOKUP($J7375,Ref!$D:$H,3,0)</f>
        <v>Luton, Saint Augustine, Limbury with Holy Trinity</v>
      </c>
      <c r="M7375" t="str">
        <f>VLOOKUP($J7375,Ref!$D:$H,4,0)</f>
        <v>Luton Deanery</v>
      </c>
      <c r="N7375" t="str">
        <f>VLOOKUP($J7375,Ref!$D:$H,5,0)</f>
        <v>Archdeaconry of Bedford</v>
      </c>
      <c r="S7375">
        <v>4100</v>
      </c>
    </row>
    <row r="7376" spans="1:19" x14ac:dyDescent="0.3">
      <c r="A7376">
        <v>2024</v>
      </c>
      <c r="C7376" t="str">
        <f>IF(GETPIVOTDATA("PS % recovery",Sheet4!$B$5,"Parish Name",K7376)&gt;99.949%,"OK","No")</f>
        <v>No</v>
      </c>
      <c r="D7376" t="str">
        <f>VLOOKUP(J7376,'Ref2'!C:E,3,0)</f>
        <v>LLF</v>
      </c>
      <c r="F7376">
        <v>2</v>
      </c>
      <c r="I7376" t="e">
        <f>VLOOKUP(J7376,Ref!L:M,2,0)</f>
        <v>#N/A</v>
      </c>
      <c r="J7376" t="s">
        <v>1424</v>
      </c>
      <c r="K7376" t="str">
        <f>VLOOKUP($J7376,Ref!$D:$H,2,0)</f>
        <v xml:space="preserve">Luton, St Francis                            </v>
      </c>
      <c r="L7376" t="str">
        <f>VLOOKUP($J7376,Ref!$D:$H,3,0)</f>
        <v>Luton, St Francis</v>
      </c>
      <c r="M7376" t="str">
        <f>VLOOKUP($J7376,Ref!$D:$H,4,0)</f>
        <v>Luton Deanery</v>
      </c>
      <c r="N7376" t="str">
        <f>VLOOKUP($J7376,Ref!$D:$H,5,0)</f>
        <v>Archdeaconry of Bedford</v>
      </c>
      <c r="S7376">
        <v>0</v>
      </c>
    </row>
    <row r="7377" spans="1:19" x14ac:dyDescent="0.3">
      <c r="A7377">
        <v>2024</v>
      </c>
      <c r="C7377" t="str">
        <f>IF(GETPIVOTDATA("PS % recovery",Sheet4!$B$5,"Parish Name",K7377)&gt;99.949%,"OK","No")</f>
        <v>OK</v>
      </c>
      <c r="D7377" t="str">
        <f>VLOOKUP(J7377,'Ref2'!C:E,3,0)</f>
        <v>LLF</v>
      </c>
      <c r="F7377">
        <v>2</v>
      </c>
      <c r="I7377" t="e">
        <f>VLOOKUP(J7377,Ref!L:M,2,0)</f>
        <v>#N/A</v>
      </c>
      <c r="J7377" t="s">
        <v>1418</v>
      </c>
      <c r="K7377" t="str">
        <f>VLOOKUP($J7377,Ref!$D:$H,2,0)</f>
        <v xml:space="preserve">Luton, St Hugh, Lewsey                       </v>
      </c>
      <c r="L7377" t="str">
        <f>VLOOKUP($J7377,Ref!$D:$H,3,0)</f>
        <v>Luton, St Hugh, Lewsey</v>
      </c>
      <c r="M7377" t="str">
        <f>VLOOKUP($J7377,Ref!$D:$H,4,0)</f>
        <v>Luton Deanery</v>
      </c>
      <c r="N7377" t="str">
        <f>VLOOKUP($J7377,Ref!$D:$H,5,0)</f>
        <v>Archdeaconry of Bedford</v>
      </c>
      <c r="S7377">
        <v>4337</v>
      </c>
    </row>
    <row r="7378" spans="1:19" x14ac:dyDescent="0.3">
      <c r="A7378">
        <v>2024</v>
      </c>
      <c r="C7378" t="str">
        <f>IF(GETPIVOTDATA("PS % recovery",Sheet4!$B$5,"Parish Name",K7378)&gt;99.949%,"OK","No")</f>
        <v>OK</v>
      </c>
      <c r="D7378" t="e">
        <f>VLOOKUP(J7378,'Ref2'!C:E,3,0)</f>
        <v>#N/A</v>
      </c>
      <c r="F7378">
        <v>2</v>
      </c>
      <c r="I7378" t="e">
        <f>VLOOKUP(J7378,Ref!L:M,2,0)</f>
        <v>#N/A</v>
      </c>
      <c r="J7378" t="s">
        <v>1426</v>
      </c>
      <c r="K7378" t="str">
        <f>VLOOKUP($J7378,Ref!$D:$H,2,0)</f>
        <v xml:space="preserve">Luton                                        </v>
      </c>
      <c r="L7378" t="str">
        <f>VLOOKUP($J7378,Ref!$D:$H,3,0)</f>
        <v>Luton</v>
      </c>
      <c r="M7378" t="str">
        <f>VLOOKUP($J7378,Ref!$D:$H,4,0)</f>
        <v>Luton Deanery</v>
      </c>
      <c r="N7378" t="str">
        <f>VLOOKUP($J7378,Ref!$D:$H,5,0)</f>
        <v>Archdeaconry of Bedford</v>
      </c>
      <c r="S7378">
        <v>4000</v>
      </c>
    </row>
    <row r="7379" spans="1:19" x14ac:dyDescent="0.3">
      <c r="A7379">
        <v>2024</v>
      </c>
      <c r="C7379" t="str">
        <f>IF(GETPIVOTDATA("PS % recovery",Sheet4!$B$5,"Parish Name",K7379)&gt;99.949%,"OK","No")</f>
        <v>No</v>
      </c>
      <c r="D7379" t="e">
        <f>VLOOKUP(J7379,'Ref2'!C:E,3,0)</f>
        <v>#N/A</v>
      </c>
      <c r="F7379">
        <v>2</v>
      </c>
      <c r="I7379" t="e">
        <f>VLOOKUP(J7379,Ref!L:M,2,0)</f>
        <v>#N/A</v>
      </c>
      <c r="J7379" t="s">
        <v>1428</v>
      </c>
      <c r="K7379" t="str">
        <f>VLOOKUP($J7379,Ref!$D:$H,2,0)</f>
        <v xml:space="preserve">Luton, St Paul                               </v>
      </c>
      <c r="L7379" t="str">
        <f>VLOOKUP($J7379,Ref!$D:$H,3,0)</f>
        <v>Luton, St Paul</v>
      </c>
      <c r="M7379" t="str">
        <f>VLOOKUP($J7379,Ref!$D:$H,4,0)</f>
        <v>Luton Deanery</v>
      </c>
      <c r="N7379" t="str">
        <f>VLOOKUP($J7379,Ref!$D:$H,5,0)</f>
        <v>Archdeaconry of Bedford</v>
      </c>
      <c r="S7379">
        <v>1250</v>
      </c>
    </row>
    <row r="7380" spans="1:19" x14ac:dyDescent="0.3">
      <c r="A7380">
        <v>2024</v>
      </c>
      <c r="C7380" t="str">
        <f>IF(GETPIVOTDATA("PS % recovery",Sheet4!$B$5,"Parish Name",K7380)&gt;99.949%,"OK","No")</f>
        <v>No</v>
      </c>
      <c r="D7380" t="e">
        <f>VLOOKUP(J7380,'Ref2'!C:E,3,0)</f>
        <v>#N/A</v>
      </c>
      <c r="F7380">
        <v>2</v>
      </c>
      <c r="I7380" t="e">
        <f>VLOOKUP(J7380,Ref!L:M,2,0)</f>
        <v>#N/A</v>
      </c>
      <c r="J7380" t="s">
        <v>1430</v>
      </c>
      <c r="K7380" t="str">
        <f>VLOOKUP($J7380,Ref!$D:$H,2,0)</f>
        <v xml:space="preserve">Luton, St Saviour                            </v>
      </c>
      <c r="L7380" t="str">
        <f>VLOOKUP($J7380,Ref!$D:$H,3,0)</f>
        <v>Luton, St Saviour</v>
      </c>
      <c r="M7380" t="str">
        <f>VLOOKUP($J7380,Ref!$D:$H,4,0)</f>
        <v>Luton Deanery</v>
      </c>
      <c r="N7380" t="str">
        <f>VLOOKUP($J7380,Ref!$D:$H,5,0)</f>
        <v>Archdeaconry of Bedford</v>
      </c>
      <c r="S7380">
        <v>0</v>
      </c>
    </row>
    <row r="7381" spans="1:19" x14ac:dyDescent="0.3">
      <c r="A7381">
        <v>2024</v>
      </c>
      <c r="C7381" t="str">
        <f>IF(GETPIVOTDATA("PS % recovery",Sheet4!$B$5,"Parish Name",K7381)&gt;99.949%,"OK","No")</f>
        <v>OK</v>
      </c>
      <c r="D7381" t="e">
        <f>VLOOKUP(J7381,'Ref2'!C:E,3,0)</f>
        <v>#N/A</v>
      </c>
      <c r="F7381">
        <v>2</v>
      </c>
      <c r="I7381" t="e">
        <f>VLOOKUP(J7381,Ref!L:M,2,0)</f>
        <v>#N/A</v>
      </c>
      <c r="J7381" t="s">
        <v>1434</v>
      </c>
      <c r="K7381" t="str">
        <f>VLOOKUP($J7381,Ref!$D:$H,2,0)</f>
        <v xml:space="preserve">Stopsley, St Thomas                          </v>
      </c>
      <c r="L7381" t="str">
        <f>VLOOKUP($J7381,Ref!$D:$H,3,0)</f>
        <v>Stopsley, St Thomas</v>
      </c>
      <c r="M7381" t="str">
        <f>VLOOKUP($J7381,Ref!$D:$H,4,0)</f>
        <v>Luton Deanery</v>
      </c>
      <c r="N7381" t="str">
        <f>VLOOKUP($J7381,Ref!$D:$H,5,0)</f>
        <v>Archdeaconry of Bedford</v>
      </c>
      <c r="S7381">
        <v>0</v>
      </c>
    </row>
    <row r="7382" spans="1:19" x14ac:dyDescent="0.3">
      <c r="A7382">
        <v>2024</v>
      </c>
      <c r="C7382" t="str">
        <f>IF(GETPIVOTDATA("PS % recovery",Sheet4!$B$5,"Parish Name",K7382)&gt;99.949%,"OK","No")</f>
        <v>No</v>
      </c>
      <c r="D7382" t="str">
        <f>VLOOKUP(J7382,'Ref2'!C:E,3,0)</f>
        <v>LLF</v>
      </c>
      <c r="F7382">
        <v>2</v>
      </c>
      <c r="I7382" t="e">
        <f>VLOOKUP(J7382,Ref!L:M,2,0)</f>
        <v>#N/A</v>
      </c>
      <c r="J7382" t="s">
        <v>1404</v>
      </c>
      <c r="K7382" t="str">
        <f>VLOOKUP($J7382,Ref!$D:$H,2,0)</f>
        <v xml:space="preserve">Bushmead                                     </v>
      </c>
      <c r="L7382" t="str">
        <f>VLOOKUP($J7382,Ref!$D:$H,3,0)</f>
        <v>Bushmead</v>
      </c>
      <c r="M7382" t="str">
        <f>VLOOKUP($J7382,Ref!$D:$H,4,0)</f>
        <v>Luton Deanery</v>
      </c>
      <c r="N7382" t="str">
        <f>VLOOKUP($J7382,Ref!$D:$H,5,0)</f>
        <v>Archdeaconry of Bedford</v>
      </c>
      <c r="S7382">
        <v>2244.83</v>
      </c>
    </row>
    <row r="7383" spans="1:19" x14ac:dyDescent="0.3">
      <c r="A7383">
        <v>2024</v>
      </c>
      <c r="C7383" t="str">
        <f>IF(GETPIVOTDATA("PS % recovery",Sheet4!$B$5,"Parish Name",K7383)&gt;99.949%,"OK","No")</f>
        <v>No</v>
      </c>
      <c r="D7383" t="e">
        <f>VLOOKUP(J7383,'Ref2'!C:E,3,0)</f>
        <v>#N/A</v>
      </c>
      <c r="F7383">
        <v>2</v>
      </c>
      <c r="I7383" t="e">
        <f>VLOOKUP(J7383,Ref!L:M,2,0)</f>
        <v>#N/A</v>
      </c>
      <c r="J7383" t="s">
        <v>1436</v>
      </c>
      <c r="K7383" t="str">
        <f>VLOOKUP($J7383,Ref!$D:$H,2,0)</f>
        <v xml:space="preserve">Streatley                                    </v>
      </c>
      <c r="L7383" t="str">
        <f>VLOOKUP($J7383,Ref!$D:$H,3,0)</f>
        <v>Streatley</v>
      </c>
      <c r="M7383" t="str">
        <f>VLOOKUP($J7383,Ref!$D:$H,4,0)</f>
        <v>Luton Deanery</v>
      </c>
      <c r="N7383" t="str">
        <f>VLOOKUP($J7383,Ref!$D:$H,5,0)</f>
        <v>Archdeaconry of Bedford</v>
      </c>
      <c r="S7383">
        <v>3500</v>
      </c>
    </row>
    <row r="7384" spans="1:19" x14ac:dyDescent="0.3">
      <c r="A7384">
        <v>2024</v>
      </c>
      <c r="C7384" t="str">
        <f>IF(GETPIVOTDATA("PS % recovery",Sheet4!$B$5,"Parish Name",K7384)&gt;99.949%,"OK","No")</f>
        <v>No</v>
      </c>
      <c r="D7384" t="e">
        <f>VLOOKUP(J7384,'Ref2'!C:E,3,0)</f>
        <v>#N/A</v>
      </c>
      <c r="F7384">
        <v>2</v>
      </c>
      <c r="I7384" t="e">
        <f>VLOOKUP(J7384,Ref!L:M,2,0)</f>
        <v>#N/A</v>
      </c>
      <c r="J7384" t="s">
        <v>1438</v>
      </c>
      <c r="K7384" t="str">
        <f>VLOOKUP($J7384,Ref!$D:$H,2,0)</f>
        <v xml:space="preserve">Sundon                                       </v>
      </c>
      <c r="L7384" t="str">
        <f>VLOOKUP($J7384,Ref!$D:$H,3,0)</f>
        <v>Sundon</v>
      </c>
      <c r="M7384" t="str">
        <f>VLOOKUP($J7384,Ref!$D:$H,4,0)</f>
        <v>Luton Deanery</v>
      </c>
      <c r="N7384" t="str">
        <f>VLOOKUP($J7384,Ref!$D:$H,5,0)</f>
        <v>Archdeaconry of Bedford</v>
      </c>
      <c r="S7384">
        <v>750</v>
      </c>
    </row>
    <row r="7385" spans="1:19" x14ac:dyDescent="0.3">
      <c r="A7385">
        <v>2024</v>
      </c>
      <c r="C7385" t="str">
        <f>IF(GETPIVOTDATA("PS % recovery",Sheet4!$B$5,"Parish Name",K7385)&gt;99.949%,"OK","No")</f>
        <v>OK</v>
      </c>
      <c r="D7385" t="e">
        <f>VLOOKUP(J7385,'Ref2'!C:E,3,0)</f>
        <v>#N/A</v>
      </c>
      <c r="F7385">
        <v>2</v>
      </c>
      <c r="I7385" t="e">
        <f>VLOOKUP(J7385,Ref!L:M,2,0)</f>
        <v>#N/A</v>
      </c>
      <c r="J7385" t="s">
        <v>1408</v>
      </c>
      <c r="K7385" t="str">
        <f>VLOOKUP($J7385,Ref!$D:$H,2,0)</f>
        <v xml:space="preserve">Woodside, St Andrew                          </v>
      </c>
      <c r="L7385" t="str">
        <f>VLOOKUP($J7385,Ref!$D:$H,3,0)</f>
        <v>Woodside</v>
      </c>
      <c r="M7385" t="str">
        <f>VLOOKUP($J7385,Ref!$D:$H,4,0)</f>
        <v>Luton Deanery</v>
      </c>
      <c r="N7385" t="str">
        <f>VLOOKUP($J7385,Ref!$D:$H,5,0)</f>
        <v>Archdeaconry of Bedford</v>
      </c>
      <c r="S7385">
        <v>3000</v>
      </c>
    </row>
    <row r="7386" spans="1:19" x14ac:dyDescent="0.3">
      <c r="A7386">
        <v>2024</v>
      </c>
      <c r="C7386" t="str">
        <f>IF(GETPIVOTDATA("PS % recovery",Sheet4!$B$5,"Parish Name",K7386)&gt;99.949%,"OK","No")</f>
        <v>No</v>
      </c>
      <c r="D7386" t="str">
        <f>VLOOKUP(J7386,'Ref2'!C:E,3,0)</f>
        <v>LLF</v>
      </c>
      <c r="F7386">
        <v>2</v>
      </c>
      <c r="I7386" t="e">
        <f>VLOOKUP(J7386,Ref!L:M,2,0)</f>
        <v>#N/A</v>
      </c>
      <c r="J7386" t="s">
        <v>1440</v>
      </c>
      <c r="K7386" t="str">
        <f>VLOOKUP($J7386,Ref!$D:$H,2,0)</f>
        <v xml:space="preserve">Bletsoe                                      </v>
      </c>
      <c r="L7386" t="str">
        <f>VLOOKUP($J7386,Ref!$D:$H,3,0)</f>
        <v>Riseley with Bletsoe</v>
      </c>
      <c r="M7386" t="str">
        <f>VLOOKUP($J7386,Ref!$D:$H,4,0)</f>
        <v>Sharnbrook Deanery</v>
      </c>
      <c r="N7386" t="str">
        <f>VLOOKUP($J7386,Ref!$D:$H,5,0)</f>
        <v>Archdeaconry of Bedford</v>
      </c>
      <c r="S7386">
        <v>0</v>
      </c>
    </row>
    <row r="7387" spans="1:19" x14ac:dyDescent="0.3">
      <c r="A7387">
        <v>2024</v>
      </c>
      <c r="C7387" t="str">
        <f>IF(GETPIVOTDATA("PS % recovery",Sheet4!$B$5,"Parish Name",K7387)&gt;99.949%,"OK","No")</f>
        <v>No</v>
      </c>
      <c r="D7387" t="e">
        <f>VLOOKUP(J7387,'Ref2'!C:E,3,0)</f>
        <v>#N/A</v>
      </c>
      <c r="F7387">
        <v>2</v>
      </c>
      <c r="I7387" t="e">
        <f>VLOOKUP(J7387,Ref!L:M,2,0)</f>
        <v>#N/A</v>
      </c>
      <c r="J7387" t="s">
        <v>1444</v>
      </c>
      <c r="K7387" t="str">
        <f>VLOOKUP($J7387,Ref!$D:$H,2,0)</f>
        <v xml:space="preserve">Bolnhurst                                    </v>
      </c>
      <c r="L7387" t="str">
        <f>VLOOKUP($J7387,Ref!$D:$H,3,0)</f>
        <v>Bolnhurst with Keysoe</v>
      </c>
      <c r="M7387" t="str">
        <f>VLOOKUP($J7387,Ref!$D:$H,4,0)</f>
        <v>Sharnbrook Deanery</v>
      </c>
      <c r="N7387" t="str">
        <f>VLOOKUP($J7387,Ref!$D:$H,5,0)</f>
        <v>Archdeaconry of Bedford</v>
      </c>
      <c r="S7387">
        <v>0</v>
      </c>
    </row>
    <row r="7388" spans="1:19" x14ac:dyDescent="0.3">
      <c r="A7388">
        <v>2024</v>
      </c>
      <c r="C7388" t="str">
        <f>IF(GETPIVOTDATA("PS % recovery",Sheet4!$B$5,"Parish Name",K7388)&gt;99.949%,"OK","No")</f>
        <v>No</v>
      </c>
      <c r="D7388" t="e">
        <f>VLOOKUP(J7388,'Ref2'!C:E,3,0)</f>
        <v>#N/A</v>
      </c>
      <c r="F7388">
        <v>2</v>
      </c>
      <c r="I7388" t="e">
        <f>VLOOKUP(J7388,Ref!L:M,2,0)</f>
        <v>#N/A</v>
      </c>
      <c r="J7388" t="s">
        <v>1482</v>
      </c>
      <c r="K7388" t="str">
        <f>VLOOKUP($J7388,Ref!$D:$H,2,0)</f>
        <v xml:space="preserve">Bromham                                      </v>
      </c>
      <c r="L7388" t="str">
        <f>VLOOKUP($J7388,Ref!$D:$H,3,0)</f>
        <v>Bromham with Oakley and Stagsden</v>
      </c>
      <c r="M7388" t="str">
        <f>VLOOKUP($J7388,Ref!$D:$H,4,0)</f>
        <v>Sharnbrook Deanery</v>
      </c>
      <c r="N7388" t="str">
        <f>VLOOKUP($J7388,Ref!$D:$H,5,0)</f>
        <v>Archdeaconry of Bedford</v>
      </c>
      <c r="S7388">
        <v>1500</v>
      </c>
    </row>
    <row r="7389" spans="1:19" x14ac:dyDescent="0.3">
      <c r="A7389">
        <v>2024</v>
      </c>
      <c r="C7389" t="str">
        <f>IF(GETPIVOTDATA("PS % recovery",Sheet4!$B$5,"Parish Name",K7389)&gt;99.949%,"OK","No")</f>
        <v>OK</v>
      </c>
      <c r="D7389" t="e">
        <f>VLOOKUP(J7389,'Ref2'!C:E,3,0)</f>
        <v>#N/A</v>
      </c>
      <c r="F7389">
        <v>2</v>
      </c>
      <c r="I7389" t="e">
        <f>VLOOKUP(J7389,Ref!L:M,2,0)</f>
        <v>#N/A</v>
      </c>
      <c r="J7389" t="s">
        <v>1448</v>
      </c>
      <c r="K7389" t="str">
        <f>VLOOKUP($J7389,Ref!$D:$H,2,0)</f>
        <v xml:space="preserve">Carlton with Chellington (LEP)               </v>
      </c>
      <c r="L7389" t="str">
        <f>VLOOKUP($J7389,Ref!$D:$H,3,0)</f>
        <v>Chellington Team</v>
      </c>
      <c r="M7389" t="str">
        <f>VLOOKUP($J7389,Ref!$D:$H,4,0)</f>
        <v>Sharnbrook Deanery</v>
      </c>
      <c r="N7389" t="str">
        <f>VLOOKUP($J7389,Ref!$D:$H,5,0)</f>
        <v>Archdeaconry of Bedford</v>
      </c>
      <c r="S7389">
        <v>1952</v>
      </c>
    </row>
    <row r="7390" spans="1:19" x14ac:dyDescent="0.3">
      <c r="A7390">
        <v>2024</v>
      </c>
      <c r="C7390" t="str">
        <f>IF(GETPIVOTDATA("PS % recovery",Sheet4!$B$5,"Parish Name",K7390)&gt;99.949%,"OK","No")</f>
        <v>OK</v>
      </c>
      <c r="D7390" t="e">
        <f>VLOOKUP(J7390,'Ref2'!C:E,3,0)</f>
        <v>#N/A</v>
      </c>
      <c r="F7390">
        <v>2</v>
      </c>
      <c r="I7390" t="e">
        <f>VLOOKUP(J7390,Ref!L:M,2,0)</f>
        <v>#N/A</v>
      </c>
      <c r="J7390" t="s">
        <v>1488</v>
      </c>
      <c r="K7390" t="str">
        <f>VLOOKUP($J7390,Ref!$D:$H,2,0)</f>
        <v xml:space="preserve">Clapham                                      </v>
      </c>
      <c r="L7390" t="str">
        <f>VLOOKUP($J7390,Ref!$D:$H,3,0)</f>
        <v>Clapham</v>
      </c>
      <c r="M7390" t="str">
        <f>VLOOKUP($J7390,Ref!$D:$H,4,0)</f>
        <v>Sharnbrook Deanery</v>
      </c>
      <c r="N7390" t="str">
        <f>VLOOKUP($J7390,Ref!$D:$H,5,0)</f>
        <v>Archdeaconry of Bedford</v>
      </c>
      <c r="S7390">
        <v>4960</v>
      </c>
    </row>
    <row r="7391" spans="1:19" x14ac:dyDescent="0.3">
      <c r="A7391">
        <v>2024</v>
      </c>
      <c r="C7391" t="str">
        <f>IF(GETPIVOTDATA("PS % recovery",Sheet4!$B$5,"Parish Name",K7391)&gt;99.949%,"OK","No")</f>
        <v>No</v>
      </c>
      <c r="D7391" t="e">
        <f>VLOOKUP(J7391,'Ref2'!C:E,3,0)</f>
        <v>#N/A</v>
      </c>
      <c r="F7391">
        <v>2</v>
      </c>
      <c r="I7391" t="e">
        <f>VLOOKUP(J7391,Ref!L:M,2,0)</f>
        <v>#N/A</v>
      </c>
      <c r="J7391" t="s">
        <v>1452</v>
      </c>
      <c r="K7391" t="str">
        <f>VLOOKUP($J7391,Ref!$D:$H,2,0)</f>
        <v xml:space="preserve">Colmworth                                    </v>
      </c>
      <c r="L7391" t="str">
        <f>VLOOKUP($J7391,Ref!$D:$H,3,0)</f>
        <v>Wilden with Colmworth and Ravensden</v>
      </c>
      <c r="M7391" t="str">
        <f>VLOOKUP($J7391,Ref!$D:$H,4,0)</f>
        <v>Sharnbrook Deanery</v>
      </c>
      <c r="N7391" t="str">
        <f>VLOOKUP($J7391,Ref!$D:$H,5,0)</f>
        <v>Archdeaconry of Bedford</v>
      </c>
      <c r="S7391">
        <v>0</v>
      </c>
    </row>
    <row r="7392" spans="1:19" x14ac:dyDescent="0.3">
      <c r="A7392">
        <v>2024</v>
      </c>
      <c r="C7392" t="str">
        <f>IF(GETPIVOTDATA("PS % recovery",Sheet4!$B$5,"Parish Name",K7392)&gt;99.949%,"OK","No")</f>
        <v>OK</v>
      </c>
      <c r="D7392" t="e">
        <f>VLOOKUP(J7392,'Ref2'!C:E,3,0)</f>
        <v>#N/A</v>
      </c>
      <c r="F7392">
        <v>2</v>
      </c>
      <c r="I7392" t="e">
        <f>VLOOKUP(J7392,Ref!L:M,2,0)</f>
        <v>#N/A</v>
      </c>
      <c r="J7392" t="s">
        <v>1458</v>
      </c>
      <c r="K7392" t="str">
        <f>VLOOKUP($J7392,Ref!$D:$H,2,0)</f>
        <v xml:space="preserve">Felmersham                                   </v>
      </c>
      <c r="L7392" t="str">
        <f>VLOOKUP($J7392,Ref!$D:$H,3,0)</f>
        <v>Sharnbrook, Felmersham and Knotting with Souldrop</v>
      </c>
      <c r="M7392" t="str">
        <f>VLOOKUP($J7392,Ref!$D:$H,4,0)</f>
        <v>Sharnbrook Deanery</v>
      </c>
      <c r="N7392" t="str">
        <f>VLOOKUP($J7392,Ref!$D:$H,5,0)</f>
        <v>Archdeaconry of Bedford</v>
      </c>
      <c r="S7392">
        <v>0</v>
      </c>
    </row>
    <row r="7393" spans="1:19" x14ac:dyDescent="0.3">
      <c r="A7393">
        <v>2024</v>
      </c>
      <c r="C7393" t="str">
        <f>IF(GETPIVOTDATA("PS % recovery",Sheet4!$B$5,"Parish Name",K7393)&gt;99.949%,"OK","No")</f>
        <v>No</v>
      </c>
      <c r="D7393" t="e">
        <f>VLOOKUP(J7393,'Ref2'!C:E,3,0)</f>
        <v>#N/A</v>
      </c>
      <c r="F7393">
        <v>2</v>
      </c>
      <c r="I7393" t="e">
        <f>VLOOKUP(J7393,Ref!L:M,2,0)</f>
        <v>#N/A</v>
      </c>
      <c r="J7393" t="s">
        <v>1450</v>
      </c>
      <c r="K7393" t="str">
        <f>VLOOKUP($J7393,Ref!$D:$H,2,0)</f>
        <v xml:space="preserve">Harrold (LEP)                                </v>
      </c>
      <c r="L7393" t="str">
        <f>VLOOKUP($J7393,Ref!$D:$H,3,0)</f>
        <v>Chellington Team</v>
      </c>
      <c r="M7393" t="str">
        <f>VLOOKUP($J7393,Ref!$D:$H,4,0)</f>
        <v>Sharnbrook Deanery</v>
      </c>
      <c r="N7393" t="str">
        <f>VLOOKUP($J7393,Ref!$D:$H,5,0)</f>
        <v>Archdeaconry of Bedford</v>
      </c>
      <c r="S7393">
        <v>500</v>
      </c>
    </row>
    <row r="7394" spans="1:19" x14ac:dyDescent="0.3">
      <c r="A7394">
        <v>2024</v>
      </c>
      <c r="C7394" t="str">
        <f>IF(GETPIVOTDATA("PS % recovery",Sheet4!$B$5,"Parish Name",K7394)&gt;99.949%,"OK","No")</f>
        <v>No</v>
      </c>
      <c r="D7394" t="e">
        <f>VLOOKUP(J7394,'Ref2'!C:E,3,0)</f>
        <v>#N/A</v>
      </c>
      <c r="F7394">
        <v>2</v>
      </c>
      <c r="I7394" t="e">
        <f>VLOOKUP(J7394,Ref!L:M,2,0)</f>
        <v>#N/A</v>
      </c>
      <c r="J7394" t="s">
        <v>1446</v>
      </c>
      <c r="K7394" t="str">
        <f>VLOOKUP($J7394,Ref!$D:$H,2,0)</f>
        <v xml:space="preserve">Keysoe                                       </v>
      </c>
      <c r="L7394" t="str">
        <f>VLOOKUP($J7394,Ref!$D:$H,3,0)</f>
        <v>Bolnhurst with Keysoe</v>
      </c>
      <c r="M7394" t="str">
        <f>VLOOKUP($J7394,Ref!$D:$H,4,0)</f>
        <v>Sharnbrook Deanery</v>
      </c>
      <c r="N7394" t="str">
        <f>VLOOKUP($J7394,Ref!$D:$H,5,0)</f>
        <v>Archdeaconry of Bedford</v>
      </c>
      <c r="S7394">
        <v>100</v>
      </c>
    </row>
    <row r="7395" spans="1:19" x14ac:dyDescent="0.3">
      <c r="A7395">
        <v>2024</v>
      </c>
      <c r="C7395" t="str">
        <f>IF(GETPIVOTDATA("PS % recovery",Sheet4!$B$5,"Parish Name",K7395)&gt;99.949%,"OK","No")</f>
        <v>No</v>
      </c>
      <c r="D7395" t="e">
        <f>VLOOKUP(J7395,'Ref2'!C:E,3,0)</f>
        <v>#N/A</v>
      </c>
      <c r="F7395">
        <v>2</v>
      </c>
      <c r="I7395" t="e">
        <f>VLOOKUP(J7395,Ref!L:M,2,0)</f>
        <v>#N/A</v>
      </c>
      <c r="J7395" t="s">
        <v>1464</v>
      </c>
      <c r="K7395" t="str">
        <f>VLOOKUP($J7395,Ref!$D:$H,2,0)</f>
        <v xml:space="preserve">Milton Ernest                                </v>
      </c>
      <c r="L7395" t="str">
        <f>VLOOKUP($J7395,Ref!$D:$H,3,0)</f>
        <v>Milton Ernest, Pavenham and Thurleigh</v>
      </c>
      <c r="M7395" t="str">
        <f>VLOOKUP($J7395,Ref!$D:$H,4,0)</f>
        <v>Sharnbrook Deanery</v>
      </c>
      <c r="N7395" t="str">
        <f>VLOOKUP($J7395,Ref!$D:$H,5,0)</f>
        <v>Archdeaconry of Bedford</v>
      </c>
      <c r="S7395">
        <v>500</v>
      </c>
    </row>
    <row r="7396" spans="1:19" x14ac:dyDescent="0.3">
      <c r="A7396">
        <v>2024</v>
      </c>
      <c r="C7396" t="str">
        <f>IF(GETPIVOTDATA("PS % recovery",Sheet4!$B$5,"Parish Name",K7396)&gt;99.949%,"OK","No")</f>
        <v>No</v>
      </c>
      <c r="D7396" t="e">
        <f>VLOOKUP(J7396,'Ref2'!C:E,3,0)</f>
        <v>#N/A</v>
      </c>
      <c r="F7396">
        <v>2</v>
      </c>
      <c r="I7396" t="e">
        <f>VLOOKUP(J7396,Ref!L:M,2,0)</f>
        <v>#N/A</v>
      </c>
      <c r="J7396" t="s">
        <v>1484</v>
      </c>
      <c r="K7396" t="str">
        <f>VLOOKUP($J7396,Ref!$D:$H,2,0)</f>
        <v xml:space="preserve">Oakley (LEP)                                 </v>
      </c>
      <c r="L7396" t="str">
        <f>VLOOKUP($J7396,Ref!$D:$H,3,0)</f>
        <v>Bromham with Oakley and Stagsden</v>
      </c>
      <c r="M7396" t="str">
        <f>VLOOKUP($J7396,Ref!$D:$H,4,0)</f>
        <v>Sharnbrook Deanery</v>
      </c>
      <c r="N7396" t="str">
        <f>VLOOKUP($J7396,Ref!$D:$H,5,0)</f>
        <v>Archdeaconry of Bedford</v>
      </c>
      <c r="S7396">
        <v>2670.92</v>
      </c>
    </row>
    <row r="7397" spans="1:19" x14ac:dyDescent="0.3">
      <c r="A7397">
        <v>2024</v>
      </c>
      <c r="C7397" t="str">
        <f>IF(GETPIVOTDATA("PS % recovery",Sheet4!$B$5,"Parish Name",K7397)&gt;99.949%,"OK","No")</f>
        <v>OK</v>
      </c>
      <c r="D7397" t="e">
        <f>VLOOKUP(J7397,'Ref2'!C:E,3,0)</f>
        <v>#N/A</v>
      </c>
      <c r="F7397">
        <v>2</v>
      </c>
      <c r="I7397" t="e">
        <f>VLOOKUP(J7397,Ref!L:M,2,0)</f>
        <v>#N/A</v>
      </c>
      <c r="J7397" t="s">
        <v>1468</v>
      </c>
      <c r="K7397" t="str">
        <f>VLOOKUP($J7397,Ref!$D:$H,2,0)</f>
        <v xml:space="preserve">Odell                                        </v>
      </c>
      <c r="L7397" t="str">
        <f>VLOOKUP($J7397,Ref!$D:$H,3,0)</f>
        <v>Chellington Team</v>
      </c>
      <c r="M7397" t="str">
        <f>VLOOKUP($J7397,Ref!$D:$H,4,0)</f>
        <v>Sharnbrook Deanery</v>
      </c>
      <c r="N7397" t="str">
        <f>VLOOKUP($J7397,Ref!$D:$H,5,0)</f>
        <v>Archdeaconry of Bedford</v>
      </c>
      <c r="S7397">
        <v>0</v>
      </c>
    </row>
    <row r="7398" spans="1:19" x14ac:dyDescent="0.3">
      <c r="A7398">
        <v>2024</v>
      </c>
      <c r="C7398" t="str">
        <f>IF(GETPIVOTDATA("PS % recovery",Sheet4!$B$5,"Parish Name",K7398)&gt;99.949%,"OK","No")</f>
        <v>OK</v>
      </c>
      <c r="D7398" t="e">
        <f>VLOOKUP(J7398,'Ref2'!C:E,3,0)</f>
        <v>#N/A</v>
      </c>
      <c r="F7398">
        <v>2</v>
      </c>
      <c r="I7398" t="e">
        <f>VLOOKUP(J7398,Ref!L:M,2,0)</f>
        <v>#N/A</v>
      </c>
      <c r="J7398" t="s">
        <v>1470</v>
      </c>
      <c r="K7398" t="str">
        <f>VLOOKUP($J7398,Ref!$D:$H,2,0)</f>
        <v xml:space="preserve">Pavenham                                     </v>
      </c>
      <c r="L7398" t="str">
        <f>VLOOKUP($J7398,Ref!$D:$H,3,0)</f>
        <v>Milton Ernest, Pavenham and Thurleigh</v>
      </c>
      <c r="M7398" t="str">
        <f>VLOOKUP($J7398,Ref!$D:$H,4,0)</f>
        <v>Sharnbrook Deanery</v>
      </c>
      <c r="N7398" t="str">
        <f>VLOOKUP($J7398,Ref!$D:$H,5,0)</f>
        <v>Archdeaconry of Bedford</v>
      </c>
      <c r="S7398">
        <v>1785.17</v>
      </c>
    </row>
    <row r="7399" spans="1:19" x14ac:dyDescent="0.3">
      <c r="A7399">
        <v>2024</v>
      </c>
      <c r="C7399" t="str">
        <f>IF(GETPIVOTDATA("PS % recovery",Sheet4!$B$5,"Parish Name",K7399)&gt;99.949%,"OK","No")</f>
        <v>No</v>
      </c>
      <c r="D7399" t="e">
        <f>VLOOKUP(J7399,'Ref2'!C:E,3,0)</f>
        <v>#N/A</v>
      </c>
      <c r="F7399">
        <v>2</v>
      </c>
      <c r="I7399" t="e">
        <f>VLOOKUP(J7399,Ref!L:M,2,0)</f>
        <v>#N/A</v>
      </c>
      <c r="J7399" t="s">
        <v>1472</v>
      </c>
      <c r="K7399" t="str">
        <f>VLOOKUP($J7399,Ref!$D:$H,2,0)</f>
        <v xml:space="preserve">Podington with Farndish                      </v>
      </c>
      <c r="L7399" t="str">
        <f>VLOOKUP($J7399,Ref!$D:$H,3,0)</f>
        <v>Chellington Team</v>
      </c>
      <c r="M7399" t="str">
        <f>VLOOKUP($J7399,Ref!$D:$H,4,0)</f>
        <v>Sharnbrook Deanery</v>
      </c>
      <c r="N7399" t="str">
        <f>VLOOKUP($J7399,Ref!$D:$H,5,0)</f>
        <v>Archdeaconry of Bedford</v>
      </c>
      <c r="S7399">
        <v>0</v>
      </c>
    </row>
    <row r="7400" spans="1:19" x14ac:dyDescent="0.3">
      <c r="A7400">
        <v>2024</v>
      </c>
      <c r="C7400" t="str">
        <f>IF(GETPIVOTDATA("PS % recovery",Sheet4!$B$5,"Parish Name",K7400)&gt;99.949%,"OK","No")</f>
        <v>No</v>
      </c>
      <c r="D7400" t="e">
        <f>VLOOKUP(J7400,'Ref2'!C:E,3,0)</f>
        <v>#N/A</v>
      </c>
      <c r="F7400">
        <v>2</v>
      </c>
      <c r="I7400" t="e">
        <f>VLOOKUP(J7400,Ref!L:M,2,0)</f>
        <v>#N/A</v>
      </c>
      <c r="J7400" t="s">
        <v>1454</v>
      </c>
      <c r="K7400" t="str">
        <f>VLOOKUP($J7400,Ref!$D:$H,2,0)</f>
        <v xml:space="preserve">Ravensden                                    </v>
      </c>
      <c r="L7400" t="str">
        <f>VLOOKUP($J7400,Ref!$D:$H,3,0)</f>
        <v>Wilden with Colmworth and Ravensden</v>
      </c>
      <c r="M7400" t="str">
        <f>VLOOKUP($J7400,Ref!$D:$H,4,0)</f>
        <v>Sharnbrook Deanery</v>
      </c>
      <c r="N7400" t="str">
        <f>VLOOKUP($J7400,Ref!$D:$H,5,0)</f>
        <v>Archdeaconry of Bedford</v>
      </c>
      <c r="S7400">
        <v>0</v>
      </c>
    </row>
    <row r="7401" spans="1:19" x14ac:dyDescent="0.3">
      <c r="A7401">
        <v>2024</v>
      </c>
      <c r="C7401" t="str">
        <f>IF(GETPIVOTDATA("PS % recovery",Sheet4!$B$5,"Parish Name",K7401)&gt;99.949%,"OK","No")</f>
        <v>OK</v>
      </c>
      <c r="D7401" t="str">
        <f>VLOOKUP(J7401,'Ref2'!C:E,3,0)</f>
        <v>LLF</v>
      </c>
      <c r="F7401">
        <v>2</v>
      </c>
      <c r="I7401" t="str">
        <f>VLOOKUP(J7401,Ref!L:M,2,0)</f>
        <v>Yes</v>
      </c>
      <c r="J7401" t="s">
        <v>1442</v>
      </c>
      <c r="K7401" t="str">
        <f>VLOOKUP($J7401,Ref!$D:$H,2,0)</f>
        <v xml:space="preserve">Riseley                                      </v>
      </c>
      <c r="L7401" t="str">
        <f>VLOOKUP($J7401,Ref!$D:$H,3,0)</f>
        <v>Riseley with Bletsoe</v>
      </c>
      <c r="M7401" t="str">
        <f>VLOOKUP($J7401,Ref!$D:$H,4,0)</f>
        <v>Sharnbrook Deanery</v>
      </c>
      <c r="N7401" t="str">
        <f>VLOOKUP($J7401,Ref!$D:$H,5,0)</f>
        <v>Archdeaconry of Bedford</v>
      </c>
      <c r="S7401">
        <v>4514</v>
      </c>
    </row>
    <row r="7402" spans="1:19" x14ac:dyDescent="0.3">
      <c r="A7402">
        <v>2024</v>
      </c>
      <c r="C7402" t="str">
        <f>IF(GETPIVOTDATA("PS % recovery",Sheet4!$B$5,"Parish Name",K7402)&gt;99.949%,"OK","No")</f>
        <v>OK</v>
      </c>
      <c r="D7402" t="e">
        <f>VLOOKUP(J7402,'Ref2'!C:E,3,0)</f>
        <v>#N/A</v>
      </c>
      <c r="F7402">
        <v>2</v>
      </c>
      <c r="I7402" t="e">
        <f>VLOOKUP(J7402,Ref!L:M,2,0)</f>
        <v>#N/A</v>
      </c>
      <c r="J7402" t="s">
        <v>1460</v>
      </c>
      <c r="K7402" t="str">
        <f>VLOOKUP($J7402,Ref!$D:$H,2,0)</f>
        <v xml:space="preserve">Sharnbrook                                   </v>
      </c>
      <c r="L7402" t="str">
        <f>VLOOKUP($J7402,Ref!$D:$H,3,0)</f>
        <v>Sharnbrook, Felmersham and Knotting with Souldrop</v>
      </c>
      <c r="M7402" t="str">
        <f>VLOOKUP($J7402,Ref!$D:$H,4,0)</f>
        <v>Sharnbrook Deanery</v>
      </c>
      <c r="N7402" t="str">
        <f>VLOOKUP($J7402,Ref!$D:$H,5,0)</f>
        <v>Archdeaconry of Bedford</v>
      </c>
      <c r="S7402">
        <v>0</v>
      </c>
    </row>
    <row r="7403" spans="1:19" x14ac:dyDescent="0.3">
      <c r="A7403">
        <v>2024</v>
      </c>
      <c r="C7403" t="str">
        <f>IF(GETPIVOTDATA("PS % recovery",Sheet4!$B$5,"Parish Name",K7403)&gt;99.949%,"OK","No")</f>
        <v>OK</v>
      </c>
      <c r="D7403" t="e">
        <f>VLOOKUP(J7403,'Ref2'!C:E,3,0)</f>
        <v>#N/A</v>
      </c>
      <c r="F7403">
        <v>2</v>
      </c>
      <c r="I7403" t="e">
        <f>VLOOKUP(J7403,Ref!L:M,2,0)</f>
        <v>#N/A</v>
      </c>
      <c r="J7403" t="s">
        <v>1462</v>
      </c>
      <c r="K7403" t="str">
        <f>VLOOKUP($J7403,Ref!$D:$H,2,0)</f>
        <v xml:space="preserve">Knotting with Souldrop                       </v>
      </c>
      <c r="L7403" t="str">
        <f>VLOOKUP($J7403,Ref!$D:$H,3,0)</f>
        <v>Sharnbrook, Felmersham and Knotting with Souldrop</v>
      </c>
      <c r="M7403" t="str">
        <f>VLOOKUP($J7403,Ref!$D:$H,4,0)</f>
        <v>Sharnbrook Deanery</v>
      </c>
      <c r="N7403" t="str">
        <f>VLOOKUP($J7403,Ref!$D:$H,5,0)</f>
        <v>Archdeaconry of Bedford</v>
      </c>
      <c r="S7403">
        <v>436</v>
      </c>
    </row>
    <row r="7404" spans="1:19" x14ac:dyDescent="0.3">
      <c r="A7404">
        <v>2024</v>
      </c>
      <c r="C7404" t="str">
        <f>IF(GETPIVOTDATA("PS % recovery",Sheet4!$B$5,"Parish Name",K7404)&gt;99.949%,"OK","No")</f>
        <v>OK</v>
      </c>
      <c r="D7404" t="e">
        <f>VLOOKUP(J7404,'Ref2'!C:E,3,0)</f>
        <v>#N/A</v>
      </c>
      <c r="F7404">
        <v>2</v>
      </c>
      <c r="I7404" t="e">
        <f>VLOOKUP(J7404,Ref!L:M,2,0)</f>
        <v>#N/A</v>
      </c>
      <c r="J7404" t="s">
        <v>1486</v>
      </c>
      <c r="K7404" t="str">
        <f>VLOOKUP($J7404,Ref!$D:$H,2,0)</f>
        <v xml:space="preserve">Stagsden                                     </v>
      </c>
      <c r="L7404" t="str">
        <f>VLOOKUP($J7404,Ref!$D:$H,3,0)</f>
        <v>Bromham with Oakley and Stagsden</v>
      </c>
      <c r="M7404" t="str">
        <f>VLOOKUP($J7404,Ref!$D:$H,4,0)</f>
        <v>Sharnbrook Deanery</v>
      </c>
      <c r="N7404" t="str">
        <f>VLOOKUP($J7404,Ref!$D:$H,5,0)</f>
        <v>Archdeaconry of Bedford</v>
      </c>
      <c r="S7404">
        <v>616</v>
      </c>
    </row>
    <row r="7405" spans="1:19" x14ac:dyDescent="0.3">
      <c r="A7405">
        <v>2024</v>
      </c>
      <c r="C7405" t="str">
        <f>IF(GETPIVOTDATA("PS % recovery",Sheet4!$B$5,"Parish Name",K7405)&gt;99.949%,"OK","No")</f>
        <v>No</v>
      </c>
      <c r="D7405" t="e">
        <f>VLOOKUP(J7405,'Ref2'!C:E,3,0)</f>
        <v>#N/A</v>
      </c>
      <c r="F7405">
        <v>2</v>
      </c>
      <c r="I7405" t="e">
        <f>VLOOKUP(J7405,Ref!L:M,2,0)</f>
        <v>#N/A</v>
      </c>
      <c r="J7405" t="s">
        <v>1476</v>
      </c>
      <c r="K7405" t="str">
        <f>VLOOKUP($J7405,Ref!$D:$H,2,0)</f>
        <v xml:space="preserve">Stevington                                   </v>
      </c>
      <c r="L7405" t="str">
        <f>VLOOKUP($J7405,Ref!$D:$H,3,0)</f>
        <v>Chellington Team</v>
      </c>
      <c r="M7405" t="str">
        <f>VLOOKUP($J7405,Ref!$D:$H,4,0)</f>
        <v>Sharnbrook Deanery</v>
      </c>
      <c r="N7405" t="str">
        <f>VLOOKUP($J7405,Ref!$D:$H,5,0)</f>
        <v>Archdeaconry of Bedford</v>
      </c>
      <c r="S7405">
        <v>800</v>
      </c>
    </row>
    <row r="7406" spans="1:19" x14ac:dyDescent="0.3">
      <c r="A7406">
        <v>2024</v>
      </c>
      <c r="C7406" t="str">
        <f>IF(GETPIVOTDATA("PS % recovery",Sheet4!$B$5,"Parish Name",K7406)&gt;99.949%,"OK","No")</f>
        <v>No</v>
      </c>
      <c r="D7406" t="e">
        <f>VLOOKUP(J7406,'Ref2'!C:E,3,0)</f>
        <v>#N/A</v>
      </c>
      <c r="F7406">
        <v>2</v>
      </c>
      <c r="I7406" t="e">
        <f>VLOOKUP(J7406,Ref!L:M,2,0)</f>
        <v>#N/A</v>
      </c>
      <c r="J7406" t="s">
        <v>1466</v>
      </c>
      <c r="K7406" t="str">
        <f>VLOOKUP($J7406,Ref!$D:$H,2,0)</f>
        <v xml:space="preserve">Thurleigh (LEP)                              </v>
      </c>
      <c r="L7406" t="str">
        <f>VLOOKUP($J7406,Ref!$D:$H,3,0)</f>
        <v>Milton Ernest, Pavenham and Thurleigh</v>
      </c>
      <c r="M7406" t="str">
        <f>VLOOKUP($J7406,Ref!$D:$H,4,0)</f>
        <v>Sharnbrook Deanery</v>
      </c>
      <c r="N7406" t="str">
        <f>VLOOKUP($J7406,Ref!$D:$H,5,0)</f>
        <v>Archdeaconry of Bedford</v>
      </c>
      <c r="S7406">
        <v>0.01</v>
      </c>
    </row>
    <row r="7407" spans="1:19" x14ac:dyDescent="0.3">
      <c r="A7407">
        <v>2024</v>
      </c>
      <c r="C7407" t="str">
        <f>IF(GETPIVOTDATA("PS % recovery",Sheet4!$B$5,"Parish Name",K7407)&gt;99.949%,"OK","No")</f>
        <v>No</v>
      </c>
      <c r="D7407" t="e">
        <f>VLOOKUP(J7407,'Ref2'!C:E,3,0)</f>
        <v>#N/A</v>
      </c>
      <c r="F7407">
        <v>2</v>
      </c>
      <c r="I7407" t="e">
        <f>VLOOKUP(J7407,Ref!L:M,2,0)</f>
        <v>#N/A</v>
      </c>
      <c r="J7407" t="s">
        <v>1478</v>
      </c>
      <c r="K7407" t="str">
        <f>VLOOKUP($J7407,Ref!$D:$H,2,0)</f>
        <v xml:space="preserve">Turvey                                       </v>
      </c>
      <c r="L7407" t="str">
        <f>VLOOKUP($J7407,Ref!$D:$H,3,0)</f>
        <v>Chellington Team</v>
      </c>
      <c r="M7407" t="str">
        <f>VLOOKUP($J7407,Ref!$D:$H,4,0)</f>
        <v>Sharnbrook Deanery</v>
      </c>
      <c r="N7407" t="str">
        <f>VLOOKUP($J7407,Ref!$D:$H,5,0)</f>
        <v>Archdeaconry of Bedford</v>
      </c>
      <c r="S7407">
        <v>0</v>
      </c>
    </row>
    <row r="7408" spans="1:19" x14ac:dyDescent="0.3">
      <c r="A7408">
        <v>2024</v>
      </c>
      <c r="C7408" t="str">
        <f>IF(GETPIVOTDATA("PS % recovery",Sheet4!$B$5,"Parish Name",K7408)&gt;99.949%,"OK","No")</f>
        <v>No</v>
      </c>
      <c r="D7408" t="e">
        <f>VLOOKUP(J7408,'Ref2'!C:E,3,0)</f>
        <v>#N/A</v>
      </c>
      <c r="F7408">
        <v>2</v>
      </c>
      <c r="I7408" t="e">
        <f>VLOOKUP(J7408,Ref!L:M,2,0)</f>
        <v>#N/A</v>
      </c>
      <c r="J7408" t="s">
        <v>1456</v>
      </c>
      <c r="K7408" t="str">
        <f>VLOOKUP($J7408,Ref!$D:$H,2,0)</f>
        <v xml:space="preserve">Wilden                                       </v>
      </c>
      <c r="L7408" t="str">
        <f>VLOOKUP($J7408,Ref!$D:$H,3,0)</f>
        <v>Wilden with Colmworth and Ravensden</v>
      </c>
      <c r="M7408" t="str">
        <f>VLOOKUP($J7408,Ref!$D:$H,4,0)</f>
        <v>Sharnbrook Deanery</v>
      </c>
      <c r="N7408" t="str">
        <f>VLOOKUP($J7408,Ref!$D:$H,5,0)</f>
        <v>Archdeaconry of Bedford</v>
      </c>
      <c r="S7408">
        <v>100</v>
      </c>
    </row>
    <row r="7409" spans="1:21" x14ac:dyDescent="0.3">
      <c r="A7409">
        <v>2024</v>
      </c>
      <c r="C7409" t="str">
        <f>IF(GETPIVOTDATA("PS % recovery",Sheet4!$B$5,"Parish Name",K7409)&gt;99.949%,"OK","No")</f>
        <v>No</v>
      </c>
      <c r="D7409" t="e">
        <f>VLOOKUP(J7409,'Ref2'!C:E,3,0)</f>
        <v>#N/A</v>
      </c>
      <c r="F7409">
        <v>2</v>
      </c>
      <c r="I7409" t="e">
        <f>VLOOKUP(J7409,Ref!L:M,2,0)</f>
        <v>#N/A</v>
      </c>
      <c r="J7409" t="s">
        <v>1474</v>
      </c>
      <c r="K7409" t="str">
        <f>VLOOKUP($J7409,Ref!$D:$H,2,0)</f>
        <v xml:space="preserve">Wymington                                    </v>
      </c>
      <c r="L7409" t="str">
        <f>VLOOKUP($J7409,Ref!$D:$H,3,0)</f>
        <v>Chellington Team</v>
      </c>
      <c r="M7409" t="str">
        <f>VLOOKUP($J7409,Ref!$D:$H,4,0)</f>
        <v>Sharnbrook Deanery</v>
      </c>
      <c r="N7409" t="str">
        <f>VLOOKUP($J7409,Ref!$D:$H,5,0)</f>
        <v>Archdeaconry of Bedford</v>
      </c>
      <c r="S7409">
        <v>0</v>
      </c>
    </row>
    <row r="7410" spans="1:21" x14ac:dyDescent="0.3">
      <c r="A7410">
        <v>2024</v>
      </c>
      <c r="C7410" t="str">
        <f>IF(GETPIVOTDATA("PS % recovery",Sheet4!$B$5,"Parish Name",K7410)&gt;99.949%,"OK","No")</f>
        <v>No</v>
      </c>
      <c r="D7410" t="e">
        <f>VLOOKUP(J7410,'Ref2'!C:E,3,0)</f>
        <v>#N/A</v>
      </c>
      <c r="F7410">
        <v>2</v>
      </c>
      <c r="I7410" t="e">
        <f>VLOOKUP(J7410,Ref!L:M,2,0)</f>
        <v>#N/A</v>
      </c>
      <c r="J7410" t="s">
        <v>1480</v>
      </c>
      <c r="K7410" t="str">
        <f>VLOOKUP($J7410,Ref!$D:$H,2,0)</f>
        <v xml:space="preserve">The Stodden Churches                         </v>
      </c>
      <c r="L7410" t="str">
        <f>VLOOKUP($J7410,Ref!$D:$H,3,0)</f>
        <v>The Stodden Churches</v>
      </c>
      <c r="M7410" t="str">
        <f>VLOOKUP($J7410,Ref!$D:$H,4,0)</f>
        <v>Sharnbrook Deanery</v>
      </c>
      <c r="N7410" t="str">
        <f>VLOOKUP($J7410,Ref!$D:$H,5,0)</f>
        <v>Archdeaconry of Bedford</v>
      </c>
      <c r="S7410">
        <v>4000</v>
      </c>
    </row>
    <row r="7411" spans="1:21" x14ac:dyDescent="0.3">
      <c r="A7411">
        <v>2024</v>
      </c>
      <c r="C7411" t="str">
        <f>IF(GETPIVOTDATA("PS % recovery",Sheet4!$B$5,"Parish Name",K7411)&gt;99.949%,"OK","No")</f>
        <v>No</v>
      </c>
      <c r="D7411" t="e">
        <f>VLOOKUP(J7411,'Ref2'!C:E,3,0)</f>
        <v>#N/A</v>
      </c>
      <c r="F7411">
        <v>2</v>
      </c>
      <c r="I7411" t="e">
        <f>VLOOKUP(J7411,Ref!L:M,2,0)</f>
        <v>#N/A</v>
      </c>
      <c r="J7411" t="s">
        <v>1015</v>
      </c>
      <c r="K7411" t="str">
        <f>VLOOKUP($J7411,Ref!$D:$H,2,0)</f>
        <v xml:space="preserve">Boxmoor                                      </v>
      </c>
      <c r="L7411" t="str">
        <f>VLOOKUP($J7411,Ref!$D:$H,3,0)</f>
        <v>Boxmoor</v>
      </c>
      <c r="M7411" t="str">
        <f>VLOOKUP($J7411,Ref!$D:$H,4,0)</f>
        <v>Hemel Hempstead Deanery</v>
      </c>
      <c r="N7411" t="str">
        <f>VLOOKUP($J7411,Ref!$D:$H,5,0)</f>
        <v xml:space="preserve">Archdeaconry of St Albans </v>
      </c>
      <c r="S7411">
        <v>0</v>
      </c>
    </row>
    <row r="7412" spans="1:21" x14ac:dyDescent="0.3">
      <c r="A7412">
        <v>2024</v>
      </c>
      <c r="C7412" t="str">
        <f>IF(GETPIVOTDATA("PS % recovery",Sheet4!$B$5,"Parish Name",K7412)&gt;99.949%,"OK","No")</f>
        <v>OK</v>
      </c>
      <c r="D7412" t="e">
        <f>VLOOKUP(J7412,'Ref2'!C:E,3,0)</f>
        <v>#N/A</v>
      </c>
      <c r="F7412">
        <v>2</v>
      </c>
      <c r="I7412" t="e">
        <f>VLOOKUP(J7412,Ref!L:M,2,0)</f>
        <v>#N/A</v>
      </c>
      <c r="J7412" t="s">
        <v>1017</v>
      </c>
      <c r="K7412" t="str">
        <f>VLOOKUP($J7412,Ref!$D:$H,2,0)</f>
        <v xml:space="preserve">Hammerfield, St Francis of Assisi            </v>
      </c>
      <c r="L7412" t="str">
        <f>VLOOKUP($J7412,Ref!$D:$H,3,0)</f>
        <v>Boxmoor</v>
      </c>
      <c r="M7412" t="str">
        <f>VLOOKUP($J7412,Ref!$D:$H,4,0)</f>
        <v>Hemel Hempstead Deanery</v>
      </c>
      <c r="N7412" t="str">
        <f>VLOOKUP($J7412,Ref!$D:$H,5,0)</f>
        <v xml:space="preserve">Archdeaconry of St Albans </v>
      </c>
      <c r="S7412">
        <v>395</v>
      </c>
    </row>
    <row r="7413" spans="1:21" x14ac:dyDescent="0.3">
      <c r="A7413">
        <v>2024</v>
      </c>
      <c r="C7413" t="str">
        <f>IF(GETPIVOTDATA("PS % recovery",Sheet4!$B$5,"Parish Name",K7413)&gt;99.949%,"OK","No")</f>
        <v>OK</v>
      </c>
      <c r="D7413" t="e">
        <f>VLOOKUP(J7413,'Ref2'!C:E,3,0)</f>
        <v>#N/A</v>
      </c>
      <c r="F7413">
        <v>2</v>
      </c>
      <c r="I7413" t="e">
        <f>VLOOKUP(J7413,Ref!L:M,2,0)</f>
        <v>#N/A</v>
      </c>
      <c r="J7413" t="s">
        <v>1019</v>
      </c>
      <c r="K7413" t="str">
        <f>VLOOKUP($J7413,Ref!$D:$H,2,0)</f>
        <v xml:space="preserve">Apsley End                                   </v>
      </c>
      <c r="L7413" t="str">
        <f>VLOOKUP($J7413,Ref!$D:$H,3,0)</f>
        <v>Langelei Team Ministry</v>
      </c>
      <c r="M7413" t="str">
        <f>VLOOKUP($J7413,Ref!$D:$H,4,0)</f>
        <v>Hemel Hempstead Deanery</v>
      </c>
      <c r="N7413" t="str">
        <f>VLOOKUP($J7413,Ref!$D:$H,5,0)</f>
        <v xml:space="preserve">Archdeaconry of St Albans </v>
      </c>
      <c r="S7413">
        <v>1000</v>
      </c>
    </row>
    <row r="7414" spans="1:21" x14ac:dyDescent="0.3">
      <c r="A7414">
        <v>2024</v>
      </c>
      <c r="C7414" t="str">
        <f>IF(GETPIVOTDATA("PS % recovery",Sheet4!$B$5,"Parish Name",K7414)&gt;99.949%,"OK","No")</f>
        <v>No</v>
      </c>
      <c r="D7414" t="e">
        <f>VLOOKUP(J7414,'Ref2'!C:E,3,0)</f>
        <v>#N/A</v>
      </c>
      <c r="F7414">
        <v>2</v>
      </c>
      <c r="I7414" t="e">
        <f>VLOOKUP(J7414,Ref!L:M,2,0)</f>
        <v>#N/A</v>
      </c>
      <c r="J7414" t="s">
        <v>1021</v>
      </c>
      <c r="K7414" t="str">
        <f>VLOOKUP($J7414,Ref!$D:$H,2,0)</f>
        <v xml:space="preserve">Bennetts End                                 </v>
      </c>
      <c r="L7414" t="str">
        <f>VLOOKUP($J7414,Ref!$D:$H,3,0)</f>
        <v>Langelei Team Ministry</v>
      </c>
      <c r="M7414" t="str">
        <f>VLOOKUP($J7414,Ref!$D:$H,4,0)</f>
        <v>Hemel Hempstead Deanery</v>
      </c>
      <c r="N7414" t="str">
        <f>VLOOKUP($J7414,Ref!$D:$H,5,0)</f>
        <v xml:space="preserve">Archdeaconry of St Albans </v>
      </c>
      <c r="S7414">
        <v>0</v>
      </c>
    </row>
    <row r="7415" spans="1:21" x14ac:dyDescent="0.3">
      <c r="A7415">
        <v>2024</v>
      </c>
      <c r="C7415" t="str">
        <f>IF(GETPIVOTDATA("PS % recovery",Sheet4!$B$5,"Parish Name",K7415)&gt;99.949%,"OK","No")</f>
        <v>OK</v>
      </c>
      <c r="D7415" t="e">
        <f>VLOOKUP(J7415,'Ref2'!C:E,3,0)</f>
        <v>#N/A</v>
      </c>
      <c r="F7415">
        <v>2</v>
      </c>
      <c r="I7415" t="e">
        <f>VLOOKUP(J7415,Ref!L:M,2,0)</f>
        <v>#N/A</v>
      </c>
      <c r="J7415" t="s">
        <v>1023</v>
      </c>
      <c r="K7415" t="str">
        <f>VLOOKUP($J7415,Ref!$D:$H,2,0)</f>
        <v xml:space="preserve">Leverstock Green                             </v>
      </c>
      <c r="L7415" t="str">
        <f>VLOOKUP($J7415,Ref!$D:$H,3,0)</f>
        <v>Langelei Team Ministry</v>
      </c>
      <c r="M7415" t="str">
        <f>VLOOKUP($J7415,Ref!$D:$H,4,0)</f>
        <v>Hemel Hempstead Deanery</v>
      </c>
      <c r="N7415" t="str">
        <f>VLOOKUP($J7415,Ref!$D:$H,5,0)</f>
        <v xml:space="preserve">Archdeaconry of St Albans </v>
      </c>
      <c r="S7415">
        <v>5800</v>
      </c>
    </row>
    <row r="7416" spans="1:21" x14ac:dyDescent="0.3">
      <c r="A7416">
        <v>2024</v>
      </c>
      <c r="C7416" t="str">
        <f>IF(GETPIVOTDATA("PS % recovery",Sheet4!$B$5,"Parish Name",K7416)&gt;99.949%,"OK","No")</f>
        <v>OK</v>
      </c>
      <c r="D7416" t="e">
        <f>VLOOKUP(J7416,'Ref2'!C:E,3,0)</f>
        <v>#N/A</v>
      </c>
      <c r="F7416">
        <v>2</v>
      </c>
      <c r="I7416" t="e">
        <f>VLOOKUP(J7416,Ref!L:M,2,0)</f>
        <v>#N/A</v>
      </c>
      <c r="J7416" t="s">
        <v>1007</v>
      </c>
      <c r="K7416" t="str">
        <f>VLOOKUP($J7416,Ref!$D:$H,2,0)</f>
        <v xml:space="preserve">Hemel Hempstead, St Barnabas, Adeyfield      </v>
      </c>
      <c r="L7416" t="str">
        <f>VLOOKUP($J7416,Ref!$D:$H,3,0)</f>
        <v>Hemel Hempstead Team Ministry</v>
      </c>
      <c r="M7416" t="str">
        <f>VLOOKUP($J7416,Ref!$D:$H,4,0)</f>
        <v>Hemel Hempstead Deanery</v>
      </c>
      <c r="N7416" t="str">
        <f>VLOOKUP($J7416,Ref!$D:$H,5,0)</f>
        <v xml:space="preserve">Archdeaconry of St Albans </v>
      </c>
      <c r="S7416">
        <v>4404</v>
      </c>
    </row>
    <row r="7417" spans="1:21" x14ac:dyDescent="0.3">
      <c r="A7417">
        <v>2024</v>
      </c>
      <c r="C7417" t="str">
        <f>IF(GETPIVOTDATA("PS % recovery",Sheet4!$B$5,"Parish Name",K7417)&gt;99.949%,"OK","No")</f>
        <v>No</v>
      </c>
      <c r="D7417" t="e">
        <f>VLOOKUP(J7417,'Ref2'!C:E,3,0)</f>
        <v>#N/A</v>
      </c>
      <c r="F7417">
        <v>2</v>
      </c>
      <c r="I7417" t="e">
        <f>VLOOKUP(J7417,Ref!L:M,2,0)</f>
        <v>#N/A</v>
      </c>
      <c r="J7417" t="s">
        <v>1009</v>
      </c>
      <c r="K7417" t="str">
        <f>VLOOKUP($J7417,Ref!$D:$H,2,0)</f>
        <v xml:space="preserve">Hemel Hempstead, Grovehill and Woodhall Farm </v>
      </c>
      <c r="L7417" t="str">
        <f>VLOOKUP($J7417,Ref!$D:$H,3,0)</f>
        <v>Hemel Hempstead Team Ministry</v>
      </c>
      <c r="M7417" t="str">
        <f>VLOOKUP($J7417,Ref!$D:$H,4,0)</f>
        <v>Hemel Hempstead Deanery</v>
      </c>
      <c r="N7417" t="str">
        <f>VLOOKUP($J7417,Ref!$D:$H,5,0)</f>
        <v xml:space="preserve">Archdeaconry of St Albans </v>
      </c>
      <c r="S7417">
        <v>1910</v>
      </c>
    </row>
    <row r="7418" spans="1:21" x14ac:dyDescent="0.3">
      <c r="A7418">
        <v>2024</v>
      </c>
      <c r="C7418" t="str">
        <f>IF(GETPIVOTDATA("PS % recovery",Sheet4!$B$5,"Parish Name",K7418)&gt;99.949%,"OK","No")</f>
        <v>OK</v>
      </c>
      <c r="D7418" t="e">
        <f>VLOOKUP(J7418,'Ref2'!C:E,3,0)</f>
        <v>#N/A</v>
      </c>
      <c r="F7418">
        <v>2</v>
      </c>
      <c r="I7418" t="e">
        <f>VLOOKUP(J7418,Ref!L:M,2,0)</f>
        <v>#N/A</v>
      </c>
      <c r="J7418" t="s">
        <v>1011</v>
      </c>
      <c r="K7418" t="str">
        <f>VLOOKUP($J7418,Ref!$D:$H,2,0)</f>
        <v xml:space="preserve">Hemel Hempstead, St Mary and St Paul         </v>
      </c>
      <c r="L7418" t="str">
        <f>VLOOKUP($J7418,Ref!$D:$H,3,0)</f>
        <v>Hemel Hempstead Team Ministry</v>
      </c>
      <c r="M7418" t="str">
        <f>VLOOKUP($J7418,Ref!$D:$H,4,0)</f>
        <v>Hemel Hempstead Deanery</v>
      </c>
      <c r="N7418" t="str">
        <f>VLOOKUP($J7418,Ref!$D:$H,5,0)</f>
        <v xml:space="preserve">Archdeaconry of St Albans </v>
      </c>
      <c r="S7418">
        <v>4760</v>
      </c>
    </row>
    <row r="7419" spans="1:21" x14ac:dyDescent="0.3">
      <c r="A7419">
        <v>2024</v>
      </c>
      <c r="C7419" t="str">
        <f>IF(GETPIVOTDATA("PS % recovery",Sheet4!$B$5,"Parish Name",K7419)&gt;99.949%,"OK","No")</f>
        <v>No</v>
      </c>
      <c r="D7419" t="e">
        <f>VLOOKUP(J7419,'Ref2'!C:E,3,0)</f>
        <v>#N/A</v>
      </c>
      <c r="F7419">
        <v>2</v>
      </c>
      <c r="I7419" t="e">
        <f>VLOOKUP(J7419,Ref!L:M,2,0)</f>
        <v>#N/A</v>
      </c>
      <c r="J7419" t="s">
        <v>1013</v>
      </c>
      <c r="K7419" t="str">
        <f>VLOOKUP($J7419,Ref!$D:$H,2,0)</f>
        <v xml:space="preserve">Hemel Hempstead, Warners End and Gadebridge  </v>
      </c>
      <c r="L7419" t="str">
        <f>VLOOKUP($J7419,Ref!$D:$H,3,0)</f>
        <v>Hemel Hempstead Team Ministry</v>
      </c>
      <c r="M7419" t="str">
        <f>VLOOKUP($J7419,Ref!$D:$H,4,0)</f>
        <v>Hemel Hempstead Deanery</v>
      </c>
      <c r="N7419" t="str">
        <f>VLOOKUP($J7419,Ref!$D:$H,5,0)</f>
        <v xml:space="preserve">Archdeaconry of St Albans </v>
      </c>
      <c r="S7419">
        <v>800</v>
      </c>
    </row>
    <row r="7420" spans="1:21" x14ac:dyDescent="0.3">
      <c r="A7420">
        <v>2024</v>
      </c>
      <c r="C7420" t="str">
        <f>IF(GETPIVOTDATA("PS % recovery",Sheet4!$B$5,"Parish Name",K7420)&gt;99.949%,"OK","No")</f>
        <v>OK</v>
      </c>
      <c r="D7420" t="e">
        <f>VLOOKUP(J7420,'Ref2'!C:E,3,0)</f>
        <v>#N/A</v>
      </c>
      <c r="F7420">
        <v>2</v>
      </c>
      <c r="I7420" t="e">
        <f>VLOOKUP(J7420,Ref!L:M,2,0)</f>
        <v>#N/A</v>
      </c>
      <c r="J7420" t="s">
        <v>1025</v>
      </c>
      <c r="K7420" t="str">
        <f>VLOOKUP($J7420,Ref!$D:$H,2,0)</f>
        <v xml:space="preserve">Kings Langley                                </v>
      </c>
      <c r="L7420" t="str">
        <f>VLOOKUP($J7420,Ref!$D:$H,3,0)</f>
        <v>Langelei Team Ministry</v>
      </c>
      <c r="M7420" t="str">
        <f>VLOOKUP($J7420,Ref!$D:$H,4,0)</f>
        <v>Hemel Hempstead Deanery</v>
      </c>
      <c r="N7420" t="str">
        <f>VLOOKUP($J7420,Ref!$D:$H,5,0)</f>
        <v xml:space="preserve">Archdeaconry of St Albans </v>
      </c>
      <c r="S7420">
        <v>0</v>
      </c>
    </row>
    <row r="7421" spans="1:21" x14ac:dyDescent="0.3">
      <c r="A7421">
        <v>2024</v>
      </c>
      <c r="C7421" t="e">
        <f>IF(GETPIVOTDATA("PS % recovery",Sheet4!$B$5,"Parish Name",K7421)&gt;99.949%,"OK","No")</f>
        <v>#REF!</v>
      </c>
      <c r="D7421" t="e">
        <f>VLOOKUP(J7421,'Ref2'!C:E,3,0)</f>
        <v>#N/A</v>
      </c>
      <c r="F7421">
        <v>2</v>
      </c>
      <c r="I7421" t="e">
        <f>VLOOKUP(J7421,Ref!L:M,2,0)</f>
        <v>#N/A</v>
      </c>
      <c r="J7421" s="108" t="s">
        <v>1715</v>
      </c>
      <c r="K7421" t="str">
        <f>VLOOKUP($J7421,Ref!$D:$H,2,0)</f>
        <v>The Hub, Hitchin</v>
      </c>
      <c r="L7421" t="str">
        <f>VLOOKUP($J7421,Ref!$D:$H,3,0)</f>
        <v>Hitchin &amp; St Paul's Walden (Team Ministry)</v>
      </c>
      <c r="M7421" t="str">
        <f>VLOOKUP($J7421,Ref!$D:$H,4,0)</f>
        <v>Hitchin Deanery</v>
      </c>
      <c r="N7421" t="str">
        <f>VLOOKUP($J7421,Ref!$D:$H,5,0)</f>
        <v xml:space="preserve">Archdeaconry of St Albans </v>
      </c>
      <c r="S7421">
        <v>0</v>
      </c>
    </row>
    <row r="7422" spans="1:21" x14ac:dyDescent="0.3">
      <c r="B7422">
        <v>2023</v>
      </c>
      <c r="C7422" t="str">
        <f>IF(GETPIVOTDATA("PS % recovery",Sheet4!$B$5,"Parish Name",K7422)&gt;99.949%,"OK","No")</f>
        <v>No</v>
      </c>
      <c r="D7422" t="e">
        <f>VLOOKUP(J7422,'Ref2'!C:E,3,0)</f>
        <v>#N/A</v>
      </c>
      <c r="F7422">
        <v>2</v>
      </c>
      <c r="G7422" t="s">
        <v>1503</v>
      </c>
      <c r="H7422">
        <v>2024</v>
      </c>
      <c r="I7422" t="e">
        <f>VLOOKUP(J7422,Ref!L:M,2,0)</f>
        <v>#N/A</v>
      </c>
      <c r="J7422" t="s">
        <v>1029</v>
      </c>
      <c r="K7422" t="str">
        <f>VLOOKUP($J7422,Ref!$D:$H,2,0)</f>
        <v xml:space="preserve">East Barnet                                  </v>
      </c>
      <c r="L7422" t="str">
        <f>VLOOKUP($J7422,Ref!$D:$H,3,0)</f>
        <v>East Barnet</v>
      </c>
      <c r="M7422" t="str">
        <f>VLOOKUP($J7422,Ref!$D:$H,4,0)</f>
        <v>Barnet Deanery</v>
      </c>
      <c r="N7422" t="str">
        <f>VLOOKUP($J7422,Ref!$D:$H,5,0)</f>
        <v>Archdeaconry of Hertford</v>
      </c>
      <c r="S7422">
        <f>-U7422</f>
        <v>45549</v>
      </c>
      <c r="U7422">
        <v>-45549</v>
      </c>
    </row>
    <row r="7423" spans="1:21" x14ac:dyDescent="0.3">
      <c r="B7423">
        <v>2023</v>
      </c>
      <c r="C7423" t="str">
        <f>IF(GETPIVOTDATA("PS % recovery",Sheet4!$B$5,"Parish Name",K7423)&gt;99.949%,"OK","No")</f>
        <v>No</v>
      </c>
      <c r="D7423" t="e">
        <f>VLOOKUP(J7423,'Ref2'!C:E,3,0)</f>
        <v>#N/A</v>
      </c>
      <c r="F7423">
        <v>2</v>
      </c>
      <c r="G7423" t="s">
        <v>1503</v>
      </c>
      <c r="H7423">
        <v>2024</v>
      </c>
      <c r="I7423" t="str">
        <f>VLOOKUP(J7423,Ref!L:M,2,0)</f>
        <v>Yes</v>
      </c>
      <c r="J7423" t="s">
        <v>1412</v>
      </c>
      <c r="K7423" t="str">
        <f>VLOOKUP($J7423,Ref!$D:$H,2,0)</f>
        <v xml:space="preserve">Leagrave, St Luke                            </v>
      </c>
      <c r="L7423" t="str">
        <f>VLOOKUP($J7423,Ref!$D:$H,3,0)</f>
        <v>Leagrave, St Luke</v>
      </c>
      <c r="M7423" t="str">
        <f>VLOOKUP($J7423,Ref!$D:$H,4,0)</f>
        <v>Luton Deanery</v>
      </c>
      <c r="N7423" t="str">
        <f>VLOOKUP($J7423,Ref!$D:$H,5,0)</f>
        <v>Archdeaconry of Bedford</v>
      </c>
      <c r="S7423">
        <f>-U7423</f>
        <v>4000</v>
      </c>
      <c r="U7423">
        <v>-4000</v>
      </c>
    </row>
    <row r="7424" spans="1:21" x14ac:dyDescent="0.3">
      <c r="A7424">
        <v>2024</v>
      </c>
      <c r="C7424" t="str">
        <f>IF(GETPIVOTDATA("PS % recovery",Sheet4!$B$5,"Parish Name",K7424)&gt;99.949%,"OK","No")</f>
        <v>OK</v>
      </c>
      <c r="D7424" t="e">
        <f>VLOOKUP(J7424,'Ref2'!C:E,3,0)</f>
        <v>#N/A</v>
      </c>
      <c r="F7424">
        <v>3</v>
      </c>
      <c r="I7424" t="e">
        <f>VLOOKUP(J7424,Ref!L:M,2,0)</f>
        <v>#N/A</v>
      </c>
      <c r="J7424" s="108" t="s">
        <v>1036</v>
      </c>
      <c r="K7424" t="str">
        <f>VLOOKUP($J7424,Ref!$D:$H,2,0)</f>
        <v xml:space="preserve">Potters Bar                                  </v>
      </c>
      <c r="L7424" t="str">
        <f>VLOOKUP($J7424,Ref!$D:$H,3,0)</f>
        <v>Potters Bar</v>
      </c>
      <c r="M7424" t="str">
        <f>VLOOKUP($J7424,Ref!$D:$H,4,0)</f>
        <v>Barnet Deanery</v>
      </c>
      <c r="N7424" t="str">
        <f>VLOOKUP($J7424,Ref!$D:$H,5,0)</f>
        <v>Archdeaconry of Hertford</v>
      </c>
      <c r="S7424">
        <v>5000</v>
      </c>
    </row>
    <row r="7425" spans="1:19" x14ac:dyDescent="0.3">
      <c r="A7425">
        <v>2024</v>
      </c>
      <c r="C7425" t="str">
        <f>IF(GETPIVOTDATA("PS % recovery",Sheet4!$B$5,"Parish Name",K7425)&gt;99.949%,"OK","No")</f>
        <v>No</v>
      </c>
      <c r="D7425" t="e">
        <f>VLOOKUP(J7425,'Ref2'!C:E,3,0)</f>
        <v>#N/A</v>
      </c>
      <c r="F7425">
        <v>3</v>
      </c>
      <c r="I7425" t="e">
        <f>VLOOKUP(J7425,Ref!L:M,2,0)</f>
        <v>#N/A</v>
      </c>
      <c r="J7425" s="108" t="s">
        <v>1046</v>
      </c>
      <c r="K7425" t="str">
        <f>VLOOKUP($J7425,Ref!$D:$H,2,0)</f>
        <v xml:space="preserve">Elstree and Borehamwood                      </v>
      </c>
      <c r="L7425" t="str">
        <f>VLOOKUP($J7425,Ref!$D:$H,3,0)</f>
        <v>Elstree and Borehamwood Team Ministry</v>
      </c>
      <c r="M7425" t="str">
        <f>VLOOKUP($J7425,Ref!$D:$H,4,0)</f>
        <v>Barnet Deanery</v>
      </c>
      <c r="N7425" t="str">
        <f>VLOOKUP($J7425,Ref!$D:$H,5,0)</f>
        <v>Archdeaconry of Hertford</v>
      </c>
      <c r="S7425">
        <v>8400</v>
      </c>
    </row>
    <row r="7426" spans="1:19" x14ac:dyDescent="0.3">
      <c r="A7426">
        <v>2024</v>
      </c>
      <c r="C7426" t="str">
        <f>IF(GETPIVOTDATA("PS % recovery",Sheet4!$B$5,"Parish Name",K7426)&gt;99.949%,"OK","No")</f>
        <v>OK</v>
      </c>
      <c r="D7426" t="e">
        <f>VLOOKUP(J7426,'Ref2'!C:E,3,0)</f>
        <v>#N/A</v>
      </c>
      <c r="F7426">
        <v>3</v>
      </c>
      <c r="I7426" t="e">
        <f>VLOOKUP(J7426,Ref!L:M,2,0)</f>
        <v>#N/A</v>
      </c>
      <c r="J7426" s="108" t="s">
        <v>1027</v>
      </c>
      <c r="K7426" t="str">
        <f>VLOOKUP($J7426,Ref!$D:$H,2,0)</f>
        <v xml:space="preserve">Chipping Barnet                              </v>
      </c>
      <c r="L7426" t="str">
        <f>VLOOKUP($J7426,Ref!$D:$H,3,0)</f>
        <v>Chipping Barnet Team Ministry</v>
      </c>
      <c r="M7426" t="str">
        <f>VLOOKUP($J7426,Ref!$D:$H,4,0)</f>
        <v>Barnet Deanery</v>
      </c>
      <c r="N7426" t="str">
        <f>VLOOKUP($J7426,Ref!$D:$H,5,0)</f>
        <v>Archdeaconry of Hertford</v>
      </c>
      <c r="S7426">
        <v>10000</v>
      </c>
    </row>
    <row r="7427" spans="1:19" x14ac:dyDescent="0.3">
      <c r="A7427">
        <v>2024</v>
      </c>
      <c r="C7427" t="str">
        <f>IF(GETPIVOTDATA("PS % recovery",Sheet4!$B$5,"Parish Name",K7427)&gt;99.949%,"OK","No")</f>
        <v>No</v>
      </c>
      <c r="D7427" t="e">
        <f>VLOOKUP(J7427,'Ref2'!C:E,3,0)</f>
        <v>#N/A</v>
      </c>
      <c r="F7427">
        <v>3</v>
      </c>
      <c r="I7427" t="e">
        <f>VLOOKUP(J7427,Ref!L:M,2,0)</f>
        <v>#N/A</v>
      </c>
      <c r="J7427" s="108" t="s">
        <v>1029</v>
      </c>
      <c r="K7427" t="str">
        <f>VLOOKUP($J7427,Ref!$D:$H,2,0)</f>
        <v xml:space="preserve">East Barnet                                  </v>
      </c>
      <c r="L7427" t="str">
        <f>VLOOKUP($J7427,Ref!$D:$H,3,0)</f>
        <v>East Barnet</v>
      </c>
      <c r="M7427" t="str">
        <f>VLOOKUP($J7427,Ref!$D:$H,4,0)</f>
        <v>Barnet Deanery</v>
      </c>
      <c r="N7427" t="str">
        <f>VLOOKUP($J7427,Ref!$D:$H,5,0)</f>
        <v>Archdeaconry of Hertford</v>
      </c>
      <c r="S7427">
        <v>4000</v>
      </c>
    </row>
    <row r="7428" spans="1:19" x14ac:dyDescent="0.3">
      <c r="A7428">
        <v>2024</v>
      </c>
      <c r="C7428" t="str">
        <f>IF(GETPIVOTDATA("PS % recovery",Sheet4!$B$5,"Parish Name",K7428)&gt;99.949%,"OK","No")</f>
        <v>OK</v>
      </c>
      <c r="D7428" t="e">
        <f>VLOOKUP(J7428,'Ref2'!C:E,3,0)</f>
        <v>#N/A</v>
      </c>
      <c r="F7428">
        <v>3</v>
      </c>
      <c r="I7428" t="e">
        <f>VLOOKUP(J7428,Ref!L:M,2,0)</f>
        <v>#N/A</v>
      </c>
      <c r="J7428" s="108" t="s">
        <v>1031</v>
      </c>
      <c r="K7428" t="str">
        <f>VLOOKUP($J7428,Ref!$D:$H,2,0)</f>
        <v xml:space="preserve">Little Heath, Christ Church                  </v>
      </c>
      <c r="L7428" t="str">
        <f>VLOOKUP($J7428,Ref!$D:$H,3,0)</f>
        <v>Little Heath, Christ Church</v>
      </c>
      <c r="M7428" t="str">
        <f>VLOOKUP($J7428,Ref!$D:$H,4,0)</f>
        <v>Barnet Deanery</v>
      </c>
      <c r="N7428" t="str">
        <f>VLOOKUP($J7428,Ref!$D:$H,5,0)</f>
        <v>Archdeaconry of Hertford</v>
      </c>
      <c r="S7428">
        <v>7304.5</v>
      </c>
    </row>
    <row r="7429" spans="1:19" x14ac:dyDescent="0.3">
      <c r="A7429">
        <v>2024</v>
      </c>
      <c r="C7429" t="str">
        <f>IF(GETPIVOTDATA("PS % recovery",Sheet4!$B$5,"Parish Name",K7429)&gt;99.949%,"OK","No")</f>
        <v>No</v>
      </c>
      <c r="D7429" t="e">
        <f>VLOOKUP(J7429,'Ref2'!C:E,3,0)</f>
        <v>#N/A</v>
      </c>
      <c r="F7429">
        <v>3</v>
      </c>
      <c r="I7429" t="e">
        <f>VLOOKUP(J7429,Ref!L:M,2,0)</f>
        <v>#N/A</v>
      </c>
      <c r="J7429" s="108" t="s">
        <v>789</v>
      </c>
      <c r="K7429" t="str">
        <f>VLOOKUP($J7429,Ref!$D:$H,2,0)</f>
        <v xml:space="preserve">Lyonsdown, Holy Trinity                      </v>
      </c>
      <c r="L7429" t="str">
        <f>VLOOKUP($J7429,Ref!$D:$H,3,0)</f>
        <v>Lyonsdown, Holy Trinity</v>
      </c>
      <c r="M7429" t="str">
        <f>VLOOKUP($J7429,Ref!$D:$H,4,0)</f>
        <v>Barnet Deanery</v>
      </c>
      <c r="N7429" t="str">
        <f>VLOOKUP($J7429,Ref!$D:$H,5,0)</f>
        <v>Archdeaconry of Hertford</v>
      </c>
      <c r="S7429">
        <v>2000</v>
      </c>
    </row>
    <row r="7430" spans="1:19" x14ac:dyDescent="0.3">
      <c r="A7430">
        <v>2024</v>
      </c>
      <c r="C7430" t="str">
        <f>IF(GETPIVOTDATA("PS % recovery",Sheet4!$B$5,"Parish Name",K7430)&gt;99.949%,"OK","No")</f>
        <v>OK</v>
      </c>
      <c r="D7430" t="e">
        <f>VLOOKUP(J7430,'Ref2'!C:E,3,0)</f>
        <v>#N/A</v>
      </c>
      <c r="F7430">
        <v>3</v>
      </c>
      <c r="I7430" t="e">
        <f>VLOOKUP(J7430,Ref!L:M,2,0)</f>
        <v>#N/A</v>
      </c>
      <c r="J7430" s="108" t="s">
        <v>1034</v>
      </c>
      <c r="K7430" t="str">
        <f>VLOOKUP($J7430,Ref!$D:$H,2,0)</f>
        <v xml:space="preserve">New Barnet, St James                         </v>
      </c>
      <c r="L7430" t="str">
        <f>VLOOKUP($J7430,Ref!$D:$H,3,0)</f>
        <v>New Barnet, St James</v>
      </c>
      <c r="M7430" t="str">
        <f>VLOOKUP($J7430,Ref!$D:$H,4,0)</f>
        <v>Barnet Deanery</v>
      </c>
      <c r="N7430" t="str">
        <f>VLOOKUP($J7430,Ref!$D:$H,5,0)</f>
        <v>Archdeaconry of Hertford</v>
      </c>
      <c r="S7430">
        <v>6003.17</v>
      </c>
    </row>
    <row r="7431" spans="1:19" x14ac:dyDescent="0.3">
      <c r="A7431">
        <v>2024</v>
      </c>
      <c r="C7431" t="str">
        <f>IF(GETPIVOTDATA("PS % recovery",Sheet4!$B$5,"Parish Name",K7431)&gt;99.949%,"OK","No")</f>
        <v>OK</v>
      </c>
      <c r="D7431" t="e">
        <f>VLOOKUP(J7431,'Ref2'!C:E,3,0)</f>
        <v>#N/A</v>
      </c>
      <c r="F7431">
        <v>3</v>
      </c>
      <c r="I7431" t="e">
        <f>VLOOKUP(J7431,Ref!L:M,2,0)</f>
        <v>#N/A</v>
      </c>
      <c r="J7431" s="108" t="s">
        <v>1038</v>
      </c>
      <c r="K7431" t="str">
        <f>VLOOKUP($J7431,Ref!$D:$H,2,0)</f>
        <v xml:space="preserve">Ridge                                        </v>
      </c>
      <c r="L7431" t="str">
        <f>VLOOKUP($J7431,Ref!$D:$H,3,0)</f>
        <v>South Mymms and Ridge</v>
      </c>
      <c r="M7431" t="str">
        <f>VLOOKUP($J7431,Ref!$D:$H,4,0)</f>
        <v>Barnet Deanery</v>
      </c>
      <c r="N7431" t="str">
        <f>VLOOKUP($J7431,Ref!$D:$H,5,0)</f>
        <v>Archdeaconry of Hertford</v>
      </c>
      <c r="S7431">
        <v>0</v>
      </c>
    </row>
    <row r="7432" spans="1:19" x14ac:dyDescent="0.3">
      <c r="A7432">
        <v>2024</v>
      </c>
      <c r="C7432" t="str">
        <f>IF(GETPIVOTDATA("PS % recovery",Sheet4!$B$5,"Parish Name",K7432)&gt;99.949%,"OK","No")</f>
        <v>OK</v>
      </c>
      <c r="D7432" t="e">
        <f>VLOOKUP(J7432,'Ref2'!C:E,3,0)</f>
        <v>#N/A</v>
      </c>
      <c r="F7432">
        <v>3</v>
      </c>
      <c r="I7432" t="e">
        <f>VLOOKUP(J7432,Ref!L:M,2,0)</f>
        <v>#N/A</v>
      </c>
      <c r="J7432" s="108" t="s">
        <v>1042</v>
      </c>
      <c r="K7432" t="str">
        <f>VLOOKUP($J7432,Ref!$D:$H,2,0)</f>
        <v xml:space="preserve">Potters Bar, King Charles the Martyr         </v>
      </c>
      <c r="L7432" t="str">
        <f>VLOOKUP($J7432,Ref!$D:$H,3,0)</f>
        <v>Potters Bar, King Charles the Martyr</v>
      </c>
      <c r="M7432" t="str">
        <f>VLOOKUP($J7432,Ref!$D:$H,4,0)</f>
        <v>Barnet Deanery</v>
      </c>
      <c r="N7432" t="str">
        <f>VLOOKUP($J7432,Ref!$D:$H,5,0)</f>
        <v>Archdeaconry of Hertford</v>
      </c>
      <c r="S7432">
        <v>5783</v>
      </c>
    </row>
    <row r="7433" spans="1:19" x14ac:dyDescent="0.3">
      <c r="A7433">
        <v>2024</v>
      </c>
      <c r="C7433" t="str">
        <f>IF(GETPIVOTDATA("PS % recovery",Sheet4!$B$5,"Parish Name",K7433)&gt;99.949%,"OK","No")</f>
        <v>OK</v>
      </c>
      <c r="D7433" t="e">
        <f>VLOOKUP(J7433,'Ref2'!C:E,3,0)</f>
        <v>#N/A</v>
      </c>
      <c r="F7433">
        <v>3</v>
      </c>
      <c r="I7433" t="e">
        <f>VLOOKUP(J7433,Ref!L:M,2,0)</f>
        <v>#N/A</v>
      </c>
      <c r="J7433" s="108" t="s">
        <v>1040</v>
      </c>
      <c r="K7433" t="str">
        <f>VLOOKUP($J7433,Ref!$D:$H,2,0)</f>
        <v xml:space="preserve">South Mymms                                  </v>
      </c>
      <c r="L7433" t="str">
        <f>VLOOKUP($J7433,Ref!$D:$H,3,0)</f>
        <v>South Mymms and Ridge</v>
      </c>
      <c r="M7433" t="str">
        <f>VLOOKUP($J7433,Ref!$D:$H,4,0)</f>
        <v>Barnet Deanery</v>
      </c>
      <c r="N7433" t="str">
        <f>VLOOKUP($J7433,Ref!$D:$H,5,0)</f>
        <v>Archdeaconry of Hertford</v>
      </c>
      <c r="S7433">
        <v>689</v>
      </c>
    </row>
    <row r="7434" spans="1:19" x14ac:dyDescent="0.3">
      <c r="A7434">
        <v>2024</v>
      </c>
      <c r="C7434" t="str">
        <f>IF(GETPIVOTDATA("PS % recovery",Sheet4!$B$5,"Parish Name",K7434)&gt;99.949%,"OK","No")</f>
        <v>No</v>
      </c>
      <c r="D7434" t="e">
        <f>VLOOKUP(J7434,'Ref2'!C:E,3,0)</f>
        <v>#N/A</v>
      </c>
      <c r="F7434">
        <v>3</v>
      </c>
      <c r="I7434" t="e">
        <f>VLOOKUP(J7434,Ref!L:M,2,0)</f>
        <v>#N/A</v>
      </c>
      <c r="J7434" s="108" t="s">
        <v>1044</v>
      </c>
      <c r="K7434" t="str">
        <f>VLOOKUP($J7434,Ref!$D:$H,2,0)</f>
        <v xml:space="preserve">Totteridge                                   </v>
      </c>
      <c r="L7434" t="str">
        <f>VLOOKUP($J7434,Ref!$D:$H,3,0)</f>
        <v>Totteridge</v>
      </c>
      <c r="M7434" t="str">
        <f>VLOOKUP($J7434,Ref!$D:$H,4,0)</f>
        <v>Barnet Deanery</v>
      </c>
      <c r="N7434" t="str">
        <f>VLOOKUP($J7434,Ref!$D:$H,5,0)</f>
        <v>Archdeaconry of Hertford</v>
      </c>
      <c r="S7434">
        <v>3000</v>
      </c>
    </row>
    <row r="7435" spans="1:19" x14ac:dyDescent="0.3">
      <c r="A7435">
        <v>2024</v>
      </c>
      <c r="C7435" t="str">
        <f>IF(GETPIVOTDATA("PS % recovery",Sheet4!$B$5,"Parish Name",K7435)&gt;99.949%,"OK","No")</f>
        <v>OK</v>
      </c>
      <c r="D7435" t="e">
        <f>VLOOKUP(J7435,'Ref2'!C:E,3,0)</f>
        <v>#N/A</v>
      </c>
      <c r="F7435">
        <v>3</v>
      </c>
      <c r="I7435" t="e">
        <f>VLOOKUP(J7435,Ref!L:M,2,0)</f>
        <v>#N/A</v>
      </c>
      <c r="J7435" s="108" t="s">
        <v>859</v>
      </c>
      <c r="K7435" t="str">
        <f>VLOOKUP($J7435,Ref!$D:$H,2,0)</f>
        <v xml:space="preserve">Bourne End                                   </v>
      </c>
      <c r="L7435" t="str">
        <f>VLOOKUP($J7435,Ref!$D:$H,3,0)</f>
        <v>Sunnyside with Bourne End</v>
      </c>
      <c r="M7435" t="str">
        <f>VLOOKUP($J7435,Ref!$D:$H,4,0)</f>
        <v>Berkhamsted Deanery</v>
      </c>
      <c r="N7435" t="str">
        <f>VLOOKUP($J7435,Ref!$D:$H,5,0)</f>
        <v xml:space="preserve">Archdeaconry of St Albans </v>
      </c>
      <c r="S7435">
        <v>977</v>
      </c>
    </row>
    <row r="7436" spans="1:19" x14ac:dyDescent="0.3">
      <c r="A7436">
        <v>2024</v>
      </c>
      <c r="C7436" t="str">
        <f>IF(GETPIVOTDATA("PS % recovery",Sheet4!$B$5,"Parish Name",K7436)&gt;99.949%,"OK","No")</f>
        <v>OK</v>
      </c>
      <c r="D7436" t="e">
        <f>VLOOKUP(J7436,'Ref2'!C:E,3,0)</f>
        <v>#N/A</v>
      </c>
      <c r="F7436">
        <v>3</v>
      </c>
      <c r="I7436" t="e">
        <f>VLOOKUP(J7436,Ref!L:M,2,0)</f>
        <v>#N/A</v>
      </c>
      <c r="J7436" s="108" t="s">
        <v>791</v>
      </c>
      <c r="K7436" t="str">
        <f>VLOOKUP($J7436,Ref!$D:$H,2,0)</f>
        <v xml:space="preserve">Great Berkhamsted                            </v>
      </c>
      <c r="L7436" t="str">
        <f>VLOOKUP($J7436,Ref!$D:$H,3,0)</f>
        <v>Berkhamsted Team Ministry</v>
      </c>
      <c r="M7436" t="str">
        <f>VLOOKUP($J7436,Ref!$D:$H,4,0)</f>
        <v>Berkhamsted Deanery</v>
      </c>
      <c r="N7436" t="str">
        <f>VLOOKUP($J7436,Ref!$D:$H,5,0)</f>
        <v xml:space="preserve">Archdeaconry of St Albans </v>
      </c>
      <c r="S7436">
        <v>10544</v>
      </c>
    </row>
    <row r="7437" spans="1:19" x14ac:dyDescent="0.3">
      <c r="A7437">
        <v>2024</v>
      </c>
      <c r="C7437" t="str">
        <f>IF(GETPIVOTDATA("PS % recovery",Sheet4!$B$5,"Parish Name",K7437)&gt;99.949%,"OK","No")</f>
        <v>OK</v>
      </c>
      <c r="D7437" t="e">
        <f>VLOOKUP(J7437,'Ref2'!C:E,3,0)</f>
        <v>#N/A</v>
      </c>
      <c r="F7437">
        <v>3</v>
      </c>
      <c r="I7437" t="e">
        <f>VLOOKUP(J7437,Ref!L:M,2,0)</f>
        <v>#N/A</v>
      </c>
      <c r="J7437" s="108" t="s">
        <v>864</v>
      </c>
      <c r="K7437" t="str">
        <f>VLOOKUP($J7437,Ref!$D:$H,2,0)</f>
        <v xml:space="preserve">Great Gaddesden                              </v>
      </c>
      <c r="L7437" t="str">
        <f>VLOOKUP($J7437,Ref!$D:$H,3,0)</f>
        <v>Berkhamsted Team Ministry</v>
      </c>
      <c r="M7437" t="str">
        <f>VLOOKUP($J7437,Ref!$D:$H,4,0)</f>
        <v>Berkhamsted Deanery</v>
      </c>
      <c r="N7437" t="str">
        <f>VLOOKUP($J7437,Ref!$D:$H,5,0)</f>
        <v xml:space="preserve">Archdeaconry of St Albans </v>
      </c>
      <c r="S7437">
        <v>6075</v>
      </c>
    </row>
    <row r="7438" spans="1:19" x14ac:dyDescent="0.3">
      <c r="A7438">
        <v>2024</v>
      </c>
      <c r="C7438" t="str">
        <f>IF(GETPIVOTDATA("PS % recovery",Sheet4!$B$5,"Parish Name",K7438)&gt;99.949%,"OK","No")</f>
        <v>OK</v>
      </c>
      <c r="D7438" t="e">
        <f>VLOOKUP(J7438,'Ref2'!C:E,3,0)</f>
        <v>#N/A</v>
      </c>
      <c r="F7438">
        <v>3</v>
      </c>
      <c r="I7438" t="e">
        <f>VLOOKUP(J7438,Ref!L:M,2,0)</f>
        <v>#N/A</v>
      </c>
      <c r="J7438" s="108" t="s">
        <v>866</v>
      </c>
      <c r="K7438" t="str">
        <f>VLOOKUP($J7438,Ref!$D:$H,2,0)</f>
        <v xml:space="preserve">Little Gaddesden                             </v>
      </c>
      <c r="L7438" t="str">
        <f>VLOOKUP($J7438,Ref!$D:$H,3,0)</f>
        <v>Berkhamsted Team Ministry</v>
      </c>
      <c r="M7438" t="str">
        <f>VLOOKUP($J7438,Ref!$D:$H,4,0)</f>
        <v>Berkhamsted Deanery</v>
      </c>
      <c r="N7438" t="str">
        <f>VLOOKUP($J7438,Ref!$D:$H,5,0)</f>
        <v xml:space="preserve">Archdeaconry of St Albans </v>
      </c>
      <c r="S7438">
        <v>3459</v>
      </c>
    </row>
    <row r="7439" spans="1:19" x14ac:dyDescent="0.3">
      <c r="A7439">
        <v>2024</v>
      </c>
      <c r="C7439" t="str">
        <f>IF(GETPIVOTDATA("PS % recovery",Sheet4!$B$5,"Parish Name",K7439)&gt;99.949%,"OK","No")</f>
        <v>OK</v>
      </c>
      <c r="D7439" t="e">
        <f>VLOOKUP(J7439,'Ref2'!C:E,3,0)</f>
        <v>#N/A</v>
      </c>
      <c r="F7439">
        <v>3</v>
      </c>
      <c r="I7439" t="e">
        <f>VLOOKUP(J7439,Ref!L:M,2,0)</f>
        <v>#N/A</v>
      </c>
      <c r="J7439" s="108" t="s">
        <v>868</v>
      </c>
      <c r="K7439" t="str">
        <f>VLOOKUP($J7439,Ref!$D:$H,2,0)</f>
        <v xml:space="preserve">Nettleden                                    </v>
      </c>
      <c r="L7439" t="str">
        <f>VLOOKUP($J7439,Ref!$D:$H,3,0)</f>
        <v>Berkhamsted Team Ministry</v>
      </c>
      <c r="M7439" t="str">
        <f>VLOOKUP($J7439,Ref!$D:$H,4,0)</f>
        <v>Berkhamsted Deanery</v>
      </c>
      <c r="N7439" t="str">
        <f>VLOOKUP($J7439,Ref!$D:$H,5,0)</f>
        <v xml:space="preserve">Archdeaconry of St Albans </v>
      </c>
      <c r="S7439">
        <v>641.75</v>
      </c>
    </row>
    <row r="7440" spans="1:19" x14ac:dyDescent="0.3">
      <c r="A7440">
        <v>2024</v>
      </c>
      <c r="C7440" t="str">
        <f>IF(GETPIVOTDATA("PS % recovery",Sheet4!$B$5,"Parish Name",K7440)&gt;99.949%,"OK","No")</f>
        <v>OK</v>
      </c>
      <c r="D7440" t="e">
        <f>VLOOKUP(J7440,'Ref2'!C:E,3,0)</f>
        <v>#N/A</v>
      </c>
      <c r="F7440">
        <v>3</v>
      </c>
      <c r="I7440" t="e">
        <f>VLOOKUP(J7440,Ref!L:M,2,0)</f>
        <v>#N/A</v>
      </c>
      <c r="J7440" s="108" t="s">
        <v>871</v>
      </c>
      <c r="K7440" t="str">
        <f>VLOOKUP($J7440,Ref!$D:$H,2,0)</f>
        <v xml:space="preserve">Northchurch                                  </v>
      </c>
      <c r="L7440" t="str">
        <f>VLOOKUP($J7440,Ref!$D:$H,3,0)</f>
        <v>Northchurch and Wigginton</v>
      </c>
      <c r="M7440" t="str">
        <f>VLOOKUP($J7440,Ref!$D:$H,4,0)</f>
        <v>Berkhamsted Deanery</v>
      </c>
      <c r="N7440" t="str">
        <f>VLOOKUP($J7440,Ref!$D:$H,5,0)</f>
        <v xml:space="preserve">Archdeaconry of St Albans </v>
      </c>
      <c r="S7440">
        <v>4540</v>
      </c>
    </row>
    <row r="7441" spans="1:19" x14ac:dyDescent="0.3">
      <c r="A7441">
        <v>2024</v>
      </c>
      <c r="C7441" t="str">
        <f>IF(GETPIVOTDATA("PS % recovery",Sheet4!$B$5,"Parish Name",K7441)&gt;99.949%,"OK","No")</f>
        <v>OK</v>
      </c>
      <c r="D7441" t="e">
        <f>VLOOKUP(J7441,'Ref2'!C:E,3,0)</f>
        <v>#N/A</v>
      </c>
      <c r="F7441">
        <v>3</v>
      </c>
      <c r="I7441" t="e">
        <f>VLOOKUP(J7441,Ref!L:M,2,0)</f>
        <v>#N/A</v>
      </c>
      <c r="J7441" s="108" t="s">
        <v>793</v>
      </c>
      <c r="K7441" t="str">
        <f>VLOOKUP($J7441,Ref!$D:$H,2,0)</f>
        <v xml:space="preserve">Potten End, Holy Trinity                     </v>
      </c>
      <c r="L7441" t="str">
        <f>VLOOKUP($J7441,Ref!$D:$H,3,0)</f>
        <v>Berkhamsted Team Ministry</v>
      </c>
      <c r="M7441" t="str">
        <f>VLOOKUP($J7441,Ref!$D:$H,4,0)</f>
        <v>Berkhamsted Deanery</v>
      </c>
      <c r="N7441" t="str">
        <f>VLOOKUP($J7441,Ref!$D:$H,5,0)</f>
        <v xml:space="preserve">Archdeaconry of St Albans </v>
      </c>
      <c r="S7441">
        <v>3830</v>
      </c>
    </row>
    <row r="7442" spans="1:19" x14ac:dyDescent="0.3">
      <c r="A7442">
        <v>2024</v>
      </c>
      <c r="C7442" t="str">
        <f>IF(GETPIVOTDATA("PS % recovery",Sheet4!$B$5,"Parish Name",K7442)&gt;99.949%,"OK","No")</f>
        <v>OK</v>
      </c>
      <c r="D7442" t="e">
        <f>VLOOKUP(J7442,'Ref2'!C:E,3,0)</f>
        <v>#N/A</v>
      </c>
      <c r="F7442">
        <v>3</v>
      </c>
      <c r="I7442" t="e">
        <f>VLOOKUP(J7442,Ref!L:M,2,0)</f>
        <v>#N/A</v>
      </c>
      <c r="J7442" s="108" t="s">
        <v>861</v>
      </c>
      <c r="K7442" t="str">
        <f>VLOOKUP($J7442,Ref!$D:$H,2,0)</f>
        <v xml:space="preserve">Sunnyside, St Michael and All Angels         </v>
      </c>
      <c r="L7442" t="str">
        <f>VLOOKUP($J7442,Ref!$D:$H,3,0)</f>
        <v>Sunnyside with Bourne End</v>
      </c>
      <c r="M7442" t="str">
        <f>VLOOKUP($J7442,Ref!$D:$H,4,0)</f>
        <v>Berkhamsted Deanery</v>
      </c>
      <c r="N7442" t="str">
        <f>VLOOKUP($J7442,Ref!$D:$H,5,0)</f>
        <v xml:space="preserve">Archdeaconry of St Albans </v>
      </c>
      <c r="S7442">
        <v>7560</v>
      </c>
    </row>
    <row r="7443" spans="1:19" x14ac:dyDescent="0.3">
      <c r="A7443">
        <v>2024</v>
      </c>
      <c r="C7443" t="str">
        <f>IF(GETPIVOTDATA("PS % recovery",Sheet4!$B$5,"Parish Name",K7443)&gt;99.949%,"OK","No")</f>
        <v>No</v>
      </c>
      <c r="D7443" t="e">
        <f>VLOOKUP(J7443,'Ref2'!C:E,3,0)</f>
        <v>#N/A</v>
      </c>
      <c r="F7443">
        <v>3</v>
      </c>
      <c r="I7443" t="e">
        <f>VLOOKUP(J7443,Ref!L:M,2,0)</f>
        <v>#N/A</v>
      </c>
      <c r="J7443" s="108" t="s">
        <v>873</v>
      </c>
      <c r="K7443" t="str">
        <f>VLOOKUP($J7443,Ref!$D:$H,2,0)</f>
        <v xml:space="preserve">Tring Team Parish                            </v>
      </c>
      <c r="L7443" t="str">
        <f>VLOOKUP($J7443,Ref!$D:$H,3,0)</f>
        <v>Tring (Team Ministry)</v>
      </c>
      <c r="M7443" t="str">
        <f>VLOOKUP($J7443,Ref!$D:$H,4,0)</f>
        <v>Berkhamsted Deanery</v>
      </c>
      <c r="N7443" t="str">
        <f>VLOOKUP($J7443,Ref!$D:$H,5,0)</f>
        <v xml:space="preserve">Archdeaconry of St Albans </v>
      </c>
      <c r="S7443">
        <v>15000</v>
      </c>
    </row>
    <row r="7444" spans="1:19" x14ac:dyDescent="0.3">
      <c r="A7444">
        <v>2024</v>
      </c>
      <c r="C7444" t="str">
        <f>IF(GETPIVOTDATA("PS % recovery",Sheet4!$B$5,"Parish Name",K7444)&gt;99.949%,"OK","No")</f>
        <v>No</v>
      </c>
      <c r="D7444" t="e">
        <f>VLOOKUP(J7444,'Ref2'!C:E,3,0)</f>
        <v>#N/A</v>
      </c>
      <c r="F7444">
        <v>3</v>
      </c>
      <c r="I7444" t="e">
        <f>VLOOKUP(J7444,Ref!L:M,2,0)</f>
        <v>#N/A</v>
      </c>
      <c r="J7444" s="108" t="s">
        <v>875</v>
      </c>
      <c r="K7444" t="str">
        <f>VLOOKUP($J7444,Ref!$D:$H,2,0)</f>
        <v xml:space="preserve">Wigginton                                    </v>
      </c>
      <c r="L7444" t="str">
        <f>VLOOKUP($J7444,Ref!$D:$H,3,0)</f>
        <v>Northchurch and Wigginton</v>
      </c>
      <c r="M7444" t="str">
        <f>VLOOKUP($J7444,Ref!$D:$H,4,0)</f>
        <v>Berkhamsted Deanery</v>
      </c>
      <c r="N7444" t="str">
        <f>VLOOKUP($J7444,Ref!$D:$H,5,0)</f>
        <v xml:space="preserve">Archdeaconry of St Albans </v>
      </c>
      <c r="S7444">
        <v>2250</v>
      </c>
    </row>
    <row r="7445" spans="1:19" x14ac:dyDescent="0.3">
      <c r="A7445">
        <v>2024</v>
      </c>
      <c r="C7445" t="str">
        <f>IF(GETPIVOTDATA("PS % recovery",Sheet4!$B$5,"Parish Name",K7445)&gt;99.949%,"OK","No")</f>
        <v>No</v>
      </c>
      <c r="D7445" t="e">
        <f>VLOOKUP(J7445,'Ref2'!C:E,3,0)</f>
        <v>#N/A</v>
      </c>
      <c r="F7445">
        <v>3</v>
      </c>
      <c r="I7445" t="e">
        <f>VLOOKUP(J7445,Ref!L:M,2,0)</f>
        <v>#N/A</v>
      </c>
      <c r="J7445" s="108" t="s">
        <v>794</v>
      </c>
      <c r="K7445" t="str">
        <f>VLOOKUP($J7445,Ref!$D:$H,2,0)</f>
        <v xml:space="preserve">Albury                                       </v>
      </c>
      <c r="L7445" t="str">
        <f>VLOOKUP($J7445,Ref!$D:$H,3,0)</f>
        <v>Albury, Little Hadham and Much Hadham</v>
      </c>
      <c r="M7445" t="str">
        <f>VLOOKUP($J7445,Ref!$D:$H,4,0)</f>
        <v>Bishop's Stortford Deanery</v>
      </c>
      <c r="N7445" t="str">
        <f>VLOOKUP($J7445,Ref!$D:$H,5,0)</f>
        <v>Archdeaconry of Hertford</v>
      </c>
    </row>
    <row r="7446" spans="1:19" x14ac:dyDescent="0.3">
      <c r="A7446">
        <v>2024</v>
      </c>
      <c r="C7446" t="str">
        <f>IF(GETPIVOTDATA("PS % recovery",Sheet4!$B$5,"Parish Name",K7446)&gt;99.949%,"OK","No")</f>
        <v>OK</v>
      </c>
      <c r="D7446" t="e">
        <f>VLOOKUP(J7446,'Ref2'!C:E,3,0)</f>
        <v>#N/A</v>
      </c>
      <c r="F7446">
        <v>3</v>
      </c>
      <c r="I7446" t="e">
        <f>VLOOKUP(J7446,Ref!L:M,2,0)</f>
        <v>#N/A</v>
      </c>
      <c r="J7446" s="108" t="s">
        <v>1051</v>
      </c>
      <c r="K7446" t="str">
        <f>VLOOKUP($J7446,Ref!$D:$H,2,0)</f>
        <v xml:space="preserve">Bishop's Stortford                           </v>
      </c>
      <c r="L7446" t="str">
        <f>VLOOKUP($J7446,Ref!$D:$H,3,0)</f>
        <v>Bishop's Stortford</v>
      </c>
      <c r="M7446" t="str">
        <f>VLOOKUP($J7446,Ref!$D:$H,4,0)</f>
        <v>Bishop's Stortford Deanery</v>
      </c>
      <c r="N7446" t="str">
        <f>VLOOKUP($J7446,Ref!$D:$H,5,0)</f>
        <v>Archdeaconry of Hertford</v>
      </c>
      <c r="S7446">
        <v>8832</v>
      </c>
    </row>
    <row r="7447" spans="1:19" x14ac:dyDescent="0.3">
      <c r="A7447">
        <v>2024</v>
      </c>
      <c r="C7447" t="str">
        <f>IF(GETPIVOTDATA("PS % recovery",Sheet4!$B$5,"Parish Name",K7447)&gt;99.949%,"OK","No")</f>
        <v>No</v>
      </c>
      <c r="D7447" t="e">
        <f>VLOOKUP(J7447,'Ref2'!C:E,3,0)</f>
        <v>#N/A</v>
      </c>
      <c r="F7447">
        <v>3</v>
      </c>
      <c r="I7447" t="e">
        <f>VLOOKUP(J7447,Ref!L:M,2,0)</f>
        <v>#N/A</v>
      </c>
      <c r="J7447" s="108" t="s">
        <v>796</v>
      </c>
      <c r="K7447" t="str">
        <f>VLOOKUP($J7447,Ref!$D:$H,2,0)</f>
        <v xml:space="preserve">Braughing                                    </v>
      </c>
      <c r="L7447" t="str">
        <f>VLOOKUP($J7447,Ref!$D:$H,3,0)</f>
        <v>Braughing, Furneux Pelham and Stocking Pelham</v>
      </c>
      <c r="M7447" t="str">
        <f>VLOOKUP($J7447,Ref!$D:$H,4,0)</f>
        <v>Bishop's Stortford Deanery</v>
      </c>
      <c r="N7447" t="str">
        <f>VLOOKUP($J7447,Ref!$D:$H,5,0)</f>
        <v>Archdeaconry of Hertford</v>
      </c>
    </row>
    <row r="7448" spans="1:19" x14ac:dyDescent="0.3">
      <c r="A7448">
        <v>2024</v>
      </c>
      <c r="C7448" t="str">
        <f>IF(GETPIVOTDATA("PS % recovery",Sheet4!$B$5,"Parish Name",K7448)&gt;99.949%,"OK","No")</f>
        <v>No</v>
      </c>
      <c r="D7448" t="e">
        <f>VLOOKUP(J7448,'Ref2'!C:E,3,0)</f>
        <v>#N/A</v>
      </c>
      <c r="F7448">
        <v>3</v>
      </c>
      <c r="I7448" t="e">
        <f>VLOOKUP(J7448,Ref!L:M,2,0)</f>
        <v>#N/A</v>
      </c>
      <c r="J7448" s="108" t="s">
        <v>798</v>
      </c>
      <c r="K7448" t="str">
        <f>VLOOKUP($J7448,Ref!$D:$H,2,0)</f>
        <v xml:space="preserve">Furneux Pelham                               </v>
      </c>
      <c r="L7448" t="str">
        <f>VLOOKUP($J7448,Ref!$D:$H,3,0)</f>
        <v>Braughing, Furneux Pelham and Stocking Pelham</v>
      </c>
      <c r="M7448" t="str">
        <f>VLOOKUP($J7448,Ref!$D:$H,4,0)</f>
        <v>Bishop's Stortford Deanery</v>
      </c>
      <c r="N7448" t="str">
        <f>VLOOKUP($J7448,Ref!$D:$H,5,0)</f>
        <v>Archdeaconry of Hertford</v>
      </c>
    </row>
    <row r="7449" spans="1:19" x14ac:dyDescent="0.3">
      <c r="A7449">
        <v>2024</v>
      </c>
      <c r="C7449" t="str">
        <f>IF(GETPIVOTDATA("PS % recovery",Sheet4!$B$5,"Parish Name",K7449)&gt;99.949%,"OK","No")</f>
        <v>No</v>
      </c>
      <c r="D7449" t="e">
        <f>VLOOKUP(J7449,'Ref2'!C:E,3,0)</f>
        <v>#N/A</v>
      </c>
      <c r="F7449">
        <v>3</v>
      </c>
      <c r="I7449" t="e">
        <f>VLOOKUP(J7449,Ref!L:M,2,0)</f>
        <v>#N/A</v>
      </c>
      <c r="J7449" s="108" t="s">
        <v>1056</v>
      </c>
      <c r="K7449" t="str">
        <f>VLOOKUP($J7449,Ref!$D:$H,2,0)</f>
        <v xml:space="preserve">Gilston with Eastwick                        </v>
      </c>
      <c r="L7449" t="str">
        <f>VLOOKUP($J7449,Ref!$D:$H,3,0)</f>
        <v>High Wych and Gilston with Eastwick</v>
      </c>
      <c r="M7449" t="str">
        <f>VLOOKUP($J7449,Ref!$D:$H,4,0)</f>
        <v>Bishop's Stortford Deanery</v>
      </c>
      <c r="N7449" t="str">
        <f>VLOOKUP($J7449,Ref!$D:$H,5,0)</f>
        <v>Archdeaconry of Hertford</v>
      </c>
    </row>
    <row r="7450" spans="1:19" x14ac:dyDescent="0.3">
      <c r="A7450">
        <v>2024</v>
      </c>
      <c r="C7450" t="str">
        <f>IF(GETPIVOTDATA("PS % recovery",Sheet4!$B$5,"Parish Name",K7450)&gt;99.949%,"OK","No")</f>
        <v>OK</v>
      </c>
      <c r="D7450" t="e">
        <f>VLOOKUP(J7450,'Ref2'!C:E,3,0)</f>
        <v>#N/A</v>
      </c>
      <c r="F7450">
        <v>3</v>
      </c>
      <c r="I7450" t="e">
        <f>VLOOKUP(J7450,Ref!L:M,2,0)</f>
        <v>#N/A</v>
      </c>
      <c r="J7450" t="s">
        <v>1058</v>
      </c>
      <c r="K7450" t="str">
        <f>VLOOKUP($J7450,Ref!$D:$H,2,0)</f>
        <v xml:space="preserve">High Wych, St James                          </v>
      </c>
      <c r="L7450" t="str">
        <f>VLOOKUP($J7450,Ref!$D:$H,3,0)</f>
        <v>High Wych and Gilston with Eastwick</v>
      </c>
      <c r="M7450" t="str">
        <f>VLOOKUP($J7450,Ref!$D:$H,4,0)</f>
        <v>Bishop's Stortford Deanery</v>
      </c>
      <c r="N7450" t="str">
        <f>VLOOKUP($J7450,Ref!$D:$H,5,0)</f>
        <v>Archdeaconry of Hertford</v>
      </c>
      <c r="S7450">
        <v>3242</v>
      </c>
    </row>
    <row r="7451" spans="1:19" x14ac:dyDescent="0.3">
      <c r="A7451">
        <v>2024</v>
      </c>
      <c r="C7451" t="str">
        <f>IF(GETPIVOTDATA("PS % recovery",Sheet4!$B$5,"Parish Name",K7451)&gt;99.949%,"OK","No")</f>
        <v>No</v>
      </c>
      <c r="D7451" t="e">
        <f>VLOOKUP(J7451,'Ref2'!C:E,3,0)</f>
        <v>#N/A</v>
      </c>
      <c r="F7451">
        <v>3</v>
      </c>
      <c r="I7451" t="e">
        <f>VLOOKUP(J7451,Ref!L:M,2,0)</f>
        <v>#N/A</v>
      </c>
      <c r="J7451" t="s">
        <v>800</v>
      </c>
      <c r="K7451" t="str">
        <f>VLOOKUP($J7451,Ref!$D:$H,2,0)</f>
        <v xml:space="preserve">Hockerill, All Saints                        </v>
      </c>
      <c r="L7451" t="str">
        <f>VLOOKUP($J7451,Ref!$D:$H,3,0)</f>
        <v>Hockerill, All Saints</v>
      </c>
      <c r="M7451" t="str">
        <f>VLOOKUP($J7451,Ref!$D:$H,4,0)</f>
        <v>Bishop's Stortford Deanery</v>
      </c>
      <c r="N7451" t="str">
        <f>VLOOKUP($J7451,Ref!$D:$H,5,0)</f>
        <v>Archdeaconry of Hertford</v>
      </c>
    </row>
    <row r="7452" spans="1:19" x14ac:dyDescent="0.3">
      <c r="A7452">
        <v>2024</v>
      </c>
      <c r="C7452" t="str">
        <f>IF(GETPIVOTDATA("PS % recovery",Sheet4!$B$5,"Parish Name",K7452)&gt;99.949%,"OK","No")</f>
        <v>No</v>
      </c>
      <c r="D7452" t="e">
        <f>VLOOKUP(J7452,'Ref2'!C:E,3,0)</f>
        <v>#N/A</v>
      </c>
      <c r="F7452">
        <v>3</v>
      </c>
      <c r="I7452" t="e">
        <f>VLOOKUP(J7452,Ref!L:M,2,0)</f>
        <v>#N/A</v>
      </c>
      <c r="J7452" t="s">
        <v>801</v>
      </c>
      <c r="K7452" t="str">
        <f>VLOOKUP($J7452,Ref!$D:$H,2,0)</f>
        <v xml:space="preserve">Little Hadham                                </v>
      </c>
      <c r="L7452" t="str">
        <f>VLOOKUP($J7452,Ref!$D:$H,3,0)</f>
        <v>Albury, Little Hadham and Much Hadham</v>
      </c>
      <c r="M7452" t="str">
        <f>VLOOKUP($J7452,Ref!$D:$H,4,0)</f>
        <v>Bishop's Stortford Deanery</v>
      </c>
      <c r="N7452" t="str">
        <f>VLOOKUP($J7452,Ref!$D:$H,5,0)</f>
        <v>Archdeaconry of Hertford</v>
      </c>
    </row>
    <row r="7453" spans="1:19" x14ac:dyDescent="0.3">
      <c r="A7453">
        <v>2024</v>
      </c>
      <c r="C7453" t="str">
        <f>IF(GETPIVOTDATA("PS % recovery",Sheet4!$B$5,"Parish Name",K7453)&gt;99.949%,"OK","No")</f>
        <v>OK</v>
      </c>
      <c r="D7453" t="e">
        <f>VLOOKUP(J7453,'Ref2'!C:E,3,0)</f>
        <v>#N/A</v>
      </c>
      <c r="F7453">
        <v>3</v>
      </c>
      <c r="I7453" t="e">
        <f>VLOOKUP(J7453,Ref!L:M,2,0)</f>
        <v>#N/A</v>
      </c>
      <c r="J7453" t="s">
        <v>1066</v>
      </c>
      <c r="K7453" t="str">
        <f>VLOOKUP($J7453,Ref!$D:$H,2,0)</f>
        <v xml:space="preserve">Mundens, The                                 </v>
      </c>
      <c r="L7453" t="str">
        <f>VLOOKUP($J7453,Ref!$D:$H,3,0)</f>
        <v>Standon and the Mundens with Sacombe</v>
      </c>
      <c r="M7453" t="str">
        <f>VLOOKUP($J7453,Ref!$D:$H,4,0)</f>
        <v>Bishop's Stortford Deanery</v>
      </c>
      <c r="N7453" t="str">
        <f>VLOOKUP($J7453,Ref!$D:$H,5,0)</f>
        <v>Archdeaconry of Hertford</v>
      </c>
      <c r="S7453">
        <v>2490</v>
      </c>
    </row>
    <row r="7454" spans="1:19" x14ac:dyDescent="0.3">
      <c r="A7454">
        <v>2024</v>
      </c>
      <c r="C7454" t="str">
        <f>IF(GETPIVOTDATA("PS % recovery",Sheet4!$B$5,"Parish Name",K7454)&gt;99.949%,"OK","No")</f>
        <v>No</v>
      </c>
      <c r="D7454" t="e">
        <f>VLOOKUP(J7454,'Ref2'!C:E,3,0)</f>
        <v>#N/A</v>
      </c>
      <c r="F7454">
        <v>3</v>
      </c>
      <c r="I7454" t="e">
        <f>VLOOKUP(J7454,Ref!L:M,2,0)</f>
        <v>#N/A</v>
      </c>
      <c r="J7454" t="s">
        <v>803</v>
      </c>
      <c r="K7454" t="str">
        <f>VLOOKUP($J7454,Ref!$D:$H,2,0)</f>
        <v xml:space="preserve">Much Hadham                                  </v>
      </c>
      <c r="L7454" t="str">
        <f>VLOOKUP($J7454,Ref!$D:$H,3,0)</f>
        <v>Albury, Little Hadham and Much Hadham</v>
      </c>
      <c r="M7454" t="str">
        <f>VLOOKUP($J7454,Ref!$D:$H,4,0)</f>
        <v>Bishop's Stortford Deanery</v>
      </c>
      <c r="N7454" t="str">
        <f>VLOOKUP($J7454,Ref!$D:$H,5,0)</f>
        <v>Archdeaconry of Hertford</v>
      </c>
      <c r="S7454">
        <v>4000</v>
      </c>
    </row>
    <row r="7455" spans="1:19" x14ac:dyDescent="0.3">
      <c r="A7455">
        <v>2024</v>
      </c>
      <c r="C7455" t="str">
        <f>IF(GETPIVOTDATA("PS % recovery",Sheet4!$B$5,"Parish Name",K7455)&gt;99.949%,"OK","No")</f>
        <v>OK</v>
      </c>
      <c r="D7455" t="e">
        <f>VLOOKUP(J7455,'Ref2'!C:E,3,0)</f>
        <v>#N/A</v>
      </c>
      <c r="F7455">
        <v>3</v>
      </c>
      <c r="I7455" t="e">
        <f>VLOOKUP(J7455,Ref!L:M,2,0)</f>
        <v>#N/A</v>
      </c>
      <c r="J7455" t="s">
        <v>1068</v>
      </c>
      <c r="K7455" t="str">
        <f>VLOOKUP($J7455,Ref!$D:$H,2,0)</f>
        <v xml:space="preserve">Sacombe                                      </v>
      </c>
      <c r="L7455" t="str">
        <f>VLOOKUP($J7455,Ref!$D:$H,3,0)</f>
        <v>Standon and the Mundens with Sacombe</v>
      </c>
      <c r="M7455" t="str">
        <f>VLOOKUP($J7455,Ref!$D:$H,4,0)</f>
        <v>Bishop's Stortford Deanery</v>
      </c>
      <c r="N7455" t="str">
        <f>VLOOKUP($J7455,Ref!$D:$H,5,0)</f>
        <v>Archdeaconry of Hertford</v>
      </c>
      <c r="S7455">
        <v>639</v>
      </c>
    </row>
    <row r="7456" spans="1:19" x14ac:dyDescent="0.3">
      <c r="A7456">
        <v>2024</v>
      </c>
      <c r="C7456" t="str">
        <f>IF(GETPIVOTDATA("PS % recovery",Sheet4!$B$5,"Parish Name",K7456)&gt;99.949%,"OK","No")</f>
        <v>OK</v>
      </c>
      <c r="D7456" t="e">
        <f>VLOOKUP(J7456,'Ref2'!C:E,3,0)</f>
        <v>#N/A</v>
      </c>
      <c r="F7456">
        <v>3</v>
      </c>
      <c r="I7456" t="e">
        <f>VLOOKUP(J7456,Ref!L:M,2,0)</f>
        <v>#N/A</v>
      </c>
      <c r="J7456" t="s">
        <v>1062</v>
      </c>
      <c r="K7456" t="str">
        <f>VLOOKUP($J7456,Ref!$D:$H,2,0)</f>
        <v xml:space="preserve">Sawbridgeworth                               </v>
      </c>
      <c r="L7456" t="str">
        <f>VLOOKUP($J7456,Ref!$D:$H,3,0)</f>
        <v>Sawbridgeworth</v>
      </c>
      <c r="M7456" t="str">
        <f>VLOOKUP($J7456,Ref!$D:$H,4,0)</f>
        <v>Bishop's Stortford Deanery</v>
      </c>
      <c r="N7456" t="str">
        <f>VLOOKUP($J7456,Ref!$D:$H,5,0)</f>
        <v>Archdeaconry of Hertford</v>
      </c>
      <c r="S7456">
        <v>6000</v>
      </c>
    </row>
    <row r="7457" spans="1:19" x14ac:dyDescent="0.3">
      <c r="A7457">
        <v>2024</v>
      </c>
      <c r="C7457" t="str">
        <f>IF(GETPIVOTDATA("PS % recovery",Sheet4!$B$5,"Parish Name",K7457)&gt;99.949%,"OK","No")</f>
        <v>OK</v>
      </c>
      <c r="D7457" t="e">
        <f>VLOOKUP(J7457,'Ref2'!C:E,3,0)</f>
        <v>#N/A</v>
      </c>
      <c r="F7457">
        <v>3</v>
      </c>
      <c r="I7457" t="e">
        <f>VLOOKUP(J7457,Ref!L:M,2,0)</f>
        <v>#N/A</v>
      </c>
      <c r="J7457" t="s">
        <v>1064</v>
      </c>
      <c r="K7457" t="str">
        <f>VLOOKUP($J7457,Ref!$D:$H,2,0)</f>
        <v xml:space="preserve">Standon                                      </v>
      </c>
      <c r="L7457" t="str">
        <f>VLOOKUP($J7457,Ref!$D:$H,3,0)</f>
        <v>Standon and the Mundens with Sacombe</v>
      </c>
      <c r="M7457" t="str">
        <f>VLOOKUP($J7457,Ref!$D:$H,4,0)</f>
        <v>Bishop's Stortford Deanery</v>
      </c>
      <c r="N7457" t="str">
        <f>VLOOKUP($J7457,Ref!$D:$H,5,0)</f>
        <v>Archdeaconry of Hertford</v>
      </c>
      <c r="S7457">
        <v>5221</v>
      </c>
    </row>
    <row r="7458" spans="1:19" x14ac:dyDescent="0.3">
      <c r="A7458">
        <v>2024</v>
      </c>
      <c r="C7458" t="str">
        <f>IF(GETPIVOTDATA("PS % recovery",Sheet4!$B$5,"Parish Name",K7458)&gt;99.949%,"OK","No")</f>
        <v>No</v>
      </c>
      <c r="D7458" t="e">
        <f>VLOOKUP(J7458,'Ref2'!C:E,3,0)</f>
        <v>#N/A</v>
      </c>
      <c r="F7458">
        <v>3</v>
      </c>
      <c r="I7458" t="e">
        <f>VLOOKUP(J7458,Ref!L:M,2,0)</f>
        <v>#N/A</v>
      </c>
      <c r="J7458" t="s">
        <v>805</v>
      </c>
      <c r="K7458" t="str">
        <f>VLOOKUP($J7458,Ref!$D:$H,2,0)</f>
        <v xml:space="preserve">Stocking Pelham                              </v>
      </c>
      <c r="L7458" t="str">
        <f>VLOOKUP($J7458,Ref!$D:$H,3,0)</f>
        <v>Braughing, Furneux Pelham and Stocking Pelham</v>
      </c>
      <c r="M7458" t="str">
        <f>VLOOKUP($J7458,Ref!$D:$H,4,0)</f>
        <v>Bishop's Stortford Deanery</v>
      </c>
      <c r="N7458" t="str">
        <f>VLOOKUP($J7458,Ref!$D:$H,5,0)</f>
        <v>Archdeaconry of Hertford</v>
      </c>
    </row>
    <row r="7459" spans="1:19" x14ac:dyDescent="0.3">
      <c r="A7459">
        <v>2024</v>
      </c>
      <c r="C7459" t="str">
        <f>IF(GETPIVOTDATA("PS % recovery",Sheet4!$B$5,"Parish Name",K7459)&gt;99.949%,"OK","No")</f>
        <v>No</v>
      </c>
      <c r="D7459" t="e">
        <f>VLOOKUP(J7459,'Ref2'!C:E,3,0)</f>
        <v>#N/A</v>
      </c>
      <c r="F7459">
        <v>3</v>
      </c>
      <c r="I7459" t="e">
        <f>VLOOKUP(J7459,Ref!L:M,2,0)</f>
        <v>#N/A</v>
      </c>
      <c r="J7459" t="s">
        <v>807</v>
      </c>
      <c r="K7459" t="str">
        <f>VLOOKUP($J7459,Ref!$D:$H,2,0)</f>
        <v xml:space="preserve">Bishop's Stortford, Holy Trinity             </v>
      </c>
      <c r="L7459" t="str">
        <f>VLOOKUP($J7459,Ref!$D:$H,3,0)</f>
        <v>Bishop's Stortford, Holy Trinity</v>
      </c>
      <c r="M7459" t="str">
        <f>VLOOKUP($J7459,Ref!$D:$H,4,0)</f>
        <v>Bishop's Stortford Deanery</v>
      </c>
      <c r="N7459" t="str">
        <f>VLOOKUP($J7459,Ref!$D:$H,5,0)</f>
        <v>Archdeaconry of Hertford</v>
      </c>
      <c r="S7459">
        <v>1500</v>
      </c>
    </row>
    <row r="7460" spans="1:19" x14ac:dyDescent="0.3">
      <c r="A7460">
        <v>2024</v>
      </c>
      <c r="C7460" t="str">
        <f>IF(GETPIVOTDATA("PS % recovery",Sheet4!$B$5,"Parish Name",K7460)&gt;99.949%,"OK","No")</f>
        <v>OK</v>
      </c>
      <c r="D7460" t="str">
        <f>VLOOKUP(J7460,'Ref2'!C:E,3,0)</f>
        <v>LLF</v>
      </c>
      <c r="F7460">
        <v>3</v>
      </c>
      <c r="I7460" t="e">
        <f>VLOOKUP(J7460,Ref!L:M,2,0)</f>
        <v>#N/A</v>
      </c>
      <c r="J7460" t="s">
        <v>1070</v>
      </c>
      <c r="K7460" t="str">
        <f>VLOOKUP($J7460,Ref!$D:$H,2,0)</f>
        <v xml:space="preserve">Thorley                                      </v>
      </c>
      <c r="L7460" t="str">
        <f>VLOOKUP($J7460,Ref!$D:$H,3,0)</f>
        <v>Thorley</v>
      </c>
      <c r="M7460" t="str">
        <f>VLOOKUP($J7460,Ref!$D:$H,4,0)</f>
        <v>Bishop's Stortford Deanery</v>
      </c>
      <c r="N7460" t="str">
        <f>VLOOKUP($J7460,Ref!$D:$H,5,0)</f>
        <v>Archdeaconry of Hertford</v>
      </c>
      <c r="S7460">
        <v>8193.5</v>
      </c>
    </row>
    <row r="7461" spans="1:19" x14ac:dyDescent="0.3">
      <c r="A7461">
        <v>2024</v>
      </c>
      <c r="C7461" t="str">
        <f>IF(GETPIVOTDATA("PS % recovery",Sheet4!$B$5,"Parish Name",K7461)&gt;99.949%,"OK","No")</f>
        <v>OK</v>
      </c>
      <c r="D7461" t="e">
        <f>VLOOKUP(J7461,'Ref2'!C:E,3,0)</f>
        <v>#N/A</v>
      </c>
      <c r="F7461">
        <v>3</v>
      </c>
      <c r="I7461" t="e">
        <f>VLOOKUP(J7461,Ref!L:M,2,0)</f>
        <v>#N/A</v>
      </c>
      <c r="J7461" t="s">
        <v>1078</v>
      </c>
      <c r="K7461" t="str">
        <f>VLOOKUP($J7461,Ref!$D:$H,2,0)</f>
        <v xml:space="preserve">Anstey                                       </v>
      </c>
      <c r="L7461" t="str">
        <f>VLOOKUP($J7461,Ref!$D:$H,3,0)</f>
        <v>Hormead, Wyddial, Anstey, Brent Pelham and Meesden</v>
      </c>
      <c r="M7461" t="str">
        <f>VLOOKUP($J7461,Ref!$D:$H,4,0)</f>
        <v>Buntingford Deanery</v>
      </c>
      <c r="N7461" t="str">
        <f>VLOOKUP($J7461,Ref!$D:$H,5,0)</f>
        <v>Archdeaconry of Hertford</v>
      </c>
      <c r="S7461">
        <v>983</v>
      </c>
    </row>
    <row r="7462" spans="1:19" x14ac:dyDescent="0.3">
      <c r="A7462">
        <v>2024</v>
      </c>
      <c r="C7462" t="str">
        <f>IF(GETPIVOTDATA("PS % recovery",Sheet4!$B$5,"Parish Name",K7462)&gt;99.949%,"OK","No")</f>
        <v>OK</v>
      </c>
      <c r="D7462" t="e">
        <f>VLOOKUP(J7462,'Ref2'!C:E,3,0)</f>
        <v>#N/A</v>
      </c>
      <c r="F7462">
        <v>3</v>
      </c>
      <c r="I7462" t="e">
        <f>VLOOKUP(J7462,Ref!L:M,2,0)</f>
        <v>#N/A</v>
      </c>
      <c r="J7462" t="s">
        <v>1086</v>
      </c>
      <c r="K7462" t="str">
        <f>VLOOKUP($J7462,Ref!$D:$H,2,0)</f>
        <v xml:space="preserve">Ardeley                                      </v>
      </c>
      <c r="L7462" t="str">
        <f>VLOOKUP($J7462,Ref!$D:$H,3,0)</f>
        <v>Ardeley, Benington, Cottered with Throcking and Walkern</v>
      </c>
      <c r="M7462" t="str">
        <f>VLOOKUP($J7462,Ref!$D:$H,4,0)</f>
        <v>Buntingford Deanery</v>
      </c>
      <c r="N7462" t="str">
        <f>VLOOKUP($J7462,Ref!$D:$H,5,0)</f>
        <v>Archdeaconry of Hertford</v>
      </c>
      <c r="S7462">
        <v>1392</v>
      </c>
    </row>
    <row r="7463" spans="1:19" x14ac:dyDescent="0.3">
      <c r="A7463">
        <v>2024</v>
      </c>
      <c r="C7463" t="str">
        <f>IF(GETPIVOTDATA("PS % recovery",Sheet4!$B$5,"Parish Name",K7463)&gt;99.949%,"OK","No")</f>
        <v>OK</v>
      </c>
      <c r="D7463" t="e">
        <f>VLOOKUP(J7463,'Ref2'!C:E,3,0)</f>
        <v>#N/A</v>
      </c>
      <c r="F7463">
        <v>3</v>
      </c>
      <c r="I7463" t="e">
        <f>VLOOKUP(J7463,Ref!L:M,2,0)</f>
        <v>#N/A</v>
      </c>
      <c r="J7463" t="s">
        <v>1092</v>
      </c>
      <c r="K7463" t="str">
        <f>VLOOKUP($J7463,Ref!$D:$H,2,0)</f>
        <v xml:space="preserve">Ashwell                                      </v>
      </c>
      <c r="L7463" t="str">
        <f>VLOOKUP($J7463,Ref!$D:$H,3,0)</f>
        <v>Ashwell with Hinxworth and Newnham</v>
      </c>
      <c r="M7463" t="str">
        <f>VLOOKUP($J7463,Ref!$D:$H,4,0)</f>
        <v>Buntingford Deanery</v>
      </c>
      <c r="N7463" t="str">
        <f>VLOOKUP($J7463,Ref!$D:$H,5,0)</f>
        <v>Archdeaconry of Hertford</v>
      </c>
      <c r="S7463">
        <v>5778</v>
      </c>
    </row>
    <row r="7464" spans="1:19" x14ac:dyDescent="0.3">
      <c r="A7464">
        <v>2024</v>
      </c>
      <c r="C7464" t="str">
        <f>IF(GETPIVOTDATA("PS % recovery",Sheet4!$B$5,"Parish Name",K7464)&gt;99.949%,"OK","No")</f>
        <v>No</v>
      </c>
      <c r="D7464" t="e">
        <f>VLOOKUP(J7464,'Ref2'!C:E,3,0)</f>
        <v>#N/A</v>
      </c>
      <c r="F7464">
        <v>3</v>
      </c>
      <c r="I7464" t="e">
        <f>VLOOKUP(J7464,Ref!L:M,2,0)</f>
        <v>#N/A</v>
      </c>
      <c r="J7464" t="s">
        <v>1094</v>
      </c>
      <c r="K7464" t="str">
        <f>VLOOKUP($J7464,Ref!$D:$H,2,0)</f>
        <v xml:space="preserve">Aspenden                                     </v>
      </c>
      <c r="L7464" t="str">
        <f>VLOOKUP($J7464,Ref!$D:$H,3,0)</f>
        <v>Aspenden, Buntingford and Westmill</v>
      </c>
      <c r="M7464" t="str">
        <f>VLOOKUP($J7464,Ref!$D:$H,4,0)</f>
        <v>Buntingford Deanery</v>
      </c>
      <c r="N7464" t="str">
        <f>VLOOKUP($J7464,Ref!$D:$H,5,0)</f>
        <v>Archdeaconry of Hertford</v>
      </c>
      <c r="S7464">
        <v>600</v>
      </c>
    </row>
    <row r="7465" spans="1:19" x14ac:dyDescent="0.3">
      <c r="A7465">
        <v>2024</v>
      </c>
      <c r="C7465" t="str">
        <f>IF(GETPIVOTDATA("PS % recovery",Sheet4!$B$5,"Parish Name",K7465)&gt;99.949%,"OK","No")</f>
        <v>OK</v>
      </c>
      <c r="D7465" t="e">
        <f>VLOOKUP(J7465,'Ref2'!C:E,3,0)</f>
        <v>#N/A</v>
      </c>
      <c r="F7465">
        <v>3</v>
      </c>
      <c r="I7465" t="e">
        <f>VLOOKUP(J7465,Ref!L:M,2,0)</f>
        <v>#N/A</v>
      </c>
      <c r="J7465" t="s">
        <v>1072</v>
      </c>
      <c r="K7465" t="str">
        <f>VLOOKUP($J7465,Ref!$D:$H,2,0)</f>
        <v xml:space="preserve">Baldock                                      </v>
      </c>
      <c r="L7465" t="str">
        <f>VLOOKUP($J7465,Ref!$D:$H,3,0)</f>
        <v>Baldock with Bygrave</v>
      </c>
      <c r="M7465" t="str">
        <f>VLOOKUP($J7465,Ref!$D:$H,4,0)</f>
        <v>Buntingford Deanery</v>
      </c>
      <c r="N7465" t="str">
        <f>VLOOKUP($J7465,Ref!$D:$H,5,0)</f>
        <v>Archdeaconry of Hertford</v>
      </c>
      <c r="S7465">
        <v>4000</v>
      </c>
    </row>
    <row r="7466" spans="1:19" x14ac:dyDescent="0.3">
      <c r="A7466">
        <v>2024</v>
      </c>
      <c r="C7466" t="str">
        <f>IF(GETPIVOTDATA("PS % recovery",Sheet4!$B$5,"Parish Name",K7466)&gt;99.949%,"OK","No")</f>
        <v>OK</v>
      </c>
      <c r="D7466" t="e">
        <f>VLOOKUP(J7466,'Ref2'!C:E,3,0)</f>
        <v>#N/A</v>
      </c>
      <c r="F7466">
        <v>3</v>
      </c>
      <c r="I7466" t="e">
        <f>VLOOKUP(J7466,Ref!L:M,2,0)</f>
        <v>#N/A</v>
      </c>
      <c r="J7466" t="s">
        <v>808</v>
      </c>
      <c r="K7466" t="str">
        <f>VLOOKUP($J7466,Ref!$D:$H,2,0)</f>
        <v xml:space="preserve">Barkway                                      </v>
      </c>
      <c r="L7466" t="str">
        <f>VLOOKUP($J7466,Ref!$D:$H,3,0)</f>
        <v>Barkway, Barley, Reed and Buckland</v>
      </c>
      <c r="M7466" t="str">
        <f>VLOOKUP($J7466,Ref!$D:$H,4,0)</f>
        <v>Buntingford Deanery</v>
      </c>
      <c r="N7466" t="str">
        <f>VLOOKUP($J7466,Ref!$D:$H,5,0)</f>
        <v>Archdeaconry of Hertford</v>
      </c>
      <c r="S7466">
        <v>1484</v>
      </c>
    </row>
    <row r="7467" spans="1:19" x14ac:dyDescent="0.3">
      <c r="A7467">
        <v>2024</v>
      </c>
      <c r="C7467" t="str">
        <f>IF(GETPIVOTDATA("PS % recovery",Sheet4!$B$5,"Parish Name",K7467)&gt;99.949%,"OK","No")</f>
        <v>OK</v>
      </c>
      <c r="D7467" t="e">
        <f>VLOOKUP(J7467,'Ref2'!C:E,3,0)</f>
        <v>#N/A</v>
      </c>
      <c r="F7467">
        <v>3</v>
      </c>
      <c r="I7467" t="e">
        <f>VLOOKUP(J7467,Ref!L:M,2,0)</f>
        <v>#N/A</v>
      </c>
      <c r="J7467" t="s">
        <v>810</v>
      </c>
      <c r="K7467" t="str">
        <f>VLOOKUP($J7467,Ref!$D:$H,2,0)</f>
        <v xml:space="preserve">Barley                                       </v>
      </c>
      <c r="L7467" t="str">
        <f>VLOOKUP($J7467,Ref!$D:$H,3,0)</f>
        <v>Barkway, Barley, Reed and Buckland</v>
      </c>
      <c r="M7467" t="str">
        <f>VLOOKUP($J7467,Ref!$D:$H,4,0)</f>
        <v>Buntingford Deanery</v>
      </c>
      <c r="N7467" t="str">
        <f>VLOOKUP($J7467,Ref!$D:$H,5,0)</f>
        <v>Archdeaconry of Hertford</v>
      </c>
      <c r="S7467">
        <v>4008</v>
      </c>
    </row>
    <row r="7468" spans="1:19" x14ac:dyDescent="0.3">
      <c r="A7468">
        <v>2024</v>
      </c>
      <c r="C7468" t="str">
        <f>IF(GETPIVOTDATA("PS % recovery",Sheet4!$B$5,"Parish Name",K7468)&gt;99.949%,"OK","No")</f>
        <v>OK</v>
      </c>
      <c r="D7468" t="e">
        <f>VLOOKUP(J7468,'Ref2'!C:E,3,0)</f>
        <v>#N/A</v>
      </c>
      <c r="F7468">
        <v>3</v>
      </c>
      <c r="I7468" t="e">
        <f>VLOOKUP(J7468,Ref!L:M,2,0)</f>
        <v>#N/A</v>
      </c>
      <c r="J7468" t="s">
        <v>1103</v>
      </c>
      <c r="K7468" t="str">
        <f>VLOOKUP($J7468,Ref!$D:$H,2,0)</f>
        <v xml:space="preserve">Benington (LEP)                              </v>
      </c>
      <c r="L7468" t="str">
        <f>VLOOKUP($J7468,Ref!$D:$H,3,0)</f>
        <v>Ardeley, Benington, Cottered with Throcking and Walkern</v>
      </c>
      <c r="M7468" t="str">
        <f>VLOOKUP($J7468,Ref!$D:$H,4,0)</f>
        <v>Buntingford Deanery</v>
      </c>
      <c r="N7468" t="str">
        <f>VLOOKUP($J7468,Ref!$D:$H,5,0)</f>
        <v>Archdeaconry of Hertford</v>
      </c>
      <c r="S7468">
        <v>1500</v>
      </c>
    </row>
    <row r="7469" spans="1:19" x14ac:dyDescent="0.3">
      <c r="A7469">
        <v>2024</v>
      </c>
      <c r="C7469" t="str">
        <f>IF(GETPIVOTDATA("PS % recovery",Sheet4!$B$5,"Parish Name",K7469)&gt;99.949%,"OK","No")</f>
        <v>No</v>
      </c>
      <c r="D7469" t="e">
        <f>VLOOKUP(J7469,'Ref2'!C:E,3,0)</f>
        <v>#N/A</v>
      </c>
      <c r="F7469">
        <v>3</v>
      </c>
      <c r="I7469" t="e">
        <f>VLOOKUP(J7469,Ref!L:M,2,0)</f>
        <v>#N/A</v>
      </c>
      <c r="J7469" t="s">
        <v>1080</v>
      </c>
      <c r="K7469" t="str">
        <f>VLOOKUP($J7469,Ref!$D:$H,2,0)</f>
        <v xml:space="preserve">Brent Pelham                                 </v>
      </c>
      <c r="L7469" t="str">
        <f>VLOOKUP($J7469,Ref!$D:$H,3,0)</f>
        <v>Hormead, Wyddial, Anstey, Brent Pelham and Meesden</v>
      </c>
      <c r="M7469" t="str">
        <f>VLOOKUP($J7469,Ref!$D:$H,4,0)</f>
        <v>Buntingford Deanery</v>
      </c>
      <c r="N7469" t="str">
        <f>VLOOKUP($J7469,Ref!$D:$H,5,0)</f>
        <v>Archdeaconry of Hertford</v>
      </c>
      <c r="S7469">
        <v>765</v>
      </c>
    </row>
    <row r="7470" spans="1:19" x14ac:dyDescent="0.3">
      <c r="A7470">
        <v>2024</v>
      </c>
      <c r="C7470" t="str">
        <f>IF(GETPIVOTDATA("PS % recovery",Sheet4!$B$5,"Parish Name",K7470)&gt;99.949%,"OK","No")</f>
        <v>No</v>
      </c>
      <c r="D7470" t="e">
        <f>VLOOKUP(J7470,'Ref2'!C:E,3,0)</f>
        <v>#N/A</v>
      </c>
      <c r="F7470">
        <v>3</v>
      </c>
      <c r="I7470" t="e">
        <f>VLOOKUP(J7470,Ref!L:M,2,0)</f>
        <v>#N/A</v>
      </c>
      <c r="J7470" t="s">
        <v>1074</v>
      </c>
      <c r="K7470" t="str">
        <f>VLOOKUP($J7470,Ref!$D:$H,2,0)</f>
        <v xml:space="preserve">Bygrave                                      </v>
      </c>
      <c r="L7470" t="str">
        <f>VLOOKUP($J7470,Ref!$D:$H,3,0)</f>
        <v>Baldock with Bygrave</v>
      </c>
      <c r="M7470" t="str">
        <f>VLOOKUP($J7470,Ref!$D:$H,4,0)</f>
        <v>Buntingford Deanery</v>
      </c>
      <c r="N7470" t="str">
        <f>VLOOKUP($J7470,Ref!$D:$H,5,0)</f>
        <v>Archdeaconry of Hertford</v>
      </c>
      <c r="S7470">
        <v>1463</v>
      </c>
    </row>
    <row r="7471" spans="1:19" x14ac:dyDescent="0.3">
      <c r="A7471">
        <v>2024</v>
      </c>
      <c r="C7471" t="str">
        <f>IF(GETPIVOTDATA("PS % recovery",Sheet4!$B$5,"Parish Name",K7471)&gt;99.949%,"OK","No")</f>
        <v>OK</v>
      </c>
      <c r="D7471" t="e">
        <f>VLOOKUP(J7471,'Ref2'!C:E,3,0)</f>
        <v>#N/A</v>
      </c>
      <c r="F7471">
        <v>3</v>
      </c>
      <c r="I7471" t="e">
        <f>VLOOKUP(J7471,Ref!L:M,2,0)</f>
        <v>#N/A</v>
      </c>
      <c r="J7471" t="s">
        <v>1105</v>
      </c>
      <c r="K7471" t="str">
        <f>VLOOKUP($J7471,Ref!$D:$H,2,0)</f>
        <v xml:space="preserve">Clothall                                     </v>
      </c>
      <c r="L7471" t="str">
        <f>VLOOKUP($J7471,Ref!$D:$H,3,0)</f>
        <v>The Kingswood Benefice</v>
      </c>
      <c r="M7471" t="str">
        <f>VLOOKUP($J7471,Ref!$D:$H,4,0)</f>
        <v>Buntingford Deanery</v>
      </c>
      <c r="N7471" t="str">
        <f>VLOOKUP($J7471,Ref!$D:$H,5,0)</f>
        <v>Archdeaconry of Hertford</v>
      </c>
      <c r="S7471">
        <v>578</v>
      </c>
    </row>
    <row r="7472" spans="1:19" x14ac:dyDescent="0.3">
      <c r="A7472">
        <v>2024</v>
      </c>
      <c r="C7472" t="str">
        <f>IF(GETPIVOTDATA("PS % recovery",Sheet4!$B$5,"Parish Name",K7472)&gt;99.949%,"OK","No")</f>
        <v>No</v>
      </c>
      <c r="D7472" t="e">
        <f>VLOOKUP(J7472,'Ref2'!C:E,3,0)</f>
        <v>#N/A</v>
      </c>
      <c r="F7472">
        <v>3</v>
      </c>
      <c r="I7472" t="e">
        <f>VLOOKUP(J7472,Ref!L:M,2,0)</f>
        <v>#N/A</v>
      </c>
      <c r="J7472" t="s">
        <v>1088</v>
      </c>
      <c r="K7472" t="str">
        <f>VLOOKUP($J7472,Ref!$D:$H,2,0)</f>
        <v xml:space="preserve">Cottered                                     </v>
      </c>
      <c r="L7472" t="str">
        <f>VLOOKUP($J7472,Ref!$D:$H,3,0)</f>
        <v>Ardeley, Benington, Cottered with Throcking and Walkern</v>
      </c>
      <c r="M7472" t="str">
        <f>VLOOKUP($J7472,Ref!$D:$H,4,0)</f>
        <v>Buntingford Deanery</v>
      </c>
      <c r="N7472" t="str">
        <f>VLOOKUP($J7472,Ref!$D:$H,5,0)</f>
        <v>Archdeaconry of Hertford</v>
      </c>
      <c r="S7472">
        <v>900</v>
      </c>
    </row>
    <row r="7473" spans="1:19" x14ac:dyDescent="0.3">
      <c r="A7473">
        <v>2024</v>
      </c>
      <c r="C7473" t="str">
        <f>IF(GETPIVOTDATA("PS % recovery",Sheet4!$B$5,"Parish Name",K7473)&gt;99.949%,"OK","No")</f>
        <v>OK</v>
      </c>
      <c r="D7473" t="e">
        <f>VLOOKUP(J7473,'Ref2'!C:E,3,0)</f>
        <v>#N/A</v>
      </c>
      <c r="F7473">
        <v>3</v>
      </c>
      <c r="I7473" t="e">
        <f>VLOOKUP(J7473,Ref!L:M,2,0)</f>
        <v>#N/A</v>
      </c>
      <c r="J7473" t="s">
        <v>1082</v>
      </c>
      <c r="K7473" t="str">
        <f>VLOOKUP($J7473,Ref!$D:$H,2,0)</f>
        <v xml:space="preserve">Hormead with Wyddial                         </v>
      </c>
      <c r="L7473" t="str">
        <f>VLOOKUP($J7473,Ref!$D:$H,3,0)</f>
        <v>Hormead, Wyddial, Anstey, Brent Pelham and Meesden</v>
      </c>
      <c r="M7473" t="str">
        <f>VLOOKUP($J7473,Ref!$D:$H,4,0)</f>
        <v>Buntingford Deanery</v>
      </c>
      <c r="N7473" t="str">
        <f>VLOOKUP($J7473,Ref!$D:$H,5,0)</f>
        <v>Archdeaconry of Hertford</v>
      </c>
      <c r="S7473">
        <v>2750</v>
      </c>
    </row>
    <row r="7474" spans="1:19" x14ac:dyDescent="0.3">
      <c r="A7474">
        <v>2024</v>
      </c>
      <c r="C7474" t="str">
        <f>IF(GETPIVOTDATA("PS % recovery",Sheet4!$B$5,"Parish Name",K7474)&gt;99.949%,"OK","No")</f>
        <v>OK</v>
      </c>
      <c r="D7474" t="e">
        <f>VLOOKUP(J7474,'Ref2'!C:E,3,0)</f>
        <v>#N/A</v>
      </c>
      <c r="F7474">
        <v>3</v>
      </c>
      <c r="I7474" t="e">
        <f>VLOOKUP(J7474,Ref!L:M,2,0)</f>
        <v>#N/A</v>
      </c>
      <c r="J7474" t="s">
        <v>1113</v>
      </c>
      <c r="K7474" t="str">
        <f>VLOOKUP($J7474,Ref!$D:$H,2,0)</f>
        <v xml:space="preserve">Hinxworth                                    </v>
      </c>
      <c r="L7474" t="str">
        <f>VLOOKUP($J7474,Ref!$D:$H,3,0)</f>
        <v>Ashwell with Hinxworth and Newnham</v>
      </c>
      <c r="M7474" t="str">
        <f>VLOOKUP($J7474,Ref!$D:$H,4,0)</f>
        <v>Buntingford Deanery</v>
      </c>
      <c r="N7474" t="str">
        <f>VLOOKUP($J7474,Ref!$D:$H,5,0)</f>
        <v>Archdeaconry of Hertford</v>
      </c>
      <c r="S7474">
        <v>548.33000000000004</v>
      </c>
    </row>
    <row r="7475" spans="1:19" x14ac:dyDescent="0.3">
      <c r="A7475">
        <v>2024</v>
      </c>
      <c r="C7475" t="str">
        <f>IF(GETPIVOTDATA("PS % recovery",Sheet4!$B$5,"Parish Name",K7475)&gt;99.949%,"OK","No")</f>
        <v>OK</v>
      </c>
      <c r="D7475" t="e">
        <f>VLOOKUP(J7475,'Ref2'!C:E,3,0)</f>
        <v>#N/A</v>
      </c>
      <c r="F7475">
        <v>3</v>
      </c>
      <c r="I7475" t="e">
        <f>VLOOKUP(J7475,Ref!L:M,2,0)</f>
        <v>#N/A</v>
      </c>
      <c r="J7475" t="s">
        <v>1117</v>
      </c>
      <c r="K7475" t="str">
        <f>VLOOKUP($J7475,Ref!$D:$H,2,0)</f>
        <v xml:space="preserve">Kelshall                                     </v>
      </c>
      <c r="L7475" t="str">
        <f>VLOOKUP($J7475,Ref!$D:$H,3,0)</f>
        <v>Therfield with Kelshall</v>
      </c>
      <c r="M7475" t="str">
        <f>VLOOKUP($J7475,Ref!$D:$H,4,0)</f>
        <v>Buntingford Deanery</v>
      </c>
      <c r="N7475" t="str">
        <f>VLOOKUP($J7475,Ref!$D:$H,5,0)</f>
        <v>Archdeaconry of Hertford</v>
      </c>
      <c r="S7475">
        <v>3947</v>
      </c>
    </row>
    <row r="7476" spans="1:19" x14ac:dyDescent="0.3">
      <c r="A7476">
        <v>2024</v>
      </c>
      <c r="C7476" t="str">
        <f>IF(GETPIVOTDATA("PS % recovery",Sheet4!$B$5,"Parish Name",K7476)&gt;99.949%,"OK","No")</f>
        <v>OK</v>
      </c>
      <c r="D7476" t="e">
        <f>VLOOKUP(J7476,'Ref2'!C:E,3,0)</f>
        <v>#N/A</v>
      </c>
      <c r="F7476">
        <v>3</v>
      </c>
      <c r="I7476" t="e">
        <f>VLOOKUP(J7476,Ref!L:M,2,0)</f>
        <v>#N/A</v>
      </c>
      <c r="J7476" t="s">
        <v>1096</v>
      </c>
      <c r="K7476" t="str">
        <f>VLOOKUP($J7476,Ref!$D:$H,2,0)</f>
        <v xml:space="preserve">Buntingford with Layston                     </v>
      </c>
      <c r="L7476" t="str">
        <f>VLOOKUP($J7476,Ref!$D:$H,3,0)</f>
        <v>Aspenden, Buntingford and Westmill</v>
      </c>
      <c r="M7476" t="str">
        <f>VLOOKUP($J7476,Ref!$D:$H,4,0)</f>
        <v>Buntingford Deanery</v>
      </c>
      <c r="N7476" t="str">
        <f>VLOOKUP($J7476,Ref!$D:$H,5,0)</f>
        <v>Archdeaconry of Hertford</v>
      </c>
      <c r="S7476">
        <v>4971.25</v>
      </c>
    </row>
    <row r="7477" spans="1:19" x14ac:dyDescent="0.3">
      <c r="A7477">
        <v>2024</v>
      </c>
      <c r="C7477" t="str">
        <f>IF(GETPIVOTDATA("PS % recovery",Sheet4!$B$5,"Parish Name",K7477)&gt;99.949%,"OK","No")</f>
        <v>OK</v>
      </c>
      <c r="D7477" t="e">
        <f>VLOOKUP(J7477,'Ref2'!C:E,3,0)</f>
        <v>#N/A</v>
      </c>
      <c r="F7477">
        <v>3</v>
      </c>
      <c r="I7477" t="e">
        <f>VLOOKUP(J7477,Ref!L:M,2,0)</f>
        <v>#N/A</v>
      </c>
      <c r="J7477" t="s">
        <v>1084</v>
      </c>
      <c r="K7477" t="str">
        <f>VLOOKUP($J7477,Ref!$D:$H,2,0)</f>
        <v xml:space="preserve">Meesden                                      </v>
      </c>
      <c r="L7477" t="str">
        <f>VLOOKUP($J7477,Ref!$D:$H,3,0)</f>
        <v>Hormead, Wyddial, Anstey, Brent Pelham and Meesden</v>
      </c>
      <c r="M7477" t="str">
        <f>VLOOKUP($J7477,Ref!$D:$H,4,0)</f>
        <v>Buntingford Deanery</v>
      </c>
      <c r="N7477" t="str">
        <f>VLOOKUP($J7477,Ref!$D:$H,5,0)</f>
        <v>Archdeaconry of Hertford</v>
      </c>
      <c r="S7477">
        <v>742</v>
      </c>
    </row>
    <row r="7478" spans="1:19" x14ac:dyDescent="0.3">
      <c r="A7478">
        <v>2024</v>
      </c>
      <c r="C7478" t="str">
        <f>IF(GETPIVOTDATA("PS % recovery",Sheet4!$B$5,"Parish Name",K7478)&gt;99.949%,"OK","No")</f>
        <v>OK</v>
      </c>
      <c r="D7478" t="e">
        <f>VLOOKUP(J7478,'Ref2'!C:E,3,0)</f>
        <v>#N/A</v>
      </c>
      <c r="F7478">
        <v>3</v>
      </c>
      <c r="I7478" t="e">
        <f>VLOOKUP(J7478,Ref!L:M,2,0)</f>
        <v>#N/A</v>
      </c>
      <c r="J7478" t="s">
        <v>1115</v>
      </c>
      <c r="K7478" t="str">
        <f>VLOOKUP($J7478,Ref!$D:$H,2,0)</f>
        <v xml:space="preserve">Newnham                                      </v>
      </c>
      <c r="L7478" t="str">
        <f>VLOOKUP($J7478,Ref!$D:$H,3,0)</f>
        <v>Ashwell with Hinxworth and Newnham</v>
      </c>
      <c r="M7478" t="str">
        <f>VLOOKUP($J7478,Ref!$D:$H,4,0)</f>
        <v>Buntingford Deanery</v>
      </c>
      <c r="N7478" t="str">
        <f>VLOOKUP($J7478,Ref!$D:$H,5,0)</f>
        <v>Archdeaconry of Hertford</v>
      </c>
      <c r="S7478">
        <v>179</v>
      </c>
    </row>
    <row r="7479" spans="1:19" x14ac:dyDescent="0.3">
      <c r="A7479">
        <v>2024</v>
      </c>
      <c r="C7479" t="str">
        <f>IF(GETPIVOTDATA("PS % recovery",Sheet4!$B$5,"Parish Name",K7479)&gt;99.949%,"OK","No")</f>
        <v>OK</v>
      </c>
      <c r="D7479" t="e">
        <f>VLOOKUP(J7479,'Ref2'!C:E,3,0)</f>
        <v>#N/A</v>
      </c>
      <c r="F7479">
        <v>3</v>
      </c>
      <c r="I7479" t="e">
        <f>VLOOKUP(J7479,Ref!L:M,2,0)</f>
        <v>#N/A</v>
      </c>
      <c r="J7479" t="s">
        <v>812</v>
      </c>
      <c r="K7479" t="str">
        <f>VLOOKUP($J7479,Ref!$D:$H,2,0)</f>
        <v xml:space="preserve">Reed and Buckland                            </v>
      </c>
      <c r="L7479" t="str">
        <f>VLOOKUP($J7479,Ref!$D:$H,3,0)</f>
        <v>Barkway, Barley, Reed and Buckland</v>
      </c>
      <c r="M7479" t="str">
        <f>VLOOKUP($J7479,Ref!$D:$H,4,0)</f>
        <v>Buntingford Deanery</v>
      </c>
      <c r="N7479" t="str">
        <f>VLOOKUP($J7479,Ref!$D:$H,5,0)</f>
        <v>Archdeaconry of Hertford</v>
      </c>
      <c r="S7479">
        <v>1394.5</v>
      </c>
    </row>
    <row r="7480" spans="1:19" x14ac:dyDescent="0.3">
      <c r="A7480">
        <v>2024</v>
      </c>
      <c r="C7480" t="str">
        <f>IF(GETPIVOTDATA("PS % recovery",Sheet4!$B$5,"Parish Name",K7480)&gt;99.949%,"OK","No")</f>
        <v>No</v>
      </c>
      <c r="D7480" t="e">
        <f>VLOOKUP(J7480,'Ref2'!C:E,3,0)</f>
        <v>#N/A</v>
      </c>
      <c r="F7480">
        <v>3</v>
      </c>
      <c r="I7480" t="str">
        <f>VLOOKUP(J7480,Ref!L:M,2,0)</f>
        <v>Yes</v>
      </c>
      <c r="J7480" t="s">
        <v>1121</v>
      </c>
      <c r="K7480" t="str">
        <f>VLOOKUP($J7480,Ref!$D:$H,2,0)</f>
        <v xml:space="preserve">Royston                                      </v>
      </c>
      <c r="L7480" t="str">
        <f>VLOOKUP($J7480,Ref!$D:$H,3,0)</f>
        <v>Royston</v>
      </c>
      <c r="M7480" t="str">
        <f>VLOOKUP($J7480,Ref!$D:$H,4,0)</f>
        <v>Buntingford Deanery</v>
      </c>
      <c r="N7480" t="str">
        <f>VLOOKUP($J7480,Ref!$D:$H,5,0)</f>
        <v>Archdeaconry of Hertford</v>
      </c>
      <c r="S7480">
        <v>6717.75</v>
      </c>
    </row>
    <row r="7481" spans="1:19" x14ac:dyDescent="0.3">
      <c r="A7481">
        <v>2024</v>
      </c>
      <c r="C7481" t="str">
        <f>IF(GETPIVOTDATA("PS % recovery",Sheet4!$B$5,"Parish Name",K7481)&gt;99.949%,"OK","No")</f>
        <v>OK</v>
      </c>
      <c r="D7481" t="e">
        <f>VLOOKUP(J7481,'Ref2'!C:E,3,0)</f>
        <v>#N/A</v>
      </c>
      <c r="F7481">
        <v>3</v>
      </c>
      <c r="I7481" t="e">
        <f>VLOOKUP(J7481,Ref!L:M,2,0)</f>
        <v>#N/A</v>
      </c>
      <c r="J7481" t="s">
        <v>1107</v>
      </c>
      <c r="K7481" t="str">
        <f>VLOOKUP($J7481,Ref!$D:$H,2,0)</f>
        <v xml:space="preserve">Rushden                                      </v>
      </c>
      <c r="L7481" t="str">
        <f>VLOOKUP($J7481,Ref!$D:$H,3,0)</f>
        <v>The Kingswood Benefice</v>
      </c>
      <c r="M7481" t="str">
        <f>VLOOKUP($J7481,Ref!$D:$H,4,0)</f>
        <v>Buntingford Deanery</v>
      </c>
      <c r="N7481" t="str">
        <f>VLOOKUP($J7481,Ref!$D:$H,5,0)</f>
        <v>Archdeaconry of Hertford</v>
      </c>
    </row>
    <row r="7482" spans="1:19" x14ac:dyDescent="0.3">
      <c r="A7482">
        <v>2024</v>
      </c>
      <c r="C7482" t="str">
        <f>IF(GETPIVOTDATA("PS % recovery",Sheet4!$B$5,"Parish Name",K7482)&gt;99.949%,"OK","No")</f>
        <v>OK</v>
      </c>
      <c r="D7482" t="e">
        <f>VLOOKUP(J7482,'Ref2'!C:E,3,0)</f>
        <v>#N/A</v>
      </c>
      <c r="F7482">
        <v>3</v>
      </c>
      <c r="I7482" t="e">
        <f>VLOOKUP(J7482,Ref!L:M,2,0)</f>
        <v>#N/A</v>
      </c>
      <c r="J7482" t="s">
        <v>1109</v>
      </c>
      <c r="K7482" t="str">
        <f>VLOOKUP($J7482,Ref!$D:$H,2,0)</f>
        <v xml:space="preserve">Sandon                                       </v>
      </c>
      <c r="L7482" t="str">
        <f>VLOOKUP($J7482,Ref!$D:$H,3,0)</f>
        <v>The Kingswood Benefice</v>
      </c>
      <c r="M7482" t="str">
        <f>VLOOKUP($J7482,Ref!$D:$H,4,0)</f>
        <v>Buntingford Deanery</v>
      </c>
      <c r="N7482" t="str">
        <f>VLOOKUP($J7482,Ref!$D:$H,5,0)</f>
        <v>Archdeaconry of Hertford</v>
      </c>
      <c r="S7482">
        <v>1241</v>
      </c>
    </row>
    <row r="7483" spans="1:19" x14ac:dyDescent="0.3">
      <c r="A7483">
        <v>2024</v>
      </c>
      <c r="C7483" t="str">
        <f>IF(GETPIVOTDATA("PS % recovery",Sheet4!$B$5,"Parish Name",K7483)&gt;99.949%,"OK","No")</f>
        <v>OK</v>
      </c>
      <c r="D7483" t="e">
        <f>VLOOKUP(J7483,'Ref2'!C:E,3,0)</f>
        <v>#N/A</v>
      </c>
      <c r="F7483">
        <v>3</v>
      </c>
      <c r="I7483" t="e">
        <f>VLOOKUP(J7483,Ref!L:M,2,0)</f>
        <v>#N/A</v>
      </c>
      <c r="J7483" t="s">
        <v>1119</v>
      </c>
      <c r="K7483" t="str">
        <f>VLOOKUP($J7483,Ref!$D:$H,2,0)</f>
        <v xml:space="preserve">Therfield                                    </v>
      </c>
      <c r="L7483" t="str">
        <f>VLOOKUP($J7483,Ref!$D:$H,3,0)</f>
        <v>Therfield with Kelshall</v>
      </c>
      <c r="M7483" t="str">
        <f>VLOOKUP($J7483,Ref!$D:$H,4,0)</f>
        <v>Buntingford Deanery</v>
      </c>
      <c r="N7483" t="str">
        <f>VLOOKUP($J7483,Ref!$D:$H,5,0)</f>
        <v>Archdeaconry of Hertford</v>
      </c>
      <c r="S7483">
        <v>731.8</v>
      </c>
    </row>
    <row r="7484" spans="1:19" x14ac:dyDescent="0.3">
      <c r="A7484">
        <v>2024</v>
      </c>
      <c r="C7484" t="str">
        <f>IF(GETPIVOTDATA("PS % recovery",Sheet4!$B$5,"Parish Name",K7484)&gt;99.949%,"OK","No")</f>
        <v>No</v>
      </c>
      <c r="D7484" t="e">
        <f>VLOOKUP(J7484,'Ref2'!C:E,3,0)</f>
        <v>#N/A</v>
      </c>
      <c r="F7484">
        <v>3</v>
      </c>
      <c r="I7484" t="e">
        <f>VLOOKUP(J7484,Ref!L:M,2,0)</f>
        <v>#N/A</v>
      </c>
      <c r="J7484" t="s">
        <v>1090</v>
      </c>
      <c r="K7484" t="str">
        <f>VLOOKUP($J7484,Ref!$D:$H,2,0)</f>
        <v xml:space="preserve">Throcking                                    </v>
      </c>
      <c r="L7484" t="str">
        <f>VLOOKUP($J7484,Ref!$D:$H,3,0)</f>
        <v>Ardeley, Benington, Cottered with Throcking and Walkern</v>
      </c>
      <c r="M7484" t="str">
        <f>VLOOKUP($J7484,Ref!$D:$H,4,0)</f>
        <v>Buntingford Deanery</v>
      </c>
      <c r="N7484" t="str">
        <f>VLOOKUP($J7484,Ref!$D:$H,5,0)</f>
        <v>Archdeaconry of Hertford</v>
      </c>
    </row>
    <row r="7485" spans="1:19" x14ac:dyDescent="0.3">
      <c r="A7485">
        <v>2024</v>
      </c>
      <c r="C7485" t="str">
        <f>IF(GETPIVOTDATA("PS % recovery",Sheet4!$B$5,"Parish Name",K7485)&gt;99.949%,"OK","No")</f>
        <v>No</v>
      </c>
      <c r="D7485" t="e">
        <f>VLOOKUP(J7485,'Ref2'!C:E,3,0)</f>
        <v>#N/A</v>
      </c>
      <c r="F7485">
        <v>3</v>
      </c>
      <c r="I7485" t="e">
        <f>VLOOKUP(J7485,Ref!L:M,2,0)</f>
        <v>#N/A</v>
      </c>
      <c r="J7485" t="s">
        <v>1123</v>
      </c>
      <c r="K7485" t="str">
        <f>VLOOKUP($J7485,Ref!$D:$H,2,0)</f>
        <v xml:space="preserve">Walkern (LEP)                                </v>
      </c>
      <c r="L7485" t="str">
        <f>VLOOKUP($J7485,Ref!$D:$H,3,0)</f>
        <v>Ardeley, Benington, Cottered with Throcking and Walkern</v>
      </c>
      <c r="M7485" t="str">
        <f>VLOOKUP($J7485,Ref!$D:$H,4,0)</f>
        <v>Buntingford Deanery</v>
      </c>
      <c r="N7485" t="str">
        <f>VLOOKUP($J7485,Ref!$D:$H,5,0)</f>
        <v>Archdeaconry of Hertford</v>
      </c>
    </row>
    <row r="7486" spans="1:19" x14ac:dyDescent="0.3">
      <c r="A7486">
        <v>2024</v>
      </c>
      <c r="C7486" t="str">
        <f>IF(GETPIVOTDATA("PS % recovery",Sheet4!$B$5,"Parish Name",K7486)&gt;99.949%,"OK","No")</f>
        <v>OK</v>
      </c>
      <c r="D7486" t="e">
        <f>VLOOKUP(J7486,'Ref2'!C:E,3,0)</f>
        <v>#N/A</v>
      </c>
      <c r="F7486">
        <v>3</v>
      </c>
      <c r="I7486" t="e">
        <f>VLOOKUP(J7486,Ref!L:M,2,0)</f>
        <v>#N/A</v>
      </c>
      <c r="J7486" t="s">
        <v>1111</v>
      </c>
      <c r="K7486" t="str">
        <f>VLOOKUP($J7486,Ref!$D:$H,2,0)</f>
        <v xml:space="preserve">Wallington                                   </v>
      </c>
      <c r="L7486" t="str">
        <f>VLOOKUP($J7486,Ref!$D:$H,3,0)</f>
        <v>The Kingswood Benefice</v>
      </c>
      <c r="M7486" t="str">
        <f>VLOOKUP($J7486,Ref!$D:$H,4,0)</f>
        <v>Buntingford Deanery</v>
      </c>
      <c r="N7486" t="str">
        <f>VLOOKUP($J7486,Ref!$D:$H,5,0)</f>
        <v>Archdeaconry of Hertford</v>
      </c>
      <c r="S7486">
        <v>580</v>
      </c>
    </row>
    <row r="7487" spans="1:19" x14ac:dyDescent="0.3">
      <c r="A7487">
        <v>2024</v>
      </c>
      <c r="C7487" t="str">
        <f>IF(GETPIVOTDATA("PS % recovery",Sheet4!$B$5,"Parish Name",K7487)&gt;99.949%,"OK","No")</f>
        <v>OK</v>
      </c>
      <c r="D7487" t="e">
        <f>VLOOKUP(J7487,'Ref2'!C:E,3,0)</f>
        <v>#N/A</v>
      </c>
      <c r="F7487">
        <v>3</v>
      </c>
      <c r="I7487" t="e">
        <f>VLOOKUP(J7487,Ref!L:M,2,0)</f>
        <v>#N/A</v>
      </c>
      <c r="J7487" t="s">
        <v>1098</v>
      </c>
      <c r="K7487" t="str">
        <f>VLOOKUP($J7487,Ref!$D:$H,2,0)</f>
        <v xml:space="preserve">Westmill                                     </v>
      </c>
      <c r="L7487" t="str">
        <f>VLOOKUP($J7487,Ref!$D:$H,3,0)</f>
        <v>Aspenden, Buntingford and Westmill</v>
      </c>
      <c r="M7487" t="str">
        <f>VLOOKUP($J7487,Ref!$D:$H,4,0)</f>
        <v>Buntingford Deanery</v>
      </c>
      <c r="N7487" t="str">
        <f>VLOOKUP($J7487,Ref!$D:$H,5,0)</f>
        <v>Archdeaconry of Hertford</v>
      </c>
    </row>
    <row r="7488" spans="1:19" x14ac:dyDescent="0.3">
      <c r="A7488">
        <v>2024</v>
      </c>
      <c r="C7488" t="str">
        <f>IF(GETPIVOTDATA("PS % recovery",Sheet4!$B$5,"Parish Name",K7488)&gt;99.949%,"OK","No")</f>
        <v>OK</v>
      </c>
      <c r="D7488" t="e">
        <f>VLOOKUP(J7488,'Ref2'!C:E,3,0)</f>
        <v>#N/A</v>
      </c>
      <c r="F7488">
        <v>3</v>
      </c>
      <c r="I7488" t="e">
        <f>VLOOKUP(J7488,Ref!L:M,2,0)</f>
        <v>#N/A</v>
      </c>
      <c r="J7488" t="s">
        <v>1076</v>
      </c>
      <c r="K7488" t="str">
        <f>VLOOKUP($J7488,Ref!$D:$H,2,0)</f>
        <v xml:space="preserve">Weston                                       </v>
      </c>
      <c r="L7488" t="str">
        <f>VLOOKUP($J7488,Ref!$D:$H,3,0)</f>
        <v>The Kingswood Benefice</v>
      </c>
      <c r="M7488" t="str">
        <f>VLOOKUP($J7488,Ref!$D:$H,4,0)</f>
        <v>Buntingford Deanery</v>
      </c>
      <c r="N7488" t="str">
        <f>VLOOKUP($J7488,Ref!$D:$H,5,0)</f>
        <v>Archdeaconry of Hertford</v>
      </c>
      <c r="S7488">
        <v>2354</v>
      </c>
    </row>
    <row r="7489" spans="1:19" x14ac:dyDescent="0.3">
      <c r="A7489">
        <v>2024</v>
      </c>
      <c r="C7489" t="str">
        <f>IF(GETPIVOTDATA("PS % recovery",Sheet4!$B$5,"Parish Name",K7489)&gt;99.949%,"OK","No")</f>
        <v>OK</v>
      </c>
      <c r="D7489" t="e">
        <f>VLOOKUP(J7489,'Ref2'!C:E,3,0)</f>
        <v>#N/A</v>
      </c>
      <c r="F7489">
        <v>3</v>
      </c>
      <c r="I7489" t="e">
        <f>VLOOKUP(J7489,Ref!L:M,2,0)</f>
        <v>#N/A</v>
      </c>
      <c r="J7489" t="s">
        <v>813</v>
      </c>
      <c r="K7489" t="str">
        <f>VLOOKUP($J7489,Ref!$D:$H,2,0)</f>
        <v xml:space="preserve">Broxbourne with Wormley                      </v>
      </c>
      <c r="L7489" t="str">
        <f>VLOOKUP($J7489,Ref!$D:$H,3,0)</f>
        <v>Broxbourne with Wormley</v>
      </c>
      <c r="M7489" t="str">
        <f>VLOOKUP($J7489,Ref!$D:$H,4,0)</f>
        <v>Cheshunt Deanery</v>
      </c>
      <c r="N7489" t="str">
        <f>VLOOKUP($J7489,Ref!$D:$H,5,0)</f>
        <v>Archdeaconry of Hertford</v>
      </c>
      <c r="S7489">
        <v>5062.5</v>
      </c>
    </row>
    <row r="7490" spans="1:19" x14ac:dyDescent="0.3">
      <c r="A7490">
        <v>2024</v>
      </c>
      <c r="C7490" t="str">
        <f>IF(GETPIVOTDATA("PS % recovery",Sheet4!$B$5,"Parish Name",K7490)&gt;99.949%,"OK","No")</f>
        <v>No</v>
      </c>
      <c r="D7490" t="e">
        <f>VLOOKUP(J7490,'Ref2'!C:E,3,0)</f>
        <v>#N/A</v>
      </c>
      <c r="F7490">
        <v>3</v>
      </c>
      <c r="I7490" t="e">
        <f>VLOOKUP(J7490,Ref!L:M,2,0)</f>
        <v>#N/A</v>
      </c>
      <c r="J7490" t="s">
        <v>1126</v>
      </c>
      <c r="K7490" t="str">
        <f>VLOOKUP($J7490,Ref!$D:$H,2,0)</f>
        <v xml:space="preserve">Cheshunt                                     </v>
      </c>
      <c r="L7490" t="str">
        <f>VLOOKUP($J7490,Ref!$D:$H,3,0)</f>
        <v>Cheshunt (Team Ministry)</v>
      </c>
      <c r="M7490" t="str">
        <f>VLOOKUP($J7490,Ref!$D:$H,4,0)</f>
        <v>Cheshunt Deanery</v>
      </c>
      <c r="N7490" t="str">
        <f>VLOOKUP($J7490,Ref!$D:$H,5,0)</f>
        <v>Archdeaconry of Hertford</v>
      </c>
      <c r="S7490">
        <v>3393.25</v>
      </c>
    </row>
    <row r="7491" spans="1:19" x14ac:dyDescent="0.3">
      <c r="A7491">
        <v>2024</v>
      </c>
      <c r="C7491" t="str">
        <f>IF(GETPIVOTDATA("PS % recovery",Sheet4!$B$5,"Parish Name",K7491)&gt;99.949%,"OK","No")</f>
        <v>No</v>
      </c>
      <c r="D7491" t="e">
        <f>VLOOKUP(J7491,'Ref2'!C:E,3,0)</f>
        <v>#N/A</v>
      </c>
      <c r="F7491">
        <v>3</v>
      </c>
      <c r="I7491" t="e">
        <f>VLOOKUP(J7491,Ref!L:M,2,0)</f>
        <v>#N/A</v>
      </c>
      <c r="J7491" t="s">
        <v>1130</v>
      </c>
      <c r="K7491" t="str">
        <f>VLOOKUP($J7491,Ref!$D:$H,2,0)</f>
        <v xml:space="preserve">Goff's Oak, St James                         </v>
      </c>
      <c r="L7491" t="str">
        <f>VLOOKUP($J7491,Ref!$D:$H,3,0)</f>
        <v>Cheshunt (Team Ministry)</v>
      </c>
      <c r="M7491" t="str">
        <f>VLOOKUP($J7491,Ref!$D:$H,4,0)</f>
        <v>Cheshunt Deanery</v>
      </c>
      <c r="N7491" t="str">
        <f>VLOOKUP($J7491,Ref!$D:$H,5,0)</f>
        <v>Archdeaconry of Hertford</v>
      </c>
      <c r="S7491">
        <v>400</v>
      </c>
    </row>
    <row r="7492" spans="1:19" x14ac:dyDescent="0.3">
      <c r="A7492">
        <v>2024</v>
      </c>
      <c r="C7492" t="str">
        <f>IF(GETPIVOTDATA("PS % recovery",Sheet4!$B$5,"Parish Name",K7492)&gt;99.949%,"OK","No")</f>
        <v>OK</v>
      </c>
      <c r="D7492" t="e">
        <f>VLOOKUP(J7492,'Ref2'!C:E,3,0)</f>
        <v>#N/A</v>
      </c>
      <c r="F7492">
        <v>3</v>
      </c>
      <c r="I7492" t="e">
        <f>VLOOKUP(J7492,Ref!L:M,2,0)</f>
        <v>#N/A</v>
      </c>
      <c r="J7492" t="s">
        <v>814</v>
      </c>
      <c r="K7492" t="str">
        <f>VLOOKUP($J7492,Ref!$D:$H,2,0)</f>
        <v xml:space="preserve">Hoddesdon                                    </v>
      </c>
      <c r="L7492" t="str">
        <f>VLOOKUP($J7492,Ref!$D:$H,3,0)</f>
        <v>Hoddesdon</v>
      </c>
      <c r="M7492" t="str">
        <f>VLOOKUP($J7492,Ref!$D:$H,4,0)</f>
        <v>Cheshunt Deanery</v>
      </c>
      <c r="N7492" t="str">
        <f>VLOOKUP($J7492,Ref!$D:$H,5,0)</f>
        <v>Archdeaconry of Hertford</v>
      </c>
      <c r="S7492">
        <v>5214</v>
      </c>
    </row>
    <row r="7493" spans="1:19" x14ac:dyDescent="0.3">
      <c r="A7493">
        <v>2024</v>
      </c>
      <c r="C7493" t="str">
        <f>IF(GETPIVOTDATA("PS % recovery",Sheet4!$B$5,"Parish Name",K7493)&gt;99.949%,"OK","No")</f>
        <v>OK</v>
      </c>
      <c r="D7493" t="str">
        <f>VLOOKUP(J7493,'Ref2'!C:E,3,0)</f>
        <v>LLF</v>
      </c>
      <c r="F7493">
        <v>3</v>
      </c>
      <c r="I7493" t="e">
        <f>VLOOKUP(J7493,Ref!L:M,2,0)</f>
        <v>#N/A</v>
      </c>
      <c r="J7493" t="s">
        <v>1133</v>
      </c>
      <c r="K7493" t="str">
        <f>VLOOKUP($J7493,Ref!$D:$H,2,0)</f>
        <v xml:space="preserve">Northaw and Cuffley                          </v>
      </c>
      <c r="L7493" t="str">
        <f>VLOOKUP($J7493,Ref!$D:$H,3,0)</f>
        <v>Northaw and Cuffley</v>
      </c>
      <c r="M7493" t="str">
        <f>VLOOKUP($J7493,Ref!$D:$H,4,0)</f>
        <v>Cheshunt Deanery</v>
      </c>
      <c r="N7493" t="str">
        <f>VLOOKUP($J7493,Ref!$D:$H,5,0)</f>
        <v>Archdeaconry of Hertford</v>
      </c>
    </row>
    <row r="7494" spans="1:19" x14ac:dyDescent="0.3">
      <c r="A7494">
        <v>2024</v>
      </c>
      <c r="C7494" t="str">
        <f>IF(GETPIVOTDATA("PS % recovery",Sheet4!$B$5,"Parish Name",K7494)&gt;99.949%,"OK","No")</f>
        <v>OK</v>
      </c>
      <c r="D7494" t="e">
        <f>VLOOKUP(J7494,'Ref2'!C:E,3,0)</f>
        <v>#N/A</v>
      </c>
      <c r="F7494">
        <v>3</v>
      </c>
      <c r="I7494" t="e">
        <f>VLOOKUP(J7494,Ref!L:M,2,0)</f>
        <v>#N/A</v>
      </c>
      <c r="J7494" t="s">
        <v>1135</v>
      </c>
      <c r="K7494" t="str">
        <f>VLOOKUP($J7494,Ref!$D:$H,2,0)</f>
        <v xml:space="preserve">Rye Park, St Cuthbert                        </v>
      </c>
      <c r="L7494" t="str">
        <f>VLOOKUP($J7494,Ref!$D:$H,3,0)</f>
        <v>Rye Park, St Cuthbert</v>
      </c>
      <c r="M7494" t="str">
        <f>VLOOKUP($J7494,Ref!$D:$H,4,0)</f>
        <v>Cheshunt Deanery</v>
      </c>
      <c r="N7494" t="str">
        <f>VLOOKUP($J7494,Ref!$D:$H,5,0)</f>
        <v>Archdeaconry of Hertford</v>
      </c>
      <c r="S7494">
        <v>4827</v>
      </c>
    </row>
    <row r="7495" spans="1:19" x14ac:dyDescent="0.3">
      <c r="A7495">
        <v>2024</v>
      </c>
      <c r="C7495" t="str">
        <f>IF(GETPIVOTDATA("PS % recovery",Sheet4!$B$5,"Parish Name",K7495)&gt;99.949%,"OK","No")</f>
        <v>No</v>
      </c>
      <c r="D7495" t="e">
        <f>VLOOKUP(J7495,'Ref2'!C:E,3,0)</f>
        <v>#N/A</v>
      </c>
      <c r="F7495">
        <v>3</v>
      </c>
      <c r="I7495" t="e">
        <f>VLOOKUP(J7495,Ref!L:M,2,0)</f>
        <v>#N/A</v>
      </c>
      <c r="J7495" t="s">
        <v>1128</v>
      </c>
      <c r="K7495" t="str">
        <f>VLOOKUP($J7495,Ref!$D:$H,2,0)</f>
        <v xml:space="preserve">Turnford                                     </v>
      </c>
      <c r="L7495" t="str">
        <f>VLOOKUP($J7495,Ref!$D:$H,3,0)</f>
        <v>Cheshunt (Team Ministry)</v>
      </c>
      <c r="M7495" t="str">
        <f>VLOOKUP($J7495,Ref!$D:$H,4,0)</f>
        <v>Cheshunt Deanery</v>
      </c>
      <c r="N7495" t="str">
        <f>VLOOKUP($J7495,Ref!$D:$H,5,0)</f>
        <v>Archdeaconry of Hertford</v>
      </c>
      <c r="S7495">
        <v>1500</v>
      </c>
    </row>
    <row r="7496" spans="1:19" x14ac:dyDescent="0.3">
      <c r="A7496">
        <v>2024</v>
      </c>
      <c r="C7496" t="str">
        <f>IF(GETPIVOTDATA("PS % recovery",Sheet4!$B$5,"Parish Name",K7496)&gt;99.949%,"OK","No")</f>
        <v>OK</v>
      </c>
      <c r="D7496" t="e">
        <f>VLOOKUP(J7496,'Ref2'!C:E,3,0)</f>
        <v>#N/A</v>
      </c>
      <c r="F7496">
        <v>3</v>
      </c>
      <c r="I7496" t="e">
        <f>VLOOKUP(J7496,Ref!L:M,2,0)</f>
        <v>#N/A</v>
      </c>
      <c r="J7496" t="s">
        <v>1137</v>
      </c>
      <c r="K7496" t="str">
        <f>VLOOKUP($J7496,Ref!$D:$H,2,0)</f>
        <v xml:space="preserve">Waltham Cross, Christ Church                 </v>
      </c>
      <c r="L7496" t="str">
        <f>VLOOKUP($J7496,Ref!$D:$H,3,0)</f>
        <v>Cheshunt (Team Ministry)</v>
      </c>
      <c r="M7496" t="str">
        <f>VLOOKUP($J7496,Ref!$D:$H,4,0)</f>
        <v>Cheshunt Deanery</v>
      </c>
      <c r="N7496" t="str">
        <f>VLOOKUP($J7496,Ref!$D:$H,5,0)</f>
        <v>Archdeaconry of Hertford</v>
      </c>
      <c r="S7496">
        <v>4059.92</v>
      </c>
    </row>
    <row r="7497" spans="1:19" x14ac:dyDescent="0.3">
      <c r="A7497">
        <v>2024</v>
      </c>
      <c r="C7497" t="str">
        <f>IF(GETPIVOTDATA("PS % recovery",Sheet4!$B$5,"Parish Name",K7497)&gt;99.949%,"OK","No")</f>
        <v>OK</v>
      </c>
      <c r="D7497" t="e">
        <f>VLOOKUP(J7497,'Ref2'!C:E,3,0)</f>
        <v>#N/A</v>
      </c>
      <c r="F7497">
        <v>3</v>
      </c>
      <c r="I7497" t="e">
        <f>VLOOKUP(J7497,Ref!L:M,2,0)</f>
        <v>#N/A</v>
      </c>
      <c r="J7497" t="s">
        <v>1139</v>
      </c>
      <c r="K7497" t="str">
        <f>VLOOKUP($J7497,Ref!$D:$H,2,0)</f>
        <v xml:space="preserve">Ayot St Peter                                </v>
      </c>
      <c r="L7497" t="str">
        <f>VLOOKUP($J7497,Ref!$D:$H,3,0)</f>
        <v>Welwyn Team Ministry</v>
      </c>
      <c r="M7497" t="str">
        <f>VLOOKUP($J7497,Ref!$D:$H,4,0)</f>
        <v xml:space="preserve">Welwyn Hatfield Deanery </v>
      </c>
      <c r="N7497" t="str">
        <f>VLOOKUP($J7497,Ref!$D:$H,5,0)</f>
        <v>Archdeaconry of Hertford</v>
      </c>
      <c r="S7497">
        <v>752</v>
      </c>
    </row>
    <row r="7498" spans="1:19" x14ac:dyDescent="0.3">
      <c r="A7498">
        <v>2024</v>
      </c>
      <c r="C7498" t="str">
        <f>IF(GETPIVOTDATA("PS % recovery",Sheet4!$B$5,"Parish Name",K7498)&gt;99.949%,"OK","No")</f>
        <v>OK</v>
      </c>
      <c r="D7498" t="e">
        <f>VLOOKUP(J7498,'Ref2'!C:E,3,0)</f>
        <v>#N/A</v>
      </c>
      <c r="F7498">
        <v>3</v>
      </c>
      <c r="I7498" t="e">
        <f>VLOOKUP(J7498,Ref!L:M,2,0)</f>
        <v>#N/A</v>
      </c>
      <c r="J7498" t="s">
        <v>815</v>
      </c>
      <c r="K7498" t="str">
        <f>VLOOKUP($J7498,Ref!$D:$H,2,0)</f>
        <v xml:space="preserve">Codicote                                     </v>
      </c>
      <c r="L7498" t="str">
        <f>VLOOKUP($J7498,Ref!$D:$H,3,0)</f>
        <v>Welwyn Team Ministry</v>
      </c>
      <c r="M7498" t="str">
        <f>VLOOKUP($J7498,Ref!$D:$H,4,0)</f>
        <v xml:space="preserve">Welwyn Hatfield Deanery </v>
      </c>
      <c r="N7498" t="str">
        <f>VLOOKUP($J7498,Ref!$D:$H,5,0)</f>
        <v>Archdeaconry of Hertford</v>
      </c>
      <c r="S7498">
        <v>2500</v>
      </c>
    </row>
    <row r="7499" spans="1:19" x14ac:dyDescent="0.3">
      <c r="A7499">
        <v>2024</v>
      </c>
      <c r="C7499" t="str">
        <f>IF(GETPIVOTDATA("PS % recovery",Sheet4!$B$5,"Parish Name",K7499)&gt;99.949%,"OK","No")</f>
        <v>OK</v>
      </c>
      <c r="D7499" t="e">
        <f>VLOOKUP(J7499,'Ref2'!C:E,3,0)</f>
        <v>#N/A</v>
      </c>
      <c r="F7499">
        <v>3</v>
      </c>
      <c r="I7499" t="e">
        <f>VLOOKUP(J7499,Ref!L:M,2,0)</f>
        <v>#N/A</v>
      </c>
      <c r="J7499" t="s">
        <v>1164</v>
      </c>
      <c r="K7499" t="str">
        <f>VLOOKUP($J7499,Ref!$D:$H,2,0)</f>
        <v xml:space="preserve">Datchworth                                   </v>
      </c>
      <c r="L7499" t="str">
        <f>VLOOKUP($J7499,Ref!$D:$H,3,0)</f>
        <v>Welwyn Team Ministry</v>
      </c>
      <c r="M7499" t="str">
        <f>VLOOKUP($J7499,Ref!$D:$H,4,0)</f>
        <v xml:space="preserve">Welwyn Hatfield Deanery </v>
      </c>
      <c r="N7499" t="str">
        <f>VLOOKUP($J7499,Ref!$D:$H,5,0)</f>
        <v>Archdeaconry of Hertford</v>
      </c>
      <c r="S7499">
        <v>3370</v>
      </c>
    </row>
    <row r="7500" spans="1:19" x14ac:dyDescent="0.3">
      <c r="A7500">
        <v>2024</v>
      </c>
      <c r="C7500" t="str">
        <f>IF(GETPIVOTDATA("PS % recovery",Sheet4!$B$5,"Parish Name",K7500)&gt;99.949%,"OK","No")</f>
        <v>OK</v>
      </c>
      <c r="D7500" t="e">
        <f>VLOOKUP(J7500,'Ref2'!C:E,3,0)</f>
        <v>#N/A</v>
      </c>
      <c r="F7500">
        <v>3</v>
      </c>
      <c r="I7500" t="e">
        <f>VLOOKUP(J7500,Ref!L:M,2,0)</f>
        <v>#N/A</v>
      </c>
      <c r="J7500" t="s">
        <v>1146</v>
      </c>
      <c r="K7500" t="str">
        <f>VLOOKUP($J7500,Ref!$D:$H,2,0)</f>
        <v xml:space="preserve">Digswell                                     </v>
      </c>
      <c r="L7500" t="str">
        <f>VLOOKUP($J7500,Ref!$D:$H,3,0)</f>
        <v>Digswell</v>
      </c>
      <c r="M7500" t="str">
        <f>VLOOKUP($J7500,Ref!$D:$H,4,0)</f>
        <v xml:space="preserve">Welwyn Hatfield Deanery </v>
      </c>
      <c r="N7500" t="str">
        <f>VLOOKUP($J7500,Ref!$D:$H,5,0)</f>
        <v>Archdeaconry of Hertford</v>
      </c>
      <c r="S7500">
        <f>4167.33+292.16</f>
        <v>4459.49</v>
      </c>
    </row>
    <row r="7501" spans="1:19" x14ac:dyDescent="0.3">
      <c r="A7501">
        <v>2024</v>
      </c>
      <c r="C7501" t="str">
        <f>IF(GETPIVOTDATA("PS % recovery",Sheet4!$B$5,"Parish Name",K7501)&gt;99.949%,"OK","No")</f>
        <v>OK</v>
      </c>
      <c r="D7501" t="e">
        <f>VLOOKUP(J7501,'Ref2'!C:E,3,0)</f>
        <v>#N/A</v>
      </c>
      <c r="F7501">
        <v>3</v>
      </c>
      <c r="I7501" t="e">
        <f>VLOOKUP(J7501,Ref!L:M,2,0)</f>
        <v>#N/A</v>
      </c>
      <c r="J7501" t="s">
        <v>1160</v>
      </c>
      <c r="K7501" t="str">
        <f>VLOOKUP($J7501,Ref!$D:$H,2,0)</f>
        <v xml:space="preserve">Panshanger                                   </v>
      </c>
      <c r="L7501" t="str">
        <f>VLOOKUP($J7501,Ref!$D:$H,3,0)</f>
        <v>Panshanger</v>
      </c>
      <c r="M7501" t="str">
        <f>VLOOKUP($J7501,Ref!$D:$H,4,0)</f>
        <v xml:space="preserve">Welwyn Hatfield Deanery </v>
      </c>
      <c r="N7501" t="str">
        <f>VLOOKUP($J7501,Ref!$D:$H,5,0)</f>
        <v>Archdeaconry of Hertford</v>
      </c>
      <c r="S7501">
        <v>4367</v>
      </c>
    </row>
    <row r="7502" spans="1:19" x14ac:dyDescent="0.3">
      <c r="A7502">
        <v>2024</v>
      </c>
      <c r="C7502" t="str">
        <f>IF(GETPIVOTDATA("PS % recovery",Sheet4!$B$5,"Parish Name",K7502)&gt;99.949%,"OK","No")</f>
        <v>OK</v>
      </c>
      <c r="D7502" t="e">
        <f>VLOOKUP(J7502,'Ref2'!C:E,3,0)</f>
        <v>#N/A</v>
      </c>
      <c r="F7502">
        <v>3</v>
      </c>
      <c r="I7502" t="e">
        <f>VLOOKUP(J7502,Ref!L:M,2,0)</f>
        <v>#N/A</v>
      </c>
      <c r="J7502" t="s">
        <v>1148</v>
      </c>
      <c r="K7502" t="str">
        <f>VLOOKUP($J7502,Ref!$D:$H,2,0)</f>
        <v xml:space="preserve">Bishop's Hatfield St Etheldreda with St Luke </v>
      </c>
      <c r="L7502" t="str">
        <f>VLOOKUP($J7502,Ref!$D:$H,3,0)</f>
        <v>Bishop's Hatfield Team Ministry</v>
      </c>
      <c r="M7502" t="str">
        <f>VLOOKUP($J7502,Ref!$D:$H,4,0)</f>
        <v xml:space="preserve">Welwyn Hatfield Deanery </v>
      </c>
      <c r="N7502" t="str">
        <f>VLOOKUP($J7502,Ref!$D:$H,5,0)</f>
        <v>Archdeaconry of Hertford</v>
      </c>
      <c r="S7502">
        <v>4950</v>
      </c>
    </row>
    <row r="7503" spans="1:19" x14ac:dyDescent="0.3">
      <c r="A7503">
        <v>2024</v>
      </c>
      <c r="C7503" t="str">
        <f>IF(GETPIVOTDATA("PS % recovery",Sheet4!$B$5,"Parish Name",K7503)&gt;99.949%,"OK","No")</f>
        <v>OK</v>
      </c>
      <c r="D7503" t="e">
        <f>VLOOKUP(J7503,'Ref2'!C:E,3,0)</f>
        <v>#N/A</v>
      </c>
      <c r="F7503">
        <v>3</v>
      </c>
      <c r="I7503" t="str">
        <f>VLOOKUP(J7503,Ref!L:M,2,0)</f>
        <v>Yes</v>
      </c>
      <c r="J7503" t="s">
        <v>1150</v>
      </c>
      <c r="K7503" t="str">
        <f>VLOOKUP($J7503,Ref!$D:$H,2,0)</f>
        <v xml:space="preserve">Bishop's Hatfield St John                    </v>
      </c>
      <c r="L7503" t="str">
        <f>VLOOKUP($J7503,Ref!$D:$H,3,0)</f>
        <v>Bishop's Hatfield Team Ministry</v>
      </c>
      <c r="M7503" t="str">
        <f>VLOOKUP($J7503,Ref!$D:$H,4,0)</f>
        <v xml:space="preserve">Welwyn Hatfield Deanery </v>
      </c>
      <c r="N7503" t="str">
        <f>VLOOKUP($J7503,Ref!$D:$H,5,0)</f>
        <v>Archdeaconry of Hertford</v>
      </c>
      <c r="S7503">
        <v>1000</v>
      </c>
    </row>
    <row r="7504" spans="1:19" x14ac:dyDescent="0.3">
      <c r="A7504">
        <v>2024</v>
      </c>
      <c r="C7504" t="str">
        <f>IF(GETPIVOTDATA("PS % recovery",Sheet4!$B$5,"Parish Name",K7504)&gt;99.949%,"OK","No")</f>
        <v>No</v>
      </c>
      <c r="D7504" t="e">
        <f>VLOOKUP(J7504,'Ref2'!C:E,3,0)</f>
        <v>#N/A</v>
      </c>
      <c r="F7504">
        <v>3</v>
      </c>
      <c r="I7504" t="e">
        <f>VLOOKUP(J7504,Ref!L:M,2,0)</f>
        <v>#N/A</v>
      </c>
      <c r="J7504" t="s">
        <v>1152</v>
      </c>
      <c r="K7504" t="str">
        <f>VLOOKUP($J7504,Ref!$D:$H,2,0)</f>
        <v xml:space="preserve">Bishop's Hatfield St Michael and All Angels  </v>
      </c>
      <c r="L7504" t="str">
        <f>VLOOKUP($J7504,Ref!$D:$H,3,0)</f>
        <v>Bishop's Hatfield Team Ministry</v>
      </c>
      <c r="M7504" t="str">
        <f>VLOOKUP($J7504,Ref!$D:$H,4,0)</f>
        <v xml:space="preserve">Welwyn Hatfield Deanery </v>
      </c>
      <c r="N7504" t="str">
        <f>VLOOKUP($J7504,Ref!$D:$H,5,0)</f>
        <v>Archdeaconry of Hertford</v>
      </c>
    </row>
    <row r="7505" spans="1:19" x14ac:dyDescent="0.3">
      <c r="A7505">
        <v>2024</v>
      </c>
      <c r="C7505" t="str">
        <f>IF(GETPIVOTDATA("PS % recovery",Sheet4!$B$5,"Parish Name",K7505)&gt;99.949%,"OK","No")</f>
        <v>No</v>
      </c>
      <c r="D7505" t="e">
        <f>VLOOKUP(J7505,'Ref2'!C:E,3,0)</f>
        <v>#N/A</v>
      </c>
      <c r="F7505">
        <v>3</v>
      </c>
      <c r="I7505" t="e">
        <f>VLOOKUP(J7505,Ref!L:M,2,0)</f>
        <v>#N/A</v>
      </c>
      <c r="J7505" t="s">
        <v>1154</v>
      </c>
      <c r="K7505" t="str">
        <f>VLOOKUP($J7505,Ref!$D:$H,2,0)</f>
        <v xml:space="preserve">Hatfield Hyde, St Mary Magdalene             </v>
      </c>
      <c r="L7505" t="str">
        <f>VLOOKUP($J7505,Ref!$D:$H,3,0)</f>
        <v>Hatfield Hyde, St Mary Magdalene</v>
      </c>
      <c r="M7505" t="str">
        <f>VLOOKUP($J7505,Ref!$D:$H,4,0)</f>
        <v xml:space="preserve">Welwyn Hatfield Deanery </v>
      </c>
      <c r="N7505" t="str">
        <f>VLOOKUP($J7505,Ref!$D:$H,5,0)</f>
        <v>Archdeaconry of Hertford</v>
      </c>
      <c r="S7505">
        <v>4486.09</v>
      </c>
    </row>
    <row r="7506" spans="1:19" x14ac:dyDescent="0.3">
      <c r="A7506">
        <v>2024</v>
      </c>
      <c r="C7506" t="str">
        <f>IF(GETPIVOTDATA("PS % recovery",Sheet4!$B$5,"Parish Name",K7506)&gt;99.949%,"OK","No")</f>
        <v>OK</v>
      </c>
      <c r="D7506" t="e">
        <f>VLOOKUP(J7506,'Ref2'!C:E,3,0)</f>
        <v>#N/A</v>
      </c>
      <c r="F7506">
        <v>3</v>
      </c>
      <c r="I7506" t="e">
        <f>VLOOKUP(J7506,Ref!L:M,2,0)</f>
        <v>#N/A</v>
      </c>
      <c r="J7506" t="s">
        <v>1156</v>
      </c>
      <c r="K7506" t="str">
        <f>VLOOKUP($J7506,Ref!$D:$H,2,0)</f>
        <v xml:space="preserve">Lemsford                                     </v>
      </c>
      <c r="L7506" t="str">
        <f>VLOOKUP($J7506,Ref!$D:$H,3,0)</f>
        <v>Bishop's Hatfield Team Ministry</v>
      </c>
      <c r="M7506" t="str">
        <f>VLOOKUP($J7506,Ref!$D:$H,4,0)</f>
        <v xml:space="preserve">Welwyn Hatfield Deanery </v>
      </c>
      <c r="N7506" t="str">
        <f>VLOOKUP($J7506,Ref!$D:$H,5,0)</f>
        <v>Archdeaconry of Hertford</v>
      </c>
      <c r="S7506">
        <v>3564</v>
      </c>
    </row>
    <row r="7507" spans="1:19" x14ac:dyDescent="0.3">
      <c r="A7507">
        <v>2024</v>
      </c>
      <c r="C7507" t="str">
        <f>IF(GETPIVOTDATA("PS % recovery",Sheet4!$B$5,"Parish Name",K7507)&gt;99.949%,"OK","No")</f>
        <v>OK</v>
      </c>
      <c r="D7507" t="e">
        <f>VLOOKUP(J7507,'Ref2'!C:E,3,0)</f>
        <v>#N/A</v>
      </c>
      <c r="F7507">
        <v>3</v>
      </c>
      <c r="I7507" t="str">
        <f>VLOOKUP(J7507,Ref!L:M,2,0)</f>
        <v>Yes</v>
      </c>
      <c r="J7507" t="s">
        <v>1158</v>
      </c>
      <c r="K7507" t="str">
        <f>VLOOKUP($J7507,Ref!$D:$H,2,0)</f>
        <v xml:space="preserve">North Mymms                                  </v>
      </c>
      <c r="L7507" t="str">
        <f>VLOOKUP($J7507,Ref!$D:$H,3,0)</f>
        <v>Bishop's Hatfield Team Ministry</v>
      </c>
      <c r="M7507" t="str">
        <f>VLOOKUP($J7507,Ref!$D:$H,4,0)</f>
        <v xml:space="preserve">Welwyn Hatfield Deanery </v>
      </c>
      <c r="N7507" t="str">
        <f>VLOOKUP($J7507,Ref!$D:$H,5,0)</f>
        <v>Archdeaconry of Hertford</v>
      </c>
      <c r="S7507">
        <v>6072.5</v>
      </c>
    </row>
    <row r="7508" spans="1:19" x14ac:dyDescent="0.3">
      <c r="A7508">
        <v>2024</v>
      </c>
      <c r="C7508" t="str">
        <f>IF(GETPIVOTDATA("PS % recovery",Sheet4!$B$5,"Parish Name",K7508)&gt;99.949%,"OK","No")</f>
        <v>OK</v>
      </c>
      <c r="D7508" t="e">
        <f>VLOOKUP(J7508,'Ref2'!C:E,3,0)</f>
        <v>#N/A</v>
      </c>
      <c r="F7508">
        <v>3</v>
      </c>
      <c r="I7508" t="e">
        <f>VLOOKUP(J7508,Ref!L:M,2,0)</f>
        <v>#N/A</v>
      </c>
      <c r="J7508" t="s">
        <v>1162</v>
      </c>
      <c r="K7508" t="str">
        <f>VLOOKUP($J7508,Ref!$D:$H,2,0)</f>
        <v xml:space="preserve">Tewin                                        </v>
      </c>
      <c r="L7508" t="str">
        <f>VLOOKUP($J7508,Ref!$D:$H,3,0)</f>
        <v>Welwyn Team Ministry</v>
      </c>
      <c r="M7508" t="str">
        <f>VLOOKUP($J7508,Ref!$D:$H,4,0)</f>
        <v xml:space="preserve">Welwyn Hatfield Deanery </v>
      </c>
      <c r="N7508" t="str">
        <f>VLOOKUP($J7508,Ref!$D:$H,5,0)</f>
        <v>Archdeaconry of Hertford</v>
      </c>
      <c r="S7508">
        <v>3437</v>
      </c>
    </row>
    <row r="7509" spans="1:19" x14ac:dyDescent="0.3">
      <c r="A7509">
        <v>2024</v>
      </c>
      <c r="C7509" t="str">
        <f>IF(GETPIVOTDATA("PS % recovery",Sheet4!$B$5,"Parish Name",K7509)&gt;99.949%,"OK","No")</f>
        <v>OK</v>
      </c>
      <c r="D7509" t="e">
        <f>VLOOKUP(J7509,'Ref2'!C:E,3,0)</f>
        <v>#N/A</v>
      </c>
      <c r="F7509">
        <v>3</v>
      </c>
      <c r="I7509" t="e">
        <f>VLOOKUP(J7509,Ref!L:M,2,0)</f>
        <v>#N/A</v>
      </c>
      <c r="J7509" t="s">
        <v>1141</v>
      </c>
      <c r="K7509" t="str">
        <f>VLOOKUP($J7509,Ref!$D:$H,2,0)</f>
        <v xml:space="preserve">Welwyn, St Mary the Virgin                   </v>
      </c>
      <c r="L7509" t="str">
        <f>VLOOKUP($J7509,Ref!$D:$H,3,0)</f>
        <v>Welwyn Team Ministry</v>
      </c>
      <c r="M7509" t="str">
        <f>VLOOKUP($J7509,Ref!$D:$H,4,0)</f>
        <v xml:space="preserve">Welwyn Hatfield Deanery </v>
      </c>
      <c r="N7509" t="str">
        <f>VLOOKUP($J7509,Ref!$D:$H,5,0)</f>
        <v>Archdeaconry of Hertford</v>
      </c>
      <c r="S7509">
        <v>8994</v>
      </c>
    </row>
    <row r="7510" spans="1:19" x14ac:dyDescent="0.3">
      <c r="A7510">
        <v>2024</v>
      </c>
      <c r="C7510" t="str">
        <f>IF(GETPIVOTDATA("PS % recovery",Sheet4!$B$5,"Parish Name",K7510)&gt;99.949%,"OK","No")</f>
        <v>OK</v>
      </c>
      <c r="D7510" t="e">
        <f>VLOOKUP(J7510,'Ref2'!C:E,3,0)</f>
        <v>#N/A</v>
      </c>
      <c r="F7510">
        <v>3</v>
      </c>
      <c r="I7510" t="e">
        <f>VLOOKUP(J7510,Ref!L:M,2,0)</f>
        <v>#N/A</v>
      </c>
      <c r="J7510" t="s">
        <v>1143</v>
      </c>
      <c r="K7510" t="str">
        <f>VLOOKUP($J7510,Ref!$D:$H,2,0)</f>
        <v xml:space="preserve">Woolmer Green, St Michael                    </v>
      </c>
      <c r="L7510" t="str">
        <f>VLOOKUP($J7510,Ref!$D:$H,3,0)</f>
        <v>Welwyn Team Ministry</v>
      </c>
      <c r="M7510" t="str">
        <f>VLOOKUP($J7510,Ref!$D:$H,4,0)</f>
        <v xml:space="preserve">Welwyn Hatfield Deanery </v>
      </c>
      <c r="N7510" t="str">
        <f>VLOOKUP($J7510,Ref!$D:$H,5,0)</f>
        <v>Archdeaconry of Hertford</v>
      </c>
      <c r="S7510">
        <v>1564</v>
      </c>
    </row>
    <row r="7511" spans="1:19" x14ac:dyDescent="0.3">
      <c r="A7511">
        <v>2024</v>
      </c>
      <c r="C7511" t="str">
        <f>IF(GETPIVOTDATA("PS % recovery",Sheet4!$B$5,"Parish Name",K7511)&gt;99.949%,"OK","No")</f>
        <v>OK</v>
      </c>
      <c r="D7511" t="e">
        <f>VLOOKUP(J7511,'Ref2'!C:E,3,0)</f>
        <v>#N/A</v>
      </c>
      <c r="F7511">
        <v>3</v>
      </c>
      <c r="I7511" t="e">
        <f>VLOOKUP(J7511,Ref!L:M,2,0)</f>
        <v>#N/A</v>
      </c>
      <c r="J7511" t="s">
        <v>1166</v>
      </c>
      <c r="K7511" t="str">
        <f>VLOOKUP($J7511,Ref!$D:$H,2,0)</f>
        <v xml:space="preserve">Welwyn Garden City                           </v>
      </c>
      <c r="L7511" t="str">
        <f>VLOOKUP($J7511,Ref!$D:$H,3,0)</f>
        <v>Welwyn Garden City</v>
      </c>
      <c r="M7511" t="str">
        <f>VLOOKUP($J7511,Ref!$D:$H,4,0)</f>
        <v xml:space="preserve">Welwyn Hatfield Deanery </v>
      </c>
      <c r="N7511" t="str">
        <f>VLOOKUP($J7511,Ref!$D:$H,5,0)</f>
        <v>Archdeaconry of Hertford</v>
      </c>
      <c r="S7511">
        <v>8809</v>
      </c>
    </row>
    <row r="7512" spans="1:19" x14ac:dyDescent="0.3">
      <c r="A7512">
        <v>2024</v>
      </c>
      <c r="C7512" t="str">
        <f>IF(GETPIVOTDATA("PS % recovery",Sheet4!$B$5,"Parish Name",K7512)&gt;99.949%,"OK","No")</f>
        <v>OK</v>
      </c>
      <c r="D7512" t="e">
        <f>VLOOKUP(J7512,'Ref2'!C:E,3,0)</f>
        <v>#N/A</v>
      </c>
      <c r="F7512">
        <v>3</v>
      </c>
      <c r="I7512" t="e">
        <f>VLOOKUP(J7512,Ref!L:M,2,0)</f>
        <v>#N/A</v>
      </c>
      <c r="J7512" t="s">
        <v>1178</v>
      </c>
      <c r="K7512" t="str">
        <f>VLOOKUP($J7512,Ref!$D:$H,2,0)</f>
        <v xml:space="preserve">Aston                                        </v>
      </c>
      <c r="L7512" t="str">
        <f>VLOOKUP($J7512,Ref!$D:$H,3,0)</f>
        <v>The Beane Valley Benefice</v>
      </c>
      <c r="M7512" t="str">
        <f>VLOOKUP($J7512,Ref!$D:$H,4,0)</f>
        <v>Hertford and Ware Deanery</v>
      </c>
      <c r="N7512" t="str">
        <f>VLOOKUP($J7512,Ref!$D:$H,5,0)</f>
        <v>Archdeaconry of Hertford</v>
      </c>
      <c r="S7512">
        <v>1264</v>
      </c>
    </row>
    <row r="7513" spans="1:19" x14ac:dyDescent="0.3">
      <c r="A7513">
        <v>2024</v>
      </c>
      <c r="C7513" t="str">
        <f>IF(GETPIVOTDATA("PS % recovery",Sheet4!$B$5,"Parish Name",K7513)&gt;99.949%,"OK","No")</f>
        <v>No</v>
      </c>
      <c r="D7513" t="e">
        <f>VLOOKUP(J7513,'Ref2'!C:E,3,0)</f>
        <v>#N/A</v>
      </c>
      <c r="F7513">
        <v>3</v>
      </c>
      <c r="I7513" t="e">
        <f>VLOOKUP(J7513,Ref!L:M,2,0)</f>
        <v>#N/A</v>
      </c>
      <c r="J7513" t="s">
        <v>1168</v>
      </c>
      <c r="K7513" t="str">
        <f>VLOOKUP($J7513,Ref!$D:$H,2,0)</f>
        <v xml:space="preserve">Bayford                                      </v>
      </c>
      <c r="L7513" t="str">
        <f>VLOOKUP($J7513,Ref!$D:$H,3,0)</f>
        <v>Little Berkhamsted and Bayford, Essendon and Ponsbourne</v>
      </c>
      <c r="M7513" t="str">
        <f>VLOOKUP($J7513,Ref!$D:$H,4,0)</f>
        <v>Hertford and Ware Deanery</v>
      </c>
      <c r="N7513" t="str">
        <f>VLOOKUP($J7513,Ref!$D:$H,5,0)</f>
        <v>Archdeaconry of Hertford</v>
      </c>
    </row>
    <row r="7514" spans="1:19" x14ac:dyDescent="0.3">
      <c r="A7514">
        <v>2024</v>
      </c>
      <c r="C7514" t="str">
        <f>IF(GETPIVOTDATA("PS % recovery",Sheet4!$B$5,"Parish Name",K7514)&gt;99.949%,"OK","No")</f>
        <v>OK</v>
      </c>
      <c r="D7514" t="e">
        <f>VLOOKUP(J7514,'Ref2'!C:E,3,0)</f>
        <v>#N/A</v>
      </c>
      <c r="F7514">
        <v>3</v>
      </c>
      <c r="I7514" t="e">
        <f>VLOOKUP(J7514,Ref!L:M,2,0)</f>
        <v>#N/A</v>
      </c>
      <c r="J7514" t="s">
        <v>1176</v>
      </c>
      <c r="K7514" t="str">
        <f>VLOOKUP($J7514,Ref!$D:$H,2,0)</f>
        <v>Bengeo Holy Trinity and St Leonard with Chris</v>
      </c>
      <c r="L7514" t="str">
        <f>VLOOKUP($J7514,Ref!$D:$H,3,0)</f>
        <v>Hertford Team Ministry</v>
      </c>
      <c r="M7514" t="str">
        <f>VLOOKUP($J7514,Ref!$D:$H,4,0)</f>
        <v>Hertford and Ware Deanery</v>
      </c>
      <c r="N7514" t="str">
        <f>VLOOKUP($J7514,Ref!$D:$H,5,0)</f>
        <v>Archdeaconry of Hertford</v>
      </c>
      <c r="S7514">
        <v>5777.5</v>
      </c>
    </row>
    <row r="7515" spans="1:19" x14ac:dyDescent="0.3">
      <c r="A7515">
        <v>2024</v>
      </c>
      <c r="C7515" t="str">
        <f>IF(GETPIVOTDATA("PS % recovery",Sheet4!$B$5,"Parish Name",K7515)&gt;99.949%,"OK","No")</f>
        <v>OK</v>
      </c>
      <c r="D7515" t="e">
        <f>VLOOKUP(J7515,'Ref2'!C:E,3,0)</f>
        <v>#N/A</v>
      </c>
      <c r="F7515">
        <v>3</v>
      </c>
      <c r="I7515" t="e">
        <f>VLOOKUP(J7515,Ref!L:M,2,0)</f>
        <v>#N/A</v>
      </c>
      <c r="J7515" t="s">
        <v>1180</v>
      </c>
      <c r="K7515" t="str">
        <f>VLOOKUP($J7515,Ref!$D:$H,2,0)</f>
        <v xml:space="preserve">Bramfield                                    </v>
      </c>
      <c r="L7515" t="str">
        <f>VLOOKUP($J7515,Ref!$D:$H,3,0)</f>
        <v>The Beane Valley Benefice</v>
      </c>
      <c r="M7515" t="str">
        <f>VLOOKUP($J7515,Ref!$D:$H,4,0)</f>
        <v>Hertford and Ware Deanery</v>
      </c>
      <c r="N7515" t="str">
        <f>VLOOKUP($J7515,Ref!$D:$H,5,0)</f>
        <v>Archdeaconry of Hertford</v>
      </c>
      <c r="S7515">
        <v>764</v>
      </c>
    </row>
    <row r="7516" spans="1:19" x14ac:dyDescent="0.3">
      <c r="A7516">
        <v>2024</v>
      </c>
      <c r="C7516" t="str">
        <f>IF(GETPIVOTDATA("PS % recovery",Sheet4!$B$5,"Parish Name",K7516)&gt;99.949%,"OK","No")</f>
        <v>OK</v>
      </c>
      <c r="D7516" t="e">
        <f>VLOOKUP(J7516,'Ref2'!C:E,3,0)</f>
        <v>#N/A</v>
      </c>
      <c r="F7516">
        <v>3</v>
      </c>
      <c r="I7516" t="e">
        <f>VLOOKUP(J7516,Ref!L:M,2,0)</f>
        <v>#N/A</v>
      </c>
      <c r="J7516" t="s">
        <v>1172</v>
      </c>
      <c r="K7516" t="str">
        <f>VLOOKUP($J7516,Ref!$D:$H,2,0)</f>
        <v xml:space="preserve">Essendon                                     </v>
      </c>
      <c r="L7516" t="str">
        <f>VLOOKUP($J7516,Ref!$D:$H,3,0)</f>
        <v>Little Berkhamsted and Bayford, Essendon and Ponsbourne</v>
      </c>
      <c r="M7516" t="str">
        <f>VLOOKUP($J7516,Ref!$D:$H,4,0)</f>
        <v>Hertford and Ware Deanery</v>
      </c>
      <c r="N7516" t="str">
        <f>VLOOKUP($J7516,Ref!$D:$H,5,0)</f>
        <v>Archdeaconry of Hertford</v>
      </c>
      <c r="S7516">
        <v>2203</v>
      </c>
    </row>
    <row r="7517" spans="1:19" x14ac:dyDescent="0.3">
      <c r="A7517">
        <v>2024</v>
      </c>
      <c r="C7517" t="str">
        <f>IF(GETPIVOTDATA("PS % recovery",Sheet4!$B$5,"Parish Name",K7517)&gt;99.949%,"OK","No")</f>
        <v>No</v>
      </c>
      <c r="D7517" t="e">
        <f>VLOOKUP(J7517,'Ref2'!C:E,3,0)</f>
        <v>#N/A</v>
      </c>
      <c r="F7517">
        <v>3</v>
      </c>
      <c r="I7517" t="e">
        <f>VLOOKUP(J7517,Ref!L:M,2,0)</f>
        <v>#N/A</v>
      </c>
      <c r="J7517" t="s">
        <v>1188</v>
      </c>
      <c r="K7517" t="str">
        <f>VLOOKUP($J7517,Ref!$D:$H,2,0)</f>
        <v xml:space="preserve">Great Amwell with St Margarets               </v>
      </c>
      <c r="L7517" t="str">
        <f>VLOOKUP($J7517,Ref!$D:$H,3,0)</f>
        <v>Great Amwell with St Margarets and Stanstead Abbots</v>
      </c>
      <c r="M7517" t="str">
        <f>VLOOKUP($J7517,Ref!$D:$H,4,0)</f>
        <v>Hertford and Ware Deanery</v>
      </c>
      <c r="N7517" t="str">
        <f>VLOOKUP($J7517,Ref!$D:$H,5,0)</f>
        <v>Archdeaconry of Hertford</v>
      </c>
      <c r="S7517">
        <v>2357</v>
      </c>
    </row>
    <row r="7518" spans="1:19" x14ac:dyDescent="0.3">
      <c r="A7518">
        <v>2024</v>
      </c>
      <c r="C7518" t="str">
        <f>IF(GETPIVOTDATA("PS % recovery",Sheet4!$B$5,"Parish Name",K7518)&gt;99.949%,"OK","No")</f>
        <v>OK</v>
      </c>
      <c r="D7518" t="e">
        <f>VLOOKUP(J7518,'Ref2'!C:E,3,0)</f>
        <v>#N/A</v>
      </c>
      <c r="F7518">
        <v>3</v>
      </c>
      <c r="I7518" t="e">
        <f>VLOOKUP(J7518,Ref!L:M,2,0)</f>
        <v>#N/A</v>
      </c>
      <c r="J7518" t="s">
        <v>817</v>
      </c>
      <c r="K7518" t="str">
        <f>VLOOKUP($J7518,Ref!$D:$H,2,0)</f>
        <v xml:space="preserve">Hertford All Saints                          </v>
      </c>
      <c r="L7518" t="str">
        <f>VLOOKUP($J7518,Ref!$D:$H,3,0)</f>
        <v>Hertford Team Ministry</v>
      </c>
      <c r="M7518" t="str">
        <f>VLOOKUP($J7518,Ref!$D:$H,4,0)</f>
        <v>Hertford and Ware Deanery</v>
      </c>
      <c r="N7518" t="str">
        <f>VLOOKUP($J7518,Ref!$D:$H,5,0)</f>
        <v>Archdeaconry of Hertford</v>
      </c>
      <c r="S7518">
        <v>8098.5</v>
      </c>
    </row>
    <row r="7519" spans="1:19" x14ac:dyDescent="0.3">
      <c r="A7519">
        <v>2024</v>
      </c>
      <c r="C7519" t="str">
        <f>IF(GETPIVOTDATA("PS % recovery",Sheet4!$B$5,"Parish Name",K7519)&gt;99.949%,"OK","No")</f>
        <v>OK</v>
      </c>
      <c r="D7519" t="e">
        <f>VLOOKUP(J7519,'Ref2'!C:E,3,0)</f>
        <v>#N/A</v>
      </c>
      <c r="F7519">
        <v>3</v>
      </c>
      <c r="I7519" t="e">
        <f>VLOOKUP(J7519,Ref!L:M,2,0)</f>
        <v>#N/A</v>
      </c>
      <c r="J7519" t="s">
        <v>1193</v>
      </c>
      <c r="K7519" t="str">
        <f>VLOOKUP($J7519,Ref!$D:$H,2,0)</f>
        <v xml:space="preserve">Hertford, St Andrew with St Nicholas         </v>
      </c>
      <c r="L7519" t="str">
        <f>VLOOKUP($J7519,Ref!$D:$H,3,0)</f>
        <v>Hertford Team Ministry</v>
      </c>
      <c r="M7519" t="str">
        <f>VLOOKUP($J7519,Ref!$D:$H,4,0)</f>
        <v>Hertford and Ware Deanery</v>
      </c>
      <c r="N7519" t="str">
        <f>VLOOKUP($J7519,Ref!$D:$H,5,0)</f>
        <v>Archdeaconry of Hertford</v>
      </c>
      <c r="S7519">
        <v>6692</v>
      </c>
    </row>
    <row r="7520" spans="1:19" x14ac:dyDescent="0.3">
      <c r="A7520">
        <v>2024</v>
      </c>
      <c r="C7520" t="str">
        <f>IF(GETPIVOTDATA("PS % recovery",Sheet4!$B$5,"Parish Name",K7520)&gt;99.949%,"OK","No")</f>
        <v>OK</v>
      </c>
      <c r="D7520" t="e">
        <f>VLOOKUP(J7520,'Ref2'!C:E,3,0)</f>
        <v>#N/A</v>
      </c>
      <c r="F7520">
        <v>3</v>
      </c>
      <c r="I7520" t="e">
        <f>VLOOKUP(J7520,Ref!L:M,2,0)</f>
        <v>#N/A</v>
      </c>
      <c r="J7520" t="s">
        <v>1195</v>
      </c>
      <c r="K7520" t="str">
        <f>VLOOKUP($J7520,Ref!$D:$H,2,0)</f>
        <v xml:space="preserve">Hertingfordbury                              </v>
      </c>
      <c r="L7520" t="str">
        <f>VLOOKUP($J7520,Ref!$D:$H,3,0)</f>
        <v>Hertford Team Ministry</v>
      </c>
      <c r="M7520" t="str">
        <f>VLOOKUP($J7520,Ref!$D:$H,4,0)</f>
        <v>Hertford and Ware Deanery</v>
      </c>
      <c r="N7520" t="str">
        <f>VLOOKUP($J7520,Ref!$D:$H,5,0)</f>
        <v>Archdeaconry of Hertford</v>
      </c>
      <c r="S7520">
        <v>2275</v>
      </c>
    </row>
    <row r="7521" spans="1:19" x14ac:dyDescent="0.3">
      <c r="A7521">
        <v>2024</v>
      </c>
      <c r="C7521" t="str">
        <f>IF(GETPIVOTDATA("PS % recovery",Sheet4!$B$5,"Parish Name",K7521)&gt;99.949%,"OK","No")</f>
        <v>No</v>
      </c>
      <c r="D7521" t="e">
        <f>VLOOKUP(J7521,'Ref2'!C:E,3,0)</f>
        <v>#N/A</v>
      </c>
      <c r="F7521">
        <v>3</v>
      </c>
      <c r="I7521" t="e">
        <f>VLOOKUP(J7521,Ref!L:M,2,0)</f>
        <v>#N/A</v>
      </c>
      <c r="J7521" t="s">
        <v>1197</v>
      </c>
      <c r="K7521" t="str">
        <f>VLOOKUP($J7521,Ref!$D:$H,2,0)</f>
        <v xml:space="preserve">High Cross, St John the Evangelist           </v>
      </c>
      <c r="L7521" t="str">
        <f>VLOOKUP($J7521,Ref!$D:$H,3,0)</f>
        <v>High Cross</v>
      </c>
      <c r="M7521" t="str">
        <f>VLOOKUP($J7521,Ref!$D:$H,4,0)</f>
        <v>Hertford and Ware Deanery</v>
      </c>
      <c r="N7521" t="str">
        <f>VLOOKUP($J7521,Ref!$D:$H,5,0)</f>
        <v>Archdeaconry of Hertford</v>
      </c>
    </row>
    <row r="7522" spans="1:19" x14ac:dyDescent="0.3">
      <c r="A7522">
        <v>2024</v>
      </c>
      <c r="C7522" t="str">
        <f>IF(GETPIVOTDATA("PS % recovery",Sheet4!$B$5,"Parish Name",K7522)&gt;99.949%,"OK","No")</f>
        <v>OK</v>
      </c>
      <c r="D7522" t="e">
        <f>VLOOKUP(J7522,'Ref2'!C:E,3,0)</f>
        <v>#N/A</v>
      </c>
      <c r="F7522">
        <v>3</v>
      </c>
      <c r="I7522" t="e">
        <f>VLOOKUP(J7522,Ref!L:M,2,0)</f>
        <v>#N/A</v>
      </c>
      <c r="J7522" t="s">
        <v>1201</v>
      </c>
      <c r="K7522" t="str">
        <f>VLOOKUP($J7522,Ref!$D:$H,2,0)</f>
        <v xml:space="preserve">Hunsdon                                      </v>
      </c>
      <c r="L7522" t="str">
        <f>VLOOKUP($J7522,Ref!$D:$H,3,0)</f>
        <v>Hunsdon with Widford and Wareside</v>
      </c>
      <c r="M7522" t="str">
        <f>VLOOKUP($J7522,Ref!$D:$H,4,0)</f>
        <v>Hertford and Ware Deanery</v>
      </c>
      <c r="N7522" t="str">
        <f>VLOOKUP($J7522,Ref!$D:$H,5,0)</f>
        <v>Archdeaconry of Hertford</v>
      </c>
      <c r="S7522">
        <v>1587</v>
      </c>
    </row>
    <row r="7523" spans="1:19" x14ac:dyDescent="0.3">
      <c r="A7523">
        <v>2024</v>
      </c>
      <c r="C7523" t="str">
        <f>IF(GETPIVOTDATA("PS % recovery",Sheet4!$B$5,"Parish Name",K7523)&gt;99.949%,"OK","No")</f>
        <v>No</v>
      </c>
      <c r="D7523" t="e">
        <f>VLOOKUP(J7523,'Ref2'!C:E,3,0)</f>
        <v>#N/A</v>
      </c>
      <c r="F7523">
        <v>3</v>
      </c>
      <c r="I7523" t="e">
        <f>VLOOKUP(J7523,Ref!L:M,2,0)</f>
        <v>#N/A</v>
      </c>
      <c r="J7523" t="s">
        <v>1207</v>
      </c>
      <c r="K7523" t="str">
        <f>VLOOKUP($J7523,Ref!$D:$H,2,0)</f>
        <v xml:space="preserve">Little Amwell, Holy Trinity                  </v>
      </c>
      <c r="L7523" t="str">
        <f>VLOOKUP($J7523,Ref!$D:$H,3,0)</f>
        <v>Hertford Team Ministry</v>
      </c>
      <c r="M7523" t="str">
        <f>VLOOKUP($J7523,Ref!$D:$H,4,0)</f>
        <v>Hertford and Ware Deanery</v>
      </c>
      <c r="N7523" t="str">
        <f>VLOOKUP($J7523,Ref!$D:$H,5,0)</f>
        <v>Archdeaconry of Hertford</v>
      </c>
      <c r="S7523">
        <v>3135.94</v>
      </c>
    </row>
    <row r="7524" spans="1:19" x14ac:dyDescent="0.3">
      <c r="A7524">
        <v>2024</v>
      </c>
      <c r="C7524" t="str">
        <f>IF(GETPIVOTDATA("PS % recovery",Sheet4!$B$5,"Parish Name",K7524)&gt;99.949%,"OK","No")</f>
        <v>OK</v>
      </c>
      <c r="D7524" t="e">
        <f>VLOOKUP(J7524,'Ref2'!C:E,3,0)</f>
        <v>#N/A</v>
      </c>
      <c r="F7524">
        <v>3</v>
      </c>
      <c r="I7524" t="e">
        <f>VLOOKUP(J7524,Ref!L:M,2,0)</f>
        <v>#N/A</v>
      </c>
      <c r="J7524" t="s">
        <v>1170</v>
      </c>
      <c r="K7524" t="str">
        <f>VLOOKUP($J7524,Ref!$D:$H,2,0)</f>
        <v xml:space="preserve">Little Berkhamsted                           </v>
      </c>
      <c r="L7524" t="str">
        <f>VLOOKUP($J7524,Ref!$D:$H,3,0)</f>
        <v>Little Berkhamsted and Bayford, Essendon and Ponsbourne</v>
      </c>
      <c r="M7524" t="str">
        <f>VLOOKUP($J7524,Ref!$D:$H,4,0)</f>
        <v>Hertford and Ware Deanery</v>
      </c>
      <c r="N7524" t="str">
        <f>VLOOKUP($J7524,Ref!$D:$H,5,0)</f>
        <v>Archdeaconry of Hertford</v>
      </c>
    </row>
    <row r="7525" spans="1:19" x14ac:dyDescent="0.3">
      <c r="A7525">
        <v>2024</v>
      </c>
      <c r="C7525" t="str">
        <f>IF(GETPIVOTDATA("PS % recovery",Sheet4!$B$5,"Parish Name",K7525)&gt;99.949%,"OK","No")</f>
        <v>No</v>
      </c>
      <c r="D7525" t="e">
        <f>VLOOKUP(J7525,'Ref2'!C:E,3,0)</f>
        <v>#N/A</v>
      </c>
      <c r="F7525">
        <v>3</v>
      </c>
      <c r="I7525" t="e">
        <f>VLOOKUP(J7525,Ref!L:M,2,0)</f>
        <v>#N/A</v>
      </c>
      <c r="J7525" t="s">
        <v>1174</v>
      </c>
      <c r="K7525" t="str">
        <f>VLOOKUP($J7525,Ref!$D:$H,2,0)</f>
        <v xml:space="preserve">Ponsbourne, St Mary                          </v>
      </c>
      <c r="L7525" t="str">
        <f>VLOOKUP($J7525,Ref!$D:$H,3,0)</f>
        <v>Little Berkhamsted and Bayford, Essendon and Ponsbourne</v>
      </c>
      <c r="M7525" t="str">
        <f>VLOOKUP($J7525,Ref!$D:$H,4,0)</f>
        <v>Hertford and Ware Deanery</v>
      </c>
      <c r="N7525" t="str">
        <f>VLOOKUP($J7525,Ref!$D:$H,5,0)</f>
        <v>Archdeaconry of Hertford</v>
      </c>
      <c r="S7525">
        <v>500</v>
      </c>
    </row>
    <row r="7526" spans="1:19" x14ac:dyDescent="0.3">
      <c r="A7526">
        <v>2024</v>
      </c>
      <c r="C7526" t="str">
        <f>IF(GETPIVOTDATA("PS % recovery",Sheet4!$B$5,"Parish Name",K7526)&gt;99.949%,"OK","No")</f>
        <v>No</v>
      </c>
      <c r="D7526" t="e">
        <f>VLOOKUP(J7526,'Ref2'!C:E,3,0)</f>
        <v>#N/A</v>
      </c>
      <c r="F7526">
        <v>3</v>
      </c>
      <c r="I7526" t="e">
        <f>VLOOKUP(J7526,Ref!L:M,2,0)</f>
        <v>#N/A</v>
      </c>
      <c r="J7526" t="s">
        <v>1190</v>
      </c>
      <c r="K7526" t="str">
        <f>VLOOKUP($J7526,Ref!$D:$H,2,0)</f>
        <v xml:space="preserve">Stanstead Abbots                             </v>
      </c>
      <c r="L7526" t="str">
        <f>VLOOKUP($J7526,Ref!$D:$H,3,0)</f>
        <v>Great Amwell with St Margarets and Stanstead Abbots</v>
      </c>
      <c r="M7526" t="str">
        <f>VLOOKUP($J7526,Ref!$D:$H,4,0)</f>
        <v>Hertford and Ware Deanery</v>
      </c>
      <c r="N7526" t="str">
        <f>VLOOKUP($J7526,Ref!$D:$H,5,0)</f>
        <v>Archdeaconry of Hertford</v>
      </c>
    </row>
    <row r="7527" spans="1:19" x14ac:dyDescent="0.3">
      <c r="A7527">
        <v>2024</v>
      </c>
      <c r="C7527" t="str">
        <f>IF(GETPIVOTDATA("PS % recovery",Sheet4!$B$5,"Parish Name",K7527)&gt;99.949%,"OK","No")</f>
        <v>OK</v>
      </c>
      <c r="D7527" t="e">
        <f>VLOOKUP(J7527,'Ref2'!C:E,3,0)</f>
        <v>#N/A</v>
      </c>
      <c r="F7527">
        <v>3</v>
      </c>
      <c r="I7527" t="e">
        <f>VLOOKUP(J7527,Ref!L:M,2,0)</f>
        <v>#N/A</v>
      </c>
      <c r="J7527" t="s">
        <v>1182</v>
      </c>
      <c r="K7527" t="str">
        <f>VLOOKUP($J7527,Ref!$D:$H,2,0)</f>
        <v xml:space="preserve">Stapleford                                   </v>
      </c>
      <c r="L7527" t="str">
        <f>VLOOKUP($J7527,Ref!$D:$H,3,0)</f>
        <v>The Beane Valley Benefice</v>
      </c>
      <c r="M7527" t="str">
        <f>VLOOKUP($J7527,Ref!$D:$H,4,0)</f>
        <v>Hertford and Ware Deanery</v>
      </c>
      <c r="N7527" t="str">
        <f>VLOOKUP($J7527,Ref!$D:$H,5,0)</f>
        <v>Archdeaconry of Hertford</v>
      </c>
      <c r="S7527">
        <v>787</v>
      </c>
    </row>
    <row r="7528" spans="1:19" x14ac:dyDescent="0.3">
      <c r="A7528">
        <v>2024</v>
      </c>
      <c r="C7528" t="str">
        <f>IF(GETPIVOTDATA("PS % recovery",Sheet4!$B$5,"Parish Name",K7528)&gt;99.949%,"OK","No")</f>
        <v>No</v>
      </c>
      <c r="D7528" t="e">
        <f>VLOOKUP(J7528,'Ref2'!C:E,3,0)</f>
        <v>#N/A</v>
      </c>
      <c r="F7528">
        <v>3</v>
      </c>
      <c r="I7528" t="e">
        <f>VLOOKUP(J7528,Ref!L:M,2,0)</f>
        <v>#N/A</v>
      </c>
      <c r="J7528" t="s">
        <v>1199</v>
      </c>
      <c r="K7528" t="str">
        <f>VLOOKUP($J7528,Ref!$D:$H,2,0)</f>
        <v xml:space="preserve">Thundridge                                   </v>
      </c>
      <c r="L7528" t="str">
        <f>VLOOKUP($J7528,Ref!$D:$H,3,0)</f>
        <v>Thundridge</v>
      </c>
      <c r="M7528" t="str">
        <f>VLOOKUP($J7528,Ref!$D:$H,4,0)</f>
        <v>Hertford and Ware Deanery</v>
      </c>
      <c r="N7528" t="str">
        <f>VLOOKUP($J7528,Ref!$D:$H,5,0)</f>
        <v>Archdeaconry of Hertford</v>
      </c>
    </row>
    <row r="7529" spans="1:19" x14ac:dyDescent="0.3">
      <c r="A7529">
        <v>2024</v>
      </c>
      <c r="C7529" t="str">
        <f>IF(GETPIVOTDATA("PS % recovery",Sheet4!$B$5,"Parish Name",K7529)&gt;99.949%,"OK","No")</f>
        <v>No</v>
      </c>
      <c r="D7529" t="e">
        <f>VLOOKUP(J7529,'Ref2'!C:E,3,0)</f>
        <v>#N/A</v>
      </c>
      <c r="F7529">
        <v>3</v>
      </c>
      <c r="I7529" t="str">
        <f>VLOOKUP(J7529,Ref!L:M,2,0)</f>
        <v>Yes</v>
      </c>
      <c r="J7529" t="s">
        <v>1209</v>
      </c>
      <c r="K7529" t="str">
        <f>VLOOKUP($J7529,Ref!$D:$H,2,0)</f>
        <v xml:space="preserve">Ware, Christ Church                          </v>
      </c>
      <c r="L7529" t="str">
        <f>VLOOKUP($J7529,Ref!$D:$H,3,0)</f>
        <v>Ware, Christ Church</v>
      </c>
      <c r="M7529" t="str">
        <f>VLOOKUP($J7529,Ref!$D:$H,4,0)</f>
        <v>Hertford and Ware Deanery</v>
      </c>
      <c r="N7529" t="str">
        <f>VLOOKUP($J7529,Ref!$D:$H,5,0)</f>
        <v>Archdeaconry of Hertford</v>
      </c>
      <c r="S7529">
        <v>9973.5</v>
      </c>
    </row>
    <row r="7530" spans="1:19" x14ac:dyDescent="0.3">
      <c r="A7530">
        <v>2024</v>
      </c>
      <c r="C7530" t="str">
        <f>IF(GETPIVOTDATA("PS % recovery",Sheet4!$B$5,"Parish Name",K7530)&gt;99.949%,"OK","No")</f>
        <v>OK</v>
      </c>
      <c r="D7530" t="e">
        <f>VLOOKUP(J7530,'Ref2'!C:E,3,0)</f>
        <v>#N/A</v>
      </c>
      <c r="F7530">
        <v>3</v>
      </c>
      <c r="I7530" t="e">
        <f>VLOOKUP(J7530,Ref!L:M,2,0)</f>
        <v>#N/A</v>
      </c>
      <c r="J7530" t="s">
        <v>1211</v>
      </c>
      <c r="K7530" t="str">
        <f>VLOOKUP($J7530,Ref!$D:$H,2,0)</f>
        <v xml:space="preserve">Ware                                         </v>
      </c>
      <c r="L7530" t="str">
        <f>VLOOKUP($J7530,Ref!$D:$H,3,0)</f>
        <v>Ware</v>
      </c>
      <c r="M7530" t="str">
        <f>VLOOKUP($J7530,Ref!$D:$H,4,0)</f>
        <v>Hertford and Ware Deanery</v>
      </c>
      <c r="N7530" t="str">
        <f>VLOOKUP($J7530,Ref!$D:$H,5,0)</f>
        <v>Archdeaconry of Hertford</v>
      </c>
      <c r="S7530">
        <v>5584.16</v>
      </c>
    </row>
    <row r="7531" spans="1:19" x14ac:dyDescent="0.3">
      <c r="A7531">
        <v>2024</v>
      </c>
      <c r="C7531" t="str">
        <f>IF(GETPIVOTDATA("PS % recovery",Sheet4!$B$5,"Parish Name",K7531)&gt;99.949%,"OK","No")</f>
        <v>OK</v>
      </c>
      <c r="D7531" t="e">
        <f>VLOOKUP(J7531,'Ref2'!C:E,3,0)</f>
        <v>#N/A</v>
      </c>
      <c r="F7531">
        <v>3</v>
      </c>
      <c r="I7531" t="e">
        <f>VLOOKUP(J7531,Ref!L:M,2,0)</f>
        <v>#N/A</v>
      </c>
      <c r="J7531" t="s">
        <v>1203</v>
      </c>
      <c r="K7531" t="str">
        <f>VLOOKUP($J7531,Ref!$D:$H,2,0)</f>
        <v xml:space="preserve">Wareside, Holy Trinity                       </v>
      </c>
      <c r="L7531" t="str">
        <f>VLOOKUP($J7531,Ref!$D:$H,3,0)</f>
        <v>Hunsdon with Widford and Wareside</v>
      </c>
      <c r="M7531" t="str">
        <f>VLOOKUP($J7531,Ref!$D:$H,4,0)</f>
        <v>Hertford and Ware Deanery</v>
      </c>
      <c r="N7531" t="str">
        <f>VLOOKUP($J7531,Ref!$D:$H,5,0)</f>
        <v>Archdeaconry of Hertford</v>
      </c>
      <c r="S7531">
        <v>1297</v>
      </c>
    </row>
    <row r="7532" spans="1:19" x14ac:dyDescent="0.3">
      <c r="A7532">
        <v>2024</v>
      </c>
      <c r="C7532" t="str">
        <f>IF(GETPIVOTDATA("PS % recovery",Sheet4!$B$5,"Parish Name",K7532)&gt;99.949%,"OK","No")</f>
        <v>OK</v>
      </c>
      <c r="D7532" t="e">
        <f>VLOOKUP(J7532,'Ref2'!C:E,3,0)</f>
        <v>#N/A</v>
      </c>
      <c r="F7532">
        <v>3</v>
      </c>
      <c r="I7532" t="e">
        <f>VLOOKUP(J7532,Ref!L:M,2,0)</f>
        <v>#N/A</v>
      </c>
      <c r="J7532" t="s">
        <v>1184</v>
      </c>
      <c r="K7532" t="str">
        <f>VLOOKUP($J7532,Ref!$D:$H,2,0)</f>
        <v xml:space="preserve">Waterford, St Michael and All Angels         </v>
      </c>
      <c r="L7532" t="str">
        <f>VLOOKUP($J7532,Ref!$D:$H,3,0)</f>
        <v>The Beane Valley Benefice</v>
      </c>
      <c r="M7532" t="str">
        <f>VLOOKUP($J7532,Ref!$D:$H,4,0)</f>
        <v>Hertford and Ware Deanery</v>
      </c>
      <c r="N7532" t="str">
        <f>VLOOKUP($J7532,Ref!$D:$H,5,0)</f>
        <v>Archdeaconry of Hertford</v>
      </c>
      <c r="S7532">
        <v>676</v>
      </c>
    </row>
    <row r="7533" spans="1:19" x14ac:dyDescent="0.3">
      <c r="A7533">
        <v>2024</v>
      </c>
      <c r="C7533" t="str">
        <f>IF(GETPIVOTDATA("PS % recovery",Sheet4!$B$5,"Parish Name",K7533)&gt;99.949%,"OK","No")</f>
        <v>OK</v>
      </c>
      <c r="D7533" t="e">
        <f>VLOOKUP(J7533,'Ref2'!C:E,3,0)</f>
        <v>#N/A</v>
      </c>
      <c r="F7533">
        <v>3</v>
      </c>
      <c r="I7533" t="e">
        <f>VLOOKUP(J7533,Ref!L:M,2,0)</f>
        <v>#N/A</v>
      </c>
      <c r="J7533" t="s">
        <v>1186</v>
      </c>
      <c r="K7533" t="str">
        <f>VLOOKUP($J7533,Ref!$D:$H,2,0)</f>
        <v xml:space="preserve">Watton-at-Stone                              </v>
      </c>
      <c r="L7533" t="str">
        <f>VLOOKUP($J7533,Ref!$D:$H,3,0)</f>
        <v>The Beane Valley Benefice</v>
      </c>
      <c r="M7533" t="str">
        <f>VLOOKUP($J7533,Ref!$D:$H,4,0)</f>
        <v>Hertford and Ware Deanery</v>
      </c>
      <c r="N7533" t="str">
        <f>VLOOKUP($J7533,Ref!$D:$H,5,0)</f>
        <v>Archdeaconry of Hertford</v>
      </c>
    </row>
    <row r="7534" spans="1:19" x14ac:dyDescent="0.3">
      <c r="A7534">
        <v>2024</v>
      </c>
      <c r="C7534" t="str">
        <f>IF(GETPIVOTDATA("PS % recovery",Sheet4!$B$5,"Parish Name",K7534)&gt;99.949%,"OK","No")</f>
        <v>OK</v>
      </c>
      <c r="D7534" t="e">
        <f>VLOOKUP(J7534,'Ref2'!C:E,3,0)</f>
        <v>#N/A</v>
      </c>
      <c r="F7534">
        <v>3</v>
      </c>
      <c r="I7534" t="e">
        <f>VLOOKUP(J7534,Ref!L:M,2,0)</f>
        <v>#N/A</v>
      </c>
      <c r="J7534" t="s">
        <v>1205</v>
      </c>
      <c r="K7534" t="str">
        <f>VLOOKUP($J7534,Ref!$D:$H,2,0)</f>
        <v xml:space="preserve">Widford                                      </v>
      </c>
      <c r="L7534" t="str">
        <f>VLOOKUP($J7534,Ref!$D:$H,3,0)</f>
        <v>Hunsdon with Widford and Wareside</v>
      </c>
      <c r="M7534" t="str">
        <f>VLOOKUP($J7534,Ref!$D:$H,4,0)</f>
        <v>Hertford and Ware Deanery</v>
      </c>
      <c r="N7534" t="str">
        <f>VLOOKUP($J7534,Ref!$D:$H,5,0)</f>
        <v>Archdeaconry of Hertford</v>
      </c>
      <c r="S7534">
        <v>1540</v>
      </c>
    </row>
    <row r="7535" spans="1:19" x14ac:dyDescent="0.3">
      <c r="A7535">
        <v>2024</v>
      </c>
      <c r="C7535" t="str">
        <f>IF(GETPIVOTDATA("PS % recovery",Sheet4!$B$5,"Parish Name",K7535)&gt;99.949%,"OK","No")</f>
        <v>OK</v>
      </c>
      <c r="D7535" t="e">
        <f>VLOOKUP(J7535,'Ref2'!C:E,3,0)</f>
        <v>#N/A</v>
      </c>
      <c r="F7535">
        <v>3</v>
      </c>
      <c r="I7535" t="e">
        <f>VLOOKUP(J7535,Ref!L:M,2,0)</f>
        <v>#N/A</v>
      </c>
      <c r="J7535" t="s">
        <v>877</v>
      </c>
      <c r="K7535" t="str">
        <f>VLOOKUP($J7535,Ref!$D:$H,2,0)</f>
        <v xml:space="preserve">Great Wymondley                              </v>
      </c>
      <c r="L7535" t="str">
        <f>VLOOKUP($J7535,Ref!$D:$H,3,0)</f>
        <v>St Ippolyts with Great and Little Wymondley</v>
      </c>
      <c r="M7535" t="str">
        <f>VLOOKUP($J7535,Ref!$D:$H,4,0)</f>
        <v>Hitchin Deanery</v>
      </c>
      <c r="N7535" t="str">
        <f>VLOOKUP($J7535,Ref!$D:$H,5,0)</f>
        <v xml:space="preserve">Archdeaconry of St Albans </v>
      </c>
      <c r="S7535">
        <v>498.33</v>
      </c>
    </row>
    <row r="7536" spans="1:19" x14ac:dyDescent="0.3">
      <c r="A7536">
        <v>2024</v>
      </c>
      <c r="C7536" t="str">
        <f>IF(GETPIVOTDATA("PS % recovery",Sheet4!$B$5,"Parish Name",K7536)&gt;99.949%,"OK","No")</f>
        <v>No</v>
      </c>
      <c r="D7536" t="e">
        <f>VLOOKUP(J7536,'Ref2'!C:E,3,0)</f>
        <v>#N/A</v>
      </c>
      <c r="F7536">
        <v>3</v>
      </c>
      <c r="I7536" t="e">
        <f>VLOOKUP(J7536,Ref!L:M,2,0)</f>
        <v>#N/A</v>
      </c>
      <c r="J7536" t="s">
        <v>881</v>
      </c>
      <c r="K7536" t="str">
        <f>VLOOKUP($J7536,Ref!$D:$H,2,0)</f>
        <v xml:space="preserve">Hitchin                                      </v>
      </c>
      <c r="L7536" t="str">
        <f>VLOOKUP($J7536,Ref!$D:$H,3,0)</f>
        <v>Hitchin &amp; St Paul's Walden (Team Ministry)</v>
      </c>
      <c r="M7536" t="str">
        <f>VLOOKUP($J7536,Ref!$D:$H,4,0)</f>
        <v>Hitchin Deanery</v>
      </c>
      <c r="N7536" t="str">
        <f>VLOOKUP($J7536,Ref!$D:$H,5,0)</f>
        <v xml:space="preserve">Archdeaconry of St Albans </v>
      </c>
    </row>
    <row r="7537" spans="1:19" x14ac:dyDescent="0.3">
      <c r="A7537">
        <v>2024</v>
      </c>
      <c r="C7537" t="str">
        <f>IF(GETPIVOTDATA("PS % recovery",Sheet4!$B$5,"Parish Name",K7537)&gt;99.949%,"OK","No")</f>
        <v>OK</v>
      </c>
      <c r="D7537" t="e">
        <f>VLOOKUP(J7537,'Ref2'!C:E,3,0)</f>
        <v>#N/A</v>
      </c>
      <c r="F7537">
        <v>3</v>
      </c>
      <c r="I7537" t="e">
        <f>VLOOKUP(J7537,Ref!L:M,2,0)</f>
        <v>#N/A</v>
      </c>
      <c r="J7537" t="s">
        <v>885</v>
      </c>
      <c r="K7537" t="str">
        <f>VLOOKUP($J7537,Ref!$D:$H,2,0)</f>
        <v>Holy Saviour Hitchin</v>
      </c>
      <c r="L7537" t="str">
        <f>VLOOKUP($J7537,Ref!$D:$H,3,0)</f>
        <v>Hitchin &amp; St Paul's Walden (Team Ministry)</v>
      </c>
      <c r="M7537" t="str">
        <f>VLOOKUP($J7537,Ref!$D:$H,4,0)</f>
        <v>Hitchin Deanery</v>
      </c>
      <c r="N7537" t="str">
        <f>VLOOKUP($J7537,Ref!$D:$H,5,0)</f>
        <v xml:space="preserve">Archdeaconry of St Albans </v>
      </c>
    </row>
    <row r="7538" spans="1:19" x14ac:dyDescent="0.3">
      <c r="A7538">
        <v>2024</v>
      </c>
      <c r="C7538" t="str">
        <f>IF(GETPIVOTDATA("PS % recovery",Sheet4!$B$5,"Parish Name",K7538)&gt;99.949%,"OK","No")</f>
        <v>No</v>
      </c>
      <c r="D7538" t="e">
        <f>VLOOKUP(J7538,'Ref2'!C:E,3,0)</f>
        <v>#N/A</v>
      </c>
      <c r="F7538">
        <v>3</v>
      </c>
      <c r="I7538" t="e">
        <f>VLOOKUP(J7538,Ref!L:M,2,0)</f>
        <v>#N/A</v>
      </c>
      <c r="J7538" t="s">
        <v>887</v>
      </c>
      <c r="K7538" t="str">
        <f>VLOOKUP($J7538,Ref!$D:$H,2,0)</f>
        <v>St Faith's Hitchin</v>
      </c>
      <c r="L7538" t="str">
        <f>VLOOKUP($J7538,Ref!$D:$H,3,0)</f>
        <v>Hitchin &amp; St Paul's Walden (Team Ministry)</v>
      </c>
      <c r="M7538" t="str">
        <f>VLOOKUP($J7538,Ref!$D:$H,4,0)</f>
        <v>Hitchin Deanery</v>
      </c>
      <c r="N7538" t="str">
        <f>VLOOKUP($J7538,Ref!$D:$H,5,0)</f>
        <v xml:space="preserve">Archdeaconry of St Albans </v>
      </c>
      <c r="S7538">
        <v>4000</v>
      </c>
    </row>
    <row r="7539" spans="1:19" x14ac:dyDescent="0.3">
      <c r="A7539">
        <v>2024</v>
      </c>
      <c r="C7539" t="str">
        <f>IF(GETPIVOTDATA("PS % recovery",Sheet4!$B$5,"Parish Name",K7539)&gt;99.949%,"OK","No")</f>
        <v>OK</v>
      </c>
      <c r="D7539" t="e">
        <f>VLOOKUP(J7539,'Ref2'!C:E,3,0)</f>
        <v>#N/A</v>
      </c>
      <c r="F7539">
        <v>3</v>
      </c>
      <c r="I7539" t="e">
        <f>VLOOKUP(J7539,Ref!L:M,2,0)</f>
        <v>#N/A</v>
      </c>
      <c r="J7539" t="s">
        <v>889</v>
      </c>
      <c r="K7539" t="str">
        <f>VLOOKUP($J7539,Ref!$D:$H,2,0)</f>
        <v>St Mark's Hitchin</v>
      </c>
      <c r="L7539" t="str">
        <f>VLOOKUP($J7539,Ref!$D:$H,3,0)</f>
        <v>Hitchin &amp; St Paul's Walden (Team Ministry)</v>
      </c>
      <c r="M7539" t="str">
        <f>VLOOKUP($J7539,Ref!$D:$H,4,0)</f>
        <v>Hitchin Deanery</v>
      </c>
      <c r="N7539" t="str">
        <f>VLOOKUP($J7539,Ref!$D:$H,5,0)</f>
        <v xml:space="preserve">Archdeaconry of St Albans </v>
      </c>
    </row>
    <row r="7540" spans="1:19" x14ac:dyDescent="0.3">
      <c r="A7540">
        <v>2024</v>
      </c>
      <c r="C7540" t="str">
        <f>IF(GETPIVOTDATA("PS % recovery",Sheet4!$B$5,"Parish Name",K7540)&gt;99.949%,"OK","No")</f>
        <v>OK</v>
      </c>
      <c r="D7540" t="e">
        <f>VLOOKUP(J7540,'Ref2'!C:E,3,0)</f>
        <v>#N/A</v>
      </c>
      <c r="F7540">
        <v>3</v>
      </c>
      <c r="I7540" t="e">
        <f>VLOOKUP(J7540,Ref!L:M,2,0)</f>
        <v>#N/A</v>
      </c>
      <c r="J7540" t="s">
        <v>883</v>
      </c>
      <c r="K7540" t="str">
        <f>VLOOKUP($J7540,Ref!$D:$H,2,0)</f>
        <v>St Mary's Hitchin</v>
      </c>
      <c r="L7540" t="str">
        <f>VLOOKUP($J7540,Ref!$D:$H,3,0)</f>
        <v>Hitchin &amp; St Paul's Walden (Team Ministry)</v>
      </c>
      <c r="M7540" t="str">
        <f>VLOOKUP($J7540,Ref!$D:$H,4,0)</f>
        <v>Hitchin Deanery</v>
      </c>
      <c r="N7540" t="str">
        <f>VLOOKUP($J7540,Ref!$D:$H,5,0)</f>
        <v xml:space="preserve">Archdeaconry of St Albans </v>
      </c>
      <c r="S7540">
        <v>5000</v>
      </c>
    </row>
    <row r="7541" spans="1:19" x14ac:dyDescent="0.3">
      <c r="A7541">
        <v>2024</v>
      </c>
      <c r="C7541" t="str">
        <f>IF(GETPIVOTDATA("PS % recovery",Sheet4!$B$5,"Parish Name",K7541)&gt;99.949%,"OK","No")</f>
        <v>No</v>
      </c>
      <c r="D7541" t="e">
        <f>VLOOKUP(J7541,'Ref2'!C:E,3,0)</f>
        <v>#N/A</v>
      </c>
      <c r="F7541">
        <v>3</v>
      </c>
      <c r="I7541" t="str">
        <f>VLOOKUP(J7541,Ref!L:M,2,0)</f>
        <v>Yes</v>
      </c>
      <c r="J7541" t="s">
        <v>891</v>
      </c>
      <c r="K7541" t="str">
        <f>VLOOKUP($J7541,Ref!$D:$H,2,0)</f>
        <v xml:space="preserve">Holwell                                      </v>
      </c>
      <c r="L7541" t="str">
        <f>VLOOKUP($J7541,Ref!$D:$H,3,0)</f>
        <v>Holwell, Ickleford and Pirton</v>
      </c>
      <c r="M7541" t="str">
        <f>VLOOKUP($J7541,Ref!$D:$H,4,0)</f>
        <v>Hitchin Deanery</v>
      </c>
      <c r="N7541" t="str">
        <f>VLOOKUP($J7541,Ref!$D:$H,5,0)</f>
        <v xml:space="preserve">Archdeaconry of St Albans </v>
      </c>
    </row>
    <row r="7542" spans="1:19" x14ac:dyDescent="0.3">
      <c r="A7542">
        <v>2024</v>
      </c>
      <c r="C7542" t="str">
        <f>IF(GETPIVOTDATA("PS % recovery",Sheet4!$B$5,"Parish Name",K7542)&gt;99.949%,"OK","No")</f>
        <v>OK</v>
      </c>
      <c r="D7542" t="e">
        <f>VLOOKUP(J7542,'Ref2'!C:E,3,0)</f>
        <v>#N/A</v>
      </c>
      <c r="F7542">
        <v>3</v>
      </c>
      <c r="I7542" t="e">
        <f>VLOOKUP(J7542,Ref!L:M,2,0)</f>
        <v>#N/A</v>
      </c>
      <c r="J7542" t="s">
        <v>893</v>
      </c>
      <c r="K7542" t="str">
        <f>VLOOKUP($J7542,Ref!$D:$H,2,0)</f>
        <v xml:space="preserve">Ickleford                                    </v>
      </c>
      <c r="L7542" t="str">
        <f>VLOOKUP($J7542,Ref!$D:$H,3,0)</f>
        <v>Holwell, Ickleford and Pirton</v>
      </c>
      <c r="M7542" t="str">
        <f>VLOOKUP($J7542,Ref!$D:$H,4,0)</f>
        <v>Hitchin Deanery</v>
      </c>
      <c r="N7542" t="str">
        <f>VLOOKUP($J7542,Ref!$D:$H,5,0)</f>
        <v xml:space="preserve">Archdeaconry of St Albans </v>
      </c>
      <c r="S7542">
        <v>2619</v>
      </c>
    </row>
    <row r="7543" spans="1:19" x14ac:dyDescent="0.3">
      <c r="A7543">
        <v>2024</v>
      </c>
      <c r="C7543" t="str">
        <f>IF(GETPIVOTDATA("PS % recovery",Sheet4!$B$5,"Parish Name",K7543)&gt;99.949%,"OK","No")</f>
        <v>No</v>
      </c>
      <c r="D7543" t="e">
        <f>VLOOKUP(J7543,'Ref2'!C:E,3,0)</f>
        <v>#N/A</v>
      </c>
      <c r="F7543">
        <v>3</v>
      </c>
      <c r="I7543" t="e">
        <f>VLOOKUP(J7543,Ref!L:M,2,0)</f>
        <v>#N/A</v>
      </c>
      <c r="J7543" t="s">
        <v>818</v>
      </c>
      <c r="K7543" t="str">
        <f>VLOOKUP($J7543,Ref!$D:$H,2,0)</f>
        <v xml:space="preserve">Kings Walden                                 </v>
      </c>
      <c r="L7543" t="str">
        <f>VLOOKUP($J7543,Ref!$D:$H,3,0)</f>
        <v>King's Walden and Offley with Lilley</v>
      </c>
      <c r="M7543" t="str">
        <f>VLOOKUP($J7543,Ref!$D:$H,4,0)</f>
        <v>Hitchin Deanery</v>
      </c>
      <c r="N7543" t="str">
        <f>VLOOKUP($J7543,Ref!$D:$H,5,0)</f>
        <v xml:space="preserve">Archdeaconry of St Albans </v>
      </c>
      <c r="S7543">
        <v>1600</v>
      </c>
    </row>
    <row r="7544" spans="1:19" x14ac:dyDescent="0.3">
      <c r="A7544">
        <v>2024</v>
      </c>
      <c r="C7544" t="str">
        <f>IF(GETPIVOTDATA("PS % recovery",Sheet4!$B$5,"Parish Name",K7544)&gt;99.949%,"OK","No")</f>
        <v>No</v>
      </c>
      <c r="D7544" t="e">
        <f>VLOOKUP(J7544,'Ref2'!C:E,3,0)</f>
        <v>#N/A</v>
      </c>
      <c r="F7544">
        <v>3</v>
      </c>
      <c r="I7544" t="e">
        <f>VLOOKUP(J7544,Ref!L:M,2,0)</f>
        <v>#N/A</v>
      </c>
      <c r="J7544" t="s">
        <v>898</v>
      </c>
      <c r="K7544" t="str">
        <f>VLOOKUP($J7544,Ref!$D:$H,2,0)</f>
        <v xml:space="preserve">Old Letchworth                               </v>
      </c>
      <c r="L7544" t="str">
        <f>VLOOKUP($J7544,Ref!$D:$H,3,0)</f>
        <v>Letchworth, St Paul with Willian and Old Letchworth</v>
      </c>
      <c r="M7544" t="str">
        <f>VLOOKUP($J7544,Ref!$D:$H,4,0)</f>
        <v>Hitchin Deanery</v>
      </c>
      <c r="N7544" t="str">
        <f>VLOOKUP($J7544,Ref!$D:$H,5,0)</f>
        <v xml:space="preserve">Archdeaconry of St Albans </v>
      </c>
      <c r="S7544">
        <v>534</v>
      </c>
    </row>
    <row r="7545" spans="1:19" x14ac:dyDescent="0.3">
      <c r="A7545">
        <v>2024</v>
      </c>
      <c r="C7545" t="str">
        <f>IF(GETPIVOTDATA("PS % recovery",Sheet4!$B$5,"Parish Name",K7545)&gt;99.949%,"OK","No")</f>
        <v>OK</v>
      </c>
      <c r="D7545" t="e">
        <f>VLOOKUP(J7545,'Ref2'!C:E,3,0)</f>
        <v>#N/A</v>
      </c>
      <c r="F7545">
        <v>3</v>
      </c>
      <c r="I7545" t="str">
        <f>VLOOKUP(J7545,Ref!L:M,2,0)</f>
        <v>Yes</v>
      </c>
      <c r="J7545" t="s">
        <v>900</v>
      </c>
      <c r="K7545" t="str">
        <f>VLOOKUP($J7545,Ref!$D:$H,2,0)</f>
        <v xml:space="preserve">Letchworth, St Paul                          </v>
      </c>
      <c r="L7545" t="str">
        <f>VLOOKUP($J7545,Ref!$D:$H,3,0)</f>
        <v>Letchworth, St Paul with Willian and Old Letchworth</v>
      </c>
      <c r="M7545" t="str">
        <f>VLOOKUP($J7545,Ref!$D:$H,4,0)</f>
        <v>Hitchin Deanery</v>
      </c>
      <c r="N7545" t="str">
        <f>VLOOKUP($J7545,Ref!$D:$H,5,0)</f>
        <v xml:space="preserve">Archdeaconry of St Albans </v>
      </c>
      <c r="S7545">
        <v>8082</v>
      </c>
    </row>
    <row r="7546" spans="1:19" x14ac:dyDescent="0.3">
      <c r="A7546">
        <v>2024</v>
      </c>
      <c r="C7546" t="str">
        <f>IF(GETPIVOTDATA("PS % recovery",Sheet4!$B$5,"Parish Name",K7546)&gt;99.949%,"OK","No")</f>
        <v>OK</v>
      </c>
      <c r="D7546" t="e">
        <f>VLOOKUP(J7546,'Ref2'!C:E,3,0)</f>
        <v>#N/A</v>
      </c>
      <c r="F7546">
        <v>3</v>
      </c>
      <c r="I7546" t="e">
        <f>VLOOKUP(J7546,Ref!L:M,2,0)</f>
        <v>#N/A</v>
      </c>
      <c r="J7546" t="s">
        <v>819</v>
      </c>
      <c r="K7546" t="str">
        <f>VLOOKUP($J7546,Ref!$D:$H,2,0)</f>
        <v xml:space="preserve">Lilley                                       </v>
      </c>
      <c r="L7546" t="str">
        <f>VLOOKUP($J7546,Ref!$D:$H,3,0)</f>
        <v>King's Walden and Offley with Lilley</v>
      </c>
      <c r="M7546" t="str">
        <f>VLOOKUP($J7546,Ref!$D:$H,4,0)</f>
        <v>Hitchin Deanery</v>
      </c>
      <c r="N7546" t="str">
        <f>VLOOKUP($J7546,Ref!$D:$H,5,0)</f>
        <v xml:space="preserve">Archdeaconry of St Albans </v>
      </c>
      <c r="S7546">
        <v>750</v>
      </c>
    </row>
    <row r="7547" spans="1:19" x14ac:dyDescent="0.3">
      <c r="A7547">
        <v>2024</v>
      </c>
      <c r="C7547" t="str">
        <f>IF(GETPIVOTDATA("PS % recovery",Sheet4!$B$5,"Parish Name",K7547)&gt;99.949%,"OK","No")</f>
        <v>No</v>
      </c>
      <c r="D7547" t="e">
        <f>VLOOKUP(J7547,'Ref2'!C:E,3,0)</f>
        <v>#N/A</v>
      </c>
      <c r="F7547">
        <v>3</v>
      </c>
      <c r="I7547" t="e">
        <f>VLOOKUP(J7547,Ref!L:M,2,0)</f>
        <v>#N/A</v>
      </c>
      <c r="J7547" t="s">
        <v>879</v>
      </c>
      <c r="K7547" t="str">
        <f>VLOOKUP($J7547,Ref!$D:$H,2,0)</f>
        <v xml:space="preserve">Little Wymondley                             </v>
      </c>
      <c r="L7547" t="str">
        <f>VLOOKUP($J7547,Ref!$D:$H,3,0)</f>
        <v>St Ippolyts with Great and Little Wymondley</v>
      </c>
      <c r="M7547" t="str">
        <f>VLOOKUP($J7547,Ref!$D:$H,4,0)</f>
        <v>Hitchin Deanery</v>
      </c>
      <c r="N7547" t="str">
        <f>VLOOKUP($J7547,Ref!$D:$H,5,0)</f>
        <v xml:space="preserve">Archdeaconry of St Albans </v>
      </c>
      <c r="S7547">
        <v>200</v>
      </c>
    </row>
    <row r="7548" spans="1:19" x14ac:dyDescent="0.3">
      <c r="A7548">
        <v>2024</v>
      </c>
      <c r="C7548" t="str">
        <f>IF(GETPIVOTDATA("PS % recovery",Sheet4!$B$5,"Parish Name",K7548)&gt;99.949%,"OK","No")</f>
        <v>OK</v>
      </c>
      <c r="D7548" t="e">
        <f>VLOOKUP(J7548,'Ref2'!C:E,3,0)</f>
        <v>#N/A</v>
      </c>
      <c r="F7548">
        <v>3</v>
      </c>
      <c r="I7548" t="e">
        <f>VLOOKUP(J7548,Ref!L:M,2,0)</f>
        <v>#N/A</v>
      </c>
      <c r="J7548" t="s">
        <v>821</v>
      </c>
      <c r="K7548" t="str">
        <f>VLOOKUP($J7548,Ref!$D:$H,2,0)</f>
        <v xml:space="preserve">Norton                                       </v>
      </c>
      <c r="L7548" t="str">
        <f>VLOOKUP($J7548,Ref!$D:$H,3,0)</f>
        <v>Norton</v>
      </c>
      <c r="M7548" t="str">
        <f>VLOOKUP($J7548,Ref!$D:$H,4,0)</f>
        <v>Hitchin Deanery</v>
      </c>
      <c r="N7548" t="str">
        <f>VLOOKUP($J7548,Ref!$D:$H,5,0)</f>
        <v xml:space="preserve">Archdeaconry of St Albans </v>
      </c>
      <c r="S7548">
        <v>5533.08</v>
      </c>
    </row>
    <row r="7549" spans="1:19" x14ac:dyDescent="0.3">
      <c r="A7549">
        <v>2024</v>
      </c>
      <c r="C7549" t="str">
        <f>IF(GETPIVOTDATA("PS % recovery",Sheet4!$B$5,"Parish Name",K7549)&gt;99.949%,"OK","No")</f>
        <v>No</v>
      </c>
      <c r="D7549" t="e">
        <f>VLOOKUP(J7549,'Ref2'!C:E,3,0)</f>
        <v>#N/A</v>
      </c>
      <c r="F7549">
        <v>3</v>
      </c>
      <c r="I7549" t="e">
        <f>VLOOKUP(J7549,Ref!L:M,2,0)</f>
        <v>#N/A</v>
      </c>
      <c r="J7549" t="s">
        <v>822</v>
      </c>
      <c r="K7549" t="str">
        <f>VLOOKUP($J7549,Ref!$D:$H,2,0)</f>
        <v xml:space="preserve">Offley                                       </v>
      </c>
      <c r="L7549" t="str">
        <f>VLOOKUP($J7549,Ref!$D:$H,3,0)</f>
        <v>King's Walden and Offley with Lilley</v>
      </c>
      <c r="M7549" t="str">
        <f>VLOOKUP($J7549,Ref!$D:$H,4,0)</f>
        <v>Hitchin Deanery</v>
      </c>
      <c r="N7549" t="str">
        <f>VLOOKUP($J7549,Ref!$D:$H,5,0)</f>
        <v xml:space="preserve">Archdeaconry of St Albans </v>
      </c>
    </row>
    <row r="7550" spans="1:19" x14ac:dyDescent="0.3">
      <c r="A7550">
        <v>2024</v>
      </c>
      <c r="C7550" t="str">
        <f>IF(GETPIVOTDATA("PS % recovery",Sheet4!$B$5,"Parish Name",K7550)&gt;99.949%,"OK","No")</f>
        <v>OK</v>
      </c>
      <c r="D7550" t="e">
        <f>VLOOKUP(J7550,'Ref2'!C:E,3,0)</f>
        <v>#N/A</v>
      </c>
      <c r="F7550">
        <v>3</v>
      </c>
      <c r="I7550" t="e">
        <f>VLOOKUP(J7550,Ref!L:M,2,0)</f>
        <v>#N/A</v>
      </c>
      <c r="J7550" t="s">
        <v>905</v>
      </c>
      <c r="K7550" t="str">
        <f>VLOOKUP($J7550,Ref!$D:$H,2,0)</f>
        <v xml:space="preserve">Pirton                                       </v>
      </c>
      <c r="L7550" t="str">
        <f>VLOOKUP($J7550,Ref!$D:$H,3,0)</f>
        <v>Holwell, Ickleford and Pirton</v>
      </c>
      <c r="M7550" t="str">
        <f>VLOOKUP($J7550,Ref!$D:$H,4,0)</f>
        <v>Hitchin Deanery</v>
      </c>
      <c r="N7550" t="str">
        <f>VLOOKUP($J7550,Ref!$D:$H,5,0)</f>
        <v xml:space="preserve">Archdeaconry of St Albans </v>
      </c>
      <c r="S7550">
        <v>2260</v>
      </c>
    </row>
    <row r="7551" spans="1:19" x14ac:dyDescent="0.3">
      <c r="A7551">
        <v>2024</v>
      </c>
      <c r="C7551" t="str">
        <f>IF(GETPIVOTDATA("PS % recovery",Sheet4!$B$5,"Parish Name",K7551)&gt;99.949%,"OK","No")</f>
        <v>OK</v>
      </c>
      <c r="D7551" t="e">
        <f>VLOOKUP(J7551,'Ref2'!C:E,3,0)</f>
        <v>#N/A</v>
      </c>
      <c r="F7551">
        <v>3</v>
      </c>
      <c r="I7551" t="e">
        <f>VLOOKUP(J7551,Ref!L:M,2,0)</f>
        <v>#N/A</v>
      </c>
      <c r="J7551" t="s">
        <v>907</v>
      </c>
      <c r="K7551" t="str">
        <f>VLOOKUP($J7551,Ref!$D:$H,2,0)</f>
        <v xml:space="preserve">Radwell                                      </v>
      </c>
      <c r="L7551" t="str">
        <f>VLOOKUP($J7551,Ref!$D:$H,3,0)</f>
        <v>Stotfold with Radwell</v>
      </c>
      <c r="M7551" t="str">
        <f>VLOOKUP($J7551,Ref!$D:$H,4,0)</f>
        <v>Hitchin Deanery</v>
      </c>
      <c r="N7551" t="str">
        <f>VLOOKUP($J7551,Ref!$D:$H,5,0)</f>
        <v xml:space="preserve">Archdeaconry of St Albans </v>
      </c>
    </row>
    <row r="7552" spans="1:19" x14ac:dyDescent="0.3">
      <c r="A7552">
        <v>2024</v>
      </c>
      <c r="C7552" t="str">
        <f>IF(GETPIVOTDATA("PS % recovery",Sheet4!$B$5,"Parish Name",K7552)&gt;99.949%,"OK","No")</f>
        <v>OK</v>
      </c>
      <c r="D7552" t="e">
        <f>VLOOKUP(J7552,'Ref2'!C:E,3,0)</f>
        <v>#N/A</v>
      </c>
      <c r="F7552">
        <v>3</v>
      </c>
      <c r="I7552" t="e">
        <f>VLOOKUP(J7552,Ref!L:M,2,0)</f>
        <v>#N/A</v>
      </c>
      <c r="J7552" t="s">
        <v>909</v>
      </c>
      <c r="K7552" t="str">
        <f>VLOOKUP($J7552,Ref!$D:$H,2,0)</f>
        <v xml:space="preserve">St Ippolyts                                  </v>
      </c>
      <c r="L7552" t="str">
        <f>VLOOKUP($J7552,Ref!$D:$H,3,0)</f>
        <v>St Ippolyts with Great and Little Wymondley</v>
      </c>
      <c r="M7552" t="str">
        <f>VLOOKUP($J7552,Ref!$D:$H,4,0)</f>
        <v>Hitchin Deanery</v>
      </c>
      <c r="N7552" t="str">
        <f>VLOOKUP($J7552,Ref!$D:$H,5,0)</f>
        <v xml:space="preserve">Archdeaconry of St Albans </v>
      </c>
      <c r="S7552">
        <v>3542</v>
      </c>
    </row>
    <row r="7553" spans="1:19" x14ac:dyDescent="0.3">
      <c r="A7553">
        <v>2024</v>
      </c>
      <c r="C7553" t="str">
        <f>IF(GETPIVOTDATA("PS % recovery",Sheet4!$B$5,"Parish Name",K7553)&gt;99.949%,"OK","No")</f>
        <v>OK</v>
      </c>
      <c r="D7553" t="e">
        <f>VLOOKUP(J7553,'Ref2'!C:E,3,0)</f>
        <v>#N/A</v>
      </c>
      <c r="F7553">
        <v>3</v>
      </c>
      <c r="I7553" t="e">
        <f>VLOOKUP(J7553,Ref!L:M,2,0)</f>
        <v>#N/A</v>
      </c>
      <c r="J7553" t="s">
        <v>911</v>
      </c>
      <c r="K7553" t="str">
        <f>VLOOKUP($J7553,Ref!$D:$H,2,0)</f>
        <v xml:space="preserve">St Paul's Walden                             </v>
      </c>
      <c r="L7553" t="str">
        <f>VLOOKUP($J7553,Ref!$D:$H,3,0)</f>
        <v>Hitchin &amp; St Paul's Walden (Team Ministry)</v>
      </c>
      <c r="M7553" t="str">
        <f>VLOOKUP($J7553,Ref!$D:$H,4,0)</f>
        <v>Hitchin Deanery</v>
      </c>
      <c r="N7553" t="str">
        <f>VLOOKUP($J7553,Ref!$D:$H,5,0)</f>
        <v xml:space="preserve">Archdeaconry of St Albans </v>
      </c>
      <c r="S7553">
        <v>1781</v>
      </c>
    </row>
    <row r="7554" spans="1:19" x14ac:dyDescent="0.3">
      <c r="A7554">
        <v>2024</v>
      </c>
      <c r="C7554" t="str">
        <f>IF(GETPIVOTDATA("PS % recovery",Sheet4!$B$5,"Parish Name",K7554)&gt;99.949%,"OK","No")</f>
        <v>OK</v>
      </c>
      <c r="D7554" t="e">
        <f>VLOOKUP(J7554,'Ref2'!C:E,3,0)</f>
        <v>#N/A</v>
      </c>
      <c r="F7554">
        <v>3</v>
      </c>
      <c r="I7554" t="e">
        <f>VLOOKUP(J7554,Ref!L:M,2,0)</f>
        <v>#N/A</v>
      </c>
      <c r="J7554" t="s">
        <v>913</v>
      </c>
      <c r="K7554" t="str">
        <f>VLOOKUP($J7554,Ref!$D:$H,2,0)</f>
        <v xml:space="preserve">Stotfold                                     </v>
      </c>
      <c r="L7554" t="str">
        <f>VLOOKUP($J7554,Ref!$D:$H,3,0)</f>
        <v>Stotfold with Radwell</v>
      </c>
      <c r="M7554" t="str">
        <f>VLOOKUP($J7554,Ref!$D:$H,4,0)</f>
        <v>Hitchin Deanery</v>
      </c>
      <c r="N7554" t="str">
        <f>VLOOKUP($J7554,Ref!$D:$H,5,0)</f>
        <v xml:space="preserve">Archdeaconry of St Albans </v>
      </c>
      <c r="S7554">
        <v>4580</v>
      </c>
    </row>
    <row r="7555" spans="1:19" x14ac:dyDescent="0.3">
      <c r="A7555">
        <v>2024</v>
      </c>
      <c r="C7555" t="str">
        <f>IF(GETPIVOTDATA("PS % recovery",Sheet4!$B$5,"Parish Name",K7555)&gt;99.949%,"OK","No")</f>
        <v>OK</v>
      </c>
      <c r="D7555" t="e">
        <f>VLOOKUP(J7555,'Ref2'!C:E,3,0)</f>
        <v>#N/A</v>
      </c>
      <c r="F7555">
        <v>3</v>
      </c>
      <c r="I7555" t="str">
        <f>VLOOKUP(J7555,Ref!L:M,2,0)</f>
        <v>Yes</v>
      </c>
      <c r="J7555" t="s">
        <v>915</v>
      </c>
      <c r="K7555" t="str">
        <f>VLOOKUP($J7555,Ref!$D:$H,2,0)</f>
        <v xml:space="preserve">Wilbury                                      </v>
      </c>
      <c r="L7555" t="str">
        <f>VLOOKUP($J7555,Ref!$D:$H,3,0)</f>
        <v>Wilbury</v>
      </c>
      <c r="M7555" t="str">
        <f>VLOOKUP($J7555,Ref!$D:$H,4,0)</f>
        <v>Hitchin Deanery</v>
      </c>
      <c r="N7555" t="str">
        <f>VLOOKUP($J7555,Ref!$D:$H,5,0)</f>
        <v xml:space="preserve">Archdeaconry of St Albans </v>
      </c>
      <c r="S7555">
        <v>3370</v>
      </c>
    </row>
    <row r="7556" spans="1:19" x14ac:dyDescent="0.3">
      <c r="A7556">
        <v>2024</v>
      </c>
      <c r="C7556" t="str">
        <f>IF(GETPIVOTDATA("PS % recovery",Sheet4!$B$5,"Parish Name",K7556)&gt;99.949%,"OK","No")</f>
        <v>OK</v>
      </c>
      <c r="D7556" t="e">
        <f>VLOOKUP(J7556,'Ref2'!C:E,3,0)</f>
        <v>#N/A</v>
      </c>
      <c r="F7556">
        <v>3</v>
      </c>
      <c r="I7556" t="e">
        <f>VLOOKUP(J7556,Ref!L:M,2,0)</f>
        <v>#N/A</v>
      </c>
      <c r="J7556" t="s">
        <v>902</v>
      </c>
      <c r="K7556" t="str">
        <f>VLOOKUP($J7556,Ref!$D:$H,2,0)</f>
        <v xml:space="preserve">Willian                                      </v>
      </c>
      <c r="L7556" t="str">
        <f>VLOOKUP($J7556,Ref!$D:$H,3,0)</f>
        <v>Letchworth, St Paul with Willian and Old Letchworth</v>
      </c>
      <c r="M7556" t="str">
        <f>VLOOKUP($J7556,Ref!$D:$H,4,0)</f>
        <v>Hitchin Deanery</v>
      </c>
      <c r="N7556" t="str">
        <f>VLOOKUP($J7556,Ref!$D:$H,5,0)</f>
        <v xml:space="preserve">Archdeaconry of St Albans </v>
      </c>
      <c r="S7556">
        <v>1291</v>
      </c>
    </row>
    <row r="7557" spans="1:19" x14ac:dyDescent="0.3">
      <c r="A7557">
        <v>2024</v>
      </c>
      <c r="C7557" t="str">
        <f>IF(GETPIVOTDATA("PS % recovery",Sheet4!$B$5,"Parish Name",K7557)&gt;99.949%,"OK","No")</f>
        <v>OK</v>
      </c>
      <c r="D7557" t="e">
        <f>VLOOKUP(J7557,'Ref2'!C:E,3,0)</f>
        <v>#N/A</v>
      </c>
      <c r="F7557">
        <v>3</v>
      </c>
      <c r="I7557" t="e">
        <f>VLOOKUP(J7557,Ref!L:M,2,0)</f>
        <v>#N/A</v>
      </c>
      <c r="J7557" t="s">
        <v>931</v>
      </c>
      <c r="K7557" t="str">
        <f>VLOOKUP($J7557,Ref!$D:$H,2,0)</f>
        <v xml:space="preserve">Bovingdon                                    </v>
      </c>
      <c r="L7557" t="str">
        <f>VLOOKUP($J7557,Ref!$D:$H,3,0)</f>
        <v>Bovingdon</v>
      </c>
      <c r="M7557" t="str">
        <f>VLOOKUP($J7557,Ref!$D:$H,4,0)</f>
        <v>Rickmansworth Deanery</v>
      </c>
      <c r="N7557" t="str">
        <f>VLOOKUP($J7557,Ref!$D:$H,5,0)</f>
        <v xml:space="preserve">Archdeaconry of St Albans </v>
      </c>
      <c r="S7557">
        <v>4082</v>
      </c>
    </row>
    <row r="7558" spans="1:19" x14ac:dyDescent="0.3">
      <c r="A7558">
        <v>2024</v>
      </c>
      <c r="C7558" t="str">
        <f>IF(GETPIVOTDATA("PS % recovery",Sheet4!$B$5,"Parish Name",K7558)&gt;99.949%,"OK","No")</f>
        <v>OK</v>
      </c>
      <c r="D7558" t="e">
        <f>VLOOKUP(J7558,'Ref2'!C:E,3,0)</f>
        <v>#N/A</v>
      </c>
      <c r="F7558">
        <v>3</v>
      </c>
      <c r="I7558" t="e">
        <f>VLOOKUP(J7558,Ref!L:M,2,0)</f>
        <v>#N/A</v>
      </c>
      <c r="J7558" t="s">
        <v>917</v>
      </c>
      <c r="K7558" t="str">
        <f>VLOOKUP($J7558,Ref!$D:$H,2,0)</f>
        <v xml:space="preserve">Chipperfield                                 </v>
      </c>
      <c r="L7558" t="str">
        <f>VLOOKUP($J7558,Ref!$D:$H,3,0)</f>
        <v>Sarratt and Chipperfield</v>
      </c>
      <c r="M7558" t="str">
        <f>VLOOKUP($J7558,Ref!$D:$H,4,0)</f>
        <v>Rickmansworth Deanery</v>
      </c>
      <c r="N7558" t="str">
        <f>VLOOKUP($J7558,Ref!$D:$H,5,0)</f>
        <v xml:space="preserve">Archdeaconry of St Albans </v>
      </c>
      <c r="S7558">
        <v>4216</v>
      </c>
    </row>
    <row r="7559" spans="1:19" x14ac:dyDescent="0.3">
      <c r="A7559">
        <v>2024</v>
      </c>
      <c r="C7559" t="str">
        <f>IF(GETPIVOTDATA("PS % recovery",Sheet4!$B$5,"Parish Name",K7559)&gt;99.949%,"OK","No")</f>
        <v>OK</v>
      </c>
      <c r="D7559" t="str">
        <f>VLOOKUP(J7559,'Ref2'!C:E,3,0)</f>
        <v>LLF</v>
      </c>
      <c r="F7559">
        <v>3</v>
      </c>
      <c r="I7559" t="str">
        <f>VLOOKUP(J7559,Ref!L:M,2,0)</f>
        <v>Yes</v>
      </c>
      <c r="J7559" t="s">
        <v>919</v>
      </c>
      <c r="K7559" t="str">
        <f>VLOOKUP($J7559,Ref!$D:$H,2,0)</f>
        <v xml:space="preserve">Chorleywood, Christ Church                   </v>
      </c>
      <c r="L7559" t="str">
        <f>VLOOKUP($J7559,Ref!$D:$H,3,0)</f>
        <v>Chorleywood, Christ Church</v>
      </c>
      <c r="M7559" t="str">
        <f>VLOOKUP($J7559,Ref!$D:$H,4,0)</f>
        <v>Rickmansworth Deanery</v>
      </c>
      <c r="N7559" t="str">
        <f>VLOOKUP($J7559,Ref!$D:$H,5,0)</f>
        <v xml:space="preserve">Archdeaconry of St Albans </v>
      </c>
      <c r="S7559">
        <v>18031</v>
      </c>
    </row>
    <row r="7560" spans="1:19" x14ac:dyDescent="0.3">
      <c r="A7560">
        <v>2024</v>
      </c>
      <c r="C7560" t="str">
        <f>IF(GETPIVOTDATA("PS % recovery",Sheet4!$B$5,"Parish Name",K7560)&gt;99.949%,"OK","No")</f>
        <v>OK</v>
      </c>
      <c r="D7560" t="str">
        <f>VLOOKUP(J7560,'Ref2'!C:E,3,0)</f>
        <v>LLF</v>
      </c>
      <c r="F7560">
        <v>3</v>
      </c>
      <c r="I7560" t="str">
        <f>VLOOKUP(J7560,Ref!L:M,2,0)</f>
        <v>Yes</v>
      </c>
      <c r="J7560" t="s">
        <v>921</v>
      </c>
      <c r="K7560" t="str">
        <f>VLOOKUP($J7560,Ref!$D:$H,2,0)</f>
        <v xml:space="preserve">Chorleywood, St Andrew                       </v>
      </c>
      <c r="L7560" t="str">
        <f>VLOOKUP($J7560,Ref!$D:$H,3,0)</f>
        <v>Chorleywood, St Andrew</v>
      </c>
      <c r="M7560" t="str">
        <f>VLOOKUP($J7560,Ref!$D:$H,4,0)</f>
        <v>Rickmansworth Deanery</v>
      </c>
      <c r="N7560" t="str">
        <f>VLOOKUP($J7560,Ref!$D:$H,5,0)</f>
        <v xml:space="preserve">Archdeaconry of St Albans </v>
      </c>
      <c r="S7560">
        <v>11424</v>
      </c>
    </row>
    <row r="7561" spans="1:19" x14ac:dyDescent="0.3">
      <c r="A7561">
        <v>2024</v>
      </c>
      <c r="C7561" t="str">
        <f>IF(GETPIVOTDATA("PS % recovery",Sheet4!$B$5,"Parish Name",K7561)&gt;99.949%,"OK","No")</f>
        <v>No</v>
      </c>
      <c r="D7561" t="e">
        <f>VLOOKUP(J7561,'Ref2'!C:E,3,0)</f>
        <v>#N/A</v>
      </c>
      <c r="F7561">
        <v>3</v>
      </c>
      <c r="I7561" t="e">
        <f>VLOOKUP(J7561,Ref!L:M,2,0)</f>
        <v>#N/A</v>
      </c>
      <c r="J7561" t="s">
        <v>923</v>
      </c>
      <c r="K7561" t="str">
        <f>VLOOKUP($J7561,Ref!$D:$H,2,0)</f>
        <v xml:space="preserve">Croxley Green, All Saints                    </v>
      </c>
      <c r="L7561" t="str">
        <f>VLOOKUP($J7561,Ref!$D:$H,3,0)</f>
        <v>Croxley Green, All Saints</v>
      </c>
      <c r="M7561" t="str">
        <f>VLOOKUP($J7561,Ref!$D:$H,4,0)</f>
        <v>Rickmansworth Deanery</v>
      </c>
      <c r="N7561" t="str">
        <f>VLOOKUP($J7561,Ref!$D:$H,5,0)</f>
        <v xml:space="preserve">Archdeaconry of St Albans </v>
      </c>
      <c r="S7561">
        <v>5383</v>
      </c>
    </row>
    <row r="7562" spans="1:19" x14ac:dyDescent="0.3">
      <c r="A7562">
        <v>2024</v>
      </c>
      <c r="C7562" t="str">
        <f>IF(GETPIVOTDATA("PS % recovery",Sheet4!$B$5,"Parish Name",K7562)&gt;99.949%,"OK","No")</f>
        <v>OK</v>
      </c>
      <c r="D7562" t="e">
        <f>VLOOKUP(J7562,'Ref2'!C:E,3,0)</f>
        <v>#N/A</v>
      </c>
      <c r="F7562">
        <v>3</v>
      </c>
      <c r="I7562" t="e">
        <f>VLOOKUP(J7562,Ref!L:M,2,0)</f>
        <v>#N/A</v>
      </c>
      <c r="J7562" t="s">
        <v>925</v>
      </c>
      <c r="K7562" t="str">
        <f>VLOOKUP($J7562,Ref!$D:$H,2,0)</f>
        <v xml:space="preserve">Croxley Green, St Oswald                     </v>
      </c>
      <c r="L7562" t="str">
        <f>VLOOKUP($J7562,Ref!$D:$H,3,0)</f>
        <v>Croxley Green, St Oswald</v>
      </c>
      <c r="M7562" t="str">
        <f>VLOOKUP($J7562,Ref!$D:$H,4,0)</f>
        <v>Rickmansworth Deanery</v>
      </c>
      <c r="N7562" t="str">
        <f>VLOOKUP($J7562,Ref!$D:$H,5,0)</f>
        <v xml:space="preserve">Archdeaconry of St Albans </v>
      </c>
      <c r="S7562">
        <v>5850</v>
      </c>
    </row>
    <row r="7563" spans="1:19" x14ac:dyDescent="0.3">
      <c r="A7563">
        <v>2024</v>
      </c>
      <c r="C7563" t="str">
        <f>IF(GETPIVOTDATA("PS % recovery",Sheet4!$B$5,"Parish Name",K7563)&gt;99.949%,"OK","No")</f>
        <v>OK</v>
      </c>
      <c r="D7563" t="e">
        <f>VLOOKUP(J7563,'Ref2'!C:E,3,0)</f>
        <v>#N/A</v>
      </c>
      <c r="F7563">
        <v>3</v>
      </c>
      <c r="I7563" t="e">
        <f>VLOOKUP(J7563,Ref!L:M,2,0)</f>
        <v>#N/A</v>
      </c>
      <c r="J7563" t="s">
        <v>927</v>
      </c>
      <c r="K7563" t="str">
        <f>VLOOKUP($J7563,Ref!$D:$H,2,0)</f>
        <v xml:space="preserve">Mill End and Heronsgate with West Hyde       </v>
      </c>
      <c r="L7563" t="str">
        <f>VLOOKUP($J7563,Ref!$D:$H,3,0)</f>
        <v>Mill End and Heronsgate with West Hyde</v>
      </c>
      <c r="M7563" t="str">
        <f>VLOOKUP($J7563,Ref!$D:$H,4,0)</f>
        <v>Rickmansworth Deanery</v>
      </c>
      <c r="N7563" t="str">
        <f>VLOOKUP($J7563,Ref!$D:$H,5,0)</f>
        <v xml:space="preserve">Archdeaconry of St Albans </v>
      </c>
      <c r="S7563">
        <v>5672</v>
      </c>
    </row>
    <row r="7564" spans="1:19" x14ac:dyDescent="0.3">
      <c r="A7564">
        <v>2024</v>
      </c>
      <c r="C7564" t="str">
        <f>IF(GETPIVOTDATA("PS % recovery",Sheet4!$B$5,"Parish Name",K7564)&gt;99.949%,"OK","No")</f>
        <v>OK</v>
      </c>
      <c r="D7564" t="e">
        <f>VLOOKUP(J7564,'Ref2'!C:E,3,0)</f>
        <v>#N/A</v>
      </c>
      <c r="F7564">
        <v>3</v>
      </c>
      <c r="I7564" t="e">
        <f>VLOOKUP(J7564,Ref!L:M,2,0)</f>
        <v>#N/A</v>
      </c>
      <c r="J7564" t="s">
        <v>929</v>
      </c>
      <c r="K7564" t="str">
        <f>VLOOKUP($J7564,Ref!$D:$H,2,0)</f>
        <v xml:space="preserve">Rickmansworth                                </v>
      </c>
      <c r="L7564" t="str">
        <f>VLOOKUP($J7564,Ref!$D:$H,3,0)</f>
        <v>Rickmansworth</v>
      </c>
      <c r="M7564" t="str">
        <f>VLOOKUP($J7564,Ref!$D:$H,4,0)</f>
        <v>Rickmansworth Deanery</v>
      </c>
      <c r="N7564" t="str">
        <f>VLOOKUP($J7564,Ref!$D:$H,5,0)</f>
        <v xml:space="preserve">Archdeaconry of St Albans </v>
      </c>
      <c r="S7564">
        <v>7786</v>
      </c>
    </row>
    <row r="7565" spans="1:19" x14ac:dyDescent="0.3">
      <c r="A7565">
        <v>2024</v>
      </c>
      <c r="C7565" t="str">
        <f>IF(GETPIVOTDATA("PS % recovery",Sheet4!$B$5,"Parish Name",K7565)&gt;99.949%,"OK","No")</f>
        <v>No</v>
      </c>
      <c r="D7565" t="e">
        <f>VLOOKUP(J7565,'Ref2'!C:E,3,0)</f>
        <v>#N/A</v>
      </c>
      <c r="F7565">
        <v>3</v>
      </c>
      <c r="I7565" t="e">
        <f>VLOOKUP(J7565,Ref!L:M,2,0)</f>
        <v>#N/A</v>
      </c>
      <c r="J7565" t="s">
        <v>933</v>
      </c>
      <c r="K7565" t="str">
        <f>VLOOKUP($J7565,Ref!$D:$H,2,0)</f>
        <v xml:space="preserve">Sarratt                                      </v>
      </c>
      <c r="L7565" t="str">
        <f>VLOOKUP($J7565,Ref!$D:$H,3,0)</f>
        <v>Sarratt and Chipperfield</v>
      </c>
      <c r="M7565" t="str">
        <f>VLOOKUP($J7565,Ref!$D:$H,4,0)</f>
        <v>Rickmansworth Deanery</v>
      </c>
      <c r="N7565" t="str">
        <f>VLOOKUP($J7565,Ref!$D:$H,5,0)</f>
        <v xml:space="preserve">Archdeaconry of St Albans </v>
      </c>
      <c r="S7565">
        <v>2300</v>
      </c>
    </row>
    <row r="7566" spans="1:19" x14ac:dyDescent="0.3">
      <c r="A7566">
        <v>2024</v>
      </c>
      <c r="C7566" t="str">
        <f>IF(GETPIVOTDATA("PS % recovery",Sheet4!$B$5,"Parish Name",K7566)&gt;99.949%,"OK","No")</f>
        <v>OK</v>
      </c>
      <c r="D7566" t="e">
        <f>VLOOKUP(J7566,'Ref2'!C:E,3,0)</f>
        <v>#N/A</v>
      </c>
      <c r="F7566">
        <v>3</v>
      </c>
      <c r="I7566" t="e">
        <f>VLOOKUP(J7566,Ref!L:M,2,0)</f>
        <v>#N/A</v>
      </c>
      <c r="J7566" t="s">
        <v>951</v>
      </c>
      <c r="K7566" t="str">
        <f>VLOOKUP($J7566,Ref!$D:$H,2,0)</f>
        <v xml:space="preserve">Aldenham                                     </v>
      </c>
      <c r="L7566" t="str">
        <f>VLOOKUP($J7566,Ref!$D:$H,3,0)</f>
        <v>Aldenham, Radlett and Shenley Team Ministry</v>
      </c>
      <c r="M7566" t="str">
        <f>VLOOKUP($J7566,Ref!$D:$H,4,0)</f>
        <v>St Albans Deanery</v>
      </c>
      <c r="N7566" t="str">
        <f>VLOOKUP($J7566,Ref!$D:$H,5,0)</f>
        <v xml:space="preserve">Archdeaconry of St Albans </v>
      </c>
      <c r="S7566">
        <v>2867</v>
      </c>
    </row>
    <row r="7567" spans="1:19" x14ac:dyDescent="0.3">
      <c r="A7567">
        <v>2024</v>
      </c>
      <c r="C7567" t="str">
        <f>IF(GETPIVOTDATA("PS % recovery",Sheet4!$B$5,"Parish Name",K7567)&gt;99.949%,"OK","No")</f>
        <v>OK</v>
      </c>
      <c r="D7567" t="e">
        <f>VLOOKUP(J7567,'Ref2'!C:E,3,0)</f>
        <v>#N/A</v>
      </c>
      <c r="F7567">
        <v>3</v>
      </c>
      <c r="I7567" t="e">
        <f>VLOOKUP(J7567,Ref!L:M,2,0)</f>
        <v>#N/A</v>
      </c>
      <c r="J7567" t="s">
        <v>953</v>
      </c>
      <c r="K7567" t="str">
        <f>VLOOKUP($J7567,Ref!$D:$H,2,0)</f>
        <v xml:space="preserve">Bricket Wood                                 </v>
      </c>
      <c r="L7567" t="str">
        <f>VLOOKUP($J7567,Ref!$D:$H,3,0)</f>
        <v>Bricket Wood</v>
      </c>
      <c r="M7567" t="str">
        <f>VLOOKUP($J7567,Ref!$D:$H,4,0)</f>
        <v>St Albans Deanery</v>
      </c>
      <c r="N7567" t="str">
        <f>VLOOKUP($J7567,Ref!$D:$H,5,0)</f>
        <v xml:space="preserve">Archdeaconry of St Albans </v>
      </c>
      <c r="S7567">
        <v>4773.42</v>
      </c>
    </row>
    <row r="7568" spans="1:19" x14ac:dyDescent="0.3">
      <c r="A7568">
        <v>2024</v>
      </c>
      <c r="C7568" t="str">
        <f>IF(GETPIVOTDATA("PS % recovery",Sheet4!$B$5,"Parish Name",K7568)&gt;99.949%,"OK","No")</f>
        <v>No</v>
      </c>
      <c r="D7568" t="e">
        <f>VLOOKUP(J7568,'Ref2'!C:E,3,0)</f>
        <v>#N/A</v>
      </c>
      <c r="F7568">
        <v>3</v>
      </c>
      <c r="I7568" t="e">
        <f>VLOOKUP(J7568,Ref!L:M,2,0)</f>
        <v>#N/A</v>
      </c>
      <c r="J7568" t="s">
        <v>824</v>
      </c>
      <c r="K7568" t="str">
        <f>VLOOKUP($J7568,Ref!$D:$H,2,0)</f>
        <v xml:space="preserve">London Colney, St Peter                      </v>
      </c>
      <c r="L7568" t="str">
        <f>VLOOKUP($J7568,Ref!$D:$H,3,0)</f>
        <v>London Colney, St Peter</v>
      </c>
      <c r="M7568" t="str">
        <f>VLOOKUP($J7568,Ref!$D:$H,4,0)</f>
        <v>St Albans Deanery</v>
      </c>
      <c r="N7568" t="str">
        <f>VLOOKUP($J7568,Ref!$D:$H,5,0)</f>
        <v xml:space="preserve">Archdeaconry of St Albans </v>
      </c>
      <c r="S7568">
        <v>2000</v>
      </c>
    </row>
    <row r="7569" spans="1:19" x14ac:dyDescent="0.3">
      <c r="A7569">
        <v>2024</v>
      </c>
      <c r="C7569" t="str">
        <f>IF(GETPIVOTDATA("PS % recovery",Sheet4!$B$5,"Parish Name",K7569)&gt;99.949%,"OK","No")</f>
        <v>OK</v>
      </c>
      <c r="D7569" t="e">
        <f>VLOOKUP(J7569,'Ref2'!C:E,3,0)</f>
        <v>#N/A</v>
      </c>
      <c r="F7569">
        <v>3</v>
      </c>
      <c r="I7569" t="e">
        <f>VLOOKUP(J7569,Ref!L:M,2,0)</f>
        <v>#N/A</v>
      </c>
      <c r="J7569" t="s">
        <v>955</v>
      </c>
      <c r="K7569" t="str">
        <f>VLOOKUP($J7569,Ref!$D:$H,2,0)</f>
        <v xml:space="preserve">Colney Heath, St Mark                        </v>
      </c>
      <c r="L7569" t="str">
        <f>VLOOKUP($J7569,Ref!$D:$H,3,0)</f>
        <v>Colney Heath, St Mark</v>
      </c>
      <c r="M7569" t="str">
        <f>VLOOKUP($J7569,Ref!$D:$H,4,0)</f>
        <v>St Albans Deanery</v>
      </c>
      <c r="N7569" t="str">
        <f>VLOOKUP($J7569,Ref!$D:$H,5,0)</f>
        <v xml:space="preserve">Archdeaconry of St Albans </v>
      </c>
      <c r="S7569">
        <f>6000+952</f>
        <v>6952</v>
      </c>
    </row>
    <row r="7570" spans="1:19" x14ac:dyDescent="0.3">
      <c r="A7570">
        <v>2024</v>
      </c>
      <c r="C7570" t="str">
        <f>IF(GETPIVOTDATA("PS % recovery",Sheet4!$B$5,"Parish Name",K7570)&gt;99.949%,"OK","No")</f>
        <v>OK</v>
      </c>
      <c r="D7570" t="e">
        <f>VLOOKUP(J7570,'Ref2'!C:E,3,0)</f>
        <v>#N/A</v>
      </c>
      <c r="F7570">
        <v>3</v>
      </c>
      <c r="I7570" t="e">
        <f>VLOOKUP(J7570,Ref!L:M,2,0)</f>
        <v>#N/A</v>
      </c>
      <c r="J7570" t="s">
        <v>958</v>
      </c>
      <c r="K7570" t="str">
        <f>VLOOKUP($J7570,Ref!$D:$H,2,0)</f>
        <v xml:space="preserve">Frogmore, Holy Trinity                       </v>
      </c>
      <c r="L7570" t="str">
        <f>VLOOKUP($J7570,Ref!$D:$H,3,0)</f>
        <v>Frogmore, Holy Trinity</v>
      </c>
      <c r="M7570" t="str">
        <f>VLOOKUP($J7570,Ref!$D:$H,4,0)</f>
        <v>St Albans Deanery</v>
      </c>
      <c r="N7570" t="str">
        <f>VLOOKUP($J7570,Ref!$D:$H,5,0)</f>
        <v xml:space="preserve">Archdeaconry of St Albans </v>
      </c>
      <c r="S7570">
        <v>4578</v>
      </c>
    </row>
    <row r="7571" spans="1:19" x14ac:dyDescent="0.3">
      <c r="A7571">
        <v>2024</v>
      </c>
      <c r="C7571" t="str">
        <f>IF(GETPIVOTDATA("PS % recovery",Sheet4!$B$5,"Parish Name",K7571)&gt;99.949%,"OK","No")</f>
        <v>OK</v>
      </c>
      <c r="D7571" t="e">
        <f>VLOOKUP(J7571,'Ref2'!C:E,3,0)</f>
        <v>#N/A</v>
      </c>
      <c r="F7571">
        <v>3</v>
      </c>
      <c r="I7571" t="e">
        <f>VLOOKUP(J7571,Ref!L:M,2,0)</f>
        <v>#N/A</v>
      </c>
      <c r="J7571" t="s">
        <v>960</v>
      </c>
      <c r="K7571" t="str">
        <f>VLOOKUP($J7571,Ref!$D:$H,2,0)</f>
        <v xml:space="preserve">Radlett                                      </v>
      </c>
      <c r="L7571" t="str">
        <f>VLOOKUP($J7571,Ref!$D:$H,3,0)</f>
        <v>Aldenham, Radlett and Shenley Team Ministry</v>
      </c>
      <c r="M7571" t="str">
        <f>VLOOKUP($J7571,Ref!$D:$H,4,0)</f>
        <v>St Albans Deanery</v>
      </c>
      <c r="N7571" t="str">
        <f>VLOOKUP($J7571,Ref!$D:$H,5,0)</f>
        <v xml:space="preserve">Archdeaconry of St Albans </v>
      </c>
      <c r="S7571">
        <v>9712</v>
      </c>
    </row>
    <row r="7572" spans="1:19" x14ac:dyDescent="0.3">
      <c r="A7572">
        <v>2024</v>
      </c>
      <c r="C7572" t="str">
        <f>IF(GETPIVOTDATA("PS % recovery",Sheet4!$B$5,"Parish Name",K7572)&gt;99.949%,"OK","No")</f>
        <v>OK</v>
      </c>
      <c r="D7572" t="e">
        <f>VLOOKUP(J7572,'Ref2'!C:E,3,0)</f>
        <v>#N/A</v>
      </c>
      <c r="F7572">
        <v>3</v>
      </c>
      <c r="I7572" t="e">
        <f>VLOOKUP(J7572,Ref!L:M,2,0)</f>
        <v>#N/A</v>
      </c>
      <c r="J7572" t="s">
        <v>935</v>
      </c>
      <c r="K7572" t="str">
        <f>VLOOKUP($J7572,Ref!$D:$H,2,0)</f>
        <v xml:space="preserve">St Albans, Christ Church                     </v>
      </c>
      <c r="L7572" t="str">
        <f>VLOOKUP($J7572,Ref!$D:$H,3,0)</f>
        <v>St Albans, Christ Church</v>
      </c>
      <c r="M7572" t="str">
        <f>VLOOKUP($J7572,Ref!$D:$H,4,0)</f>
        <v>St Albans Deanery</v>
      </c>
      <c r="N7572" t="str">
        <f>VLOOKUP($J7572,Ref!$D:$H,5,0)</f>
        <v xml:space="preserve">Archdeaconry of St Albans </v>
      </c>
      <c r="S7572">
        <v>6384</v>
      </c>
    </row>
    <row r="7573" spans="1:19" x14ac:dyDescent="0.3">
      <c r="A7573">
        <v>2024</v>
      </c>
      <c r="C7573" t="str">
        <f>IF(GETPIVOTDATA("PS % recovery",Sheet4!$B$5,"Parish Name",K7573)&gt;99.949%,"OK","No")</f>
        <v>OK</v>
      </c>
      <c r="D7573" t="e">
        <f>VLOOKUP(J7573,'Ref2'!C:E,3,0)</f>
        <v>#N/A</v>
      </c>
      <c r="F7573">
        <v>3</v>
      </c>
      <c r="I7573" t="e">
        <f>VLOOKUP(J7573,Ref!L:M,2,0)</f>
        <v>#N/A</v>
      </c>
      <c r="J7573" t="s">
        <v>939</v>
      </c>
      <c r="K7573" t="str">
        <f>VLOOKUP($J7573,Ref!$D:$H,2,0)</f>
        <v xml:space="preserve">St Albans, St Mary Marshalswick              </v>
      </c>
      <c r="L7573" t="str">
        <f>VLOOKUP($J7573,Ref!$D:$H,3,0)</f>
        <v>St Albans, St Mary Marshalswick</v>
      </c>
      <c r="M7573" t="str">
        <f>VLOOKUP($J7573,Ref!$D:$H,4,0)</f>
        <v>St Albans Deanery</v>
      </c>
      <c r="N7573" t="str">
        <f>VLOOKUP($J7573,Ref!$D:$H,5,0)</f>
        <v xml:space="preserve">Archdeaconry of St Albans </v>
      </c>
      <c r="S7573">
        <v>5338</v>
      </c>
    </row>
    <row r="7574" spans="1:19" x14ac:dyDescent="0.3">
      <c r="A7574">
        <v>2024</v>
      </c>
      <c r="C7574" t="str">
        <f>IF(GETPIVOTDATA("PS % recovery",Sheet4!$B$5,"Parish Name",K7574)&gt;99.949%,"OK","No")</f>
        <v>OK</v>
      </c>
      <c r="D7574" t="e">
        <f>VLOOKUP(J7574,'Ref2'!C:E,3,0)</f>
        <v>#N/A</v>
      </c>
      <c r="F7574">
        <v>3</v>
      </c>
      <c r="I7574" t="e">
        <f>VLOOKUP(J7574,Ref!L:M,2,0)</f>
        <v>#N/A</v>
      </c>
      <c r="J7574" t="s">
        <v>941</v>
      </c>
      <c r="K7574" t="str">
        <f>VLOOKUP($J7574,Ref!$D:$H,2,0)</f>
        <v xml:space="preserve">St Albans, St Michael                        </v>
      </c>
      <c r="L7574" t="str">
        <f>VLOOKUP($J7574,Ref!$D:$H,3,0)</f>
        <v>St Albans, St Michael</v>
      </c>
      <c r="M7574" t="str">
        <f>VLOOKUP($J7574,Ref!$D:$H,4,0)</f>
        <v>St Albans Deanery</v>
      </c>
      <c r="N7574" t="str">
        <f>VLOOKUP($J7574,Ref!$D:$H,5,0)</f>
        <v xml:space="preserve">Archdeaconry of St Albans </v>
      </c>
      <c r="S7574">
        <v>7964</v>
      </c>
    </row>
    <row r="7575" spans="1:19" x14ac:dyDescent="0.3">
      <c r="A7575">
        <v>2024</v>
      </c>
      <c r="C7575" t="str">
        <f>IF(GETPIVOTDATA("PS % recovery",Sheet4!$B$5,"Parish Name",K7575)&gt;99.949%,"OK","No")</f>
        <v>OK</v>
      </c>
      <c r="D7575" t="e">
        <f>VLOOKUP(J7575,'Ref2'!C:E,3,0)</f>
        <v>#N/A</v>
      </c>
      <c r="F7575">
        <v>3</v>
      </c>
      <c r="I7575" t="str">
        <f>VLOOKUP(J7575,Ref!L:M,2,0)</f>
        <v>Yes</v>
      </c>
      <c r="J7575" t="s">
        <v>943</v>
      </c>
      <c r="K7575" t="str">
        <f>VLOOKUP($J7575,Ref!$D:$H,2,0)</f>
        <v xml:space="preserve">St Albans, St Paul                           </v>
      </c>
      <c r="L7575" t="str">
        <f>VLOOKUP($J7575,Ref!$D:$H,3,0)</f>
        <v>St Albans, St Paul</v>
      </c>
      <c r="M7575" t="str">
        <f>VLOOKUP($J7575,Ref!$D:$H,4,0)</f>
        <v>St Albans Deanery</v>
      </c>
      <c r="N7575" t="str">
        <f>VLOOKUP($J7575,Ref!$D:$H,5,0)</f>
        <v xml:space="preserve">Archdeaconry of St Albans </v>
      </c>
      <c r="S7575">
        <v>10000</v>
      </c>
    </row>
    <row r="7576" spans="1:19" x14ac:dyDescent="0.3">
      <c r="A7576">
        <v>2024</v>
      </c>
      <c r="C7576" t="str">
        <f>IF(GETPIVOTDATA("PS % recovery",Sheet4!$B$5,"Parish Name",K7576)&gt;99.949%,"OK","No")</f>
        <v>OK</v>
      </c>
      <c r="D7576" t="e">
        <f>VLOOKUP(J7576,'Ref2'!C:E,3,0)</f>
        <v>#N/A</v>
      </c>
      <c r="F7576">
        <v>3</v>
      </c>
      <c r="I7576" t="e">
        <f>VLOOKUP(J7576,Ref!L:M,2,0)</f>
        <v>#N/A</v>
      </c>
      <c r="J7576" t="s">
        <v>937</v>
      </c>
      <c r="K7576" t="str">
        <f>VLOOKUP($J7576,Ref!$D:$H,2,0)</f>
        <v xml:space="preserve">St Albans, St Luke                           </v>
      </c>
      <c r="L7576" t="str">
        <f>VLOOKUP($J7576,Ref!$D:$H,3,0)</f>
        <v>St Albans, St Luke</v>
      </c>
      <c r="M7576" t="str">
        <f>VLOOKUP($J7576,Ref!$D:$H,4,0)</f>
        <v>St Albans Deanery</v>
      </c>
      <c r="N7576" t="str">
        <f>VLOOKUP($J7576,Ref!$D:$H,5,0)</f>
        <v xml:space="preserve">Archdeaconry of St Albans </v>
      </c>
      <c r="S7576">
        <v>5917</v>
      </c>
    </row>
    <row r="7577" spans="1:19" x14ac:dyDescent="0.3">
      <c r="A7577">
        <v>2024</v>
      </c>
      <c r="C7577" t="str">
        <f>IF(GETPIVOTDATA("PS % recovery",Sheet4!$B$5,"Parish Name",K7577)&gt;99.949%,"OK","No")</f>
        <v>No</v>
      </c>
      <c r="D7577" t="e">
        <f>VLOOKUP(J7577,'Ref2'!C:E,3,0)</f>
        <v>#N/A</v>
      </c>
      <c r="F7577">
        <v>3</v>
      </c>
      <c r="I7577" t="e">
        <f>VLOOKUP(J7577,Ref!L:M,2,0)</f>
        <v>#N/A</v>
      </c>
      <c r="J7577" t="s">
        <v>945</v>
      </c>
      <c r="K7577" t="str">
        <f>VLOOKUP($J7577,Ref!$D:$H,2,0)</f>
        <v xml:space="preserve">St Albans, St Peter                          </v>
      </c>
      <c r="L7577" t="str">
        <f>VLOOKUP($J7577,Ref!$D:$H,3,0)</f>
        <v>St Albans, St Peter</v>
      </c>
      <c r="M7577" t="str">
        <f>VLOOKUP($J7577,Ref!$D:$H,4,0)</f>
        <v>St Albans Deanery</v>
      </c>
      <c r="N7577" t="str">
        <f>VLOOKUP($J7577,Ref!$D:$H,5,0)</f>
        <v xml:space="preserve">Archdeaconry of St Albans </v>
      </c>
      <c r="S7577">
        <v>8542.25</v>
      </c>
    </row>
    <row r="7578" spans="1:19" x14ac:dyDescent="0.3">
      <c r="A7578">
        <v>2024</v>
      </c>
      <c r="C7578" t="str">
        <f>IF(GETPIVOTDATA("PS % recovery",Sheet4!$B$5,"Parish Name",K7578)&gt;99.949%,"OK","No")</f>
        <v>OK</v>
      </c>
      <c r="D7578" t="e">
        <f>VLOOKUP(J7578,'Ref2'!C:E,3,0)</f>
        <v>#N/A</v>
      </c>
      <c r="F7578">
        <v>3</v>
      </c>
      <c r="I7578" t="e">
        <f>VLOOKUP(J7578,Ref!L:M,2,0)</f>
        <v>#N/A</v>
      </c>
      <c r="J7578" t="s">
        <v>947</v>
      </c>
      <c r="K7578" t="str">
        <f>VLOOKUP($J7578,Ref!$D:$H,2,0)</f>
        <v xml:space="preserve">St Albans, St Saviour                        </v>
      </c>
      <c r="L7578" t="str">
        <f>VLOOKUP($J7578,Ref!$D:$H,3,0)</f>
        <v>St Albans, St Saviour</v>
      </c>
      <c r="M7578" t="str">
        <f>VLOOKUP($J7578,Ref!$D:$H,4,0)</f>
        <v>St Albans Deanery</v>
      </c>
      <c r="N7578" t="str">
        <f>VLOOKUP($J7578,Ref!$D:$H,5,0)</f>
        <v xml:space="preserve">Archdeaconry of St Albans </v>
      </c>
      <c r="S7578">
        <v>5950</v>
      </c>
    </row>
    <row r="7579" spans="1:19" x14ac:dyDescent="0.3">
      <c r="A7579">
        <v>2024</v>
      </c>
      <c r="C7579" t="str">
        <f>IF(GETPIVOTDATA("PS % recovery",Sheet4!$B$5,"Parish Name",K7579)&gt;99.949%,"OK","No")</f>
        <v>OK</v>
      </c>
      <c r="D7579" t="e">
        <f>VLOOKUP(J7579,'Ref2'!C:E,3,0)</f>
        <v>#N/A</v>
      </c>
      <c r="F7579">
        <v>3</v>
      </c>
      <c r="I7579" t="e">
        <f>VLOOKUP(J7579,Ref!L:M,2,0)</f>
        <v>#N/A</v>
      </c>
      <c r="J7579" t="s">
        <v>949</v>
      </c>
      <c r="K7579" t="str">
        <f>VLOOKUP($J7579,Ref!$D:$H,2,0)</f>
        <v xml:space="preserve">St Albans, St Stephen                        </v>
      </c>
      <c r="L7579" t="str">
        <f>VLOOKUP($J7579,Ref!$D:$H,3,0)</f>
        <v>St Albans, St Stephen</v>
      </c>
      <c r="M7579" t="str">
        <f>VLOOKUP($J7579,Ref!$D:$H,4,0)</f>
        <v>St Albans Deanery</v>
      </c>
      <c r="N7579" t="str">
        <f>VLOOKUP($J7579,Ref!$D:$H,5,0)</f>
        <v xml:space="preserve">Archdeaconry of St Albans </v>
      </c>
    </row>
    <row r="7580" spans="1:19" x14ac:dyDescent="0.3">
      <c r="A7580">
        <v>2024</v>
      </c>
      <c r="C7580" t="str">
        <f>IF(GETPIVOTDATA("PS % recovery",Sheet4!$B$5,"Parish Name",K7580)&gt;99.949%,"OK","No")</f>
        <v>No</v>
      </c>
      <c r="D7580" t="e">
        <f>VLOOKUP(J7580,'Ref2'!C:E,3,0)</f>
        <v>#N/A</v>
      </c>
      <c r="F7580">
        <v>3</v>
      </c>
      <c r="I7580" t="e">
        <f>VLOOKUP(J7580,Ref!L:M,2,0)</f>
        <v>#N/A</v>
      </c>
      <c r="J7580" t="s">
        <v>962</v>
      </c>
      <c r="K7580" t="str">
        <f>VLOOKUP($J7580,Ref!$D:$H,2,0)</f>
        <v xml:space="preserve">Shenley                                      </v>
      </c>
      <c r="L7580" t="str">
        <f>VLOOKUP($J7580,Ref!$D:$H,3,0)</f>
        <v>Aldenham, Radlett and Shenley Team Ministry</v>
      </c>
      <c r="M7580" t="str">
        <f>VLOOKUP($J7580,Ref!$D:$H,4,0)</f>
        <v>St Albans Deanery</v>
      </c>
      <c r="N7580" t="str">
        <f>VLOOKUP($J7580,Ref!$D:$H,5,0)</f>
        <v xml:space="preserve">Archdeaconry of St Albans </v>
      </c>
    </row>
    <row r="7581" spans="1:19" x14ac:dyDescent="0.3">
      <c r="A7581">
        <v>2024</v>
      </c>
      <c r="C7581" t="str">
        <f>IF(GETPIVOTDATA("PS % recovery",Sheet4!$B$5,"Parish Name",K7581)&gt;99.949%,"OK","No")</f>
        <v>No</v>
      </c>
      <c r="D7581" t="e">
        <f>VLOOKUP(J7581,'Ref2'!C:E,3,0)</f>
        <v>#N/A</v>
      </c>
      <c r="F7581">
        <v>3</v>
      </c>
      <c r="I7581" t="e">
        <f>VLOOKUP(J7581,Ref!L:M,2,0)</f>
        <v>#N/A</v>
      </c>
      <c r="J7581" t="s">
        <v>1215</v>
      </c>
      <c r="K7581" t="str">
        <f>VLOOKUP($J7581,Ref!$D:$H,2,0)</f>
        <v xml:space="preserve">Knebworth                                    </v>
      </c>
      <c r="L7581" t="str">
        <f>VLOOKUP($J7581,Ref!$D:$H,3,0)</f>
        <v>Knebworth</v>
      </c>
      <c r="M7581" t="str">
        <f>VLOOKUP($J7581,Ref!$D:$H,4,0)</f>
        <v>Stevenage Deanery</v>
      </c>
      <c r="N7581" t="str">
        <f>VLOOKUP($J7581,Ref!$D:$H,5,0)</f>
        <v>Archdeaconry of Hertford</v>
      </c>
      <c r="S7581">
        <v>2500</v>
      </c>
    </row>
    <row r="7582" spans="1:19" x14ac:dyDescent="0.3">
      <c r="A7582">
        <v>2024</v>
      </c>
      <c r="C7582" t="str">
        <f>IF(GETPIVOTDATA("PS % recovery",Sheet4!$B$5,"Parish Name",K7582)&gt;99.949%,"OK","No")</f>
        <v>No</v>
      </c>
      <c r="D7582" t="e">
        <f>VLOOKUP(J7582,'Ref2'!C:E,3,0)</f>
        <v>#N/A</v>
      </c>
      <c r="F7582">
        <v>3</v>
      </c>
      <c r="I7582" t="e">
        <f>VLOOKUP(J7582,Ref!L:M,2,0)</f>
        <v>#N/A</v>
      </c>
      <c r="J7582" t="s">
        <v>1217</v>
      </c>
      <c r="K7582" t="str">
        <f>VLOOKUP($J7582,Ref!$D:$H,2,0)</f>
        <v xml:space="preserve">Oak Church Stevenage                         </v>
      </c>
      <c r="L7582" t="str">
        <f>VLOOKUP($J7582,Ref!$D:$H,3,0)</f>
        <v>Oak Church (extra parochial) (Bishop's Mission Order)</v>
      </c>
      <c r="M7582" t="str">
        <f>VLOOKUP($J7582,Ref!$D:$H,4,0)</f>
        <v>Stevenage Deanery</v>
      </c>
      <c r="N7582" t="str">
        <f>VLOOKUP($J7582,Ref!$D:$H,5,0)</f>
        <v>Archdeaconry of Hertford</v>
      </c>
    </row>
    <row r="7583" spans="1:19" x14ac:dyDescent="0.3">
      <c r="A7583">
        <v>2024</v>
      </c>
      <c r="C7583" t="str">
        <f>IF(GETPIVOTDATA("PS % recovery",Sheet4!$B$5,"Parish Name",K7583)&gt;99.949%,"OK","No")</f>
        <v>OK</v>
      </c>
      <c r="D7583" t="e">
        <f>VLOOKUP(J7583,'Ref2'!C:E,3,0)</f>
        <v>#N/A</v>
      </c>
      <c r="F7583">
        <v>3</v>
      </c>
      <c r="I7583" t="e">
        <f>VLOOKUP(J7583,Ref!L:M,2,0)</f>
        <v>#N/A</v>
      </c>
      <c r="J7583" t="s">
        <v>1221</v>
      </c>
      <c r="K7583" t="str">
        <f>VLOOKUP($J7583,Ref!$D:$H,2,0)</f>
        <v xml:space="preserve">Stevenage, Holy Trinity                      </v>
      </c>
      <c r="L7583" t="str">
        <f>VLOOKUP($J7583,Ref!$D:$H,3,0)</f>
        <v>Stevenage, Holy Trinity</v>
      </c>
      <c r="M7583" t="str">
        <f>VLOOKUP($J7583,Ref!$D:$H,4,0)</f>
        <v>Stevenage Deanery</v>
      </c>
      <c r="N7583" t="str">
        <f>VLOOKUP($J7583,Ref!$D:$H,5,0)</f>
        <v>Archdeaconry of Hertford</v>
      </c>
      <c r="S7583">
        <v>2100</v>
      </c>
    </row>
    <row r="7584" spans="1:19" x14ac:dyDescent="0.3">
      <c r="A7584">
        <v>2024</v>
      </c>
      <c r="C7584" t="str">
        <f>IF(GETPIVOTDATA("PS % recovery",Sheet4!$B$5,"Parish Name",K7584)&gt;99.949%,"OK","No")</f>
        <v>OK</v>
      </c>
      <c r="D7584" t="e">
        <f>VLOOKUP(J7584,'Ref2'!C:E,3,0)</f>
        <v>#N/A</v>
      </c>
      <c r="F7584">
        <v>3</v>
      </c>
      <c r="I7584" t="e">
        <f>VLOOKUP(J7584,Ref!L:M,2,0)</f>
        <v>#N/A</v>
      </c>
      <c r="J7584" t="s">
        <v>1219</v>
      </c>
      <c r="K7584" t="str">
        <f>VLOOKUP($J7584,Ref!$D:$H,2,0)</f>
        <v xml:space="preserve">Stevenage, All Saints, Pin Green             </v>
      </c>
      <c r="L7584" t="str">
        <f>VLOOKUP($J7584,Ref!$D:$H,3,0)</f>
        <v>Stevenage, All Saints, Pin Green</v>
      </c>
      <c r="M7584" t="str">
        <f>VLOOKUP($J7584,Ref!$D:$H,4,0)</f>
        <v>Stevenage Deanery</v>
      </c>
      <c r="N7584" t="str">
        <f>VLOOKUP($J7584,Ref!$D:$H,5,0)</f>
        <v>Archdeaconry of Hertford</v>
      </c>
      <c r="S7584">
        <v>3883.08</v>
      </c>
    </row>
    <row r="7585" spans="1:19" x14ac:dyDescent="0.3">
      <c r="A7585">
        <v>2024</v>
      </c>
      <c r="C7585" t="str">
        <f>IF(GETPIVOTDATA("PS % recovery",Sheet4!$B$5,"Parish Name",K7585)&gt;99.949%,"OK","No")</f>
        <v>No</v>
      </c>
      <c r="D7585" t="e">
        <f>VLOOKUP(J7585,'Ref2'!C:E,3,0)</f>
        <v>#N/A</v>
      </c>
      <c r="F7585">
        <v>3</v>
      </c>
      <c r="I7585" t="e">
        <f>VLOOKUP(J7585,Ref!L:M,2,0)</f>
        <v>#N/A</v>
      </c>
      <c r="J7585" t="s">
        <v>1223</v>
      </c>
      <c r="K7585" t="str">
        <f>VLOOKUP($J7585,Ref!$D:$H,2,0)</f>
        <v xml:space="preserve">Stevenage, St Andrew and St George           </v>
      </c>
      <c r="L7585" t="str">
        <f>VLOOKUP($J7585,Ref!$D:$H,3,0)</f>
        <v>Stevenage, St Andrew and St George</v>
      </c>
      <c r="M7585" t="str">
        <f>VLOOKUP($J7585,Ref!$D:$H,4,0)</f>
        <v>Stevenage Deanery</v>
      </c>
      <c r="N7585" t="str">
        <f>VLOOKUP($J7585,Ref!$D:$H,5,0)</f>
        <v>Archdeaconry of Hertford</v>
      </c>
      <c r="S7585">
        <v>3000</v>
      </c>
    </row>
    <row r="7586" spans="1:19" x14ac:dyDescent="0.3">
      <c r="A7586">
        <v>2024</v>
      </c>
      <c r="C7586" t="str">
        <f>IF(GETPIVOTDATA("PS % recovery",Sheet4!$B$5,"Parish Name",K7586)&gt;99.949%,"OK","No")</f>
        <v>OK</v>
      </c>
      <c r="D7586" t="e">
        <f>VLOOKUP(J7586,'Ref2'!C:E,3,0)</f>
        <v>#N/A</v>
      </c>
      <c r="F7586">
        <v>3</v>
      </c>
      <c r="I7586" t="e">
        <f>VLOOKUP(J7586,Ref!L:M,2,0)</f>
        <v>#N/A</v>
      </c>
      <c r="J7586" t="s">
        <v>1225</v>
      </c>
      <c r="K7586" t="str">
        <f>VLOOKUP($J7586,Ref!$D:$H,2,0)</f>
        <v xml:space="preserve">Stevenage, St Hugh and St John, Chells (LEP) </v>
      </c>
      <c r="L7586" t="str">
        <f>VLOOKUP($J7586,Ref!$D:$H,3,0)</f>
        <v>Stevenage, St Hugh and St John, Chells</v>
      </c>
      <c r="M7586" t="str">
        <f>VLOOKUP($J7586,Ref!$D:$H,4,0)</f>
        <v>Stevenage Deanery</v>
      </c>
      <c r="N7586" t="str">
        <f>VLOOKUP($J7586,Ref!$D:$H,5,0)</f>
        <v>Archdeaconry of Hertford</v>
      </c>
      <c r="S7586">
        <v>4323.3</v>
      </c>
    </row>
    <row r="7587" spans="1:19" x14ac:dyDescent="0.3">
      <c r="A7587">
        <v>2024</v>
      </c>
      <c r="C7587" t="str">
        <f>IF(GETPIVOTDATA("PS % recovery",Sheet4!$B$5,"Parish Name",K7587)&gt;99.949%,"OK","No")</f>
        <v>No</v>
      </c>
      <c r="D7587" t="e">
        <f>VLOOKUP(J7587,'Ref2'!C:E,3,0)</f>
        <v>#N/A</v>
      </c>
      <c r="F7587">
        <v>3</v>
      </c>
      <c r="I7587" t="e">
        <f>VLOOKUP(J7587,Ref!L:M,2,0)</f>
        <v>#N/A</v>
      </c>
      <c r="J7587" t="s">
        <v>1213</v>
      </c>
      <c r="K7587" t="str">
        <f>VLOOKUP($J7587,Ref!$D:$H,2,0)</f>
        <v xml:space="preserve">Stevenage, St Mary, Shephall                 </v>
      </c>
      <c r="L7587" t="str">
        <f>VLOOKUP($J7587,Ref!$D:$H,3,0)</f>
        <v>Stevenage, St Mary, Shephall</v>
      </c>
      <c r="M7587" t="str">
        <f>VLOOKUP($J7587,Ref!$D:$H,4,0)</f>
        <v>Stevenage Deanery</v>
      </c>
      <c r="N7587" t="str">
        <f>VLOOKUP($J7587,Ref!$D:$H,5,0)</f>
        <v>Archdeaconry of Hertford</v>
      </c>
      <c r="S7587">
        <v>780</v>
      </c>
    </row>
    <row r="7588" spans="1:19" x14ac:dyDescent="0.3">
      <c r="A7588">
        <v>2024</v>
      </c>
      <c r="C7588" t="str">
        <f>IF(GETPIVOTDATA("PS % recovery",Sheet4!$B$5,"Parish Name",K7588)&gt;99.949%,"OK","No")</f>
        <v>No</v>
      </c>
      <c r="D7588" t="str">
        <f>VLOOKUP(J7588,'Ref2'!C:E,3,0)</f>
        <v>LLF</v>
      </c>
      <c r="F7588">
        <v>3</v>
      </c>
      <c r="I7588" t="e">
        <f>VLOOKUP(J7588,Ref!L:M,2,0)</f>
        <v>#N/A</v>
      </c>
      <c r="J7588" t="s">
        <v>1227</v>
      </c>
      <c r="K7588" t="str">
        <f>VLOOKUP($J7588,Ref!$D:$H,2,0)</f>
        <v xml:space="preserve">Stevenage, St Nicholas                       </v>
      </c>
      <c r="L7588" t="str">
        <f>VLOOKUP($J7588,Ref!$D:$H,3,0)</f>
        <v>Stevenage, St Nicholas and Graveley</v>
      </c>
      <c r="M7588" t="str">
        <f>VLOOKUP($J7588,Ref!$D:$H,4,0)</f>
        <v>Stevenage Deanery</v>
      </c>
      <c r="N7588" t="str">
        <f>VLOOKUP($J7588,Ref!$D:$H,5,0)</f>
        <v>Archdeaconry of Hertford</v>
      </c>
      <c r="S7588">
        <v>12611.4</v>
      </c>
    </row>
    <row r="7589" spans="1:19" x14ac:dyDescent="0.3">
      <c r="A7589">
        <v>2024</v>
      </c>
      <c r="C7589" t="str">
        <f>IF(GETPIVOTDATA("PS % recovery",Sheet4!$B$5,"Parish Name",K7589)&gt;99.949%,"OK","No")</f>
        <v>OK</v>
      </c>
      <c r="D7589" t="e">
        <f>VLOOKUP(J7589,'Ref2'!C:E,3,0)</f>
        <v>#N/A</v>
      </c>
      <c r="F7589">
        <v>3</v>
      </c>
      <c r="I7589" t="str">
        <f>VLOOKUP(J7589,Ref!L:M,2,0)</f>
        <v>Yes</v>
      </c>
      <c r="J7589" t="s">
        <v>1229</v>
      </c>
      <c r="K7589" t="str">
        <f>VLOOKUP($J7589,Ref!$D:$H,2,0)</f>
        <v xml:space="preserve">Stevenage, St Peter, Broadwater              </v>
      </c>
      <c r="L7589" t="str">
        <f>VLOOKUP($J7589,Ref!$D:$H,3,0)</f>
        <v>Stevenage, St Peter, Broadwater</v>
      </c>
      <c r="M7589" t="str">
        <f>VLOOKUP($J7589,Ref!$D:$H,4,0)</f>
        <v>Stevenage Deanery</v>
      </c>
      <c r="N7589" t="str">
        <f>VLOOKUP($J7589,Ref!$D:$H,5,0)</f>
        <v>Archdeaconry of Hertford</v>
      </c>
      <c r="S7589">
        <v>4871</v>
      </c>
    </row>
    <row r="7590" spans="1:19" x14ac:dyDescent="0.3">
      <c r="A7590">
        <v>2024</v>
      </c>
      <c r="C7590" t="str">
        <f>IF(GETPIVOTDATA("PS % recovery",Sheet4!$B$5,"Parish Name",K7590)&gt;99.949%,"OK","No")</f>
        <v>OK</v>
      </c>
      <c r="D7590" t="e">
        <f>VLOOKUP(J7590,'Ref2'!C:E,3,0)</f>
        <v>#N/A</v>
      </c>
      <c r="F7590">
        <v>3</v>
      </c>
      <c r="I7590" t="e">
        <f>VLOOKUP(J7590,Ref!L:M,2,0)</f>
        <v>#N/A</v>
      </c>
      <c r="J7590" t="s">
        <v>964</v>
      </c>
      <c r="K7590" t="str">
        <f>VLOOKUP($J7590,Ref!$D:$H,2,0)</f>
        <v xml:space="preserve">Abbots Langley                               </v>
      </c>
      <c r="L7590" t="str">
        <f>VLOOKUP($J7590,Ref!$D:$H,3,0)</f>
        <v>Abbots Langley</v>
      </c>
      <c r="M7590" t="str">
        <f>VLOOKUP($J7590,Ref!$D:$H,4,0)</f>
        <v>Watford Deanery</v>
      </c>
      <c r="N7590" t="str">
        <f>VLOOKUP($J7590,Ref!$D:$H,5,0)</f>
        <v xml:space="preserve">Archdeaconry of St Albans </v>
      </c>
      <c r="S7590">
        <v>7500</v>
      </c>
    </row>
    <row r="7591" spans="1:19" x14ac:dyDescent="0.3">
      <c r="A7591">
        <v>2024</v>
      </c>
      <c r="C7591" t="str">
        <f>IF(GETPIVOTDATA("PS % recovery",Sheet4!$B$5,"Parish Name",K7591)&gt;99.949%,"OK","No")</f>
        <v>OK</v>
      </c>
      <c r="D7591" t="e">
        <f>VLOOKUP(J7591,'Ref2'!C:E,3,0)</f>
        <v>#N/A</v>
      </c>
      <c r="F7591">
        <v>3</v>
      </c>
      <c r="I7591" t="e">
        <f>VLOOKUP(J7591,Ref!L:M,2,0)</f>
        <v>#N/A</v>
      </c>
      <c r="J7591" t="s">
        <v>987</v>
      </c>
      <c r="K7591" t="str">
        <f>VLOOKUP($J7591,Ref!$D:$H,2,0)</f>
        <v xml:space="preserve">Bushey                                       </v>
      </c>
      <c r="L7591" t="str">
        <f>VLOOKUP($J7591,Ref!$D:$H,3,0)</f>
        <v>Bushey</v>
      </c>
      <c r="M7591" t="str">
        <f>VLOOKUP($J7591,Ref!$D:$H,4,0)</f>
        <v>Watford Deanery</v>
      </c>
      <c r="N7591" t="str">
        <f>VLOOKUP($J7591,Ref!$D:$H,5,0)</f>
        <v xml:space="preserve">Archdeaconry of St Albans </v>
      </c>
    </row>
    <row r="7592" spans="1:19" x14ac:dyDescent="0.3">
      <c r="A7592">
        <v>2024</v>
      </c>
      <c r="C7592" t="str">
        <f>IF(GETPIVOTDATA("PS % recovery",Sheet4!$B$5,"Parish Name",K7592)&gt;99.949%,"OK","No")</f>
        <v>No</v>
      </c>
      <c r="D7592" t="e">
        <f>VLOOKUP(J7592,'Ref2'!C:E,3,0)</f>
        <v>#N/A</v>
      </c>
      <c r="F7592">
        <v>3</v>
      </c>
      <c r="I7592" t="e">
        <f>VLOOKUP(J7592,Ref!L:M,2,0)</f>
        <v>#N/A</v>
      </c>
      <c r="J7592" t="s">
        <v>989</v>
      </c>
      <c r="K7592" t="str">
        <f>VLOOKUP($J7592,Ref!$D:$H,2,0)</f>
        <v xml:space="preserve">Bushey Heath, St Peter                       </v>
      </c>
      <c r="L7592" t="str">
        <f>VLOOKUP($J7592,Ref!$D:$H,3,0)</f>
        <v>Bushey Heath, St Peter</v>
      </c>
      <c r="M7592" t="str">
        <f>VLOOKUP($J7592,Ref!$D:$H,4,0)</f>
        <v>Watford Deanery</v>
      </c>
      <c r="N7592" t="str">
        <f>VLOOKUP($J7592,Ref!$D:$H,5,0)</f>
        <v xml:space="preserve">Archdeaconry of St Albans </v>
      </c>
      <c r="S7592">
        <v>3500</v>
      </c>
    </row>
    <row r="7593" spans="1:19" x14ac:dyDescent="0.3">
      <c r="A7593">
        <v>2024</v>
      </c>
      <c r="C7593" t="str">
        <f>IF(GETPIVOTDATA("PS % recovery",Sheet4!$B$5,"Parish Name",K7593)&gt;99.949%,"OK","No")</f>
        <v>OK</v>
      </c>
      <c r="D7593" t="e">
        <f>VLOOKUP(J7593,'Ref2'!C:E,3,0)</f>
        <v>#N/A</v>
      </c>
      <c r="F7593">
        <v>3</v>
      </c>
      <c r="I7593" t="e">
        <f>VLOOKUP(J7593,Ref!L:M,2,0)</f>
        <v>#N/A</v>
      </c>
      <c r="J7593" t="s">
        <v>966</v>
      </c>
      <c r="K7593" t="str">
        <f>VLOOKUP($J7593,Ref!$D:$H,2,0)</f>
        <v xml:space="preserve">Langleybury, St Paul                         </v>
      </c>
      <c r="L7593" t="str">
        <f>VLOOKUP($J7593,Ref!$D:$H,3,0)</f>
        <v>Langleybury, St Paul</v>
      </c>
      <c r="M7593" t="str">
        <f>VLOOKUP($J7593,Ref!$D:$H,4,0)</f>
        <v>Watford Deanery</v>
      </c>
      <c r="N7593" t="str">
        <f>VLOOKUP($J7593,Ref!$D:$H,5,0)</f>
        <v xml:space="preserve">Archdeaconry of St Albans </v>
      </c>
      <c r="S7593">
        <v>3370</v>
      </c>
    </row>
    <row r="7594" spans="1:19" x14ac:dyDescent="0.3">
      <c r="A7594">
        <v>2024</v>
      </c>
      <c r="C7594" t="str">
        <f>IF(GETPIVOTDATA("PS % recovery",Sheet4!$B$5,"Parish Name",K7594)&gt;99.949%,"OK","No")</f>
        <v>No</v>
      </c>
      <c r="D7594" t="e">
        <f>VLOOKUP(J7594,'Ref2'!C:E,3,0)</f>
        <v>#N/A</v>
      </c>
      <c r="F7594">
        <v>3</v>
      </c>
      <c r="I7594" t="e">
        <f>VLOOKUP(J7594,Ref!L:M,2,0)</f>
        <v>#N/A</v>
      </c>
      <c r="J7594" t="s">
        <v>968</v>
      </c>
      <c r="K7594" t="str">
        <f>VLOOKUP($J7594,Ref!$D:$H,2,0)</f>
        <v xml:space="preserve">Leavesden, All Saints                        </v>
      </c>
      <c r="L7594" t="str">
        <f>VLOOKUP($J7594,Ref!$D:$H,3,0)</f>
        <v>Leavesden, All Saints</v>
      </c>
      <c r="M7594" t="str">
        <f>VLOOKUP($J7594,Ref!$D:$H,4,0)</f>
        <v>Watford Deanery</v>
      </c>
      <c r="N7594" t="str">
        <f>VLOOKUP($J7594,Ref!$D:$H,5,0)</f>
        <v xml:space="preserve">Archdeaconry of St Albans </v>
      </c>
      <c r="S7594">
        <v>1500</v>
      </c>
    </row>
    <row r="7595" spans="1:19" x14ac:dyDescent="0.3">
      <c r="A7595">
        <v>2024</v>
      </c>
      <c r="C7595" t="str">
        <f>IF(GETPIVOTDATA("PS % recovery",Sheet4!$B$5,"Parish Name",K7595)&gt;99.949%,"OK","No")</f>
        <v>OK</v>
      </c>
      <c r="D7595" t="e">
        <f>VLOOKUP(J7595,'Ref2'!C:E,3,0)</f>
        <v>#N/A</v>
      </c>
      <c r="F7595">
        <v>3</v>
      </c>
      <c r="I7595" t="e">
        <f>VLOOKUP(J7595,Ref!L:M,2,0)</f>
        <v>#N/A</v>
      </c>
      <c r="J7595" t="s">
        <v>970</v>
      </c>
      <c r="K7595" t="str">
        <f>VLOOKUP($J7595,Ref!$D:$H,2,0)</f>
        <v xml:space="preserve">Oxhey, All Saints                            </v>
      </c>
      <c r="L7595" t="str">
        <f>VLOOKUP($J7595,Ref!$D:$H,3,0)</f>
        <v>South Oxhey and Carpenders Park</v>
      </c>
      <c r="M7595" t="str">
        <f>VLOOKUP($J7595,Ref!$D:$H,4,0)</f>
        <v>Watford Deanery</v>
      </c>
      <c r="N7595" t="str">
        <f>VLOOKUP($J7595,Ref!$D:$H,5,0)</f>
        <v xml:space="preserve">Archdeaconry of St Albans </v>
      </c>
      <c r="S7595">
        <v>3580.5</v>
      </c>
    </row>
    <row r="7596" spans="1:19" x14ac:dyDescent="0.3">
      <c r="A7596">
        <v>2024</v>
      </c>
      <c r="C7596" t="str">
        <f>IF(GETPIVOTDATA("PS % recovery",Sheet4!$B$5,"Parish Name",K7596)&gt;99.949%,"OK","No")</f>
        <v>OK</v>
      </c>
      <c r="D7596" t="e">
        <f>VLOOKUP(J7596,'Ref2'!C:E,3,0)</f>
        <v>#N/A</v>
      </c>
      <c r="F7596">
        <v>3</v>
      </c>
      <c r="I7596" t="e">
        <f>VLOOKUP(J7596,Ref!L:M,2,0)</f>
        <v>#N/A</v>
      </c>
      <c r="J7596" t="s">
        <v>972</v>
      </c>
      <c r="K7596" t="str">
        <f>VLOOKUP($J7596,Ref!$D:$H,2,0)</f>
        <v xml:space="preserve">Oxhey, St Matthew                            </v>
      </c>
      <c r="L7596" t="str">
        <f>VLOOKUP($J7596,Ref!$D:$H,3,0)</f>
        <v>Oxhey, St Matthew</v>
      </c>
      <c r="M7596" t="str">
        <f>VLOOKUP($J7596,Ref!$D:$H,4,0)</f>
        <v>Watford Deanery</v>
      </c>
      <c r="N7596" t="str">
        <f>VLOOKUP($J7596,Ref!$D:$H,5,0)</f>
        <v xml:space="preserve">Archdeaconry of St Albans </v>
      </c>
      <c r="S7596">
        <v>3988</v>
      </c>
    </row>
    <row r="7597" spans="1:19" x14ac:dyDescent="0.3">
      <c r="A7597">
        <v>2024</v>
      </c>
      <c r="C7597" t="str">
        <f>IF(GETPIVOTDATA("PS % recovery",Sheet4!$B$5,"Parish Name",K7597)&gt;99.949%,"OK","No")</f>
        <v>No</v>
      </c>
      <c r="D7597" t="e">
        <f>VLOOKUP(J7597,'Ref2'!C:E,3,0)</f>
        <v>#N/A</v>
      </c>
      <c r="F7597">
        <v>3</v>
      </c>
      <c r="I7597" t="str">
        <f>VLOOKUP(J7597,Ref!L:M,2,0)</f>
        <v>Yes</v>
      </c>
      <c r="J7597" t="s">
        <v>974</v>
      </c>
      <c r="K7597" t="str">
        <f>VLOOKUP($J7597,Ref!$D:$H,2,0)</f>
        <v xml:space="preserve">Watford, Christ Church                       </v>
      </c>
      <c r="L7597" t="str">
        <f>VLOOKUP($J7597,Ref!$D:$H,3,0)</f>
        <v>Watford, Christ Church</v>
      </c>
      <c r="M7597" t="str">
        <f>VLOOKUP($J7597,Ref!$D:$H,4,0)</f>
        <v>Watford Deanery</v>
      </c>
      <c r="N7597" t="str">
        <f>VLOOKUP($J7597,Ref!$D:$H,5,0)</f>
        <v xml:space="preserve">Archdeaconry of St Albans </v>
      </c>
    </row>
    <row r="7598" spans="1:19" x14ac:dyDescent="0.3">
      <c r="A7598">
        <v>2024</v>
      </c>
      <c r="C7598" t="str">
        <f>IF(GETPIVOTDATA("PS % recovery",Sheet4!$B$5,"Parish Name",K7598)&gt;99.949%,"OK","No")</f>
        <v>OK</v>
      </c>
      <c r="D7598" t="e">
        <f>VLOOKUP(J7598,'Ref2'!C:E,3,0)</f>
        <v>#N/A</v>
      </c>
      <c r="F7598">
        <v>3</v>
      </c>
      <c r="I7598" t="e">
        <f>VLOOKUP(J7598,Ref!L:M,2,0)</f>
        <v>#N/A</v>
      </c>
      <c r="J7598" t="s">
        <v>976</v>
      </c>
      <c r="K7598" t="str">
        <f>VLOOKUP($J7598,Ref!$D:$H,2,0)</f>
        <v xml:space="preserve">Watford, St Andrew (LEP)                     </v>
      </c>
      <c r="L7598" t="str">
        <f>VLOOKUP($J7598,Ref!$D:$H,3,0)</f>
        <v>Watford, St Andrew</v>
      </c>
      <c r="M7598" t="str">
        <f>VLOOKUP($J7598,Ref!$D:$H,4,0)</f>
        <v>Watford Deanery</v>
      </c>
      <c r="N7598" t="str">
        <f>VLOOKUP($J7598,Ref!$D:$H,5,0)</f>
        <v xml:space="preserve">Archdeaconry of St Albans </v>
      </c>
      <c r="S7598">
        <v>2680</v>
      </c>
    </row>
    <row r="7599" spans="1:19" x14ac:dyDescent="0.3">
      <c r="A7599">
        <v>2024</v>
      </c>
      <c r="C7599" t="str">
        <f>IF(GETPIVOTDATA("PS % recovery",Sheet4!$B$5,"Parish Name",K7599)&gt;99.949%,"OK","No")</f>
        <v>No</v>
      </c>
      <c r="D7599" t="e">
        <f>VLOOKUP(J7599,'Ref2'!C:E,3,0)</f>
        <v>#N/A</v>
      </c>
      <c r="F7599">
        <v>3</v>
      </c>
      <c r="I7599" t="str">
        <f>VLOOKUP(J7599,Ref!L:M,2,0)</f>
        <v>Yes</v>
      </c>
      <c r="J7599" t="s">
        <v>825</v>
      </c>
      <c r="K7599" t="str">
        <f>VLOOKUP($J7599,Ref!$D:$H,2,0)</f>
        <v xml:space="preserve">Watford, St John                             </v>
      </c>
      <c r="L7599" t="str">
        <f>VLOOKUP($J7599,Ref!$D:$H,3,0)</f>
        <v>Watford, St John</v>
      </c>
      <c r="M7599" t="str">
        <f>VLOOKUP($J7599,Ref!$D:$H,4,0)</f>
        <v>Watford Deanery</v>
      </c>
      <c r="N7599" t="str">
        <f>VLOOKUP($J7599,Ref!$D:$H,5,0)</f>
        <v xml:space="preserve">Archdeaconry of St Albans </v>
      </c>
      <c r="S7599">
        <v>2910</v>
      </c>
    </row>
    <row r="7600" spans="1:19" x14ac:dyDescent="0.3">
      <c r="A7600">
        <v>2024</v>
      </c>
      <c r="C7600" t="str">
        <f>IF(GETPIVOTDATA("PS % recovery",Sheet4!$B$5,"Parish Name",K7600)&gt;99.949%,"OK","No")</f>
        <v>OK</v>
      </c>
      <c r="D7600" t="e">
        <f>VLOOKUP(J7600,'Ref2'!C:E,3,0)</f>
        <v>#N/A</v>
      </c>
      <c r="F7600">
        <v>3</v>
      </c>
      <c r="I7600" t="e">
        <f>VLOOKUP(J7600,Ref!L:M,2,0)</f>
        <v>#N/A</v>
      </c>
      <c r="J7600" t="s">
        <v>979</v>
      </c>
      <c r="K7600" t="str">
        <f>VLOOKUP($J7600,Ref!$D:$H,2,0)</f>
        <v xml:space="preserve">Watford, St Luke                             </v>
      </c>
      <c r="L7600" t="str">
        <f>VLOOKUP($J7600,Ref!$D:$H,3,0)</f>
        <v>Watford, St Luke</v>
      </c>
      <c r="M7600" t="str">
        <f>VLOOKUP($J7600,Ref!$D:$H,4,0)</f>
        <v>Watford Deanery</v>
      </c>
      <c r="N7600" t="str">
        <f>VLOOKUP($J7600,Ref!$D:$H,5,0)</f>
        <v xml:space="preserve">Archdeaconry of St Albans </v>
      </c>
      <c r="S7600">
        <v>10296</v>
      </c>
    </row>
    <row r="7601" spans="1:19" x14ac:dyDescent="0.3">
      <c r="A7601">
        <v>2024</v>
      </c>
      <c r="C7601" t="str">
        <f>IF(GETPIVOTDATA("PS % recovery",Sheet4!$B$5,"Parish Name",K7601)&gt;99.949%,"OK","No")</f>
        <v>OK</v>
      </c>
      <c r="D7601" t="e">
        <f>VLOOKUP(J7601,'Ref2'!C:E,3,0)</f>
        <v>#N/A</v>
      </c>
      <c r="F7601">
        <v>3</v>
      </c>
      <c r="I7601" t="e">
        <f>VLOOKUP(J7601,Ref!L:M,2,0)</f>
        <v>#N/A</v>
      </c>
      <c r="J7601" t="s">
        <v>981</v>
      </c>
      <c r="K7601" t="str">
        <f>VLOOKUP($J7601,Ref!$D:$H,2,0)</f>
        <v xml:space="preserve">Watford                                      </v>
      </c>
      <c r="L7601" t="str">
        <f>VLOOKUP($J7601,Ref!$D:$H,3,0)</f>
        <v>Watford</v>
      </c>
      <c r="M7601" t="str">
        <f>VLOOKUP($J7601,Ref!$D:$H,4,0)</f>
        <v>Watford Deanery</v>
      </c>
      <c r="N7601" t="str">
        <f>VLOOKUP($J7601,Ref!$D:$H,5,0)</f>
        <v xml:space="preserve">Archdeaconry of St Albans </v>
      </c>
      <c r="S7601">
        <v>7407.5</v>
      </c>
    </row>
    <row r="7602" spans="1:19" x14ac:dyDescent="0.3">
      <c r="A7602">
        <v>2024</v>
      </c>
      <c r="C7602" t="str">
        <f>IF(GETPIVOTDATA("PS % recovery",Sheet4!$B$5,"Parish Name",K7602)&gt;99.949%,"OK","No")</f>
        <v>OK</v>
      </c>
      <c r="D7602" t="e">
        <f>VLOOKUP(J7602,'Ref2'!C:E,3,0)</f>
        <v>#N/A</v>
      </c>
      <c r="F7602">
        <v>3</v>
      </c>
      <c r="I7602" t="e">
        <f>VLOOKUP(J7602,Ref!L:M,2,0)</f>
        <v>#N/A</v>
      </c>
      <c r="J7602" t="s">
        <v>983</v>
      </c>
      <c r="K7602" t="str">
        <f>VLOOKUP($J7602,Ref!$D:$H,2,0)</f>
        <v xml:space="preserve">Watford, St Michael and All Angels (LEP)     </v>
      </c>
      <c r="L7602" t="str">
        <f>VLOOKUP($J7602,Ref!$D:$H,3,0)</f>
        <v>Watford, St Michael</v>
      </c>
      <c r="M7602" t="str">
        <f>VLOOKUP($J7602,Ref!$D:$H,4,0)</f>
        <v>Watford Deanery</v>
      </c>
      <c r="N7602" t="str">
        <f>VLOOKUP($J7602,Ref!$D:$H,5,0)</f>
        <v xml:space="preserve">Archdeaconry of St Albans </v>
      </c>
      <c r="S7602">
        <v>4407</v>
      </c>
    </row>
    <row r="7603" spans="1:19" x14ac:dyDescent="0.3">
      <c r="A7603">
        <v>2024</v>
      </c>
      <c r="C7603" t="str">
        <f>IF(GETPIVOTDATA("PS % recovery",Sheet4!$B$5,"Parish Name",K7603)&gt;99.949%,"OK","No")</f>
        <v>No</v>
      </c>
      <c r="D7603" t="e">
        <f>VLOOKUP(J7603,'Ref2'!C:E,3,0)</f>
        <v>#N/A</v>
      </c>
      <c r="F7603">
        <v>3</v>
      </c>
      <c r="I7603" t="str">
        <f>VLOOKUP(J7603,Ref!L:M,2,0)</f>
        <v>Yes</v>
      </c>
      <c r="J7603" t="s">
        <v>985</v>
      </c>
      <c r="K7603" t="str">
        <f>VLOOKUP($J7603,Ref!$D:$H,2,0)</f>
        <v xml:space="preserve">Watford, St Peter                            </v>
      </c>
      <c r="L7603" t="str">
        <f>VLOOKUP($J7603,Ref!$D:$H,3,0)</f>
        <v>Watford, St Peter</v>
      </c>
      <c r="M7603" t="str">
        <f>VLOOKUP($J7603,Ref!$D:$H,4,0)</f>
        <v>Watford Deanery</v>
      </c>
      <c r="N7603" t="str">
        <f>VLOOKUP($J7603,Ref!$D:$H,5,0)</f>
        <v xml:space="preserve">Archdeaconry of St Albans </v>
      </c>
      <c r="S7603">
        <v>2000</v>
      </c>
    </row>
    <row r="7604" spans="1:19" x14ac:dyDescent="0.3">
      <c r="A7604">
        <v>2024</v>
      </c>
      <c r="C7604" t="str">
        <f>IF(GETPIVOTDATA("PS % recovery",Sheet4!$B$5,"Parish Name",K7604)&gt;99.949%,"OK","No")</f>
        <v>No</v>
      </c>
      <c r="D7604" t="e">
        <f>VLOOKUP(J7604,'Ref2'!C:E,3,0)</f>
        <v>#N/A</v>
      </c>
      <c r="F7604">
        <v>3</v>
      </c>
      <c r="I7604" t="e">
        <f>VLOOKUP(J7604,Ref!L:M,2,0)</f>
        <v>#N/A</v>
      </c>
      <c r="J7604" t="s">
        <v>826</v>
      </c>
      <c r="K7604" t="str">
        <f>VLOOKUP($J7604,Ref!$D:$H,2,0)</f>
        <v xml:space="preserve">Ayot St Lawrence                             </v>
      </c>
      <c r="L7604" t="str">
        <f>VLOOKUP($J7604,Ref!$D:$H,3,0)</f>
        <v>Kimpton with Ayot St Lawrence</v>
      </c>
      <c r="M7604" t="str">
        <f>VLOOKUP($J7604,Ref!$D:$H,4,0)</f>
        <v>Wheathampstead Deanery</v>
      </c>
      <c r="N7604" t="str">
        <f>VLOOKUP($J7604,Ref!$D:$H,5,0)</f>
        <v xml:space="preserve">Archdeaconry of St Albans </v>
      </c>
      <c r="S7604">
        <v>140</v>
      </c>
    </row>
    <row r="7605" spans="1:19" x14ac:dyDescent="0.3">
      <c r="A7605">
        <v>2024</v>
      </c>
      <c r="C7605" t="str">
        <f>IF(GETPIVOTDATA("PS % recovery",Sheet4!$B$5,"Parish Name",K7605)&gt;99.949%,"OK","No")</f>
        <v>No</v>
      </c>
      <c r="D7605" t="e">
        <f>VLOOKUP(J7605,'Ref2'!C:E,3,0)</f>
        <v>#N/A</v>
      </c>
      <c r="F7605">
        <v>3</v>
      </c>
      <c r="I7605" t="e">
        <f>VLOOKUP(J7605,Ref!L:M,2,0)</f>
        <v>#N/A</v>
      </c>
      <c r="J7605" t="s">
        <v>993</v>
      </c>
      <c r="K7605" t="str">
        <f>VLOOKUP($J7605,Ref!$D:$H,2,0)</f>
        <v xml:space="preserve">Flamstead                                    </v>
      </c>
      <c r="L7605" t="str">
        <f>VLOOKUP($J7605,Ref!$D:$H,3,0)</f>
        <v>Flamstead and Markyate Street</v>
      </c>
      <c r="M7605" t="str">
        <f>VLOOKUP($J7605,Ref!$D:$H,4,0)</f>
        <v>Wheathampstead Deanery</v>
      </c>
      <c r="N7605" t="str">
        <f>VLOOKUP($J7605,Ref!$D:$H,5,0)</f>
        <v xml:space="preserve">Archdeaconry of St Albans </v>
      </c>
      <c r="S7605">
        <v>6197.5</v>
      </c>
    </row>
    <row r="7606" spans="1:19" x14ac:dyDescent="0.3">
      <c r="A7606">
        <v>2024</v>
      </c>
      <c r="C7606" t="str">
        <f>IF(GETPIVOTDATA("PS % recovery",Sheet4!$B$5,"Parish Name",K7606)&gt;99.949%,"OK","No")</f>
        <v>OK</v>
      </c>
      <c r="D7606" t="e">
        <f>VLOOKUP(J7606,'Ref2'!C:E,3,0)</f>
        <v>#N/A</v>
      </c>
      <c r="F7606">
        <v>3</v>
      </c>
      <c r="I7606" t="e">
        <f>VLOOKUP(J7606,Ref!L:M,2,0)</f>
        <v>#N/A</v>
      </c>
      <c r="J7606" t="s">
        <v>995</v>
      </c>
      <c r="K7606" t="str">
        <f>VLOOKUP($J7606,Ref!$D:$H,2,0)</f>
        <v xml:space="preserve">Harpenden, St John                           </v>
      </c>
      <c r="L7606" t="str">
        <f>VLOOKUP($J7606,Ref!$D:$H,3,0)</f>
        <v>Harpenden, St John</v>
      </c>
      <c r="M7606" t="str">
        <f>VLOOKUP($J7606,Ref!$D:$H,4,0)</f>
        <v>Wheathampstead Deanery</v>
      </c>
      <c r="N7606" t="str">
        <f>VLOOKUP($J7606,Ref!$D:$H,5,0)</f>
        <v xml:space="preserve">Archdeaconry of St Albans </v>
      </c>
      <c r="S7606">
        <v>7646</v>
      </c>
    </row>
    <row r="7607" spans="1:19" x14ac:dyDescent="0.3">
      <c r="A7607">
        <v>2024</v>
      </c>
      <c r="C7607" t="str">
        <f>IF(GETPIVOTDATA("PS % recovery",Sheet4!$B$5,"Parish Name",K7607)&gt;99.949%,"OK","No")</f>
        <v>OK</v>
      </c>
      <c r="D7607" t="e">
        <f>VLOOKUP(J7607,'Ref2'!C:E,3,0)</f>
        <v>#N/A</v>
      </c>
      <c r="F7607">
        <v>3</v>
      </c>
      <c r="I7607" t="e">
        <f>VLOOKUP(J7607,Ref!L:M,2,0)</f>
        <v>#N/A</v>
      </c>
      <c r="J7607" t="s">
        <v>997</v>
      </c>
      <c r="K7607" t="str">
        <f>VLOOKUP($J7607,Ref!$D:$H,2,0)</f>
        <v xml:space="preserve">Harpenden                                    </v>
      </c>
      <c r="L7607" t="str">
        <f>VLOOKUP($J7607,Ref!$D:$H,3,0)</f>
        <v>Harpenden</v>
      </c>
      <c r="M7607" t="str">
        <f>VLOOKUP($J7607,Ref!$D:$H,4,0)</f>
        <v>Wheathampstead Deanery</v>
      </c>
      <c r="N7607" t="str">
        <f>VLOOKUP($J7607,Ref!$D:$H,5,0)</f>
        <v xml:space="preserve">Archdeaconry of St Albans </v>
      </c>
      <c r="S7607">
        <v>24496</v>
      </c>
    </row>
    <row r="7608" spans="1:19" x14ac:dyDescent="0.3">
      <c r="A7608">
        <v>2024</v>
      </c>
      <c r="C7608" t="str">
        <f>IF(GETPIVOTDATA("PS % recovery",Sheet4!$B$5,"Parish Name",K7608)&gt;99.949%,"OK","No")</f>
        <v>OK</v>
      </c>
      <c r="D7608" t="e">
        <f>VLOOKUP(J7608,'Ref2'!C:E,3,0)</f>
        <v>#N/A</v>
      </c>
      <c r="F7608">
        <v>3</v>
      </c>
      <c r="I7608" t="e">
        <f>VLOOKUP(J7608,Ref!L:M,2,0)</f>
        <v>#N/A</v>
      </c>
      <c r="J7608" t="s">
        <v>828</v>
      </c>
      <c r="K7608" t="str">
        <f>VLOOKUP($J7608,Ref!$D:$H,2,0)</f>
        <v xml:space="preserve">Kimpton                                      </v>
      </c>
      <c r="L7608" t="str">
        <f>VLOOKUP($J7608,Ref!$D:$H,3,0)</f>
        <v>Kimpton with Ayot St Lawrence</v>
      </c>
      <c r="M7608" t="str">
        <f>VLOOKUP($J7608,Ref!$D:$H,4,0)</f>
        <v>Wheathampstead Deanery</v>
      </c>
      <c r="N7608" t="str">
        <f>VLOOKUP($J7608,Ref!$D:$H,5,0)</f>
        <v xml:space="preserve">Archdeaconry of St Albans </v>
      </c>
      <c r="S7608">
        <v>3343</v>
      </c>
    </row>
    <row r="7609" spans="1:19" x14ac:dyDescent="0.3">
      <c r="A7609">
        <v>2024</v>
      </c>
      <c r="C7609" t="str">
        <f>IF(GETPIVOTDATA("PS % recovery",Sheet4!$B$5,"Parish Name",K7609)&gt;99.949%,"OK","No")</f>
        <v>OK</v>
      </c>
      <c r="D7609" t="e">
        <f>VLOOKUP(J7609,'Ref2'!C:E,3,0)</f>
        <v>#N/A</v>
      </c>
      <c r="F7609">
        <v>3</v>
      </c>
      <c r="I7609" t="e">
        <f>VLOOKUP(J7609,Ref!L:M,2,0)</f>
        <v>#N/A</v>
      </c>
      <c r="J7609" t="s">
        <v>999</v>
      </c>
      <c r="K7609" t="str">
        <f>VLOOKUP($J7609,Ref!$D:$H,2,0)</f>
        <v xml:space="preserve">Markyate Street, St John the Baptist         </v>
      </c>
      <c r="L7609" t="str">
        <f>VLOOKUP($J7609,Ref!$D:$H,3,0)</f>
        <v>Flamstead and Markyate Street</v>
      </c>
      <c r="M7609" t="str">
        <f>VLOOKUP($J7609,Ref!$D:$H,4,0)</f>
        <v>Wheathampstead Deanery</v>
      </c>
      <c r="N7609" t="str">
        <f>VLOOKUP($J7609,Ref!$D:$H,5,0)</f>
        <v xml:space="preserve">Archdeaconry of St Albans </v>
      </c>
      <c r="S7609">
        <v>2642.33</v>
      </c>
    </row>
    <row r="7610" spans="1:19" x14ac:dyDescent="0.3">
      <c r="A7610">
        <v>2024</v>
      </c>
      <c r="C7610" t="str">
        <f>IF(GETPIVOTDATA("PS % recovery",Sheet4!$B$5,"Parish Name",K7610)&gt;99.949%,"OK","No")</f>
        <v>OK</v>
      </c>
      <c r="D7610" t="e">
        <f>VLOOKUP(J7610,'Ref2'!C:E,3,0)</f>
        <v>#N/A</v>
      </c>
      <c r="F7610">
        <v>3</v>
      </c>
      <c r="I7610" t="e">
        <f>VLOOKUP(J7610,Ref!L:M,2,0)</f>
        <v>#N/A</v>
      </c>
      <c r="J7610" t="s">
        <v>1001</v>
      </c>
      <c r="K7610" t="str">
        <f>VLOOKUP($J7610,Ref!$D:$H,2,0)</f>
        <v xml:space="preserve">Redbourn                                     </v>
      </c>
      <c r="L7610" t="str">
        <f>VLOOKUP($J7610,Ref!$D:$H,3,0)</f>
        <v>Redbourn</v>
      </c>
      <c r="M7610" t="str">
        <f>VLOOKUP($J7610,Ref!$D:$H,4,0)</f>
        <v>Wheathampstead Deanery</v>
      </c>
      <c r="N7610" t="str">
        <f>VLOOKUP($J7610,Ref!$D:$H,5,0)</f>
        <v xml:space="preserve">Archdeaconry of St Albans </v>
      </c>
      <c r="S7610">
        <f>11997-1676</f>
        <v>10321</v>
      </c>
    </row>
    <row r="7611" spans="1:19" x14ac:dyDescent="0.3">
      <c r="A7611">
        <v>2024</v>
      </c>
      <c r="C7611" t="str">
        <f>IF(GETPIVOTDATA("PS % recovery",Sheet4!$B$5,"Parish Name",K7611)&gt;99.949%,"OK","No")</f>
        <v>OK</v>
      </c>
      <c r="D7611" t="e">
        <f>VLOOKUP(J7611,'Ref2'!C:E,3,0)</f>
        <v>#N/A</v>
      </c>
      <c r="F7611">
        <v>3</v>
      </c>
      <c r="I7611" t="e">
        <f>VLOOKUP(J7611,Ref!L:M,2,0)</f>
        <v>#N/A</v>
      </c>
      <c r="J7611" t="s">
        <v>1003</v>
      </c>
      <c r="K7611" t="str">
        <f>VLOOKUP($J7611,Ref!$D:$H,2,0)</f>
        <v xml:space="preserve">Sandridge                                    </v>
      </c>
      <c r="L7611" t="str">
        <f>VLOOKUP($J7611,Ref!$D:$H,3,0)</f>
        <v>Sandridge</v>
      </c>
      <c r="M7611" t="str">
        <f>VLOOKUP($J7611,Ref!$D:$H,4,0)</f>
        <v>Wheathampstead Deanery</v>
      </c>
      <c r="N7611" t="str">
        <f>VLOOKUP($J7611,Ref!$D:$H,5,0)</f>
        <v xml:space="preserve">Archdeaconry of St Albans </v>
      </c>
      <c r="S7611">
        <v>3659</v>
      </c>
    </row>
    <row r="7612" spans="1:19" x14ac:dyDescent="0.3">
      <c r="A7612">
        <v>2024</v>
      </c>
      <c r="C7612" t="str">
        <f>IF(GETPIVOTDATA("PS % recovery",Sheet4!$B$5,"Parish Name",K7612)&gt;99.949%,"OK","No")</f>
        <v>OK</v>
      </c>
      <c r="D7612" t="e">
        <f>VLOOKUP(J7612,'Ref2'!C:E,3,0)</f>
        <v>#N/A</v>
      </c>
      <c r="F7612">
        <v>3</v>
      </c>
      <c r="I7612" t="e">
        <f>VLOOKUP(J7612,Ref!L:M,2,0)</f>
        <v>#N/A</v>
      </c>
      <c r="J7612" t="s">
        <v>1005</v>
      </c>
      <c r="K7612" t="str">
        <f>VLOOKUP($J7612,Ref!$D:$H,2,0)</f>
        <v xml:space="preserve">Wheathampstead                               </v>
      </c>
      <c r="L7612" t="str">
        <f>VLOOKUP($J7612,Ref!$D:$H,3,0)</f>
        <v>Wheathampstead</v>
      </c>
      <c r="M7612" t="str">
        <f>VLOOKUP($J7612,Ref!$D:$H,4,0)</f>
        <v>Wheathampstead Deanery</v>
      </c>
      <c r="N7612" t="str">
        <f>VLOOKUP($J7612,Ref!$D:$H,5,0)</f>
        <v xml:space="preserve">Archdeaconry of St Albans </v>
      </c>
      <c r="S7612">
        <v>8431</v>
      </c>
    </row>
    <row r="7613" spans="1:19" x14ac:dyDescent="0.3">
      <c r="A7613">
        <v>2024</v>
      </c>
      <c r="C7613" t="str">
        <f>IF(GETPIVOTDATA("PS % recovery",Sheet4!$B$5,"Parish Name",K7613)&gt;99.949%,"OK","No")</f>
        <v>OK</v>
      </c>
      <c r="D7613" t="e">
        <f>VLOOKUP(J7613,'Ref2'!C:E,3,0)</f>
        <v>#N/A</v>
      </c>
      <c r="F7613">
        <v>3</v>
      </c>
      <c r="I7613" t="e">
        <f>VLOOKUP(J7613,Ref!L:M,2,0)</f>
        <v>#N/A</v>
      </c>
      <c r="J7613" t="s">
        <v>1231</v>
      </c>
      <c r="K7613" t="str">
        <f>VLOOKUP($J7613,Ref!$D:$H,2,0)</f>
        <v xml:space="preserve">Ampthill                                     </v>
      </c>
      <c r="L7613" t="str">
        <f>VLOOKUP($J7613,Ref!$D:$H,3,0)</f>
        <v>Ampthill with Millbrook and Steppingley</v>
      </c>
      <c r="M7613" t="str">
        <f>VLOOKUP($J7613,Ref!$D:$H,4,0)</f>
        <v>Ampthill and Shefford Deanery</v>
      </c>
      <c r="N7613" t="str">
        <f>VLOOKUP($J7613,Ref!$D:$H,5,0)</f>
        <v>Archdeaconry of Bedford</v>
      </c>
      <c r="S7613">
        <v>4369</v>
      </c>
    </row>
    <row r="7614" spans="1:19" x14ac:dyDescent="0.3">
      <c r="A7614">
        <v>2024</v>
      </c>
      <c r="C7614" t="str">
        <f>IF(GETPIVOTDATA("PS % recovery",Sheet4!$B$5,"Parish Name",K7614)&gt;99.949%,"OK","No")</f>
        <v>No</v>
      </c>
      <c r="D7614" t="e">
        <f>VLOOKUP(J7614,'Ref2'!C:E,3,0)</f>
        <v>#N/A</v>
      </c>
      <c r="F7614">
        <v>3</v>
      </c>
      <c r="I7614" t="e">
        <f>VLOOKUP(J7614,Ref!L:M,2,0)</f>
        <v>#N/A</v>
      </c>
      <c r="J7614" t="s">
        <v>830</v>
      </c>
      <c r="K7614" t="str">
        <f>VLOOKUP($J7614,Ref!$D:$H,2,0)</f>
        <v>Arlesey with Astwick</v>
      </c>
      <c r="L7614" t="str">
        <f>VLOOKUP($J7614,Ref!$D:$H,3,0)</f>
        <v>Arlesey with Astwick</v>
      </c>
      <c r="M7614" t="str">
        <f>VLOOKUP($J7614,Ref!$D:$H,4,0)</f>
        <v>Ampthill and Shefford Deanery</v>
      </c>
      <c r="N7614" t="str">
        <f>VLOOKUP($J7614,Ref!$D:$H,5,0)</f>
        <v>Archdeaconry of Bedford</v>
      </c>
      <c r="S7614">
        <v>1000</v>
      </c>
    </row>
    <row r="7615" spans="1:19" x14ac:dyDescent="0.3">
      <c r="A7615">
        <v>2024</v>
      </c>
      <c r="C7615" t="str">
        <f>IF(GETPIVOTDATA("PS % recovery",Sheet4!$B$5,"Parish Name",K7615)&gt;99.949%,"OK","No")</f>
        <v>No</v>
      </c>
      <c r="D7615" t="e">
        <f>VLOOKUP(J7615,'Ref2'!C:E,3,0)</f>
        <v>#N/A</v>
      </c>
      <c r="F7615">
        <v>3</v>
      </c>
      <c r="I7615" t="e">
        <f>VLOOKUP(J7615,Ref!L:M,2,0)</f>
        <v>#N/A</v>
      </c>
      <c r="J7615" t="s">
        <v>1237</v>
      </c>
      <c r="K7615" t="str">
        <f>VLOOKUP($J7615,Ref!$D:$H,2,0)</f>
        <v xml:space="preserve">Aspley Guise                                 </v>
      </c>
      <c r="L7615" t="str">
        <f>VLOOKUP($J7615,Ref!$D:$H,3,0)</f>
        <v>Aspley Guise with Husborne Crawley and Ridgmont</v>
      </c>
      <c r="M7615" t="str">
        <f>VLOOKUP($J7615,Ref!$D:$H,4,0)</f>
        <v>Ampthill and Shefford Deanery</v>
      </c>
      <c r="N7615" t="str">
        <f>VLOOKUP($J7615,Ref!$D:$H,5,0)</f>
        <v>Archdeaconry of Bedford</v>
      </c>
      <c r="S7615">
        <v>500</v>
      </c>
    </row>
    <row r="7616" spans="1:19" x14ac:dyDescent="0.3">
      <c r="A7616">
        <v>2024</v>
      </c>
      <c r="C7616" t="str">
        <f>IF(GETPIVOTDATA("PS % recovery",Sheet4!$B$5,"Parish Name",K7616)&gt;99.949%,"OK","No")</f>
        <v>No</v>
      </c>
      <c r="D7616" t="e">
        <f>VLOOKUP(J7616,'Ref2'!C:E,3,0)</f>
        <v>#N/A</v>
      </c>
      <c r="F7616">
        <v>3</v>
      </c>
      <c r="I7616" t="e">
        <f>VLOOKUP(J7616,Ref!L:M,2,0)</f>
        <v>#N/A</v>
      </c>
      <c r="J7616" t="s">
        <v>1243</v>
      </c>
      <c r="K7616" t="str">
        <f>VLOOKUP($J7616,Ref!$D:$H,2,0)</f>
        <v xml:space="preserve">Barton-le-Cley                               </v>
      </c>
      <c r="L7616" t="str">
        <f>VLOOKUP($J7616,Ref!$D:$H,3,0)</f>
        <v>Barton-le-Cley with Higham Gobion and Hexton</v>
      </c>
      <c r="M7616" t="str">
        <f>VLOOKUP($J7616,Ref!$D:$H,4,0)</f>
        <v>Ampthill and Shefford Deanery</v>
      </c>
      <c r="N7616" t="str">
        <f>VLOOKUP($J7616,Ref!$D:$H,5,0)</f>
        <v>Archdeaconry of Bedford</v>
      </c>
    </row>
    <row r="7617" spans="1:19" x14ac:dyDescent="0.3">
      <c r="A7617">
        <v>2024</v>
      </c>
      <c r="C7617" t="str">
        <f>IF(GETPIVOTDATA("PS % recovery",Sheet4!$B$5,"Parish Name",K7617)&gt;99.949%,"OK","No")</f>
        <v>No</v>
      </c>
      <c r="D7617" t="e">
        <f>VLOOKUP(J7617,'Ref2'!C:E,3,0)</f>
        <v>#N/A</v>
      </c>
      <c r="F7617">
        <v>3</v>
      </c>
      <c r="I7617" t="e">
        <f>VLOOKUP(J7617,Ref!L:M,2,0)</f>
        <v>#N/A</v>
      </c>
      <c r="J7617" t="s">
        <v>1249</v>
      </c>
      <c r="K7617" t="str">
        <f>VLOOKUP($J7617,Ref!$D:$H,2,0)</f>
        <v xml:space="preserve">Battlesden with Pottesgrove                  </v>
      </c>
      <c r="L7617" t="str">
        <f>VLOOKUP($J7617,Ref!$D:$H,3,0)</f>
        <v>Woburn with Eversholt, Milton Bryan, Battlesden and Pottesgrove</v>
      </c>
      <c r="M7617" t="str">
        <f>VLOOKUP($J7617,Ref!$D:$H,4,0)</f>
        <v>Ampthill and Shefford Deanery</v>
      </c>
      <c r="N7617" t="str">
        <f>VLOOKUP($J7617,Ref!$D:$H,5,0)</f>
        <v>Archdeaconry of Bedford</v>
      </c>
    </row>
    <row r="7618" spans="1:19" x14ac:dyDescent="0.3">
      <c r="A7618">
        <v>2024</v>
      </c>
      <c r="C7618" t="str">
        <f>IF(GETPIVOTDATA("PS % recovery",Sheet4!$B$5,"Parish Name",K7618)&gt;99.949%,"OK","No")</f>
        <v>No</v>
      </c>
      <c r="D7618" t="e">
        <f>VLOOKUP(J7618,'Ref2'!C:E,3,0)</f>
        <v>#N/A</v>
      </c>
      <c r="F7618">
        <v>3</v>
      </c>
      <c r="I7618" t="e">
        <f>VLOOKUP(J7618,Ref!L:M,2,0)</f>
        <v>#N/A</v>
      </c>
      <c r="J7618" t="s">
        <v>1273</v>
      </c>
      <c r="K7618" t="str">
        <f>VLOOKUP($J7618,Ref!$D:$H,2,0)</f>
        <v xml:space="preserve">Campton                                      </v>
      </c>
      <c r="L7618" t="str">
        <f>VLOOKUP($J7618,Ref!$D:$H,3,0)</f>
        <v>Campton, Meppershall and Shefford</v>
      </c>
      <c r="M7618" t="str">
        <f>VLOOKUP($J7618,Ref!$D:$H,4,0)</f>
        <v>Ampthill and Shefford Deanery</v>
      </c>
      <c r="N7618" t="str">
        <f>VLOOKUP($J7618,Ref!$D:$H,5,0)</f>
        <v>Archdeaconry of Bedford</v>
      </c>
      <c r="S7618">
        <v>600</v>
      </c>
    </row>
    <row r="7619" spans="1:19" x14ac:dyDescent="0.3">
      <c r="A7619">
        <v>2024</v>
      </c>
      <c r="C7619" t="str">
        <f>IF(GETPIVOTDATA("PS % recovery",Sheet4!$B$5,"Parish Name",K7619)&gt;99.949%,"OK","No")</f>
        <v>No</v>
      </c>
      <c r="D7619" t="e">
        <f>VLOOKUP(J7619,'Ref2'!C:E,3,0)</f>
        <v>#N/A</v>
      </c>
      <c r="F7619">
        <v>3</v>
      </c>
      <c r="I7619" t="e">
        <f>VLOOKUP(J7619,Ref!L:M,2,0)</f>
        <v>#N/A</v>
      </c>
      <c r="J7619" t="s">
        <v>1278</v>
      </c>
      <c r="K7619" t="str">
        <f>VLOOKUP($J7619,Ref!$D:$H,2,0)</f>
        <v xml:space="preserve">Clifton                                      </v>
      </c>
      <c r="L7619" t="str">
        <f>VLOOKUP($J7619,Ref!$D:$H,3,0)</f>
        <v>Clifton, Haynes and Southill</v>
      </c>
      <c r="M7619" t="str">
        <f>VLOOKUP($J7619,Ref!$D:$H,4,0)</f>
        <v>Ampthill and Shefford Deanery</v>
      </c>
      <c r="N7619" t="str">
        <f>VLOOKUP($J7619,Ref!$D:$H,5,0)</f>
        <v>Archdeaconry of Bedford</v>
      </c>
      <c r="S7619">
        <v>2988</v>
      </c>
    </row>
    <row r="7620" spans="1:19" x14ac:dyDescent="0.3">
      <c r="A7620">
        <v>2024</v>
      </c>
      <c r="C7620" t="str">
        <f>IF(GETPIVOTDATA("PS % recovery",Sheet4!$B$5,"Parish Name",K7620)&gt;99.949%,"OK","No")</f>
        <v>No</v>
      </c>
      <c r="D7620" t="e">
        <f>VLOOKUP(J7620,'Ref2'!C:E,3,0)</f>
        <v>#N/A</v>
      </c>
      <c r="F7620">
        <v>3</v>
      </c>
      <c r="I7620" t="e">
        <f>VLOOKUP(J7620,Ref!L:M,2,0)</f>
        <v>#N/A</v>
      </c>
      <c r="J7620" t="s">
        <v>1282</v>
      </c>
      <c r="K7620" t="str">
        <f>VLOOKUP($J7620,Ref!$D:$H,2,0)</f>
        <v xml:space="preserve">Clophill                                     </v>
      </c>
      <c r="L7620" t="str">
        <f>VLOOKUP($J7620,Ref!$D:$H,3,0)</f>
        <v>Clophill and Maulden</v>
      </c>
      <c r="M7620" t="str">
        <f>VLOOKUP($J7620,Ref!$D:$H,4,0)</f>
        <v>Ampthill and Shefford Deanery</v>
      </c>
      <c r="N7620" t="str">
        <f>VLOOKUP($J7620,Ref!$D:$H,5,0)</f>
        <v>Archdeaconry of Bedford</v>
      </c>
      <c r="S7620">
        <v>1651</v>
      </c>
    </row>
    <row r="7621" spans="1:19" x14ac:dyDescent="0.3">
      <c r="A7621">
        <v>2024</v>
      </c>
      <c r="C7621" t="str">
        <f>IF(GETPIVOTDATA("PS % recovery",Sheet4!$B$5,"Parish Name",K7621)&gt;99.949%,"OK","No")</f>
        <v>OK</v>
      </c>
      <c r="D7621" t="e">
        <f>VLOOKUP(J7621,'Ref2'!C:E,3,0)</f>
        <v>#N/A</v>
      </c>
      <c r="F7621">
        <v>3</v>
      </c>
      <c r="I7621" t="e">
        <f>VLOOKUP(J7621,Ref!L:M,2,0)</f>
        <v>#N/A</v>
      </c>
      <c r="J7621" t="s">
        <v>1251</v>
      </c>
      <c r="K7621" t="str">
        <f>VLOOKUP($J7621,Ref!$D:$H,2,0)</f>
        <v xml:space="preserve">Eversholt                                    </v>
      </c>
      <c r="L7621" t="str">
        <f>VLOOKUP($J7621,Ref!$D:$H,3,0)</f>
        <v>Woburn with Eversholt, Milton Bryan, Battlesden and Pottesgrove</v>
      </c>
      <c r="M7621" t="str">
        <f>VLOOKUP($J7621,Ref!$D:$H,4,0)</f>
        <v>Ampthill and Shefford Deanery</v>
      </c>
      <c r="N7621" t="str">
        <f>VLOOKUP($J7621,Ref!$D:$H,5,0)</f>
        <v>Archdeaconry of Bedford</v>
      </c>
      <c r="S7621">
        <v>1158</v>
      </c>
    </row>
    <row r="7622" spans="1:19" x14ac:dyDescent="0.3">
      <c r="A7622">
        <v>2024</v>
      </c>
      <c r="C7622" t="str">
        <f>IF(GETPIVOTDATA("PS % recovery",Sheet4!$B$5,"Parish Name",K7622)&gt;99.949%,"OK","No")</f>
        <v>OK</v>
      </c>
      <c r="D7622" t="e">
        <f>VLOOKUP(J7622,'Ref2'!C:E,3,0)</f>
        <v>#N/A</v>
      </c>
      <c r="F7622">
        <v>3</v>
      </c>
      <c r="I7622" t="e">
        <f>VLOOKUP(J7622,Ref!L:M,2,0)</f>
        <v>#N/A</v>
      </c>
      <c r="J7622" t="s">
        <v>1258</v>
      </c>
      <c r="K7622" t="str">
        <f>VLOOKUP($J7622,Ref!$D:$H,2,0)</f>
        <v xml:space="preserve">Flitton                                      </v>
      </c>
      <c r="L7622" t="str">
        <f>VLOOKUP($J7622,Ref!$D:$H,3,0)</f>
        <v>Silsoe, Pulloxhill and Flitton</v>
      </c>
      <c r="M7622" t="str">
        <f>VLOOKUP($J7622,Ref!$D:$H,4,0)</f>
        <v>Ampthill and Shefford Deanery</v>
      </c>
      <c r="N7622" t="str">
        <f>VLOOKUP($J7622,Ref!$D:$H,5,0)</f>
        <v>Archdeaconry of Bedford</v>
      </c>
      <c r="S7622">
        <v>1250</v>
      </c>
    </row>
    <row r="7623" spans="1:19" x14ac:dyDescent="0.3">
      <c r="A7623">
        <v>2024</v>
      </c>
      <c r="C7623" t="str">
        <f>IF(GETPIVOTDATA("PS % recovery",Sheet4!$B$5,"Parish Name",K7623)&gt;99.949%,"OK","No")</f>
        <v>OK</v>
      </c>
      <c r="D7623" t="e">
        <f>VLOOKUP(J7623,'Ref2'!C:E,3,0)</f>
        <v>#N/A</v>
      </c>
      <c r="F7623">
        <v>3</v>
      </c>
      <c r="I7623" t="e">
        <f>VLOOKUP(J7623,Ref!L:M,2,0)</f>
        <v>#N/A</v>
      </c>
      <c r="J7623" t="s">
        <v>1264</v>
      </c>
      <c r="K7623" t="str">
        <f>VLOOKUP($J7623,Ref!$D:$H,2,0)</f>
        <v xml:space="preserve">Flitwick                                     </v>
      </c>
      <c r="L7623" t="str">
        <f>VLOOKUP($J7623,Ref!$D:$H,3,0)</f>
        <v>Flitwick</v>
      </c>
      <c r="M7623" t="str">
        <f>VLOOKUP($J7623,Ref!$D:$H,4,0)</f>
        <v>Ampthill and Shefford Deanery</v>
      </c>
      <c r="N7623" t="str">
        <f>VLOOKUP($J7623,Ref!$D:$H,5,0)</f>
        <v>Archdeaconry of Bedford</v>
      </c>
      <c r="S7623">
        <v>5515</v>
      </c>
    </row>
    <row r="7624" spans="1:19" x14ac:dyDescent="0.3">
      <c r="A7624">
        <v>2024</v>
      </c>
      <c r="C7624" t="str">
        <f>IF(GETPIVOTDATA("PS % recovery",Sheet4!$B$5,"Parish Name",K7624)&gt;99.949%,"OK","No")</f>
        <v>No</v>
      </c>
      <c r="D7624" t="e">
        <f>VLOOKUP(J7624,'Ref2'!C:E,3,0)</f>
        <v>#N/A</v>
      </c>
      <c r="F7624">
        <v>3</v>
      </c>
      <c r="I7624" t="e">
        <f>VLOOKUP(J7624,Ref!L:M,2,0)</f>
        <v>#N/A</v>
      </c>
      <c r="J7624" t="s">
        <v>831</v>
      </c>
      <c r="K7624" t="str">
        <f>VLOOKUP($J7624,Ref!$D:$H,2,0)</f>
        <v xml:space="preserve">Harlington                                   </v>
      </c>
      <c r="L7624" t="str">
        <f>VLOOKUP($J7624,Ref!$D:$H,3,0)</f>
        <v>Harlington, Tingrith and Westoning</v>
      </c>
      <c r="M7624" t="str">
        <f>VLOOKUP($J7624,Ref!$D:$H,4,0)</f>
        <v>Ampthill and Shefford Deanery</v>
      </c>
      <c r="N7624" t="str">
        <f>VLOOKUP($J7624,Ref!$D:$H,5,0)</f>
        <v>Archdeaconry of Bedford</v>
      </c>
      <c r="S7624">
        <v>1250</v>
      </c>
    </row>
    <row r="7625" spans="1:19" x14ac:dyDescent="0.3">
      <c r="A7625">
        <v>2024</v>
      </c>
      <c r="C7625" t="str">
        <f>IF(GETPIVOTDATA("PS % recovery",Sheet4!$B$5,"Parish Name",K7625)&gt;99.949%,"OK","No")</f>
        <v>No</v>
      </c>
      <c r="D7625" t="e">
        <f>VLOOKUP(J7625,'Ref2'!C:E,3,0)</f>
        <v>#N/A</v>
      </c>
      <c r="F7625">
        <v>3</v>
      </c>
      <c r="I7625" t="e">
        <f>VLOOKUP(J7625,Ref!L:M,2,0)</f>
        <v>#N/A</v>
      </c>
      <c r="J7625" t="s">
        <v>1285</v>
      </c>
      <c r="K7625" t="str">
        <f>VLOOKUP($J7625,Ref!$D:$H,2,0)</f>
        <v xml:space="preserve">Haynes                                       </v>
      </c>
      <c r="L7625" t="str">
        <f>VLOOKUP($J7625,Ref!$D:$H,3,0)</f>
        <v>Clifton, Haynes and Southill</v>
      </c>
      <c r="M7625" t="str">
        <f>VLOOKUP($J7625,Ref!$D:$H,4,0)</f>
        <v>Ampthill and Shefford Deanery</v>
      </c>
      <c r="N7625" t="str">
        <f>VLOOKUP($J7625,Ref!$D:$H,5,0)</f>
        <v>Archdeaconry of Bedford</v>
      </c>
      <c r="S7625">
        <v>1346</v>
      </c>
    </row>
    <row r="7626" spans="1:19" x14ac:dyDescent="0.3">
      <c r="A7626">
        <v>2024</v>
      </c>
      <c r="C7626" t="str">
        <f>IF(GETPIVOTDATA("PS % recovery",Sheet4!$B$5,"Parish Name",K7626)&gt;99.949%,"OK","No")</f>
        <v>No</v>
      </c>
      <c r="D7626" t="e">
        <f>VLOOKUP(J7626,'Ref2'!C:E,3,0)</f>
        <v>#N/A</v>
      </c>
      <c r="F7626">
        <v>3</v>
      </c>
      <c r="I7626" t="e">
        <f>VLOOKUP(J7626,Ref!L:M,2,0)</f>
        <v>#N/A</v>
      </c>
      <c r="J7626" t="s">
        <v>1287</v>
      </c>
      <c r="K7626" t="str">
        <f>VLOOKUP($J7626,Ref!$D:$H,2,0)</f>
        <v xml:space="preserve">Henlow                                       </v>
      </c>
      <c r="L7626" t="str">
        <f>VLOOKUP($J7626,Ref!$D:$H,3,0)</f>
        <v>Henlow and Langford</v>
      </c>
      <c r="M7626" t="str">
        <f>VLOOKUP($J7626,Ref!$D:$H,4,0)</f>
        <v>Ampthill and Shefford Deanery</v>
      </c>
      <c r="N7626" t="str">
        <f>VLOOKUP($J7626,Ref!$D:$H,5,0)</f>
        <v>Archdeaconry of Bedford</v>
      </c>
      <c r="S7626">
        <v>1000</v>
      </c>
    </row>
    <row r="7627" spans="1:19" x14ac:dyDescent="0.3">
      <c r="A7627">
        <v>2024</v>
      </c>
      <c r="C7627" t="str">
        <f>IF(GETPIVOTDATA("PS % recovery",Sheet4!$B$5,"Parish Name",K7627)&gt;99.949%,"OK","No")</f>
        <v>No</v>
      </c>
      <c r="D7627" t="e">
        <f>VLOOKUP(J7627,'Ref2'!C:E,3,0)</f>
        <v>#N/A</v>
      </c>
      <c r="F7627">
        <v>3</v>
      </c>
      <c r="I7627" t="e">
        <f>VLOOKUP(J7627,Ref!L:M,2,0)</f>
        <v>#N/A</v>
      </c>
      <c r="J7627" t="s">
        <v>1247</v>
      </c>
      <c r="K7627" t="str">
        <f>VLOOKUP($J7627,Ref!$D:$H,2,0)</f>
        <v xml:space="preserve">Hexton                                       </v>
      </c>
      <c r="L7627" t="str">
        <f>VLOOKUP($J7627,Ref!$D:$H,3,0)</f>
        <v>Barton-le-Cley with Higham Gobion and Hexton</v>
      </c>
      <c r="M7627" t="str">
        <f>VLOOKUP($J7627,Ref!$D:$H,4,0)</f>
        <v>Ampthill and Shefford Deanery</v>
      </c>
      <c r="N7627" t="str">
        <f>VLOOKUP($J7627,Ref!$D:$H,5,0)</f>
        <v>Archdeaconry of Bedford</v>
      </c>
      <c r="S7627">
        <v>126</v>
      </c>
    </row>
    <row r="7628" spans="1:19" x14ac:dyDescent="0.3">
      <c r="A7628">
        <v>2024</v>
      </c>
      <c r="C7628" t="str">
        <f>IF(GETPIVOTDATA("PS % recovery",Sheet4!$B$5,"Parish Name",K7628)&gt;99.949%,"OK","No")</f>
        <v>OK</v>
      </c>
      <c r="D7628" t="e">
        <f>VLOOKUP(J7628,'Ref2'!C:E,3,0)</f>
        <v>#N/A</v>
      </c>
      <c r="F7628">
        <v>3</v>
      </c>
      <c r="I7628" t="e">
        <f>VLOOKUP(J7628,Ref!L:M,2,0)</f>
        <v>#N/A</v>
      </c>
      <c r="J7628" t="s">
        <v>1245</v>
      </c>
      <c r="K7628" t="str">
        <f>VLOOKUP($J7628,Ref!$D:$H,2,0)</f>
        <v xml:space="preserve">Higham Gobion                                </v>
      </c>
      <c r="L7628" t="str">
        <f>VLOOKUP($J7628,Ref!$D:$H,3,0)</f>
        <v>Barton-le-Cley with Higham Gobion and Hexton</v>
      </c>
      <c r="M7628" t="str">
        <f>VLOOKUP($J7628,Ref!$D:$H,4,0)</f>
        <v>Ampthill and Shefford Deanery</v>
      </c>
      <c r="N7628" t="str">
        <f>VLOOKUP($J7628,Ref!$D:$H,5,0)</f>
        <v>Archdeaconry of Bedford</v>
      </c>
    </row>
    <row r="7629" spans="1:19" x14ac:dyDescent="0.3">
      <c r="A7629">
        <v>2024</v>
      </c>
      <c r="C7629" t="str">
        <f>IF(GETPIVOTDATA("PS % recovery",Sheet4!$B$5,"Parish Name",K7629)&gt;99.949%,"OK","No")</f>
        <v>No</v>
      </c>
      <c r="D7629" t="e">
        <f>VLOOKUP(J7629,'Ref2'!C:E,3,0)</f>
        <v>#N/A</v>
      </c>
      <c r="F7629">
        <v>3</v>
      </c>
      <c r="I7629" t="e">
        <f>VLOOKUP(J7629,Ref!L:M,2,0)</f>
        <v>#N/A</v>
      </c>
      <c r="J7629" t="s">
        <v>1239</v>
      </c>
      <c r="K7629" t="str">
        <f>VLOOKUP($J7629,Ref!$D:$H,2,0)</f>
        <v xml:space="preserve">Husborne Crawley                             </v>
      </c>
      <c r="L7629" t="str">
        <f>VLOOKUP($J7629,Ref!$D:$H,3,0)</f>
        <v>Aspley Guise with Husborne Crawley and Ridgmont</v>
      </c>
      <c r="M7629" t="str">
        <f>VLOOKUP($J7629,Ref!$D:$H,4,0)</f>
        <v>Ampthill and Shefford Deanery</v>
      </c>
      <c r="N7629" t="str">
        <f>VLOOKUP($J7629,Ref!$D:$H,5,0)</f>
        <v>Archdeaconry of Bedford</v>
      </c>
    </row>
    <row r="7630" spans="1:19" x14ac:dyDescent="0.3">
      <c r="A7630">
        <v>2024</v>
      </c>
      <c r="C7630" t="str">
        <f>IF(GETPIVOTDATA("PS % recovery",Sheet4!$B$5,"Parish Name",K7630)&gt;99.949%,"OK","No")</f>
        <v>OK</v>
      </c>
      <c r="D7630" t="e">
        <f>VLOOKUP(J7630,'Ref2'!C:E,3,0)</f>
        <v>#N/A</v>
      </c>
      <c r="F7630">
        <v>3</v>
      </c>
      <c r="I7630" t="e">
        <f>VLOOKUP(J7630,Ref!L:M,2,0)</f>
        <v>#N/A</v>
      </c>
      <c r="J7630" t="s">
        <v>1289</v>
      </c>
      <c r="K7630" t="str">
        <f>VLOOKUP($J7630,Ref!$D:$H,2,0)</f>
        <v xml:space="preserve">Langford                                     </v>
      </c>
      <c r="L7630" t="str">
        <f>VLOOKUP($J7630,Ref!$D:$H,3,0)</f>
        <v>Henlow and Langford</v>
      </c>
      <c r="M7630" t="str">
        <f>VLOOKUP($J7630,Ref!$D:$H,4,0)</f>
        <v>Ampthill and Shefford Deanery</v>
      </c>
      <c r="N7630" t="str">
        <f>VLOOKUP($J7630,Ref!$D:$H,5,0)</f>
        <v>Archdeaconry of Bedford</v>
      </c>
      <c r="S7630">
        <v>2357</v>
      </c>
    </row>
    <row r="7631" spans="1:19" x14ac:dyDescent="0.3">
      <c r="A7631">
        <v>2024</v>
      </c>
      <c r="C7631" t="str">
        <f>IF(GETPIVOTDATA("PS % recovery",Sheet4!$B$5,"Parish Name",K7631)&gt;99.949%,"OK","No")</f>
        <v>OK</v>
      </c>
      <c r="D7631" t="e">
        <f>VLOOKUP(J7631,'Ref2'!C:E,3,0)</f>
        <v>#N/A</v>
      </c>
      <c r="F7631">
        <v>3</v>
      </c>
      <c r="I7631" t="e">
        <f>VLOOKUP(J7631,Ref!L:M,2,0)</f>
        <v>#N/A</v>
      </c>
      <c r="J7631" t="s">
        <v>1266</v>
      </c>
      <c r="K7631" t="str">
        <f>VLOOKUP($J7631,Ref!$D:$H,2,0)</f>
        <v xml:space="preserve">Maulden                                      </v>
      </c>
      <c r="L7631" t="str">
        <f>VLOOKUP($J7631,Ref!$D:$H,3,0)</f>
        <v>Clophill and Maulden</v>
      </c>
      <c r="M7631" t="str">
        <f>VLOOKUP($J7631,Ref!$D:$H,4,0)</f>
        <v>Ampthill and Shefford Deanery</v>
      </c>
      <c r="N7631" t="str">
        <f>VLOOKUP($J7631,Ref!$D:$H,5,0)</f>
        <v>Archdeaconry of Bedford</v>
      </c>
      <c r="S7631">
        <v>3462</v>
      </c>
    </row>
    <row r="7632" spans="1:19" x14ac:dyDescent="0.3">
      <c r="A7632">
        <v>2024</v>
      </c>
      <c r="C7632" t="str">
        <f>IF(GETPIVOTDATA("PS % recovery",Sheet4!$B$5,"Parish Name",K7632)&gt;99.949%,"OK","No")</f>
        <v>No</v>
      </c>
      <c r="D7632" t="e">
        <f>VLOOKUP(J7632,'Ref2'!C:E,3,0)</f>
        <v>#N/A</v>
      </c>
      <c r="F7632">
        <v>3</v>
      </c>
      <c r="I7632" t="e">
        <f>VLOOKUP(J7632,Ref!L:M,2,0)</f>
        <v>#N/A</v>
      </c>
      <c r="J7632" t="s">
        <v>1275</v>
      </c>
      <c r="K7632" t="str">
        <f>VLOOKUP($J7632,Ref!$D:$H,2,0)</f>
        <v xml:space="preserve">Meppershall                                  </v>
      </c>
      <c r="L7632" t="str">
        <f>VLOOKUP($J7632,Ref!$D:$H,3,0)</f>
        <v>Campton, Meppershall and Shefford</v>
      </c>
      <c r="M7632" t="str">
        <f>VLOOKUP($J7632,Ref!$D:$H,4,0)</f>
        <v>Ampthill and Shefford Deanery</v>
      </c>
      <c r="N7632" t="str">
        <f>VLOOKUP($J7632,Ref!$D:$H,5,0)</f>
        <v>Archdeaconry of Bedford</v>
      </c>
      <c r="S7632">
        <v>875</v>
      </c>
    </row>
    <row r="7633" spans="1:19" x14ac:dyDescent="0.3">
      <c r="A7633">
        <v>2024</v>
      </c>
      <c r="C7633" t="str">
        <f>IF(GETPIVOTDATA("PS % recovery",Sheet4!$B$5,"Parish Name",K7633)&gt;99.949%,"OK","No")</f>
        <v>No</v>
      </c>
      <c r="D7633" t="e">
        <f>VLOOKUP(J7633,'Ref2'!C:E,3,0)</f>
        <v>#N/A</v>
      </c>
      <c r="F7633">
        <v>3</v>
      </c>
      <c r="I7633" t="e">
        <f>VLOOKUP(J7633,Ref!L:M,2,0)</f>
        <v>#N/A</v>
      </c>
      <c r="J7633" t="s">
        <v>1233</v>
      </c>
      <c r="K7633" t="str">
        <f>VLOOKUP($J7633,Ref!$D:$H,2,0)</f>
        <v xml:space="preserve">Millbrook                                    </v>
      </c>
      <c r="L7633" t="str">
        <f>VLOOKUP($J7633,Ref!$D:$H,3,0)</f>
        <v>Ampthill with Millbrook and Steppingley</v>
      </c>
      <c r="M7633" t="str">
        <f>VLOOKUP($J7633,Ref!$D:$H,4,0)</f>
        <v>Ampthill and Shefford Deanery</v>
      </c>
      <c r="N7633" t="str">
        <f>VLOOKUP($J7633,Ref!$D:$H,5,0)</f>
        <v>Archdeaconry of Bedford</v>
      </c>
      <c r="S7633">
        <v>1275.28</v>
      </c>
    </row>
    <row r="7634" spans="1:19" x14ac:dyDescent="0.3">
      <c r="A7634">
        <v>2024</v>
      </c>
      <c r="C7634" t="str">
        <f>IF(GETPIVOTDATA("PS % recovery",Sheet4!$B$5,"Parish Name",K7634)&gt;99.949%,"OK","No")</f>
        <v>No</v>
      </c>
      <c r="D7634" t="e">
        <f>VLOOKUP(J7634,'Ref2'!C:E,3,0)</f>
        <v>#N/A</v>
      </c>
      <c r="F7634">
        <v>3</v>
      </c>
      <c r="I7634" t="e">
        <f>VLOOKUP(J7634,Ref!L:M,2,0)</f>
        <v>#N/A</v>
      </c>
      <c r="J7634" t="s">
        <v>1253</v>
      </c>
      <c r="K7634" t="str">
        <f>VLOOKUP($J7634,Ref!$D:$H,2,0)</f>
        <v xml:space="preserve">Milton Bryan                                 </v>
      </c>
      <c r="L7634" t="str">
        <f>VLOOKUP($J7634,Ref!$D:$H,3,0)</f>
        <v>Woburn with Eversholt, Milton Bryan, Battlesden and Pottesgrove</v>
      </c>
      <c r="M7634" t="str">
        <f>VLOOKUP($J7634,Ref!$D:$H,4,0)</f>
        <v>Ampthill and Shefford Deanery</v>
      </c>
      <c r="N7634" t="str">
        <f>VLOOKUP($J7634,Ref!$D:$H,5,0)</f>
        <v>Archdeaconry of Bedford</v>
      </c>
      <c r="S7634">
        <v>-341</v>
      </c>
    </row>
    <row r="7635" spans="1:19" x14ac:dyDescent="0.3">
      <c r="A7635">
        <v>2024</v>
      </c>
      <c r="C7635" t="str">
        <f>IF(GETPIVOTDATA("PS % recovery",Sheet4!$B$5,"Parish Name",K7635)&gt;99.949%,"OK","No")</f>
        <v>OK</v>
      </c>
      <c r="D7635" t="e">
        <f>VLOOKUP(J7635,'Ref2'!C:E,3,0)</f>
        <v>#N/A</v>
      </c>
      <c r="F7635">
        <v>3</v>
      </c>
      <c r="I7635" t="e">
        <f>VLOOKUP(J7635,Ref!L:M,2,0)</f>
        <v>#N/A</v>
      </c>
      <c r="J7635" t="s">
        <v>1260</v>
      </c>
      <c r="K7635" t="str">
        <f>VLOOKUP($J7635,Ref!$D:$H,2,0)</f>
        <v xml:space="preserve">Pulloxhill                                   </v>
      </c>
      <c r="L7635" t="str">
        <f>VLOOKUP($J7635,Ref!$D:$H,3,0)</f>
        <v>Silsoe, Pulloxhill and Flitton</v>
      </c>
      <c r="M7635" t="str">
        <f>VLOOKUP($J7635,Ref!$D:$H,4,0)</f>
        <v>Ampthill and Shefford Deanery</v>
      </c>
      <c r="N7635" t="str">
        <f>VLOOKUP($J7635,Ref!$D:$H,5,0)</f>
        <v>Archdeaconry of Bedford</v>
      </c>
      <c r="S7635">
        <v>1772.25</v>
      </c>
    </row>
    <row r="7636" spans="1:19" x14ac:dyDescent="0.3">
      <c r="A7636">
        <v>2024</v>
      </c>
      <c r="C7636" t="str">
        <f>IF(GETPIVOTDATA("PS % recovery",Sheet4!$B$5,"Parish Name",K7636)&gt;99.949%,"OK","No")</f>
        <v>No</v>
      </c>
      <c r="D7636" t="e">
        <f>VLOOKUP(J7636,'Ref2'!C:E,3,0)</f>
        <v>#N/A</v>
      </c>
      <c r="F7636">
        <v>3</v>
      </c>
      <c r="I7636" t="e">
        <f>VLOOKUP(J7636,Ref!L:M,2,0)</f>
        <v>#N/A</v>
      </c>
      <c r="J7636" t="s">
        <v>1241</v>
      </c>
      <c r="K7636" t="str">
        <f>VLOOKUP($J7636,Ref!$D:$H,2,0)</f>
        <v xml:space="preserve">Ridgmont                                     </v>
      </c>
      <c r="L7636" t="str">
        <f>VLOOKUP($J7636,Ref!$D:$H,3,0)</f>
        <v>Aspley Guise with Husborne Crawley and Ridgmont</v>
      </c>
      <c r="M7636" t="str">
        <f>VLOOKUP($J7636,Ref!$D:$H,4,0)</f>
        <v>Ampthill and Shefford Deanery</v>
      </c>
      <c r="N7636" t="str">
        <f>VLOOKUP($J7636,Ref!$D:$H,5,0)</f>
        <v>Archdeaconry of Bedford</v>
      </c>
    </row>
    <row r="7637" spans="1:19" x14ac:dyDescent="0.3">
      <c r="A7637">
        <v>2024</v>
      </c>
      <c r="C7637" t="str">
        <f>IF(GETPIVOTDATA("PS % recovery",Sheet4!$B$5,"Parish Name",K7637)&gt;99.949%,"OK","No")</f>
        <v>No</v>
      </c>
      <c r="D7637" t="e">
        <f>VLOOKUP(J7637,'Ref2'!C:E,3,0)</f>
        <v>#N/A</v>
      </c>
      <c r="F7637">
        <v>3</v>
      </c>
      <c r="I7637" t="e">
        <f>VLOOKUP(J7637,Ref!L:M,2,0)</f>
        <v>#N/A</v>
      </c>
      <c r="J7637" t="s">
        <v>1291</v>
      </c>
      <c r="K7637" t="str">
        <f>VLOOKUP($J7637,Ref!$D:$H,2,0)</f>
        <v xml:space="preserve">Shefford                                     </v>
      </c>
      <c r="L7637" t="str">
        <f>VLOOKUP($J7637,Ref!$D:$H,3,0)</f>
        <v>Campton, Meppershall and Shefford</v>
      </c>
      <c r="M7637" t="str">
        <f>VLOOKUP($J7637,Ref!$D:$H,4,0)</f>
        <v>Ampthill and Shefford Deanery</v>
      </c>
      <c r="N7637" t="str">
        <f>VLOOKUP($J7637,Ref!$D:$H,5,0)</f>
        <v>Archdeaconry of Bedford</v>
      </c>
      <c r="S7637">
        <v>400</v>
      </c>
    </row>
    <row r="7638" spans="1:19" x14ac:dyDescent="0.3">
      <c r="A7638">
        <v>2024</v>
      </c>
      <c r="C7638" t="str">
        <f>IF(GETPIVOTDATA("PS % recovery",Sheet4!$B$5,"Parish Name",K7638)&gt;99.949%,"OK","No")</f>
        <v>OK</v>
      </c>
      <c r="D7638" t="e">
        <f>VLOOKUP(J7638,'Ref2'!C:E,3,0)</f>
        <v>#N/A</v>
      </c>
      <c r="F7638">
        <v>3</v>
      </c>
      <c r="I7638" t="e">
        <f>VLOOKUP(J7638,Ref!L:M,2,0)</f>
        <v>#N/A</v>
      </c>
      <c r="J7638" t="s">
        <v>833</v>
      </c>
      <c r="K7638" t="str">
        <f>VLOOKUP($J7638,Ref!$D:$H,2,0)</f>
        <v xml:space="preserve">Shillington and Gravenhurst                  </v>
      </c>
      <c r="L7638" t="str">
        <f>VLOOKUP($J7638,Ref!$D:$H,3,0)</f>
        <v>Gravenhurst, Shillington and Stondon</v>
      </c>
      <c r="M7638" t="str">
        <f>VLOOKUP($J7638,Ref!$D:$H,4,0)</f>
        <v>Ampthill and Shefford Deanery</v>
      </c>
      <c r="N7638" t="str">
        <f>VLOOKUP($J7638,Ref!$D:$H,5,0)</f>
        <v>Archdeaconry of Bedford</v>
      </c>
    </row>
    <row r="7639" spans="1:19" x14ac:dyDescent="0.3">
      <c r="A7639">
        <v>2024</v>
      </c>
      <c r="C7639" t="str">
        <f>IF(GETPIVOTDATA("PS % recovery",Sheet4!$B$5,"Parish Name",K7639)&gt;99.949%,"OK","No")</f>
        <v>OK</v>
      </c>
      <c r="D7639" t="e">
        <f>VLOOKUP(J7639,'Ref2'!C:E,3,0)</f>
        <v>#N/A</v>
      </c>
      <c r="F7639">
        <v>3</v>
      </c>
      <c r="I7639" t="e">
        <f>VLOOKUP(J7639,Ref!L:M,2,0)</f>
        <v>#N/A</v>
      </c>
      <c r="J7639" t="s">
        <v>1262</v>
      </c>
      <c r="K7639" t="str">
        <f>VLOOKUP($J7639,Ref!$D:$H,2,0)</f>
        <v xml:space="preserve">Silsoe                                       </v>
      </c>
      <c r="L7639" t="str">
        <f>VLOOKUP($J7639,Ref!$D:$H,3,0)</f>
        <v>Silsoe, Pulloxhill and Flitton</v>
      </c>
      <c r="M7639" t="str">
        <f>VLOOKUP($J7639,Ref!$D:$H,4,0)</f>
        <v>Ampthill and Shefford Deanery</v>
      </c>
      <c r="N7639" t="str">
        <f>VLOOKUP($J7639,Ref!$D:$H,5,0)</f>
        <v>Archdeaconry of Bedford</v>
      </c>
      <c r="S7639">
        <v>5600</v>
      </c>
    </row>
    <row r="7640" spans="1:19" x14ac:dyDescent="0.3">
      <c r="A7640">
        <v>2024</v>
      </c>
      <c r="C7640" t="str">
        <f>IF(GETPIVOTDATA("PS % recovery",Sheet4!$B$5,"Parish Name",K7640)&gt;99.949%,"OK","No")</f>
        <v>No</v>
      </c>
      <c r="D7640" t="e">
        <f>VLOOKUP(J7640,'Ref2'!C:E,3,0)</f>
        <v>#N/A</v>
      </c>
      <c r="F7640">
        <v>3</v>
      </c>
      <c r="I7640" t="e">
        <f>VLOOKUP(J7640,Ref!L:M,2,0)</f>
        <v>#N/A</v>
      </c>
      <c r="J7640" t="s">
        <v>1280</v>
      </c>
      <c r="K7640" t="str">
        <f>VLOOKUP($J7640,Ref!$D:$H,2,0)</f>
        <v xml:space="preserve">Southill                                     </v>
      </c>
      <c r="L7640" t="str">
        <f>VLOOKUP($J7640,Ref!$D:$H,3,0)</f>
        <v>Clifton, Haynes and Southill</v>
      </c>
      <c r="M7640" t="str">
        <f>VLOOKUP($J7640,Ref!$D:$H,4,0)</f>
        <v>Ampthill and Shefford Deanery</v>
      </c>
      <c r="N7640" t="str">
        <f>VLOOKUP($J7640,Ref!$D:$H,5,0)</f>
        <v>Archdeaconry of Bedford</v>
      </c>
    </row>
    <row r="7641" spans="1:19" x14ac:dyDescent="0.3">
      <c r="A7641">
        <v>2024</v>
      </c>
      <c r="C7641" t="str">
        <f>IF(GETPIVOTDATA("PS % recovery",Sheet4!$B$5,"Parish Name",K7641)&gt;99.949%,"OK","No")</f>
        <v>OK</v>
      </c>
      <c r="D7641" t="e">
        <f>VLOOKUP(J7641,'Ref2'!C:E,3,0)</f>
        <v>#N/A</v>
      </c>
      <c r="F7641">
        <v>3</v>
      </c>
      <c r="I7641" t="e">
        <f>VLOOKUP(J7641,Ref!L:M,2,0)</f>
        <v>#N/A</v>
      </c>
      <c r="J7641" t="s">
        <v>1235</v>
      </c>
      <c r="K7641" t="str">
        <f>VLOOKUP($J7641,Ref!$D:$H,2,0)</f>
        <v xml:space="preserve">Steppingley                                  </v>
      </c>
      <c r="L7641" t="str">
        <f>VLOOKUP($J7641,Ref!$D:$H,3,0)</f>
        <v>Ampthill with Millbrook and Steppingley</v>
      </c>
      <c r="M7641" t="str">
        <f>VLOOKUP($J7641,Ref!$D:$H,4,0)</f>
        <v>Ampthill and Shefford Deanery</v>
      </c>
      <c r="N7641" t="str">
        <f>VLOOKUP($J7641,Ref!$D:$H,5,0)</f>
        <v>Archdeaconry of Bedford</v>
      </c>
    </row>
    <row r="7642" spans="1:19" x14ac:dyDescent="0.3">
      <c r="A7642">
        <v>2024</v>
      </c>
      <c r="C7642" t="str">
        <f>IF(GETPIVOTDATA("PS % recovery",Sheet4!$B$5,"Parish Name",K7642)&gt;99.949%,"OK","No")</f>
        <v>No</v>
      </c>
      <c r="D7642" t="e">
        <f>VLOOKUP(J7642,'Ref2'!C:E,3,0)</f>
        <v>#N/A</v>
      </c>
      <c r="F7642">
        <v>3</v>
      </c>
      <c r="I7642" t="e">
        <f>VLOOKUP(J7642,Ref!L:M,2,0)</f>
        <v>#N/A</v>
      </c>
      <c r="J7642" t="s">
        <v>835</v>
      </c>
      <c r="K7642" t="str">
        <f>VLOOKUP($J7642,Ref!$D:$H,2,0)</f>
        <v xml:space="preserve">Tingrith                                     </v>
      </c>
      <c r="L7642" t="str">
        <f>VLOOKUP($J7642,Ref!$D:$H,3,0)</f>
        <v>Harlington, Tingrith and Westoning</v>
      </c>
      <c r="M7642" t="str">
        <f>VLOOKUP($J7642,Ref!$D:$H,4,0)</f>
        <v>Ampthill and Shefford Deanery</v>
      </c>
      <c r="N7642" t="str">
        <f>VLOOKUP($J7642,Ref!$D:$H,5,0)</f>
        <v>Archdeaconry of Bedford</v>
      </c>
    </row>
    <row r="7643" spans="1:19" x14ac:dyDescent="0.3">
      <c r="A7643">
        <v>2024</v>
      </c>
      <c r="C7643" t="str">
        <f>IF(GETPIVOTDATA("PS % recovery",Sheet4!$B$5,"Parish Name",K7643)&gt;99.949%,"OK","No")</f>
        <v>No</v>
      </c>
      <c r="D7643" t="e">
        <f>VLOOKUP(J7643,'Ref2'!C:E,3,0)</f>
        <v>#N/A</v>
      </c>
      <c r="F7643">
        <v>3</v>
      </c>
      <c r="I7643" t="e">
        <f>VLOOKUP(J7643,Ref!L:M,2,0)</f>
        <v>#N/A</v>
      </c>
      <c r="J7643" t="s">
        <v>837</v>
      </c>
      <c r="K7643" t="str">
        <f>VLOOKUP($J7643,Ref!$D:$H,2,0)</f>
        <v xml:space="preserve">Stondon                                      </v>
      </c>
      <c r="L7643" t="str">
        <f>VLOOKUP($J7643,Ref!$D:$H,3,0)</f>
        <v>Gravenhurst, Shillington and Stondon</v>
      </c>
      <c r="M7643" t="str">
        <f>VLOOKUP($J7643,Ref!$D:$H,4,0)</f>
        <v>Ampthill and Shefford Deanery</v>
      </c>
      <c r="N7643" t="str">
        <f>VLOOKUP($J7643,Ref!$D:$H,5,0)</f>
        <v>Archdeaconry of Bedford</v>
      </c>
    </row>
    <row r="7644" spans="1:19" x14ac:dyDescent="0.3">
      <c r="A7644">
        <v>2024</v>
      </c>
      <c r="C7644" t="str">
        <f>IF(GETPIVOTDATA("PS % recovery",Sheet4!$B$5,"Parish Name",K7644)&gt;99.949%,"OK","No")</f>
        <v>OK</v>
      </c>
      <c r="D7644" t="e">
        <f>VLOOKUP(J7644,'Ref2'!C:E,3,0)</f>
        <v>#N/A</v>
      </c>
      <c r="F7644">
        <v>3</v>
      </c>
      <c r="I7644" t="e">
        <f>VLOOKUP(J7644,Ref!L:M,2,0)</f>
        <v>#N/A</v>
      </c>
      <c r="J7644" t="s">
        <v>839</v>
      </c>
      <c r="K7644" t="str">
        <f>VLOOKUP($J7644,Ref!$D:$H,2,0)</f>
        <v xml:space="preserve">Westoning                                    </v>
      </c>
      <c r="L7644" t="str">
        <f>VLOOKUP($J7644,Ref!$D:$H,3,0)</f>
        <v>Harlington, Tingrith and Westoning</v>
      </c>
      <c r="M7644" t="str">
        <f>VLOOKUP($J7644,Ref!$D:$H,4,0)</f>
        <v>Ampthill and Shefford Deanery</v>
      </c>
      <c r="N7644" t="str">
        <f>VLOOKUP($J7644,Ref!$D:$H,5,0)</f>
        <v>Archdeaconry of Bedford</v>
      </c>
      <c r="S7644">
        <v>2374</v>
      </c>
    </row>
    <row r="7645" spans="1:19" x14ac:dyDescent="0.3">
      <c r="A7645">
        <v>2024</v>
      </c>
      <c r="C7645" t="str">
        <f>IF(GETPIVOTDATA("PS % recovery",Sheet4!$B$5,"Parish Name",K7645)&gt;99.949%,"OK","No")</f>
        <v>OK</v>
      </c>
      <c r="D7645" t="e">
        <f>VLOOKUP(J7645,'Ref2'!C:E,3,0)</f>
        <v>#N/A</v>
      </c>
      <c r="F7645">
        <v>3</v>
      </c>
      <c r="I7645" t="e">
        <f>VLOOKUP(J7645,Ref!L:M,2,0)</f>
        <v>#N/A</v>
      </c>
      <c r="J7645" t="s">
        <v>1255</v>
      </c>
      <c r="K7645" t="str">
        <f>VLOOKUP($J7645,Ref!$D:$H,2,0)</f>
        <v xml:space="preserve">Woburn                                       </v>
      </c>
      <c r="L7645" t="str">
        <f>VLOOKUP($J7645,Ref!$D:$H,3,0)</f>
        <v>Woburn with Eversholt, Milton Bryan, Battlesden and Pottesgrove</v>
      </c>
      <c r="M7645" t="str">
        <f>VLOOKUP($J7645,Ref!$D:$H,4,0)</f>
        <v>Ampthill and Shefford Deanery</v>
      </c>
      <c r="N7645" t="str">
        <f>VLOOKUP($J7645,Ref!$D:$H,5,0)</f>
        <v>Archdeaconry of Bedford</v>
      </c>
      <c r="S7645">
        <v>3688</v>
      </c>
    </row>
    <row r="7646" spans="1:19" x14ac:dyDescent="0.3">
      <c r="A7646">
        <v>2024</v>
      </c>
      <c r="C7646" t="str">
        <f>IF(GETPIVOTDATA("PS % recovery",Sheet4!$B$5,"Parish Name",K7646)&gt;99.949%,"OK","No")</f>
        <v>No</v>
      </c>
      <c r="D7646" t="e">
        <f>VLOOKUP(J7646,'Ref2'!C:E,3,0)</f>
        <v>#N/A</v>
      </c>
      <c r="F7646">
        <v>3</v>
      </c>
      <c r="I7646" t="e">
        <f>VLOOKUP(J7646,Ref!L:M,2,0)</f>
        <v>#N/A</v>
      </c>
      <c r="J7646" t="s">
        <v>1270</v>
      </c>
      <c r="K7646" t="str">
        <f>VLOOKUP($J7646,Ref!$D:$H,2,0)</f>
        <v xml:space="preserve">Woburn Sands                                 </v>
      </c>
      <c r="L7646" t="str">
        <f>VLOOKUP($J7646,Ref!$D:$H,3,0)</f>
        <v>Woburn Sands</v>
      </c>
      <c r="M7646" t="str">
        <f>VLOOKUP($J7646,Ref!$D:$H,4,0)</f>
        <v>Ampthill and Shefford Deanery</v>
      </c>
      <c r="N7646" t="str">
        <f>VLOOKUP($J7646,Ref!$D:$H,5,0)</f>
        <v>Archdeaconry of Bedford</v>
      </c>
      <c r="S7646">
        <v>2000</v>
      </c>
    </row>
    <row r="7647" spans="1:19" x14ac:dyDescent="0.3">
      <c r="A7647">
        <v>2024</v>
      </c>
      <c r="C7647" t="str">
        <f>IF(GETPIVOTDATA("PS % recovery",Sheet4!$B$5,"Parish Name",K7647)&gt;99.949%,"OK","No")</f>
        <v>No</v>
      </c>
      <c r="D7647" t="e">
        <f>VLOOKUP(J7647,'Ref2'!C:E,3,0)</f>
        <v>#N/A</v>
      </c>
      <c r="F7647">
        <v>3</v>
      </c>
      <c r="I7647" t="e">
        <f>VLOOKUP(J7647,Ref!L:M,2,0)</f>
        <v>#N/A</v>
      </c>
      <c r="J7647" t="s">
        <v>1293</v>
      </c>
      <c r="K7647" t="str">
        <f>VLOOKUP($J7647,Ref!$D:$H,2,0)</f>
        <v xml:space="preserve">Bedford, All Saints                          </v>
      </c>
      <c r="L7647" t="str">
        <f>VLOOKUP($J7647,Ref!$D:$H,3,0)</f>
        <v>Bedford, All Saints</v>
      </c>
      <c r="M7647" t="str">
        <f>VLOOKUP($J7647,Ref!$D:$H,4,0)</f>
        <v>Bedford Deanery</v>
      </c>
      <c r="N7647" t="str">
        <f>VLOOKUP($J7647,Ref!$D:$H,5,0)</f>
        <v>Archdeaconry of Bedford</v>
      </c>
      <c r="S7647">
        <v>2100.41</v>
      </c>
    </row>
    <row r="7648" spans="1:19" x14ac:dyDescent="0.3">
      <c r="A7648">
        <v>2024</v>
      </c>
      <c r="C7648" t="str">
        <f>IF(GETPIVOTDATA("PS % recovery",Sheet4!$B$5,"Parish Name",K7648)&gt;99.949%,"OK","No")</f>
        <v>OK</v>
      </c>
      <c r="D7648" t="e">
        <f>VLOOKUP(J7648,'Ref2'!C:E,3,0)</f>
        <v>#N/A</v>
      </c>
      <c r="F7648">
        <v>3</v>
      </c>
      <c r="I7648" t="str">
        <f>VLOOKUP(J7648,Ref!L:M,2,0)</f>
        <v>Yes</v>
      </c>
      <c r="J7648" t="s">
        <v>1295</v>
      </c>
      <c r="K7648" t="str">
        <f>VLOOKUP($J7648,Ref!$D:$H,2,0)</f>
        <v xml:space="preserve">Bedford, Christ Church                       </v>
      </c>
      <c r="L7648" t="str">
        <f>VLOOKUP($J7648,Ref!$D:$H,3,0)</f>
        <v>Bedford, Christ Church</v>
      </c>
      <c r="M7648" t="str">
        <f>VLOOKUP($J7648,Ref!$D:$H,4,0)</f>
        <v>Bedford Deanery</v>
      </c>
      <c r="N7648" t="str">
        <f>VLOOKUP($J7648,Ref!$D:$H,5,0)</f>
        <v>Archdeaconry of Bedford</v>
      </c>
      <c r="S7648">
        <v>12839</v>
      </c>
    </row>
    <row r="7649" spans="1:19" x14ac:dyDescent="0.3">
      <c r="A7649">
        <v>2024</v>
      </c>
      <c r="C7649" t="str">
        <f>IF(GETPIVOTDATA("PS % recovery",Sheet4!$B$5,"Parish Name",K7649)&gt;99.949%,"OK","No")</f>
        <v>OK</v>
      </c>
      <c r="D7649" t="e">
        <f>VLOOKUP(J7649,'Ref2'!C:E,3,0)</f>
        <v>#N/A</v>
      </c>
      <c r="F7649">
        <v>3</v>
      </c>
      <c r="I7649" t="e">
        <f>VLOOKUP(J7649,Ref!L:M,2,0)</f>
        <v>#N/A</v>
      </c>
      <c r="J7649" t="s">
        <v>1297</v>
      </c>
      <c r="K7649" t="str">
        <f>VLOOKUP($J7649,Ref!$D:$H,2,0)</f>
        <v xml:space="preserve">Bedford, St Andrew                           </v>
      </c>
      <c r="L7649" t="str">
        <f>VLOOKUP($J7649,Ref!$D:$H,3,0)</f>
        <v>Bedford, St Andrew</v>
      </c>
      <c r="M7649" t="str">
        <f>VLOOKUP($J7649,Ref!$D:$H,4,0)</f>
        <v>Bedford Deanery</v>
      </c>
      <c r="N7649" t="str">
        <f>VLOOKUP($J7649,Ref!$D:$H,5,0)</f>
        <v>Archdeaconry of Bedford</v>
      </c>
      <c r="S7649">
        <v>11157</v>
      </c>
    </row>
    <row r="7650" spans="1:19" x14ac:dyDescent="0.3">
      <c r="A7650">
        <v>2024</v>
      </c>
      <c r="C7650" t="str">
        <f>IF(GETPIVOTDATA("PS % recovery",Sheet4!$B$5,"Parish Name",K7650)&gt;99.949%,"OK","No")</f>
        <v>OK</v>
      </c>
      <c r="D7650" t="e">
        <f>VLOOKUP(J7650,'Ref2'!C:E,3,0)</f>
        <v>#N/A</v>
      </c>
      <c r="F7650">
        <v>3</v>
      </c>
      <c r="I7650" t="e">
        <f>VLOOKUP(J7650,Ref!L:M,2,0)</f>
        <v>#N/A</v>
      </c>
      <c r="J7650" t="s">
        <v>1299</v>
      </c>
      <c r="K7650" t="str">
        <f>VLOOKUP($J7650,Ref!$D:$H,2,0)</f>
        <v xml:space="preserve">Bedford, St John and St Leonard              </v>
      </c>
      <c r="L7650" t="str">
        <f>VLOOKUP($J7650,Ref!$D:$H,3,0)</f>
        <v>Bedford, St John and St Leonard</v>
      </c>
      <c r="M7650" t="str">
        <f>VLOOKUP($J7650,Ref!$D:$H,4,0)</f>
        <v>Bedford Deanery</v>
      </c>
      <c r="N7650" t="str">
        <f>VLOOKUP($J7650,Ref!$D:$H,5,0)</f>
        <v>Archdeaconry of Bedford</v>
      </c>
      <c r="S7650">
        <v>5056</v>
      </c>
    </row>
    <row r="7651" spans="1:19" x14ac:dyDescent="0.3">
      <c r="A7651">
        <v>2024</v>
      </c>
      <c r="C7651" t="str">
        <f>IF(GETPIVOTDATA("PS % recovery",Sheet4!$B$5,"Parish Name",K7651)&gt;99.949%,"OK","No")</f>
        <v>OK</v>
      </c>
      <c r="D7651" t="e">
        <f>VLOOKUP(J7651,'Ref2'!C:E,3,0)</f>
        <v>#N/A</v>
      </c>
      <c r="F7651">
        <v>3</v>
      </c>
      <c r="I7651" t="e">
        <f>VLOOKUP(J7651,Ref!L:M,2,0)</f>
        <v>#N/A</v>
      </c>
      <c r="J7651" t="s">
        <v>1315</v>
      </c>
      <c r="K7651" t="str">
        <f>VLOOKUP($J7651,Ref!$D:$H,2,0)</f>
        <v xml:space="preserve">Bedford, St Mark                             </v>
      </c>
      <c r="L7651" t="str">
        <f>VLOOKUP($J7651,Ref!$D:$H,3,0)</f>
        <v>Bedford, St Mark</v>
      </c>
      <c r="M7651" t="str">
        <f>VLOOKUP($J7651,Ref!$D:$H,4,0)</f>
        <v>Bedford Deanery</v>
      </c>
      <c r="N7651" t="str">
        <f>VLOOKUP($J7651,Ref!$D:$H,5,0)</f>
        <v>Archdeaconry of Bedford</v>
      </c>
      <c r="S7651">
        <v>6073.33</v>
      </c>
    </row>
    <row r="7652" spans="1:19" x14ac:dyDescent="0.3">
      <c r="A7652">
        <v>2024</v>
      </c>
      <c r="C7652" t="str">
        <f>IF(GETPIVOTDATA("PS % recovery",Sheet4!$B$5,"Parish Name",K7652)&gt;99.949%,"OK","No")</f>
        <v>No</v>
      </c>
      <c r="D7652" t="e">
        <f>VLOOKUP(J7652,'Ref2'!C:E,3,0)</f>
        <v>#N/A</v>
      </c>
      <c r="F7652">
        <v>3</v>
      </c>
      <c r="I7652" t="e">
        <f>VLOOKUP(J7652,Ref!L:M,2,0)</f>
        <v>#N/A</v>
      </c>
      <c r="J7652" t="s">
        <v>1301</v>
      </c>
      <c r="K7652" t="str">
        <f>VLOOKUP($J7652,Ref!$D:$H,2,0)</f>
        <v xml:space="preserve">Bedford, St Martin                           </v>
      </c>
      <c r="L7652" t="str">
        <f>VLOOKUP($J7652,Ref!$D:$H,3,0)</f>
        <v>Bedford, St Martin</v>
      </c>
      <c r="M7652" t="str">
        <f>VLOOKUP($J7652,Ref!$D:$H,4,0)</f>
        <v>Bedford Deanery</v>
      </c>
      <c r="N7652" t="str">
        <f>VLOOKUP($J7652,Ref!$D:$H,5,0)</f>
        <v>Archdeaconry of Bedford</v>
      </c>
      <c r="S7652">
        <v>900</v>
      </c>
    </row>
    <row r="7653" spans="1:19" x14ac:dyDescent="0.3">
      <c r="A7653">
        <v>2024</v>
      </c>
      <c r="C7653" t="str">
        <f>IF(GETPIVOTDATA("PS % recovery",Sheet4!$B$5,"Parish Name",K7653)&gt;99.949%,"OK","No")</f>
        <v>No</v>
      </c>
      <c r="D7653" t="e">
        <f>VLOOKUP(J7653,'Ref2'!C:E,3,0)</f>
        <v>#N/A</v>
      </c>
      <c r="F7653">
        <v>3</v>
      </c>
      <c r="I7653" t="e">
        <f>VLOOKUP(J7653,Ref!L:M,2,0)</f>
        <v>#N/A</v>
      </c>
      <c r="J7653" t="s">
        <v>1323</v>
      </c>
      <c r="K7653" t="str">
        <f>VLOOKUP($J7653,Ref!$D:$H,2,0)</f>
        <v xml:space="preserve">Bedford, St Michael and All Angels           </v>
      </c>
      <c r="L7653" t="str">
        <f>VLOOKUP($J7653,Ref!$D:$H,3,0)</f>
        <v>Elstow Team Ministry</v>
      </c>
      <c r="M7653" t="str">
        <f>VLOOKUP($J7653,Ref!$D:$H,4,0)</f>
        <v>Bedford Deanery</v>
      </c>
      <c r="N7653" t="str">
        <f>VLOOKUP($J7653,Ref!$D:$H,5,0)</f>
        <v>Archdeaconry of Bedford</v>
      </c>
      <c r="S7653">
        <v>250</v>
      </c>
    </row>
    <row r="7654" spans="1:19" x14ac:dyDescent="0.3">
      <c r="A7654">
        <v>2024</v>
      </c>
      <c r="C7654" t="str">
        <f>IF(GETPIVOTDATA("PS % recovery",Sheet4!$B$5,"Parish Name",K7654)&gt;99.949%,"OK","No")</f>
        <v>No</v>
      </c>
      <c r="D7654" t="e">
        <f>VLOOKUP(J7654,'Ref2'!C:E,3,0)</f>
        <v>#N/A</v>
      </c>
      <c r="F7654">
        <v>3</v>
      </c>
      <c r="I7654" t="e">
        <f>VLOOKUP(J7654,Ref!L:M,2,0)</f>
        <v>#N/A</v>
      </c>
      <c r="J7654" t="s">
        <v>1303</v>
      </c>
      <c r="K7654" t="str">
        <f>VLOOKUP($J7654,Ref!$D:$H,2,0)</f>
        <v xml:space="preserve">Bedford, St Paul                             </v>
      </c>
      <c r="L7654" t="str">
        <f>VLOOKUP($J7654,Ref!$D:$H,3,0)</f>
        <v>Bedford, St Paul</v>
      </c>
      <c r="M7654" t="str">
        <f>VLOOKUP($J7654,Ref!$D:$H,4,0)</f>
        <v>Bedford Deanery</v>
      </c>
      <c r="N7654" t="str">
        <f>VLOOKUP($J7654,Ref!$D:$H,5,0)</f>
        <v>Archdeaconry of Bedford</v>
      </c>
      <c r="S7654">
        <v>3500</v>
      </c>
    </row>
    <row r="7655" spans="1:19" x14ac:dyDescent="0.3">
      <c r="A7655">
        <v>2024</v>
      </c>
      <c r="C7655" t="str">
        <f>IF(GETPIVOTDATA("PS % recovery",Sheet4!$B$5,"Parish Name",K7655)&gt;99.949%,"OK","No")</f>
        <v>No</v>
      </c>
      <c r="D7655" t="e">
        <f>VLOOKUP(J7655,'Ref2'!C:E,3,0)</f>
        <v>#N/A</v>
      </c>
      <c r="F7655">
        <v>3</v>
      </c>
      <c r="I7655" t="e">
        <f>VLOOKUP(J7655,Ref!L:M,2,0)</f>
        <v>#N/A</v>
      </c>
      <c r="J7655" t="s">
        <v>1305</v>
      </c>
      <c r="K7655" t="str">
        <f>VLOOKUP($J7655,Ref!$D:$H,2,0)</f>
        <v xml:space="preserve">Bedford, St Peter de Merton with St Cuthbert </v>
      </c>
      <c r="L7655" t="str">
        <f>VLOOKUP($J7655,Ref!$D:$H,3,0)</f>
        <v>Bedford, St Peter de Merton with St Cuthbert</v>
      </c>
      <c r="M7655" t="str">
        <f>VLOOKUP($J7655,Ref!$D:$H,4,0)</f>
        <v>Bedford Deanery</v>
      </c>
      <c r="N7655" t="str">
        <f>VLOOKUP($J7655,Ref!$D:$H,5,0)</f>
        <v>Archdeaconry of Bedford</v>
      </c>
      <c r="S7655">
        <v>500</v>
      </c>
    </row>
    <row r="7656" spans="1:19" x14ac:dyDescent="0.3">
      <c r="A7656">
        <v>2024</v>
      </c>
      <c r="C7656" t="str">
        <f>IF(GETPIVOTDATA("PS % recovery",Sheet4!$B$5,"Parish Name",K7656)&gt;99.949%,"OK","No")</f>
        <v>OK</v>
      </c>
      <c r="D7656" t="e">
        <f>VLOOKUP(J7656,'Ref2'!C:E,3,0)</f>
        <v>#N/A</v>
      </c>
      <c r="F7656">
        <v>3</v>
      </c>
      <c r="I7656" t="e">
        <f>VLOOKUP(J7656,Ref!L:M,2,0)</f>
        <v>#N/A</v>
      </c>
      <c r="J7656" t="s">
        <v>1307</v>
      </c>
      <c r="K7656" t="str">
        <f>VLOOKUP($J7656,Ref!$D:$H,2,0)</f>
        <v xml:space="preserve">Biddenham                                    </v>
      </c>
      <c r="L7656" t="str">
        <f>VLOOKUP($J7656,Ref!$D:$H,3,0)</f>
        <v>Biddenham</v>
      </c>
      <c r="M7656" t="str">
        <f>VLOOKUP($J7656,Ref!$D:$H,4,0)</f>
        <v>Bedford Deanery</v>
      </c>
      <c r="N7656" t="str">
        <f>VLOOKUP($J7656,Ref!$D:$H,5,0)</f>
        <v>Archdeaconry of Bedford</v>
      </c>
      <c r="S7656">
        <v>3580</v>
      </c>
    </row>
    <row r="7657" spans="1:19" x14ac:dyDescent="0.3">
      <c r="A7657">
        <v>2024</v>
      </c>
      <c r="C7657" t="str">
        <f>IF(GETPIVOTDATA("PS % recovery",Sheet4!$B$5,"Parish Name",K7657)&gt;99.949%,"OK","No")</f>
        <v>No</v>
      </c>
      <c r="D7657" t="e">
        <f>VLOOKUP(J7657,'Ref2'!C:E,3,0)</f>
        <v>#N/A</v>
      </c>
      <c r="F7657">
        <v>3</v>
      </c>
      <c r="I7657" t="e">
        <f>VLOOKUP(J7657,Ref!L:M,2,0)</f>
        <v>#N/A</v>
      </c>
      <c r="J7657" t="s">
        <v>1319</v>
      </c>
      <c r="K7657" t="str">
        <f>VLOOKUP($J7657,Ref!$D:$H,2,0)</f>
        <v xml:space="preserve">Cardington                                   </v>
      </c>
      <c r="L7657" t="str">
        <f>VLOOKUP($J7657,Ref!$D:$H,3,0)</f>
        <v>Elstow Team Ministry</v>
      </c>
      <c r="M7657" t="str">
        <f>VLOOKUP($J7657,Ref!$D:$H,4,0)</f>
        <v>Bedford Deanery</v>
      </c>
      <c r="N7657" t="str">
        <f>VLOOKUP($J7657,Ref!$D:$H,5,0)</f>
        <v>Archdeaconry of Bedford</v>
      </c>
      <c r="S7657">
        <v>2000</v>
      </c>
    </row>
    <row r="7658" spans="1:19" x14ac:dyDescent="0.3">
      <c r="A7658">
        <v>2024</v>
      </c>
      <c r="C7658" t="str">
        <f>IF(GETPIVOTDATA("PS % recovery",Sheet4!$B$5,"Parish Name",K7658)&gt;99.949%,"OK","No")</f>
        <v>No</v>
      </c>
      <c r="D7658" t="str">
        <f>VLOOKUP(J7658,'Ref2'!C:E,3,0)</f>
        <v>LLF</v>
      </c>
      <c r="F7658">
        <v>3</v>
      </c>
      <c r="I7658" t="str">
        <f>VLOOKUP(J7658,Ref!L:M,2,0)</f>
        <v>Yes</v>
      </c>
      <c r="J7658" t="s">
        <v>1321</v>
      </c>
      <c r="K7658" t="str">
        <f>VLOOKUP($J7658,Ref!$D:$H,2,0)</f>
        <v xml:space="preserve">Cranfield                                    </v>
      </c>
      <c r="L7658" t="str">
        <f>VLOOKUP($J7658,Ref!$D:$H,3,0)</f>
        <v>Cranfield and Hulcote with Salford</v>
      </c>
      <c r="M7658" t="str">
        <f>VLOOKUP($J7658,Ref!$D:$H,4,0)</f>
        <v>Bedford Deanery</v>
      </c>
      <c r="N7658" t="str">
        <f>VLOOKUP($J7658,Ref!$D:$H,5,0)</f>
        <v>Archdeaconry of Bedford</v>
      </c>
      <c r="S7658">
        <v>4000</v>
      </c>
    </row>
    <row r="7659" spans="1:19" x14ac:dyDescent="0.3">
      <c r="A7659">
        <v>2024</v>
      </c>
      <c r="C7659" t="str">
        <f>IF(GETPIVOTDATA("PS % recovery",Sheet4!$B$5,"Parish Name",K7659)&gt;99.949%,"OK","No")</f>
        <v>No</v>
      </c>
      <c r="D7659" t="e">
        <f>VLOOKUP(J7659,'Ref2'!C:E,3,0)</f>
        <v>#N/A</v>
      </c>
      <c r="F7659">
        <v>3</v>
      </c>
      <c r="I7659" t="e">
        <f>VLOOKUP(J7659,Ref!L:M,2,0)</f>
        <v>#N/A</v>
      </c>
      <c r="J7659" t="s">
        <v>1327</v>
      </c>
      <c r="K7659" t="str">
        <f>VLOOKUP($J7659,Ref!$D:$H,2,0)</f>
        <v xml:space="preserve">Elstow                                       </v>
      </c>
      <c r="L7659" t="str">
        <f>VLOOKUP($J7659,Ref!$D:$H,3,0)</f>
        <v>Elstow Team Ministry</v>
      </c>
      <c r="M7659" t="str">
        <f>VLOOKUP($J7659,Ref!$D:$H,4,0)</f>
        <v>Bedford Deanery</v>
      </c>
      <c r="N7659" t="str">
        <f>VLOOKUP($J7659,Ref!$D:$H,5,0)</f>
        <v>Archdeaconry of Bedford</v>
      </c>
    </row>
    <row r="7660" spans="1:19" x14ac:dyDescent="0.3">
      <c r="A7660">
        <v>2024</v>
      </c>
      <c r="C7660" t="str">
        <f>IF(GETPIVOTDATA("PS % recovery",Sheet4!$B$5,"Parish Name",K7660)&gt;99.949%,"OK","No")</f>
        <v>OK</v>
      </c>
      <c r="D7660" t="e">
        <f>VLOOKUP(J7660,'Ref2'!C:E,3,0)</f>
        <v>#N/A</v>
      </c>
      <c r="F7660">
        <v>3</v>
      </c>
      <c r="I7660" t="e">
        <f>VLOOKUP(J7660,Ref!L:M,2,0)</f>
        <v>#N/A</v>
      </c>
      <c r="J7660" t="s">
        <v>1311</v>
      </c>
      <c r="K7660" t="str">
        <f>VLOOKUP($J7660,Ref!$D:$H,2,0)</f>
        <v xml:space="preserve">Goldington                                   </v>
      </c>
      <c r="L7660" t="str">
        <f>VLOOKUP($J7660,Ref!$D:$H,3,0)</f>
        <v>Goldington</v>
      </c>
      <c r="M7660" t="str">
        <f>VLOOKUP($J7660,Ref!$D:$H,4,0)</f>
        <v>Bedford Deanery</v>
      </c>
      <c r="N7660" t="str">
        <f>VLOOKUP($J7660,Ref!$D:$H,5,0)</f>
        <v>Archdeaconry of Bedford</v>
      </c>
      <c r="S7660">
        <v>5294</v>
      </c>
    </row>
    <row r="7661" spans="1:19" x14ac:dyDescent="0.3">
      <c r="A7661">
        <v>2024</v>
      </c>
      <c r="C7661" t="str">
        <f>IF(GETPIVOTDATA("PS % recovery",Sheet4!$B$5,"Parish Name",K7661)&gt;99.949%,"OK","No")</f>
        <v>No</v>
      </c>
      <c r="D7661" t="e">
        <f>VLOOKUP(J7661,'Ref2'!C:E,3,0)</f>
        <v>#N/A</v>
      </c>
      <c r="F7661">
        <v>3</v>
      </c>
      <c r="I7661" t="e">
        <f>VLOOKUP(J7661,Ref!L:M,2,0)</f>
        <v>#N/A</v>
      </c>
      <c r="J7661" t="s">
        <v>1325</v>
      </c>
      <c r="K7661" t="str">
        <f>VLOOKUP($J7661,Ref!$D:$H,2,0)</f>
        <v xml:space="preserve">Hulcote with Salford                         </v>
      </c>
      <c r="L7661" t="str">
        <f>VLOOKUP($J7661,Ref!$D:$H,3,0)</f>
        <v>Cranfield and Hulcote with Salford</v>
      </c>
      <c r="M7661" t="str">
        <f>VLOOKUP($J7661,Ref!$D:$H,4,0)</f>
        <v>Bedford Deanery</v>
      </c>
      <c r="N7661" t="str">
        <f>VLOOKUP($J7661,Ref!$D:$H,5,0)</f>
        <v>Archdeaconry of Bedford</v>
      </c>
      <c r="S7661">
        <v>500</v>
      </c>
    </row>
    <row r="7662" spans="1:19" x14ac:dyDescent="0.3">
      <c r="A7662">
        <v>2024</v>
      </c>
      <c r="C7662" t="str">
        <f>IF(GETPIVOTDATA("PS % recovery",Sheet4!$B$5,"Parish Name",K7662)&gt;99.949%,"OK","No")</f>
        <v>No</v>
      </c>
      <c r="D7662" t="e">
        <f>VLOOKUP(J7662,'Ref2'!C:E,3,0)</f>
        <v>#N/A</v>
      </c>
      <c r="F7662">
        <v>3</v>
      </c>
      <c r="I7662" t="e">
        <f>VLOOKUP(J7662,Ref!L:M,2,0)</f>
        <v>#N/A</v>
      </c>
      <c r="J7662" t="s">
        <v>1329</v>
      </c>
      <c r="K7662" t="str">
        <f>VLOOKUP($J7662,Ref!$D:$H,2,0)</f>
        <v xml:space="preserve">Houghton Conquest                            </v>
      </c>
      <c r="L7662" t="str">
        <f>VLOOKUP($J7662,Ref!$D:$H,3,0)</f>
        <v>Elstow Team Ministry</v>
      </c>
      <c r="M7662" t="str">
        <f>VLOOKUP($J7662,Ref!$D:$H,4,0)</f>
        <v>Bedford Deanery</v>
      </c>
      <c r="N7662" t="str">
        <f>VLOOKUP($J7662,Ref!$D:$H,5,0)</f>
        <v>Archdeaconry of Bedford</v>
      </c>
      <c r="S7662">
        <v>500</v>
      </c>
    </row>
    <row r="7663" spans="1:19" x14ac:dyDescent="0.3">
      <c r="A7663">
        <v>2024</v>
      </c>
      <c r="C7663" t="str">
        <f>IF(GETPIVOTDATA("PS % recovery",Sheet4!$B$5,"Parish Name",K7663)&gt;99.949%,"OK","No")</f>
        <v>No</v>
      </c>
      <c r="D7663" t="e">
        <f>VLOOKUP(J7663,'Ref2'!C:E,3,0)</f>
        <v>#N/A</v>
      </c>
      <c r="F7663">
        <v>3</v>
      </c>
      <c r="I7663" t="e">
        <f>VLOOKUP(J7663,Ref!L:M,2,0)</f>
        <v>#N/A</v>
      </c>
      <c r="J7663" t="s">
        <v>1309</v>
      </c>
      <c r="K7663" t="str">
        <f>VLOOKUP($J7663,Ref!$D:$H,2,0)</f>
        <v xml:space="preserve">Kempston                                     </v>
      </c>
      <c r="L7663" t="str">
        <f>VLOOKUP($J7663,Ref!$D:$H,3,0)</f>
        <v>Kempston</v>
      </c>
      <c r="M7663" t="str">
        <f>VLOOKUP($J7663,Ref!$D:$H,4,0)</f>
        <v>Bedford Deanery</v>
      </c>
      <c r="N7663" t="str">
        <f>VLOOKUP($J7663,Ref!$D:$H,5,0)</f>
        <v>Archdeaconry of Bedford</v>
      </c>
      <c r="S7663">
        <v>500</v>
      </c>
    </row>
    <row r="7664" spans="1:19" x14ac:dyDescent="0.3">
      <c r="A7664">
        <v>2024</v>
      </c>
      <c r="C7664" t="str">
        <f>IF(GETPIVOTDATA("PS % recovery",Sheet4!$B$5,"Parish Name",K7664)&gt;99.949%,"OK","No")</f>
        <v>No</v>
      </c>
      <c r="D7664" t="e">
        <f>VLOOKUP(J7664,'Ref2'!C:E,3,0)</f>
        <v>#N/A</v>
      </c>
      <c r="F7664">
        <v>3</v>
      </c>
      <c r="I7664" t="e">
        <f>VLOOKUP(J7664,Ref!L:M,2,0)</f>
        <v>#N/A</v>
      </c>
      <c r="J7664" t="s">
        <v>1313</v>
      </c>
      <c r="K7664" t="str">
        <f>VLOOKUP($J7664,Ref!$D:$H,2,0)</f>
        <v xml:space="preserve">Kempston, The Church of the Transfiguration  </v>
      </c>
      <c r="L7664" t="str">
        <f>VLOOKUP($J7664,Ref!$D:$H,3,0)</f>
        <v>Kempston, The Church of the Transfiguration</v>
      </c>
      <c r="M7664" t="str">
        <f>VLOOKUP($J7664,Ref!$D:$H,4,0)</f>
        <v>Bedford Deanery</v>
      </c>
      <c r="N7664" t="str">
        <f>VLOOKUP($J7664,Ref!$D:$H,5,0)</f>
        <v>Archdeaconry of Bedford</v>
      </c>
      <c r="S7664">
        <v>1500</v>
      </c>
    </row>
    <row r="7665" spans="1:19" x14ac:dyDescent="0.3">
      <c r="A7665">
        <v>2024</v>
      </c>
      <c r="C7665" t="str">
        <f>IF(GETPIVOTDATA("PS % recovery",Sheet4!$B$5,"Parish Name",K7665)&gt;99.949%,"OK","No")</f>
        <v>OK</v>
      </c>
      <c r="D7665" t="e">
        <f>VLOOKUP(J7665,'Ref2'!C:E,3,0)</f>
        <v>#N/A</v>
      </c>
      <c r="F7665">
        <v>3</v>
      </c>
      <c r="I7665" t="e">
        <f>VLOOKUP(J7665,Ref!L:M,2,0)</f>
        <v>#N/A</v>
      </c>
      <c r="J7665" t="s">
        <v>1333</v>
      </c>
      <c r="K7665" t="str">
        <f>VLOOKUP($J7665,Ref!$D:$H,2,0)</f>
        <v xml:space="preserve">Marston Morteyne with Lidlington             </v>
      </c>
      <c r="L7665" t="str">
        <f>VLOOKUP($J7665,Ref!$D:$H,3,0)</f>
        <v>Marston Morteyne with Lidlington</v>
      </c>
      <c r="M7665" t="str">
        <f>VLOOKUP($J7665,Ref!$D:$H,4,0)</f>
        <v>Bedford Deanery</v>
      </c>
      <c r="N7665" t="str">
        <f>VLOOKUP($J7665,Ref!$D:$H,5,0)</f>
        <v>Archdeaconry of Bedford</v>
      </c>
      <c r="S7665">
        <v>2359.7600000000002</v>
      </c>
    </row>
    <row r="7666" spans="1:19" x14ac:dyDescent="0.3">
      <c r="A7666">
        <v>2024</v>
      </c>
      <c r="C7666" t="str">
        <f>IF(GETPIVOTDATA("PS % recovery",Sheet4!$B$5,"Parish Name",K7666)&gt;99.949%,"OK","No")</f>
        <v>OK</v>
      </c>
      <c r="D7666" t="e">
        <f>VLOOKUP(J7666,'Ref2'!C:E,3,0)</f>
        <v>#N/A</v>
      </c>
      <c r="F7666">
        <v>3</v>
      </c>
      <c r="I7666" t="e">
        <f>VLOOKUP(J7666,Ref!L:M,2,0)</f>
        <v>#N/A</v>
      </c>
      <c r="J7666" t="s">
        <v>1317</v>
      </c>
      <c r="K7666" t="str">
        <f>VLOOKUP($J7666,Ref!$D:$H,2,0)</f>
        <v xml:space="preserve">Renhold                                      </v>
      </c>
      <c r="L7666" t="str">
        <f>VLOOKUP($J7666,Ref!$D:$H,3,0)</f>
        <v>Renhold</v>
      </c>
      <c r="M7666" t="str">
        <f>VLOOKUP($J7666,Ref!$D:$H,4,0)</f>
        <v>Bedford Deanery</v>
      </c>
      <c r="N7666" t="str">
        <f>VLOOKUP($J7666,Ref!$D:$H,5,0)</f>
        <v>Archdeaconry of Bedford</v>
      </c>
      <c r="S7666">
        <v>7736</v>
      </c>
    </row>
    <row r="7667" spans="1:19" x14ac:dyDescent="0.3">
      <c r="A7667">
        <v>2024</v>
      </c>
      <c r="C7667" t="str">
        <f>IF(GETPIVOTDATA("PS % recovery",Sheet4!$B$5,"Parish Name",K7667)&gt;99.949%,"OK","No")</f>
        <v>No</v>
      </c>
      <c r="D7667" t="e">
        <f>VLOOKUP(J7667,'Ref2'!C:E,3,0)</f>
        <v>#N/A</v>
      </c>
      <c r="F7667">
        <v>3</v>
      </c>
      <c r="I7667" t="e">
        <f>VLOOKUP(J7667,Ref!L:M,2,0)</f>
        <v>#N/A</v>
      </c>
      <c r="J7667" t="s">
        <v>1331</v>
      </c>
      <c r="K7667" t="str">
        <f>VLOOKUP($J7667,Ref!$D:$H,2,0)</f>
        <v xml:space="preserve">Wilshamstead                                 </v>
      </c>
      <c r="L7667" t="str">
        <f>VLOOKUP($J7667,Ref!$D:$H,3,0)</f>
        <v>Elstow Team Ministry</v>
      </c>
      <c r="M7667" t="str">
        <f>VLOOKUP($J7667,Ref!$D:$H,4,0)</f>
        <v>Bedford Deanery</v>
      </c>
      <c r="N7667" t="str">
        <f>VLOOKUP($J7667,Ref!$D:$H,5,0)</f>
        <v>Archdeaconry of Bedford</v>
      </c>
    </row>
    <row r="7668" spans="1:19" x14ac:dyDescent="0.3">
      <c r="A7668">
        <v>2024</v>
      </c>
      <c r="C7668" t="str">
        <f>IF(GETPIVOTDATA("PS % recovery",Sheet4!$B$5,"Parish Name",K7668)&gt;99.949%,"OK","No")</f>
        <v>OK</v>
      </c>
      <c r="D7668" t="str">
        <f>VLOOKUP(J7668,'Ref2'!C:E,3,0)</f>
        <v>LLF</v>
      </c>
      <c r="F7668">
        <v>3</v>
      </c>
      <c r="I7668" t="e">
        <f>VLOOKUP(J7668,Ref!L:M,2,0)</f>
        <v>#N/A</v>
      </c>
      <c r="J7668" t="s">
        <v>1335</v>
      </c>
      <c r="K7668" t="str">
        <f>VLOOKUP($J7668,Ref!$D:$H,2,0)</f>
        <v xml:space="preserve">Wootton                                      </v>
      </c>
      <c r="L7668" t="str">
        <f>VLOOKUP($J7668,Ref!$D:$H,3,0)</f>
        <v>Wootton</v>
      </c>
      <c r="M7668" t="str">
        <f>VLOOKUP($J7668,Ref!$D:$H,4,0)</f>
        <v>Bedford Deanery</v>
      </c>
      <c r="N7668" t="str">
        <f>VLOOKUP($J7668,Ref!$D:$H,5,0)</f>
        <v>Archdeaconry of Bedford</v>
      </c>
      <c r="S7668">
        <v>5000</v>
      </c>
    </row>
    <row r="7669" spans="1:19" x14ac:dyDescent="0.3">
      <c r="A7669">
        <v>2024</v>
      </c>
      <c r="C7669" t="str">
        <f>IF(GETPIVOTDATA("PS % recovery",Sheet4!$B$5,"Parish Name",K7669)&gt;99.949%,"OK","No")</f>
        <v>OK</v>
      </c>
      <c r="D7669" t="e">
        <f>VLOOKUP(J7669,'Ref2'!C:E,3,0)</f>
        <v>#N/A</v>
      </c>
      <c r="F7669">
        <v>3</v>
      </c>
      <c r="I7669" t="e">
        <f>VLOOKUP(J7669,Ref!L:M,2,0)</f>
        <v>#N/A</v>
      </c>
      <c r="J7669" t="s">
        <v>1337</v>
      </c>
      <c r="K7669" t="str">
        <f>VLOOKUP($J7669,Ref!$D:$H,2,0)</f>
        <v xml:space="preserve">Biggleswade                                  </v>
      </c>
      <c r="L7669" t="str">
        <f>VLOOKUP($J7669,Ref!$D:$H,3,0)</f>
        <v>Biggleswade</v>
      </c>
      <c r="M7669" t="str">
        <f>VLOOKUP($J7669,Ref!$D:$H,4,0)</f>
        <v xml:space="preserve">Biggleswade Deanery </v>
      </c>
      <c r="N7669" t="str">
        <f>VLOOKUP($J7669,Ref!$D:$H,5,0)</f>
        <v>Archdeaconry of Bedford</v>
      </c>
      <c r="S7669">
        <v>6404</v>
      </c>
    </row>
    <row r="7670" spans="1:19" x14ac:dyDescent="0.3">
      <c r="A7670">
        <v>2024</v>
      </c>
      <c r="C7670" t="str">
        <f>IF(GETPIVOTDATA("PS % recovery",Sheet4!$B$5,"Parish Name",K7670)&gt;99.949%,"OK","No")</f>
        <v>OK</v>
      </c>
      <c r="D7670" t="e">
        <f>VLOOKUP(J7670,'Ref2'!C:E,3,0)</f>
        <v>#N/A</v>
      </c>
      <c r="F7670">
        <v>3</v>
      </c>
      <c r="I7670" t="e">
        <f>VLOOKUP(J7670,Ref!L:M,2,0)</f>
        <v>#N/A</v>
      </c>
      <c r="J7670" t="s">
        <v>1339</v>
      </c>
      <c r="K7670" t="str">
        <f>VLOOKUP($J7670,Ref!$D:$H,2,0)</f>
        <v xml:space="preserve">Blunham                                      </v>
      </c>
      <c r="L7670" t="str">
        <f>VLOOKUP($J7670,Ref!$D:$H,3,0)</f>
        <v>The Riversmeet Benefice</v>
      </c>
      <c r="M7670" t="str">
        <f>VLOOKUP($J7670,Ref!$D:$H,4,0)</f>
        <v xml:space="preserve">Biggleswade Deanery </v>
      </c>
      <c r="N7670" t="str">
        <f>VLOOKUP($J7670,Ref!$D:$H,5,0)</f>
        <v>Archdeaconry of Bedford</v>
      </c>
      <c r="S7670">
        <v>1500</v>
      </c>
    </row>
    <row r="7671" spans="1:19" x14ac:dyDescent="0.3">
      <c r="A7671">
        <v>2024</v>
      </c>
      <c r="C7671" t="str">
        <f>IF(GETPIVOTDATA("PS % recovery",Sheet4!$B$5,"Parish Name",K7671)&gt;99.949%,"OK","No")</f>
        <v>No</v>
      </c>
      <c r="D7671" t="e">
        <f>VLOOKUP(J7671,'Ref2'!C:E,3,0)</f>
        <v>#N/A</v>
      </c>
      <c r="F7671">
        <v>3</v>
      </c>
      <c r="I7671" t="e">
        <f>VLOOKUP(J7671,Ref!L:M,2,0)</f>
        <v>#N/A</v>
      </c>
      <c r="J7671" t="s">
        <v>841</v>
      </c>
      <c r="K7671" t="str">
        <f>VLOOKUP($J7671,Ref!$D:$H,2,0)</f>
        <v xml:space="preserve">Caldecote, All Saints                        </v>
      </c>
      <c r="L7671" t="str">
        <f>VLOOKUP($J7671,Ref!$D:$H,3,0)</f>
        <v>Caldecote, Northill and Old Warden</v>
      </c>
      <c r="M7671" t="str">
        <f>VLOOKUP($J7671,Ref!$D:$H,4,0)</f>
        <v xml:space="preserve">Biggleswade Deanery </v>
      </c>
      <c r="N7671" t="str">
        <f>VLOOKUP($J7671,Ref!$D:$H,5,0)</f>
        <v>Archdeaconry of Bedford</v>
      </c>
      <c r="S7671">
        <v>5000</v>
      </c>
    </row>
    <row r="7672" spans="1:19" x14ac:dyDescent="0.3">
      <c r="A7672">
        <v>2024</v>
      </c>
      <c r="C7672" t="str">
        <f>IF(GETPIVOTDATA("PS % recovery",Sheet4!$B$5,"Parish Name",K7672)&gt;99.949%,"OK","No")</f>
        <v>OK</v>
      </c>
      <c r="D7672" t="e">
        <f>VLOOKUP(J7672,'Ref2'!C:E,3,0)</f>
        <v>#N/A</v>
      </c>
      <c r="F7672">
        <v>3</v>
      </c>
      <c r="I7672" t="e">
        <f>VLOOKUP(J7672,Ref!L:M,2,0)</f>
        <v>#N/A</v>
      </c>
      <c r="J7672" t="s">
        <v>1346</v>
      </c>
      <c r="K7672" t="str">
        <f>VLOOKUP($J7672,Ref!$D:$H,2,0)</f>
        <v xml:space="preserve">Cockayne Hatley                              </v>
      </c>
      <c r="L7672" t="str">
        <f>VLOOKUP($J7672,Ref!$D:$H,3,0)</f>
        <v>Potton with Sutton and Cockayne Hatley</v>
      </c>
      <c r="M7672" t="str">
        <f>VLOOKUP($J7672,Ref!$D:$H,4,0)</f>
        <v xml:space="preserve">Biggleswade Deanery </v>
      </c>
      <c r="N7672" t="str">
        <f>VLOOKUP($J7672,Ref!$D:$H,5,0)</f>
        <v>Archdeaconry of Bedford</v>
      </c>
      <c r="S7672">
        <v>250</v>
      </c>
    </row>
    <row r="7673" spans="1:19" x14ac:dyDescent="0.3">
      <c r="A7673">
        <v>2024</v>
      </c>
      <c r="C7673" t="str">
        <f>IF(GETPIVOTDATA("PS % recovery",Sheet4!$B$5,"Parish Name",K7673)&gt;99.949%,"OK","No")</f>
        <v>OK</v>
      </c>
      <c r="D7673" t="e">
        <f>VLOOKUP(J7673,'Ref2'!C:E,3,0)</f>
        <v>#N/A</v>
      </c>
      <c r="F7673">
        <v>3</v>
      </c>
      <c r="I7673" t="e">
        <f>VLOOKUP(J7673,Ref!L:M,2,0)</f>
        <v>#N/A</v>
      </c>
      <c r="J7673" t="s">
        <v>1352</v>
      </c>
      <c r="K7673" t="str">
        <f>VLOOKUP($J7673,Ref!$D:$H,2,0)</f>
        <v xml:space="preserve">Cople                                        </v>
      </c>
      <c r="L7673" t="str">
        <f>VLOOKUP($J7673,Ref!$D:$H,3,0)</f>
        <v>Cople, Moggerhanger and Willington</v>
      </c>
      <c r="M7673" t="str">
        <f>VLOOKUP($J7673,Ref!$D:$H,4,0)</f>
        <v xml:space="preserve">Biggleswade Deanery </v>
      </c>
      <c r="N7673" t="str">
        <f>VLOOKUP($J7673,Ref!$D:$H,5,0)</f>
        <v>Archdeaconry of Bedford</v>
      </c>
      <c r="S7673">
        <v>500</v>
      </c>
    </row>
    <row r="7674" spans="1:19" x14ac:dyDescent="0.3">
      <c r="A7674">
        <v>2024</v>
      </c>
      <c r="C7674" t="str">
        <f>IF(GETPIVOTDATA("PS % recovery",Sheet4!$B$5,"Parish Name",K7674)&gt;99.949%,"OK","No")</f>
        <v>No</v>
      </c>
      <c r="D7674" t="e">
        <f>VLOOKUP(J7674,'Ref2'!C:E,3,0)</f>
        <v>#N/A</v>
      </c>
      <c r="F7674">
        <v>3</v>
      </c>
      <c r="I7674" t="e">
        <f>VLOOKUP(J7674,Ref!L:M,2,0)</f>
        <v>#N/A</v>
      </c>
      <c r="J7674" t="s">
        <v>1358</v>
      </c>
      <c r="K7674" t="str">
        <f>VLOOKUP($J7674,Ref!$D:$H,2,0)</f>
        <v xml:space="preserve">Dunton                                       </v>
      </c>
      <c r="L7674" t="str">
        <f>VLOOKUP($J7674,Ref!$D:$H,3,0)</f>
        <v>Dunton with Wrestlingworth and Eyeworth</v>
      </c>
      <c r="M7674" t="str">
        <f>VLOOKUP($J7674,Ref!$D:$H,4,0)</f>
        <v xml:space="preserve">Biggleswade Deanery </v>
      </c>
      <c r="N7674" t="str">
        <f>VLOOKUP($J7674,Ref!$D:$H,5,0)</f>
        <v>Archdeaconry of Bedford</v>
      </c>
      <c r="S7674">
        <v>750</v>
      </c>
    </row>
    <row r="7675" spans="1:19" x14ac:dyDescent="0.3">
      <c r="A7675">
        <v>2024</v>
      </c>
      <c r="C7675" t="str">
        <f>IF(GETPIVOTDATA("PS % recovery",Sheet4!$B$5,"Parish Name",K7675)&gt;99.949%,"OK","No")</f>
        <v>OK</v>
      </c>
      <c r="D7675" t="str">
        <f>VLOOKUP(J7675,'Ref2'!C:E,3,0)</f>
        <v>LLF</v>
      </c>
      <c r="F7675">
        <v>3</v>
      </c>
      <c r="I7675" t="e">
        <f>VLOOKUP(J7675,Ref!L:M,2,0)</f>
        <v>#N/A</v>
      </c>
      <c r="J7675" t="s">
        <v>1364</v>
      </c>
      <c r="K7675" t="str">
        <f>VLOOKUP($J7675,Ref!$D:$H,2,0)</f>
        <v xml:space="preserve">Eaton Socon                                  </v>
      </c>
      <c r="L7675" t="str">
        <f>VLOOKUP($J7675,Ref!$D:$H,3,0)</f>
        <v>Eaton Socon</v>
      </c>
      <c r="M7675" t="str">
        <f>VLOOKUP($J7675,Ref!$D:$H,4,0)</f>
        <v xml:space="preserve">Biggleswade Deanery </v>
      </c>
      <c r="N7675" t="str">
        <f>VLOOKUP($J7675,Ref!$D:$H,5,0)</f>
        <v>Archdeaconry of Bedford</v>
      </c>
      <c r="S7675">
        <v>6740</v>
      </c>
    </row>
    <row r="7676" spans="1:19" x14ac:dyDescent="0.3">
      <c r="A7676">
        <v>2024</v>
      </c>
      <c r="C7676" t="str">
        <f>IF(GETPIVOTDATA("PS % recovery",Sheet4!$B$5,"Parish Name",K7676)&gt;99.949%,"OK","No")</f>
        <v>No</v>
      </c>
      <c r="D7676" t="e">
        <f>VLOOKUP(J7676,'Ref2'!C:E,3,0)</f>
        <v>#N/A</v>
      </c>
      <c r="F7676">
        <v>3</v>
      </c>
      <c r="I7676" t="e">
        <f>VLOOKUP(J7676,Ref!L:M,2,0)</f>
        <v>#N/A</v>
      </c>
      <c r="J7676" t="s">
        <v>1362</v>
      </c>
      <c r="K7676" t="str">
        <f>VLOOKUP($J7676,Ref!$D:$H,2,0)</f>
        <v xml:space="preserve">Eyeworth                                     </v>
      </c>
      <c r="L7676" t="str">
        <f>VLOOKUP($J7676,Ref!$D:$H,3,0)</f>
        <v>Dunton with Wrestlingworth and Eyeworth</v>
      </c>
      <c r="M7676" t="str">
        <f>VLOOKUP($J7676,Ref!$D:$H,4,0)</f>
        <v xml:space="preserve">Biggleswade Deanery </v>
      </c>
      <c r="N7676" t="str">
        <f>VLOOKUP($J7676,Ref!$D:$H,5,0)</f>
        <v>Archdeaconry of Bedford</v>
      </c>
      <c r="S7676">
        <v>125</v>
      </c>
    </row>
    <row r="7677" spans="1:19" x14ac:dyDescent="0.3">
      <c r="A7677">
        <v>2024</v>
      </c>
      <c r="C7677" t="str">
        <f>IF(GETPIVOTDATA("PS % recovery",Sheet4!$B$5,"Parish Name",K7677)&gt;99.949%,"OK","No")</f>
        <v>OK</v>
      </c>
      <c r="D7677" t="e">
        <f>VLOOKUP(J7677,'Ref2'!C:E,3,0)</f>
        <v>#N/A</v>
      </c>
      <c r="F7677">
        <v>3</v>
      </c>
      <c r="I7677" t="e">
        <f>VLOOKUP(J7677,Ref!L:M,2,0)</f>
        <v>#N/A</v>
      </c>
      <c r="J7677" t="s">
        <v>1366</v>
      </c>
      <c r="K7677" t="str">
        <f>VLOOKUP($J7677,Ref!$D:$H,2,0)</f>
        <v xml:space="preserve">Great Barford                                </v>
      </c>
      <c r="L7677" t="str">
        <f>VLOOKUP($J7677,Ref!$D:$H,3,0)</f>
        <v>The Riversmeet Benefice</v>
      </c>
      <c r="M7677" t="str">
        <f>VLOOKUP($J7677,Ref!$D:$H,4,0)</f>
        <v xml:space="preserve">Biggleswade Deanery </v>
      </c>
      <c r="N7677" t="str">
        <f>VLOOKUP($J7677,Ref!$D:$H,5,0)</f>
        <v>Archdeaconry of Bedford</v>
      </c>
      <c r="S7677">
        <v>1682</v>
      </c>
    </row>
    <row r="7678" spans="1:19" x14ac:dyDescent="0.3">
      <c r="A7678">
        <v>2024</v>
      </c>
      <c r="C7678" t="str">
        <f>IF(GETPIVOTDATA("PS % recovery",Sheet4!$B$5,"Parish Name",K7678)&gt;99.949%,"OK","No")</f>
        <v>No</v>
      </c>
      <c r="D7678" t="e">
        <f>VLOOKUP(J7678,'Ref2'!C:E,3,0)</f>
        <v>#N/A</v>
      </c>
      <c r="F7678">
        <v>3</v>
      </c>
      <c r="I7678" t="e">
        <f>VLOOKUP(J7678,Ref!L:M,2,0)</f>
        <v>#N/A</v>
      </c>
      <c r="J7678" t="s">
        <v>1356</v>
      </c>
      <c r="K7678" t="str">
        <f>VLOOKUP($J7678,Ref!$D:$H,2,0)</f>
        <v xml:space="preserve">Moggerhanger                                 </v>
      </c>
      <c r="L7678" t="str">
        <f>VLOOKUP($J7678,Ref!$D:$H,3,0)</f>
        <v>Cople, Moggerhanger and Willington</v>
      </c>
      <c r="M7678" t="str">
        <f>VLOOKUP($J7678,Ref!$D:$H,4,0)</f>
        <v xml:space="preserve">Biggleswade Deanery </v>
      </c>
      <c r="N7678" t="str">
        <f>VLOOKUP($J7678,Ref!$D:$H,5,0)</f>
        <v>Archdeaconry of Bedford</v>
      </c>
      <c r="S7678">
        <v>800</v>
      </c>
    </row>
    <row r="7679" spans="1:19" x14ac:dyDescent="0.3">
      <c r="A7679">
        <v>2024</v>
      </c>
      <c r="C7679" t="str">
        <f>IF(GETPIVOTDATA("PS % recovery",Sheet4!$B$5,"Parish Name",K7679)&gt;99.949%,"OK","No")</f>
        <v>OK</v>
      </c>
      <c r="D7679" t="e">
        <f>VLOOKUP(J7679,'Ref2'!C:E,3,0)</f>
        <v>#N/A</v>
      </c>
      <c r="F7679">
        <v>3</v>
      </c>
      <c r="I7679" t="e">
        <f>VLOOKUP(J7679,Ref!L:M,2,0)</f>
        <v>#N/A</v>
      </c>
      <c r="J7679" t="s">
        <v>842</v>
      </c>
      <c r="K7679" t="str">
        <f>VLOOKUP($J7679,Ref!$D:$H,2,0)</f>
        <v xml:space="preserve">Northill                                     </v>
      </c>
      <c r="L7679" t="str">
        <f>VLOOKUP($J7679,Ref!$D:$H,3,0)</f>
        <v>Caldecote, Northill and Old Warden</v>
      </c>
      <c r="M7679" t="str">
        <f>VLOOKUP($J7679,Ref!$D:$H,4,0)</f>
        <v xml:space="preserve">Biggleswade Deanery </v>
      </c>
      <c r="N7679" t="str">
        <f>VLOOKUP($J7679,Ref!$D:$H,5,0)</f>
        <v>Archdeaconry of Bedford</v>
      </c>
      <c r="S7679">
        <v>5326.5</v>
      </c>
    </row>
    <row r="7680" spans="1:19" x14ac:dyDescent="0.3">
      <c r="A7680">
        <v>2024</v>
      </c>
      <c r="C7680" t="str">
        <f>IF(GETPIVOTDATA("PS % recovery",Sheet4!$B$5,"Parish Name",K7680)&gt;99.949%,"OK","No")</f>
        <v>OK</v>
      </c>
      <c r="D7680" t="e">
        <f>VLOOKUP(J7680,'Ref2'!C:E,3,0)</f>
        <v>#N/A</v>
      </c>
      <c r="F7680">
        <v>3</v>
      </c>
      <c r="I7680" t="e">
        <f>VLOOKUP(J7680,Ref!L:M,2,0)</f>
        <v>#N/A</v>
      </c>
      <c r="J7680" t="s">
        <v>844</v>
      </c>
      <c r="K7680" t="str">
        <f>VLOOKUP($J7680,Ref!$D:$H,2,0)</f>
        <v xml:space="preserve">Old Warden                                   </v>
      </c>
      <c r="L7680" t="str">
        <f>VLOOKUP($J7680,Ref!$D:$H,3,0)</f>
        <v>Caldecote, Northill and Old Warden</v>
      </c>
      <c r="M7680" t="str">
        <f>VLOOKUP($J7680,Ref!$D:$H,4,0)</f>
        <v xml:space="preserve">Biggleswade Deanery </v>
      </c>
      <c r="N7680" t="str">
        <f>VLOOKUP($J7680,Ref!$D:$H,5,0)</f>
        <v>Archdeaconry of Bedford</v>
      </c>
      <c r="S7680">
        <v>494</v>
      </c>
    </row>
    <row r="7681" spans="1:19" x14ac:dyDescent="0.3">
      <c r="A7681">
        <v>2024</v>
      </c>
      <c r="C7681" t="str">
        <f>IF(GETPIVOTDATA("PS % recovery",Sheet4!$B$5,"Parish Name",K7681)&gt;99.949%,"OK","No")</f>
        <v>No</v>
      </c>
      <c r="D7681" t="e">
        <f>VLOOKUP(J7681,'Ref2'!C:E,3,0)</f>
        <v>#N/A</v>
      </c>
      <c r="F7681">
        <v>3</v>
      </c>
      <c r="I7681" t="e">
        <f>VLOOKUP(J7681,Ref!L:M,2,0)</f>
        <v>#N/A</v>
      </c>
      <c r="J7681" t="s">
        <v>1348</v>
      </c>
      <c r="K7681" t="str">
        <f>VLOOKUP($J7681,Ref!$D:$H,2,0)</f>
        <v xml:space="preserve">Potton                                       </v>
      </c>
      <c r="L7681" t="str">
        <f>VLOOKUP($J7681,Ref!$D:$H,3,0)</f>
        <v>Potton with Sutton and Cockayne Hatley</v>
      </c>
      <c r="M7681" t="str">
        <f>VLOOKUP($J7681,Ref!$D:$H,4,0)</f>
        <v xml:space="preserve">Biggleswade Deanery </v>
      </c>
      <c r="N7681" t="str">
        <f>VLOOKUP($J7681,Ref!$D:$H,5,0)</f>
        <v>Archdeaconry of Bedford</v>
      </c>
    </row>
    <row r="7682" spans="1:19" x14ac:dyDescent="0.3">
      <c r="A7682">
        <v>2024</v>
      </c>
      <c r="C7682" t="str">
        <f>IF(GETPIVOTDATA("PS % recovery",Sheet4!$B$5,"Parish Name",K7682)&gt;99.949%,"OK","No")</f>
        <v>OK</v>
      </c>
      <c r="D7682" t="e">
        <f>VLOOKUP(J7682,'Ref2'!C:E,3,0)</f>
        <v>#N/A</v>
      </c>
      <c r="F7682">
        <v>3</v>
      </c>
      <c r="I7682" t="e">
        <f>VLOOKUP(J7682,Ref!L:M,2,0)</f>
        <v>#N/A</v>
      </c>
      <c r="J7682" t="s">
        <v>1368</v>
      </c>
      <c r="K7682" t="str">
        <f>VLOOKUP($J7682,Ref!$D:$H,2,0)</f>
        <v xml:space="preserve">Roxton                                       </v>
      </c>
      <c r="L7682" t="str">
        <f>VLOOKUP($J7682,Ref!$D:$H,3,0)</f>
        <v>The Riversmeet Benefice</v>
      </c>
      <c r="M7682" t="str">
        <f>VLOOKUP($J7682,Ref!$D:$H,4,0)</f>
        <v xml:space="preserve">Biggleswade Deanery </v>
      </c>
      <c r="N7682" t="str">
        <f>VLOOKUP($J7682,Ref!$D:$H,5,0)</f>
        <v>Archdeaconry of Bedford</v>
      </c>
      <c r="S7682">
        <v>1108</v>
      </c>
    </row>
    <row r="7683" spans="1:19" x14ac:dyDescent="0.3">
      <c r="A7683">
        <v>2024</v>
      </c>
      <c r="C7683" t="str">
        <f>IF(GETPIVOTDATA("PS % recovery",Sheet4!$B$5,"Parish Name",K7683)&gt;99.949%,"OK","No")</f>
        <v>No</v>
      </c>
      <c r="D7683" t="e">
        <f>VLOOKUP(J7683,'Ref2'!C:E,3,0)</f>
        <v>#N/A</v>
      </c>
      <c r="F7683">
        <v>3</v>
      </c>
      <c r="I7683" t="e">
        <f>VLOOKUP(J7683,Ref!L:M,2,0)</f>
        <v>#N/A</v>
      </c>
      <c r="J7683" t="s">
        <v>846</v>
      </c>
      <c r="K7683" t="str">
        <f>VLOOKUP($J7683,Ref!$D:$H,2,0)</f>
        <v xml:space="preserve">Sandy                                        </v>
      </c>
      <c r="L7683" t="str">
        <f>VLOOKUP($J7683,Ref!$D:$H,3,0)</f>
        <v>Sandy</v>
      </c>
      <c r="M7683" t="str">
        <f>VLOOKUP($J7683,Ref!$D:$H,4,0)</f>
        <v xml:space="preserve">Biggleswade Deanery </v>
      </c>
      <c r="N7683" t="str">
        <f>VLOOKUP($J7683,Ref!$D:$H,5,0)</f>
        <v>Archdeaconry of Bedford</v>
      </c>
      <c r="S7683">
        <v>5976.8</v>
      </c>
    </row>
    <row r="7684" spans="1:19" x14ac:dyDescent="0.3">
      <c r="A7684">
        <v>2024</v>
      </c>
      <c r="C7684" t="str">
        <f>IF(GETPIVOTDATA("PS % recovery",Sheet4!$B$5,"Parish Name",K7684)&gt;99.949%,"OK","No")</f>
        <v>OK</v>
      </c>
      <c r="D7684" t="e">
        <f>VLOOKUP(J7684,'Ref2'!C:E,3,0)</f>
        <v>#N/A</v>
      </c>
      <c r="F7684">
        <v>3</v>
      </c>
      <c r="I7684" t="e">
        <f>VLOOKUP(J7684,Ref!L:M,2,0)</f>
        <v>#N/A</v>
      </c>
      <c r="J7684" t="s">
        <v>1350</v>
      </c>
      <c r="K7684" t="str">
        <f>VLOOKUP($J7684,Ref!$D:$H,2,0)</f>
        <v xml:space="preserve">Sutton                                       </v>
      </c>
      <c r="L7684" t="str">
        <f>VLOOKUP($J7684,Ref!$D:$H,3,0)</f>
        <v>Potton with Sutton and Cockayne Hatley</v>
      </c>
      <c r="M7684" t="str">
        <f>VLOOKUP($J7684,Ref!$D:$H,4,0)</f>
        <v xml:space="preserve">Biggleswade Deanery </v>
      </c>
      <c r="N7684" t="str">
        <f>VLOOKUP($J7684,Ref!$D:$H,5,0)</f>
        <v>Archdeaconry of Bedford</v>
      </c>
      <c r="S7684">
        <v>2069</v>
      </c>
    </row>
    <row r="7685" spans="1:19" x14ac:dyDescent="0.3">
      <c r="A7685">
        <v>2024</v>
      </c>
      <c r="C7685" t="str">
        <f>IF(GETPIVOTDATA("PS % recovery",Sheet4!$B$5,"Parish Name",K7685)&gt;99.949%,"OK","No")</f>
        <v>No</v>
      </c>
      <c r="D7685" t="e">
        <f>VLOOKUP(J7685,'Ref2'!C:E,3,0)</f>
        <v>#N/A</v>
      </c>
      <c r="F7685">
        <v>3</v>
      </c>
      <c r="I7685" t="e">
        <f>VLOOKUP(J7685,Ref!L:M,2,0)</f>
        <v>#N/A</v>
      </c>
      <c r="J7685" t="s">
        <v>1341</v>
      </c>
      <c r="K7685" t="str">
        <f>VLOOKUP($J7685,Ref!$D:$H,2,0)</f>
        <v xml:space="preserve">Tempsford with Little Barford                </v>
      </c>
      <c r="L7685" t="str">
        <f>VLOOKUP($J7685,Ref!$D:$H,3,0)</f>
        <v>The Riversmeet Benefice</v>
      </c>
      <c r="M7685" t="str">
        <f>VLOOKUP($J7685,Ref!$D:$H,4,0)</f>
        <v xml:space="preserve">Biggleswade Deanery </v>
      </c>
      <c r="N7685" t="str">
        <f>VLOOKUP($J7685,Ref!$D:$H,5,0)</f>
        <v>Archdeaconry of Bedford</v>
      </c>
    </row>
    <row r="7686" spans="1:19" x14ac:dyDescent="0.3">
      <c r="A7686">
        <v>2024</v>
      </c>
      <c r="C7686" t="str">
        <f>IF(GETPIVOTDATA("PS % recovery",Sheet4!$B$5,"Parish Name",K7686)&gt;99.949%,"OK","No")</f>
        <v>OK</v>
      </c>
      <c r="D7686" t="e">
        <f>VLOOKUP(J7686,'Ref2'!C:E,3,0)</f>
        <v>#N/A</v>
      </c>
      <c r="F7686">
        <v>3</v>
      </c>
      <c r="I7686" t="e">
        <f>VLOOKUP(J7686,Ref!L:M,2,0)</f>
        <v>#N/A</v>
      </c>
      <c r="J7686" t="s">
        <v>1354</v>
      </c>
      <c r="K7686" t="str">
        <f>VLOOKUP($J7686,Ref!$D:$H,2,0)</f>
        <v xml:space="preserve">Willington                                   </v>
      </c>
      <c r="L7686" t="str">
        <f>VLOOKUP($J7686,Ref!$D:$H,3,0)</f>
        <v>Cople, Moggerhanger and Willington</v>
      </c>
      <c r="M7686" t="str">
        <f>VLOOKUP($J7686,Ref!$D:$H,4,0)</f>
        <v xml:space="preserve">Biggleswade Deanery </v>
      </c>
      <c r="N7686" t="str">
        <f>VLOOKUP($J7686,Ref!$D:$H,5,0)</f>
        <v>Archdeaconry of Bedford</v>
      </c>
      <c r="S7686">
        <v>1800</v>
      </c>
    </row>
    <row r="7687" spans="1:19" x14ac:dyDescent="0.3">
      <c r="A7687">
        <v>2024</v>
      </c>
      <c r="C7687" t="str">
        <f>IF(GETPIVOTDATA("PS % recovery",Sheet4!$B$5,"Parish Name",K7687)&gt;99.949%,"OK","No")</f>
        <v>No</v>
      </c>
      <c r="D7687" t="e">
        <f>VLOOKUP(J7687,'Ref2'!C:E,3,0)</f>
        <v>#N/A</v>
      </c>
      <c r="F7687">
        <v>3</v>
      </c>
      <c r="I7687" t="e">
        <f>VLOOKUP(J7687,Ref!L:M,2,0)</f>
        <v>#N/A</v>
      </c>
      <c r="J7687" t="s">
        <v>1360</v>
      </c>
      <c r="K7687" t="str">
        <f>VLOOKUP($J7687,Ref!$D:$H,2,0)</f>
        <v xml:space="preserve">Wrestlingworth                               </v>
      </c>
      <c r="L7687" t="str">
        <f>VLOOKUP($J7687,Ref!$D:$H,3,0)</f>
        <v>Dunton with Wrestlingworth and Eyeworth</v>
      </c>
      <c r="M7687" t="str">
        <f>VLOOKUP($J7687,Ref!$D:$H,4,0)</f>
        <v xml:space="preserve">Biggleswade Deanery </v>
      </c>
      <c r="N7687" t="str">
        <f>VLOOKUP($J7687,Ref!$D:$H,5,0)</f>
        <v>Archdeaconry of Bedford</v>
      </c>
    </row>
    <row r="7688" spans="1:19" x14ac:dyDescent="0.3">
      <c r="A7688">
        <v>2024</v>
      </c>
      <c r="C7688" t="str">
        <f>IF(GETPIVOTDATA("PS % recovery",Sheet4!$B$5,"Parish Name",K7688)&gt;99.949%,"OK","No")</f>
        <v>OK</v>
      </c>
      <c r="D7688" t="e">
        <f>VLOOKUP(J7688,'Ref2'!C:E,3,0)</f>
        <v>#N/A</v>
      </c>
      <c r="F7688">
        <v>3</v>
      </c>
      <c r="I7688" t="e">
        <f>VLOOKUP(J7688,Ref!L:M,2,0)</f>
        <v>#N/A</v>
      </c>
      <c r="J7688" t="s">
        <v>1371</v>
      </c>
      <c r="K7688" t="str">
        <f>VLOOKUP($J7688,Ref!$D:$H,2,0)</f>
        <v xml:space="preserve">Billington                                   </v>
      </c>
      <c r="L7688" t="str">
        <f>VLOOKUP($J7688,Ref!$D:$H,3,0)</f>
        <v>Ouzel Valley Team Ministry</v>
      </c>
      <c r="M7688" t="str">
        <f>VLOOKUP($J7688,Ref!$D:$H,4,0)</f>
        <v>Dunstable Deanery</v>
      </c>
      <c r="N7688" t="str">
        <f>VLOOKUP($J7688,Ref!$D:$H,5,0)</f>
        <v>Archdeaconry of Bedford</v>
      </c>
      <c r="S7688">
        <v>310</v>
      </c>
    </row>
    <row r="7689" spans="1:19" x14ac:dyDescent="0.3">
      <c r="A7689">
        <v>2024</v>
      </c>
      <c r="C7689" t="str">
        <f>IF(GETPIVOTDATA("PS % recovery",Sheet4!$B$5,"Parish Name",K7689)&gt;99.949%,"OK","No")</f>
        <v>No</v>
      </c>
      <c r="D7689" t="e">
        <f>VLOOKUP(J7689,'Ref2'!C:E,3,0)</f>
        <v>#N/A</v>
      </c>
      <c r="F7689">
        <v>3</v>
      </c>
      <c r="I7689" t="e">
        <f>VLOOKUP(J7689,Ref!L:M,2,0)</f>
        <v>#N/A</v>
      </c>
      <c r="J7689" t="s">
        <v>1380</v>
      </c>
      <c r="K7689" t="str">
        <f>VLOOKUP($J7689,Ref!$D:$H,2,0)</f>
        <v xml:space="preserve">Chalgrave                                    </v>
      </c>
      <c r="L7689" t="str">
        <f>VLOOKUP($J7689,Ref!$D:$H,3,0)</f>
        <v>Toddington and Chalgrave</v>
      </c>
      <c r="M7689" t="str">
        <f>VLOOKUP($J7689,Ref!$D:$H,4,0)</f>
        <v>Dunstable Deanery</v>
      </c>
      <c r="N7689" t="str">
        <f>VLOOKUP($J7689,Ref!$D:$H,5,0)</f>
        <v>Archdeaconry of Bedford</v>
      </c>
    </row>
    <row r="7690" spans="1:19" x14ac:dyDescent="0.3">
      <c r="A7690">
        <v>2024</v>
      </c>
      <c r="C7690" t="str">
        <f>IF(GETPIVOTDATA("PS % recovery",Sheet4!$B$5,"Parish Name",K7690)&gt;99.949%,"OK","No")</f>
        <v>OK</v>
      </c>
      <c r="D7690" t="e">
        <f>VLOOKUP(J7690,'Ref2'!C:E,3,0)</f>
        <v>#N/A</v>
      </c>
      <c r="F7690">
        <v>3</v>
      </c>
      <c r="I7690" t="e">
        <f>VLOOKUP(J7690,Ref!L:M,2,0)</f>
        <v>#N/A</v>
      </c>
      <c r="J7690" t="s">
        <v>1384</v>
      </c>
      <c r="K7690" t="str">
        <f>VLOOKUP($J7690,Ref!$D:$H,2,0)</f>
        <v xml:space="preserve">Dunstable                                    </v>
      </c>
      <c r="L7690" t="str">
        <f>VLOOKUP($J7690,Ref!$D:$H,3,0)</f>
        <v>Dunstable Team Ministry</v>
      </c>
      <c r="M7690" t="str">
        <f>VLOOKUP($J7690,Ref!$D:$H,4,0)</f>
        <v>Dunstable Deanery</v>
      </c>
      <c r="N7690" t="str">
        <f>VLOOKUP($J7690,Ref!$D:$H,5,0)</f>
        <v>Archdeaconry of Bedford</v>
      </c>
      <c r="S7690">
        <v>12489.5</v>
      </c>
    </row>
    <row r="7691" spans="1:19" x14ac:dyDescent="0.3">
      <c r="A7691">
        <v>2024</v>
      </c>
      <c r="C7691" t="str">
        <f>IF(GETPIVOTDATA("PS % recovery",Sheet4!$B$5,"Parish Name",K7691)&gt;99.949%,"OK","No")</f>
        <v>OK</v>
      </c>
      <c r="D7691" t="e">
        <f>VLOOKUP(J7691,'Ref2'!C:E,3,0)</f>
        <v>#N/A</v>
      </c>
      <c r="F7691">
        <v>3</v>
      </c>
      <c r="I7691" t="e">
        <f>VLOOKUP(J7691,Ref!L:M,2,0)</f>
        <v>#N/A</v>
      </c>
      <c r="J7691" t="s">
        <v>1386</v>
      </c>
      <c r="K7691" t="str">
        <f>VLOOKUP($J7691,Ref!$D:$H,2,0)</f>
        <v xml:space="preserve">Eaton Bray with Edlesborough                 </v>
      </c>
      <c r="L7691" t="str">
        <f>VLOOKUP($J7691,Ref!$D:$H,3,0)</f>
        <v>Eaton Bray with Edlesborough</v>
      </c>
      <c r="M7691" t="str">
        <f>VLOOKUP($J7691,Ref!$D:$H,4,0)</f>
        <v>Dunstable Deanery</v>
      </c>
      <c r="N7691" t="str">
        <f>VLOOKUP($J7691,Ref!$D:$H,5,0)</f>
        <v>Archdeaconry of Bedford</v>
      </c>
      <c r="S7691">
        <v>5605</v>
      </c>
    </row>
    <row r="7692" spans="1:19" x14ac:dyDescent="0.3">
      <c r="A7692">
        <v>2024</v>
      </c>
      <c r="C7692" t="str">
        <f>IF(GETPIVOTDATA("PS % recovery",Sheet4!$B$5,"Parish Name",K7692)&gt;99.949%,"OK","No")</f>
        <v>No</v>
      </c>
      <c r="D7692" t="e">
        <f>VLOOKUP(J7692,'Ref2'!C:E,3,0)</f>
        <v>#N/A</v>
      </c>
      <c r="F7692">
        <v>3</v>
      </c>
      <c r="I7692" t="e">
        <f>VLOOKUP(J7692,Ref!L:M,2,0)</f>
        <v>#N/A</v>
      </c>
      <c r="J7692" t="s">
        <v>1388</v>
      </c>
      <c r="K7692" t="str">
        <f>VLOOKUP($J7692,Ref!$D:$H,2,0)</f>
        <v xml:space="preserve">Heath and Reach with Egginton                </v>
      </c>
      <c r="L7692" t="str">
        <f>VLOOKUP($J7692,Ref!$D:$H,3,0)</f>
        <v>Ouzel Valley Team Ministry</v>
      </c>
      <c r="M7692" t="str">
        <f>VLOOKUP($J7692,Ref!$D:$H,4,0)</f>
        <v>Dunstable Deanery</v>
      </c>
      <c r="N7692" t="str">
        <f>VLOOKUP($J7692,Ref!$D:$H,5,0)</f>
        <v>Archdeaconry of Bedford</v>
      </c>
      <c r="S7692">
        <v>7390.95</v>
      </c>
    </row>
    <row r="7693" spans="1:19" x14ac:dyDescent="0.3">
      <c r="A7693">
        <v>2024</v>
      </c>
      <c r="C7693" t="str">
        <f>IF(GETPIVOTDATA("PS % recovery",Sheet4!$B$5,"Parish Name",K7693)&gt;99.949%,"OK","No")</f>
        <v>OK</v>
      </c>
      <c r="D7693" t="e">
        <f>VLOOKUP(J7693,'Ref2'!C:E,3,0)</f>
        <v>#N/A</v>
      </c>
      <c r="F7693">
        <v>3</v>
      </c>
      <c r="I7693" t="e">
        <f>VLOOKUP(J7693,Ref!L:M,2,0)</f>
        <v>#N/A</v>
      </c>
      <c r="J7693" t="s">
        <v>1373</v>
      </c>
      <c r="K7693" t="str">
        <f>VLOOKUP($J7693,Ref!$D:$H,2,0)</f>
        <v xml:space="preserve">Hockliffe                                    </v>
      </c>
      <c r="L7693" t="str">
        <f>VLOOKUP($J7693,Ref!$D:$H,3,0)</f>
        <v>Ouzel Valley Team Ministry</v>
      </c>
      <c r="M7693" t="str">
        <f>VLOOKUP($J7693,Ref!$D:$H,4,0)</f>
        <v>Dunstable Deanery</v>
      </c>
      <c r="N7693" t="str">
        <f>VLOOKUP($J7693,Ref!$D:$H,5,0)</f>
        <v>Archdeaconry of Bedford</v>
      </c>
      <c r="S7693">
        <v>2231</v>
      </c>
    </row>
    <row r="7694" spans="1:19" x14ac:dyDescent="0.3">
      <c r="A7694">
        <v>2024</v>
      </c>
      <c r="C7694" t="str">
        <f>IF(GETPIVOTDATA("PS % recovery",Sheet4!$B$5,"Parish Name",K7694)&gt;99.949%,"OK","No")</f>
        <v>No</v>
      </c>
      <c r="D7694" t="e">
        <f>VLOOKUP(J7694,'Ref2'!C:E,3,0)</f>
        <v>#N/A</v>
      </c>
      <c r="F7694">
        <v>3</v>
      </c>
      <c r="I7694" t="e">
        <f>VLOOKUP(J7694,Ref!L:M,2,0)</f>
        <v>#N/A</v>
      </c>
      <c r="J7694" t="s">
        <v>1390</v>
      </c>
      <c r="K7694" t="str">
        <f>VLOOKUP($J7694,Ref!$D:$H,2,0)</f>
        <v xml:space="preserve">Houghton Regis                               </v>
      </c>
      <c r="L7694" t="str">
        <f>VLOOKUP($J7694,Ref!$D:$H,3,0)</f>
        <v>Houghton Regis</v>
      </c>
      <c r="M7694" t="str">
        <f>VLOOKUP($J7694,Ref!$D:$H,4,0)</f>
        <v>Dunstable Deanery</v>
      </c>
      <c r="N7694" t="str">
        <f>VLOOKUP($J7694,Ref!$D:$H,5,0)</f>
        <v>Archdeaconry of Bedford</v>
      </c>
      <c r="S7694">
        <v>1500</v>
      </c>
    </row>
    <row r="7695" spans="1:19" x14ac:dyDescent="0.3">
      <c r="A7695">
        <v>2024</v>
      </c>
      <c r="C7695" t="str">
        <f>IF(GETPIVOTDATA("PS % recovery",Sheet4!$B$5,"Parish Name",K7695)&gt;99.949%,"OK","No")</f>
        <v>OK</v>
      </c>
      <c r="D7695" t="e">
        <f>VLOOKUP(J7695,'Ref2'!C:E,3,0)</f>
        <v>#N/A</v>
      </c>
      <c r="F7695">
        <v>3</v>
      </c>
      <c r="I7695" t="e">
        <f>VLOOKUP(J7695,Ref!L:M,2,0)</f>
        <v>#N/A</v>
      </c>
      <c r="J7695" t="s">
        <v>1392</v>
      </c>
      <c r="K7695" t="str">
        <f>VLOOKUP($J7695,Ref!$D:$H,2,0)</f>
        <v xml:space="preserve">Kensworth                                    </v>
      </c>
      <c r="L7695" t="str">
        <f>VLOOKUP($J7695,Ref!$D:$H,3,0)</f>
        <v>Kensworth, Studham and Whipsnade</v>
      </c>
      <c r="M7695" t="str">
        <f>VLOOKUP($J7695,Ref!$D:$H,4,0)</f>
        <v>Dunstable Deanery</v>
      </c>
      <c r="N7695" t="str">
        <f>VLOOKUP($J7695,Ref!$D:$H,5,0)</f>
        <v>Archdeaconry of Bedford</v>
      </c>
      <c r="S7695">
        <v>2098.33</v>
      </c>
    </row>
    <row r="7696" spans="1:19" x14ac:dyDescent="0.3">
      <c r="A7696">
        <v>2024</v>
      </c>
      <c r="C7696" t="str">
        <f>IF(GETPIVOTDATA("PS % recovery",Sheet4!$B$5,"Parish Name",K7696)&gt;99.949%,"OK","No")</f>
        <v>No</v>
      </c>
      <c r="D7696" t="e">
        <f>VLOOKUP(J7696,'Ref2'!C:E,3,0)</f>
        <v>#N/A</v>
      </c>
      <c r="F7696">
        <v>3</v>
      </c>
      <c r="I7696" t="e">
        <f>VLOOKUP(J7696,Ref!L:M,2,0)</f>
        <v>#N/A</v>
      </c>
      <c r="J7696" t="s">
        <v>847</v>
      </c>
      <c r="K7696" t="str">
        <f>VLOOKUP($J7696,Ref!$D:$H,2,0)</f>
        <v xml:space="preserve">Leighton Buzzard                             </v>
      </c>
      <c r="L7696" t="str">
        <f>VLOOKUP($J7696,Ref!$D:$H,3,0)</f>
        <v>Ouzel Valley Team Ministry</v>
      </c>
      <c r="M7696" t="str">
        <f>VLOOKUP($J7696,Ref!$D:$H,4,0)</f>
        <v>Dunstable Deanery</v>
      </c>
      <c r="N7696" t="str">
        <f>VLOOKUP($J7696,Ref!$D:$H,5,0)</f>
        <v>Archdeaconry of Bedford</v>
      </c>
      <c r="S7696">
        <v>5000</v>
      </c>
    </row>
    <row r="7697" spans="1:19" x14ac:dyDescent="0.3">
      <c r="A7697">
        <v>2024</v>
      </c>
      <c r="C7697" t="str">
        <f>IF(GETPIVOTDATA("PS % recovery",Sheet4!$B$5,"Parish Name",K7697)&gt;99.949%,"OK","No")</f>
        <v>OK</v>
      </c>
      <c r="D7697" t="e">
        <f>VLOOKUP(J7697,'Ref2'!C:E,3,0)</f>
        <v>#N/A</v>
      </c>
      <c r="F7697">
        <v>3</v>
      </c>
      <c r="I7697" t="e">
        <f>VLOOKUP(J7697,Ref!L:M,2,0)</f>
        <v>#N/A</v>
      </c>
      <c r="J7697" t="s">
        <v>1376</v>
      </c>
      <c r="K7697" t="str">
        <f>VLOOKUP($J7697,Ref!$D:$H,2,0)</f>
        <v xml:space="preserve">Linslade                                     </v>
      </c>
      <c r="L7697" t="str">
        <f>VLOOKUP($J7697,Ref!$D:$H,3,0)</f>
        <v>Ouzel Valley Team Ministry</v>
      </c>
      <c r="M7697" t="str">
        <f>VLOOKUP($J7697,Ref!$D:$H,4,0)</f>
        <v>Dunstable Deanery</v>
      </c>
      <c r="N7697" t="str">
        <f>VLOOKUP($J7697,Ref!$D:$H,5,0)</f>
        <v>Archdeaconry of Bedford</v>
      </c>
    </row>
    <row r="7698" spans="1:19" x14ac:dyDescent="0.3">
      <c r="A7698">
        <v>2024</v>
      </c>
      <c r="C7698" t="str">
        <f>IF(GETPIVOTDATA("PS % recovery",Sheet4!$B$5,"Parish Name",K7698)&gt;99.949%,"OK","No")</f>
        <v>No</v>
      </c>
      <c r="D7698" t="e">
        <f>VLOOKUP(J7698,'Ref2'!C:E,3,0)</f>
        <v>#N/A</v>
      </c>
      <c r="F7698">
        <v>3</v>
      </c>
      <c r="I7698" t="e">
        <f>VLOOKUP(J7698,Ref!L:M,2,0)</f>
        <v>#N/A</v>
      </c>
      <c r="J7698" t="s">
        <v>1378</v>
      </c>
      <c r="K7698" t="str">
        <f>VLOOKUP($J7698,Ref!$D:$H,2,0)</f>
        <v>Sandhills, Church of the Good Shepherd (Conve</v>
      </c>
      <c r="L7698" t="str">
        <f>VLOOKUP($J7698,Ref!$D:$H,3,0)</f>
        <v>Ouzel Valley Team Ministry</v>
      </c>
      <c r="M7698" t="str">
        <f>VLOOKUP($J7698,Ref!$D:$H,4,0)</f>
        <v>Dunstable Deanery</v>
      </c>
      <c r="N7698" t="str">
        <f>VLOOKUP($J7698,Ref!$D:$H,5,0)</f>
        <v>Archdeaconry of Bedford</v>
      </c>
      <c r="S7698">
        <v>1750</v>
      </c>
    </row>
    <row r="7699" spans="1:19" x14ac:dyDescent="0.3">
      <c r="A7699">
        <v>2024</v>
      </c>
      <c r="C7699" t="str">
        <f>IF(GETPIVOTDATA("PS % recovery",Sheet4!$B$5,"Parish Name",K7699)&gt;99.949%,"OK","No")</f>
        <v>No</v>
      </c>
      <c r="D7699" t="e">
        <f>VLOOKUP(J7699,'Ref2'!C:E,3,0)</f>
        <v>#N/A</v>
      </c>
      <c r="F7699">
        <v>3</v>
      </c>
      <c r="I7699" t="e">
        <f>VLOOKUP(J7699,Ref!L:M,2,0)</f>
        <v>#N/A</v>
      </c>
      <c r="J7699" t="s">
        <v>1398</v>
      </c>
      <c r="K7699" t="str">
        <f>VLOOKUP($J7699,Ref!$D:$H,2,0)</f>
        <v xml:space="preserve">Stanbridge                                   </v>
      </c>
      <c r="L7699" t="str">
        <f>VLOOKUP($J7699,Ref!$D:$H,3,0)</f>
        <v>Totternhoe, Stanbridge and Tilsworth</v>
      </c>
      <c r="M7699" t="str">
        <f>VLOOKUP($J7699,Ref!$D:$H,4,0)</f>
        <v>Dunstable Deanery</v>
      </c>
      <c r="N7699" t="str">
        <f>VLOOKUP($J7699,Ref!$D:$H,5,0)</f>
        <v>Archdeaconry of Bedford</v>
      </c>
      <c r="S7699">
        <v>600</v>
      </c>
    </row>
    <row r="7700" spans="1:19" x14ac:dyDescent="0.3">
      <c r="A7700">
        <v>2024</v>
      </c>
      <c r="C7700" t="str">
        <f>IF(GETPIVOTDATA("PS % recovery",Sheet4!$B$5,"Parish Name",K7700)&gt;99.949%,"OK","No")</f>
        <v>OK</v>
      </c>
      <c r="D7700" t="e">
        <f>VLOOKUP(J7700,'Ref2'!C:E,3,0)</f>
        <v>#N/A</v>
      </c>
      <c r="F7700">
        <v>3</v>
      </c>
      <c r="I7700" t="e">
        <f>VLOOKUP(J7700,Ref!L:M,2,0)</f>
        <v>#N/A</v>
      </c>
      <c r="J7700" t="s">
        <v>1394</v>
      </c>
      <c r="K7700" t="str">
        <f>VLOOKUP($J7700,Ref!$D:$H,2,0)</f>
        <v xml:space="preserve">Studham                                      </v>
      </c>
      <c r="L7700" t="str">
        <f>VLOOKUP($J7700,Ref!$D:$H,3,0)</f>
        <v>Kensworth, Studham and Whipsnade</v>
      </c>
      <c r="M7700" t="str">
        <f>VLOOKUP($J7700,Ref!$D:$H,4,0)</f>
        <v>Dunstable Deanery</v>
      </c>
      <c r="N7700" t="str">
        <f>VLOOKUP($J7700,Ref!$D:$H,5,0)</f>
        <v>Archdeaconry of Bedford</v>
      </c>
      <c r="S7700">
        <v>1917</v>
      </c>
    </row>
    <row r="7701" spans="1:19" x14ac:dyDescent="0.3">
      <c r="A7701">
        <v>2024</v>
      </c>
      <c r="C7701" t="str">
        <f>IF(GETPIVOTDATA("PS % recovery",Sheet4!$B$5,"Parish Name",K7701)&gt;99.949%,"OK","No")</f>
        <v>No</v>
      </c>
      <c r="D7701" t="e">
        <f>VLOOKUP(J7701,'Ref2'!C:E,3,0)</f>
        <v>#N/A</v>
      </c>
      <c r="F7701">
        <v>3</v>
      </c>
      <c r="I7701" t="e">
        <f>VLOOKUP(J7701,Ref!L:M,2,0)</f>
        <v>#N/A</v>
      </c>
      <c r="J7701" t="s">
        <v>1400</v>
      </c>
      <c r="K7701" t="str">
        <f>VLOOKUP($J7701,Ref!$D:$H,2,0)</f>
        <v xml:space="preserve">Tilsworth                                    </v>
      </c>
      <c r="L7701" t="str">
        <f>VLOOKUP($J7701,Ref!$D:$H,3,0)</f>
        <v>Totternhoe, Stanbridge and Tilsworth</v>
      </c>
      <c r="M7701" t="str">
        <f>VLOOKUP($J7701,Ref!$D:$H,4,0)</f>
        <v>Dunstable Deanery</v>
      </c>
      <c r="N7701" t="str">
        <f>VLOOKUP($J7701,Ref!$D:$H,5,0)</f>
        <v>Archdeaconry of Bedford</v>
      </c>
      <c r="S7701">
        <v>937</v>
      </c>
    </row>
    <row r="7702" spans="1:19" x14ac:dyDescent="0.3">
      <c r="A7702">
        <v>2024</v>
      </c>
      <c r="C7702" t="str">
        <f>IF(GETPIVOTDATA("PS % recovery",Sheet4!$B$5,"Parish Name",K7702)&gt;99.949%,"OK","No")</f>
        <v>No</v>
      </c>
      <c r="D7702" t="e">
        <f>VLOOKUP(J7702,'Ref2'!C:E,3,0)</f>
        <v>#N/A</v>
      </c>
      <c r="F7702">
        <v>3</v>
      </c>
      <c r="I7702" t="e">
        <f>VLOOKUP(J7702,Ref!L:M,2,0)</f>
        <v>#N/A</v>
      </c>
      <c r="J7702" t="s">
        <v>1382</v>
      </c>
      <c r="K7702" t="str">
        <f>VLOOKUP($J7702,Ref!$D:$H,2,0)</f>
        <v xml:space="preserve">Toddington                                   </v>
      </c>
      <c r="L7702" t="str">
        <f>VLOOKUP($J7702,Ref!$D:$H,3,0)</f>
        <v>Toddington and Chalgrave</v>
      </c>
      <c r="M7702" t="str">
        <f>VLOOKUP($J7702,Ref!$D:$H,4,0)</f>
        <v>Dunstable Deanery</v>
      </c>
      <c r="N7702" t="str">
        <f>VLOOKUP($J7702,Ref!$D:$H,5,0)</f>
        <v>Archdeaconry of Bedford</v>
      </c>
      <c r="S7702">
        <v>1772.83</v>
      </c>
    </row>
    <row r="7703" spans="1:19" x14ac:dyDescent="0.3">
      <c r="A7703">
        <v>2024</v>
      </c>
      <c r="C7703" t="str">
        <f>IF(GETPIVOTDATA("PS % recovery",Sheet4!$B$5,"Parish Name",K7703)&gt;99.949%,"OK","No")</f>
        <v>OK</v>
      </c>
      <c r="D7703" t="e">
        <f>VLOOKUP(J7703,'Ref2'!C:E,3,0)</f>
        <v>#N/A</v>
      </c>
      <c r="F7703">
        <v>3</v>
      </c>
      <c r="I7703" t="e">
        <f>VLOOKUP(J7703,Ref!L:M,2,0)</f>
        <v>#N/A</v>
      </c>
      <c r="J7703" t="s">
        <v>1402</v>
      </c>
      <c r="K7703" t="str">
        <f>VLOOKUP($J7703,Ref!$D:$H,2,0)</f>
        <v xml:space="preserve">Totternhoe                                   </v>
      </c>
      <c r="L7703" t="str">
        <f>VLOOKUP($J7703,Ref!$D:$H,3,0)</f>
        <v>Totternhoe, Stanbridge and Tilsworth</v>
      </c>
      <c r="M7703" t="str">
        <f>VLOOKUP($J7703,Ref!$D:$H,4,0)</f>
        <v>Dunstable Deanery</v>
      </c>
      <c r="N7703" t="str">
        <f>VLOOKUP($J7703,Ref!$D:$H,5,0)</f>
        <v>Archdeaconry of Bedford</v>
      </c>
      <c r="S7703">
        <v>400</v>
      </c>
    </row>
    <row r="7704" spans="1:19" x14ac:dyDescent="0.3">
      <c r="A7704">
        <v>2024</v>
      </c>
      <c r="C7704" t="str">
        <f>IF(GETPIVOTDATA("PS % recovery",Sheet4!$B$5,"Parish Name",K7704)&gt;99.949%,"OK","No")</f>
        <v>OK</v>
      </c>
      <c r="D7704" t="e">
        <f>VLOOKUP(J7704,'Ref2'!C:E,3,0)</f>
        <v>#N/A</v>
      </c>
      <c r="F7704">
        <v>3</v>
      </c>
      <c r="I7704" t="e">
        <f>VLOOKUP(J7704,Ref!L:M,2,0)</f>
        <v>#N/A</v>
      </c>
      <c r="J7704" t="s">
        <v>1396</v>
      </c>
      <c r="K7704" t="str">
        <f>VLOOKUP($J7704,Ref!$D:$H,2,0)</f>
        <v xml:space="preserve">Whipsnade                                    </v>
      </c>
      <c r="L7704" t="str">
        <f>VLOOKUP($J7704,Ref!$D:$H,3,0)</f>
        <v>Kensworth, Studham and Whipsnade</v>
      </c>
      <c r="M7704" t="str">
        <f>VLOOKUP($J7704,Ref!$D:$H,4,0)</f>
        <v>Dunstable Deanery</v>
      </c>
      <c r="N7704" t="str">
        <f>VLOOKUP($J7704,Ref!$D:$H,5,0)</f>
        <v>Archdeaconry of Bedford</v>
      </c>
      <c r="S7704">
        <v>1908</v>
      </c>
    </row>
    <row r="7705" spans="1:19" x14ac:dyDescent="0.3">
      <c r="A7705">
        <v>2024</v>
      </c>
      <c r="C7705" t="str">
        <f>IF(GETPIVOTDATA("PS % recovery",Sheet4!$B$5,"Parish Name",K7705)&gt;99.949%,"OK","No")</f>
        <v>No</v>
      </c>
      <c r="D7705" t="e">
        <f>VLOOKUP(J7705,'Ref2'!C:E,3,0)</f>
        <v>#N/A</v>
      </c>
      <c r="F7705">
        <v>3</v>
      </c>
      <c r="I7705" t="e">
        <f>VLOOKUP(J7705,Ref!L:M,2,0)</f>
        <v>#N/A</v>
      </c>
      <c r="J7705" t="s">
        <v>1406</v>
      </c>
      <c r="K7705" t="str">
        <f>VLOOKUP($J7705,Ref!$D:$H,2,0)</f>
        <v xml:space="preserve">Caddington                                   </v>
      </c>
      <c r="L7705" t="str">
        <f>VLOOKUP($J7705,Ref!$D:$H,3,0)</f>
        <v>Caddington</v>
      </c>
      <c r="M7705" t="str">
        <f>VLOOKUP($J7705,Ref!$D:$H,4,0)</f>
        <v>Luton Deanery</v>
      </c>
      <c r="N7705" t="str">
        <f>VLOOKUP($J7705,Ref!$D:$H,5,0)</f>
        <v>Archdeaconry of Bedford</v>
      </c>
      <c r="S7705">
        <f>21000-20000</f>
        <v>1000</v>
      </c>
    </row>
    <row r="7706" spans="1:19" x14ac:dyDescent="0.3">
      <c r="A7706">
        <v>2024</v>
      </c>
      <c r="C7706" t="str">
        <f>IF(GETPIVOTDATA("PS % recovery",Sheet4!$B$5,"Parish Name",K7706)&gt;99.949%,"OK","No")</f>
        <v>OK</v>
      </c>
      <c r="D7706" t="e">
        <f>VLOOKUP(J7706,'Ref2'!C:E,3,0)</f>
        <v>#N/A</v>
      </c>
      <c r="F7706">
        <v>3</v>
      </c>
      <c r="I7706" t="e">
        <f>VLOOKUP(J7706,Ref!L:M,2,0)</f>
        <v>#N/A</v>
      </c>
      <c r="J7706" t="s">
        <v>1410</v>
      </c>
      <c r="K7706" t="str">
        <f>VLOOKUP($J7706,Ref!$D:$H,2,0)</f>
        <v xml:space="preserve">Farley Hill, St John the Baptist             </v>
      </c>
      <c r="L7706" t="str">
        <f>VLOOKUP($J7706,Ref!$D:$H,3,0)</f>
        <v>Farley Hill, St John the Baptist</v>
      </c>
      <c r="M7706" t="str">
        <f>VLOOKUP($J7706,Ref!$D:$H,4,0)</f>
        <v>Luton Deanery</v>
      </c>
      <c r="N7706" t="str">
        <f>VLOOKUP($J7706,Ref!$D:$H,5,0)</f>
        <v>Archdeaconry of Bedford</v>
      </c>
    </row>
    <row r="7707" spans="1:19" x14ac:dyDescent="0.3">
      <c r="A7707">
        <v>2024</v>
      </c>
      <c r="C7707" t="str">
        <f>IF(GETPIVOTDATA("PS % recovery",Sheet4!$B$5,"Parish Name",K7707)&gt;99.949%,"OK","No")</f>
        <v>No</v>
      </c>
      <c r="D7707" t="e">
        <f>VLOOKUP(J7707,'Ref2'!C:E,3,0)</f>
        <v>#N/A</v>
      </c>
      <c r="F7707">
        <v>3</v>
      </c>
      <c r="I7707" t="str">
        <f>VLOOKUP(J7707,Ref!L:M,2,0)</f>
        <v>Yes</v>
      </c>
      <c r="J7707" t="s">
        <v>1412</v>
      </c>
      <c r="K7707" t="str">
        <f>VLOOKUP($J7707,Ref!$D:$H,2,0)</f>
        <v xml:space="preserve">Leagrave, St Luke                            </v>
      </c>
      <c r="L7707" t="str">
        <f>VLOOKUP($J7707,Ref!$D:$H,3,0)</f>
        <v>Leagrave, St Luke</v>
      </c>
      <c r="M7707" t="str">
        <f>VLOOKUP($J7707,Ref!$D:$H,4,0)</f>
        <v>Luton Deanery</v>
      </c>
      <c r="N7707" t="str">
        <f>VLOOKUP($J7707,Ref!$D:$H,5,0)</f>
        <v>Archdeaconry of Bedford</v>
      </c>
      <c r="S7707">
        <v>3000</v>
      </c>
    </row>
    <row r="7708" spans="1:19" x14ac:dyDescent="0.3">
      <c r="A7708">
        <v>2024</v>
      </c>
      <c r="C7708" t="str">
        <f>IF(GETPIVOTDATA("PS % recovery",Sheet4!$B$5,"Parish Name",K7708)&gt;99.949%,"OK","No")</f>
        <v>OK</v>
      </c>
      <c r="D7708" t="e">
        <f>VLOOKUP(J7708,'Ref2'!C:E,3,0)</f>
        <v>#N/A</v>
      </c>
      <c r="F7708">
        <v>3</v>
      </c>
      <c r="I7708" t="e">
        <f>VLOOKUP(J7708,Ref!L:M,2,0)</f>
        <v>#N/A</v>
      </c>
      <c r="J7708" t="s">
        <v>1416</v>
      </c>
      <c r="K7708" t="str">
        <f>VLOOKUP($J7708,Ref!$D:$H,2,0)</f>
        <v xml:space="preserve">Luton, All Saints with St Peter              </v>
      </c>
      <c r="L7708" t="str">
        <f>VLOOKUP($J7708,Ref!$D:$H,3,0)</f>
        <v>Luton, All Saints with St Peter</v>
      </c>
      <c r="M7708" t="str">
        <f>VLOOKUP($J7708,Ref!$D:$H,4,0)</f>
        <v>Luton Deanery</v>
      </c>
      <c r="N7708" t="str">
        <f>VLOOKUP($J7708,Ref!$D:$H,5,0)</f>
        <v>Archdeaconry of Bedford</v>
      </c>
      <c r="S7708">
        <v>2250</v>
      </c>
    </row>
    <row r="7709" spans="1:19" x14ac:dyDescent="0.3">
      <c r="A7709">
        <v>2024</v>
      </c>
      <c r="C7709" t="str">
        <f>IF(GETPIVOTDATA("PS % recovery",Sheet4!$B$5,"Parish Name",K7709)&gt;99.949%,"OK","No")</f>
        <v>No</v>
      </c>
      <c r="D7709" t="e">
        <f>VLOOKUP(J7709,'Ref2'!C:E,3,0)</f>
        <v>#N/A</v>
      </c>
      <c r="F7709">
        <v>3</v>
      </c>
      <c r="I7709" t="e">
        <f>VLOOKUP(J7709,Ref!L:M,2,0)</f>
        <v>#N/A</v>
      </c>
      <c r="J7709" t="s">
        <v>1432</v>
      </c>
      <c r="K7709" t="str">
        <f>VLOOKUP($J7709,Ref!$D:$H,2,0)</f>
        <v xml:space="preserve">Marsh Farm                                   </v>
      </c>
      <c r="L7709" t="str">
        <f>VLOOKUP($J7709,Ref!$D:$H,3,0)</f>
        <v>Marsh Farm</v>
      </c>
      <c r="M7709" t="str">
        <f>VLOOKUP($J7709,Ref!$D:$H,4,0)</f>
        <v>Luton Deanery</v>
      </c>
      <c r="N7709" t="str">
        <f>VLOOKUP($J7709,Ref!$D:$H,5,0)</f>
        <v>Archdeaconry of Bedford</v>
      </c>
      <c r="S7709">
        <v>500</v>
      </c>
    </row>
    <row r="7710" spans="1:19" x14ac:dyDescent="0.3">
      <c r="A7710">
        <v>2024</v>
      </c>
      <c r="C7710" t="str">
        <f>IF(GETPIVOTDATA("PS % recovery",Sheet4!$B$5,"Parish Name",K7710)&gt;99.949%,"OK","No")</f>
        <v>No</v>
      </c>
      <c r="D7710" t="e">
        <f>VLOOKUP(J7710,'Ref2'!C:E,3,0)</f>
        <v>#N/A</v>
      </c>
      <c r="F7710">
        <v>3</v>
      </c>
      <c r="I7710" t="e">
        <f>VLOOKUP(J7710,Ref!L:M,2,0)</f>
        <v>#N/A</v>
      </c>
      <c r="J7710" t="s">
        <v>1420</v>
      </c>
      <c r="K7710" t="str">
        <f>VLOOKUP($J7710,Ref!$D:$H,2,0)</f>
        <v xml:space="preserve">Luton, St Andrew                             </v>
      </c>
      <c r="L7710" t="str">
        <f>VLOOKUP($J7710,Ref!$D:$H,3,0)</f>
        <v>Luton, St Andrew</v>
      </c>
      <c r="M7710" t="str">
        <f>VLOOKUP($J7710,Ref!$D:$H,4,0)</f>
        <v>Luton Deanery</v>
      </c>
      <c r="N7710" t="str">
        <f>VLOOKUP($J7710,Ref!$D:$H,5,0)</f>
        <v>Archdeaconry of Bedford</v>
      </c>
    </row>
    <row r="7711" spans="1:19" x14ac:dyDescent="0.3">
      <c r="A7711">
        <v>2024</v>
      </c>
      <c r="C7711" t="str">
        <f>IF(GETPIVOTDATA("PS % recovery",Sheet4!$B$5,"Parish Name",K7711)&gt;99.949%,"OK","No")</f>
        <v>No</v>
      </c>
      <c r="D7711" t="e">
        <f>VLOOKUP(J7711,'Ref2'!C:E,3,0)</f>
        <v>#N/A</v>
      </c>
      <c r="F7711">
        <v>3</v>
      </c>
      <c r="I7711" t="e">
        <f>VLOOKUP(J7711,Ref!L:M,2,0)</f>
        <v>#N/A</v>
      </c>
      <c r="J7711" t="s">
        <v>1422</v>
      </c>
      <c r="K7711" t="str">
        <f>VLOOKUP($J7711,Ref!$D:$H,2,0)</f>
        <v xml:space="preserve">Luton, St Anne with St Christopher           </v>
      </c>
      <c r="L7711" t="str">
        <f>VLOOKUP($J7711,Ref!$D:$H,3,0)</f>
        <v>Luton, St Anne with St Christopher</v>
      </c>
      <c r="M7711" t="str">
        <f>VLOOKUP($J7711,Ref!$D:$H,4,0)</f>
        <v>Luton Deanery</v>
      </c>
      <c r="N7711" t="str">
        <f>VLOOKUP($J7711,Ref!$D:$H,5,0)</f>
        <v>Archdeaconry of Bedford</v>
      </c>
      <c r="S7711">
        <v>1500</v>
      </c>
    </row>
    <row r="7712" spans="1:19" x14ac:dyDescent="0.3">
      <c r="A7712">
        <v>2024</v>
      </c>
      <c r="C7712" t="str">
        <f>IF(GETPIVOTDATA("PS % recovery",Sheet4!$B$5,"Parish Name",K7712)&gt;99.949%,"OK","No")</f>
        <v>No</v>
      </c>
      <c r="D7712" t="e">
        <f>VLOOKUP(J7712,'Ref2'!C:E,3,0)</f>
        <v>#N/A</v>
      </c>
      <c r="F7712">
        <v>3</v>
      </c>
      <c r="I7712" t="e">
        <f>VLOOKUP(J7712,Ref!L:M,2,0)</f>
        <v>#N/A</v>
      </c>
      <c r="J7712" t="s">
        <v>1414</v>
      </c>
      <c r="K7712" t="str">
        <f>VLOOKUP($J7712,Ref!$D:$H,2,0)</f>
        <v xml:space="preserve">Luton, St Augustine, Limbury                 </v>
      </c>
      <c r="L7712" t="str">
        <f>VLOOKUP($J7712,Ref!$D:$H,3,0)</f>
        <v>Luton, Saint Augustine, Limbury with Holy Trinity</v>
      </c>
      <c r="M7712" t="str">
        <f>VLOOKUP($J7712,Ref!$D:$H,4,0)</f>
        <v>Luton Deanery</v>
      </c>
      <c r="N7712" t="str">
        <f>VLOOKUP($J7712,Ref!$D:$H,5,0)</f>
        <v>Archdeaconry of Bedford</v>
      </c>
      <c r="S7712">
        <v>4100</v>
      </c>
    </row>
    <row r="7713" spans="1:19" x14ac:dyDescent="0.3">
      <c r="A7713">
        <v>2024</v>
      </c>
      <c r="C7713" t="str">
        <f>IF(GETPIVOTDATA("PS % recovery",Sheet4!$B$5,"Parish Name",K7713)&gt;99.949%,"OK","No")</f>
        <v>No</v>
      </c>
      <c r="D7713" t="str">
        <f>VLOOKUP(J7713,'Ref2'!C:E,3,0)</f>
        <v>LLF</v>
      </c>
      <c r="F7713">
        <v>3</v>
      </c>
      <c r="I7713" t="e">
        <f>VLOOKUP(J7713,Ref!L:M,2,0)</f>
        <v>#N/A</v>
      </c>
      <c r="J7713" t="s">
        <v>1424</v>
      </c>
      <c r="K7713" t="str">
        <f>VLOOKUP($J7713,Ref!$D:$H,2,0)</f>
        <v xml:space="preserve">Luton, St Francis                            </v>
      </c>
      <c r="L7713" t="str">
        <f>VLOOKUP($J7713,Ref!$D:$H,3,0)</f>
        <v>Luton, St Francis</v>
      </c>
      <c r="M7713" t="str">
        <f>VLOOKUP($J7713,Ref!$D:$H,4,0)</f>
        <v>Luton Deanery</v>
      </c>
      <c r="N7713" t="str">
        <f>VLOOKUP($J7713,Ref!$D:$H,5,0)</f>
        <v>Archdeaconry of Bedford</v>
      </c>
    </row>
    <row r="7714" spans="1:19" x14ac:dyDescent="0.3">
      <c r="A7714">
        <v>2024</v>
      </c>
      <c r="C7714" t="str">
        <f>IF(GETPIVOTDATA("PS % recovery",Sheet4!$B$5,"Parish Name",K7714)&gt;99.949%,"OK","No")</f>
        <v>OK</v>
      </c>
      <c r="D7714" t="str">
        <f>VLOOKUP(J7714,'Ref2'!C:E,3,0)</f>
        <v>LLF</v>
      </c>
      <c r="F7714">
        <v>3</v>
      </c>
      <c r="I7714" t="e">
        <f>VLOOKUP(J7714,Ref!L:M,2,0)</f>
        <v>#N/A</v>
      </c>
      <c r="J7714" t="s">
        <v>1418</v>
      </c>
      <c r="K7714" t="str">
        <f>VLOOKUP($J7714,Ref!$D:$H,2,0)</f>
        <v xml:space="preserve">Luton, St Hugh, Lewsey                       </v>
      </c>
      <c r="L7714" t="str">
        <f>VLOOKUP($J7714,Ref!$D:$H,3,0)</f>
        <v>Luton, St Hugh, Lewsey</v>
      </c>
      <c r="M7714" t="str">
        <f>VLOOKUP($J7714,Ref!$D:$H,4,0)</f>
        <v>Luton Deanery</v>
      </c>
      <c r="N7714" t="str">
        <f>VLOOKUP($J7714,Ref!$D:$H,5,0)</f>
        <v>Archdeaconry of Bedford</v>
      </c>
      <c r="S7714">
        <v>4337</v>
      </c>
    </row>
    <row r="7715" spans="1:19" x14ac:dyDescent="0.3">
      <c r="A7715">
        <v>2024</v>
      </c>
      <c r="C7715" t="str">
        <f>IF(GETPIVOTDATA("PS % recovery",Sheet4!$B$5,"Parish Name",K7715)&gt;99.949%,"OK","No")</f>
        <v>OK</v>
      </c>
      <c r="D7715" t="e">
        <f>VLOOKUP(J7715,'Ref2'!C:E,3,0)</f>
        <v>#N/A</v>
      </c>
      <c r="F7715">
        <v>3</v>
      </c>
      <c r="I7715" t="e">
        <f>VLOOKUP(J7715,Ref!L:M,2,0)</f>
        <v>#N/A</v>
      </c>
      <c r="J7715" t="s">
        <v>1426</v>
      </c>
      <c r="K7715" t="str">
        <f>VLOOKUP($J7715,Ref!$D:$H,2,0)</f>
        <v xml:space="preserve">Luton                                        </v>
      </c>
      <c r="L7715" t="str">
        <f>VLOOKUP($J7715,Ref!$D:$H,3,0)</f>
        <v>Luton</v>
      </c>
      <c r="M7715" t="str">
        <f>VLOOKUP($J7715,Ref!$D:$H,4,0)</f>
        <v>Luton Deanery</v>
      </c>
      <c r="N7715" t="str">
        <f>VLOOKUP($J7715,Ref!$D:$H,5,0)</f>
        <v>Archdeaconry of Bedford</v>
      </c>
      <c r="S7715">
        <v>4000</v>
      </c>
    </row>
    <row r="7716" spans="1:19" x14ac:dyDescent="0.3">
      <c r="A7716">
        <v>2024</v>
      </c>
      <c r="C7716" t="str">
        <f>IF(GETPIVOTDATA("PS % recovery",Sheet4!$B$5,"Parish Name",K7716)&gt;99.949%,"OK","No")</f>
        <v>No</v>
      </c>
      <c r="D7716" t="e">
        <f>VLOOKUP(J7716,'Ref2'!C:E,3,0)</f>
        <v>#N/A</v>
      </c>
      <c r="F7716">
        <v>3</v>
      </c>
      <c r="I7716" t="e">
        <f>VLOOKUP(J7716,Ref!L:M,2,0)</f>
        <v>#N/A</v>
      </c>
      <c r="J7716" t="s">
        <v>1428</v>
      </c>
      <c r="K7716" t="str">
        <f>VLOOKUP($J7716,Ref!$D:$H,2,0)</f>
        <v xml:space="preserve">Luton, St Paul                               </v>
      </c>
      <c r="L7716" t="str">
        <f>VLOOKUP($J7716,Ref!$D:$H,3,0)</f>
        <v>Luton, St Paul</v>
      </c>
      <c r="M7716" t="str">
        <f>VLOOKUP($J7716,Ref!$D:$H,4,0)</f>
        <v>Luton Deanery</v>
      </c>
      <c r="N7716" t="str">
        <f>VLOOKUP($J7716,Ref!$D:$H,5,0)</f>
        <v>Archdeaconry of Bedford</v>
      </c>
      <c r="S7716">
        <v>1250</v>
      </c>
    </row>
    <row r="7717" spans="1:19" x14ac:dyDescent="0.3">
      <c r="A7717">
        <v>2024</v>
      </c>
      <c r="C7717" t="str">
        <f>IF(GETPIVOTDATA("PS % recovery",Sheet4!$B$5,"Parish Name",K7717)&gt;99.949%,"OK","No")</f>
        <v>No</v>
      </c>
      <c r="D7717" t="e">
        <f>VLOOKUP(J7717,'Ref2'!C:E,3,0)</f>
        <v>#N/A</v>
      </c>
      <c r="F7717">
        <v>3</v>
      </c>
      <c r="I7717" t="e">
        <f>VLOOKUP(J7717,Ref!L:M,2,0)</f>
        <v>#N/A</v>
      </c>
      <c r="J7717" t="s">
        <v>1430</v>
      </c>
      <c r="K7717" t="str">
        <f>VLOOKUP($J7717,Ref!$D:$H,2,0)</f>
        <v xml:space="preserve">Luton, St Saviour                            </v>
      </c>
      <c r="L7717" t="str">
        <f>VLOOKUP($J7717,Ref!$D:$H,3,0)</f>
        <v>Luton, St Saviour</v>
      </c>
      <c r="M7717" t="str">
        <f>VLOOKUP($J7717,Ref!$D:$H,4,0)</f>
        <v>Luton Deanery</v>
      </c>
      <c r="N7717" t="str">
        <f>VLOOKUP($J7717,Ref!$D:$H,5,0)</f>
        <v>Archdeaconry of Bedford</v>
      </c>
    </row>
    <row r="7718" spans="1:19" x14ac:dyDescent="0.3">
      <c r="A7718">
        <v>2024</v>
      </c>
      <c r="C7718" t="str">
        <f>IF(GETPIVOTDATA("PS % recovery",Sheet4!$B$5,"Parish Name",K7718)&gt;99.949%,"OK","No")</f>
        <v>OK</v>
      </c>
      <c r="D7718" t="e">
        <f>VLOOKUP(J7718,'Ref2'!C:E,3,0)</f>
        <v>#N/A</v>
      </c>
      <c r="F7718">
        <v>3</v>
      </c>
      <c r="I7718" t="e">
        <f>VLOOKUP(J7718,Ref!L:M,2,0)</f>
        <v>#N/A</v>
      </c>
      <c r="J7718" t="s">
        <v>1434</v>
      </c>
      <c r="K7718" t="str">
        <f>VLOOKUP($J7718,Ref!$D:$H,2,0)</f>
        <v xml:space="preserve">Stopsley, St Thomas                          </v>
      </c>
      <c r="L7718" t="str">
        <f>VLOOKUP($J7718,Ref!$D:$H,3,0)</f>
        <v>Stopsley, St Thomas</v>
      </c>
      <c r="M7718" t="str">
        <f>VLOOKUP($J7718,Ref!$D:$H,4,0)</f>
        <v>Luton Deanery</v>
      </c>
      <c r="N7718" t="str">
        <f>VLOOKUP($J7718,Ref!$D:$H,5,0)</f>
        <v>Archdeaconry of Bedford</v>
      </c>
    </row>
    <row r="7719" spans="1:19" x14ac:dyDescent="0.3">
      <c r="A7719">
        <v>2024</v>
      </c>
      <c r="C7719" t="str">
        <f>IF(GETPIVOTDATA("PS % recovery",Sheet4!$B$5,"Parish Name",K7719)&gt;99.949%,"OK","No")</f>
        <v>No</v>
      </c>
      <c r="D7719" t="str">
        <f>VLOOKUP(J7719,'Ref2'!C:E,3,0)</f>
        <v>LLF</v>
      </c>
      <c r="F7719">
        <v>3</v>
      </c>
      <c r="I7719" t="e">
        <f>VLOOKUP(J7719,Ref!L:M,2,0)</f>
        <v>#N/A</v>
      </c>
      <c r="J7719" t="s">
        <v>1404</v>
      </c>
      <c r="K7719" t="str">
        <f>VLOOKUP($J7719,Ref!$D:$H,2,0)</f>
        <v xml:space="preserve">Bushmead                                     </v>
      </c>
      <c r="L7719" t="str">
        <f>VLOOKUP($J7719,Ref!$D:$H,3,0)</f>
        <v>Bushmead</v>
      </c>
      <c r="M7719" t="str">
        <f>VLOOKUP($J7719,Ref!$D:$H,4,0)</f>
        <v>Luton Deanery</v>
      </c>
      <c r="N7719" t="str">
        <f>VLOOKUP($J7719,Ref!$D:$H,5,0)</f>
        <v>Archdeaconry of Bedford</v>
      </c>
      <c r="S7719">
        <v>2244.83</v>
      </c>
    </row>
    <row r="7720" spans="1:19" x14ac:dyDescent="0.3">
      <c r="A7720">
        <v>2024</v>
      </c>
      <c r="C7720" t="str">
        <f>IF(GETPIVOTDATA("PS % recovery",Sheet4!$B$5,"Parish Name",K7720)&gt;99.949%,"OK","No")</f>
        <v>No</v>
      </c>
      <c r="D7720" t="e">
        <f>VLOOKUP(J7720,'Ref2'!C:E,3,0)</f>
        <v>#N/A</v>
      </c>
      <c r="F7720">
        <v>3</v>
      </c>
      <c r="I7720" t="e">
        <f>VLOOKUP(J7720,Ref!L:M,2,0)</f>
        <v>#N/A</v>
      </c>
      <c r="J7720" t="s">
        <v>1436</v>
      </c>
      <c r="K7720" t="str">
        <f>VLOOKUP($J7720,Ref!$D:$H,2,0)</f>
        <v xml:space="preserve">Streatley                                    </v>
      </c>
      <c r="L7720" t="str">
        <f>VLOOKUP($J7720,Ref!$D:$H,3,0)</f>
        <v>Streatley</v>
      </c>
      <c r="M7720" t="str">
        <f>VLOOKUP($J7720,Ref!$D:$H,4,0)</f>
        <v>Luton Deanery</v>
      </c>
      <c r="N7720" t="str">
        <f>VLOOKUP($J7720,Ref!$D:$H,5,0)</f>
        <v>Archdeaconry of Bedford</v>
      </c>
      <c r="S7720">
        <v>3500</v>
      </c>
    </row>
    <row r="7721" spans="1:19" x14ac:dyDescent="0.3">
      <c r="A7721">
        <v>2024</v>
      </c>
      <c r="C7721" t="str">
        <f>IF(GETPIVOTDATA("PS % recovery",Sheet4!$B$5,"Parish Name",K7721)&gt;99.949%,"OK","No")</f>
        <v>No</v>
      </c>
      <c r="D7721" t="e">
        <f>VLOOKUP(J7721,'Ref2'!C:E,3,0)</f>
        <v>#N/A</v>
      </c>
      <c r="F7721">
        <v>3</v>
      </c>
      <c r="I7721" t="e">
        <f>VLOOKUP(J7721,Ref!L:M,2,0)</f>
        <v>#N/A</v>
      </c>
      <c r="J7721" t="s">
        <v>1438</v>
      </c>
      <c r="K7721" t="str">
        <f>VLOOKUP($J7721,Ref!$D:$H,2,0)</f>
        <v xml:space="preserve">Sundon                                       </v>
      </c>
      <c r="L7721" t="str">
        <f>VLOOKUP($J7721,Ref!$D:$H,3,0)</f>
        <v>Sundon</v>
      </c>
      <c r="M7721" t="str">
        <f>VLOOKUP($J7721,Ref!$D:$H,4,0)</f>
        <v>Luton Deanery</v>
      </c>
      <c r="N7721" t="str">
        <f>VLOOKUP($J7721,Ref!$D:$H,5,0)</f>
        <v>Archdeaconry of Bedford</v>
      </c>
      <c r="S7721">
        <v>750</v>
      </c>
    </row>
    <row r="7722" spans="1:19" x14ac:dyDescent="0.3">
      <c r="A7722">
        <v>2024</v>
      </c>
      <c r="C7722" t="str">
        <f>IF(GETPIVOTDATA("PS % recovery",Sheet4!$B$5,"Parish Name",K7722)&gt;99.949%,"OK","No")</f>
        <v>OK</v>
      </c>
      <c r="D7722" t="e">
        <f>VLOOKUP(J7722,'Ref2'!C:E,3,0)</f>
        <v>#N/A</v>
      </c>
      <c r="F7722">
        <v>3</v>
      </c>
      <c r="I7722" t="e">
        <f>VLOOKUP(J7722,Ref!L:M,2,0)</f>
        <v>#N/A</v>
      </c>
      <c r="J7722" t="s">
        <v>1408</v>
      </c>
      <c r="K7722" t="str">
        <f>VLOOKUP($J7722,Ref!$D:$H,2,0)</f>
        <v xml:space="preserve">Woodside, St Andrew                          </v>
      </c>
      <c r="L7722" t="str">
        <f>VLOOKUP($J7722,Ref!$D:$H,3,0)</f>
        <v>Woodside</v>
      </c>
      <c r="M7722" t="str">
        <f>VLOOKUP($J7722,Ref!$D:$H,4,0)</f>
        <v>Luton Deanery</v>
      </c>
      <c r="N7722" t="str">
        <f>VLOOKUP($J7722,Ref!$D:$H,5,0)</f>
        <v>Archdeaconry of Bedford</v>
      </c>
      <c r="S7722">
        <v>2000</v>
      </c>
    </row>
    <row r="7723" spans="1:19" x14ac:dyDescent="0.3">
      <c r="A7723">
        <v>2024</v>
      </c>
      <c r="C7723" t="str">
        <f>IF(GETPIVOTDATA("PS % recovery",Sheet4!$B$5,"Parish Name",K7723)&gt;99.949%,"OK","No")</f>
        <v>No</v>
      </c>
      <c r="D7723" t="str">
        <f>VLOOKUP(J7723,'Ref2'!C:E,3,0)</f>
        <v>LLF</v>
      </c>
      <c r="F7723">
        <v>3</v>
      </c>
      <c r="I7723" t="e">
        <f>VLOOKUP(J7723,Ref!L:M,2,0)</f>
        <v>#N/A</v>
      </c>
      <c r="J7723" t="s">
        <v>1440</v>
      </c>
      <c r="K7723" t="str">
        <f>VLOOKUP($J7723,Ref!$D:$H,2,0)</f>
        <v xml:space="preserve">Bletsoe                                      </v>
      </c>
      <c r="L7723" t="str">
        <f>VLOOKUP($J7723,Ref!$D:$H,3,0)</f>
        <v>Riseley with Bletsoe</v>
      </c>
      <c r="M7723" t="str">
        <f>VLOOKUP($J7723,Ref!$D:$H,4,0)</f>
        <v>Sharnbrook Deanery</v>
      </c>
      <c r="N7723" t="str">
        <f>VLOOKUP($J7723,Ref!$D:$H,5,0)</f>
        <v>Archdeaconry of Bedford</v>
      </c>
    </row>
    <row r="7724" spans="1:19" x14ac:dyDescent="0.3">
      <c r="A7724">
        <v>2024</v>
      </c>
      <c r="C7724" t="str">
        <f>IF(GETPIVOTDATA("PS % recovery",Sheet4!$B$5,"Parish Name",K7724)&gt;99.949%,"OK","No")</f>
        <v>No</v>
      </c>
      <c r="D7724" t="e">
        <f>VLOOKUP(J7724,'Ref2'!C:E,3,0)</f>
        <v>#N/A</v>
      </c>
      <c r="F7724">
        <v>3</v>
      </c>
      <c r="I7724" t="e">
        <f>VLOOKUP(J7724,Ref!L:M,2,0)</f>
        <v>#N/A</v>
      </c>
      <c r="J7724" t="s">
        <v>1444</v>
      </c>
      <c r="K7724" t="str">
        <f>VLOOKUP($J7724,Ref!$D:$H,2,0)</f>
        <v xml:space="preserve">Bolnhurst                                    </v>
      </c>
      <c r="L7724" t="str">
        <f>VLOOKUP($J7724,Ref!$D:$H,3,0)</f>
        <v>Bolnhurst with Keysoe</v>
      </c>
      <c r="M7724" t="str">
        <f>VLOOKUP($J7724,Ref!$D:$H,4,0)</f>
        <v>Sharnbrook Deanery</v>
      </c>
      <c r="N7724" t="str">
        <f>VLOOKUP($J7724,Ref!$D:$H,5,0)</f>
        <v>Archdeaconry of Bedford</v>
      </c>
      <c r="S7724">
        <v>811</v>
      </c>
    </row>
    <row r="7725" spans="1:19" x14ac:dyDescent="0.3">
      <c r="A7725">
        <v>2024</v>
      </c>
      <c r="B7725" s="98"/>
      <c r="C7725" t="str">
        <f>IF(GETPIVOTDATA("PS % recovery",Sheet4!$B$5,"Parish Name",K7725)&gt;99.949%,"OK","No")</f>
        <v>No</v>
      </c>
      <c r="D7725" t="e">
        <f>VLOOKUP(J7725,'Ref2'!C:E,3,0)</f>
        <v>#N/A</v>
      </c>
      <c r="E7725" s="98"/>
      <c r="F7725">
        <v>3</v>
      </c>
      <c r="G7725" s="98"/>
      <c r="H7725" s="98"/>
      <c r="I7725" t="e">
        <f>VLOOKUP(J7725,Ref!L:M,2,0)</f>
        <v>#N/A</v>
      </c>
      <c r="J7725" t="s">
        <v>1482</v>
      </c>
      <c r="K7725" t="str">
        <f>VLOOKUP($J7725,Ref!$D:$H,2,0)</f>
        <v xml:space="preserve">Bromham                                      </v>
      </c>
      <c r="L7725" t="str">
        <f>VLOOKUP($J7725,Ref!$D:$H,3,0)</f>
        <v>Bromham with Oakley and Stagsden</v>
      </c>
      <c r="M7725" t="str">
        <f>VLOOKUP($J7725,Ref!$D:$H,4,0)</f>
        <v>Sharnbrook Deanery</v>
      </c>
      <c r="N7725" t="str">
        <f>VLOOKUP($J7725,Ref!$D:$H,5,0)</f>
        <v>Archdeaconry of Bedford</v>
      </c>
      <c r="O7725" s="98"/>
      <c r="P7725" s="98"/>
      <c r="S7725">
        <v>4500</v>
      </c>
    </row>
    <row r="7726" spans="1:19" x14ac:dyDescent="0.3">
      <c r="A7726">
        <v>2024</v>
      </c>
      <c r="C7726" t="str">
        <f>IF(GETPIVOTDATA("PS % recovery",Sheet4!$B$5,"Parish Name",K7726)&gt;99.949%,"OK","No")</f>
        <v>OK</v>
      </c>
      <c r="D7726" t="e">
        <f>VLOOKUP(J7726,'Ref2'!C:E,3,0)</f>
        <v>#N/A</v>
      </c>
      <c r="F7726">
        <v>3</v>
      </c>
      <c r="I7726" t="e">
        <f>VLOOKUP(J7726,Ref!L:M,2,0)</f>
        <v>#N/A</v>
      </c>
      <c r="J7726" t="s">
        <v>1448</v>
      </c>
      <c r="K7726" t="str">
        <f>VLOOKUP($J7726,Ref!$D:$H,2,0)</f>
        <v xml:space="preserve">Carlton with Chellington (LEP)               </v>
      </c>
      <c r="L7726" t="str">
        <f>VLOOKUP($J7726,Ref!$D:$H,3,0)</f>
        <v>Chellington Team</v>
      </c>
      <c r="M7726" t="str">
        <f>VLOOKUP($J7726,Ref!$D:$H,4,0)</f>
        <v>Sharnbrook Deanery</v>
      </c>
      <c r="N7726" t="str">
        <f>VLOOKUP($J7726,Ref!$D:$H,5,0)</f>
        <v>Archdeaconry of Bedford</v>
      </c>
      <c r="S7726">
        <v>1952</v>
      </c>
    </row>
    <row r="7727" spans="1:19" x14ac:dyDescent="0.3">
      <c r="A7727">
        <v>2024</v>
      </c>
      <c r="C7727" t="str">
        <f>IF(GETPIVOTDATA("PS % recovery",Sheet4!$B$5,"Parish Name",K7727)&gt;99.949%,"OK","No")</f>
        <v>OK</v>
      </c>
      <c r="D7727" t="e">
        <f>VLOOKUP(J7727,'Ref2'!C:E,3,0)</f>
        <v>#N/A</v>
      </c>
      <c r="F7727">
        <v>3</v>
      </c>
      <c r="I7727" t="e">
        <f>VLOOKUP(J7727,Ref!L:M,2,0)</f>
        <v>#N/A</v>
      </c>
      <c r="J7727" t="s">
        <v>1488</v>
      </c>
      <c r="K7727" t="str">
        <f>VLOOKUP($J7727,Ref!$D:$H,2,0)</f>
        <v xml:space="preserve">Clapham                                      </v>
      </c>
      <c r="L7727" t="str">
        <f>VLOOKUP($J7727,Ref!$D:$H,3,0)</f>
        <v>Clapham</v>
      </c>
      <c r="M7727" t="str">
        <f>VLOOKUP($J7727,Ref!$D:$H,4,0)</f>
        <v>Sharnbrook Deanery</v>
      </c>
      <c r="N7727" t="str">
        <f>VLOOKUP($J7727,Ref!$D:$H,5,0)</f>
        <v>Archdeaconry of Bedford</v>
      </c>
      <c r="S7727">
        <v>4960</v>
      </c>
    </row>
    <row r="7728" spans="1:19" x14ac:dyDescent="0.3">
      <c r="A7728">
        <v>2024</v>
      </c>
      <c r="C7728" t="str">
        <f>IF(GETPIVOTDATA("PS % recovery",Sheet4!$B$5,"Parish Name",K7728)&gt;99.949%,"OK","No")</f>
        <v>No</v>
      </c>
      <c r="D7728" t="e">
        <f>VLOOKUP(J7728,'Ref2'!C:E,3,0)</f>
        <v>#N/A</v>
      </c>
      <c r="F7728">
        <v>3</v>
      </c>
      <c r="I7728" t="e">
        <f>VLOOKUP(J7728,Ref!L:M,2,0)</f>
        <v>#N/A</v>
      </c>
      <c r="J7728" t="s">
        <v>1452</v>
      </c>
      <c r="K7728" t="str">
        <f>VLOOKUP($J7728,Ref!$D:$H,2,0)</f>
        <v xml:space="preserve">Colmworth                                    </v>
      </c>
      <c r="L7728" t="str">
        <f>VLOOKUP($J7728,Ref!$D:$H,3,0)</f>
        <v>Wilden with Colmworth and Ravensden</v>
      </c>
      <c r="M7728" t="str">
        <f>VLOOKUP($J7728,Ref!$D:$H,4,0)</f>
        <v>Sharnbrook Deanery</v>
      </c>
      <c r="N7728" t="str">
        <f>VLOOKUP($J7728,Ref!$D:$H,5,0)</f>
        <v>Archdeaconry of Bedford</v>
      </c>
    </row>
    <row r="7729" spans="1:19" x14ac:dyDescent="0.3">
      <c r="A7729">
        <v>2024</v>
      </c>
      <c r="C7729" t="str">
        <f>IF(GETPIVOTDATA("PS % recovery",Sheet4!$B$5,"Parish Name",K7729)&gt;99.949%,"OK","No")</f>
        <v>OK</v>
      </c>
      <c r="D7729" t="e">
        <f>VLOOKUP(J7729,'Ref2'!C:E,3,0)</f>
        <v>#N/A</v>
      </c>
      <c r="F7729">
        <v>3</v>
      </c>
      <c r="I7729" t="e">
        <f>VLOOKUP(J7729,Ref!L:M,2,0)</f>
        <v>#N/A</v>
      </c>
      <c r="J7729" t="s">
        <v>1458</v>
      </c>
      <c r="K7729" t="str">
        <f>VLOOKUP($J7729,Ref!$D:$H,2,0)</f>
        <v xml:space="preserve">Felmersham                                   </v>
      </c>
      <c r="L7729" t="str">
        <f>VLOOKUP($J7729,Ref!$D:$H,3,0)</f>
        <v>Sharnbrook, Felmersham and Knotting with Souldrop</v>
      </c>
      <c r="M7729" t="str">
        <f>VLOOKUP($J7729,Ref!$D:$H,4,0)</f>
        <v>Sharnbrook Deanery</v>
      </c>
      <c r="N7729" t="str">
        <f>VLOOKUP($J7729,Ref!$D:$H,5,0)</f>
        <v>Archdeaconry of Bedford</v>
      </c>
    </row>
    <row r="7730" spans="1:19" x14ac:dyDescent="0.3">
      <c r="A7730">
        <v>2024</v>
      </c>
      <c r="C7730" t="str">
        <f>IF(GETPIVOTDATA("PS % recovery",Sheet4!$B$5,"Parish Name",K7730)&gt;99.949%,"OK","No")</f>
        <v>No</v>
      </c>
      <c r="D7730" t="e">
        <f>VLOOKUP(J7730,'Ref2'!C:E,3,0)</f>
        <v>#N/A</v>
      </c>
      <c r="F7730">
        <v>3</v>
      </c>
      <c r="I7730" t="e">
        <f>VLOOKUP(J7730,Ref!L:M,2,0)</f>
        <v>#N/A</v>
      </c>
      <c r="J7730" t="s">
        <v>1450</v>
      </c>
      <c r="K7730" t="str">
        <f>VLOOKUP($J7730,Ref!$D:$H,2,0)</f>
        <v xml:space="preserve">Harrold (LEP)                                </v>
      </c>
      <c r="L7730" t="str">
        <f>VLOOKUP($J7730,Ref!$D:$H,3,0)</f>
        <v>Chellington Team</v>
      </c>
      <c r="M7730" t="str">
        <f>VLOOKUP($J7730,Ref!$D:$H,4,0)</f>
        <v>Sharnbrook Deanery</v>
      </c>
      <c r="N7730" t="str">
        <f>VLOOKUP($J7730,Ref!$D:$H,5,0)</f>
        <v>Archdeaconry of Bedford</v>
      </c>
      <c r="S7730">
        <v>500</v>
      </c>
    </row>
    <row r="7731" spans="1:19" x14ac:dyDescent="0.3">
      <c r="A7731">
        <v>2024</v>
      </c>
      <c r="C7731" t="str">
        <f>IF(GETPIVOTDATA("PS % recovery",Sheet4!$B$5,"Parish Name",K7731)&gt;99.949%,"OK","No")</f>
        <v>No</v>
      </c>
      <c r="D7731" t="e">
        <f>VLOOKUP(J7731,'Ref2'!C:E,3,0)</f>
        <v>#N/A</v>
      </c>
      <c r="F7731">
        <v>3</v>
      </c>
      <c r="I7731" t="e">
        <f>VLOOKUP(J7731,Ref!L:M,2,0)</f>
        <v>#N/A</v>
      </c>
      <c r="J7731" t="s">
        <v>1446</v>
      </c>
      <c r="K7731" t="str">
        <f>VLOOKUP($J7731,Ref!$D:$H,2,0)</f>
        <v xml:space="preserve">Keysoe                                       </v>
      </c>
      <c r="L7731" t="str">
        <f>VLOOKUP($J7731,Ref!$D:$H,3,0)</f>
        <v>Bolnhurst with Keysoe</v>
      </c>
      <c r="M7731" t="str">
        <f>VLOOKUP($J7731,Ref!$D:$H,4,0)</f>
        <v>Sharnbrook Deanery</v>
      </c>
      <c r="N7731" t="str">
        <f>VLOOKUP($J7731,Ref!$D:$H,5,0)</f>
        <v>Archdeaconry of Bedford</v>
      </c>
      <c r="S7731">
        <v>1762.5</v>
      </c>
    </row>
    <row r="7732" spans="1:19" x14ac:dyDescent="0.3">
      <c r="A7732">
        <v>2024</v>
      </c>
      <c r="C7732" t="str">
        <f>IF(GETPIVOTDATA("PS % recovery",Sheet4!$B$5,"Parish Name",K7732)&gt;99.949%,"OK","No")</f>
        <v>No</v>
      </c>
      <c r="D7732" t="e">
        <f>VLOOKUP(J7732,'Ref2'!C:E,3,0)</f>
        <v>#N/A</v>
      </c>
      <c r="F7732">
        <v>3</v>
      </c>
      <c r="I7732" t="e">
        <f>VLOOKUP(J7732,Ref!L:M,2,0)</f>
        <v>#N/A</v>
      </c>
      <c r="J7732" t="s">
        <v>1464</v>
      </c>
      <c r="K7732" t="str">
        <f>VLOOKUP($J7732,Ref!$D:$H,2,0)</f>
        <v xml:space="preserve">Milton Ernest                                </v>
      </c>
      <c r="L7732" t="str">
        <f>VLOOKUP($J7732,Ref!$D:$H,3,0)</f>
        <v>Milton Ernest, Pavenham and Thurleigh</v>
      </c>
      <c r="M7732" t="str">
        <f>VLOOKUP($J7732,Ref!$D:$H,4,0)</f>
        <v>Sharnbrook Deanery</v>
      </c>
      <c r="N7732" t="str">
        <f>VLOOKUP($J7732,Ref!$D:$H,5,0)</f>
        <v>Archdeaconry of Bedford</v>
      </c>
      <c r="S7732">
        <v>500</v>
      </c>
    </row>
    <row r="7733" spans="1:19" x14ac:dyDescent="0.3">
      <c r="A7733">
        <v>2024</v>
      </c>
      <c r="C7733" t="str">
        <f>IF(GETPIVOTDATA("PS % recovery",Sheet4!$B$5,"Parish Name",K7733)&gt;99.949%,"OK","No")</f>
        <v>No</v>
      </c>
      <c r="D7733" t="e">
        <f>VLOOKUP(J7733,'Ref2'!C:E,3,0)</f>
        <v>#N/A</v>
      </c>
      <c r="F7733">
        <v>3</v>
      </c>
      <c r="I7733" t="e">
        <f>VLOOKUP(J7733,Ref!L:M,2,0)</f>
        <v>#N/A</v>
      </c>
      <c r="J7733" t="s">
        <v>1484</v>
      </c>
      <c r="K7733" t="str">
        <f>VLOOKUP($J7733,Ref!$D:$H,2,0)</f>
        <v xml:space="preserve">Oakley (LEP)                                 </v>
      </c>
      <c r="L7733" t="str">
        <f>VLOOKUP($J7733,Ref!$D:$H,3,0)</f>
        <v>Bromham with Oakley and Stagsden</v>
      </c>
      <c r="M7733" t="str">
        <f>VLOOKUP($J7733,Ref!$D:$H,4,0)</f>
        <v>Sharnbrook Deanery</v>
      </c>
      <c r="N7733" t="str">
        <f>VLOOKUP($J7733,Ref!$D:$H,5,0)</f>
        <v>Archdeaconry of Bedford</v>
      </c>
      <c r="S7733">
        <v>2670.92</v>
      </c>
    </row>
    <row r="7734" spans="1:19" x14ac:dyDescent="0.3">
      <c r="A7734">
        <v>2024</v>
      </c>
      <c r="C7734" t="str">
        <f>IF(GETPIVOTDATA("PS % recovery",Sheet4!$B$5,"Parish Name",K7734)&gt;99.949%,"OK","No")</f>
        <v>OK</v>
      </c>
      <c r="D7734" t="e">
        <f>VLOOKUP(J7734,'Ref2'!C:E,3,0)</f>
        <v>#N/A</v>
      </c>
      <c r="F7734">
        <v>3</v>
      </c>
      <c r="I7734" t="e">
        <f>VLOOKUP(J7734,Ref!L:M,2,0)</f>
        <v>#N/A</v>
      </c>
      <c r="J7734" t="s">
        <v>1468</v>
      </c>
      <c r="K7734" t="str">
        <f>VLOOKUP($J7734,Ref!$D:$H,2,0)</f>
        <v xml:space="preserve">Odell                                        </v>
      </c>
      <c r="L7734" t="str">
        <f>VLOOKUP($J7734,Ref!$D:$H,3,0)</f>
        <v>Chellington Team</v>
      </c>
      <c r="M7734" t="str">
        <f>VLOOKUP($J7734,Ref!$D:$H,4,0)</f>
        <v>Sharnbrook Deanery</v>
      </c>
      <c r="N7734" t="str">
        <f>VLOOKUP($J7734,Ref!$D:$H,5,0)</f>
        <v>Archdeaconry of Bedford</v>
      </c>
      <c r="S7734">
        <v>3000</v>
      </c>
    </row>
    <row r="7735" spans="1:19" x14ac:dyDescent="0.3">
      <c r="A7735">
        <v>2024</v>
      </c>
      <c r="C7735" t="str">
        <f>IF(GETPIVOTDATA("PS % recovery",Sheet4!$B$5,"Parish Name",K7735)&gt;99.949%,"OK","No")</f>
        <v>OK</v>
      </c>
      <c r="D7735" t="e">
        <f>VLOOKUP(J7735,'Ref2'!C:E,3,0)</f>
        <v>#N/A</v>
      </c>
      <c r="F7735">
        <v>3</v>
      </c>
      <c r="I7735" t="e">
        <f>VLOOKUP(J7735,Ref!L:M,2,0)</f>
        <v>#N/A</v>
      </c>
      <c r="J7735" t="s">
        <v>1470</v>
      </c>
      <c r="K7735" t="str">
        <f>VLOOKUP($J7735,Ref!$D:$H,2,0)</f>
        <v xml:space="preserve">Pavenham                                     </v>
      </c>
      <c r="L7735" t="str">
        <f>VLOOKUP($J7735,Ref!$D:$H,3,0)</f>
        <v>Milton Ernest, Pavenham and Thurleigh</v>
      </c>
      <c r="M7735" t="str">
        <f>VLOOKUP($J7735,Ref!$D:$H,4,0)</f>
        <v>Sharnbrook Deanery</v>
      </c>
      <c r="N7735" t="str">
        <f>VLOOKUP($J7735,Ref!$D:$H,5,0)</f>
        <v>Archdeaconry of Bedford</v>
      </c>
      <c r="S7735">
        <v>1785.17</v>
      </c>
    </row>
    <row r="7736" spans="1:19" x14ac:dyDescent="0.3">
      <c r="A7736">
        <v>2024</v>
      </c>
      <c r="C7736" t="str">
        <f>IF(GETPIVOTDATA("PS % recovery",Sheet4!$B$5,"Parish Name",K7736)&gt;99.949%,"OK","No")</f>
        <v>No</v>
      </c>
      <c r="D7736" t="e">
        <f>VLOOKUP(J7736,'Ref2'!C:E,3,0)</f>
        <v>#N/A</v>
      </c>
      <c r="F7736">
        <v>3</v>
      </c>
      <c r="I7736" t="e">
        <f>VLOOKUP(J7736,Ref!L:M,2,0)</f>
        <v>#N/A</v>
      </c>
      <c r="J7736" t="s">
        <v>1472</v>
      </c>
      <c r="K7736" t="str">
        <f>VLOOKUP($J7736,Ref!$D:$H,2,0)</f>
        <v xml:space="preserve">Podington with Farndish                      </v>
      </c>
      <c r="L7736" t="str">
        <f>VLOOKUP($J7736,Ref!$D:$H,3,0)</f>
        <v>Chellington Team</v>
      </c>
      <c r="M7736" t="str">
        <f>VLOOKUP($J7736,Ref!$D:$H,4,0)</f>
        <v>Sharnbrook Deanery</v>
      </c>
      <c r="N7736" t="str">
        <f>VLOOKUP($J7736,Ref!$D:$H,5,0)</f>
        <v>Archdeaconry of Bedford</v>
      </c>
    </row>
    <row r="7737" spans="1:19" x14ac:dyDescent="0.3">
      <c r="A7737">
        <v>2024</v>
      </c>
      <c r="C7737" t="str">
        <f>IF(GETPIVOTDATA("PS % recovery",Sheet4!$B$5,"Parish Name",K7737)&gt;99.949%,"OK","No")</f>
        <v>No</v>
      </c>
      <c r="D7737" t="e">
        <f>VLOOKUP(J7737,'Ref2'!C:E,3,0)</f>
        <v>#N/A</v>
      </c>
      <c r="F7737">
        <v>3</v>
      </c>
      <c r="I7737" t="e">
        <f>VLOOKUP(J7737,Ref!L:M,2,0)</f>
        <v>#N/A</v>
      </c>
      <c r="J7737" t="s">
        <v>1454</v>
      </c>
      <c r="K7737" t="str">
        <f>VLOOKUP($J7737,Ref!$D:$H,2,0)</f>
        <v xml:space="preserve">Ravensden                                    </v>
      </c>
      <c r="L7737" t="str">
        <f>VLOOKUP($J7737,Ref!$D:$H,3,0)</f>
        <v>Wilden with Colmworth and Ravensden</v>
      </c>
      <c r="M7737" t="str">
        <f>VLOOKUP($J7737,Ref!$D:$H,4,0)</f>
        <v>Sharnbrook Deanery</v>
      </c>
      <c r="N7737" t="str">
        <f>VLOOKUP($J7737,Ref!$D:$H,5,0)</f>
        <v>Archdeaconry of Bedford</v>
      </c>
    </row>
    <row r="7738" spans="1:19" x14ac:dyDescent="0.3">
      <c r="A7738">
        <v>2024</v>
      </c>
      <c r="C7738" t="str">
        <f>IF(GETPIVOTDATA("PS % recovery",Sheet4!$B$5,"Parish Name",K7738)&gt;99.949%,"OK","No")</f>
        <v>OK</v>
      </c>
      <c r="D7738" t="str">
        <f>VLOOKUP(J7738,'Ref2'!C:E,3,0)</f>
        <v>LLF</v>
      </c>
      <c r="F7738">
        <v>3</v>
      </c>
      <c r="I7738" t="str">
        <f>VLOOKUP(J7738,Ref!L:M,2,0)</f>
        <v>Yes</v>
      </c>
      <c r="J7738" t="s">
        <v>1442</v>
      </c>
      <c r="K7738" t="str">
        <f>VLOOKUP($J7738,Ref!$D:$H,2,0)</f>
        <v xml:space="preserve">Riseley                                      </v>
      </c>
      <c r="L7738" t="str">
        <f>VLOOKUP($J7738,Ref!$D:$H,3,0)</f>
        <v>Riseley with Bletsoe</v>
      </c>
      <c r="M7738" t="str">
        <f>VLOOKUP($J7738,Ref!$D:$H,4,0)</f>
        <v>Sharnbrook Deanery</v>
      </c>
      <c r="N7738" t="str">
        <f>VLOOKUP($J7738,Ref!$D:$H,5,0)</f>
        <v>Archdeaconry of Bedford</v>
      </c>
      <c r="S7738">
        <v>4514</v>
      </c>
    </row>
    <row r="7739" spans="1:19" x14ac:dyDescent="0.3">
      <c r="A7739">
        <v>2024</v>
      </c>
      <c r="C7739" t="str">
        <f>IF(GETPIVOTDATA("PS % recovery",Sheet4!$B$5,"Parish Name",K7739)&gt;99.949%,"OK","No")</f>
        <v>OK</v>
      </c>
      <c r="D7739" t="e">
        <f>VLOOKUP(J7739,'Ref2'!C:E,3,0)</f>
        <v>#N/A</v>
      </c>
      <c r="F7739">
        <v>3</v>
      </c>
      <c r="I7739" t="e">
        <f>VLOOKUP(J7739,Ref!L:M,2,0)</f>
        <v>#N/A</v>
      </c>
      <c r="J7739" t="s">
        <v>1460</v>
      </c>
      <c r="K7739" t="str">
        <f>VLOOKUP($J7739,Ref!$D:$H,2,0)</f>
        <v xml:space="preserve">Sharnbrook                                   </v>
      </c>
      <c r="L7739" t="str">
        <f>VLOOKUP($J7739,Ref!$D:$H,3,0)</f>
        <v>Sharnbrook, Felmersham and Knotting with Souldrop</v>
      </c>
      <c r="M7739" t="str">
        <f>VLOOKUP($J7739,Ref!$D:$H,4,0)</f>
        <v>Sharnbrook Deanery</v>
      </c>
      <c r="N7739" t="str">
        <f>VLOOKUP($J7739,Ref!$D:$H,5,0)</f>
        <v>Archdeaconry of Bedford</v>
      </c>
    </row>
    <row r="7740" spans="1:19" x14ac:dyDescent="0.3">
      <c r="A7740">
        <v>2024</v>
      </c>
      <c r="C7740" t="str">
        <f>IF(GETPIVOTDATA("PS % recovery",Sheet4!$B$5,"Parish Name",K7740)&gt;99.949%,"OK","No")</f>
        <v>OK</v>
      </c>
      <c r="D7740" t="e">
        <f>VLOOKUP(J7740,'Ref2'!C:E,3,0)</f>
        <v>#N/A</v>
      </c>
      <c r="F7740">
        <v>3</v>
      </c>
      <c r="I7740" t="e">
        <f>VLOOKUP(J7740,Ref!L:M,2,0)</f>
        <v>#N/A</v>
      </c>
      <c r="J7740" t="s">
        <v>1462</v>
      </c>
      <c r="K7740" t="str">
        <f>VLOOKUP($J7740,Ref!$D:$H,2,0)</f>
        <v xml:space="preserve">Knotting with Souldrop                       </v>
      </c>
      <c r="L7740" t="str">
        <f>VLOOKUP($J7740,Ref!$D:$H,3,0)</f>
        <v>Sharnbrook, Felmersham and Knotting with Souldrop</v>
      </c>
      <c r="M7740" t="str">
        <f>VLOOKUP($J7740,Ref!$D:$H,4,0)</f>
        <v>Sharnbrook Deanery</v>
      </c>
      <c r="N7740" t="str">
        <f>VLOOKUP($J7740,Ref!$D:$H,5,0)</f>
        <v>Archdeaconry of Bedford</v>
      </c>
      <c r="S7740">
        <v>436</v>
      </c>
    </row>
    <row r="7741" spans="1:19" x14ac:dyDescent="0.3">
      <c r="A7741">
        <v>2024</v>
      </c>
      <c r="C7741" t="str">
        <f>IF(GETPIVOTDATA("PS % recovery",Sheet4!$B$5,"Parish Name",K7741)&gt;99.949%,"OK","No")</f>
        <v>OK</v>
      </c>
      <c r="D7741" t="e">
        <f>VLOOKUP(J7741,'Ref2'!C:E,3,0)</f>
        <v>#N/A</v>
      </c>
      <c r="F7741">
        <v>3</v>
      </c>
      <c r="I7741" t="e">
        <f>VLOOKUP(J7741,Ref!L:M,2,0)</f>
        <v>#N/A</v>
      </c>
      <c r="J7741" t="s">
        <v>1486</v>
      </c>
      <c r="K7741" t="str">
        <f>VLOOKUP($J7741,Ref!$D:$H,2,0)</f>
        <v xml:space="preserve">Stagsden                                     </v>
      </c>
      <c r="L7741" t="str">
        <f>VLOOKUP($J7741,Ref!$D:$H,3,0)</f>
        <v>Bromham with Oakley and Stagsden</v>
      </c>
      <c r="M7741" t="str">
        <f>VLOOKUP($J7741,Ref!$D:$H,4,0)</f>
        <v>Sharnbrook Deanery</v>
      </c>
      <c r="N7741" t="str">
        <f>VLOOKUP($J7741,Ref!$D:$H,5,0)</f>
        <v>Archdeaconry of Bedford</v>
      </c>
      <c r="S7741">
        <v>616</v>
      </c>
    </row>
    <row r="7742" spans="1:19" x14ac:dyDescent="0.3">
      <c r="A7742">
        <v>2024</v>
      </c>
      <c r="C7742" t="str">
        <f>IF(GETPIVOTDATA("PS % recovery",Sheet4!$B$5,"Parish Name",K7742)&gt;99.949%,"OK","No")</f>
        <v>No</v>
      </c>
      <c r="D7742" t="e">
        <f>VLOOKUP(J7742,'Ref2'!C:E,3,0)</f>
        <v>#N/A</v>
      </c>
      <c r="F7742">
        <v>3</v>
      </c>
      <c r="I7742" t="e">
        <f>VLOOKUP(J7742,Ref!L:M,2,0)</f>
        <v>#N/A</v>
      </c>
      <c r="J7742" t="s">
        <v>1476</v>
      </c>
      <c r="K7742" t="str">
        <f>VLOOKUP($J7742,Ref!$D:$H,2,0)</f>
        <v xml:space="preserve">Stevington                                   </v>
      </c>
      <c r="L7742" t="str">
        <f>VLOOKUP($J7742,Ref!$D:$H,3,0)</f>
        <v>Chellington Team</v>
      </c>
      <c r="M7742" t="str">
        <f>VLOOKUP($J7742,Ref!$D:$H,4,0)</f>
        <v>Sharnbrook Deanery</v>
      </c>
      <c r="N7742" t="str">
        <f>VLOOKUP($J7742,Ref!$D:$H,5,0)</f>
        <v>Archdeaconry of Bedford</v>
      </c>
      <c r="S7742">
        <v>800</v>
      </c>
    </row>
    <row r="7743" spans="1:19" x14ac:dyDescent="0.3">
      <c r="A7743">
        <v>2024</v>
      </c>
      <c r="C7743" t="str">
        <f>IF(GETPIVOTDATA("PS % recovery",Sheet4!$B$5,"Parish Name",K7743)&gt;99.949%,"OK","No")</f>
        <v>No</v>
      </c>
      <c r="D7743" t="e">
        <f>VLOOKUP(J7743,'Ref2'!C:E,3,0)</f>
        <v>#N/A</v>
      </c>
      <c r="F7743">
        <v>3</v>
      </c>
      <c r="I7743" t="e">
        <f>VLOOKUP(J7743,Ref!L:M,2,0)</f>
        <v>#N/A</v>
      </c>
      <c r="J7743" t="s">
        <v>1466</v>
      </c>
      <c r="K7743" t="str">
        <f>VLOOKUP($J7743,Ref!$D:$H,2,0)</f>
        <v xml:space="preserve">Thurleigh (LEP)                              </v>
      </c>
      <c r="L7743" t="str">
        <f>VLOOKUP($J7743,Ref!$D:$H,3,0)</f>
        <v>Milton Ernest, Pavenham and Thurleigh</v>
      </c>
      <c r="M7743" t="str">
        <f>VLOOKUP($J7743,Ref!$D:$H,4,0)</f>
        <v>Sharnbrook Deanery</v>
      </c>
      <c r="N7743" t="str">
        <f>VLOOKUP($J7743,Ref!$D:$H,5,0)</f>
        <v>Archdeaconry of Bedford</v>
      </c>
      <c r="S7743">
        <v>0.01</v>
      </c>
    </row>
    <row r="7744" spans="1:19" x14ac:dyDescent="0.3">
      <c r="A7744">
        <v>2024</v>
      </c>
      <c r="C7744" t="str">
        <f>IF(GETPIVOTDATA("PS % recovery",Sheet4!$B$5,"Parish Name",K7744)&gt;99.949%,"OK","No")</f>
        <v>No</v>
      </c>
      <c r="D7744" t="e">
        <f>VLOOKUP(J7744,'Ref2'!C:E,3,0)</f>
        <v>#N/A</v>
      </c>
      <c r="F7744">
        <v>3</v>
      </c>
      <c r="I7744" t="e">
        <f>VLOOKUP(J7744,Ref!L:M,2,0)</f>
        <v>#N/A</v>
      </c>
      <c r="J7744" t="s">
        <v>1478</v>
      </c>
      <c r="K7744" t="str">
        <f>VLOOKUP($J7744,Ref!$D:$H,2,0)</f>
        <v xml:space="preserve">Turvey                                       </v>
      </c>
      <c r="L7744" t="str">
        <f>VLOOKUP($J7744,Ref!$D:$H,3,0)</f>
        <v>Chellington Team</v>
      </c>
      <c r="M7744" t="str">
        <f>VLOOKUP($J7744,Ref!$D:$H,4,0)</f>
        <v>Sharnbrook Deanery</v>
      </c>
      <c r="N7744" t="str">
        <f>VLOOKUP($J7744,Ref!$D:$H,5,0)</f>
        <v>Archdeaconry of Bedford</v>
      </c>
      <c r="S7744">
        <v>2325</v>
      </c>
    </row>
    <row r="7745" spans="1:21" x14ac:dyDescent="0.3">
      <c r="A7745">
        <v>2024</v>
      </c>
      <c r="C7745" t="str">
        <f>IF(GETPIVOTDATA("PS % recovery",Sheet4!$B$5,"Parish Name",K7745)&gt;99.949%,"OK","No")</f>
        <v>No</v>
      </c>
      <c r="D7745" t="e">
        <f>VLOOKUP(J7745,'Ref2'!C:E,3,0)</f>
        <v>#N/A</v>
      </c>
      <c r="F7745">
        <v>3</v>
      </c>
      <c r="I7745" t="e">
        <f>VLOOKUP(J7745,Ref!L:M,2,0)</f>
        <v>#N/A</v>
      </c>
      <c r="J7745" t="s">
        <v>1456</v>
      </c>
      <c r="K7745" t="str">
        <f>VLOOKUP($J7745,Ref!$D:$H,2,0)</f>
        <v xml:space="preserve">Wilden                                       </v>
      </c>
      <c r="L7745" t="str">
        <f>VLOOKUP($J7745,Ref!$D:$H,3,0)</f>
        <v>Wilden with Colmworth and Ravensden</v>
      </c>
      <c r="M7745" t="str">
        <f>VLOOKUP($J7745,Ref!$D:$H,4,0)</f>
        <v>Sharnbrook Deanery</v>
      </c>
      <c r="N7745" t="str">
        <f>VLOOKUP($J7745,Ref!$D:$H,5,0)</f>
        <v>Archdeaconry of Bedford</v>
      </c>
      <c r="S7745">
        <v>100</v>
      </c>
    </row>
    <row r="7746" spans="1:21" x14ac:dyDescent="0.3">
      <c r="A7746">
        <v>2024</v>
      </c>
      <c r="C7746" t="str">
        <f>IF(GETPIVOTDATA("PS % recovery",Sheet4!$B$5,"Parish Name",K7746)&gt;99.949%,"OK","No")</f>
        <v>No</v>
      </c>
      <c r="D7746" t="e">
        <f>VLOOKUP(J7746,'Ref2'!C:E,3,0)</f>
        <v>#N/A</v>
      </c>
      <c r="F7746">
        <v>3</v>
      </c>
      <c r="I7746" t="e">
        <f>VLOOKUP(J7746,Ref!L:M,2,0)</f>
        <v>#N/A</v>
      </c>
      <c r="J7746" t="s">
        <v>1474</v>
      </c>
      <c r="K7746" t="str">
        <f>VLOOKUP($J7746,Ref!$D:$H,2,0)</f>
        <v xml:space="preserve">Wymington                                    </v>
      </c>
      <c r="L7746" t="str">
        <f>VLOOKUP($J7746,Ref!$D:$H,3,0)</f>
        <v>Chellington Team</v>
      </c>
      <c r="M7746" t="str">
        <f>VLOOKUP($J7746,Ref!$D:$H,4,0)</f>
        <v>Sharnbrook Deanery</v>
      </c>
      <c r="N7746" t="str">
        <f>VLOOKUP($J7746,Ref!$D:$H,5,0)</f>
        <v>Archdeaconry of Bedford</v>
      </c>
    </row>
    <row r="7747" spans="1:21" x14ac:dyDescent="0.3">
      <c r="A7747">
        <v>2024</v>
      </c>
      <c r="C7747" t="str">
        <f>IF(GETPIVOTDATA("PS % recovery",Sheet4!$B$5,"Parish Name",K7747)&gt;99.949%,"OK","No")</f>
        <v>No</v>
      </c>
      <c r="D7747" t="e">
        <f>VLOOKUP(J7747,'Ref2'!C:E,3,0)</f>
        <v>#N/A</v>
      </c>
      <c r="F7747">
        <v>3</v>
      </c>
      <c r="I7747" t="e">
        <f>VLOOKUP(J7747,Ref!L:M,2,0)</f>
        <v>#N/A</v>
      </c>
      <c r="J7747" t="s">
        <v>1480</v>
      </c>
      <c r="K7747" t="str">
        <f>VLOOKUP($J7747,Ref!$D:$H,2,0)</f>
        <v xml:space="preserve">The Stodden Churches                         </v>
      </c>
      <c r="L7747" t="str">
        <f>VLOOKUP($J7747,Ref!$D:$H,3,0)</f>
        <v>The Stodden Churches</v>
      </c>
      <c r="M7747" t="str">
        <f>VLOOKUP($J7747,Ref!$D:$H,4,0)</f>
        <v>Sharnbrook Deanery</v>
      </c>
      <c r="N7747" t="str">
        <f>VLOOKUP($J7747,Ref!$D:$H,5,0)</f>
        <v>Archdeaconry of Bedford</v>
      </c>
      <c r="S7747">
        <v>2000</v>
      </c>
    </row>
    <row r="7748" spans="1:21" x14ac:dyDescent="0.3">
      <c r="A7748">
        <v>2024</v>
      </c>
      <c r="C7748" t="str">
        <f>IF(GETPIVOTDATA("PS % recovery",Sheet4!$B$5,"Parish Name",K7748)&gt;99.949%,"OK","No")</f>
        <v>No</v>
      </c>
      <c r="D7748" t="e">
        <f>VLOOKUP(J7748,'Ref2'!C:E,3,0)</f>
        <v>#N/A</v>
      </c>
      <c r="F7748">
        <v>3</v>
      </c>
      <c r="I7748" t="e">
        <f>VLOOKUP(J7748,Ref!L:M,2,0)</f>
        <v>#N/A</v>
      </c>
      <c r="J7748" t="s">
        <v>1015</v>
      </c>
      <c r="K7748" t="str">
        <f>VLOOKUP($J7748,Ref!$D:$H,2,0)</f>
        <v xml:space="preserve">Boxmoor                                      </v>
      </c>
      <c r="L7748" t="str">
        <f>VLOOKUP($J7748,Ref!$D:$H,3,0)</f>
        <v>Boxmoor</v>
      </c>
      <c r="M7748" t="str">
        <f>VLOOKUP($J7748,Ref!$D:$H,4,0)</f>
        <v>Hemel Hempstead Deanery</v>
      </c>
      <c r="N7748" t="str">
        <f>VLOOKUP($J7748,Ref!$D:$H,5,0)</f>
        <v xml:space="preserve">Archdeaconry of St Albans </v>
      </c>
    </row>
    <row r="7749" spans="1:21" x14ac:dyDescent="0.3">
      <c r="A7749">
        <v>2024</v>
      </c>
      <c r="C7749" t="str">
        <f>IF(GETPIVOTDATA("PS % recovery",Sheet4!$B$5,"Parish Name",K7749)&gt;99.949%,"OK","No")</f>
        <v>OK</v>
      </c>
      <c r="D7749" t="e">
        <f>VLOOKUP(J7749,'Ref2'!C:E,3,0)</f>
        <v>#N/A</v>
      </c>
      <c r="F7749">
        <v>3</v>
      </c>
      <c r="I7749" t="e">
        <f>VLOOKUP(J7749,Ref!L:M,2,0)</f>
        <v>#N/A</v>
      </c>
      <c r="J7749" t="s">
        <v>1017</v>
      </c>
      <c r="K7749" t="str">
        <f>VLOOKUP($J7749,Ref!$D:$H,2,0)</f>
        <v xml:space="preserve">Hammerfield, St Francis of Assisi            </v>
      </c>
      <c r="L7749" t="str">
        <f>VLOOKUP($J7749,Ref!$D:$H,3,0)</f>
        <v>Boxmoor</v>
      </c>
      <c r="M7749" t="str">
        <f>VLOOKUP($J7749,Ref!$D:$H,4,0)</f>
        <v>Hemel Hempstead Deanery</v>
      </c>
      <c r="N7749" t="str">
        <f>VLOOKUP($J7749,Ref!$D:$H,5,0)</f>
        <v xml:space="preserve">Archdeaconry of St Albans </v>
      </c>
      <c r="S7749">
        <v>395</v>
      </c>
    </row>
    <row r="7750" spans="1:21" x14ac:dyDescent="0.3">
      <c r="A7750">
        <v>2024</v>
      </c>
      <c r="C7750" t="str">
        <f>IF(GETPIVOTDATA("PS % recovery",Sheet4!$B$5,"Parish Name",K7750)&gt;99.949%,"OK","No")</f>
        <v>OK</v>
      </c>
      <c r="D7750" t="e">
        <f>VLOOKUP(J7750,'Ref2'!C:E,3,0)</f>
        <v>#N/A</v>
      </c>
      <c r="F7750">
        <v>3</v>
      </c>
      <c r="I7750" t="e">
        <f>VLOOKUP(J7750,Ref!L:M,2,0)</f>
        <v>#N/A</v>
      </c>
      <c r="J7750" t="s">
        <v>1019</v>
      </c>
      <c r="K7750" t="str">
        <f>VLOOKUP($J7750,Ref!$D:$H,2,0)</f>
        <v xml:space="preserve">Apsley End                                   </v>
      </c>
      <c r="L7750" t="str">
        <f>VLOOKUP($J7750,Ref!$D:$H,3,0)</f>
        <v>Langelei Team Ministry</v>
      </c>
      <c r="M7750" t="str">
        <f>VLOOKUP($J7750,Ref!$D:$H,4,0)</f>
        <v>Hemel Hempstead Deanery</v>
      </c>
      <c r="N7750" t="str">
        <f>VLOOKUP($J7750,Ref!$D:$H,5,0)</f>
        <v xml:space="preserve">Archdeaconry of St Albans </v>
      </c>
      <c r="S7750">
        <v>1000</v>
      </c>
    </row>
    <row r="7751" spans="1:21" x14ac:dyDescent="0.3">
      <c r="A7751">
        <v>2024</v>
      </c>
      <c r="C7751" t="str">
        <f>IF(GETPIVOTDATA("PS % recovery",Sheet4!$B$5,"Parish Name",K7751)&gt;99.949%,"OK","No")</f>
        <v>No</v>
      </c>
      <c r="D7751" t="e">
        <f>VLOOKUP(J7751,'Ref2'!C:E,3,0)</f>
        <v>#N/A</v>
      </c>
      <c r="F7751">
        <v>3</v>
      </c>
      <c r="I7751" t="e">
        <f>VLOOKUP(J7751,Ref!L:M,2,0)</f>
        <v>#N/A</v>
      </c>
      <c r="J7751" t="s">
        <v>1021</v>
      </c>
      <c r="K7751" t="str">
        <f>VLOOKUP($J7751,Ref!$D:$H,2,0)</f>
        <v xml:space="preserve">Bennetts End                                 </v>
      </c>
      <c r="L7751" t="str">
        <f>VLOOKUP($J7751,Ref!$D:$H,3,0)</f>
        <v>Langelei Team Ministry</v>
      </c>
      <c r="M7751" t="str">
        <f>VLOOKUP($J7751,Ref!$D:$H,4,0)</f>
        <v>Hemel Hempstead Deanery</v>
      </c>
      <c r="N7751" t="str">
        <f>VLOOKUP($J7751,Ref!$D:$H,5,0)</f>
        <v xml:space="preserve">Archdeaconry of St Albans </v>
      </c>
      <c r="S7751">
        <v>1000</v>
      </c>
    </row>
    <row r="7752" spans="1:21" x14ac:dyDescent="0.3">
      <c r="A7752">
        <v>2024</v>
      </c>
      <c r="C7752" t="str">
        <f>IF(GETPIVOTDATA("PS % recovery",Sheet4!$B$5,"Parish Name",K7752)&gt;99.949%,"OK","No")</f>
        <v>OK</v>
      </c>
      <c r="D7752" t="e">
        <f>VLOOKUP(J7752,'Ref2'!C:E,3,0)</f>
        <v>#N/A</v>
      </c>
      <c r="F7752">
        <v>3</v>
      </c>
      <c r="I7752" t="e">
        <f>VLOOKUP(J7752,Ref!L:M,2,0)</f>
        <v>#N/A</v>
      </c>
      <c r="J7752" t="s">
        <v>1023</v>
      </c>
      <c r="K7752" t="str">
        <f>VLOOKUP($J7752,Ref!$D:$H,2,0)</f>
        <v xml:space="preserve">Leverstock Green                             </v>
      </c>
      <c r="L7752" t="str">
        <f>VLOOKUP($J7752,Ref!$D:$H,3,0)</f>
        <v>Langelei Team Ministry</v>
      </c>
      <c r="M7752" t="str">
        <f>VLOOKUP($J7752,Ref!$D:$H,4,0)</f>
        <v>Hemel Hempstead Deanery</v>
      </c>
      <c r="N7752" t="str">
        <f>VLOOKUP($J7752,Ref!$D:$H,5,0)</f>
        <v xml:space="preserve">Archdeaconry of St Albans </v>
      </c>
      <c r="S7752">
        <v>5800</v>
      </c>
    </row>
    <row r="7753" spans="1:21" x14ac:dyDescent="0.3">
      <c r="A7753">
        <v>2024</v>
      </c>
      <c r="C7753" t="str">
        <f>IF(GETPIVOTDATA("PS % recovery",Sheet4!$B$5,"Parish Name",K7753)&gt;99.949%,"OK","No")</f>
        <v>OK</v>
      </c>
      <c r="D7753" t="e">
        <f>VLOOKUP(J7753,'Ref2'!C:E,3,0)</f>
        <v>#N/A</v>
      </c>
      <c r="F7753">
        <v>3</v>
      </c>
      <c r="I7753" t="e">
        <f>VLOOKUP(J7753,Ref!L:M,2,0)</f>
        <v>#N/A</v>
      </c>
      <c r="J7753" t="s">
        <v>1007</v>
      </c>
      <c r="K7753" t="str">
        <f>VLOOKUP($J7753,Ref!$D:$H,2,0)</f>
        <v xml:space="preserve">Hemel Hempstead, St Barnabas, Adeyfield      </v>
      </c>
      <c r="L7753" t="str">
        <f>VLOOKUP($J7753,Ref!$D:$H,3,0)</f>
        <v>Hemel Hempstead Team Ministry</v>
      </c>
      <c r="M7753" t="str">
        <f>VLOOKUP($J7753,Ref!$D:$H,4,0)</f>
        <v>Hemel Hempstead Deanery</v>
      </c>
      <c r="N7753" t="str">
        <f>VLOOKUP($J7753,Ref!$D:$H,5,0)</f>
        <v xml:space="preserve">Archdeaconry of St Albans </v>
      </c>
      <c r="S7753">
        <v>4404</v>
      </c>
    </row>
    <row r="7754" spans="1:21" x14ac:dyDescent="0.3">
      <c r="A7754">
        <v>2024</v>
      </c>
      <c r="C7754" t="str">
        <f>IF(GETPIVOTDATA("PS % recovery",Sheet4!$B$5,"Parish Name",K7754)&gt;99.949%,"OK","No")</f>
        <v>No</v>
      </c>
      <c r="D7754" t="e">
        <f>VLOOKUP(J7754,'Ref2'!C:E,3,0)</f>
        <v>#N/A</v>
      </c>
      <c r="F7754">
        <v>3</v>
      </c>
      <c r="I7754" t="e">
        <f>VLOOKUP(J7754,Ref!L:M,2,0)</f>
        <v>#N/A</v>
      </c>
      <c r="J7754" t="s">
        <v>1009</v>
      </c>
      <c r="K7754" t="str">
        <f>VLOOKUP($J7754,Ref!$D:$H,2,0)</f>
        <v xml:space="preserve">Hemel Hempstead, Grovehill and Woodhall Farm </v>
      </c>
      <c r="L7754" t="str">
        <f>VLOOKUP($J7754,Ref!$D:$H,3,0)</f>
        <v>Hemel Hempstead Team Ministry</v>
      </c>
      <c r="M7754" t="str">
        <f>VLOOKUP($J7754,Ref!$D:$H,4,0)</f>
        <v>Hemel Hempstead Deanery</v>
      </c>
      <c r="N7754" t="str">
        <f>VLOOKUP($J7754,Ref!$D:$H,5,0)</f>
        <v xml:space="preserve">Archdeaconry of St Albans </v>
      </c>
      <c r="S7754">
        <v>1910</v>
      </c>
    </row>
    <row r="7755" spans="1:21" x14ac:dyDescent="0.3">
      <c r="A7755">
        <v>2024</v>
      </c>
      <c r="C7755" t="str">
        <f>IF(GETPIVOTDATA("PS % recovery",Sheet4!$B$5,"Parish Name",K7755)&gt;99.949%,"OK","No")</f>
        <v>OK</v>
      </c>
      <c r="D7755" t="e">
        <f>VLOOKUP(J7755,'Ref2'!C:E,3,0)</f>
        <v>#N/A</v>
      </c>
      <c r="F7755">
        <v>3</v>
      </c>
      <c r="I7755" t="e">
        <f>VLOOKUP(J7755,Ref!L:M,2,0)</f>
        <v>#N/A</v>
      </c>
      <c r="J7755" t="s">
        <v>1011</v>
      </c>
      <c r="K7755" t="str">
        <f>VLOOKUP($J7755,Ref!$D:$H,2,0)</f>
        <v xml:space="preserve">Hemel Hempstead, St Mary and St Paul         </v>
      </c>
      <c r="L7755" t="str">
        <f>VLOOKUP($J7755,Ref!$D:$H,3,0)</f>
        <v>Hemel Hempstead Team Ministry</v>
      </c>
      <c r="M7755" t="str">
        <f>VLOOKUP($J7755,Ref!$D:$H,4,0)</f>
        <v>Hemel Hempstead Deanery</v>
      </c>
      <c r="N7755" t="str">
        <f>VLOOKUP($J7755,Ref!$D:$H,5,0)</f>
        <v xml:space="preserve">Archdeaconry of St Albans </v>
      </c>
      <c r="S7755">
        <v>4760</v>
      </c>
    </row>
    <row r="7756" spans="1:21" x14ac:dyDescent="0.3">
      <c r="A7756">
        <v>2024</v>
      </c>
      <c r="C7756" t="str">
        <f>IF(GETPIVOTDATA("PS % recovery",Sheet4!$B$5,"Parish Name",K7756)&gt;99.949%,"OK","No")</f>
        <v>No</v>
      </c>
      <c r="D7756" t="e">
        <f>VLOOKUP(J7756,'Ref2'!C:E,3,0)</f>
        <v>#N/A</v>
      </c>
      <c r="F7756">
        <v>3</v>
      </c>
      <c r="I7756" t="e">
        <f>VLOOKUP(J7756,Ref!L:M,2,0)</f>
        <v>#N/A</v>
      </c>
      <c r="J7756" t="s">
        <v>1013</v>
      </c>
      <c r="K7756" t="str">
        <f>VLOOKUP($J7756,Ref!$D:$H,2,0)</f>
        <v xml:space="preserve">Hemel Hempstead, Warners End and Gadebridge  </v>
      </c>
      <c r="L7756" t="str">
        <f>VLOOKUP($J7756,Ref!$D:$H,3,0)</f>
        <v>Hemel Hempstead Team Ministry</v>
      </c>
      <c r="M7756" t="str">
        <f>VLOOKUP($J7756,Ref!$D:$H,4,0)</f>
        <v>Hemel Hempstead Deanery</v>
      </c>
      <c r="N7756" t="str">
        <f>VLOOKUP($J7756,Ref!$D:$H,5,0)</f>
        <v xml:space="preserve">Archdeaconry of St Albans </v>
      </c>
      <c r="S7756">
        <v>800</v>
      </c>
    </row>
    <row r="7757" spans="1:21" x14ac:dyDescent="0.3">
      <c r="A7757">
        <v>2024</v>
      </c>
      <c r="C7757" t="str">
        <f>IF(GETPIVOTDATA("PS % recovery",Sheet4!$B$5,"Parish Name",K7757)&gt;99.949%,"OK","No")</f>
        <v>OK</v>
      </c>
      <c r="D7757" t="e">
        <f>VLOOKUP(J7757,'Ref2'!C:E,3,0)</f>
        <v>#N/A</v>
      </c>
      <c r="F7757">
        <v>3</v>
      </c>
      <c r="I7757" t="e">
        <f>VLOOKUP(J7757,Ref!L:M,2,0)</f>
        <v>#N/A</v>
      </c>
      <c r="J7757" t="s">
        <v>1025</v>
      </c>
      <c r="K7757" t="str">
        <f>VLOOKUP($J7757,Ref!$D:$H,2,0)</f>
        <v xml:space="preserve">Kings Langley                                </v>
      </c>
      <c r="L7757" t="str">
        <f>VLOOKUP($J7757,Ref!$D:$H,3,0)</f>
        <v>Langelei Team Ministry</v>
      </c>
      <c r="M7757" t="str">
        <f>VLOOKUP($J7757,Ref!$D:$H,4,0)</f>
        <v>Hemel Hempstead Deanery</v>
      </c>
      <c r="N7757" t="str">
        <f>VLOOKUP($J7757,Ref!$D:$H,5,0)</f>
        <v xml:space="preserve">Archdeaconry of St Albans </v>
      </c>
      <c r="S7757">
        <v>16274.5</v>
      </c>
    </row>
    <row r="7758" spans="1:21" x14ac:dyDescent="0.3">
      <c r="A7758">
        <v>2024</v>
      </c>
      <c r="C7758" t="e">
        <f>IF(GETPIVOTDATA("PS % recovery",Sheet4!$B$5,"Parish Name",K7758)&gt;99.949%,"OK","No")</f>
        <v>#REF!</v>
      </c>
      <c r="D7758" t="e">
        <f>VLOOKUP(J7758,'Ref2'!C:E,3,0)</f>
        <v>#N/A</v>
      </c>
      <c r="F7758">
        <v>3</v>
      </c>
      <c r="I7758" t="e">
        <f>VLOOKUP(J7758,Ref!L:M,2,0)</f>
        <v>#N/A</v>
      </c>
      <c r="J7758" s="108" t="s">
        <v>1715</v>
      </c>
      <c r="K7758" t="s">
        <v>1717</v>
      </c>
      <c r="L7758" t="s">
        <v>423</v>
      </c>
      <c r="M7758" t="s">
        <v>20</v>
      </c>
      <c r="N7758" t="s">
        <v>14</v>
      </c>
      <c r="S7758">
        <f>10774-4232</f>
        <v>6542</v>
      </c>
    </row>
    <row r="7759" spans="1:21" x14ac:dyDescent="0.3">
      <c r="B7759">
        <v>2022</v>
      </c>
      <c r="C7759" t="str">
        <f>IF(GETPIVOTDATA("PS % recovery",Sheet4!$B$5,"Parish Name",K7759)&gt;99.949%,"OK","No")</f>
        <v>No</v>
      </c>
      <c r="D7759" t="e">
        <f>VLOOKUP(J7759,'Ref2'!C:E,3,0)</f>
        <v>#N/A</v>
      </c>
      <c r="F7759">
        <v>3</v>
      </c>
      <c r="G7759" t="s">
        <v>1503</v>
      </c>
      <c r="H7759">
        <v>2024</v>
      </c>
      <c r="I7759" t="e">
        <f>VLOOKUP(J7759,Ref!L:M,2,0)</f>
        <v>#N/A</v>
      </c>
      <c r="J7759" s="108" t="s">
        <v>945</v>
      </c>
      <c r="K7759" t="str">
        <f>VLOOKUP($J7759,Ref!$D:$H,2,0)</f>
        <v xml:space="preserve">St Albans, St Peter                          </v>
      </c>
      <c r="L7759" t="str">
        <f>VLOOKUP($J7759,Ref!$D:$H,3,0)</f>
        <v>St Albans, St Peter</v>
      </c>
      <c r="M7759" t="str">
        <f>VLOOKUP($J7759,Ref!$D:$H,4,0)</f>
        <v>St Albans Deanery</v>
      </c>
      <c r="N7759" t="str">
        <f>VLOOKUP($J7759,Ref!$D:$H,5,0)</f>
        <v xml:space="preserve">Archdeaconry of St Albans </v>
      </c>
      <c r="S7759">
        <v>2293</v>
      </c>
      <c r="U7759">
        <f>-S7759</f>
        <v>-2293</v>
      </c>
    </row>
    <row r="7760" spans="1:21" x14ac:dyDescent="0.3">
      <c r="B7760">
        <v>2023</v>
      </c>
      <c r="C7760" t="str">
        <f>IF(GETPIVOTDATA("PS % recovery",Sheet4!$B$5,"Parish Name",K7760)&gt;99.949%,"OK","No")</f>
        <v>No</v>
      </c>
      <c r="D7760" t="e">
        <f>VLOOKUP(J7760,'Ref2'!C:E,3,0)</f>
        <v>#N/A</v>
      </c>
      <c r="F7760">
        <v>3</v>
      </c>
      <c r="G7760" t="s">
        <v>1503</v>
      </c>
      <c r="H7760">
        <v>2024</v>
      </c>
      <c r="I7760" t="e">
        <f>VLOOKUP(J7760,Ref!L:M,2,0)</f>
        <v>#N/A</v>
      </c>
      <c r="J7760" s="108" t="s">
        <v>945</v>
      </c>
      <c r="K7760" t="str">
        <f>VLOOKUP($J7760,Ref!$D:$H,2,0)</f>
        <v xml:space="preserve">St Albans, St Peter                          </v>
      </c>
      <c r="L7760" t="str">
        <f>VLOOKUP($J7760,Ref!$D:$H,3,0)</f>
        <v>St Albans, St Peter</v>
      </c>
      <c r="M7760" t="str">
        <f>VLOOKUP($J7760,Ref!$D:$H,4,0)</f>
        <v>St Albans Deanery</v>
      </c>
      <c r="N7760" t="str">
        <f>VLOOKUP($J7760,Ref!$D:$H,5,0)</f>
        <v xml:space="preserve">Archdeaconry of St Albans </v>
      </c>
      <c r="S7760">
        <v>2217</v>
      </c>
      <c r="U7760">
        <f>-S7760</f>
        <v>-2217</v>
      </c>
    </row>
    <row r="7761" spans="1:21" x14ac:dyDescent="0.3">
      <c r="B7761">
        <v>2023</v>
      </c>
      <c r="C7761" t="str">
        <f>IF(GETPIVOTDATA("PS % recovery",Sheet4!$B$5,"Parish Name",K7761)&gt;99.949%,"OK","No")</f>
        <v>No</v>
      </c>
      <c r="D7761" t="e">
        <f>VLOOKUP(J7761,'Ref2'!C:E,3,0)</f>
        <v>#N/A</v>
      </c>
      <c r="F7761">
        <v>3</v>
      </c>
      <c r="G7761" t="s">
        <v>1503</v>
      </c>
      <c r="H7761">
        <v>2024</v>
      </c>
      <c r="I7761" t="e">
        <f>VLOOKUP(J7761,Ref!L:M,2,0)</f>
        <v>#N/A</v>
      </c>
      <c r="J7761" s="108" t="s">
        <v>1380</v>
      </c>
      <c r="K7761" t="str">
        <f>VLOOKUP($J7761,Ref!$D:$H,2,0)</f>
        <v xml:space="preserve">Chalgrave                                    </v>
      </c>
      <c r="L7761" t="str">
        <f>VLOOKUP($J7761,Ref!$D:$H,3,0)</f>
        <v>Toddington and Chalgrave</v>
      </c>
      <c r="M7761" t="str">
        <f>VLOOKUP($J7761,Ref!$D:$H,4,0)</f>
        <v>Dunstable Deanery</v>
      </c>
      <c r="N7761" t="str">
        <f>VLOOKUP($J7761,Ref!$D:$H,5,0)</f>
        <v>Archdeaconry of Bedford</v>
      </c>
      <c r="S7761">
        <v>3974.25</v>
      </c>
      <c r="U7761">
        <f>-S7761</f>
        <v>-3974.25</v>
      </c>
    </row>
    <row r="7762" spans="1:21" x14ac:dyDescent="0.3">
      <c r="A7762">
        <v>2024</v>
      </c>
      <c r="C7762" t="str">
        <f>IF(GETPIVOTDATA("PS % recovery",Sheet4!$B$5,"Parish Name",K7762)&gt;99.949%,"OK","No")</f>
        <v>OK</v>
      </c>
      <c r="D7762" t="e">
        <f>VLOOKUP(J7762,'Ref2'!C:E,3,0)</f>
        <v>#N/A</v>
      </c>
      <c r="F7762">
        <v>4</v>
      </c>
      <c r="I7762" t="e">
        <f>VLOOKUP(J7762,Ref!L:M,2,0)</f>
        <v>#N/A</v>
      </c>
      <c r="J7762" s="108" t="s">
        <v>1036</v>
      </c>
      <c r="K7762" t="str">
        <f>VLOOKUP($J7762,Ref!$D:$H,2,0)</f>
        <v xml:space="preserve">Potters Bar                                  </v>
      </c>
      <c r="L7762" t="str">
        <f>VLOOKUP($J7762,Ref!$D:$H,3,0)</f>
        <v>Potters Bar</v>
      </c>
      <c r="M7762" t="str">
        <f>VLOOKUP($J7762,Ref!$D:$H,4,0)</f>
        <v>Barnet Deanery</v>
      </c>
      <c r="N7762" t="str">
        <f>VLOOKUP($J7762,Ref!$D:$H,5,0)</f>
        <v>Archdeaconry of Hertford</v>
      </c>
      <c r="S7762">
        <v>10389</v>
      </c>
    </row>
    <row r="7763" spans="1:21" x14ac:dyDescent="0.3">
      <c r="A7763">
        <v>2024</v>
      </c>
      <c r="C7763" t="str">
        <f>IF(GETPIVOTDATA("PS % recovery",Sheet4!$B$5,"Parish Name",K7763)&gt;99.949%,"OK","No")</f>
        <v>No</v>
      </c>
      <c r="D7763" t="e">
        <f>VLOOKUP(J7763,'Ref2'!C:E,3,0)</f>
        <v>#N/A</v>
      </c>
      <c r="F7763">
        <v>4</v>
      </c>
      <c r="I7763" t="e">
        <f>VLOOKUP(J7763,Ref!L:M,2,0)</f>
        <v>#N/A</v>
      </c>
      <c r="J7763" s="108" t="s">
        <v>1046</v>
      </c>
      <c r="K7763" t="str">
        <f>VLOOKUP($J7763,Ref!$D:$H,2,0)</f>
        <v xml:space="preserve">Elstree and Borehamwood                      </v>
      </c>
      <c r="L7763" t="str">
        <f>VLOOKUP($J7763,Ref!$D:$H,3,0)</f>
        <v>Elstree and Borehamwood Team Ministry</v>
      </c>
      <c r="M7763" t="str">
        <f>VLOOKUP($J7763,Ref!$D:$H,4,0)</f>
        <v>Barnet Deanery</v>
      </c>
      <c r="N7763" t="str">
        <f>VLOOKUP($J7763,Ref!$D:$H,5,0)</f>
        <v>Archdeaconry of Hertford</v>
      </c>
      <c r="S7763">
        <v>0</v>
      </c>
    </row>
    <row r="7764" spans="1:21" x14ac:dyDescent="0.3">
      <c r="A7764">
        <v>2024</v>
      </c>
      <c r="C7764" t="str">
        <f>IF(GETPIVOTDATA("PS % recovery",Sheet4!$B$5,"Parish Name",K7764)&gt;99.949%,"OK","No")</f>
        <v>OK</v>
      </c>
      <c r="D7764" t="e">
        <f>VLOOKUP(J7764,'Ref2'!C:E,3,0)</f>
        <v>#N/A</v>
      </c>
      <c r="F7764">
        <v>4</v>
      </c>
      <c r="I7764" t="e">
        <f>VLOOKUP(J7764,Ref!L:M,2,0)</f>
        <v>#N/A</v>
      </c>
      <c r="J7764" s="108" t="s">
        <v>1027</v>
      </c>
      <c r="K7764" t="str">
        <f>VLOOKUP($J7764,Ref!$D:$H,2,0)</f>
        <v xml:space="preserve">Chipping Barnet                              </v>
      </c>
      <c r="L7764" t="str">
        <f>VLOOKUP($J7764,Ref!$D:$H,3,0)</f>
        <v>Chipping Barnet Team Ministry</v>
      </c>
      <c r="M7764" t="str">
        <f>VLOOKUP($J7764,Ref!$D:$H,4,0)</f>
        <v>Barnet Deanery</v>
      </c>
      <c r="N7764" t="str">
        <f>VLOOKUP($J7764,Ref!$D:$H,5,0)</f>
        <v>Archdeaconry of Hertford</v>
      </c>
      <c r="S7764">
        <f>17008-7008</f>
        <v>10000</v>
      </c>
    </row>
    <row r="7765" spans="1:21" x14ac:dyDescent="0.3">
      <c r="A7765">
        <v>2024</v>
      </c>
      <c r="C7765" t="str">
        <f>IF(GETPIVOTDATA("PS % recovery",Sheet4!$B$5,"Parish Name",K7765)&gt;99.949%,"OK","No")</f>
        <v>No</v>
      </c>
      <c r="D7765" t="e">
        <f>VLOOKUP(J7765,'Ref2'!C:E,3,0)</f>
        <v>#N/A</v>
      </c>
      <c r="F7765">
        <v>4</v>
      </c>
      <c r="I7765" t="e">
        <f>VLOOKUP(J7765,Ref!L:M,2,0)</f>
        <v>#N/A</v>
      </c>
      <c r="J7765" s="108" t="s">
        <v>1029</v>
      </c>
      <c r="K7765" t="str">
        <f>VLOOKUP($J7765,Ref!$D:$H,2,0)</f>
        <v xml:space="preserve">East Barnet                                  </v>
      </c>
      <c r="L7765" t="str">
        <f>VLOOKUP($J7765,Ref!$D:$H,3,0)</f>
        <v>East Barnet</v>
      </c>
      <c r="M7765" t="str">
        <f>VLOOKUP($J7765,Ref!$D:$H,4,0)</f>
        <v>Barnet Deanery</v>
      </c>
      <c r="N7765" t="str">
        <f>VLOOKUP($J7765,Ref!$D:$H,5,0)</f>
        <v>Archdeaconry of Hertford</v>
      </c>
      <c r="S7765">
        <v>4000</v>
      </c>
    </row>
    <row r="7766" spans="1:21" x14ac:dyDescent="0.3">
      <c r="A7766">
        <v>2024</v>
      </c>
      <c r="C7766" t="str">
        <f>IF(GETPIVOTDATA("PS % recovery",Sheet4!$B$5,"Parish Name",K7766)&gt;99.949%,"OK","No")</f>
        <v>OK</v>
      </c>
      <c r="D7766" t="e">
        <f>VLOOKUP(J7766,'Ref2'!C:E,3,0)</f>
        <v>#N/A</v>
      </c>
      <c r="F7766">
        <v>4</v>
      </c>
      <c r="I7766" t="e">
        <f>VLOOKUP(J7766,Ref!L:M,2,0)</f>
        <v>#N/A</v>
      </c>
      <c r="J7766" s="108" t="s">
        <v>1031</v>
      </c>
      <c r="K7766" t="str">
        <f>VLOOKUP($J7766,Ref!$D:$H,2,0)</f>
        <v xml:space="preserve">Little Heath, Christ Church                  </v>
      </c>
      <c r="L7766" t="str">
        <f>VLOOKUP($J7766,Ref!$D:$H,3,0)</f>
        <v>Little Heath, Christ Church</v>
      </c>
      <c r="M7766" t="str">
        <f>VLOOKUP($J7766,Ref!$D:$H,4,0)</f>
        <v>Barnet Deanery</v>
      </c>
      <c r="N7766" t="str">
        <f>VLOOKUP($J7766,Ref!$D:$H,5,0)</f>
        <v>Archdeaconry of Hertford</v>
      </c>
      <c r="S7766">
        <v>7304.5</v>
      </c>
    </row>
    <row r="7767" spans="1:21" x14ac:dyDescent="0.3">
      <c r="A7767">
        <v>2024</v>
      </c>
      <c r="C7767" t="str">
        <f>IF(GETPIVOTDATA("PS % recovery",Sheet4!$B$5,"Parish Name",K7767)&gt;99.949%,"OK","No")</f>
        <v>No</v>
      </c>
      <c r="D7767" t="e">
        <f>VLOOKUP(J7767,'Ref2'!C:E,3,0)</f>
        <v>#N/A</v>
      </c>
      <c r="F7767">
        <v>4</v>
      </c>
      <c r="I7767" t="e">
        <f>VLOOKUP(J7767,Ref!L:M,2,0)</f>
        <v>#N/A</v>
      </c>
      <c r="J7767" s="108" t="s">
        <v>789</v>
      </c>
      <c r="K7767" t="str">
        <f>VLOOKUP($J7767,Ref!$D:$H,2,0)</f>
        <v xml:space="preserve">Lyonsdown, Holy Trinity                      </v>
      </c>
      <c r="L7767" t="str">
        <f>VLOOKUP($J7767,Ref!$D:$H,3,0)</f>
        <v>Lyonsdown, Holy Trinity</v>
      </c>
      <c r="M7767" t="str">
        <f>VLOOKUP($J7767,Ref!$D:$H,4,0)</f>
        <v>Barnet Deanery</v>
      </c>
      <c r="N7767" t="str">
        <f>VLOOKUP($J7767,Ref!$D:$H,5,0)</f>
        <v>Archdeaconry of Hertford</v>
      </c>
      <c r="S7767">
        <v>2000</v>
      </c>
    </row>
    <row r="7768" spans="1:21" x14ac:dyDescent="0.3">
      <c r="A7768">
        <v>2024</v>
      </c>
      <c r="C7768" t="str">
        <f>IF(GETPIVOTDATA("PS % recovery",Sheet4!$B$5,"Parish Name",K7768)&gt;99.949%,"OK","No")</f>
        <v>OK</v>
      </c>
      <c r="D7768" t="e">
        <f>VLOOKUP(J7768,'Ref2'!C:E,3,0)</f>
        <v>#N/A</v>
      </c>
      <c r="F7768">
        <v>4</v>
      </c>
      <c r="I7768" t="e">
        <f>VLOOKUP(J7768,Ref!L:M,2,0)</f>
        <v>#N/A</v>
      </c>
      <c r="J7768" s="108" t="s">
        <v>1034</v>
      </c>
      <c r="K7768" t="str">
        <f>VLOOKUP($J7768,Ref!$D:$H,2,0)</f>
        <v xml:space="preserve">New Barnet, St James                         </v>
      </c>
      <c r="L7768" t="str">
        <f>VLOOKUP($J7768,Ref!$D:$H,3,0)</f>
        <v>New Barnet, St James</v>
      </c>
      <c r="M7768" t="str">
        <f>VLOOKUP($J7768,Ref!$D:$H,4,0)</f>
        <v>Barnet Deanery</v>
      </c>
      <c r="N7768" t="str">
        <f>VLOOKUP($J7768,Ref!$D:$H,5,0)</f>
        <v>Archdeaconry of Hertford</v>
      </c>
      <c r="S7768">
        <v>6003.17</v>
      </c>
    </row>
    <row r="7769" spans="1:21" x14ac:dyDescent="0.3">
      <c r="A7769">
        <v>2024</v>
      </c>
      <c r="C7769" t="str">
        <f>IF(GETPIVOTDATA("PS % recovery",Sheet4!$B$5,"Parish Name",K7769)&gt;99.949%,"OK","No")</f>
        <v>OK</v>
      </c>
      <c r="D7769" t="e">
        <f>VLOOKUP(J7769,'Ref2'!C:E,3,0)</f>
        <v>#N/A</v>
      </c>
      <c r="F7769">
        <v>4</v>
      </c>
      <c r="I7769" t="e">
        <f>VLOOKUP(J7769,Ref!L:M,2,0)</f>
        <v>#N/A</v>
      </c>
      <c r="J7769" s="108" t="s">
        <v>1038</v>
      </c>
      <c r="K7769" t="str">
        <f>VLOOKUP($J7769,Ref!$D:$H,2,0)</f>
        <v xml:space="preserve">Ridge                                        </v>
      </c>
      <c r="L7769" t="str">
        <f>VLOOKUP($J7769,Ref!$D:$H,3,0)</f>
        <v>South Mymms and Ridge</v>
      </c>
      <c r="M7769" t="str">
        <f>VLOOKUP($J7769,Ref!$D:$H,4,0)</f>
        <v>Barnet Deanery</v>
      </c>
      <c r="N7769" t="str">
        <f>VLOOKUP($J7769,Ref!$D:$H,5,0)</f>
        <v>Archdeaconry of Hertford</v>
      </c>
      <c r="S7769">
        <v>0</v>
      </c>
    </row>
    <row r="7770" spans="1:21" x14ac:dyDescent="0.3">
      <c r="A7770">
        <v>2024</v>
      </c>
      <c r="C7770" t="str">
        <f>IF(GETPIVOTDATA("PS % recovery",Sheet4!$B$5,"Parish Name",K7770)&gt;99.949%,"OK","No")</f>
        <v>OK</v>
      </c>
      <c r="D7770" t="e">
        <f>VLOOKUP(J7770,'Ref2'!C:E,3,0)</f>
        <v>#N/A</v>
      </c>
      <c r="F7770">
        <v>4</v>
      </c>
      <c r="I7770" t="e">
        <f>VLOOKUP(J7770,Ref!L:M,2,0)</f>
        <v>#N/A</v>
      </c>
      <c r="J7770" s="108" t="s">
        <v>1042</v>
      </c>
      <c r="K7770" t="str">
        <f>VLOOKUP($J7770,Ref!$D:$H,2,0)</f>
        <v xml:space="preserve">Potters Bar, King Charles the Martyr         </v>
      </c>
      <c r="L7770" t="str">
        <f>VLOOKUP($J7770,Ref!$D:$H,3,0)</f>
        <v>Potters Bar, King Charles the Martyr</v>
      </c>
      <c r="M7770" t="str">
        <f>VLOOKUP($J7770,Ref!$D:$H,4,0)</f>
        <v>Barnet Deanery</v>
      </c>
      <c r="N7770" t="str">
        <f>VLOOKUP($J7770,Ref!$D:$H,5,0)</f>
        <v>Archdeaconry of Hertford</v>
      </c>
      <c r="S7770">
        <v>5783</v>
      </c>
    </row>
    <row r="7771" spans="1:21" x14ac:dyDescent="0.3">
      <c r="A7771">
        <v>2024</v>
      </c>
      <c r="C7771" t="str">
        <f>IF(GETPIVOTDATA("PS % recovery",Sheet4!$B$5,"Parish Name",K7771)&gt;99.949%,"OK","No")</f>
        <v>OK</v>
      </c>
      <c r="D7771" t="e">
        <f>VLOOKUP(J7771,'Ref2'!C:E,3,0)</f>
        <v>#N/A</v>
      </c>
      <c r="F7771">
        <v>4</v>
      </c>
      <c r="I7771" t="e">
        <f>VLOOKUP(J7771,Ref!L:M,2,0)</f>
        <v>#N/A</v>
      </c>
      <c r="J7771" s="108" t="s">
        <v>1040</v>
      </c>
      <c r="K7771" t="str">
        <f>VLOOKUP($J7771,Ref!$D:$H,2,0)</f>
        <v xml:space="preserve">South Mymms                                  </v>
      </c>
      <c r="L7771" t="str">
        <f>VLOOKUP($J7771,Ref!$D:$H,3,0)</f>
        <v>South Mymms and Ridge</v>
      </c>
      <c r="M7771" t="str">
        <f>VLOOKUP($J7771,Ref!$D:$H,4,0)</f>
        <v>Barnet Deanery</v>
      </c>
      <c r="N7771" t="str">
        <f>VLOOKUP($J7771,Ref!$D:$H,5,0)</f>
        <v>Archdeaconry of Hertford</v>
      </c>
      <c r="S7771">
        <v>689</v>
      </c>
    </row>
    <row r="7772" spans="1:21" x14ac:dyDescent="0.3">
      <c r="A7772">
        <v>2024</v>
      </c>
      <c r="C7772" t="str">
        <f>IF(GETPIVOTDATA("PS % recovery",Sheet4!$B$5,"Parish Name",K7772)&gt;99.949%,"OK","No")</f>
        <v>No</v>
      </c>
      <c r="D7772" t="e">
        <f>VLOOKUP(J7772,'Ref2'!C:E,3,0)</f>
        <v>#N/A</v>
      </c>
      <c r="F7772">
        <v>4</v>
      </c>
      <c r="I7772" t="e">
        <f>VLOOKUP(J7772,Ref!L:M,2,0)</f>
        <v>#N/A</v>
      </c>
      <c r="J7772" s="108" t="s">
        <v>1044</v>
      </c>
      <c r="K7772" t="str">
        <f>VLOOKUP($J7772,Ref!$D:$H,2,0)</f>
        <v xml:space="preserve">Totteridge                                   </v>
      </c>
      <c r="L7772" t="str">
        <f>VLOOKUP($J7772,Ref!$D:$H,3,0)</f>
        <v>Totteridge</v>
      </c>
      <c r="M7772" t="str">
        <f>VLOOKUP($J7772,Ref!$D:$H,4,0)</f>
        <v>Barnet Deanery</v>
      </c>
      <c r="N7772" t="str">
        <f>VLOOKUP($J7772,Ref!$D:$H,5,0)</f>
        <v>Archdeaconry of Hertford</v>
      </c>
      <c r="S7772">
        <v>3000</v>
      </c>
    </row>
    <row r="7773" spans="1:21" x14ac:dyDescent="0.3">
      <c r="A7773">
        <v>2024</v>
      </c>
      <c r="C7773" t="str">
        <f>IF(GETPIVOTDATA("PS % recovery",Sheet4!$B$5,"Parish Name",K7773)&gt;99.949%,"OK","No")</f>
        <v>OK</v>
      </c>
      <c r="D7773" t="e">
        <f>VLOOKUP(J7773,'Ref2'!C:E,3,0)</f>
        <v>#N/A</v>
      </c>
      <c r="F7773">
        <v>4</v>
      </c>
      <c r="I7773" t="e">
        <f>VLOOKUP(J7773,Ref!L:M,2,0)</f>
        <v>#N/A</v>
      </c>
      <c r="J7773" s="108" t="s">
        <v>859</v>
      </c>
      <c r="K7773" t="str">
        <f>VLOOKUP($J7773,Ref!$D:$H,2,0)</f>
        <v xml:space="preserve">Bourne End                                   </v>
      </c>
      <c r="L7773" t="str">
        <f>VLOOKUP($J7773,Ref!$D:$H,3,0)</f>
        <v>Sunnyside with Bourne End</v>
      </c>
      <c r="M7773" t="str">
        <f>VLOOKUP($J7773,Ref!$D:$H,4,0)</f>
        <v>Berkhamsted Deanery</v>
      </c>
      <c r="N7773" t="str">
        <f>VLOOKUP($J7773,Ref!$D:$H,5,0)</f>
        <v xml:space="preserve">Archdeaconry of St Albans </v>
      </c>
      <c r="S7773">
        <v>977</v>
      </c>
    </row>
    <row r="7774" spans="1:21" x14ac:dyDescent="0.3">
      <c r="A7774">
        <v>2024</v>
      </c>
      <c r="C7774" t="str">
        <f>IF(GETPIVOTDATA("PS % recovery",Sheet4!$B$5,"Parish Name",K7774)&gt;99.949%,"OK","No")</f>
        <v>OK</v>
      </c>
      <c r="D7774" t="e">
        <f>VLOOKUP(J7774,'Ref2'!C:E,3,0)</f>
        <v>#N/A</v>
      </c>
      <c r="F7774">
        <v>4</v>
      </c>
      <c r="I7774" t="e">
        <f>VLOOKUP(J7774,Ref!L:M,2,0)</f>
        <v>#N/A</v>
      </c>
      <c r="J7774" s="108" t="s">
        <v>791</v>
      </c>
      <c r="K7774" t="str">
        <f>VLOOKUP($J7774,Ref!$D:$H,2,0)</f>
        <v xml:space="preserve">Great Berkhamsted                            </v>
      </c>
      <c r="L7774" t="str">
        <f>VLOOKUP($J7774,Ref!$D:$H,3,0)</f>
        <v>Berkhamsted Team Ministry</v>
      </c>
      <c r="M7774" t="str">
        <f>VLOOKUP($J7774,Ref!$D:$H,4,0)</f>
        <v>Berkhamsted Deanery</v>
      </c>
      <c r="N7774" t="str">
        <f>VLOOKUP($J7774,Ref!$D:$H,5,0)</f>
        <v xml:space="preserve">Archdeaconry of St Albans </v>
      </c>
      <c r="S7774">
        <v>10544</v>
      </c>
    </row>
    <row r="7775" spans="1:21" x14ac:dyDescent="0.3">
      <c r="A7775">
        <v>2024</v>
      </c>
      <c r="C7775" t="str">
        <f>IF(GETPIVOTDATA("PS % recovery",Sheet4!$B$5,"Parish Name",K7775)&gt;99.949%,"OK","No")</f>
        <v>OK</v>
      </c>
      <c r="D7775" t="e">
        <f>VLOOKUP(J7775,'Ref2'!C:E,3,0)</f>
        <v>#N/A</v>
      </c>
      <c r="F7775">
        <v>4</v>
      </c>
      <c r="I7775" t="e">
        <f>VLOOKUP(J7775,Ref!L:M,2,0)</f>
        <v>#N/A</v>
      </c>
      <c r="J7775" s="108" t="s">
        <v>864</v>
      </c>
      <c r="K7775" t="str">
        <f>VLOOKUP($J7775,Ref!$D:$H,2,0)</f>
        <v xml:space="preserve">Great Gaddesden                              </v>
      </c>
      <c r="L7775" t="str">
        <f>VLOOKUP($J7775,Ref!$D:$H,3,0)</f>
        <v>Berkhamsted Team Ministry</v>
      </c>
      <c r="M7775" t="str">
        <f>VLOOKUP($J7775,Ref!$D:$H,4,0)</f>
        <v>Berkhamsted Deanery</v>
      </c>
      <c r="N7775" t="str">
        <f>VLOOKUP($J7775,Ref!$D:$H,5,0)</f>
        <v xml:space="preserve">Archdeaconry of St Albans </v>
      </c>
      <c r="S7775">
        <v>0</v>
      </c>
    </row>
    <row r="7776" spans="1:21" x14ac:dyDescent="0.3">
      <c r="A7776">
        <v>2024</v>
      </c>
      <c r="C7776" t="str">
        <f>IF(GETPIVOTDATA("PS % recovery",Sheet4!$B$5,"Parish Name",K7776)&gt;99.949%,"OK","No")</f>
        <v>OK</v>
      </c>
      <c r="D7776" t="e">
        <f>VLOOKUP(J7776,'Ref2'!C:E,3,0)</f>
        <v>#N/A</v>
      </c>
      <c r="F7776">
        <v>4</v>
      </c>
      <c r="I7776" t="e">
        <f>VLOOKUP(J7776,Ref!L:M,2,0)</f>
        <v>#N/A</v>
      </c>
      <c r="J7776" s="108" t="s">
        <v>866</v>
      </c>
      <c r="K7776" t="str">
        <f>VLOOKUP($J7776,Ref!$D:$H,2,0)</f>
        <v xml:space="preserve">Little Gaddesden                             </v>
      </c>
      <c r="L7776" t="str">
        <f>VLOOKUP($J7776,Ref!$D:$H,3,0)</f>
        <v>Berkhamsted Team Ministry</v>
      </c>
      <c r="M7776" t="str">
        <f>VLOOKUP($J7776,Ref!$D:$H,4,0)</f>
        <v>Berkhamsted Deanery</v>
      </c>
      <c r="N7776" t="str">
        <f>VLOOKUP($J7776,Ref!$D:$H,5,0)</f>
        <v xml:space="preserve">Archdeaconry of St Albans </v>
      </c>
      <c r="S7776">
        <v>3459</v>
      </c>
    </row>
    <row r="7777" spans="1:19" x14ac:dyDescent="0.3">
      <c r="A7777">
        <v>2024</v>
      </c>
      <c r="C7777" t="str">
        <f>IF(GETPIVOTDATA("PS % recovery",Sheet4!$B$5,"Parish Name",K7777)&gt;99.949%,"OK","No")</f>
        <v>OK</v>
      </c>
      <c r="D7777" t="e">
        <f>VLOOKUP(J7777,'Ref2'!C:E,3,0)</f>
        <v>#N/A</v>
      </c>
      <c r="F7777">
        <v>4</v>
      </c>
      <c r="I7777" t="e">
        <f>VLOOKUP(J7777,Ref!L:M,2,0)</f>
        <v>#N/A</v>
      </c>
      <c r="J7777" s="108" t="s">
        <v>868</v>
      </c>
      <c r="K7777" t="str">
        <f>VLOOKUP($J7777,Ref!$D:$H,2,0)</f>
        <v xml:space="preserve">Nettleden                                    </v>
      </c>
      <c r="L7777" t="str">
        <f>VLOOKUP($J7777,Ref!$D:$H,3,0)</f>
        <v>Berkhamsted Team Ministry</v>
      </c>
      <c r="M7777" t="str">
        <f>VLOOKUP($J7777,Ref!$D:$H,4,0)</f>
        <v>Berkhamsted Deanery</v>
      </c>
      <c r="N7777" t="str">
        <f>VLOOKUP($J7777,Ref!$D:$H,5,0)</f>
        <v xml:space="preserve">Archdeaconry of St Albans </v>
      </c>
      <c r="S7777">
        <v>641.75</v>
      </c>
    </row>
    <row r="7778" spans="1:19" x14ac:dyDescent="0.3">
      <c r="A7778">
        <v>2024</v>
      </c>
      <c r="C7778" t="str">
        <f>IF(GETPIVOTDATA("PS % recovery",Sheet4!$B$5,"Parish Name",K7778)&gt;99.949%,"OK","No")</f>
        <v>OK</v>
      </c>
      <c r="D7778" t="e">
        <f>VLOOKUP(J7778,'Ref2'!C:E,3,0)</f>
        <v>#N/A</v>
      </c>
      <c r="F7778">
        <v>4</v>
      </c>
      <c r="I7778" t="e">
        <f>VLOOKUP(J7778,Ref!L:M,2,0)</f>
        <v>#N/A</v>
      </c>
      <c r="J7778" s="108" t="s">
        <v>871</v>
      </c>
      <c r="K7778" t="str">
        <f>VLOOKUP($J7778,Ref!$D:$H,2,0)</f>
        <v xml:space="preserve">Northchurch                                  </v>
      </c>
      <c r="L7778" t="str">
        <f>VLOOKUP($J7778,Ref!$D:$H,3,0)</f>
        <v>Northchurch and Wigginton</v>
      </c>
      <c r="M7778" t="str">
        <f>VLOOKUP($J7778,Ref!$D:$H,4,0)</f>
        <v>Berkhamsted Deanery</v>
      </c>
      <c r="N7778" t="str">
        <f>VLOOKUP($J7778,Ref!$D:$H,5,0)</f>
        <v xml:space="preserve">Archdeaconry of St Albans </v>
      </c>
      <c r="S7778">
        <v>4819.33</v>
      </c>
    </row>
    <row r="7779" spans="1:19" x14ac:dyDescent="0.3">
      <c r="A7779">
        <v>2024</v>
      </c>
      <c r="C7779" t="str">
        <f>IF(GETPIVOTDATA("PS % recovery",Sheet4!$B$5,"Parish Name",K7779)&gt;99.949%,"OK","No")</f>
        <v>OK</v>
      </c>
      <c r="D7779" t="e">
        <f>VLOOKUP(J7779,'Ref2'!C:E,3,0)</f>
        <v>#N/A</v>
      </c>
      <c r="F7779">
        <v>4</v>
      </c>
      <c r="I7779" t="e">
        <f>VLOOKUP(J7779,Ref!L:M,2,0)</f>
        <v>#N/A</v>
      </c>
      <c r="J7779" s="108" t="s">
        <v>793</v>
      </c>
      <c r="K7779" t="str">
        <f>VLOOKUP($J7779,Ref!$D:$H,2,0)</f>
        <v xml:space="preserve">Potten End, Holy Trinity                     </v>
      </c>
      <c r="L7779" t="str">
        <f>VLOOKUP($J7779,Ref!$D:$H,3,0)</f>
        <v>Berkhamsted Team Ministry</v>
      </c>
      <c r="M7779" t="str">
        <f>VLOOKUP($J7779,Ref!$D:$H,4,0)</f>
        <v>Berkhamsted Deanery</v>
      </c>
      <c r="N7779" t="str">
        <f>VLOOKUP($J7779,Ref!$D:$H,5,0)</f>
        <v xml:space="preserve">Archdeaconry of St Albans </v>
      </c>
      <c r="S7779">
        <v>3830</v>
      </c>
    </row>
    <row r="7780" spans="1:19" x14ac:dyDescent="0.3">
      <c r="A7780">
        <v>2024</v>
      </c>
      <c r="C7780" t="str">
        <f>IF(GETPIVOTDATA("PS % recovery",Sheet4!$B$5,"Parish Name",K7780)&gt;99.949%,"OK","No")</f>
        <v>OK</v>
      </c>
      <c r="D7780" t="e">
        <f>VLOOKUP(J7780,'Ref2'!C:E,3,0)</f>
        <v>#N/A</v>
      </c>
      <c r="F7780">
        <v>4</v>
      </c>
      <c r="I7780" t="e">
        <f>VLOOKUP(J7780,Ref!L:M,2,0)</f>
        <v>#N/A</v>
      </c>
      <c r="J7780" s="108" t="s">
        <v>861</v>
      </c>
      <c r="K7780" t="str">
        <f>VLOOKUP($J7780,Ref!$D:$H,2,0)</f>
        <v xml:space="preserve">Sunnyside, St Michael and All Angels         </v>
      </c>
      <c r="L7780" t="str">
        <f>VLOOKUP($J7780,Ref!$D:$H,3,0)</f>
        <v>Sunnyside with Bourne End</v>
      </c>
      <c r="M7780" t="str">
        <f>VLOOKUP($J7780,Ref!$D:$H,4,0)</f>
        <v>Berkhamsted Deanery</v>
      </c>
      <c r="N7780" t="str">
        <f>VLOOKUP($J7780,Ref!$D:$H,5,0)</f>
        <v xml:space="preserve">Archdeaconry of St Albans </v>
      </c>
      <c r="S7780">
        <v>7560</v>
      </c>
    </row>
    <row r="7781" spans="1:19" x14ac:dyDescent="0.3">
      <c r="A7781">
        <v>2024</v>
      </c>
      <c r="C7781" t="str">
        <f>IF(GETPIVOTDATA("PS % recovery",Sheet4!$B$5,"Parish Name",K7781)&gt;99.949%,"OK","No")</f>
        <v>No</v>
      </c>
      <c r="D7781" t="e">
        <f>VLOOKUP(J7781,'Ref2'!C:E,3,0)</f>
        <v>#N/A</v>
      </c>
      <c r="F7781">
        <v>4</v>
      </c>
      <c r="I7781" t="e">
        <f>VLOOKUP(J7781,Ref!L:M,2,0)</f>
        <v>#N/A</v>
      </c>
      <c r="J7781" s="108" t="s">
        <v>873</v>
      </c>
      <c r="K7781" t="str">
        <f>VLOOKUP($J7781,Ref!$D:$H,2,0)</f>
        <v xml:space="preserve">Tring Team Parish                            </v>
      </c>
      <c r="L7781" t="str">
        <f>VLOOKUP($J7781,Ref!$D:$H,3,0)</f>
        <v>Tring (Team Ministry)</v>
      </c>
      <c r="M7781" t="str">
        <f>VLOOKUP($J7781,Ref!$D:$H,4,0)</f>
        <v>Berkhamsted Deanery</v>
      </c>
      <c r="N7781" t="str">
        <f>VLOOKUP($J7781,Ref!$D:$H,5,0)</f>
        <v xml:space="preserve">Archdeaconry of St Albans </v>
      </c>
      <c r="S7781">
        <v>15000</v>
      </c>
    </row>
    <row r="7782" spans="1:19" x14ac:dyDescent="0.3">
      <c r="A7782">
        <v>2024</v>
      </c>
      <c r="C7782" t="str">
        <f>IF(GETPIVOTDATA("PS % recovery",Sheet4!$B$5,"Parish Name",K7782)&gt;99.949%,"OK","No")</f>
        <v>No</v>
      </c>
      <c r="D7782" t="e">
        <f>VLOOKUP(J7782,'Ref2'!C:E,3,0)</f>
        <v>#N/A</v>
      </c>
      <c r="F7782">
        <v>4</v>
      </c>
      <c r="I7782" t="e">
        <f>VLOOKUP(J7782,Ref!L:M,2,0)</f>
        <v>#N/A</v>
      </c>
      <c r="J7782" s="108" t="s">
        <v>875</v>
      </c>
      <c r="K7782" t="str">
        <f>VLOOKUP($J7782,Ref!$D:$H,2,0)</f>
        <v xml:space="preserve">Wigginton                                    </v>
      </c>
      <c r="L7782" t="str">
        <f>VLOOKUP($J7782,Ref!$D:$H,3,0)</f>
        <v>Northchurch and Wigginton</v>
      </c>
      <c r="M7782" t="str">
        <f>VLOOKUP($J7782,Ref!$D:$H,4,0)</f>
        <v>Berkhamsted Deanery</v>
      </c>
      <c r="N7782" t="str">
        <f>VLOOKUP($J7782,Ref!$D:$H,5,0)</f>
        <v xml:space="preserve">Archdeaconry of St Albans </v>
      </c>
      <c r="S7782">
        <v>2250</v>
      </c>
    </row>
    <row r="7783" spans="1:19" x14ac:dyDescent="0.3">
      <c r="A7783">
        <v>2024</v>
      </c>
      <c r="C7783" t="str">
        <f>IF(GETPIVOTDATA("PS % recovery",Sheet4!$B$5,"Parish Name",K7783)&gt;99.949%,"OK","No")</f>
        <v>No</v>
      </c>
      <c r="D7783" t="e">
        <f>VLOOKUP(J7783,'Ref2'!C:E,3,0)</f>
        <v>#N/A</v>
      </c>
      <c r="F7783">
        <v>4</v>
      </c>
      <c r="I7783" t="e">
        <f>VLOOKUP(J7783,Ref!L:M,2,0)</f>
        <v>#N/A</v>
      </c>
      <c r="J7783" s="108" t="s">
        <v>794</v>
      </c>
      <c r="K7783" t="str">
        <f>VLOOKUP($J7783,Ref!$D:$H,2,0)</f>
        <v xml:space="preserve">Albury                                       </v>
      </c>
      <c r="L7783" t="str">
        <f>VLOOKUP($J7783,Ref!$D:$H,3,0)</f>
        <v>Albury, Little Hadham and Much Hadham</v>
      </c>
      <c r="M7783" t="str">
        <f>VLOOKUP($J7783,Ref!$D:$H,4,0)</f>
        <v>Bishop's Stortford Deanery</v>
      </c>
      <c r="N7783" t="str">
        <f>VLOOKUP($J7783,Ref!$D:$H,5,0)</f>
        <v>Archdeaconry of Hertford</v>
      </c>
      <c r="S7783">
        <v>0</v>
      </c>
    </row>
    <row r="7784" spans="1:19" x14ac:dyDescent="0.3">
      <c r="A7784">
        <v>2024</v>
      </c>
      <c r="C7784" t="str">
        <f>IF(GETPIVOTDATA("PS % recovery",Sheet4!$B$5,"Parish Name",K7784)&gt;99.949%,"OK","No")</f>
        <v>OK</v>
      </c>
      <c r="D7784" t="e">
        <f>VLOOKUP(J7784,'Ref2'!C:E,3,0)</f>
        <v>#N/A</v>
      </c>
      <c r="F7784">
        <v>4</v>
      </c>
      <c r="I7784" t="e">
        <f>VLOOKUP(J7784,Ref!L:M,2,0)</f>
        <v>#N/A</v>
      </c>
      <c r="J7784" s="108" t="s">
        <v>1051</v>
      </c>
      <c r="K7784" t="str">
        <f>VLOOKUP($J7784,Ref!$D:$H,2,0)</f>
        <v xml:space="preserve">Bishop's Stortford                           </v>
      </c>
      <c r="L7784" t="str">
        <f>VLOOKUP($J7784,Ref!$D:$H,3,0)</f>
        <v>Bishop's Stortford</v>
      </c>
      <c r="M7784" t="str">
        <f>VLOOKUP($J7784,Ref!$D:$H,4,0)</f>
        <v>Bishop's Stortford Deanery</v>
      </c>
      <c r="N7784" t="str">
        <f>VLOOKUP($J7784,Ref!$D:$H,5,0)</f>
        <v>Archdeaconry of Hertford</v>
      </c>
      <c r="S7784">
        <v>8832</v>
      </c>
    </row>
    <row r="7785" spans="1:19" x14ac:dyDescent="0.3">
      <c r="A7785">
        <v>2024</v>
      </c>
      <c r="C7785" t="str">
        <f>IF(GETPIVOTDATA("PS % recovery",Sheet4!$B$5,"Parish Name",K7785)&gt;99.949%,"OK","No")</f>
        <v>No</v>
      </c>
      <c r="D7785" t="e">
        <f>VLOOKUP(J7785,'Ref2'!C:E,3,0)</f>
        <v>#N/A</v>
      </c>
      <c r="F7785">
        <v>4</v>
      </c>
      <c r="I7785" t="e">
        <f>VLOOKUP(J7785,Ref!L:M,2,0)</f>
        <v>#N/A</v>
      </c>
      <c r="J7785" s="108" t="s">
        <v>796</v>
      </c>
      <c r="K7785" t="str">
        <f>VLOOKUP($J7785,Ref!$D:$H,2,0)</f>
        <v xml:space="preserve">Braughing                                    </v>
      </c>
      <c r="L7785" t="str">
        <f>VLOOKUP($J7785,Ref!$D:$H,3,0)</f>
        <v>Braughing, Furneux Pelham and Stocking Pelham</v>
      </c>
      <c r="M7785" t="str">
        <f>VLOOKUP($J7785,Ref!$D:$H,4,0)</f>
        <v>Bishop's Stortford Deanery</v>
      </c>
      <c r="N7785" t="str">
        <f>VLOOKUP($J7785,Ref!$D:$H,5,0)</f>
        <v>Archdeaconry of Hertford</v>
      </c>
      <c r="S7785">
        <v>0</v>
      </c>
    </row>
    <row r="7786" spans="1:19" x14ac:dyDescent="0.3">
      <c r="A7786">
        <v>2024</v>
      </c>
      <c r="C7786" t="str">
        <f>IF(GETPIVOTDATA("PS % recovery",Sheet4!$B$5,"Parish Name",K7786)&gt;99.949%,"OK","No")</f>
        <v>No</v>
      </c>
      <c r="D7786" t="e">
        <f>VLOOKUP(J7786,'Ref2'!C:E,3,0)</f>
        <v>#N/A</v>
      </c>
      <c r="F7786">
        <v>4</v>
      </c>
      <c r="I7786" t="e">
        <f>VLOOKUP(J7786,Ref!L:M,2,0)</f>
        <v>#N/A</v>
      </c>
      <c r="J7786" s="108" t="s">
        <v>798</v>
      </c>
      <c r="K7786" t="str">
        <f>VLOOKUP($J7786,Ref!$D:$H,2,0)</f>
        <v xml:space="preserve">Furneux Pelham                               </v>
      </c>
      <c r="L7786" t="str">
        <f>VLOOKUP($J7786,Ref!$D:$H,3,0)</f>
        <v>Braughing, Furneux Pelham and Stocking Pelham</v>
      </c>
      <c r="M7786" t="str">
        <f>VLOOKUP($J7786,Ref!$D:$H,4,0)</f>
        <v>Bishop's Stortford Deanery</v>
      </c>
      <c r="N7786" t="str">
        <f>VLOOKUP($J7786,Ref!$D:$H,5,0)</f>
        <v>Archdeaconry of Hertford</v>
      </c>
      <c r="S7786">
        <v>0</v>
      </c>
    </row>
    <row r="7787" spans="1:19" x14ac:dyDescent="0.3">
      <c r="A7787">
        <v>2024</v>
      </c>
      <c r="C7787" t="str">
        <f>IF(GETPIVOTDATA("PS % recovery",Sheet4!$B$5,"Parish Name",K7787)&gt;99.949%,"OK","No")</f>
        <v>No</v>
      </c>
      <c r="D7787" t="e">
        <f>VLOOKUP(J7787,'Ref2'!C:E,3,0)</f>
        <v>#N/A</v>
      </c>
      <c r="F7787">
        <v>4</v>
      </c>
      <c r="I7787" t="e">
        <f>VLOOKUP(J7787,Ref!L:M,2,0)</f>
        <v>#N/A</v>
      </c>
      <c r="J7787" s="108" t="s">
        <v>1056</v>
      </c>
      <c r="K7787" t="str">
        <f>VLOOKUP($J7787,Ref!$D:$H,2,0)</f>
        <v xml:space="preserve">Gilston with Eastwick                        </v>
      </c>
      <c r="L7787" t="str">
        <f>VLOOKUP($J7787,Ref!$D:$H,3,0)</f>
        <v>High Wych and Gilston with Eastwick</v>
      </c>
      <c r="M7787" t="str">
        <f>VLOOKUP($J7787,Ref!$D:$H,4,0)</f>
        <v>Bishop's Stortford Deanery</v>
      </c>
      <c r="N7787" t="str">
        <f>VLOOKUP($J7787,Ref!$D:$H,5,0)</f>
        <v>Archdeaconry of Hertford</v>
      </c>
      <c r="S7787">
        <v>0</v>
      </c>
    </row>
    <row r="7788" spans="1:19" x14ac:dyDescent="0.3">
      <c r="A7788">
        <v>2024</v>
      </c>
      <c r="C7788" t="str">
        <f>IF(GETPIVOTDATA("PS % recovery",Sheet4!$B$5,"Parish Name",K7788)&gt;99.949%,"OK","No")</f>
        <v>OK</v>
      </c>
      <c r="D7788" t="e">
        <f>VLOOKUP(J7788,'Ref2'!C:E,3,0)</f>
        <v>#N/A</v>
      </c>
      <c r="F7788">
        <v>4</v>
      </c>
      <c r="I7788" t="e">
        <f>VLOOKUP(J7788,Ref!L:M,2,0)</f>
        <v>#N/A</v>
      </c>
      <c r="J7788" t="s">
        <v>1058</v>
      </c>
      <c r="K7788" t="str">
        <f>VLOOKUP($J7788,Ref!$D:$H,2,0)</f>
        <v xml:space="preserve">High Wych, St James                          </v>
      </c>
      <c r="L7788" t="str">
        <f>VLOOKUP($J7788,Ref!$D:$H,3,0)</f>
        <v>High Wych and Gilston with Eastwick</v>
      </c>
      <c r="M7788" t="str">
        <f>VLOOKUP($J7788,Ref!$D:$H,4,0)</f>
        <v>Bishop's Stortford Deanery</v>
      </c>
      <c r="N7788" t="str">
        <f>VLOOKUP($J7788,Ref!$D:$H,5,0)</f>
        <v>Archdeaconry of Hertford</v>
      </c>
      <c r="S7788">
        <v>3242</v>
      </c>
    </row>
    <row r="7789" spans="1:19" x14ac:dyDescent="0.3">
      <c r="A7789">
        <v>2024</v>
      </c>
      <c r="C7789" t="str">
        <f>IF(GETPIVOTDATA("PS % recovery",Sheet4!$B$5,"Parish Name",K7789)&gt;99.949%,"OK","No")</f>
        <v>No</v>
      </c>
      <c r="D7789" t="e">
        <f>VLOOKUP(J7789,'Ref2'!C:E,3,0)</f>
        <v>#N/A</v>
      </c>
      <c r="F7789">
        <v>4</v>
      </c>
      <c r="I7789" t="e">
        <f>VLOOKUP(J7789,Ref!L:M,2,0)</f>
        <v>#N/A</v>
      </c>
      <c r="J7789" t="s">
        <v>800</v>
      </c>
      <c r="K7789" t="str">
        <f>VLOOKUP($J7789,Ref!$D:$H,2,0)</f>
        <v xml:space="preserve">Hockerill, All Saints                        </v>
      </c>
      <c r="L7789" t="str">
        <f>VLOOKUP($J7789,Ref!$D:$H,3,0)</f>
        <v>Hockerill, All Saints</v>
      </c>
      <c r="M7789" t="str">
        <f>VLOOKUP($J7789,Ref!$D:$H,4,0)</f>
        <v>Bishop's Stortford Deanery</v>
      </c>
      <c r="N7789" t="str">
        <f>VLOOKUP($J7789,Ref!$D:$H,5,0)</f>
        <v>Archdeaconry of Hertford</v>
      </c>
      <c r="S7789">
        <v>5000</v>
      </c>
    </row>
    <row r="7790" spans="1:19" x14ac:dyDescent="0.3">
      <c r="A7790">
        <v>2024</v>
      </c>
      <c r="C7790" t="str">
        <f>IF(GETPIVOTDATA("PS % recovery",Sheet4!$B$5,"Parish Name",K7790)&gt;99.949%,"OK","No")</f>
        <v>No</v>
      </c>
      <c r="D7790" t="e">
        <f>VLOOKUP(J7790,'Ref2'!C:E,3,0)</f>
        <v>#N/A</v>
      </c>
      <c r="F7790">
        <v>4</v>
      </c>
      <c r="I7790" t="e">
        <f>VLOOKUP(J7790,Ref!L:M,2,0)</f>
        <v>#N/A</v>
      </c>
      <c r="J7790" t="s">
        <v>801</v>
      </c>
      <c r="K7790" t="str">
        <f>VLOOKUP($J7790,Ref!$D:$H,2,0)</f>
        <v xml:space="preserve">Little Hadham                                </v>
      </c>
      <c r="L7790" t="str">
        <f>VLOOKUP($J7790,Ref!$D:$H,3,0)</f>
        <v>Albury, Little Hadham and Much Hadham</v>
      </c>
      <c r="M7790" t="str">
        <f>VLOOKUP($J7790,Ref!$D:$H,4,0)</f>
        <v>Bishop's Stortford Deanery</v>
      </c>
      <c r="N7790" t="str">
        <f>VLOOKUP($J7790,Ref!$D:$H,5,0)</f>
        <v>Archdeaconry of Hertford</v>
      </c>
      <c r="S7790">
        <v>1500</v>
      </c>
    </row>
    <row r="7791" spans="1:19" x14ac:dyDescent="0.3">
      <c r="A7791">
        <v>2024</v>
      </c>
      <c r="C7791" t="str">
        <f>IF(GETPIVOTDATA("PS % recovery",Sheet4!$B$5,"Parish Name",K7791)&gt;99.949%,"OK","No")</f>
        <v>OK</v>
      </c>
      <c r="D7791" t="e">
        <f>VLOOKUP(J7791,'Ref2'!C:E,3,0)</f>
        <v>#N/A</v>
      </c>
      <c r="F7791">
        <v>4</v>
      </c>
      <c r="I7791" t="e">
        <f>VLOOKUP(J7791,Ref!L:M,2,0)</f>
        <v>#N/A</v>
      </c>
      <c r="J7791" t="s">
        <v>1066</v>
      </c>
      <c r="K7791" t="str">
        <f>VLOOKUP($J7791,Ref!$D:$H,2,0)</f>
        <v xml:space="preserve">Mundens, The                                 </v>
      </c>
      <c r="L7791" t="str">
        <f>VLOOKUP($J7791,Ref!$D:$H,3,0)</f>
        <v>Standon and the Mundens with Sacombe</v>
      </c>
      <c r="M7791" t="str">
        <f>VLOOKUP($J7791,Ref!$D:$H,4,0)</f>
        <v>Bishop's Stortford Deanery</v>
      </c>
      <c r="N7791" t="str">
        <f>VLOOKUP($J7791,Ref!$D:$H,5,0)</f>
        <v>Archdeaconry of Hertford</v>
      </c>
      <c r="S7791">
        <v>3500</v>
      </c>
    </row>
    <row r="7792" spans="1:19" x14ac:dyDescent="0.3">
      <c r="A7792">
        <v>2024</v>
      </c>
      <c r="C7792" t="str">
        <f>IF(GETPIVOTDATA("PS % recovery",Sheet4!$B$5,"Parish Name",K7792)&gt;99.949%,"OK","No")</f>
        <v>No</v>
      </c>
      <c r="D7792" t="e">
        <f>VLOOKUP(J7792,'Ref2'!C:E,3,0)</f>
        <v>#N/A</v>
      </c>
      <c r="F7792">
        <v>4</v>
      </c>
      <c r="I7792" t="e">
        <f>VLOOKUP(J7792,Ref!L:M,2,0)</f>
        <v>#N/A</v>
      </c>
      <c r="J7792" t="s">
        <v>803</v>
      </c>
      <c r="K7792" t="str">
        <f>VLOOKUP($J7792,Ref!$D:$H,2,0)</f>
        <v xml:space="preserve">Much Hadham                                  </v>
      </c>
      <c r="L7792" t="str">
        <f>VLOOKUP($J7792,Ref!$D:$H,3,0)</f>
        <v>Albury, Little Hadham and Much Hadham</v>
      </c>
      <c r="M7792" t="str">
        <f>VLOOKUP($J7792,Ref!$D:$H,4,0)</f>
        <v>Bishop's Stortford Deanery</v>
      </c>
      <c r="N7792" t="str">
        <f>VLOOKUP($J7792,Ref!$D:$H,5,0)</f>
        <v>Archdeaconry of Hertford</v>
      </c>
      <c r="S7792">
        <v>6000</v>
      </c>
    </row>
    <row r="7793" spans="1:19" x14ac:dyDescent="0.3">
      <c r="A7793">
        <v>2024</v>
      </c>
      <c r="C7793" t="str">
        <f>IF(GETPIVOTDATA("PS % recovery",Sheet4!$B$5,"Parish Name",K7793)&gt;99.949%,"OK","No")</f>
        <v>OK</v>
      </c>
      <c r="D7793" t="e">
        <f>VLOOKUP(J7793,'Ref2'!C:E,3,0)</f>
        <v>#N/A</v>
      </c>
      <c r="F7793">
        <v>4</v>
      </c>
      <c r="I7793" t="e">
        <f>VLOOKUP(J7793,Ref!L:M,2,0)</f>
        <v>#N/A</v>
      </c>
      <c r="J7793" t="s">
        <v>1068</v>
      </c>
      <c r="K7793" t="str">
        <f>VLOOKUP($J7793,Ref!$D:$H,2,0)</f>
        <v xml:space="preserve">Sacombe                                      </v>
      </c>
      <c r="L7793" t="str">
        <f>VLOOKUP($J7793,Ref!$D:$H,3,0)</f>
        <v>Standon and the Mundens with Sacombe</v>
      </c>
      <c r="M7793" t="str">
        <f>VLOOKUP($J7793,Ref!$D:$H,4,0)</f>
        <v>Bishop's Stortford Deanery</v>
      </c>
      <c r="N7793" t="str">
        <f>VLOOKUP($J7793,Ref!$D:$H,5,0)</f>
        <v>Archdeaconry of Hertford</v>
      </c>
      <c r="S7793">
        <v>639</v>
      </c>
    </row>
    <row r="7794" spans="1:19" x14ac:dyDescent="0.3">
      <c r="A7794">
        <v>2024</v>
      </c>
      <c r="C7794" t="str">
        <f>IF(GETPIVOTDATA("PS % recovery",Sheet4!$B$5,"Parish Name",K7794)&gt;99.949%,"OK","No")</f>
        <v>OK</v>
      </c>
      <c r="D7794" t="e">
        <f>VLOOKUP(J7794,'Ref2'!C:E,3,0)</f>
        <v>#N/A</v>
      </c>
      <c r="F7794">
        <v>4</v>
      </c>
      <c r="I7794" t="e">
        <f>VLOOKUP(J7794,Ref!L:M,2,0)</f>
        <v>#N/A</v>
      </c>
      <c r="J7794" t="s">
        <v>1062</v>
      </c>
      <c r="K7794" t="str">
        <f>VLOOKUP($J7794,Ref!$D:$H,2,0)</f>
        <v xml:space="preserve">Sawbridgeworth                               </v>
      </c>
      <c r="L7794" t="str">
        <f>VLOOKUP($J7794,Ref!$D:$H,3,0)</f>
        <v>Sawbridgeworth</v>
      </c>
      <c r="M7794" t="str">
        <f>VLOOKUP($J7794,Ref!$D:$H,4,0)</f>
        <v>Bishop's Stortford Deanery</v>
      </c>
      <c r="N7794" t="str">
        <f>VLOOKUP($J7794,Ref!$D:$H,5,0)</f>
        <v>Archdeaconry of Hertford</v>
      </c>
      <c r="S7794">
        <v>0</v>
      </c>
    </row>
    <row r="7795" spans="1:19" x14ac:dyDescent="0.3">
      <c r="A7795">
        <v>2024</v>
      </c>
      <c r="C7795" t="str">
        <f>IF(GETPIVOTDATA("PS % recovery",Sheet4!$B$5,"Parish Name",K7795)&gt;99.949%,"OK","No")</f>
        <v>OK</v>
      </c>
      <c r="D7795" t="e">
        <f>VLOOKUP(J7795,'Ref2'!C:E,3,0)</f>
        <v>#N/A</v>
      </c>
      <c r="F7795">
        <v>4</v>
      </c>
      <c r="I7795" t="e">
        <f>VLOOKUP(J7795,Ref!L:M,2,0)</f>
        <v>#N/A</v>
      </c>
      <c r="J7795" t="s">
        <v>1064</v>
      </c>
      <c r="K7795" t="str">
        <f>VLOOKUP($J7795,Ref!$D:$H,2,0)</f>
        <v xml:space="preserve">Standon                                      </v>
      </c>
      <c r="L7795" t="str">
        <f>VLOOKUP($J7795,Ref!$D:$H,3,0)</f>
        <v>Standon and the Mundens with Sacombe</v>
      </c>
      <c r="M7795" t="str">
        <f>VLOOKUP($J7795,Ref!$D:$H,4,0)</f>
        <v>Bishop's Stortford Deanery</v>
      </c>
      <c r="N7795" t="str">
        <f>VLOOKUP($J7795,Ref!$D:$H,5,0)</f>
        <v>Archdeaconry of Hertford</v>
      </c>
      <c r="S7795">
        <v>5221</v>
      </c>
    </row>
    <row r="7796" spans="1:19" x14ac:dyDescent="0.3">
      <c r="A7796">
        <v>2024</v>
      </c>
      <c r="C7796" t="str">
        <f>IF(GETPIVOTDATA("PS % recovery",Sheet4!$B$5,"Parish Name",K7796)&gt;99.949%,"OK","No")</f>
        <v>No</v>
      </c>
      <c r="D7796" t="e">
        <f>VLOOKUP(J7796,'Ref2'!C:E,3,0)</f>
        <v>#N/A</v>
      </c>
      <c r="F7796">
        <v>4</v>
      </c>
      <c r="I7796" t="e">
        <f>VLOOKUP(J7796,Ref!L:M,2,0)</f>
        <v>#N/A</v>
      </c>
      <c r="J7796" t="s">
        <v>805</v>
      </c>
      <c r="K7796" t="str">
        <f>VLOOKUP($J7796,Ref!$D:$H,2,0)</f>
        <v xml:space="preserve">Stocking Pelham                              </v>
      </c>
      <c r="L7796" t="str">
        <f>VLOOKUP($J7796,Ref!$D:$H,3,0)</f>
        <v>Braughing, Furneux Pelham and Stocking Pelham</v>
      </c>
      <c r="M7796" t="str">
        <f>VLOOKUP($J7796,Ref!$D:$H,4,0)</f>
        <v>Bishop's Stortford Deanery</v>
      </c>
      <c r="N7796" t="str">
        <f>VLOOKUP($J7796,Ref!$D:$H,5,0)</f>
        <v>Archdeaconry of Hertford</v>
      </c>
      <c r="S7796">
        <v>0</v>
      </c>
    </row>
    <row r="7797" spans="1:19" x14ac:dyDescent="0.3">
      <c r="A7797">
        <v>2024</v>
      </c>
      <c r="C7797" t="str">
        <f>IF(GETPIVOTDATA("PS % recovery",Sheet4!$B$5,"Parish Name",K7797)&gt;99.949%,"OK","No")</f>
        <v>No</v>
      </c>
      <c r="D7797" t="e">
        <f>VLOOKUP(J7797,'Ref2'!C:E,3,0)</f>
        <v>#N/A</v>
      </c>
      <c r="F7797">
        <v>4</v>
      </c>
      <c r="I7797" t="e">
        <f>VLOOKUP(J7797,Ref!L:M,2,0)</f>
        <v>#N/A</v>
      </c>
      <c r="J7797" t="s">
        <v>807</v>
      </c>
      <c r="K7797" t="str">
        <f>VLOOKUP($J7797,Ref!$D:$H,2,0)</f>
        <v xml:space="preserve">Bishop's Stortford, Holy Trinity             </v>
      </c>
      <c r="L7797" t="str">
        <f>VLOOKUP($J7797,Ref!$D:$H,3,0)</f>
        <v>Bishop's Stortford, Holy Trinity</v>
      </c>
      <c r="M7797" t="str">
        <f>VLOOKUP($J7797,Ref!$D:$H,4,0)</f>
        <v>Bishop's Stortford Deanery</v>
      </c>
      <c r="N7797" t="str">
        <f>VLOOKUP($J7797,Ref!$D:$H,5,0)</f>
        <v>Archdeaconry of Hertford</v>
      </c>
      <c r="S7797">
        <v>1500</v>
      </c>
    </row>
    <row r="7798" spans="1:19" x14ac:dyDescent="0.3">
      <c r="A7798">
        <v>2024</v>
      </c>
      <c r="C7798" t="str">
        <f>IF(GETPIVOTDATA("PS % recovery",Sheet4!$B$5,"Parish Name",K7798)&gt;99.949%,"OK","No")</f>
        <v>OK</v>
      </c>
      <c r="D7798" t="str">
        <f>VLOOKUP(J7798,'Ref2'!C:E,3,0)</f>
        <v>LLF</v>
      </c>
      <c r="F7798">
        <v>4</v>
      </c>
      <c r="I7798" t="e">
        <f>VLOOKUP(J7798,Ref!L:M,2,0)</f>
        <v>#N/A</v>
      </c>
      <c r="J7798" t="s">
        <v>1070</v>
      </c>
      <c r="K7798" t="str">
        <f>VLOOKUP($J7798,Ref!$D:$H,2,0)</f>
        <v xml:space="preserve">Thorley                                      </v>
      </c>
      <c r="L7798" t="str">
        <f>VLOOKUP($J7798,Ref!$D:$H,3,0)</f>
        <v>Thorley</v>
      </c>
      <c r="M7798" t="str">
        <f>VLOOKUP($J7798,Ref!$D:$H,4,0)</f>
        <v>Bishop's Stortford Deanery</v>
      </c>
      <c r="N7798" t="str">
        <f>VLOOKUP($J7798,Ref!$D:$H,5,0)</f>
        <v>Archdeaconry of Hertford</v>
      </c>
      <c r="S7798">
        <v>8193.5</v>
      </c>
    </row>
    <row r="7799" spans="1:19" x14ac:dyDescent="0.3">
      <c r="A7799">
        <v>2024</v>
      </c>
      <c r="C7799" t="str">
        <f>IF(GETPIVOTDATA("PS % recovery",Sheet4!$B$5,"Parish Name",K7799)&gt;99.949%,"OK","No")</f>
        <v>OK</v>
      </c>
      <c r="D7799" t="e">
        <f>VLOOKUP(J7799,'Ref2'!C:E,3,0)</f>
        <v>#N/A</v>
      </c>
      <c r="F7799">
        <v>4</v>
      </c>
      <c r="I7799" t="e">
        <f>VLOOKUP(J7799,Ref!L:M,2,0)</f>
        <v>#N/A</v>
      </c>
      <c r="J7799" t="s">
        <v>1078</v>
      </c>
      <c r="K7799" t="str">
        <f>VLOOKUP($J7799,Ref!$D:$H,2,0)</f>
        <v xml:space="preserve">Anstey                                       </v>
      </c>
      <c r="L7799" t="str">
        <f>VLOOKUP($J7799,Ref!$D:$H,3,0)</f>
        <v>Hormead, Wyddial, Anstey, Brent Pelham and Meesden</v>
      </c>
      <c r="M7799" t="str">
        <f>VLOOKUP($J7799,Ref!$D:$H,4,0)</f>
        <v>Buntingford Deanery</v>
      </c>
      <c r="N7799" t="str">
        <f>VLOOKUP($J7799,Ref!$D:$H,5,0)</f>
        <v>Archdeaconry of Hertford</v>
      </c>
      <c r="S7799">
        <v>983</v>
      </c>
    </row>
    <row r="7800" spans="1:19" x14ac:dyDescent="0.3">
      <c r="A7800">
        <v>2024</v>
      </c>
      <c r="C7800" t="str">
        <f>IF(GETPIVOTDATA("PS % recovery",Sheet4!$B$5,"Parish Name",K7800)&gt;99.949%,"OK","No")</f>
        <v>OK</v>
      </c>
      <c r="D7800" t="e">
        <f>VLOOKUP(J7800,'Ref2'!C:E,3,0)</f>
        <v>#N/A</v>
      </c>
      <c r="F7800">
        <v>4</v>
      </c>
      <c r="I7800" t="e">
        <f>VLOOKUP(J7800,Ref!L:M,2,0)</f>
        <v>#N/A</v>
      </c>
      <c r="J7800" t="s">
        <v>1086</v>
      </c>
      <c r="K7800" t="str">
        <f>VLOOKUP($J7800,Ref!$D:$H,2,0)</f>
        <v xml:space="preserve">Ardeley                                      </v>
      </c>
      <c r="L7800" t="str">
        <f>VLOOKUP($J7800,Ref!$D:$H,3,0)</f>
        <v>Ardeley, Benington, Cottered with Throcking and Walkern</v>
      </c>
      <c r="M7800" t="str">
        <f>VLOOKUP($J7800,Ref!$D:$H,4,0)</f>
        <v>Buntingford Deanery</v>
      </c>
      <c r="N7800" t="str">
        <f>VLOOKUP($J7800,Ref!$D:$H,5,0)</f>
        <v>Archdeaconry of Hertford</v>
      </c>
      <c r="S7800">
        <v>1392</v>
      </c>
    </row>
    <row r="7801" spans="1:19" x14ac:dyDescent="0.3">
      <c r="A7801">
        <v>2024</v>
      </c>
      <c r="C7801" t="str">
        <f>IF(GETPIVOTDATA("PS % recovery",Sheet4!$B$5,"Parish Name",K7801)&gt;99.949%,"OK","No")</f>
        <v>OK</v>
      </c>
      <c r="D7801" t="e">
        <f>VLOOKUP(J7801,'Ref2'!C:E,3,0)</f>
        <v>#N/A</v>
      </c>
      <c r="F7801">
        <v>4</v>
      </c>
      <c r="I7801" t="e">
        <f>VLOOKUP(J7801,Ref!L:M,2,0)</f>
        <v>#N/A</v>
      </c>
      <c r="J7801" t="s">
        <v>1092</v>
      </c>
      <c r="K7801" t="str">
        <f>VLOOKUP($J7801,Ref!$D:$H,2,0)</f>
        <v xml:space="preserve">Ashwell                                      </v>
      </c>
      <c r="L7801" t="str">
        <f>VLOOKUP($J7801,Ref!$D:$H,3,0)</f>
        <v>Ashwell with Hinxworth and Newnham</v>
      </c>
      <c r="M7801" t="str">
        <f>VLOOKUP($J7801,Ref!$D:$H,4,0)</f>
        <v>Buntingford Deanery</v>
      </c>
      <c r="N7801" t="str">
        <f>VLOOKUP($J7801,Ref!$D:$H,5,0)</f>
        <v>Archdeaconry of Hertford</v>
      </c>
      <c r="S7801">
        <v>5778</v>
      </c>
    </row>
    <row r="7802" spans="1:19" x14ac:dyDescent="0.3">
      <c r="A7802">
        <v>2024</v>
      </c>
      <c r="C7802" t="str">
        <f>IF(GETPIVOTDATA("PS % recovery",Sheet4!$B$5,"Parish Name",K7802)&gt;99.949%,"OK","No")</f>
        <v>No</v>
      </c>
      <c r="D7802" t="e">
        <f>VLOOKUP(J7802,'Ref2'!C:E,3,0)</f>
        <v>#N/A</v>
      </c>
      <c r="F7802">
        <v>4</v>
      </c>
      <c r="I7802" t="e">
        <f>VLOOKUP(J7802,Ref!L:M,2,0)</f>
        <v>#N/A</v>
      </c>
      <c r="J7802" t="s">
        <v>1094</v>
      </c>
      <c r="K7802" t="str">
        <f>VLOOKUP($J7802,Ref!$D:$H,2,0)</f>
        <v xml:space="preserve">Aspenden                                     </v>
      </c>
      <c r="L7802" t="str">
        <f>VLOOKUP($J7802,Ref!$D:$H,3,0)</f>
        <v>Aspenden, Buntingford and Westmill</v>
      </c>
      <c r="M7802" t="str">
        <f>VLOOKUP($J7802,Ref!$D:$H,4,0)</f>
        <v>Buntingford Deanery</v>
      </c>
      <c r="N7802" t="str">
        <f>VLOOKUP($J7802,Ref!$D:$H,5,0)</f>
        <v>Archdeaconry of Hertford</v>
      </c>
      <c r="S7802">
        <v>600</v>
      </c>
    </row>
    <row r="7803" spans="1:19" x14ac:dyDescent="0.3">
      <c r="A7803">
        <v>2024</v>
      </c>
      <c r="C7803" t="str">
        <f>IF(GETPIVOTDATA("PS % recovery",Sheet4!$B$5,"Parish Name",K7803)&gt;99.949%,"OK","No")</f>
        <v>OK</v>
      </c>
      <c r="D7803" t="e">
        <f>VLOOKUP(J7803,'Ref2'!C:E,3,0)</f>
        <v>#N/A</v>
      </c>
      <c r="F7803">
        <v>4</v>
      </c>
      <c r="I7803" t="e">
        <f>VLOOKUP(J7803,Ref!L:M,2,0)</f>
        <v>#N/A</v>
      </c>
      <c r="J7803" t="s">
        <v>1072</v>
      </c>
      <c r="K7803" t="str">
        <f>VLOOKUP($J7803,Ref!$D:$H,2,0)</f>
        <v xml:space="preserve">Baldock                                      </v>
      </c>
      <c r="L7803" t="str">
        <f>VLOOKUP($J7803,Ref!$D:$H,3,0)</f>
        <v>Baldock with Bygrave</v>
      </c>
      <c r="M7803" t="str">
        <f>VLOOKUP($J7803,Ref!$D:$H,4,0)</f>
        <v>Buntingford Deanery</v>
      </c>
      <c r="N7803" t="str">
        <f>VLOOKUP($J7803,Ref!$D:$H,5,0)</f>
        <v>Archdeaconry of Hertford</v>
      </c>
      <c r="S7803">
        <v>4000</v>
      </c>
    </row>
    <row r="7804" spans="1:19" x14ac:dyDescent="0.3">
      <c r="A7804">
        <v>2024</v>
      </c>
      <c r="C7804" t="str">
        <f>IF(GETPIVOTDATA("PS % recovery",Sheet4!$B$5,"Parish Name",K7804)&gt;99.949%,"OK","No")</f>
        <v>OK</v>
      </c>
      <c r="D7804" t="e">
        <f>VLOOKUP(J7804,'Ref2'!C:E,3,0)</f>
        <v>#N/A</v>
      </c>
      <c r="F7804">
        <v>4</v>
      </c>
      <c r="I7804" t="e">
        <f>VLOOKUP(J7804,Ref!L:M,2,0)</f>
        <v>#N/A</v>
      </c>
      <c r="J7804" t="s">
        <v>808</v>
      </c>
      <c r="K7804" t="str">
        <f>VLOOKUP($J7804,Ref!$D:$H,2,0)</f>
        <v xml:space="preserve">Barkway                                      </v>
      </c>
      <c r="L7804" t="str">
        <f>VLOOKUP($J7804,Ref!$D:$H,3,0)</f>
        <v>Barkway, Barley, Reed and Buckland</v>
      </c>
      <c r="M7804" t="str">
        <f>VLOOKUP($J7804,Ref!$D:$H,4,0)</f>
        <v>Buntingford Deanery</v>
      </c>
      <c r="N7804" t="str">
        <f>VLOOKUP($J7804,Ref!$D:$H,5,0)</f>
        <v>Archdeaconry of Hertford</v>
      </c>
      <c r="S7804">
        <v>1484</v>
      </c>
    </row>
    <row r="7805" spans="1:19" x14ac:dyDescent="0.3">
      <c r="A7805">
        <v>2024</v>
      </c>
      <c r="C7805" t="str">
        <f>IF(GETPIVOTDATA("PS % recovery",Sheet4!$B$5,"Parish Name",K7805)&gt;99.949%,"OK","No")</f>
        <v>OK</v>
      </c>
      <c r="D7805" t="e">
        <f>VLOOKUP(J7805,'Ref2'!C:E,3,0)</f>
        <v>#N/A</v>
      </c>
      <c r="F7805">
        <v>4</v>
      </c>
      <c r="I7805" t="e">
        <f>VLOOKUP(J7805,Ref!L:M,2,0)</f>
        <v>#N/A</v>
      </c>
      <c r="J7805" t="s">
        <v>810</v>
      </c>
      <c r="K7805" t="str">
        <f>VLOOKUP($J7805,Ref!$D:$H,2,0)</f>
        <v xml:space="preserve">Barley                                       </v>
      </c>
      <c r="L7805" t="str">
        <f>VLOOKUP($J7805,Ref!$D:$H,3,0)</f>
        <v>Barkway, Barley, Reed and Buckland</v>
      </c>
      <c r="M7805" t="str">
        <f>VLOOKUP($J7805,Ref!$D:$H,4,0)</f>
        <v>Buntingford Deanery</v>
      </c>
      <c r="N7805" t="str">
        <f>VLOOKUP($J7805,Ref!$D:$H,5,0)</f>
        <v>Archdeaconry of Hertford</v>
      </c>
      <c r="S7805">
        <v>0</v>
      </c>
    </row>
    <row r="7806" spans="1:19" x14ac:dyDescent="0.3">
      <c r="A7806">
        <v>2024</v>
      </c>
      <c r="C7806" t="str">
        <f>IF(GETPIVOTDATA("PS % recovery",Sheet4!$B$5,"Parish Name",K7806)&gt;99.949%,"OK","No")</f>
        <v>OK</v>
      </c>
      <c r="D7806" t="e">
        <f>VLOOKUP(J7806,'Ref2'!C:E,3,0)</f>
        <v>#N/A</v>
      </c>
      <c r="F7806">
        <v>4</v>
      </c>
      <c r="I7806" t="e">
        <f>VLOOKUP(J7806,Ref!L:M,2,0)</f>
        <v>#N/A</v>
      </c>
      <c r="J7806" t="s">
        <v>1103</v>
      </c>
      <c r="K7806" t="str">
        <f>VLOOKUP($J7806,Ref!$D:$H,2,0)</f>
        <v xml:space="preserve">Benington (LEP)                              </v>
      </c>
      <c r="L7806" t="str">
        <f>VLOOKUP($J7806,Ref!$D:$H,3,0)</f>
        <v>Ardeley, Benington, Cottered with Throcking and Walkern</v>
      </c>
      <c r="M7806" t="str">
        <f>VLOOKUP($J7806,Ref!$D:$H,4,0)</f>
        <v>Buntingford Deanery</v>
      </c>
      <c r="N7806" t="str">
        <f>VLOOKUP($J7806,Ref!$D:$H,5,0)</f>
        <v>Archdeaconry of Hertford</v>
      </c>
      <c r="S7806">
        <v>1500</v>
      </c>
    </row>
    <row r="7807" spans="1:19" x14ac:dyDescent="0.3">
      <c r="A7807">
        <v>2024</v>
      </c>
      <c r="C7807" t="str">
        <f>IF(GETPIVOTDATA("PS % recovery",Sheet4!$B$5,"Parish Name",K7807)&gt;99.949%,"OK","No")</f>
        <v>No</v>
      </c>
      <c r="D7807" t="e">
        <f>VLOOKUP(J7807,'Ref2'!C:E,3,0)</f>
        <v>#N/A</v>
      </c>
      <c r="F7807">
        <v>4</v>
      </c>
      <c r="I7807" t="e">
        <f>VLOOKUP(J7807,Ref!L:M,2,0)</f>
        <v>#N/A</v>
      </c>
      <c r="J7807" t="s">
        <v>1080</v>
      </c>
      <c r="K7807" t="str">
        <f>VLOOKUP($J7807,Ref!$D:$H,2,0)</f>
        <v xml:space="preserve">Brent Pelham                                 </v>
      </c>
      <c r="L7807" t="str">
        <f>VLOOKUP($J7807,Ref!$D:$H,3,0)</f>
        <v>Hormead, Wyddial, Anstey, Brent Pelham and Meesden</v>
      </c>
      <c r="M7807" t="str">
        <f>VLOOKUP($J7807,Ref!$D:$H,4,0)</f>
        <v>Buntingford Deanery</v>
      </c>
      <c r="N7807" t="str">
        <f>VLOOKUP($J7807,Ref!$D:$H,5,0)</f>
        <v>Archdeaconry of Hertford</v>
      </c>
      <c r="S7807">
        <v>765</v>
      </c>
    </row>
    <row r="7808" spans="1:19" x14ac:dyDescent="0.3">
      <c r="A7808">
        <v>2024</v>
      </c>
      <c r="C7808" t="str">
        <f>IF(GETPIVOTDATA("PS % recovery",Sheet4!$B$5,"Parish Name",K7808)&gt;99.949%,"OK","No")</f>
        <v>No</v>
      </c>
      <c r="D7808" t="e">
        <f>VLOOKUP(J7808,'Ref2'!C:E,3,0)</f>
        <v>#N/A</v>
      </c>
      <c r="F7808">
        <v>4</v>
      </c>
      <c r="I7808" t="e">
        <f>VLOOKUP(J7808,Ref!L:M,2,0)</f>
        <v>#N/A</v>
      </c>
      <c r="J7808" t="s">
        <v>1074</v>
      </c>
      <c r="K7808" t="str">
        <f>VLOOKUP($J7808,Ref!$D:$H,2,0)</f>
        <v xml:space="preserve">Bygrave                                      </v>
      </c>
      <c r="L7808" t="str">
        <f>VLOOKUP($J7808,Ref!$D:$H,3,0)</f>
        <v>Baldock with Bygrave</v>
      </c>
      <c r="M7808" t="str">
        <f>VLOOKUP($J7808,Ref!$D:$H,4,0)</f>
        <v>Buntingford Deanery</v>
      </c>
      <c r="N7808" t="str">
        <f>VLOOKUP($J7808,Ref!$D:$H,5,0)</f>
        <v>Archdeaconry of Hertford</v>
      </c>
      <c r="S7808">
        <v>0</v>
      </c>
    </row>
    <row r="7809" spans="1:19" x14ac:dyDescent="0.3">
      <c r="A7809">
        <v>2024</v>
      </c>
      <c r="C7809" t="str">
        <f>IF(GETPIVOTDATA("PS % recovery",Sheet4!$B$5,"Parish Name",K7809)&gt;99.949%,"OK","No")</f>
        <v>OK</v>
      </c>
      <c r="D7809" t="e">
        <f>VLOOKUP(J7809,'Ref2'!C:E,3,0)</f>
        <v>#N/A</v>
      </c>
      <c r="F7809">
        <v>4</v>
      </c>
      <c r="I7809" t="e">
        <f>VLOOKUP(J7809,Ref!L:M,2,0)</f>
        <v>#N/A</v>
      </c>
      <c r="J7809" t="s">
        <v>1105</v>
      </c>
      <c r="K7809" t="str">
        <f>VLOOKUP($J7809,Ref!$D:$H,2,0)</f>
        <v xml:space="preserve">Clothall                                     </v>
      </c>
      <c r="L7809" t="str">
        <f>VLOOKUP($J7809,Ref!$D:$H,3,0)</f>
        <v>The Kingswood Benefice</v>
      </c>
      <c r="M7809" t="str">
        <f>VLOOKUP($J7809,Ref!$D:$H,4,0)</f>
        <v>Buntingford Deanery</v>
      </c>
      <c r="N7809" t="str">
        <f>VLOOKUP($J7809,Ref!$D:$H,5,0)</f>
        <v>Archdeaconry of Hertford</v>
      </c>
      <c r="S7809">
        <v>578</v>
      </c>
    </row>
    <row r="7810" spans="1:19" x14ac:dyDescent="0.3">
      <c r="A7810">
        <v>2024</v>
      </c>
      <c r="C7810" t="str">
        <f>IF(GETPIVOTDATA("PS % recovery",Sheet4!$B$5,"Parish Name",K7810)&gt;99.949%,"OK","No")</f>
        <v>No</v>
      </c>
      <c r="D7810" t="e">
        <f>VLOOKUP(J7810,'Ref2'!C:E,3,0)</f>
        <v>#N/A</v>
      </c>
      <c r="F7810">
        <v>4</v>
      </c>
      <c r="I7810" t="e">
        <f>VLOOKUP(J7810,Ref!L:M,2,0)</f>
        <v>#N/A</v>
      </c>
      <c r="J7810" t="s">
        <v>1088</v>
      </c>
      <c r="K7810" t="str">
        <f>VLOOKUP($J7810,Ref!$D:$H,2,0)</f>
        <v xml:space="preserve">Cottered                                     </v>
      </c>
      <c r="L7810" t="str">
        <f>VLOOKUP($J7810,Ref!$D:$H,3,0)</f>
        <v>Ardeley, Benington, Cottered with Throcking and Walkern</v>
      </c>
      <c r="M7810" t="str">
        <f>VLOOKUP($J7810,Ref!$D:$H,4,0)</f>
        <v>Buntingford Deanery</v>
      </c>
      <c r="N7810" t="str">
        <f>VLOOKUP($J7810,Ref!$D:$H,5,0)</f>
        <v>Archdeaconry of Hertford</v>
      </c>
      <c r="S7810">
        <v>900</v>
      </c>
    </row>
    <row r="7811" spans="1:19" x14ac:dyDescent="0.3">
      <c r="A7811">
        <v>2024</v>
      </c>
      <c r="C7811" t="str">
        <f>IF(GETPIVOTDATA("PS % recovery",Sheet4!$B$5,"Parish Name",K7811)&gt;99.949%,"OK","No")</f>
        <v>OK</v>
      </c>
      <c r="D7811" t="e">
        <f>VLOOKUP(J7811,'Ref2'!C:E,3,0)</f>
        <v>#N/A</v>
      </c>
      <c r="F7811">
        <v>4</v>
      </c>
      <c r="I7811" t="e">
        <f>VLOOKUP(J7811,Ref!L:M,2,0)</f>
        <v>#N/A</v>
      </c>
      <c r="J7811" t="s">
        <v>1082</v>
      </c>
      <c r="K7811" t="str">
        <f>VLOOKUP($J7811,Ref!$D:$H,2,0)</f>
        <v xml:space="preserve">Hormead with Wyddial                         </v>
      </c>
      <c r="L7811" t="str">
        <f>VLOOKUP($J7811,Ref!$D:$H,3,0)</f>
        <v>Hormead, Wyddial, Anstey, Brent Pelham and Meesden</v>
      </c>
      <c r="M7811" t="str">
        <f>VLOOKUP($J7811,Ref!$D:$H,4,0)</f>
        <v>Buntingford Deanery</v>
      </c>
      <c r="N7811" t="str">
        <f>VLOOKUP($J7811,Ref!$D:$H,5,0)</f>
        <v>Archdeaconry of Hertford</v>
      </c>
      <c r="S7811">
        <v>2750</v>
      </c>
    </row>
    <row r="7812" spans="1:19" x14ac:dyDescent="0.3">
      <c r="A7812">
        <v>2024</v>
      </c>
      <c r="C7812" t="str">
        <f>IF(GETPIVOTDATA("PS % recovery",Sheet4!$B$5,"Parish Name",K7812)&gt;99.949%,"OK","No")</f>
        <v>OK</v>
      </c>
      <c r="D7812" t="e">
        <f>VLOOKUP(J7812,'Ref2'!C:E,3,0)</f>
        <v>#N/A</v>
      </c>
      <c r="F7812">
        <v>4</v>
      </c>
      <c r="I7812" t="e">
        <f>VLOOKUP(J7812,Ref!L:M,2,0)</f>
        <v>#N/A</v>
      </c>
      <c r="J7812" t="s">
        <v>1113</v>
      </c>
      <c r="K7812" t="str">
        <f>VLOOKUP($J7812,Ref!$D:$H,2,0)</f>
        <v xml:space="preserve">Hinxworth                                    </v>
      </c>
      <c r="L7812" t="str">
        <f>VLOOKUP($J7812,Ref!$D:$H,3,0)</f>
        <v>Ashwell with Hinxworth and Newnham</v>
      </c>
      <c r="M7812" t="str">
        <f>VLOOKUP($J7812,Ref!$D:$H,4,0)</f>
        <v>Buntingford Deanery</v>
      </c>
      <c r="N7812" t="str">
        <f>VLOOKUP($J7812,Ref!$D:$H,5,0)</f>
        <v>Archdeaconry of Hertford</v>
      </c>
      <c r="S7812">
        <v>548.33000000000004</v>
      </c>
    </row>
    <row r="7813" spans="1:19" x14ac:dyDescent="0.3">
      <c r="A7813">
        <v>2024</v>
      </c>
      <c r="C7813" t="str">
        <f>IF(GETPIVOTDATA("PS % recovery",Sheet4!$B$5,"Parish Name",K7813)&gt;99.949%,"OK","No")</f>
        <v>OK</v>
      </c>
      <c r="D7813" t="e">
        <f>VLOOKUP(J7813,'Ref2'!C:E,3,0)</f>
        <v>#N/A</v>
      </c>
      <c r="F7813">
        <v>4</v>
      </c>
      <c r="I7813" t="e">
        <f>VLOOKUP(J7813,Ref!L:M,2,0)</f>
        <v>#N/A</v>
      </c>
      <c r="J7813" t="s">
        <v>1117</v>
      </c>
      <c r="K7813" t="str">
        <f>VLOOKUP($J7813,Ref!$D:$H,2,0)</f>
        <v xml:space="preserve">Kelshall                                     </v>
      </c>
      <c r="L7813" t="str">
        <f>VLOOKUP($J7813,Ref!$D:$H,3,0)</f>
        <v>Therfield with Kelshall</v>
      </c>
      <c r="M7813" t="str">
        <f>VLOOKUP($J7813,Ref!$D:$H,4,0)</f>
        <v>Buntingford Deanery</v>
      </c>
      <c r="N7813" t="str">
        <f>VLOOKUP($J7813,Ref!$D:$H,5,0)</f>
        <v>Archdeaconry of Hertford</v>
      </c>
      <c r="S7813">
        <v>0</v>
      </c>
    </row>
    <row r="7814" spans="1:19" x14ac:dyDescent="0.3">
      <c r="A7814">
        <v>2024</v>
      </c>
      <c r="C7814" t="str">
        <f>IF(GETPIVOTDATA("PS % recovery",Sheet4!$B$5,"Parish Name",K7814)&gt;99.949%,"OK","No")</f>
        <v>OK</v>
      </c>
      <c r="D7814" t="e">
        <f>VLOOKUP(J7814,'Ref2'!C:E,3,0)</f>
        <v>#N/A</v>
      </c>
      <c r="F7814">
        <v>4</v>
      </c>
      <c r="I7814" t="e">
        <f>VLOOKUP(J7814,Ref!L:M,2,0)</f>
        <v>#N/A</v>
      </c>
      <c r="J7814" t="s">
        <v>1096</v>
      </c>
      <c r="K7814" t="str">
        <f>VLOOKUP($J7814,Ref!$D:$H,2,0)</f>
        <v xml:space="preserve">Buntingford with Layston                     </v>
      </c>
      <c r="L7814" t="str">
        <f>VLOOKUP($J7814,Ref!$D:$H,3,0)</f>
        <v>Aspenden, Buntingford and Westmill</v>
      </c>
      <c r="M7814" t="str">
        <f>VLOOKUP($J7814,Ref!$D:$H,4,0)</f>
        <v>Buntingford Deanery</v>
      </c>
      <c r="N7814" t="str">
        <f>VLOOKUP($J7814,Ref!$D:$H,5,0)</f>
        <v>Archdeaconry of Hertford</v>
      </c>
      <c r="S7814">
        <v>0</v>
      </c>
    </row>
    <row r="7815" spans="1:19" x14ac:dyDescent="0.3">
      <c r="A7815">
        <v>2024</v>
      </c>
      <c r="C7815" t="str">
        <f>IF(GETPIVOTDATA("PS % recovery",Sheet4!$B$5,"Parish Name",K7815)&gt;99.949%,"OK","No")</f>
        <v>OK</v>
      </c>
      <c r="D7815" t="e">
        <f>VLOOKUP(J7815,'Ref2'!C:E,3,0)</f>
        <v>#N/A</v>
      </c>
      <c r="F7815">
        <v>4</v>
      </c>
      <c r="I7815" t="e">
        <f>VLOOKUP(J7815,Ref!L:M,2,0)</f>
        <v>#N/A</v>
      </c>
      <c r="J7815" t="s">
        <v>1084</v>
      </c>
      <c r="K7815" t="str">
        <f>VLOOKUP($J7815,Ref!$D:$H,2,0)</f>
        <v xml:space="preserve">Meesden                                      </v>
      </c>
      <c r="L7815" t="str">
        <f>VLOOKUP($J7815,Ref!$D:$H,3,0)</f>
        <v>Hormead, Wyddial, Anstey, Brent Pelham and Meesden</v>
      </c>
      <c r="M7815" t="str">
        <f>VLOOKUP($J7815,Ref!$D:$H,4,0)</f>
        <v>Buntingford Deanery</v>
      </c>
      <c r="N7815" t="str">
        <f>VLOOKUP($J7815,Ref!$D:$H,5,0)</f>
        <v>Archdeaconry of Hertford</v>
      </c>
      <c r="S7815">
        <f>16-16</f>
        <v>0</v>
      </c>
    </row>
    <row r="7816" spans="1:19" x14ac:dyDescent="0.3">
      <c r="A7816">
        <v>2024</v>
      </c>
      <c r="C7816" t="str">
        <f>IF(GETPIVOTDATA("PS % recovery",Sheet4!$B$5,"Parish Name",K7816)&gt;99.949%,"OK","No")</f>
        <v>OK</v>
      </c>
      <c r="D7816" t="e">
        <f>VLOOKUP(J7816,'Ref2'!C:E,3,0)</f>
        <v>#N/A</v>
      </c>
      <c r="F7816">
        <v>4</v>
      </c>
      <c r="I7816" t="e">
        <f>VLOOKUP(J7816,Ref!L:M,2,0)</f>
        <v>#N/A</v>
      </c>
      <c r="J7816" t="s">
        <v>1115</v>
      </c>
      <c r="K7816" t="str">
        <f>VLOOKUP($J7816,Ref!$D:$H,2,0)</f>
        <v xml:space="preserve">Newnham                                      </v>
      </c>
      <c r="L7816" t="str">
        <f>VLOOKUP($J7816,Ref!$D:$H,3,0)</f>
        <v>Ashwell with Hinxworth and Newnham</v>
      </c>
      <c r="M7816" t="str">
        <f>VLOOKUP($J7816,Ref!$D:$H,4,0)</f>
        <v>Buntingford Deanery</v>
      </c>
      <c r="N7816" t="str">
        <f>VLOOKUP($J7816,Ref!$D:$H,5,0)</f>
        <v>Archdeaconry of Hertford</v>
      </c>
      <c r="S7816">
        <v>179</v>
      </c>
    </row>
    <row r="7817" spans="1:19" x14ac:dyDescent="0.3">
      <c r="A7817">
        <v>2024</v>
      </c>
      <c r="C7817" t="str">
        <f>IF(GETPIVOTDATA("PS % recovery",Sheet4!$B$5,"Parish Name",K7817)&gt;99.949%,"OK","No")</f>
        <v>OK</v>
      </c>
      <c r="D7817" t="e">
        <f>VLOOKUP(J7817,'Ref2'!C:E,3,0)</f>
        <v>#N/A</v>
      </c>
      <c r="F7817">
        <v>4</v>
      </c>
      <c r="I7817" t="e">
        <f>VLOOKUP(J7817,Ref!L:M,2,0)</f>
        <v>#N/A</v>
      </c>
      <c r="J7817" t="s">
        <v>812</v>
      </c>
      <c r="K7817" t="str">
        <f>VLOOKUP($J7817,Ref!$D:$H,2,0)</f>
        <v xml:space="preserve">Reed and Buckland                            </v>
      </c>
      <c r="L7817" t="str">
        <f>VLOOKUP($J7817,Ref!$D:$H,3,0)</f>
        <v>Barkway, Barley, Reed and Buckland</v>
      </c>
      <c r="M7817" t="str">
        <f>VLOOKUP($J7817,Ref!$D:$H,4,0)</f>
        <v>Buntingford Deanery</v>
      </c>
      <c r="N7817" t="str">
        <f>VLOOKUP($J7817,Ref!$D:$H,5,0)</f>
        <v>Archdeaconry of Hertford</v>
      </c>
      <c r="S7817">
        <v>1394.5</v>
      </c>
    </row>
    <row r="7818" spans="1:19" x14ac:dyDescent="0.3">
      <c r="A7818">
        <v>2024</v>
      </c>
      <c r="C7818" t="str">
        <f>IF(GETPIVOTDATA("PS % recovery",Sheet4!$B$5,"Parish Name",K7818)&gt;99.949%,"OK","No")</f>
        <v>No</v>
      </c>
      <c r="D7818" t="e">
        <f>VLOOKUP(J7818,'Ref2'!C:E,3,0)</f>
        <v>#N/A</v>
      </c>
      <c r="F7818">
        <v>4</v>
      </c>
      <c r="I7818" t="str">
        <f>VLOOKUP(J7818,Ref!L:M,2,0)</f>
        <v>Yes</v>
      </c>
      <c r="J7818" t="s">
        <v>1121</v>
      </c>
      <c r="K7818" t="str">
        <f>VLOOKUP($J7818,Ref!$D:$H,2,0)</f>
        <v xml:space="preserve">Royston                                      </v>
      </c>
      <c r="L7818" t="str">
        <f>VLOOKUP($J7818,Ref!$D:$H,3,0)</f>
        <v>Royston</v>
      </c>
      <c r="M7818" t="str">
        <f>VLOOKUP($J7818,Ref!$D:$H,4,0)</f>
        <v>Buntingford Deanery</v>
      </c>
      <c r="N7818" t="str">
        <f>VLOOKUP($J7818,Ref!$D:$H,5,0)</f>
        <v>Archdeaconry of Hertford</v>
      </c>
      <c r="S7818">
        <v>6717.75</v>
      </c>
    </row>
    <row r="7819" spans="1:19" x14ac:dyDescent="0.3">
      <c r="A7819">
        <v>2024</v>
      </c>
      <c r="C7819" t="str">
        <f>IF(GETPIVOTDATA("PS % recovery",Sheet4!$B$5,"Parish Name",K7819)&gt;99.949%,"OK","No")</f>
        <v>OK</v>
      </c>
      <c r="D7819" t="e">
        <f>VLOOKUP(J7819,'Ref2'!C:E,3,0)</f>
        <v>#N/A</v>
      </c>
      <c r="F7819">
        <v>4</v>
      </c>
      <c r="I7819" t="e">
        <f>VLOOKUP(J7819,Ref!L:M,2,0)</f>
        <v>#N/A</v>
      </c>
      <c r="J7819" t="s">
        <v>1107</v>
      </c>
      <c r="K7819" t="str">
        <f>VLOOKUP($J7819,Ref!$D:$H,2,0)</f>
        <v xml:space="preserve">Rushden                                      </v>
      </c>
      <c r="L7819" t="str">
        <f>VLOOKUP($J7819,Ref!$D:$H,3,0)</f>
        <v>The Kingswood Benefice</v>
      </c>
      <c r="M7819" t="str">
        <f>VLOOKUP($J7819,Ref!$D:$H,4,0)</f>
        <v>Buntingford Deanery</v>
      </c>
      <c r="N7819" t="str">
        <f>VLOOKUP($J7819,Ref!$D:$H,5,0)</f>
        <v>Archdeaconry of Hertford</v>
      </c>
      <c r="S7819">
        <v>2548</v>
      </c>
    </row>
    <row r="7820" spans="1:19" x14ac:dyDescent="0.3">
      <c r="A7820">
        <v>2024</v>
      </c>
      <c r="C7820" t="str">
        <f>IF(GETPIVOTDATA("PS % recovery",Sheet4!$B$5,"Parish Name",K7820)&gt;99.949%,"OK","No")</f>
        <v>OK</v>
      </c>
      <c r="D7820" t="e">
        <f>VLOOKUP(J7820,'Ref2'!C:E,3,0)</f>
        <v>#N/A</v>
      </c>
      <c r="F7820">
        <v>4</v>
      </c>
      <c r="I7820" t="e">
        <f>VLOOKUP(J7820,Ref!L:M,2,0)</f>
        <v>#N/A</v>
      </c>
      <c r="J7820" t="s">
        <v>1109</v>
      </c>
      <c r="K7820" t="str">
        <f>VLOOKUP($J7820,Ref!$D:$H,2,0)</f>
        <v xml:space="preserve">Sandon                                       </v>
      </c>
      <c r="L7820" t="str">
        <f>VLOOKUP($J7820,Ref!$D:$H,3,0)</f>
        <v>The Kingswood Benefice</v>
      </c>
      <c r="M7820" t="str">
        <f>VLOOKUP($J7820,Ref!$D:$H,4,0)</f>
        <v>Buntingford Deanery</v>
      </c>
      <c r="N7820" t="str">
        <f>VLOOKUP($J7820,Ref!$D:$H,5,0)</f>
        <v>Archdeaconry of Hertford</v>
      </c>
      <c r="S7820">
        <v>1241</v>
      </c>
    </row>
    <row r="7821" spans="1:19" x14ac:dyDescent="0.3">
      <c r="A7821">
        <v>2024</v>
      </c>
      <c r="C7821" t="str">
        <f>IF(GETPIVOTDATA("PS % recovery",Sheet4!$B$5,"Parish Name",K7821)&gt;99.949%,"OK","No")</f>
        <v>OK</v>
      </c>
      <c r="D7821" t="e">
        <f>VLOOKUP(J7821,'Ref2'!C:E,3,0)</f>
        <v>#N/A</v>
      </c>
      <c r="F7821">
        <v>4</v>
      </c>
      <c r="I7821" t="e">
        <f>VLOOKUP(J7821,Ref!L:M,2,0)</f>
        <v>#N/A</v>
      </c>
      <c r="J7821" t="s">
        <v>1119</v>
      </c>
      <c r="K7821" t="str">
        <f>VLOOKUP($J7821,Ref!$D:$H,2,0)</f>
        <v xml:space="preserve">Therfield                                    </v>
      </c>
      <c r="L7821" t="str">
        <f>VLOOKUP($J7821,Ref!$D:$H,3,0)</f>
        <v>Therfield with Kelshall</v>
      </c>
      <c r="M7821" t="str">
        <f>VLOOKUP($J7821,Ref!$D:$H,4,0)</f>
        <v>Buntingford Deanery</v>
      </c>
      <c r="N7821" t="str">
        <f>VLOOKUP($J7821,Ref!$D:$H,5,0)</f>
        <v>Archdeaconry of Hertford</v>
      </c>
      <c r="S7821">
        <v>731.8</v>
      </c>
    </row>
    <row r="7822" spans="1:19" x14ac:dyDescent="0.3">
      <c r="A7822">
        <v>2024</v>
      </c>
      <c r="C7822" t="str">
        <f>IF(GETPIVOTDATA("PS % recovery",Sheet4!$B$5,"Parish Name",K7822)&gt;99.949%,"OK","No")</f>
        <v>No</v>
      </c>
      <c r="D7822" t="e">
        <f>VLOOKUP(J7822,'Ref2'!C:E,3,0)</f>
        <v>#N/A</v>
      </c>
      <c r="F7822">
        <v>4</v>
      </c>
      <c r="I7822" t="e">
        <f>VLOOKUP(J7822,Ref!L:M,2,0)</f>
        <v>#N/A</v>
      </c>
      <c r="J7822" t="s">
        <v>1090</v>
      </c>
      <c r="K7822" t="str">
        <f>VLOOKUP($J7822,Ref!$D:$H,2,0)</f>
        <v xml:space="preserve">Throcking                                    </v>
      </c>
      <c r="L7822" t="str">
        <f>VLOOKUP($J7822,Ref!$D:$H,3,0)</f>
        <v>Ardeley, Benington, Cottered with Throcking and Walkern</v>
      </c>
      <c r="M7822" t="str">
        <f>VLOOKUP($J7822,Ref!$D:$H,4,0)</f>
        <v>Buntingford Deanery</v>
      </c>
      <c r="N7822" t="str">
        <f>VLOOKUP($J7822,Ref!$D:$H,5,0)</f>
        <v>Archdeaconry of Hertford</v>
      </c>
      <c r="S7822">
        <v>0</v>
      </c>
    </row>
    <row r="7823" spans="1:19" x14ac:dyDescent="0.3">
      <c r="A7823">
        <v>2024</v>
      </c>
      <c r="C7823" t="str">
        <f>IF(GETPIVOTDATA("PS % recovery",Sheet4!$B$5,"Parish Name",K7823)&gt;99.949%,"OK","No")</f>
        <v>No</v>
      </c>
      <c r="D7823" t="e">
        <f>VLOOKUP(J7823,'Ref2'!C:E,3,0)</f>
        <v>#N/A</v>
      </c>
      <c r="F7823">
        <v>4</v>
      </c>
      <c r="I7823" t="e">
        <f>VLOOKUP(J7823,Ref!L:M,2,0)</f>
        <v>#N/A</v>
      </c>
      <c r="J7823" t="s">
        <v>1123</v>
      </c>
      <c r="K7823" t="str">
        <f>VLOOKUP($J7823,Ref!$D:$H,2,0)</f>
        <v xml:space="preserve">Walkern (LEP)                                </v>
      </c>
      <c r="L7823" t="str">
        <f>VLOOKUP($J7823,Ref!$D:$H,3,0)</f>
        <v>Ardeley, Benington, Cottered with Throcking and Walkern</v>
      </c>
      <c r="M7823" t="str">
        <f>VLOOKUP($J7823,Ref!$D:$H,4,0)</f>
        <v>Buntingford Deanery</v>
      </c>
      <c r="N7823" t="str">
        <f>VLOOKUP($J7823,Ref!$D:$H,5,0)</f>
        <v>Archdeaconry of Hertford</v>
      </c>
      <c r="S7823">
        <v>0</v>
      </c>
    </row>
    <row r="7824" spans="1:19" x14ac:dyDescent="0.3">
      <c r="A7824">
        <v>2024</v>
      </c>
      <c r="C7824" t="str">
        <f>IF(GETPIVOTDATA("PS % recovery",Sheet4!$B$5,"Parish Name",K7824)&gt;99.949%,"OK","No")</f>
        <v>OK</v>
      </c>
      <c r="D7824" t="e">
        <f>VLOOKUP(J7824,'Ref2'!C:E,3,0)</f>
        <v>#N/A</v>
      </c>
      <c r="F7824">
        <v>4</v>
      </c>
      <c r="I7824" t="e">
        <f>VLOOKUP(J7824,Ref!L:M,2,0)</f>
        <v>#N/A</v>
      </c>
      <c r="J7824" t="s">
        <v>1111</v>
      </c>
      <c r="K7824" t="str">
        <f>VLOOKUP($J7824,Ref!$D:$H,2,0)</f>
        <v xml:space="preserve">Wallington                                   </v>
      </c>
      <c r="L7824" t="str">
        <f>VLOOKUP($J7824,Ref!$D:$H,3,0)</f>
        <v>The Kingswood Benefice</v>
      </c>
      <c r="M7824" t="str">
        <f>VLOOKUP($J7824,Ref!$D:$H,4,0)</f>
        <v>Buntingford Deanery</v>
      </c>
      <c r="N7824" t="str">
        <f>VLOOKUP($J7824,Ref!$D:$H,5,0)</f>
        <v>Archdeaconry of Hertford</v>
      </c>
      <c r="S7824">
        <v>580</v>
      </c>
    </row>
    <row r="7825" spans="1:19" x14ac:dyDescent="0.3">
      <c r="A7825">
        <v>2024</v>
      </c>
      <c r="C7825" t="str">
        <f>IF(GETPIVOTDATA("PS % recovery",Sheet4!$B$5,"Parish Name",K7825)&gt;99.949%,"OK","No")</f>
        <v>OK</v>
      </c>
      <c r="D7825" t="e">
        <f>VLOOKUP(J7825,'Ref2'!C:E,3,0)</f>
        <v>#N/A</v>
      </c>
      <c r="F7825">
        <v>4</v>
      </c>
      <c r="I7825" t="e">
        <f>VLOOKUP(J7825,Ref!L:M,2,0)</f>
        <v>#N/A</v>
      </c>
      <c r="J7825" t="s">
        <v>1098</v>
      </c>
      <c r="K7825" t="str">
        <f>VLOOKUP($J7825,Ref!$D:$H,2,0)</f>
        <v xml:space="preserve">Westmill                                     </v>
      </c>
      <c r="L7825" t="str">
        <f>VLOOKUP($J7825,Ref!$D:$H,3,0)</f>
        <v>Aspenden, Buntingford and Westmill</v>
      </c>
      <c r="M7825" t="str">
        <f>VLOOKUP($J7825,Ref!$D:$H,4,0)</f>
        <v>Buntingford Deanery</v>
      </c>
      <c r="N7825" t="str">
        <f>VLOOKUP($J7825,Ref!$D:$H,5,0)</f>
        <v>Archdeaconry of Hertford</v>
      </c>
      <c r="S7825">
        <v>3000</v>
      </c>
    </row>
    <row r="7826" spans="1:19" x14ac:dyDescent="0.3">
      <c r="A7826">
        <v>2024</v>
      </c>
      <c r="C7826" t="str">
        <f>IF(GETPIVOTDATA("PS % recovery",Sheet4!$B$5,"Parish Name",K7826)&gt;99.949%,"OK","No")</f>
        <v>OK</v>
      </c>
      <c r="D7826" t="e">
        <f>VLOOKUP(J7826,'Ref2'!C:E,3,0)</f>
        <v>#N/A</v>
      </c>
      <c r="F7826">
        <v>4</v>
      </c>
      <c r="I7826" t="e">
        <f>VLOOKUP(J7826,Ref!L:M,2,0)</f>
        <v>#N/A</v>
      </c>
      <c r="J7826" t="s">
        <v>1076</v>
      </c>
      <c r="K7826" t="str">
        <f>VLOOKUP($J7826,Ref!$D:$H,2,0)</f>
        <v xml:space="preserve">Weston                                       </v>
      </c>
      <c r="L7826" t="str">
        <f>VLOOKUP($J7826,Ref!$D:$H,3,0)</f>
        <v>The Kingswood Benefice</v>
      </c>
      <c r="M7826" t="str">
        <f>VLOOKUP($J7826,Ref!$D:$H,4,0)</f>
        <v>Buntingford Deanery</v>
      </c>
      <c r="N7826" t="str">
        <f>VLOOKUP($J7826,Ref!$D:$H,5,0)</f>
        <v>Archdeaconry of Hertford</v>
      </c>
      <c r="S7826">
        <v>2354</v>
      </c>
    </row>
    <row r="7827" spans="1:19" x14ac:dyDescent="0.3">
      <c r="A7827">
        <v>2024</v>
      </c>
      <c r="C7827" t="str">
        <f>IF(GETPIVOTDATA("PS % recovery",Sheet4!$B$5,"Parish Name",K7827)&gt;99.949%,"OK","No")</f>
        <v>OK</v>
      </c>
      <c r="D7827" t="e">
        <f>VLOOKUP(J7827,'Ref2'!C:E,3,0)</f>
        <v>#N/A</v>
      </c>
      <c r="F7827">
        <v>4</v>
      </c>
      <c r="I7827" t="e">
        <f>VLOOKUP(J7827,Ref!L:M,2,0)</f>
        <v>#N/A</v>
      </c>
      <c r="J7827" t="s">
        <v>813</v>
      </c>
      <c r="K7827" t="str">
        <f>VLOOKUP($J7827,Ref!$D:$H,2,0)</f>
        <v xml:space="preserve">Broxbourne with Wormley                      </v>
      </c>
      <c r="L7827" t="str">
        <f>VLOOKUP($J7827,Ref!$D:$H,3,0)</f>
        <v>Broxbourne with Wormley</v>
      </c>
      <c r="M7827" t="str">
        <f>VLOOKUP($J7827,Ref!$D:$H,4,0)</f>
        <v>Cheshunt Deanery</v>
      </c>
      <c r="N7827" t="str">
        <f>VLOOKUP($J7827,Ref!$D:$H,5,0)</f>
        <v>Archdeaconry of Hertford</v>
      </c>
      <c r="S7827">
        <v>5062.5</v>
      </c>
    </row>
    <row r="7828" spans="1:19" x14ac:dyDescent="0.3">
      <c r="A7828">
        <v>2024</v>
      </c>
      <c r="C7828" t="str">
        <f>IF(GETPIVOTDATA("PS % recovery",Sheet4!$B$5,"Parish Name",K7828)&gt;99.949%,"OK","No")</f>
        <v>No</v>
      </c>
      <c r="D7828" t="e">
        <f>VLOOKUP(J7828,'Ref2'!C:E,3,0)</f>
        <v>#N/A</v>
      </c>
      <c r="F7828">
        <v>4</v>
      </c>
      <c r="I7828" t="e">
        <f>VLOOKUP(J7828,Ref!L:M,2,0)</f>
        <v>#N/A</v>
      </c>
      <c r="J7828" t="s">
        <v>1126</v>
      </c>
      <c r="K7828" t="str">
        <f>VLOOKUP($J7828,Ref!$D:$H,2,0)</f>
        <v xml:space="preserve">Cheshunt                                     </v>
      </c>
      <c r="L7828" t="str">
        <f>VLOOKUP($J7828,Ref!$D:$H,3,0)</f>
        <v>Cheshunt (Team Ministry)</v>
      </c>
      <c r="M7828" t="str">
        <f>VLOOKUP($J7828,Ref!$D:$H,4,0)</f>
        <v>Cheshunt Deanery</v>
      </c>
      <c r="N7828" t="str">
        <f>VLOOKUP($J7828,Ref!$D:$H,5,0)</f>
        <v>Archdeaconry of Hertford</v>
      </c>
      <c r="S7828">
        <v>3393.25</v>
      </c>
    </row>
    <row r="7829" spans="1:19" x14ac:dyDescent="0.3">
      <c r="A7829">
        <v>2024</v>
      </c>
      <c r="C7829" t="str">
        <f>IF(GETPIVOTDATA("PS % recovery",Sheet4!$B$5,"Parish Name",K7829)&gt;99.949%,"OK","No")</f>
        <v>No</v>
      </c>
      <c r="D7829" t="e">
        <f>VLOOKUP(J7829,'Ref2'!C:E,3,0)</f>
        <v>#N/A</v>
      </c>
      <c r="F7829">
        <v>4</v>
      </c>
      <c r="I7829" t="e">
        <f>VLOOKUP(J7829,Ref!L:M,2,0)</f>
        <v>#N/A</v>
      </c>
      <c r="J7829" t="s">
        <v>1130</v>
      </c>
      <c r="K7829" t="str">
        <f>VLOOKUP($J7829,Ref!$D:$H,2,0)</f>
        <v xml:space="preserve">Goff's Oak, St James                         </v>
      </c>
      <c r="L7829" t="str">
        <f>VLOOKUP($J7829,Ref!$D:$H,3,0)</f>
        <v>Cheshunt (Team Ministry)</v>
      </c>
      <c r="M7829" t="str">
        <f>VLOOKUP($J7829,Ref!$D:$H,4,0)</f>
        <v>Cheshunt Deanery</v>
      </c>
      <c r="N7829" t="str">
        <f>VLOOKUP($J7829,Ref!$D:$H,5,0)</f>
        <v>Archdeaconry of Hertford</v>
      </c>
      <c r="S7829">
        <v>500</v>
      </c>
    </row>
    <row r="7830" spans="1:19" x14ac:dyDescent="0.3">
      <c r="A7830">
        <v>2024</v>
      </c>
      <c r="C7830" t="str">
        <f>IF(GETPIVOTDATA("PS % recovery",Sheet4!$B$5,"Parish Name",K7830)&gt;99.949%,"OK","No")</f>
        <v>OK</v>
      </c>
      <c r="D7830" t="e">
        <f>VLOOKUP(J7830,'Ref2'!C:E,3,0)</f>
        <v>#N/A</v>
      </c>
      <c r="F7830">
        <v>4</v>
      </c>
      <c r="I7830" t="e">
        <f>VLOOKUP(J7830,Ref!L:M,2,0)</f>
        <v>#N/A</v>
      </c>
      <c r="J7830" t="s">
        <v>814</v>
      </c>
      <c r="K7830" t="str">
        <f>VLOOKUP($J7830,Ref!$D:$H,2,0)</f>
        <v xml:space="preserve">Hoddesdon                                    </v>
      </c>
      <c r="L7830" t="str">
        <f>VLOOKUP($J7830,Ref!$D:$H,3,0)</f>
        <v>Hoddesdon</v>
      </c>
      <c r="M7830" t="str">
        <f>VLOOKUP($J7830,Ref!$D:$H,4,0)</f>
        <v>Cheshunt Deanery</v>
      </c>
      <c r="N7830" t="str">
        <f>VLOOKUP($J7830,Ref!$D:$H,5,0)</f>
        <v>Archdeaconry of Hertford</v>
      </c>
      <c r="S7830">
        <v>5214</v>
      </c>
    </row>
    <row r="7831" spans="1:19" x14ac:dyDescent="0.3">
      <c r="A7831">
        <v>2024</v>
      </c>
      <c r="C7831" t="str">
        <f>IF(GETPIVOTDATA("PS % recovery",Sheet4!$B$5,"Parish Name",K7831)&gt;99.949%,"OK","No")</f>
        <v>OK</v>
      </c>
      <c r="D7831" t="str">
        <f>VLOOKUP(J7831,'Ref2'!C:E,3,0)</f>
        <v>LLF</v>
      </c>
      <c r="F7831">
        <v>4</v>
      </c>
      <c r="I7831" t="e">
        <f>VLOOKUP(J7831,Ref!L:M,2,0)</f>
        <v>#N/A</v>
      </c>
      <c r="J7831" t="s">
        <v>1133</v>
      </c>
      <c r="K7831" t="str">
        <f>VLOOKUP($J7831,Ref!$D:$H,2,0)</f>
        <v xml:space="preserve">Northaw and Cuffley                          </v>
      </c>
      <c r="L7831" t="str">
        <f>VLOOKUP($J7831,Ref!$D:$H,3,0)</f>
        <v>Northaw and Cuffley</v>
      </c>
      <c r="M7831" t="str">
        <f>VLOOKUP($J7831,Ref!$D:$H,4,0)</f>
        <v>Cheshunt Deanery</v>
      </c>
      <c r="N7831" t="str">
        <f>VLOOKUP($J7831,Ref!$D:$H,5,0)</f>
        <v>Archdeaconry of Hertford</v>
      </c>
      <c r="S7831">
        <v>0</v>
      </c>
    </row>
    <row r="7832" spans="1:19" x14ac:dyDescent="0.3">
      <c r="A7832">
        <v>2024</v>
      </c>
      <c r="C7832" t="str">
        <f>IF(GETPIVOTDATA("PS % recovery",Sheet4!$B$5,"Parish Name",K7832)&gt;99.949%,"OK","No")</f>
        <v>OK</v>
      </c>
      <c r="D7832" t="e">
        <f>VLOOKUP(J7832,'Ref2'!C:E,3,0)</f>
        <v>#N/A</v>
      </c>
      <c r="F7832">
        <v>4</v>
      </c>
      <c r="I7832" t="e">
        <f>VLOOKUP(J7832,Ref!L:M,2,0)</f>
        <v>#N/A</v>
      </c>
      <c r="J7832" t="s">
        <v>1135</v>
      </c>
      <c r="K7832" t="str">
        <f>VLOOKUP($J7832,Ref!$D:$H,2,0)</f>
        <v xml:space="preserve">Rye Park, St Cuthbert                        </v>
      </c>
      <c r="L7832" t="str">
        <f>VLOOKUP($J7832,Ref!$D:$H,3,0)</f>
        <v>Rye Park, St Cuthbert</v>
      </c>
      <c r="M7832" t="str">
        <f>VLOOKUP($J7832,Ref!$D:$H,4,0)</f>
        <v>Cheshunt Deanery</v>
      </c>
      <c r="N7832" t="str">
        <f>VLOOKUP($J7832,Ref!$D:$H,5,0)</f>
        <v>Archdeaconry of Hertford</v>
      </c>
      <c r="S7832">
        <v>4827</v>
      </c>
    </row>
    <row r="7833" spans="1:19" x14ac:dyDescent="0.3">
      <c r="A7833">
        <v>2024</v>
      </c>
      <c r="C7833" t="str">
        <f>IF(GETPIVOTDATA("PS % recovery",Sheet4!$B$5,"Parish Name",K7833)&gt;99.949%,"OK","No")</f>
        <v>No</v>
      </c>
      <c r="D7833" t="e">
        <f>VLOOKUP(J7833,'Ref2'!C:E,3,0)</f>
        <v>#N/A</v>
      </c>
      <c r="F7833">
        <v>4</v>
      </c>
      <c r="I7833" t="e">
        <f>VLOOKUP(J7833,Ref!L:M,2,0)</f>
        <v>#N/A</v>
      </c>
      <c r="J7833" t="s">
        <v>1128</v>
      </c>
      <c r="K7833" t="str">
        <f>VLOOKUP($J7833,Ref!$D:$H,2,0)</f>
        <v xml:space="preserve">Turnford                                     </v>
      </c>
      <c r="L7833" t="str">
        <f>VLOOKUP($J7833,Ref!$D:$H,3,0)</f>
        <v>Cheshunt (Team Ministry)</v>
      </c>
      <c r="M7833" t="str">
        <f>VLOOKUP($J7833,Ref!$D:$H,4,0)</f>
        <v>Cheshunt Deanery</v>
      </c>
      <c r="N7833" t="str">
        <f>VLOOKUP($J7833,Ref!$D:$H,5,0)</f>
        <v>Archdeaconry of Hertford</v>
      </c>
      <c r="S7833">
        <v>1500</v>
      </c>
    </row>
    <row r="7834" spans="1:19" x14ac:dyDescent="0.3">
      <c r="A7834">
        <v>2024</v>
      </c>
      <c r="C7834" t="str">
        <f>IF(GETPIVOTDATA("PS % recovery",Sheet4!$B$5,"Parish Name",K7834)&gt;99.949%,"OK","No")</f>
        <v>OK</v>
      </c>
      <c r="D7834" t="e">
        <f>VLOOKUP(J7834,'Ref2'!C:E,3,0)</f>
        <v>#N/A</v>
      </c>
      <c r="F7834">
        <v>4</v>
      </c>
      <c r="I7834" t="e">
        <f>VLOOKUP(J7834,Ref!L:M,2,0)</f>
        <v>#N/A</v>
      </c>
      <c r="J7834" t="s">
        <v>1137</v>
      </c>
      <c r="K7834" t="str">
        <f>VLOOKUP($J7834,Ref!$D:$H,2,0)</f>
        <v xml:space="preserve">Waltham Cross, Christ Church                 </v>
      </c>
      <c r="L7834" t="str">
        <f>VLOOKUP($J7834,Ref!$D:$H,3,0)</f>
        <v>Cheshunt (Team Ministry)</v>
      </c>
      <c r="M7834" t="str">
        <f>VLOOKUP($J7834,Ref!$D:$H,4,0)</f>
        <v>Cheshunt Deanery</v>
      </c>
      <c r="N7834" t="str">
        <f>VLOOKUP($J7834,Ref!$D:$H,5,0)</f>
        <v>Archdeaconry of Hertford</v>
      </c>
      <c r="S7834">
        <v>4059.92</v>
      </c>
    </row>
    <row r="7835" spans="1:19" x14ac:dyDescent="0.3">
      <c r="A7835">
        <v>2024</v>
      </c>
      <c r="C7835" t="str">
        <f>IF(GETPIVOTDATA("PS % recovery",Sheet4!$B$5,"Parish Name",K7835)&gt;99.949%,"OK","No")</f>
        <v>OK</v>
      </c>
      <c r="D7835" t="e">
        <f>VLOOKUP(J7835,'Ref2'!C:E,3,0)</f>
        <v>#N/A</v>
      </c>
      <c r="F7835">
        <v>4</v>
      </c>
      <c r="I7835" t="e">
        <f>VLOOKUP(J7835,Ref!L:M,2,0)</f>
        <v>#N/A</v>
      </c>
      <c r="J7835" t="s">
        <v>1139</v>
      </c>
      <c r="K7835" t="str">
        <f>VLOOKUP($J7835,Ref!$D:$H,2,0)</f>
        <v xml:space="preserve">Ayot St Peter                                </v>
      </c>
      <c r="L7835" t="str">
        <f>VLOOKUP($J7835,Ref!$D:$H,3,0)</f>
        <v>Welwyn Team Ministry</v>
      </c>
      <c r="M7835" t="str">
        <f>VLOOKUP($J7835,Ref!$D:$H,4,0)</f>
        <v xml:space="preserve">Welwyn Hatfield Deanery </v>
      </c>
      <c r="N7835" t="str">
        <f>VLOOKUP($J7835,Ref!$D:$H,5,0)</f>
        <v>Archdeaconry of Hertford</v>
      </c>
      <c r="S7835">
        <v>752</v>
      </c>
    </row>
    <row r="7836" spans="1:19" x14ac:dyDescent="0.3">
      <c r="A7836">
        <v>2024</v>
      </c>
      <c r="C7836" t="str">
        <f>IF(GETPIVOTDATA("PS % recovery",Sheet4!$B$5,"Parish Name",K7836)&gt;99.949%,"OK","No")</f>
        <v>OK</v>
      </c>
      <c r="D7836" t="e">
        <f>VLOOKUP(J7836,'Ref2'!C:E,3,0)</f>
        <v>#N/A</v>
      </c>
      <c r="F7836">
        <v>4</v>
      </c>
      <c r="I7836" t="e">
        <f>VLOOKUP(J7836,Ref!L:M,2,0)</f>
        <v>#N/A</v>
      </c>
      <c r="J7836" t="s">
        <v>815</v>
      </c>
      <c r="K7836" t="str">
        <f>VLOOKUP($J7836,Ref!$D:$H,2,0)</f>
        <v xml:space="preserve">Codicote                                     </v>
      </c>
      <c r="L7836" t="str">
        <f>VLOOKUP($J7836,Ref!$D:$H,3,0)</f>
        <v>Welwyn Team Ministry</v>
      </c>
      <c r="M7836" t="str">
        <f>VLOOKUP($J7836,Ref!$D:$H,4,0)</f>
        <v xml:space="preserve">Welwyn Hatfield Deanery </v>
      </c>
      <c r="N7836" t="str">
        <f>VLOOKUP($J7836,Ref!$D:$H,5,0)</f>
        <v>Archdeaconry of Hertford</v>
      </c>
      <c r="S7836">
        <v>1500</v>
      </c>
    </row>
    <row r="7837" spans="1:19" x14ac:dyDescent="0.3">
      <c r="A7837">
        <v>2024</v>
      </c>
      <c r="C7837" t="str">
        <f>IF(GETPIVOTDATA("PS % recovery",Sheet4!$B$5,"Parish Name",K7837)&gt;99.949%,"OK","No")</f>
        <v>OK</v>
      </c>
      <c r="D7837" t="e">
        <f>VLOOKUP(J7837,'Ref2'!C:E,3,0)</f>
        <v>#N/A</v>
      </c>
      <c r="F7837">
        <v>4</v>
      </c>
      <c r="I7837" t="e">
        <f>VLOOKUP(J7837,Ref!L:M,2,0)</f>
        <v>#N/A</v>
      </c>
      <c r="J7837" t="s">
        <v>1164</v>
      </c>
      <c r="K7837" t="str">
        <f>VLOOKUP($J7837,Ref!$D:$H,2,0)</f>
        <v xml:space="preserve">Datchworth                                   </v>
      </c>
      <c r="L7837" t="str">
        <f>VLOOKUP($J7837,Ref!$D:$H,3,0)</f>
        <v>Welwyn Team Ministry</v>
      </c>
      <c r="M7837" t="str">
        <f>VLOOKUP($J7837,Ref!$D:$H,4,0)</f>
        <v xml:space="preserve">Welwyn Hatfield Deanery </v>
      </c>
      <c r="N7837" t="str">
        <f>VLOOKUP($J7837,Ref!$D:$H,5,0)</f>
        <v>Archdeaconry of Hertford</v>
      </c>
      <c r="S7837">
        <v>3370</v>
      </c>
    </row>
    <row r="7838" spans="1:19" x14ac:dyDescent="0.3">
      <c r="A7838">
        <v>2024</v>
      </c>
      <c r="C7838" t="str">
        <f>IF(GETPIVOTDATA("PS % recovery",Sheet4!$B$5,"Parish Name",K7838)&gt;99.949%,"OK","No")</f>
        <v>OK</v>
      </c>
      <c r="D7838" t="e">
        <f>VLOOKUP(J7838,'Ref2'!C:E,3,0)</f>
        <v>#N/A</v>
      </c>
      <c r="F7838">
        <v>4</v>
      </c>
      <c r="I7838" t="e">
        <f>VLOOKUP(J7838,Ref!L:M,2,0)</f>
        <v>#N/A</v>
      </c>
      <c r="J7838" t="s">
        <v>1146</v>
      </c>
      <c r="K7838" t="str">
        <f>VLOOKUP($J7838,Ref!$D:$H,2,0)</f>
        <v xml:space="preserve">Digswell                                     </v>
      </c>
      <c r="L7838" t="str">
        <f>VLOOKUP($J7838,Ref!$D:$H,3,0)</f>
        <v>Digswell</v>
      </c>
      <c r="M7838" t="str">
        <f>VLOOKUP($J7838,Ref!$D:$H,4,0)</f>
        <v xml:space="preserve">Welwyn Hatfield Deanery </v>
      </c>
      <c r="N7838" t="str">
        <f>VLOOKUP($J7838,Ref!$D:$H,5,0)</f>
        <v>Archdeaconry of Hertford</v>
      </c>
      <c r="S7838">
        <v>4167.33</v>
      </c>
    </row>
    <row r="7839" spans="1:19" x14ac:dyDescent="0.3">
      <c r="A7839">
        <v>2024</v>
      </c>
      <c r="C7839" t="str">
        <f>IF(GETPIVOTDATA("PS % recovery",Sheet4!$B$5,"Parish Name",K7839)&gt;99.949%,"OK","No")</f>
        <v>OK</v>
      </c>
      <c r="D7839" t="e">
        <f>VLOOKUP(J7839,'Ref2'!C:E,3,0)</f>
        <v>#N/A</v>
      </c>
      <c r="F7839">
        <v>4</v>
      </c>
      <c r="I7839" t="e">
        <f>VLOOKUP(J7839,Ref!L:M,2,0)</f>
        <v>#N/A</v>
      </c>
      <c r="J7839" t="s">
        <v>1160</v>
      </c>
      <c r="K7839" t="str">
        <f>VLOOKUP($J7839,Ref!$D:$H,2,0)</f>
        <v xml:space="preserve">Panshanger                                   </v>
      </c>
      <c r="L7839" t="str">
        <f>VLOOKUP($J7839,Ref!$D:$H,3,0)</f>
        <v>Panshanger</v>
      </c>
      <c r="M7839" t="str">
        <f>VLOOKUP($J7839,Ref!$D:$H,4,0)</f>
        <v xml:space="preserve">Welwyn Hatfield Deanery </v>
      </c>
      <c r="N7839" t="str">
        <f>VLOOKUP($J7839,Ref!$D:$H,5,0)</f>
        <v>Archdeaconry of Hertford</v>
      </c>
      <c r="S7839">
        <v>4367</v>
      </c>
    </row>
    <row r="7840" spans="1:19" x14ac:dyDescent="0.3">
      <c r="A7840">
        <v>2024</v>
      </c>
      <c r="C7840" t="str">
        <f>IF(GETPIVOTDATA("PS % recovery",Sheet4!$B$5,"Parish Name",K7840)&gt;99.949%,"OK","No")</f>
        <v>OK</v>
      </c>
      <c r="D7840" t="e">
        <f>VLOOKUP(J7840,'Ref2'!C:E,3,0)</f>
        <v>#N/A</v>
      </c>
      <c r="F7840">
        <v>4</v>
      </c>
      <c r="I7840" t="e">
        <f>VLOOKUP(J7840,Ref!L:M,2,0)</f>
        <v>#N/A</v>
      </c>
      <c r="J7840" t="s">
        <v>1148</v>
      </c>
      <c r="K7840" t="str">
        <f>VLOOKUP($J7840,Ref!$D:$H,2,0)</f>
        <v xml:space="preserve">Bishop's Hatfield St Etheldreda with St Luke </v>
      </c>
      <c r="L7840" t="str">
        <f>VLOOKUP($J7840,Ref!$D:$H,3,0)</f>
        <v>Bishop's Hatfield Team Ministry</v>
      </c>
      <c r="M7840" t="str">
        <f>VLOOKUP($J7840,Ref!$D:$H,4,0)</f>
        <v xml:space="preserve">Welwyn Hatfield Deanery </v>
      </c>
      <c r="N7840" t="str">
        <f>VLOOKUP($J7840,Ref!$D:$H,5,0)</f>
        <v>Archdeaconry of Hertford</v>
      </c>
      <c r="S7840">
        <v>4950</v>
      </c>
    </row>
    <row r="7841" spans="1:19" x14ac:dyDescent="0.3">
      <c r="A7841">
        <v>2024</v>
      </c>
      <c r="C7841" t="str">
        <f>IF(GETPIVOTDATA("PS % recovery",Sheet4!$B$5,"Parish Name",K7841)&gt;99.949%,"OK","No")</f>
        <v>OK</v>
      </c>
      <c r="D7841" t="e">
        <f>VLOOKUP(J7841,'Ref2'!C:E,3,0)</f>
        <v>#N/A</v>
      </c>
      <c r="F7841">
        <v>4</v>
      </c>
      <c r="I7841" t="str">
        <f>VLOOKUP(J7841,Ref!L:M,2,0)</f>
        <v>Yes</v>
      </c>
      <c r="J7841" t="s">
        <v>1150</v>
      </c>
      <c r="K7841" t="str">
        <f>VLOOKUP($J7841,Ref!$D:$H,2,0)</f>
        <v xml:space="preserve">Bishop's Hatfield St John                    </v>
      </c>
      <c r="L7841" t="str">
        <f>VLOOKUP($J7841,Ref!$D:$H,3,0)</f>
        <v>Bishop's Hatfield Team Ministry</v>
      </c>
      <c r="M7841" t="str">
        <f>VLOOKUP($J7841,Ref!$D:$H,4,0)</f>
        <v xml:space="preserve">Welwyn Hatfield Deanery </v>
      </c>
      <c r="N7841" t="str">
        <f>VLOOKUP($J7841,Ref!$D:$H,5,0)</f>
        <v>Archdeaconry of Hertford</v>
      </c>
      <c r="S7841">
        <v>1000</v>
      </c>
    </row>
    <row r="7842" spans="1:19" x14ac:dyDescent="0.3">
      <c r="A7842">
        <v>2024</v>
      </c>
      <c r="C7842" t="str">
        <f>IF(GETPIVOTDATA("PS % recovery",Sheet4!$B$5,"Parish Name",K7842)&gt;99.949%,"OK","No")</f>
        <v>No</v>
      </c>
      <c r="D7842" t="e">
        <f>VLOOKUP(J7842,'Ref2'!C:E,3,0)</f>
        <v>#N/A</v>
      </c>
      <c r="F7842">
        <v>4</v>
      </c>
      <c r="I7842" t="e">
        <f>VLOOKUP(J7842,Ref!L:M,2,0)</f>
        <v>#N/A</v>
      </c>
      <c r="J7842" t="s">
        <v>1152</v>
      </c>
      <c r="K7842" t="str">
        <f>VLOOKUP($J7842,Ref!$D:$H,2,0)</f>
        <v xml:space="preserve">Bishop's Hatfield St Michael and All Angels  </v>
      </c>
      <c r="L7842" t="str">
        <f>VLOOKUP($J7842,Ref!$D:$H,3,0)</f>
        <v>Bishop's Hatfield Team Ministry</v>
      </c>
      <c r="M7842" t="str">
        <f>VLOOKUP($J7842,Ref!$D:$H,4,0)</f>
        <v xml:space="preserve">Welwyn Hatfield Deanery </v>
      </c>
      <c r="N7842" t="str">
        <f>VLOOKUP($J7842,Ref!$D:$H,5,0)</f>
        <v>Archdeaconry of Hertford</v>
      </c>
      <c r="S7842">
        <f>7050-50</f>
        <v>7000</v>
      </c>
    </row>
    <row r="7843" spans="1:19" x14ac:dyDescent="0.3">
      <c r="A7843">
        <v>2024</v>
      </c>
      <c r="C7843" t="str">
        <f>IF(GETPIVOTDATA("PS % recovery",Sheet4!$B$5,"Parish Name",K7843)&gt;99.949%,"OK","No")</f>
        <v>No</v>
      </c>
      <c r="D7843" t="e">
        <f>VLOOKUP(J7843,'Ref2'!C:E,3,0)</f>
        <v>#N/A</v>
      </c>
      <c r="F7843">
        <v>4</v>
      </c>
      <c r="I7843" t="e">
        <f>VLOOKUP(J7843,Ref!L:M,2,0)</f>
        <v>#N/A</v>
      </c>
      <c r="J7843" t="s">
        <v>1154</v>
      </c>
      <c r="K7843" t="str">
        <f>VLOOKUP($J7843,Ref!$D:$H,2,0)</f>
        <v xml:space="preserve">Hatfield Hyde, St Mary Magdalene             </v>
      </c>
      <c r="L7843" t="str">
        <f>VLOOKUP($J7843,Ref!$D:$H,3,0)</f>
        <v>Hatfield Hyde, St Mary Magdalene</v>
      </c>
      <c r="M7843" t="str">
        <f>VLOOKUP($J7843,Ref!$D:$H,4,0)</f>
        <v xml:space="preserve">Welwyn Hatfield Deanery </v>
      </c>
      <c r="N7843" t="str">
        <f>VLOOKUP($J7843,Ref!$D:$H,5,0)</f>
        <v>Archdeaconry of Hertford</v>
      </c>
      <c r="S7843">
        <v>3533.64</v>
      </c>
    </row>
    <row r="7844" spans="1:19" x14ac:dyDescent="0.3">
      <c r="A7844">
        <v>2024</v>
      </c>
      <c r="C7844" t="str">
        <f>IF(GETPIVOTDATA("PS % recovery",Sheet4!$B$5,"Parish Name",K7844)&gt;99.949%,"OK","No")</f>
        <v>OK</v>
      </c>
      <c r="D7844" t="e">
        <f>VLOOKUP(J7844,'Ref2'!C:E,3,0)</f>
        <v>#N/A</v>
      </c>
      <c r="F7844">
        <v>4</v>
      </c>
      <c r="I7844" t="e">
        <f>VLOOKUP(J7844,Ref!L:M,2,0)</f>
        <v>#N/A</v>
      </c>
      <c r="J7844" t="s">
        <v>1156</v>
      </c>
      <c r="K7844" t="str">
        <f>VLOOKUP($J7844,Ref!$D:$H,2,0)</f>
        <v xml:space="preserve">Lemsford                                     </v>
      </c>
      <c r="L7844" t="str">
        <f>VLOOKUP($J7844,Ref!$D:$H,3,0)</f>
        <v>Bishop's Hatfield Team Ministry</v>
      </c>
      <c r="M7844" t="str">
        <f>VLOOKUP($J7844,Ref!$D:$H,4,0)</f>
        <v xml:space="preserve">Welwyn Hatfield Deanery </v>
      </c>
      <c r="N7844" t="str">
        <f>VLOOKUP($J7844,Ref!$D:$H,5,0)</f>
        <v>Archdeaconry of Hertford</v>
      </c>
      <c r="S7844">
        <v>3564</v>
      </c>
    </row>
    <row r="7845" spans="1:19" x14ac:dyDescent="0.3">
      <c r="A7845">
        <v>2024</v>
      </c>
      <c r="C7845" t="str">
        <f>IF(GETPIVOTDATA("PS % recovery",Sheet4!$B$5,"Parish Name",K7845)&gt;99.949%,"OK","No")</f>
        <v>OK</v>
      </c>
      <c r="D7845" t="e">
        <f>VLOOKUP(J7845,'Ref2'!C:E,3,0)</f>
        <v>#N/A</v>
      </c>
      <c r="F7845">
        <v>4</v>
      </c>
      <c r="I7845" t="str">
        <f>VLOOKUP(J7845,Ref!L:M,2,0)</f>
        <v>Yes</v>
      </c>
      <c r="J7845" t="s">
        <v>1158</v>
      </c>
      <c r="K7845" t="str">
        <f>VLOOKUP($J7845,Ref!$D:$H,2,0)</f>
        <v xml:space="preserve">North Mymms                                  </v>
      </c>
      <c r="L7845" t="str">
        <f>VLOOKUP($J7845,Ref!$D:$H,3,0)</f>
        <v>Bishop's Hatfield Team Ministry</v>
      </c>
      <c r="M7845" t="str">
        <f>VLOOKUP($J7845,Ref!$D:$H,4,0)</f>
        <v xml:space="preserve">Welwyn Hatfield Deanery </v>
      </c>
      <c r="N7845" t="str">
        <f>VLOOKUP($J7845,Ref!$D:$H,5,0)</f>
        <v>Archdeaconry of Hertford</v>
      </c>
      <c r="S7845">
        <v>6072.5</v>
      </c>
    </row>
    <row r="7846" spans="1:19" x14ac:dyDescent="0.3">
      <c r="A7846">
        <v>2024</v>
      </c>
      <c r="C7846" t="str">
        <f>IF(GETPIVOTDATA("PS % recovery",Sheet4!$B$5,"Parish Name",K7846)&gt;99.949%,"OK","No")</f>
        <v>OK</v>
      </c>
      <c r="D7846" t="e">
        <f>VLOOKUP(J7846,'Ref2'!C:E,3,0)</f>
        <v>#N/A</v>
      </c>
      <c r="F7846">
        <v>4</v>
      </c>
      <c r="I7846" t="e">
        <f>VLOOKUP(J7846,Ref!L:M,2,0)</f>
        <v>#N/A</v>
      </c>
      <c r="J7846" t="s">
        <v>1162</v>
      </c>
      <c r="K7846" t="str">
        <f>VLOOKUP($J7846,Ref!$D:$H,2,0)</f>
        <v xml:space="preserve">Tewin                                        </v>
      </c>
      <c r="L7846" t="str">
        <f>VLOOKUP($J7846,Ref!$D:$H,3,0)</f>
        <v>Welwyn Team Ministry</v>
      </c>
      <c r="M7846" t="str">
        <f>VLOOKUP($J7846,Ref!$D:$H,4,0)</f>
        <v xml:space="preserve">Welwyn Hatfield Deanery </v>
      </c>
      <c r="N7846" t="str">
        <f>VLOOKUP($J7846,Ref!$D:$H,5,0)</f>
        <v>Archdeaconry of Hertford</v>
      </c>
      <c r="S7846">
        <v>3437</v>
      </c>
    </row>
    <row r="7847" spans="1:19" x14ac:dyDescent="0.3">
      <c r="A7847">
        <v>2024</v>
      </c>
      <c r="C7847" t="str">
        <f>IF(GETPIVOTDATA("PS % recovery",Sheet4!$B$5,"Parish Name",K7847)&gt;99.949%,"OK","No")</f>
        <v>OK</v>
      </c>
      <c r="D7847" t="e">
        <f>VLOOKUP(J7847,'Ref2'!C:E,3,0)</f>
        <v>#N/A</v>
      </c>
      <c r="F7847">
        <v>4</v>
      </c>
      <c r="I7847" t="e">
        <f>VLOOKUP(J7847,Ref!L:M,2,0)</f>
        <v>#N/A</v>
      </c>
      <c r="J7847" t="s">
        <v>1141</v>
      </c>
      <c r="K7847" t="str">
        <f>VLOOKUP($J7847,Ref!$D:$H,2,0)</f>
        <v xml:space="preserve">Welwyn, St Mary the Virgin                   </v>
      </c>
      <c r="L7847" t="str">
        <f>VLOOKUP($J7847,Ref!$D:$H,3,0)</f>
        <v>Welwyn Team Ministry</v>
      </c>
      <c r="M7847" t="str">
        <f>VLOOKUP($J7847,Ref!$D:$H,4,0)</f>
        <v xml:space="preserve">Welwyn Hatfield Deanery </v>
      </c>
      <c r="N7847" t="str">
        <f>VLOOKUP($J7847,Ref!$D:$H,5,0)</f>
        <v>Archdeaconry of Hertford</v>
      </c>
      <c r="S7847">
        <v>8994</v>
      </c>
    </row>
    <row r="7848" spans="1:19" x14ac:dyDescent="0.3">
      <c r="A7848">
        <v>2024</v>
      </c>
      <c r="C7848" t="str">
        <f>IF(GETPIVOTDATA("PS % recovery",Sheet4!$B$5,"Parish Name",K7848)&gt;99.949%,"OK","No")</f>
        <v>OK</v>
      </c>
      <c r="D7848" t="e">
        <f>VLOOKUP(J7848,'Ref2'!C:E,3,0)</f>
        <v>#N/A</v>
      </c>
      <c r="F7848">
        <v>4</v>
      </c>
      <c r="I7848" t="e">
        <f>VLOOKUP(J7848,Ref!L:M,2,0)</f>
        <v>#N/A</v>
      </c>
      <c r="J7848" t="s">
        <v>1143</v>
      </c>
      <c r="K7848" t="str">
        <f>VLOOKUP($J7848,Ref!$D:$H,2,0)</f>
        <v xml:space="preserve">Woolmer Green, St Michael                    </v>
      </c>
      <c r="L7848" t="str">
        <f>VLOOKUP($J7848,Ref!$D:$H,3,0)</f>
        <v>Welwyn Team Ministry</v>
      </c>
      <c r="M7848" t="str">
        <f>VLOOKUP($J7848,Ref!$D:$H,4,0)</f>
        <v xml:space="preserve">Welwyn Hatfield Deanery </v>
      </c>
      <c r="N7848" t="str">
        <f>VLOOKUP($J7848,Ref!$D:$H,5,0)</f>
        <v>Archdeaconry of Hertford</v>
      </c>
      <c r="S7848">
        <v>1564</v>
      </c>
    </row>
    <row r="7849" spans="1:19" x14ac:dyDescent="0.3">
      <c r="A7849">
        <v>2024</v>
      </c>
      <c r="C7849" t="str">
        <f>IF(GETPIVOTDATA("PS % recovery",Sheet4!$B$5,"Parish Name",K7849)&gt;99.949%,"OK","No")</f>
        <v>OK</v>
      </c>
      <c r="D7849" t="e">
        <f>VLOOKUP(J7849,'Ref2'!C:E,3,0)</f>
        <v>#N/A</v>
      </c>
      <c r="F7849">
        <v>4</v>
      </c>
      <c r="I7849" t="e">
        <f>VLOOKUP(J7849,Ref!L:M,2,0)</f>
        <v>#N/A</v>
      </c>
      <c r="J7849" t="s">
        <v>1166</v>
      </c>
      <c r="K7849" t="str">
        <f>VLOOKUP($J7849,Ref!$D:$H,2,0)</f>
        <v xml:space="preserve">Welwyn Garden City                           </v>
      </c>
      <c r="L7849" t="str">
        <f>VLOOKUP($J7849,Ref!$D:$H,3,0)</f>
        <v>Welwyn Garden City</v>
      </c>
      <c r="M7849" t="str">
        <f>VLOOKUP($J7849,Ref!$D:$H,4,0)</f>
        <v xml:space="preserve">Welwyn Hatfield Deanery </v>
      </c>
      <c r="N7849" t="str">
        <f>VLOOKUP($J7849,Ref!$D:$H,5,0)</f>
        <v>Archdeaconry of Hertford</v>
      </c>
      <c r="S7849">
        <v>8809</v>
      </c>
    </row>
    <row r="7850" spans="1:19" x14ac:dyDescent="0.3">
      <c r="A7850">
        <v>2024</v>
      </c>
      <c r="C7850" t="str">
        <f>IF(GETPIVOTDATA("PS % recovery",Sheet4!$B$5,"Parish Name",K7850)&gt;99.949%,"OK","No")</f>
        <v>OK</v>
      </c>
      <c r="D7850" t="e">
        <f>VLOOKUP(J7850,'Ref2'!C:E,3,0)</f>
        <v>#N/A</v>
      </c>
      <c r="F7850">
        <v>4</v>
      </c>
      <c r="I7850" t="e">
        <f>VLOOKUP(J7850,Ref!L:M,2,0)</f>
        <v>#N/A</v>
      </c>
      <c r="J7850" t="s">
        <v>1178</v>
      </c>
      <c r="K7850" t="str">
        <f>VLOOKUP($J7850,Ref!$D:$H,2,0)</f>
        <v xml:space="preserve">Aston                                        </v>
      </c>
      <c r="L7850" t="str">
        <f>VLOOKUP($J7850,Ref!$D:$H,3,0)</f>
        <v>The Beane Valley Benefice</v>
      </c>
      <c r="M7850" t="str">
        <f>VLOOKUP($J7850,Ref!$D:$H,4,0)</f>
        <v>Hertford and Ware Deanery</v>
      </c>
      <c r="N7850" t="str">
        <f>VLOOKUP($J7850,Ref!$D:$H,5,0)</f>
        <v>Archdeaconry of Hertford</v>
      </c>
      <c r="S7850">
        <v>1264</v>
      </c>
    </row>
    <row r="7851" spans="1:19" x14ac:dyDescent="0.3">
      <c r="A7851">
        <v>2024</v>
      </c>
      <c r="C7851" t="str">
        <f>IF(GETPIVOTDATA("PS % recovery",Sheet4!$B$5,"Parish Name",K7851)&gt;99.949%,"OK","No")</f>
        <v>No</v>
      </c>
      <c r="D7851" t="e">
        <f>VLOOKUP(J7851,'Ref2'!C:E,3,0)</f>
        <v>#N/A</v>
      </c>
      <c r="F7851">
        <v>4</v>
      </c>
      <c r="I7851" t="e">
        <f>VLOOKUP(J7851,Ref!L:M,2,0)</f>
        <v>#N/A</v>
      </c>
      <c r="J7851" t="s">
        <v>1168</v>
      </c>
      <c r="K7851" t="str">
        <f>VLOOKUP($J7851,Ref!$D:$H,2,0)</f>
        <v xml:space="preserve">Bayford                                      </v>
      </c>
      <c r="L7851" t="str">
        <f>VLOOKUP($J7851,Ref!$D:$H,3,0)</f>
        <v>Little Berkhamsted and Bayford, Essendon and Ponsbourne</v>
      </c>
      <c r="M7851" t="str">
        <f>VLOOKUP($J7851,Ref!$D:$H,4,0)</f>
        <v>Hertford and Ware Deanery</v>
      </c>
      <c r="N7851" t="str">
        <f>VLOOKUP($J7851,Ref!$D:$H,5,0)</f>
        <v>Archdeaconry of Hertford</v>
      </c>
      <c r="S7851">
        <v>2738.84</v>
      </c>
    </row>
    <row r="7852" spans="1:19" x14ac:dyDescent="0.3">
      <c r="A7852">
        <v>2024</v>
      </c>
      <c r="C7852" t="str">
        <f>IF(GETPIVOTDATA("PS % recovery",Sheet4!$B$5,"Parish Name",K7852)&gt;99.949%,"OK","No")</f>
        <v>OK</v>
      </c>
      <c r="D7852" t="e">
        <f>VLOOKUP(J7852,'Ref2'!C:E,3,0)</f>
        <v>#N/A</v>
      </c>
      <c r="F7852">
        <v>4</v>
      </c>
      <c r="I7852" t="e">
        <f>VLOOKUP(J7852,Ref!L:M,2,0)</f>
        <v>#N/A</v>
      </c>
      <c r="J7852" t="s">
        <v>1176</v>
      </c>
      <c r="K7852" t="str">
        <f>VLOOKUP($J7852,Ref!$D:$H,2,0)</f>
        <v>Bengeo Holy Trinity and St Leonard with Chris</v>
      </c>
      <c r="L7852" t="str">
        <f>VLOOKUP($J7852,Ref!$D:$H,3,0)</f>
        <v>Hertford Team Ministry</v>
      </c>
      <c r="M7852" t="str">
        <f>VLOOKUP($J7852,Ref!$D:$H,4,0)</f>
        <v>Hertford and Ware Deanery</v>
      </c>
      <c r="N7852" t="str">
        <f>VLOOKUP($J7852,Ref!$D:$H,5,0)</f>
        <v>Archdeaconry of Hertford</v>
      </c>
      <c r="S7852">
        <v>5777.5</v>
      </c>
    </row>
    <row r="7853" spans="1:19" x14ac:dyDescent="0.3">
      <c r="A7853">
        <v>2024</v>
      </c>
      <c r="C7853" t="str">
        <f>IF(GETPIVOTDATA("PS % recovery",Sheet4!$B$5,"Parish Name",K7853)&gt;99.949%,"OK","No")</f>
        <v>OK</v>
      </c>
      <c r="D7853" t="e">
        <f>VLOOKUP(J7853,'Ref2'!C:E,3,0)</f>
        <v>#N/A</v>
      </c>
      <c r="F7853">
        <v>4</v>
      </c>
      <c r="I7853" t="e">
        <f>VLOOKUP(J7853,Ref!L:M,2,0)</f>
        <v>#N/A</v>
      </c>
      <c r="J7853" t="s">
        <v>1180</v>
      </c>
      <c r="K7853" t="str">
        <f>VLOOKUP($J7853,Ref!$D:$H,2,0)</f>
        <v xml:space="preserve">Bramfield                                    </v>
      </c>
      <c r="L7853" t="str">
        <f>VLOOKUP($J7853,Ref!$D:$H,3,0)</f>
        <v>The Beane Valley Benefice</v>
      </c>
      <c r="M7853" t="str">
        <f>VLOOKUP($J7853,Ref!$D:$H,4,0)</f>
        <v>Hertford and Ware Deanery</v>
      </c>
      <c r="N7853" t="str">
        <f>VLOOKUP($J7853,Ref!$D:$H,5,0)</f>
        <v>Archdeaconry of Hertford</v>
      </c>
      <c r="S7853">
        <v>764</v>
      </c>
    </row>
    <row r="7854" spans="1:19" x14ac:dyDescent="0.3">
      <c r="A7854">
        <v>2024</v>
      </c>
      <c r="C7854" t="str">
        <f>IF(GETPIVOTDATA("PS % recovery",Sheet4!$B$5,"Parish Name",K7854)&gt;99.949%,"OK","No")</f>
        <v>OK</v>
      </c>
      <c r="D7854" t="e">
        <f>VLOOKUP(J7854,'Ref2'!C:E,3,0)</f>
        <v>#N/A</v>
      </c>
      <c r="F7854">
        <v>4</v>
      </c>
      <c r="I7854" t="e">
        <f>VLOOKUP(J7854,Ref!L:M,2,0)</f>
        <v>#N/A</v>
      </c>
      <c r="J7854" t="s">
        <v>1172</v>
      </c>
      <c r="K7854" t="str">
        <f>VLOOKUP($J7854,Ref!$D:$H,2,0)</f>
        <v xml:space="preserve">Essendon                                     </v>
      </c>
      <c r="L7854" t="str">
        <f>VLOOKUP($J7854,Ref!$D:$H,3,0)</f>
        <v>Little Berkhamsted and Bayford, Essendon and Ponsbourne</v>
      </c>
      <c r="M7854" t="str">
        <f>VLOOKUP($J7854,Ref!$D:$H,4,0)</f>
        <v>Hertford and Ware Deanery</v>
      </c>
      <c r="N7854" t="str">
        <f>VLOOKUP($J7854,Ref!$D:$H,5,0)</f>
        <v>Archdeaconry of Hertford</v>
      </c>
      <c r="S7854">
        <v>2203</v>
      </c>
    </row>
    <row r="7855" spans="1:19" x14ac:dyDescent="0.3">
      <c r="A7855">
        <v>2024</v>
      </c>
      <c r="C7855" t="str">
        <f>IF(GETPIVOTDATA("PS % recovery",Sheet4!$B$5,"Parish Name",K7855)&gt;99.949%,"OK","No")</f>
        <v>No</v>
      </c>
      <c r="D7855" t="e">
        <f>VLOOKUP(J7855,'Ref2'!C:E,3,0)</f>
        <v>#N/A</v>
      </c>
      <c r="F7855">
        <v>4</v>
      </c>
      <c r="I7855" t="e">
        <f>VLOOKUP(J7855,Ref!L:M,2,0)</f>
        <v>#N/A</v>
      </c>
      <c r="J7855" t="s">
        <v>1188</v>
      </c>
      <c r="K7855" t="str">
        <f>VLOOKUP($J7855,Ref!$D:$H,2,0)</f>
        <v xml:space="preserve">Great Amwell with St Margarets               </v>
      </c>
      <c r="L7855" t="str">
        <f>VLOOKUP($J7855,Ref!$D:$H,3,0)</f>
        <v>Great Amwell with St Margarets and Stanstead Abbots</v>
      </c>
      <c r="M7855" t="str">
        <f>VLOOKUP($J7855,Ref!$D:$H,4,0)</f>
        <v>Hertford and Ware Deanery</v>
      </c>
      <c r="N7855" t="str">
        <f>VLOOKUP($J7855,Ref!$D:$H,5,0)</f>
        <v>Archdeaconry of Hertford</v>
      </c>
      <c r="S7855">
        <v>2357</v>
      </c>
    </row>
    <row r="7856" spans="1:19" x14ac:dyDescent="0.3">
      <c r="A7856">
        <v>2024</v>
      </c>
      <c r="C7856" t="str">
        <f>IF(GETPIVOTDATA("PS % recovery",Sheet4!$B$5,"Parish Name",K7856)&gt;99.949%,"OK","No")</f>
        <v>OK</v>
      </c>
      <c r="D7856" t="e">
        <f>VLOOKUP(J7856,'Ref2'!C:E,3,0)</f>
        <v>#N/A</v>
      </c>
      <c r="F7856">
        <v>4</v>
      </c>
      <c r="I7856" t="e">
        <f>VLOOKUP(J7856,Ref!L:M,2,0)</f>
        <v>#N/A</v>
      </c>
      <c r="J7856" t="s">
        <v>817</v>
      </c>
      <c r="K7856" t="str">
        <f>VLOOKUP($J7856,Ref!$D:$H,2,0)</f>
        <v xml:space="preserve">Hertford All Saints                          </v>
      </c>
      <c r="L7856" t="str">
        <f>VLOOKUP($J7856,Ref!$D:$H,3,0)</f>
        <v>Hertford Team Ministry</v>
      </c>
      <c r="M7856" t="str">
        <f>VLOOKUP($J7856,Ref!$D:$H,4,0)</f>
        <v>Hertford and Ware Deanery</v>
      </c>
      <c r="N7856" t="str">
        <f>VLOOKUP($J7856,Ref!$D:$H,5,0)</f>
        <v>Archdeaconry of Hertford</v>
      </c>
      <c r="S7856">
        <v>5000</v>
      </c>
    </row>
    <row r="7857" spans="1:19" x14ac:dyDescent="0.3">
      <c r="A7857">
        <v>2024</v>
      </c>
      <c r="C7857" t="str">
        <f>IF(GETPIVOTDATA("PS % recovery",Sheet4!$B$5,"Parish Name",K7857)&gt;99.949%,"OK","No")</f>
        <v>OK</v>
      </c>
      <c r="D7857" t="e">
        <f>VLOOKUP(J7857,'Ref2'!C:E,3,0)</f>
        <v>#N/A</v>
      </c>
      <c r="F7857">
        <v>4</v>
      </c>
      <c r="I7857" t="e">
        <f>VLOOKUP(J7857,Ref!L:M,2,0)</f>
        <v>#N/A</v>
      </c>
      <c r="J7857" t="s">
        <v>1193</v>
      </c>
      <c r="K7857" t="str">
        <f>VLOOKUP($J7857,Ref!$D:$H,2,0)</f>
        <v xml:space="preserve">Hertford, St Andrew with St Nicholas         </v>
      </c>
      <c r="L7857" t="str">
        <f>VLOOKUP($J7857,Ref!$D:$H,3,0)</f>
        <v>Hertford Team Ministry</v>
      </c>
      <c r="M7857" t="str">
        <f>VLOOKUP($J7857,Ref!$D:$H,4,0)</f>
        <v>Hertford and Ware Deanery</v>
      </c>
      <c r="N7857" t="str">
        <f>VLOOKUP($J7857,Ref!$D:$H,5,0)</f>
        <v>Archdeaconry of Hertford</v>
      </c>
      <c r="S7857">
        <v>6692</v>
      </c>
    </row>
    <row r="7858" spans="1:19" x14ac:dyDescent="0.3">
      <c r="A7858">
        <v>2024</v>
      </c>
      <c r="C7858" t="str">
        <f>IF(GETPIVOTDATA("PS % recovery",Sheet4!$B$5,"Parish Name",K7858)&gt;99.949%,"OK","No")</f>
        <v>OK</v>
      </c>
      <c r="D7858" t="e">
        <f>VLOOKUP(J7858,'Ref2'!C:E,3,0)</f>
        <v>#N/A</v>
      </c>
      <c r="F7858">
        <v>4</v>
      </c>
      <c r="I7858" t="e">
        <f>VLOOKUP(J7858,Ref!L:M,2,0)</f>
        <v>#N/A</v>
      </c>
      <c r="J7858" t="s">
        <v>1195</v>
      </c>
      <c r="K7858" t="str">
        <f>VLOOKUP($J7858,Ref!$D:$H,2,0)</f>
        <v xml:space="preserve">Hertingfordbury                              </v>
      </c>
      <c r="L7858" t="str">
        <f>VLOOKUP($J7858,Ref!$D:$H,3,0)</f>
        <v>Hertford Team Ministry</v>
      </c>
      <c r="M7858" t="str">
        <f>VLOOKUP($J7858,Ref!$D:$H,4,0)</f>
        <v>Hertford and Ware Deanery</v>
      </c>
      <c r="N7858" t="str">
        <f>VLOOKUP($J7858,Ref!$D:$H,5,0)</f>
        <v>Archdeaconry of Hertford</v>
      </c>
      <c r="S7858">
        <v>2275</v>
      </c>
    </row>
    <row r="7859" spans="1:19" x14ac:dyDescent="0.3">
      <c r="A7859">
        <v>2024</v>
      </c>
      <c r="C7859" t="str">
        <f>IF(GETPIVOTDATA("PS % recovery",Sheet4!$B$5,"Parish Name",K7859)&gt;99.949%,"OK","No")</f>
        <v>No</v>
      </c>
      <c r="D7859" t="e">
        <f>VLOOKUP(J7859,'Ref2'!C:E,3,0)</f>
        <v>#N/A</v>
      </c>
      <c r="F7859">
        <v>4</v>
      </c>
      <c r="I7859" t="e">
        <f>VLOOKUP(J7859,Ref!L:M,2,0)</f>
        <v>#N/A</v>
      </c>
      <c r="J7859" t="s">
        <v>1197</v>
      </c>
      <c r="K7859" t="str">
        <f>VLOOKUP($J7859,Ref!$D:$H,2,0)</f>
        <v xml:space="preserve">High Cross, St John the Evangelist           </v>
      </c>
      <c r="L7859" t="str">
        <f>VLOOKUP($J7859,Ref!$D:$H,3,0)</f>
        <v>High Cross</v>
      </c>
      <c r="M7859" t="str">
        <f>VLOOKUP($J7859,Ref!$D:$H,4,0)</f>
        <v>Hertford and Ware Deanery</v>
      </c>
      <c r="N7859" t="str">
        <f>VLOOKUP($J7859,Ref!$D:$H,5,0)</f>
        <v>Archdeaconry of Hertford</v>
      </c>
      <c r="S7859">
        <v>0</v>
      </c>
    </row>
    <row r="7860" spans="1:19" x14ac:dyDescent="0.3">
      <c r="A7860">
        <v>2024</v>
      </c>
      <c r="C7860" t="str">
        <f>IF(GETPIVOTDATA("PS % recovery",Sheet4!$B$5,"Parish Name",K7860)&gt;99.949%,"OK","No")</f>
        <v>OK</v>
      </c>
      <c r="D7860" t="e">
        <f>VLOOKUP(J7860,'Ref2'!C:E,3,0)</f>
        <v>#N/A</v>
      </c>
      <c r="F7860">
        <v>4</v>
      </c>
      <c r="I7860" t="e">
        <f>VLOOKUP(J7860,Ref!L:M,2,0)</f>
        <v>#N/A</v>
      </c>
      <c r="J7860" t="s">
        <v>1201</v>
      </c>
      <c r="K7860" t="str">
        <f>VLOOKUP($J7860,Ref!$D:$H,2,0)</f>
        <v xml:space="preserve">Hunsdon                                      </v>
      </c>
      <c r="L7860" t="str">
        <f>VLOOKUP($J7860,Ref!$D:$H,3,0)</f>
        <v>Hunsdon with Widford and Wareside</v>
      </c>
      <c r="M7860" t="str">
        <f>VLOOKUP($J7860,Ref!$D:$H,4,0)</f>
        <v>Hertford and Ware Deanery</v>
      </c>
      <c r="N7860" t="str">
        <f>VLOOKUP($J7860,Ref!$D:$H,5,0)</f>
        <v>Archdeaconry of Hertford</v>
      </c>
      <c r="S7860">
        <v>1587</v>
      </c>
    </row>
    <row r="7861" spans="1:19" x14ac:dyDescent="0.3">
      <c r="A7861">
        <v>2024</v>
      </c>
      <c r="C7861" t="str">
        <f>IF(GETPIVOTDATA("PS % recovery",Sheet4!$B$5,"Parish Name",K7861)&gt;99.949%,"OK","No")</f>
        <v>No</v>
      </c>
      <c r="D7861" t="e">
        <f>VLOOKUP(J7861,'Ref2'!C:E,3,0)</f>
        <v>#N/A</v>
      </c>
      <c r="F7861">
        <v>4</v>
      </c>
      <c r="I7861" t="e">
        <f>VLOOKUP(J7861,Ref!L:M,2,0)</f>
        <v>#N/A</v>
      </c>
      <c r="J7861" t="s">
        <v>1207</v>
      </c>
      <c r="K7861" t="str">
        <f>VLOOKUP($J7861,Ref!$D:$H,2,0)</f>
        <v xml:space="preserve">Little Amwell, Holy Trinity                  </v>
      </c>
      <c r="L7861" t="str">
        <f>VLOOKUP($J7861,Ref!$D:$H,3,0)</f>
        <v>Hertford Team Ministry</v>
      </c>
      <c r="M7861" t="str">
        <f>VLOOKUP($J7861,Ref!$D:$H,4,0)</f>
        <v>Hertford and Ware Deanery</v>
      </c>
      <c r="N7861" t="str">
        <f>VLOOKUP($J7861,Ref!$D:$H,5,0)</f>
        <v>Archdeaconry of Hertford</v>
      </c>
      <c r="S7861">
        <v>3135.94</v>
      </c>
    </row>
    <row r="7862" spans="1:19" x14ac:dyDescent="0.3">
      <c r="A7862">
        <v>2024</v>
      </c>
      <c r="C7862" t="str">
        <f>IF(GETPIVOTDATA("PS % recovery",Sheet4!$B$5,"Parish Name",K7862)&gt;99.949%,"OK","No")</f>
        <v>OK</v>
      </c>
      <c r="D7862" t="e">
        <f>VLOOKUP(J7862,'Ref2'!C:E,3,0)</f>
        <v>#N/A</v>
      </c>
      <c r="F7862">
        <v>4</v>
      </c>
      <c r="I7862" t="e">
        <f>VLOOKUP(J7862,Ref!L:M,2,0)</f>
        <v>#N/A</v>
      </c>
      <c r="J7862" t="s">
        <v>1170</v>
      </c>
      <c r="K7862" t="str">
        <f>VLOOKUP($J7862,Ref!$D:$H,2,0)</f>
        <v xml:space="preserve">Little Berkhamsted                           </v>
      </c>
      <c r="L7862" t="str">
        <f>VLOOKUP($J7862,Ref!$D:$H,3,0)</f>
        <v>Little Berkhamsted and Bayford, Essendon and Ponsbourne</v>
      </c>
      <c r="M7862" t="str">
        <f>VLOOKUP($J7862,Ref!$D:$H,4,0)</f>
        <v>Hertford and Ware Deanery</v>
      </c>
      <c r="N7862" t="str">
        <f>VLOOKUP($J7862,Ref!$D:$H,5,0)</f>
        <v>Archdeaconry of Hertford</v>
      </c>
      <c r="S7862">
        <v>0</v>
      </c>
    </row>
    <row r="7863" spans="1:19" x14ac:dyDescent="0.3">
      <c r="A7863">
        <v>2024</v>
      </c>
      <c r="C7863" t="str">
        <f>IF(GETPIVOTDATA("PS % recovery",Sheet4!$B$5,"Parish Name",K7863)&gt;99.949%,"OK","No")</f>
        <v>No</v>
      </c>
      <c r="D7863" t="e">
        <f>VLOOKUP(J7863,'Ref2'!C:E,3,0)</f>
        <v>#N/A</v>
      </c>
      <c r="F7863">
        <v>4</v>
      </c>
      <c r="I7863" t="e">
        <f>VLOOKUP(J7863,Ref!L:M,2,0)</f>
        <v>#N/A</v>
      </c>
      <c r="J7863" t="s">
        <v>1174</v>
      </c>
      <c r="K7863" t="str">
        <f>VLOOKUP($J7863,Ref!$D:$H,2,0)</f>
        <v xml:space="preserve">Ponsbourne, St Mary                          </v>
      </c>
      <c r="L7863" t="str">
        <f>VLOOKUP($J7863,Ref!$D:$H,3,0)</f>
        <v>Little Berkhamsted and Bayford, Essendon and Ponsbourne</v>
      </c>
      <c r="M7863" t="str">
        <f>VLOOKUP($J7863,Ref!$D:$H,4,0)</f>
        <v>Hertford and Ware Deanery</v>
      </c>
      <c r="N7863" t="str">
        <f>VLOOKUP($J7863,Ref!$D:$H,5,0)</f>
        <v>Archdeaconry of Hertford</v>
      </c>
      <c r="S7863">
        <v>500</v>
      </c>
    </row>
    <row r="7864" spans="1:19" x14ac:dyDescent="0.3">
      <c r="A7864">
        <v>2024</v>
      </c>
      <c r="C7864" t="str">
        <f>IF(GETPIVOTDATA("PS % recovery",Sheet4!$B$5,"Parish Name",K7864)&gt;99.949%,"OK","No")</f>
        <v>No</v>
      </c>
      <c r="D7864" t="e">
        <f>VLOOKUP(J7864,'Ref2'!C:E,3,0)</f>
        <v>#N/A</v>
      </c>
      <c r="F7864">
        <v>4</v>
      </c>
      <c r="I7864" t="e">
        <f>VLOOKUP(J7864,Ref!L:M,2,0)</f>
        <v>#N/A</v>
      </c>
      <c r="J7864" t="s">
        <v>1190</v>
      </c>
      <c r="K7864" t="str">
        <f>VLOOKUP($J7864,Ref!$D:$H,2,0)</f>
        <v xml:space="preserve">Stanstead Abbots                             </v>
      </c>
      <c r="L7864" t="str">
        <f>VLOOKUP($J7864,Ref!$D:$H,3,0)</f>
        <v>Great Amwell with St Margarets and Stanstead Abbots</v>
      </c>
      <c r="M7864" t="str">
        <f>VLOOKUP($J7864,Ref!$D:$H,4,0)</f>
        <v>Hertford and Ware Deanery</v>
      </c>
      <c r="N7864" t="str">
        <f>VLOOKUP($J7864,Ref!$D:$H,5,0)</f>
        <v>Archdeaconry of Hertford</v>
      </c>
      <c r="S7864">
        <v>0</v>
      </c>
    </row>
    <row r="7865" spans="1:19" x14ac:dyDescent="0.3">
      <c r="A7865">
        <v>2024</v>
      </c>
      <c r="C7865" t="str">
        <f>IF(GETPIVOTDATA("PS % recovery",Sheet4!$B$5,"Parish Name",K7865)&gt;99.949%,"OK","No")</f>
        <v>OK</v>
      </c>
      <c r="D7865" t="e">
        <f>VLOOKUP(J7865,'Ref2'!C:E,3,0)</f>
        <v>#N/A</v>
      </c>
      <c r="F7865">
        <v>4</v>
      </c>
      <c r="I7865" t="e">
        <f>VLOOKUP(J7865,Ref!L:M,2,0)</f>
        <v>#N/A</v>
      </c>
      <c r="J7865" t="s">
        <v>1182</v>
      </c>
      <c r="K7865" t="str">
        <f>VLOOKUP($J7865,Ref!$D:$H,2,0)</f>
        <v xml:space="preserve">Stapleford                                   </v>
      </c>
      <c r="L7865" t="str">
        <f>VLOOKUP($J7865,Ref!$D:$H,3,0)</f>
        <v>The Beane Valley Benefice</v>
      </c>
      <c r="M7865" t="str">
        <f>VLOOKUP($J7865,Ref!$D:$H,4,0)</f>
        <v>Hertford and Ware Deanery</v>
      </c>
      <c r="N7865" t="str">
        <f>VLOOKUP($J7865,Ref!$D:$H,5,0)</f>
        <v>Archdeaconry of Hertford</v>
      </c>
      <c r="S7865">
        <v>787</v>
      </c>
    </row>
    <row r="7866" spans="1:19" x14ac:dyDescent="0.3">
      <c r="A7866">
        <v>2024</v>
      </c>
      <c r="C7866" t="str">
        <f>IF(GETPIVOTDATA("PS % recovery",Sheet4!$B$5,"Parish Name",K7866)&gt;99.949%,"OK","No")</f>
        <v>No</v>
      </c>
      <c r="D7866" t="e">
        <f>VLOOKUP(J7866,'Ref2'!C:E,3,0)</f>
        <v>#N/A</v>
      </c>
      <c r="F7866">
        <v>4</v>
      </c>
      <c r="I7866" t="e">
        <f>VLOOKUP(J7866,Ref!L:M,2,0)</f>
        <v>#N/A</v>
      </c>
      <c r="J7866" t="s">
        <v>1199</v>
      </c>
      <c r="K7866" t="str">
        <f>VLOOKUP($J7866,Ref!$D:$H,2,0)</f>
        <v xml:space="preserve">Thundridge                                   </v>
      </c>
      <c r="L7866" t="str">
        <f>VLOOKUP($J7866,Ref!$D:$H,3,0)</f>
        <v>Thundridge</v>
      </c>
      <c r="M7866" t="str">
        <f>VLOOKUP($J7866,Ref!$D:$H,4,0)</f>
        <v>Hertford and Ware Deanery</v>
      </c>
      <c r="N7866" t="str">
        <f>VLOOKUP($J7866,Ref!$D:$H,5,0)</f>
        <v>Archdeaconry of Hertford</v>
      </c>
      <c r="S7866">
        <v>0</v>
      </c>
    </row>
    <row r="7867" spans="1:19" x14ac:dyDescent="0.3">
      <c r="A7867">
        <v>2024</v>
      </c>
      <c r="C7867" t="str">
        <f>IF(GETPIVOTDATA("PS % recovery",Sheet4!$B$5,"Parish Name",K7867)&gt;99.949%,"OK","No")</f>
        <v>No</v>
      </c>
      <c r="D7867" t="e">
        <f>VLOOKUP(J7867,'Ref2'!C:E,3,0)</f>
        <v>#N/A</v>
      </c>
      <c r="F7867">
        <v>4</v>
      </c>
      <c r="I7867" t="str">
        <f>VLOOKUP(J7867,Ref!L:M,2,0)</f>
        <v>Yes</v>
      </c>
      <c r="J7867" t="s">
        <v>1209</v>
      </c>
      <c r="K7867" t="str">
        <f>VLOOKUP($J7867,Ref!$D:$H,2,0)</f>
        <v xml:space="preserve">Ware, Christ Church                          </v>
      </c>
      <c r="L7867" t="str">
        <f>VLOOKUP($J7867,Ref!$D:$H,3,0)</f>
        <v>Ware, Christ Church</v>
      </c>
      <c r="M7867" t="str">
        <f>VLOOKUP($J7867,Ref!$D:$H,4,0)</f>
        <v>Hertford and Ware Deanery</v>
      </c>
      <c r="N7867" t="str">
        <f>VLOOKUP($J7867,Ref!$D:$H,5,0)</f>
        <v>Archdeaconry of Hertford</v>
      </c>
      <c r="S7867">
        <v>9973.5</v>
      </c>
    </row>
    <row r="7868" spans="1:19" x14ac:dyDescent="0.3">
      <c r="A7868">
        <v>2024</v>
      </c>
      <c r="C7868" t="str">
        <f>IF(GETPIVOTDATA("PS % recovery",Sheet4!$B$5,"Parish Name",K7868)&gt;99.949%,"OK","No")</f>
        <v>OK</v>
      </c>
      <c r="D7868" t="e">
        <f>VLOOKUP(J7868,'Ref2'!C:E,3,0)</f>
        <v>#N/A</v>
      </c>
      <c r="F7868">
        <v>4</v>
      </c>
      <c r="I7868" t="e">
        <f>VLOOKUP(J7868,Ref!L:M,2,0)</f>
        <v>#N/A</v>
      </c>
      <c r="J7868" t="s">
        <v>1211</v>
      </c>
      <c r="K7868" t="str">
        <f>VLOOKUP($J7868,Ref!$D:$H,2,0)</f>
        <v xml:space="preserve">Ware                                         </v>
      </c>
      <c r="L7868" t="str">
        <f>VLOOKUP($J7868,Ref!$D:$H,3,0)</f>
        <v>Ware</v>
      </c>
      <c r="M7868" t="str">
        <f>VLOOKUP($J7868,Ref!$D:$H,4,0)</f>
        <v>Hertford and Ware Deanery</v>
      </c>
      <c r="N7868" t="str">
        <f>VLOOKUP($J7868,Ref!$D:$H,5,0)</f>
        <v>Archdeaconry of Hertford</v>
      </c>
      <c r="S7868">
        <v>5584.16</v>
      </c>
    </row>
    <row r="7869" spans="1:19" x14ac:dyDescent="0.3">
      <c r="A7869">
        <v>2024</v>
      </c>
      <c r="C7869" t="str">
        <f>IF(GETPIVOTDATA("PS % recovery",Sheet4!$B$5,"Parish Name",K7869)&gt;99.949%,"OK","No")</f>
        <v>OK</v>
      </c>
      <c r="D7869" t="e">
        <f>VLOOKUP(J7869,'Ref2'!C:E,3,0)</f>
        <v>#N/A</v>
      </c>
      <c r="F7869">
        <v>4</v>
      </c>
      <c r="I7869" t="e">
        <f>VLOOKUP(J7869,Ref!L:M,2,0)</f>
        <v>#N/A</v>
      </c>
      <c r="J7869" t="s">
        <v>1203</v>
      </c>
      <c r="K7869" t="str">
        <f>VLOOKUP($J7869,Ref!$D:$H,2,0)</f>
        <v xml:space="preserve">Wareside, Holy Trinity                       </v>
      </c>
      <c r="L7869" t="str">
        <f>VLOOKUP($J7869,Ref!$D:$H,3,0)</f>
        <v>Hunsdon with Widford and Wareside</v>
      </c>
      <c r="M7869" t="str">
        <f>VLOOKUP($J7869,Ref!$D:$H,4,0)</f>
        <v>Hertford and Ware Deanery</v>
      </c>
      <c r="N7869" t="str">
        <f>VLOOKUP($J7869,Ref!$D:$H,5,0)</f>
        <v>Archdeaconry of Hertford</v>
      </c>
      <c r="S7869">
        <v>1297</v>
      </c>
    </row>
    <row r="7870" spans="1:19" x14ac:dyDescent="0.3">
      <c r="A7870">
        <v>2024</v>
      </c>
      <c r="C7870" t="str">
        <f>IF(GETPIVOTDATA("PS % recovery",Sheet4!$B$5,"Parish Name",K7870)&gt;99.949%,"OK","No")</f>
        <v>OK</v>
      </c>
      <c r="D7870" t="e">
        <f>VLOOKUP(J7870,'Ref2'!C:E,3,0)</f>
        <v>#N/A</v>
      </c>
      <c r="F7870">
        <v>4</v>
      </c>
      <c r="I7870" t="e">
        <f>VLOOKUP(J7870,Ref!L:M,2,0)</f>
        <v>#N/A</v>
      </c>
      <c r="J7870" t="s">
        <v>1184</v>
      </c>
      <c r="K7870" t="str">
        <f>VLOOKUP($J7870,Ref!$D:$H,2,0)</f>
        <v xml:space="preserve">Waterford, St Michael and All Angels         </v>
      </c>
      <c r="L7870" t="str">
        <f>VLOOKUP($J7870,Ref!$D:$H,3,0)</f>
        <v>The Beane Valley Benefice</v>
      </c>
      <c r="M7870" t="str">
        <f>VLOOKUP($J7870,Ref!$D:$H,4,0)</f>
        <v>Hertford and Ware Deanery</v>
      </c>
      <c r="N7870" t="str">
        <f>VLOOKUP($J7870,Ref!$D:$H,5,0)</f>
        <v>Archdeaconry of Hertford</v>
      </c>
      <c r="S7870">
        <v>676</v>
      </c>
    </row>
    <row r="7871" spans="1:19" x14ac:dyDescent="0.3">
      <c r="A7871">
        <v>2024</v>
      </c>
      <c r="C7871" t="str">
        <f>IF(GETPIVOTDATA("PS % recovery",Sheet4!$B$5,"Parish Name",K7871)&gt;99.949%,"OK","No")</f>
        <v>OK</v>
      </c>
      <c r="D7871" t="e">
        <f>VLOOKUP(J7871,'Ref2'!C:E,3,0)</f>
        <v>#N/A</v>
      </c>
      <c r="F7871">
        <v>4</v>
      </c>
      <c r="I7871" t="e">
        <f>VLOOKUP(J7871,Ref!L:M,2,0)</f>
        <v>#N/A</v>
      </c>
      <c r="J7871" t="s">
        <v>1186</v>
      </c>
      <c r="K7871" t="str">
        <f>VLOOKUP($J7871,Ref!$D:$H,2,0)</f>
        <v xml:space="preserve">Watton-at-Stone                              </v>
      </c>
      <c r="L7871" t="str">
        <f>VLOOKUP($J7871,Ref!$D:$H,3,0)</f>
        <v>The Beane Valley Benefice</v>
      </c>
      <c r="M7871" t="str">
        <f>VLOOKUP($J7871,Ref!$D:$H,4,0)</f>
        <v>Hertford and Ware Deanery</v>
      </c>
      <c r="N7871" t="str">
        <f>VLOOKUP($J7871,Ref!$D:$H,5,0)</f>
        <v>Archdeaconry of Hertford</v>
      </c>
      <c r="S7871">
        <v>5200</v>
      </c>
    </row>
    <row r="7872" spans="1:19" x14ac:dyDescent="0.3">
      <c r="A7872">
        <v>2024</v>
      </c>
      <c r="C7872" t="str">
        <f>IF(GETPIVOTDATA("PS % recovery",Sheet4!$B$5,"Parish Name",K7872)&gt;99.949%,"OK","No")</f>
        <v>OK</v>
      </c>
      <c r="D7872" t="e">
        <f>VLOOKUP(J7872,'Ref2'!C:E,3,0)</f>
        <v>#N/A</v>
      </c>
      <c r="F7872">
        <v>4</v>
      </c>
      <c r="I7872" t="e">
        <f>VLOOKUP(J7872,Ref!L:M,2,0)</f>
        <v>#N/A</v>
      </c>
      <c r="J7872" t="s">
        <v>1205</v>
      </c>
      <c r="K7872" t="str">
        <f>VLOOKUP($J7872,Ref!$D:$H,2,0)</f>
        <v xml:space="preserve">Widford                                      </v>
      </c>
      <c r="L7872" t="str">
        <f>VLOOKUP($J7872,Ref!$D:$H,3,0)</f>
        <v>Hunsdon with Widford and Wareside</v>
      </c>
      <c r="M7872" t="str">
        <f>VLOOKUP($J7872,Ref!$D:$H,4,0)</f>
        <v>Hertford and Ware Deanery</v>
      </c>
      <c r="N7872" t="str">
        <f>VLOOKUP($J7872,Ref!$D:$H,5,0)</f>
        <v>Archdeaconry of Hertford</v>
      </c>
      <c r="S7872">
        <v>1540</v>
      </c>
    </row>
    <row r="7873" spans="1:19" x14ac:dyDescent="0.3">
      <c r="A7873">
        <v>2024</v>
      </c>
      <c r="C7873" t="str">
        <f>IF(GETPIVOTDATA("PS % recovery",Sheet4!$B$5,"Parish Name",K7873)&gt;99.949%,"OK","No")</f>
        <v>OK</v>
      </c>
      <c r="D7873" t="e">
        <f>VLOOKUP(J7873,'Ref2'!C:E,3,0)</f>
        <v>#N/A</v>
      </c>
      <c r="F7873">
        <v>4</v>
      </c>
      <c r="I7873" t="e">
        <f>VLOOKUP(J7873,Ref!L:M,2,0)</f>
        <v>#N/A</v>
      </c>
      <c r="J7873" t="s">
        <v>877</v>
      </c>
      <c r="K7873" t="str">
        <f>VLOOKUP($J7873,Ref!$D:$H,2,0)</f>
        <v xml:space="preserve">Great Wymondley                              </v>
      </c>
      <c r="L7873" t="str">
        <f>VLOOKUP($J7873,Ref!$D:$H,3,0)</f>
        <v>St Ippolyts with Great and Little Wymondley</v>
      </c>
      <c r="M7873" t="str">
        <f>VLOOKUP($J7873,Ref!$D:$H,4,0)</f>
        <v>Hitchin Deanery</v>
      </c>
      <c r="N7873" t="str">
        <f>VLOOKUP($J7873,Ref!$D:$H,5,0)</f>
        <v xml:space="preserve">Archdeaconry of St Albans </v>
      </c>
      <c r="S7873">
        <v>498.33</v>
      </c>
    </row>
    <row r="7874" spans="1:19" x14ac:dyDescent="0.3">
      <c r="A7874">
        <v>2024</v>
      </c>
      <c r="C7874" t="str">
        <f>IF(GETPIVOTDATA("PS % recovery",Sheet4!$B$5,"Parish Name",K7874)&gt;99.949%,"OK","No")</f>
        <v>No</v>
      </c>
      <c r="D7874" t="e">
        <f>VLOOKUP(J7874,'Ref2'!C:E,3,0)</f>
        <v>#N/A</v>
      </c>
      <c r="F7874">
        <v>4</v>
      </c>
      <c r="I7874" t="e">
        <f>VLOOKUP(J7874,Ref!L:M,2,0)</f>
        <v>#N/A</v>
      </c>
      <c r="J7874" t="s">
        <v>881</v>
      </c>
      <c r="K7874" t="str">
        <f>VLOOKUP($J7874,Ref!$D:$H,2,0)</f>
        <v xml:space="preserve">Hitchin                                      </v>
      </c>
      <c r="L7874" t="str">
        <f>VLOOKUP($J7874,Ref!$D:$H,3,0)</f>
        <v>Hitchin &amp; St Paul's Walden (Team Ministry)</v>
      </c>
      <c r="M7874" t="str">
        <f>VLOOKUP($J7874,Ref!$D:$H,4,0)</f>
        <v>Hitchin Deanery</v>
      </c>
      <c r="N7874" t="str">
        <f>VLOOKUP($J7874,Ref!$D:$H,5,0)</f>
        <v xml:space="preserve">Archdeaconry of St Albans </v>
      </c>
      <c r="S7874">
        <v>0</v>
      </c>
    </row>
    <row r="7875" spans="1:19" x14ac:dyDescent="0.3">
      <c r="A7875">
        <v>2024</v>
      </c>
      <c r="C7875" t="str">
        <f>IF(GETPIVOTDATA("PS % recovery",Sheet4!$B$5,"Parish Name",K7875)&gt;99.949%,"OK","No")</f>
        <v>OK</v>
      </c>
      <c r="D7875" t="e">
        <f>VLOOKUP(J7875,'Ref2'!C:E,3,0)</f>
        <v>#N/A</v>
      </c>
      <c r="F7875">
        <v>4</v>
      </c>
      <c r="I7875" t="e">
        <f>VLOOKUP(J7875,Ref!L:M,2,0)</f>
        <v>#N/A</v>
      </c>
      <c r="J7875" t="s">
        <v>885</v>
      </c>
      <c r="K7875" t="str">
        <f>VLOOKUP($J7875,Ref!$D:$H,2,0)</f>
        <v>Holy Saviour Hitchin</v>
      </c>
      <c r="L7875" t="str">
        <f>VLOOKUP($J7875,Ref!$D:$H,3,0)</f>
        <v>Hitchin &amp; St Paul's Walden (Team Ministry)</v>
      </c>
      <c r="M7875" t="str">
        <f>VLOOKUP($J7875,Ref!$D:$H,4,0)</f>
        <v>Hitchin Deanery</v>
      </c>
      <c r="N7875" t="str">
        <f>VLOOKUP($J7875,Ref!$D:$H,5,0)</f>
        <v xml:space="preserve">Archdeaconry of St Albans </v>
      </c>
      <c r="S7875">
        <v>12000</v>
      </c>
    </row>
    <row r="7876" spans="1:19" x14ac:dyDescent="0.3">
      <c r="A7876">
        <v>2024</v>
      </c>
      <c r="C7876" t="str">
        <f>IF(GETPIVOTDATA("PS % recovery",Sheet4!$B$5,"Parish Name",K7876)&gt;99.949%,"OK","No")</f>
        <v>No</v>
      </c>
      <c r="D7876" t="e">
        <f>VLOOKUP(J7876,'Ref2'!C:E,3,0)</f>
        <v>#N/A</v>
      </c>
      <c r="F7876">
        <v>4</v>
      </c>
      <c r="I7876" t="e">
        <f>VLOOKUP(J7876,Ref!L:M,2,0)</f>
        <v>#N/A</v>
      </c>
      <c r="J7876" t="s">
        <v>887</v>
      </c>
      <c r="K7876" t="str">
        <f>VLOOKUP($J7876,Ref!$D:$H,2,0)</f>
        <v>St Faith's Hitchin</v>
      </c>
      <c r="L7876" t="str">
        <f>VLOOKUP($J7876,Ref!$D:$H,3,0)</f>
        <v>Hitchin &amp; St Paul's Walden (Team Ministry)</v>
      </c>
      <c r="M7876" t="str">
        <f>VLOOKUP($J7876,Ref!$D:$H,4,0)</f>
        <v>Hitchin Deanery</v>
      </c>
      <c r="N7876" t="str">
        <f>VLOOKUP($J7876,Ref!$D:$H,5,0)</f>
        <v xml:space="preserve">Archdeaconry of St Albans </v>
      </c>
      <c r="S7876">
        <v>4000</v>
      </c>
    </row>
    <row r="7877" spans="1:19" x14ac:dyDescent="0.3">
      <c r="A7877">
        <v>2024</v>
      </c>
      <c r="C7877" t="str">
        <f>IF(GETPIVOTDATA("PS % recovery",Sheet4!$B$5,"Parish Name",K7877)&gt;99.949%,"OK","No")</f>
        <v>OK</v>
      </c>
      <c r="D7877" t="e">
        <f>VLOOKUP(J7877,'Ref2'!C:E,3,0)</f>
        <v>#N/A</v>
      </c>
      <c r="F7877">
        <v>4</v>
      </c>
      <c r="I7877" t="e">
        <f>VLOOKUP(J7877,Ref!L:M,2,0)</f>
        <v>#N/A</v>
      </c>
      <c r="J7877" t="s">
        <v>889</v>
      </c>
      <c r="K7877" t="str">
        <f>VLOOKUP($J7877,Ref!$D:$H,2,0)</f>
        <v>St Mark's Hitchin</v>
      </c>
      <c r="L7877" t="str">
        <f>VLOOKUP($J7877,Ref!$D:$H,3,0)</f>
        <v>Hitchin &amp; St Paul's Walden (Team Ministry)</v>
      </c>
      <c r="M7877" t="str">
        <f>VLOOKUP($J7877,Ref!$D:$H,4,0)</f>
        <v>Hitchin Deanery</v>
      </c>
      <c r="N7877" t="str">
        <f>VLOOKUP($J7877,Ref!$D:$H,5,0)</f>
        <v xml:space="preserve">Archdeaconry of St Albans </v>
      </c>
      <c r="S7877">
        <v>11878</v>
      </c>
    </row>
    <row r="7878" spans="1:19" x14ac:dyDescent="0.3">
      <c r="A7878">
        <v>2024</v>
      </c>
      <c r="C7878" t="str">
        <f>IF(GETPIVOTDATA("PS % recovery",Sheet4!$B$5,"Parish Name",K7878)&gt;99.949%,"OK","No")</f>
        <v>OK</v>
      </c>
      <c r="D7878" t="e">
        <f>VLOOKUP(J7878,'Ref2'!C:E,3,0)</f>
        <v>#N/A</v>
      </c>
      <c r="F7878">
        <v>4</v>
      </c>
      <c r="I7878" t="e">
        <f>VLOOKUP(J7878,Ref!L:M,2,0)</f>
        <v>#N/A</v>
      </c>
      <c r="J7878" t="s">
        <v>883</v>
      </c>
      <c r="K7878" t="str">
        <f>VLOOKUP($J7878,Ref!$D:$H,2,0)</f>
        <v>St Mary's Hitchin</v>
      </c>
      <c r="L7878" t="str">
        <f>VLOOKUP($J7878,Ref!$D:$H,3,0)</f>
        <v>Hitchin &amp; St Paul's Walden (Team Ministry)</v>
      </c>
      <c r="M7878" t="str">
        <f>VLOOKUP($J7878,Ref!$D:$H,4,0)</f>
        <v>Hitchin Deanery</v>
      </c>
      <c r="N7878" t="str">
        <f>VLOOKUP($J7878,Ref!$D:$H,5,0)</f>
        <v xml:space="preserve">Archdeaconry of St Albans </v>
      </c>
      <c r="S7878">
        <f>5050-50</f>
        <v>5000</v>
      </c>
    </row>
    <row r="7879" spans="1:19" x14ac:dyDescent="0.3">
      <c r="A7879">
        <v>2024</v>
      </c>
      <c r="C7879" t="str">
        <f>IF(GETPIVOTDATA("PS % recovery",Sheet4!$B$5,"Parish Name",K7879)&gt;99.949%,"OK","No")</f>
        <v>No</v>
      </c>
      <c r="D7879" t="e">
        <f>VLOOKUP(J7879,'Ref2'!C:E,3,0)</f>
        <v>#N/A</v>
      </c>
      <c r="F7879">
        <v>4</v>
      </c>
      <c r="I7879" t="str">
        <f>VLOOKUP(J7879,Ref!L:M,2,0)</f>
        <v>Yes</v>
      </c>
      <c r="J7879" t="s">
        <v>891</v>
      </c>
      <c r="K7879" t="str">
        <f>VLOOKUP($J7879,Ref!$D:$H,2,0)</f>
        <v xml:space="preserve">Holwell                                      </v>
      </c>
      <c r="L7879" t="str">
        <f>VLOOKUP($J7879,Ref!$D:$H,3,0)</f>
        <v>Holwell, Ickleford and Pirton</v>
      </c>
      <c r="M7879" t="str">
        <f>VLOOKUP($J7879,Ref!$D:$H,4,0)</f>
        <v>Hitchin Deanery</v>
      </c>
      <c r="N7879" t="str">
        <f>VLOOKUP($J7879,Ref!$D:$H,5,0)</f>
        <v xml:space="preserve">Archdeaconry of St Albans </v>
      </c>
      <c r="S7879">
        <v>0</v>
      </c>
    </row>
    <row r="7880" spans="1:19" x14ac:dyDescent="0.3">
      <c r="A7880">
        <v>2024</v>
      </c>
      <c r="C7880" t="str">
        <f>IF(GETPIVOTDATA("PS % recovery",Sheet4!$B$5,"Parish Name",K7880)&gt;99.949%,"OK","No")</f>
        <v>OK</v>
      </c>
      <c r="D7880" t="e">
        <f>VLOOKUP(J7880,'Ref2'!C:E,3,0)</f>
        <v>#N/A</v>
      </c>
      <c r="F7880">
        <v>4</v>
      </c>
      <c r="I7880" t="e">
        <f>VLOOKUP(J7880,Ref!L:M,2,0)</f>
        <v>#N/A</v>
      </c>
      <c r="J7880" t="s">
        <v>893</v>
      </c>
      <c r="K7880" t="str">
        <f>VLOOKUP($J7880,Ref!$D:$H,2,0)</f>
        <v xml:space="preserve">Ickleford                                    </v>
      </c>
      <c r="L7880" t="str">
        <f>VLOOKUP($J7880,Ref!$D:$H,3,0)</f>
        <v>Holwell, Ickleford and Pirton</v>
      </c>
      <c r="M7880" t="str">
        <f>VLOOKUP($J7880,Ref!$D:$H,4,0)</f>
        <v>Hitchin Deanery</v>
      </c>
      <c r="N7880" t="str">
        <f>VLOOKUP($J7880,Ref!$D:$H,5,0)</f>
        <v xml:space="preserve">Archdeaconry of St Albans </v>
      </c>
      <c r="S7880">
        <v>2619</v>
      </c>
    </row>
    <row r="7881" spans="1:19" x14ac:dyDescent="0.3">
      <c r="A7881">
        <v>2024</v>
      </c>
      <c r="C7881" t="str">
        <f>IF(GETPIVOTDATA("PS % recovery",Sheet4!$B$5,"Parish Name",K7881)&gt;99.949%,"OK","No")</f>
        <v>No</v>
      </c>
      <c r="D7881" t="e">
        <f>VLOOKUP(J7881,'Ref2'!C:E,3,0)</f>
        <v>#N/A</v>
      </c>
      <c r="F7881">
        <v>4</v>
      </c>
      <c r="I7881" t="e">
        <f>VLOOKUP(J7881,Ref!L:M,2,0)</f>
        <v>#N/A</v>
      </c>
      <c r="J7881" t="s">
        <v>818</v>
      </c>
      <c r="K7881" t="str">
        <f>VLOOKUP($J7881,Ref!$D:$H,2,0)</f>
        <v xml:space="preserve">Kings Walden                                 </v>
      </c>
      <c r="L7881" t="str">
        <f>VLOOKUP($J7881,Ref!$D:$H,3,0)</f>
        <v>King's Walden and Offley with Lilley</v>
      </c>
      <c r="M7881" t="str">
        <f>VLOOKUP($J7881,Ref!$D:$H,4,0)</f>
        <v>Hitchin Deanery</v>
      </c>
      <c r="N7881" t="str">
        <f>VLOOKUP($J7881,Ref!$D:$H,5,0)</f>
        <v xml:space="preserve">Archdeaconry of St Albans </v>
      </c>
      <c r="S7881">
        <v>1600</v>
      </c>
    </row>
    <row r="7882" spans="1:19" x14ac:dyDescent="0.3">
      <c r="A7882">
        <v>2024</v>
      </c>
      <c r="C7882" t="str">
        <f>IF(GETPIVOTDATA("PS % recovery",Sheet4!$B$5,"Parish Name",K7882)&gt;99.949%,"OK","No")</f>
        <v>No</v>
      </c>
      <c r="D7882" t="e">
        <f>VLOOKUP(J7882,'Ref2'!C:E,3,0)</f>
        <v>#N/A</v>
      </c>
      <c r="F7882">
        <v>4</v>
      </c>
      <c r="I7882" t="e">
        <f>VLOOKUP(J7882,Ref!L:M,2,0)</f>
        <v>#N/A</v>
      </c>
      <c r="J7882" t="s">
        <v>898</v>
      </c>
      <c r="K7882" t="str">
        <f>VLOOKUP($J7882,Ref!$D:$H,2,0)</f>
        <v xml:space="preserve">Old Letchworth                               </v>
      </c>
      <c r="L7882" t="str">
        <f>VLOOKUP($J7882,Ref!$D:$H,3,0)</f>
        <v>Letchworth, St Paul with Willian and Old Letchworth</v>
      </c>
      <c r="M7882" t="str">
        <f>VLOOKUP($J7882,Ref!$D:$H,4,0)</f>
        <v>Hitchin Deanery</v>
      </c>
      <c r="N7882" t="str">
        <f>VLOOKUP($J7882,Ref!$D:$H,5,0)</f>
        <v xml:space="preserve">Archdeaconry of St Albans </v>
      </c>
      <c r="S7882">
        <v>0</v>
      </c>
    </row>
    <row r="7883" spans="1:19" x14ac:dyDescent="0.3">
      <c r="A7883">
        <v>2024</v>
      </c>
      <c r="C7883" t="str">
        <f>IF(GETPIVOTDATA("PS % recovery",Sheet4!$B$5,"Parish Name",K7883)&gt;99.949%,"OK","No")</f>
        <v>OK</v>
      </c>
      <c r="D7883" t="e">
        <f>VLOOKUP(J7883,'Ref2'!C:E,3,0)</f>
        <v>#N/A</v>
      </c>
      <c r="F7883">
        <v>4</v>
      </c>
      <c r="I7883" t="str">
        <f>VLOOKUP(J7883,Ref!L:M,2,0)</f>
        <v>Yes</v>
      </c>
      <c r="J7883" t="s">
        <v>900</v>
      </c>
      <c r="K7883" t="str">
        <f>VLOOKUP($J7883,Ref!$D:$H,2,0)</f>
        <v xml:space="preserve">Letchworth, St Paul                          </v>
      </c>
      <c r="L7883" t="str">
        <f>VLOOKUP($J7883,Ref!$D:$H,3,0)</f>
        <v>Letchworth, St Paul with Willian and Old Letchworth</v>
      </c>
      <c r="M7883" t="str">
        <f>VLOOKUP($J7883,Ref!$D:$H,4,0)</f>
        <v>Hitchin Deanery</v>
      </c>
      <c r="N7883" t="str">
        <f>VLOOKUP($J7883,Ref!$D:$H,5,0)</f>
        <v xml:space="preserve">Archdeaconry of St Albans </v>
      </c>
      <c r="S7883">
        <v>8082</v>
      </c>
    </row>
    <row r="7884" spans="1:19" x14ac:dyDescent="0.3">
      <c r="A7884">
        <v>2024</v>
      </c>
      <c r="C7884" t="str">
        <f>IF(GETPIVOTDATA("PS % recovery",Sheet4!$B$5,"Parish Name",K7884)&gt;99.949%,"OK","No")</f>
        <v>OK</v>
      </c>
      <c r="D7884" t="e">
        <f>VLOOKUP(J7884,'Ref2'!C:E,3,0)</f>
        <v>#N/A</v>
      </c>
      <c r="F7884">
        <v>4</v>
      </c>
      <c r="I7884" t="e">
        <f>VLOOKUP(J7884,Ref!L:M,2,0)</f>
        <v>#N/A</v>
      </c>
      <c r="J7884" t="s">
        <v>819</v>
      </c>
      <c r="K7884" t="str">
        <f>VLOOKUP($J7884,Ref!$D:$H,2,0)</f>
        <v xml:space="preserve">Lilley                                       </v>
      </c>
      <c r="L7884" t="str">
        <f>VLOOKUP($J7884,Ref!$D:$H,3,0)</f>
        <v>King's Walden and Offley with Lilley</v>
      </c>
      <c r="M7884" t="str">
        <f>VLOOKUP($J7884,Ref!$D:$H,4,0)</f>
        <v>Hitchin Deanery</v>
      </c>
      <c r="N7884" t="str">
        <f>VLOOKUP($J7884,Ref!$D:$H,5,0)</f>
        <v xml:space="preserve">Archdeaconry of St Albans </v>
      </c>
      <c r="S7884">
        <v>750</v>
      </c>
    </row>
    <row r="7885" spans="1:19" x14ac:dyDescent="0.3">
      <c r="A7885">
        <v>2024</v>
      </c>
      <c r="C7885" t="str">
        <f>IF(GETPIVOTDATA("PS % recovery",Sheet4!$B$5,"Parish Name",K7885)&gt;99.949%,"OK","No")</f>
        <v>No</v>
      </c>
      <c r="D7885" t="e">
        <f>VLOOKUP(J7885,'Ref2'!C:E,3,0)</f>
        <v>#N/A</v>
      </c>
      <c r="F7885">
        <v>4</v>
      </c>
      <c r="I7885" t="e">
        <f>VLOOKUP(J7885,Ref!L:M,2,0)</f>
        <v>#N/A</v>
      </c>
      <c r="J7885" t="s">
        <v>879</v>
      </c>
      <c r="K7885" t="str">
        <f>VLOOKUP($J7885,Ref!$D:$H,2,0)</f>
        <v xml:space="preserve">Little Wymondley                             </v>
      </c>
      <c r="L7885" t="str">
        <f>VLOOKUP($J7885,Ref!$D:$H,3,0)</f>
        <v>St Ippolyts with Great and Little Wymondley</v>
      </c>
      <c r="M7885" t="str">
        <f>VLOOKUP($J7885,Ref!$D:$H,4,0)</f>
        <v>Hitchin Deanery</v>
      </c>
      <c r="N7885" t="str">
        <f>VLOOKUP($J7885,Ref!$D:$H,5,0)</f>
        <v xml:space="preserve">Archdeaconry of St Albans </v>
      </c>
      <c r="S7885">
        <v>200</v>
      </c>
    </row>
    <row r="7886" spans="1:19" x14ac:dyDescent="0.3">
      <c r="A7886">
        <v>2024</v>
      </c>
      <c r="C7886" t="str">
        <f>IF(GETPIVOTDATA("PS % recovery",Sheet4!$B$5,"Parish Name",K7886)&gt;99.949%,"OK","No")</f>
        <v>OK</v>
      </c>
      <c r="D7886" t="e">
        <f>VLOOKUP(J7886,'Ref2'!C:E,3,0)</f>
        <v>#N/A</v>
      </c>
      <c r="F7886">
        <v>4</v>
      </c>
      <c r="I7886" t="e">
        <f>VLOOKUP(J7886,Ref!L:M,2,0)</f>
        <v>#N/A</v>
      </c>
      <c r="J7886" t="s">
        <v>821</v>
      </c>
      <c r="K7886" t="str">
        <f>VLOOKUP($J7886,Ref!$D:$H,2,0)</f>
        <v xml:space="preserve">Norton                                       </v>
      </c>
      <c r="L7886" t="str">
        <f>VLOOKUP($J7886,Ref!$D:$H,3,0)</f>
        <v>Norton</v>
      </c>
      <c r="M7886" t="str">
        <f>VLOOKUP($J7886,Ref!$D:$H,4,0)</f>
        <v>Hitchin Deanery</v>
      </c>
      <c r="N7886" t="str">
        <f>VLOOKUP($J7886,Ref!$D:$H,5,0)</f>
        <v xml:space="preserve">Archdeaconry of St Albans </v>
      </c>
      <c r="S7886">
        <v>5533.08</v>
      </c>
    </row>
    <row r="7887" spans="1:19" x14ac:dyDescent="0.3">
      <c r="A7887">
        <v>2024</v>
      </c>
      <c r="C7887" t="str">
        <f>IF(GETPIVOTDATA("PS % recovery",Sheet4!$B$5,"Parish Name",K7887)&gt;99.949%,"OK","No")</f>
        <v>No</v>
      </c>
      <c r="D7887" t="e">
        <f>VLOOKUP(J7887,'Ref2'!C:E,3,0)</f>
        <v>#N/A</v>
      </c>
      <c r="F7887">
        <v>4</v>
      </c>
      <c r="I7887" t="e">
        <f>VLOOKUP(J7887,Ref!L:M,2,0)</f>
        <v>#N/A</v>
      </c>
      <c r="J7887" t="s">
        <v>822</v>
      </c>
      <c r="K7887" t="str">
        <f>VLOOKUP($J7887,Ref!$D:$H,2,0)</f>
        <v xml:space="preserve">Offley                                       </v>
      </c>
      <c r="L7887" t="str">
        <f>VLOOKUP($J7887,Ref!$D:$H,3,0)</f>
        <v>King's Walden and Offley with Lilley</v>
      </c>
      <c r="M7887" t="str">
        <f>VLOOKUP($J7887,Ref!$D:$H,4,0)</f>
        <v>Hitchin Deanery</v>
      </c>
      <c r="N7887" t="str">
        <f>VLOOKUP($J7887,Ref!$D:$H,5,0)</f>
        <v xml:space="preserve">Archdeaconry of St Albans </v>
      </c>
      <c r="S7887">
        <v>0</v>
      </c>
    </row>
    <row r="7888" spans="1:19" x14ac:dyDescent="0.3">
      <c r="A7888">
        <v>2024</v>
      </c>
      <c r="C7888" t="str">
        <f>IF(GETPIVOTDATA("PS % recovery",Sheet4!$B$5,"Parish Name",K7888)&gt;99.949%,"OK","No")</f>
        <v>OK</v>
      </c>
      <c r="D7888" t="e">
        <f>VLOOKUP(J7888,'Ref2'!C:E,3,0)</f>
        <v>#N/A</v>
      </c>
      <c r="F7888">
        <v>4</v>
      </c>
      <c r="I7888" t="e">
        <f>VLOOKUP(J7888,Ref!L:M,2,0)</f>
        <v>#N/A</v>
      </c>
      <c r="J7888" t="s">
        <v>905</v>
      </c>
      <c r="K7888" t="str">
        <f>VLOOKUP($J7888,Ref!$D:$H,2,0)</f>
        <v xml:space="preserve">Pirton                                       </v>
      </c>
      <c r="L7888" t="str">
        <f>VLOOKUP($J7888,Ref!$D:$H,3,0)</f>
        <v>Holwell, Ickleford and Pirton</v>
      </c>
      <c r="M7888" t="str">
        <f>VLOOKUP($J7888,Ref!$D:$H,4,0)</f>
        <v>Hitchin Deanery</v>
      </c>
      <c r="N7888" t="str">
        <f>VLOOKUP($J7888,Ref!$D:$H,5,0)</f>
        <v xml:space="preserve">Archdeaconry of St Albans </v>
      </c>
      <c r="S7888">
        <v>2260</v>
      </c>
    </row>
    <row r="7889" spans="1:19" x14ac:dyDescent="0.3">
      <c r="A7889">
        <v>2024</v>
      </c>
      <c r="C7889" t="str">
        <f>IF(GETPIVOTDATA("PS % recovery",Sheet4!$B$5,"Parish Name",K7889)&gt;99.949%,"OK","No")</f>
        <v>OK</v>
      </c>
      <c r="D7889" t="e">
        <f>VLOOKUP(J7889,'Ref2'!C:E,3,0)</f>
        <v>#N/A</v>
      </c>
      <c r="F7889">
        <v>4</v>
      </c>
      <c r="I7889" t="e">
        <f>VLOOKUP(J7889,Ref!L:M,2,0)</f>
        <v>#N/A</v>
      </c>
      <c r="J7889" t="s">
        <v>907</v>
      </c>
      <c r="K7889" t="str">
        <f>VLOOKUP($J7889,Ref!$D:$H,2,0)</f>
        <v xml:space="preserve">Radwell                                      </v>
      </c>
      <c r="L7889" t="str">
        <f>VLOOKUP($J7889,Ref!$D:$H,3,0)</f>
        <v>Stotfold with Radwell</v>
      </c>
      <c r="M7889" t="str">
        <f>VLOOKUP($J7889,Ref!$D:$H,4,0)</f>
        <v>Hitchin Deanery</v>
      </c>
      <c r="N7889" t="str">
        <f>VLOOKUP($J7889,Ref!$D:$H,5,0)</f>
        <v xml:space="preserve">Archdeaconry of St Albans </v>
      </c>
      <c r="S7889">
        <v>0</v>
      </c>
    </row>
    <row r="7890" spans="1:19" x14ac:dyDescent="0.3">
      <c r="A7890">
        <v>2024</v>
      </c>
      <c r="C7890" t="str">
        <f>IF(GETPIVOTDATA("PS % recovery",Sheet4!$B$5,"Parish Name",K7890)&gt;99.949%,"OK","No")</f>
        <v>OK</v>
      </c>
      <c r="D7890" t="e">
        <f>VLOOKUP(J7890,'Ref2'!C:E,3,0)</f>
        <v>#N/A</v>
      </c>
      <c r="F7890">
        <v>4</v>
      </c>
      <c r="I7890" t="e">
        <f>VLOOKUP(J7890,Ref!L:M,2,0)</f>
        <v>#N/A</v>
      </c>
      <c r="J7890" t="s">
        <v>909</v>
      </c>
      <c r="K7890" t="str">
        <f>VLOOKUP($J7890,Ref!$D:$H,2,0)</f>
        <v xml:space="preserve">St Ippolyts                                  </v>
      </c>
      <c r="L7890" t="str">
        <f>VLOOKUP($J7890,Ref!$D:$H,3,0)</f>
        <v>St Ippolyts with Great and Little Wymondley</v>
      </c>
      <c r="M7890" t="str">
        <f>VLOOKUP($J7890,Ref!$D:$H,4,0)</f>
        <v>Hitchin Deanery</v>
      </c>
      <c r="N7890" t="str">
        <f>VLOOKUP($J7890,Ref!$D:$H,5,0)</f>
        <v xml:space="preserve">Archdeaconry of St Albans </v>
      </c>
      <c r="S7890">
        <v>3542</v>
      </c>
    </row>
    <row r="7891" spans="1:19" x14ac:dyDescent="0.3">
      <c r="A7891">
        <v>2024</v>
      </c>
      <c r="C7891" t="str">
        <f>IF(GETPIVOTDATA("PS % recovery",Sheet4!$B$5,"Parish Name",K7891)&gt;99.949%,"OK","No")</f>
        <v>OK</v>
      </c>
      <c r="D7891" t="e">
        <f>VLOOKUP(J7891,'Ref2'!C:E,3,0)</f>
        <v>#N/A</v>
      </c>
      <c r="F7891">
        <v>4</v>
      </c>
      <c r="I7891" t="e">
        <f>VLOOKUP(J7891,Ref!L:M,2,0)</f>
        <v>#N/A</v>
      </c>
      <c r="J7891" t="s">
        <v>911</v>
      </c>
      <c r="K7891" t="str">
        <f>VLOOKUP($J7891,Ref!$D:$H,2,0)</f>
        <v xml:space="preserve">St Paul's Walden                             </v>
      </c>
      <c r="L7891" t="str">
        <f>VLOOKUP($J7891,Ref!$D:$H,3,0)</f>
        <v>Hitchin &amp; St Paul's Walden (Team Ministry)</v>
      </c>
      <c r="M7891" t="str">
        <f>VLOOKUP($J7891,Ref!$D:$H,4,0)</f>
        <v>Hitchin Deanery</v>
      </c>
      <c r="N7891" t="str">
        <f>VLOOKUP($J7891,Ref!$D:$H,5,0)</f>
        <v xml:space="preserve">Archdeaconry of St Albans </v>
      </c>
      <c r="S7891">
        <v>1781</v>
      </c>
    </row>
    <row r="7892" spans="1:19" x14ac:dyDescent="0.3">
      <c r="A7892">
        <v>2024</v>
      </c>
      <c r="C7892" t="str">
        <f>IF(GETPIVOTDATA("PS % recovery",Sheet4!$B$5,"Parish Name",K7892)&gt;99.949%,"OK","No")</f>
        <v>OK</v>
      </c>
      <c r="D7892" t="e">
        <f>VLOOKUP(J7892,'Ref2'!C:E,3,0)</f>
        <v>#N/A</v>
      </c>
      <c r="F7892">
        <v>4</v>
      </c>
      <c r="I7892" t="e">
        <f>VLOOKUP(J7892,Ref!L:M,2,0)</f>
        <v>#N/A</v>
      </c>
      <c r="J7892" t="s">
        <v>913</v>
      </c>
      <c r="K7892" t="str">
        <f>VLOOKUP($J7892,Ref!$D:$H,2,0)</f>
        <v xml:space="preserve">Stotfold                                     </v>
      </c>
      <c r="L7892" t="str">
        <f>VLOOKUP($J7892,Ref!$D:$H,3,0)</f>
        <v>Stotfold with Radwell</v>
      </c>
      <c r="M7892" t="str">
        <f>VLOOKUP($J7892,Ref!$D:$H,4,0)</f>
        <v>Hitchin Deanery</v>
      </c>
      <c r="N7892" t="str">
        <f>VLOOKUP($J7892,Ref!$D:$H,5,0)</f>
        <v xml:space="preserve">Archdeaconry of St Albans </v>
      </c>
      <c r="S7892">
        <v>4580</v>
      </c>
    </row>
    <row r="7893" spans="1:19" x14ac:dyDescent="0.3">
      <c r="A7893">
        <v>2024</v>
      </c>
      <c r="C7893" t="str">
        <f>IF(GETPIVOTDATA("PS % recovery",Sheet4!$B$5,"Parish Name",K7893)&gt;99.949%,"OK","No")</f>
        <v>OK</v>
      </c>
      <c r="D7893" t="e">
        <f>VLOOKUP(J7893,'Ref2'!C:E,3,0)</f>
        <v>#N/A</v>
      </c>
      <c r="F7893">
        <v>4</v>
      </c>
      <c r="I7893" t="str">
        <f>VLOOKUP(J7893,Ref!L:M,2,0)</f>
        <v>Yes</v>
      </c>
      <c r="J7893" t="s">
        <v>915</v>
      </c>
      <c r="K7893" t="str">
        <f>VLOOKUP($J7893,Ref!$D:$H,2,0)</f>
        <v xml:space="preserve">Wilbury                                      </v>
      </c>
      <c r="L7893" t="str">
        <f>VLOOKUP($J7893,Ref!$D:$H,3,0)</f>
        <v>Wilbury</v>
      </c>
      <c r="M7893" t="str">
        <f>VLOOKUP($J7893,Ref!$D:$H,4,0)</f>
        <v>Hitchin Deanery</v>
      </c>
      <c r="N7893" t="str">
        <f>VLOOKUP($J7893,Ref!$D:$H,5,0)</f>
        <v xml:space="preserve">Archdeaconry of St Albans </v>
      </c>
      <c r="S7893">
        <v>3370</v>
      </c>
    </row>
    <row r="7894" spans="1:19" x14ac:dyDescent="0.3">
      <c r="A7894">
        <v>2024</v>
      </c>
      <c r="C7894" t="str">
        <f>IF(GETPIVOTDATA("PS % recovery",Sheet4!$B$5,"Parish Name",K7894)&gt;99.949%,"OK","No")</f>
        <v>OK</v>
      </c>
      <c r="D7894" t="e">
        <f>VLOOKUP(J7894,'Ref2'!C:E,3,0)</f>
        <v>#N/A</v>
      </c>
      <c r="F7894">
        <v>4</v>
      </c>
      <c r="I7894" t="e">
        <f>VLOOKUP(J7894,Ref!L:M,2,0)</f>
        <v>#N/A</v>
      </c>
      <c r="J7894" t="s">
        <v>902</v>
      </c>
      <c r="K7894" t="str">
        <f>VLOOKUP($J7894,Ref!$D:$H,2,0)</f>
        <v xml:space="preserve">Willian                                      </v>
      </c>
      <c r="L7894" t="str">
        <f>VLOOKUP($J7894,Ref!$D:$H,3,0)</f>
        <v>Letchworth, St Paul with Willian and Old Letchworth</v>
      </c>
      <c r="M7894" t="str">
        <f>VLOOKUP($J7894,Ref!$D:$H,4,0)</f>
        <v>Hitchin Deanery</v>
      </c>
      <c r="N7894" t="str">
        <f>VLOOKUP($J7894,Ref!$D:$H,5,0)</f>
        <v xml:space="preserve">Archdeaconry of St Albans </v>
      </c>
      <c r="S7894">
        <v>1291</v>
      </c>
    </row>
    <row r="7895" spans="1:19" x14ac:dyDescent="0.3">
      <c r="A7895">
        <v>2024</v>
      </c>
      <c r="C7895" t="str">
        <f>IF(GETPIVOTDATA("PS % recovery",Sheet4!$B$5,"Parish Name",K7895)&gt;99.949%,"OK","No")</f>
        <v>OK</v>
      </c>
      <c r="D7895" t="e">
        <f>VLOOKUP(J7895,'Ref2'!C:E,3,0)</f>
        <v>#N/A</v>
      </c>
      <c r="F7895">
        <v>4</v>
      </c>
      <c r="I7895" t="e">
        <f>VLOOKUP(J7895,Ref!L:M,2,0)</f>
        <v>#N/A</v>
      </c>
      <c r="J7895" t="s">
        <v>931</v>
      </c>
      <c r="K7895" t="str">
        <f>VLOOKUP($J7895,Ref!$D:$H,2,0)</f>
        <v xml:space="preserve">Bovingdon                                    </v>
      </c>
      <c r="L7895" t="str">
        <f>VLOOKUP($J7895,Ref!$D:$H,3,0)</f>
        <v>Bovingdon</v>
      </c>
      <c r="M7895" t="str">
        <f>VLOOKUP($J7895,Ref!$D:$H,4,0)</f>
        <v>Rickmansworth Deanery</v>
      </c>
      <c r="N7895" t="str">
        <f>VLOOKUP($J7895,Ref!$D:$H,5,0)</f>
        <v xml:space="preserve">Archdeaconry of St Albans </v>
      </c>
      <c r="S7895">
        <v>4082</v>
      </c>
    </row>
    <row r="7896" spans="1:19" x14ac:dyDescent="0.3">
      <c r="A7896">
        <v>2024</v>
      </c>
      <c r="C7896" t="str">
        <f>IF(GETPIVOTDATA("PS % recovery",Sheet4!$B$5,"Parish Name",K7896)&gt;99.949%,"OK","No")</f>
        <v>OK</v>
      </c>
      <c r="D7896" t="e">
        <f>VLOOKUP(J7896,'Ref2'!C:E,3,0)</f>
        <v>#N/A</v>
      </c>
      <c r="F7896">
        <v>4</v>
      </c>
      <c r="I7896" t="e">
        <f>VLOOKUP(J7896,Ref!L:M,2,0)</f>
        <v>#N/A</v>
      </c>
      <c r="J7896" t="s">
        <v>917</v>
      </c>
      <c r="K7896" t="str">
        <f>VLOOKUP($J7896,Ref!$D:$H,2,0)</f>
        <v xml:space="preserve">Chipperfield                                 </v>
      </c>
      <c r="L7896" t="str">
        <f>VLOOKUP($J7896,Ref!$D:$H,3,0)</f>
        <v>Sarratt and Chipperfield</v>
      </c>
      <c r="M7896" t="str">
        <f>VLOOKUP($J7896,Ref!$D:$H,4,0)</f>
        <v>Rickmansworth Deanery</v>
      </c>
      <c r="N7896" t="str">
        <f>VLOOKUP($J7896,Ref!$D:$H,5,0)</f>
        <v xml:space="preserve">Archdeaconry of St Albans </v>
      </c>
      <c r="S7896">
        <v>4216</v>
      </c>
    </row>
    <row r="7897" spans="1:19" x14ac:dyDescent="0.3">
      <c r="A7897">
        <v>2024</v>
      </c>
      <c r="C7897" t="str">
        <f>IF(GETPIVOTDATA("PS % recovery",Sheet4!$B$5,"Parish Name",K7897)&gt;99.949%,"OK","No")</f>
        <v>OK</v>
      </c>
      <c r="D7897" t="str">
        <f>VLOOKUP(J7897,'Ref2'!C:E,3,0)</f>
        <v>LLF</v>
      </c>
      <c r="F7897">
        <v>4</v>
      </c>
      <c r="I7897" t="str">
        <f>VLOOKUP(J7897,Ref!L:M,2,0)</f>
        <v>Yes</v>
      </c>
      <c r="J7897" t="s">
        <v>919</v>
      </c>
      <c r="K7897" t="str">
        <f>VLOOKUP($J7897,Ref!$D:$H,2,0)</f>
        <v xml:space="preserve">Chorleywood, Christ Church                   </v>
      </c>
      <c r="L7897" t="str">
        <f>VLOOKUP($J7897,Ref!$D:$H,3,0)</f>
        <v>Chorleywood, Christ Church</v>
      </c>
      <c r="M7897" t="str">
        <f>VLOOKUP($J7897,Ref!$D:$H,4,0)</f>
        <v>Rickmansworth Deanery</v>
      </c>
      <c r="N7897" t="str">
        <f>VLOOKUP($J7897,Ref!$D:$H,5,0)</f>
        <v xml:space="preserve">Archdeaconry of St Albans </v>
      </c>
      <c r="S7897">
        <v>18031</v>
      </c>
    </row>
    <row r="7898" spans="1:19" x14ac:dyDescent="0.3">
      <c r="A7898">
        <v>2024</v>
      </c>
      <c r="C7898" t="str">
        <f>IF(GETPIVOTDATA("PS % recovery",Sheet4!$B$5,"Parish Name",K7898)&gt;99.949%,"OK","No")</f>
        <v>OK</v>
      </c>
      <c r="D7898" t="str">
        <f>VLOOKUP(J7898,'Ref2'!C:E,3,0)</f>
        <v>LLF</v>
      </c>
      <c r="F7898">
        <v>4</v>
      </c>
      <c r="I7898" t="str">
        <f>VLOOKUP(J7898,Ref!L:M,2,0)</f>
        <v>Yes</v>
      </c>
      <c r="J7898" t="s">
        <v>921</v>
      </c>
      <c r="K7898" t="str">
        <f>VLOOKUP($J7898,Ref!$D:$H,2,0)</f>
        <v xml:space="preserve">Chorleywood, St Andrew                       </v>
      </c>
      <c r="L7898" t="str">
        <f>VLOOKUP($J7898,Ref!$D:$H,3,0)</f>
        <v>Chorleywood, St Andrew</v>
      </c>
      <c r="M7898" t="str">
        <f>VLOOKUP($J7898,Ref!$D:$H,4,0)</f>
        <v>Rickmansworth Deanery</v>
      </c>
      <c r="N7898" t="str">
        <f>VLOOKUP($J7898,Ref!$D:$H,5,0)</f>
        <v xml:space="preserve">Archdeaconry of St Albans </v>
      </c>
      <c r="S7898">
        <v>11424</v>
      </c>
    </row>
    <row r="7899" spans="1:19" x14ac:dyDescent="0.3">
      <c r="A7899">
        <v>2024</v>
      </c>
      <c r="C7899" t="str">
        <f>IF(GETPIVOTDATA("PS % recovery",Sheet4!$B$5,"Parish Name",K7899)&gt;99.949%,"OK","No")</f>
        <v>No</v>
      </c>
      <c r="D7899" t="e">
        <f>VLOOKUP(J7899,'Ref2'!C:E,3,0)</f>
        <v>#N/A</v>
      </c>
      <c r="F7899">
        <v>4</v>
      </c>
      <c r="I7899" t="e">
        <f>VLOOKUP(J7899,Ref!L:M,2,0)</f>
        <v>#N/A</v>
      </c>
      <c r="J7899" t="s">
        <v>923</v>
      </c>
      <c r="K7899" t="str">
        <f>VLOOKUP($J7899,Ref!$D:$H,2,0)</f>
        <v xml:space="preserve">Croxley Green, All Saints                    </v>
      </c>
      <c r="L7899" t="str">
        <f>VLOOKUP($J7899,Ref!$D:$H,3,0)</f>
        <v>Croxley Green, All Saints</v>
      </c>
      <c r="M7899" t="str">
        <f>VLOOKUP($J7899,Ref!$D:$H,4,0)</f>
        <v>Rickmansworth Deanery</v>
      </c>
      <c r="N7899" t="str">
        <f>VLOOKUP($J7899,Ref!$D:$H,5,0)</f>
        <v xml:space="preserve">Archdeaconry of St Albans </v>
      </c>
      <c r="S7899">
        <v>5383</v>
      </c>
    </row>
    <row r="7900" spans="1:19" x14ac:dyDescent="0.3">
      <c r="A7900">
        <v>2024</v>
      </c>
      <c r="C7900" t="str">
        <f>IF(GETPIVOTDATA("PS % recovery",Sheet4!$B$5,"Parish Name",K7900)&gt;99.949%,"OK","No")</f>
        <v>OK</v>
      </c>
      <c r="D7900" t="e">
        <f>VLOOKUP(J7900,'Ref2'!C:E,3,0)</f>
        <v>#N/A</v>
      </c>
      <c r="F7900">
        <v>4</v>
      </c>
      <c r="I7900" t="e">
        <f>VLOOKUP(J7900,Ref!L:M,2,0)</f>
        <v>#N/A</v>
      </c>
      <c r="J7900" t="s">
        <v>925</v>
      </c>
      <c r="K7900" t="str">
        <f>VLOOKUP($J7900,Ref!$D:$H,2,0)</f>
        <v xml:space="preserve">Croxley Green, St Oswald                     </v>
      </c>
      <c r="L7900" t="str">
        <f>VLOOKUP($J7900,Ref!$D:$H,3,0)</f>
        <v>Croxley Green, St Oswald</v>
      </c>
      <c r="M7900" t="str">
        <f>VLOOKUP($J7900,Ref!$D:$H,4,0)</f>
        <v>Rickmansworth Deanery</v>
      </c>
      <c r="N7900" t="str">
        <f>VLOOKUP($J7900,Ref!$D:$H,5,0)</f>
        <v xml:space="preserve">Archdeaconry of St Albans </v>
      </c>
      <c r="S7900">
        <v>5850</v>
      </c>
    </row>
    <row r="7901" spans="1:19" x14ac:dyDescent="0.3">
      <c r="A7901">
        <v>2024</v>
      </c>
      <c r="C7901" t="str">
        <f>IF(GETPIVOTDATA("PS % recovery",Sheet4!$B$5,"Parish Name",K7901)&gt;99.949%,"OK","No")</f>
        <v>OK</v>
      </c>
      <c r="D7901" t="e">
        <f>VLOOKUP(J7901,'Ref2'!C:E,3,0)</f>
        <v>#N/A</v>
      </c>
      <c r="F7901">
        <v>4</v>
      </c>
      <c r="I7901" t="e">
        <f>VLOOKUP(J7901,Ref!L:M,2,0)</f>
        <v>#N/A</v>
      </c>
      <c r="J7901" t="s">
        <v>927</v>
      </c>
      <c r="K7901" t="str">
        <f>VLOOKUP($J7901,Ref!$D:$H,2,0)</f>
        <v xml:space="preserve">Mill End and Heronsgate with West Hyde       </v>
      </c>
      <c r="L7901" t="str">
        <f>VLOOKUP($J7901,Ref!$D:$H,3,0)</f>
        <v>Mill End and Heronsgate with West Hyde</v>
      </c>
      <c r="M7901" t="str">
        <f>VLOOKUP($J7901,Ref!$D:$H,4,0)</f>
        <v>Rickmansworth Deanery</v>
      </c>
      <c r="N7901" t="str">
        <f>VLOOKUP($J7901,Ref!$D:$H,5,0)</f>
        <v xml:space="preserve">Archdeaconry of St Albans </v>
      </c>
      <c r="S7901">
        <v>5672</v>
      </c>
    </row>
    <row r="7902" spans="1:19" x14ac:dyDescent="0.3">
      <c r="A7902">
        <v>2024</v>
      </c>
      <c r="C7902" t="str">
        <f>IF(GETPIVOTDATA("PS % recovery",Sheet4!$B$5,"Parish Name",K7902)&gt;99.949%,"OK","No")</f>
        <v>OK</v>
      </c>
      <c r="D7902" t="e">
        <f>VLOOKUP(J7902,'Ref2'!C:E,3,0)</f>
        <v>#N/A</v>
      </c>
      <c r="F7902">
        <v>4</v>
      </c>
      <c r="I7902" t="e">
        <f>VLOOKUP(J7902,Ref!L:M,2,0)</f>
        <v>#N/A</v>
      </c>
      <c r="J7902" t="s">
        <v>929</v>
      </c>
      <c r="K7902" t="str">
        <f>VLOOKUP($J7902,Ref!$D:$H,2,0)</f>
        <v xml:space="preserve">Rickmansworth                                </v>
      </c>
      <c r="L7902" t="str">
        <f>VLOOKUP($J7902,Ref!$D:$H,3,0)</f>
        <v>Rickmansworth</v>
      </c>
      <c r="M7902" t="str">
        <f>VLOOKUP($J7902,Ref!$D:$H,4,0)</f>
        <v>Rickmansworth Deanery</v>
      </c>
      <c r="N7902" t="str">
        <f>VLOOKUP($J7902,Ref!$D:$H,5,0)</f>
        <v xml:space="preserve">Archdeaconry of St Albans </v>
      </c>
      <c r="S7902">
        <v>7786</v>
      </c>
    </row>
    <row r="7903" spans="1:19" x14ac:dyDescent="0.3">
      <c r="A7903">
        <v>2024</v>
      </c>
      <c r="C7903" t="str">
        <f>IF(GETPIVOTDATA("PS % recovery",Sheet4!$B$5,"Parish Name",K7903)&gt;99.949%,"OK","No")</f>
        <v>No</v>
      </c>
      <c r="D7903" t="e">
        <f>VLOOKUP(J7903,'Ref2'!C:E,3,0)</f>
        <v>#N/A</v>
      </c>
      <c r="F7903">
        <v>4</v>
      </c>
      <c r="I7903" t="e">
        <f>VLOOKUP(J7903,Ref!L:M,2,0)</f>
        <v>#N/A</v>
      </c>
      <c r="J7903" t="s">
        <v>933</v>
      </c>
      <c r="K7903" t="str">
        <f>VLOOKUP($J7903,Ref!$D:$H,2,0)</f>
        <v xml:space="preserve">Sarratt                                      </v>
      </c>
      <c r="L7903" t="str">
        <f>VLOOKUP($J7903,Ref!$D:$H,3,0)</f>
        <v>Sarratt and Chipperfield</v>
      </c>
      <c r="M7903" t="str">
        <f>VLOOKUP($J7903,Ref!$D:$H,4,0)</f>
        <v>Rickmansworth Deanery</v>
      </c>
      <c r="N7903" t="str">
        <f>VLOOKUP($J7903,Ref!$D:$H,5,0)</f>
        <v xml:space="preserve">Archdeaconry of St Albans </v>
      </c>
      <c r="S7903">
        <v>2300</v>
      </c>
    </row>
    <row r="7904" spans="1:19" x14ac:dyDescent="0.3">
      <c r="A7904">
        <v>2024</v>
      </c>
      <c r="C7904" t="str">
        <f>IF(GETPIVOTDATA("PS % recovery",Sheet4!$B$5,"Parish Name",K7904)&gt;99.949%,"OK","No")</f>
        <v>OK</v>
      </c>
      <c r="D7904" t="e">
        <f>VLOOKUP(J7904,'Ref2'!C:E,3,0)</f>
        <v>#N/A</v>
      </c>
      <c r="F7904">
        <v>4</v>
      </c>
      <c r="I7904" t="e">
        <f>VLOOKUP(J7904,Ref!L:M,2,0)</f>
        <v>#N/A</v>
      </c>
      <c r="J7904" t="s">
        <v>951</v>
      </c>
      <c r="K7904" t="str">
        <f>VLOOKUP($J7904,Ref!$D:$H,2,0)</f>
        <v xml:space="preserve">Aldenham                                     </v>
      </c>
      <c r="L7904" t="str">
        <f>VLOOKUP($J7904,Ref!$D:$H,3,0)</f>
        <v>Aldenham, Radlett and Shenley Team Ministry</v>
      </c>
      <c r="M7904" t="str">
        <f>VLOOKUP($J7904,Ref!$D:$H,4,0)</f>
        <v>St Albans Deanery</v>
      </c>
      <c r="N7904" t="str">
        <f>VLOOKUP($J7904,Ref!$D:$H,5,0)</f>
        <v xml:space="preserve">Archdeaconry of St Albans </v>
      </c>
      <c r="S7904">
        <v>2867</v>
      </c>
    </row>
    <row r="7905" spans="1:19" x14ac:dyDescent="0.3">
      <c r="A7905">
        <v>2024</v>
      </c>
      <c r="C7905" t="str">
        <f>IF(GETPIVOTDATA("PS % recovery",Sheet4!$B$5,"Parish Name",K7905)&gt;99.949%,"OK","No")</f>
        <v>OK</v>
      </c>
      <c r="D7905" t="e">
        <f>VLOOKUP(J7905,'Ref2'!C:E,3,0)</f>
        <v>#N/A</v>
      </c>
      <c r="F7905">
        <v>4</v>
      </c>
      <c r="I7905" t="e">
        <f>VLOOKUP(J7905,Ref!L:M,2,0)</f>
        <v>#N/A</v>
      </c>
      <c r="J7905" t="s">
        <v>953</v>
      </c>
      <c r="K7905" t="str">
        <f>VLOOKUP($J7905,Ref!$D:$H,2,0)</f>
        <v xml:space="preserve">Bricket Wood                                 </v>
      </c>
      <c r="L7905" t="str">
        <f>VLOOKUP($J7905,Ref!$D:$H,3,0)</f>
        <v>Bricket Wood</v>
      </c>
      <c r="M7905" t="str">
        <f>VLOOKUP($J7905,Ref!$D:$H,4,0)</f>
        <v>St Albans Deanery</v>
      </c>
      <c r="N7905" t="str">
        <f>VLOOKUP($J7905,Ref!$D:$H,5,0)</f>
        <v xml:space="preserve">Archdeaconry of St Albans </v>
      </c>
      <c r="S7905">
        <v>4807.74</v>
      </c>
    </row>
    <row r="7906" spans="1:19" x14ac:dyDescent="0.3">
      <c r="A7906">
        <v>2024</v>
      </c>
      <c r="C7906" t="str">
        <f>IF(GETPIVOTDATA("PS % recovery",Sheet4!$B$5,"Parish Name",K7906)&gt;99.949%,"OK","No")</f>
        <v>No</v>
      </c>
      <c r="D7906" t="e">
        <f>VLOOKUP(J7906,'Ref2'!C:E,3,0)</f>
        <v>#N/A</v>
      </c>
      <c r="F7906">
        <v>4</v>
      </c>
      <c r="I7906" t="e">
        <f>VLOOKUP(J7906,Ref!L:M,2,0)</f>
        <v>#N/A</v>
      </c>
      <c r="J7906" t="s">
        <v>824</v>
      </c>
      <c r="K7906" t="str">
        <f>VLOOKUP($J7906,Ref!$D:$H,2,0)</f>
        <v xml:space="preserve">London Colney, St Peter                      </v>
      </c>
      <c r="L7906" t="str">
        <f>VLOOKUP($J7906,Ref!$D:$H,3,0)</f>
        <v>London Colney, St Peter</v>
      </c>
      <c r="M7906" t="str">
        <f>VLOOKUP($J7906,Ref!$D:$H,4,0)</f>
        <v>St Albans Deanery</v>
      </c>
      <c r="N7906" t="str">
        <f>VLOOKUP($J7906,Ref!$D:$H,5,0)</f>
        <v xml:space="preserve">Archdeaconry of St Albans </v>
      </c>
      <c r="S7906">
        <v>2000</v>
      </c>
    </row>
    <row r="7907" spans="1:19" x14ac:dyDescent="0.3">
      <c r="A7907">
        <v>2024</v>
      </c>
      <c r="C7907" t="str">
        <f>IF(GETPIVOTDATA("PS % recovery",Sheet4!$B$5,"Parish Name",K7907)&gt;99.949%,"OK","No")</f>
        <v>OK</v>
      </c>
      <c r="D7907" t="e">
        <f>VLOOKUP(J7907,'Ref2'!C:E,3,0)</f>
        <v>#N/A</v>
      </c>
      <c r="F7907">
        <v>4</v>
      </c>
      <c r="I7907" t="e">
        <f>VLOOKUP(J7907,Ref!L:M,2,0)</f>
        <v>#N/A</v>
      </c>
      <c r="J7907" t="s">
        <v>955</v>
      </c>
      <c r="K7907" t="str">
        <f>VLOOKUP($J7907,Ref!$D:$H,2,0)</f>
        <v xml:space="preserve">Colney Heath, St Mark                        </v>
      </c>
      <c r="L7907" t="str">
        <f>VLOOKUP($J7907,Ref!$D:$H,3,0)</f>
        <v>Colney Heath, St Mark</v>
      </c>
      <c r="M7907" t="str">
        <f>VLOOKUP($J7907,Ref!$D:$H,4,0)</f>
        <v>St Albans Deanery</v>
      </c>
      <c r="N7907" t="str">
        <f>VLOOKUP($J7907,Ref!$D:$H,5,0)</f>
        <v xml:space="preserve">Archdeaconry of St Albans </v>
      </c>
      <c r="S7907">
        <v>6000</v>
      </c>
    </row>
    <row r="7908" spans="1:19" x14ac:dyDescent="0.3">
      <c r="A7908">
        <v>2024</v>
      </c>
      <c r="C7908" t="str">
        <f>IF(GETPIVOTDATA("PS % recovery",Sheet4!$B$5,"Parish Name",K7908)&gt;99.949%,"OK","No")</f>
        <v>OK</v>
      </c>
      <c r="D7908" t="e">
        <f>VLOOKUP(J7908,'Ref2'!C:E,3,0)</f>
        <v>#N/A</v>
      </c>
      <c r="F7908">
        <v>4</v>
      </c>
      <c r="I7908" t="e">
        <f>VLOOKUP(J7908,Ref!L:M,2,0)</f>
        <v>#N/A</v>
      </c>
      <c r="J7908" t="s">
        <v>958</v>
      </c>
      <c r="K7908" t="str">
        <f>VLOOKUP($J7908,Ref!$D:$H,2,0)</f>
        <v xml:space="preserve">Frogmore, Holy Trinity                       </v>
      </c>
      <c r="L7908" t="str">
        <f>VLOOKUP($J7908,Ref!$D:$H,3,0)</f>
        <v>Frogmore, Holy Trinity</v>
      </c>
      <c r="M7908" t="str">
        <f>VLOOKUP($J7908,Ref!$D:$H,4,0)</f>
        <v>St Albans Deanery</v>
      </c>
      <c r="N7908" t="str">
        <f>VLOOKUP($J7908,Ref!$D:$H,5,0)</f>
        <v xml:space="preserve">Archdeaconry of St Albans </v>
      </c>
      <c r="S7908">
        <v>4578</v>
      </c>
    </row>
    <row r="7909" spans="1:19" x14ac:dyDescent="0.3">
      <c r="A7909">
        <v>2024</v>
      </c>
      <c r="C7909" t="str">
        <f>IF(GETPIVOTDATA("PS % recovery",Sheet4!$B$5,"Parish Name",K7909)&gt;99.949%,"OK","No")</f>
        <v>OK</v>
      </c>
      <c r="D7909" t="e">
        <f>VLOOKUP(J7909,'Ref2'!C:E,3,0)</f>
        <v>#N/A</v>
      </c>
      <c r="F7909">
        <v>4</v>
      </c>
      <c r="I7909" t="e">
        <f>VLOOKUP(J7909,Ref!L:M,2,0)</f>
        <v>#N/A</v>
      </c>
      <c r="J7909" t="s">
        <v>960</v>
      </c>
      <c r="K7909" t="str">
        <f>VLOOKUP($J7909,Ref!$D:$H,2,0)</f>
        <v xml:space="preserve">Radlett                                      </v>
      </c>
      <c r="L7909" t="str">
        <f>VLOOKUP($J7909,Ref!$D:$H,3,0)</f>
        <v>Aldenham, Radlett and Shenley Team Ministry</v>
      </c>
      <c r="M7909" t="str">
        <f>VLOOKUP($J7909,Ref!$D:$H,4,0)</f>
        <v>St Albans Deanery</v>
      </c>
      <c r="N7909" t="str">
        <f>VLOOKUP($J7909,Ref!$D:$H,5,0)</f>
        <v xml:space="preserve">Archdeaconry of St Albans </v>
      </c>
      <c r="S7909">
        <v>9712</v>
      </c>
    </row>
    <row r="7910" spans="1:19" x14ac:dyDescent="0.3">
      <c r="A7910">
        <v>2024</v>
      </c>
      <c r="C7910" t="str">
        <f>IF(GETPIVOTDATA("PS % recovery",Sheet4!$B$5,"Parish Name",K7910)&gt;99.949%,"OK","No")</f>
        <v>OK</v>
      </c>
      <c r="D7910" t="e">
        <f>VLOOKUP(J7910,'Ref2'!C:E,3,0)</f>
        <v>#N/A</v>
      </c>
      <c r="F7910">
        <v>4</v>
      </c>
      <c r="I7910" t="e">
        <f>VLOOKUP(J7910,Ref!L:M,2,0)</f>
        <v>#N/A</v>
      </c>
      <c r="J7910" t="s">
        <v>935</v>
      </c>
      <c r="K7910" t="str">
        <f>VLOOKUP($J7910,Ref!$D:$H,2,0)</f>
        <v xml:space="preserve">St Albans, Christ Church                     </v>
      </c>
      <c r="L7910" t="str">
        <f>VLOOKUP($J7910,Ref!$D:$H,3,0)</f>
        <v>St Albans, Christ Church</v>
      </c>
      <c r="M7910" t="str">
        <f>VLOOKUP($J7910,Ref!$D:$H,4,0)</f>
        <v>St Albans Deanery</v>
      </c>
      <c r="N7910" t="str">
        <f>VLOOKUP($J7910,Ref!$D:$H,5,0)</f>
        <v xml:space="preserve">Archdeaconry of St Albans </v>
      </c>
      <c r="S7910">
        <v>6384</v>
      </c>
    </row>
    <row r="7911" spans="1:19" x14ac:dyDescent="0.3">
      <c r="A7911">
        <v>2024</v>
      </c>
      <c r="C7911" t="str">
        <f>IF(GETPIVOTDATA("PS % recovery",Sheet4!$B$5,"Parish Name",K7911)&gt;99.949%,"OK","No")</f>
        <v>OK</v>
      </c>
      <c r="D7911" t="e">
        <f>VLOOKUP(J7911,'Ref2'!C:E,3,0)</f>
        <v>#N/A</v>
      </c>
      <c r="F7911">
        <v>4</v>
      </c>
      <c r="I7911" t="e">
        <f>VLOOKUP(J7911,Ref!L:M,2,0)</f>
        <v>#N/A</v>
      </c>
      <c r="J7911" t="s">
        <v>939</v>
      </c>
      <c r="K7911" t="str">
        <f>VLOOKUP($J7911,Ref!$D:$H,2,0)</f>
        <v xml:space="preserve">St Albans, St Mary Marshalswick              </v>
      </c>
      <c r="L7911" t="str">
        <f>VLOOKUP($J7911,Ref!$D:$H,3,0)</f>
        <v>St Albans, St Mary Marshalswick</v>
      </c>
      <c r="M7911" t="str">
        <f>VLOOKUP($J7911,Ref!$D:$H,4,0)</f>
        <v>St Albans Deanery</v>
      </c>
      <c r="N7911" t="str">
        <f>VLOOKUP($J7911,Ref!$D:$H,5,0)</f>
        <v xml:space="preserve">Archdeaconry of St Albans </v>
      </c>
      <c r="S7911">
        <v>5338</v>
      </c>
    </row>
    <row r="7912" spans="1:19" x14ac:dyDescent="0.3">
      <c r="A7912">
        <v>2024</v>
      </c>
      <c r="C7912" t="str">
        <f>IF(GETPIVOTDATA("PS % recovery",Sheet4!$B$5,"Parish Name",K7912)&gt;99.949%,"OK","No")</f>
        <v>OK</v>
      </c>
      <c r="D7912" t="e">
        <f>VLOOKUP(J7912,'Ref2'!C:E,3,0)</f>
        <v>#N/A</v>
      </c>
      <c r="F7912">
        <v>4</v>
      </c>
      <c r="I7912" t="e">
        <f>VLOOKUP(J7912,Ref!L:M,2,0)</f>
        <v>#N/A</v>
      </c>
      <c r="J7912" t="s">
        <v>941</v>
      </c>
      <c r="K7912" t="str">
        <f>VLOOKUP($J7912,Ref!$D:$H,2,0)</f>
        <v xml:space="preserve">St Albans, St Michael                        </v>
      </c>
      <c r="L7912" t="str">
        <f>VLOOKUP($J7912,Ref!$D:$H,3,0)</f>
        <v>St Albans, St Michael</v>
      </c>
      <c r="M7912" t="str">
        <f>VLOOKUP($J7912,Ref!$D:$H,4,0)</f>
        <v>St Albans Deanery</v>
      </c>
      <c r="N7912" t="str">
        <f>VLOOKUP($J7912,Ref!$D:$H,5,0)</f>
        <v xml:space="preserve">Archdeaconry of St Albans </v>
      </c>
      <c r="S7912">
        <v>7964</v>
      </c>
    </row>
    <row r="7913" spans="1:19" x14ac:dyDescent="0.3">
      <c r="A7913">
        <v>2024</v>
      </c>
      <c r="C7913" t="str">
        <f>IF(GETPIVOTDATA("PS % recovery",Sheet4!$B$5,"Parish Name",K7913)&gt;99.949%,"OK","No")</f>
        <v>OK</v>
      </c>
      <c r="D7913" t="e">
        <f>VLOOKUP(J7913,'Ref2'!C:E,3,0)</f>
        <v>#N/A</v>
      </c>
      <c r="F7913">
        <v>4</v>
      </c>
      <c r="I7913" t="str">
        <f>VLOOKUP(J7913,Ref!L:M,2,0)</f>
        <v>Yes</v>
      </c>
      <c r="J7913" t="s">
        <v>943</v>
      </c>
      <c r="K7913" t="str">
        <f>VLOOKUP($J7913,Ref!$D:$H,2,0)</f>
        <v xml:space="preserve">St Albans, St Paul                           </v>
      </c>
      <c r="L7913" t="str">
        <f>VLOOKUP($J7913,Ref!$D:$H,3,0)</f>
        <v>St Albans, St Paul</v>
      </c>
      <c r="M7913" t="str">
        <f>VLOOKUP($J7913,Ref!$D:$H,4,0)</f>
        <v>St Albans Deanery</v>
      </c>
      <c r="N7913" t="str">
        <f>VLOOKUP($J7913,Ref!$D:$H,5,0)</f>
        <v xml:space="preserve">Archdeaconry of St Albans </v>
      </c>
      <c r="S7913">
        <v>10000</v>
      </c>
    </row>
    <row r="7914" spans="1:19" x14ac:dyDescent="0.3">
      <c r="A7914">
        <v>2024</v>
      </c>
      <c r="C7914" t="str">
        <f>IF(GETPIVOTDATA("PS % recovery",Sheet4!$B$5,"Parish Name",K7914)&gt;99.949%,"OK","No")</f>
        <v>OK</v>
      </c>
      <c r="D7914" t="e">
        <f>VLOOKUP(J7914,'Ref2'!C:E,3,0)</f>
        <v>#N/A</v>
      </c>
      <c r="F7914">
        <v>4</v>
      </c>
      <c r="I7914" t="e">
        <f>VLOOKUP(J7914,Ref!L:M,2,0)</f>
        <v>#N/A</v>
      </c>
      <c r="J7914" t="s">
        <v>937</v>
      </c>
      <c r="K7914" t="str">
        <f>VLOOKUP($J7914,Ref!$D:$H,2,0)</f>
        <v xml:space="preserve">St Albans, St Luke                           </v>
      </c>
      <c r="L7914" t="str">
        <f>VLOOKUP($J7914,Ref!$D:$H,3,0)</f>
        <v>St Albans, St Luke</v>
      </c>
      <c r="M7914" t="str">
        <f>VLOOKUP($J7914,Ref!$D:$H,4,0)</f>
        <v>St Albans Deanery</v>
      </c>
      <c r="N7914" t="str">
        <f>VLOOKUP($J7914,Ref!$D:$H,5,0)</f>
        <v xml:space="preserve">Archdeaconry of St Albans </v>
      </c>
      <c r="S7914">
        <v>5917</v>
      </c>
    </row>
    <row r="7915" spans="1:19" x14ac:dyDescent="0.3">
      <c r="A7915">
        <v>2024</v>
      </c>
      <c r="C7915" t="str">
        <f>IF(GETPIVOTDATA("PS % recovery",Sheet4!$B$5,"Parish Name",K7915)&gt;99.949%,"OK","No")</f>
        <v>No</v>
      </c>
      <c r="D7915" t="e">
        <f>VLOOKUP(J7915,'Ref2'!C:E,3,0)</f>
        <v>#N/A</v>
      </c>
      <c r="F7915">
        <v>4</v>
      </c>
      <c r="I7915" t="e">
        <f>VLOOKUP(J7915,Ref!L:M,2,0)</f>
        <v>#N/A</v>
      </c>
      <c r="J7915" t="s">
        <v>945</v>
      </c>
      <c r="K7915" t="str">
        <f>VLOOKUP($J7915,Ref!$D:$H,2,0)</f>
        <v xml:space="preserve">St Albans, St Peter                          </v>
      </c>
      <c r="L7915" t="str">
        <f>VLOOKUP($J7915,Ref!$D:$H,3,0)</f>
        <v>St Albans, St Peter</v>
      </c>
      <c r="M7915" t="str">
        <f>VLOOKUP($J7915,Ref!$D:$H,4,0)</f>
        <v>St Albans Deanery</v>
      </c>
      <c r="N7915" t="str">
        <f>VLOOKUP($J7915,Ref!$D:$H,5,0)</f>
        <v xml:space="preserve">Archdeaconry of St Albans </v>
      </c>
      <c r="S7915">
        <v>8542.25</v>
      </c>
    </row>
    <row r="7916" spans="1:19" x14ac:dyDescent="0.3">
      <c r="A7916">
        <v>2024</v>
      </c>
      <c r="C7916" t="str">
        <f>IF(GETPIVOTDATA("PS % recovery",Sheet4!$B$5,"Parish Name",K7916)&gt;99.949%,"OK","No")</f>
        <v>OK</v>
      </c>
      <c r="D7916" t="e">
        <f>VLOOKUP(J7916,'Ref2'!C:E,3,0)</f>
        <v>#N/A</v>
      </c>
      <c r="F7916">
        <v>4</v>
      </c>
      <c r="I7916" t="e">
        <f>VLOOKUP(J7916,Ref!L:M,2,0)</f>
        <v>#N/A</v>
      </c>
      <c r="J7916" t="s">
        <v>947</v>
      </c>
      <c r="K7916" t="str">
        <f>VLOOKUP($J7916,Ref!$D:$H,2,0)</f>
        <v xml:space="preserve">St Albans, St Saviour                        </v>
      </c>
      <c r="L7916" t="str">
        <f>VLOOKUP($J7916,Ref!$D:$H,3,0)</f>
        <v>St Albans, St Saviour</v>
      </c>
      <c r="M7916" t="str">
        <f>VLOOKUP($J7916,Ref!$D:$H,4,0)</f>
        <v>St Albans Deanery</v>
      </c>
      <c r="N7916" t="str">
        <f>VLOOKUP($J7916,Ref!$D:$H,5,0)</f>
        <v xml:space="preserve">Archdeaconry of St Albans </v>
      </c>
      <c r="S7916">
        <v>5950</v>
      </c>
    </row>
    <row r="7917" spans="1:19" x14ac:dyDescent="0.3">
      <c r="A7917">
        <v>2024</v>
      </c>
      <c r="C7917" t="str">
        <f>IF(GETPIVOTDATA("PS % recovery",Sheet4!$B$5,"Parish Name",K7917)&gt;99.949%,"OK","No")</f>
        <v>OK</v>
      </c>
      <c r="D7917" t="e">
        <f>VLOOKUP(J7917,'Ref2'!C:E,3,0)</f>
        <v>#N/A</v>
      </c>
      <c r="F7917">
        <v>4</v>
      </c>
      <c r="I7917" t="e">
        <f>VLOOKUP(J7917,Ref!L:M,2,0)</f>
        <v>#N/A</v>
      </c>
      <c r="J7917" t="s">
        <v>949</v>
      </c>
      <c r="K7917" t="str">
        <f>VLOOKUP($J7917,Ref!$D:$H,2,0)</f>
        <v xml:space="preserve">St Albans, St Stephen                        </v>
      </c>
      <c r="L7917" t="str">
        <f>VLOOKUP($J7917,Ref!$D:$H,3,0)</f>
        <v>St Albans, St Stephen</v>
      </c>
      <c r="M7917" t="str">
        <f>VLOOKUP($J7917,Ref!$D:$H,4,0)</f>
        <v>St Albans Deanery</v>
      </c>
      <c r="N7917" t="str">
        <f>VLOOKUP($J7917,Ref!$D:$H,5,0)</f>
        <v xml:space="preserve">Archdeaconry of St Albans </v>
      </c>
      <c r="S7917">
        <v>0</v>
      </c>
    </row>
    <row r="7918" spans="1:19" x14ac:dyDescent="0.3">
      <c r="A7918">
        <v>2024</v>
      </c>
      <c r="C7918" t="str">
        <f>IF(GETPIVOTDATA("PS % recovery",Sheet4!$B$5,"Parish Name",K7918)&gt;99.949%,"OK","No")</f>
        <v>No</v>
      </c>
      <c r="D7918" t="e">
        <f>VLOOKUP(J7918,'Ref2'!C:E,3,0)</f>
        <v>#N/A</v>
      </c>
      <c r="F7918">
        <v>4</v>
      </c>
      <c r="I7918" t="e">
        <f>VLOOKUP(J7918,Ref!L:M,2,0)</f>
        <v>#N/A</v>
      </c>
      <c r="J7918" t="s">
        <v>962</v>
      </c>
      <c r="K7918" t="str">
        <f>VLOOKUP($J7918,Ref!$D:$H,2,0)</f>
        <v xml:space="preserve">Shenley                                      </v>
      </c>
      <c r="L7918" t="str">
        <f>VLOOKUP($J7918,Ref!$D:$H,3,0)</f>
        <v>Aldenham, Radlett and Shenley Team Ministry</v>
      </c>
      <c r="M7918" t="str">
        <f>VLOOKUP($J7918,Ref!$D:$H,4,0)</f>
        <v>St Albans Deanery</v>
      </c>
      <c r="N7918" t="str">
        <f>VLOOKUP($J7918,Ref!$D:$H,5,0)</f>
        <v xml:space="preserve">Archdeaconry of St Albans </v>
      </c>
      <c r="S7918">
        <v>0</v>
      </c>
    </row>
    <row r="7919" spans="1:19" x14ac:dyDescent="0.3">
      <c r="A7919">
        <v>2024</v>
      </c>
      <c r="C7919" t="str">
        <f>IF(GETPIVOTDATA("PS % recovery",Sheet4!$B$5,"Parish Name",K7919)&gt;99.949%,"OK","No")</f>
        <v>No</v>
      </c>
      <c r="D7919" t="e">
        <f>VLOOKUP(J7919,'Ref2'!C:E,3,0)</f>
        <v>#N/A</v>
      </c>
      <c r="F7919">
        <v>4</v>
      </c>
      <c r="I7919" t="e">
        <f>VLOOKUP(J7919,Ref!L:M,2,0)</f>
        <v>#N/A</v>
      </c>
      <c r="J7919" t="s">
        <v>1215</v>
      </c>
      <c r="K7919" t="str">
        <f>VLOOKUP($J7919,Ref!$D:$H,2,0)</f>
        <v xml:space="preserve">Knebworth                                    </v>
      </c>
      <c r="L7919" t="str">
        <f>VLOOKUP($J7919,Ref!$D:$H,3,0)</f>
        <v>Knebworth</v>
      </c>
      <c r="M7919" t="str">
        <f>VLOOKUP($J7919,Ref!$D:$H,4,0)</f>
        <v>Stevenage Deanery</v>
      </c>
      <c r="N7919" t="str">
        <f>VLOOKUP($J7919,Ref!$D:$H,5,0)</f>
        <v>Archdeaconry of Hertford</v>
      </c>
      <c r="S7919">
        <v>2500</v>
      </c>
    </row>
    <row r="7920" spans="1:19" x14ac:dyDescent="0.3">
      <c r="A7920">
        <v>2024</v>
      </c>
      <c r="C7920" t="str">
        <f>IF(GETPIVOTDATA("PS % recovery",Sheet4!$B$5,"Parish Name",K7920)&gt;99.949%,"OK","No")</f>
        <v>No</v>
      </c>
      <c r="D7920" t="e">
        <f>VLOOKUP(J7920,'Ref2'!C:E,3,0)</f>
        <v>#N/A</v>
      </c>
      <c r="F7920">
        <v>4</v>
      </c>
      <c r="I7920" t="e">
        <f>VLOOKUP(J7920,Ref!L:M,2,0)</f>
        <v>#N/A</v>
      </c>
      <c r="J7920" t="s">
        <v>1217</v>
      </c>
      <c r="K7920" t="str">
        <f>VLOOKUP($J7920,Ref!$D:$H,2,0)</f>
        <v xml:space="preserve">Oak Church Stevenage                         </v>
      </c>
      <c r="L7920" t="str">
        <f>VLOOKUP($J7920,Ref!$D:$H,3,0)</f>
        <v>Oak Church (extra parochial) (Bishop's Mission Order)</v>
      </c>
      <c r="M7920" t="str">
        <f>VLOOKUP($J7920,Ref!$D:$H,4,0)</f>
        <v>Stevenage Deanery</v>
      </c>
      <c r="N7920" t="str">
        <f>VLOOKUP($J7920,Ref!$D:$H,5,0)</f>
        <v>Archdeaconry of Hertford</v>
      </c>
      <c r="S7920">
        <v>3091</v>
      </c>
    </row>
    <row r="7921" spans="1:19" x14ac:dyDescent="0.3">
      <c r="A7921">
        <v>2024</v>
      </c>
      <c r="C7921" t="str">
        <f>IF(GETPIVOTDATA("PS % recovery",Sheet4!$B$5,"Parish Name",K7921)&gt;99.949%,"OK","No")</f>
        <v>OK</v>
      </c>
      <c r="D7921" t="e">
        <f>VLOOKUP(J7921,'Ref2'!C:E,3,0)</f>
        <v>#N/A</v>
      </c>
      <c r="F7921">
        <v>4</v>
      </c>
      <c r="I7921" t="e">
        <f>VLOOKUP(J7921,Ref!L:M,2,0)</f>
        <v>#N/A</v>
      </c>
      <c r="J7921" t="s">
        <v>1221</v>
      </c>
      <c r="K7921" t="str">
        <f>VLOOKUP($J7921,Ref!$D:$H,2,0)</f>
        <v xml:space="preserve">Stevenage, Holy Trinity                      </v>
      </c>
      <c r="L7921" t="str">
        <f>VLOOKUP($J7921,Ref!$D:$H,3,0)</f>
        <v>Stevenage, Holy Trinity</v>
      </c>
      <c r="M7921" t="str">
        <f>VLOOKUP($J7921,Ref!$D:$H,4,0)</f>
        <v>Stevenage Deanery</v>
      </c>
      <c r="N7921" t="str">
        <f>VLOOKUP($J7921,Ref!$D:$H,5,0)</f>
        <v>Archdeaconry of Hertford</v>
      </c>
      <c r="S7921">
        <v>2100</v>
      </c>
    </row>
    <row r="7922" spans="1:19" x14ac:dyDescent="0.3">
      <c r="A7922">
        <v>2024</v>
      </c>
      <c r="C7922" t="str">
        <f>IF(GETPIVOTDATA("PS % recovery",Sheet4!$B$5,"Parish Name",K7922)&gt;99.949%,"OK","No")</f>
        <v>OK</v>
      </c>
      <c r="D7922" t="e">
        <f>VLOOKUP(J7922,'Ref2'!C:E,3,0)</f>
        <v>#N/A</v>
      </c>
      <c r="F7922">
        <v>4</v>
      </c>
      <c r="I7922" t="e">
        <f>VLOOKUP(J7922,Ref!L:M,2,0)</f>
        <v>#N/A</v>
      </c>
      <c r="J7922" t="s">
        <v>1219</v>
      </c>
      <c r="K7922" t="str">
        <f>VLOOKUP($J7922,Ref!$D:$H,2,0)</f>
        <v xml:space="preserve">Stevenage, All Saints, Pin Green             </v>
      </c>
      <c r="L7922" t="str">
        <f>VLOOKUP($J7922,Ref!$D:$H,3,0)</f>
        <v>Stevenage, All Saints, Pin Green</v>
      </c>
      <c r="M7922" t="str">
        <f>VLOOKUP($J7922,Ref!$D:$H,4,0)</f>
        <v>Stevenage Deanery</v>
      </c>
      <c r="N7922" t="str">
        <f>VLOOKUP($J7922,Ref!$D:$H,5,0)</f>
        <v>Archdeaconry of Hertford</v>
      </c>
      <c r="S7922">
        <v>3883.08</v>
      </c>
    </row>
    <row r="7923" spans="1:19" x14ac:dyDescent="0.3">
      <c r="A7923">
        <v>2024</v>
      </c>
      <c r="C7923" t="str">
        <f>IF(GETPIVOTDATA("PS % recovery",Sheet4!$B$5,"Parish Name",K7923)&gt;99.949%,"OK","No")</f>
        <v>No</v>
      </c>
      <c r="D7923" t="e">
        <f>VLOOKUP(J7923,'Ref2'!C:E,3,0)</f>
        <v>#N/A</v>
      </c>
      <c r="F7923">
        <v>4</v>
      </c>
      <c r="I7923" t="e">
        <f>VLOOKUP(J7923,Ref!L:M,2,0)</f>
        <v>#N/A</v>
      </c>
      <c r="J7923" t="s">
        <v>1223</v>
      </c>
      <c r="K7923" t="str">
        <f>VLOOKUP($J7923,Ref!$D:$H,2,0)</f>
        <v xml:space="preserve">Stevenage, St Andrew and St George           </v>
      </c>
      <c r="L7923" t="str">
        <f>VLOOKUP($J7923,Ref!$D:$H,3,0)</f>
        <v>Stevenage, St Andrew and St George</v>
      </c>
      <c r="M7923" t="str">
        <f>VLOOKUP($J7923,Ref!$D:$H,4,0)</f>
        <v>Stevenage Deanery</v>
      </c>
      <c r="N7923" t="str">
        <f>VLOOKUP($J7923,Ref!$D:$H,5,0)</f>
        <v>Archdeaconry of Hertford</v>
      </c>
      <c r="S7923">
        <v>3000</v>
      </c>
    </row>
    <row r="7924" spans="1:19" x14ac:dyDescent="0.3">
      <c r="A7924">
        <v>2024</v>
      </c>
      <c r="C7924" t="str">
        <f>IF(GETPIVOTDATA("PS % recovery",Sheet4!$B$5,"Parish Name",K7924)&gt;99.949%,"OK","No")</f>
        <v>OK</v>
      </c>
      <c r="D7924" t="e">
        <f>VLOOKUP(J7924,'Ref2'!C:E,3,0)</f>
        <v>#N/A</v>
      </c>
      <c r="F7924">
        <v>4</v>
      </c>
      <c r="I7924" t="e">
        <f>VLOOKUP(J7924,Ref!L:M,2,0)</f>
        <v>#N/A</v>
      </c>
      <c r="J7924" t="s">
        <v>1225</v>
      </c>
      <c r="K7924" t="str">
        <f>VLOOKUP($J7924,Ref!$D:$H,2,0)</f>
        <v xml:space="preserve">Stevenage, St Hugh and St John, Chells (LEP) </v>
      </c>
      <c r="L7924" t="str">
        <f>VLOOKUP($J7924,Ref!$D:$H,3,0)</f>
        <v>Stevenage, St Hugh and St John, Chells</v>
      </c>
      <c r="M7924" t="str">
        <f>VLOOKUP($J7924,Ref!$D:$H,4,0)</f>
        <v>Stevenage Deanery</v>
      </c>
      <c r="N7924" t="str">
        <f>VLOOKUP($J7924,Ref!$D:$H,5,0)</f>
        <v>Archdeaconry of Hertford</v>
      </c>
      <c r="S7924">
        <v>4323.3</v>
      </c>
    </row>
    <row r="7925" spans="1:19" x14ac:dyDescent="0.3">
      <c r="A7925">
        <v>2024</v>
      </c>
      <c r="C7925" t="str">
        <f>IF(GETPIVOTDATA("PS % recovery",Sheet4!$B$5,"Parish Name",K7925)&gt;99.949%,"OK","No")</f>
        <v>No</v>
      </c>
      <c r="D7925" t="e">
        <f>VLOOKUP(J7925,'Ref2'!C:E,3,0)</f>
        <v>#N/A</v>
      </c>
      <c r="F7925">
        <v>4</v>
      </c>
      <c r="I7925" t="e">
        <f>VLOOKUP(J7925,Ref!L:M,2,0)</f>
        <v>#N/A</v>
      </c>
      <c r="J7925" t="s">
        <v>1213</v>
      </c>
      <c r="K7925" t="str">
        <f>VLOOKUP($J7925,Ref!$D:$H,2,0)</f>
        <v xml:space="preserve">Stevenage, St Mary, Shephall                 </v>
      </c>
      <c r="L7925" t="str">
        <f>VLOOKUP($J7925,Ref!$D:$H,3,0)</f>
        <v>Stevenage, St Mary, Shephall</v>
      </c>
      <c r="M7925" t="str">
        <f>VLOOKUP($J7925,Ref!$D:$H,4,0)</f>
        <v>Stevenage Deanery</v>
      </c>
      <c r="N7925" t="str">
        <f>VLOOKUP($J7925,Ref!$D:$H,5,0)</f>
        <v>Archdeaconry of Hertford</v>
      </c>
      <c r="S7925">
        <v>2140</v>
      </c>
    </row>
    <row r="7926" spans="1:19" x14ac:dyDescent="0.3">
      <c r="A7926">
        <v>2024</v>
      </c>
      <c r="C7926" t="str">
        <f>IF(GETPIVOTDATA("PS % recovery",Sheet4!$B$5,"Parish Name",K7926)&gt;99.949%,"OK","No")</f>
        <v>No</v>
      </c>
      <c r="D7926" t="str">
        <f>VLOOKUP(J7926,'Ref2'!C:E,3,0)</f>
        <v>LLF</v>
      </c>
      <c r="F7926">
        <v>4</v>
      </c>
      <c r="I7926" t="e">
        <f>VLOOKUP(J7926,Ref!L:M,2,0)</f>
        <v>#N/A</v>
      </c>
      <c r="J7926" t="s">
        <v>1227</v>
      </c>
      <c r="K7926" t="str">
        <f>VLOOKUP($J7926,Ref!$D:$H,2,0)</f>
        <v xml:space="preserve">Stevenage, St Nicholas                       </v>
      </c>
      <c r="L7926" t="str">
        <f>VLOOKUP($J7926,Ref!$D:$H,3,0)</f>
        <v>Stevenage, St Nicholas and Graveley</v>
      </c>
      <c r="M7926" t="str">
        <f>VLOOKUP($J7926,Ref!$D:$H,4,0)</f>
        <v>Stevenage Deanery</v>
      </c>
      <c r="N7926" t="str">
        <f>VLOOKUP($J7926,Ref!$D:$H,5,0)</f>
        <v>Archdeaconry of Hertford</v>
      </c>
      <c r="S7926">
        <v>0</v>
      </c>
    </row>
    <row r="7927" spans="1:19" x14ac:dyDescent="0.3">
      <c r="A7927">
        <v>2024</v>
      </c>
      <c r="C7927" t="str">
        <f>IF(GETPIVOTDATA("PS % recovery",Sheet4!$B$5,"Parish Name",K7927)&gt;99.949%,"OK","No")</f>
        <v>OK</v>
      </c>
      <c r="D7927" t="e">
        <f>VLOOKUP(J7927,'Ref2'!C:E,3,0)</f>
        <v>#N/A</v>
      </c>
      <c r="F7927">
        <v>4</v>
      </c>
      <c r="I7927" t="str">
        <f>VLOOKUP(J7927,Ref!L:M,2,0)</f>
        <v>Yes</v>
      </c>
      <c r="J7927" t="s">
        <v>1229</v>
      </c>
      <c r="K7927" t="str">
        <f>VLOOKUP($J7927,Ref!$D:$H,2,0)</f>
        <v xml:space="preserve">Stevenage, St Peter, Broadwater              </v>
      </c>
      <c r="L7927" t="str">
        <f>VLOOKUP($J7927,Ref!$D:$H,3,0)</f>
        <v>Stevenage, St Peter, Broadwater</v>
      </c>
      <c r="M7927" t="str">
        <f>VLOOKUP($J7927,Ref!$D:$H,4,0)</f>
        <v>Stevenage Deanery</v>
      </c>
      <c r="N7927" t="str">
        <f>VLOOKUP($J7927,Ref!$D:$H,5,0)</f>
        <v>Archdeaconry of Hertford</v>
      </c>
      <c r="S7927">
        <v>4871</v>
      </c>
    </row>
    <row r="7928" spans="1:19" x14ac:dyDescent="0.3">
      <c r="A7928">
        <v>2024</v>
      </c>
      <c r="C7928" t="str">
        <f>IF(GETPIVOTDATA("PS % recovery",Sheet4!$B$5,"Parish Name",K7928)&gt;99.949%,"OK","No")</f>
        <v>OK</v>
      </c>
      <c r="D7928" t="e">
        <f>VLOOKUP(J7928,'Ref2'!C:E,3,0)</f>
        <v>#N/A</v>
      </c>
      <c r="F7928">
        <v>4</v>
      </c>
      <c r="I7928" t="e">
        <f>VLOOKUP(J7928,Ref!L:M,2,0)</f>
        <v>#N/A</v>
      </c>
      <c r="J7928" t="s">
        <v>964</v>
      </c>
      <c r="K7928" t="str">
        <f>VLOOKUP($J7928,Ref!$D:$H,2,0)</f>
        <v xml:space="preserve">Abbots Langley                               </v>
      </c>
      <c r="L7928" t="str">
        <f>VLOOKUP($J7928,Ref!$D:$H,3,0)</f>
        <v>Abbots Langley</v>
      </c>
      <c r="M7928" t="str">
        <f>VLOOKUP($J7928,Ref!$D:$H,4,0)</f>
        <v>Watford Deanery</v>
      </c>
      <c r="N7928" t="str">
        <f>VLOOKUP($J7928,Ref!$D:$H,5,0)</f>
        <v xml:space="preserve">Archdeaconry of St Albans </v>
      </c>
      <c r="S7928">
        <v>7500</v>
      </c>
    </row>
    <row r="7929" spans="1:19" x14ac:dyDescent="0.3">
      <c r="A7929">
        <v>2024</v>
      </c>
      <c r="C7929" t="str">
        <f>IF(GETPIVOTDATA("PS % recovery",Sheet4!$B$5,"Parish Name",K7929)&gt;99.949%,"OK","No")</f>
        <v>OK</v>
      </c>
      <c r="D7929" t="e">
        <f>VLOOKUP(J7929,'Ref2'!C:E,3,0)</f>
        <v>#N/A</v>
      </c>
      <c r="F7929">
        <v>4</v>
      </c>
      <c r="I7929" t="e">
        <f>VLOOKUP(J7929,Ref!L:M,2,0)</f>
        <v>#N/A</v>
      </c>
      <c r="J7929" t="s">
        <v>987</v>
      </c>
      <c r="K7929" t="str">
        <f>VLOOKUP($J7929,Ref!$D:$H,2,0)</f>
        <v xml:space="preserve">Bushey                                       </v>
      </c>
      <c r="L7929" t="str">
        <f>VLOOKUP($J7929,Ref!$D:$H,3,0)</f>
        <v>Bushey</v>
      </c>
      <c r="M7929" t="str">
        <f>VLOOKUP($J7929,Ref!$D:$H,4,0)</f>
        <v>Watford Deanery</v>
      </c>
      <c r="N7929" t="str">
        <f>VLOOKUP($J7929,Ref!$D:$H,5,0)</f>
        <v xml:space="preserve">Archdeaconry of St Albans </v>
      </c>
      <c r="S7929">
        <v>0</v>
      </c>
    </row>
    <row r="7930" spans="1:19" x14ac:dyDescent="0.3">
      <c r="A7930">
        <v>2024</v>
      </c>
      <c r="C7930" t="str">
        <f>IF(GETPIVOTDATA("PS % recovery",Sheet4!$B$5,"Parish Name",K7930)&gt;99.949%,"OK","No")</f>
        <v>No</v>
      </c>
      <c r="D7930" t="e">
        <f>VLOOKUP(J7930,'Ref2'!C:E,3,0)</f>
        <v>#N/A</v>
      </c>
      <c r="F7930">
        <v>4</v>
      </c>
      <c r="I7930" t="e">
        <f>VLOOKUP(J7930,Ref!L:M,2,0)</f>
        <v>#N/A</v>
      </c>
      <c r="J7930" t="s">
        <v>989</v>
      </c>
      <c r="K7930" t="str">
        <f>VLOOKUP($J7930,Ref!$D:$H,2,0)</f>
        <v xml:space="preserve">Bushey Heath, St Peter                       </v>
      </c>
      <c r="L7930" t="str">
        <f>VLOOKUP($J7930,Ref!$D:$H,3,0)</f>
        <v>Bushey Heath, St Peter</v>
      </c>
      <c r="M7930" t="str">
        <f>VLOOKUP($J7930,Ref!$D:$H,4,0)</f>
        <v>Watford Deanery</v>
      </c>
      <c r="N7930" t="str">
        <f>VLOOKUP($J7930,Ref!$D:$H,5,0)</f>
        <v xml:space="preserve">Archdeaconry of St Albans </v>
      </c>
      <c r="S7930">
        <v>3500</v>
      </c>
    </row>
    <row r="7931" spans="1:19" x14ac:dyDescent="0.3">
      <c r="A7931">
        <v>2024</v>
      </c>
      <c r="C7931" t="str">
        <f>IF(GETPIVOTDATA("PS % recovery",Sheet4!$B$5,"Parish Name",K7931)&gt;99.949%,"OK","No")</f>
        <v>OK</v>
      </c>
      <c r="D7931" t="e">
        <f>VLOOKUP(J7931,'Ref2'!C:E,3,0)</f>
        <v>#N/A</v>
      </c>
      <c r="F7931">
        <v>4</v>
      </c>
      <c r="I7931" t="e">
        <f>VLOOKUP(J7931,Ref!L:M,2,0)</f>
        <v>#N/A</v>
      </c>
      <c r="J7931" t="s">
        <v>966</v>
      </c>
      <c r="K7931" t="str">
        <f>VLOOKUP($J7931,Ref!$D:$H,2,0)</f>
        <v xml:space="preserve">Langleybury, St Paul                         </v>
      </c>
      <c r="L7931" t="str">
        <f>VLOOKUP($J7931,Ref!$D:$H,3,0)</f>
        <v>Langleybury, St Paul</v>
      </c>
      <c r="M7931" t="str">
        <f>VLOOKUP($J7931,Ref!$D:$H,4,0)</f>
        <v>Watford Deanery</v>
      </c>
      <c r="N7931" t="str">
        <f>VLOOKUP($J7931,Ref!$D:$H,5,0)</f>
        <v xml:space="preserve">Archdeaconry of St Albans </v>
      </c>
      <c r="S7931">
        <v>3370</v>
      </c>
    </row>
    <row r="7932" spans="1:19" x14ac:dyDescent="0.3">
      <c r="A7932">
        <v>2024</v>
      </c>
      <c r="C7932" t="str">
        <f>IF(GETPIVOTDATA("PS % recovery",Sheet4!$B$5,"Parish Name",K7932)&gt;99.949%,"OK","No")</f>
        <v>No</v>
      </c>
      <c r="D7932" t="e">
        <f>VLOOKUP(J7932,'Ref2'!C:E,3,0)</f>
        <v>#N/A</v>
      </c>
      <c r="F7932">
        <v>4</v>
      </c>
      <c r="I7932" t="e">
        <f>VLOOKUP(J7932,Ref!L:M,2,0)</f>
        <v>#N/A</v>
      </c>
      <c r="J7932" t="s">
        <v>968</v>
      </c>
      <c r="K7932" t="str">
        <f>VLOOKUP($J7932,Ref!$D:$H,2,0)</f>
        <v xml:space="preserve">Leavesden, All Saints                        </v>
      </c>
      <c r="L7932" t="str">
        <f>VLOOKUP($J7932,Ref!$D:$H,3,0)</f>
        <v>Leavesden, All Saints</v>
      </c>
      <c r="M7932" t="str">
        <f>VLOOKUP($J7932,Ref!$D:$H,4,0)</f>
        <v>Watford Deanery</v>
      </c>
      <c r="N7932" t="str">
        <f>VLOOKUP($J7932,Ref!$D:$H,5,0)</f>
        <v xml:space="preserve">Archdeaconry of St Albans </v>
      </c>
      <c r="S7932">
        <v>2395.3200000000002</v>
      </c>
    </row>
    <row r="7933" spans="1:19" x14ac:dyDescent="0.3">
      <c r="A7933">
        <v>2024</v>
      </c>
      <c r="C7933" t="str">
        <f>IF(GETPIVOTDATA("PS % recovery",Sheet4!$B$5,"Parish Name",K7933)&gt;99.949%,"OK","No")</f>
        <v>OK</v>
      </c>
      <c r="D7933" t="e">
        <f>VLOOKUP(J7933,'Ref2'!C:E,3,0)</f>
        <v>#N/A</v>
      </c>
      <c r="F7933">
        <v>4</v>
      </c>
      <c r="I7933" t="e">
        <f>VLOOKUP(J7933,Ref!L:M,2,0)</f>
        <v>#N/A</v>
      </c>
      <c r="J7933" t="s">
        <v>970</v>
      </c>
      <c r="K7933" t="str">
        <f>VLOOKUP($J7933,Ref!$D:$H,2,0)</f>
        <v xml:space="preserve">Oxhey, All Saints                            </v>
      </c>
      <c r="L7933" t="str">
        <f>VLOOKUP($J7933,Ref!$D:$H,3,0)</f>
        <v>South Oxhey and Carpenders Park</v>
      </c>
      <c r="M7933" t="str">
        <f>VLOOKUP($J7933,Ref!$D:$H,4,0)</f>
        <v>Watford Deanery</v>
      </c>
      <c r="N7933" t="str">
        <f>VLOOKUP($J7933,Ref!$D:$H,5,0)</f>
        <v xml:space="preserve">Archdeaconry of St Albans </v>
      </c>
      <c r="S7933">
        <v>0</v>
      </c>
    </row>
    <row r="7934" spans="1:19" x14ac:dyDescent="0.3">
      <c r="A7934">
        <v>2024</v>
      </c>
      <c r="C7934" t="str">
        <f>IF(GETPIVOTDATA("PS % recovery",Sheet4!$B$5,"Parish Name",K7934)&gt;99.949%,"OK","No")</f>
        <v>OK</v>
      </c>
      <c r="D7934" t="e">
        <f>VLOOKUP(J7934,'Ref2'!C:E,3,0)</f>
        <v>#N/A</v>
      </c>
      <c r="F7934">
        <v>4</v>
      </c>
      <c r="I7934" t="e">
        <f>VLOOKUP(J7934,Ref!L:M,2,0)</f>
        <v>#N/A</v>
      </c>
      <c r="J7934" t="s">
        <v>972</v>
      </c>
      <c r="K7934" t="str">
        <f>VLOOKUP($J7934,Ref!$D:$H,2,0)</f>
        <v xml:space="preserve">Oxhey, St Matthew                            </v>
      </c>
      <c r="L7934" t="str">
        <f>VLOOKUP($J7934,Ref!$D:$H,3,0)</f>
        <v>Oxhey, St Matthew</v>
      </c>
      <c r="M7934" t="str">
        <f>VLOOKUP($J7934,Ref!$D:$H,4,0)</f>
        <v>Watford Deanery</v>
      </c>
      <c r="N7934" t="str">
        <f>VLOOKUP($J7934,Ref!$D:$H,5,0)</f>
        <v xml:space="preserve">Archdeaconry of St Albans </v>
      </c>
      <c r="S7934">
        <v>3988</v>
      </c>
    </row>
    <row r="7935" spans="1:19" x14ac:dyDescent="0.3">
      <c r="A7935">
        <v>2024</v>
      </c>
      <c r="C7935" t="str">
        <f>IF(GETPIVOTDATA("PS % recovery",Sheet4!$B$5,"Parish Name",K7935)&gt;99.949%,"OK","No")</f>
        <v>No</v>
      </c>
      <c r="D7935" t="e">
        <f>VLOOKUP(J7935,'Ref2'!C:E,3,0)</f>
        <v>#N/A</v>
      </c>
      <c r="F7935">
        <v>4</v>
      </c>
      <c r="I7935" t="str">
        <f>VLOOKUP(J7935,Ref!L:M,2,0)</f>
        <v>Yes</v>
      </c>
      <c r="J7935" t="s">
        <v>974</v>
      </c>
      <c r="K7935" t="str">
        <f>VLOOKUP($J7935,Ref!$D:$H,2,0)</f>
        <v xml:space="preserve">Watford, Christ Church                       </v>
      </c>
      <c r="L7935" t="str">
        <f>VLOOKUP($J7935,Ref!$D:$H,3,0)</f>
        <v>Watford, Christ Church</v>
      </c>
      <c r="M7935" t="str">
        <f>VLOOKUP($J7935,Ref!$D:$H,4,0)</f>
        <v>Watford Deanery</v>
      </c>
      <c r="N7935" t="str">
        <f>VLOOKUP($J7935,Ref!$D:$H,5,0)</f>
        <v xml:space="preserve">Archdeaconry of St Albans </v>
      </c>
      <c r="S7935">
        <v>8308.25</v>
      </c>
    </row>
    <row r="7936" spans="1:19" x14ac:dyDescent="0.3">
      <c r="A7936">
        <v>2024</v>
      </c>
      <c r="C7936" t="str">
        <f>IF(GETPIVOTDATA("PS % recovery",Sheet4!$B$5,"Parish Name",K7936)&gt;99.949%,"OK","No")</f>
        <v>OK</v>
      </c>
      <c r="D7936" t="e">
        <f>VLOOKUP(J7936,'Ref2'!C:E,3,0)</f>
        <v>#N/A</v>
      </c>
      <c r="F7936">
        <v>4</v>
      </c>
      <c r="I7936" t="e">
        <f>VLOOKUP(J7936,Ref!L:M,2,0)</f>
        <v>#N/A</v>
      </c>
      <c r="J7936" t="s">
        <v>976</v>
      </c>
      <c r="K7936" t="str">
        <f>VLOOKUP($J7936,Ref!$D:$H,2,0)</f>
        <v xml:space="preserve">Watford, St Andrew (LEP)                     </v>
      </c>
      <c r="L7936" t="str">
        <f>VLOOKUP($J7936,Ref!$D:$H,3,0)</f>
        <v>Watford, St Andrew</v>
      </c>
      <c r="M7936" t="str">
        <f>VLOOKUP($J7936,Ref!$D:$H,4,0)</f>
        <v>Watford Deanery</v>
      </c>
      <c r="N7936" t="str">
        <f>VLOOKUP($J7936,Ref!$D:$H,5,0)</f>
        <v xml:space="preserve">Archdeaconry of St Albans </v>
      </c>
      <c r="S7936">
        <v>2680</v>
      </c>
    </row>
    <row r="7937" spans="1:19" x14ac:dyDescent="0.3">
      <c r="A7937">
        <v>2024</v>
      </c>
      <c r="C7937" t="str">
        <f>IF(GETPIVOTDATA("PS % recovery",Sheet4!$B$5,"Parish Name",K7937)&gt;99.949%,"OK","No")</f>
        <v>No</v>
      </c>
      <c r="D7937" t="e">
        <f>VLOOKUP(J7937,'Ref2'!C:E,3,0)</f>
        <v>#N/A</v>
      </c>
      <c r="F7937">
        <v>4</v>
      </c>
      <c r="I7937" t="str">
        <f>VLOOKUP(J7937,Ref!L:M,2,0)</f>
        <v>Yes</v>
      </c>
      <c r="J7937" t="s">
        <v>825</v>
      </c>
      <c r="K7937" t="str">
        <f>VLOOKUP($J7937,Ref!$D:$H,2,0)</f>
        <v xml:space="preserve">Watford, St John                             </v>
      </c>
      <c r="L7937" t="str">
        <f>VLOOKUP($J7937,Ref!$D:$H,3,0)</f>
        <v>Watford, St John</v>
      </c>
      <c r="M7937" t="str">
        <f>VLOOKUP($J7937,Ref!$D:$H,4,0)</f>
        <v>Watford Deanery</v>
      </c>
      <c r="N7937" t="str">
        <f>VLOOKUP($J7937,Ref!$D:$H,5,0)</f>
        <v xml:space="preserve">Archdeaconry of St Albans </v>
      </c>
      <c r="S7937">
        <v>0</v>
      </c>
    </row>
    <row r="7938" spans="1:19" x14ac:dyDescent="0.3">
      <c r="A7938">
        <v>2024</v>
      </c>
      <c r="C7938" t="str">
        <f>IF(GETPIVOTDATA("PS % recovery",Sheet4!$B$5,"Parish Name",K7938)&gt;99.949%,"OK","No")</f>
        <v>OK</v>
      </c>
      <c r="D7938" t="e">
        <f>VLOOKUP(J7938,'Ref2'!C:E,3,0)</f>
        <v>#N/A</v>
      </c>
      <c r="F7938">
        <v>4</v>
      </c>
      <c r="I7938" t="e">
        <f>VLOOKUP(J7938,Ref!L:M,2,0)</f>
        <v>#N/A</v>
      </c>
      <c r="J7938" t="s">
        <v>979</v>
      </c>
      <c r="K7938" t="str">
        <f>VLOOKUP($J7938,Ref!$D:$H,2,0)</f>
        <v xml:space="preserve">Watford, St Luke                             </v>
      </c>
      <c r="L7938" t="str">
        <f>VLOOKUP($J7938,Ref!$D:$H,3,0)</f>
        <v>Watford, St Luke</v>
      </c>
      <c r="M7938" t="str">
        <f>VLOOKUP($J7938,Ref!$D:$H,4,0)</f>
        <v>Watford Deanery</v>
      </c>
      <c r="N7938" t="str">
        <f>VLOOKUP($J7938,Ref!$D:$H,5,0)</f>
        <v xml:space="preserve">Archdeaconry of St Albans </v>
      </c>
      <c r="S7938">
        <v>10296</v>
      </c>
    </row>
    <row r="7939" spans="1:19" x14ac:dyDescent="0.3">
      <c r="A7939">
        <v>2024</v>
      </c>
      <c r="C7939" t="str">
        <f>IF(GETPIVOTDATA("PS % recovery",Sheet4!$B$5,"Parish Name",K7939)&gt;99.949%,"OK","No")</f>
        <v>OK</v>
      </c>
      <c r="D7939" t="e">
        <f>VLOOKUP(J7939,'Ref2'!C:E,3,0)</f>
        <v>#N/A</v>
      </c>
      <c r="F7939">
        <v>4</v>
      </c>
      <c r="I7939" t="e">
        <f>VLOOKUP(J7939,Ref!L:M,2,0)</f>
        <v>#N/A</v>
      </c>
      <c r="J7939" t="s">
        <v>981</v>
      </c>
      <c r="K7939" t="str">
        <f>VLOOKUP($J7939,Ref!$D:$H,2,0)</f>
        <v xml:space="preserve">Watford                                      </v>
      </c>
      <c r="L7939" t="str">
        <f>VLOOKUP($J7939,Ref!$D:$H,3,0)</f>
        <v>Watford</v>
      </c>
      <c r="M7939" t="str">
        <f>VLOOKUP($J7939,Ref!$D:$H,4,0)</f>
        <v>Watford Deanery</v>
      </c>
      <c r="N7939" t="str">
        <f>VLOOKUP($J7939,Ref!$D:$H,5,0)</f>
        <v xml:space="preserve">Archdeaconry of St Albans </v>
      </c>
      <c r="S7939">
        <v>7407.5</v>
      </c>
    </row>
    <row r="7940" spans="1:19" x14ac:dyDescent="0.3">
      <c r="A7940">
        <v>2024</v>
      </c>
      <c r="C7940" t="str">
        <f>IF(GETPIVOTDATA("PS % recovery",Sheet4!$B$5,"Parish Name",K7940)&gt;99.949%,"OK","No")</f>
        <v>OK</v>
      </c>
      <c r="D7940" t="e">
        <f>VLOOKUP(J7940,'Ref2'!C:E,3,0)</f>
        <v>#N/A</v>
      </c>
      <c r="F7940">
        <v>4</v>
      </c>
      <c r="I7940" t="e">
        <f>VLOOKUP(J7940,Ref!L:M,2,0)</f>
        <v>#N/A</v>
      </c>
      <c r="J7940" t="s">
        <v>983</v>
      </c>
      <c r="K7940" t="str">
        <f>VLOOKUP($J7940,Ref!$D:$H,2,0)</f>
        <v xml:space="preserve">Watford, St Michael and All Angels (LEP)     </v>
      </c>
      <c r="L7940" t="str">
        <f>VLOOKUP($J7940,Ref!$D:$H,3,0)</f>
        <v>Watford, St Michael</v>
      </c>
      <c r="M7940" t="str">
        <f>VLOOKUP($J7940,Ref!$D:$H,4,0)</f>
        <v>Watford Deanery</v>
      </c>
      <c r="N7940" t="str">
        <f>VLOOKUP($J7940,Ref!$D:$H,5,0)</f>
        <v xml:space="preserve">Archdeaconry of St Albans </v>
      </c>
      <c r="S7940">
        <v>4407</v>
      </c>
    </row>
    <row r="7941" spans="1:19" x14ac:dyDescent="0.3">
      <c r="A7941">
        <v>2024</v>
      </c>
      <c r="C7941" t="str">
        <f>IF(GETPIVOTDATA("PS % recovery",Sheet4!$B$5,"Parish Name",K7941)&gt;99.949%,"OK","No")</f>
        <v>No</v>
      </c>
      <c r="D7941" t="e">
        <f>VLOOKUP(J7941,'Ref2'!C:E,3,0)</f>
        <v>#N/A</v>
      </c>
      <c r="F7941">
        <v>4</v>
      </c>
      <c r="I7941" t="str">
        <f>VLOOKUP(J7941,Ref!L:M,2,0)</f>
        <v>Yes</v>
      </c>
      <c r="J7941" t="s">
        <v>985</v>
      </c>
      <c r="K7941" t="str">
        <f>VLOOKUP($J7941,Ref!$D:$H,2,0)</f>
        <v xml:space="preserve">Watford, St Peter                            </v>
      </c>
      <c r="L7941" t="str">
        <f>VLOOKUP($J7941,Ref!$D:$H,3,0)</f>
        <v>Watford, St Peter</v>
      </c>
      <c r="M7941" t="str">
        <f>VLOOKUP($J7941,Ref!$D:$H,4,0)</f>
        <v>Watford Deanery</v>
      </c>
      <c r="N7941" t="str">
        <f>VLOOKUP($J7941,Ref!$D:$H,5,0)</f>
        <v xml:space="preserve">Archdeaconry of St Albans </v>
      </c>
      <c r="S7941">
        <v>4000</v>
      </c>
    </row>
    <row r="7942" spans="1:19" x14ac:dyDescent="0.3">
      <c r="A7942">
        <v>2024</v>
      </c>
      <c r="C7942" t="str">
        <f>IF(GETPIVOTDATA("PS % recovery",Sheet4!$B$5,"Parish Name",K7942)&gt;99.949%,"OK","No")</f>
        <v>No</v>
      </c>
      <c r="D7942" t="e">
        <f>VLOOKUP(J7942,'Ref2'!C:E,3,0)</f>
        <v>#N/A</v>
      </c>
      <c r="F7942">
        <v>4</v>
      </c>
      <c r="I7942" t="e">
        <f>VLOOKUP(J7942,Ref!L:M,2,0)</f>
        <v>#N/A</v>
      </c>
      <c r="J7942" t="s">
        <v>826</v>
      </c>
      <c r="K7942" t="str">
        <f>VLOOKUP($J7942,Ref!$D:$H,2,0)</f>
        <v xml:space="preserve">Ayot St Lawrence                             </v>
      </c>
      <c r="L7942" t="str">
        <f>VLOOKUP($J7942,Ref!$D:$H,3,0)</f>
        <v>Kimpton with Ayot St Lawrence</v>
      </c>
      <c r="M7942" t="str">
        <f>VLOOKUP($J7942,Ref!$D:$H,4,0)</f>
        <v>Wheathampstead Deanery</v>
      </c>
      <c r="N7942" t="str">
        <f>VLOOKUP($J7942,Ref!$D:$H,5,0)</f>
        <v xml:space="preserve">Archdeaconry of St Albans </v>
      </c>
      <c r="S7942">
        <v>140</v>
      </c>
    </row>
    <row r="7943" spans="1:19" x14ac:dyDescent="0.3">
      <c r="A7943">
        <v>2024</v>
      </c>
      <c r="C7943" t="str">
        <f>IF(GETPIVOTDATA("PS % recovery",Sheet4!$B$5,"Parish Name",K7943)&gt;99.949%,"OK","No")</f>
        <v>No</v>
      </c>
      <c r="D7943" t="e">
        <f>VLOOKUP(J7943,'Ref2'!C:E,3,0)</f>
        <v>#N/A</v>
      </c>
      <c r="F7943">
        <v>4</v>
      </c>
      <c r="I7943" t="e">
        <f>VLOOKUP(J7943,Ref!L:M,2,0)</f>
        <v>#N/A</v>
      </c>
      <c r="J7943" t="s">
        <v>993</v>
      </c>
      <c r="K7943" t="str">
        <f>VLOOKUP($J7943,Ref!$D:$H,2,0)</f>
        <v xml:space="preserve">Flamstead                                    </v>
      </c>
      <c r="L7943" t="str">
        <f>VLOOKUP($J7943,Ref!$D:$H,3,0)</f>
        <v>Flamstead and Markyate Street</v>
      </c>
      <c r="M7943" t="str">
        <f>VLOOKUP($J7943,Ref!$D:$H,4,0)</f>
        <v>Wheathampstead Deanery</v>
      </c>
      <c r="N7943" t="str">
        <f>VLOOKUP($J7943,Ref!$D:$H,5,0)</f>
        <v xml:space="preserve">Archdeaconry of St Albans </v>
      </c>
      <c r="S7943">
        <v>3098.75</v>
      </c>
    </row>
    <row r="7944" spans="1:19" x14ac:dyDescent="0.3">
      <c r="A7944">
        <v>2024</v>
      </c>
      <c r="C7944" t="str">
        <f>IF(GETPIVOTDATA("PS % recovery",Sheet4!$B$5,"Parish Name",K7944)&gt;99.949%,"OK","No")</f>
        <v>OK</v>
      </c>
      <c r="D7944" t="e">
        <f>VLOOKUP(J7944,'Ref2'!C:E,3,0)</f>
        <v>#N/A</v>
      </c>
      <c r="F7944">
        <v>4</v>
      </c>
      <c r="I7944" t="e">
        <f>VLOOKUP(J7944,Ref!L:M,2,0)</f>
        <v>#N/A</v>
      </c>
      <c r="J7944" t="s">
        <v>995</v>
      </c>
      <c r="K7944" t="str">
        <f>VLOOKUP($J7944,Ref!$D:$H,2,0)</f>
        <v xml:space="preserve">Harpenden, St John                           </v>
      </c>
      <c r="L7944" t="str">
        <f>VLOOKUP($J7944,Ref!$D:$H,3,0)</f>
        <v>Harpenden, St John</v>
      </c>
      <c r="M7944" t="str">
        <f>VLOOKUP($J7944,Ref!$D:$H,4,0)</f>
        <v>Wheathampstead Deanery</v>
      </c>
      <c r="N7944" t="str">
        <f>VLOOKUP($J7944,Ref!$D:$H,5,0)</f>
        <v xml:space="preserve">Archdeaconry of St Albans </v>
      </c>
      <c r="S7944">
        <v>7646</v>
      </c>
    </row>
    <row r="7945" spans="1:19" x14ac:dyDescent="0.3">
      <c r="A7945">
        <v>2024</v>
      </c>
      <c r="C7945" t="str">
        <f>IF(GETPIVOTDATA("PS % recovery",Sheet4!$B$5,"Parish Name",K7945)&gt;99.949%,"OK","No")</f>
        <v>OK</v>
      </c>
      <c r="D7945" t="e">
        <f>VLOOKUP(J7945,'Ref2'!C:E,3,0)</f>
        <v>#N/A</v>
      </c>
      <c r="F7945">
        <v>4</v>
      </c>
      <c r="I7945" t="e">
        <f>VLOOKUP(J7945,Ref!L:M,2,0)</f>
        <v>#N/A</v>
      </c>
      <c r="J7945" t="s">
        <v>997</v>
      </c>
      <c r="K7945" t="str">
        <f>VLOOKUP($J7945,Ref!$D:$H,2,0)</f>
        <v xml:space="preserve">Harpenden                                    </v>
      </c>
      <c r="L7945" t="str">
        <f>VLOOKUP($J7945,Ref!$D:$H,3,0)</f>
        <v>Harpenden</v>
      </c>
      <c r="M7945" t="str">
        <f>VLOOKUP($J7945,Ref!$D:$H,4,0)</f>
        <v>Wheathampstead Deanery</v>
      </c>
      <c r="N7945" t="str">
        <f>VLOOKUP($J7945,Ref!$D:$H,5,0)</f>
        <v xml:space="preserve">Archdeaconry of St Albans </v>
      </c>
      <c r="S7945">
        <v>24496</v>
      </c>
    </row>
    <row r="7946" spans="1:19" x14ac:dyDescent="0.3">
      <c r="A7946">
        <v>2024</v>
      </c>
      <c r="C7946" t="str">
        <f>IF(GETPIVOTDATA("PS % recovery",Sheet4!$B$5,"Parish Name",K7946)&gt;99.949%,"OK","No")</f>
        <v>OK</v>
      </c>
      <c r="D7946" t="e">
        <f>VLOOKUP(J7946,'Ref2'!C:E,3,0)</f>
        <v>#N/A</v>
      </c>
      <c r="F7946">
        <v>4</v>
      </c>
      <c r="I7946" t="e">
        <f>VLOOKUP(J7946,Ref!L:M,2,0)</f>
        <v>#N/A</v>
      </c>
      <c r="J7946" t="s">
        <v>828</v>
      </c>
      <c r="K7946" t="str">
        <f>VLOOKUP($J7946,Ref!$D:$H,2,0)</f>
        <v xml:space="preserve">Kimpton                                      </v>
      </c>
      <c r="L7946" t="str">
        <f>VLOOKUP($J7946,Ref!$D:$H,3,0)</f>
        <v>Kimpton with Ayot St Lawrence</v>
      </c>
      <c r="M7946" t="str">
        <f>VLOOKUP($J7946,Ref!$D:$H,4,0)</f>
        <v>Wheathampstead Deanery</v>
      </c>
      <c r="N7946" t="str">
        <f>VLOOKUP($J7946,Ref!$D:$H,5,0)</f>
        <v xml:space="preserve">Archdeaconry of St Albans </v>
      </c>
      <c r="S7946">
        <v>3343</v>
      </c>
    </row>
    <row r="7947" spans="1:19" x14ac:dyDescent="0.3">
      <c r="A7947">
        <v>2024</v>
      </c>
      <c r="C7947" t="str">
        <f>IF(GETPIVOTDATA("PS % recovery",Sheet4!$B$5,"Parish Name",K7947)&gt;99.949%,"OK","No")</f>
        <v>OK</v>
      </c>
      <c r="D7947" t="e">
        <f>VLOOKUP(J7947,'Ref2'!C:E,3,0)</f>
        <v>#N/A</v>
      </c>
      <c r="F7947">
        <v>4</v>
      </c>
      <c r="I7947" t="e">
        <f>VLOOKUP(J7947,Ref!L:M,2,0)</f>
        <v>#N/A</v>
      </c>
      <c r="J7947" t="s">
        <v>999</v>
      </c>
      <c r="K7947" t="str">
        <f>VLOOKUP($J7947,Ref!$D:$H,2,0)</f>
        <v xml:space="preserve">Markyate Street, St John the Baptist         </v>
      </c>
      <c r="L7947" t="str">
        <f>VLOOKUP($J7947,Ref!$D:$H,3,0)</f>
        <v>Flamstead and Markyate Street</v>
      </c>
      <c r="M7947" t="str">
        <f>VLOOKUP($J7947,Ref!$D:$H,4,0)</f>
        <v>Wheathampstead Deanery</v>
      </c>
      <c r="N7947" t="str">
        <f>VLOOKUP($J7947,Ref!$D:$H,5,0)</f>
        <v xml:space="preserve">Archdeaconry of St Albans </v>
      </c>
      <c r="S7947">
        <v>2642.33</v>
      </c>
    </row>
    <row r="7948" spans="1:19" x14ac:dyDescent="0.3">
      <c r="A7948">
        <v>2024</v>
      </c>
      <c r="C7948" t="str">
        <f>IF(GETPIVOTDATA("PS % recovery",Sheet4!$B$5,"Parish Name",K7948)&gt;99.949%,"OK","No")</f>
        <v>OK</v>
      </c>
      <c r="D7948" t="e">
        <f>VLOOKUP(J7948,'Ref2'!C:E,3,0)</f>
        <v>#N/A</v>
      </c>
      <c r="F7948">
        <v>4</v>
      </c>
      <c r="I7948" t="e">
        <f>VLOOKUP(J7948,Ref!L:M,2,0)</f>
        <v>#N/A</v>
      </c>
      <c r="J7948" t="s">
        <v>1001</v>
      </c>
      <c r="K7948" t="str">
        <f>VLOOKUP($J7948,Ref!$D:$H,2,0)</f>
        <v xml:space="preserve">Redbourn                                     </v>
      </c>
      <c r="L7948" t="str">
        <f>VLOOKUP($J7948,Ref!$D:$H,3,0)</f>
        <v>Redbourn</v>
      </c>
      <c r="M7948" t="str">
        <f>VLOOKUP($J7948,Ref!$D:$H,4,0)</f>
        <v>Wheathampstead Deanery</v>
      </c>
      <c r="N7948" t="str">
        <f>VLOOKUP($J7948,Ref!$D:$H,5,0)</f>
        <v xml:space="preserve">Archdeaconry of St Albans </v>
      </c>
      <c r="S7948">
        <v>10321</v>
      </c>
    </row>
    <row r="7949" spans="1:19" x14ac:dyDescent="0.3">
      <c r="A7949">
        <v>2024</v>
      </c>
      <c r="C7949" t="str">
        <f>IF(GETPIVOTDATA("PS % recovery",Sheet4!$B$5,"Parish Name",K7949)&gt;99.949%,"OK","No")</f>
        <v>OK</v>
      </c>
      <c r="D7949" t="e">
        <f>VLOOKUP(J7949,'Ref2'!C:E,3,0)</f>
        <v>#N/A</v>
      </c>
      <c r="F7949">
        <v>4</v>
      </c>
      <c r="I7949" t="e">
        <f>VLOOKUP(J7949,Ref!L:M,2,0)</f>
        <v>#N/A</v>
      </c>
      <c r="J7949" t="s">
        <v>1003</v>
      </c>
      <c r="K7949" t="str">
        <f>VLOOKUP($J7949,Ref!$D:$H,2,0)</f>
        <v xml:space="preserve">Sandridge                                    </v>
      </c>
      <c r="L7949" t="str">
        <f>VLOOKUP($J7949,Ref!$D:$H,3,0)</f>
        <v>Sandridge</v>
      </c>
      <c r="M7949" t="str">
        <f>VLOOKUP($J7949,Ref!$D:$H,4,0)</f>
        <v>Wheathampstead Deanery</v>
      </c>
      <c r="N7949" t="str">
        <f>VLOOKUP($J7949,Ref!$D:$H,5,0)</f>
        <v xml:space="preserve">Archdeaconry of St Albans </v>
      </c>
      <c r="S7949">
        <v>3659</v>
      </c>
    </row>
    <row r="7950" spans="1:19" x14ac:dyDescent="0.3">
      <c r="A7950">
        <v>2024</v>
      </c>
      <c r="C7950" t="str">
        <f>IF(GETPIVOTDATA("PS % recovery",Sheet4!$B$5,"Parish Name",K7950)&gt;99.949%,"OK","No")</f>
        <v>OK</v>
      </c>
      <c r="D7950" t="e">
        <f>VLOOKUP(J7950,'Ref2'!C:E,3,0)</f>
        <v>#N/A</v>
      </c>
      <c r="F7950">
        <v>4</v>
      </c>
      <c r="I7950" t="e">
        <f>VLOOKUP(J7950,Ref!L:M,2,0)</f>
        <v>#N/A</v>
      </c>
      <c r="J7950" t="s">
        <v>1005</v>
      </c>
      <c r="K7950" t="str">
        <f>VLOOKUP($J7950,Ref!$D:$H,2,0)</f>
        <v xml:space="preserve">Wheathampstead                               </v>
      </c>
      <c r="L7950" t="str">
        <f>VLOOKUP($J7950,Ref!$D:$H,3,0)</f>
        <v>Wheathampstead</v>
      </c>
      <c r="M7950" t="str">
        <f>VLOOKUP($J7950,Ref!$D:$H,4,0)</f>
        <v>Wheathampstead Deanery</v>
      </c>
      <c r="N7950" t="str">
        <f>VLOOKUP($J7950,Ref!$D:$H,5,0)</f>
        <v xml:space="preserve">Archdeaconry of St Albans </v>
      </c>
      <c r="S7950">
        <v>8431</v>
      </c>
    </row>
    <row r="7951" spans="1:19" x14ac:dyDescent="0.3">
      <c r="A7951">
        <v>2024</v>
      </c>
      <c r="C7951" t="str">
        <f>IF(GETPIVOTDATA("PS % recovery",Sheet4!$B$5,"Parish Name",K7951)&gt;99.949%,"OK","No")</f>
        <v>OK</v>
      </c>
      <c r="D7951" t="e">
        <f>VLOOKUP(J7951,'Ref2'!C:E,3,0)</f>
        <v>#N/A</v>
      </c>
      <c r="F7951">
        <v>4</v>
      </c>
      <c r="I7951" t="e">
        <f>VLOOKUP(J7951,Ref!L:M,2,0)</f>
        <v>#N/A</v>
      </c>
      <c r="J7951" t="s">
        <v>1231</v>
      </c>
      <c r="K7951" t="str">
        <f>VLOOKUP($J7951,Ref!$D:$H,2,0)</f>
        <v xml:space="preserve">Ampthill                                     </v>
      </c>
      <c r="L7951" t="str">
        <f>VLOOKUP($J7951,Ref!$D:$H,3,0)</f>
        <v>Ampthill with Millbrook and Steppingley</v>
      </c>
      <c r="M7951" t="str">
        <f>VLOOKUP($J7951,Ref!$D:$H,4,0)</f>
        <v>Ampthill and Shefford Deanery</v>
      </c>
      <c r="N7951" t="str">
        <f>VLOOKUP($J7951,Ref!$D:$H,5,0)</f>
        <v>Archdeaconry of Bedford</v>
      </c>
      <c r="S7951">
        <v>4369</v>
      </c>
    </row>
    <row r="7952" spans="1:19" x14ac:dyDescent="0.3">
      <c r="A7952">
        <v>2024</v>
      </c>
      <c r="C7952" t="str">
        <f>IF(GETPIVOTDATA("PS % recovery",Sheet4!$B$5,"Parish Name",K7952)&gt;99.949%,"OK","No")</f>
        <v>No</v>
      </c>
      <c r="D7952" t="e">
        <f>VLOOKUP(J7952,'Ref2'!C:E,3,0)</f>
        <v>#N/A</v>
      </c>
      <c r="F7952">
        <v>4</v>
      </c>
      <c r="I7952" t="e">
        <f>VLOOKUP(J7952,Ref!L:M,2,0)</f>
        <v>#N/A</v>
      </c>
      <c r="J7952" t="s">
        <v>830</v>
      </c>
      <c r="K7952" t="str">
        <f>VLOOKUP($J7952,Ref!$D:$H,2,0)</f>
        <v>Arlesey with Astwick</v>
      </c>
      <c r="L7952" t="str">
        <f>VLOOKUP($J7952,Ref!$D:$H,3,0)</f>
        <v>Arlesey with Astwick</v>
      </c>
      <c r="M7952" t="str">
        <f>VLOOKUP($J7952,Ref!$D:$H,4,0)</f>
        <v>Ampthill and Shefford Deanery</v>
      </c>
      <c r="N7952" t="str">
        <f>VLOOKUP($J7952,Ref!$D:$H,5,0)</f>
        <v>Archdeaconry of Bedford</v>
      </c>
      <c r="S7952">
        <v>1000</v>
      </c>
    </row>
    <row r="7953" spans="1:19" x14ac:dyDescent="0.3">
      <c r="A7953">
        <v>2024</v>
      </c>
      <c r="C7953" t="str">
        <f>IF(GETPIVOTDATA("PS % recovery",Sheet4!$B$5,"Parish Name",K7953)&gt;99.949%,"OK","No")</f>
        <v>No</v>
      </c>
      <c r="D7953" t="e">
        <f>VLOOKUP(J7953,'Ref2'!C:E,3,0)</f>
        <v>#N/A</v>
      </c>
      <c r="F7953">
        <v>4</v>
      </c>
      <c r="I7953" t="e">
        <f>VLOOKUP(J7953,Ref!L:M,2,0)</f>
        <v>#N/A</v>
      </c>
      <c r="J7953" t="s">
        <v>1237</v>
      </c>
      <c r="K7953" t="str">
        <f>VLOOKUP($J7953,Ref!$D:$H,2,0)</f>
        <v xml:space="preserve">Aspley Guise                                 </v>
      </c>
      <c r="L7953" t="str">
        <f>VLOOKUP($J7953,Ref!$D:$H,3,0)</f>
        <v>Aspley Guise with Husborne Crawley and Ridgmont</v>
      </c>
      <c r="M7953" t="str">
        <f>VLOOKUP($J7953,Ref!$D:$H,4,0)</f>
        <v>Ampthill and Shefford Deanery</v>
      </c>
      <c r="N7953" t="str">
        <f>VLOOKUP($J7953,Ref!$D:$H,5,0)</f>
        <v>Archdeaconry of Bedford</v>
      </c>
      <c r="S7953">
        <v>1000</v>
      </c>
    </row>
    <row r="7954" spans="1:19" x14ac:dyDescent="0.3">
      <c r="A7954">
        <v>2024</v>
      </c>
      <c r="C7954" t="str">
        <f>IF(GETPIVOTDATA("PS % recovery",Sheet4!$B$5,"Parish Name",K7954)&gt;99.949%,"OK","No")</f>
        <v>No</v>
      </c>
      <c r="D7954" t="e">
        <f>VLOOKUP(J7954,'Ref2'!C:E,3,0)</f>
        <v>#N/A</v>
      </c>
      <c r="F7954">
        <v>4</v>
      </c>
      <c r="I7954" t="e">
        <f>VLOOKUP(J7954,Ref!L:M,2,0)</f>
        <v>#N/A</v>
      </c>
      <c r="J7954" t="s">
        <v>1243</v>
      </c>
      <c r="K7954" t="str">
        <f>VLOOKUP($J7954,Ref!$D:$H,2,0)</f>
        <v xml:space="preserve">Barton-le-Cley                               </v>
      </c>
      <c r="L7954" t="str">
        <f>VLOOKUP($J7954,Ref!$D:$H,3,0)</f>
        <v>Barton-le-Cley with Higham Gobion and Hexton</v>
      </c>
      <c r="M7954" t="str">
        <f>VLOOKUP($J7954,Ref!$D:$H,4,0)</f>
        <v>Ampthill and Shefford Deanery</v>
      </c>
      <c r="N7954" t="str">
        <f>VLOOKUP($J7954,Ref!$D:$H,5,0)</f>
        <v>Archdeaconry of Bedford</v>
      </c>
      <c r="S7954">
        <v>4000</v>
      </c>
    </row>
    <row r="7955" spans="1:19" x14ac:dyDescent="0.3">
      <c r="A7955">
        <v>2024</v>
      </c>
      <c r="C7955" t="str">
        <f>IF(GETPIVOTDATA("PS % recovery",Sheet4!$B$5,"Parish Name",K7955)&gt;99.949%,"OK","No")</f>
        <v>No</v>
      </c>
      <c r="D7955" t="e">
        <f>VLOOKUP(J7955,'Ref2'!C:E,3,0)</f>
        <v>#N/A</v>
      </c>
      <c r="F7955">
        <v>4</v>
      </c>
      <c r="I7955" t="e">
        <f>VLOOKUP(J7955,Ref!L:M,2,0)</f>
        <v>#N/A</v>
      </c>
      <c r="J7955" t="s">
        <v>1249</v>
      </c>
      <c r="K7955" t="str">
        <f>VLOOKUP($J7955,Ref!$D:$H,2,0)</f>
        <v xml:space="preserve">Battlesden with Pottesgrove                  </v>
      </c>
      <c r="L7955" t="str">
        <f>VLOOKUP($J7955,Ref!$D:$H,3,0)</f>
        <v>Woburn with Eversholt, Milton Bryan, Battlesden and Pottesgrove</v>
      </c>
      <c r="M7955" t="str">
        <f>VLOOKUP($J7955,Ref!$D:$H,4,0)</f>
        <v>Ampthill and Shefford Deanery</v>
      </c>
      <c r="N7955" t="str">
        <f>VLOOKUP($J7955,Ref!$D:$H,5,0)</f>
        <v>Archdeaconry of Bedford</v>
      </c>
      <c r="S7955">
        <v>0</v>
      </c>
    </row>
    <row r="7956" spans="1:19" x14ac:dyDescent="0.3">
      <c r="A7956">
        <v>2024</v>
      </c>
      <c r="C7956" t="str">
        <f>IF(GETPIVOTDATA("PS % recovery",Sheet4!$B$5,"Parish Name",K7956)&gt;99.949%,"OK","No")</f>
        <v>No</v>
      </c>
      <c r="D7956" t="e">
        <f>VLOOKUP(J7956,'Ref2'!C:E,3,0)</f>
        <v>#N/A</v>
      </c>
      <c r="F7956">
        <v>4</v>
      </c>
      <c r="I7956" t="e">
        <f>VLOOKUP(J7956,Ref!L:M,2,0)</f>
        <v>#N/A</v>
      </c>
      <c r="J7956" t="s">
        <v>1273</v>
      </c>
      <c r="K7956" t="str">
        <f>VLOOKUP($J7956,Ref!$D:$H,2,0)</f>
        <v xml:space="preserve">Campton                                      </v>
      </c>
      <c r="L7956" t="str">
        <f>VLOOKUP($J7956,Ref!$D:$H,3,0)</f>
        <v>Campton, Meppershall and Shefford</v>
      </c>
      <c r="M7956" t="str">
        <f>VLOOKUP($J7956,Ref!$D:$H,4,0)</f>
        <v>Ampthill and Shefford Deanery</v>
      </c>
      <c r="N7956" t="str">
        <f>VLOOKUP($J7956,Ref!$D:$H,5,0)</f>
        <v>Archdeaconry of Bedford</v>
      </c>
      <c r="S7956">
        <v>600</v>
      </c>
    </row>
    <row r="7957" spans="1:19" x14ac:dyDescent="0.3">
      <c r="A7957">
        <v>2024</v>
      </c>
      <c r="C7957" t="str">
        <f>IF(GETPIVOTDATA("PS % recovery",Sheet4!$B$5,"Parish Name",K7957)&gt;99.949%,"OK","No")</f>
        <v>No</v>
      </c>
      <c r="D7957" t="e">
        <f>VLOOKUP(J7957,'Ref2'!C:E,3,0)</f>
        <v>#N/A</v>
      </c>
      <c r="F7957">
        <v>4</v>
      </c>
      <c r="I7957" t="e">
        <f>VLOOKUP(J7957,Ref!L:M,2,0)</f>
        <v>#N/A</v>
      </c>
      <c r="J7957" t="s">
        <v>1278</v>
      </c>
      <c r="K7957" t="str">
        <f>VLOOKUP($J7957,Ref!$D:$H,2,0)</f>
        <v xml:space="preserve">Clifton                                      </v>
      </c>
      <c r="L7957" t="str">
        <f>VLOOKUP($J7957,Ref!$D:$H,3,0)</f>
        <v>Clifton, Haynes and Southill</v>
      </c>
      <c r="M7957" t="str">
        <f>VLOOKUP($J7957,Ref!$D:$H,4,0)</f>
        <v>Ampthill and Shefford Deanery</v>
      </c>
      <c r="N7957" t="str">
        <f>VLOOKUP($J7957,Ref!$D:$H,5,0)</f>
        <v>Archdeaconry of Bedford</v>
      </c>
      <c r="S7957">
        <v>2988</v>
      </c>
    </row>
    <row r="7958" spans="1:19" x14ac:dyDescent="0.3">
      <c r="A7958">
        <v>2024</v>
      </c>
      <c r="C7958" t="str">
        <f>IF(GETPIVOTDATA("PS % recovery",Sheet4!$B$5,"Parish Name",K7958)&gt;99.949%,"OK","No")</f>
        <v>No</v>
      </c>
      <c r="D7958" t="e">
        <f>VLOOKUP(J7958,'Ref2'!C:E,3,0)</f>
        <v>#N/A</v>
      </c>
      <c r="F7958">
        <v>4</v>
      </c>
      <c r="I7958" t="e">
        <f>VLOOKUP(J7958,Ref!L:M,2,0)</f>
        <v>#N/A</v>
      </c>
      <c r="J7958" t="s">
        <v>1282</v>
      </c>
      <c r="K7958" t="str">
        <f>VLOOKUP($J7958,Ref!$D:$H,2,0)</f>
        <v xml:space="preserve">Clophill                                     </v>
      </c>
      <c r="L7958" t="str">
        <f>VLOOKUP($J7958,Ref!$D:$H,3,0)</f>
        <v>Clophill and Maulden</v>
      </c>
      <c r="M7958" t="str">
        <f>VLOOKUP($J7958,Ref!$D:$H,4,0)</f>
        <v>Ampthill and Shefford Deanery</v>
      </c>
      <c r="N7958" t="str">
        <f>VLOOKUP($J7958,Ref!$D:$H,5,0)</f>
        <v>Archdeaconry of Bedford</v>
      </c>
      <c r="S7958">
        <v>1651</v>
      </c>
    </row>
    <row r="7959" spans="1:19" x14ac:dyDescent="0.3">
      <c r="A7959">
        <v>2024</v>
      </c>
      <c r="C7959" t="str">
        <f>IF(GETPIVOTDATA("PS % recovery",Sheet4!$B$5,"Parish Name",K7959)&gt;99.949%,"OK","No")</f>
        <v>OK</v>
      </c>
      <c r="D7959" t="e">
        <f>VLOOKUP(J7959,'Ref2'!C:E,3,0)</f>
        <v>#N/A</v>
      </c>
      <c r="F7959">
        <v>4</v>
      </c>
      <c r="I7959" t="e">
        <f>VLOOKUP(J7959,Ref!L:M,2,0)</f>
        <v>#N/A</v>
      </c>
      <c r="J7959" t="s">
        <v>1251</v>
      </c>
      <c r="K7959" t="str">
        <f>VLOOKUP($J7959,Ref!$D:$H,2,0)</f>
        <v xml:space="preserve">Eversholt                                    </v>
      </c>
      <c r="L7959" t="str">
        <f>VLOOKUP($J7959,Ref!$D:$H,3,0)</f>
        <v>Woburn with Eversholt, Milton Bryan, Battlesden and Pottesgrove</v>
      </c>
      <c r="M7959" t="str">
        <f>VLOOKUP($J7959,Ref!$D:$H,4,0)</f>
        <v>Ampthill and Shefford Deanery</v>
      </c>
      <c r="N7959" t="str">
        <f>VLOOKUP($J7959,Ref!$D:$H,5,0)</f>
        <v>Archdeaconry of Bedford</v>
      </c>
      <c r="S7959">
        <v>1171</v>
      </c>
    </row>
    <row r="7960" spans="1:19" x14ac:dyDescent="0.3">
      <c r="A7960">
        <v>2024</v>
      </c>
      <c r="C7960" t="str">
        <f>IF(GETPIVOTDATA("PS % recovery",Sheet4!$B$5,"Parish Name",K7960)&gt;99.949%,"OK","No")</f>
        <v>OK</v>
      </c>
      <c r="D7960" t="e">
        <f>VLOOKUP(J7960,'Ref2'!C:E,3,0)</f>
        <v>#N/A</v>
      </c>
      <c r="F7960">
        <v>4</v>
      </c>
      <c r="I7960" t="e">
        <f>VLOOKUP(J7960,Ref!L:M,2,0)</f>
        <v>#N/A</v>
      </c>
      <c r="J7960" t="s">
        <v>1258</v>
      </c>
      <c r="K7960" t="str">
        <f>VLOOKUP($J7960,Ref!$D:$H,2,0)</f>
        <v xml:space="preserve">Flitton                                      </v>
      </c>
      <c r="L7960" t="str">
        <f>VLOOKUP($J7960,Ref!$D:$H,3,0)</f>
        <v>Silsoe, Pulloxhill and Flitton</v>
      </c>
      <c r="M7960" t="str">
        <f>VLOOKUP($J7960,Ref!$D:$H,4,0)</f>
        <v>Ampthill and Shefford Deanery</v>
      </c>
      <c r="N7960" t="str">
        <f>VLOOKUP($J7960,Ref!$D:$H,5,0)</f>
        <v>Archdeaconry of Bedford</v>
      </c>
      <c r="S7960">
        <v>1250</v>
      </c>
    </row>
    <row r="7961" spans="1:19" x14ac:dyDescent="0.3">
      <c r="A7961">
        <v>2024</v>
      </c>
      <c r="C7961" t="str">
        <f>IF(GETPIVOTDATA("PS % recovery",Sheet4!$B$5,"Parish Name",K7961)&gt;99.949%,"OK","No")</f>
        <v>OK</v>
      </c>
      <c r="D7961" t="e">
        <f>VLOOKUP(J7961,'Ref2'!C:E,3,0)</f>
        <v>#N/A</v>
      </c>
      <c r="F7961">
        <v>4</v>
      </c>
      <c r="I7961" t="e">
        <f>VLOOKUP(J7961,Ref!L:M,2,0)</f>
        <v>#N/A</v>
      </c>
      <c r="J7961" t="s">
        <v>1264</v>
      </c>
      <c r="K7961" t="str">
        <f>VLOOKUP($J7961,Ref!$D:$H,2,0)</f>
        <v xml:space="preserve">Flitwick                                     </v>
      </c>
      <c r="L7961" t="str">
        <f>VLOOKUP($J7961,Ref!$D:$H,3,0)</f>
        <v>Flitwick</v>
      </c>
      <c r="M7961" t="str">
        <f>VLOOKUP($J7961,Ref!$D:$H,4,0)</f>
        <v>Ampthill and Shefford Deanery</v>
      </c>
      <c r="N7961" t="str">
        <f>VLOOKUP($J7961,Ref!$D:$H,5,0)</f>
        <v>Archdeaconry of Bedford</v>
      </c>
      <c r="S7961">
        <v>5515</v>
      </c>
    </row>
    <row r="7962" spans="1:19" x14ac:dyDescent="0.3">
      <c r="A7962">
        <v>2024</v>
      </c>
      <c r="C7962" t="str">
        <f>IF(GETPIVOTDATA("PS % recovery",Sheet4!$B$5,"Parish Name",K7962)&gt;99.949%,"OK","No")</f>
        <v>No</v>
      </c>
      <c r="D7962" t="e">
        <f>VLOOKUP(J7962,'Ref2'!C:E,3,0)</f>
        <v>#N/A</v>
      </c>
      <c r="F7962">
        <v>4</v>
      </c>
      <c r="I7962" t="e">
        <f>VLOOKUP(J7962,Ref!L:M,2,0)</f>
        <v>#N/A</v>
      </c>
      <c r="J7962" t="s">
        <v>831</v>
      </c>
      <c r="K7962" t="str">
        <f>VLOOKUP($J7962,Ref!$D:$H,2,0)</f>
        <v xml:space="preserve">Harlington                                   </v>
      </c>
      <c r="L7962" t="str">
        <f>VLOOKUP($J7962,Ref!$D:$H,3,0)</f>
        <v>Harlington, Tingrith and Westoning</v>
      </c>
      <c r="M7962" t="str">
        <f>VLOOKUP($J7962,Ref!$D:$H,4,0)</f>
        <v>Ampthill and Shefford Deanery</v>
      </c>
      <c r="N7962" t="str">
        <f>VLOOKUP($J7962,Ref!$D:$H,5,0)</f>
        <v>Archdeaconry of Bedford</v>
      </c>
      <c r="S7962">
        <v>1250</v>
      </c>
    </row>
    <row r="7963" spans="1:19" x14ac:dyDescent="0.3">
      <c r="A7963">
        <v>2024</v>
      </c>
      <c r="C7963" t="str">
        <f>IF(GETPIVOTDATA("PS % recovery",Sheet4!$B$5,"Parish Name",K7963)&gt;99.949%,"OK","No")</f>
        <v>No</v>
      </c>
      <c r="D7963" t="e">
        <f>VLOOKUP(J7963,'Ref2'!C:E,3,0)</f>
        <v>#N/A</v>
      </c>
      <c r="F7963">
        <v>4</v>
      </c>
      <c r="I7963" t="e">
        <f>VLOOKUP(J7963,Ref!L:M,2,0)</f>
        <v>#N/A</v>
      </c>
      <c r="J7963" t="s">
        <v>1285</v>
      </c>
      <c r="K7963" t="str">
        <f>VLOOKUP($J7963,Ref!$D:$H,2,0)</f>
        <v xml:space="preserve">Haynes                                       </v>
      </c>
      <c r="L7963" t="str">
        <f>VLOOKUP($J7963,Ref!$D:$H,3,0)</f>
        <v>Clifton, Haynes and Southill</v>
      </c>
      <c r="M7963" t="str">
        <f>VLOOKUP($J7963,Ref!$D:$H,4,0)</f>
        <v>Ampthill and Shefford Deanery</v>
      </c>
      <c r="N7963" t="str">
        <f>VLOOKUP($J7963,Ref!$D:$H,5,0)</f>
        <v>Archdeaconry of Bedford</v>
      </c>
      <c r="S7963">
        <v>1346</v>
      </c>
    </row>
    <row r="7964" spans="1:19" x14ac:dyDescent="0.3">
      <c r="A7964">
        <v>2024</v>
      </c>
      <c r="C7964" t="str">
        <f>IF(GETPIVOTDATA("PS % recovery",Sheet4!$B$5,"Parish Name",K7964)&gt;99.949%,"OK","No")</f>
        <v>No</v>
      </c>
      <c r="D7964" t="e">
        <f>VLOOKUP(J7964,'Ref2'!C:E,3,0)</f>
        <v>#N/A</v>
      </c>
      <c r="F7964">
        <v>4</v>
      </c>
      <c r="I7964" t="e">
        <f>VLOOKUP(J7964,Ref!L:M,2,0)</f>
        <v>#N/A</v>
      </c>
      <c r="J7964" t="s">
        <v>1287</v>
      </c>
      <c r="K7964" t="str">
        <f>VLOOKUP($J7964,Ref!$D:$H,2,0)</f>
        <v xml:space="preserve">Henlow                                       </v>
      </c>
      <c r="L7964" t="str">
        <f>VLOOKUP($J7964,Ref!$D:$H,3,0)</f>
        <v>Henlow and Langford</v>
      </c>
      <c r="M7964" t="str">
        <f>VLOOKUP($J7964,Ref!$D:$H,4,0)</f>
        <v>Ampthill and Shefford Deanery</v>
      </c>
      <c r="N7964" t="str">
        <f>VLOOKUP($J7964,Ref!$D:$H,5,0)</f>
        <v>Archdeaconry of Bedford</v>
      </c>
      <c r="S7964">
        <v>500</v>
      </c>
    </row>
    <row r="7965" spans="1:19" x14ac:dyDescent="0.3">
      <c r="A7965">
        <v>2024</v>
      </c>
      <c r="C7965" t="str">
        <f>IF(GETPIVOTDATA("PS % recovery",Sheet4!$B$5,"Parish Name",K7965)&gt;99.949%,"OK","No")</f>
        <v>No</v>
      </c>
      <c r="D7965" t="e">
        <f>VLOOKUP(J7965,'Ref2'!C:E,3,0)</f>
        <v>#N/A</v>
      </c>
      <c r="F7965">
        <v>4</v>
      </c>
      <c r="I7965" t="e">
        <f>VLOOKUP(J7965,Ref!L:M,2,0)</f>
        <v>#N/A</v>
      </c>
      <c r="J7965" t="s">
        <v>1247</v>
      </c>
      <c r="K7965" t="str">
        <f>VLOOKUP($J7965,Ref!$D:$H,2,0)</f>
        <v xml:space="preserve">Hexton                                       </v>
      </c>
      <c r="L7965" t="str">
        <f>VLOOKUP($J7965,Ref!$D:$H,3,0)</f>
        <v>Barton-le-Cley with Higham Gobion and Hexton</v>
      </c>
      <c r="M7965" t="str">
        <f>VLOOKUP($J7965,Ref!$D:$H,4,0)</f>
        <v>Ampthill and Shefford Deanery</v>
      </c>
      <c r="N7965" t="str">
        <f>VLOOKUP($J7965,Ref!$D:$H,5,0)</f>
        <v>Archdeaconry of Bedford</v>
      </c>
      <c r="S7965">
        <v>126</v>
      </c>
    </row>
    <row r="7966" spans="1:19" x14ac:dyDescent="0.3">
      <c r="A7966">
        <v>2024</v>
      </c>
      <c r="C7966" t="str">
        <f>IF(GETPIVOTDATA("PS % recovery",Sheet4!$B$5,"Parish Name",K7966)&gt;99.949%,"OK","No")</f>
        <v>OK</v>
      </c>
      <c r="D7966" t="e">
        <f>VLOOKUP(J7966,'Ref2'!C:E,3,0)</f>
        <v>#N/A</v>
      </c>
      <c r="F7966">
        <v>4</v>
      </c>
      <c r="I7966" t="e">
        <f>VLOOKUP(J7966,Ref!L:M,2,0)</f>
        <v>#N/A</v>
      </c>
      <c r="J7966" t="s">
        <v>1245</v>
      </c>
      <c r="K7966" t="str">
        <f>VLOOKUP($J7966,Ref!$D:$H,2,0)</f>
        <v xml:space="preserve">Higham Gobion                                </v>
      </c>
      <c r="L7966" t="str">
        <f>VLOOKUP($J7966,Ref!$D:$H,3,0)</f>
        <v>Barton-le-Cley with Higham Gobion and Hexton</v>
      </c>
      <c r="M7966" t="str">
        <f>VLOOKUP($J7966,Ref!$D:$H,4,0)</f>
        <v>Ampthill and Shefford Deanery</v>
      </c>
      <c r="N7966" t="str">
        <f>VLOOKUP($J7966,Ref!$D:$H,5,0)</f>
        <v>Archdeaconry of Bedford</v>
      </c>
      <c r="S7966">
        <v>0</v>
      </c>
    </row>
    <row r="7967" spans="1:19" x14ac:dyDescent="0.3">
      <c r="A7967">
        <v>2024</v>
      </c>
      <c r="C7967" t="str">
        <f>IF(GETPIVOTDATA("PS % recovery",Sheet4!$B$5,"Parish Name",K7967)&gt;99.949%,"OK","No")</f>
        <v>No</v>
      </c>
      <c r="D7967" t="e">
        <f>VLOOKUP(J7967,'Ref2'!C:E,3,0)</f>
        <v>#N/A</v>
      </c>
      <c r="F7967">
        <v>4</v>
      </c>
      <c r="I7967" t="e">
        <f>VLOOKUP(J7967,Ref!L:M,2,0)</f>
        <v>#N/A</v>
      </c>
      <c r="J7967" t="s">
        <v>1239</v>
      </c>
      <c r="K7967" t="str">
        <f>VLOOKUP($J7967,Ref!$D:$H,2,0)</f>
        <v xml:space="preserve">Husborne Crawley                             </v>
      </c>
      <c r="L7967" t="str">
        <f>VLOOKUP($J7967,Ref!$D:$H,3,0)</f>
        <v>Aspley Guise with Husborne Crawley and Ridgmont</v>
      </c>
      <c r="M7967" t="str">
        <f>VLOOKUP($J7967,Ref!$D:$H,4,0)</f>
        <v>Ampthill and Shefford Deanery</v>
      </c>
      <c r="N7967" t="str">
        <f>VLOOKUP($J7967,Ref!$D:$H,5,0)</f>
        <v>Archdeaconry of Bedford</v>
      </c>
      <c r="S7967">
        <v>0</v>
      </c>
    </row>
    <row r="7968" spans="1:19" x14ac:dyDescent="0.3">
      <c r="A7968">
        <v>2024</v>
      </c>
      <c r="C7968" t="str">
        <f>IF(GETPIVOTDATA("PS % recovery",Sheet4!$B$5,"Parish Name",K7968)&gt;99.949%,"OK","No")</f>
        <v>OK</v>
      </c>
      <c r="D7968" t="e">
        <f>VLOOKUP(J7968,'Ref2'!C:E,3,0)</f>
        <v>#N/A</v>
      </c>
      <c r="F7968">
        <v>4</v>
      </c>
      <c r="I7968" t="e">
        <f>VLOOKUP(J7968,Ref!L:M,2,0)</f>
        <v>#N/A</v>
      </c>
      <c r="J7968" t="s">
        <v>1289</v>
      </c>
      <c r="K7968" t="str">
        <f>VLOOKUP($J7968,Ref!$D:$H,2,0)</f>
        <v xml:space="preserve">Langford                                     </v>
      </c>
      <c r="L7968" t="str">
        <f>VLOOKUP($J7968,Ref!$D:$H,3,0)</f>
        <v>Henlow and Langford</v>
      </c>
      <c r="M7968" t="str">
        <f>VLOOKUP($J7968,Ref!$D:$H,4,0)</f>
        <v>Ampthill and Shefford Deanery</v>
      </c>
      <c r="N7968" t="str">
        <f>VLOOKUP($J7968,Ref!$D:$H,5,0)</f>
        <v>Archdeaconry of Bedford</v>
      </c>
      <c r="S7968">
        <v>2357</v>
      </c>
    </row>
    <row r="7969" spans="1:19" x14ac:dyDescent="0.3">
      <c r="A7969">
        <v>2024</v>
      </c>
      <c r="C7969" t="str">
        <f>IF(GETPIVOTDATA("PS % recovery",Sheet4!$B$5,"Parish Name",K7969)&gt;99.949%,"OK","No")</f>
        <v>OK</v>
      </c>
      <c r="D7969" t="e">
        <f>VLOOKUP(J7969,'Ref2'!C:E,3,0)</f>
        <v>#N/A</v>
      </c>
      <c r="F7969">
        <v>4</v>
      </c>
      <c r="I7969" t="e">
        <f>VLOOKUP(J7969,Ref!L:M,2,0)</f>
        <v>#N/A</v>
      </c>
      <c r="J7969" t="s">
        <v>1266</v>
      </c>
      <c r="K7969" t="str">
        <f>VLOOKUP($J7969,Ref!$D:$H,2,0)</f>
        <v xml:space="preserve">Maulden                                      </v>
      </c>
      <c r="L7969" t="str">
        <f>VLOOKUP($J7969,Ref!$D:$H,3,0)</f>
        <v>Clophill and Maulden</v>
      </c>
      <c r="M7969" t="str">
        <f>VLOOKUP($J7969,Ref!$D:$H,4,0)</f>
        <v>Ampthill and Shefford Deanery</v>
      </c>
      <c r="N7969" t="str">
        <f>VLOOKUP($J7969,Ref!$D:$H,5,0)</f>
        <v>Archdeaconry of Bedford</v>
      </c>
      <c r="S7969">
        <v>3462</v>
      </c>
    </row>
    <row r="7970" spans="1:19" x14ac:dyDescent="0.3">
      <c r="A7970">
        <v>2024</v>
      </c>
      <c r="C7970" t="str">
        <f>IF(GETPIVOTDATA("PS % recovery",Sheet4!$B$5,"Parish Name",K7970)&gt;99.949%,"OK","No")</f>
        <v>No</v>
      </c>
      <c r="D7970" t="e">
        <f>VLOOKUP(J7970,'Ref2'!C:E,3,0)</f>
        <v>#N/A</v>
      </c>
      <c r="F7970">
        <v>4</v>
      </c>
      <c r="I7970" t="e">
        <f>VLOOKUP(J7970,Ref!L:M,2,0)</f>
        <v>#N/A</v>
      </c>
      <c r="J7970" t="s">
        <v>1275</v>
      </c>
      <c r="K7970" t="str">
        <f>VLOOKUP($J7970,Ref!$D:$H,2,0)</f>
        <v xml:space="preserve">Meppershall                                  </v>
      </c>
      <c r="L7970" t="str">
        <f>VLOOKUP($J7970,Ref!$D:$H,3,0)</f>
        <v>Campton, Meppershall and Shefford</v>
      </c>
      <c r="M7970" t="str">
        <f>VLOOKUP($J7970,Ref!$D:$H,4,0)</f>
        <v>Ampthill and Shefford Deanery</v>
      </c>
      <c r="N7970" t="str">
        <f>VLOOKUP($J7970,Ref!$D:$H,5,0)</f>
        <v>Archdeaconry of Bedford</v>
      </c>
      <c r="S7970">
        <v>875</v>
      </c>
    </row>
    <row r="7971" spans="1:19" x14ac:dyDescent="0.3">
      <c r="A7971">
        <v>2024</v>
      </c>
      <c r="C7971" t="str">
        <f>IF(GETPIVOTDATA("PS % recovery",Sheet4!$B$5,"Parish Name",K7971)&gt;99.949%,"OK","No")</f>
        <v>No</v>
      </c>
      <c r="D7971" t="e">
        <f>VLOOKUP(J7971,'Ref2'!C:E,3,0)</f>
        <v>#N/A</v>
      </c>
      <c r="F7971">
        <v>4</v>
      </c>
      <c r="I7971" t="e">
        <f>VLOOKUP(J7971,Ref!L:M,2,0)</f>
        <v>#N/A</v>
      </c>
      <c r="J7971" t="s">
        <v>1233</v>
      </c>
      <c r="K7971" t="str">
        <f>VLOOKUP($J7971,Ref!$D:$H,2,0)</f>
        <v xml:space="preserve">Millbrook                                    </v>
      </c>
      <c r="L7971" t="str">
        <f>VLOOKUP($J7971,Ref!$D:$H,3,0)</f>
        <v>Ampthill with Millbrook and Steppingley</v>
      </c>
      <c r="M7971" t="str">
        <f>VLOOKUP($J7971,Ref!$D:$H,4,0)</f>
        <v>Ampthill and Shefford Deanery</v>
      </c>
      <c r="N7971" t="str">
        <f>VLOOKUP($J7971,Ref!$D:$H,5,0)</f>
        <v>Archdeaconry of Bedford</v>
      </c>
      <c r="S7971">
        <v>0</v>
      </c>
    </row>
    <row r="7972" spans="1:19" x14ac:dyDescent="0.3">
      <c r="A7972">
        <v>2024</v>
      </c>
      <c r="C7972" t="str">
        <f>IF(GETPIVOTDATA("PS % recovery",Sheet4!$B$5,"Parish Name",K7972)&gt;99.949%,"OK","No")</f>
        <v>No</v>
      </c>
      <c r="D7972" t="e">
        <f>VLOOKUP(J7972,'Ref2'!C:E,3,0)</f>
        <v>#N/A</v>
      </c>
      <c r="F7972">
        <v>4</v>
      </c>
      <c r="I7972" t="e">
        <f>VLOOKUP(J7972,Ref!L:M,2,0)</f>
        <v>#N/A</v>
      </c>
      <c r="J7972" t="s">
        <v>1253</v>
      </c>
      <c r="K7972" t="str">
        <f>VLOOKUP($J7972,Ref!$D:$H,2,0)</f>
        <v xml:space="preserve">Milton Bryan                                 </v>
      </c>
      <c r="L7972" t="str">
        <f>VLOOKUP($J7972,Ref!$D:$H,3,0)</f>
        <v>Woburn with Eversholt, Milton Bryan, Battlesden and Pottesgrove</v>
      </c>
      <c r="M7972" t="str">
        <f>VLOOKUP($J7972,Ref!$D:$H,4,0)</f>
        <v>Ampthill and Shefford Deanery</v>
      </c>
      <c r="N7972" t="str">
        <f>VLOOKUP($J7972,Ref!$D:$H,5,0)</f>
        <v>Archdeaconry of Bedford</v>
      </c>
      <c r="S7972">
        <v>0</v>
      </c>
    </row>
    <row r="7973" spans="1:19" x14ac:dyDescent="0.3">
      <c r="A7973">
        <v>2024</v>
      </c>
      <c r="C7973" t="str">
        <f>IF(GETPIVOTDATA("PS % recovery",Sheet4!$B$5,"Parish Name",K7973)&gt;99.949%,"OK","No")</f>
        <v>OK</v>
      </c>
      <c r="D7973" t="e">
        <f>VLOOKUP(J7973,'Ref2'!C:E,3,0)</f>
        <v>#N/A</v>
      </c>
      <c r="F7973">
        <v>4</v>
      </c>
      <c r="I7973" t="e">
        <f>VLOOKUP(J7973,Ref!L:M,2,0)</f>
        <v>#N/A</v>
      </c>
      <c r="J7973" t="s">
        <v>1260</v>
      </c>
      <c r="K7973" t="str">
        <f>VLOOKUP($J7973,Ref!$D:$H,2,0)</f>
        <v xml:space="preserve">Pulloxhill                                   </v>
      </c>
      <c r="L7973" t="str">
        <f>VLOOKUP($J7973,Ref!$D:$H,3,0)</f>
        <v>Silsoe, Pulloxhill and Flitton</v>
      </c>
      <c r="M7973" t="str">
        <f>VLOOKUP($J7973,Ref!$D:$H,4,0)</f>
        <v>Ampthill and Shefford Deanery</v>
      </c>
      <c r="N7973" t="str">
        <f>VLOOKUP($J7973,Ref!$D:$H,5,0)</f>
        <v>Archdeaconry of Bedford</v>
      </c>
      <c r="S7973">
        <v>1000</v>
      </c>
    </row>
    <row r="7974" spans="1:19" x14ac:dyDescent="0.3">
      <c r="A7974">
        <v>2024</v>
      </c>
      <c r="C7974" t="str">
        <f>IF(GETPIVOTDATA("PS % recovery",Sheet4!$B$5,"Parish Name",K7974)&gt;99.949%,"OK","No")</f>
        <v>No</v>
      </c>
      <c r="D7974" t="e">
        <f>VLOOKUP(J7974,'Ref2'!C:E,3,0)</f>
        <v>#N/A</v>
      </c>
      <c r="F7974">
        <v>4</v>
      </c>
      <c r="I7974" t="e">
        <f>VLOOKUP(J7974,Ref!L:M,2,0)</f>
        <v>#N/A</v>
      </c>
      <c r="J7974" t="s">
        <v>1241</v>
      </c>
      <c r="K7974" t="str">
        <f>VLOOKUP($J7974,Ref!$D:$H,2,0)</f>
        <v xml:space="preserve">Ridgmont                                     </v>
      </c>
      <c r="L7974" t="str">
        <f>VLOOKUP($J7974,Ref!$D:$H,3,0)</f>
        <v>Aspley Guise with Husborne Crawley and Ridgmont</v>
      </c>
      <c r="M7974" t="str">
        <f>VLOOKUP($J7974,Ref!$D:$H,4,0)</f>
        <v>Ampthill and Shefford Deanery</v>
      </c>
      <c r="N7974" t="str">
        <f>VLOOKUP($J7974,Ref!$D:$H,5,0)</f>
        <v>Archdeaconry of Bedford</v>
      </c>
      <c r="S7974">
        <v>0</v>
      </c>
    </row>
    <row r="7975" spans="1:19" x14ac:dyDescent="0.3">
      <c r="A7975">
        <v>2024</v>
      </c>
      <c r="C7975" t="str">
        <f>IF(GETPIVOTDATA("PS % recovery",Sheet4!$B$5,"Parish Name",K7975)&gt;99.949%,"OK","No")</f>
        <v>No</v>
      </c>
      <c r="D7975" t="e">
        <f>VLOOKUP(J7975,'Ref2'!C:E,3,0)</f>
        <v>#N/A</v>
      </c>
      <c r="F7975">
        <v>4</v>
      </c>
      <c r="I7975" t="e">
        <f>VLOOKUP(J7975,Ref!L:M,2,0)</f>
        <v>#N/A</v>
      </c>
      <c r="J7975" t="s">
        <v>1291</v>
      </c>
      <c r="K7975" t="str">
        <f>VLOOKUP($J7975,Ref!$D:$H,2,0)</f>
        <v xml:space="preserve">Shefford                                     </v>
      </c>
      <c r="L7975" t="str">
        <f>VLOOKUP($J7975,Ref!$D:$H,3,0)</f>
        <v>Campton, Meppershall and Shefford</v>
      </c>
      <c r="M7975" t="str">
        <f>VLOOKUP($J7975,Ref!$D:$H,4,0)</f>
        <v>Ampthill and Shefford Deanery</v>
      </c>
      <c r="N7975" t="str">
        <f>VLOOKUP($J7975,Ref!$D:$H,5,0)</f>
        <v>Archdeaconry of Bedford</v>
      </c>
      <c r="S7975">
        <v>400</v>
      </c>
    </row>
    <row r="7976" spans="1:19" x14ac:dyDescent="0.3">
      <c r="A7976">
        <v>2024</v>
      </c>
      <c r="C7976" t="str">
        <f>IF(GETPIVOTDATA("PS % recovery",Sheet4!$B$5,"Parish Name",K7976)&gt;99.949%,"OK","No")</f>
        <v>OK</v>
      </c>
      <c r="D7976" t="e">
        <f>VLOOKUP(J7976,'Ref2'!C:E,3,0)</f>
        <v>#N/A</v>
      </c>
      <c r="F7976">
        <v>4</v>
      </c>
      <c r="I7976" t="e">
        <f>VLOOKUP(J7976,Ref!L:M,2,0)</f>
        <v>#N/A</v>
      </c>
      <c r="J7976" t="s">
        <v>833</v>
      </c>
      <c r="K7976" t="str">
        <f>VLOOKUP($J7976,Ref!$D:$H,2,0)</f>
        <v xml:space="preserve">Shillington and Gravenhurst                  </v>
      </c>
      <c r="L7976" t="str">
        <f>VLOOKUP($J7976,Ref!$D:$H,3,0)</f>
        <v>Gravenhurst, Shillington and Stondon</v>
      </c>
      <c r="M7976" t="str">
        <f>VLOOKUP($J7976,Ref!$D:$H,4,0)</f>
        <v>Ampthill and Shefford Deanery</v>
      </c>
      <c r="N7976" t="str">
        <f>VLOOKUP($J7976,Ref!$D:$H,5,0)</f>
        <v>Archdeaconry of Bedford</v>
      </c>
      <c r="S7976">
        <v>7250</v>
      </c>
    </row>
    <row r="7977" spans="1:19" x14ac:dyDescent="0.3">
      <c r="A7977">
        <v>2024</v>
      </c>
      <c r="C7977" t="str">
        <f>IF(GETPIVOTDATA("PS % recovery",Sheet4!$B$5,"Parish Name",K7977)&gt;99.949%,"OK","No")</f>
        <v>OK</v>
      </c>
      <c r="D7977" t="e">
        <f>VLOOKUP(J7977,'Ref2'!C:E,3,0)</f>
        <v>#N/A</v>
      </c>
      <c r="F7977">
        <v>4</v>
      </c>
      <c r="I7977" t="e">
        <f>VLOOKUP(J7977,Ref!L:M,2,0)</f>
        <v>#N/A</v>
      </c>
      <c r="J7977" t="s">
        <v>1262</v>
      </c>
      <c r="K7977" t="str">
        <f>VLOOKUP($J7977,Ref!$D:$H,2,0)</f>
        <v xml:space="preserve">Silsoe                                       </v>
      </c>
      <c r="L7977" t="str">
        <f>VLOOKUP($J7977,Ref!$D:$H,3,0)</f>
        <v>Silsoe, Pulloxhill and Flitton</v>
      </c>
      <c r="M7977" t="str">
        <f>VLOOKUP($J7977,Ref!$D:$H,4,0)</f>
        <v>Ampthill and Shefford Deanery</v>
      </c>
      <c r="N7977" t="str">
        <f>VLOOKUP($J7977,Ref!$D:$H,5,0)</f>
        <v>Archdeaconry of Bedford</v>
      </c>
      <c r="S7977">
        <v>1600</v>
      </c>
    </row>
    <row r="7978" spans="1:19" x14ac:dyDescent="0.3">
      <c r="A7978">
        <v>2024</v>
      </c>
      <c r="C7978" t="str">
        <f>IF(GETPIVOTDATA("PS % recovery",Sheet4!$B$5,"Parish Name",K7978)&gt;99.949%,"OK","No")</f>
        <v>No</v>
      </c>
      <c r="D7978" t="e">
        <f>VLOOKUP(J7978,'Ref2'!C:E,3,0)</f>
        <v>#N/A</v>
      </c>
      <c r="F7978">
        <v>4</v>
      </c>
      <c r="I7978" t="e">
        <f>VLOOKUP(J7978,Ref!L:M,2,0)</f>
        <v>#N/A</v>
      </c>
      <c r="J7978" t="s">
        <v>1280</v>
      </c>
      <c r="K7978" t="str">
        <f>VLOOKUP($J7978,Ref!$D:$H,2,0)</f>
        <v xml:space="preserve">Southill                                     </v>
      </c>
      <c r="L7978" t="str">
        <f>VLOOKUP($J7978,Ref!$D:$H,3,0)</f>
        <v>Clifton, Haynes and Southill</v>
      </c>
      <c r="M7978" t="str">
        <f>VLOOKUP($J7978,Ref!$D:$H,4,0)</f>
        <v>Ampthill and Shefford Deanery</v>
      </c>
      <c r="N7978" t="str">
        <f>VLOOKUP($J7978,Ref!$D:$H,5,0)</f>
        <v>Archdeaconry of Bedford</v>
      </c>
      <c r="S7978">
        <v>0</v>
      </c>
    </row>
    <row r="7979" spans="1:19" x14ac:dyDescent="0.3">
      <c r="A7979">
        <v>2024</v>
      </c>
      <c r="C7979" t="str">
        <f>IF(GETPIVOTDATA("PS % recovery",Sheet4!$B$5,"Parish Name",K7979)&gt;99.949%,"OK","No")</f>
        <v>OK</v>
      </c>
      <c r="D7979" t="e">
        <f>VLOOKUP(J7979,'Ref2'!C:E,3,0)</f>
        <v>#N/A</v>
      </c>
      <c r="F7979">
        <v>4</v>
      </c>
      <c r="I7979" t="e">
        <f>VLOOKUP(J7979,Ref!L:M,2,0)</f>
        <v>#N/A</v>
      </c>
      <c r="J7979" t="s">
        <v>1235</v>
      </c>
      <c r="K7979" t="str">
        <f>VLOOKUP($J7979,Ref!$D:$H,2,0)</f>
        <v xml:space="preserve">Steppingley                                  </v>
      </c>
      <c r="L7979" t="str">
        <f>VLOOKUP($J7979,Ref!$D:$H,3,0)</f>
        <v>Ampthill with Millbrook and Steppingley</v>
      </c>
      <c r="M7979" t="str">
        <f>VLOOKUP($J7979,Ref!$D:$H,4,0)</f>
        <v>Ampthill and Shefford Deanery</v>
      </c>
      <c r="N7979" t="str">
        <f>VLOOKUP($J7979,Ref!$D:$H,5,0)</f>
        <v>Archdeaconry of Bedford</v>
      </c>
      <c r="S7979">
        <v>0</v>
      </c>
    </row>
    <row r="7980" spans="1:19" x14ac:dyDescent="0.3">
      <c r="A7980">
        <v>2024</v>
      </c>
      <c r="C7980" t="str">
        <f>IF(GETPIVOTDATA("PS % recovery",Sheet4!$B$5,"Parish Name",K7980)&gt;99.949%,"OK","No")</f>
        <v>No</v>
      </c>
      <c r="D7980" t="e">
        <f>VLOOKUP(J7980,'Ref2'!C:E,3,0)</f>
        <v>#N/A</v>
      </c>
      <c r="F7980">
        <v>4</v>
      </c>
      <c r="I7980" t="e">
        <f>VLOOKUP(J7980,Ref!L:M,2,0)</f>
        <v>#N/A</v>
      </c>
      <c r="J7980" t="s">
        <v>835</v>
      </c>
      <c r="K7980" t="str">
        <f>VLOOKUP($J7980,Ref!$D:$H,2,0)</f>
        <v xml:space="preserve">Tingrith                                     </v>
      </c>
      <c r="L7980" t="str">
        <f>VLOOKUP($J7980,Ref!$D:$H,3,0)</f>
        <v>Harlington, Tingrith and Westoning</v>
      </c>
      <c r="M7980" t="str">
        <f>VLOOKUP($J7980,Ref!$D:$H,4,0)</f>
        <v>Ampthill and Shefford Deanery</v>
      </c>
      <c r="N7980" t="str">
        <f>VLOOKUP($J7980,Ref!$D:$H,5,0)</f>
        <v>Archdeaconry of Bedford</v>
      </c>
      <c r="S7980">
        <v>1000</v>
      </c>
    </row>
    <row r="7981" spans="1:19" x14ac:dyDescent="0.3">
      <c r="A7981">
        <v>2024</v>
      </c>
      <c r="C7981" t="str">
        <f>IF(GETPIVOTDATA("PS % recovery",Sheet4!$B$5,"Parish Name",K7981)&gt;99.949%,"OK","No")</f>
        <v>No</v>
      </c>
      <c r="D7981" t="e">
        <f>VLOOKUP(J7981,'Ref2'!C:E,3,0)</f>
        <v>#N/A</v>
      </c>
      <c r="F7981">
        <v>4</v>
      </c>
      <c r="I7981" t="e">
        <f>VLOOKUP(J7981,Ref!L:M,2,0)</f>
        <v>#N/A</v>
      </c>
      <c r="J7981" t="s">
        <v>837</v>
      </c>
      <c r="K7981" t="str">
        <f>VLOOKUP($J7981,Ref!$D:$H,2,0)</f>
        <v xml:space="preserve">Stondon                                      </v>
      </c>
      <c r="L7981" t="str">
        <f>VLOOKUP($J7981,Ref!$D:$H,3,0)</f>
        <v>Gravenhurst, Shillington and Stondon</v>
      </c>
      <c r="M7981" t="str">
        <f>VLOOKUP($J7981,Ref!$D:$H,4,0)</f>
        <v>Ampthill and Shefford Deanery</v>
      </c>
      <c r="N7981" t="str">
        <f>VLOOKUP($J7981,Ref!$D:$H,5,0)</f>
        <v>Archdeaconry of Bedford</v>
      </c>
      <c r="S7981">
        <v>0</v>
      </c>
    </row>
    <row r="7982" spans="1:19" x14ac:dyDescent="0.3">
      <c r="A7982">
        <v>2024</v>
      </c>
      <c r="C7982" t="str">
        <f>IF(GETPIVOTDATA("PS % recovery",Sheet4!$B$5,"Parish Name",K7982)&gt;99.949%,"OK","No")</f>
        <v>OK</v>
      </c>
      <c r="D7982" t="e">
        <f>VLOOKUP(J7982,'Ref2'!C:E,3,0)</f>
        <v>#N/A</v>
      </c>
      <c r="F7982">
        <v>4</v>
      </c>
      <c r="I7982" t="e">
        <f>VLOOKUP(J7982,Ref!L:M,2,0)</f>
        <v>#N/A</v>
      </c>
      <c r="J7982" t="s">
        <v>839</v>
      </c>
      <c r="K7982" t="str">
        <f>VLOOKUP($J7982,Ref!$D:$H,2,0)</f>
        <v xml:space="preserve">Westoning                                    </v>
      </c>
      <c r="L7982" t="str">
        <f>VLOOKUP($J7982,Ref!$D:$H,3,0)</f>
        <v>Harlington, Tingrith and Westoning</v>
      </c>
      <c r="M7982" t="str">
        <f>VLOOKUP($J7982,Ref!$D:$H,4,0)</f>
        <v>Ampthill and Shefford Deanery</v>
      </c>
      <c r="N7982" t="str">
        <f>VLOOKUP($J7982,Ref!$D:$H,5,0)</f>
        <v>Archdeaconry of Bedford</v>
      </c>
      <c r="S7982">
        <v>2374</v>
      </c>
    </row>
    <row r="7983" spans="1:19" x14ac:dyDescent="0.3">
      <c r="A7983">
        <v>2024</v>
      </c>
      <c r="C7983" t="str">
        <f>IF(GETPIVOTDATA("PS % recovery",Sheet4!$B$5,"Parish Name",K7983)&gt;99.949%,"OK","No")</f>
        <v>OK</v>
      </c>
      <c r="D7983" t="e">
        <f>VLOOKUP(J7983,'Ref2'!C:E,3,0)</f>
        <v>#N/A</v>
      </c>
      <c r="F7983">
        <v>4</v>
      </c>
      <c r="I7983" t="e">
        <f>VLOOKUP(J7983,Ref!L:M,2,0)</f>
        <v>#N/A</v>
      </c>
      <c r="J7983" t="s">
        <v>1255</v>
      </c>
      <c r="K7983" t="str">
        <f>VLOOKUP($J7983,Ref!$D:$H,2,0)</f>
        <v xml:space="preserve">Woburn                                       </v>
      </c>
      <c r="L7983" t="str">
        <f>VLOOKUP($J7983,Ref!$D:$H,3,0)</f>
        <v>Woburn with Eversholt, Milton Bryan, Battlesden and Pottesgrove</v>
      </c>
      <c r="M7983" t="str">
        <f>VLOOKUP($J7983,Ref!$D:$H,4,0)</f>
        <v>Ampthill and Shefford Deanery</v>
      </c>
      <c r="N7983" t="str">
        <f>VLOOKUP($J7983,Ref!$D:$H,5,0)</f>
        <v>Archdeaconry of Bedford</v>
      </c>
      <c r="S7983">
        <v>3728</v>
      </c>
    </row>
    <row r="7984" spans="1:19" x14ac:dyDescent="0.3">
      <c r="A7984">
        <v>2024</v>
      </c>
      <c r="C7984" t="str">
        <f>IF(GETPIVOTDATA("PS % recovery",Sheet4!$B$5,"Parish Name",K7984)&gt;99.949%,"OK","No")</f>
        <v>No</v>
      </c>
      <c r="D7984" t="e">
        <f>VLOOKUP(J7984,'Ref2'!C:E,3,0)</f>
        <v>#N/A</v>
      </c>
      <c r="F7984">
        <v>4</v>
      </c>
      <c r="I7984" t="e">
        <f>VLOOKUP(J7984,Ref!L:M,2,0)</f>
        <v>#N/A</v>
      </c>
      <c r="J7984" t="s">
        <v>1270</v>
      </c>
      <c r="K7984" t="str">
        <f>VLOOKUP($J7984,Ref!$D:$H,2,0)</f>
        <v xml:space="preserve">Woburn Sands                                 </v>
      </c>
      <c r="L7984" t="str">
        <f>VLOOKUP($J7984,Ref!$D:$H,3,0)</f>
        <v>Woburn Sands</v>
      </c>
      <c r="M7984" t="str">
        <f>VLOOKUP($J7984,Ref!$D:$H,4,0)</f>
        <v>Ampthill and Shefford Deanery</v>
      </c>
      <c r="N7984" t="str">
        <f>VLOOKUP($J7984,Ref!$D:$H,5,0)</f>
        <v>Archdeaconry of Bedford</v>
      </c>
      <c r="S7984">
        <v>2000</v>
      </c>
    </row>
    <row r="7985" spans="1:19" x14ac:dyDescent="0.3">
      <c r="A7985">
        <v>2024</v>
      </c>
      <c r="C7985" t="str">
        <f>IF(GETPIVOTDATA("PS % recovery",Sheet4!$B$5,"Parish Name",K7985)&gt;99.949%,"OK","No")</f>
        <v>No</v>
      </c>
      <c r="D7985" t="e">
        <f>VLOOKUP(J7985,'Ref2'!C:E,3,0)</f>
        <v>#N/A</v>
      </c>
      <c r="F7985">
        <v>4</v>
      </c>
      <c r="I7985" t="e">
        <f>VLOOKUP(J7985,Ref!L:M,2,0)</f>
        <v>#N/A</v>
      </c>
      <c r="J7985" t="s">
        <v>1293</v>
      </c>
      <c r="K7985" t="str">
        <f>VLOOKUP($J7985,Ref!$D:$H,2,0)</f>
        <v xml:space="preserve">Bedford, All Saints                          </v>
      </c>
      <c r="L7985" t="str">
        <f>VLOOKUP($J7985,Ref!$D:$H,3,0)</f>
        <v>Bedford, All Saints</v>
      </c>
      <c r="M7985" t="str">
        <f>VLOOKUP($J7985,Ref!$D:$H,4,0)</f>
        <v>Bedford Deanery</v>
      </c>
      <c r="N7985" t="str">
        <f>VLOOKUP($J7985,Ref!$D:$H,5,0)</f>
        <v>Archdeaconry of Bedford</v>
      </c>
      <c r="S7985">
        <v>2100.41</v>
      </c>
    </row>
    <row r="7986" spans="1:19" x14ac:dyDescent="0.3">
      <c r="A7986">
        <v>2024</v>
      </c>
      <c r="C7986" t="str">
        <f>IF(GETPIVOTDATA("PS % recovery",Sheet4!$B$5,"Parish Name",K7986)&gt;99.949%,"OK","No")</f>
        <v>OK</v>
      </c>
      <c r="D7986" t="e">
        <f>VLOOKUP(J7986,'Ref2'!C:E,3,0)</f>
        <v>#N/A</v>
      </c>
      <c r="F7986">
        <v>4</v>
      </c>
      <c r="I7986" t="str">
        <f>VLOOKUP(J7986,Ref!L:M,2,0)</f>
        <v>Yes</v>
      </c>
      <c r="J7986" t="s">
        <v>1295</v>
      </c>
      <c r="K7986" t="str">
        <f>VLOOKUP($J7986,Ref!$D:$H,2,0)</f>
        <v xml:space="preserve">Bedford, Christ Church                       </v>
      </c>
      <c r="L7986" t="str">
        <f>VLOOKUP($J7986,Ref!$D:$H,3,0)</f>
        <v>Bedford, Christ Church</v>
      </c>
      <c r="M7986" t="str">
        <f>VLOOKUP($J7986,Ref!$D:$H,4,0)</f>
        <v>Bedford Deanery</v>
      </c>
      <c r="N7986" t="str">
        <f>VLOOKUP($J7986,Ref!$D:$H,5,0)</f>
        <v>Archdeaconry of Bedford</v>
      </c>
      <c r="S7986">
        <v>12839</v>
      </c>
    </row>
    <row r="7987" spans="1:19" x14ac:dyDescent="0.3">
      <c r="A7987">
        <v>2024</v>
      </c>
      <c r="C7987" t="str">
        <f>IF(GETPIVOTDATA("PS % recovery",Sheet4!$B$5,"Parish Name",K7987)&gt;99.949%,"OK","No")</f>
        <v>OK</v>
      </c>
      <c r="D7987" t="e">
        <f>VLOOKUP(J7987,'Ref2'!C:E,3,0)</f>
        <v>#N/A</v>
      </c>
      <c r="F7987">
        <v>4</v>
      </c>
      <c r="I7987" t="e">
        <f>VLOOKUP(J7987,Ref!L:M,2,0)</f>
        <v>#N/A</v>
      </c>
      <c r="J7987" t="s">
        <v>1297</v>
      </c>
      <c r="K7987" t="str">
        <f>VLOOKUP($J7987,Ref!$D:$H,2,0)</f>
        <v xml:space="preserve">Bedford, St Andrew                           </v>
      </c>
      <c r="L7987" t="str">
        <f>VLOOKUP($J7987,Ref!$D:$H,3,0)</f>
        <v>Bedford, St Andrew</v>
      </c>
      <c r="M7987" t="str">
        <f>VLOOKUP($J7987,Ref!$D:$H,4,0)</f>
        <v>Bedford Deanery</v>
      </c>
      <c r="N7987" t="str">
        <f>VLOOKUP($J7987,Ref!$D:$H,5,0)</f>
        <v>Archdeaconry of Bedford</v>
      </c>
      <c r="S7987">
        <v>11157</v>
      </c>
    </row>
    <row r="7988" spans="1:19" x14ac:dyDescent="0.3">
      <c r="A7988">
        <v>2024</v>
      </c>
      <c r="C7988" t="str">
        <f>IF(GETPIVOTDATA("PS % recovery",Sheet4!$B$5,"Parish Name",K7988)&gt;99.949%,"OK","No")</f>
        <v>OK</v>
      </c>
      <c r="D7988" t="e">
        <f>VLOOKUP(J7988,'Ref2'!C:E,3,0)</f>
        <v>#N/A</v>
      </c>
      <c r="F7988">
        <v>4</v>
      </c>
      <c r="I7988" t="e">
        <f>VLOOKUP(J7988,Ref!L:M,2,0)</f>
        <v>#N/A</v>
      </c>
      <c r="J7988" t="s">
        <v>1299</v>
      </c>
      <c r="K7988" t="str">
        <f>VLOOKUP($J7988,Ref!$D:$H,2,0)</f>
        <v xml:space="preserve">Bedford, St John and St Leonard              </v>
      </c>
      <c r="L7988" t="str">
        <f>VLOOKUP($J7988,Ref!$D:$H,3,0)</f>
        <v>Bedford, St John and St Leonard</v>
      </c>
      <c r="M7988" t="str">
        <f>VLOOKUP($J7988,Ref!$D:$H,4,0)</f>
        <v>Bedford Deanery</v>
      </c>
      <c r="N7988" t="str">
        <f>VLOOKUP($J7988,Ref!$D:$H,5,0)</f>
        <v>Archdeaconry of Bedford</v>
      </c>
      <c r="S7988">
        <v>5056</v>
      </c>
    </row>
    <row r="7989" spans="1:19" x14ac:dyDescent="0.3">
      <c r="A7989">
        <v>2024</v>
      </c>
      <c r="C7989" t="str">
        <f>IF(GETPIVOTDATA("PS % recovery",Sheet4!$B$5,"Parish Name",K7989)&gt;99.949%,"OK","No")</f>
        <v>OK</v>
      </c>
      <c r="D7989" t="e">
        <f>VLOOKUP(J7989,'Ref2'!C:E,3,0)</f>
        <v>#N/A</v>
      </c>
      <c r="F7989">
        <v>4</v>
      </c>
      <c r="I7989" t="e">
        <f>VLOOKUP(J7989,Ref!L:M,2,0)</f>
        <v>#N/A</v>
      </c>
      <c r="J7989" t="s">
        <v>1315</v>
      </c>
      <c r="K7989" t="str">
        <f>VLOOKUP($J7989,Ref!$D:$H,2,0)</f>
        <v xml:space="preserve">Bedford, St Mark                             </v>
      </c>
      <c r="L7989" t="str">
        <f>VLOOKUP($J7989,Ref!$D:$H,3,0)</f>
        <v>Bedford, St Mark</v>
      </c>
      <c r="M7989" t="str">
        <f>VLOOKUP($J7989,Ref!$D:$H,4,0)</f>
        <v>Bedford Deanery</v>
      </c>
      <c r="N7989" t="str">
        <f>VLOOKUP($J7989,Ref!$D:$H,5,0)</f>
        <v>Archdeaconry of Bedford</v>
      </c>
      <c r="S7989">
        <v>6073.33</v>
      </c>
    </row>
    <row r="7990" spans="1:19" x14ac:dyDescent="0.3">
      <c r="A7990">
        <v>2024</v>
      </c>
      <c r="C7990" t="str">
        <f>IF(GETPIVOTDATA("PS % recovery",Sheet4!$B$5,"Parish Name",K7990)&gt;99.949%,"OK","No")</f>
        <v>No</v>
      </c>
      <c r="D7990" t="e">
        <f>VLOOKUP(J7990,'Ref2'!C:E,3,0)</f>
        <v>#N/A</v>
      </c>
      <c r="F7990">
        <v>4</v>
      </c>
      <c r="I7990" t="e">
        <f>VLOOKUP(J7990,Ref!L:M,2,0)</f>
        <v>#N/A</v>
      </c>
      <c r="J7990" t="s">
        <v>1301</v>
      </c>
      <c r="K7990" t="str">
        <f>VLOOKUP($J7990,Ref!$D:$H,2,0)</f>
        <v xml:space="preserve">Bedford, St Martin                           </v>
      </c>
      <c r="L7990" t="str">
        <f>VLOOKUP($J7990,Ref!$D:$H,3,0)</f>
        <v>Bedford, St Martin</v>
      </c>
      <c r="M7990" t="str">
        <f>VLOOKUP($J7990,Ref!$D:$H,4,0)</f>
        <v>Bedford Deanery</v>
      </c>
      <c r="N7990" t="str">
        <f>VLOOKUP($J7990,Ref!$D:$H,5,0)</f>
        <v>Archdeaconry of Bedford</v>
      </c>
      <c r="S7990">
        <v>900</v>
      </c>
    </row>
    <row r="7991" spans="1:19" x14ac:dyDescent="0.3">
      <c r="A7991">
        <v>2024</v>
      </c>
      <c r="C7991" t="str">
        <f>IF(GETPIVOTDATA("PS % recovery",Sheet4!$B$5,"Parish Name",K7991)&gt;99.949%,"OK","No")</f>
        <v>No</v>
      </c>
      <c r="D7991" t="e">
        <f>VLOOKUP(J7991,'Ref2'!C:E,3,0)</f>
        <v>#N/A</v>
      </c>
      <c r="F7991">
        <v>4</v>
      </c>
      <c r="I7991" t="e">
        <f>VLOOKUP(J7991,Ref!L:M,2,0)</f>
        <v>#N/A</v>
      </c>
      <c r="J7991" t="s">
        <v>1323</v>
      </c>
      <c r="K7991" t="str">
        <f>VLOOKUP($J7991,Ref!$D:$H,2,0)</f>
        <v xml:space="preserve">Bedford, St Michael and All Angels           </v>
      </c>
      <c r="L7991" t="str">
        <f>VLOOKUP($J7991,Ref!$D:$H,3,0)</f>
        <v>Elstow Team Ministry</v>
      </c>
      <c r="M7991" t="str">
        <f>VLOOKUP($J7991,Ref!$D:$H,4,0)</f>
        <v>Bedford Deanery</v>
      </c>
      <c r="N7991" t="str">
        <f>VLOOKUP($J7991,Ref!$D:$H,5,0)</f>
        <v>Archdeaconry of Bedford</v>
      </c>
      <c r="S7991">
        <v>250</v>
      </c>
    </row>
    <row r="7992" spans="1:19" x14ac:dyDescent="0.3">
      <c r="A7992">
        <v>2024</v>
      </c>
      <c r="C7992" t="str">
        <f>IF(GETPIVOTDATA("PS % recovery",Sheet4!$B$5,"Parish Name",K7992)&gt;99.949%,"OK","No")</f>
        <v>No</v>
      </c>
      <c r="D7992" t="e">
        <f>VLOOKUP(J7992,'Ref2'!C:E,3,0)</f>
        <v>#N/A</v>
      </c>
      <c r="F7992">
        <v>4</v>
      </c>
      <c r="I7992" t="e">
        <f>VLOOKUP(J7992,Ref!L:M,2,0)</f>
        <v>#N/A</v>
      </c>
      <c r="J7992" t="s">
        <v>1303</v>
      </c>
      <c r="K7992" t="str">
        <f>VLOOKUP($J7992,Ref!$D:$H,2,0)</f>
        <v xml:space="preserve">Bedford, St Paul                             </v>
      </c>
      <c r="L7992" t="str">
        <f>VLOOKUP($J7992,Ref!$D:$H,3,0)</f>
        <v>Bedford, St Paul</v>
      </c>
      <c r="M7992" t="str">
        <f>VLOOKUP($J7992,Ref!$D:$H,4,0)</f>
        <v>Bedford Deanery</v>
      </c>
      <c r="N7992" t="str">
        <f>VLOOKUP($J7992,Ref!$D:$H,5,0)</f>
        <v>Archdeaconry of Bedford</v>
      </c>
      <c r="S7992">
        <v>4000</v>
      </c>
    </row>
    <row r="7993" spans="1:19" x14ac:dyDescent="0.3">
      <c r="A7993">
        <v>2024</v>
      </c>
      <c r="C7993" t="str">
        <f>IF(GETPIVOTDATA("PS % recovery",Sheet4!$B$5,"Parish Name",K7993)&gt;99.949%,"OK","No")</f>
        <v>No</v>
      </c>
      <c r="D7993" t="e">
        <f>VLOOKUP(J7993,'Ref2'!C:E,3,0)</f>
        <v>#N/A</v>
      </c>
      <c r="F7993">
        <v>4</v>
      </c>
      <c r="I7993" t="e">
        <f>VLOOKUP(J7993,Ref!L:M,2,0)</f>
        <v>#N/A</v>
      </c>
      <c r="J7993" t="s">
        <v>1305</v>
      </c>
      <c r="K7993" t="str">
        <f>VLOOKUP($J7993,Ref!$D:$H,2,0)</f>
        <v xml:space="preserve">Bedford, St Peter de Merton with St Cuthbert </v>
      </c>
      <c r="L7993" t="str">
        <f>VLOOKUP($J7993,Ref!$D:$H,3,0)</f>
        <v>Bedford, St Peter de Merton with St Cuthbert</v>
      </c>
      <c r="M7993" t="str">
        <f>VLOOKUP($J7993,Ref!$D:$H,4,0)</f>
        <v>Bedford Deanery</v>
      </c>
      <c r="N7993" t="str">
        <f>VLOOKUP($J7993,Ref!$D:$H,5,0)</f>
        <v>Archdeaconry of Bedford</v>
      </c>
      <c r="S7993">
        <v>500</v>
      </c>
    </row>
    <row r="7994" spans="1:19" x14ac:dyDescent="0.3">
      <c r="A7994">
        <v>2024</v>
      </c>
      <c r="C7994" t="str">
        <f>IF(GETPIVOTDATA("PS % recovery",Sheet4!$B$5,"Parish Name",K7994)&gt;99.949%,"OK","No")</f>
        <v>OK</v>
      </c>
      <c r="D7994" t="e">
        <f>VLOOKUP(J7994,'Ref2'!C:E,3,0)</f>
        <v>#N/A</v>
      </c>
      <c r="F7994">
        <v>4</v>
      </c>
      <c r="I7994" t="e">
        <f>VLOOKUP(J7994,Ref!L:M,2,0)</f>
        <v>#N/A</v>
      </c>
      <c r="J7994" t="s">
        <v>1307</v>
      </c>
      <c r="K7994" t="str">
        <f>VLOOKUP($J7994,Ref!$D:$H,2,0)</f>
        <v xml:space="preserve">Biddenham                                    </v>
      </c>
      <c r="L7994" t="str">
        <f>VLOOKUP($J7994,Ref!$D:$H,3,0)</f>
        <v>Biddenham</v>
      </c>
      <c r="M7994" t="str">
        <f>VLOOKUP($J7994,Ref!$D:$H,4,0)</f>
        <v>Bedford Deanery</v>
      </c>
      <c r="N7994" t="str">
        <f>VLOOKUP($J7994,Ref!$D:$H,5,0)</f>
        <v>Archdeaconry of Bedford</v>
      </c>
      <c r="S7994">
        <v>3580</v>
      </c>
    </row>
    <row r="7995" spans="1:19" x14ac:dyDescent="0.3">
      <c r="A7995">
        <v>2024</v>
      </c>
      <c r="C7995" t="str">
        <f>IF(GETPIVOTDATA("PS % recovery",Sheet4!$B$5,"Parish Name",K7995)&gt;99.949%,"OK","No")</f>
        <v>No</v>
      </c>
      <c r="D7995" t="e">
        <f>VLOOKUP(J7995,'Ref2'!C:E,3,0)</f>
        <v>#N/A</v>
      </c>
      <c r="F7995">
        <v>4</v>
      </c>
      <c r="I7995" t="e">
        <f>VLOOKUP(J7995,Ref!L:M,2,0)</f>
        <v>#N/A</v>
      </c>
      <c r="J7995" t="s">
        <v>1319</v>
      </c>
      <c r="K7995" t="str">
        <f>VLOOKUP($J7995,Ref!$D:$H,2,0)</f>
        <v xml:space="preserve">Cardington                                   </v>
      </c>
      <c r="L7995" t="str">
        <f>VLOOKUP($J7995,Ref!$D:$H,3,0)</f>
        <v>Elstow Team Ministry</v>
      </c>
      <c r="M7995" t="str">
        <f>VLOOKUP($J7995,Ref!$D:$H,4,0)</f>
        <v>Bedford Deanery</v>
      </c>
      <c r="N7995" t="str">
        <f>VLOOKUP($J7995,Ref!$D:$H,5,0)</f>
        <v>Archdeaconry of Bedford</v>
      </c>
      <c r="S7995">
        <v>0</v>
      </c>
    </row>
    <row r="7996" spans="1:19" x14ac:dyDescent="0.3">
      <c r="A7996">
        <v>2024</v>
      </c>
      <c r="C7996" t="str">
        <f>IF(GETPIVOTDATA("PS % recovery",Sheet4!$B$5,"Parish Name",K7996)&gt;99.949%,"OK","No")</f>
        <v>No</v>
      </c>
      <c r="D7996" t="str">
        <f>VLOOKUP(J7996,'Ref2'!C:E,3,0)</f>
        <v>LLF</v>
      </c>
      <c r="F7996">
        <v>4</v>
      </c>
      <c r="I7996" t="str">
        <f>VLOOKUP(J7996,Ref!L:M,2,0)</f>
        <v>Yes</v>
      </c>
      <c r="J7996" t="s">
        <v>1321</v>
      </c>
      <c r="K7996" t="str">
        <f>VLOOKUP($J7996,Ref!$D:$H,2,0)</f>
        <v xml:space="preserve">Cranfield                                    </v>
      </c>
      <c r="L7996" t="str">
        <f>VLOOKUP($J7996,Ref!$D:$H,3,0)</f>
        <v>Cranfield and Hulcote with Salford</v>
      </c>
      <c r="M7996" t="str">
        <f>VLOOKUP($J7996,Ref!$D:$H,4,0)</f>
        <v>Bedford Deanery</v>
      </c>
      <c r="N7996" t="str">
        <f>VLOOKUP($J7996,Ref!$D:$H,5,0)</f>
        <v>Archdeaconry of Bedford</v>
      </c>
      <c r="S7996">
        <v>4223</v>
      </c>
    </row>
    <row r="7997" spans="1:19" x14ac:dyDescent="0.3">
      <c r="A7997">
        <v>2024</v>
      </c>
      <c r="C7997" t="str">
        <f>IF(GETPIVOTDATA("PS % recovery",Sheet4!$B$5,"Parish Name",K7997)&gt;99.949%,"OK","No")</f>
        <v>No</v>
      </c>
      <c r="D7997" t="e">
        <f>VLOOKUP(J7997,'Ref2'!C:E,3,0)</f>
        <v>#N/A</v>
      </c>
      <c r="F7997">
        <v>4</v>
      </c>
      <c r="I7997" t="e">
        <f>VLOOKUP(J7997,Ref!L:M,2,0)</f>
        <v>#N/A</v>
      </c>
      <c r="J7997" t="s">
        <v>1327</v>
      </c>
      <c r="K7997" t="str">
        <f>VLOOKUP($J7997,Ref!$D:$H,2,0)</f>
        <v xml:space="preserve">Elstow                                       </v>
      </c>
      <c r="L7997" t="str">
        <f>VLOOKUP($J7997,Ref!$D:$H,3,0)</f>
        <v>Elstow Team Ministry</v>
      </c>
      <c r="M7997" t="str">
        <f>VLOOKUP($J7997,Ref!$D:$H,4,0)</f>
        <v>Bedford Deanery</v>
      </c>
      <c r="N7997" t="str">
        <f>VLOOKUP($J7997,Ref!$D:$H,5,0)</f>
        <v>Archdeaconry of Bedford</v>
      </c>
      <c r="S7997">
        <v>0</v>
      </c>
    </row>
    <row r="7998" spans="1:19" x14ac:dyDescent="0.3">
      <c r="A7998">
        <v>2024</v>
      </c>
      <c r="C7998" t="str">
        <f>IF(GETPIVOTDATA("PS % recovery",Sheet4!$B$5,"Parish Name",K7998)&gt;99.949%,"OK","No")</f>
        <v>OK</v>
      </c>
      <c r="D7998" t="e">
        <f>VLOOKUP(J7998,'Ref2'!C:E,3,0)</f>
        <v>#N/A</v>
      </c>
      <c r="F7998">
        <v>4</v>
      </c>
      <c r="I7998" t="e">
        <f>VLOOKUP(J7998,Ref!L:M,2,0)</f>
        <v>#N/A</v>
      </c>
      <c r="J7998" t="s">
        <v>1311</v>
      </c>
      <c r="K7998" t="str">
        <f>VLOOKUP($J7998,Ref!$D:$H,2,0)</f>
        <v xml:space="preserve">Goldington                                   </v>
      </c>
      <c r="L7998" t="str">
        <f>VLOOKUP($J7998,Ref!$D:$H,3,0)</f>
        <v>Goldington</v>
      </c>
      <c r="M7998" t="str">
        <f>VLOOKUP($J7998,Ref!$D:$H,4,0)</f>
        <v>Bedford Deanery</v>
      </c>
      <c r="N7998" t="str">
        <f>VLOOKUP($J7998,Ref!$D:$H,5,0)</f>
        <v>Archdeaconry of Bedford</v>
      </c>
      <c r="S7998">
        <v>5294</v>
      </c>
    </row>
    <row r="7999" spans="1:19" x14ac:dyDescent="0.3">
      <c r="A7999">
        <v>2024</v>
      </c>
      <c r="C7999" t="str">
        <f>IF(GETPIVOTDATA("PS % recovery",Sheet4!$B$5,"Parish Name",K7999)&gt;99.949%,"OK","No")</f>
        <v>No</v>
      </c>
      <c r="D7999" t="e">
        <f>VLOOKUP(J7999,'Ref2'!C:E,3,0)</f>
        <v>#N/A</v>
      </c>
      <c r="F7999">
        <v>4</v>
      </c>
      <c r="I7999" t="e">
        <f>VLOOKUP(J7999,Ref!L:M,2,0)</f>
        <v>#N/A</v>
      </c>
      <c r="J7999" t="s">
        <v>1325</v>
      </c>
      <c r="K7999" t="str">
        <f>VLOOKUP($J7999,Ref!$D:$H,2,0)</f>
        <v xml:space="preserve">Hulcote with Salford                         </v>
      </c>
      <c r="L7999" t="str">
        <f>VLOOKUP($J7999,Ref!$D:$H,3,0)</f>
        <v>Cranfield and Hulcote with Salford</v>
      </c>
      <c r="M7999" t="str">
        <f>VLOOKUP($J7999,Ref!$D:$H,4,0)</f>
        <v>Bedford Deanery</v>
      </c>
      <c r="N7999" t="str">
        <f>VLOOKUP($J7999,Ref!$D:$H,5,0)</f>
        <v>Archdeaconry of Bedford</v>
      </c>
      <c r="S7999">
        <v>500</v>
      </c>
    </row>
    <row r="8000" spans="1:19" x14ac:dyDescent="0.3">
      <c r="A8000">
        <v>2024</v>
      </c>
      <c r="C8000" t="str">
        <f>IF(GETPIVOTDATA("PS % recovery",Sheet4!$B$5,"Parish Name",K8000)&gt;99.949%,"OK","No")</f>
        <v>No</v>
      </c>
      <c r="D8000" t="e">
        <f>VLOOKUP(J8000,'Ref2'!C:E,3,0)</f>
        <v>#N/A</v>
      </c>
      <c r="F8000">
        <v>4</v>
      </c>
      <c r="I8000" t="e">
        <f>VLOOKUP(J8000,Ref!L:M,2,0)</f>
        <v>#N/A</v>
      </c>
      <c r="J8000" t="s">
        <v>1329</v>
      </c>
      <c r="K8000" t="str">
        <f>VLOOKUP($J8000,Ref!$D:$H,2,0)</f>
        <v xml:space="preserve">Houghton Conquest                            </v>
      </c>
      <c r="L8000" t="str">
        <f>VLOOKUP($J8000,Ref!$D:$H,3,0)</f>
        <v>Elstow Team Ministry</v>
      </c>
      <c r="M8000" t="str">
        <f>VLOOKUP($J8000,Ref!$D:$H,4,0)</f>
        <v>Bedford Deanery</v>
      </c>
      <c r="N8000" t="str">
        <f>VLOOKUP($J8000,Ref!$D:$H,5,0)</f>
        <v>Archdeaconry of Bedford</v>
      </c>
      <c r="S8000">
        <v>500</v>
      </c>
    </row>
    <row r="8001" spans="1:19" x14ac:dyDescent="0.3">
      <c r="A8001">
        <v>2024</v>
      </c>
      <c r="C8001" t="str">
        <f>IF(GETPIVOTDATA("PS % recovery",Sheet4!$B$5,"Parish Name",K8001)&gt;99.949%,"OK","No")</f>
        <v>No</v>
      </c>
      <c r="D8001" t="e">
        <f>VLOOKUP(J8001,'Ref2'!C:E,3,0)</f>
        <v>#N/A</v>
      </c>
      <c r="F8001">
        <v>4</v>
      </c>
      <c r="I8001" t="e">
        <f>VLOOKUP(J8001,Ref!L:M,2,0)</f>
        <v>#N/A</v>
      </c>
      <c r="J8001" t="s">
        <v>1309</v>
      </c>
      <c r="K8001" t="str">
        <f>VLOOKUP($J8001,Ref!$D:$H,2,0)</f>
        <v xml:space="preserve">Kempston                                     </v>
      </c>
      <c r="L8001" t="str">
        <f>VLOOKUP($J8001,Ref!$D:$H,3,0)</f>
        <v>Kempston</v>
      </c>
      <c r="M8001" t="str">
        <f>VLOOKUP($J8001,Ref!$D:$H,4,0)</f>
        <v>Bedford Deanery</v>
      </c>
      <c r="N8001" t="str">
        <f>VLOOKUP($J8001,Ref!$D:$H,5,0)</f>
        <v>Archdeaconry of Bedford</v>
      </c>
      <c r="S8001">
        <v>500</v>
      </c>
    </row>
    <row r="8002" spans="1:19" x14ac:dyDescent="0.3">
      <c r="A8002">
        <v>2024</v>
      </c>
      <c r="C8002" t="str">
        <f>IF(GETPIVOTDATA("PS % recovery",Sheet4!$B$5,"Parish Name",K8002)&gt;99.949%,"OK","No")</f>
        <v>No</v>
      </c>
      <c r="D8002" t="e">
        <f>VLOOKUP(J8002,'Ref2'!C:E,3,0)</f>
        <v>#N/A</v>
      </c>
      <c r="F8002">
        <v>4</v>
      </c>
      <c r="I8002" t="e">
        <f>VLOOKUP(J8002,Ref!L:M,2,0)</f>
        <v>#N/A</v>
      </c>
      <c r="J8002" t="s">
        <v>1313</v>
      </c>
      <c r="K8002" t="str">
        <f>VLOOKUP($J8002,Ref!$D:$H,2,0)</f>
        <v xml:space="preserve">Kempston, The Church of the Transfiguration  </v>
      </c>
      <c r="L8002" t="str">
        <f>VLOOKUP($J8002,Ref!$D:$H,3,0)</f>
        <v>Kempston, The Church of the Transfiguration</v>
      </c>
      <c r="M8002" t="str">
        <f>VLOOKUP($J8002,Ref!$D:$H,4,0)</f>
        <v>Bedford Deanery</v>
      </c>
      <c r="N8002" t="str">
        <f>VLOOKUP($J8002,Ref!$D:$H,5,0)</f>
        <v>Archdeaconry of Bedford</v>
      </c>
      <c r="S8002">
        <v>1500</v>
      </c>
    </row>
    <row r="8003" spans="1:19" x14ac:dyDescent="0.3">
      <c r="A8003">
        <v>2024</v>
      </c>
      <c r="C8003" t="str">
        <f>IF(GETPIVOTDATA("PS % recovery",Sheet4!$B$5,"Parish Name",K8003)&gt;99.949%,"OK","No")</f>
        <v>OK</v>
      </c>
      <c r="D8003" t="e">
        <f>VLOOKUP(J8003,'Ref2'!C:E,3,0)</f>
        <v>#N/A</v>
      </c>
      <c r="F8003">
        <v>4</v>
      </c>
      <c r="I8003" t="e">
        <f>VLOOKUP(J8003,Ref!L:M,2,0)</f>
        <v>#N/A</v>
      </c>
      <c r="J8003" t="s">
        <v>1333</v>
      </c>
      <c r="K8003" t="str">
        <f>VLOOKUP($J8003,Ref!$D:$H,2,0)</f>
        <v xml:space="preserve">Marston Morteyne with Lidlington             </v>
      </c>
      <c r="L8003" t="str">
        <f>VLOOKUP($J8003,Ref!$D:$H,3,0)</f>
        <v>Marston Morteyne with Lidlington</v>
      </c>
      <c r="M8003" t="str">
        <f>VLOOKUP($J8003,Ref!$D:$H,4,0)</f>
        <v>Bedford Deanery</v>
      </c>
      <c r="N8003" t="str">
        <f>VLOOKUP($J8003,Ref!$D:$H,5,0)</f>
        <v>Archdeaconry of Bedford</v>
      </c>
      <c r="S8003">
        <v>2359.7600000000002</v>
      </c>
    </row>
    <row r="8004" spans="1:19" x14ac:dyDescent="0.3">
      <c r="A8004">
        <v>2024</v>
      </c>
      <c r="C8004" t="str">
        <f>IF(GETPIVOTDATA("PS % recovery",Sheet4!$B$5,"Parish Name",K8004)&gt;99.949%,"OK","No")</f>
        <v>OK</v>
      </c>
      <c r="D8004" t="e">
        <f>VLOOKUP(J8004,'Ref2'!C:E,3,0)</f>
        <v>#N/A</v>
      </c>
      <c r="F8004">
        <v>4</v>
      </c>
      <c r="I8004" t="e">
        <f>VLOOKUP(J8004,Ref!L:M,2,0)</f>
        <v>#N/A</v>
      </c>
      <c r="J8004" t="s">
        <v>1317</v>
      </c>
      <c r="K8004" t="str">
        <f>VLOOKUP($J8004,Ref!$D:$H,2,0)</f>
        <v xml:space="preserve">Renhold                                      </v>
      </c>
      <c r="L8004" t="str">
        <f>VLOOKUP($J8004,Ref!$D:$H,3,0)</f>
        <v>Renhold</v>
      </c>
      <c r="M8004" t="str">
        <f>VLOOKUP($J8004,Ref!$D:$H,4,0)</f>
        <v>Bedford Deanery</v>
      </c>
      <c r="N8004" t="str">
        <f>VLOOKUP($J8004,Ref!$D:$H,5,0)</f>
        <v>Archdeaconry of Bedford</v>
      </c>
      <c r="S8004">
        <v>0</v>
      </c>
    </row>
    <row r="8005" spans="1:19" x14ac:dyDescent="0.3">
      <c r="A8005">
        <v>2024</v>
      </c>
      <c r="C8005" t="str">
        <f>IF(GETPIVOTDATA("PS % recovery",Sheet4!$B$5,"Parish Name",K8005)&gt;99.949%,"OK","No")</f>
        <v>No</v>
      </c>
      <c r="D8005" t="e">
        <f>VLOOKUP(J8005,'Ref2'!C:E,3,0)</f>
        <v>#N/A</v>
      </c>
      <c r="F8005">
        <v>4</v>
      </c>
      <c r="I8005" t="e">
        <f>VLOOKUP(J8005,Ref!L:M,2,0)</f>
        <v>#N/A</v>
      </c>
      <c r="J8005" t="s">
        <v>1331</v>
      </c>
      <c r="K8005" t="str">
        <f>VLOOKUP($J8005,Ref!$D:$H,2,0)</f>
        <v xml:space="preserve">Wilshamstead                                 </v>
      </c>
      <c r="L8005" t="str">
        <f>VLOOKUP($J8005,Ref!$D:$H,3,0)</f>
        <v>Elstow Team Ministry</v>
      </c>
      <c r="M8005" t="str">
        <f>VLOOKUP($J8005,Ref!$D:$H,4,0)</f>
        <v>Bedford Deanery</v>
      </c>
      <c r="N8005" t="str">
        <f>VLOOKUP($J8005,Ref!$D:$H,5,0)</f>
        <v>Archdeaconry of Bedford</v>
      </c>
      <c r="S8005">
        <v>4000</v>
      </c>
    </row>
    <row r="8006" spans="1:19" x14ac:dyDescent="0.3">
      <c r="A8006">
        <v>2024</v>
      </c>
      <c r="C8006" t="str">
        <f>IF(GETPIVOTDATA("PS % recovery",Sheet4!$B$5,"Parish Name",K8006)&gt;99.949%,"OK","No")</f>
        <v>OK</v>
      </c>
      <c r="D8006" t="str">
        <f>VLOOKUP(J8006,'Ref2'!C:E,3,0)</f>
        <v>LLF</v>
      </c>
      <c r="F8006">
        <v>4</v>
      </c>
      <c r="I8006" t="e">
        <f>VLOOKUP(J8006,Ref!L:M,2,0)</f>
        <v>#N/A</v>
      </c>
      <c r="J8006" t="s">
        <v>1335</v>
      </c>
      <c r="K8006" t="str">
        <f>VLOOKUP($J8006,Ref!$D:$H,2,0)</f>
        <v xml:space="preserve">Wootton                                      </v>
      </c>
      <c r="L8006" t="str">
        <f>VLOOKUP($J8006,Ref!$D:$H,3,0)</f>
        <v>Wootton</v>
      </c>
      <c r="M8006" t="str">
        <f>VLOOKUP($J8006,Ref!$D:$H,4,0)</f>
        <v>Bedford Deanery</v>
      </c>
      <c r="N8006" t="str">
        <f>VLOOKUP($J8006,Ref!$D:$H,5,0)</f>
        <v>Archdeaconry of Bedford</v>
      </c>
      <c r="S8006">
        <v>5000</v>
      </c>
    </row>
    <row r="8007" spans="1:19" x14ac:dyDescent="0.3">
      <c r="A8007">
        <v>2024</v>
      </c>
      <c r="C8007" t="str">
        <f>IF(GETPIVOTDATA("PS % recovery",Sheet4!$B$5,"Parish Name",K8007)&gt;99.949%,"OK","No")</f>
        <v>OK</v>
      </c>
      <c r="D8007" t="e">
        <f>VLOOKUP(J8007,'Ref2'!C:E,3,0)</f>
        <v>#N/A</v>
      </c>
      <c r="F8007">
        <v>4</v>
      </c>
      <c r="I8007" t="e">
        <f>VLOOKUP(J8007,Ref!L:M,2,0)</f>
        <v>#N/A</v>
      </c>
      <c r="J8007" t="s">
        <v>1337</v>
      </c>
      <c r="K8007" t="str">
        <f>VLOOKUP($J8007,Ref!$D:$H,2,0)</f>
        <v xml:space="preserve">Biggleswade                                  </v>
      </c>
      <c r="L8007" t="str">
        <f>VLOOKUP($J8007,Ref!$D:$H,3,0)</f>
        <v>Biggleswade</v>
      </c>
      <c r="M8007" t="str">
        <f>VLOOKUP($J8007,Ref!$D:$H,4,0)</f>
        <v xml:space="preserve">Biggleswade Deanery </v>
      </c>
      <c r="N8007" t="str">
        <f>VLOOKUP($J8007,Ref!$D:$H,5,0)</f>
        <v>Archdeaconry of Bedford</v>
      </c>
      <c r="S8007">
        <v>6404</v>
      </c>
    </row>
    <row r="8008" spans="1:19" x14ac:dyDescent="0.3">
      <c r="A8008">
        <v>2024</v>
      </c>
      <c r="C8008" t="str">
        <f>IF(GETPIVOTDATA("PS % recovery",Sheet4!$B$5,"Parish Name",K8008)&gt;99.949%,"OK","No")</f>
        <v>OK</v>
      </c>
      <c r="D8008" t="e">
        <f>VLOOKUP(J8008,'Ref2'!C:E,3,0)</f>
        <v>#N/A</v>
      </c>
      <c r="F8008">
        <v>4</v>
      </c>
      <c r="I8008" t="e">
        <f>VLOOKUP(J8008,Ref!L:M,2,0)</f>
        <v>#N/A</v>
      </c>
      <c r="J8008" t="s">
        <v>1339</v>
      </c>
      <c r="K8008" t="str">
        <f>VLOOKUP($J8008,Ref!$D:$H,2,0)</f>
        <v xml:space="preserve">Blunham                                      </v>
      </c>
      <c r="L8008" t="str">
        <f>VLOOKUP($J8008,Ref!$D:$H,3,0)</f>
        <v>The Riversmeet Benefice</v>
      </c>
      <c r="M8008" t="str">
        <f>VLOOKUP($J8008,Ref!$D:$H,4,0)</f>
        <v xml:space="preserve">Biggleswade Deanery </v>
      </c>
      <c r="N8008" t="str">
        <f>VLOOKUP($J8008,Ref!$D:$H,5,0)</f>
        <v>Archdeaconry of Bedford</v>
      </c>
      <c r="S8008">
        <v>1500</v>
      </c>
    </row>
    <row r="8009" spans="1:19" x14ac:dyDescent="0.3">
      <c r="A8009">
        <v>2024</v>
      </c>
      <c r="C8009" t="str">
        <f>IF(GETPIVOTDATA("PS % recovery",Sheet4!$B$5,"Parish Name",K8009)&gt;99.949%,"OK","No")</f>
        <v>No</v>
      </c>
      <c r="D8009" t="e">
        <f>VLOOKUP(J8009,'Ref2'!C:E,3,0)</f>
        <v>#N/A</v>
      </c>
      <c r="F8009">
        <v>4</v>
      </c>
      <c r="I8009" t="e">
        <f>VLOOKUP(J8009,Ref!L:M,2,0)</f>
        <v>#N/A</v>
      </c>
      <c r="J8009" t="s">
        <v>841</v>
      </c>
      <c r="K8009" t="str">
        <f>VLOOKUP($J8009,Ref!$D:$H,2,0)</f>
        <v xml:space="preserve">Caldecote, All Saints                        </v>
      </c>
      <c r="L8009" t="str">
        <f>VLOOKUP($J8009,Ref!$D:$H,3,0)</f>
        <v>Caldecote, Northill and Old Warden</v>
      </c>
      <c r="M8009" t="str">
        <f>VLOOKUP($J8009,Ref!$D:$H,4,0)</f>
        <v xml:space="preserve">Biggleswade Deanery </v>
      </c>
      <c r="N8009" t="str">
        <f>VLOOKUP($J8009,Ref!$D:$H,5,0)</f>
        <v>Archdeaconry of Bedford</v>
      </c>
      <c r="S8009">
        <v>0</v>
      </c>
    </row>
    <row r="8010" spans="1:19" x14ac:dyDescent="0.3">
      <c r="A8010">
        <v>2024</v>
      </c>
      <c r="C8010" t="str">
        <f>IF(GETPIVOTDATA("PS % recovery",Sheet4!$B$5,"Parish Name",K8010)&gt;99.949%,"OK","No")</f>
        <v>OK</v>
      </c>
      <c r="D8010" t="e">
        <f>VLOOKUP(J8010,'Ref2'!C:E,3,0)</f>
        <v>#N/A</v>
      </c>
      <c r="F8010">
        <v>4</v>
      </c>
      <c r="I8010" t="e">
        <f>VLOOKUP(J8010,Ref!L:M,2,0)</f>
        <v>#N/A</v>
      </c>
      <c r="J8010" t="s">
        <v>1346</v>
      </c>
      <c r="K8010" t="str">
        <f>VLOOKUP($J8010,Ref!$D:$H,2,0)</f>
        <v xml:space="preserve">Cockayne Hatley                              </v>
      </c>
      <c r="L8010" t="str">
        <f>VLOOKUP($J8010,Ref!$D:$H,3,0)</f>
        <v>Potton with Sutton and Cockayne Hatley</v>
      </c>
      <c r="M8010" t="str">
        <f>VLOOKUP($J8010,Ref!$D:$H,4,0)</f>
        <v xml:space="preserve">Biggleswade Deanery </v>
      </c>
      <c r="N8010" t="str">
        <f>VLOOKUP($J8010,Ref!$D:$H,5,0)</f>
        <v>Archdeaconry of Bedford</v>
      </c>
      <c r="S8010">
        <v>250</v>
      </c>
    </row>
    <row r="8011" spans="1:19" x14ac:dyDescent="0.3">
      <c r="A8011">
        <v>2024</v>
      </c>
      <c r="C8011" t="str">
        <f>IF(GETPIVOTDATA("PS % recovery",Sheet4!$B$5,"Parish Name",K8011)&gt;99.949%,"OK","No")</f>
        <v>OK</v>
      </c>
      <c r="D8011" t="e">
        <f>VLOOKUP(J8011,'Ref2'!C:E,3,0)</f>
        <v>#N/A</v>
      </c>
      <c r="F8011">
        <v>4</v>
      </c>
      <c r="I8011" t="e">
        <f>VLOOKUP(J8011,Ref!L:M,2,0)</f>
        <v>#N/A</v>
      </c>
      <c r="J8011" t="s">
        <v>1352</v>
      </c>
      <c r="K8011" t="str">
        <f>VLOOKUP($J8011,Ref!$D:$H,2,0)</f>
        <v xml:space="preserve">Cople                                        </v>
      </c>
      <c r="L8011" t="str">
        <f>VLOOKUP($J8011,Ref!$D:$H,3,0)</f>
        <v>Cople, Moggerhanger and Willington</v>
      </c>
      <c r="M8011" t="str">
        <f>VLOOKUP($J8011,Ref!$D:$H,4,0)</f>
        <v xml:space="preserve">Biggleswade Deanery </v>
      </c>
      <c r="N8011" t="str">
        <f>VLOOKUP($J8011,Ref!$D:$H,5,0)</f>
        <v>Archdeaconry of Bedford</v>
      </c>
      <c r="S8011">
        <v>500</v>
      </c>
    </row>
    <row r="8012" spans="1:19" x14ac:dyDescent="0.3">
      <c r="A8012">
        <v>2024</v>
      </c>
      <c r="C8012" t="str">
        <f>IF(GETPIVOTDATA("PS % recovery",Sheet4!$B$5,"Parish Name",K8012)&gt;99.949%,"OK","No")</f>
        <v>No</v>
      </c>
      <c r="D8012" t="e">
        <f>VLOOKUP(J8012,'Ref2'!C:E,3,0)</f>
        <v>#N/A</v>
      </c>
      <c r="F8012">
        <v>4</v>
      </c>
      <c r="I8012" t="e">
        <f>VLOOKUP(J8012,Ref!L:M,2,0)</f>
        <v>#N/A</v>
      </c>
      <c r="J8012" t="s">
        <v>1358</v>
      </c>
      <c r="K8012" t="str">
        <f>VLOOKUP($J8012,Ref!$D:$H,2,0)</f>
        <v xml:space="preserve">Dunton                                       </v>
      </c>
      <c r="L8012" t="str">
        <f>VLOOKUP($J8012,Ref!$D:$H,3,0)</f>
        <v>Dunton with Wrestlingworth and Eyeworth</v>
      </c>
      <c r="M8012" t="str">
        <f>VLOOKUP($J8012,Ref!$D:$H,4,0)</f>
        <v xml:space="preserve">Biggleswade Deanery </v>
      </c>
      <c r="N8012" t="str">
        <f>VLOOKUP($J8012,Ref!$D:$H,5,0)</f>
        <v>Archdeaconry of Bedford</v>
      </c>
      <c r="S8012">
        <v>750</v>
      </c>
    </row>
    <row r="8013" spans="1:19" x14ac:dyDescent="0.3">
      <c r="A8013">
        <v>2024</v>
      </c>
      <c r="C8013" t="str">
        <f>IF(GETPIVOTDATA("PS % recovery",Sheet4!$B$5,"Parish Name",K8013)&gt;99.949%,"OK","No")</f>
        <v>OK</v>
      </c>
      <c r="D8013" t="str">
        <f>VLOOKUP(J8013,'Ref2'!C:E,3,0)</f>
        <v>LLF</v>
      </c>
      <c r="F8013">
        <v>4</v>
      </c>
      <c r="I8013" t="e">
        <f>VLOOKUP(J8013,Ref!L:M,2,0)</f>
        <v>#N/A</v>
      </c>
      <c r="J8013" t="s">
        <v>1364</v>
      </c>
      <c r="K8013" t="str">
        <f>VLOOKUP($J8013,Ref!$D:$H,2,0)</f>
        <v xml:space="preserve">Eaton Socon                                  </v>
      </c>
      <c r="L8013" t="str">
        <f>VLOOKUP($J8013,Ref!$D:$H,3,0)</f>
        <v>Eaton Socon</v>
      </c>
      <c r="M8013" t="str">
        <f>VLOOKUP($J8013,Ref!$D:$H,4,0)</f>
        <v xml:space="preserve">Biggleswade Deanery </v>
      </c>
      <c r="N8013" t="str">
        <f>VLOOKUP($J8013,Ref!$D:$H,5,0)</f>
        <v>Archdeaconry of Bedford</v>
      </c>
      <c r="S8013">
        <v>6740</v>
      </c>
    </row>
    <row r="8014" spans="1:19" x14ac:dyDescent="0.3">
      <c r="A8014">
        <v>2024</v>
      </c>
      <c r="C8014" t="str">
        <f>IF(GETPIVOTDATA("PS % recovery",Sheet4!$B$5,"Parish Name",K8014)&gt;99.949%,"OK","No")</f>
        <v>No</v>
      </c>
      <c r="D8014" t="e">
        <f>VLOOKUP(J8014,'Ref2'!C:E,3,0)</f>
        <v>#N/A</v>
      </c>
      <c r="F8014">
        <v>4</v>
      </c>
      <c r="I8014" t="e">
        <f>VLOOKUP(J8014,Ref!L:M,2,0)</f>
        <v>#N/A</v>
      </c>
      <c r="J8014" t="s">
        <v>1362</v>
      </c>
      <c r="K8014" t="str">
        <f>VLOOKUP($J8014,Ref!$D:$H,2,0)</f>
        <v xml:space="preserve">Eyeworth                                     </v>
      </c>
      <c r="L8014" t="str">
        <f>VLOOKUP($J8014,Ref!$D:$H,3,0)</f>
        <v>Dunton with Wrestlingworth and Eyeworth</v>
      </c>
      <c r="M8014" t="str">
        <f>VLOOKUP($J8014,Ref!$D:$H,4,0)</f>
        <v xml:space="preserve">Biggleswade Deanery </v>
      </c>
      <c r="N8014" t="str">
        <f>VLOOKUP($J8014,Ref!$D:$H,5,0)</f>
        <v>Archdeaconry of Bedford</v>
      </c>
      <c r="S8014">
        <v>125</v>
      </c>
    </row>
    <row r="8015" spans="1:19" x14ac:dyDescent="0.3">
      <c r="A8015">
        <v>2024</v>
      </c>
      <c r="C8015" t="str">
        <f>IF(GETPIVOTDATA("PS % recovery",Sheet4!$B$5,"Parish Name",K8015)&gt;99.949%,"OK","No")</f>
        <v>OK</v>
      </c>
      <c r="D8015" t="e">
        <f>VLOOKUP(J8015,'Ref2'!C:E,3,0)</f>
        <v>#N/A</v>
      </c>
      <c r="F8015">
        <v>4</v>
      </c>
      <c r="I8015" t="e">
        <f>VLOOKUP(J8015,Ref!L:M,2,0)</f>
        <v>#N/A</v>
      </c>
      <c r="J8015" t="s">
        <v>1366</v>
      </c>
      <c r="K8015" t="str">
        <f>VLOOKUP($J8015,Ref!$D:$H,2,0)</f>
        <v xml:space="preserve">Great Barford                                </v>
      </c>
      <c r="L8015" t="str">
        <f>VLOOKUP($J8015,Ref!$D:$H,3,0)</f>
        <v>The Riversmeet Benefice</v>
      </c>
      <c r="M8015" t="str">
        <f>VLOOKUP($J8015,Ref!$D:$H,4,0)</f>
        <v xml:space="preserve">Biggleswade Deanery </v>
      </c>
      <c r="N8015" t="str">
        <f>VLOOKUP($J8015,Ref!$D:$H,5,0)</f>
        <v>Archdeaconry of Bedford</v>
      </c>
      <c r="S8015">
        <v>1682</v>
      </c>
    </row>
    <row r="8016" spans="1:19" x14ac:dyDescent="0.3">
      <c r="A8016">
        <v>2024</v>
      </c>
      <c r="C8016" t="str">
        <f>IF(GETPIVOTDATA("PS % recovery",Sheet4!$B$5,"Parish Name",K8016)&gt;99.949%,"OK","No")</f>
        <v>No</v>
      </c>
      <c r="D8016" t="e">
        <f>VLOOKUP(J8016,'Ref2'!C:E,3,0)</f>
        <v>#N/A</v>
      </c>
      <c r="F8016">
        <v>4</v>
      </c>
      <c r="I8016" t="e">
        <f>VLOOKUP(J8016,Ref!L:M,2,0)</f>
        <v>#N/A</v>
      </c>
      <c r="J8016" t="s">
        <v>1356</v>
      </c>
      <c r="K8016" t="str">
        <f>VLOOKUP($J8016,Ref!$D:$H,2,0)</f>
        <v xml:space="preserve">Moggerhanger                                 </v>
      </c>
      <c r="L8016" t="str">
        <f>VLOOKUP($J8016,Ref!$D:$H,3,0)</f>
        <v>Cople, Moggerhanger and Willington</v>
      </c>
      <c r="M8016" t="str">
        <f>VLOOKUP($J8016,Ref!$D:$H,4,0)</f>
        <v xml:space="preserve">Biggleswade Deanery </v>
      </c>
      <c r="N8016" t="str">
        <f>VLOOKUP($J8016,Ref!$D:$H,5,0)</f>
        <v>Archdeaconry of Bedford</v>
      </c>
      <c r="S8016">
        <v>800</v>
      </c>
    </row>
    <row r="8017" spans="1:19" x14ac:dyDescent="0.3">
      <c r="A8017">
        <v>2024</v>
      </c>
      <c r="C8017" t="str">
        <f>IF(GETPIVOTDATA("PS % recovery",Sheet4!$B$5,"Parish Name",K8017)&gt;99.949%,"OK","No")</f>
        <v>OK</v>
      </c>
      <c r="D8017" t="e">
        <f>VLOOKUP(J8017,'Ref2'!C:E,3,0)</f>
        <v>#N/A</v>
      </c>
      <c r="F8017">
        <v>4</v>
      </c>
      <c r="I8017" t="e">
        <f>VLOOKUP(J8017,Ref!L:M,2,0)</f>
        <v>#N/A</v>
      </c>
      <c r="J8017" t="s">
        <v>842</v>
      </c>
      <c r="K8017" t="str">
        <f>VLOOKUP($J8017,Ref!$D:$H,2,0)</f>
        <v xml:space="preserve">Northill                                     </v>
      </c>
      <c r="L8017" t="str">
        <f>VLOOKUP($J8017,Ref!$D:$H,3,0)</f>
        <v>Caldecote, Northill and Old Warden</v>
      </c>
      <c r="M8017" t="str">
        <f>VLOOKUP($J8017,Ref!$D:$H,4,0)</f>
        <v xml:space="preserve">Biggleswade Deanery </v>
      </c>
      <c r="N8017" t="str">
        <f>VLOOKUP($J8017,Ref!$D:$H,5,0)</f>
        <v>Archdeaconry of Bedford</v>
      </c>
      <c r="S8017">
        <v>0</v>
      </c>
    </row>
    <row r="8018" spans="1:19" x14ac:dyDescent="0.3">
      <c r="A8018">
        <v>2024</v>
      </c>
      <c r="C8018" t="str">
        <f>IF(GETPIVOTDATA("PS % recovery",Sheet4!$B$5,"Parish Name",K8018)&gt;99.949%,"OK","No")</f>
        <v>OK</v>
      </c>
      <c r="D8018" t="e">
        <f>VLOOKUP(J8018,'Ref2'!C:E,3,0)</f>
        <v>#N/A</v>
      </c>
      <c r="F8018">
        <v>4</v>
      </c>
      <c r="I8018" t="e">
        <f>VLOOKUP(J8018,Ref!L:M,2,0)</f>
        <v>#N/A</v>
      </c>
      <c r="J8018" t="s">
        <v>844</v>
      </c>
      <c r="K8018" t="str">
        <f>VLOOKUP($J8018,Ref!$D:$H,2,0)</f>
        <v xml:space="preserve">Old Warden                                   </v>
      </c>
      <c r="L8018" t="str">
        <f>VLOOKUP($J8018,Ref!$D:$H,3,0)</f>
        <v>Caldecote, Northill and Old Warden</v>
      </c>
      <c r="M8018" t="str">
        <f>VLOOKUP($J8018,Ref!$D:$H,4,0)</f>
        <v xml:space="preserve">Biggleswade Deanery </v>
      </c>
      <c r="N8018" t="str">
        <f>VLOOKUP($J8018,Ref!$D:$H,5,0)</f>
        <v>Archdeaconry of Bedford</v>
      </c>
      <c r="S8018">
        <v>494</v>
      </c>
    </row>
    <row r="8019" spans="1:19" x14ac:dyDescent="0.3">
      <c r="A8019">
        <v>2024</v>
      </c>
      <c r="C8019" t="str">
        <f>IF(GETPIVOTDATA("PS % recovery",Sheet4!$B$5,"Parish Name",K8019)&gt;99.949%,"OK","No")</f>
        <v>No</v>
      </c>
      <c r="D8019" t="e">
        <f>VLOOKUP(J8019,'Ref2'!C:E,3,0)</f>
        <v>#N/A</v>
      </c>
      <c r="F8019">
        <v>4</v>
      </c>
      <c r="I8019" t="e">
        <f>VLOOKUP(J8019,Ref!L:M,2,0)</f>
        <v>#N/A</v>
      </c>
      <c r="J8019" t="s">
        <v>1348</v>
      </c>
      <c r="K8019" t="str">
        <f>VLOOKUP($J8019,Ref!$D:$H,2,0)</f>
        <v xml:space="preserve">Potton                                       </v>
      </c>
      <c r="L8019" t="str">
        <f>VLOOKUP($J8019,Ref!$D:$H,3,0)</f>
        <v>Potton with Sutton and Cockayne Hatley</v>
      </c>
      <c r="M8019" t="str">
        <f>VLOOKUP($J8019,Ref!$D:$H,4,0)</f>
        <v xml:space="preserve">Biggleswade Deanery </v>
      </c>
      <c r="N8019" t="str">
        <f>VLOOKUP($J8019,Ref!$D:$H,5,0)</f>
        <v>Archdeaconry of Bedford</v>
      </c>
      <c r="S8019">
        <v>5000</v>
      </c>
    </row>
    <row r="8020" spans="1:19" x14ac:dyDescent="0.3">
      <c r="A8020">
        <v>2024</v>
      </c>
      <c r="C8020" t="str">
        <f>IF(GETPIVOTDATA("PS % recovery",Sheet4!$B$5,"Parish Name",K8020)&gt;99.949%,"OK","No")</f>
        <v>OK</v>
      </c>
      <c r="D8020" t="e">
        <f>VLOOKUP(J8020,'Ref2'!C:E,3,0)</f>
        <v>#N/A</v>
      </c>
      <c r="F8020">
        <v>4</v>
      </c>
      <c r="I8020" t="e">
        <f>VLOOKUP(J8020,Ref!L:M,2,0)</f>
        <v>#N/A</v>
      </c>
      <c r="J8020" t="s">
        <v>1368</v>
      </c>
      <c r="K8020" t="str">
        <f>VLOOKUP($J8020,Ref!$D:$H,2,0)</f>
        <v xml:space="preserve">Roxton                                       </v>
      </c>
      <c r="L8020" t="str">
        <f>VLOOKUP($J8020,Ref!$D:$H,3,0)</f>
        <v>The Riversmeet Benefice</v>
      </c>
      <c r="M8020" t="str">
        <f>VLOOKUP($J8020,Ref!$D:$H,4,0)</f>
        <v xml:space="preserve">Biggleswade Deanery </v>
      </c>
      <c r="N8020" t="str">
        <f>VLOOKUP($J8020,Ref!$D:$H,5,0)</f>
        <v>Archdeaconry of Bedford</v>
      </c>
      <c r="S8020">
        <v>1108</v>
      </c>
    </row>
    <row r="8021" spans="1:19" x14ac:dyDescent="0.3">
      <c r="A8021">
        <v>2024</v>
      </c>
      <c r="C8021" t="str">
        <f>IF(GETPIVOTDATA("PS % recovery",Sheet4!$B$5,"Parish Name",K8021)&gt;99.949%,"OK","No")</f>
        <v>No</v>
      </c>
      <c r="D8021" t="e">
        <f>VLOOKUP(J8021,'Ref2'!C:E,3,0)</f>
        <v>#N/A</v>
      </c>
      <c r="F8021">
        <v>4</v>
      </c>
      <c r="I8021" t="e">
        <f>VLOOKUP(J8021,Ref!L:M,2,0)</f>
        <v>#N/A</v>
      </c>
      <c r="J8021" t="s">
        <v>846</v>
      </c>
      <c r="K8021" t="str">
        <f>VLOOKUP($J8021,Ref!$D:$H,2,0)</f>
        <v xml:space="preserve">Sandy                                        </v>
      </c>
      <c r="L8021" t="str">
        <f>VLOOKUP($J8021,Ref!$D:$H,3,0)</f>
        <v>Sandy</v>
      </c>
      <c r="M8021" t="str">
        <f>VLOOKUP($J8021,Ref!$D:$H,4,0)</f>
        <v xml:space="preserve">Biggleswade Deanery </v>
      </c>
      <c r="N8021" t="str">
        <f>VLOOKUP($J8021,Ref!$D:$H,5,0)</f>
        <v>Archdeaconry of Bedford</v>
      </c>
      <c r="S8021">
        <v>5000</v>
      </c>
    </row>
    <row r="8022" spans="1:19" x14ac:dyDescent="0.3">
      <c r="A8022">
        <v>2024</v>
      </c>
      <c r="C8022" t="str">
        <f>IF(GETPIVOTDATA("PS % recovery",Sheet4!$B$5,"Parish Name",K8022)&gt;99.949%,"OK","No")</f>
        <v>OK</v>
      </c>
      <c r="D8022" t="e">
        <f>VLOOKUP(J8022,'Ref2'!C:E,3,0)</f>
        <v>#N/A</v>
      </c>
      <c r="F8022">
        <v>4</v>
      </c>
      <c r="I8022" t="e">
        <f>VLOOKUP(J8022,Ref!L:M,2,0)</f>
        <v>#N/A</v>
      </c>
      <c r="J8022" t="s">
        <v>1350</v>
      </c>
      <c r="K8022" t="str">
        <f>VLOOKUP($J8022,Ref!$D:$H,2,0)</f>
        <v xml:space="preserve">Sutton                                       </v>
      </c>
      <c r="L8022" t="str">
        <f>VLOOKUP($J8022,Ref!$D:$H,3,0)</f>
        <v>Potton with Sutton and Cockayne Hatley</v>
      </c>
      <c r="M8022" t="str">
        <f>VLOOKUP($J8022,Ref!$D:$H,4,0)</f>
        <v xml:space="preserve">Biggleswade Deanery </v>
      </c>
      <c r="N8022" t="str">
        <f>VLOOKUP($J8022,Ref!$D:$H,5,0)</f>
        <v>Archdeaconry of Bedford</v>
      </c>
      <c r="S8022">
        <v>0</v>
      </c>
    </row>
    <row r="8023" spans="1:19" x14ac:dyDescent="0.3">
      <c r="A8023">
        <v>2024</v>
      </c>
      <c r="C8023" t="str">
        <f>IF(GETPIVOTDATA("PS % recovery",Sheet4!$B$5,"Parish Name",K8023)&gt;99.949%,"OK","No")</f>
        <v>No</v>
      </c>
      <c r="D8023" t="e">
        <f>VLOOKUP(J8023,'Ref2'!C:E,3,0)</f>
        <v>#N/A</v>
      </c>
      <c r="F8023">
        <v>4</v>
      </c>
      <c r="I8023" t="e">
        <f>VLOOKUP(J8023,Ref!L:M,2,0)</f>
        <v>#N/A</v>
      </c>
      <c r="J8023" t="s">
        <v>1341</v>
      </c>
      <c r="K8023" t="str">
        <f>VLOOKUP($J8023,Ref!$D:$H,2,0)</f>
        <v xml:space="preserve">Tempsford with Little Barford                </v>
      </c>
      <c r="L8023" t="str">
        <f>VLOOKUP($J8023,Ref!$D:$H,3,0)</f>
        <v>The Riversmeet Benefice</v>
      </c>
      <c r="M8023" t="str">
        <f>VLOOKUP($J8023,Ref!$D:$H,4,0)</f>
        <v xml:space="preserve">Biggleswade Deanery </v>
      </c>
      <c r="N8023" t="str">
        <f>VLOOKUP($J8023,Ref!$D:$H,5,0)</f>
        <v>Archdeaconry of Bedford</v>
      </c>
      <c r="S8023">
        <v>0</v>
      </c>
    </row>
    <row r="8024" spans="1:19" x14ac:dyDescent="0.3">
      <c r="A8024">
        <v>2024</v>
      </c>
      <c r="C8024" t="str">
        <f>IF(GETPIVOTDATA("PS % recovery",Sheet4!$B$5,"Parish Name",K8024)&gt;99.949%,"OK","No")</f>
        <v>OK</v>
      </c>
      <c r="D8024" t="e">
        <f>VLOOKUP(J8024,'Ref2'!C:E,3,0)</f>
        <v>#N/A</v>
      </c>
      <c r="F8024">
        <v>4</v>
      </c>
      <c r="I8024" t="e">
        <f>VLOOKUP(J8024,Ref!L:M,2,0)</f>
        <v>#N/A</v>
      </c>
      <c r="J8024" t="s">
        <v>1354</v>
      </c>
      <c r="K8024" t="str">
        <f>VLOOKUP($J8024,Ref!$D:$H,2,0)</f>
        <v xml:space="preserve">Willington                                   </v>
      </c>
      <c r="L8024" t="str">
        <f>VLOOKUP($J8024,Ref!$D:$H,3,0)</f>
        <v>Cople, Moggerhanger and Willington</v>
      </c>
      <c r="M8024" t="str">
        <f>VLOOKUP($J8024,Ref!$D:$H,4,0)</f>
        <v xml:space="preserve">Biggleswade Deanery </v>
      </c>
      <c r="N8024" t="str">
        <f>VLOOKUP($J8024,Ref!$D:$H,5,0)</f>
        <v>Archdeaconry of Bedford</v>
      </c>
      <c r="S8024">
        <v>1800</v>
      </c>
    </row>
    <row r="8025" spans="1:19" x14ac:dyDescent="0.3">
      <c r="A8025">
        <v>2024</v>
      </c>
      <c r="C8025" t="str">
        <f>IF(GETPIVOTDATA("PS % recovery",Sheet4!$B$5,"Parish Name",K8025)&gt;99.949%,"OK","No")</f>
        <v>No</v>
      </c>
      <c r="D8025" t="e">
        <f>VLOOKUP(J8025,'Ref2'!C:E,3,0)</f>
        <v>#N/A</v>
      </c>
      <c r="F8025">
        <v>4</v>
      </c>
      <c r="I8025" t="e">
        <f>VLOOKUP(J8025,Ref!L:M,2,0)</f>
        <v>#N/A</v>
      </c>
      <c r="J8025" t="s">
        <v>1360</v>
      </c>
      <c r="K8025" t="str">
        <f>VLOOKUP($J8025,Ref!$D:$H,2,0)</f>
        <v xml:space="preserve">Wrestlingworth                               </v>
      </c>
      <c r="L8025" t="str">
        <f>VLOOKUP($J8025,Ref!$D:$H,3,0)</f>
        <v>Dunton with Wrestlingworth and Eyeworth</v>
      </c>
      <c r="M8025" t="str">
        <f>VLOOKUP($J8025,Ref!$D:$H,4,0)</f>
        <v xml:space="preserve">Biggleswade Deanery </v>
      </c>
      <c r="N8025" t="str">
        <f>VLOOKUP($J8025,Ref!$D:$H,5,0)</f>
        <v>Archdeaconry of Bedford</v>
      </c>
      <c r="S8025">
        <v>2400</v>
      </c>
    </row>
    <row r="8026" spans="1:19" x14ac:dyDescent="0.3">
      <c r="A8026">
        <v>2024</v>
      </c>
      <c r="C8026" t="str">
        <f>IF(GETPIVOTDATA("PS % recovery",Sheet4!$B$5,"Parish Name",K8026)&gt;99.949%,"OK","No")</f>
        <v>OK</v>
      </c>
      <c r="D8026" t="e">
        <f>VLOOKUP(J8026,'Ref2'!C:E,3,0)</f>
        <v>#N/A</v>
      </c>
      <c r="F8026">
        <v>4</v>
      </c>
      <c r="I8026" t="e">
        <f>VLOOKUP(J8026,Ref!L:M,2,0)</f>
        <v>#N/A</v>
      </c>
      <c r="J8026" t="s">
        <v>1371</v>
      </c>
      <c r="K8026" t="str">
        <f>VLOOKUP($J8026,Ref!$D:$H,2,0)</f>
        <v xml:space="preserve">Billington                                   </v>
      </c>
      <c r="L8026" t="str">
        <f>VLOOKUP($J8026,Ref!$D:$H,3,0)</f>
        <v>Ouzel Valley Team Ministry</v>
      </c>
      <c r="M8026" t="str">
        <f>VLOOKUP($J8026,Ref!$D:$H,4,0)</f>
        <v>Dunstable Deanery</v>
      </c>
      <c r="N8026" t="str">
        <f>VLOOKUP($J8026,Ref!$D:$H,5,0)</f>
        <v>Archdeaconry of Bedford</v>
      </c>
      <c r="S8026">
        <v>310</v>
      </c>
    </row>
    <row r="8027" spans="1:19" x14ac:dyDescent="0.3">
      <c r="A8027">
        <v>2024</v>
      </c>
      <c r="C8027" t="str">
        <f>IF(GETPIVOTDATA("PS % recovery",Sheet4!$B$5,"Parish Name",K8027)&gt;99.949%,"OK","No")</f>
        <v>No</v>
      </c>
      <c r="D8027" t="e">
        <f>VLOOKUP(J8027,'Ref2'!C:E,3,0)</f>
        <v>#N/A</v>
      </c>
      <c r="F8027">
        <v>4</v>
      </c>
      <c r="I8027" t="e">
        <f>VLOOKUP(J8027,Ref!L:M,2,0)</f>
        <v>#N/A</v>
      </c>
      <c r="J8027" t="s">
        <v>1380</v>
      </c>
      <c r="K8027" t="str">
        <f>VLOOKUP($J8027,Ref!$D:$H,2,0)</f>
        <v xml:space="preserve">Chalgrave                                    </v>
      </c>
      <c r="L8027" t="str">
        <f>VLOOKUP($J8027,Ref!$D:$H,3,0)</f>
        <v>Toddington and Chalgrave</v>
      </c>
      <c r="M8027" t="str">
        <f>VLOOKUP($J8027,Ref!$D:$H,4,0)</f>
        <v>Dunstable Deanery</v>
      </c>
      <c r="N8027" t="str">
        <f>VLOOKUP($J8027,Ref!$D:$H,5,0)</f>
        <v>Archdeaconry of Bedford</v>
      </c>
      <c r="S8027">
        <v>3914.75</v>
      </c>
    </row>
    <row r="8028" spans="1:19" x14ac:dyDescent="0.3">
      <c r="A8028">
        <v>2024</v>
      </c>
      <c r="C8028" t="str">
        <f>IF(GETPIVOTDATA("PS % recovery",Sheet4!$B$5,"Parish Name",K8028)&gt;99.949%,"OK","No")</f>
        <v>OK</v>
      </c>
      <c r="D8028" t="e">
        <f>VLOOKUP(J8028,'Ref2'!C:E,3,0)</f>
        <v>#N/A</v>
      </c>
      <c r="F8028">
        <v>4</v>
      </c>
      <c r="I8028" t="e">
        <f>VLOOKUP(J8028,Ref!L:M,2,0)</f>
        <v>#N/A</v>
      </c>
      <c r="J8028" t="s">
        <v>1384</v>
      </c>
      <c r="K8028" t="str">
        <f>VLOOKUP($J8028,Ref!$D:$H,2,0)</f>
        <v xml:space="preserve">Dunstable                                    </v>
      </c>
      <c r="L8028" t="str">
        <f>VLOOKUP($J8028,Ref!$D:$H,3,0)</f>
        <v>Dunstable Team Ministry</v>
      </c>
      <c r="M8028" t="str">
        <f>VLOOKUP($J8028,Ref!$D:$H,4,0)</f>
        <v>Dunstable Deanery</v>
      </c>
      <c r="N8028" t="str">
        <f>VLOOKUP($J8028,Ref!$D:$H,5,0)</f>
        <v>Archdeaconry of Bedford</v>
      </c>
      <c r="S8028">
        <v>12489.5</v>
      </c>
    </row>
    <row r="8029" spans="1:19" x14ac:dyDescent="0.3">
      <c r="A8029">
        <v>2024</v>
      </c>
      <c r="C8029" t="str">
        <f>IF(GETPIVOTDATA("PS % recovery",Sheet4!$B$5,"Parish Name",K8029)&gt;99.949%,"OK","No")</f>
        <v>OK</v>
      </c>
      <c r="D8029" t="e">
        <f>VLOOKUP(J8029,'Ref2'!C:E,3,0)</f>
        <v>#N/A</v>
      </c>
      <c r="F8029">
        <v>4</v>
      </c>
      <c r="I8029" t="e">
        <f>VLOOKUP(J8029,Ref!L:M,2,0)</f>
        <v>#N/A</v>
      </c>
      <c r="J8029" t="s">
        <v>1386</v>
      </c>
      <c r="K8029" t="str">
        <f>VLOOKUP($J8029,Ref!$D:$H,2,0)</f>
        <v xml:space="preserve">Eaton Bray with Edlesborough                 </v>
      </c>
      <c r="L8029" t="str">
        <f>VLOOKUP($J8029,Ref!$D:$H,3,0)</f>
        <v>Eaton Bray with Edlesborough</v>
      </c>
      <c r="M8029" t="str">
        <f>VLOOKUP($J8029,Ref!$D:$H,4,0)</f>
        <v>Dunstable Deanery</v>
      </c>
      <c r="N8029" t="str">
        <f>VLOOKUP($J8029,Ref!$D:$H,5,0)</f>
        <v>Archdeaconry of Bedford</v>
      </c>
      <c r="S8029">
        <v>5605</v>
      </c>
    </row>
    <row r="8030" spans="1:19" x14ac:dyDescent="0.3">
      <c r="A8030">
        <v>2024</v>
      </c>
      <c r="C8030" t="str">
        <f>IF(GETPIVOTDATA("PS % recovery",Sheet4!$B$5,"Parish Name",K8030)&gt;99.949%,"OK","No")</f>
        <v>No</v>
      </c>
      <c r="D8030" t="e">
        <f>VLOOKUP(J8030,'Ref2'!C:E,3,0)</f>
        <v>#N/A</v>
      </c>
      <c r="F8030">
        <v>4</v>
      </c>
      <c r="I8030" t="e">
        <f>VLOOKUP(J8030,Ref!L:M,2,0)</f>
        <v>#N/A</v>
      </c>
      <c r="J8030" t="s">
        <v>1388</v>
      </c>
      <c r="K8030" t="str">
        <f>VLOOKUP($J8030,Ref!$D:$H,2,0)</f>
        <v xml:space="preserve">Heath and Reach with Egginton                </v>
      </c>
      <c r="L8030" t="str">
        <f>VLOOKUP($J8030,Ref!$D:$H,3,0)</f>
        <v>Ouzel Valley Team Ministry</v>
      </c>
      <c r="M8030" t="str">
        <f>VLOOKUP($J8030,Ref!$D:$H,4,0)</f>
        <v>Dunstable Deanery</v>
      </c>
      <c r="N8030" t="str">
        <f>VLOOKUP($J8030,Ref!$D:$H,5,0)</f>
        <v>Archdeaconry of Bedford</v>
      </c>
      <c r="S8030">
        <v>0</v>
      </c>
    </row>
    <row r="8031" spans="1:19" x14ac:dyDescent="0.3">
      <c r="A8031">
        <v>2024</v>
      </c>
      <c r="C8031" t="str">
        <f>IF(GETPIVOTDATA("PS % recovery",Sheet4!$B$5,"Parish Name",K8031)&gt;99.949%,"OK","No")</f>
        <v>OK</v>
      </c>
      <c r="D8031" t="e">
        <f>VLOOKUP(J8031,'Ref2'!C:E,3,0)</f>
        <v>#N/A</v>
      </c>
      <c r="F8031">
        <v>4</v>
      </c>
      <c r="I8031" t="e">
        <f>VLOOKUP(J8031,Ref!L:M,2,0)</f>
        <v>#N/A</v>
      </c>
      <c r="J8031" t="s">
        <v>1373</v>
      </c>
      <c r="K8031" t="str">
        <f>VLOOKUP($J8031,Ref!$D:$H,2,0)</f>
        <v xml:space="preserve">Hockliffe                                    </v>
      </c>
      <c r="L8031" t="str">
        <f>VLOOKUP($J8031,Ref!$D:$H,3,0)</f>
        <v>Ouzel Valley Team Ministry</v>
      </c>
      <c r="M8031" t="str">
        <f>VLOOKUP($J8031,Ref!$D:$H,4,0)</f>
        <v>Dunstable Deanery</v>
      </c>
      <c r="N8031" t="str">
        <f>VLOOKUP($J8031,Ref!$D:$H,5,0)</f>
        <v>Archdeaconry of Bedford</v>
      </c>
      <c r="S8031">
        <v>0</v>
      </c>
    </row>
    <row r="8032" spans="1:19" x14ac:dyDescent="0.3">
      <c r="A8032">
        <v>2024</v>
      </c>
      <c r="C8032" t="str">
        <f>IF(GETPIVOTDATA("PS % recovery",Sheet4!$B$5,"Parish Name",K8032)&gt;99.949%,"OK","No")</f>
        <v>No</v>
      </c>
      <c r="D8032" t="e">
        <f>VLOOKUP(J8032,'Ref2'!C:E,3,0)</f>
        <v>#N/A</v>
      </c>
      <c r="F8032">
        <v>4</v>
      </c>
      <c r="I8032" t="e">
        <f>VLOOKUP(J8032,Ref!L:M,2,0)</f>
        <v>#N/A</v>
      </c>
      <c r="J8032" t="s">
        <v>1390</v>
      </c>
      <c r="K8032" t="str">
        <f>VLOOKUP($J8032,Ref!$D:$H,2,0)</f>
        <v xml:space="preserve">Houghton Regis                               </v>
      </c>
      <c r="L8032" t="str">
        <f>VLOOKUP($J8032,Ref!$D:$H,3,0)</f>
        <v>Houghton Regis</v>
      </c>
      <c r="M8032" t="str">
        <f>VLOOKUP($J8032,Ref!$D:$H,4,0)</f>
        <v>Dunstable Deanery</v>
      </c>
      <c r="N8032" t="str">
        <f>VLOOKUP($J8032,Ref!$D:$H,5,0)</f>
        <v>Archdeaconry of Bedford</v>
      </c>
      <c r="S8032">
        <v>1500</v>
      </c>
    </row>
    <row r="8033" spans="1:19" x14ac:dyDescent="0.3">
      <c r="A8033">
        <v>2024</v>
      </c>
      <c r="C8033" t="str">
        <f>IF(GETPIVOTDATA("PS % recovery",Sheet4!$B$5,"Parish Name",K8033)&gt;99.949%,"OK","No")</f>
        <v>OK</v>
      </c>
      <c r="D8033" t="e">
        <f>VLOOKUP(J8033,'Ref2'!C:E,3,0)</f>
        <v>#N/A</v>
      </c>
      <c r="F8033">
        <v>4</v>
      </c>
      <c r="I8033" t="e">
        <f>VLOOKUP(J8033,Ref!L:M,2,0)</f>
        <v>#N/A</v>
      </c>
      <c r="J8033" t="s">
        <v>1392</v>
      </c>
      <c r="K8033" t="str">
        <f>VLOOKUP($J8033,Ref!$D:$H,2,0)</f>
        <v xml:space="preserve">Kensworth                                    </v>
      </c>
      <c r="L8033" t="str">
        <f>VLOOKUP($J8033,Ref!$D:$H,3,0)</f>
        <v>Kensworth, Studham and Whipsnade</v>
      </c>
      <c r="M8033" t="str">
        <f>VLOOKUP($J8033,Ref!$D:$H,4,0)</f>
        <v>Dunstable Deanery</v>
      </c>
      <c r="N8033" t="str">
        <f>VLOOKUP($J8033,Ref!$D:$H,5,0)</f>
        <v>Archdeaconry of Bedford</v>
      </c>
      <c r="S8033">
        <v>2098.33</v>
      </c>
    </row>
    <row r="8034" spans="1:19" x14ac:dyDescent="0.3">
      <c r="A8034">
        <v>2024</v>
      </c>
      <c r="C8034" t="str">
        <f>IF(GETPIVOTDATA("PS % recovery",Sheet4!$B$5,"Parish Name",K8034)&gt;99.949%,"OK","No")</f>
        <v>No</v>
      </c>
      <c r="D8034" t="e">
        <f>VLOOKUP(J8034,'Ref2'!C:E,3,0)</f>
        <v>#N/A</v>
      </c>
      <c r="F8034">
        <v>4</v>
      </c>
      <c r="I8034" t="e">
        <f>VLOOKUP(J8034,Ref!L:M,2,0)</f>
        <v>#N/A</v>
      </c>
      <c r="J8034" t="s">
        <v>847</v>
      </c>
      <c r="K8034" t="str">
        <f>VLOOKUP($J8034,Ref!$D:$H,2,0)</f>
        <v xml:space="preserve">Leighton Buzzard                             </v>
      </c>
      <c r="L8034" t="str">
        <f>VLOOKUP($J8034,Ref!$D:$H,3,0)</f>
        <v>Ouzel Valley Team Ministry</v>
      </c>
      <c r="M8034" t="str">
        <f>VLOOKUP($J8034,Ref!$D:$H,4,0)</f>
        <v>Dunstable Deanery</v>
      </c>
      <c r="N8034" t="str">
        <f>VLOOKUP($J8034,Ref!$D:$H,5,0)</f>
        <v>Archdeaconry of Bedford</v>
      </c>
      <c r="S8034">
        <v>5000</v>
      </c>
    </row>
    <row r="8035" spans="1:19" x14ac:dyDescent="0.3">
      <c r="A8035">
        <v>2024</v>
      </c>
      <c r="C8035" t="str">
        <f>IF(GETPIVOTDATA("PS % recovery",Sheet4!$B$5,"Parish Name",K8035)&gt;99.949%,"OK","No")</f>
        <v>OK</v>
      </c>
      <c r="D8035" t="e">
        <f>VLOOKUP(J8035,'Ref2'!C:E,3,0)</f>
        <v>#N/A</v>
      </c>
      <c r="F8035">
        <v>4</v>
      </c>
      <c r="I8035" t="e">
        <f>VLOOKUP(J8035,Ref!L:M,2,0)</f>
        <v>#N/A</v>
      </c>
      <c r="J8035" t="s">
        <v>1376</v>
      </c>
      <c r="K8035" t="str">
        <f>VLOOKUP($J8035,Ref!$D:$H,2,0)</f>
        <v xml:space="preserve">Linslade                                     </v>
      </c>
      <c r="L8035" t="str">
        <f>VLOOKUP($J8035,Ref!$D:$H,3,0)</f>
        <v>Ouzel Valley Team Ministry</v>
      </c>
      <c r="M8035" t="str">
        <f>VLOOKUP($J8035,Ref!$D:$H,4,0)</f>
        <v>Dunstable Deanery</v>
      </c>
      <c r="N8035" t="str">
        <f>VLOOKUP($J8035,Ref!$D:$H,5,0)</f>
        <v>Archdeaconry of Bedford</v>
      </c>
      <c r="S8035">
        <v>0</v>
      </c>
    </row>
    <row r="8036" spans="1:19" x14ac:dyDescent="0.3">
      <c r="A8036">
        <v>2024</v>
      </c>
      <c r="C8036" t="str">
        <f>IF(GETPIVOTDATA("PS % recovery",Sheet4!$B$5,"Parish Name",K8036)&gt;99.949%,"OK","No")</f>
        <v>No</v>
      </c>
      <c r="D8036" t="e">
        <f>VLOOKUP(J8036,'Ref2'!C:E,3,0)</f>
        <v>#N/A</v>
      </c>
      <c r="F8036">
        <v>4</v>
      </c>
      <c r="I8036" t="e">
        <f>VLOOKUP(J8036,Ref!L:M,2,0)</f>
        <v>#N/A</v>
      </c>
      <c r="J8036" t="s">
        <v>1378</v>
      </c>
      <c r="K8036" t="str">
        <f>VLOOKUP($J8036,Ref!$D:$H,2,0)</f>
        <v>Sandhills, Church of the Good Shepherd (Conve</v>
      </c>
      <c r="L8036" t="str">
        <f>VLOOKUP($J8036,Ref!$D:$H,3,0)</f>
        <v>Ouzel Valley Team Ministry</v>
      </c>
      <c r="M8036" t="str">
        <f>VLOOKUP($J8036,Ref!$D:$H,4,0)</f>
        <v>Dunstable Deanery</v>
      </c>
      <c r="N8036" t="str">
        <f>VLOOKUP($J8036,Ref!$D:$H,5,0)</f>
        <v>Archdeaconry of Bedford</v>
      </c>
      <c r="S8036">
        <v>1750</v>
      </c>
    </row>
    <row r="8037" spans="1:19" x14ac:dyDescent="0.3">
      <c r="A8037">
        <v>2024</v>
      </c>
      <c r="C8037" t="str">
        <f>IF(GETPIVOTDATA("PS % recovery",Sheet4!$B$5,"Parish Name",K8037)&gt;99.949%,"OK","No")</f>
        <v>No</v>
      </c>
      <c r="D8037" t="e">
        <f>VLOOKUP(J8037,'Ref2'!C:E,3,0)</f>
        <v>#N/A</v>
      </c>
      <c r="F8037">
        <v>4</v>
      </c>
      <c r="I8037" t="e">
        <f>VLOOKUP(J8037,Ref!L:M,2,0)</f>
        <v>#N/A</v>
      </c>
      <c r="J8037" t="s">
        <v>1398</v>
      </c>
      <c r="K8037" t="str">
        <f>VLOOKUP($J8037,Ref!$D:$H,2,0)</f>
        <v xml:space="preserve">Stanbridge                                   </v>
      </c>
      <c r="L8037" t="str">
        <f>VLOOKUP($J8037,Ref!$D:$H,3,0)</f>
        <v>Totternhoe, Stanbridge and Tilsworth</v>
      </c>
      <c r="M8037" t="str">
        <f>VLOOKUP($J8037,Ref!$D:$H,4,0)</f>
        <v>Dunstable Deanery</v>
      </c>
      <c r="N8037" t="str">
        <f>VLOOKUP($J8037,Ref!$D:$H,5,0)</f>
        <v>Archdeaconry of Bedford</v>
      </c>
      <c r="S8037">
        <v>600</v>
      </c>
    </row>
    <row r="8038" spans="1:19" x14ac:dyDescent="0.3">
      <c r="A8038">
        <v>2024</v>
      </c>
      <c r="C8038" t="str">
        <f>IF(GETPIVOTDATA("PS % recovery",Sheet4!$B$5,"Parish Name",K8038)&gt;99.949%,"OK","No")</f>
        <v>OK</v>
      </c>
      <c r="D8038" t="e">
        <f>VLOOKUP(J8038,'Ref2'!C:E,3,0)</f>
        <v>#N/A</v>
      </c>
      <c r="F8038">
        <v>4</v>
      </c>
      <c r="I8038" t="e">
        <f>VLOOKUP(J8038,Ref!L:M,2,0)</f>
        <v>#N/A</v>
      </c>
      <c r="J8038" t="s">
        <v>1394</v>
      </c>
      <c r="K8038" t="str">
        <f>VLOOKUP($J8038,Ref!$D:$H,2,0)</f>
        <v xml:space="preserve">Studham                                      </v>
      </c>
      <c r="L8038" t="str">
        <f>VLOOKUP($J8038,Ref!$D:$H,3,0)</f>
        <v>Kensworth, Studham and Whipsnade</v>
      </c>
      <c r="M8038" t="str">
        <f>VLOOKUP($J8038,Ref!$D:$H,4,0)</f>
        <v>Dunstable Deanery</v>
      </c>
      <c r="N8038" t="str">
        <f>VLOOKUP($J8038,Ref!$D:$H,5,0)</f>
        <v>Archdeaconry of Bedford</v>
      </c>
      <c r="S8038">
        <v>1917</v>
      </c>
    </row>
    <row r="8039" spans="1:19" x14ac:dyDescent="0.3">
      <c r="A8039">
        <v>2024</v>
      </c>
      <c r="C8039" t="str">
        <f>IF(GETPIVOTDATA("PS % recovery",Sheet4!$B$5,"Parish Name",K8039)&gt;99.949%,"OK","No")</f>
        <v>No</v>
      </c>
      <c r="D8039" t="e">
        <f>VLOOKUP(J8039,'Ref2'!C:E,3,0)</f>
        <v>#N/A</v>
      </c>
      <c r="F8039">
        <v>4</v>
      </c>
      <c r="I8039" t="e">
        <f>VLOOKUP(J8039,Ref!L:M,2,0)</f>
        <v>#N/A</v>
      </c>
      <c r="J8039" t="s">
        <v>1400</v>
      </c>
      <c r="K8039" t="str">
        <f>VLOOKUP($J8039,Ref!$D:$H,2,0)</f>
        <v xml:space="preserve">Tilsworth                                    </v>
      </c>
      <c r="L8039" t="str">
        <f>VLOOKUP($J8039,Ref!$D:$H,3,0)</f>
        <v>Totternhoe, Stanbridge and Tilsworth</v>
      </c>
      <c r="M8039" t="str">
        <f>VLOOKUP($J8039,Ref!$D:$H,4,0)</f>
        <v>Dunstable Deanery</v>
      </c>
      <c r="N8039" t="str">
        <f>VLOOKUP($J8039,Ref!$D:$H,5,0)</f>
        <v>Archdeaconry of Bedford</v>
      </c>
      <c r="S8039">
        <v>937</v>
      </c>
    </row>
    <row r="8040" spans="1:19" x14ac:dyDescent="0.3">
      <c r="A8040">
        <v>2024</v>
      </c>
      <c r="C8040" t="str">
        <f>IF(GETPIVOTDATA("PS % recovery",Sheet4!$B$5,"Parish Name",K8040)&gt;99.949%,"OK","No")</f>
        <v>No</v>
      </c>
      <c r="D8040" t="e">
        <f>VLOOKUP(J8040,'Ref2'!C:E,3,0)</f>
        <v>#N/A</v>
      </c>
      <c r="F8040">
        <v>4</v>
      </c>
      <c r="I8040" t="e">
        <f>VLOOKUP(J8040,Ref!L:M,2,0)</f>
        <v>#N/A</v>
      </c>
      <c r="J8040" t="s">
        <v>1382</v>
      </c>
      <c r="K8040" t="str">
        <f>VLOOKUP($J8040,Ref!$D:$H,2,0)</f>
        <v xml:space="preserve">Toddington                                   </v>
      </c>
      <c r="L8040" t="str">
        <f>VLOOKUP($J8040,Ref!$D:$H,3,0)</f>
        <v>Toddington and Chalgrave</v>
      </c>
      <c r="M8040" t="str">
        <f>VLOOKUP($J8040,Ref!$D:$H,4,0)</f>
        <v>Dunstable Deanery</v>
      </c>
      <c r="N8040" t="str">
        <f>VLOOKUP($J8040,Ref!$D:$H,5,0)</f>
        <v>Archdeaconry of Bedford</v>
      </c>
      <c r="S8040">
        <v>1772.83</v>
      </c>
    </row>
    <row r="8041" spans="1:19" x14ac:dyDescent="0.3">
      <c r="A8041">
        <v>2024</v>
      </c>
      <c r="C8041" t="str">
        <f>IF(GETPIVOTDATA("PS % recovery",Sheet4!$B$5,"Parish Name",K8041)&gt;99.949%,"OK","No")</f>
        <v>OK</v>
      </c>
      <c r="D8041" t="e">
        <f>VLOOKUP(J8041,'Ref2'!C:E,3,0)</f>
        <v>#N/A</v>
      </c>
      <c r="F8041">
        <v>4</v>
      </c>
      <c r="I8041" t="e">
        <f>VLOOKUP(J8041,Ref!L:M,2,0)</f>
        <v>#N/A</v>
      </c>
      <c r="J8041" t="s">
        <v>1402</v>
      </c>
      <c r="K8041" t="str">
        <f>VLOOKUP($J8041,Ref!$D:$H,2,0)</f>
        <v xml:space="preserve">Totternhoe                                   </v>
      </c>
      <c r="L8041" t="str">
        <f>VLOOKUP($J8041,Ref!$D:$H,3,0)</f>
        <v>Totternhoe, Stanbridge and Tilsworth</v>
      </c>
      <c r="M8041" t="str">
        <f>VLOOKUP($J8041,Ref!$D:$H,4,0)</f>
        <v>Dunstable Deanery</v>
      </c>
      <c r="N8041" t="str">
        <f>VLOOKUP($J8041,Ref!$D:$H,5,0)</f>
        <v>Archdeaconry of Bedford</v>
      </c>
      <c r="S8041">
        <v>6106</v>
      </c>
    </row>
    <row r="8042" spans="1:19" x14ac:dyDescent="0.3">
      <c r="A8042">
        <v>2024</v>
      </c>
      <c r="C8042" t="str">
        <f>IF(GETPIVOTDATA("PS % recovery",Sheet4!$B$5,"Parish Name",K8042)&gt;99.949%,"OK","No")</f>
        <v>OK</v>
      </c>
      <c r="D8042" t="e">
        <f>VLOOKUP(J8042,'Ref2'!C:E,3,0)</f>
        <v>#N/A</v>
      </c>
      <c r="F8042">
        <v>4</v>
      </c>
      <c r="I8042" t="e">
        <f>VLOOKUP(J8042,Ref!L:M,2,0)</f>
        <v>#N/A</v>
      </c>
      <c r="J8042" t="s">
        <v>1396</v>
      </c>
      <c r="K8042" t="str">
        <f>VLOOKUP($J8042,Ref!$D:$H,2,0)</f>
        <v xml:space="preserve">Whipsnade                                    </v>
      </c>
      <c r="L8042" t="str">
        <f>VLOOKUP($J8042,Ref!$D:$H,3,0)</f>
        <v>Kensworth, Studham and Whipsnade</v>
      </c>
      <c r="M8042" t="str">
        <f>VLOOKUP($J8042,Ref!$D:$H,4,0)</f>
        <v>Dunstable Deanery</v>
      </c>
      <c r="N8042" t="str">
        <f>VLOOKUP($J8042,Ref!$D:$H,5,0)</f>
        <v>Archdeaconry of Bedford</v>
      </c>
      <c r="S8042">
        <v>1908</v>
      </c>
    </row>
    <row r="8043" spans="1:19" x14ac:dyDescent="0.3">
      <c r="A8043">
        <v>2024</v>
      </c>
      <c r="C8043" t="str">
        <f>IF(GETPIVOTDATA("PS % recovery",Sheet4!$B$5,"Parish Name",K8043)&gt;99.949%,"OK","No")</f>
        <v>No</v>
      </c>
      <c r="D8043" t="e">
        <f>VLOOKUP(J8043,'Ref2'!C:E,3,0)</f>
        <v>#N/A</v>
      </c>
      <c r="F8043">
        <v>4</v>
      </c>
      <c r="I8043" t="e">
        <f>VLOOKUP(J8043,Ref!L:M,2,0)</f>
        <v>#N/A</v>
      </c>
      <c r="J8043" t="s">
        <v>1406</v>
      </c>
      <c r="K8043" t="str">
        <f>VLOOKUP($J8043,Ref!$D:$H,2,0)</f>
        <v xml:space="preserve">Caddington                                   </v>
      </c>
      <c r="L8043" t="str">
        <f>VLOOKUP($J8043,Ref!$D:$H,3,0)</f>
        <v>Caddington</v>
      </c>
      <c r="M8043" t="str">
        <f>VLOOKUP($J8043,Ref!$D:$H,4,0)</f>
        <v>Luton Deanery</v>
      </c>
      <c r="N8043" t="str">
        <f>VLOOKUP($J8043,Ref!$D:$H,5,0)</f>
        <v>Archdeaconry of Bedford</v>
      </c>
      <c r="S8043">
        <v>1000</v>
      </c>
    </row>
    <row r="8044" spans="1:19" x14ac:dyDescent="0.3">
      <c r="A8044">
        <v>2024</v>
      </c>
      <c r="C8044" t="str">
        <f>IF(GETPIVOTDATA("PS % recovery",Sheet4!$B$5,"Parish Name",K8044)&gt;99.949%,"OK","No")</f>
        <v>OK</v>
      </c>
      <c r="D8044" t="e">
        <f>VLOOKUP(J8044,'Ref2'!C:E,3,0)</f>
        <v>#N/A</v>
      </c>
      <c r="F8044">
        <v>4</v>
      </c>
      <c r="I8044" t="e">
        <f>VLOOKUP(J8044,Ref!L:M,2,0)</f>
        <v>#N/A</v>
      </c>
      <c r="J8044" t="s">
        <v>1410</v>
      </c>
      <c r="K8044" t="str">
        <f>VLOOKUP($J8044,Ref!$D:$H,2,0)</f>
        <v xml:space="preserve">Farley Hill, St John the Baptist             </v>
      </c>
      <c r="L8044" t="str">
        <f>VLOOKUP($J8044,Ref!$D:$H,3,0)</f>
        <v>Farley Hill, St John the Baptist</v>
      </c>
      <c r="M8044" t="str">
        <f>VLOOKUP($J8044,Ref!$D:$H,4,0)</f>
        <v>Luton Deanery</v>
      </c>
      <c r="N8044" t="str">
        <f>VLOOKUP($J8044,Ref!$D:$H,5,0)</f>
        <v>Archdeaconry of Bedford</v>
      </c>
      <c r="S8044">
        <v>5000</v>
      </c>
    </row>
    <row r="8045" spans="1:19" x14ac:dyDescent="0.3">
      <c r="A8045">
        <v>2024</v>
      </c>
      <c r="C8045" t="str">
        <f>IF(GETPIVOTDATA("PS % recovery",Sheet4!$B$5,"Parish Name",K8045)&gt;99.949%,"OK","No")</f>
        <v>No</v>
      </c>
      <c r="D8045" t="e">
        <f>VLOOKUP(J8045,'Ref2'!C:E,3,0)</f>
        <v>#N/A</v>
      </c>
      <c r="F8045">
        <v>4</v>
      </c>
      <c r="I8045" t="str">
        <f>VLOOKUP(J8045,Ref!L:M,2,0)</f>
        <v>Yes</v>
      </c>
      <c r="J8045" t="s">
        <v>1412</v>
      </c>
      <c r="K8045" t="str">
        <f>VLOOKUP($J8045,Ref!$D:$H,2,0)</f>
        <v xml:space="preserve">Leagrave, St Luke                            </v>
      </c>
      <c r="L8045" t="str">
        <f>VLOOKUP($J8045,Ref!$D:$H,3,0)</f>
        <v>Leagrave, St Luke</v>
      </c>
      <c r="M8045" t="str">
        <f>VLOOKUP($J8045,Ref!$D:$H,4,0)</f>
        <v>Luton Deanery</v>
      </c>
      <c r="N8045" t="str">
        <f>VLOOKUP($J8045,Ref!$D:$H,5,0)</f>
        <v>Archdeaconry of Bedford</v>
      </c>
      <c r="S8045">
        <v>3000</v>
      </c>
    </row>
    <row r="8046" spans="1:19" x14ac:dyDescent="0.3">
      <c r="A8046">
        <v>2024</v>
      </c>
      <c r="C8046" t="str">
        <f>IF(GETPIVOTDATA("PS % recovery",Sheet4!$B$5,"Parish Name",K8046)&gt;99.949%,"OK","No")</f>
        <v>OK</v>
      </c>
      <c r="D8046" t="e">
        <f>VLOOKUP(J8046,'Ref2'!C:E,3,0)</f>
        <v>#N/A</v>
      </c>
      <c r="F8046">
        <v>4</v>
      </c>
      <c r="I8046" t="e">
        <f>VLOOKUP(J8046,Ref!L:M,2,0)</f>
        <v>#N/A</v>
      </c>
      <c r="J8046" t="s">
        <v>1416</v>
      </c>
      <c r="K8046" t="str">
        <f>VLOOKUP($J8046,Ref!$D:$H,2,0)</f>
        <v xml:space="preserve">Luton, All Saints with St Peter              </v>
      </c>
      <c r="L8046" t="str">
        <f>VLOOKUP($J8046,Ref!$D:$H,3,0)</f>
        <v>Luton, All Saints with St Peter</v>
      </c>
      <c r="M8046" t="str">
        <f>VLOOKUP($J8046,Ref!$D:$H,4,0)</f>
        <v>Luton Deanery</v>
      </c>
      <c r="N8046" t="str">
        <f>VLOOKUP($J8046,Ref!$D:$H,5,0)</f>
        <v>Archdeaconry of Bedford</v>
      </c>
      <c r="S8046">
        <v>2250</v>
      </c>
    </row>
    <row r="8047" spans="1:19" x14ac:dyDescent="0.3">
      <c r="A8047">
        <v>2024</v>
      </c>
      <c r="C8047" t="str">
        <f>IF(GETPIVOTDATA("PS % recovery",Sheet4!$B$5,"Parish Name",K8047)&gt;99.949%,"OK","No")</f>
        <v>No</v>
      </c>
      <c r="D8047" t="e">
        <f>VLOOKUP(J8047,'Ref2'!C:E,3,0)</f>
        <v>#N/A</v>
      </c>
      <c r="F8047">
        <v>4</v>
      </c>
      <c r="I8047" t="e">
        <f>VLOOKUP(J8047,Ref!L:M,2,0)</f>
        <v>#N/A</v>
      </c>
      <c r="J8047" t="s">
        <v>1432</v>
      </c>
      <c r="K8047" t="str">
        <f>VLOOKUP($J8047,Ref!$D:$H,2,0)</f>
        <v xml:space="preserve">Marsh Farm                                   </v>
      </c>
      <c r="L8047" t="str">
        <f>VLOOKUP($J8047,Ref!$D:$H,3,0)</f>
        <v>Marsh Farm</v>
      </c>
      <c r="M8047" t="str">
        <f>VLOOKUP($J8047,Ref!$D:$H,4,0)</f>
        <v>Luton Deanery</v>
      </c>
      <c r="N8047" t="str">
        <f>VLOOKUP($J8047,Ref!$D:$H,5,0)</f>
        <v>Archdeaconry of Bedford</v>
      </c>
      <c r="S8047">
        <v>500</v>
      </c>
    </row>
    <row r="8048" spans="1:19" x14ac:dyDescent="0.3">
      <c r="A8048">
        <v>2024</v>
      </c>
      <c r="C8048" t="str">
        <f>IF(GETPIVOTDATA("PS % recovery",Sheet4!$B$5,"Parish Name",K8048)&gt;99.949%,"OK","No")</f>
        <v>No</v>
      </c>
      <c r="D8048" t="e">
        <f>VLOOKUP(J8048,'Ref2'!C:E,3,0)</f>
        <v>#N/A</v>
      </c>
      <c r="F8048">
        <v>4</v>
      </c>
      <c r="I8048" t="e">
        <f>VLOOKUP(J8048,Ref!L:M,2,0)</f>
        <v>#N/A</v>
      </c>
      <c r="J8048" t="s">
        <v>1420</v>
      </c>
      <c r="K8048" t="str">
        <f>VLOOKUP($J8048,Ref!$D:$H,2,0)</f>
        <v xml:space="preserve">Luton, St Andrew                             </v>
      </c>
      <c r="L8048" t="str">
        <f>VLOOKUP($J8048,Ref!$D:$H,3,0)</f>
        <v>Luton, St Andrew</v>
      </c>
      <c r="M8048" t="str">
        <f>VLOOKUP($J8048,Ref!$D:$H,4,0)</f>
        <v>Luton Deanery</v>
      </c>
      <c r="N8048" t="str">
        <f>VLOOKUP($J8048,Ref!$D:$H,5,0)</f>
        <v>Archdeaconry of Bedford</v>
      </c>
      <c r="S8048">
        <v>0</v>
      </c>
    </row>
    <row r="8049" spans="1:19" x14ac:dyDescent="0.3">
      <c r="A8049">
        <v>2024</v>
      </c>
      <c r="C8049" t="str">
        <f>IF(GETPIVOTDATA("PS % recovery",Sheet4!$B$5,"Parish Name",K8049)&gt;99.949%,"OK","No")</f>
        <v>No</v>
      </c>
      <c r="D8049" t="e">
        <f>VLOOKUP(J8049,'Ref2'!C:E,3,0)</f>
        <v>#N/A</v>
      </c>
      <c r="F8049">
        <v>4</v>
      </c>
      <c r="I8049" t="e">
        <f>VLOOKUP(J8049,Ref!L:M,2,0)</f>
        <v>#N/A</v>
      </c>
      <c r="J8049" t="s">
        <v>1422</v>
      </c>
      <c r="K8049" t="str">
        <f>VLOOKUP($J8049,Ref!$D:$H,2,0)</f>
        <v xml:space="preserve">Luton, St Anne with St Christopher           </v>
      </c>
      <c r="L8049" t="str">
        <f>VLOOKUP($J8049,Ref!$D:$H,3,0)</f>
        <v>Luton, St Anne with St Christopher</v>
      </c>
      <c r="M8049" t="str">
        <f>VLOOKUP($J8049,Ref!$D:$H,4,0)</f>
        <v>Luton Deanery</v>
      </c>
      <c r="N8049" t="str">
        <f>VLOOKUP($J8049,Ref!$D:$H,5,0)</f>
        <v>Archdeaconry of Bedford</v>
      </c>
      <c r="S8049">
        <v>1500</v>
      </c>
    </row>
    <row r="8050" spans="1:19" x14ac:dyDescent="0.3">
      <c r="A8050">
        <v>2024</v>
      </c>
      <c r="C8050" t="str">
        <f>IF(GETPIVOTDATA("PS % recovery",Sheet4!$B$5,"Parish Name",K8050)&gt;99.949%,"OK","No")</f>
        <v>No</v>
      </c>
      <c r="D8050" t="e">
        <f>VLOOKUP(J8050,'Ref2'!C:E,3,0)</f>
        <v>#N/A</v>
      </c>
      <c r="F8050">
        <v>4</v>
      </c>
      <c r="I8050" t="e">
        <f>VLOOKUP(J8050,Ref!L:M,2,0)</f>
        <v>#N/A</v>
      </c>
      <c r="J8050" t="s">
        <v>1414</v>
      </c>
      <c r="K8050" t="str">
        <f>VLOOKUP($J8050,Ref!$D:$H,2,0)</f>
        <v xml:space="preserve">Luton, St Augustine, Limbury                 </v>
      </c>
      <c r="L8050" t="str">
        <f>VLOOKUP($J8050,Ref!$D:$H,3,0)</f>
        <v>Luton, Saint Augustine, Limbury with Holy Trinity</v>
      </c>
      <c r="M8050" t="str">
        <f>VLOOKUP($J8050,Ref!$D:$H,4,0)</f>
        <v>Luton Deanery</v>
      </c>
      <c r="N8050" t="str">
        <f>VLOOKUP($J8050,Ref!$D:$H,5,0)</f>
        <v>Archdeaconry of Bedford</v>
      </c>
      <c r="S8050">
        <v>4100</v>
      </c>
    </row>
    <row r="8051" spans="1:19" x14ac:dyDescent="0.3">
      <c r="A8051">
        <v>2024</v>
      </c>
      <c r="C8051" t="str">
        <f>IF(GETPIVOTDATA("PS % recovery",Sheet4!$B$5,"Parish Name",K8051)&gt;99.949%,"OK","No")</f>
        <v>No</v>
      </c>
      <c r="D8051" t="str">
        <f>VLOOKUP(J8051,'Ref2'!C:E,3,0)</f>
        <v>LLF</v>
      </c>
      <c r="F8051">
        <v>4</v>
      </c>
      <c r="I8051" t="e">
        <f>VLOOKUP(J8051,Ref!L:M,2,0)</f>
        <v>#N/A</v>
      </c>
      <c r="J8051" t="s">
        <v>1424</v>
      </c>
      <c r="K8051" t="str">
        <f>VLOOKUP($J8051,Ref!$D:$H,2,0)</f>
        <v xml:space="preserve">Luton, St Francis                            </v>
      </c>
      <c r="L8051" t="str">
        <f>VLOOKUP($J8051,Ref!$D:$H,3,0)</f>
        <v>Luton, St Francis</v>
      </c>
      <c r="M8051" t="str">
        <f>VLOOKUP($J8051,Ref!$D:$H,4,0)</f>
        <v>Luton Deanery</v>
      </c>
      <c r="N8051" t="str">
        <f>VLOOKUP($J8051,Ref!$D:$H,5,0)</f>
        <v>Archdeaconry of Bedford</v>
      </c>
      <c r="S8051">
        <v>0</v>
      </c>
    </row>
    <row r="8052" spans="1:19" x14ac:dyDescent="0.3">
      <c r="A8052">
        <v>2024</v>
      </c>
      <c r="C8052" t="str">
        <f>IF(GETPIVOTDATA("PS % recovery",Sheet4!$B$5,"Parish Name",K8052)&gt;99.949%,"OK","No")</f>
        <v>OK</v>
      </c>
      <c r="D8052" t="str">
        <f>VLOOKUP(J8052,'Ref2'!C:E,3,0)</f>
        <v>LLF</v>
      </c>
      <c r="F8052">
        <v>4</v>
      </c>
      <c r="I8052" t="e">
        <f>VLOOKUP(J8052,Ref!L:M,2,0)</f>
        <v>#N/A</v>
      </c>
      <c r="J8052" t="s">
        <v>1418</v>
      </c>
      <c r="K8052" t="str">
        <f>VLOOKUP($J8052,Ref!$D:$H,2,0)</f>
        <v xml:space="preserve">Luton, St Hugh, Lewsey                       </v>
      </c>
      <c r="L8052" t="str">
        <f>VLOOKUP($J8052,Ref!$D:$H,3,0)</f>
        <v>Luton, St Hugh, Lewsey</v>
      </c>
      <c r="M8052" t="str">
        <f>VLOOKUP($J8052,Ref!$D:$H,4,0)</f>
        <v>Luton Deanery</v>
      </c>
      <c r="N8052" t="str">
        <f>VLOOKUP($J8052,Ref!$D:$H,5,0)</f>
        <v>Archdeaconry of Bedford</v>
      </c>
      <c r="S8052">
        <v>4337</v>
      </c>
    </row>
    <row r="8053" spans="1:19" x14ac:dyDescent="0.3">
      <c r="A8053">
        <v>2024</v>
      </c>
      <c r="C8053" t="str">
        <f>IF(GETPIVOTDATA("PS % recovery",Sheet4!$B$5,"Parish Name",K8053)&gt;99.949%,"OK","No")</f>
        <v>OK</v>
      </c>
      <c r="D8053" t="e">
        <f>VLOOKUP(J8053,'Ref2'!C:E,3,0)</f>
        <v>#N/A</v>
      </c>
      <c r="F8053">
        <v>4</v>
      </c>
      <c r="I8053" t="e">
        <f>VLOOKUP(J8053,Ref!L:M,2,0)</f>
        <v>#N/A</v>
      </c>
      <c r="J8053" t="s">
        <v>1426</v>
      </c>
      <c r="K8053" t="str">
        <f>VLOOKUP($J8053,Ref!$D:$H,2,0)</f>
        <v xml:space="preserve">Luton                                        </v>
      </c>
      <c r="L8053" t="str">
        <f>VLOOKUP($J8053,Ref!$D:$H,3,0)</f>
        <v>Luton</v>
      </c>
      <c r="M8053" t="str">
        <f>VLOOKUP($J8053,Ref!$D:$H,4,0)</f>
        <v>Luton Deanery</v>
      </c>
      <c r="N8053" t="str">
        <f>VLOOKUP($J8053,Ref!$D:$H,5,0)</f>
        <v>Archdeaconry of Bedford</v>
      </c>
      <c r="S8053">
        <v>4000</v>
      </c>
    </row>
    <row r="8054" spans="1:19" x14ac:dyDescent="0.3">
      <c r="A8054">
        <v>2024</v>
      </c>
      <c r="C8054" t="str">
        <f>IF(GETPIVOTDATA("PS % recovery",Sheet4!$B$5,"Parish Name",K8054)&gt;99.949%,"OK","No")</f>
        <v>No</v>
      </c>
      <c r="D8054" t="e">
        <f>VLOOKUP(J8054,'Ref2'!C:E,3,0)</f>
        <v>#N/A</v>
      </c>
      <c r="F8054">
        <v>4</v>
      </c>
      <c r="I8054" t="e">
        <f>VLOOKUP(J8054,Ref!L:M,2,0)</f>
        <v>#N/A</v>
      </c>
      <c r="J8054" t="s">
        <v>1428</v>
      </c>
      <c r="K8054" t="str">
        <f>VLOOKUP($J8054,Ref!$D:$H,2,0)</f>
        <v xml:space="preserve">Luton, St Paul                               </v>
      </c>
      <c r="L8054" t="str">
        <f>VLOOKUP($J8054,Ref!$D:$H,3,0)</f>
        <v>Luton, St Paul</v>
      </c>
      <c r="M8054" t="str">
        <f>VLOOKUP($J8054,Ref!$D:$H,4,0)</f>
        <v>Luton Deanery</v>
      </c>
      <c r="N8054" t="str">
        <f>VLOOKUP($J8054,Ref!$D:$H,5,0)</f>
        <v>Archdeaconry of Bedford</v>
      </c>
      <c r="S8054">
        <v>1250</v>
      </c>
    </row>
    <row r="8055" spans="1:19" x14ac:dyDescent="0.3">
      <c r="A8055">
        <v>2024</v>
      </c>
      <c r="C8055" t="str">
        <f>IF(GETPIVOTDATA("PS % recovery",Sheet4!$B$5,"Parish Name",K8055)&gt;99.949%,"OK","No")</f>
        <v>No</v>
      </c>
      <c r="D8055" t="e">
        <f>VLOOKUP(J8055,'Ref2'!C:E,3,0)</f>
        <v>#N/A</v>
      </c>
      <c r="F8055">
        <v>4</v>
      </c>
      <c r="I8055" t="e">
        <f>VLOOKUP(J8055,Ref!L:M,2,0)</f>
        <v>#N/A</v>
      </c>
      <c r="J8055" t="s">
        <v>1430</v>
      </c>
      <c r="K8055" t="str">
        <f>VLOOKUP($J8055,Ref!$D:$H,2,0)</f>
        <v xml:space="preserve">Luton, St Saviour                            </v>
      </c>
      <c r="L8055" t="str">
        <f>VLOOKUP($J8055,Ref!$D:$H,3,0)</f>
        <v>Luton, St Saviour</v>
      </c>
      <c r="M8055" t="str">
        <f>VLOOKUP($J8055,Ref!$D:$H,4,0)</f>
        <v>Luton Deanery</v>
      </c>
      <c r="N8055" t="str">
        <f>VLOOKUP($J8055,Ref!$D:$H,5,0)</f>
        <v>Archdeaconry of Bedford</v>
      </c>
      <c r="S8055">
        <v>0</v>
      </c>
    </row>
    <row r="8056" spans="1:19" x14ac:dyDescent="0.3">
      <c r="A8056">
        <v>2024</v>
      </c>
      <c r="C8056" t="str">
        <f>IF(GETPIVOTDATA("PS % recovery",Sheet4!$B$5,"Parish Name",K8056)&gt;99.949%,"OK","No")</f>
        <v>OK</v>
      </c>
      <c r="D8056" t="e">
        <f>VLOOKUP(J8056,'Ref2'!C:E,3,0)</f>
        <v>#N/A</v>
      </c>
      <c r="F8056">
        <v>4</v>
      </c>
      <c r="I8056" t="e">
        <f>VLOOKUP(J8056,Ref!L:M,2,0)</f>
        <v>#N/A</v>
      </c>
      <c r="J8056" t="s">
        <v>1434</v>
      </c>
      <c r="K8056" t="str">
        <f>VLOOKUP($J8056,Ref!$D:$H,2,0)</f>
        <v xml:space="preserve">Stopsley, St Thomas                          </v>
      </c>
      <c r="L8056" t="str">
        <f>VLOOKUP($J8056,Ref!$D:$H,3,0)</f>
        <v>Stopsley, St Thomas</v>
      </c>
      <c r="M8056" t="str">
        <f>VLOOKUP($J8056,Ref!$D:$H,4,0)</f>
        <v>Luton Deanery</v>
      </c>
      <c r="N8056" t="str">
        <f>VLOOKUP($J8056,Ref!$D:$H,5,0)</f>
        <v>Archdeaconry of Bedford</v>
      </c>
      <c r="S8056">
        <v>0</v>
      </c>
    </row>
    <row r="8057" spans="1:19" x14ac:dyDescent="0.3">
      <c r="A8057">
        <v>2024</v>
      </c>
      <c r="C8057" t="str">
        <f>IF(GETPIVOTDATA("PS % recovery",Sheet4!$B$5,"Parish Name",K8057)&gt;99.949%,"OK","No")</f>
        <v>No</v>
      </c>
      <c r="D8057" t="str">
        <f>VLOOKUP(J8057,'Ref2'!C:E,3,0)</f>
        <v>LLF</v>
      </c>
      <c r="F8057">
        <v>4</v>
      </c>
      <c r="I8057" t="e">
        <f>VLOOKUP(J8057,Ref!L:M,2,0)</f>
        <v>#N/A</v>
      </c>
      <c r="J8057" t="s">
        <v>1404</v>
      </c>
      <c r="K8057" t="str">
        <f>VLOOKUP($J8057,Ref!$D:$H,2,0)</f>
        <v xml:space="preserve">Bushmead                                     </v>
      </c>
      <c r="L8057" t="str">
        <f>VLOOKUP($J8057,Ref!$D:$H,3,0)</f>
        <v>Bushmead</v>
      </c>
      <c r="M8057" t="str">
        <f>VLOOKUP($J8057,Ref!$D:$H,4,0)</f>
        <v>Luton Deanery</v>
      </c>
      <c r="N8057" t="str">
        <f>VLOOKUP($J8057,Ref!$D:$H,5,0)</f>
        <v>Archdeaconry of Bedford</v>
      </c>
      <c r="S8057">
        <v>9265.51</v>
      </c>
    </row>
    <row r="8058" spans="1:19" x14ac:dyDescent="0.3">
      <c r="A8058">
        <v>2024</v>
      </c>
      <c r="C8058" t="str">
        <f>IF(GETPIVOTDATA("PS % recovery",Sheet4!$B$5,"Parish Name",K8058)&gt;99.949%,"OK","No")</f>
        <v>No</v>
      </c>
      <c r="D8058" t="e">
        <f>VLOOKUP(J8058,'Ref2'!C:E,3,0)</f>
        <v>#N/A</v>
      </c>
      <c r="F8058">
        <v>4</v>
      </c>
      <c r="I8058" t="e">
        <f>VLOOKUP(J8058,Ref!L:M,2,0)</f>
        <v>#N/A</v>
      </c>
      <c r="J8058" t="s">
        <v>1436</v>
      </c>
      <c r="K8058" t="str">
        <f>VLOOKUP($J8058,Ref!$D:$H,2,0)</f>
        <v xml:space="preserve">Streatley                                    </v>
      </c>
      <c r="L8058" t="str">
        <f>VLOOKUP($J8058,Ref!$D:$H,3,0)</f>
        <v>Streatley</v>
      </c>
      <c r="M8058" t="str">
        <f>VLOOKUP($J8058,Ref!$D:$H,4,0)</f>
        <v>Luton Deanery</v>
      </c>
      <c r="N8058" t="str">
        <f>VLOOKUP($J8058,Ref!$D:$H,5,0)</f>
        <v>Archdeaconry of Bedford</v>
      </c>
      <c r="S8058">
        <v>3500</v>
      </c>
    </row>
    <row r="8059" spans="1:19" x14ac:dyDescent="0.3">
      <c r="A8059">
        <v>2024</v>
      </c>
      <c r="C8059" t="str">
        <f>IF(GETPIVOTDATA("PS % recovery",Sheet4!$B$5,"Parish Name",K8059)&gt;99.949%,"OK","No")</f>
        <v>No</v>
      </c>
      <c r="D8059" t="e">
        <f>VLOOKUP(J8059,'Ref2'!C:E,3,0)</f>
        <v>#N/A</v>
      </c>
      <c r="F8059">
        <v>4</v>
      </c>
      <c r="I8059" t="e">
        <f>VLOOKUP(J8059,Ref!L:M,2,0)</f>
        <v>#N/A</v>
      </c>
      <c r="J8059" t="s">
        <v>1438</v>
      </c>
      <c r="K8059" t="str">
        <f>VLOOKUP($J8059,Ref!$D:$H,2,0)</f>
        <v xml:space="preserve">Sundon                                       </v>
      </c>
      <c r="L8059" t="str">
        <f>VLOOKUP($J8059,Ref!$D:$H,3,0)</f>
        <v>Sundon</v>
      </c>
      <c r="M8059" t="str">
        <f>VLOOKUP($J8059,Ref!$D:$H,4,0)</f>
        <v>Luton Deanery</v>
      </c>
      <c r="N8059" t="str">
        <f>VLOOKUP($J8059,Ref!$D:$H,5,0)</f>
        <v>Archdeaconry of Bedford</v>
      </c>
      <c r="S8059">
        <v>750</v>
      </c>
    </row>
    <row r="8060" spans="1:19" x14ac:dyDescent="0.3">
      <c r="A8060">
        <v>2024</v>
      </c>
      <c r="C8060" t="str">
        <f>IF(GETPIVOTDATA("PS % recovery",Sheet4!$B$5,"Parish Name",K8060)&gt;99.949%,"OK","No")</f>
        <v>OK</v>
      </c>
      <c r="D8060" t="e">
        <f>VLOOKUP(J8060,'Ref2'!C:E,3,0)</f>
        <v>#N/A</v>
      </c>
      <c r="F8060">
        <v>4</v>
      </c>
      <c r="I8060" t="e">
        <f>VLOOKUP(J8060,Ref!L:M,2,0)</f>
        <v>#N/A</v>
      </c>
      <c r="J8060" t="s">
        <v>1408</v>
      </c>
      <c r="K8060" t="str">
        <f>VLOOKUP($J8060,Ref!$D:$H,2,0)</f>
        <v xml:space="preserve">Woodside, St Andrew                          </v>
      </c>
      <c r="L8060" t="str">
        <f>VLOOKUP($J8060,Ref!$D:$H,3,0)</f>
        <v>Woodside</v>
      </c>
      <c r="M8060" t="str">
        <f>VLOOKUP($J8060,Ref!$D:$H,4,0)</f>
        <v>Luton Deanery</v>
      </c>
      <c r="N8060" t="str">
        <f>VLOOKUP($J8060,Ref!$D:$H,5,0)</f>
        <v>Archdeaconry of Bedford</v>
      </c>
      <c r="S8060">
        <v>2000</v>
      </c>
    </row>
    <row r="8061" spans="1:19" x14ac:dyDescent="0.3">
      <c r="A8061">
        <v>2024</v>
      </c>
      <c r="C8061" t="str">
        <f>IF(GETPIVOTDATA("PS % recovery",Sheet4!$B$5,"Parish Name",K8061)&gt;99.949%,"OK","No")</f>
        <v>No</v>
      </c>
      <c r="D8061" t="str">
        <f>VLOOKUP(J8061,'Ref2'!C:E,3,0)</f>
        <v>LLF</v>
      </c>
      <c r="F8061">
        <v>4</v>
      </c>
      <c r="I8061" t="e">
        <f>VLOOKUP(J8061,Ref!L:M,2,0)</f>
        <v>#N/A</v>
      </c>
      <c r="J8061" t="s">
        <v>1440</v>
      </c>
      <c r="K8061" t="str">
        <f>VLOOKUP($J8061,Ref!$D:$H,2,0)</f>
        <v xml:space="preserve">Bletsoe                                      </v>
      </c>
      <c r="L8061" t="str">
        <f>VLOOKUP($J8061,Ref!$D:$H,3,0)</f>
        <v>Riseley with Bletsoe</v>
      </c>
      <c r="M8061" t="str">
        <f>VLOOKUP($J8061,Ref!$D:$H,4,0)</f>
        <v>Sharnbrook Deanery</v>
      </c>
      <c r="N8061" t="str">
        <f>VLOOKUP($J8061,Ref!$D:$H,5,0)</f>
        <v>Archdeaconry of Bedford</v>
      </c>
      <c r="S8061">
        <v>0</v>
      </c>
    </row>
    <row r="8062" spans="1:19" x14ac:dyDescent="0.3">
      <c r="A8062">
        <v>2024</v>
      </c>
      <c r="C8062" t="str">
        <f>IF(GETPIVOTDATA("PS % recovery",Sheet4!$B$5,"Parish Name",K8062)&gt;99.949%,"OK","No")</f>
        <v>No</v>
      </c>
      <c r="D8062" t="e">
        <f>VLOOKUP(J8062,'Ref2'!C:E,3,0)</f>
        <v>#N/A</v>
      </c>
      <c r="F8062">
        <v>4</v>
      </c>
      <c r="I8062" t="e">
        <f>VLOOKUP(J8062,Ref!L:M,2,0)</f>
        <v>#N/A</v>
      </c>
      <c r="J8062" t="s">
        <v>1444</v>
      </c>
      <c r="K8062" t="str">
        <f>VLOOKUP($J8062,Ref!$D:$H,2,0)</f>
        <v xml:space="preserve">Bolnhurst                                    </v>
      </c>
      <c r="L8062" t="str">
        <f>VLOOKUP($J8062,Ref!$D:$H,3,0)</f>
        <v>Bolnhurst with Keysoe</v>
      </c>
      <c r="M8062" t="str">
        <f>VLOOKUP($J8062,Ref!$D:$H,4,0)</f>
        <v>Sharnbrook Deanery</v>
      </c>
      <c r="N8062" t="str">
        <f>VLOOKUP($J8062,Ref!$D:$H,5,0)</f>
        <v>Archdeaconry of Bedford</v>
      </c>
      <c r="S8062">
        <v>0</v>
      </c>
    </row>
    <row r="8063" spans="1:19" x14ac:dyDescent="0.3">
      <c r="A8063">
        <v>2024</v>
      </c>
      <c r="C8063" t="str">
        <f>IF(GETPIVOTDATA("PS % recovery",Sheet4!$B$5,"Parish Name",K8063)&gt;99.949%,"OK","No")</f>
        <v>No</v>
      </c>
      <c r="D8063" t="e">
        <f>VLOOKUP(J8063,'Ref2'!C:E,3,0)</f>
        <v>#N/A</v>
      </c>
      <c r="F8063">
        <v>4</v>
      </c>
      <c r="I8063" t="e">
        <f>VLOOKUP(J8063,Ref!L:M,2,0)</f>
        <v>#N/A</v>
      </c>
      <c r="J8063" t="s">
        <v>1482</v>
      </c>
      <c r="K8063" t="str">
        <f>VLOOKUP($J8063,Ref!$D:$H,2,0)</f>
        <v xml:space="preserve">Bromham                                      </v>
      </c>
      <c r="L8063" t="str">
        <f>VLOOKUP($J8063,Ref!$D:$H,3,0)</f>
        <v>Bromham with Oakley and Stagsden</v>
      </c>
      <c r="M8063" t="str">
        <f>VLOOKUP($J8063,Ref!$D:$H,4,0)</f>
        <v>Sharnbrook Deanery</v>
      </c>
      <c r="N8063" t="str">
        <f>VLOOKUP($J8063,Ref!$D:$H,5,0)</f>
        <v>Archdeaconry of Bedford</v>
      </c>
      <c r="S8063">
        <v>1750</v>
      </c>
    </row>
    <row r="8064" spans="1:19" x14ac:dyDescent="0.3">
      <c r="A8064">
        <v>2024</v>
      </c>
      <c r="C8064" t="str">
        <f>IF(GETPIVOTDATA("PS % recovery",Sheet4!$B$5,"Parish Name",K8064)&gt;99.949%,"OK","No")</f>
        <v>OK</v>
      </c>
      <c r="D8064" t="e">
        <f>VLOOKUP(J8064,'Ref2'!C:E,3,0)</f>
        <v>#N/A</v>
      </c>
      <c r="F8064">
        <v>4</v>
      </c>
      <c r="I8064" t="e">
        <f>VLOOKUP(J8064,Ref!L:M,2,0)</f>
        <v>#N/A</v>
      </c>
      <c r="J8064" t="s">
        <v>1448</v>
      </c>
      <c r="K8064" t="str">
        <f>VLOOKUP($J8064,Ref!$D:$H,2,0)</f>
        <v xml:space="preserve">Carlton with Chellington (LEP)               </v>
      </c>
      <c r="L8064" t="str">
        <f>VLOOKUP($J8064,Ref!$D:$H,3,0)</f>
        <v>Chellington Team</v>
      </c>
      <c r="M8064" t="str">
        <f>VLOOKUP($J8064,Ref!$D:$H,4,0)</f>
        <v>Sharnbrook Deanery</v>
      </c>
      <c r="N8064" t="str">
        <f>VLOOKUP($J8064,Ref!$D:$H,5,0)</f>
        <v>Archdeaconry of Bedford</v>
      </c>
      <c r="S8064">
        <v>1952</v>
      </c>
    </row>
    <row r="8065" spans="1:19" x14ac:dyDescent="0.3">
      <c r="A8065">
        <v>2024</v>
      </c>
      <c r="C8065" t="str">
        <f>IF(GETPIVOTDATA("PS % recovery",Sheet4!$B$5,"Parish Name",K8065)&gt;99.949%,"OK","No")</f>
        <v>OK</v>
      </c>
      <c r="D8065" t="e">
        <f>VLOOKUP(J8065,'Ref2'!C:E,3,0)</f>
        <v>#N/A</v>
      </c>
      <c r="F8065">
        <v>4</v>
      </c>
      <c r="I8065" t="e">
        <f>VLOOKUP(J8065,Ref!L:M,2,0)</f>
        <v>#N/A</v>
      </c>
      <c r="J8065" t="s">
        <v>1488</v>
      </c>
      <c r="K8065" t="str">
        <f>VLOOKUP($J8065,Ref!$D:$H,2,0)</f>
        <v xml:space="preserve">Clapham                                      </v>
      </c>
      <c r="L8065" t="str">
        <f>VLOOKUP($J8065,Ref!$D:$H,3,0)</f>
        <v>Clapham</v>
      </c>
      <c r="M8065" t="str">
        <f>VLOOKUP($J8065,Ref!$D:$H,4,0)</f>
        <v>Sharnbrook Deanery</v>
      </c>
      <c r="N8065" t="str">
        <f>VLOOKUP($J8065,Ref!$D:$H,5,0)</f>
        <v>Archdeaconry of Bedford</v>
      </c>
      <c r="S8065">
        <v>4960</v>
      </c>
    </row>
    <row r="8066" spans="1:19" x14ac:dyDescent="0.3">
      <c r="A8066">
        <v>2024</v>
      </c>
      <c r="C8066" t="str">
        <f>IF(GETPIVOTDATA("PS % recovery",Sheet4!$B$5,"Parish Name",K8066)&gt;99.949%,"OK","No")</f>
        <v>No</v>
      </c>
      <c r="D8066" t="e">
        <f>VLOOKUP(J8066,'Ref2'!C:E,3,0)</f>
        <v>#N/A</v>
      </c>
      <c r="F8066">
        <v>4</v>
      </c>
      <c r="I8066" t="e">
        <f>VLOOKUP(J8066,Ref!L:M,2,0)</f>
        <v>#N/A</v>
      </c>
      <c r="J8066" t="s">
        <v>1452</v>
      </c>
      <c r="K8066" t="str">
        <f>VLOOKUP($J8066,Ref!$D:$H,2,0)</f>
        <v xml:space="preserve">Colmworth                                    </v>
      </c>
      <c r="L8066" t="str">
        <f>VLOOKUP($J8066,Ref!$D:$H,3,0)</f>
        <v>Wilden with Colmworth and Ravensden</v>
      </c>
      <c r="M8066" t="str">
        <f>VLOOKUP($J8066,Ref!$D:$H,4,0)</f>
        <v>Sharnbrook Deanery</v>
      </c>
      <c r="N8066" t="str">
        <f>VLOOKUP($J8066,Ref!$D:$H,5,0)</f>
        <v>Archdeaconry of Bedford</v>
      </c>
      <c r="S8066">
        <v>0</v>
      </c>
    </row>
    <row r="8067" spans="1:19" x14ac:dyDescent="0.3">
      <c r="A8067">
        <v>2024</v>
      </c>
      <c r="C8067" t="str">
        <f>IF(GETPIVOTDATA("PS % recovery",Sheet4!$B$5,"Parish Name",K8067)&gt;99.949%,"OK","No")</f>
        <v>OK</v>
      </c>
      <c r="D8067" t="e">
        <f>VLOOKUP(J8067,'Ref2'!C:E,3,0)</f>
        <v>#N/A</v>
      </c>
      <c r="F8067">
        <v>4</v>
      </c>
      <c r="I8067" t="e">
        <f>VLOOKUP(J8067,Ref!L:M,2,0)</f>
        <v>#N/A</v>
      </c>
      <c r="J8067" t="s">
        <v>1458</v>
      </c>
      <c r="K8067" t="str">
        <f>VLOOKUP($J8067,Ref!$D:$H,2,0)</f>
        <v xml:space="preserve">Felmersham                                   </v>
      </c>
      <c r="L8067" t="str">
        <f>VLOOKUP($J8067,Ref!$D:$H,3,0)</f>
        <v>Sharnbrook, Felmersham and Knotting with Souldrop</v>
      </c>
      <c r="M8067" t="str">
        <f>VLOOKUP($J8067,Ref!$D:$H,4,0)</f>
        <v>Sharnbrook Deanery</v>
      </c>
      <c r="N8067" t="str">
        <f>VLOOKUP($J8067,Ref!$D:$H,5,0)</f>
        <v>Archdeaconry of Bedford</v>
      </c>
      <c r="S8067">
        <v>2368</v>
      </c>
    </row>
    <row r="8068" spans="1:19" x14ac:dyDescent="0.3">
      <c r="A8068">
        <v>2024</v>
      </c>
      <c r="C8068" t="str">
        <f>IF(GETPIVOTDATA("PS % recovery",Sheet4!$B$5,"Parish Name",K8068)&gt;99.949%,"OK","No")</f>
        <v>No</v>
      </c>
      <c r="D8068" t="e">
        <f>VLOOKUP(J8068,'Ref2'!C:E,3,0)</f>
        <v>#N/A</v>
      </c>
      <c r="F8068">
        <v>4</v>
      </c>
      <c r="I8068" t="e">
        <f>VLOOKUP(J8068,Ref!L:M,2,0)</f>
        <v>#N/A</v>
      </c>
      <c r="J8068" t="s">
        <v>1450</v>
      </c>
      <c r="K8068" t="str">
        <f>VLOOKUP($J8068,Ref!$D:$H,2,0)</f>
        <v xml:space="preserve">Harrold (LEP)                                </v>
      </c>
      <c r="L8068" t="str">
        <f>VLOOKUP($J8068,Ref!$D:$H,3,0)</f>
        <v>Chellington Team</v>
      </c>
      <c r="M8068" t="str">
        <f>VLOOKUP($J8068,Ref!$D:$H,4,0)</f>
        <v>Sharnbrook Deanery</v>
      </c>
      <c r="N8068" t="str">
        <f>VLOOKUP($J8068,Ref!$D:$H,5,0)</f>
        <v>Archdeaconry of Bedford</v>
      </c>
      <c r="S8068">
        <v>500</v>
      </c>
    </row>
    <row r="8069" spans="1:19" x14ac:dyDescent="0.3">
      <c r="A8069">
        <v>2024</v>
      </c>
      <c r="C8069" t="str">
        <f>IF(GETPIVOTDATA("PS % recovery",Sheet4!$B$5,"Parish Name",K8069)&gt;99.949%,"OK","No")</f>
        <v>No</v>
      </c>
      <c r="D8069" t="e">
        <f>VLOOKUP(J8069,'Ref2'!C:E,3,0)</f>
        <v>#N/A</v>
      </c>
      <c r="F8069">
        <v>4</v>
      </c>
      <c r="I8069" t="e">
        <f>VLOOKUP(J8069,Ref!L:M,2,0)</f>
        <v>#N/A</v>
      </c>
      <c r="J8069" t="s">
        <v>1446</v>
      </c>
      <c r="K8069" t="str">
        <f>VLOOKUP($J8069,Ref!$D:$H,2,0)</f>
        <v xml:space="preserve">Keysoe                                       </v>
      </c>
      <c r="L8069" t="str">
        <f>VLOOKUP($J8069,Ref!$D:$H,3,0)</f>
        <v>Bolnhurst with Keysoe</v>
      </c>
      <c r="M8069" t="str">
        <f>VLOOKUP($J8069,Ref!$D:$H,4,0)</f>
        <v>Sharnbrook Deanery</v>
      </c>
      <c r="N8069" t="str">
        <f>VLOOKUP($J8069,Ref!$D:$H,5,0)</f>
        <v>Archdeaconry of Bedford</v>
      </c>
      <c r="S8069">
        <v>100</v>
      </c>
    </row>
    <row r="8070" spans="1:19" x14ac:dyDescent="0.3">
      <c r="A8070">
        <v>2024</v>
      </c>
      <c r="C8070" t="str">
        <f>IF(GETPIVOTDATA("PS % recovery",Sheet4!$B$5,"Parish Name",K8070)&gt;99.949%,"OK","No")</f>
        <v>No</v>
      </c>
      <c r="D8070" t="e">
        <f>VLOOKUP(J8070,'Ref2'!C:E,3,0)</f>
        <v>#N/A</v>
      </c>
      <c r="F8070">
        <v>4</v>
      </c>
      <c r="I8070" t="e">
        <f>VLOOKUP(J8070,Ref!L:M,2,0)</f>
        <v>#N/A</v>
      </c>
      <c r="J8070" t="s">
        <v>1464</v>
      </c>
      <c r="K8070" t="str">
        <f>VLOOKUP($J8070,Ref!$D:$H,2,0)</f>
        <v xml:space="preserve">Milton Ernest                                </v>
      </c>
      <c r="L8070" t="str">
        <f>VLOOKUP($J8070,Ref!$D:$H,3,0)</f>
        <v>Milton Ernest, Pavenham and Thurleigh</v>
      </c>
      <c r="M8070" t="str">
        <f>VLOOKUP($J8070,Ref!$D:$H,4,0)</f>
        <v>Sharnbrook Deanery</v>
      </c>
      <c r="N8070" t="str">
        <f>VLOOKUP($J8070,Ref!$D:$H,5,0)</f>
        <v>Archdeaconry of Bedford</v>
      </c>
      <c r="S8070">
        <v>500</v>
      </c>
    </row>
    <row r="8071" spans="1:19" x14ac:dyDescent="0.3">
      <c r="A8071">
        <v>2024</v>
      </c>
      <c r="C8071" t="str">
        <f>IF(GETPIVOTDATA("PS % recovery",Sheet4!$B$5,"Parish Name",K8071)&gt;99.949%,"OK","No")</f>
        <v>No</v>
      </c>
      <c r="D8071" t="e">
        <f>VLOOKUP(J8071,'Ref2'!C:E,3,0)</f>
        <v>#N/A</v>
      </c>
      <c r="F8071">
        <v>4</v>
      </c>
      <c r="I8071" t="e">
        <f>VLOOKUP(J8071,Ref!L:M,2,0)</f>
        <v>#N/A</v>
      </c>
      <c r="J8071" t="s">
        <v>1484</v>
      </c>
      <c r="K8071" t="str">
        <f>VLOOKUP($J8071,Ref!$D:$H,2,0)</f>
        <v xml:space="preserve">Oakley (LEP)                                 </v>
      </c>
      <c r="L8071" t="str">
        <f>VLOOKUP($J8071,Ref!$D:$H,3,0)</f>
        <v>Bromham with Oakley and Stagsden</v>
      </c>
      <c r="M8071" t="str">
        <f>VLOOKUP($J8071,Ref!$D:$H,4,0)</f>
        <v>Sharnbrook Deanery</v>
      </c>
      <c r="N8071" t="str">
        <f>VLOOKUP($J8071,Ref!$D:$H,5,0)</f>
        <v>Archdeaconry of Bedford</v>
      </c>
      <c r="S8071">
        <v>2670.92</v>
      </c>
    </row>
    <row r="8072" spans="1:19" x14ac:dyDescent="0.3">
      <c r="A8072">
        <v>2024</v>
      </c>
      <c r="C8072" t="str">
        <f>IF(GETPIVOTDATA("PS % recovery",Sheet4!$B$5,"Parish Name",K8072)&gt;99.949%,"OK","No")</f>
        <v>OK</v>
      </c>
      <c r="D8072" t="e">
        <f>VLOOKUP(J8072,'Ref2'!C:E,3,0)</f>
        <v>#N/A</v>
      </c>
      <c r="F8072">
        <v>4</v>
      </c>
      <c r="I8072" t="e">
        <f>VLOOKUP(J8072,Ref!L:M,2,0)</f>
        <v>#N/A</v>
      </c>
      <c r="J8072" t="s">
        <v>1468</v>
      </c>
      <c r="K8072" t="str">
        <f>VLOOKUP($J8072,Ref!$D:$H,2,0)</f>
        <v xml:space="preserve">Odell                                        </v>
      </c>
      <c r="L8072" t="str">
        <f>VLOOKUP($J8072,Ref!$D:$H,3,0)</f>
        <v>Chellington Team</v>
      </c>
      <c r="M8072" t="str">
        <f>VLOOKUP($J8072,Ref!$D:$H,4,0)</f>
        <v>Sharnbrook Deanery</v>
      </c>
      <c r="N8072" t="str">
        <f>VLOOKUP($J8072,Ref!$D:$H,5,0)</f>
        <v>Archdeaconry of Bedford</v>
      </c>
      <c r="S8072">
        <v>0</v>
      </c>
    </row>
    <row r="8073" spans="1:19" x14ac:dyDescent="0.3">
      <c r="A8073">
        <v>2024</v>
      </c>
      <c r="C8073" t="str">
        <f>IF(GETPIVOTDATA("PS % recovery",Sheet4!$B$5,"Parish Name",K8073)&gt;99.949%,"OK","No")</f>
        <v>OK</v>
      </c>
      <c r="D8073" t="e">
        <f>VLOOKUP(J8073,'Ref2'!C:E,3,0)</f>
        <v>#N/A</v>
      </c>
      <c r="F8073">
        <v>4</v>
      </c>
      <c r="I8073" t="e">
        <f>VLOOKUP(J8073,Ref!L:M,2,0)</f>
        <v>#N/A</v>
      </c>
      <c r="J8073" t="s">
        <v>1470</v>
      </c>
      <c r="K8073" t="str">
        <f>VLOOKUP($J8073,Ref!$D:$H,2,0)</f>
        <v xml:space="preserve">Pavenham                                     </v>
      </c>
      <c r="L8073" t="str">
        <f>VLOOKUP($J8073,Ref!$D:$H,3,0)</f>
        <v>Milton Ernest, Pavenham and Thurleigh</v>
      </c>
      <c r="M8073" t="str">
        <f>VLOOKUP($J8073,Ref!$D:$H,4,0)</f>
        <v>Sharnbrook Deanery</v>
      </c>
      <c r="N8073" t="str">
        <f>VLOOKUP($J8073,Ref!$D:$H,5,0)</f>
        <v>Archdeaconry of Bedford</v>
      </c>
      <c r="S8073">
        <v>1785.17</v>
      </c>
    </row>
    <row r="8074" spans="1:19" x14ac:dyDescent="0.3">
      <c r="A8074">
        <v>2024</v>
      </c>
      <c r="C8074" t="str">
        <f>IF(GETPIVOTDATA("PS % recovery",Sheet4!$B$5,"Parish Name",K8074)&gt;99.949%,"OK","No")</f>
        <v>No</v>
      </c>
      <c r="D8074" t="e">
        <f>VLOOKUP(J8074,'Ref2'!C:E,3,0)</f>
        <v>#N/A</v>
      </c>
      <c r="F8074">
        <v>4</v>
      </c>
      <c r="I8074" t="e">
        <f>VLOOKUP(J8074,Ref!L:M,2,0)</f>
        <v>#N/A</v>
      </c>
      <c r="J8074" t="s">
        <v>1472</v>
      </c>
      <c r="K8074" t="str">
        <f>VLOOKUP($J8074,Ref!$D:$H,2,0)</f>
        <v xml:space="preserve">Podington with Farndish                      </v>
      </c>
      <c r="L8074" t="str">
        <f>VLOOKUP($J8074,Ref!$D:$H,3,0)</f>
        <v>Chellington Team</v>
      </c>
      <c r="M8074" t="str">
        <f>VLOOKUP($J8074,Ref!$D:$H,4,0)</f>
        <v>Sharnbrook Deanery</v>
      </c>
      <c r="N8074" t="str">
        <f>VLOOKUP($J8074,Ref!$D:$H,5,0)</f>
        <v>Archdeaconry of Bedford</v>
      </c>
      <c r="S8074">
        <v>0</v>
      </c>
    </row>
    <row r="8075" spans="1:19" x14ac:dyDescent="0.3">
      <c r="A8075">
        <v>2024</v>
      </c>
      <c r="C8075" t="str">
        <f>IF(GETPIVOTDATA("PS % recovery",Sheet4!$B$5,"Parish Name",K8075)&gt;99.949%,"OK","No")</f>
        <v>No</v>
      </c>
      <c r="D8075" t="e">
        <f>VLOOKUP(J8075,'Ref2'!C:E,3,0)</f>
        <v>#N/A</v>
      </c>
      <c r="F8075">
        <v>4</v>
      </c>
      <c r="I8075" t="e">
        <f>VLOOKUP(J8075,Ref!L:M,2,0)</f>
        <v>#N/A</v>
      </c>
      <c r="J8075" t="s">
        <v>1454</v>
      </c>
      <c r="K8075" t="str">
        <f>VLOOKUP($J8075,Ref!$D:$H,2,0)</f>
        <v xml:space="preserve">Ravensden                                    </v>
      </c>
      <c r="L8075" t="str">
        <f>VLOOKUP($J8075,Ref!$D:$H,3,0)</f>
        <v>Wilden with Colmworth and Ravensden</v>
      </c>
      <c r="M8075" t="str">
        <f>VLOOKUP($J8075,Ref!$D:$H,4,0)</f>
        <v>Sharnbrook Deanery</v>
      </c>
      <c r="N8075" t="str">
        <f>VLOOKUP($J8075,Ref!$D:$H,5,0)</f>
        <v>Archdeaconry of Bedford</v>
      </c>
      <c r="S8075">
        <v>0</v>
      </c>
    </row>
    <row r="8076" spans="1:19" x14ac:dyDescent="0.3">
      <c r="A8076">
        <v>2024</v>
      </c>
      <c r="C8076" t="str">
        <f>IF(GETPIVOTDATA("PS % recovery",Sheet4!$B$5,"Parish Name",K8076)&gt;99.949%,"OK","No")</f>
        <v>OK</v>
      </c>
      <c r="D8076" t="str">
        <f>VLOOKUP(J8076,'Ref2'!C:E,3,0)</f>
        <v>LLF</v>
      </c>
      <c r="F8076">
        <v>4</v>
      </c>
      <c r="I8076" t="str">
        <f>VLOOKUP(J8076,Ref!L:M,2,0)</f>
        <v>Yes</v>
      </c>
      <c r="J8076" t="s">
        <v>1442</v>
      </c>
      <c r="K8076" t="str">
        <f>VLOOKUP($J8076,Ref!$D:$H,2,0)</f>
        <v xml:space="preserve">Riseley                                      </v>
      </c>
      <c r="L8076" t="str">
        <f>VLOOKUP($J8076,Ref!$D:$H,3,0)</f>
        <v>Riseley with Bletsoe</v>
      </c>
      <c r="M8076" t="str">
        <f>VLOOKUP($J8076,Ref!$D:$H,4,0)</f>
        <v>Sharnbrook Deanery</v>
      </c>
      <c r="N8076" t="str">
        <f>VLOOKUP($J8076,Ref!$D:$H,5,0)</f>
        <v>Archdeaconry of Bedford</v>
      </c>
      <c r="S8076">
        <v>4514</v>
      </c>
    </row>
    <row r="8077" spans="1:19" x14ac:dyDescent="0.3">
      <c r="A8077">
        <v>2024</v>
      </c>
      <c r="C8077" t="str">
        <f>IF(GETPIVOTDATA("PS % recovery",Sheet4!$B$5,"Parish Name",K8077)&gt;99.949%,"OK","No")</f>
        <v>OK</v>
      </c>
      <c r="D8077" t="e">
        <f>VLOOKUP(J8077,'Ref2'!C:E,3,0)</f>
        <v>#N/A</v>
      </c>
      <c r="F8077">
        <v>4</v>
      </c>
      <c r="I8077" t="e">
        <f>VLOOKUP(J8077,Ref!L:M,2,0)</f>
        <v>#N/A</v>
      </c>
      <c r="J8077" t="s">
        <v>1460</v>
      </c>
      <c r="K8077" t="str">
        <f>VLOOKUP($J8077,Ref!$D:$H,2,0)</f>
        <v xml:space="preserve">Sharnbrook                                   </v>
      </c>
      <c r="L8077" t="str">
        <f>VLOOKUP($J8077,Ref!$D:$H,3,0)</f>
        <v>Sharnbrook, Felmersham and Knotting with Souldrop</v>
      </c>
      <c r="M8077" t="str">
        <f>VLOOKUP($J8077,Ref!$D:$H,4,0)</f>
        <v>Sharnbrook Deanery</v>
      </c>
      <c r="N8077" t="str">
        <f>VLOOKUP($J8077,Ref!$D:$H,5,0)</f>
        <v>Archdeaconry of Bedford</v>
      </c>
      <c r="S8077">
        <f>7000+2575.5</f>
        <v>9575.5</v>
      </c>
    </row>
    <row r="8078" spans="1:19" x14ac:dyDescent="0.3">
      <c r="A8078">
        <v>2024</v>
      </c>
      <c r="C8078" t="str">
        <f>IF(GETPIVOTDATA("PS % recovery",Sheet4!$B$5,"Parish Name",K8078)&gt;99.949%,"OK","No")</f>
        <v>OK</v>
      </c>
      <c r="D8078" t="e">
        <f>VLOOKUP(J8078,'Ref2'!C:E,3,0)</f>
        <v>#N/A</v>
      </c>
      <c r="F8078">
        <v>4</v>
      </c>
      <c r="I8078" t="e">
        <f>VLOOKUP(J8078,Ref!L:M,2,0)</f>
        <v>#N/A</v>
      </c>
      <c r="J8078" t="s">
        <v>1462</v>
      </c>
      <c r="K8078" t="str">
        <f>VLOOKUP($J8078,Ref!$D:$H,2,0)</f>
        <v xml:space="preserve">Knotting with Souldrop                       </v>
      </c>
      <c r="L8078" t="str">
        <f>VLOOKUP($J8078,Ref!$D:$H,3,0)</f>
        <v>Sharnbrook, Felmersham and Knotting with Souldrop</v>
      </c>
      <c r="M8078" t="str">
        <f>VLOOKUP($J8078,Ref!$D:$H,4,0)</f>
        <v>Sharnbrook Deanery</v>
      </c>
      <c r="N8078" t="str">
        <f>VLOOKUP($J8078,Ref!$D:$H,5,0)</f>
        <v>Archdeaconry of Bedford</v>
      </c>
      <c r="S8078">
        <v>436</v>
      </c>
    </row>
    <row r="8079" spans="1:19" x14ac:dyDescent="0.3">
      <c r="A8079">
        <v>2024</v>
      </c>
      <c r="C8079" t="str">
        <f>IF(GETPIVOTDATA("PS % recovery",Sheet4!$B$5,"Parish Name",K8079)&gt;99.949%,"OK","No")</f>
        <v>OK</v>
      </c>
      <c r="D8079" t="e">
        <f>VLOOKUP(J8079,'Ref2'!C:E,3,0)</f>
        <v>#N/A</v>
      </c>
      <c r="F8079">
        <v>4</v>
      </c>
      <c r="I8079" t="e">
        <f>VLOOKUP(J8079,Ref!L:M,2,0)</f>
        <v>#N/A</v>
      </c>
      <c r="J8079" t="s">
        <v>1486</v>
      </c>
      <c r="K8079" t="str">
        <f>VLOOKUP($J8079,Ref!$D:$H,2,0)</f>
        <v xml:space="preserve">Stagsden                                     </v>
      </c>
      <c r="L8079" t="str">
        <f>VLOOKUP($J8079,Ref!$D:$H,3,0)</f>
        <v>Bromham with Oakley and Stagsden</v>
      </c>
      <c r="M8079" t="str">
        <f>VLOOKUP($J8079,Ref!$D:$H,4,0)</f>
        <v>Sharnbrook Deanery</v>
      </c>
      <c r="N8079" t="str">
        <f>VLOOKUP($J8079,Ref!$D:$H,5,0)</f>
        <v>Archdeaconry of Bedford</v>
      </c>
      <c r="S8079">
        <v>616</v>
      </c>
    </row>
    <row r="8080" spans="1:19" x14ac:dyDescent="0.3">
      <c r="A8080">
        <v>2024</v>
      </c>
      <c r="C8080" t="str">
        <f>IF(GETPIVOTDATA("PS % recovery",Sheet4!$B$5,"Parish Name",K8080)&gt;99.949%,"OK","No")</f>
        <v>No</v>
      </c>
      <c r="D8080" t="e">
        <f>VLOOKUP(J8080,'Ref2'!C:E,3,0)</f>
        <v>#N/A</v>
      </c>
      <c r="F8080">
        <v>4</v>
      </c>
      <c r="I8080" t="e">
        <f>VLOOKUP(J8080,Ref!L:M,2,0)</f>
        <v>#N/A</v>
      </c>
      <c r="J8080" t="s">
        <v>1476</v>
      </c>
      <c r="K8080" t="str">
        <f>VLOOKUP($J8080,Ref!$D:$H,2,0)</f>
        <v xml:space="preserve">Stevington                                   </v>
      </c>
      <c r="L8080" t="str">
        <f>VLOOKUP($J8080,Ref!$D:$H,3,0)</f>
        <v>Chellington Team</v>
      </c>
      <c r="M8080" t="str">
        <f>VLOOKUP($J8080,Ref!$D:$H,4,0)</f>
        <v>Sharnbrook Deanery</v>
      </c>
      <c r="N8080" t="str">
        <f>VLOOKUP($J8080,Ref!$D:$H,5,0)</f>
        <v>Archdeaconry of Bedford</v>
      </c>
      <c r="S8080">
        <v>800</v>
      </c>
    </row>
    <row r="8081" spans="1:19" x14ac:dyDescent="0.3">
      <c r="A8081">
        <v>2024</v>
      </c>
      <c r="C8081" t="str">
        <f>IF(GETPIVOTDATA("PS % recovery",Sheet4!$B$5,"Parish Name",K8081)&gt;99.949%,"OK","No")</f>
        <v>No</v>
      </c>
      <c r="D8081" t="e">
        <f>VLOOKUP(J8081,'Ref2'!C:E,3,0)</f>
        <v>#N/A</v>
      </c>
      <c r="F8081">
        <v>4</v>
      </c>
      <c r="I8081" t="e">
        <f>VLOOKUP(J8081,Ref!L:M,2,0)</f>
        <v>#N/A</v>
      </c>
      <c r="J8081" t="s">
        <v>1466</v>
      </c>
      <c r="K8081" t="str">
        <f>VLOOKUP($J8081,Ref!$D:$H,2,0)</f>
        <v xml:space="preserve">Thurleigh (LEP)                              </v>
      </c>
      <c r="L8081" t="str">
        <f>VLOOKUP($J8081,Ref!$D:$H,3,0)</f>
        <v>Milton Ernest, Pavenham and Thurleigh</v>
      </c>
      <c r="M8081" t="str">
        <f>VLOOKUP($J8081,Ref!$D:$H,4,0)</f>
        <v>Sharnbrook Deanery</v>
      </c>
      <c r="N8081" t="str">
        <f>VLOOKUP($J8081,Ref!$D:$H,5,0)</f>
        <v>Archdeaconry of Bedford</v>
      </c>
      <c r="S8081">
        <v>0.01</v>
      </c>
    </row>
    <row r="8082" spans="1:19" x14ac:dyDescent="0.3">
      <c r="A8082">
        <v>2024</v>
      </c>
      <c r="C8082" t="str">
        <f>IF(GETPIVOTDATA("PS % recovery",Sheet4!$B$5,"Parish Name",K8082)&gt;99.949%,"OK","No")</f>
        <v>No</v>
      </c>
      <c r="D8082" t="e">
        <f>VLOOKUP(J8082,'Ref2'!C:E,3,0)</f>
        <v>#N/A</v>
      </c>
      <c r="F8082">
        <v>4</v>
      </c>
      <c r="I8082" t="e">
        <f>VLOOKUP(J8082,Ref!L:M,2,0)</f>
        <v>#N/A</v>
      </c>
      <c r="J8082" t="s">
        <v>1478</v>
      </c>
      <c r="K8082" t="str">
        <f>VLOOKUP($J8082,Ref!$D:$H,2,0)</f>
        <v xml:space="preserve">Turvey                                       </v>
      </c>
      <c r="L8082" t="str">
        <f>VLOOKUP($J8082,Ref!$D:$H,3,0)</f>
        <v>Chellington Team</v>
      </c>
      <c r="M8082" t="str">
        <f>VLOOKUP($J8082,Ref!$D:$H,4,0)</f>
        <v>Sharnbrook Deanery</v>
      </c>
      <c r="N8082" t="str">
        <f>VLOOKUP($J8082,Ref!$D:$H,5,0)</f>
        <v>Archdeaconry of Bedford</v>
      </c>
      <c r="S8082">
        <v>0</v>
      </c>
    </row>
    <row r="8083" spans="1:19" x14ac:dyDescent="0.3">
      <c r="A8083">
        <v>2024</v>
      </c>
      <c r="C8083" t="str">
        <f>IF(GETPIVOTDATA("PS % recovery",Sheet4!$B$5,"Parish Name",K8083)&gt;99.949%,"OK","No")</f>
        <v>No</v>
      </c>
      <c r="D8083" t="e">
        <f>VLOOKUP(J8083,'Ref2'!C:E,3,0)</f>
        <v>#N/A</v>
      </c>
      <c r="F8083">
        <v>4</v>
      </c>
      <c r="I8083" t="e">
        <f>VLOOKUP(J8083,Ref!L:M,2,0)</f>
        <v>#N/A</v>
      </c>
      <c r="J8083" t="s">
        <v>1456</v>
      </c>
      <c r="K8083" t="str">
        <f>VLOOKUP($J8083,Ref!$D:$H,2,0)</f>
        <v xml:space="preserve">Wilden                                       </v>
      </c>
      <c r="L8083" t="str">
        <f>VLOOKUP($J8083,Ref!$D:$H,3,0)</f>
        <v>Wilden with Colmworth and Ravensden</v>
      </c>
      <c r="M8083" t="str">
        <f>VLOOKUP($J8083,Ref!$D:$H,4,0)</f>
        <v>Sharnbrook Deanery</v>
      </c>
      <c r="N8083" t="str">
        <f>VLOOKUP($J8083,Ref!$D:$H,5,0)</f>
        <v>Archdeaconry of Bedford</v>
      </c>
      <c r="S8083">
        <v>100</v>
      </c>
    </row>
    <row r="8084" spans="1:19" x14ac:dyDescent="0.3">
      <c r="A8084">
        <v>2024</v>
      </c>
      <c r="C8084" t="str">
        <f>IF(GETPIVOTDATA("PS % recovery",Sheet4!$B$5,"Parish Name",K8084)&gt;99.949%,"OK","No")</f>
        <v>No</v>
      </c>
      <c r="D8084" t="e">
        <f>VLOOKUP(J8084,'Ref2'!C:E,3,0)</f>
        <v>#N/A</v>
      </c>
      <c r="F8084">
        <v>4</v>
      </c>
      <c r="I8084" t="e">
        <f>VLOOKUP(J8084,Ref!L:M,2,0)</f>
        <v>#N/A</v>
      </c>
      <c r="J8084" t="s">
        <v>1474</v>
      </c>
      <c r="K8084" t="str">
        <f>VLOOKUP($J8084,Ref!$D:$H,2,0)</f>
        <v xml:space="preserve">Wymington                                    </v>
      </c>
      <c r="L8084" t="str">
        <f>VLOOKUP($J8084,Ref!$D:$H,3,0)</f>
        <v>Chellington Team</v>
      </c>
      <c r="M8084" t="str">
        <f>VLOOKUP($J8084,Ref!$D:$H,4,0)</f>
        <v>Sharnbrook Deanery</v>
      </c>
      <c r="N8084" t="str">
        <f>VLOOKUP($J8084,Ref!$D:$H,5,0)</f>
        <v>Archdeaconry of Bedford</v>
      </c>
      <c r="S8084">
        <v>0</v>
      </c>
    </row>
    <row r="8085" spans="1:19" x14ac:dyDescent="0.3">
      <c r="A8085">
        <v>2024</v>
      </c>
      <c r="C8085" t="str">
        <f>IF(GETPIVOTDATA("PS % recovery",Sheet4!$B$5,"Parish Name",K8085)&gt;99.949%,"OK","No")</f>
        <v>No</v>
      </c>
      <c r="D8085" t="e">
        <f>VLOOKUP(J8085,'Ref2'!C:E,3,0)</f>
        <v>#N/A</v>
      </c>
      <c r="F8085">
        <v>4</v>
      </c>
      <c r="I8085" t="e">
        <f>VLOOKUP(J8085,Ref!L:M,2,0)</f>
        <v>#N/A</v>
      </c>
      <c r="J8085" t="s">
        <v>1480</v>
      </c>
      <c r="K8085" t="str">
        <f>VLOOKUP($J8085,Ref!$D:$H,2,0)</f>
        <v xml:space="preserve">The Stodden Churches                         </v>
      </c>
      <c r="L8085" t="str">
        <f>VLOOKUP($J8085,Ref!$D:$H,3,0)</f>
        <v>The Stodden Churches</v>
      </c>
      <c r="M8085" t="str">
        <f>VLOOKUP($J8085,Ref!$D:$H,4,0)</f>
        <v>Sharnbrook Deanery</v>
      </c>
      <c r="N8085" t="str">
        <f>VLOOKUP($J8085,Ref!$D:$H,5,0)</f>
        <v>Archdeaconry of Bedford</v>
      </c>
      <c r="S8085">
        <v>2000</v>
      </c>
    </row>
    <row r="8086" spans="1:19" x14ac:dyDescent="0.3">
      <c r="A8086">
        <v>2024</v>
      </c>
      <c r="C8086" t="str">
        <f>IF(GETPIVOTDATA("PS % recovery",Sheet4!$B$5,"Parish Name",K8086)&gt;99.949%,"OK","No")</f>
        <v>No</v>
      </c>
      <c r="D8086" t="e">
        <f>VLOOKUP(J8086,'Ref2'!C:E,3,0)</f>
        <v>#N/A</v>
      </c>
      <c r="F8086">
        <v>4</v>
      </c>
      <c r="I8086" t="e">
        <f>VLOOKUP(J8086,Ref!L:M,2,0)</f>
        <v>#N/A</v>
      </c>
      <c r="J8086" t="s">
        <v>1015</v>
      </c>
      <c r="K8086" t="str">
        <f>VLOOKUP($J8086,Ref!$D:$H,2,0)</f>
        <v xml:space="preserve">Boxmoor                                      </v>
      </c>
      <c r="L8086" t="str">
        <f>VLOOKUP($J8086,Ref!$D:$H,3,0)</f>
        <v>Boxmoor</v>
      </c>
      <c r="M8086" t="str">
        <f>VLOOKUP($J8086,Ref!$D:$H,4,0)</f>
        <v>Hemel Hempstead Deanery</v>
      </c>
      <c r="N8086" t="str">
        <f>VLOOKUP($J8086,Ref!$D:$H,5,0)</f>
        <v xml:space="preserve">Archdeaconry of St Albans </v>
      </c>
      <c r="S8086">
        <v>22113.25</v>
      </c>
    </row>
    <row r="8087" spans="1:19" x14ac:dyDescent="0.3">
      <c r="A8087">
        <v>2024</v>
      </c>
      <c r="C8087" t="str">
        <f>IF(GETPIVOTDATA("PS % recovery",Sheet4!$B$5,"Parish Name",K8087)&gt;99.949%,"OK","No")</f>
        <v>OK</v>
      </c>
      <c r="D8087" t="e">
        <f>VLOOKUP(J8087,'Ref2'!C:E,3,0)</f>
        <v>#N/A</v>
      </c>
      <c r="F8087">
        <v>4</v>
      </c>
      <c r="I8087" t="e">
        <f>VLOOKUP(J8087,Ref!L:M,2,0)</f>
        <v>#N/A</v>
      </c>
      <c r="J8087" t="s">
        <v>1017</v>
      </c>
      <c r="K8087" t="str">
        <f>VLOOKUP($J8087,Ref!$D:$H,2,0)</f>
        <v xml:space="preserve">Hammerfield, St Francis of Assisi            </v>
      </c>
      <c r="L8087" t="str">
        <f>VLOOKUP($J8087,Ref!$D:$H,3,0)</f>
        <v>Boxmoor</v>
      </c>
      <c r="M8087" t="str">
        <f>VLOOKUP($J8087,Ref!$D:$H,4,0)</f>
        <v>Hemel Hempstead Deanery</v>
      </c>
      <c r="N8087" t="str">
        <f>VLOOKUP($J8087,Ref!$D:$H,5,0)</f>
        <v xml:space="preserve">Archdeaconry of St Albans </v>
      </c>
      <c r="S8087">
        <v>395</v>
      </c>
    </row>
    <row r="8088" spans="1:19" x14ac:dyDescent="0.3">
      <c r="A8088">
        <v>2024</v>
      </c>
      <c r="C8088" t="str">
        <f>IF(GETPIVOTDATA("PS % recovery",Sheet4!$B$5,"Parish Name",K8088)&gt;99.949%,"OK","No")</f>
        <v>OK</v>
      </c>
      <c r="D8088" t="e">
        <f>VLOOKUP(J8088,'Ref2'!C:E,3,0)</f>
        <v>#N/A</v>
      </c>
      <c r="F8088">
        <v>4</v>
      </c>
      <c r="I8088" t="e">
        <f>VLOOKUP(J8088,Ref!L:M,2,0)</f>
        <v>#N/A</v>
      </c>
      <c r="J8088" t="s">
        <v>1019</v>
      </c>
      <c r="K8088" t="str">
        <f>VLOOKUP($J8088,Ref!$D:$H,2,0)</f>
        <v xml:space="preserve">Apsley End                                   </v>
      </c>
      <c r="L8088" t="str">
        <f>VLOOKUP($J8088,Ref!$D:$H,3,0)</f>
        <v>Langelei Team Ministry</v>
      </c>
      <c r="M8088" t="str">
        <f>VLOOKUP($J8088,Ref!$D:$H,4,0)</f>
        <v>Hemel Hempstead Deanery</v>
      </c>
      <c r="N8088" t="str">
        <f>VLOOKUP($J8088,Ref!$D:$H,5,0)</f>
        <v xml:space="preserve">Archdeaconry of St Albans </v>
      </c>
      <c r="S8088">
        <v>1000</v>
      </c>
    </row>
    <row r="8089" spans="1:19" x14ac:dyDescent="0.3">
      <c r="A8089">
        <v>2024</v>
      </c>
      <c r="C8089" t="str">
        <f>IF(GETPIVOTDATA("PS % recovery",Sheet4!$B$5,"Parish Name",K8089)&gt;99.949%,"OK","No")</f>
        <v>No</v>
      </c>
      <c r="D8089" t="e">
        <f>VLOOKUP(J8089,'Ref2'!C:E,3,0)</f>
        <v>#N/A</v>
      </c>
      <c r="F8089">
        <v>4</v>
      </c>
      <c r="I8089" t="e">
        <f>VLOOKUP(J8089,Ref!L:M,2,0)</f>
        <v>#N/A</v>
      </c>
      <c r="J8089" t="s">
        <v>1021</v>
      </c>
      <c r="K8089" t="str">
        <f>VLOOKUP($J8089,Ref!$D:$H,2,0)</f>
        <v xml:space="preserve">Bennetts End                                 </v>
      </c>
      <c r="L8089" t="str">
        <f>VLOOKUP($J8089,Ref!$D:$H,3,0)</f>
        <v>Langelei Team Ministry</v>
      </c>
      <c r="M8089" t="str">
        <f>VLOOKUP($J8089,Ref!$D:$H,4,0)</f>
        <v>Hemel Hempstead Deanery</v>
      </c>
      <c r="N8089" t="str">
        <f>VLOOKUP($J8089,Ref!$D:$H,5,0)</f>
        <v xml:space="preserve">Archdeaconry of St Albans </v>
      </c>
      <c r="S8089">
        <v>0</v>
      </c>
    </row>
    <row r="8090" spans="1:19" x14ac:dyDescent="0.3">
      <c r="A8090">
        <v>2024</v>
      </c>
      <c r="C8090" t="str">
        <f>IF(GETPIVOTDATA("PS % recovery",Sheet4!$B$5,"Parish Name",K8090)&gt;99.949%,"OK","No")</f>
        <v>OK</v>
      </c>
      <c r="D8090" t="e">
        <f>VLOOKUP(J8090,'Ref2'!C:E,3,0)</f>
        <v>#N/A</v>
      </c>
      <c r="F8090">
        <v>4</v>
      </c>
      <c r="I8090" t="e">
        <f>VLOOKUP(J8090,Ref!L:M,2,0)</f>
        <v>#N/A</v>
      </c>
      <c r="J8090" t="s">
        <v>1023</v>
      </c>
      <c r="K8090" t="str">
        <f>VLOOKUP($J8090,Ref!$D:$H,2,0)</f>
        <v xml:space="preserve">Leverstock Green                             </v>
      </c>
      <c r="L8090" t="str">
        <f>VLOOKUP($J8090,Ref!$D:$H,3,0)</f>
        <v>Langelei Team Ministry</v>
      </c>
      <c r="M8090" t="str">
        <f>VLOOKUP($J8090,Ref!$D:$H,4,0)</f>
        <v>Hemel Hempstead Deanery</v>
      </c>
      <c r="N8090" t="str">
        <f>VLOOKUP($J8090,Ref!$D:$H,5,0)</f>
        <v xml:space="preserve">Archdeaconry of St Albans </v>
      </c>
      <c r="S8090">
        <v>5800</v>
      </c>
    </row>
    <row r="8091" spans="1:19" x14ac:dyDescent="0.3">
      <c r="A8091">
        <v>2024</v>
      </c>
      <c r="C8091" t="str">
        <f>IF(GETPIVOTDATA("PS % recovery",Sheet4!$B$5,"Parish Name",K8091)&gt;99.949%,"OK","No")</f>
        <v>OK</v>
      </c>
      <c r="D8091" t="e">
        <f>VLOOKUP(J8091,'Ref2'!C:E,3,0)</f>
        <v>#N/A</v>
      </c>
      <c r="F8091">
        <v>4</v>
      </c>
      <c r="I8091" t="e">
        <f>VLOOKUP(J8091,Ref!L:M,2,0)</f>
        <v>#N/A</v>
      </c>
      <c r="J8091" t="s">
        <v>1007</v>
      </c>
      <c r="K8091" t="str">
        <f>VLOOKUP($J8091,Ref!$D:$H,2,0)</f>
        <v xml:space="preserve">Hemel Hempstead, St Barnabas, Adeyfield      </v>
      </c>
      <c r="L8091" t="str">
        <f>VLOOKUP($J8091,Ref!$D:$H,3,0)</f>
        <v>Hemel Hempstead Team Ministry</v>
      </c>
      <c r="M8091" t="str">
        <f>VLOOKUP($J8091,Ref!$D:$H,4,0)</f>
        <v>Hemel Hempstead Deanery</v>
      </c>
      <c r="N8091" t="str">
        <f>VLOOKUP($J8091,Ref!$D:$H,5,0)</f>
        <v xml:space="preserve">Archdeaconry of St Albans </v>
      </c>
      <c r="S8091">
        <v>0</v>
      </c>
    </row>
    <row r="8092" spans="1:19" x14ac:dyDescent="0.3">
      <c r="A8092">
        <v>2024</v>
      </c>
      <c r="C8092" t="str">
        <f>IF(GETPIVOTDATA("PS % recovery",Sheet4!$B$5,"Parish Name",K8092)&gt;99.949%,"OK","No")</f>
        <v>No</v>
      </c>
      <c r="D8092" t="e">
        <f>VLOOKUP(J8092,'Ref2'!C:E,3,0)</f>
        <v>#N/A</v>
      </c>
      <c r="F8092">
        <v>4</v>
      </c>
      <c r="I8092" t="e">
        <f>VLOOKUP(J8092,Ref!L:M,2,0)</f>
        <v>#N/A</v>
      </c>
      <c r="J8092" t="s">
        <v>1009</v>
      </c>
      <c r="K8092" t="str">
        <f>VLOOKUP($J8092,Ref!$D:$H,2,0)</f>
        <v xml:space="preserve">Hemel Hempstead, Grovehill and Woodhall Farm </v>
      </c>
      <c r="L8092" t="str">
        <f>VLOOKUP($J8092,Ref!$D:$H,3,0)</f>
        <v>Hemel Hempstead Team Ministry</v>
      </c>
      <c r="M8092" t="str">
        <f>VLOOKUP($J8092,Ref!$D:$H,4,0)</f>
        <v>Hemel Hempstead Deanery</v>
      </c>
      <c r="N8092" t="str">
        <f>VLOOKUP($J8092,Ref!$D:$H,5,0)</f>
        <v xml:space="preserve">Archdeaconry of St Albans </v>
      </c>
      <c r="S8092">
        <v>1910</v>
      </c>
    </row>
    <row r="8093" spans="1:19" x14ac:dyDescent="0.3">
      <c r="A8093">
        <v>2024</v>
      </c>
      <c r="C8093" t="str">
        <f>IF(GETPIVOTDATA("PS % recovery",Sheet4!$B$5,"Parish Name",K8093)&gt;99.949%,"OK","No")</f>
        <v>OK</v>
      </c>
      <c r="D8093" t="e">
        <f>VLOOKUP(J8093,'Ref2'!C:E,3,0)</f>
        <v>#N/A</v>
      </c>
      <c r="F8093">
        <v>4</v>
      </c>
      <c r="I8093" t="e">
        <f>VLOOKUP(J8093,Ref!L:M,2,0)</f>
        <v>#N/A</v>
      </c>
      <c r="J8093" t="s">
        <v>1011</v>
      </c>
      <c r="K8093" t="str">
        <f>VLOOKUP($J8093,Ref!$D:$H,2,0)</f>
        <v xml:space="preserve">Hemel Hempstead, St Mary and St Paul         </v>
      </c>
      <c r="L8093" t="str">
        <f>VLOOKUP($J8093,Ref!$D:$H,3,0)</f>
        <v>Hemel Hempstead Team Ministry</v>
      </c>
      <c r="M8093" t="str">
        <f>VLOOKUP($J8093,Ref!$D:$H,4,0)</f>
        <v>Hemel Hempstead Deanery</v>
      </c>
      <c r="N8093" t="str">
        <f>VLOOKUP($J8093,Ref!$D:$H,5,0)</f>
        <v xml:space="preserve">Archdeaconry of St Albans </v>
      </c>
      <c r="S8093">
        <v>4760</v>
      </c>
    </row>
    <row r="8094" spans="1:19" x14ac:dyDescent="0.3">
      <c r="A8094">
        <v>2024</v>
      </c>
      <c r="C8094" t="str">
        <f>IF(GETPIVOTDATA("PS % recovery",Sheet4!$B$5,"Parish Name",K8094)&gt;99.949%,"OK","No")</f>
        <v>No</v>
      </c>
      <c r="D8094" t="e">
        <f>VLOOKUP(J8094,'Ref2'!C:E,3,0)</f>
        <v>#N/A</v>
      </c>
      <c r="F8094">
        <v>4</v>
      </c>
      <c r="I8094" t="e">
        <f>VLOOKUP(J8094,Ref!L:M,2,0)</f>
        <v>#N/A</v>
      </c>
      <c r="J8094" t="s">
        <v>1013</v>
      </c>
      <c r="K8094" t="str">
        <f>VLOOKUP($J8094,Ref!$D:$H,2,0)</f>
        <v xml:space="preserve">Hemel Hempstead, Warners End and Gadebridge  </v>
      </c>
      <c r="L8094" t="str">
        <f>VLOOKUP($J8094,Ref!$D:$H,3,0)</f>
        <v>Hemel Hempstead Team Ministry</v>
      </c>
      <c r="M8094" t="str">
        <f>VLOOKUP($J8094,Ref!$D:$H,4,0)</f>
        <v>Hemel Hempstead Deanery</v>
      </c>
      <c r="N8094" t="str">
        <f>VLOOKUP($J8094,Ref!$D:$H,5,0)</f>
        <v xml:space="preserve">Archdeaconry of St Albans </v>
      </c>
      <c r="S8094">
        <v>800</v>
      </c>
    </row>
    <row r="8095" spans="1:19" x14ac:dyDescent="0.3">
      <c r="A8095">
        <v>2024</v>
      </c>
      <c r="C8095" t="str">
        <f>IF(GETPIVOTDATA("PS % recovery",Sheet4!$B$5,"Parish Name",K8095)&gt;99.949%,"OK","No")</f>
        <v>OK</v>
      </c>
      <c r="D8095" t="e">
        <f>VLOOKUP(J8095,'Ref2'!C:E,3,0)</f>
        <v>#N/A</v>
      </c>
      <c r="F8095">
        <v>4</v>
      </c>
      <c r="I8095" t="e">
        <f>VLOOKUP(J8095,Ref!L:M,2,0)</f>
        <v>#N/A</v>
      </c>
      <c r="J8095" t="s">
        <v>1025</v>
      </c>
      <c r="K8095" t="str">
        <f>VLOOKUP($J8095,Ref!$D:$H,2,0)</f>
        <v xml:space="preserve">Kings Langley                                </v>
      </c>
      <c r="L8095" t="str">
        <f>VLOOKUP($J8095,Ref!$D:$H,3,0)</f>
        <v>Langelei Team Ministry</v>
      </c>
      <c r="M8095" t="str">
        <f>VLOOKUP($J8095,Ref!$D:$H,4,0)</f>
        <v>Hemel Hempstead Deanery</v>
      </c>
      <c r="N8095" t="str">
        <f>VLOOKUP($J8095,Ref!$D:$H,5,0)</f>
        <v xml:space="preserve">Archdeaconry of St Albans </v>
      </c>
      <c r="S8095">
        <v>0</v>
      </c>
    </row>
    <row r="8096" spans="1:19" x14ac:dyDescent="0.3">
      <c r="A8096">
        <v>2024</v>
      </c>
      <c r="C8096" t="e">
        <f>IF(GETPIVOTDATA("PS % recovery",Sheet4!$B$5,"Parish Name",K8096)&gt;99.949%,"OK","No")</f>
        <v>#REF!</v>
      </c>
      <c r="D8096" t="e">
        <f>VLOOKUP(J8096,'Ref2'!C:E,3,0)</f>
        <v>#N/A</v>
      </c>
      <c r="F8096">
        <v>4</v>
      </c>
      <c r="I8096" t="e">
        <f>VLOOKUP(J8096,Ref!L:M,2,0)</f>
        <v>#N/A</v>
      </c>
      <c r="J8096" s="108" t="s">
        <v>1715</v>
      </c>
      <c r="K8096" t="s">
        <v>1717</v>
      </c>
      <c r="L8096" t="s">
        <v>423</v>
      </c>
      <c r="M8096" t="s">
        <v>20</v>
      </c>
      <c r="N8096" t="s">
        <v>14</v>
      </c>
      <c r="S8096">
        <v>0</v>
      </c>
    </row>
    <row r="8097" spans="1:21" x14ac:dyDescent="0.3">
      <c r="B8097">
        <v>2023</v>
      </c>
      <c r="C8097" t="str">
        <f>IF(GETPIVOTDATA("PS % recovery",Sheet4!$B$5,"Parish Name",K8097)&gt;99.949%,"OK","No")</f>
        <v>No</v>
      </c>
      <c r="D8097" t="e">
        <f>VLOOKUP(J8097,'Ref2'!C:E,3,0)</f>
        <v>#N/A</v>
      </c>
      <c r="F8097">
        <v>4</v>
      </c>
      <c r="G8097" t="s">
        <v>1503</v>
      </c>
      <c r="H8097">
        <v>2024</v>
      </c>
      <c r="I8097" t="e">
        <f>VLOOKUP(J8097,Ref!L:M,2,0)</f>
        <v>#N/A</v>
      </c>
      <c r="J8097" s="108" t="s">
        <v>1168</v>
      </c>
      <c r="K8097" t="str">
        <f>VLOOKUP($J8097,Ref!$D:$H,2,0)</f>
        <v xml:space="preserve">Bayford                                      </v>
      </c>
      <c r="L8097" t="str">
        <f>VLOOKUP($J8097,Ref!$D:$H,3,0)</f>
        <v>Little Berkhamsted and Bayford, Essendon and Ponsbourne</v>
      </c>
      <c r="M8097" t="str">
        <f>VLOOKUP($J8097,Ref!$D:$H,4,0)</f>
        <v>Hertford and Ware Deanery</v>
      </c>
      <c r="N8097" t="str">
        <f>VLOOKUP($J8097,Ref!$D:$H,5,0)</f>
        <v>Archdeaconry of Hertford</v>
      </c>
      <c r="S8097">
        <f>-U8097</f>
        <v>2054.13</v>
      </c>
      <c r="U8097">
        <v>-2054.13</v>
      </c>
    </row>
    <row r="8098" spans="1:21" x14ac:dyDescent="0.3">
      <c r="B8098">
        <v>2023</v>
      </c>
      <c r="C8098" t="str">
        <f>IF(GETPIVOTDATA("PS % recovery",Sheet4!$B$5,"Parish Name",K8098)&gt;99.949%,"OK","No")</f>
        <v>No</v>
      </c>
      <c r="D8098" t="str">
        <f>VLOOKUP(J8098,'Ref2'!C:E,3,0)</f>
        <v>LLF</v>
      </c>
      <c r="F8098">
        <v>4</v>
      </c>
      <c r="G8098" t="s">
        <v>1503</v>
      </c>
      <c r="H8098">
        <v>2024</v>
      </c>
      <c r="I8098" t="e">
        <f>VLOOKUP(J8098,Ref!L:M,2,0)</f>
        <v>#N/A</v>
      </c>
      <c r="J8098" s="108" t="s">
        <v>1404</v>
      </c>
      <c r="K8098" t="str">
        <f>VLOOKUP($J8098,Ref!$D:$H,2,0)</f>
        <v xml:space="preserve">Bushmead                                     </v>
      </c>
      <c r="L8098" t="str">
        <f>VLOOKUP($J8098,Ref!$D:$H,3,0)</f>
        <v>Bushmead</v>
      </c>
      <c r="M8098" t="str">
        <f>VLOOKUP($J8098,Ref!$D:$H,4,0)</f>
        <v>Luton Deanery</v>
      </c>
      <c r="N8098" t="str">
        <f>VLOOKUP($J8098,Ref!$D:$H,5,0)</f>
        <v>Archdeaconry of Bedford</v>
      </c>
      <c r="S8098">
        <f>-U8098</f>
        <v>1755.17</v>
      </c>
      <c r="U8098">
        <v>-1755.17</v>
      </c>
    </row>
    <row r="8099" spans="1:21" x14ac:dyDescent="0.3">
      <c r="B8099">
        <v>2019</v>
      </c>
      <c r="C8099" t="str">
        <f>IF(GETPIVOTDATA("PS % recovery",Sheet4!$B$5,"Parish Name",K8099)&gt;99.949%,"OK","No")</f>
        <v>No</v>
      </c>
      <c r="D8099" t="e">
        <f>VLOOKUP(J8099,'Ref2'!C:E,3,0)</f>
        <v>#N/A</v>
      </c>
      <c r="F8099">
        <v>1</v>
      </c>
      <c r="G8099" t="s">
        <v>1503</v>
      </c>
      <c r="H8099">
        <v>2024</v>
      </c>
      <c r="I8099" t="e">
        <f>VLOOKUP(J8099,Ref!L:M,2,0)</f>
        <v>#N/A</v>
      </c>
      <c r="J8099" s="108" t="s">
        <v>1154</v>
      </c>
      <c r="K8099" t="str">
        <f>VLOOKUP($J8099,Ref!$D:$H,2,0)</f>
        <v xml:space="preserve">Hatfield Hyde, St Mary Magdalene             </v>
      </c>
      <c r="L8099" t="str">
        <f>VLOOKUP($J8099,Ref!$D:$H,3,0)</f>
        <v>Hatfield Hyde, St Mary Magdalene</v>
      </c>
      <c r="M8099" t="str">
        <f>VLOOKUP($J8099,Ref!$D:$H,4,0)</f>
        <v xml:space="preserve">Welwyn Hatfield Deanery </v>
      </c>
      <c r="N8099" t="str">
        <f>VLOOKUP($J8099,Ref!$D:$H,5,0)</f>
        <v>Archdeaconry of Hertford</v>
      </c>
      <c r="S8099">
        <v>3599.99</v>
      </c>
      <c r="U8099">
        <v>-3599.99</v>
      </c>
    </row>
    <row r="8100" spans="1:21" x14ac:dyDescent="0.3">
      <c r="B8100">
        <v>2023</v>
      </c>
      <c r="C8100" t="e">
        <f>IF(GETPIVOTDATA("PS % recovery",Sheet4!$B$5,"Parish Name",K8100)&gt;99.949%,"OK","No")</f>
        <v>#REF!</v>
      </c>
      <c r="D8100" t="e">
        <f>VLOOKUP(J8100,'Ref2'!C:E,3,0)</f>
        <v>#N/A</v>
      </c>
      <c r="F8100">
        <v>3</v>
      </c>
      <c r="G8100" t="s">
        <v>1503</v>
      </c>
      <c r="H8100">
        <v>2024</v>
      </c>
      <c r="I8100" t="e">
        <f>VLOOKUP(J8100,Ref!L:M,2,0)</f>
        <v>#N/A</v>
      </c>
      <c r="J8100" s="108" t="s">
        <v>1715</v>
      </c>
      <c r="K8100" t="str">
        <f>VLOOKUP($J8100,Ref!$D:$H,2,0)</f>
        <v>The Hub, Hitchin</v>
      </c>
      <c r="L8100" t="str">
        <f>VLOOKUP($J8100,Ref!$D:$H,3,0)</f>
        <v>Hitchin &amp; St Paul's Walden (Team Ministry)</v>
      </c>
      <c r="M8100" t="str">
        <f>VLOOKUP($J8100,Ref!$D:$H,4,0)</f>
        <v>Hitchin Deanery</v>
      </c>
      <c r="N8100" t="str">
        <f>VLOOKUP($J8100,Ref!$D:$H,5,0)</f>
        <v xml:space="preserve">Archdeaconry of St Albans </v>
      </c>
      <c r="S8100">
        <v>4232</v>
      </c>
    </row>
    <row r="8101" spans="1:21" x14ac:dyDescent="0.3">
      <c r="B8101">
        <v>2023</v>
      </c>
      <c r="C8101" t="str">
        <f>IF(GETPIVOTDATA("PS % recovery",Sheet4!$B$5,"Parish Name",K8101)&gt;99.949%,"OK","No")</f>
        <v>No</v>
      </c>
      <c r="D8101" t="e">
        <f>VLOOKUP(J8101,'Ref2'!C:E,3,0)</f>
        <v>#N/A</v>
      </c>
      <c r="F8101">
        <v>3</v>
      </c>
      <c r="G8101" t="s">
        <v>1503</v>
      </c>
      <c r="H8101">
        <v>2024</v>
      </c>
      <c r="I8101" t="e">
        <f>VLOOKUP(J8101,Ref!L:M,2,0)</f>
        <v>#N/A</v>
      </c>
      <c r="J8101" t="s">
        <v>1406</v>
      </c>
      <c r="K8101" t="str">
        <f>VLOOKUP($J8101,Ref!$D:$H,2,0)</f>
        <v xml:space="preserve">Caddington                                   </v>
      </c>
      <c r="L8101" t="str">
        <f>VLOOKUP($J8101,Ref!$D:$H,3,0)</f>
        <v>Caddington</v>
      </c>
      <c r="M8101" t="str">
        <f>VLOOKUP($J8101,Ref!$D:$H,4,0)</f>
        <v>Luton Deanery</v>
      </c>
      <c r="N8101" t="str">
        <f>VLOOKUP($J8101,Ref!$D:$H,5,0)</f>
        <v>Archdeaconry of Bedford</v>
      </c>
      <c r="S8101">
        <v>20000</v>
      </c>
      <c r="U8101">
        <v>-20000</v>
      </c>
    </row>
    <row r="8102" spans="1:21" x14ac:dyDescent="0.3">
      <c r="A8102">
        <v>2024</v>
      </c>
      <c r="C8102" t="str">
        <f>IF(GETPIVOTDATA("PS % recovery",Sheet4!$B$5,"Parish Name",K8102)&gt;99.949%,"OK","No")</f>
        <v>OK</v>
      </c>
      <c r="D8102" t="e">
        <f>VLOOKUP(J8102,'Ref2'!C:E,3,0)</f>
        <v>#N/A</v>
      </c>
      <c r="F8102">
        <v>5</v>
      </c>
      <c r="I8102" t="e">
        <f>VLOOKUP(J8102,Ref!L:M,2,0)</f>
        <v>#N/A</v>
      </c>
      <c r="J8102" s="108" t="s">
        <v>1036</v>
      </c>
      <c r="K8102" t="str">
        <f>VLOOKUP($J8102,Ref!$D:$H,2,0)</f>
        <v xml:space="preserve">Potters Bar                                  </v>
      </c>
      <c r="L8102" t="str">
        <f>VLOOKUP($J8102,Ref!$D:$H,3,0)</f>
        <v>Potters Bar</v>
      </c>
      <c r="M8102" t="str">
        <f>VLOOKUP($J8102,Ref!$D:$H,4,0)</f>
        <v>Barnet Deanery</v>
      </c>
      <c r="N8102" t="str">
        <f>VLOOKUP($J8102,Ref!$D:$H,5,0)</f>
        <v>Archdeaconry of Hertford</v>
      </c>
      <c r="S8102">
        <v>6000</v>
      </c>
    </row>
    <row r="8103" spans="1:21" x14ac:dyDescent="0.3">
      <c r="A8103">
        <v>2024</v>
      </c>
      <c r="C8103" t="str">
        <f>IF(GETPIVOTDATA("PS % recovery",Sheet4!$B$5,"Parish Name",K8103)&gt;99.949%,"OK","No")</f>
        <v>No</v>
      </c>
      <c r="D8103" t="e">
        <f>VLOOKUP(J8103,'Ref2'!C:E,3,0)</f>
        <v>#N/A</v>
      </c>
      <c r="F8103">
        <v>5</v>
      </c>
      <c r="I8103" t="e">
        <f>VLOOKUP(J8103,Ref!L:M,2,0)</f>
        <v>#N/A</v>
      </c>
      <c r="J8103" s="108" t="s">
        <v>1046</v>
      </c>
      <c r="K8103" t="str">
        <f>VLOOKUP($J8103,Ref!$D:$H,2,0)</f>
        <v xml:space="preserve">Elstree and Borehamwood                      </v>
      </c>
      <c r="L8103" t="str">
        <f>VLOOKUP($J8103,Ref!$D:$H,3,0)</f>
        <v>Elstree and Borehamwood Team Ministry</v>
      </c>
      <c r="M8103" t="str">
        <f>VLOOKUP($J8103,Ref!$D:$H,4,0)</f>
        <v>Barnet Deanery</v>
      </c>
      <c r="N8103" t="str">
        <f>VLOOKUP($J8103,Ref!$D:$H,5,0)</f>
        <v>Archdeaconry of Hertford</v>
      </c>
      <c r="S8103">
        <v>5000</v>
      </c>
    </row>
    <row r="8104" spans="1:21" x14ac:dyDescent="0.3">
      <c r="A8104">
        <v>2024</v>
      </c>
      <c r="C8104" t="str">
        <f>IF(GETPIVOTDATA("PS % recovery",Sheet4!$B$5,"Parish Name",K8104)&gt;99.949%,"OK","No")</f>
        <v>OK</v>
      </c>
      <c r="D8104" t="e">
        <f>VLOOKUP(J8104,'Ref2'!C:E,3,0)</f>
        <v>#N/A</v>
      </c>
      <c r="F8104">
        <v>5</v>
      </c>
      <c r="I8104" t="e">
        <f>VLOOKUP(J8104,Ref!L:M,2,0)</f>
        <v>#N/A</v>
      </c>
      <c r="J8104" s="108" t="s">
        <v>1027</v>
      </c>
      <c r="K8104" t="str">
        <f>VLOOKUP($J8104,Ref!$D:$H,2,0)</f>
        <v xml:space="preserve">Chipping Barnet                              </v>
      </c>
      <c r="L8104" t="str">
        <f>VLOOKUP($J8104,Ref!$D:$H,3,0)</f>
        <v>Chipping Barnet Team Ministry</v>
      </c>
      <c r="M8104" t="str">
        <f>VLOOKUP($J8104,Ref!$D:$H,4,0)</f>
        <v>Barnet Deanery</v>
      </c>
      <c r="N8104" t="str">
        <f>VLOOKUP($J8104,Ref!$D:$H,5,0)</f>
        <v>Archdeaconry of Hertford</v>
      </c>
      <c r="S8104">
        <v>10000</v>
      </c>
    </row>
    <row r="8105" spans="1:21" x14ac:dyDescent="0.3">
      <c r="A8105">
        <v>2024</v>
      </c>
      <c r="C8105" t="str">
        <f>IF(GETPIVOTDATA("PS % recovery",Sheet4!$B$5,"Parish Name",K8105)&gt;99.949%,"OK","No")</f>
        <v>No</v>
      </c>
      <c r="D8105" t="e">
        <f>VLOOKUP(J8105,'Ref2'!C:E,3,0)</f>
        <v>#N/A</v>
      </c>
      <c r="F8105">
        <v>5</v>
      </c>
      <c r="I8105" t="e">
        <f>VLOOKUP(J8105,Ref!L:M,2,0)</f>
        <v>#N/A</v>
      </c>
      <c r="J8105" s="108" t="s">
        <v>1029</v>
      </c>
      <c r="K8105" t="str">
        <f>VLOOKUP($J8105,Ref!$D:$H,2,0)</f>
        <v xml:space="preserve">East Barnet                                  </v>
      </c>
      <c r="L8105" t="str">
        <f>VLOOKUP($J8105,Ref!$D:$H,3,0)</f>
        <v>East Barnet</v>
      </c>
      <c r="M8105" t="str">
        <f>VLOOKUP($J8105,Ref!$D:$H,4,0)</f>
        <v>Barnet Deanery</v>
      </c>
      <c r="N8105" t="str">
        <f>VLOOKUP($J8105,Ref!$D:$H,5,0)</f>
        <v>Archdeaconry of Hertford</v>
      </c>
      <c r="S8105">
        <v>4000</v>
      </c>
    </row>
    <row r="8106" spans="1:21" x14ac:dyDescent="0.3">
      <c r="A8106">
        <v>2024</v>
      </c>
      <c r="C8106" t="str">
        <f>IF(GETPIVOTDATA("PS % recovery",Sheet4!$B$5,"Parish Name",K8106)&gt;99.949%,"OK","No")</f>
        <v>OK</v>
      </c>
      <c r="D8106" t="e">
        <f>VLOOKUP(J8106,'Ref2'!C:E,3,0)</f>
        <v>#N/A</v>
      </c>
      <c r="F8106">
        <v>5</v>
      </c>
      <c r="I8106" t="e">
        <f>VLOOKUP(J8106,Ref!L:M,2,0)</f>
        <v>#N/A</v>
      </c>
      <c r="J8106" s="108" t="s">
        <v>1031</v>
      </c>
      <c r="K8106" t="str">
        <f>VLOOKUP($J8106,Ref!$D:$H,2,0)</f>
        <v xml:space="preserve">Little Heath, Christ Church                  </v>
      </c>
      <c r="L8106" t="str">
        <f>VLOOKUP($J8106,Ref!$D:$H,3,0)</f>
        <v>Little Heath, Christ Church</v>
      </c>
      <c r="M8106" t="str">
        <f>VLOOKUP($J8106,Ref!$D:$H,4,0)</f>
        <v>Barnet Deanery</v>
      </c>
      <c r="N8106" t="str">
        <f>VLOOKUP($J8106,Ref!$D:$H,5,0)</f>
        <v>Archdeaconry of Hertford</v>
      </c>
      <c r="S8106">
        <v>7304.5</v>
      </c>
    </row>
    <row r="8107" spans="1:21" x14ac:dyDescent="0.3">
      <c r="A8107">
        <v>2024</v>
      </c>
      <c r="C8107" t="str">
        <f>IF(GETPIVOTDATA("PS % recovery",Sheet4!$B$5,"Parish Name",K8107)&gt;99.949%,"OK","No")</f>
        <v>No</v>
      </c>
      <c r="D8107" t="e">
        <f>VLOOKUP(J8107,'Ref2'!C:E,3,0)</f>
        <v>#N/A</v>
      </c>
      <c r="F8107">
        <v>5</v>
      </c>
      <c r="I8107" t="e">
        <f>VLOOKUP(J8107,Ref!L:M,2,0)</f>
        <v>#N/A</v>
      </c>
      <c r="J8107" s="108" t="s">
        <v>789</v>
      </c>
      <c r="K8107" t="str">
        <f>VLOOKUP($J8107,Ref!$D:$H,2,0)</f>
        <v xml:space="preserve">Lyonsdown, Holy Trinity                      </v>
      </c>
      <c r="L8107" t="str">
        <f>VLOOKUP($J8107,Ref!$D:$H,3,0)</f>
        <v>Lyonsdown, Holy Trinity</v>
      </c>
      <c r="M8107" t="str">
        <f>VLOOKUP($J8107,Ref!$D:$H,4,0)</f>
        <v>Barnet Deanery</v>
      </c>
      <c r="N8107" t="str">
        <f>VLOOKUP($J8107,Ref!$D:$H,5,0)</f>
        <v>Archdeaconry of Hertford</v>
      </c>
      <c r="S8107">
        <v>2000</v>
      </c>
    </row>
    <row r="8108" spans="1:21" x14ac:dyDescent="0.3">
      <c r="A8108">
        <v>2024</v>
      </c>
      <c r="C8108" t="str">
        <f>IF(GETPIVOTDATA("PS % recovery",Sheet4!$B$5,"Parish Name",K8108)&gt;99.949%,"OK","No")</f>
        <v>OK</v>
      </c>
      <c r="D8108" t="e">
        <f>VLOOKUP(J8108,'Ref2'!C:E,3,0)</f>
        <v>#N/A</v>
      </c>
      <c r="F8108">
        <v>5</v>
      </c>
      <c r="I8108" t="e">
        <f>VLOOKUP(J8108,Ref!L:M,2,0)</f>
        <v>#N/A</v>
      </c>
      <c r="J8108" s="108" t="s">
        <v>1034</v>
      </c>
      <c r="K8108" t="str">
        <f>VLOOKUP($J8108,Ref!$D:$H,2,0)</f>
        <v xml:space="preserve">New Barnet, St James                         </v>
      </c>
      <c r="L8108" t="str">
        <f>VLOOKUP($J8108,Ref!$D:$H,3,0)</f>
        <v>New Barnet, St James</v>
      </c>
      <c r="M8108" t="str">
        <f>VLOOKUP($J8108,Ref!$D:$H,4,0)</f>
        <v>Barnet Deanery</v>
      </c>
      <c r="N8108" t="str">
        <f>VLOOKUP($J8108,Ref!$D:$H,5,0)</f>
        <v>Archdeaconry of Hertford</v>
      </c>
      <c r="S8108">
        <f>6003.17+902.9</f>
        <v>6906.07</v>
      </c>
    </row>
    <row r="8109" spans="1:21" x14ac:dyDescent="0.3">
      <c r="A8109">
        <v>2024</v>
      </c>
      <c r="C8109" t="str">
        <f>IF(GETPIVOTDATA("PS % recovery",Sheet4!$B$5,"Parish Name",K8109)&gt;99.949%,"OK","No")</f>
        <v>OK</v>
      </c>
      <c r="D8109" t="e">
        <f>VLOOKUP(J8109,'Ref2'!C:E,3,0)</f>
        <v>#N/A</v>
      </c>
      <c r="F8109">
        <v>5</v>
      </c>
      <c r="I8109" t="e">
        <f>VLOOKUP(J8109,Ref!L:M,2,0)</f>
        <v>#N/A</v>
      </c>
      <c r="J8109" s="108" t="s">
        <v>1038</v>
      </c>
      <c r="K8109" t="str">
        <f>VLOOKUP($J8109,Ref!$D:$H,2,0)</f>
        <v xml:space="preserve">Ridge                                        </v>
      </c>
      <c r="L8109" t="str">
        <f>VLOOKUP($J8109,Ref!$D:$H,3,0)</f>
        <v>South Mymms and Ridge</v>
      </c>
      <c r="M8109" t="str">
        <f>VLOOKUP($J8109,Ref!$D:$H,4,0)</f>
        <v>Barnet Deanery</v>
      </c>
      <c r="N8109" t="str">
        <f>VLOOKUP($J8109,Ref!$D:$H,5,0)</f>
        <v>Archdeaconry of Hertford</v>
      </c>
      <c r="S8109">
        <v>0</v>
      </c>
    </row>
    <row r="8110" spans="1:21" x14ac:dyDescent="0.3">
      <c r="A8110">
        <v>2024</v>
      </c>
      <c r="C8110" t="str">
        <f>IF(GETPIVOTDATA("PS % recovery",Sheet4!$B$5,"Parish Name",K8110)&gt;99.949%,"OK","No")</f>
        <v>OK</v>
      </c>
      <c r="D8110" t="e">
        <f>VLOOKUP(J8110,'Ref2'!C:E,3,0)</f>
        <v>#N/A</v>
      </c>
      <c r="F8110">
        <v>5</v>
      </c>
      <c r="I8110" t="e">
        <f>VLOOKUP(J8110,Ref!L:M,2,0)</f>
        <v>#N/A</v>
      </c>
      <c r="J8110" s="108" t="s">
        <v>1042</v>
      </c>
      <c r="K8110" t="str">
        <f>VLOOKUP($J8110,Ref!$D:$H,2,0)</f>
        <v xml:space="preserve">Potters Bar, King Charles the Martyr         </v>
      </c>
      <c r="L8110" t="str">
        <f>VLOOKUP($J8110,Ref!$D:$H,3,0)</f>
        <v>Potters Bar, King Charles the Martyr</v>
      </c>
      <c r="M8110" t="str">
        <f>VLOOKUP($J8110,Ref!$D:$H,4,0)</f>
        <v>Barnet Deanery</v>
      </c>
      <c r="N8110" t="str">
        <f>VLOOKUP($J8110,Ref!$D:$H,5,0)</f>
        <v>Archdeaconry of Hertford</v>
      </c>
      <c r="S8110">
        <v>5122</v>
      </c>
    </row>
    <row r="8111" spans="1:21" x14ac:dyDescent="0.3">
      <c r="A8111">
        <v>2024</v>
      </c>
      <c r="C8111" t="str">
        <f>IF(GETPIVOTDATA("PS % recovery",Sheet4!$B$5,"Parish Name",K8111)&gt;99.949%,"OK","No")</f>
        <v>OK</v>
      </c>
      <c r="D8111" t="e">
        <f>VLOOKUP(J8111,'Ref2'!C:E,3,0)</f>
        <v>#N/A</v>
      </c>
      <c r="F8111">
        <v>5</v>
      </c>
      <c r="I8111" t="e">
        <f>VLOOKUP(J8111,Ref!L:M,2,0)</f>
        <v>#N/A</v>
      </c>
      <c r="J8111" s="108" t="s">
        <v>1040</v>
      </c>
      <c r="K8111" t="str">
        <f>VLOOKUP($J8111,Ref!$D:$H,2,0)</f>
        <v xml:space="preserve">South Mymms                                  </v>
      </c>
      <c r="L8111" t="str">
        <f>VLOOKUP($J8111,Ref!$D:$H,3,0)</f>
        <v>South Mymms and Ridge</v>
      </c>
      <c r="M8111" t="str">
        <f>VLOOKUP($J8111,Ref!$D:$H,4,0)</f>
        <v>Barnet Deanery</v>
      </c>
      <c r="N8111" t="str">
        <f>VLOOKUP($J8111,Ref!$D:$H,5,0)</f>
        <v>Archdeaconry of Hertford</v>
      </c>
      <c r="S8111">
        <v>689</v>
      </c>
    </row>
    <row r="8112" spans="1:21" x14ac:dyDescent="0.3">
      <c r="A8112">
        <v>2024</v>
      </c>
      <c r="C8112" t="str">
        <f>IF(GETPIVOTDATA("PS % recovery",Sheet4!$B$5,"Parish Name",K8112)&gt;99.949%,"OK","No")</f>
        <v>No</v>
      </c>
      <c r="D8112" t="e">
        <f>VLOOKUP(J8112,'Ref2'!C:E,3,0)</f>
        <v>#N/A</v>
      </c>
      <c r="F8112">
        <v>5</v>
      </c>
      <c r="I8112" t="e">
        <f>VLOOKUP(J8112,Ref!L:M,2,0)</f>
        <v>#N/A</v>
      </c>
      <c r="J8112" s="108" t="s">
        <v>1044</v>
      </c>
      <c r="K8112" t="str">
        <f>VLOOKUP($J8112,Ref!$D:$H,2,0)</f>
        <v xml:space="preserve">Totteridge                                   </v>
      </c>
      <c r="L8112" t="str">
        <f>VLOOKUP($J8112,Ref!$D:$H,3,0)</f>
        <v>Totteridge</v>
      </c>
      <c r="M8112" t="str">
        <f>VLOOKUP($J8112,Ref!$D:$H,4,0)</f>
        <v>Barnet Deanery</v>
      </c>
      <c r="N8112" t="str">
        <f>VLOOKUP($J8112,Ref!$D:$H,5,0)</f>
        <v>Archdeaconry of Hertford</v>
      </c>
      <c r="S8112">
        <v>3000</v>
      </c>
    </row>
    <row r="8113" spans="1:19" x14ac:dyDescent="0.3">
      <c r="A8113">
        <v>2024</v>
      </c>
      <c r="C8113" t="str">
        <f>IF(GETPIVOTDATA("PS % recovery",Sheet4!$B$5,"Parish Name",K8113)&gt;99.949%,"OK","No")</f>
        <v>OK</v>
      </c>
      <c r="D8113" t="e">
        <f>VLOOKUP(J8113,'Ref2'!C:E,3,0)</f>
        <v>#N/A</v>
      </c>
      <c r="F8113">
        <v>5</v>
      </c>
      <c r="I8113" t="e">
        <f>VLOOKUP(J8113,Ref!L:M,2,0)</f>
        <v>#N/A</v>
      </c>
      <c r="J8113" s="108" t="s">
        <v>859</v>
      </c>
      <c r="K8113" t="str">
        <f>VLOOKUP($J8113,Ref!$D:$H,2,0)</f>
        <v xml:space="preserve">Bourne End                                   </v>
      </c>
      <c r="L8113" t="str">
        <f>VLOOKUP($J8113,Ref!$D:$H,3,0)</f>
        <v>Sunnyside with Bourne End</v>
      </c>
      <c r="M8113" t="str">
        <f>VLOOKUP($J8113,Ref!$D:$H,4,0)</f>
        <v>Berkhamsted Deanery</v>
      </c>
      <c r="N8113" t="str">
        <f>VLOOKUP($J8113,Ref!$D:$H,5,0)</f>
        <v xml:space="preserve">Archdeaconry of St Albans </v>
      </c>
      <c r="S8113">
        <v>977</v>
      </c>
    </row>
    <row r="8114" spans="1:19" x14ac:dyDescent="0.3">
      <c r="A8114">
        <v>2024</v>
      </c>
      <c r="C8114" t="str">
        <f>IF(GETPIVOTDATA("PS % recovery",Sheet4!$B$5,"Parish Name",K8114)&gt;99.949%,"OK","No")</f>
        <v>OK</v>
      </c>
      <c r="D8114" t="e">
        <f>VLOOKUP(J8114,'Ref2'!C:E,3,0)</f>
        <v>#N/A</v>
      </c>
      <c r="F8114">
        <v>5</v>
      </c>
      <c r="I8114" t="e">
        <f>VLOOKUP(J8114,Ref!L:M,2,0)</f>
        <v>#N/A</v>
      </c>
      <c r="J8114" s="108" t="s">
        <v>791</v>
      </c>
      <c r="K8114" t="str">
        <f>VLOOKUP($J8114,Ref!$D:$H,2,0)</f>
        <v xml:space="preserve">Great Berkhamsted                            </v>
      </c>
      <c r="L8114" t="str">
        <f>VLOOKUP($J8114,Ref!$D:$H,3,0)</f>
        <v>Berkhamsted Team Ministry</v>
      </c>
      <c r="M8114" t="str">
        <f>VLOOKUP($J8114,Ref!$D:$H,4,0)</f>
        <v>Berkhamsted Deanery</v>
      </c>
      <c r="N8114" t="str">
        <f>VLOOKUP($J8114,Ref!$D:$H,5,0)</f>
        <v xml:space="preserve">Archdeaconry of St Albans </v>
      </c>
      <c r="S8114">
        <v>10544</v>
      </c>
    </row>
    <row r="8115" spans="1:19" x14ac:dyDescent="0.3">
      <c r="A8115">
        <v>2024</v>
      </c>
      <c r="C8115" t="str">
        <f>IF(GETPIVOTDATA("PS % recovery",Sheet4!$B$5,"Parish Name",K8115)&gt;99.949%,"OK","No")</f>
        <v>OK</v>
      </c>
      <c r="D8115" t="e">
        <f>VLOOKUP(J8115,'Ref2'!C:E,3,0)</f>
        <v>#N/A</v>
      </c>
      <c r="F8115">
        <v>5</v>
      </c>
      <c r="I8115" t="e">
        <f>VLOOKUP(J8115,Ref!L:M,2,0)</f>
        <v>#N/A</v>
      </c>
      <c r="J8115" s="108" t="s">
        <v>864</v>
      </c>
      <c r="K8115" t="str">
        <f>VLOOKUP($J8115,Ref!$D:$H,2,0)</f>
        <v xml:space="preserve">Great Gaddesden                              </v>
      </c>
      <c r="L8115" t="str">
        <f>VLOOKUP($J8115,Ref!$D:$H,3,0)</f>
        <v>Berkhamsted Team Ministry</v>
      </c>
      <c r="M8115" t="str">
        <f>VLOOKUP($J8115,Ref!$D:$H,4,0)</f>
        <v>Berkhamsted Deanery</v>
      </c>
      <c r="N8115" t="str">
        <f>VLOOKUP($J8115,Ref!$D:$H,5,0)</f>
        <v xml:space="preserve">Archdeaconry of St Albans </v>
      </c>
      <c r="S8115">
        <v>0</v>
      </c>
    </row>
    <row r="8116" spans="1:19" x14ac:dyDescent="0.3">
      <c r="A8116">
        <v>2024</v>
      </c>
      <c r="C8116" t="str">
        <f>IF(GETPIVOTDATA("PS % recovery",Sheet4!$B$5,"Parish Name",K8116)&gt;99.949%,"OK","No")</f>
        <v>OK</v>
      </c>
      <c r="D8116" t="e">
        <f>VLOOKUP(J8116,'Ref2'!C:E,3,0)</f>
        <v>#N/A</v>
      </c>
      <c r="F8116">
        <v>5</v>
      </c>
      <c r="I8116" t="e">
        <f>VLOOKUP(J8116,Ref!L:M,2,0)</f>
        <v>#N/A</v>
      </c>
      <c r="J8116" s="108" t="s">
        <v>866</v>
      </c>
      <c r="K8116" t="str">
        <f>VLOOKUP($J8116,Ref!$D:$H,2,0)</f>
        <v xml:space="preserve">Little Gaddesden                             </v>
      </c>
      <c r="L8116" t="str">
        <f>VLOOKUP($J8116,Ref!$D:$H,3,0)</f>
        <v>Berkhamsted Team Ministry</v>
      </c>
      <c r="M8116" t="str">
        <f>VLOOKUP($J8116,Ref!$D:$H,4,0)</f>
        <v>Berkhamsted Deanery</v>
      </c>
      <c r="N8116" t="str">
        <f>VLOOKUP($J8116,Ref!$D:$H,5,0)</f>
        <v xml:space="preserve">Archdeaconry of St Albans </v>
      </c>
      <c r="S8116">
        <v>3459</v>
      </c>
    </row>
    <row r="8117" spans="1:19" x14ac:dyDescent="0.3">
      <c r="A8117">
        <v>2024</v>
      </c>
      <c r="C8117" t="str">
        <f>IF(GETPIVOTDATA("PS % recovery",Sheet4!$B$5,"Parish Name",K8117)&gt;99.949%,"OK","No")</f>
        <v>OK</v>
      </c>
      <c r="D8117" t="e">
        <f>VLOOKUP(J8117,'Ref2'!C:E,3,0)</f>
        <v>#N/A</v>
      </c>
      <c r="F8117">
        <v>5</v>
      </c>
      <c r="I8117" t="e">
        <f>VLOOKUP(J8117,Ref!L:M,2,0)</f>
        <v>#N/A</v>
      </c>
      <c r="J8117" s="108" t="s">
        <v>868</v>
      </c>
      <c r="K8117" t="str">
        <f>VLOOKUP($J8117,Ref!$D:$H,2,0)</f>
        <v xml:space="preserve">Nettleden                                    </v>
      </c>
      <c r="L8117" t="str">
        <f>VLOOKUP($J8117,Ref!$D:$H,3,0)</f>
        <v>Berkhamsted Team Ministry</v>
      </c>
      <c r="M8117" t="str">
        <f>VLOOKUP($J8117,Ref!$D:$H,4,0)</f>
        <v>Berkhamsted Deanery</v>
      </c>
      <c r="N8117" t="str">
        <f>VLOOKUP($J8117,Ref!$D:$H,5,0)</f>
        <v xml:space="preserve">Archdeaconry of St Albans </v>
      </c>
      <c r="S8117">
        <v>641.75</v>
      </c>
    </row>
    <row r="8118" spans="1:19" x14ac:dyDescent="0.3">
      <c r="A8118">
        <v>2024</v>
      </c>
      <c r="C8118" t="str">
        <f>IF(GETPIVOTDATA("PS % recovery",Sheet4!$B$5,"Parish Name",K8118)&gt;99.949%,"OK","No")</f>
        <v>OK</v>
      </c>
      <c r="D8118" t="e">
        <f>VLOOKUP(J8118,'Ref2'!C:E,3,0)</f>
        <v>#N/A</v>
      </c>
      <c r="F8118">
        <v>5</v>
      </c>
      <c r="I8118" t="e">
        <f>VLOOKUP(J8118,Ref!L:M,2,0)</f>
        <v>#N/A</v>
      </c>
      <c r="J8118" s="108" t="s">
        <v>871</v>
      </c>
      <c r="K8118" t="str">
        <f>VLOOKUP($J8118,Ref!$D:$H,2,0)</f>
        <v xml:space="preserve">Northchurch                                  </v>
      </c>
      <c r="L8118" t="str">
        <f>VLOOKUP($J8118,Ref!$D:$H,3,0)</f>
        <v>Northchurch and Wigginton</v>
      </c>
      <c r="M8118" t="str">
        <f>VLOOKUP($J8118,Ref!$D:$H,4,0)</f>
        <v>Berkhamsted Deanery</v>
      </c>
      <c r="N8118" t="str">
        <f>VLOOKUP($J8118,Ref!$D:$H,5,0)</f>
        <v xml:space="preserve">Archdeaconry of St Albans </v>
      </c>
      <c r="S8118">
        <v>4819.33</v>
      </c>
    </row>
    <row r="8119" spans="1:19" x14ac:dyDescent="0.3">
      <c r="A8119">
        <v>2024</v>
      </c>
      <c r="C8119" t="str">
        <f>IF(GETPIVOTDATA("PS % recovery",Sheet4!$B$5,"Parish Name",K8119)&gt;99.949%,"OK","No")</f>
        <v>OK</v>
      </c>
      <c r="D8119" t="e">
        <f>VLOOKUP(J8119,'Ref2'!C:E,3,0)</f>
        <v>#N/A</v>
      </c>
      <c r="F8119">
        <v>5</v>
      </c>
      <c r="I8119" t="e">
        <f>VLOOKUP(J8119,Ref!L:M,2,0)</f>
        <v>#N/A</v>
      </c>
      <c r="J8119" s="108" t="s">
        <v>793</v>
      </c>
      <c r="K8119" t="str">
        <f>VLOOKUP($J8119,Ref!$D:$H,2,0)</f>
        <v xml:space="preserve">Potten End, Holy Trinity                     </v>
      </c>
      <c r="L8119" t="str">
        <f>VLOOKUP($J8119,Ref!$D:$H,3,0)</f>
        <v>Berkhamsted Team Ministry</v>
      </c>
      <c r="M8119" t="str">
        <f>VLOOKUP($J8119,Ref!$D:$H,4,0)</f>
        <v>Berkhamsted Deanery</v>
      </c>
      <c r="N8119" t="str">
        <f>VLOOKUP($J8119,Ref!$D:$H,5,0)</f>
        <v xml:space="preserve">Archdeaconry of St Albans </v>
      </c>
      <c r="S8119">
        <v>3830</v>
      </c>
    </row>
    <row r="8120" spans="1:19" x14ac:dyDescent="0.3">
      <c r="A8120">
        <v>2024</v>
      </c>
      <c r="C8120" t="str">
        <f>IF(GETPIVOTDATA("PS % recovery",Sheet4!$B$5,"Parish Name",K8120)&gt;99.949%,"OK","No")</f>
        <v>OK</v>
      </c>
      <c r="D8120" t="e">
        <f>VLOOKUP(J8120,'Ref2'!C:E,3,0)</f>
        <v>#N/A</v>
      </c>
      <c r="F8120">
        <v>5</v>
      </c>
      <c r="I8120" t="e">
        <f>VLOOKUP(J8120,Ref!L:M,2,0)</f>
        <v>#N/A</v>
      </c>
      <c r="J8120" s="108" t="s">
        <v>861</v>
      </c>
      <c r="K8120" t="str">
        <f>VLOOKUP($J8120,Ref!$D:$H,2,0)</f>
        <v xml:space="preserve">Sunnyside, St Michael and All Angels         </v>
      </c>
      <c r="L8120" t="str">
        <f>VLOOKUP($J8120,Ref!$D:$H,3,0)</f>
        <v>Sunnyside with Bourne End</v>
      </c>
      <c r="M8120" t="str">
        <f>VLOOKUP($J8120,Ref!$D:$H,4,0)</f>
        <v>Berkhamsted Deanery</v>
      </c>
      <c r="N8120" t="str">
        <f>VLOOKUP($J8120,Ref!$D:$H,5,0)</f>
        <v xml:space="preserve">Archdeaconry of St Albans </v>
      </c>
      <c r="S8120">
        <v>7560</v>
      </c>
    </row>
    <row r="8121" spans="1:19" x14ac:dyDescent="0.3">
      <c r="A8121">
        <v>2024</v>
      </c>
      <c r="C8121" t="str">
        <f>IF(GETPIVOTDATA("PS % recovery",Sheet4!$B$5,"Parish Name",K8121)&gt;99.949%,"OK","No")</f>
        <v>No</v>
      </c>
      <c r="D8121" t="e">
        <f>VLOOKUP(J8121,'Ref2'!C:E,3,0)</f>
        <v>#N/A</v>
      </c>
      <c r="F8121">
        <v>5</v>
      </c>
      <c r="I8121" t="e">
        <f>VLOOKUP(J8121,Ref!L:M,2,0)</f>
        <v>#N/A</v>
      </c>
      <c r="J8121" s="108" t="s">
        <v>873</v>
      </c>
      <c r="K8121" t="str">
        <f>VLOOKUP($J8121,Ref!$D:$H,2,0)</f>
        <v xml:space="preserve">Tring Team Parish                            </v>
      </c>
      <c r="L8121" t="str">
        <f>VLOOKUP($J8121,Ref!$D:$H,3,0)</f>
        <v>Tring (Team Ministry)</v>
      </c>
      <c r="M8121" t="str">
        <f>VLOOKUP($J8121,Ref!$D:$H,4,0)</f>
        <v>Berkhamsted Deanery</v>
      </c>
      <c r="N8121" t="str">
        <f>VLOOKUP($J8121,Ref!$D:$H,5,0)</f>
        <v xml:space="preserve">Archdeaconry of St Albans </v>
      </c>
      <c r="S8121">
        <v>15000</v>
      </c>
    </row>
    <row r="8122" spans="1:19" x14ac:dyDescent="0.3">
      <c r="A8122">
        <v>2024</v>
      </c>
      <c r="C8122" t="str">
        <f>IF(GETPIVOTDATA("PS % recovery",Sheet4!$B$5,"Parish Name",K8122)&gt;99.949%,"OK","No")</f>
        <v>No</v>
      </c>
      <c r="D8122" t="e">
        <f>VLOOKUP(J8122,'Ref2'!C:E,3,0)</f>
        <v>#N/A</v>
      </c>
      <c r="F8122">
        <v>5</v>
      </c>
      <c r="I8122" t="e">
        <f>VLOOKUP(J8122,Ref!L:M,2,0)</f>
        <v>#N/A</v>
      </c>
      <c r="J8122" s="108" t="s">
        <v>875</v>
      </c>
      <c r="K8122" t="str">
        <f>VLOOKUP($J8122,Ref!$D:$H,2,0)</f>
        <v xml:space="preserve">Wigginton                                    </v>
      </c>
      <c r="L8122" t="str">
        <f>VLOOKUP($J8122,Ref!$D:$H,3,0)</f>
        <v>Northchurch and Wigginton</v>
      </c>
      <c r="M8122" t="str">
        <f>VLOOKUP($J8122,Ref!$D:$H,4,0)</f>
        <v>Berkhamsted Deanery</v>
      </c>
      <c r="N8122" t="str">
        <f>VLOOKUP($J8122,Ref!$D:$H,5,0)</f>
        <v xml:space="preserve">Archdeaconry of St Albans </v>
      </c>
      <c r="S8122">
        <v>2250</v>
      </c>
    </row>
    <row r="8123" spans="1:19" x14ac:dyDescent="0.3">
      <c r="A8123">
        <v>2024</v>
      </c>
      <c r="C8123" t="str">
        <f>IF(GETPIVOTDATA("PS % recovery",Sheet4!$B$5,"Parish Name",K8123)&gt;99.949%,"OK","No")</f>
        <v>No</v>
      </c>
      <c r="D8123" t="e">
        <f>VLOOKUP(J8123,'Ref2'!C:E,3,0)</f>
        <v>#N/A</v>
      </c>
      <c r="F8123">
        <v>5</v>
      </c>
      <c r="I8123" t="e">
        <f>VLOOKUP(J8123,Ref!L:M,2,0)</f>
        <v>#N/A</v>
      </c>
      <c r="J8123" s="108" t="s">
        <v>794</v>
      </c>
      <c r="K8123" t="str">
        <f>VLOOKUP($J8123,Ref!$D:$H,2,0)</f>
        <v xml:space="preserve">Albury                                       </v>
      </c>
      <c r="L8123" t="str">
        <f>VLOOKUP($J8123,Ref!$D:$H,3,0)</f>
        <v>Albury, Little Hadham and Much Hadham</v>
      </c>
      <c r="M8123" t="str">
        <f>VLOOKUP($J8123,Ref!$D:$H,4,0)</f>
        <v>Bishop's Stortford Deanery</v>
      </c>
      <c r="N8123" t="str">
        <f>VLOOKUP($J8123,Ref!$D:$H,5,0)</f>
        <v>Archdeaconry of Hertford</v>
      </c>
    </row>
    <row r="8124" spans="1:19" x14ac:dyDescent="0.3">
      <c r="A8124">
        <v>2024</v>
      </c>
      <c r="C8124" t="str">
        <f>IF(GETPIVOTDATA("PS % recovery",Sheet4!$B$5,"Parish Name",K8124)&gt;99.949%,"OK","No")</f>
        <v>OK</v>
      </c>
      <c r="D8124" t="e">
        <f>VLOOKUP(J8124,'Ref2'!C:E,3,0)</f>
        <v>#N/A</v>
      </c>
      <c r="F8124">
        <v>5</v>
      </c>
      <c r="I8124" t="e">
        <f>VLOOKUP(J8124,Ref!L:M,2,0)</f>
        <v>#N/A</v>
      </c>
      <c r="J8124" s="108" t="s">
        <v>1051</v>
      </c>
      <c r="K8124" t="str">
        <f>VLOOKUP($J8124,Ref!$D:$H,2,0)</f>
        <v xml:space="preserve">Bishop's Stortford                           </v>
      </c>
      <c r="L8124" t="str">
        <f>VLOOKUP($J8124,Ref!$D:$H,3,0)</f>
        <v>Bishop's Stortford</v>
      </c>
      <c r="M8124" t="str">
        <f>VLOOKUP($J8124,Ref!$D:$H,4,0)</f>
        <v>Bishop's Stortford Deanery</v>
      </c>
      <c r="N8124" t="str">
        <f>VLOOKUP($J8124,Ref!$D:$H,5,0)</f>
        <v>Archdeaconry of Hertford</v>
      </c>
      <c r="S8124">
        <v>8832</v>
      </c>
    </row>
    <row r="8125" spans="1:19" x14ac:dyDescent="0.3">
      <c r="A8125">
        <v>2024</v>
      </c>
      <c r="C8125" t="str">
        <f>IF(GETPIVOTDATA("PS % recovery",Sheet4!$B$5,"Parish Name",K8125)&gt;99.949%,"OK","No")</f>
        <v>No</v>
      </c>
      <c r="D8125" t="e">
        <f>VLOOKUP(J8125,'Ref2'!C:E,3,0)</f>
        <v>#N/A</v>
      </c>
      <c r="F8125">
        <v>5</v>
      </c>
      <c r="I8125" t="e">
        <f>VLOOKUP(J8125,Ref!L:M,2,0)</f>
        <v>#N/A</v>
      </c>
      <c r="J8125" s="108" t="s">
        <v>796</v>
      </c>
      <c r="K8125" t="str">
        <f>VLOOKUP($J8125,Ref!$D:$H,2,0)</f>
        <v xml:space="preserve">Braughing                                    </v>
      </c>
      <c r="L8125" t="str">
        <f>VLOOKUP($J8125,Ref!$D:$H,3,0)</f>
        <v>Braughing, Furneux Pelham and Stocking Pelham</v>
      </c>
      <c r="M8125" t="str">
        <f>VLOOKUP($J8125,Ref!$D:$H,4,0)</f>
        <v>Bishop's Stortford Deanery</v>
      </c>
      <c r="N8125" t="str">
        <f>VLOOKUP($J8125,Ref!$D:$H,5,0)</f>
        <v>Archdeaconry of Hertford</v>
      </c>
    </row>
    <row r="8126" spans="1:19" x14ac:dyDescent="0.3">
      <c r="A8126">
        <v>2024</v>
      </c>
      <c r="C8126" t="str">
        <f>IF(GETPIVOTDATA("PS % recovery",Sheet4!$B$5,"Parish Name",K8126)&gt;99.949%,"OK","No")</f>
        <v>No</v>
      </c>
      <c r="D8126" t="e">
        <f>VLOOKUP(J8126,'Ref2'!C:E,3,0)</f>
        <v>#N/A</v>
      </c>
      <c r="F8126">
        <v>5</v>
      </c>
      <c r="I8126" t="e">
        <f>VLOOKUP(J8126,Ref!L:M,2,0)</f>
        <v>#N/A</v>
      </c>
      <c r="J8126" s="108" t="s">
        <v>798</v>
      </c>
      <c r="K8126" t="str">
        <f>VLOOKUP($J8126,Ref!$D:$H,2,0)</f>
        <v xml:space="preserve">Furneux Pelham                               </v>
      </c>
      <c r="L8126" t="str">
        <f>VLOOKUP($J8126,Ref!$D:$H,3,0)</f>
        <v>Braughing, Furneux Pelham and Stocking Pelham</v>
      </c>
      <c r="M8126" t="str">
        <f>VLOOKUP($J8126,Ref!$D:$H,4,0)</f>
        <v>Bishop's Stortford Deanery</v>
      </c>
      <c r="N8126" t="str">
        <f>VLOOKUP($J8126,Ref!$D:$H,5,0)</f>
        <v>Archdeaconry of Hertford</v>
      </c>
    </row>
    <row r="8127" spans="1:19" x14ac:dyDescent="0.3">
      <c r="A8127">
        <v>2024</v>
      </c>
      <c r="C8127" t="str">
        <f>IF(GETPIVOTDATA("PS % recovery",Sheet4!$B$5,"Parish Name",K8127)&gt;99.949%,"OK","No")</f>
        <v>No</v>
      </c>
      <c r="D8127" t="e">
        <f>VLOOKUP(J8127,'Ref2'!C:E,3,0)</f>
        <v>#N/A</v>
      </c>
      <c r="F8127">
        <v>5</v>
      </c>
      <c r="I8127" t="e">
        <f>VLOOKUP(J8127,Ref!L:M,2,0)</f>
        <v>#N/A</v>
      </c>
      <c r="J8127" s="108" t="s">
        <v>1056</v>
      </c>
      <c r="K8127" t="str">
        <f>VLOOKUP($J8127,Ref!$D:$H,2,0)</f>
        <v xml:space="preserve">Gilston with Eastwick                        </v>
      </c>
      <c r="L8127" t="str">
        <f>VLOOKUP($J8127,Ref!$D:$H,3,0)</f>
        <v>High Wych and Gilston with Eastwick</v>
      </c>
      <c r="M8127" t="str">
        <f>VLOOKUP($J8127,Ref!$D:$H,4,0)</f>
        <v>Bishop's Stortford Deanery</v>
      </c>
      <c r="N8127" t="str">
        <f>VLOOKUP($J8127,Ref!$D:$H,5,0)</f>
        <v>Archdeaconry of Hertford</v>
      </c>
    </row>
    <row r="8128" spans="1:19" x14ac:dyDescent="0.3">
      <c r="A8128">
        <v>2024</v>
      </c>
      <c r="C8128" t="str">
        <f>IF(GETPIVOTDATA("PS % recovery",Sheet4!$B$5,"Parish Name",K8128)&gt;99.949%,"OK","No")</f>
        <v>OK</v>
      </c>
      <c r="D8128" t="e">
        <f>VLOOKUP(J8128,'Ref2'!C:E,3,0)</f>
        <v>#N/A</v>
      </c>
      <c r="F8128">
        <v>5</v>
      </c>
      <c r="I8128" t="e">
        <f>VLOOKUP(J8128,Ref!L:M,2,0)</f>
        <v>#N/A</v>
      </c>
      <c r="J8128" t="s">
        <v>1058</v>
      </c>
      <c r="K8128" t="str">
        <f>VLOOKUP($J8128,Ref!$D:$H,2,0)</f>
        <v xml:space="preserve">High Wych, St James                          </v>
      </c>
      <c r="L8128" t="str">
        <f>VLOOKUP($J8128,Ref!$D:$H,3,0)</f>
        <v>High Wych and Gilston with Eastwick</v>
      </c>
      <c r="M8128" t="str">
        <f>VLOOKUP($J8128,Ref!$D:$H,4,0)</f>
        <v>Bishop's Stortford Deanery</v>
      </c>
      <c r="N8128" t="str">
        <f>VLOOKUP($J8128,Ref!$D:$H,5,0)</f>
        <v>Archdeaconry of Hertford</v>
      </c>
      <c r="S8128">
        <v>3242</v>
      </c>
    </row>
    <row r="8129" spans="1:19" x14ac:dyDescent="0.3">
      <c r="A8129">
        <v>2024</v>
      </c>
      <c r="C8129" t="str">
        <f>IF(GETPIVOTDATA("PS % recovery",Sheet4!$B$5,"Parish Name",K8129)&gt;99.949%,"OK","No")</f>
        <v>No</v>
      </c>
      <c r="D8129" t="e">
        <f>VLOOKUP(J8129,'Ref2'!C:E,3,0)</f>
        <v>#N/A</v>
      </c>
      <c r="F8129">
        <v>5</v>
      </c>
      <c r="I8129" t="e">
        <f>VLOOKUP(J8129,Ref!L:M,2,0)</f>
        <v>#N/A</v>
      </c>
      <c r="J8129" t="s">
        <v>800</v>
      </c>
      <c r="K8129" t="str">
        <f>VLOOKUP($J8129,Ref!$D:$H,2,0)</f>
        <v xml:space="preserve">Hockerill, All Saints                        </v>
      </c>
      <c r="L8129" t="str">
        <f>VLOOKUP($J8129,Ref!$D:$H,3,0)</f>
        <v>Hockerill, All Saints</v>
      </c>
      <c r="M8129" t="str">
        <f>VLOOKUP($J8129,Ref!$D:$H,4,0)</f>
        <v>Bishop's Stortford Deanery</v>
      </c>
      <c r="N8129" t="str">
        <f>VLOOKUP($J8129,Ref!$D:$H,5,0)</f>
        <v>Archdeaconry of Hertford</v>
      </c>
      <c r="S8129">
        <v>10000</v>
      </c>
    </row>
    <row r="8130" spans="1:19" x14ac:dyDescent="0.3">
      <c r="A8130">
        <v>2024</v>
      </c>
      <c r="C8130" t="str">
        <f>IF(GETPIVOTDATA("PS % recovery",Sheet4!$B$5,"Parish Name",K8130)&gt;99.949%,"OK","No")</f>
        <v>No</v>
      </c>
      <c r="D8130" t="e">
        <f>VLOOKUP(J8130,'Ref2'!C:E,3,0)</f>
        <v>#N/A</v>
      </c>
      <c r="F8130">
        <v>5</v>
      </c>
      <c r="I8130" t="e">
        <f>VLOOKUP(J8130,Ref!L:M,2,0)</f>
        <v>#N/A</v>
      </c>
      <c r="J8130" t="s">
        <v>801</v>
      </c>
      <c r="K8130" t="str">
        <f>VLOOKUP($J8130,Ref!$D:$H,2,0)</f>
        <v xml:space="preserve">Little Hadham                                </v>
      </c>
      <c r="L8130" t="str">
        <f>VLOOKUP($J8130,Ref!$D:$H,3,0)</f>
        <v>Albury, Little Hadham and Much Hadham</v>
      </c>
      <c r="M8130" t="str">
        <f>VLOOKUP($J8130,Ref!$D:$H,4,0)</f>
        <v>Bishop's Stortford Deanery</v>
      </c>
      <c r="N8130" t="str">
        <f>VLOOKUP($J8130,Ref!$D:$H,5,0)</f>
        <v>Archdeaconry of Hertford</v>
      </c>
      <c r="S8130">
        <v>750</v>
      </c>
    </row>
    <row r="8131" spans="1:19" x14ac:dyDescent="0.3">
      <c r="A8131">
        <v>2024</v>
      </c>
      <c r="C8131" t="str">
        <f>IF(GETPIVOTDATA("PS % recovery",Sheet4!$B$5,"Parish Name",K8131)&gt;99.949%,"OK","No")</f>
        <v>OK</v>
      </c>
      <c r="D8131" t="e">
        <f>VLOOKUP(J8131,'Ref2'!C:E,3,0)</f>
        <v>#N/A</v>
      </c>
      <c r="F8131">
        <v>5</v>
      </c>
      <c r="I8131" t="e">
        <f>VLOOKUP(J8131,Ref!L:M,2,0)</f>
        <v>#N/A</v>
      </c>
      <c r="J8131" t="s">
        <v>1066</v>
      </c>
      <c r="K8131" t="str">
        <f>VLOOKUP($J8131,Ref!$D:$H,2,0)</f>
        <v xml:space="preserve">Mundens, The                                 </v>
      </c>
      <c r="L8131" t="str">
        <f>VLOOKUP($J8131,Ref!$D:$H,3,0)</f>
        <v>Standon and the Mundens with Sacombe</v>
      </c>
      <c r="M8131" t="str">
        <f>VLOOKUP($J8131,Ref!$D:$H,4,0)</f>
        <v>Bishop's Stortford Deanery</v>
      </c>
      <c r="N8131" t="str">
        <f>VLOOKUP($J8131,Ref!$D:$H,5,0)</f>
        <v>Archdeaconry of Hertford</v>
      </c>
      <c r="S8131">
        <v>1500</v>
      </c>
    </row>
    <row r="8132" spans="1:19" x14ac:dyDescent="0.3">
      <c r="A8132">
        <v>2024</v>
      </c>
      <c r="C8132" t="str">
        <f>IF(GETPIVOTDATA("PS % recovery",Sheet4!$B$5,"Parish Name",K8132)&gt;99.949%,"OK","No")</f>
        <v>No</v>
      </c>
      <c r="D8132" t="e">
        <f>VLOOKUP(J8132,'Ref2'!C:E,3,0)</f>
        <v>#N/A</v>
      </c>
      <c r="F8132">
        <v>5</v>
      </c>
      <c r="I8132" t="e">
        <f>VLOOKUP(J8132,Ref!L:M,2,0)</f>
        <v>#N/A</v>
      </c>
      <c r="J8132" t="s">
        <v>803</v>
      </c>
      <c r="K8132" t="str">
        <f>VLOOKUP($J8132,Ref!$D:$H,2,0)</f>
        <v xml:space="preserve">Much Hadham                                  </v>
      </c>
      <c r="L8132" t="str">
        <f>VLOOKUP($J8132,Ref!$D:$H,3,0)</f>
        <v>Albury, Little Hadham and Much Hadham</v>
      </c>
      <c r="M8132" t="str">
        <f>VLOOKUP($J8132,Ref!$D:$H,4,0)</f>
        <v>Bishop's Stortford Deanery</v>
      </c>
      <c r="N8132" t="str">
        <f>VLOOKUP($J8132,Ref!$D:$H,5,0)</f>
        <v>Archdeaconry of Hertford</v>
      </c>
      <c r="S8132">
        <v>2000</v>
      </c>
    </row>
    <row r="8133" spans="1:19" x14ac:dyDescent="0.3">
      <c r="A8133">
        <v>2024</v>
      </c>
      <c r="C8133" t="str">
        <f>IF(GETPIVOTDATA("PS % recovery",Sheet4!$B$5,"Parish Name",K8133)&gt;99.949%,"OK","No")</f>
        <v>OK</v>
      </c>
      <c r="D8133" t="e">
        <f>VLOOKUP(J8133,'Ref2'!C:E,3,0)</f>
        <v>#N/A</v>
      </c>
      <c r="F8133">
        <v>5</v>
      </c>
      <c r="I8133" t="e">
        <f>VLOOKUP(J8133,Ref!L:M,2,0)</f>
        <v>#N/A</v>
      </c>
      <c r="J8133" t="s">
        <v>1068</v>
      </c>
      <c r="K8133" t="str">
        <f>VLOOKUP($J8133,Ref!$D:$H,2,0)</f>
        <v xml:space="preserve">Sacombe                                      </v>
      </c>
      <c r="L8133" t="str">
        <f>VLOOKUP($J8133,Ref!$D:$H,3,0)</f>
        <v>Standon and the Mundens with Sacombe</v>
      </c>
      <c r="M8133" t="str">
        <f>VLOOKUP($J8133,Ref!$D:$H,4,0)</f>
        <v>Bishop's Stortford Deanery</v>
      </c>
      <c r="N8133" t="str">
        <f>VLOOKUP($J8133,Ref!$D:$H,5,0)</f>
        <v>Archdeaconry of Hertford</v>
      </c>
      <c r="S8133">
        <v>639</v>
      </c>
    </row>
    <row r="8134" spans="1:19" x14ac:dyDescent="0.3">
      <c r="A8134">
        <v>2024</v>
      </c>
      <c r="C8134" t="str">
        <f>IF(GETPIVOTDATA("PS % recovery",Sheet4!$B$5,"Parish Name",K8134)&gt;99.949%,"OK","No")</f>
        <v>OK</v>
      </c>
      <c r="D8134" t="e">
        <f>VLOOKUP(J8134,'Ref2'!C:E,3,0)</f>
        <v>#N/A</v>
      </c>
      <c r="F8134">
        <v>5</v>
      </c>
      <c r="I8134" t="e">
        <f>VLOOKUP(J8134,Ref!L:M,2,0)</f>
        <v>#N/A</v>
      </c>
      <c r="J8134" t="s">
        <v>1062</v>
      </c>
      <c r="K8134" t="str">
        <f>VLOOKUP($J8134,Ref!$D:$H,2,0)</f>
        <v xml:space="preserve">Sawbridgeworth                               </v>
      </c>
      <c r="L8134" t="str">
        <f>VLOOKUP($J8134,Ref!$D:$H,3,0)</f>
        <v>Sawbridgeworth</v>
      </c>
      <c r="M8134" t="str">
        <f>VLOOKUP($J8134,Ref!$D:$H,4,0)</f>
        <v>Bishop's Stortford Deanery</v>
      </c>
      <c r="N8134" t="str">
        <f>VLOOKUP($J8134,Ref!$D:$H,5,0)</f>
        <v>Archdeaconry of Hertford</v>
      </c>
      <c r="S8134">
        <v>0</v>
      </c>
    </row>
    <row r="8135" spans="1:19" x14ac:dyDescent="0.3">
      <c r="A8135">
        <v>2024</v>
      </c>
      <c r="C8135" t="str">
        <f>IF(GETPIVOTDATA("PS % recovery",Sheet4!$B$5,"Parish Name",K8135)&gt;99.949%,"OK","No")</f>
        <v>OK</v>
      </c>
      <c r="D8135" t="e">
        <f>VLOOKUP(J8135,'Ref2'!C:E,3,0)</f>
        <v>#N/A</v>
      </c>
      <c r="F8135">
        <v>5</v>
      </c>
      <c r="I8135" t="e">
        <f>VLOOKUP(J8135,Ref!L:M,2,0)</f>
        <v>#N/A</v>
      </c>
      <c r="J8135" t="s">
        <v>1064</v>
      </c>
      <c r="K8135" t="str">
        <f>VLOOKUP($J8135,Ref!$D:$H,2,0)</f>
        <v xml:space="preserve">Standon                                      </v>
      </c>
      <c r="L8135" t="str">
        <f>VLOOKUP($J8135,Ref!$D:$H,3,0)</f>
        <v>Standon and the Mundens with Sacombe</v>
      </c>
      <c r="M8135" t="str">
        <f>VLOOKUP($J8135,Ref!$D:$H,4,0)</f>
        <v>Bishop's Stortford Deanery</v>
      </c>
      <c r="N8135" t="str">
        <f>VLOOKUP($J8135,Ref!$D:$H,5,0)</f>
        <v>Archdeaconry of Hertford</v>
      </c>
      <c r="S8135">
        <v>5221</v>
      </c>
    </row>
    <row r="8136" spans="1:19" x14ac:dyDescent="0.3">
      <c r="A8136">
        <v>2024</v>
      </c>
      <c r="C8136" t="str">
        <f>IF(GETPIVOTDATA("PS % recovery",Sheet4!$B$5,"Parish Name",K8136)&gt;99.949%,"OK","No")</f>
        <v>No</v>
      </c>
      <c r="D8136" t="e">
        <f>VLOOKUP(J8136,'Ref2'!C:E,3,0)</f>
        <v>#N/A</v>
      </c>
      <c r="F8136">
        <v>5</v>
      </c>
      <c r="I8136" t="e">
        <f>VLOOKUP(J8136,Ref!L:M,2,0)</f>
        <v>#N/A</v>
      </c>
      <c r="J8136" t="s">
        <v>805</v>
      </c>
      <c r="K8136" t="str">
        <f>VLOOKUP($J8136,Ref!$D:$H,2,0)</f>
        <v xml:space="preserve">Stocking Pelham                              </v>
      </c>
      <c r="L8136" t="str">
        <f>VLOOKUP($J8136,Ref!$D:$H,3,0)</f>
        <v>Braughing, Furneux Pelham and Stocking Pelham</v>
      </c>
      <c r="M8136" t="str">
        <f>VLOOKUP($J8136,Ref!$D:$H,4,0)</f>
        <v>Bishop's Stortford Deanery</v>
      </c>
      <c r="N8136" t="str">
        <f>VLOOKUP($J8136,Ref!$D:$H,5,0)</f>
        <v>Archdeaconry of Hertford</v>
      </c>
      <c r="S8136">
        <v>0</v>
      </c>
    </row>
    <row r="8137" spans="1:19" x14ac:dyDescent="0.3">
      <c r="A8137">
        <v>2024</v>
      </c>
      <c r="C8137" t="str">
        <f>IF(GETPIVOTDATA("PS % recovery",Sheet4!$B$5,"Parish Name",K8137)&gt;99.949%,"OK","No")</f>
        <v>No</v>
      </c>
      <c r="D8137" t="e">
        <f>VLOOKUP(J8137,'Ref2'!C:E,3,0)</f>
        <v>#N/A</v>
      </c>
      <c r="F8137">
        <v>5</v>
      </c>
      <c r="I8137" t="e">
        <f>VLOOKUP(J8137,Ref!L:M,2,0)</f>
        <v>#N/A</v>
      </c>
      <c r="J8137" t="s">
        <v>807</v>
      </c>
      <c r="K8137" t="str">
        <f>VLOOKUP($J8137,Ref!$D:$H,2,0)</f>
        <v xml:space="preserve">Bishop's Stortford, Holy Trinity             </v>
      </c>
      <c r="L8137" t="str">
        <f>VLOOKUP($J8137,Ref!$D:$H,3,0)</f>
        <v>Bishop's Stortford, Holy Trinity</v>
      </c>
      <c r="M8137" t="str">
        <f>VLOOKUP($J8137,Ref!$D:$H,4,0)</f>
        <v>Bishop's Stortford Deanery</v>
      </c>
      <c r="N8137" t="str">
        <f>VLOOKUP($J8137,Ref!$D:$H,5,0)</f>
        <v>Archdeaconry of Hertford</v>
      </c>
      <c r="S8137">
        <v>1500</v>
      </c>
    </row>
    <row r="8138" spans="1:19" x14ac:dyDescent="0.3">
      <c r="A8138">
        <v>2024</v>
      </c>
      <c r="C8138" t="str">
        <f>IF(GETPIVOTDATA("PS % recovery",Sheet4!$B$5,"Parish Name",K8138)&gt;99.949%,"OK","No")</f>
        <v>OK</v>
      </c>
      <c r="D8138" t="str">
        <f>VLOOKUP(J8138,'Ref2'!C:E,3,0)</f>
        <v>LLF</v>
      </c>
      <c r="F8138">
        <v>5</v>
      </c>
      <c r="I8138" t="e">
        <f>VLOOKUP(J8138,Ref!L:M,2,0)</f>
        <v>#N/A</v>
      </c>
      <c r="J8138" t="s">
        <v>1070</v>
      </c>
      <c r="K8138" t="str">
        <f>VLOOKUP($J8138,Ref!$D:$H,2,0)</f>
        <v xml:space="preserve">Thorley                                      </v>
      </c>
      <c r="L8138" t="str">
        <f>VLOOKUP($J8138,Ref!$D:$H,3,0)</f>
        <v>Thorley</v>
      </c>
      <c r="M8138" t="str">
        <f>VLOOKUP($J8138,Ref!$D:$H,4,0)</f>
        <v>Bishop's Stortford Deanery</v>
      </c>
      <c r="N8138" t="str">
        <f>VLOOKUP($J8138,Ref!$D:$H,5,0)</f>
        <v>Archdeaconry of Hertford</v>
      </c>
      <c r="S8138">
        <v>8193.5</v>
      </c>
    </row>
    <row r="8139" spans="1:19" x14ac:dyDescent="0.3">
      <c r="A8139">
        <v>2024</v>
      </c>
      <c r="C8139" t="str">
        <f>IF(GETPIVOTDATA("PS % recovery",Sheet4!$B$5,"Parish Name",K8139)&gt;99.949%,"OK","No")</f>
        <v>OK</v>
      </c>
      <c r="D8139" t="e">
        <f>VLOOKUP(J8139,'Ref2'!C:E,3,0)</f>
        <v>#N/A</v>
      </c>
      <c r="F8139">
        <v>5</v>
      </c>
      <c r="I8139" t="e">
        <f>VLOOKUP(J8139,Ref!L:M,2,0)</f>
        <v>#N/A</v>
      </c>
      <c r="J8139" t="s">
        <v>1078</v>
      </c>
      <c r="K8139" t="str">
        <f>VLOOKUP($J8139,Ref!$D:$H,2,0)</f>
        <v xml:space="preserve">Anstey                                       </v>
      </c>
      <c r="L8139" t="str">
        <f>VLOOKUP($J8139,Ref!$D:$H,3,0)</f>
        <v>Hormead, Wyddial, Anstey, Brent Pelham and Meesden</v>
      </c>
      <c r="M8139" t="str">
        <f>VLOOKUP($J8139,Ref!$D:$H,4,0)</f>
        <v>Buntingford Deanery</v>
      </c>
      <c r="N8139" t="str">
        <f>VLOOKUP($J8139,Ref!$D:$H,5,0)</f>
        <v>Archdeaconry of Hertford</v>
      </c>
      <c r="S8139">
        <v>983</v>
      </c>
    </row>
    <row r="8140" spans="1:19" x14ac:dyDescent="0.3">
      <c r="A8140">
        <v>2024</v>
      </c>
      <c r="C8140" t="str">
        <f>IF(GETPIVOTDATA("PS % recovery",Sheet4!$B$5,"Parish Name",K8140)&gt;99.949%,"OK","No")</f>
        <v>OK</v>
      </c>
      <c r="D8140" t="e">
        <f>VLOOKUP(J8140,'Ref2'!C:E,3,0)</f>
        <v>#N/A</v>
      </c>
      <c r="F8140">
        <v>5</v>
      </c>
      <c r="I8140" t="e">
        <f>VLOOKUP(J8140,Ref!L:M,2,0)</f>
        <v>#N/A</v>
      </c>
      <c r="J8140" t="s">
        <v>1086</v>
      </c>
      <c r="K8140" t="str">
        <f>VLOOKUP($J8140,Ref!$D:$H,2,0)</f>
        <v xml:space="preserve">Ardeley                                      </v>
      </c>
      <c r="L8140" t="str">
        <f>VLOOKUP($J8140,Ref!$D:$H,3,0)</f>
        <v>Ardeley, Benington, Cottered with Throcking and Walkern</v>
      </c>
      <c r="M8140" t="str">
        <f>VLOOKUP($J8140,Ref!$D:$H,4,0)</f>
        <v>Buntingford Deanery</v>
      </c>
      <c r="N8140" t="str">
        <f>VLOOKUP($J8140,Ref!$D:$H,5,0)</f>
        <v>Archdeaconry of Hertford</v>
      </c>
      <c r="S8140">
        <v>1392</v>
      </c>
    </row>
    <row r="8141" spans="1:19" x14ac:dyDescent="0.3">
      <c r="A8141">
        <v>2024</v>
      </c>
      <c r="C8141" t="str">
        <f>IF(GETPIVOTDATA("PS % recovery",Sheet4!$B$5,"Parish Name",K8141)&gt;99.949%,"OK","No")</f>
        <v>OK</v>
      </c>
      <c r="D8141" t="e">
        <f>VLOOKUP(J8141,'Ref2'!C:E,3,0)</f>
        <v>#N/A</v>
      </c>
      <c r="F8141">
        <v>5</v>
      </c>
      <c r="I8141" t="e">
        <f>VLOOKUP(J8141,Ref!L:M,2,0)</f>
        <v>#N/A</v>
      </c>
      <c r="J8141" t="s">
        <v>1092</v>
      </c>
      <c r="K8141" t="str">
        <f>VLOOKUP($J8141,Ref!$D:$H,2,0)</f>
        <v xml:space="preserve">Ashwell                                      </v>
      </c>
      <c r="L8141" t="str">
        <f>VLOOKUP($J8141,Ref!$D:$H,3,0)</f>
        <v>Ashwell with Hinxworth and Newnham</v>
      </c>
      <c r="M8141" t="str">
        <f>VLOOKUP($J8141,Ref!$D:$H,4,0)</f>
        <v>Buntingford Deanery</v>
      </c>
      <c r="N8141" t="str">
        <f>VLOOKUP($J8141,Ref!$D:$H,5,0)</f>
        <v>Archdeaconry of Hertford</v>
      </c>
      <c r="S8141">
        <v>5778</v>
      </c>
    </row>
    <row r="8142" spans="1:19" x14ac:dyDescent="0.3">
      <c r="A8142">
        <v>2024</v>
      </c>
      <c r="C8142" t="str">
        <f>IF(GETPIVOTDATA("PS % recovery",Sheet4!$B$5,"Parish Name",K8142)&gt;99.949%,"OK","No")</f>
        <v>No</v>
      </c>
      <c r="D8142" t="e">
        <f>VLOOKUP(J8142,'Ref2'!C:E,3,0)</f>
        <v>#N/A</v>
      </c>
      <c r="F8142">
        <v>5</v>
      </c>
      <c r="I8142" t="e">
        <f>VLOOKUP(J8142,Ref!L:M,2,0)</f>
        <v>#N/A</v>
      </c>
      <c r="J8142" t="s">
        <v>1094</v>
      </c>
      <c r="K8142" t="str">
        <f>VLOOKUP($J8142,Ref!$D:$H,2,0)</f>
        <v xml:space="preserve">Aspenden                                     </v>
      </c>
      <c r="L8142" t="str">
        <f>VLOOKUP($J8142,Ref!$D:$H,3,0)</f>
        <v>Aspenden, Buntingford and Westmill</v>
      </c>
      <c r="M8142" t="str">
        <f>VLOOKUP($J8142,Ref!$D:$H,4,0)</f>
        <v>Buntingford Deanery</v>
      </c>
      <c r="N8142" t="str">
        <f>VLOOKUP($J8142,Ref!$D:$H,5,0)</f>
        <v>Archdeaconry of Hertford</v>
      </c>
      <c r="S8142">
        <v>600</v>
      </c>
    </row>
    <row r="8143" spans="1:19" x14ac:dyDescent="0.3">
      <c r="A8143">
        <v>2024</v>
      </c>
      <c r="C8143" t="str">
        <f>IF(GETPIVOTDATA("PS % recovery",Sheet4!$B$5,"Parish Name",K8143)&gt;99.949%,"OK","No")</f>
        <v>OK</v>
      </c>
      <c r="D8143" t="e">
        <f>VLOOKUP(J8143,'Ref2'!C:E,3,0)</f>
        <v>#N/A</v>
      </c>
      <c r="F8143">
        <v>5</v>
      </c>
      <c r="I8143" t="e">
        <f>VLOOKUP(J8143,Ref!L:M,2,0)</f>
        <v>#N/A</v>
      </c>
      <c r="J8143" t="s">
        <v>1072</v>
      </c>
      <c r="K8143" t="str">
        <f>VLOOKUP($J8143,Ref!$D:$H,2,0)</f>
        <v xml:space="preserve">Baldock                                      </v>
      </c>
      <c r="L8143" t="str">
        <f>VLOOKUP($J8143,Ref!$D:$H,3,0)</f>
        <v>Baldock with Bygrave</v>
      </c>
      <c r="M8143" t="str">
        <f>VLOOKUP($J8143,Ref!$D:$H,4,0)</f>
        <v>Buntingford Deanery</v>
      </c>
      <c r="N8143" t="str">
        <f>VLOOKUP($J8143,Ref!$D:$H,5,0)</f>
        <v>Archdeaconry of Hertford</v>
      </c>
      <c r="S8143">
        <v>4000</v>
      </c>
    </row>
    <row r="8144" spans="1:19" x14ac:dyDescent="0.3">
      <c r="A8144">
        <v>2024</v>
      </c>
      <c r="C8144" t="str">
        <f>IF(GETPIVOTDATA("PS % recovery",Sheet4!$B$5,"Parish Name",K8144)&gt;99.949%,"OK","No")</f>
        <v>OK</v>
      </c>
      <c r="D8144" t="e">
        <f>VLOOKUP(J8144,'Ref2'!C:E,3,0)</f>
        <v>#N/A</v>
      </c>
      <c r="F8144">
        <v>5</v>
      </c>
      <c r="I8144" t="e">
        <f>VLOOKUP(J8144,Ref!L:M,2,0)</f>
        <v>#N/A</v>
      </c>
      <c r="J8144" t="s">
        <v>808</v>
      </c>
      <c r="K8144" t="str">
        <f>VLOOKUP($J8144,Ref!$D:$H,2,0)</f>
        <v xml:space="preserve">Barkway                                      </v>
      </c>
      <c r="L8144" t="str">
        <f>VLOOKUP($J8144,Ref!$D:$H,3,0)</f>
        <v>Barkway, Barley, Reed and Buckland</v>
      </c>
      <c r="M8144" t="str">
        <f>VLOOKUP($J8144,Ref!$D:$H,4,0)</f>
        <v>Buntingford Deanery</v>
      </c>
      <c r="N8144" t="str">
        <f>VLOOKUP($J8144,Ref!$D:$H,5,0)</f>
        <v>Archdeaconry of Hertford</v>
      </c>
      <c r="S8144">
        <v>1673</v>
      </c>
    </row>
    <row r="8145" spans="1:19" x14ac:dyDescent="0.3">
      <c r="A8145">
        <v>2024</v>
      </c>
      <c r="C8145" t="str">
        <f>IF(GETPIVOTDATA("PS % recovery",Sheet4!$B$5,"Parish Name",K8145)&gt;99.949%,"OK","No")</f>
        <v>OK</v>
      </c>
      <c r="D8145" t="e">
        <f>VLOOKUP(J8145,'Ref2'!C:E,3,0)</f>
        <v>#N/A</v>
      </c>
      <c r="F8145">
        <v>5</v>
      </c>
      <c r="I8145" t="e">
        <f>VLOOKUP(J8145,Ref!L:M,2,0)</f>
        <v>#N/A</v>
      </c>
      <c r="J8145" t="s">
        <v>810</v>
      </c>
      <c r="K8145" t="str">
        <f>VLOOKUP($J8145,Ref!$D:$H,2,0)</f>
        <v xml:space="preserve">Barley                                       </v>
      </c>
      <c r="L8145" t="str">
        <f>VLOOKUP($J8145,Ref!$D:$H,3,0)</f>
        <v>Barkway, Barley, Reed and Buckland</v>
      </c>
      <c r="M8145" t="str">
        <f>VLOOKUP($J8145,Ref!$D:$H,4,0)</f>
        <v>Buntingford Deanery</v>
      </c>
      <c r="N8145" t="str">
        <f>VLOOKUP($J8145,Ref!$D:$H,5,0)</f>
        <v>Archdeaconry of Hertford</v>
      </c>
      <c r="S8145">
        <v>0</v>
      </c>
    </row>
    <row r="8146" spans="1:19" x14ac:dyDescent="0.3">
      <c r="A8146">
        <v>2024</v>
      </c>
      <c r="C8146" t="str">
        <f>IF(GETPIVOTDATA("PS % recovery",Sheet4!$B$5,"Parish Name",K8146)&gt;99.949%,"OK","No")</f>
        <v>OK</v>
      </c>
      <c r="D8146" t="e">
        <f>VLOOKUP(J8146,'Ref2'!C:E,3,0)</f>
        <v>#N/A</v>
      </c>
      <c r="F8146">
        <v>5</v>
      </c>
      <c r="I8146" t="e">
        <f>VLOOKUP(J8146,Ref!L:M,2,0)</f>
        <v>#N/A</v>
      </c>
      <c r="J8146" t="s">
        <v>1103</v>
      </c>
      <c r="K8146" t="str">
        <f>VLOOKUP($J8146,Ref!$D:$H,2,0)</f>
        <v xml:space="preserve">Benington (LEP)                              </v>
      </c>
      <c r="L8146" t="str">
        <f>VLOOKUP($J8146,Ref!$D:$H,3,0)</f>
        <v>Ardeley, Benington, Cottered with Throcking and Walkern</v>
      </c>
      <c r="M8146" t="str">
        <f>VLOOKUP($J8146,Ref!$D:$H,4,0)</f>
        <v>Buntingford Deanery</v>
      </c>
      <c r="N8146" t="str">
        <f>VLOOKUP($J8146,Ref!$D:$H,5,0)</f>
        <v>Archdeaconry of Hertford</v>
      </c>
      <c r="S8146">
        <v>1500</v>
      </c>
    </row>
    <row r="8147" spans="1:19" x14ac:dyDescent="0.3">
      <c r="A8147">
        <v>2024</v>
      </c>
      <c r="C8147" t="str">
        <f>IF(GETPIVOTDATA("PS % recovery",Sheet4!$B$5,"Parish Name",K8147)&gt;99.949%,"OK","No")</f>
        <v>No</v>
      </c>
      <c r="D8147" t="e">
        <f>VLOOKUP(J8147,'Ref2'!C:E,3,0)</f>
        <v>#N/A</v>
      </c>
      <c r="F8147">
        <v>5</v>
      </c>
      <c r="I8147" t="e">
        <f>VLOOKUP(J8147,Ref!L:M,2,0)</f>
        <v>#N/A</v>
      </c>
      <c r="J8147" t="s">
        <v>1080</v>
      </c>
      <c r="K8147" t="str">
        <f>VLOOKUP($J8147,Ref!$D:$H,2,0)</f>
        <v xml:space="preserve">Brent Pelham                                 </v>
      </c>
      <c r="L8147" t="str">
        <f>VLOOKUP($J8147,Ref!$D:$H,3,0)</f>
        <v>Hormead, Wyddial, Anstey, Brent Pelham and Meesden</v>
      </c>
      <c r="M8147" t="str">
        <f>VLOOKUP($J8147,Ref!$D:$H,4,0)</f>
        <v>Buntingford Deanery</v>
      </c>
      <c r="N8147" t="str">
        <f>VLOOKUP($J8147,Ref!$D:$H,5,0)</f>
        <v>Archdeaconry of Hertford</v>
      </c>
      <c r="S8147">
        <v>765</v>
      </c>
    </row>
    <row r="8148" spans="1:19" x14ac:dyDescent="0.3">
      <c r="A8148">
        <v>2024</v>
      </c>
      <c r="C8148" t="str">
        <f>IF(GETPIVOTDATA("PS % recovery",Sheet4!$B$5,"Parish Name",K8148)&gt;99.949%,"OK","No")</f>
        <v>No</v>
      </c>
      <c r="D8148" t="e">
        <f>VLOOKUP(J8148,'Ref2'!C:E,3,0)</f>
        <v>#N/A</v>
      </c>
      <c r="F8148">
        <v>5</v>
      </c>
      <c r="I8148" t="e">
        <f>VLOOKUP(J8148,Ref!L:M,2,0)</f>
        <v>#N/A</v>
      </c>
      <c r="J8148" t="s">
        <v>1074</v>
      </c>
      <c r="K8148" t="str">
        <f>VLOOKUP($J8148,Ref!$D:$H,2,0)</f>
        <v xml:space="preserve">Bygrave                                      </v>
      </c>
      <c r="L8148" t="str">
        <f>VLOOKUP($J8148,Ref!$D:$H,3,0)</f>
        <v>Baldock with Bygrave</v>
      </c>
      <c r="M8148" t="str">
        <f>VLOOKUP($J8148,Ref!$D:$H,4,0)</f>
        <v>Buntingford Deanery</v>
      </c>
      <c r="N8148" t="str">
        <f>VLOOKUP($J8148,Ref!$D:$H,5,0)</f>
        <v>Archdeaconry of Hertford</v>
      </c>
      <c r="S8148">
        <v>1463</v>
      </c>
    </row>
    <row r="8149" spans="1:19" x14ac:dyDescent="0.3">
      <c r="A8149">
        <v>2024</v>
      </c>
      <c r="C8149" t="str">
        <f>IF(GETPIVOTDATA("PS % recovery",Sheet4!$B$5,"Parish Name",K8149)&gt;99.949%,"OK","No")</f>
        <v>OK</v>
      </c>
      <c r="D8149" t="e">
        <f>VLOOKUP(J8149,'Ref2'!C:E,3,0)</f>
        <v>#N/A</v>
      </c>
      <c r="F8149">
        <v>5</v>
      </c>
      <c r="I8149" t="e">
        <f>VLOOKUP(J8149,Ref!L:M,2,0)</f>
        <v>#N/A</v>
      </c>
      <c r="J8149" t="s">
        <v>1105</v>
      </c>
      <c r="K8149" t="str">
        <f>VLOOKUP($J8149,Ref!$D:$H,2,0)</f>
        <v xml:space="preserve">Clothall                                     </v>
      </c>
      <c r="L8149" t="str">
        <f>VLOOKUP($J8149,Ref!$D:$H,3,0)</f>
        <v>The Kingswood Benefice</v>
      </c>
      <c r="M8149" t="str">
        <f>VLOOKUP($J8149,Ref!$D:$H,4,0)</f>
        <v>Buntingford Deanery</v>
      </c>
      <c r="N8149" t="str">
        <f>VLOOKUP($J8149,Ref!$D:$H,5,0)</f>
        <v>Archdeaconry of Hertford</v>
      </c>
      <c r="S8149">
        <v>578</v>
      </c>
    </row>
    <row r="8150" spans="1:19" x14ac:dyDescent="0.3">
      <c r="A8150">
        <v>2024</v>
      </c>
      <c r="C8150" t="str">
        <f>IF(GETPIVOTDATA("PS % recovery",Sheet4!$B$5,"Parish Name",K8150)&gt;99.949%,"OK","No")</f>
        <v>No</v>
      </c>
      <c r="D8150" t="e">
        <f>VLOOKUP(J8150,'Ref2'!C:E,3,0)</f>
        <v>#N/A</v>
      </c>
      <c r="F8150">
        <v>5</v>
      </c>
      <c r="I8150" t="e">
        <f>VLOOKUP(J8150,Ref!L:M,2,0)</f>
        <v>#N/A</v>
      </c>
      <c r="J8150" t="s">
        <v>1088</v>
      </c>
      <c r="K8150" t="str">
        <f>VLOOKUP($J8150,Ref!$D:$H,2,0)</f>
        <v xml:space="preserve">Cottered                                     </v>
      </c>
      <c r="L8150" t="str">
        <f>VLOOKUP($J8150,Ref!$D:$H,3,0)</f>
        <v>Ardeley, Benington, Cottered with Throcking and Walkern</v>
      </c>
      <c r="M8150" t="str">
        <f>VLOOKUP($J8150,Ref!$D:$H,4,0)</f>
        <v>Buntingford Deanery</v>
      </c>
      <c r="N8150" t="str">
        <f>VLOOKUP($J8150,Ref!$D:$H,5,0)</f>
        <v>Archdeaconry of Hertford</v>
      </c>
      <c r="S8150">
        <v>900</v>
      </c>
    </row>
    <row r="8151" spans="1:19" x14ac:dyDescent="0.3">
      <c r="A8151">
        <v>2024</v>
      </c>
      <c r="C8151" t="str">
        <f>IF(GETPIVOTDATA("PS % recovery",Sheet4!$B$5,"Parish Name",K8151)&gt;99.949%,"OK","No")</f>
        <v>OK</v>
      </c>
      <c r="D8151" t="e">
        <f>VLOOKUP(J8151,'Ref2'!C:E,3,0)</f>
        <v>#N/A</v>
      </c>
      <c r="F8151">
        <v>5</v>
      </c>
      <c r="I8151" t="e">
        <f>VLOOKUP(J8151,Ref!L:M,2,0)</f>
        <v>#N/A</v>
      </c>
      <c r="J8151" t="s">
        <v>1082</v>
      </c>
      <c r="K8151" t="str">
        <f>VLOOKUP($J8151,Ref!$D:$H,2,0)</f>
        <v xml:space="preserve">Hormead with Wyddial                         </v>
      </c>
      <c r="L8151" t="str">
        <f>VLOOKUP($J8151,Ref!$D:$H,3,0)</f>
        <v>Hormead, Wyddial, Anstey, Brent Pelham and Meesden</v>
      </c>
      <c r="M8151" t="str">
        <f>VLOOKUP($J8151,Ref!$D:$H,4,0)</f>
        <v>Buntingford Deanery</v>
      </c>
      <c r="N8151" t="str">
        <f>VLOOKUP($J8151,Ref!$D:$H,5,0)</f>
        <v>Archdeaconry of Hertford</v>
      </c>
      <c r="S8151">
        <v>2750</v>
      </c>
    </row>
    <row r="8152" spans="1:19" x14ac:dyDescent="0.3">
      <c r="A8152">
        <v>2024</v>
      </c>
      <c r="C8152" t="str">
        <f>IF(GETPIVOTDATA("PS % recovery",Sheet4!$B$5,"Parish Name",K8152)&gt;99.949%,"OK","No")</f>
        <v>OK</v>
      </c>
      <c r="D8152" t="e">
        <f>VLOOKUP(J8152,'Ref2'!C:E,3,0)</f>
        <v>#N/A</v>
      </c>
      <c r="F8152">
        <v>5</v>
      </c>
      <c r="I8152" t="e">
        <f>VLOOKUP(J8152,Ref!L:M,2,0)</f>
        <v>#N/A</v>
      </c>
      <c r="J8152" t="s">
        <v>1113</v>
      </c>
      <c r="K8152" t="str">
        <f>VLOOKUP($J8152,Ref!$D:$H,2,0)</f>
        <v xml:space="preserve">Hinxworth                                    </v>
      </c>
      <c r="L8152" t="str">
        <f>VLOOKUP($J8152,Ref!$D:$H,3,0)</f>
        <v>Ashwell with Hinxworth and Newnham</v>
      </c>
      <c r="M8152" t="str">
        <f>VLOOKUP($J8152,Ref!$D:$H,4,0)</f>
        <v>Buntingford Deanery</v>
      </c>
      <c r="N8152" t="str">
        <f>VLOOKUP($J8152,Ref!$D:$H,5,0)</f>
        <v>Archdeaconry of Hertford</v>
      </c>
      <c r="S8152">
        <v>548.33000000000004</v>
      </c>
    </row>
    <row r="8153" spans="1:19" x14ac:dyDescent="0.3">
      <c r="A8153">
        <v>2024</v>
      </c>
      <c r="C8153" t="str">
        <f>IF(GETPIVOTDATA("PS % recovery",Sheet4!$B$5,"Parish Name",K8153)&gt;99.949%,"OK","No")</f>
        <v>OK</v>
      </c>
      <c r="D8153" t="e">
        <f>VLOOKUP(J8153,'Ref2'!C:E,3,0)</f>
        <v>#N/A</v>
      </c>
      <c r="F8153">
        <v>5</v>
      </c>
      <c r="I8153" t="e">
        <f>VLOOKUP(J8153,Ref!L:M,2,0)</f>
        <v>#N/A</v>
      </c>
      <c r="J8153" t="s">
        <v>1117</v>
      </c>
      <c r="K8153" t="str">
        <f>VLOOKUP($J8153,Ref!$D:$H,2,0)</f>
        <v xml:space="preserve">Kelshall                                     </v>
      </c>
      <c r="L8153" t="str">
        <f>VLOOKUP($J8153,Ref!$D:$H,3,0)</f>
        <v>Therfield with Kelshall</v>
      </c>
      <c r="M8153" t="str">
        <f>VLOOKUP($J8153,Ref!$D:$H,4,0)</f>
        <v>Buntingford Deanery</v>
      </c>
      <c r="N8153" t="str">
        <f>VLOOKUP($J8153,Ref!$D:$H,5,0)</f>
        <v>Archdeaconry of Hertford</v>
      </c>
      <c r="S8153">
        <v>0</v>
      </c>
    </row>
    <row r="8154" spans="1:19" x14ac:dyDescent="0.3">
      <c r="A8154">
        <v>2024</v>
      </c>
      <c r="C8154" t="str">
        <f>IF(GETPIVOTDATA("PS % recovery",Sheet4!$B$5,"Parish Name",K8154)&gt;99.949%,"OK","No")</f>
        <v>OK</v>
      </c>
      <c r="D8154" t="e">
        <f>VLOOKUP(J8154,'Ref2'!C:E,3,0)</f>
        <v>#N/A</v>
      </c>
      <c r="F8154">
        <v>5</v>
      </c>
      <c r="I8154" t="e">
        <f>VLOOKUP(J8154,Ref!L:M,2,0)</f>
        <v>#N/A</v>
      </c>
      <c r="J8154" t="s">
        <v>1096</v>
      </c>
      <c r="K8154" t="str">
        <f>VLOOKUP($J8154,Ref!$D:$H,2,0)</f>
        <v xml:space="preserve">Buntingford with Layston                     </v>
      </c>
      <c r="L8154" t="str">
        <f>VLOOKUP($J8154,Ref!$D:$H,3,0)</f>
        <v>Aspenden, Buntingford and Westmill</v>
      </c>
      <c r="M8154" t="str">
        <f>VLOOKUP($J8154,Ref!$D:$H,4,0)</f>
        <v>Buntingford Deanery</v>
      </c>
      <c r="N8154" t="str">
        <f>VLOOKUP($J8154,Ref!$D:$H,5,0)</f>
        <v>Archdeaconry of Hertford</v>
      </c>
      <c r="S8154">
        <v>0</v>
      </c>
    </row>
    <row r="8155" spans="1:19" x14ac:dyDescent="0.3">
      <c r="A8155">
        <v>2024</v>
      </c>
      <c r="C8155" t="str">
        <f>IF(GETPIVOTDATA("PS % recovery",Sheet4!$B$5,"Parish Name",K8155)&gt;99.949%,"OK","No")</f>
        <v>OK</v>
      </c>
      <c r="D8155" t="e">
        <f>VLOOKUP(J8155,'Ref2'!C:E,3,0)</f>
        <v>#N/A</v>
      </c>
      <c r="F8155">
        <v>5</v>
      </c>
      <c r="I8155" t="e">
        <f>VLOOKUP(J8155,Ref!L:M,2,0)</f>
        <v>#N/A</v>
      </c>
      <c r="J8155" t="s">
        <v>1084</v>
      </c>
      <c r="K8155" t="str">
        <f>VLOOKUP($J8155,Ref!$D:$H,2,0)</f>
        <v xml:space="preserve">Meesden                                      </v>
      </c>
      <c r="L8155" t="str">
        <f>VLOOKUP($J8155,Ref!$D:$H,3,0)</f>
        <v>Hormead, Wyddial, Anstey, Brent Pelham and Meesden</v>
      </c>
      <c r="M8155" t="str">
        <f>VLOOKUP($J8155,Ref!$D:$H,4,0)</f>
        <v>Buntingford Deanery</v>
      </c>
      <c r="N8155" t="str">
        <f>VLOOKUP($J8155,Ref!$D:$H,5,0)</f>
        <v>Archdeaconry of Hertford</v>
      </c>
      <c r="S8155">
        <v>0</v>
      </c>
    </row>
    <row r="8156" spans="1:19" x14ac:dyDescent="0.3">
      <c r="A8156">
        <v>2024</v>
      </c>
      <c r="C8156" t="str">
        <f>IF(GETPIVOTDATA("PS % recovery",Sheet4!$B$5,"Parish Name",K8156)&gt;99.949%,"OK","No")</f>
        <v>OK</v>
      </c>
      <c r="D8156" t="e">
        <f>VLOOKUP(J8156,'Ref2'!C:E,3,0)</f>
        <v>#N/A</v>
      </c>
      <c r="F8156">
        <v>5</v>
      </c>
      <c r="I8156" t="e">
        <f>VLOOKUP(J8156,Ref!L:M,2,0)</f>
        <v>#N/A</v>
      </c>
      <c r="J8156" t="s">
        <v>1115</v>
      </c>
      <c r="K8156" t="str">
        <f>VLOOKUP($J8156,Ref!$D:$H,2,0)</f>
        <v xml:space="preserve">Newnham                                      </v>
      </c>
      <c r="L8156" t="str">
        <f>VLOOKUP($J8156,Ref!$D:$H,3,0)</f>
        <v>Ashwell with Hinxworth and Newnham</v>
      </c>
      <c r="M8156" t="str">
        <f>VLOOKUP($J8156,Ref!$D:$H,4,0)</f>
        <v>Buntingford Deanery</v>
      </c>
      <c r="N8156" t="str">
        <f>VLOOKUP($J8156,Ref!$D:$H,5,0)</f>
        <v>Archdeaconry of Hertford</v>
      </c>
      <c r="S8156">
        <v>179</v>
      </c>
    </row>
    <row r="8157" spans="1:19" x14ac:dyDescent="0.3">
      <c r="A8157">
        <v>2024</v>
      </c>
      <c r="C8157" t="str">
        <f>IF(GETPIVOTDATA("PS % recovery",Sheet4!$B$5,"Parish Name",K8157)&gt;99.949%,"OK","No")</f>
        <v>OK</v>
      </c>
      <c r="D8157" t="e">
        <f>VLOOKUP(J8157,'Ref2'!C:E,3,0)</f>
        <v>#N/A</v>
      </c>
      <c r="F8157">
        <v>5</v>
      </c>
      <c r="I8157" t="e">
        <f>VLOOKUP(J8157,Ref!L:M,2,0)</f>
        <v>#N/A</v>
      </c>
      <c r="J8157" t="s">
        <v>812</v>
      </c>
      <c r="K8157" t="str">
        <f>VLOOKUP($J8157,Ref!$D:$H,2,0)</f>
        <v xml:space="preserve">Reed and Buckland                            </v>
      </c>
      <c r="L8157" t="str">
        <f>VLOOKUP($J8157,Ref!$D:$H,3,0)</f>
        <v>Barkway, Barley, Reed and Buckland</v>
      </c>
      <c r="M8157" t="str">
        <f>VLOOKUP($J8157,Ref!$D:$H,4,0)</f>
        <v>Buntingford Deanery</v>
      </c>
      <c r="N8157" t="str">
        <f>VLOOKUP($J8157,Ref!$D:$H,5,0)</f>
        <v>Archdeaconry of Hertford</v>
      </c>
      <c r="S8157">
        <v>1394.5</v>
      </c>
    </row>
    <row r="8158" spans="1:19" x14ac:dyDescent="0.3">
      <c r="A8158">
        <v>2024</v>
      </c>
      <c r="C8158" t="str">
        <f>IF(GETPIVOTDATA("PS % recovery",Sheet4!$B$5,"Parish Name",K8158)&gt;99.949%,"OK","No")</f>
        <v>No</v>
      </c>
      <c r="D8158" t="e">
        <f>VLOOKUP(J8158,'Ref2'!C:E,3,0)</f>
        <v>#N/A</v>
      </c>
      <c r="F8158">
        <v>5</v>
      </c>
      <c r="I8158" t="str">
        <f>VLOOKUP(J8158,Ref!L:M,2,0)</f>
        <v>Yes</v>
      </c>
      <c r="J8158" t="s">
        <v>1121</v>
      </c>
      <c r="K8158" t="str">
        <f>VLOOKUP($J8158,Ref!$D:$H,2,0)</f>
        <v xml:space="preserve">Royston                                      </v>
      </c>
      <c r="L8158" t="str">
        <f>VLOOKUP($J8158,Ref!$D:$H,3,0)</f>
        <v>Royston</v>
      </c>
      <c r="M8158" t="str">
        <f>VLOOKUP($J8158,Ref!$D:$H,4,0)</f>
        <v>Buntingford Deanery</v>
      </c>
      <c r="N8158" t="str">
        <f>VLOOKUP($J8158,Ref!$D:$H,5,0)</f>
        <v>Archdeaconry of Hertford</v>
      </c>
      <c r="S8158">
        <v>6717.75</v>
      </c>
    </row>
    <row r="8159" spans="1:19" x14ac:dyDescent="0.3">
      <c r="A8159">
        <v>2024</v>
      </c>
      <c r="C8159" t="str">
        <f>IF(GETPIVOTDATA("PS % recovery",Sheet4!$B$5,"Parish Name",K8159)&gt;99.949%,"OK","No")</f>
        <v>OK</v>
      </c>
      <c r="D8159" t="e">
        <f>VLOOKUP(J8159,'Ref2'!C:E,3,0)</f>
        <v>#N/A</v>
      </c>
      <c r="F8159">
        <v>5</v>
      </c>
      <c r="I8159" t="e">
        <f>VLOOKUP(J8159,Ref!L:M,2,0)</f>
        <v>#N/A</v>
      </c>
      <c r="J8159" t="s">
        <v>1107</v>
      </c>
      <c r="K8159" t="str">
        <f>VLOOKUP($J8159,Ref!$D:$H,2,0)</f>
        <v xml:space="preserve">Rushden                                      </v>
      </c>
      <c r="L8159" t="str">
        <f>VLOOKUP($J8159,Ref!$D:$H,3,0)</f>
        <v>The Kingswood Benefice</v>
      </c>
      <c r="M8159" t="str">
        <f>VLOOKUP($J8159,Ref!$D:$H,4,0)</f>
        <v>Buntingford Deanery</v>
      </c>
      <c r="N8159" t="str">
        <f>VLOOKUP($J8159,Ref!$D:$H,5,0)</f>
        <v>Archdeaconry of Hertford</v>
      </c>
      <c r="S8159">
        <v>2548</v>
      </c>
    </row>
    <row r="8160" spans="1:19" x14ac:dyDescent="0.3">
      <c r="A8160">
        <v>2024</v>
      </c>
      <c r="C8160" t="str">
        <f>IF(GETPIVOTDATA("PS % recovery",Sheet4!$B$5,"Parish Name",K8160)&gt;99.949%,"OK","No")</f>
        <v>OK</v>
      </c>
      <c r="D8160" t="e">
        <f>VLOOKUP(J8160,'Ref2'!C:E,3,0)</f>
        <v>#N/A</v>
      </c>
      <c r="F8160">
        <v>5</v>
      </c>
      <c r="I8160" t="e">
        <f>VLOOKUP(J8160,Ref!L:M,2,0)</f>
        <v>#N/A</v>
      </c>
      <c r="J8160" t="s">
        <v>1109</v>
      </c>
      <c r="K8160" t="str">
        <f>VLOOKUP($J8160,Ref!$D:$H,2,0)</f>
        <v xml:space="preserve">Sandon                                       </v>
      </c>
      <c r="L8160" t="str">
        <f>VLOOKUP($J8160,Ref!$D:$H,3,0)</f>
        <v>The Kingswood Benefice</v>
      </c>
      <c r="M8160" t="str">
        <f>VLOOKUP($J8160,Ref!$D:$H,4,0)</f>
        <v>Buntingford Deanery</v>
      </c>
      <c r="N8160" t="str">
        <f>VLOOKUP($J8160,Ref!$D:$H,5,0)</f>
        <v>Archdeaconry of Hertford</v>
      </c>
      <c r="S8160">
        <v>1241</v>
      </c>
    </row>
    <row r="8161" spans="1:19" x14ac:dyDescent="0.3">
      <c r="A8161">
        <v>2024</v>
      </c>
      <c r="C8161" t="str">
        <f>IF(GETPIVOTDATA("PS % recovery",Sheet4!$B$5,"Parish Name",K8161)&gt;99.949%,"OK","No")</f>
        <v>OK</v>
      </c>
      <c r="D8161" t="e">
        <f>VLOOKUP(J8161,'Ref2'!C:E,3,0)</f>
        <v>#N/A</v>
      </c>
      <c r="F8161">
        <v>5</v>
      </c>
      <c r="I8161" t="e">
        <f>VLOOKUP(J8161,Ref!L:M,2,0)</f>
        <v>#N/A</v>
      </c>
      <c r="J8161" t="s">
        <v>1119</v>
      </c>
      <c r="K8161" t="str">
        <f>VLOOKUP($J8161,Ref!$D:$H,2,0)</f>
        <v xml:space="preserve">Therfield                                    </v>
      </c>
      <c r="L8161" t="str">
        <f>VLOOKUP($J8161,Ref!$D:$H,3,0)</f>
        <v>Therfield with Kelshall</v>
      </c>
      <c r="M8161" t="str">
        <f>VLOOKUP($J8161,Ref!$D:$H,4,0)</f>
        <v>Buntingford Deanery</v>
      </c>
      <c r="N8161" t="str">
        <f>VLOOKUP($J8161,Ref!$D:$H,5,0)</f>
        <v>Archdeaconry of Hertford</v>
      </c>
      <c r="S8161">
        <v>0</v>
      </c>
    </row>
    <row r="8162" spans="1:19" x14ac:dyDescent="0.3">
      <c r="A8162">
        <v>2024</v>
      </c>
      <c r="C8162" t="str">
        <f>IF(GETPIVOTDATA("PS % recovery",Sheet4!$B$5,"Parish Name",K8162)&gt;99.949%,"OK","No")</f>
        <v>No</v>
      </c>
      <c r="D8162" t="e">
        <f>VLOOKUP(J8162,'Ref2'!C:E,3,0)</f>
        <v>#N/A</v>
      </c>
      <c r="F8162">
        <v>5</v>
      </c>
      <c r="I8162" t="e">
        <f>VLOOKUP(J8162,Ref!L:M,2,0)</f>
        <v>#N/A</v>
      </c>
      <c r="J8162" t="s">
        <v>1090</v>
      </c>
      <c r="K8162" t="str">
        <f>VLOOKUP($J8162,Ref!$D:$H,2,0)</f>
        <v xml:space="preserve">Throcking                                    </v>
      </c>
      <c r="L8162" t="str">
        <f>VLOOKUP($J8162,Ref!$D:$H,3,0)</f>
        <v>Ardeley, Benington, Cottered with Throcking and Walkern</v>
      </c>
      <c r="M8162" t="str">
        <f>VLOOKUP($J8162,Ref!$D:$H,4,0)</f>
        <v>Buntingford Deanery</v>
      </c>
      <c r="N8162" t="str">
        <f>VLOOKUP($J8162,Ref!$D:$H,5,0)</f>
        <v>Archdeaconry of Hertford</v>
      </c>
    </row>
    <row r="8163" spans="1:19" x14ac:dyDescent="0.3">
      <c r="A8163">
        <v>2024</v>
      </c>
      <c r="C8163" t="str">
        <f>IF(GETPIVOTDATA("PS % recovery",Sheet4!$B$5,"Parish Name",K8163)&gt;99.949%,"OK","No")</f>
        <v>No</v>
      </c>
      <c r="D8163" t="e">
        <f>VLOOKUP(J8163,'Ref2'!C:E,3,0)</f>
        <v>#N/A</v>
      </c>
      <c r="F8163">
        <v>5</v>
      </c>
      <c r="I8163" t="e">
        <f>VLOOKUP(J8163,Ref!L:M,2,0)</f>
        <v>#N/A</v>
      </c>
      <c r="J8163" t="s">
        <v>1123</v>
      </c>
      <c r="K8163" t="str">
        <f>VLOOKUP($J8163,Ref!$D:$H,2,0)</f>
        <v xml:space="preserve">Walkern (LEP)                                </v>
      </c>
      <c r="L8163" t="str">
        <f>VLOOKUP($J8163,Ref!$D:$H,3,0)</f>
        <v>Ardeley, Benington, Cottered with Throcking and Walkern</v>
      </c>
      <c r="M8163" t="str">
        <f>VLOOKUP($J8163,Ref!$D:$H,4,0)</f>
        <v>Buntingford Deanery</v>
      </c>
      <c r="N8163" t="str">
        <f>VLOOKUP($J8163,Ref!$D:$H,5,0)</f>
        <v>Archdeaconry of Hertford</v>
      </c>
      <c r="S8163">
        <v>6501.5</v>
      </c>
    </row>
    <row r="8164" spans="1:19" x14ac:dyDescent="0.3">
      <c r="A8164">
        <v>2024</v>
      </c>
      <c r="C8164" t="str">
        <f>IF(GETPIVOTDATA("PS % recovery",Sheet4!$B$5,"Parish Name",K8164)&gt;99.949%,"OK","No")</f>
        <v>OK</v>
      </c>
      <c r="D8164" t="e">
        <f>VLOOKUP(J8164,'Ref2'!C:E,3,0)</f>
        <v>#N/A</v>
      </c>
      <c r="F8164">
        <v>5</v>
      </c>
      <c r="I8164" t="e">
        <f>VLOOKUP(J8164,Ref!L:M,2,0)</f>
        <v>#N/A</v>
      </c>
      <c r="J8164" t="s">
        <v>1111</v>
      </c>
      <c r="K8164" t="str">
        <f>VLOOKUP($J8164,Ref!$D:$H,2,0)</f>
        <v xml:space="preserve">Wallington                                   </v>
      </c>
      <c r="L8164" t="str">
        <f>VLOOKUP($J8164,Ref!$D:$H,3,0)</f>
        <v>The Kingswood Benefice</v>
      </c>
      <c r="M8164" t="str">
        <f>VLOOKUP($J8164,Ref!$D:$H,4,0)</f>
        <v>Buntingford Deanery</v>
      </c>
      <c r="N8164" t="str">
        <f>VLOOKUP($J8164,Ref!$D:$H,5,0)</f>
        <v>Archdeaconry of Hertford</v>
      </c>
      <c r="S8164">
        <v>580</v>
      </c>
    </row>
    <row r="8165" spans="1:19" x14ac:dyDescent="0.3">
      <c r="A8165">
        <v>2024</v>
      </c>
      <c r="C8165" t="str">
        <f>IF(GETPIVOTDATA("PS % recovery",Sheet4!$B$5,"Parish Name",K8165)&gt;99.949%,"OK","No")</f>
        <v>OK</v>
      </c>
      <c r="D8165" t="e">
        <f>VLOOKUP(J8165,'Ref2'!C:E,3,0)</f>
        <v>#N/A</v>
      </c>
      <c r="F8165">
        <v>5</v>
      </c>
      <c r="I8165" t="e">
        <f>VLOOKUP(J8165,Ref!L:M,2,0)</f>
        <v>#N/A</v>
      </c>
      <c r="J8165" t="s">
        <v>1098</v>
      </c>
      <c r="K8165" t="str">
        <f>VLOOKUP($J8165,Ref!$D:$H,2,0)</f>
        <v xml:space="preserve">Westmill                                     </v>
      </c>
      <c r="L8165" t="str">
        <f>VLOOKUP($J8165,Ref!$D:$H,3,0)</f>
        <v>Aspenden, Buntingford and Westmill</v>
      </c>
      <c r="M8165" t="str">
        <f>VLOOKUP($J8165,Ref!$D:$H,4,0)</f>
        <v>Buntingford Deanery</v>
      </c>
      <c r="N8165" t="str">
        <f>VLOOKUP($J8165,Ref!$D:$H,5,0)</f>
        <v>Archdeaconry of Hertford</v>
      </c>
      <c r="S8165">
        <v>0</v>
      </c>
    </row>
    <row r="8166" spans="1:19" x14ac:dyDescent="0.3">
      <c r="A8166">
        <v>2024</v>
      </c>
      <c r="C8166" t="str">
        <f>IF(GETPIVOTDATA("PS % recovery",Sheet4!$B$5,"Parish Name",K8166)&gt;99.949%,"OK","No")</f>
        <v>OK</v>
      </c>
      <c r="D8166" t="e">
        <f>VLOOKUP(J8166,'Ref2'!C:E,3,0)</f>
        <v>#N/A</v>
      </c>
      <c r="F8166">
        <v>5</v>
      </c>
      <c r="I8166" t="e">
        <f>VLOOKUP(J8166,Ref!L:M,2,0)</f>
        <v>#N/A</v>
      </c>
      <c r="J8166" t="s">
        <v>1076</v>
      </c>
      <c r="K8166" t="str">
        <f>VLOOKUP($J8166,Ref!$D:$H,2,0)</f>
        <v xml:space="preserve">Weston                                       </v>
      </c>
      <c r="L8166" t="str">
        <f>VLOOKUP($J8166,Ref!$D:$H,3,0)</f>
        <v>The Kingswood Benefice</v>
      </c>
      <c r="M8166" t="str">
        <f>VLOOKUP($J8166,Ref!$D:$H,4,0)</f>
        <v>Buntingford Deanery</v>
      </c>
      <c r="N8166" t="str">
        <f>VLOOKUP($J8166,Ref!$D:$H,5,0)</f>
        <v>Archdeaconry of Hertford</v>
      </c>
      <c r="S8166">
        <v>2354</v>
      </c>
    </row>
    <row r="8167" spans="1:19" x14ac:dyDescent="0.3">
      <c r="A8167">
        <v>2024</v>
      </c>
      <c r="C8167" t="str">
        <f>IF(GETPIVOTDATA("PS % recovery",Sheet4!$B$5,"Parish Name",K8167)&gt;99.949%,"OK","No")</f>
        <v>OK</v>
      </c>
      <c r="D8167" t="e">
        <f>VLOOKUP(J8167,'Ref2'!C:E,3,0)</f>
        <v>#N/A</v>
      </c>
      <c r="F8167">
        <v>5</v>
      </c>
      <c r="I8167" t="e">
        <f>VLOOKUP(J8167,Ref!L:M,2,0)</f>
        <v>#N/A</v>
      </c>
      <c r="J8167" t="s">
        <v>813</v>
      </c>
      <c r="K8167" t="str">
        <f>VLOOKUP($J8167,Ref!$D:$H,2,0)</f>
        <v xml:space="preserve">Broxbourne with Wormley                      </v>
      </c>
      <c r="L8167" t="str">
        <f>VLOOKUP($J8167,Ref!$D:$H,3,0)</f>
        <v>Broxbourne with Wormley</v>
      </c>
      <c r="M8167" t="str">
        <f>VLOOKUP($J8167,Ref!$D:$H,4,0)</f>
        <v>Cheshunt Deanery</v>
      </c>
      <c r="N8167" t="str">
        <f>VLOOKUP($J8167,Ref!$D:$H,5,0)</f>
        <v>Archdeaconry of Hertford</v>
      </c>
      <c r="S8167">
        <v>5062.5</v>
      </c>
    </row>
    <row r="8168" spans="1:19" x14ac:dyDescent="0.3">
      <c r="A8168">
        <v>2024</v>
      </c>
      <c r="C8168" t="str">
        <f>IF(GETPIVOTDATA("PS % recovery",Sheet4!$B$5,"Parish Name",K8168)&gt;99.949%,"OK","No")</f>
        <v>No</v>
      </c>
      <c r="D8168" t="e">
        <f>VLOOKUP(J8168,'Ref2'!C:E,3,0)</f>
        <v>#N/A</v>
      </c>
      <c r="F8168">
        <v>5</v>
      </c>
      <c r="I8168" t="e">
        <f>VLOOKUP(J8168,Ref!L:M,2,0)</f>
        <v>#N/A</v>
      </c>
      <c r="J8168" t="s">
        <v>1126</v>
      </c>
      <c r="K8168" t="str">
        <f>VLOOKUP($J8168,Ref!$D:$H,2,0)</f>
        <v xml:space="preserve">Cheshunt                                     </v>
      </c>
      <c r="L8168" t="str">
        <f>VLOOKUP($J8168,Ref!$D:$H,3,0)</f>
        <v>Cheshunt (Team Ministry)</v>
      </c>
      <c r="M8168" t="str">
        <f>VLOOKUP($J8168,Ref!$D:$H,4,0)</f>
        <v>Cheshunt Deanery</v>
      </c>
      <c r="N8168" t="str">
        <f>VLOOKUP($J8168,Ref!$D:$H,5,0)</f>
        <v>Archdeaconry of Hertford</v>
      </c>
      <c r="S8168">
        <v>3393.25</v>
      </c>
    </row>
    <row r="8169" spans="1:19" x14ac:dyDescent="0.3">
      <c r="A8169">
        <v>2024</v>
      </c>
      <c r="C8169" t="str">
        <f>IF(GETPIVOTDATA("PS % recovery",Sheet4!$B$5,"Parish Name",K8169)&gt;99.949%,"OK","No")</f>
        <v>No</v>
      </c>
      <c r="D8169" t="e">
        <f>VLOOKUP(J8169,'Ref2'!C:E,3,0)</f>
        <v>#N/A</v>
      </c>
      <c r="F8169">
        <v>5</v>
      </c>
      <c r="I8169" t="e">
        <f>VLOOKUP(J8169,Ref!L:M,2,0)</f>
        <v>#N/A</v>
      </c>
      <c r="J8169" t="s">
        <v>1130</v>
      </c>
      <c r="K8169" t="str">
        <f>VLOOKUP($J8169,Ref!$D:$H,2,0)</f>
        <v xml:space="preserve">Goff's Oak, St James                         </v>
      </c>
      <c r="L8169" t="str">
        <f>VLOOKUP($J8169,Ref!$D:$H,3,0)</f>
        <v>Cheshunt (Team Ministry)</v>
      </c>
      <c r="M8169" t="str">
        <f>VLOOKUP($J8169,Ref!$D:$H,4,0)</f>
        <v>Cheshunt Deanery</v>
      </c>
      <c r="N8169" t="str">
        <f>VLOOKUP($J8169,Ref!$D:$H,5,0)</f>
        <v>Archdeaconry of Hertford</v>
      </c>
      <c r="S8169">
        <v>500</v>
      </c>
    </row>
    <row r="8170" spans="1:19" x14ac:dyDescent="0.3">
      <c r="A8170">
        <v>2024</v>
      </c>
      <c r="C8170" t="str">
        <f>IF(GETPIVOTDATA("PS % recovery",Sheet4!$B$5,"Parish Name",K8170)&gt;99.949%,"OK","No")</f>
        <v>OK</v>
      </c>
      <c r="D8170" t="e">
        <f>VLOOKUP(J8170,'Ref2'!C:E,3,0)</f>
        <v>#N/A</v>
      </c>
      <c r="F8170">
        <v>5</v>
      </c>
      <c r="I8170" t="e">
        <f>VLOOKUP(J8170,Ref!L:M,2,0)</f>
        <v>#N/A</v>
      </c>
      <c r="J8170" t="s">
        <v>814</v>
      </c>
      <c r="K8170" t="str">
        <f>VLOOKUP($J8170,Ref!$D:$H,2,0)</f>
        <v xml:space="preserve">Hoddesdon                                    </v>
      </c>
      <c r="L8170" t="str">
        <f>VLOOKUP($J8170,Ref!$D:$H,3,0)</f>
        <v>Hoddesdon</v>
      </c>
      <c r="M8170" t="str">
        <f>VLOOKUP($J8170,Ref!$D:$H,4,0)</f>
        <v>Cheshunt Deanery</v>
      </c>
      <c r="N8170" t="str">
        <f>VLOOKUP($J8170,Ref!$D:$H,5,0)</f>
        <v>Archdeaconry of Hertford</v>
      </c>
      <c r="S8170">
        <v>5214</v>
      </c>
    </row>
    <row r="8171" spans="1:19" x14ac:dyDescent="0.3">
      <c r="A8171">
        <v>2024</v>
      </c>
      <c r="C8171" t="str">
        <f>IF(GETPIVOTDATA("PS % recovery",Sheet4!$B$5,"Parish Name",K8171)&gt;99.949%,"OK","No")</f>
        <v>OK</v>
      </c>
      <c r="D8171" t="str">
        <f>VLOOKUP(J8171,'Ref2'!C:E,3,0)</f>
        <v>LLF</v>
      </c>
      <c r="F8171">
        <v>5</v>
      </c>
      <c r="I8171" t="e">
        <f>VLOOKUP(J8171,Ref!L:M,2,0)</f>
        <v>#N/A</v>
      </c>
      <c r="J8171" t="s">
        <v>1133</v>
      </c>
      <c r="K8171" t="str">
        <f>VLOOKUP($J8171,Ref!$D:$H,2,0)</f>
        <v xml:space="preserve">Northaw and Cuffley                          </v>
      </c>
      <c r="L8171" t="str">
        <f>VLOOKUP($J8171,Ref!$D:$H,3,0)</f>
        <v>Northaw and Cuffley</v>
      </c>
      <c r="M8171" t="str">
        <f>VLOOKUP($J8171,Ref!$D:$H,4,0)</f>
        <v>Cheshunt Deanery</v>
      </c>
      <c r="N8171" t="str">
        <f>VLOOKUP($J8171,Ref!$D:$H,5,0)</f>
        <v>Archdeaconry of Hertford</v>
      </c>
    </row>
    <row r="8172" spans="1:19" x14ac:dyDescent="0.3">
      <c r="A8172">
        <v>2024</v>
      </c>
      <c r="C8172" t="str">
        <f>IF(GETPIVOTDATA("PS % recovery",Sheet4!$B$5,"Parish Name",K8172)&gt;99.949%,"OK","No")</f>
        <v>OK</v>
      </c>
      <c r="D8172" t="e">
        <f>VLOOKUP(J8172,'Ref2'!C:E,3,0)</f>
        <v>#N/A</v>
      </c>
      <c r="F8172">
        <v>5</v>
      </c>
      <c r="I8172" t="e">
        <f>VLOOKUP(J8172,Ref!L:M,2,0)</f>
        <v>#N/A</v>
      </c>
      <c r="J8172" t="s">
        <v>1135</v>
      </c>
      <c r="K8172" t="str">
        <f>VLOOKUP($J8172,Ref!$D:$H,2,0)</f>
        <v xml:space="preserve">Rye Park, St Cuthbert                        </v>
      </c>
      <c r="L8172" t="str">
        <f>VLOOKUP($J8172,Ref!$D:$H,3,0)</f>
        <v>Rye Park, St Cuthbert</v>
      </c>
      <c r="M8172" t="str">
        <f>VLOOKUP($J8172,Ref!$D:$H,4,0)</f>
        <v>Cheshunt Deanery</v>
      </c>
      <c r="N8172" t="str">
        <f>VLOOKUP($J8172,Ref!$D:$H,5,0)</f>
        <v>Archdeaconry of Hertford</v>
      </c>
      <c r="S8172">
        <v>4827</v>
      </c>
    </row>
    <row r="8173" spans="1:19" x14ac:dyDescent="0.3">
      <c r="A8173">
        <v>2024</v>
      </c>
      <c r="C8173" t="str">
        <f>IF(GETPIVOTDATA("PS % recovery",Sheet4!$B$5,"Parish Name",K8173)&gt;99.949%,"OK","No")</f>
        <v>No</v>
      </c>
      <c r="D8173" t="e">
        <f>VLOOKUP(J8173,'Ref2'!C:E,3,0)</f>
        <v>#N/A</v>
      </c>
      <c r="F8173">
        <v>5</v>
      </c>
      <c r="I8173" t="e">
        <f>VLOOKUP(J8173,Ref!L:M,2,0)</f>
        <v>#N/A</v>
      </c>
      <c r="J8173" t="s">
        <v>1128</v>
      </c>
      <c r="K8173" t="str">
        <f>VLOOKUP($J8173,Ref!$D:$H,2,0)</f>
        <v xml:space="preserve">Turnford                                     </v>
      </c>
      <c r="L8173" t="str">
        <f>VLOOKUP($J8173,Ref!$D:$H,3,0)</f>
        <v>Cheshunt (Team Ministry)</v>
      </c>
      <c r="M8173" t="str">
        <f>VLOOKUP($J8173,Ref!$D:$H,4,0)</f>
        <v>Cheshunt Deanery</v>
      </c>
      <c r="N8173" t="str">
        <f>VLOOKUP($J8173,Ref!$D:$H,5,0)</f>
        <v>Archdeaconry of Hertford</v>
      </c>
      <c r="S8173">
        <v>1500</v>
      </c>
    </row>
    <row r="8174" spans="1:19" x14ac:dyDescent="0.3">
      <c r="A8174">
        <v>2024</v>
      </c>
      <c r="C8174" t="str">
        <f>IF(GETPIVOTDATA("PS % recovery",Sheet4!$B$5,"Parish Name",K8174)&gt;99.949%,"OK","No")</f>
        <v>OK</v>
      </c>
      <c r="D8174" t="e">
        <f>VLOOKUP(J8174,'Ref2'!C:E,3,0)</f>
        <v>#N/A</v>
      </c>
      <c r="F8174">
        <v>5</v>
      </c>
      <c r="I8174" t="e">
        <f>VLOOKUP(J8174,Ref!L:M,2,0)</f>
        <v>#N/A</v>
      </c>
      <c r="J8174" t="s">
        <v>1137</v>
      </c>
      <c r="K8174" t="str">
        <f>VLOOKUP($J8174,Ref!$D:$H,2,0)</f>
        <v xml:space="preserve">Waltham Cross, Christ Church                 </v>
      </c>
      <c r="L8174" t="str">
        <f>VLOOKUP($J8174,Ref!$D:$H,3,0)</f>
        <v>Cheshunt (Team Ministry)</v>
      </c>
      <c r="M8174" t="str">
        <f>VLOOKUP($J8174,Ref!$D:$H,4,0)</f>
        <v>Cheshunt Deanery</v>
      </c>
      <c r="N8174" t="str">
        <f>VLOOKUP($J8174,Ref!$D:$H,5,0)</f>
        <v>Archdeaconry of Hertford</v>
      </c>
      <c r="S8174">
        <v>4059.92</v>
      </c>
    </row>
    <row r="8175" spans="1:19" x14ac:dyDescent="0.3">
      <c r="A8175">
        <v>2024</v>
      </c>
      <c r="C8175" t="str">
        <f>IF(GETPIVOTDATA("PS % recovery",Sheet4!$B$5,"Parish Name",K8175)&gt;99.949%,"OK","No")</f>
        <v>OK</v>
      </c>
      <c r="D8175" t="e">
        <f>VLOOKUP(J8175,'Ref2'!C:E,3,0)</f>
        <v>#N/A</v>
      </c>
      <c r="F8175">
        <v>5</v>
      </c>
      <c r="I8175" t="e">
        <f>VLOOKUP(J8175,Ref!L:M,2,0)</f>
        <v>#N/A</v>
      </c>
      <c r="J8175" t="s">
        <v>1139</v>
      </c>
      <c r="K8175" t="str">
        <f>VLOOKUP($J8175,Ref!$D:$H,2,0)</f>
        <v xml:space="preserve">Ayot St Peter                                </v>
      </c>
      <c r="L8175" t="str">
        <f>VLOOKUP($J8175,Ref!$D:$H,3,0)</f>
        <v>Welwyn Team Ministry</v>
      </c>
      <c r="M8175" t="str">
        <f>VLOOKUP($J8175,Ref!$D:$H,4,0)</f>
        <v xml:space="preserve">Welwyn Hatfield Deanery </v>
      </c>
      <c r="N8175" t="str">
        <f>VLOOKUP($J8175,Ref!$D:$H,5,0)</f>
        <v>Archdeaconry of Hertford</v>
      </c>
      <c r="S8175">
        <v>752</v>
      </c>
    </row>
    <row r="8176" spans="1:19" x14ac:dyDescent="0.3">
      <c r="A8176">
        <v>2024</v>
      </c>
      <c r="C8176" t="str">
        <f>IF(GETPIVOTDATA("PS % recovery",Sheet4!$B$5,"Parish Name",K8176)&gt;99.949%,"OK","No")</f>
        <v>OK</v>
      </c>
      <c r="D8176" t="e">
        <f>VLOOKUP(J8176,'Ref2'!C:E,3,0)</f>
        <v>#N/A</v>
      </c>
      <c r="F8176">
        <v>5</v>
      </c>
      <c r="I8176" t="e">
        <f>VLOOKUP(J8176,Ref!L:M,2,0)</f>
        <v>#N/A</v>
      </c>
      <c r="J8176" t="s">
        <v>815</v>
      </c>
      <c r="K8176" t="str">
        <f>VLOOKUP($J8176,Ref!$D:$H,2,0)</f>
        <v xml:space="preserve">Codicote                                     </v>
      </c>
      <c r="L8176" t="str">
        <f>VLOOKUP($J8176,Ref!$D:$H,3,0)</f>
        <v>Welwyn Team Ministry</v>
      </c>
      <c r="M8176" t="str">
        <f>VLOOKUP($J8176,Ref!$D:$H,4,0)</f>
        <v xml:space="preserve">Welwyn Hatfield Deanery </v>
      </c>
      <c r="N8176" t="str">
        <f>VLOOKUP($J8176,Ref!$D:$H,5,0)</f>
        <v>Archdeaconry of Hertford</v>
      </c>
      <c r="S8176">
        <v>1500</v>
      </c>
    </row>
    <row r="8177" spans="1:19" x14ac:dyDescent="0.3">
      <c r="A8177">
        <v>2024</v>
      </c>
      <c r="C8177" t="str">
        <f>IF(GETPIVOTDATA("PS % recovery",Sheet4!$B$5,"Parish Name",K8177)&gt;99.949%,"OK","No")</f>
        <v>OK</v>
      </c>
      <c r="D8177" t="e">
        <f>VLOOKUP(J8177,'Ref2'!C:E,3,0)</f>
        <v>#N/A</v>
      </c>
      <c r="F8177">
        <v>5</v>
      </c>
      <c r="I8177" t="e">
        <f>VLOOKUP(J8177,Ref!L:M,2,0)</f>
        <v>#N/A</v>
      </c>
      <c r="J8177" t="s">
        <v>1164</v>
      </c>
      <c r="K8177" t="str">
        <f>VLOOKUP($J8177,Ref!$D:$H,2,0)</f>
        <v xml:space="preserve">Datchworth                                   </v>
      </c>
      <c r="L8177" t="str">
        <f>VLOOKUP($J8177,Ref!$D:$H,3,0)</f>
        <v>Welwyn Team Ministry</v>
      </c>
      <c r="M8177" t="str">
        <f>VLOOKUP($J8177,Ref!$D:$H,4,0)</f>
        <v xml:space="preserve">Welwyn Hatfield Deanery </v>
      </c>
      <c r="N8177" t="str">
        <f>VLOOKUP($J8177,Ref!$D:$H,5,0)</f>
        <v>Archdeaconry of Hertford</v>
      </c>
      <c r="S8177">
        <v>3370</v>
      </c>
    </row>
    <row r="8178" spans="1:19" x14ac:dyDescent="0.3">
      <c r="A8178">
        <v>2024</v>
      </c>
      <c r="C8178" t="str">
        <f>IF(GETPIVOTDATA("PS % recovery",Sheet4!$B$5,"Parish Name",K8178)&gt;99.949%,"OK","No")</f>
        <v>OK</v>
      </c>
      <c r="D8178" t="e">
        <f>VLOOKUP(J8178,'Ref2'!C:E,3,0)</f>
        <v>#N/A</v>
      </c>
      <c r="F8178">
        <v>5</v>
      </c>
      <c r="I8178" t="e">
        <f>VLOOKUP(J8178,Ref!L:M,2,0)</f>
        <v>#N/A</v>
      </c>
      <c r="J8178" t="s">
        <v>1146</v>
      </c>
      <c r="K8178" t="str">
        <f>VLOOKUP($J8178,Ref!$D:$H,2,0)</f>
        <v xml:space="preserve">Digswell                                     </v>
      </c>
      <c r="L8178" t="str">
        <f>VLOOKUP($J8178,Ref!$D:$H,3,0)</f>
        <v>Digswell</v>
      </c>
      <c r="M8178" t="str">
        <f>VLOOKUP($J8178,Ref!$D:$H,4,0)</f>
        <v xml:space="preserve">Welwyn Hatfield Deanery </v>
      </c>
      <c r="N8178" t="str">
        <f>VLOOKUP($J8178,Ref!$D:$H,5,0)</f>
        <v>Archdeaconry of Hertford</v>
      </c>
      <c r="S8178">
        <v>4167.33</v>
      </c>
    </row>
    <row r="8179" spans="1:19" x14ac:dyDescent="0.3">
      <c r="A8179">
        <v>2024</v>
      </c>
      <c r="C8179" t="str">
        <f>IF(GETPIVOTDATA("PS % recovery",Sheet4!$B$5,"Parish Name",K8179)&gt;99.949%,"OK","No")</f>
        <v>OK</v>
      </c>
      <c r="D8179" t="e">
        <f>VLOOKUP(J8179,'Ref2'!C:E,3,0)</f>
        <v>#N/A</v>
      </c>
      <c r="F8179">
        <v>5</v>
      </c>
      <c r="I8179" t="e">
        <f>VLOOKUP(J8179,Ref!L:M,2,0)</f>
        <v>#N/A</v>
      </c>
      <c r="J8179" t="s">
        <v>1160</v>
      </c>
      <c r="K8179" t="str">
        <f>VLOOKUP($J8179,Ref!$D:$H,2,0)</f>
        <v xml:space="preserve">Panshanger                                   </v>
      </c>
      <c r="L8179" t="str">
        <f>VLOOKUP($J8179,Ref!$D:$H,3,0)</f>
        <v>Panshanger</v>
      </c>
      <c r="M8179" t="str">
        <f>VLOOKUP($J8179,Ref!$D:$H,4,0)</f>
        <v xml:space="preserve">Welwyn Hatfield Deanery </v>
      </c>
      <c r="N8179" t="str">
        <f>VLOOKUP($J8179,Ref!$D:$H,5,0)</f>
        <v>Archdeaconry of Hertford</v>
      </c>
      <c r="S8179">
        <v>4367</v>
      </c>
    </row>
    <row r="8180" spans="1:19" x14ac:dyDescent="0.3">
      <c r="A8180">
        <v>2024</v>
      </c>
      <c r="C8180" t="str">
        <f>IF(GETPIVOTDATA("PS % recovery",Sheet4!$B$5,"Parish Name",K8180)&gt;99.949%,"OK","No")</f>
        <v>OK</v>
      </c>
      <c r="D8180" t="e">
        <f>VLOOKUP(J8180,'Ref2'!C:E,3,0)</f>
        <v>#N/A</v>
      </c>
      <c r="F8180">
        <v>5</v>
      </c>
      <c r="I8180" t="e">
        <f>VLOOKUP(J8180,Ref!L:M,2,0)</f>
        <v>#N/A</v>
      </c>
      <c r="J8180" t="s">
        <v>1148</v>
      </c>
      <c r="K8180" t="str">
        <f>VLOOKUP($J8180,Ref!$D:$H,2,0)</f>
        <v xml:space="preserve">Bishop's Hatfield St Etheldreda with St Luke </v>
      </c>
      <c r="L8180" t="str">
        <f>VLOOKUP($J8180,Ref!$D:$H,3,0)</f>
        <v>Bishop's Hatfield Team Ministry</v>
      </c>
      <c r="M8180" t="str">
        <f>VLOOKUP($J8180,Ref!$D:$H,4,0)</f>
        <v xml:space="preserve">Welwyn Hatfield Deanery </v>
      </c>
      <c r="N8180" t="str">
        <f>VLOOKUP($J8180,Ref!$D:$H,5,0)</f>
        <v>Archdeaconry of Hertford</v>
      </c>
      <c r="S8180">
        <v>4950</v>
      </c>
    </row>
    <row r="8181" spans="1:19" x14ac:dyDescent="0.3">
      <c r="A8181">
        <v>2024</v>
      </c>
      <c r="C8181" t="str">
        <f>IF(GETPIVOTDATA("PS % recovery",Sheet4!$B$5,"Parish Name",K8181)&gt;99.949%,"OK","No")</f>
        <v>OK</v>
      </c>
      <c r="D8181" t="e">
        <f>VLOOKUP(J8181,'Ref2'!C:E,3,0)</f>
        <v>#N/A</v>
      </c>
      <c r="F8181">
        <v>5</v>
      </c>
      <c r="I8181" t="str">
        <f>VLOOKUP(J8181,Ref!L:M,2,0)</f>
        <v>Yes</v>
      </c>
      <c r="J8181" t="s">
        <v>1150</v>
      </c>
      <c r="K8181" t="str">
        <f>VLOOKUP($J8181,Ref!$D:$H,2,0)</f>
        <v xml:space="preserve">Bishop's Hatfield St John                    </v>
      </c>
      <c r="L8181" t="str">
        <f>VLOOKUP($J8181,Ref!$D:$H,3,0)</f>
        <v>Bishop's Hatfield Team Ministry</v>
      </c>
      <c r="M8181" t="str">
        <f>VLOOKUP($J8181,Ref!$D:$H,4,0)</f>
        <v xml:space="preserve">Welwyn Hatfield Deanery </v>
      </c>
      <c r="N8181" t="str">
        <f>VLOOKUP($J8181,Ref!$D:$H,5,0)</f>
        <v>Archdeaconry of Hertford</v>
      </c>
      <c r="S8181">
        <v>1000</v>
      </c>
    </row>
    <row r="8182" spans="1:19" x14ac:dyDescent="0.3">
      <c r="A8182">
        <v>2024</v>
      </c>
      <c r="C8182" t="str">
        <f>IF(GETPIVOTDATA("PS % recovery",Sheet4!$B$5,"Parish Name",K8182)&gt;99.949%,"OK","No")</f>
        <v>No</v>
      </c>
      <c r="D8182" t="e">
        <f>VLOOKUP(J8182,'Ref2'!C:E,3,0)</f>
        <v>#N/A</v>
      </c>
      <c r="F8182">
        <v>5</v>
      </c>
      <c r="I8182" t="e">
        <f>VLOOKUP(J8182,Ref!L:M,2,0)</f>
        <v>#N/A</v>
      </c>
      <c r="J8182" t="s">
        <v>1152</v>
      </c>
      <c r="K8182" t="str">
        <f>VLOOKUP($J8182,Ref!$D:$H,2,0)</f>
        <v xml:space="preserve">Bishop's Hatfield St Michael and All Angels  </v>
      </c>
      <c r="L8182" t="str">
        <f>VLOOKUP($J8182,Ref!$D:$H,3,0)</f>
        <v>Bishop's Hatfield Team Ministry</v>
      </c>
      <c r="M8182" t="str">
        <f>VLOOKUP($J8182,Ref!$D:$H,4,0)</f>
        <v xml:space="preserve">Welwyn Hatfield Deanery </v>
      </c>
      <c r="N8182" t="str">
        <f>VLOOKUP($J8182,Ref!$D:$H,5,0)</f>
        <v>Archdeaconry of Hertford</v>
      </c>
      <c r="S8182">
        <v>0</v>
      </c>
    </row>
    <row r="8183" spans="1:19" x14ac:dyDescent="0.3">
      <c r="A8183">
        <v>2024</v>
      </c>
      <c r="C8183" t="str">
        <f>IF(GETPIVOTDATA("PS % recovery",Sheet4!$B$5,"Parish Name",K8183)&gt;99.949%,"OK","No")</f>
        <v>No</v>
      </c>
      <c r="D8183" t="e">
        <f>VLOOKUP(J8183,'Ref2'!C:E,3,0)</f>
        <v>#N/A</v>
      </c>
      <c r="F8183">
        <v>5</v>
      </c>
      <c r="I8183" t="e">
        <f>VLOOKUP(J8183,Ref!L:M,2,0)</f>
        <v>#N/A</v>
      </c>
      <c r="J8183" t="s">
        <v>1154</v>
      </c>
      <c r="K8183" t="str">
        <f>VLOOKUP($J8183,Ref!$D:$H,2,0)</f>
        <v xml:space="preserve">Hatfield Hyde, St Mary Magdalene             </v>
      </c>
      <c r="L8183" t="str">
        <f>VLOOKUP($J8183,Ref!$D:$H,3,0)</f>
        <v>Hatfield Hyde, St Mary Magdalene</v>
      </c>
      <c r="M8183" t="str">
        <f>VLOOKUP($J8183,Ref!$D:$H,4,0)</f>
        <v xml:space="preserve">Welwyn Hatfield Deanery </v>
      </c>
      <c r="N8183" t="str">
        <f>VLOOKUP($J8183,Ref!$D:$H,5,0)</f>
        <v>Archdeaconry of Hertford</v>
      </c>
      <c r="S8183">
        <v>3533.64</v>
      </c>
    </row>
    <row r="8184" spans="1:19" x14ac:dyDescent="0.3">
      <c r="A8184">
        <v>2024</v>
      </c>
      <c r="C8184" t="str">
        <f>IF(GETPIVOTDATA("PS % recovery",Sheet4!$B$5,"Parish Name",K8184)&gt;99.949%,"OK","No")</f>
        <v>OK</v>
      </c>
      <c r="D8184" t="e">
        <f>VLOOKUP(J8184,'Ref2'!C:E,3,0)</f>
        <v>#N/A</v>
      </c>
      <c r="F8184">
        <v>5</v>
      </c>
      <c r="I8184" t="e">
        <f>VLOOKUP(J8184,Ref!L:M,2,0)</f>
        <v>#N/A</v>
      </c>
      <c r="J8184" t="s">
        <v>1156</v>
      </c>
      <c r="K8184" t="str">
        <f>VLOOKUP($J8184,Ref!$D:$H,2,0)</f>
        <v xml:space="preserve">Lemsford                                     </v>
      </c>
      <c r="L8184" t="str">
        <f>VLOOKUP($J8184,Ref!$D:$H,3,0)</f>
        <v>Bishop's Hatfield Team Ministry</v>
      </c>
      <c r="M8184" t="str">
        <f>VLOOKUP($J8184,Ref!$D:$H,4,0)</f>
        <v xml:space="preserve">Welwyn Hatfield Deanery </v>
      </c>
      <c r="N8184" t="str">
        <f>VLOOKUP($J8184,Ref!$D:$H,5,0)</f>
        <v>Archdeaconry of Hertford</v>
      </c>
      <c r="S8184">
        <v>3564</v>
      </c>
    </row>
    <row r="8185" spans="1:19" x14ac:dyDescent="0.3">
      <c r="A8185">
        <v>2024</v>
      </c>
      <c r="C8185" t="str">
        <f>IF(GETPIVOTDATA("PS % recovery",Sheet4!$B$5,"Parish Name",K8185)&gt;99.949%,"OK","No")</f>
        <v>OK</v>
      </c>
      <c r="D8185" t="e">
        <f>VLOOKUP(J8185,'Ref2'!C:E,3,0)</f>
        <v>#N/A</v>
      </c>
      <c r="F8185">
        <v>5</v>
      </c>
      <c r="I8185" t="str">
        <f>VLOOKUP(J8185,Ref!L:M,2,0)</f>
        <v>Yes</v>
      </c>
      <c r="J8185" t="s">
        <v>1158</v>
      </c>
      <c r="K8185" t="str">
        <f>VLOOKUP($J8185,Ref!$D:$H,2,0)</f>
        <v xml:space="preserve">North Mymms                                  </v>
      </c>
      <c r="L8185" t="str">
        <f>VLOOKUP($J8185,Ref!$D:$H,3,0)</f>
        <v>Bishop's Hatfield Team Ministry</v>
      </c>
      <c r="M8185" t="str">
        <f>VLOOKUP($J8185,Ref!$D:$H,4,0)</f>
        <v xml:space="preserve">Welwyn Hatfield Deanery </v>
      </c>
      <c r="N8185" t="str">
        <f>VLOOKUP($J8185,Ref!$D:$H,5,0)</f>
        <v>Archdeaconry of Hertford</v>
      </c>
      <c r="S8185">
        <v>6072.5</v>
      </c>
    </row>
    <row r="8186" spans="1:19" x14ac:dyDescent="0.3">
      <c r="A8186">
        <v>2024</v>
      </c>
      <c r="C8186" t="str">
        <f>IF(GETPIVOTDATA("PS % recovery",Sheet4!$B$5,"Parish Name",K8186)&gt;99.949%,"OK","No")</f>
        <v>OK</v>
      </c>
      <c r="D8186" t="e">
        <f>VLOOKUP(J8186,'Ref2'!C:E,3,0)</f>
        <v>#N/A</v>
      </c>
      <c r="F8186">
        <v>5</v>
      </c>
      <c r="I8186" t="e">
        <f>VLOOKUP(J8186,Ref!L:M,2,0)</f>
        <v>#N/A</v>
      </c>
      <c r="J8186" t="s">
        <v>1162</v>
      </c>
      <c r="K8186" t="str">
        <f>VLOOKUP($J8186,Ref!$D:$H,2,0)</f>
        <v xml:space="preserve">Tewin                                        </v>
      </c>
      <c r="L8186" t="str">
        <f>VLOOKUP($J8186,Ref!$D:$H,3,0)</f>
        <v>Welwyn Team Ministry</v>
      </c>
      <c r="M8186" t="str">
        <f>VLOOKUP($J8186,Ref!$D:$H,4,0)</f>
        <v xml:space="preserve">Welwyn Hatfield Deanery </v>
      </c>
      <c r="N8186" t="str">
        <f>VLOOKUP($J8186,Ref!$D:$H,5,0)</f>
        <v>Archdeaconry of Hertford</v>
      </c>
      <c r="S8186">
        <v>3437</v>
      </c>
    </row>
    <row r="8187" spans="1:19" x14ac:dyDescent="0.3">
      <c r="A8187">
        <v>2024</v>
      </c>
      <c r="C8187" t="str">
        <f>IF(GETPIVOTDATA("PS % recovery",Sheet4!$B$5,"Parish Name",K8187)&gt;99.949%,"OK","No")</f>
        <v>OK</v>
      </c>
      <c r="D8187" t="e">
        <f>VLOOKUP(J8187,'Ref2'!C:E,3,0)</f>
        <v>#N/A</v>
      </c>
      <c r="F8187">
        <v>5</v>
      </c>
      <c r="I8187" t="e">
        <f>VLOOKUP(J8187,Ref!L:M,2,0)</f>
        <v>#N/A</v>
      </c>
      <c r="J8187" t="s">
        <v>1141</v>
      </c>
      <c r="K8187" t="str">
        <f>VLOOKUP($J8187,Ref!$D:$H,2,0)</f>
        <v xml:space="preserve">Welwyn, St Mary the Virgin                   </v>
      </c>
      <c r="L8187" t="str">
        <f>VLOOKUP($J8187,Ref!$D:$H,3,0)</f>
        <v>Welwyn Team Ministry</v>
      </c>
      <c r="M8187" t="str">
        <f>VLOOKUP($J8187,Ref!$D:$H,4,0)</f>
        <v xml:space="preserve">Welwyn Hatfield Deanery </v>
      </c>
      <c r="N8187" t="str">
        <f>VLOOKUP($J8187,Ref!$D:$H,5,0)</f>
        <v>Archdeaconry of Hertford</v>
      </c>
      <c r="S8187">
        <v>8994</v>
      </c>
    </row>
    <row r="8188" spans="1:19" x14ac:dyDescent="0.3">
      <c r="A8188">
        <v>2024</v>
      </c>
      <c r="C8188" t="str">
        <f>IF(GETPIVOTDATA("PS % recovery",Sheet4!$B$5,"Parish Name",K8188)&gt;99.949%,"OK","No")</f>
        <v>OK</v>
      </c>
      <c r="D8188" t="e">
        <f>VLOOKUP(J8188,'Ref2'!C:E,3,0)</f>
        <v>#N/A</v>
      </c>
      <c r="F8188">
        <v>5</v>
      </c>
      <c r="I8188" t="e">
        <f>VLOOKUP(J8188,Ref!L:M,2,0)</f>
        <v>#N/A</v>
      </c>
      <c r="J8188" t="s">
        <v>1143</v>
      </c>
      <c r="K8188" t="str">
        <f>VLOOKUP($J8188,Ref!$D:$H,2,0)</f>
        <v xml:space="preserve">Woolmer Green, St Michael                    </v>
      </c>
      <c r="L8188" t="str">
        <f>VLOOKUP($J8188,Ref!$D:$H,3,0)</f>
        <v>Welwyn Team Ministry</v>
      </c>
      <c r="M8188" t="str">
        <f>VLOOKUP($J8188,Ref!$D:$H,4,0)</f>
        <v xml:space="preserve">Welwyn Hatfield Deanery </v>
      </c>
      <c r="N8188" t="str">
        <f>VLOOKUP($J8188,Ref!$D:$H,5,0)</f>
        <v>Archdeaconry of Hertford</v>
      </c>
      <c r="S8188">
        <v>1564</v>
      </c>
    </row>
    <row r="8189" spans="1:19" x14ac:dyDescent="0.3">
      <c r="A8189">
        <v>2024</v>
      </c>
      <c r="C8189" t="str">
        <f>IF(GETPIVOTDATA("PS % recovery",Sheet4!$B$5,"Parish Name",K8189)&gt;99.949%,"OK","No")</f>
        <v>OK</v>
      </c>
      <c r="D8189" t="e">
        <f>VLOOKUP(J8189,'Ref2'!C:E,3,0)</f>
        <v>#N/A</v>
      </c>
      <c r="F8189">
        <v>5</v>
      </c>
      <c r="I8189" t="e">
        <f>VLOOKUP(J8189,Ref!L:M,2,0)</f>
        <v>#N/A</v>
      </c>
      <c r="J8189" t="s">
        <v>1166</v>
      </c>
      <c r="K8189" t="str">
        <f>VLOOKUP($J8189,Ref!$D:$H,2,0)</f>
        <v xml:space="preserve">Welwyn Garden City                           </v>
      </c>
      <c r="L8189" t="str">
        <f>VLOOKUP($J8189,Ref!$D:$H,3,0)</f>
        <v>Welwyn Garden City</v>
      </c>
      <c r="M8189" t="str">
        <f>VLOOKUP($J8189,Ref!$D:$H,4,0)</f>
        <v xml:space="preserve">Welwyn Hatfield Deanery </v>
      </c>
      <c r="N8189" t="str">
        <f>VLOOKUP($J8189,Ref!$D:$H,5,0)</f>
        <v>Archdeaconry of Hertford</v>
      </c>
      <c r="S8189">
        <v>8809</v>
      </c>
    </row>
    <row r="8190" spans="1:19" x14ac:dyDescent="0.3">
      <c r="A8190">
        <v>2024</v>
      </c>
      <c r="C8190" t="str">
        <f>IF(GETPIVOTDATA("PS % recovery",Sheet4!$B$5,"Parish Name",K8190)&gt;99.949%,"OK","No")</f>
        <v>OK</v>
      </c>
      <c r="D8190" t="e">
        <f>VLOOKUP(J8190,'Ref2'!C:E,3,0)</f>
        <v>#N/A</v>
      </c>
      <c r="F8190">
        <v>5</v>
      </c>
      <c r="I8190" t="e">
        <f>VLOOKUP(J8190,Ref!L:M,2,0)</f>
        <v>#N/A</v>
      </c>
      <c r="J8190" t="s">
        <v>1178</v>
      </c>
      <c r="K8190" t="str">
        <f>VLOOKUP($J8190,Ref!$D:$H,2,0)</f>
        <v xml:space="preserve">Aston                                        </v>
      </c>
      <c r="L8190" t="str">
        <f>VLOOKUP($J8190,Ref!$D:$H,3,0)</f>
        <v>The Beane Valley Benefice</v>
      </c>
      <c r="M8190" t="str">
        <f>VLOOKUP($J8190,Ref!$D:$H,4,0)</f>
        <v>Hertford and Ware Deanery</v>
      </c>
      <c r="N8190" t="str">
        <f>VLOOKUP($J8190,Ref!$D:$H,5,0)</f>
        <v>Archdeaconry of Hertford</v>
      </c>
      <c r="S8190">
        <v>1264</v>
      </c>
    </row>
    <row r="8191" spans="1:19" x14ac:dyDescent="0.3">
      <c r="A8191">
        <v>2024</v>
      </c>
      <c r="C8191" t="str">
        <f>IF(GETPIVOTDATA("PS % recovery",Sheet4!$B$5,"Parish Name",K8191)&gt;99.949%,"OK","No")</f>
        <v>No</v>
      </c>
      <c r="D8191" t="e">
        <f>VLOOKUP(J8191,'Ref2'!C:E,3,0)</f>
        <v>#N/A</v>
      </c>
      <c r="F8191">
        <v>5</v>
      </c>
      <c r="I8191" t="e">
        <f>VLOOKUP(J8191,Ref!L:M,2,0)</f>
        <v>#N/A</v>
      </c>
      <c r="J8191" t="s">
        <v>1168</v>
      </c>
      <c r="K8191" t="str">
        <f>VLOOKUP($J8191,Ref!$D:$H,2,0)</f>
        <v xml:space="preserve">Bayford                                      </v>
      </c>
      <c r="L8191" t="str">
        <f>VLOOKUP($J8191,Ref!$D:$H,3,0)</f>
        <v>Little Berkhamsted and Bayford, Essendon and Ponsbourne</v>
      </c>
      <c r="M8191" t="str">
        <f>VLOOKUP($J8191,Ref!$D:$H,4,0)</f>
        <v>Hertford and Ware Deanery</v>
      </c>
      <c r="N8191" t="str">
        <f>VLOOKUP($J8191,Ref!$D:$H,5,0)</f>
        <v>Archdeaconry of Hertford</v>
      </c>
      <c r="S8191">
        <v>1369.42</v>
      </c>
    </row>
    <row r="8192" spans="1:19" x14ac:dyDescent="0.3">
      <c r="A8192">
        <v>2024</v>
      </c>
      <c r="C8192" t="str">
        <f>IF(GETPIVOTDATA("PS % recovery",Sheet4!$B$5,"Parish Name",K8192)&gt;99.949%,"OK","No")</f>
        <v>OK</v>
      </c>
      <c r="D8192" t="e">
        <f>VLOOKUP(J8192,'Ref2'!C:E,3,0)</f>
        <v>#N/A</v>
      </c>
      <c r="F8192">
        <v>5</v>
      </c>
      <c r="I8192" t="e">
        <f>VLOOKUP(J8192,Ref!L:M,2,0)</f>
        <v>#N/A</v>
      </c>
      <c r="J8192" t="s">
        <v>1176</v>
      </c>
      <c r="K8192" t="str">
        <f>VLOOKUP($J8192,Ref!$D:$H,2,0)</f>
        <v>Bengeo Holy Trinity and St Leonard with Chris</v>
      </c>
      <c r="L8192" t="str">
        <f>VLOOKUP($J8192,Ref!$D:$H,3,0)</f>
        <v>Hertford Team Ministry</v>
      </c>
      <c r="M8192" t="str">
        <f>VLOOKUP($J8192,Ref!$D:$H,4,0)</f>
        <v>Hertford and Ware Deanery</v>
      </c>
      <c r="N8192" t="str">
        <f>VLOOKUP($J8192,Ref!$D:$H,5,0)</f>
        <v>Archdeaconry of Hertford</v>
      </c>
      <c r="S8192">
        <v>5777.5</v>
      </c>
    </row>
    <row r="8193" spans="1:19" x14ac:dyDescent="0.3">
      <c r="A8193">
        <v>2024</v>
      </c>
      <c r="C8193" t="str">
        <f>IF(GETPIVOTDATA("PS % recovery",Sheet4!$B$5,"Parish Name",K8193)&gt;99.949%,"OK","No")</f>
        <v>OK</v>
      </c>
      <c r="D8193" t="e">
        <f>VLOOKUP(J8193,'Ref2'!C:E,3,0)</f>
        <v>#N/A</v>
      </c>
      <c r="F8193">
        <v>5</v>
      </c>
      <c r="I8193" t="e">
        <f>VLOOKUP(J8193,Ref!L:M,2,0)</f>
        <v>#N/A</v>
      </c>
      <c r="J8193" t="s">
        <v>1180</v>
      </c>
      <c r="K8193" t="str">
        <f>VLOOKUP($J8193,Ref!$D:$H,2,0)</f>
        <v xml:space="preserve">Bramfield                                    </v>
      </c>
      <c r="L8193" t="str">
        <f>VLOOKUP($J8193,Ref!$D:$H,3,0)</f>
        <v>The Beane Valley Benefice</v>
      </c>
      <c r="M8193" t="str">
        <f>VLOOKUP($J8193,Ref!$D:$H,4,0)</f>
        <v>Hertford and Ware Deanery</v>
      </c>
      <c r="N8193" t="str">
        <f>VLOOKUP($J8193,Ref!$D:$H,5,0)</f>
        <v>Archdeaconry of Hertford</v>
      </c>
      <c r="S8193">
        <v>764</v>
      </c>
    </row>
    <row r="8194" spans="1:19" x14ac:dyDescent="0.3">
      <c r="A8194">
        <v>2024</v>
      </c>
      <c r="C8194" t="str">
        <f>IF(GETPIVOTDATA("PS % recovery",Sheet4!$B$5,"Parish Name",K8194)&gt;99.949%,"OK","No")</f>
        <v>OK</v>
      </c>
      <c r="D8194" t="e">
        <f>VLOOKUP(J8194,'Ref2'!C:E,3,0)</f>
        <v>#N/A</v>
      </c>
      <c r="F8194">
        <v>5</v>
      </c>
      <c r="I8194" t="e">
        <f>VLOOKUP(J8194,Ref!L:M,2,0)</f>
        <v>#N/A</v>
      </c>
      <c r="J8194" t="s">
        <v>1172</v>
      </c>
      <c r="K8194" t="str">
        <f>VLOOKUP($J8194,Ref!$D:$H,2,0)</f>
        <v xml:space="preserve">Essendon                                     </v>
      </c>
      <c r="L8194" t="str">
        <f>VLOOKUP($J8194,Ref!$D:$H,3,0)</f>
        <v>Little Berkhamsted and Bayford, Essendon and Ponsbourne</v>
      </c>
      <c r="M8194" t="str">
        <f>VLOOKUP($J8194,Ref!$D:$H,4,0)</f>
        <v>Hertford and Ware Deanery</v>
      </c>
      <c r="N8194" t="str">
        <f>VLOOKUP($J8194,Ref!$D:$H,5,0)</f>
        <v>Archdeaconry of Hertford</v>
      </c>
      <c r="S8194">
        <v>2203</v>
      </c>
    </row>
    <row r="8195" spans="1:19" x14ac:dyDescent="0.3">
      <c r="A8195">
        <v>2024</v>
      </c>
      <c r="C8195" t="str">
        <f>IF(GETPIVOTDATA("PS % recovery",Sheet4!$B$5,"Parish Name",K8195)&gt;99.949%,"OK","No")</f>
        <v>No</v>
      </c>
      <c r="D8195" t="e">
        <f>VLOOKUP(J8195,'Ref2'!C:E,3,0)</f>
        <v>#N/A</v>
      </c>
      <c r="F8195">
        <v>5</v>
      </c>
      <c r="I8195" t="e">
        <f>VLOOKUP(J8195,Ref!L:M,2,0)</f>
        <v>#N/A</v>
      </c>
      <c r="J8195" t="s">
        <v>1188</v>
      </c>
      <c r="K8195" t="str">
        <f>VLOOKUP($J8195,Ref!$D:$H,2,0)</f>
        <v xml:space="preserve">Great Amwell with St Margarets               </v>
      </c>
      <c r="L8195" t="str">
        <f>VLOOKUP($J8195,Ref!$D:$H,3,0)</f>
        <v>Great Amwell with St Margarets and Stanstead Abbots</v>
      </c>
      <c r="M8195" t="str">
        <f>VLOOKUP($J8195,Ref!$D:$H,4,0)</f>
        <v>Hertford and Ware Deanery</v>
      </c>
      <c r="N8195" t="str">
        <f>VLOOKUP($J8195,Ref!$D:$H,5,0)</f>
        <v>Archdeaconry of Hertford</v>
      </c>
      <c r="S8195">
        <v>2357</v>
      </c>
    </row>
    <row r="8196" spans="1:19" x14ac:dyDescent="0.3">
      <c r="A8196">
        <v>2024</v>
      </c>
      <c r="C8196" t="str">
        <f>IF(GETPIVOTDATA("PS % recovery",Sheet4!$B$5,"Parish Name",K8196)&gt;99.949%,"OK","No")</f>
        <v>OK</v>
      </c>
      <c r="D8196" t="e">
        <f>VLOOKUP(J8196,'Ref2'!C:E,3,0)</f>
        <v>#N/A</v>
      </c>
      <c r="F8196">
        <v>5</v>
      </c>
      <c r="I8196" t="e">
        <f>VLOOKUP(J8196,Ref!L:M,2,0)</f>
        <v>#N/A</v>
      </c>
      <c r="J8196" t="s">
        <v>817</v>
      </c>
      <c r="K8196" t="str">
        <f>VLOOKUP($J8196,Ref!$D:$H,2,0)</f>
        <v xml:space="preserve">Hertford All Saints                          </v>
      </c>
      <c r="L8196" t="str">
        <f>VLOOKUP($J8196,Ref!$D:$H,3,0)</f>
        <v>Hertford Team Ministry</v>
      </c>
      <c r="M8196" t="str">
        <f>VLOOKUP($J8196,Ref!$D:$H,4,0)</f>
        <v>Hertford and Ware Deanery</v>
      </c>
      <c r="N8196" t="str">
        <f>VLOOKUP($J8196,Ref!$D:$H,5,0)</f>
        <v>Archdeaconry of Hertford</v>
      </c>
      <c r="S8196">
        <v>5000</v>
      </c>
    </row>
    <row r="8197" spans="1:19" x14ac:dyDescent="0.3">
      <c r="A8197">
        <v>2024</v>
      </c>
      <c r="C8197" t="str">
        <f>IF(GETPIVOTDATA("PS % recovery",Sheet4!$B$5,"Parish Name",K8197)&gt;99.949%,"OK","No")</f>
        <v>OK</v>
      </c>
      <c r="D8197" t="e">
        <f>VLOOKUP(J8197,'Ref2'!C:E,3,0)</f>
        <v>#N/A</v>
      </c>
      <c r="F8197">
        <v>5</v>
      </c>
      <c r="I8197" t="e">
        <f>VLOOKUP(J8197,Ref!L:M,2,0)</f>
        <v>#N/A</v>
      </c>
      <c r="J8197" t="s">
        <v>1193</v>
      </c>
      <c r="K8197" t="str">
        <f>VLOOKUP($J8197,Ref!$D:$H,2,0)</f>
        <v xml:space="preserve">Hertford, St Andrew with St Nicholas         </v>
      </c>
      <c r="L8197" t="str">
        <f>VLOOKUP($J8197,Ref!$D:$H,3,0)</f>
        <v>Hertford Team Ministry</v>
      </c>
      <c r="M8197" t="str">
        <f>VLOOKUP($J8197,Ref!$D:$H,4,0)</f>
        <v>Hertford and Ware Deanery</v>
      </c>
      <c r="N8197" t="str">
        <f>VLOOKUP($J8197,Ref!$D:$H,5,0)</f>
        <v>Archdeaconry of Hertford</v>
      </c>
      <c r="S8197">
        <v>6692</v>
      </c>
    </row>
    <row r="8198" spans="1:19" x14ac:dyDescent="0.3">
      <c r="A8198">
        <v>2024</v>
      </c>
      <c r="C8198" t="str">
        <f>IF(GETPIVOTDATA("PS % recovery",Sheet4!$B$5,"Parish Name",K8198)&gt;99.949%,"OK","No")</f>
        <v>OK</v>
      </c>
      <c r="D8198" t="e">
        <f>VLOOKUP(J8198,'Ref2'!C:E,3,0)</f>
        <v>#N/A</v>
      </c>
      <c r="F8198">
        <v>5</v>
      </c>
      <c r="I8198" t="e">
        <f>VLOOKUP(J8198,Ref!L:M,2,0)</f>
        <v>#N/A</v>
      </c>
      <c r="J8198" t="s">
        <v>1195</v>
      </c>
      <c r="K8198" t="str">
        <f>VLOOKUP($J8198,Ref!$D:$H,2,0)</f>
        <v xml:space="preserve">Hertingfordbury                              </v>
      </c>
      <c r="L8198" t="str">
        <f>VLOOKUP($J8198,Ref!$D:$H,3,0)</f>
        <v>Hertford Team Ministry</v>
      </c>
      <c r="M8198" t="str">
        <f>VLOOKUP($J8198,Ref!$D:$H,4,0)</f>
        <v>Hertford and Ware Deanery</v>
      </c>
      <c r="N8198" t="str">
        <f>VLOOKUP($J8198,Ref!$D:$H,5,0)</f>
        <v>Archdeaconry of Hertford</v>
      </c>
      <c r="S8198">
        <v>2275</v>
      </c>
    </row>
    <row r="8199" spans="1:19" x14ac:dyDescent="0.3">
      <c r="A8199">
        <v>2024</v>
      </c>
      <c r="C8199" t="str">
        <f>IF(GETPIVOTDATA("PS % recovery",Sheet4!$B$5,"Parish Name",K8199)&gt;99.949%,"OK","No")</f>
        <v>No</v>
      </c>
      <c r="D8199" t="e">
        <f>VLOOKUP(J8199,'Ref2'!C:E,3,0)</f>
        <v>#N/A</v>
      </c>
      <c r="F8199">
        <v>5</v>
      </c>
      <c r="I8199" t="e">
        <f>VLOOKUP(J8199,Ref!L:M,2,0)</f>
        <v>#N/A</v>
      </c>
      <c r="J8199" t="s">
        <v>1197</v>
      </c>
      <c r="K8199" t="str">
        <f>VLOOKUP($J8199,Ref!$D:$H,2,0)</f>
        <v xml:space="preserve">High Cross, St John the Evangelist           </v>
      </c>
      <c r="L8199" t="str">
        <f>VLOOKUP($J8199,Ref!$D:$H,3,0)</f>
        <v>High Cross</v>
      </c>
      <c r="M8199" t="str">
        <f>VLOOKUP($J8199,Ref!$D:$H,4,0)</f>
        <v>Hertford and Ware Deanery</v>
      </c>
      <c r="N8199" t="str">
        <f>VLOOKUP($J8199,Ref!$D:$H,5,0)</f>
        <v>Archdeaconry of Hertford</v>
      </c>
    </row>
    <row r="8200" spans="1:19" x14ac:dyDescent="0.3">
      <c r="A8200">
        <v>2024</v>
      </c>
      <c r="C8200" t="str">
        <f>IF(GETPIVOTDATA("PS % recovery",Sheet4!$B$5,"Parish Name",K8200)&gt;99.949%,"OK","No")</f>
        <v>OK</v>
      </c>
      <c r="D8200" t="e">
        <f>VLOOKUP(J8200,'Ref2'!C:E,3,0)</f>
        <v>#N/A</v>
      </c>
      <c r="F8200">
        <v>5</v>
      </c>
      <c r="I8200" t="e">
        <f>VLOOKUP(J8200,Ref!L:M,2,0)</f>
        <v>#N/A</v>
      </c>
      <c r="J8200" t="s">
        <v>1201</v>
      </c>
      <c r="K8200" t="str">
        <f>VLOOKUP($J8200,Ref!$D:$H,2,0)</f>
        <v xml:space="preserve">Hunsdon                                      </v>
      </c>
      <c r="L8200" t="str">
        <f>VLOOKUP($J8200,Ref!$D:$H,3,0)</f>
        <v>Hunsdon with Widford and Wareside</v>
      </c>
      <c r="M8200" t="str">
        <f>VLOOKUP($J8200,Ref!$D:$H,4,0)</f>
        <v>Hertford and Ware Deanery</v>
      </c>
      <c r="N8200" t="str">
        <f>VLOOKUP($J8200,Ref!$D:$H,5,0)</f>
        <v>Archdeaconry of Hertford</v>
      </c>
      <c r="S8200">
        <v>1587</v>
      </c>
    </row>
    <row r="8201" spans="1:19" x14ac:dyDescent="0.3">
      <c r="A8201">
        <v>2024</v>
      </c>
      <c r="C8201" t="str">
        <f>IF(GETPIVOTDATA("PS % recovery",Sheet4!$B$5,"Parish Name",K8201)&gt;99.949%,"OK","No")</f>
        <v>No</v>
      </c>
      <c r="D8201" t="e">
        <f>VLOOKUP(J8201,'Ref2'!C:E,3,0)</f>
        <v>#N/A</v>
      </c>
      <c r="F8201">
        <v>5</v>
      </c>
      <c r="I8201" t="e">
        <f>VLOOKUP(J8201,Ref!L:M,2,0)</f>
        <v>#N/A</v>
      </c>
      <c r="J8201" t="s">
        <v>1207</v>
      </c>
      <c r="K8201" t="str">
        <f>VLOOKUP($J8201,Ref!$D:$H,2,0)</f>
        <v xml:space="preserve">Little Amwell, Holy Trinity                  </v>
      </c>
      <c r="L8201" t="str">
        <f>VLOOKUP($J8201,Ref!$D:$H,3,0)</f>
        <v>Hertford Team Ministry</v>
      </c>
      <c r="M8201" t="str">
        <f>VLOOKUP($J8201,Ref!$D:$H,4,0)</f>
        <v>Hertford and Ware Deanery</v>
      </c>
      <c r="N8201" t="str">
        <f>VLOOKUP($J8201,Ref!$D:$H,5,0)</f>
        <v>Archdeaconry of Hertford</v>
      </c>
      <c r="S8201">
        <v>3135.94</v>
      </c>
    </row>
    <row r="8202" spans="1:19" x14ac:dyDescent="0.3">
      <c r="A8202">
        <v>2024</v>
      </c>
      <c r="C8202" t="str">
        <f>IF(GETPIVOTDATA("PS % recovery",Sheet4!$B$5,"Parish Name",K8202)&gt;99.949%,"OK","No")</f>
        <v>OK</v>
      </c>
      <c r="D8202" t="e">
        <f>VLOOKUP(J8202,'Ref2'!C:E,3,0)</f>
        <v>#N/A</v>
      </c>
      <c r="F8202">
        <v>5</v>
      </c>
      <c r="I8202" t="e">
        <f>VLOOKUP(J8202,Ref!L:M,2,0)</f>
        <v>#N/A</v>
      </c>
      <c r="J8202" t="s">
        <v>1170</v>
      </c>
      <c r="K8202" t="str">
        <f>VLOOKUP($J8202,Ref!$D:$H,2,0)</f>
        <v xml:space="preserve">Little Berkhamsted                           </v>
      </c>
      <c r="L8202" t="str">
        <f>VLOOKUP($J8202,Ref!$D:$H,3,0)</f>
        <v>Little Berkhamsted and Bayford, Essendon and Ponsbourne</v>
      </c>
      <c r="M8202" t="str">
        <f>VLOOKUP($J8202,Ref!$D:$H,4,0)</f>
        <v>Hertford and Ware Deanery</v>
      </c>
      <c r="N8202" t="str">
        <f>VLOOKUP($J8202,Ref!$D:$H,5,0)</f>
        <v>Archdeaconry of Hertford</v>
      </c>
      <c r="S8202">
        <v>3902.25</v>
      </c>
    </row>
    <row r="8203" spans="1:19" x14ac:dyDescent="0.3">
      <c r="A8203">
        <v>2024</v>
      </c>
      <c r="C8203" t="str">
        <f>IF(GETPIVOTDATA("PS % recovery",Sheet4!$B$5,"Parish Name",K8203)&gt;99.949%,"OK","No")</f>
        <v>No</v>
      </c>
      <c r="D8203" t="e">
        <f>VLOOKUP(J8203,'Ref2'!C:E,3,0)</f>
        <v>#N/A</v>
      </c>
      <c r="F8203">
        <v>5</v>
      </c>
      <c r="I8203" t="e">
        <f>VLOOKUP(J8203,Ref!L:M,2,0)</f>
        <v>#N/A</v>
      </c>
      <c r="J8203" t="s">
        <v>1174</v>
      </c>
      <c r="K8203" t="str">
        <f>VLOOKUP($J8203,Ref!$D:$H,2,0)</f>
        <v xml:space="preserve">Ponsbourne, St Mary                          </v>
      </c>
      <c r="L8203" t="str">
        <f>VLOOKUP($J8203,Ref!$D:$H,3,0)</f>
        <v>Little Berkhamsted and Bayford, Essendon and Ponsbourne</v>
      </c>
      <c r="M8203" t="str">
        <f>VLOOKUP($J8203,Ref!$D:$H,4,0)</f>
        <v>Hertford and Ware Deanery</v>
      </c>
      <c r="N8203" t="str">
        <f>VLOOKUP($J8203,Ref!$D:$H,5,0)</f>
        <v>Archdeaconry of Hertford</v>
      </c>
      <c r="S8203">
        <v>500</v>
      </c>
    </row>
    <row r="8204" spans="1:19" x14ac:dyDescent="0.3">
      <c r="A8204">
        <v>2024</v>
      </c>
      <c r="C8204" t="str">
        <f>IF(GETPIVOTDATA("PS % recovery",Sheet4!$B$5,"Parish Name",K8204)&gt;99.949%,"OK","No")</f>
        <v>No</v>
      </c>
      <c r="D8204" t="e">
        <f>VLOOKUP(J8204,'Ref2'!C:E,3,0)</f>
        <v>#N/A</v>
      </c>
      <c r="F8204">
        <v>5</v>
      </c>
      <c r="I8204" t="e">
        <f>VLOOKUP(J8204,Ref!L:M,2,0)</f>
        <v>#N/A</v>
      </c>
      <c r="J8204" t="s">
        <v>1190</v>
      </c>
      <c r="K8204" t="str">
        <f>VLOOKUP($J8204,Ref!$D:$H,2,0)</f>
        <v xml:space="preserve">Stanstead Abbots                             </v>
      </c>
      <c r="L8204" t="str">
        <f>VLOOKUP($J8204,Ref!$D:$H,3,0)</f>
        <v>Great Amwell with St Margarets and Stanstead Abbots</v>
      </c>
      <c r="M8204" t="str">
        <f>VLOOKUP($J8204,Ref!$D:$H,4,0)</f>
        <v>Hertford and Ware Deanery</v>
      </c>
      <c r="N8204" t="str">
        <f>VLOOKUP($J8204,Ref!$D:$H,5,0)</f>
        <v>Archdeaconry of Hertford</v>
      </c>
    </row>
    <row r="8205" spans="1:19" x14ac:dyDescent="0.3">
      <c r="A8205">
        <v>2024</v>
      </c>
      <c r="C8205" t="str">
        <f>IF(GETPIVOTDATA("PS % recovery",Sheet4!$B$5,"Parish Name",K8205)&gt;99.949%,"OK","No")</f>
        <v>OK</v>
      </c>
      <c r="D8205" t="e">
        <f>VLOOKUP(J8205,'Ref2'!C:E,3,0)</f>
        <v>#N/A</v>
      </c>
      <c r="F8205">
        <v>5</v>
      </c>
      <c r="I8205" t="e">
        <f>VLOOKUP(J8205,Ref!L:M,2,0)</f>
        <v>#N/A</v>
      </c>
      <c r="J8205" t="s">
        <v>1182</v>
      </c>
      <c r="K8205" t="str">
        <f>VLOOKUP($J8205,Ref!$D:$H,2,0)</f>
        <v xml:space="preserve">Stapleford                                   </v>
      </c>
      <c r="L8205" t="str">
        <f>VLOOKUP($J8205,Ref!$D:$H,3,0)</f>
        <v>The Beane Valley Benefice</v>
      </c>
      <c r="M8205" t="str">
        <f>VLOOKUP($J8205,Ref!$D:$H,4,0)</f>
        <v>Hertford and Ware Deanery</v>
      </c>
      <c r="N8205" t="str">
        <f>VLOOKUP($J8205,Ref!$D:$H,5,0)</f>
        <v>Archdeaconry of Hertford</v>
      </c>
      <c r="S8205">
        <v>787</v>
      </c>
    </row>
    <row r="8206" spans="1:19" x14ac:dyDescent="0.3">
      <c r="A8206">
        <v>2024</v>
      </c>
      <c r="C8206" t="str">
        <f>IF(GETPIVOTDATA("PS % recovery",Sheet4!$B$5,"Parish Name",K8206)&gt;99.949%,"OK","No")</f>
        <v>No</v>
      </c>
      <c r="D8206" t="e">
        <f>VLOOKUP(J8206,'Ref2'!C:E,3,0)</f>
        <v>#N/A</v>
      </c>
      <c r="F8206">
        <v>5</v>
      </c>
      <c r="I8206" t="e">
        <f>VLOOKUP(J8206,Ref!L:M,2,0)</f>
        <v>#N/A</v>
      </c>
      <c r="J8206" t="s">
        <v>1199</v>
      </c>
      <c r="K8206" t="str">
        <f>VLOOKUP($J8206,Ref!$D:$H,2,0)</f>
        <v xml:space="preserve">Thundridge                                   </v>
      </c>
      <c r="L8206" t="str">
        <f>VLOOKUP($J8206,Ref!$D:$H,3,0)</f>
        <v>Thundridge</v>
      </c>
      <c r="M8206" t="str">
        <f>VLOOKUP($J8206,Ref!$D:$H,4,0)</f>
        <v>Hertford and Ware Deanery</v>
      </c>
      <c r="N8206" t="str">
        <f>VLOOKUP($J8206,Ref!$D:$H,5,0)</f>
        <v>Archdeaconry of Hertford</v>
      </c>
      <c r="S8206">
        <v>0</v>
      </c>
    </row>
    <row r="8207" spans="1:19" x14ac:dyDescent="0.3">
      <c r="A8207">
        <v>2024</v>
      </c>
      <c r="C8207" t="str">
        <f>IF(GETPIVOTDATA("PS % recovery",Sheet4!$B$5,"Parish Name",K8207)&gt;99.949%,"OK","No")</f>
        <v>No</v>
      </c>
      <c r="D8207" t="e">
        <f>VLOOKUP(J8207,'Ref2'!C:E,3,0)</f>
        <v>#N/A</v>
      </c>
      <c r="F8207">
        <v>5</v>
      </c>
      <c r="I8207" t="str">
        <f>VLOOKUP(J8207,Ref!L:M,2,0)</f>
        <v>Yes</v>
      </c>
      <c r="J8207" t="s">
        <v>1209</v>
      </c>
      <c r="K8207" t="str">
        <f>VLOOKUP($J8207,Ref!$D:$H,2,0)</f>
        <v xml:space="preserve">Ware, Christ Church                          </v>
      </c>
      <c r="L8207" t="str">
        <f>VLOOKUP($J8207,Ref!$D:$H,3,0)</f>
        <v>Ware, Christ Church</v>
      </c>
      <c r="M8207" t="str">
        <f>VLOOKUP($J8207,Ref!$D:$H,4,0)</f>
        <v>Hertford and Ware Deanery</v>
      </c>
      <c r="N8207" t="str">
        <f>VLOOKUP($J8207,Ref!$D:$H,5,0)</f>
        <v>Archdeaconry of Hertford</v>
      </c>
      <c r="S8207">
        <v>9973.5</v>
      </c>
    </row>
    <row r="8208" spans="1:19" x14ac:dyDescent="0.3">
      <c r="A8208">
        <v>2024</v>
      </c>
      <c r="C8208" t="str">
        <f>IF(GETPIVOTDATA("PS % recovery",Sheet4!$B$5,"Parish Name",K8208)&gt;99.949%,"OK","No")</f>
        <v>OK</v>
      </c>
      <c r="D8208" t="e">
        <f>VLOOKUP(J8208,'Ref2'!C:E,3,0)</f>
        <v>#N/A</v>
      </c>
      <c r="F8208">
        <v>5</v>
      </c>
      <c r="I8208" t="e">
        <f>VLOOKUP(J8208,Ref!L:M,2,0)</f>
        <v>#N/A</v>
      </c>
      <c r="J8208" t="s">
        <v>1211</v>
      </c>
      <c r="K8208" t="str">
        <f>VLOOKUP($J8208,Ref!$D:$H,2,0)</f>
        <v xml:space="preserve">Ware                                         </v>
      </c>
      <c r="L8208" t="str">
        <f>VLOOKUP($J8208,Ref!$D:$H,3,0)</f>
        <v>Ware</v>
      </c>
      <c r="M8208" t="str">
        <f>VLOOKUP($J8208,Ref!$D:$H,4,0)</f>
        <v>Hertford and Ware Deanery</v>
      </c>
      <c r="N8208" t="str">
        <f>VLOOKUP($J8208,Ref!$D:$H,5,0)</f>
        <v>Archdeaconry of Hertford</v>
      </c>
      <c r="S8208">
        <v>5584.16</v>
      </c>
    </row>
    <row r="8209" spans="1:19" x14ac:dyDescent="0.3">
      <c r="A8209">
        <v>2024</v>
      </c>
      <c r="C8209" t="str">
        <f>IF(GETPIVOTDATA("PS % recovery",Sheet4!$B$5,"Parish Name",K8209)&gt;99.949%,"OK","No")</f>
        <v>OK</v>
      </c>
      <c r="D8209" t="e">
        <f>VLOOKUP(J8209,'Ref2'!C:E,3,0)</f>
        <v>#N/A</v>
      </c>
      <c r="F8209">
        <v>5</v>
      </c>
      <c r="I8209" t="e">
        <f>VLOOKUP(J8209,Ref!L:M,2,0)</f>
        <v>#N/A</v>
      </c>
      <c r="J8209" t="s">
        <v>1203</v>
      </c>
      <c r="K8209" t="str">
        <f>VLOOKUP($J8209,Ref!$D:$H,2,0)</f>
        <v xml:space="preserve">Wareside, Holy Trinity                       </v>
      </c>
      <c r="L8209" t="str">
        <f>VLOOKUP($J8209,Ref!$D:$H,3,0)</f>
        <v>Hunsdon with Widford and Wareside</v>
      </c>
      <c r="M8209" t="str">
        <f>VLOOKUP($J8209,Ref!$D:$H,4,0)</f>
        <v>Hertford and Ware Deanery</v>
      </c>
      <c r="N8209" t="str">
        <f>VLOOKUP($J8209,Ref!$D:$H,5,0)</f>
        <v>Archdeaconry of Hertford</v>
      </c>
      <c r="S8209">
        <v>1297</v>
      </c>
    </row>
    <row r="8210" spans="1:19" x14ac:dyDescent="0.3">
      <c r="A8210">
        <v>2024</v>
      </c>
      <c r="C8210" t="str">
        <f>IF(GETPIVOTDATA("PS % recovery",Sheet4!$B$5,"Parish Name",K8210)&gt;99.949%,"OK","No")</f>
        <v>OK</v>
      </c>
      <c r="D8210" t="e">
        <f>VLOOKUP(J8210,'Ref2'!C:E,3,0)</f>
        <v>#N/A</v>
      </c>
      <c r="F8210">
        <v>5</v>
      </c>
      <c r="I8210" t="e">
        <f>VLOOKUP(J8210,Ref!L:M,2,0)</f>
        <v>#N/A</v>
      </c>
      <c r="J8210" t="s">
        <v>1184</v>
      </c>
      <c r="K8210" t="str">
        <f>VLOOKUP($J8210,Ref!$D:$H,2,0)</f>
        <v xml:space="preserve">Waterford, St Michael and All Angels         </v>
      </c>
      <c r="L8210" t="str">
        <f>VLOOKUP($J8210,Ref!$D:$H,3,0)</f>
        <v>The Beane Valley Benefice</v>
      </c>
      <c r="M8210" t="str">
        <f>VLOOKUP($J8210,Ref!$D:$H,4,0)</f>
        <v>Hertford and Ware Deanery</v>
      </c>
      <c r="N8210" t="str">
        <f>VLOOKUP($J8210,Ref!$D:$H,5,0)</f>
        <v>Archdeaconry of Hertford</v>
      </c>
      <c r="S8210">
        <v>676</v>
      </c>
    </row>
    <row r="8211" spans="1:19" x14ac:dyDescent="0.3">
      <c r="A8211">
        <v>2024</v>
      </c>
      <c r="C8211" t="str">
        <f>IF(GETPIVOTDATA("PS % recovery",Sheet4!$B$5,"Parish Name",K8211)&gt;99.949%,"OK","No")</f>
        <v>OK</v>
      </c>
      <c r="D8211" t="e">
        <f>VLOOKUP(J8211,'Ref2'!C:E,3,0)</f>
        <v>#N/A</v>
      </c>
      <c r="F8211">
        <v>5</v>
      </c>
      <c r="I8211" t="e">
        <f>VLOOKUP(J8211,Ref!L:M,2,0)</f>
        <v>#N/A</v>
      </c>
      <c r="J8211" t="s">
        <v>1186</v>
      </c>
      <c r="K8211" t="str">
        <f>VLOOKUP($J8211,Ref!$D:$H,2,0)</f>
        <v xml:space="preserve">Watton-at-Stone                              </v>
      </c>
      <c r="L8211" t="str">
        <f>VLOOKUP($J8211,Ref!$D:$H,3,0)</f>
        <v>The Beane Valley Benefice</v>
      </c>
      <c r="M8211" t="str">
        <f>VLOOKUP($J8211,Ref!$D:$H,4,0)</f>
        <v>Hertford and Ware Deanery</v>
      </c>
      <c r="N8211" t="str">
        <f>VLOOKUP($J8211,Ref!$D:$H,5,0)</f>
        <v>Archdeaconry of Hertford</v>
      </c>
      <c r="S8211">
        <v>0</v>
      </c>
    </row>
    <row r="8212" spans="1:19" x14ac:dyDescent="0.3">
      <c r="A8212">
        <v>2024</v>
      </c>
      <c r="C8212" t="str">
        <f>IF(GETPIVOTDATA("PS % recovery",Sheet4!$B$5,"Parish Name",K8212)&gt;99.949%,"OK","No")</f>
        <v>OK</v>
      </c>
      <c r="D8212" t="e">
        <f>VLOOKUP(J8212,'Ref2'!C:E,3,0)</f>
        <v>#N/A</v>
      </c>
      <c r="F8212">
        <v>5</v>
      </c>
      <c r="I8212" t="e">
        <f>VLOOKUP(J8212,Ref!L:M,2,0)</f>
        <v>#N/A</v>
      </c>
      <c r="J8212" t="s">
        <v>1205</v>
      </c>
      <c r="K8212" t="str">
        <f>VLOOKUP($J8212,Ref!$D:$H,2,0)</f>
        <v xml:space="preserve">Widford                                      </v>
      </c>
      <c r="L8212" t="str">
        <f>VLOOKUP($J8212,Ref!$D:$H,3,0)</f>
        <v>Hunsdon with Widford and Wareside</v>
      </c>
      <c r="M8212" t="str">
        <f>VLOOKUP($J8212,Ref!$D:$H,4,0)</f>
        <v>Hertford and Ware Deanery</v>
      </c>
      <c r="N8212" t="str">
        <f>VLOOKUP($J8212,Ref!$D:$H,5,0)</f>
        <v>Archdeaconry of Hertford</v>
      </c>
      <c r="S8212">
        <v>1540</v>
      </c>
    </row>
    <row r="8213" spans="1:19" x14ac:dyDescent="0.3">
      <c r="A8213">
        <v>2024</v>
      </c>
      <c r="C8213" t="str">
        <f>IF(GETPIVOTDATA("PS % recovery",Sheet4!$B$5,"Parish Name",K8213)&gt;99.949%,"OK","No")</f>
        <v>OK</v>
      </c>
      <c r="D8213" t="e">
        <f>VLOOKUP(J8213,'Ref2'!C:E,3,0)</f>
        <v>#N/A</v>
      </c>
      <c r="F8213">
        <v>5</v>
      </c>
      <c r="I8213" t="e">
        <f>VLOOKUP(J8213,Ref!L:M,2,0)</f>
        <v>#N/A</v>
      </c>
      <c r="J8213" t="s">
        <v>877</v>
      </c>
      <c r="K8213" t="str">
        <f>VLOOKUP($J8213,Ref!$D:$H,2,0)</f>
        <v xml:space="preserve">Great Wymondley                              </v>
      </c>
      <c r="L8213" t="str">
        <f>VLOOKUP($J8213,Ref!$D:$H,3,0)</f>
        <v>St Ippolyts with Great and Little Wymondley</v>
      </c>
      <c r="M8213" t="str">
        <f>VLOOKUP($J8213,Ref!$D:$H,4,0)</f>
        <v>Hitchin Deanery</v>
      </c>
      <c r="N8213" t="str">
        <f>VLOOKUP($J8213,Ref!$D:$H,5,0)</f>
        <v xml:space="preserve">Archdeaconry of St Albans </v>
      </c>
      <c r="S8213">
        <v>498.33</v>
      </c>
    </row>
    <row r="8214" spans="1:19" x14ac:dyDescent="0.3">
      <c r="A8214">
        <v>2024</v>
      </c>
      <c r="C8214" t="str">
        <f>IF(GETPIVOTDATA("PS % recovery",Sheet4!$B$5,"Parish Name",K8214)&gt;99.949%,"OK","No")</f>
        <v>No</v>
      </c>
      <c r="D8214" t="e">
        <f>VLOOKUP(J8214,'Ref2'!C:E,3,0)</f>
        <v>#N/A</v>
      </c>
      <c r="F8214">
        <v>5</v>
      </c>
      <c r="I8214" t="e">
        <f>VLOOKUP(J8214,Ref!L:M,2,0)</f>
        <v>#N/A</v>
      </c>
      <c r="J8214" t="s">
        <v>881</v>
      </c>
      <c r="K8214" t="str">
        <f>VLOOKUP($J8214,Ref!$D:$H,2,0)</f>
        <v xml:space="preserve">Hitchin                                      </v>
      </c>
      <c r="L8214" t="str">
        <f>VLOOKUP($J8214,Ref!$D:$H,3,0)</f>
        <v>Hitchin &amp; St Paul's Walden (Team Ministry)</v>
      </c>
      <c r="M8214" t="str">
        <f>VLOOKUP($J8214,Ref!$D:$H,4,0)</f>
        <v>Hitchin Deanery</v>
      </c>
      <c r="N8214" t="str">
        <f>VLOOKUP($J8214,Ref!$D:$H,5,0)</f>
        <v xml:space="preserve">Archdeaconry of St Albans </v>
      </c>
    </row>
    <row r="8215" spans="1:19" x14ac:dyDescent="0.3">
      <c r="A8215">
        <v>2024</v>
      </c>
      <c r="C8215" t="str">
        <f>IF(GETPIVOTDATA("PS % recovery",Sheet4!$B$5,"Parish Name",K8215)&gt;99.949%,"OK","No")</f>
        <v>OK</v>
      </c>
      <c r="D8215" t="e">
        <f>VLOOKUP(J8215,'Ref2'!C:E,3,0)</f>
        <v>#N/A</v>
      </c>
      <c r="F8215">
        <v>5</v>
      </c>
      <c r="I8215" t="e">
        <f>VLOOKUP(J8215,Ref!L:M,2,0)</f>
        <v>#N/A</v>
      </c>
      <c r="J8215" t="s">
        <v>885</v>
      </c>
      <c r="K8215" t="str">
        <f>VLOOKUP($J8215,Ref!$D:$H,2,0)</f>
        <v>Holy Saviour Hitchin</v>
      </c>
      <c r="L8215" t="str">
        <f>VLOOKUP($J8215,Ref!$D:$H,3,0)</f>
        <v>Hitchin &amp; St Paul's Walden (Team Ministry)</v>
      </c>
      <c r="M8215" t="str">
        <f>VLOOKUP($J8215,Ref!$D:$H,4,0)</f>
        <v>Hitchin Deanery</v>
      </c>
      <c r="N8215" t="str">
        <f>VLOOKUP($J8215,Ref!$D:$H,5,0)</f>
        <v xml:space="preserve">Archdeaconry of St Albans </v>
      </c>
      <c r="S8215">
        <v>0</v>
      </c>
    </row>
    <row r="8216" spans="1:19" x14ac:dyDescent="0.3">
      <c r="A8216">
        <v>2024</v>
      </c>
      <c r="C8216" t="str">
        <f>IF(GETPIVOTDATA("PS % recovery",Sheet4!$B$5,"Parish Name",K8216)&gt;99.949%,"OK","No")</f>
        <v>No</v>
      </c>
      <c r="D8216" t="e">
        <f>VLOOKUP(J8216,'Ref2'!C:E,3,0)</f>
        <v>#N/A</v>
      </c>
      <c r="F8216">
        <v>5</v>
      </c>
      <c r="I8216" t="e">
        <f>VLOOKUP(J8216,Ref!L:M,2,0)</f>
        <v>#N/A</v>
      </c>
      <c r="J8216" t="s">
        <v>887</v>
      </c>
      <c r="K8216" t="str">
        <f>VLOOKUP($J8216,Ref!$D:$H,2,0)</f>
        <v>St Faith's Hitchin</v>
      </c>
      <c r="L8216" t="str">
        <f>VLOOKUP($J8216,Ref!$D:$H,3,0)</f>
        <v>Hitchin &amp; St Paul's Walden (Team Ministry)</v>
      </c>
      <c r="M8216" t="str">
        <f>VLOOKUP($J8216,Ref!$D:$H,4,0)</f>
        <v>Hitchin Deanery</v>
      </c>
      <c r="N8216" t="str">
        <f>VLOOKUP($J8216,Ref!$D:$H,5,0)</f>
        <v xml:space="preserve">Archdeaconry of St Albans </v>
      </c>
      <c r="S8216">
        <v>4000</v>
      </c>
    </row>
    <row r="8217" spans="1:19" x14ac:dyDescent="0.3">
      <c r="A8217">
        <v>2024</v>
      </c>
      <c r="C8217" t="str">
        <f>IF(GETPIVOTDATA("PS % recovery",Sheet4!$B$5,"Parish Name",K8217)&gt;99.949%,"OK","No")</f>
        <v>OK</v>
      </c>
      <c r="D8217" t="e">
        <f>VLOOKUP(J8217,'Ref2'!C:E,3,0)</f>
        <v>#N/A</v>
      </c>
      <c r="F8217">
        <v>5</v>
      </c>
      <c r="I8217" t="e">
        <f>VLOOKUP(J8217,Ref!L:M,2,0)</f>
        <v>#N/A</v>
      </c>
      <c r="J8217" t="s">
        <v>889</v>
      </c>
      <c r="K8217" t="str">
        <f>VLOOKUP($J8217,Ref!$D:$H,2,0)</f>
        <v>St Mark's Hitchin</v>
      </c>
      <c r="L8217" t="str">
        <f>VLOOKUP($J8217,Ref!$D:$H,3,0)</f>
        <v>Hitchin &amp; St Paul's Walden (Team Ministry)</v>
      </c>
      <c r="M8217" t="str">
        <f>VLOOKUP($J8217,Ref!$D:$H,4,0)</f>
        <v>Hitchin Deanery</v>
      </c>
      <c r="N8217" t="str">
        <f>VLOOKUP($J8217,Ref!$D:$H,5,0)</f>
        <v xml:space="preserve">Archdeaconry of St Albans </v>
      </c>
      <c r="S8217">
        <v>5939</v>
      </c>
    </row>
    <row r="8218" spans="1:19" x14ac:dyDescent="0.3">
      <c r="A8218">
        <v>2024</v>
      </c>
      <c r="C8218" t="str">
        <f>IF(GETPIVOTDATA("PS % recovery",Sheet4!$B$5,"Parish Name",K8218)&gt;99.949%,"OK","No")</f>
        <v>OK</v>
      </c>
      <c r="D8218" t="e">
        <f>VLOOKUP(J8218,'Ref2'!C:E,3,0)</f>
        <v>#N/A</v>
      </c>
      <c r="F8218">
        <v>5</v>
      </c>
      <c r="I8218" t="e">
        <f>VLOOKUP(J8218,Ref!L:M,2,0)</f>
        <v>#N/A</v>
      </c>
      <c r="J8218" t="s">
        <v>883</v>
      </c>
      <c r="K8218" t="str">
        <f>VLOOKUP($J8218,Ref!$D:$H,2,0)</f>
        <v>St Mary's Hitchin</v>
      </c>
      <c r="L8218" t="str">
        <f>VLOOKUP($J8218,Ref!$D:$H,3,0)</f>
        <v>Hitchin &amp; St Paul's Walden (Team Ministry)</v>
      </c>
      <c r="M8218" t="str">
        <f>VLOOKUP($J8218,Ref!$D:$H,4,0)</f>
        <v>Hitchin Deanery</v>
      </c>
      <c r="N8218" t="str">
        <f>VLOOKUP($J8218,Ref!$D:$H,5,0)</f>
        <v xml:space="preserve">Archdeaconry of St Albans </v>
      </c>
      <c r="S8218">
        <v>5000</v>
      </c>
    </row>
    <row r="8219" spans="1:19" x14ac:dyDescent="0.3">
      <c r="A8219">
        <v>2024</v>
      </c>
      <c r="C8219" t="str">
        <f>IF(GETPIVOTDATA("PS % recovery",Sheet4!$B$5,"Parish Name",K8219)&gt;99.949%,"OK","No")</f>
        <v>No</v>
      </c>
      <c r="D8219" t="e">
        <f>VLOOKUP(J8219,'Ref2'!C:E,3,0)</f>
        <v>#N/A</v>
      </c>
      <c r="F8219">
        <v>5</v>
      </c>
      <c r="I8219" t="str">
        <f>VLOOKUP(J8219,Ref!L:M,2,0)</f>
        <v>Yes</v>
      </c>
      <c r="J8219" t="s">
        <v>891</v>
      </c>
      <c r="K8219" t="str">
        <f>VLOOKUP($J8219,Ref!$D:$H,2,0)</f>
        <v xml:space="preserve">Holwell                                      </v>
      </c>
      <c r="L8219" t="str">
        <f>VLOOKUP($J8219,Ref!$D:$H,3,0)</f>
        <v>Holwell, Ickleford and Pirton</v>
      </c>
      <c r="M8219" t="str">
        <f>VLOOKUP($J8219,Ref!$D:$H,4,0)</f>
        <v>Hitchin Deanery</v>
      </c>
      <c r="N8219" t="str">
        <f>VLOOKUP($J8219,Ref!$D:$H,5,0)</f>
        <v xml:space="preserve">Archdeaconry of St Albans </v>
      </c>
    </row>
    <row r="8220" spans="1:19" x14ac:dyDescent="0.3">
      <c r="A8220">
        <v>2024</v>
      </c>
      <c r="C8220" t="str">
        <f>IF(GETPIVOTDATA("PS % recovery",Sheet4!$B$5,"Parish Name",K8220)&gt;99.949%,"OK","No")</f>
        <v>OK</v>
      </c>
      <c r="D8220" t="e">
        <f>VLOOKUP(J8220,'Ref2'!C:E,3,0)</f>
        <v>#N/A</v>
      </c>
      <c r="F8220">
        <v>5</v>
      </c>
      <c r="I8220" t="e">
        <f>VLOOKUP(J8220,Ref!L:M,2,0)</f>
        <v>#N/A</v>
      </c>
      <c r="J8220" t="s">
        <v>893</v>
      </c>
      <c r="K8220" t="str">
        <f>VLOOKUP($J8220,Ref!$D:$H,2,0)</f>
        <v xml:space="preserve">Ickleford                                    </v>
      </c>
      <c r="L8220" t="str">
        <f>VLOOKUP($J8220,Ref!$D:$H,3,0)</f>
        <v>Holwell, Ickleford and Pirton</v>
      </c>
      <c r="M8220" t="str">
        <f>VLOOKUP($J8220,Ref!$D:$H,4,0)</f>
        <v>Hitchin Deanery</v>
      </c>
      <c r="N8220" t="str">
        <f>VLOOKUP($J8220,Ref!$D:$H,5,0)</f>
        <v xml:space="preserve">Archdeaconry of St Albans </v>
      </c>
      <c r="S8220">
        <v>2619</v>
      </c>
    </row>
    <row r="8221" spans="1:19" x14ac:dyDescent="0.3">
      <c r="A8221">
        <v>2024</v>
      </c>
      <c r="C8221" t="str">
        <f>IF(GETPIVOTDATA("PS % recovery",Sheet4!$B$5,"Parish Name",K8221)&gt;99.949%,"OK","No")</f>
        <v>No</v>
      </c>
      <c r="D8221" t="e">
        <f>VLOOKUP(J8221,'Ref2'!C:E,3,0)</f>
        <v>#N/A</v>
      </c>
      <c r="F8221">
        <v>5</v>
      </c>
      <c r="I8221" t="e">
        <f>VLOOKUP(J8221,Ref!L:M,2,0)</f>
        <v>#N/A</v>
      </c>
      <c r="J8221" t="s">
        <v>818</v>
      </c>
      <c r="K8221" t="str">
        <f>VLOOKUP($J8221,Ref!$D:$H,2,0)</f>
        <v xml:space="preserve">Kings Walden                                 </v>
      </c>
      <c r="L8221" t="str">
        <f>VLOOKUP($J8221,Ref!$D:$H,3,0)</f>
        <v>King's Walden and Offley with Lilley</v>
      </c>
      <c r="M8221" t="str">
        <f>VLOOKUP($J8221,Ref!$D:$H,4,0)</f>
        <v>Hitchin Deanery</v>
      </c>
      <c r="N8221" t="str">
        <f>VLOOKUP($J8221,Ref!$D:$H,5,0)</f>
        <v xml:space="preserve">Archdeaconry of St Albans </v>
      </c>
      <c r="S8221">
        <v>1600</v>
      </c>
    </row>
    <row r="8222" spans="1:19" x14ac:dyDescent="0.3">
      <c r="A8222">
        <v>2024</v>
      </c>
      <c r="C8222" t="str">
        <f>IF(GETPIVOTDATA("PS % recovery",Sheet4!$B$5,"Parish Name",K8222)&gt;99.949%,"OK","No")</f>
        <v>No</v>
      </c>
      <c r="D8222" t="e">
        <f>VLOOKUP(J8222,'Ref2'!C:E,3,0)</f>
        <v>#N/A</v>
      </c>
      <c r="F8222">
        <v>5</v>
      </c>
      <c r="I8222" t="e">
        <f>VLOOKUP(J8222,Ref!L:M,2,0)</f>
        <v>#N/A</v>
      </c>
      <c r="J8222" t="s">
        <v>898</v>
      </c>
      <c r="K8222" t="str">
        <f>VLOOKUP($J8222,Ref!$D:$H,2,0)</f>
        <v xml:space="preserve">Old Letchworth                               </v>
      </c>
      <c r="L8222" t="str">
        <f>VLOOKUP($J8222,Ref!$D:$H,3,0)</f>
        <v>Letchworth, St Paul with Willian and Old Letchworth</v>
      </c>
      <c r="M8222" t="str">
        <f>VLOOKUP($J8222,Ref!$D:$H,4,0)</f>
        <v>Hitchin Deanery</v>
      </c>
      <c r="N8222" t="str">
        <f>VLOOKUP($J8222,Ref!$D:$H,5,0)</f>
        <v xml:space="preserve">Archdeaconry of St Albans </v>
      </c>
      <c r="S8222">
        <v>0</v>
      </c>
    </row>
    <row r="8223" spans="1:19" x14ac:dyDescent="0.3">
      <c r="A8223">
        <v>2024</v>
      </c>
      <c r="C8223" t="str">
        <f>IF(GETPIVOTDATA("PS % recovery",Sheet4!$B$5,"Parish Name",K8223)&gt;99.949%,"OK","No")</f>
        <v>OK</v>
      </c>
      <c r="D8223" t="e">
        <f>VLOOKUP(J8223,'Ref2'!C:E,3,0)</f>
        <v>#N/A</v>
      </c>
      <c r="F8223">
        <v>5</v>
      </c>
      <c r="I8223" t="str">
        <f>VLOOKUP(J8223,Ref!L:M,2,0)</f>
        <v>Yes</v>
      </c>
      <c r="J8223" t="s">
        <v>900</v>
      </c>
      <c r="K8223" t="str">
        <f>VLOOKUP($J8223,Ref!$D:$H,2,0)</f>
        <v xml:space="preserve">Letchworth, St Paul                          </v>
      </c>
      <c r="L8223" t="str">
        <f>VLOOKUP($J8223,Ref!$D:$H,3,0)</f>
        <v>Letchworth, St Paul with Willian and Old Letchworth</v>
      </c>
      <c r="M8223" t="str">
        <f>VLOOKUP($J8223,Ref!$D:$H,4,0)</f>
        <v>Hitchin Deanery</v>
      </c>
      <c r="N8223" t="str">
        <f>VLOOKUP($J8223,Ref!$D:$H,5,0)</f>
        <v xml:space="preserve">Archdeaconry of St Albans </v>
      </c>
      <c r="S8223">
        <v>8082</v>
      </c>
    </row>
    <row r="8224" spans="1:19" x14ac:dyDescent="0.3">
      <c r="A8224">
        <v>2024</v>
      </c>
      <c r="C8224" t="str">
        <f>IF(GETPIVOTDATA("PS % recovery",Sheet4!$B$5,"Parish Name",K8224)&gt;99.949%,"OK","No")</f>
        <v>OK</v>
      </c>
      <c r="D8224" t="e">
        <f>VLOOKUP(J8224,'Ref2'!C:E,3,0)</f>
        <v>#N/A</v>
      </c>
      <c r="F8224">
        <v>5</v>
      </c>
      <c r="I8224" t="e">
        <f>VLOOKUP(J8224,Ref!L:M,2,0)</f>
        <v>#N/A</v>
      </c>
      <c r="J8224" t="s">
        <v>819</v>
      </c>
      <c r="K8224" t="str">
        <f>VLOOKUP($J8224,Ref!$D:$H,2,0)</f>
        <v xml:space="preserve">Lilley                                       </v>
      </c>
      <c r="L8224" t="str">
        <f>VLOOKUP($J8224,Ref!$D:$H,3,0)</f>
        <v>King's Walden and Offley with Lilley</v>
      </c>
      <c r="M8224" t="str">
        <f>VLOOKUP($J8224,Ref!$D:$H,4,0)</f>
        <v>Hitchin Deanery</v>
      </c>
      <c r="N8224" t="str">
        <f>VLOOKUP($J8224,Ref!$D:$H,5,0)</f>
        <v xml:space="preserve">Archdeaconry of St Albans </v>
      </c>
      <c r="S8224">
        <v>5750</v>
      </c>
    </row>
    <row r="8225" spans="1:19" x14ac:dyDescent="0.3">
      <c r="A8225">
        <v>2024</v>
      </c>
      <c r="C8225" t="str">
        <f>IF(GETPIVOTDATA("PS % recovery",Sheet4!$B$5,"Parish Name",K8225)&gt;99.949%,"OK","No")</f>
        <v>No</v>
      </c>
      <c r="D8225" t="e">
        <f>VLOOKUP(J8225,'Ref2'!C:E,3,0)</f>
        <v>#N/A</v>
      </c>
      <c r="F8225">
        <v>5</v>
      </c>
      <c r="I8225" t="e">
        <f>VLOOKUP(J8225,Ref!L:M,2,0)</f>
        <v>#N/A</v>
      </c>
      <c r="J8225" t="s">
        <v>879</v>
      </c>
      <c r="K8225" t="str">
        <f>VLOOKUP($J8225,Ref!$D:$H,2,0)</f>
        <v xml:space="preserve">Little Wymondley                             </v>
      </c>
      <c r="L8225" t="str">
        <f>VLOOKUP($J8225,Ref!$D:$H,3,0)</f>
        <v>St Ippolyts with Great and Little Wymondley</v>
      </c>
      <c r="M8225" t="str">
        <f>VLOOKUP($J8225,Ref!$D:$H,4,0)</f>
        <v>Hitchin Deanery</v>
      </c>
      <c r="N8225" t="str">
        <f>VLOOKUP($J8225,Ref!$D:$H,5,0)</f>
        <v xml:space="preserve">Archdeaconry of St Albans </v>
      </c>
      <c r="S8225">
        <v>200</v>
      </c>
    </row>
    <row r="8226" spans="1:19" x14ac:dyDescent="0.3">
      <c r="A8226">
        <v>2024</v>
      </c>
      <c r="C8226" t="str">
        <f>IF(GETPIVOTDATA("PS % recovery",Sheet4!$B$5,"Parish Name",K8226)&gt;99.949%,"OK","No")</f>
        <v>OK</v>
      </c>
      <c r="D8226" t="e">
        <f>VLOOKUP(J8226,'Ref2'!C:E,3,0)</f>
        <v>#N/A</v>
      </c>
      <c r="F8226">
        <v>5</v>
      </c>
      <c r="I8226" t="e">
        <f>VLOOKUP(J8226,Ref!L:M,2,0)</f>
        <v>#N/A</v>
      </c>
      <c r="J8226" t="s">
        <v>821</v>
      </c>
      <c r="K8226" t="str">
        <f>VLOOKUP($J8226,Ref!$D:$H,2,0)</f>
        <v xml:space="preserve">Norton                                       </v>
      </c>
      <c r="L8226" t="str">
        <f>VLOOKUP($J8226,Ref!$D:$H,3,0)</f>
        <v>Norton</v>
      </c>
      <c r="M8226" t="str">
        <f>VLOOKUP($J8226,Ref!$D:$H,4,0)</f>
        <v>Hitchin Deanery</v>
      </c>
      <c r="N8226" t="str">
        <f>VLOOKUP($J8226,Ref!$D:$H,5,0)</f>
        <v xml:space="preserve">Archdeaconry of St Albans </v>
      </c>
      <c r="S8226">
        <v>5533.08</v>
      </c>
    </row>
    <row r="8227" spans="1:19" x14ac:dyDescent="0.3">
      <c r="A8227">
        <v>2024</v>
      </c>
      <c r="C8227" t="str">
        <f>IF(GETPIVOTDATA("PS % recovery",Sheet4!$B$5,"Parish Name",K8227)&gt;99.949%,"OK","No")</f>
        <v>No</v>
      </c>
      <c r="D8227" t="e">
        <f>VLOOKUP(J8227,'Ref2'!C:E,3,0)</f>
        <v>#N/A</v>
      </c>
      <c r="F8227">
        <v>5</v>
      </c>
      <c r="I8227" t="e">
        <f>VLOOKUP(J8227,Ref!L:M,2,0)</f>
        <v>#N/A</v>
      </c>
      <c r="J8227" t="s">
        <v>822</v>
      </c>
      <c r="K8227" t="str">
        <f>VLOOKUP($J8227,Ref!$D:$H,2,0)</f>
        <v xml:space="preserve">Offley                                       </v>
      </c>
      <c r="L8227" t="str">
        <f>VLOOKUP($J8227,Ref!$D:$H,3,0)</f>
        <v>King's Walden and Offley with Lilley</v>
      </c>
      <c r="M8227" t="str">
        <f>VLOOKUP($J8227,Ref!$D:$H,4,0)</f>
        <v>Hitchin Deanery</v>
      </c>
      <c r="N8227" t="str">
        <f>VLOOKUP($J8227,Ref!$D:$H,5,0)</f>
        <v xml:space="preserve">Archdeaconry of St Albans </v>
      </c>
    </row>
    <row r="8228" spans="1:19" x14ac:dyDescent="0.3">
      <c r="A8228">
        <v>2024</v>
      </c>
      <c r="C8228" t="str">
        <f>IF(GETPIVOTDATA("PS % recovery",Sheet4!$B$5,"Parish Name",K8228)&gt;99.949%,"OK","No")</f>
        <v>OK</v>
      </c>
      <c r="D8228" t="e">
        <f>VLOOKUP(J8228,'Ref2'!C:E,3,0)</f>
        <v>#N/A</v>
      </c>
      <c r="F8228">
        <v>5</v>
      </c>
      <c r="I8228" t="e">
        <f>VLOOKUP(J8228,Ref!L:M,2,0)</f>
        <v>#N/A</v>
      </c>
      <c r="J8228" t="s">
        <v>905</v>
      </c>
      <c r="K8228" t="str">
        <f>VLOOKUP($J8228,Ref!$D:$H,2,0)</f>
        <v xml:space="preserve">Pirton                                       </v>
      </c>
      <c r="L8228" t="str">
        <f>VLOOKUP($J8228,Ref!$D:$H,3,0)</f>
        <v>Holwell, Ickleford and Pirton</v>
      </c>
      <c r="M8228" t="str">
        <f>VLOOKUP($J8228,Ref!$D:$H,4,0)</f>
        <v>Hitchin Deanery</v>
      </c>
      <c r="N8228" t="str">
        <f>VLOOKUP($J8228,Ref!$D:$H,5,0)</f>
        <v xml:space="preserve">Archdeaconry of St Albans </v>
      </c>
      <c r="S8228">
        <v>2260</v>
      </c>
    </row>
    <row r="8229" spans="1:19" x14ac:dyDescent="0.3">
      <c r="A8229">
        <v>2024</v>
      </c>
      <c r="C8229" t="str">
        <f>IF(GETPIVOTDATA("PS % recovery",Sheet4!$B$5,"Parish Name",K8229)&gt;99.949%,"OK","No")</f>
        <v>OK</v>
      </c>
      <c r="D8229" t="e">
        <f>VLOOKUP(J8229,'Ref2'!C:E,3,0)</f>
        <v>#N/A</v>
      </c>
      <c r="F8229">
        <v>5</v>
      </c>
      <c r="I8229" t="e">
        <f>VLOOKUP(J8229,Ref!L:M,2,0)</f>
        <v>#N/A</v>
      </c>
      <c r="J8229" t="s">
        <v>907</v>
      </c>
      <c r="K8229" t="str">
        <f>VLOOKUP($J8229,Ref!$D:$H,2,0)</f>
        <v xml:space="preserve">Radwell                                      </v>
      </c>
      <c r="L8229" t="str">
        <f>VLOOKUP($J8229,Ref!$D:$H,3,0)</f>
        <v>Stotfold with Radwell</v>
      </c>
      <c r="M8229" t="str">
        <f>VLOOKUP($J8229,Ref!$D:$H,4,0)</f>
        <v>Hitchin Deanery</v>
      </c>
      <c r="N8229" t="str">
        <f>VLOOKUP($J8229,Ref!$D:$H,5,0)</f>
        <v xml:space="preserve">Archdeaconry of St Albans </v>
      </c>
      <c r="S8229">
        <v>1385.25</v>
      </c>
    </row>
    <row r="8230" spans="1:19" x14ac:dyDescent="0.3">
      <c r="A8230">
        <v>2024</v>
      </c>
      <c r="C8230" t="str">
        <f>IF(GETPIVOTDATA("PS % recovery",Sheet4!$B$5,"Parish Name",K8230)&gt;99.949%,"OK","No")</f>
        <v>OK</v>
      </c>
      <c r="D8230" t="e">
        <f>VLOOKUP(J8230,'Ref2'!C:E,3,0)</f>
        <v>#N/A</v>
      </c>
      <c r="F8230">
        <v>5</v>
      </c>
      <c r="I8230" t="e">
        <f>VLOOKUP(J8230,Ref!L:M,2,0)</f>
        <v>#N/A</v>
      </c>
      <c r="J8230" t="s">
        <v>909</v>
      </c>
      <c r="K8230" t="str">
        <f>VLOOKUP($J8230,Ref!$D:$H,2,0)</f>
        <v xml:space="preserve">St Ippolyts                                  </v>
      </c>
      <c r="L8230" t="str">
        <f>VLOOKUP($J8230,Ref!$D:$H,3,0)</f>
        <v>St Ippolyts with Great and Little Wymondley</v>
      </c>
      <c r="M8230" t="str">
        <f>VLOOKUP($J8230,Ref!$D:$H,4,0)</f>
        <v>Hitchin Deanery</v>
      </c>
      <c r="N8230" t="str">
        <f>VLOOKUP($J8230,Ref!$D:$H,5,0)</f>
        <v xml:space="preserve">Archdeaconry of St Albans </v>
      </c>
      <c r="S8230">
        <v>3542</v>
      </c>
    </row>
    <row r="8231" spans="1:19" x14ac:dyDescent="0.3">
      <c r="A8231">
        <v>2024</v>
      </c>
      <c r="C8231" t="str">
        <f>IF(GETPIVOTDATA("PS % recovery",Sheet4!$B$5,"Parish Name",K8231)&gt;99.949%,"OK","No")</f>
        <v>OK</v>
      </c>
      <c r="D8231" t="e">
        <f>VLOOKUP(J8231,'Ref2'!C:E,3,0)</f>
        <v>#N/A</v>
      </c>
      <c r="F8231">
        <v>5</v>
      </c>
      <c r="I8231" t="e">
        <f>VLOOKUP(J8231,Ref!L:M,2,0)</f>
        <v>#N/A</v>
      </c>
      <c r="J8231" t="s">
        <v>911</v>
      </c>
      <c r="K8231" t="str">
        <f>VLOOKUP($J8231,Ref!$D:$H,2,0)</f>
        <v xml:space="preserve">St Paul's Walden                             </v>
      </c>
      <c r="L8231" t="str">
        <f>VLOOKUP($J8231,Ref!$D:$H,3,0)</f>
        <v>Hitchin &amp; St Paul's Walden (Team Ministry)</v>
      </c>
      <c r="M8231" t="str">
        <f>VLOOKUP($J8231,Ref!$D:$H,4,0)</f>
        <v>Hitchin Deanery</v>
      </c>
      <c r="N8231" t="str">
        <f>VLOOKUP($J8231,Ref!$D:$H,5,0)</f>
        <v xml:space="preserve">Archdeaconry of St Albans </v>
      </c>
      <c r="S8231">
        <v>1781</v>
      </c>
    </row>
    <row r="8232" spans="1:19" x14ac:dyDescent="0.3">
      <c r="A8232">
        <v>2024</v>
      </c>
      <c r="C8232" t="str">
        <f>IF(GETPIVOTDATA("PS % recovery",Sheet4!$B$5,"Parish Name",K8232)&gt;99.949%,"OK","No")</f>
        <v>OK</v>
      </c>
      <c r="D8232" t="e">
        <f>VLOOKUP(J8232,'Ref2'!C:E,3,0)</f>
        <v>#N/A</v>
      </c>
      <c r="F8232">
        <v>5</v>
      </c>
      <c r="I8232" t="e">
        <f>VLOOKUP(J8232,Ref!L:M,2,0)</f>
        <v>#N/A</v>
      </c>
      <c r="J8232" t="s">
        <v>913</v>
      </c>
      <c r="K8232" t="str">
        <f>VLOOKUP($J8232,Ref!$D:$H,2,0)</f>
        <v xml:space="preserve">Stotfold                                     </v>
      </c>
      <c r="L8232" t="str">
        <f>VLOOKUP($J8232,Ref!$D:$H,3,0)</f>
        <v>Stotfold with Radwell</v>
      </c>
      <c r="M8232" t="str">
        <f>VLOOKUP($J8232,Ref!$D:$H,4,0)</f>
        <v>Hitchin Deanery</v>
      </c>
      <c r="N8232" t="str">
        <f>VLOOKUP($J8232,Ref!$D:$H,5,0)</f>
        <v xml:space="preserve">Archdeaconry of St Albans </v>
      </c>
      <c r="S8232">
        <v>4580</v>
      </c>
    </row>
    <row r="8233" spans="1:19" x14ac:dyDescent="0.3">
      <c r="A8233">
        <v>2024</v>
      </c>
      <c r="C8233" t="str">
        <f>IF(GETPIVOTDATA("PS % recovery",Sheet4!$B$5,"Parish Name",K8233)&gt;99.949%,"OK","No")</f>
        <v>OK</v>
      </c>
      <c r="D8233" t="e">
        <f>VLOOKUP(J8233,'Ref2'!C:E,3,0)</f>
        <v>#N/A</v>
      </c>
      <c r="F8233">
        <v>5</v>
      </c>
      <c r="I8233" t="str">
        <f>VLOOKUP(J8233,Ref!L:M,2,0)</f>
        <v>Yes</v>
      </c>
      <c r="J8233" t="s">
        <v>915</v>
      </c>
      <c r="K8233" t="str">
        <f>VLOOKUP($J8233,Ref!$D:$H,2,0)</f>
        <v xml:space="preserve">Wilbury                                      </v>
      </c>
      <c r="L8233" t="str">
        <f>VLOOKUP($J8233,Ref!$D:$H,3,0)</f>
        <v>Wilbury</v>
      </c>
      <c r="M8233" t="str">
        <f>VLOOKUP($J8233,Ref!$D:$H,4,0)</f>
        <v>Hitchin Deanery</v>
      </c>
      <c r="N8233" t="str">
        <f>VLOOKUP($J8233,Ref!$D:$H,5,0)</f>
        <v xml:space="preserve">Archdeaconry of St Albans </v>
      </c>
      <c r="S8233">
        <v>3370</v>
      </c>
    </row>
    <row r="8234" spans="1:19" x14ac:dyDescent="0.3">
      <c r="A8234">
        <v>2024</v>
      </c>
      <c r="C8234" t="str">
        <f>IF(GETPIVOTDATA("PS % recovery",Sheet4!$B$5,"Parish Name",K8234)&gt;99.949%,"OK","No")</f>
        <v>OK</v>
      </c>
      <c r="D8234" t="e">
        <f>VLOOKUP(J8234,'Ref2'!C:E,3,0)</f>
        <v>#N/A</v>
      </c>
      <c r="F8234">
        <v>5</v>
      </c>
      <c r="I8234" t="e">
        <f>VLOOKUP(J8234,Ref!L:M,2,0)</f>
        <v>#N/A</v>
      </c>
      <c r="J8234" t="s">
        <v>902</v>
      </c>
      <c r="K8234" t="str">
        <f>VLOOKUP($J8234,Ref!$D:$H,2,0)</f>
        <v xml:space="preserve">Willian                                      </v>
      </c>
      <c r="L8234" t="str">
        <f>VLOOKUP($J8234,Ref!$D:$H,3,0)</f>
        <v>Letchworth, St Paul with Willian and Old Letchworth</v>
      </c>
      <c r="M8234" t="str">
        <f>VLOOKUP($J8234,Ref!$D:$H,4,0)</f>
        <v>Hitchin Deanery</v>
      </c>
      <c r="N8234" t="str">
        <f>VLOOKUP($J8234,Ref!$D:$H,5,0)</f>
        <v xml:space="preserve">Archdeaconry of St Albans </v>
      </c>
      <c r="S8234">
        <v>1291</v>
      </c>
    </row>
    <row r="8235" spans="1:19" x14ac:dyDescent="0.3">
      <c r="A8235">
        <v>2024</v>
      </c>
      <c r="C8235" t="str">
        <f>IF(GETPIVOTDATA("PS % recovery",Sheet4!$B$5,"Parish Name",K8235)&gt;99.949%,"OK","No")</f>
        <v>OK</v>
      </c>
      <c r="D8235" t="e">
        <f>VLOOKUP(J8235,'Ref2'!C:E,3,0)</f>
        <v>#N/A</v>
      </c>
      <c r="F8235">
        <v>5</v>
      </c>
      <c r="I8235" t="e">
        <f>VLOOKUP(J8235,Ref!L:M,2,0)</f>
        <v>#N/A</v>
      </c>
      <c r="J8235" t="s">
        <v>931</v>
      </c>
      <c r="K8235" t="str">
        <f>VLOOKUP($J8235,Ref!$D:$H,2,0)</f>
        <v xml:space="preserve">Bovingdon                                    </v>
      </c>
      <c r="L8235" t="str">
        <f>VLOOKUP($J8235,Ref!$D:$H,3,0)</f>
        <v>Bovingdon</v>
      </c>
      <c r="M8235" t="str">
        <f>VLOOKUP($J8235,Ref!$D:$H,4,0)</f>
        <v>Rickmansworth Deanery</v>
      </c>
      <c r="N8235" t="str">
        <f>VLOOKUP($J8235,Ref!$D:$H,5,0)</f>
        <v xml:space="preserve">Archdeaconry of St Albans </v>
      </c>
      <c r="S8235">
        <v>4082</v>
      </c>
    </row>
    <row r="8236" spans="1:19" x14ac:dyDescent="0.3">
      <c r="A8236">
        <v>2024</v>
      </c>
      <c r="C8236" t="str">
        <f>IF(GETPIVOTDATA("PS % recovery",Sheet4!$B$5,"Parish Name",K8236)&gt;99.949%,"OK","No")</f>
        <v>OK</v>
      </c>
      <c r="D8236" t="e">
        <f>VLOOKUP(J8236,'Ref2'!C:E,3,0)</f>
        <v>#N/A</v>
      </c>
      <c r="F8236">
        <v>5</v>
      </c>
      <c r="I8236" t="e">
        <f>VLOOKUP(J8236,Ref!L:M,2,0)</f>
        <v>#N/A</v>
      </c>
      <c r="J8236" t="s">
        <v>917</v>
      </c>
      <c r="K8236" t="str">
        <f>VLOOKUP($J8236,Ref!$D:$H,2,0)</f>
        <v xml:space="preserve">Chipperfield                                 </v>
      </c>
      <c r="L8236" t="str">
        <f>VLOOKUP($J8236,Ref!$D:$H,3,0)</f>
        <v>Sarratt and Chipperfield</v>
      </c>
      <c r="M8236" t="str">
        <f>VLOOKUP($J8236,Ref!$D:$H,4,0)</f>
        <v>Rickmansworth Deanery</v>
      </c>
      <c r="N8236" t="str">
        <f>VLOOKUP($J8236,Ref!$D:$H,5,0)</f>
        <v xml:space="preserve">Archdeaconry of St Albans </v>
      </c>
      <c r="S8236">
        <v>4216</v>
      </c>
    </row>
    <row r="8237" spans="1:19" x14ac:dyDescent="0.3">
      <c r="A8237">
        <v>2024</v>
      </c>
      <c r="C8237" t="str">
        <f>IF(GETPIVOTDATA("PS % recovery",Sheet4!$B$5,"Parish Name",K8237)&gt;99.949%,"OK","No")</f>
        <v>OK</v>
      </c>
      <c r="D8237" t="str">
        <f>VLOOKUP(J8237,'Ref2'!C:E,3,0)</f>
        <v>LLF</v>
      </c>
      <c r="F8237">
        <v>5</v>
      </c>
      <c r="I8237" t="str">
        <f>VLOOKUP(J8237,Ref!L:M,2,0)</f>
        <v>Yes</v>
      </c>
      <c r="J8237" t="s">
        <v>919</v>
      </c>
      <c r="K8237" t="str">
        <f>VLOOKUP($J8237,Ref!$D:$H,2,0)</f>
        <v xml:space="preserve">Chorleywood, Christ Church                   </v>
      </c>
      <c r="L8237" t="str">
        <f>VLOOKUP($J8237,Ref!$D:$H,3,0)</f>
        <v>Chorleywood, Christ Church</v>
      </c>
      <c r="M8237" t="str">
        <f>VLOOKUP($J8237,Ref!$D:$H,4,0)</f>
        <v>Rickmansworth Deanery</v>
      </c>
      <c r="N8237" t="str">
        <f>VLOOKUP($J8237,Ref!$D:$H,5,0)</f>
        <v xml:space="preserve">Archdeaconry of St Albans </v>
      </c>
      <c r="S8237">
        <v>0</v>
      </c>
    </row>
    <row r="8238" spans="1:19" x14ac:dyDescent="0.3">
      <c r="A8238">
        <v>2024</v>
      </c>
      <c r="C8238" t="str">
        <f>IF(GETPIVOTDATA("PS % recovery",Sheet4!$B$5,"Parish Name",K8238)&gt;99.949%,"OK","No")</f>
        <v>OK</v>
      </c>
      <c r="D8238" t="str">
        <f>VLOOKUP(J8238,'Ref2'!C:E,3,0)</f>
        <v>LLF</v>
      </c>
      <c r="F8238">
        <v>5</v>
      </c>
      <c r="I8238" t="str">
        <f>VLOOKUP(J8238,Ref!L:M,2,0)</f>
        <v>Yes</v>
      </c>
      <c r="J8238" t="s">
        <v>921</v>
      </c>
      <c r="K8238" t="str">
        <f>VLOOKUP($J8238,Ref!$D:$H,2,0)</f>
        <v xml:space="preserve">Chorleywood, St Andrew                       </v>
      </c>
      <c r="L8238" t="str">
        <f>VLOOKUP($J8238,Ref!$D:$H,3,0)</f>
        <v>Chorleywood, St Andrew</v>
      </c>
      <c r="M8238" t="str">
        <f>VLOOKUP($J8238,Ref!$D:$H,4,0)</f>
        <v>Rickmansworth Deanery</v>
      </c>
      <c r="N8238" t="str">
        <f>VLOOKUP($J8238,Ref!$D:$H,5,0)</f>
        <v xml:space="preserve">Archdeaconry of St Albans </v>
      </c>
      <c r="S8238">
        <v>11424</v>
      </c>
    </row>
    <row r="8239" spans="1:19" x14ac:dyDescent="0.3">
      <c r="A8239">
        <v>2024</v>
      </c>
      <c r="C8239" t="str">
        <f>IF(GETPIVOTDATA("PS % recovery",Sheet4!$B$5,"Parish Name",K8239)&gt;99.949%,"OK","No")</f>
        <v>No</v>
      </c>
      <c r="D8239" t="e">
        <f>VLOOKUP(J8239,'Ref2'!C:E,3,0)</f>
        <v>#N/A</v>
      </c>
      <c r="F8239">
        <v>5</v>
      </c>
      <c r="I8239" t="e">
        <f>VLOOKUP(J8239,Ref!L:M,2,0)</f>
        <v>#N/A</v>
      </c>
      <c r="J8239" t="s">
        <v>923</v>
      </c>
      <c r="K8239" t="str">
        <f>VLOOKUP($J8239,Ref!$D:$H,2,0)</f>
        <v xml:space="preserve">Croxley Green, All Saints                    </v>
      </c>
      <c r="L8239" t="str">
        <f>VLOOKUP($J8239,Ref!$D:$H,3,0)</f>
        <v>Croxley Green, All Saints</v>
      </c>
      <c r="M8239" t="str">
        <f>VLOOKUP($J8239,Ref!$D:$H,4,0)</f>
        <v>Rickmansworth Deanery</v>
      </c>
      <c r="N8239" t="str">
        <f>VLOOKUP($J8239,Ref!$D:$H,5,0)</f>
        <v xml:space="preserve">Archdeaconry of St Albans </v>
      </c>
      <c r="S8239">
        <v>5383</v>
      </c>
    </row>
    <row r="8240" spans="1:19" x14ac:dyDescent="0.3">
      <c r="A8240">
        <v>2024</v>
      </c>
      <c r="C8240" t="str">
        <f>IF(GETPIVOTDATA("PS % recovery",Sheet4!$B$5,"Parish Name",K8240)&gt;99.949%,"OK","No")</f>
        <v>OK</v>
      </c>
      <c r="D8240" t="e">
        <f>VLOOKUP(J8240,'Ref2'!C:E,3,0)</f>
        <v>#N/A</v>
      </c>
      <c r="F8240">
        <v>5</v>
      </c>
      <c r="I8240" t="e">
        <f>VLOOKUP(J8240,Ref!L:M,2,0)</f>
        <v>#N/A</v>
      </c>
      <c r="J8240" t="s">
        <v>925</v>
      </c>
      <c r="K8240" t="str">
        <f>VLOOKUP($J8240,Ref!$D:$H,2,0)</f>
        <v xml:space="preserve">Croxley Green, St Oswald                     </v>
      </c>
      <c r="L8240" t="str">
        <f>VLOOKUP($J8240,Ref!$D:$H,3,0)</f>
        <v>Croxley Green, St Oswald</v>
      </c>
      <c r="M8240" t="str">
        <f>VLOOKUP($J8240,Ref!$D:$H,4,0)</f>
        <v>Rickmansworth Deanery</v>
      </c>
      <c r="N8240" t="str">
        <f>VLOOKUP($J8240,Ref!$D:$H,5,0)</f>
        <v xml:space="preserve">Archdeaconry of St Albans </v>
      </c>
      <c r="S8240">
        <v>5850</v>
      </c>
    </row>
    <row r="8241" spans="1:19" x14ac:dyDescent="0.3">
      <c r="A8241">
        <v>2024</v>
      </c>
      <c r="C8241" t="str">
        <f>IF(GETPIVOTDATA("PS % recovery",Sheet4!$B$5,"Parish Name",K8241)&gt;99.949%,"OK","No")</f>
        <v>OK</v>
      </c>
      <c r="D8241" t="e">
        <f>VLOOKUP(J8241,'Ref2'!C:E,3,0)</f>
        <v>#N/A</v>
      </c>
      <c r="F8241">
        <v>5</v>
      </c>
      <c r="I8241" t="e">
        <f>VLOOKUP(J8241,Ref!L:M,2,0)</f>
        <v>#N/A</v>
      </c>
      <c r="J8241" t="s">
        <v>927</v>
      </c>
      <c r="K8241" t="str">
        <f>VLOOKUP($J8241,Ref!$D:$H,2,0)</f>
        <v xml:space="preserve">Mill End and Heronsgate with West Hyde       </v>
      </c>
      <c r="L8241" t="str">
        <f>VLOOKUP($J8241,Ref!$D:$H,3,0)</f>
        <v>Mill End and Heronsgate with West Hyde</v>
      </c>
      <c r="M8241" t="str">
        <f>VLOOKUP($J8241,Ref!$D:$H,4,0)</f>
        <v>Rickmansworth Deanery</v>
      </c>
      <c r="N8241" t="str">
        <f>VLOOKUP($J8241,Ref!$D:$H,5,0)</f>
        <v xml:space="preserve">Archdeaconry of St Albans </v>
      </c>
      <c r="S8241">
        <v>5672</v>
      </c>
    </row>
    <row r="8242" spans="1:19" x14ac:dyDescent="0.3">
      <c r="A8242">
        <v>2024</v>
      </c>
      <c r="C8242" t="str">
        <f>IF(GETPIVOTDATA("PS % recovery",Sheet4!$B$5,"Parish Name",K8242)&gt;99.949%,"OK","No")</f>
        <v>OK</v>
      </c>
      <c r="D8242" t="e">
        <f>VLOOKUP(J8242,'Ref2'!C:E,3,0)</f>
        <v>#N/A</v>
      </c>
      <c r="F8242">
        <v>5</v>
      </c>
      <c r="I8242" t="e">
        <f>VLOOKUP(J8242,Ref!L:M,2,0)</f>
        <v>#N/A</v>
      </c>
      <c r="J8242" t="s">
        <v>929</v>
      </c>
      <c r="K8242" t="str">
        <f>VLOOKUP($J8242,Ref!$D:$H,2,0)</f>
        <v xml:space="preserve">Rickmansworth                                </v>
      </c>
      <c r="L8242" t="str">
        <f>VLOOKUP($J8242,Ref!$D:$H,3,0)</f>
        <v>Rickmansworth</v>
      </c>
      <c r="M8242" t="str">
        <f>VLOOKUP($J8242,Ref!$D:$H,4,0)</f>
        <v>Rickmansworth Deanery</v>
      </c>
      <c r="N8242" t="str">
        <f>VLOOKUP($J8242,Ref!$D:$H,5,0)</f>
        <v xml:space="preserve">Archdeaconry of St Albans </v>
      </c>
      <c r="S8242">
        <v>7786</v>
      </c>
    </row>
    <row r="8243" spans="1:19" x14ac:dyDescent="0.3">
      <c r="A8243">
        <v>2024</v>
      </c>
      <c r="C8243" t="str">
        <f>IF(GETPIVOTDATA("PS % recovery",Sheet4!$B$5,"Parish Name",K8243)&gt;99.949%,"OK","No")</f>
        <v>No</v>
      </c>
      <c r="D8243" t="e">
        <f>VLOOKUP(J8243,'Ref2'!C:E,3,0)</f>
        <v>#N/A</v>
      </c>
      <c r="F8243">
        <v>5</v>
      </c>
      <c r="I8243" t="e">
        <f>VLOOKUP(J8243,Ref!L:M,2,0)</f>
        <v>#N/A</v>
      </c>
      <c r="J8243" t="s">
        <v>933</v>
      </c>
      <c r="K8243" t="str">
        <f>VLOOKUP($J8243,Ref!$D:$H,2,0)</f>
        <v xml:space="preserve">Sarratt                                      </v>
      </c>
      <c r="L8243" t="str">
        <f>VLOOKUP($J8243,Ref!$D:$H,3,0)</f>
        <v>Sarratt and Chipperfield</v>
      </c>
      <c r="M8243" t="str">
        <f>VLOOKUP($J8243,Ref!$D:$H,4,0)</f>
        <v>Rickmansworth Deanery</v>
      </c>
      <c r="N8243" t="str">
        <f>VLOOKUP($J8243,Ref!$D:$H,5,0)</f>
        <v xml:space="preserve">Archdeaconry of St Albans </v>
      </c>
      <c r="S8243">
        <v>2300</v>
      </c>
    </row>
    <row r="8244" spans="1:19" x14ac:dyDescent="0.3">
      <c r="A8244">
        <v>2024</v>
      </c>
      <c r="C8244" t="str">
        <f>IF(GETPIVOTDATA("PS % recovery",Sheet4!$B$5,"Parish Name",K8244)&gt;99.949%,"OK","No")</f>
        <v>OK</v>
      </c>
      <c r="D8244" t="e">
        <f>VLOOKUP(J8244,'Ref2'!C:E,3,0)</f>
        <v>#N/A</v>
      </c>
      <c r="F8244">
        <v>5</v>
      </c>
      <c r="I8244" t="e">
        <f>VLOOKUP(J8244,Ref!L:M,2,0)</f>
        <v>#N/A</v>
      </c>
      <c r="J8244" t="s">
        <v>951</v>
      </c>
      <c r="K8244" t="str">
        <f>VLOOKUP($J8244,Ref!$D:$H,2,0)</f>
        <v xml:space="preserve">Aldenham                                     </v>
      </c>
      <c r="L8244" t="str">
        <f>VLOOKUP($J8244,Ref!$D:$H,3,0)</f>
        <v>Aldenham, Radlett and Shenley Team Ministry</v>
      </c>
      <c r="M8244" t="str">
        <f>VLOOKUP($J8244,Ref!$D:$H,4,0)</f>
        <v>St Albans Deanery</v>
      </c>
      <c r="N8244" t="str">
        <f>VLOOKUP($J8244,Ref!$D:$H,5,0)</f>
        <v xml:space="preserve">Archdeaconry of St Albans </v>
      </c>
      <c r="S8244">
        <v>2867</v>
      </c>
    </row>
    <row r="8245" spans="1:19" x14ac:dyDescent="0.3">
      <c r="A8245">
        <v>2024</v>
      </c>
      <c r="C8245" t="str">
        <f>IF(GETPIVOTDATA("PS % recovery",Sheet4!$B$5,"Parish Name",K8245)&gt;99.949%,"OK","No")</f>
        <v>OK</v>
      </c>
      <c r="D8245" t="e">
        <f>VLOOKUP(J8245,'Ref2'!C:E,3,0)</f>
        <v>#N/A</v>
      </c>
      <c r="F8245">
        <v>5</v>
      </c>
      <c r="I8245" t="e">
        <f>VLOOKUP(J8245,Ref!L:M,2,0)</f>
        <v>#N/A</v>
      </c>
      <c r="J8245" t="s">
        <v>953</v>
      </c>
      <c r="K8245" t="str">
        <f>VLOOKUP($J8245,Ref!$D:$H,2,0)</f>
        <v xml:space="preserve">Bricket Wood                                 </v>
      </c>
      <c r="L8245" t="str">
        <f>VLOOKUP($J8245,Ref!$D:$H,3,0)</f>
        <v>Bricket Wood</v>
      </c>
      <c r="M8245" t="str">
        <f>VLOOKUP($J8245,Ref!$D:$H,4,0)</f>
        <v>St Albans Deanery</v>
      </c>
      <c r="N8245" t="str">
        <f>VLOOKUP($J8245,Ref!$D:$H,5,0)</f>
        <v xml:space="preserve">Archdeaconry of St Albans </v>
      </c>
      <c r="S8245">
        <v>4782</v>
      </c>
    </row>
    <row r="8246" spans="1:19" x14ac:dyDescent="0.3">
      <c r="A8246">
        <v>2024</v>
      </c>
      <c r="C8246" t="str">
        <f>IF(GETPIVOTDATA("PS % recovery",Sheet4!$B$5,"Parish Name",K8246)&gt;99.949%,"OK","No")</f>
        <v>No</v>
      </c>
      <c r="D8246" t="e">
        <f>VLOOKUP(J8246,'Ref2'!C:E,3,0)</f>
        <v>#N/A</v>
      </c>
      <c r="F8246">
        <v>5</v>
      </c>
      <c r="I8246" t="e">
        <f>VLOOKUP(J8246,Ref!L:M,2,0)</f>
        <v>#N/A</v>
      </c>
      <c r="J8246" t="s">
        <v>824</v>
      </c>
      <c r="K8246" t="str">
        <f>VLOOKUP($J8246,Ref!$D:$H,2,0)</f>
        <v xml:space="preserve">London Colney, St Peter                      </v>
      </c>
      <c r="L8246" t="str">
        <f>VLOOKUP($J8246,Ref!$D:$H,3,0)</f>
        <v>London Colney, St Peter</v>
      </c>
      <c r="M8246" t="str">
        <f>VLOOKUP($J8246,Ref!$D:$H,4,0)</f>
        <v>St Albans Deanery</v>
      </c>
      <c r="N8246" t="str">
        <f>VLOOKUP($J8246,Ref!$D:$H,5,0)</f>
        <v xml:space="preserve">Archdeaconry of St Albans </v>
      </c>
      <c r="S8246">
        <v>2000</v>
      </c>
    </row>
    <row r="8247" spans="1:19" x14ac:dyDescent="0.3">
      <c r="A8247">
        <v>2024</v>
      </c>
      <c r="C8247" t="str">
        <f>IF(GETPIVOTDATA("PS % recovery",Sheet4!$B$5,"Parish Name",K8247)&gt;99.949%,"OK","No")</f>
        <v>OK</v>
      </c>
      <c r="D8247" t="e">
        <f>VLOOKUP(J8247,'Ref2'!C:E,3,0)</f>
        <v>#N/A</v>
      </c>
      <c r="F8247">
        <v>5</v>
      </c>
      <c r="I8247" t="e">
        <f>VLOOKUP(J8247,Ref!L:M,2,0)</f>
        <v>#N/A</v>
      </c>
      <c r="J8247" t="s">
        <v>955</v>
      </c>
      <c r="K8247" t="str">
        <f>VLOOKUP($J8247,Ref!$D:$H,2,0)</f>
        <v xml:space="preserve">Colney Heath, St Mark                        </v>
      </c>
      <c r="L8247" t="str">
        <f>VLOOKUP($J8247,Ref!$D:$H,3,0)</f>
        <v>Colney Heath, St Mark</v>
      </c>
      <c r="M8247" t="str">
        <f>VLOOKUP($J8247,Ref!$D:$H,4,0)</f>
        <v>St Albans Deanery</v>
      </c>
      <c r="N8247" t="str">
        <f>VLOOKUP($J8247,Ref!$D:$H,5,0)</f>
        <v xml:space="preserve">Archdeaconry of St Albans </v>
      </c>
      <c r="S8247">
        <v>6000</v>
      </c>
    </row>
    <row r="8248" spans="1:19" x14ac:dyDescent="0.3">
      <c r="A8248">
        <v>2024</v>
      </c>
      <c r="C8248" t="str">
        <f>IF(GETPIVOTDATA("PS % recovery",Sheet4!$B$5,"Parish Name",K8248)&gt;99.949%,"OK","No")</f>
        <v>OK</v>
      </c>
      <c r="D8248" t="e">
        <f>VLOOKUP(J8248,'Ref2'!C:E,3,0)</f>
        <v>#N/A</v>
      </c>
      <c r="F8248">
        <v>5</v>
      </c>
      <c r="I8248" t="e">
        <f>VLOOKUP(J8248,Ref!L:M,2,0)</f>
        <v>#N/A</v>
      </c>
      <c r="J8248" t="s">
        <v>958</v>
      </c>
      <c r="K8248" t="str">
        <f>VLOOKUP($J8248,Ref!$D:$H,2,0)</f>
        <v xml:space="preserve">Frogmore, Holy Trinity                       </v>
      </c>
      <c r="L8248" t="str">
        <f>VLOOKUP($J8248,Ref!$D:$H,3,0)</f>
        <v>Frogmore, Holy Trinity</v>
      </c>
      <c r="M8248" t="str">
        <f>VLOOKUP($J8248,Ref!$D:$H,4,0)</f>
        <v>St Albans Deanery</v>
      </c>
      <c r="N8248" t="str">
        <f>VLOOKUP($J8248,Ref!$D:$H,5,0)</f>
        <v xml:space="preserve">Archdeaconry of St Albans </v>
      </c>
      <c r="S8248">
        <v>4578</v>
      </c>
    </row>
    <row r="8249" spans="1:19" x14ac:dyDescent="0.3">
      <c r="A8249">
        <v>2024</v>
      </c>
      <c r="C8249" t="str">
        <f>IF(GETPIVOTDATA("PS % recovery",Sheet4!$B$5,"Parish Name",K8249)&gt;99.949%,"OK","No")</f>
        <v>OK</v>
      </c>
      <c r="D8249" t="e">
        <f>VLOOKUP(J8249,'Ref2'!C:E,3,0)</f>
        <v>#N/A</v>
      </c>
      <c r="F8249">
        <v>5</v>
      </c>
      <c r="I8249" t="e">
        <f>VLOOKUP(J8249,Ref!L:M,2,0)</f>
        <v>#N/A</v>
      </c>
      <c r="J8249" t="s">
        <v>960</v>
      </c>
      <c r="K8249" t="str">
        <f>VLOOKUP($J8249,Ref!$D:$H,2,0)</f>
        <v xml:space="preserve">Radlett                                      </v>
      </c>
      <c r="L8249" t="str">
        <f>VLOOKUP($J8249,Ref!$D:$H,3,0)</f>
        <v>Aldenham, Radlett and Shenley Team Ministry</v>
      </c>
      <c r="M8249" t="str">
        <f>VLOOKUP($J8249,Ref!$D:$H,4,0)</f>
        <v>St Albans Deanery</v>
      </c>
      <c r="N8249" t="str">
        <f>VLOOKUP($J8249,Ref!$D:$H,5,0)</f>
        <v xml:space="preserve">Archdeaconry of St Albans </v>
      </c>
      <c r="S8249">
        <v>9712</v>
      </c>
    </row>
    <row r="8250" spans="1:19" x14ac:dyDescent="0.3">
      <c r="A8250">
        <v>2024</v>
      </c>
      <c r="C8250" t="str">
        <f>IF(GETPIVOTDATA("PS % recovery",Sheet4!$B$5,"Parish Name",K8250)&gt;99.949%,"OK","No")</f>
        <v>OK</v>
      </c>
      <c r="D8250" t="e">
        <f>VLOOKUP(J8250,'Ref2'!C:E,3,0)</f>
        <v>#N/A</v>
      </c>
      <c r="F8250">
        <v>5</v>
      </c>
      <c r="I8250" t="e">
        <f>VLOOKUP(J8250,Ref!L:M,2,0)</f>
        <v>#N/A</v>
      </c>
      <c r="J8250" t="s">
        <v>935</v>
      </c>
      <c r="K8250" t="str">
        <f>VLOOKUP($J8250,Ref!$D:$H,2,0)</f>
        <v xml:space="preserve">St Albans, Christ Church                     </v>
      </c>
      <c r="L8250" t="str">
        <f>VLOOKUP($J8250,Ref!$D:$H,3,0)</f>
        <v>St Albans, Christ Church</v>
      </c>
      <c r="M8250" t="str">
        <f>VLOOKUP($J8250,Ref!$D:$H,4,0)</f>
        <v>St Albans Deanery</v>
      </c>
      <c r="N8250" t="str">
        <f>VLOOKUP($J8250,Ref!$D:$H,5,0)</f>
        <v xml:space="preserve">Archdeaconry of St Albans </v>
      </c>
      <c r="S8250">
        <v>6384</v>
      </c>
    </row>
    <row r="8251" spans="1:19" x14ac:dyDescent="0.3">
      <c r="A8251">
        <v>2024</v>
      </c>
      <c r="C8251" t="str">
        <f>IF(GETPIVOTDATA("PS % recovery",Sheet4!$B$5,"Parish Name",K8251)&gt;99.949%,"OK","No")</f>
        <v>OK</v>
      </c>
      <c r="D8251" t="e">
        <f>VLOOKUP(J8251,'Ref2'!C:E,3,0)</f>
        <v>#N/A</v>
      </c>
      <c r="F8251">
        <v>5</v>
      </c>
      <c r="I8251" t="e">
        <f>VLOOKUP(J8251,Ref!L:M,2,0)</f>
        <v>#N/A</v>
      </c>
      <c r="J8251" t="s">
        <v>939</v>
      </c>
      <c r="K8251" t="str">
        <f>VLOOKUP($J8251,Ref!$D:$H,2,0)</f>
        <v xml:space="preserve">St Albans, St Mary Marshalswick              </v>
      </c>
      <c r="L8251" t="str">
        <f>VLOOKUP($J8251,Ref!$D:$H,3,0)</f>
        <v>St Albans, St Mary Marshalswick</v>
      </c>
      <c r="M8251" t="str">
        <f>VLOOKUP($J8251,Ref!$D:$H,4,0)</f>
        <v>St Albans Deanery</v>
      </c>
      <c r="N8251" t="str">
        <f>VLOOKUP($J8251,Ref!$D:$H,5,0)</f>
        <v xml:space="preserve">Archdeaconry of St Albans </v>
      </c>
      <c r="S8251">
        <v>5338</v>
      </c>
    </row>
    <row r="8252" spans="1:19" x14ac:dyDescent="0.3">
      <c r="A8252">
        <v>2024</v>
      </c>
      <c r="C8252" t="str">
        <f>IF(GETPIVOTDATA("PS % recovery",Sheet4!$B$5,"Parish Name",K8252)&gt;99.949%,"OK","No")</f>
        <v>OK</v>
      </c>
      <c r="D8252" t="e">
        <f>VLOOKUP(J8252,'Ref2'!C:E,3,0)</f>
        <v>#N/A</v>
      </c>
      <c r="F8252">
        <v>5</v>
      </c>
      <c r="I8252" t="e">
        <f>VLOOKUP(J8252,Ref!L:M,2,0)</f>
        <v>#N/A</v>
      </c>
      <c r="J8252" t="s">
        <v>941</v>
      </c>
      <c r="K8252" t="str">
        <f>VLOOKUP($J8252,Ref!$D:$H,2,0)</f>
        <v xml:space="preserve">St Albans, St Michael                        </v>
      </c>
      <c r="L8252" t="str">
        <f>VLOOKUP($J8252,Ref!$D:$H,3,0)</f>
        <v>St Albans, St Michael</v>
      </c>
      <c r="M8252" t="str">
        <f>VLOOKUP($J8252,Ref!$D:$H,4,0)</f>
        <v>St Albans Deanery</v>
      </c>
      <c r="N8252" t="str">
        <f>VLOOKUP($J8252,Ref!$D:$H,5,0)</f>
        <v xml:space="preserve">Archdeaconry of St Albans </v>
      </c>
      <c r="S8252">
        <v>7964</v>
      </c>
    </row>
    <row r="8253" spans="1:19" x14ac:dyDescent="0.3">
      <c r="A8253">
        <v>2024</v>
      </c>
      <c r="C8253" t="str">
        <f>IF(GETPIVOTDATA("PS % recovery",Sheet4!$B$5,"Parish Name",K8253)&gt;99.949%,"OK","No")</f>
        <v>OK</v>
      </c>
      <c r="D8253" t="e">
        <f>VLOOKUP(J8253,'Ref2'!C:E,3,0)</f>
        <v>#N/A</v>
      </c>
      <c r="F8253">
        <v>5</v>
      </c>
      <c r="I8253" t="str">
        <f>VLOOKUP(J8253,Ref!L:M,2,0)</f>
        <v>Yes</v>
      </c>
      <c r="J8253" t="s">
        <v>943</v>
      </c>
      <c r="K8253" t="str">
        <f>VLOOKUP($J8253,Ref!$D:$H,2,0)</f>
        <v xml:space="preserve">St Albans, St Paul                           </v>
      </c>
      <c r="L8253" t="str">
        <f>VLOOKUP($J8253,Ref!$D:$H,3,0)</f>
        <v>St Albans, St Paul</v>
      </c>
      <c r="M8253" t="str">
        <f>VLOOKUP($J8253,Ref!$D:$H,4,0)</f>
        <v>St Albans Deanery</v>
      </c>
      <c r="N8253" t="str">
        <f>VLOOKUP($J8253,Ref!$D:$H,5,0)</f>
        <v xml:space="preserve">Archdeaconry of St Albans </v>
      </c>
      <c r="S8253">
        <v>10000</v>
      </c>
    </row>
    <row r="8254" spans="1:19" x14ac:dyDescent="0.3">
      <c r="A8254">
        <v>2024</v>
      </c>
      <c r="C8254" t="str">
        <f>IF(GETPIVOTDATA("PS % recovery",Sheet4!$B$5,"Parish Name",K8254)&gt;99.949%,"OK","No")</f>
        <v>OK</v>
      </c>
      <c r="D8254" t="e">
        <f>VLOOKUP(J8254,'Ref2'!C:E,3,0)</f>
        <v>#N/A</v>
      </c>
      <c r="F8254">
        <v>5</v>
      </c>
      <c r="I8254" t="e">
        <f>VLOOKUP(J8254,Ref!L:M,2,0)</f>
        <v>#N/A</v>
      </c>
      <c r="J8254" t="s">
        <v>937</v>
      </c>
      <c r="K8254" t="str">
        <f>VLOOKUP($J8254,Ref!$D:$H,2,0)</f>
        <v xml:space="preserve">St Albans, St Luke                           </v>
      </c>
      <c r="L8254" t="str">
        <f>VLOOKUP($J8254,Ref!$D:$H,3,0)</f>
        <v>St Albans, St Luke</v>
      </c>
      <c r="M8254" t="str">
        <f>VLOOKUP($J8254,Ref!$D:$H,4,0)</f>
        <v>St Albans Deanery</v>
      </c>
      <c r="N8254" t="str">
        <f>VLOOKUP($J8254,Ref!$D:$H,5,0)</f>
        <v xml:space="preserve">Archdeaconry of St Albans </v>
      </c>
      <c r="S8254">
        <v>5917</v>
      </c>
    </row>
    <row r="8255" spans="1:19" x14ac:dyDescent="0.3">
      <c r="A8255">
        <v>2024</v>
      </c>
      <c r="C8255" t="str">
        <f>IF(GETPIVOTDATA("PS % recovery",Sheet4!$B$5,"Parish Name",K8255)&gt;99.949%,"OK","No")</f>
        <v>No</v>
      </c>
      <c r="D8255" t="e">
        <f>VLOOKUP(J8255,'Ref2'!C:E,3,0)</f>
        <v>#N/A</v>
      </c>
      <c r="F8255">
        <v>5</v>
      </c>
      <c r="I8255" t="e">
        <f>VLOOKUP(J8255,Ref!L:M,2,0)</f>
        <v>#N/A</v>
      </c>
      <c r="J8255" t="s">
        <v>945</v>
      </c>
      <c r="K8255" t="str">
        <f>VLOOKUP($J8255,Ref!$D:$H,2,0)</f>
        <v xml:space="preserve">St Albans, St Peter                          </v>
      </c>
      <c r="L8255" t="str">
        <f>VLOOKUP($J8255,Ref!$D:$H,3,0)</f>
        <v>St Albans, St Peter</v>
      </c>
      <c r="M8255" t="str">
        <f>VLOOKUP($J8255,Ref!$D:$H,4,0)</f>
        <v>St Albans Deanery</v>
      </c>
      <c r="N8255" t="str">
        <f>VLOOKUP($J8255,Ref!$D:$H,5,0)</f>
        <v xml:space="preserve">Archdeaconry of St Albans </v>
      </c>
      <c r="S8255">
        <v>8542.25</v>
      </c>
    </row>
    <row r="8256" spans="1:19" x14ac:dyDescent="0.3">
      <c r="A8256">
        <v>2024</v>
      </c>
      <c r="C8256" t="str">
        <f>IF(GETPIVOTDATA("PS % recovery",Sheet4!$B$5,"Parish Name",K8256)&gt;99.949%,"OK","No")</f>
        <v>OK</v>
      </c>
      <c r="D8256" t="e">
        <f>VLOOKUP(J8256,'Ref2'!C:E,3,0)</f>
        <v>#N/A</v>
      </c>
      <c r="F8256">
        <v>5</v>
      </c>
      <c r="I8256" t="e">
        <f>VLOOKUP(J8256,Ref!L:M,2,0)</f>
        <v>#N/A</v>
      </c>
      <c r="J8256" t="s">
        <v>947</v>
      </c>
      <c r="K8256" t="str">
        <f>VLOOKUP($J8256,Ref!$D:$H,2,0)</f>
        <v xml:space="preserve">St Albans, St Saviour                        </v>
      </c>
      <c r="L8256" t="str">
        <f>VLOOKUP($J8256,Ref!$D:$H,3,0)</f>
        <v>St Albans, St Saviour</v>
      </c>
      <c r="M8256" t="str">
        <f>VLOOKUP($J8256,Ref!$D:$H,4,0)</f>
        <v>St Albans Deanery</v>
      </c>
      <c r="N8256" t="str">
        <f>VLOOKUP($J8256,Ref!$D:$H,5,0)</f>
        <v xml:space="preserve">Archdeaconry of St Albans </v>
      </c>
      <c r="S8256">
        <v>5950</v>
      </c>
    </row>
    <row r="8257" spans="1:19" x14ac:dyDescent="0.3">
      <c r="A8257">
        <v>2024</v>
      </c>
      <c r="C8257" t="str">
        <f>IF(GETPIVOTDATA("PS % recovery",Sheet4!$B$5,"Parish Name",K8257)&gt;99.949%,"OK","No")</f>
        <v>OK</v>
      </c>
      <c r="D8257" t="e">
        <f>VLOOKUP(J8257,'Ref2'!C:E,3,0)</f>
        <v>#N/A</v>
      </c>
      <c r="F8257">
        <v>5</v>
      </c>
      <c r="I8257" t="e">
        <f>VLOOKUP(J8257,Ref!L:M,2,0)</f>
        <v>#N/A</v>
      </c>
      <c r="J8257" t="s">
        <v>949</v>
      </c>
      <c r="K8257" t="str">
        <f>VLOOKUP($J8257,Ref!$D:$H,2,0)</f>
        <v xml:space="preserve">St Albans, St Stephen                        </v>
      </c>
      <c r="L8257" t="str">
        <f>VLOOKUP($J8257,Ref!$D:$H,3,0)</f>
        <v>St Albans, St Stephen</v>
      </c>
      <c r="M8257" t="str">
        <f>VLOOKUP($J8257,Ref!$D:$H,4,0)</f>
        <v>St Albans Deanery</v>
      </c>
      <c r="N8257" t="str">
        <f>VLOOKUP($J8257,Ref!$D:$H,5,0)</f>
        <v xml:space="preserve">Archdeaconry of St Albans </v>
      </c>
      <c r="S8257">
        <v>34815</v>
      </c>
    </row>
    <row r="8258" spans="1:19" x14ac:dyDescent="0.3">
      <c r="A8258">
        <v>2024</v>
      </c>
      <c r="C8258" t="str">
        <f>IF(GETPIVOTDATA("PS % recovery",Sheet4!$B$5,"Parish Name",K8258)&gt;99.949%,"OK","No")</f>
        <v>No</v>
      </c>
      <c r="D8258" t="e">
        <f>VLOOKUP(J8258,'Ref2'!C:E,3,0)</f>
        <v>#N/A</v>
      </c>
      <c r="F8258">
        <v>5</v>
      </c>
      <c r="I8258" t="e">
        <f>VLOOKUP(J8258,Ref!L:M,2,0)</f>
        <v>#N/A</v>
      </c>
      <c r="J8258" t="s">
        <v>962</v>
      </c>
      <c r="K8258" t="str">
        <f>VLOOKUP($J8258,Ref!$D:$H,2,0)</f>
        <v xml:space="preserve">Shenley                                      </v>
      </c>
      <c r="L8258" t="str">
        <f>VLOOKUP($J8258,Ref!$D:$H,3,0)</f>
        <v>Aldenham, Radlett and Shenley Team Ministry</v>
      </c>
      <c r="M8258" t="str">
        <f>VLOOKUP($J8258,Ref!$D:$H,4,0)</f>
        <v>St Albans Deanery</v>
      </c>
      <c r="N8258" t="str">
        <f>VLOOKUP($J8258,Ref!$D:$H,5,0)</f>
        <v xml:space="preserve">Archdeaconry of St Albans </v>
      </c>
    </row>
    <row r="8259" spans="1:19" x14ac:dyDescent="0.3">
      <c r="A8259">
        <v>2024</v>
      </c>
      <c r="C8259" t="str">
        <f>IF(GETPIVOTDATA("PS % recovery",Sheet4!$B$5,"Parish Name",K8259)&gt;99.949%,"OK","No")</f>
        <v>No</v>
      </c>
      <c r="D8259" t="e">
        <f>VLOOKUP(J8259,'Ref2'!C:E,3,0)</f>
        <v>#N/A</v>
      </c>
      <c r="F8259">
        <v>5</v>
      </c>
      <c r="I8259" t="e">
        <f>VLOOKUP(J8259,Ref!L:M,2,0)</f>
        <v>#N/A</v>
      </c>
      <c r="J8259" t="s">
        <v>1215</v>
      </c>
      <c r="K8259" t="str">
        <f>VLOOKUP($J8259,Ref!$D:$H,2,0)</f>
        <v xml:space="preserve">Knebworth                                    </v>
      </c>
      <c r="L8259" t="str">
        <f>VLOOKUP($J8259,Ref!$D:$H,3,0)</f>
        <v>Knebworth</v>
      </c>
      <c r="M8259" t="str">
        <f>VLOOKUP($J8259,Ref!$D:$H,4,0)</f>
        <v>Stevenage Deanery</v>
      </c>
      <c r="N8259" t="str">
        <f>VLOOKUP($J8259,Ref!$D:$H,5,0)</f>
        <v>Archdeaconry of Hertford</v>
      </c>
      <c r="S8259">
        <v>22500</v>
      </c>
    </row>
    <row r="8260" spans="1:19" x14ac:dyDescent="0.3">
      <c r="A8260">
        <v>2024</v>
      </c>
      <c r="C8260" t="str">
        <f>IF(GETPIVOTDATA("PS % recovery",Sheet4!$B$5,"Parish Name",K8260)&gt;99.949%,"OK","No")</f>
        <v>No</v>
      </c>
      <c r="D8260" t="e">
        <f>VLOOKUP(J8260,'Ref2'!C:E,3,0)</f>
        <v>#N/A</v>
      </c>
      <c r="F8260">
        <v>5</v>
      </c>
      <c r="I8260" t="e">
        <f>VLOOKUP(J8260,Ref!L:M,2,0)</f>
        <v>#N/A</v>
      </c>
      <c r="J8260" t="s">
        <v>1217</v>
      </c>
      <c r="K8260" t="str">
        <f>VLOOKUP($J8260,Ref!$D:$H,2,0)</f>
        <v xml:space="preserve">Oak Church Stevenage                         </v>
      </c>
      <c r="L8260" t="str">
        <f>VLOOKUP($J8260,Ref!$D:$H,3,0)</f>
        <v>Oak Church (extra parochial) (Bishop's Mission Order)</v>
      </c>
      <c r="M8260" t="str">
        <f>VLOOKUP($J8260,Ref!$D:$H,4,0)</f>
        <v>Stevenage Deanery</v>
      </c>
      <c r="N8260" t="str">
        <f>VLOOKUP($J8260,Ref!$D:$H,5,0)</f>
        <v>Archdeaconry of Hertford</v>
      </c>
      <c r="S8260">
        <v>0</v>
      </c>
    </row>
    <row r="8261" spans="1:19" x14ac:dyDescent="0.3">
      <c r="A8261">
        <v>2024</v>
      </c>
      <c r="C8261" t="str">
        <f>IF(GETPIVOTDATA("PS % recovery",Sheet4!$B$5,"Parish Name",K8261)&gt;99.949%,"OK","No")</f>
        <v>OK</v>
      </c>
      <c r="D8261" t="e">
        <f>VLOOKUP(J8261,'Ref2'!C:E,3,0)</f>
        <v>#N/A</v>
      </c>
      <c r="F8261">
        <v>5</v>
      </c>
      <c r="I8261" t="e">
        <f>VLOOKUP(J8261,Ref!L:M,2,0)</f>
        <v>#N/A</v>
      </c>
      <c r="J8261" t="s">
        <v>1221</v>
      </c>
      <c r="K8261" t="str">
        <f>VLOOKUP($J8261,Ref!$D:$H,2,0)</f>
        <v xml:space="preserve">Stevenage, Holy Trinity                      </v>
      </c>
      <c r="L8261" t="str">
        <f>VLOOKUP($J8261,Ref!$D:$H,3,0)</f>
        <v>Stevenage, Holy Trinity</v>
      </c>
      <c r="M8261" t="str">
        <f>VLOOKUP($J8261,Ref!$D:$H,4,0)</f>
        <v>Stevenage Deanery</v>
      </c>
      <c r="N8261" t="str">
        <f>VLOOKUP($J8261,Ref!$D:$H,5,0)</f>
        <v>Archdeaconry of Hertford</v>
      </c>
      <c r="S8261">
        <v>3910</v>
      </c>
    </row>
    <row r="8262" spans="1:19" x14ac:dyDescent="0.3">
      <c r="A8262">
        <v>2024</v>
      </c>
      <c r="C8262" t="str">
        <f>IF(GETPIVOTDATA("PS % recovery",Sheet4!$B$5,"Parish Name",K8262)&gt;99.949%,"OK","No")</f>
        <v>OK</v>
      </c>
      <c r="D8262" t="e">
        <f>VLOOKUP(J8262,'Ref2'!C:E,3,0)</f>
        <v>#N/A</v>
      </c>
      <c r="F8262">
        <v>5</v>
      </c>
      <c r="I8262" t="e">
        <f>VLOOKUP(J8262,Ref!L:M,2,0)</f>
        <v>#N/A</v>
      </c>
      <c r="J8262" t="s">
        <v>1219</v>
      </c>
      <c r="K8262" t="str">
        <f>VLOOKUP($J8262,Ref!$D:$H,2,0)</f>
        <v xml:space="preserve">Stevenage, All Saints, Pin Green             </v>
      </c>
      <c r="L8262" t="str">
        <f>VLOOKUP($J8262,Ref!$D:$H,3,0)</f>
        <v>Stevenage, All Saints, Pin Green</v>
      </c>
      <c r="M8262" t="str">
        <f>VLOOKUP($J8262,Ref!$D:$H,4,0)</f>
        <v>Stevenage Deanery</v>
      </c>
      <c r="N8262" t="str">
        <f>VLOOKUP($J8262,Ref!$D:$H,5,0)</f>
        <v>Archdeaconry of Hertford</v>
      </c>
      <c r="S8262">
        <v>3883.08</v>
      </c>
    </row>
    <row r="8263" spans="1:19" x14ac:dyDescent="0.3">
      <c r="A8263">
        <v>2024</v>
      </c>
      <c r="C8263" t="str">
        <f>IF(GETPIVOTDATA("PS % recovery",Sheet4!$B$5,"Parish Name",K8263)&gt;99.949%,"OK","No")</f>
        <v>No</v>
      </c>
      <c r="D8263" t="e">
        <f>VLOOKUP(J8263,'Ref2'!C:E,3,0)</f>
        <v>#N/A</v>
      </c>
      <c r="F8263">
        <v>5</v>
      </c>
      <c r="I8263" t="e">
        <f>VLOOKUP(J8263,Ref!L:M,2,0)</f>
        <v>#N/A</v>
      </c>
      <c r="J8263" t="s">
        <v>1223</v>
      </c>
      <c r="K8263" t="str">
        <f>VLOOKUP($J8263,Ref!$D:$H,2,0)</f>
        <v xml:space="preserve">Stevenage, St Andrew and St George           </v>
      </c>
      <c r="L8263" t="str">
        <f>VLOOKUP($J8263,Ref!$D:$H,3,0)</f>
        <v>Stevenage, St Andrew and St George</v>
      </c>
      <c r="M8263" t="str">
        <f>VLOOKUP($J8263,Ref!$D:$H,4,0)</f>
        <v>Stevenage Deanery</v>
      </c>
      <c r="N8263" t="str">
        <f>VLOOKUP($J8263,Ref!$D:$H,5,0)</f>
        <v>Archdeaconry of Hertford</v>
      </c>
      <c r="S8263">
        <v>3000</v>
      </c>
    </row>
    <row r="8264" spans="1:19" x14ac:dyDescent="0.3">
      <c r="A8264">
        <v>2024</v>
      </c>
      <c r="C8264" t="str">
        <f>IF(GETPIVOTDATA("PS % recovery",Sheet4!$B$5,"Parish Name",K8264)&gt;99.949%,"OK","No")</f>
        <v>OK</v>
      </c>
      <c r="D8264" t="e">
        <f>VLOOKUP(J8264,'Ref2'!C:E,3,0)</f>
        <v>#N/A</v>
      </c>
      <c r="F8264">
        <v>5</v>
      </c>
      <c r="I8264" t="e">
        <f>VLOOKUP(J8264,Ref!L:M,2,0)</f>
        <v>#N/A</v>
      </c>
      <c r="J8264" t="s">
        <v>1225</v>
      </c>
      <c r="K8264" t="str">
        <f>VLOOKUP($J8264,Ref!$D:$H,2,0)</f>
        <v xml:space="preserve">Stevenage, St Hugh and St John, Chells (LEP) </v>
      </c>
      <c r="L8264" t="str">
        <f>VLOOKUP($J8264,Ref!$D:$H,3,0)</f>
        <v>Stevenage, St Hugh and St John, Chells</v>
      </c>
      <c r="M8264" t="str">
        <f>VLOOKUP($J8264,Ref!$D:$H,4,0)</f>
        <v>Stevenage Deanery</v>
      </c>
      <c r="N8264" t="str">
        <f>VLOOKUP($J8264,Ref!$D:$H,5,0)</f>
        <v>Archdeaconry of Hertford</v>
      </c>
      <c r="S8264">
        <v>4323.3</v>
      </c>
    </row>
    <row r="8265" spans="1:19" x14ac:dyDescent="0.3">
      <c r="A8265">
        <v>2024</v>
      </c>
      <c r="C8265" t="str">
        <f>IF(GETPIVOTDATA("PS % recovery",Sheet4!$B$5,"Parish Name",K8265)&gt;99.949%,"OK","No")</f>
        <v>No</v>
      </c>
      <c r="D8265" t="e">
        <f>VLOOKUP(J8265,'Ref2'!C:E,3,0)</f>
        <v>#N/A</v>
      </c>
      <c r="F8265">
        <v>5</v>
      </c>
      <c r="I8265" t="e">
        <f>VLOOKUP(J8265,Ref!L:M,2,0)</f>
        <v>#N/A</v>
      </c>
      <c r="J8265" t="s">
        <v>1213</v>
      </c>
      <c r="K8265" t="str">
        <f>VLOOKUP($J8265,Ref!$D:$H,2,0)</f>
        <v xml:space="preserve">Stevenage, St Mary, Shephall                 </v>
      </c>
      <c r="L8265" t="str">
        <f>VLOOKUP($J8265,Ref!$D:$H,3,0)</f>
        <v>Stevenage, St Mary, Shephall</v>
      </c>
      <c r="M8265" t="str">
        <f>VLOOKUP($J8265,Ref!$D:$H,4,0)</f>
        <v>Stevenage Deanery</v>
      </c>
      <c r="N8265" t="str">
        <f>VLOOKUP($J8265,Ref!$D:$H,5,0)</f>
        <v>Archdeaconry of Hertford</v>
      </c>
      <c r="S8265">
        <v>1983</v>
      </c>
    </row>
    <row r="8266" spans="1:19" x14ac:dyDescent="0.3">
      <c r="A8266">
        <v>2024</v>
      </c>
      <c r="C8266" t="str">
        <f>IF(GETPIVOTDATA("PS % recovery",Sheet4!$B$5,"Parish Name",K8266)&gt;99.949%,"OK","No")</f>
        <v>No</v>
      </c>
      <c r="D8266" t="str">
        <f>VLOOKUP(J8266,'Ref2'!C:E,3,0)</f>
        <v>LLF</v>
      </c>
      <c r="F8266">
        <v>5</v>
      </c>
      <c r="I8266" t="e">
        <f>VLOOKUP(J8266,Ref!L:M,2,0)</f>
        <v>#N/A</v>
      </c>
      <c r="J8266" t="s">
        <v>1227</v>
      </c>
      <c r="K8266" t="str">
        <f>VLOOKUP($J8266,Ref!$D:$H,2,0)</f>
        <v xml:space="preserve">Stevenage, St Nicholas                       </v>
      </c>
      <c r="L8266" t="str">
        <f>VLOOKUP($J8266,Ref!$D:$H,3,0)</f>
        <v>Stevenage, St Nicholas and Graveley</v>
      </c>
      <c r="M8266" t="str">
        <f>VLOOKUP($J8266,Ref!$D:$H,4,0)</f>
        <v>Stevenage Deanery</v>
      </c>
      <c r="N8266" t="str">
        <f>VLOOKUP($J8266,Ref!$D:$H,5,0)</f>
        <v>Archdeaconry of Hertford</v>
      </c>
      <c r="S8266">
        <v>0</v>
      </c>
    </row>
    <row r="8267" spans="1:19" x14ac:dyDescent="0.3">
      <c r="A8267">
        <v>2024</v>
      </c>
      <c r="C8267" t="str">
        <f>IF(GETPIVOTDATA("PS % recovery",Sheet4!$B$5,"Parish Name",K8267)&gt;99.949%,"OK","No")</f>
        <v>OK</v>
      </c>
      <c r="D8267" t="e">
        <f>VLOOKUP(J8267,'Ref2'!C:E,3,0)</f>
        <v>#N/A</v>
      </c>
      <c r="F8267">
        <v>5</v>
      </c>
      <c r="I8267" t="str">
        <f>VLOOKUP(J8267,Ref!L:M,2,0)</f>
        <v>Yes</v>
      </c>
      <c r="J8267" t="s">
        <v>1229</v>
      </c>
      <c r="K8267" t="str">
        <f>VLOOKUP($J8267,Ref!$D:$H,2,0)</f>
        <v xml:space="preserve">Stevenage, St Peter, Broadwater              </v>
      </c>
      <c r="L8267" t="str">
        <f>VLOOKUP($J8267,Ref!$D:$H,3,0)</f>
        <v>Stevenage, St Peter, Broadwater</v>
      </c>
      <c r="M8267" t="str">
        <f>VLOOKUP($J8267,Ref!$D:$H,4,0)</f>
        <v>Stevenage Deanery</v>
      </c>
      <c r="N8267" t="str">
        <f>VLOOKUP($J8267,Ref!$D:$H,5,0)</f>
        <v>Archdeaconry of Hertford</v>
      </c>
      <c r="S8267">
        <v>4871</v>
      </c>
    </row>
    <row r="8268" spans="1:19" x14ac:dyDescent="0.3">
      <c r="A8268">
        <v>2024</v>
      </c>
      <c r="C8268" t="str">
        <f>IF(GETPIVOTDATA("PS % recovery",Sheet4!$B$5,"Parish Name",K8268)&gt;99.949%,"OK","No")</f>
        <v>OK</v>
      </c>
      <c r="D8268" t="e">
        <f>VLOOKUP(J8268,'Ref2'!C:E,3,0)</f>
        <v>#N/A</v>
      </c>
      <c r="F8268">
        <v>5</v>
      </c>
      <c r="I8268" t="e">
        <f>VLOOKUP(J8268,Ref!L:M,2,0)</f>
        <v>#N/A</v>
      </c>
      <c r="J8268" t="s">
        <v>964</v>
      </c>
      <c r="K8268" t="str">
        <f>VLOOKUP($J8268,Ref!$D:$H,2,0)</f>
        <v xml:space="preserve">Abbots Langley                               </v>
      </c>
      <c r="L8268" t="str">
        <f>VLOOKUP($J8268,Ref!$D:$H,3,0)</f>
        <v>Abbots Langley</v>
      </c>
      <c r="M8268" t="str">
        <f>VLOOKUP($J8268,Ref!$D:$H,4,0)</f>
        <v>Watford Deanery</v>
      </c>
      <c r="N8268" t="str">
        <f>VLOOKUP($J8268,Ref!$D:$H,5,0)</f>
        <v xml:space="preserve">Archdeaconry of St Albans </v>
      </c>
      <c r="S8268">
        <v>7500</v>
      </c>
    </row>
    <row r="8269" spans="1:19" x14ac:dyDescent="0.3">
      <c r="A8269">
        <v>2024</v>
      </c>
      <c r="C8269" t="str">
        <f>IF(GETPIVOTDATA("PS % recovery",Sheet4!$B$5,"Parish Name",K8269)&gt;99.949%,"OK","No")</f>
        <v>OK</v>
      </c>
      <c r="D8269" t="e">
        <f>VLOOKUP(J8269,'Ref2'!C:E,3,0)</f>
        <v>#N/A</v>
      </c>
      <c r="F8269">
        <v>5</v>
      </c>
      <c r="I8269" t="e">
        <f>VLOOKUP(J8269,Ref!L:M,2,0)</f>
        <v>#N/A</v>
      </c>
      <c r="J8269" t="s">
        <v>987</v>
      </c>
      <c r="K8269" t="str">
        <f>VLOOKUP($J8269,Ref!$D:$H,2,0)</f>
        <v xml:space="preserve">Bushey                                       </v>
      </c>
      <c r="L8269" t="str">
        <f>VLOOKUP($J8269,Ref!$D:$H,3,0)</f>
        <v>Bushey</v>
      </c>
      <c r="M8269" t="str">
        <f>VLOOKUP($J8269,Ref!$D:$H,4,0)</f>
        <v>Watford Deanery</v>
      </c>
      <c r="N8269" t="str">
        <f>VLOOKUP($J8269,Ref!$D:$H,5,0)</f>
        <v xml:space="preserve">Archdeaconry of St Albans </v>
      </c>
      <c r="S8269">
        <v>6920</v>
      </c>
    </row>
    <row r="8270" spans="1:19" x14ac:dyDescent="0.3">
      <c r="A8270">
        <v>2024</v>
      </c>
      <c r="C8270" t="str">
        <f>IF(GETPIVOTDATA("PS % recovery",Sheet4!$B$5,"Parish Name",K8270)&gt;99.949%,"OK","No")</f>
        <v>No</v>
      </c>
      <c r="D8270" t="e">
        <f>VLOOKUP(J8270,'Ref2'!C:E,3,0)</f>
        <v>#N/A</v>
      </c>
      <c r="F8270">
        <v>5</v>
      </c>
      <c r="I8270" t="e">
        <f>VLOOKUP(J8270,Ref!L:M,2,0)</f>
        <v>#N/A</v>
      </c>
      <c r="J8270" t="s">
        <v>989</v>
      </c>
      <c r="K8270" t="str">
        <f>VLOOKUP($J8270,Ref!$D:$H,2,0)</f>
        <v xml:space="preserve">Bushey Heath, St Peter                       </v>
      </c>
      <c r="L8270" t="str">
        <f>VLOOKUP($J8270,Ref!$D:$H,3,0)</f>
        <v>Bushey Heath, St Peter</v>
      </c>
      <c r="M8270" t="str">
        <f>VLOOKUP($J8270,Ref!$D:$H,4,0)</f>
        <v>Watford Deanery</v>
      </c>
      <c r="N8270" t="str">
        <f>VLOOKUP($J8270,Ref!$D:$H,5,0)</f>
        <v xml:space="preserve">Archdeaconry of St Albans </v>
      </c>
      <c r="S8270">
        <v>3500</v>
      </c>
    </row>
    <row r="8271" spans="1:19" x14ac:dyDescent="0.3">
      <c r="A8271">
        <v>2024</v>
      </c>
      <c r="C8271" t="str">
        <f>IF(GETPIVOTDATA("PS % recovery",Sheet4!$B$5,"Parish Name",K8271)&gt;99.949%,"OK","No")</f>
        <v>OK</v>
      </c>
      <c r="D8271" t="e">
        <f>VLOOKUP(J8271,'Ref2'!C:E,3,0)</f>
        <v>#N/A</v>
      </c>
      <c r="F8271">
        <v>5</v>
      </c>
      <c r="I8271" t="e">
        <f>VLOOKUP(J8271,Ref!L:M,2,0)</f>
        <v>#N/A</v>
      </c>
      <c r="J8271" t="s">
        <v>966</v>
      </c>
      <c r="K8271" t="str">
        <f>VLOOKUP($J8271,Ref!$D:$H,2,0)</f>
        <v xml:space="preserve">Langleybury, St Paul                         </v>
      </c>
      <c r="L8271" t="str">
        <f>VLOOKUP($J8271,Ref!$D:$H,3,0)</f>
        <v>Langleybury, St Paul</v>
      </c>
      <c r="M8271" t="str">
        <f>VLOOKUP($J8271,Ref!$D:$H,4,0)</f>
        <v>Watford Deanery</v>
      </c>
      <c r="N8271" t="str">
        <f>VLOOKUP($J8271,Ref!$D:$H,5,0)</f>
        <v xml:space="preserve">Archdeaconry of St Albans </v>
      </c>
      <c r="S8271">
        <v>3088</v>
      </c>
    </row>
    <row r="8272" spans="1:19" x14ac:dyDescent="0.3">
      <c r="A8272">
        <v>2024</v>
      </c>
      <c r="C8272" t="str">
        <f>IF(GETPIVOTDATA("PS % recovery",Sheet4!$B$5,"Parish Name",K8272)&gt;99.949%,"OK","No")</f>
        <v>No</v>
      </c>
      <c r="D8272" t="e">
        <f>VLOOKUP(J8272,'Ref2'!C:E,3,0)</f>
        <v>#N/A</v>
      </c>
      <c r="F8272">
        <v>5</v>
      </c>
      <c r="I8272" t="e">
        <f>VLOOKUP(J8272,Ref!L:M,2,0)</f>
        <v>#N/A</v>
      </c>
      <c r="J8272" t="s">
        <v>968</v>
      </c>
      <c r="K8272" t="str">
        <f>VLOOKUP($J8272,Ref!$D:$H,2,0)</f>
        <v xml:space="preserve">Leavesden, All Saints                        </v>
      </c>
      <c r="L8272" t="str">
        <f>VLOOKUP($J8272,Ref!$D:$H,3,0)</f>
        <v>Leavesden, All Saints</v>
      </c>
      <c r="M8272" t="str">
        <f>VLOOKUP($J8272,Ref!$D:$H,4,0)</f>
        <v>Watford Deanery</v>
      </c>
      <c r="N8272" t="str">
        <f>VLOOKUP($J8272,Ref!$D:$H,5,0)</f>
        <v xml:space="preserve">Archdeaconry of St Albans </v>
      </c>
      <c r="S8272">
        <f>2034+422</f>
        <v>2456</v>
      </c>
    </row>
    <row r="8273" spans="1:19" x14ac:dyDescent="0.3">
      <c r="A8273">
        <v>2024</v>
      </c>
      <c r="C8273" t="str">
        <f>IF(GETPIVOTDATA("PS % recovery",Sheet4!$B$5,"Parish Name",K8273)&gt;99.949%,"OK","No")</f>
        <v>OK</v>
      </c>
      <c r="D8273" t="e">
        <f>VLOOKUP(J8273,'Ref2'!C:E,3,0)</f>
        <v>#N/A</v>
      </c>
      <c r="F8273">
        <v>5</v>
      </c>
      <c r="I8273" t="e">
        <f>VLOOKUP(J8273,Ref!L:M,2,0)</f>
        <v>#N/A</v>
      </c>
      <c r="J8273" t="s">
        <v>970</v>
      </c>
      <c r="K8273" t="str">
        <f>VLOOKUP($J8273,Ref!$D:$H,2,0)</f>
        <v xml:space="preserve">Oxhey, All Saints                            </v>
      </c>
      <c r="L8273" t="str">
        <f>VLOOKUP($J8273,Ref!$D:$H,3,0)</f>
        <v>South Oxhey and Carpenders Park</v>
      </c>
      <c r="M8273" t="str">
        <f>VLOOKUP($J8273,Ref!$D:$H,4,0)</f>
        <v>Watford Deanery</v>
      </c>
      <c r="N8273" t="str">
        <f>VLOOKUP($J8273,Ref!$D:$H,5,0)</f>
        <v xml:space="preserve">Archdeaconry of St Albans </v>
      </c>
      <c r="S8273">
        <v>7161</v>
      </c>
    </row>
    <row r="8274" spans="1:19" x14ac:dyDescent="0.3">
      <c r="A8274">
        <v>2024</v>
      </c>
      <c r="C8274" t="str">
        <f>IF(GETPIVOTDATA("PS % recovery",Sheet4!$B$5,"Parish Name",K8274)&gt;99.949%,"OK","No")</f>
        <v>OK</v>
      </c>
      <c r="D8274" t="e">
        <f>VLOOKUP(J8274,'Ref2'!C:E,3,0)</f>
        <v>#N/A</v>
      </c>
      <c r="F8274">
        <v>5</v>
      </c>
      <c r="I8274" t="e">
        <f>VLOOKUP(J8274,Ref!L:M,2,0)</f>
        <v>#N/A</v>
      </c>
      <c r="J8274" t="s">
        <v>972</v>
      </c>
      <c r="K8274" t="str">
        <f>VLOOKUP($J8274,Ref!$D:$H,2,0)</f>
        <v xml:space="preserve">Oxhey, St Matthew                            </v>
      </c>
      <c r="L8274" t="str">
        <f>VLOOKUP($J8274,Ref!$D:$H,3,0)</f>
        <v>Oxhey, St Matthew</v>
      </c>
      <c r="M8274" t="str">
        <f>VLOOKUP($J8274,Ref!$D:$H,4,0)</f>
        <v>Watford Deanery</v>
      </c>
      <c r="N8274" t="str">
        <f>VLOOKUP($J8274,Ref!$D:$H,5,0)</f>
        <v xml:space="preserve">Archdeaconry of St Albans </v>
      </c>
      <c r="S8274">
        <v>0</v>
      </c>
    </row>
    <row r="8275" spans="1:19" x14ac:dyDescent="0.3">
      <c r="A8275">
        <v>2024</v>
      </c>
      <c r="C8275" t="str">
        <f>IF(GETPIVOTDATA("PS % recovery",Sheet4!$B$5,"Parish Name",K8275)&gt;99.949%,"OK","No")</f>
        <v>No</v>
      </c>
      <c r="D8275" t="e">
        <f>VLOOKUP(J8275,'Ref2'!C:E,3,0)</f>
        <v>#N/A</v>
      </c>
      <c r="F8275">
        <v>5</v>
      </c>
      <c r="I8275" t="str">
        <f>VLOOKUP(J8275,Ref!L:M,2,0)</f>
        <v>Yes</v>
      </c>
      <c r="J8275" t="s">
        <v>974</v>
      </c>
      <c r="K8275" t="str">
        <f>VLOOKUP($J8275,Ref!$D:$H,2,0)</f>
        <v xml:space="preserve">Watford, Christ Church                       </v>
      </c>
      <c r="L8275" t="str">
        <f>VLOOKUP($J8275,Ref!$D:$H,3,0)</f>
        <v>Watford, Christ Church</v>
      </c>
      <c r="M8275" t="str">
        <f>VLOOKUP($J8275,Ref!$D:$H,4,0)</f>
        <v>Watford Deanery</v>
      </c>
      <c r="N8275" t="str">
        <f>VLOOKUP($J8275,Ref!$D:$H,5,0)</f>
        <v xml:space="preserve">Archdeaconry of St Albans </v>
      </c>
      <c r="S8275">
        <v>0</v>
      </c>
    </row>
    <row r="8276" spans="1:19" x14ac:dyDescent="0.3">
      <c r="A8276">
        <v>2024</v>
      </c>
      <c r="C8276" t="str">
        <f>IF(GETPIVOTDATA("PS % recovery",Sheet4!$B$5,"Parish Name",K8276)&gt;99.949%,"OK","No")</f>
        <v>OK</v>
      </c>
      <c r="D8276" t="e">
        <f>VLOOKUP(J8276,'Ref2'!C:E,3,0)</f>
        <v>#N/A</v>
      </c>
      <c r="F8276">
        <v>5</v>
      </c>
      <c r="I8276" t="e">
        <f>VLOOKUP(J8276,Ref!L:M,2,0)</f>
        <v>#N/A</v>
      </c>
      <c r="J8276" t="s">
        <v>976</v>
      </c>
      <c r="K8276" t="str">
        <f>VLOOKUP($J8276,Ref!$D:$H,2,0)</f>
        <v xml:space="preserve">Watford, St Andrew (LEP)                     </v>
      </c>
      <c r="L8276" t="str">
        <f>VLOOKUP($J8276,Ref!$D:$H,3,0)</f>
        <v>Watford, St Andrew</v>
      </c>
      <c r="M8276" t="str">
        <f>VLOOKUP($J8276,Ref!$D:$H,4,0)</f>
        <v>Watford Deanery</v>
      </c>
      <c r="N8276" t="str">
        <f>VLOOKUP($J8276,Ref!$D:$H,5,0)</f>
        <v xml:space="preserve">Archdeaconry of St Albans </v>
      </c>
      <c r="S8276">
        <v>2680</v>
      </c>
    </row>
    <row r="8277" spans="1:19" x14ac:dyDescent="0.3">
      <c r="A8277">
        <v>2024</v>
      </c>
      <c r="C8277" t="str">
        <f>IF(GETPIVOTDATA("PS % recovery",Sheet4!$B$5,"Parish Name",K8277)&gt;99.949%,"OK","No")</f>
        <v>No</v>
      </c>
      <c r="D8277" t="e">
        <f>VLOOKUP(J8277,'Ref2'!C:E,3,0)</f>
        <v>#N/A</v>
      </c>
      <c r="F8277">
        <v>5</v>
      </c>
      <c r="I8277" t="str">
        <f>VLOOKUP(J8277,Ref!L:M,2,0)</f>
        <v>Yes</v>
      </c>
      <c r="J8277" t="s">
        <v>825</v>
      </c>
      <c r="K8277" t="str">
        <f>VLOOKUP($J8277,Ref!$D:$H,2,0)</f>
        <v xml:space="preserve">Watford, St John                             </v>
      </c>
      <c r="L8277" t="str">
        <f>VLOOKUP($J8277,Ref!$D:$H,3,0)</f>
        <v>Watford, St John</v>
      </c>
      <c r="M8277" t="str">
        <f>VLOOKUP($J8277,Ref!$D:$H,4,0)</f>
        <v>Watford Deanery</v>
      </c>
      <c r="N8277" t="str">
        <f>VLOOKUP($J8277,Ref!$D:$H,5,0)</f>
        <v xml:space="preserve">Archdeaconry of St Albans </v>
      </c>
      <c r="S8277">
        <v>2910</v>
      </c>
    </row>
    <row r="8278" spans="1:19" x14ac:dyDescent="0.3">
      <c r="A8278">
        <v>2024</v>
      </c>
      <c r="C8278" t="str">
        <f>IF(GETPIVOTDATA("PS % recovery",Sheet4!$B$5,"Parish Name",K8278)&gt;99.949%,"OK","No")</f>
        <v>OK</v>
      </c>
      <c r="D8278" t="e">
        <f>VLOOKUP(J8278,'Ref2'!C:E,3,0)</f>
        <v>#N/A</v>
      </c>
      <c r="F8278">
        <v>5</v>
      </c>
      <c r="I8278" t="e">
        <f>VLOOKUP(J8278,Ref!L:M,2,0)</f>
        <v>#N/A</v>
      </c>
      <c r="J8278" t="s">
        <v>979</v>
      </c>
      <c r="K8278" t="str">
        <f>VLOOKUP($J8278,Ref!$D:$H,2,0)</f>
        <v xml:space="preserve">Watford, St Luke                             </v>
      </c>
      <c r="L8278" t="str">
        <f>VLOOKUP($J8278,Ref!$D:$H,3,0)</f>
        <v>Watford, St Luke</v>
      </c>
      <c r="M8278" t="str">
        <f>VLOOKUP($J8278,Ref!$D:$H,4,0)</f>
        <v>Watford Deanery</v>
      </c>
      <c r="N8278" t="str">
        <f>VLOOKUP($J8278,Ref!$D:$H,5,0)</f>
        <v xml:space="preserve">Archdeaconry of St Albans </v>
      </c>
      <c r="S8278">
        <v>10296</v>
      </c>
    </row>
    <row r="8279" spans="1:19" x14ac:dyDescent="0.3">
      <c r="A8279">
        <v>2024</v>
      </c>
      <c r="C8279" t="str">
        <f>IF(GETPIVOTDATA("PS % recovery",Sheet4!$B$5,"Parish Name",K8279)&gt;99.949%,"OK","No")</f>
        <v>OK</v>
      </c>
      <c r="D8279" t="e">
        <f>VLOOKUP(J8279,'Ref2'!C:E,3,0)</f>
        <v>#N/A</v>
      </c>
      <c r="F8279">
        <v>5</v>
      </c>
      <c r="I8279" t="e">
        <f>VLOOKUP(J8279,Ref!L:M,2,0)</f>
        <v>#N/A</v>
      </c>
      <c r="J8279" t="s">
        <v>981</v>
      </c>
      <c r="K8279" t="str">
        <f>VLOOKUP($J8279,Ref!$D:$H,2,0)</f>
        <v xml:space="preserve">Watford                                      </v>
      </c>
      <c r="L8279" t="str">
        <f>VLOOKUP($J8279,Ref!$D:$H,3,0)</f>
        <v>Watford</v>
      </c>
      <c r="M8279" t="str">
        <f>VLOOKUP($J8279,Ref!$D:$H,4,0)</f>
        <v>Watford Deanery</v>
      </c>
      <c r="N8279" t="str">
        <f>VLOOKUP($J8279,Ref!$D:$H,5,0)</f>
        <v xml:space="preserve">Archdeaconry of St Albans </v>
      </c>
      <c r="S8279">
        <v>7407.5</v>
      </c>
    </row>
    <row r="8280" spans="1:19" x14ac:dyDescent="0.3">
      <c r="A8280">
        <v>2024</v>
      </c>
      <c r="C8280" t="str">
        <f>IF(GETPIVOTDATA("PS % recovery",Sheet4!$B$5,"Parish Name",K8280)&gt;99.949%,"OK","No")</f>
        <v>OK</v>
      </c>
      <c r="D8280" t="e">
        <f>VLOOKUP(J8280,'Ref2'!C:E,3,0)</f>
        <v>#N/A</v>
      </c>
      <c r="F8280">
        <v>5</v>
      </c>
      <c r="I8280" t="e">
        <f>VLOOKUP(J8280,Ref!L:M,2,0)</f>
        <v>#N/A</v>
      </c>
      <c r="J8280" t="s">
        <v>983</v>
      </c>
      <c r="K8280" t="str">
        <f>VLOOKUP($J8280,Ref!$D:$H,2,0)</f>
        <v xml:space="preserve">Watford, St Michael and All Angels (LEP)     </v>
      </c>
      <c r="L8280" t="str">
        <f>VLOOKUP($J8280,Ref!$D:$H,3,0)</f>
        <v>Watford, St Michael</v>
      </c>
      <c r="M8280" t="str">
        <f>VLOOKUP($J8280,Ref!$D:$H,4,0)</f>
        <v>Watford Deanery</v>
      </c>
      <c r="N8280" t="str">
        <f>VLOOKUP($J8280,Ref!$D:$H,5,0)</f>
        <v xml:space="preserve">Archdeaconry of St Albans </v>
      </c>
      <c r="S8280">
        <v>4407</v>
      </c>
    </row>
    <row r="8281" spans="1:19" x14ac:dyDescent="0.3">
      <c r="A8281">
        <v>2024</v>
      </c>
      <c r="C8281" t="str">
        <f>IF(GETPIVOTDATA("PS % recovery",Sheet4!$B$5,"Parish Name",K8281)&gt;99.949%,"OK","No")</f>
        <v>No</v>
      </c>
      <c r="D8281" t="e">
        <f>VLOOKUP(J8281,'Ref2'!C:E,3,0)</f>
        <v>#N/A</v>
      </c>
      <c r="F8281">
        <v>5</v>
      </c>
      <c r="I8281" t="str">
        <f>VLOOKUP(J8281,Ref!L:M,2,0)</f>
        <v>Yes</v>
      </c>
      <c r="J8281" t="s">
        <v>985</v>
      </c>
      <c r="K8281" t="str">
        <f>VLOOKUP($J8281,Ref!$D:$H,2,0)</f>
        <v xml:space="preserve">Watford, St Peter                            </v>
      </c>
      <c r="L8281" t="str">
        <f>VLOOKUP($J8281,Ref!$D:$H,3,0)</f>
        <v>Watford, St Peter</v>
      </c>
      <c r="M8281" t="str">
        <f>VLOOKUP($J8281,Ref!$D:$H,4,0)</f>
        <v>Watford Deanery</v>
      </c>
      <c r="N8281" t="str">
        <f>VLOOKUP($J8281,Ref!$D:$H,5,0)</f>
        <v xml:space="preserve">Archdeaconry of St Albans </v>
      </c>
      <c r="S8281">
        <v>2000</v>
      </c>
    </row>
    <row r="8282" spans="1:19" x14ac:dyDescent="0.3">
      <c r="A8282">
        <v>2024</v>
      </c>
      <c r="C8282" t="str">
        <f>IF(GETPIVOTDATA("PS % recovery",Sheet4!$B$5,"Parish Name",K8282)&gt;99.949%,"OK","No")</f>
        <v>No</v>
      </c>
      <c r="D8282" t="e">
        <f>VLOOKUP(J8282,'Ref2'!C:E,3,0)</f>
        <v>#N/A</v>
      </c>
      <c r="F8282">
        <v>5</v>
      </c>
      <c r="I8282" t="e">
        <f>VLOOKUP(J8282,Ref!L:M,2,0)</f>
        <v>#N/A</v>
      </c>
      <c r="J8282" t="s">
        <v>826</v>
      </c>
      <c r="K8282" t="str">
        <f>VLOOKUP($J8282,Ref!$D:$H,2,0)</f>
        <v xml:space="preserve">Ayot St Lawrence                             </v>
      </c>
      <c r="L8282" t="str">
        <f>VLOOKUP($J8282,Ref!$D:$H,3,0)</f>
        <v>Kimpton with Ayot St Lawrence</v>
      </c>
      <c r="M8282" t="str">
        <f>VLOOKUP($J8282,Ref!$D:$H,4,0)</f>
        <v>Wheathampstead Deanery</v>
      </c>
      <c r="N8282" t="str">
        <f>VLOOKUP($J8282,Ref!$D:$H,5,0)</f>
        <v xml:space="preserve">Archdeaconry of St Albans </v>
      </c>
      <c r="S8282">
        <v>140</v>
      </c>
    </row>
    <row r="8283" spans="1:19" x14ac:dyDescent="0.3">
      <c r="A8283">
        <v>2024</v>
      </c>
      <c r="C8283" t="str">
        <f>IF(GETPIVOTDATA("PS % recovery",Sheet4!$B$5,"Parish Name",K8283)&gt;99.949%,"OK","No")</f>
        <v>No</v>
      </c>
      <c r="D8283" t="e">
        <f>VLOOKUP(J8283,'Ref2'!C:E,3,0)</f>
        <v>#N/A</v>
      </c>
      <c r="F8283">
        <v>5</v>
      </c>
      <c r="I8283" t="e">
        <f>VLOOKUP(J8283,Ref!L:M,2,0)</f>
        <v>#N/A</v>
      </c>
      <c r="J8283" t="s">
        <v>993</v>
      </c>
      <c r="K8283" t="str">
        <f>VLOOKUP($J8283,Ref!$D:$H,2,0)</f>
        <v xml:space="preserve">Flamstead                                    </v>
      </c>
      <c r="L8283" t="str">
        <f>VLOOKUP($J8283,Ref!$D:$H,3,0)</f>
        <v>Flamstead and Markyate Street</v>
      </c>
      <c r="M8283" t="str">
        <f>VLOOKUP($J8283,Ref!$D:$H,4,0)</f>
        <v>Wheathampstead Deanery</v>
      </c>
      <c r="N8283" t="str">
        <f>VLOOKUP($J8283,Ref!$D:$H,5,0)</f>
        <v xml:space="preserve">Archdeaconry of St Albans </v>
      </c>
      <c r="S8283">
        <v>3098.75</v>
      </c>
    </row>
    <row r="8284" spans="1:19" x14ac:dyDescent="0.3">
      <c r="A8284">
        <v>2024</v>
      </c>
      <c r="C8284" t="str">
        <f>IF(GETPIVOTDATA("PS % recovery",Sheet4!$B$5,"Parish Name",K8284)&gt;99.949%,"OK","No")</f>
        <v>OK</v>
      </c>
      <c r="D8284" t="e">
        <f>VLOOKUP(J8284,'Ref2'!C:E,3,0)</f>
        <v>#N/A</v>
      </c>
      <c r="F8284">
        <v>5</v>
      </c>
      <c r="I8284" t="e">
        <f>VLOOKUP(J8284,Ref!L:M,2,0)</f>
        <v>#N/A</v>
      </c>
      <c r="J8284" t="s">
        <v>995</v>
      </c>
      <c r="K8284" t="str">
        <f>VLOOKUP($J8284,Ref!$D:$H,2,0)</f>
        <v xml:space="preserve">Harpenden, St John                           </v>
      </c>
      <c r="L8284" t="str">
        <f>VLOOKUP($J8284,Ref!$D:$H,3,0)</f>
        <v>Harpenden, St John</v>
      </c>
      <c r="M8284" t="str">
        <f>VLOOKUP($J8284,Ref!$D:$H,4,0)</f>
        <v>Wheathampstead Deanery</v>
      </c>
      <c r="N8284" t="str">
        <f>VLOOKUP($J8284,Ref!$D:$H,5,0)</f>
        <v xml:space="preserve">Archdeaconry of St Albans </v>
      </c>
      <c r="S8284">
        <v>7646</v>
      </c>
    </row>
    <row r="8285" spans="1:19" x14ac:dyDescent="0.3">
      <c r="A8285">
        <v>2024</v>
      </c>
      <c r="C8285" t="str">
        <f>IF(GETPIVOTDATA("PS % recovery",Sheet4!$B$5,"Parish Name",K8285)&gt;99.949%,"OK","No")</f>
        <v>OK</v>
      </c>
      <c r="D8285" t="e">
        <f>VLOOKUP(J8285,'Ref2'!C:E,3,0)</f>
        <v>#N/A</v>
      </c>
      <c r="F8285">
        <v>5</v>
      </c>
      <c r="I8285" t="e">
        <f>VLOOKUP(J8285,Ref!L:M,2,0)</f>
        <v>#N/A</v>
      </c>
      <c r="J8285" t="s">
        <v>997</v>
      </c>
      <c r="K8285" t="str">
        <f>VLOOKUP($J8285,Ref!$D:$H,2,0)</f>
        <v xml:space="preserve">Harpenden                                    </v>
      </c>
      <c r="L8285" t="str">
        <f>VLOOKUP($J8285,Ref!$D:$H,3,0)</f>
        <v>Harpenden</v>
      </c>
      <c r="M8285" t="str">
        <f>VLOOKUP($J8285,Ref!$D:$H,4,0)</f>
        <v>Wheathampstead Deanery</v>
      </c>
      <c r="N8285" t="str">
        <f>VLOOKUP($J8285,Ref!$D:$H,5,0)</f>
        <v xml:space="preserve">Archdeaconry of St Albans </v>
      </c>
      <c r="S8285">
        <v>24496</v>
      </c>
    </row>
    <row r="8286" spans="1:19" x14ac:dyDescent="0.3">
      <c r="A8286">
        <v>2024</v>
      </c>
      <c r="C8286" t="str">
        <f>IF(GETPIVOTDATA("PS % recovery",Sheet4!$B$5,"Parish Name",K8286)&gt;99.949%,"OK","No")</f>
        <v>OK</v>
      </c>
      <c r="D8286" t="e">
        <f>VLOOKUP(J8286,'Ref2'!C:E,3,0)</f>
        <v>#N/A</v>
      </c>
      <c r="F8286">
        <v>5</v>
      </c>
      <c r="I8286" t="e">
        <f>VLOOKUP(J8286,Ref!L:M,2,0)</f>
        <v>#N/A</v>
      </c>
      <c r="J8286" t="s">
        <v>828</v>
      </c>
      <c r="K8286" t="str">
        <f>VLOOKUP($J8286,Ref!$D:$H,2,0)</f>
        <v xml:space="preserve">Kimpton                                      </v>
      </c>
      <c r="L8286" t="str">
        <f>VLOOKUP($J8286,Ref!$D:$H,3,0)</f>
        <v>Kimpton with Ayot St Lawrence</v>
      </c>
      <c r="M8286" t="str">
        <f>VLOOKUP($J8286,Ref!$D:$H,4,0)</f>
        <v>Wheathampstead Deanery</v>
      </c>
      <c r="N8286" t="str">
        <f>VLOOKUP($J8286,Ref!$D:$H,5,0)</f>
        <v xml:space="preserve">Archdeaconry of St Albans </v>
      </c>
      <c r="S8286">
        <v>3343</v>
      </c>
    </row>
    <row r="8287" spans="1:19" x14ac:dyDescent="0.3">
      <c r="A8287">
        <v>2024</v>
      </c>
      <c r="C8287" t="str">
        <f>IF(GETPIVOTDATA("PS % recovery",Sheet4!$B$5,"Parish Name",K8287)&gt;99.949%,"OK","No")</f>
        <v>OK</v>
      </c>
      <c r="D8287" t="e">
        <f>VLOOKUP(J8287,'Ref2'!C:E,3,0)</f>
        <v>#N/A</v>
      </c>
      <c r="F8287">
        <v>5</v>
      </c>
      <c r="I8287" t="e">
        <f>VLOOKUP(J8287,Ref!L:M,2,0)</f>
        <v>#N/A</v>
      </c>
      <c r="J8287" t="s">
        <v>999</v>
      </c>
      <c r="K8287" t="str">
        <f>VLOOKUP($J8287,Ref!$D:$H,2,0)</f>
        <v xml:space="preserve">Markyate Street, St John the Baptist         </v>
      </c>
      <c r="L8287" t="str">
        <f>VLOOKUP($J8287,Ref!$D:$H,3,0)</f>
        <v>Flamstead and Markyate Street</v>
      </c>
      <c r="M8287" t="str">
        <f>VLOOKUP($J8287,Ref!$D:$H,4,0)</f>
        <v>Wheathampstead Deanery</v>
      </c>
      <c r="N8287" t="str">
        <f>VLOOKUP($J8287,Ref!$D:$H,5,0)</f>
        <v xml:space="preserve">Archdeaconry of St Albans </v>
      </c>
      <c r="S8287">
        <v>2642.33</v>
      </c>
    </row>
    <row r="8288" spans="1:19" x14ac:dyDescent="0.3">
      <c r="A8288">
        <v>2024</v>
      </c>
      <c r="C8288" t="str">
        <f>IF(GETPIVOTDATA("PS % recovery",Sheet4!$B$5,"Parish Name",K8288)&gt;99.949%,"OK","No")</f>
        <v>OK</v>
      </c>
      <c r="D8288" t="e">
        <f>VLOOKUP(J8288,'Ref2'!C:E,3,0)</f>
        <v>#N/A</v>
      </c>
      <c r="F8288">
        <v>5</v>
      </c>
      <c r="I8288" t="e">
        <f>VLOOKUP(J8288,Ref!L:M,2,0)</f>
        <v>#N/A</v>
      </c>
      <c r="J8288" t="s">
        <v>1001</v>
      </c>
      <c r="K8288" t="str">
        <f>VLOOKUP($J8288,Ref!$D:$H,2,0)</f>
        <v xml:space="preserve">Redbourn                                     </v>
      </c>
      <c r="L8288" t="str">
        <f>VLOOKUP($J8288,Ref!$D:$H,3,0)</f>
        <v>Redbourn</v>
      </c>
      <c r="M8288" t="str">
        <f>VLOOKUP($J8288,Ref!$D:$H,4,0)</f>
        <v>Wheathampstead Deanery</v>
      </c>
      <c r="N8288" t="str">
        <f>VLOOKUP($J8288,Ref!$D:$H,5,0)</f>
        <v xml:space="preserve">Archdeaconry of St Albans </v>
      </c>
      <c r="S8288">
        <v>10321</v>
      </c>
    </row>
    <row r="8289" spans="1:19" x14ac:dyDescent="0.3">
      <c r="A8289">
        <v>2024</v>
      </c>
      <c r="C8289" t="str">
        <f>IF(GETPIVOTDATA("PS % recovery",Sheet4!$B$5,"Parish Name",K8289)&gt;99.949%,"OK","No")</f>
        <v>OK</v>
      </c>
      <c r="D8289" t="e">
        <f>VLOOKUP(J8289,'Ref2'!C:E,3,0)</f>
        <v>#N/A</v>
      </c>
      <c r="F8289">
        <v>5</v>
      </c>
      <c r="I8289" t="e">
        <f>VLOOKUP(J8289,Ref!L:M,2,0)</f>
        <v>#N/A</v>
      </c>
      <c r="J8289" t="s">
        <v>1003</v>
      </c>
      <c r="K8289" t="str">
        <f>VLOOKUP($J8289,Ref!$D:$H,2,0)</f>
        <v xml:space="preserve">Sandridge                                    </v>
      </c>
      <c r="L8289" t="str">
        <f>VLOOKUP($J8289,Ref!$D:$H,3,0)</f>
        <v>Sandridge</v>
      </c>
      <c r="M8289" t="str">
        <f>VLOOKUP($J8289,Ref!$D:$H,4,0)</f>
        <v>Wheathampstead Deanery</v>
      </c>
      <c r="N8289" t="str">
        <f>VLOOKUP($J8289,Ref!$D:$H,5,0)</f>
        <v xml:space="preserve">Archdeaconry of St Albans </v>
      </c>
      <c r="S8289">
        <v>3659</v>
      </c>
    </row>
    <row r="8290" spans="1:19" x14ac:dyDescent="0.3">
      <c r="A8290">
        <v>2024</v>
      </c>
      <c r="C8290" t="str">
        <f>IF(GETPIVOTDATA("PS % recovery",Sheet4!$B$5,"Parish Name",K8290)&gt;99.949%,"OK","No")</f>
        <v>OK</v>
      </c>
      <c r="D8290" t="e">
        <f>VLOOKUP(J8290,'Ref2'!C:E,3,0)</f>
        <v>#N/A</v>
      </c>
      <c r="F8290">
        <v>5</v>
      </c>
      <c r="I8290" t="e">
        <f>VLOOKUP(J8290,Ref!L:M,2,0)</f>
        <v>#N/A</v>
      </c>
      <c r="J8290" t="s">
        <v>1005</v>
      </c>
      <c r="K8290" t="str">
        <f>VLOOKUP($J8290,Ref!$D:$H,2,0)</f>
        <v xml:space="preserve">Wheathampstead                               </v>
      </c>
      <c r="L8290" t="str">
        <f>VLOOKUP($J8290,Ref!$D:$H,3,0)</f>
        <v>Wheathampstead</v>
      </c>
      <c r="M8290" t="str">
        <f>VLOOKUP($J8290,Ref!$D:$H,4,0)</f>
        <v>Wheathampstead Deanery</v>
      </c>
      <c r="N8290" t="str">
        <f>VLOOKUP($J8290,Ref!$D:$H,5,0)</f>
        <v xml:space="preserve">Archdeaconry of St Albans </v>
      </c>
      <c r="S8290">
        <v>8431</v>
      </c>
    </row>
    <row r="8291" spans="1:19" x14ac:dyDescent="0.3">
      <c r="A8291">
        <v>2024</v>
      </c>
      <c r="C8291" t="str">
        <f>IF(GETPIVOTDATA("PS % recovery",Sheet4!$B$5,"Parish Name",K8291)&gt;99.949%,"OK","No")</f>
        <v>OK</v>
      </c>
      <c r="D8291" t="e">
        <f>VLOOKUP(J8291,'Ref2'!C:E,3,0)</f>
        <v>#N/A</v>
      </c>
      <c r="F8291">
        <v>5</v>
      </c>
      <c r="I8291" t="e">
        <f>VLOOKUP(J8291,Ref!L:M,2,0)</f>
        <v>#N/A</v>
      </c>
      <c r="J8291" t="s">
        <v>1231</v>
      </c>
      <c r="K8291" t="str">
        <f>VLOOKUP($J8291,Ref!$D:$H,2,0)</f>
        <v xml:space="preserve">Ampthill                                     </v>
      </c>
      <c r="L8291" t="str">
        <f>VLOOKUP($J8291,Ref!$D:$H,3,0)</f>
        <v>Ampthill with Millbrook and Steppingley</v>
      </c>
      <c r="M8291" t="str">
        <f>VLOOKUP($J8291,Ref!$D:$H,4,0)</f>
        <v>Ampthill and Shefford Deanery</v>
      </c>
      <c r="N8291" t="str">
        <f>VLOOKUP($J8291,Ref!$D:$H,5,0)</f>
        <v>Archdeaconry of Bedford</v>
      </c>
      <c r="S8291">
        <v>4358</v>
      </c>
    </row>
    <row r="8292" spans="1:19" x14ac:dyDescent="0.3">
      <c r="A8292">
        <v>2024</v>
      </c>
      <c r="C8292" t="str">
        <f>IF(GETPIVOTDATA("PS % recovery",Sheet4!$B$5,"Parish Name",K8292)&gt;99.949%,"OK","No")</f>
        <v>No</v>
      </c>
      <c r="D8292" t="e">
        <f>VLOOKUP(J8292,'Ref2'!C:E,3,0)</f>
        <v>#N/A</v>
      </c>
      <c r="F8292">
        <v>5</v>
      </c>
      <c r="I8292" t="e">
        <f>VLOOKUP(J8292,Ref!L:M,2,0)</f>
        <v>#N/A</v>
      </c>
      <c r="J8292" t="s">
        <v>830</v>
      </c>
      <c r="K8292" t="str">
        <f>VLOOKUP($J8292,Ref!$D:$H,2,0)</f>
        <v>Arlesey with Astwick</v>
      </c>
      <c r="L8292" t="str">
        <f>VLOOKUP($J8292,Ref!$D:$H,3,0)</f>
        <v>Arlesey with Astwick</v>
      </c>
      <c r="M8292" t="str">
        <f>VLOOKUP($J8292,Ref!$D:$H,4,0)</f>
        <v>Ampthill and Shefford Deanery</v>
      </c>
      <c r="N8292" t="str">
        <f>VLOOKUP($J8292,Ref!$D:$H,5,0)</f>
        <v>Archdeaconry of Bedford</v>
      </c>
      <c r="S8292">
        <v>3600</v>
      </c>
    </row>
    <row r="8293" spans="1:19" x14ac:dyDescent="0.3">
      <c r="A8293">
        <v>2024</v>
      </c>
      <c r="C8293" t="str">
        <f>IF(GETPIVOTDATA("PS % recovery",Sheet4!$B$5,"Parish Name",K8293)&gt;99.949%,"OK","No")</f>
        <v>No</v>
      </c>
      <c r="D8293" t="e">
        <f>VLOOKUP(J8293,'Ref2'!C:E,3,0)</f>
        <v>#N/A</v>
      </c>
      <c r="F8293">
        <v>5</v>
      </c>
      <c r="I8293" t="e">
        <f>VLOOKUP(J8293,Ref!L:M,2,0)</f>
        <v>#N/A</v>
      </c>
      <c r="J8293" t="s">
        <v>1237</v>
      </c>
      <c r="K8293" t="str">
        <f>VLOOKUP($J8293,Ref!$D:$H,2,0)</f>
        <v xml:space="preserve">Aspley Guise                                 </v>
      </c>
      <c r="L8293" t="str">
        <f>VLOOKUP($J8293,Ref!$D:$H,3,0)</f>
        <v>Aspley Guise with Husborne Crawley and Ridgmont</v>
      </c>
      <c r="M8293" t="str">
        <f>VLOOKUP($J8293,Ref!$D:$H,4,0)</f>
        <v>Ampthill and Shefford Deanery</v>
      </c>
      <c r="N8293" t="str">
        <f>VLOOKUP($J8293,Ref!$D:$H,5,0)</f>
        <v>Archdeaconry of Bedford</v>
      </c>
      <c r="S8293">
        <v>1000</v>
      </c>
    </row>
    <row r="8294" spans="1:19" x14ac:dyDescent="0.3">
      <c r="A8294">
        <v>2024</v>
      </c>
      <c r="C8294" t="str">
        <f>IF(GETPIVOTDATA("PS % recovery",Sheet4!$B$5,"Parish Name",K8294)&gt;99.949%,"OK","No")</f>
        <v>No</v>
      </c>
      <c r="D8294" t="e">
        <f>VLOOKUP(J8294,'Ref2'!C:E,3,0)</f>
        <v>#N/A</v>
      </c>
      <c r="F8294">
        <v>5</v>
      </c>
      <c r="I8294" t="e">
        <f>VLOOKUP(J8294,Ref!L:M,2,0)</f>
        <v>#N/A</v>
      </c>
      <c r="J8294" t="s">
        <v>1243</v>
      </c>
      <c r="K8294" t="str">
        <f>VLOOKUP($J8294,Ref!$D:$H,2,0)</f>
        <v xml:space="preserve">Barton-le-Cley                               </v>
      </c>
      <c r="L8294" t="str">
        <f>VLOOKUP($J8294,Ref!$D:$H,3,0)</f>
        <v>Barton-le-Cley with Higham Gobion and Hexton</v>
      </c>
      <c r="M8294" t="str">
        <f>VLOOKUP($J8294,Ref!$D:$H,4,0)</f>
        <v>Ampthill and Shefford Deanery</v>
      </c>
      <c r="N8294" t="str">
        <f>VLOOKUP($J8294,Ref!$D:$H,5,0)</f>
        <v>Archdeaconry of Bedford</v>
      </c>
      <c r="S8294">
        <v>0</v>
      </c>
    </row>
    <row r="8295" spans="1:19" x14ac:dyDescent="0.3">
      <c r="A8295">
        <v>2024</v>
      </c>
      <c r="C8295" t="str">
        <f>IF(GETPIVOTDATA("PS % recovery",Sheet4!$B$5,"Parish Name",K8295)&gt;99.949%,"OK","No")</f>
        <v>No</v>
      </c>
      <c r="D8295" t="e">
        <f>VLOOKUP(J8295,'Ref2'!C:E,3,0)</f>
        <v>#N/A</v>
      </c>
      <c r="F8295">
        <v>5</v>
      </c>
      <c r="I8295" t="e">
        <f>VLOOKUP(J8295,Ref!L:M,2,0)</f>
        <v>#N/A</v>
      </c>
      <c r="J8295" t="s">
        <v>1249</v>
      </c>
      <c r="K8295" t="str">
        <f>VLOOKUP($J8295,Ref!$D:$H,2,0)</f>
        <v xml:space="preserve">Battlesden with Pottesgrove                  </v>
      </c>
      <c r="L8295" t="str">
        <f>VLOOKUP($J8295,Ref!$D:$H,3,0)</f>
        <v>Woburn with Eversholt, Milton Bryan, Battlesden and Pottesgrove</v>
      </c>
      <c r="M8295" t="str">
        <f>VLOOKUP($J8295,Ref!$D:$H,4,0)</f>
        <v>Ampthill and Shefford Deanery</v>
      </c>
      <c r="N8295" t="str">
        <f>VLOOKUP($J8295,Ref!$D:$H,5,0)</f>
        <v>Archdeaconry of Bedford</v>
      </c>
      <c r="S8295">
        <v>0</v>
      </c>
    </row>
    <row r="8296" spans="1:19" x14ac:dyDescent="0.3">
      <c r="A8296">
        <v>2024</v>
      </c>
      <c r="C8296" t="str">
        <f>IF(GETPIVOTDATA("PS % recovery",Sheet4!$B$5,"Parish Name",K8296)&gt;99.949%,"OK","No")</f>
        <v>No</v>
      </c>
      <c r="D8296" t="e">
        <f>VLOOKUP(J8296,'Ref2'!C:E,3,0)</f>
        <v>#N/A</v>
      </c>
      <c r="F8296">
        <v>5</v>
      </c>
      <c r="I8296" t="e">
        <f>VLOOKUP(J8296,Ref!L:M,2,0)</f>
        <v>#N/A</v>
      </c>
      <c r="J8296" t="s">
        <v>1273</v>
      </c>
      <c r="K8296" t="str">
        <f>VLOOKUP($J8296,Ref!$D:$H,2,0)</f>
        <v xml:space="preserve">Campton                                      </v>
      </c>
      <c r="L8296" t="str">
        <f>VLOOKUP($J8296,Ref!$D:$H,3,0)</f>
        <v>Campton, Meppershall and Shefford</v>
      </c>
      <c r="M8296" t="str">
        <f>VLOOKUP($J8296,Ref!$D:$H,4,0)</f>
        <v>Ampthill and Shefford Deanery</v>
      </c>
      <c r="N8296" t="str">
        <f>VLOOKUP($J8296,Ref!$D:$H,5,0)</f>
        <v>Archdeaconry of Bedford</v>
      </c>
      <c r="S8296">
        <v>600</v>
      </c>
    </row>
    <row r="8297" spans="1:19" x14ac:dyDescent="0.3">
      <c r="A8297">
        <v>2024</v>
      </c>
      <c r="C8297" t="str">
        <f>IF(GETPIVOTDATA("PS % recovery",Sheet4!$B$5,"Parish Name",K8297)&gt;99.949%,"OK","No")</f>
        <v>No</v>
      </c>
      <c r="D8297" t="e">
        <f>VLOOKUP(J8297,'Ref2'!C:E,3,0)</f>
        <v>#N/A</v>
      </c>
      <c r="F8297">
        <v>5</v>
      </c>
      <c r="I8297" t="e">
        <f>VLOOKUP(J8297,Ref!L:M,2,0)</f>
        <v>#N/A</v>
      </c>
      <c r="J8297" t="s">
        <v>1278</v>
      </c>
      <c r="K8297" t="str">
        <f>VLOOKUP($J8297,Ref!$D:$H,2,0)</f>
        <v xml:space="preserve">Clifton                                      </v>
      </c>
      <c r="L8297" t="str">
        <f>VLOOKUP($J8297,Ref!$D:$H,3,0)</f>
        <v>Clifton, Haynes and Southill</v>
      </c>
      <c r="M8297" t="str">
        <f>VLOOKUP($J8297,Ref!$D:$H,4,0)</f>
        <v>Ampthill and Shefford Deanery</v>
      </c>
      <c r="N8297" t="str">
        <f>VLOOKUP($J8297,Ref!$D:$H,5,0)</f>
        <v>Archdeaconry of Bedford</v>
      </c>
      <c r="S8297">
        <v>2988</v>
      </c>
    </row>
    <row r="8298" spans="1:19" x14ac:dyDescent="0.3">
      <c r="A8298">
        <v>2024</v>
      </c>
      <c r="C8298" t="str">
        <f>IF(GETPIVOTDATA("PS % recovery",Sheet4!$B$5,"Parish Name",K8298)&gt;99.949%,"OK","No")</f>
        <v>No</v>
      </c>
      <c r="D8298" t="e">
        <f>VLOOKUP(J8298,'Ref2'!C:E,3,0)</f>
        <v>#N/A</v>
      </c>
      <c r="F8298">
        <v>5</v>
      </c>
      <c r="I8298" t="e">
        <f>VLOOKUP(J8298,Ref!L:M,2,0)</f>
        <v>#N/A</v>
      </c>
      <c r="J8298" t="s">
        <v>1282</v>
      </c>
      <c r="K8298" t="str">
        <f>VLOOKUP($J8298,Ref!$D:$H,2,0)</f>
        <v xml:space="preserve">Clophill                                     </v>
      </c>
      <c r="L8298" t="str">
        <f>VLOOKUP($J8298,Ref!$D:$H,3,0)</f>
        <v>Clophill and Maulden</v>
      </c>
      <c r="M8298" t="str">
        <f>VLOOKUP($J8298,Ref!$D:$H,4,0)</f>
        <v>Ampthill and Shefford Deanery</v>
      </c>
      <c r="N8298" t="str">
        <f>VLOOKUP($J8298,Ref!$D:$H,5,0)</f>
        <v>Archdeaconry of Bedford</v>
      </c>
      <c r="S8298">
        <v>1651</v>
      </c>
    </row>
    <row r="8299" spans="1:19" x14ac:dyDescent="0.3">
      <c r="A8299">
        <v>2024</v>
      </c>
      <c r="C8299" t="str">
        <f>IF(GETPIVOTDATA("PS % recovery",Sheet4!$B$5,"Parish Name",K8299)&gt;99.949%,"OK","No")</f>
        <v>OK</v>
      </c>
      <c r="D8299" t="e">
        <f>VLOOKUP(J8299,'Ref2'!C:E,3,0)</f>
        <v>#N/A</v>
      </c>
      <c r="F8299">
        <v>5</v>
      </c>
      <c r="I8299" t="e">
        <f>VLOOKUP(J8299,Ref!L:M,2,0)</f>
        <v>#N/A</v>
      </c>
      <c r="J8299" t="s">
        <v>1251</v>
      </c>
      <c r="K8299" t="str">
        <f>VLOOKUP($J8299,Ref!$D:$H,2,0)</f>
        <v xml:space="preserve">Eversholt                                    </v>
      </c>
      <c r="L8299" t="str">
        <f>VLOOKUP($J8299,Ref!$D:$H,3,0)</f>
        <v>Woburn with Eversholt, Milton Bryan, Battlesden and Pottesgrove</v>
      </c>
      <c r="M8299" t="str">
        <f>VLOOKUP($J8299,Ref!$D:$H,4,0)</f>
        <v>Ampthill and Shefford Deanery</v>
      </c>
      <c r="N8299" t="str">
        <f>VLOOKUP($J8299,Ref!$D:$H,5,0)</f>
        <v>Archdeaconry of Bedford</v>
      </c>
      <c r="S8299">
        <v>977</v>
      </c>
    </row>
    <row r="8300" spans="1:19" x14ac:dyDescent="0.3">
      <c r="A8300">
        <v>2024</v>
      </c>
      <c r="C8300" t="str">
        <f>IF(GETPIVOTDATA("PS % recovery",Sheet4!$B$5,"Parish Name",K8300)&gt;99.949%,"OK","No")</f>
        <v>OK</v>
      </c>
      <c r="D8300" t="e">
        <f>VLOOKUP(J8300,'Ref2'!C:E,3,0)</f>
        <v>#N/A</v>
      </c>
      <c r="F8300">
        <v>5</v>
      </c>
      <c r="I8300" t="e">
        <f>VLOOKUP(J8300,Ref!L:M,2,0)</f>
        <v>#N/A</v>
      </c>
      <c r="J8300" t="s">
        <v>1258</v>
      </c>
      <c r="K8300" t="str">
        <f>VLOOKUP($J8300,Ref!$D:$H,2,0)</f>
        <v xml:space="preserve">Flitton                                      </v>
      </c>
      <c r="L8300" t="str">
        <f>VLOOKUP($J8300,Ref!$D:$H,3,0)</f>
        <v>Silsoe, Pulloxhill and Flitton</v>
      </c>
      <c r="M8300" t="str">
        <f>VLOOKUP($J8300,Ref!$D:$H,4,0)</f>
        <v>Ampthill and Shefford Deanery</v>
      </c>
      <c r="N8300" t="str">
        <f>VLOOKUP($J8300,Ref!$D:$H,5,0)</f>
        <v>Archdeaconry of Bedford</v>
      </c>
      <c r="S8300">
        <v>1250</v>
      </c>
    </row>
    <row r="8301" spans="1:19" x14ac:dyDescent="0.3">
      <c r="A8301">
        <v>2024</v>
      </c>
      <c r="C8301" t="str">
        <f>IF(GETPIVOTDATA("PS % recovery",Sheet4!$B$5,"Parish Name",K8301)&gt;99.949%,"OK","No")</f>
        <v>OK</v>
      </c>
      <c r="D8301" t="e">
        <f>VLOOKUP(J8301,'Ref2'!C:E,3,0)</f>
        <v>#N/A</v>
      </c>
      <c r="F8301">
        <v>5</v>
      </c>
      <c r="I8301" t="e">
        <f>VLOOKUP(J8301,Ref!L:M,2,0)</f>
        <v>#N/A</v>
      </c>
      <c r="J8301" t="s">
        <v>1264</v>
      </c>
      <c r="K8301" t="str">
        <f>VLOOKUP($J8301,Ref!$D:$H,2,0)</f>
        <v xml:space="preserve">Flitwick                                     </v>
      </c>
      <c r="L8301" t="str">
        <f>VLOOKUP($J8301,Ref!$D:$H,3,0)</f>
        <v>Flitwick</v>
      </c>
      <c r="M8301" t="str">
        <f>VLOOKUP($J8301,Ref!$D:$H,4,0)</f>
        <v>Ampthill and Shefford Deanery</v>
      </c>
      <c r="N8301" t="str">
        <f>VLOOKUP($J8301,Ref!$D:$H,5,0)</f>
        <v>Archdeaconry of Bedford</v>
      </c>
      <c r="S8301">
        <v>0</v>
      </c>
    </row>
    <row r="8302" spans="1:19" x14ac:dyDescent="0.3">
      <c r="A8302">
        <v>2024</v>
      </c>
      <c r="C8302" t="str">
        <f>IF(GETPIVOTDATA("PS % recovery",Sheet4!$B$5,"Parish Name",K8302)&gt;99.949%,"OK","No")</f>
        <v>No</v>
      </c>
      <c r="D8302" t="e">
        <f>VLOOKUP(J8302,'Ref2'!C:E,3,0)</f>
        <v>#N/A</v>
      </c>
      <c r="F8302">
        <v>5</v>
      </c>
      <c r="I8302" t="e">
        <f>VLOOKUP(J8302,Ref!L:M,2,0)</f>
        <v>#N/A</v>
      </c>
      <c r="J8302" t="s">
        <v>831</v>
      </c>
      <c r="K8302" t="str">
        <f>VLOOKUP($J8302,Ref!$D:$H,2,0)</f>
        <v xml:space="preserve">Harlington                                   </v>
      </c>
      <c r="L8302" t="str">
        <f>VLOOKUP($J8302,Ref!$D:$H,3,0)</f>
        <v>Harlington, Tingrith and Westoning</v>
      </c>
      <c r="M8302" t="str">
        <f>VLOOKUP($J8302,Ref!$D:$H,4,0)</f>
        <v>Ampthill and Shefford Deanery</v>
      </c>
      <c r="N8302" t="str">
        <f>VLOOKUP($J8302,Ref!$D:$H,5,0)</f>
        <v>Archdeaconry of Bedford</v>
      </c>
      <c r="S8302">
        <v>1250</v>
      </c>
    </row>
    <row r="8303" spans="1:19" x14ac:dyDescent="0.3">
      <c r="A8303">
        <v>2024</v>
      </c>
      <c r="C8303" t="str">
        <f>IF(GETPIVOTDATA("PS % recovery",Sheet4!$B$5,"Parish Name",K8303)&gt;99.949%,"OK","No")</f>
        <v>No</v>
      </c>
      <c r="D8303" t="e">
        <f>VLOOKUP(J8303,'Ref2'!C:E,3,0)</f>
        <v>#N/A</v>
      </c>
      <c r="F8303">
        <v>5</v>
      </c>
      <c r="I8303" t="e">
        <f>VLOOKUP(J8303,Ref!L:M,2,0)</f>
        <v>#N/A</v>
      </c>
      <c r="J8303" t="s">
        <v>1285</v>
      </c>
      <c r="K8303" t="str">
        <f>VLOOKUP($J8303,Ref!$D:$H,2,0)</f>
        <v xml:space="preserve">Haynes                                       </v>
      </c>
      <c r="L8303" t="str">
        <f>VLOOKUP($J8303,Ref!$D:$H,3,0)</f>
        <v>Clifton, Haynes and Southill</v>
      </c>
      <c r="M8303" t="str">
        <f>VLOOKUP($J8303,Ref!$D:$H,4,0)</f>
        <v>Ampthill and Shefford Deanery</v>
      </c>
      <c r="N8303" t="str">
        <f>VLOOKUP($J8303,Ref!$D:$H,5,0)</f>
        <v>Archdeaconry of Bedford</v>
      </c>
      <c r="S8303">
        <v>1346</v>
      </c>
    </row>
    <row r="8304" spans="1:19" x14ac:dyDescent="0.3">
      <c r="A8304">
        <v>2024</v>
      </c>
      <c r="C8304" t="str">
        <f>IF(GETPIVOTDATA("PS % recovery",Sheet4!$B$5,"Parish Name",K8304)&gt;99.949%,"OK","No")</f>
        <v>No</v>
      </c>
      <c r="D8304" t="e">
        <f>VLOOKUP(J8304,'Ref2'!C:E,3,0)</f>
        <v>#N/A</v>
      </c>
      <c r="F8304">
        <v>5</v>
      </c>
      <c r="I8304" t="e">
        <f>VLOOKUP(J8304,Ref!L:M,2,0)</f>
        <v>#N/A</v>
      </c>
      <c r="J8304" t="s">
        <v>1287</v>
      </c>
      <c r="K8304" t="str">
        <f>VLOOKUP($J8304,Ref!$D:$H,2,0)</f>
        <v xml:space="preserve">Henlow                                       </v>
      </c>
      <c r="L8304" t="str">
        <f>VLOOKUP($J8304,Ref!$D:$H,3,0)</f>
        <v>Henlow and Langford</v>
      </c>
      <c r="M8304" t="str">
        <f>VLOOKUP($J8304,Ref!$D:$H,4,0)</f>
        <v>Ampthill and Shefford Deanery</v>
      </c>
      <c r="N8304" t="str">
        <f>VLOOKUP($J8304,Ref!$D:$H,5,0)</f>
        <v>Archdeaconry of Bedford</v>
      </c>
      <c r="S8304">
        <v>500</v>
      </c>
    </row>
    <row r="8305" spans="1:19" x14ac:dyDescent="0.3">
      <c r="A8305">
        <v>2024</v>
      </c>
      <c r="C8305" t="str">
        <f>IF(GETPIVOTDATA("PS % recovery",Sheet4!$B$5,"Parish Name",K8305)&gt;99.949%,"OK","No")</f>
        <v>No</v>
      </c>
      <c r="D8305" t="e">
        <f>VLOOKUP(J8305,'Ref2'!C:E,3,0)</f>
        <v>#N/A</v>
      </c>
      <c r="F8305">
        <v>5</v>
      </c>
      <c r="I8305" t="e">
        <f>VLOOKUP(J8305,Ref!L:M,2,0)</f>
        <v>#N/A</v>
      </c>
      <c r="J8305" t="s">
        <v>1247</v>
      </c>
      <c r="K8305" t="str">
        <f>VLOOKUP($J8305,Ref!$D:$H,2,0)</f>
        <v xml:space="preserve">Hexton                                       </v>
      </c>
      <c r="L8305" t="str">
        <f>VLOOKUP($J8305,Ref!$D:$H,3,0)</f>
        <v>Barton-le-Cley with Higham Gobion and Hexton</v>
      </c>
      <c r="M8305" t="str">
        <f>VLOOKUP($J8305,Ref!$D:$H,4,0)</f>
        <v>Ampthill and Shefford Deanery</v>
      </c>
      <c r="N8305" t="str">
        <f>VLOOKUP($J8305,Ref!$D:$H,5,0)</f>
        <v>Archdeaconry of Bedford</v>
      </c>
      <c r="S8305">
        <v>126</v>
      </c>
    </row>
    <row r="8306" spans="1:19" x14ac:dyDescent="0.3">
      <c r="A8306">
        <v>2024</v>
      </c>
      <c r="C8306" t="str">
        <f>IF(GETPIVOTDATA("PS % recovery",Sheet4!$B$5,"Parish Name",K8306)&gt;99.949%,"OK","No")</f>
        <v>OK</v>
      </c>
      <c r="D8306" t="e">
        <f>VLOOKUP(J8306,'Ref2'!C:E,3,0)</f>
        <v>#N/A</v>
      </c>
      <c r="F8306">
        <v>5</v>
      </c>
      <c r="I8306" t="e">
        <f>VLOOKUP(J8306,Ref!L:M,2,0)</f>
        <v>#N/A</v>
      </c>
      <c r="J8306" t="s">
        <v>1245</v>
      </c>
      <c r="K8306" t="str">
        <f>VLOOKUP($J8306,Ref!$D:$H,2,0)</f>
        <v xml:space="preserve">Higham Gobion                                </v>
      </c>
      <c r="L8306" t="str">
        <f>VLOOKUP($J8306,Ref!$D:$H,3,0)</f>
        <v>Barton-le-Cley with Higham Gobion and Hexton</v>
      </c>
      <c r="M8306" t="str">
        <f>VLOOKUP($J8306,Ref!$D:$H,4,0)</f>
        <v>Ampthill and Shefford Deanery</v>
      </c>
      <c r="N8306" t="str">
        <f>VLOOKUP($J8306,Ref!$D:$H,5,0)</f>
        <v>Archdeaconry of Bedford</v>
      </c>
    </row>
    <row r="8307" spans="1:19" x14ac:dyDescent="0.3">
      <c r="A8307">
        <v>2024</v>
      </c>
      <c r="C8307" t="str">
        <f>IF(GETPIVOTDATA("PS % recovery",Sheet4!$B$5,"Parish Name",K8307)&gt;99.949%,"OK","No")</f>
        <v>No</v>
      </c>
      <c r="D8307" t="e">
        <f>VLOOKUP(J8307,'Ref2'!C:E,3,0)</f>
        <v>#N/A</v>
      </c>
      <c r="F8307">
        <v>5</v>
      </c>
      <c r="I8307" t="e">
        <f>VLOOKUP(J8307,Ref!L:M,2,0)</f>
        <v>#N/A</v>
      </c>
      <c r="J8307" t="s">
        <v>1239</v>
      </c>
      <c r="K8307" t="str">
        <f>VLOOKUP($J8307,Ref!$D:$H,2,0)</f>
        <v xml:space="preserve">Husborne Crawley                             </v>
      </c>
      <c r="L8307" t="str">
        <f>VLOOKUP($J8307,Ref!$D:$H,3,0)</f>
        <v>Aspley Guise with Husborne Crawley and Ridgmont</v>
      </c>
      <c r="M8307" t="str">
        <f>VLOOKUP($J8307,Ref!$D:$H,4,0)</f>
        <v>Ampthill and Shefford Deanery</v>
      </c>
      <c r="N8307" t="str">
        <f>VLOOKUP($J8307,Ref!$D:$H,5,0)</f>
        <v>Archdeaconry of Bedford</v>
      </c>
    </row>
    <row r="8308" spans="1:19" x14ac:dyDescent="0.3">
      <c r="A8308">
        <v>2024</v>
      </c>
      <c r="C8308" t="str">
        <f>IF(GETPIVOTDATA("PS % recovery",Sheet4!$B$5,"Parish Name",K8308)&gt;99.949%,"OK","No")</f>
        <v>OK</v>
      </c>
      <c r="D8308" t="e">
        <f>VLOOKUP(J8308,'Ref2'!C:E,3,0)</f>
        <v>#N/A</v>
      </c>
      <c r="F8308">
        <v>5</v>
      </c>
      <c r="I8308" t="e">
        <f>VLOOKUP(J8308,Ref!L:M,2,0)</f>
        <v>#N/A</v>
      </c>
      <c r="J8308" t="s">
        <v>1289</v>
      </c>
      <c r="K8308" t="str">
        <f>VLOOKUP($J8308,Ref!$D:$H,2,0)</f>
        <v xml:space="preserve">Langford                                     </v>
      </c>
      <c r="L8308" t="str">
        <f>VLOOKUP($J8308,Ref!$D:$H,3,0)</f>
        <v>Henlow and Langford</v>
      </c>
      <c r="M8308" t="str">
        <f>VLOOKUP($J8308,Ref!$D:$H,4,0)</f>
        <v>Ampthill and Shefford Deanery</v>
      </c>
      <c r="N8308" t="str">
        <f>VLOOKUP($J8308,Ref!$D:$H,5,0)</f>
        <v>Archdeaconry of Bedford</v>
      </c>
      <c r="S8308">
        <v>2357</v>
      </c>
    </row>
    <row r="8309" spans="1:19" x14ac:dyDescent="0.3">
      <c r="A8309">
        <v>2024</v>
      </c>
      <c r="C8309" t="str">
        <f>IF(GETPIVOTDATA("PS % recovery",Sheet4!$B$5,"Parish Name",K8309)&gt;99.949%,"OK","No")</f>
        <v>OK</v>
      </c>
      <c r="D8309" t="e">
        <f>VLOOKUP(J8309,'Ref2'!C:E,3,0)</f>
        <v>#N/A</v>
      </c>
      <c r="F8309">
        <v>5</v>
      </c>
      <c r="I8309" t="e">
        <f>VLOOKUP(J8309,Ref!L:M,2,0)</f>
        <v>#N/A</v>
      </c>
      <c r="J8309" t="s">
        <v>1266</v>
      </c>
      <c r="K8309" t="str">
        <f>VLOOKUP($J8309,Ref!$D:$H,2,0)</f>
        <v xml:space="preserve">Maulden                                      </v>
      </c>
      <c r="L8309" t="str">
        <f>VLOOKUP($J8309,Ref!$D:$H,3,0)</f>
        <v>Clophill and Maulden</v>
      </c>
      <c r="M8309" t="str">
        <f>VLOOKUP($J8309,Ref!$D:$H,4,0)</f>
        <v>Ampthill and Shefford Deanery</v>
      </c>
      <c r="N8309" t="str">
        <f>VLOOKUP($J8309,Ref!$D:$H,5,0)</f>
        <v>Archdeaconry of Bedford</v>
      </c>
      <c r="S8309">
        <v>3462</v>
      </c>
    </row>
    <row r="8310" spans="1:19" x14ac:dyDescent="0.3">
      <c r="A8310">
        <v>2024</v>
      </c>
      <c r="C8310" t="str">
        <f>IF(GETPIVOTDATA("PS % recovery",Sheet4!$B$5,"Parish Name",K8310)&gt;99.949%,"OK","No")</f>
        <v>No</v>
      </c>
      <c r="D8310" t="e">
        <f>VLOOKUP(J8310,'Ref2'!C:E,3,0)</f>
        <v>#N/A</v>
      </c>
      <c r="F8310">
        <v>5</v>
      </c>
      <c r="I8310" t="e">
        <f>VLOOKUP(J8310,Ref!L:M,2,0)</f>
        <v>#N/A</v>
      </c>
      <c r="J8310" t="s">
        <v>1275</v>
      </c>
      <c r="K8310" t="str">
        <f>VLOOKUP($J8310,Ref!$D:$H,2,0)</f>
        <v xml:space="preserve">Meppershall                                  </v>
      </c>
      <c r="L8310" t="str">
        <f>VLOOKUP($J8310,Ref!$D:$H,3,0)</f>
        <v>Campton, Meppershall and Shefford</v>
      </c>
      <c r="M8310" t="str">
        <f>VLOOKUP($J8310,Ref!$D:$H,4,0)</f>
        <v>Ampthill and Shefford Deanery</v>
      </c>
      <c r="N8310" t="str">
        <f>VLOOKUP($J8310,Ref!$D:$H,5,0)</f>
        <v>Archdeaconry of Bedford</v>
      </c>
      <c r="S8310">
        <v>875</v>
      </c>
    </row>
    <row r="8311" spans="1:19" x14ac:dyDescent="0.3">
      <c r="A8311">
        <v>2024</v>
      </c>
      <c r="C8311" t="str">
        <f>IF(GETPIVOTDATA("PS % recovery",Sheet4!$B$5,"Parish Name",K8311)&gt;99.949%,"OK","No")</f>
        <v>No</v>
      </c>
      <c r="D8311" t="e">
        <f>VLOOKUP(J8311,'Ref2'!C:E,3,0)</f>
        <v>#N/A</v>
      </c>
      <c r="F8311">
        <v>5</v>
      </c>
      <c r="I8311" t="e">
        <f>VLOOKUP(J8311,Ref!L:M,2,0)</f>
        <v>#N/A</v>
      </c>
      <c r="J8311" t="s">
        <v>1233</v>
      </c>
      <c r="K8311" t="str">
        <f>VLOOKUP($J8311,Ref!$D:$H,2,0)</f>
        <v xml:space="preserve">Millbrook                                    </v>
      </c>
      <c r="L8311" t="str">
        <f>VLOOKUP($J8311,Ref!$D:$H,3,0)</f>
        <v>Ampthill with Millbrook and Steppingley</v>
      </c>
      <c r="M8311" t="str">
        <f>VLOOKUP($J8311,Ref!$D:$H,4,0)</f>
        <v>Ampthill and Shefford Deanery</v>
      </c>
      <c r="N8311" t="str">
        <f>VLOOKUP($J8311,Ref!$D:$H,5,0)</f>
        <v>Archdeaconry of Bedford</v>
      </c>
      <c r="S8311">
        <v>0</v>
      </c>
    </row>
    <row r="8312" spans="1:19" x14ac:dyDescent="0.3">
      <c r="A8312">
        <v>2024</v>
      </c>
      <c r="C8312" t="str">
        <f>IF(GETPIVOTDATA("PS % recovery",Sheet4!$B$5,"Parish Name",K8312)&gt;99.949%,"OK","No")</f>
        <v>No</v>
      </c>
      <c r="D8312" t="e">
        <f>VLOOKUP(J8312,'Ref2'!C:E,3,0)</f>
        <v>#N/A</v>
      </c>
      <c r="F8312">
        <v>5</v>
      </c>
      <c r="I8312" t="e">
        <f>VLOOKUP(J8312,Ref!L:M,2,0)</f>
        <v>#N/A</v>
      </c>
      <c r="J8312" t="s">
        <v>1253</v>
      </c>
      <c r="K8312" t="str">
        <f>VLOOKUP($J8312,Ref!$D:$H,2,0)</f>
        <v xml:space="preserve">Milton Bryan                                 </v>
      </c>
      <c r="L8312" t="str">
        <f>VLOOKUP($J8312,Ref!$D:$H,3,0)</f>
        <v>Woburn with Eversholt, Milton Bryan, Battlesden and Pottesgrove</v>
      </c>
      <c r="M8312" t="str">
        <f>VLOOKUP($J8312,Ref!$D:$H,4,0)</f>
        <v>Ampthill and Shefford Deanery</v>
      </c>
      <c r="N8312" t="str">
        <f>VLOOKUP($J8312,Ref!$D:$H,5,0)</f>
        <v>Archdeaconry of Bedford</v>
      </c>
      <c r="S8312">
        <v>0</v>
      </c>
    </row>
    <row r="8313" spans="1:19" x14ac:dyDescent="0.3">
      <c r="A8313">
        <v>2024</v>
      </c>
      <c r="C8313" t="str">
        <f>IF(GETPIVOTDATA("PS % recovery",Sheet4!$B$5,"Parish Name",K8313)&gt;99.949%,"OK","No")</f>
        <v>OK</v>
      </c>
      <c r="D8313" t="e">
        <f>VLOOKUP(J8313,'Ref2'!C:E,3,0)</f>
        <v>#N/A</v>
      </c>
      <c r="F8313">
        <v>5</v>
      </c>
      <c r="I8313" t="e">
        <f>VLOOKUP(J8313,Ref!L:M,2,0)</f>
        <v>#N/A</v>
      </c>
      <c r="J8313" t="s">
        <v>1260</v>
      </c>
      <c r="K8313" t="str">
        <f>VLOOKUP($J8313,Ref!$D:$H,2,0)</f>
        <v xml:space="preserve">Pulloxhill                                   </v>
      </c>
      <c r="L8313" t="str">
        <f>VLOOKUP($J8313,Ref!$D:$H,3,0)</f>
        <v>Silsoe, Pulloxhill and Flitton</v>
      </c>
      <c r="M8313" t="str">
        <f>VLOOKUP($J8313,Ref!$D:$H,4,0)</f>
        <v>Ampthill and Shefford Deanery</v>
      </c>
      <c r="N8313" t="str">
        <f>VLOOKUP($J8313,Ref!$D:$H,5,0)</f>
        <v>Archdeaconry of Bedford</v>
      </c>
      <c r="S8313">
        <v>1000</v>
      </c>
    </row>
    <row r="8314" spans="1:19" x14ac:dyDescent="0.3">
      <c r="A8314">
        <v>2024</v>
      </c>
      <c r="C8314" t="str">
        <f>IF(GETPIVOTDATA("PS % recovery",Sheet4!$B$5,"Parish Name",K8314)&gt;99.949%,"OK","No")</f>
        <v>No</v>
      </c>
      <c r="D8314" t="e">
        <f>VLOOKUP(J8314,'Ref2'!C:E,3,0)</f>
        <v>#N/A</v>
      </c>
      <c r="F8314">
        <v>5</v>
      </c>
      <c r="I8314" t="e">
        <f>VLOOKUP(J8314,Ref!L:M,2,0)</f>
        <v>#N/A</v>
      </c>
      <c r="J8314" t="s">
        <v>1241</v>
      </c>
      <c r="K8314" t="str">
        <f>VLOOKUP($J8314,Ref!$D:$H,2,0)</f>
        <v xml:space="preserve">Ridgmont                                     </v>
      </c>
      <c r="L8314" t="str">
        <f>VLOOKUP($J8314,Ref!$D:$H,3,0)</f>
        <v>Aspley Guise with Husborne Crawley and Ridgmont</v>
      </c>
      <c r="M8314" t="str">
        <f>VLOOKUP($J8314,Ref!$D:$H,4,0)</f>
        <v>Ampthill and Shefford Deanery</v>
      </c>
      <c r="N8314" t="str">
        <f>VLOOKUP($J8314,Ref!$D:$H,5,0)</f>
        <v>Archdeaconry of Bedford</v>
      </c>
    </row>
    <row r="8315" spans="1:19" x14ac:dyDescent="0.3">
      <c r="A8315">
        <v>2024</v>
      </c>
      <c r="C8315" t="str">
        <f>IF(GETPIVOTDATA("PS % recovery",Sheet4!$B$5,"Parish Name",K8315)&gt;99.949%,"OK","No")</f>
        <v>No</v>
      </c>
      <c r="D8315" t="e">
        <f>VLOOKUP(J8315,'Ref2'!C:E,3,0)</f>
        <v>#N/A</v>
      </c>
      <c r="F8315">
        <v>5</v>
      </c>
      <c r="I8315" t="e">
        <f>VLOOKUP(J8315,Ref!L:M,2,0)</f>
        <v>#N/A</v>
      </c>
      <c r="J8315" t="s">
        <v>1291</v>
      </c>
      <c r="K8315" t="str">
        <f>VLOOKUP($J8315,Ref!$D:$H,2,0)</f>
        <v xml:space="preserve">Shefford                                     </v>
      </c>
      <c r="L8315" t="str">
        <f>VLOOKUP($J8315,Ref!$D:$H,3,0)</f>
        <v>Campton, Meppershall and Shefford</v>
      </c>
      <c r="M8315" t="str">
        <f>VLOOKUP($J8315,Ref!$D:$H,4,0)</f>
        <v>Ampthill and Shefford Deanery</v>
      </c>
      <c r="N8315" t="str">
        <f>VLOOKUP($J8315,Ref!$D:$H,5,0)</f>
        <v>Archdeaconry of Bedford</v>
      </c>
      <c r="S8315">
        <v>400</v>
      </c>
    </row>
    <row r="8316" spans="1:19" x14ac:dyDescent="0.3">
      <c r="A8316">
        <v>2024</v>
      </c>
      <c r="C8316" t="str">
        <f>IF(GETPIVOTDATA("PS % recovery",Sheet4!$B$5,"Parish Name",K8316)&gt;99.949%,"OK","No")</f>
        <v>OK</v>
      </c>
      <c r="D8316" t="e">
        <f>VLOOKUP(J8316,'Ref2'!C:E,3,0)</f>
        <v>#N/A</v>
      </c>
      <c r="F8316">
        <v>5</v>
      </c>
      <c r="I8316" t="e">
        <f>VLOOKUP(J8316,Ref!L:M,2,0)</f>
        <v>#N/A</v>
      </c>
      <c r="J8316" t="s">
        <v>833</v>
      </c>
      <c r="K8316" t="str">
        <f>VLOOKUP($J8316,Ref!$D:$H,2,0)</f>
        <v xml:space="preserve">Shillington and Gravenhurst                  </v>
      </c>
      <c r="L8316" t="str">
        <f>VLOOKUP($J8316,Ref!$D:$H,3,0)</f>
        <v>Gravenhurst, Shillington and Stondon</v>
      </c>
      <c r="M8316" t="str">
        <f>VLOOKUP($J8316,Ref!$D:$H,4,0)</f>
        <v>Ampthill and Shefford Deanery</v>
      </c>
      <c r="N8316" t="str">
        <f>VLOOKUP($J8316,Ref!$D:$H,5,0)</f>
        <v>Archdeaconry of Bedford</v>
      </c>
      <c r="S8316">
        <v>0</v>
      </c>
    </row>
    <row r="8317" spans="1:19" x14ac:dyDescent="0.3">
      <c r="A8317">
        <v>2024</v>
      </c>
      <c r="C8317" t="str">
        <f>IF(GETPIVOTDATA("PS % recovery",Sheet4!$B$5,"Parish Name",K8317)&gt;99.949%,"OK","No")</f>
        <v>OK</v>
      </c>
      <c r="D8317" t="e">
        <f>VLOOKUP(J8317,'Ref2'!C:E,3,0)</f>
        <v>#N/A</v>
      </c>
      <c r="F8317">
        <v>5</v>
      </c>
      <c r="I8317" t="e">
        <f>VLOOKUP(J8317,Ref!L:M,2,0)</f>
        <v>#N/A</v>
      </c>
      <c r="J8317" t="s">
        <v>1262</v>
      </c>
      <c r="K8317" t="str">
        <f>VLOOKUP($J8317,Ref!$D:$H,2,0)</f>
        <v xml:space="preserve">Silsoe                                       </v>
      </c>
      <c r="L8317" t="str">
        <f>VLOOKUP($J8317,Ref!$D:$H,3,0)</f>
        <v>Silsoe, Pulloxhill and Flitton</v>
      </c>
      <c r="M8317" t="str">
        <f>VLOOKUP($J8317,Ref!$D:$H,4,0)</f>
        <v>Ampthill and Shefford Deanery</v>
      </c>
      <c r="N8317" t="str">
        <f>VLOOKUP($J8317,Ref!$D:$H,5,0)</f>
        <v>Archdeaconry of Bedford</v>
      </c>
      <c r="S8317">
        <v>1600</v>
      </c>
    </row>
    <row r="8318" spans="1:19" x14ac:dyDescent="0.3">
      <c r="A8318">
        <v>2024</v>
      </c>
      <c r="C8318" t="str">
        <f>IF(GETPIVOTDATA("PS % recovery",Sheet4!$B$5,"Parish Name",K8318)&gt;99.949%,"OK","No")</f>
        <v>No</v>
      </c>
      <c r="D8318" t="e">
        <f>VLOOKUP(J8318,'Ref2'!C:E,3,0)</f>
        <v>#N/A</v>
      </c>
      <c r="F8318">
        <v>5</v>
      </c>
      <c r="I8318" t="e">
        <f>VLOOKUP(J8318,Ref!L:M,2,0)</f>
        <v>#N/A</v>
      </c>
      <c r="J8318" t="s">
        <v>1280</v>
      </c>
      <c r="K8318" t="str">
        <f>VLOOKUP($J8318,Ref!$D:$H,2,0)</f>
        <v xml:space="preserve">Southill                                     </v>
      </c>
      <c r="L8318" t="str">
        <f>VLOOKUP($J8318,Ref!$D:$H,3,0)</f>
        <v>Clifton, Haynes and Southill</v>
      </c>
      <c r="M8318" t="str">
        <f>VLOOKUP($J8318,Ref!$D:$H,4,0)</f>
        <v>Ampthill and Shefford Deanery</v>
      </c>
      <c r="N8318" t="str">
        <f>VLOOKUP($J8318,Ref!$D:$H,5,0)</f>
        <v>Archdeaconry of Bedford</v>
      </c>
    </row>
    <row r="8319" spans="1:19" x14ac:dyDescent="0.3">
      <c r="A8319">
        <v>2024</v>
      </c>
      <c r="C8319" t="str">
        <f>IF(GETPIVOTDATA("PS % recovery",Sheet4!$B$5,"Parish Name",K8319)&gt;99.949%,"OK","No")</f>
        <v>OK</v>
      </c>
      <c r="D8319" t="e">
        <f>VLOOKUP(J8319,'Ref2'!C:E,3,0)</f>
        <v>#N/A</v>
      </c>
      <c r="F8319">
        <v>5</v>
      </c>
      <c r="I8319" t="e">
        <f>VLOOKUP(J8319,Ref!L:M,2,0)</f>
        <v>#N/A</v>
      </c>
      <c r="J8319" t="s">
        <v>1235</v>
      </c>
      <c r="K8319" t="str">
        <f>VLOOKUP($J8319,Ref!$D:$H,2,0)</f>
        <v xml:space="preserve">Steppingley                                  </v>
      </c>
      <c r="L8319" t="str">
        <f>VLOOKUP($J8319,Ref!$D:$H,3,0)</f>
        <v>Ampthill with Millbrook and Steppingley</v>
      </c>
      <c r="M8319" t="str">
        <f>VLOOKUP($J8319,Ref!$D:$H,4,0)</f>
        <v>Ampthill and Shefford Deanery</v>
      </c>
      <c r="N8319" t="str">
        <f>VLOOKUP($J8319,Ref!$D:$H,5,0)</f>
        <v>Archdeaconry of Bedford</v>
      </c>
      <c r="S8319">
        <v>0</v>
      </c>
    </row>
    <row r="8320" spans="1:19" x14ac:dyDescent="0.3">
      <c r="A8320">
        <v>2024</v>
      </c>
      <c r="C8320" t="str">
        <f>IF(GETPIVOTDATA("PS % recovery",Sheet4!$B$5,"Parish Name",K8320)&gt;99.949%,"OK","No")</f>
        <v>No</v>
      </c>
      <c r="D8320" t="e">
        <f>VLOOKUP(J8320,'Ref2'!C:E,3,0)</f>
        <v>#N/A</v>
      </c>
      <c r="F8320">
        <v>5</v>
      </c>
      <c r="I8320" t="e">
        <f>VLOOKUP(J8320,Ref!L:M,2,0)</f>
        <v>#N/A</v>
      </c>
      <c r="J8320" t="s">
        <v>835</v>
      </c>
      <c r="K8320" t="str">
        <f>VLOOKUP($J8320,Ref!$D:$H,2,0)</f>
        <v xml:space="preserve">Tingrith                                     </v>
      </c>
      <c r="L8320" t="str">
        <f>VLOOKUP($J8320,Ref!$D:$H,3,0)</f>
        <v>Harlington, Tingrith and Westoning</v>
      </c>
      <c r="M8320" t="str">
        <f>VLOOKUP($J8320,Ref!$D:$H,4,0)</f>
        <v>Ampthill and Shefford Deanery</v>
      </c>
      <c r="N8320" t="str">
        <f>VLOOKUP($J8320,Ref!$D:$H,5,0)</f>
        <v>Archdeaconry of Bedford</v>
      </c>
      <c r="S8320">
        <v>500</v>
      </c>
    </row>
    <row r="8321" spans="1:19" x14ac:dyDescent="0.3">
      <c r="A8321">
        <v>2024</v>
      </c>
      <c r="C8321" t="str">
        <f>IF(GETPIVOTDATA("PS % recovery",Sheet4!$B$5,"Parish Name",K8321)&gt;99.949%,"OK","No")</f>
        <v>No</v>
      </c>
      <c r="D8321" t="e">
        <f>VLOOKUP(J8321,'Ref2'!C:E,3,0)</f>
        <v>#N/A</v>
      </c>
      <c r="F8321">
        <v>5</v>
      </c>
      <c r="I8321" t="e">
        <f>VLOOKUP(J8321,Ref!L:M,2,0)</f>
        <v>#N/A</v>
      </c>
      <c r="J8321" t="s">
        <v>837</v>
      </c>
      <c r="K8321" t="str">
        <f>VLOOKUP($J8321,Ref!$D:$H,2,0)</f>
        <v xml:space="preserve">Stondon                                      </v>
      </c>
      <c r="L8321" t="str">
        <f>VLOOKUP($J8321,Ref!$D:$H,3,0)</f>
        <v>Gravenhurst, Shillington and Stondon</v>
      </c>
      <c r="M8321" t="str">
        <f>VLOOKUP($J8321,Ref!$D:$H,4,0)</f>
        <v>Ampthill and Shefford Deanery</v>
      </c>
      <c r="N8321" t="str">
        <f>VLOOKUP($J8321,Ref!$D:$H,5,0)</f>
        <v>Archdeaconry of Bedford</v>
      </c>
      <c r="S8321">
        <v>200</v>
      </c>
    </row>
    <row r="8322" spans="1:19" x14ac:dyDescent="0.3">
      <c r="A8322">
        <v>2024</v>
      </c>
      <c r="C8322" t="str">
        <f>IF(GETPIVOTDATA("PS % recovery",Sheet4!$B$5,"Parish Name",K8322)&gt;99.949%,"OK","No")</f>
        <v>OK</v>
      </c>
      <c r="D8322" t="e">
        <f>VLOOKUP(J8322,'Ref2'!C:E,3,0)</f>
        <v>#N/A</v>
      </c>
      <c r="F8322">
        <v>5</v>
      </c>
      <c r="I8322" t="e">
        <f>VLOOKUP(J8322,Ref!L:M,2,0)</f>
        <v>#N/A</v>
      </c>
      <c r="J8322" t="s">
        <v>839</v>
      </c>
      <c r="K8322" t="str">
        <f>VLOOKUP($J8322,Ref!$D:$H,2,0)</f>
        <v xml:space="preserve">Westoning                                    </v>
      </c>
      <c r="L8322" t="str">
        <f>VLOOKUP($J8322,Ref!$D:$H,3,0)</f>
        <v>Harlington, Tingrith and Westoning</v>
      </c>
      <c r="M8322" t="str">
        <f>VLOOKUP($J8322,Ref!$D:$H,4,0)</f>
        <v>Ampthill and Shefford Deanery</v>
      </c>
      <c r="N8322" t="str">
        <f>VLOOKUP($J8322,Ref!$D:$H,5,0)</f>
        <v>Archdeaconry of Bedford</v>
      </c>
      <c r="S8322">
        <v>2374</v>
      </c>
    </row>
    <row r="8323" spans="1:19" x14ac:dyDescent="0.3">
      <c r="A8323">
        <v>2024</v>
      </c>
      <c r="C8323" t="str">
        <f>IF(GETPIVOTDATA("PS % recovery",Sheet4!$B$5,"Parish Name",K8323)&gt;99.949%,"OK","No")</f>
        <v>OK</v>
      </c>
      <c r="D8323" t="e">
        <f>VLOOKUP(J8323,'Ref2'!C:E,3,0)</f>
        <v>#N/A</v>
      </c>
      <c r="F8323">
        <v>5</v>
      </c>
      <c r="I8323" t="e">
        <f>VLOOKUP(J8323,Ref!L:M,2,0)</f>
        <v>#N/A</v>
      </c>
      <c r="J8323" t="s">
        <v>1255</v>
      </c>
      <c r="K8323" t="str">
        <f>VLOOKUP($J8323,Ref!$D:$H,2,0)</f>
        <v xml:space="preserve">Woburn                                       </v>
      </c>
      <c r="L8323" t="str">
        <f>VLOOKUP($J8323,Ref!$D:$H,3,0)</f>
        <v>Woburn with Eversholt, Milton Bryan, Battlesden and Pottesgrove</v>
      </c>
      <c r="M8323" t="str">
        <f>VLOOKUP($J8323,Ref!$D:$H,4,0)</f>
        <v>Ampthill and Shefford Deanery</v>
      </c>
      <c r="N8323" t="str">
        <f>VLOOKUP($J8323,Ref!$D:$H,5,0)</f>
        <v>Archdeaconry of Bedford</v>
      </c>
      <c r="S8323">
        <v>3111</v>
      </c>
    </row>
    <row r="8324" spans="1:19" x14ac:dyDescent="0.3">
      <c r="A8324">
        <v>2024</v>
      </c>
      <c r="C8324" t="str">
        <f>IF(GETPIVOTDATA("PS % recovery",Sheet4!$B$5,"Parish Name",K8324)&gt;99.949%,"OK","No")</f>
        <v>No</v>
      </c>
      <c r="D8324" t="e">
        <f>VLOOKUP(J8324,'Ref2'!C:E,3,0)</f>
        <v>#N/A</v>
      </c>
      <c r="F8324">
        <v>5</v>
      </c>
      <c r="I8324" t="e">
        <f>VLOOKUP(J8324,Ref!L:M,2,0)</f>
        <v>#N/A</v>
      </c>
      <c r="J8324" t="s">
        <v>1270</v>
      </c>
      <c r="K8324" t="str">
        <f>VLOOKUP($J8324,Ref!$D:$H,2,0)</f>
        <v xml:space="preserve">Woburn Sands                                 </v>
      </c>
      <c r="L8324" t="str">
        <f>VLOOKUP($J8324,Ref!$D:$H,3,0)</f>
        <v>Woburn Sands</v>
      </c>
      <c r="M8324" t="str">
        <f>VLOOKUP($J8324,Ref!$D:$H,4,0)</f>
        <v>Ampthill and Shefford Deanery</v>
      </c>
      <c r="N8324" t="str">
        <f>VLOOKUP($J8324,Ref!$D:$H,5,0)</f>
        <v>Archdeaconry of Bedford</v>
      </c>
      <c r="S8324">
        <v>4000</v>
      </c>
    </row>
    <row r="8325" spans="1:19" x14ac:dyDescent="0.3">
      <c r="A8325">
        <v>2024</v>
      </c>
      <c r="C8325" t="str">
        <f>IF(GETPIVOTDATA("PS % recovery",Sheet4!$B$5,"Parish Name",K8325)&gt;99.949%,"OK","No")</f>
        <v>No</v>
      </c>
      <c r="D8325" t="e">
        <f>VLOOKUP(J8325,'Ref2'!C:E,3,0)</f>
        <v>#N/A</v>
      </c>
      <c r="F8325">
        <v>5</v>
      </c>
      <c r="I8325" t="e">
        <f>VLOOKUP(J8325,Ref!L:M,2,0)</f>
        <v>#N/A</v>
      </c>
      <c r="J8325" t="s">
        <v>1293</v>
      </c>
      <c r="K8325" t="str">
        <f>VLOOKUP($J8325,Ref!$D:$H,2,0)</f>
        <v xml:space="preserve">Bedford, All Saints                          </v>
      </c>
      <c r="L8325" t="str">
        <f>VLOOKUP($J8325,Ref!$D:$H,3,0)</f>
        <v>Bedford, All Saints</v>
      </c>
      <c r="M8325" t="str">
        <f>VLOOKUP($J8325,Ref!$D:$H,4,0)</f>
        <v>Bedford Deanery</v>
      </c>
      <c r="N8325" t="str">
        <f>VLOOKUP($J8325,Ref!$D:$H,5,0)</f>
        <v>Archdeaconry of Bedford</v>
      </c>
      <c r="S8325">
        <v>2100.41</v>
      </c>
    </row>
    <row r="8326" spans="1:19" x14ac:dyDescent="0.3">
      <c r="A8326">
        <v>2024</v>
      </c>
      <c r="C8326" t="str">
        <f>IF(GETPIVOTDATA("PS % recovery",Sheet4!$B$5,"Parish Name",K8326)&gt;99.949%,"OK","No")</f>
        <v>OK</v>
      </c>
      <c r="D8326" t="e">
        <f>VLOOKUP(J8326,'Ref2'!C:E,3,0)</f>
        <v>#N/A</v>
      </c>
      <c r="F8326">
        <v>5</v>
      </c>
      <c r="I8326" t="str">
        <f>VLOOKUP(J8326,Ref!L:M,2,0)</f>
        <v>Yes</v>
      </c>
      <c r="J8326" t="s">
        <v>1295</v>
      </c>
      <c r="K8326" t="str">
        <f>VLOOKUP($J8326,Ref!$D:$H,2,0)</f>
        <v xml:space="preserve">Bedford, Christ Church                       </v>
      </c>
      <c r="L8326" t="str">
        <f>VLOOKUP($J8326,Ref!$D:$H,3,0)</f>
        <v>Bedford, Christ Church</v>
      </c>
      <c r="M8326" t="str">
        <f>VLOOKUP($J8326,Ref!$D:$H,4,0)</f>
        <v>Bedford Deanery</v>
      </c>
      <c r="N8326" t="str">
        <f>VLOOKUP($J8326,Ref!$D:$H,5,0)</f>
        <v>Archdeaconry of Bedford</v>
      </c>
      <c r="S8326">
        <v>12839</v>
      </c>
    </row>
    <row r="8327" spans="1:19" x14ac:dyDescent="0.3">
      <c r="A8327">
        <v>2024</v>
      </c>
      <c r="C8327" t="str">
        <f>IF(GETPIVOTDATA("PS % recovery",Sheet4!$B$5,"Parish Name",K8327)&gt;99.949%,"OK","No")</f>
        <v>OK</v>
      </c>
      <c r="D8327" t="e">
        <f>VLOOKUP(J8327,'Ref2'!C:E,3,0)</f>
        <v>#N/A</v>
      </c>
      <c r="F8327">
        <v>5</v>
      </c>
      <c r="I8327" t="e">
        <f>VLOOKUP(J8327,Ref!L:M,2,0)</f>
        <v>#N/A</v>
      </c>
      <c r="J8327" t="s">
        <v>1297</v>
      </c>
      <c r="K8327" t="str">
        <f>VLOOKUP($J8327,Ref!$D:$H,2,0)</f>
        <v xml:space="preserve">Bedford, St Andrew                           </v>
      </c>
      <c r="L8327" t="str">
        <f>VLOOKUP($J8327,Ref!$D:$H,3,0)</f>
        <v>Bedford, St Andrew</v>
      </c>
      <c r="M8327" t="str">
        <f>VLOOKUP($J8327,Ref!$D:$H,4,0)</f>
        <v>Bedford Deanery</v>
      </c>
      <c r="N8327" t="str">
        <f>VLOOKUP($J8327,Ref!$D:$H,5,0)</f>
        <v>Archdeaconry of Bedford</v>
      </c>
      <c r="S8327">
        <v>11157</v>
      </c>
    </row>
    <row r="8328" spans="1:19" x14ac:dyDescent="0.3">
      <c r="A8328">
        <v>2024</v>
      </c>
      <c r="C8328" t="str">
        <f>IF(GETPIVOTDATA("PS % recovery",Sheet4!$B$5,"Parish Name",K8328)&gt;99.949%,"OK","No")</f>
        <v>OK</v>
      </c>
      <c r="D8328" t="e">
        <f>VLOOKUP(J8328,'Ref2'!C:E,3,0)</f>
        <v>#N/A</v>
      </c>
      <c r="F8328">
        <v>5</v>
      </c>
      <c r="I8328" t="e">
        <f>VLOOKUP(J8328,Ref!L:M,2,0)</f>
        <v>#N/A</v>
      </c>
      <c r="J8328" t="s">
        <v>1299</v>
      </c>
      <c r="K8328" t="str">
        <f>VLOOKUP($J8328,Ref!$D:$H,2,0)</f>
        <v xml:space="preserve">Bedford, St John and St Leonard              </v>
      </c>
      <c r="L8328" t="str">
        <f>VLOOKUP($J8328,Ref!$D:$H,3,0)</f>
        <v>Bedford, St John and St Leonard</v>
      </c>
      <c r="M8328" t="str">
        <f>VLOOKUP($J8328,Ref!$D:$H,4,0)</f>
        <v>Bedford Deanery</v>
      </c>
      <c r="N8328" t="str">
        <f>VLOOKUP($J8328,Ref!$D:$H,5,0)</f>
        <v>Archdeaconry of Bedford</v>
      </c>
      <c r="S8328">
        <v>5056</v>
      </c>
    </row>
    <row r="8329" spans="1:19" x14ac:dyDescent="0.3">
      <c r="A8329">
        <v>2024</v>
      </c>
      <c r="C8329" t="str">
        <f>IF(GETPIVOTDATA("PS % recovery",Sheet4!$B$5,"Parish Name",K8329)&gt;99.949%,"OK","No")</f>
        <v>OK</v>
      </c>
      <c r="D8329" t="e">
        <f>VLOOKUP(J8329,'Ref2'!C:E,3,0)</f>
        <v>#N/A</v>
      </c>
      <c r="F8329">
        <v>5</v>
      </c>
      <c r="I8329" t="e">
        <f>VLOOKUP(J8329,Ref!L:M,2,0)</f>
        <v>#N/A</v>
      </c>
      <c r="J8329" t="s">
        <v>1315</v>
      </c>
      <c r="K8329" t="str">
        <f>VLOOKUP($J8329,Ref!$D:$H,2,0)</f>
        <v xml:space="preserve">Bedford, St Mark                             </v>
      </c>
      <c r="L8329" t="str">
        <f>VLOOKUP($J8329,Ref!$D:$H,3,0)</f>
        <v>Bedford, St Mark</v>
      </c>
      <c r="M8329" t="str">
        <f>VLOOKUP($J8329,Ref!$D:$H,4,0)</f>
        <v>Bedford Deanery</v>
      </c>
      <c r="N8329" t="str">
        <f>VLOOKUP($J8329,Ref!$D:$H,5,0)</f>
        <v>Archdeaconry of Bedford</v>
      </c>
      <c r="S8329">
        <v>6073.33</v>
      </c>
    </row>
    <row r="8330" spans="1:19" x14ac:dyDescent="0.3">
      <c r="A8330">
        <v>2024</v>
      </c>
      <c r="C8330" t="str">
        <f>IF(GETPIVOTDATA("PS % recovery",Sheet4!$B$5,"Parish Name",K8330)&gt;99.949%,"OK","No")</f>
        <v>No</v>
      </c>
      <c r="D8330" t="e">
        <f>VLOOKUP(J8330,'Ref2'!C:E,3,0)</f>
        <v>#N/A</v>
      </c>
      <c r="F8330">
        <v>5</v>
      </c>
      <c r="I8330" t="e">
        <f>VLOOKUP(J8330,Ref!L:M,2,0)</f>
        <v>#N/A</v>
      </c>
      <c r="J8330" t="s">
        <v>1301</v>
      </c>
      <c r="K8330" t="str">
        <f>VLOOKUP($J8330,Ref!$D:$H,2,0)</f>
        <v xml:space="preserve">Bedford, St Martin                           </v>
      </c>
      <c r="L8330" t="str">
        <f>VLOOKUP($J8330,Ref!$D:$H,3,0)</f>
        <v>Bedford, St Martin</v>
      </c>
      <c r="M8330" t="str">
        <f>VLOOKUP($J8330,Ref!$D:$H,4,0)</f>
        <v>Bedford Deanery</v>
      </c>
      <c r="N8330" t="str">
        <f>VLOOKUP($J8330,Ref!$D:$H,5,0)</f>
        <v>Archdeaconry of Bedford</v>
      </c>
      <c r="S8330">
        <v>900</v>
      </c>
    </row>
    <row r="8331" spans="1:19" x14ac:dyDescent="0.3">
      <c r="A8331">
        <v>2024</v>
      </c>
      <c r="C8331" t="str">
        <f>IF(GETPIVOTDATA("PS % recovery",Sheet4!$B$5,"Parish Name",K8331)&gt;99.949%,"OK","No")</f>
        <v>No</v>
      </c>
      <c r="D8331" t="e">
        <f>VLOOKUP(J8331,'Ref2'!C:E,3,0)</f>
        <v>#N/A</v>
      </c>
      <c r="F8331">
        <v>5</v>
      </c>
      <c r="I8331" t="e">
        <f>VLOOKUP(J8331,Ref!L:M,2,0)</f>
        <v>#N/A</v>
      </c>
      <c r="J8331" t="s">
        <v>1323</v>
      </c>
      <c r="K8331" t="str">
        <f>VLOOKUP($J8331,Ref!$D:$H,2,0)</f>
        <v xml:space="preserve">Bedford, St Michael and All Angels           </v>
      </c>
      <c r="L8331" t="str">
        <f>VLOOKUP($J8331,Ref!$D:$H,3,0)</f>
        <v>Elstow Team Ministry</v>
      </c>
      <c r="M8331" t="str">
        <f>VLOOKUP($J8331,Ref!$D:$H,4,0)</f>
        <v>Bedford Deanery</v>
      </c>
      <c r="N8331" t="str">
        <f>VLOOKUP($J8331,Ref!$D:$H,5,0)</f>
        <v>Archdeaconry of Bedford</v>
      </c>
      <c r="S8331">
        <v>250</v>
      </c>
    </row>
    <row r="8332" spans="1:19" x14ac:dyDescent="0.3">
      <c r="A8332">
        <v>2024</v>
      </c>
      <c r="C8332" t="str">
        <f>IF(GETPIVOTDATA("PS % recovery",Sheet4!$B$5,"Parish Name",K8332)&gt;99.949%,"OK","No")</f>
        <v>No</v>
      </c>
      <c r="D8332" t="e">
        <f>VLOOKUP(J8332,'Ref2'!C:E,3,0)</f>
        <v>#N/A</v>
      </c>
      <c r="F8332">
        <v>5</v>
      </c>
      <c r="I8332" t="e">
        <f>VLOOKUP(J8332,Ref!L:M,2,0)</f>
        <v>#N/A</v>
      </c>
      <c r="J8332" t="s">
        <v>1303</v>
      </c>
      <c r="K8332" t="str">
        <f>VLOOKUP($J8332,Ref!$D:$H,2,0)</f>
        <v xml:space="preserve">Bedford, St Paul                             </v>
      </c>
      <c r="L8332" t="str">
        <f>VLOOKUP($J8332,Ref!$D:$H,3,0)</f>
        <v>Bedford, St Paul</v>
      </c>
      <c r="M8332" t="str">
        <f>VLOOKUP($J8332,Ref!$D:$H,4,0)</f>
        <v>Bedford Deanery</v>
      </c>
      <c r="N8332" t="str">
        <f>VLOOKUP($J8332,Ref!$D:$H,5,0)</f>
        <v>Archdeaconry of Bedford</v>
      </c>
      <c r="S8332">
        <v>4000</v>
      </c>
    </row>
    <row r="8333" spans="1:19" x14ac:dyDescent="0.3">
      <c r="A8333">
        <v>2024</v>
      </c>
      <c r="C8333" t="str">
        <f>IF(GETPIVOTDATA("PS % recovery",Sheet4!$B$5,"Parish Name",K8333)&gt;99.949%,"OK","No")</f>
        <v>No</v>
      </c>
      <c r="D8333" t="e">
        <f>VLOOKUP(J8333,'Ref2'!C:E,3,0)</f>
        <v>#N/A</v>
      </c>
      <c r="F8333">
        <v>5</v>
      </c>
      <c r="I8333" t="e">
        <f>VLOOKUP(J8333,Ref!L:M,2,0)</f>
        <v>#N/A</v>
      </c>
      <c r="J8333" t="s">
        <v>1305</v>
      </c>
      <c r="K8333" t="str">
        <f>VLOOKUP($J8333,Ref!$D:$H,2,0)</f>
        <v xml:space="preserve">Bedford, St Peter de Merton with St Cuthbert </v>
      </c>
      <c r="L8333" t="str">
        <f>VLOOKUP($J8333,Ref!$D:$H,3,0)</f>
        <v>Bedford, St Peter de Merton with St Cuthbert</v>
      </c>
      <c r="M8333" t="str">
        <f>VLOOKUP($J8333,Ref!$D:$H,4,0)</f>
        <v>Bedford Deanery</v>
      </c>
      <c r="N8333" t="str">
        <f>VLOOKUP($J8333,Ref!$D:$H,5,0)</f>
        <v>Archdeaconry of Bedford</v>
      </c>
      <c r="S8333">
        <v>3000</v>
      </c>
    </row>
    <row r="8334" spans="1:19" x14ac:dyDescent="0.3">
      <c r="A8334">
        <v>2024</v>
      </c>
      <c r="C8334" t="str">
        <f>IF(GETPIVOTDATA("PS % recovery",Sheet4!$B$5,"Parish Name",K8334)&gt;99.949%,"OK","No")</f>
        <v>OK</v>
      </c>
      <c r="D8334" t="e">
        <f>VLOOKUP(J8334,'Ref2'!C:E,3,0)</f>
        <v>#N/A</v>
      </c>
      <c r="F8334">
        <v>5</v>
      </c>
      <c r="I8334" t="e">
        <f>VLOOKUP(J8334,Ref!L:M,2,0)</f>
        <v>#N/A</v>
      </c>
      <c r="J8334" t="s">
        <v>1307</v>
      </c>
      <c r="K8334" t="str">
        <f>VLOOKUP($J8334,Ref!$D:$H,2,0)</f>
        <v xml:space="preserve">Biddenham                                    </v>
      </c>
      <c r="L8334" t="str">
        <f>VLOOKUP($J8334,Ref!$D:$H,3,0)</f>
        <v>Biddenham</v>
      </c>
      <c r="M8334" t="str">
        <f>VLOOKUP($J8334,Ref!$D:$H,4,0)</f>
        <v>Bedford Deanery</v>
      </c>
      <c r="N8334" t="str">
        <f>VLOOKUP($J8334,Ref!$D:$H,5,0)</f>
        <v>Archdeaconry of Bedford</v>
      </c>
      <c r="S8334">
        <v>3580</v>
      </c>
    </row>
    <row r="8335" spans="1:19" x14ac:dyDescent="0.3">
      <c r="A8335">
        <v>2024</v>
      </c>
      <c r="C8335" t="str">
        <f>IF(GETPIVOTDATA("PS % recovery",Sheet4!$B$5,"Parish Name",K8335)&gt;99.949%,"OK","No")</f>
        <v>No</v>
      </c>
      <c r="D8335" t="e">
        <f>VLOOKUP(J8335,'Ref2'!C:E,3,0)</f>
        <v>#N/A</v>
      </c>
      <c r="F8335">
        <v>5</v>
      </c>
      <c r="I8335" t="e">
        <f>VLOOKUP(J8335,Ref!L:M,2,0)</f>
        <v>#N/A</v>
      </c>
      <c r="J8335" t="s">
        <v>1319</v>
      </c>
      <c r="K8335" t="str">
        <f>VLOOKUP($J8335,Ref!$D:$H,2,0)</f>
        <v xml:space="preserve">Cardington                                   </v>
      </c>
      <c r="L8335" t="str">
        <f>VLOOKUP($J8335,Ref!$D:$H,3,0)</f>
        <v>Elstow Team Ministry</v>
      </c>
      <c r="M8335" t="str">
        <f>VLOOKUP($J8335,Ref!$D:$H,4,0)</f>
        <v>Bedford Deanery</v>
      </c>
      <c r="N8335" t="str">
        <f>VLOOKUP($J8335,Ref!$D:$H,5,0)</f>
        <v>Archdeaconry of Bedford</v>
      </c>
      <c r="S8335">
        <v>0</v>
      </c>
    </row>
    <row r="8336" spans="1:19" x14ac:dyDescent="0.3">
      <c r="A8336">
        <v>2024</v>
      </c>
      <c r="C8336" t="str">
        <f>IF(GETPIVOTDATA("PS % recovery",Sheet4!$B$5,"Parish Name",K8336)&gt;99.949%,"OK","No")</f>
        <v>No</v>
      </c>
      <c r="D8336" t="str">
        <f>VLOOKUP(J8336,'Ref2'!C:E,3,0)</f>
        <v>LLF</v>
      </c>
      <c r="F8336">
        <v>5</v>
      </c>
      <c r="I8336" t="str">
        <f>VLOOKUP(J8336,Ref!L:M,2,0)</f>
        <v>Yes</v>
      </c>
      <c r="J8336" t="s">
        <v>1321</v>
      </c>
      <c r="K8336" t="str">
        <f>VLOOKUP($J8336,Ref!$D:$H,2,0)</f>
        <v xml:space="preserve">Cranfield                                    </v>
      </c>
      <c r="L8336" t="str">
        <f>VLOOKUP($J8336,Ref!$D:$H,3,0)</f>
        <v>Cranfield and Hulcote with Salford</v>
      </c>
      <c r="M8336" t="str">
        <f>VLOOKUP($J8336,Ref!$D:$H,4,0)</f>
        <v>Bedford Deanery</v>
      </c>
      <c r="N8336" t="str">
        <f>VLOOKUP($J8336,Ref!$D:$H,5,0)</f>
        <v>Archdeaconry of Bedford</v>
      </c>
      <c r="S8336">
        <v>4223</v>
      </c>
    </row>
    <row r="8337" spans="1:19" x14ac:dyDescent="0.3">
      <c r="A8337">
        <v>2024</v>
      </c>
      <c r="C8337" t="str">
        <f>IF(GETPIVOTDATA("PS % recovery",Sheet4!$B$5,"Parish Name",K8337)&gt;99.949%,"OK","No")</f>
        <v>No</v>
      </c>
      <c r="D8337" t="e">
        <f>VLOOKUP(J8337,'Ref2'!C:E,3,0)</f>
        <v>#N/A</v>
      </c>
      <c r="F8337">
        <v>5</v>
      </c>
      <c r="I8337" t="e">
        <f>VLOOKUP(J8337,Ref!L:M,2,0)</f>
        <v>#N/A</v>
      </c>
      <c r="J8337" t="s">
        <v>1327</v>
      </c>
      <c r="K8337" t="str">
        <f>VLOOKUP($J8337,Ref!$D:$H,2,0)</f>
        <v xml:space="preserve">Elstow                                       </v>
      </c>
      <c r="L8337" t="str">
        <f>VLOOKUP($J8337,Ref!$D:$H,3,0)</f>
        <v>Elstow Team Ministry</v>
      </c>
      <c r="M8337" t="str">
        <f>VLOOKUP($J8337,Ref!$D:$H,4,0)</f>
        <v>Bedford Deanery</v>
      </c>
      <c r="N8337" t="str">
        <f>VLOOKUP($J8337,Ref!$D:$H,5,0)</f>
        <v>Archdeaconry of Bedford</v>
      </c>
      <c r="S8337">
        <v>1000</v>
      </c>
    </row>
    <row r="8338" spans="1:19" x14ac:dyDescent="0.3">
      <c r="A8338">
        <v>2024</v>
      </c>
      <c r="C8338" t="str">
        <f>IF(GETPIVOTDATA("PS % recovery",Sheet4!$B$5,"Parish Name",K8338)&gt;99.949%,"OK","No")</f>
        <v>OK</v>
      </c>
      <c r="D8338" t="e">
        <f>VLOOKUP(J8338,'Ref2'!C:E,3,0)</f>
        <v>#N/A</v>
      </c>
      <c r="F8338">
        <v>5</v>
      </c>
      <c r="I8338" t="e">
        <f>VLOOKUP(J8338,Ref!L:M,2,0)</f>
        <v>#N/A</v>
      </c>
      <c r="J8338" t="s">
        <v>1311</v>
      </c>
      <c r="K8338" t="str">
        <f>VLOOKUP($J8338,Ref!$D:$H,2,0)</f>
        <v xml:space="preserve">Goldington                                   </v>
      </c>
      <c r="L8338" t="str">
        <f>VLOOKUP($J8338,Ref!$D:$H,3,0)</f>
        <v>Goldington</v>
      </c>
      <c r="M8338" t="str">
        <f>VLOOKUP($J8338,Ref!$D:$H,4,0)</f>
        <v>Bedford Deanery</v>
      </c>
      <c r="N8338" t="str">
        <f>VLOOKUP($J8338,Ref!$D:$H,5,0)</f>
        <v>Archdeaconry of Bedford</v>
      </c>
      <c r="S8338">
        <v>5294</v>
      </c>
    </row>
    <row r="8339" spans="1:19" x14ac:dyDescent="0.3">
      <c r="A8339">
        <v>2024</v>
      </c>
      <c r="C8339" t="str">
        <f>IF(GETPIVOTDATA("PS % recovery",Sheet4!$B$5,"Parish Name",K8339)&gt;99.949%,"OK","No")</f>
        <v>No</v>
      </c>
      <c r="D8339" t="e">
        <f>VLOOKUP(J8339,'Ref2'!C:E,3,0)</f>
        <v>#N/A</v>
      </c>
      <c r="F8339">
        <v>5</v>
      </c>
      <c r="I8339" t="e">
        <f>VLOOKUP(J8339,Ref!L:M,2,0)</f>
        <v>#N/A</v>
      </c>
      <c r="J8339" t="s">
        <v>1325</v>
      </c>
      <c r="K8339" t="str">
        <f>VLOOKUP($J8339,Ref!$D:$H,2,0)</f>
        <v xml:space="preserve">Hulcote with Salford                         </v>
      </c>
      <c r="L8339" t="str">
        <f>VLOOKUP($J8339,Ref!$D:$H,3,0)</f>
        <v>Cranfield and Hulcote with Salford</v>
      </c>
      <c r="M8339" t="str">
        <f>VLOOKUP($J8339,Ref!$D:$H,4,0)</f>
        <v>Bedford Deanery</v>
      </c>
      <c r="N8339" t="str">
        <f>VLOOKUP($J8339,Ref!$D:$H,5,0)</f>
        <v>Archdeaconry of Bedford</v>
      </c>
      <c r="S8339">
        <v>500</v>
      </c>
    </row>
    <row r="8340" spans="1:19" x14ac:dyDescent="0.3">
      <c r="A8340">
        <v>2024</v>
      </c>
      <c r="C8340" t="str">
        <f>IF(GETPIVOTDATA("PS % recovery",Sheet4!$B$5,"Parish Name",K8340)&gt;99.949%,"OK","No")</f>
        <v>No</v>
      </c>
      <c r="D8340" t="e">
        <f>VLOOKUP(J8340,'Ref2'!C:E,3,0)</f>
        <v>#N/A</v>
      </c>
      <c r="F8340">
        <v>5</v>
      </c>
      <c r="I8340" t="e">
        <f>VLOOKUP(J8340,Ref!L:M,2,0)</f>
        <v>#N/A</v>
      </c>
      <c r="J8340" t="s">
        <v>1329</v>
      </c>
      <c r="K8340" t="str">
        <f>VLOOKUP($J8340,Ref!$D:$H,2,0)</f>
        <v xml:space="preserve">Houghton Conquest                            </v>
      </c>
      <c r="L8340" t="str">
        <f>VLOOKUP($J8340,Ref!$D:$H,3,0)</f>
        <v>Elstow Team Ministry</v>
      </c>
      <c r="M8340" t="str">
        <f>VLOOKUP($J8340,Ref!$D:$H,4,0)</f>
        <v>Bedford Deanery</v>
      </c>
      <c r="N8340" t="str">
        <f>VLOOKUP($J8340,Ref!$D:$H,5,0)</f>
        <v>Archdeaconry of Bedford</v>
      </c>
      <c r="S8340">
        <v>500</v>
      </c>
    </row>
    <row r="8341" spans="1:19" x14ac:dyDescent="0.3">
      <c r="A8341">
        <v>2024</v>
      </c>
      <c r="C8341" t="str">
        <f>IF(GETPIVOTDATA("PS % recovery",Sheet4!$B$5,"Parish Name",K8341)&gt;99.949%,"OK","No")</f>
        <v>No</v>
      </c>
      <c r="D8341" t="e">
        <f>VLOOKUP(J8341,'Ref2'!C:E,3,0)</f>
        <v>#N/A</v>
      </c>
      <c r="F8341">
        <v>5</v>
      </c>
      <c r="I8341" t="e">
        <f>VLOOKUP(J8341,Ref!L:M,2,0)</f>
        <v>#N/A</v>
      </c>
      <c r="J8341" t="s">
        <v>1309</v>
      </c>
      <c r="K8341" t="str">
        <f>VLOOKUP($J8341,Ref!$D:$H,2,0)</f>
        <v xml:space="preserve">Kempston                                     </v>
      </c>
      <c r="L8341" t="str">
        <f>VLOOKUP($J8341,Ref!$D:$H,3,0)</f>
        <v>Kempston</v>
      </c>
      <c r="M8341" t="str">
        <f>VLOOKUP($J8341,Ref!$D:$H,4,0)</f>
        <v>Bedford Deanery</v>
      </c>
      <c r="N8341" t="str">
        <f>VLOOKUP($J8341,Ref!$D:$H,5,0)</f>
        <v>Archdeaconry of Bedford</v>
      </c>
      <c r="S8341">
        <v>500</v>
      </c>
    </row>
    <row r="8342" spans="1:19" x14ac:dyDescent="0.3">
      <c r="A8342">
        <v>2024</v>
      </c>
      <c r="C8342" t="str">
        <f>IF(GETPIVOTDATA("PS % recovery",Sheet4!$B$5,"Parish Name",K8342)&gt;99.949%,"OK","No")</f>
        <v>No</v>
      </c>
      <c r="D8342" t="e">
        <f>VLOOKUP(J8342,'Ref2'!C:E,3,0)</f>
        <v>#N/A</v>
      </c>
      <c r="F8342">
        <v>5</v>
      </c>
      <c r="I8342" t="e">
        <f>VLOOKUP(J8342,Ref!L:M,2,0)</f>
        <v>#N/A</v>
      </c>
      <c r="J8342" t="s">
        <v>1313</v>
      </c>
      <c r="K8342" t="str">
        <f>VLOOKUP($J8342,Ref!$D:$H,2,0)</f>
        <v xml:space="preserve">Kempston, The Church of the Transfiguration  </v>
      </c>
      <c r="L8342" t="str">
        <f>VLOOKUP($J8342,Ref!$D:$H,3,0)</f>
        <v>Kempston, The Church of the Transfiguration</v>
      </c>
      <c r="M8342" t="str">
        <f>VLOOKUP($J8342,Ref!$D:$H,4,0)</f>
        <v>Bedford Deanery</v>
      </c>
      <c r="N8342" t="str">
        <f>VLOOKUP($J8342,Ref!$D:$H,5,0)</f>
        <v>Archdeaconry of Bedford</v>
      </c>
      <c r="S8342">
        <v>1500</v>
      </c>
    </row>
    <row r="8343" spans="1:19" x14ac:dyDescent="0.3">
      <c r="A8343">
        <v>2024</v>
      </c>
      <c r="C8343" t="str">
        <f>IF(GETPIVOTDATA("PS % recovery",Sheet4!$B$5,"Parish Name",K8343)&gt;99.949%,"OK","No")</f>
        <v>OK</v>
      </c>
      <c r="D8343" t="e">
        <f>VLOOKUP(J8343,'Ref2'!C:E,3,0)</f>
        <v>#N/A</v>
      </c>
      <c r="F8343">
        <v>5</v>
      </c>
      <c r="I8343" t="e">
        <f>VLOOKUP(J8343,Ref!L:M,2,0)</f>
        <v>#N/A</v>
      </c>
      <c r="J8343" t="s">
        <v>1333</v>
      </c>
      <c r="K8343" t="str">
        <f>VLOOKUP($J8343,Ref!$D:$H,2,0)</f>
        <v xml:space="preserve">Marston Morteyne with Lidlington             </v>
      </c>
      <c r="L8343" t="str">
        <f>VLOOKUP($J8343,Ref!$D:$H,3,0)</f>
        <v>Marston Morteyne with Lidlington</v>
      </c>
      <c r="M8343" t="str">
        <f>VLOOKUP($J8343,Ref!$D:$H,4,0)</f>
        <v>Bedford Deanery</v>
      </c>
      <c r="N8343" t="str">
        <f>VLOOKUP($J8343,Ref!$D:$H,5,0)</f>
        <v>Archdeaconry of Bedford</v>
      </c>
      <c r="S8343">
        <v>2359.7600000000002</v>
      </c>
    </row>
    <row r="8344" spans="1:19" x14ac:dyDescent="0.3">
      <c r="A8344">
        <v>2024</v>
      </c>
      <c r="C8344" t="str">
        <f>IF(GETPIVOTDATA("PS % recovery",Sheet4!$B$5,"Parish Name",K8344)&gt;99.949%,"OK","No")</f>
        <v>OK</v>
      </c>
      <c r="D8344" t="e">
        <f>VLOOKUP(J8344,'Ref2'!C:E,3,0)</f>
        <v>#N/A</v>
      </c>
      <c r="F8344">
        <v>5</v>
      </c>
      <c r="I8344" t="e">
        <f>VLOOKUP(J8344,Ref!L:M,2,0)</f>
        <v>#N/A</v>
      </c>
      <c r="J8344" t="s">
        <v>1317</v>
      </c>
      <c r="K8344" t="str">
        <f>VLOOKUP($J8344,Ref!$D:$H,2,0)</f>
        <v xml:space="preserve">Renhold                                      </v>
      </c>
      <c r="L8344" t="str">
        <f>VLOOKUP($J8344,Ref!$D:$H,3,0)</f>
        <v>Renhold</v>
      </c>
      <c r="M8344" t="str">
        <f>VLOOKUP($J8344,Ref!$D:$H,4,0)</f>
        <v>Bedford Deanery</v>
      </c>
      <c r="N8344" t="str">
        <f>VLOOKUP($J8344,Ref!$D:$H,5,0)</f>
        <v>Archdeaconry of Bedford</v>
      </c>
      <c r="S8344">
        <v>0</v>
      </c>
    </row>
    <row r="8345" spans="1:19" x14ac:dyDescent="0.3">
      <c r="A8345">
        <v>2024</v>
      </c>
      <c r="C8345" t="str">
        <f>IF(GETPIVOTDATA("PS % recovery",Sheet4!$B$5,"Parish Name",K8345)&gt;99.949%,"OK","No")</f>
        <v>No</v>
      </c>
      <c r="D8345" t="e">
        <f>VLOOKUP(J8345,'Ref2'!C:E,3,0)</f>
        <v>#N/A</v>
      </c>
      <c r="F8345">
        <v>5</v>
      </c>
      <c r="I8345" t="e">
        <f>VLOOKUP(J8345,Ref!L:M,2,0)</f>
        <v>#N/A</v>
      </c>
      <c r="J8345" t="s">
        <v>1331</v>
      </c>
      <c r="K8345" t="str">
        <f>VLOOKUP($J8345,Ref!$D:$H,2,0)</f>
        <v xml:space="preserve">Wilshamstead                                 </v>
      </c>
      <c r="L8345" t="str">
        <f>VLOOKUP($J8345,Ref!$D:$H,3,0)</f>
        <v>Elstow Team Ministry</v>
      </c>
      <c r="M8345" t="str">
        <f>VLOOKUP($J8345,Ref!$D:$H,4,0)</f>
        <v>Bedford Deanery</v>
      </c>
      <c r="N8345" t="str">
        <f>VLOOKUP($J8345,Ref!$D:$H,5,0)</f>
        <v>Archdeaconry of Bedford</v>
      </c>
      <c r="S8345">
        <v>0</v>
      </c>
    </row>
    <row r="8346" spans="1:19" x14ac:dyDescent="0.3">
      <c r="A8346">
        <v>2024</v>
      </c>
      <c r="C8346" t="str">
        <f>IF(GETPIVOTDATA("PS % recovery",Sheet4!$B$5,"Parish Name",K8346)&gt;99.949%,"OK","No")</f>
        <v>OK</v>
      </c>
      <c r="D8346" t="str">
        <f>VLOOKUP(J8346,'Ref2'!C:E,3,0)</f>
        <v>LLF</v>
      </c>
      <c r="F8346">
        <v>5</v>
      </c>
      <c r="I8346" t="e">
        <f>VLOOKUP(J8346,Ref!L:M,2,0)</f>
        <v>#N/A</v>
      </c>
      <c r="J8346" t="s">
        <v>1335</v>
      </c>
      <c r="K8346" t="str">
        <f>VLOOKUP($J8346,Ref!$D:$H,2,0)</f>
        <v xml:space="preserve">Wootton                                      </v>
      </c>
      <c r="L8346" t="str">
        <f>VLOOKUP($J8346,Ref!$D:$H,3,0)</f>
        <v>Wootton</v>
      </c>
      <c r="M8346" t="str">
        <f>VLOOKUP($J8346,Ref!$D:$H,4,0)</f>
        <v>Bedford Deanery</v>
      </c>
      <c r="N8346" t="str">
        <f>VLOOKUP($J8346,Ref!$D:$H,5,0)</f>
        <v>Archdeaconry of Bedford</v>
      </c>
      <c r="S8346">
        <v>5000</v>
      </c>
    </row>
    <row r="8347" spans="1:19" x14ac:dyDescent="0.3">
      <c r="A8347">
        <v>2024</v>
      </c>
      <c r="C8347" t="str">
        <f>IF(GETPIVOTDATA("PS % recovery",Sheet4!$B$5,"Parish Name",K8347)&gt;99.949%,"OK","No")</f>
        <v>OK</v>
      </c>
      <c r="D8347" t="e">
        <f>VLOOKUP(J8347,'Ref2'!C:E,3,0)</f>
        <v>#N/A</v>
      </c>
      <c r="F8347">
        <v>5</v>
      </c>
      <c r="I8347" t="e">
        <f>VLOOKUP(J8347,Ref!L:M,2,0)</f>
        <v>#N/A</v>
      </c>
      <c r="J8347" t="s">
        <v>1337</v>
      </c>
      <c r="K8347" t="str">
        <f>VLOOKUP($J8347,Ref!$D:$H,2,0)</f>
        <v xml:space="preserve">Biggleswade                                  </v>
      </c>
      <c r="L8347" t="str">
        <f>VLOOKUP($J8347,Ref!$D:$H,3,0)</f>
        <v>Biggleswade</v>
      </c>
      <c r="M8347" t="str">
        <f>VLOOKUP($J8347,Ref!$D:$H,4,0)</f>
        <v xml:space="preserve">Biggleswade Deanery </v>
      </c>
      <c r="N8347" t="str">
        <f>VLOOKUP($J8347,Ref!$D:$H,5,0)</f>
        <v>Archdeaconry of Bedford</v>
      </c>
      <c r="S8347">
        <v>6404</v>
      </c>
    </row>
    <row r="8348" spans="1:19" x14ac:dyDescent="0.3">
      <c r="A8348">
        <v>2024</v>
      </c>
      <c r="C8348" t="str">
        <f>IF(GETPIVOTDATA("PS % recovery",Sheet4!$B$5,"Parish Name",K8348)&gt;99.949%,"OK","No")</f>
        <v>OK</v>
      </c>
      <c r="D8348" t="e">
        <f>VLOOKUP(J8348,'Ref2'!C:E,3,0)</f>
        <v>#N/A</v>
      </c>
      <c r="F8348">
        <v>5</v>
      </c>
      <c r="I8348" t="e">
        <f>VLOOKUP(J8348,Ref!L:M,2,0)</f>
        <v>#N/A</v>
      </c>
      <c r="J8348" t="s">
        <v>1339</v>
      </c>
      <c r="K8348" t="str">
        <f>VLOOKUP($J8348,Ref!$D:$H,2,0)</f>
        <v xml:space="preserve">Blunham                                      </v>
      </c>
      <c r="L8348" t="str">
        <f>VLOOKUP($J8348,Ref!$D:$H,3,0)</f>
        <v>The Riversmeet Benefice</v>
      </c>
      <c r="M8348" t="str">
        <f>VLOOKUP($J8348,Ref!$D:$H,4,0)</f>
        <v xml:space="preserve">Biggleswade Deanery </v>
      </c>
      <c r="N8348" t="str">
        <f>VLOOKUP($J8348,Ref!$D:$H,5,0)</f>
        <v>Archdeaconry of Bedford</v>
      </c>
      <c r="S8348">
        <v>1500</v>
      </c>
    </row>
    <row r="8349" spans="1:19" x14ac:dyDescent="0.3">
      <c r="A8349">
        <v>2024</v>
      </c>
      <c r="C8349" t="str">
        <f>IF(GETPIVOTDATA("PS % recovery",Sheet4!$B$5,"Parish Name",K8349)&gt;99.949%,"OK","No")</f>
        <v>No</v>
      </c>
      <c r="D8349" t="e">
        <f>VLOOKUP(J8349,'Ref2'!C:E,3,0)</f>
        <v>#N/A</v>
      </c>
      <c r="F8349">
        <v>5</v>
      </c>
      <c r="I8349" t="e">
        <f>VLOOKUP(J8349,Ref!L:M,2,0)</f>
        <v>#N/A</v>
      </c>
      <c r="J8349" t="s">
        <v>841</v>
      </c>
      <c r="K8349" t="str">
        <f>VLOOKUP($J8349,Ref!$D:$H,2,0)</f>
        <v xml:space="preserve">Caldecote, All Saints                        </v>
      </c>
      <c r="L8349" t="str">
        <f>VLOOKUP($J8349,Ref!$D:$H,3,0)</f>
        <v>Caldecote, Northill and Old Warden</v>
      </c>
      <c r="M8349" t="str">
        <f>VLOOKUP($J8349,Ref!$D:$H,4,0)</f>
        <v xml:space="preserve">Biggleswade Deanery </v>
      </c>
      <c r="N8349" t="str">
        <f>VLOOKUP($J8349,Ref!$D:$H,5,0)</f>
        <v>Archdeaconry of Bedford</v>
      </c>
      <c r="S8349">
        <v>0</v>
      </c>
    </row>
    <row r="8350" spans="1:19" x14ac:dyDescent="0.3">
      <c r="A8350">
        <v>2024</v>
      </c>
      <c r="C8350" t="str">
        <f>IF(GETPIVOTDATA("PS % recovery",Sheet4!$B$5,"Parish Name",K8350)&gt;99.949%,"OK","No")</f>
        <v>OK</v>
      </c>
      <c r="D8350" t="e">
        <f>VLOOKUP(J8350,'Ref2'!C:E,3,0)</f>
        <v>#N/A</v>
      </c>
      <c r="F8350">
        <v>5</v>
      </c>
      <c r="I8350" t="e">
        <f>VLOOKUP(J8350,Ref!L:M,2,0)</f>
        <v>#N/A</v>
      </c>
      <c r="J8350" t="s">
        <v>1346</v>
      </c>
      <c r="K8350" t="str">
        <f>VLOOKUP($J8350,Ref!$D:$H,2,0)</f>
        <v xml:space="preserve">Cockayne Hatley                              </v>
      </c>
      <c r="L8350" t="str">
        <f>VLOOKUP($J8350,Ref!$D:$H,3,0)</f>
        <v>Potton with Sutton and Cockayne Hatley</v>
      </c>
      <c r="M8350" t="str">
        <f>VLOOKUP($J8350,Ref!$D:$H,4,0)</f>
        <v xml:space="preserve">Biggleswade Deanery </v>
      </c>
      <c r="N8350" t="str">
        <f>VLOOKUP($J8350,Ref!$D:$H,5,0)</f>
        <v>Archdeaconry of Bedford</v>
      </c>
      <c r="S8350">
        <v>250</v>
      </c>
    </row>
    <row r="8351" spans="1:19" x14ac:dyDescent="0.3">
      <c r="A8351">
        <v>2024</v>
      </c>
      <c r="C8351" t="str">
        <f>IF(GETPIVOTDATA("PS % recovery",Sheet4!$B$5,"Parish Name",K8351)&gt;99.949%,"OK","No")</f>
        <v>OK</v>
      </c>
      <c r="D8351" t="e">
        <f>VLOOKUP(J8351,'Ref2'!C:E,3,0)</f>
        <v>#N/A</v>
      </c>
      <c r="F8351">
        <v>5</v>
      </c>
      <c r="I8351" t="e">
        <f>VLOOKUP(J8351,Ref!L:M,2,0)</f>
        <v>#N/A</v>
      </c>
      <c r="J8351" t="s">
        <v>1352</v>
      </c>
      <c r="K8351" t="str">
        <f>VLOOKUP($J8351,Ref!$D:$H,2,0)</f>
        <v xml:space="preserve">Cople                                        </v>
      </c>
      <c r="L8351" t="str">
        <f>VLOOKUP($J8351,Ref!$D:$H,3,0)</f>
        <v>Cople, Moggerhanger and Willington</v>
      </c>
      <c r="M8351" t="str">
        <f>VLOOKUP($J8351,Ref!$D:$H,4,0)</f>
        <v xml:space="preserve">Biggleswade Deanery </v>
      </c>
      <c r="N8351" t="str">
        <f>VLOOKUP($J8351,Ref!$D:$H,5,0)</f>
        <v>Archdeaconry of Bedford</v>
      </c>
      <c r="S8351">
        <v>500</v>
      </c>
    </row>
    <row r="8352" spans="1:19" x14ac:dyDescent="0.3">
      <c r="A8352">
        <v>2024</v>
      </c>
      <c r="C8352" t="str">
        <f>IF(GETPIVOTDATA("PS % recovery",Sheet4!$B$5,"Parish Name",K8352)&gt;99.949%,"OK","No")</f>
        <v>No</v>
      </c>
      <c r="D8352" t="e">
        <f>VLOOKUP(J8352,'Ref2'!C:E,3,0)</f>
        <v>#N/A</v>
      </c>
      <c r="F8352">
        <v>5</v>
      </c>
      <c r="I8352" t="e">
        <f>VLOOKUP(J8352,Ref!L:M,2,0)</f>
        <v>#N/A</v>
      </c>
      <c r="J8352" t="s">
        <v>1358</v>
      </c>
      <c r="K8352" t="str">
        <f>VLOOKUP($J8352,Ref!$D:$H,2,0)</f>
        <v xml:space="preserve">Dunton                                       </v>
      </c>
      <c r="L8352" t="str">
        <f>VLOOKUP($J8352,Ref!$D:$H,3,0)</f>
        <v>Dunton with Wrestlingworth and Eyeworth</v>
      </c>
      <c r="M8352" t="str">
        <f>VLOOKUP($J8352,Ref!$D:$H,4,0)</f>
        <v xml:space="preserve">Biggleswade Deanery </v>
      </c>
      <c r="N8352" t="str">
        <f>VLOOKUP($J8352,Ref!$D:$H,5,0)</f>
        <v>Archdeaconry of Bedford</v>
      </c>
      <c r="S8352">
        <v>750</v>
      </c>
    </row>
    <row r="8353" spans="1:19" x14ac:dyDescent="0.3">
      <c r="A8353">
        <v>2024</v>
      </c>
      <c r="C8353" t="str">
        <f>IF(GETPIVOTDATA("PS % recovery",Sheet4!$B$5,"Parish Name",K8353)&gt;99.949%,"OK","No")</f>
        <v>OK</v>
      </c>
      <c r="D8353" t="str">
        <f>VLOOKUP(J8353,'Ref2'!C:E,3,0)</f>
        <v>LLF</v>
      </c>
      <c r="F8353">
        <v>5</v>
      </c>
      <c r="I8353" t="e">
        <f>VLOOKUP(J8353,Ref!L:M,2,0)</f>
        <v>#N/A</v>
      </c>
      <c r="J8353" t="s">
        <v>1364</v>
      </c>
      <c r="K8353" t="str">
        <f>VLOOKUP($J8353,Ref!$D:$H,2,0)</f>
        <v xml:space="preserve">Eaton Socon                                  </v>
      </c>
      <c r="L8353" t="str">
        <f>VLOOKUP($J8353,Ref!$D:$H,3,0)</f>
        <v>Eaton Socon</v>
      </c>
      <c r="M8353" t="str">
        <f>VLOOKUP($J8353,Ref!$D:$H,4,0)</f>
        <v xml:space="preserve">Biggleswade Deanery </v>
      </c>
      <c r="N8353" t="str">
        <f>VLOOKUP($J8353,Ref!$D:$H,5,0)</f>
        <v>Archdeaconry of Bedford</v>
      </c>
      <c r="S8353">
        <v>6740</v>
      </c>
    </row>
    <row r="8354" spans="1:19" x14ac:dyDescent="0.3">
      <c r="A8354">
        <v>2024</v>
      </c>
      <c r="C8354" t="str">
        <f>IF(GETPIVOTDATA("PS % recovery",Sheet4!$B$5,"Parish Name",K8354)&gt;99.949%,"OK","No")</f>
        <v>No</v>
      </c>
      <c r="D8354" t="e">
        <f>VLOOKUP(J8354,'Ref2'!C:E,3,0)</f>
        <v>#N/A</v>
      </c>
      <c r="F8354">
        <v>5</v>
      </c>
      <c r="I8354" t="e">
        <f>VLOOKUP(J8354,Ref!L:M,2,0)</f>
        <v>#N/A</v>
      </c>
      <c r="J8354" t="s">
        <v>1362</v>
      </c>
      <c r="K8354" t="str">
        <f>VLOOKUP($J8354,Ref!$D:$H,2,0)</f>
        <v xml:space="preserve">Eyeworth                                     </v>
      </c>
      <c r="L8354" t="str">
        <f>VLOOKUP($J8354,Ref!$D:$H,3,0)</f>
        <v>Dunton with Wrestlingworth and Eyeworth</v>
      </c>
      <c r="M8354" t="str">
        <f>VLOOKUP($J8354,Ref!$D:$H,4,0)</f>
        <v xml:space="preserve">Biggleswade Deanery </v>
      </c>
      <c r="N8354" t="str">
        <f>VLOOKUP($J8354,Ref!$D:$H,5,0)</f>
        <v>Archdeaconry of Bedford</v>
      </c>
      <c r="S8354">
        <v>125</v>
      </c>
    </row>
    <row r="8355" spans="1:19" x14ac:dyDescent="0.3">
      <c r="A8355">
        <v>2024</v>
      </c>
      <c r="C8355" t="str">
        <f>IF(GETPIVOTDATA("PS % recovery",Sheet4!$B$5,"Parish Name",K8355)&gt;99.949%,"OK","No")</f>
        <v>OK</v>
      </c>
      <c r="D8355" t="e">
        <f>VLOOKUP(J8355,'Ref2'!C:E,3,0)</f>
        <v>#N/A</v>
      </c>
      <c r="F8355">
        <v>5</v>
      </c>
      <c r="I8355" t="e">
        <f>VLOOKUP(J8355,Ref!L:M,2,0)</f>
        <v>#N/A</v>
      </c>
      <c r="J8355" t="s">
        <v>1366</v>
      </c>
      <c r="K8355" t="str">
        <f>VLOOKUP($J8355,Ref!$D:$H,2,0)</f>
        <v xml:space="preserve">Great Barford                                </v>
      </c>
      <c r="L8355" t="str">
        <f>VLOOKUP($J8355,Ref!$D:$H,3,0)</f>
        <v>The Riversmeet Benefice</v>
      </c>
      <c r="M8355" t="str">
        <f>VLOOKUP($J8355,Ref!$D:$H,4,0)</f>
        <v xml:space="preserve">Biggleswade Deanery </v>
      </c>
      <c r="N8355" t="str">
        <f>VLOOKUP($J8355,Ref!$D:$H,5,0)</f>
        <v>Archdeaconry of Bedford</v>
      </c>
      <c r="S8355">
        <v>1682</v>
      </c>
    </row>
    <row r="8356" spans="1:19" x14ac:dyDescent="0.3">
      <c r="A8356">
        <v>2024</v>
      </c>
      <c r="C8356" t="str">
        <f>IF(GETPIVOTDATA("PS % recovery",Sheet4!$B$5,"Parish Name",K8356)&gt;99.949%,"OK","No")</f>
        <v>No</v>
      </c>
      <c r="D8356" t="e">
        <f>VLOOKUP(J8356,'Ref2'!C:E,3,0)</f>
        <v>#N/A</v>
      </c>
      <c r="F8356">
        <v>5</v>
      </c>
      <c r="I8356" t="e">
        <f>VLOOKUP(J8356,Ref!L:M,2,0)</f>
        <v>#N/A</v>
      </c>
      <c r="J8356" t="s">
        <v>1356</v>
      </c>
      <c r="K8356" t="str">
        <f>VLOOKUP($J8356,Ref!$D:$H,2,0)</f>
        <v xml:space="preserve">Moggerhanger                                 </v>
      </c>
      <c r="L8356" t="str">
        <f>VLOOKUP($J8356,Ref!$D:$H,3,0)</f>
        <v>Cople, Moggerhanger and Willington</v>
      </c>
      <c r="M8356" t="str">
        <f>VLOOKUP($J8356,Ref!$D:$H,4,0)</f>
        <v xml:space="preserve">Biggleswade Deanery </v>
      </c>
      <c r="N8356" t="str">
        <f>VLOOKUP($J8356,Ref!$D:$H,5,0)</f>
        <v>Archdeaconry of Bedford</v>
      </c>
      <c r="S8356">
        <v>800</v>
      </c>
    </row>
    <row r="8357" spans="1:19" x14ac:dyDescent="0.3">
      <c r="A8357">
        <v>2024</v>
      </c>
      <c r="C8357" t="str">
        <f>IF(GETPIVOTDATA("PS % recovery",Sheet4!$B$5,"Parish Name",K8357)&gt;99.949%,"OK","No")</f>
        <v>OK</v>
      </c>
      <c r="D8357" t="e">
        <f>VLOOKUP(J8357,'Ref2'!C:E,3,0)</f>
        <v>#N/A</v>
      </c>
      <c r="F8357">
        <v>5</v>
      </c>
      <c r="I8357" t="e">
        <f>VLOOKUP(J8357,Ref!L:M,2,0)</f>
        <v>#N/A</v>
      </c>
      <c r="J8357" t="s">
        <v>842</v>
      </c>
      <c r="K8357" t="str">
        <f>VLOOKUP($J8357,Ref!$D:$H,2,0)</f>
        <v xml:space="preserve">Northill                                     </v>
      </c>
      <c r="L8357" t="str">
        <f>VLOOKUP($J8357,Ref!$D:$H,3,0)</f>
        <v>Caldecote, Northill and Old Warden</v>
      </c>
      <c r="M8357" t="str">
        <f>VLOOKUP($J8357,Ref!$D:$H,4,0)</f>
        <v xml:space="preserve">Biggleswade Deanery </v>
      </c>
      <c r="N8357" t="str">
        <f>VLOOKUP($J8357,Ref!$D:$H,5,0)</f>
        <v>Archdeaconry of Bedford</v>
      </c>
      <c r="S8357">
        <v>0</v>
      </c>
    </row>
    <row r="8358" spans="1:19" x14ac:dyDescent="0.3">
      <c r="A8358">
        <v>2024</v>
      </c>
      <c r="C8358" t="str">
        <f>IF(GETPIVOTDATA("PS % recovery",Sheet4!$B$5,"Parish Name",K8358)&gt;99.949%,"OK","No")</f>
        <v>OK</v>
      </c>
      <c r="D8358" t="e">
        <f>VLOOKUP(J8358,'Ref2'!C:E,3,0)</f>
        <v>#N/A</v>
      </c>
      <c r="F8358">
        <v>5</v>
      </c>
      <c r="I8358" t="e">
        <f>VLOOKUP(J8358,Ref!L:M,2,0)</f>
        <v>#N/A</v>
      </c>
      <c r="J8358" t="s">
        <v>844</v>
      </c>
      <c r="K8358" t="str">
        <f>VLOOKUP($J8358,Ref!$D:$H,2,0)</f>
        <v xml:space="preserve">Old Warden                                   </v>
      </c>
      <c r="L8358" t="str">
        <f>VLOOKUP($J8358,Ref!$D:$H,3,0)</f>
        <v>Caldecote, Northill and Old Warden</v>
      </c>
      <c r="M8358" t="str">
        <f>VLOOKUP($J8358,Ref!$D:$H,4,0)</f>
        <v xml:space="preserve">Biggleswade Deanery </v>
      </c>
      <c r="N8358" t="str">
        <f>VLOOKUP($J8358,Ref!$D:$H,5,0)</f>
        <v>Archdeaconry of Bedford</v>
      </c>
      <c r="S8358">
        <v>494</v>
      </c>
    </row>
    <row r="8359" spans="1:19" x14ac:dyDescent="0.3">
      <c r="A8359">
        <v>2024</v>
      </c>
      <c r="C8359" t="str">
        <f>IF(GETPIVOTDATA("PS % recovery",Sheet4!$B$5,"Parish Name",K8359)&gt;99.949%,"OK","No")</f>
        <v>No</v>
      </c>
      <c r="D8359" t="e">
        <f>VLOOKUP(J8359,'Ref2'!C:E,3,0)</f>
        <v>#N/A</v>
      </c>
      <c r="F8359">
        <v>5</v>
      </c>
      <c r="I8359" t="e">
        <f>VLOOKUP(J8359,Ref!L:M,2,0)</f>
        <v>#N/A</v>
      </c>
      <c r="J8359" t="s">
        <v>1348</v>
      </c>
      <c r="K8359" t="str">
        <f>VLOOKUP($J8359,Ref!$D:$H,2,0)</f>
        <v xml:space="preserve">Potton                                       </v>
      </c>
      <c r="L8359" t="str">
        <f>VLOOKUP($J8359,Ref!$D:$H,3,0)</f>
        <v>Potton with Sutton and Cockayne Hatley</v>
      </c>
      <c r="M8359" t="str">
        <f>VLOOKUP($J8359,Ref!$D:$H,4,0)</f>
        <v xml:space="preserve">Biggleswade Deanery </v>
      </c>
      <c r="N8359" t="str">
        <f>VLOOKUP($J8359,Ref!$D:$H,5,0)</f>
        <v>Archdeaconry of Bedford</v>
      </c>
      <c r="S8359">
        <v>2000</v>
      </c>
    </row>
    <row r="8360" spans="1:19" x14ac:dyDescent="0.3">
      <c r="A8360">
        <v>2024</v>
      </c>
      <c r="C8360" t="str">
        <f>IF(GETPIVOTDATA("PS % recovery",Sheet4!$B$5,"Parish Name",K8360)&gt;99.949%,"OK","No")</f>
        <v>OK</v>
      </c>
      <c r="D8360" t="e">
        <f>VLOOKUP(J8360,'Ref2'!C:E,3,0)</f>
        <v>#N/A</v>
      </c>
      <c r="F8360">
        <v>5</v>
      </c>
      <c r="I8360" t="e">
        <f>VLOOKUP(J8360,Ref!L:M,2,0)</f>
        <v>#N/A</v>
      </c>
      <c r="J8360" t="s">
        <v>1368</v>
      </c>
      <c r="K8360" t="str">
        <f>VLOOKUP($J8360,Ref!$D:$H,2,0)</f>
        <v xml:space="preserve">Roxton                                       </v>
      </c>
      <c r="L8360" t="str">
        <f>VLOOKUP($J8360,Ref!$D:$H,3,0)</f>
        <v>The Riversmeet Benefice</v>
      </c>
      <c r="M8360" t="str">
        <f>VLOOKUP($J8360,Ref!$D:$H,4,0)</f>
        <v xml:space="preserve">Biggleswade Deanery </v>
      </c>
      <c r="N8360" t="str">
        <f>VLOOKUP($J8360,Ref!$D:$H,5,0)</f>
        <v>Archdeaconry of Bedford</v>
      </c>
      <c r="S8360">
        <v>1108</v>
      </c>
    </row>
    <row r="8361" spans="1:19" x14ac:dyDescent="0.3">
      <c r="A8361">
        <v>2024</v>
      </c>
      <c r="C8361" t="str">
        <f>IF(GETPIVOTDATA("PS % recovery",Sheet4!$B$5,"Parish Name",K8361)&gt;99.949%,"OK","No")</f>
        <v>No</v>
      </c>
      <c r="D8361" t="e">
        <f>VLOOKUP(J8361,'Ref2'!C:E,3,0)</f>
        <v>#N/A</v>
      </c>
      <c r="F8361">
        <v>5</v>
      </c>
      <c r="I8361" t="e">
        <f>VLOOKUP(J8361,Ref!L:M,2,0)</f>
        <v>#N/A</v>
      </c>
      <c r="J8361" t="s">
        <v>846</v>
      </c>
      <c r="K8361" t="str">
        <f>VLOOKUP($J8361,Ref!$D:$H,2,0)</f>
        <v xml:space="preserve">Sandy                                        </v>
      </c>
      <c r="L8361" t="str">
        <f>VLOOKUP($J8361,Ref!$D:$H,3,0)</f>
        <v>Sandy</v>
      </c>
      <c r="M8361" t="str">
        <f>VLOOKUP($J8361,Ref!$D:$H,4,0)</f>
        <v xml:space="preserve">Biggleswade Deanery </v>
      </c>
      <c r="N8361" t="str">
        <f>VLOOKUP($J8361,Ref!$D:$H,5,0)</f>
        <v>Archdeaconry of Bedford</v>
      </c>
      <c r="S8361">
        <v>5000</v>
      </c>
    </row>
    <row r="8362" spans="1:19" x14ac:dyDescent="0.3">
      <c r="A8362">
        <v>2024</v>
      </c>
      <c r="C8362" t="str">
        <f>IF(GETPIVOTDATA("PS % recovery",Sheet4!$B$5,"Parish Name",K8362)&gt;99.949%,"OK","No")</f>
        <v>OK</v>
      </c>
      <c r="D8362" t="e">
        <f>VLOOKUP(J8362,'Ref2'!C:E,3,0)</f>
        <v>#N/A</v>
      </c>
      <c r="F8362">
        <v>5</v>
      </c>
      <c r="I8362" t="e">
        <f>VLOOKUP(J8362,Ref!L:M,2,0)</f>
        <v>#N/A</v>
      </c>
      <c r="J8362" t="s">
        <v>1350</v>
      </c>
      <c r="K8362" t="str">
        <f>VLOOKUP($J8362,Ref!$D:$H,2,0)</f>
        <v xml:space="preserve">Sutton                                       </v>
      </c>
      <c r="L8362" t="str">
        <f>VLOOKUP($J8362,Ref!$D:$H,3,0)</f>
        <v>Potton with Sutton and Cockayne Hatley</v>
      </c>
      <c r="M8362" t="str">
        <f>VLOOKUP($J8362,Ref!$D:$H,4,0)</f>
        <v xml:space="preserve">Biggleswade Deanery </v>
      </c>
      <c r="N8362" t="str">
        <f>VLOOKUP($J8362,Ref!$D:$H,5,0)</f>
        <v>Archdeaconry of Bedford</v>
      </c>
      <c r="S8362">
        <v>0</v>
      </c>
    </row>
    <row r="8363" spans="1:19" x14ac:dyDescent="0.3">
      <c r="A8363">
        <v>2024</v>
      </c>
      <c r="C8363" t="str">
        <f>IF(GETPIVOTDATA("PS % recovery",Sheet4!$B$5,"Parish Name",K8363)&gt;99.949%,"OK","No")</f>
        <v>No</v>
      </c>
      <c r="D8363" t="e">
        <f>VLOOKUP(J8363,'Ref2'!C:E,3,0)</f>
        <v>#N/A</v>
      </c>
      <c r="F8363">
        <v>5</v>
      </c>
      <c r="I8363" t="e">
        <f>VLOOKUP(J8363,Ref!L:M,2,0)</f>
        <v>#N/A</v>
      </c>
      <c r="J8363" t="s">
        <v>1341</v>
      </c>
      <c r="K8363" t="str">
        <f>VLOOKUP($J8363,Ref!$D:$H,2,0)</f>
        <v xml:space="preserve">Tempsford with Little Barford                </v>
      </c>
      <c r="L8363" t="str">
        <f>VLOOKUP($J8363,Ref!$D:$H,3,0)</f>
        <v>The Riversmeet Benefice</v>
      </c>
      <c r="M8363" t="str">
        <f>VLOOKUP($J8363,Ref!$D:$H,4,0)</f>
        <v xml:space="preserve">Biggleswade Deanery </v>
      </c>
      <c r="N8363" t="str">
        <f>VLOOKUP($J8363,Ref!$D:$H,5,0)</f>
        <v>Archdeaconry of Bedford</v>
      </c>
      <c r="S8363">
        <v>0</v>
      </c>
    </row>
    <row r="8364" spans="1:19" x14ac:dyDescent="0.3">
      <c r="A8364">
        <v>2024</v>
      </c>
      <c r="C8364" t="str">
        <f>IF(GETPIVOTDATA("PS % recovery",Sheet4!$B$5,"Parish Name",K8364)&gt;99.949%,"OK","No")</f>
        <v>OK</v>
      </c>
      <c r="D8364" t="e">
        <f>VLOOKUP(J8364,'Ref2'!C:E,3,0)</f>
        <v>#N/A</v>
      </c>
      <c r="F8364">
        <v>5</v>
      </c>
      <c r="I8364" t="e">
        <f>VLOOKUP(J8364,Ref!L:M,2,0)</f>
        <v>#N/A</v>
      </c>
      <c r="J8364" t="s">
        <v>1354</v>
      </c>
      <c r="K8364" t="str">
        <f>VLOOKUP($J8364,Ref!$D:$H,2,0)</f>
        <v xml:space="preserve">Willington                                   </v>
      </c>
      <c r="L8364" t="str">
        <f>VLOOKUP($J8364,Ref!$D:$H,3,0)</f>
        <v>Cople, Moggerhanger and Willington</v>
      </c>
      <c r="M8364" t="str">
        <f>VLOOKUP($J8364,Ref!$D:$H,4,0)</f>
        <v xml:space="preserve">Biggleswade Deanery </v>
      </c>
      <c r="N8364" t="str">
        <f>VLOOKUP($J8364,Ref!$D:$H,5,0)</f>
        <v>Archdeaconry of Bedford</v>
      </c>
      <c r="S8364">
        <v>1800</v>
      </c>
    </row>
    <row r="8365" spans="1:19" x14ac:dyDescent="0.3">
      <c r="A8365">
        <v>2024</v>
      </c>
      <c r="C8365" t="str">
        <f>IF(GETPIVOTDATA("PS % recovery",Sheet4!$B$5,"Parish Name",K8365)&gt;99.949%,"OK","No")</f>
        <v>No</v>
      </c>
      <c r="D8365" t="e">
        <f>VLOOKUP(J8365,'Ref2'!C:E,3,0)</f>
        <v>#N/A</v>
      </c>
      <c r="F8365">
        <v>5</v>
      </c>
      <c r="I8365" t="e">
        <f>VLOOKUP(J8365,Ref!L:M,2,0)</f>
        <v>#N/A</v>
      </c>
      <c r="J8365" t="s">
        <v>1360</v>
      </c>
      <c r="K8365" t="str">
        <f>VLOOKUP($J8365,Ref!$D:$H,2,0)</f>
        <v xml:space="preserve">Wrestlingworth                               </v>
      </c>
      <c r="L8365" t="str">
        <f>VLOOKUP($J8365,Ref!$D:$H,3,0)</f>
        <v>Dunton with Wrestlingworth and Eyeworth</v>
      </c>
      <c r="M8365" t="str">
        <f>VLOOKUP($J8365,Ref!$D:$H,4,0)</f>
        <v xml:space="preserve">Biggleswade Deanery </v>
      </c>
      <c r="N8365" t="str">
        <f>VLOOKUP($J8365,Ref!$D:$H,5,0)</f>
        <v>Archdeaconry of Bedford</v>
      </c>
      <c r="S8365">
        <v>200</v>
      </c>
    </row>
    <row r="8366" spans="1:19" x14ac:dyDescent="0.3">
      <c r="A8366">
        <v>2024</v>
      </c>
      <c r="C8366" t="str">
        <f>IF(GETPIVOTDATA("PS % recovery",Sheet4!$B$5,"Parish Name",K8366)&gt;99.949%,"OK","No")</f>
        <v>OK</v>
      </c>
      <c r="D8366" t="e">
        <f>VLOOKUP(J8366,'Ref2'!C:E,3,0)</f>
        <v>#N/A</v>
      </c>
      <c r="F8366">
        <v>5</v>
      </c>
      <c r="I8366" t="e">
        <f>VLOOKUP(J8366,Ref!L:M,2,0)</f>
        <v>#N/A</v>
      </c>
      <c r="J8366" t="s">
        <v>1371</v>
      </c>
      <c r="K8366" t="str">
        <f>VLOOKUP($J8366,Ref!$D:$H,2,0)</f>
        <v xml:space="preserve">Billington                                   </v>
      </c>
      <c r="L8366" t="str">
        <f>VLOOKUP($J8366,Ref!$D:$H,3,0)</f>
        <v>Ouzel Valley Team Ministry</v>
      </c>
      <c r="M8366" t="str">
        <f>VLOOKUP($J8366,Ref!$D:$H,4,0)</f>
        <v>Dunstable Deanery</v>
      </c>
      <c r="N8366" t="str">
        <f>VLOOKUP($J8366,Ref!$D:$H,5,0)</f>
        <v>Archdeaconry of Bedford</v>
      </c>
      <c r="S8366">
        <v>2259.5</v>
      </c>
    </row>
    <row r="8367" spans="1:19" x14ac:dyDescent="0.3">
      <c r="A8367">
        <v>2024</v>
      </c>
      <c r="C8367" t="str">
        <f>IF(GETPIVOTDATA("PS % recovery",Sheet4!$B$5,"Parish Name",K8367)&gt;99.949%,"OK","No")</f>
        <v>No</v>
      </c>
      <c r="D8367" t="e">
        <f>VLOOKUP(J8367,'Ref2'!C:E,3,0)</f>
        <v>#N/A</v>
      </c>
      <c r="F8367">
        <v>5</v>
      </c>
      <c r="I8367" t="e">
        <f>VLOOKUP(J8367,Ref!L:M,2,0)</f>
        <v>#N/A</v>
      </c>
      <c r="J8367" t="s">
        <v>1380</v>
      </c>
      <c r="K8367" t="str">
        <f>VLOOKUP($J8367,Ref!$D:$H,2,0)</f>
        <v xml:space="preserve">Chalgrave                                    </v>
      </c>
      <c r="L8367" t="str">
        <f>VLOOKUP($J8367,Ref!$D:$H,3,0)</f>
        <v>Toddington and Chalgrave</v>
      </c>
      <c r="M8367" t="str">
        <f>VLOOKUP($J8367,Ref!$D:$H,4,0)</f>
        <v>Dunstable Deanery</v>
      </c>
      <c r="N8367" t="str">
        <f>VLOOKUP($J8367,Ref!$D:$H,5,0)</f>
        <v>Archdeaconry of Bedford</v>
      </c>
      <c r="S8367">
        <v>0</v>
      </c>
    </row>
    <row r="8368" spans="1:19" x14ac:dyDescent="0.3">
      <c r="A8368">
        <v>2024</v>
      </c>
      <c r="C8368" t="str">
        <f>IF(GETPIVOTDATA("PS % recovery",Sheet4!$B$5,"Parish Name",K8368)&gt;99.949%,"OK","No")</f>
        <v>OK</v>
      </c>
      <c r="D8368" t="e">
        <f>VLOOKUP(J8368,'Ref2'!C:E,3,0)</f>
        <v>#N/A</v>
      </c>
      <c r="F8368">
        <v>5</v>
      </c>
      <c r="I8368" t="e">
        <f>VLOOKUP(J8368,Ref!L:M,2,0)</f>
        <v>#N/A</v>
      </c>
      <c r="J8368" t="s">
        <v>1384</v>
      </c>
      <c r="K8368" t="str">
        <f>VLOOKUP($J8368,Ref!$D:$H,2,0)</f>
        <v xml:space="preserve">Dunstable                                    </v>
      </c>
      <c r="L8368" t="str">
        <f>VLOOKUP($J8368,Ref!$D:$H,3,0)</f>
        <v>Dunstable Team Ministry</v>
      </c>
      <c r="M8368" t="str">
        <f>VLOOKUP($J8368,Ref!$D:$H,4,0)</f>
        <v>Dunstable Deanery</v>
      </c>
      <c r="N8368" t="str">
        <f>VLOOKUP($J8368,Ref!$D:$H,5,0)</f>
        <v>Archdeaconry of Bedford</v>
      </c>
      <c r="S8368">
        <v>12489.5</v>
      </c>
    </row>
    <row r="8369" spans="1:19" x14ac:dyDescent="0.3">
      <c r="A8369">
        <v>2024</v>
      </c>
      <c r="C8369" t="str">
        <f>IF(GETPIVOTDATA("PS % recovery",Sheet4!$B$5,"Parish Name",K8369)&gt;99.949%,"OK","No")</f>
        <v>OK</v>
      </c>
      <c r="D8369" t="e">
        <f>VLOOKUP(J8369,'Ref2'!C:E,3,0)</f>
        <v>#N/A</v>
      </c>
      <c r="F8369">
        <v>5</v>
      </c>
      <c r="I8369" t="e">
        <f>VLOOKUP(J8369,Ref!L:M,2,0)</f>
        <v>#N/A</v>
      </c>
      <c r="J8369" t="s">
        <v>1386</v>
      </c>
      <c r="K8369" t="str">
        <f>VLOOKUP($J8369,Ref!$D:$H,2,0)</f>
        <v xml:space="preserve">Eaton Bray with Edlesborough                 </v>
      </c>
      <c r="L8369" t="str">
        <f>VLOOKUP($J8369,Ref!$D:$H,3,0)</f>
        <v>Eaton Bray with Edlesborough</v>
      </c>
      <c r="M8369" t="str">
        <f>VLOOKUP($J8369,Ref!$D:$H,4,0)</f>
        <v>Dunstable Deanery</v>
      </c>
      <c r="N8369" t="str">
        <f>VLOOKUP($J8369,Ref!$D:$H,5,0)</f>
        <v>Archdeaconry of Bedford</v>
      </c>
      <c r="S8369">
        <v>5605</v>
      </c>
    </row>
    <row r="8370" spans="1:19" x14ac:dyDescent="0.3">
      <c r="A8370">
        <v>2024</v>
      </c>
      <c r="C8370" t="str">
        <f>IF(GETPIVOTDATA("PS % recovery",Sheet4!$B$5,"Parish Name",K8370)&gt;99.949%,"OK","No")</f>
        <v>No</v>
      </c>
      <c r="D8370" t="e">
        <f>VLOOKUP(J8370,'Ref2'!C:E,3,0)</f>
        <v>#N/A</v>
      </c>
      <c r="F8370">
        <v>5</v>
      </c>
      <c r="I8370" t="e">
        <f>VLOOKUP(J8370,Ref!L:M,2,0)</f>
        <v>#N/A</v>
      </c>
      <c r="J8370" t="s">
        <v>1388</v>
      </c>
      <c r="K8370" t="str">
        <f>VLOOKUP($J8370,Ref!$D:$H,2,0)</f>
        <v xml:space="preserve">Heath and Reach with Egginton                </v>
      </c>
      <c r="L8370" t="str">
        <f>VLOOKUP($J8370,Ref!$D:$H,3,0)</f>
        <v>Ouzel Valley Team Ministry</v>
      </c>
      <c r="M8370" t="str">
        <f>VLOOKUP($J8370,Ref!$D:$H,4,0)</f>
        <v>Dunstable Deanery</v>
      </c>
      <c r="N8370" t="str">
        <f>VLOOKUP($J8370,Ref!$D:$H,5,0)</f>
        <v>Archdeaconry of Bedford</v>
      </c>
      <c r="S8370">
        <v>3000</v>
      </c>
    </row>
    <row r="8371" spans="1:19" x14ac:dyDescent="0.3">
      <c r="A8371">
        <v>2024</v>
      </c>
      <c r="C8371" t="str">
        <f>IF(GETPIVOTDATA("PS % recovery",Sheet4!$B$5,"Parish Name",K8371)&gt;99.949%,"OK","No")</f>
        <v>OK</v>
      </c>
      <c r="D8371" t="e">
        <f>VLOOKUP(J8371,'Ref2'!C:E,3,0)</f>
        <v>#N/A</v>
      </c>
      <c r="F8371">
        <v>5</v>
      </c>
      <c r="I8371" t="e">
        <f>VLOOKUP(J8371,Ref!L:M,2,0)</f>
        <v>#N/A</v>
      </c>
      <c r="J8371" t="s">
        <v>1373</v>
      </c>
      <c r="K8371" t="str">
        <f>VLOOKUP($J8371,Ref!$D:$H,2,0)</f>
        <v xml:space="preserve">Hockliffe                                    </v>
      </c>
      <c r="L8371" t="str">
        <f>VLOOKUP($J8371,Ref!$D:$H,3,0)</f>
        <v>Ouzel Valley Team Ministry</v>
      </c>
      <c r="M8371" t="str">
        <f>VLOOKUP($J8371,Ref!$D:$H,4,0)</f>
        <v>Dunstable Deanery</v>
      </c>
      <c r="N8371" t="str">
        <f>VLOOKUP($J8371,Ref!$D:$H,5,0)</f>
        <v>Archdeaconry of Bedford</v>
      </c>
      <c r="S8371">
        <v>0</v>
      </c>
    </row>
    <row r="8372" spans="1:19" x14ac:dyDescent="0.3">
      <c r="A8372">
        <v>2024</v>
      </c>
      <c r="C8372" t="str">
        <f>IF(GETPIVOTDATA("PS % recovery",Sheet4!$B$5,"Parish Name",K8372)&gt;99.949%,"OK","No")</f>
        <v>No</v>
      </c>
      <c r="D8372" t="e">
        <f>VLOOKUP(J8372,'Ref2'!C:E,3,0)</f>
        <v>#N/A</v>
      </c>
      <c r="F8372">
        <v>5</v>
      </c>
      <c r="I8372" t="e">
        <f>VLOOKUP(J8372,Ref!L:M,2,0)</f>
        <v>#N/A</v>
      </c>
      <c r="J8372" t="s">
        <v>1390</v>
      </c>
      <c r="K8372" t="str">
        <f>VLOOKUP($J8372,Ref!$D:$H,2,0)</f>
        <v xml:space="preserve">Houghton Regis                               </v>
      </c>
      <c r="L8372" t="str">
        <f>VLOOKUP($J8372,Ref!$D:$H,3,0)</f>
        <v>Houghton Regis</v>
      </c>
      <c r="M8372" t="str">
        <f>VLOOKUP($J8372,Ref!$D:$H,4,0)</f>
        <v>Dunstable Deanery</v>
      </c>
      <c r="N8372" t="str">
        <f>VLOOKUP($J8372,Ref!$D:$H,5,0)</f>
        <v>Archdeaconry of Bedford</v>
      </c>
      <c r="S8372">
        <v>0</v>
      </c>
    </row>
    <row r="8373" spans="1:19" x14ac:dyDescent="0.3">
      <c r="A8373">
        <v>2024</v>
      </c>
      <c r="C8373" t="str">
        <f>IF(GETPIVOTDATA("PS % recovery",Sheet4!$B$5,"Parish Name",K8373)&gt;99.949%,"OK","No")</f>
        <v>OK</v>
      </c>
      <c r="D8373" t="e">
        <f>VLOOKUP(J8373,'Ref2'!C:E,3,0)</f>
        <v>#N/A</v>
      </c>
      <c r="F8373">
        <v>5</v>
      </c>
      <c r="I8373" t="e">
        <f>VLOOKUP(J8373,Ref!L:M,2,0)</f>
        <v>#N/A</v>
      </c>
      <c r="J8373" t="s">
        <v>1392</v>
      </c>
      <c r="K8373" t="str">
        <f>VLOOKUP($J8373,Ref!$D:$H,2,0)</f>
        <v xml:space="preserve">Kensworth                                    </v>
      </c>
      <c r="L8373" t="str">
        <f>VLOOKUP($J8373,Ref!$D:$H,3,0)</f>
        <v>Kensworth, Studham and Whipsnade</v>
      </c>
      <c r="M8373" t="str">
        <f>VLOOKUP($J8373,Ref!$D:$H,4,0)</f>
        <v>Dunstable Deanery</v>
      </c>
      <c r="N8373" t="str">
        <f>VLOOKUP($J8373,Ref!$D:$H,5,0)</f>
        <v>Archdeaconry of Bedford</v>
      </c>
      <c r="S8373">
        <v>2098.33</v>
      </c>
    </row>
    <row r="8374" spans="1:19" x14ac:dyDescent="0.3">
      <c r="A8374">
        <v>2024</v>
      </c>
      <c r="C8374" t="str">
        <f>IF(GETPIVOTDATA("PS % recovery",Sheet4!$B$5,"Parish Name",K8374)&gt;99.949%,"OK","No")</f>
        <v>No</v>
      </c>
      <c r="D8374" t="e">
        <f>VLOOKUP(J8374,'Ref2'!C:E,3,0)</f>
        <v>#N/A</v>
      </c>
      <c r="F8374">
        <v>5</v>
      </c>
      <c r="I8374" t="e">
        <f>VLOOKUP(J8374,Ref!L:M,2,0)</f>
        <v>#N/A</v>
      </c>
      <c r="J8374" t="s">
        <v>847</v>
      </c>
      <c r="K8374" t="str">
        <f>VLOOKUP($J8374,Ref!$D:$H,2,0)</f>
        <v xml:space="preserve">Leighton Buzzard                             </v>
      </c>
      <c r="L8374" t="str">
        <f>VLOOKUP($J8374,Ref!$D:$H,3,0)</f>
        <v>Ouzel Valley Team Ministry</v>
      </c>
      <c r="M8374" t="str">
        <f>VLOOKUP($J8374,Ref!$D:$H,4,0)</f>
        <v>Dunstable Deanery</v>
      </c>
      <c r="N8374" t="str">
        <f>VLOOKUP($J8374,Ref!$D:$H,5,0)</f>
        <v>Archdeaconry of Bedford</v>
      </c>
      <c r="S8374">
        <v>5000</v>
      </c>
    </row>
    <row r="8375" spans="1:19" x14ac:dyDescent="0.3">
      <c r="A8375">
        <v>2024</v>
      </c>
      <c r="C8375" t="str">
        <f>IF(GETPIVOTDATA("PS % recovery",Sheet4!$B$5,"Parish Name",K8375)&gt;99.949%,"OK","No")</f>
        <v>OK</v>
      </c>
      <c r="D8375" t="e">
        <f>VLOOKUP(J8375,'Ref2'!C:E,3,0)</f>
        <v>#N/A</v>
      </c>
      <c r="F8375">
        <v>5</v>
      </c>
      <c r="I8375" t="e">
        <f>VLOOKUP(J8375,Ref!L:M,2,0)</f>
        <v>#N/A</v>
      </c>
      <c r="J8375" t="s">
        <v>1376</v>
      </c>
      <c r="K8375" t="str">
        <f>VLOOKUP($J8375,Ref!$D:$H,2,0)</f>
        <v xml:space="preserve">Linslade                                     </v>
      </c>
      <c r="L8375" t="str">
        <f>VLOOKUP($J8375,Ref!$D:$H,3,0)</f>
        <v>Ouzel Valley Team Ministry</v>
      </c>
      <c r="M8375" t="str">
        <f>VLOOKUP($J8375,Ref!$D:$H,4,0)</f>
        <v>Dunstable Deanery</v>
      </c>
      <c r="N8375" t="str">
        <f>VLOOKUP($J8375,Ref!$D:$H,5,0)</f>
        <v>Archdeaconry of Bedford</v>
      </c>
      <c r="S8375">
        <v>16749</v>
      </c>
    </row>
    <row r="8376" spans="1:19" x14ac:dyDescent="0.3">
      <c r="A8376">
        <v>2024</v>
      </c>
      <c r="C8376" t="str">
        <f>IF(GETPIVOTDATA("PS % recovery",Sheet4!$B$5,"Parish Name",K8376)&gt;99.949%,"OK","No")</f>
        <v>No</v>
      </c>
      <c r="D8376" t="e">
        <f>VLOOKUP(J8376,'Ref2'!C:E,3,0)</f>
        <v>#N/A</v>
      </c>
      <c r="F8376">
        <v>5</v>
      </c>
      <c r="I8376" t="e">
        <f>VLOOKUP(J8376,Ref!L:M,2,0)</f>
        <v>#N/A</v>
      </c>
      <c r="J8376" t="s">
        <v>1378</v>
      </c>
      <c r="K8376" t="str">
        <f>VLOOKUP($J8376,Ref!$D:$H,2,0)</f>
        <v>Sandhills, Church of the Good Shepherd (Conve</v>
      </c>
      <c r="L8376" t="str">
        <f>VLOOKUP($J8376,Ref!$D:$H,3,0)</f>
        <v>Ouzel Valley Team Ministry</v>
      </c>
      <c r="M8376" t="str">
        <f>VLOOKUP($J8376,Ref!$D:$H,4,0)</f>
        <v>Dunstable Deanery</v>
      </c>
      <c r="N8376" t="str">
        <f>VLOOKUP($J8376,Ref!$D:$H,5,0)</f>
        <v>Archdeaconry of Bedford</v>
      </c>
      <c r="S8376">
        <v>1750</v>
      </c>
    </row>
    <row r="8377" spans="1:19" x14ac:dyDescent="0.3">
      <c r="A8377">
        <v>2024</v>
      </c>
      <c r="C8377" t="str">
        <f>IF(GETPIVOTDATA("PS % recovery",Sheet4!$B$5,"Parish Name",K8377)&gt;99.949%,"OK","No")</f>
        <v>No</v>
      </c>
      <c r="D8377" t="e">
        <f>VLOOKUP(J8377,'Ref2'!C:E,3,0)</f>
        <v>#N/A</v>
      </c>
      <c r="F8377">
        <v>5</v>
      </c>
      <c r="I8377" t="e">
        <f>VLOOKUP(J8377,Ref!L:M,2,0)</f>
        <v>#N/A</v>
      </c>
      <c r="J8377" t="s">
        <v>1398</v>
      </c>
      <c r="K8377" t="str">
        <f>VLOOKUP($J8377,Ref!$D:$H,2,0)</f>
        <v xml:space="preserve">Stanbridge                                   </v>
      </c>
      <c r="L8377" t="str">
        <f>VLOOKUP($J8377,Ref!$D:$H,3,0)</f>
        <v>Totternhoe, Stanbridge and Tilsworth</v>
      </c>
      <c r="M8377" t="str">
        <f>VLOOKUP($J8377,Ref!$D:$H,4,0)</f>
        <v>Dunstable Deanery</v>
      </c>
      <c r="N8377" t="str">
        <f>VLOOKUP($J8377,Ref!$D:$H,5,0)</f>
        <v>Archdeaconry of Bedford</v>
      </c>
      <c r="S8377">
        <v>600</v>
      </c>
    </row>
    <row r="8378" spans="1:19" x14ac:dyDescent="0.3">
      <c r="A8378">
        <v>2024</v>
      </c>
      <c r="C8378" t="str">
        <f>IF(GETPIVOTDATA("PS % recovery",Sheet4!$B$5,"Parish Name",K8378)&gt;99.949%,"OK","No")</f>
        <v>OK</v>
      </c>
      <c r="D8378" t="e">
        <f>VLOOKUP(J8378,'Ref2'!C:E,3,0)</f>
        <v>#N/A</v>
      </c>
      <c r="F8378">
        <v>5</v>
      </c>
      <c r="I8378" t="e">
        <f>VLOOKUP(J8378,Ref!L:M,2,0)</f>
        <v>#N/A</v>
      </c>
      <c r="J8378" t="s">
        <v>1394</v>
      </c>
      <c r="K8378" t="str">
        <f>VLOOKUP($J8378,Ref!$D:$H,2,0)</f>
        <v xml:space="preserve">Studham                                      </v>
      </c>
      <c r="L8378" t="str">
        <f>VLOOKUP($J8378,Ref!$D:$H,3,0)</f>
        <v>Kensworth, Studham and Whipsnade</v>
      </c>
      <c r="M8378" t="str">
        <f>VLOOKUP($J8378,Ref!$D:$H,4,0)</f>
        <v>Dunstable Deanery</v>
      </c>
      <c r="N8378" t="str">
        <f>VLOOKUP($J8378,Ref!$D:$H,5,0)</f>
        <v>Archdeaconry of Bedford</v>
      </c>
      <c r="S8378">
        <v>1917</v>
      </c>
    </row>
    <row r="8379" spans="1:19" x14ac:dyDescent="0.3">
      <c r="A8379">
        <v>2024</v>
      </c>
      <c r="C8379" t="str">
        <f>IF(GETPIVOTDATA("PS % recovery",Sheet4!$B$5,"Parish Name",K8379)&gt;99.949%,"OK","No")</f>
        <v>No</v>
      </c>
      <c r="D8379" t="e">
        <f>VLOOKUP(J8379,'Ref2'!C:E,3,0)</f>
        <v>#N/A</v>
      </c>
      <c r="F8379">
        <v>5</v>
      </c>
      <c r="I8379" t="e">
        <f>VLOOKUP(J8379,Ref!L:M,2,0)</f>
        <v>#N/A</v>
      </c>
      <c r="J8379" t="s">
        <v>1400</v>
      </c>
      <c r="K8379" t="str">
        <f>VLOOKUP($J8379,Ref!$D:$H,2,0)</f>
        <v xml:space="preserve">Tilsworth                                    </v>
      </c>
      <c r="L8379" t="str">
        <f>VLOOKUP($J8379,Ref!$D:$H,3,0)</f>
        <v>Totternhoe, Stanbridge and Tilsworth</v>
      </c>
      <c r="M8379" t="str">
        <f>VLOOKUP($J8379,Ref!$D:$H,4,0)</f>
        <v>Dunstable Deanery</v>
      </c>
      <c r="N8379" t="str">
        <f>VLOOKUP($J8379,Ref!$D:$H,5,0)</f>
        <v>Archdeaconry of Bedford</v>
      </c>
      <c r="S8379">
        <v>937</v>
      </c>
    </row>
    <row r="8380" spans="1:19" x14ac:dyDescent="0.3">
      <c r="A8380">
        <v>2024</v>
      </c>
      <c r="C8380" t="str">
        <f>IF(GETPIVOTDATA("PS % recovery",Sheet4!$B$5,"Parish Name",K8380)&gt;99.949%,"OK","No")</f>
        <v>No</v>
      </c>
      <c r="D8380" t="e">
        <f>VLOOKUP(J8380,'Ref2'!C:E,3,0)</f>
        <v>#N/A</v>
      </c>
      <c r="F8380">
        <v>5</v>
      </c>
      <c r="I8380" t="e">
        <f>VLOOKUP(J8380,Ref!L:M,2,0)</f>
        <v>#N/A</v>
      </c>
      <c r="J8380" t="s">
        <v>1382</v>
      </c>
      <c r="K8380" t="str">
        <f>VLOOKUP($J8380,Ref!$D:$H,2,0)</f>
        <v xml:space="preserve">Toddington                                   </v>
      </c>
      <c r="L8380" t="str">
        <f>VLOOKUP($J8380,Ref!$D:$H,3,0)</f>
        <v>Toddington and Chalgrave</v>
      </c>
      <c r="M8380" t="str">
        <f>VLOOKUP($J8380,Ref!$D:$H,4,0)</f>
        <v>Dunstable Deanery</v>
      </c>
      <c r="N8380" t="str">
        <f>VLOOKUP($J8380,Ref!$D:$H,5,0)</f>
        <v>Archdeaconry of Bedford</v>
      </c>
      <c r="S8380">
        <v>1772.83</v>
      </c>
    </row>
    <row r="8381" spans="1:19" x14ac:dyDescent="0.3">
      <c r="A8381">
        <v>2024</v>
      </c>
      <c r="C8381" t="str">
        <f>IF(GETPIVOTDATA("PS % recovery",Sheet4!$B$5,"Parish Name",K8381)&gt;99.949%,"OK","No")</f>
        <v>OK</v>
      </c>
      <c r="D8381" t="e">
        <f>VLOOKUP(J8381,'Ref2'!C:E,3,0)</f>
        <v>#N/A</v>
      </c>
      <c r="F8381">
        <v>5</v>
      </c>
      <c r="I8381" t="e">
        <f>VLOOKUP(J8381,Ref!L:M,2,0)</f>
        <v>#N/A</v>
      </c>
      <c r="J8381" t="s">
        <v>1402</v>
      </c>
      <c r="K8381" t="str">
        <f>VLOOKUP($J8381,Ref!$D:$H,2,0)</f>
        <v xml:space="preserve">Totternhoe                                   </v>
      </c>
      <c r="L8381" t="str">
        <f>VLOOKUP($J8381,Ref!$D:$H,3,0)</f>
        <v>Totternhoe, Stanbridge and Tilsworth</v>
      </c>
      <c r="M8381" t="str">
        <f>VLOOKUP($J8381,Ref!$D:$H,4,0)</f>
        <v>Dunstable Deanery</v>
      </c>
      <c r="N8381" t="str">
        <f>VLOOKUP($J8381,Ref!$D:$H,5,0)</f>
        <v>Archdeaconry of Bedford</v>
      </c>
      <c r="S8381">
        <v>400</v>
      </c>
    </row>
    <row r="8382" spans="1:19" x14ac:dyDescent="0.3">
      <c r="A8382">
        <v>2024</v>
      </c>
      <c r="C8382" t="str">
        <f>IF(GETPIVOTDATA("PS % recovery",Sheet4!$B$5,"Parish Name",K8382)&gt;99.949%,"OK","No")</f>
        <v>OK</v>
      </c>
      <c r="D8382" t="e">
        <f>VLOOKUP(J8382,'Ref2'!C:E,3,0)</f>
        <v>#N/A</v>
      </c>
      <c r="F8382">
        <v>5</v>
      </c>
      <c r="I8382" t="e">
        <f>VLOOKUP(J8382,Ref!L:M,2,0)</f>
        <v>#N/A</v>
      </c>
      <c r="J8382" t="s">
        <v>1396</v>
      </c>
      <c r="K8382" t="str">
        <f>VLOOKUP($J8382,Ref!$D:$H,2,0)</f>
        <v xml:space="preserve">Whipsnade                                    </v>
      </c>
      <c r="L8382" t="str">
        <f>VLOOKUP($J8382,Ref!$D:$H,3,0)</f>
        <v>Kensworth, Studham and Whipsnade</v>
      </c>
      <c r="M8382" t="str">
        <f>VLOOKUP($J8382,Ref!$D:$H,4,0)</f>
        <v>Dunstable Deanery</v>
      </c>
      <c r="N8382" t="str">
        <f>VLOOKUP($J8382,Ref!$D:$H,5,0)</f>
        <v>Archdeaconry of Bedford</v>
      </c>
      <c r="S8382">
        <v>1908</v>
      </c>
    </row>
    <row r="8383" spans="1:19" x14ac:dyDescent="0.3">
      <c r="A8383">
        <v>2024</v>
      </c>
      <c r="C8383" t="str">
        <f>IF(GETPIVOTDATA("PS % recovery",Sheet4!$B$5,"Parish Name",K8383)&gt;99.949%,"OK","No")</f>
        <v>No</v>
      </c>
      <c r="D8383" t="e">
        <f>VLOOKUP(J8383,'Ref2'!C:E,3,0)</f>
        <v>#N/A</v>
      </c>
      <c r="F8383">
        <v>5</v>
      </c>
      <c r="I8383" t="e">
        <f>VLOOKUP(J8383,Ref!L:M,2,0)</f>
        <v>#N/A</v>
      </c>
      <c r="J8383" t="s">
        <v>1406</v>
      </c>
      <c r="K8383" t="str">
        <f>VLOOKUP($J8383,Ref!$D:$H,2,0)</f>
        <v xml:space="preserve">Caddington                                   </v>
      </c>
      <c r="L8383" t="str">
        <f>VLOOKUP($J8383,Ref!$D:$H,3,0)</f>
        <v>Caddington</v>
      </c>
      <c r="M8383" t="str">
        <f>VLOOKUP($J8383,Ref!$D:$H,4,0)</f>
        <v>Luton Deanery</v>
      </c>
      <c r="N8383" t="str">
        <f>VLOOKUP($J8383,Ref!$D:$H,5,0)</f>
        <v>Archdeaconry of Bedford</v>
      </c>
      <c r="S8383">
        <v>1000</v>
      </c>
    </row>
    <row r="8384" spans="1:19" x14ac:dyDescent="0.3">
      <c r="A8384">
        <v>2024</v>
      </c>
      <c r="C8384" t="str">
        <f>IF(GETPIVOTDATA("PS % recovery",Sheet4!$B$5,"Parish Name",K8384)&gt;99.949%,"OK","No")</f>
        <v>OK</v>
      </c>
      <c r="D8384" t="e">
        <f>VLOOKUP(J8384,'Ref2'!C:E,3,0)</f>
        <v>#N/A</v>
      </c>
      <c r="F8384">
        <v>5</v>
      </c>
      <c r="I8384" t="e">
        <f>VLOOKUP(J8384,Ref!L:M,2,0)</f>
        <v>#N/A</v>
      </c>
      <c r="J8384" t="s">
        <v>1410</v>
      </c>
      <c r="K8384" t="str">
        <f>VLOOKUP($J8384,Ref!$D:$H,2,0)</f>
        <v xml:space="preserve">Farley Hill, St John the Baptist             </v>
      </c>
      <c r="L8384" t="str">
        <f>VLOOKUP($J8384,Ref!$D:$H,3,0)</f>
        <v>Farley Hill, St John the Baptist</v>
      </c>
      <c r="M8384" t="str">
        <f>VLOOKUP($J8384,Ref!$D:$H,4,0)</f>
        <v>Luton Deanery</v>
      </c>
      <c r="N8384" t="str">
        <f>VLOOKUP($J8384,Ref!$D:$H,5,0)</f>
        <v>Archdeaconry of Bedford</v>
      </c>
      <c r="S8384">
        <v>0</v>
      </c>
    </row>
    <row r="8385" spans="1:19" x14ac:dyDescent="0.3">
      <c r="A8385">
        <v>2024</v>
      </c>
      <c r="C8385" t="str">
        <f>IF(GETPIVOTDATA("PS % recovery",Sheet4!$B$5,"Parish Name",K8385)&gt;99.949%,"OK","No")</f>
        <v>No</v>
      </c>
      <c r="D8385" t="e">
        <f>VLOOKUP(J8385,'Ref2'!C:E,3,0)</f>
        <v>#N/A</v>
      </c>
      <c r="F8385">
        <v>5</v>
      </c>
      <c r="I8385" t="str">
        <f>VLOOKUP(J8385,Ref!L:M,2,0)</f>
        <v>Yes</v>
      </c>
      <c r="J8385" t="s">
        <v>1412</v>
      </c>
      <c r="K8385" t="str">
        <f>VLOOKUP($J8385,Ref!$D:$H,2,0)</f>
        <v xml:space="preserve">Leagrave, St Luke                            </v>
      </c>
      <c r="L8385" t="str">
        <f>VLOOKUP($J8385,Ref!$D:$H,3,0)</f>
        <v>Leagrave, St Luke</v>
      </c>
      <c r="M8385" t="str">
        <f>VLOOKUP($J8385,Ref!$D:$H,4,0)</f>
        <v>Luton Deanery</v>
      </c>
      <c r="N8385" t="str">
        <f>VLOOKUP($J8385,Ref!$D:$H,5,0)</f>
        <v>Archdeaconry of Bedford</v>
      </c>
      <c r="S8385">
        <v>3000</v>
      </c>
    </row>
    <row r="8386" spans="1:19" x14ac:dyDescent="0.3">
      <c r="A8386">
        <v>2024</v>
      </c>
      <c r="C8386" t="str">
        <f>IF(GETPIVOTDATA("PS % recovery",Sheet4!$B$5,"Parish Name",K8386)&gt;99.949%,"OK","No")</f>
        <v>OK</v>
      </c>
      <c r="D8386" t="e">
        <f>VLOOKUP(J8386,'Ref2'!C:E,3,0)</f>
        <v>#N/A</v>
      </c>
      <c r="F8386">
        <v>5</v>
      </c>
      <c r="I8386" t="e">
        <f>VLOOKUP(J8386,Ref!L:M,2,0)</f>
        <v>#N/A</v>
      </c>
      <c r="J8386" t="s">
        <v>1416</v>
      </c>
      <c r="K8386" t="str">
        <f>VLOOKUP($J8386,Ref!$D:$H,2,0)</f>
        <v xml:space="preserve">Luton, All Saints with St Peter              </v>
      </c>
      <c r="L8386" t="str">
        <f>VLOOKUP($J8386,Ref!$D:$H,3,0)</f>
        <v>Luton, All Saints with St Peter</v>
      </c>
      <c r="M8386" t="str">
        <f>VLOOKUP($J8386,Ref!$D:$H,4,0)</f>
        <v>Luton Deanery</v>
      </c>
      <c r="N8386" t="str">
        <f>VLOOKUP($J8386,Ref!$D:$H,5,0)</f>
        <v>Archdeaconry of Bedford</v>
      </c>
      <c r="S8386">
        <v>2250</v>
      </c>
    </row>
    <row r="8387" spans="1:19" x14ac:dyDescent="0.3">
      <c r="A8387">
        <v>2024</v>
      </c>
      <c r="C8387" t="str">
        <f>IF(GETPIVOTDATA("PS % recovery",Sheet4!$B$5,"Parish Name",K8387)&gt;99.949%,"OK","No")</f>
        <v>No</v>
      </c>
      <c r="D8387" t="e">
        <f>VLOOKUP(J8387,'Ref2'!C:E,3,0)</f>
        <v>#N/A</v>
      </c>
      <c r="F8387">
        <v>5</v>
      </c>
      <c r="I8387" t="e">
        <f>VLOOKUP(J8387,Ref!L:M,2,0)</f>
        <v>#N/A</v>
      </c>
      <c r="J8387" t="s">
        <v>1432</v>
      </c>
      <c r="K8387" t="str">
        <f>VLOOKUP($J8387,Ref!$D:$H,2,0)</f>
        <v xml:space="preserve">Marsh Farm                                   </v>
      </c>
      <c r="L8387" t="str">
        <f>VLOOKUP($J8387,Ref!$D:$H,3,0)</f>
        <v>Marsh Farm</v>
      </c>
      <c r="M8387" t="str">
        <f>VLOOKUP($J8387,Ref!$D:$H,4,0)</f>
        <v>Luton Deanery</v>
      </c>
      <c r="N8387" t="str">
        <f>VLOOKUP($J8387,Ref!$D:$H,5,0)</f>
        <v>Archdeaconry of Bedford</v>
      </c>
      <c r="S8387">
        <v>500</v>
      </c>
    </row>
    <row r="8388" spans="1:19" x14ac:dyDescent="0.3">
      <c r="A8388">
        <v>2024</v>
      </c>
      <c r="C8388" t="str">
        <f>IF(GETPIVOTDATA("PS % recovery",Sheet4!$B$5,"Parish Name",K8388)&gt;99.949%,"OK","No")</f>
        <v>No</v>
      </c>
      <c r="D8388" t="e">
        <f>VLOOKUP(J8388,'Ref2'!C:E,3,0)</f>
        <v>#N/A</v>
      </c>
      <c r="F8388">
        <v>5</v>
      </c>
      <c r="I8388" t="e">
        <f>VLOOKUP(J8388,Ref!L:M,2,0)</f>
        <v>#N/A</v>
      </c>
      <c r="J8388" t="s">
        <v>1420</v>
      </c>
      <c r="K8388" t="str">
        <f>VLOOKUP($J8388,Ref!$D:$H,2,0)</f>
        <v xml:space="preserve">Luton, St Andrew                             </v>
      </c>
      <c r="L8388" t="str">
        <f>VLOOKUP($J8388,Ref!$D:$H,3,0)</f>
        <v>Luton, St Andrew</v>
      </c>
      <c r="M8388" t="str">
        <f>VLOOKUP($J8388,Ref!$D:$H,4,0)</f>
        <v>Luton Deanery</v>
      </c>
      <c r="N8388" t="str">
        <f>VLOOKUP($J8388,Ref!$D:$H,5,0)</f>
        <v>Archdeaconry of Bedford</v>
      </c>
      <c r="S8388">
        <v>5000</v>
      </c>
    </row>
    <row r="8389" spans="1:19" x14ac:dyDescent="0.3">
      <c r="A8389">
        <v>2024</v>
      </c>
      <c r="C8389" t="str">
        <f>IF(GETPIVOTDATA("PS % recovery",Sheet4!$B$5,"Parish Name",K8389)&gt;99.949%,"OK","No")</f>
        <v>No</v>
      </c>
      <c r="D8389" t="e">
        <f>VLOOKUP(J8389,'Ref2'!C:E,3,0)</f>
        <v>#N/A</v>
      </c>
      <c r="F8389">
        <v>5</v>
      </c>
      <c r="I8389" t="e">
        <f>VLOOKUP(J8389,Ref!L:M,2,0)</f>
        <v>#N/A</v>
      </c>
      <c r="J8389" t="s">
        <v>1422</v>
      </c>
      <c r="K8389" t="str">
        <f>VLOOKUP($J8389,Ref!$D:$H,2,0)</f>
        <v xml:space="preserve">Luton, St Anne with St Christopher           </v>
      </c>
      <c r="L8389" t="str">
        <f>VLOOKUP($J8389,Ref!$D:$H,3,0)</f>
        <v>Luton, St Anne with St Christopher</v>
      </c>
      <c r="M8389" t="str">
        <f>VLOOKUP($J8389,Ref!$D:$H,4,0)</f>
        <v>Luton Deanery</v>
      </c>
      <c r="N8389" t="str">
        <f>VLOOKUP($J8389,Ref!$D:$H,5,0)</f>
        <v>Archdeaconry of Bedford</v>
      </c>
      <c r="S8389">
        <v>1500</v>
      </c>
    </row>
    <row r="8390" spans="1:19" x14ac:dyDescent="0.3">
      <c r="A8390">
        <v>2024</v>
      </c>
      <c r="C8390" t="str">
        <f>IF(GETPIVOTDATA("PS % recovery",Sheet4!$B$5,"Parish Name",K8390)&gt;99.949%,"OK","No")</f>
        <v>No</v>
      </c>
      <c r="D8390" t="e">
        <f>VLOOKUP(J8390,'Ref2'!C:E,3,0)</f>
        <v>#N/A</v>
      </c>
      <c r="F8390">
        <v>5</v>
      </c>
      <c r="I8390" t="e">
        <f>VLOOKUP(J8390,Ref!L:M,2,0)</f>
        <v>#N/A</v>
      </c>
      <c r="J8390" t="s">
        <v>1414</v>
      </c>
      <c r="K8390" t="str">
        <f>VLOOKUP($J8390,Ref!$D:$H,2,0)</f>
        <v xml:space="preserve">Luton, St Augustine, Limbury                 </v>
      </c>
      <c r="L8390" t="str">
        <f>VLOOKUP($J8390,Ref!$D:$H,3,0)</f>
        <v>Luton, Saint Augustine, Limbury with Holy Trinity</v>
      </c>
      <c r="M8390" t="str">
        <f>VLOOKUP($J8390,Ref!$D:$H,4,0)</f>
        <v>Luton Deanery</v>
      </c>
      <c r="N8390" t="str">
        <f>VLOOKUP($J8390,Ref!$D:$H,5,0)</f>
        <v>Archdeaconry of Bedford</v>
      </c>
      <c r="S8390">
        <v>4100</v>
      </c>
    </row>
    <row r="8391" spans="1:19" x14ac:dyDescent="0.3">
      <c r="A8391">
        <v>2024</v>
      </c>
      <c r="C8391" t="str">
        <f>IF(GETPIVOTDATA("PS % recovery",Sheet4!$B$5,"Parish Name",K8391)&gt;99.949%,"OK","No")</f>
        <v>No</v>
      </c>
      <c r="D8391" t="str">
        <f>VLOOKUP(J8391,'Ref2'!C:E,3,0)</f>
        <v>LLF</v>
      </c>
      <c r="F8391">
        <v>5</v>
      </c>
      <c r="I8391" t="e">
        <f>VLOOKUP(J8391,Ref!L:M,2,0)</f>
        <v>#N/A</v>
      </c>
      <c r="J8391" t="s">
        <v>1424</v>
      </c>
      <c r="K8391" t="str">
        <f>VLOOKUP($J8391,Ref!$D:$H,2,0)</f>
        <v xml:space="preserve">Luton, St Francis                            </v>
      </c>
      <c r="L8391" t="str">
        <f>VLOOKUP($J8391,Ref!$D:$H,3,0)</f>
        <v>Luton, St Francis</v>
      </c>
      <c r="M8391" t="str">
        <f>VLOOKUP($J8391,Ref!$D:$H,4,0)</f>
        <v>Luton Deanery</v>
      </c>
      <c r="N8391" t="str">
        <f>VLOOKUP($J8391,Ref!$D:$H,5,0)</f>
        <v>Archdeaconry of Bedford</v>
      </c>
    </row>
    <row r="8392" spans="1:19" x14ac:dyDescent="0.3">
      <c r="A8392">
        <v>2024</v>
      </c>
      <c r="C8392" t="str">
        <f>IF(GETPIVOTDATA("PS % recovery",Sheet4!$B$5,"Parish Name",K8392)&gt;99.949%,"OK","No")</f>
        <v>OK</v>
      </c>
      <c r="D8392" t="str">
        <f>VLOOKUP(J8392,'Ref2'!C:E,3,0)</f>
        <v>LLF</v>
      </c>
      <c r="F8392">
        <v>5</v>
      </c>
      <c r="I8392" t="e">
        <f>VLOOKUP(J8392,Ref!L:M,2,0)</f>
        <v>#N/A</v>
      </c>
      <c r="J8392" t="s">
        <v>1418</v>
      </c>
      <c r="K8392" t="str">
        <f>VLOOKUP($J8392,Ref!$D:$H,2,0)</f>
        <v xml:space="preserve">Luton, St Hugh, Lewsey                       </v>
      </c>
      <c r="L8392" t="str">
        <f>VLOOKUP($J8392,Ref!$D:$H,3,0)</f>
        <v>Luton, St Hugh, Lewsey</v>
      </c>
      <c r="M8392" t="str">
        <f>VLOOKUP($J8392,Ref!$D:$H,4,0)</f>
        <v>Luton Deanery</v>
      </c>
      <c r="N8392" t="str">
        <f>VLOOKUP($J8392,Ref!$D:$H,5,0)</f>
        <v>Archdeaconry of Bedford</v>
      </c>
      <c r="S8392">
        <v>4337</v>
      </c>
    </row>
    <row r="8393" spans="1:19" x14ac:dyDescent="0.3">
      <c r="A8393">
        <v>2024</v>
      </c>
      <c r="C8393" t="str">
        <f>IF(GETPIVOTDATA("PS % recovery",Sheet4!$B$5,"Parish Name",K8393)&gt;99.949%,"OK","No")</f>
        <v>OK</v>
      </c>
      <c r="D8393" t="e">
        <f>VLOOKUP(J8393,'Ref2'!C:E,3,0)</f>
        <v>#N/A</v>
      </c>
      <c r="F8393">
        <v>5</v>
      </c>
      <c r="I8393" t="e">
        <f>VLOOKUP(J8393,Ref!L:M,2,0)</f>
        <v>#N/A</v>
      </c>
      <c r="J8393" t="s">
        <v>1426</v>
      </c>
      <c r="K8393" t="str">
        <f>VLOOKUP($J8393,Ref!$D:$H,2,0)</f>
        <v xml:space="preserve">Luton                                        </v>
      </c>
      <c r="L8393" t="str">
        <f>VLOOKUP($J8393,Ref!$D:$H,3,0)</f>
        <v>Luton</v>
      </c>
      <c r="M8393" t="str">
        <f>VLOOKUP($J8393,Ref!$D:$H,4,0)</f>
        <v>Luton Deanery</v>
      </c>
      <c r="N8393" t="str">
        <f>VLOOKUP($J8393,Ref!$D:$H,5,0)</f>
        <v>Archdeaconry of Bedford</v>
      </c>
      <c r="S8393">
        <v>4000</v>
      </c>
    </row>
    <row r="8394" spans="1:19" x14ac:dyDescent="0.3">
      <c r="A8394">
        <v>2024</v>
      </c>
      <c r="C8394" t="str">
        <f>IF(GETPIVOTDATA("PS % recovery",Sheet4!$B$5,"Parish Name",K8394)&gt;99.949%,"OK","No")</f>
        <v>No</v>
      </c>
      <c r="D8394" t="e">
        <f>VLOOKUP(J8394,'Ref2'!C:E,3,0)</f>
        <v>#N/A</v>
      </c>
      <c r="F8394">
        <v>5</v>
      </c>
      <c r="I8394" t="e">
        <f>VLOOKUP(J8394,Ref!L:M,2,0)</f>
        <v>#N/A</v>
      </c>
      <c r="J8394" t="s">
        <v>1428</v>
      </c>
      <c r="K8394" t="str">
        <f>VLOOKUP($J8394,Ref!$D:$H,2,0)</f>
        <v xml:space="preserve">Luton, St Paul                               </v>
      </c>
      <c r="L8394" t="str">
        <f>VLOOKUP($J8394,Ref!$D:$H,3,0)</f>
        <v>Luton, St Paul</v>
      </c>
      <c r="M8394" t="str">
        <f>VLOOKUP($J8394,Ref!$D:$H,4,0)</f>
        <v>Luton Deanery</v>
      </c>
      <c r="N8394" t="str">
        <f>VLOOKUP($J8394,Ref!$D:$H,5,0)</f>
        <v>Archdeaconry of Bedford</v>
      </c>
      <c r="S8394">
        <v>1250</v>
      </c>
    </row>
    <row r="8395" spans="1:19" x14ac:dyDescent="0.3">
      <c r="A8395">
        <v>2024</v>
      </c>
      <c r="C8395" t="str">
        <f>IF(GETPIVOTDATA("PS % recovery",Sheet4!$B$5,"Parish Name",K8395)&gt;99.949%,"OK","No")</f>
        <v>No</v>
      </c>
      <c r="D8395" t="e">
        <f>VLOOKUP(J8395,'Ref2'!C:E,3,0)</f>
        <v>#N/A</v>
      </c>
      <c r="F8395">
        <v>5</v>
      </c>
      <c r="I8395" t="e">
        <f>VLOOKUP(J8395,Ref!L:M,2,0)</f>
        <v>#N/A</v>
      </c>
      <c r="J8395" t="s">
        <v>1430</v>
      </c>
      <c r="K8395" t="str">
        <f>VLOOKUP($J8395,Ref!$D:$H,2,0)</f>
        <v xml:space="preserve">Luton, St Saviour                            </v>
      </c>
      <c r="L8395" t="str">
        <f>VLOOKUP($J8395,Ref!$D:$H,3,0)</f>
        <v>Luton, St Saviour</v>
      </c>
      <c r="M8395" t="str">
        <f>VLOOKUP($J8395,Ref!$D:$H,4,0)</f>
        <v>Luton Deanery</v>
      </c>
      <c r="N8395" t="str">
        <f>VLOOKUP($J8395,Ref!$D:$H,5,0)</f>
        <v>Archdeaconry of Bedford</v>
      </c>
    </row>
    <row r="8396" spans="1:19" x14ac:dyDescent="0.3">
      <c r="A8396">
        <v>2024</v>
      </c>
      <c r="C8396" t="str">
        <f>IF(GETPIVOTDATA("PS % recovery",Sheet4!$B$5,"Parish Name",K8396)&gt;99.949%,"OK","No")</f>
        <v>OK</v>
      </c>
      <c r="D8396" t="e">
        <f>VLOOKUP(J8396,'Ref2'!C:E,3,0)</f>
        <v>#N/A</v>
      </c>
      <c r="F8396">
        <v>5</v>
      </c>
      <c r="I8396" t="e">
        <f>VLOOKUP(J8396,Ref!L:M,2,0)</f>
        <v>#N/A</v>
      </c>
      <c r="J8396" t="s">
        <v>1434</v>
      </c>
      <c r="K8396" t="str">
        <f>VLOOKUP($J8396,Ref!$D:$H,2,0)</f>
        <v xml:space="preserve">Stopsley, St Thomas                          </v>
      </c>
      <c r="L8396" t="str">
        <f>VLOOKUP($J8396,Ref!$D:$H,3,0)</f>
        <v>Stopsley, St Thomas</v>
      </c>
      <c r="M8396" t="str">
        <f>VLOOKUP($J8396,Ref!$D:$H,4,0)</f>
        <v>Luton Deanery</v>
      </c>
      <c r="N8396" t="str">
        <f>VLOOKUP($J8396,Ref!$D:$H,5,0)</f>
        <v>Archdeaconry of Bedford</v>
      </c>
      <c r="S8396">
        <v>0</v>
      </c>
    </row>
    <row r="8397" spans="1:19" x14ac:dyDescent="0.3">
      <c r="A8397">
        <v>2024</v>
      </c>
      <c r="C8397" t="str">
        <f>IF(GETPIVOTDATA("PS % recovery",Sheet4!$B$5,"Parish Name",K8397)&gt;99.949%,"OK","No")</f>
        <v>No</v>
      </c>
      <c r="D8397" t="str">
        <f>VLOOKUP(J8397,'Ref2'!C:E,3,0)</f>
        <v>LLF</v>
      </c>
      <c r="F8397">
        <v>5</v>
      </c>
      <c r="I8397" t="e">
        <f>VLOOKUP(J8397,Ref!L:M,2,0)</f>
        <v>#N/A</v>
      </c>
      <c r="J8397" t="s">
        <v>1404</v>
      </c>
      <c r="K8397" t="str">
        <f>VLOOKUP($J8397,Ref!$D:$H,2,0)</f>
        <v xml:space="preserve">Bushmead                                     </v>
      </c>
      <c r="L8397" t="str">
        <f>VLOOKUP($J8397,Ref!$D:$H,3,0)</f>
        <v>Bushmead</v>
      </c>
      <c r="M8397" t="str">
        <f>VLOOKUP($J8397,Ref!$D:$H,4,0)</f>
        <v>Luton Deanery</v>
      </c>
      <c r="N8397" t="str">
        <f>VLOOKUP($J8397,Ref!$D:$H,5,0)</f>
        <v>Archdeaconry of Bedford</v>
      </c>
      <c r="S8397">
        <v>4000</v>
      </c>
    </row>
    <row r="8398" spans="1:19" x14ac:dyDescent="0.3">
      <c r="A8398">
        <v>2024</v>
      </c>
      <c r="C8398" t="str">
        <f>IF(GETPIVOTDATA("PS % recovery",Sheet4!$B$5,"Parish Name",K8398)&gt;99.949%,"OK","No")</f>
        <v>No</v>
      </c>
      <c r="D8398" t="e">
        <f>VLOOKUP(J8398,'Ref2'!C:E,3,0)</f>
        <v>#N/A</v>
      </c>
      <c r="F8398">
        <v>5</v>
      </c>
      <c r="I8398" t="e">
        <f>VLOOKUP(J8398,Ref!L:M,2,0)</f>
        <v>#N/A</v>
      </c>
      <c r="J8398" t="s">
        <v>1436</v>
      </c>
      <c r="K8398" t="str">
        <f>VLOOKUP($J8398,Ref!$D:$H,2,0)</f>
        <v xml:space="preserve">Streatley                                    </v>
      </c>
      <c r="L8398" t="str">
        <f>VLOOKUP($J8398,Ref!$D:$H,3,0)</f>
        <v>Streatley</v>
      </c>
      <c r="M8398" t="str">
        <f>VLOOKUP($J8398,Ref!$D:$H,4,0)</f>
        <v>Luton Deanery</v>
      </c>
      <c r="N8398" t="str">
        <f>VLOOKUP($J8398,Ref!$D:$H,5,0)</f>
        <v>Archdeaconry of Bedford</v>
      </c>
      <c r="S8398">
        <v>3500</v>
      </c>
    </row>
    <row r="8399" spans="1:19" x14ac:dyDescent="0.3">
      <c r="A8399">
        <v>2024</v>
      </c>
      <c r="C8399" t="str">
        <f>IF(GETPIVOTDATA("PS % recovery",Sheet4!$B$5,"Parish Name",K8399)&gt;99.949%,"OK","No")</f>
        <v>No</v>
      </c>
      <c r="D8399" t="e">
        <f>VLOOKUP(J8399,'Ref2'!C:E,3,0)</f>
        <v>#N/A</v>
      </c>
      <c r="F8399">
        <v>5</v>
      </c>
      <c r="I8399" t="e">
        <f>VLOOKUP(J8399,Ref!L:M,2,0)</f>
        <v>#N/A</v>
      </c>
      <c r="J8399" t="s">
        <v>1438</v>
      </c>
      <c r="K8399" t="str">
        <f>VLOOKUP($J8399,Ref!$D:$H,2,0)</f>
        <v xml:space="preserve">Sundon                                       </v>
      </c>
      <c r="L8399" t="str">
        <f>VLOOKUP($J8399,Ref!$D:$H,3,0)</f>
        <v>Sundon</v>
      </c>
      <c r="M8399" t="str">
        <f>VLOOKUP($J8399,Ref!$D:$H,4,0)</f>
        <v>Luton Deanery</v>
      </c>
      <c r="N8399" t="str">
        <f>VLOOKUP($J8399,Ref!$D:$H,5,0)</f>
        <v>Archdeaconry of Bedford</v>
      </c>
      <c r="S8399">
        <v>750</v>
      </c>
    </row>
    <row r="8400" spans="1:19" x14ac:dyDescent="0.3">
      <c r="A8400">
        <v>2024</v>
      </c>
      <c r="C8400" t="str">
        <f>IF(GETPIVOTDATA("PS % recovery",Sheet4!$B$5,"Parish Name",K8400)&gt;99.949%,"OK","No")</f>
        <v>OK</v>
      </c>
      <c r="D8400" t="e">
        <f>VLOOKUP(J8400,'Ref2'!C:E,3,0)</f>
        <v>#N/A</v>
      </c>
      <c r="F8400">
        <v>5</v>
      </c>
      <c r="I8400" t="e">
        <f>VLOOKUP(J8400,Ref!L:M,2,0)</f>
        <v>#N/A</v>
      </c>
      <c r="J8400" t="s">
        <v>1408</v>
      </c>
      <c r="K8400" t="str">
        <f>VLOOKUP($J8400,Ref!$D:$H,2,0)</f>
        <v xml:space="preserve">Woodside, St Andrew                          </v>
      </c>
      <c r="L8400" t="str">
        <f>VLOOKUP($J8400,Ref!$D:$H,3,0)</f>
        <v>Woodside</v>
      </c>
      <c r="M8400" t="str">
        <f>VLOOKUP($J8400,Ref!$D:$H,4,0)</f>
        <v>Luton Deanery</v>
      </c>
      <c r="N8400" t="str">
        <f>VLOOKUP($J8400,Ref!$D:$H,5,0)</f>
        <v>Archdeaconry of Bedford</v>
      </c>
      <c r="S8400">
        <v>3000</v>
      </c>
    </row>
    <row r="8401" spans="1:19" x14ac:dyDescent="0.3">
      <c r="A8401">
        <v>2024</v>
      </c>
      <c r="C8401" t="str">
        <f>IF(GETPIVOTDATA("PS % recovery",Sheet4!$B$5,"Parish Name",K8401)&gt;99.949%,"OK","No")</f>
        <v>No</v>
      </c>
      <c r="D8401" t="str">
        <f>VLOOKUP(J8401,'Ref2'!C:E,3,0)</f>
        <v>LLF</v>
      </c>
      <c r="F8401">
        <v>5</v>
      </c>
      <c r="I8401" t="e">
        <f>VLOOKUP(J8401,Ref!L:M,2,0)</f>
        <v>#N/A</v>
      </c>
      <c r="J8401" t="s">
        <v>1440</v>
      </c>
      <c r="K8401" t="str">
        <f>VLOOKUP($J8401,Ref!$D:$H,2,0)</f>
        <v xml:space="preserve">Bletsoe                                      </v>
      </c>
      <c r="L8401" t="str">
        <f>VLOOKUP($J8401,Ref!$D:$H,3,0)</f>
        <v>Riseley with Bletsoe</v>
      </c>
      <c r="M8401" t="str">
        <f>VLOOKUP($J8401,Ref!$D:$H,4,0)</f>
        <v>Sharnbrook Deanery</v>
      </c>
      <c r="N8401" t="str">
        <f>VLOOKUP($J8401,Ref!$D:$H,5,0)</f>
        <v>Archdeaconry of Bedford</v>
      </c>
    </row>
    <row r="8402" spans="1:19" x14ac:dyDescent="0.3">
      <c r="A8402">
        <v>2024</v>
      </c>
      <c r="C8402" t="str">
        <f>IF(GETPIVOTDATA("PS % recovery",Sheet4!$B$5,"Parish Name",K8402)&gt;99.949%,"OK","No")</f>
        <v>No</v>
      </c>
      <c r="D8402" t="e">
        <f>VLOOKUP(J8402,'Ref2'!C:E,3,0)</f>
        <v>#N/A</v>
      </c>
      <c r="F8402">
        <v>5</v>
      </c>
      <c r="I8402" t="e">
        <f>VLOOKUP(J8402,Ref!L:M,2,0)</f>
        <v>#N/A</v>
      </c>
      <c r="J8402" t="s">
        <v>1444</v>
      </c>
      <c r="K8402" t="str">
        <f>VLOOKUP($J8402,Ref!$D:$H,2,0)</f>
        <v xml:space="preserve">Bolnhurst                                    </v>
      </c>
      <c r="L8402" t="str">
        <f>VLOOKUP($J8402,Ref!$D:$H,3,0)</f>
        <v>Bolnhurst with Keysoe</v>
      </c>
      <c r="M8402" t="str">
        <f>VLOOKUP($J8402,Ref!$D:$H,4,0)</f>
        <v>Sharnbrook Deanery</v>
      </c>
      <c r="N8402" t="str">
        <f>VLOOKUP($J8402,Ref!$D:$H,5,0)</f>
        <v>Archdeaconry of Bedford</v>
      </c>
      <c r="S8402">
        <v>0</v>
      </c>
    </row>
    <row r="8403" spans="1:19" x14ac:dyDescent="0.3">
      <c r="A8403">
        <v>2024</v>
      </c>
      <c r="C8403" t="str">
        <f>IF(GETPIVOTDATA("PS % recovery",Sheet4!$B$5,"Parish Name",K8403)&gt;99.949%,"OK","No")</f>
        <v>No</v>
      </c>
      <c r="D8403" t="e">
        <f>VLOOKUP(J8403,'Ref2'!C:E,3,0)</f>
        <v>#N/A</v>
      </c>
      <c r="F8403">
        <v>5</v>
      </c>
      <c r="I8403" t="e">
        <f>VLOOKUP(J8403,Ref!L:M,2,0)</f>
        <v>#N/A</v>
      </c>
      <c r="J8403" t="s">
        <v>1482</v>
      </c>
      <c r="K8403" t="str">
        <f>VLOOKUP($J8403,Ref!$D:$H,2,0)</f>
        <v xml:space="preserve">Bromham                                      </v>
      </c>
      <c r="L8403" t="str">
        <f>VLOOKUP($J8403,Ref!$D:$H,3,0)</f>
        <v>Bromham with Oakley and Stagsden</v>
      </c>
      <c r="M8403" t="str">
        <f>VLOOKUP($J8403,Ref!$D:$H,4,0)</f>
        <v>Sharnbrook Deanery</v>
      </c>
      <c r="N8403" t="str">
        <f>VLOOKUP($J8403,Ref!$D:$H,5,0)</f>
        <v>Archdeaconry of Bedford</v>
      </c>
      <c r="S8403">
        <v>8750</v>
      </c>
    </row>
    <row r="8404" spans="1:19" x14ac:dyDescent="0.3">
      <c r="A8404">
        <v>2024</v>
      </c>
      <c r="C8404" t="str">
        <f>IF(GETPIVOTDATA("PS % recovery",Sheet4!$B$5,"Parish Name",K8404)&gt;99.949%,"OK","No")</f>
        <v>OK</v>
      </c>
      <c r="D8404" t="e">
        <f>VLOOKUP(J8404,'Ref2'!C:E,3,0)</f>
        <v>#N/A</v>
      </c>
      <c r="F8404">
        <v>5</v>
      </c>
      <c r="I8404" t="e">
        <f>VLOOKUP(J8404,Ref!L:M,2,0)</f>
        <v>#N/A</v>
      </c>
      <c r="J8404" t="s">
        <v>1448</v>
      </c>
      <c r="K8404" t="str">
        <f>VLOOKUP($J8404,Ref!$D:$H,2,0)</f>
        <v xml:space="preserve">Carlton with Chellington (LEP)               </v>
      </c>
      <c r="L8404" t="str">
        <f>VLOOKUP($J8404,Ref!$D:$H,3,0)</f>
        <v>Chellington Team</v>
      </c>
      <c r="M8404" t="str">
        <f>VLOOKUP($J8404,Ref!$D:$H,4,0)</f>
        <v>Sharnbrook Deanery</v>
      </c>
      <c r="N8404" t="str">
        <f>VLOOKUP($J8404,Ref!$D:$H,5,0)</f>
        <v>Archdeaconry of Bedford</v>
      </c>
      <c r="S8404">
        <v>1952</v>
      </c>
    </row>
    <row r="8405" spans="1:19" x14ac:dyDescent="0.3">
      <c r="A8405">
        <v>2024</v>
      </c>
      <c r="C8405" t="str">
        <f>IF(GETPIVOTDATA("PS % recovery",Sheet4!$B$5,"Parish Name",K8405)&gt;99.949%,"OK","No")</f>
        <v>OK</v>
      </c>
      <c r="D8405" t="e">
        <f>VLOOKUP(J8405,'Ref2'!C:E,3,0)</f>
        <v>#N/A</v>
      </c>
      <c r="F8405">
        <v>5</v>
      </c>
      <c r="I8405" t="e">
        <f>VLOOKUP(J8405,Ref!L:M,2,0)</f>
        <v>#N/A</v>
      </c>
      <c r="J8405" t="s">
        <v>1488</v>
      </c>
      <c r="K8405" t="str">
        <f>VLOOKUP($J8405,Ref!$D:$H,2,0)</f>
        <v xml:space="preserve">Clapham                                      </v>
      </c>
      <c r="L8405" t="str">
        <f>VLOOKUP($J8405,Ref!$D:$H,3,0)</f>
        <v>Clapham</v>
      </c>
      <c r="M8405" t="str">
        <f>VLOOKUP($J8405,Ref!$D:$H,4,0)</f>
        <v>Sharnbrook Deanery</v>
      </c>
      <c r="N8405" t="str">
        <f>VLOOKUP($J8405,Ref!$D:$H,5,0)</f>
        <v>Archdeaconry of Bedford</v>
      </c>
      <c r="S8405">
        <v>4960</v>
      </c>
    </row>
    <row r="8406" spans="1:19" x14ac:dyDescent="0.3">
      <c r="A8406">
        <v>2024</v>
      </c>
      <c r="C8406" t="str">
        <f>IF(GETPIVOTDATA("PS % recovery",Sheet4!$B$5,"Parish Name",K8406)&gt;99.949%,"OK","No")</f>
        <v>No</v>
      </c>
      <c r="D8406" t="e">
        <f>VLOOKUP(J8406,'Ref2'!C:E,3,0)</f>
        <v>#N/A</v>
      </c>
      <c r="F8406">
        <v>5</v>
      </c>
      <c r="I8406" t="e">
        <f>VLOOKUP(J8406,Ref!L:M,2,0)</f>
        <v>#N/A</v>
      </c>
      <c r="J8406" t="s">
        <v>1452</v>
      </c>
      <c r="K8406" t="str">
        <f>VLOOKUP($J8406,Ref!$D:$H,2,0)</f>
        <v xml:space="preserve">Colmworth                                    </v>
      </c>
      <c r="L8406" t="str">
        <f>VLOOKUP($J8406,Ref!$D:$H,3,0)</f>
        <v>Wilden with Colmworth and Ravensden</v>
      </c>
      <c r="M8406" t="str">
        <f>VLOOKUP($J8406,Ref!$D:$H,4,0)</f>
        <v>Sharnbrook Deanery</v>
      </c>
      <c r="N8406" t="str">
        <f>VLOOKUP($J8406,Ref!$D:$H,5,0)</f>
        <v>Archdeaconry of Bedford</v>
      </c>
    </row>
    <row r="8407" spans="1:19" x14ac:dyDescent="0.3">
      <c r="A8407">
        <v>2024</v>
      </c>
      <c r="C8407" t="str">
        <f>IF(GETPIVOTDATA("PS % recovery",Sheet4!$B$5,"Parish Name",K8407)&gt;99.949%,"OK","No")</f>
        <v>OK</v>
      </c>
      <c r="D8407" t="e">
        <f>VLOOKUP(J8407,'Ref2'!C:E,3,0)</f>
        <v>#N/A</v>
      </c>
      <c r="F8407">
        <v>5</v>
      </c>
      <c r="I8407" t="e">
        <f>VLOOKUP(J8407,Ref!L:M,2,0)</f>
        <v>#N/A</v>
      </c>
      <c r="J8407" t="s">
        <v>1458</v>
      </c>
      <c r="K8407" t="str">
        <f>VLOOKUP($J8407,Ref!$D:$H,2,0)</f>
        <v xml:space="preserve">Felmersham                                   </v>
      </c>
      <c r="L8407" t="str">
        <f>VLOOKUP($J8407,Ref!$D:$H,3,0)</f>
        <v>Sharnbrook, Felmersham and Knotting with Souldrop</v>
      </c>
      <c r="M8407" t="str">
        <f>VLOOKUP($J8407,Ref!$D:$H,4,0)</f>
        <v>Sharnbrook Deanery</v>
      </c>
      <c r="N8407" t="str">
        <f>VLOOKUP($J8407,Ref!$D:$H,5,0)</f>
        <v>Archdeaconry of Bedford</v>
      </c>
      <c r="S8407">
        <v>0</v>
      </c>
    </row>
    <row r="8408" spans="1:19" x14ac:dyDescent="0.3">
      <c r="A8408">
        <v>2024</v>
      </c>
      <c r="C8408" t="str">
        <f>IF(GETPIVOTDATA("PS % recovery",Sheet4!$B$5,"Parish Name",K8408)&gt;99.949%,"OK","No")</f>
        <v>No</v>
      </c>
      <c r="D8408" t="e">
        <f>VLOOKUP(J8408,'Ref2'!C:E,3,0)</f>
        <v>#N/A</v>
      </c>
      <c r="F8408">
        <v>5</v>
      </c>
      <c r="I8408" t="e">
        <f>VLOOKUP(J8408,Ref!L:M,2,0)</f>
        <v>#N/A</v>
      </c>
      <c r="J8408" t="s">
        <v>1450</v>
      </c>
      <c r="K8408" t="str">
        <f>VLOOKUP($J8408,Ref!$D:$H,2,0)</f>
        <v xml:space="preserve">Harrold (LEP)                                </v>
      </c>
      <c r="L8408" t="str">
        <f>VLOOKUP($J8408,Ref!$D:$H,3,0)</f>
        <v>Chellington Team</v>
      </c>
      <c r="M8408" t="str">
        <f>VLOOKUP($J8408,Ref!$D:$H,4,0)</f>
        <v>Sharnbrook Deanery</v>
      </c>
      <c r="N8408" t="str">
        <f>VLOOKUP($J8408,Ref!$D:$H,5,0)</f>
        <v>Archdeaconry of Bedford</v>
      </c>
      <c r="S8408">
        <v>500</v>
      </c>
    </row>
    <row r="8409" spans="1:19" x14ac:dyDescent="0.3">
      <c r="A8409">
        <v>2024</v>
      </c>
      <c r="C8409" t="str">
        <f>IF(GETPIVOTDATA("PS % recovery",Sheet4!$B$5,"Parish Name",K8409)&gt;99.949%,"OK","No")</f>
        <v>No</v>
      </c>
      <c r="D8409" t="e">
        <f>VLOOKUP(J8409,'Ref2'!C:E,3,0)</f>
        <v>#N/A</v>
      </c>
      <c r="F8409">
        <v>5</v>
      </c>
      <c r="I8409" t="e">
        <f>VLOOKUP(J8409,Ref!L:M,2,0)</f>
        <v>#N/A</v>
      </c>
      <c r="J8409" t="s">
        <v>1446</v>
      </c>
      <c r="K8409" t="str">
        <f>VLOOKUP($J8409,Ref!$D:$H,2,0)</f>
        <v xml:space="preserve">Keysoe                                       </v>
      </c>
      <c r="L8409" t="str">
        <f>VLOOKUP($J8409,Ref!$D:$H,3,0)</f>
        <v>Bolnhurst with Keysoe</v>
      </c>
      <c r="M8409" t="str">
        <f>VLOOKUP($J8409,Ref!$D:$H,4,0)</f>
        <v>Sharnbrook Deanery</v>
      </c>
      <c r="N8409" t="str">
        <f>VLOOKUP($J8409,Ref!$D:$H,5,0)</f>
        <v>Archdeaconry of Bedford</v>
      </c>
      <c r="S8409">
        <v>100</v>
      </c>
    </row>
    <row r="8410" spans="1:19" x14ac:dyDescent="0.3">
      <c r="A8410">
        <v>2024</v>
      </c>
      <c r="C8410" t="str">
        <f>IF(GETPIVOTDATA("PS % recovery",Sheet4!$B$5,"Parish Name",K8410)&gt;99.949%,"OK","No")</f>
        <v>No</v>
      </c>
      <c r="D8410" t="e">
        <f>VLOOKUP(J8410,'Ref2'!C:E,3,0)</f>
        <v>#N/A</v>
      </c>
      <c r="F8410">
        <v>5</v>
      </c>
      <c r="I8410" t="e">
        <f>VLOOKUP(J8410,Ref!L:M,2,0)</f>
        <v>#N/A</v>
      </c>
      <c r="J8410" t="s">
        <v>1464</v>
      </c>
      <c r="K8410" t="str">
        <f>VLOOKUP($J8410,Ref!$D:$H,2,0)</f>
        <v xml:space="preserve">Milton Ernest                                </v>
      </c>
      <c r="L8410" t="str">
        <f>VLOOKUP($J8410,Ref!$D:$H,3,0)</f>
        <v>Milton Ernest, Pavenham and Thurleigh</v>
      </c>
      <c r="M8410" t="str">
        <f>VLOOKUP($J8410,Ref!$D:$H,4,0)</f>
        <v>Sharnbrook Deanery</v>
      </c>
      <c r="N8410" t="str">
        <f>VLOOKUP($J8410,Ref!$D:$H,5,0)</f>
        <v>Archdeaconry of Bedford</v>
      </c>
      <c r="S8410">
        <v>500</v>
      </c>
    </row>
    <row r="8411" spans="1:19" x14ac:dyDescent="0.3">
      <c r="A8411">
        <v>2024</v>
      </c>
      <c r="C8411" t="str">
        <f>IF(GETPIVOTDATA("PS % recovery",Sheet4!$B$5,"Parish Name",K8411)&gt;99.949%,"OK","No")</f>
        <v>No</v>
      </c>
      <c r="D8411" t="e">
        <f>VLOOKUP(J8411,'Ref2'!C:E,3,0)</f>
        <v>#N/A</v>
      </c>
      <c r="F8411">
        <v>5</v>
      </c>
      <c r="I8411" t="e">
        <f>VLOOKUP(J8411,Ref!L:M,2,0)</f>
        <v>#N/A</v>
      </c>
      <c r="J8411" t="s">
        <v>1484</v>
      </c>
      <c r="K8411" t="str">
        <f>VLOOKUP($J8411,Ref!$D:$H,2,0)</f>
        <v xml:space="preserve">Oakley (LEP)                                 </v>
      </c>
      <c r="L8411" t="str">
        <f>VLOOKUP($J8411,Ref!$D:$H,3,0)</f>
        <v>Bromham with Oakley and Stagsden</v>
      </c>
      <c r="M8411" t="str">
        <f>VLOOKUP($J8411,Ref!$D:$H,4,0)</f>
        <v>Sharnbrook Deanery</v>
      </c>
      <c r="N8411" t="str">
        <f>VLOOKUP($J8411,Ref!$D:$H,5,0)</f>
        <v>Archdeaconry of Bedford</v>
      </c>
      <c r="S8411">
        <v>2670.92</v>
      </c>
    </row>
    <row r="8412" spans="1:19" x14ac:dyDescent="0.3">
      <c r="A8412">
        <v>2024</v>
      </c>
      <c r="C8412" t="str">
        <f>IF(GETPIVOTDATA("PS % recovery",Sheet4!$B$5,"Parish Name",K8412)&gt;99.949%,"OK","No")</f>
        <v>OK</v>
      </c>
      <c r="D8412" t="e">
        <f>VLOOKUP(J8412,'Ref2'!C:E,3,0)</f>
        <v>#N/A</v>
      </c>
      <c r="F8412">
        <v>5</v>
      </c>
      <c r="I8412" t="e">
        <f>VLOOKUP(J8412,Ref!L:M,2,0)</f>
        <v>#N/A</v>
      </c>
      <c r="J8412" t="s">
        <v>1468</v>
      </c>
      <c r="K8412" t="str">
        <f>VLOOKUP($J8412,Ref!$D:$H,2,0)</f>
        <v xml:space="preserve">Odell                                        </v>
      </c>
      <c r="L8412" t="str">
        <f>VLOOKUP($J8412,Ref!$D:$H,3,0)</f>
        <v>Chellington Team</v>
      </c>
      <c r="M8412" t="str">
        <f>VLOOKUP($J8412,Ref!$D:$H,4,0)</f>
        <v>Sharnbrook Deanery</v>
      </c>
      <c r="N8412" t="str">
        <f>VLOOKUP($J8412,Ref!$D:$H,5,0)</f>
        <v>Archdeaconry of Bedford</v>
      </c>
      <c r="S8412">
        <v>1000</v>
      </c>
    </row>
    <row r="8413" spans="1:19" x14ac:dyDescent="0.3">
      <c r="A8413">
        <v>2024</v>
      </c>
      <c r="C8413" t="str">
        <f>IF(GETPIVOTDATA("PS % recovery",Sheet4!$B$5,"Parish Name",K8413)&gt;99.949%,"OK","No")</f>
        <v>OK</v>
      </c>
      <c r="D8413" t="e">
        <f>VLOOKUP(J8413,'Ref2'!C:E,3,0)</f>
        <v>#N/A</v>
      </c>
      <c r="F8413">
        <v>5</v>
      </c>
      <c r="I8413" t="e">
        <f>VLOOKUP(J8413,Ref!L:M,2,0)</f>
        <v>#N/A</v>
      </c>
      <c r="J8413" t="s">
        <v>1470</v>
      </c>
      <c r="K8413" t="str">
        <f>VLOOKUP($J8413,Ref!$D:$H,2,0)</f>
        <v xml:space="preserve">Pavenham                                     </v>
      </c>
      <c r="L8413" t="str">
        <f>VLOOKUP($J8413,Ref!$D:$H,3,0)</f>
        <v>Milton Ernest, Pavenham and Thurleigh</v>
      </c>
      <c r="M8413" t="str">
        <f>VLOOKUP($J8413,Ref!$D:$H,4,0)</f>
        <v>Sharnbrook Deanery</v>
      </c>
      <c r="N8413" t="str">
        <f>VLOOKUP($J8413,Ref!$D:$H,5,0)</f>
        <v>Archdeaconry of Bedford</v>
      </c>
      <c r="S8413">
        <v>1785.17</v>
      </c>
    </row>
    <row r="8414" spans="1:19" x14ac:dyDescent="0.3">
      <c r="A8414">
        <v>2024</v>
      </c>
      <c r="C8414" t="str">
        <f>IF(GETPIVOTDATA("PS % recovery",Sheet4!$B$5,"Parish Name",K8414)&gt;99.949%,"OK","No")</f>
        <v>No</v>
      </c>
      <c r="D8414" t="e">
        <f>VLOOKUP(J8414,'Ref2'!C:E,3,0)</f>
        <v>#N/A</v>
      </c>
      <c r="F8414">
        <v>5</v>
      </c>
      <c r="I8414" t="e">
        <f>VLOOKUP(J8414,Ref!L:M,2,0)</f>
        <v>#N/A</v>
      </c>
      <c r="J8414" t="s">
        <v>1472</v>
      </c>
      <c r="K8414" t="str">
        <f>VLOOKUP($J8414,Ref!$D:$H,2,0)</f>
        <v xml:space="preserve">Podington with Farndish                      </v>
      </c>
      <c r="L8414" t="str">
        <f>VLOOKUP($J8414,Ref!$D:$H,3,0)</f>
        <v>Chellington Team</v>
      </c>
      <c r="M8414" t="str">
        <f>VLOOKUP($J8414,Ref!$D:$H,4,0)</f>
        <v>Sharnbrook Deanery</v>
      </c>
      <c r="N8414" t="str">
        <f>VLOOKUP($J8414,Ref!$D:$H,5,0)</f>
        <v>Archdeaconry of Bedford</v>
      </c>
    </row>
    <row r="8415" spans="1:19" x14ac:dyDescent="0.3">
      <c r="A8415">
        <v>2024</v>
      </c>
      <c r="C8415" t="str">
        <f>IF(GETPIVOTDATA("PS % recovery",Sheet4!$B$5,"Parish Name",K8415)&gt;99.949%,"OK","No")</f>
        <v>No</v>
      </c>
      <c r="D8415" t="e">
        <f>VLOOKUP(J8415,'Ref2'!C:E,3,0)</f>
        <v>#N/A</v>
      </c>
      <c r="F8415">
        <v>5</v>
      </c>
      <c r="I8415" t="e">
        <f>VLOOKUP(J8415,Ref!L:M,2,0)</f>
        <v>#N/A</v>
      </c>
      <c r="J8415" t="s">
        <v>1454</v>
      </c>
      <c r="K8415" t="str">
        <f>VLOOKUP($J8415,Ref!$D:$H,2,0)</f>
        <v xml:space="preserve">Ravensden                                    </v>
      </c>
      <c r="L8415" t="str">
        <f>VLOOKUP($J8415,Ref!$D:$H,3,0)</f>
        <v>Wilden with Colmworth and Ravensden</v>
      </c>
      <c r="M8415" t="str">
        <f>VLOOKUP($J8415,Ref!$D:$H,4,0)</f>
        <v>Sharnbrook Deanery</v>
      </c>
      <c r="N8415" t="str">
        <f>VLOOKUP($J8415,Ref!$D:$H,5,0)</f>
        <v>Archdeaconry of Bedford</v>
      </c>
    </row>
    <row r="8416" spans="1:19" x14ac:dyDescent="0.3">
      <c r="A8416">
        <v>2024</v>
      </c>
      <c r="C8416" t="str">
        <f>IF(GETPIVOTDATA("PS % recovery",Sheet4!$B$5,"Parish Name",K8416)&gt;99.949%,"OK","No")</f>
        <v>OK</v>
      </c>
      <c r="D8416" t="str">
        <f>VLOOKUP(J8416,'Ref2'!C:E,3,0)</f>
        <v>LLF</v>
      </c>
      <c r="F8416">
        <v>5</v>
      </c>
      <c r="I8416" t="str">
        <f>VLOOKUP(J8416,Ref!L:M,2,0)</f>
        <v>Yes</v>
      </c>
      <c r="J8416" t="s">
        <v>1442</v>
      </c>
      <c r="K8416" t="str">
        <f>VLOOKUP($J8416,Ref!$D:$H,2,0)</f>
        <v xml:space="preserve">Riseley                                      </v>
      </c>
      <c r="L8416" t="str">
        <f>VLOOKUP($J8416,Ref!$D:$H,3,0)</f>
        <v>Riseley with Bletsoe</v>
      </c>
      <c r="M8416" t="str">
        <f>VLOOKUP($J8416,Ref!$D:$H,4,0)</f>
        <v>Sharnbrook Deanery</v>
      </c>
      <c r="N8416" t="str">
        <f>VLOOKUP($J8416,Ref!$D:$H,5,0)</f>
        <v>Archdeaconry of Bedford</v>
      </c>
      <c r="S8416">
        <v>4514</v>
      </c>
    </row>
    <row r="8417" spans="1:19" x14ac:dyDescent="0.3">
      <c r="A8417">
        <v>2024</v>
      </c>
      <c r="C8417" t="str">
        <f>IF(GETPIVOTDATA("PS % recovery",Sheet4!$B$5,"Parish Name",K8417)&gt;99.949%,"OK","No")</f>
        <v>OK</v>
      </c>
      <c r="D8417" t="e">
        <f>VLOOKUP(J8417,'Ref2'!C:E,3,0)</f>
        <v>#N/A</v>
      </c>
      <c r="F8417">
        <v>5</v>
      </c>
      <c r="I8417" t="e">
        <f>VLOOKUP(J8417,Ref!L:M,2,0)</f>
        <v>#N/A</v>
      </c>
      <c r="J8417" t="s">
        <v>1460</v>
      </c>
      <c r="K8417" t="str">
        <f>VLOOKUP($J8417,Ref!$D:$H,2,0)</f>
        <v xml:space="preserve">Sharnbrook                                   </v>
      </c>
      <c r="L8417" t="str">
        <f>VLOOKUP($J8417,Ref!$D:$H,3,0)</f>
        <v>Sharnbrook, Felmersham and Knotting with Souldrop</v>
      </c>
      <c r="M8417" t="str">
        <f>VLOOKUP($J8417,Ref!$D:$H,4,0)</f>
        <v>Sharnbrook Deanery</v>
      </c>
      <c r="N8417" t="str">
        <f>VLOOKUP($J8417,Ref!$D:$H,5,0)</f>
        <v>Archdeaconry of Bedford</v>
      </c>
      <c r="S8417">
        <v>0</v>
      </c>
    </row>
    <row r="8418" spans="1:19" x14ac:dyDescent="0.3">
      <c r="A8418">
        <v>2024</v>
      </c>
      <c r="C8418" t="str">
        <f>IF(GETPIVOTDATA("PS % recovery",Sheet4!$B$5,"Parish Name",K8418)&gt;99.949%,"OK","No")</f>
        <v>OK</v>
      </c>
      <c r="D8418" t="e">
        <f>VLOOKUP(J8418,'Ref2'!C:E,3,0)</f>
        <v>#N/A</v>
      </c>
      <c r="F8418">
        <v>5</v>
      </c>
      <c r="I8418" t="e">
        <f>VLOOKUP(J8418,Ref!L:M,2,0)</f>
        <v>#N/A</v>
      </c>
      <c r="J8418" t="s">
        <v>1462</v>
      </c>
      <c r="K8418" t="str">
        <f>VLOOKUP($J8418,Ref!$D:$H,2,0)</f>
        <v xml:space="preserve">Knotting with Souldrop                       </v>
      </c>
      <c r="L8418" t="str">
        <f>VLOOKUP($J8418,Ref!$D:$H,3,0)</f>
        <v>Sharnbrook, Felmersham and Knotting with Souldrop</v>
      </c>
      <c r="M8418" t="str">
        <f>VLOOKUP($J8418,Ref!$D:$H,4,0)</f>
        <v>Sharnbrook Deanery</v>
      </c>
      <c r="N8418" t="str">
        <f>VLOOKUP($J8418,Ref!$D:$H,5,0)</f>
        <v>Archdeaconry of Bedford</v>
      </c>
      <c r="S8418">
        <v>436</v>
      </c>
    </row>
    <row r="8419" spans="1:19" x14ac:dyDescent="0.3">
      <c r="A8419">
        <v>2024</v>
      </c>
      <c r="C8419" t="str">
        <f>IF(GETPIVOTDATA("PS % recovery",Sheet4!$B$5,"Parish Name",K8419)&gt;99.949%,"OK","No")</f>
        <v>OK</v>
      </c>
      <c r="D8419" t="e">
        <f>VLOOKUP(J8419,'Ref2'!C:E,3,0)</f>
        <v>#N/A</v>
      </c>
      <c r="F8419">
        <v>5</v>
      </c>
      <c r="I8419" t="e">
        <f>VLOOKUP(J8419,Ref!L:M,2,0)</f>
        <v>#N/A</v>
      </c>
      <c r="J8419" t="s">
        <v>1486</v>
      </c>
      <c r="K8419" t="str">
        <f>VLOOKUP($J8419,Ref!$D:$H,2,0)</f>
        <v xml:space="preserve">Stagsden                                     </v>
      </c>
      <c r="L8419" t="str">
        <f>VLOOKUP($J8419,Ref!$D:$H,3,0)</f>
        <v>Bromham with Oakley and Stagsden</v>
      </c>
      <c r="M8419" t="str">
        <f>VLOOKUP($J8419,Ref!$D:$H,4,0)</f>
        <v>Sharnbrook Deanery</v>
      </c>
      <c r="N8419" t="str">
        <f>VLOOKUP($J8419,Ref!$D:$H,5,0)</f>
        <v>Archdeaconry of Bedford</v>
      </c>
      <c r="S8419">
        <v>616</v>
      </c>
    </row>
    <row r="8420" spans="1:19" x14ac:dyDescent="0.3">
      <c r="A8420">
        <v>2024</v>
      </c>
      <c r="C8420" t="str">
        <f>IF(GETPIVOTDATA("PS % recovery",Sheet4!$B$5,"Parish Name",K8420)&gt;99.949%,"OK","No")</f>
        <v>No</v>
      </c>
      <c r="D8420" t="e">
        <f>VLOOKUP(J8420,'Ref2'!C:E,3,0)</f>
        <v>#N/A</v>
      </c>
      <c r="F8420">
        <v>5</v>
      </c>
      <c r="I8420" t="e">
        <f>VLOOKUP(J8420,Ref!L:M,2,0)</f>
        <v>#N/A</v>
      </c>
      <c r="J8420" t="s">
        <v>1476</v>
      </c>
      <c r="K8420" t="str">
        <f>VLOOKUP($J8420,Ref!$D:$H,2,0)</f>
        <v xml:space="preserve">Stevington                                   </v>
      </c>
      <c r="L8420" t="str">
        <f>VLOOKUP($J8420,Ref!$D:$H,3,0)</f>
        <v>Chellington Team</v>
      </c>
      <c r="M8420" t="str">
        <f>VLOOKUP($J8420,Ref!$D:$H,4,0)</f>
        <v>Sharnbrook Deanery</v>
      </c>
      <c r="N8420" t="str">
        <f>VLOOKUP($J8420,Ref!$D:$H,5,0)</f>
        <v>Archdeaconry of Bedford</v>
      </c>
      <c r="S8420">
        <v>800</v>
      </c>
    </row>
    <row r="8421" spans="1:19" x14ac:dyDescent="0.3">
      <c r="A8421">
        <v>2024</v>
      </c>
      <c r="C8421" t="str">
        <f>IF(GETPIVOTDATA("PS % recovery",Sheet4!$B$5,"Parish Name",K8421)&gt;99.949%,"OK","No")</f>
        <v>No</v>
      </c>
      <c r="D8421" t="e">
        <f>VLOOKUP(J8421,'Ref2'!C:E,3,0)</f>
        <v>#N/A</v>
      </c>
      <c r="F8421">
        <v>5</v>
      </c>
      <c r="I8421" t="e">
        <f>VLOOKUP(J8421,Ref!L:M,2,0)</f>
        <v>#N/A</v>
      </c>
      <c r="J8421" t="s">
        <v>1466</v>
      </c>
      <c r="K8421" t="str">
        <f>VLOOKUP($J8421,Ref!$D:$H,2,0)</f>
        <v xml:space="preserve">Thurleigh (LEP)                              </v>
      </c>
      <c r="L8421" t="str">
        <f>VLOOKUP($J8421,Ref!$D:$H,3,0)</f>
        <v>Milton Ernest, Pavenham and Thurleigh</v>
      </c>
      <c r="M8421" t="str">
        <f>VLOOKUP($J8421,Ref!$D:$H,4,0)</f>
        <v>Sharnbrook Deanery</v>
      </c>
      <c r="N8421" t="str">
        <f>VLOOKUP($J8421,Ref!$D:$H,5,0)</f>
        <v>Archdeaconry of Bedford</v>
      </c>
      <c r="S8421">
        <v>0.01</v>
      </c>
    </row>
    <row r="8422" spans="1:19" x14ac:dyDescent="0.3">
      <c r="A8422">
        <v>2024</v>
      </c>
      <c r="C8422" t="str">
        <f>IF(GETPIVOTDATA("PS % recovery",Sheet4!$B$5,"Parish Name",K8422)&gt;99.949%,"OK","No")</f>
        <v>No</v>
      </c>
      <c r="D8422" t="e">
        <f>VLOOKUP(J8422,'Ref2'!C:E,3,0)</f>
        <v>#N/A</v>
      </c>
      <c r="F8422">
        <v>5</v>
      </c>
      <c r="I8422" t="e">
        <f>VLOOKUP(J8422,Ref!L:M,2,0)</f>
        <v>#N/A</v>
      </c>
      <c r="J8422" t="s">
        <v>1478</v>
      </c>
      <c r="K8422" t="str">
        <f>VLOOKUP($J8422,Ref!$D:$H,2,0)</f>
        <v xml:space="preserve">Turvey                                       </v>
      </c>
      <c r="L8422" t="str">
        <f>VLOOKUP($J8422,Ref!$D:$H,3,0)</f>
        <v>Chellington Team</v>
      </c>
      <c r="M8422" t="str">
        <f>VLOOKUP($J8422,Ref!$D:$H,4,0)</f>
        <v>Sharnbrook Deanery</v>
      </c>
      <c r="N8422" t="str">
        <f>VLOOKUP($J8422,Ref!$D:$H,5,0)</f>
        <v>Archdeaconry of Bedford</v>
      </c>
      <c r="S8422">
        <v>0</v>
      </c>
    </row>
    <row r="8423" spans="1:19" x14ac:dyDescent="0.3">
      <c r="A8423">
        <v>2024</v>
      </c>
      <c r="C8423" t="str">
        <f>IF(GETPIVOTDATA("PS % recovery",Sheet4!$B$5,"Parish Name",K8423)&gt;99.949%,"OK","No")</f>
        <v>No</v>
      </c>
      <c r="D8423" t="e">
        <f>VLOOKUP(J8423,'Ref2'!C:E,3,0)</f>
        <v>#N/A</v>
      </c>
      <c r="F8423">
        <v>5</v>
      </c>
      <c r="I8423" t="e">
        <f>VLOOKUP(J8423,Ref!L:M,2,0)</f>
        <v>#N/A</v>
      </c>
      <c r="J8423" t="s">
        <v>1456</v>
      </c>
      <c r="K8423" t="str">
        <f>VLOOKUP($J8423,Ref!$D:$H,2,0)</f>
        <v xml:space="preserve">Wilden                                       </v>
      </c>
      <c r="L8423" t="str">
        <f>VLOOKUP($J8423,Ref!$D:$H,3,0)</f>
        <v>Wilden with Colmworth and Ravensden</v>
      </c>
      <c r="M8423" t="str">
        <f>VLOOKUP($J8423,Ref!$D:$H,4,0)</f>
        <v>Sharnbrook Deanery</v>
      </c>
      <c r="N8423" t="str">
        <f>VLOOKUP($J8423,Ref!$D:$H,5,0)</f>
        <v>Archdeaconry of Bedford</v>
      </c>
      <c r="S8423">
        <v>100</v>
      </c>
    </row>
    <row r="8424" spans="1:19" x14ac:dyDescent="0.3">
      <c r="A8424">
        <v>2024</v>
      </c>
      <c r="C8424" t="str">
        <f>IF(GETPIVOTDATA("PS % recovery",Sheet4!$B$5,"Parish Name",K8424)&gt;99.949%,"OK","No")</f>
        <v>No</v>
      </c>
      <c r="D8424" t="e">
        <f>VLOOKUP(J8424,'Ref2'!C:E,3,0)</f>
        <v>#N/A</v>
      </c>
      <c r="F8424">
        <v>5</v>
      </c>
      <c r="I8424" t="e">
        <f>VLOOKUP(J8424,Ref!L:M,2,0)</f>
        <v>#N/A</v>
      </c>
      <c r="J8424" t="s">
        <v>1474</v>
      </c>
      <c r="K8424" t="str">
        <f>VLOOKUP($J8424,Ref!$D:$H,2,0)</f>
        <v xml:space="preserve">Wymington                                    </v>
      </c>
      <c r="L8424" t="str">
        <f>VLOOKUP($J8424,Ref!$D:$H,3,0)</f>
        <v>Chellington Team</v>
      </c>
      <c r="M8424" t="str">
        <f>VLOOKUP($J8424,Ref!$D:$H,4,0)</f>
        <v>Sharnbrook Deanery</v>
      </c>
      <c r="N8424" t="str">
        <f>VLOOKUP($J8424,Ref!$D:$H,5,0)</f>
        <v>Archdeaconry of Bedford</v>
      </c>
    </row>
    <row r="8425" spans="1:19" x14ac:dyDescent="0.3">
      <c r="A8425">
        <v>2024</v>
      </c>
      <c r="C8425" t="str">
        <f>IF(GETPIVOTDATA("PS % recovery",Sheet4!$B$5,"Parish Name",K8425)&gt;99.949%,"OK","No")</f>
        <v>No</v>
      </c>
      <c r="D8425" t="e">
        <f>VLOOKUP(J8425,'Ref2'!C:E,3,0)</f>
        <v>#N/A</v>
      </c>
      <c r="F8425">
        <v>5</v>
      </c>
      <c r="I8425" t="e">
        <f>VLOOKUP(J8425,Ref!L:M,2,0)</f>
        <v>#N/A</v>
      </c>
      <c r="J8425" t="s">
        <v>1480</v>
      </c>
      <c r="K8425" t="str">
        <f>VLOOKUP($J8425,Ref!$D:$H,2,0)</f>
        <v xml:space="preserve">The Stodden Churches                         </v>
      </c>
      <c r="L8425" t="str">
        <f>VLOOKUP($J8425,Ref!$D:$H,3,0)</f>
        <v>The Stodden Churches</v>
      </c>
      <c r="M8425" t="str">
        <f>VLOOKUP($J8425,Ref!$D:$H,4,0)</f>
        <v>Sharnbrook Deanery</v>
      </c>
      <c r="N8425" t="str">
        <f>VLOOKUP($J8425,Ref!$D:$H,5,0)</f>
        <v>Archdeaconry of Bedford</v>
      </c>
      <c r="S8425">
        <v>4000</v>
      </c>
    </row>
    <row r="8426" spans="1:19" x14ac:dyDescent="0.3">
      <c r="A8426">
        <v>2024</v>
      </c>
      <c r="C8426" t="str">
        <f>IF(GETPIVOTDATA("PS % recovery",Sheet4!$B$5,"Parish Name",K8426)&gt;99.949%,"OK","No")</f>
        <v>No</v>
      </c>
      <c r="D8426" t="e">
        <f>VLOOKUP(J8426,'Ref2'!C:E,3,0)</f>
        <v>#N/A</v>
      </c>
      <c r="F8426">
        <v>5</v>
      </c>
      <c r="I8426" t="e">
        <f>VLOOKUP(J8426,Ref!L:M,2,0)</f>
        <v>#N/A</v>
      </c>
      <c r="J8426" t="s">
        <v>1015</v>
      </c>
      <c r="K8426" t="str">
        <f>VLOOKUP($J8426,Ref!$D:$H,2,0)</f>
        <v xml:space="preserve">Boxmoor                                      </v>
      </c>
      <c r="L8426" t="str">
        <f>VLOOKUP($J8426,Ref!$D:$H,3,0)</f>
        <v>Boxmoor</v>
      </c>
      <c r="M8426" t="str">
        <f>VLOOKUP($J8426,Ref!$D:$H,4,0)</f>
        <v>Hemel Hempstead Deanery</v>
      </c>
      <c r="N8426" t="str">
        <f>VLOOKUP($J8426,Ref!$D:$H,5,0)</f>
        <v xml:space="preserve">Archdeaconry of St Albans </v>
      </c>
      <c r="S8426">
        <v>0</v>
      </c>
    </row>
    <row r="8427" spans="1:19" x14ac:dyDescent="0.3">
      <c r="A8427">
        <v>2024</v>
      </c>
      <c r="C8427" t="str">
        <f>IF(GETPIVOTDATA("PS % recovery",Sheet4!$B$5,"Parish Name",K8427)&gt;99.949%,"OK","No")</f>
        <v>OK</v>
      </c>
      <c r="D8427" t="e">
        <f>VLOOKUP(J8427,'Ref2'!C:E,3,0)</f>
        <v>#N/A</v>
      </c>
      <c r="F8427">
        <v>5</v>
      </c>
      <c r="I8427" t="e">
        <f>VLOOKUP(J8427,Ref!L:M,2,0)</f>
        <v>#N/A</v>
      </c>
      <c r="J8427" t="s">
        <v>1017</v>
      </c>
      <c r="K8427" t="str">
        <f>VLOOKUP($J8427,Ref!$D:$H,2,0)</f>
        <v xml:space="preserve">Hammerfield, St Francis of Assisi            </v>
      </c>
      <c r="L8427" t="str">
        <f>VLOOKUP($J8427,Ref!$D:$H,3,0)</f>
        <v>Boxmoor</v>
      </c>
      <c r="M8427" t="str">
        <f>VLOOKUP($J8427,Ref!$D:$H,4,0)</f>
        <v>Hemel Hempstead Deanery</v>
      </c>
      <c r="N8427" t="str">
        <f>VLOOKUP($J8427,Ref!$D:$H,5,0)</f>
        <v xml:space="preserve">Archdeaconry of St Albans </v>
      </c>
      <c r="S8427">
        <v>395</v>
      </c>
    </row>
    <row r="8428" spans="1:19" x14ac:dyDescent="0.3">
      <c r="A8428">
        <v>2024</v>
      </c>
      <c r="C8428" t="str">
        <f>IF(GETPIVOTDATA("PS % recovery",Sheet4!$B$5,"Parish Name",K8428)&gt;99.949%,"OK","No")</f>
        <v>OK</v>
      </c>
      <c r="D8428" t="e">
        <f>VLOOKUP(J8428,'Ref2'!C:E,3,0)</f>
        <v>#N/A</v>
      </c>
      <c r="F8428">
        <v>5</v>
      </c>
      <c r="I8428" t="e">
        <f>VLOOKUP(J8428,Ref!L:M,2,0)</f>
        <v>#N/A</v>
      </c>
      <c r="J8428" t="s">
        <v>1019</v>
      </c>
      <c r="K8428" t="str">
        <f>VLOOKUP($J8428,Ref!$D:$H,2,0)</f>
        <v xml:space="preserve">Apsley End                                   </v>
      </c>
      <c r="L8428" t="str">
        <f>VLOOKUP($J8428,Ref!$D:$H,3,0)</f>
        <v>Langelei Team Ministry</v>
      </c>
      <c r="M8428" t="str">
        <f>VLOOKUP($J8428,Ref!$D:$H,4,0)</f>
        <v>Hemel Hempstead Deanery</v>
      </c>
      <c r="N8428" t="str">
        <f>VLOOKUP($J8428,Ref!$D:$H,5,0)</f>
        <v xml:space="preserve">Archdeaconry of St Albans </v>
      </c>
      <c r="S8428">
        <v>1000</v>
      </c>
    </row>
    <row r="8429" spans="1:19" x14ac:dyDescent="0.3">
      <c r="A8429">
        <v>2024</v>
      </c>
      <c r="C8429" t="str">
        <f>IF(GETPIVOTDATA("PS % recovery",Sheet4!$B$5,"Parish Name",K8429)&gt;99.949%,"OK","No")</f>
        <v>No</v>
      </c>
      <c r="D8429" t="e">
        <f>VLOOKUP(J8429,'Ref2'!C:E,3,0)</f>
        <v>#N/A</v>
      </c>
      <c r="F8429">
        <v>5</v>
      </c>
      <c r="I8429" t="e">
        <f>VLOOKUP(J8429,Ref!L:M,2,0)</f>
        <v>#N/A</v>
      </c>
      <c r="J8429" t="s">
        <v>1021</v>
      </c>
      <c r="K8429" t="str">
        <f>VLOOKUP($J8429,Ref!$D:$H,2,0)</f>
        <v xml:space="preserve">Bennetts End                                 </v>
      </c>
      <c r="L8429" t="str">
        <f>VLOOKUP($J8429,Ref!$D:$H,3,0)</f>
        <v>Langelei Team Ministry</v>
      </c>
      <c r="M8429" t="str">
        <f>VLOOKUP($J8429,Ref!$D:$H,4,0)</f>
        <v>Hemel Hempstead Deanery</v>
      </c>
      <c r="N8429" t="str">
        <f>VLOOKUP($J8429,Ref!$D:$H,5,0)</f>
        <v xml:space="preserve">Archdeaconry of St Albans </v>
      </c>
      <c r="S8429">
        <v>0</v>
      </c>
    </row>
    <row r="8430" spans="1:19" x14ac:dyDescent="0.3">
      <c r="A8430">
        <v>2024</v>
      </c>
      <c r="C8430" t="str">
        <f>IF(GETPIVOTDATA("PS % recovery",Sheet4!$B$5,"Parish Name",K8430)&gt;99.949%,"OK","No")</f>
        <v>OK</v>
      </c>
      <c r="D8430" t="e">
        <f>VLOOKUP(J8430,'Ref2'!C:E,3,0)</f>
        <v>#N/A</v>
      </c>
      <c r="F8430">
        <v>5</v>
      </c>
      <c r="I8430" t="e">
        <f>VLOOKUP(J8430,Ref!L:M,2,0)</f>
        <v>#N/A</v>
      </c>
      <c r="J8430" t="s">
        <v>1023</v>
      </c>
      <c r="K8430" t="str">
        <f>VLOOKUP($J8430,Ref!$D:$H,2,0)</f>
        <v xml:space="preserve">Leverstock Green                             </v>
      </c>
      <c r="L8430" t="str">
        <f>VLOOKUP($J8430,Ref!$D:$H,3,0)</f>
        <v>Langelei Team Ministry</v>
      </c>
      <c r="M8430" t="str">
        <f>VLOOKUP($J8430,Ref!$D:$H,4,0)</f>
        <v>Hemel Hempstead Deanery</v>
      </c>
      <c r="N8430" t="str">
        <f>VLOOKUP($J8430,Ref!$D:$H,5,0)</f>
        <v xml:space="preserve">Archdeaconry of St Albans </v>
      </c>
      <c r="S8430">
        <v>5800</v>
      </c>
    </row>
    <row r="8431" spans="1:19" x14ac:dyDescent="0.3">
      <c r="A8431">
        <v>2024</v>
      </c>
      <c r="C8431" t="str">
        <f>IF(GETPIVOTDATA("PS % recovery",Sheet4!$B$5,"Parish Name",K8431)&gt;99.949%,"OK","No")</f>
        <v>OK</v>
      </c>
      <c r="D8431" t="e">
        <f>VLOOKUP(J8431,'Ref2'!C:E,3,0)</f>
        <v>#N/A</v>
      </c>
      <c r="F8431">
        <v>5</v>
      </c>
      <c r="I8431" t="e">
        <f>VLOOKUP(J8431,Ref!L:M,2,0)</f>
        <v>#N/A</v>
      </c>
      <c r="J8431" t="s">
        <v>1007</v>
      </c>
      <c r="K8431" t="str">
        <f>VLOOKUP($J8431,Ref!$D:$H,2,0)</f>
        <v xml:space="preserve">Hemel Hempstead, St Barnabas, Adeyfield      </v>
      </c>
      <c r="L8431" t="str">
        <f>VLOOKUP($J8431,Ref!$D:$H,3,0)</f>
        <v>Hemel Hempstead Team Ministry</v>
      </c>
      <c r="M8431" t="str">
        <f>VLOOKUP($J8431,Ref!$D:$H,4,0)</f>
        <v>Hemel Hempstead Deanery</v>
      </c>
      <c r="N8431" t="str">
        <f>VLOOKUP($J8431,Ref!$D:$H,5,0)</f>
        <v xml:space="preserve">Archdeaconry of St Albans </v>
      </c>
      <c r="S8431">
        <v>8808</v>
      </c>
    </row>
    <row r="8432" spans="1:19" x14ac:dyDescent="0.3">
      <c r="A8432">
        <v>2024</v>
      </c>
      <c r="C8432" t="str">
        <f>IF(GETPIVOTDATA("PS % recovery",Sheet4!$B$5,"Parish Name",K8432)&gt;99.949%,"OK","No")</f>
        <v>No</v>
      </c>
      <c r="D8432" t="e">
        <f>VLOOKUP(J8432,'Ref2'!C:E,3,0)</f>
        <v>#N/A</v>
      </c>
      <c r="F8432">
        <v>5</v>
      </c>
      <c r="I8432" t="e">
        <f>VLOOKUP(J8432,Ref!L:M,2,0)</f>
        <v>#N/A</v>
      </c>
      <c r="J8432" t="s">
        <v>1009</v>
      </c>
      <c r="K8432" t="str">
        <f>VLOOKUP($J8432,Ref!$D:$H,2,0)</f>
        <v xml:space="preserve">Hemel Hempstead, Grovehill and Woodhall Farm </v>
      </c>
      <c r="L8432" t="str">
        <f>VLOOKUP($J8432,Ref!$D:$H,3,0)</f>
        <v>Hemel Hempstead Team Ministry</v>
      </c>
      <c r="M8432" t="str">
        <f>VLOOKUP($J8432,Ref!$D:$H,4,0)</f>
        <v>Hemel Hempstead Deanery</v>
      </c>
      <c r="N8432" t="str">
        <f>VLOOKUP($J8432,Ref!$D:$H,5,0)</f>
        <v xml:space="preserve">Archdeaconry of St Albans </v>
      </c>
      <c r="S8432">
        <v>1910</v>
      </c>
    </row>
    <row r="8433" spans="1:21" x14ac:dyDescent="0.3">
      <c r="A8433">
        <v>2024</v>
      </c>
      <c r="C8433" t="str">
        <f>IF(GETPIVOTDATA("PS % recovery",Sheet4!$B$5,"Parish Name",K8433)&gt;99.949%,"OK","No")</f>
        <v>OK</v>
      </c>
      <c r="D8433" t="e">
        <f>VLOOKUP(J8433,'Ref2'!C:E,3,0)</f>
        <v>#N/A</v>
      </c>
      <c r="F8433">
        <v>5</v>
      </c>
      <c r="I8433" t="e">
        <f>VLOOKUP(J8433,Ref!L:M,2,0)</f>
        <v>#N/A</v>
      </c>
      <c r="J8433" t="s">
        <v>1011</v>
      </c>
      <c r="K8433" t="str">
        <f>VLOOKUP($J8433,Ref!$D:$H,2,0)</f>
        <v xml:space="preserve">Hemel Hempstead, St Mary and St Paul         </v>
      </c>
      <c r="L8433" t="str">
        <f>VLOOKUP($J8433,Ref!$D:$H,3,0)</f>
        <v>Hemel Hempstead Team Ministry</v>
      </c>
      <c r="M8433" t="str">
        <f>VLOOKUP($J8433,Ref!$D:$H,4,0)</f>
        <v>Hemel Hempstead Deanery</v>
      </c>
      <c r="N8433" t="str">
        <f>VLOOKUP($J8433,Ref!$D:$H,5,0)</f>
        <v xml:space="preserve">Archdeaconry of St Albans </v>
      </c>
      <c r="S8433">
        <v>4760</v>
      </c>
    </row>
    <row r="8434" spans="1:21" x14ac:dyDescent="0.3">
      <c r="A8434">
        <v>2024</v>
      </c>
      <c r="C8434" t="str">
        <f>IF(GETPIVOTDATA("PS % recovery",Sheet4!$B$5,"Parish Name",K8434)&gt;99.949%,"OK","No")</f>
        <v>No</v>
      </c>
      <c r="D8434" t="e">
        <f>VLOOKUP(J8434,'Ref2'!C:E,3,0)</f>
        <v>#N/A</v>
      </c>
      <c r="F8434">
        <v>5</v>
      </c>
      <c r="I8434" t="e">
        <f>VLOOKUP(J8434,Ref!L:M,2,0)</f>
        <v>#N/A</v>
      </c>
      <c r="J8434" t="s">
        <v>1013</v>
      </c>
      <c r="K8434" t="str">
        <f>VLOOKUP($J8434,Ref!$D:$H,2,0)</f>
        <v xml:space="preserve">Hemel Hempstead, Warners End and Gadebridge  </v>
      </c>
      <c r="L8434" t="str">
        <f>VLOOKUP($J8434,Ref!$D:$H,3,0)</f>
        <v>Hemel Hempstead Team Ministry</v>
      </c>
      <c r="M8434" t="str">
        <f>VLOOKUP($J8434,Ref!$D:$H,4,0)</f>
        <v>Hemel Hempstead Deanery</v>
      </c>
      <c r="N8434" t="str">
        <f>VLOOKUP($J8434,Ref!$D:$H,5,0)</f>
        <v xml:space="preserve">Archdeaconry of St Albans </v>
      </c>
      <c r="S8434">
        <v>800</v>
      </c>
    </row>
    <row r="8435" spans="1:21" x14ac:dyDescent="0.3">
      <c r="A8435">
        <v>2024</v>
      </c>
      <c r="C8435" t="str">
        <f>IF(GETPIVOTDATA("PS % recovery",Sheet4!$B$5,"Parish Name",K8435)&gt;99.949%,"OK","No")</f>
        <v>OK</v>
      </c>
      <c r="D8435" t="e">
        <f>VLOOKUP(J8435,'Ref2'!C:E,3,0)</f>
        <v>#N/A</v>
      </c>
      <c r="F8435">
        <v>5</v>
      </c>
      <c r="I8435" t="e">
        <f>VLOOKUP(J8435,Ref!L:M,2,0)</f>
        <v>#N/A</v>
      </c>
      <c r="J8435" t="s">
        <v>1025</v>
      </c>
      <c r="K8435" t="str">
        <f>VLOOKUP($J8435,Ref!$D:$H,2,0)</f>
        <v xml:space="preserve">Kings Langley                                </v>
      </c>
      <c r="L8435" t="str">
        <f>VLOOKUP($J8435,Ref!$D:$H,3,0)</f>
        <v>Langelei Team Ministry</v>
      </c>
      <c r="M8435" t="str">
        <f>VLOOKUP($J8435,Ref!$D:$H,4,0)</f>
        <v>Hemel Hempstead Deanery</v>
      </c>
      <c r="N8435" t="str">
        <f>VLOOKUP($J8435,Ref!$D:$H,5,0)</f>
        <v xml:space="preserve">Archdeaconry of St Albans </v>
      </c>
      <c r="S8435">
        <v>0</v>
      </c>
    </row>
    <row r="8436" spans="1:21" x14ac:dyDescent="0.3">
      <c r="A8436">
        <v>2024</v>
      </c>
      <c r="C8436" t="e">
        <f>IF(GETPIVOTDATA("PS % recovery",Sheet4!$B$5,"Parish Name",K8436)&gt;99.949%,"OK","No")</f>
        <v>#REF!</v>
      </c>
      <c r="D8436" t="e">
        <f>VLOOKUP(J8436,'Ref2'!C:E,3,0)</f>
        <v>#N/A</v>
      </c>
      <c r="F8436">
        <v>5</v>
      </c>
      <c r="I8436" t="e">
        <f>VLOOKUP(J8436,Ref!L:M,2,0)</f>
        <v>#N/A</v>
      </c>
      <c r="J8436" s="108" t="s">
        <v>1715</v>
      </c>
      <c r="K8436" t="s">
        <v>1717</v>
      </c>
      <c r="L8436" t="s">
        <v>423</v>
      </c>
      <c r="M8436" t="s">
        <v>20</v>
      </c>
      <c r="N8436" t="s">
        <v>14</v>
      </c>
      <c r="S8436">
        <v>0</v>
      </c>
    </row>
    <row r="8437" spans="1:21" x14ac:dyDescent="0.3">
      <c r="B8437">
        <v>2023</v>
      </c>
      <c r="C8437" t="str">
        <f>IF(GETPIVOTDATA("PS % recovery",Sheet4!$B$5,"Parish Name",K8437)&gt;99.949%,"OK","No")</f>
        <v>No</v>
      </c>
      <c r="D8437" t="e">
        <f>VLOOKUP(J8437,'Ref2'!C:E,3,0)</f>
        <v>#N/A</v>
      </c>
      <c r="F8437">
        <v>5</v>
      </c>
      <c r="G8437" t="s">
        <v>1503</v>
      </c>
      <c r="H8437">
        <v>2024</v>
      </c>
      <c r="I8437" t="e">
        <f>VLOOKUP(J8437,Ref!L:M,2,0)</f>
        <v>#N/A</v>
      </c>
      <c r="J8437" s="108" t="s">
        <v>879</v>
      </c>
      <c r="K8437" t="str">
        <f>VLOOKUP($J8437,Ref!$D:$H,2,0)</f>
        <v xml:space="preserve">Little Wymondley                             </v>
      </c>
      <c r="L8437" t="str">
        <f>VLOOKUP($J8437,Ref!$D:$H,3,0)</f>
        <v>St Ippolyts with Great and Little Wymondley</v>
      </c>
      <c r="M8437" t="str">
        <f>VLOOKUP($J8437,Ref!$D:$H,4,0)</f>
        <v>Hitchin Deanery</v>
      </c>
      <c r="N8437" t="str">
        <f>VLOOKUP($J8437,Ref!$D:$H,5,0)</f>
        <v xml:space="preserve">Archdeaconry of St Albans </v>
      </c>
      <c r="S8437">
        <v>400</v>
      </c>
      <c r="U8437">
        <v>-400</v>
      </c>
    </row>
    <row r="8438" spans="1:21" x14ac:dyDescent="0.3">
      <c r="A8438">
        <v>2024</v>
      </c>
      <c r="C8438" t="str">
        <f>IF(GETPIVOTDATA("PS % recovery",Sheet4!$B$5,"Parish Name",K8438)&gt;99.949%,"OK","No")</f>
        <v>OK</v>
      </c>
      <c r="D8438" t="e">
        <f>VLOOKUP(J8438,'Ref2'!C:E,3,0)</f>
        <v>#N/A</v>
      </c>
      <c r="F8438">
        <v>6</v>
      </c>
      <c r="I8438" t="e">
        <f>VLOOKUP(J8438,Ref!L:M,2,0)</f>
        <v>#N/A</v>
      </c>
      <c r="J8438" s="108" t="s">
        <v>1036</v>
      </c>
      <c r="K8438" t="str">
        <f>VLOOKUP($J8438,Ref!$D:$H,2,0)</f>
        <v xml:space="preserve">Potters Bar                                  </v>
      </c>
      <c r="L8438" t="str">
        <f>VLOOKUP($J8438,Ref!$D:$H,3,0)</f>
        <v>Potters Bar</v>
      </c>
      <c r="M8438" t="str">
        <f>VLOOKUP($J8438,Ref!$D:$H,4,0)</f>
        <v>Barnet Deanery</v>
      </c>
      <c r="N8438" t="str">
        <f>VLOOKUP($J8438,Ref!$D:$H,5,0)</f>
        <v>Archdeaconry of Hertford</v>
      </c>
      <c r="S8438">
        <v>6000</v>
      </c>
    </row>
    <row r="8439" spans="1:21" x14ac:dyDescent="0.3">
      <c r="A8439">
        <v>2024</v>
      </c>
      <c r="C8439" t="str">
        <f>IF(GETPIVOTDATA("PS % recovery",Sheet4!$B$5,"Parish Name",K8439)&gt;99.949%,"OK","No")</f>
        <v>No</v>
      </c>
      <c r="D8439" t="e">
        <f>VLOOKUP(J8439,'Ref2'!C:E,3,0)</f>
        <v>#N/A</v>
      </c>
      <c r="F8439">
        <v>6</v>
      </c>
      <c r="I8439" t="e">
        <f>VLOOKUP(J8439,Ref!L:M,2,0)</f>
        <v>#N/A</v>
      </c>
      <c r="J8439" s="108" t="s">
        <v>1046</v>
      </c>
      <c r="K8439" t="str">
        <f>VLOOKUP($J8439,Ref!$D:$H,2,0)</f>
        <v xml:space="preserve">Elstree and Borehamwood                      </v>
      </c>
      <c r="L8439" t="str">
        <f>VLOOKUP($J8439,Ref!$D:$H,3,0)</f>
        <v>Elstree and Borehamwood Team Ministry</v>
      </c>
      <c r="M8439" t="str">
        <f>VLOOKUP($J8439,Ref!$D:$H,4,0)</f>
        <v>Barnet Deanery</v>
      </c>
      <c r="N8439" t="str">
        <f>VLOOKUP($J8439,Ref!$D:$H,5,0)</f>
        <v>Archdeaconry of Hertford</v>
      </c>
    </row>
    <row r="8440" spans="1:21" x14ac:dyDescent="0.3">
      <c r="A8440">
        <v>2024</v>
      </c>
      <c r="C8440" t="str">
        <f>IF(GETPIVOTDATA("PS % recovery",Sheet4!$B$5,"Parish Name",K8440)&gt;99.949%,"OK","No")</f>
        <v>OK</v>
      </c>
      <c r="D8440" t="e">
        <f>VLOOKUP(J8440,'Ref2'!C:E,3,0)</f>
        <v>#N/A</v>
      </c>
      <c r="F8440">
        <v>6</v>
      </c>
      <c r="I8440" t="e">
        <f>VLOOKUP(J8440,Ref!L:M,2,0)</f>
        <v>#N/A</v>
      </c>
      <c r="J8440" s="108" t="s">
        <v>1027</v>
      </c>
      <c r="K8440" t="str">
        <f>VLOOKUP($J8440,Ref!$D:$H,2,0)</f>
        <v xml:space="preserve">Chipping Barnet                              </v>
      </c>
      <c r="L8440" t="str">
        <f>VLOOKUP($J8440,Ref!$D:$H,3,0)</f>
        <v>Chipping Barnet Team Ministry</v>
      </c>
      <c r="M8440" t="str">
        <f>VLOOKUP($J8440,Ref!$D:$H,4,0)</f>
        <v>Barnet Deanery</v>
      </c>
      <c r="N8440" t="str">
        <f>VLOOKUP($J8440,Ref!$D:$H,5,0)</f>
        <v>Archdeaconry of Hertford</v>
      </c>
      <c r="S8440">
        <v>10000</v>
      </c>
    </row>
    <row r="8441" spans="1:21" x14ac:dyDescent="0.3">
      <c r="A8441">
        <v>2024</v>
      </c>
      <c r="C8441" t="str">
        <f>IF(GETPIVOTDATA("PS % recovery",Sheet4!$B$5,"Parish Name",K8441)&gt;99.949%,"OK","No")</f>
        <v>No</v>
      </c>
      <c r="D8441" t="e">
        <f>VLOOKUP(J8441,'Ref2'!C:E,3,0)</f>
        <v>#N/A</v>
      </c>
      <c r="F8441">
        <v>6</v>
      </c>
      <c r="I8441" t="e">
        <f>VLOOKUP(J8441,Ref!L:M,2,0)</f>
        <v>#N/A</v>
      </c>
      <c r="J8441" s="108" t="s">
        <v>1029</v>
      </c>
      <c r="K8441" t="str">
        <f>VLOOKUP($J8441,Ref!$D:$H,2,0)</f>
        <v xml:space="preserve">East Barnet                                  </v>
      </c>
      <c r="L8441" t="str">
        <f>VLOOKUP($J8441,Ref!$D:$H,3,0)</f>
        <v>East Barnet</v>
      </c>
      <c r="M8441" t="str">
        <f>VLOOKUP($J8441,Ref!$D:$H,4,0)</f>
        <v>Barnet Deanery</v>
      </c>
      <c r="N8441" t="str">
        <f>VLOOKUP($J8441,Ref!$D:$H,5,0)</f>
        <v>Archdeaconry of Hertford</v>
      </c>
      <c r="S8441">
        <v>4000</v>
      </c>
    </row>
    <row r="8442" spans="1:21" x14ac:dyDescent="0.3">
      <c r="A8442">
        <v>2024</v>
      </c>
      <c r="C8442" t="str">
        <f>IF(GETPIVOTDATA("PS % recovery",Sheet4!$B$5,"Parish Name",K8442)&gt;99.949%,"OK","No")</f>
        <v>OK</v>
      </c>
      <c r="D8442" t="e">
        <f>VLOOKUP(J8442,'Ref2'!C:E,3,0)</f>
        <v>#N/A</v>
      </c>
      <c r="F8442">
        <v>6</v>
      </c>
      <c r="I8442" t="e">
        <f>VLOOKUP(J8442,Ref!L:M,2,0)</f>
        <v>#N/A</v>
      </c>
      <c r="J8442" s="108" t="s">
        <v>1031</v>
      </c>
      <c r="K8442" t="str">
        <f>VLOOKUP($J8442,Ref!$D:$H,2,0)</f>
        <v xml:space="preserve">Little Heath, Christ Church                  </v>
      </c>
      <c r="L8442" t="str">
        <f>VLOOKUP($J8442,Ref!$D:$H,3,0)</f>
        <v>Little Heath, Christ Church</v>
      </c>
      <c r="M8442" t="str">
        <f>VLOOKUP($J8442,Ref!$D:$H,4,0)</f>
        <v>Barnet Deanery</v>
      </c>
      <c r="N8442" t="str">
        <f>VLOOKUP($J8442,Ref!$D:$H,5,0)</f>
        <v>Archdeaconry of Hertford</v>
      </c>
      <c r="S8442">
        <v>7304.5</v>
      </c>
    </row>
    <row r="8443" spans="1:21" x14ac:dyDescent="0.3">
      <c r="A8443">
        <v>2024</v>
      </c>
      <c r="C8443" t="str">
        <f>IF(GETPIVOTDATA("PS % recovery",Sheet4!$B$5,"Parish Name",K8443)&gt;99.949%,"OK","No")</f>
        <v>No</v>
      </c>
      <c r="D8443" t="e">
        <f>VLOOKUP(J8443,'Ref2'!C:E,3,0)</f>
        <v>#N/A</v>
      </c>
      <c r="F8443">
        <v>6</v>
      </c>
      <c r="I8443" t="e">
        <f>VLOOKUP(J8443,Ref!L:M,2,0)</f>
        <v>#N/A</v>
      </c>
      <c r="J8443" s="108" t="s">
        <v>789</v>
      </c>
      <c r="K8443" t="str">
        <f>VLOOKUP($J8443,Ref!$D:$H,2,0)</f>
        <v xml:space="preserve">Lyonsdown, Holy Trinity                      </v>
      </c>
      <c r="L8443" t="str">
        <f>VLOOKUP($J8443,Ref!$D:$H,3,0)</f>
        <v>Lyonsdown, Holy Trinity</v>
      </c>
      <c r="M8443" t="str">
        <f>VLOOKUP($J8443,Ref!$D:$H,4,0)</f>
        <v>Barnet Deanery</v>
      </c>
      <c r="N8443" t="str">
        <f>VLOOKUP($J8443,Ref!$D:$H,5,0)</f>
        <v>Archdeaconry of Hertford</v>
      </c>
      <c r="S8443">
        <v>2000</v>
      </c>
    </row>
    <row r="8444" spans="1:21" x14ac:dyDescent="0.3">
      <c r="A8444">
        <v>2024</v>
      </c>
      <c r="C8444" t="str">
        <f>IF(GETPIVOTDATA("PS % recovery",Sheet4!$B$5,"Parish Name",K8444)&gt;99.949%,"OK","No")</f>
        <v>OK</v>
      </c>
      <c r="D8444" t="e">
        <f>VLOOKUP(J8444,'Ref2'!C:E,3,0)</f>
        <v>#N/A</v>
      </c>
      <c r="F8444">
        <v>6</v>
      </c>
      <c r="I8444" t="e">
        <f>VLOOKUP(J8444,Ref!L:M,2,0)</f>
        <v>#N/A</v>
      </c>
      <c r="J8444" s="108" t="s">
        <v>1034</v>
      </c>
      <c r="K8444" t="str">
        <f>VLOOKUP($J8444,Ref!$D:$H,2,0)</f>
        <v xml:space="preserve">New Barnet, St James                         </v>
      </c>
      <c r="L8444" t="str">
        <f>VLOOKUP($J8444,Ref!$D:$H,3,0)</f>
        <v>New Barnet, St James</v>
      </c>
      <c r="M8444" t="str">
        <f>VLOOKUP($J8444,Ref!$D:$H,4,0)</f>
        <v>Barnet Deanery</v>
      </c>
      <c r="N8444" t="str">
        <f>VLOOKUP($J8444,Ref!$D:$H,5,0)</f>
        <v>Archdeaconry of Hertford</v>
      </c>
      <c r="S8444">
        <v>6183.75</v>
      </c>
    </row>
    <row r="8445" spans="1:21" x14ac:dyDescent="0.3">
      <c r="A8445">
        <v>2024</v>
      </c>
      <c r="C8445" t="str">
        <f>IF(GETPIVOTDATA("PS % recovery",Sheet4!$B$5,"Parish Name",K8445)&gt;99.949%,"OK","No")</f>
        <v>OK</v>
      </c>
      <c r="D8445" t="e">
        <f>VLOOKUP(J8445,'Ref2'!C:E,3,0)</f>
        <v>#N/A</v>
      </c>
      <c r="F8445">
        <v>6</v>
      </c>
      <c r="I8445" t="e">
        <f>VLOOKUP(J8445,Ref!L:M,2,0)</f>
        <v>#N/A</v>
      </c>
      <c r="J8445" s="108" t="s">
        <v>1038</v>
      </c>
      <c r="K8445" t="str">
        <f>VLOOKUP($J8445,Ref!$D:$H,2,0)</f>
        <v xml:space="preserve">Ridge                                        </v>
      </c>
      <c r="L8445" t="str">
        <f>VLOOKUP($J8445,Ref!$D:$H,3,0)</f>
        <v>South Mymms and Ridge</v>
      </c>
      <c r="M8445" t="str">
        <f>VLOOKUP($J8445,Ref!$D:$H,4,0)</f>
        <v>Barnet Deanery</v>
      </c>
      <c r="N8445" t="str">
        <f>VLOOKUP($J8445,Ref!$D:$H,5,0)</f>
        <v>Archdeaconry of Hertford</v>
      </c>
    </row>
    <row r="8446" spans="1:21" x14ac:dyDescent="0.3">
      <c r="A8446">
        <v>2024</v>
      </c>
      <c r="C8446" t="str">
        <f>IF(GETPIVOTDATA("PS % recovery",Sheet4!$B$5,"Parish Name",K8446)&gt;99.949%,"OK","No")</f>
        <v>OK</v>
      </c>
      <c r="D8446" t="e">
        <f>VLOOKUP(J8446,'Ref2'!C:E,3,0)</f>
        <v>#N/A</v>
      </c>
      <c r="F8446">
        <v>6</v>
      </c>
      <c r="I8446" t="e">
        <f>VLOOKUP(J8446,Ref!L:M,2,0)</f>
        <v>#N/A</v>
      </c>
      <c r="J8446" s="108" t="s">
        <v>1042</v>
      </c>
      <c r="K8446" t="str">
        <f>VLOOKUP($J8446,Ref!$D:$H,2,0)</f>
        <v xml:space="preserve">Potters Bar, King Charles the Martyr         </v>
      </c>
      <c r="L8446" t="str">
        <f>VLOOKUP($J8446,Ref!$D:$H,3,0)</f>
        <v>Potters Bar, King Charles the Martyr</v>
      </c>
      <c r="M8446" t="str">
        <f>VLOOKUP($J8446,Ref!$D:$H,4,0)</f>
        <v>Barnet Deanery</v>
      </c>
      <c r="N8446" t="str">
        <f>VLOOKUP($J8446,Ref!$D:$H,5,0)</f>
        <v>Archdeaconry of Hertford</v>
      </c>
      <c r="S8446">
        <v>5122</v>
      </c>
    </row>
    <row r="8447" spans="1:21" x14ac:dyDescent="0.3">
      <c r="A8447">
        <v>2024</v>
      </c>
      <c r="C8447" t="str">
        <f>IF(GETPIVOTDATA("PS % recovery",Sheet4!$B$5,"Parish Name",K8447)&gt;99.949%,"OK","No")</f>
        <v>OK</v>
      </c>
      <c r="D8447" t="e">
        <f>VLOOKUP(J8447,'Ref2'!C:E,3,0)</f>
        <v>#N/A</v>
      </c>
      <c r="F8447">
        <v>6</v>
      </c>
      <c r="I8447" t="e">
        <f>VLOOKUP(J8447,Ref!L:M,2,0)</f>
        <v>#N/A</v>
      </c>
      <c r="J8447" s="108" t="s">
        <v>1040</v>
      </c>
      <c r="K8447" t="str">
        <f>VLOOKUP($J8447,Ref!$D:$H,2,0)</f>
        <v xml:space="preserve">South Mymms                                  </v>
      </c>
      <c r="L8447" t="str">
        <f>VLOOKUP($J8447,Ref!$D:$H,3,0)</f>
        <v>South Mymms and Ridge</v>
      </c>
      <c r="M8447" t="str">
        <f>VLOOKUP($J8447,Ref!$D:$H,4,0)</f>
        <v>Barnet Deanery</v>
      </c>
      <c r="N8447" t="str">
        <f>VLOOKUP($J8447,Ref!$D:$H,5,0)</f>
        <v>Archdeaconry of Hertford</v>
      </c>
      <c r="S8447">
        <v>689</v>
      </c>
    </row>
    <row r="8448" spans="1:21" x14ac:dyDescent="0.3">
      <c r="A8448">
        <v>2024</v>
      </c>
      <c r="C8448" t="str">
        <f>IF(GETPIVOTDATA("PS % recovery",Sheet4!$B$5,"Parish Name",K8448)&gt;99.949%,"OK","No")</f>
        <v>No</v>
      </c>
      <c r="D8448" t="e">
        <f>VLOOKUP(J8448,'Ref2'!C:E,3,0)</f>
        <v>#N/A</v>
      </c>
      <c r="F8448">
        <v>6</v>
      </c>
      <c r="I8448" t="e">
        <f>VLOOKUP(J8448,Ref!L:M,2,0)</f>
        <v>#N/A</v>
      </c>
      <c r="J8448" s="108" t="s">
        <v>1044</v>
      </c>
      <c r="K8448" t="str">
        <f>VLOOKUP($J8448,Ref!$D:$H,2,0)</f>
        <v xml:space="preserve">Totteridge                                   </v>
      </c>
      <c r="L8448" t="str">
        <f>VLOOKUP($J8448,Ref!$D:$H,3,0)</f>
        <v>Totteridge</v>
      </c>
      <c r="M8448" t="str">
        <f>VLOOKUP($J8448,Ref!$D:$H,4,0)</f>
        <v>Barnet Deanery</v>
      </c>
      <c r="N8448" t="str">
        <f>VLOOKUP($J8448,Ref!$D:$H,5,0)</f>
        <v>Archdeaconry of Hertford</v>
      </c>
      <c r="S8448">
        <v>3000</v>
      </c>
    </row>
    <row r="8449" spans="1:19" x14ac:dyDescent="0.3">
      <c r="A8449">
        <v>2024</v>
      </c>
      <c r="C8449" t="str">
        <f>IF(GETPIVOTDATA("PS % recovery",Sheet4!$B$5,"Parish Name",K8449)&gt;99.949%,"OK","No")</f>
        <v>OK</v>
      </c>
      <c r="D8449" t="e">
        <f>VLOOKUP(J8449,'Ref2'!C:E,3,0)</f>
        <v>#N/A</v>
      </c>
      <c r="F8449">
        <v>6</v>
      </c>
      <c r="I8449" t="e">
        <f>VLOOKUP(J8449,Ref!L:M,2,0)</f>
        <v>#N/A</v>
      </c>
      <c r="J8449" s="108" t="s">
        <v>859</v>
      </c>
      <c r="K8449" t="str">
        <f>VLOOKUP($J8449,Ref!$D:$H,2,0)</f>
        <v xml:space="preserve">Bourne End                                   </v>
      </c>
      <c r="L8449" t="str">
        <f>VLOOKUP($J8449,Ref!$D:$H,3,0)</f>
        <v>Sunnyside with Bourne End</v>
      </c>
      <c r="M8449" t="str">
        <f>VLOOKUP($J8449,Ref!$D:$H,4,0)</f>
        <v>Berkhamsted Deanery</v>
      </c>
      <c r="N8449" t="str">
        <f>VLOOKUP($J8449,Ref!$D:$H,5,0)</f>
        <v xml:space="preserve">Archdeaconry of St Albans </v>
      </c>
      <c r="S8449">
        <v>977</v>
      </c>
    </row>
    <row r="8450" spans="1:19" x14ac:dyDescent="0.3">
      <c r="A8450">
        <v>2024</v>
      </c>
      <c r="C8450" t="str">
        <f>IF(GETPIVOTDATA("PS % recovery",Sheet4!$B$5,"Parish Name",K8450)&gt;99.949%,"OK","No")</f>
        <v>OK</v>
      </c>
      <c r="D8450" t="e">
        <f>VLOOKUP(J8450,'Ref2'!C:E,3,0)</f>
        <v>#N/A</v>
      </c>
      <c r="F8450">
        <v>6</v>
      </c>
      <c r="I8450" t="e">
        <f>VLOOKUP(J8450,Ref!L:M,2,0)</f>
        <v>#N/A</v>
      </c>
      <c r="J8450" s="108" t="s">
        <v>791</v>
      </c>
      <c r="K8450" t="str">
        <f>VLOOKUP($J8450,Ref!$D:$H,2,0)</f>
        <v xml:space="preserve">Great Berkhamsted                            </v>
      </c>
      <c r="L8450" t="str">
        <f>VLOOKUP($J8450,Ref!$D:$H,3,0)</f>
        <v>Berkhamsted Team Ministry</v>
      </c>
      <c r="M8450" t="str">
        <f>VLOOKUP($J8450,Ref!$D:$H,4,0)</f>
        <v>Berkhamsted Deanery</v>
      </c>
      <c r="N8450" t="str">
        <f>VLOOKUP($J8450,Ref!$D:$H,5,0)</f>
        <v xml:space="preserve">Archdeaconry of St Albans </v>
      </c>
      <c r="S8450">
        <v>10648</v>
      </c>
    </row>
    <row r="8451" spans="1:19" x14ac:dyDescent="0.3">
      <c r="A8451">
        <v>2024</v>
      </c>
      <c r="C8451" t="str">
        <f>IF(GETPIVOTDATA("PS % recovery",Sheet4!$B$5,"Parish Name",K8451)&gt;99.949%,"OK","No")</f>
        <v>OK</v>
      </c>
      <c r="D8451" t="e">
        <f>VLOOKUP(J8451,'Ref2'!C:E,3,0)</f>
        <v>#N/A</v>
      </c>
      <c r="F8451">
        <v>6</v>
      </c>
      <c r="I8451" t="e">
        <f>VLOOKUP(J8451,Ref!L:M,2,0)</f>
        <v>#N/A</v>
      </c>
      <c r="J8451" s="108" t="s">
        <v>864</v>
      </c>
      <c r="K8451" t="str">
        <f>VLOOKUP($J8451,Ref!$D:$H,2,0)</f>
        <v xml:space="preserve">Great Gaddesden                              </v>
      </c>
      <c r="L8451" t="str">
        <f>VLOOKUP($J8451,Ref!$D:$H,3,0)</f>
        <v>Berkhamsted Team Ministry</v>
      </c>
      <c r="M8451" t="str">
        <f>VLOOKUP($J8451,Ref!$D:$H,4,0)</f>
        <v>Berkhamsted Deanery</v>
      </c>
      <c r="N8451" t="str">
        <f>VLOOKUP($J8451,Ref!$D:$H,5,0)</f>
        <v xml:space="preserve">Archdeaconry of St Albans </v>
      </c>
      <c r="S8451">
        <v>6075</v>
      </c>
    </row>
    <row r="8452" spans="1:19" x14ac:dyDescent="0.3">
      <c r="A8452">
        <v>2024</v>
      </c>
      <c r="C8452" t="str">
        <f>IF(GETPIVOTDATA("PS % recovery",Sheet4!$B$5,"Parish Name",K8452)&gt;99.949%,"OK","No")</f>
        <v>OK</v>
      </c>
      <c r="D8452" t="e">
        <f>VLOOKUP(J8452,'Ref2'!C:E,3,0)</f>
        <v>#N/A</v>
      </c>
      <c r="F8452">
        <v>6</v>
      </c>
      <c r="I8452" t="e">
        <f>VLOOKUP(J8452,Ref!L:M,2,0)</f>
        <v>#N/A</v>
      </c>
      <c r="J8452" s="108" t="s">
        <v>866</v>
      </c>
      <c r="K8452" t="str">
        <f>VLOOKUP($J8452,Ref!$D:$H,2,0)</f>
        <v xml:space="preserve">Little Gaddesden                             </v>
      </c>
      <c r="L8452" t="str">
        <f>VLOOKUP($J8452,Ref!$D:$H,3,0)</f>
        <v>Berkhamsted Team Ministry</v>
      </c>
      <c r="M8452" t="str">
        <f>VLOOKUP($J8452,Ref!$D:$H,4,0)</f>
        <v>Berkhamsted Deanery</v>
      </c>
      <c r="N8452" t="str">
        <f>VLOOKUP($J8452,Ref!$D:$H,5,0)</f>
        <v xml:space="preserve">Archdeaconry of St Albans </v>
      </c>
      <c r="S8452">
        <v>3459</v>
      </c>
    </row>
    <row r="8453" spans="1:19" x14ac:dyDescent="0.3">
      <c r="A8453">
        <v>2024</v>
      </c>
      <c r="C8453" t="str">
        <f>IF(GETPIVOTDATA("PS % recovery",Sheet4!$B$5,"Parish Name",K8453)&gt;99.949%,"OK","No")</f>
        <v>OK</v>
      </c>
      <c r="D8453" t="e">
        <f>VLOOKUP(J8453,'Ref2'!C:E,3,0)</f>
        <v>#N/A</v>
      </c>
      <c r="F8453">
        <v>6</v>
      </c>
      <c r="I8453" t="e">
        <f>VLOOKUP(J8453,Ref!L:M,2,0)</f>
        <v>#N/A</v>
      </c>
      <c r="J8453" s="108" t="s">
        <v>868</v>
      </c>
      <c r="K8453" t="str">
        <f>VLOOKUP($J8453,Ref!$D:$H,2,0)</f>
        <v xml:space="preserve">Nettleden                                    </v>
      </c>
      <c r="L8453" t="str">
        <f>VLOOKUP($J8453,Ref!$D:$H,3,0)</f>
        <v>Berkhamsted Team Ministry</v>
      </c>
      <c r="M8453" t="str">
        <f>VLOOKUP($J8453,Ref!$D:$H,4,0)</f>
        <v>Berkhamsted Deanery</v>
      </c>
      <c r="N8453" t="str">
        <f>VLOOKUP($J8453,Ref!$D:$H,5,0)</f>
        <v xml:space="preserve">Archdeaconry of St Albans </v>
      </c>
      <c r="S8453">
        <v>641.75</v>
      </c>
    </row>
    <row r="8454" spans="1:19" x14ac:dyDescent="0.3">
      <c r="A8454">
        <v>2024</v>
      </c>
      <c r="C8454" t="str">
        <f>IF(GETPIVOTDATA("PS % recovery",Sheet4!$B$5,"Parish Name",K8454)&gt;99.949%,"OK","No")</f>
        <v>OK</v>
      </c>
      <c r="D8454" t="e">
        <f>VLOOKUP(J8454,'Ref2'!C:E,3,0)</f>
        <v>#N/A</v>
      </c>
      <c r="F8454">
        <v>6</v>
      </c>
      <c r="I8454" t="e">
        <f>VLOOKUP(J8454,Ref!L:M,2,0)</f>
        <v>#N/A</v>
      </c>
      <c r="J8454" s="108" t="s">
        <v>871</v>
      </c>
      <c r="K8454" t="str">
        <f>VLOOKUP($J8454,Ref!$D:$H,2,0)</f>
        <v xml:space="preserve">Northchurch                                  </v>
      </c>
      <c r="L8454" t="str">
        <f>VLOOKUP($J8454,Ref!$D:$H,3,0)</f>
        <v>Northchurch and Wigginton</v>
      </c>
      <c r="M8454" t="str">
        <f>VLOOKUP($J8454,Ref!$D:$H,4,0)</f>
        <v>Berkhamsted Deanery</v>
      </c>
      <c r="N8454" t="str">
        <f>VLOOKUP($J8454,Ref!$D:$H,5,0)</f>
        <v xml:space="preserve">Archdeaconry of St Albans </v>
      </c>
      <c r="S8454">
        <v>4819.33</v>
      </c>
    </row>
    <row r="8455" spans="1:19" x14ac:dyDescent="0.3">
      <c r="A8455">
        <v>2024</v>
      </c>
      <c r="C8455" t="str">
        <f>IF(GETPIVOTDATA("PS % recovery",Sheet4!$B$5,"Parish Name",K8455)&gt;99.949%,"OK","No")</f>
        <v>OK</v>
      </c>
      <c r="D8455" t="e">
        <f>VLOOKUP(J8455,'Ref2'!C:E,3,0)</f>
        <v>#N/A</v>
      </c>
      <c r="F8455">
        <v>6</v>
      </c>
      <c r="I8455" t="e">
        <f>VLOOKUP(J8455,Ref!L:M,2,0)</f>
        <v>#N/A</v>
      </c>
      <c r="J8455" s="108" t="s">
        <v>793</v>
      </c>
      <c r="K8455" t="str">
        <f>VLOOKUP($J8455,Ref!$D:$H,2,0)</f>
        <v xml:space="preserve">Potten End, Holy Trinity                     </v>
      </c>
      <c r="L8455" t="str">
        <f>VLOOKUP($J8455,Ref!$D:$H,3,0)</f>
        <v>Berkhamsted Team Ministry</v>
      </c>
      <c r="M8455" t="str">
        <f>VLOOKUP($J8455,Ref!$D:$H,4,0)</f>
        <v>Berkhamsted Deanery</v>
      </c>
      <c r="N8455" t="str">
        <f>VLOOKUP($J8455,Ref!$D:$H,5,0)</f>
        <v xml:space="preserve">Archdeaconry of St Albans </v>
      </c>
      <c r="S8455">
        <v>4038</v>
      </c>
    </row>
    <row r="8456" spans="1:19" x14ac:dyDescent="0.3">
      <c r="A8456">
        <v>2024</v>
      </c>
      <c r="C8456" t="str">
        <f>IF(GETPIVOTDATA("PS % recovery",Sheet4!$B$5,"Parish Name",K8456)&gt;99.949%,"OK","No")</f>
        <v>OK</v>
      </c>
      <c r="D8456" t="e">
        <f>VLOOKUP(J8456,'Ref2'!C:E,3,0)</f>
        <v>#N/A</v>
      </c>
      <c r="F8456">
        <v>6</v>
      </c>
      <c r="I8456" t="e">
        <f>VLOOKUP(J8456,Ref!L:M,2,0)</f>
        <v>#N/A</v>
      </c>
      <c r="J8456" s="108" t="s">
        <v>861</v>
      </c>
      <c r="K8456" t="str">
        <f>VLOOKUP($J8456,Ref!$D:$H,2,0)</f>
        <v xml:space="preserve">Sunnyside, St Michael and All Angels         </v>
      </c>
      <c r="L8456" t="str">
        <f>VLOOKUP($J8456,Ref!$D:$H,3,0)</f>
        <v>Sunnyside with Bourne End</v>
      </c>
      <c r="M8456" t="str">
        <f>VLOOKUP($J8456,Ref!$D:$H,4,0)</f>
        <v>Berkhamsted Deanery</v>
      </c>
      <c r="N8456" t="str">
        <f>VLOOKUP($J8456,Ref!$D:$H,5,0)</f>
        <v xml:space="preserve">Archdeaconry of St Albans </v>
      </c>
      <c r="S8456">
        <v>7560</v>
      </c>
    </row>
    <row r="8457" spans="1:19" x14ac:dyDescent="0.3">
      <c r="A8457">
        <v>2024</v>
      </c>
      <c r="C8457" t="str">
        <f>IF(GETPIVOTDATA("PS % recovery",Sheet4!$B$5,"Parish Name",K8457)&gt;99.949%,"OK","No")</f>
        <v>No</v>
      </c>
      <c r="D8457" t="e">
        <f>VLOOKUP(J8457,'Ref2'!C:E,3,0)</f>
        <v>#N/A</v>
      </c>
      <c r="F8457">
        <v>6</v>
      </c>
      <c r="I8457" t="e">
        <f>VLOOKUP(J8457,Ref!L:M,2,0)</f>
        <v>#N/A</v>
      </c>
      <c r="J8457" s="108" t="s">
        <v>873</v>
      </c>
      <c r="K8457" t="str">
        <f>VLOOKUP($J8457,Ref!$D:$H,2,0)</f>
        <v xml:space="preserve">Tring Team Parish                            </v>
      </c>
      <c r="L8457" t="str">
        <f>VLOOKUP($J8457,Ref!$D:$H,3,0)</f>
        <v>Tring (Team Ministry)</v>
      </c>
      <c r="M8457" t="str">
        <f>VLOOKUP($J8457,Ref!$D:$H,4,0)</f>
        <v>Berkhamsted Deanery</v>
      </c>
      <c r="N8457" t="str">
        <f>VLOOKUP($J8457,Ref!$D:$H,5,0)</f>
        <v xml:space="preserve">Archdeaconry of St Albans </v>
      </c>
      <c r="S8457">
        <v>15000</v>
      </c>
    </row>
    <row r="8458" spans="1:19" x14ac:dyDescent="0.3">
      <c r="A8458">
        <v>2024</v>
      </c>
      <c r="C8458" t="str">
        <f>IF(GETPIVOTDATA("PS % recovery",Sheet4!$B$5,"Parish Name",K8458)&gt;99.949%,"OK","No")</f>
        <v>No</v>
      </c>
      <c r="D8458" t="e">
        <f>VLOOKUP(J8458,'Ref2'!C:E,3,0)</f>
        <v>#N/A</v>
      </c>
      <c r="F8458">
        <v>6</v>
      </c>
      <c r="I8458" t="e">
        <f>VLOOKUP(J8458,Ref!L:M,2,0)</f>
        <v>#N/A</v>
      </c>
      <c r="J8458" s="108" t="s">
        <v>875</v>
      </c>
      <c r="K8458" t="str">
        <f>VLOOKUP($J8458,Ref!$D:$H,2,0)</f>
        <v xml:space="preserve">Wigginton                                    </v>
      </c>
      <c r="L8458" t="str">
        <f>VLOOKUP($J8458,Ref!$D:$H,3,0)</f>
        <v>Northchurch and Wigginton</v>
      </c>
      <c r="M8458" t="str">
        <f>VLOOKUP($J8458,Ref!$D:$H,4,0)</f>
        <v>Berkhamsted Deanery</v>
      </c>
      <c r="N8458" t="str">
        <f>VLOOKUP($J8458,Ref!$D:$H,5,0)</f>
        <v xml:space="preserve">Archdeaconry of St Albans </v>
      </c>
      <c r="S8458">
        <v>2250</v>
      </c>
    </row>
    <row r="8459" spans="1:19" x14ac:dyDescent="0.3">
      <c r="A8459">
        <v>2024</v>
      </c>
      <c r="C8459" t="str">
        <f>IF(GETPIVOTDATA("PS % recovery",Sheet4!$B$5,"Parish Name",K8459)&gt;99.949%,"OK","No")</f>
        <v>No</v>
      </c>
      <c r="D8459" t="e">
        <f>VLOOKUP(J8459,'Ref2'!C:E,3,0)</f>
        <v>#N/A</v>
      </c>
      <c r="F8459">
        <v>6</v>
      </c>
      <c r="I8459" t="e">
        <f>VLOOKUP(J8459,Ref!L:M,2,0)</f>
        <v>#N/A</v>
      </c>
      <c r="J8459" s="108" t="s">
        <v>794</v>
      </c>
      <c r="K8459" t="str">
        <f>VLOOKUP($J8459,Ref!$D:$H,2,0)</f>
        <v xml:space="preserve">Albury                                       </v>
      </c>
      <c r="L8459" t="str">
        <f>VLOOKUP($J8459,Ref!$D:$H,3,0)</f>
        <v>Albury, Little Hadham and Much Hadham</v>
      </c>
      <c r="M8459" t="str">
        <f>VLOOKUP($J8459,Ref!$D:$H,4,0)</f>
        <v>Bishop's Stortford Deanery</v>
      </c>
      <c r="N8459" t="str">
        <f>VLOOKUP($J8459,Ref!$D:$H,5,0)</f>
        <v>Archdeaconry of Hertford</v>
      </c>
    </row>
    <row r="8460" spans="1:19" x14ac:dyDescent="0.3">
      <c r="A8460">
        <v>2024</v>
      </c>
      <c r="C8460" t="str">
        <f>IF(GETPIVOTDATA("PS % recovery",Sheet4!$B$5,"Parish Name",K8460)&gt;99.949%,"OK","No")</f>
        <v>OK</v>
      </c>
      <c r="D8460" t="e">
        <f>VLOOKUP(J8460,'Ref2'!C:E,3,0)</f>
        <v>#N/A</v>
      </c>
      <c r="F8460">
        <v>6</v>
      </c>
      <c r="I8460" t="e">
        <f>VLOOKUP(J8460,Ref!L:M,2,0)</f>
        <v>#N/A</v>
      </c>
      <c r="J8460" s="108" t="s">
        <v>1051</v>
      </c>
      <c r="K8460" t="str">
        <f>VLOOKUP($J8460,Ref!$D:$H,2,0)</f>
        <v xml:space="preserve">Bishop's Stortford                           </v>
      </c>
      <c r="L8460" t="str">
        <f>VLOOKUP($J8460,Ref!$D:$H,3,0)</f>
        <v>Bishop's Stortford</v>
      </c>
      <c r="M8460" t="str">
        <f>VLOOKUP($J8460,Ref!$D:$H,4,0)</f>
        <v>Bishop's Stortford Deanery</v>
      </c>
      <c r="N8460" t="str">
        <f>VLOOKUP($J8460,Ref!$D:$H,5,0)</f>
        <v>Archdeaconry of Hertford</v>
      </c>
      <c r="S8460">
        <v>8832</v>
      </c>
    </row>
    <row r="8461" spans="1:19" x14ac:dyDescent="0.3">
      <c r="A8461">
        <v>2024</v>
      </c>
      <c r="C8461" t="str">
        <f>IF(GETPIVOTDATA("PS % recovery",Sheet4!$B$5,"Parish Name",K8461)&gt;99.949%,"OK","No")</f>
        <v>No</v>
      </c>
      <c r="D8461" t="e">
        <f>VLOOKUP(J8461,'Ref2'!C:E,3,0)</f>
        <v>#N/A</v>
      </c>
      <c r="F8461">
        <v>6</v>
      </c>
      <c r="I8461" t="e">
        <f>VLOOKUP(J8461,Ref!L:M,2,0)</f>
        <v>#N/A</v>
      </c>
      <c r="J8461" s="108" t="s">
        <v>796</v>
      </c>
      <c r="K8461" t="str">
        <f>VLOOKUP($J8461,Ref!$D:$H,2,0)</f>
        <v xml:space="preserve">Braughing                                    </v>
      </c>
      <c r="L8461" t="str">
        <f>VLOOKUP($J8461,Ref!$D:$H,3,0)</f>
        <v>Braughing, Furneux Pelham and Stocking Pelham</v>
      </c>
      <c r="M8461" t="str">
        <f>VLOOKUP($J8461,Ref!$D:$H,4,0)</f>
        <v>Bishop's Stortford Deanery</v>
      </c>
      <c r="N8461" t="str">
        <f>VLOOKUP($J8461,Ref!$D:$H,5,0)</f>
        <v>Archdeaconry of Hertford</v>
      </c>
    </row>
    <row r="8462" spans="1:19" x14ac:dyDescent="0.3">
      <c r="A8462">
        <v>2024</v>
      </c>
      <c r="C8462" t="str">
        <f>IF(GETPIVOTDATA("PS % recovery",Sheet4!$B$5,"Parish Name",K8462)&gt;99.949%,"OK","No")</f>
        <v>No</v>
      </c>
      <c r="D8462" t="e">
        <f>VLOOKUP(J8462,'Ref2'!C:E,3,0)</f>
        <v>#N/A</v>
      </c>
      <c r="F8462">
        <v>6</v>
      </c>
      <c r="I8462" t="e">
        <f>VLOOKUP(J8462,Ref!L:M,2,0)</f>
        <v>#N/A</v>
      </c>
      <c r="J8462" s="108" t="s">
        <v>798</v>
      </c>
      <c r="K8462" t="str">
        <f>VLOOKUP($J8462,Ref!$D:$H,2,0)</f>
        <v xml:space="preserve">Furneux Pelham                               </v>
      </c>
      <c r="L8462" t="str">
        <f>VLOOKUP($J8462,Ref!$D:$H,3,0)</f>
        <v>Braughing, Furneux Pelham and Stocking Pelham</v>
      </c>
      <c r="M8462" t="str">
        <f>VLOOKUP($J8462,Ref!$D:$H,4,0)</f>
        <v>Bishop's Stortford Deanery</v>
      </c>
      <c r="N8462" t="str">
        <f>VLOOKUP($J8462,Ref!$D:$H,5,0)</f>
        <v>Archdeaconry of Hertford</v>
      </c>
    </row>
    <row r="8463" spans="1:19" x14ac:dyDescent="0.3">
      <c r="A8463">
        <v>2024</v>
      </c>
      <c r="C8463" t="str">
        <f>IF(GETPIVOTDATA("PS % recovery",Sheet4!$B$5,"Parish Name",K8463)&gt;99.949%,"OK","No")</f>
        <v>No</v>
      </c>
      <c r="D8463" t="e">
        <f>VLOOKUP(J8463,'Ref2'!C:E,3,0)</f>
        <v>#N/A</v>
      </c>
      <c r="F8463">
        <v>6</v>
      </c>
      <c r="I8463" t="e">
        <f>VLOOKUP(J8463,Ref!L:M,2,0)</f>
        <v>#N/A</v>
      </c>
      <c r="J8463" s="108" t="s">
        <v>1056</v>
      </c>
      <c r="K8463" t="str">
        <f>VLOOKUP($J8463,Ref!$D:$H,2,0)</f>
        <v xml:space="preserve">Gilston with Eastwick                        </v>
      </c>
      <c r="L8463" t="str">
        <f>VLOOKUP($J8463,Ref!$D:$H,3,0)</f>
        <v>High Wych and Gilston with Eastwick</v>
      </c>
      <c r="M8463" t="str">
        <f>VLOOKUP($J8463,Ref!$D:$H,4,0)</f>
        <v>Bishop's Stortford Deanery</v>
      </c>
      <c r="N8463" t="str">
        <f>VLOOKUP($J8463,Ref!$D:$H,5,0)</f>
        <v>Archdeaconry of Hertford</v>
      </c>
    </row>
    <row r="8464" spans="1:19" x14ac:dyDescent="0.3">
      <c r="A8464">
        <v>2024</v>
      </c>
      <c r="C8464" t="str">
        <f>IF(GETPIVOTDATA("PS % recovery",Sheet4!$B$5,"Parish Name",K8464)&gt;99.949%,"OK","No")</f>
        <v>OK</v>
      </c>
      <c r="D8464" t="e">
        <f>VLOOKUP(J8464,'Ref2'!C:E,3,0)</f>
        <v>#N/A</v>
      </c>
      <c r="F8464">
        <v>6</v>
      </c>
      <c r="I8464" t="e">
        <f>VLOOKUP(J8464,Ref!L:M,2,0)</f>
        <v>#N/A</v>
      </c>
      <c r="J8464" t="s">
        <v>1058</v>
      </c>
      <c r="K8464" t="str">
        <f>VLOOKUP($J8464,Ref!$D:$H,2,0)</f>
        <v xml:space="preserve">High Wych, St James                          </v>
      </c>
      <c r="L8464" t="str">
        <f>VLOOKUP($J8464,Ref!$D:$H,3,0)</f>
        <v>High Wych and Gilston with Eastwick</v>
      </c>
      <c r="M8464" t="str">
        <f>VLOOKUP($J8464,Ref!$D:$H,4,0)</f>
        <v>Bishop's Stortford Deanery</v>
      </c>
      <c r="N8464" t="str">
        <f>VLOOKUP($J8464,Ref!$D:$H,5,0)</f>
        <v>Archdeaconry of Hertford</v>
      </c>
      <c r="S8464">
        <v>3242</v>
      </c>
    </row>
    <row r="8465" spans="1:19" x14ac:dyDescent="0.3">
      <c r="A8465">
        <v>2024</v>
      </c>
      <c r="C8465" t="str">
        <f>IF(GETPIVOTDATA("PS % recovery",Sheet4!$B$5,"Parish Name",K8465)&gt;99.949%,"OK","No")</f>
        <v>No</v>
      </c>
      <c r="D8465" t="e">
        <f>VLOOKUP(J8465,'Ref2'!C:E,3,0)</f>
        <v>#N/A</v>
      </c>
      <c r="F8465">
        <v>6</v>
      </c>
      <c r="I8465" t="e">
        <f>VLOOKUP(J8465,Ref!L:M,2,0)</f>
        <v>#N/A</v>
      </c>
      <c r="J8465" t="s">
        <v>800</v>
      </c>
      <c r="K8465" t="str">
        <f>VLOOKUP($J8465,Ref!$D:$H,2,0)</f>
        <v xml:space="preserve">Hockerill, All Saints                        </v>
      </c>
      <c r="L8465" t="str">
        <f>VLOOKUP($J8465,Ref!$D:$H,3,0)</f>
        <v>Hockerill, All Saints</v>
      </c>
      <c r="M8465" t="str">
        <f>VLOOKUP($J8465,Ref!$D:$H,4,0)</f>
        <v>Bishop's Stortford Deanery</v>
      </c>
      <c r="N8465" t="str">
        <f>VLOOKUP($J8465,Ref!$D:$H,5,0)</f>
        <v>Archdeaconry of Hertford</v>
      </c>
      <c r="S8465">
        <v>5000</v>
      </c>
    </row>
    <row r="8466" spans="1:19" x14ac:dyDescent="0.3">
      <c r="A8466">
        <v>2024</v>
      </c>
      <c r="C8466" t="str">
        <f>IF(GETPIVOTDATA("PS % recovery",Sheet4!$B$5,"Parish Name",K8466)&gt;99.949%,"OK","No")</f>
        <v>No</v>
      </c>
      <c r="D8466" t="e">
        <f>VLOOKUP(J8466,'Ref2'!C:E,3,0)</f>
        <v>#N/A</v>
      </c>
      <c r="F8466">
        <v>6</v>
      </c>
      <c r="I8466" t="e">
        <f>VLOOKUP(J8466,Ref!L:M,2,0)</f>
        <v>#N/A</v>
      </c>
      <c r="J8466" t="s">
        <v>801</v>
      </c>
      <c r="K8466" t="str">
        <f>VLOOKUP($J8466,Ref!$D:$H,2,0)</f>
        <v xml:space="preserve">Little Hadham                                </v>
      </c>
      <c r="L8466" t="str">
        <f>VLOOKUP($J8466,Ref!$D:$H,3,0)</f>
        <v>Albury, Little Hadham and Much Hadham</v>
      </c>
      <c r="M8466" t="str">
        <f>VLOOKUP($J8466,Ref!$D:$H,4,0)</f>
        <v>Bishop's Stortford Deanery</v>
      </c>
      <c r="N8466" t="str">
        <f>VLOOKUP($J8466,Ref!$D:$H,5,0)</f>
        <v>Archdeaconry of Hertford</v>
      </c>
    </row>
    <row r="8467" spans="1:19" x14ac:dyDescent="0.3">
      <c r="A8467">
        <v>2024</v>
      </c>
      <c r="C8467" t="str">
        <f>IF(GETPIVOTDATA("PS % recovery",Sheet4!$B$5,"Parish Name",K8467)&gt;99.949%,"OK","No")</f>
        <v>OK</v>
      </c>
      <c r="D8467" t="e">
        <f>VLOOKUP(J8467,'Ref2'!C:E,3,0)</f>
        <v>#N/A</v>
      </c>
      <c r="F8467">
        <v>6</v>
      </c>
      <c r="I8467" t="e">
        <f>VLOOKUP(J8467,Ref!L:M,2,0)</f>
        <v>#N/A</v>
      </c>
      <c r="J8467" t="s">
        <v>1066</v>
      </c>
      <c r="K8467" t="str">
        <f>VLOOKUP($J8467,Ref!$D:$H,2,0)</f>
        <v xml:space="preserve">Mundens, The                                 </v>
      </c>
      <c r="L8467" t="str">
        <f>VLOOKUP($J8467,Ref!$D:$H,3,0)</f>
        <v>Standon and the Mundens with Sacombe</v>
      </c>
      <c r="M8467" t="str">
        <f>VLOOKUP($J8467,Ref!$D:$H,4,0)</f>
        <v>Bishop's Stortford Deanery</v>
      </c>
      <c r="N8467" t="str">
        <f>VLOOKUP($J8467,Ref!$D:$H,5,0)</f>
        <v>Archdeaconry of Hertford</v>
      </c>
      <c r="S8467">
        <v>1500</v>
      </c>
    </row>
    <row r="8468" spans="1:19" x14ac:dyDescent="0.3">
      <c r="A8468">
        <v>2024</v>
      </c>
      <c r="C8468" t="str">
        <f>IF(GETPIVOTDATA("PS % recovery",Sheet4!$B$5,"Parish Name",K8468)&gt;99.949%,"OK","No")</f>
        <v>No</v>
      </c>
      <c r="D8468" t="e">
        <f>VLOOKUP(J8468,'Ref2'!C:E,3,0)</f>
        <v>#N/A</v>
      </c>
      <c r="F8468">
        <v>6</v>
      </c>
      <c r="I8468" t="e">
        <f>VLOOKUP(J8468,Ref!L:M,2,0)</f>
        <v>#N/A</v>
      </c>
      <c r="J8468" t="s">
        <v>803</v>
      </c>
      <c r="K8468" t="str">
        <f>VLOOKUP($J8468,Ref!$D:$H,2,0)</f>
        <v xml:space="preserve">Much Hadham                                  </v>
      </c>
      <c r="L8468" t="str">
        <f>VLOOKUP($J8468,Ref!$D:$H,3,0)</f>
        <v>Albury, Little Hadham and Much Hadham</v>
      </c>
      <c r="M8468" t="str">
        <f>VLOOKUP($J8468,Ref!$D:$H,4,0)</f>
        <v>Bishop's Stortford Deanery</v>
      </c>
      <c r="N8468" t="str">
        <f>VLOOKUP($J8468,Ref!$D:$H,5,0)</f>
        <v>Archdeaconry of Hertford</v>
      </c>
      <c r="S8468">
        <v>5000</v>
      </c>
    </row>
    <row r="8469" spans="1:19" x14ac:dyDescent="0.3">
      <c r="A8469">
        <v>2024</v>
      </c>
      <c r="C8469" t="str">
        <f>IF(GETPIVOTDATA("PS % recovery",Sheet4!$B$5,"Parish Name",K8469)&gt;99.949%,"OK","No")</f>
        <v>OK</v>
      </c>
      <c r="D8469" t="e">
        <f>VLOOKUP(J8469,'Ref2'!C:E,3,0)</f>
        <v>#N/A</v>
      </c>
      <c r="F8469">
        <v>6</v>
      </c>
      <c r="I8469" t="e">
        <f>VLOOKUP(J8469,Ref!L:M,2,0)</f>
        <v>#N/A</v>
      </c>
      <c r="J8469" t="s">
        <v>1068</v>
      </c>
      <c r="K8469" t="str">
        <f>VLOOKUP($J8469,Ref!$D:$H,2,0)</f>
        <v xml:space="preserve">Sacombe                                      </v>
      </c>
      <c r="L8469" t="str">
        <f>VLOOKUP($J8469,Ref!$D:$H,3,0)</f>
        <v>Standon and the Mundens with Sacombe</v>
      </c>
      <c r="M8469" t="str">
        <f>VLOOKUP($J8469,Ref!$D:$H,4,0)</f>
        <v>Bishop's Stortford Deanery</v>
      </c>
      <c r="N8469" t="str">
        <f>VLOOKUP($J8469,Ref!$D:$H,5,0)</f>
        <v>Archdeaconry of Hertford</v>
      </c>
      <c r="S8469">
        <v>639</v>
      </c>
    </row>
    <row r="8470" spans="1:19" x14ac:dyDescent="0.3">
      <c r="A8470">
        <v>2024</v>
      </c>
      <c r="C8470" t="str">
        <f>IF(GETPIVOTDATA("PS % recovery",Sheet4!$B$5,"Parish Name",K8470)&gt;99.949%,"OK","No")</f>
        <v>OK</v>
      </c>
      <c r="D8470" t="e">
        <f>VLOOKUP(J8470,'Ref2'!C:E,3,0)</f>
        <v>#N/A</v>
      </c>
      <c r="F8470">
        <v>6</v>
      </c>
      <c r="I8470" t="e">
        <f>VLOOKUP(J8470,Ref!L:M,2,0)</f>
        <v>#N/A</v>
      </c>
      <c r="J8470" t="s">
        <v>1062</v>
      </c>
      <c r="K8470" t="str">
        <f>VLOOKUP($J8470,Ref!$D:$H,2,0)</f>
        <v xml:space="preserve">Sawbridgeworth                               </v>
      </c>
      <c r="L8470" t="str">
        <f>VLOOKUP($J8470,Ref!$D:$H,3,0)</f>
        <v>Sawbridgeworth</v>
      </c>
      <c r="M8470" t="str">
        <f>VLOOKUP($J8470,Ref!$D:$H,4,0)</f>
        <v>Bishop's Stortford Deanery</v>
      </c>
      <c r="N8470" t="str">
        <f>VLOOKUP($J8470,Ref!$D:$H,5,0)</f>
        <v>Archdeaconry of Hertford</v>
      </c>
      <c r="S8470">
        <v>6000</v>
      </c>
    </row>
    <row r="8471" spans="1:19" x14ac:dyDescent="0.3">
      <c r="A8471">
        <v>2024</v>
      </c>
      <c r="C8471" t="str">
        <f>IF(GETPIVOTDATA("PS % recovery",Sheet4!$B$5,"Parish Name",K8471)&gt;99.949%,"OK","No")</f>
        <v>OK</v>
      </c>
      <c r="D8471" t="e">
        <f>VLOOKUP(J8471,'Ref2'!C:E,3,0)</f>
        <v>#N/A</v>
      </c>
      <c r="F8471">
        <v>6</v>
      </c>
      <c r="I8471" t="e">
        <f>VLOOKUP(J8471,Ref!L:M,2,0)</f>
        <v>#N/A</v>
      </c>
      <c r="J8471" t="s">
        <v>1064</v>
      </c>
      <c r="K8471" t="str">
        <f>VLOOKUP($J8471,Ref!$D:$H,2,0)</f>
        <v xml:space="preserve">Standon                                      </v>
      </c>
      <c r="L8471" t="str">
        <f>VLOOKUP($J8471,Ref!$D:$H,3,0)</f>
        <v>Standon and the Mundens with Sacombe</v>
      </c>
      <c r="M8471" t="str">
        <f>VLOOKUP($J8471,Ref!$D:$H,4,0)</f>
        <v>Bishop's Stortford Deanery</v>
      </c>
      <c r="N8471" t="str">
        <f>VLOOKUP($J8471,Ref!$D:$H,5,0)</f>
        <v>Archdeaconry of Hertford</v>
      </c>
      <c r="S8471">
        <v>5221</v>
      </c>
    </row>
    <row r="8472" spans="1:19" x14ac:dyDescent="0.3">
      <c r="A8472">
        <v>2024</v>
      </c>
      <c r="C8472" t="str">
        <f>IF(GETPIVOTDATA("PS % recovery",Sheet4!$B$5,"Parish Name",K8472)&gt;99.949%,"OK","No")</f>
        <v>No</v>
      </c>
      <c r="D8472" t="e">
        <f>VLOOKUP(J8472,'Ref2'!C:E,3,0)</f>
        <v>#N/A</v>
      </c>
      <c r="F8472">
        <v>6</v>
      </c>
      <c r="I8472" t="e">
        <f>VLOOKUP(J8472,Ref!L:M,2,0)</f>
        <v>#N/A</v>
      </c>
      <c r="J8472" t="s">
        <v>805</v>
      </c>
      <c r="K8472" t="str">
        <f>VLOOKUP($J8472,Ref!$D:$H,2,0)</f>
        <v xml:space="preserve">Stocking Pelham                              </v>
      </c>
      <c r="L8472" t="str">
        <f>VLOOKUP($J8472,Ref!$D:$H,3,0)</f>
        <v>Braughing, Furneux Pelham and Stocking Pelham</v>
      </c>
      <c r="M8472" t="str">
        <f>VLOOKUP($J8472,Ref!$D:$H,4,0)</f>
        <v>Bishop's Stortford Deanery</v>
      </c>
      <c r="N8472" t="str">
        <f>VLOOKUP($J8472,Ref!$D:$H,5,0)</f>
        <v>Archdeaconry of Hertford</v>
      </c>
    </row>
    <row r="8473" spans="1:19" x14ac:dyDescent="0.3">
      <c r="A8473">
        <v>2024</v>
      </c>
      <c r="C8473" t="str">
        <f>IF(GETPIVOTDATA("PS % recovery",Sheet4!$B$5,"Parish Name",K8473)&gt;99.949%,"OK","No")</f>
        <v>No</v>
      </c>
      <c r="D8473" t="e">
        <f>VLOOKUP(J8473,'Ref2'!C:E,3,0)</f>
        <v>#N/A</v>
      </c>
      <c r="F8473">
        <v>6</v>
      </c>
      <c r="I8473" t="e">
        <f>VLOOKUP(J8473,Ref!L:M,2,0)</f>
        <v>#N/A</v>
      </c>
      <c r="J8473" t="s">
        <v>807</v>
      </c>
      <c r="K8473" t="str">
        <f>VLOOKUP($J8473,Ref!$D:$H,2,0)</f>
        <v xml:space="preserve">Bishop's Stortford, Holy Trinity             </v>
      </c>
      <c r="L8473" t="str">
        <f>VLOOKUP($J8473,Ref!$D:$H,3,0)</f>
        <v>Bishop's Stortford, Holy Trinity</v>
      </c>
      <c r="M8473" t="str">
        <f>VLOOKUP($J8473,Ref!$D:$H,4,0)</f>
        <v>Bishop's Stortford Deanery</v>
      </c>
      <c r="N8473" t="str">
        <f>VLOOKUP($J8473,Ref!$D:$H,5,0)</f>
        <v>Archdeaconry of Hertford</v>
      </c>
      <c r="S8473">
        <v>1500</v>
      </c>
    </row>
    <row r="8474" spans="1:19" x14ac:dyDescent="0.3">
      <c r="A8474">
        <v>2024</v>
      </c>
      <c r="C8474" t="str">
        <f>IF(GETPIVOTDATA("PS % recovery",Sheet4!$B$5,"Parish Name",K8474)&gt;99.949%,"OK","No")</f>
        <v>OK</v>
      </c>
      <c r="D8474" t="str">
        <f>VLOOKUP(J8474,'Ref2'!C:E,3,0)</f>
        <v>LLF</v>
      </c>
      <c r="F8474">
        <v>6</v>
      </c>
      <c r="I8474" t="e">
        <f>VLOOKUP(J8474,Ref!L:M,2,0)</f>
        <v>#N/A</v>
      </c>
      <c r="J8474" t="s">
        <v>1070</v>
      </c>
      <c r="K8474" t="str">
        <f>VLOOKUP($J8474,Ref!$D:$H,2,0)</f>
        <v xml:space="preserve">Thorley                                      </v>
      </c>
      <c r="L8474" t="str">
        <f>VLOOKUP($J8474,Ref!$D:$H,3,0)</f>
        <v>Thorley</v>
      </c>
      <c r="M8474" t="str">
        <f>VLOOKUP($J8474,Ref!$D:$H,4,0)</f>
        <v>Bishop's Stortford Deanery</v>
      </c>
      <c r="N8474" t="str">
        <f>VLOOKUP($J8474,Ref!$D:$H,5,0)</f>
        <v>Archdeaconry of Hertford</v>
      </c>
      <c r="S8474">
        <v>8193.5</v>
      </c>
    </row>
    <row r="8475" spans="1:19" x14ac:dyDescent="0.3">
      <c r="A8475">
        <v>2024</v>
      </c>
      <c r="C8475" t="str">
        <f>IF(GETPIVOTDATA("PS % recovery",Sheet4!$B$5,"Parish Name",K8475)&gt;99.949%,"OK","No")</f>
        <v>OK</v>
      </c>
      <c r="D8475" t="e">
        <f>VLOOKUP(J8475,'Ref2'!C:E,3,0)</f>
        <v>#N/A</v>
      </c>
      <c r="F8475">
        <v>6</v>
      </c>
      <c r="I8475" t="e">
        <f>VLOOKUP(J8475,Ref!L:M,2,0)</f>
        <v>#N/A</v>
      </c>
      <c r="J8475" t="s">
        <v>1078</v>
      </c>
      <c r="K8475" t="str">
        <f>VLOOKUP($J8475,Ref!$D:$H,2,0)</f>
        <v xml:space="preserve">Anstey                                       </v>
      </c>
      <c r="L8475" t="str">
        <f>VLOOKUP($J8475,Ref!$D:$H,3,0)</f>
        <v>Hormead, Wyddial, Anstey, Brent Pelham and Meesden</v>
      </c>
      <c r="M8475" t="str">
        <f>VLOOKUP($J8475,Ref!$D:$H,4,0)</f>
        <v>Buntingford Deanery</v>
      </c>
      <c r="N8475" t="str">
        <f>VLOOKUP($J8475,Ref!$D:$H,5,0)</f>
        <v>Archdeaconry of Hertford</v>
      </c>
      <c r="S8475">
        <v>983</v>
      </c>
    </row>
    <row r="8476" spans="1:19" x14ac:dyDescent="0.3">
      <c r="A8476">
        <v>2024</v>
      </c>
      <c r="C8476" t="str">
        <f>IF(GETPIVOTDATA("PS % recovery",Sheet4!$B$5,"Parish Name",K8476)&gt;99.949%,"OK","No")</f>
        <v>OK</v>
      </c>
      <c r="D8476" t="e">
        <f>VLOOKUP(J8476,'Ref2'!C:E,3,0)</f>
        <v>#N/A</v>
      </c>
      <c r="F8476">
        <v>6</v>
      </c>
      <c r="I8476" t="e">
        <f>VLOOKUP(J8476,Ref!L:M,2,0)</f>
        <v>#N/A</v>
      </c>
      <c r="J8476" t="s">
        <v>1086</v>
      </c>
      <c r="K8476" t="str">
        <f>VLOOKUP($J8476,Ref!$D:$H,2,0)</f>
        <v xml:space="preserve">Ardeley                                      </v>
      </c>
      <c r="L8476" t="str">
        <f>VLOOKUP($J8476,Ref!$D:$H,3,0)</f>
        <v>Ardeley, Benington, Cottered with Throcking and Walkern</v>
      </c>
      <c r="M8476" t="str">
        <f>VLOOKUP($J8476,Ref!$D:$H,4,0)</f>
        <v>Buntingford Deanery</v>
      </c>
      <c r="N8476" t="str">
        <f>VLOOKUP($J8476,Ref!$D:$H,5,0)</f>
        <v>Archdeaconry of Hertford</v>
      </c>
      <c r="S8476">
        <v>1392</v>
      </c>
    </row>
    <row r="8477" spans="1:19" x14ac:dyDescent="0.3">
      <c r="A8477">
        <v>2024</v>
      </c>
      <c r="C8477" t="str">
        <f>IF(GETPIVOTDATA("PS % recovery",Sheet4!$B$5,"Parish Name",K8477)&gt;99.949%,"OK","No")</f>
        <v>OK</v>
      </c>
      <c r="D8477" t="e">
        <f>VLOOKUP(J8477,'Ref2'!C:E,3,0)</f>
        <v>#N/A</v>
      </c>
      <c r="F8477">
        <v>6</v>
      </c>
      <c r="I8477" t="e">
        <f>VLOOKUP(J8477,Ref!L:M,2,0)</f>
        <v>#N/A</v>
      </c>
      <c r="J8477" t="s">
        <v>1092</v>
      </c>
      <c r="K8477" t="str">
        <f>VLOOKUP($J8477,Ref!$D:$H,2,0)</f>
        <v xml:space="preserve">Ashwell                                      </v>
      </c>
      <c r="L8477" t="str">
        <f>VLOOKUP($J8477,Ref!$D:$H,3,0)</f>
        <v>Ashwell with Hinxworth and Newnham</v>
      </c>
      <c r="M8477" t="str">
        <f>VLOOKUP($J8477,Ref!$D:$H,4,0)</f>
        <v>Buntingford Deanery</v>
      </c>
      <c r="N8477" t="str">
        <f>VLOOKUP($J8477,Ref!$D:$H,5,0)</f>
        <v>Archdeaconry of Hertford</v>
      </c>
      <c r="S8477">
        <v>5778</v>
      </c>
    </row>
    <row r="8478" spans="1:19" x14ac:dyDescent="0.3">
      <c r="A8478">
        <v>2024</v>
      </c>
      <c r="C8478" t="str">
        <f>IF(GETPIVOTDATA("PS % recovery",Sheet4!$B$5,"Parish Name",K8478)&gt;99.949%,"OK","No")</f>
        <v>No</v>
      </c>
      <c r="D8478" t="e">
        <f>VLOOKUP(J8478,'Ref2'!C:E,3,0)</f>
        <v>#N/A</v>
      </c>
      <c r="F8478">
        <v>6</v>
      </c>
      <c r="I8478" t="e">
        <f>VLOOKUP(J8478,Ref!L:M,2,0)</f>
        <v>#N/A</v>
      </c>
      <c r="J8478" t="s">
        <v>1094</v>
      </c>
      <c r="K8478" t="str">
        <f>VLOOKUP($J8478,Ref!$D:$H,2,0)</f>
        <v xml:space="preserve">Aspenden                                     </v>
      </c>
      <c r="L8478" t="str">
        <f>VLOOKUP($J8478,Ref!$D:$H,3,0)</f>
        <v>Aspenden, Buntingford and Westmill</v>
      </c>
      <c r="M8478" t="str">
        <f>VLOOKUP($J8478,Ref!$D:$H,4,0)</f>
        <v>Buntingford Deanery</v>
      </c>
      <c r="N8478" t="str">
        <f>VLOOKUP($J8478,Ref!$D:$H,5,0)</f>
        <v>Archdeaconry of Hertford</v>
      </c>
      <c r="S8478">
        <v>3600</v>
      </c>
    </row>
    <row r="8479" spans="1:19" x14ac:dyDescent="0.3">
      <c r="A8479">
        <v>2024</v>
      </c>
      <c r="C8479" t="str">
        <f>IF(GETPIVOTDATA("PS % recovery",Sheet4!$B$5,"Parish Name",K8479)&gt;99.949%,"OK","No")</f>
        <v>OK</v>
      </c>
      <c r="D8479" t="e">
        <f>VLOOKUP(J8479,'Ref2'!C:E,3,0)</f>
        <v>#N/A</v>
      </c>
      <c r="F8479">
        <v>6</v>
      </c>
      <c r="I8479" t="e">
        <f>VLOOKUP(J8479,Ref!L:M,2,0)</f>
        <v>#N/A</v>
      </c>
      <c r="J8479" t="s">
        <v>1072</v>
      </c>
      <c r="K8479" t="str">
        <f>VLOOKUP($J8479,Ref!$D:$H,2,0)</f>
        <v xml:space="preserve">Baldock                                      </v>
      </c>
      <c r="L8479" t="str">
        <f>VLOOKUP($J8479,Ref!$D:$H,3,0)</f>
        <v>Baldock with Bygrave</v>
      </c>
      <c r="M8479" t="str">
        <f>VLOOKUP($J8479,Ref!$D:$H,4,0)</f>
        <v>Buntingford Deanery</v>
      </c>
      <c r="N8479" t="str">
        <f>VLOOKUP($J8479,Ref!$D:$H,5,0)</f>
        <v>Archdeaconry of Hertford</v>
      </c>
      <c r="S8479">
        <v>4000</v>
      </c>
    </row>
    <row r="8480" spans="1:19" x14ac:dyDescent="0.3">
      <c r="A8480">
        <v>2024</v>
      </c>
      <c r="C8480" t="str">
        <f>IF(GETPIVOTDATA("PS % recovery",Sheet4!$B$5,"Parish Name",K8480)&gt;99.949%,"OK","No")</f>
        <v>OK</v>
      </c>
      <c r="D8480" t="e">
        <f>VLOOKUP(J8480,'Ref2'!C:E,3,0)</f>
        <v>#N/A</v>
      </c>
      <c r="F8480">
        <v>6</v>
      </c>
      <c r="I8480" t="e">
        <f>VLOOKUP(J8480,Ref!L:M,2,0)</f>
        <v>#N/A</v>
      </c>
      <c r="J8480" t="s">
        <v>808</v>
      </c>
      <c r="K8480" t="str">
        <f>VLOOKUP($J8480,Ref!$D:$H,2,0)</f>
        <v xml:space="preserve">Barkway                                      </v>
      </c>
      <c r="L8480" t="str">
        <f>VLOOKUP($J8480,Ref!$D:$H,3,0)</f>
        <v>Barkway, Barley, Reed and Buckland</v>
      </c>
      <c r="M8480" t="str">
        <f>VLOOKUP($J8480,Ref!$D:$H,4,0)</f>
        <v>Buntingford Deanery</v>
      </c>
      <c r="N8480" t="str">
        <f>VLOOKUP($J8480,Ref!$D:$H,5,0)</f>
        <v>Archdeaconry of Hertford</v>
      </c>
      <c r="S8480">
        <v>1673</v>
      </c>
    </row>
    <row r="8481" spans="1:19" x14ac:dyDescent="0.3">
      <c r="A8481">
        <v>2024</v>
      </c>
      <c r="C8481" t="str">
        <f>IF(GETPIVOTDATA("PS % recovery",Sheet4!$B$5,"Parish Name",K8481)&gt;99.949%,"OK","No")</f>
        <v>OK</v>
      </c>
      <c r="D8481" t="e">
        <f>VLOOKUP(J8481,'Ref2'!C:E,3,0)</f>
        <v>#N/A</v>
      </c>
      <c r="F8481">
        <v>6</v>
      </c>
      <c r="I8481" t="e">
        <f>VLOOKUP(J8481,Ref!L:M,2,0)</f>
        <v>#N/A</v>
      </c>
      <c r="J8481" t="s">
        <v>810</v>
      </c>
      <c r="K8481" t="str">
        <f>VLOOKUP($J8481,Ref!$D:$H,2,0)</f>
        <v xml:space="preserve">Barley                                       </v>
      </c>
      <c r="L8481" t="str">
        <f>VLOOKUP($J8481,Ref!$D:$H,3,0)</f>
        <v>Barkway, Barley, Reed and Buckland</v>
      </c>
      <c r="M8481" t="str">
        <f>VLOOKUP($J8481,Ref!$D:$H,4,0)</f>
        <v>Buntingford Deanery</v>
      </c>
      <c r="N8481" t="str">
        <f>VLOOKUP($J8481,Ref!$D:$H,5,0)</f>
        <v>Archdeaconry of Hertford</v>
      </c>
      <c r="S8481">
        <v>4761.3999999999996</v>
      </c>
    </row>
    <row r="8482" spans="1:19" x14ac:dyDescent="0.3">
      <c r="A8482">
        <v>2024</v>
      </c>
      <c r="C8482" t="str">
        <f>IF(GETPIVOTDATA("PS % recovery",Sheet4!$B$5,"Parish Name",K8482)&gt;99.949%,"OK","No")</f>
        <v>OK</v>
      </c>
      <c r="D8482" t="e">
        <f>VLOOKUP(J8482,'Ref2'!C:E,3,0)</f>
        <v>#N/A</v>
      </c>
      <c r="F8482">
        <v>6</v>
      </c>
      <c r="I8482" t="e">
        <f>VLOOKUP(J8482,Ref!L:M,2,0)</f>
        <v>#N/A</v>
      </c>
      <c r="J8482" t="s">
        <v>1103</v>
      </c>
      <c r="K8482" t="str">
        <f>VLOOKUP($J8482,Ref!$D:$H,2,0)</f>
        <v xml:space="preserve">Benington (LEP)                              </v>
      </c>
      <c r="L8482" t="str">
        <f>VLOOKUP($J8482,Ref!$D:$H,3,0)</f>
        <v>Ardeley, Benington, Cottered with Throcking and Walkern</v>
      </c>
      <c r="M8482" t="str">
        <f>VLOOKUP($J8482,Ref!$D:$H,4,0)</f>
        <v>Buntingford Deanery</v>
      </c>
      <c r="N8482" t="str">
        <f>VLOOKUP($J8482,Ref!$D:$H,5,0)</f>
        <v>Archdeaconry of Hertford</v>
      </c>
      <c r="S8482">
        <v>1500</v>
      </c>
    </row>
    <row r="8483" spans="1:19" x14ac:dyDescent="0.3">
      <c r="A8483">
        <v>2024</v>
      </c>
      <c r="C8483" t="str">
        <f>IF(GETPIVOTDATA("PS % recovery",Sheet4!$B$5,"Parish Name",K8483)&gt;99.949%,"OK","No")</f>
        <v>No</v>
      </c>
      <c r="D8483" t="e">
        <f>VLOOKUP(J8483,'Ref2'!C:E,3,0)</f>
        <v>#N/A</v>
      </c>
      <c r="F8483">
        <v>6</v>
      </c>
      <c r="I8483" t="e">
        <f>VLOOKUP(J8483,Ref!L:M,2,0)</f>
        <v>#N/A</v>
      </c>
      <c r="J8483" t="s">
        <v>1080</v>
      </c>
      <c r="K8483" t="str">
        <f>VLOOKUP($J8483,Ref!$D:$H,2,0)</f>
        <v xml:space="preserve">Brent Pelham                                 </v>
      </c>
      <c r="L8483" t="str">
        <f>VLOOKUP($J8483,Ref!$D:$H,3,0)</f>
        <v>Hormead, Wyddial, Anstey, Brent Pelham and Meesden</v>
      </c>
      <c r="M8483" t="str">
        <f>VLOOKUP($J8483,Ref!$D:$H,4,0)</f>
        <v>Buntingford Deanery</v>
      </c>
      <c r="N8483" t="str">
        <f>VLOOKUP($J8483,Ref!$D:$H,5,0)</f>
        <v>Archdeaconry of Hertford</v>
      </c>
      <c r="S8483">
        <v>765</v>
      </c>
    </row>
    <row r="8484" spans="1:19" x14ac:dyDescent="0.3">
      <c r="A8484">
        <v>2024</v>
      </c>
      <c r="C8484" t="str">
        <f>IF(GETPIVOTDATA("PS % recovery",Sheet4!$B$5,"Parish Name",K8484)&gt;99.949%,"OK","No")</f>
        <v>No</v>
      </c>
      <c r="D8484" t="e">
        <f>VLOOKUP(J8484,'Ref2'!C:E,3,0)</f>
        <v>#N/A</v>
      </c>
      <c r="F8484">
        <v>6</v>
      </c>
      <c r="I8484" t="e">
        <f>VLOOKUP(J8484,Ref!L:M,2,0)</f>
        <v>#N/A</v>
      </c>
      <c r="J8484" t="s">
        <v>1074</v>
      </c>
      <c r="K8484" t="str">
        <f>VLOOKUP($J8484,Ref!$D:$H,2,0)</f>
        <v xml:space="preserve">Bygrave                                      </v>
      </c>
      <c r="L8484" t="str">
        <f>VLOOKUP($J8484,Ref!$D:$H,3,0)</f>
        <v>Baldock with Bygrave</v>
      </c>
      <c r="M8484" t="str">
        <f>VLOOKUP($J8484,Ref!$D:$H,4,0)</f>
        <v>Buntingford Deanery</v>
      </c>
      <c r="N8484" t="str">
        <f>VLOOKUP($J8484,Ref!$D:$H,5,0)</f>
        <v>Archdeaconry of Hertford</v>
      </c>
    </row>
    <row r="8485" spans="1:19" x14ac:dyDescent="0.3">
      <c r="A8485">
        <v>2024</v>
      </c>
      <c r="C8485" t="str">
        <f>IF(GETPIVOTDATA("PS % recovery",Sheet4!$B$5,"Parish Name",K8485)&gt;99.949%,"OK","No")</f>
        <v>OK</v>
      </c>
      <c r="D8485" t="e">
        <f>VLOOKUP(J8485,'Ref2'!C:E,3,0)</f>
        <v>#N/A</v>
      </c>
      <c r="F8485">
        <v>6</v>
      </c>
      <c r="I8485" t="e">
        <f>VLOOKUP(J8485,Ref!L:M,2,0)</f>
        <v>#N/A</v>
      </c>
      <c r="J8485" t="s">
        <v>1105</v>
      </c>
      <c r="K8485" t="str">
        <f>VLOOKUP($J8485,Ref!$D:$H,2,0)</f>
        <v xml:space="preserve">Clothall                                     </v>
      </c>
      <c r="L8485" t="str">
        <f>VLOOKUP($J8485,Ref!$D:$H,3,0)</f>
        <v>The Kingswood Benefice</v>
      </c>
      <c r="M8485" t="str">
        <f>VLOOKUP($J8485,Ref!$D:$H,4,0)</f>
        <v>Buntingford Deanery</v>
      </c>
      <c r="N8485" t="str">
        <f>VLOOKUP($J8485,Ref!$D:$H,5,0)</f>
        <v>Archdeaconry of Hertford</v>
      </c>
      <c r="S8485">
        <v>578</v>
      </c>
    </row>
    <row r="8486" spans="1:19" x14ac:dyDescent="0.3">
      <c r="A8486">
        <v>2024</v>
      </c>
      <c r="C8486" t="str">
        <f>IF(GETPIVOTDATA("PS % recovery",Sheet4!$B$5,"Parish Name",K8486)&gt;99.949%,"OK","No")</f>
        <v>No</v>
      </c>
      <c r="D8486" t="e">
        <f>VLOOKUP(J8486,'Ref2'!C:E,3,0)</f>
        <v>#N/A</v>
      </c>
      <c r="F8486">
        <v>6</v>
      </c>
      <c r="I8486" t="e">
        <f>VLOOKUP(J8486,Ref!L:M,2,0)</f>
        <v>#N/A</v>
      </c>
      <c r="J8486" t="s">
        <v>1088</v>
      </c>
      <c r="K8486" t="str">
        <f>VLOOKUP($J8486,Ref!$D:$H,2,0)</f>
        <v xml:space="preserve">Cottered                                     </v>
      </c>
      <c r="L8486" t="str">
        <f>VLOOKUP($J8486,Ref!$D:$H,3,0)</f>
        <v>Ardeley, Benington, Cottered with Throcking and Walkern</v>
      </c>
      <c r="M8486" t="str">
        <f>VLOOKUP($J8486,Ref!$D:$H,4,0)</f>
        <v>Buntingford Deanery</v>
      </c>
      <c r="N8486" t="str">
        <f>VLOOKUP($J8486,Ref!$D:$H,5,0)</f>
        <v>Archdeaconry of Hertford</v>
      </c>
      <c r="S8486">
        <v>900</v>
      </c>
    </row>
    <row r="8487" spans="1:19" x14ac:dyDescent="0.3">
      <c r="A8487">
        <v>2024</v>
      </c>
      <c r="C8487" t="str">
        <f>IF(GETPIVOTDATA("PS % recovery",Sheet4!$B$5,"Parish Name",K8487)&gt;99.949%,"OK","No")</f>
        <v>OK</v>
      </c>
      <c r="D8487" t="e">
        <f>VLOOKUP(J8487,'Ref2'!C:E,3,0)</f>
        <v>#N/A</v>
      </c>
      <c r="F8487">
        <v>6</v>
      </c>
      <c r="I8487" t="e">
        <f>VLOOKUP(J8487,Ref!L:M,2,0)</f>
        <v>#N/A</v>
      </c>
      <c r="J8487" t="s">
        <v>1082</v>
      </c>
      <c r="K8487" t="str">
        <f>VLOOKUP($J8487,Ref!$D:$H,2,0)</f>
        <v xml:space="preserve">Hormead with Wyddial                         </v>
      </c>
      <c r="L8487" t="str">
        <f>VLOOKUP($J8487,Ref!$D:$H,3,0)</f>
        <v>Hormead, Wyddial, Anstey, Brent Pelham and Meesden</v>
      </c>
      <c r="M8487" t="str">
        <f>VLOOKUP($J8487,Ref!$D:$H,4,0)</f>
        <v>Buntingford Deanery</v>
      </c>
      <c r="N8487" t="str">
        <f>VLOOKUP($J8487,Ref!$D:$H,5,0)</f>
        <v>Archdeaconry of Hertford</v>
      </c>
      <c r="S8487">
        <v>2750</v>
      </c>
    </row>
    <row r="8488" spans="1:19" x14ac:dyDescent="0.3">
      <c r="A8488">
        <v>2024</v>
      </c>
      <c r="C8488" t="str">
        <f>IF(GETPIVOTDATA("PS % recovery",Sheet4!$B$5,"Parish Name",K8488)&gt;99.949%,"OK","No")</f>
        <v>OK</v>
      </c>
      <c r="D8488" t="e">
        <f>VLOOKUP(J8488,'Ref2'!C:E,3,0)</f>
        <v>#N/A</v>
      </c>
      <c r="F8488">
        <v>6</v>
      </c>
      <c r="I8488" t="e">
        <f>VLOOKUP(J8488,Ref!L:M,2,0)</f>
        <v>#N/A</v>
      </c>
      <c r="J8488" t="s">
        <v>1113</v>
      </c>
      <c r="K8488" t="str">
        <f>VLOOKUP($J8488,Ref!$D:$H,2,0)</f>
        <v xml:space="preserve">Hinxworth                                    </v>
      </c>
      <c r="L8488" t="str">
        <f>VLOOKUP($J8488,Ref!$D:$H,3,0)</f>
        <v>Ashwell with Hinxworth and Newnham</v>
      </c>
      <c r="M8488" t="str">
        <f>VLOOKUP($J8488,Ref!$D:$H,4,0)</f>
        <v>Buntingford Deanery</v>
      </c>
      <c r="N8488" t="str">
        <f>VLOOKUP($J8488,Ref!$D:$H,5,0)</f>
        <v>Archdeaconry of Hertford</v>
      </c>
      <c r="S8488">
        <v>548.33000000000004</v>
      </c>
    </row>
    <row r="8489" spans="1:19" x14ac:dyDescent="0.3">
      <c r="A8489">
        <v>2024</v>
      </c>
      <c r="C8489" t="str">
        <f>IF(GETPIVOTDATA("PS % recovery",Sheet4!$B$5,"Parish Name",K8489)&gt;99.949%,"OK","No")</f>
        <v>OK</v>
      </c>
      <c r="D8489" t="e">
        <f>VLOOKUP(J8489,'Ref2'!C:E,3,0)</f>
        <v>#N/A</v>
      </c>
      <c r="F8489">
        <v>6</v>
      </c>
      <c r="I8489" t="e">
        <f>VLOOKUP(J8489,Ref!L:M,2,0)</f>
        <v>#N/A</v>
      </c>
      <c r="J8489" t="s">
        <v>1117</v>
      </c>
      <c r="K8489" t="str">
        <f>VLOOKUP($J8489,Ref!$D:$H,2,0)</f>
        <v xml:space="preserve">Kelshall                                     </v>
      </c>
      <c r="L8489" t="str">
        <f>VLOOKUP($J8489,Ref!$D:$H,3,0)</f>
        <v>Therfield with Kelshall</v>
      </c>
      <c r="M8489" t="str">
        <f>VLOOKUP($J8489,Ref!$D:$H,4,0)</f>
        <v>Buntingford Deanery</v>
      </c>
      <c r="N8489" t="str">
        <f>VLOOKUP($J8489,Ref!$D:$H,5,0)</f>
        <v>Archdeaconry of Hertford</v>
      </c>
    </row>
    <row r="8490" spans="1:19" x14ac:dyDescent="0.3">
      <c r="A8490">
        <v>2024</v>
      </c>
      <c r="C8490" t="str">
        <f>IF(GETPIVOTDATA("PS % recovery",Sheet4!$B$5,"Parish Name",K8490)&gt;99.949%,"OK","No")</f>
        <v>OK</v>
      </c>
      <c r="D8490" t="e">
        <f>VLOOKUP(J8490,'Ref2'!C:E,3,0)</f>
        <v>#N/A</v>
      </c>
      <c r="F8490">
        <v>6</v>
      </c>
      <c r="I8490" t="e">
        <f>VLOOKUP(J8490,Ref!L:M,2,0)</f>
        <v>#N/A</v>
      </c>
      <c r="J8490" t="s">
        <v>1096</v>
      </c>
      <c r="K8490" t="str">
        <f>VLOOKUP($J8490,Ref!$D:$H,2,0)</f>
        <v xml:space="preserve">Buntingford with Layston                     </v>
      </c>
      <c r="L8490" t="str">
        <f>VLOOKUP($J8490,Ref!$D:$H,3,0)</f>
        <v>Aspenden, Buntingford and Westmill</v>
      </c>
      <c r="M8490" t="str">
        <f>VLOOKUP($J8490,Ref!$D:$H,4,0)</f>
        <v>Buntingford Deanery</v>
      </c>
      <c r="N8490" t="str">
        <f>VLOOKUP($J8490,Ref!$D:$H,5,0)</f>
        <v>Archdeaconry of Hertford</v>
      </c>
      <c r="S8490">
        <v>4971.25</v>
      </c>
    </row>
    <row r="8491" spans="1:19" x14ac:dyDescent="0.3">
      <c r="A8491">
        <v>2024</v>
      </c>
      <c r="C8491" t="str">
        <f>IF(GETPIVOTDATA("PS % recovery",Sheet4!$B$5,"Parish Name",K8491)&gt;99.949%,"OK","No")</f>
        <v>OK</v>
      </c>
      <c r="D8491" t="e">
        <f>VLOOKUP(J8491,'Ref2'!C:E,3,0)</f>
        <v>#N/A</v>
      </c>
      <c r="F8491">
        <v>6</v>
      </c>
      <c r="I8491" t="e">
        <f>VLOOKUP(J8491,Ref!L:M,2,0)</f>
        <v>#N/A</v>
      </c>
      <c r="J8491" t="s">
        <v>1084</v>
      </c>
      <c r="K8491" t="str">
        <f>VLOOKUP($J8491,Ref!$D:$H,2,0)</f>
        <v xml:space="preserve">Meesden                                      </v>
      </c>
      <c r="L8491" t="str">
        <f>VLOOKUP($J8491,Ref!$D:$H,3,0)</f>
        <v>Hormead, Wyddial, Anstey, Brent Pelham and Meesden</v>
      </c>
      <c r="M8491" t="str">
        <f>VLOOKUP($J8491,Ref!$D:$H,4,0)</f>
        <v>Buntingford Deanery</v>
      </c>
      <c r="N8491" t="str">
        <f>VLOOKUP($J8491,Ref!$D:$H,5,0)</f>
        <v>Archdeaconry of Hertford</v>
      </c>
      <c r="S8491">
        <v>767.45</v>
      </c>
    </row>
    <row r="8492" spans="1:19" x14ac:dyDescent="0.3">
      <c r="A8492">
        <v>2024</v>
      </c>
      <c r="C8492" t="str">
        <f>IF(GETPIVOTDATA("PS % recovery",Sheet4!$B$5,"Parish Name",K8492)&gt;99.949%,"OK","No")</f>
        <v>OK</v>
      </c>
      <c r="D8492" t="e">
        <f>VLOOKUP(J8492,'Ref2'!C:E,3,0)</f>
        <v>#N/A</v>
      </c>
      <c r="F8492">
        <v>6</v>
      </c>
      <c r="I8492" t="e">
        <f>VLOOKUP(J8492,Ref!L:M,2,0)</f>
        <v>#N/A</v>
      </c>
      <c r="J8492" t="s">
        <v>1115</v>
      </c>
      <c r="K8492" t="str">
        <f>VLOOKUP($J8492,Ref!$D:$H,2,0)</f>
        <v xml:space="preserve">Newnham                                      </v>
      </c>
      <c r="L8492" t="str">
        <f>VLOOKUP($J8492,Ref!$D:$H,3,0)</f>
        <v>Ashwell with Hinxworth and Newnham</v>
      </c>
      <c r="M8492" t="str">
        <f>VLOOKUP($J8492,Ref!$D:$H,4,0)</f>
        <v>Buntingford Deanery</v>
      </c>
      <c r="N8492" t="str">
        <f>VLOOKUP($J8492,Ref!$D:$H,5,0)</f>
        <v>Archdeaconry of Hertford</v>
      </c>
      <c r="S8492">
        <v>179</v>
      </c>
    </row>
    <row r="8493" spans="1:19" x14ac:dyDescent="0.3">
      <c r="A8493">
        <v>2024</v>
      </c>
      <c r="C8493" t="str">
        <f>IF(GETPIVOTDATA("PS % recovery",Sheet4!$B$5,"Parish Name",K8493)&gt;99.949%,"OK","No")</f>
        <v>OK</v>
      </c>
      <c r="D8493" t="e">
        <f>VLOOKUP(J8493,'Ref2'!C:E,3,0)</f>
        <v>#N/A</v>
      </c>
      <c r="F8493">
        <v>6</v>
      </c>
      <c r="I8493" t="e">
        <f>VLOOKUP(J8493,Ref!L:M,2,0)</f>
        <v>#N/A</v>
      </c>
      <c r="J8493" t="s">
        <v>812</v>
      </c>
      <c r="K8493" t="str">
        <f>VLOOKUP($J8493,Ref!$D:$H,2,0)</f>
        <v xml:space="preserve">Reed and Buckland                            </v>
      </c>
      <c r="L8493" t="str">
        <f>VLOOKUP($J8493,Ref!$D:$H,3,0)</f>
        <v>Barkway, Barley, Reed and Buckland</v>
      </c>
      <c r="M8493" t="str">
        <f>VLOOKUP($J8493,Ref!$D:$H,4,0)</f>
        <v>Buntingford Deanery</v>
      </c>
      <c r="N8493" t="str">
        <f>VLOOKUP($J8493,Ref!$D:$H,5,0)</f>
        <v>Archdeaconry of Hertford</v>
      </c>
      <c r="S8493">
        <v>1394.5</v>
      </c>
    </row>
    <row r="8494" spans="1:19" x14ac:dyDescent="0.3">
      <c r="A8494">
        <v>2024</v>
      </c>
      <c r="C8494" t="str">
        <f>IF(GETPIVOTDATA("PS % recovery",Sheet4!$B$5,"Parish Name",K8494)&gt;99.949%,"OK","No")</f>
        <v>No</v>
      </c>
      <c r="D8494" t="e">
        <f>VLOOKUP(J8494,'Ref2'!C:E,3,0)</f>
        <v>#N/A</v>
      </c>
      <c r="F8494">
        <v>6</v>
      </c>
      <c r="I8494" t="str">
        <f>VLOOKUP(J8494,Ref!L:M,2,0)</f>
        <v>Yes</v>
      </c>
      <c r="J8494" t="s">
        <v>1121</v>
      </c>
      <c r="K8494" t="str">
        <f>VLOOKUP($J8494,Ref!$D:$H,2,0)</f>
        <v xml:space="preserve">Royston                                      </v>
      </c>
      <c r="L8494" t="str">
        <f>VLOOKUP($J8494,Ref!$D:$H,3,0)</f>
        <v>Royston</v>
      </c>
      <c r="M8494" t="str">
        <f>VLOOKUP($J8494,Ref!$D:$H,4,0)</f>
        <v>Buntingford Deanery</v>
      </c>
      <c r="N8494" t="str">
        <f>VLOOKUP($J8494,Ref!$D:$H,5,0)</f>
        <v>Archdeaconry of Hertford</v>
      </c>
      <c r="S8494">
        <v>6717.75</v>
      </c>
    </row>
    <row r="8495" spans="1:19" x14ac:dyDescent="0.3">
      <c r="A8495">
        <v>2024</v>
      </c>
      <c r="C8495" t="str">
        <f>IF(GETPIVOTDATA("PS % recovery",Sheet4!$B$5,"Parish Name",K8495)&gt;99.949%,"OK","No")</f>
        <v>OK</v>
      </c>
      <c r="D8495" t="e">
        <f>VLOOKUP(J8495,'Ref2'!C:E,3,0)</f>
        <v>#N/A</v>
      </c>
      <c r="F8495">
        <v>6</v>
      </c>
      <c r="I8495" t="e">
        <f>VLOOKUP(J8495,Ref!L:M,2,0)</f>
        <v>#N/A</v>
      </c>
      <c r="J8495" t="s">
        <v>1107</v>
      </c>
      <c r="K8495" t="str">
        <f>VLOOKUP($J8495,Ref!$D:$H,2,0)</f>
        <v xml:space="preserve">Rushden                                      </v>
      </c>
      <c r="L8495" t="str">
        <f>VLOOKUP($J8495,Ref!$D:$H,3,0)</f>
        <v>The Kingswood Benefice</v>
      </c>
      <c r="M8495" t="str">
        <f>VLOOKUP($J8495,Ref!$D:$H,4,0)</f>
        <v>Buntingford Deanery</v>
      </c>
      <c r="N8495" t="str">
        <f>VLOOKUP($J8495,Ref!$D:$H,5,0)</f>
        <v>Archdeaconry of Hertford</v>
      </c>
    </row>
    <row r="8496" spans="1:19" x14ac:dyDescent="0.3">
      <c r="A8496">
        <v>2024</v>
      </c>
      <c r="C8496" t="str">
        <f>IF(GETPIVOTDATA("PS % recovery",Sheet4!$B$5,"Parish Name",K8496)&gt;99.949%,"OK","No")</f>
        <v>OK</v>
      </c>
      <c r="D8496" t="e">
        <f>VLOOKUP(J8496,'Ref2'!C:E,3,0)</f>
        <v>#N/A</v>
      </c>
      <c r="F8496">
        <v>6</v>
      </c>
      <c r="I8496" t="e">
        <f>VLOOKUP(J8496,Ref!L:M,2,0)</f>
        <v>#N/A</v>
      </c>
      <c r="J8496" t="s">
        <v>1109</v>
      </c>
      <c r="K8496" t="str">
        <f>VLOOKUP($J8496,Ref!$D:$H,2,0)</f>
        <v xml:space="preserve">Sandon                                       </v>
      </c>
      <c r="L8496" t="str">
        <f>VLOOKUP($J8496,Ref!$D:$H,3,0)</f>
        <v>The Kingswood Benefice</v>
      </c>
      <c r="M8496" t="str">
        <f>VLOOKUP($J8496,Ref!$D:$H,4,0)</f>
        <v>Buntingford Deanery</v>
      </c>
      <c r="N8496" t="str">
        <f>VLOOKUP($J8496,Ref!$D:$H,5,0)</f>
        <v>Archdeaconry of Hertford</v>
      </c>
      <c r="S8496">
        <v>1241</v>
      </c>
    </row>
    <row r="8497" spans="1:19" x14ac:dyDescent="0.3">
      <c r="A8497">
        <v>2024</v>
      </c>
      <c r="C8497" t="str">
        <f>IF(GETPIVOTDATA("PS % recovery",Sheet4!$B$5,"Parish Name",K8497)&gt;99.949%,"OK","No")</f>
        <v>OK</v>
      </c>
      <c r="D8497" t="e">
        <f>VLOOKUP(J8497,'Ref2'!C:E,3,0)</f>
        <v>#N/A</v>
      </c>
      <c r="F8497">
        <v>6</v>
      </c>
      <c r="I8497" t="e">
        <f>VLOOKUP(J8497,Ref!L:M,2,0)</f>
        <v>#N/A</v>
      </c>
      <c r="J8497" t="s">
        <v>1119</v>
      </c>
      <c r="K8497" t="str">
        <f>VLOOKUP($J8497,Ref!$D:$H,2,0)</f>
        <v xml:space="preserve">Therfield                                    </v>
      </c>
      <c r="L8497" t="str">
        <f>VLOOKUP($J8497,Ref!$D:$H,3,0)</f>
        <v>Therfield with Kelshall</v>
      </c>
      <c r="M8497" t="str">
        <f>VLOOKUP($J8497,Ref!$D:$H,4,0)</f>
        <v>Buntingford Deanery</v>
      </c>
      <c r="N8497" t="str">
        <f>VLOOKUP($J8497,Ref!$D:$H,5,0)</f>
        <v>Archdeaconry of Hertford</v>
      </c>
      <c r="S8497">
        <v>1463.6</v>
      </c>
    </row>
    <row r="8498" spans="1:19" x14ac:dyDescent="0.3">
      <c r="A8498">
        <v>2024</v>
      </c>
      <c r="C8498" t="str">
        <f>IF(GETPIVOTDATA("PS % recovery",Sheet4!$B$5,"Parish Name",K8498)&gt;99.949%,"OK","No")</f>
        <v>No</v>
      </c>
      <c r="D8498" t="e">
        <f>VLOOKUP(J8498,'Ref2'!C:E,3,0)</f>
        <v>#N/A</v>
      </c>
      <c r="F8498">
        <v>6</v>
      </c>
      <c r="I8498" t="e">
        <f>VLOOKUP(J8498,Ref!L:M,2,0)</f>
        <v>#N/A</v>
      </c>
      <c r="J8498" t="s">
        <v>1090</v>
      </c>
      <c r="K8498" t="str">
        <f>VLOOKUP($J8498,Ref!$D:$H,2,0)</f>
        <v xml:space="preserve">Throcking                                    </v>
      </c>
      <c r="L8498" t="str">
        <f>VLOOKUP($J8498,Ref!$D:$H,3,0)</f>
        <v>Ardeley, Benington, Cottered with Throcking and Walkern</v>
      </c>
      <c r="M8498" t="str">
        <f>VLOOKUP($J8498,Ref!$D:$H,4,0)</f>
        <v>Buntingford Deanery</v>
      </c>
      <c r="N8498" t="str">
        <f>VLOOKUP($J8498,Ref!$D:$H,5,0)</f>
        <v>Archdeaconry of Hertford</v>
      </c>
    </row>
    <row r="8499" spans="1:19" x14ac:dyDescent="0.3">
      <c r="A8499">
        <v>2024</v>
      </c>
      <c r="C8499" t="str">
        <f>IF(GETPIVOTDATA("PS % recovery",Sheet4!$B$5,"Parish Name",K8499)&gt;99.949%,"OK","No")</f>
        <v>No</v>
      </c>
      <c r="D8499" t="e">
        <f>VLOOKUP(J8499,'Ref2'!C:E,3,0)</f>
        <v>#N/A</v>
      </c>
      <c r="F8499">
        <v>6</v>
      </c>
      <c r="I8499" t="e">
        <f>VLOOKUP(J8499,Ref!L:M,2,0)</f>
        <v>#N/A</v>
      </c>
      <c r="J8499" t="s">
        <v>1123</v>
      </c>
      <c r="K8499" t="str">
        <f>VLOOKUP($J8499,Ref!$D:$H,2,0)</f>
        <v xml:space="preserve">Walkern (LEP)                                </v>
      </c>
      <c r="L8499" t="str">
        <f>VLOOKUP($J8499,Ref!$D:$H,3,0)</f>
        <v>Ardeley, Benington, Cottered with Throcking and Walkern</v>
      </c>
      <c r="M8499" t="str">
        <f>VLOOKUP($J8499,Ref!$D:$H,4,0)</f>
        <v>Buntingford Deanery</v>
      </c>
      <c r="N8499" t="str">
        <f>VLOOKUP($J8499,Ref!$D:$H,5,0)</f>
        <v>Archdeaconry of Hertford</v>
      </c>
    </row>
    <row r="8500" spans="1:19" x14ac:dyDescent="0.3">
      <c r="A8500">
        <v>2024</v>
      </c>
      <c r="C8500" t="str">
        <f>IF(GETPIVOTDATA("PS % recovery",Sheet4!$B$5,"Parish Name",K8500)&gt;99.949%,"OK","No")</f>
        <v>OK</v>
      </c>
      <c r="D8500" t="e">
        <f>VLOOKUP(J8500,'Ref2'!C:E,3,0)</f>
        <v>#N/A</v>
      </c>
      <c r="F8500">
        <v>6</v>
      </c>
      <c r="I8500" t="e">
        <f>VLOOKUP(J8500,Ref!L:M,2,0)</f>
        <v>#N/A</v>
      </c>
      <c r="J8500" t="s">
        <v>1111</v>
      </c>
      <c r="K8500" t="str">
        <f>VLOOKUP($J8500,Ref!$D:$H,2,0)</f>
        <v xml:space="preserve">Wallington                                   </v>
      </c>
      <c r="L8500" t="str">
        <f>VLOOKUP($J8500,Ref!$D:$H,3,0)</f>
        <v>The Kingswood Benefice</v>
      </c>
      <c r="M8500" t="str">
        <f>VLOOKUP($J8500,Ref!$D:$H,4,0)</f>
        <v>Buntingford Deanery</v>
      </c>
      <c r="N8500" t="str">
        <f>VLOOKUP($J8500,Ref!$D:$H,5,0)</f>
        <v>Archdeaconry of Hertford</v>
      </c>
      <c r="S8500">
        <v>580</v>
      </c>
    </row>
    <row r="8501" spans="1:19" x14ac:dyDescent="0.3">
      <c r="A8501">
        <v>2024</v>
      </c>
      <c r="C8501" t="str">
        <f>IF(GETPIVOTDATA("PS % recovery",Sheet4!$B$5,"Parish Name",K8501)&gt;99.949%,"OK","No")</f>
        <v>OK</v>
      </c>
      <c r="D8501" t="e">
        <f>VLOOKUP(J8501,'Ref2'!C:E,3,0)</f>
        <v>#N/A</v>
      </c>
      <c r="F8501">
        <v>6</v>
      </c>
      <c r="I8501" t="e">
        <f>VLOOKUP(J8501,Ref!L:M,2,0)</f>
        <v>#N/A</v>
      </c>
      <c r="J8501" t="s">
        <v>1098</v>
      </c>
      <c r="K8501" t="str">
        <f>VLOOKUP($J8501,Ref!$D:$H,2,0)</f>
        <v xml:space="preserve">Westmill                                     </v>
      </c>
      <c r="L8501" t="str">
        <f>VLOOKUP($J8501,Ref!$D:$H,3,0)</f>
        <v>Aspenden, Buntingford and Westmill</v>
      </c>
      <c r="M8501" t="str">
        <f>VLOOKUP($J8501,Ref!$D:$H,4,0)</f>
        <v>Buntingford Deanery</v>
      </c>
      <c r="N8501" t="str">
        <f>VLOOKUP($J8501,Ref!$D:$H,5,0)</f>
        <v>Archdeaconry of Hertford</v>
      </c>
    </row>
    <row r="8502" spans="1:19" x14ac:dyDescent="0.3">
      <c r="A8502">
        <v>2024</v>
      </c>
      <c r="C8502" t="str">
        <f>IF(GETPIVOTDATA("PS % recovery",Sheet4!$B$5,"Parish Name",K8502)&gt;99.949%,"OK","No")</f>
        <v>OK</v>
      </c>
      <c r="D8502" t="e">
        <f>VLOOKUP(J8502,'Ref2'!C:E,3,0)</f>
        <v>#N/A</v>
      </c>
      <c r="F8502">
        <v>6</v>
      </c>
      <c r="I8502" t="e">
        <f>VLOOKUP(J8502,Ref!L:M,2,0)</f>
        <v>#N/A</v>
      </c>
      <c r="J8502" t="s">
        <v>1076</v>
      </c>
      <c r="K8502" t="str">
        <f>VLOOKUP($J8502,Ref!$D:$H,2,0)</f>
        <v xml:space="preserve">Weston                                       </v>
      </c>
      <c r="L8502" t="str">
        <f>VLOOKUP($J8502,Ref!$D:$H,3,0)</f>
        <v>The Kingswood Benefice</v>
      </c>
      <c r="M8502" t="str">
        <f>VLOOKUP($J8502,Ref!$D:$H,4,0)</f>
        <v>Buntingford Deanery</v>
      </c>
      <c r="N8502" t="str">
        <f>VLOOKUP($J8502,Ref!$D:$H,5,0)</f>
        <v>Archdeaconry of Hertford</v>
      </c>
      <c r="S8502">
        <v>2354</v>
      </c>
    </row>
    <row r="8503" spans="1:19" x14ac:dyDescent="0.3">
      <c r="A8503">
        <v>2024</v>
      </c>
      <c r="C8503" t="str">
        <f>IF(GETPIVOTDATA("PS % recovery",Sheet4!$B$5,"Parish Name",K8503)&gt;99.949%,"OK","No")</f>
        <v>OK</v>
      </c>
      <c r="D8503" t="e">
        <f>VLOOKUP(J8503,'Ref2'!C:E,3,0)</f>
        <v>#N/A</v>
      </c>
      <c r="F8503">
        <v>6</v>
      </c>
      <c r="I8503" t="e">
        <f>VLOOKUP(J8503,Ref!L:M,2,0)</f>
        <v>#N/A</v>
      </c>
      <c r="J8503" t="s">
        <v>813</v>
      </c>
      <c r="K8503" t="str">
        <f>VLOOKUP($J8503,Ref!$D:$H,2,0)</f>
        <v xml:space="preserve">Broxbourne with Wormley                      </v>
      </c>
      <c r="L8503" t="str">
        <f>VLOOKUP($J8503,Ref!$D:$H,3,0)</f>
        <v>Broxbourne with Wormley</v>
      </c>
      <c r="M8503" t="str">
        <f>VLOOKUP($J8503,Ref!$D:$H,4,0)</f>
        <v>Cheshunt Deanery</v>
      </c>
      <c r="N8503" t="str">
        <f>VLOOKUP($J8503,Ref!$D:$H,5,0)</f>
        <v>Archdeaconry of Hertford</v>
      </c>
      <c r="S8503">
        <v>5062.5</v>
      </c>
    </row>
    <row r="8504" spans="1:19" x14ac:dyDescent="0.3">
      <c r="A8504">
        <v>2024</v>
      </c>
      <c r="C8504" t="str">
        <f>IF(GETPIVOTDATA("PS % recovery",Sheet4!$B$5,"Parish Name",K8504)&gt;99.949%,"OK","No")</f>
        <v>No</v>
      </c>
      <c r="D8504" t="e">
        <f>VLOOKUP(J8504,'Ref2'!C:E,3,0)</f>
        <v>#N/A</v>
      </c>
      <c r="F8504">
        <v>6</v>
      </c>
      <c r="I8504" t="e">
        <f>VLOOKUP(J8504,Ref!L:M,2,0)</f>
        <v>#N/A</v>
      </c>
      <c r="J8504" t="s">
        <v>1126</v>
      </c>
      <c r="K8504" t="str">
        <f>VLOOKUP($J8504,Ref!$D:$H,2,0)</f>
        <v xml:space="preserve">Cheshunt                                     </v>
      </c>
      <c r="L8504" t="str">
        <f>VLOOKUP($J8504,Ref!$D:$H,3,0)</f>
        <v>Cheshunt (Team Ministry)</v>
      </c>
      <c r="M8504" t="str">
        <f>VLOOKUP($J8504,Ref!$D:$H,4,0)</f>
        <v>Cheshunt Deanery</v>
      </c>
      <c r="N8504" t="str">
        <f>VLOOKUP($J8504,Ref!$D:$H,5,0)</f>
        <v>Archdeaconry of Hertford</v>
      </c>
      <c r="S8504">
        <v>3393.25</v>
      </c>
    </row>
    <row r="8505" spans="1:19" x14ac:dyDescent="0.3">
      <c r="A8505">
        <v>2024</v>
      </c>
      <c r="C8505" t="str">
        <f>IF(GETPIVOTDATA("PS % recovery",Sheet4!$B$5,"Parish Name",K8505)&gt;99.949%,"OK","No")</f>
        <v>No</v>
      </c>
      <c r="D8505" t="e">
        <f>VLOOKUP(J8505,'Ref2'!C:E,3,0)</f>
        <v>#N/A</v>
      </c>
      <c r="F8505">
        <v>6</v>
      </c>
      <c r="I8505" t="e">
        <f>VLOOKUP(J8505,Ref!L:M,2,0)</f>
        <v>#N/A</v>
      </c>
      <c r="J8505" t="s">
        <v>1130</v>
      </c>
      <c r="K8505" t="str">
        <f>VLOOKUP($J8505,Ref!$D:$H,2,0)</f>
        <v xml:space="preserve">Goff's Oak, St James                         </v>
      </c>
      <c r="L8505" t="str">
        <f>VLOOKUP($J8505,Ref!$D:$H,3,0)</f>
        <v>Cheshunt (Team Ministry)</v>
      </c>
      <c r="M8505" t="str">
        <f>VLOOKUP($J8505,Ref!$D:$H,4,0)</f>
        <v>Cheshunt Deanery</v>
      </c>
      <c r="N8505" t="str">
        <f>VLOOKUP($J8505,Ref!$D:$H,5,0)</f>
        <v>Archdeaconry of Hertford</v>
      </c>
      <c r="S8505">
        <v>500</v>
      </c>
    </row>
    <row r="8506" spans="1:19" x14ac:dyDescent="0.3">
      <c r="A8506">
        <v>2024</v>
      </c>
      <c r="C8506" t="str">
        <f>IF(GETPIVOTDATA("PS % recovery",Sheet4!$B$5,"Parish Name",K8506)&gt;99.949%,"OK","No")</f>
        <v>OK</v>
      </c>
      <c r="D8506" t="e">
        <f>VLOOKUP(J8506,'Ref2'!C:E,3,0)</f>
        <v>#N/A</v>
      </c>
      <c r="F8506">
        <v>6</v>
      </c>
      <c r="I8506" t="e">
        <f>VLOOKUP(J8506,Ref!L:M,2,0)</f>
        <v>#N/A</v>
      </c>
      <c r="J8506" t="s">
        <v>814</v>
      </c>
      <c r="K8506" t="str">
        <f>VLOOKUP($J8506,Ref!$D:$H,2,0)</f>
        <v xml:space="preserve">Hoddesdon                                    </v>
      </c>
      <c r="L8506" t="str">
        <f>VLOOKUP($J8506,Ref!$D:$H,3,0)</f>
        <v>Hoddesdon</v>
      </c>
      <c r="M8506" t="str">
        <f>VLOOKUP($J8506,Ref!$D:$H,4,0)</f>
        <v>Cheshunt Deanery</v>
      </c>
      <c r="N8506" t="str">
        <f>VLOOKUP($J8506,Ref!$D:$H,5,0)</f>
        <v>Archdeaconry of Hertford</v>
      </c>
      <c r="S8506">
        <v>5214</v>
      </c>
    </row>
    <row r="8507" spans="1:19" x14ac:dyDescent="0.3">
      <c r="A8507">
        <v>2024</v>
      </c>
      <c r="C8507" t="str">
        <f>IF(GETPIVOTDATA("PS % recovery",Sheet4!$B$5,"Parish Name",K8507)&gt;99.949%,"OK","No")</f>
        <v>OK</v>
      </c>
      <c r="D8507" t="str">
        <f>VLOOKUP(J8507,'Ref2'!C:E,3,0)</f>
        <v>LLF</v>
      </c>
      <c r="F8507">
        <v>6</v>
      </c>
      <c r="I8507" t="e">
        <f>VLOOKUP(J8507,Ref!L:M,2,0)</f>
        <v>#N/A</v>
      </c>
      <c r="J8507" t="s">
        <v>1133</v>
      </c>
      <c r="K8507" t="str">
        <f>VLOOKUP($J8507,Ref!$D:$H,2,0)</f>
        <v xml:space="preserve">Northaw and Cuffley                          </v>
      </c>
      <c r="L8507" t="str">
        <f>VLOOKUP($J8507,Ref!$D:$H,3,0)</f>
        <v>Northaw and Cuffley</v>
      </c>
      <c r="M8507" t="str">
        <f>VLOOKUP($J8507,Ref!$D:$H,4,0)</f>
        <v>Cheshunt Deanery</v>
      </c>
      <c r="N8507" t="str">
        <f>VLOOKUP($J8507,Ref!$D:$H,5,0)</f>
        <v>Archdeaconry of Hertford</v>
      </c>
    </row>
    <row r="8508" spans="1:19" x14ac:dyDescent="0.3">
      <c r="A8508">
        <v>2024</v>
      </c>
      <c r="C8508" t="str">
        <f>IF(GETPIVOTDATA("PS % recovery",Sheet4!$B$5,"Parish Name",K8508)&gt;99.949%,"OK","No")</f>
        <v>OK</v>
      </c>
      <c r="D8508" t="e">
        <f>VLOOKUP(J8508,'Ref2'!C:E,3,0)</f>
        <v>#N/A</v>
      </c>
      <c r="F8508">
        <v>6</v>
      </c>
      <c r="I8508" t="e">
        <f>VLOOKUP(J8508,Ref!L:M,2,0)</f>
        <v>#N/A</v>
      </c>
      <c r="J8508" t="s">
        <v>1135</v>
      </c>
      <c r="K8508" t="str">
        <f>VLOOKUP($J8508,Ref!$D:$H,2,0)</f>
        <v xml:space="preserve">Rye Park, St Cuthbert                        </v>
      </c>
      <c r="L8508" t="str">
        <f>VLOOKUP($J8508,Ref!$D:$H,3,0)</f>
        <v>Rye Park, St Cuthbert</v>
      </c>
      <c r="M8508" t="str">
        <f>VLOOKUP($J8508,Ref!$D:$H,4,0)</f>
        <v>Cheshunt Deanery</v>
      </c>
      <c r="N8508" t="str">
        <f>VLOOKUP($J8508,Ref!$D:$H,5,0)</f>
        <v>Archdeaconry of Hertford</v>
      </c>
      <c r="S8508">
        <v>4827</v>
      </c>
    </row>
    <row r="8509" spans="1:19" x14ac:dyDescent="0.3">
      <c r="A8509">
        <v>2024</v>
      </c>
      <c r="C8509" t="str">
        <f>IF(GETPIVOTDATA("PS % recovery",Sheet4!$B$5,"Parish Name",K8509)&gt;99.949%,"OK","No")</f>
        <v>No</v>
      </c>
      <c r="D8509" t="e">
        <f>VLOOKUP(J8509,'Ref2'!C:E,3,0)</f>
        <v>#N/A</v>
      </c>
      <c r="F8509">
        <v>6</v>
      </c>
      <c r="I8509" t="e">
        <f>VLOOKUP(J8509,Ref!L:M,2,0)</f>
        <v>#N/A</v>
      </c>
      <c r="J8509" t="s">
        <v>1128</v>
      </c>
      <c r="K8509" t="str">
        <f>VLOOKUP($J8509,Ref!$D:$H,2,0)</f>
        <v xml:space="preserve">Turnford                                     </v>
      </c>
      <c r="L8509" t="str">
        <f>VLOOKUP($J8509,Ref!$D:$H,3,0)</f>
        <v>Cheshunt (Team Ministry)</v>
      </c>
      <c r="M8509" t="str">
        <f>VLOOKUP($J8509,Ref!$D:$H,4,0)</f>
        <v>Cheshunt Deanery</v>
      </c>
      <c r="N8509" t="str">
        <f>VLOOKUP($J8509,Ref!$D:$H,5,0)</f>
        <v>Archdeaconry of Hertford</v>
      </c>
      <c r="S8509">
        <v>1500</v>
      </c>
    </row>
    <row r="8510" spans="1:19" x14ac:dyDescent="0.3">
      <c r="A8510">
        <v>2024</v>
      </c>
      <c r="C8510" t="str">
        <f>IF(GETPIVOTDATA("PS % recovery",Sheet4!$B$5,"Parish Name",K8510)&gt;99.949%,"OK","No")</f>
        <v>OK</v>
      </c>
      <c r="D8510" t="e">
        <f>VLOOKUP(J8510,'Ref2'!C:E,3,0)</f>
        <v>#N/A</v>
      </c>
      <c r="F8510">
        <v>6</v>
      </c>
      <c r="I8510" t="e">
        <f>VLOOKUP(J8510,Ref!L:M,2,0)</f>
        <v>#N/A</v>
      </c>
      <c r="J8510" t="s">
        <v>1137</v>
      </c>
      <c r="K8510" t="str">
        <f>VLOOKUP($J8510,Ref!$D:$H,2,0)</f>
        <v xml:space="preserve">Waltham Cross, Christ Church                 </v>
      </c>
      <c r="L8510" t="str">
        <f>VLOOKUP($J8510,Ref!$D:$H,3,0)</f>
        <v>Cheshunt (Team Ministry)</v>
      </c>
      <c r="M8510" t="str">
        <f>VLOOKUP($J8510,Ref!$D:$H,4,0)</f>
        <v>Cheshunt Deanery</v>
      </c>
      <c r="N8510" t="str">
        <f>VLOOKUP($J8510,Ref!$D:$H,5,0)</f>
        <v>Archdeaconry of Hertford</v>
      </c>
      <c r="S8510">
        <v>4059.92</v>
      </c>
    </row>
    <row r="8511" spans="1:19" x14ac:dyDescent="0.3">
      <c r="A8511">
        <v>2024</v>
      </c>
      <c r="C8511" t="str">
        <f>IF(GETPIVOTDATA("PS % recovery",Sheet4!$B$5,"Parish Name",K8511)&gt;99.949%,"OK","No")</f>
        <v>OK</v>
      </c>
      <c r="D8511" t="e">
        <f>VLOOKUP(J8511,'Ref2'!C:E,3,0)</f>
        <v>#N/A</v>
      </c>
      <c r="F8511">
        <v>6</v>
      </c>
      <c r="I8511" t="e">
        <f>VLOOKUP(J8511,Ref!L:M,2,0)</f>
        <v>#N/A</v>
      </c>
      <c r="J8511" t="s">
        <v>1139</v>
      </c>
      <c r="K8511" t="str">
        <f>VLOOKUP($J8511,Ref!$D:$H,2,0)</f>
        <v xml:space="preserve">Ayot St Peter                                </v>
      </c>
      <c r="L8511" t="str">
        <f>VLOOKUP($J8511,Ref!$D:$H,3,0)</f>
        <v>Welwyn Team Ministry</v>
      </c>
      <c r="M8511" t="str">
        <f>VLOOKUP($J8511,Ref!$D:$H,4,0)</f>
        <v xml:space="preserve">Welwyn Hatfield Deanery </v>
      </c>
      <c r="N8511" t="str">
        <f>VLOOKUP($J8511,Ref!$D:$H,5,0)</f>
        <v>Archdeaconry of Hertford</v>
      </c>
      <c r="S8511">
        <v>752</v>
      </c>
    </row>
    <row r="8512" spans="1:19" x14ac:dyDescent="0.3">
      <c r="A8512">
        <v>2024</v>
      </c>
      <c r="C8512" t="str">
        <f>IF(GETPIVOTDATA("PS % recovery",Sheet4!$B$5,"Parish Name",K8512)&gt;99.949%,"OK","No")</f>
        <v>OK</v>
      </c>
      <c r="D8512" t="e">
        <f>VLOOKUP(J8512,'Ref2'!C:E,3,0)</f>
        <v>#N/A</v>
      </c>
      <c r="F8512">
        <v>6</v>
      </c>
      <c r="I8512" t="e">
        <f>VLOOKUP(J8512,Ref!L:M,2,0)</f>
        <v>#N/A</v>
      </c>
      <c r="J8512" t="s">
        <v>815</v>
      </c>
      <c r="K8512" t="str">
        <f>VLOOKUP($J8512,Ref!$D:$H,2,0)</f>
        <v xml:space="preserve">Codicote                                     </v>
      </c>
      <c r="L8512" t="str">
        <f>VLOOKUP($J8512,Ref!$D:$H,3,0)</f>
        <v>Welwyn Team Ministry</v>
      </c>
      <c r="M8512" t="str">
        <f>VLOOKUP($J8512,Ref!$D:$H,4,0)</f>
        <v xml:space="preserve">Welwyn Hatfield Deanery </v>
      </c>
      <c r="N8512" t="str">
        <f>VLOOKUP($J8512,Ref!$D:$H,5,0)</f>
        <v>Archdeaconry of Hertford</v>
      </c>
      <c r="S8512">
        <v>1500</v>
      </c>
    </row>
    <row r="8513" spans="1:19" x14ac:dyDescent="0.3">
      <c r="A8513">
        <v>2024</v>
      </c>
      <c r="C8513" t="str">
        <f>IF(GETPIVOTDATA("PS % recovery",Sheet4!$B$5,"Parish Name",K8513)&gt;99.949%,"OK","No")</f>
        <v>OK</v>
      </c>
      <c r="D8513" t="e">
        <f>VLOOKUP(J8513,'Ref2'!C:E,3,0)</f>
        <v>#N/A</v>
      </c>
      <c r="F8513">
        <v>6</v>
      </c>
      <c r="I8513" t="e">
        <f>VLOOKUP(J8513,Ref!L:M,2,0)</f>
        <v>#N/A</v>
      </c>
      <c r="J8513" t="s">
        <v>1164</v>
      </c>
      <c r="K8513" t="str">
        <f>VLOOKUP($J8513,Ref!$D:$H,2,0)</f>
        <v xml:space="preserve">Datchworth                                   </v>
      </c>
      <c r="L8513" t="str">
        <f>VLOOKUP($J8513,Ref!$D:$H,3,0)</f>
        <v>Welwyn Team Ministry</v>
      </c>
      <c r="M8513" t="str">
        <f>VLOOKUP($J8513,Ref!$D:$H,4,0)</f>
        <v xml:space="preserve">Welwyn Hatfield Deanery </v>
      </c>
      <c r="N8513" t="str">
        <f>VLOOKUP($J8513,Ref!$D:$H,5,0)</f>
        <v>Archdeaconry of Hertford</v>
      </c>
      <c r="S8513">
        <v>3370</v>
      </c>
    </row>
    <row r="8514" spans="1:19" x14ac:dyDescent="0.3">
      <c r="A8514">
        <v>2024</v>
      </c>
      <c r="C8514" t="str">
        <f>IF(GETPIVOTDATA("PS % recovery",Sheet4!$B$5,"Parish Name",K8514)&gt;99.949%,"OK","No")</f>
        <v>OK</v>
      </c>
      <c r="D8514" t="e">
        <f>VLOOKUP(J8514,'Ref2'!C:E,3,0)</f>
        <v>#N/A</v>
      </c>
      <c r="F8514">
        <v>6</v>
      </c>
      <c r="I8514" t="e">
        <f>VLOOKUP(J8514,Ref!L:M,2,0)</f>
        <v>#N/A</v>
      </c>
      <c r="J8514" t="s">
        <v>1146</v>
      </c>
      <c r="K8514" t="str">
        <f>VLOOKUP($J8514,Ref!$D:$H,2,0)</f>
        <v xml:space="preserve">Digswell                                     </v>
      </c>
      <c r="L8514" t="str">
        <f>VLOOKUP($J8514,Ref!$D:$H,3,0)</f>
        <v>Digswell</v>
      </c>
      <c r="M8514" t="str">
        <f>VLOOKUP($J8514,Ref!$D:$H,4,0)</f>
        <v xml:space="preserve">Welwyn Hatfield Deanery </v>
      </c>
      <c r="N8514" t="str">
        <f>VLOOKUP($J8514,Ref!$D:$H,5,0)</f>
        <v>Archdeaconry of Hertford</v>
      </c>
      <c r="S8514">
        <v>4167.33</v>
      </c>
    </row>
    <row r="8515" spans="1:19" x14ac:dyDescent="0.3">
      <c r="A8515">
        <v>2024</v>
      </c>
      <c r="C8515" t="str">
        <f>IF(GETPIVOTDATA("PS % recovery",Sheet4!$B$5,"Parish Name",K8515)&gt;99.949%,"OK","No")</f>
        <v>OK</v>
      </c>
      <c r="D8515" t="e">
        <f>VLOOKUP(J8515,'Ref2'!C:E,3,0)</f>
        <v>#N/A</v>
      </c>
      <c r="F8515">
        <v>6</v>
      </c>
      <c r="I8515" t="e">
        <f>VLOOKUP(J8515,Ref!L:M,2,0)</f>
        <v>#N/A</v>
      </c>
      <c r="J8515" t="s">
        <v>1160</v>
      </c>
      <c r="K8515" t="str">
        <f>VLOOKUP($J8515,Ref!$D:$H,2,0)</f>
        <v xml:space="preserve">Panshanger                                   </v>
      </c>
      <c r="L8515" t="str">
        <f>VLOOKUP($J8515,Ref!$D:$H,3,0)</f>
        <v>Panshanger</v>
      </c>
      <c r="M8515" t="str">
        <f>VLOOKUP($J8515,Ref!$D:$H,4,0)</f>
        <v xml:space="preserve">Welwyn Hatfield Deanery </v>
      </c>
      <c r="N8515" t="str">
        <f>VLOOKUP($J8515,Ref!$D:$H,5,0)</f>
        <v>Archdeaconry of Hertford</v>
      </c>
      <c r="S8515">
        <v>4367</v>
      </c>
    </row>
    <row r="8516" spans="1:19" x14ac:dyDescent="0.3">
      <c r="A8516">
        <v>2024</v>
      </c>
      <c r="C8516" t="str">
        <f>IF(GETPIVOTDATA("PS % recovery",Sheet4!$B$5,"Parish Name",K8516)&gt;99.949%,"OK","No")</f>
        <v>OK</v>
      </c>
      <c r="D8516" t="e">
        <f>VLOOKUP(J8516,'Ref2'!C:E,3,0)</f>
        <v>#N/A</v>
      </c>
      <c r="F8516">
        <v>6</v>
      </c>
      <c r="I8516" t="e">
        <f>VLOOKUP(J8516,Ref!L:M,2,0)</f>
        <v>#N/A</v>
      </c>
      <c r="J8516" t="s">
        <v>1148</v>
      </c>
      <c r="K8516" t="str">
        <f>VLOOKUP($J8516,Ref!$D:$H,2,0)</f>
        <v xml:space="preserve">Bishop's Hatfield St Etheldreda with St Luke </v>
      </c>
      <c r="L8516" t="str">
        <f>VLOOKUP($J8516,Ref!$D:$H,3,0)</f>
        <v>Bishop's Hatfield Team Ministry</v>
      </c>
      <c r="M8516" t="str">
        <f>VLOOKUP($J8516,Ref!$D:$H,4,0)</f>
        <v xml:space="preserve">Welwyn Hatfield Deanery </v>
      </c>
      <c r="N8516" t="str">
        <f>VLOOKUP($J8516,Ref!$D:$H,5,0)</f>
        <v>Archdeaconry of Hertford</v>
      </c>
      <c r="S8516">
        <v>4950</v>
      </c>
    </row>
    <row r="8517" spans="1:19" x14ac:dyDescent="0.3">
      <c r="A8517">
        <v>2024</v>
      </c>
      <c r="C8517" t="str">
        <f>IF(GETPIVOTDATA("PS % recovery",Sheet4!$B$5,"Parish Name",K8517)&gt;99.949%,"OK","No")</f>
        <v>OK</v>
      </c>
      <c r="D8517" t="e">
        <f>VLOOKUP(J8517,'Ref2'!C:E,3,0)</f>
        <v>#N/A</v>
      </c>
      <c r="F8517">
        <v>6</v>
      </c>
      <c r="I8517" t="str">
        <f>VLOOKUP(J8517,Ref!L:M,2,0)</f>
        <v>Yes</v>
      </c>
      <c r="J8517" t="s">
        <v>1150</v>
      </c>
      <c r="K8517" t="str">
        <f>VLOOKUP($J8517,Ref!$D:$H,2,0)</f>
        <v xml:space="preserve">Bishop's Hatfield St John                    </v>
      </c>
      <c r="L8517" t="str">
        <f>VLOOKUP($J8517,Ref!$D:$H,3,0)</f>
        <v>Bishop's Hatfield Team Ministry</v>
      </c>
      <c r="M8517" t="str">
        <f>VLOOKUP($J8517,Ref!$D:$H,4,0)</f>
        <v xml:space="preserve">Welwyn Hatfield Deanery </v>
      </c>
      <c r="N8517" t="str">
        <f>VLOOKUP($J8517,Ref!$D:$H,5,0)</f>
        <v>Archdeaconry of Hertford</v>
      </c>
      <c r="S8517">
        <v>1000</v>
      </c>
    </row>
    <row r="8518" spans="1:19" x14ac:dyDescent="0.3">
      <c r="A8518">
        <v>2024</v>
      </c>
      <c r="C8518" t="str">
        <f>IF(GETPIVOTDATA("PS % recovery",Sheet4!$B$5,"Parish Name",K8518)&gt;99.949%,"OK","No")</f>
        <v>No</v>
      </c>
      <c r="D8518" t="e">
        <f>VLOOKUP(J8518,'Ref2'!C:E,3,0)</f>
        <v>#N/A</v>
      </c>
      <c r="F8518">
        <v>6</v>
      </c>
      <c r="I8518" t="e">
        <f>VLOOKUP(J8518,Ref!L:M,2,0)</f>
        <v>#N/A</v>
      </c>
      <c r="J8518" t="s">
        <v>1152</v>
      </c>
      <c r="K8518" t="str">
        <f>VLOOKUP($J8518,Ref!$D:$H,2,0)</f>
        <v xml:space="preserve">Bishop's Hatfield St Michael and All Angels  </v>
      </c>
      <c r="L8518" t="str">
        <f>VLOOKUP($J8518,Ref!$D:$H,3,0)</f>
        <v>Bishop's Hatfield Team Ministry</v>
      </c>
      <c r="M8518" t="str">
        <f>VLOOKUP($J8518,Ref!$D:$H,4,0)</f>
        <v xml:space="preserve">Welwyn Hatfield Deanery </v>
      </c>
      <c r="N8518" t="str">
        <f>VLOOKUP($J8518,Ref!$D:$H,5,0)</f>
        <v>Archdeaconry of Hertford</v>
      </c>
      <c r="S8518">
        <v>7000</v>
      </c>
    </row>
    <row r="8519" spans="1:19" x14ac:dyDescent="0.3">
      <c r="A8519">
        <v>2024</v>
      </c>
      <c r="C8519" t="str">
        <f>IF(GETPIVOTDATA("PS % recovery",Sheet4!$B$5,"Parish Name",K8519)&gt;99.949%,"OK","No")</f>
        <v>No</v>
      </c>
      <c r="D8519" t="e">
        <f>VLOOKUP(J8519,'Ref2'!C:E,3,0)</f>
        <v>#N/A</v>
      </c>
      <c r="F8519">
        <v>6</v>
      </c>
      <c r="I8519" t="e">
        <f>VLOOKUP(J8519,Ref!L:M,2,0)</f>
        <v>#N/A</v>
      </c>
      <c r="J8519" t="s">
        <v>1154</v>
      </c>
      <c r="K8519" t="str">
        <f>VLOOKUP($J8519,Ref!$D:$H,2,0)</f>
        <v xml:space="preserve">Hatfield Hyde, St Mary Magdalene             </v>
      </c>
      <c r="L8519" t="str">
        <f>VLOOKUP($J8519,Ref!$D:$H,3,0)</f>
        <v>Hatfield Hyde, St Mary Magdalene</v>
      </c>
      <c r="M8519" t="str">
        <f>VLOOKUP($J8519,Ref!$D:$H,4,0)</f>
        <v xml:space="preserve">Welwyn Hatfield Deanery </v>
      </c>
      <c r="N8519" t="str">
        <f>VLOOKUP($J8519,Ref!$D:$H,5,0)</f>
        <v>Archdeaconry of Hertford</v>
      </c>
      <c r="S8519">
        <v>3533.64</v>
      </c>
    </row>
    <row r="8520" spans="1:19" x14ac:dyDescent="0.3">
      <c r="A8520">
        <v>2024</v>
      </c>
      <c r="C8520" t="str">
        <f>IF(GETPIVOTDATA("PS % recovery",Sheet4!$B$5,"Parish Name",K8520)&gt;99.949%,"OK","No")</f>
        <v>OK</v>
      </c>
      <c r="D8520" t="e">
        <f>VLOOKUP(J8520,'Ref2'!C:E,3,0)</f>
        <v>#N/A</v>
      </c>
      <c r="F8520">
        <v>6</v>
      </c>
      <c r="I8520" t="e">
        <f>VLOOKUP(J8520,Ref!L:M,2,0)</f>
        <v>#N/A</v>
      </c>
      <c r="J8520" t="s">
        <v>1156</v>
      </c>
      <c r="K8520" t="str">
        <f>VLOOKUP($J8520,Ref!$D:$H,2,0)</f>
        <v xml:space="preserve">Lemsford                                     </v>
      </c>
      <c r="L8520" t="str">
        <f>VLOOKUP($J8520,Ref!$D:$H,3,0)</f>
        <v>Bishop's Hatfield Team Ministry</v>
      </c>
      <c r="M8520" t="str">
        <f>VLOOKUP($J8520,Ref!$D:$H,4,0)</f>
        <v xml:space="preserve">Welwyn Hatfield Deanery </v>
      </c>
      <c r="N8520" t="str">
        <f>VLOOKUP($J8520,Ref!$D:$H,5,0)</f>
        <v>Archdeaconry of Hertford</v>
      </c>
      <c r="S8520">
        <v>3564</v>
      </c>
    </row>
    <row r="8521" spans="1:19" x14ac:dyDescent="0.3">
      <c r="A8521">
        <v>2024</v>
      </c>
      <c r="C8521" t="str">
        <f>IF(GETPIVOTDATA("PS % recovery",Sheet4!$B$5,"Parish Name",K8521)&gt;99.949%,"OK","No")</f>
        <v>OK</v>
      </c>
      <c r="D8521" t="e">
        <f>VLOOKUP(J8521,'Ref2'!C:E,3,0)</f>
        <v>#N/A</v>
      </c>
      <c r="F8521">
        <v>6</v>
      </c>
      <c r="I8521" t="str">
        <f>VLOOKUP(J8521,Ref!L:M,2,0)</f>
        <v>Yes</v>
      </c>
      <c r="J8521" t="s">
        <v>1158</v>
      </c>
      <c r="K8521" t="str">
        <f>VLOOKUP($J8521,Ref!$D:$H,2,0)</f>
        <v xml:space="preserve">North Mymms                                  </v>
      </c>
      <c r="L8521" t="str">
        <f>VLOOKUP($J8521,Ref!$D:$H,3,0)</f>
        <v>Bishop's Hatfield Team Ministry</v>
      </c>
      <c r="M8521" t="str">
        <f>VLOOKUP($J8521,Ref!$D:$H,4,0)</f>
        <v xml:space="preserve">Welwyn Hatfield Deanery </v>
      </c>
      <c r="N8521" t="str">
        <f>VLOOKUP($J8521,Ref!$D:$H,5,0)</f>
        <v>Archdeaconry of Hertford</v>
      </c>
      <c r="S8521">
        <v>6072.5</v>
      </c>
    </row>
    <row r="8522" spans="1:19" x14ac:dyDescent="0.3">
      <c r="A8522">
        <v>2024</v>
      </c>
      <c r="C8522" t="str">
        <f>IF(GETPIVOTDATA("PS % recovery",Sheet4!$B$5,"Parish Name",K8522)&gt;99.949%,"OK","No")</f>
        <v>OK</v>
      </c>
      <c r="D8522" t="e">
        <f>VLOOKUP(J8522,'Ref2'!C:E,3,0)</f>
        <v>#N/A</v>
      </c>
      <c r="F8522">
        <v>6</v>
      </c>
      <c r="I8522" t="e">
        <f>VLOOKUP(J8522,Ref!L:M,2,0)</f>
        <v>#N/A</v>
      </c>
      <c r="J8522" t="s">
        <v>1162</v>
      </c>
      <c r="K8522" t="str">
        <f>VLOOKUP($J8522,Ref!$D:$H,2,0)</f>
        <v xml:space="preserve">Tewin                                        </v>
      </c>
      <c r="L8522" t="str">
        <f>VLOOKUP($J8522,Ref!$D:$H,3,0)</f>
        <v>Welwyn Team Ministry</v>
      </c>
      <c r="M8522" t="str">
        <f>VLOOKUP($J8522,Ref!$D:$H,4,0)</f>
        <v xml:space="preserve">Welwyn Hatfield Deanery </v>
      </c>
      <c r="N8522" t="str">
        <f>VLOOKUP($J8522,Ref!$D:$H,5,0)</f>
        <v>Archdeaconry of Hertford</v>
      </c>
      <c r="S8522">
        <v>3437</v>
      </c>
    </row>
    <row r="8523" spans="1:19" x14ac:dyDescent="0.3">
      <c r="A8523">
        <v>2024</v>
      </c>
      <c r="C8523" t="str">
        <f>IF(GETPIVOTDATA("PS % recovery",Sheet4!$B$5,"Parish Name",K8523)&gt;99.949%,"OK","No")</f>
        <v>OK</v>
      </c>
      <c r="D8523" t="e">
        <f>VLOOKUP(J8523,'Ref2'!C:E,3,0)</f>
        <v>#N/A</v>
      </c>
      <c r="F8523">
        <v>6</v>
      </c>
      <c r="I8523" t="e">
        <f>VLOOKUP(J8523,Ref!L:M,2,0)</f>
        <v>#N/A</v>
      </c>
      <c r="J8523" t="s">
        <v>1141</v>
      </c>
      <c r="K8523" t="str">
        <f>VLOOKUP($J8523,Ref!$D:$H,2,0)</f>
        <v xml:space="preserve">Welwyn, St Mary the Virgin                   </v>
      </c>
      <c r="L8523" t="str">
        <f>VLOOKUP($J8523,Ref!$D:$H,3,0)</f>
        <v>Welwyn Team Ministry</v>
      </c>
      <c r="M8523" t="str">
        <f>VLOOKUP($J8523,Ref!$D:$H,4,0)</f>
        <v xml:space="preserve">Welwyn Hatfield Deanery </v>
      </c>
      <c r="N8523" t="str">
        <f>VLOOKUP($J8523,Ref!$D:$H,5,0)</f>
        <v>Archdeaconry of Hertford</v>
      </c>
      <c r="S8523">
        <v>8994</v>
      </c>
    </row>
    <row r="8524" spans="1:19" x14ac:dyDescent="0.3">
      <c r="A8524">
        <v>2024</v>
      </c>
      <c r="C8524" t="str">
        <f>IF(GETPIVOTDATA("PS % recovery",Sheet4!$B$5,"Parish Name",K8524)&gt;99.949%,"OK","No")</f>
        <v>OK</v>
      </c>
      <c r="D8524" t="e">
        <f>VLOOKUP(J8524,'Ref2'!C:E,3,0)</f>
        <v>#N/A</v>
      </c>
      <c r="F8524">
        <v>6</v>
      </c>
      <c r="I8524" t="e">
        <f>VLOOKUP(J8524,Ref!L:M,2,0)</f>
        <v>#N/A</v>
      </c>
      <c r="J8524" t="s">
        <v>1143</v>
      </c>
      <c r="K8524" t="str">
        <f>VLOOKUP($J8524,Ref!$D:$H,2,0)</f>
        <v xml:space="preserve">Woolmer Green, St Michael                    </v>
      </c>
      <c r="L8524" t="str">
        <f>VLOOKUP($J8524,Ref!$D:$H,3,0)</f>
        <v>Welwyn Team Ministry</v>
      </c>
      <c r="M8524" t="str">
        <f>VLOOKUP($J8524,Ref!$D:$H,4,0)</f>
        <v xml:space="preserve">Welwyn Hatfield Deanery </v>
      </c>
      <c r="N8524" t="str">
        <f>VLOOKUP($J8524,Ref!$D:$H,5,0)</f>
        <v>Archdeaconry of Hertford</v>
      </c>
      <c r="S8524">
        <v>1564</v>
      </c>
    </row>
    <row r="8525" spans="1:19" x14ac:dyDescent="0.3">
      <c r="A8525">
        <v>2024</v>
      </c>
      <c r="C8525" t="str">
        <f>IF(GETPIVOTDATA("PS % recovery",Sheet4!$B$5,"Parish Name",K8525)&gt;99.949%,"OK","No")</f>
        <v>OK</v>
      </c>
      <c r="D8525" t="e">
        <f>VLOOKUP(J8525,'Ref2'!C:E,3,0)</f>
        <v>#N/A</v>
      </c>
      <c r="F8525">
        <v>6</v>
      </c>
      <c r="I8525" t="e">
        <f>VLOOKUP(J8525,Ref!L:M,2,0)</f>
        <v>#N/A</v>
      </c>
      <c r="J8525" t="s">
        <v>1166</v>
      </c>
      <c r="K8525" t="str">
        <f>VLOOKUP($J8525,Ref!$D:$H,2,0)</f>
        <v xml:space="preserve">Welwyn Garden City                           </v>
      </c>
      <c r="L8525" t="str">
        <f>VLOOKUP($J8525,Ref!$D:$H,3,0)</f>
        <v>Welwyn Garden City</v>
      </c>
      <c r="M8525" t="str">
        <f>VLOOKUP($J8525,Ref!$D:$H,4,0)</f>
        <v xml:space="preserve">Welwyn Hatfield Deanery </v>
      </c>
      <c r="N8525" t="str">
        <f>VLOOKUP($J8525,Ref!$D:$H,5,0)</f>
        <v>Archdeaconry of Hertford</v>
      </c>
      <c r="S8525">
        <v>5034</v>
      </c>
    </row>
    <row r="8526" spans="1:19" x14ac:dyDescent="0.3">
      <c r="A8526">
        <v>2024</v>
      </c>
      <c r="C8526" t="str">
        <f>IF(GETPIVOTDATA("PS % recovery",Sheet4!$B$5,"Parish Name",K8526)&gt;99.949%,"OK","No")</f>
        <v>OK</v>
      </c>
      <c r="D8526" t="e">
        <f>VLOOKUP(J8526,'Ref2'!C:E,3,0)</f>
        <v>#N/A</v>
      </c>
      <c r="F8526">
        <v>6</v>
      </c>
      <c r="I8526" t="e">
        <f>VLOOKUP(J8526,Ref!L:M,2,0)</f>
        <v>#N/A</v>
      </c>
      <c r="J8526" t="s">
        <v>1178</v>
      </c>
      <c r="K8526" t="str">
        <f>VLOOKUP($J8526,Ref!$D:$H,2,0)</f>
        <v xml:space="preserve">Aston                                        </v>
      </c>
      <c r="L8526" t="str">
        <f>VLOOKUP($J8526,Ref!$D:$H,3,0)</f>
        <v>The Beane Valley Benefice</v>
      </c>
      <c r="M8526" t="str">
        <f>VLOOKUP($J8526,Ref!$D:$H,4,0)</f>
        <v>Hertford and Ware Deanery</v>
      </c>
      <c r="N8526" t="str">
        <f>VLOOKUP($J8526,Ref!$D:$H,5,0)</f>
        <v>Archdeaconry of Hertford</v>
      </c>
      <c r="S8526">
        <v>1264</v>
      </c>
    </row>
    <row r="8527" spans="1:19" x14ac:dyDescent="0.3">
      <c r="A8527">
        <v>2024</v>
      </c>
      <c r="C8527" t="str">
        <f>IF(GETPIVOTDATA("PS % recovery",Sheet4!$B$5,"Parish Name",K8527)&gt;99.949%,"OK","No")</f>
        <v>No</v>
      </c>
      <c r="D8527" t="e">
        <f>VLOOKUP(J8527,'Ref2'!C:E,3,0)</f>
        <v>#N/A</v>
      </c>
      <c r="F8527">
        <v>6</v>
      </c>
      <c r="I8527" t="e">
        <f>VLOOKUP(J8527,Ref!L:M,2,0)</f>
        <v>#N/A</v>
      </c>
      <c r="J8527" t="s">
        <v>1168</v>
      </c>
      <c r="K8527" t="str">
        <f>VLOOKUP($J8527,Ref!$D:$H,2,0)</f>
        <v xml:space="preserve">Bayford                                      </v>
      </c>
      <c r="L8527" t="str">
        <f>VLOOKUP($J8527,Ref!$D:$H,3,0)</f>
        <v>Little Berkhamsted and Bayford, Essendon and Ponsbourne</v>
      </c>
      <c r="M8527" t="str">
        <f>VLOOKUP($J8527,Ref!$D:$H,4,0)</f>
        <v>Hertford and Ware Deanery</v>
      </c>
      <c r="N8527" t="str">
        <f>VLOOKUP($J8527,Ref!$D:$H,5,0)</f>
        <v>Archdeaconry of Hertford</v>
      </c>
    </row>
    <row r="8528" spans="1:19" x14ac:dyDescent="0.3">
      <c r="A8528">
        <v>2024</v>
      </c>
      <c r="C8528" t="str">
        <f>IF(GETPIVOTDATA("PS % recovery",Sheet4!$B$5,"Parish Name",K8528)&gt;99.949%,"OK","No")</f>
        <v>OK</v>
      </c>
      <c r="D8528" t="e">
        <f>VLOOKUP(J8528,'Ref2'!C:E,3,0)</f>
        <v>#N/A</v>
      </c>
      <c r="F8528">
        <v>6</v>
      </c>
      <c r="I8528" t="e">
        <f>VLOOKUP(J8528,Ref!L:M,2,0)</f>
        <v>#N/A</v>
      </c>
      <c r="J8528" t="s">
        <v>1176</v>
      </c>
      <c r="K8528" t="str">
        <f>VLOOKUP($J8528,Ref!$D:$H,2,0)</f>
        <v>Bengeo Holy Trinity and St Leonard with Chris</v>
      </c>
      <c r="L8528" t="str">
        <f>VLOOKUP($J8528,Ref!$D:$H,3,0)</f>
        <v>Hertford Team Ministry</v>
      </c>
      <c r="M8528" t="str">
        <f>VLOOKUP($J8528,Ref!$D:$H,4,0)</f>
        <v>Hertford and Ware Deanery</v>
      </c>
      <c r="N8528" t="str">
        <f>VLOOKUP($J8528,Ref!$D:$H,5,0)</f>
        <v>Archdeaconry of Hertford</v>
      </c>
      <c r="S8528">
        <v>5777.5</v>
      </c>
    </row>
    <row r="8529" spans="1:19" x14ac:dyDescent="0.3">
      <c r="A8529">
        <v>2024</v>
      </c>
      <c r="C8529" t="str">
        <f>IF(GETPIVOTDATA("PS % recovery",Sheet4!$B$5,"Parish Name",K8529)&gt;99.949%,"OK","No")</f>
        <v>OK</v>
      </c>
      <c r="D8529" t="e">
        <f>VLOOKUP(J8529,'Ref2'!C:E,3,0)</f>
        <v>#N/A</v>
      </c>
      <c r="F8529">
        <v>6</v>
      </c>
      <c r="I8529" t="e">
        <f>VLOOKUP(J8529,Ref!L:M,2,0)</f>
        <v>#N/A</v>
      </c>
      <c r="J8529" t="s">
        <v>1180</v>
      </c>
      <c r="K8529" t="str">
        <f>VLOOKUP($J8529,Ref!$D:$H,2,0)</f>
        <v xml:space="preserve">Bramfield                                    </v>
      </c>
      <c r="L8529" t="str">
        <f>VLOOKUP($J8529,Ref!$D:$H,3,0)</f>
        <v>The Beane Valley Benefice</v>
      </c>
      <c r="M8529" t="str">
        <f>VLOOKUP($J8529,Ref!$D:$H,4,0)</f>
        <v>Hertford and Ware Deanery</v>
      </c>
      <c r="N8529" t="str">
        <f>VLOOKUP($J8529,Ref!$D:$H,5,0)</f>
        <v>Archdeaconry of Hertford</v>
      </c>
      <c r="S8529">
        <v>764</v>
      </c>
    </row>
    <row r="8530" spans="1:19" x14ac:dyDescent="0.3">
      <c r="A8530">
        <v>2024</v>
      </c>
      <c r="C8530" t="str">
        <f>IF(GETPIVOTDATA("PS % recovery",Sheet4!$B$5,"Parish Name",K8530)&gt;99.949%,"OK","No")</f>
        <v>OK</v>
      </c>
      <c r="D8530" t="e">
        <f>VLOOKUP(J8530,'Ref2'!C:E,3,0)</f>
        <v>#N/A</v>
      </c>
      <c r="F8530">
        <v>6</v>
      </c>
      <c r="I8530" t="e">
        <f>VLOOKUP(J8530,Ref!L:M,2,0)</f>
        <v>#N/A</v>
      </c>
      <c r="J8530" t="s">
        <v>1172</v>
      </c>
      <c r="K8530" t="str">
        <f>VLOOKUP($J8530,Ref!$D:$H,2,0)</f>
        <v xml:space="preserve">Essendon                                     </v>
      </c>
      <c r="L8530" t="str">
        <f>VLOOKUP($J8530,Ref!$D:$H,3,0)</f>
        <v>Little Berkhamsted and Bayford, Essendon and Ponsbourne</v>
      </c>
      <c r="M8530" t="str">
        <f>VLOOKUP($J8530,Ref!$D:$H,4,0)</f>
        <v>Hertford and Ware Deanery</v>
      </c>
      <c r="N8530" t="str">
        <f>VLOOKUP($J8530,Ref!$D:$H,5,0)</f>
        <v>Archdeaconry of Hertford</v>
      </c>
      <c r="S8530">
        <v>2203</v>
      </c>
    </row>
    <row r="8531" spans="1:19" x14ac:dyDescent="0.3">
      <c r="A8531">
        <v>2024</v>
      </c>
      <c r="C8531" t="str">
        <f>IF(GETPIVOTDATA("PS % recovery",Sheet4!$B$5,"Parish Name",K8531)&gt;99.949%,"OK","No")</f>
        <v>No</v>
      </c>
      <c r="D8531" t="e">
        <f>VLOOKUP(J8531,'Ref2'!C:E,3,0)</f>
        <v>#N/A</v>
      </c>
      <c r="F8531">
        <v>6</v>
      </c>
      <c r="I8531" t="e">
        <f>VLOOKUP(J8531,Ref!L:M,2,0)</f>
        <v>#N/A</v>
      </c>
      <c r="J8531" t="s">
        <v>1188</v>
      </c>
      <c r="K8531" t="str">
        <f>VLOOKUP($J8531,Ref!$D:$H,2,0)</f>
        <v xml:space="preserve">Great Amwell with St Margarets               </v>
      </c>
      <c r="L8531" t="str">
        <f>VLOOKUP($J8531,Ref!$D:$H,3,0)</f>
        <v>Great Amwell with St Margarets and Stanstead Abbots</v>
      </c>
      <c r="M8531" t="str">
        <f>VLOOKUP($J8531,Ref!$D:$H,4,0)</f>
        <v>Hertford and Ware Deanery</v>
      </c>
      <c r="N8531" t="str">
        <f>VLOOKUP($J8531,Ref!$D:$H,5,0)</f>
        <v>Archdeaconry of Hertford</v>
      </c>
      <c r="S8531">
        <v>2357</v>
      </c>
    </row>
    <row r="8532" spans="1:19" x14ac:dyDescent="0.3">
      <c r="A8532">
        <v>2024</v>
      </c>
      <c r="C8532" t="str">
        <f>IF(GETPIVOTDATA("PS % recovery",Sheet4!$B$5,"Parish Name",K8532)&gt;99.949%,"OK","No")</f>
        <v>OK</v>
      </c>
      <c r="D8532" t="e">
        <f>VLOOKUP(J8532,'Ref2'!C:E,3,0)</f>
        <v>#N/A</v>
      </c>
      <c r="F8532">
        <v>6</v>
      </c>
      <c r="I8532" t="e">
        <f>VLOOKUP(J8532,Ref!L:M,2,0)</f>
        <v>#N/A</v>
      </c>
      <c r="J8532" t="s">
        <v>817</v>
      </c>
      <c r="K8532" t="str">
        <f>VLOOKUP($J8532,Ref!$D:$H,2,0)</f>
        <v xml:space="preserve">Hertford All Saints                          </v>
      </c>
      <c r="L8532" t="str">
        <f>VLOOKUP($J8532,Ref!$D:$H,3,0)</f>
        <v>Hertford Team Ministry</v>
      </c>
      <c r="M8532" t="str">
        <f>VLOOKUP($J8532,Ref!$D:$H,4,0)</f>
        <v>Hertford and Ware Deanery</v>
      </c>
      <c r="N8532" t="str">
        <f>VLOOKUP($J8532,Ref!$D:$H,5,0)</f>
        <v>Archdeaconry of Hertford</v>
      </c>
      <c r="S8532">
        <v>8098.5</v>
      </c>
    </row>
    <row r="8533" spans="1:19" x14ac:dyDescent="0.3">
      <c r="A8533">
        <v>2024</v>
      </c>
      <c r="C8533" t="str">
        <f>IF(GETPIVOTDATA("PS % recovery",Sheet4!$B$5,"Parish Name",K8533)&gt;99.949%,"OK","No")</f>
        <v>OK</v>
      </c>
      <c r="D8533" t="e">
        <f>VLOOKUP(J8533,'Ref2'!C:E,3,0)</f>
        <v>#N/A</v>
      </c>
      <c r="F8533">
        <v>6</v>
      </c>
      <c r="I8533" t="e">
        <f>VLOOKUP(J8533,Ref!L:M,2,0)</f>
        <v>#N/A</v>
      </c>
      <c r="J8533" t="s">
        <v>1193</v>
      </c>
      <c r="K8533" t="str">
        <f>VLOOKUP($J8533,Ref!$D:$H,2,0)</f>
        <v xml:space="preserve">Hertford, St Andrew with St Nicholas         </v>
      </c>
      <c r="L8533" t="str">
        <f>VLOOKUP($J8533,Ref!$D:$H,3,0)</f>
        <v>Hertford Team Ministry</v>
      </c>
      <c r="M8533" t="str">
        <f>VLOOKUP($J8533,Ref!$D:$H,4,0)</f>
        <v>Hertford and Ware Deanery</v>
      </c>
      <c r="N8533" t="str">
        <f>VLOOKUP($J8533,Ref!$D:$H,5,0)</f>
        <v>Archdeaconry of Hertford</v>
      </c>
      <c r="S8533">
        <v>6692</v>
      </c>
    </row>
    <row r="8534" spans="1:19" x14ac:dyDescent="0.3">
      <c r="A8534">
        <v>2024</v>
      </c>
      <c r="C8534" t="str">
        <f>IF(GETPIVOTDATA("PS % recovery",Sheet4!$B$5,"Parish Name",K8534)&gt;99.949%,"OK","No")</f>
        <v>OK</v>
      </c>
      <c r="D8534" t="e">
        <f>VLOOKUP(J8534,'Ref2'!C:E,3,0)</f>
        <v>#N/A</v>
      </c>
      <c r="F8534">
        <v>6</v>
      </c>
      <c r="I8534" t="e">
        <f>VLOOKUP(J8534,Ref!L:M,2,0)</f>
        <v>#N/A</v>
      </c>
      <c r="J8534" t="s">
        <v>1195</v>
      </c>
      <c r="K8534" t="str">
        <f>VLOOKUP($J8534,Ref!$D:$H,2,0)</f>
        <v xml:space="preserve">Hertingfordbury                              </v>
      </c>
      <c r="L8534" t="str">
        <f>VLOOKUP($J8534,Ref!$D:$H,3,0)</f>
        <v>Hertford Team Ministry</v>
      </c>
      <c r="M8534" t="str">
        <f>VLOOKUP($J8534,Ref!$D:$H,4,0)</f>
        <v>Hertford and Ware Deanery</v>
      </c>
      <c r="N8534" t="str">
        <f>VLOOKUP($J8534,Ref!$D:$H,5,0)</f>
        <v>Archdeaconry of Hertford</v>
      </c>
      <c r="S8534">
        <v>2275</v>
      </c>
    </row>
    <row r="8535" spans="1:19" x14ac:dyDescent="0.3">
      <c r="A8535">
        <v>2024</v>
      </c>
      <c r="C8535" t="str">
        <f>IF(GETPIVOTDATA("PS % recovery",Sheet4!$B$5,"Parish Name",K8535)&gt;99.949%,"OK","No")</f>
        <v>No</v>
      </c>
      <c r="D8535" t="e">
        <f>VLOOKUP(J8535,'Ref2'!C:E,3,0)</f>
        <v>#N/A</v>
      </c>
      <c r="F8535">
        <v>6</v>
      </c>
      <c r="I8535" t="e">
        <f>VLOOKUP(J8535,Ref!L:M,2,0)</f>
        <v>#N/A</v>
      </c>
      <c r="J8535" t="s">
        <v>1197</v>
      </c>
      <c r="K8535" t="str">
        <f>VLOOKUP($J8535,Ref!$D:$H,2,0)</f>
        <v xml:space="preserve">High Cross, St John the Evangelist           </v>
      </c>
      <c r="L8535" t="str">
        <f>VLOOKUP($J8535,Ref!$D:$H,3,0)</f>
        <v>High Cross</v>
      </c>
      <c r="M8535" t="str">
        <f>VLOOKUP($J8535,Ref!$D:$H,4,0)</f>
        <v>Hertford and Ware Deanery</v>
      </c>
      <c r="N8535" t="str">
        <f>VLOOKUP($J8535,Ref!$D:$H,5,0)</f>
        <v>Archdeaconry of Hertford</v>
      </c>
    </row>
    <row r="8536" spans="1:19" x14ac:dyDescent="0.3">
      <c r="A8536">
        <v>2024</v>
      </c>
      <c r="C8536" t="str">
        <f>IF(GETPIVOTDATA("PS % recovery",Sheet4!$B$5,"Parish Name",K8536)&gt;99.949%,"OK","No")</f>
        <v>OK</v>
      </c>
      <c r="D8536" t="e">
        <f>VLOOKUP(J8536,'Ref2'!C:E,3,0)</f>
        <v>#N/A</v>
      </c>
      <c r="F8536">
        <v>6</v>
      </c>
      <c r="I8536" t="e">
        <f>VLOOKUP(J8536,Ref!L:M,2,0)</f>
        <v>#N/A</v>
      </c>
      <c r="J8536" t="s">
        <v>1201</v>
      </c>
      <c r="K8536" t="str">
        <f>VLOOKUP($J8536,Ref!$D:$H,2,0)</f>
        <v xml:space="preserve">Hunsdon                                      </v>
      </c>
      <c r="L8536" t="str">
        <f>VLOOKUP($J8536,Ref!$D:$H,3,0)</f>
        <v>Hunsdon with Widford and Wareside</v>
      </c>
      <c r="M8536" t="str">
        <f>VLOOKUP($J8536,Ref!$D:$H,4,0)</f>
        <v>Hertford and Ware Deanery</v>
      </c>
      <c r="N8536" t="str">
        <f>VLOOKUP($J8536,Ref!$D:$H,5,0)</f>
        <v>Archdeaconry of Hertford</v>
      </c>
      <c r="S8536">
        <v>1587</v>
      </c>
    </row>
    <row r="8537" spans="1:19" x14ac:dyDescent="0.3">
      <c r="A8537">
        <v>2024</v>
      </c>
      <c r="C8537" t="str">
        <f>IF(GETPIVOTDATA("PS % recovery",Sheet4!$B$5,"Parish Name",K8537)&gt;99.949%,"OK","No")</f>
        <v>No</v>
      </c>
      <c r="D8537" t="e">
        <f>VLOOKUP(J8537,'Ref2'!C:E,3,0)</f>
        <v>#N/A</v>
      </c>
      <c r="F8537">
        <v>6</v>
      </c>
      <c r="I8537" t="e">
        <f>VLOOKUP(J8537,Ref!L:M,2,0)</f>
        <v>#N/A</v>
      </c>
      <c r="J8537" t="s">
        <v>1207</v>
      </c>
      <c r="K8537" t="str">
        <f>VLOOKUP($J8537,Ref!$D:$H,2,0)</f>
        <v xml:space="preserve">Little Amwell, Holy Trinity                  </v>
      </c>
      <c r="L8537" t="str">
        <f>VLOOKUP($J8537,Ref!$D:$H,3,0)</f>
        <v>Hertford Team Ministry</v>
      </c>
      <c r="M8537" t="str">
        <f>VLOOKUP($J8537,Ref!$D:$H,4,0)</f>
        <v>Hertford and Ware Deanery</v>
      </c>
      <c r="N8537" t="str">
        <f>VLOOKUP($J8537,Ref!$D:$H,5,0)</f>
        <v>Archdeaconry of Hertford</v>
      </c>
      <c r="S8537">
        <v>3135.94</v>
      </c>
    </row>
    <row r="8538" spans="1:19" x14ac:dyDescent="0.3">
      <c r="A8538">
        <v>2024</v>
      </c>
      <c r="C8538" t="str">
        <f>IF(GETPIVOTDATA("PS % recovery",Sheet4!$B$5,"Parish Name",K8538)&gt;99.949%,"OK","No")</f>
        <v>OK</v>
      </c>
      <c r="D8538" t="e">
        <f>VLOOKUP(J8538,'Ref2'!C:E,3,0)</f>
        <v>#N/A</v>
      </c>
      <c r="F8538">
        <v>6</v>
      </c>
      <c r="I8538" t="e">
        <f>VLOOKUP(J8538,Ref!L:M,2,0)</f>
        <v>#N/A</v>
      </c>
      <c r="J8538" t="s">
        <v>1170</v>
      </c>
      <c r="K8538" t="str">
        <f>VLOOKUP($J8538,Ref!$D:$H,2,0)</f>
        <v xml:space="preserve">Little Berkhamsted                           </v>
      </c>
      <c r="L8538" t="str">
        <f>VLOOKUP($J8538,Ref!$D:$H,3,0)</f>
        <v>Little Berkhamsted and Bayford, Essendon and Ponsbourne</v>
      </c>
      <c r="M8538" t="str">
        <f>VLOOKUP($J8538,Ref!$D:$H,4,0)</f>
        <v>Hertford and Ware Deanery</v>
      </c>
      <c r="N8538" t="str">
        <f>VLOOKUP($J8538,Ref!$D:$H,5,0)</f>
        <v>Archdeaconry of Hertford</v>
      </c>
    </row>
    <row r="8539" spans="1:19" x14ac:dyDescent="0.3">
      <c r="A8539">
        <v>2024</v>
      </c>
      <c r="C8539" t="str">
        <f>IF(GETPIVOTDATA("PS % recovery",Sheet4!$B$5,"Parish Name",K8539)&gt;99.949%,"OK","No")</f>
        <v>No</v>
      </c>
      <c r="D8539" t="e">
        <f>VLOOKUP(J8539,'Ref2'!C:E,3,0)</f>
        <v>#N/A</v>
      </c>
      <c r="F8539">
        <v>6</v>
      </c>
      <c r="I8539" t="e">
        <f>VLOOKUP(J8539,Ref!L:M,2,0)</f>
        <v>#N/A</v>
      </c>
      <c r="J8539" t="s">
        <v>1174</v>
      </c>
      <c r="K8539" t="str">
        <f>VLOOKUP($J8539,Ref!$D:$H,2,0)</f>
        <v xml:space="preserve">Ponsbourne, St Mary                          </v>
      </c>
      <c r="L8539" t="str">
        <f>VLOOKUP($J8539,Ref!$D:$H,3,0)</f>
        <v>Little Berkhamsted and Bayford, Essendon and Ponsbourne</v>
      </c>
      <c r="M8539" t="str">
        <f>VLOOKUP($J8539,Ref!$D:$H,4,0)</f>
        <v>Hertford and Ware Deanery</v>
      </c>
      <c r="N8539" t="str">
        <f>VLOOKUP($J8539,Ref!$D:$H,5,0)</f>
        <v>Archdeaconry of Hertford</v>
      </c>
      <c r="S8539">
        <v>500</v>
      </c>
    </row>
    <row r="8540" spans="1:19" x14ac:dyDescent="0.3">
      <c r="A8540">
        <v>2024</v>
      </c>
      <c r="C8540" t="str">
        <f>IF(GETPIVOTDATA("PS % recovery",Sheet4!$B$5,"Parish Name",K8540)&gt;99.949%,"OK","No")</f>
        <v>No</v>
      </c>
      <c r="D8540" t="e">
        <f>VLOOKUP(J8540,'Ref2'!C:E,3,0)</f>
        <v>#N/A</v>
      </c>
      <c r="F8540">
        <v>6</v>
      </c>
      <c r="I8540" t="e">
        <f>VLOOKUP(J8540,Ref!L:M,2,0)</f>
        <v>#N/A</v>
      </c>
      <c r="J8540" t="s">
        <v>1190</v>
      </c>
      <c r="K8540" t="str">
        <f>VLOOKUP($J8540,Ref!$D:$H,2,0)</f>
        <v xml:space="preserve">Stanstead Abbots                             </v>
      </c>
      <c r="L8540" t="str">
        <f>VLOOKUP($J8540,Ref!$D:$H,3,0)</f>
        <v>Great Amwell with St Margarets and Stanstead Abbots</v>
      </c>
      <c r="M8540" t="str">
        <f>VLOOKUP($J8540,Ref!$D:$H,4,0)</f>
        <v>Hertford and Ware Deanery</v>
      </c>
      <c r="N8540" t="str">
        <f>VLOOKUP($J8540,Ref!$D:$H,5,0)</f>
        <v>Archdeaconry of Hertford</v>
      </c>
      <c r="S8540">
        <v>13545</v>
      </c>
    </row>
    <row r="8541" spans="1:19" x14ac:dyDescent="0.3">
      <c r="A8541">
        <v>2024</v>
      </c>
      <c r="C8541" t="str">
        <f>IF(GETPIVOTDATA("PS % recovery",Sheet4!$B$5,"Parish Name",K8541)&gt;99.949%,"OK","No")</f>
        <v>OK</v>
      </c>
      <c r="D8541" t="e">
        <f>VLOOKUP(J8541,'Ref2'!C:E,3,0)</f>
        <v>#N/A</v>
      </c>
      <c r="F8541">
        <v>6</v>
      </c>
      <c r="I8541" t="e">
        <f>VLOOKUP(J8541,Ref!L:M,2,0)</f>
        <v>#N/A</v>
      </c>
      <c r="J8541" t="s">
        <v>1182</v>
      </c>
      <c r="K8541" t="str">
        <f>VLOOKUP($J8541,Ref!$D:$H,2,0)</f>
        <v xml:space="preserve">Stapleford                                   </v>
      </c>
      <c r="L8541" t="str">
        <f>VLOOKUP($J8541,Ref!$D:$H,3,0)</f>
        <v>The Beane Valley Benefice</v>
      </c>
      <c r="M8541" t="str">
        <f>VLOOKUP($J8541,Ref!$D:$H,4,0)</f>
        <v>Hertford and Ware Deanery</v>
      </c>
      <c r="N8541" t="str">
        <f>VLOOKUP($J8541,Ref!$D:$H,5,0)</f>
        <v>Archdeaconry of Hertford</v>
      </c>
      <c r="S8541">
        <v>787</v>
      </c>
    </row>
    <row r="8542" spans="1:19" x14ac:dyDescent="0.3">
      <c r="A8542">
        <v>2024</v>
      </c>
      <c r="C8542" t="str">
        <f>IF(GETPIVOTDATA("PS % recovery",Sheet4!$B$5,"Parish Name",K8542)&gt;99.949%,"OK","No")</f>
        <v>No</v>
      </c>
      <c r="D8542" t="e">
        <f>VLOOKUP(J8542,'Ref2'!C:E,3,0)</f>
        <v>#N/A</v>
      </c>
      <c r="F8542">
        <v>6</v>
      </c>
      <c r="I8542" t="e">
        <f>VLOOKUP(J8542,Ref!L:M,2,0)</f>
        <v>#N/A</v>
      </c>
      <c r="J8542" t="s">
        <v>1199</v>
      </c>
      <c r="K8542" t="str">
        <f>VLOOKUP($J8542,Ref!$D:$H,2,0)</f>
        <v xml:space="preserve">Thundridge                                   </v>
      </c>
      <c r="L8542" t="str">
        <f>VLOOKUP($J8542,Ref!$D:$H,3,0)</f>
        <v>Thundridge</v>
      </c>
      <c r="M8542" t="str">
        <f>VLOOKUP($J8542,Ref!$D:$H,4,0)</f>
        <v>Hertford and Ware Deanery</v>
      </c>
      <c r="N8542" t="str">
        <f>VLOOKUP($J8542,Ref!$D:$H,5,0)</f>
        <v>Archdeaconry of Hertford</v>
      </c>
      <c r="S8542">
        <v>4000</v>
      </c>
    </row>
    <row r="8543" spans="1:19" x14ac:dyDescent="0.3">
      <c r="A8543">
        <v>2024</v>
      </c>
      <c r="C8543" t="str">
        <f>IF(GETPIVOTDATA("PS % recovery",Sheet4!$B$5,"Parish Name",K8543)&gt;99.949%,"OK","No")</f>
        <v>No</v>
      </c>
      <c r="D8543" t="e">
        <f>VLOOKUP(J8543,'Ref2'!C:E,3,0)</f>
        <v>#N/A</v>
      </c>
      <c r="F8543">
        <v>6</v>
      </c>
      <c r="I8543" t="str">
        <f>VLOOKUP(J8543,Ref!L:M,2,0)</f>
        <v>Yes</v>
      </c>
      <c r="J8543" t="s">
        <v>1209</v>
      </c>
      <c r="K8543" t="str">
        <f>VLOOKUP($J8543,Ref!$D:$H,2,0)</f>
        <v xml:space="preserve">Ware, Christ Church                          </v>
      </c>
      <c r="L8543" t="str">
        <f>VLOOKUP($J8543,Ref!$D:$H,3,0)</f>
        <v>Ware, Christ Church</v>
      </c>
      <c r="M8543" t="str">
        <f>VLOOKUP($J8543,Ref!$D:$H,4,0)</f>
        <v>Hertford and Ware Deanery</v>
      </c>
      <c r="N8543" t="str">
        <f>VLOOKUP($J8543,Ref!$D:$H,5,0)</f>
        <v>Archdeaconry of Hertford</v>
      </c>
      <c r="S8543">
        <v>9973.5</v>
      </c>
    </row>
    <row r="8544" spans="1:19" x14ac:dyDescent="0.3">
      <c r="A8544">
        <v>2024</v>
      </c>
      <c r="C8544" t="str">
        <f>IF(GETPIVOTDATA("PS % recovery",Sheet4!$B$5,"Parish Name",K8544)&gt;99.949%,"OK","No")</f>
        <v>OK</v>
      </c>
      <c r="D8544" t="e">
        <f>VLOOKUP(J8544,'Ref2'!C:E,3,0)</f>
        <v>#N/A</v>
      </c>
      <c r="F8544">
        <v>6</v>
      </c>
      <c r="I8544" t="e">
        <f>VLOOKUP(J8544,Ref!L:M,2,0)</f>
        <v>#N/A</v>
      </c>
      <c r="J8544" t="s">
        <v>1211</v>
      </c>
      <c r="K8544" t="str">
        <f>VLOOKUP($J8544,Ref!$D:$H,2,0)</f>
        <v xml:space="preserve">Ware                                         </v>
      </c>
      <c r="L8544" t="str">
        <f>VLOOKUP($J8544,Ref!$D:$H,3,0)</f>
        <v>Ware</v>
      </c>
      <c r="M8544" t="str">
        <f>VLOOKUP($J8544,Ref!$D:$H,4,0)</f>
        <v>Hertford and Ware Deanery</v>
      </c>
      <c r="N8544" t="str">
        <f>VLOOKUP($J8544,Ref!$D:$H,5,0)</f>
        <v>Archdeaconry of Hertford</v>
      </c>
      <c r="S8544">
        <v>5584.16</v>
      </c>
    </row>
    <row r="8545" spans="1:19" x14ac:dyDescent="0.3">
      <c r="A8545">
        <v>2024</v>
      </c>
      <c r="C8545" t="str">
        <f>IF(GETPIVOTDATA("PS % recovery",Sheet4!$B$5,"Parish Name",K8545)&gt;99.949%,"OK","No")</f>
        <v>OK</v>
      </c>
      <c r="D8545" t="e">
        <f>VLOOKUP(J8545,'Ref2'!C:E,3,0)</f>
        <v>#N/A</v>
      </c>
      <c r="F8545">
        <v>6</v>
      </c>
      <c r="I8545" t="e">
        <f>VLOOKUP(J8545,Ref!L:M,2,0)</f>
        <v>#N/A</v>
      </c>
      <c r="J8545" t="s">
        <v>1203</v>
      </c>
      <c r="K8545" t="str">
        <f>VLOOKUP($J8545,Ref!$D:$H,2,0)</f>
        <v xml:space="preserve">Wareside, Holy Trinity                       </v>
      </c>
      <c r="L8545" t="str">
        <f>VLOOKUP($J8545,Ref!$D:$H,3,0)</f>
        <v>Hunsdon with Widford and Wareside</v>
      </c>
      <c r="M8545" t="str">
        <f>VLOOKUP($J8545,Ref!$D:$H,4,0)</f>
        <v>Hertford and Ware Deanery</v>
      </c>
      <c r="N8545" t="str">
        <f>VLOOKUP($J8545,Ref!$D:$H,5,0)</f>
        <v>Archdeaconry of Hertford</v>
      </c>
      <c r="S8545">
        <v>1297</v>
      </c>
    </row>
    <row r="8546" spans="1:19" x14ac:dyDescent="0.3">
      <c r="A8546">
        <v>2024</v>
      </c>
      <c r="C8546" t="str">
        <f>IF(GETPIVOTDATA("PS % recovery",Sheet4!$B$5,"Parish Name",K8546)&gt;99.949%,"OK","No")</f>
        <v>OK</v>
      </c>
      <c r="D8546" t="e">
        <f>VLOOKUP(J8546,'Ref2'!C:E,3,0)</f>
        <v>#N/A</v>
      </c>
      <c r="F8546">
        <v>6</v>
      </c>
      <c r="I8546" t="e">
        <f>VLOOKUP(J8546,Ref!L:M,2,0)</f>
        <v>#N/A</v>
      </c>
      <c r="J8546" t="s">
        <v>1184</v>
      </c>
      <c r="K8546" t="str">
        <f>VLOOKUP($J8546,Ref!$D:$H,2,0)</f>
        <v xml:space="preserve">Waterford, St Michael and All Angels         </v>
      </c>
      <c r="L8546" t="str">
        <f>VLOOKUP($J8546,Ref!$D:$H,3,0)</f>
        <v>The Beane Valley Benefice</v>
      </c>
      <c r="M8546" t="str">
        <f>VLOOKUP($J8546,Ref!$D:$H,4,0)</f>
        <v>Hertford and Ware Deanery</v>
      </c>
      <c r="N8546" t="str">
        <f>VLOOKUP($J8546,Ref!$D:$H,5,0)</f>
        <v>Archdeaconry of Hertford</v>
      </c>
      <c r="S8546">
        <v>676</v>
      </c>
    </row>
    <row r="8547" spans="1:19" x14ac:dyDescent="0.3">
      <c r="A8547">
        <v>2024</v>
      </c>
      <c r="C8547" t="str">
        <f>IF(GETPIVOTDATA("PS % recovery",Sheet4!$B$5,"Parish Name",K8547)&gt;99.949%,"OK","No")</f>
        <v>OK</v>
      </c>
      <c r="D8547" t="e">
        <f>VLOOKUP(J8547,'Ref2'!C:E,3,0)</f>
        <v>#N/A</v>
      </c>
      <c r="F8547">
        <v>6</v>
      </c>
      <c r="I8547" t="e">
        <f>VLOOKUP(J8547,Ref!L:M,2,0)</f>
        <v>#N/A</v>
      </c>
      <c r="J8547" t="s">
        <v>1186</v>
      </c>
      <c r="K8547" t="str">
        <f>VLOOKUP($J8547,Ref!$D:$H,2,0)</f>
        <v xml:space="preserve">Watton-at-Stone                              </v>
      </c>
      <c r="L8547" t="str">
        <f>VLOOKUP($J8547,Ref!$D:$H,3,0)</f>
        <v>The Beane Valley Benefice</v>
      </c>
      <c r="M8547" t="str">
        <f>VLOOKUP($J8547,Ref!$D:$H,4,0)</f>
        <v>Hertford and Ware Deanery</v>
      </c>
      <c r="N8547" t="str">
        <f>VLOOKUP($J8547,Ref!$D:$H,5,0)</f>
        <v>Archdeaconry of Hertford</v>
      </c>
    </row>
    <row r="8548" spans="1:19" x14ac:dyDescent="0.3">
      <c r="A8548">
        <v>2024</v>
      </c>
      <c r="C8548" t="str">
        <f>IF(GETPIVOTDATA("PS % recovery",Sheet4!$B$5,"Parish Name",K8548)&gt;99.949%,"OK","No")</f>
        <v>OK</v>
      </c>
      <c r="D8548" t="e">
        <f>VLOOKUP(J8548,'Ref2'!C:E,3,0)</f>
        <v>#N/A</v>
      </c>
      <c r="F8548">
        <v>6</v>
      </c>
      <c r="I8548" t="e">
        <f>VLOOKUP(J8548,Ref!L:M,2,0)</f>
        <v>#N/A</v>
      </c>
      <c r="J8548" t="s">
        <v>1205</v>
      </c>
      <c r="K8548" t="str">
        <f>VLOOKUP($J8548,Ref!$D:$H,2,0)</f>
        <v xml:space="preserve">Widford                                      </v>
      </c>
      <c r="L8548" t="str">
        <f>VLOOKUP($J8548,Ref!$D:$H,3,0)</f>
        <v>Hunsdon with Widford and Wareside</v>
      </c>
      <c r="M8548" t="str">
        <f>VLOOKUP($J8548,Ref!$D:$H,4,0)</f>
        <v>Hertford and Ware Deanery</v>
      </c>
      <c r="N8548" t="str">
        <f>VLOOKUP($J8548,Ref!$D:$H,5,0)</f>
        <v>Archdeaconry of Hertford</v>
      </c>
      <c r="S8548">
        <v>1540</v>
      </c>
    </row>
    <row r="8549" spans="1:19" x14ac:dyDescent="0.3">
      <c r="A8549">
        <v>2024</v>
      </c>
      <c r="C8549" t="str">
        <f>IF(GETPIVOTDATA("PS % recovery",Sheet4!$B$5,"Parish Name",K8549)&gt;99.949%,"OK","No")</f>
        <v>OK</v>
      </c>
      <c r="D8549" t="e">
        <f>VLOOKUP(J8549,'Ref2'!C:E,3,0)</f>
        <v>#N/A</v>
      </c>
      <c r="F8549">
        <v>6</v>
      </c>
      <c r="I8549" t="e">
        <f>VLOOKUP(J8549,Ref!L:M,2,0)</f>
        <v>#N/A</v>
      </c>
      <c r="J8549" t="s">
        <v>877</v>
      </c>
      <c r="K8549" t="str">
        <f>VLOOKUP($J8549,Ref!$D:$H,2,0)</f>
        <v xml:space="preserve">Great Wymondley                              </v>
      </c>
      <c r="L8549" t="str">
        <f>VLOOKUP($J8549,Ref!$D:$H,3,0)</f>
        <v>St Ippolyts with Great and Little Wymondley</v>
      </c>
      <c r="M8549" t="str">
        <f>VLOOKUP($J8549,Ref!$D:$H,4,0)</f>
        <v>Hitchin Deanery</v>
      </c>
      <c r="N8549" t="str">
        <f>VLOOKUP($J8549,Ref!$D:$H,5,0)</f>
        <v xml:space="preserve">Archdeaconry of St Albans </v>
      </c>
      <c r="S8549">
        <v>498.33</v>
      </c>
    </row>
    <row r="8550" spans="1:19" x14ac:dyDescent="0.3">
      <c r="A8550">
        <v>2024</v>
      </c>
      <c r="C8550" t="str">
        <f>IF(GETPIVOTDATA("PS % recovery",Sheet4!$B$5,"Parish Name",K8550)&gt;99.949%,"OK","No")</f>
        <v>No</v>
      </c>
      <c r="D8550" t="e">
        <f>VLOOKUP(J8550,'Ref2'!C:E,3,0)</f>
        <v>#N/A</v>
      </c>
      <c r="F8550">
        <v>6</v>
      </c>
      <c r="I8550" t="e">
        <f>VLOOKUP(J8550,Ref!L:M,2,0)</f>
        <v>#N/A</v>
      </c>
      <c r="J8550" t="s">
        <v>881</v>
      </c>
      <c r="K8550" t="str">
        <f>VLOOKUP($J8550,Ref!$D:$H,2,0)</f>
        <v xml:space="preserve">Hitchin                                      </v>
      </c>
      <c r="L8550" t="str">
        <f>VLOOKUP($J8550,Ref!$D:$H,3,0)</f>
        <v>Hitchin &amp; St Paul's Walden (Team Ministry)</v>
      </c>
      <c r="M8550" t="str">
        <f>VLOOKUP($J8550,Ref!$D:$H,4,0)</f>
        <v>Hitchin Deanery</v>
      </c>
      <c r="N8550" t="str">
        <f>VLOOKUP($J8550,Ref!$D:$H,5,0)</f>
        <v xml:space="preserve">Archdeaconry of St Albans </v>
      </c>
    </row>
    <row r="8551" spans="1:19" x14ac:dyDescent="0.3">
      <c r="A8551">
        <v>2024</v>
      </c>
      <c r="C8551" t="str">
        <f>IF(GETPIVOTDATA("PS % recovery",Sheet4!$B$5,"Parish Name",K8551)&gt;99.949%,"OK","No")</f>
        <v>OK</v>
      </c>
      <c r="D8551" t="e">
        <f>VLOOKUP(J8551,'Ref2'!C:E,3,0)</f>
        <v>#N/A</v>
      </c>
      <c r="F8551">
        <v>6</v>
      </c>
      <c r="I8551" t="e">
        <f>VLOOKUP(J8551,Ref!L:M,2,0)</f>
        <v>#N/A</v>
      </c>
      <c r="J8551" t="s">
        <v>885</v>
      </c>
      <c r="K8551" t="str">
        <f>VLOOKUP($J8551,Ref!$D:$H,2,0)</f>
        <v>Holy Saviour Hitchin</v>
      </c>
      <c r="L8551" t="str">
        <f>VLOOKUP($J8551,Ref!$D:$H,3,0)</f>
        <v>Hitchin &amp; St Paul's Walden (Team Ministry)</v>
      </c>
      <c r="M8551" t="str">
        <f>VLOOKUP($J8551,Ref!$D:$H,4,0)</f>
        <v>Hitchin Deanery</v>
      </c>
      <c r="N8551" t="str">
        <f>VLOOKUP($J8551,Ref!$D:$H,5,0)</f>
        <v xml:space="preserve">Archdeaconry of St Albans </v>
      </c>
      <c r="S8551">
        <v>6000</v>
      </c>
    </row>
    <row r="8552" spans="1:19" x14ac:dyDescent="0.3">
      <c r="A8552">
        <v>2024</v>
      </c>
      <c r="C8552" t="str">
        <f>IF(GETPIVOTDATA("PS % recovery",Sheet4!$B$5,"Parish Name",K8552)&gt;99.949%,"OK","No")</f>
        <v>No</v>
      </c>
      <c r="D8552" t="e">
        <f>VLOOKUP(J8552,'Ref2'!C:E,3,0)</f>
        <v>#N/A</v>
      </c>
      <c r="F8552">
        <v>6</v>
      </c>
      <c r="I8552" t="e">
        <f>VLOOKUP(J8552,Ref!L:M,2,0)</f>
        <v>#N/A</v>
      </c>
      <c r="J8552" t="s">
        <v>887</v>
      </c>
      <c r="K8552" t="str">
        <f>VLOOKUP($J8552,Ref!$D:$H,2,0)</f>
        <v>St Faith's Hitchin</v>
      </c>
      <c r="L8552" t="str">
        <f>VLOOKUP($J8552,Ref!$D:$H,3,0)</f>
        <v>Hitchin &amp; St Paul's Walden (Team Ministry)</v>
      </c>
      <c r="M8552" t="str">
        <f>VLOOKUP($J8552,Ref!$D:$H,4,0)</f>
        <v>Hitchin Deanery</v>
      </c>
      <c r="N8552" t="str">
        <f>VLOOKUP($J8552,Ref!$D:$H,5,0)</f>
        <v xml:space="preserve">Archdeaconry of St Albans </v>
      </c>
    </row>
    <row r="8553" spans="1:19" x14ac:dyDescent="0.3">
      <c r="A8553">
        <v>2024</v>
      </c>
      <c r="C8553" t="str">
        <f>IF(GETPIVOTDATA("PS % recovery",Sheet4!$B$5,"Parish Name",K8553)&gt;99.949%,"OK","No")</f>
        <v>OK</v>
      </c>
      <c r="D8553" t="e">
        <f>VLOOKUP(J8553,'Ref2'!C:E,3,0)</f>
        <v>#N/A</v>
      </c>
      <c r="F8553">
        <v>6</v>
      </c>
      <c r="I8553" t="e">
        <f>VLOOKUP(J8553,Ref!L:M,2,0)</f>
        <v>#N/A</v>
      </c>
      <c r="J8553" t="s">
        <v>889</v>
      </c>
      <c r="K8553" t="str">
        <f>VLOOKUP($J8553,Ref!$D:$H,2,0)</f>
        <v>St Mark's Hitchin</v>
      </c>
      <c r="L8553" t="str">
        <f>VLOOKUP($J8553,Ref!$D:$H,3,0)</f>
        <v>Hitchin &amp; St Paul's Walden (Team Ministry)</v>
      </c>
      <c r="M8553" t="str">
        <f>VLOOKUP($J8553,Ref!$D:$H,4,0)</f>
        <v>Hitchin Deanery</v>
      </c>
      <c r="N8553" t="str">
        <f>VLOOKUP($J8553,Ref!$D:$H,5,0)</f>
        <v xml:space="preserve">Archdeaconry of St Albans </v>
      </c>
    </row>
    <row r="8554" spans="1:19" x14ac:dyDescent="0.3">
      <c r="A8554">
        <v>2024</v>
      </c>
      <c r="C8554" t="str">
        <f>IF(GETPIVOTDATA("PS % recovery",Sheet4!$B$5,"Parish Name",K8554)&gt;99.949%,"OK","No")</f>
        <v>OK</v>
      </c>
      <c r="D8554" t="e">
        <f>VLOOKUP(J8554,'Ref2'!C:E,3,0)</f>
        <v>#N/A</v>
      </c>
      <c r="F8554">
        <v>6</v>
      </c>
      <c r="I8554" t="e">
        <f>VLOOKUP(J8554,Ref!L:M,2,0)</f>
        <v>#N/A</v>
      </c>
      <c r="J8554" t="s">
        <v>883</v>
      </c>
      <c r="K8554" t="str">
        <f>VLOOKUP($J8554,Ref!$D:$H,2,0)</f>
        <v>St Mary's Hitchin</v>
      </c>
      <c r="L8554" t="str">
        <f>VLOOKUP($J8554,Ref!$D:$H,3,0)</f>
        <v>Hitchin &amp; St Paul's Walden (Team Ministry)</v>
      </c>
      <c r="M8554" t="str">
        <f>VLOOKUP($J8554,Ref!$D:$H,4,0)</f>
        <v>Hitchin Deanery</v>
      </c>
      <c r="N8554" t="str">
        <f>VLOOKUP($J8554,Ref!$D:$H,5,0)</f>
        <v xml:space="preserve">Archdeaconry of St Albans </v>
      </c>
      <c r="S8554">
        <v>5000</v>
      </c>
    </row>
    <row r="8555" spans="1:19" x14ac:dyDescent="0.3">
      <c r="A8555">
        <v>2024</v>
      </c>
      <c r="C8555" t="str">
        <f>IF(GETPIVOTDATA("PS % recovery",Sheet4!$B$5,"Parish Name",K8555)&gt;99.949%,"OK","No")</f>
        <v>No</v>
      </c>
      <c r="D8555" t="e">
        <f>VLOOKUP(J8555,'Ref2'!C:E,3,0)</f>
        <v>#N/A</v>
      </c>
      <c r="F8555">
        <v>6</v>
      </c>
      <c r="I8555" t="str">
        <f>VLOOKUP(J8555,Ref!L:M,2,0)</f>
        <v>Yes</v>
      </c>
      <c r="J8555" t="s">
        <v>891</v>
      </c>
      <c r="K8555" t="str">
        <f>VLOOKUP($J8555,Ref!$D:$H,2,0)</f>
        <v xml:space="preserve">Holwell                                      </v>
      </c>
      <c r="L8555" t="str">
        <f>VLOOKUP($J8555,Ref!$D:$H,3,0)</f>
        <v>Holwell, Ickleford and Pirton</v>
      </c>
      <c r="M8555" t="str">
        <f>VLOOKUP($J8555,Ref!$D:$H,4,0)</f>
        <v>Hitchin Deanery</v>
      </c>
      <c r="N8555" t="str">
        <f>VLOOKUP($J8555,Ref!$D:$H,5,0)</f>
        <v xml:space="preserve">Archdeaconry of St Albans </v>
      </c>
    </row>
    <row r="8556" spans="1:19" x14ac:dyDescent="0.3">
      <c r="A8556">
        <v>2024</v>
      </c>
      <c r="C8556" t="str">
        <f>IF(GETPIVOTDATA("PS % recovery",Sheet4!$B$5,"Parish Name",K8556)&gt;99.949%,"OK","No")</f>
        <v>OK</v>
      </c>
      <c r="D8556" t="e">
        <f>VLOOKUP(J8556,'Ref2'!C:E,3,0)</f>
        <v>#N/A</v>
      </c>
      <c r="F8556">
        <v>6</v>
      </c>
      <c r="I8556" t="e">
        <f>VLOOKUP(J8556,Ref!L:M,2,0)</f>
        <v>#N/A</v>
      </c>
      <c r="J8556" t="s">
        <v>893</v>
      </c>
      <c r="K8556" t="str">
        <f>VLOOKUP($J8556,Ref!$D:$H,2,0)</f>
        <v xml:space="preserve">Ickleford                                    </v>
      </c>
      <c r="L8556" t="str">
        <f>VLOOKUP($J8556,Ref!$D:$H,3,0)</f>
        <v>Holwell, Ickleford and Pirton</v>
      </c>
      <c r="M8556" t="str">
        <f>VLOOKUP($J8556,Ref!$D:$H,4,0)</f>
        <v>Hitchin Deanery</v>
      </c>
      <c r="N8556" t="str">
        <f>VLOOKUP($J8556,Ref!$D:$H,5,0)</f>
        <v xml:space="preserve">Archdeaconry of St Albans </v>
      </c>
      <c r="S8556">
        <v>2619</v>
      </c>
    </row>
    <row r="8557" spans="1:19" x14ac:dyDescent="0.3">
      <c r="A8557">
        <v>2024</v>
      </c>
      <c r="C8557" t="str">
        <f>IF(GETPIVOTDATA("PS % recovery",Sheet4!$B$5,"Parish Name",K8557)&gt;99.949%,"OK","No")</f>
        <v>No</v>
      </c>
      <c r="D8557" t="e">
        <f>VLOOKUP(J8557,'Ref2'!C:E,3,0)</f>
        <v>#N/A</v>
      </c>
      <c r="F8557">
        <v>6</v>
      </c>
      <c r="I8557" t="e">
        <f>VLOOKUP(J8557,Ref!L:M,2,0)</f>
        <v>#N/A</v>
      </c>
      <c r="J8557" t="s">
        <v>818</v>
      </c>
      <c r="K8557" t="str">
        <f>VLOOKUP($J8557,Ref!$D:$H,2,0)</f>
        <v xml:space="preserve">Kings Walden                                 </v>
      </c>
      <c r="L8557" t="str">
        <f>VLOOKUP($J8557,Ref!$D:$H,3,0)</f>
        <v>King's Walden and Offley with Lilley</v>
      </c>
      <c r="M8557" t="str">
        <f>VLOOKUP($J8557,Ref!$D:$H,4,0)</f>
        <v>Hitchin Deanery</v>
      </c>
      <c r="N8557" t="str">
        <f>VLOOKUP($J8557,Ref!$D:$H,5,0)</f>
        <v xml:space="preserve">Archdeaconry of St Albans </v>
      </c>
      <c r="S8557">
        <v>1000</v>
      </c>
    </row>
    <row r="8558" spans="1:19" x14ac:dyDescent="0.3">
      <c r="A8558">
        <v>2024</v>
      </c>
      <c r="C8558" t="str">
        <f>IF(GETPIVOTDATA("PS % recovery",Sheet4!$B$5,"Parish Name",K8558)&gt;99.949%,"OK","No")</f>
        <v>No</v>
      </c>
      <c r="D8558" t="e">
        <f>VLOOKUP(J8558,'Ref2'!C:E,3,0)</f>
        <v>#N/A</v>
      </c>
      <c r="F8558">
        <v>6</v>
      </c>
      <c r="I8558" t="e">
        <f>VLOOKUP(J8558,Ref!L:M,2,0)</f>
        <v>#N/A</v>
      </c>
      <c r="J8558" t="s">
        <v>898</v>
      </c>
      <c r="K8558" t="str">
        <f>VLOOKUP($J8558,Ref!$D:$H,2,0)</f>
        <v xml:space="preserve">Old Letchworth                               </v>
      </c>
      <c r="L8558" t="str">
        <f>VLOOKUP($J8558,Ref!$D:$H,3,0)</f>
        <v>Letchworth, St Paul with Willian and Old Letchworth</v>
      </c>
      <c r="M8558" t="str">
        <f>VLOOKUP($J8558,Ref!$D:$H,4,0)</f>
        <v>Hitchin Deanery</v>
      </c>
      <c r="N8558" t="str">
        <f>VLOOKUP($J8558,Ref!$D:$H,5,0)</f>
        <v xml:space="preserve">Archdeaconry of St Albans </v>
      </c>
    </row>
    <row r="8559" spans="1:19" x14ac:dyDescent="0.3">
      <c r="A8559">
        <v>2024</v>
      </c>
      <c r="C8559" t="str">
        <f>IF(GETPIVOTDATA("PS % recovery",Sheet4!$B$5,"Parish Name",K8559)&gt;99.949%,"OK","No")</f>
        <v>OK</v>
      </c>
      <c r="D8559" t="e">
        <f>VLOOKUP(J8559,'Ref2'!C:E,3,0)</f>
        <v>#N/A</v>
      </c>
      <c r="F8559">
        <v>6</v>
      </c>
      <c r="I8559" t="str">
        <f>VLOOKUP(J8559,Ref!L:M,2,0)</f>
        <v>Yes</v>
      </c>
      <c r="J8559" t="s">
        <v>900</v>
      </c>
      <c r="K8559" t="str">
        <f>VLOOKUP($J8559,Ref!$D:$H,2,0)</f>
        <v xml:space="preserve">Letchworth, St Paul                          </v>
      </c>
      <c r="L8559" t="str">
        <f>VLOOKUP($J8559,Ref!$D:$H,3,0)</f>
        <v>Letchworth, St Paul with Willian and Old Letchworth</v>
      </c>
      <c r="M8559" t="str">
        <f>VLOOKUP($J8559,Ref!$D:$H,4,0)</f>
        <v>Hitchin Deanery</v>
      </c>
      <c r="N8559" t="str">
        <f>VLOOKUP($J8559,Ref!$D:$H,5,0)</f>
        <v xml:space="preserve">Archdeaconry of St Albans </v>
      </c>
      <c r="S8559">
        <v>8082</v>
      </c>
    </row>
    <row r="8560" spans="1:19" x14ac:dyDescent="0.3">
      <c r="A8560">
        <v>2024</v>
      </c>
      <c r="C8560" t="str">
        <f>IF(GETPIVOTDATA("PS % recovery",Sheet4!$B$5,"Parish Name",K8560)&gt;99.949%,"OK","No")</f>
        <v>OK</v>
      </c>
      <c r="D8560" t="e">
        <f>VLOOKUP(J8560,'Ref2'!C:E,3,0)</f>
        <v>#N/A</v>
      </c>
      <c r="F8560">
        <v>6</v>
      </c>
      <c r="I8560" t="e">
        <f>VLOOKUP(J8560,Ref!L:M,2,0)</f>
        <v>#N/A</v>
      </c>
      <c r="J8560" t="s">
        <v>819</v>
      </c>
      <c r="K8560" t="str">
        <f>VLOOKUP($J8560,Ref!$D:$H,2,0)</f>
        <v xml:space="preserve">Lilley                                       </v>
      </c>
      <c r="L8560" t="str">
        <f>VLOOKUP($J8560,Ref!$D:$H,3,0)</f>
        <v>King's Walden and Offley with Lilley</v>
      </c>
      <c r="M8560" t="str">
        <f>VLOOKUP($J8560,Ref!$D:$H,4,0)</f>
        <v>Hitchin Deanery</v>
      </c>
      <c r="N8560" t="str">
        <f>VLOOKUP($J8560,Ref!$D:$H,5,0)</f>
        <v xml:space="preserve">Archdeaconry of St Albans </v>
      </c>
      <c r="S8560">
        <v>750</v>
      </c>
    </row>
    <row r="8561" spans="1:19" x14ac:dyDescent="0.3">
      <c r="A8561">
        <v>2024</v>
      </c>
      <c r="C8561" t="str">
        <f>IF(GETPIVOTDATA("PS % recovery",Sheet4!$B$5,"Parish Name",K8561)&gt;99.949%,"OK","No")</f>
        <v>No</v>
      </c>
      <c r="D8561" t="e">
        <f>VLOOKUP(J8561,'Ref2'!C:E,3,0)</f>
        <v>#N/A</v>
      </c>
      <c r="F8561">
        <v>6</v>
      </c>
      <c r="I8561" t="e">
        <f>VLOOKUP(J8561,Ref!L:M,2,0)</f>
        <v>#N/A</v>
      </c>
      <c r="J8561" t="s">
        <v>879</v>
      </c>
      <c r="K8561" t="str">
        <f>VLOOKUP($J8561,Ref!$D:$H,2,0)</f>
        <v xml:space="preserve">Little Wymondley                             </v>
      </c>
      <c r="L8561" t="str">
        <f>VLOOKUP($J8561,Ref!$D:$H,3,0)</f>
        <v>St Ippolyts with Great and Little Wymondley</v>
      </c>
      <c r="M8561" t="str">
        <f>VLOOKUP($J8561,Ref!$D:$H,4,0)</f>
        <v>Hitchin Deanery</v>
      </c>
      <c r="N8561" t="str">
        <f>VLOOKUP($J8561,Ref!$D:$H,5,0)</f>
        <v xml:space="preserve">Archdeaconry of St Albans </v>
      </c>
      <c r="S8561">
        <v>200</v>
      </c>
    </row>
    <row r="8562" spans="1:19" x14ac:dyDescent="0.3">
      <c r="A8562">
        <v>2024</v>
      </c>
      <c r="C8562" t="str">
        <f>IF(GETPIVOTDATA("PS % recovery",Sheet4!$B$5,"Parish Name",K8562)&gt;99.949%,"OK","No")</f>
        <v>OK</v>
      </c>
      <c r="D8562" t="e">
        <f>VLOOKUP(J8562,'Ref2'!C:E,3,0)</f>
        <v>#N/A</v>
      </c>
      <c r="F8562">
        <v>6</v>
      </c>
      <c r="I8562" t="e">
        <f>VLOOKUP(J8562,Ref!L:M,2,0)</f>
        <v>#N/A</v>
      </c>
      <c r="J8562" t="s">
        <v>821</v>
      </c>
      <c r="K8562" t="str">
        <f>VLOOKUP($J8562,Ref!$D:$H,2,0)</f>
        <v xml:space="preserve">Norton                                       </v>
      </c>
      <c r="L8562" t="str">
        <f>VLOOKUP($J8562,Ref!$D:$H,3,0)</f>
        <v>Norton</v>
      </c>
      <c r="M8562" t="str">
        <f>VLOOKUP($J8562,Ref!$D:$H,4,0)</f>
        <v>Hitchin Deanery</v>
      </c>
      <c r="N8562" t="str">
        <f>VLOOKUP($J8562,Ref!$D:$H,5,0)</f>
        <v xml:space="preserve">Archdeaconry of St Albans </v>
      </c>
      <c r="S8562">
        <v>5533.08</v>
      </c>
    </row>
    <row r="8563" spans="1:19" x14ac:dyDescent="0.3">
      <c r="A8563">
        <v>2024</v>
      </c>
      <c r="C8563" t="str">
        <f>IF(GETPIVOTDATA("PS % recovery",Sheet4!$B$5,"Parish Name",K8563)&gt;99.949%,"OK","No")</f>
        <v>No</v>
      </c>
      <c r="D8563" t="e">
        <f>VLOOKUP(J8563,'Ref2'!C:E,3,0)</f>
        <v>#N/A</v>
      </c>
      <c r="F8563">
        <v>6</v>
      </c>
      <c r="I8563" t="e">
        <f>VLOOKUP(J8563,Ref!L:M,2,0)</f>
        <v>#N/A</v>
      </c>
      <c r="J8563" t="s">
        <v>822</v>
      </c>
      <c r="K8563" t="str">
        <f>VLOOKUP($J8563,Ref!$D:$H,2,0)</f>
        <v xml:space="preserve">Offley                                       </v>
      </c>
      <c r="L8563" t="str">
        <f>VLOOKUP($J8563,Ref!$D:$H,3,0)</f>
        <v>King's Walden and Offley with Lilley</v>
      </c>
      <c r="M8563" t="str">
        <f>VLOOKUP($J8563,Ref!$D:$H,4,0)</f>
        <v>Hitchin Deanery</v>
      </c>
      <c r="N8563" t="str">
        <f>VLOOKUP($J8563,Ref!$D:$H,5,0)</f>
        <v xml:space="preserve">Archdeaconry of St Albans </v>
      </c>
    </row>
    <row r="8564" spans="1:19" x14ac:dyDescent="0.3">
      <c r="A8564">
        <v>2024</v>
      </c>
      <c r="C8564" t="str">
        <f>IF(GETPIVOTDATA("PS % recovery",Sheet4!$B$5,"Parish Name",K8564)&gt;99.949%,"OK","No")</f>
        <v>OK</v>
      </c>
      <c r="D8564" t="e">
        <f>VLOOKUP(J8564,'Ref2'!C:E,3,0)</f>
        <v>#N/A</v>
      </c>
      <c r="F8564">
        <v>6</v>
      </c>
      <c r="I8564" t="e">
        <f>VLOOKUP(J8564,Ref!L:M,2,0)</f>
        <v>#N/A</v>
      </c>
      <c r="J8564" t="s">
        <v>905</v>
      </c>
      <c r="K8564" t="str">
        <f>VLOOKUP($J8564,Ref!$D:$H,2,0)</f>
        <v xml:space="preserve">Pirton                                       </v>
      </c>
      <c r="L8564" t="str">
        <f>VLOOKUP($J8564,Ref!$D:$H,3,0)</f>
        <v>Holwell, Ickleford and Pirton</v>
      </c>
      <c r="M8564" t="str">
        <f>VLOOKUP($J8564,Ref!$D:$H,4,0)</f>
        <v>Hitchin Deanery</v>
      </c>
      <c r="N8564" t="str">
        <f>VLOOKUP($J8564,Ref!$D:$H,5,0)</f>
        <v xml:space="preserve">Archdeaconry of St Albans </v>
      </c>
      <c r="S8564">
        <v>2260</v>
      </c>
    </row>
    <row r="8565" spans="1:19" x14ac:dyDescent="0.3">
      <c r="A8565">
        <v>2024</v>
      </c>
      <c r="C8565" t="str">
        <f>IF(GETPIVOTDATA("PS % recovery",Sheet4!$B$5,"Parish Name",K8565)&gt;99.949%,"OK","No")</f>
        <v>OK</v>
      </c>
      <c r="D8565" t="e">
        <f>VLOOKUP(J8565,'Ref2'!C:E,3,0)</f>
        <v>#N/A</v>
      </c>
      <c r="F8565">
        <v>6</v>
      </c>
      <c r="I8565" t="e">
        <f>VLOOKUP(J8565,Ref!L:M,2,0)</f>
        <v>#N/A</v>
      </c>
      <c r="J8565" t="s">
        <v>907</v>
      </c>
      <c r="K8565" t="str">
        <f>VLOOKUP($J8565,Ref!$D:$H,2,0)</f>
        <v xml:space="preserve">Radwell                                      </v>
      </c>
      <c r="L8565" t="str">
        <f>VLOOKUP($J8565,Ref!$D:$H,3,0)</f>
        <v>Stotfold with Radwell</v>
      </c>
      <c r="M8565" t="str">
        <f>VLOOKUP($J8565,Ref!$D:$H,4,0)</f>
        <v>Hitchin Deanery</v>
      </c>
      <c r="N8565" t="str">
        <f>VLOOKUP($J8565,Ref!$D:$H,5,0)</f>
        <v xml:space="preserve">Archdeaconry of St Albans </v>
      </c>
    </row>
    <row r="8566" spans="1:19" x14ac:dyDescent="0.3">
      <c r="A8566">
        <v>2024</v>
      </c>
      <c r="C8566" t="str">
        <f>IF(GETPIVOTDATA("PS % recovery",Sheet4!$B$5,"Parish Name",K8566)&gt;99.949%,"OK","No")</f>
        <v>OK</v>
      </c>
      <c r="D8566" t="e">
        <f>VLOOKUP(J8566,'Ref2'!C:E,3,0)</f>
        <v>#N/A</v>
      </c>
      <c r="F8566">
        <v>6</v>
      </c>
      <c r="I8566" t="e">
        <f>VLOOKUP(J8566,Ref!L:M,2,0)</f>
        <v>#N/A</v>
      </c>
      <c r="J8566" t="s">
        <v>909</v>
      </c>
      <c r="K8566" t="str">
        <f>VLOOKUP($J8566,Ref!$D:$H,2,0)</f>
        <v xml:space="preserve">St Ippolyts                                  </v>
      </c>
      <c r="L8566" t="str">
        <f>VLOOKUP($J8566,Ref!$D:$H,3,0)</f>
        <v>St Ippolyts with Great and Little Wymondley</v>
      </c>
      <c r="M8566" t="str">
        <f>VLOOKUP($J8566,Ref!$D:$H,4,0)</f>
        <v>Hitchin Deanery</v>
      </c>
      <c r="N8566" t="str">
        <f>VLOOKUP($J8566,Ref!$D:$H,5,0)</f>
        <v xml:space="preserve">Archdeaconry of St Albans </v>
      </c>
      <c r="S8566">
        <v>3542</v>
      </c>
    </row>
    <row r="8567" spans="1:19" x14ac:dyDescent="0.3">
      <c r="A8567">
        <v>2024</v>
      </c>
      <c r="C8567" t="str">
        <f>IF(GETPIVOTDATA("PS % recovery",Sheet4!$B$5,"Parish Name",K8567)&gt;99.949%,"OK","No")</f>
        <v>OK</v>
      </c>
      <c r="D8567" t="e">
        <f>VLOOKUP(J8567,'Ref2'!C:E,3,0)</f>
        <v>#N/A</v>
      </c>
      <c r="F8567">
        <v>6</v>
      </c>
      <c r="I8567" t="e">
        <f>VLOOKUP(J8567,Ref!L:M,2,0)</f>
        <v>#N/A</v>
      </c>
      <c r="J8567" t="s">
        <v>911</v>
      </c>
      <c r="K8567" t="str">
        <f>VLOOKUP($J8567,Ref!$D:$H,2,0)</f>
        <v xml:space="preserve">St Paul's Walden                             </v>
      </c>
      <c r="L8567" t="str">
        <f>VLOOKUP($J8567,Ref!$D:$H,3,0)</f>
        <v>Hitchin &amp; St Paul's Walden (Team Ministry)</v>
      </c>
      <c r="M8567" t="str">
        <f>VLOOKUP($J8567,Ref!$D:$H,4,0)</f>
        <v>Hitchin Deanery</v>
      </c>
      <c r="N8567" t="str">
        <f>VLOOKUP($J8567,Ref!$D:$H,5,0)</f>
        <v xml:space="preserve">Archdeaconry of St Albans </v>
      </c>
      <c r="S8567">
        <v>1781</v>
      </c>
    </row>
    <row r="8568" spans="1:19" x14ac:dyDescent="0.3">
      <c r="A8568">
        <v>2024</v>
      </c>
      <c r="C8568" t="str">
        <f>IF(GETPIVOTDATA("PS % recovery",Sheet4!$B$5,"Parish Name",K8568)&gt;99.949%,"OK","No")</f>
        <v>OK</v>
      </c>
      <c r="D8568" t="e">
        <f>VLOOKUP(J8568,'Ref2'!C:E,3,0)</f>
        <v>#N/A</v>
      </c>
      <c r="F8568">
        <v>6</v>
      </c>
      <c r="I8568" t="e">
        <f>VLOOKUP(J8568,Ref!L:M,2,0)</f>
        <v>#N/A</v>
      </c>
      <c r="J8568" t="s">
        <v>913</v>
      </c>
      <c r="K8568" t="str">
        <f>VLOOKUP($J8568,Ref!$D:$H,2,0)</f>
        <v xml:space="preserve">Stotfold                                     </v>
      </c>
      <c r="L8568" t="str">
        <f>VLOOKUP($J8568,Ref!$D:$H,3,0)</f>
        <v>Stotfold with Radwell</v>
      </c>
      <c r="M8568" t="str">
        <f>VLOOKUP($J8568,Ref!$D:$H,4,0)</f>
        <v>Hitchin Deanery</v>
      </c>
      <c r="N8568" t="str">
        <f>VLOOKUP($J8568,Ref!$D:$H,5,0)</f>
        <v xml:space="preserve">Archdeaconry of St Albans </v>
      </c>
      <c r="S8568">
        <v>4580</v>
      </c>
    </row>
    <row r="8569" spans="1:19" x14ac:dyDescent="0.3">
      <c r="A8569">
        <v>2024</v>
      </c>
      <c r="C8569" t="str">
        <f>IF(GETPIVOTDATA("PS % recovery",Sheet4!$B$5,"Parish Name",K8569)&gt;99.949%,"OK","No")</f>
        <v>OK</v>
      </c>
      <c r="D8569" t="e">
        <f>VLOOKUP(J8569,'Ref2'!C:E,3,0)</f>
        <v>#N/A</v>
      </c>
      <c r="F8569">
        <v>6</v>
      </c>
      <c r="I8569" t="str">
        <f>VLOOKUP(J8569,Ref!L:M,2,0)</f>
        <v>Yes</v>
      </c>
      <c r="J8569" t="s">
        <v>915</v>
      </c>
      <c r="K8569" t="str">
        <f>VLOOKUP($J8569,Ref!$D:$H,2,0)</f>
        <v xml:space="preserve">Wilbury                                      </v>
      </c>
      <c r="L8569" t="str">
        <f>VLOOKUP($J8569,Ref!$D:$H,3,0)</f>
        <v>Wilbury</v>
      </c>
      <c r="M8569" t="str">
        <f>VLOOKUP($J8569,Ref!$D:$H,4,0)</f>
        <v>Hitchin Deanery</v>
      </c>
      <c r="N8569" t="str">
        <f>VLOOKUP($J8569,Ref!$D:$H,5,0)</f>
        <v xml:space="preserve">Archdeaconry of St Albans </v>
      </c>
      <c r="S8569">
        <v>3370</v>
      </c>
    </row>
    <row r="8570" spans="1:19" x14ac:dyDescent="0.3">
      <c r="A8570">
        <v>2024</v>
      </c>
      <c r="C8570" t="str">
        <f>IF(GETPIVOTDATA("PS % recovery",Sheet4!$B$5,"Parish Name",K8570)&gt;99.949%,"OK","No")</f>
        <v>OK</v>
      </c>
      <c r="D8570" t="e">
        <f>VLOOKUP(J8570,'Ref2'!C:E,3,0)</f>
        <v>#N/A</v>
      </c>
      <c r="F8570">
        <v>6</v>
      </c>
      <c r="I8570" t="e">
        <f>VLOOKUP(J8570,Ref!L:M,2,0)</f>
        <v>#N/A</v>
      </c>
      <c r="J8570" t="s">
        <v>902</v>
      </c>
      <c r="K8570" t="str">
        <f>VLOOKUP($J8570,Ref!$D:$H,2,0)</f>
        <v xml:space="preserve">Willian                                      </v>
      </c>
      <c r="L8570" t="str">
        <f>VLOOKUP($J8570,Ref!$D:$H,3,0)</f>
        <v>Letchworth, St Paul with Willian and Old Letchworth</v>
      </c>
      <c r="M8570" t="str">
        <f>VLOOKUP($J8570,Ref!$D:$H,4,0)</f>
        <v>Hitchin Deanery</v>
      </c>
      <c r="N8570" t="str">
        <f>VLOOKUP($J8570,Ref!$D:$H,5,0)</f>
        <v xml:space="preserve">Archdeaconry of St Albans </v>
      </c>
      <c r="S8570">
        <v>1291</v>
      </c>
    </row>
    <row r="8571" spans="1:19" x14ac:dyDescent="0.3">
      <c r="A8571">
        <v>2024</v>
      </c>
      <c r="C8571" t="str">
        <f>IF(GETPIVOTDATA("PS % recovery",Sheet4!$B$5,"Parish Name",K8571)&gt;99.949%,"OK","No")</f>
        <v>OK</v>
      </c>
      <c r="D8571" t="e">
        <f>VLOOKUP(J8571,'Ref2'!C:E,3,0)</f>
        <v>#N/A</v>
      </c>
      <c r="F8571">
        <v>6</v>
      </c>
      <c r="I8571" t="e">
        <f>VLOOKUP(J8571,Ref!L:M,2,0)</f>
        <v>#N/A</v>
      </c>
      <c r="J8571" t="s">
        <v>931</v>
      </c>
      <c r="K8571" t="str">
        <f>VLOOKUP($J8571,Ref!$D:$H,2,0)</f>
        <v xml:space="preserve">Bovingdon                                    </v>
      </c>
      <c r="L8571" t="str">
        <f>VLOOKUP($J8571,Ref!$D:$H,3,0)</f>
        <v>Bovingdon</v>
      </c>
      <c r="M8571" t="str">
        <f>VLOOKUP($J8571,Ref!$D:$H,4,0)</f>
        <v>Rickmansworth Deanery</v>
      </c>
      <c r="N8571" t="str">
        <f>VLOOKUP($J8571,Ref!$D:$H,5,0)</f>
        <v xml:space="preserve">Archdeaconry of St Albans </v>
      </c>
      <c r="S8571">
        <v>4082</v>
      </c>
    </row>
    <row r="8572" spans="1:19" x14ac:dyDescent="0.3">
      <c r="A8572">
        <v>2024</v>
      </c>
      <c r="C8572" t="str">
        <f>IF(GETPIVOTDATA("PS % recovery",Sheet4!$B$5,"Parish Name",K8572)&gt;99.949%,"OK","No")</f>
        <v>OK</v>
      </c>
      <c r="D8572" t="e">
        <f>VLOOKUP(J8572,'Ref2'!C:E,3,0)</f>
        <v>#N/A</v>
      </c>
      <c r="F8572">
        <v>6</v>
      </c>
      <c r="I8572" t="e">
        <f>VLOOKUP(J8572,Ref!L:M,2,0)</f>
        <v>#N/A</v>
      </c>
      <c r="J8572" t="s">
        <v>917</v>
      </c>
      <c r="K8572" t="str">
        <f>VLOOKUP($J8572,Ref!$D:$H,2,0)</f>
        <v xml:space="preserve">Chipperfield                                 </v>
      </c>
      <c r="L8572" t="str">
        <f>VLOOKUP($J8572,Ref!$D:$H,3,0)</f>
        <v>Sarratt and Chipperfield</v>
      </c>
      <c r="M8572" t="str">
        <f>VLOOKUP($J8572,Ref!$D:$H,4,0)</f>
        <v>Rickmansworth Deanery</v>
      </c>
      <c r="N8572" t="str">
        <f>VLOOKUP($J8572,Ref!$D:$H,5,0)</f>
        <v xml:space="preserve">Archdeaconry of St Albans </v>
      </c>
      <c r="S8572">
        <v>4216</v>
      </c>
    </row>
    <row r="8573" spans="1:19" x14ac:dyDescent="0.3">
      <c r="A8573">
        <v>2024</v>
      </c>
      <c r="C8573" t="str">
        <f>IF(GETPIVOTDATA("PS % recovery",Sheet4!$B$5,"Parish Name",K8573)&gt;99.949%,"OK","No")</f>
        <v>OK</v>
      </c>
      <c r="D8573" t="str">
        <f>VLOOKUP(J8573,'Ref2'!C:E,3,0)</f>
        <v>LLF</v>
      </c>
      <c r="F8573">
        <v>6</v>
      </c>
      <c r="I8573" t="str">
        <f>VLOOKUP(J8573,Ref!L:M,2,0)</f>
        <v>Yes</v>
      </c>
      <c r="J8573" t="s">
        <v>919</v>
      </c>
      <c r="K8573" t="str">
        <f>VLOOKUP($J8573,Ref!$D:$H,2,0)</f>
        <v xml:space="preserve">Chorleywood, Christ Church                   </v>
      </c>
      <c r="L8573" t="str">
        <f>VLOOKUP($J8573,Ref!$D:$H,3,0)</f>
        <v>Chorleywood, Christ Church</v>
      </c>
      <c r="M8573" t="str">
        <f>VLOOKUP($J8573,Ref!$D:$H,4,0)</f>
        <v>Rickmansworth Deanery</v>
      </c>
      <c r="N8573" t="str">
        <f>VLOOKUP($J8573,Ref!$D:$H,5,0)</f>
        <v xml:space="preserve">Archdeaconry of St Albans </v>
      </c>
      <c r="S8573">
        <v>36062</v>
      </c>
    </row>
    <row r="8574" spans="1:19" x14ac:dyDescent="0.3">
      <c r="A8574">
        <v>2024</v>
      </c>
      <c r="C8574" t="str">
        <f>IF(GETPIVOTDATA("PS % recovery",Sheet4!$B$5,"Parish Name",K8574)&gt;99.949%,"OK","No")</f>
        <v>OK</v>
      </c>
      <c r="D8574" t="str">
        <f>VLOOKUP(J8574,'Ref2'!C:E,3,0)</f>
        <v>LLF</v>
      </c>
      <c r="F8574">
        <v>6</v>
      </c>
      <c r="I8574" t="str">
        <f>VLOOKUP(J8574,Ref!L:M,2,0)</f>
        <v>Yes</v>
      </c>
      <c r="J8574" t="s">
        <v>921</v>
      </c>
      <c r="K8574" t="str">
        <f>VLOOKUP($J8574,Ref!$D:$H,2,0)</f>
        <v xml:space="preserve">Chorleywood, St Andrew                       </v>
      </c>
      <c r="L8574" t="str">
        <f>VLOOKUP($J8574,Ref!$D:$H,3,0)</f>
        <v>Chorleywood, St Andrew</v>
      </c>
      <c r="M8574" t="str">
        <f>VLOOKUP($J8574,Ref!$D:$H,4,0)</f>
        <v>Rickmansworth Deanery</v>
      </c>
      <c r="N8574" t="str">
        <f>VLOOKUP($J8574,Ref!$D:$H,5,0)</f>
        <v xml:space="preserve">Archdeaconry of St Albans </v>
      </c>
      <c r="S8574">
        <v>11424</v>
      </c>
    </row>
    <row r="8575" spans="1:19" x14ac:dyDescent="0.3">
      <c r="A8575">
        <v>2024</v>
      </c>
      <c r="C8575" t="str">
        <f>IF(GETPIVOTDATA("PS % recovery",Sheet4!$B$5,"Parish Name",K8575)&gt;99.949%,"OK","No")</f>
        <v>No</v>
      </c>
      <c r="D8575" t="e">
        <f>VLOOKUP(J8575,'Ref2'!C:E,3,0)</f>
        <v>#N/A</v>
      </c>
      <c r="F8575">
        <v>6</v>
      </c>
      <c r="I8575" t="e">
        <f>VLOOKUP(J8575,Ref!L:M,2,0)</f>
        <v>#N/A</v>
      </c>
      <c r="J8575" t="s">
        <v>923</v>
      </c>
      <c r="K8575" t="str">
        <f>VLOOKUP($J8575,Ref!$D:$H,2,0)</f>
        <v xml:space="preserve">Croxley Green, All Saints                    </v>
      </c>
      <c r="L8575" t="str">
        <f>VLOOKUP($J8575,Ref!$D:$H,3,0)</f>
        <v>Croxley Green, All Saints</v>
      </c>
      <c r="M8575" t="str">
        <f>VLOOKUP($J8575,Ref!$D:$H,4,0)</f>
        <v>Rickmansworth Deanery</v>
      </c>
      <c r="N8575" t="str">
        <f>VLOOKUP($J8575,Ref!$D:$H,5,0)</f>
        <v xml:space="preserve">Archdeaconry of St Albans </v>
      </c>
      <c r="S8575">
        <v>5383</v>
      </c>
    </row>
    <row r="8576" spans="1:19" x14ac:dyDescent="0.3">
      <c r="A8576">
        <v>2024</v>
      </c>
      <c r="C8576" t="str">
        <f>IF(GETPIVOTDATA("PS % recovery",Sheet4!$B$5,"Parish Name",K8576)&gt;99.949%,"OK","No")</f>
        <v>OK</v>
      </c>
      <c r="D8576" t="e">
        <f>VLOOKUP(J8576,'Ref2'!C:E,3,0)</f>
        <v>#N/A</v>
      </c>
      <c r="F8576">
        <v>6</v>
      </c>
      <c r="I8576" t="e">
        <f>VLOOKUP(J8576,Ref!L:M,2,0)</f>
        <v>#N/A</v>
      </c>
      <c r="J8576" t="s">
        <v>925</v>
      </c>
      <c r="K8576" t="str">
        <f>VLOOKUP($J8576,Ref!$D:$H,2,0)</f>
        <v xml:space="preserve">Croxley Green, St Oswald                     </v>
      </c>
      <c r="L8576" t="str">
        <f>VLOOKUP($J8576,Ref!$D:$H,3,0)</f>
        <v>Croxley Green, St Oswald</v>
      </c>
      <c r="M8576" t="str">
        <f>VLOOKUP($J8576,Ref!$D:$H,4,0)</f>
        <v>Rickmansworth Deanery</v>
      </c>
      <c r="N8576" t="str">
        <f>VLOOKUP($J8576,Ref!$D:$H,5,0)</f>
        <v xml:space="preserve">Archdeaconry of St Albans </v>
      </c>
      <c r="S8576">
        <v>5850</v>
      </c>
    </row>
    <row r="8577" spans="1:19" x14ac:dyDescent="0.3">
      <c r="A8577">
        <v>2024</v>
      </c>
      <c r="C8577" t="str">
        <f>IF(GETPIVOTDATA("PS % recovery",Sheet4!$B$5,"Parish Name",K8577)&gt;99.949%,"OK","No")</f>
        <v>OK</v>
      </c>
      <c r="D8577" t="e">
        <f>VLOOKUP(J8577,'Ref2'!C:E,3,0)</f>
        <v>#N/A</v>
      </c>
      <c r="F8577">
        <v>6</v>
      </c>
      <c r="I8577" t="e">
        <f>VLOOKUP(J8577,Ref!L:M,2,0)</f>
        <v>#N/A</v>
      </c>
      <c r="J8577" t="s">
        <v>927</v>
      </c>
      <c r="K8577" t="str">
        <f>VLOOKUP($J8577,Ref!$D:$H,2,0)</f>
        <v xml:space="preserve">Mill End and Heronsgate with West Hyde       </v>
      </c>
      <c r="L8577" t="str">
        <f>VLOOKUP($J8577,Ref!$D:$H,3,0)</f>
        <v>Mill End and Heronsgate with West Hyde</v>
      </c>
      <c r="M8577" t="str">
        <f>VLOOKUP($J8577,Ref!$D:$H,4,0)</f>
        <v>Rickmansworth Deanery</v>
      </c>
      <c r="N8577" t="str">
        <f>VLOOKUP($J8577,Ref!$D:$H,5,0)</f>
        <v xml:space="preserve">Archdeaconry of St Albans </v>
      </c>
      <c r="S8577">
        <v>5672</v>
      </c>
    </row>
    <row r="8578" spans="1:19" x14ac:dyDescent="0.3">
      <c r="A8578">
        <v>2024</v>
      </c>
      <c r="C8578" t="str">
        <f>IF(GETPIVOTDATA("PS % recovery",Sheet4!$B$5,"Parish Name",K8578)&gt;99.949%,"OK","No")</f>
        <v>OK</v>
      </c>
      <c r="D8578" t="e">
        <f>VLOOKUP(J8578,'Ref2'!C:E,3,0)</f>
        <v>#N/A</v>
      </c>
      <c r="F8578">
        <v>6</v>
      </c>
      <c r="I8578" t="e">
        <f>VLOOKUP(J8578,Ref!L:M,2,0)</f>
        <v>#N/A</v>
      </c>
      <c r="J8578" t="s">
        <v>929</v>
      </c>
      <c r="K8578" t="str">
        <f>VLOOKUP($J8578,Ref!$D:$H,2,0)</f>
        <v xml:space="preserve">Rickmansworth                                </v>
      </c>
      <c r="L8578" t="str">
        <f>VLOOKUP($J8578,Ref!$D:$H,3,0)</f>
        <v>Rickmansworth</v>
      </c>
      <c r="M8578" t="str">
        <f>VLOOKUP($J8578,Ref!$D:$H,4,0)</f>
        <v>Rickmansworth Deanery</v>
      </c>
      <c r="N8578" t="str">
        <f>VLOOKUP($J8578,Ref!$D:$H,5,0)</f>
        <v xml:space="preserve">Archdeaconry of St Albans </v>
      </c>
      <c r="S8578">
        <v>7786</v>
      </c>
    </row>
    <row r="8579" spans="1:19" x14ac:dyDescent="0.3">
      <c r="A8579">
        <v>2024</v>
      </c>
      <c r="C8579" t="str">
        <f>IF(GETPIVOTDATA("PS % recovery",Sheet4!$B$5,"Parish Name",K8579)&gt;99.949%,"OK","No")</f>
        <v>No</v>
      </c>
      <c r="D8579" t="e">
        <f>VLOOKUP(J8579,'Ref2'!C:E,3,0)</f>
        <v>#N/A</v>
      </c>
      <c r="F8579">
        <v>6</v>
      </c>
      <c r="I8579" t="e">
        <f>VLOOKUP(J8579,Ref!L:M,2,0)</f>
        <v>#N/A</v>
      </c>
      <c r="J8579" t="s">
        <v>933</v>
      </c>
      <c r="K8579" t="str">
        <f>VLOOKUP($J8579,Ref!$D:$H,2,0)</f>
        <v xml:space="preserve">Sarratt                                      </v>
      </c>
      <c r="L8579" t="str">
        <f>VLOOKUP($J8579,Ref!$D:$H,3,0)</f>
        <v>Sarratt and Chipperfield</v>
      </c>
      <c r="M8579" t="str">
        <f>VLOOKUP($J8579,Ref!$D:$H,4,0)</f>
        <v>Rickmansworth Deanery</v>
      </c>
      <c r="N8579" t="str">
        <f>VLOOKUP($J8579,Ref!$D:$H,5,0)</f>
        <v xml:space="preserve">Archdeaconry of St Albans </v>
      </c>
      <c r="S8579">
        <v>2300</v>
      </c>
    </row>
    <row r="8580" spans="1:19" x14ac:dyDescent="0.3">
      <c r="A8580">
        <v>2024</v>
      </c>
      <c r="C8580" t="str">
        <f>IF(GETPIVOTDATA("PS % recovery",Sheet4!$B$5,"Parish Name",K8580)&gt;99.949%,"OK","No")</f>
        <v>OK</v>
      </c>
      <c r="D8580" t="e">
        <f>VLOOKUP(J8580,'Ref2'!C:E,3,0)</f>
        <v>#N/A</v>
      </c>
      <c r="F8580">
        <v>6</v>
      </c>
      <c r="I8580" t="e">
        <f>VLOOKUP(J8580,Ref!L:M,2,0)</f>
        <v>#N/A</v>
      </c>
      <c r="J8580" t="s">
        <v>951</v>
      </c>
      <c r="K8580" t="str">
        <f>VLOOKUP($J8580,Ref!$D:$H,2,0)</f>
        <v xml:space="preserve">Aldenham                                     </v>
      </c>
      <c r="L8580" t="str">
        <f>VLOOKUP($J8580,Ref!$D:$H,3,0)</f>
        <v>Aldenham, Radlett and Shenley Team Ministry</v>
      </c>
      <c r="M8580" t="str">
        <f>VLOOKUP($J8580,Ref!$D:$H,4,0)</f>
        <v>St Albans Deanery</v>
      </c>
      <c r="N8580" t="str">
        <f>VLOOKUP($J8580,Ref!$D:$H,5,0)</f>
        <v xml:space="preserve">Archdeaconry of St Albans </v>
      </c>
      <c r="S8580">
        <v>2867</v>
      </c>
    </row>
    <row r="8581" spans="1:19" x14ac:dyDescent="0.3">
      <c r="A8581">
        <v>2024</v>
      </c>
      <c r="C8581" t="str">
        <f>IF(GETPIVOTDATA("PS % recovery",Sheet4!$B$5,"Parish Name",K8581)&gt;99.949%,"OK","No")</f>
        <v>OK</v>
      </c>
      <c r="D8581" t="e">
        <f>VLOOKUP(J8581,'Ref2'!C:E,3,0)</f>
        <v>#N/A</v>
      </c>
      <c r="F8581">
        <v>6</v>
      </c>
      <c r="I8581" t="e">
        <f>VLOOKUP(J8581,Ref!L:M,2,0)</f>
        <v>#N/A</v>
      </c>
      <c r="J8581" t="s">
        <v>953</v>
      </c>
      <c r="K8581" t="str">
        <f>VLOOKUP($J8581,Ref!$D:$H,2,0)</f>
        <v xml:space="preserve">Bricket Wood                                 </v>
      </c>
      <c r="L8581" t="str">
        <f>VLOOKUP($J8581,Ref!$D:$H,3,0)</f>
        <v>Bricket Wood</v>
      </c>
      <c r="M8581" t="str">
        <f>VLOOKUP($J8581,Ref!$D:$H,4,0)</f>
        <v>St Albans Deanery</v>
      </c>
      <c r="N8581" t="str">
        <f>VLOOKUP($J8581,Ref!$D:$H,5,0)</f>
        <v xml:space="preserve">Archdeaconry of St Albans </v>
      </c>
      <c r="S8581">
        <v>4782</v>
      </c>
    </row>
    <row r="8582" spans="1:19" x14ac:dyDescent="0.3">
      <c r="A8582">
        <v>2024</v>
      </c>
      <c r="C8582" t="str">
        <f>IF(GETPIVOTDATA("PS % recovery",Sheet4!$B$5,"Parish Name",K8582)&gt;99.949%,"OK","No")</f>
        <v>No</v>
      </c>
      <c r="D8582" t="e">
        <f>VLOOKUP(J8582,'Ref2'!C:E,3,0)</f>
        <v>#N/A</v>
      </c>
      <c r="F8582">
        <v>6</v>
      </c>
      <c r="I8582" t="e">
        <f>VLOOKUP(J8582,Ref!L:M,2,0)</f>
        <v>#N/A</v>
      </c>
      <c r="J8582" t="s">
        <v>824</v>
      </c>
      <c r="K8582" t="str">
        <f>VLOOKUP($J8582,Ref!$D:$H,2,0)</f>
        <v xml:space="preserve">London Colney, St Peter                      </v>
      </c>
      <c r="L8582" t="str">
        <f>VLOOKUP($J8582,Ref!$D:$H,3,0)</f>
        <v>London Colney, St Peter</v>
      </c>
      <c r="M8582" t="str">
        <f>VLOOKUP($J8582,Ref!$D:$H,4,0)</f>
        <v>St Albans Deanery</v>
      </c>
      <c r="N8582" t="str">
        <f>VLOOKUP($J8582,Ref!$D:$H,5,0)</f>
        <v xml:space="preserve">Archdeaconry of St Albans </v>
      </c>
      <c r="S8582">
        <v>2000</v>
      </c>
    </row>
    <row r="8583" spans="1:19" x14ac:dyDescent="0.3">
      <c r="A8583">
        <v>2024</v>
      </c>
      <c r="C8583" t="str">
        <f>IF(GETPIVOTDATA("PS % recovery",Sheet4!$B$5,"Parish Name",K8583)&gt;99.949%,"OK","No")</f>
        <v>OK</v>
      </c>
      <c r="D8583" t="e">
        <f>VLOOKUP(J8583,'Ref2'!C:E,3,0)</f>
        <v>#N/A</v>
      </c>
      <c r="F8583">
        <v>6</v>
      </c>
      <c r="I8583" t="e">
        <f>VLOOKUP(J8583,Ref!L:M,2,0)</f>
        <v>#N/A</v>
      </c>
      <c r="J8583" t="s">
        <v>955</v>
      </c>
      <c r="K8583" t="str">
        <f>VLOOKUP($J8583,Ref!$D:$H,2,0)</f>
        <v xml:space="preserve">Colney Heath, St Mark                        </v>
      </c>
      <c r="L8583" t="str">
        <f>VLOOKUP($J8583,Ref!$D:$H,3,0)</f>
        <v>Colney Heath, St Mark</v>
      </c>
      <c r="M8583" t="str">
        <f>VLOOKUP($J8583,Ref!$D:$H,4,0)</f>
        <v>St Albans Deanery</v>
      </c>
      <c r="N8583" t="str">
        <f>VLOOKUP($J8583,Ref!$D:$H,5,0)</f>
        <v xml:space="preserve">Archdeaconry of St Albans </v>
      </c>
      <c r="S8583">
        <v>6000</v>
      </c>
    </row>
    <row r="8584" spans="1:19" x14ac:dyDescent="0.3">
      <c r="A8584">
        <v>2024</v>
      </c>
      <c r="C8584" t="str">
        <f>IF(GETPIVOTDATA("PS % recovery",Sheet4!$B$5,"Parish Name",K8584)&gt;99.949%,"OK","No")</f>
        <v>OK</v>
      </c>
      <c r="D8584" t="e">
        <f>VLOOKUP(J8584,'Ref2'!C:E,3,0)</f>
        <v>#N/A</v>
      </c>
      <c r="F8584">
        <v>6</v>
      </c>
      <c r="I8584" t="e">
        <f>VLOOKUP(J8584,Ref!L:M,2,0)</f>
        <v>#N/A</v>
      </c>
      <c r="J8584" t="s">
        <v>958</v>
      </c>
      <c r="K8584" t="str">
        <f>VLOOKUP($J8584,Ref!$D:$H,2,0)</f>
        <v xml:space="preserve">Frogmore, Holy Trinity                       </v>
      </c>
      <c r="L8584" t="str">
        <f>VLOOKUP($J8584,Ref!$D:$H,3,0)</f>
        <v>Frogmore, Holy Trinity</v>
      </c>
      <c r="M8584" t="str">
        <f>VLOOKUP($J8584,Ref!$D:$H,4,0)</f>
        <v>St Albans Deanery</v>
      </c>
      <c r="N8584" t="str">
        <f>VLOOKUP($J8584,Ref!$D:$H,5,0)</f>
        <v xml:space="preserve">Archdeaconry of St Albans </v>
      </c>
      <c r="S8584">
        <v>4578</v>
      </c>
    </row>
    <row r="8585" spans="1:19" x14ac:dyDescent="0.3">
      <c r="A8585">
        <v>2024</v>
      </c>
      <c r="C8585" t="str">
        <f>IF(GETPIVOTDATA("PS % recovery",Sheet4!$B$5,"Parish Name",K8585)&gt;99.949%,"OK","No")</f>
        <v>OK</v>
      </c>
      <c r="D8585" t="e">
        <f>VLOOKUP(J8585,'Ref2'!C:E,3,0)</f>
        <v>#N/A</v>
      </c>
      <c r="F8585">
        <v>6</v>
      </c>
      <c r="I8585" t="e">
        <f>VLOOKUP(J8585,Ref!L:M,2,0)</f>
        <v>#N/A</v>
      </c>
      <c r="J8585" t="s">
        <v>960</v>
      </c>
      <c r="K8585" t="str">
        <f>VLOOKUP($J8585,Ref!$D:$H,2,0)</f>
        <v xml:space="preserve">Radlett                                      </v>
      </c>
      <c r="L8585" t="str">
        <f>VLOOKUP($J8585,Ref!$D:$H,3,0)</f>
        <v>Aldenham, Radlett and Shenley Team Ministry</v>
      </c>
      <c r="M8585" t="str">
        <f>VLOOKUP($J8585,Ref!$D:$H,4,0)</f>
        <v>St Albans Deanery</v>
      </c>
      <c r="N8585" t="str">
        <f>VLOOKUP($J8585,Ref!$D:$H,5,0)</f>
        <v xml:space="preserve">Archdeaconry of St Albans </v>
      </c>
    </row>
    <row r="8586" spans="1:19" x14ac:dyDescent="0.3">
      <c r="A8586">
        <v>2024</v>
      </c>
      <c r="C8586" t="str">
        <f>IF(GETPIVOTDATA("PS % recovery",Sheet4!$B$5,"Parish Name",K8586)&gt;99.949%,"OK","No")</f>
        <v>OK</v>
      </c>
      <c r="D8586" t="e">
        <f>VLOOKUP(J8586,'Ref2'!C:E,3,0)</f>
        <v>#N/A</v>
      </c>
      <c r="F8586">
        <v>6</v>
      </c>
      <c r="I8586" t="e">
        <f>VLOOKUP(J8586,Ref!L:M,2,0)</f>
        <v>#N/A</v>
      </c>
      <c r="J8586" t="s">
        <v>935</v>
      </c>
      <c r="K8586" t="str">
        <f>VLOOKUP($J8586,Ref!$D:$H,2,0)</f>
        <v xml:space="preserve">St Albans, Christ Church                     </v>
      </c>
      <c r="L8586" t="str">
        <f>VLOOKUP($J8586,Ref!$D:$H,3,0)</f>
        <v>St Albans, Christ Church</v>
      </c>
      <c r="M8586" t="str">
        <f>VLOOKUP($J8586,Ref!$D:$H,4,0)</f>
        <v>St Albans Deanery</v>
      </c>
      <c r="N8586" t="str">
        <f>VLOOKUP($J8586,Ref!$D:$H,5,0)</f>
        <v xml:space="preserve">Archdeaconry of St Albans </v>
      </c>
    </row>
    <row r="8587" spans="1:19" x14ac:dyDescent="0.3">
      <c r="A8587">
        <v>2024</v>
      </c>
      <c r="C8587" t="str">
        <f>IF(GETPIVOTDATA("PS % recovery",Sheet4!$B$5,"Parish Name",K8587)&gt;99.949%,"OK","No")</f>
        <v>OK</v>
      </c>
      <c r="D8587" t="e">
        <f>VLOOKUP(J8587,'Ref2'!C:E,3,0)</f>
        <v>#N/A</v>
      </c>
      <c r="F8587">
        <v>6</v>
      </c>
      <c r="I8587" t="e">
        <f>VLOOKUP(J8587,Ref!L:M,2,0)</f>
        <v>#N/A</v>
      </c>
      <c r="J8587" t="s">
        <v>939</v>
      </c>
      <c r="K8587" t="str">
        <f>VLOOKUP($J8587,Ref!$D:$H,2,0)</f>
        <v xml:space="preserve">St Albans, St Mary Marshalswick              </v>
      </c>
      <c r="L8587" t="str">
        <f>VLOOKUP($J8587,Ref!$D:$H,3,0)</f>
        <v>St Albans, St Mary Marshalswick</v>
      </c>
      <c r="M8587" t="str">
        <f>VLOOKUP($J8587,Ref!$D:$H,4,0)</f>
        <v>St Albans Deanery</v>
      </c>
      <c r="N8587" t="str">
        <f>VLOOKUP($J8587,Ref!$D:$H,5,0)</f>
        <v xml:space="preserve">Archdeaconry of St Albans </v>
      </c>
      <c r="S8587">
        <v>5338</v>
      </c>
    </row>
    <row r="8588" spans="1:19" x14ac:dyDescent="0.3">
      <c r="A8588">
        <v>2024</v>
      </c>
      <c r="C8588" t="str">
        <f>IF(GETPIVOTDATA("PS % recovery",Sheet4!$B$5,"Parish Name",K8588)&gt;99.949%,"OK","No")</f>
        <v>OK</v>
      </c>
      <c r="D8588" t="e">
        <f>VLOOKUP(J8588,'Ref2'!C:E,3,0)</f>
        <v>#N/A</v>
      </c>
      <c r="F8588">
        <v>6</v>
      </c>
      <c r="I8588" t="e">
        <f>VLOOKUP(J8588,Ref!L:M,2,0)</f>
        <v>#N/A</v>
      </c>
      <c r="J8588" t="s">
        <v>941</v>
      </c>
      <c r="K8588" t="str">
        <f>VLOOKUP($J8588,Ref!$D:$H,2,0)</f>
        <v xml:space="preserve">St Albans, St Michael                        </v>
      </c>
      <c r="L8588" t="str">
        <f>VLOOKUP($J8588,Ref!$D:$H,3,0)</f>
        <v>St Albans, St Michael</v>
      </c>
      <c r="M8588" t="str">
        <f>VLOOKUP($J8588,Ref!$D:$H,4,0)</f>
        <v>St Albans Deanery</v>
      </c>
      <c r="N8588" t="str">
        <f>VLOOKUP($J8588,Ref!$D:$H,5,0)</f>
        <v xml:space="preserve">Archdeaconry of St Albans </v>
      </c>
      <c r="S8588">
        <v>7964</v>
      </c>
    </row>
    <row r="8589" spans="1:19" x14ac:dyDescent="0.3">
      <c r="A8589">
        <v>2024</v>
      </c>
      <c r="C8589" t="str">
        <f>IF(GETPIVOTDATA("PS % recovery",Sheet4!$B$5,"Parish Name",K8589)&gt;99.949%,"OK","No")</f>
        <v>OK</v>
      </c>
      <c r="D8589" t="e">
        <f>VLOOKUP(J8589,'Ref2'!C:E,3,0)</f>
        <v>#N/A</v>
      </c>
      <c r="F8589">
        <v>6</v>
      </c>
      <c r="I8589" t="str">
        <f>VLOOKUP(J8589,Ref!L:M,2,0)</f>
        <v>Yes</v>
      </c>
      <c r="J8589" t="s">
        <v>943</v>
      </c>
      <c r="K8589" t="str">
        <f>VLOOKUP($J8589,Ref!$D:$H,2,0)</f>
        <v xml:space="preserve">St Albans, St Paul                           </v>
      </c>
      <c r="L8589" t="str">
        <f>VLOOKUP($J8589,Ref!$D:$H,3,0)</f>
        <v>St Albans, St Paul</v>
      </c>
      <c r="M8589" t="str">
        <f>VLOOKUP($J8589,Ref!$D:$H,4,0)</f>
        <v>St Albans Deanery</v>
      </c>
      <c r="N8589" t="str">
        <f>VLOOKUP($J8589,Ref!$D:$H,5,0)</f>
        <v xml:space="preserve">Archdeaconry of St Albans </v>
      </c>
      <c r="S8589">
        <v>10000</v>
      </c>
    </row>
    <row r="8590" spans="1:19" x14ac:dyDescent="0.3">
      <c r="A8590">
        <v>2024</v>
      </c>
      <c r="C8590" t="str">
        <f>IF(GETPIVOTDATA("PS % recovery",Sheet4!$B$5,"Parish Name",K8590)&gt;99.949%,"OK","No")</f>
        <v>OK</v>
      </c>
      <c r="D8590" t="e">
        <f>VLOOKUP(J8590,'Ref2'!C:E,3,0)</f>
        <v>#N/A</v>
      </c>
      <c r="F8590">
        <v>6</v>
      </c>
      <c r="I8590" t="e">
        <f>VLOOKUP(J8590,Ref!L:M,2,0)</f>
        <v>#N/A</v>
      </c>
      <c r="J8590" t="s">
        <v>937</v>
      </c>
      <c r="K8590" t="str">
        <f>VLOOKUP($J8590,Ref!$D:$H,2,0)</f>
        <v xml:space="preserve">St Albans, St Luke                           </v>
      </c>
      <c r="L8590" t="str">
        <f>VLOOKUP($J8590,Ref!$D:$H,3,0)</f>
        <v>St Albans, St Luke</v>
      </c>
      <c r="M8590" t="str">
        <f>VLOOKUP($J8590,Ref!$D:$H,4,0)</f>
        <v>St Albans Deanery</v>
      </c>
      <c r="N8590" t="str">
        <f>VLOOKUP($J8590,Ref!$D:$H,5,0)</f>
        <v xml:space="preserve">Archdeaconry of St Albans </v>
      </c>
      <c r="S8590">
        <v>5917</v>
      </c>
    </row>
    <row r="8591" spans="1:19" x14ac:dyDescent="0.3">
      <c r="A8591">
        <v>2024</v>
      </c>
      <c r="C8591" t="str">
        <f>IF(GETPIVOTDATA("PS % recovery",Sheet4!$B$5,"Parish Name",K8591)&gt;99.949%,"OK","No")</f>
        <v>No</v>
      </c>
      <c r="D8591" t="e">
        <f>VLOOKUP(J8591,'Ref2'!C:E,3,0)</f>
        <v>#N/A</v>
      </c>
      <c r="F8591">
        <v>6</v>
      </c>
      <c r="I8591" t="e">
        <f>VLOOKUP(J8591,Ref!L:M,2,0)</f>
        <v>#N/A</v>
      </c>
      <c r="J8591" t="s">
        <v>945</v>
      </c>
      <c r="K8591" t="str">
        <f>VLOOKUP($J8591,Ref!$D:$H,2,0)</f>
        <v xml:space="preserve">St Albans, St Peter                          </v>
      </c>
      <c r="L8591" t="str">
        <f>VLOOKUP($J8591,Ref!$D:$H,3,0)</f>
        <v>St Albans, St Peter</v>
      </c>
      <c r="M8591" t="str">
        <f>VLOOKUP($J8591,Ref!$D:$H,4,0)</f>
        <v>St Albans Deanery</v>
      </c>
      <c r="N8591" t="str">
        <f>VLOOKUP($J8591,Ref!$D:$H,5,0)</f>
        <v xml:space="preserve">Archdeaconry of St Albans </v>
      </c>
      <c r="S8591">
        <v>8542.25</v>
      </c>
    </row>
    <row r="8592" spans="1:19" x14ac:dyDescent="0.3">
      <c r="A8592">
        <v>2024</v>
      </c>
      <c r="C8592" t="str">
        <f>IF(GETPIVOTDATA("PS % recovery",Sheet4!$B$5,"Parish Name",K8592)&gt;99.949%,"OK","No")</f>
        <v>OK</v>
      </c>
      <c r="D8592" t="e">
        <f>VLOOKUP(J8592,'Ref2'!C:E,3,0)</f>
        <v>#N/A</v>
      </c>
      <c r="F8592">
        <v>6</v>
      </c>
      <c r="I8592" t="e">
        <f>VLOOKUP(J8592,Ref!L:M,2,0)</f>
        <v>#N/A</v>
      </c>
      <c r="J8592" t="s">
        <v>947</v>
      </c>
      <c r="K8592" t="str">
        <f>VLOOKUP($J8592,Ref!$D:$H,2,0)</f>
        <v xml:space="preserve">St Albans, St Saviour                        </v>
      </c>
      <c r="L8592" t="str">
        <f>VLOOKUP($J8592,Ref!$D:$H,3,0)</f>
        <v>St Albans, St Saviour</v>
      </c>
      <c r="M8592" t="str">
        <f>VLOOKUP($J8592,Ref!$D:$H,4,0)</f>
        <v>St Albans Deanery</v>
      </c>
      <c r="N8592" t="str">
        <f>VLOOKUP($J8592,Ref!$D:$H,5,0)</f>
        <v xml:space="preserve">Archdeaconry of St Albans </v>
      </c>
      <c r="S8592">
        <v>5950</v>
      </c>
    </row>
    <row r="8593" spans="1:19" x14ac:dyDescent="0.3">
      <c r="A8593">
        <v>2024</v>
      </c>
      <c r="C8593" t="str">
        <f>IF(GETPIVOTDATA("PS % recovery",Sheet4!$B$5,"Parish Name",K8593)&gt;99.949%,"OK","No")</f>
        <v>OK</v>
      </c>
      <c r="D8593" t="e">
        <f>VLOOKUP(J8593,'Ref2'!C:E,3,0)</f>
        <v>#N/A</v>
      </c>
      <c r="F8593">
        <v>6</v>
      </c>
      <c r="I8593" t="e">
        <f>VLOOKUP(J8593,Ref!L:M,2,0)</f>
        <v>#N/A</v>
      </c>
      <c r="J8593" t="s">
        <v>949</v>
      </c>
      <c r="K8593" t="str">
        <f>VLOOKUP($J8593,Ref!$D:$H,2,0)</f>
        <v xml:space="preserve">St Albans, St Stephen                        </v>
      </c>
      <c r="L8593" t="str">
        <f>VLOOKUP($J8593,Ref!$D:$H,3,0)</f>
        <v>St Albans, St Stephen</v>
      </c>
      <c r="M8593" t="str">
        <f>VLOOKUP($J8593,Ref!$D:$H,4,0)</f>
        <v>St Albans Deanery</v>
      </c>
      <c r="N8593" t="str">
        <f>VLOOKUP($J8593,Ref!$D:$H,5,0)</f>
        <v xml:space="preserve">Archdeaconry of St Albans </v>
      </c>
      <c r="S8593">
        <v>6963</v>
      </c>
    </row>
    <row r="8594" spans="1:19" x14ac:dyDescent="0.3">
      <c r="A8594">
        <v>2024</v>
      </c>
      <c r="C8594" t="str">
        <f>IF(GETPIVOTDATA("PS % recovery",Sheet4!$B$5,"Parish Name",K8594)&gt;99.949%,"OK","No")</f>
        <v>No</v>
      </c>
      <c r="D8594" t="e">
        <f>VLOOKUP(J8594,'Ref2'!C:E,3,0)</f>
        <v>#N/A</v>
      </c>
      <c r="F8594">
        <v>6</v>
      </c>
      <c r="I8594" t="e">
        <f>VLOOKUP(J8594,Ref!L:M,2,0)</f>
        <v>#N/A</v>
      </c>
      <c r="J8594" t="s">
        <v>962</v>
      </c>
      <c r="K8594" t="str">
        <f>VLOOKUP($J8594,Ref!$D:$H,2,0)</f>
        <v xml:space="preserve">Shenley                                      </v>
      </c>
      <c r="L8594" t="str">
        <f>VLOOKUP($J8594,Ref!$D:$H,3,0)</f>
        <v>Aldenham, Radlett and Shenley Team Ministry</v>
      </c>
      <c r="M8594" t="str">
        <f>VLOOKUP($J8594,Ref!$D:$H,4,0)</f>
        <v>St Albans Deanery</v>
      </c>
      <c r="N8594" t="str">
        <f>VLOOKUP($J8594,Ref!$D:$H,5,0)</f>
        <v xml:space="preserve">Archdeaconry of St Albans </v>
      </c>
    </row>
    <row r="8595" spans="1:19" x14ac:dyDescent="0.3">
      <c r="A8595">
        <v>2024</v>
      </c>
      <c r="C8595" t="str">
        <f>IF(GETPIVOTDATA("PS % recovery",Sheet4!$B$5,"Parish Name",K8595)&gt;99.949%,"OK","No")</f>
        <v>No</v>
      </c>
      <c r="D8595" t="e">
        <f>VLOOKUP(J8595,'Ref2'!C:E,3,0)</f>
        <v>#N/A</v>
      </c>
      <c r="F8595">
        <v>6</v>
      </c>
      <c r="I8595" t="e">
        <f>VLOOKUP(J8595,Ref!L:M,2,0)</f>
        <v>#N/A</v>
      </c>
      <c r="J8595" t="s">
        <v>1215</v>
      </c>
      <c r="K8595" t="str">
        <f>VLOOKUP($J8595,Ref!$D:$H,2,0)</f>
        <v xml:space="preserve">Knebworth                                    </v>
      </c>
      <c r="L8595" t="str">
        <f>VLOOKUP($J8595,Ref!$D:$H,3,0)</f>
        <v>Knebworth</v>
      </c>
      <c r="M8595" t="str">
        <f>VLOOKUP($J8595,Ref!$D:$H,4,0)</f>
        <v>Stevenage Deanery</v>
      </c>
      <c r="N8595" t="str">
        <f>VLOOKUP($J8595,Ref!$D:$H,5,0)</f>
        <v>Archdeaconry of Hertford</v>
      </c>
      <c r="S8595">
        <v>2500</v>
      </c>
    </row>
    <row r="8596" spans="1:19" x14ac:dyDescent="0.3">
      <c r="A8596">
        <v>2024</v>
      </c>
      <c r="C8596" t="str">
        <f>IF(GETPIVOTDATA("PS % recovery",Sheet4!$B$5,"Parish Name",K8596)&gt;99.949%,"OK","No")</f>
        <v>No</v>
      </c>
      <c r="D8596" t="e">
        <f>VLOOKUP(J8596,'Ref2'!C:E,3,0)</f>
        <v>#N/A</v>
      </c>
      <c r="F8596">
        <v>6</v>
      </c>
      <c r="I8596" t="e">
        <f>VLOOKUP(J8596,Ref!L:M,2,0)</f>
        <v>#N/A</v>
      </c>
      <c r="J8596" t="s">
        <v>1217</v>
      </c>
      <c r="K8596" t="str">
        <f>VLOOKUP($J8596,Ref!$D:$H,2,0)</f>
        <v xml:space="preserve">Oak Church Stevenage                         </v>
      </c>
      <c r="L8596" t="str">
        <f>VLOOKUP($J8596,Ref!$D:$H,3,0)</f>
        <v>Oak Church (extra parochial) (Bishop's Mission Order)</v>
      </c>
      <c r="M8596" t="str">
        <f>VLOOKUP($J8596,Ref!$D:$H,4,0)</f>
        <v>Stevenage Deanery</v>
      </c>
      <c r="N8596" t="str">
        <f>VLOOKUP($J8596,Ref!$D:$H,5,0)</f>
        <v>Archdeaconry of Hertford</v>
      </c>
      <c r="S8596">
        <v>9027.75</v>
      </c>
    </row>
    <row r="8597" spans="1:19" x14ac:dyDescent="0.3">
      <c r="A8597">
        <v>2024</v>
      </c>
      <c r="C8597" t="str">
        <f>IF(GETPIVOTDATA("PS % recovery",Sheet4!$B$5,"Parish Name",K8597)&gt;99.949%,"OK","No")</f>
        <v>OK</v>
      </c>
      <c r="D8597" t="e">
        <f>VLOOKUP(J8597,'Ref2'!C:E,3,0)</f>
        <v>#N/A</v>
      </c>
      <c r="F8597">
        <v>6</v>
      </c>
      <c r="I8597" t="e">
        <f>VLOOKUP(J8597,Ref!L:M,2,0)</f>
        <v>#N/A</v>
      </c>
      <c r="J8597" t="s">
        <v>1221</v>
      </c>
      <c r="K8597" t="str">
        <f>VLOOKUP($J8597,Ref!$D:$H,2,0)</f>
        <v xml:space="preserve">Stevenage, Holy Trinity                      </v>
      </c>
      <c r="L8597" t="str">
        <f>VLOOKUP($J8597,Ref!$D:$H,3,0)</f>
        <v>Stevenage, Holy Trinity</v>
      </c>
      <c r="M8597" t="str">
        <f>VLOOKUP($J8597,Ref!$D:$H,4,0)</f>
        <v>Stevenage Deanery</v>
      </c>
      <c r="N8597" t="str">
        <f>VLOOKUP($J8597,Ref!$D:$H,5,0)</f>
        <v>Archdeaconry of Hertford</v>
      </c>
      <c r="S8597">
        <v>3910</v>
      </c>
    </row>
    <row r="8598" spans="1:19" x14ac:dyDescent="0.3">
      <c r="A8598">
        <v>2024</v>
      </c>
      <c r="C8598" t="str">
        <f>IF(GETPIVOTDATA("PS % recovery",Sheet4!$B$5,"Parish Name",K8598)&gt;99.949%,"OK","No")</f>
        <v>OK</v>
      </c>
      <c r="D8598" t="e">
        <f>VLOOKUP(J8598,'Ref2'!C:E,3,0)</f>
        <v>#N/A</v>
      </c>
      <c r="F8598">
        <v>6</v>
      </c>
      <c r="I8598" t="e">
        <f>VLOOKUP(J8598,Ref!L:M,2,0)</f>
        <v>#N/A</v>
      </c>
      <c r="J8598" t="s">
        <v>1219</v>
      </c>
      <c r="K8598" t="str">
        <f>VLOOKUP($J8598,Ref!$D:$H,2,0)</f>
        <v xml:space="preserve">Stevenage, All Saints, Pin Green             </v>
      </c>
      <c r="L8598" t="str">
        <f>VLOOKUP($J8598,Ref!$D:$H,3,0)</f>
        <v>Stevenage, All Saints, Pin Green</v>
      </c>
      <c r="M8598" t="str">
        <f>VLOOKUP($J8598,Ref!$D:$H,4,0)</f>
        <v>Stevenage Deanery</v>
      </c>
      <c r="N8598" t="str">
        <f>VLOOKUP($J8598,Ref!$D:$H,5,0)</f>
        <v>Archdeaconry of Hertford</v>
      </c>
      <c r="S8598">
        <v>3883.08</v>
      </c>
    </row>
    <row r="8599" spans="1:19" x14ac:dyDescent="0.3">
      <c r="A8599">
        <v>2024</v>
      </c>
      <c r="C8599" t="str">
        <f>IF(GETPIVOTDATA("PS % recovery",Sheet4!$B$5,"Parish Name",K8599)&gt;99.949%,"OK","No")</f>
        <v>No</v>
      </c>
      <c r="D8599" t="e">
        <f>VLOOKUP(J8599,'Ref2'!C:E,3,0)</f>
        <v>#N/A</v>
      </c>
      <c r="F8599">
        <v>6</v>
      </c>
      <c r="I8599" t="e">
        <f>VLOOKUP(J8599,Ref!L:M,2,0)</f>
        <v>#N/A</v>
      </c>
      <c r="J8599" t="s">
        <v>1223</v>
      </c>
      <c r="K8599" t="str">
        <f>VLOOKUP($J8599,Ref!$D:$H,2,0)</f>
        <v xml:space="preserve">Stevenage, St Andrew and St George           </v>
      </c>
      <c r="L8599" t="str">
        <f>VLOOKUP($J8599,Ref!$D:$H,3,0)</f>
        <v>Stevenage, St Andrew and St George</v>
      </c>
      <c r="M8599" t="str">
        <f>VLOOKUP($J8599,Ref!$D:$H,4,0)</f>
        <v>Stevenage Deanery</v>
      </c>
      <c r="N8599" t="str">
        <f>VLOOKUP($J8599,Ref!$D:$H,5,0)</f>
        <v>Archdeaconry of Hertford</v>
      </c>
      <c r="S8599">
        <v>3000</v>
      </c>
    </row>
    <row r="8600" spans="1:19" x14ac:dyDescent="0.3">
      <c r="A8600">
        <v>2024</v>
      </c>
      <c r="C8600" t="str">
        <f>IF(GETPIVOTDATA("PS % recovery",Sheet4!$B$5,"Parish Name",K8600)&gt;99.949%,"OK","No")</f>
        <v>OK</v>
      </c>
      <c r="D8600" t="e">
        <f>VLOOKUP(J8600,'Ref2'!C:E,3,0)</f>
        <v>#N/A</v>
      </c>
      <c r="F8600">
        <v>6</v>
      </c>
      <c r="I8600" t="e">
        <f>VLOOKUP(J8600,Ref!L:M,2,0)</f>
        <v>#N/A</v>
      </c>
      <c r="J8600" t="s">
        <v>1225</v>
      </c>
      <c r="K8600" t="str">
        <f>VLOOKUP($J8600,Ref!$D:$H,2,0)</f>
        <v xml:space="preserve">Stevenage, St Hugh and St John, Chells (LEP) </v>
      </c>
      <c r="L8600" t="str">
        <f>VLOOKUP($J8600,Ref!$D:$H,3,0)</f>
        <v>Stevenage, St Hugh and St John, Chells</v>
      </c>
      <c r="M8600" t="str">
        <f>VLOOKUP($J8600,Ref!$D:$H,4,0)</f>
        <v>Stevenage Deanery</v>
      </c>
      <c r="N8600" t="str">
        <f>VLOOKUP($J8600,Ref!$D:$H,5,0)</f>
        <v>Archdeaconry of Hertford</v>
      </c>
      <c r="S8600">
        <v>4323.3</v>
      </c>
    </row>
    <row r="8601" spans="1:19" x14ac:dyDescent="0.3">
      <c r="A8601">
        <v>2024</v>
      </c>
      <c r="C8601" t="str">
        <f>IF(GETPIVOTDATA("PS % recovery",Sheet4!$B$5,"Parish Name",K8601)&gt;99.949%,"OK","No")</f>
        <v>No</v>
      </c>
      <c r="D8601" t="e">
        <f>VLOOKUP(J8601,'Ref2'!C:E,3,0)</f>
        <v>#N/A</v>
      </c>
      <c r="F8601">
        <v>6</v>
      </c>
      <c r="I8601" t="e">
        <f>VLOOKUP(J8601,Ref!L:M,2,0)</f>
        <v>#N/A</v>
      </c>
      <c r="J8601" t="s">
        <v>1213</v>
      </c>
      <c r="K8601" t="str">
        <f>VLOOKUP($J8601,Ref!$D:$H,2,0)</f>
        <v xml:space="preserve">Stevenage, St Mary, Shephall                 </v>
      </c>
      <c r="L8601" t="str">
        <f>VLOOKUP($J8601,Ref!$D:$H,3,0)</f>
        <v>Stevenage, St Mary, Shephall</v>
      </c>
      <c r="M8601" t="str">
        <f>VLOOKUP($J8601,Ref!$D:$H,4,0)</f>
        <v>Stevenage Deanery</v>
      </c>
      <c r="N8601" t="str">
        <f>VLOOKUP($J8601,Ref!$D:$H,5,0)</f>
        <v>Archdeaconry of Hertford</v>
      </c>
      <c r="S8601">
        <v>1425</v>
      </c>
    </row>
    <row r="8602" spans="1:19" x14ac:dyDescent="0.3">
      <c r="A8602">
        <v>2024</v>
      </c>
      <c r="C8602" t="str">
        <f>IF(GETPIVOTDATA("PS % recovery",Sheet4!$B$5,"Parish Name",K8602)&gt;99.949%,"OK","No")</f>
        <v>No</v>
      </c>
      <c r="D8602" t="str">
        <f>VLOOKUP(J8602,'Ref2'!C:E,3,0)</f>
        <v>LLF</v>
      </c>
      <c r="F8602">
        <v>6</v>
      </c>
      <c r="I8602" t="e">
        <f>VLOOKUP(J8602,Ref!L:M,2,0)</f>
        <v>#N/A</v>
      </c>
      <c r="J8602" t="s">
        <v>1227</v>
      </c>
      <c r="K8602" t="str">
        <f>VLOOKUP($J8602,Ref!$D:$H,2,0)</f>
        <v xml:space="preserve">Stevenage, St Nicholas                       </v>
      </c>
      <c r="L8602" t="str">
        <f>VLOOKUP($J8602,Ref!$D:$H,3,0)</f>
        <v>Stevenage, St Nicholas and Graveley</v>
      </c>
      <c r="M8602" t="str">
        <f>VLOOKUP($J8602,Ref!$D:$H,4,0)</f>
        <v>Stevenage Deanery</v>
      </c>
      <c r="N8602" t="str">
        <f>VLOOKUP($J8602,Ref!$D:$H,5,0)</f>
        <v>Archdeaconry of Hertford</v>
      </c>
    </row>
    <row r="8603" spans="1:19" x14ac:dyDescent="0.3">
      <c r="A8603">
        <v>2024</v>
      </c>
      <c r="C8603" t="str">
        <f>IF(GETPIVOTDATA("PS % recovery",Sheet4!$B$5,"Parish Name",K8603)&gt;99.949%,"OK","No")</f>
        <v>OK</v>
      </c>
      <c r="D8603" t="e">
        <f>VLOOKUP(J8603,'Ref2'!C:E,3,0)</f>
        <v>#N/A</v>
      </c>
      <c r="F8603">
        <v>6</v>
      </c>
      <c r="I8603" t="str">
        <f>VLOOKUP(J8603,Ref!L:M,2,0)</f>
        <v>Yes</v>
      </c>
      <c r="J8603" t="s">
        <v>1229</v>
      </c>
      <c r="K8603" t="str">
        <f>VLOOKUP($J8603,Ref!$D:$H,2,0)</f>
        <v xml:space="preserve">Stevenage, St Peter, Broadwater              </v>
      </c>
      <c r="L8603" t="str">
        <f>VLOOKUP($J8603,Ref!$D:$H,3,0)</f>
        <v>Stevenage, St Peter, Broadwater</v>
      </c>
      <c r="M8603" t="str">
        <f>VLOOKUP($J8603,Ref!$D:$H,4,0)</f>
        <v>Stevenage Deanery</v>
      </c>
      <c r="N8603" t="str">
        <f>VLOOKUP($J8603,Ref!$D:$H,5,0)</f>
        <v>Archdeaconry of Hertford</v>
      </c>
      <c r="S8603">
        <v>4871</v>
      </c>
    </row>
    <row r="8604" spans="1:19" x14ac:dyDescent="0.3">
      <c r="A8604">
        <v>2024</v>
      </c>
      <c r="C8604" t="str">
        <f>IF(GETPIVOTDATA("PS % recovery",Sheet4!$B$5,"Parish Name",K8604)&gt;99.949%,"OK","No")</f>
        <v>OK</v>
      </c>
      <c r="D8604" t="e">
        <f>VLOOKUP(J8604,'Ref2'!C:E,3,0)</f>
        <v>#N/A</v>
      </c>
      <c r="F8604">
        <v>6</v>
      </c>
      <c r="I8604" t="e">
        <f>VLOOKUP(J8604,Ref!L:M,2,0)</f>
        <v>#N/A</v>
      </c>
      <c r="J8604" t="s">
        <v>964</v>
      </c>
      <c r="K8604" t="str">
        <f>VLOOKUP($J8604,Ref!$D:$H,2,0)</f>
        <v xml:space="preserve">Abbots Langley                               </v>
      </c>
      <c r="L8604" t="str">
        <f>VLOOKUP($J8604,Ref!$D:$H,3,0)</f>
        <v>Abbots Langley</v>
      </c>
      <c r="M8604" t="str">
        <f>VLOOKUP($J8604,Ref!$D:$H,4,0)</f>
        <v>Watford Deanery</v>
      </c>
      <c r="N8604" t="str">
        <f>VLOOKUP($J8604,Ref!$D:$H,5,0)</f>
        <v xml:space="preserve">Archdeaconry of St Albans </v>
      </c>
      <c r="S8604">
        <v>7500</v>
      </c>
    </row>
    <row r="8605" spans="1:19" x14ac:dyDescent="0.3">
      <c r="A8605">
        <v>2024</v>
      </c>
      <c r="C8605" t="str">
        <f>IF(GETPIVOTDATA("PS % recovery",Sheet4!$B$5,"Parish Name",K8605)&gt;99.949%,"OK","No")</f>
        <v>OK</v>
      </c>
      <c r="D8605" t="e">
        <f>VLOOKUP(J8605,'Ref2'!C:E,3,0)</f>
        <v>#N/A</v>
      </c>
      <c r="F8605">
        <v>6</v>
      </c>
      <c r="I8605" t="e">
        <f>VLOOKUP(J8605,Ref!L:M,2,0)</f>
        <v>#N/A</v>
      </c>
      <c r="J8605" t="s">
        <v>987</v>
      </c>
      <c r="K8605" t="str">
        <f>VLOOKUP($J8605,Ref!$D:$H,2,0)</f>
        <v xml:space="preserve">Bushey                                       </v>
      </c>
      <c r="L8605" t="str">
        <f>VLOOKUP($J8605,Ref!$D:$H,3,0)</f>
        <v>Bushey</v>
      </c>
      <c r="M8605" t="str">
        <f>VLOOKUP($J8605,Ref!$D:$H,4,0)</f>
        <v>Watford Deanery</v>
      </c>
      <c r="N8605" t="str">
        <f>VLOOKUP($J8605,Ref!$D:$H,5,0)</f>
        <v xml:space="preserve">Archdeaconry of St Albans </v>
      </c>
    </row>
    <row r="8606" spans="1:19" x14ac:dyDescent="0.3">
      <c r="A8606">
        <v>2024</v>
      </c>
      <c r="C8606" t="str">
        <f>IF(GETPIVOTDATA("PS % recovery",Sheet4!$B$5,"Parish Name",K8606)&gt;99.949%,"OK","No")</f>
        <v>No</v>
      </c>
      <c r="D8606" t="e">
        <f>VLOOKUP(J8606,'Ref2'!C:E,3,0)</f>
        <v>#N/A</v>
      </c>
      <c r="F8606">
        <v>6</v>
      </c>
      <c r="I8606" t="e">
        <f>VLOOKUP(J8606,Ref!L:M,2,0)</f>
        <v>#N/A</v>
      </c>
      <c r="J8606" t="s">
        <v>989</v>
      </c>
      <c r="K8606" t="str">
        <f>VLOOKUP($J8606,Ref!$D:$H,2,0)</f>
        <v xml:space="preserve">Bushey Heath, St Peter                       </v>
      </c>
      <c r="L8606" t="str">
        <f>VLOOKUP($J8606,Ref!$D:$H,3,0)</f>
        <v>Bushey Heath, St Peter</v>
      </c>
      <c r="M8606" t="str">
        <f>VLOOKUP($J8606,Ref!$D:$H,4,0)</f>
        <v>Watford Deanery</v>
      </c>
      <c r="N8606" t="str">
        <f>VLOOKUP($J8606,Ref!$D:$H,5,0)</f>
        <v xml:space="preserve">Archdeaconry of St Albans </v>
      </c>
      <c r="S8606">
        <v>3500</v>
      </c>
    </row>
    <row r="8607" spans="1:19" x14ac:dyDescent="0.3">
      <c r="A8607">
        <v>2024</v>
      </c>
      <c r="C8607" t="str">
        <f>IF(GETPIVOTDATA("PS % recovery",Sheet4!$B$5,"Parish Name",K8607)&gt;99.949%,"OK","No")</f>
        <v>OK</v>
      </c>
      <c r="D8607" t="e">
        <f>VLOOKUP(J8607,'Ref2'!C:E,3,0)</f>
        <v>#N/A</v>
      </c>
      <c r="F8607">
        <v>6</v>
      </c>
      <c r="I8607" t="e">
        <f>VLOOKUP(J8607,Ref!L:M,2,0)</f>
        <v>#N/A</v>
      </c>
      <c r="J8607" t="s">
        <v>966</v>
      </c>
      <c r="K8607" t="str">
        <f>VLOOKUP($J8607,Ref!$D:$H,2,0)</f>
        <v xml:space="preserve">Langleybury, St Paul                         </v>
      </c>
      <c r="L8607" t="str">
        <f>VLOOKUP($J8607,Ref!$D:$H,3,0)</f>
        <v>Langleybury, St Paul</v>
      </c>
      <c r="M8607" t="str">
        <f>VLOOKUP($J8607,Ref!$D:$H,4,0)</f>
        <v>Watford Deanery</v>
      </c>
      <c r="N8607" t="str">
        <f>VLOOKUP($J8607,Ref!$D:$H,5,0)</f>
        <v xml:space="preserve">Archdeaconry of St Albans </v>
      </c>
      <c r="S8607">
        <v>3088</v>
      </c>
    </row>
    <row r="8608" spans="1:19" x14ac:dyDescent="0.3">
      <c r="A8608">
        <v>2024</v>
      </c>
      <c r="C8608" t="str">
        <f>IF(GETPIVOTDATA("PS % recovery",Sheet4!$B$5,"Parish Name",K8608)&gt;99.949%,"OK","No")</f>
        <v>No</v>
      </c>
      <c r="D8608" t="e">
        <f>VLOOKUP(J8608,'Ref2'!C:E,3,0)</f>
        <v>#N/A</v>
      </c>
      <c r="F8608">
        <v>6</v>
      </c>
      <c r="I8608" t="e">
        <f>VLOOKUP(J8608,Ref!L:M,2,0)</f>
        <v>#N/A</v>
      </c>
      <c r="J8608" t="s">
        <v>968</v>
      </c>
      <c r="K8608" t="str">
        <f>VLOOKUP($J8608,Ref!$D:$H,2,0)</f>
        <v xml:space="preserve">Leavesden, All Saints                        </v>
      </c>
      <c r="L8608" t="str">
        <f>VLOOKUP($J8608,Ref!$D:$H,3,0)</f>
        <v>Leavesden, All Saints</v>
      </c>
      <c r="M8608" t="str">
        <f>VLOOKUP($J8608,Ref!$D:$H,4,0)</f>
        <v>Watford Deanery</v>
      </c>
      <c r="N8608" t="str">
        <f>VLOOKUP($J8608,Ref!$D:$H,5,0)</f>
        <v xml:space="preserve">Archdeaconry of St Albans </v>
      </c>
      <c r="S8608">
        <v>2490</v>
      </c>
    </row>
    <row r="8609" spans="1:19" x14ac:dyDescent="0.3">
      <c r="A8609">
        <v>2024</v>
      </c>
      <c r="C8609" t="str">
        <f>IF(GETPIVOTDATA("PS % recovery",Sheet4!$B$5,"Parish Name",K8609)&gt;99.949%,"OK","No")</f>
        <v>OK</v>
      </c>
      <c r="D8609" t="e">
        <f>VLOOKUP(J8609,'Ref2'!C:E,3,0)</f>
        <v>#N/A</v>
      </c>
      <c r="F8609">
        <v>6</v>
      </c>
      <c r="I8609" t="e">
        <f>VLOOKUP(J8609,Ref!L:M,2,0)</f>
        <v>#N/A</v>
      </c>
      <c r="J8609" t="s">
        <v>970</v>
      </c>
      <c r="K8609" t="str">
        <f>VLOOKUP($J8609,Ref!$D:$H,2,0)</f>
        <v xml:space="preserve">Oxhey, All Saints                            </v>
      </c>
      <c r="L8609" t="str">
        <f>VLOOKUP($J8609,Ref!$D:$H,3,0)</f>
        <v>South Oxhey and Carpenders Park</v>
      </c>
      <c r="M8609" t="str">
        <f>VLOOKUP($J8609,Ref!$D:$H,4,0)</f>
        <v>Watford Deanery</v>
      </c>
      <c r="N8609" t="str">
        <f>VLOOKUP($J8609,Ref!$D:$H,5,0)</f>
        <v xml:space="preserve">Archdeaconry of St Albans </v>
      </c>
    </row>
    <row r="8610" spans="1:19" x14ac:dyDescent="0.3">
      <c r="A8610">
        <v>2024</v>
      </c>
      <c r="C8610" t="str">
        <f>IF(GETPIVOTDATA("PS % recovery",Sheet4!$B$5,"Parish Name",K8610)&gt;99.949%,"OK","No")</f>
        <v>OK</v>
      </c>
      <c r="D8610" t="e">
        <f>VLOOKUP(J8610,'Ref2'!C:E,3,0)</f>
        <v>#N/A</v>
      </c>
      <c r="F8610">
        <v>6</v>
      </c>
      <c r="I8610" t="e">
        <f>VLOOKUP(J8610,Ref!L:M,2,0)</f>
        <v>#N/A</v>
      </c>
      <c r="J8610" t="s">
        <v>972</v>
      </c>
      <c r="K8610" t="str">
        <f>VLOOKUP($J8610,Ref!$D:$H,2,0)</f>
        <v xml:space="preserve">Oxhey, St Matthew                            </v>
      </c>
      <c r="L8610" t="str">
        <f>VLOOKUP($J8610,Ref!$D:$H,3,0)</f>
        <v>Oxhey, St Matthew</v>
      </c>
      <c r="M8610" t="str">
        <f>VLOOKUP($J8610,Ref!$D:$H,4,0)</f>
        <v>Watford Deanery</v>
      </c>
      <c r="N8610" t="str">
        <f>VLOOKUP($J8610,Ref!$D:$H,5,0)</f>
        <v xml:space="preserve">Archdeaconry of St Albans </v>
      </c>
      <c r="S8610">
        <v>7976</v>
      </c>
    </row>
    <row r="8611" spans="1:19" x14ac:dyDescent="0.3">
      <c r="A8611">
        <v>2024</v>
      </c>
      <c r="C8611" t="str">
        <f>IF(GETPIVOTDATA("PS % recovery",Sheet4!$B$5,"Parish Name",K8611)&gt;99.949%,"OK","No")</f>
        <v>No</v>
      </c>
      <c r="D8611" t="e">
        <f>VLOOKUP(J8611,'Ref2'!C:E,3,0)</f>
        <v>#N/A</v>
      </c>
      <c r="F8611">
        <v>6</v>
      </c>
      <c r="I8611" t="str">
        <f>VLOOKUP(J8611,Ref!L:M,2,0)</f>
        <v>Yes</v>
      </c>
      <c r="J8611" t="s">
        <v>974</v>
      </c>
      <c r="K8611" t="str">
        <f>VLOOKUP($J8611,Ref!$D:$H,2,0)</f>
        <v xml:space="preserve">Watford, Christ Church                       </v>
      </c>
      <c r="L8611" t="str">
        <f>VLOOKUP($J8611,Ref!$D:$H,3,0)</f>
        <v>Watford, Christ Church</v>
      </c>
      <c r="M8611" t="str">
        <f>VLOOKUP($J8611,Ref!$D:$H,4,0)</f>
        <v>Watford Deanery</v>
      </c>
      <c r="N8611" t="str">
        <f>VLOOKUP($J8611,Ref!$D:$H,5,0)</f>
        <v xml:space="preserve">Archdeaconry of St Albans </v>
      </c>
    </row>
    <row r="8612" spans="1:19" x14ac:dyDescent="0.3">
      <c r="A8612">
        <v>2024</v>
      </c>
      <c r="C8612" t="str">
        <f>IF(GETPIVOTDATA("PS % recovery",Sheet4!$B$5,"Parish Name",K8612)&gt;99.949%,"OK","No")</f>
        <v>OK</v>
      </c>
      <c r="D8612" t="e">
        <f>VLOOKUP(J8612,'Ref2'!C:E,3,0)</f>
        <v>#N/A</v>
      </c>
      <c r="F8612">
        <v>6</v>
      </c>
      <c r="I8612" t="e">
        <f>VLOOKUP(J8612,Ref!L:M,2,0)</f>
        <v>#N/A</v>
      </c>
      <c r="J8612" t="s">
        <v>976</v>
      </c>
      <c r="K8612" t="str">
        <f>VLOOKUP($J8612,Ref!$D:$H,2,0)</f>
        <v xml:space="preserve">Watford, St Andrew (LEP)                     </v>
      </c>
      <c r="L8612" t="str">
        <f>VLOOKUP($J8612,Ref!$D:$H,3,0)</f>
        <v>Watford, St Andrew</v>
      </c>
      <c r="M8612" t="str">
        <f>VLOOKUP($J8612,Ref!$D:$H,4,0)</f>
        <v>Watford Deanery</v>
      </c>
      <c r="N8612" t="str">
        <f>VLOOKUP($J8612,Ref!$D:$H,5,0)</f>
        <v xml:space="preserve">Archdeaconry of St Albans </v>
      </c>
      <c r="S8612">
        <v>2680</v>
      </c>
    </row>
    <row r="8613" spans="1:19" x14ac:dyDescent="0.3">
      <c r="A8613">
        <v>2024</v>
      </c>
      <c r="C8613" t="str">
        <f>IF(GETPIVOTDATA("PS % recovery",Sheet4!$B$5,"Parish Name",K8613)&gt;99.949%,"OK","No")</f>
        <v>No</v>
      </c>
      <c r="D8613" t="e">
        <f>VLOOKUP(J8613,'Ref2'!C:E,3,0)</f>
        <v>#N/A</v>
      </c>
      <c r="F8613">
        <v>6</v>
      </c>
      <c r="I8613" t="str">
        <f>VLOOKUP(J8613,Ref!L:M,2,0)</f>
        <v>Yes</v>
      </c>
      <c r="J8613" t="s">
        <v>825</v>
      </c>
      <c r="K8613" t="str">
        <f>VLOOKUP($J8613,Ref!$D:$H,2,0)</f>
        <v xml:space="preserve">Watford, St John                             </v>
      </c>
      <c r="L8613" t="str">
        <f>VLOOKUP($J8613,Ref!$D:$H,3,0)</f>
        <v>Watford, St John</v>
      </c>
      <c r="M8613" t="str">
        <f>VLOOKUP($J8613,Ref!$D:$H,4,0)</f>
        <v>Watford Deanery</v>
      </c>
      <c r="N8613" t="str">
        <f>VLOOKUP($J8613,Ref!$D:$H,5,0)</f>
        <v xml:space="preserve">Archdeaconry of St Albans </v>
      </c>
      <c r="S8613">
        <v>2910</v>
      </c>
    </row>
    <row r="8614" spans="1:19" x14ac:dyDescent="0.3">
      <c r="A8614">
        <v>2024</v>
      </c>
      <c r="C8614" t="str">
        <f>IF(GETPIVOTDATA("PS % recovery",Sheet4!$B$5,"Parish Name",K8614)&gt;99.949%,"OK","No")</f>
        <v>OK</v>
      </c>
      <c r="D8614" t="e">
        <f>VLOOKUP(J8614,'Ref2'!C:E,3,0)</f>
        <v>#N/A</v>
      </c>
      <c r="F8614">
        <v>6</v>
      </c>
      <c r="I8614" t="e">
        <f>VLOOKUP(J8614,Ref!L:M,2,0)</f>
        <v>#N/A</v>
      </c>
      <c r="J8614" t="s">
        <v>979</v>
      </c>
      <c r="K8614" t="str">
        <f>VLOOKUP($J8614,Ref!$D:$H,2,0)</f>
        <v xml:space="preserve">Watford, St Luke                             </v>
      </c>
      <c r="L8614" t="str">
        <f>VLOOKUP($J8614,Ref!$D:$H,3,0)</f>
        <v>Watford, St Luke</v>
      </c>
      <c r="M8614" t="str">
        <f>VLOOKUP($J8614,Ref!$D:$H,4,0)</f>
        <v>Watford Deanery</v>
      </c>
      <c r="N8614" t="str">
        <f>VLOOKUP($J8614,Ref!$D:$H,5,0)</f>
        <v xml:space="preserve">Archdeaconry of St Albans </v>
      </c>
      <c r="S8614">
        <v>10296</v>
      </c>
    </row>
    <row r="8615" spans="1:19" x14ac:dyDescent="0.3">
      <c r="A8615">
        <v>2024</v>
      </c>
      <c r="C8615" t="str">
        <f>IF(GETPIVOTDATA("PS % recovery",Sheet4!$B$5,"Parish Name",K8615)&gt;99.949%,"OK","No")</f>
        <v>OK</v>
      </c>
      <c r="D8615" t="e">
        <f>VLOOKUP(J8615,'Ref2'!C:E,3,0)</f>
        <v>#N/A</v>
      </c>
      <c r="F8615">
        <v>6</v>
      </c>
      <c r="I8615" t="e">
        <f>VLOOKUP(J8615,Ref!L:M,2,0)</f>
        <v>#N/A</v>
      </c>
      <c r="J8615" t="s">
        <v>981</v>
      </c>
      <c r="K8615" t="str">
        <f>VLOOKUP($J8615,Ref!$D:$H,2,0)</f>
        <v xml:space="preserve">Watford                                      </v>
      </c>
      <c r="L8615" t="str">
        <f>VLOOKUP($J8615,Ref!$D:$H,3,0)</f>
        <v>Watford</v>
      </c>
      <c r="M8615" t="str">
        <f>VLOOKUP($J8615,Ref!$D:$H,4,0)</f>
        <v>Watford Deanery</v>
      </c>
      <c r="N8615" t="str">
        <f>VLOOKUP($J8615,Ref!$D:$H,5,0)</f>
        <v xml:space="preserve">Archdeaconry of St Albans </v>
      </c>
      <c r="S8615">
        <v>6915.3</v>
      </c>
    </row>
    <row r="8616" spans="1:19" x14ac:dyDescent="0.3">
      <c r="A8616">
        <v>2024</v>
      </c>
      <c r="C8616" t="str">
        <f>IF(GETPIVOTDATA("PS % recovery",Sheet4!$B$5,"Parish Name",K8616)&gt;99.949%,"OK","No")</f>
        <v>OK</v>
      </c>
      <c r="D8616" t="e">
        <f>VLOOKUP(J8616,'Ref2'!C:E,3,0)</f>
        <v>#N/A</v>
      </c>
      <c r="F8616">
        <v>6</v>
      </c>
      <c r="I8616" t="e">
        <f>VLOOKUP(J8616,Ref!L:M,2,0)</f>
        <v>#N/A</v>
      </c>
      <c r="J8616" t="s">
        <v>983</v>
      </c>
      <c r="K8616" t="str">
        <f>VLOOKUP($J8616,Ref!$D:$H,2,0)</f>
        <v xml:space="preserve">Watford, St Michael and All Angels (LEP)     </v>
      </c>
      <c r="L8616" t="str">
        <f>VLOOKUP($J8616,Ref!$D:$H,3,0)</f>
        <v>Watford, St Michael</v>
      </c>
      <c r="M8616" t="str">
        <f>VLOOKUP($J8616,Ref!$D:$H,4,0)</f>
        <v>Watford Deanery</v>
      </c>
      <c r="N8616" t="str">
        <f>VLOOKUP($J8616,Ref!$D:$H,5,0)</f>
        <v xml:space="preserve">Archdeaconry of St Albans </v>
      </c>
      <c r="S8616">
        <v>4407</v>
      </c>
    </row>
    <row r="8617" spans="1:19" x14ac:dyDescent="0.3">
      <c r="A8617">
        <v>2024</v>
      </c>
      <c r="C8617" t="str">
        <f>IF(GETPIVOTDATA("PS % recovery",Sheet4!$B$5,"Parish Name",K8617)&gt;99.949%,"OK","No")</f>
        <v>No</v>
      </c>
      <c r="D8617" t="e">
        <f>VLOOKUP(J8617,'Ref2'!C:E,3,0)</f>
        <v>#N/A</v>
      </c>
      <c r="F8617">
        <v>6</v>
      </c>
      <c r="I8617" t="str">
        <f>VLOOKUP(J8617,Ref!L:M,2,0)</f>
        <v>Yes</v>
      </c>
      <c r="J8617" t="s">
        <v>985</v>
      </c>
      <c r="K8617" t="str">
        <f>VLOOKUP($J8617,Ref!$D:$H,2,0)</f>
        <v xml:space="preserve">Watford, St Peter                            </v>
      </c>
      <c r="L8617" t="str">
        <f>VLOOKUP($J8617,Ref!$D:$H,3,0)</f>
        <v>Watford, St Peter</v>
      </c>
      <c r="M8617" t="str">
        <f>VLOOKUP($J8617,Ref!$D:$H,4,0)</f>
        <v>Watford Deanery</v>
      </c>
      <c r="N8617" t="str">
        <f>VLOOKUP($J8617,Ref!$D:$H,5,0)</f>
        <v xml:space="preserve">Archdeaconry of St Albans </v>
      </c>
      <c r="S8617">
        <v>2000</v>
      </c>
    </row>
    <row r="8618" spans="1:19" x14ac:dyDescent="0.3">
      <c r="A8618">
        <v>2024</v>
      </c>
      <c r="C8618" t="str">
        <f>IF(GETPIVOTDATA("PS % recovery",Sheet4!$B$5,"Parish Name",K8618)&gt;99.949%,"OK","No")</f>
        <v>No</v>
      </c>
      <c r="D8618" t="e">
        <f>VLOOKUP(J8618,'Ref2'!C:E,3,0)</f>
        <v>#N/A</v>
      </c>
      <c r="F8618">
        <v>6</v>
      </c>
      <c r="I8618" t="e">
        <f>VLOOKUP(J8618,Ref!L:M,2,0)</f>
        <v>#N/A</v>
      </c>
      <c r="J8618" t="s">
        <v>826</v>
      </c>
      <c r="K8618" t="str">
        <f>VLOOKUP($J8618,Ref!$D:$H,2,0)</f>
        <v xml:space="preserve">Ayot St Lawrence                             </v>
      </c>
      <c r="L8618" t="str">
        <f>VLOOKUP($J8618,Ref!$D:$H,3,0)</f>
        <v>Kimpton with Ayot St Lawrence</v>
      </c>
      <c r="M8618" t="str">
        <f>VLOOKUP($J8618,Ref!$D:$H,4,0)</f>
        <v>Wheathampstead Deanery</v>
      </c>
      <c r="N8618" t="str">
        <f>VLOOKUP($J8618,Ref!$D:$H,5,0)</f>
        <v xml:space="preserve">Archdeaconry of St Albans </v>
      </c>
      <c r="S8618">
        <v>1150</v>
      </c>
    </row>
    <row r="8619" spans="1:19" x14ac:dyDescent="0.3">
      <c r="A8619">
        <v>2024</v>
      </c>
      <c r="C8619" t="str">
        <f>IF(GETPIVOTDATA("PS % recovery",Sheet4!$B$5,"Parish Name",K8619)&gt;99.949%,"OK","No")</f>
        <v>No</v>
      </c>
      <c r="D8619" t="e">
        <f>VLOOKUP(J8619,'Ref2'!C:E,3,0)</f>
        <v>#N/A</v>
      </c>
      <c r="F8619">
        <v>6</v>
      </c>
      <c r="I8619" t="e">
        <f>VLOOKUP(J8619,Ref!L:M,2,0)</f>
        <v>#N/A</v>
      </c>
      <c r="J8619" t="s">
        <v>993</v>
      </c>
      <c r="K8619" t="str">
        <f>VLOOKUP($J8619,Ref!$D:$H,2,0)</f>
        <v xml:space="preserve">Flamstead                                    </v>
      </c>
      <c r="L8619" t="str">
        <f>VLOOKUP($J8619,Ref!$D:$H,3,0)</f>
        <v>Flamstead and Markyate Street</v>
      </c>
      <c r="M8619" t="str">
        <f>VLOOKUP($J8619,Ref!$D:$H,4,0)</f>
        <v>Wheathampstead Deanery</v>
      </c>
      <c r="N8619" t="str">
        <f>VLOOKUP($J8619,Ref!$D:$H,5,0)</f>
        <v xml:space="preserve">Archdeaconry of St Albans </v>
      </c>
      <c r="S8619">
        <v>3098.75</v>
      </c>
    </row>
    <row r="8620" spans="1:19" x14ac:dyDescent="0.3">
      <c r="A8620">
        <v>2024</v>
      </c>
      <c r="C8620" t="str">
        <f>IF(GETPIVOTDATA("PS % recovery",Sheet4!$B$5,"Parish Name",K8620)&gt;99.949%,"OK","No")</f>
        <v>OK</v>
      </c>
      <c r="D8620" t="e">
        <f>VLOOKUP(J8620,'Ref2'!C:E,3,0)</f>
        <v>#N/A</v>
      </c>
      <c r="F8620">
        <v>6</v>
      </c>
      <c r="I8620" t="e">
        <f>VLOOKUP(J8620,Ref!L:M,2,0)</f>
        <v>#N/A</v>
      </c>
      <c r="J8620" t="s">
        <v>995</v>
      </c>
      <c r="K8620" t="str">
        <f>VLOOKUP($J8620,Ref!$D:$H,2,0)</f>
        <v xml:space="preserve">Harpenden, St John                           </v>
      </c>
      <c r="L8620" t="str">
        <f>VLOOKUP($J8620,Ref!$D:$H,3,0)</f>
        <v>Harpenden, St John</v>
      </c>
      <c r="M8620" t="str">
        <f>VLOOKUP($J8620,Ref!$D:$H,4,0)</f>
        <v>Wheathampstead Deanery</v>
      </c>
      <c r="N8620" t="str">
        <f>VLOOKUP($J8620,Ref!$D:$H,5,0)</f>
        <v xml:space="preserve">Archdeaconry of St Albans </v>
      </c>
      <c r="S8620">
        <v>7646</v>
      </c>
    </row>
    <row r="8621" spans="1:19" x14ac:dyDescent="0.3">
      <c r="A8621">
        <v>2024</v>
      </c>
      <c r="C8621" t="str">
        <f>IF(GETPIVOTDATA("PS % recovery",Sheet4!$B$5,"Parish Name",K8621)&gt;99.949%,"OK","No")</f>
        <v>OK</v>
      </c>
      <c r="D8621" t="e">
        <f>VLOOKUP(J8621,'Ref2'!C:E,3,0)</f>
        <v>#N/A</v>
      </c>
      <c r="F8621">
        <v>6</v>
      </c>
      <c r="I8621" t="e">
        <f>VLOOKUP(J8621,Ref!L:M,2,0)</f>
        <v>#N/A</v>
      </c>
      <c r="J8621" t="s">
        <v>997</v>
      </c>
      <c r="K8621" t="str">
        <f>VLOOKUP($J8621,Ref!$D:$H,2,0)</f>
        <v xml:space="preserve">Harpenden                                    </v>
      </c>
      <c r="L8621" t="str">
        <f>VLOOKUP($J8621,Ref!$D:$H,3,0)</f>
        <v>Harpenden</v>
      </c>
      <c r="M8621" t="str">
        <f>VLOOKUP($J8621,Ref!$D:$H,4,0)</f>
        <v>Wheathampstead Deanery</v>
      </c>
      <c r="N8621" t="str">
        <f>VLOOKUP($J8621,Ref!$D:$H,5,0)</f>
        <v xml:space="preserve">Archdeaconry of St Albans </v>
      </c>
      <c r="S8621">
        <v>24496</v>
      </c>
    </row>
    <row r="8622" spans="1:19" x14ac:dyDescent="0.3">
      <c r="A8622">
        <v>2024</v>
      </c>
      <c r="C8622" t="str">
        <f>IF(GETPIVOTDATA("PS % recovery",Sheet4!$B$5,"Parish Name",K8622)&gt;99.949%,"OK","No")</f>
        <v>OK</v>
      </c>
      <c r="D8622" t="e">
        <f>VLOOKUP(J8622,'Ref2'!C:E,3,0)</f>
        <v>#N/A</v>
      </c>
      <c r="F8622">
        <v>6</v>
      </c>
      <c r="I8622" t="e">
        <f>VLOOKUP(J8622,Ref!L:M,2,0)</f>
        <v>#N/A</v>
      </c>
      <c r="J8622" t="s">
        <v>828</v>
      </c>
      <c r="K8622" t="str">
        <f>VLOOKUP($J8622,Ref!$D:$H,2,0)</f>
        <v xml:space="preserve">Kimpton                                      </v>
      </c>
      <c r="L8622" t="str">
        <f>VLOOKUP($J8622,Ref!$D:$H,3,0)</f>
        <v>Kimpton with Ayot St Lawrence</v>
      </c>
      <c r="M8622" t="str">
        <f>VLOOKUP($J8622,Ref!$D:$H,4,0)</f>
        <v>Wheathampstead Deanery</v>
      </c>
      <c r="N8622" t="str">
        <f>VLOOKUP($J8622,Ref!$D:$H,5,0)</f>
        <v xml:space="preserve">Archdeaconry of St Albans </v>
      </c>
      <c r="S8622">
        <v>3343</v>
      </c>
    </row>
    <row r="8623" spans="1:19" x14ac:dyDescent="0.3">
      <c r="A8623">
        <v>2024</v>
      </c>
      <c r="C8623" t="str">
        <f>IF(GETPIVOTDATA("PS % recovery",Sheet4!$B$5,"Parish Name",K8623)&gt;99.949%,"OK","No")</f>
        <v>OK</v>
      </c>
      <c r="D8623" t="e">
        <f>VLOOKUP(J8623,'Ref2'!C:E,3,0)</f>
        <v>#N/A</v>
      </c>
      <c r="F8623">
        <v>6</v>
      </c>
      <c r="I8623" t="e">
        <f>VLOOKUP(J8623,Ref!L:M,2,0)</f>
        <v>#N/A</v>
      </c>
      <c r="J8623" t="s">
        <v>999</v>
      </c>
      <c r="K8623" t="str">
        <f>VLOOKUP($J8623,Ref!$D:$H,2,0)</f>
        <v xml:space="preserve">Markyate Street, St John the Baptist         </v>
      </c>
      <c r="L8623" t="str">
        <f>VLOOKUP($J8623,Ref!$D:$H,3,0)</f>
        <v>Flamstead and Markyate Street</v>
      </c>
      <c r="M8623" t="str">
        <f>VLOOKUP($J8623,Ref!$D:$H,4,0)</f>
        <v>Wheathampstead Deanery</v>
      </c>
      <c r="N8623" t="str">
        <f>VLOOKUP($J8623,Ref!$D:$H,5,0)</f>
        <v xml:space="preserve">Archdeaconry of St Albans </v>
      </c>
      <c r="S8623">
        <v>2642.33</v>
      </c>
    </row>
    <row r="8624" spans="1:19" x14ac:dyDescent="0.3">
      <c r="A8624">
        <v>2024</v>
      </c>
      <c r="C8624" t="str">
        <f>IF(GETPIVOTDATA("PS % recovery",Sheet4!$B$5,"Parish Name",K8624)&gt;99.949%,"OK","No")</f>
        <v>OK</v>
      </c>
      <c r="D8624" t="e">
        <f>VLOOKUP(J8624,'Ref2'!C:E,3,0)</f>
        <v>#N/A</v>
      </c>
      <c r="F8624">
        <v>6</v>
      </c>
      <c r="I8624" t="e">
        <f>VLOOKUP(J8624,Ref!L:M,2,0)</f>
        <v>#N/A</v>
      </c>
      <c r="J8624" t="s">
        <v>1001</v>
      </c>
      <c r="K8624" t="str">
        <f>VLOOKUP($J8624,Ref!$D:$H,2,0)</f>
        <v xml:space="preserve">Redbourn                                     </v>
      </c>
      <c r="L8624" t="str">
        <f>VLOOKUP($J8624,Ref!$D:$H,3,0)</f>
        <v>Redbourn</v>
      </c>
      <c r="M8624" t="str">
        <f>VLOOKUP($J8624,Ref!$D:$H,4,0)</f>
        <v>Wheathampstead Deanery</v>
      </c>
      <c r="N8624" t="str">
        <f>VLOOKUP($J8624,Ref!$D:$H,5,0)</f>
        <v xml:space="preserve">Archdeaconry of St Albans </v>
      </c>
      <c r="S8624">
        <v>10321</v>
      </c>
    </row>
    <row r="8625" spans="1:19" x14ac:dyDescent="0.3">
      <c r="A8625">
        <v>2024</v>
      </c>
      <c r="C8625" t="str">
        <f>IF(GETPIVOTDATA("PS % recovery",Sheet4!$B$5,"Parish Name",K8625)&gt;99.949%,"OK","No")</f>
        <v>OK</v>
      </c>
      <c r="D8625" t="e">
        <f>VLOOKUP(J8625,'Ref2'!C:E,3,0)</f>
        <v>#N/A</v>
      </c>
      <c r="F8625">
        <v>6</v>
      </c>
      <c r="I8625" t="e">
        <f>VLOOKUP(J8625,Ref!L:M,2,0)</f>
        <v>#N/A</v>
      </c>
      <c r="J8625" t="s">
        <v>1003</v>
      </c>
      <c r="K8625" t="str">
        <f>VLOOKUP($J8625,Ref!$D:$H,2,0)</f>
        <v xml:space="preserve">Sandridge                                    </v>
      </c>
      <c r="L8625" t="str">
        <f>VLOOKUP($J8625,Ref!$D:$H,3,0)</f>
        <v>Sandridge</v>
      </c>
      <c r="M8625" t="str">
        <f>VLOOKUP($J8625,Ref!$D:$H,4,0)</f>
        <v>Wheathampstead Deanery</v>
      </c>
      <c r="N8625" t="str">
        <f>VLOOKUP($J8625,Ref!$D:$H,5,0)</f>
        <v xml:space="preserve">Archdeaconry of St Albans </v>
      </c>
      <c r="S8625">
        <v>3659</v>
      </c>
    </row>
    <row r="8626" spans="1:19" x14ac:dyDescent="0.3">
      <c r="A8626">
        <v>2024</v>
      </c>
      <c r="C8626" t="str">
        <f>IF(GETPIVOTDATA("PS % recovery",Sheet4!$B$5,"Parish Name",K8626)&gt;99.949%,"OK","No")</f>
        <v>OK</v>
      </c>
      <c r="D8626" t="e">
        <f>VLOOKUP(J8626,'Ref2'!C:E,3,0)</f>
        <v>#N/A</v>
      </c>
      <c r="F8626">
        <v>6</v>
      </c>
      <c r="I8626" t="e">
        <f>VLOOKUP(J8626,Ref!L:M,2,0)</f>
        <v>#N/A</v>
      </c>
      <c r="J8626" t="s">
        <v>1005</v>
      </c>
      <c r="K8626" t="str">
        <f>VLOOKUP($J8626,Ref!$D:$H,2,0)</f>
        <v xml:space="preserve">Wheathampstead                               </v>
      </c>
      <c r="L8626" t="str">
        <f>VLOOKUP($J8626,Ref!$D:$H,3,0)</f>
        <v>Wheathampstead</v>
      </c>
      <c r="M8626" t="str">
        <f>VLOOKUP($J8626,Ref!$D:$H,4,0)</f>
        <v>Wheathampstead Deanery</v>
      </c>
      <c r="N8626" t="str">
        <f>VLOOKUP($J8626,Ref!$D:$H,5,0)</f>
        <v xml:space="preserve">Archdeaconry of St Albans </v>
      </c>
      <c r="S8626">
        <v>8431</v>
      </c>
    </row>
    <row r="8627" spans="1:19" x14ac:dyDescent="0.3">
      <c r="A8627">
        <v>2024</v>
      </c>
      <c r="C8627" t="str">
        <f>IF(GETPIVOTDATA("PS % recovery",Sheet4!$B$5,"Parish Name",K8627)&gt;99.949%,"OK","No")</f>
        <v>OK</v>
      </c>
      <c r="D8627" t="e">
        <f>VLOOKUP(J8627,'Ref2'!C:E,3,0)</f>
        <v>#N/A</v>
      </c>
      <c r="F8627">
        <v>6</v>
      </c>
      <c r="I8627" t="e">
        <f>VLOOKUP(J8627,Ref!L:M,2,0)</f>
        <v>#N/A</v>
      </c>
      <c r="J8627" t="s">
        <v>1231</v>
      </c>
      <c r="K8627" t="str">
        <f>VLOOKUP($J8627,Ref!$D:$H,2,0)</f>
        <v xml:space="preserve">Ampthill                                     </v>
      </c>
      <c r="L8627" t="str">
        <f>VLOOKUP($J8627,Ref!$D:$H,3,0)</f>
        <v>Ampthill with Millbrook and Steppingley</v>
      </c>
      <c r="M8627" t="str">
        <f>VLOOKUP($J8627,Ref!$D:$H,4,0)</f>
        <v>Ampthill and Shefford Deanery</v>
      </c>
      <c r="N8627" t="str">
        <f>VLOOKUP($J8627,Ref!$D:$H,5,0)</f>
        <v>Archdeaconry of Bedford</v>
      </c>
      <c r="S8627">
        <v>4358</v>
      </c>
    </row>
    <row r="8628" spans="1:19" x14ac:dyDescent="0.3">
      <c r="A8628">
        <v>2024</v>
      </c>
      <c r="C8628" t="str">
        <f>IF(GETPIVOTDATA("PS % recovery",Sheet4!$B$5,"Parish Name",K8628)&gt;99.949%,"OK","No")</f>
        <v>No</v>
      </c>
      <c r="D8628" t="e">
        <f>VLOOKUP(J8628,'Ref2'!C:E,3,0)</f>
        <v>#N/A</v>
      </c>
      <c r="F8628">
        <v>6</v>
      </c>
      <c r="I8628" t="e">
        <f>VLOOKUP(J8628,Ref!L:M,2,0)</f>
        <v>#N/A</v>
      </c>
      <c r="J8628" t="s">
        <v>830</v>
      </c>
      <c r="K8628" t="str">
        <f>VLOOKUP($J8628,Ref!$D:$H,2,0)</f>
        <v>Arlesey with Astwick</v>
      </c>
      <c r="L8628" t="str">
        <f>VLOOKUP($J8628,Ref!$D:$H,3,0)</f>
        <v>Arlesey with Astwick</v>
      </c>
      <c r="M8628" t="str">
        <f>VLOOKUP($J8628,Ref!$D:$H,4,0)</f>
        <v>Ampthill and Shefford Deanery</v>
      </c>
      <c r="N8628" t="str">
        <f>VLOOKUP($J8628,Ref!$D:$H,5,0)</f>
        <v>Archdeaconry of Bedford</v>
      </c>
      <c r="S8628">
        <v>1000</v>
      </c>
    </row>
    <row r="8629" spans="1:19" x14ac:dyDescent="0.3">
      <c r="A8629">
        <v>2024</v>
      </c>
      <c r="C8629" t="str">
        <f>IF(GETPIVOTDATA("PS % recovery",Sheet4!$B$5,"Parish Name",K8629)&gt;99.949%,"OK","No")</f>
        <v>No</v>
      </c>
      <c r="D8629" t="e">
        <f>VLOOKUP(J8629,'Ref2'!C:E,3,0)</f>
        <v>#N/A</v>
      </c>
      <c r="F8629">
        <v>6</v>
      </c>
      <c r="I8629" t="e">
        <f>VLOOKUP(J8629,Ref!L:M,2,0)</f>
        <v>#N/A</v>
      </c>
      <c r="J8629" t="s">
        <v>1237</v>
      </c>
      <c r="K8629" t="str">
        <f>VLOOKUP($J8629,Ref!$D:$H,2,0)</f>
        <v xml:space="preserve">Aspley Guise                                 </v>
      </c>
      <c r="L8629" t="str">
        <f>VLOOKUP($J8629,Ref!$D:$H,3,0)</f>
        <v>Aspley Guise with Husborne Crawley and Ridgmont</v>
      </c>
      <c r="M8629" t="str">
        <f>VLOOKUP($J8629,Ref!$D:$H,4,0)</f>
        <v>Ampthill and Shefford Deanery</v>
      </c>
      <c r="N8629" t="str">
        <f>VLOOKUP($J8629,Ref!$D:$H,5,0)</f>
        <v>Archdeaconry of Bedford</v>
      </c>
      <c r="S8629">
        <v>1000</v>
      </c>
    </row>
    <row r="8630" spans="1:19" x14ac:dyDescent="0.3">
      <c r="A8630">
        <v>2024</v>
      </c>
      <c r="C8630" t="str">
        <f>IF(GETPIVOTDATA("PS % recovery",Sheet4!$B$5,"Parish Name",K8630)&gt;99.949%,"OK","No")</f>
        <v>No</v>
      </c>
      <c r="D8630" t="e">
        <f>VLOOKUP(J8630,'Ref2'!C:E,3,0)</f>
        <v>#N/A</v>
      </c>
      <c r="F8630">
        <v>6</v>
      </c>
      <c r="I8630" t="e">
        <f>VLOOKUP(J8630,Ref!L:M,2,0)</f>
        <v>#N/A</v>
      </c>
      <c r="J8630" t="s">
        <v>1243</v>
      </c>
      <c r="K8630" t="str">
        <f>VLOOKUP($J8630,Ref!$D:$H,2,0)</f>
        <v xml:space="preserve">Barton-le-Cley                               </v>
      </c>
      <c r="L8630" t="str">
        <f>VLOOKUP($J8630,Ref!$D:$H,3,0)</f>
        <v>Barton-le-Cley with Higham Gobion and Hexton</v>
      </c>
      <c r="M8630" t="str">
        <f>VLOOKUP($J8630,Ref!$D:$H,4,0)</f>
        <v>Ampthill and Shefford Deanery</v>
      </c>
      <c r="N8630" t="str">
        <f>VLOOKUP($J8630,Ref!$D:$H,5,0)</f>
        <v>Archdeaconry of Bedford</v>
      </c>
    </row>
    <row r="8631" spans="1:19" x14ac:dyDescent="0.3">
      <c r="A8631">
        <v>2024</v>
      </c>
      <c r="C8631" t="str">
        <f>IF(GETPIVOTDATA("PS % recovery",Sheet4!$B$5,"Parish Name",K8631)&gt;99.949%,"OK","No")</f>
        <v>No</v>
      </c>
      <c r="D8631" t="e">
        <f>VLOOKUP(J8631,'Ref2'!C:E,3,0)</f>
        <v>#N/A</v>
      </c>
      <c r="F8631">
        <v>6</v>
      </c>
      <c r="I8631" t="e">
        <f>VLOOKUP(J8631,Ref!L:M,2,0)</f>
        <v>#N/A</v>
      </c>
      <c r="J8631" t="s">
        <v>1249</v>
      </c>
      <c r="K8631" t="str">
        <f>VLOOKUP($J8631,Ref!$D:$H,2,0)</f>
        <v xml:space="preserve">Battlesden with Pottesgrove                  </v>
      </c>
      <c r="L8631" t="str">
        <f>VLOOKUP($J8631,Ref!$D:$H,3,0)</f>
        <v>Woburn with Eversholt, Milton Bryan, Battlesden and Pottesgrove</v>
      </c>
      <c r="M8631" t="str">
        <f>VLOOKUP($J8631,Ref!$D:$H,4,0)</f>
        <v>Ampthill and Shefford Deanery</v>
      </c>
      <c r="N8631" t="str">
        <f>VLOOKUP($J8631,Ref!$D:$H,5,0)</f>
        <v>Archdeaconry of Bedford</v>
      </c>
    </row>
    <row r="8632" spans="1:19" x14ac:dyDescent="0.3">
      <c r="A8632">
        <v>2024</v>
      </c>
      <c r="C8632" t="str">
        <f>IF(GETPIVOTDATA("PS % recovery",Sheet4!$B$5,"Parish Name",K8632)&gt;99.949%,"OK","No")</f>
        <v>No</v>
      </c>
      <c r="D8632" t="e">
        <f>VLOOKUP(J8632,'Ref2'!C:E,3,0)</f>
        <v>#N/A</v>
      </c>
      <c r="F8632">
        <v>6</v>
      </c>
      <c r="I8632" t="e">
        <f>VLOOKUP(J8632,Ref!L:M,2,0)</f>
        <v>#N/A</v>
      </c>
      <c r="J8632" t="s">
        <v>1273</v>
      </c>
      <c r="K8632" t="str">
        <f>VLOOKUP($J8632,Ref!$D:$H,2,0)</f>
        <v xml:space="preserve">Campton                                      </v>
      </c>
      <c r="L8632" t="str">
        <f>VLOOKUP($J8632,Ref!$D:$H,3,0)</f>
        <v>Campton, Meppershall and Shefford</v>
      </c>
      <c r="M8632" t="str">
        <f>VLOOKUP($J8632,Ref!$D:$H,4,0)</f>
        <v>Ampthill and Shefford Deanery</v>
      </c>
      <c r="N8632" t="str">
        <f>VLOOKUP($J8632,Ref!$D:$H,5,0)</f>
        <v>Archdeaconry of Bedford</v>
      </c>
      <c r="S8632">
        <v>600</v>
      </c>
    </row>
    <row r="8633" spans="1:19" x14ac:dyDescent="0.3">
      <c r="A8633">
        <v>2024</v>
      </c>
      <c r="C8633" t="str">
        <f>IF(GETPIVOTDATA("PS % recovery",Sheet4!$B$5,"Parish Name",K8633)&gt;99.949%,"OK","No")</f>
        <v>No</v>
      </c>
      <c r="D8633" t="e">
        <f>VLOOKUP(J8633,'Ref2'!C:E,3,0)</f>
        <v>#N/A</v>
      </c>
      <c r="F8633">
        <v>6</v>
      </c>
      <c r="I8633" t="e">
        <f>VLOOKUP(J8633,Ref!L:M,2,0)</f>
        <v>#N/A</v>
      </c>
      <c r="J8633" t="s">
        <v>1278</v>
      </c>
      <c r="K8633" t="str">
        <f>VLOOKUP($J8633,Ref!$D:$H,2,0)</f>
        <v xml:space="preserve">Clifton                                      </v>
      </c>
      <c r="L8633" t="str">
        <f>VLOOKUP($J8633,Ref!$D:$H,3,0)</f>
        <v>Clifton, Haynes and Southill</v>
      </c>
      <c r="M8633" t="str">
        <f>VLOOKUP($J8633,Ref!$D:$H,4,0)</f>
        <v>Ampthill and Shefford Deanery</v>
      </c>
      <c r="N8633" t="str">
        <f>VLOOKUP($J8633,Ref!$D:$H,5,0)</f>
        <v>Archdeaconry of Bedford</v>
      </c>
      <c r="S8633">
        <v>2988</v>
      </c>
    </row>
    <row r="8634" spans="1:19" x14ac:dyDescent="0.3">
      <c r="A8634">
        <v>2024</v>
      </c>
      <c r="C8634" t="str">
        <f>IF(GETPIVOTDATA("PS % recovery",Sheet4!$B$5,"Parish Name",K8634)&gt;99.949%,"OK","No")</f>
        <v>No</v>
      </c>
      <c r="D8634" t="e">
        <f>VLOOKUP(J8634,'Ref2'!C:E,3,0)</f>
        <v>#N/A</v>
      </c>
      <c r="F8634">
        <v>6</v>
      </c>
      <c r="I8634" t="e">
        <f>VLOOKUP(J8634,Ref!L:M,2,0)</f>
        <v>#N/A</v>
      </c>
      <c r="J8634" t="s">
        <v>1282</v>
      </c>
      <c r="K8634" t="str">
        <f>VLOOKUP($J8634,Ref!$D:$H,2,0)</f>
        <v xml:space="preserve">Clophill                                     </v>
      </c>
      <c r="L8634" t="str">
        <f>VLOOKUP($J8634,Ref!$D:$H,3,0)</f>
        <v>Clophill and Maulden</v>
      </c>
      <c r="M8634" t="str">
        <f>VLOOKUP($J8634,Ref!$D:$H,4,0)</f>
        <v>Ampthill and Shefford Deanery</v>
      </c>
      <c r="N8634" t="str">
        <f>VLOOKUP($J8634,Ref!$D:$H,5,0)</f>
        <v>Archdeaconry of Bedford</v>
      </c>
      <c r="S8634">
        <v>1651</v>
      </c>
    </row>
    <row r="8635" spans="1:19" x14ac:dyDescent="0.3">
      <c r="A8635">
        <v>2024</v>
      </c>
      <c r="C8635" t="str">
        <f>IF(GETPIVOTDATA("PS % recovery",Sheet4!$B$5,"Parish Name",K8635)&gt;99.949%,"OK","No")</f>
        <v>OK</v>
      </c>
      <c r="D8635" t="e">
        <f>VLOOKUP(J8635,'Ref2'!C:E,3,0)</f>
        <v>#N/A</v>
      </c>
      <c r="F8635">
        <v>6</v>
      </c>
      <c r="I8635" t="e">
        <f>VLOOKUP(J8635,Ref!L:M,2,0)</f>
        <v>#N/A</v>
      </c>
      <c r="J8635" t="s">
        <v>1251</v>
      </c>
      <c r="K8635" t="str">
        <f>VLOOKUP($J8635,Ref!$D:$H,2,0)</f>
        <v xml:space="preserve">Eversholt                                    </v>
      </c>
      <c r="L8635" t="str">
        <f>VLOOKUP($J8635,Ref!$D:$H,3,0)</f>
        <v>Woburn with Eversholt, Milton Bryan, Battlesden and Pottesgrove</v>
      </c>
      <c r="M8635" t="str">
        <f>VLOOKUP($J8635,Ref!$D:$H,4,0)</f>
        <v>Ampthill and Shefford Deanery</v>
      </c>
      <c r="N8635" t="str">
        <f>VLOOKUP($J8635,Ref!$D:$H,5,0)</f>
        <v>Archdeaconry of Bedford</v>
      </c>
      <c r="S8635">
        <v>1171</v>
      </c>
    </row>
    <row r="8636" spans="1:19" x14ac:dyDescent="0.3">
      <c r="A8636">
        <v>2024</v>
      </c>
      <c r="C8636" t="str">
        <f>IF(GETPIVOTDATA("PS % recovery",Sheet4!$B$5,"Parish Name",K8636)&gt;99.949%,"OK","No")</f>
        <v>OK</v>
      </c>
      <c r="D8636" t="e">
        <f>VLOOKUP(J8636,'Ref2'!C:E,3,0)</f>
        <v>#N/A</v>
      </c>
      <c r="F8636">
        <v>6</v>
      </c>
      <c r="I8636" t="e">
        <f>VLOOKUP(J8636,Ref!L:M,2,0)</f>
        <v>#N/A</v>
      </c>
      <c r="J8636" t="s">
        <v>1258</v>
      </c>
      <c r="K8636" t="str">
        <f>VLOOKUP($J8636,Ref!$D:$H,2,0)</f>
        <v xml:space="preserve">Flitton                                      </v>
      </c>
      <c r="L8636" t="str">
        <f>VLOOKUP($J8636,Ref!$D:$H,3,0)</f>
        <v>Silsoe, Pulloxhill and Flitton</v>
      </c>
      <c r="M8636" t="str">
        <f>VLOOKUP($J8636,Ref!$D:$H,4,0)</f>
        <v>Ampthill and Shefford Deanery</v>
      </c>
      <c r="N8636" t="str">
        <f>VLOOKUP($J8636,Ref!$D:$H,5,0)</f>
        <v>Archdeaconry of Bedford</v>
      </c>
      <c r="S8636">
        <v>1250</v>
      </c>
    </row>
    <row r="8637" spans="1:19" x14ac:dyDescent="0.3">
      <c r="A8637">
        <v>2024</v>
      </c>
      <c r="C8637" t="str">
        <f>IF(GETPIVOTDATA("PS % recovery",Sheet4!$B$5,"Parish Name",K8637)&gt;99.949%,"OK","No")</f>
        <v>OK</v>
      </c>
      <c r="D8637" t="e">
        <f>VLOOKUP(J8637,'Ref2'!C:E,3,0)</f>
        <v>#N/A</v>
      </c>
      <c r="F8637">
        <v>6</v>
      </c>
      <c r="I8637" t="e">
        <f>VLOOKUP(J8637,Ref!L:M,2,0)</f>
        <v>#N/A</v>
      </c>
      <c r="J8637" t="s">
        <v>1264</v>
      </c>
      <c r="K8637" t="str">
        <f>VLOOKUP($J8637,Ref!$D:$H,2,0)</f>
        <v xml:space="preserve">Flitwick                                     </v>
      </c>
      <c r="L8637" t="str">
        <f>VLOOKUP($J8637,Ref!$D:$H,3,0)</f>
        <v>Flitwick</v>
      </c>
      <c r="M8637" t="str">
        <f>VLOOKUP($J8637,Ref!$D:$H,4,0)</f>
        <v>Ampthill and Shefford Deanery</v>
      </c>
      <c r="N8637" t="str">
        <f>VLOOKUP($J8637,Ref!$D:$H,5,0)</f>
        <v>Archdeaconry of Bedford</v>
      </c>
      <c r="S8637">
        <v>11030</v>
      </c>
    </row>
    <row r="8638" spans="1:19" x14ac:dyDescent="0.3">
      <c r="A8638">
        <v>2024</v>
      </c>
      <c r="C8638" t="str">
        <f>IF(GETPIVOTDATA("PS % recovery",Sheet4!$B$5,"Parish Name",K8638)&gt;99.949%,"OK","No")</f>
        <v>No</v>
      </c>
      <c r="D8638" t="e">
        <f>VLOOKUP(J8638,'Ref2'!C:E,3,0)</f>
        <v>#N/A</v>
      </c>
      <c r="F8638">
        <v>6</v>
      </c>
      <c r="I8638" t="e">
        <f>VLOOKUP(J8638,Ref!L:M,2,0)</f>
        <v>#N/A</v>
      </c>
      <c r="J8638" t="s">
        <v>831</v>
      </c>
      <c r="K8638" t="str">
        <f>VLOOKUP($J8638,Ref!$D:$H,2,0)</f>
        <v xml:space="preserve">Harlington                                   </v>
      </c>
      <c r="L8638" t="str">
        <f>VLOOKUP($J8638,Ref!$D:$H,3,0)</f>
        <v>Harlington, Tingrith and Westoning</v>
      </c>
      <c r="M8638" t="str">
        <f>VLOOKUP($J8638,Ref!$D:$H,4,0)</f>
        <v>Ampthill and Shefford Deanery</v>
      </c>
      <c r="N8638" t="str">
        <f>VLOOKUP($J8638,Ref!$D:$H,5,0)</f>
        <v>Archdeaconry of Bedford</v>
      </c>
      <c r="S8638">
        <v>1250</v>
      </c>
    </row>
    <row r="8639" spans="1:19" x14ac:dyDescent="0.3">
      <c r="A8639">
        <v>2024</v>
      </c>
      <c r="C8639" t="str">
        <f>IF(GETPIVOTDATA("PS % recovery",Sheet4!$B$5,"Parish Name",K8639)&gt;99.949%,"OK","No")</f>
        <v>No</v>
      </c>
      <c r="D8639" t="e">
        <f>VLOOKUP(J8639,'Ref2'!C:E,3,0)</f>
        <v>#N/A</v>
      </c>
      <c r="F8639">
        <v>6</v>
      </c>
      <c r="I8639" t="e">
        <f>VLOOKUP(J8639,Ref!L:M,2,0)</f>
        <v>#N/A</v>
      </c>
      <c r="J8639" t="s">
        <v>1285</v>
      </c>
      <c r="K8639" t="str">
        <f>VLOOKUP($J8639,Ref!$D:$H,2,0)</f>
        <v xml:space="preserve">Haynes                                       </v>
      </c>
      <c r="L8639" t="str">
        <f>VLOOKUP($J8639,Ref!$D:$H,3,0)</f>
        <v>Clifton, Haynes and Southill</v>
      </c>
      <c r="M8639" t="str">
        <f>VLOOKUP($J8639,Ref!$D:$H,4,0)</f>
        <v>Ampthill and Shefford Deanery</v>
      </c>
      <c r="N8639" t="str">
        <f>VLOOKUP($J8639,Ref!$D:$H,5,0)</f>
        <v>Archdeaconry of Bedford</v>
      </c>
      <c r="S8639">
        <v>1346</v>
      </c>
    </row>
    <row r="8640" spans="1:19" x14ac:dyDescent="0.3">
      <c r="A8640">
        <v>2024</v>
      </c>
      <c r="C8640" t="str">
        <f>IF(GETPIVOTDATA("PS % recovery",Sheet4!$B$5,"Parish Name",K8640)&gt;99.949%,"OK","No")</f>
        <v>No</v>
      </c>
      <c r="D8640" t="e">
        <f>VLOOKUP(J8640,'Ref2'!C:E,3,0)</f>
        <v>#N/A</v>
      </c>
      <c r="F8640">
        <v>6</v>
      </c>
      <c r="I8640" t="e">
        <f>VLOOKUP(J8640,Ref!L:M,2,0)</f>
        <v>#N/A</v>
      </c>
      <c r="J8640" t="s">
        <v>1287</v>
      </c>
      <c r="K8640" t="str">
        <f>VLOOKUP($J8640,Ref!$D:$H,2,0)</f>
        <v xml:space="preserve">Henlow                                       </v>
      </c>
      <c r="L8640" t="str">
        <f>VLOOKUP($J8640,Ref!$D:$H,3,0)</f>
        <v>Henlow and Langford</v>
      </c>
      <c r="M8640" t="str">
        <f>VLOOKUP($J8640,Ref!$D:$H,4,0)</f>
        <v>Ampthill and Shefford Deanery</v>
      </c>
      <c r="N8640" t="str">
        <f>VLOOKUP($J8640,Ref!$D:$H,5,0)</f>
        <v>Archdeaconry of Bedford</v>
      </c>
      <c r="S8640">
        <v>500</v>
      </c>
    </row>
    <row r="8641" spans="1:19" x14ac:dyDescent="0.3">
      <c r="A8641">
        <v>2024</v>
      </c>
      <c r="C8641" t="str">
        <f>IF(GETPIVOTDATA("PS % recovery",Sheet4!$B$5,"Parish Name",K8641)&gt;99.949%,"OK","No")</f>
        <v>No</v>
      </c>
      <c r="D8641" t="e">
        <f>VLOOKUP(J8641,'Ref2'!C:E,3,0)</f>
        <v>#N/A</v>
      </c>
      <c r="F8641">
        <v>6</v>
      </c>
      <c r="I8641" t="e">
        <f>VLOOKUP(J8641,Ref!L:M,2,0)</f>
        <v>#N/A</v>
      </c>
      <c r="J8641" t="s">
        <v>1247</v>
      </c>
      <c r="K8641" t="str">
        <f>VLOOKUP($J8641,Ref!$D:$H,2,0)</f>
        <v xml:space="preserve">Hexton                                       </v>
      </c>
      <c r="L8641" t="str">
        <f>VLOOKUP($J8641,Ref!$D:$H,3,0)</f>
        <v>Barton-le-Cley with Higham Gobion and Hexton</v>
      </c>
      <c r="M8641" t="str">
        <f>VLOOKUP($J8641,Ref!$D:$H,4,0)</f>
        <v>Ampthill and Shefford Deanery</v>
      </c>
      <c r="N8641" t="str">
        <f>VLOOKUP($J8641,Ref!$D:$H,5,0)</f>
        <v>Archdeaconry of Bedford</v>
      </c>
      <c r="S8641">
        <v>126</v>
      </c>
    </row>
    <row r="8642" spans="1:19" x14ac:dyDescent="0.3">
      <c r="A8642">
        <v>2024</v>
      </c>
      <c r="C8642" t="str">
        <f>IF(GETPIVOTDATA("PS % recovery",Sheet4!$B$5,"Parish Name",K8642)&gt;99.949%,"OK","No")</f>
        <v>OK</v>
      </c>
      <c r="D8642" t="e">
        <f>VLOOKUP(J8642,'Ref2'!C:E,3,0)</f>
        <v>#N/A</v>
      </c>
      <c r="F8642">
        <v>6</v>
      </c>
      <c r="I8642" t="e">
        <f>VLOOKUP(J8642,Ref!L:M,2,0)</f>
        <v>#N/A</v>
      </c>
      <c r="J8642" t="s">
        <v>1245</v>
      </c>
      <c r="K8642" t="str">
        <f>VLOOKUP($J8642,Ref!$D:$H,2,0)</f>
        <v xml:space="preserve">Higham Gobion                                </v>
      </c>
      <c r="L8642" t="str">
        <f>VLOOKUP($J8642,Ref!$D:$H,3,0)</f>
        <v>Barton-le-Cley with Higham Gobion and Hexton</v>
      </c>
      <c r="M8642" t="str">
        <f>VLOOKUP($J8642,Ref!$D:$H,4,0)</f>
        <v>Ampthill and Shefford Deanery</v>
      </c>
      <c r="N8642" t="str">
        <f>VLOOKUP($J8642,Ref!$D:$H,5,0)</f>
        <v>Archdeaconry of Bedford</v>
      </c>
    </row>
    <row r="8643" spans="1:19" x14ac:dyDescent="0.3">
      <c r="A8643">
        <v>2024</v>
      </c>
      <c r="C8643" t="str">
        <f>IF(GETPIVOTDATA("PS % recovery",Sheet4!$B$5,"Parish Name",K8643)&gt;99.949%,"OK","No")</f>
        <v>No</v>
      </c>
      <c r="D8643" t="e">
        <f>VLOOKUP(J8643,'Ref2'!C:E,3,0)</f>
        <v>#N/A</v>
      </c>
      <c r="F8643">
        <v>6</v>
      </c>
      <c r="I8643" t="e">
        <f>VLOOKUP(J8643,Ref!L:M,2,0)</f>
        <v>#N/A</v>
      </c>
      <c r="J8643" t="s">
        <v>1239</v>
      </c>
      <c r="K8643" t="str">
        <f>VLOOKUP($J8643,Ref!$D:$H,2,0)</f>
        <v xml:space="preserve">Husborne Crawley                             </v>
      </c>
      <c r="L8643" t="str">
        <f>VLOOKUP($J8643,Ref!$D:$H,3,0)</f>
        <v>Aspley Guise with Husborne Crawley and Ridgmont</v>
      </c>
      <c r="M8643" t="str">
        <f>VLOOKUP($J8643,Ref!$D:$H,4,0)</f>
        <v>Ampthill and Shefford Deanery</v>
      </c>
      <c r="N8643" t="str">
        <f>VLOOKUP($J8643,Ref!$D:$H,5,0)</f>
        <v>Archdeaconry of Bedford</v>
      </c>
    </row>
    <row r="8644" spans="1:19" x14ac:dyDescent="0.3">
      <c r="A8644">
        <v>2024</v>
      </c>
      <c r="C8644" t="str">
        <f>IF(GETPIVOTDATA("PS % recovery",Sheet4!$B$5,"Parish Name",K8644)&gt;99.949%,"OK","No")</f>
        <v>OK</v>
      </c>
      <c r="D8644" t="e">
        <f>VLOOKUP(J8644,'Ref2'!C:E,3,0)</f>
        <v>#N/A</v>
      </c>
      <c r="F8644">
        <v>6</v>
      </c>
      <c r="I8644" t="e">
        <f>VLOOKUP(J8644,Ref!L:M,2,0)</f>
        <v>#N/A</v>
      </c>
      <c r="J8644" t="s">
        <v>1289</v>
      </c>
      <c r="K8644" t="str">
        <f>VLOOKUP($J8644,Ref!$D:$H,2,0)</f>
        <v xml:space="preserve">Langford                                     </v>
      </c>
      <c r="L8644" t="str">
        <f>VLOOKUP($J8644,Ref!$D:$H,3,0)</f>
        <v>Henlow and Langford</v>
      </c>
      <c r="M8644" t="str">
        <f>VLOOKUP($J8644,Ref!$D:$H,4,0)</f>
        <v>Ampthill and Shefford Deanery</v>
      </c>
      <c r="N8644" t="str">
        <f>VLOOKUP($J8644,Ref!$D:$H,5,0)</f>
        <v>Archdeaconry of Bedford</v>
      </c>
      <c r="S8644">
        <v>2357</v>
      </c>
    </row>
    <row r="8645" spans="1:19" x14ac:dyDescent="0.3">
      <c r="A8645">
        <v>2024</v>
      </c>
      <c r="C8645" t="str">
        <f>IF(GETPIVOTDATA("PS % recovery",Sheet4!$B$5,"Parish Name",K8645)&gt;99.949%,"OK","No")</f>
        <v>OK</v>
      </c>
      <c r="D8645" t="e">
        <f>VLOOKUP(J8645,'Ref2'!C:E,3,0)</f>
        <v>#N/A</v>
      </c>
      <c r="F8645">
        <v>6</v>
      </c>
      <c r="I8645" t="e">
        <f>VLOOKUP(J8645,Ref!L:M,2,0)</f>
        <v>#N/A</v>
      </c>
      <c r="J8645" t="s">
        <v>1266</v>
      </c>
      <c r="K8645" t="str">
        <f>VLOOKUP($J8645,Ref!$D:$H,2,0)</f>
        <v xml:space="preserve">Maulden                                      </v>
      </c>
      <c r="L8645" t="str">
        <f>VLOOKUP($J8645,Ref!$D:$H,3,0)</f>
        <v>Clophill and Maulden</v>
      </c>
      <c r="M8645" t="str">
        <f>VLOOKUP($J8645,Ref!$D:$H,4,0)</f>
        <v>Ampthill and Shefford Deanery</v>
      </c>
      <c r="N8645" t="str">
        <f>VLOOKUP($J8645,Ref!$D:$H,5,0)</f>
        <v>Archdeaconry of Bedford</v>
      </c>
      <c r="S8645">
        <v>3462</v>
      </c>
    </row>
    <row r="8646" spans="1:19" x14ac:dyDescent="0.3">
      <c r="A8646">
        <v>2024</v>
      </c>
      <c r="C8646" t="str">
        <f>IF(GETPIVOTDATA("PS % recovery",Sheet4!$B$5,"Parish Name",K8646)&gt;99.949%,"OK","No")</f>
        <v>No</v>
      </c>
      <c r="D8646" t="e">
        <f>VLOOKUP(J8646,'Ref2'!C:E,3,0)</f>
        <v>#N/A</v>
      </c>
      <c r="F8646">
        <v>6</v>
      </c>
      <c r="I8646" t="e">
        <f>VLOOKUP(J8646,Ref!L:M,2,0)</f>
        <v>#N/A</v>
      </c>
      <c r="J8646" t="s">
        <v>1275</v>
      </c>
      <c r="K8646" t="str">
        <f>VLOOKUP($J8646,Ref!$D:$H,2,0)</f>
        <v xml:space="preserve">Meppershall                                  </v>
      </c>
      <c r="L8646" t="str">
        <f>VLOOKUP($J8646,Ref!$D:$H,3,0)</f>
        <v>Campton, Meppershall and Shefford</v>
      </c>
      <c r="M8646" t="str">
        <f>VLOOKUP($J8646,Ref!$D:$H,4,0)</f>
        <v>Ampthill and Shefford Deanery</v>
      </c>
      <c r="N8646" t="str">
        <f>VLOOKUP($J8646,Ref!$D:$H,5,0)</f>
        <v>Archdeaconry of Bedford</v>
      </c>
      <c r="S8646">
        <v>875</v>
      </c>
    </row>
    <row r="8647" spans="1:19" x14ac:dyDescent="0.3">
      <c r="A8647">
        <v>2024</v>
      </c>
      <c r="C8647" t="str">
        <f>IF(GETPIVOTDATA("PS % recovery",Sheet4!$B$5,"Parish Name",K8647)&gt;99.949%,"OK","No")</f>
        <v>No</v>
      </c>
      <c r="D8647" t="e">
        <f>VLOOKUP(J8647,'Ref2'!C:E,3,0)</f>
        <v>#N/A</v>
      </c>
      <c r="F8647">
        <v>6</v>
      </c>
      <c r="I8647" t="e">
        <f>VLOOKUP(J8647,Ref!L:M,2,0)</f>
        <v>#N/A</v>
      </c>
      <c r="J8647" t="s">
        <v>1233</v>
      </c>
      <c r="K8647" t="str">
        <f>VLOOKUP($J8647,Ref!$D:$H,2,0)</f>
        <v xml:space="preserve">Millbrook                                    </v>
      </c>
      <c r="L8647" t="str">
        <f>VLOOKUP($J8647,Ref!$D:$H,3,0)</f>
        <v>Ampthill with Millbrook and Steppingley</v>
      </c>
      <c r="M8647" t="str">
        <f>VLOOKUP($J8647,Ref!$D:$H,4,0)</f>
        <v>Ampthill and Shefford Deanery</v>
      </c>
      <c r="N8647" t="str">
        <f>VLOOKUP($J8647,Ref!$D:$H,5,0)</f>
        <v>Archdeaconry of Bedford</v>
      </c>
    </row>
    <row r="8648" spans="1:19" x14ac:dyDescent="0.3">
      <c r="A8648">
        <v>2024</v>
      </c>
      <c r="C8648" t="str">
        <f>IF(GETPIVOTDATA("PS % recovery",Sheet4!$B$5,"Parish Name",K8648)&gt;99.949%,"OK","No")</f>
        <v>No</v>
      </c>
      <c r="D8648" t="e">
        <f>VLOOKUP(J8648,'Ref2'!C:E,3,0)</f>
        <v>#N/A</v>
      </c>
      <c r="F8648">
        <v>6</v>
      </c>
      <c r="I8648" t="e">
        <f>VLOOKUP(J8648,Ref!L:M,2,0)</f>
        <v>#N/A</v>
      </c>
      <c r="J8648" t="s">
        <v>1253</v>
      </c>
      <c r="K8648" t="str">
        <f>VLOOKUP($J8648,Ref!$D:$H,2,0)</f>
        <v xml:space="preserve">Milton Bryan                                 </v>
      </c>
      <c r="L8648" t="str">
        <f>VLOOKUP($J8648,Ref!$D:$H,3,0)</f>
        <v>Woburn with Eversholt, Milton Bryan, Battlesden and Pottesgrove</v>
      </c>
      <c r="M8648" t="str">
        <f>VLOOKUP($J8648,Ref!$D:$H,4,0)</f>
        <v>Ampthill and Shefford Deanery</v>
      </c>
      <c r="N8648" t="str">
        <f>VLOOKUP($J8648,Ref!$D:$H,5,0)</f>
        <v>Archdeaconry of Bedford</v>
      </c>
    </row>
    <row r="8649" spans="1:19" x14ac:dyDescent="0.3">
      <c r="A8649">
        <v>2024</v>
      </c>
      <c r="C8649" t="str">
        <f>IF(GETPIVOTDATA("PS % recovery",Sheet4!$B$5,"Parish Name",K8649)&gt;99.949%,"OK","No")</f>
        <v>OK</v>
      </c>
      <c r="D8649" t="e">
        <f>VLOOKUP(J8649,'Ref2'!C:E,3,0)</f>
        <v>#N/A</v>
      </c>
      <c r="F8649">
        <v>6</v>
      </c>
      <c r="I8649" t="e">
        <f>VLOOKUP(J8649,Ref!L:M,2,0)</f>
        <v>#N/A</v>
      </c>
      <c r="J8649" t="s">
        <v>1260</v>
      </c>
      <c r="K8649" t="str">
        <f>VLOOKUP($J8649,Ref!$D:$H,2,0)</f>
        <v xml:space="preserve">Pulloxhill                                   </v>
      </c>
      <c r="L8649" t="str">
        <f>VLOOKUP($J8649,Ref!$D:$H,3,0)</f>
        <v>Silsoe, Pulloxhill and Flitton</v>
      </c>
      <c r="M8649" t="str">
        <f>VLOOKUP($J8649,Ref!$D:$H,4,0)</f>
        <v>Ampthill and Shefford Deanery</v>
      </c>
      <c r="N8649" t="str">
        <f>VLOOKUP($J8649,Ref!$D:$H,5,0)</f>
        <v>Archdeaconry of Bedford</v>
      </c>
      <c r="S8649">
        <v>1772.25</v>
      </c>
    </row>
    <row r="8650" spans="1:19" x14ac:dyDescent="0.3">
      <c r="A8650">
        <v>2024</v>
      </c>
      <c r="C8650" t="str">
        <f>IF(GETPIVOTDATA("PS % recovery",Sheet4!$B$5,"Parish Name",K8650)&gt;99.949%,"OK","No")</f>
        <v>No</v>
      </c>
      <c r="D8650" t="e">
        <f>VLOOKUP(J8650,'Ref2'!C:E,3,0)</f>
        <v>#N/A</v>
      </c>
      <c r="F8650">
        <v>6</v>
      </c>
      <c r="I8650" t="e">
        <f>VLOOKUP(J8650,Ref!L:M,2,0)</f>
        <v>#N/A</v>
      </c>
      <c r="J8650" t="s">
        <v>1241</v>
      </c>
      <c r="K8650" t="str">
        <f>VLOOKUP($J8650,Ref!$D:$H,2,0)</f>
        <v xml:space="preserve">Ridgmont                                     </v>
      </c>
      <c r="L8650" t="str">
        <f>VLOOKUP($J8650,Ref!$D:$H,3,0)</f>
        <v>Aspley Guise with Husborne Crawley and Ridgmont</v>
      </c>
      <c r="M8650" t="str">
        <f>VLOOKUP($J8650,Ref!$D:$H,4,0)</f>
        <v>Ampthill and Shefford Deanery</v>
      </c>
      <c r="N8650" t="str">
        <f>VLOOKUP($J8650,Ref!$D:$H,5,0)</f>
        <v>Archdeaconry of Bedford</v>
      </c>
    </row>
    <row r="8651" spans="1:19" x14ac:dyDescent="0.3">
      <c r="A8651">
        <v>2024</v>
      </c>
      <c r="C8651" t="str">
        <f>IF(GETPIVOTDATA("PS % recovery",Sheet4!$B$5,"Parish Name",K8651)&gt;99.949%,"OK","No")</f>
        <v>No</v>
      </c>
      <c r="D8651" t="e">
        <f>VLOOKUP(J8651,'Ref2'!C:E,3,0)</f>
        <v>#N/A</v>
      </c>
      <c r="F8651">
        <v>6</v>
      </c>
      <c r="I8651" t="e">
        <f>VLOOKUP(J8651,Ref!L:M,2,0)</f>
        <v>#N/A</v>
      </c>
      <c r="J8651" t="s">
        <v>1291</v>
      </c>
      <c r="K8651" t="str">
        <f>VLOOKUP($J8651,Ref!$D:$H,2,0)</f>
        <v xml:space="preserve">Shefford                                     </v>
      </c>
      <c r="L8651" t="str">
        <f>VLOOKUP($J8651,Ref!$D:$H,3,0)</f>
        <v>Campton, Meppershall and Shefford</v>
      </c>
      <c r="M8651" t="str">
        <f>VLOOKUP($J8651,Ref!$D:$H,4,0)</f>
        <v>Ampthill and Shefford Deanery</v>
      </c>
      <c r="N8651" t="str">
        <f>VLOOKUP($J8651,Ref!$D:$H,5,0)</f>
        <v>Archdeaconry of Bedford</v>
      </c>
      <c r="S8651">
        <v>400</v>
      </c>
    </row>
    <row r="8652" spans="1:19" x14ac:dyDescent="0.3">
      <c r="A8652">
        <v>2024</v>
      </c>
      <c r="C8652" t="str">
        <f>IF(GETPIVOTDATA("PS % recovery",Sheet4!$B$5,"Parish Name",K8652)&gt;99.949%,"OK","No")</f>
        <v>OK</v>
      </c>
      <c r="D8652" t="e">
        <f>VLOOKUP(J8652,'Ref2'!C:E,3,0)</f>
        <v>#N/A</v>
      </c>
      <c r="F8652">
        <v>6</v>
      </c>
      <c r="I8652" t="e">
        <f>VLOOKUP(J8652,Ref!L:M,2,0)</f>
        <v>#N/A</v>
      </c>
      <c r="J8652" t="s">
        <v>833</v>
      </c>
      <c r="K8652" t="str">
        <f>VLOOKUP($J8652,Ref!$D:$H,2,0)</f>
        <v xml:space="preserve">Shillington and Gravenhurst                  </v>
      </c>
      <c r="L8652" t="str">
        <f>VLOOKUP($J8652,Ref!$D:$H,3,0)</f>
        <v>Gravenhurst, Shillington and Stondon</v>
      </c>
      <c r="M8652" t="str">
        <f>VLOOKUP($J8652,Ref!$D:$H,4,0)</f>
        <v>Ampthill and Shefford Deanery</v>
      </c>
      <c r="N8652" t="str">
        <f>VLOOKUP($J8652,Ref!$D:$H,5,0)</f>
        <v>Archdeaconry of Bedford</v>
      </c>
    </row>
    <row r="8653" spans="1:19" x14ac:dyDescent="0.3">
      <c r="A8653">
        <v>2024</v>
      </c>
      <c r="C8653" t="str">
        <f>IF(GETPIVOTDATA("PS % recovery",Sheet4!$B$5,"Parish Name",K8653)&gt;99.949%,"OK","No")</f>
        <v>OK</v>
      </c>
      <c r="D8653" t="e">
        <f>VLOOKUP(J8653,'Ref2'!C:E,3,0)</f>
        <v>#N/A</v>
      </c>
      <c r="F8653">
        <v>6</v>
      </c>
      <c r="I8653" t="e">
        <f>VLOOKUP(J8653,Ref!L:M,2,0)</f>
        <v>#N/A</v>
      </c>
      <c r="J8653" t="s">
        <v>1262</v>
      </c>
      <c r="K8653" t="str">
        <f>VLOOKUP($J8653,Ref!$D:$H,2,0)</f>
        <v xml:space="preserve">Silsoe                                       </v>
      </c>
      <c r="L8653" t="str">
        <f>VLOOKUP($J8653,Ref!$D:$H,3,0)</f>
        <v>Silsoe, Pulloxhill and Flitton</v>
      </c>
      <c r="M8653" t="str">
        <f>VLOOKUP($J8653,Ref!$D:$H,4,0)</f>
        <v>Ampthill and Shefford Deanery</v>
      </c>
      <c r="N8653" t="str">
        <f>VLOOKUP($J8653,Ref!$D:$H,5,0)</f>
        <v>Archdeaconry of Bedford</v>
      </c>
      <c r="S8653">
        <v>1600</v>
      </c>
    </row>
    <row r="8654" spans="1:19" x14ac:dyDescent="0.3">
      <c r="A8654">
        <v>2024</v>
      </c>
      <c r="C8654" t="str">
        <f>IF(GETPIVOTDATA("PS % recovery",Sheet4!$B$5,"Parish Name",K8654)&gt;99.949%,"OK","No")</f>
        <v>No</v>
      </c>
      <c r="D8654" t="e">
        <f>VLOOKUP(J8654,'Ref2'!C:E,3,0)</f>
        <v>#N/A</v>
      </c>
      <c r="F8654">
        <v>6</v>
      </c>
      <c r="I8654" t="e">
        <f>VLOOKUP(J8654,Ref!L:M,2,0)</f>
        <v>#N/A</v>
      </c>
      <c r="J8654" t="s">
        <v>1280</v>
      </c>
      <c r="K8654" t="str">
        <f>VLOOKUP($J8654,Ref!$D:$H,2,0)</f>
        <v xml:space="preserve">Southill                                     </v>
      </c>
      <c r="L8654" t="str">
        <f>VLOOKUP($J8654,Ref!$D:$H,3,0)</f>
        <v>Clifton, Haynes and Southill</v>
      </c>
      <c r="M8654" t="str">
        <f>VLOOKUP($J8654,Ref!$D:$H,4,0)</f>
        <v>Ampthill and Shefford Deanery</v>
      </c>
      <c r="N8654" t="str">
        <f>VLOOKUP($J8654,Ref!$D:$H,5,0)</f>
        <v>Archdeaconry of Bedford</v>
      </c>
    </row>
    <row r="8655" spans="1:19" x14ac:dyDescent="0.3">
      <c r="A8655">
        <v>2024</v>
      </c>
      <c r="C8655" t="str">
        <f>IF(GETPIVOTDATA("PS % recovery",Sheet4!$B$5,"Parish Name",K8655)&gt;99.949%,"OK","No")</f>
        <v>OK</v>
      </c>
      <c r="D8655" t="e">
        <f>VLOOKUP(J8655,'Ref2'!C:E,3,0)</f>
        <v>#N/A</v>
      </c>
      <c r="F8655">
        <v>6</v>
      </c>
      <c r="I8655" t="e">
        <f>VLOOKUP(J8655,Ref!L:M,2,0)</f>
        <v>#N/A</v>
      </c>
      <c r="J8655" t="s">
        <v>1235</v>
      </c>
      <c r="K8655" t="str">
        <f>VLOOKUP($J8655,Ref!$D:$H,2,0)</f>
        <v xml:space="preserve">Steppingley                                  </v>
      </c>
      <c r="L8655" t="str">
        <f>VLOOKUP($J8655,Ref!$D:$H,3,0)</f>
        <v>Ampthill with Millbrook and Steppingley</v>
      </c>
      <c r="M8655" t="str">
        <f>VLOOKUP($J8655,Ref!$D:$H,4,0)</f>
        <v>Ampthill and Shefford Deanery</v>
      </c>
      <c r="N8655" t="str">
        <f>VLOOKUP($J8655,Ref!$D:$H,5,0)</f>
        <v>Archdeaconry of Bedford</v>
      </c>
    </row>
    <row r="8656" spans="1:19" x14ac:dyDescent="0.3">
      <c r="A8656">
        <v>2024</v>
      </c>
      <c r="C8656" t="str">
        <f>IF(GETPIVOTDATA("PS % recovery",Sheet4!$B$5,"Parish Name",K8656)&gt;99.949%,"OK","No")</f>
        <v>No</v>
      </c>
      <c r="D8656" t="e">
        <f>VLOOKUP(J8656,'Ref2'!C:E,3,0)</f>
        <v>#N/A</v>
      </c>
      <c r="F8656">
        <v>6</v>
      </c>
      <c r="I8656" t="e">
        <f>VLOOKUP(J8656,Ref!L:M,2,0)</f>
        <v>#N/A</v>
      </c>
      <c r="J8656" t="s">
        <v>835</v>
      </c>
      <c r="K8656" t="str">
        <f>VLOOKUP($J8656,Ref!$D:$H,2,0)</f>
        <v xml:space="preserve">Tingrith                                     </v>
      </c>
      <c r="L8656" t="str">
        <f>VLOOKUP($J8656,Ref!$D:$H,3,0)</f>
        <v>Harlington, Tingrith and Westoning</v>
      </c>
      <c r="M8656" t="str">
        <f>VLOOKUP($J8656,Ref!$D:$H,4,0)</f>
        <v>Ampthill and Shefford Deanery</v>
      </c>
      <c r="N8656" t="str">
        <f>VLOOKUP($J8656,Ref!$D:$H,5,0)</f>
        <v>Archdeaconry of Bedford</v>
      </c>
    </row>
    <row r="8657" spans="1:19" x14ac:dyDescent="0.3">
      <c r="A8657">
        <v>2024</v>
      </c>
      <c r="C8657" t="str">
        <f>IF(GETPIVOTDATA("PS % recovery",Sheet4!$B$5,"Parish Name",K8657)&gt;99.949%,"OK","No")</f>
        <v>No</v>
      </c>
      <c r="D8657" t="e">
        <f>VLOOKUP(J8657,'Ref2'!C:E,3,0)</f>
        <v>#N/A</v>
      </c>
      <c r="F8657">
        <v>6</v>
      </c>
      <c r="I8657" t="e">
        <f>VLOOKUP(J8657,Ref!L:M,2,0)</f>
        <v>#N/A</v>
      </c>
      <c r="J8657" t="s">
        <v>837</v>
      </c>
      <c r="K8657" t="str">
        <f>VLOOKUP($J8657,Ref!$D:$H,2,0)</f>
        <v xml:space="preserve">Stondon                                      </v>
      </c>
      <c r="L8657" t="str">
        <f>VLOOKUP($J8657,Ref!$D:$H,3,0)</f>
        <v>Gravenhurst, Shillington and Stondon</v>
      </c>
      <c r="M8657" t="str">
        <f>VLOOKUP($J8657,Ref!$D:$H,4,0)</f>
        <v>Ampthill and Shefford Deanery</v>
      </c>
      <c r="N8657" t="str">
        <f>VLOOKUP($J8657,Ref!$D:$H,5,0)</f>
        <v>Archdeaconry of Bedford</v>
      </c>
      <c r="S8657">
        <v>200</v>
      </c>
    </row>
    <row r="8658" spans="1:19" x14ac:dyDescent="0.3">
      <c r="A8658">
        <v>2024</v>
      </c>
      <c r="C8658" t="str">
        <f>IF(GETPIVOTDATA("PS % recovery",Sheet4!$B$5,"Parish Name",K8658)&gt;99.949%,"OK","No")</f>
        <v>OK</v>
      </c>
      <c r="D8658" t="e">
        <f>VLOOKUP(J8658,'Ref2'!C:E,3,0)</f>
        <v>#N/A</v>
      </c>
      <c r="F8658">
        <v>6</v>
      </c>
      <c r="I8658" t="e">
        <f>VLOOKUP(J8658,Ref!L:M,2,0)</f>
        <v>#N/A</v>
      </c>
      <c r="J8658" t="s">
        <v>839</v>
      </c>
      <c r="K8658" t="str">
        <f>VLOOKUP($J8658,Ref!$D:$H,2,0)</f>
        <v xml:space="preserve">Westoning                                    </v>
      </c>
      <c r="L8658" t="str">
        <f>VLOOKUP($J8658,Ref!$D:$H,3,0)</f>
        <v>Harlington, Tingrith and Westoning</v>
      </c>
      <c r="M8658" t="str">
        <f>VLOOKUP($J8658,Ref!$D:$H,4,0)</f>
        <v>Ampthill and Shefford Deanery</v>
      </c>
      <c r="N8658" t="str">
        <f>VLOOKUP($J8658,Ref!$D:$H,5,0)</f>
        <v>Archdeaconry of Bedford</v>
      </c>
      <c r="S8658">
        <v>2602</v>
      </c>
    </row>
    <row r="8659" spans="1:19" x14ac:dyDescent="0.3">
      <c r="A8659">
        <v>2024</v>
      </c>
      <c r="C8659" t="str">
        <f>IF(GETPIVOTDATA("PS % recovery",Sheet4!$B$5,"Parish Name",K8659)&gt;99.949%,"OK","No")</f>
        <v>OK</v>
      </c>
      <c r="D8659" t="e">
        <f>VLOOKUP(J8659,'Ref2'!C:E,3,0)</f>
        <v>#N/A</v>
      </c>
      <c r="F8659">
        <v>6</v>
      </c>
      <c r="I8659" t="e">
        <f>VLOOKUP(J8659,Ref!L:M,2,0)</f>
        <v>#N/A</v>
      </c>
      <c r="J8659" t="s">
        <v>1255</v>
      </c>
      <c r="K8659" t="str">
        <f>VLOOKUP($J8659,Ref!$D:$H,2,0)</f>
        <v xml:space="preserve">Woburn                                       </v>
      </c>
      <c r="L8659" t="str">
        <f>VLOOKUP($J8659,Ref!$D:$H,3,0)</f>
        <v>Woburn with Eversholt, Milton Bryan, Battlesden and Pottesgrove</v>
      </c>
      <c r="M8659" t="str">
        <f>VLOOKUP($J8659,Ref!$D:$H,4,0)</f>
        <v>Ampthill and Shefford Deanery</v>
      </c>
      <c r="N8659" t="str">
        <f>VLOOKUP($J8659,Ref!$D:$H,5,0)</f>
        <v>Archdeaconry of Bedford</v>
      </c>
      <c r="S8659">
        <v>3728</v>
      </c>
    </row>
    <row r="8660" spans="1:19" x14ac:dyDescent="0.3">
      <c r="A8660">
        <v>2024</v>
      </c>
      <c r="C8660" t="str">
        <f>IF(GETPIVOTDATA("PS % recovery",Sheet4!$B$5,"Parish Name",K8660)&gt;99.949%,"OK","No")</f>
        <v>No</v>
      </c>
      <c r="D8660" t="e">
        <f>VLOOKUP(J8660,'Ref2'!C:E,3,0)</f>
        <v>#N/A</v>
      </c>
      <c r="F8660">
        <v>6</v>
      </c>
      <c r="I8660" t="e">
        <f>VLOOKUP(J8660,Ref!L:M,2,0)</f>
        <v>#N/A</v>
      </c>
      <c r="J8660" t="s">
        <v>1270</v>
      </c>
      <c r="K8660" t="str">
        <f>VLOOKUP($J8660,Ref!$D:$H,2,0)</f>
        <v xml:space="preserve">Woburn Sands                                 </v>
      </c>
      <c r="L8660" t="str">
        <f>VLOOKUP($J8660,Ref!$D:$H,3,0)</f>
        <v>Woburn Sands</v>
      </c>
      <c r="M8660" t="str">
        <f>VLOOKUP($J8660,Ref!$D:$H,4,0)</f>
        <v>Ampthill and Shefford Deanery</v>
      </c>
      <c r="N8660" t="str">
        <f>VLOOKUP($J8660,Ref!$D:$H,5,0)</f>
        <v>Archdeaconry of Bedford</v>
      </c>
      <c r="S8660">
        <v>4000</v>
      </c>
    </row>
    <row r="8661" spans="1:19" x14ac:dyDescent="0.3">
      <c r="A8661">
        <v>2024</v>
      </c>
      <c r="C8661" t="str">
        <f>IF(GETPIVOTDATA("PS % recovery",Sheet4!$B$5,"Parish Name",K8661)&gt;99.949%,"OK","No")</f>
        <v>No</v>
      </c>
      <c r="D8661" t="e">
        <f>VLOOKUP(J8661,'Ref2'!C:E,3,0)</f>
        <v>#N/A</v>
      </c>
      <c r="F8661">
        <v>6</v>
      </c>
      <c r="I8661" t="e">
        <f>VLOOKUP(J8661,Ref!L:M,2,0)</f>
        <v>#N/A</v>
      </c>
      <c r="J8661" t="s">
        <v>1293</v>
      </c>
      <c r="K8661" t="str">
        <f>VLOOKUP($J8661,Ref!$D:$H,2,0)</f>
        <v xml:space="preserve">Bedford, All Saints                          </v>
      </c>
      <c r="L8661" t="str">
        <f>VLOOKUP($J8661,Ref!$D:$H,3,0)</f>
        <v>Bedford, All Saints</v>
      </c>
      <c r="M8661" t="str">
        <f>VLOOKUP($J8661,Ref!$D:$H,4,0)</f>
        <v>Bedford Deanery</v>
      </c>
      <c r="N8661" t="str">
        <f>VLOOKUP($J8661,Ref!$D:$H,5,0)</f>
        <v>Archdeaconry of Bedford</v>
      </c>
      <c r="S8661">
        <v>2100.41</v>
      </c>
    </row>
    <row r="8662" spans="1:19" x14ac:dyDescent="0.3">
      <c r="A8662">
        <v>2024</v>
      </c>
      <c r="C8662" t="str">
        <f>IF(GETPIVOTDATA("PS % recovery",Sheet4!$B$5,"Parish Name",K8662)&gt;99.949%,"OK","No")</f>
        <v>OK</v>
      </c>
      <c r="D8662" t="e">
        <f>VLOOKUP(J8662,'Ref2'!C:E,3,0)</f>
        <v>#N/A</v>
      </c>
      <c r="F8662">
        <v>6</v>
      </c>
      <c r="I8662" t="str">
        <f>VLOOKUP(J8662,Ref!L:M,2,0)</f>
        <v>Yes</v>
      </c>
      <c r="J8662" t="s">
        <v>1295</v>
      </c>
      <c r="K8662" t="str">
        <f>VLOOKUP($J8662,Ref!$D:$H,2,0)</f>
        <v xml:space="preserve">Bedford, Christ Church                       </v>
      </c>
      <c r="L8662" t="str">
        <f>VLOOKUP($J8662,Ref!$D:$H,3,0)</f>
        <v>Bedford, Christ Church</v>
      </c>
      <c r="M8662" t="str">
        <f>VLOOKUP($J8662,Ref!$D:$H,4,0)</f>
        <v>Bedford Deanery</v>
      </c>
      <c r="N8662" t="str">
        <f>VLOOKUP($J8662,Ref!$D:$H,5,0)</f>
        <v>Archdeaconry of Bedford</v>
      </c>
      <c r="S8662">
        <v>12839</v>
      </c>
    </row>
    <row r="8663" spans="1:19" x14ac:dyDescent="0.3">
      <c r="A8663">
        <v>2024</v>
      </c>
      <c r="C8663" t="str">
        <f>IF(GETPIVOTDATA("PS % recovery",Sheet4!$B$5,"Parish Name",K8663)&gt;99.949%,"OK","No")</f>
        <v>OK</v>
      </c>
      <c r="D8663" t="e">
        <f>VLOOKUP(J8663,'Ref2'!C:E,3,0)</f>
        <v>#N/A</v>
      </c>
      <c r="F8663">
        <v>6</v>
      </c>
      <c r="I8663" t="e">
        <f>VLOOKUP(J8663,Ref!L:M,2,0)</f>
        <v>#N/A</v>
      </c>
      <c r="J8663" t="s">
        <v>1297</v>
      </c>
      <c r="K8663" t="str">
        <f>VLOOKUP($J8663,Ref!$D:$H,2,0)</f>
        <v xml:space="preserve">Bedford, St Andrew                           </v>
      </c>
      <c r="L8663" t="str">
        <f>VLOOKUP($J8663,Ref!$D:$H,3,0)</f>
        <v>Bedford, St Andrew</v>
      </c>
      <c r="M8663" t="str">
        <f>VLOOKUP($J8663,Ref!$D:$H,4,0)</f>
        <v>Bedford Deanery</v>
      </c>
      <c r="N8663" t="str">
        <f>VLOOKUP($J8663,Ref!$D:$H,5,0)</f>
        <v>Archdeaconry of Bedford</v>
      </c>
      <c r="S8663">
        <v>11157</v>
      </c>
    </row>
    <row r="8664" spans="1:19" x14ac:dyDescent="0.3">
      <c r="A8664">
        <v>2024</v>
      </c>
      <c r="C8664" t="str">
        <f>IF(GETPIVOTDATA("PS % recovery",Sheet4!$B$5,"Parish Name",K8664)&gt;99.949%,"OK","No")</f>
        <v>OK</v>
      </c>
      <c r="D8664" t="e">
        <f>VLOOKUP(J8664,'Ref2'!C:E,3,0)</f>
        <v>#N/A</v>
      </c>
      <c r="F8664">
        <v>6</v>
      </c>
      <c r="I8664" t="e">
        <f>VLOOKUP(J8664,Ref!L:M,2,0)</f>
        <v>#N/A</v>
      </c>
      <c r="J8664" t="s">
        <v>1299</v>
      </c>
      <c r="K8664" t="str">
        <f>VLOOKUP($J8664,Ref!$D:$H,2,0)</f>
        <v xml:space="preserve">Bedford, St John and St Leonard              </v>
      </c>
      <c r="L8664" t="str">
        <f>VLOOKUP($J8664,Ref!$D:$H,3,0)</f>
        <v>Bedford, St John and St Leonard</v>
      </c>
      <c r="M8664" t="str">
        <f>VLOOKUP($J8664,Ref!$D:$H,4,0)</f>
        <v>Bedford Deanery</v>
      </c>
      <c r="N8664" t="str">
        <f>VLOOKUP($J8664,Ref!$D:$H,5,0)</f>
        <v>Archdeaconry of Bedford</v>
      </c>
      <c r="S8664">
        <v>5056</v>
      </c>
    </row>
    <row r="8665" spans="1:19" x14ac:dyDescent="0.3">
      <c r="A8665">
        <v>2024</v>
      </c>
      <c r="C8665" t="str">
        <f>IF(GETPIVOTDATA("PS % recovery",Sheet4!$B$5,"Parish Name",K8665)&gt;99.949%,"OK","No")</f>
        <v>OK</v>
      </c>
      <c r="D8665" t="e">
        <f>VLOOKUP(J8665,'Ref2'!C:E,3,0)</f>
        <v>#N/A</v>
      </c>
      <c r="F8665">
        <v>6</v>
      </c>
      <c r="I8665" t="e">
        <f>VLOOKUP(J8665,Ref!L:M,2,0)</f>
        <v>#N/A</v>
      </c>
      <c r="J8665" t="s">
        <v>1315</v>
      </c>
      <c r="K8665" t="str">
        <f>VLOOKUP($J8665,Ref!$D:$H,2,0)</f>
        <v xml:space="preserve">Bedford, St Mark                             </v>
      </c>
      <c r="L8665" t="str">
        <f>VLOOKUP($J8665,Ref!$D:$H,3,0)</f>
        <v>Bedford, St Mark</v>
      </c>
      <c r="M8665" t="str">
        <f>VLOOKUP($J8665,Ref!$D:$H,4,0)</f>
        <v>Bedford Deanery</v>
      </c>
      <c r="N8665" t="str">
        <f>VLOOKUP($J8665,Ref!$D:$H,5,0)</f>
        <v>Archdeaconry of Bedford</v>
      </c>
      <c r="S8665">
        <v>6073.33</v>
      </c>
    </row>
    <row r="8666" spans="1:19" x14ac:dyDescent="0.3">
      <c r="A8666">
        <v>2024</v>
      </c>
      <c r="C8666" t="str">
        <f>IF(GETPIVOTDATA("PS % recovery",Sheet4!$B$5,"Parish Name",K8666)&gt;99.949%,"OK","No")</f>
        <v>No</v>
      </c>
      <c r="D8666" t="e">
        <f>VLOOKUP(J8666,'Ref2'!C:E,3,0)</f>
        <v>#N/A</v>
      </c>
      <c r="F8666">
        <v>6</v>
      </c>
      <c r="I8666" t="e">
        <f>VLOOKUP(J8666,Ref!L:M,2,0)</f>
        <v>#N/A</v>
      </c>
      <c r="J8666" t="s">
        <v>1301</v>
      </c>
      <c r="K8666" t="str">
        <f>VLOOKUP($J8666,Ref!$D:$H,2,0)</f>
        <v xml:space="preserve">Bedford, St Martin                           </v>
      </c>
      <c r="L8666" t="str">
        <f>VLOOKUP($J8666,Ref!$D:$H,3,0)</f>
        <v>Bedford, St Martin</v>
      </c>
      <c r="M8666" t="str">
        <f>VLOOKUP($J8666,Ref!$D:$H,4,0)</f>
        <v>Bedford Deanery</v>
      </c>
      <c r="N8666" t="str">
        <f>VLOOKUP($J8666,Ref!$D:$H,5,0)</f>
        <v>Archdeaconry of Bedford</v>
      </c>
      <c r="S8666">
        <v>900</v>
      </c>
    </row>
    <row r="8667" spans="1:19" x14ac:dyDescent="0.3">
      <c r="A8667">
        <v>2024</v>
      </c>
      <c r="C8667" t="str">
        <f>IF(GETPIVOTDATA("PS % recovery",Sheet4!$B$5,"Parish Name",K8667)&gt;99.949%,"OK","No")</f>
        <v>No</v>
      </c>
      <c r="D8667" t="e">
        <f>VLOOKUP(J8667,'Ref2'!C:E,3,0)</f>
        <v>#N/A</v>
      </c>
      <c r="F8667">
        <v>6</v>
      </c>
      <c r="I8667" t="e">
        <f>VLOOKUP(J8667,Ref!L:M,2,0)</f>
        <v>#N/A</v>
      </c>
      <c r="J8667" t="s">
        <v>1323</v>
      </c>
      <c r="K8667" t="str">
        <f>VLOOKUP($J8667,Ref!$D:$H,2,0)</f>
        <v xml:space="preserve">Bedford, St Michael and All Angels           </v>
      </c>
      <c r="L8667" t="str">
        <f>VLOOKUP($J8667,Ref!$D:$H,3,0)</f>
        <v>Elstow Team Ministry</v>
      </c>
      <c r="M8667" t="str">
        <f>VLOOKUP($J8667,Ref!$D:$H,4,0)</f>
        <v>Bedford Deanery</v>
      </c>
      <c r="N8667" t="str">
        <f>VLOOKUP($J8667,Ref!$D:$H,5,0)</f>
        <v>Archdeaconry of Bedford</v>
      </c>
      <c r="S8667">
        <v>250</v>
      </c>
    </row>
    <row r="8668" spans="1:19" x14ac:dyDescent="0.3">
      <c r="A8668">
        <v>2024</v>
      </c>
      <c r="C8668" t="str">
        <f>IF(GETPIVOTDATA("PS % recovery",Sheet4!$B$5,"Parish Name",K8668)&gt;99.949%,"OK","No")</f>
        <v>No</v>
      </c>
      <c r="D8668" t="e">
        <f>VLOOKUP(J8668,'Ref2'!C:E,3,0)</f>
        <v>#N/A</v>
      </c>
      <c r="F8668">
        <v>6</v>
      </c>
      <c r="I8668" t="e">
        <f>VLOOKUP(J8668,Ref!L:M,2,0)</f>
        <v>#N/A</v>
      </c>
      <c r="J8668" t="s">
        <v>1303</v>
      </c>
      <c r="K8668" t="str">
        <f>VLOOKUP($J8668,Ref!$D:$H,2,0)</f>
        <v xml:space="preserve">Bedford, St Paul                             </v>
      </c>
      <c r="L8668" t="str">
        <f>VLOOKUP($J8668,Ref!$D:$H,3,0)</f>
        <v>Bedford, St Paul</v>
      </c>
      <c r="M8668" t="str">
        <f>VLOOKUP($J8668,Ref!$D:$H,4,0)</f>
        <v>Bedford Deanery</v>
      </c>
      <c r="N8668" t="str">
        <f>VLOOKUP($J8668,Ref!$D:$H,5,0)</f>
        <v>Archdeaconry of Bedford</v>
      </c>
      <c r="S8668">
        <v>4000</v>
      </c>
    </row>
    <row r="8669" spans="1:19" x14ac:dyDescent="0.3">
      <c r="A8669">
        <v>2024</v>
      </c>
      <c r="C8669" t="str">
        <f>IF(GETPIVOTDATA("PS % recovery",Sheet4!$B$5,"Parish Name",K8669)&gt;99.949%,"OK","No")</f>
        <v>No</v>
      </c>
      <c r="D8669" t="e">
        <f>VLOOKUP(J8669,'Ref2'!C:E,3,0)</f>
        <v>#N/A</v>
      </c>
      <c r="F8669">
        <v>6</v>
      </c>
      <c r="I8669" t="e">
        <f>VLOOKUP(J8669,Ref!L:M,2,0)</f>
        <v>#N/A</v>
      </c>
      <c r="J8669" t="s">
        <v>1305</v>
      </c>
      <c r="K8669" t="str">
        <f>VLOOKUP($J8669,Ref!$D:$H,2,0)</f>
        <v xml:space="preserve">Bedford, St Peter de Merton with St Cuthbert </v>
      </c>
      <c r="L8669" t="str">
        <f>VLOOKUP($J8669,Ref!$D:$H,3,0)</f>
        <v>Bedford, St Peter de Merton with St Cuthbert</v>
      </c>
      <c r="M8669" t="str">
        <f>VLOOKUP($J8669,Ref!$D:$H,4,0)</f>
        <v>Bedford Deanery</v>
      </c>
      <c r="N8669" t="str">
        <f>VLOOKUP($J8669,Ref!$D:$H,5,0)</f>
        <v>Archdeaconry of Bedford</v>
      </c>
      <c r="S8669">
        <v>500</v>
      </c>
    </row>
    <row r="8670" spans="1:19" x14ac:dyDescent="0.3">
      <c r="A8670">
        <v>2024</v>
      </c>
      <c r="C8670" t="str">
        <f>IF(GETPIVOTDATA("PS % recovery",Sheet4!$B$5,"Parish Name",K8670)&gt;99.949%,"OK","No")</f>
        <v>OK</v>
      </c>
      <c r="D8670" t="e">
        <f>VLOOKUP(J8670,'Ref2'!C:E,3,0)</f>
        <v>#N/A</v>
      </c>
      <c r="F8670">
        <v>6</v>
      </c>
      <c r="I8670" t="e">
        <f>VLOOKUP(J8670,Ref!L:M,2,0)</f>
        <v>#N/A</v>
      </c>
      <c r="J8670" t="s">
        <v>1307</v>
      </c>
      <c r="K8670" t="str">
        <f>VLOOKUP($J8670,Ref!$D:$H,2,0)</f>
        <v xml:space="preserve">Biddenham                                    </v>
      </c>
      <c r="L8670" t="str">
        <f>VLOOKUP($J8670,Ref!$D:$H,3,0)</f>
        <v>Biddenham</v>
      </c>
      <c r="M8670" t="str">
        <f>VLOOKUP($J8670,Ref!$D:$H,4,0)</f>
        <v>Bedford Deanery</v>
      </c>
      <c r="N8670" t="str">
        <f>VLOOKUP($J8670,Ref!$D:$H,5,0)</f>
        <v>Archdeaconry of Bedford</v>
      </c>
      <c r="S8670">
        <v>3580</v>
      </c>
    </row>
    <row r="8671" spans="1:19" x14ac:dyDescent="0.3">
      <c r="A8671">
        <v>2024</v>
      </c>
      <c r="C8671" t="str">
        <f>IF(GETPIVOTDATA("PS % recovery",Sheet4!$B$5,"Parish Name",K8671)&gt;99.949%,"OK","No")</f>
        <v>No</v>
      </c>
      <c r="D8671" t="e">
        <f>VLOOKUP(J8671,'Ref2'!C:E,3,0)</f>
        <v>#N/A</v>
      </c>
      <c r="F8671">
        <v>6</v>
      </c>
      <c r="I8671" t="e">
        <f>VLOOKUP(J8671,Ref!L:M,2,0)</f>
        <v>#N/A</v>
      </c>
      <c r="J8671" t="s">
        <v>1319</v>
      </c>
      <c r="K8671" t="str">
        <f>VLOOKUP($J8671,Ref!$D:$H,2,0)</f>
        <v xml:space="preserve">Cardington                                   </v>
      </c>
      <c r="L8671" t="str">
        <f>VLOOKUP($J8671,Ref!$D:$H,3,0)</f>
        <v>Elstow Team Ministry</v>
      </c>
      <c r="M8671" t="str">
        <f>VLOOKUP($J8671,Ref!$D:$H,4,0)</f>
        <v>Bedford Deanery</v>
      </c>
      <c r="N8671" t="str">
        <f>VLOOKUP($J8671,Ref!$D:$H,5,0)</f>
        <v>Archdeaconry of Bedford</v>
      </c>
    </row>
    <row r="8672" spans="1:19" x14ac:dyDescent="0.3">
      <c r="A8672">
        <v>2024</v>
      </c>
      <c r="C8672" t="str">
        <f>IF(GETPIVOTDATA("PS % recovery",Sheet4!$B$5,"Parish Name",K8672)&gt;99.949%,"OK","No")</f>
        <v>No</v>
      </c>
      <c r="D8672" t="str">
        <f>VLOOKUP(J8672,'Ref2'!C:E,3,0)</f>
        <v>LLF</v>
      </c>
      <c r="F8672">
        <v>6</v>
      </c>
      <c r="I8672" t="str">
        <f>VLOOKUP(J8672,Ref!L:M,2,0)</f>
        <v>Yes</v>
      </c>
      <c r="J8672" t="s">
        <v>1321</v>
      </c>
      <c r="K8672" t="str">
        <f>VLOOKUP($J8672,Ref!$D:$H,2,0)</f>
        <v xml:space="preserve">Cranfield                                    </v>
      </c>
      <c r="L8672" t="str">
        <f>VLOOKUP($J8672,Ref!$D:$H,3,0)</f>
        <v>Cranfield and Hulcote with Salford</v>
      </c>
      <c r="M8672" t="str">
        <f>VLOOKUP($J8672,Ref!$D:$H,4,0)</f>
        <v>Bedford Deanery</v>
      </c>
      <c r="N8672" t="str">
        <f>VLOOKUP($J8672,Ref!$D:$H,5,0)</f>
        <v>Archdeaconry of Bedford</v>
      </c>
      <c r="S8672">
        <v>4223</v>
      </c>
    </row>
    <row r="8673" spans="1:19" x14ac:dyDescent="0.3">
      <c r="A8673">
        <v>2024</v>
      </c>
      <c r="C8673" t="str">
        <f>IF(GETPIVOTDATA("PS % recovery",Sheet4!$B$5,"Parish Name",K8673)&gt;99.949%,"OK","No")</f>
        <v>No</v>
      </c>
      <c r="D8673" t="e">
        <f>VLOOKUP(J8673,'Ref2'!C:E,3,0)</f>
        <v>#N/A</v>
      </c>
      <c r="F8673">
        <v>6</v>
      </c>
      <c r="I8673" t="e">
        <f>VLOOKUP(J8673,Ref!L:M,2,0)</f>
        <v>#N/A</v>
      </c>
      <c r="J8673" t="s">
        <v>1327</v>
      </c>
      <c r="K8673" t="str">
        <f>VLOOKUP($J8673,Ref!$D:$H,2,0)</f>
        <v xml:space="preserve">Elstow                                       </v>
      </c>
      <c r="L8673" t="str">
        <f>VLOOKUP($J8673,Ref!$D:$H,3,0)</f>
        <v>Elstow Team Ministry</v>
      </c>
      <c r="M8673" t="str">
        <f>VLOOKUP($J8673,Ref!$D:$H,4,0)</f>
        <v>Bedford Deanery</v>
      </c>
      <c r="N8673" t="str">
        <f>VLOOKUP($J8673,Ref!$D:$H,5,0)</f>
        <v>Archdeaconry of Bedford</v>
      </c>
    </row>
    <row r="8674" spans="1:19" x14ac:dyDescent="0.3">
      <c r="A8674">
        <v>2024</v>
      </c>
      <c r="C8674" t="str">
        <f>IF(GETPIVOTDATA("PS % recovery",Sheet4!$B$5,"Parish Name",K8674)&gt;99.949%,"OK","No")</f>
        <v>OK</v>
      </c>
      <c r="D8674" t="e">
        <f>VLOOKUP(J8674,'Ref2'!C:E,3,0)</f>
        <v>#N/A</v>
      </c>
      <c r="F8674">
        <v>6</v>
      </c>
      <c r="I8674" t="e">
        <f>VLOOKUP(J8674,Ref!L:M,2,0)</f>
        <v>#N/A</v>
      </c>
      <c r="J8674" t="s">
        <v>1311</v>
      </c>
      <c r="K8674" t="str">
        <f>VLOOKUP($J8674,Ref!$D:$H,2,0)</f>
        <v xml:space="preserve">Goldington                                   </v>
      </c>
      <c r="L8674" t="str">
        <f>VLOOKUP($J8674,Ref!$D:$H,3,0)</f>
        <v>Goldington</v>
      </c>
      <c r="M8674" t="str">
        <f>VLOOKUP($J8674,Ref!$D:$H,4,0)</f>
        <v>Bedford Deanery</v>
      </c>
      <c r="N8674" t="str">
        <f>VLOOKUP($J8674,Ref!$D:$H,5,0)</f>
        <v>Archdeaconry of Bedford</v>
      </c>
      <c r="S8674">
        <v>5294</v>
      </c>
    </row>
    <row r="8675" spans="1:19" x14ac:dyDescent="0.3">
      <c r="A8675">
        <v>2024</v>
      </c>
      <c r="C8675" t="str">
        <f>IF(GETPIVOTDATA("PS % recovery",Sheet4!$B$5,"Parish Name",K8675)&gt;99.949%,"OK","No")</f>
        <v>No</v>
      </c>
      <c r="D8675" t="e">
        <f>VLOOKUP(J8675,'Ref2'!C:E,3,0)</f>
        <v>#N/A</v>
      </c>
      <c r="F8675">
        <v>6</v>
      </c>
      <c r="I8675" t="e">
        <f>VLOOKUP(J8675,Ref!L:M,2,0)</f>
        <v>#N/A</v>
      </c>
      <c r="J8675" t="s">
        <v>1325</v>
      </c>
      <c r="K8675" t="str">
        <f>VLOOKUP($J8675,Ref!$D:$H,2,0)</f>
        <v xml:space="preserve">Hulcote with Salford                         </v>
      </c>
      <c r="L8675" t="str">
        <f>VLOOKUP($J8675,Ref!$D:$H,3,0)</f>
        <v>Cranfield and Hulcote with Salford</v>
      </c>
      <c r="M8675" t="str">
        <f>VLOOKUP($J8675,Ref!$D:$H,4,0)</f>
        <v>Bedford Deanery</v>
      </c>
      <c r="N8675" t="str">
        <f>VLOOKUP($J8675,Ref!$D:$H,5,0)</f>
        <v>Archdeaconry of Bedford</v>
      </c>
      <c r="S8675">
        <v>500</v>
      </c>
    </row>
    <row r="8676" spans="1:19" x14ac:dyDescent="0.3">
      <c r="A8676">
        <v>2024</v>
      </c>
      <c r="C8676" t="str">
        <f>IF(GETPIVOTDATA("PS % recovery",Sheet4!$B$5,"Parish Name",K8676)&gt;99.949%,"OK","No")</f>
        <v>No</v>
      </c>
      <c r="D8676" t="e">
        <f>VLOOKUP(J8676,'Ref2'!C:E,3,0)</f>
        <v>#N/A</v>
      </c>
      <c r="F8676">
        <v>6</v>
      </c>
      <c r="I8676" t="e">
        <f>VLOOKUP(J8676,Ref!L:M,2,0)</f>
        <v>#N/A</v>
      </c>
      <c r="J8676" t="s">
        <v>1329</v>
      </c>
      <c r="K8676" t="str">
        <f>VLOOKUP($J8676,Ref!$D:$H,2,0)</f>
        <v xml:space="preserve">Houghton Conquest                            </v>
      </c>
      <c r="L8676" t="str">
        <f>VLOOKUP($J8676,Ref!$D:$H,3,0)</f>
        <v>Elstow Team Ministry</v>
      </c>
      <c r="M8676" t="str">
        <f>VLOOKUP($J8676,Ref!$D:$H,4,0)</f>
        <v>Bedford Deanery</v>
      </c>
      <c r="N8676" t="str">
        <f>VLOOKUP($J8676,Ref!$D:$H,5,0)</f>
        <v>Archdeaconry of Bedford</v>
      </c>
      <c r="S8676">
        <v>500</v>
      </c>
    </row>
    <row r="8677" spans="1:19" x14ac:dyDescent="0.3">
      <c r="A8677">
        <v>2024</v>
      </c>
      <c r="C8677" t="str">
        <f>IF(GETPIVOTDATA("PS % recovery",Sheet4!$B$5,"Parish Name",K8677)&gt;99.949%,"OK","No")</f>
        <v>No</v>
      </c>
      <c r="D8677" t="e">
        <f>VLOOKUP(J8677,'Ref2'!C:E,3,0)</f>
        <v>#N/A</v>
      </c>
      <c r="F8677">
        <v>6</v>
      </c>
      <c r="I8677" t="e">
        <f>VLOOKUP(J8677,Ref!L:M,2,0)</f>
        <v>#N/A</v>
      </c>
      <c r="J8677" t="s">
        <v>1309</v>
      </c>
      <c r="K8677" t="str">
        <f>VLOOKUP($J8677,Ref!$D:$H,2,0)</f>
        <v xml:space="preserve">Kempston                                     </v>
      </c>
      <c r="L8677" t="str">
        <f>VLOOKUP($J8677,Ref!$D:$H,3,0)</f>
        <v>Kempston</v>
      </c>
      <c r="M8677" t="str">
        <f>VLOOKUP($J8677,Ref!$D:$H,4,0)</f>
        <v>Bedford Deanery</v>
      </c>
      <c r="N8677" t="str">
        <f>VLOOKUP($J8677,Ref!$D:$H,5,0)</f>
        <v>Archdeaconry of Bedford</v>
      </c>
      <c r="S8677">
        <v>500</v>
      </c>
    </row>
    <row r="8678" spans="1:19" x14ac:dyDescent="0.3">
      <c r="A8678">
        <v>2024</v>
      </c>
      <c r="C8678" t="str">
        <f>IF(GETPIVOTDATA("PS % recovery",Sheet4!$B$5,"Parish Name",K8678)&gt;99.949%,"OK","No")</f>
        <v>No</v>
      </c>
      <c r="D8678" t="e">
        <f>VLOOKUP(J8678,'Ref2'!C:E,3,0)</f>
        <v>#N/A</v>
      </c>
      <c r="F8678">
        <v>6</v>
      </c>
      <c r="I8678" t="e">
        <f>VLOOKUP(J8678,Ref!L:M,2,0)</f>
        <v>#N/A</v>
      </c>
      <c r="J8678" t="s">
        <v>1313</v>
      </c>
      <c r="K8678" t="str">
        <f>VLOOKUP($J8678,Ref!$D:$H,2,0)</f>
        <v xml:space="preserve">Kempston, The Church of the Transfiguration  </v>
      </c>
      <c r="L8678" t="str">
        <f>VLOOKUP($J8678,Ref!$D:$H,3,0)</f>
        <v>Kempston, The Church of the Transfiguration</v>
      </c>
      <c r="M8678" t="str">
        <f>VLOOKUP($J8678,Ref!$D:$H,4,0)</f>
        <v>Bedford Deanery</v>
      </c>
      <c r="N8678" t="str">
        <f>VLOOKUP($J8678,Ref!$D:$H,5,0)</f>
        <v>Archdeaconry of Bedford</v>
      </c>
      <c r="S8678">
        <v>1500</v>
      </c>
    </row>
    <row r="8679" spans="1:19" x14ac:dyDescent="0.3">
      <c r="A8679">
        <v>2024</v>
      </c>
      <c r="C8679" t="str">
        <f>IF(GETPIVOTDATA("PS % recovery",Sheet4!$B$5,"Parish Name",K8679)&gt;99.949%,"OK","No")</f>
        <v>OK</v>
      </c>
      <c r="D8679" t="e">
        <f>VLOOKUP(J8679,'Ref2'!C:E,3,0)</f>
        <v>#N/A</v>
      </c>
      <c r="F8679">
        <v>6</v>
      </c>
      <c r="I8679" t="e">
        <f>VLOOKUP(J8679,Ref!L:M,2,0)</f>
        <v>#N/A</v>
      </c>
      <c r="J8679" t="s">
        <v>1333</v>
      </c>
      <c r="K8679" t="str">
        <f>VLOOKUP($J8679,Ref!$D:$H,2,0)</f>
        <v xml:space="preserve">Marston Morteyne with Lidlington             </v>
      </c>
      <c r="L8679" t="str">
        <f>VLOOKUP($J8679,Ref!$D:$H,3,0)</f>
        <v>Marston Morteyne with Lidlington</v>
      </c>
      <c r="M8679" t="str">
        <f>VLOOKUP($J8679,Ref!$D:$H,4,0)</f>
        <v>Bedford Deanery</v>
      </c>
      <c r="N8679" t="str">
        <f>VLOOKUP($J8679,Ref!$D:$H,5,0)</f>
        <v>Archdeaconry of Bedford</v>
      </c>
      <c r="S8679">
        <v>2359.7600000000002</v>
      </c>
    </row>
    <row r="8680" spans="1:19" x14ac:dyDescent="0.3">
      <c r="A8680">
        <v>2024</v>
      </c>
      <c r="C8680" t="str">
        <f>IF(GETPIVOTDATA("PS % recovery",Sheet4!$B$5,"Parish Name",K8680)&gt;99.949%,"OK","No")</f>
        <v>OK</v>
      </c>
      <c r="D8680" t="e">
        <f>VLOOKUP(J8680,'Ref2'!C:E,3,0)</f>
        <v>#N/A</v>
      </c>
      <c r="F8680">
        <v>6</v>
      </c>
      <c r="I8680" t="e">
        <f>VLOOKUP(J8680,Ref!L:M,2,0)</f>
        <v>#N/A</v>
      </c>
      <c r="J8680" t="s">
        <v>1317</v>
      </c>
      <c r="K8680" t="str">
        <f>VLOOKUP($J8680,Ref!$D:$H,2,0)</f>
        <v xml:space="preserve">Renhold                                      </v>
      </c>
      <c r="L8680" t="str">
        <f>VLOOKUP($J8680,Ref!$D:$H,3,0)</f>
        <v>Renhold</v>
      </c>
      <c r="M8680" t="str">
        <f>VLOOKUP($J8680,Ref!$D:$H,4,0)</f>
        <v>Bedford Deanery</v>
      </c>
      <c r="N8680" t="str">
        <f>VLOOKUP($J8680,Ref!$D:$H,5,0)</f>
        <v>Archdeaconry of Bedford</v>
      </c>
    </row>
    <row r="8681" spans="1:19" x14ac:dyDescent="0.3">
      <c r="A8681">
        <v>2024</v>
      </c>
      <c r="C8681" t="str">
        <f>IF(GETPIVOTDATA("PS % recovery",Sheet4!$B$5,"Parish Name",K8681)&gt;99.949%,"OK","No")</f>
        <v>No</v>
      </c>
      <c r="D8681" t="e">
        <f>VLOOKUP(J8681,'Ref2'!C:E,3,0)</f>
        <v>#N/A</v>
      </c>
      <c r="F8681">
        <v>6</v>
      </c>
      <c r="I8681" t="e">
        <f>VLOOKUP(J8681,Ref!L:M,2,0)</f>
        <v>#N/A</v>
      </c>
      <c r="J8681" t="s">
        <v>1331</v>
      </c>
      <c r="K8681" t="str">
        <f>VLOOKUP($J8681,Ref!$D:$H,2,0)</f>
        <v xml:space="preserve">Wilshamstead                                 </v>
      </c>
      <c r="L8681" t="str">
        <f>VLOOKUP($J8681,Ref!$D:$H,3,0)</f>
        <v>Elstow Team Ministry</v>
      </c>
      <c r="M8681" t="str">
        <f>VLOOKUP($J8681,Ref!$D:$H,4,0)</f>
        <v>Bedford Deanery</v>
      </c>
      <c r="N8681" t="str">
        <f>VLOOKUP($J8681,Ref!$D:$H,5,0)</f>
        <v>Archdeaconry of Bedford</v>
      </c>
    </row>
    <row r="8682" spans="1:19" x14ac:dyDescent="0.3">
      <c r="A8682">
        <v>2024</v>
      </c>
      <c r="C8682" t="str">
        <f>IF(GETPIVOTDATA("PS % recovery",Sheet4!$B$5,"Parish Name",K8682)&gt;99.949%,"OK","No")</f>
        <v>OK</v>
      </c>
      <c r="D8682" t="str">
        <f>VLOOKUP(J8682,'Ref2'!C:E,3,0)</f>
        <v>LLF</v>
      </c>
      <c r="F8682">
        <v>6</v>
      </c>
      <c r="I8682" t="e">
        <f>VLOOKUP(J8682,Ref!L:M,2,0)</f>
        <v>#N/A</v>
      </c>
      <c r="J8682" t="s">
        <v>1335</v>
      </c>
      <c r="K8682" t="str">
        <f>VLOOKUP($J8682,Ref!$D:$H,2,0)</f>
        <v xml:space="preserve">Wootton                                      </v>
      </c>
      <c r="L8682" t="str">
        <f>VLOOKUP($J8682,Ref!$D:$H,3,0)</f>
        <v>Wootton</v>
      </c>
      <c r="M8682" t="str">
        <f>VLOOKUP($J8682,Ref!$D:$H,4,0)</f>
        <v>Bedford Deanery</v>
      </c>
      <c r="N8682" t="str">
        <f>VLOOKUP($J8682,Ref!$D:$H,5,0)</f>
        <v>Archdeaconry of Bedford</v>
      </c>
      <c r="S8682">
        <v>5000</v>
      </c>
    </row>
    <row r="8683" spans="1:19" x14ac:dyDescent="0.3">
      <c r="A8683">
        <v>2024</v>
      </c>
      <c r="C8683" t="str">
        <f>IF(GETPIVOTDATA("PS % recovery",Sheet4!$B$5,"Parish Name",K8683)&gt;99.949%,"OK","No")</f>
        <v>OK</v>
      </c>
      <c r="D8683" t="e">
        <f>VLOOKUP(J8683,'Ref2'!C:E,3,0)</f>
        <v>#N/A</v>
      </c>
      <c r="F8683">
        <v>6</v>
      </c>
      <c r="I8683" t="e">
        <f>VLOOKUP(J8683,Ref!L:M,2,0)</f>
        <v>#N/A</v>
      </c>
      <c r="J8683" t="s">
        <v>1337</v>
      </c>
      <c r="K8683" t="str">
        <f>VLOOKUP($J8683,Ref!$D:$H,2,0)</f>
        <v xml:space="preserve">Biggleswade                                  </v>
      </c>
      <c r="L8683" t="str">
        <f>VLOOKUP($J8683,Ref!$D:$H,3,0)</f>
        <v>Biggleswade</v>
      </c>
      <c r="M8683" t="str">
        <f>VLOOKUP($J8683,Ref!$D:$H,4,0)</f>
        <v xml:space="preserve">Biggleswade Deanery </v>
      </c>
      <c r="N8683" t="str">
        <f>VLOOKUP($J8683,Ref!$D:$H,5,0)</f>
        <v>Archdeaconry of Bedford</v>
      </c>
      <c r="S8683">
        <v>6404</v>
      </c>
    </row>
    <row r="8684" spans="1:19" x14ac:dyDescent="0.3">
      <c r="A8684">
        <v>2024</v>
      </c>
      <c r="C8684" t="str">
        <f>IF(GETPIVOTDATA("PS % recovery",Sheet4!$B$5,"Parish Name",K8684)&gt;99.949%,"OK","No")</f>
        <v>OK</v>
      </c>
      <c r="D8684" t="e">
        <f>VLOOKUP(J8684,'Ref2'!C:E,3,0)</f>
        <v>#N/A</v>
      </c>
      <c r="F8684">
        <v>6</v>
      </c>
      <c r="I8684" t="e">
        <f>VLOOKUP(J8684,Ref!L:M,2,0)</f>
        <v>#N/A</v>
      </c>
      <c r="J8684" t="s">
        <v>1339</v>
      </c>
      <c r="K8684" t="str">
        <f>VLOOKUP($J8684,Ref!$D:$H,2,0)</f>
        <v xml:space="preserve">Blunham                                      </v>
      </c>
      <c r="L8684" t="str">
        <f>VLOOKUP($J8684,Ref!$D:$H,3,0)</f>
        <v>The Riversmeet Benefice</v>
      </c>
      <c r="M8684" t="str">
        <f>VLOOKUP($J8684,Ref!$D:$H,4,0)</f>
        <v xml:space="preserve">Biggleswade Deanery </v>
      </c>
      <c r="N8684" t="str">
        <f>VLOOKUP($J8684,Ref!$D:$H,5,0)</f>
        <v>Archdeaconry of Bedford</v>
      </c>
      <c r="S8684">
        <v>1500</v>
      </c>
    </row>
    <row r="8685" spans="1:19" x14ac:dyDescent="0.3">
      <c r="A8685">
        <v>2024</v>
      </c>
      <c r="C8685" t="str">
        <f>IF(GETPIVOTDATA("PS % recovery",Sheet4!$B$5,"Parish Name",K8685)&gt;99.949%,"OK","No")</f>
        <v>No</v>
      </c>
      <c r="D8685" t="e">
        <f>VLOOKUP(J8685,'Ref2'!C:E,3,0)</f>
        <v>#N/A</v>
      </c>
      <c r="F8685">
        <v>6</v>
      </c>
      <c r="I8685" t="e">
        <f>VLOOKUP(J8685,Ref!L:M,2,0)</f>
        <v>#N/A</v>
      </c>
      <c r="J8685" t="s">
        <v>841</v>
      </c>
      <c r="K8685" t="str">
        <f>VLOOKUP($J8685,Ref!$D:$H,2,0)</f>
        <v xml:space="preserve">Caldecote, All Saints                        </v>
      </c>
      <c r="L8685" t="str">
        <f>VLOOKUP($J8685,Ref!$D:$H,3,0)</f>
        <v>Caldecote, Northill and Old Warden</v>
      </c>
      <c r="M8685" t="str">
        <f>VLOOKUP($J8685,Ref!$D:$H,4,0)</f>
        <v xml:space="preserve">Biggleswade Deanery </v>
      </c>
      <c r="N8685" t="str">
        <f>VLOOKUP($J8685,Ref!$D:$H,5,0)</f>
        <v>Archdeaconry of Bedford</v>
      </c>
    </row>
    <row r="8686" spans="1:19" x14ac:dyDescent="0.3">
      <c r="A8686">
        <v>2024</v>
      </c>
      <c r="C8686" t="str">
        <f>IF(GETPIVOTDATA("PS % recovery",Sheet4!$B$5,"Parish Name",K8686)&gt;99.949%,"OK","No")</f>
        <v>OK</v>
      </c>
      <c r="D8686" t="e">
        <f>VLOOKUP(J8686,'Ref2'!C:E,3,0)</f>
        <v>#N/A</v>
      </c>
      <c r="F8686">
        <v>6</v>
      </c>
      <c r="I8686" t="e">
        <f>VLOOKUP(J8686,Ref!L:M,2,0)</f>
        <v>#N/A</v>
      </c>
      <c r="J8686" t="s">
        <v>1346</v>
      </c>
      <c r="K8686" t="str">
        <f>VLOOKUP($J8686,Ref!$D:$H,2,0)</f>
        <v xml:space="preserve">Cockayne Hatley                              </v>
      </c>
      <c r="L8686" t="str">
        <f>VLOOKUP($J8686,Ref!$D:$H,3,0)</f>
        <v>Potton with Sutton and Cockayne Hatley</v>
      </c>
      <c r="M8686" t="str">
        <f>VLOOKUP($J8686,Ref!$D:$H,4,0)</f>
        <v xml:space="preserve">Biggleswade Deanery </v>
      </c>
      <c r="N8686" t="str">
        <f>VLOOKUP($J8686,Ref!$D:$H,5,0)</f>
        <v>Archdeaconry of Bedford</v>
      </c>
      <c r="S8686">
        <v>250</v>
      </c>
    </row>
    <row r="8687" spans="1:19" x14ac:dyDescent="0.3">
      <c r="A8687">
        <v>2024</v>
      </c>
      <c r="C8687" t="str">
        <f>IF(GETPIVOTDATA("PS % recovery",Sheet4!$B$5,"Parish Name",K8687)&gt;99.949%,"OK","No")</f>
        <v>OK</v>
      </c>
      <c r="D8687" t="e">
        <f>VLOOKUP(J8687,'Ref2'!C:E,3,0)</f>
        <v>#N/A</v>
      </c>
      <c r="F8687">
        <v>6</v>
      </c>
      <c r="I8687" t="e">
        <f>VLOOKUP(J8687,Ref!L:M,2,0)</f>
        <v>#N/A</v>
      </c>
      <c r="J8687" t="s">
        <v>1352</v>
      </c>
      <c r="K8687" t="str">
        <f>VLOOKUP($J8687,Ref!$D:$H,2,0)</f>
        <v xml:space="preserve">Cople                                        </v>
      </c>
      <c r="L8687" t="str">
        <f>VLOOKUP($J8687,Ref!$D:$H,3,0)</f>
        <v>Cople, Moggerhanger and Willington</v>
      </c>
      <c r="M8687" t="str">
        <f>VLOOKUP($J8687,Ref!$D:$H,4,0)</f>
        <v xml:space="preserve">Biggleswade Deanery </v>
      </c>
      <c r="N8687" t="str">
        <f>VLOOKUP($J8687,Ref!$D:$H,5,0)</f>
        <v>Archdeaconry of Bedford</v>
      </c>
      <c r="S8687">
        <v>500</v>
      </c>
    </row>
    <row r="8688" spans="1:19" x14ac:dyDescent="0.3">
      <c r="A8688">
        <v>2024</v>
      </c>
      <c r="C8688" t="str">
        <f>IF(GETPIVOTDATA("PS % recovery",Sheet4!$B$5,"Parish Name",K8688)&gt;99.949%,"OK","No")</f>
        <v>No</v>
      </c>
      <c r="D8688" t="e">
        <f>VLOOKUP(J8688,'Ref2'!C:E,3,0)</f>
        <v>#N/A</v>
      </c>
      <c r="F8688">
        <v>6</v>
      </c>
      <c r="I8688" t="e">
        <f>VLOOKUP(J8688,Ref!L:M,2,0)</f>
        <v>#N/A</v>
      </c>
      <c r="J8688" t="s">
        <v>1358</v>
      </c>
      <c r="K8688" t="str">
        <f>VLOOKUP($J8688,Ref!$D:$H,2,0)</f>
        <v xml:space="preserve">Dunton                                       </v>
      </c>
      <c r="L8688" t="str">
        <f>VLOOKUP($J8688,Ref!$D:$H,3,0)</f>
        <v>Dunton with Wrestlingworth and Eyeworth</v>
      </c>
      <c r="M8688" t="str">
        <f>VLOOKUP($J8688,Ref!$D:$H,4,0)</f>
        <v xml:space="preserve">Biggleswade Deanery </v>
      </c>
      <c r="N8688" t="str">
        <f>VLOOKUP($J8688,Ref!$D:$H,5,0)</f>
        <v>Archdeaconry of Bedford</v>
      </c>
      <c r="S8688">
        <v>750</v>
      </c>
    </row>
    <row r="8689" spans="1:19" x14ac:dyDescent="0.3">
      <c r="A8689">
        <v>2024</v>
      </c>
      <c r="C8689" t="str">
        <f>IF(GETPIVOTDATA("PS % recovery",Sheet4!$B$5,"Parish Name",K8689)&gt;99.949%,"OK","No")</f>
        <v>OK</v>
      </c>
      <c r="D8689" t="str">
        <f>VLOOKUP(J8689,'Ref2'!C:E,3,0)</f>
        <v>LLF</v>
      </c>
      <c r="F8689">
        <v>6</v>
      </c>
      <c r="I8689" t="e">
        <f>VLOOKUP(J8689,Ref!L:M,2,0)</f>
        <v>#N/A</v>
      </c>
      <c r="J8689" t="s">
        <v>1364</v>
      </c>
      <c r="K8689" t="str">
        <f>VLOOKUP($J8689,Ref!$D:$H,2,0)</f>
        <v xml:space="preserve">Eaton Socon                                  </v>
      </c>
      <c r="L8689" t="str">
        <f>VLOOKUP($J8689,Ref!$D:$H,3,0)</f>
        <v>Eaton Socon</v>
      </c>
      <c r="M8689" t="str">
        <f>VLOOKUP($J8689,Ref!$D:$H,4,0)</f>
        <v xml:space="preserve">Biggleswade Deanery </v>
      </c>
      <c r="N8689" t="str">
        <f>VLOOKUP($J8689,Ref!$D:$H,5,0)</f>
        <v>Archdeaconry of Bedford</v>
      </c>
      <c r="S8689">
        <v>6740</v>
      </c>
    </row>
    <row r="8690" spans="1:19" x14ac:dyDescent="0.3">
      <c r="A8690">
        <v>2024</v>
      </c>
      <c r="C8690" t="str">
        <f>IF(GETPIVOTDATA("PS % recovery",Sheet4!$B$5,"Parish Name",K8690)&gt;99.949%,"OK","No")</f>
        <v>No</v>
      </c>
      <c r="D8690" t="e">
        <f>VLOOKUP(J8690,'Ref2'!C:E,3,0)</f>
        <v>#N/A</v>
      </c>
      <c r="F8690">
        <v>6</v>
      </c>
      <c r="I8690" t="e">
        <f>VLOOKUP(J8690,Ref!L:M,2,0)</f>
        <v>#N/A</v>
      </c>
      <c r="J8690" t="s">
        <v>1362</v>
      </c>
      <c r="K8690" t="str">
        <f>VLOOKUP($J8690,Ref!$D:$H,2,0)</f>
        <v xml:space="preserve">Eyeworth                                     </v>
      </c>
      <c r="L8690" t="str">
        <f>VLOOKUP($J8690,Ref!$D:$H,3,0)</f>
        <v>Dunton with Wrestlingworth and Eyeworth</v>
      </c>
      <c r="M8690" t="str">
        <f>VLOOKUP($J8690,Ref!$D:$H,4,0)</f>
        <v xml:space="preserve">Biggleswade Deanery </v>
      </c>
      <c r="N8690" t="str">
        <f>VLOOKUP($J8690,Ref!$D:$H,5,0)</f>
        <v>Archdeaconry of Bedford</v>
      </c>
      <c r="S8690">
        <v>125</v>
      </c>
    </row>
    <row r="8691" spans="1:19" x14ac:dyDescent="0.3">
      <c r="A8691">
        <v>2024</v>
      </c>
      <c r="C8691" t="str">
        <f>IF(GETPIVOTDATA("PS % recovery",Sheet4!$B$5,"Parish Name",K8691)&gt;99.949%,"OK","No")</f>
        <v>OK</v>
      </c>
      <c r="D8691" t="e">
        <f>VLOOKUP(J8691,'Ref2'!C:E,3,0)</f>
        <v>#N/A</v>
      </c>
      <c r="F8691">
        <v>6</v>
      </c>
      <c r="I8691" t="e">
        <f>VLOOKUP(J8691,Ref!L:M,2,0)</f>
        <v>#N/A</v>
      </c>
      <c r="J8691" t="s">
        <v>1366</v>
      </c>
      <c r="K8691" t="str">
        <f>VLOOKUP($J8691,Ref!$D:$H,2,0)</f>
        <v xml:space="preserve">Great Barford                                </v>
      </c>
      <c r="L8691" t="str">
        <f>VLOOKUP($J8691,Ref!$D:$H,3,0)</f>
        <v>The Riversmeet Benefice</v>
      </c>
      <c r="M8691" t="str">
        <f>VLOOKUP($J8691,Ref!$D:$H,4,0)</f>
        <v xml:space="preserve">Biggleswade Deanery </v>
      </c>
      <c r="N8691" t="str">
        <f>VLOOKUP($J8691,Ref!$D:$H,5,0)</f>
        <v>Archdeaconry of Bedford</v>
      </c>
      <c r="S8691">
        <v>1682</v>
      </c>
    </row>
    <row r="8692" spans="1:19" x14ac:dyDescent="0.3">
      <c r="A8692">
        <v>2024</v>
      </c>
      <c r="C8692" t="str">
        <f>IF(GETPIVOTDATA("PS % recovery",Sheet4!$B$5,"Parish Name",K8692)&gt;99.949%,"OK","No")</f>
        <v>No</v>
      </c>
      <c r="D8692" t="e">
        <f>VLOOKUP(J8692,'Ref2'!C:E,3,0)</f>
        <v>#N/A</v>
      </c>
      <c r="F8692">
        <v>6</v>
      </c>
      <c r="I8692" t="e">
        <f>VLOOKUP(J8692,Ref!L:M,2,0)</f>
        <v>#N/A</v>
      </c>
      <c r="J8692" t="s">
        <v>1356</v>
      </c>
      <c r="K8692" t="str">
        <f>VLOOKUP($J8692,Ref!$D:$H,2,0)</f>
        <v xml:space="preserve">Moggerhanger                                 </v>
      </c>
      <c r="L8692" t="str">
        <f>VLOOKUP($J8692,Ref!$D:$H,3,0)</f>
        <v>Cople, Moggerhanger and Willington</v>
      </c>
      <c r="M8692" t="str">
        <f>VLOOKUP($J8692,Ref!$D:$H,4,0)</f>
        <v xml:space="preserve">Biggleswade Deanery </v>
      </c>
      <c r="N8692" t="str">
        <f>VLOOKUP($J8692,Ref!$D:$H,5,0)</f>
        <v>Archdeaconry of Bedford</v>
      </c>
      <c r="S8692">
        <v>800</v>
      </c>
    </row>
    <row r="8693" spans="1:19" x14ac:dyDescent="0.3">
      <c r="A8693">
        <v>2024</v>
      </c>
      <c r="C8693" t="str">
        <f>IF(GETPIVOTDATA("PS % recovery",Sheet4!$B$5,"Parish Name",K8693)&gt;99.949%,"OK","No")</f>
        <v>OK</v>
      </c>
      <c r="D8693" t="e">
        <f>VLOOKUP(J8693,'Ref2'!C:E,3,0)</f>
        <v>#N/A</v>
      </c>
      <c r="F8693">
        <v>6</v>
      </c>
      <c r="I8693" t="e">
        <f>VLOOKUP(J8693,Ref!L:M,2,0)</f>
        <v>#N/A</v>
      </c>
      <c r="J8693" t="s">
        <v>842</v>
      </c>
      <c r="K8693" t="str">
        <f>VLOOKUP($J8693,Ref!$D:$H,2,0)</f>
        <v xml:space="preserve">Northill                                     </v>
      </c>
      <c r="L8693" t="str">
        <f>VLOOKUP($J8693,Ref!$D:$H,3,0)</f>
        <v>Caldecote, Northill and Old Warden</v>
      </c>
      <c r="M8693" t="str">
        <f>VLOOKUP($J8693,Ref!$D:$H,4,0)</f>
        <v xml:space="preserve">Biggleswade Deanery </v>
      </c>
      <c r="N8693" t="str">
        <f>VLOOKUP($J8693,Ref!$D:$H,5,0)</f>
        <v>Archdeaconry of Bedford</v>
      </c>
      <c r="S8693">
        <v>5327</v>
      </c>
    </row>
    <row r="8694" spans="1:19" x14ac:dyDescent="0.3">
      <c r="A8694">
        <v>2024</v>
      </c>
      <c r="C8694" t="str">
        <f>IF(GETPIVOTDATA("PS % recovery",Sheet4!$B$5,"Parish Name",K8694)&gt;99.949%,"OK","No")</f>
        <v>OK</v>
      </c>
      <c r="D8694" t="e">
        <f>VLOOKUP(J8694,'Ref2'!C:E,3,0)</f>
        <v>#N/A</v>
      </c>
      <c r="F8694">
        <v>6</v>
      </c>
      <c r="I8694" t="e">
        <f>VLOOKUP(J8694,Ref!L:M,2,0)</f>
        <v>#N/A</v>
      </c>
      <c r="J8694" t="s">
        <v>844</v>
      </c>
      <c r="K8694" t="str">
        <f>VLOOKUP($J8694,Ref!$D:$H,2,0)</f>
        <v xml:space="preserve">Old Warden                                   </v>
      </c>
      <c r="L8694" t="str">
        <f>VLOOKUP($J8694,Ref!$D:$H,3,0)</f>
        <v>Caldecote, Northill and Old Warden</v>
      </c>
      <c r="M8694" t="str">
        <f>VLOOKUP($J8694,Ref!$D:$H,4,0)</f>
        <v xml:space="preserve">Biggleswade Deanery </v>
      </c>
      <c r="N8694" t="str">
        <f>VLOOKUP($J8694,Ref!$D:$H,5,0)</f>
        <v>Archdeaconry of Bedford</v>
      </c>
      <c r="S8694">
        <v>567</v>
      </c>
    </row>
    <row r="8695" spans="1:19" x14ac:dyDescent="0.3">
      <c r="A8695">
        <v>2024</v>
      </c>
      <c r="C8695" t="str">
        <f>IF(GETPIVOTDATA("PS % recovery",Sheet4!$B$5,"Parish Name",K8695)&gt;99.949%,"OK","No")</f>
        <v>No</v>
      </c>
      <c r="D8695" t="e">
        <f>VLOOKUP(J8695,'Ref2'!C:E,3,0)</f>
        <v>#N/A</v>
      </c>
      <c r="F8695">
        <v>6</v>
      </c>
      <c r="I8695" t="e">
        <f>VLOOKUP(J8695,Ref!L:M,2,0)</f>
        <v>#N/A</v>
      </c>
      <c r="J8695" t="s">
        <v>1348</v>
      </c>
      <c r="K8695" t="str">
        <f>VLOOKUP($J8695,Ref!$D:$H,2,0)</f>
        <v xml:space="preserve">Potton                                       </v>
      </c>
      <c r="L8695" t="str">
        <f>VLOOKUP($J8695,Ref!$D:$H,3,0)</f>
        <v>Potton with Sutton and Cockayne Hatley</v>
      </c>
      <c r="M8695" t="str">
        <f>VLOOKUP($J8695,Ref!$D:$H,4,0)</f>
        <v xml:space="preserve">Biggleswade Deanery </v>
      </c>
      <c r="N8695" t="str">
        <f>VLOOKUP($J8695,Ref!$D:$H,5,0)</f>
        <v>Archdeaconry of Bedford</v>
      </c>
      <c r="S8695">
        <v>3000</v>
      </c>
    </row>
    <row r="8696" spans="1:19" x14ac:dyDescent="0.3">
      <c r="A8696">
        <v>2024</v>
      </c>
      <c r="C8696" t="str">
        <f>IF(GETPIVOTDATA("PS % recovery",Sheet4!$B$5,"Parish Name",K8696)&gt;99.949%,"OK","No")</f>
        <v>OK</v>
      </c>
      <c r="D8696" t="e">
        <f>VLOOKUP(J8696,'Ref2'!C:E,3,0)</f>
        <v>#N/A</v>
      </c>
      <c r="F8696">
        <v>6</v>
      </c>
      <c r="I8696" t="e">
        <f>VLOOKUP(J8696,Ref!L:M,2,0)</f>
        <v>#N/A</v>
      </c>
      <c r="J8696" t="s">
        <v>1368</v>
      </c>
      <c r="K8696" t="str">
        <f>VLOOKUP($J8696,Ref!$D:$H,2,0)</f>
        <v xml:space="preserve">Roxton                                       </v>
      </c>
      <c r="L8696" t="str">
        <f>VLOOKUP($J8696,Ref!$D:$H,3,0)</f>
        <v>The Riversmeet Benefice</v>
      </c>
      <c r="M8696" t="str">
        <f>VLOOKUP($J8696,Ref!$D:$H,4,0)</f>
        <v xml:space="preserve">Biggleswade Deanery </v>
      </c>
      <c r="N8696" t="str">
        <f>VLOOKUP($J8696,Ref!$D:$H,5,0)</f>
        <v>Archdeaconry of Bedford</v>
      </c>
      <c r="S8696">
        <v>1108</v>
      </c>
    </row>
    <row r="8697" spans="1:19" x14ac:dyDescent="0.3">
      <c r="A8697">
        <v>2024</v>
      </c>
      <c r="C8697" t="str">
        <f>IF(GETPIVOTDATA("PS % recovery",Sheet4!$B$5,"Parish Name",K8697)&gt;99.949%,"OK","No")</f>
        <v>No</v>
      </c>
      <c r="D8697" t="e">
        <f>VLOOKUP(J8697,'Ref2'!C:E,3,0)</f>
        <v>#N/A</v>
      </c>
      <c r="F8697">
        <v>6</v>
      </c>
      <c r="I8697" t="e">
        <f>VLOOKUP(J8697,Ref!L:M,2,0)</f>
        <v>#N/A</v>
      </c>
      <c r="J8697" t="s">
        <v>846</v>
      </c>
      <c r="K8697" t="str">
        <f>VLOOKUP($J8697,Ref!$D:$H,2,0)</f>
        <v xml:space="preserve">Sandy                                        </v>
      </c>
      <c r="L8697" t="str">
        <f>VLOOKUP($J8697,Ref!$D:$H,3,0)</f>
        <v>Sandy</v>
      </c>
      <c r="M8697" t="str">
        <f>VLOOKUP($J8697,Ref!$D:$H,4,0)</f>
        <v xml:space="preserve">Biggleswade Deanery </v>
      </c>
      <c r="N8697" t="str">
        <f>VLOOKUP($J8697,Ref!$D:$H,5,0)</f>
        <v>Archdeaconry of Bedford</v>
      </c>
      <c r="S8697">
        <v>2000</v>
      </c>
    </row>
    <row r="8698" spans="1:19" x14ac:dyDescent="0.3">
      <c r="A8698">
        <v>2024</v>
      </c>
      <c r="C8698" t="str">
        <f>IF(GETPIVOTDATA("PS % recovery",Sheet4!$B$5,"Parish Name",K8698)&gt;99.949%,"OK","No")</f>
        <v>OK</v>
      </c>
      <c r="D8698" t="e">
        <f>VLOOKUP(J8698,'Ref2'!C:E,3,0)</f>
        <v>#N/A</v>
      </c>
      <c r="F8698">
        <v>6</v>
      </c>
      <c r="I8698" t="e">
        <f>VLOOKUP(J8698,Ref!L:M,2,0)</f>
        <v>#N/A</v>
      </c>
      <c r="J8698" t="s">
        <v>1350</v>
      </c>
      <c r="K8698" t="str">
        <f>VLOOKUP($J8698,Ref!$D:$H,2,0)</f>
        <v xml:space="preserve">Sutton                                       </v>
      </c>
      <c r="L8698" t="str">
        <f>VLOOKUP($J8698,Ref!$D:$H,3,0)</f>
        <v>Potton with Sutton and Cockayne Hatley</v>
      </c>
      <c r="M8698" t="str">
        <f>VLOOKUP($J8698,Ref!$D:$H,4,0)</f>
        <v xml:space="preserve">Biggleswade Deanery </v>
      </c>
      <c r="N8698" t="str">
        <f>VLOOKUP($J8698,Ref!$D:$H,5,0)</f>
        <v>Archdeaconry of Bedford</v>
      </c>
    </row>
    <row r="8699" spans="1:19" x14ac:dyDescent="0.3">
      <c r="A8699">
        <v>2024</v>
      </c>
      <c r="C8699" t="str">
        <f>IF(GETPIVOTDATA("PS % recovery",Sheet4!$B$5,"Parish Name",K8699)&gt;99.949%,"OK","No")</f>
        <v>No</v>
      </c>
      <c r="D8699" t="e">
        <f>VLOOKUP(J8699,'Ref2'!C:E,3,0)</f>
        <v>#N/A</v>
      </c>
      <c r="F8699">
        <v>6</v>
      </c>
      <c r="I8699" t="e">
        <f>VLOOKUP(J8699,Ref!L:M,2,0)</f>
        <v>#N/A</v>
      </c>
      <c r="J8699" t="s">
        <v>1341</v>
      </c>
      <c r="K8699" t="str">
        <f>VLOOKUP($J8699,Ref!$D:$H,2,0)</f>
        <v xml:space="preserve">Tempsford with Little Barford                </v>
      </c>
      <c r="L8699" t="str">
        <f>VLOOKUP($J8699,Ref!$D:$H,3,0)</f>
        <v>The Riversmeet Benefice</v>
      </c>
      <c r="M8699" t="str">
        <f>VLOOKUP($J8699,Ref!$D:$H,4,0)</f>
        <v xml:space="preserve">Biggleswade Deanery </v>
      </c>
      <c r="N8699" t="str">
        <f>VLOOKUP($J8699,Ref!$D:$H,5,0)</f>
        <v>Archdeaconry of Bedford</v>
      </c>
    </row>
    <row r="8700" spans="1:19" x14ac:dyDescent="0.3">
      <c r="A8700">
        <v>2024</v>
      </c>
      <c r="C8700" t="str">
        <f>IF(GETPIVOTDATA("PS % recovery",Sheet4!$B$5,"Parish Name",K8700)&gt;99.949%,"OK","No")</f>
        <v>OK</v>
      </c>
      <c r="D8700" t="e">
        <f>VLOOKUP(J8700,'Ref2'!C:E,3,0)</f>
        <v>#N/A</v>
      </c>
      <c r="F8700">
        <v>6</v>
      </c>
      <c r="I8700" t="e">
        <f>VLOOKUP(J8700,Ref!L:M,2,0)</f>
        <v>#N/A</v>
      </c>
      <c r="J8700" t="s">
        <v>1354</v>
      </c>
      <c r="K8700" t="str">
        <f>VLOOKUP($J8700,Ref!$D:$H,2,0)</f>
        <v xml:space="preserve">Willington                                   </v>
      </c>
      <c r="L8700" t="str">
        <f>VLOOKUP($J8700,Ref!$D:$H,3,0)</f>
        <v>Cople, Moggerhanger and Willington</v>
      </c>
      <c r="M8700" t="str">
        <f>VLOOKUP($J8700,Ref!$D:$H,4,0)</f>
        <v xml:space="preserve">Biggleswade Deanery </v>
      </c>
      <c r="N8700" t="str">
        <f>VLOOKUP($J8700,Ref!$D:$H,5,0)</f>
        <v>Archdeaconry of Bedford</v>
      </c>
      <c r="S8700">
        <v>1800</v>
      </c>
    </row>
    <row r="8701" spans="1:19" x14ac:dyDescent="0.3">
      <c r="A8701">
        <v>2024</v>
      </c>
      <c r="C8701" t="str">
        <f>IF(GETPIVOTDATA("PS % recovery",Sheet4!$B$5,"Parish Name",K8701)&gt;99.949%,"OK","No")</f>
        <v>No</v>
      </c>
      <c r="D8701" t="e">
        <f>VLOOKUP(J8701,'Ref2'!C:E,3,0)</f>
        <v>#N/A</v>
      </c>
      <c r="F8701">
        <v>6</v>
      </c>
      <c r="I8701" t="e">
        <f>VLOOKUP(J8701,Ref!L:M,2,0)</f>
        <v>#N/A</v>
      </c>
      <c r="J8701" t="s">
        <v>1360</v>
      </c>
      <c r="K8701" t="str">
        <f>VLOOKUP($J8701,Ref!$D:$H,2,0)</f>
        <v xml:space="preserve">Wrestlingworth                               </v>
      </c>
      <c r="L8701" t="str">
        <f>VLOOKUP($J8701,Ref!$D:$H,3,0)</f>
        <v>Dunton with Wrestlingworth and Eyeworth</v>
      </c>
      <c r="M8701" t="str">
        <f>VLOOKUP($J8701,Ref!$D:$H,4,0)</f>
        <v xml:space="preserve">Biggleswade Deanery </v>
      </c>
      <c r="N8701" t="str">
        <f>VLOOKUP($J8701,Ref!$D:$H,5,0)</f>
        <v>Archdeaconry of Bedford</v>
      </c>
      <c r="S8701">
        <v>3404</v>
      </c>
    </row>
    <row r="8702" spans="1:19" x14ac:dyDescent="0.3">
      <c r="A8702">
        <v>2024</v>
      </c>
      <c r="C8702" t="str">
        <f>IF(GETPIVOTDATA("PS % recovery",Sheet4!$B$5,"Parish Name",K8702)&gt;99.949%,"OK","No")</f>
        <v>OK</v>
      </c>
      <c r="D8702" t="e">
        <f>VLOOKUP(J8702,'Ref2'!C:E,3,0)</f>
        <v>#N/A</v>
      </c>
      <c r="F8702">
        <v>6</v>
      </c>
      <c r="I8702" t="e">
        <f>VLOOKUP(J8702,Ref!L:M,2,0)</f>
        <v>#N/A</v>
      </c>
      <c r="J8702" t="s">
        <v>1371</v>
      </c>
      <c r="K8702" t="str">
        <f>VLOOKUP($J8702,Ref!$D:$H,2,0)</f>
        <v xml:space="preserve">Billington                                   </v>
      </c>
      <c r="L8702" t="str">
        <f>VLOOKUP($J8702,Ref!$D:$H,3,0)</f>
        <v>Ouzel Valley Team Ministry</v>
      </c>
      <c r="M8702" t="str">
        <f>VLOOKUP($J8702,Ref!$D:$H,4,0)</f>
        <v>Dunstable Deanery</v>
      </c>
      <c r="N8702" t="str">
        <f>VLOOKUP($J8702,Ref!$D:$H,5,0)</f>
        <v>Archdeaconry of Bedford</v>
      </c>
      <c r="S8702">
        <v>310</v>
      </c>
    </row>
    <row r="8703" spans="1:19" x14ac:dyDescent="0.3">
      <c r="A8703">
        <v>2024</v>
      </c>
      <c r="C8703" t="str">
        <f>IF(GETPIVOTDATA("PS % recovery",Sheet4!$B$5,"Parish Name",K8703)&gt;99.949%,"OK","No")</f>
        <v>No</v>
      </c>
      <c r="D8703" t="e">
        <f>VLOOKUP(J8703,'Ref2'!C:E,3,0)</f>
        <v>#N/A</v>
      </c>
      <c r="F8703">
        <v>6</v>
      </c>
      <c r="I8703" t="e">
        <f>VLOOKUP(J8703,Ref!L:M,2,0)</f>
        <v>#N/A</v>
      </c>
      <c r="J8703" t="s">
        <v>1380</v>
      </c>
      <c r="K8703" t="str">
        <f>VLOOKUP($J8703,Ref!$D:$H,2,0)</f>
        <v xml:space="preserve">Chalgrave                                    </v>
      </c>
      <c r="L8703" t="str">
        <f>VLOOKUP($J8703,Ref!$D:$H,3,0)</f>
        <v>Toddington and Chalgrave</v>
      </c>
      <c r="M8703" t="str">
        <f>VLOOKUP($J8703,Ref!$D:$H,4,0)</f>
        <v>Dunstable Deanery</v>
      </c>
      <c r="N8703" t="str">
        <f>VLOOKUP($J8703,Ref!$D:$H,5,0)</f>
        <v>Archdeaconry of Bedford</v>
      </c>
    </row>
    <row r="8704" spans="1:19" x14ac:dyDescent="0.3">
      <c r="A8704">
        <v>2024</v>
      </c>
      <c r="C8704" t="str">
        <f>IF(GETPIVOTDATA("PS % recovery",Sheet4!$B$5,"Parish Name",K8704)&gt;99.949%,"OK","No")</f>
        <v>OK</v>
      </c>
      <c r="D8704" t="e">
        <f>VLOOKUP(J8704,'Ref2'!C:E,3,0)</f>
        <v>#N/A</v>
      </c>
      <c r="F8704">
        <v>6</v>
      </c>
      <c r="I8704" t="e">
        <f>VLOOKUP(J8704,Ref!L:M,2,0)</f>
        <v>#N/A</v>
      </c>
      <c r="J8704" t="s">
        <v>1384</v>
      </c>
      <c r="K8704" t="str">
        <f>VLOOKUP($J8704,Ref!$D:$H,2,0)</f>
        <v xml:space="preserve">Dunstable                                    </v>
      </c>
      <c r="L8704" t="str">
        <f>VLOOKUP($J8704,Ref!$D:$H,3,0)</f>
        <v>Dunstable Team Ministry</v>
      </c>
      <c r="M8704" t="str">
        <f>VLOOKUP($J8704,Ref!$D:$H,4,0)</f>
        <v>Dunstable Deanery</v>
      </c>
      <c r="N8704" t="str">
        <f>VLOOKUP($J8704,Ref!$D:$H,5,0)</f>
        <v>Archdeaconry of Bedford</v>
      </c>
      <c r="S8704">
        <v>12489.5</v>
      </c>
    </row>
    <row r="8705" spans="1:19" x14ac:dyDescent="0.3">
      <c r="A8705">
        <v>2024</v>
      </c>
      <c r="C8705" t="str">
        <f>IF(GETPIVOTDATA("PS % recovery",Sheet4!$B$5,"Parish Name",K8705)&gt;99.949%,"OK","No")</f>
        <v>OK</v>
      </c>
      <c r="D8705" t="e">
        <f>VLOOKUP(J8705,'Ref2'!C:E,3,0)</f>
        <v>#N/A</v>
      </c>
      <c r="F8705">
        <v>6</v>
      </c>
      <c r="I8705" t="e">
        <f>VLOOKUP(J8705,Ref!L:M,2,0)</f>
        <v>#N/A</v>
      </c>
      <c r="J8705" t="s">
        <v>1386</v>
      </c>
      <c r="K8705" t="str">
        <f>VLOOKUP($J8705,Ref!$D:$H,2,0)</f>
        <v xml:space="preserve">Eaton Bray with Edlesborough                 </v>
      </c>
      <c r="L8705" t="str">
        <f>VLOOKUP($J8705,Ref!$D:$H,3,0)</f>
        <v>Eaton Bray with Edlesborough</v>
      </c>
      <c r="M8705" t="str">
        <f>VLOOKUP($J8705,Ref!$D:$H,4,0)</f>
        <v>Dunstable Deanery</v>
      </c>
      <c r="N8705" t="str">
        <f>VLOOKUP($J8705,Ref!$D:$H,5,0)</f>
        <v>Archdeaconry of Bedford</v>
      </c>
      <c r="S8705">
        <v>5605</v>
      </c>
    </row>
    <row r="8706" spans="1:19" x14ac:dyDescent="0.3">
      <c r="A8706">
        <v>2024</v>
      </c>
      <c r="C8706" t="str">
        <f>IF(GETPIVOTDATA("PS % recovery",Sheet4!$B$5,"Parish Name",K8706)&gt;99.949%,"OK","No")</f>
        <v>No</v>
      </c>
      <c r="D8706" t="e">
        <f>VLOOKUP(J8706,'Ref2'!C:E,3,0)</f>
        <v>#N/A</v>
      </c>
      <c r="F8706">
        <v>6</v>
      </c>
      <c r="I8706" t="e">
        <f>VLOOKUP(J8706,Ref!L:M,2,0)</f>
        <v>#N/A</v>
      </c>
      <c r="J8706" t="s">
        <v>1388</v>
      </c>
      <c r="K8706" t="str">
        <f>VLOOKUP($J8706,Ref!$D:$H,2,0)</f>
        <v xml:space="preserve">Heath and Reach with Egginton                </v>
      </c>
      <c r="L8706" t="str">
        <f>VLOOKUP($J8706,Ref!$D:$H,3,0)</f>
        <v>Ouzel Valley Team Ministry</v>
      </c>
      <c r="M8706" t="str">
        <f>VLOOKUP($J8706,Ref!$D:$H,4,0)</f>
        <v>Dunstable Deanery</v>
      </c>
      <c r="N8706" t="str">
        <f>VLOOKUP($J8706,Ref!$D:$H,5,0)</f>
        <v>Archdeaconry of Bedford</v>
      </c>
      <c r="S8706">
        <v>4390.95</v>
      </c>
    </row>
    <row r="8707" spans="1:19" x14ac:dyDescent="0.3">
      <c r="A8707">
        <v>2024</v>
      </c>
      <c r="C8707" t="str">
        <f>IF(GETPIVOTDATA("PS % recovery",Sheet4!$B$5,"Parish Name",K8707)&gt;99.949%,"OK","No")</f>
        <v>OK</v>
      </c>
      <c r="D8707" t="e">
        <f>VLOOKUP(J8707,'Ref2'!C:E,3,0)</f>
        <v>#N/A</v>
      </c>
      <c r="F8707">
        <v>6</v>
      </c>
      <c r="I8707" t="e">
        <f>VLOOKUP(J8707,Ref!L:M,2,0)</f>
        <v>#N/A</v>
      </c>
      <c r="J8707" t="s">
        <v>1373</v>
      </c>
      <c r="K8707" t="str">
        <f>VLOOKUP($J8707,Ref!$D:$H,2,0)</f>
        <v xml:space="preserve">Hockliffe                                    </v>
      </c>
      <c r="L8707" t="str">
        <f>VLOOKUP($J8707,Ref!$D:$H,3,0)</f>
        <v>Ouzel Valley Team Ministry</v>
      </c>
      <c r="M8707" t="str">
        <f>VLOOKUP($J8707,Ref!$D:$H,4,0)</f>
        <v>Dunstable Deanery</v>
      </c>
      <c r="N8707" t="str">
        <f>VLOOKUP($J8707,Ref!$D:$H,5,0)</f>
        <v>Archdeaconry of Bedford</v>
      </c>
      <c r="S8707">
        <v>2231</v>
      </c>
    </row>
    <row r="8708" spans="1:19" x14ac:dyDescent="0.3">
      <c r="A8708">
        <v>2024</v>
      </c>
      <c r="C8708" t="str">
        <f>IF(GETPIVOTDATA("PS % recovery",Sheet4!$B$5,"Parish Name",K8708)&gt;99.949%,"OK","No")</f>
        <v>No</v>
      </c>
      <c r="D8708" t="e">
        <f>VLOOKUP(J8708,'Ref2'!C:E,3,0)</f>
        <v>#N/A</v>
      </c>
      <c r="F8708">
        <v>6</v>
      </c>
      <c r="I8708" t="e">
        <f>VLOOKUP(J8708,Ref!L:M,2,0)</f>
        <v>#N/A</v>
      </c>
      <c r="J8708" t="s">
        <v>1390</v>
      </c>
      <c r="K8708" t="str">
        <f>VLOOKUP($J8708,Ref!$D:$H,2,0)</f>
        <v xml:space="preserve">Houghton Regis                               </v>
      </c>
      <c r="L8708" t="str">
        <f>VLOOKUP($J8708,Ref!$D:$H,3,0)</f>
        <v>Houghton Regis</v>
      </c>
      <c r="M8708" t="str">
        <f>VLOOKUP($J8708,Ref!$D:$H,4,0)</f>
        <v>Dunstable Deanery</v>
      </c>
      <c r="N8708" t="str">
        <f>VLOOKUP($J8708,Ref!$D:$H,5,0)</f>
        <v>Archdeaconry of Bedford</v>
      </c>
      <c r="S8708">
        <v>1500</v>
      </c>
    </row>
    <row r="8709" spans="1:19" x14ac:dyDescent="0.3">
      <c r="A8709">
        <v>2024</v>
      </c>
      <c r="C8709" t="str">
        <f>IF(GETPIVOTDATA("PS % recovery",Sheet4!$B$5,"Parish Name",K8709)&gt;99.949%,"OK","No")</f>
        <v>OK</v>
      </c>
      <c r="D8709" t="e">
        <f>VLOOKUP(J8709,'Ref2'!C:E,3,0)</f>
        <v>#N/A</v>
      </c>
      <c r="F8709">
        <v>6</v>
      </c>
      <c r="I8709" t="e">
        <f>VLOOKUP(J8709,Ref!L:M,2,0)</f>
        <v>#N/A</v>
      </c>
      <c r="J8709" t="s">
        <v>1392</v>
      </c>
      <c r="K8709" t="str">
        <f>VLOOKUP($J8709,Ref!$D:$H,2,0)</f>
        <v xml:space="preserve">Kensworth                                    </v>
      </c>
      <c r="L8709" t="str">
        <f>VLOOKUP($J8709,Ref!$D:$H,3,0)</f>
        <v>Kensworth, Studham and Whipsnade</v>
      </c>
      <c r="M8709" t="str">
        <f>VLOOKUP($J8709,Ref!$D:$H,4,0)</f>
        <v>Dunstable Deanery</v>
      </c>
      <c r="N8709" t="str">
        <f>VLOOKUP($J8709,Ref!$D:$H,5,0)</f>
        <v>Archdeaconry of Bedford</v>
      </c>
      <c r="S8709">
        <v>2098.33</v>
      </c>
    </row>
    <row r="8710" spans="1:19" x14ac:dyDescent="0.3">
      <c r="A8710">
        <v>2024</v>
      </c>
      <c r="C8710" t="str">
        <f>IF(GETPIVOTDATA("PS % recovery",Sheet4!$B$5,"Parish Name",K8710)&gt;99.949%,"OK","No")</f>
        <v>No</v>
      </c>
      <c r="D8710" t="e">
        <f>VLOOKUP(J8710,'Ref2'!C:E,3,0)</f>
        <v>#N/A</v>
      </c>
      <c r="F8710">
        <v>6</v>
      </c>
      <c r="I8710" t="e">
        <f>VLOOKUP(J8710,Ref!L:M,2,0)</f>
        <v>#N/A</v>
      </c>
      <c r="J8710" t="s">
        <v>847</v>
      </c>
      <c r="K8710" t="str">
        <f>VLOOKUP($J8710,Ref!$D:$H,2,0)</f>
        <v xml:space="preserve">Leighton Buzzard                             </v>
      </c>
      <c r="L8710" t="str">
        <f>VLOOKUP($J8710,Ref!$D:$H,3,0)</f>
        <v>Ouzel Valley Team Ministry</v>
      </c>
      <c r="M8710" t="str">
        <f>VLOOKUP($J8710,Ref!$D:$H,4,0)</f>
        <v>Dunstable Deanery</v>
      </c>
      <c r="N8710" t="str">
        <f>VLOOKUP($J8710,Ref!$D:$H,5,0)</f>
        <v>Archdeaconry of Bedford</v>
      </c>
      <c r="S8710">
        <v>5000</v>
      </c>
    </row>
    <row r="8711" spans="1:19" x14ac:dyDescent="0.3">
      <c r="A8711">
        <v>2024</v>
      </c>
      <c r="C8711" t="str">
        <f>IF(GETPIVOTDATA("PS % recovery",Sheet4!$B$5,"Parish Name",K8711)&gt;99.949%,"OK","No")</f>
        <v>OK</v>
      </c>
      <c r="D8711" t="e">
        <f>VLOOKUP(J8711,'Ref2'!C:E,3,0)</f>
        <v>#N/A</v>
      </c>
      <c r="F8711">
        <v>6</v>
      </c>
      <c r="I8711" t="e">
        <f>VLOOKUP(J8711,Ref!L:M,2,0)</f>
        <v>#N/A</v>
      </c>
      <c r="J8711" t="s">
        <v>1376</v>
      </c>
      <c r="K8711" t="str">
        <f>VLOOKUP($J8711,Ref!$D:$H,2,0)</f>
        <v xml:space="preserve">Linslade                                     </v>
      </c>
      <c r="L8711" t="str">
        <f>VLOOKUP($J8711,Ref!$D:$H,3,0)</f>
        <v>Ouzel Valley Team Ministry</v>
      </c>
      <c r="M8711" t="str">
        <f>VLOOKUP($J8711,Ref!$D:$H,4,0)</f>
        <v>Dunstable Deanery</v>
      </c>
      <c r="N8711" t="str">
        <f>VLOOKUP($J8711,Ref!$D:$H,5,0)</f>
        <v>Archdeaconry of Bedford</v>
      </c>
    </row>
    <row r="8712" spans="1:19" x14ac:dyDescent="0.3">
      <c r="A8712">
        <v>2024</v>
      </c>
      <c r="C8712" t="str">
        <f>IF(GETPIVOTDATA("PS % recovery",Sheet4!$B$5,"Parish Name",K8712)&gt;99.949%,"OK","No")</f>
        <v>No</v>
      </c>
      <c r="D8712" t="e">
        <f>VLOOKUP(J8712,'Ref2'!C:E,3,0)</f>
        <v>#N/A</v>
      </c>
      <c r="F8712">
        <v>6</v>
      </c>
      <c r="I8712" t="e">
        <f>VLOOKUP(J8712,Ref!L:M,2,0)</f>
        <v>#N/A</v>
      </c>
      <c r="J8712" t="s">
        <v>1378</v>
      </c>
      <c r="K8712" t="str">
        <f>VLOOKUP($J8712,Ref!$D:$H,2,0)</f>
        <v>Sandhills, Church of the Good Shepherd (Conve</v>
      </c>
      <c r="L8712" t="str">
        <f>VLOOKUP($J8712,Ref!$D:$H,3,0)</f>
        <v>Ouzel Valley Team Ministry</v>
      </c>
      <c r="M8712" t="str">
        <f>VLOOKUP($J8712,Ref!$D:$H,4,0)</f>
        <v>Dunstable Deanery</v>
      </c>
      <c r="N8712" t="str">
        <f>VLOOKUP($J8712,Ref!$D:$H,5,0)</f>
        <v>Archdeaconry of Bedford</v>
      </c>
      <c r="S8712">
        <v>1750</v>
      </c>
    </row>
    <row r="8713" spans="1:19" x14ac:dyDescent="0.3">
      <c r="A8713">
        <v>2024</v>
      </c>
      <c r="C8713" t="str">
        <f>IF(GETPIVOTDATA("PS % recovery",Sheet4!$B$5,"Parish Name",K8713)&gt;99.949%,"OK","No")</f>
        <v>No</v>
      </c>
      <c r="D8713" t="e">
        <f>VLOOKUP(J8713,'Ref2'!C:E,3,0)</f>
        <v>#N/A</v>
      </c>
      <c r="F8713">
        <v>6</v>
      </c>
      <c r="I8713" t="e">
        <f>VLOOKUP(J8713,Ref!L:M,2,0)</f>
        <v>#N/A</v>
      </c>
      <c r="J8713" t="s">
        <v>1398</v>
      </c>
      <c r="K8713" t="str">
        <f>VLOOKUP($J8713,Ref!$D:$H,2,0)</f>
        <v xml:space="preserve">Stanbridge                                   </v>
      </c>
      <c r="L8713" t="str">
        <f>VLOOKUP($J8713,Ref!$D:$H,3,0)</f>
        <v>Totternhoe, Stanbridge and Tilsworth</v>
      </c>
      <c r="M8713" t="str">
        <f>VLOOKUP($J8713,Ref!$D:$H,4,0)</f>
        <v>Dunstable Deanery</v>
      </c>
      <c r="N8713" t="str">
        <f>VLOOKUP($J8713,Ref!$D:$H,5,0)</f>
        <v>Archdeaconry of Bedford</v>
      </c>
      <c r="S8713">
        <v>600</v>
      </c>
    </row>
    <row r="8714" spans="1:19" x14ac:dyDescent="0.3">
      <c r="A8714">
        <v>2024</v>
      </c>
      <c r="C8714" t="str">
        <f>IF(GETPIVOTDATA("PS % recovery",Sheet4!$B$5,"Parish Name",K8714)&gt;99.949%,"OK","No")</f>
        <v>OK</v>
      </c>
      <c r="D8714" t="e">
        <f>VLOOKUP(J8714,'Ref2'!C:E,3,0)</f>
        <v>#N/A</v>
      </c>
      <c r="F8714">
        <v>6</v>
      </c>
      <c r="I8714" t="e">
        <f>VLOOKUP(J8714,Ref!L:M,2,0)</f>
        <v>#N/A</v>
      </c>
      <c r="J8714" t="s">
        <v>1394</v>
      </c>
      <c r="K8714" t="str">
        <f>VLOOKUP($J8714,Ref!$D:$H,2,0)</f>
        <v xml:space="preserve">Studham                                      </v>
      </c>
      <c r="L8714" t="str">
        <f>VLOOKUP($J8714,Ref!$D:$H,3,0)</f>
        <v>Kensworth, Studham and Whipsnade</v>
      </c>
      <c r="M8714" t="str">
        <f>VLOOKUP($J8714,Ref!$D:$H,4,0)</f>
        <v>Dunstable Deanery</v>
      </c>
      <c r="N8714" t="str">
        <f>VLOOKUP($J8714,Ref!$D:$H,5,0)</f>
        <v>Archdeaconry of Bedford</v>
      </c>
      <c r="S8714">
        <v>1917</v>
      </c>
    </row>
    <row r="8715" spans="1:19" x14ac:dyDescent="0.3">
      <c r="A8715">
        <v>2024</v>
      </c>
      <c r="C8715" t="str">
        <f>IF(GETPIVOTDATA("PS % recovery",Sheet4!$B$5,"Parish Name",K8715)&gt;99.949%,"OK","No")</f>
        <v>No</v>
      </c>
      <c r="D8715" t="e">
        <f>VLOOKUP(J8715,'Ref2'!C:E,3,0)</f>
        <v>#N/A</v>
      </c>
      <c r="F8715">
        <v>6</v>
      </c>
      <c r="I8715" t="e">
        <f>VLOOKUP(J8715,Ref!L:M,2,0)</f>
        <v>#N/A</v>
      </c>
      <c r="J8715" t="s">
        <v>1400</v>
      </c>
      <c r="K8715" t="str">
        <f>VLOOKUP($J8715,Ref!$D:$H,2,0)</f>
        <v xml:space="preserve">Tilsworth                                    </v>
      </c>
      <c r="L8715" t="str">
        <f>VLOOKUP($J8715,Ref!$D:$H,3,0)</f>
        <v>Totternhoe, Stanbridge and Tilsworth</v>
      </c>
      <c r="M8715" t="str">
        <f>VLOOKUP($J8715,Ref!$D:$H,4,0)</f>
        <v>Dunstable Deanery</v>
      </c>
      <c r="N8715" t="str">
        <f>VLOOKUP($J8715,Ref!$D:$H,5,0)</f>
        <v>Archdeaconry of Bedford</v>
      </c>
      <c r="S8715">
        <v>937</v>
      </c>
    </row>
    <row r="8716" spans="1:19" x14ac:dyDescent="0.3">
      <c r="A8716">
        <v>2024</v>
      </c>
      <c r="C8716" t="str">
        <f>IF(GETPIVOTDATA("PS % recovery",Sheet4!$B$5,"Parish Name",K8716)&gt;99.949%,"OK","No")</f>
        <v>No</v>
      </c>
      <c r="D8716" t="e">
        <f>VLOOKUP(J8716,'Ref2'!C:E,3,0)</f>
        <v>#N/A</v>
      </c>
      <c r="F8716">
        <v>6</v>
      </c>
      <c r="I8716" t="e">
        <f>VLOOKUP(J8716,Ref!L:M,2,0)</f>
        <v>#N/A</v>
      </c>
      <c r="J8716" t="s">
        <v>1382</v>
      </c>
      <c r="K8716" t="str">
        <f>VLOOKUP($J8716,Ref!$D:$H,2,0)</f>
        <v xml:space="preserve">Toddington                                   </v>
      </c>
      <c r="L8716" t="str">
        <f>VLOOKUP($J8716,Ref!$D:$H,3,0)</f>
        <v>Toddington and Chalgrave</v>
      </c>
      <c r="M8716" t="str">
        <f>VLOOKUP($J8716,Ref!$D:$H,4,0)</f>
        <v>Dunstable Deanery</v>
      </c>
      <c r="N8716" t="str">
        <f>VLOOKUP($J8716,Ref!$D:$H,5,0)</f>
        <v>Archdeaconry of Bedford</v>
      </c>
      <c r="S8716">
        <v>1772.83</v>
      </c>
    </row>
    <row r="8717" spans="1:19" x14ac:dyDescent="0.3">
      <c r="A8717">
        <v>2024</v>
      </c>
      <c r="C8717" t="str">
        <f>IF(GETPIVOTDATA("PS % recovery",Sheet4!$B$5,"Parish Name",K8717)&gt;99.949%,"OK","No")</f>
        <v>OK</v>
      </c>
      <c r="D8717" t="e">
        <f>VLOOKUP(J8717,'Ref2'!C:E,3,0)</f>
        <v>#N/A</v>
      </c>
      <c r="F8717">
        <v>6</v>
      </c>
      <c r="I8717" t="e">
        <f>VLOOKUP(J8717,Ref!L:M,2,0)</f>
        <v>#N/A</v>
      </c>
      <c r="J8717" t="s">
        <v>1402</v>
      </c>
      <c r="K8717" t="str">
        <f>VLOOKUP($J8717,Ref!$D:$H,2,0)</f>
        <v xml:space="preserve">Totternhoe                                   </v>
      </c>
      <c r="L8717" t="str">
        <f>VLOOKUP($J8717,Ref!$D:$H,3,0)</f>
        <v>Totternhoe, Stanbridge and Tilsworth</v>
      </c>
      <c r="M8717" t="str">
        <f>VLOOKUP($J8717,Ref!$D:$H,4,0)</f>
        <v>Dunstable Deanery</v>
      </c>
      <c r="N8717" t="str">
        <f>VLOOKUP($J8717,Ref!$D:$H,5,0)</f>
        <v>Archdeaconry of Bedford</v>
      </c>
      <c r="S8717">
        <v>400</v>
      </c>
    </row>
    <row r="8718" spans="1:19" x14ac:dyDescent="0.3">
      <c r="A8718">
        <v>2024</v>
      </c>
      <c r="C8718" t="str">
        <f>IF(GETPIVOTDATA("PS % recovery",Sheet4!$B$5,"Parish Name",K8718)&gt;99.949%,"OK","No")</f>
        <v>OK</v>
      </c>
      <c r="D8718" t="e">
        <f>VLOOKUP(J8718,'Ref2'!C:E,3,0)</f>
        <v>#N/A</v>
      </c>
      <c r="F8718">
        <v>6</v>
      </c>
      <c r="I8718" t="e">
        <f>VLOOKUP(J8718,Ref!L:M,2,0)</f>
        <v>#N/A</v>
      </c>
      <c r="J8718" t="s">
        <v>1396</v>
      </c>
      <c r="K8718" t="str">
        <f>VLOOKUP($J8718,Ref!$D:$H,2,0)</f>
        <v xml:space="preserve">Whipsnade                                    </v>
      </c>
      <c r="L8718" t="str">
        <f>VLOOKUP($J8718,Ref!$D:$H,3,0)</f>
        <v>Kensworth, Studham and Whipsnade</v>
      </c>
      <c r="M8718" t="str">
        <f>VLOOKUP($J8718,Ref!$D:$H,4,0)</f>
        <v>Dunstable Deanery</v>
      </c>
      <c r="N8718" t="str">
        <f>VLOOKUP($J8718,Ref!$D:$H,5,0)</f>
        <v>Archdeaconry of Bedford</v>
      </c>
      <c r="S8718">
        <v>1908</v>
      </c>
    </row>
    <row r="8719" spans="1:19" x14ac:dyDescent="0.3">
      <c r="A8719">
        <v>2024</v>
      </c>
      <c r="C8719" t="str">
        <f>IF(GETPIVOTDATA("PS % recovery",Sheet4!$B$5,"Parish Name",K8719)&gt;99.949%,"OK","No")</f>
        <v>No</v>
      </c>
      <c r="D8719" t="e">
        <f>VLOOKUP(J8719,'Ref2'!C:E,3,0)</f>
        <v>#N/A</v>
      </c>
      <c r="F8719">
        <v>6</v>
      </c>
      <c r="I8719" t="e">
        <f>VLOOKUP(J8719,Ref!L:M,2,0)</f>
        <v>#N/A</v>
      </c>
      <c r="J8719" t="s">
        <v>1406</v>
      </c>
      <c r="K8719" t="str">
        <f>VLOOKUP($J8719,Ref!$D:$H,2,0)</f>
        <v xml:space="preserve">Caddington                                   </v>
      </c>
      <c r="L8719" t="str">
        <f>VLOOKUP($J8719,Ref!$D:$H,3,0)</f>
        <v>Caddington</v>
      </c>
      <c r="M8719" t="str">
        <f>VLOOKUP($J8719,Ref!$D:$H,4,0)</f>
        <v>Luton Deanery</v>
      </c>
      <c r="N8719" t="str">
        <f>VLOOKUP($J8719,Ref!$D:$H,5,0)</f>
        <v>Archdeaconry of Bedford</v>
      </c>
      <c r="S8719">
        <v>1000</v>
      </c>
    </row>
    <row r="8720" spans="1:19" x14ac:dyDescent="0.3">
      <c r="A8720">
        <v>2024</v>
      </c>
      <c r="C8720" t="str">
        <f>IF(GETPIVOTDATA("PS % recovery",Sheet4!$B$5,"Parish Name",K8720)&gt;99.949%,"OK","No")</f>
        <v>OK</v>
      </c>
      <c r="D8720" t="e">
        <f>VLOOKUP(J8720,'Ref2'!C:E,3,0)</f>
        <v>#N/A</v>
      </c>
      <c r="F8720">
        <v>6</v>
      </c>
      <c r="I8720" t="e">
        <f>VLOOKUP(J8720,Ref!L:M,2,0)</f>
        <v>#N/A</v>
      </c>
      <c r="J8720" t="s">
        <v>1410</v>
      </c>
      <c r="K8720" t="str">
        <f>VLOOKUP($J8720,Ref!$D:$H,2,0)</f>
        <v xml:space="preserve">Farley Hill, St John the Baptist             </v>
      </c>
      <c r="L8720" t="str">
        <f>VLOOKUP($J8720,Ref!$D:$H,3,0)</f>
        <v>Farley Hill, St John the Baptist</v>
      </c>
      <c r="M8720" t="str">
        <f>VLOOKUP($J8720,Ref!$D:$H,4,0)</f>
        <v>Luton Deanery</v>
      </c>
      <c r="N8720" t="str">
        <f>VLOOKUP($J8720,Ref!$D:$H,5,0)</f>
        <v>Archdeaconry of Bedford</v>
      </c>
    </row>
    <row r="8721" spans="1:19" x14ac:dyDescent="0.3">
      <c r="A8721">
        <v>2024</v>
      </c>
      <c r="C8721" t="str">
        <f>IF(GETPIVOTDATA("PS % recovery",Sheet4!$B$5,"Parish Name",K8721)&gt;99.949%,"OK","No")</f>
        <v>No</v>
      </c>
      <c r="D8721" t="e">
        <f>VLOOKUP(J8721,'Ref2'!C:E,3,0)</f>
        <v>#N/A</v>
      </c>
      <c r="F8721">
        <v>6</v>
      </c>
      <c r="I8721" t="str">
        <f>VLOOKUP(J8721,Ref!L:M,2,0)</f>
        <v>Yes</v>
      </c>
      <c r="J8721" t="s">
        <v>1412</v>
      </c>
      <c r="K8721" t="str">
        <f>VLOOKUP($J8721,Ref!$D:$H,2,0)</f>
        <v xml:space="preserve">Leagrave, St Luke                            </v>
      </c>
      <c r="L8721" t="str">
        <f>VLOOKUP($J8721,Ref!$D:$H,3,0)</f>
        <v>Leagrave, St Luke</v>
      </c>
      <c r="M8721" t="str">
        <f>VLOOKUP($J8721,Ref!$D:$H,4,0)</f>
        <v>Luton Deanery</v>
      </c>
      <c r="N8721" t="str">
        <f>VLOOKUP($J8721,Ref!$D:$H,5,0)</f>
        <v>Archdeaconry of Bedford</v>
      </c>
      <c r="S8721">
        <v>3000</v>
      </c>
    </row>
    <row r="8722" spans="1:19" x14ac:dyDescent="0.3">
      <c r="A8722">
        <v>2024</v>
      </c>
      <c r="C8722" t="str">
        <f>IF(GETPIVOTDATA("PS % recovery",Sheet4!$B$5,"Parish Name",K8722)&gt;99.949%,"OK","No")</f>
        <v>OK</v>
      </c>
      <c r="D8722" t="e">
        <f>VLOOKUP(J8722,'Ref2'!C:E,3,0)</f>
        <v>#N/A</v>
      </c>
      <c r="F8722">
        <v>6</v>
      </c>
      <c r="I8722" t="e">
        <f>VLOOKUP(J8722,Ref!L:M,2,0)</f>
        <v>#N/A</v>
      </c>
      <c r="J8722" t="s">
        <v>1416</v>
      </c>
      <c r="K8722" t="str">
        <f>VLOOKUP($J8722,Ref!$D:$H,2,0)</f>
        <v xml:space="preserve">Luton, All Saints with St Peter              </v>
      </c>
      <c r="L8722" t="str">
        <f>VLOOKUP($J8722,Ref!$D:$H,3,0)</f>
        <v>Luton, All Saints with St Peter</v>
      </c>
      <c r="M8722" t="str">
        <f>VLOOKUP($J8722,Ref!$D:$H,4,0)</f>
        <v>Luton Deanery</v>
      </c>
      <c r="N8722" t="str">
        <f>VLOOKUP($J8722,Ref!$D:$H,5,0)</f>
        <v>Archdeaconry of Bedford</v>
      </c>
      <c r="S8722">
        <v>2250</v>
      </c>
    </row>
    <row r="8723" spans="1:19" x14ac:dyDescent="0.3">
      <c r="A8723">
        <v>2024</v>
      </c>
      <c r="C8723" t="str">
        <f>IF(GETPIVOTDATA("PS % recovery",Sheet4!$B$5,"Parish Name",K8723)&gt;99.949%,"OK","No")</f>
        <v>No</v>
      </c>
      <c r="D8723" t="e">
        <f>VLOOKUP(J8723,'Ref2'!C:E,3,0)</f>
        <v>#N/A</v>
      </c>
      <c r="F8723">
        <v>6</v>
      </c>
      <c r="I8723" t="e">
        <f>VLOOKUP(J8723,Ref!L:M,2,0)</f>
        <v>#N/A</v>
      </c>
      <c r="J8723" t="s">
        <v>1432</v>
      </c>
      <c r="K8723" t="str">
        <f>VLOOKUP($J8723,Ref!$D:$H,2,0)</f>
        <v xml:space="preserve">Marsh Farm                                   </v>
      </c>
      <c r="L8723" t="str">
        <f>VLOOKUP($J8723,Ref!$D:$H,3,0)</f>
        <v>Marsh Farm</v>
      </c>
      <c r="M8723" t="str">
        <f>VLOOKUP($J8723,Ref!$D:$H,4,0)</f>
        <v>Luton Deanery</v>
      </c>
      <c r="N8723" t="str">
        <f>VLOOKUP($J8723,Ref!$D:$H,5,0)</f>
        <v>Archdeaconry of Bedford</v>
      </c>
      <c r="S8723">
        <v>500</v>
      </c>
    </row>
    <row r="8724" spans="1:19" x14ac:dyDescent="0.3">
      <c r="A8724">
        <v>2024</v>
      </c>
      <c r="C8724" t="str">
        <f>IF(GETPIVOTDATA("PS % recovery",Sheet4!$B$5,"Parish Name",K8724)&gt;99.949%,"OK","No")</f>
        <v>No</v>
      </c>
      <c r="D8724" t="e">
        <f>VLOOKUP(J8724,'Ref2'!C:E,3,0)</f>
        <v>#N/A</v>
      </c>
      <c r="F8724">
        <v>6</v>
      </c>
      <c r="I8724" t="e">
        <f>VLOOKUP(J8724,Ref!L:M,2,0)</f>
        <v>#N/A</v>
      </c>
      <c r="J8724" t="s">
        <v>1420</v>
      </c>
      <c r="K8724" t="str">
        <f>VLOOKUP($J8724,Ref!$D:$H,2,0)</f>
        <v xml:space="preserve">Luton, St Andrew                             </v>
      </c>
      <c r="L8724" t="str">
        <f>VLOOKUP($J8724,Ref!$D:$H,3,0)</f>
        <v>Luton, St Andrew</v>
      </c>
      <c r="M8724" t="str">
        <f>VLOOKUP($J8724,Ref!$D:$H,4,0)</f>
        <v>Luton Deanery</v>
      </c>
      <c r="N8724" t="str">
        <f>VLOOKUP($J8724,Ref!$D:$H,5,0)</f>
        <v>Archdeaconry of Bedford</v>
      </c>
    </row>
    <row r="8725" spans="1:19" x14ac:dyDescent="0.3">
      <c r="A8725">
        <v>2024</v>
      </c>
      <c r="C8725" t="str">
        <f>IF(GETPIVOTDATA("PS % recovery",Sheet4!$B$5,"Parish Name",K8725)&gt;99.949%,"OK","No")</f>
        <v>No</v>
      </c>
      <c r="D8725" t="e">
        <f>VLOOKUP(J8725,'Ref2'!C:E,3,0)</f>
        <v>#N/A</v>
      </c>
      <c r="F8725">
        <v>6</v>
      </c>
      <c r="I8725" t="e">
        <f>VLOOKUP(J8725,Ref!L:M,2,0)</f>
        <v>#N/A</v>
      </c>
      <c r="J8725" t="s">
        <v>1422</v>
      </c>
      <c r="K8725" t="str">
        <f>VLOOKUP($J8725,Ref!$D:$H,2,0)</f>
        <v xml:space="preserve">Luton, St Anne with St Christopher           </v>
      </c>
      <c r="L8725" t="str">
        <f>VLOOKUP($J8725,Ref!$D:$H,3,0)</f>
        <v>Luton, St Anne with St Christopher</v>
      </c>
      <c r="M8725" t="str">
        <f>VLOOKUP($J8725,Ref!$D:$H,4,0)</f>
        <v>Luton Deanery</v>
      </c>
      <c r="N8725" t="str">
        <f>VLOOKUP($J8725,Ref!$D:$H,5,0)</f>
        <v>Archdeaconry of Bedford</v>
      </c>
      <c r="S8725">
        <v>1500</v>
      </c>
    </row>
    <row r="8726" spans="1:19" x14ac:dyDescent="0.3">
      <c r="A8726">
        <v>2024</v>
      </c>
      <c r="C8726" t="str">
        <f>IF(GETPIVOTDATA("PS % recovery",Sheet4!$B$5,"Parish Name",K8726)&gt;99.949%,"OK","No")</f>
        <v>No</v>
      </c>
      <c r="D8726" t="e">
        <f>VLOOKUP(J8726,'Ref2'!C:E,3,0)</f>
        <v>#N/A</v>
      </c>
      <c r="F8726">
        <v>6</v>
      </c>
      <c r="I8726" t="e">
        <f>VLOOKUP(J8726,Ref!L:M,2,0)</f>
        <v>#N/A</v>
      </c>
      <c r="J8726" t="s">
        <v>1414</v>
      </c>
      <c r="K8726" t="str">
        <f>VLOOKUP($J8726,Ref!$D:$H,2,0)</f>
        <v xml:space="preserve">Luton, St Augustine, Limbury                 </v>
      </c>
      <c r="L8726" t="str">
        <f>VLOOKUP($J8726,Ref!$D:$H,3,0)</f>
        <v>Luton, Saint Augustine, Limbury with Holy Trinity</v>
      </c>
      <c r="M8726" t="str">
        <f>VLOOKUP($J8726,Ref!$D:$H,4,0)</f>
        <v>Luton Deanery</v>
      </c>
      <c r="N8726" t="str">
        <f>VLOOKUP($J8726,Ref!$D:$H,5,0)</f>
        <v>Archdeaconry of Bedford</v>
      </c>
      <c r="S8726">
        <v>4100</v>
      </c>
    </row>
    <row r="8727" spans="1:19" x14ac:dyDescent="0.3">
      <c r="A8727">
        <v>2024</v>
      </c>
      <c r="C8727" t="str">
        <f>IF(GETPIVOTDATA("PS % recovery",Sheet4!$B$5,"Parish Name",K8727)&gt;99.949%,"OK","No")</f>
        <v>No</v>
      </c>
      <c r="D8727" t="str">
        <f>VLOOKUP(J8727,'Ref2'!C:E,3,0)</f>
        <v>LLF</v>
      </c>
      <c r="F8727">
        <v>6</v>
      </c>
      <c r="I8727" t="e">
        <f>VLOOKUP(J8727,Ref!L:M,2,0)</f>
        <v>#N/A</v>
      </c>
      <c r="J8727" t="s">
        <v>1424</v>
      </c>
      <c r="K8727" t="str">
        <f>VLOOKUP($J8727,Ref!$D:$H,2,0)</f>
        <v xml:space="preserve">Luton, St Francis                            </v>
      </c>
      <c r="L8727" t="str">
        <f>VLOOKUP($J8727,Ref!$D:$H,3,0)</f>
        <v>Luton, St Francis</v>
      </c>
      <c r="M8727" t="str">
        <f>VLOOKUP($J8727,Ref!$D:$H,4,0)</f>
        <v>Luton Deanery</v>
      </c>
      <c r="N8727" t="str">
        <f>VLOOKUP($J8727,Ref!$D:$H,5,0)</f>
        <v>Archdeaconry of Bedford</v>
      </c>
    </row>
    <row r="8728" spans="1:19" x14ac:dyDescent="0.3">
      <c r="A8728">
        <v>2024</v>
      </c>
      <c r="C8728" t="str">
        <f>IF(GETPIVOTDATA("PS % recovery",Sheet4!$B$5,"Parish Name",K8728)&gt;99.949%,"OK","No")</f>
        <v>OK</v>
      </c>
      <c r="D8728" t="str">
        <f>VLOOKUP(J8728,'Ref2'!C:E,3,0)</f>
        <v>LLF</v>
      </c>
      <c r="F8728">
        <v>6</v>
      </c>
      <c r="I8728" t="e">
        <f>VLOOKUP(J8728,Ref!L:M,2,0)</f>
        <v>#N/A</v>
      </c>
      <c r="J8728" t="s">
        <v>1418</v>
      </c>
      <c r="K8728" t="str">
        <f>VLOOKUP($J8728,Ref!$D:$H,2,0)</f>
        <v xml:space="preserve">Luton, St Hugh, Lewsey                       </v>
      </c>
      <c r="L8728" t="str">
        <f>VLOOKUP($J8728,Ref!$D:$H,3,0)</f>
        <v>Luton, St Hugh, Lewsey</v>
      </c>
      <c r="M8728" t="str">
        <f>VLOOKUP($J8728,Ref!$D:$H,4,0)</f>
        <v>Luton Deanery</v>
      </c>
      <c r="N8728" t="str">
        <f>VLOOKUP($J8728,Ref!$D:$H,5,0)</f>
        <v>Archdeaconry of Bedford</v>
      </c>
      <c r="S8728">
        <v>4337</v>
      </c>
    </row>
    <row r="8729" spans="1:19" x14ac:dyDescent="0.3">
      <c r="A8729">
        <v>2024</v>
      </c>
      <c r="C8729" t="str">
        <f>IF(GETPIVOTDATA("PS % recovery",Sheet4!$B$5,"Parish Name",K8729)&gt;99.949%,"OK","No")</f>
        <v>OK</v>
      </c>
      <c r="D8729" t="e">
        <f>VLOOKUP(J8729,'Ref2'!C:E,3,0)</f>
        <v>#N/A</v>
      </c>
      <c r="F8729">
        <v>6</v>
      </c>
      <c r="I8729" t="e">
        <f>VLOOKUP(J8729,Ref!L:M,2,0)</f>
        <v>#N/A</v>
      </c>
      <c r="J8729" t="s">
        <v>1426</v>
      </c>
      <c r="K8729" t="str">
        <f>VLOOKUP($J8729,Ref!$D:$H,2,0)</f>
        <v xml:space="preserve">Luton                                        </v>
      </c>
      <c r="L8729" t="str">
        <f>VLOOKUP($J8729,Ref!$D:$H,3,0)</f>
        <v>Luton</v>
      </c>
      <c r="M8729" t="str">
        <f>VLOOKUP($J8729,Ref!$D:$H,4,0)</f>
        <v>Luton Deanery</v>
      </c>
      <c r="N8729" t="str">
        <f>VLOOKUP($J8729,Ref!$D:$H,5,0)</f>
        <v>Archdeaconry of Bedford</v>
      </c>
      <c r="S8729">
        <v>4000</v>
      </c>
    </row>
    <row r="8730" spans="1:19" x14ac:dyDescent="0.3">
      <c r="A8730">
        <v>2024</v>
      </c>
      <c r="C8730" t="str">
        <f>IF(GETPIVOTDATA("PS % recovery",Sheet4!$B$5,"Parish Name",K8730)&gt;99.949%,"OK","No")</f>
        <v>No</v>
      </c>
      <c r="D8730" t="e">
        <f>VLOOKUP(J8730,'Ref2'!C:E,3,0)</f>
        <v>#N/A</v>
      </c>
      <c r="F8730">
        <v>6</v>
      </c>
      <c r="I8730" t="e">
        <f>VLOOKUP(J8730,Ref!L:M,2,0)</f>
        <v>#N/A</v>
      </c>
      <c r="J8730" t="s">
        <v>1428</v>
      </c>
      <c r="K8730" t="str">
        <f>VLOOKUP($J8730,Ref!$D:$H,2,0)</f>
        <v xml:space="preserve">Luton, St Paul                               </v>
      </c>
      <c r="L8730" t="str">
        <f>VLOOKUP($J8730,Ref!$D:$H,3,0)</f>
        <v>Luton, St Paul</v>
      </c>
      <c r="M8730" t="str">
        <f>VLOOKUP($J8730,Ref!$D:$H,4,0)</f>
        <v>Luton Deanery</v>
      </c>
      <c r="N8730" t="str">
        <f>VLOOKUP($J8730,Ref!$D:$H,5,0)</f>
        <v>Archdeaconry of Bedford</v>
      </c>
      <c r="S8730">
        <v>1250</v>
      </c>
    </row>
    <row r="8731" spans="1:19" x14ac:dyDescent="0.3">
      <c r="A8731">
        <v>2024</v>
      </c>
      <c r="C8731" t="str">
        <f>IF(GETPIVOTDATA("PS % recovery",Sheet4!$B$5,"Parish Name",K8731)&gt;99.949%,"OK","No")</f>
        <v>No</v>
      </c>
      <c r="D8731" t="e">
        <f>VLOOKUP(J8731,'Ref2'!C:E,3,0)</f>
        <v>#N/A</v>
      </c>
      <c r="F8731">
        <v>6</v>
      </c>
      <c r="I8731" t="e">
        <f>VLOOKUP(J8731,Ref!L:M,2,0)</f>
        <v>#N/A</v>
      </c>
      <c r="J8731" t="s">
        <v>1430</v>
      </c>
      <c r="K8731" t="str">
        <f>VLOOKUP($J8731,Ref!$D:$H,2,0)</f>
        <v xml:space="preserve">Luton, St Saviour                            </v>
      </c>
      <c r="L8731" t="str">
        <f>VLOOKUP($J8731,Ref!$D:$H,3,0)</f>
        <v>Luton, St Saviour</v>
      </c>
      <c r="M8731" t="str">
        <f>VLOOKUP($J8731,Ref!$D:$H,4,0)</f>
        <v>Luton Deanery</v>
      </c>
      <c r="N8731" t="str">
        <f>VLOOKUP($J8731,Ref!$D:$H,5,0)</f>
        <v>Archdeaconry of Bedford</v>
      </c>
    </row>
    <row r="8732" spans="1:19" x14ac:dyDescent="0.3">
      <c r="A8732">
        <v>2024</v>
      </c>
      <c r="C8732" t="str">
        <f>IF(GETPIVOTDATA("PS % recovery",Sheet4!$B$5,"Parish Name",K8732)&gt;99.949%,"OK","No")</f>
        <v>OK</v>
      </c>
      <c r="D8732" t="e">
        <f>VLOOKUP(J8732,'Ref2'!C:E,3,0)</f>
        <v>#N/A</v>
      </c>
      <c r="F8732">
        <v>6</v>
      </c>
      <c r="I8732" t="e">
        <f>VLOOKUP(J8732,Ref!L:M,2,0)</f>
        <v>#N/A</v>
      </c>
      <c r="J8732" t="s">
        <v>1434</v>
      </c>
      <c r="K8732" t="str">
        <f>VLOOKUP($J8732,Ref!$D:$H,2,0)</f>
        <v xml:space="preserve">Stopsley, St Thomas                          </v>
      </c>
      <c r="L8732" t="str">
        <f>VLOOKUP($J8732,Ref!$D:$H,3,0)</f>
        <v>Stopsley, St Thomas</v>
      </c>
      <c r="M8732" t="str">
        <f>VLOOKUP($J8732,Ref!$D:$H,4,0)</f>
        <v>Luton Deanery</v>
      </c>
      <c r="N8732" t="str">
        <f>VLOOKUP($J8732,Ref!$D:$H,5,0)</f>
        <v>Archdeaconry of Bedford</v>
      </c>
      <c r="S8732">
        <v>15881.25</v>
      </c>
    </row>
    <row r="8733" spans="1:19" x14ac:dyDescent="0.3">
      <c r="A8733">
        <v>2024</v>
      </c>
      <c r="C8733" t="str">
        <f>IF(GETPIVOTDATA("PS % recovery",Sheet4!$B$5,"Parish Name",K8733)&gt;99.949%,"OK","No")</f>
        <v>No</v>
      </c>
      <c r="D8733" t="str">
        <f>VLOOKUP(J8733,'Ref2'!C:E,3,0)</f>
        <v>LLF</v>
      </c>
      <c r="F8733">
        <v>6</v>
      </c>
      <c r="I8733" t="e">
        <f>VLOOKUP(J8733,Ref!L:M,2,0)</f>
        <v>#N/A</v>
      </c>
      <c r="J8733" t="s">
        <v>1404</v>
      </c>
      <c r="K8733" t="str">
        <f>VLOOKUP($J8733,Ref!$D:$H,2,0)</f>
        <v xml:space="preserve">Bushmead                                     </v>
      </c>
      <c r="L8733" t="str">
        <f>VLOOKUP($J8733,Ref!$D:$H,3,0)</f>
        <v>Bushmead</v>
      </c>
      <c r="M8733" t="str">
        <f>VLOOKUP($J8733,Ref!$D:$H,4,0)</f>
        <v>Luton Deanery</v>
      </c>
      <c r="N8733" t="str">
        <f>VLOOKUP($J8733,Ref!$D:$H,5,0)</f>
        <v>Archdeaconry of Bedford</v>
      </c>
      <c r="S8733">
        <v>4000</v>
      </c>
    </row>
    <row r="8734" spans="1:19" x14ac:dyDescent="0.3">
      <c r="A8734">
        <v>2024</v>
      </c>
      <c r="C8734" t="str">
        <f>IF(GETPIVOTDATA("PS % recovery",Sheet4!$B$5,"Parish Name",K8734)&gt;99.949%,"OK","No")</f>
        <v>No</v>
      </c>
      <c r="D8734" t="e">
        <f>VLOOKUP(J8734,'Ref2'!C:E,3,0)</f>
        <v>#N/A</v>
      </c>
      <c r="F8734">
        <v>6</v>
      </c>
      <c r="I8734" t="e">
        <f>VLOOKUP(J8734,Ref!L:M,2,0)</f>
        <v>#N/A</v>
      </c>
      <c r="J8734" t="s">
        <v>1436</v>
      </c>
      <c r="K8734" t="str">
        <f>VLOOKUP($J8734,Ref!$D:$H,2,0)</f>
        <v xml:space="preserve">Streatley                                    </v>
      </c>
      <c r="L8734" t="str">
        <f>VLOOKUP($J8734,Ref!$D:$H,3,0)</f>
        <v>Streatley</v>
      </c>
      <c r="M8734" t="str">
        <f>VLOOKUP($J8734,Ref!$D:$H,4,0)</f>
        <v>Luton Deanery</v>
      </c>
      <c r="N8734" t="str">
        <f>VLOOKUP($J8734,Ref!$D:$H,5,0)</f>
        <v>Archdeaconry of Bedford</v>
      </c>
      <c r="S8734">
        <v>3500</v>
      </c>
    </row>
    <row r="8735" spans="1:19" x14ac:dyDescent="0.3">
      <c r="A8735">
        <v>2024</v>
      </c>
      <c r="C8735" t="str">
        <f>IF(GETPIVOTDATA("PS % recovery",Sheet4!$B$5,"Parish Name",K8735)&gt;99.949%,"OK","No")</f>
        <v>No</v>
      </c>
      <c r="D8735" t="e">
        <f>VLOOKUP(J8735,'Ref2'!C:E,3,0)</f>
        <v>#N/A</v>
      </c>
      <c r="F8735">
        <v>6</v>
      </c>
      <c r="I8735" t="e">
        <f>VLOOKUP(J8735,Ref!L:M,2,0)</f>
        <v>#N/A</v>
      </c>
      <c r="J8735" t="s">
        <v>1438</v>
      </c>
      <c r="K8735" t="str">
        <f>VLOOKUP($J8735,Ref!$D:$H,2,0)</f>
        <v xml:space="preserve">Sundon                                       </v>
      </c>
      <c r="L8735" t="str">
        <f>VLOOKUP($J8735,Ref!$D:$H,3,0)</f>
        <v>Sundon</v>
      </c>
      <c r="M8735" t="str">
        <f>VLOOKUP($J8735,Ref!$D:$H,4,0)</f>
        <v>Luton Deanery</v>
      </c>
      <c r="N8735" t="str">
        <f>VLOOKUP($J8735,Ref!$D:$H,5,0)</f>
        <v>Archdeaconry of Bedford</v>
      </c>
      <c r="S8735">
        <v>750</v>
      </c>
    </row>
    <row r="8736" spans="1:19" x14ac:dyDescent="0.3">
      <c r="A8736">
        <v>2024</v>
      </c>
      <c r="C8736" t="str">
        <f>IF(GETPIVOTDATA("PS % recovery",Sheet4!$B$5,"Parish Name",K8736)&gt;99.949%,"OK","No")</f>
        <v>OK</v>
      </c>
      <c r="D8736" t="e">
        <f>VLOOKUP(J8736,'Ref2'!C:E,3,0)</f>
        <v>#N/A</v>
      </c>
      <c r="F8736">
        <v>6</v>
      </c>
      <c r="I8736" t="e">
        <f>VLOOKUP(J8736,Ref!L:M,2,0)</f>
        <v>#N/A</v>
      </c>
      <c r="J8736" t="s">
        <v>1408</v>
      </c>
      <c r="K8736" t="str">
        <f>VLOOKUP($J8736,Ref!$D:$H,2,0)</f>
        <v xml:space="preserve">Woodside, St Andrew                          </v>
      </c>
      <c r="L8736" t="str">
        <f>VLOOKUP($J8736,Ref!$D:$H,3,0)</f>
        <v>Woodside</v>
      </c>
      <c r="M8736" t="str">
        <f>VLOOKUP($J8736,Ref!$D:$H,4,0)</f>
        <v>Luton Deanery</v>
      </c>
      <c r="N8736" t="str">
        <f>VLOOKUP($J8736,Ref!$D:$H,5,0)</f>
        <v>Archdeaconry of Bedford</v>
      </c>
      <c r="S8736">
        <v>2000</v>
      </c>
    </row>
    <row r="8737" spans="1:19" x14ac:dyDescent="0.3">
      <c r="A8737">
        <v>2024</v>
      </c>
      <c r="C8737" t="str">
        <f>IF(GETPIVOTDATA("PS % recovery",Sheet4!$B$5,"Parish Name",K8737)&gt;99.949%,"OK","No")</f>
        <v>No</v>
      </c>
      <c r="D8737" t="str">
        <f>VLOOKUP(J8737,'Ref2'!C:E,3,0)</f>
        <v>LLF</v>
      </c>
      <c r="F8737">
        <v>6</v>
      </c>
      <c r="I8737" t="e">
        <f>VLOOKUP(J8737,Ref!L:M,2,0)</f>
        <v>#N/A</v>
      </c>
      <c r="J8737" t="s">
        <v>1440</v>
      </c>
      <c r="K8737" t="str">
        <f>VLOOKUP($J8737,Ref!$D:$H,2,0)</f>
        <v xml:space="preserve">Bletsoe                                      </v>
      </c>
      <c r="L8737" t="str">
        <f>VLOOKUP($J8737,Ref!$D:$H,3,0)</f>
        <v>Riseley with Bletsoe</v>
      </c>
      <c r="M8737" t="str">
        <f>VLOOKUP($J8737,Ref!$D:$H,4,0)</f>
        <v>Sharnbrook Deanery</v>
      </c>
      <c r="N8737" t="str">
        <f>VLOOKUP($J8737,Ref!$D:$H,5,0)</f>
        <v>Archdeaconry of Bedford</v>
      </c>
    </row>
    <row r="8738" spans="1:19" x14ac:dyDescent="0.3">
      <c r="A8738">
        <v>2024</v>
      </c>
      <c r="C8738" t="str">
        <f>IF(GETPIVOTDATA("PS % recovery",Sheet4!$B$5,"Parish Name",K8738)&gt;99.949%,"OK","No")</f>
        <v>No</v>
      </c>
      <c r="D8738" t="e">
        <f>VLOOKUP(J8738,'Ref2'!C:E,3,0)</f>
        <v>#N/A</v>
      </c>
      <c r="F8738">
        <v>6</v>
      </c>
      <c r="I8738" t="e">
        <f>VLOOKUP(J8738,Ref!L:M,2,0)</f>
        <v>#N/A</v>
      </c>
      <c r="J8738" t="s">
        <v>1444</v>
      </c>
      <c r="K8738" t="str">
        <f>VLOOKUP($J8738,Ref!$D:$H,2,0)</f>
        <v xml:space="preserve">Bolnhurst                                    </v>
      </c>
      <c r="L8738" t="str">
        <f>VLOOKUP($J8738,Ref!$D:$H,3,0)</f>
        <v>Bolnhurst with Keysoe</v>
      </c>
      <c r="M8738" t="str">
        <f>VLOOKUP($J8738,Ref!$D:$H,4,0)</f>
        <v>Sharnbrook Deanery</v>
      </c>
      <c r="N8738" t="str">
        <f>VLOOKUP($J8738,Ref!$D:$H,5,0)</f>
        <v>Archdeaconry of Bedford</v>
      </c>
    </row>
    <row r="8739" spans="1:19" x14ac:dyDescent="0.3">
      <c r="A8739">
        <v>2024</v>
      </c>
      <c r="C8739" t="str">
        <f>IF(GETPIVOTDATA("PS % recovery",Sheet4!$B$5,"Parish Name",K8739)&gt;99.949%,"OK","No")</f>
        <v>No</v>
      </c>
      <c r="D8739" t="e">
        <f>VLOOKUP(J8739,'Ref2'!C:E,3,0)</f>
        <v>#N/A</v>
      </c>
      <c r="F8739">
        <v>6</v>
      </c>
      <c r="I8739" t="e">
        <f>VLOOKUP(J8739,Ref!L:M,2,0)</f>
        <v>#N/A</v>
      </c>
      <c r="J8739" t="s">
        <v>1482</v>
      </c>
      <c r="K8739" t="str">
        <f>VLOOKUP($J8739,Ref!$D:$H,2,0)</f>
        <v xml:space="preserve">Bromham                                      </v>
      </c>
      <c r="L8739" t="str">
        <f>VLOOKUP($J8739,Ref!$D:$H,3,0)</f>
        <v>Bromham with Oakley and Stagsden</v>
      </c>
      <c r="M8739" t="str">
        <f>VLOOKUP($J8739,Ref!$D:$H,4,0)</f>
        <v>Sharnbrook Deanery</v>
      </c>
      <c r="N8739" t="str">
        <f>VLOOKUP($J8739,Ref!$D:$H,5,0)</f>
        <v>Archdeaconry of Bedford</v>
      </c>
      <c r="S8739">
        <v>1750</v>
      </c>
    </row>
    <row r="8740" spans="1:19" x14ac:dyDescent="0.3">
      <c r="A8740">
        <v>2024</v>
      </c>
      <c r="C8740" t="str">
        <f>IF(GETPIVOTDATA("PS % recovery",Sheet4!$B$5,"Parish Name",K8740)&gt;99.949%,"OK","No")</f>
        <v>OK</v>
      </c>
      <c r="D8740" t="e">
        <f>VLOOKUP(J8740,'Ref2'!C:E,3,0)</f>
        <v>#N/A</v>
      </c>
      <c r="F8740">
        <v>6</v>
      </c>
      <c r="I8740" t="e">
        <f>VLOOKUP(J8740,Ref!L:M,2,0)</f>
        <v>#N/A</v>
      </c>
      <c r="J8740" t="s">
        <v>1448</v>
      </c>
      <c r="K8740" t="str">
        <f>VLOOKUP($J8740,Ref!$D:$H,2,0)</f>
        <v xml:space="preserve">Carlton with Chellington (LEP)               </v>
      </c>
      <c r="L8740" t="str">
        <f>VLOOKUP($J8740,Ref!$D:$H,3,0)</f>
        <v>Chellington Team</v>
      </c>
      <c r="M8740" t="str">
        <f>VLOOKUP($J8740,Ref!$D:$H,4,0)</f>
        <v>Sharnbrook Deanery</v>
      </c>
      <c r="N8740" t="str">
        <f>VLOOKUP($J8740,Ref!$D:$H,5,0)</f>
        <v>Archdeaconry of Bedford</v>
      </c>
      <c r="S8740">
        <v>1952</v>
      </c>
    </row>
    <row r="8741" spans="1:19" x14ac:dyDescent="0.3">
      <c r="A8741">
        <v>2024</v>
      </c>
      <c r="C8741" t="str">
        <f>IF(GETPIVOTDATA("PS % recovery",Sheet4!$B$5,"Parish Name",K8741)&gt;99.949%,"OK","No")</f>
        <v>OK</v>
      </c>
      <c r="D8741" t="e">
        <f>VLOOKUP(J8741,'Ref2'!C:E,3,0)</f>
        <v>#N/A</v>
      </c>
      <c r="F8741">
        <v>6</v>
      </c>
      <c r="I8741" t="e">
        <f>VLOOKUP(J8741,Ref!L:M,2,0)</f>
        <v>#N/A</v>
      </c>
      <c r="J8741" t="s">
        <v>1488</v>
      </c>
      <c r="K8741" t="str">
        <f>VLOOKUP($J8741,Ref!$D:$H,2,0)</f>
        <v xml:space="preserve">Clapham                                      </v>
      </c>
      <c r="L8741" t="str">
        <f>VLOOKUP($J8741,Ref!$D:$H,3,0)</f>
        <v>Clapham</v>
      </c>
      <c r="M8741" t="str">
        <f>VLOOKUP($J8741,Ref!$D:$H,4,0)</f>
        <v>Sharnbrook Deanery</v>
      </c>
      <c r="N8741" t="str">
        <f>VLOOKUP($J8741,Ref!$D:$H,5,0)</f>
        <v>Archdeaconry of Bedford</v>
      </c>
      <c r="S8741">
        <v>4960</v>
      </c>
    </row>
    <row r="8742" spans="1:19" x14ac:dyDescent="0.3">
      <c r="A8742">
        <v>2024</v>
      </c>
      <c r="C8742" t="str">
        <f>IF(GETPIVOTDATA("PS % recovery",Sheet4!$B$5,"Parish Name",K8742)&gt;99.949%,"OK","No")</f>
        <v>No</v>
      </c>
      <c r="D8742" t="e">
        <f>VLOOKUP(J8742,'Ref2'!C:E,3,0)</f>
        <v>#N/A</v>
      </c>
      <c r="F8742">
        <v>6</v>
      </c>
      <c r="I8742" t="e">
        <f>VLOOKUP(J8742,Ref!L:M,2,0)</f>
        <v>#N/A</v>
      </c>
      <c r="J8742" t="s">
        <v>1452</v>
      </c>
      <c r="K8742" t="str">
        <f>VLOOKUP($J8742,Ref!$D:$H,2,0)</f>
        <v xml:space="preserve">Colmworth                                    </v>
      </c>
      <c r="L8742" t="str">
        <f>VLOOKUP($J8742,Ref!$D:$H,3,0)</f>
        <v>Wilden with Colmworth and Ravensden</v>
      </c>
      <c r="M8742" t="str">
        <f>VLOOKUP($J8742,Ref!$D:$H,4,0)</f>
        <v>Sharnbrook Deanery</v>
      </c>
      <c r="N8742" t="str">
        <f>VLOOKUP($J8742,Ref!$D:$H,5,0)</f>
        <v>Archdeaconry of Bedford</v>
      </c>
      <c r="S8742">
        <v>8000</v>
      </c>
    </row>
    <row r="8743" spans="1:19" x14ac:dyDescent="0.3">
      <c r="A8743">
        <v>2024</v>
      </c>
      <c r="C8743" t="str">
        <f>IF(GETPIVOTDATA("PS % recovery",Sheet4!$B$5,"Parish Name",K8743)&gt;99.949%,"OK","No")</f>
        <v>OK</v>
      </c>
      <c r="D8743" t="e">
        <f>VLOOKUP(J8743,'Ref2'!C:E,3,0)</f>
        <v>#N/A</v>
      </c>
      <c r="F8743">
        <v>6</v>
      </c>
      <c r="I8743" t="e">
        <f>VLOOKUP(J8743,Ref!L:M,2,0)</f>
        <v>#N/A</v>
      </c>
      <c r="J8743" t="s">
        <v>1458</v>
      </c>
      <c r="K8743" t="str">
        <f>VLOOKUP($J8743,Ref!$D:$H,2,0)</f>
        <v xml:space="preserve">Felmersham                                   </v>
      </c>
      <c r="L8743" t="str">
        <f>VLOOKUP($J8743,Ref!$D:$H,3,0)</f>
        <v>Sharnbrook, Felmersham and Knotting with Souldrop</v>
      </c>
      <c r="M8743" t="str">
        <f>VLOOKUP($J8743,Ref!$D:$H,4,0)</f>
        <v>Sharnbrook Deanery</v>
      </c>
      <c r="N8743" t="str">
        <f>VLOOKUP($J8743,Ref!$D:$H,5,0)</f>
        <v>Archdeaconry of Bedford</v>
      </c>
    </row>
    <row r="8744" spans="1:19" x14ac:dyDescent="0.3">
      <c r="A8744">
        <v>2024</v>
      </c>
      <c r="C8744" t="str">
        <f>IF(GETPIVOTDATA("PS % recovery",Sheet4!$B$5,"Parish Name",K8744)&gt;99.949%,"OK","No")</f>
        <v>No</v>
      </c>
      <c r="D8744" t="e">
        <f>VLOOKUP(J8744,'Ref2'!C:E,3,0)</f>
        <v>#N/A</v>
      </c>
      <c r="F8744">
        <v>6</v>
      </c>
      <c r="I8744" t="e">
        <f>VLOOKUP(J8744,Ref!L:M,2,0)</f>
        <v>#N/A</v>
      </c>
      <c r="J8744" t="s">
        <v>1450</v>
      </c>
      <c r="K8744" t="str">
        <f>VLOOKUP($J8744,Ref!$D:$H,2,0)</f>
        <v xml:space="preserve">Harrold (LEP)                                </v>
      </c>
      <c r="L8744" t="str">
        <f>VLOOKUP($J8744,Ref!$D:$H,3,0)</f>
        <v>Chellington Team</v>
      </c>
      <c r="M8744" t="str">
        <f>VLOOKUP($J8744,Ref!$D:$H,4,0)</f>
        <v>Sharnbrook Deanery</v>
      </c>
      <c r="N8744" t="str">
        <f>VLOOKUP($J8744,Ref!$D:$H,5,0)</f>
        <v>Archdeaconry of Bedford</v>
      </c>
      <c r="S8744">
        <v>500</v>
      </c>
    </row>
    <row r="8745" spans="1:19" x14ac:dyDescent="0.3">
      <c r="A8745">
        <v>2024</v>
      </c>
      <c r="C8745" t="str">
        <f>IF(GETPIVOTDATA("PS % recovery",Sheet4!$B$5,"Parish Name",K8745)&gt;99.949%,"OK","No")</f>
        <v>No</v>
      </c>
      <c r="D8745" t="e">
        <f>VLOOKUP(J8745,'Ref2'!C:E,3,0)</f>
        <v>#N/A</v>
      </c>
      <c r="F8745">
        <v>6</v>
      </c>
      <c r="I8745" t="e">
        <f>VLOOKUP(J8745,Ref!L:M,2,0)</f>
        <v>#N/A</v>
      </c>
      <c r="J8745" t="s">
        <v>1446</v>
      </c>
      <c r="K8745" t="str">
        <f>VLOOKUP($J8745,Ref!$D:$H,2,0)</f>
        <v xml:space="preserve">Keysoe                                       </v>
      </c>
      <c r="L8745" t="str">
        <f>VLOOKUP($J8745,Ref!$D:$H,3,0)</f>
        <v>Bolnhurst with Keysoe</v>
      </c>
      <c r="M8745" t="str">
        <f>VLOOKUP($J8745,Ref!$D:$H,4,0)</f>
        <v>Sharnbrook Deanery</v>
      </c>
      <c r="N8745" t="str">
        <f>VLOOKUP($J8745,Ref!$D:$H,5,0)</f>
        <v>Archdeaconry of Bedford</v>
      </c>
      <c r="S8745">
        <v>100</v>
      </c>
    </row>
    <row r="8746" spans="1:19" x14ac:dyDescent="0.3">
      <c r="A8746">
        <v>2024</v>
      </c>
      <c r="C8746" t="str">
        <f>IF(GETPIVOTDATA("PS % recovery",Sheet4!$B$5,"Parish Name",K8746)&gt;99.949%,"OK","No")</f>
        <v>No</v>
      </c>
      <c r="D8746" t="e">
        <f>VLOOKUP(J8746,'Ref2'!C:E,3,0)</f>
        <v>#N/A</v>
      </c>
      <c r="F8746">
        <v>6</v>
      </c>
      <c r="I8746" t="e">
        <f>VLOOKUP(J8746,Ref!L:M,2,0)</f>
        <v>#N/A</v>
      </c>
      <c r="J8746" t="s">
        <v>1464</v>
      </c>
      <c r="K8746" t="str">
        <f>VLOOKUP($J8746,Ref!$D:$H,2,0)</f>
        <v xml:space="preserve">Milton Ernest                                </v>
      </c>
      <c r="L8746" t="str">
        <f>VLOOKUP($J8746,Ref!$D:$H,3,0)</f>
        <v>Milton Ernest, Pavenham and Thurleigh</v>
      </c>
      <c r="M8746" t="str">
        <f>VLOOKUP($J8746,Ref!$D:$H,4,0)</f>
        <v>Sharnbrook Deanery</v>
      </c>
      <c r="N8746" t="str">
        <f>VLOOKUP($J8746,Ref!$D:$H,5,0)</f>
        <v>Archdeaconry of Bedford</v>
      </c>
      <c r="S8746">
        <v>500</v>
      </c>
    </row>
    <row r="8747" spans="1:19" x14ac:dyDescent="0.3">
      <c r="A8747">
        <v>2024</v>
      </c>
      <c r="C8747" t="str">
        <f>IF(GETPIVOTDATA("PS % recovery",Sheet4!$B$5,"Parish Name",K8747)&gt;99.949%,"OK","No")</f>
        <v>No</v>
      </c>
      <c r="D8747" t="e">
        <f>VLOOKUP(J8747,'Ref2'!C:E,3,0)</f>
        <v>#N/A</v>
      </c>
      <c r="F8747">
        <v>6</v>
      </c>
      <c r="I8747" t="e">
        <f>VLOOKUP(J8747,Ref!L:M,2,0)</f>
        <v>#N/A</v>
      </c>
      <c r="J8747" t="s">
        <v>1484</v>
      </c>
      <c r="K8747" t="str">
        <f>VLOOKUP($J8747,Ref!$D:$H,2,0)</f>
        <v xml:space="preserve">Oakley (LEP)                                 </v>
      </c>
      <c r="L8747" t="str">
        <f>VLOOKUP($J8747,Ref!$D:$H,3,0)</f>
        <v>Bromham with Oakley and Stagsden</v>
      </c>
      <c r="M8747" t="str">
        <f>VLOOKUP($J8747,Ref!$D:$H,4,0)</f>
        <v>Sharnbrook Deanery</v>
      </c>
      <c r="N8747" t="str">
        <f>VLOOKUP($J8747,Ref!$D:$H,5,0)</f>
        <v>Archdeaconry of Bedford</v>
      </c>
      <c r="S8747">
        <v>670.92</v>
      </c>
    </row>
    <row r="8748" spans="1:19" x14ac:dyDescent="0.3">
      <c r="A8748">
        <v>2024</v>
      </c>
      <c r="C8748" t="str">
        <f>IF(GETPIVOTDATA("PS % recovery",Sheet4!$B$5,"Parish Name",K8748)&gt;99.949%,"OK","No")</f>
        <v>OK</v>
      </c>
      <c r="D8748" t="e">
        <f>VLOOKUP(J8748,'Ref2'!C:E,3,0)</f>
        <v>#N/A</v>
      </c>
      <c r="F8748">
        <v>6</v>
      </c>
      <c r="I8748" t="e">
        <f>VLOOKUP(J8748,Ref!L:M,2,0)</f>
        <v>#N/A</v>
      </c>
      <c r="J8748" t="s">
        <v>1468</v>
      </c>
      <c r="K8748" t="str">
        <f>VLOOKUP($J8748,Ref!$D:$H,2,0)</f>
        <v xml:space="preserve">Odell                                        </v>
      </c>
      <c r="L8748" t="str">
        <f>VLOOKUP($J8748,Ref!$D:$H,3,0)</f>
        <v>Chellington Team</v>
      </c>
      <c r="M8748" t="str">
        <f>VLOOKUP($J8748,Ref!$D:$H,4,0)</f>
        <v>Sharnbrook Deanery</v>
      </c>
      <c r="N8748" t="str">
        <f>VLOOKUP($J8748,Ref!$D:$H,5,0)</f>
        <v>Archdeaconry of Bedford</v>
      </c>
    </row>
    <row r="8749" spans="1:19" x14ac:dyDescent="0.3">
      <c r="A8749">
        <v>2024</v>
      </c>
      <c r="C8749" t="str">
        <f>IF(GETPIVOTDATA("PS % recovery",Sheet4!$B$5,"Parish Name",K8749)&gt;99.949%,"OK","No")</f>
        <v>OK</v>
      </c>
      <c r="D8749" t="e">
        <f>VLOOKUP(J8749,'Ref2'!C:E,3,0)</f>
        <v>#N/A</v>
      </c>
      <c r="F8749">
        <v>6</v>
      </c>
      <c r="I8749" t="e">
        <f>VLOOKUP(J8749,Ref!L:M,2,0)</f>
        <v>#N/A</v>
      </c>
      <c r="J8749" t="s">
        <v>1470</v>
      </c>
      <c r="K8749" t="str">
        <f>VLOOKUP($J8749,Ref!$D:$H,2,0)</f>
        <v xml:space="preserve">Pavenham                                     </v>
      </c>
      <c r="L8749" t="str">
        <f>VLOOKUP($J8749,Ref!$D:$H,3,0)</f>
        <v>Milton Ernest, Pavenham and Thurleigh</v>
      </c>
      <c r="M8749" t="str">
        <f>VLOOKUP($J8749,Ref!$D:$H,4,0)</f>
        <v>Sharnbrook Deanery</v>
      </c>
      <c r="N8749" t="str">
        <f>VLOOKUP($J8749,Ref!$D:$H,5,0)</f>
        <v>Archdeaconry of Bedford</v>
      </c>
      <c r="S8749">
        <v>1785.17</v>
      </c>
    </row>
    <row r="8750" spans="1:19" x14ac:dyDescent="0.3">
      <c r="A8750">
        <v>2024</v>
      </c>
      <c r="C8750" t="str">
        <f>IF(GETPIVOTDATA("PS % recovery",Sheet4!$B$5,"Parish Name",K8750)&gt;99.949%,"OK","No")</f>
        <v>No</v>
      </c>
      <c r="D8750" t="e">
        <f>VLOOKUP(J8750,'Ref2'!C:E,3,0)</f>
        <v>#N/A</v>
      </c>
      <c r="F8750">
        <v>6</v>
      </c>
      <c r="I8750" t="e">
        <f>VLOOKUP(J8750,Ref!L:M,2,0)</f>
        <v>#N/A</v>
      </c>
      <c r="J8750" t="s">
        <v>1472</v>
      </c>
      <c r="K8750" t="str">
        <f>VLOOKUP($J8750,Ref!$D:$H,2,0)</f>
        <v xml:space="preserve">Podington with Farndish                      </v>
      </c>
      <c r="L8750" t="str">
        <f>VLOOKUP($J8750,Ref!$D:$H,3,0)</f>
        <v>Chellington Team</v>
      </c>
      <c r="M8750" t="str">
        <f>VLOOKUP($J8750,Ref!$D:$H,4,0)</f>
        <v>Sharnbrook Deanery</v>
      </c>
      <c r="N8750" t="str">
        <f>VLOOKUP($J8750,Ref!$D:$H,5,0)</f>
        <v>Archdeaconry of Bedford</v>
      </c>
      <c r="S8750">
        <v>3000</v>
      </c>
    </row>
    <row r="8751" spans="1:19" x14ac:dyDescent="0.3">
      <c r="A8751">
        <v>2024</v>
      </c>
      <c r="C8751" t="str">
        <f>IF(GETPIVOTDATA("PS % recovery",Sheet4!$B$5,"Parish Name",K8751)&gt;99.949%,"OK","No")</f>
        <v>No</v>
      </c>
      <c r="D8751" t="e">
        <f>VLOOKUP(J8751,'Ref2'!C:E,3,0)</f>
        <v>#N/A</v>
      </c>
      <c r="F8751">
        <v>6</v>
      </c>
      <c r="I8751" t="e">
        <f>VLOOKUP(J8751,Ref!L:M,2,0)</f>
        <v>#N/A</v>
      </c>
      <c r="J8751" t="s">
        <v>1454</v>
      </c>
      <c r="K8751" t="str">
        <f>VLOOKUP($J8751,Ref!$D:$H,2,0)</f>
        <v xml:space="preserve">Ravensden                                    </v>
      </c>
      <c r="L8751" t="str">
        <f>VLOOKUP($J8751,Ref!$D:$H,3,0)</f>
        <v>Wilden with Colmworth and Ravensden</v>
      </c>
      <c r="M8751" t="str">
        <f>VLOOKUP($J8751,Ref!$D:$H,4,0)</f>
        <v>Sharnbrook Deanery</v>
      </c>
      <c r="N8751" t="str">
        <f>VLOOKUP($J8751,Ref!$D:$H,5,0)</f>
        <v>Archdeaconry of Bedford</v>
      </c>
    </row>
    <row r="8752" spans="1:19" x14ac:dyDescent="0.3">
      <c r="A8752">
        <v>2024</v>
      </c>
      <c r="C8752" t="str">
        <f>IF(GETPIVOTDATA("PS % recovery",Sheet4!$B$5,"Parish Name",K8752)&gt;99.949%,"OK","No")</f>
        <v>OK</v>
      </c>
      <c r="D8752" t="str">
        <f>VLOOKUP(J8752,'Ref2'!C:E,3,0)</f>
        <v>LLF</v>
      </c>
      <c r="F8752">
        <v>6</v>
      </c>
      <c r="I8752" t="str">
        <f>VLOOKUP(J8752,Ref!L:M,2,0)</f>
        <v>Yes</v>
      </c>
      <c r="J8752" t="s">
        <v>1442</v>
      </c>
      <c r="K8752" t="str">
        <f>VLOOKUP($J8752,Ref!$D:$H,2,0)</f>
        <v xml:space="preserve">Riseley                                      </v>
      </c>
      <c r="L8752" t="str">
        <f>VLOOKUP($J8752,Ref!$D:$H,3,0)</f>
        <v>Riseley with Bletsoe</v>
      </c>
      <c r="M8752" t="str">
        <f>VLOOKUP($J8752,Ref!$D:$H,4,0)</f>
        <v>Sharnbrook Deanery</v>
      </c>
      <c r="N8752" t="str">
        <f>VLOOKUP($J8752,Ref!$D:$H,5,0)</f>
        <v>Archdeaconry of Bedford</v>
      </c>
    </row>
    <row r="8753" spans="1:19" x14ac:dyDescent="0.3">
      <c r="A8753">
        <v>2024</v>
      </c>
      <c r="C8753" t="str">
        <f>IF(GETPIVOTDATA("PS % recovery",Sheet4!$B$5,"Parish Name",K8753)&gt;99.949%,"OK","No")</f>
        <v>OK</v>
      </c>
      <c r="D8753" t="e">
        <f>VLOOKUP(J8753,'Ref2'!C:E,3,0)</f>
        <v>#N/A</v>
      </c>
      <c r="F8753">
        <v>6</v>
      </c>
      <c r="I8753" t="e">
        <f>VLOOKUP(J8753,Ref!L:M,2,0)</f>
        <v>#N/A</v>
      </c>
      <c r="J8753" t="s">
        <v>1460</v>
      </c>
      <c r="K8753" t="str">
        <f>VLOOKUP($J8753,Ref!$D:$H,2,0)</f>
        <v xml:space="preserve">Sharnbrook                                   </v>
      </c>
      <c r="L8753" t="str">
        <f>VLOOKUP($J8753,Ref!$D:$H,3,0)</f>
        <v>Sharnbrook, Felmersham and Knotting with Souldrop</v>
      </c>
      <c r="M8753" t="str">
        <f>VLOOKUP($J8753,Ref!$D:$H,4,0)</f>
        <v>Sharnbrook Deanery</v>
      </c>
      <c r="N8753" t="str">
        <f>VLOOKUP($J8753,Ref!$D:$H,5,0)</f>
        <v>Archdeaconry of Bedford</v>
      </c>
      <c r="S8753">
        <v>2000</v>
      </c>
    </row>
    <row r="8754" spans="1:19" x14ac:dyDescent="0.3">
      <c r="A8754">
        <v>2024</v>
      </c>
      <c r="C8754" t="str">
        <f>IF(GETPIVOTDATA("PS % recovery",Sheet4!$B$5,"Parish Name",K8754)&gt;99.949%,"OK","No")</f>
        <v>OK</v>
      </c>
      <c r="D8754" t="e">
        <f>VLOOKUP(J8754,'Ref2'!C:E,3,0)</f>
        <v>#N/A</v>
      </c>
      <c r="F8754">
        <v>6</v>
      </c>
      <c r="I8754" t="e">
        <f>VLOOKUP(J8754,Ref!L:M,2,0)</f>
        <v>#N/A</v>
      </c>
      <c r="J8754" t="s">
        <v>1462</v>
      </c>
      <c r="K8754" t="str">
        <f>VLOOKUP($J8754,Ref!$D:$H,2,0)</f>
        <v xml:space="preserve">Knotting with Souldrop                       </v>
      </c>
      <c r="L8754" t="str">
        <f>VLOOKUP($J8754,Ref!$D:$H,3,0)</f>
        <v>Sharnbrook, Felmersham and Knotting with Souldrop</v>
      </c>
      <c r="M8754" t="str">
        <f>VLOOKUP($J8754,Ref!$D:$H,4,0)</f>
        <v>Sharnbrook Deanery</v>
      </c>
      <c r="N8754" t="str">
        <f>VLOOKUP($J8754,Ref!$D:$H,5,0)</f>
        <v>Archdeaconry of Bedford</v>
      </c>
      <c r="S8754">
        <v>436</v>
      </c>
    </row>
    <row r="8755" spans="1:19" x14ac:dyDescent="0.3">
      <c r="A8755">
        <v>2024</v>
      </c>
      <c r="C8755" t="str">
        <f>IF(GETPIVOTDATA("PS % recovery",Sheet4!$B$5,"Parish Name",K8755)&gt;99.949%,"OK","No")</f>
        <v>OK</v>
      </c>
      <c r="D8755" t="e">
        <f>VLOOKUP(J8755,'Ref2'!C:E,3,0)</f>
        <v>#N/A</v>
      </c>
      <c r="F8755">
        <v>6</v>
      </c>
      <c r="I8755" t="e">
        <f>VLOOKUP(J8755,Ref!L:M,2,0)</f>
        <v>#N/A</v>
      </c>
      <c r="J8755" t="s">
        <v>1486</v>
      </c>
      <c r="K8755" t="str">
        <f>VLOOKUP($J8755,Ref!$D:$H,2,0)</f>
        <v xml:space="preserve">Stagsden                                     </v>
      </c>
      <c r="L8755" t="str">
        <f>VLOOKUP($J8755,Ref!$D:$H,3,0)</f>
        <v>Bromham with Oakley and Stagsden</v>
      </c>
      <c r="M8755" t="str">
        <f>VLOOKUP($J8755,Ref!$D:$H,4,0)</f>
        <v>Sharnbrook Deanery</v>
      </c>
      <c r="N8755" t="str">
        <f>VLOOKUP($J8755,Ref!$D:$H,5,0)</f>
        <v>Archdeaconry of Bedford</v>
      </c>
      <c r="S8755">
        <v>616</v>
      </c>
    </row>
    <row r="8756" spans="1:19" x14ac:dyDescent="0.3">
      <c r="A8756">
        <v>2024</v>
      </c>
      <c r="C8756" t="str">
        <f>IF(GETPIVOTDATA("PS % recovery",Sheet4!$B$5,"Parish Name",K8756)&gt;99.949%,"OK","No")</f>
        <v>No</v>
      </c>
      <c r="D8756" t="e">
        <f>VLOOKUP(J8756,'Ref2'!C:E,3,0)</f>
        <v>#N/A</v>
      </c>
      <c r="F8756">
        <v>6</v>
      </c>
      <c r="I8756" t="e">
        <f>VLOOKUP(J8756,Ref!L:M,2,0)</f>
        <v>#N/A</v>
      </c>
      <c r="J8756" t="s">
        <v>1476</v>
      </c>
      <c r="K8756" t="str">
        <f>VLOOKUP($J8756,Ref!$D:$H,2,0)</f>
        <v xml:space="preserve">Stevington                                   </v>
      </c>
      <c r="L8756" t="str">
        <f>VLOOKUP($J8756,Ref!$D:$H,3,0)</f>
        <v>Chellington Team</v>
      </c>
      <c r="M8756" t="str">
        <f>VLOOKUP($J8756,Ref!$D:$H,4,0)</f>
        <v>Sharnbrook Deanery</v>
      </c>
      <c r="N8756" t="str">
        <f>VLOOKUP($J8756,Ref!$D:$H,5,0)</f>
        <v>Archdeaconry of Bedford</v>
      </c>
      <c r="S8756">
        <v>800</v>
      </c>
    </row>
    <row r="8757" spans="1:19" x14ac:dyDescent="0.3">
      <c r="A8757">
        <v>2024</v>
      </c>
      <c r="C8757" t="str">
        <f>IF(GETPIVOTDATA("PS % recovery",Sheet4!$B$5,"Parish Name",K8757)&gt;99.949%,"OK","No")</f>
        <v>No</v>
      </c>
      <c r="D8757" t="e">
        <f>VLOOKUP(J8757,'Ref2'!C:E,3,0)</f>
        <v>#N/A</v>
      </c>
      <c r="F8757">
        <v>6</v>
      </c>
      <c r="I8757" t="e">
        <f>VLOOKUP(J8757,Ref!L:M,2,0)</f>
        <v>#N/A</v>
      </c>
      <c r="J8757" t="s">
        <v>1466</v>
      </c>
      <c r="K8757" t="str">
        <f>VLOOKUP($J8757,Ref!$D:$H,2,0)</f>
        <v xml:space="preserve">Thurleigh (LEP)                              </v>
      </c>
      <c r="L8757" t="str">
        <f>VLOOKUP($J8757,Ref!$D:$H,3,0)</f>
        <v>Milton Ernest, Pavenham and Thurleigh</v>
      </c>
      <c r="M8757" t="str">
        <f>VLOOKUP($J8757,Ref!$D:$H,4,0)</f>
        <v>Sharnbrook Deanery</v>
      </c>
      <c r="N8757" t="str">
        <f>VLOOKUP($J8757,Ref!$D:$H,5,0)</f>
        <v>Archdeaconry of Bedford</v>
      </c>
      <c r="S8757">
        <v>0.01</v>
      </c>
    </row>
    <row r="8758" spans="1:19" x14ac:dyDescent="0.3">
      <c r="A8758">
        <v>2024</v>
      </c>
      <c r="C8758" t="str">
        <f>IF(GETPIVOTDATA("PS % recovery",Sheet4!$B$5,"Parish Name",K8758)&gt;99.949%,"OK","No")</f>
        <v>No</v>
      </c>
      <c r="D8758" t="e">
        <f>VLOOKUP(J8758,'Ref2'!C:E,3,0)</f>
        <v>#N/A</v>
      </c>
      <c r="F8758">
        <v>6</v>
      </c>
      <c r="I8758" t="e">
        <f>VLOOKUP(J8758,Ref!L:M,2,0)</f>
        <v>#N/A</v>
      </c>
      <c r="J8758" t="s">
        <v>1478</v>
      </c>
      <c r="K8758" t="str">
        <f>VLOOKUP($J8758,Ref!$D:$H,2,0)</f>
        <v xml:space="preserve">Turvey                                       </v>
      </c>
      <c r="L8758" t="str">
        <f>VLOOKUP($J8758,Ref!$D:$H,3,0)</f>
        <v>Chellington Team</v>
      </c>
      <c r="M8758" t="str">
        <f>VLOOKUP($J8758,Ref!$D:$H,4,0)</f>
        <v>Sharnbrook Deanery</v>
      </c>
      <c r="N8758" t="str">
        <f>VLOOKUP($J8758,Ref!$D:$H,5,0)</f>
        <v>Archdeaconry of Bedford</v>
      </c>
      <c r="S8758">
        <v>2325</v>
      </c>
    </row>
    <row r="8759" spans="1:19" x14ac:dyDescent="0.3">
      <c r="A8759">
        <v>2024</v>
      </c>
      <c r="C8759" t="str">
        <f>IF(GETPIVOTDATA("PS % recovery",Sheet4!$B$5,"Parish Name",K8759)&gt;99.949%,"OK","No")</f>
        <v>No</v>
      </c>
      <c r="D8759" t="e">
        <f>VLOOKUP(J8759,'Ref2'!C:E,3,0)</f>
        <v>#N/A</v>
      </c>
      <c r="F8759">
        <v>6</v>
      </c>
      <c r="I8759" t="e">
        <f>VLOOKUP(J8759,Ref!L:M,2,0)</f>
        <v>#N/A</v>
      </c>
      <c r="J8759" t="s">
        <v>1456</v>
      </c>
      <c r="K8759" t="str">
        <f>VLOOKUP($J8759,Ref!$D:$H,2,0)</f>
        <v xml:space="preserve">Wilden                                       </v>
      </c>
      <c r="L8759" t="str">
        <f>VLOOKUP($J8759,Ref!$D:$H,3,0)</f>
        <v>Wilden with Colmworth and Ravensden</v>
      </c>
      <c r="M8759" t="str">
        <f>VLOOKUP($J8759,Ref!$D:$H,4,0)</f>
        <v>Sharnbrook Deanery</v>
      </c>
      <c r="N8759" t="str">
        <f>VLOOKUP($J8759,Ref!$D:$H,5,0)</f>
        <v>Archdeaconry of Bedford</v>
      </c>
      <c r="S8759">
        <v>100</v>
      </c>
    </row>
    <row r="8760" spans="1:19" x14ac:dyDescent="0.3">
      <c r="A8760">
        <v>2024</v>
      </c>
      <c r="C8760" t="str">
        <f>IF(GETPIVOTDATA("PS % recovery",Sheet4!$B$5,"Parish Name",K8760)&gt;99.949%,"OK","No")</f>
        <v>No</v>
      </c>
      <c r="D8760" t="e">
        <f>VLOOKUP(J8760,'Ref2'!C:E,3,0)</f>
        <v>#N/A</v>
      </c>
      <c r="F8760">
        <v>6</v>
      </c>
      <c r="I8760" t="e">
        <f>VLOOKUP(J8760,Ref!L:M,2,0)</f>
        <v>#N/A</v>
      </c>
      <c r="J8760" t="s">
        <v>1474</v>
      </c>
      <c r="K8760" t="str">
        <f>VLOOKUP($J8760,Ref!$D:$H,2,0)</f>
        <v xml:space="preserve">Wymington                                    </v>
      </c>
      <c r="L8760" t="str">
        <f>VLOOKUP($J8760,Ref!$D:$H,3,0)</f>
        <v>Chellington Team</v>
      </c>
      <c r="M8760" t="str">
        <f>VLOOKUP($J8760,Ref!$D:$H,4,0)</f>
        <v>Sharnbrook Deanery</v>
      </c>
      <c r="N8760" t="str">
        <f>VLOOKUP($J8760,Ref!$D:$H,5,0)</f>
        <v>Archdeaconry of Bedford</v>
      </c>
    </row>
    <row r="8761" spans="1:19" x14ac:dyDescent="0.3">
      <c r="A8761">
        <v>2024</v>
      </c>
      <c r="C8761" t="str">
        <f>IF(GETPIVOTDATA("PS % recovery",Sheet4!$B$5,"Parish Name",K8761)&gt;99.949%,"OK","No")</f>
        <v>No</v>
      </c>
      <c r="D8761" t="e">
        <f>VLOOKUP(J8761,'Ref2'!C:E,3,0)</f>
        <v>#N/A</v>
      </c>
      <c r="F8761">
        <v>6</v>
      </c>
      <c r="I8761" t="e">
        <f>VLOOKUP(J8761,Ref!L:M,2,0)</f>
        <v>#N/A</v>
      </c>
      <c r="J8761" t="s">
        <v>1480</v>
      </c>
      <c r="K8761" t="str">
        <f>VLOOKUP($J8761,Ref!$D:$H,2,0)</f>
        <v xml:space="preserve">The Stodden Churches                         </v>
      </c>
      <c r="L8761" t="str">
        <f>VLOOKUP($J8761,Ref!$D:$H,3,0)</f>
        <v>The Stodden Churches</v>
      </c>
      <c r="M8761" t="str">
        <f>VLOOKUP($J8761,Ref!$D:$H,4,0)</f>
        <v>Sharnbrook Deanery</v>
      </c>
      <c r="N8761" t="str">
        <f>VLOOKUP($J8761,Ref!$D:$H,5,0)</f>
        <v>Archdeaconry of Bedford</v>
      </c>
    </row>
    <row r="8762" spans="1:19" x14ac:dyDescent="0.3">
      <c r="A8762">
        <v>2024</v>
      </c>
      <c r="C8762" t="str">
        <f>IF(GETPIVOTDATA("PS % recovery",Sheet4!$B$5,"Parish Name",K8762)&gt;99.949%,"OK","No")</f>
        <v>No</v>
      </c>
      <c r="D8762" t="e">
        <f>VLOOKUP(J8762,'Ref2'!C:E,3,0)</f>
        <v>#N/A</v>
      </c>
      <c r="F8762">
        <v>6</v>
      </c>
      <c r="I8762" t="e">
        <f>VLOOKUP(J8762,Ref!L:M,2,0)</f>
        <v>#N/A</v>
      </c>
      <c r="J8762" t="s">
        <v>1015</v>
      </c>
      <c r="K8762" t="str">
        <f>VLOOKUP($J8762,Ref!$D:$H,2,0)</f>
        <v xml:space="preserve">Boxmoor                                      </v>
      </c>
      <c r="L8762" t="str">
        <f>VLOOKUP($J8762,Ref!$D:$H,3,0)</f>
        <v>Boxmoor</v>
      </c>
      <c r="M8762" t="str">
        <f>VLOOKUP($J8762,Ref!$D:$H,4,0)</f>
        <v>Hemel Hempstead Deanery</v>
      </c>
      <c r="N8762" t="str">
        <f>VLOOKUP($J8762,Ref!$D:$H,5,0)</f>
        <v xml:space="preserve">Archdeaconry of St Albans </v>
      </c>
      <c r="S8762">
        <v>22113.25</v>
      </c>
    </row>
    <row r="8763" spans="1:19" x14ac:dyDescent="0.3">
      <c r="A8763">
        <v>2024</v>
      </c>
      <c r="C8763" t="str">
        <f>IF(GETPIVOTDATA("PS % recovery",Sheet4!$B$5,"Parish Name",K8763)&gt;99.949%,"OK","No")</f>
        <v>OK</v>
      </c>
      <c r="D8763" t="e">
        <f>VLOOKUP(J8763,'Ref2'!C:E,3,0)</f>
        <v>#N/A</v>
      </c>
      <c r="F8763">
        <v>6</v>
      </c>
      <c r="I8763" t="e">
        <f>VLOOKUP(J8763,Ref!L:M,2,0)</f>
        <v>#N/A</v>
      </c>
      <c r="J8763" t="s">
        <v>1017</v>
      </c>
      <c r="K8763" t="str">
        <f>VLOOKUP($J8763,Ref!$D:$H,2,0)</f>
        <v xml:space="preserve">Hammerfield, St Francis of Assisi            </v>
      </c>
      <c r="L8763" t="str">
        <f>VLOOKUP($J8763,Ref!$D:$H,3,0)</f>
        <v>Boxmoor</v>
      </c>
      <c r="M8763" t="str">
        <f>VLOOKUP($J8763,Ref!$D:$H,4,0)</f>
        <v>Hemel Hempstead Deanery</v>
      </c>
      <c r="N8763" t="str">
        <f>VLOOKUP($J8763,Ref!$D:$H,5,0)</f>
        <v xml:space="preserve">Archdeaconry of St Albans </v>
      </c>
      <c r="S8763">
        <v>395</v>
      </c>
    </row>
    <row r="8764" spans="1:19" x14ac:dyDescent="0.3">
      <c r="A8764">
        <v>2024</v>
      </c>
      <c r="C8764" t="str">
        <f>IF(GETPIVOTDATA("PS % recovery",Sheet4!$B$5,"Parish Name",K8764)&gt;99.949%,"OK","No")</f>
        <v>OK</v>
      </c>
      <c r="D8764" t="e">
        <f>VLOOKUP(J8764,'Ref2'!C:E,3,0)</f>
        <v>#N/A</v>
      </c>
      <c r="F8764">
        <v>6</v>
      </c>
      <c r="I8764" t="e">
        <f>VLOOKUP(J8764,Ref!L:M,2,0)</f>
        <v>#N/A</v>
      </c>
      <c r="J8764" t="s">
        <v>1019</v>
      </c>
      <c r="K8764" t="str">
        <f>VLOOKUP($J8764,Ref!$D:$H,2,0)</f>
        <v xml:space="preserve">Apsley End                                   </v>
      </c>
      <c r="L8764" t="str">
        <f>VLOOKUP($J8764,Ref!$D:$H,3,0)</f>
        <v>Langelei Team Ministry</v>
      </c>
      <c r="M8764" t="str">
        <f>VLOOKUP($J8764,Ref!$D:$H,4,0)</f>
        <v>Hemel Hempstead Deanery</v>
      </c>
      <c r="N8764" t="str">
        <f>VLOOKUP($J8764,Ref!$D:$H,5,0)</f>
        <v xml:space="preserve">Archdeaconry of St Albans </v>
      </c>
      <c r="S8764">
        <v>1000</v>
      </c>
    </row>
    <row r="8765" spans="1:19" x14ac:dyDescent="0.3">
      <c r="A8765">
        <v>2024</v>
      </c>
      <c r="C8765" t="str">
        <f>IF(GETPIVOTDATA("PS % recovery",Sheet4!$B$5,"Parish Name",K8765)&gt;99.949%,"OK","No")</f>
        <v>No</v>
      </c>
      <c r="D8765" t="e">
        <f>VLOOKUP(J8765,'Ref2'!C:E,3,0)</f>
        <v>#N/A</v>
      </c>
      <c r="F8765">
        <v>6</v>
      </c>
      <c r="I8765" t="e">
        <f>VLOOKUP(J8765,Ref!L:M,2,0)</f>
        <v>#N/A</v>
      </c>
      <c r="J8765" t="s">
        <v>1021</v>
      </c>
      <c r="K8765" t="str">
        <f>VLOOKUP($J8765,Ref!$D:$H,2,0)</f>
        <v xml:space="preserve">Bennetts End                                 </v>
      </c>
      <c r="L8765" t="str">
        <f>VLOOKUP($J8765,Ref!$D:$H,3,0)</f>
        <v>Langelei Team Ministry</v>
      </c>
      <c r="M8765" t="str">
        <f>VLOOKUP($J8765,Ref!$D:$H,4,0)</f>
        <v>Hemel Hempstead Deanery</v>
      </c>
      <c r="N8765" t="str">
        <f>VLOOKUP($J8765,Ref!$D:$H,5,0)</f>
        <v xml:space="preserve">Archdeaconry of St Albans </v>
      </c>
    </row>
    <row r="8766" spans="1:19" x14ac:dyDescent="0.3">
      <c r="A8766">
        <v>2024</v>
      </c>
      <c r="C8766" t="str">
        <f>IF(GETPIVOTDATA("PS % recovery",Sheet4!$B$5,"Parish Name",K8766)&gt;99.949%,"OK","No")</f>
        <v>OK</v>
      </c>
      <c r="D8766" t="e">
        <f>VLOOKUP(J8766,'Ref2'!C:E,3,0)</f>
        <v>#N/A</v>
      </c>
      <c r="F8766">
        <v>6</v>
      </c>
      <c r="I8766" t="e">
        <f>VLOOKUP(J8766,Ref!L:M,2,0)</f>
        <v>#N/A</v>
      </c>
      <c r="J8766" t="s">
        <v>1023</v>
      </c>
      <c r="K8766" t="str">
        <f>VLOOKUP($J8766,Ref!$D:$H,2,0)</f>
        <v xml:space="preserve">Leverstock Green                             </v>
      </c>
      <c r="L8766" t="str">
        <f>VLOOKUP($J8766,Ref!$D:$H,3,0)</f>
        <v>Langelei Team Ministry</v>
      </c>
      <c r="M8766" t="str">
        <f>VLOOKUP($J8766,Ref!$D:$H,4,0)</f>
        <v>Hemel Hempstead Deanery</v>
      </c>
      <c r="N8766" t="str">
        <f>VLOOKUP($J8766,Ref!$D:$H,5,0)</f>
        <v xml:space="preserve">Archdeaconry of St Albans </v>
      </c>
      <c r="S8766">
        <v>5800</v>
      </c>
    </row>
    <row r="8767" spans="1:19" x14ac:dyDescent="0.3">
      <c r="A8767">
        <v>2024</v>
      </c>
      <c r="C8767" t="str">
        <f>IF(GETPIVOTDATA("PS % recovery",Sheet4!$B$5,"Parish Name",K8767)&gt;99.949%,"OK","No")</f>
        <v>OK</v>
      </c>
      <c r="D8767" t="e">
        <f>VLOOKUP(J8767,'Ref2'!C:E,3,0)</f>
        <v>#N/A</v>
      </c>
      <c r="F8767">
        <v>6</v>
      </c>
      <c r="I8767" t="e">
        <f>VLOOKUP(J8767,Ref!L:M,2,0)</f>
        <v>#N/A</v>
      </c>
      <c r="J8767" t="s">
        <v>1007</v>
      </c>
      <c r="K8767" t="str">
        <f>VLOOKUP($J8767,Ref!$D:$H,2,0)</f>
        <v xml:space="preserve">Hemel Hempstead, St Barnabas, Adeyfield      </v>
      </c>
      <c r="L8767" t="str">
        <f>VLOOKUP($J8767,Ref!$D:$H,3,0)</f>
        <v>Hemel Hempstead Team Ministry</v>
      </c>
      <c r="M8767" t="str">
        <f>VLOOKUP($J8767,Ref!$D:$H,4,0)</f>
        <v>Hemel Hempstead Deanery</v>
      </c>
      <c r="N8767" t="str">
        <f>VLOOKUP($J8767,Ref!$D:$H,5,0)</f>
        <v xml:space="preserve">Archdeaconry of St Albans </v>
      </c>
      <c r="S8767">
        <v>4404</v>
      </c>
    </row>
    <row r="8768" spans="1:19" x14ac:dyDescent="0.3">
      <c r="A8768">
        <v>2024</v>
      </c>
      <c r="C8768" t="str">
        <f>IF(GETPIVOTDATA("PS % recovery",Sheet4!$B$5,"Parish Name",K8768)&gt;99.949%,"OK","No")</f>
        <v>No</v>
      </c>
      <c r="D8768" t="e">
        <f>VLOOKUP(J8768,'Ref2'!C:E,3,0)</f>
        <v>#N/A</v>
      </c>
      <c r="F8768">
        <v>6</v>
      </c>
      <c r="I8768" t="e">
        <f>VLOOKUP(J8768,Ref!L:M,2,0)</f>
        <v>#N/A</v>
      </c>
      <c r="J8768" t="s">
        <v>1009</v>
      </c>
      <c r="K8768" t="str">
        <f>VLOOKUP($J8768,Ref!$D:$H,2,0)</f>
        <v xml:space="preserve">Hemel Hempstead, Grovehill and Woodhall Farm </v>
      </c>
      <c r="L8768" t="str">
        <f>VLOOKUP($J8768,Ref!$D:$H,3,0)</f>
        <v>Hemel Hempstead Team Ministry</v>
      </c>
      <c r="M8768" t="str">
        <f>VLOOKUP($J8768,Ref!$D:$H,4,0)</f>
        <v>Hemel Hempstead Deanery</v>
      </c>
      <c r="N8768" t="str">
        <f>VLOOKUP($J8768,Ref!$D:$H,5,0)</f>
        <v xml:space="preserve">Archdeaconry of St Albans </v>
      </c>
      <c r="S8768">
        <v>3848</v>
      </c>
    </row>
    <row r="8769" spans="1:22" x14ac:dyDescent="0.3">
      <c r="A8769">
        <v>2024</v>
      </c>
      <c r="C8769" t="str">
        <f>IF(GETPIVOTDATA("PS % recovery",Sheet4!$B$5,"Parish Name",K8769)&gt;99.949%,"OK","No")</f>
        <v>OK</v>
      </c>
      <c r="D8769" t="e">
        <f>VLOOKUP(J8769,'Ref2'!C:E,3,0)</f>
        <v>#N/A</v>
      </c>
      <c r="F8769">
        <v>6</v>
      </c>
      <c r="I8769" t="e">
        <f>VLOOKUP(J8769,Ref!L:M,2,0)</f>
        <v>#N/A</v>
      </c>
      <c r="J8769" t="s">
        <v>1011</v>
      </c>
      <c r="K8769" t="str">
        <f>VLOOKUP($J8769,Ref!$D:$H,2,0)</f>
        <v xml:space="preserve">Hemel Hempstead, St Mary and St Paul         </v>
      </c>
      <c r="L8769" t="str">
        <f>VLOOKUP($J8769,Ref!$D:$H,3,0)</f>
        <v>Hemel Hempstead Team Ministry</v>
      </c>
      <c r="M8769" t="str">
        <f>VLOOKUP($J8769,Ref!$D:$H,4,0)</f>
        <v>Hemel Hempstead Deanery</v>
      </c>
      <c r="N8769" t="str">
        <f>VLOOKUP($J8769,Ref!$D:$H,5,0)</f>
        <v xml:space="preserve">Archdeaconry of St Albans </v>
      </c>
      <c r="S8769">
        <v>4760</v>
      </c>
    </row>
    <row r="8770" spans="1:22" x14ac:dyDescent="0.3">
      <c r="A8770">
        <v>2024</v>
      </c>
      <c r="C8770" t="str">
        <f>IF(GETPIVOTDATA("PS % recovery",Sheet4!$B$5,"Parish Name",K8770)&gt;99.949%,"OK","No")</f>
        <v>No</v>
      </c>
      <c r="D8770" t="e">
        <f>VLOOKUP(J8770,'Ref2'!C:E,3,0)</f>
        <v>#N/A</v>
      </c>
      <c r="F8770">
        <v>6</v>
      </c>
      <c r="I8770" t="e">
        <f>VLOOKUP(J8770,Ref!L:M,2,0)</f>
        <v>#N/A</v>
      </c>
      <c r="J8770" t="s">
        <v>1013</v>
      </c>
      <c r="K8770" t="str">
        <f>VLOOKUP($J8770,Ref!$D:$H,2,0)</f>
        <v xml:space="preserve">Hemel Hempstead, Warners End and Gadebridge  </v>
      </c>
      <c r="L8770" t="str">
        <f>VLOOKUP($J8770,Ref!$D:$H,3,0)</f>
        <v>Hemel Hempstead Team Ministry</v>
      </c>
      <c r="M8770" t="str">
        <f>VLOOKUP($J8770,Ref!$D:$H,4,0)</f>
        <v>Hemel Hempstead Deanery</v>
      </c>
      <c r="N8770" t="str">
        <f>VLOOKUP($J8770,Ref!$D:$H,5,0)</f>
        <v xml:space="preserve">Archdeaconry of St Albans </v>
      </c>
      <c r="S8770">
        <v>800</v>
      </c>
    </row>
    <row r="8771" spans="1:22" x14ac:dyDescent="0.3">
      <c r="A8771">
        <v>2024</v>
      </c>
      <c r="C8771" t="str">
        <f>IF(GETPIVOTDATA("PS % recovery",Sheet4!$B$5,"Parish Name",K8771)&gt;99.949%,"OK","No")</f>
        <v>OK</v>
      </c>
      <c r="D8771" t="e">
        <f>VLOOKUP(J8771,'Ref2'!C:E,3,0)</f>
        <v>#N/A</v>
      </c>
      <c r="F8771">
        <v>6</v>
      </c>
      <c r="I8771" t="e">
        <f>VLOOKUP(J8771,Ref!L:M,2,0)</f>
        <v>#N/A</v>
      </c>
      <c r="J8771" t="s">
        <v>1025</v>
      </c>
      <c r="K8771" t="str">
        <f>VLOOKUP($J8771,Ref!$D:$H,2,0)</f>
        <v xml:space="preserve">Kings Langley                                </v>
      </c>
      <c r="L8771" t="str">
        <f>VLOOKUP($J8771,Ref!$D:$H,3,0)</f>
        <v>Langelei Team Ministry</v>
      </c>
      <c r="M8771" t="str">
        <f>VLOOKUP($J8771,Ref!$D:$H,4,0)</f>
        <v>Hemel Hempstead Deanery</v>
      </c>
      <c r="N8771" t="str">
        <f>VLOOKUP($J8771,Ref!$D:$H,5,0)</f>
        <v xml:space="preserve">Archdeaconry of St Albans </v>
      </c>
      <c r="S8771">
        <v>16274.5</v>
      </c>
    </row>
    <row r="8772" spans="1:22" x14ac:dyDescent="0.3">
      <c r="A8772">
        <v>2024</v>
      </c>
      <c r="C8772" t="e">
        <f>IF(GETPIVOTDATA("PS % recovery",Sheet4!$B$5,"Parish Name",K8772)&gt;99.949%,"OK","No")</f>
        <v>#REF!</v>
      </c>
      <c r="D8772" t="e">
        <f>VLOOKUP(J8772,'Ref2'!C:E,3,0)</f>
        <v>#N/A</v>
      </c>
      <c r="F8772">
        <v>6</v>
      </c>
      <c r="I8772" t="e">
        <f>VLOOKUP(J8772,Ref!L:M,2,0)</f>
        <v>#N/A</v>
      </c>
      <c r="J8772" s="108" t="s">
        <v>1715</v>
      </c>
      <c r="K8772" t="str">
        <f>VLOOKUP($J8772,Ref!$D:$H,2,0)</f>
        <v>The Hub, Hitchin</v>
      </c>
      <c r="L8772" t="s">
        <v>423</v>
      </c>
      <c r="M8772" t="s">
        <v>20</v>
      </c>
      <c r="N8772" t="s">
        <v>14</v>
      </c>
    </row>
    <row r="8773" spans="1:22" x14ac:dyDescent="0.3">
      <c r="B8773">
        <v>2022</v>
      </c>
      <c r="C8773" t="str">
        <f>IF(GETPIVOTDATA("PS % recovery",Sheet4!$B$5,"Parish Name",K8773)&gt;99.949%,"OK","No")</f>
        <v>No</v>
      </c>
      <c r="D8773" t="e">
        <f>VLOOKUP(J8773,'Ref2'!C:E,3,0)</f>
        <v>#N/A</v>
      </c>
      <c r="F8773">
        <v>6</v>
      </c>
      <c r="G8773" t="s">
        <v>1503</v>
      </c>
      <c r="H8773">
        <v>2024</v>
      </c>
      <c r="I8773" t="str">
        <f>VLOOKUP(J8773,Ref!L:M,2,0)</f>
        <v>Yes</v>
      </c>
      <c r="J8773" s="108" t="s">
        <v>825</v>
      </c>
      <c r="K8773" t="str">
        <f>VLOOKUP($J8773,Ref!$D:$H,2,0)</f>
        <v xml:space="preserve">Watford, St John                             </v>
      </c>
      <c r="L8773" t="str">
        <f>VLOOKUP($J8773,Ref!$D:$H,3,0)</f>
        <v>Watford, St John</v>
      </c>
      <c r="M8773" t="str">
        <f>VLOOKUP($J8773,Ref!$D:$H,4,0)</f>
        <v>Watford Deanery</v>
      </c>
      <c r="N8773" t="str">
        <f>VLOOKUP($J8773,Ref!$D:$H,5,0)</f>
        <v xml:space="preserve">Archdeaconry of St Albans </v>
      </c>
      <c r="S8773">
        <v>360</v>
      </c>
      <c r="U8773">
        <v>-360</v>
      </c>
    </row>
    <row r="8774" spans="1:22" x14ac:dyDescent="0.3">
      <c r="B8774">
        <v>2023</v>
      </c>
      <c r="C8774" t="str">
        <f>IF(GETPIVOTDATA("PS % recovery",Sheet4!$B$5,"Parish Name",K8774)&gt;99.949%,"OK","No")</f>
        <v>No</v>
      </c>
      <c r="D8774" t="e">
        <f>VLOOKUP(J8774,'Ref2'!C:E,3,0)</f>
        <v>#N/A</v>
      </c>
      <c r="F8774">
        <v>6</v>
      </c>
      <c r="G8774" t="s">
        <v>1503</v>
      </c>
      <c r="H8774">
        <v>2024</v>
      </c>
      <c r="I8774" t="str">
        <f>VLOOKUP(J8774,Ref!L:M,2,0)</f>
        <v>Yes</v>
      </c>
      <c r="J8774" s="108" t="s">
        <v>825</v>
      </c>
      <c r="K8774" t="str">
        <f>VLOOKUP($J8774,Ref!$D:$H,2,0)</f>
        <v xml:space="preserve">Watford, St John                             </v>
      </c>
      <c r="L8774" t="str">
        <f>VLOOKUP($J8774,Ref!$D:$H,3,0)</f>
        <v>Watford, St John</v>
      </c>
      <c r="M8774" t="str">
        <f>VLOOKUP($J8774,Ref!$D:$H,4,0)</f>
        <v>Watford Deanery</v>
      </c>
      <c r="N8774" t="str">
        <f>VLOOKUP($J8774,Ref!$D:$H,5,0)</f>
        <v xml:space="preserve">Archdeaconry of St Albans </v>
      </c>
      <c r="S8774">
        <v>254</v>
      </c>
      <c r="U8774">
        <v>-254</v>
      </c>
    </row>
    <row r="8775" spans="1:22" x14ac:dyDescent="0.3">
      <c r="A8775" t="s">
        <v>55</v>
      </c>
      <c r="B8775" t="s">
        <v>1719</v>
      </c>
      <c r="C8775" t="str">
        <f>IF(GETPIVOTDATA("PS % recovery",Sheet4!$B$5,"Parish Name",K8775)&gt;99.949%,"OK","No")</f>
        <v>No</v>
      </c>
      <c r="D8775" t="e">
        <f>VLOOKUP(J8775,'Ref2'!C:E,3,0)</f>
        <v>#N/A</v>
      </c>
      <c r="E8775" t="s">
        <v>1504</v>
      </c>
      <c r="G8775" t="s">
        <v>1504</v>
      </c>
      <c r="I8775" t="e">
        <f>VLOOKUP(J8775,Ref!L:M,2,0)</f>
        <v>#N/A</v>
      </c>
      <c r="J8775" s="108" t="s">
        <v>1382</v>
      </c>
      <c r="K8775" t="str">
        <f>VLOOKUP($J8775,Ref!$D:$H,2,0)</f>
        <v xml:space="preserve">Toddington                                   </v>
      </c>
      <c r="L8775" t="str">
        <f>VLOOKUP($J8775,Ref!$D:$H,3,0)</f>
        <v>Toddington and Chalgrave</v>
      </c>
      <c r="M8775" t="str">
        <f>VLOOKUP($J8775,Ref!$D:$H,4,0)</f>
        <v>Dunstable Deanery</v>
      </c>
      <c r="N8775" t="str">
        <f>VLOOKUP($J8775,Ref!$D:$H,5,0)</f>
        <v>Archdeaconry of Bedford</v>
      </c>
      <c r="U8775">
        <v>-4987.2000000029802</v>
      </c>
      <c r="V8775" t="s">
        <v>1714</v>
      </c>
    </row>
    <row r="8776" spans="1:22" x14ac:dyDescent="0.3">
      <c r="A8776" t="s">
        <v>55</v>
      </c>
      <c r="B8776" t="s">
        <v>1719</v>
      </c>
      <c r="C8776" t="str">
        <f>IF(GETPIVOTDATA("PS % recovery",Sheet4!$B$5,"Parish Name",K8776)&gt;99.949%,"OK","No")</f>
        <v>No</v>
      </c>
      <c r="D8776" t="e">
        <f>VLOOKUP(J8776,'Ref2'!C:E,3,0)</f>
        <v>#N/A</v>
      </c>
      <c r="E8776" t="s">
        <v>1504</v>
      </c>
      <c r="G8776" t="s">
        <v>1504</v>
      </c>
      <c r="I8776" t="e">
        <f>VLOOKUP(J8776,Ref!L:M,2,0)</f>
        <v>#N/A</v>
      </c>
      <c r="J8776" s="108" t="s">
        <v>1237</v>
      </c>
      <c r="K8776" t="str">
        <f>VLOOKUP($J8776,Ref!$D:$H,2,0)</f>
        <v xml:space="preserve">Aspley Guise                                 </v>
      </c>
      <c r="L8776" t="str">
        <f>VLOOKUP($J8776,Ref!$D:$H,3,0)</f>
        <v>Aspley Guise with Husborne Crawley and Ridgmont</v>
      </c>
      <c r="M8776" t="str">
        <f>VLOOKUP($J8776,Ref!$D:$H,4,0)</f>
        <v>Ampthill and Shefford Deanery</v>
      </c>
      <c r="N8776" t="str">
        <f>VLOOKUP($J8776,Ref!$D:$H,5,0)</f>
        <v>Archdeaconry of Bedford</v>
      </c>
      <c r="U8776">
        <v>-120933</v>
      </c>
      <c r="V8776" t="s">
        <v>1714</v>
      </c>
    </row>
    <row r="8777" spans="1:22" x14ac:dyDescent="0.3">
      <c r="A8777">
        <v>2024</v>
      </c>
      <c r="C8777" t="str">
        <f>IF(GETPIVOTDATA("PS % recovery",Sheet4!$B$5,"Parish Name",K8777)&gt;99.949%,"OK","No")</f>
        <v>OK</v>
      </c>
      <c r="D8777" t="e">
        <f>VLOOKUP(J8777,'Ref2'!C:E,3,0)</f>
        <v>#N/A</v>
      </c>
      <c r="F8777">
        <v>7</v>
      </c>
      <c r="I8777" t="e">
        <f>VLOOKUP(J8777,Ref!L:M,2,0)</f>
        <v>#N/A</v>
      </c>
      <c r="J8777" s="108" t="s">
        <v>1036</v>
      </c>
      <c r="K8777" t="str">
        <f>VLOOKUP($J8777,Ref!$D:$H,2,0)</f>
        <v xml:space="preserve">Potters Bar                                  </v>
      </c>
      <c r="L8777" t="str">
        <f>VLOOKUP($J8777,Ref!$D:$H,3,0)</f>
        <v>Potters Bar</v>
      </c>
      <c r="M8777" t="str">
        <f>VLOOKUP($J8777,Ref!$D:$H,4,0)</f>
        <v>Barnet Deanery</v>
      </c>
      <c r="N8777" t="str">
        <f>VLOOKUP($J8777,Ref!$D:$H,5,0)</f>
        <v>Archdeaconry of Hertford</v>
      </c>
      <c r="S8777">
        <v>6000</v>
      </c>
    </row>
    <row r="8778" spans="1:22" x14ac:dyDescent="0.3">
      <c r="A8778">
        <v>2024</v>
      </c>
      <c r="C8778" t="str">
        <f>IF(GETPIVOTDATA("PS % recovery",Sheet4!$B$5,"Parish Name",K8778)&gt;99.949%,"OK","No")</f>
        <v>No</v>
      </c>
      <c r="D8778" t="e">
        <f>VLOOKUP(J8778,'Ref2'!C:E,3,0)</f>
        <v>#N/A</v>
      </c>
      <c r="F8778">
        <v>7</v>
      </c>
      <c r="I8778" t="e">
        <f>VLOOKUP(J8778,Ref!L:M,2,0)</f>
        <v>#N/A</v>
      </c>
      <c r="J8778" s="108" t="s">
        <v>1046</v>
      </c>
      <c r="K8778" t="str">
        <f>VLOOKUP($J8778,Ref!$D:$H,2,0)</f>
        <v xml:space="preserve">Elstree and Borehamwood                      </v>
      </c>
      <c r="L8778" t="str">
        <f>VLOOKUP($J8778,Ref!$D:$H,3,0)</f>
        <v>Elstree and Borehamwood Team Ministry</v>
      </c>
      <c r="M8778" t="str">
        <f>VLOOKUP($J8778,Ref!$D:$H,4,0)</f>
        <v>Barnet Deanery</v>
      </c>
      <c r="N8778" t="str">
        <f>VLOOKUP($J8778,Ref!$D:$H,5,0)</f>
        <v>Archdeaconry of Hertford</v>
      </c>
      <c r="S8778">
        <v>11000</v>
      </c>
    </row>
    <row r="8779" spans="1:22" x14ac:dyDescent="0.3">
      <c r="A8779">
        <v>2024</v>
      </c>
      <c r="C8779" t="str">
        <f>IF(GETPIVOTDATA("PS % recovery",Sheet4!$B$5,"Parish Name",K8779)&gt;99.949%,"OK","No")</f>
        <v>OK</v>
      </c>
      <c r="D8779" t="e">
        <f>VLOOKUP(J8779,'Ref2'!C:E,3,0)</f>
        <v>#N/A</v>
      </c>
      <c r="F8779">
        <v>7</v>
      </c>
      <c r="I8779" t="e">
        <f>VLOOKUP(J8779,Ref!L:M,2,0)</f>
        <v>#N/A</v>
      </c>
      <c r="J8779" s="108" t="s">
        <v>1027</v>
      </c>
      <c r="K8779" t="str">
        <f>VLOOKUP($J8779,Ref!$D:$H,2,0)</f>
        <v xml:space="preserve">Chipping Barnet                              </v>
      </c>
      <c r="L8779" t="str">
        <f>VLOOKUP($J8779,Ref!$D:$H,3,0)</f>
        <v>Chipping Barnet Team Ministry</v>
      </c>
      <c r="M8779" t="str">
        <f>VLOOKUP($J8779,Ref!$D:$H,4,0)</f>
        <v>Barnet Deanery</v>
      </c>
      <c r="N8779" t="str">
        <f>VLOOKUP($J8779,Ref!$D:$H,5,0)</f>
        <v>Archdeaconry of Hertford</v>
      </c>
      <c r="S8779">
        <v>10000</v>
      </c>
    </row>
    <row r="8780" spans="1:22" x14ac:dyDescent="0.3">
      <c r="A8780">
        <v>2024</v>
      </c>
      <c r="C8780" t="str">
        <f>IF(GETPIVOTDATA("PS % recovery",Sheet4!$B$5,"Parish Name",K8780)&gt;99.949%,"OK","No")</f>
        <v>No</v>
      </c>
      <c r="D8780" t="e">
        <f>VLOOKUP(J8780,'Ref2'!C:E,3,0)</f>
        <v>#N/A</v>
      </c>
      <c r="F8780">
        <v>7</v>
      </c>
      <c r="I8780" t="e">
        <f>VLOOKUP(J8780,Ref!L:M,2,0)</f>
        <v>#N/A</v>
      </c>
      <c r="J8780" s="108" t="s">
        <v>1029</v>
      </c>
      <c r="K8780" t="str">
        <f>VLOOKUP($J8780,Ref!$D:$H,2,0)</f>
        <v xml:space="preserve">East Barnet                                  </v>
      </c>
      <c r="L8780" t="str">
        <f>VLOOKUP($J8780,Ref!$D:$H,3,0)</f>
        <v>East Barnet</v>
      </c>
      <c r="M8780" t="str">
        <f>VLOOKUP($J8780,Ref!$D:$H,4,0)</f>
        <v>Barnet Deanery</v>
      </c>
      <c r="N8780" t="str">
        <f>VLOOKUP($J8780,Ref!$D:$H,5,0)</f>
        <v>Archdeaconry of Hertford</v>
      </c>
      <c r="S8780">
        <v>16700</v>
      </c>
    </row>
    <row r="8781" spans="1:22" x14ac:dyDescent="0.3">
      <c r="A8781">
        <v>2024</v>
      </c>
      <c r="C8781" t="str">
        <f>IF(GETPIVOTDATA("PS % recovery",Sheet4!$B$5,"Parish Name",K8781)&gt;99.949%,"OK","No")</f>
        <v>OK</v>
      </c>
      <c r="D8781" t="e">
        <f>VLOOKUP(J8781,'Ref2'!C:E,3,0)</f>
        <v>#N/A</v>
      </c>
      <c r="F8781">
        <v>7</v>
      </c>
      <c r="I8781" t="e">
        <f>VLOOKUP(J8781,Ref!L:M,2,0)</f>
        <v>#N/A</v>
      </c>
      <c r="J8781" s="108" t="s">
        <v>1031</v>
      </c>
      <c r="K8781" t="str">
        <f>VLOOKUP($J8781,Ref!$D:$H,2,0)</f>
        <v xml:space="preserve">Little Heath, Christ Church                  </v>
      </c>
      <c r="L8781" t="str">
        <f>VLOOKUP($J8781,Ref!$D:$H,3,0)</f>
        <v>Little Heath, Christ Church</v>
      </c>
      <c r="M8781" t="str">
        <f>VLOOKUP($J8781,Ref!$D:$H,4,0)</f>
        <v>Barnet Deanery</v>
      </c>
      <c r="N8781" t="str">
        <f>VLOOKUP($J8781,Ref!$D:$H,5,0)</f>
        <v>Archdeaconry of Hertford</v>
      </c>
      <c r="S8781">
        <v>7304.5</v>
      </c>
    </row>
    <row r="8782" spans="1:22" x14ac:dyDescent="0.3">
      <c r="A8782">
        <v>2024</v>
      </c>
      <c r="C8782" t="str">
        <f>IF(GETPIVOTDATA("PS % recovery",Sheet4!$B$5,"Parish Name",K8782)&gt;99.949%,"OK","No")</f>
        <v>No</v>
      </c>
      <c r="D8782" t="e">
        <f>VLOOKUP(J8782,'Ref2'!C:E,3,0)</f>
        <v>#N/A</v>
      </c>
      <c r="F8782">
        <v>7</v>
      </c>
      <c r="I8782" t="e">
        <f>VLOOKUP(J8782,Ref!L:M,2,0)</f>
        <v>#N/A</v>
      </c>
      <c r="J8782" s="108" t="s">
        <v>789</v>
      </c>
      <c r="K8782" t="str">
        <f>VLOOKUP($J8782,Ref!$D:$H,2,0)</f>
        <v xml:space="preserve">Lyonsdown, Holy Trinity                      </v>
      </c>
      <c r="L8782" t="str">
        <f>VLOOKUP($J8782,Ref!$D:$H,3,0)</f>
        <v>Lyonsdown, Holy Trinity</v>
      </c>
      <c r="M8782" t="str">
        <f>VLOOKUP($J8782,Ref!$D:$H,4,0)</f>
        <v>Barnet Deanery</v>
      </c>
      <c r="N8782" t="str">
        <f>VLOOKUP($J8782,Ref!$D:$H,5,0)</f>
        <v>Archdeaconry of Hertford</v>
      </c>
      <c r="S8782">
        <v>2000</v>
      </c>
    </row>
    <row r="8783" spans="1:22" x14ac:dyDescent="0.3">
      <c r="A8783">
        <v>2024</v>
      </c>
      <c r="C8783" t="str">
        <f>IF(GETPIVOTDATA("PS % recovery",Sheet4!$B$5,"Parish Name",K8783)&gt;99.949%,"OK","No")</f>
        <v>OK</v>
      </c>
      <c r="D8783" t="e">
        <f>VLOOKUP(J8783,'Ref2'!C:E,3,0)</f>
        <v>#N/A</v>
      </c>
      <c r="F8783">
        <v>7</v>
      </c>
      <c r="I8783" t="e">
        <f>VLOOKUP(J8783,Ref!L:M,2,0)</f>
        <v>#N/A</v>
      </c>
      <c r="J8783" s="108" t="s">
        <v>1034</v>
      </c>
      <c r="K8783" t="str">
        <f>VLOOKUP($J8783,Ref!$D:$H,2,0)</f>
        <v xml:space="preserve">New Barnet, St James                         </v>
      </c>
      <c r="L8783" t="str">
        <f>VLOOKUP($J8783,Ref!$D:$H,3,0)</f>
        <v>New Barnet, St James</v>
      </c>
      <c r="M8783" t="str">
        <f>VLOOKUP($J8783,Ref!$D:$H,4,0)</f>
        <v>Barnet Deanery</v>
      </c>
      <c r="N8783" t="str">
        <f>VLOOKUP($J8783,Ref!$D:$H,5,0)</f>
        <v>Archdeaconry of Hertford</v>
      </c>
      <c r="S8783">
        <v>6183.75</v>
      </c>
    </row>
    <row r="8784" spans="1:22" x14ac:dyDescent="0.3">
      <c r="A8784">
        <v>2024</v>
      </c>
      <c r="C8784" t="str">
        <f>IF(GETPIVOTDATA("PS % recovery",Sheet4!$B$5,"Parish Name",K8784)&gt;99.949%,"OK","No")</f>
        <v>OK</v>
      </c>
      <c r="D8784" t="e">
        <f>VLOOKUP(J8784,'Ref2'!C:E,3,0)</f>
        <v>#N/A</v>
      </c>
      <c r="F8784">
        <v>7</v>
      </c>
      <c r="I8784" t="e">
        <f>VLOOKUP(J8784,Ref!L:M,2,0)</f>
        <v>#N/A</v>
      </c>
      <c r="J8784" s="108" t="s">
        <v>1038</v>
      </c>
      <c r="K8784" t="str">
        <f>VLOOKUP($J8784,Ref!$D:$H,2,0)</f>
        <v xml:space="preserve">Ridge                                        </v>
      </c>
      <c r="L8784" t="str">
        <f>VLOOKUP($J8784,Ref!$D:$H,3,0)</f>
        <v>South Mymms and Ridge</v>
      </c>
      <c r="M8784" t="str">
        <f>VLOOKUP($J8784,Ref!$D:$H,4,0)</f>
        <v>Barnet Deanery</v>
      </c>
      <c r="N8784" t="str">
        <f>VLOOKUP($J8784,Ref!$D:$H,5,0)</f>
        <v>Archdeaconry of Hertford</v>
      </c>
      <c r="S8784">
        <v>1001</v>
      </c>
    </row>
    <row r="8785" spans="1:19" x14ac:dyDescent="0.3">
      <c r="A8785">
        <v>2024</v>
      </c>
      <c r="C8785" t="str">
        <f>IF(GETPIVOTDATA("PS % recovery",Sheet4!$B$5,"Parish Name",K8785)&gt;99.949%,"OK","No")</f>
        <v>OK</v>
      </c>
      <c r="D8785" t="e">
        <f>VLOOKUP(J8785,'Ref2'!C:E,3,0)</f>
        <v>#N/A</v>
      </c>
      <c r="F8785">
        <v>7</v>
      </c>
      <c r="I8785" t="e">
        <f>VLOOKUP(J8785,Ref!L:M,2,0)</f>
        <v>#N/A</v>
      </c>
      <c r="J8785" s="108" t="s">
        <v>1042</v>
      </c>
      <c r="K8785" t="str">
        <f>VLOOKUP($J8785,Ref!$D:$H,2,0)</f>
        <v xml:space="preserve">Potters Bar, King Charles the Martyr         </v>
      </c>
      <c r="L8785" t="str">
        <f>VLOOKUP($J8785,Ref!$D:$H,3,0)</f>
        <v>Potters Bar, King Charles the Martyr</v>
      </c>
      <c r="M8785" t="str">
        <f>VLOOKUP($J8785,Ref!$D:$H,4,0)</f>
        <v>Barnet Deanery</v>
      </c>
      <c r="N8785" t="str">
        <f>VLOOKUP($J8785,Ref!$D:$H,5,0)</f>
        <v>Archdeaconry of Hertford</v>
      </c>
      <c r="S8785">
        <v>5122</v>
      </c>
    </row>
    <row r="8786" spans="1:19" x14ac:dyDescent="0.3">
      <c r="A8786">
        <v>2024</v>
      </c>
      <c r="C8786" t="str">
        <f>IF(GETPIVOTDATA("PS % recovery",Sheet4!$B$5,"Parish Name",K8786)&gt;99.949%,"OK","No")</f>
        <v>OK</v>
      </c>
      <c r="D8786" t="e">
        <f>VLOOKUP(J8786,'Ref2'!C:E,3,0)</f>
        <v>#N/A</v>
      </c>
      <c r="F8786">
        <v>7</v>
      </c>
      <c r="I8786" t="e">
        <f>VLOOKUP(J8786,Ref!L:M,2,0)</f>
        <v>#N/A</v>
      </c>
      <c r="J8786" s="108" t="s">
        <v>1040</v>
      </c>
      <c r="K8786" t="str">
        <f>VLOOKUP($J8786,Ref!$D:$H,2,0)</f>
        <v xml:space="preserve">South Mymms                                  </v>
      </c>
      <c r="L8786" t="str">
        <f>VLOOKUP($J8786,Ref!$D:$H,3,0)</f>
        <v>South Mymms and Ridge</v>
      </c>
      <c r="M8786" t="str">
        <f>VLOOKUP($J8786,Ref!$D:$H,4,0)</f>
        <v>Barnet Deanery</v>
      </c>
      <c r="N8786" t="str">
        <f>VLOOKUP($J8786,Ref!$D:$H,5,0)</f>
        <v>Archdeaconry of Hertford</v>
      </c>
      <c r="S8786">
        <v>689</v>
      </c>
    </row>
    <row r="8787" spans="1:19" x14ac:dyDescent="0.3">
      <c r="A8787">
        <v>2024</v>
      </c>
      <c r="C8787" t="str">
        <f>IF(GETPIVOTDATA("PS % recovery",Sheet4!$B$5,"Parish Name",K8787)&gt;99.949%,"OK","No")</f>
        <v>No</v>
      </c>
      <c r="D8787" t="e">
        <f>VLOOKUP(J8787,'Ref2'!C:E,3,0)</f>
        <v>#N/A</v>
      </c>
      <c r="F8787">
        <v>7</v>
      </c>
      <c r="I8787" t="e">
        <f>VLOOKUP(J8787,Ref!L:M,2,0)</f>
        <v>#N/A</v>
      </c>
      <c r="J8787" s="108" t="s">
        <v>1044</v>
      </c>
      <c r="K8787" t="str">
        <f>VLOOKUP($J8787,Ref!$D:$H,2,0)</f>
        <v xml:space="preserve">Totteridge                                   </v>
      </c>
      <c r="L8787" t="str">
        <f>VLOOKUP($J8787,Ref!$D:$H,3,0)</f>
        <v>Totteridge</v>
      </c>
      <c r="M8787" t="str">
        <f>VLOOKUP($J8787,Ref!$D:$H,4,0)</f>
        <v>Barnet Deanery</v>
      </c>
      <c r="N8787" t="str">
        <f>VLOOKUP($J8787,Ref!$D:$H,5,0)</f>
        <v>Archdeaconry of Hertford</v>
      </c>
      <c r="S8787">
        <v>3000</v>
      </c>
    </row>
    <row r="8788" spans="1:19" x14ac:dyDescent="0.3">
      <c r="A8788">
        <v>2024</v>
      </c>
      <c r="C8788" t="str">
        <f>IF(GETPIVOTDATA("PS % recovery",Sheet4!$B$5,"Parish Name",K8788)&gt;99.949%,"OK","No")</f>
        <v>OK</v>
      </c>
      <c r="D8788" t="e">
        <f>VLOOKUP(J8788,'Ref2'!C:E,3,0)</f>
        <v>#N/A</v>
      </c>
      <c r="F8788">
        <v>7</v>
      </c>
      <c r="I8788" t="e">
        <f>VLOOKUP(J8788,Ref!L:M,2,0)</f>
        <v>#N/A</v>
      </c>
      <c r="J8788" s="108" t="s">
        <v>859</v>
      </c>
      <c r="K8788" t="str">
        <f>VLOOKUP($J8788,Ref!$D:$H,2,0)</f>
        <v xml:space="preserve">Bourne End                                   </v>
      </c>
      <c r="L8788" t="str">
        <f>VLOOKUP($J8788,Ref!$D:$H,3,0)</f>
        <v>Sunnyside with Bourne End</v>
      </c>
      <c r="M8788" t="str">
        <f>VLOOKUP($J8788,Ref!$D:$H,4,0)</f>
        <v>Berkhamsted Deanery</v>
      </c>
      <c r="N8788" t="str">
        <f>VLOOKUP($J8788,Ref!$D:$H,5,0)</f>
        <v xml:space="preserve">Archdeaconry of St Albans </v>
      </c>
      <c r="S8788">
        <v>977</v>
      </c>
    </row>
    <row r="8789" spans="1:19" x14ac:dyDescent="0.3">
      <c r="A8789">
        <v>2024</v>
      </c>
      <c r="C8789" t="str">
        <f>IF(GETPIVOTDATA("PS % recovery",Sheet4!$B$5,"Parish Name",K8789)&gt;99.949%,"OK","No")</f>
        <v>OK</v>
      </c>
      <c r="D8789" t="e">
        <f>VLOOKUP(J8789,'Ref2'!C:E,3,0)</f>
        <v>#N/A</v>
      </c>
      <c r="F8789">
        <v>7</v>
      </c>
      <c r="I8789" t="e">
        <f>VLOOKUP(J8789,Ref!L:M,2,0)</f>
        <v>#N/A</v>
      </c>
      <c r="J8789" s="108" t="s">
        <v>791</v>
      </c>
      <c r="K8789" t="str">
        <f>VLOOKUP($J8789,Ref!$D:$H,2,0)</f>
        <v xml:space="preserve">Great Berkhamsted                            </v>
      </c>
      <c r="L8789" t="str">
        <f>VLOOKUP($J8789,Ref!$D:$H,3,0)</f>
        <v>Berkhamsted Team Ministry</v>
      </c>
      <c r="M8789" t="str">
        <f>VLOOKUP($J8789,Ref!$D:$H,4,0)</f>
        <v>Berkhamsted Deanery</v>
      </c>
      <c r="N8789" t="str">
        <f>VLOOKUP($J8789,Ref!$D:$H,5,0)</f>
        <v xml:space="preserve">Archdeaconry of St Albans </v>
      </c>
      <c r="S8789">
        <v>10751</v>
      </c>
    </row>
    <row r="8790" spans="1:19" x14ac:dyDescent="0.3">
      <c r="A8790">
        <v>2024</v>
      </c>
      <c r="C8790" t="str">
        <f>IF(GETPIVOTDATA("PS % recovery",Sheet4!$B$5,"Parish Name",K8790)&gt;99.949%,"OK","No")</f>
        <v>OK</v>
      </c>
      <c r="D8790" t="e">
        <f>VLOOKUP(J8790,'Ref2'!C:E,3,0)</f>
        <v>#N/A</v>
      </c>
      <c r="F8790">
        <v>7</v>
      </c>
      <c r="I8790" t="e">
        <f>VLOOKUP(J8790,Ref!L:M,2,0)</f>
        <v>#N/A</v>
      </c>
      <c r="J8790" s="108" t="s">
        <v>864</v>
      </c>
      <c r="K8790" t="str">
        <f>VLOOKUP($J8790,Ref!$D:$H,2,0)</f>
        <v xml:space="preserve">Great Gaddesden                              </v>
      </c>
      <c r="L8790" t="str">
        <f>VLOOKUP($J8790,Ref!$D:$H,3,0)</f>
        <v>Berkhamsted Team Ministry</v>
      </c>
      <c r="M8790" t="str">
        <f>VLOOKUP($J8790,Ref!$D:$H,4,0)</f>
        <v>Berkhamsted Deanery</v>
      </c>
      <c r="N8790" t="str">
        <f>VLOOKUP($J8790,Ref!$D:$H,5,0)</f>
        <v xml:space="preserve">Archdeaconry of St Albans </v>
      </c>
      <c r="S8790">
        <v>0</v>
      </c>
    </row>
    <row r="8791" spans="1:19" x14ac:dyDescent="0.3">
      <c r="A8791">
        <v>2024</v>
      </c>
      <c r="C8791" t="str">
        <f>IF(GETPIVOTDATA("PS % recovery",Sheet4!$B$5,"Parish Name",K8791)&gt;99.949%,"OK","No")</f>
        <v>OK</v>
      </c>
      <c r="D8791" t="e">
        <f>VLOOKUP(J8791,'Ref2'!C:E,3,0)</f>
        <v>#N/A</v>
      </c>
      <c r="F8791">
        <v>7</v>
      </c>
      <c r="I8791" t="e">
        <f>VLOOKUP(J8791,Ref!L:M,2,0)</f>
        <v>#N/A</v>
      </c>
      <c r="J8791" s="108" t="s">
        <v>866</v>
      </c>
      <c r="K8791" t="str">
        <f>VLOOKUP($J8791,Ref!$D:$H,2,0)</f>
        <v xml:space="preserve">Little Gaddesden                             </v>
      </c>
      <c r="L8791" t="str">
        <f>VLOOKUP($J8791,Ref!$D:$H,3,0)</f>
        <v>Berkhamsted Team Ministry</v>
      </c>
      <c r="M8791" t="str">
        <f>VLOOKUP($J8791,Ref!$D:$H,4,0)</f>
        <v>Berkhamsted Deanery</v>
      </c>
      <c r="N8791" t="str">
        <f>VLOOKUP($J8791,Ref!$D:$H,5,0)</f>
        <v xml:space="preserve">Archdeaconry of St Albans </v>
      </c>
      <c r="S8791">
        <v>3459</v>
      </c>
    </row>
    <row r="8792" spans="1:19" x14ac:dyDescent="0.3">
      <c r="A8792">
        <v>2024</v>
      </c>
      <c r="C8792" t="str">
        <f>IF(GETPIVOTDATA("PS % recovery",Sheet4!$B$5,"Parish Name",K8792)&gt;99.949%,"OK","No")</f>
        <v>OK</v>
      </c>
      <c r="D8792" t="e">
        <f>VLOOKUP(J8792,'Ref2'!C:E,3,0)</f>
        <v>#N/A</v>
      </c>
      <c r="F8792">
        <v>7</v>
      </c>
      <c r="I8792" t="e">
        <f>VLOOKUP(J8792,Ref!L:M,2,0)</f>
        <v>#N/A</v>
      </c>
      <c r="J8792" s="108" t="s">
        <v>868</v>
      </c>
      <c r="K8792" t="str">
        <f>VLOOKUP($J8792,Ref!$D:$H,2,0)</f>
        <v xml:space="preserve">Nettleden                                    </v>
      </c>
      <c r="L8792" t="str">
        <f>VLOOKUP($J8792,Ref!$D:$H,3,0)</f>
        <v>Berkhamsted Team Ministry</v>
      </c>
      <c r="M8792" t="str">
        <f>VLOOKUP($J8792,Ref!$D:$H,4,0)</f>
        <v>Berkhamsted Deanery</v>
      </c>
      <c r="N8792" t="str">
        <f>VLOOKUP($J8792,Ref!$D:$H,5,0)</f>
        <v xml:space="preserve">Archdeaconry of St Albans </v>
      </c>
      <c r="S8792">
        <v>641.75</v>
      </c>
    </row>
    <row r="8793" spans="1:19" x14ac:dyDescent="0.3">
      <c r="A8793">
        <v>2024</v>
      </c>
      <c r="C8793" t="str">
        <f>IF(GETPIVOTDATA("PS % recovery",Sheet4!$B$5,"Parish Name",K8793)&gt;99.949%,"OK","No")</f>
        <v>OK</v>
      </c>
      <c r="D8793" t="e">
        <f>VLOOKUP(J8793,'Ref2'!C:E,3,0)</f>
        <v>#N/A</v>
      </c>
      <c r="F8793">
        <v>7</v>
      </c>
      <c r="I8793" t="e">
        <f>VLOOKUP(J8793,Ref!L:M,2,0)</f>
        <v>#N/A</v>
      </c>
      <c r="J8793" s="108" t="s">
        <v>871</v>
      </c>
      <c r="K8793" t="str">
        <f>VLOOKUP($J8793,Ref!$D:$H,2,0)</f>
        <v xml:space="preserve">Northchurch                                  </v>
      </c>
      <c r="L8793" t="str">
        <f>VLOOKUP($J8793,Ref!$D:$H,3,0)</f>
        <v>Northchurch and Wigginton</v>
      </c>
      <c r="M8793" t="str">
        <f>VLOOKUP($J8793,Ref!$D:$H,4,0)</f>
        <v>Berkhamsted Deanery</v>
      </c>
      <c r="N8793" t="str">
        <f>VLOOKUP($J8793,Ref!$D:$H,5,0)</f>
        <v xml:space="preserve">Archdeaconry of St Albans </v>
      </c>
      <c r="S8793">
        <v>4819.33</v>
      </c>
    </row>
    <row r="8794" spans="1:19" x14ac:dyDescent="0.3">
      <c r="A8794">
        <v>2024</v>
      </c>
      <c r="C8794" t="str">
        <f>IF(GETPIVOTDATA("PS % recovery",Sheet4!$B$5,"Parish Name",K8794)&gt;99.949%,"OK","No")</f>
        <v>OK</v>
      </c>
      <c r="D8794" t="e">
        <f>VLOOKUP(J8794,'Ref2'!C:E,3,0)</f>
        <v>#N/A</v>
      </c>
      <c r="F8794">
        <v>7</v>
      </c>
      <c r="I8794" t="e">
        <f>VLOOKUP(J8794,Ref!L:M,2,0)</f>
        <v>#N/A</v>
      </c>
      <c r="J8794" s="108" t="s">
        <v>793</v>
      </c>
      <c r="K8794" t="str">
        <f>VLOOKUP($J8794,Ref!$D:$H,2,0)</f>
        <v xml:space="preserve">Potten End, Holy Trinity                     </v>
      </c>
      <c r="L8794" t="str">
        <f>VLOOKUP($J8794,Ref!$D:$H,3,0)</f>
        <v>Berkhamsted Team Ministry</v>
      </c>
      <c r="M8794" t="str">
        <f>VLOOKUP($J8794,Ref!$D:$H,4,0)</f>
        <v>Berkhamsted Deanery</v>
      </c>
      <c r="N8794" t="str">
        <f>VLOOKUP($J8794,Ref!$D:$H,5,0)</f>
        <v xml:space="preserve">Archdeaconry of St Albans </v>
      </c>
      <c r="S8794">
        <v>4246</v>
      </c>
    </row>
    <row r="8795" spans="1:19" x14ac:dyDescent="0.3">
      <c r="A8795">
        <v>2024</v>
      </c>
      <c r="C8795" t="str">
        <f>IF(GETPIVOTDATA("PS % recovery",Sheet4!$B$5,"Parish Name",K8795)&gt;99.949%,"OK","No")</f>
        <v>OK</v>
      </c>
      <c r="D8795" t="e">
        <f>VLOOKUP(J8795,'Ref2'!C:E,3,0)</f>
        <v>#N/A</v>
      </c>
      <c r="F8795">
        <v>7</v>
      </c>
      <c r="I8795" t="e">
        <f>VLOOKUP(J8795,Ref!L:M,2,0)</f>
        <v>#N/A</v>
      </c>
      <c r="J8795" s="108" t="s">
        <v>861</v>
      </c>
      <c r="K8795" t="str">
        <f>VLOOKUP($J8795,Ref!$D:$H,2,0)</f>
        <v xml:space="preserve">Sunnyside, St Michael and All Angels         </v>
      </c>
      <c r="L8795" t="str">
        <f>VLOOKUP($J8795,Ref!$D:$H,3,0)</f>
        <v>Sunnyside with Bourne End</v>
      </c>
      <c r="M8795" t="str">
        <f>VLOOKUP($J8795,Ref!$D:$H,4,0)</f>
        <v>Berkhamsted Deanery</v>
      </c>
      <c r="N8795" t="str">
        <f>VLOOKUP($J8795,Ref!$D:$H,5,0)</f>
        <v xml:space="preserve">Archdeaconry of St Albans </v>
      </c>
      <c r="S8795">
        <v>7560</v>
      </c>
    </row>
    <row r="8796" spans="1:19" x14ac:dyDescent="0.3">
      <c r="A8796">
        <v>2024</v>
      </c>
      <c r="C8796" t="str">
        <f>IF(GETPIVOTDATA("PS % recovery",Sheet4!$B$5,"Parish Name",K8796)&gt;99.949%,"OK","No")</f>
        <v>No</v>
      </c>
      <c r="D8796" t="e">
        <f>VLOOKUP(J8796,'Ref2'!C:E,3,0)</f>
        <v>#N/A</v>
      </c>
      <c r="F8796">
        <v>7</v>
      </c>
      <c r="I8796" t="e">
        <f>VLOOKUP(J8796,Ref!L:M,2,0)</f>
        <v>#N/A</v>
      </c>
      <c r="J8796" s="108" t="s">
        <v>873</v>
      </c>
      <c r="K8796" t="str">
        <f>VLOOKUP($J8796,Ref!$D:$H,2,0)</f>
        <v xml:space="preserve">Tring Team Parish                            </v>
      </c>
      <c r="L8796" t="str">
        <f>VLOOKUP($J8796,Ref!$D:$H,3,0)</f>
        <v>Tring (Team Ministry)</v>
      </c>
      <c r="M8796" t="str">
        <f>VLOOKUP($J8796,Ref!$D:$H,4,0)</f>
        <v>Berkhamsted Deanery</v>
      </c>
      <c r="N8796" t="str">
        <f>VLOOKUP($J8796,Ref!$D:$H,5,0)</f>
        <v xml:space="preserve">Archdeaconry of St Albans </v>
      </c>
      <c r="S8796">
        <v>15000</v>
      </c>
    </row>
    <row r="8797" spans="1:19" x14ac:dyDescent="0.3">
      <c r="A8797">
        <v>2024</v>
      </c>
      <c r="C8797" t="str">
        <f>IF(GETPIVOTDATA("PS % recovery",Sheet4!$B$5,"Parish Name",K8797)&gt;99.949%,"OK","No")</f>
        <v>No</v>
      </c>
      <c r="D8797" t="e">
        <f>VLOOKUP(J8797,'Ref2'!C:E,3,0)</f>
        <v>#N/A</v>
      </c>
      <c r="F8797">
        <v>7</v>
      </c>
      <c r="I8797" t="e">
        <f>VLOOKUP(J8797,Ref!L:M,2,0)</f>
        <v>#N/A</v>
      </c>
      <c r="J8797" s="108" t="s">
        <v>875</v>
      </c>
      <c r="K8797" t="str">
        <f>VLOOKUP($J8797,Ref!$D:$H,2,0)</f>
        <v xml:space="preserve">Wigginton                                    </v>
      </c>
      <c r="L8797" t="str">
        <f>VLOOKUP($J8797,Ref!$D:$H,3,0)</f>
        <v>Northchurch and Wigginton</v>
      </c>
      <c r="M8797" t="str">
        <f>VLOOKUP($J8797,Ref!$D:$H,4,0)</f>
        <v>Berkhamsted Deanery</v>
      </c>
      <c r="N8797" t="str">
        <f>VLOOKUP($J8797,Ref!$D:$H,5,0)</f>
        <v xml:space="preserve">Archdeaconry of St Albans </v>
      </c>
      <c r="S8797">
        <v>2250</v>
      </c>
    </row>
    <row r="8798" spans="1:19" x14ac:dyDescent="0.3">
      <c r="A8798">
        <v>2024</v>
      </c>
      <c r="C8798" t="str">
        <f>IF(GETPIVOTDATA("PS % recovery",Sheet4!$B$5,"Parish Name",K8798)&gt;99.949%,"OK","No")</f>
        <v>No</v>
      </c>
      <c r="D8798" t="e">
        <f>VLOOKUP(J8798,'Ref2'!C:E,3,0)</f>
        <v>#N/A</v>
      </c>
      <c r="F8798">
        <v>7</v>
      </c>
      <c r="I8798" t="e">
        <f>VLOOKUP(J8798,Ref!L:M,2,0)</f>
        <v>#N/A</v>
      </c>
      <c r="J8798" s="108" t="s">
        <v>794</v>
      </c>
      <c r="K8798" t="str">
        <f>VLOOKUP($J8798,Ref!$D:$H,2,0)</f>
        <v xml:space="preserve">Albury                                       </v>
      </c>
      <c r="L8798" t="str">
        <f>VLOOKUP($J8798,Ref!$D:$H,3,0)</f>
        <v>Albury, Little Hadham and Much Hadham</v>
      </c>
      <c r="M8798" t="str">
        <f>VLOOKUP($J8798,Ref!$D:$H,4,0)</f>
        <v>Bishop's Stortford Deanery</v>
      </c>
      <c r="N8798" t="str">
        <f>VLOOKUP($J8798,Ref!$D:$H,5,0)</f>
        <v>Archdeaconry of Hertford</v>
      </c>
    </row>
    <row r="8799" spans="1:19" x14ac:dyDescent="0.3">
      <c r="A8799">
        <v>2024</v>
      </c>
      <c r="C8799" t="str">
        <f>IF(GETPIVOTDATA("PS % recovery",Sheet4!$B$5,"Parish Name",K8799)&gt;99.949%,"OK","No")</f>
        <v>OK</v>
      </c>
      <c r="D8799" t="e">
        <f>VLOOKUP(J8799,'Ref2'!C:E,3,0)</f>
        <v>#N/A</v>
      </c>
      <c r="F8799">
        <v>7</v>
      </c>
      <c r="I8799" t="e">
        <f>VLOOKUP(J8799,Ref!L:M,2,0)</f>
        <v>#N/A</v>
      </c>
      <c r="J8799" s="108" t="s">
        <v>1051</v>
      </c>
      <c r="K8799" t="str">
        <f>VLOOKUP($J8799,Ref!$D:$H,2,0)</f>
        <v xml:space="preserve">Bishop's Stortford                           </v>
      </c>
      <c r="L8799" t="str">
        <f>VLOOKUP($J8799,Ref!$D:$H,3,0)</f>
        <v>Bishop's Stortford</v>
      </c>
      <c r="M8799" t="str">
        <f>VLOOKUP($J8799,Ref!$D:$H,4,0)</f>
        <v>Bishop's Stortford Deanery</v>
      </c>
      <c r="N8799" t="str">
        <f>VLOOKUP($J8799,Ref!$D:$H,5,0)</f>
        <v>Archdeaconry of Hertford</v>
      </c>
      <c r="S8799">
        <v>8832</v>
      </c>
    </row>
    <row r="8800" spans="1:19" x14ac:dyDescent="0.3">
      <c r="A8800">
        <v>2024</v>
      </c>
      <c r="C8800" t="str">
        <f>IF(GETPIVOTDATA("PS % recovery",Sheet4!$B$5,"Parish Name",K8800)&gt;99.949%,"OK","No")</f>
        <v>No</v>
      </c>
      <c r="D8800" t="e">
        <f>VLOOKUP(J8800,'Ref2'!C:E,3,0)</f>
        <v>#N/A</v>
      </c>
      <c r="F8800">
        <v>7</v>
      </c>
      <c r="I8800" t="e">
        <f>VLOOKUP(J8800,Ref!L:M,2,0)</f>
        <v>#N/A</v>
      </c>
      <c r="J8800" s="108" t="s">
        <v>796</v>
      </c>
      <c r="K8800" t="str">
        <f>VLOOKUP($J8800,Ref!$D:$H,2,0)</f>
        <v xml:space="preserve">Braughing                                    </v>
      </c>
      <c r="L8800" t="str">
        <f>VLOOKUP($J8800,Ref!$D:$H,3,0)</f>
        <v>Braughing, Furneux Pelham and Stocking Pelham</v>
      </c>
      <c r="M8800" t="str">
        <f>VLOOKUP($J8800,Ref!$D:$H,4,0)</f>
        <v>Bishop's Stortford Deanery</v>
      </c>
      <c r="N8800" t="str">
        <f>VLOOKUP($J8800,Ref!$D:$H,5,0)</f>
        <v>Archdeaconry of Hertford</v>
      </c>
    </row>
    <row r="8801" spans="1:19" x14ac:dyDescent="0.3">
      <c r="A8801">
        <v>2024</v>
      </c>
      <c r="C8801" t="str">
        <f>IF(GETPIVOTDATA("PS % recovery",Sheet4!$B$5,"Parish Name",K8801)&gt;99.949%,"OK","No")</f>
        <v>No</v>
      </c>
      <c r="D8801" t="e">
        <f>VLOOKUP(J8801,'Ref2'!C:E,3,0)</f>
        <v>#N/A</v>
      </c>
      <c r="F8801">
        <v>7</v>
      </c>
      <c r="I8801" t="e">
        <f>VLOOKUP(J8801,Ref!L:M,2,0)</f>
        <v>#N/A</v>
      </c>
      <c r="J8801" s="108" t="s">
        <v>798</v>
      </c>
      <c r="K8801" t="str">
        <f>VLOOKUP($J8801,Ref!$D:$H,2,0)</f>
        <v xml:space="preserve">Furneux Pelham                               </v>
      </c>
      <c r="L8801" t="str">
        <f>VLOOKUP($J8801,Ref!$D:$H,3,0)</f>
        <v>Braughing, Furneux Pelham and Stocking Pelham</v>
      </c>
      <c r="M8801" t="str">
        <f>VLOOKUP($J8801,Ref!$D:$H,4,0)</f>
        <v>Bishop's Stortford Deanery</v>
      </c>
      <c r="N8801" t="str">
        <f>VLOOKUP($J8801,Ref!$D:$H,5,0)</f>
        <v>Archdeaconry of Hertford</v>
      </c>
    </row>
    <row r="8802" spans="1:19" x14ac:dyDescent="0.3">
      <c r="A8802">
        <v>2024</v>
      </c>
      <c r="C8802" t="str">
        <f>IF(GETPIVOTDATA("PS % recovery",Sheet4!$B$5,"Parish Name",K8802)&gt;99.949%,"OK","No")</f>
        <v>No</v>
      </c>
      <c r="D8802" t="e">
        <f>VLOOKUP(J8802,'Ref2'!C:E,3,0)</f>
        <v>#N/A</v>
      </c>
      <c r="F8802">
        <v>7</v>
      </c>
      <c r="I8802" t="e">
        <f>VLOOKUP(J8802,Ref!L:M,2,0)</f>
        <v>#N/A</v>
      </c>
      <c r="J8802" s="108" t="s">
        <v>1056</v>
      </c>
      <c r="K8802" t="str">
        <f>VLOOKUP($J8802,Ref!$D:$H,2,0)</f>
        <v xml:space="preserve">Gilston with Eastwick                        </v>
      </c>
      <c r="L8802" t="str">
        <f>VLOOKUP($J8802,Ref!$D:$H,3,0)</f>
        <v>High Wych and Gilston with Eastwick</v>
      </c>
      <c r="M8802" t="str">
        <f>VLOOKUP($J8802,Ref!$D:$H,4,0)</f>
        <v>Bishop's Stortford Deanery</v>
      </c>
      <c r="N8802" t="str">
        <f>VLOOKUP($J8802,Ref!$D:$H,5,0)</f>
        <v>Archdeaconry of Hertford</v>
      </c>
    </row>
    <row r="8803" spans="1:19" x14ac:dyDescent="0.3">
      <c r="A8803">
        <v>2024</v>
      </c>
      <c r="C8803" t="str">
        <f>IF(GETPIVOTDATA("PS % recovery",Sheet4!$B$5,"Parish Name",K8803)&gt;99.949%,"OK","No")</f>
        <v>OK</v>
      </c>
      <c r="D8803" t="e">
        <f>VLOOKUP(J8803,'Ref2'!C:E,3,0)</f>
        <v>#N/A</v>
      </c>
      <c r="F8803">
        <v>7</v>
      </c>
      <c r="I8803" t="e">
        <f>VLOOKUP(J8803,Ref!L:M,2,0)</f>
        <v>#N/A</v>
      </c>
      <c r="J8803" t="s">
        <v>1058</v>
      </c>
      <c r="K8803" t="str">
        <f>VLOOKUP($J8803,Ref!$D:$H,2,0)</f>
        <v xml:space="preserve">High Wych, St James                          </v>
      </c>
      <c r="L8803" t="str">
        <f>VLOOKUP($J8803,Ref!$D:$H,3,0)</f>
        <v>High Wych and Gilston with Eastwick</v>
      </c>
      <c r="M8803" t="str">
        <f>VLOOKUP($J8803,Ref!$D:$H,4,0)</f>
        <v>Bishop's Stortford Deanery</v>
      </c>
      <c r="N8803" t="str">
        <f>VLOOKUP($J8803,Ref!$D:$H,5,0)</f>
        <v>Archdeaconry of Hertford</v>
      </c>
      <c r="S8803">
        <v>3242</v>
      </c>
    </row>
    <row r="8804" spans="1:19" x14ac:dyDescent="0.3">
      <c r="A8804">
        <v>2024</v>
      </c>
      <c r="C8804" t="str">
        <f>IF(GETPIVOTDATA("PS % recovery",Sheet4!$B$5,"Parish Name",K8804)&gt;99.949%,"OK","No")</f>
        <v>No</v>
      </c>
      <c r="D8804" t="e">
        <f>VLOOKUP(J8804,'Ref2'!C:E,3,0)</f>
        <v>#N/A</v>
      </c>
      <c r="F8804">
        <v>7</v>
      </c>
      <c r="I8804" t="e">
        <f>VLOOKUP(J8804,Ref!L:M,2,0)</f>
        <v>#N/A</v>
      </c>
      <c r="J8804" t="s">
        <v>800</v>
      </c>
      <c r="K8804" t="str">
        <f>VLOOKUP($J8804,Ref!$D:$H,2,0)</f>
        <v xml:space="preserve">Hockerill, All Saints                        </v>
      </c>
      <c r="L8804" t="str">
        <f>VLOOKUP($J8804,Ref!$D:$H,3,0)</f>
        <v>Hockerill, All Saints</v>
      </c>
      <c r="M8804" t="str">
        <f>VLOOKUP($J8804,Ref!$D:$H,4,0)</f>
        <v>Bishop's Stortford Deanery</v>
      </c>
      <c r="N8804" t="str">
        <f>VLOOKUP($J8804,Ref!$D:$H,5,0)</f>
        <v>Archdeaconry of Hertford</v>
      </c>
      <c r="S8804">
        <v>5000</v>
      </c>
    </row>
    <row r="8805" spans="1:19" x14ac:dyDescent="0.3">
      <c r="A8805">
        <v>2024</v>
      </c>
      <c r="C8805" t="str">
        <f>IF(GETPIVOTDATA("PS % recovery",Sheet4!$B$5,"Parish Name",K8805)&gt;99.949%,"OK","No")</f>
        <v>No</v>
      </c>
      <c r="D8805" t="e">
        <f>VLOOKUP(J8805,'Ref2'!C:E,3,0)</f>
        <v>#N/A</v>
      </c>
      <c r="F8805">
        <v>7</v>
      </c>
      <c r="I8805" t="e">
        <f>VLOOKUP(J8805,Ref!L:M,2,0)</f>
        <v>#N/A</v>
      </c>
      <c r="J8805" t="s">
        <v>801</v>
      </c>
      <c r="K8805" t="str">
        <f>VLOOKUP($J8805,Ref!$D:$H,2,0)</f>
        <v xml:space="preserve">Little Hadham                                </v>
      </c>
      <c r="L8805" t="str">
        <f>VLOOKUP($J8805,Ref!$D:$H,3,0)</f>
        <v>Albury, Little Hadham and Much Hadham</v>
      </c>
      <c r="M8805" t="str">
        <f>VLOOKUP($J8805,Ref!$D:$H,4,0)</f>
        <v>Bishop's Stortford Deanery</v>
      </c>
      <c r="N8805" t="str">
        <f>VLOOKUP($J8805,Ref!$D:$H,5,0)</f>
        <v>Archdeaconry of Hertford</v>
      </c>
      <c r="S8805">
        <v>1500</v>
      </c>
    </row>
    <row r="8806" spans="1:19" x14ac:dyDescent="0.3">
      <c r="A8806">
        <v>2024</v>
      </c>
      <c r="C8806" t="str">
        <f>IF(GETPIVOTDATA("PS % recovery",Sheet4!$B$5,"Parish Name",K8806)&gt;99.949%,"OK","No")</f>
        <v>OK</v>
      </c>
      <c r="D8806" t="e">
        <f>VLOOKUP(J8806,'Ref2'!C:E,3,0)</f>
        <v>#N/A</v>
      </c>
      <c r="F8806">
        <v>7</v>
      </c>
      <c r="I8806" t="e">
        <f>VLOOKUP(J8806,Ref!L:M,2,0)</f>
        <v>#N/A</v>
      </c>
      <c r="J8806" t="s">
        <v>1066</v>
      </c>
      <c r="K8806" t="str">
        <f>VLOOKUP($J8806,Ref!$D:$H,2,0)</f>
        <v xml:space="preserve">Mundens, The                                 </v>
      </c>
      <c r="L8806" t="str">
        <f>VLOOKUP($J8806,Ref!$D:$H,3,0)</f>
        <v>Standon and the Mundens with Sacombe</v>
      </c>
      <c r="M8806" t="str">
        <f>VLOOKUP($J8806,Ref!$D:$H,4,0)</f>
        <v>Bishop's Stortford Deanery</v>
      </c>
      <c r="N8806" t="str">
        <f>VLOOKUP($J8806,Ref!$D:$H,5,0)</f>
        <v>Archdeaconry of Hertford</v>
      </c>
      <c r="S8806">
        <v>3500</v>
      </c>
    </row>
    <row r="8807" spans="1:19" x14ac:dyDescent="0.3">
      <c r="A8807">
        <v>2024</v>
      </c>
      <c r="C8807" t="str">
        <f>IF(GETPIVOTDATA("PS % recovery",Sheet4!$B$5,"Parish Name",K8807)&gt;99.949%,"OK","No")</f>
        <v>No</v>
      </c>
      <c r="D8807" t="e">
        <f>VLOOKUP(J8807,'Ref2'!C:E,3,0)</f>
        <v>#N/A</v>
      </c>
      <c r="F8807">
        <v>7</v>
      </c>
      <c r="I8807" t="e">
        <f>VLOOKUP(J8807,Ref!L:M,2,0)</f>
        <v>#N/A</v>
      </c>
      <c r="J8807" t="s">
        <v>803</v>
      </c>
      <c r="K8807" t="str">
        <f>VLOOKUP($J8807,Ref!$D:$H,2,0)</f>
        <v xml:space="preserve">Much Hadham                                  </v>
      </c>
      <c r="L8807" t="str">
        <f>VLOOKUP($J8807,Ref!$D:$H,3,0)</f>
        <v>Albury, Little Hadham and Much Hadham</v>
      </c>
      <c r="M8807" t="str">
        <f>VLOOKUP($J8807,Ref!$D:$H,4,0)</f>
        <v>Bishop's Stortford Deanery</v>
      </c>
      <c r="N8807" t="str">
        <f>VLOOKUP($J8807,Ref!$D:$H,5,0)</f>
        <v>Archdeaconry of Hertford</v>
      </c>
      <c r="S8807">
        <v>4000</v>
      </c>
    </row>
    <row r="8808" spans="1:19" x14ac:dyDescent="0.3">
      <c r="A8808">
        <v>2024</v>
      </c>
      <c r="C8808" t="str">
        <f>IF(GETPIVOTDATA("PS % recovery",Sheet4!$B$5,"Parish Name",K8808)&gt;99.949%,"OK","No")</f>
        <v>OK</v>
      </c>
      <c r="D8808" t="e">
        <f>VLOOKUP(J8808,'Ref2'!C:E,3,0)</f>
        <v>#N/A</v>
      </c>
      <c r="F8808">
        <v>7</v>
      </c>
      <c r="I8808" t="e">
        <f>VLOOKUP(J8808,Ref!L:M,2,0)</f>
        <v>#N/A</v>
      </c>
      <c r="J8808" t="s">
        <v>1068</v>
      </c>
      <c r="K8808" t="str">
        <f>VLOOKUP($J8808,Ref!$D:$H,2,0)</f>
        <v xml:space="preserve">Sacombe                                      </v>
      </c>
      <c r="L8808" t="str">
        <f>VLOOKUP($J8808,Ref!$D:$H,3,0)</f>
        <v>Standon and the Mundens with Sacombe</v>
      </c>
      <c r="M8808" t="str">
        <f>VLOOKUP($J8808,Ref!$D:$H,4,0)</f>
        <v>Bishop's Stortford Deanery</v>
      </c>
      <c r="N8808" t="str">
        <f>VLOOKUP($J8808,Ref!$D:$H,5,0)</f>
        <v>Archdeaconry of Hertford</v>
      </c>
      <c r="S8808">
        <v>639</v>
      </c>
    </row>
    <row r="8809" spans="1:19" x14ac:dyDescent="0.3">
      <c r="A8809">
        <v>2024</v>
      </c>
      <c r="C8809" t="str">
        <f>IF(GETPIVOTDATA("PS % recovery",Sheet4!$B$5,"Parish Name",K8809)&gt;99.949%,"OK","No")</f>
        <v>OK</v>
      </c>
      <c r="D8809" t="e">
        <f>VLOOKUP(J8809,'Ref2'!C:E,3,0)</f>
        <v>#N/A</v>
      </c>
      <c r="F8809">
        <v>7</v>
      </c>
      <c r="I8809" t="e">
        <f>VLOOKUP(J8809,Ref!L:M,2,0)</f>
        <v>#N/A</v>
      </c>
      <c r="J8809" t="s">
        <v>1062</v>
      </c>
      <c r="K8809" t="str">
        <f>VLOOKUP($J8809,Ref!$D:$H,2,0)</f>
        <v xml:space="preserve">Sawbridgeworth                               </v>
      </c>
      <c r="L8809" t="str">
        <f>VLOOKUP($J8809,Ref!$D:$H,3,0)</f>
        <v>Sawbridgeworth</v>
      </c>
      <c r="M8809" t="str">
        <f>VLOOKUP($J8809,Ref!$D:$H,4,0)</f>
        <v>Bishop's Stortford Deanery</v>
      </c>
      <c r="N8809" t="str">
        <f>VLOOKUP($J8809,Ref!$D:$H,5,0)</f>
        <v>Archdeaconry of Hertford</v>
      </c>
      <c r="S8809">
        <v>24000</v>
      </c>
    </row>
    <row r="8810" spans="1:19" x14ac:dyDescent="0.3">
      <c r="A8810">
        <v>2024</v>
      </c>
      <c r="C8810" t="str">
        <f>IF(GETPIVOTDATA("PS % recovery",Sheet4!$B$5,"Parish Name",K8810)&gt;99.949%,"OK","No")</f>
        <v>OK</v>
      </c>
      <c r="D8810" t="e">
        <f>VLOOKUP(J8810,'Ref2'!C:E,3,0)</f>
        <v>#N/A</v>
      </c>
      <c r="F8810">
        <v>7</v>
      </c>
      <c r="I8810" t="e">
        <f>VLOOKUP(J8810,Ref!L:M,2,0)</f>
        <v>#N/A</v>
      </c>
      <c r="J8810" t="s">
        <v>1064</v>
      </c>
      <c r="K8810" t="str">
        <f>VLOOKUP($J8810,Ref!$D:$H,2,0)</f>
        <v xml:space="preserve">Standon                                      </v>
      </c>
      <c r="L8810" t="str">
        <f>VLOOKUP($J8810,Ref!$D:$H,3,0)</f>
        <v>Standon and the Mundens with Sacombe</v>
      </c>
      <c r="M8810" t="str">
        <f>VLOOKUP($J8810,Ref!$D:$H,4,0)</f>
        <v>Bishop's Stortford Deanery</v>
      </c>
      <c r="N8810" t="str">
        <f>VLOOKUP($J8810,Ref!$D:$H,5,0)</f>
        <v>Archdeaconry of Hertford</v>
      </c>
      <c r="S8810">
        <v>5221</v>
      </c>
    </row>
    <row r="8811" spans="1:19" x14ac:dyDescent="0.3">
      <c r="A8811">
        <v>2024</v>
      </c>
      <c r="C8811" t="str">
        <f>IF(GETPIVOTDATA("PS % recovery",Sheet4!$B$5,"Parish Name",K8811)&gt;99.949%,"OK","No")</f>
        <v>No</v>
      </c>
      <c r="D8811" t="e">
        <f>VLOOKUP(J8811,'Ref2'!C:E,3,0)</f>
        <v>#N/A</v>
      </c>
      <c r="F8811">
        <v>7</v>
      </c>
      <c r="I8811" t="e">
        <f>VLOOKUP(J8811,Ref!L:M,2,0)</f>
        <v>#N/A</v>
      </c>
      <c r="J8811" t="s">
        <v>805</v>
      </c>
      <c r="K8811" t="str">
        <f>VLOOKUP($J8811,Ref!$D:$H,2,0)</f>
        <v xml:space="preserve">Stocking Pelham                              </v>
      </c>
      <c r="L8811" t="str">
        <f>VLOOKUP($J8811,Ref!$D:$H,3,0)</f>
        <v>Braughing, Furneux Pelham and Stocking Pelham</v>
      </c>
      <c r="M8811" t="str">
        <f>VLOOKUP($J8811,Ref!$D:$H,4,0)</f>
        <v>Bishop's Stortford Deanery</v>
      </c>
      <c r="N8811" t="str">
        <f>VLOOKUP($J8811,Ref!$D:$H,5,0)</f>
        <v>Archdeaconry of Hertford</v>
      </c>
      <c r="S8811">
        <v>0</v>
      </c>
    </row>
    <row r="8812" spans="1:19" x14ac:dyDescent="0.3">
      <c r="A8812">
        <v>2024</v>
      </c>
      <c r="C8812" t="str">
        <f>IF(GETPIVOTDATA("PS % recovery",Sheet4!$B$5,"Parish Name",K8812)&gt;99.949%,"OK","No")</f>
        <v>No</v>
      </c>
      <c r="D8812" t="e">
        <f>VLOOKUP(J8812,'Ref2'!C:E,3,0)</f>
        <v>#N/A</v>
      </c>
      <c r="F8812">
        <v>7</v>
      </c>
      <c r="I8812" t="e">
        <f>VLOOKUP(J8812,Ref!L:M,2,0)</f>
        <v>#N/A</v>
      </c>
      <c r="J8812" t="s">
        <v>807</v>
      </c>
      <c r="K8812" t="str">
        <f>VLOOKUP($J8812,Ref!$D:$H,2,0)</f>
        <v xml:space="preserve">Bishop's Stortford, Holy Trinity             </v>
      </c>
      <c r="L8812" t="str">
        <f>VLOOKUP($J8812,Ref!$D:$H,3,0)</f>
        <v>Bishop's Stortford, Holy Trinity</v>
      </c>
      <c r="M8812" t="str">
        <f>VLOOKUP($J8812,Ref!$D:$H,4,0)</f>
        <v>Bishop's Stortford Deanery</v>
      </c>
      <c r="N8812" t="str">
        <f>VLOOKUP($J8812,Ref!$D:$H,5,0)</f>
        <v>Archdeaconry of Hertford</v>
      </c>
      <c r="S8812">
        <v>1500</v>
      </c>
    </row>
    <row r="8813" spans="1:19" x14ac:dyDescent="0.3">
      <c r="A8813">
        <v>2024</v>
      </c>
      <c r="C8813" t="str">
        <f>IF(GETPIVOTDATA("PS % recovery",Sheet4!$B$5,"Parish Name",K8813)&gt;99.949%,"OK","No")</f>
        <v>OK</v>
      </c>
      <c r="D8813" t="str">
        <f>VLOOKUP(J8813,'Ref2'!C:E,3,0)</f>
        <v>LLF</v>
      </c>
      <c r="F8813">
        <v>7</v>
      </c>
      <c r="I8813" t="e">
        <f>VLOOKUP(J8813,Ref!L:M,2,0)</f>
        <v>#N/A</v>
      </c>
      <c r="J8813" t="s">
        <v>1070</v>
      </c>
      <c r="K8813" t="str">
        <f>VLOOKUP($J8813,Ref!$D:$H,2,0)</f>
        <v xml:space="preserve">Thorley                                      </v>
      </c>
      <c r="L8813" t="str">
        <f>VLOOKUP($J8813,Ref!$D:$H,3,0)</f>
        <v>Thorley</v>
      </c>
      <c r="M8813" t="str">
        <f>VLOOKUP($J8813,Ref!$D:$H,4,0)</f>
        <v>Bishop's Stortford Deanery</v>
      </c>
      <c r="N8813" t="str">
        <f>VLOOKUP($J8813,Ref!$D:$H,5,0)</f>
        <v>Archdeaconry of Hertford</v>
      </c>
      <c r="S8813">
        <v>8193.5</v>
      </c>
    </row>
    <row r="8814" spans="1:19" x14ac:dyDescent="0.3">
      <c r="A8814">
        <v>2024</v>
      </c>
      <c r="C8814" t="str">
        <f>IF(GETPIVOTDATA("PS % recovery",Sheet4!$B$5,"Parish Name",K8814)&gt;99.949%,"OK","No")</f>
        <v>OK</v>
      </c>
      <c r="D8814" t="e">
        <f>VLOOKUP(J8814,'Ref2'!C:E,3,0)</f>
        <v>#N/A</v>
      </c>
      <c r="F8814">
        <v>7</v>
      </c>
      <c r="I8814" t="e">
        <f>VLOOKUP(J8814,Ref!L:M,2,0)</f>
        <v>#N/A</v>
      </c>
      <c r="J8814" t="s">
        <v>1078</v>
      </c>
      <c r="K8814" t="str">
        <f>VLOOKUP($J8814,Ref!$D:$H,2,0)</f>
        <v xml:space="preserve">Anstey                                       </v>
      </c>
      <c r="L8814" t="str">
        <f>VLOOKUP($J8814,Ref!$D:$H,3,0)</f>
        <v>Hormead, Wyddial, Anstey, Brent Pelham and Meesden</v>
      </c>
      <c r="M8814" t="str">
        <f>VLOOKUP($J8814,Ref!$D:$H,4,0)</f>
        <v>Buntingford Deanery</v>
      </c>
      <c r="N8814" t="str">
        <f>VLOOKUP($J8814,Ref!$D:$H,5,0)</f>
        <v>Archdeaconry of Hertford</v>
      </c>
      <c r="S8814">
        <v>983</v>
      </c>
    </row>
    <row r="8815" spans="1:19" x14ac:dyDescent="0.3">
      <c r="A8815">
        <v>2024</v>
      </c>
      <c r="C8815" t="str">
        <f>IF(GETPIVOTDATA("PS % recovery",Sheet4!$B$5,"Parish Name",K8815)&gt;99.949%,"OK","No")</f>
        <v>OK</v>
      </c>
      <c r="D8815" t="e">
        <f>VLOOKUP(J8815,'Ref2'!C:E,3,0)</f>
        <v>#N/A</v>
      </c>
      <c r="F8815">
        <v>7</v>
      </c>
      <c r="I8815" t="e">
        <f>VLOOKUP(J8815,Ref!L:M,2,0)</f>
        <v>#N/A</v>
      </c>
      <c r="J8815" t="s">
        <v>1086</v>
      </c>
      <c r="K8815" t="str">
        <f>VLOOKUP($J8815,Ref!$D:$H,2,0)</f>
        <v xml:space="preserve">Ardeley                                      </v>
      </c>
      <c r="L8815" t="str">
        <f>VLOOKUP($J8815,Ref!$D:$H,3,0)</f>
        <v>Ardeley, Benington, Cottered with Throcking and Walkern</v>
      </c>
      <c r="M8815" t="str">
        <f>VLOOKUP($J8815,Ref!$D:$H,4,0)</f>
        <v>Buntingford Deanery</v>
      </c>
      <c r="N8815" t="str">
        <f>VLOOKUP($J8815,Ref!$D:$H,5,0)</f>
        <v>Archdeaconry of Hertford</v>
      </c>
      <c r="S8815">
        <v>1392</v>
      </c>
    </row>
    <row r="8816" spans="1:19" x14ac:dyDescent="0.3">
      <c r="A8816">
        <v>2024</v>
      </c>
      <c r="C8816" t="str">
        <f>IF(GETPIVOTDATA("PS % recovery",Sheet4!$B$5,"Parish Name",K8816)&gt;99.949%,"OK","No")</f>
        <v>OK</v>
      </c>
      <c r="D8816" t="e">
        <f>VLOOKUP(J8816,'Ref2'!C:E,3,0)</f>
        <v>#N/A</v>
      </c>
      <c r="F8816">
        <v>7</v>
      </c>
      <c r="I8816" t="e">
        <f>VLOOKUP(J8816,Ref!L:M,2,0)</f>
        <v>#N/A</v>
      </c>
      <c r="J8816" t="s">
        <v>1092</v>
      </c>
      <c r="K8816" t="str">
        <f>VLOOKUP($J8816,Ref!$D:$H,2,0)</f>
        <v xml:space="preserve">Ashwell                                      </v>
      </c>
      <c r="L8816" t="str">
        <f>VLOOKUP($J8816,Ref!$D:$H,3,0)</f>
        <v>Ashwell with Hinxworth and Newnham</v>
      </c>
      <c r="M8816" t="str">
        <f>VLOOKUP($J8816,Ref!$D:$H,4,0)</f>
        <v>Buntingford Deanery</v>
      </c>
      <c r="N8816" t="str">
        <f>VLOOKUP($J8816,Ref!$D:$H,5,0)</f>
        <v>Archdeaconry of Hertford</v>
      </c>
      <c r="S8816">
        <v>5778</v>
      </c>
    </row>
    <row r="8817" spans="1:19" x14ac:dyDescent="0.3">
      <c r="A8817">
        <v>2024</v>
      </c>
      <c r="C8817" t="str">
        <f>IF(GETPIVOTDATA("PS % recovery",Sheet4!$B$5,"Parish Name",K8817)&gt;99.949%,"OK","No")</f>
        <v>No</v>
      </c>
      <c r="D8817" t="e">
        <f>VLOOKUP(J8817,'Ref2'!C:E,3,0)</f>
        <v>#N/A</v>
      </c>
      <c r="F8817">
        <v>7</v>
      </c>
      <c r="I8817" t="e">
        <f>VLOOKUP(J8817,Ref!L:M,2,0)</f>
        <v>#N/A</v>
      </c>
      <c r="J8817" t="s">
        <v>1094</v>
      </c>
      <c r="K8817" t="str">
        <f>VLOOKUP($J8817,Ref!$D:$H,2,0)</f>
        <v xml:space="preserve">Aspenden                                     </v>
      </c>
      <c r="L8817" t="str">
        <f>VLOOKUP($J8817,Ref!$D:$H,3,0)</f>
        <v>Aspenden, Buntingford and Westmill</v>
      </c>
      <c r="M8817" t="str">
        <f>VLOOKUP($J8817,Ref!$D:$H,4,0)</f>
        <v>Buntingford Deanery</v>
      </c>
      <c r="N8817" t="str">
        <f>VLOOKUP($J8817,Ref!$D:$H,5,0)</f>
        <v>Archdeaconry of Hertford</v>
      </c>
      <c r="S8817">
        <v>600</v>
      </c>
    </row>
    <row r="8818" spans="1:19" x14ac:dyDescent="0.3">
      <c r="A8818">
        <v>2024</v>
      </c>
      <c r="C8818" t="str">
        <f>IF(GETPIVOTDATA("PS % recovery",Sheet4!$B$5,"Parish Name",K8818)&gt;99.949%,"OK","No")</f>
        <v>OK</v>
      </c>
      <c r="D8818" t="e">
        <f>VLOOKUP(J8818,'Ref2'!C:E,3,0)</f>
        <v>#N/A</v>
      </c>
      <c r="F8818">
        <v>7</v>
      </c>
      <c r="I8818" t="e">
        <f>VLOOKUP(J8818,Ref!L:M,2,0)</f>
        <v>#N/A</v>
      </c>
      <c r="J8818" t="s">
        <v>1072</v>
      </c>
      <c r="K8818" t="str">
        <f>VLOOKUP($J8818,Ref!$D:$H,2,0)</f>
        <v xml:space="preserve">Baldock                                      </v>
      </c>
      <c r="L8818" t="str">
        <f>VLOOKUP($J8818,Ref!$D:$H,3,0)</f>
        <v>Baldock with Bygrave</v>
      </c>
      <c r="M8818" t="str">
        <f>VLOOKUP($J8818,Ref!$D:$H,4,0)</f>
        <v>Buntingford Deanery</v>
      </c>
      <c r="N8818" t="str">
        <f>VLOOKUP($J8818,Ref!$D:$H,5,0)</f>
        <v>Archdeaconry of Hertford</v>
      </c>
      <c r="S8818">
        <v>4000</v>
      </c>
    </row>
    <row r="8819" spans="1:19" x14ac:dyDescent="0.3">
      <c r="A8819">
        <v>2024</v>
      </c>
      <c r="C8819" t="str">
        <f>IF(GETPIVOTDATA("PS % recovery",Sheet4!$B$5,"Parish Name",K8819)&gt;99.949%,"OK","No")</f>
        <v>OK</v>
      </c>
      <c r="D8819" t="e">
        <f>VLOOKUP(J8819,'Ref2'!C:E,3,0)</f>
        <v>#N/A</v>
      </c>
      <c r="F8819">
        <v>7</v>
      </c>
      <c r="I8819" t="e">
        <f>VLOOKUP(J8819,Ref!L:M,2,0)</f>
        <v>#N/A</v>
      </c>
      <c r="J8819" t="s">
        <v>808</v>
      </c>
      <c r="K8819" t="str">
        <f>VLOOKUP($J8819,Ref!$D:$H,2,0)</f>
        <v xml:space="preserve">Barkway                                      </v>
      </c>
      <c r="L8819" t="str">
        <f>VLOOKUP($J8819,Ref!$D:$H,3,0)</f>
        <v>Barkway, Barley, Reed and Buckland</v>
      </c>
      <c r="M8819" t="str">
        <f>VLOOKUP($J8819,Ref!$D:$H,4,0)</f>
        <v>Buntingford Deanery</v>
      </c>
      <c r="N8819" t="str">
        <f>VLOOKUP($J8819,Ref!$D:$H,5,0)</f>
        <v>Archdeaconry of Hertford</v>
      </c>
      <c r="S8819">
        <v>1673</v>
      </c>
    </row>
    <row r="8820" spans="1:19" x14ac:dyDescent="0.3">
      <c r="A8820">
        <v>2024</v>
      </c>
      <c r="C8820" t="str">
        <f>IF(GETPIVOTDATA("PS % recovery",Sheet4!$B$5,"Parish Name",K8820)&gt;99.949%,"OK","No")</f>
        <v>OK</v>
      </c>
      <c r="D8820" t="e">
        <f>VLOOKUP(J8820,'Ref2'!C:E,3,0)</f>
        <v>#N/A</v>
      </c>
      <c r="F8820">
        <v>7</v>
      </c>
      <c r="I8820" t="e">
        <f>VLOOKUP(J8820,Ref!L:M,2,0)</f>
        <v>#N/A</v>
      </c>
      <c r="J8820" t="s">
        <v>810</v>
      </c>
      <c r="K8820" t="str">
        <f>VLOOKUP($J8820,Ref!$D:$H,2,0)</f>
        <v xml:space="preserve">Barley                                       </v>
      </c>
      <c r="L8820" t="str">
        <f>VLOOKUP($J8820,Ref!$D:$H,3,0)</f>
        <v>Barkway, Barley, Reed and Buckland</v>
      </c>
      <c r="M8820" t="str">
        <f>VLOOKUP($J8820,Ref!$D:$H,4,0)</f>
        <v>Buntingford Deanery</v>
      </c>
      <c r="N8820" t="str">
        <f>VLOOKUP($J8820,Ref!$D:$H,5,0)</f>
        <v>Archdeaconry of Hertford</v>
      </c>
      <c r="S8820">
        <v>0</v>
      </c>
    </row>
    <row r="8821" spans="1:19" x14ac:dyDescent="0.3">
      <c r="A8821">
        <v>2024</v>
      </c>
      <c r="C8821" t="str">
        <f>IF(GETPIVOTDATA("PS % recovery",Sheet4!$B$5,"Parish Name",K8821)&gt;99.949%,"OK","No")</f>
        <v>OK</v>
      </c>
      <c r="D8821" t="e">
        <f>VLOOKUP(J8821,'Ref2'!C:E,3,0)</f>
        <v>#N/A</v>
      </c>
      <c r="F8821">
        <v>7</v>
      </c>
      <c r="I8821" t="e">
        <f>VLOOKUP(J8821,Ref!L:M,2,0)</f>
        <v>#N/A</v>
      </c>
      <c r="J8821" t="s">
        <v>1103</v>
      </c>
      <c r="K8821" t="str">
        <f>VLOOKUP($J8821,Ref!$D:$H,2,0)</f>
        <v xml:space="preserve">Benington (LEP)                              </v>
      </c>
      <c r="L8821" t="str">
        <f>VLOOKUP($J8821,Ref!$D:$H,3,0)</f>
        <v>Ardeley, Benington, Cottered with Throcking and Walkern</v>
      </c>
      <c r="M8821" t="str">
        <f>VLOOKUP($J8821,Ref!$D:$H,4,0)</f>
        <v>Buntingford Deanery</v>
      </c>
      <c r="N8821" t="str">
        <f>VLOOKUP($J8821,Ref!$D:$H,5,0)</f>
        <v>Archdeaconry of Hertford</v>
      </c>
      <c r="S8821">
        <v>1500</v>
      </c>
    </row>
    <row r="8822" spans="1:19" x14ac:dyDescent="0.3">
      <c r="A8822">
        <v>2024</v>
      </c>
      <c r="C8822" t="str">
        <f>IF(GETPIVOTDATA("PS % recovery",Sheet4!$B$5,"Parish Name",K8822)&gt;99.949%,"OK","No")</f>
        <v>No</v>
      </c>
      <c r="D8822" t="e">
        <f>VLOOKUP(J8822,'Ref2'!C:E,3,0)</f>
        <v>#N/A</v>
      </c>
      <c r="F8822">
        <v>7</v>
      </c>
      <c r="I8822" t="e">
        <f>VLOOKUP(J8822,Ref!L:M,2,0)</f>
        <v>#N/A</v>
      </c>
      <c r="J8822" t="s">
        <v>1080</v>
      </c>
      <c r="K8822" t="str">
        <f>VLOOKUP($J8822,Ref!$D:$H,2,0)</f>
        <v xml:space="preserve">Brent Pelham                                 </v>
      </c>
      <c r="L8822" t="str">
        <f>VLOOKUP($J8822,Ref!$D:$H,3,0)</f>
        <v>Hormead, Wyddial, Anstey, Brent Pelham and Meesden</v>
      </c>
      <c r="M8822" t="str">
        <f>VLOOKUP($J8822,Ref!$D:$H,4,0)</f>
        <v>Buntingford Deanery</v>
      </c>
      <c r="N8822" t="str">
        <f>VLOOKUP($J8822,Ref!$D:$H,5,0)</f>
        <v>Archdeaconry of Hertford</v>
      </c>
      <c r="S8822">
        <v>765</v>
      </c>
    </row>
    <row r="8823" spans="1:19" x14ac:dyDescent="0.3">
      <c r="A8823">
        <v>2024</v>
      </c>
      <c r="C8823" t="str">
        <f>IF(GETPIVOTDATA("PS % recovery",Sheet4!$B$5,"Parish Name",K8823)&gt;99.949%,"OK","No")</f>
        <v>No</v>
      </c>
      <c r="D8823" t="e">
        <f>VLOOKUP(J8823,'Ref2'!C:E,3,0)</f>
        <v>#N/A</v>
      </c>
      <c r="F8823">
        <v>7</v>
      </c>
      <c r="I8823" t="e">
        <f>VLOOKUP(J8823,Ref!L:M,2,0)</f>
        <v>#N/A</v>
      </c>
      <c r="J8823" t="s">
        <v>1074</v>
      </c>
      <c r="K8823" t="str">
        <f>VLOOKUP($J8823,Ref!$D:$H,2,0)</f>
        <v xml:space="preserve">Bygrave                                      </v>
      </c>
      <c r="L8823" t="str">
        <f>VLOOKUP($J8823,Ref!$D:$H,3,0)</f>
        <v>Baldock with Bygrave</v>
      </c>
      <c r="M8823" t="str">
        <f>VLOOKUP($J8823,Ref!$D:$H,4,0)</f>
        <v>Buntingford Deanery</v>
      </c>
      <c r="N8823" t="str">
        <f>VLOOKUP($J8823,Ref!$D:$H,5,0)</f>
        <v>Archdeaconry of Hertford</v>
      </c>
      <c r="S8823">
        <v>0</v>
      </c>
    </row>
    <row r="8824" spans="1:19" x14ac:dyDescent="0.3">
      <c r="A8824">
        <v>2024</v>
      </c>
      <c r="C8824" t="str">
        <f>IF(GETPIVOTDATA("PS % recovery",Sheet4!$B$5,"Parish Name",K8824)&gt;99.949%,"OK","No")</f>
        <v>OK</v>
      </c>
      <c r="D8824" t="e">
        <f>VLOOKUP(J8824,'Ref2'!C:E,3,0)</f>
        <v>#N/A</v>
      </c>
      <c r="F8824">
        <v>7</v>
      </c>
      <c r="I8824" t="e">
        <f>VLOOKUP(J8824,Ref!L:M,2,0)</f>
        <v>#N/A</v>
      </c>
      <c r="J8824" t="s">
        <v>1105</v>
      </c>
      <c r="K8824" t="str">
        <f>VLOOKUP($J8824,Ref!$D:$H,2,0)</f>
        <v xml:space="preserve">Clothall                                     </v>
      </c>
      <c r="L8824" t="str">
        <f>VLOOKUP($J8824,Ref!$D:$H,3,0)</f>
        <v>The Kingswood Benefice</v>
      </c>
      <c r="M8824" t="str">
        <f>VLOOKUP($J8824,Ref!$D:$H,4,0)</f>
        <v>Buntingford Deanery</v>
      </c>
      <c r="N8824" t="str">
        <f>VLOOKUP($J8824,Ref!$D:$H,5,0)</f>
        <v>Archdeaconry of Hertford</v>
      </c>
      <c r="S8824">
        <v>578</v>
      </c>
    </row>
    <row r="8825" spans="1:19" x14ac:dyDescent="0.3">
      <c r="A8825">
        <v>2024</v>
      </c>
      <c r="C8825" t="str">
        <f>IF(GETPIVOTDATA("PS % recovery",Sheet4!$B$5,"Parish Name",K8825)&gt;99.949%,"OK","No")</f>
        <v>No</v>
      </c>
      <c r="D8825" t="e">
        <f>VLOOKUP(J8825,'Ref2'!C:E,3,0)</f>
        <v>#N/A</v>
      </c>
      <c r="F8825">
        <v>7</v>
      </c>
      <c r="I8825" t="e">
        <f>VLOOKUP(J8825,Ref!L:M,2,0)</f>
        <v>#N/A</v>
      </c>
      <c r="J8825" t="s">
        <v>1088</v>
      </c>
      <c r="K8825" t="str">
        <f>VLOOKUP($J8825,Ref!$D:$H,2,0)</f>
        <v xml:space="preserve">Cottered                                     </v>
      </c>
      <c r="L8825" t="str">
        <f>VLOOKUP($J8825,Ref!$D:$H,3,0)</f>
        <v>Ardeley, Benington, Cottered with Throcking and Walkern</v>
      </c>
      <c r="M8825" t="str">
        <f>VLOOKUP($J8825,Ref!$D:$H,4,0)</f>
        <v>Buntingford Deanery</v>
      </c>
      <c r="N8825" t="str">
        <f>VLOOKUP($J8825,Ref!$D:$H,5,0)</f>
        <v>Archdeaconry of Hertford</v>
      </c>
      <c r="S8825">
        <v>900</v>
      </c>
    </row>
    <row r="8826" spans="1:19" x14ac:dyDescent="0.3">
      <c r="A8826">
        <v>2024</v>
      </c>
      <c r="C8826" t="str">
        <f>IF(GETPIVOTDATA("PS % recovery",Sheet4!$B$5,"Parish Name",K8826)&gt;99.949%,"OK","No")</f>
        <v>OK</v>
      </c>
      <c r="D8826" t="e">
        <f>VLOOKUP(J8826,'Ref2'!C:E,3,0)</f>
        <v>#N/A</v>
      </c>
      <c r="F8826">
        <v>7</v>
      </c>
      <c r="I8826" t="e">
        <f>VLOOKUP(J8826,Ref!L:M,2,0)</f>
        <v>#N/A</v>
      </c>
      <c r="J8826" t="s">
        <v>1082</v>
      </c>
      <c r="K8826" t="str">
        <f>VLOOKUP($J8826,Ref!$D:$H,2,0)</f>
        <v xml:space="preserve">Hormead with Wyddial                         </v>
      </c>
      <c r="L8826" t="str">
        <f>VLOOKUP($J8826,Ref!$D:$H,3,0)</f>
        <v>Hormead, Wyddial, Anstey, Brent Pelham and Meesden</v>
      </c>
      <c r="M8826" t="str">
        <f>VLOOKUP($J8826,Ref!$D:$H,4,0)</f>
        <v>Buntingford Deanery</v>
      </c>
      <c r="N8826" t="str">
        <f>VLOOKUP($J8826,Ref!$D:$H,5,0)</f>
        <v>Archdeaconry of Hertford</v>
      </c>
      <c r="S8826">
        <v>2750</v>
      </c>
    </row>
    <row r="8827" spans="1:19" x14ac:dyDescent="0.3">
      <c r="A8827">
        <v>2024</v>
      </c>
      <c r="C8827" t="str">
        <f>IF(GETPIVOTDATA("PS % recovery",Sheet4!$B$5,"Parish Name",K8827)&gt;99.949%,"OK","No")</f>
        <v>OK</v>
      </c>
      <c r="D8827" t="e">
        <f>VLOOKUP(J8827,'Ref2'!C:E,3,0)</f>
        <v>#N/A</v>
      </c>
      <c r="F8827">
        <v>7</v>
      </c>
      <c r="I8827" t="e">
        <f>VLOOKUP(J8827,Ref!L:M,2,0)</f>
        <v>#N/A</v>
      </c>
      <c r="J8827" t="s">
        <v>1113</v>
      </c>
      <c r="K8827" t="str">
        <f>VLOOKUP($J8827,Ref!$D:$H,2,0)</f>
        <v xml:space="preserve">Hinxworth                                    </v>
      </c>
      <c r="L8827" t="str">
        <f>VLOOKUP($J8827,Ref!$D:$H,3,0)</f>
        <v>Ashwell with Hinxworth and Newnham</v>
      </c>
      <c r="M8827" t="str">
        <f>VLOOKUP($J8827,Ref!$D:$H,4,0)</f>
        <v>Buntingford Deanery</v>
      </c>
      <c r="N8827" t="str">
        <f>VLOOKUP($J8827,Ref!$D:$H,5,0)</f>
        <v>Archdeaconry of Hertford</v>
      </c>
      <c r="S8827">
        <v>548.33000000000004</v>
      </c>
    </row>
    <row r="8828" spans="1:19" x14ac:dyDescent="0.3">
      <c r="A8828">
        <v>2024</v>
      </c>
      <c r="C8828" t="str">
        <f>IF(GETPIVOTDATA("PS % recovery",Sheet4!$B$5,"Parish Name",K8828)&gt;99.949%,"OK","No")</f>
        <v>OK</v>
      </c>
      <c r="D8828" t="e">
        <f>VLOOKUP(J8828,'Ref2'!C:E,3,0)</f>
        <v>#N/A</v>
      </c>
      <c r="F8828">
        <v>7</v>
      </c>
      <c r="I8828" t="e">
        <f>VLOOKUP(J8828,Ref!L:M,2,0)</f>
        <v>#N/A</v>
      </c>
      <c r="J8828" t="s">
        <v>1117</v>
      </c>
      <c r="K8828" t="str">
        <f>VLOOKUP($J8828,Ref!$D:$H,2,0)</f>
        <v xml:space="preserve">Kelshall                                     </v>
      </c>
      <c r="L8828" t="str">
        <f>VLOOKUP($J8828,Ref!$D:$H,3,0)</f>
        <v>Therfield with Kelshall</v>
      </c>
      <c r="M8828" t="str">
        <f>VLOOKUP($J8828,Ref!$D:$H,4,0)</f>
        <v>Buntingford Deanery</v>
      </c>
      <c r="N8828" t="str">
        <f>VLOOKUP($J8828,Ref!$D:$H,5,0)</f>
        <v>Archdeaconry of Hertford</v>
      </c>
      <c r="S8828">
        <v>0</v>
      </c>
    </row>
    <row r="8829" spans="1:19" x14ac:dyDescent="0.3">
      <c r="A8829">
        <v>2024</v>
      </c>
      <c r="C8829" t="str">
        <f>IF(GETPIVOTDATA("PS % recovery",Sheet4!$B$5,"Parish Name",K8829)&gt;99.949%,"OK","No")</f>
        <v>OK</v>
      </c>
      <c r="D8829" t="e">
        <f>VLOOKUP(J8829,'Ref2'!C:E,3,0)</f>
        <v>#N/A</v>
      </c>
      <c r="F8829">
        <v>7</v>
      </c>
      <c r="I8829" t="e">
        <f>VLOOKUP(J8829,Ref!L:M,2,0)</f>
        <v>#N/A</v>
      </c>
      <c r="J8829" t="s">
        <v>1096</v>
      </c>
      <c r="K8829" t="str">
        <f>VLOOKUP($J8829,Ref!$D:$H,2,0)</f>
        <v xml:space="preserve">Buntingford with Layston                     </v>
      </c>
      <c r="L8829" t="str">
        <f>VLOOKUP($J8829,Ref!$D:$H,3,0)</f>
        <v>Aspenden, Buntingford and Westmill</v>
      </c>
      <c r="M8829" t="str">
        <f>VLOOKUP($J8829,Ref!$D:$H,4,0)</f>
        <v>Buntingford Deanery</v>
      </c>
      <c r="N8829" t="str">
        <f>VLOOKUP($J8829,Ref!$D:$H,5,0)</f>
        <v>Archdeaconry of Hertford</v>
      </c>
      <c r="S8829">
        <v>0</v>
      </c>
    </row>
    <row r="8830" spans="1:19" x14ac:dyDescent="0.3">
      <c r="A8830">
        <v>2024</v>
      </c>
      <c r="C8830" t="str">
        <f>IF(GETPIVOTDATA("PS % recovery",Sheet4!$B$5,"Parish Name",K8830)&gt;99.949%,"OK","No")</f>
        <v>OK</v>
      </c>
      <c r="D8830" t="e">
        <f>VLOOKUP(J8830,'Ref2'!C:E,3,0)</f>
        <v>#N/A</v>
      </c>
      <c r="F8830">
        <v>7</v>
      </c>
      <c r="I8830" t="e">
        <f>VLOOKUP(J8830,Ref!L:M,2,0)</f>
        <v>#N/A</v>
      </c>
      <c r="J8830" t="s">
        <v>1084</v>
      </c>
      <c r="K8830" t="str">
        <f>VLOOKUP($J8830,Ref!$D:$H,2,0)</f>
        <v xml:space="preserve">Meesden                                      </v>
      </c>
      <c r="L8830" t="str">
        <f>VLOOKUP($J8830,Ref!$D:$H,3,0)</f>
        <v>Hormead, Wyddial, Anstey, Brent Pelham and Meesden</v>
      </c>
      <c r="M8830" t="str">
        <f>VLOOKUP($J8830,Ref!$D:$H,4,0)</f>
        <v>Buntingford Deanery</v>
      </c>
      <c r="N8830" t="str">
        <f>VLOOKUP($J8830,Ref!$D:$H,5,0)</f>
        <v>Archdeaconry of Hertford</v>
      </c>
      <c r="S8830">
        <v>0</v>
      </c>
    </row>
    <row r="8831" spans="1:19" x14ac:dyDescent="0.3">
      <c r="A8831">
        <v>2024</v>
      </c>
      <c r="C8831" t="str">
        <f>IF(GETPIVOTDATA("PS % recovery",Sheet4!$B$5,"Parish Name",K8831)&gt;99.949%,"OK","No")</f>
        <v>OK</v>
      </c>
      <c r="D8831" t="e">
        <f>VLOOKUP(J8831,'Ref2'!C:E,3,0)</f>
        <v>#N/A</v>
      </c>
      <c r="F8831">
        <v>7</v>
      </c>
      <c r="I8831" t="e">
        <f>VLOOKUP(J8831,Ref!L:M,2,0)</f>
        <v>#N/A</v>
      </c>
      <c r="J8831" t="s">
        <v>1115</v>
      </c>
      <c r="K8831" t="str">
        <f>VLOOKUP($J8831,Ref!$D:$H,2,0)</f>
        <v xml:space="preserve">Newnham                                      </v>
      </c>
      <c r="L8831" t="str">
        <f>VLOOKUP($J8831,Ref!$D:$H,3,0)</f>
        <v>Ashwell with Hinxworth and Newnham</v>
      </c>
      <c r="M8831" t="str">
        <f>VLOOKUP($J8831,Ref!$D:$H,4,0)</f>
        <v>Buntingford Deanery</v>
      </c>
      <c r="N8831" t="str">
        <f>VLOOKUP($J8831,Ref!$D:$H,5,0)</f>
        <v>Archdeaconry of Hertford</v>
      </c>
      <c r="S8831">
        <v>179</v>
      </c>
    </row>
    <row r="8832" spans="1:19" x14ac:dyDescent="0.3">
      <c r="A8832">
        <v>2024</v>
      </c>
      <c r="C8832" t="str">
        <f>IF(GETPIVOTDATA("PS % recovery",Sheet4!$B$5,"Parish Name",K8832)&gt;99.949%,"OK","No")</f>
        <v>OK</v>
      </c>
      <c r="D8832" t="e">
        <f>VLOOKUP(J8832,'Ref2'!C:E,3,0)</f>
        <v>#N/A</v>
      </c>
      <c r="F8832">
        <v>7</v>
      </c>
      <c r="I8832" t="e">
        <f>VLOOKUP(J8832,Ref!L:M,2,0)</f>
        <v>#N/A</v>
      </c>
      <c r="J8832" t="s">
        <v>812</v>
      </c>
      <c r="K8832" t="str">
        <f>VLOOKUP($J8832,Ref!$D:$H,2,0)</f>
        <v xml:space="preserve">Reed and Buckland                            </v>
      </c>
      <c r="L8832" t="str">
        <f>VLOOKUP($J8832,Ref!$D:$H,3,0)</f>
        <v>Barkway, Barley, Reed and Buckland</v>
      </c>
      <c r="M8832" t="str">
        <f>VLOOKUP($J8832,Ref!$D:$H,4,0)</f>
        <v>Buntingford Deanery</v>
      </c>
      <c r="N8832" t="str">
        <f>VLOOKUP($J8832,Ref!$D:$H,5,0)</f>
        <v>Archdeaconry of Hertford</v>
      </c>
      <c r="S8832">
        <v>1645.7</v>
      </c>
    </row>
    <row r="8833" spans="1:19" x14ac:dyDescent="0.3">
      <c r="A8833">
        <v>2024</v>
      </c>
      <c r="C8833" t="str">
        <f>IF(GETPIVOTDATA("PS % recovery",Sheet4!$B$5,"Parish Name",K8833)&gt;99.949%,"OK","No")</f>
        <v>No</v>
      </c>
      <c r="D8833" t="e">
        <f>VLOOKUP(J8833,'Ref2'!C:E,3,0)</f>
        <v>#N/A</v>
      </c>
      <c r="F8833">
        <v>7</v>
      </c>
      <c r="I8833" t="str">
        <f>VLOOKUP(J8833,Ref!L:M,2,0)</f>
        <v>Yes</v>
      </c>
      <c r="J8833" t="s">
        <v>1121</v>
      </c>
      <c r="K8833" t="str">
        <f>VLOOKUP($J8833,Ref!$D:$H,2,0)</f>
        <v xml:space="preserve">Royston                                      </v>
      </c>
      <c r="L8833" t="str">
        <f>VLOOKUP($J8833,Ref!$D:$H,3,0)</f>
        <v>Royston</v>
      </c>
      <c r="M8833" t="str">
        <f>VLOOKUP($J8833,Ref!$D:$H,4,0)</f>
        <v>Buntingford Deanery</v>
      </c>
      <c r="N8833" t="str">
        <f>VLOOKUP($J8833,Ref!$D:$H,5,0)</f>
        <v>Archdeaconry of Hertford</v>
      </c>
      <c r="S8833">
        <v>6717.75</v>
      </c>
    </row>
    <row r="8834" spans="1:19" x14ac:dyDescent="0.3">
      <c r="A8834">
        <v>2024</v>
      </c>
      <c r="C8834" t="str">
        <f>IF(GETPIVOTDATA("PS % recovery",Sheet4!$B$5,"Parish Name",K8834)&gt;99.949%,"OK","No")</f>
        <v>OK</v>
      </c>
      <c r="D8834" t="e">
        <f>VLOOKUP(J8834,'Ref2'!C:E,3,0)</f>
        <v>#N/A</v>
      </c>
      <c r="F8834">
        <v>7</v>
      </c>
      <c r="I8834" t="e">
        <f>VLOOKUP(J8834,Ref!L:M,2,0)</f>
        <v>#N/A</v>
      </c>
      <c r="J8834" t="s">
        <v>1107</v>
      </c>
      <c r="K8834" t="str">
        <f>VLOOKUP($J8834,Ref!$D:$H,2,0)</f>
        <v xml:space="preserve">Rushden                                      </v>
      </c>
      <c r="L8834" t="str">
        <f>VLOOKUP($J8834,Ref!$D:$H,3,0)</f>
        <v>The Kingswood Benefice</v>
      </c>
      <c r="M8834" t="str">
        <f>VLOOKUP($J8834,Ref!$D:$H,4,0)</f>
        <v>Buntingford Deanery</v>
      </c>
      <c r="N8834" t="str">
        <f>VLOOKUP($J8834,Ref!$D:$H,5,0)</f>
        <v>Archdeaconry of Hertford</v>
      </c>
      <c r="S8834">
        <v>0</v>
      </c>
    </row>
    <row r="8835" spans="1:19" x14ac:dyDescent="0.3">
      <c r="A8835">
        <v>2024</v>
      </c>
      <c r="C8835" t="str">
        <f>IF(GETPIVOTDATA("PS % recovery",Sheet4!$B$5,"Parish Name",K8835)&gt;99.949%,"OK","No")</f>
        <v>OK</v>
      </c>
      <c r="D8835" t="e">
        <f>VLOOKUP(J8835,'Ref2'!C:E,3,0)</f>
        <v>#N/A</v>
      </c>
      <c r="F8835">
        <v>7</v>
      </c>
      <c r="I8835" t="e">
        <f>VLOOKUP(J8835,Ref!L:M,2,0)</f>
        <v>#N/A</v>
      </c>
      <c r="J8835" t="s">
        <v>1109</v>
      </c>
      <c r="K8835" t="str">
        <f>VLOOKUP($J8835,Ref!$D:$H,2,0)</f>
        <v xml:space="preserve">Sandon                                       </v>
      </c>
      <c r="L8835" t="str">
        <f>VLOOKUP($J8835,Ref!$D:$H,3,0)</f>
        <v>The Kingswood Benefice</v>
      </c>
      <c r="M8835" t="str">
        <f>VLOOKUP($J8835,Ref!$D:$H,4,0)</f>
        <v>Buntingford Deanery</v>
      </c>
      <c r="N8835" t="str">
        <f>VLOOKUP($J8835,Ref!$D:$H,5,0)</f>
        <v>Archdeaconry of Hertford</v>
      </c>
      <c r="S8835">
        <v>1241</v>
      </c>
    </row>
    <row r="8836" spans="1:19" x14ac:dyDescent="0.3">
      <c r="A8836">
        <v>2024</v>
      </c>
      <c r="C8836" t="str">
        <f>IF(GETPIVOTDATA("PS % recovery",Sheet4!$B$5,"Parish Name",K8836)&gt;99.949%,"OK","No")</f>
        <v>OK</v>
      </c>
      <c r="D8836" t="e">
        <f>VLOOKUP(J8836,'Ref2'!C:E,3,0)</f>
        <v>#N/A</v>
      </c>
      <c r="F8836">
        <v>7</v>
      </c>
      <c r="I8836" t="e">
        <f>VLOOKUP(J8836,Ref!L:M,2,0)</f>
        <v>#N/A</v>
      </c>
      <c r="J8836" t="s">
        <v>1119</v>
      </c>
      <c r="K8836" t="str">
        <f>VLOOKUP($J8836,Ref!$D:$H,2,0)</f>
        <v xml:space="preserve">Therfield                                    </v>
      </c>
      <c r="L8836" t="str">
        <f>VLOOKUP($J8836,Ref!$D:$H,3,0)</f>
        <v>Therfield with Kelshall</v>
      </c>
      <c r="M8836" t="str">
        <f>VLOOKUP($J8836,Ref!$D:$H,4,0)</f>
        <v>Buntingford Deanery</v>
      </c>
      <c r="N8836" t="str">
        <f>VLOOKUP($J8836,Ref!$D:$H,5,0)</f>
        <v>Archdeaconry of Hertford</v>
      </c>
      <c r="S8836">
        <v>731.8</v>
      </c>
    </row>
    <row r="8837" spans="1:19" x14ac:dyDescent="0.3">
      <c r="A8837">
        <v>2024</v>
      </c>
      <c r="C8837" t="str">
        <f>IF(GETPIVOTDATA("PS % recovery",Sheet4!$B$5,"Parish Name",K8837)&gt;99.949%,"OK","No")</f>
        <v>No</v>
      </c>
      <c r="D8837" t="e">
        <f>VLOOKUP(J8837,'Ref2'!C:E,3,0)</f>
        <v>#N/A</v>
      </c>
      <c r="F8837">
        <v>7</v>
      </c>
      <c r="I8837" t="e">
        <f>VLOOKUP(J8837,Ref!L:M,2,0)</f>
        <v>#N/A</v>
      </c>
      <c r="J8837" t="s">
        <v>1090</v>
      </c>
      <c r="K8837" t="str">
        <f>VLOOKUP($J8837,Ref!$D:$H,2,0)</f>
        <v xml:space="preserve">Throcking                                    </v>
      </c>
      <c r="L8837" t="str">
        <f>VLOOKUP($J8837,Ref!$D:$H,3,0)</f>
        <v>Ardeley, Benington, Cottered with Throcking and Walkern</v>
      </c>
      <c r="M8837" t="str">
        <f>VLOOKUP($J8837,Ref!$D:$H,4,0)</f>
        <v>Buntingford Deanery</v>
      </c>
      <c r="N8837" t="str">
        <f>VLOOKUP($J8837,Ref!$D:$H,5,0)</f>
        <v>Archdeaconry of Hertford</v>
      </c>
      <c r="S8837">
        <v>334</v>
      </c>
    </row>
    <row r="8838" spans="1:19" x14ac:dyDescent="0.3">
      <c r="A8838">
        <v>2024</v>
      </c>
      <c r="C8838" t="str">
        <f>IF(GETPIVOTDATA("PS % recovery",Sheet4!$B$5,"Parish Name",K8838)&gt;99.949%,"OK","No")</f>
        <v>No</v>
      </c>
      <c r="D8838" t="e">
        <f>VLOOKUP(J8838,'Ref2'!C:E,3,0)</f>
        <v>#N/A</v>
      </c>
      <c r="F8838">
        <v>7</v>
      </c>
      <c r="I8838" t="e">
        <f>VLOOKUP(J8838,Ref!L:M,2,0)</f>
        <v>#N/A</v>
      </c>
      <c r="J8838" t="s">
        <v>1123</v>
      </c>
      <c r="K8838" t="str">
        <f>VLOOKUP($J8838,Ref!$D:$H,2,0)</f>
        <v xml:space="preserve">Walkern (LEP)                                </v>
      </c>
      <c r="L8838" t="str">
        <f>VLOOKUP($J8838,Ref!$D:$H,3,0)</f>
        <v>Ardeley, Benington, Cottered with Throcking and Walkern</v>
      </c>
      <c r="M8838" t="str">
        <f>VLOOKUP($J8838,Ref!$D:$H,4,0)</f>
        <v>Buntingford Deanery</v>
      </c>
      <c r="N8838" t="str">
        <f>VLOOKUP($J8838,Ref!$D:$H,5,0)</f>
        <v>Archdeaconry of Hertford</v>
      </c>
      <c r="S8838">
        <v>0</v>
      </c>
    </row>
    <row r="8839" spans="1:19" x14ac:dyDescent="0.3">
      <c r="A8839">
        <v>2024</v>
      </c>
      <c r="C8839" t="str">
        <f>IF(GETPIVOTDATA("PS % recovery",Sheet4!$B$5,"Parish Name",K8839)&gt;99.949%,"OK","No")</f>
        <v>OK</v>
      </c>
      <c r="D8839" t="e">
        <f>VLOOKUP(J8839,'Ref2'!C:E,3,0)</f>
        <v>#N/A</v>
      </c>
      <c r="F8839">
        <v>7</v>
      </c>
      <c r="I8839" t="e">
        <f>VLOOKUP(J8839,Ref!L:M,2,0)</f>
        <v>#N/A</v>
      </c>
      <c r="J8839" t="s">
        <v>1111</v>
      </c>
      <c r="K8839" t="str">
        <f>VLOOKUP($J8839,Ref!$D:$H,2,0)</f>
        <v xml:space="preserve">Wallington                                   </v>
      </c>
      <c r="L8839" t="str">
        <f>VLOOKUP($J8839,Ref!$D:$H,3,0)</f>
        <v>The Kingswood Benefice</v>
      </c>
      <c r="M8839" t="str">
        <f>VLOOKUP($J8839,Ref!$D:$H,4,0)</f>
        <v>Buntingford Deanery</v>
      </c>
      <c r="N8839" t="str">
        <f>VLOOKUP($J8839,Ref!$D:$H,5,0)</f>
        <v>Archdeaconry of Hertford</v>
      </c>
      <c r="S8839">
        <v>580</v>
      </c>
    </row>
    <row r="8840" spans="1:19" x14ac:dyDescent="0.3">
      <c r="A8840">
        <v>2024</v>
      </c>
      <c r="C8840" t="str">
        <f>IF(GETPIVOTDATA("PS % recovery",Sheet4!$B$5,"Parish Name",K8840)&gt;99.949%,"OK","No")</f>
        <v>OK</v>
      </c>
      <c r="D8840" t="e">
        <f>VLOOKUP(J8840,'Ref2'!C:E,3,0)</f>
        <v>#N/A</v>
      </c>
      <c r="F8840">
        <v>7</v>
      </c>
      <c r="I8840" t="e">
        <f>VLOOKUP(J8840,Ref!L:M,2,0)</f>
        <v>#N/A</v>
      </c>
      <c r="J8840" t="s">
        <v>1098</v>
      </c>
      <c r="K8840" t="str">
        <f>VLOOKUP($J8840,Ref!$D:$H,2,0)</f>
        <v xml:space="preserve">Westmill                                     </v>
      </c>
      <c r="L8840" t="str">
        <f>VLOOKUP($J8840,Ref!$D:$H,3,0)</f>
        <v>Aspenden, Buntingford and Westmill</v>
      </c>
      <c r="M8840" t="str">
        <f>VLOOKUP($J8840,Ref!$D:$H,4,0)</f>
        <v>Buntingford Deanery</v>
      </c>
      <c r="N8840" t="str">
        <f>VLOOKUP($J8840,Ref!$D:$H,5,0)</f>
        <v>Archdeaconry of Hertford</v>
      </c>
      <c r="S8840">
        <v>3000</v>
      </c>
    </row>
    <row r="8841" spans="1:19" x14ac:dyDescent="0.3">
      <c r="A8841">
        <v>2024</v>
      </c>
      <c r="C8841" t="str">
        <f>IF(GETPIVOTDATA("PS % recovery",Sheet4!$B$5,"Parish Name",K8841)&gt;99.949%,"OK","No")</f>
        <v>OK</v>
      </c>
      <c r="D8841" t="e">
        <f>VLOOKUP(J8841,'Ref2'!C:E,3,0)</f>
        <v>#N/A</v>
      </c>
      <c r="F8841">
        <v>7</v>
      </c>
      <c r="I8841" t="e">
        <f>VLOOKUP(J8841,Ref!L:M,2,0)</f>
        <v>#N/A</v>
      </c>
      <c r="J8841" t="s">
        <v>1076</v>
      </c>
      <c r="K8841" t="str">
        <f>VLOOKUP($J8841,Ref!$D:$H,2,0)</f>
        <v xml:space="preserve">Weston                                       </v>
      </c>
      <c r="L8841" t="str">
        <f>VLOOKUP($J8841,Ref!$D:$H,3,0)</f>
        <v>The Kingswood Benefice</v>
      </c>
      <c r="M8841" t="str">
        <f>VLOOKUP($J8841,Ref!$D:$H,4,0)</f>
        <v>Buntingford Deanery</v>
      </c>
      <c r="N8841" t="str">
        <f>VLOOKUP($J8841,Ref!$D:$H,5,0)</f>
        <v>Archdeaconry of Hertford</v>
      </c>
      <c r="S8841">
        <v>2354</v>
      </c>
    </row>
    <row r="8842" spans="1:19" x14ac:dyDescent="0.3">
      <c r="A8842">
        <v>2024</v>
      </c>
      <c r="C8842" t="str">
        <f>IF(GETPIVOTDATA("PS % recovery",Sheet4!$B$5,"Parish Name",K8842)&gt;99.949%,"OK","No")</f>
        <v>OK</v>
      </c>
      <c r="D8842" t="e">
        <f>VLOOKUP(J8842,'Ref2'!C:E,3,0)</f>
        <v>#N/A</v>
      </c>
      <c r="F8842">
        <v>7</v>
      </c>
      <c r="I8842" t="e">
        <f>VLOOKUP(J8842,Ref!L:M,2,0)</f>
        <v>#N/A</v>
      </c>
      <c r="J8842" t="s">
        <v>813</v>
      </c>
      <c r="K8842" t="str">
        <f>VLOOKUP($J8842,Ref!$D:$H,2,0)</f>
        <v xml:space="preserve">Broxbourne with Wormley                      </v>
      </c>
      <c r="L8842" t="str">
        <f>VLOOKUP($J8842,Ref!$D:$H,3,0)</f>
        <v>Broxbourne with Wormley</v>
      </c>
      <c r="M8842" t="str">
        <f>VLOOKUP($J8842,Ref!$D:$H,4,0)</f>
        <v>Cheshunt Deanery</v>
      </c>
      <c r="N8842" t="str">
        <f>VLOOKUP($J8842,Ref!$D:$H,5,0)</f>
        <v>Archdeaconry of Hertford</v>
      </c>
      <c r="S8842">
        <v>5062.5</v>
      </c>
    </row>
    <row r="8843" spans="1:19" x14ac:dyDescent="0.3">
      <c r="A8843">
        <v>2024</v>
      </c>
      <c r="C8843" t="str">
        <f>IF(GETPIVOTDATA("PS % recovery",Sheet4!$B$5,"Parish Name",K8843)&gt;99.949%,"OK","No")</f>
        <v>No</v>
      </c>
      <c r="D8843" t="e">
        <f>VLOOKUP(J8843,'Ref2'!C:E,3,0)</f>
        <v>#N/A</v>
      </c>
      <c r="F8843">
        <v>7</v>
      </c>
      <c r="I8843" t="e">
        <f>VLOOKUP(J8843,Ref!L:M,2,0)</f>
        <v>#N/A</v>
      </c>
      <c r="J8843" t="s">
        <v>1126</v>
      </c>
      <c r="K8843" t="str">
        <f>VLOOKUP($J8843,Ref!$D:$H,2,0)</f>
        <v xml:space="preserve">Cheshunt                                     </v>
      </c>
      <c r="L8843" t="str">
        <f>VLOOKUP($J8843,Ref!$D:$H,3,0)</f>
        <v>Cheshunt (Team Ministry)</v>
      </c>
      <c r="M8843" t="str">
        <f>VLOOKUP($J8843,Ref!$D:$H,4,0)</f>
        <v>Cheshunt Deanery</v>
      </c>
      <c r="N8843" t="str">
        <f>VLOOKUP($J8843,Ref!$D:$H,5,0)</f>
        <v>Archdeaconry of Hertford</v>
      </c>
      <c r="S8843">
        <v>3393.25</v>
      </c>
    </row>
    <row r="8844" spans="1:19" x14ac:dyDescent="0.3">
      <c r="A8844">
        <v>2024</v>
      </c>
      <c r="C8844" t="str">
        <f>IF(GETPIVOTDATA("PS % recovery",Sheet4!$B$5,"Parish Name",K8844)&gt;99.949%,"OK","No")</f>
        <v>No</v>
      </c>
      <c r="D8844" t="e">
        <f>VLOOKUP(J8844,'Ref2'!C:E,3,0)</f>
        <v>#N/A</v>
      </c>
      <c r="F8844">
        <v>7</v>
      </c>
      <c r="I8844" t="e">
        <f>VLOOKUP(J8844,Ref!L:M,2,0)</f>
        <v>#N/A</v>
      </c>
      <c r="J8844" t="s">
        <v>1130</v>
      </c>
      <c r="K8844" t="str">
        <f>VLOOKUP($J8844,Ref!$D:$H,2,0)</f>
        <v xml:space="preserve">Goff's Oak, St James                         </v>
      </c>
      <c r="L8844" t="str">
        <f>VLOOKUP($J8844,Ref!$D:$H,3,0)</f>
        <v>Cheshunt (Team Ministry)</v>
      </c>
      <c r="M8844" t="str">
        <f>VLOOKUP($J8844,Ref!$D:$H,4,0)</f>
        <v>Cheshunt Deanery</v>
      </c>
      <c r="N8844" t="str">
        <f>VLOOKUP($J8844,Ref!$D:$H,5,0)</f>
        <v>Archdeaconry of Hertford</v>
      </c>
      <c r="S8844">
        <v>500</v>
      </c>
    </row>
    <row r="8845" spans="1:19" x14ac:dyDescent="0.3">
      <c r="A8845">
        <v>2024</v>
      </c>
      <c r="C8845" t="str">
        <f>IF(GETPIVOTDATA("PS % recovery",Sheet4!$B$5,"Parish Name",K8845)&gt;99.949%,"OK","No")</f>
        <v>OK</v>
      </c>
      <c r="D8845" t="e">
        <f>VLOOKUP(J8845,'Ref2'!C:E,3,0)</f>
        <v>#N/A</v>
      </c>
      <c r="F8845">
        <v>7</v>
      </c>
      <c r="I8845" t="e">
        <f>VLOOKUP(J8845,Ref!L:M,2,0)</f>
        <v>#N/A</v>
      </c>
      <c r="J8845" t="s">
        <v>814</v>
      </c>
      <c r="K8845" t="str">
        <f>VLOOKUP($J8845,Ref!$D:$H,2,0)</f>
        <v xml:space="preserve">Hoddesdon                                    </v>
      </c>
      <c r="L8845" t="str">
        <f>VLOOKUP($J8845,Ref!$D:$H,3,0)</f>
        <v>Hoddesdon</v>
      </c>
      <c r="M8845" t="str">
        <f>VLOOKUP($J8845,Ref!$D:$H,4,0)</f>
        <v>Cheshunt Deanery</v>
      </c>
      <c r="N8845" t="str">
        <f>VLOOKUP($J8845,Ref!$D:$H,5,0)</f>
        <v>Archdeaconry of Hertford</v>
      </c>
      <c r="S8845">
        <v>5214</v>
      </c>
    </row>
    <row r="8846" spans="1:19" x14ac:dyDescent="0.3">
      <c r="A8846">
        <v>2024</v>
      </c>
      <c r="C8846" t="str">
        <f>IF(GETPIVOTDATA("PS % recovery",Sheet4!$B$5,"Parish Name",K8846)&gt;99.949%,"OK","No")</f>
        <v>OK</v>
      </c>
      <c r="D8846" t="str">
        <f>VLOOKUP(J8846,'Ref2'!C:E,3,0)</f>
        <v>LLF</v>
      </c>
      <c r="F8846">
        <v>7</v>
      </c>
      <c r="I8846" t="e">
        <f>VLOOKUP(J8846,Ref!L:M,2,0)</f>
        <v>#N/A</v>
      </c>
      <c r="J8846" t="s">
        <v>1133</v>
      </c>
      <c r="K8846" t="str">
        <f>VLOOKUP($J8846,Ref!$D:$H,2,0)</f>
        <v xml:space="preserve">Northaw and Cuffley                          </v>
      </c>
      <c r="L8846" t="str">
        <f>VLOOKUP($J8846,Ref!$D:$H,3,0)</f>
        <v>Northaw and Cuffley</v>
      </c>
      <c r="M8846" t="str">
        <f>VLOOKUP($J8846,Ref!$D:$H,4,0)</f>
        <v>Cheshunt Deanery</v>
      </c>
      <c r="N8846" t="str">
        <f>VLOOKUP($J8846,Ref!$D:$H,5,0)</f>
        <v>Archdeaconry of Hertford</v>
      </c>
    </row>
    <row r="8847" spans="1:19" x14ac:dyDescent="0.3">
      <c r="A8847">
        <v>2024</v>
      </c>
      <c r="C8847" t="str">
        <f>IF(GETPIVOTDATA("PS % recovery",Sheet4!$B$5,"Parish Name",K8847)&gt;99.949%,"OK","No")</f>
        <v>OK</v>
      </c>
      <c r="D8847" t="e">
        <f>VLOOKUP(J8847,'Ref2'!C:E,3,0)</f>
        <v>#N/A</v>
      </c>
      <c r="F8847">
        <v>7</v>
      </c>
      <c r="I8847" t="e">
        <f>VLOOKUP(J8847,Ref!L:M,2,0)</f>
        <v>#N/A</v>
      </c>
      <c r="J8847" t="s">
        <v>1135</v>
      </c>
      <c r="K8847" t="str">
        <f>VLOOKUP($J8847,Ref!$D:$H,2,0)</f>
        <v xml:space="preserve">Rye Park, St Cuthbert                        </v>
      </c>
      <c r="L8847" t="str">
        <f>VLOOKUP($J8847,Ref!$D:$H,3,0)</f>
        <v>Rye Park, St Cuthbert</v>
      </c>
      <c r="M8847" t="str">
        <f>VLOOKUP($J8847,Ref!$D:$H,4,0)</f>
        <v>Cheshunt Deanery</v>
      </c>
      <c r="N8847" t="str">
        <f>VLOOKUP($J8847,Ref!$D:$H,5,0)</f>
        <v>Archdeaconry of Hertford</v>
      </c>
      <c r="S8847">
        <v>4827</v>
      </c>
    </row>
    <row r="8848" spans="1:19" x14ac:dyDescent="0.3">
      <c r="A8848">
        <v>2024</v>
      </c>
      <c r="C8848" t="str">
        <f>IF(GETPIVOTDATA("PS % recovery",Sheet4!$B$5,"Parish Name",K8848)&gt;99.949%,"OK","No")</f>
        <v>No</v>
      </c>
      <c r="D8848" t="e">
        <f>VLOOKUP(J8848,'Ref2'!C:E,3,0)</f>
        <v>#N/A</v>
      </c>
      <c r="F8848">
        <v>7</v>
      </c>
      <c r="I8848" t="e">
        <f>VLOOKUP(J8848,Ref!L:M,2,0)</f>
        <v>#N/A</v>
      </c>
      <c r="J8848" t="s">
        <v>1128</v>
      </c>
      <c r="K8848" t="str">
        <f>VLOOKUP($J8848,Ref!$D:$H,2,0)</f>
        <v xml:space="preserve">Turnford                                     </v>
      </c>
      <c r="L8848" t="str">
        <f>VLOOKUP($J8848,Ref!$D:$H,3,0)</f>
        <v>Cheshunt (Team Ministry)</v>
      </c>
      <c r="M8848" t="str">
        <f>VLOOKUP($J8848,Ref!$D:$H,4,0)</f>
        <v>Cheshunt Deanery</v>
      </c>
      <c r="N8848" t="str">
        <f>VLOOKUP($J8848,Ref!$D:$H,5,0)</f>
        <v>Archdeaconry of Hertford</v>
      </c>
      <c r="S8848">
        <v>1500</v>
      </c>
    </row>
    <row r="8849" spans="1:19" x14ac:dyDescent="0.3">
      <c r="A8849">
        <v>2024</v>
      </c>
      <c r="C8849" t="str">
        <f>IF(GETPIVOTDATA("PS % recovery",Sheet4!$B$5,"Parish Name",K8849)&gt;99.949%,"OK","No")</f>
        <v>OK</v>
      </c>
      <c r="D8849" t="e">
        <f>VLOOKUP(J8849,'Ref2'!C:E,3,0)</f>
        <v>#N/A</v>
      </c>
      <c r="F8849">
        <v>7</v>
      </c>
      <c r="I8849" t="e">
        <f>VLOOKUP(J8849,Ref!L:M,2,0)</f>
        <v>#N/A</v>
      </c>
      <c r="J8849" t="s">
        <v>1137</v>
      </c>
      <c r="K8849" t="str">
        <f>VLOOKUP($J8849,Ref!$D:$H,2,0)</f>
        <v xml:space="preserve">Waltham Cross, Christ Church                 </v>
      </c>
      <c r="L8849" t="str">
        <f>VLOOKUP($J8849,Ref!$D:$H,3,0)</f>
        <v>Cheshunt (Team Ministry)</v>
      </c>
      <c r="M8849" t="str">
        <f>VLOOKUP($J8849,Ref!$D:$H,4,0)</f>
        <v>Cheshunt Deanery</v>
      </c>
      <c r="N8849" t="str">
        <f>VLOOKUP($J8849,Ref!$D:$H,5,0)</f>
        <v>Archdeaconry of Hertford</v>
      </c>
      <c r="S8849">
        <v>4059.92</v>
      </c>
    </row>
    <row r="8850" spans="1:19" x14ac:dyDescent="0.3">
      <c r="A8850">
        <v>2024</v>
      </c>
      <c r="C8850" t="str">
        <f>IF(GETPIVOTDATA("PS % recovery",Sheet4!$B$5,"Parish Name",K8850)&gt;99.949%,"OK","No")</f>
        <v>OK</v>
      </c>
      <c r="D8850" t="e">
        <f>VLOOKUP(J8850,'Ref2'!C:E,3,0)</f>
        <v>#N/A</v>
      </c>
      <c r="F8850">
        <v>7</v>
      </c>
      <c r="I8850" t="e">
        <f>VLOOKUP(J8850,Ref!L:M,2,0)</f>
        <v>#N/A</v>
      </c>
      <c r="J8850" t="s">
        <v>1139</v>
      </c>
      <c r="K8850" t="str">
        <f>VLOOKUP($J8850,Ref!$D:$H,2,0)</f>
        <v xml:space="preserve">Ayot St Peter                                </v>
      </c>
      <c r="L8850" t="str">
        <f>VLOOKUP($J8850,Ref!$D:$H,3,0)</f>
        <v>Welwyn Team Ministry</v>
      </c>
      <c r="M8850" t="str">
        <f>VLOOKUP($J8850,Ref!$D:$H,4,0)</f>
        <v xml:space="preserve">Welwyn Hatfield Deanery </v>
      </c>
      <c r="N8850" t="str">
        <f>VLOOKUP($J8850,Ref!$D:$H,5,0)</f>
        <v>Archdeaconry of Hertford</v>
      </c>
      <c r="S8850">
        <v>752</v>
      </c>
    </row>
    <row r="8851" spans="1:19" x14ac:dyDescent="0.3">
      <c r="A8851">
        <v>2024</v>
      </c>
      <c r="C8851" t="str">
        <f>IF(GETPIVOTDATA("PS % recovery",Sheet4!$B$5,"Parish Name",K8851)&gt;99.949%,"OK","No")</f>
        <v>OK</v>
      </c>
      <c r="D8851" t="e">
        <f>VLOOKUP(J8851,'Ref2'!C:E,3,0)</f>
        <v>#N/A</v>
      </c>
      <c r="F8851">
        <v>7</v>
      </c>
      <c r="I8851" t="e">
        <f>VLOOKUP(J8851,Ref!L:M,2,0)</f>
        <v>#N/A</v>
      </c>
      <c r="J8851" t="s">
        <v>815</v>
      </c>
      <c r="K8851" t="str">
        <f>VLOOKUP($J8851,Ref!$D:$H,2,0)</f>
        <v xml:space="preserve">Codicote                                     </v>
      </c>
      <c r="L8851" t="str">
        <f>VLOOKUP($J8851,Ref!$D:$H,3,0)</f>
        <v>Welwyn Team Ministry</v>
      </c>
      <c r="M8851" t="str">
        <f>VLOOKUP($J8851,Ref!$D:$H,4,0)</f>
        <v xml:space="preserve">Welwyn Hatfield Deanery </v>
      </c>
      <c r="N8851" t="str">
        <f>VLOOKUP($J8851,Ref!$D:$H,5,0)</f>
        <v>Archdeaconry of Hertford</v>
      </c>
      <c r="S8851">
        <v>1500</v>
      </c>
    </row>
    <row r="8852" spans="1:19" x14ac:dyDescent="0.3">
      <c r="A8852">
        <v>2024</v>
      </c>
      <c r="C8852" t="str">
        <f>IF(GETPIVOTDATA("PS % recovery",Sheet4!$B$5,"Parish Name",K8852)&gt;99.949%,"OK","No")</f>
        <v>OK</v>
      </c>
      <c r="D8852" t="e">
        <f>VLOOKUP(J8852,'Ref2'!C:E,3,0)</f>
        <v>#N/A</v>
      </c>
      <c r="F8852">
        <v>7</v>
      </c>
      <c r="I8852" t="e">
        <f>VLOOKUP(J8852,Ref!L:M,2,0)</f>
        <v>#N/A</v>
      </c>
      <c r="J8852" t="s">
        <v>1164</v>
      </c>
      <c r="K8852" t="str">
        <f>VLOOKUP($J8852,Ref!$D:$H,2,0)</f>
        <v xml:space="preserve">Datchworth                                   </v>
      </c>
      <c r="L8852" t="str">
        <f>VLOOKUP($J8852,Ref!$D:$H,3,0)</f>
        <v>Welwyn Team Ministry</v>
      </c>
      <c r="M8852" t="str">
        <f>VLOOKUP($J8852,Ref!$D:$H,4,0)</f>
        <v xml:space="preserve">Welwyn Hatfield Deanery </v>
      </c>
      <c r="N8852" t="str">
        <f>VLOOKUP($J8852,Ref!$D:$H,5,0)</f>
        <v>Archdeaconry of Hertford</v>
      </c>
      <c r="S8852">
        <v>3370</v>
      </c>
    </row>
    <row r="8853" spans="1:19" x14ac:dyDescent="0.3">
      <c r="A8853">
        <v>2024</v>
      </c>
      <c r="C8853" t="str">
        <f>IF(GETPIVOTDATA("PS % recovery",Sheet4!$B$5,"Parish Name",K8853)&gt;99.949%,"OK","No")</f>
        <v>OK</v>
      </c>
      <c r="D8853" t="e">
        <f>VLOOKUP(J8853,'Ref2'!C:E,3,0)</f>
        <v>#N/A</v>
      </c>
      <c r="F8853">
        <v>7</v>
      </c>
      <c r="I8853" t="e">
        <f>VLOOKUP(J8853,Ref!L:M,2,0)</f>
        <v>#N/A</v>
      </c>
      <c r="J8853" t="s">
        <v>1146</v>
      </c>
      <c r="K8853" t="str">
        <f>VLOOKUP($J8853,Ref!$D:$H,2,0)</f>
        <v xml:space="preserve">Digswell                                     </v>
      </c>
      <c r="L8853" t="str">
        <f>VLOOKUP($J8853,Ref!$D:$H,3,0)</f>
        <v>Digswell</v>
      </c>
      <c r="M8853" t="str">
        <f>VLOOKUP($J8853,Ref!$D:$H,4,0)</f>
        <v xml:space="preserve">Welwyn Hatfield Deanery </v>
      </c>
      <c r="N8853" t="str">
        <f>VLOOKUP($J8853,Ref!$D:$H,5,0)</f>
        <v>Archdeaconry of Hertford</v>
      </c>
      <c r="S8853">
        <v>4167.33</v>
      </c>
    </row>
    <row r="8854" spans="1:19" x14ac:dyDescent="0.3">
      <c r="A8854">
        <v>2024</v>
      </c>
      <c r="C8854" t="str">
        <f>IF(GETPIVOTDATA("PS % recovery",Sheet4!$B$5,"Parish Name",K8854)&gt;99.949%,"OK","No")</f>
        <v>OK</v>
      </c>
      <c r="D8854" t="e">
        <f>VLOOKUP(J8854,'Ref2'!C:E,3,0)</f>
        <v>#N/A</v>
      </c>
      <c r="F8854">
        <v>7</v>
      </c>
      <c r="I8854" t="e">
        <f>VLOOKUP(J8854,Ref!L:M,2,0)</f>
        <v>#N/A</v>
      </c>
      <c r="J8854" t="s">
        <v>1160</v>
      </c>
      <c r="K8854" t="str">
        <f>VLOOKUP($J8854,Ref!$D:$H,2,0)</f>
        <v xml:space="preserve">Panshanger                                   </v>
      </c>
      <c r="L8854" t="str">
        <f>VLOOKUP($J8854,Ref!$D:$H,3,0)</f>
        <v>Panshanger</v>
      </c>
      <c r="M8854" t="str">
        <f>VLOOKUP($J8854,Ref!$D:$H,4,0)</f>
        <v xml:space="preserve">Welwyn Hatfield Deanery </v>
      </c>
      <c r="N8854" t="str">
        <f>VLOOKUP($J8854,Ref!$D:$H,5,0)</f>
        <v>Archdeaconry of Hertford</v>
      </c>
      <c r="S8854">
        <v>4367</v>
      </c>
    </row>
    <row r="8855" spans="1:19" x14ac:dyDescent="0.3">
      <c r="A8855">
        <v>2024</v>
      </c>
      <c r="C8855" t="str">
        <f>IF(GETPIVOTDATA("PS % recovery",Sheet4!$B$5,"Parish Name",K8855)&gt;99.949%,"OK","No")</f>
        <v>OK</v>
      </c>
      <c r="D8855" t="e">
        <f>VLOOKUP(J8855,'Ref2'!C:E,3,0)</f>
        <v>#N/A</v>
      </c>
      <c r="F8855">
        <v>7</v>
      </c>
      <c r="I8855" t="e">
        <f>VLOOKUP(J8855,Ref!L:M,2,0)</f>
        <v>#N/A</v>
      </c>
      <c r="J8855" t="s">
        <v>1148</v>
      </c>
      <c r="K8855" t="str">
        <f>VLOOKUP($J8855,Ref!$D:$H,2,0)</f>
        <v xml:space="preserve">Bishop's Hatfield St Etheldreda with St Luke </v>
      </c>
      <c r="L8855" t="str">
        <f>VLOOKUP($J8855,Ref!$D:$H,3,0)</f>
        <v>Bishop's Hatfield Team Ministry</v>
      </c>
      <c r="M8855" t="str">
        <f>VLOOKUP($J8855,Ref!$D:$H,4,0)</f>
        <v xml:space="preserve">Welwyn Hatfield Deanery </v>
      </c>
      <c r="N8855" t="str">
        <f>VLOOKUP($J8855,Ref!$D:$H,5,0)</f>
        <v>Archdeaconry of Hertford</v>
      </c>
      <c r="S8855">
        <v>4950</v>
      </c>
    </row>
    <row r="8856" spans="1:19" x14ac:dyDescent="0.3">
      <c r="A8856">
        <v>2024</v>
      </c>
      <c r="C8856" t="str">
        <f>IF(GETPIVOTDATA("PS % recovery",Sheet4!$B$5,"Parish Name",K8856)&gt;99.949%,"OK","No")</f>
        <v>OK</v>
      </c>
      <c r="D8856" t="e">
        <f>VLOOKUP(J8856,'Ref2'!C:E,3,0)</f>
        <v>#N/A</v>
      </c>
      <c r="F8856">
        <v>7</v>
      </c>
      <c r="I8856" t="str">
        <f>VLOOKUP(J8856,Ref!L:M,2,0)</f>
        <v>Yes</v>
      </c>
      <c r="J8856" t="s">
        <v>1150</v>
      </c>
      <c r="K8856" t="str">
        <f>VLOOKUP($J8856,Ref!$D:$H,2,0)</f>
        <v xml:space="preserve">Bishop's Hatfield St John                    </v>
      </c>
      <c r="L8856" t="str">
        <f>VLOOKUP($J8856,Ref!$D:$H,3,0)</f>
        <v>Bishop's Hatfield Team Ministry</v>
      </c>
      <c r="M8856" t="str">
        <f>VLOOKUP($J8856,Ref!$D:$H,4,0)</f>
        <v xml:space="preserve">Welwyn Hatfield Deanery </v>
      </c>
      <c r="N8856" t="str">
        <f>VLOOKUP($J8856,Ref!$D:$H,5,0)</f>
        <v>Archdeaconry of Hertford</v>
      </c>
      <c r="S8856">
        <v>1000</v>
      </c>
    </row>
    <row r="8857" spans="1:19" x14ac:dyDescent="0.3">
      <c r="A8857">
        <v>2024</v>
      </c>
      <c r="C8857" t="str">
        <f>IF(GETPIVOTDATA("PS % recovery",Sheet4!$B$5,"Parish Name",K8857)&gt;99.949%,"OK","No")</f>
        <v>No</v>
      </c>
      <c r="D8857" t="e">
        <f>VLOOKUP(J8857,'Ref2'!C:E,3,0)</f>
        <v>#N/A</v>
      </c>
      <c r="F8857">
        <v>7</v>
      </c>
      <c r="I8857" t="e">
        <f>VLOOKUP(J8857,Ref!L:M,2,0)</f>
        <v>#N/A</v>
      </c>
      <c r="J8857" t="s">
        <v>1152</v>
      </c>
      <c r="K8857" t="str">
        <f>VLOOKUP($J8857,Ref!$D:$H,2,0)</f>
        <v xml:space="preserve">Bishop's Hatfield St Michael and All Angels  </v>
      </c>
      <c r="L8857" t="str">
        <f>VLOOKUP($J8857,Ref!$D:$H,3,0)</f>
        <v>Bishop's Hatfield Team Ministry</v>
      </c>
      <c r="M8857" t="str">
        <f>VLOOKUP($J8857,Ref!$D:$H,4,0)</f>
        <v xml:space="preserve">Welwyn Hatfield Deanery </v>
      </c>
      <c r="N8857" t="str">
        <f>VLOOKUP($J8857,Ref!$D:$H,5,0)</f>
        <v>Archdeaconry of Hertford</v>
      </c>
      <c r="S8857">
        <v>0</v>
      </c>
    </row>
    <row r="8858" spans="1:19" x14ac:dyDescent="0.3">
      <c r="A8858">
        <v>2024</v>
      </c>
      <c r="C8858" t="str">
        <f>IF(GETPIVOTDATA("PS % recovery",Sheet4!$B$5,"Parish Name",K8858)&gt;99.949%,"OK","No")</f>
        <v>No</v>
      </c>
      <c r="D8858" t="e">
        <f>VLOOKUP(J8858,'Ref2'!C:E,3,0)</f>
        <v>#N/A</v>
      </c>
      <c r="F8858">
        <v>7</v>
      </c>
      <c r="I8858" t="e">
        <f>VLOOKUP(J8858,Ref!L:M,2,0)</f>
        <v>#N/A</v>
      </c>
      <c r="J8858" t="s">
        <v>1154</v>
      </c>
      <c r="K8858" t="str">
        <f>VLOOKUP($J8858,Ref!$D:$H,2,0)</f>
        <v xml:space="preserve">Hatfield Hyde, St Mary Magdalene             </v>
      </c>
      <c r="L8858" t="str">
        <f>VLOOKUP($J8858,Ref!$D:$H,3,0)</f>
        <v>Hatfield Hyde, St Mary Magdalene</v>
      </c>
      <c r="M8858" t="str">
        <f>VLOOKUP($J8858,Ref!$D:$H,4,0)</f>
        <v xml:space="preserve">Welwyn Hatfield Deanery </v>
      </c>
      <c r="N8858" t="str">
        <f>VLOOKUP($J8858,Ref!$D:$H,5,0)</f>
        <v>Archdeaconry of Hertford</v>
      </c>
      <c r="S8858">
        <v>3533.64</v>
      </c>
    </row>
    <row r="8859" spans="1:19" x14ac:dyDescent="0.3">
      <c r="A8859">
        <v>2024</v>
      </c>
      <c r="C8859" t="str">
        <f>IF(GETPIVOTDATA("PS % recovery",Sheet4!$B$5,"Parish Name",K8859)&gt;99.949%,"OK","No")</f>
        <v>OK</v>
      </c>
      <c r="D8859" t="e">
        <f>VLOOKUP(J8859,'Ref2'!C:E,3,0)</f>
        <v>#N/A</v>
      </c>
      <c r="F8859">
        <v>7</v>
      </c>
      <c r="I8859" t="e">
        <f>VLOOKUP(J8859,Ref!L:M,2,0)</f>
        <v>#N/A</v>
      </c>
      <c r="J8859" t="s">
        <v>1156</v>
      </c>
      <c r="K8859" t="str">
        <f>VLOOKUP($J8859,Ref!$D:$H,2,0)</f>
        <v xml:space="preserve">Lemsford                                     </v>
      </c>
      <c r="L8859" t="str">
        <f>VLOOKUP($J8859,Ref!$D:$H,3,0)</f>
        <v>Bishop's Hatfield Team Ministry</v>
      </c>
      <c r="M8859" t="str">
        <f>VLOOKUP($J8859,Ref!$D:$H,4,0)</f>
        <v xml:space="preserve">Welwyn Hatfield Deanery </v>
      </c>
      <c r="N8859" t="str">
        <f>VLOOKUP($J8859,Ref!$D:$H,5,0)</f>
        <v>Archdeaconry of Hertford</v>
      </c>
      <c r="S8859">
        <v>3564</v>
      </c>
    </row>
    <row r="8860" spans="1:19" x14ac:dyDescent="0.3">
      <c r="A8860">
        <v>2024</v>
      </c>
      <c r="C8860" t="str">
        <f>IF(GETPIVOTDATA("PS % recovery",Sheet4!$B$5,"Parish Name",K8860)&gt;99.949%,"OK","No")</f>
        <v>OK</v>
      </c>
      <c r="D8860" t="e">
        <f>VLOOKUP(J8860,'Ref2'!C:E,3,0)</f>
        <v>#N/A</v>
      </c>
      <c r="F8860">
        <v>7</v>
      </c>
      <c r="I8860" t="str">
        <f>VLOOKUP(J8860,Ref!L:M,2,0)</f>
        <v>Yes</v>
      </c>
      <c r="J8860" t="s">
        <v>1158</v>
      </c>
      <c r="K8860" t="str">
        <f>VLOOKUP($J8860,Ref!$D:$H,2,0)</f>
        <v xml:space="preserve">North Mymms                                  </v>
      </c>
      <c r="L8860" t="str">
        <f>VLOOKUP($J8860,Ref!$D:$H,3,0)</f>
        <v>Bishop's Hatfield Team Ministry</v>
      </c>
      <c r="M8860" t="str">
        <f>VLOOKUP($J8860,Ref!$D:$H,4,0)</f>
        <v xml:space="preserve">Welwyn Hatfield Deanery </v>
      </c>
      <c r="N8860" t="str">
        <f>VLOOKUP($J8860,Ref!$D:$H,5,0)</f>
        <v>Archdeaconry of Hertford</v>
      </c>
      <c r="S8860">
        <v>0</v>
      </c>
    </row>
    <row r="8861" spans="1:19" x14ac:dyDescent="0.3">
      <c r="A8861">
        <v>2024</v>
      </c>
      <c r="C8861" t="str">
        <f>IF(GETPIVOTDATA("PS % recovery",Sheet4!$B$5,"Parish Name",K8861)&gt;99.949%,"OK","No")</f>
        <v>OK</v>
      </c>
      <c r="D8861" t="e">
        <f>VLOOKUP(J8861,'Ref2'!C:E,3,0)</f>
        <v>#N/A</v>
      </c>
      <c r="F8861">
        <v>7</v>
      </c>
      <c r="I8861" t="e">
        <f>VLOOKUP(J8861,Ref!L:M,2,0)</f>
        <v>#N/A</v>
      </c>
      <c r="J8861" t="s">
        <v>1162</v>
      </c>
      <c r="K8861" t="str">
        <f>VLOOKUP($J8861,Ref!$D:$H,2,0)</f>
        <v xml:space="preserve">Tewin                                        </v>
      </c>
      <c r="L8861" t="str">
        <f>VLOOKUP($J8861,Ref!$D:$H,3,0)</f>
        <v>Welwyn Team Ministry</v>
      </c>
      <c r="M8861" t="str">
        <f>VLOOKUP($J8861,Ref!$D:$H,4,0)</f>
        <v xml:space="preserve">Welwyn Hatfield Deanery </v>
      </c>
      <c r="N8861" t="str">
        <f>VLOOKUP($J8861,Ref!$D:$H,5,0)</f>
        <v>Archdeaconry of Hertford</v>
      </c>
      <c r="S8861">
        <v>3437</v>
      </c>
    </row>
    <row r="8862" spans="1:19" x14ac:dyDescent="0.3">
      <c r="A8862">
        <v>2024</v>
      </c>
      <c r="C8862" t="str">
        <f>IF(GETPIVOTDATA("PS % recovery",Sheet4!$B$5,"Parish Name",K8862)&gt;99.949%,"OK","No")</f>
        <v>OK</v>
      </c>
      <c r="D8862" t="e">
        <f>VLOOKUP(J8862,'Ref2'!C:E,3,0)</f>
        <v>#N/A</v>
      </c>
      <c r="F8862">
        <v>7</v>
      </c>
      <c r="I8862" t="e">
        <f>VLOOKUP(J8862,Ref!L:M,2,0)</f>
        <v>#N/A</v>
      </c>
      <c r="J8862" t="s">
        <v>1141</v>
      </c>
      <c r="K8862" t="str">
        <f>VLOOKUP($J8862,Ref!$D:$H,2,0)</f>
        <v xml:space="preserve">Welwyn, St Mary the Virgin                   </v>
      </c>
      <c r="L8862" t="str">
        <f>VLOOKUP($J8862,Ref!$D:$H,3,0)</f>
        <v>Welwyn Team Ministry</v>
      </c>
      <c r="M8862" t="str">
        <f>VLOOKUP($J8862,Ref!$D:$H,4,0)</f>
        <v xml:space="preserve">Welwyn Hatfield Deanery </v>
      </c>
      <c r="N8862" t="str">
        <f>VLOOKUP($J8862,Ref!$D:$H,5,0)</f>
        <v>Archdeaconry of Hertford</v>
      </c>
      <c r="S8862">
        <v>8994</v>
      </c>
    </row>
    <row r="8863" spans="1:19" x14ac:dyDescent="0.3">
      <c r="A8863">
        <v>2024</v>
      </c>
      <c r="C8863" t="str">
        <f>IF(GETPIVOTDATA("PS % recovery",Sheet4!$B$5,"Parish Name",K8863)&gt;99.949%,"OK","No")</f>
        <v>OK</v>
      </c>
      <c r="D8863" t="e">
        <f>VLOOKUP(J8863,'Ref2'!C:E,3,0)</f>
        <v>#N/A</v>
      </c>
      <c r="F8863">
        <v>7</v>
      </c>
      <c r="I8863" t="e">
        <f>VLOOKUP(J8863,Ref!L:M,2,0)</f>
        <v>#N/A</v>
      </c>
      <c r="J8863" t="s">
        <v>1143</v>
      </c>
      <c r="K8863" t="str">
        <f>VLOOKUP($J8863,Ref!$D:$H,2,0)</f>
        <v xml:space="preserve">Woolmer Green, St Michael                    </v>
      </c>
      <c r="L8863" t="str">
        <f>VLOOKUP($J8863,Ref!$D:$H,3,0)</f>
        <v>Welwyn Team Ministry</v>
      </c>
      <c r="M8863" t="str">
        <f>VLOOKUP($J8863,Ref!$D:$H,4,0)</f>
        <v xml:space="preserve">Welwyn Hatfield Deanery </v>
      </c>
      <c r="N8863" t="str">
        <f>VLOOKUP($J8863,Ref!$D:$H,5,0)</f>
        <v>Archdeaconry of Hertford</v>
      </c>
      <c r="S8863">
        <v>1564</v>
      </c>
    </row>
    <row r="8864" spans="1:19" x14ac:dyDescent="0.3">
      <c r="A8864">
        <v>2024</v>
      </c>
      <c r="C8864" t="str">
        <f>IF(GETPIVOTDATA("PS % recovery",Sheet4!$B$5,"Parish Name",K8864)&gt;99.949%,"OK","No")</f>
        <v>OK</v>
      </c>
      <c r="D8864" t="e">
        <f>VLOOKUP(J8864,'Ref2'!C:E,3,0)</f>
        <v>#N/A</v>
      </c>
      <c r="F8864">
        <v>7</v>
      </c>
      <c r="I8864" t="e">
        <f>VLOOKUP(J8864,Ref!L:M,2,0)</f>
        <v>#N/A</v>
      </c>
      <c r="J8864" t="s">
        <v>1166</v>
      </c>
      <c r="K8864" t="str">
        <f>VLOOKUP($J8864,Ref!$D:$H,2,0)</f>
        <v xml:space="preserve">Welwyn Garden City                           </v>
      </c>
      <c r="L8864" t="str">
        <f>VLOOKUP($J8864,Ref!$D:$H,3,0)</f>
        <v>Welwyn Garden City</v>
      </c>
      <c r="M8864" t="str">
        <f>VLOOKUP($J8864,Ref!$D:$H,4,0)</f>
        <v xml:space="preserve">Welwyn Hatfield Deanery </v>
      </c>
      <c r="N8864" t="str">
        <f>VLOOKUP($J8864,Ref!$D:$H,5,0)</f>
        <v>Archdeaconry of Hertford</v>
      </c>
      <c r="S8864">
        <v>5034</v>
      </c>
    </row>
    <row r="8865" spans="1:19" x14ac:dyDescent="0.3">
      <c r="A8865">
        <v>2024</v>
      </c>
      <c r="C8865" t="str">
        <f>IF(GETPIVOTDATA("PS % recovery",Sheet4!$B$5,"Parish Name",K8865)&gt;99.949%,"OK","No")</f>
        <v>OK</v>
      </c>
      <c r="D8865" t="e">
        <f>VLOOKUP(J8865,'Ref2'!C:E,3,0)</f>
        <v>#N/A</v>
      </c>
      <c r="F8865">
        <v>7</v>
      </c>
      <c r="I8865" t="e">
        <f>VLOOKUP(J8865,Ref!L:M,2,0)</f>
        <v>#N/A</v>
      </c>
      <c r="J8865" t="s">
        <v>1178</v>
      </c>
      <c r="K8865" t="str">
        <f>VLOOKUP($J8865,Ref!$D:$H,2,0)</f>
        <v xml:space="preserve">Aston                                        </v>
      </c>
      <c r="L8865" t="str">
        <f>VLOOKUP($J8865,Ref!$D:$H,3,0)</f>
        <v>The Beane Valley Benefice</v>
      </c>
      <c r="M8865" t="str">
        <f>VLOOKUP($J8865,Ref!$D:$H,4,0)</f>
        <v>Hertford and Ware Deanery</v>
      </c>
      <c r="N8865" t="str">
        <f>VLOOKUP($J8865,Ref!$D:$H,5,0)</f>
        <v>Archdeaconry of Hertford</v>
      </c>
      <c r="S8865">
        <v>1264</v>
      </c>
    </row>
    <row r="8866" spans="1:19" x14ac:dyDescent="0.3">
      <c r="A8866">
        <v>2024</v>
      </c>
      <c r="C8866" t="str">
        <f>IF(GETPIVOTDATA("PS % recovery",Sheet4!$B$5,"Parish Name",K8866)&gt;99.949%,"OK","No")</f>
        <v>No</v>
      </c>
      <c r="D8866" t="e">
        <f>VLOOKUP(J8866,'Ref2'!C:E,3,0)</f>
        <v>#N/A</v>
      </c>
      <c r="F8866">
        <v>7</v>
      </c>
      <c r="I8866" t="e">
        <f>VLOOKUP(J8866,Ref!L:M,2,0)</f>
        <v>#N/A</v>
      </c>
      <c r="J8866" t="s">
        <v>1168</v>
      </c>
      <c r="K8866" t="str">
        <f>VLOOKUP($J8866,Ref!$D:$H,2,0)</f>
        <v xml:space="preserve">Bayford                                      </v>
      </c>
      <c r="L8866" t="str">
        <f>VLOOKUP($J8866,Ref!$D:$H,3,0)</f>
        <v>Little Berkhamsted and Bayford, Essendon and Ponsbourne</v>
      </c>
      <c r="M8866" t="str">
        <f>VLOOKUP($J8866,Ref!$D:$H,4,0)</f>
        <v>Hertford and Ware Deanery</v>
      </c>
      <c r="N8866" t="str">
        <f>VLOOKUP($J8866,Ref!$D:$H,5,0)</f>
        <v>Archdeaconry of Hertford</v>
      </c>
      <c r="S8866">
        <v>2738.84</v>
      </c>
    </row>
    <row r="8867" spans="1:19" x14ac:dyDescent="0.3">
      <c r="A8867">
        <v>2024</v>
      </c>
      <c r="C8867" t="str">
        <f>IF(GETPIVOTDATA("PS % recovery",Sheet4!$B$5,"Parish Name",K8867)&gt;99.949%,"OK","No")</f>
        <v>OK</v>
      </c>
      <c r="D8867" t="e">
        <f>VLOOKUP(J8867,'Ref2'!C:E,3,0)</f>
        <v>#N/A</v>
      </c>
      <c r="F8867">
        <v>7</v>
      </c>
      <c r="I8867" t="e">
        <f>VLOOKUP(J8867,Ref!L:M,2,0)</f>
        <v>#N/A</v>
      </c>
      <c r="J8867" t="s">
        <v>1176</v>
      </c>
      <c r="K8867" t="str">
        <f>VLOOKUP($J8867,Ref!$D:$H,2,0)</f>
        <v>Bengeo Holy Trinity and St Leonard with Chris</v>
      </c>
      <c r="L8867" t="str">
        <f>VLOOKUP($J8867,Ref!$D:$H,3,0)</f>
        <v>Hertford Team Ministry</v>
      </c>
      <c r="M8867" t="str">
        <f>VLOOKUP($J8867,Ref!$D:$H,4,0)</f>
        <v>Hertford and Ware Deanery</v>
      </c>
      <c r="N8867" t="str">
        <f>VLOOKUP($J8867,Ref!$D:$H,5,0)</f>
        <v>Archdeaconry of Hertford</v>
      </c>
      <c r="S8867">
        <v>5777.5</v>
      </c>
    </row>
    <row r="8868" spans="1:19" x14ac:dyDescent="0.3">
      <c r="A8868">
        <v>2024</v>
      </c>
      <c r="C8868" t="str">
        <f>IF(GETPIVOTDATA("PS % recovery",Sheet4!$B$5,"Parish Name",K8868)&gt;99.949%,"OK","No")</f>
        <v>OK</v>
      </c>
      <c r="D8868" t="e">
        <f>VLOOKUP(J8868,'Ref2'!C:E,3,0)</f>
        <v>#N/A</v>
      </c>
      <c r="F8868">
        <v>7</v>
      </c>
      <c r="I8868" t="e">
        <f>VLOOKUP(J8868,Ref!L:M,2,0)</f>
        <v>#N/A</v>
      </c>
      <c r="J8868" t="s">
        <v>1180</v>
      </c>
      <c r="K8868" t="str">
        <f>VLOOKUP($J8868,Ref!$D:$H,2,0)</f>
        <v xml:space="preserve">Bramfield                                    </v>
      </c>
      <c r="L8868" t="str">
        <f>VLOOKUP($J8868,Ref!$D:$H,3,0)</f>
        <v>The Beane Valley Benefice</v>
      </c>
      <c r="M8868" t="str">
        <f>VLOOKUP($J8868,Ref!$D:$H,4,0)</f>
        <v>Hertford and Ware Deanery</v>
      </c>
      <c r="N8868" t="str">
        <f>VLOOKUP($J8868,Ref!$D:$H,5,0)</f>
        <v>Archdeaconry of Hertford</v>
      </c>
      <c r="S8868">
        <v>764</v>
      </c>
    </row>
    <row r="8869" spans="1:19" x14ac:dyDescent="0.3">
      <c r="A8869">
        <v>2024</v>
      </c>
      <c r="C8869" t="str">
        <f>IF(GETPIVOTDATA("PS % recovery",Sheet4!$B$5,"Parish Name",K8869)&gt;99.949%,"OK","No")</f>
        <v>OK</v>
      </c>
      <c r="D8869" t="e">
        <f>VLOOKUP(J8869,'Ref2'!C:E,3,0)</f>
        <v>#N/A</v>
      </c>
      <c r="F8869">
        <v>7</v>
      </c>
      <c r="I8869" t="e">
        <f>VLOOKUP(J8869,Ref!L:M,2,0)</f>
        <v>#N/A</v>
      </c>
      <c r="J8869" t="s">
        <v>1172</v>
      </c>
      <c r="K8869" t="str">
        <f>VLOOKUP($J8869,Ref!$D:$H,2,0)</f>
        <v xml:space="preserve">Essendon                                     </v>
      </c>
      <c r="L8869" t="str">
        <f>VLOOKUP($J8869,Ref!$D:$H,3,0)</f>
        <v>Little Berkhamsted and Bayford, Essendon and Ponsbourne</v>
      </c>
      <c r="M8869" t="str">
        <f>VLOOKUP($J8869,Ref!$D:$H,4,0)</f>
        <v>Hertford and Ware Deanery</v>
      </c>
      <c r="N8869" t="str">
        <f>VLOOKUP($J8869,Ref!$D:$H,5,0)</f>
        <v>Archdeaconry of Hertford</v>
      </c>
      <c r="S8869">
        <v>2203</v>
      </c>
    </row>
    <row r="8870" spans="1:19" x14ac:dyDescent="0.3">
      <c r="A8870">
        <v>2024</v>
      </c>
      <c r="C8870" t="str">
        <f>IF(GETPIVOTDATA("PS % recovery",Sheet4!$B$5,"Parish Name",K8870)&gt;99.949%,"OK","No")</f>
        <v>No</v>
      </c>
      <c r="D8870" t="e">
        <f>VLOOKUP(J8870,'Ref2'!C:E,3,0)</f>
        <v>#N/A</v>
      </c>
      <c r="F8870">
        <v>7</v>
      </c>
      <c r="I8870" t="e">
        <f>VLOOKUP(J8870,Ref!L:M,2,0)</f>
        <v>#N/A</v>
      </c>
      <c r="J8870" t="s">
        <v>1188</v>
      </c>
      <c r="K8870" t="str">
        <f>VLOOKUP($J8870,Ref!$D:$H,2,0)</f>
        <v xml:space="preserve">Great Amwell with St Margarets               </v>
      </c>
      <c r="L8870" t="str">
        <f>VLOOKUP($J8870,Ref!$D:$H,3,0)</f>
        <v>Great Amwell with St Margarets and Stanstead Abbots</v>
      </c>
      <c r="M8870" t="str">
        <f>VLOOKUP($J8870,Ref!$D:$H,4,0)</f>
        <v>Hertford and Ware Deanery</v>
      </c>
      <c r="N8870" t="str">
        <f>VLOOKUP($J8870,Ref!$D:$H,5,0)</f>
        <v>Archdeaconry of Hertford</v>
      </c>
      <c r="S8870">
        <v>2357</v>
      </c>
    </row>
    <row r="8871" spans="1:19" x14ac:dyDescent="0.3">
      <c r="A8871">
        <v>2024</v>
      </c>
      <c r="C8871" t="str">
        <f>IF(GETPIVOTDATA("PS % recovery",Sheet4!$B$5,"Parish Name",K8871)&gt;99.949%,"OK","No")</f>
        <v>OK</v>
      </c>
      <c r="D8871" t="e">
        <f>VLOOKUP(J8871,'Ref2'!C:E,3,0)</f>
        <v>#N/A</v>
      </c>
      <c r="F8871">
        <v>7</v>
      </c>
      <c r="I8871" t="e">
        <f>VLOOKUP(J8871,Ref!L:M,2,0)</f>
        <v>#N/A</v>
      </c>
      <c r="J8871" t="s">
        <v>817</v>
      </c>
      <c r="K8871" t="str">
        <f>VLOOKUP($J8871,Ref!$D:$H,2,0)</f>
        <v xml:space="preserve">Hertford All Saints                          </v>
      </c>
      <c r="L8871" t="str">
        <f>VLOOKUP($J8871,Ref!$D:$H,3,0)</f>
        <v>Hertford Team Ministry</v>
      </c>
      <c r="M8871" t="str">
        <f>VLOOKUP($J8871,Ref!$D:$H,4,0)</f>
        <v>Hertford and Ware Deanery</v>
      </c>
      <c r="N8871" t="str">
        <f>VLOOKUP($J8871,Ref!$D:$H,5,0)</f>
        <v>Archdeaconry of Hertford</v>
      </c>
      <c r="S8871">
        <v>5000</v>
      </c>
    </row>
    <row r="8872" spans="1:19" x14ac:dyDescent="0.3">
      <c r="A8872">
        <v>2024</v>
      </c>
      <c r="C8872" t="str">
        <f>IF(GETPIVOTDATA("PS % recovery",Sheet4!$B$5,"Parish Name",K8872)&gt;99.949%,"OK","No")</f>
        <v>OK</v>
      </c>
      <c r="D8872" t="e">
        <f>VLOOKUP(J8872,'Ref2'!C:E,3,0)</f>
        <v>#N/A</v>
      </c>
      <c r="F8872">
        <v>7</v>
      </c>
      <c r="I8872" t="e">
        <f>VLOOKUP(J8872,Ref!L:M,2,0)</f>
        <v>#N/A</v>
      </c>
      <c r="J8872" t="s">
        <v>1193</v>
      </c>
      <c r="K8872" t="str">
        <f>VLOOKUP($J8872,Ref!$D:$H,2,0)</f>
        <v xml:space="preserve">Hertford, St Andrew with St Nicholas         </v>
      </c>
      <c r="L8872" t="str">
        <f>VLOOKUP($J8872,Ref!$D:$H,3,0)</f>
        <v>Hertford Team Ministry</v>
      </c>
      <c r="M8872" t="str">
        <f>VLOOKUP($J8872,Ref!$D:$H,4,0)</f>
        <v>Hertford and Ware Deanery</v>
      </c>
      <c r="N8872" t="str">
        <f>VLOOKUP($J8872,Ref!$D:$H,5,0)</f>
        <v>Archdeaconry of Hertford</v>
      </c>
      <c r="S8872">
        <v>6692</v>
      </c>
    </row>
    <row r="8873" spans="1:19" x14ac:dyDescent="0.3">
      <c r="A8873">
        <v>2024</v>
      </c>
      <c r="C8873" t="str">
        <f>IF(GETPIVOTDATA("PS % recovery",Sheet4!$B$5,"Parish Name",K8873)&gt;99.949%,"OK","No")</f>
        <v>OK</v>
      </c>
      <c r="D8873" t="e">
        <f>VLOOKUP(J8873,'Ref2'!C:E,3,0)</f>
        <v>#N/A</v>
      </c>
      <c r="F8873">
        <v>7</v>
      </c>
      <c r="I8873" t="e">
        <f>VLOOKUP(J8873,Ref!L:M,2,0)</f>
        <v>#N/A</v>
      </c>
      <c r="J8873" t="s">
        <v>1195</v>
      </c>
      <c r="K8873" t="str">
        <f>VLOOKUP($J8873,Ref!$D:$H,2,0)</f>
        <v xml:space="preserve">Hertingfordbury                              </v>
      </c>
      <c r="L8873" t="str">
        <f>VLOOKUP($J8873,Ref!$D:$H,3,0)</f>
        <v>Hertford Team Ministry</v>
      </c>
      <c r="M8873" t="str">
        <f>VLOOKUP($J8873,Ref!$D:$H,4,0)</f>
        <v>Hertford and Ware Deanery</v>
      </c>
      <c r="N8873" t="str">
        <f>VLOOKUP($J8873,Ref!$D:$H,5,0)</f>
        <v>Archdeaconry of Hertford</v>
      </c>
      <c r="S8873">
        <v>2275</v>
      </c>
    </row>
    <row r="8874" spans="1:19" x14ac:dyDescent="0.3">
      <c r="A8874">
        <v>2024</v>
      </c>
      <c r="C8874" t="str">
        <f>IF(GETPIVOTDATA("PS % recovery",Sheet4!$B$5,"Parish Name",K8874)&gt;99.949%,"OK","No")</f>
        <v>No</v>
      </c>
      <c r="D8874" t="e">
        <f>VLOOKUP(J8874,'Ref2'!C:E,3,0)</f>
        <v>#N/A</v>
      </c>
      <c r="F8874">
        <v>7</v>
      </c>
      <c r="I8874" t="e">
        <f>VLOOKUP(J8874,Ref!L:M,2,0)</f>
        <v>#N/A</v>
      </c>
      <c r="J8874" t="s">
        <v>1197</v>
      </c>
      <c r="K8874" t="str">
        <f>VLOOKUP($J8874,Ref!$D:$H,2,0)</f>
        <v xml:space="preserve">High Cross, St John the Evangelist           </v>
      </c>
      <c r="L8874" t="str">
        <f>VLOOKUP($J8874,Ref!$D:$H,3,0)</f>
        <v>High Cross</v>
      </c>
      <c r="M8874" t="str">
        <f>VLOOKUP($J8874,Ref!$D:$H,4,0)</f>
        <v>Hertford and Ware Deanery</v>
      </c>
      <c r="N8874" t="str">
        <f>VLOOKUP($J8874,Ref!$D:$H,5,0)</f>
        <v>Archdeaconry of Hertford</v>
      </c>
    </row>
    <row r="8875" spans="1:19" x14ac:dyDescent="0.3">
      <c r="A8875">
        <v>2024</v>
      </c>
      <c r="C8875" t="str">
        <f>IF(GETPIVOTDATA("PS % recovery",Sheet4!$B$5,"Parish Name",K8875)&gt;99.949%,"OK","No")</f>
        <v>OK</v>
      </c>
      <c r="D8875" t="e">
        <f>VLOOKUP(J8875,'Ref2'!C:E,3,0)</f>
        <v>#N/A</v>
      </c>
      <c r="F8875">
        <v>7</v>
      </c>
      <c r="I8875" t="e">
        <f>VLOOKUP(J8875,Ref!L:M,2,0)</f>
        <v>#N/A</v>
      </c>
      <c r="J8875" t="s">
        <v>1201</v>
      </c>
      <c r="K8875" t="str">
        <f>VLOOKUP($J8875,Ref!$D:$H,2,0)</f>
        <v xml:space="preserve">Hunsdon                                      </v>
      </c>
      <c r="L8875" t="str">
        <f>VLOOKUP($J8875,Ref!$D:$H,3,0)</f>
        <v>Hunsdon with Widford and Wareside</v>
      </c>
      <c r="M8875" t="str">
        <f>VLOOKUP($J8875,Ref!$D:$H,4,0)</f>
        <v>Hertford and Ware Deanery</v>
      </c>
      <c r="N8875" t="str">
        <f>VLOOKUP($J8875,Ref!$D:$H,5,0)</f>
        <v>Archdeaconry of Hertford</v>
      </c>
      <c r="S8875">
        <v>1587</v>
      </c>
    </row>
    <row r="8876" spans="1:19" x14ac:dyDescent="0.3">
      <c r="A8876">
        <v>2024</v>
      </c>
      <c r="C8876" t="str">
        <f>IF(GETPIVOTDATA("PS % recovery",Sheet4!$B$5,"Parish Name",K8876)&gt;99.949%,"OK","No")</f>
        <v>No</v>
      </c>
      <c r="D8876" t="e">
        <f>VLOOKUP(J8876,'Ref2'!C:E,3,0)</f>
        <v>#N/A</v>
      </c>
      <c r="F8876">
        <v>7</v>
      </c>
      <c r="I8876" t="e">
        <f>VLOOKUP(J8876,Ref!L:M,2,0)</f>
        <v>#N/A</v>
      </c>
      <c r="J8876" t="s">
        <v>1207</v>
      </c>
      <c r="K8876" t="str">
        <f>VLOOKUP($J8876,Ref!$D:$H,2,0)</f>
        <v xml:space="preserve">Little Amwell, Holy Trinity                  </v>
      </c>
      <c r="L8876" t="str">
        <f>VLOOKUP($J8876,Ref!$D:$H,3,0)</f>
        <v>Hertford Team Ministry</v>
      </c>
      <c r="M8876" t="str">
        <f>VLOOKUP($J8876,Ref!$D:$H,4,0)</f>
        <v>Hertford and Ware Deanery</v>
      </c>
      <c r="N8876" t="str">
        <f>VLOOKUP($J8876,Ref!$D:$H,5,0)</f>
        <v>Archdeaconry of Hertford</v>
      </c>
      <c r="S8876">
        <v>3135.94</v>
      </c>
    </row>
    <row r="8877" spans="1:19" x14ac:dyDescent="0.3">
      <c r="A8877">
        <v>2024</v>
      </c>
      <c r="C8877" t="str">
        <f>IF(GETPIVOTDATA("PS % recovery",Sheet4!$B$5,"Parish Name",K8877)&gt;99.949%,"OK","No")</f>
        <v>OK</v>
      </c>
      <c r="D8877" t="e">
        <f>VLOOKUP(J8877,'Ref2'!C:E,3,0)</f>
        <v>#N/A</v>
      </c>
      <c r="F8877">
        <v>7</v>
      </c>
      <c r="I8877" t="e">
        <f>VLOOKUP(J8877,Ref!L:M,2,0)</f>
        <v>#N/A</v>
      </c>
      <c r="J8877" t="s">
        <v>1170</v>
      </c>
      <c r="K8877" t="str">
        <f>VLOOKUP($J8877,Ref!$D:$H,2,0)</f>
        <v xml:space="preserve">Little Berkhamsted                           </v>
      </c>
      <c r="L8877" t="str">
        <f>VLOOKUP($J8877,Ref!$D:$H,3,0)</f>
        <v>Little Berkhamsted and Bayford, Essendon and Ponsbourne</v>
      </c>
      <c r="M8877" t="str">
        <f>VLOOKUP($J8877,Ref!$D:$H,4,0)</f>
        <v>Hertford and Ware Deanery</v>
      </c>
      <c r="N8877" t="str">
        <f>VLOOKUP($J8877,Ref!$D:$H,5,0)</f>
        <v>Archdeaconry of Hertford</v>
      </c>
      <c r="S8877">
        <v>0</v>
      </c>
    </row>
    <row r="8878" spans="1:19" x14ac:dyDescent="0.3">
      <c r="A8878">
        <v>2024</v>
      </c>
      <c r="C8878" t="str">
        <f>IF(GETPIVOTDATA("PS % recovery",Sheet4!$B$5,"Parish Name",K8878)&gt;99.949%,"OK","No")</f>
        <v>No</v>
      </c>
      <c r="D8878" t="e">
        <f>VLOOKUP(J8878,'Ref2'!C:E,3,0)</f>
        <v>#N/A</v>
      </c>
      <c r="F8878">
        <v>7</v>
      </c>
      <c r="I8878" t="e">
        <f>VLOOKUP(J8878,Ref!L:M,2,0)</f>
        <v>#N/A</v>
      </c>
      <c r="J8878" t="s">
        <v>1174</v>
      </c>
      <c r="K8878" t="str">
        <f>VLOOKUP($J8878,Ref!$D:$H,2,0)</f>
        <v xml:space="preserve">Ponsbourne, St Mary                          </v>
      </c>
      <c r="L8878" t="str">
        <f>VLOOKUP($J8878,Ref!$D:$H,3,0)</f>
        <v>Little Berkhamsted and Bayford, Essendon and Ponsbourne</v>
      </c>
      <c r="M8878" t="str">
        <f>VLOOKUP($J8878,Ref!$D:$H,4,0)</f>
        <v>Hertford and Ware Deanery</v>
      </c>
      <c r="N8878" t="str">
        <f>VLOOKUP($J8878,Ref!$D:$H,5,0)</f>
        <v>Archdeaconry of Hertford</v>
      </c>
      <c r="S8878">
        <v>500</v>
      </c>
    </row>
    <row r="8879" spans="1:19" x14ac:dyDescent="0.3">
      <c r="A8879">
        <v>2024</v>
      </c>
      <c r="C8879" t="str">
        <f>IF(GETPIVOTDATA("PS % recovery",Sheet4!$B$5,"Parish Name",K8879)&gt;99.949%,"OK","No")</f>
        <v>No</v>
      </c>
      <c r="D8879" t="e">
        <f>VLOOKUP(J8879,'Ref2'!C:E,3,0)</f>
        <v>#N/A</v>
      </c>
      <c r="F8879">
        <v>7</v>
      </c>
      <c r="I8879" t="e">
        <f>VLOOKUP(J8879,Ref!L:M,2,0)</f>
        <v>#N/A</v>
      </c>
      <c r="J8879" t="s">
        <v>1190</v>
      </c>
      <c r="K8879" t="str">
        <f>VLOOKUP($J8879,Ref!$D:$H,2,0)</f>
        <v xml:space="preserve">Stanstead Abbots                             </v>
      </c>
      <c r="L8879" t="str">
        <f>VLOOKUP($J8879,Ref!$D:$H,3,0)</f>
        <v>Great Amwell with St Margarets and Stanstead Abbots</v>
      </c>
      <c r="M8879" t="str">
        <f>VLOOKUP($J8879,Ref!$D:$H,4,0)</f>
        <v>Hertford and Ware Deanery</v>
      </c>
      <c r="N8879" t="str">
        <f>VLOOKUP($J8879,Ref!$D:$H,5,0)</f>
        <v>Archdeaconry of Hertford</v>
      </c>
      <c r="S8879">
        <v>0</v>
      </c>
    </row>
    <row r="8880" spans="1:19" x14ac:dyDescent="0.3">
      <c r="A8880">
        <v>2024</v>
      </c>
      <c r="C8880" t="str">
        <f>IF(GETPIVOTDATA("PS % recovery",Sheet4!$B$5,"Parish Name",K8880)&gt;99.949%,"OK","No")</f>
        <v>OK</v>
      </c>
      <c r="D8880" t="e">
        <f>VLOOKUP(J8880,'Ref2'!C:E,3,0)</f>
        <v>#N/A</v>
      </c>
      <c r="F8880">
        <v>7</v>
      </c>
      <c r="I8880" t="e">
        <f>VLOOKUP(J8880,Ref!L:M,2,0)</f>
        <v>#N/A</v>
      </c>
      <c r="J8880" t="s">
        <v>1182</v>
      </c>
      <c r="K8880" t="str">
        <f>VLOOKUP($J8880,Ref!$D:$H,2,0)</f>
        <v xml:space="preserve">Stapleford                                   </v>
      </c>
      <c r="L8880" t="str">
        <f>VLOOKUP($J8880,Ref!$D:$H,3,0)</f>
        <v>The Beane Valley Benefice</v>
      </c>
      <c r="M8880" t="str">
        <f>VLOOKUP($J8880,Ref!$D:$H,4,0)</f>
        <v>Hertford and Ware Deanery</v>
      </c>
      <c r="N8880" t="str">
        <f>VLOOKUP($J8880,Ref!$D:$H,5,0)</f>
        <v>Archdeaconry of Hertford</v>
      </c>
      <c r="S8880">
        <v>787</v>
      </c>
    </row>
    <row r="8881" spans="1:19" x14ac:dyDescent="0.3">
      <c r="A8881">
        <v>2024</v>
      </c>
      <c r="C8881" t="str">
        <f>IF(GETPIVOTDATA("PS % recovery",Sheet4!$B$5,"Parish Name",K8881)&gt;99.949%,"OK","No")</f>
        <v>No</v>
      </c>
      <c r="D8881" t="e">
        <f>VLOOKUP(J8881,'Ref2'!C:E,3,0)</f>
        <v>#N/A</v>
      </c>
      <c r="F8881">
        <v>7</v>
      </c>
      <c r="I8881" t="e">
        <f>VLOOKUP(J8881,Ref!L:M,2,0)</f>
        <v>#N/A</v>
      </c>
      <c r="J8881" t="s">
        <v>1199</v>
      </c>
      <c r="K8881" t="str">
        <f>VLOOKUP($J8881,Ref!$D:$H,2,0)</f>
        <v xml:space="preserve">Thundridge                                   </v>
      </c>
      <c r="L8881" t="str">
        <f>VLOOKUP($J8881,Ref!$D:$H,3,0)</f>
        <v>Thundridge</v>
      </c>
      <c r="M8881" t="str">
        <f>VLOOKUP($J8881,Ref!$D:$H,4,0)</f>
        <v>Hertford and Ware Deanery</v>
      </c>
      <c r="N8881" t="str">
        <f>VLOOKUP($J8881,Ref!$D:$H,5,0)</f>
        <v>Archdeaconry of Hertford</v>
      </c>
      <c r="S8881">
        <v>0</v>
      </c>
    </row>
    <row r="8882" spans="1:19" x14ac:dyDescent="0.3">
      <c r="A8882">
        <v>2024</v>
      </c>
      <c r="C8882" t="str">
        <f>IF(GETPIVOTDATA("PS % recovery",Sheet4!$B$5,"Parish Name",K8882)&gt;99.949%,"OK","No")</f>
        <v>No</v>
      </c>
      <c r="D8882" t="e">
        <f>VLOOKUP(J8882,'Ref2'!C:E,3,0)</f>
        <v>#N/A</v>
      </c>
      <c r="F8882">
        <v>7</v>
      </c>
      <c r="I8882" t="str">
        <f>VLOOKUP(J8882,Ref!L:M,2,0)</f>
        <v>Yes</v>
      </c>
      <c r="J8882" t="s">
        <v>1209</v>
      </c>
      <c r="K8882" t="str">
        <f>VLOOKUP($J8882,Ref!$D:$H,2,0)</f>
        <v xml:space="preserve">Ware, Christ Church                          </v>
      </c>
      <c r="L8882" t="str">
        <f>VLOOKUP($J8882,Ref!$D:$H,3,0)</f>
        <v>Ware, Christ Church</v>
      </c>
      <c r="M8882" t="str">
        <f>VLOOKUP($J8882,Ref!$D:$H,4,0)</f>
        <v>Hertford and Ware Deanery</v>
      </c>
      <c r="N8882" t="str">
        <f>VLOOKUP($J8882,Ref!$D:$H,5,0)</f>
        <v>Archdeaconry of Hertford</v>
      </c>
      <c r="S8882">
        <v>9973.5</v>
      </c>
    </row>
    <row r="8883" spans="1:19" x14ac:dyDescent="0.3">
      <c r="A8883">
        <v>2024</v>
      </c>
      <c r="C8883" t="str">
        <f>IF(GETPIVOTDATA("PS % recovery",Sheet4!$B$5,"Parish Name",K8883)&gt;99.949%,"OK","No")</f>
        <v>OK</v>
      </c>
      <c r="D8883" t="e">
        <f>VLOOKUP(J8883,'Ref2'!C:E,3,0)</f>
        <v>#N/A</v>
      </c>
      <c r="F8883">
        <v>7</v>
      </c>
      <c r="I8883" t="e">
        <f>VLOOKUP(J8883,Ref!L:M,2,0)</f>
        <v>#N/A</v>
      </c>
      <c r="J8883" t="s">
        <v>1211</v>
      </c>
      <c r="K8883" t="str">
        <f>VLOOKUP($J8883,Ref!$D:$H,2,0)</f>
        <v xml:space="preserve">Ware                                         </v>
      </c>
      <c r="L8883" t="str">
        <f>VLOOKUP($J8883,Ref!$D:$H,3,0)</f>
        <v>Ware</v>
      </c>
      <c r="M8883" t="str">
        <f>VLOOKUP($J8883,Ref!$D:$H,4,0)</f>
        <v>Hertford and Ware Deanery</v>
      </c>
      <c r="N8883" t="str">
        <f>VLOOKUP($J8883,Ref!$D:$H,5,0)</f>
        <v>Archdeaconry of Hertford</v>
      </c>
      <c r="S8883">
        <v>5584.16</v>
      </c>
    </row>
    <row r="8884" spans="1:19" x14ac:dyDescent="0.3">
      <c r="A8884">
        <v>2024</v>
      </c>
      <c r="C8884" t="str">
        <f>IF(GETPIVOTDATA("PS % recovery",Sheet4!$B$5,"Parish Name",K8884)&gt;99.949%,"OK","No")</f>
        <v>OK</v>
      </c>
      <c r="D8884" t="e">
        <f>VLOOKUP(J8884,'Ref2'!C:E,3,0)</f>
        <v>#N/A</v>
      </c>
      <c r="F8884">
        <v>7</v>
      </c>
      <c r="I8884" t="e">
        <f>VLOOKUP(J8884,Ref!L:M,2,0)</f>
        <v>#N/A</v>
      </c>
      <c r="J8884" t="s">
        <v>1203</v>
      </c>
      <c r="K8884" t="str">
        <f>VLOOKUP($J8884,Ref!$D:$H,2,0)</f>
        <v xml:space="preserve">Wareside, Holy Trinity                       </v>
      </c>
      <c r="L8884" t="str">
        <f>VLOOKUP($J8884,Ref!$D:$H,3,0)</f>
        <v>Hunsdon with Widford and Wareside</v>
      </c>
      <c r="M8884" t="str">
        <f>VLOOKUP($J8884,Ref!$D:$H,4,0)</f>
        <v>Hertford and Ware Deanery</v>
      </c>
      <c r="N8884" t="str">
        <f>VLOOKUP($J8884,Ref!$D:$H,5,0)</f>
        <v>Archdeaconry of Hertford</v>
      </c>
      <c r="S8884">
        <v>1297</v>
      </c>
    </row>
    <row r="8885" spans="1:19" x14ac:dyDescent="0.3">
      <c r="A8885">
        <v>2024</v>
      </c>
      <c r="C8885" t="str">
        <f>IF(GETPIVOTDATA("PS % recovery",Sheet4!$B$5,"Parish Name",K8885)&gt;99.949%,"OK","No")</f>
        <v>OK</v>
      </c>
      <c r="D8885" t="e">
        <f>VLOOKUP(J8885,'Ref2'!C:E,3,0)</f>
        <v>#N/A</v>
      </c>
      <c r="F8885">
        <v>7</v>
      </c>
      <c r="I8885" t="e">
        <f>VLOOKUP(J8885,Ref!L:M,2,0)</f>
        <v>#N/A</v>
      </c>
      <c r="J8885" t="s">
        <v>1184</v>
      </c>
      <c r="K8885" t="str">
        <f>VLOOKUP($J8885,Ref!$D:$H,2,0)</f>
        <v xml:space="preserve">Waterford, St Michael and All Angels         </v>
      </c>
      <c r="L8885" t="str">
        <f>VLOOKUP($J8885,Ref!$D:$H,3,0)</f>
        <v>The Beane Valley Benefice</v>
      </c>
      <c r="M8885" t="str">
        <f>VLOOKUP($J8885,Ref!$D:$H,4,0)</f>
        <v>Hertford and Ware Deanery</v>
      </c>
      <c r="N8885" t="str">
        <f>VLOOKUP($J8885,Ref!$D:$H,5,0)</f>
        <v>Archdeaconry of Hertford</v>
      </c>
      <c r="S8885">
        <v>676</v>
      </c>
    </row>
    <row r="8886" spans="1:19" x14ac:dyDescent="0.3">
      <c r="A8886">
        <v>2024</v>
      </c>
      <c r="C8886" t="str">
        <f>IF(GETPIVOTDATA("PS % recovery",Sheet4!$B$5,"Parish Name",K8886)&gt;99.949%,"OK","No")</f>
        <v>OK</v>
      </c>
      <c r="D8886" t="e">
        <f>VLOOKUP(J8886,'Ref2'!C:E,3,0)</f>
        <v>#N/A</v>
      </c>
      <c r="F8886">
        <v>7</v>
      </c>
      <c r="I8886" t="e">
        <f>VLOOKUP(J8886,Ref!L:M,2,0)</f>
        <v>#N/A</v>
      </c>
      <c r="J8886" t="s">
        <v>1186</v>
      </c>
      <c r="K8886" t="str">
        <f>VLOOKUP($J8886,Ref!$D:$H,2,0)</f>
        <v xml:space="preserve">Watton-at-Stone                              </v>
      </c>
      <c r="L8886" t="str">
        <f>VLOOKUP($J8886,Ref!$D:$H,3,0)</f>
        <v>The Beane Valley Benefice</v>
      </c>
      <c r="M8886" t="str">
        <f>VLOOKUP($J8886,Ref!$D:$H,4,0)</f>
        <v>Hertford and Ware Deanery</v>
      </c>
      <c r="N8886" t="str">
        <f>VLOOKUP($J8886,Ref!$D:$H,5,0)</f>
        <v>Archdeaconry of Hertford</v>
      </c>
      <c r="S8886">
        <v>5213</v>
      </c>
    </row>
    <row r="8887" spans="1:19" x14ac:dyDescent="0.3">
      <c r="A8887">
        <v>2024</v>
      </c>
      <c r="C8887" t="str">
        <f>IF(GETPIVOTDATA("PS % recovery",Sheet4!$B$5,"Parish Name",K8887)&gt;99.949%,"OK","No")</f>
        <v>OK</v>
      </c>
      <c r="D8887" t="e">
        <f>VLOOKUP(J8887,'Ref2'!C:E,3,0)</f>
        <v>#N/A</v>
      </c>
      <c r="F8887">
        <v>7</v>
      </c>
      <c r="I8887" t="e">
        <f>VLOOKUP(J8887,Ref!L:M,2,0)</f>
        <v>#N/A</v>
      </c>
      <c r="J8887" t="s">
        <v>1205</v>
      </c>
      <c r="K8887" t="str">
        <f>VLOOKUP($J8887,Ref!$D:$H,2,0)</f>
        <v xml:space="preserve">Widford                                      </v>
      </c>
      <c r="L8887" t="str">
        <f>VLOOKUP($J8887,Ref!$D:$H,3,0)</f>
        <v>Hunsdon with Widford and Wareside</v>
      </c>
      <c r="M8887" t="str">
        <f>VLOOKUP($J8887,Ref!$D:$H,4,0)</f>
        <v>Hertford and Ware Deanery</v>
      </c>
      <c r="N8887" t="str">
        <f>VLOOKUP($J8887,Ref!$D:$H,5,0)</f>
        <v>Archdeaconry of Hertford</v>
      </c>
      <c r="S8887">
        <v>1540</v>
      </c>
    </row>
    <row r="8888" spans="1:19" x14ac:dyDescent="0.3">
      <c r="A8888">
        <v>2024</v>
      </c>
      <c r="C8888" t="str">
        <f>IF(GETPIVOTDATA("PS % recovery",Sheet4!$B$5,"Parish Name",K8888)&gt;99.949%,"OK","No")</f>
        <v>OK</v>
      </c>
      <c r="D8888" t="e">
        <f>VLOOKUP(J8888,'Ref2'!C:E,3,0)</f>
        <v>#N/A</v>
      </c>
      <c r="F8888">
        <v>7</v>
      </c>
      <c r="I8888" t="e">
        <f>VLOOKUP(J8888,Ref!L:M,2,0)</f>
        <v>#N/A</v>
      </c>
      <c r="J8888" t="s">
        <v>877</v>
      </c>
      <c r="K8888" t="str">
        <f>VLOOKUP($J8888,Ref!$D:$H,2,0)</f>
        <v xml:space="preserve">Great Wymondley                              </v>
      </c>
      <c r="L8888" t="str">
        <f>VLOOKUP($J8888,Ref!$D:$H,3,0)</f>
        <v>St Ippolyts with Great and Little Wymondley</v>
      </c>
      <c r="M8888" t="str">
        <f>VLOOKUP($J8888,Ref!$D:$H,4,0)</f>
        <v>Hitchin Deanery</v>
      </c>
      <c r="N8888" t="str">
        <f>VLOOKUP($J8888,Ref!$D:$H,5,0)</f>
        <v xml:space="preserve">Archdeaconry of St Albans </v>
      </c>
      <c r="S8888">
        <v>498.33</v>
      </c>
    </row>
    <row r="8889" spans="1:19" x14ac:dyDescent="0.3">
      <c r="A8889">
        <v>2024</v>
      </c>
      <c r="C8889" t="str">
        <f>IF(GETPIVOTDATA("PS % recovery",Sheet4!$B$5,"Parish Name",K8889)&gt;99.949%,"OK","No")</f>
        <v>No</v>
      </c>
      <c r="D8889" t="e">
        <f>VLOOKUP(J8889,'Ref2'!C:E,3,0)</f>
        <v>#N/A</v>
      </c>
      <c r="F8889">
        <v>7</v>
      </c>
      <c r="I8889" t="e">
        <f>VLOOKUP(J8889,Ref!L:M,2,0)</f>
        <v>#N/A</v>
      </c>
      <c r="J8889" t="s">
        <v>881</v>
      </c>
      <c r="K8889" t="str">
        <f>VLOOKUP($J8889,Ref!$D:$H,2,0)</f>
        <v xml:space="preserve">Hitchin                                      </v>
      </c>
      <c r="L8889" t="str">
        <f>VLOOKUP($J8889,Ref!$D:$H,3,0)</f>
        <v>Hitchin &amp; St Paul's Walden (Team Ministry)</v>
      </c>
      <c r="M8889" t="str">
        <f>VLOOKUP($J8889,Ref!$D:$H,4,0)</f>
        <v>Hitchin Deanery</v>
      </c>
      <c r="N8889" t="str">
        <f>VLOOKUP($J8889,Ref!$D:$H,5,0)</f>
        <v xml:space="preserve">Archdeaconry of St Albans </v>
      </c>
    </row>
    <row r="8890" spans="1:19" x14ac:dyDescent="0.3">
      <c r="A8890">
        <v>2024</v>
      </c>
      <c r="C8890" t="str">
        <f>IF(GETPIVOTDATA("PS % recovery",Sheet4!$B$5,"Parish Name",K8890)&gt;99.949%,"OK","No")</f>
        <v>OK</v>
      </c>
      <c r="D8890" t="e">
        <f>VLOOKUP(J8890,'Ref2'!C:E,3,0)</f>
        <v>#N/A</v>
      </c>
      <c r="F8890">
        <v>7</v>
      </c>
      <c r="I8890" t="e">
        <f>VLOOKUP(J8890,Ref!L:M,2,0)</f>
        <v>#N/A</v>
      </c>
      <c r="J8890" t="s">
        <v>885</v>
      </c>
      <c r="K8890" t="str">
        <f>VLOOKUP($J8890,Ref!$D:$H,2,0)</f>
        <v>Holy Saviour Hitchin</v>
      </c>
      <c r="L8890" t="str">
        <f>VLOOKUP($J8890,Ref!$D:$H,3,0)</f>
        <v>Hitchin &amp; St Paul's Walden (Team Ministry)</v>
      </c>
      <c r="M8890" t="str">
        <f>VLOOKUP($J8890,Ref!$D:$H,4,0)</f>
        <v>Hitchin Deanery</v>
      </c>
      <c r="N8890" t="str">
        <f>VLOOKUP($J8890,Ref!$D:$H,5,0)</f>
        <v xml:space="preserve">Archdeaconry of St Albans </v>
      </c>
      <c r="S8890">
        <v>3000</v>
      </c>
    </row>
    <row r="8891" spans="1:19" x14ac:dyDescent="0.3">
      <c r="A8891">
        <v>2024</v>
      </c>
      <c r="C8891" t="str">
        <f>IF(GETPIVOTDATA("PS % recovery",Sheet4!$B$5,"Parish Name",K8891)&gt;99.949%,"OK","No")</f>
        <v>No</v>
      </c>
      <c r="D8891" t="e">
        <f>VLOOKUP(J8891,'Ref2'!C:E,3,0)</f>
        <v>#N/A</v>
      </c>
      <c r="F8891">
        <v>7</v>
      </c>
      <c r="I8891" t="e">
        <f>VLOOKUP(J8891,Ref!L:M,2,0)</f>
        <v>#N/A</v>
      </c>
      <c r="J8891" t="s">
        <v>887</v>
      </c>
      <c r="K8891" t="str">
        <f>VLOOKUP($J8891,Ref!$D:$H,2,0)</f>
        <v>St Faith's Hitchin</v>
      </c>
      <c r="L8891" t="str">
        <f>VLOOKUP($J8891,Ref!$D:$H,3,0)</f>
        <v>Hitchin &amp; St Paul's Walden (Team Ministry)</v>
      </c>
      <c r="M8891" t="str">
        <f>VLOOKUP($J8891,Ref!$D:$H,4,0)</f>
        <v>Hitchin Deanery</v>
      </c>
      <c r="N8891" t="str">
        <f>VLOOKUP($J8891,Ref!$D:$H,5,0)</f>
        <v xml:space="preserve">Archdeaconry of St Albans </v>
      </c>
      <c r="S8891">
        <v>4000</v>
      </c>
    </row>
    <row r="8892" spans="1:19" x14ac:dyDescent="0.3">
      <c r="A8892">
        <v>2024</v>
      </c>
      <c r="C8892" t="str">
        <f>IF(GETPIVOTDATA("PS % recovery",Sheet4!$B$5,"Parish Name",K8892)&gt;99.949%,"OK","No")</f>
        <v>OK</v>
      </c>
      <c r="D8892" t="e">
        <f>VLOOKUP(J8892,'Ref2'!C:E,3,0)</f>
        <v>#N/A</v>
      </c>
      <c r="F8892">
        <v>7</v>
      </c>
      <c r="I8892" t="e">
        <f>VLOOKUP(J8892,Ref!L:M,2,0)</f>
        <v>#N/A</v>
      </c>
      <c r="J8892" t="s">
        <v>889</v>
      </c>
      <c r="K8892" t="str">
        <f>VLOOKUP($J8892,Ref!$D:$H,2,0)</f>
        <v>St Mark's Hitchin</v>
      </c>
      <c r="L8892" t="str">
        <f>VLOOKUP($J8892,Ref!$D:$H,3,0)</f>
        <v>Hitchin &amp; St Paul's Walden (Team Ministry)</v>
      </c>
      <c r="M8892" t="str">
        <f>VLOOKUP($J8892,Ref!$D:$H,4,0)</f>
        <v>Hitchin Deanery</v>
      </c>
      <c r="N8892" t="str">
        <f>VLOOKUP($J8892,Ref!$D:$H,5,0)</f>
        <v xml:space="preserve">Archdeaconry of St Albans </v>
      </c>
      <c r="S8892">
        <v>11878</v>
      </c>
    </row>
    <row r="8893" spans="1:19" x14ac:dyDescent="0.3">
      <c r="A8893">
        <v>2024</v>
      </c>
      <c r="C8893" t="str">
        <f>IF(GETPIVOTDATA("PS % recovery",Sheet4!$B$5,"Parish Name",K8893)&gt;99.949%,"OK","No")</f>
        <v>OK</v>
      </c>
      <c r="D8893" t="e">
        <f>VLOOKUP(J8893,'Ref2'!C:E,3,0)</f>
        <v>#N/A</v>
      </c>
      <c r="F8893">
        <v>7</v>
      </c>
      <c r="I8893" t="e">
        <f>VLOOKUP(J8893,Ref!L:M,2,0)</f>
        <v>#N/A</v>
      </c>
      <c r="J8893" t="s">
        <v>883</v>
      </c>
      <c r="K8893" t="str">
        <f>VLOOKUP($J8893,Ref!$D:$H,2,0)</f>
        <v>St Mary's Hitchin</v>
      </c>
      <c r="L8893" t="str">
        <f>VLOOKUP($J8893,Ref!$D:$H,3,0)</f>
        <v>Hitchin &amp; St Paul's Walden (Team Ministry)</v>
      </c>
      <c r="M8893" t="str">
        <f>VLOOKUP($J8893,Ref!$D:$H,4,0)</f>
        <v>Hitchin Deanery</v>
      </c>
      <c r="N8893" t="str">
        <f>VLOOKUP($J8893,Ref!$D:$H,5,0)</f>
        <v xml:space="preserve">Archdeaconry of St Albans </v>
      </c>
      <c r="S8893">
        <v>5000</v>
      </c>
    </row>
    <row r="8894" spans="1:19" x14ac:dyDescent="0.3">
      <c r="A8894">
        <v>2024</v>
      </c>
      <c r="C8894" t="str">
        <f>IF(GETPIVOTDATA("PS % recovery",Sheet4!$B$5,"Parish Name",K8894)&gt;99.949%,"OK","No")</f>
        <v>No</v>
      </c>
      <c r="D8894" t="e">
        <f>VLOOKUP(J8894,'Ref2'!C:E,3,0)</f>
        <v>#N/A</v>
      </c>
      <c r="F8894">
        <v>7</v>
      </c>
      <c r="I8894" t="str">
        <f>VLOOKUP(J8894,Ref!L:M,2,0)</f>
        <v>Yes</v>
      </c>
      <c r="J8894" t="s">
        <v>891</v>
      </c>
      <c r="K8894" t="str">
        <f>VLOOKUP($J8894,Ref!$D:$H,2,0)</f>
        <v xml:space="preserve">Holwell                                      </v>
      </c>
      <c r="L8894" t="str">
        <f>VLOOKUP($J8894,Ref!$D:$H,3,0)</f>
        <v>Holwell, Ickleford and Pirton</v>
      </c>
      <c r="M8894" t="str">
        <f>VLOOKUP($J8894,Ref!$D:$H,4,0)</f>
        <v>Hitchin Deanery</v>
      </c>
      <c r="N8894" t="str">
        <f>VLOOKUP($J8894,Ref!$D:$H,5,0)</f>
        <v xml:space="preserve">Archdeaconry of St Albans </v>
      </c>
    </row>
    <row r="8895" spans="1:19" x14ac:dyDescent="0.3">
      <c r="A8895">
        <v>2024</v>
      </c>
      <c r="C8895" t="str">
        <f>IF(GETPIVOTDATA("PS % recovery",Sheet4!$B$5,"Parish Name",K8895)&gt;99.949%,"OK","No")</f>
        <v>OK</v>
      </c>
      <c r="D8895" t="e">
        <f>VLOOKUP(J8895,'Ref2'!C:E,3,0)</f>
        <v>#N/A</v>
      </c>
      <c r="F8895">
        <v>7</v>
      </c>
      <c r="I8895" t="e">
        <f>VLOOKUP(J8895,Ref!L:M,2,0)</f>
        <v>#N/A</v>
      </c>
      <c r="J8895" t="s">
        <v>893</v>
      </c>
      <c r="K8895" t="str">
        <f>VLOOKUP($J8895,Ref!$D:$H,2,0)</f>
        <v xml:space="preserve">Ickleford                                    </v>
      </c>
      <c r="L8895" t="str">
        <f>VLOOKUP($J8895,Ref!$D:$H,3,0)</f>
        <v>Holwell, Ickleford and Pirton</v>
      </c>
      <c r="M8895" t="str">
        <f>VLOOKUP($J8895,Ref!$D:$H,4,0)</f>
        <v>Hitchin Deanery</v>
      </c>
      <c r="N8895" t="str">
        <f>VLOOKUP($J8895,Ref!$D:$H,5,0)</f>
        <v xml:space="preserve">Archdeaconry of St Albans </v>
      </c>
      <c r="S8895">
        <v>2619</v>
      </c>
    </row>
    <row r="8896" spans="1:19" x14ac:dyDescent="0.3">
      <c r="A8896">
        <v>2024</v>
      </c>
      <c r="C8896" t="str">
        <f>IF(GETPIVOTDATA("PS % recovery",Sheet4!$B$5,"Parish Name",K8896)&gt;99.949%,"OK","No")</f>
        <v>No</v>
      </c>
      <c r="D8896" t="e">
        <f>VLOOKUP(J8896,'Ref2'!C:E,3,0)</f>
        <v>#N/A</v>
      </c>
      <c r="F8896">
        <v>7</v>
      </c>
      <c r="I8896" t="e">
        <f>VLOOKUP(J8896,Ref!L:M,2,0)</f>
        <v>#N/A</v>
      </c>
      <c r="J8896" t="s">
        <v>818</v>
      </c>
      <c r="K8896" t="str">
        <f>VLOOKUP($J8896,Ref!$D:$H,2,0)</f>
        <v xml:space="preserve">Kings Walden                                 </v>
      </c>
      <c r="L8896" t="str">
        <f>VLOOKUP($J8896,Ref!$D:$H,3,0)</f>
        <v>King's Walden and Offley with Lilley</v>
      </c>
      <c r="M8896" t="str">
        <f>VLOOKUP($J8896,Ref!$D:$H,4,0)</f>
        <v>Hitchin Deanery</v>
      </c>
      <c r="N8896" t="str">
        <f>VLOOKUP($J8896,Ref!$D:$H,5,0)</f>
        <v xml:space="preserve">Archdeaconry of St Albans </v>
      </c>
      <c r="S8896">
        <v>1600</v>
      </c>
    </row>
    <row r="8897" spans="1:19" x14ac:dyDescent="0.3">
      <c r="A8897">
        <v>2024</v>
      </c>
      <c r="C8897" t="str">
        <f>IF(GETPIVOTDATA("PS % recovery",Sheet4!$B$5,"Parish Name",K8897)&gt;99.949%,"OK","No")</f>
        <v>No</v>
      </c>
      <c r="D8897" t="e">
        <f>VLOOKUP(J8897,'Ref2'!C:E,3,0)</f>
        <v>#N/A</v>
      </c>
      <c r="F8897">
        <v>7</v>
      </c>
      <c r="I8897" t="e">
        <f>VLOOKUP(J8897,Ref!L:M,2,0)</f>
        <v>#N/A</v>
      </c>
      <c r="J8897" t="s">
        <v>898</v>
      </c>
      <c r="K8897" t="str">
        <f>VLOOKUP($J8897,Ref!$D:$H,2,0)</f>
        <v xml:space="preserve">Old Letchworth                               </v>
      </c>
      <c r="L8897" t="str">
        <f>VLOOKUP($J8897,Ref!$D:$H,3,0)</f>
        <v>Letchworth, St Paul with Willian and Old Letchworth</v>
      </c>
      <c r="M8897" t="str">
        <f>VLOOKUP($J8897,Ref!$D:$H,4,0)</f>
        <v>Hitchin Deanery</v>
      </c>
      <c r="N8897" t="str">
        <f>VLOOKUP($J8897,Ref!$D:$H,5,0)</f>
        <v xml:space="preserve">Archdeaconry of St Albans </v>
      </c>
      <c r="S8897">
        <v>534</v>
      </c>
    </row>
    <row r="8898" spans="1:19" x14ac:dyDescent="0.3">
      <c r="A8898">
        <v>2024</v>
      </c>
      <c r="C8898" t="str">
        <f>IF(GETPIVOTDATA("PS % recovery",Sheet4!$B$5,"Parish Name",K8898)&gt;99.949%,"OK","No")</f>
        <v>OK</v>
      </c>
      <c r="D8898" t="e">
        <f>VLOOKUP(J8898,'Ref2'!C:E,3,0)</f>
        <v>#N/A</v>
      </c>
      <c r="F8898">
        <v>7</v>
      </c>
      <c r="I8898" t="str">
        <f>VLOOKUP(J8898,Ref!L:M,2,0)</f>
        <v>Yes</v>
      </c>
      <c r="J8898" t="s">
        <v>900</v>
      </c>
      <c r="K8898" t="str">
        <f>VLOOKUP($J8898,Ref!$D:$H,2,0)</f>
        <v xml:space="preserve">Letchworth, St Paul                          </v>
      </c>
      <c r="L8898" t="str">
        <f>VLOOKUP($J8898,Ref!$D:$H,3,0)</f>
        <v>Letchworth, St Paul with Willian and Old Letchworth</v>
      </c>
      <c r="M8898" t="str">
        <f>VLOOKUP($J8898,Ref!$D:$H,4,0)</f>
        <v>Hitchin Deanery</v>
      </c>
      <c r="N8898" t="str">
        <f>VLOOKUP($J8898,Ref!$D:$H,5,0)</f>
        <v xml:space="preserve">Archdeaconry of St Albans </v>
      </c>
      <c r="S8898">
        <v>8082</v>
      </c>
    </row>
    <row r="8899" spans="1:19" x14ac:dyDescent="0.3">
      <c r="A8899">
        <v>2024</v>
      </c>
      <c r="C8899" t="str">
        <f>IF(GETPIVOTDATA("PS % recovery",Sheet4!$B$5,"Parish Name",K8899)&gt;99.949%,"OK","No")</f>
        <v>OK</v>
      </c>
      <c r="D8899" t="e">
        <f>VLOOKUP(J8899,'Ref2'!C:E,3,0)</f>
        <v>#N/A</v>
      </c>
      <c r="F8899">
        <v>7</v>
      </c>
      <c r="I8899" t="e">
        <f>VLOOKUP(J8899,Ref!L:M,2,0)</f>
        <v>#N/A</v>
      </c>
      <c r="J8899" t="s">
        <v>819</v>
      </c>
      <c r="K8899" t="str">
        <f>VLOOKUP($J8899,Ref!$D:$H,2,0)</f>
        <v xml:space="preserve">Lilley                                       </v>
      </c>
      <c r="L8899" t="str">
        <f>VLOOKUP($J8899,Ref!$D:$H,3,0)</f>
        <v>King's Walden and Offley with Lilley</v>
      </c>
      <c r="M8899" t="str">
        <f>VLOOKUP($J8899,Ref!$D:$H,4,0)</f>
        <v>Hitchin Deanery</v>
      </c>
      <c r="N8899" t="str">
        <f>VLOOKUP($J8899,Ref!$D:$H,5,0)</f>
        <v xml:space="preserve">Archdeaconry of St Albans </v>
      </c>
      <c r="S8899">
        <v>750</v>
      </c>
    </row>
    <row r="8900" spans="1:19" x14ac:dyDescent="0.3">
      <c r="A8900">
        <v>2024</v>
      </c>
      <c r="C8900" t="str">
        <f>IF(GETPIVOTDATA("PS % recovery",Sheet4!$B$5,"Parish Name",K8900)&gt;99.949%,"OK","No")</f>
        <v>No</v>
      </c>
      <c r="D8900" t="e">
        <f>VLOOKUP(J8900,'Ref2'!C:E,3,0)</f>
        <v>#N/A</v>
      </c>
      <c r="F8900">
        <v>7</v>
      </c>
      <c r="I8900" t="e">
        <f>VLOOKUP(J8900,Ref!L:M,2,0)</f>
        <v>#N/A</v>
      </c>
      <c r="J8900" t="s">
        <v>879</v>
      </c>
      <c r="K8900" t="str">
        <f>VLOOKUP($J8900,Ref!$D:$H,2,0)</f>
        <v xml:space="preserve">Little Wymondley                             </v>
      </c>
      <c r="L8900" t="str">
        <f>VLOOKUP($J8900,Ref!$D:$H,3,0)</f>
        <v>St Ippolyts with Great and Little Wymondley</v>
      </c>
      <c r="M8900" t="str">
        <f>VLOOKUP($J8900,Ref!$D:$H,4,0)</f>
        <v>Hitchin Deanery</v>
      </c>
      <c r="N8900" t="str">
        <f>VLOOKUP($J8900,Ref!$D:$H,5,0)</f>
        <v xml:space="preserve">Archdeaconry of St Albans </v>
      </c>
      <c r="S8900">
        <v>200</v>
      </c>
    </row>
    <row r="8901" spans="1:19" x14ac:dyDescent="0.3">
      <c r="A8901">
        <v>2024</v>
      </c>
      <c r="C8901" t="str">
        <f>IF(GETPIVOTDATA("PS % recovery",Sheet4!$B$5,"Parish Name",K8901)&gt;99.949%,"OK","No")</f>
        <v>OK</v>
      </c>
      <c r="D8901" t="e">
        <f>VLOOKUP(J8901,'Ref2'!C:E,3,0)</f>
        <v>#N/A</v>
      </c>
      <c r="F8901">
        <v>7</v>
      </c>
      <c r="I8901" t="e">
        <f>VLOOKUP(J8901,Ref!L:M,2,0)</f>
        <v>#N/A</v>
      </c>
      <c r="J8901" t="s">
        <v>821</v>
      </c>
      <c r="K8901" t="str">
        <f>VLOOKUP($J8901,Ref!$D:$H,2,0)</f>
        <v xml:space="preserve">Norton                                       </v>
      </c>
      <c r="L8901" t="str">
        <f>VLOOKUP($J8901,Ref!$D:$H,3,0)</f>
        <v>Norton</v>
      </c>
      <c r="M8901" t="str">
        <f>VLOOKUP($J8901,Ref!$D:$H,4,0)</f>
        <v>Hitchin Deanery</v>
      </c>
      <c r="N8901" t="str">
        <f>VLOOKUP($J8901,Ref!$D:$H,5,0)</f>
        <v xml:space="preserve">Archdeaconry of St Albans </v>
      </c>
      <c r="S8901">
        <v>5533.08</v>
      </c>
    </row>
    <row r="8902" spans="1:19" x14ac:dyDescent="0.3">
      <c r="A8902">
        <v>2024</v>
      </c>
      <c r="C8902" t="str">
        <f>IF(GETPIVOTDATA("PS % recovery",Sheet4!$B$5,"Parish Name",K8902)&gt;99.949%,"OK","No")</f>
        <v>No</v>
      </c>
      <c r="D8902" t="e">
        <f>VLOOKUP(J8902,'Ref2'!C:E,3,0)</f>
        <v>#N/A</v>
      </c>
      <c r="F8902">
        <v>7</v>
      </c>
      <c r="I8902" t="e">
        <f>VLOOKUP(J8902,Ref!L:M,2,0)</f>
        <v>#N/A</v>
      </c>
      <c r="J8902" t="s">
        <v>822</v>
      </c>
      <c r="K8902" t="str">
        <f>VLOOKUP($J8902,Ref!$D:$H,2,0)</f>
        <v xml:space="preserve">Offley                                       </v>
      </c>
      <c r="L8902" t="str">
        <f>VLOOKUP($J8902,Ref!$D:$H,3,0)</f>
        <v>King's Walden and Offley with Lilley</v>
      </c>
      <c r="M8902" t="str">
        <f>VLOOKUP($J8902,Ref!$D:$H,4,0)</f>
        <v>Hitchin Deanery</v>
      </c>
      <c r="N8902" t="str">
        <f>VLOOKUP($J8902,Ref!$D:$H,5,0)</f>
        <v xml:space="preserve">Archdeaconry of St Albans </v>
      </c>
      <c r="S8902">
        <v>8356</v>
      </c>
    </row>
    <row r="8903" spans="1:19" x14ac:dyDescent="0.3">
      <c r="A8903">
        <v>2024</v>
      </c>
      <c r="C8903" t="str">
        <f>IF(GETPIVOTDATA("PS % recovery",Sheet4!$B$5,"Parish Name",K8903)&gt;99.949%,"OK","No")</f>
        <v>OK</v>
      </c>
      <c r="D8903" t="e">
        <f>VLOOKUP(J8903,'Ref2'!C:E,3,0)</f>
        <v>#N/A</v>
      </c>
      <c r="F8903">
        <v>7</v>
      </c>
      <c r="I8903" t="e">
        <f>VLOOKUP(J8903,Ref!L:M,2,0)</f>
        <v>#N/A</v>
      </c>
      <c r="J8903" t="s">
        <v>905</v>
      </c>
      <c r="K8903" t="str">
        <f>VLOOKUP($J8903,Ref!$D:$H,2,0)</f>
        <v xml:space="preserve">Pirton                                       </v>
      </c>
      <c r="L8903" t="str">
        <f>VLOOKUP($J8903,Ref!$D:$H,3,0)</f>
        <v>Holwell, Ickleford and Pirton</v>
      </c>
      <c r="M8903" t="str">
        <f>VLOOKUP($J8903,Ref!$D:$H,4,0)</f>
        <v>Hitchin Deanery</v>
      </c>
      <c r="N8903" t="str">
        <f>VLOOKUP($J8903,Ref!$D:$H,5,0)</f>
        <v xml:space="preserve">Archdeaconry of St Albans </v>
      </c>
      <c r="S8903">
        <v>2260</v>
      </c>
    </row>
    <row r="8904" spans="1:19" x14ac:dyDescent="0.3">
      <c r="A8904">
        <v>2024</v>
      </c>
      <c r="C8904" t="str">
        <f>IF(GETPIVOTDATA("PS % recovery",Sheet4!$B$5,"Parish Name",K8904)&gt;99.949%,"OK","No")</f>
        <v>OK</v>
      </c>
      <c r="D8904" t="e">
        <f>VLOOKUP(J8904,'Ref2'!C:E,3,0)</f>
        <v>#N/A</v>
      </c>
      <c r="F8904">
        <v>7</v>
      </c>
      <c r="I8904" t="e">
        <f>VLOOKUP(J8904,Ref!L:M,2,0)</f>
        <v>#N/A</v>
      </c>
      <c r="J8904" t="s">
        <v>907</v>
      </c>
      <c r="K8904" t="str">
        <f>VLOOKUP($J8904,Ref!$D:$H,2,0)</f>
        <v xml:space="preserve">Radwell                                      </v>
      </c>
      <c r="L8904" t="str">
        <f>VLOOKUP($J8904,Ref!$D:$H,3,0)</f>
        <v>Stotfold with Radwell</v>
      </c>
      <c r="M8904" t="str">
        <f>VLOOKUP($J8904,Ref!$D:$H,4,0)</f>
        <v>Hitchin Deanery</v>
      </c>
      <c r="N8904" t="str">
        <f>VLOOKUP($J8904,Ref!$D:$H,5,0)</f>
        <v xml:space="preserve">Archdeaconry of St Albans </v>
      </c>
      <c r="S8904">
        <v>0</v>
      </c>
    </row>
    <row r="8905" spans="1:19" x14ac:dyDescent="0.3">
      <c r="A8905">
        <v>2024</v>
      </c>
      <c r="C8905" t="str">
        <f>IF(GETPIVOTDATA("PS % recovery",Sheet4!$B$5,"Parish Name",K8905)&gt;99.949%,"OK","No")</f>
        <v>OK</v>
      </c>
      <c r="D8905" t="e">
        <f>VLOOKUP(J8905,'Ref2'!C:E,3,0)</f>
        <v>#N/A</v>
      </c>
      <c r="F8905">
        <v>7</v>
      </c>
      <c r="I8905" t="e">
        <f>VLOOKUP(J8905,Ref!L:M,2,0)</f>
        <v>#N/A</v>
      </c>
      <c r="J8905" t="s">
        <v>909</v>
      </c>
      <c r="K8905" t="str">
        <f>VLOOKUP($J8905,Ref!$D:$H,2,0)</f>
        <v xml:space="preserve">St Ippolyts                                  </v>
      </c>
      <c r="L8905" t="str">
        <f>VLOOKUP($J8905,Ref!$D:$H,3,0)</f>
        <v>St Ippolyts with Great and Little Wymondley</v>
      </c>
      <c r="M8905" t="str">
        <f>VLOOKUP($J8905,Ref!$D:$H,4,0)</f>
        <v>Hitchin Deanery</v>
      </c>
      <c r="N8905" t="str">
        <f>VLOOKUP($J8905,Ref!$D:$H,5,0)</f>
        <v xml:space="preserve">Archdeaconry of St Albans </v>
      </c>
      <c r="S8905">
        <v>3542</v>
      </c>
    </row>
    <row r="8906" spans="1:19" x14ac:dyDescent="0.3">
      <c r="A8906">
        <v>2024</v>
      </c>
      <c r="C8906" t="str">
        <f>IF(GETPIVOTDATA("PS % recovery",Sheet4!$B$5,"Parish Name",K8906)&gt;99.949%,"OK","No")</f>
        <v>OK</v>
      </c>
      <c r="D8906" t="e">
        <f>VLOOKUP(J8906,'Ref2'!C:E,3,0)</f>
        <v>#N/A</v>
      </c>
      <c r="F8906">
        <v>7</v>
      </c>
      <c r="I8906" t="e">
        <f>VLOOKUP(J8906,Ref!L:M,2,0)</f>
        <v>#N/A</v>
      </c>
      <c r="J8906" t="s">
        <v>911</v>
      </c>
      <c r="K8906" t="str">
        <f>VLOOKUP($J8906,Ref!$D:$H,2,0)</f>
        <v xml:space="preserve">St Paul's Walden                             </v>
      </c>
      <c r="L8906" t="str">
        <f>VLOOKUP($J8906,Ref!$D:$H,3,0)</f>
        <v>Hitchin &amp; St Paul's Walden (Team Ministry)</v>
      </c>
      <c r="M8906" t="str">
        <f>VLOOKUP($J8906,Ref!$D:$H,4,0)</f>
        <v>Hitchin Deanery</v>
      </c>
      <c r="N8906" t="str">
        <f>VLOOKUP($J8906,Ref!$D:$H,5,0)</f>
        <v xml:space="preserve">Archdeaconry of St Albans </v>
      </c>
      <c r="S8906">
        <v>1781</v>
      </c>
    </row>
    <row r="8907" spans="1:19" x14ac:dyDescent="0.3">
      <c r="A8907">
        <v>2024</v>
      </c>
      <c r="C8907" t="str">
        <f>IF(GETPIVOTDATA("PS % recovery",Sheet4!$B$5,"Parish Name",K8907)&gt;99.949%,"OK","No")</f>
        <v>OK</v>
      </c>
      <c r="D8907" t="e">
        <f>VLOOKUP(J8907,'Ref2'!C:E,3,0)</f>
        <v>#N/A</v>
      </c>
      <c r="F8907">
        <v>7</v>
      </c>
      <c r="I8907" t="e">
        <f>VLOOKUP(J8907,Ref!L:M,2,0)</f>
        <v>#N/A</v>
      </c>
      <c r="J8907" t="s">
        <v>913</v>
      </c>
      <c r="K8907" t="str">
        <f>VLOOKUP($J8907,Ref!$D:$H,2,0)</f>
        <v xml:space="preserve">Stotfold                                     </v>
      </c>
      <c r="L8907" t="str">
        <f>VLOOKUP($J8907,Ref!$D:$H,3,0)</f>
        <v>Stotfold with Radwell</v>
      </c>
      <c r="M8907" t="str">
        <f>VLOOKUP($J8907,Ref!$D:$H,4,0)</f>
        <v>Hitchin Deanery</v>
      </c>
      <c r="N8907" t="str">
        <f>VLOOKUP($J8907,Ref!$D:$H,5,0)</f>
        <v xml:space="preserve">Archdeaconry of St Albans </v>
      </c>
      <c r="S8907">
        <v>4580</v>
      </c>
    </row>
    <row r="8908" spans="1:19" x14ac:dyDescent="0.3">
      <c r="A8908">
        <v>2024</v>
      </c>
      <c r="C8908" t="str">
        <f>IF(GETPIVOTDATA("PS % recovery",Sheet4!$B$5,"Parish Name",K8908)&gt;99.949%,"OK","No")</f>
        <v>OK</v>
      </c>
      <c r="D8908" t="e">
        <f>VLOOKUP(J8908,'Ref2'!C:E,3,0)</f>
        <v>#N/A</v>
      </c>
      <c r="F8908">
        <v>7</v>
      </c>
      <c r="I8908" t="str">
        <f>VLOOKUP(J8908,Ref!L:M,2,0)</f>
        <v>Yes</v>
      </c>
      <c r="J8908" t="s">
        <v>915</v>
      </c>
      <c r="K8908" t="str">
        <f>VLOOKUP($J8908,Ref!$D:$H,2,0)</f>
        <v xml:space="preserve">Wilbury                                      </v>
      </c>
      <c r="L8908" t="str">
        <f>VLOOKUP($J8908,Ref!$D:$H,3,0)</f>
        <v>Wilbury</v>
      </c>
      <c r="M8908" t="str">
        <f>VLOOKUP($J8908,Ref!$D:$H,4,0)</f>
        <v>Hitchin Deanery</v>
      </c>
      <c r="N8908" t="str">
        <f>VLOOKUP($J8908,Ref!$D:$H,5,0)</f>
        <v xml:space="preserve">Archdeaconry of St Albans </v>
      </c>
      <c r="S8908">
        <v>3370</v>
      </c>
    </row>
    <row r="8909" spans="1:19" x14ac:dyDescent="0.3">
      <c r="A8909">
        <v>2024</v>
      </c>
      <c r="C8909" t="str">
        <f>IF(GETPIVOTDATA("PS % recovery",Sheet4!$B$5,"Parish Name",K8909)&gt;99.949%,"OK","No")</f>
        <v>OK</v>
      </c>
      <c r="D8909" t="e">
        <f>VLOOKUP(J8909,'Ref2'!C:E,3,0)</f>
        <v>#N/A</v>
      </c>
      <c r="F8909">
        <v>7</v>
      </c>
      <c r="I8909" t="e">
        <f>VLOOKUP(J8909,Ref!L:M,2,0)</f>
        <v>#N/A</v>
      </c>
      <c r="J8909" t="s">
        <v>902</v>
      </c>
      <c r="K8909" t="str">
        <f>VLOOKUP($J8909,Ref!$D:$H,2,0)</f>
        <v xml:space="preserve">Willian                                      </v>
      </c>
      <c r="L8909" t="str">
        <f>VLOOKUP($J8909,Ref!$D:$H,3,0)</f>
        <v>Letchworth, St Paul with Willian and Old Letchworth</v>
      </c>
      <c r="M8909" t="str">
        <f>VLOOKUP($J8909,Ref!$D:$H,4,0)</f>
        <v>Hitchin Deanery</v>
      </c>
      <c r="N8909" t="str">
        <f>VLOOKUP($J8909,Ref!$D:$H,5,0)</f>
        <v xml:space="preserve">Archdeaconry of St Albans </v>
      </c>
      <c r="S8909">
        <v>1291</v>
      </c>
    </row>
    <row r="8910" spans="1:19" x14ac:dyDescent="0.3">
      <c r="A8910">
        <v>2024</v>
      </c>
      <c r="C8910" t="str">
        <f>IF(GETPIVOTDATA("PS % recovery",Sheet4!$B$5,"Parish Name",K8910)&gt;99.949%,"OK","No")</f>
        <v>OK</v>
      </c>
      <c r="D8910" t="e">
        <f>VLOOKUP(J8910,'Ref2'!C:E,3,0)</f>
        <v>#N/A</v>
      </c>
      <c r="F8910">
        <v>7</v>
      </c>
      <c r="I8910" t="e">
        <f>VLOOKUP(J8910,Ref!L:M,2,0)</f>
        <v>#N/A</v>
      </c>
      <c r="J8910" t="s">
        <v>931</v>
      </c>
      <c r="K8910" t="str">
        <f>VLOOKUP($J8910,Ref!$D:$H,2,0)</f>
        <v xml:space="preserve">Bovingdon                                    </v>
      </c>
      <c r="L8910" t="str">
        <f>VLOOKUP($J8910,Ref!$D:$H,3,0)</f>
        <v>Bovingdon</v>
      </c>
      <c r="M8910" t="str">
        <f>VLOOKUP($J8910,Ref!$D:$H,4,0)</f>
        <v>Rickmansworth Deanery</v>
      </c>
      <c r="N8910" t="str">
        <f>VLOOKUP($J8910,Ref!$D:$H,5,0)</f>
        <v xml:space="preserve">Archdeaconry of St Albans </v>
      </c>
      <c r="S8910">
        <v>4082</v>
      </c>
    </row>
    <row r="8911" spans="1:19" x14ac:dyDescent="0.3">
      <c r="A8911">
        <v>2024</v>
      </c>
      <c r="C8911" t="str">
        <f>IF(GETPIVOTDATA("PS % recovery",Sheet4!$B$5,"Parish Name",K8911)&gt;99.949%,"OK","No")</f>
        <v>OK</v>
      </c>
      <c r="D8911" t="e">
        <f>VLOOKUP(J8911,'Ref2'!C:E,3,0)</f>
        <v>#N/A</v>
      </c>
      <c r="F8911">
        <v>7</v>
      </c>
      <c r="I8911" t="e">
        <f>VLOOKUP(J8911,Ref!L:M,2,0)</f>
        <v>#N/A</v>
      </c>
      <c r="J8911" t="s">
        <v>917</v>
      </c>
      <c r="K8911" t="str">
        <f>VLOOKUP($J8911,Ref!$D:$H,2,0)</f>
        <v xml:space="preserve">Chipperfield                                 </v>
      </c>
      <c r="L8911" t="str">
        <f>VLOOKUP($J8911,Ref!$D:$H,3,0)</f>
        <v>Sarratt and Chipperfield</v>
      </c>
      <c r="M8911" t="str">
        <f>VLOOKUP($J8911,Ref!$D:$H,4,0)</f>
        <v>Rickmansworth Deanery</v>
      </c>
      <c r="N8911" t="str">
        <f>VLOOKUP($J8911,Ref!$D:$H,5,0)</f>
        <v xml:space="preserve">Archdeaconry of St Albans </v>
      </c>
      <c r="S8911">
        <v>4216</v>
      </c>
    </row>
    <row r="8912" spans="1:19" x14ac:dyDescent="0.3">
      <c r="A8912">
        <v>2024</v>
      </c>
      <c r="C8912" t="str">
        <f>IF(GETPIVOTDATA("PS % recovery",Sheet4!$B$5,"Parish Name",K8912)&gt;99.949%,"OK","No")</f>
        <v>OK</v>
      </c>
      <c r="D8912" t="str">
        <f>VLOOKUP(J8912,'Ref2'!C:E,3,0)</f>
        <v>LLF</v>
      </c>
      <c r="F8912">
        <v>7</v>
      </c>
      <c r="I8912" t="str">
        <f>VLOOKUP(J8912,Ref!L:M,2,0)</f>
        <v>Yes</v>
      </c>
      <c r="J8912" t="s">
        <v>919</v>
      </c>
      <c r="K8912" t="str">
        <f>VLOOKUP($J8912,Ref!$D:$H,2,0)</f>
        <v xml:space="preserve">Chorleywood, Christ Church                   </v>
      </c>
      <c r="L8912" t="str">
        <f>VLOOKUP($J8912,Ref!$D:$H,3,0)</f>
        <v>Chorleywood, Christ Church</v>
      </c>
      <c r="M8912" t="str">
        <f>VLOOKUP($J8912,Ref!$D:$H,4,0)</f>
        <v>Rickmansworth Deanery</v>
      </c>
      <c r="N8912" t="str">
        <f>VLOOKUP($J8912,Ref!$D:$H,5,0)</f>
        <v xml:space="preserve">Archdeaconry of St Albans </v>
      </c>
      <c r="S8912">
        <v>18031</v>
      </c>
    </row>
    <row r="8913" spans="1:19" x14ac:dyDescent="0.3">
      <c r="A8913">
        <v>2024</v>
      </c>
      <c r="C8913" t="str">
        <f>IF(GETPIVOTDATA("PS % recovery",Sheet4!$B$5,"Parish Name",K8913)&gt;99.949%,"OK","No")</f>
        <v>OK</v>
      </c>
      <c r="D8913" t="str">
        <f>VLOOKUP(J8913,'Ref2'!C:E,3,0)</f>
        <v>LLF</v>
      </c>
      <c r="F8913">
        <v>7</v>
      </c>
      <c r="I8913" t="str">
        <f>VLOOKUP(J8913,Ref!L:M,2,0)</f>
        <v>Yes</v>
      </c>
      <c r="J8913" t="s">
        <v>921</v>
      </c>
      <c r="K8913" t="str">
        <f>VLOOKUP($J8913,Ref!$D:$H,2,0)</f>
        <v xml:space="preserve">Chorleywood, St Andrew                       </v>
      </c>
      <c r="L8913" t="str">
        <f>VLOOKUP($J8913,Ref!$D:$H,3,0)</f>
        <v>Chorleywood, St Andrew</v>
      </c>
      <c r="M8913" t="str">
        <f>VLOOKUP($J8913,Ref!$D:$H,4,0)</f>
        <v>Rickmansworth Deanery</v>
      </c>
      <c r="N8913" t="str">
        <f>VLOOKUP($J8913,Ref!$D:$H,5,0)</f>
        <v xml:space="preserve">Archdeaconry of St Albans </v>
      </c>
      <c r="S8913">
        <v>11424</v>
      </c>
    </row>
    <row r="8914" spans="1:19" x14ac:dyDescent="0.3">
      <c r="A8914">
        <v>2024</v>
      </c>
      <c r="C8914" t="str">
        <f>IF(GETPIVOTDATA("PS % recovery",Sheet4!$B$5,"Parish Name",K8914)&gt;99.949%,"OK","No")</f>
        <v>No</v>
      </c>
      <c r="D8914" t="e">
        <f>VLOOKUP(J8914,'Ref2'!C:E,3,0)</f>
        <v>#N/A</v>
      </c>
      <c r="F8914">
        <v>7</v>
      </c>
      <c r="I8914" t="e">
        <f>VLOOKUP(J8914,Ref!L:M,2,0)</f>
        <v>#N/A</v>
      </c>
      <c r="J8914" t="s">
        <v>923</v>
      </c>
      <c r="K8914" t="str">
        <f>VLOOKUP($J8914,Ref!$D:$H,2,0)</f>
        <v xml:space="preserve">Croxley Green, All Saints                    </v>
      </c>
      <c r="L8914" t="str">
        <f>VLOOKUP($J8914,Ref!$D:$H,3,0)</f>
        <v>Croxley Green, All Saints</v>
      </c>
      <c r="M8914" t="str">
        <f>VLOOKUP($J8914,Ref!$D:$H,4,0)</f>
        <v>Rickmansworth Deanery</v>
      </c>
      <c r="N8914" t="str">
        <f>VLOOKUP($J8914,Ref!$D:$H,5,0)</f>
        <v xml:space="preserve">Archdeaconry of St Albans </v>
      </c>
      <c r="S8914">
        <v>5383</v>
      </c>
    </row>
    <row r="8915" spans="1:19" x14ac:dyDescent="0.3">
      <c r="A8915">
        <v>2024</v>
      </c>
      <c r="C8915" t="str">
        <f>IF(GETPIVOTDATA("PS % recovery",Sheet4!$B$5,"Parish Name",K8915)&gt;99.949%,"OK","No")</f>
        <v>OK</v>
      </c>
      <c r="D8915" t="e">
        <f>VLOOKUP(J8915,'Ref2'!C:E,3,0)</f>
        <v>#N/A</v>
      </c>
      <c r="F8915">
        <v>7</v>
      </c>
      <c r="I8915" t="e">
        <f>VLOOKUP(J8915,Ref!L:M,2,0)</f>
        <v>#N/A</v>
      </c>
      <c r="J8915" t="s">
        <v>925</v>
      </c>
      <c r="K8915" t="str">
        <f>VLOOKUP($J8915,Ref!$D:$H,2,0)</f>
        <v xml:space="preserve">Croxley Green, St Oswald                     </v>
      </c>
      <c r="L8915" t="str">
        <f>VLOOKUP($J8915,Ref!$D:$H,3,0)</f>
        <v>Croxley Green, St Oswald</v>
      </c>
      <c r="M8915" t="str">
        <f>VLOOKUP($J8915,Ref!$D:$H,4,0)</f>
        <v>Rickmansworth Deanery</v>
      </c>
      <c r="N8915" t="str">
        <f>VLOOKUP($J8915,Ref!$D:$H,5,0)</f>
        <v xml:space="preserve">Archdeaconry of St Albans </v>
      </c>
      <c r="S8915">
        <v>5850</v>
      </c>
    </row>
    <row r="8916" spans="1:19" x14ac:dyDescent="0.3">
      <c r="A8916">
        <v>2024</v>
      </c>
      <c r="C8916" t="str">
        <f>IF(GETPIVOTDATA("PS % recovery",Sheet4!$B$5,"Parish Name",K8916)&gt;99.949%,"OK","No")</f>
        <v>OK</v>
      </c>
      <c r="D8916" t="e">
        <f>VLOOKUP(J8916,'Ref2'!C:E,3,0)</f>
        <v>#N/A</v>
      </c>
      <c r="F8916">
        <v>7</v>
      </c>
      <c r="I8916" t="e">
        <f>VLOOKUP(J8916,Ref!L:M,2,0)</f>
        <v>#N/A</v>
      </c>
      <c r="J8916" t="s">
        <v>927</v>
      </c>
      <c r="K8916" t="str">
        <f>VLOOKUP($J8916,Ref!$D:$H,2,0)</f>
        <v xml:space="preserve">Mill End and Heronsgate with West Hyde       </v>
      </c>
      <c r="L8916" t="str">
        <f>VLOOKUP($J8916,Ref!$D:$H,3,0)</f>
        <v>Mill End and Heronsgate with West Hyde</v>
      </c>
      <c r="M8916" t="str">
        <f>VLOOKUP($J8916,Ref!$D:$H,4,0)</f>
        <v>Rickmansworth Deanery</v>
      </c>
      <c r="N8916" t="str">
        <f>VLOOKUP($J8916,Ref!$D:$H,5,0)</f>
        <v xml:space="preserve">Archdeaconry of St Albans </v>
      </c>
      <c r="S8916">
        <v>5672</v>
      </c>
    </row>
    <row r="8917" spans="1:19" x14ac:dyDescent="0.3">
      <c r="A8917">
        <v>2024</v>
      </c>
      <c r="C8917" t="str">
        <f>IF(GETPIVOTDATA("PS % recovery",Sheet4!$B$5,"Parish Name",K8917)&gt;99.949%,"OK","No")</f>
        <v>OK</v>
      </c>
      <c r="D8917" t="e">
        <f>VLOOKUP(J8917,'Ref2'!C:E,3,0)</f>
        <v>#N/A</v>
      </c>
      <c r="F8917">
        <v>7</v>
      </c>
      <c r="I8917" t="e">
        <f>VLOOKUP(J8917,Ref!L:M,2,0)</f>
        <v>#N/A</v>
      </c>
      <c r="J8917" t="s">
        <v>929</v>
      </c>
      <c r="K8917" t="str">
        <f>VLOOKUP($J8917,Ref!$D:$H,2,0)</f>
        <v xml:space="preserve">Rickmansworth                                </v>
      </c>
      <c r="L8917" t="str">
        <f>VLOOKUP($J8917,Ref!$D:$H,3,0)</f>
        <v>Rickmansworth</v>
      </c>
      <c r="M8917" t="str">
        <f>VLOOKUP($J8917,Ref!$D:$H,4,0)</f>
        <v>Rickmansworth Deanery</v>
      </c>
      <c r="N8917" t="str">
        <f>VLOOKUP($J8917,Ref!$D:$H,5,0)</f>
        <v xml:space="preserve">Archdeaconry of St Albans </v>
      </c>
      <c r="S8917">
        <v>7786</v>
      </c>
    </row>
    <row r="8918" spans="1:19" x14ac:dyDescent="0.3">
      <c r="A8918">
        <v>2024</v>
      </c>
      <c r="C8918" t="str">
        <f>IF(GETPIVOTDATA("PS % recovery",Sheet4!$B$5,"Parish Name",K8918)&gt;99.949%,"OK","No")</f>
        <v>No</v>
      </c>
      <c r="D8918" t="e">
        <f>VLOOKUP(J8918,'Ref2'!C:E,3,0)</f>
        <v>#N/A</v>
      </c>
      <c r="F8918">
        <v>7</v>
      </c>
      <c r="I8918" t="e">
        <f>VLOOKUP(J8918,Ref!L:M,2,0)</f>
        <v>#N/A</v>
      </c>
      <c r="J8918" t="s">
        <v>933</v>
      </c>
      <c r="K8918" t="str">
        <f>VLOOKUP($J8918,Ref!$D:$H,2,0)</f>
        <v xml:space="preserve">Sarratt                                      </v>
      </c>
      <c r="L8918" t="str">
        <f>VLOOKUP($J8918,Ref!$D:$H,3,0)</f>
        <v>Sarratt and Chipperfield</v>
      </c>
      <c r="M8918" t="str">
        <f>VLOOKUP($J8918,Ref!$D:$H,4,0)</f>
        <v>Rickmansworth Deanery</v>
      </c>
      <c r="N8918" t="str">
        <f>VLOOKUP($J8918,Ref!$D:$H,5,0)</f>
        <v xml:space="preserve">Archdeaconry of St Albans </v>
      </c>
      <c r="S8918">
        <v>2300</v>
      </c>
    </row>
    <row r="8919" spans="1:19" x14ac:dyDescent="0.3">
      <c r="A8919">
        <v>2024</v>
      </c>
      <c r="C8919" t="str">
        <f>IF(GETPIVOTDATA("PS % recovery",Sheet4!$B$5,"Parish Name",K8919)&gt;99.949%,"OK","No")</f>
        <v>OK</v>
      </c>
      <c r="D8919" t="e">
        <f>VLOOKUP(J8919,'Ref2'!C:E,3,0)</f>
        <v>#N/A</v>
      </c>
      <c r="F8919">
        <v>7</v>
      </c>
      <c r="I8919" t="e">
        <f>VLOOKUP(J8919,Ref!L:M,2,0)</f>
        <v>#N/A</v>
      </c>
      <c r="J8919" t="s">
        <v>951</v>
      </c>
      <c r="K8919" t="str">
        <f>VLOOKUP($J8919,Ref!$D:$H,2,0)</f>
        <v xml:space="preserve">Aldenham                                     </v>
      </c>
      <c r="L8919" t="str">
        <f>VLOOKUP($J8919,Ref!$D:$H,3,0)</f>
        <v>Aldenham, Radlett and Shenley Team Ministry</v>
      </c>
      <c r="M8919" t="str">
        <f>VLOOKUP($J8919,Ref!$D:$H,4,0)</f>
        <v>St Albans Deanery</v>
      </c>
      <c r="N8919" t="str">
        <f>VLOOKUP($J8919,Ref!$D:$H,5,0)</f>
        <v xml:space="preserve">Archdeaconry of St Albans </v>
      </c>
      <c r="S8919">
        <v>2867</v>
      </c>
    </row>
    <row r="8920" spans="1:19" x14ac:dyDescent="0.3">
      <c r="A8920">
        <v>2024</v>
      </c>
      <c r="C8920" t="str">
        <f>IF(GETPIVOTDATA("PS % recovery",Sheet4!$B$5,"Parish Name",K8920)&gt;99.949%,"OK","No")</f>
        <v>OK</v>
      </c>
      <c r="D8920" t="e">
        <f>VLOOKUP(J8920,'Ref2'!C:E,3,0)</f>
        <v>#N/A</v>
      </c>
      <c r="F8920">
        <v>7</v>
      </c>
      <c r="I8920" t="e">
        <f>VLOOKUP(J8920,Ref!L:M,2,0)</f>
        <v>#N/A</v>
      </c>
      <c r="J8920" t="s">
        <v>953</v>
      </c>
      <c r="K8920" t="str">
        <f>VLOOKUP($J8920,Ref!$D:$H,2,0)</f>
        <v xml:space="preserve">Bricket Wood                                 </v>
      </c>
      <c r="L8920" t="str">
        <f>VLOOKUP($J8920,Ref!$D:$H,3,0)</f>
        <v>Bricket Wood</v>
      </c>
      <c r="M8920" t="str">
        <f>VLOOKUP($J8920,Ref!$D:$H,4,0)</f>
        <v>St Albans Deanery</v>
      </c>
      <c r="N8920" t="str">
        <f>VLOOKUP($J8920,Ref!$D:$H,5,0)</f>
        <v xml:space="preserve">Archdeaconry of St Albans </v>
      </c>
      <c r="S8920">
        <v>4782</v>
      </c>
    </row>
    <row r="8921" spans="1:19" x14ac:dyDescent="0.3">
      <c r="A8921">
        <v>2024</v>
      </c>
      <c r="C8921" t="str">
        <f>IF(GETPIVOTDATA("PS % recovery",Sheet4!$B$5,"Parish Name",K8921)&gt;99.949%,"OK","No")</f>
        <v>No</v>
      </c>
      <c r="D8921" t="e">
        <f>VLOOKUP(J8921,'Ref2'!C:E,3,0)</f>
        <v>#N/A</v>
      </c>
      <c r="F8921">
        <v>7</v>
      </c>
      <c r="I8921" t="e">
        <f>VLOOKUP(J8921,Ref!L:M,2,0)</f>
        <v>#N/A</v>
      </c>
      <c r="J8921" t="s">
        <v>824</v>
      </c>
      <c r="K8921" t="str">
        <f>VLOOKUP($J8921,Ref!$D:$H,2,0)</f>
        <v xml:space="preserve">London Colney, St Peter                      </v>
      </c>
      <c r="L8921" t="str">
        <f>VLOOKUP($J8921,Ref!$D:$H,3,0)</f>
        <v>London Colney, St Peter</v>
      </c>
      <c r="M8921" t="str">
        <f>VLOOKUP($J8921,Ref!$D:$H,4,0)</f>
        <v>St Albans Deanery</v>
      </c>
      <c r="N8921" t="str">
        <f>VLOOKUP($J8921,Ref!$D:$H,5,0)</f>
        <v xml:space="preserve">Archdeaconry of St Albans </v>
      </c>
      <c r="S8921">
        <v>2000</v>
      </c>
    </row>
    <row r="8922" spans="1:19" x14ac:dyDescent="0.3">
      <c r="A8922">
        <v>2024</v>
      </c>
      <c r="C8922" t="str">
        <f>IF(GETPIVOTDATA("PS % recovery",Sheet4!$B$5,"Parish Name",K8922)&gt;99.949%,"OK","No")</f>
        <v>OK</v>
      </c>
      <c r="D8922" t="e">
        <f>VLOOKUP(J8922,'Ref2'!C:E,3,0)</f>
        <v>#N/A</v>
      </c>
      <c r="F8922">
        <v>7</v>
      </c>
      <c r="I8922" t="e">
        <f>VLOOKUP(J8922,Ref!L:M,2,0)</f>
        <v>#N/A</v>
      </c>
      <c r="J8922" t="s">
        <v>955</v>
      </c>
      <c r="K8922" t="str">
        <f>VLOOKUP($J8922,Ref!$D:$H,2,0)</f>
        <v xml:space="preserve">Colney Heath, St Mark                        </v>
      </c>
      <c r="L8922" t="str">
        <f>VLOOKUP($J8922,Ref!$D:$H,3,0)</f>
        <v>Colney Heath, St Mark</v>
      </c>
      <c r="M8922" t="str">
        <f>VLOOKUP($J8922,Ref!$D:$H,4,0)</f>
        <v>St Albans Deanery</v>
      </c>
      <c r="N8922" t="str">
        <f>VLOOKUP($J8922,Ref!$D:$H,5,0)</f>
        <v xml:space="preserve">Archdeaconry of St Albans </v>
      </c>
      <c r="S8922">
        <v>6000</v>
      </c>
    </row>
    <row r="8923" spans="1:19" x14ac:dyDescent="0.3">
      <c r="A8923">
        <v>2024</v>
      </c>
      <c r="C8923" t="str">
        <f>IF(GETPIVOTDATA("PS % recovery",Sheet4!$B$5,"Parish Name",K8923)&gt;99.949%,"OK","No")</f>
        <v>OK</v>
      </c>
      <c r="D8923" t="e">
        <f>VLOOKUP(J8923,'Ref2'!C:E,3,0)</f>
        <v>#N/A</v>
      </c>
      <c r="F8923">
        <v>7</v>
      </c>
      <c r="I8923" t="e">
        <f>VLOOKUP(J8923,Ref!L:M,2,0)</f>
        <v>#N/A</v>
      </c>
      <c r="J8923" t="s">
        <v>958</v>
      </c>
      <c r="K8923" t="str">
        <f>VLOOKUP($J8923,Ref!$D:$H,2,0)</f>
        <v xml:space="preserve">Frogmore, Holy Trinity                       </v>
      </c>
      <c r="L8923" t="str">
        <f>VLOOKUP($J8923,Ref!$D:$H,3,0)</f>
        <v>Frogmore, Holy Trinity</v>
      </c>
      <c r="M8923" t="str">
        <f>VLOOKUP($J8923,Ref!$D:$H,4,0)</f>
        <v>St Albans Deanery</v>
      </c>
      <c r="N8923" t="str">
        <f>VLOOKUP($J8923,Ref!$D:$H,5,0)</f>
        <v xml:space="preserve">Archdeaconry of St Albans </v>
      </c>
      <c r="S8923">
        <v>4578</v>
      </c>
    </row>
    <row r="8924" spans="1:19" x14ac:dyDescent="0.3">
      <c r="A8924">
        <v>2024</v>
      </c>
      <c r="C8924" t="str">
        <f>IF(GETPIVOTDATA("PS % recovery",Sheet4!$B$5,"Parish Name",K8924)&gt;99.949%,"OK","No")</f>
        <v>OK</v>
      </c>
      <c r="D8924" t="e">
        <f>VLOOKUP(J8924,'Ref2'!C:E,3,0)</f>
        <v>#N/A</v>
      </c>
      <c r="F8924">
        <v>7</v>
      </c>
      <c r="I8924" t="e">
        <f>VLOOKUP(J8924,Ref!L:M,2,0)</f>
        <v>#N/A</v>
      </c>
      <c r="J8924" t="s">
        <v>960</v>
      </c>
      <c r="K8924" t="str">
        <f>VLOOKUP($J8924,Ref!$D:$H,2,0)</f>
        <v xml:space="preserve">Radlett                                      </v>
      </c>
      <c r="L8924" t="str">
        <f>VLOOKUP($J8924,Ref!$D:$H,3,0)</f>
        <v>Aldenham, Radlett and Shenley Team Ministry</v>
      </c>
      <c r="M8924" t="str">
        <f>VLOOKUP($J8924,Ref!$D:$H,4,0)</f>
        <v>St Albans Deanery</v>
      </c>
      <c r="N8924" t="str">
        <f>VLOOKUP($J8924,Ref!$D:$H,5,0)</f>
        <v xml:space="preserve">Archdeaconry of St Albans </v>
      </c>
      <c r="S8924">
        <v>9712</v>
      </c>
    </row>
    <row r="8925" spans="1:19" x14ac:dyDescent="0.3">
      <c r="A8925">
        <v>2024</v>
      </c>
      <c r="C8925" t="str">
        <f>IF(GETPIVOTDATA("PS % recovery",Sheet4!$B$5,"Parish Name",K8925)&gt;99.949%,"OK","No")</f>
        <v>OK</v>
      </c>
      <c r="D8925" t="e">
        <f>VLOOKUP(J8925,'Ref2'!C:E,3,0)</f>
        <v>#N/A</v>
      </c>
      <c r="F8925">
        <v>7</v>
      </c>
      <c r="I8925" t="e">
        <f>VLOOKUP(J8925,Ref!L:M,2,0)</f>
        <v>#N/A</v>
      </c>
      <c r="J8925" t="s">
        <v>935</v>
      </c>
      <c r="K8925" t="str">
        <f>VLOOKUP($J8925,Ref!$D:$H,2,0)</f>
        <v xml:space="preserve">St Albans, Christ Church                     </v>
      </c>
      <c r="L8925" t="str">
        <f>VLOOKUP($J8925,Ref!$D:$H,3,0)</f>
        <v>St Albans, Christ Church</v>
      </c>
      <c r="M8925" t="str">
        <f>VLOOKUP($J8925,Ref!$D:$H,4,0)</f>
        <v>St Albans Deanery</v>
      </c>
      <c r="N8925" t="str">
        <f>VLOOKUP($J8925,Ref!$D:$H,5,0)</f>
        <v xml:space="preserve">Archdeaconry of St Albans </v>
      </c>
      <c r="S8925">
        <v>0</v>
      </c>
    </row>
    <row r="8926" spans="1:19" x14ac:dyDescent="0.3">
      <c r="A8926">
        <v>2024</v>
      </c>
      <c r="C8926" t="str">
        <f>IF(GETPIVOTDATA("PS % recovery",Sheet4!$B$5,"Parish Name",K8926)&gt;99.949%,"OK","No")</f>
        <v>OK</v>
      </c>
      <c r="D8926" t="e">
        <f>VLOOKUP(J8926,'Ref2'!C:E,3,0)</f>
        <v>#N/A</v>
      </c>
      <c r="F8926">
        <v>7</v>
      </c>
      <c r="I8926" t="e">
        <f>VLOOKUP(J8926,Ref!L:M,2,0)</f>
        <v>#N/A</v>
      </c>
      <c r="J8926" t="s">
        <v>939</v>
      </c>
      <c r="K8926" t="str">
        <f>VLOOKUP($J8926,Ref!$D:$H,2,0)</f>
        <v xml:space="preserve">St Albans, St Mary Marshalswick              </v>
      </c>
      <c r="L8926" t="str">
        <f>VLOOKUP($J8926,Ref!$D:$H,3,0)</f>
        <v>St Albans, St Mary Marshalswick</v>
      </c>
      <c r="M8926" t="str">
        <f>VLOOKUP($J8926,Ref!$D:$H,4,0)</f>
        <v>St Albans Deanery</v>
      </c>
      <c r="N8926" t="str">
        <f>VLOOKUP($J8926,Ref!$D:$H,5,0)</f>
        <v xml:space="preserve">Archdeaconry of St Albans </v>
      </c>
      <c r="S8926">
        <v>5338</v>
      </c>
    </row>
    <row r="8927" spans="1:19" x14ac:dyDescent="0.3">
      <c r="A8927">
        <v>2024</v>
      </c>
      <c r="C8927" t="str">
        <f>IF(GETPIVOTDATA("PS % recovery",Sheet4!$B$5,"Parish Name",K8927)&gt;99.949%,"OK","No")</f>
        <v>OK</v>
      </c>
      <c r="D8927" t="e">
        <f>VLOOKUP(J8927,'Ref2'!C:E,3,0)</f>
        <v>#N/A</v>
      </c>
      <c r="F8927">
        <v>7</v>
      </c>
      <c r="I8927" t="e">
        <f>VLOOKUP(J8927,Ref!L:M,2,0)</f>
        <v>#N/A</v>
      </c>
      <c r="J8927" t="s">
        <v>941</v>
      </c>
      <c r="K8927" t="str">
        <f>VLOOKUP($J8927,Ref!$D:$H,2,0)</f>
        <v xml:space="preserve">St Albans, St Michael                        </v>
      </c>
      <c r="L8927" t="str">
        <f>VLOOKUP($J8927,Ref!$D:$H,3,0)</f>
        <v>St Albans, St Michael</v>
      </c>
      <c r="M8927" t="str">
        <f>VLOOKUP($J8927,Ref!$D:$H,4,0)</f>
        <v>St Albans Deanery</v>
      </c>
      <c r="N8927" t="str">
        <f>VLOOKUP($J8927,Ref!$D:$H,5,0)</f>
        <v xml:space="preserve">Archdeaconry of St Albans </v>
      </c>
      <c r="S8927">
        <v>7964</v>
      </c>
    </row>
    <row r="8928" spans="1:19" x14ac:dyDescent="0.3">
      <c r="A8928">
        <v>2024</v>
      </c>
      <c r="C8928" t="str">
        <f>IF(GETPIVOTDATA("PS % recovery",Sheet4!$B$5,"Parish Name",K8928)&gt;99.949%,"OK","No")</f>
        <v>OK</v>
      </c>
      <c r="D8928" t="e">
        <f>VLOOKUP(J8928,'Ref2'!C:E,3,0)</f>
        <v>#N/A</v>
      </c>
      <c r="F8928">
        <v>7</v>
      </c>
      <c r="I8928" t="str">
        <f>VLOOKUP(J8928,Ref!L:M,2,0)</f>
        <v>Yes</v>
      </c>
      <c r="J8928" t="s">
        <v>943</v>
      </c>
      <c r="K8928" t="str">
        <f>VLOOKUP($J8928,Ref!$D:$H,2,0)</f>
        <v xml:space="preserve">St Albans, St Paul                           </v>
      </c>
      <c r="L8928" t="str">
        <f>VLOOKUP($J8928,Ref!$D:$H,3,0)</f>
        <v>St Albans, St Paul</v>
      </c>
      <c r="M8928" t="str">
        <f>VLOOKUP($J8928,Ref!$D:$H,4,0)</f>
        <v>St Albans Deanery</v>
      </c>
      <c r="N8928" t="str">
        <f>VLOOKUP($J8928,Ref!$D:$H,5,0)</f>
        <v xml:space="preserve">Archdeaconry of St Albans </v>
      </c>
      <c r="S8928">
        <v>10000</v>
      </c>
    </row>
    <row r="8929" spans="1:19" x14ac:dyDescent="0.3">
      <c r="A8929">
        <v>2024</v>
      </c>
      <c r="C8929" t="str">
        <f>IF(GETPIVOTDATA("PS % recovery",Sheet4!$B$5,"Parish Name",K8929)&gt;99.949%,"OK","No")</f>
        <v>OK</v>
      </c>
      <c r="D8929" t="e">
        <f>VLOOKUP(J8929,'Ref2'!C:E,3,0)</f>
        <v>#N/A</v>
      </c>
      <c r="F8929">
        <v>7</v>
      </c>
      <c r="I8929" t="e">
        <f>VLOOKUP(J8929,Ref!L:M,2,0)</f>
        <v>#N/A</v>
      </c>
      <c r="J8929" t="s">
        <v>937</v>
      </c>
      <c r="K8929" t="str">
        <f>VLOOKUP($J8929,Ref!$D:$H,2,0)</f>
        <v xml:space="preserve">St Albans, St Luke                           </v>
      </c>
      <c r="L8929" t="str">
        <f>VLOOKUP($J8929,Ref!$D:$H,3,0)</f>
        <v>St Albans, St Luke</v>
      </c>
      <c r="M8929" t="str">
        <f>VLOOKUP($J8929,Ref!$D:$H,4,0)</f>
        <v>St Albans Deanery</v>
      </c>
      <c r="N8929" t="str">
        <f>VLOOKUP($J8929,Ref!$D:$H,5,0)</f>
        <v xml:space="preserve">Archdeaconry of St Albans </v>
      </c>
      <c r="S8929">
        <v>5917</v>
      </c>
    </row>
    <row r="8930" spans="1:19" x14ac:dyDescent="0.3">
      <c r="A8930">
        <v>2024</v>
      </c>
      <c r="C8930" t="str">
        <f>IF(GETPIVOTDATA("PS % recovery",Sheet4!$B$5,"Parish Name",K8930)&gt;99.949%,"OK","No")</f>
        <v>No</v>
      </c>
      <c r="D8930" t="e">
        <f>VLOOKUP(J8930,'Ref2'!C:E,3,0)</f>
        <v>#N/A</v>
      </c>
      <c r="F8930">
        <v>7</v>
      </c>
      <c r="I8930" t="e">
        <f>VLOOKUP(J8930,Ref!L:M,2,0)</f>
        <v>#N/A</v>
      </c>
      <c r="J8930" t="s">
        <v>945</v>
      </c>
      <c r="K8930" t="str">
        <f>VLOOKUP($J8930,Ref!$D:$H,2,0)</f>
        <v xml:space="preserve">St Albans, St Peter                          </v>
      </c>
      <c r="L8930" t="str">
        <f>VLOOKUP($J8930,Ref!$D:$H,3,0)</f>
        <v>St Albans, St Peter</v>
      </c>
      <c r="M8930" t="str">
        <f>VLOOKUP($J8930,Ref!$D:$H,4,0)</f>
        <v>St Albans Deanery</v>
      </c>
      <c r="N8930" t="str">
        <f>VLOOKUP($J8930,Ref!$D:$H,5,0)</f>
        <v xml:space="preserve">Archdeaconry of St Albans </v>
      </c>
      <c r="S8930">
        <v>8542.25</v>
      </c>
    </row>
    <row r="8931" spans="1:19" x14ac:dyDescent="0.3">
      <c r="A8931">
        <v>2024</v>
      </c>
      <c r="C8931" t="str">
        <f>IF(GETPIVOTDATA("PS % recovery",Sheet4!$B$5,"Parish Name",K8931)&gt;99.949%,"OK","No")</f>
        <v>OK</v>
      </c>
      <c r="D8931" t="e">
        <f>VLOOKUP(J8931,'Ref2'!C:E,3,0)</f>
        <v>#N/A</v>
      </c>
      <c r="F8931">
        <v>7</v>
      </c>
      <c r="I8931" t="e">
        <f>VLOOKUP(J8931,Ref!L:M,2,0)</f>
        <v>#N/A</v>
      </c>
      <c r="J8931" t="s">
        <v>947</v>
      </c>
      <c r="K8931" t="str">
        <f>VLOOKUP($J8931,Ref!$D:$H,2,0)</f>
        <v xml:space="preserve">St Albans, St Saviour                        </v>
      </c>
      <c r="L8931" t="str">
        <f>VLOOKUP($J8931,Ref!$D:$H,3,0)</f>
        <v>St Albans, St Saviour</v>
      </c>
      <c r="M8931" t="str">
        <f>VLOOKUP($J8931,Ref!$D:$H,4,0)</f>
        <v>St Albans Deanery</v>
      </c>
      <c r="N8931" t="str">
        <f>VLOOKUP($J8931,Ref!$D:$H,5,0)</f>
        <v xml:space="preserve">Archdeaconry of St Albans </v>
      </c>
      <c r="S8931">
        <v>5950</v>
      </c>
    </row>
    <row r="8932" spans="1:19" x14ac:dyDescent="0.3">
      <c r="A8932">
        <v>2024</v>
      </c>
      <c r="C8932" t="str">
        <f>IF(GETPIVOTDATA("PS % recovery",Sheet4!$B$5,"Parish Name",K8932)&gt;99.949%,"OK","No")</f>
        <v>OK</v>
      </c>
      <c r="D8932" t="e">
        <f>VLOOKUP(J8932,'Ref2'!C:E,3,0)</f>
        <v>#N/A</v>
      </c>
      <c r="F8932">
        <v>7</v>
      </c>
      <c r="I8932" t="e">
        <f>VLOOKUP(J8932,Ref!L:M,2,0)</f>
        <v>#N/A</v>
      </c>
      <c r="J8932" t="s">
        <v>949</v>
      </c>
      <c r="K8932" t="str">
        <f>VLOOKUP($J8932,Ref!$D:$H,2,0)</f>
        <v xml:space="preserve">St Albans, St Stephen                        </v>
      </c>
      <c r="L8932" t="str">
        <f>VLOOKUP($J8932,Ref!$D:$H,3,0)</f>
        <v>St Albans, St Stephen</v>
      </c>
      <c r="M8932" t="str">
        <f>VLOOKUP($J8932,Ref!$D:$H,4,0)</f>
        <v>St Albans Deanery</v>
      </c>
      <c r="N8932" t="str">
        <f>VLOOKUP($J8932,Ref!$D:$H,5,0)</f>
        <v xml:space="preserve">Archdeaconry of St Albans </v>
      </c>
      <c r="S8932">
        <v>6963</v>
      </c>
    </row>
    <row r="8933" spans="1:19" x14ac:dyDescent="0.3">
      <c r="A8933">
        <v>2024</v>
      </c>
      <c r="C8933" t="str">
        <f>IF(GETPIVOTDATA("PS % recovery",Sheet4!$B$5,"Parish Name",K8933)&gt;99.949%,"OK","No")</f>
        <v>No</v>
      </c>
      <c r="D8933" t="e">
        <f>VLOOKUP(J8933,'Ref2'!C:E,3,0)</f>
        <v>#N/A</v>
      </c>
      <c r="F8933">
        <v>7</v>
      </c>
      <c r="I8933" t="e">
        <f>VLOOKUP(J8933,Ref!L:M,2,0)</f>
        <v>#N/A</v>
      </c>
      <c r="J8933" t="s">
        <v>962</v>
      </c>
      <c r="K8933" t="str">
        <f>VLOOKUP($J8933,Ref!$D:$H,2,0)</f>
        <v xml:space="preserve">Shenley                                      </v>
      </c>
      <c r="L8933" t="str">
        <f>VLOOKUP($J8933,Ref!$D:$H,3,0)</f>
        <v>Aldenham, Radlett and Shenley Team Ministry</v>
      </c>
      <c r="M8933" t="str">
        <f>VLOOKUP($J8933,Ref!$D:$H,4,0)</f>
        <v>St Albans Deanery</v>
      </c>
      <c r="N8933" t="str">
        <f>VLOOKUP($J8933,Ref!$D:$H,5,0)</f>
        <v xml:space="preserve">Archdeaconry of St Albans </v>
      </c>
      <c r="S8933">
        <v>12000</v>
      </c>
    </row>
    <row r="8934" spans="1:19" x14ac:dyDescent="0.3">
      <c r="A8934">
        <v>2024</v>
      </c>
      <c r="C8934" t="str">
        <f>IF(GETPIVOTDATA("PS % recovery",Sheet4!$B$5,"Parish Name",K8934)&gt;99.949%,"OK","No")</f>
        <v>No</v>
      </c>
      <c r="D8934" t="e">
        <f>VLOOKUP(J8934,'Ref2'!C:E,3,0)</f>
        <v>#N/A</v>
      </c>
      <c r="F8934">
        <v>7</v>
      </c>
      <c r="I8934" t="e">
        <f>VLOOKUP(J8934,Ref!L:M,2,0)</f>
        <v>#N/A</v>
      </c>
      <c r="J8934" t="s">
        <v>1215</v>
      </c>
      <c r="K8934" t="str">
        <f>VLOOKUP($J8934,Ref!$D:$H,2,0)</f>
        <v xml:space="preserve">Knebworth                                    </v>
      </c>
      <c r="L8934" t="str">
        <f>VLOOKUP($J8934,Ref!$D:$H,3,0)</f>
        <v>Knebworth</v>
      </c>
      <c r="M8934" t="str">
        <f>VLOOKUP($J8934,Ref!$D:$H,4,0)</f>
        <v>Stevenage Deanery</v>
      </c>
      <c r="N8934" t="str">
        <f>VLOOKUP($J8934,Ref!$D:$H,5,0)</f>
        <v>Archdeaconry of Hertford</v>
      </c>
      <c r="S8934">
        <v>1000</v>
      </c>
    </row>
    <row r="8935" spans="1:19" x14ac:dyDescent="0.3">
      <c r="A8935">
        <v>2024</v>
      </c>
      <c r="C8935" t="str">
        <f>IF(GETPIVOTDATA("PS % recovery",Sheet4!$B$5,"Parish Name",K8935)&gt;99.949%,"OK","No")</f>
        <v>No</v>
      </c>
      <c r="D8935" t="e">
        <f>VLOOKUP(J8935,'Ref2'!C:E,3,0)</f>
        <v>#N/A</v>
      </c>
      <c r="F8935">
        <v>7</v>
      </c>
      <c r="I8935" t="e">
        <f>VLOOKUP(J8935,Ref!L:M,2,0)</f>
        <v>#N/A</v>
      </c>
      <c r="J8935" t="s">
        <v>1217</v>
      </c>
      <c r="K8935" t="str">
        <f>VLOOKUP($J8935,Ref!$D:$H,2,0)</f>
        <v xml:space="preserve">Oak Church Stevenage                         </v>
      </c>
      <c r="L8935" t="str">
        <f>VLOOKUP($J8935,Ref!$D:$H,3,0)</f>
        <v>Oak Church (extra parochial) (Bishop's Mission Order)</v>
      </c>
      <c r="M8935" t="str">
        <f>VLOOKUP($J8935,Ref!$D:$H,4,0)</f>
        <v>Stevenage Deanery</v>
      </c>
      <c r="N8935" t="str">
        <f>VLOOKUP($J8935,Ref!$D:$H,5,0)</f>
        <v>Archdeaconry of Hertford</v>
      </c>
      <c r="S8935">
        <v>0</v>
      </c>
    </row>
    <row r="8936" spans="1:19" x14ac:dyDescent="0.3">
      <c r="A8936">
        <v>2024</v>
      </c>
      <c r="C8936" t="str">
        <f>IF(GETPIVOTDATA("PS % recovery",Sheet4!$B$5,"Parish Name",K8936)&gt;99.949%,"OK","No")</f>
        <v>OK</v>
      </c>
      <c r="D8936" t="e">
        <f>VLOOKUP(J8936,'Ref2'!C:E,3,0)</f>
        <v>#N/A</v>
      </c>
      <c r="F8936">
        <v>7</v>
      </c>
      <c r="I8936" t="e">
        <f>VLOOKUP(J8936,Ref!L:M,2,0)</f>
        <v>#N/A</v>
      </c>
      <c r="J8936" t="s">
        <v>1221</v>
      </c>
      <c r="K8936" t="str">
        <f>VLOOKUP($J8936,Ref!$D:$H,2,0)</f>
        <v xml:space="preserve">Stevenage, Holy Trinity                      </v>
      </c>
      <c r="L8936" t="str">
        <f>VLOOKUP($J8936,Ref!$D:$H,3,0)</f>
        <v>Stevenage, Holy Trinity</v>
      </c>
      <c r="M8936" t="str">
        <f>VLOOKUP($J8936,Ref!$D:$H,4,0)</f>
        <v>Stevenage Deanery</v>
      </c>
      <c r="N8936" t="str">
        <f>VLOOKUP($J8936,Ref!$D:$H,5,0)</f>
        <v>Archdeaconry of Hertford</v>
      </c>
      <c r="S8936">
        <v>3910</v>
      </c>
    </row>
    <row r="8937" spans="1:19" x14ac:dyDescent="0.3">
      <c r="A8937">
        <v>2024</v>
      </c>
      <c r="C8937" t="str">
        <f>IF(GETPIVOTDATA("PS % recovery",Sheet4!$B$5,"Parish Name",K8937)&gt;99.949%,"OK","No")</f>
        <v>OK</v>
      </c>
      <c r="D8937" t="e">
        <f>VLOOKUP(J8937,'Ref2'!C:E,3,0)</f>
        <v>#N/A</v>
      </c>
      <c r="F8937">
        <v>7</v>
      </c>
      <c r="I8937" t="e">
        <f>VLOOKUP(J8937,Ref!L:M,2,0)</f>
        <v>#N/A</v>
      </c>
      <c r="J8937" t="s">
        <v>1219</v>
      </c>
      <c r="K8937" t="str">
        <f>VLOOKUP($J8937,Ref!$D:$H,2,0)</f>
        <v xml:space="preserve">Stevenage, All Saints, Pin Green             </v>
      </c>
      <c r="L8937" t="str">
        <f>VLOOKUP($J8937,Ref!$D:$H,3,0)</f>
        <v>Stevenage, All Saints, Pin Green</v>
      </c>
      <c r="M8937" t="str">
        <f>VLOOKUP($J8937,Ref!$D:$H,4,0)</f>
        <v>Stevenage Deanery</v>
      </c>
      <c r="N8937" t="str">
        <f>VLOOKUP($J8937,Ref!$D:$H,5,0)</f>
        <v>Archdeaconry of Hertford</v>
      </c>
      <c r="S8937">
        <v>3883.08</v>
      </c>
    </row>
    <row r="8938" spans="1:19" x14ac:dyDescent="0.3">
      <c r="A8938">
        <v>2024</v>
      </c>
      <c r="C8938" t="str">
        <f>IF(GETPIVOTDATA("PS % recovery",Sheet4!$B$5,"Parish Name",K8938)&gt;99.949%,"OK","No")</f>
        <v>No</v>
      </c>
      <c r="D8938" t="e">
        <f>VLOOKUP(J8938,'Ref2'!C:E,3,0)</f>
        <v>#N/A</v>
      </c>
      <c r="F8938">
        <v>7</v>
      </c>
      <c r="I8938" t="e">
        <f>VLOOKUP(J8938,Ref!L:M,2,0)</f>
        <v>#N/A</v>
      </c>
      <c r="J8938" t="s">
        <v>1223</v>
      </c>
      <c r="K8938" t="str">
        <f>VLOOKUP($J8938,Ref!$D:$H,2,0)</f>
        <v xml:space="preserve">Stevenage, St Andrew and St George           </v>
      </c>
      <c r="L8938" t="str">
        <f>VLOOKUP($J8938,Ref!$D:$H,3,0)</f>
        <v>Stevenage, St Andrew and St George</v>
      </c>
      <c r="M8938" t="str">
        <f>VLOOKUP($J8938,Ref!$D:$H,4,0)</f>
        <v>Stevenage Deanery</v>
      </c>
      <c r="N8938" t="str">
        <f>VLOOKUP($J8938,Ref!$D:$H,5,0)</f>
        <v>Archdeaconry of Hertford</v>
      </c>
      <c r="S8938">
        <v>3000</v>
      </c>
    </row>
    <row r="8939" spans="1:19" x14ac:dyDescent="0.3">
      <c r="A8939">
        <v>2024</v>
      </c>
      <c r="C8939" t="str">
        <f>IF(GETPIVOTDATA("PS % recovery",Sheet4!$B$5,"Parish Name",K8939)&gt;99.949%,"OK","No")</f>
        <v>OK</v>
      </c>
      <c r="D8939" t="e">
        <f>VLOOKUP(J8939,'Ref2'!C:E,3,0)</f>
        <v>#N/A</v>
      </c>
      <c r="F8939">
        <v>7</v>
      </c>
      <c r="I8939" t="e">
        <f>VLOOKUP(J8939,Ref!L:M,2,0)</f>
        <v>#N/A</v>
      </c>
      <c r="J8939" t="s">
        <v>1225</v>
      </c>
      <c r="K8939" t="str">
        <f>VLOOKUP($J8939,Ref!$D:$H,2,0)</f>
        <v xml:space="preserve">Stevenage, St Hugh and St John, Chells (LEP) </v>
      </c>
      <c r="L8939" t="str">
        <f>VLOOKUP($J8939,Ref!$D:$H,3,0)</f>
        <v>Stevenage, St Hugh and St John, Chells</v>
      </c>
      <c r="M8939" t="str">
        <f>VLOOKUP($J8939,Ref!$D:$H,4,0)</f>
        <v>Stevenage Deanery</v>
      </c>
      <c r="N8939" t="str">
        <f>VLOOKUP($J8939,Ref!$D:$H,5,0)</f>
        <v>Archdeaconry of Hertford</v>
      </c>
      <c r="S8939">
        <v>4323.3</v>
      </c>
    </row>
    <row r="8940" spans="1:19" x14ac:dyDescent="0.3">
      <c r="A8940">
        <v>2024</v>
      </c>
      <c r="C8940" t="str">
        <f>IF(GETPIVOTDATA("PS % recovery",Sheet4!$B$5,"Parish Name",K8940)&gt;99.949%,"OK","No")</f>
        <v>No</v>
      </c>
      <c r="D8940" t="e">
        <f>VLOOKUP(J8940,'Ref2'!C:E,3,0)</f>
        <v>#N/A</v>
      </c>
      <c r="F8940">
        <v>7</v>
      </c>
      <c r="I8940" t="e">
        <f>VLOOKUP(J8940,Ref!L:M,2,0)</f>
        <v>#N/A</v>
      </c>
      <c r="J8940" t="s">
        <v>1213</v>
      </c>
      <c r="K8940" t="str">
        <f>VLOOKUP($J8940,Ref!$D:$H,2,0)</f>
        <v xml:space="preserve">Stevenage, St Mary, Shephall                 </v>
      </c>
      <c r="L8940" t="str">
        <f>VLOOKUP($J8940,Ref!$D:$H,3,0)</f>
        <v>Stevenage, St Mary, Shephall</v>
      </c>
      <c r="M8940" t="str">
        <f>VLOOKUP($J8940,Ref!$D:$H,4,0)</f>
        <v>Stevenage Deanery</v>
      </c>
      <c r="N8940" t="str">
        <f>VLOOKUP($J8940,Ref!$D:$H,5,0)</f>
        <v>Archdeaconry of Hertford</v>
      </c>
      <c r="S8940">
        <v>2125</v>
      </c>
    </row>
    <row r="8941" spans="1:19" x14ac:dyDescent="0.3">
      <c r="A8941">
        <v>2024</v>
      </c>
      <c r="C8941" t="str">
        <f>IF(GETPIVOTDATA("PS % recovery",Sheet4!$B$5,"Parish Name",K8941)&gt;99.949%,"OK","No")</f>
        <v>No</v>
      </c>
      <c r="D8941" t="str">
        <f>VLOOKUP(J8941,'Ref2'!C:E,3,0)</f>
        <v>LLF</v>
      </c>
      <c r="F8941">
        <v>7</v>
      </c>
      <c r="I8941" t="e">
        <f>VLOOKUP(J8941,Ref!L:M,2,0)</f>
        <v>#N/A</v>
      </c>
      <c r="J8941" t="s">
        <v>1227</v>
      </c>
      <c r="K8941" t="str">
        <f>VLOOKUP($J8941,Ref!$D:$H,2,0)</f>
        <v xml:space="preserve">Stevenage, St Nicholas                       </v>
      </c>
      <c r="L8941" t="str">
        <f>VLOOKUP($J8941,Ref!$D:$H,3,0)</f>
        <v>Stevenage, St Nicholas and Graveley</v>
      </c>
      <c r="M8941" t="str">
        <f>VLOOKUP($J8941,Ref!$D:$H,4,0)</f>
        <v>Stevenage Deanery</v>
      </c>
      <c r="N8941" t="str">
        <f>VLOOKUP($J8941,Ref!$D:$H,5,0)</f>
        <v>Archdeaconry of Hertford</v>
      </c>
      <c r="S8941">
        <v>12611.4</v>
      </c>
    </row>
    <row r="8942" spans="1:19" x14ac:dyDescent="0.3">
      <c r="A8942">
        <v>2024</v>
      </c>
      <c r="C8942" t="str">
        <f>IF(GETPIVOTDATA("PS % recovery",Sheet4!$B$5,"Parish Name",K8942)&gt;99.949%,"OK","No")</f>
        <v>OK</v>
      </c>
      <c r="D8942" t="e">
        <f>VLOOKUP(J8942,'Ref2'!C:E,3,0)</f>
        <v>#N/A</v>
      </c>
      <c r="F8942">
        <v>7</v>
      </c>
      <c r="I8942" t="str">
        <f>VLOOKUP(J8942,Ref!L:M,2,0)</f>
        <v>Yes</v>
      </c>
      <c r="J8942" t="s">
        <v>1229</v>
      </c>
      <c r="K8942" t="str">
        <f>VLOOKUP($J8942,Ref!$D:$H,2,0)</f>
        <v xml:space="preserve">Stevenage, St Peter, Broadwater              </v>
      </c>
      <c r="L8942" t="str">
        <f>VLOOKUP($J8942,Ref!$D:$H,3,0)</f>
        <v>Stevenage, St Peter, Broadwater</v>
      </c>
      <c r="M8942" t="str">
        <f>VLOOKUP($J8942,Ref!$D:$H,4,0)</f>
        <v>Stevenage Deanery</v>
      </c>
      <c r="N8942" t="str">
        <f>VLOOKUP($J8942,Ref!$D:$H,5,0)</f>
        <v>Archdeaconry of Hertford</v>
      </c>
      <c r="S8942">
        <v>4871</v>
      </c>
    </row>
    <row r="8943" spans="1:19" x14ac:dyDescent="0.3">
      <c r="A8943">
        <v>2024</v>
      </c>
      <c r="C8943" t="str">
        <f>IF(GETPIVOTDATA("PS % recovery",Sheet4!$B$5,"Parish Name",K8943)&gt;99.949%,"OK","No")</f>
        <v>OK</v>
      </c>
      <c r="D8943" t="e">
        <f>VLOOKUP(J8943,'Ref2'!C:E,3,0)</f>
        <v>#N/A</v>
      </c>
      <c r="F8943">
        <v>7</v>
      </c>
      <c r="I8943" t="e">
        <f>VLOOKUP(J8943,Ref!L:M,2,0)</f>
        <v>#N/A</v>
      </c>
      <c r="J8943" t="s">
        <v>964</v>
      </c>
      <c r="K8943" t="str">
        <f>VLOOKUP($J8943,Ref!$D:$H,2,0)</f>
        <v xml:space="preserve">Abbots Langley                               </v>
      </c>
      <c r="L8943" t="str">
        <f>VLOOKUP($J8943,Ref!$D:$H,3,0)</f>
        <v>Abbots Langley</v>
      </c>
      <c r="M8943" t="str">
        <f>VLOOKUP($J8943,Ref!$D:$H,4,0)</f>
        <v>Watford Deanery</v>
      </c>
      <c r="N8943" t="str">
        <f>VLOOKUP($J8943,Ref!$D:$H,5,0)</f>
        <v xml:space="preserve">Archdeaconry of St Albans </v>
      </c>
      <c r="S8943">
        <v>7500</v>
      </c>
    </row>
    <row r="8944" spans="1:19" x14ac:dyDescent="0.3">
      <c r="A8944">
        <v>2024</v>
      </c>
      <c r="C8944" t="str">
        <f>IF(GETPIVOTDATA("PS % recovery",Sheet4!$B$5,"Parish Name",K8944)&gt;99.949%,"OK","No")</f>
        <v>OK</v>
      </c>
      <c r="D8944" t="e">
        <f>VLOOKUP(J8944,'Ref2'!C:E,3,0)</f>
        <v>#N/A</v>
      </c>
      <c r="F8944">
        <v>7</v>
      </c>
      <c r="I8944" t="e">
        <f>VLOOKUP(J8944,Ref!L:M,2,0)</f>
        <v>#N/A</v>
      </c>
      <c r="J8944" t="s">
        <v>987</v>
      </c>
      <c r="K8944" t="str">
        <f>VLOOKUP($J8944,Ref!$D:$H,2,0)</f>
        <v xml:space="preserve">Bushey                                       </v>
      </c>
      <c r="L8944" t="str">
        <f>VLOOKUP($J8944,Ref!$D:$H,3,0)</f>
        <v>Bushey</v>
      </c>
      <c r="M8944" t="str">
        <f>VLOOKUP($J8944,Ref!$D:$H,4,0)</f>
        <v>Watford Deanery</v>
      </c>
      <c r="N8944" t="str">
        <f>VLOOKUP($J8944,Ref!$D:$H,5,0)</f>
        <v xml:space="preserve">Archdeaconry of St Albans </v>
      </c>
      <c r="S8944">
        <v>5000</v>
      </c>
    </row>
    <row r="8945" spans="1:19" x14ac:dyDescent="0.3">
      <c r="A8945">
        <v>2024</v>
      </c>
      <c r="C8945" t="str">
        <f>IF(GETPIVOTDATA("PS % recovery",Sheet4!$B$5,"Parish Name",K8945)&gt;99.949%,"OK","No")</f>
        <v>No</v>
      </c>
      <c r="D8945" t="e">
        <f>VLOOKUP(J8945,'Ref2'!C:E,3,0)</f>
        <v>#N/A</v>
      </c>
      <c r="F8945">
        <v>7</v>
      </c>
      <c r="I8945" t="e">
        <f>VLOOKUP(J8945,Ref!L:M,2,0)</f>
        <v>#N/A</v>
      </c>
      <c r="J8945" t="s">
        <v>989</v>
      </c>
      <c r="K8945" t="str">
        <f>VLOOKUP($J8945,Ref!$D:$H,2,0)</f>
        <v xml:space="preserve">Bushey Heath, St Peter                       </v>
      </c>
      <c r="L8945" t="str">
        <f>VLOOKUP($J8945,Ref!$D:$H,3,0)</f>
        <v>Bushey Heath, St Peter</v>
      </c>
      <c r="M8945" t="str">
        <f>VLOOKUP($J8945,Ref!$D:$H,4,0)</f>
        <v>Watford Deanery</v>
      </c>
      <c r="N8945" t="str">
        <f>VLOOKUP($J8945,Ref!$D:$H,5,0)</f>
        <v xml:space="preserve">Archdeaconry of St Albans </v>
      </c>
      <c r="S8945">
        <v>2500</v>
      </c>
    </row>
    <row r="8946" spans="1:19" x14ac:dyDescent="0.3">
      <c r="A8946">
        <v>2024</v>
      </c>
      <c r="C8946" t="str">
        <f>IF(GETPIVOTDATA("PS % recovery",Sheet4!$B$5,"Parish Name",K8946)&gt;99.949%,"OK","No")</f>
        <v>OK</v>
      </c>
      <c r="D8946" t="e">
        <f>VLOOKUP(J8946,'Ref2'!C:E,3,0)</f>
        <v>#N/A</v>
      </c>
      <c r="F8946">
        <v>7</v>
      </c>
      <c r="I8946" t="e">
        <f>VLOOKUP(J8946,Ref!L:M,2,0)</f>
        <v>#N/A</v>
      </c>
      <c r="J8946" t="s">
        <v>966</v>
      </c>
      <c r="K8946" t="str">
        <f>VLOOKUP($J8946,Ref!$D:$H,2,0)</f>
        <v xml:space="preserve">Langleybury, St Paul                         </v>
      </c>
      <c r="L8946" t="str">
        <f>VLOOKUP($J8946,Ref!$D:$H,3,0)</f>
        <v>Langleybury, St Paul</v>
      </c>
      <c r="M8946" t="str">
        <f>VLOOKUP($J8946,Ref!$D:$H,4,0)</f>
        <v>Watford Deanery</v>
      </c>
      <c r="N8946" t="str">
        <f>VLOOKUP($J8946,Ref!$D:$H,5,0)</f>
        <v xml:space="preserve">Archdeaconry of St Albans </v>
      </c>
      <c r="S8946">
        <v>3088</v>
      </c>
    </row>
    <row r="8947" spans="1:19" x14ac:dyDescent="0.3">
      <c r="A8947">
        <v>2024</v>
      </c>
      <c r="C8947" t="str">
        <f>IF(GETPIVOTDATA("PS % recovery",Sheet4!$B$5,"Parish Name",K8947)&gt;99.949%,"OK","No")</f>
        <v>No</v>
      </c>
      <c r="D8947" t="e">
        <f>VLOOKUP(J8947,'Ref2'!C:E,3,0)</f>
        <v>#N/A</v>
      </c>
      <c r="F8947">
        <v>7</v>
      </c>
      <c r="I8947" t="e">
        <f>VLOOKUP(J8947,Ref!L:M,2,0)</f>
        <v>#N/A</v>
      </c>
      <c r="J8947" t="s">
        <v>968</v>
      </c>
      <c r="K8947" t="str">
        <f>VLOOKUP($J8947,Ref!$D:$H,2,0)</f>
        <v xml:space="preserve">Leavesden, All Saints                        </v>
      </c>
      <c r="L8947" t="str">
        <f>VLOOKUP($J8947,Ref!$D:$H,3,0)</f>
        <v>Leavesden, All Saints</v>
      </c>
      <c r="M8947" t="str">
        <f>VLOOKUP($J8947,Ref!$D:$H,4,0)</f>
        <v>Watford Deanery</v>
      </c>
      <c r="N8947" t="str">
        <f>VLOOKUP($J8947,Ref!$D:$H,5,0)</f>
        <v xml:space="preserve">Archdeaconry of St Albans </v>
      </c>
      <c r="S8947">
        <f>1500+386</f>
        <v>1886</v>
      </c>
    </row>
    <row r="8948" spans="1:19" x14ac:dyDescent="0.3">
      <c r="A8948">
        <v>2024</v>
      </c>
      <c r="C8948" t="str">
        <f>IF(GETPIVOTDATA("PS % recovery",Sheet4!$B$5,"Parish Name",K8948)&gt;99.949%,"OK","No")</f>
        <v>OK</v>
      </c>
      <c r="D8948" t="e">
        <f>VLOOKUP(J8948,'Ref2'!C:E,3,0)</f>
        <v>#N/A</v>
      </c>
      <c r="F8948">
        <v>7</v>
      </c>
      <c r="I8948" t="e">
        <f>VLOOKUP(J8948,Ref!L:M,2,0)</f>
        <v>#N/A</v>
      </c>
      <c r="J8948" t="s">
        <v>970</v>
      </c>
      <c r="K8948" t="str">
        <f>VLOOKUP($J8948,Ref!$D:$H,2,0)</f>
        <v xml:space="preserve">Oxhey, All Saints                            </v>
      </c>
      <c r="L8948" t="str">
        <f>VLOOKUP($J8948,Ref!$D:$H,3,0)</f>
        <v>South Oxhey and Carpenders Park</v>
      </c>
      <c r="M8948" t="str">
        <f>VLOOKUP($J8948,Ref!$D:$H,4,0)</f>
        <v>Watford Deanery</v>
      </c>
      <c r="N8948" t="str">
        <f>VLOOKUP($J8948,Ref!$D:$H,5,0)</f>
        <v xml:space="preserve">Archdeaconry of St Albans </v>
      </c>
      <c r="S8948">
        <v>3580.5</v>
      </c>
    </row>
    <row r="8949" spans="1:19" x14ac:dyDescent="0.3">
      <c r="A8949">
        <v>2024</v>
      </c>
      <c r="C8949" t="str">
        <f>IF(GETPIVOTDATA("PS % recovery",Sheet4!$B$5,"Parish Name",K8949)&gt;99.949%,"OK","No")</f>
        <v>OK</v>
      </c>
      <c r="D8949" t="e">
        <f>VLOOKUP(J8949,'Ref2'!C:E,3,0)</f>
        <v>#N/A</v>
      </c>
      <c r="F8949">
        <v>7</v>
      </c>
      <c r="I8949" t="e">
        <f>VLOOKUP(J8949,Ref!L:M,2,0)</f>
        <v>#N/A</v>
      </c>
      <c r="J8949" t="s">
        <v>972</v>
      </c>
      <c r="K8949" t="str">
        <f>VLOOKUP($J8949,Ref!$D:$H,2,0)</f>
        <v xml:space="preserve">Oxhey, St Matthew                            </v>
      </c>
      <c r="L8949" t="str">
        <f>VLOOKUP($J8949,Ref!$D:$H,3,0)</f>
        <v>Oxhey, St Matthew</v>
      </c>
      <c r="M8949" t="str">
        <f>VLOOKUP($J8949,Ref!$D:$H,4,0)</f>
        <v>Watford Deanery</v>
      </c>
      <c r="N8949" t="str">
        <f>VLOOKUP($J8949,Ref!$D:$H,5,0)</f>
        <v xml:space="preserve">Archdeaconry of St Albans </v>
      </c>
      <c r="S8949">
        <v>3988</v>
      </c>
    </row>
    <row r="8950" spans="1:19" x14ac:dyDescent="0.3">
      <c r="A8950">
        <v>2024</v>
      </c>
      <c r="C8950" t="str">
        <f>IF(GETPIVOTDATA("PS % recovery",Sheet4!$B$5,"Parish Name",K8950)&gt;99.949%,"OK","No")</f>
        <v>No</v>
      </c>
      <c r="D8950" t="e">
        <f>VLOOKUP(J8950,'Ref2'!C:E,3,0)</f>
        <v>#N/A</v>
      </c>
      <c r="F8950">
        <v>7</v>
      </c>
      <c r="I8950" t="str">
        <f>VLOOKUP(J8950,Ref!L:M,2,0)</f>
        <v>Yes</v>
      </c>
      <c r="J8950" t="s">
        <v>974</v>
      </c>
      <c r="K8950" t="str">
        <f>VLOOKUP($J8950,Ref!$D:$H,2,0)</f>
        <v xml:space="preserve">Watford, Christ Church                       </v>
      </c>
      <c r="L8950" t="str">
        <f>VLOOKUP($J8950,Ref!$D:$H,3,0)</f>
        <v>Watford, Christ Church</v>
      </c>
      <c r="M8950" t="str">
        <f>VLOOKUP($J8950,Ref!$D:$H,4,0)</f>
        <v>Watford Deanery</v>
      </c>
      <c r="N8950" t="str">
        <f>VLOOKUP($J8950,Ref!$D:$H,5,0)</f>
        <v xml:space="preserve">Archdeaconry of St Albans </v>
      </c>
      <c r="S8950">
        <v>0</v>
      </c>
    </row>
    <row r="8951" spans="1:19" x14ac:dyDescent="0.3">
      <c r="A8951">
        <v>2024</v>
      </c>
      <c r="C8951" t="str">
        <f>IF(GETPIVOTDATA("PS % recovery",Sheet4!$B$5,"Parish Name",K8951)&gt;99.949%,"OK","No")</f>
        <v>OK</v>
      </c>
      <c r="D8951" t="e">
        <f>VLOOKUP(J8951,'Ref2'!C:E,3,0)</f>
        <v>#N/A</v>
      </c>
      <c r="F8951">
        <v>7</v>
      </c>
      <c r="I8951" t="e">
        <f>VLOOKUP(J8951,Ref!L:M,2,0)</f>
        <v>#N/A</v>
      </c>
      <c r="J8951" t="s">
        <v>976</v>
      </c>
      <c r="K8951" t="str">
        <f>VLOOKUP($J8951,Ref!$D:$H,2,0)</f>
        <v xml:space="preserve">Watford, St Andrew (LEP)                     </v>
      </c>
      <c r="L8951" t="str">
        <f>VLOOKUP($J8951,Ref!$D:$H,3,0)</f>
        <v>Watford, St Andrew</v>
      </c>
      <c r="M8951" t="str">
        <f>VLOOKUP($J8951,Ref!$D:$H,4,0)</f>
        <v>Watford Deanery</v>
      </c>
      <c r="N8951" t="str">
        <f>VLOOKUP($J8951,Ref!$D:$H,5,0)</f>
        <v xml:space="preserve">Archdeaconry of St Albans </v>
      </c>
      <c r="S8951">
        <v>2680</v>
      </c>
    </row>
    <row r="8952" spans="1:19" x14ac:dyDescent="0.3">
      <c r="A8952">
        <v>2024</v>
      </c>
      <c r="C8952" t="str">
        <f>IF(GETPIVOTDATA("PS % recovery",Sheet4!$B$5,"Parish Name",K8952)&gt;99.949%,"OK","No")</f>
        <v>No</v>
      </c>
      <c r="D8952" t="e">
        <f>VLOOKUP(J8952,'Ref2'!C:E,3,0)</f>
        <v>#N/A</v>
      </c>
      <c r="F8952">
        <v>7</v>
      </c>
      <c r="I8952" t="str">
        <f>VLOOKUP(J8952,Ref!L:M,2,0)</f>
        <v>Yes</v>
      </c>
      <c r="J8952" t="s">
        <v>825</v>
      </c>
      <c r="K8952" t="str">
        <f>VLOOKUP($J8952,Ref!$D:$H,2,0)</f>
        <v xml:space="preserve">Watford, St John                             </v>
      </c>
      <c r="L8952" t="str">
        <f>VLOOKUP($J8952,Ref!$D:$H,3,0)</f>
        <v>Watford, St John</v>
      </c>
      <c r="M8952" t="str">
        <f>VLOOKUP($J8952,Ref!$D:$H,4,0)</f>
        <v>Watford Deanery</v>
      </c>
      <c r="N8952" t="str">
        <f>VLOOKUP($J8952,Ref!$D:$H,5,0)</f>
        <v xml:space="preserve">Archdeaconry of St Albans </v>
      </c>
      <c r="S8952">
        <f>3034.16+500</f>
        <v>3534.16</v>
      </c>
    </row>
    <row r="8953" spans="1:19" x14ac:dyDescent="0.3">
      <c r="A8953">
        <v>2024</v>
      </c>
      <c r="C8953" t="str">
        <f>IF(GETPIVOTDATA("PS % recovery",Sheet4!$B$5,"Parish Name",K8953)&gt;99.949%,"OK","No")</f>
        <v>OK</v>
      </c>
      <c r="D8953" t="e">
        <f>VLOOKUP(J8953,'Ref2'!C:E,3,0)</f>
        <v>#N/A</v>
      </c>
      <c r="F8953">
        <v>7</v>
      </c>
      <c r="I8953" t="e">
        <f>VLOOKUP(J8953,Ref!L:M,2,0)</f>
        <v>#N/A</v>
      </c>
      <c r="J8953" t="s">
        <v>979</v>
      </c>
      <c r="K8953" t="str">
        <f>VLOOKUP($J8953,Ref!$D:$H,2,0)</f>
        <v xml:space="preserve">Watford, St Luke                             </v>
      </c>
      <c r="L8953" t="str">
        <f>VLOOKUP($J8953,Ref!$D:$H,3,0)</f>
        <v>Watford, St Luke</v>
      </c>
      <c r="M8953" t="str">
        <f>VLOOKUP($J8953,Ref!$D:$H,4,0)</f>
        <v>Watford Deanery</v>
      </c>
      <c r="N8953" t="str">
        <f>VLOOKUP($J8953,Ref!$D:$H,5,0)</f>
        <v xml:space="preserve">Archdeaconry of St Albans </v>
      </c>
      <c r="S8953">
        <v>10296</v>
      </c>
    </row>
    <row r="8954" spans="1:19" x14ac:dyDescent="0.3">
      <c r="A8954">
        <v>2024</v>
      </c>
      <c r="C8954" t="str">
        <f>IF(GETPIVOTDATA("PS % recovery",Sheet4!$B$5,"Parish Name",K8954)&gt;99.949%,"OK","No")</f>
        <v>OK</v>
      </c>
      <c r="D8954" t="e">
        <f>VLOOKUP(J8954,'Ref2'!C:E,3,0)</f>
        <v>#N/A</v>
      </c>
      <c r="F8954">
        <v>7</v>
      </c>
      <c r="I8954" t="e">
        <f>VLOOKUP(J8954,Ref!L:M,2,0)</f>
        <v>#N/A</v>
      </c>
      <c r="J8954" t="s">
        <v>981</v>
      </c>
      <c r="K8954" t="str">
        <f>VLOOKUP($J8954,Ref!$D:$H,2,0)</f>
        <v xml:space="preserve">Watford                                      </v>
      </c>
      <c r="L8954" t="str">
        <f>VLOOKUP($J8954,Ref!$D:$H,3,0)</f>
        <v>Watford</v>
      </c>
      <c r="M8954" t="str">
        <f>VLOOKUP($J8954,Ref!$D:$H,4,0)</f>
        <v>Watford Deanery</v>
      </c>
      <c r="N8954" t="str">
        <f>VLOOKUP($J8954,Ref!$D:$H,5,0)</f>
        <v xml:space="preserve">Archdeaconry of St Albans </v>
      </c>
      <c r="S8954">
        <v>15223.45</v>
      </c>
    </row>
    <row r="8955" spans="1:19" x14ac:dyDescent="0.3">
      <c r="A8955">
        <v>2024</v>
      </c>
      <c r="C8955" t="str">
        <f>IF(GETPIVOTDATA("PS % recovery",Sheet4!$B$5,"Parish Name",K8955)&gt;99.949%,"OK","No")</f>
        <v>OK</v>
      </c>
      <c r="D8955" t="e">
        <f>VLOOKUP(J8955,'Ref2'!C:E,3,0)</f>
        <v>#N/A</v>
      </c>
      <c r="F8955">
        <v>7</v>
      </c>
      <c r="I8955" t="e">
        <f>VLOOKUP(J8955,Ref!L:M,2,0)</f>
        <v>#N/A</v>
      </c>
      <c r="J8955" t="s">
        <v>983</v>
      </c>
      <c r="K8955" t="str">
        <f>VLOOKUP($J8955,Ref!$D:$H,2,0)</f>
        <v xml:space="preserve">Watford, St Michael and All Angels (LEP)     </v>
      </c>
      <c r="L8955" t="str">
        <f>VLOOKUP($J8955,Ref!$D:$H,3,0)</f>
        <v>Watford, St Michael</v>
      </c>
      <c r="M8955" t="str">
        <f>VLOOKUP($J8955,Ref!$D:$H,4,0)</f>
        <v>Watford Deanery</v>
      </c>
      <c r="N8955" t="str">
        <f>VLOOKUP($J8955,Ref!$D:$H,5,0)</f>
        <v xml:space="preserve">Archdeaconry of St Albans </v>
      </c>
      <c r="S8955">
        <v>4407</v>
      </c>
    </row>
    <row r="8956" spans="1:19" x14ac:dyDescent="0.3">
      <c r="A8956">
        <v>2024</v>
      </c>
      <c r="C8956" t="str">
        <f>IF(GETPIVOTDATA("PS % recovery",Sheet4!$B$5,"Parish Name",K8956)&gt;99.949%,"OK","No")</f>
        <v>No</v>
      </c>
      <c r="D8956" t="e">
        <f>VLOOKUP(J8956,'Ref2'!C:E,3,0)</f>
        <v>#N/A</v>
      </c>
      <c r="F8956">
        <v>7</v>
      </c>
      <c r="I8956" t="str">
        <f>VLOOKUP(J8956,Ref!L:M,2,0)</f>
        <v>Yes</v>
      </c>
      <c r="J8956" t="s">
        <v>985</v>
      </c>
      <c r="K8956" t="str">
        <f>VLOOKUP($J8956,Ref!$D:$H,2,0)</f>
        <v xml:space="preserve">Watford, St Peter                            </v>
      </c>
      <c r="L8956" t="str">
        <f>VLOOKUP($J8956,Ref!$D:$H,3,0)</f>
        <v>Watford, St Peter</v>
      </c>
      <c r="M8956" t="str">
        <f>VLOOKUP($J8956,Ref!$D:$H,4,0)</f>
        <v>Watford Deanery</v>
      </c>
      <c r="N8956" t="str">
        <f>VLOOKUP($J8956,Ref!$D:$H,5,0)</f>
        <v xml:space="preserve">Archdeaconry of St Albans </v>
      </c>
      <c r="S8956">
        <v>2000</v>
      </c>
    </row>
    <row r="8957" spans="1:19" x14ac:dyDescent="0.3">
      <c r="A8957">
        <v>2024</v>
      </c>
      <c r="C8957" t="str">
        <f>IF(GETPIVOTDATA("PS % recovery",Sheet4!$B$5,"Parish Name",K8957)&gt;99.949%,"OK","No")</f>
        <v>No</v>
      </c>
      <c r="D8957" t="e">
        <f>VLOOKUP(J8957,'Ref2'!C:E,3,0)</f>
        <v>#N/A</v>
      </c>
      <c r="F8957">
        <v>7</v>
      </c>
      <c r="I8957" t="e">
        <f>VLOOKUP(J8957,Ref!L:M,2,0)</f>
        <v>#N/A</v>
      </c>
      <c r="J8957" t="s">
        <v>826</v>
      </c>
      <c r="K8957" t="str">
        <f>VLOOKUP($J8957,Ref!$D:$H,2,0)</f>
        <v xml:space="preserve">Ayot St Lawrence                             </v>
      </c>
      <c r="L8957" t="str">
        <f>VLOOKUP($J8957,Ref!$D:$H,3,0)</f>
        <v>Kimpton with Ayot St Lawrence</v>
      </c>
      <c r="M8957" t="str">
        <f>VLOOKUP($J8957,Ref!$D:$H,4,0)</f>
        <v>Wheathampstead Deanery</v>
      </c>
      <c r="N8957" t="str">
        <f>VLOOKUP($J8957,Ref!$D:$H,5,0)</f>
        <v xml:space="preserve">Archdeaconry of St Albans </v>
      </c>
      <c r="S8957">
        <v>150</v>
      </c>
    </row>
    <row r="8958" spans="1:19" x14ac:dyDescent="0.3">
      <c r="A8958">
        <v>2024</v>
      </c>
      <c r="C8958" t="str">
        <f>IF(GETPIVOTDATA("PS % recovery",Sheet4!$B$5,"Parish Name",K8958)&gt;99.949%,"OK","No")</f>
        <v>No</v>
      </c>
      <c r="D8958" t="e">
        <f>VLOOKUP(J8958,'Ref2'!C:E,3,0)</f>
        <v>#N/A</v>
      </c>
      <c r="F8958">
        <v>7</v>
      </c>
      <c r="I8958" t="e">
        <f>VLOOKUP(J8958,Ref!L:M,2,0)</f>
        <v>#N/A</v>
      </c>
      <c r="J8958" t="s">
        <v>993</v>
      </c>
      <c r="K8958" t="str">
        <f>VLOOKUP($J8958,Ref!$D:$H,2,0)</f>
        <v xml:space="preserve">Flamstead                                    </v>
      </c>
      <c r="L8958" t="str">
        <f>VLOOKUP($J8958,Ref!$D:$H,3,0)</f>
        <v>Flamstead and Markyate Street</v>
      </c>
      <c r="M8958" t="str">
        <f>VLOOKUP($J8958,Ref!$D:$H,4,0)</f>
        <v>Wheathampstead Deanery</v>
      </c>
      <c r="N8958" t="str">
        <f>VLOOKUP($J8958,Ref!$D:$H,5,0)</f>
        <v xml:space="preserve">Archdeaconry of St Albans </v>
      </c>
      <c r="S8958">
        <v>3098.75</v>
      </c>
    </row>
    <row r="8959" spans="1:19" x14ac:dyDescent="0.3">
      <c r="A8959">
        <v>2024</v>
      </c>
      <c r="C8959" t="str">
        <f>IF(GETPIVOTDATA("PS % recovery",Sheet4!$B$5,"Parish Name",K8959)&gt;99.949%,"OK","No")</f>
        <v>OK</v>
      </c>
      <c r="D8959" t="e">
        <f>VLOOKUP(J8959,'Ref2'!C:E,3,0)</f>
        <v>#N/A</v>
      </c>
      <c r="F8959">
        <v>7</v>
      </c>
      <c r="I8959" t="e">
        <f>VLOOKUP(J8959,Ref!L:M,2,0)</f>
        <v>#N/A</v>
      </c>
      <c r="J8959" t="s">
        <v>995</v>
      </c>
      <c r="K8959" t="str">
        <f>VLOOKUP($J8959,Ref!$D:$H,2,0)</f>
        <v xml:space="preserve">Harpenden, St John                           </v>
      </c>
      <c r="L8959" t="str">
        <f>VLOOKUP($J8959,Ref!$D:$H,3,0)</f>
        <v>Harpenden, St John</v>
      </c>
      <c r="M8959" t="str">
        <f>VLOOKUP($J8959,Ref!$D:$H,4,0)</f>
        <v>Wheathampstead Deanery</v>
      </c>
      <c r="N8959" t="str">
        <f>VLOOKUP($J8959,Ref!$D:$H,5,0)</f>
        <v xml:space="preserve">Archdeaconry of St Albans </v>
      </c>
      <c r="S8959">
        <v>7646</v>
      </c>
    </row>
    <row r="8960" spans="1:19" x14ac:dyDescent="0.3">
      <c r="A8960">
        <v>2024</v>
      </c>
      <c r="C8960" t="str">
        <f>IF(GETPIVOTDATA("PS % recovery",Sheet4!$B$5,"Parish Name",K8960)&gt;99.949%,"OK","No")</f>
        <v>OK</v>
      </c>
      <c r="D8960" t="e">
        <f>VLOOKUP(J8960,'Ref2'!C:E,3,0)</f>
        <v>#N/A</v>
      </c>
      <c r="F8960">
        <v>7</v>
      </c>
      <c r="I8960" t="e">
        <f>VLOOKUP(J8960,Ref!L:M,2,0)</f>
        <v>#N/A</v>
      </c>
      <c r="J8960" t="s">
        <v>997</v>
      </c>
      <c r="K8960" t="str">
        <f>VLOOKUP($J8960,Ref!$D:$H,2,0)</f>
        <v xml:space="preserve">Harpenden                                    </v>
      </c>
      <c r="L8960" t="str">
        <f>VLOOKUP($J8960,Ref!$D:$H,3,0)</f>
        <v>Harpenden</v>
      </c>
      <c r="M8960" t="str">
        <f>VLOOKUP($J8960,Ref!$D:$H,4,0)</f>
        <v>Wheathampstead Deanery</v>
      </c>
      <c r="N8960" t="str">
        <f>VLOOKUP($J8960,Ref!$D:$H,5,0)</f>
        <v xml:space="preserve">Archdeaconry of St Albans </v>
      </c>
      <c r="S8960">
        <v>24496</v>
      </c>
    </row>
    <row r="8961" spans="1:19" x14ac:dyDescent="0.3">
      <c r="A8961">
        <v>2024</v>
      </c>
      <c r="C8961" t="str">
        <f>IF(GETPIVOTDATA("PS % recovery",Sheet4!$B$5,"Parish Name",K8961)&gt;99.949%,"OK","No")</f>
        <v>OK</v>
      </c>
      <c r="D8961" t="e">
        <f>VLOOKUP(J8961,'Ref2'!C:E,3,0)</f>
        <v>#N/A</v>
      </c>
      <c r="F8961">
        <v>7</v>
      </c>
      <c r="I8961" t="e">
        <f>VLOOKUP(J8961,Ref!L:M,2,0)</f>
        <v>#N/A</v>
      </c>
      <c r="J8961" t="s">
        <v>828</v>
      </c>
      <c r="K8961" t="str">
        <f>VLOOKUP($J8961,Ref!$D:$H,2,0)</f>
        <v xml:space="preserve">Kimpton                                      </v>
      </c>
      <c r="L8961" t="str">
        <f>VLOOKUP($J8961,Ref!$D:$H,3,0)</f>
        <v>Kimpton with Ayot St Lawrence</v>
      </c>
      <c r="M8961" t="str">
        <f>VLOOKUP($J8961,Ref!$D:$H,4,0)</f>
        <v>Wheathampstead Deanery</v>
      </c>
      <c r="N8961" t="str">
        <f>VLOOKUP($J8961,Ref!$D:$H,5,0)</f>
        <v xml:space="preserve">Archdeaconry of St Albans </v>
      </c>
      <c r="S8961">
        <v>3343</v>
      </c>
    </row>
    <row r="8962" spans="1:19" x14ac:dyDescent="0.3">
      <c r="A8962">
        <v>2024</v>
      </c>
      <c r="C8962" t="str">
        <f>IF(GETPIVOTDATA("PS % recovery",Sheet4!$B$5,"Parish Name",K8962)&gt;99.949%,"OK","No")</f>
        <v>OK</v>
      </c>
      <c r="D8962" t="e">
        <f>VLOOKUP(J8962,'Ref2'!C:E,3,0)</f>
        <v>#N/A</v>
      </c>
      <c r="F8962">
        <v>7</v>
      </c>
      <c r="I8962" t="e">
        <f>VLOOKUP(J8962,Ref!L:M,2,0)</f>
        <v>#N/A</v>
      </c>
      <c r="J8962" t="s">
        <v>999</v>
      </c>
      <c r="K8962" t="str">
        <f>VLOOKUP($J8962,Ref!$D:$H,2,0)</f>
        <v xml:space="preserve">Markyate Street, St John the Baptist         </v>
      </c>
      <c r="L8962" t="str">
        <f>VLOOKUP($J8962,Ref!$D:$H,3,0)</f>
        <v>Flamstead and Markyate Street</v>
      </c>
      <c r="M8962" t="str">
        <f>VLOOKUP($J8962,Ref!$D:$H,4,0)</f>
        <v>Wheathampstead Deanery</v>
      </c>
      <c r="N8962" t="str">
        <f>VLOOKUP($J8962,Ref!$D:$H,5,0)</f>
        <v xml:space="preserve">Archdeaconry of St Albans </v>
      </c>
      <c r="S8962">
        <v>2642.33</v>
      </c>
    </row>
    <row r="8963" spans="1:19" x14ac:dyDescent="0.3">
      <c r="A8963">
        <v>2024</v>
      </c>
      <c r="C8963" t="str">
        <f>IF(GETPIVOTDATA("PS % recovery",Sheet4!$B$5,"Parish Name",K8963)&gt;99.949%,"OK","No")</f>
        <v>OK</v>
      </c>
      <c r="D8963" t="e">
        <f>VLOOKUP(J8963,'Ref2'!C:E,3,0)</f>
        <v>#N/A</v>
      </c>
      <c r="F8963">
        <v>7</v>
      </c>
      <c r="I8963" t="e">
        <f>VLOOKUP(J8963,Ref!L:M,2,0)</f>
        <v>#N/A</v>
      </c>
      <c r="J8963" t="s">
        <v>1001</v>
      </c>
      <c r="K8963" t="str">
        <f>VLOOKUP($J8963,Ref!$D:$H,2,0)</f>
        <v xml:space="preserve">Redbourn                                     </v>
      </c>
      <c r="L8963" t="str">
        <f>VLOOKUP($J8963,Ref!$D:$H,3,0)</f>
        <v>Redbourn</v>
      </c>
      <c r="M8963" t="str">
        <f>VLOOKUP($J8963,Ref!$D:$H,4,0)</f>
        <v>Wheathampstead Deanery</v>
      </c>
      <c r="N8963" t="str">
        <f>VLOOKUP($J8963,Ref!$D:$H,5,0)</f>
        <v xml:space="preserve">Archdeaconry of St Albans </v>
      </c>
      <c r="S8963">
        <v>10321</v>
      </c>
    </row>
    <row r="8964" spans="1:19" x14ac:dyDescent="0.3">
      <c r="A8964">
        <v>2024</v>
      </c>
      <c r="C8964" t="str">
        <f>IF(GETPIVOTDATA("PS % recovery",Sheet4!$B$5,"Parish Name",K8964)&gt;99.949%,"OK","No")</f>
        <v>OK</v>
      </c>
      <c r="D8964" t="e">
        <f>VLOOKUP(J8964,'Ref2'!C:E,3,0)</f>
        <v>#N/A</v>
      </c>
      <c r="F8964">
        <v>7</v>
      </c>
      <c r="I8964" t="e">
        <f>VLOOKUP(J8964,Ref!L:M,2,0)</f>
        <v>#N/A</v>
      </c>
      <c r="J8964" t="s">
        <v>1003</v>
      </c>
      <c r="K8964" t="str">
        <f>VLOOKUP($J8964,Ref!$D:$H,2,0)</f>
        <v xml:space="preserve">Sandridge                                    </v>
      </c>
      <c r="L8964" t="str">
        <f>VLOOKUP($J8964,Ref!$D:$H,3,0)</f>
        <v>Sandridge</v>
      </c>
      <c r="M8964" t="str">
        <f>VLOOKUP($J8964,Ref!$D:$H,4,0)</f>
        <v>Wheathampstead Deanery</v>
      </c>
      <c r="N8964" t="str">
        <f>VLOOKUP($J8964,Ref!$D:$H,5,0)</f>
        <v xml:space="preserve">Archdeaconry of St Albans </v>
      </c>
      <c r="S8964">
        <v>3659</v>
      </c>
    </row>
    <row r="8965" spans="1:19" x14ac:dyDescent="0.3">
      <c r="A8965">
        <v>2024</v>
      </c>
      <c r="C8965" t="str">
        <f>IF(GETPIVOTDATA("PS % recovery",Sheet4!$B$5,"Parish Name",K8965)&gt;99.949%,"OK","No")</f>
        <v>OK</v>
      </c>
      <c r="D8965" t="e">
        <f>VLOOKUP(J8965,'Ref2'!C:E,3,0)</f>
        <v>#N/A</v>
      </c>
      <c r="F8965">
        <v>7</v>
      </c>
      <c r="I8965" t="e">
        <f>VLOOKUP(J8965,Ref!L:M,2,0)</f>
        <v>#N/A</v>
      </c>
      <c r="J8965" t="s">
        <v>1005</v>
      </c>
      <c r="K8965" t="str">
        <f>VLOOKUP($J8965,Ref!$D:$H,2,0)</f>
        <v xml:space="preserve">Wheathampstead                               </v>
      </c>
      <c r="L8965" t="str">
        <f>VLOOKUP($J8965,Ref!$D:$H,3,0)</f>
        <v>Wheathampstead</v>
      </c>
      <c r="M8965" t="str">
        <f>VLOOKUP($J8965,Ref!$D:$H,4,0)</f>
        <v>Wheathampstead Deanery</v>
      </c>
      <c r="N8965" t="str">
        <f>VLOOKUP($J8965,Ref!$D:$H,5,0)</f>
        <v xml:space="preserve">Archdeaconry of St Albans </v>
      </c>
      <c r="S8965">
        <v>8431</v>
      </c>
    </row>
    <row r="8966" spans="1:19" x14ac:dyDescent="0.3">
      <c r="A8966">
        <v>2024</v>
      </c>
      <c r="C8966" t="str">
        <f>IF(GETPIVOTDATA("PS % recovery",Sheet4!$B$5,"Parish Name",K8966)&gt;99.949%,"OK","No")</f>
        <v>OK</v>
      </c>
      <c r="D8966" t="e">
        <f>VLOOKUP(J8966,'Ref2'!C:E,3,0)</f>
        <v>#N/A</v>
      </c>
      <c r="F8966">
        <v>7</v>
      </c>
      <c r="I8966" t="e">
        <f>VLOOKUP(J8966,Ref!L:M,2,0)</f>
        <v>#N/A</v>
      </c>
      <c r="J8966" t="s">
        <v>1231</v>
      </c>
      <c r="K8966" t="str">
        <f>VLOOKUP($J8966,Ref!$D:$H,2,0)</f>
        <v xml:space="preserve">Ampthill                                     </v>
      </c>
      <c r="L8966" t="str">
        <f>VLOOKUP($J8966,Ref!$D:$H,3,0)</f>
        <v>Ampthill with Millbrook and Steppingley</v>
      </c>
      <c r="M8966" t="str">
        <f>VLOOKUP($J8966,Ref!$D:$H,4,0)</f>
        <v>Ampthill and Shefford Deanery</v>
      </c>
      <c r="N8966" t="str">
        <f>VLOOKUP($J8966,Ref!$D:$H,5,0)</f>
        <v>Archdeaconry of Bedford</v>
      </c>
      <c r="S8966">
        <v>4358</v>
      </c>
    </row>
    <row r="8967" spans="1:19" x14ac:dyDescent="0.3">
      <c r="A8967">
        <v>2024</v>
      </c>
      <c r="C8967" t="str">
        <f>IF(GETPIVOTDATA("PS % recovery",Sheet4!$B$5,"Parish Name",K8967)&gt;99.949%,"OK","No")</f>
        <v>No</v>
      </c>
      <c r="D8967" t="e">
        <f>VLOOKUP(J8967,'Ref2'!C:E,3,0)</f>
        <v>#N/A</v>
      </c>
      <c r="F8967">
        <v>7</v>
      </c>
      <c r="I8967" t="e">
        <f>VLOOKUP(J8967,Ref!L:M,2,0)</f>
        <v>#N/A</v>
      </c>
      <c r="J8967" t="s">
        <v>830</v>
      </c>
      <c r="K8967" t="str">
        <f>VLOOKUP($J8967,Ref!$D:$H,2,0)</f>
        <v>Arlesey with Astwick</v>
      </c>
      <c r="L8967" t="str">
        <f>VLOOKUP($J8967,Ref!$D:$H,3,0)</f>
        <v>Arlesey with Astwick</v>
      </c>
      <c r="M8967" t="str">
        <f>VLOOKUP($J8967,Ref!$D:$H,4,0)</f>
        <v>Ampthill and Shefford Deanery</v>
      </c>
      <c r="N8967" t="str">
        <f>VLOOKUP($J8967,Ref!$D:$H,5,0)</f>
        <v>Archdeaconry of Bedford</v>
      </c>
      <c r="S8967">
        <v>12084</v>
      </c>
    </row>
    <row r="8968" spans="1:19" x14ac:dyDescent="0.3">
      <c r="A8968">
        <v>2024</v>
      </c>
      <c r="C8968" t="str">
        <f>IF(GETPIVOTDATA("PS % recovery",Sheet4!$B$5,"Parish Name",K8968)&gt;99.949%,"OK","No")</f>
        <v>No</v>
      </c>
      <c r="D8968" t="e">
        <f>VLOOKUP(J8968,'Ref2'!C:E,3,0)</f>
        <v>#N/A</v>
      </c>
      <c r="F8968">
        <v>7</v>
      </c>
      <c r="I8968" t="e">
        <f>VLOOKUP(J8968,Ref!L:M,2,0)</f>
        <v>#N/A</v>
      </c>
      <c r="J8968" t="s">
        <v>1237</v>
      </c>
      <c r="K8968" t="str">
        <f>VLOOKUP($J8968,Ref!$D:$H,2,0)</f>
        <v xml:space="preserve">Aspley Guise                                 </v>
      </c>
      <c r="L8968" t="str">
        <f>VLOOKUP($J8968,Ref!$D:$H,3,0)</f>
        <v>Aspley Guise with Husborne Crawley and Ridgmont</v>
      </c>
      <c r="M8968" t="str">
        <f>VLOOKUP($J8968,Ref!$D:$H,4,0)</f>
        <v>Ampthill and Shefford Deanery</v>
      </c>
      <c r="N8968" t="str">
        <f>VLOOKUP($J8968,Ref!$D:$H,5,0)</f>
        <v>Archdeaconry of Bedford</v>
      </c>
      <c r="S8968">
        <v>1000</v>
      </c>
    </row>
    <row r="8969" spans="1:19" x14ac:dyDescent="0.3">
      <c r="A8969">
        <v>2024</v>
      </c>
      <c r="C8969" t="str">
        <f>IF(GETPIVOTDATA("PS % recovery",Sheet4!$B$5,"Parish Name",K8969)&gt;99.949%,"OK","No")</f>
        <v>No</v>
      </c>
      <c r="D8969" t="e">
        <f>VLOOKUP(J8969,'Ref2'!C:E,3,0)</f>
        <v>#N/A</v>
      </c>
      <c r="F8969">
        <v>7</v>
      </c>
      <c r="I8969" t="e">
        <f>VLOOKUP(J8969,Ref!L:M,2,0)</f>
        <v>#N/A</v>
      </c>
      <c r="J8969" t="s">
        <v>1243</v>
      </c>
      <c r="K8969" t="str">
        <f>VLOOKUP($J8969,Ref!$D:$H,2,0)</f>
        <v xml:space="preserve">Barton-le-Cley                               </v>
      </c>
      <c r="L8969" t="str">
        <f>VLOOKUP($J8969,Ref!$D:$H,3,0)</f>
        <v>Barton-le-Cley with Higham Gobion and Hexton</v>
      </c>
      <c r="M8969" t="str">
        <f>VLOOKUP($J8969,Ref!$D:$H,4,0)</f>
        <v>Ampthill and Shefford Deanery</v>
      </c>
      <c r="N8969" t="str">
        <f>VLOOKUP($J8969,Ref!$D:$H,5,0)</f>
        <v>Archdeaconry of Bedford</v>
      </c>
      <c r="S8969">
        <v>4000</v>
      </c>
    </row>
    <row r="8970" spans="1:19" x14ac:dyDescent="0.3">
      <c r="A8970">
        <v>2024</v>
      </c>
      <c r="C8970" t="str">
        <f>IF(GETPIVOTDATA("PS % recovery",Sheet4!$B$5,"Parish Name",K8970)&gt;99.949%,"OK","No")</f>
        <v>No</v>
      </c>
      <c r="D8970" t="e">
        <f>VLOOKUP(J8970,'Ref2'!C:E,3,0)</f>
        <v>#N/A</v>
      </c>
      <c r="F8970">
        <v>7</v>
      </c>
      <c r="I8970" t="e">
        <f>VLOOKUP(J8970,Ref!L:M,2,0)</f>
        <v>#N/A</v>
      </c>
      <c r="J8970" t="s">
        <v>1249</v>
      </c>
      <c r="K8970" t="str">
        <f>VLOOKUP($J8970,Ref!$D:$H,2,0)</f>
        <v xml:space="preserve">Battlesden with Pottesgrove                  </v>
      </c>
      <c r="L8970" t="str">
        <f>VLOOKUP($J8970,Ref!$D:$H,3,0)</f>
        <v>Woburn with Eversholt, Milton Bryan, Battlesden and Pottesgrove</v>
      </c>
      <c r="M8970" t="str">
        <f>VLOOKUP($J8970,Ref!$D:$H,4,0)</f>
        <v>Ampthill and Shefford Deanery</v>
      </c>
      <c r="N8970" t="str">
        <f>VLOOKUP($J8970,Ref!$D:$H,5,0)</f>
        <v>Archdeaconry of Bedford</v>
      </c>
      <c r="S8970">
        <v>0</v>
      </c>
    </row>
    <row r="8971" spans="1:19" x14ac:dyDescent="0.3">
      <c r="A8971">
        <v>2024</v>
      </c>
      <c r="C8971" t="str">
        <f>IF(GETPIVOTDATA("PS % recovery",Sheet4!$B$5,"Parish Name",K8971)&gt;99.949%,"OK","No")</f>
        <v>No</v>
      </c>
      <c r="D8971" t="e">
        <f>VLOOKUP(J8971,'Ref2'!C:E,3,0)</f>
        <v>#N/A</v>
      </c>
      <c r="F8971">
        <v>7</v>
      </c>
      <c r="I8971" t="e">
        <f>VLOOKUP(J8971,Ref!L:M,2,0)</f>
        <v>#N/A</v>
      </c>
      <c r="J8971" t="s">
        <v>1273</v>
      </c>
      <c r="K8971" t="str">
        <f>VLOOKUP($J8971,Ref!$D:$H,2,0)</f>
        <v xml:space="preserve">Campton                                      </v>
      </c>
      <c r="L8971" t="str">
        <f>VLOOKUP($J8971,Ref!$D:$H,3,0)</f>
        <v>Campton, Meppershall and Shefford</v>
      </c>
      <c r="M8971" t="str">
        <f>VLOOKUP($J8971,Ref!$D:$H,4,0)</f>
        <v>Ampthill and Shefford Deanery</v>
      </c>
      <c r="N8971" t="str">
        <f>VLOOKUP($J8971,Ref!$D:$H,5,0)</f>
        <v>Archdeaconry of Bedford</v>
      </c>
      <c r="S8971">
        <v>600</v>
      </c>
    </row>
    <row r="8972" spans="1:19" x14ac:dyDescent="0.3">
      <c r="A8972">
        <v>2024</v>
      </c>
      <c r="C8972" t="str">
        <f>IF(GETPIVOTDATA("PS % recovery",Sheet4!$B$5,"Parish Name",K8972)&gt;99.949%,"OK","No")</f>
        <v>No</v>
      </c>
      <c r="D8972" t="e">
        <f>VLOOKUP(J8972,'Ref2'!C:E,3,0)</f>
        <v>#N/A</v>
      </c>
      <c r="F8972">
        <v>7</v>
      </c>
      <c r="I8972" t="e">
        <f>VLOOKUP(J8972,Ref!L:M,2,0)</f>
        <v>#N/A</v>
      </c>
      <c r="J8972" t="s">
        <v>1278</v>
      </c>
      <c r="K8972" t="str">
        <f>VLOOKUP($J8972,Ref!$D:$H,2,0)</f>
        <v xml:space="preserve">Clifton                                      </v>
      </c>
      <c r="L8972" t="str">
        <f>VLOOKUP($J8972,Ref!$D:$H,3,0)</f>
        <v>Clifton, Haynes and Southill</v>
      </c>
      <c r="M8972" t="str">
        <f>VLOOKUP($J8972,Ref!$D:$H,4,0)</f>
        <v>Ampthill and Shefford Deanery</v>
      </c>
      <c r="N8972" t="str">
        <f>VLOOKUP($J8972,Ref!$D:$H,5,0)</f>
        <v>Archdeaconry of Bedford</v>
      </c>
      <c r="S8972">
        <v>2988</v>
      </c>
    </row>
    <row r="8973" spans="1:19" x14ac:dyDescent="0.3">
      <c r="A8973">
        <v>2024</v>
      </c>
      <c r="C8973" t="str">
        <f>IF(GETPIVOTDATA("PS % recovery",Sheet4!$B$5,"Parish Name",K8973)&gt;99.949%,"OK","No")</f>
        <v>No</v>
      </c>
      <c r="D8973" t="e">
        <f>VLOOKUP(J8973,'Ref2'!C:E,3,0)</f>
        <v>#N/A</v>
      </c>
      <c r="F8973">
        <v>7</v>
      </c>
      <c r="I8973" t="e">
        <f>VLOOKUP(J8973,Ref!L:M,2,0)</f>
        <v>#N/A</v>
      </c>
      <c r="J8973" t="s">
        <v>1282</v>
      </c>
      <c r="K8973" t="str">
        <f>VLOOKUP($J8973,Ref!$D:$H,2,0)</f>
        <v xml:space="preserve">Clophill                                     </v>
      </c>
      <c r="L8973" t="str">
        <f>VLOOKUP($J8973,Ref!$D:$H,3,0)</f>
        <v>Clophill and Maulden</v>
      </c>
      <c r="M8973" t="str">
        <f>VLOOKUP($J8973,Ref!$D:$H,4,0)</f>
        <v>Ampthill and Shefford Deanery</v>
      </c>
      <c r="N8973" t="str">
        <f>VLOOKUP($J8973,Ref!$D:$H,5,0)</f>
        <v>Archdeaconry of Bedford</v>
      </c>
      <c r="S8973">
        <v>1651</v>
      </c>
    </row>
    <row r="8974" spans="1:19" x14ac:dyDescent="0.3">
      <c r="A8974">
        <v>2024</v>
      </c>
      <c r="C8974" t="str">
        <f>IF(GETPIVOTDATA("PS % recovery",Sheet4!$B$5,"Parish Name",K8974)&gt;99.949%,"OK","No")</f>
        <v>OK</v>
      </c>
      <c r="D8974" t="e">
        <f>VLOOKUP(J8974,'Ref2'!C:E,3,0)</f>
        <v>#N/A</v>
      </c>
      <c r="F8974">
        <v>7</v>
      </c>
      <c r="I8974" t="e">
        <f>VLOOKUP(J8974,Ref!L:M,2,0)</f>
        <v>#N/A</v>
      </c>
      <c r="J8974" t="s">
        <v>1251</v>
      </c>
      <c r="K8974" t="str">
        <f>VLOOKUP($J8974,Ref!$D:$H,2,0)</f>
        <v xml:space="preserve">Eversholt                                    </v>
      </c>
      <c r="L8974" t="str">
        <f>VLOOKUP($J8974,Ref!$D:$H,3,0)</f>
        <v>Woburn with Eversholt, Milton Bryan, Battlesden and Pottesgrove</v>
      </c>
      <c r="M8974" t="str">
        <f>VLOOKUP($J8974,Ref!$D:$H,4,0)</f>
        <v>Ampthill and Shefford Deanery</v>
      </c>
      <c r="N8974" t="str">
        <f>VLOOKUP($J8974,Ref!$D:$H,5,0)</f>
        <v>Archdeaconry of Bedford</v>
      </c>
      <c r="S8974">
        <v>1171</v>
      </c>
    </row>
    <row r="8975" spans="1:19" x14ac:dyDescent="0.3">
      <c r="A8975">
        <v>2024</v>
      </c>
      <c r="C8975" t="str">
        <f>IF(GETPIVOTDATA("PS % recovery",Sheet4!$B$5,"Parish Name",K8975)&gt;99.949%,"OK","No")</f>
        <v>OK</v>
      </c>
      <c r="D8975" t="e">
        <f>VLOOKUP(J8975,'Ref2'!C:E,3,0)</f>
        <v>#N/A</v>
      </c>
      <c r="F8975">
        <v>7</v>
      </c>
      <c r="I8975" t="e">
        <f>VLOOKUP(J8975,Ref!L:M,2,0)</f>
        <v>#N/A</v>
      </c>
      <c r="J8975" t="s">
        <v>1258</v>
      </c>
      <c r="K8975" t="str">
        <f>VLOOKUP($J8975,Ref!$D:$H,2,0)</f>
        <v xml:space="preserve">Flitton                                      </v>
      </c>
      <c r="L8975" t="str">
        <f>VLOOKUP($J8975,Ref!$D:$H,3,0)</f>
        <v>Silsoe, Pulloxhill and Flitton</v>
      </c>
      <c r="M8975" t="str">
        <f>VLOOKUP($J8975,Ref!$D:$H,4,0)</f>
        <v>Ampthill and Shefford Deanery</v>
      </c>
      <c r="N8975" t="str">
        <f>VLOOKUP($J8975,Ref!$D:$H,5,0)</f>
        <v>Archdeaconry of Bedford</v>
      </c>
      <c r="S8975">
        <v>1250</v>
      </c>
    </row>
    <row r="8976" spans="1:19" x14ac:dyDescent="0.3">
      <c r="A8976">
        <v>2024</v>
      </c>
      <c r="C8976" t="str">
        <f>IF(GETPIVOTDATA("PS % recovery",Sheet4!$B$5,"Parish Name",K8976)&gt;99.949%,"OK","No")</f>
        <v>OK</v>
      </c>
      <c r="D8976" t="e">
        <f>VLOOKUP(J8976,'Ref2'!C:E,3,0)</f>
        <v>#N/A</v>
      </c>
      <c r="F8976">
        <v>7</v>
      </c>
      <c r="I8976" t="e">
        <f>VLOOKUP(J8976,Ref!L:M,2,0)</f>
        <v>#N/A</v>
      </c>
      <c r="J8976" t="s">
        <v>1264</v>
      </c>
      <c r="K8976" t="str">
        <f>VLOOKUP($J8976,Ref!$D:$H,2,0)</f>
        <v xml:space="preserve">Flitwick                                     </v>
      </c>
      <c r="L8976" t="str">
        <f>VLOOKUP($J8976,Ref!$D:$H,3,0)</f>
        <v>Flitwick</v>
      </c>
      <c r="M8976" t="str">
        <f>VLOOKUP($J8976,Ref!$D:$H,4,0)</f>
        <v>Ampthill and Shefford Deanery</v>
      </c>
      <c r="N8976" t="str">
        <f>VLOOKUP($J8976,Ref!$D:$H,5,0)</f>
        <v>Archdeaconry of Bedford</v>
      </c>
      <c r="S8976">
        <v>0</v>
      </c>
    </row>
    <row r="8977" spans="1:19" x14ac:dyDescent="0.3">
      <c r="A8977">
        <v>2024</v>
      </c>
      <c r="C8977" t="str">
        <f>IF(GETPIVOTDATA("PS % recovery",Sheet4!$B$5,"Parish Name",K8977)&gt;99.949%,"OK","No")</f>
        <v>No</v>
      </c>
      <c r="D8977" t="e">
        <f>VLOOKUP(J8977,'Ref2'!C:E,3,0)</f>
        <v>#N/A</v>
      </c>
      <c r="F8977">
        <v>7</v>
      </c>
      <c r="I8977" t="e">
        <f>VLOOKUP(J8977,Ref!L:M,2,0)</f>
        <v>#N/A</v>
      </c>
      <c r="J8977" t="s">
        <v>831</v>
      </c>
      <c r="K8977" t="str">
        <f>VLOOKUP($J8977,Ref!$D:$H,2,0)</f>
        <v xml:space="preserve">Harlington                                   </v>
      </c>
      <c r="L8977" t="str">
        <f>VLOOKUP($J8977,Ref!$D:$H,3,0)</f>
        <v>Harlington, Tingrith and Westoning</v>
      </c>
      <c r="M8977" t="str">
        <f>VLOOKUP($J8977,Ref!$D:$H,4,0)</f>
        <v>Ampthill and Shefford Deanery</v>
      </c>
      <c r="N8977" t="str">
        <f>VLOOKUP($J8977,Ref!$D:$H,5,0)</f>
        <v>Archdeaconry of Bedford</v>
      </c>
      <c r="S8977">
        <v>1250</v>
      </c>
    </row>
    <row r="8978" spans="1:19" x14ac:dyDescent="0.3">
      <c r="A8978">
        <v>2024</v>
      </c>
      <c r="C8978" t="str">
        <f>IF(GETPIVOTDATA("PS % recovery",Sheet4!$B$5,"Parish Name",K8978)&gt;99.949%,"OK","No")</f>
        <v>No</v>
      </c>
      <c r="D8978" t="e">
        <f>VLOOKUP(J8978,'Ref2'!C:E,3,0)</f>
        <v>#N/A</v>
      </c>
      <c r="F8978">
        <v>7</v>
      </c>
      <c r="I8978" t="e">
        <f>VLOOKUP(J8978,Ref!L:M,2,0)</f>
        <v>#N/A</v>
      </c>
      <c r="J8978" t="s">
        <v>1285</v>
      </c>
      <c r="K8978" t="str">
        <f>VLOOKUP($J8978,Ref!$D:$H,2,0)</f>
        <v xml:space="preserve">Haynes                                       </v>
      </c>
      <c r="L8978" t="str">
        <f>VLOOKUP($J8978,Ref!$D:$H,3,0)</f>
        <v>Clifton, Haynes and Southill</v>
      </c>
      <c r="M8978" t="str">
        <f>VLOOKUP($J8978,Ref!$D:$H,4,0)</f>
        <v>Ampthill and Shefford Deanery</v>
      </c>
      <c r="N8978" t="str">
        <f>VLOOKUP($J8978,Ref!$D:$H,5,0)</f>
        <v>Archdeaconry of Bedford</v>
      </c>
      <c r="S8978">
        <v>1346</v>
      </c>
    </row>
    <row r="8979" spans="1:19" x14ac:dyDescent="0.3">
      <c r="A8979">
        <v>2024</v>
      </c>
      <c r="C8979" t="str">
        <f>IF(GETPIVOTDATA("PS % recovery",Sheet4!$B$5,"Parish Name",K8979)&gt;99.949%,"OK","No")</f>
        <v>No</v>
      </c>
      <c r="D8979" t="e">
        <f>VLOOKUP(J8979,'Ref2'!C:E,3,0)</f>
        <v>#N/A</v>
      </c>
      <c r="F8979">
        <v>7</v>
      </c>
      <c r="I8979" t="e">
        <f>VLOOKUP(J8979,Ref!L:M,2,0)</f>
        <v>#N/A</v>
      </c>
      <c r="J8979" t="s">
        <v>1287</v>
      </c>
      <c r="K8979" t="str">
        <f>VLOOKUP($J8979,Ref!$D:$H,2,0)</f>
        <v xml:space="preserve">Henlow                                       </v>
      </c>
      <c r="L8979" t="str">
        <f>VLOOKUP($J8979,Ref!$D:$H,3,0)</f>
        <v>Henlow and Langford</v>
      </c>
      <c r="M8979" t="str">
        <f>VLOOKUP($J8979,Ref!$D:$H,4,0)</f>
        <v>Ampthill and Shefford Deanery</v>
      </c>
      <c r="N8979" t="str">
        <f>VLOOKUP($J8979,Ref!$D:$H,5,0)</f>
        <v>Archdeaconry of Bedford</v>
      </c>
      <c r="S8979">
        <v>4500</v>
      </c>
    </row>
    <row r="8980" spans="1:19" x14ac:dyDescent="0.3">
      <c r="A8980">
        <v>2024</v>
      </c>
      <c r="C8980" t="str">
        <f>IF(GETPIVOTDATA("PS % recovery",Sheet4!$B$5,"Parish Name",K8980)&gt;99.949%,"OK","No")</f>
        <v>No</v>
      </c>
      <c r="D8980" t="e">
        <f>VLOOKUP(J8980,'Ref2'!C:E,3,0)</f>
        <v>#N/A</v>
      </c>
      <c r="F8980">
        <v>7</v>
      </c>
      <c r="I8980" t="e">
        <f>VLOOKUP(J8980,Ref!L:M,2,0)</f>
        <v>#N/A</v>
      </c>
      <c r="J8980" t="s">
        <v>1247</v>
      </c>
      <c r="K8980" t="str">
        <f>VLOOKUP($J8980,Ref!$D:$H,2,0)</f>
        <v xml:space="preserve">Hexton                                       </v>
      </c>
      <c r="L8980" t="str">
        <f>VLOOKUP($J8980,Ref!$D:$H,3,0)</f>
        <v>Barton-le-Cley with Higham Gobion and Hexton</v>
      </c>
      <c r="M8980" t="str">
        <f>VLOOKUP($J8980,Ref!$D:$H,4,0)</f>
        <v>Ampthill and Shefford Deanery</v>
      </c>
      <c r="N8980" t="str">
        <f>VLOOKUP($J8980,Ref!$D:$H,5,0)</f>
        <v>Archdeaconry of Bedford</v>
      </c>
      <c r="S8980">
        <v>126</v>
      </c>
    </row>
    <row r="8981" spans="1:19" x14ac:dyDescent="0.3">
      <c r="A8981">
        <v>2024</v>
      </c>
      <c r="C8981" t="str">
        <f>IF(GETPIVOTDATA("PS % recovery",Sheet4!$B$5,"Parish Name",K8981)&gt;99.949%,"OK","No")</f>
        <v>OK</v>
      </c>
      <c r="D8981" t="e">
        <f>VLOOKUP(J8981,'Ref2'!C:E,3,0)</f>
        <v>#N/A</v>
      </c>
      <c r="F8981">
        <v>7</v>
      </c>
      <c r="I8981" t="e">
        <f>VLOOKUP(J8981,Ref!L:M,2,0)</f>
        <v>#N/A</v>
      </c>
      <c r="J8981" t="s">
        <v>1245</v>
      </c>
      <c r="K8981" t="str">
        <f>VLOOKUP($J8981,Ref!$D:$H,2,0)</f>
        <v xml:space="preserve">Higham Gobion                                </v>
      </c>
      <c r="L8981" t="str">
        <f>VLOOKUP($J8981,Ref!$D:$H,3,0)</f>
        <v>Barton-le-Cley with Higham Gobion and Hexton</v>
      </c>
      <c r="M8981" t="str">
        <f>VLOOKUP($J8981,Ref!$D:$H,4,0)</f>
        <v>Ampthill and Shefford Deanery</v>
      </c>
      <c r="N8981" t="str">
        <f>VLOOKUP($J8981,Ref!$D:$H,5,0)</f>
        <v>Archdeaconry of Bedford</v>
      </c>
    </row>
    <row r="8982" spans="1:19" x14ac:dyDescent="0.3">
      <c r="A8982">
        <v>2024</v>
      </c>
      <c r="C8982" t="str">
        <f>IF(GETPIVOTDATA("PS % recovery",Sheet4!$B$5,"Parish Name",K8982)&gt;99.949%,"OK","No")</f>
        <v>No</v>
      </c>
      <c r="D8982" t="e">
        <f>VLOOKUP(J8982,'Ref2'!C:E,3,0)</f>
        <v>#N/A</v>
      </c>
      <c r="F8982">
        <v>7</v>
      </c>
      <c r="I8982" t="e">
        <f>VLOOKUP(J8982,Ref!L:M,2,0)</f>
        <v>#N/A</v>
      </c>
      <c r="J8982" t="s">
        <v>1239</v>
      </c>
      <c r="K8982" t="str">
        <f>VLOOKUP($J8982,Ref!$D:$H,2,0)</f>
        <v xml:space="preserve">Husborne Crawley                             </v>
      </c>
      <c r="L8982" t="str">
        <f>VLOOKUP($J8982,Ref!$D:$H,3,0)</f>
        <v>Aspley Guise with Husborne Crawley and Ridgmont</v>
      </c>
      <c r="M8982" t="str">
        <f>VLOOKUP($J8982,Ref!$D:$H,4,0)</f>
        <v>Ampthill and Shefford Deanery</v>
      </c>
      <c r="N8982" t="str">
        <f>VLOOKUP($J8982,Ref!$D:$H,5,0)</f>
        <v>Archdeaconry of Bedford</v>
      </c>
    </row>
    <row r="8983" spans="1:19" x14ac:dyDescent="0.3">
      <c r="A8983">
        <v>2024</v>
      </c>
      <c r="C8983" t="str">
        <f>IF(GETPIVOTDATA("PS % recovery",Sheet4!$B$5,"Parish Name",K8983)&gt;99.949%,"OK","No")</f>
        <v>OK</v>
      </c>
      <c r="D8983" t="e">
        <f>VLOOKUP(J8983,'Ref2'!C:E,3,0)</f>
        <v>#N/A</v>
      </c>
      <c r="F8983">
        <v>7</v>
      </c>
      <c r="I8983" t="e">
        <f>VLOOKUP(J8983,Ref!L:M,2,0)</f>
        <v>#N/A</v>
      </c>
      <c r="J8983" t="s">
        <v>1289</v>
      </c>
      <c r="K8983" t="str">
        <f>VLOOKUP($J8983,Ref!$D:$H,2,0)</f>
        <v xml:space="preserve">Langford                                     </v>
      </c>
      <c r="L8983" t="str">
        <f>VLOOKUP($J8983,Ref!$D:$H,3,0)</f>
        <v>Henlow and Langford</v>
      </c>
      <c r="M8983" t="str">
        <f>VLOOKUP($J8983,Ref!$D:$H,4,0)</f>
        <v>Ampthill and Shefford Deanery</v>
      </c>
      <c r="N8983" t="str">
        <f>VLOOKUP($J8983,Ref!$D:$H,5,0)</f>
        <v>Archdeaconry of Bedford</v>
      </c>
      <c r="S8983">
        <v>2357</v>
      </c>
    </row>
    <row r="8984" spans="1:19" x14ac:dyDescent="0.3">
      <c r="A8984">
        <v>2024</v>
      </c>
      <c r="C8984" t="str">
        <f>IF(GETPIVOTDATA("PS % recovery",Sheet4!$B$5,"Parish Name",K8984)&gt;99.949%,"OK","No")</f>
        <v>OK</v>
      </c>
      <c r="D8984" t="e">
        <f>VLOOKUP(J8984,'Ref2'!C:E,3,0)</f>
        <v>#N/A</v>
      </c>
      <c r="F8984">
        <v>7</v>
      </c>
      <c r="I8984" t="e">
        <f>VLOOKUP(J8984,Ref!L:M,2,0)</f>
        <v>#N/A</v>
      </c>
      <c r="J8984" t="s">
        <v>1266</v>
      </c>
      <c r="K8984" t="str">
        <f>VLOOKUP($J8984,Ref!$D:$H,2,0)</f>
        <v xml:space="preserve">Maulden                                      </v>
      </c>
      <c r="L8984" t="str">
        <f>VLOOKUP($J8984,Ref!$D:$H,3,0)</f>
        <v>Clophill and Maulden</v>
      </c>
      <c r="M8984" t="str">
        <f>VLOOKUP($J8984,Ref!$D:$H,4,0)</f>
        <v>Ampthill and Shefford Deanery</v>
      </c>
      <c r="N8984" t="str">
        <f>VLOOKUP($J8984,Ref!$D:$H,5,0)</f>
        <v>Archdeaconry of Bedford</v>
      </c>
      <c r="S8984">
        <v>3462</v>
      </c>
    </row>
    <row r="8985" spans="1:19" x14ac:dyDescent="0.3">
      <c r="A8985">
        <v>2024</v>
      </c>
      <c r="C8985" t="str">
        <f>IF(GETPIVOTDATA("PS % recovery",Sheet4!$B$5,"Parish Name",K8985)&gt;99.949%,"OK","No")</f>
        <v>No</v>
      </c>
      <c r="D8985" t="e">
        <f>VLOOKUP(J8985,'Ref2'!C:E,3,0)</f>
        <v>#N/A</v>
      </c>
      <c r="F8985">
        <v>7</v>
      </c>
      <c r="I8985" t="e">
        <f>VLOOKUP(J8985,Ref!L:M,2,0)</f>
        <v>#N/A</v>
      </c>
      <c r="J8985" t="s">
        <v>1275</v>
      </c>
      <c r="K8985" t="str">
        <f>VLOOKUP($J8985,Ref!$D:$H,2,0)</f>
        <v xml:space="preserve">Meppershall                                  </v>
      </c>
      <c r="L8985" t="str">
        <f>VLOOKUP($J8985,Ref!$D:$H,3,0)</f>
        <v>Campton, Meppershall and Shefford</v>
      </c>
      <c r="M8985" t="str">
        <f>VLOOKUP($J8985,Ref!$D:$H,4,0)</f>
        <v>Ampthill and Shefford Deanery</v>
      </c>
      <c r="N8985" t="str">
        <f>VLOOKUP($J8985,Ref!$D:$H,5,0)</f>
        <v>Archdeaconry of Bedford</v>
      </c>
      <c r="S8985">
        <v>875</v>
      </c>
    </row>
    <row r="8986" spans="1:19" x14ac:dyDescent="0.3">
      <c r="A8986">
        <v>2024</v>
      </c>
      <c r="C8986" t="str">
        <f>IF(GETPIVOTDATA("PS % recovery",Sheet4!$B$5,"Parish Name",K8986)&gt;99.949%,"OK","No")</f>
        <v>No</v>
      </c>
      <c r="D8986" t="e">
        <f>VLOOKUP(J8986,'Ref2'!C:E,3,0)</f>
        <v>#N/A</v>
      </c>
      <c r="F8986">
        <v>7</v>
      </c>
      <c r="I8986" t="e">
        <f>VLOOKUP(J8986,Ref!L:M,2,0)</f>
        <v>#N/A</v>
      </c>
      <c r="J8986" t="s">
        <v>1233</v>
      </c>
      <c r="K8986" t="str">
        <f>VLOOKUP($J8986,Ref!$D:$H,2,0)</f>
        <v xml:space="preserve">Millbrook                                    </v>
      </c>
      <c r="L8986" t="str">
        <f>VLOOKUP($J8986,Ref!$D:$H,3,0)</f>
        <v>Ampthill with Millbrook and Steppingley</v>
      </c>
      <c r="M8986" t="str">
        <f>VLOOKUP($J8986,Ref!$D:$H,4,0)</f>
        <v>Ampthill and Shefford Deanery</v>
      </c>
      <c r="N8986" t="str">
        <f>VLOOKUP($J8986,Ref!$D:$H,5,0)</f>
        <v>Archdeaconry of Bedford</v>
      </c>
      <c r="S8986">
        <v>0</v>
      </c>
    </row>
    <row r="8987" spans="1:19" x14ac:dyDescent="0.3">
      <c r="A8987">
        <v>2024</v>
      </c>
      <c r="C8987" t="str">
        <f>IF(GETPIVOTDATA("PS % recovery",Sheet4!$B$5,"Parish Name",K8987)&gt;99.949%,"OK","No")</f>
        <v>No</v>
      </c>
      <c r="D8987" t="e">
        <f>VLOOKUP(J8987,'Ref2'!C:E,3,0)</f>
        <v>#N/A</v>
      </c>
      <c r="F8987">
        <v>7</v>
      </c>
      <c r="I8987" t="e">
        <f>VLOOKUP(J8987,Ref!L:M,2,0)</f>
        <v>#N/A</v>
      </c>
      <c r="J8987" t="s">
        <v>1253</v>
      </c>
      <c r="K8987" t="str">
        <f>VLOOKUP($J8987,Ref!$D:$H,2,0)</f>
        <v xml:space="preserve">Milton Bryan                                 </v>
      </c>
      <c r="L8987" t="str">
        <f>VLOOKUP($J8987,Ref!$D:$H,3,0)</f>
        <v>Woburn with Eversholt, Milton Bryan, Battlesden and Pottesgrove</v>
      </c>
      <c r="M8987" t="str">
        <f>VLOOKUP($J8987,Ref!$D:$H,4,0)</f>
        <v>Ampthill and Shefford Deanery</v>
      </c>
      <c r="N8987" t="str">
        <f>VLOOKUP($J8987,Ref!$D:$H,5,0)</f>
        <v>Archdeaconry of Bedford</v>
      </c>
      <c r="S8987">
        <v>0</v>
      </c>
    </row>
    <row r="8988" spans="1:19" x14ac:dyDescent="0.3">
      <c r="A8988">
        <v>2024</v>
      </c>
      <c r="C8988" t="str">
        <f>IF(GETPIVOTDATA("PS % recovery",Sheet4!$B$5,"Parish Name",K8988)&gt;99.949%,"OK","No")</f>
        <v>OK</v>
      </c>
      <c r="D8988" t="e">
        <f>VLOOKUP(J8988,'Ref2'!C:E,3,0)</f>
        <v>#N/A</v>
      </c>
      <c r="F8988">
        <v>7</v>
      </c>
      <c r="I8988" t="e">
        <f>VLOOKUP(J8988,Ref!L:M,2,0)</f>
        <v>#N/A</v>
      </c>
      <c r="J8988" t="s">
        <v>1260</v>
      </c>
      <c r="K8988" t="str">
        <f>VLOOKUP($J8988,Ref!$D:$H,2,0)</f>
        <v xml:space="preserve">Pulloxhill                                   </v>
      </c>
      <c r="L8988" t="str">
        <f>VLOOKUP($J8988,Ref!$D:$H,3,0)</f>
        <v>Silsoe, Pulloxhill and Flitton</v>
      </c>
      <c r="M8988" t="str">
        <f>VLOOKUP($J8988,Ref!$D:$H,4,0)</f>
        <v>Ampthill and Shefford Deanery</v>
      </c>
      <c r="N8988" t="str">
        <f>VLOOKUP($J8988,Ref!$D:$H,5,0)</f>
        <v>Archdeaconry of Bedford</v>
      </c>
      <c r="S8988">
        <v>1000</v>
      </c>
    </row>
    <row r="8989" spans="1:19" x14ac:dyDescent="0.3">
      <c r="A8989">
        <v>2024</v>
      </c>
      <c r="C8989" t="str">
        <f>IF(GETPIVOTDATA("PS % recovery",Sheet4!$B$5,"Parish Name",K8989)&gt;99.949%,"OK","No")</f>
        <v>No</v>
      </c>
      <c r="D8989" t="e">
        <f>VLOOKUP(J8989,'Ref2'!C:E,3,0)</f>
        <v>#N/A</v>
      </c>
      <c r="F8989">
        <v>7</v>
      </c>
      <c r="I8989" t="e">
        <f>VLOOKUP(J8989,Ref!L:M,2,0)</f>
        <v>#N/A</v>
      </c>
      <c r="J8989" t="s">
        <v>1241</v>
      </c>
      <c r="K8989" t="str">
        <f>VLOOKUP($J8989,Ref!$D:$H,2,0)</f>
        <v xml:space="preserve">Ridgmont                                     </v>
      </c>
      <c r="L8989" t="str">
        <f>VLOOKUP($J8989,Ref!$D:$H,3,0)</f>
        <v>Aspley Guise with Husborne Crawley and Ridgmont</v>
      </c>
      <c r="M8989" t="str">
        <f>VLOOKUP($J8989,Ref!$D:$H,4,0)</f>
        <v>Ampthill and Shefford Deanery</v>
      </c>
      <c r="N8989" t="str">
        <f>VLOOKUP($J8989,Ref!$D:$H,5,0)</f>
        <v>Archdeaconry of Bedford</v>
      </c>
    </row>
    <row r="8990" spans="1:19" x14ac:dyDescent="0.3">
      <c r="A8990">
        <v>2024</v>
      </c>
      <c r="C8990" t="str">
        <f>IF(GETPIVOTDATA("PS % recovery",Sheet4!$B$5,"Parish Name",K8990)&gt;99.949%,"OK","No")</f>
        <v>No</v>
      </c>
      <c r="D8990" t="e">
        <f>VLOOKUP(J8990,'Ref2'!C:E,3,0)</f>
        <v>#N/A</v>
      </c>
      <c r="F8990">
        <v>7</v>
      </c>
      <c r="I8990" t="e">
        <f>VLOOKUP(J8990,Ref!L:M,2,0)</f>
        <v>#N/A</v>
      </c>
      <c r="J8990" t="s">
        <v>1291</v>
      </c>
      <c r="K8990" t="str">
        <f>VLOOKUP($J8990,Ref!$D:$H,2,0)</f>
        <v xml:space="preserve">Shefford                                     </v>
      </c>
      <c r="L8990" t="str">
        <f>VLOOKUP($J8990,Ref!$D:$H,3,0)</f>
        <v>Campton, Meppershall and Shefford</v>
      </c>
      <c r="M8990" t="str">
        <f>VLOOKUP($J8990,Ref!$D:$H,4,0)</f>
        <v>Ampthill and Shefford Deanery</v>
      </c>
      <c r="N8990" t="str">
        <f>VLOOKUP($J8990,Ref!$D:$H,5,0)</f>
        <v>Archdeaconry of Bedford</v>
      </c>
      <c r="S8990">
        <v>400</v>
      </c>
    </row>
    <row r="8991" spans="1:19" x14ac:dyDescent="0.3">
      <c r="A8991">
        <v>2024</v>
      </c>
      <c r="C8991" t="str">
        <f>IF(GETPIVOTDATA("PS % recovery",Sheet4!$B$5,"Parish Name",K8991)&gt;99.949%,"OK","No")</f>
        <v>OK</v>
      </c>
      <c r="D8991" t="e">
        <f>VLOOKUP(J8991,'Ref2'!C:E,3,0)</f>
        <v>#N/A</v>
      </c>
      <c r="F8991">
        <v>7</v>
      </c>
      <c r="I8991" t="e">
        <f>VLOOKUP(J8991,Ref!L:M,2,0)</f>
        <v>#N/A</v>
      </c>
      <c r="J8991" t="s">
        <v>833</v>
      </c>
      <c r="K8991" t="str">
        <f>VLOOKUP($J8991,Ref!$D:$H,2,0)</f>
        <v xml:space="preserve">Shillington and Gravenhurst                  </v>
      </c>
      <c r="L8991" t="str">
        <f>VLOOKUP($J8991,Ref!$D:$H,3,0)</f>
        <v>Gravenhurst, Shillington and Stondon</v>
      </c>
      <c r="M8991" t="str">
        <f>VLOOKUP($J8991,Ref!$D:$H,4,0)</f>
        <v>Ampthill and Shefford Deanery</v>
      </c>
      <c r="N8991" t="str">
        <f>VLOOKUP($J8991,Ref!$D:$H,5,0)</f>
        <v>Archdeaconry of Bedford</v>
      </c>
      <c r="S8991">
        <v>8000</v>
      </c>
    </row>
    <row r="8992" spans="1:19" x14ac:dyDescent="0.3">
      <c r="A8992">
        <v>2024</v>
      </c>
      <c r="C8992" t="str">
        <f>IF(GETPIVOTDATA("PS % recovery",Sheet4!$B$5,"Parish Name",K8992)&gt;99.949%,"OK","No")</f>
        <v>OK</v>
      </c>
      <c r="D8992" t="e">
        <f>VLOOKUP(J8992,'Ref2'!C:E,3,0)</f>
        <v>#N/A</v>
      </c>
      <c r="F8992">
        <v>7</v>
      </c>
      <c r="I8992" t="e">
        <f>VLOOKUP(J8992,Ref!L:M,2,0)</f>
        <v>#N/A</v>
      </c>
      <c r="J8992" t="s">
        <v>1262</v>
      </c>
      <c r="K8992" t="str">
        <f>VLOOKUP($J8992,Ref!$D:$H,2,0)</f>
        <v xml:space="preserve">Silsoe                                       </v>
      </c>
      <c r="L8992" t="str">
        <f>VLOOKUP($J8992,Ref!$D:$H,3,0)</f>
        <v>Silsoe, Pulloxhill and Flitton</v>
      </c>
      <c r="M8992" t="str">
        <f>VLOOKUP($J8992,Ref!$D:$H,4,0)</f>
        <v>Ampthill and Shefford Deanery</v>
      </c>
      <c r="N8992" t="str">
        <f>VLOOKUP($J8992,Ref!$D:$H,5,0)</f>
        <v>Archdeaconry of Bedford</v>
      </c>
      <c r="S8992">
        <v>1600</v>
      </c>
    </row>
    <row r="8993" spans="1:19" x14ac:dyDescent="0.3">
      <c r="A8993">
        <v>2024</v>
      </c>
      <c r="C8993" t="str">
        <f>IF(GETPIVOTDATA("PS % recovery",Sheet4!$B$5,"Parish Name",K8993)&gt;99.949%,"OK","No")</f>
        <v>No</v>
      </c>
      <c r="D8993" t="e">
        <f>VLOOKUP(J8993,'Ref2'!C:E,3,0)</f>
        <v>#N/A</v>
      </c>
      <c r="F8993">
        <v>7</v>
      </c>
      <c r="I8993" t="e">
        <f>VLOOKUP(J8993,Ref!L:M,2,0)</f>
        <v>#N/A</v>
      </c>
      <c r="J8993" t="s">
        <v>1280</v>
      </c>
      <c r="K8993" t="str">
        <f>VLOOKUP($J8993,Ref!$D:$H,2,0)</f>
        <v xml:space="preserve">Southill                                     </v>
      </c>
      <c r="L8993" t="str">
        <f>VLOOKUP($J8993,Ref!$D:$H,3,0)</f>
        <v>Clifton, Haynes and Southill</v>
      </c>
      <c r="M8993" t="str">
        <f>VLOOKUP($J8993,Ref!$D:$H,4,0)</f>
        <v>Ampthill and Shefford Deanery</v>
      </c>
      <c r="N8993" t="str">
        <f>VLOOKUP($J8993,Ref!$D:$H,5,0)</f>
        <v>Archdeaconry of Bedford</v>
      </c>
    </row>
    <row r="8994" spans="1:19" x14ac:dyDescent="0.3">
      <c r="A8994">
        <v>2024</v>
      </c>
      <c r="C8994" t="str">
        <f>IF(GETPIVOTDATA("PS % recovery",Sheet4!$B$5,"Parish Name",K8994)&gt;99.949%,"OK","No")</f>
        <v>OK</v>
      </c>
      <c r="D8994" t="e">
        <f>VLOOKUP(J8994,'Ref2'!C:E,3,0)</f>
        <v>#N/A</v>
      </c>
      <c r="F8994">
        <v>7</v>
      </c>
      <c r="I8994" t="e">
        <f>VLOOKUP(J8994,Ref!L:M,2,0)</f>
        <v>#N/A</v>
      </c>
      <c r="J8994" t="s">
        <v>1235</v>
      </c>
      <c r="K8994" t="str">
        <f>VLOOKUP($J8994,Ref!$D:$H,2,0)</f>
        <v xml:space="preserve">Steppingley                                  </v>
      </c>
      <c r="L8994" t="str">
        <f>VLOOKUP($J8994,Ref!$D:$H,3,0)</f>
        <v>Ampthill with Millbrook and Steppingley</v>
      </c>
      <c r="M8994" t="str">
        <f>VLOOKUP($J8994,Ref!$D:$H,4,0)</f>
        <v>Ampthill and Shefford Deanery</v>
      </c>
      <c r="N8994" t="str">
        <f>VLOOKUP($J8994,Ref!$D:$H,5,0)</f>
        <v>Archdeaconry of Bedford</v>
      </c>
      <c r="S8994">
        <v>0</v>
      </c>
    </row>
    <row r="8995" spans="1:19" x14ac:dyDescent="0.3">
      <c r="A8995">
        <v>2024</v>
      </c>
      <c r="C8995" t="str">
        <f>IF(GETPIVOTDATA("PS % recovery",Sheet4!$B$5,"Parish Name",K8995)&gt;99.949%,"OK","No")</f>
        <v>No</v>
      </c>
      <c r="D8995" t="e">
        <f>VLOOKUP(J8995,'Ref2'!C:E,3,0)</f>
        <v>#N/A</v>
      </c>
      <c r="F8995">
        <v>7</v>
      </c>
      <c r="I8995" t="e">
        <f>VLOOKUP(J8995,Ref!L:M,2,0)</f>
        <v>#N/A</v>
      </c>
      <c r="J8995" t="s">
        <v>835</v>
      </c>
      <c r="K8995" t="str">
        <f>VLOOKUP($J8995,Ref!$D:$H,2,0)</f>
        <v xml:space="preserve">Tingrith                                     </v>
      </c>
      <c r="L8995" t="str">
        <f>VLOOKUP($J8995,Ref!$D:$H,3,0)</f>
        <v>Harlington, Tingrith and Westoning</v>
      </c>
      <c r="M8995" t="str">
        <f>VLOOKUP($J8995,Ref!$D:$H,4,0)</f>
        <v>Ampthill and Shefford Deanery</v>
      </c>
      <c r="N8995" t="str">
        <f>VLOOKUP($J8995,Ref!$D:$H,5,0)</f>
        <v>Archdeaconry of Bedford</v>
      </c>
      <c r="S8995">
        <v>1000</v>
      </c>
    </row>
    <row r="8996" spans="1:19" x14ac:dyDescent="0.3">
      <c r="A8996">
        <v>2024</v>
      </c>
      <c r="C8996" t="str">
        <f>IF(GETPIVOTDATA("PS % recovery",Sheet4!$B$5,"Parish Name",K8996)&gt;99.949%,"OK","No")</f>
        <v>No</v>
      </c>
      <c r="D8996" t="e">
        <f>VLOOKUP(J8996,'Ref2'!C:E,3,0)</f>
        <v>#N/A</v>
      </c>
      <c r="F8996">
        <v>7</v>
      </c>
      <c r="I8996" t="e">
        <f>VLOOKUP(J8996,Ref!L:M,2,0)</f>
        <v>#N/A</v>
      </c>
      <c r="J8996" t="s">
        <v>837</v>
      </c>
      <c r="K8996" t="str">
        <f>VLOOKUP($J8996,Ref!$D:$H,2,0)</f>
        <v xml:space="preserve">Stondon                                      </v>
      </c>
      <c r="L8996" t="str">
        <f>VLOOKUP($J8996,Ref!$D:$H,3,0)</f>
        <v>Gravenhurst, Shillington and Stondon</v>
      </c>
      <c r="M8996" t="str">
        <f>VLOOKUP($J8996,Ref!$D:$H,4,0)</f>
        <v>Ampthill and Shefford Deanery</v>
      </c>
      <c r="N8996" t="str">
        <f>VLOOKUP($J8996,Ref!$D:$H,5,0)</f>
        <v>Archdeaconry of Bedford</v>
      </c>
      <c r="S8996">
        <v>200</v>
      </c>
    </row>
    <row r="8997" spans="1:19" x14ac:dyDescent="0.3">
      <c r="A8997">
        <v>2024</v>
      </c>
      <c r="C8997" t="str">
        <f>IF(GETPIVOTDATA("PS % recovery",Sheet4!$B$5,"Parish Name",K8997)&gt;99.949%,"OK","No")</f>
        <v>OK</v>
      </c>
      <c r="D8997" t="e">
        <f>VLOOKUP(J8997,'Ref2'!C:E,3,0)</f>
        <v>#N/A</v>
      </c>
      <c r="F8997">
        <v>7</v>
      </c>
      <c r="I8997" t="e">
        <f>VLOOKUP(J8997,Ref!L:M,2,0)</f>
        <v>#N/A</v>
      </c>
      <c r="J8997" t="s">
        <v>839</v>
      </c>
      <c r="K8997" t="str">
        <f>VLOOKUP($J8997,Ref!$D:$H,2,0)</f>
        <v xml:space="preserve">Westoning                                    </v>
      </c>
      <c r="L8997" t="str">
        <f>VLOOKUP($J8997,Ref!$D:$H,3,0)</f>
        <v>Harlington, Tingrith and Westoning</v>
      </c>
      <c r="M8997" t="str">
        <f>VLOOKUP($J8997,Ref!$D:$H,4,0)</f>
        <v>Ampthill and Shefford Deanery</v>
      </c>
      <c r="N8997" t="str">
        <f>VLOOKUP($J8997,Ref!$D:$H,5,0)</f>
        <v>Archdeaconry of Bedford</v>
      </c>
      <c r="S8997">
        <v>2602</v>
      </c>
    </row>
    <row r="8998" spans="1:19" x14ac:dyDescent="0.3">
      <c r="A8998">
        <v>2024</v>
      </c>
      <c r="C8998" t="str">
        <f>IF(GETPIVOTDATA("PS % recovery",Sheet4!$B$5,"Parish Name",K8998)&gt;99.949%,"OK","No")</f>
        <v>OK</v>
      </c>
      <c r="D8998" t="e">
        <f>VLOOKUP(J8998,'Ref2'!C:E,3,0)</f>
        <v>#N/A</v>
      </c>
      <c r="F8998">
        <v>7</v>
      </c>
      <c r="I8998" t="e">
        <f>VLOOKUP(J8998,Ref!L:M,2,0)</f>
        <v>#N/A</v>
      </c>
      <c r="J8998" t="s">
        <v>1255</v>
      </c>
      <c r="K8998" t="str">
        <f>VLOOKUP($J8998,Ref!$D:$H,2,0)</f>
        <v xml:space="preserve">Woburn                                       </v>
      </c>
      <c r="L8998" t="str">
        <f>VLOOKUP($J8998,Ref!$D:$H,3,0)</f>
        <v>Woburn with Eversholt, Milton Bryan, Battlesden and Pottesgrove</v>
      </c>
      <c r="M8998" t="str">
        <f>VLOOKUP($J8998,Ref!$D:$H,4,0)</f>
        <v>Ampthill and Shefford Deanery</v>
      </c>
      <c r="N8998" t="str">
        <f>VLOOKUP($J8998,Ref!$D:$H,5,0)</f>
        <v>Archdeaconry of Bedford</v>
      </c>
      <c r="S8998">
        <v>3728</v>
      </c>
    </row>
    <row r="8999" spans="1:19" x14ac:dyDescent="0.3">
      <c r="A8999">
        <v>2024</v>
      </c>
      <c r="C8999" t="str">
        <f>IF(GETPIVOTDATA("PS % recovery",Sheet4!$B$5,"Parish Name",K8999)&gt;99.949%,"OK","No")</f>
        <v>No</v>
      </c>
      <c r="D8999" t="e">
        <f>VLOOKUP(J8999,'Ref2'!C:E,3,0)</f>
        <v>#N/A</v>
      </c>
      <c r="F8999">
        <v>7</v>
      </c>
      <c r="I8999" t="e">
        <f>VLOOKUP(J8999,Ref!L:M,2,0)</f>
        <v>#N/A</v>
      </c>
      <c r="J8999" t="s">
        <v>1270</v>
      </c>
      <c r="K8999" t="str">
        <f>VLOOKUP($J8999,Ref!$D:$H,2,0)</f>
        <v xml:space="preserve">Woburn Sands                                 </v>
      </c>
      <c r="L8999" t="str">
        <f>VLOOKUP($J8999,Ref!$D:$H,3,0)</f>
        <v>Woburn Sands</v>
      </c>
      <c r="M8999" t="str">
        <f>VLOOKUP($J8999,Ref!$D:$H,4,0)</f>
        <v>Ampthill and Shefford Deanery</v>
      </c>
      <c r="N8999" t="str">
        <f>VLOOKUP($J8999,Ref!$D:$H,5,0)</f>
        <v>Archdeaconry of Bedford</v>
      </c>
      <c r="S8999">
        <v>20589</v>
      </c>
    </row>
    <row r="9000" spans="1:19" x14ac:dyDescent="0.3">
      <c r="A9000">
        <v>2024</v>
      </c>
      <c r="C9000" t="str">
        <f>IF(GETPIVOTDATA("PS % recovery",Sheet4!$B$5,"Parish Name",K9000)&gt;99.949%,"OK","No")</f>
        <v>No</v>
      </c>
      <c r="D9000" t="e">
        <f>VLOOKUP(J9000,'Ref2'!C:E,3,0)</f>
        <v>#N/A</v>
      </c>
      <c r="F9000">
        <v>7</v>
      </c>
      <c r="I9000" t="e">
        <f>VLOOKUP(J9000,Ref!L:M,2,0)</f>
        <v>#N/A</v>
      </c>
      <c r="J9000" t="s">
        <v>1293</v>
      </c>
      <c r="K9000" t="str">
        <f>VLOOKUP($J9000,Ref!$D:$H,2,0)</f>
        <v xml:space="preserve">Bedford, All Saints                          </v>
      </c>
      <c r="L9000" t="str">
        <f>VLOOKUP($J9000,Ref!$D:$H,3,0)</f>
        <v>Bedford, All Saints</v>
      </c>
      <c r="M9000" t="str">
        <f>VLOOKUP($J9000,Ref!$D:$H,4,0)</f>
        <v>Bedford Deanery</v>
      </c>
      <c r="N9000" t="str">
        <f>VLOOKUP($J9000,Ref!$D:$H,5,0)</f>
        <v>Archdeaconry of Bedford</v>
      </c>
      <c r="S9000">
        <v>2206.17</v>
      </c>
    </row>
    <row r="9001" spans="1:19" x14ac:dyDescent="0.3">
      <c r="A9001">
        <v>2024</v>
      </c>
      <c r="C9001" t="str">
        <f>IF(GETPIVOTDATA("PS % recovery",Sheet4!$B$5,"Parish Name",K9001)&gt;99.949%,"OK","No")</f>
        <v>OK</v>
      </c>
      <c r="D9001" t="e">
        <f>VLOOKUP(J9001,'Ref2'!C:E,3,0)</f>
        <v>#N/A</v>
      </c>
      <c r="F9001">
        <v>7</v>
      </c>
      <c r="I9001" t="str">
        <f>VLOOKUP(J9001,Ref!L:M,2,0)</f>
        <v>Yes</v>
      </c>
      <c r="J9001" t="s">
        <v>1295</v>
      </c>
      <c r="K9001" t="str">
        <f>VLOOKUP($J9001,Ref!$D:$H,2,0)</f>
        <v xml:space="preserve">Bedford, Christ Church                       </v>
      </c>
      <c r="L9001" t="str">
        <f>VLOOKUP($J9001,Ref!$D:$H,3,0)</f>
        <v>Bedford, Christ Church</v>
      </c>
      <c r="M9001" t="str">
        <f>VLOOKUP($J9001,Ref!$D:$H,4,0)</f>
        <v>Bedford Deanery</v>
      </c>
      <c r="N9001" t="str">
        <f>VLOOKUP($J9001,Ref!$D:$H,5,0)</f>
        <v>Archdeaconry of Bedford</v>
      </c>
      <c r="S9001">
        <v>12839</v>
      </c>
    </row>
    <row r="9002" spans="1:19" x14ac:dyDescent="0.3">
      <c r="A9002">
        <v>2024</v>
      </c>
      <c r="C9002" t="str">
        <f>IF(GETPIVOTDATA("PS % recovery",Sheet4!$B$5,"Parish Name",K9002)&gt;99.949%,"OK","No")</f>
        <v>OK</v>
      </c>
      <c r="D9002" t="e">
        <f>VLOOKUP(J9002,'Ref2'!C:E,3,0)</f>
        <v>#N/A</v>
      </c>
      <c r="F9002">
        <v>7</v>
      </c>
      <c r="I9002" t="e">
        <f>VLOOKUP(J9002,Ref!L:M,2,0)</f>
        <v>#N/A</v>
      </c>
      <c r="J9002" t="s">
        <v>1297</v>
      </c>
      <c r="K9002" t="str">
        <f>VLOOKUP($J9002,Ref!$D:$H,2,0)</f>
        <v xml:space="preserve">Bedford, St Andrew                           </v>
      </c>
      <c r="L9002" t="str">
        <f>VLOOKUP($J9002,Ref!$D:$H,3,0)</f>
        <v>Bedford, St Andrew</v>
      </c>
      <c r="M9002" t="str">
        <f>VLOOKUP($J9002,Ref!$D:$H,4,0)</f>
        <v>Bedford Deanery</v>
      </c>
      <c r="N9002" t="str">
        <f>VLOOKUP($J9002,Ref!$D:$H,5,0)</f>
        <v>Archdeaconry of Bedford</v>
      </c>
      <c r="S9002">
        <v>11157</v>
      </c>
    </row>
    <row r="9003" spans="1:19" x14ac:dyDescent="0.3">
      <c r="A9003">
        <v>2024</v>
      </c>
      <c r="C9003" t="str">
        <f>IF(GETPIVOTDATA("PS % recovery",Sheet4!$B$5,"Parish Name",K9003)&gt;99.949%,"OK","No")</f>
        <v>OK</v>
      </c>
      <c r="D9003" t="e">
        <f>VLOOKUP(J9003,'Ref2'!C:E,3,0)</f>
        <v>#N/A</v>
      </c>
      <c r="F9003">
        <v>7</v>
      </c>
      <c r="I9003" t="e">
        <f>VLOOKUP(J9003,Ref!L:M,2,0)</f>
        <v>#N/A</v>
      </c>
      <c r="J9003" t="s">
        <v>1299</v>
      </c>
      <c r="K9003" t="str">
        <f>VLOOKUP($J9003,Ref!$D:$H,2,0)</f>
        <v xml:space="preserve">Bedford, St John and St Leonard              </v>
      </c>
      <c r="L9003" t="str">
        <f>VLOOKUP($J9003,Ref!$D:$H,3,0)</f>
        <v>Bedford, St John and St Leonard</v>
      </c>
      <c r="M9003" t="str">
        <f>VLOOKUP($J9003,Ref!$D:$H,4,0)</f>
        <v>Bedford Deanery</v>
      </c>
      <c r="N9003" t="str">
        <f>VLOOKUP($J9003,Ref!$D:$H,5,0)</f>
        <v>Archdeaconry of Bedford</v>
      </c>
      <c r="S9003">
        <v>5056</v>
      </c>
    </row>
    <row r="9004" spans="1:19" x14ac:dyDescent="0.3">
      <c r="A9004">
        <v>2024</v>
      </c>
      <c r="C9004" t="str">
        <f>IF(GETPIVOTDATA("PS % recovery",Sheet4!$B$5,"Parish Name",K9004)&gt;99.949%,"OK","No")</f>
        <v>OK</v>
      </c>
      <c r="D9004" t="e">
        <f>VLOOKUP(J9004,'Ref2'!C:E,3,0)</f>
        <v>#N/A</v>
      </c>
      <c r="F9004">
        <v>7</v>
      </c>
      <c r="I9004" t="e">
        <f>VLOOKUP(J9004,Ref!L:M,2,0)</f>
        <v>#N/A</v>
      </c>
      <c r="J9004" t="s">
        <v>1315</v>
      </c>
      <c r="K9004" t="str">
        <f>VLOOKUP($J9004,Ref!$D:$H,2,0)</f>
        <v xml:space="preserve">Bedford, St Mark                             </v>
      </c>
      <c r="L9004" t="str">
        <f>VLOOKUP($J9004,Ref!$D:$H,3,0)</f>
        <v>Bedford, St Mark</v>
      </c>
      <c r="M9004" t="str">
        <f>VLOOKUP($J9004,Ref!$D:$H,4,0)</f>
        <v>Bedford Deanery</v>
      </c>
      <c r="N9004" t="str">
        <f>VLOOKUP($J9004,Ref!$D:$H,5,0)</f>
        <v>Archdeaconry of Bedford</v>
      </c>
      <c r="S9004">
        <v>6073.33</v>
      </c>
    </row>
    <row r="9005" spans="1:19" x14ac:dyDescent="0.3">
      <c r="A9005">
        <v>2024</v>
      </c>
      <c r="C9005" t="str">
        <f>IF(GETPIVOTDATA("PS % recovery",Sheet4!$B$5,"Parish Name",K9005)&gt;99.949%,"OK","No")</f>
        <v>No</v>
      </c>
      <c r="D9005" t="e">
        <f>VLOOKUP(J9005,'Ref2'!C:E,3,0)</f>
        <v>#N/A</v>
      </c>
      <c r="F9005">
        <v>7</v>
      </c>
      <c r="I9005" t="e">
        <f>VLOOKUP(J9005,Ref!L:M,2,0)</f>
        <v>#N/A</v>
      </c>
      <c r="J9005" t="s">
        <v>1301</v>
      </c>
      <c r="K9005" t="str">
        <f>VLOOKUP($J9005,Ref!$D:$H,2,0)</f>
        <v xml:space="preserve">Bedford, St Martin                           </v>
      </c>
      <c r="L9005" t="str">
        <f>VLOOKUP($J9005,Ref!$D:$H,3,0)</f>
        <v>Bedford, St Martin</v>
      </c>
      <c r="M9005" t="str">
        <f>VLOOKUP($J9005,Ref!$D:$H,4,0)</f>
        <v>Bedford Deanery</v>
      </c>
      <c r="N9005" t="str">
        <f>VLOOKUP($J9005,Ref!$D:$H,5,0)</f>
        <v>Archdeaconry of Bedford</v>
      </c>
      <c r="S9005">
        <v>900</v>
      </c>
    </row>
    <row r="9006" spans="1:19" x14ac:dyDescent="0.3">
      <c r="A9006">
        <v>2024</v>
      </c>
      <c r="C9006" t="str">
        <f>IF(GETPIVOTDATA("PS % recovery",Sheet4!$B$5,"Parish Name",K9006)&gt;99.949%,"OK","No")</f>
        <v>No</v>
      </c>
      <c r="D9006" t="e">
        <f>VLOOKUP(J9006,'Ref2'!C:E,3,0)</f>
        <v>#N/A</v>
      </c>
      <c r="F9006">
        <v>7</v>
      </c>
      <c r="I9006" t="e">
        <f>VLOOKUP(J9006,Ref!L:M,2,0)</f>
        <v>#N/A</v>
      </c>
      <c r="J9006" t="s">
        <v>1323</v>
      </c>
      <c r="K9006" t="str">
        <f>VLOOKUP($J9006,Ref!$D:$H,2,0)</f>
        <v xml:space="preserve">Bedford, St Michael and All Angels           </v>
      </c>
      <c r="L9006" t="str">
        <f>VLOOKUP($J9006,Ref!$D:$H,3,0)</f>
        <v>Elstow Team Ministry</v>
      </c>
      <c r="M9006" t="str">
        <f>VLOOKUP($J9006,Ref!$D:$H,4,0)</f>
        <v>Bedford Deanery</v>
      </c>
      <c r="N9006" t="str">
        <f>VLOOKUP($J9006,Ref!$D:$H,5,0)</f>
        <v>Archdeaconry of Bedford</v>
      </c>
      <c r="S9006">
        <v>250</v>
      </c>
    </row>
    <row r="9007" spans="1:19" x14ac:dyDescent="0.3">
      <c r="A9007">
        <v>2024</v>
      </c>
      <c r="C9007" t="str">
        <f>IF(GETPIVOTDATA("PS % recovery",Sheet4!$B$5,"Parish Name",K9007)&gt;99.949%,"OK","No")</f>
        <v>No</v>
      </c>
      <c r="D9007" t="e">
        <f>VLOOKUP(J9007,'Ref2'!C:E,3,0)</f>
        <v>#N/A</v>
      </c>
      <c r="F9007">
        <v>7</v>
      </c>
      <c r="I9007" t="e">
        <f>VLOOKUP(J9007,Ref!L:M,2,0)</f>
        <v>#N/A</v>
      </c>
      <c r="J9007" t="s">
        <v>1303</v>
      </c>
      <c r="K9007" t="str">
        <f>VLOOKUP($J9007,Ref!$D:$H,2,0)</f>
        <v xml:space="preserve">Bedford, St Paul                             </v>
      </c>
      <c r="L9007" t="str">
        <f>VLOOKUP($J9007,Ref!$D:$H,3,0)</f>
        <v>Bedford, St Paul</v>
      </c>
      <c r="M9007" t="str">
        <f>VLOOKUP($J9007,Ref!$D:$H,4,0)</f>
        <v>Bedford Deanery</v>
      </c>
      <c r="N9007" t="str">
        <f>VLOOKUP($J9007,Ref!$D:$H,5,0)</f>
        <v>Archdeaconry of Bedford</v>
      </c>
      <c r="S9007">
        <v>4000</v>
      </c>
    </row>
    <row r="9008" spans="1:19" x14ac:dyDescent="0.3">
      <c r="A9008">
        <v>2024</v>
      </c>
      <c r="C9008" t="str">
        <f>IF(GETPIVOTDATA("PS % recovery",Sheet4!$B$5,"Parish Name",K9008)&gt;99.949%,"OK","No")</f>
        <v>No</v>
      </c>
      <c r="D9008" t="e">
        <f>VLOOKUP(J9008,'Ref2'!C:E,3,0)</f>
        <v>#N/A</v>
      </c>
      <c r="F9008">
        <v>7</v>
      </c>
      <c r="I9008" t="e">
        <f>VLOOKUP(J9008,Ref!L:M,2,0)</f>
        <v>#N/A</v>
      </c>
      <c r="J9008" t="s">
        <v>1305</v>
      </c>
      <c r="K9008" t="str">
        <f>VLOOKUP($J9008,Ref!$D:$H,2,0)</f>
        <v xml:space="preserve">Bedford, St Peter de Merton with St Cuthbert </v>
      </c>
      <c r="L9008" t="str">
        <f>VLOOKUP($J9008,Ref!$D:$H,3,0)</f>
        <v>Bedford, St Peter de Merton with St Cuthbert</v>
      </c>
      <c r="M9008" t="str">
        <f>VLOOKUP($J9008,Ref!$D:$H,4,0)</f>
        <v>Bedford Deanery</v>
      </c>
      <c r="N9008" t="str">
        <f>VLOOKUP($J9008,Ref!$D:$H,5,0)</f>
        <v>Archdeaconry of Bedford</v>
      </c>
      <c r="S9008">
        <v>500</v>
      </c>
    </row>
    <row r="9009" spans="1:19" x14ac:dyDescent="0.3">
      <c r="A9009">
        <v>2024</v>
      </c>
      <c r="C9009" t="str">
        <f>IF(GETPIVOTDATA("PS % recovery",Sheet4!$B$5,"Parish Name",K9009)&gt;99.949%,"OK","No")</f>
        <v>OK</v>
      </c>
      <c r="D9009" t="e">
        <f>VLOOKUP(J9009,'Ref2'!C:E,3,0)</f>
        <v>#N/A</v>
      </c>
      <c r="F9009">
        <v>7</v>
      </c>
      <c r="I9009" t="e">
        <f>VLOOKUP(J9009,Ref!L:M,2,0)</f>
        <v>#N/A</v>
      </c>
      <c r="J9009" t="s">
        <v>1307</v>
      </c>
      <c r="K9009" t="str">
        <f>VLOOKUP($J9009,Ref!$D:$H,2,0)</f>
        <v xml:space="preserve">Biddenham                                    </v>
      </c>
      <c r="L9009" t="str">
        <f>VLOOKUP($J9009,Ref!$D:$H,3,0)</f>
        <v>Biddenham</v>
      </c>
      <c r="M9009" t="str">
        <f>VLOOKUP($J9009,Ref!$D:$H,4,0)</f>
        <v>Bedford Deanery</v>
      </c>
      <c r="N9009" t="str">
        <f>VLOOKUP($J9009,Ref!$D:$H,5,0)</f>
        <v>Archdeaconry of Bedford</v>
      </c>
      <c r="S9009">
        <v>3580</v>
      </c>
    </row>
    <row r="9010" spans="1:19" x14ac:dyDescent="0.3">
      <c r="A9010">
        <v>2024</v>
      </c>
      <c r="C9010" t="str">
        <f>IF(GETPIVOTDATA("PS % recovery",Sheet4!$B$5,"Parish Name",K9010)&gt;99.949%,"OK","No")</f>
        <v>No</v>
      </c>
      <c r="D9010" t="e">
        <f>VLOOKUP(J9010,'Ref2'!C:E,3,0)</f>
        <v>#N/A</v>
      </c>
      <c r="F9010">
        <v>7</v>
      </c>
      <c r="I9010" t="e">
        <f>VLOOKUP(J9010,Ref!L:M,2,0)</f>
        <v>#N/A</v>
      </c>
      <c r="J9010" t="s">
        <v>1319</v>
      </c>
      <c r="K9010" t="str">
        <f>VLOOKUP($J9010,Ref!$D:$H,2,0)</f>
        <v xml:space="preserve">Cardington                                   </v>
      </c>
      <c r="L9010" t="str">
        <f>VLOOKUP($J9010,Ref!$D:$H,3,0)</f>
        <v>Elstow Team Ministry</v>
      </c>
      <c r="M9010" t="str">
        <f>VLOOKUP($J9010,Ref!$D:$H,4,0)</f>
        <v>Bedford Deanery</v>
      </c>
      <c r="N9010" t="str">
        <f>VLOOKUP($J9010,Ref!$D:$H,5,0)</f>
        <v>Archdeaconry of Bedford</v>
      </c>
      <c r="S9010">
        <v>0</v>
      </c>
    </row>
    <row r="9011" spans="1:19" x14ac:dyDescent="0.3">
      <c r="A9011">
        <v>2024</v>
      </c>
      <c r="C9011" t="str">
        <f>IF(GETPIVOTDATA("PS % recovery",Sheet4!$B$5,"Parish Name",K9011)&gt;99.949%,"OK","No")</f>
        <v>No</v>
      </c>
      <c r="D9011" t="str">
        <f>VLOOKUP(J9011,'Ref2'!C:E,3,0)</f>
        <v>LLF</v>
      </c>
      <c r="F9011">
        <v>7</v>
      </c>
      <c r="I9011" t="str">
        <f>VLOOKUP(J9011,Ref!L:M,2,0)</f>
        <v>Yes</v>
      </c>
      <c r="J9011" t="s">
        <v>1321</v>
      </c>
      <c r="K9011" t="str">
        <f>VLOOKUP($J9011,Ref!$D:$H,2,0)</f>
        <v xml:space="preserve">Cranfield                                    </v>
      </c>
      <c r="L9011" t="str">
        <f>VLOOKUP($J9011,Ref!$D:$H,3,0)</f>
        <v>Cranfield and Hulcote with Salford</v>
      </c>
      <c r="M9011" t="str">
        <f>VLOOKUP($J9011,Ref!$D:$H,4,0)</f>
        <v>Bedford Deanery</v>
      </c>
      <c r="N9011" t="str">
        <f>VLOOKUP($J9011,Ref!$D:$H,5,0)</f>
        <v>Archdeaconry of Bedford</v>
      </c>
      <c r="S9011">
        <v>4223</v>
      </c>
    </row>
    <row r="9012" spans="1:19" x14ac:dyDescent="0.3">
      <c r="A9012">
        <v>2024</v>
      </c>
      <c r="C9012" t="str">
        <f>IF(GETPIVOTDATA("PS % recovery",Sheet4!$B$5,"Parish Name",K9012)&gt;99.949%,"OK","No")</f>
        <v>No</v>
      </c>
      <c r="D9012" t="e">
        <f>VLOOKUP(J9012,'Ref2'!C:E,3,0)</f>
        <v>#N/A</v>
      </c>
      <c r="F9012">
        <v>7</v>
      </c>
      <c r="I9012" t="e">
        <f>VLOOKUP(J9012,Ref!L:M,2,0)</f>
        <v>#N/A</v>
      </c>
      <c r="J9012" t="s">
        <v>1327</v>
      </c>
      <c r="K9012" t="str">
        <f>VLOOKUP($J9012,Ref!$D:$H,2,0)</f>
        <v xml:space="preserve">Elstow                                       </v>
      </c>
      <c r="L9012" t="str">
        <f>VLOOKUP($J9012,Ref!$D:$H,3,0)</f>
        <v>Elstow Team Ministry</v>
      </c>
      <c r="M9012" t="str">
        <f>VLOOKUP($J9012,Ref!$D:$H,4,0)</f>
        <v>Bedford Deanery</v>
      </c>
      <c r="N9012" t="str">
        <f>VLOOKUP($J9012,Ref!$D:$H,5,0)</f>
        <v>Archdeaconry of Bedford</v>
      </c>
      <c r="S9012">
        <v>0</v>
      </c>
    </row>
    <row r="9013" spans="1:19" x14ac:dyDescent="0.3">
      <c r="A9013">
        <v>2024</v>
      </c>
      <c r="C9013" t="str">
        <f>IF(GETPIVOTDATA("PS % recovery",Sheet4!$B$5,"Parish Name",K9013)&gt;99.949%,"OK","No")</f>
        <v>OK</v>
      </c>
      <c r="D9013" t="e">
        <f>VLOOKUP(J9013,'Ref2'!C:E,3,0)</f>
        <v>#N/A</v>
      </c>
      <c r="F9013">
        <v>7</v>
      </c>
      <c r="I9013" t="e">
        <f>VLOOKUP(J9013,Ref!L:M,2,0)</f>
        <v>#N/A</v>
      </c>
      <c r="J9013" t="s">
        <v>1311</v>
      </c>
      <c r="K9013" t="str">
        <f>VLOOKUP($J9013,Ref!$D:$H,2,0)</f>
        <v xml:space="preserve">Goldington                                   </v>
      </c>
      <c r="L9013" t="str">
        <f>VLOOKUP($J9013,Ref!$D:$H,3,0)</f>
        <v>Goldington</v>
      </c>
      <c r="M9013" t="str">
        <f>VLOOKUP($J9013,Ref!$D:$H,4,0)</f>
        <v>Bedford Deanery</v>
      </c>
      <c r="N9013" t="str">
        <f>VLOOKUP($J9013,Ref!$D:$H,5,0)</f>
        <v>Archdeaconry of Bedford</v>
      </c>
      <c r="S9013">
        <v>5294</v>
      </c>
    </row>
    <row r="9014" spans="1:19" x14ac:dyDescent="0.3">
      <c r="A9014">
        <v>2024</v>
      </c>
      <c r="C9014" t="str">
        <f>IF(GETPIVOTDATA("PS % recovery",Sheet4!$B$5,"Parish Name",K9014)&gt;99.949%,"OK","No")</f>
        <v>No</v>
      </c>
      <c r="D9014" t="e">
        <f>VLOOKUP(J9014,'Ref2'!C:E,3,0)</f>
        <v>#N/A</v>
      </c>
      <c r="F9014">
        <v>7</v>
      </c>
      <c r="I9014" t="e">
        <f>VLOOKUP(J9014,Ref!L:M,2,0)</f>
        <v>#N/A</v>
      </c>
      <c r="J9014" t="s">
        <v>1325</v>
      </c>
      <c r="K9014" t="str">
        <f>VLOOKUP($J9014,Ref!$D:$H,2,0)</f>
        <v xml:space="preserve">Hulcote with Salford                         </v>
      </c>
      <c r="L9014" t="str">
        <f>VLOOKUP($J9014,Ref!$D:$H,3,0)</f>
        <v>Cranfield and Hulcote with Salford</v>
      </c>
      <c r="M9014" t="str">
        <f>VLOOKUP($J9014,Ref!$D:$H,4,0)</f>
        <v>Bedford Deanery</v>
      </c>
      <c r="N9014" t="str">
        <f>VLOOKUP($J9014,Ref!$D:$H,5,0)</f>
        <v>Archdeaconry of Bedford</v>
      </c>
      <c r="S9014">
        <v>500</v>
      </c>
    </row>
    <row r="9015" spans="1:19" x14ac:dyDescent="0.3">
      <c r="A9015">
        <v>2024</v>
      </c>
      <c r="C9015" t="str">
        <f>IF(GETPIVOTDATA("PS % recovery",Sheet4!$B$5,"Parish Name",K9015)&gt;99.949%,"OK","No")</f>
        <v>No</v>
      </c>
      <c r="D9015" t="e">
        <f>VLOOKUP(J9015,'Ref2'!C:E,3,0)</f>
        <v>#N/A</v>
      </c>
      <c r="F9015">
        <v>7</v>
      </c>
      <c r="I9015" t="e">
        <f>VLOOKUP(J9015,Ref!L:M,2,0)</f>
        <v>#N/A</v>
      </c>
      <c r="J9015" t="s">
        <v>1329</v>
      </c>
      <c r="K9015" t="str">
        <f>VLOOKUP($J9015,Ref!$D:$H,2,0)</f>
        <v xml:space="preserve">Houghton Conquest                            </v>
      </c>
      <c r="L9015" t="str">
        <f>VLOOKUP($J9015,Ref!$D:$H,3,0)</f>
        <v>Elstow Team Ministry</v>
      </c>
      <c r="M9015" t="str">
        <f>VLOOKUP($J9015,Ref!$D:$H,4,0)</f>
        <v>Bedford Deanery</v>
      </c>
      <c r="N9015" t="str">
        <f>VLOOKUP($J9015,Ref!$D:$H,5,0)</f>
        <v>Archdeaconry of Bedford</v>
      </c>
      <c r="S9015">
        <v>500</v>
      </c>
    </row>
    <row r="9016" spans="1:19" x14ac:dyDescent="0.3">
      <c r="A9016">
        <v>2024</v>
      </c>
      <c r="C9016" t="str">
        <f>IF(GETPIVOTDATA("PS % recovery",Sheet4!$B$5,"Parish Name",K9016)&gt;99.949%,"OK","No")</f>
        <v>No</v>
      </c>
      <c r="D9016" t="e">
        <f>VLOOKUP(J9016,'Ref2'!C:E,3,0)</f>
        <v>#N/A</v>
      </c>
      <c r="F9016">
        <v>7</v>
      </c>
      <c r="I9016" t="e">
        <f>VLOOKUP(J9016,Ref!L:M,2,0)</f>
        <v>#N/A</v>
      </c>
      <c r="J9016" t="s">
        <v>1309</v>
      </c>
      <c r="K9016" t="str">
        <f>VLOOKUP($J9016,Ref!$D:$H,2,0)</f>
        <v xml:space="preserve">Kempston                                     </v>
      </c>
      <c r="L9016" t="str">
        <f>VLOOKUP($J9016,Ref!$D:$H,3,0)</f>
        <v>Kempston</v>
      </c>
      <c r="M9016" t="str">
        <f>VLOOKUP($J9016,Ref!$D:$H,4,0)</f>
        <v>Bedford Deanery</v>
      </c>
      <c r="N9016" t="str">
        <f>VLOOKUP($J9016,Ref!$D:$H,5,0)</f>
        <v>Archdeaconry of Bedford</v>
      </c>
      <c r="S9016">
        <v>500</v>
      </c>
    </row>
    <row r="9017" spans="1:19" x14ac:dyDescent="0.3">
      <c r="A9017">
        <v>2024</v>
      </c>
      <c r="C9017" t="str">
        <f>IF(GETPIVOTDATA("PS % recovery",Sheet4!$B$5,"Parish Name",K9017)&gt;99.949%,"OK","No")</f>
        <v>No</v>
      </c>
      <c r="D9017" t="e">
        <f>VLOOKUP(J9017,'Ref2'!C:E,3,0)</f>
        <v>#N/A</v>
      </c>
      <c r="F9017">
        <v>7</v>
      </c>
      <c r="I9017" t="e">
        <f>VLOOKUP(J9017,Ref!L:M,2,0)</f>
        <v>#N/A</v>
      </c>
      <c r="J9017" t="s">
        <v>1313</v>
      </c>
      <c r="K9017" t="str">
        <f>VLOOKUP($J9017,Ref!$D:$H,2,0)</f>
        <v xml:space="preserve">Kempston, The Church of the Transfiguration  </v>
      </c>
      <c r="L9017" t="str">
        <f>VLOOKUP($J9017,Ref!$D:$H,3,0)</f>
        <v>Kempston, The Church of the Transfiguration</v>
      </c>
      <c r="M9017" t="str">
        <f>VLOOKUP($J9017,Ref!$D:$H,4,0)</f>
        <v>Bedford Deanery</v>
      </c>
      <c r="N9017" t="str">
        <f>VLOOKUP($J9017,Ref!$D:$H,5,0)</f>
        <v>Archdeaconry of Bedford</v>
      </c>
      <c r="S9017">
        <v>1500</v>
      </c>
    </row>
    <row r="9018" spans="1:19" x14ac:dyDescent="0.3">
      <c r="A9018">
        <v>2024</v>
      </c>
      <c r="C9018" t="str">
        <f>IF(GETPIVOTDATA("PS % recovery",Sheet4!$B$5,"Parish Name",K9018)&gt;99.949%,"OK","No")</f>
        <v>OK</v>
      </c>
      <c r="D9018" t="e">
        <f>VLOOKUP(J9018,'Ref2'!C:E,3,0)</f>
        <v>#N/A</v>
      </c>
      <c r="F9018">
        <v>7</v>
      </c>
      <c r="I9018" t="e">
        <f>VLOOKUP(J9018,Ref!L:M,2,0)</f>
        <v>#N/A</v>
      </c>
      <c r="J9018" t="s">
        <v>1333</v>
      </c>
      <c r="K9018" t="str">
        <f>VLOOKUP($J9018,Ref!$D:$H,2,0)</f>
        <v xml:space="preserve">Marston Morteyne with Lidlington             </v>
      </c>
      <c r="L9018" t="str">
        <f>VLOOKUP($J9018,Ref!$D:$H,3,0)</f>
        <v>Marston Morteyne with Lidlington</v>
      </c>
      <c r="M9018" t="str">
        <f>VLOOKUP($J9018,Ref!$D:$H,4,0)</f>
        <v>Bedford Deanery</v>
      </c>
      <c r="N9018" t="str">
        <f>VLOOKUP($J9018,Ref!$D:$H,5,0)</f>
        <v>Archdeaconry of Bedford</v>
      </c>
      <c r="S9018">
        <v>2359.7600000000002</v>
      </c>
    </row>
    <row r="9019" spans="1:19" x14ac:dyDescent="0.3">
      <c r="A9019">
        <v>2024</v>
      </c>
      <c r="C9019" t="str">
        <f>IF(GETPIVOTDATA("PS % recovery",Sheet4!$B$5,"Parish Name",K9019)&gt;99.949%,"OK","No")</f>
        <v>OK</v>
      </c>
      <c r="D9019" t="e">
        <f>VLOOKUP(J9019,'Ref2'!C:E,3,0)</f>
        <v>#N/A</v>
      </c>
      <c r="F9019">
        <v>7</v>
      </c>
      <c r="I9019" t="e">
        <f>VLOOKUP(J9019,Ref!L:M,2,0)</f>
        <v>#N/A</v>
      </c>
      <c r="J9019" t="s">
        <v>1317</v>
      </c>
      <c r="K9019" t="str">
        <f>VLOOKUP($J9019,Ref!$D:$H,2,0)</f>
        <v xml:space="preserve">Renhold                                      </v>
      </c>
      <c r="L9019" t="str">
        <f>VLOOKUP($J9019,Ref!$D:$H,3,0)</f>
        <v>Renhold</v>
      </c>
      <c r="M9019" t="str">
        <f>VLOOKUP($J9019,Ref!$D:$H,4,0)</f>
        <v>Bedford Deanery</v>
      </c>
      <c r="N9019" t="str">
        <f>VLOOKUP($J9019,Ref!$D:$H,5,0)</f>
        <v>Archdeaconry of Bedford</v>
      </c>
      <c r="S9019">
        <v>7736</v>
      </c>
    </row>
    <row r="9020" spans="1:19" x14ac:dyDescent="0.3">
      <c r="A9020">
        <v>2024</v>
      </c>
      <c r="C9020" t="str">
        <f>IF(GETPIVOTDATA("PS % recovery",Sheet4!$B$5,"Parish Name",K9020)&gt;99.949%,"OK","No")</f>
        <v>No</v>
      </c>
      <c r="D9020" t="e">
        <f>VLOOKUP(J9020,'Ref2'!C:E,3,0)</f>
        <v>#N/A</v>
      </c>
      <c r="F9020">
        <v>7</v>
      </c>
      <c r="I9020" t="e">
        <f>VLOOKUP(J9020,Ref!L:M,2,0)</f>
        <v>#N/A</v>
      </c>
      <c r="J9020" t="s">
        <v>1331</v>
      </c>
      <c r="K9020" t="str">
        <f>VLOOKUP($J9020,Ref!$D:$H,2,0)</f>
        <v xml:space="preserve">Wilshamstead                                 </v>
      </c>
      <c r="L9020" t="str">
        <f>VLOOKUP($J9020,Ref!$D:$H,3,0)</f>
        <v>Elstow Team Ministry</v>
      </c>
      <c r="M9020" t="str">
        <f>VLOOKUP($J9020,Ref!$D:$H,4,0)</f>
        <v>Bedford Deanery</v>
      </c>
      <c r="N9020" t="str">
        <f>VLOOKUP($J9020,Ref!$D:$H,5,0)</f>
        <v>Archdeaconry of Bedford</v>
      </c>
      <c r="S9020">
        <v>2000</v>
      </c>
    </row>
    <row r="9021" spans="1:19" x14ac:dyDescent="0.3">
      <c r="A9021">
        <v>2024</v>
      </c>
      <c r="C9021" t="str">
        <f>IF(GETPIVOTDATA("PS % recovery",Sheet4!$B$5,"Parish Name",K9021)&gt;99.949%,"OK","No")</f>
        <v>OK</v>
      </c>
      <c r="D9021" t="str">
        <f>VLOOKUP(J9021,'Ref2'!C:E,3,0)</f>
        <v>LLF</v>
      </c>
      <c r="F9021">
        <v>7</v>
      </c>
      <c r="I9021" t="e">
        <f>VLOOKUP(J9021,Ref!L:M,2,0)</f>
        <v>#N/A</v>
      </c>
      <c r="J9021" t="s">
        <v>1335</v>
      </c>
      <c r="K9021" t="str">
        <f>VLOOKUP($J9021,Ref!$D:$H,2,0)</f>
        <v xml:space="preserve">Wootton                                      </v>
      </c>
      <c r="L9021" t="str">
        <f>VLOOKUP($J9021,Ref!$D:$H,3,0)</f>
        <v>Wootton</v>
      </c>
      <c r="M9021" t="str">
        <f>VLOOKUP($J9021,Ref!$D:$H,4,0)</f>
        <v>Bedford Deanery</v>
      </c>
      <c r="N9021" t="str">
        <f>VLOOKUP($J9021,Ref!$D:$H,5,0)</f>
        <v>Archdeaconry of Bedford</v>
      </c>
      <c r="S9021">
        <v>5000</v>
      </c>
    </row>
    <row r="9022" spans="1:19" x14ac:dyDescent="0.3">
      <c r="A9022">
        <v>2024</v>
      </c>
      <c r="C9022" t="str">
        <f>IF(GETPIVOTDATA("PS % recovery",Sheet4!$B$5,"Parish Name",K9022)&gt;99.949%,"OK","No")</f>
        <v>OK</v>
      </c>
      <c r="D9022" t="e">
        <f>VLOOKUP(J9022,'Ref2'!C:E,3,0)</f>
        <v>#N/A</v>
      </c>
      <c r="F9022">
        <v>7</v>
      </c>
      <c r="I9022" t="e">
        <f>VLOOKUP(J9022,Ref!L:M,2,0)</f>
        <v>#N/A</v>
      </c>
      <c r="J9022" t="s">
        <v>1337</v>
      </c>
      <c r="K9022" t="str">
        <f>VLOOKUP($J9022,Ref!$D:$H,2,0)</f>
        <v xml:space="preserve">Biggleswade                                  </v>
      </c>
      <c r="L9022" t="str">
        <f>VLOOKUP($J9022,Ref!$D:$H,3,0)</f>
        <v>Biggleswade</v>
      </c>
      <c r="M9022" t="str">
        <f>VLOOKUP($J9022,Ref!$D:$H,4,0)</f>
        <v xml:space="preserve">Biggleswade Deanery </v>
      </c>
      <c r="N9022" t="str">
        <f>VLOOKUP($J9022,Ref!$D:$H,5,0)</f>
        <v>Archdeaconry of Bedford</v>
      </c>
      <c r="S9022">
        <v>6404</v>
      </c>
    </row>
    <row r="9023" spans="1:19" x14ac:dyDescent="0.3">
      <c r="A9023">
        <v>2024</v>
      </c>
      <c r="C9023" t="str">
        <f>IF(GETPIVOTDATA("PS % recovery",Sheet4!$B$5,"Parish Name",K9023)&gt;99.949%,"OK","No")</f>
        <v>OK</v>
      </c>
      <c r="D9023" t="e">
        <f>VLOOKUP(J9023,'Ref2'!C:E,3,0)</f>
        <v>#N/A</v>
      </c>
      <c r="F9023">
        <v>7</v>
      </c>
      <c r="I9023" t="e">
        <f>VLOOKUP(J9023,Ref!L:M,2,0)</f>
        <v>#N/A</v>
      </c>
      <c r="J9023" t="s">
        <v>1339</v>
      </c>
      <c r="K9023" t="str">
        <f>VLOOKUP($J9023,Ref!$D:$H,2,0)</f>
        <v xml:space="preserve">Blunham                                      </v>
      </c>
      <c r="L9023" t="str">
        <f>VLOOKUP($J9023,Ref!$D:$H,3,0)</f>
        <v>The Riversmeet Benefice</v>
      </c>
      <c r="M9023" t="str">
        <f>VLOOKUP($J9023,Ref!$D:$H,4,0)</f>
        <v xml:space="preserve">Biggleswade Deanery </v>
      </c>
      <c r="N9023" t="str">
        <f>VLOOKUP($J9023,Ref!$D:$H,5,0)</f>
        <v>Archdeaconry of Bedford</v>
      </c>
      <c r="S9023">
        <v>1500</v>
      </c>
    </row>
    <row r="9024" spans="1:19" x14ac:dyDescent="0.3">
      <c r="A9024">
        <v>2024</v>
      </c>
      <c r="C9024" t="str">
        <f>IF(GETPIVOTDATA("PS % recovery",Sheet4!$B$5,"Parish Name",K9024)&gt;99.949%,"OK","No")</f>
        <v>No</v>
      </c>
      <c r="D9024" t="e">
        <f>VLOOKUP(J9024,'Ref2'!C:E,3,0)</f>
        <v>#N/A</v>
      </c>
      <c r="F9024">
        <v>7</v>
      </c>
      <c r="I9024" t="e">
        <f>VLOOKUP(J9024,Ref!L:M,2,0)</f>
        <v>#N/A</v>
      </c>
      <c r="J9024" t="s">
        <v>841</v>
      </c>
      <c r="K9024" t="str">
        <f>VLOOKUP($J9024,Ref!$D:$H,2,0)</f>
        <v xml:space="preserve">Caldecote, All Saints                        </v>
      </c>
      <c r="L9024" t="str">
        <f>VLOOKUP($J9024,Ref!$D:$H,3,0)</f>
        <v>Caldecote, Northill and Old Warden</v>
      </c>
      <c r="M9024" t="str">
        <f>VLOOKUP($J9024,Ref!$D:$H,4,0)</f>
        <v xml:space="preserve">Biggleswade Deanery </v>
      </c>
      <c r="N9024" t="str">
        <f>VLOOKUP($J9024,Ref!$D:$H,5,0)</f>
        <v>Archdeaconry of Bedford</v>
      </c>
      <c r="S9024">
        <v>5000</v>
      </c>
    </row>
    <row r="9025" spans="1:19" x14ac:dyDescent="0.3">
      <c r="A9025">
        <v>2024</v>
      </c>
      <c r="C9025" t="str">
        <f>IF(GETPIVOTDATA("PS % recovery",Sheet4!$B$5,"Parish Name",K9025)&gt;99.949%,"OK","No")</f>
        <v>OK</v>
      </c>
      <c r="D9025" t="e">
        <f>VLOOKUP(J9025,'Ref2'!C:E,3,0)</f>
        <v>#N/A</v>
      </c>
      <c r="F9025">
        <v>7</v>
      </c>
      <c r="I9025" t="e">
        <f>VLOOKUP(J9025,Ref!L:M,2,0)</f>
        <v>#N/A</v>
      </c>
      <c r="J9025" t="s">
        <v>1346</v>
      </c>
      <c r="K9025" t="str">
        <f>VLOOKUP($J9025,Ref!$D:$H,2,0)</f>
        <v xml:space="preserve">Cockayne Hatley                              </v>
      </c>
      <c r="L9025" t="str">
        <f>VLOOKUP($J9025,Ref!$D:$H,3,0)</f>
        <v>Potton with Sutton and Cockayne Hatley</v>
      </c>
      <c r="M9025" t="str">
        <f>VLOOKUP($J9025,Ref!$D:$H,4,0)</f>
        <v xml:space="preserve">Biggleswade Deanery </v>
      </c>
      <c r="N9025" t="str">
        <f>VLOOKUP($J9025,Ref!$D:$H,5,0)</f>
        <v>Archdeaconry of Bedford</v>
      </c>
      <c r="S9025">
        <v>250</v>
      </c>
    </row>
    <row r="9026" spans="1:19" x14ac:dyDescent="0.3">
      <c r="A9026">
        <v>2024</v>
      </c>
      <c r="C9026" t="str">
        <f>IF(GETPIVOTDATA("PS % recovery",Sheet4!$B$5,"Parish Name",K9026)&gt;99.949%,"OK","No")</f>
        <v>OK</v>
      </c>
      <c r="D9026" t="e">
        <f>VLOOKUP(J9026,'Ref2'!C:E,3,0)</f>
        <v>#N/A</v>
      </c>
      <c r="F9026">
        <v>7</v>
      </c>
      <c r="I9026" t="e">
        <f>VLOOKUP(J9026,Ref!L:M,2,0)</f>
        <v>#N/A</v>
      </c>
      <c r="J9026" t="s">
        <v>1352</v>
      </c>
      <c r="K9026" t="str">
        <f>VLOOKUP($J9026,Ref!$D:$H,2,0)</f>
        <v xml:space="preserve">Cople                                        </v>
      </c>
      <c r="L9026" t="str">
        <f>VLOOKUP($J9026,Ref!$D:$H,3,0)</f>
        <v>Cople, Moggerhanger and Willington</v>
      </c>
      <c r="M9026" t="str">
        <f>VLOOKUP($J9026,Ref!$D:$H,4,0)</f>
        <v xml:space="preserve">Biggleswade Deanery </v>
      </c>
      <c r="N9026" t="str">
        <f>VLOOKUP($J9026,Ref!$D:$H,5,0)</f>
        <v>Archdeaconry of Bedford</v>
      </c>
      <c r="S9026">
        <v>3893.25</v>
      </c>
    </row>
    <row r="9027" spans="1:19" x14ac:dyDescent="0.3">
      <c r="A9027">
        <v>2024</v>
      </c>
      <c r="C9027" t="str">
        <f>IF(GETPIVOTDATA("PS % recovery",Sheet4!$B$5,"Parish Name",K9027)&gt;99.949%,"OK","No")</f>
        <v>No</v>
      </c>
      <c r="D9027" t="e">
        <f>VLOOKUP(J9027,'Ref2'!C:E,3,0)</f>
        <v>#N/A</v>
      </c>
      <c r="F9027">
        <v>7</v>
      </c>
      <c r="I9027" t="e">
        <f>VLOOKUP(J9027,Ref!L:M,2,0)</f>
        <v>#N/A</v>
      </c>
      <c r="J9027" t="s">
        <v>1358</v>
      </c>
      <c r="K9027" t="str">
        <f>VLOOKUP($J9027,Ref!$D:$H,2,0)</f>
        <v xml:space="preserve">Dunton                                       </v>
      </c>
      <c r="L9027" t="str">
        <f>VLOOKUP($J9027,Ref!$D:$H,3,0)</f>
        <v>Dunton with Wrestlingworth and Eyeworth</v>
      </c>
      <c r="M9027" t="str">
        <f>VLOOKUP($J9027,Ref!$D:$H,4,0)</f>
        <v xml:space="preserve">Biggleswade Deanery </v>
      </c>
      <c r="N9027" t="str">
        <f>VLOOKUP($J9027,Ref!$D:$H,5,0)</f>
        <v>Archdeaconry of Bedford</v>
      </c>
      <c r="S9027">
        <v>750</v>
      </c>
    </row>
    <row r="9028" spans="1:19" x14ac:dyDescent="0.3">
      <c r="A9028">
        <v>2024</v>
      </c>
      <c r="C9028" t="str">
        <f>IF(GETPIVOTDATA("PS % recovery",Sheet4!$B$5,"Parish Name",K9028)&gt;99.949%,"OK","No")</f>
        <v>OK</v>
      </c>
      <c r="D9028" t="str">
        <f>VLOOKUP(J9028,'Ref2'!C:E,3,0)</f>
        <v>LLF</v>
      </c>
      <c r="F9028">
        <v>7</v>
      </c>
      <c r="I9028" t="e">
        <f>VLOOKUP(J9028,Ref!L:M,2,0)</f>
        <v>#N/A</v>
      </c>
      <c r="J9028" t="s">
        <v>1364</v>
      </c>
      <c r="K9028" t="str">
        <f>VLOOKUP($J9028,Ref!$D:$H,2,0)</f>
        <v xml:space="preserve">Eaton Socon                                  </v>
      </c>
      <c r="L9028" t="str">
        <f>VLOOKUP($J9028,Ref!$D:$H,3,0)</f>
        <v>Eaton Socon</v>
      </c>
      <c r="M9028" t="str">
        <f>VLOOKUP($J9028,Ref!$D:$H,4,0)</f>
        <v xml:space="preserve">Biggleswade Deanery </v>
      </c>
      <c r="N9028" t="str">
        <f>VLOOKUP($J9028,Ref!$D:$H,5,0)</f>
        <v>Archdeaconry of Bedford</v>
      </c>
      <c r="S9028">
        <v>6740</v>
      </c>
    </row>
    <row r="9029" spans="1:19" x14ac:dyDescent="0.3">
      <c r="A9029">
        <v>2024</v>
      </c>
      <c r="C9029" t="str">
        <f>IF(GETPIVOTDATA("PS % recovery",Sheet4!$B$5,"Parish Name",K9029)&gt;99.949%,"OK","No")</f>
        <v>No</v>
      </c>
      <c r="D9029" t="e">
        <f>VLOOKUP(J9029,'Ref2'!C:E,3,0)</f>
        <v>#N/A</v>
      </c>
      <c r="F9029">
        <v>7</v>
      </c>
      <c r="I9029" t="e">
        <f>VLOOKUP(J9029,Ref!L:M,2,0)</f>
        <v>#N/A</v>
      </c>
      <c r="J9029" t="s">
        <v>1362</v>
      </c>
      <c r="K9029" t="str">
        <f>VLOOKUP($J9029,Ref!$D:$H,2,0)</f>
        <v xml:space="preserve">Eyeworth                                     </v>
      </c>
      <c r="L9029" t="str">
        <f>VLOOKUP($J9029,Ref!$D:$H,3,0)</f>
        <v>Dunton with Wrestlingworth and Eyeworth</v>
      </c>
      <c r="M9029" t="str">
        <f>VLOOKUP($J9029,Ref!$D:$H,4,0)</f>
        <v xml:space="preserve">Biggleswade Deanery </v>
      </c>
      <c r="N9029" t="str">
        <f>VLOOKUP($J9029,Ref!$D:$H,5,0)</f>
        <v>Archdeaconry of Bedford</v>
      </c>
      <c r="S9029">
        <v>125</v>
      </c>
    </row>
    <row r="9030" spans="1:19" x14ac:dyDescent="0.3">
      <c r="A9030">
        <v>2024</v>
      </c>
      <c r="C9030" t="str">
        <f>IF(GETPIVOTDATA("PS % recovery",Sheet4!$B$5,"Parish Name",K9030)&gt;99.949%,"OK","No")</f>
        <v>OK</v>
      </c>
      <c r="D9030" t="e">
        <f>VLOOKUP(J9030,'Ref2'!C:E,3,0)</f>
        <v>#N/A</v>
      </c>
      <c r="F9030">
        <v>7</v>
      </c>
      <c r="I9030" t="e">
        <f>VLOOKUP(J9030,Ref!L:M,2,0)</f>
        <v>#N/A</v>
      </c>
      <c r="J9030" t="s">
        <v>1366</v>
      </c>
      <c r="K9030" t="str">
        <f>VLOOKUP($J9030,Ref!$D:$H,2,0)</f>
        <v xml:space="preserve">Great Barford                                </v>
      </c>
      <c r="L9030" t="str">
        <f>VLOOKUP($J9030,Ref!$D:$H,3,0)</f>
        <v>The Riversmeet Benefice</v>
      </c>
      <c r="M9030" t="str">
        <f>VLOOKUP($J9030,Ref!$D:$H,4,0)</f>
        <v xml:space="preserve">Biggleswade Deanery </v>
      </c>
      <c r="N9030" t="str">
        <f>VLOOKUP($J9030,Ref!$D:$H,5,0)</f>
        <v>Archdeaconry of Bedford</v>
      </c>
      <c r="S9030">
        <v>1682</v>
      </c>
    </row>
    <row r="9031" spans="1:19" x14ac:dyDescent="0.3">
      <c r="A9031">
        <v>2024</v>
      </c>
      <c r="C9031" t="str">
        <f>IF(GETPIVOTDATA("PS % recovery",Sheet4!$B$5,"Parish Name",K9031)&gt;99.949%,"OK","No")</f>
        <v>No</v>
      </c>
      <c r="D9031" t="e">
        <f>VLOOKUP(J9031,'Ref2'!C:E,3,0)</f>
        <v>#N/A</v>
      </c>
      <c r="F9031">
        <v>7</v>
      </c>
      <c r="I9031" t="e">
        <f>VLOOKUP(J9031,Ref!L:M,2,0)</f>
        <v>#N/A</v>
      </c>
      <c r="J9031" t="s">
        <v>1356</v>
      </c>
      <c r="K9031" t="str">
        <f>VLOOKUP($J9031,Ref!$D:$H,2,0)</f>
        <v xml:space="preserve">Moggerhanger                                 </v>
      </c>
      <c r="L9031" t="str">
        <f>VLOOKUP($J9031,Ref!$D:$H,3,0)</f>
        <v>Cople, Moggerhanger and Willington</v>
      </c>
      <c r="M9031" t="str">
        <f>VLOOKUP($J9031,Ref!$D:$H,4,0)</f>
        <v xml:space="preserve">Biggleswade Deanery </v>
      </c>
      <c r="N9031" t="str">
        <f>VLOOKUP($J9031,Ref!$D:$H,5,0)</f>
        <v>Archdeaconry of Bedford</v>
      </c>
      <c r="S9031">
        <v>800</v>
      </c>
    </row>
    <row r="9032" spans="1:19" x14ac:dyDescent="0.3">
      <c r="A9032">
        <v>2024</v>
      </c>
      <c r="C9032" t="str">
        <f>IF(GETPIVOTDATA("PS % recovery",Sheet4!$B$5,"Parish Name",K9032)&gt;99.949%,"OK","No")</f>
        <v>OK</v>
      </c>
      <c r="D9032" t="e">
        <f>VLOOKUP(J9032,'Ref2'!C:E,3,0)</f>
        <v>#N/A</v>
      </c>
      <c r="F9032">
        <v>7</v>
      </c>
      <c r="I9032" t="e">
        <f>VLOOKUP(J9032,Ref!L:M,2,0)</f>
        <v>#N/A</v>
      </c>
      <c r="J9032" t="s">
        <v>842</v>
      </c>
      <c r="K9032" t="str">
        <f>VLOOKUP($J9032,Ref!$D:$H,2,0)</f>
        <v xml:space="preserve">Northill                                     </v>
      </c>
      <c r="L9032" t="str">
        <f>VLOOKUP($J9032,Ref!$D:$H,3,0)</f>
        <v>Caldecote, Northill and Old Warden</v>
      </c>
      <c r="M9032" t="str">
        <f>VLOOKUP($J9032,Ref!$D:$H,4,0)</f>
        <v xml:space="preserve">Biggleswade Deanery </v>
      </c>
      <c r="N9032" t="str">
        <f>VLOOKUP($J9032,Ref!$D:$H,5,0)</f>
        <v>Archdeaconry of Bedford</v>
      </c>
      <c r="S9032">
        <v>0</v>
      </c>
    </row>
    <row r="9033" spans="1:19" x14ac:dyDescent="0.3">
      <c r="A9033">
        <v>2024</v>
      </c>
      <c r="C9033" t="str">
        <f>IF(GETPIVOTDATA("PS % recovery",Sheet4!$B$5,"Parish Name",K9033)&gt;99.949%,"OK","No")</f>
        <v>OK</v>
      </c>
      <c r="D9033" t="e">
        <f>VLOOKUP(J9033,'Ref2'!C:E,3,0)</f>
        <v>#N/A</v>
      </c>
      <c r="F9033">
        <v>7</v>
      </c>
      <c r="I9033" t="e">
        <f>VLOOKUP(J9033,Ref!L:M,2,0)</f>
        <v>#N/A</v>
      </c>
      <c r="J9033" t="s">
        <v>844</v>
      </c>
      <c r="K9033" t="str">
        <f>VLOOKUP($J9033,Ref!$D:$H,2,0)</f>
        <v xml:space="preserve">Old Warden                                   </v>
      </c>
      <c r="L9033" t="str">
        <f>VLOOKUP($J9033,Ref!$D:$H,3,0)</f>
        <v>Caldecote, Northill and Old Warden</v>
      </c>
      <c r="M9033" t="str">
        <f>VLOOKUP($J9033,Ref!$D:$H,4,0)</f>
        <v xml:space="preserve">Biggleswade Deanery </v>
      </c>
      <c r="N9033" t="str">
        <f>VLOOKUP($J9033,Ref!$D:$H,5,0)</f>
        <v>Archdeaconry of Bedford</v>
      </c>
      <c r="S9033">
        <v>567</v>
      </c>
    </row>
    <row r="9034" spans="1:19" x14ac:dyDescent="0.3">
      <c r="A9034">
        <v>2024</v>
      </c>
      <c r="C9034" t="str">
        <f>IF(GETPIVOTDATA("PS % recovery",Sheet4!$B$5,"Parish Name",K9034)&gt;99.949%,"OK","No")</f>
        <v>No</v>
      </c>
      <c r="D9034" t="e">
        <f>VLOOKUP(J9034,'Ref2'!C:E,3,0)</f>
        <v>#N/A</v>
      </c>
      <c r="F9034">
        <v>7</v>
      </c>
      <c r="I9034" t="e">
        <f>VLOOKUP(J9034,Ref!L:M,2,0)</f>
        <v>#N/A</v>
      </c>
      <c r="J9034" t="s">
        <v>1348</v>
      </c>
      <c r="K9034" t="str">
        <f>VLOOKUP($J9034,Ref!$D:$H,2,0)</f>
        <v xml:space="preserve">Potton                                       </v>
      </c>
      <c r="L9034" t="str">
        <f>VLOOKUP($J9034,Ref!$D:$H,3,0)</f>
        <v>Potton with Sutton and Cockayne Hatley</v>
      </c>
      <c r="M9034" t="str">
        <f>VLOOKUP($J9034,Ref!$D:$H,4,0)</f>
        <v xml:space="preserve">Biggleswade Deanery </v>
      </c>
      <c r="N9034" t="str">
        <f>VLOOKUP($J9034,Ref!$D:$H,5,0)</f>
        <v>Archdeaconry of Bedford</v>
      </c>
      <c r="S9034">
        <v>2000</v>
      </c>
    </row>
    <row r="9035" spans="1:19" x14ac:dyDescent="0.3">
      <c r="A9035">
        <v>2024</v>
      </c>
      <c r="C9035" t="str">
        <f>IF(GETPIVOTDATA("PS % recovery",Sheet4!$B$5,"Parish Name",K9035)&gt;99.949%,"OK","No")</f>
        <v>OK</v>
      </c>
      <c r="D9035" t="e">
        <f>VLOOKUP(J9035,'Ref2'!C:E,3,0)</f>
        <v>#N/A</v>
      </c>
      <c r="F9035">
        <v>7</v>
      </c>
      <c r="I9035" t="e">
        <f>VLOOKUP(J9035,Ref!L:M,2,0)</f>
        <v>#N/A</v>
      </c>
      <c r="J9035" t="s">
        <v>1368</v>
      </c>
      <c r="K9035" t="str">
        <f>VLOOKUP($J9035,Ref!$D:$H,2,0)</f>
        <v xml:space="preserve">Roxton                                       </v>
      </c>
      <c r="L9035" t="str">
        <f>VLOOKUP($J9035,Ref!$D:$H,3,0)</f>
        <v>The Riversmeet Benefice</v>
      </c>
      <c r="M9035" t="str">
        <f>VLOOKUP($J9035,Ref!$D:$H,4,0)</f>
        <v xml:space="preserve">Biggleswade Deanery </v>
      </c>
      <c r="N9035" t="str">
        <f>VLOOKUP($J9035,Ref!$D:$H,5,0)</f>
        <v>Archdeaconry of Bedford</v>
      </c>
      <c r="S9035">
        <v>1108</v>
      </c>
    </row>
    <row r="9036" spans="1:19" x14ac:dyDescent="0.3">
      <c r="A9036">
        <v>2024</v>
      </c>
      <c r="C9036" t="str">
        <f>IF(GETPIVOTDATA("PS % recovery",Sheet4!$B$5,"Parish Name",K9036)&gt;99.949%,"OK","No")</f>
        <v>No</v>
      </c>
      <c r="D9036" t="e">
        <f>VLOOKUP(J9036,'Ref2'!C:E,3,0)</f>
        <v>#N/A</v>
      </c>
      <c r="F9036">
        <v>7</v>
      </c>
      <c r="I9036" t="e">
        <f>VLOOKUP(J9036,Ref!L:M,2,0)</f>
        <v>#N/A</v>
      </c>
      <c r="J9036" t="s">
        <v>846</v>
      </c>
      <c r="K9036" t="str">
        <f>VLOOKUP($J9036,Ref!$D:$H,2,0)</f>
        <v xml:space="preserve">Sandy                                        </v>
      </c>
      <c r="L9036" t="str">
        <f>VLOOKUP($J9036,Ref!$D:$H,3,0)</f>
        <v>Sandy</v>
      </c>
      <c r="M9036" t="str">
        <f>VLOOKUP($J9036,Ref!$D:$H,4,0)</f>
        <v xml:space="preserve">Biggleswade Deanery </v>
      </c>
      <c r="N9036" t="str">
        <f>VLOOKUP($J9036,Ref!$D:$H,5,0)</f>
        <v>Archdeaconry of Bedford</v>
      </c>
      <c r="S9036">
        <v>5000</v>
      </c>
    </row>
    <row r="9037" spans="1:19" x14ac:dyDescent="0.3">
      <c r="A9037">
        <v>2024</v>
      </c>
      <c r="C9037" t="str">
        <f>IF(GETPIVOTDATA("PS % recovery",Sheet4!$B$5,"Parish Name",K9037)&gt;99.949%,"OK","No")</f>
        <v>OK</v>
      </c>
      <c r="D9037" t="e">
        <f>VLOOKUP(J9037,'Ref2'!C:E,3,0)</f>
        <v>#N/A</v>
      </c>
      <c r="F9037">
        <v>7</v>
      </c>
      <c r="I9037" t="e">
        <f>VLOOKUP(J9037,Ref!L:M,2,0)</f>
        <v>#N/A</v>
      </c>
      <c r="J9037" t="s">
        <v>1350</v>
      </c>
      <c r="K9037" t="str">
        <f>VLOOKUP($J9037,Ref!$D:$H,2,0)</f>
        <v xml:space="preserve">Sutton                                       </v>
      </c>
      <c r="L9037" t="str">
        <f>VLOOKUP($J9037,Ref!$D:$H,3,0)</f>
        <v>Potton with Sutton and Cockayne Hatley</v>
      </c>
      <c r="M9037" t="str">
        <f>VLOOKUP($J9037,Ref!$D:$H,4,0)</f>
        <v xml:space="preserve">Biggleswade Deanery </v>
      </c>
      <c r="N9037" t="str">
        <f>VLOOKUP($J9037,Ref!$D:$H,5,0)</f>
        <v>Archdeaconry of Bedford</v>
      </c>
      <c r="S9037">
        <v>2069</v>
      </c>
    </row>
    <row r="9038" spans="1:19" x14ac:dyDescent="0.3">
      <c r="A9038">
        <v>2024</v>
      </c>
      <c r="C9038" t="str">
        <f>IF(GETPIVOTDATA("PS % recovery",Sheet4!$B$5,"Parish Name",K9038)&gt;99.949%,"OK","No")</f>
        <v>No</v>
      </c>
      <c r="D9038" t="e">
        <f>VLOOKUP(J9038,'Ref2'!C:E,3,0)</f>
        <v>#N/A</v>
      </c>
      <c r="F9038">
        <v>7</v>
      </c>
      <c r="I9038" t="e">
        <f>VLOOKUP(J9038,Ref!L:M,2,0)</f>
        <v>#N/A</v>
      </c>
      <c r="J9038" t="s">
        <v>1341</v>
      </c>
      <c r="K9038" t="str">
        <f>VLOOKUP($J9038,Ref!$D:$H,2,0)</f>
        <v xml:space="preserve">Tempsford with Little Barford                </v>
      </c>
      <c r="L9038" t="str">
        <f>VLOOKUP($J9038,Ref!$D:$H,3,0)</f>
        <v>The Riversmeet Benefice</v>
      </c>
      <c r="M9038" t="str">
        <f>VLOOKUP($J9038,Ref!$D:$H,4,0)</f>
        <v xml:space="preserve">Biggleswade Deanery </v>
      </c>
      <c r="N9038" t="str">
        <f>VLOOKUP($J9038,Ref!$D:$H,5,0)</f>
        <v>Archdeaconry of Bedford</v>
      </c>
      <c r="S9038">
        <v>2000</v>
      </c>
    </row>
    <row r="9039" spans="1:19" x14ac:dyDescent="0.3">
      <c r="A9039">
        <v>2024</v>
      </c>
      <c r="C9039" t="str">
        <f>IF(GETPIVOTDATA("PS % recovery",Sheet4!$B$5,"Parish Name",K9039)&gt;99.949%,"OK","No")</f>
        <v>OK</v>
      </c>
      <c r="D9039" t="e">
        <f>VLOOKUP(J9039,'Ref2'!C:E,3,0)</f>
        <v>#N/A</v>
      </c>
      <c r="F9039">
        <v>7</v>
      </c>
      <c r="I9039" t="e">
        <f>VLOOKUP(J9039,Ref!L:M,2,0)</f>
        <v>#N/A</v>
      </c>
      <c r="J9039" t="s">
        <v>1354</v>
      </c>
      <c r="K9039" t="str">
        <f>VLOOKUP($J9039,Ref!$D:$H,2,0)</f>
        <v xml:space="preserve">Willington                                   </v>
      </c>
      <c r="L9039" t="str">
        <f>VLOOKUP($J9039,Ref!$D:$H,3,0)</f>
        <v>Cople, Moggerhanger and Willington</v>
      </c>
      <c r="M9039" t="str">
        <f>VLOOKUP($J9039,Ref!$D:$H,4,0)</f>
        <v xml:space="preserve">Biggleswade Deanery </v>
      </c>
      <c r="N9039" t="str">
        <f>VLOOKUP($J9039,Ref!$D:$H,5,0)</f>
        <v>Archdeaconry of Bedford</v>
      </c>
      <c r="S9039">
        <v>1800</v>
      </c>
    </row>
    <row r="9040" spans="1:19" x14ac:dyDescent="0.3">
      <c r="A9040">
        <v>2024</v>
      </c>
      <c r="C9040" t="str">
        <f>IF(GETPIVOTDATA("PS % recovery",Sheet4!$B$5,"Parish Name",K9040)&gt;99.949%,"OK","No")</f>
        <v>No</v>
      </c>
      <c r="D9040" t="e">
        <f>VLOOKUP(J9040,'Ref2'!C:E,3,0)</f>
        <v>#N/A</v>
      </c>
      <c r="F9040">
        <v>7</v>
      </c>
      <c r="I9040" t="e">
        <f>VLOOKUP(J9040,Ref!L:M,2,0)</f>
        <v>#N/A</v>
      </c>
      <c r="J9040" t="s">
        <v>1360</v>
      </c>
      <c r="K9040" t="str">
        <f>VLOOKUP($J9040,Ref!$D:$H,2,0)</f>
        <v xml:space="preserve">Wrestlingworth                               </v>
      </c>
      <c r="L9040" t="str">
        <f>VLOOKUP($J9040,Ref!$D:$H,3,0)</f>
        <v>Dunton with Wrestlingworth and Eyeworth</v>
      </c>
      <c r="M9040" t="str">
        <f>VLOOKUP($J9040,Ref!$D:$H,4,0)</f>
        <v xml:space="preserve">Biggleswade Deanery </v>
      </c>
      <c r="N9040" t="str">
        <f>VLOOKUP($J9040,Ref!$D:$H,5,0)</f>
        <v>Archdeaconry of Bedford</v>
      </c>
      <c r="S9040">
        <v>400</v>
      </c>
    </row>
    <row r="9041" spans="1:19" x14ac:dyDescent="0.3">
      <c r="A9041">
        <v>2024</v>
      </c>
      <c r="C9041" t="str">
        <f>IF(GETPIVOTDATA("PS % recovery",Sheet4!$B$5,"Parish Name",K9041)&gt;99.949%,"OK","No")</f>
        <v>OK</v>
      </c>
      <c r="D9041" t="e">
        <f>VLOOKUP(J9041,'Ref2'!C:E,3,0)</f>
        <v>#N/A</v>
      </c>
      <c r="F9041">
        <v>7</v>
      </c>
      <c r="I9041" t="e">
        <f>VLOOKUP(J9041,Ref!L:M,2,0)</f>
        <v>#N/A</v>
      </c>
      <c r="J9041" t="s">
        <v>1371</v>
      </c>
      <c r="K9041" t="str">
        <f>VLOOKUP($J9041,Ref!$D:$H,2,0)</f>
        <v xml:space="preserve">Billington                                   </v>
      </c>
      <c r="L9041" t="str">
        <f>VLOOKUP($J9041,Ref!$D:$H,3,0)</f>
        <v>Ouzel Valley Team Ministry</v>
      </c>
      <c r="M9041" t="str">
        <f>VLOOKUP($J9041,Ref!$D:$H,4,0)</f>
        <v>Dunstable Deanery</v>
      </c>
      <c r="N9041" t="str">
        <f>VLOOKUP($J9041,Ref!$D:$H,5,0)</f>
        <v>Archdeaconry of Bedford</v>
      </c>
      <c r="S9041">
        <v>310</v>
      </c>
    </row>
    <row r="9042" spans="1:19" x14ac:dyDescent="0.3">
      <c r="A9042">
        <v>2024</v>
      </c>
      <c r="C9042" t="str">
        <f>IF(GETPIVOTDATA("PS % recovery",Sheet4!$B$5,"Parish Name",K9042)&gt;99.949%,"OK","No")</f>
        <v>No</v>
      </c>
      <c r="D9042" t="e">
        <f>VLOOKUP(J9042,'Ref2'!C:E,3,0)</f>
        <v>#N/A</v>
      </c>
      <c r="F9042">
        <v>7</v>
      </c>
      <c r="I9042" t="e">
        <f>VLOOKUP(J9042,Ref!L:M,2,0)</f>
        <v>#N/A</v>
      </c>
      <c r="J9042" t="s">
        <v>1380</v>
      </c>
      <c r="K9042" t="str">
        <f>VLOOKUP($J9042,Ref!$D:$H,2,0)</f>
        <v xml:space="preserve">Chalgrave                                    </v>
      </c>
      <c r="L9042" t="str">
        <f>VLOOKUP($J9042,Ref!$D:$H,3,0)</f>
        <v>Toddington and Chalgrave</v>
      </c>
      <c r="M9042" t="str">
        <f>VLOOKUP($J9042,Ref!$D:$H,4,0)</f>
        <v>Dunstable Deanery</v>
      </c>
      <c r="N9042" t="str">
        <f>VLOOKUP($J9042,Ref!$D:$H,5,0)</f>
        <v>Archdeaconry of Bedford</v>
      </c>
      <c r="S9042">
        <v>3914.75</v>
      </c>
    </row>
    <row r="9043" spans="1:19" x14ac:dyDescent="0.3">
      <c r="A9043">
        <v>2024</v>
      </c>
      <c r="C9043" t="str">
        <f>IF(GETPIVOTDATA("PS % recovery",Sheet4!$B$5,"Parish Name",K9043)&gt;99.949%,"OK","No")</f>
        <v>OK</v>
      </c>
      <c r="D9043" t="e">
        <f>VLOOKUP(J9043,'Ref2'!C:E,3,0)</f>
        <v>#N/A</v>
      </c>
      <c r="F9043">
        <v>7</v>
      </c>
      <c r="I9043" t="e">
        <f>VLOOKUP(J9043,Ref!L:M,2,0)</f>
        <v>#N/A</v>
      </c>
      <c r="J9043" t="s">
        <v>1384</v>
      </c>
      <c r="K9043" t="str">
        <f>VLOOKUP($J9043,Ref!$D:$H,2,0)</f>
        <v xml:space="preserve">Dunstable                                    </v>
      </c>
      <c r="L9043" t="str">
        <f>VLOOKUP($J9043,Ref!$D:$H,3,0)</f>
        <v>Dunstable Team Ministry</v>
      </c>
      <c r="M9043" t="str">
        <f>VLOOKUP($J9043,Ref!$D:$H,4,0)</f>
        <v>Dunstable Deanery</v>
      </c>
      <c r="N9043" t="str">
        <f>VLOOKUP($J9043,Ref!$D:$H,5,0)</f>
        <v>Archdeaconry of Bedford</v>
      </c>
      <c r="S9043">
        <v>10675.22</v>
      </c>
    </row>
    <row r="9044" spans="1:19" x14ac:dyDescent="0.3">
      <c r="A9044">
        <v>2024</v>
      </c>
      <c r="C9044" t="str">
        <f>IF(GETPIVOTDATA("PS % recovery",Sheet4!$B$5,"Parish Name",K9044)&gt;99.949%,"OK","No")</f>
        <v>OK</v>
      </c>
      <c r="D9044" t="e">
        <f>VLOOKUP(J9044,'Ref2'!C:E,3,0)</f>
        <v>#N/A</v>
      </c>
      <c r="F9044">
        <v>7</v>
      </c>
      <c r="I9044" t="e">
        <f>VLOOKUP(J9044,Ref!L:M,2,0)</f>
        <v>#N/A</v>
      </c>
      <c r="J9044" t="s">
        <v>1386</v>
      </c>
      <c r="K9044" t="str">
        <f>VLOOKUP($J9044,Ref!$D:$H,2,0)</f>
        <v xml:space="preserve">Eaton Bray with Edlesborough                 </v>
      </c>
      <c r="L9044" t="str">
        <f>VLOOKUP($J9044,Ref!$D:$H,3,0)</f>
        <v>Eaton Bray with Edlesborough</v>
      </c>
      <c r="M9044" t="str">
        <f>VLOOKUP($J9044,Ref!$D:$H,4,0)</f>
        <v>Dunstable Deanery</v>
      </c>
      <c r="N9044" t="str">
        <f>VLOOKUP($J9044,Ref!$D:$H,5,0)</f>
        <v>Archdeaconry of Bedford</v>
      </c>
      <c r="S9044">
        <v>5605</v>
      </c>
    </row>
    <row r="9045" spans="1:19" x14ac:dyDescent="0.3">
      <c r="A9045">
        <v>2024</v>
      </c>
      <c r="C9045" t="str">
        <f>IF(GETPIVOTDATA("PS % recovery",Sheet4!$B$5,"Parish Name",K9045)&gt;99.949%,"OK","No")</f>
        <v>No</v>
      </c>
      <c r="D9045" t="e">
        <f>VLOOKUP(J9045,'Ref2'!C:E,3,0)</f>
        <v>#N/A</v>
      </c>
      <c r="F9045">
        <v>7</v>
      </c>
      <c r="I9045" t="e">
        <f>VLOOKUP(J9045,Ref!L:M,2,0)</f>
        <v>#N/A</v>
      </c>
      <c r="J9045" t="s">
        <v>1388</v>
      </c>
      <c r="K9045" t="str">
        <f>VLOOKUP($J9045,Ref!$D:$H,2,0)</f>
        <v xml:space="preserve">Heath and Reach with Egginton                </v>
      </c>
      <c r="L9045" t="str">
        <f>VLOOKUP($J9045,Ref!$D:$H,3,0)</f>
        <v>Ouzel Valley Team Ministry</v>
      </c>
      <c r="M9045" t="str">
        <f>VLOOKUP($J9045,Ref!$D:$H,4,0)</f>
        <v>Dunstable Deanery</v>
      </c>
      <c r="N9045" t="str">
        <f>VLOOKUP($J9045,Ref!$D:$H,5,0)</f>
        <v>Archdeaconry of Bedford</v>
      </c>
      <c r="S9045">
        <v>6000</v>
      </c>
    </row>
    <row r="9046" spans="1:19" x14ac:dyDescent="0.3">
      <c r="A9046">
        <v>2024</v>
      </c>
      <c r="C9046" t="str">
        <f>IF(GETPIVOTDATA("PS % recovery",Sheet4!$B$5,"Parish Name",K9046)&gt;99.949%,"OK","No")</f>
        <v>OK</v>
      </c>
      <c r="D9046" t="e">
        <f>VLOOKUP(J9046,'Ref2'!C:E,3,0)</f>
        <v>#N/A</v>
      </c>
      <c r="F9046">
        <v>7</v>
      </c>
      <c r="I9046" t="e">
        <f>VLOOKUP(J9046,Ref!L:M,2,0)</f>
        <v>#N/A</v>
      </c>
      <c r="J9046" t="s">
        <v>1373</v>
      </c>
      <c r="K9046" t="str">
        <f>VLOOKUP($J9046,Ref!$D:$H,2,0)</f>
        <v xml:space="preserve">Hockliffe                                    </v>
      </c>
      <c r="L9046" t="str">
        <f>VLOOKUP($J9046,Ref!$D:$H,3,0)</f>
        <v>Ouzel Valley Team Ministry</v>
      </c>
      <c r="M9046" t="str">
        <f>VLOOKUP($J9046,Ref!$D:$H,4,0)</f>
        <v>Dunstable Deanery</v>
      </c>
      <c r="N9046" t="str">
        <f>VLOOKUP($J9046,Ref!$D:$H,5,0)</f>
        <v>Archdeaconry of Bedford</v>
      </c>
      <c r="S9046">
        <v>0</v>
      </c>
    </row>
    <row r="9047" spans="1:19" x14ac:dyDescent="0.3">
      <c r="A9047">
        <v>2024</v>
      </c>
      <c r="C9047" t="str">
        <f>IF(GETPIVOTDATA("PS % recovery",Sheet4!$B$5,"Parish Name",K9047)&gt;99.949%,"OK","No")</f>
        <v>No</v>
      </c>
      <c r="D9047" t="e">
        <f>VLOOKUP(J9047,'Ref2'!C:E,3,0)</f>
        <v>#N/A</v>
      </c>
      <c r="F9047">
        <v>7</v>
      </c>
      <c r="I9047" t="e">
        <f>VLOOKUP(J9047,Ref!L:M,2,0)</f>
        <v>#N/A</v>
      </c>
      <c r="J9047" t="s">
        <v>1390</v>
      </c>
      <c r="K9047" t="str">
        <f>VLOOKUP($J9047,Ref!$D:$H,2,0)</f>
        <v xml:space="preserve">Houghton Regis                               </v>
      </c>
      <c r="L9047" t="str">
        <f>VLOOKUP($J9047,Ref!$D:$H,3,0)</f>
        <v>Houghton Regis</v>
      </c>
      <c r="M9047" t="str">
        <f>VLOOKUP($J9047,Ref!$D:$H,4,0)</f>
        <v>Dunstable Deanery</v>
      </c>
      <c r="N9047" t="str">
        <f>VLOOKUP($J9047,Ref!$D:$H,5,0)</f>
        <v>Archdeaconry of Bedford</v>
      </c>
      <c r="S9047">
        <v>1500</v>
      </c>
    </row>
    <row r="9048" spans="1:19" x14ac:dyDescent="0.3">
      <c r="A9048">
        <v>2024</v>
      </c>
      <c r="C9048" t="str">
        <f>IF(GETPIVOTDATA("PS % recovery",Sheet4!$B$5,"Parish Name",K9048)&gt;99.949%,"OK","No")</f>
        <v>OK</v>
      </c>
      <c r="D9048" t="e">
        <f>VLOOKUP(J9048,'Ref2'!C:E,3,0)</f>
        <v>#N/A</v>
      </c>
      <c r="F9048">
        <v>7</v>
      </c>
      <c r="I9048" t="e">
        <f>VLOOKUP(J9048,Ref!L:M,2,0)</f>
        <v>#N/A</v>
      </c>
      <c r="J9048" t="s">
        <v>1392</v>
      </c>
      <c r="K9048" t="str">
        <f>VLOOKUP($J9048,Ref!$D:$H,2,0)</f>
        <v xml:space="preserve">Kensworth                                    </v>
      </c>
      <c r="L9048" t="str">
        <f>VLOOKUP($J9048,Ref!$D:$H,3,0)</f>
        <v>Kensworth, Studham and Whipsnade</v>
      </c>
      <c r="M9048" t="str">
        <f>VLOOKUP($J9048,Ref!$D:$H,4,0)</f>
        <v>Dunstable Deanery</v>
      </c>
      <c r="N9048" t="str">
        <f>VLOOKUP($J9048,Ref!$D:$H,5,0)</f>
        <v>Archdeaconry of Bedford</v>
      </c>
      <c r="S9048">
        <v>2098.33</v>
      </c>
    </row>
    <row r="9049" spans="1:19" x14ac:dyDescent="0.3">
      <c r="A9049">
        <v>2024</v>
      </c>
      <c r="C9049" t="str">
        <f>IF(GETPIVOTDATA("PS % recovery",Sheet4!$B$5,"Parish Name",K9049)&gt;99.949%,"OK","No")</f>
        <v>No</v>
      </c>
      <c r="D9049" t="e">
        <f>VLOOKUP(J9049,'Ref2'!C:E,3,0)</f>
        <v>#N/A</v>
      </c>
      <c r="F9049">
        <v>7</v>
      </c>
      <c r="I9049" t="e">
        <f>VLOOKUP(J9049,Ref!L:M,2,0)</f>
        <v>#N/A</v>
      </c>
      <c r="J9049" t="s">
        <v>847</v>
      </c>
      <c r="K9049" t="str">
        <f>VLOOKUP($J9049,Ref!$D:$H,2,0)</f>
        <v xml:space="preserve">Leighton Buzzard                             </v>
      </c>
      <c r="L9049" t="str">
        <f>VLOOKUP($J9049,Ref!$D:$H,3,0)</f>
        <v>Ouzel Valley Team Ministry</v>
      </c>
      <c r="M9049" t="str">
        <f>VLOOKUP($J9049,Ref!$D:$H,4,0)</f>
        <v>Dunstable Deanery</v>
      </c>
      <c r="N9049" t="str">
        <f>VLOOKUP($J9049,Ref!$D:$H,5,0)</f>
        <v>Archdeaconry of Bedford</v>
      </c>
      <c r="S9049">
        <v>5000</v>
      </c>
    </row>
    <row r="9050" spans="1:19" x14ac:dyDescent="0.3">
      <c r="A9050">
        <v>2024</v>
      </c>
      <c r="C9050" t="str">
        <f>IF(GETPIVOTDATA("PS % recovery",Sheet4!$B$5,"Parish Name",K9050)&gt;99.949%,"OK","No")</f>
        <v>OK</v>
      </c>
      <c r="D9050" t="e">
        <f>VLOOKUP(J9050,'Ref2'!C:E,3,0)</f>
        <v>#N/A</v>
      </c>
      <c r="F9050">
        <v>7</v>
      </c>
      <c r="I9050" t="e">
        <f>VLOOKUP(J9050,Ref!L:M,2,0)</f>
        <v>#N/A</v>
      </c>
      <c r="J9050" t="s">
        <v>1376</v>
      </c>
      <c r="K9050" t="str">
        <f>VLOOKUP($J9050,Ref!$D:$H,2,0)</f>
        <v xml:space="preserve">Linslade                                     </v>
      </c>
      <c r="L9050" t="str">
        <f>VLOOKUP($J9050,Ref!$D:$H,3,0)</f>
        <v>Ouzel Valley Team Ministry</v>
      </c>
      <c r="M9050" t="str">
        <f>VLOOKUP($J9050,Ref!$D:$H,4,0)</f>
        <v>Dunstable Deanery</v>
      </c>
      <c r="N9050" t="str">
        <f>VLOOKUP($J9050,Ref!$D:$H,5,0)</f>
        <v>Archdeaconry of Bedford</v>
      </c>
      <c r="S9050">
        <v>0</v>
      </c>
    </row>
    <row r="9051" spans="1:19" x14ac:dyDescent="0.3">
      <c r="A9051">
        <v>2024</v>
      </c>
      <c r="C9051" t="str">
        <f>IF(GETPIVOTDATA("PS % recovery",Sheet4!$B$5,"Parish Name",K9051)&gt;99.949%,"OK","No")</f>
        <v>No</v>
      </c>
      <c r="D9051" t="e">
        <f>VLOOKUP(J9051,'Ref2'!C:E,3,0)</f>
        <v>#N/A</v>
      </c>
      <c r="F9051">
        <v>7</v>
      </c>
      <c r="I9051" t="e">
        <f>VLOOKUP(J9051,Ref!L:M,2,0)</f>
        <v>#N/A</v>
      </c>
      <c r="J9051" t="s">
        <v>1378</v>
      </c>
      <c r="K9051" t="str">
        <f>VLOOKUP($J9051,Ref!$D:$H,2,0)</f>
        <v>Sandhills, Church of the Good Shepherd (Conve</v>
      </c>
      <c r="L9051" t="str">
        <f>VLOOKUP($J9051,Ref!$D:$H,3,0)</f>
        <v>Ouzel Valley Team Ministry</v>
      </c>
      <c r="M9051" t="str">
        <f>VLOOKUP($J9051,Ref!$D:$H,4,0)</f>
        <v>Dunstable Deanery</v>
      </c>
      <c r="N9051" t="str">
        <f>VLOOKUP($J9051,Ref!$D:$H,5,0)</f>
        <v>Archdeaconry of Bedford</v>
      </c>
      <c r="S9051">
        <v>1750</v>
      </c>
    </row>
    <row r="9052" spans="1:19" x14ac:dyDescent="0.3">
      <c r="A9052">
        <v>2024</v>
      </c>
      <c r="C9052" t="str">
        <f>IF(GETPIVOTDATA("PS % recovery",Sheet4!$B$5,"Parish Name",K9052)&gt;99.949%,"OK","No")</f>
        <v>No</v>
      </c>
      <c r="D9052" t="e">
        <f>VLOOKUP(J9052,'Ref2'!C:E,3,0)</f>
        <v>#N/A</v>
      </c>
      <c r="F9052">
        <v>7</v>
      </c>
      <c r="I9052" t="e">
        <f>VLOOKUP(J9052,Ref!L:M,2,0)</f>
        <v>#N/A</v>
      </c>
      <c r="J9052" t="s">
        <v>1398</v>
      </c>
      <c r="K9052" t="str">
        <f>VLOOKUP($J9052,Ref!$D:$H,2,0)</f>
        <v xml:space="preserve">Stanbridge                                   </v>
      </c>
      <c r="L9052" t="str">
        <f>VLOOKUP($J9052,Ref!$D:$H,3,0)</f>
        <v>Totternhoe, Stanbridge and Tilsworth</v>
      </c>
      <c r="M9052" t="str">
        <f>VLOOKUP($J9052,Ref!$D:$H,4,0)</f>
        <v>Dunstable Deanery</v>
      </c>
      <c r="N9052" t="str">
        <f>VLOOKUP($J9052,Ref!$D:$H,5,0)</f>
        <v>Archdeaconry of Bedford</v>
      </c>
      <c r="S9052">
        <v>600</v>
      </c>
    </row>
    <row r="9053" spans="1:19" x14ac:dyDescent="0.3">
      <c r="A9053">
        <v>2024</v>
      </c>
      <c r="C9053" t="str">
        <f>IF(GETPIVOTDATA("PS % recovery",Sheet4!$B$5,"Parish Name",K9053)&gt;99.949%,"OK","No")</f>
        <v>OK</v>
      </c>
      <c r="D9053" t="e">
        <f>VLOOKUP(J9053,'Ref2'!C:E,3,0)</f>
        <v>#N/A</v>
      </c>
      <c r="F9053">
        <v>7</v>
      </c>
      <c r="I9053" t="e">
        <f>VLOOKUP(J9053,Ref!L:M,2,0)</f>
        <v>#N/A</v>
      </c>
      <c r="J9053" t="s">
        <v>1394</v>
      </c>
      <c r="K9053" t="str">
        <f>VLOOKUP($J9053,Ref!$D:$H,2,0)</f>
        <v xml:space="preserve">Studham                                      </v>
      </c>
      <c r="L9053" t="str">
        <f>VLOOKUP($J9053,Ref!$D:$H,3,0)</f>
        <v>Kensworth, Studham and Whipsnade</v>
      </c>
      <c r="M9053" t="str">
        <f>VLOOKUP($J9053,Ref!$D:$H,4,0)</f>
        <v>Dunstable Deanery</v>
      </c>
      <c r="N9053" t="str">
        <f>VLOOKUP($J9053,Ref!$D:$H,5,0)</f>
        <v>Archdeaconry of Bedford</v>
      </c>
      <c r="S9053">
        <v>1917</v>
      </c>
    </row>
    <row r="9054" spans="1:19" x14ac:dyDescent="0.3">
      <c r="A9054">
        <v>2024</v>
      </c>
      <c r="C9054" t="str">
        <f>IF(GETPIVOTDATA("PS % recovery",Sheet4!$B$5,"Parish Name",K9054)&gt;99.949%,"OK","No")</f>
        <v>No</v>
      </c>
      <c r="D9054" t="e">
        <f>VLOOKUP(J9054,'Ref2'!C:E,3,0)</f>
        <v>#N/A</v>
      </c>
      <c r="F9054">
        <v>7</v>
      </c>
      <c r="I9054" t="e">
        <f>VLOOKUP(J9054,Ref!L:M,2,0)</f>
        <v>#N/A</v>
      </c>
      <c r="J9054" t="s">
        <v>1400</v>
      </c>
      <c r="K9054" t="str">
        <f>VLOOKUP($J9054,Ref!$D:$H,2,0)</f>
        <v xml:space="preserve">Tilsworth                                    </v>
      </c>
      <c r="L9054" t="str">
        <f>VLOOKUP($J9054,Ref!$D:$H,3,0)</f>
        <v>Totternhoe, Stanbridge and Tilsworth</v>
      </c>
      <c r="M9054" t="str">
        <f>VLOOKUP($J9054,Ref!$D:$H,4,0)</f>
        <v>Dunstable Deanery</v>
      </c>
      <c r="N9054" t="str">
        <f>VLOOKUP($J9054,Ref!$D:$H,5,0)</f>
        <v>Archdeaconry of Bedford</v>
      </c>
      <c r="S9054">
        <v>937</v>
      </c>
    </row>
    <row r="9055" spans="1:19" x14ac:dyDescent="0.3">
      <c r="A9055">
        <v>2024</v>
      </c>
      <c r="C9055" t="str">
        <f>IF(GETPIVOTDATA("PS % recovery",Sheet4!$B$5,"Parish Name",K9055)&gt;99.949%,"OK","No")</f>
        <v>No</v>
      </c>
      <c r="D9055" t="e">
        <f>VLOOKUP(J9055,'Ref2'!C:E,3,0)</f>
        <v>#N/A</v>
      </c>
      <c r="F9055">
        <v>7</v>
      </c>
      <c r="I9055" t="e">
        <f>VLOOKUP(J9055,Ref!L:M,2,0)</f>
        <v>#N/A</v>
      </c>
      <c r="J9055" t="s">
        <v>1382</v>
      </c>
      <c r="K9055" t="str">
        <f>VLOOKUP($J9055,Ref!$D:$H,2,0)</f>
        <v xml:space="preserve">Toddington                                   </v>
      </c>
      <c r="L9055" t="str">
        <f>VLOOKUP($J9055,Ref!$D:$H,3,0)</f>
        <v>Toddington and Chalgrave</v>
      </c>
      <c r="M9055" t="str">
        <f>VLOOKUP($J9055,Ref!$D:$H,4,0)</f>
        <v>Dunstable Deanery</v>
      </c>
      <c r="N9055" t="str">
        <f>VLOOKUP($J9055,Ref!$D:$H,5,0)</f>
        <v>Archdeaconry of Bedford</v>
      </c>
      <c r="S9055">
        <v>1772.83</v>
      </c>
    </row>
    <row r="9056" spans="1:19" x14ac:dyDescent="0.3">
      <c r="A9056">
        <v>2024</v>
      </c>
      <c r="C9056" t="str">
        <f>IF(GETPIVOTDATA("PS % recovery",Sheet4!$B$5,"Parish Name",K9056)&gt;99.949%,"OK","No")</f>
        <v>OK</v>
      </c>
      <c r="D9056" t="e">
        <f>VLOOKUP(J9056,'Ref2'!C:E,3,0)</f>
        <v>#N/A</v>
      </c>
      <c r="F9056">
        <v>7</v>
      </c>
      <c r="I9056" t="e">
        <f>VLOOKUP(J9056,Ref!L:M,2,0)</f>
        <v>#N/A</v>
      </c>
      <c r="J9056" t="s">
        <v>1402</v>
      </c>
      <c r="K9056" t="str">
        <f>VLOOKUP($J9056,Ref!$D:$H,2,0)</f>
        <v xml:space="preserve">Totternhoe                                   </v>
      </c>
      <c r="L9056" t="str">
        <f>VLOOKUP($J9056,Ref!$D:$H,3,0)</f>
        <v>Totternhoe, Stanbridge and Tilsworth</v>
      </c>
      <c r="M9056" t="str">
        <f>VLOOKUP($J9056,Ref!$D:$H,4,0)</f>
        <v>Dunstable Deanery</v>
      </c>
      <c r="N9056" t="str">
        <f>VLOOKUP($J9056,Ref!$D:$H,5,0)</f>
        <v>Archdeaconry of Bedford</v>
      </c>
      <c r="S9056">
        <v>6106</v>
      </c>
    </row>
    <row r="9057" spans="1:19" x14ac:dyDescent="0.3">
      <c r="A9057">
        <v>2024</v>
      </c>
      <c r="C9057" t="str">
        <f>IF(GETPIVOTDATA("PS % recovery",Sheet4!$B$5,"Parish Name",K9057)&gt;99.949%,"OK","No")</f>
        <v>OK</v>
      </c>
      <c r="D9057" t="e">
        <f>VLOOKUP(J9057,'Ref2'!C:E,3,0)</f>
        <v>#N/A</v>
      </c>
      <c r="F9057">
        <v>7</v>
      </c>
      <c r="I9057" t="e">
        <f>VLOOKUP(J9057,Ref!L:M,2,0)</f>
        <v>#N/A</v>
      </c>
      <c r="J9057" t="s">
        <v>1396</v>
      </c>
      <c r="K9057" t="str">
        <f>VLOOKUP($J9057,Ref!$D:$H,2,0)</f>
        <v xml:space="preserve">Whipsnade                                    </v>
      </c>
      <c r="L9057" t="str">
        <f>VLOOKUP($J9057,Ref!$D:$H,3,0)</f>
        <v>Kensworth, Studham and Whipsnade</v>
      </c>
      <c r="M9057" t="str">
        <f>VLOOKUP($J9057,Ref!$D:$H,4,0)</f>
        <v>Dunstable Deanery</v>
      </c>
      <c r="N9057" t="str">
        <f>VLOOKUP($J9057,Ref!$D:$H,5,0)</f>
        <v>Archdeaconry of Bedford</v>
      </c>
      <c r="S9057">
        <v>1908</v>
      </c>
    </row>
    <row r="9058" spans="1:19" x14ac:dyDescent="0.3">
      <c r="A9058">
        <v>2024</v>
      </c>
      <c r="C9058" t="str">
        <f>IF(GETPIVOTDATA("PS % recovery",Sheet4!$B$5,"Parish Name",K9058)&gt;99.949%,"OK","No")</f>
        <v>No</v>
      </c>
      <c r="D9058" t="e">
        <f>VLOOKUP(J9058,'Ref2'!C:E,3,0)</f>
        <v>#N/A</v>
      </c>
      <c r="F9058">
        <v>7</v>
      </c>
      <c r="I9058" t="e">
        <f>VLOOKUP(J9058,Ref!L:M,2,0)</f>
        <v>#N/A</v>
      </c>
      <c r="J9058" t="s">
        <v>1406</v>
      </c>
      <c r="K9058" t="str">
        <f>VLOOKUP($J9058,Ref!$D:$H,2,0)</f>
        <v xml:space="preserve">Caddington                                   </v>
      </c>
      <c r="L9058" t="str">
        <f>VLOOKUP($J9058,Ref!$D:$H,3,0)</f>
        <v>Caddington</v>
      </c>
      <c r="M9058" t="str">
        <f>VLOOKUP($J9058,Ref!$D:$H,4,0)</f>
        <v>Luton Deanery</v>
      </c>
      <c r="N9058" t="str">
        <f>VLOOKUP($J9058,Ref!$D:$H,5,0)</f>
        <v>Archdeaconry of Bedford</v>
      </c>
      <c r="S9058">
        <v>1000</v>
      </c>
    </row>
    <row r="9059" spans="1:19" x14ac:dyDescent="0.3">
      <c r="A9059">
        <v>2024</v>
      </c>
      <c r="C9059" t="str">
        <f>IF(GETPIVOTDATA("PS % recovery",Sheet4!$B$5,"Parish Name",K9059)&gt;99.949%,"OK","No")</f>
        <v>OK</v>
      </c>
      <c r="D9059" t="e">
        <f>VLOOKUP(J9059,'Ref2'!C:E,3,0)</f>
        <v>#N/A</v>
      </c>
      <c r="F9059">
        <v>7</v>
      </c>
      <c r="I9059" t="e">
        <f>VLOOKUP(J9059,Ref!L:M,2,0)</f>
        <v>#N/A</v>
      </c>
      <c r="J9059" t="s">
        <v>1410</v>
      </c>
      <c r="K9059" t="str">
        <f>VLOOKUP($J9059,Ref!$D:$H,2,0)</f>
        <v xml:space="preserve">Farley Hill, St John the Baptist             </v>
      </c>
      <c r="L9059" t="str">
        <f>VLOOKUP($J9059,Ref!$D:$H,3,0)</f>
        <v>Farley Hill, St John the Baptist</v>
      </c>
      <c r="M9059" t="str">
        <f>VLOOKUP($J9059,Ref!$D:$H,4,0)</f>
        <v>Luton Deanery</v>
      </c>
      <c r="N9059" t="str">
        <f>VLOOKUP($J9059,Ref!$D:$H,5,0)</f>
        <v>Archdeaconry of Bedford</v>
      </c>
      <c r="S9059">
        <v>5000</v>
      </c>
    </row>
    <row r="9060" spans="1:19" x14ac:dyDescent="0.3">
      <c r="A9060">
        <v>2024</v>
      </c>
      <c r="C9060" t="str">
        <f>IF(GETPIVOTDATA("PS % recovery",Sheet4!$B$5,"Parish Name",K9060)&gt;99.949%,"OK","No")</f>
        <v>No</v>
      </c>
      <c r="D9060" t="e">
        <f>VLOOKUP(J9060,'Ref2'!C:E,3,0)</f>
        <v>#N/A</v>
      </c>
      <c r="F9060">
        <v>7</v>
      </c>
      <c r="I9060" t="str">
        <f>VLOOKUP(J9060,Ref!L:M,2,0)</f>
        <v>Yes</v>
      </c>
      <c r="J9060" t="s">
        <v>1412</v>
      </c>
      <c r="K9060" t="str">
        <f>VLOOKUP($J9060,Ref!$D:$H,2,0)</f>
        <v xml:space="preserve">Leagrave, St Luke                            </v>
      </c>
      <c r="L9060" t="str">
        <f>VLOOKUP($J9060,Ref!$D:$H,3,0)</f>
        <v>Leagrave, St Luke</v>
      </c>
      <c r="M9060" t="str">
        <f>VLOOKUP($J9060,Ref!$D:$H,4,0)</f>
        <v>Luton Deanery</v>
      </c>
      <c r="N9060" t="str">
        <f>VLOOKUP($J9060,Ref!$D:$H,5,0)</f>
        <v>Archdeaconry of Bedford</v>
      </c>
      <c r="S9060">
        <v>3000</v>
      </c>
    </row>
    <row r="9061" spans="1:19" x14ac:dyDescent="0.3">
      <c r="A9061">
        <v>2024</v>
      </c>
      <c r="C9061" t="str">
        <f>IF(GETPIVOTDATA("PS % recovery",Sheet4!$B$5,"Parish Name",K9061)&gt;99.949%,"OK","No")</f>
        <v>OK</v>
      </c>
      <c r="D9061" t="e">
        <f>VLOOKUP(J9061,'Ref2'!C:E,3,0)</f>
        <v>#N/A</v>
      </c>
      <c r="F9061">
        <v>7</v>
      </c>
      <c r="I9061" t="e">
        <f>VLOOKUP(J9061,Ref!L:M,2,0)</f>
        <v>#N/A</v>
      </c>
      <c r="J9061" t="s">
        <v>1416</v>
      </c>
      <c r="K9061" t="str">
        <f>VLOOKUP($J9061,Ref!$D:$H,2,0)</f>
        <v xml:space="preserve">Luton, All Saints with St Peter              </v>
      </c>
      <c r="L9061" t="str">
        <f>VLOOKUP($J9061,Ref!$D:$H,3,0)</f>
        <v>Luton, All Saints with St Peter</v>
      </c>
      <c r="M9061" t="str">
        <f>VLOOKUP($J9061,Ref!$D:$H,4,0)</f>
        <v>Luton Deanery</v>
      </c>
      <c r="N9061" t="str">
        <f>VLOOKUP($J9061,Ref!$D:$H,5,0)</f>
        <v>Archdeaconry of Bedford</v>
      </c>
      <c r="S9061">
        <v>2250</v>
      </c>
    </row>
    <row r="9062" spans="1:19" x14ac:dyDescent="0.3">
      <c r="A9062">
        <v>2024</v>
      </c>
      <c r="C9062" t="str">
        <f>IF(GETPIVOTDATA("PS % recovery",Sheet4!$B$5,"Parish Name",K9062)&gt;99.949%,"OK","No")</f>
        <v>No</v>
      </c>
      <c r="D9062" t="e">
        <f>VLOOKUP(J9062,'Ref2'!C:E,3,0)</f>
        <v>#N/A</v>
      </c>
      <c r="F9062">
        <v>7</v>
      </c>
      <c r="I9062" t="e">
        <f>VLOOKUP(J9062,Ref!L:M,2,0)</f>
        <v>#N/A</v>
      </c>
      <c r="J9062" t="s">
        <v>1432</v>
      </c>
      <c r="K9062" t="str">
        <f>VLOOKUP($J9062,Ref!$D:$H,2,0)</f>
        <v xml:space="preserve">Marsh Farm                                   </v>
      </c>
      <c r="L9062" t="str">
        <f>VLOOKUP($J9062,Ref!$D:$H,3,0)</f>
        <v>Marsh Farm</v>
      </c>
      <c r="M9062" t="str">
        <f>VLOOKUP($J9062,Ref!$D:$H,4,0)</f>
        <v>Luton Deanery</v>
      </c>
      <c r="N9062" t="str">
        <f>VLOOKUP($J9062,Ref!$D:$H,5,0)</f>
        <v>Archdeaconry of Bedford</v>
      </c>
      <c r="S9062">
        <v>500</v>
      </c>
    </row>
    <row r="9063" spans="1:19" x14ac:dyDescent="0.3">
      <c r="A9063">
        <v>2024</v>
      </c>
      <c r="C9063" t="str">
        <f>IF(GETPIVOTDATA("PS % recovery",Sheet4!$B$5,"Parish Name",K9063)&gt;99.949%,"OK","No")</f>
        <v>No</v>
      </c>
      <c r="D9063" t="e">
        <f>VLOOKUP(J9063,'Ref2'!C:E,3,0)</f>
        <v>#N/A</v>
      </c>
      <c r="F9063">
        <v>7</v>
      </c>
      <c r="I9063" t="e">
        <f>VLOOKUP(J9063,Ref!L:M,2,0)</f>
        <v>#N/A</v>
      </c>
      <c r="J9063" t="s">
        <v>1420</v>
      </c>
      <c r="K9063" t="str">
        <f>VLOOKUP($J9063,Ref!$D:$H,2,0)</f>
        <v xml:space="preserve">Luton, St Andrew                             </v>
      </c>
      <c r="L9063" t="str">
        <f>VLOOKUP($J9063,Ref!$D:$H,3,0)</f>
        <v>Luton, St Andrew</v>
      </c>
      <c r="M9063" t="str">
        <f>VLOOKUP($J9063,Ref!$D:$H,4,0)</f>
        <v>Luton Deanery</v>
      </c>
      <c r="N9063" t="str">
        <f>VLOOKUP($J9063,Ref!$D:$H,5,0)</f>
        <v>Archdeaconry of Bedford</v>
      </c>
      <c r="S9063">
        <v>0</v>
      </c>
    </row>
    <row r="9064" spans="1:19" x14ac:dyDescent="0.3">
      <c r="A9064">
        <v>2024</v>
      </c>
      <c r="C9064" t="str">
        <f>IF(GETPIVOTDATA("PS % recovery",Sheet4!$B$5,"Parish Name",K9064)&gt;99.949%,"OK","No")</f>
        <v>No</v>
      </c>
      <c r="D9064" t="e">
        <f>VLOOKUP(J9064,'Ref2'!C:E,3,0)</f>
        <v>#N/A</v>
      </c>
      <c r="F9064">
        <v>7</v>
      </c>
      <c r="I9064" t="e">
        <f>VLOOKUP(J9064,Ref!L:M,2,0)</f>
        <v>#N/A</v>
      </c>
      <c r="J9064" t="s">
        <v>1422</v>
      </c>
      <c r="K9064" t="str">
        <f>VLOOKUP($J9064,Ref!$D:$H,2,0)</f>
        <v xml:space="preserve">Luton, St Anne with St Christopher           </v>
      </c>
      <c r="L9064" t="str">
        <f>VLOOKUP($J9064,Ref!$D:$H,3,0)</f>
        <v>Luton, St Anne with St Christopher</v>
      </c>
      <c r="M9064" t="str">
        <f>VLOOKUP($J9064,Ref!$D:$H,4,0)</f>
        <v>Luton Deanery</v>
      </c>
      <c r="N9064" t="str">
        <f>VLOOKUP($J9064,Ref!$D:$H,5,0)</f>
        <v>Archdeaconry of Bedford</v>
      </c>
      <c r="S9064">
        <v>1500</v>
      </c>
    </row>
    <row r="9065" spans="1:19" x14ac:dyDescent="0.3">
      <c r="A9065">
        <v>2024</v>
      </c>
      <c r="C9065" t="str">
        <f>IF(GETPIVOTDATA("PS % recovery",Sheet4!$B$5,"Parish Name",K9065)&gt;99.949%,"OK","No")</f>
        <v>No</v>
      </c>
      <c r="D9065" t="e">
        <f>VLOOKUP(J9065,'Ref2'!C:E,3,0)</f>
        <v>#N/A</v>
      </c>
      <c r="F9065">
        <v>7</v>
      </c>
      <c r="I9065" t="e">
        <f>VLOOKUP(J9065,Ref!L:M,2,0)</f>
        <v>#N/A</v>
      </c>
      <c r="J9065" t="s">
        <v>1414</v>
      </c>
      <c r="K9065" t="str">
        <f>VLOOKUP($J9065,Ref!$D:$H,2,0)</f>
        <v xml:space="preserve">Luton, St Augustine, Limbury                 </v>
      </c>
      <c r="L9065" t="str">
        <f>VLOOKUP($J9065,Ref!$D:$H,3,0)</f>
        <v>Luton, Saint Augustine, Limbury with Holy Trinity</v>
      </c>
      <c r="M9065" t="str">
        <f>VLOOKUP($J9065,Ref!$D:$H,4,0)</f>
        <v>Luton Deanery</v>
      </c>
      <c r="N9065" t="str">
        <f>VLOOKUP($J9065,Ref!$D:$H,5,0)</f>
        <v>Archdeaconry of Bedford</v>
      </c>
      <c r="S9065">
        <v>4100</v>
      </c>
    </row>
    <row r="9066" spans="1:19" x14ac:dyDescent="0.3">
      <c r="A9066">
        <v>2024</v>
      </c>
      <c r="C9066" t="str">
        <f>IF(GETPIVOTDATA("PS % recovery",Sheet4!$B$5,"Parish Name",K9066)&gt;99.949%,"OK","No")</f>
        <v>No</v>
      </c>
      <c r="D9066" t="str">
        <f>VLOOKUP(J9066,'Ref2'!C:E,3,0)</f>
        <v>LLF</v>
      </c>
      <c r="F9066">
        <v>7</v>
      </c>
      <c r="I9066" t="e">
        <f>VLOOKUP(J9066,Ref!L:M,2,0)</f>
        <v>#N/A</v>
      </c>
      <c r="J9066" t="s">
        <v>1424</v>
      </c>
      <c r="K9066" t="str">
        <f>VLOOKUP($J9066,Ref!$D:$H,2,0)</f>
        <v xml:space="preserve">Luton, St Francis                            </v>
      </c>
      <c r="L9066" t="str">
        <f>VLOOKUP($J9066,Ref!$D:$H,3,0)</f>
        <v>Luton, St Francis</v>
      </c>
      <c r="M9066" t="str">
        <f>VLOOKUP($J9066,Ref!$D:$H,4,0)</f>
        <v>Luton Deanery</v>
      </c>
      <c r="N9066" t="str">
        <f>VLOOKUP($J9066,Ref!$D:$H,5,0)</f>
        <v>Archdeaconry of Bedford</v>
      </c>
    </row>
    <row r="9067" spans="1:19" x14ac:dyDescent="0.3">
      <c r="A9067">
        <v>2024</v>
      </c>
      <c r="C9067" t="str">
        <f>IF(GETPIVOTDATA("PS % recovery",Sheet4!$B$5,"Parish Name",K9067)&gt;99.949%,"OK","No")</f>
        <v>OK</v>
      </c>
      <c r="D9067" t="str">
        <f>VLOOKUP(J9067,'Ref2'!C:E,3,0)</f>
        <v>LLF</v>
      </c>
      <c r="F9067">
        <v>7</v>
      </c>
      <c r="I9067" t="e">
        <f>VLOOKUP(J9067,Ref!L:M,2,0)</f>
        <v>#N/A</v>
      </c>
      <c r="J9067" t="s">
        <v>1418</v>
      </c>
      <c r="K9067" t="str">
        <f>VLOOKUP($J9067,Ref!$D:$H,2,0)</f>
        <v xml:space="preserve">Luton, St Hugh, Lewsey                       </v>
      </c>
      <c r="L9067" t="str">
        <f>VLOOKUP($J9067,Ref!$D:$H,3,0)</f>
        <v>Luton, St Hugh, Lewsey</v>
      </c>
      <c r="M9067" t="str">
        <f>VLOOKUP($J9067,Ref!$D:$H,4,0)</f>
        <v>Luton Deanery</v>
      </c>
      <c r="N9067" t="str">
        <f>VLOOKUP($J9067,Ref!$D:$H,5,0)</f>
        <v>Archdeaconry of Bedford</v>
      </c>
      <c r="S9067">
        <v>4337</v>
      </c>
    </row>
    <row r="9068" spans="1:19" x14ac:dyDescent="0.3">
      <c r="A9068">
        <v>2024</v>
      </c>
      <c r="C9068" t="str">
        <f>IF(GETPIVOTDATA("PS % recovery",Sheet4!$B$5,"Parish Name",K9068)&gt;99.949%,"OK","No")</f>
        <v>OK</v>
      </c>
      <c r="D9068" t="e">
        <f>VLOOKUP(J9068,'Ref2'!C:E,3,0)</f>
        <v>#N/A</v>
      </c>
      <c r="F9068">
        <v>7</v>
      </c>
      <c r="I9068" t="e">
        <f>VLOOKUP(J9068,Ref!L:M,2,0)</f>
        <v>#N/A</v>
      </c>
      <c r="J9068" t="s">
        <v>1426</v>
      </c>
      <c r="K9068" t="str">
        <f>VLOOKUP($J9068,Ref!$D:$H,2,0)</f>
        <v xml:space="preserve">Luton                                        </v>
      </c>
      <c r="L9068" t="str">
        <f>VLOOKUP($J9068,Ref!$D:$H,3,0)</f>
        <v>Luton</v>
      </c>
      <c r="M9068" t="str">
        <f>VLOOKUP($J9068,Ref!$D:$H,4,0)</f>
        <v>Luton Deanery</v>
      </c>
      <c r="N9068" t="str">
        <f>VLOOKUP($J9068,Ref!$D:$H,5,0)</f>
        <v>Archdeaconry of Bedford</v>
      </c>
      <c r="S9068">
        <v>11547.25</v>
      </c>
    </row>
    <row r="9069" spans="1:19" x14ac:dyDescent="0.3">
      <c r="A9069">
        <v>2024</v>
      </c>
      <c r="C9069" t="str">
        <f>IF(GETPIVOTDATA("PS % recovery",Sheet4!$B$5,"Parish Name",K9069)&gt;99.949%,"OK","No")</f>
        <v>No</v>
      </c>
      <c r="D9069" t="e">
        <f>VLOOKUP(J9069,'Ref2'!C:E,3,0)</f>
        <v>#N/A</v>
      </c>
      <c r="F9069">
        <v>7</v>
      </c>
      <c r="I9069" t="e">
        <f>VLOOKUP(J9069,Ref!L:M,2,0)</f>
        <v>#N/A</v>
      </c>
      <c r="J9069" t="s">
        <v>1428</v>
      </c>
      <c r="K9069" t="str">
        <f>VLOOKUP($J9069,Ref!$D:$H,2,0)</f>
        <v xml:space="preserve">Luton, St Paul                               </v>
      </c>
      <c r="L9069" t="str">
        <f>VLOOKUP($J9069,Ref!$D:$H,3,0)</f>
        <v>Luton, St Paul</v>
      </c>
      <c r="M9069" t="str">
        <f>VLOOKUP($J9069,Ref!$D:$H,4,0)</f>
        <v>Luton Deanery</v>
      </c>
      <c r="N9069" t="str">
        <f>VLOOKUP($J9069,Ref!$D:$H,5,0)</f>
        <v>Archdeaconry of Bedford</v>
      </c>
      <c r="S9069">
        <v>1250</v>
      </c>
    </row>
    <row r="9070" spans="1:19" x14ac:dyDescent="0.3">
      <c r="A9070">
        <v>2024</v>
      </c>
      <c r="C9070" t="str">
        <f>IF(GETPIVOTDATA("PS % recovery",Sheet4!$B$5,"Parish Name",K9070)&gt;99.949%,"OK","No")</f>
        <v>No</v>
      </c>
      <c r="D9070" t="e">
        <f>VLOOKUP(J9070,'Ref2'!C:E,3,0)</f>
        <v>#N/A</v>
      </c>
      <c r="F9070">
        <v>7</v>
      </c>
      <c r="I9070" t="e">
        <f>VLOOKUP(J9070,Ref!L:M,2,0)</f>
        <v>#N/A</v>
      </c>
      <c r="J9070" t="s">
        <v>1430</v>
      </c>
      <c r="K9070" t="str">
        <f>VLOOKUP($J9070,Ref!$D:$H,2,0)</f>
        <v xml:space="preserve">Luton, St Saviour                            </v>
      </c>
      <c r="L9070" t="str">
        <f>VLOOKUP($J9070,Ref!$D:$H,3,0)</f>
        <v>Luton, St Saviour</v>
      </c>
      <c r="M9070" t="str">
        <f>VLOOKUP($J9070,Ref!$D:$H,4,0)</f>
        <v>Luton Deanery</v>
      </c>
      <c r="N9070" t="str">
        <f>VLOOKUP($J9070,Ref!$D:$H,5,0)</f>
        <v>Archdeaconry of Bedford</v>
      </c>
    </row>
    <row r="9071" spans="1:19" x14ac:dyDescent="0.3">
      <c r="A9071">
        <v>2024</v>
      </c>
      <c r="C9071" t="str">
        <f>IF(GETPIVOTDATA("PS % recovery",Sheet4!$B$5,"Parish Name",K9071)&gt;99.949%,"OK","No")</f>
        <v>OK</v>
      </c>
      <c r="D9071" t="e">
        <f>VLOOKUP(J9071,'Ref2'!C:E,3,0)</f>
        <v>#N/A</v>
      </c>
      <c r="F9071">
        <v>7</v>
      </c>
      <c r="I9071" t="e">
        <f>VLOOKUP(J9071,Ref!L:M,2,0)</f>
        <v>#N/A</v>
      </c>
      <c r="J9071" t="s">
        <v>1434</v>
      </c>
      <c r="K9071" t="str">
        <f>VLOOKUP($J9071,Ref!$D:$H,2,0)</f>
        <v xml:space="preserve">Stopsley, St Thomas                          </v>
      </c>
      <c r="L9071" t="str">
        <f>VLOOKUP($J9071,Ref!$D:$H,3,0)</f>
        <v>Stopsley, St Thomas</v>
      </c>
      <c r="M9071" t="str">
        <f>VLOOKUP($J9071,Ref!$D:$H,4,0)</f>
        <v>Luton Deanery</v>
      </c>
      <c r="N9071" t="str">
        <f>VLOOKUP($J9071,Ref!$D:$H,5,0)</f>
        <v>Archdeaconry of Bedford</v>
      </c>
      <c r="S9071">
        <v>0</v>
      </c>
    </row>
    <row r="9072" spans="1:19" x14ac:dyDescent="0.3">
      <c r="A9072">
        <v>2024</v>
      </c>
      <c r="C9072" t="str">
        <f>IF(GETPIVOTDATA("PS % recovery",Sheet4!$B$5,"Parish Name",K9072)&gt;99.949%,"OK","No")</f>
        <v>No</v>
      </c>
      <c r="D9072" t="str">
        <f>VLOOKUP(J9072,'Ref2'!C:E,3,0)</f>
        <v>LLF</v>
      </c>
      <c r="F9072">
        <v>7</v>
      </c>
      <c r="I9072" t="e">
        <f>VLOOKUP(J9072,Ref!L:M,2,0)</f>
        <v>#N/A</v>
      </c>
      <c r="J9072" t="s">
        <v>1404</v>
      </c>
      <c r="K9072" t="str">
        <f>VLOOKUP($J9072,Ref!$D:$H,2,0)</f>
        <v xml:space="preserve">Bushmead                                     </v>
      </c>
      <c r="L9072" t="str">
        <f>VLOOKUP($J9072,Ref!$D:$H,3,0)</f>
        <v>Bushmead</v>
      </c>
      <c r="M9072" t="str">
        <f>VLOOKUP($J9072,Ref!$D:$H,4,0)</f>
        <v>Luton Deanery</v>
      </c>
      <c r="N9072" t="str">
        <f>VLOOKUP($J9072,Ref!$D:$H,5,0)</f>
        <v>Archdeaconry of Bedford</v>
      </c>
      <c r="S9072">
        <v>4000</v>
      </c>
    </row>
    <row r="9073" spans="1:19" x14ac:dyDescent="0.3">
      <c r="A9073">
        <v>2024</v>
      </c>
      <c r="C9073" t="str">
        <f>IF(GETPIVOTDATA("PS % recovery",Sheet4!$B$5,"Parish Name",K9073)&gt;99.949%,"OK","No")</f>
        <v>No</v>
      </c>
      <c r="D9073" t="e">
        <f>VLOOKUP(J9073,'Ref2'!C:E,3,0)</f>
        <v>#N/A</v>
      </c>
      <c r="F9073">
        <v>7</v>
      </c>
      <c r="I9073" t="e">
        <f>VLOOKUP(J9073,Ref!L:M,2,0)</f>
        <v>#N/A</v>
      </c>
      <c r="J9073" t="s">
        <v>1436</v>
      </c>
      <c r="K9073" t="str">
        <f>VLOOKUP($J9073,Ref!$D:$H,2,0)</f>
        <v xml:space="preserve">Streatley                                    </v>
      </c>
      <c r="L9073" t="str">
        <f>VLOOKUP($J9073,Ref!$D:$H,3,0)</f>
        <v>Streatley</v>
      </c>
      <c r="M9073" t="str">
        <f>VLOOKUP($J9073,Ref!$D:$H,4,0)</f>
        <v>Luton Deanery</v>
      </c>
      <c r="N9073" t="str">
        <f>VLOOKUP($J9073,Ref!$D:$H,5,0)</f>
        <v>Archdeaconry of Bedford</v>
      </c>
      <c r="S9073">
        <v>3500</v>
      </c>
    </row>
    <row r="9074" spans="1:19" x14ac:dyDescent="0.3">
      <c r="A9074">
        <v>2024</v>
      </c>
      <c r="C9074" t="str">
        <f>IF(GETPIVOTDATA("PS % recovery",Sheet4!$B$5,"Parish Name",K9074)&gt;99.949%,"OK","No")</f>
        <v>No</v>
      </c>
      <c r="D9074" t="e">
        <f>VLOOKUP(J9074,'Ref2'!C:E,3,0)</f>
        <v>#N/A</v>
      </c>
      <c r="F9074">
        <v>7</v>
      </c>
      <c r="I9074" t="e">
        <f>VLOOKUP(J9074,Ref!L:M,2,0)</f>
        <v>#N/A</v>
      </c>
      <c r="J9074" t="s">
        <v>1438</v>
      </c>
      <c r="K9074" t="str">
        <f>VLOOKUP($J9074,Ref!$D:$H,2,0)</f>
        <v xml:space="preserve">Sundon                                       </v>
      </c>
      <c r="L9074" t="str">
        <f>VLOOKUP($J9074,Ref!$D:$H,3,0)</f>
        <v>Sundon</v>
      </c>
      <c r="M9074" t="str">
        <f>VLOOKUP($J9074,Ref!$D:$H,4,0)</f>
        <v>Luton Deanery</v>
      </c>
      <c r="N9074" t="str">
        <f>VLOOKUP($J9074,Ref!$D:$H,5,0)</f>
        <v>Archdeaconry of Bedford</v>
      </c>
      <c r="S9074">
        <v>750</v>
      </c>
    </row>
    <row r="9075" spans="1:19" x14ac:dyDescent="0.3">
      <c r="A9075">
        <v>2024</v>
      </c>
      <c r="C9075" t="str">
        <f>IF(GETPIVOTDATA("PS % recovery",Sheet4!$B$5,"Parish Name",K9075)&gt;99.949%,"OK","No")</f>
        <v>OK</v>
      </c>
      <c r="D9075" t="e">
        <f>VLOOKUP(J9075,'Ref2'!C:E,3,0)</f>
        <v>#N/A</v>
      </c>
      <c r="F9075">
        <v>7</v>
      </c>
      <c r="I9075" t="e">
        <f>VLOOKUP(J9075,Ref!L:M,2,0)</f>
        <v>#N/A</v>
      </c>
      <c r="J9075" t="s">
        <v>1408</v>
      </c>
      <c r="K9075" t="str">
        <f>VLOOKUP($J9075,Ref!$D:$H,2,0)</f>
        <v xml:space="preserve">Woodside, St Andrew                          </v>
      </c>
      <c r="L9075" t="str">
        <f>VLOOKUP($J9075,Ref!$D:$H,3,0)</f>
        <v>Woodside</v>
      </c>
      <c r="M9075" t="str">
        <f>VLOOKUP($J9075,Ref!$D:$H,4,0)</f>
        <v>Luton Deanery</v>
      </c>
      <c r="N9075" t="str">
        <f>VLOOKUP($J9075,Ref!$D:$H,5,0)</f>
        <v>Archdeaconry of Bedford</v>
      </c>
      <c r="S9075">
        <v>0</v>
      </c>
    </row>
    <row r="9076" spans="1:19" x14ac:dyDescent="0.3">
      <c r="A9076">
        <v>2024</v>
      </c>
      <c r="C9076" t="str">
        <f>IF(GETPIVOTDATA("PS % recovery",Sheet4!$B$5,"Parish Name",K9076)&gt;99.949%,"OK","No")</f>
        <v>No</v>
      </c>
      <c r="D9076" t="str">
        <f>VLOOKUP(J9076,'Ref2'!C:E,3,0)</f>
        <v>LLF</v>
      </c>
      <c r="F9076">
        <v>7</v>
      </c>
      <c r="I9076" t="e">
        <f>VLOOKUP(J9076,Ref!L:M,2,0)</f>
        <v>#N/A</v>
      </c>
      <c r="J9076" t="s">
        <v>1440</v>
      </c>
      <c r="K9076" t="str">
        <f>VLOOKUP($J9076,Ref!$D:$H,2,0)</f>
        <v xml:space="preserve">Bletsoe                                      </v>
      </c>
      <c r="L9076" t="str">
        <f>VLOOKUP($J9076,Ref!$D:$H,3,0)</f>
        <v>Riseley with Bletsoe</v>
      </c>
      <c r="M9076" t="str">
        <f>VLOOKUP($J9076,Ref!$D:$H,4,0)</f>
        <v>Sharnbrook Deanery</v>
      </c>
      <c r="N9076" t="str">
        <f>VLOOKUP($J9076,Ref!$D:$H,5,0)</f>
        <v>Archdeaconry of Bedford</v>
      </c>
      <c r="S9076">
        <v>4120.5</v>
      </c>
    </row>
    <row r="9077" spans="1:19" x14ac:dyDescent="0.3">
      <c r="A9077">
        <v>2024</v>
      </c>
      <c r="C9077" t="str">
        <f>IF(GETPIVOTDATA("PS % recovery",Sheet4!$B$5,"Parish Name",K9077)&gt;99.949%,"OK","No")</f>
        <v>No</v>
      </c>
      <c r="D9077" t="e">
        <f>VLOOKUP(J9077,'Ref2'!C:E,3,0)</f>
        <v>#N/A</v>
      </c>
      <c r="F9077">
        <v>7</v>
      </c>
      <c r="I9077" t="e">
        <f>VLOOKUP(J9077,Ref!L:M,2,0)</f>
        <v>#N/A</v>
      </c>
      <c r="J9077" t="s">
        <v>1444</v>
      </c>
      <c r="K9077" t="str">
        <f>VLOOKUP($J9077,Ref!$D:$H,2,0)</f>
        <v xml:space="preserve">Bolnhurst                                    </v>
      </c>
      <c r="L9077" t="str">
        <f>VLOOKUP($J9077,Ref!$D:$H,3,0)</f>
        <v>Bolnhurst with Keysoe</v>
      </c>
      <c r="M9077" t="str">
        <f>VLOOKUP($J9077,Ref!$D:$H,4,0)</f>
        <v>Sharnbrook Deanery</v>
      </c>
      <c r="N9077" t="str">
        <f>VLOOKUP($J9077,Ref!$D:$H,5,0)</f>
        <v>Archdeaconry of Bedford</v>
      </c>
      <c r="S9077">
        <v>811</v>
      </c>
    </row>
    <row r="9078" spans="1:19" x14ac:dyDescent="0.3">
      <c r="A9078">
        <v>2024</v>
      </c>
      <c r="C9078" t="str">
        <f>IF(GETPIVOTDATA("PS % recovery",Sheet4!$B$5,"Parish Name",K9078)&gt;99.949%,"OK","No")</f>
        <v>No</v>
      </c>
      <c r="D9078" t="e">
        <f>VLOOKUP(J9078,'Ref2'!C:E,3,0)</f>
        <v>#N/A</v>
      </c>
      <c r="F9078">
        <v>7</v>
      </c>
      <c r="I9078" t="e">
        <f>VLOOKUP(J9078,Ref!L:M,2,0)</f>
        <v>#N/A</v>
      </c>
      <c r="J9078" t="s">
        <v>1482</v>
      </c>
      <c r="K9078" t="str">
        <f>VLOOKUP($J9078,Ref!$D:$H,2,0)</f>
        <v xml:space="preserve">Bromham                                      </v>
      </c>
      <c r="L9078" t="str">
        <f>VLOOKUP($J9078,Ref!$D:$H,3,0)</f>
        <v>Bromham with Oakley and Stagsden</v>
      </c>
      <c r="M9078" t="str">
        <f>VLOOKUP($J9078,Ref!$D:$H,4,0)</f>
        <v>Sharnbrook Deanery</v>
      </c>
      <c r="N9078" t="str">
        <f>VLOOKUP($J9078,Ref!$D:$H,5,0)</f>
        <v>Archdeaconry of Bedford</v>
      </c>
      <c r="S9078">
        <v>4709</v>
      </c>
    </row>
    <row r="9079" spans="1:19" x14ac:dyDescent="0.3">
      <c r="A9079">
        <v>2024</v>
      </c>
      <c r="C9079" t="str">
        <f>IF(GETPIVOTDATA("PS % recovery",Sheet4!$B$5,"Parish Name",K9079)&gt;99.949%,"OK","No")</f>
        <v>OK</v>
      </c>
      <c r="D9079" t="e">
        <f>VLOOKUP(J9079,'Ref2'!C:E,3,0)</f>
        <v>#N/A</v>
      </c>
      <c r="F9079">
        <v>7</v>
      </c>
      <c r="I9079" t="e">
        <f>VLOOKUP(J9079,Ref!L:M,2,0)</f>
        <v>#N/A</v>
      </c>
      <c r="J9079" t="s">
        <v>1448</v>
      </c>
      <c r="K9079" t="str">
        <f>VLOOKUP($J9079,Ref!$D:$H,2,0)</f>
        <v xml:space="preserve">Carlton with Chellington (LEP)               </v>
      </c>
      <c r="L9079" t="str">
        <f>VLOOKUP($J9079,Ref!$D:$H,3,0)</f>
        <v>Chellington Team</v>
      </c>
      <c r="M9079" t="str">
        <f>VLOOKUP($J9079,Ref!$D:$H,4,0)</f>
        <v>Sharnbrook Deanery</v>
      </c>
      <c r="N9079" t="str">
        <f>VLOOKUP($J9079,Ref!$D:$H,5,0)</f>
        <v>Archdeaconry of Bedford</v>
      </c>
      <c r="S9079">
        <v>1952</v>
      </c>
    </row>
    <row r="9080" spans="1:19" x14ac:dyDescent="0.3">
      <c r="A9080">
        <v>2024</v>
      </c>
      <c r="C9080" t="str">
        <f>IF(GETPIVOTDATA("PS % recovery",Sheet4!$B$5,"Parish Name",K9080)&gt;99.949%,"OK","No")</f>
        <v>OK</v>
      </c>
      <c r="D9080" t="e">
        <f>VLOOKUP(J9080,'Ref2'!C:E,3,0)</f>
        <v>#N/A</v>
      </c>
      <c r="F9080">
        <v>7</v>
      </c>
      <c r="I9080" t="e">
        <f>VLOOKUP(J9080,Ref!L:M,2,0)</f>
        <v>#N/A</v>
      </c>
      <c r="J9080" t="s">
        <v>1488</v>
      </c>
      <c r="K9080" t="str">
        <f>VLOOKUP($J9080,Ref!$D:$H,2,0)</f>
        <v xml:space="preserve">Clapham                                      </v>
      </c>
      <c r="L9080" t="str">
        <f>VLOOKUP($J9080,Ref!$D:$H,3,0)</f>
        <v>Clapham</v>
      </c>
      <c r="M9080" t="str">
        <f>VLOOKUP($J9080,Ref!$D:$H,4,0)</f>
        <v>Sharnbrook Deanery</v>
      </c>
      <c r="N9080" t="str">
        <f>VLOOKUP($J9080,Ref!$D:$H,5,0)</f>
        <v>Archdeaconry of Bedford</v>
      </c>
      <c r="S9080">
        <v>4960</v>
      </c>
    </row>
    <row r="9081" spans="1:19" x14ac:dyDescent="0.3">
      <c r="A9081">
        <v>2024</v>
      </c>
      <c r="C9081" t="str">
        <f>IF(GETPIVOTDATA("PS % recovery",Sheet4!$B$5,"Parish Name",K9081)&gt;99.949%,"OK","No")</f>
        <v>No</v>
      </c>
      <c r="D9081" t="e">
        <f>VLOOKUP(J9081,'Ref2'!C:E,3,0)</f>
        <v>#N/A</v>
      </c>
      <c r="F9081">
        <v>7</v>
      </c>
      <c r="I9081" t="e">
        <f>VLOOKUP(J9081,Ref!L:M,2,0)</f>
        <v>#N/A</v>
      </c>
      <c r="J9081" t="s">
        <v>1452</v>
      </c>
      <c r="K9081" t="str">
        <f>VLOOKUP($J9081,Ref!$D:$H,2,0)</f>
        <v xml:space="preserve">Colmworth                                    </v>
      </c>
      <c r="L9081" t="str">
        <f>VLOOKUP($J9081,Ref!$D:$H,3,0)</f>
        <v>Wilden with Colmworth and Ravensden</v>
      </c>
      <c r="M9081" t="str">
        <f>VLOOKUP($J9081,Ref!$D:$H,4,0)</f>
        <v>Sharnbrook Deanery</v>
      </c>
      <c r="N9081" t="str">
        <f>VLOOKUP($J9081,Ref!$D:$H,5,0)</f>
        <v>Archdeaconry of Bedford</v>
      </c>
      <c r="S9081">
        <v>0</v>
      </c>
    </row>
    <row r="9082" spans="1:19" x14ac:dyDescent="0.3">
      <c r="A9082">
        <v>2024</v>
      </c>
      <c r="C9082" t="str">
        <f>IF(GETPIVOTDATA("PS % recovery",Sheet4!$B$5,"Parish Name",K9082)&gt;99.949%,"OK","No")</f>
        <v>OK</v>
      </c>
      <c r="D9082" t="e">
        <f>VLOOKUP(J9082,'Ref2'!C:E,3,0)</f>
        <v>#N/A</v>
      </c>
      <c r="F9082">
        <v>7</v>
      </c>
      <c r="I9082" t="e">
        <f>VLOOKUP(J9082,Ref!L:M,2,0)</f>
        <v>#N/A</v>
      </c>
      <c r="J9082" t="s">
        <v>1458</v>
      </c>
      <c r="K9082" t="str">
        <f>VLOOKUP($J9082,Ref!$D:$H,2,0)</f>
        <v xml:space="preserve">Felmersham                                   </v>
      </c>
      <c r="L9082" t="str">
        <f>VLOOKUP($J9082,Ref!$D:$H,3,0)</f>
        <v>Sharnbrook, Felmersham and Knotting with Souldrop</v>
      </c>
      <c r="M9082" t="str">
        <f>VLOOKUP($J9082,Ref!$D:$H,4,0)</f>
        <v>Sharnbrook Deanery</v>
      </c>
      <c r="N9082" t="str">
        <f>VLOOKUP($J9082,Ref!$D:$H,5,0)</f>
        <v>Archdeaconry of Bedford</v>
      </c>
      <c r="S9082">
        <v>4736</v>
      </c>
    </row>
    <row r="9083" spans="1:19" x14ac:dyDescent="0.3">
      <c r="A9083">
        <v>2024</v>
      </c>
      <c r="C9083" t="str">
        <f>IF(GETPIVOTDATA("PS % recovery",Sheet4!$B$5,"Parish Name",K9083)&gt;99.949%,"OK","No")</f>
        <v>No</v>
      </c>
      <c r="D9083" t="e">
        <f>VLOOKUP(J9083,'Ref2'!C:E,3,0)</f>
        <v>#N/A</v>
      </c>
      <c r="F9083">
        <v>7</v>
      </c>
      <c r="I9083" t="e">
        <f>VLOOKUP(J9083,Ref!L:M,2,0)</f>
        <v>#N/A</v>
      </c>
      <c r="J9083" t="s">
        <v>1450</v>
      </c>
      <c r="K9083" t="str">
        <f>VLOOKUP($J9083,Ref!$D:$H,2,0)</f>
        <v xml:space="preserve">Harrold (LEP)                                </v>
      </c>
      <c r="L9083" t="str">
        <f>VLOOKUP($J9083,Ref!$D:$H,3,0)</f>
        <v>Chellington Team</v>
      </c>
      <c r="M9083" t="str">
        <f>VLOOKUP($J9083,Ref!$D:$H,4,0)</f>
        <v>Sharnbrook Deanery</v>
      </c>
      <c r="N9083" t="str">
        <f>VLOOKUP($J9083,Ref!$D:$H,5,0)</f>
        <v>Archdeaconry of Bedford</v>
      </c>
      <c r="S9083">
        <v>2500</v>
      </c>
    </row>
    <row r="9084" spans="1:19" x14ac:dyDescent="0.3">
      <c r="A9084">
        <v>2024</v>
      </c>
      <c r="C9084" t="str">
        <f>IF(GETPIVOTDATA("PS % recovery",Sheet4!$B$5,"Parish Name",K9084)&gt;99.949%,"OK","No")</f>
        <v>No</v>
      </c>
      <c r="D9084" t="e">
        <f>VLOOKUP(J9084,'Ref2'!C:E,3,0)</f>
        <v>#N/A</v>
      </c>
      <c r="F9084">
        <v>7</v>
      </c>
      <c r="I9084" t="e">
        <f>VLOOKUP(J9084,Ref!L:M,2,0)</f>
        <v>#N/A</v>
      </c>
      <c r="J9084" t="s">
        <v>1446</v>
      </c>
      <c r="K9084" t="str">
        <f>VLOOKUP($J9084,Ref!$D:$H,2,0)</f>
        <v xml:space="preserve">Keysoe                                       </v>
      </c>
      <c r="L9084" t="str">
        <f>VLOOKUP($J9084,Ref!$D:$H,3,0)</f>
        <v>Bolnhurst with Keysoe</v>
      </c>
      <c r="M9084" t="str">
        <f>VLOOKUP($J9084,Ref!$D:$H,4,0)</f>
        <v>Sharnbrook Deanery</v>
      </c>
      <c r="N9084" t="str">
        <f>VLOOKUP($J9084,Ref!$D:$H,5,0)</f>
        <v>Archdeaconry of Bedford</v>
      </c>
      <c r="S9084">
        <v>100</v>
      </c>
    </row>
    <row r="9085" spans="1:19" x14ac:dyDescent="0.3">
      <c r="A9085">
        <v>2024</v>
      </c>
      <c r="C9085" t="str">
        <f>IF(GETPIVOTDATA("PS % recovery",Sheet4!$B$5,"Parish Name",K9085)&gt;99.949%,"OK","No")</f>
        <v>No</v>
      </c>
      <c r="D9085" t="e">
        <f>VLOOKUP(J9085,'Ref2'!C:E,3,0)</f>
        <v>#N/A</v>
      </c>
      <c r="F9085">
        <v>7</v>
      </c>
      <c r="I9085" t="e">
        <f>VLOOKUP(J9085,Ref!L:M,2,0)</f>
        <v>#N/A</v>
      </c>
      <c r="J9085" t="s">
        <v>1464</v>
      </c>
      <c r="K9085" t="str">
        <f>VLOOKUP($J9085,Ref!$D:$H,2,0)</f>
        <v xml:space="preserve">Milton Ernest                                </v>
      </c>
      <c r="L9085" t="str">
        <f>VLOOKUP($J9085,Ref!$D:$H,3,0)</f>
        <v>Milton Ernest, Pavenham and Thurleigh</v>
      </c>
      <c r="M9085" t="str">
        <f>VLOOKUP($J9085,Ref!$D:$H,4,0)</f>
        <v>Sharnbrook Deanery</v>
      </c>
      <c r="N9085" t="str">
        <f>VLOOKUP($J9085,Ref!$D:$H,5,0)</f>
        <v>Archdeaconry of Bedford</v>
      </c>
      <c r="S9085">
        <v>500</v>
      </c>
    </row>
    <row r="9086" spans="1:19" x14ac:dyDescent="0.3">
      <c r="A9086">
        <v>2024</v>
      </c>
      <c r="C9086" t="str">
        <f>IF(GETPIVOTDATA("PS % recovery",Sheet4!$B$5,"Parish Name",K9086)&gt;99.949%,"OK","No")</f>
        <v>No</v>
      </c>
      <c r="D9086" t="e">
        <f>VLOOKUP(J9086,'Ref2'!C:E,3,0)</f>
        <v>#N/A</v>
      </c>
      <c r="F9086">
        <v>7</v>
      </c>
      <c r="I9086" t="e">
        <f>VLOOKUP(J9086,Ref!L:M,2,0)</f>
        <v>#N/A</v>
      </c>
      <c r="J9086" t="s">
        <v>1484</v>
      </c>
      <c r="K9086" t="str">
        <f>VLOOKUP($J9086,Ref!$D:$H,2,0)</f>
        <v xml:space="preserve">Oakley (LEP)                                 </v>
      </c>
      <c r="L9086" t="str">
        <f>VLOOKUP($J9086,Ref!$D:$H,3,0)</f>
        <v>Bromham with Oakley and Stagsden</v>
      </c>
      <c r="M9086" t="str">
        <f>VLOOKUP($J9086,Ref!$D:$H,4,0)</f>
        <v>Sharnbrook Deanery</v>
      </c>
      <c r="N9086" t="str">
        <f>VLOOKUP($J9086,Ref!$D:$H,5,0)</f>
        <v>Archdeaconry of Bedford</v>
      </c>
      <c r="S9086">
        <v>4670.92</v>
      </c>
    </row>
    <row r="9087" spans="1:19" x14ac:dyDescent="0.3">
      <c r="A9087">
        <v>2024</v>
      </c>
      <c r="C9087" t="str">
        <f>IF(GETPIVOTDATA("PS % recovery",Sheet4!$B$5,"Parish Name",K9087)&gt;99.949%,"OK","No")</f>
        <v>OK</v>
      </c>
      <c r="D9087" t="e">
        <f>VLOOKUP(J9087,'Ref2'!C:E,3,0)</f>
        <v>#N/A</v>
      </c>
      <c r="F9087">
        <v>7</v>
      </c>
      <c r="I9087" t="e">
        <f>VLOOKUP(J9087,Ref!L:M,2,0)</f>
        <v>#N/A</v>
      </c>
      <c r="J9087" t="s">
        <v>1468</v>
      </c>
      <c r="K9087" t="str">
        <f>VLOOKUP($J9087,Ref!$D:$H,2,0)</f>
        <v xml:space="preserve">Odell                                        </v>
      </c>
      <c r="L9087" t="str">
        <f>VLOOKUP($J9087,Ref!$D:$H,3,0)</f>
        <v>Chellington Team</v>
      </c>
      <c r="M9087" t="str">
        <f>VLOOKUP($J9087,Ref!$D:$H,4,0)</f>
        <v>Sharnbrook Deanery</v>
      </c>
      <c r="N9087" t="str">
        <f>VLOOKUP($J9087,Ref!$D:$H,5,0)</f>
        <v>Archdeaconry of Bedford</v>
      </c>
      <c r="S9087">
        <v>3000</v>
      </c>
    </row>
    <row r="9088" spans="1:19" x14ac:dyDescent="0.3">
      <c r="A9088">
        <v>2024</v>
      </c>
      <c r="C9088" t="str">
        <f>IF(GETPIVOTDATA("PS % recovery",Sheet4!$B$5,"Parish Name",K9088)&gt;99.949%,"OK","No")</f>
        <v>OK</v>
      </c>
      <c r="D9088" t="e">
        <f>VLOOKUP(J9088,'Ref2'!C:E,3,0)</f>
        <v>#N/A</v>
      </c>
      <c r="F9088">
        <v>7</v>
      </c>
      <c r="I9088" t="e">
        <f>VLOOKUP(J9088,Ref!L:M,2,0)</f>
        <v>#N/A</v>
      </c>
      <c r="J9088" t="s">
        <v>1470</v>
      </c>
      <c r="K9088" t="str">
        <f>VLOOKUP($J9088,Ref!$D:$H,2,0)</f>
        <v xml:space="preserve">Pavenham                                     </v>
      </c>
      <c r="L9088" t="str">
        <f>VLOOKUP($J9088,Ref!$D:$H,3,0)</f>
        <v>Milton Ernest, Pavenham and Thurleigh</v>
      </c>
      <c r="M9088" t="str">
        <f>VLOOKUP($J9088,Ref!$D:$H,4,0)</f>
        <v>Sharnbrook Deanery</v>
      </c>
      <c r="N9088" t="str">
        <f>VLOOKUP($J9088,Ref!$D:$H,5,0)</f>
        <v>Archdeaconry of Bedford</v>
      </c>
      <c r="S9088">
        <v>1785.17</v>
      </c>
    </row>
    <row r="9089" spans="1:19" x14ac:dyDescent="0.3">
      <c r="A9089">
        <v>2024</v>
      </c>
      <c r="C9089" t="str">
        <f>IF(GETPIVOTDATA("PS % recovery",Sheet4!$B$5,"Parish Name",K9089)&gt;99.949%,"OK","No")</f>
        <v>No</v>
      </c>
      <c r="D9089" t="e">
        <f>VLOOKUP(J9089,'Ref2'!C:E,3,0)</f>
        <v>#N/A</v>
      </c>
      <c r="F9089">
        <v>7</v>
      </c>
      <c r="I9089" t="e">
        <f>VLOOKUP(J9089,Ref!L:M,2,0)</f>
        <v>#N/A</v>
      </c>
      <c r="J9089" t="s">
        <v>1472</v>
      </c>
      <c r="K9089" t="str">
        <f>VLOOKUP($J9089,Ref!$D:$H,2,0)</f>
        <v xml:space="preserve">Podington with Farndish                      </v>
      </c>
      <c r="L9089" t="str">
        <f>VLOOKUP($J9089,Ref!$D:$H,3,0)</f>
        <v>Chellington Team</v>
      </c>
      <c r="M9089" t="str">
        <f>VLOOKUP($J9089,Ref!$D:$H,4,0)</f>
        <v>Sharnbrook Deanery</v>
      </c>
      <c r="N9089" t="str">
        <f>VLOOKUP($J9089,Ref!$D:$H,5,0)</f>
        <v>Archdeaconry of Bedford</v>
      </c>
      <c r="S9089">
        <v>0</v>
      </c>
    </row>
    <row r="9090" spans="1:19" x14ac:dyDescent="0.3">
      <c r="A9090">
        <v>2024</v>
      </c>
      <c r="C9090" t="str">
        <f>IF(GETPIVOTDATA("PS % recovery",Sheet4!$B$5,"Parish Name",K9090)&gt;99.949%,"OK","No")</f>
        <v>No</v>
      </c>
      <c r="D9090" t="e">
        <f>VLOOKUP(J9090,'Ref2'!C:E,3,0)</f>
        <v>#N/A</v>
      </c>
      <c r="F9090">
        <v>7</v>
      </c>
      <c r="I9090" t="e">
        <f>VLOOKUP(J9090,Ref!L:M,2,0)</f>
        <v>#N/A</v>
      </c>
      <c r="J9090" t="s">
        <v>1454</v>
      </c>
      <c r="K9090" t="str">
        <f>VLOOKUP($J9090,Ref!$D:$H,2,0)</f>
        <v xml:space="preserve">Ravensden                                    </v>
      </c>
      <c r="L9090" t="str">
        <f>VLOOKUP($J9090,Ref!$D:$H,3,0)</f>
        <v>Wilden with Colmworth and Ravensden</v>
      </c>
      <c r="M9090" t="str">
        <f>VLOOKUP($J9090,Ref!$D:$H,4,0)</f>
        <v>Sharnbrook Deanery</v>
      </c>
      <c r="N9090" t="str">
        <f>VLOOKUP($J9090,Ref!$D:$H,5,0)</f>
        <v>Archdeaconry of Bedford</v>
      </c>
    </row>
    <row r="9091" spans="1:19" x14ac:dyDescent="0.3">
      <c r="A9091">
        <v>2024</v>
      </c>
      <c r="C9091" t="str">
        <f>IF(GETPIVOTDATA("PS % recovery",Sheet4!$B$5,"Parish Name",K9091)&gt;99.949%,"OK","No")</f>
        <v>OK</v>
      </c>
      <c r="D9091" t="str">
        <f>VLOOKUP(J9091,'Ref2'!C:E,3,0)</f>
        <v>LLF</v>
      </c>
      <c r="F9091">
        <v>7</v>
      </c>
      <c r="I9091" t="str">
        <f>VLOOKUP(J9091,Ref!L:M,2,0)</f>
        <v>Yes</v>
      </c>
      <c r="J9091" t="s">
        <v>1442</v>
      </c>
      <c r="K9091" t="str">
        <f>VLOOKUP($J9091,Ref!$D:$H,2,0)</f>
        <v xml:space="preserve">Riseley                                      </v>
      </c>
      <c r="L9091" t="str">
        <f>VLOOKUP($J9091,Ref!$D:$H,3,0)</f>
        <v>Riseley with Bletsoe</v>
      </c>
      <c r="M9091" t="str">
        <f>VLOOKUP($J9091,Ref!$D:$H,4,0)</f>
        <v>Sharnbrook Deanery</v>
      </c>
      <c r="N9091" t="str">
        <f>VLOOKUP($J9091,Ref!$D:$H,5,0)</f>
        <v>Archdeaconry of Bedford</v>
      </c>
      <c r="S9091">
        <v>0</v>
      </c>
    </row>
    <row r="9092" spans="1:19" x14ac:dyDescent="0.3">
      <c r="A9092">
        <v>2024</v>
      </c>
      <c r="C9092" t="str">
        <f>IF(GETPIVOTDATA("PS % recovery",Sheet4!$B$5,"Parish Name",K9092)&gt;99.949%,"OK","No")</f>
        <v>OK</v>
      </c>
      <c r="D9092" t="e">
        <f>VLOOKUP(J9092,'Ref2'!C:E,3,0)</f>
        <v>#N/A</v>
      </c>
      <c r="F9092">
        <v>7</v>
      </c>
      <c r="I9092" t="e">
        <f>VLOOKUP(J9092,Ref!L:M,2,0)</f>
        <v>#N/A</v>
      </c>
      <c r="J9092" t="s">
        <v>1460</v>
      </c>
      <c r="K9092" t="str">
        <f>VLOOKUP($J9092,Ref!$D:$H,2,0)</f>
        <v xml:space="preserve">Sharnbrook                                   </v>
      </c>
      <c r="L9092" t="str">
        <f>VLOOKUP($J9092,Ref!$D:$H,3,0)</f>
        <v>Sharnbrook, Felmersham and Knotting with Souldrop</v>
      </c>
      <c r="M9092" t="str">
        <f>VLOOKUP($J9092,Ref!$D:$H,4,0)</f>
        <v>Sharnbrook Deanery</v>
      </c>
      <c r="N9092" t="str">
        <f>VLOOKUP($J9092,Ref!$D:$H,5,0)</f>
        <v>Archdeaconry of Bedford</v>
      </c>
      <c r="S9092">
        <v>0</v>
      </c>
    </row>
    <row r="9093" spans="1:19" x14ac:dyDescent="0.3">
      <c r="A9093">
        <v>2024</v>
      </c>
      <c r="C9093" t="str">
        <f>IF(GETPIVOTDATA("PS % recovery",Sheet4!$B$5,"Parish Name",K9093)&gt;99.949%,"OK","No")</f>
        <v>OK</v>
      </c>
      <c r="D9093" t="e">
        <f>VLOOKUP(J9093,'Ref2'!C:E,3,0)</f>
        <v>#N/A</v>
      </c>
      <c r="F9093">
        <v>7</v>
      </c>
      <c r="I9093" t="e">
        <f>VLOOKUP(J9093,Ref!L:M,2,0)</f>
        <v>#N/A</v>
      </c>
      <c r="J9093" t="s">
        <v>1462</v>
      </c>
      <c r="K9093" t="str">
        <f>VLOOKUP($J9093,Ref!$D:$H,2,0)</f>
        <v xml:space="preserve">Knotting with Souldrop                       </v>
      </c>
      <c r="L9093" t="str">
        <f>VLOOKUP($J9093,Ref!$D:$H,3,0)</f>
        <v>Sharnbrook, Felmersham and Knotting with Souldrop</v>
      </c>
      <c r="M9093" t="str">
        <f>VLOOKUP($J9093,Ref!$D:$H,4,0)</f>
        <v>Sharnbrook Deanery</v>
      </c>
      <c r="N9093" t="str">
        <f>VLOOKUP($J9093,Ref!$D:$H,5,0)</f>
        <v>Archdeaconry of Bedford</v>
      </c>
      <c r="S9093">
        <v>436</v>
      </c>
    </row>
    <row r="9094" spans="1:19" x14ac:dyDescent="0.3">
      <c r="A9094">
        <v>2024</v>
      </c>
      <c r="C9094" t="str">
        <f>IF(GETPIVOTDATA("PS % recovery",Sheet4!$B$5,"Parish Name",K9094)&gt;99.949%,"OK","No")</f>
        <v>OK</v>
      </c>
      <c r="D9094" t="e">
        <f>VLOOKUP(J9094,'Ref2'!C:E,3,0)</f>
        <v>#N/A</v>
      </c>
      <c r="F9094">
        <v>7</v>
      </c>
      <c r="I9094" t="e">
        <f>VLOOKUP(J9094,Ref!L:M,2,0)</f>
        <v>#N/A</v>
      </c>
      <c r="J9094" t="s">
        <v>1486</v>
      </c>
      <c r="K9094" t="str">
        <f>VLOOKUP($J9094,Ref!$D:$H,2,0)</f>
        <v xml:space="preserve">Stagsden                                     </v>
      </c>
      <c r="L9094" t="str">
        <f>VLOOKUP($J9094,Ref!$D:$H,3,0)</f>
        <v>Bromham with Oakley and Stagsden</v>
      </c>
      <c r="M9094" t="str">
        <f>VLOOKUP($J9094,Ref!$D:$H,4,0)</f>
        <v>Sharnbrook Deanery</v>
      </c>
      <c r="N9094" t="str">
        <f>VLOOKUP($J9094,Ref!$D:$H,5,0)</f>
        <v>Archdeaconry of Bedford</v>
      </c>
      <c r="S9094">
        <v>616</v>
      </c>
    </row>
    <row r="9095" spans="1:19" x14ac:dyDescent="0.3">
      <c r="A9095">
        <v>2024</v>
      </c>
      <c r="C9095" t="str">
        <f>IF(GETPIVOTDATA("PS % recovery",Sheet4!$B$5,"Parish Name",K9095)&gt;99.949%,"OK","No")</f>
        <v>No</v>
      </c>
      <c r="D9095" t="e">
        <f>VLOOKUP(J9095,'Ref2'!C:E,3,0)</f>
        <v>#N/A</v>
      </c>
      <c r="F9095">
        <v>7</v>
      </c>
      <c r="I9095" t="e">
        <f>VLOOKUP(J9095,Ref!L:M,2,0)</f>
        <v>#N/A</v>
      </c>
      <c r="J9095" t="s">
        <v>1476</v>
      </c>
      <c r="K9095" t="str">
        <f>VLOOKUP($J9095,Ref!$D:$H,2,0)</f>
        <v xml:space="preserve">Stevington                                   </v>
      </c>
      <c r="L9095" t="str">
        <f>VLOOKUP($J9095,Ref!$D:$H,3,0)</f>
        <v>Chellington Team</v>
      </c>
      <c r="M9095" t="str">
        <f>VLOOKUP($J9095,Ref!$D:$H,4,0)</f>
        <v>Sharnbrook Deanery</v>
      </c>
      <c r="N9095" t="str">
        <f>VLOOKUP($J9095,Ref!$D:$H,5,0)</f>
        <v>Archdeaconry of Bedford</v>
      </c>
      <c r="S9095">
        <v>800</v>
      </c>
    </row>
    <row r="9096" spans="1:19" x14ac:dyDescent="0.3">
      <c r="A9096">
        <v>2024</v>
      </c>
      <c r="C9096" t="str">
        <f>IF(GETPIVOTDATA("PS % recovery",Sheet4!$B$5,"Parish Name",K9096)&gt;99.949%,"OK","No")</f>
        <v>No</v>
      </c>
      <c r="D9096" t="e">
        <f>VLOOKUP(J9096,'Ref2'!C:E,3,0)</f>
        <v>#N/A</v>
      </c>
      <c r="F9096">
        <v>7</v>
      </c>
      <c r="I9096" t="e">
        <f>VLOOKUP(J9096,Ref!L:M,2,0)</f>
        <v>#N/A</v>
      </c>
      <c r="J9096" t="s">
        <v>1466</v>
      </c>
      <c r="K9096" t="str">
        <f>VLOOKUP($J9096,Ref!$D:$H,2,0)</f>
        <v xml:space="preserve">Thurleigh (LEP)                              </v>
      </c>
      <c r="L9096" t="str">
        <f>VLOOKUP($J9096,Ref!$D:$H,3,0)</f>
        <v>Milton Ernest, Pavenham and Thurleigh</v>
      </c>
      <c r="M9096" t="str">
        <f>VLOOKUP($J9096,Ref!$D:$H,4,0)</f>
        <v>Sharnbrook Deanery</v>
      </c>
      <c r="N9096" t="str">
        <f>VLOOKUP($J9096,Ref!$D:$H,5,0)</f>
        <v>Archdeaconry of Bedford</v>
      </c>
      <c r="S9096">
        <v>0.01</v>
      </c>
    </row>
    <row r="9097" spans="1:19" x14ac:dyDescent="0.3">
      <c r="A9097">
        <v>2024</v>
      </c>
      <c r="C9097" t="str">
        <f>IF(GETPIVOTDATA("PS % recovery",Sheet4!$B$5,"Parish Name",K9097)&gt;99.949%,"OK","No")</f>
        <v>No</v>
      </c>
      <c r="D9097" t="e">
        <f>VLOOKUP(J9097,'Ref2'!C:E,3,0)</f>
        <v>#N/A</v>
      </c>
      <c r="F9097">
        <v>7</v>
      </c>
      <c r="I9097" t="e">
        <f>VLOOKUP(J9097,Ref!L:M,2,0)</f>
        <v>#N/A</v>
      </c>
      <c r="J9097" t="s">
        <v>1478</v>
      </c>
      <c r="K9097" t="str">
        <f>VLOOKUP($J9097,Ref!$D:$H,2,0)</f>
        <v xml:space="preserve">Turvey                                       </v>
      </c>
      <c r="L9097" t="str">
        <f>VLOOKUP($J9097,Ref!$D:$H,3,0)</f>
        <v>Chellington Team</v>
      </c>
      <c r="M9097" t="str">
        <f>VLOOKUP($J9097,Ref!$D:$H,4,0)</f>
        <v>Sharnbrook Deanery</v>
      </c>
      <c r="N9097" t="str">
        <f>VLOOKUP($J9097,Ref!$D:$H,5,0)</f>
        <v>Archdeaconry of Bedford</v>
      </c>
      <c r="S9097">
        <v>0</v>
      </c>
    </row>
    <row r="9098" spans="1:19" x14ac:dyDescent="0.3">
      <c r="A9098">
        <v>2024</v>
      </c>
      <c r="C9098" t="str">
        <f>IF(GETPIVOTDATA("PS % recovery",Sheet4!$B$5,"Parish Name",K9098)&gt;99.949%,"OK","No")</f>
        <v>No</v>
      </c>
      <c r="D9098" t="e">
        <f>VLOOKUP(J9098,'Ref2'!C:E,3,0)</f>
        <v>#N/A</v>
      </c>
      <c r="F9098">
        <v>7</v>
      </c>
      <c r="I9098" t="e">
        <f>VLOOKUP(J9098,Ref!L:M,2,0)</f>
        <v>#N/A</v>
      </c>
      <c r="J9098" t="s">
        <v>1456</v>
      </c>
      <c r="K9098" t="str">
        <f>VLOOKUP($J9098,Ref!$D:$H,2,0)</f>
        <v xml:space="preserve">Wilden                                       </v>
      </c>
      <c r="L9098" t="str">
        <f>VLOOKUP($J9098,Ref!$D:$H,3,0)</f>
        <v>Wilden with Colmworth and Ravensden</v>
      </c>
      <c r="M9098" t="str">
        <f>VLOOKUP($J9098,Ref!$D:$H,4,0)</f>
        <v>Sharnbrook Deanery</v>
      </c>
      <c r="N9098" t="str">
        <f>VLOOKUP($J9098,Ref!$D:$H,5,0)</f>
        <v>Archdeaconry of Bedford</v>
      </c>
      <c r="S9098">
        <v>100</v>
      </c>
    </row>
    <row r="9099" spans="1:19" x14ac:dyDescent="0.3">
      <c r="A9099">
        <v>2024</v>
      </c>
      <c r="C9099" t="str">
        <f>IF(GETPIVOTDATA("PS % recovery",Sheet4!$B$5,"Parish Name",K9099)&gt;99.949%,"OK","No")</f>
        <v>No</v>
      </c>
      <c r="D9099" t="e">
        <f>VLOOKUP(J9099,'Ref2'!C:E,3,0)</f>
        <v>#N/A</v>
      </c>
      <c r="F9099">
        <v>7</v>
      </c>
      <c r="I9099" t="e">
        <f>VLOOKUP(J9099,Ref!L:M,2,0)</f>
        <v>#N/A</v>
      </c>
      <c r="J9099" t="s">
        <v>1474</v>
      </c>
      <c r="K9099" t="str">
        <f>VLOOKUP($J9099,Ref!$D:$H,2,0)</f>
        <v xml:space="preserve">Wymington                                    </v>
      </c>
      <c r="L9099" t="str">
        <f>VLOOKUP($J9099,Ref!$D:$H,3,0)</f>
        <v>Chellington Team</v>
      </c>
      <c r="M9099" t="str">
        <f>VLOOKUP($J9099,Ref!$D:$H,4,0)</f>
        <v>Sharnbrook Deanery</v>
      </c>
      <c r="N9099" t="str">
        <f>VLOOKUP($J9099,Ref!$D:$H,5,0)</f>
        <v>Archdeaconry of Bedford</v>
      </c>
    </row>
    <row r="9100" spans="1:19" x14ac:dyDescent="0.3">
      <c r="A9100">
        <v>2024</v>
      </c>
      <c r="C9100" t="str">
        <f>IF(GETPIVOTDATA("PS % recovery",Sheet4!$B$5,"Parish Name",K9100)&gt;99.949%,"OK","No")</f>
        <v>No</v>
      </c>
      <c r="D9100" t="e">
        <f>VLOOKUP(J9100,'Ref2'!C:E,3,0)</f>
        <v>#N/A</v>
      </c>
      <c r="F9100">
        <v>7</v>
      </c>
      <c r="I9100" t="e">
        <f>VLOOKUP(J9100,Ref!L:M,2,0)</f>
        <v>#N/A</v>
      </c>
      <c r="J9100" t="s">
        <v>1480</v>
      </c>
      <c r="K9100" t="str">
        <f>VLOOKUP($J9100,Ref!$D:$H,2,0)</f>
        <v xml:space="preserve">The Stodden Churches                         </v>
      </c>
      <c r="L9100" t="str">
        <f>VLOOKUP($J9100,Ref!$D:$H,3,0)</f>
        <v>The Stodden Churches</v>
      </c>
      <c r="M9100" t="str">
        <f>VLOOKUP($J9100,Ref!$D:$H,4,0)</f>
        <v>Sharnbrook Deanery</v>
      </c>
      <c r="N9100" t="str">
        <f>VLOOKUP($J9100,Ref!$D:$H,5,0)</f>
        <v>Archdeaconry of Bedford</v>
      </c>
      <c r="S9100">
        <v>4000</v>
      </c>
    </row>
    <row r="9101" spans="1:19" x14ac:dyDescent="0.3">
      <c r="A9101">
        <v>2024</v>
      </c>
      <c r="C9101" t="str">
        <f>IF(GETPIVOTDATA("PS % recovery",Sheet4!$B$5,"Parish Name",K9101)&gt;99.949%,"OK","No")</f>
        <v>No</v>
      </c>
      <c r="D9101" t="e">
        <f>VLOOKUP(J9101,'Ref2'!C:E,3,0)</f>
        <v>#N/A</v>
      </c>
      <c r="F9101">
        <v>7</v>
      </c>
      <c r="I9101" t="e">
        <f>VLOOKUP(J9101,Ref!L:M,2,0)</f>
        <v>#N/A</v>
      </c>
      <c r="J9101" t="s">
        <v>1015</v>
      </c>
      <c r="K9101" t="str">
        <f>VLOOKUP($J9101,Ref!$D:$H,2,0)</f>
        <v xml:space="preserve">Boxmoor                                      </v>
      </c>
      <c r="L9101" t="str">
        <f>VLOOKUP($J9101,Ref!$D:$H,3,0)</f>
        <v>Boxmoor</v>
      </c>
      <c r="M9101" t="str">
        <f>VLOOKUP($J9101,Ref!$D:$H,4,0)</f>
        <v>Hemel Hempstead Deanery</v>
      </c>
      <c r="N9101" t="str">
        <f>VLOOKUP($J9101,Ref!$D:$H,5,0)</f>
        <v xml:space="preserve">Archdeaconry of St Albans </v>
      </c>
      <c r="S9101">
        <v>7371</v>
      </c>
    </row>
    <row r="9102" spans="1:19" x14ac:dyDescent="0.3">
      <c r="A9102">
        <v>2024</v>
      </c>
      <c r="C9102" t="str">
        <f>IF(GETPIVOTDATA("PS % recovery",Sheet4!$B$5,"Parish Name",K9102)&gt;99.949%,"OK","No")</f>
        <v>OK</v>
      </c>
      <c r="D9102" t="e">
        <f>VLOOKUP(J9102,'Ref2'!C:E,3,0)</f>
        <v>#N/A</v>
      </c>
      <c r="F9102">
        <v>7</v>
      </c>
      <c r="I9102" t="e">
        <f>VLOOKUP(J9102,Ref!L:M,2,0)</f>
        <v>#N/A</v>
      </c>
      <c r="J9102" t="s">
        <v>1017</v>
      </c>
      <c r="K9102" t="str">
        <f>VLOOKUP($J9102,Ref!$D:$H,2,0)</f>
        <v xml:space="preserve">Hammerfield, St Francis of Assisi            </v>
      </c>
      <c r="L9102" t="str">
        <f>VLOOKUP($J9102,Ref!$D:$H,3,0)</f>
        <v>Boxmoor</v>
      </c>
      <c r="M9102" t="str">
        <f>VLOOKUP($J9102,Ref!$D:$H,4,0)</f>
        <v>Hemel Hempstead Deanery</v>
      </c>
      <c r="N9102" t="str">
        <f>VLOOKUP($J9102,Ref!$D:$H,5,0)</f>
        <v xml:space="preserve">Archdeaconry of St Albans </v>
      </c>
      <c r="S9102">
        <v>395</v>
      </c>
    </row>
    <row r="9103" spans="1:19" x14ac:dyDescent="0.3">
      <c r="A9103">
        <v>2024</v>
      </c>
      <c r="C9103" t="str">
        <f>IF(GETPIVOTDATA("PS % recovery",Sheet4!$B$5,"Parish Name",K9103)&gt;99.949%,"OK","No")</f>
        <v>OK</v>
      </c>
      <c r="D9103" t="e">
        <f>VLOOKUP(J9103,'Ref2'!C:E,3,0)</f>
        <v>#N/A</v>
      </c>
      <c r="F9103">
        <v>7</v>
      </c>
      <c r="I9103" t="e">
        <f>VLOOKUP(J9103,Ref!L:M,2,0)</f>
        <v>#N/A</v>
      </c>
      <c r="J9103" t="s">
        <v>1019</v>
      </c>
      <c r="K9103" t="str">
        <f>VLOOKUP($J9103,Ref!$D:$H,2,0)</f>
        <v xml:space="preserve">Apsley End                                   </v>
      </c>
      <c r="L9103" t="str">
        <f>VLOOKUP($J9103,Ref!$D:$H,3,0)</f>
        <v>Langelei Team Ministry</v>
      </c>
      <c r="M9103" t="str">
        <f>VLOOKUP($J9103,Ref!$D:$H,4,0)</f>
        <v>Hemel Hempstead Deanery</v>
      </c>
      <c r="N9103" t="str">
        <f>VLOOKUP($J9103,Ref!$D:$H,5,0)</f>
        <v xml:space="preserve">Archdeaconry of St Albans </v>
      </c>
      <c r="S9103">
        <v>1000</v>
      </c>
    </row>
    <row r="9104" spans="1:19" x14ac:dyDescent="0.3">
      <c r="A9104">
        <v>2024</v>
      </c>
      <c r="C9104" t="str">
        <f>IF(GETPIVOTDATA("PS % recovery",Sheet4!$B$5,"Parish Name",K9104)&gt;99.949%,"OK","No")</f>
        <v>No</v>
      </c>
      <c r="D9104" t="e">
        <f>VLOOKUP(J9104,'Ref2'!C:E,3,0)</f>
        <v>#N/A</v>
      </c>
      <c r="F9104">
        <v>7</v>
      </c>
      <c r="I9104" t="e">
        <f>VLOOKUP(J9104,Ref!L:M,2,0)</f>
        <v>#N/A</v>
      </c>
      <c r="J9104" t="s">
        <v>1021</v>
      </c>
      <c r="K9104" t="str">
        <f>VLOOKUP($J9104,Ref!$D:$H,2,0)</f>
        <v xml:space="preserve">Bennetts End                                 </v>
      </c>
      <c r="L9104" t="str">
        <f>VLOOKUP($J9104,Ref!$D:$H,3,0)</f>
        <v>Langelei Team Ministry</v>
      </c>
      <c r="M9104" t="str">
        <f>VLOOKUP($J9104,Ref!$D:$H,4,0)</f>
        <v>Hemel Hempstead Deanery</v>
      </c>
      <c r="N9104" t="str">
        <f>VLOOKUP($J9104,Ref!$D:$H,5,0)</f>
        <v xml:space="preserve">Archdeaconry of St Albans </v>
      </c>
      <c r="S9104">
        <v>0</v>
      </c>
    </row>
    <row r="9105" spans="1:21" x14ac:dyDescent="0.3">
      <c r="A9105">
        <v>2024</v>
      </c>
      <c r="C9105" t="str">
        <f>IF(GETPIVOTDATA("PS % recovery",Sheet4!$B$5,"Parish Name",K9105)&gt;99.949%,"OK","No")</f>
        <v>OK</v>
      </c>
      <c r="D9105" t="e">
        <f>VLOOKUP(J9105,'Ref2'!C:E,3,0)</f>
        <v>#N/A</v>
      </c>
      <c r="F9105">
        <v>7</v>
      </c>
      <c r="I9105" t="e">
        <f>VLOOKUP(J9105,Ref!L:M,2,0)</f>
        <v>#N/A</v>
      </c>
      <c r="J9105" t="s">
        <v>1023</v>
      </c>
      <c r="K9105" t="str">
        <f>VLOOKUP($J9105,Ref!$D:$H,2,0)</f>
        <v xml:space="preserve">Leverstock Green                             </v>
      </c>
      <c r="L9105" t="str">
        <f>VLOOKUP($J9105,Ref!$D:$H,3,0)</f>
        <v>Langelei Team Ministry</v>
      </c>
      <c r="M9105" t="str">
        <f>VLOOKUP($J9105,Ref!$D:$H,4,0)</f>
        <v>Hemel Hempstead Deanery</v>
      </c>
      <c r="N9105" t="str">
        <f>VLOOKUP($J9105,Ref!$D:$H,5,0)</f>
        <v xml:space="preserve">Archdeaconry of St Albans </v>
      </c>
      <c r="S9105">
        <v>5800</v>
      </c>
    </row>
    <row r="9106" spans="1:21" x14ac:dyDescent="0.3">
      <c r="A9106">
        <v>2024</v>
      </c>
      <c r="C9106" t="str">
        <f>IF(GETPIVOTDATA("PS % recovery",Sheet4!$B$5,"Parish Name",K9106)&gt;99.949%,"OK","No")</f>
        <v>OK</v>
      </c>
      <c r="D9106" t="e">
        <f>VLOOKUP(J9106,'Ref2'!C:E,3,0)</f>
        <v>#N/A</v>
      </c>
      <c r="F9106">
        <v>7</v>
      </c>
      <c r="I9106" t="e">
        <f>VLOOKUP(J9106,Ref!L:M,2,0)</f>
        <v>#N/A</v>
      </c>
      <c r="J9106" t="s">
        <v>1007</v>
      </c>
      <c r="K9106" t="str">
        <f>VLOOKUP($J9106,Ref!$D:$H,2,0)</f>
        <v xml:space="preserve">Hemel Hempstead, St Barnabas, Adeyfield      </v>
      </c>
      <c r="L9106" t="str">
        <f>VLOOKUP($J9106,Ref!$D:$H,3,0)</f>
        <v>Hemel Hempstead Team Ministry</v>
      </c>
      <c r="M9106" t="str">
        <f>VLOOKUP($J9106,Ref!$D:$H,4,0)</f>
        <v>Hemel Hempstead Deanery</v>
      </c>
      <c r="N9106" t="str">
        <f>VLOOKUP($J9106,Ref!$D:$H,5,0)</f>
        <v xml:space="preserve">Archdeaconry of St Albans </v>
      </c>
      <c r="S9106">
        <v>4404</v>
      </c>
    </row>
    <row r="9107" spans="1:21" x14ac:dyDescent="0.3">
      <c r="A9107">
        <v>2024</v>
      </c>
      <c r="C9107" t="str">
        <f>IF(GETPIVOTDATA("PS % recovery",Sheet4!$B$5,"Parish Name",K9107)&gt;99.949%,"OK","No")</f>
        <v>No</v>
      </c>
      <c r="D9107" t="e">
        <f>VLOOKUP(J9107,'Ref2'!C:E,3,0)</f>
        <v>#N/A</v>
      </c>
      <c r="F9107">
        <v>7</v>
      </c>
      <c r="I9107" t="e">
        <f>VLOOKUP(J9107,Ref!L:M,2,0)</f>
        <v>#N/A</v>
      </c>
      <c r="J9107" t="s">
        <v>1009</v>
      </c>
      <c r="K9107" t="str">
        <f>VLOOKUP($J9107,Ref!$D:$H,2,0)</f>
        <v xml:space="preserve">Hemel Hempstead, Grovehill and Woodhall Farm </v>
      </c>
      <c r="L9107" t="str">
        <f>VLOOKUP($J9107,Ref!$D:$H,3,0)</f>
        <v>Hemel Hempstead Team Ministry</v>
      </c>
      <c r="M9107" t="str">
        <f>VLOOKUP($J9107,Ref!$D:$H,4,0)</f>
        <v>Hemel Hempstead Deanery</v>
      </c>
      <c r="N9107" t="str">
        <f>VLOOKUP($J9107,Ref!$D:$H,5,0)</f>
        <v xml:space="preserve">Archdeaconry of St Albans </v>
      </c>
      <c r="S9107">
        <v>1910</v>
      </c>
    </row>
    <row r="9108" spans="1:21" x14ac:dyDescent="0.3">
      <c r="A9108">
        <v>2024</v>
      </c>
      <c r="C9108" t="str">
        <f>IF(GETPIVOTDATA("PS % recovery",Sheet4!$B$5,"Parish Name",K9108)&gt;99.949%,"OK","No")</f>
        <v>OK</v>
      </c>
      <c r="D9108" t="e">
        <f>VLOOKUP(J9108,'Ref2'!C:E,3,0)</f>
        <v>#N/A</v>
      </c>
      <c r="F9108">
        <v>7</v>
      </c>
      <c r="I9108" t="e">
        <f>VLOOKUP(J9108,Ref!L:M,2,0)</f>
        <v>#N/A</v>
      </c>
      <c r="J9108" t="s">
        <v>1011</v>
      </c>
      <c r="K9108" t="str">
        <f>VLOOKUP($J9108,Ref!$D:$H,2,0)</f>
        <v xml:space="preserve">Hemel Hempstead, St Mary and St Paul         </v>
      </c>
      <c r="L9108" t="str">
        <f>VLOOKUP($J9108,Ref!$D:$H,3,0)</f>
        <v>Hemel Hempstead Team Ministry</v>
      </c>
      <c r="M9108" t="str">
        <f>VLOOKUP($J9108,Ref!$D:$H,4,0)</f>
        <v>Hemel Hempstead Deanery</v>
      </c>
      <c r="N9108" t="str">
        <f>VLOOKUP($J9108,Ref!$D:$H,5,0)</f>
        <v xml:space="preserve">Archdeaconry of St Albans </v>
      </c>
      <c r="S9108">
        <v>4760</v>
      </c>
    </row>
    <row r="9109" spans="1:21" x14ac:dyDescent="0.3">
      <c r="A9109">
        <v>2024</v>
      </c>
      <c r="C9109" t="str">
        <f>IF(GETPIVOTDATA("PS % recovery",Sheet4!$B$5,"Parish Name",K9109)&gt;99.949%,"OK","No")</f>
        <v>No</v>
      </c>
      <c r="D9109" t="e">
        <f>VLOOKUP(J9109,'Ref2'!C:E,3,0)</f>
        <v>#N/A</v>
      </c>
      <c r="F9109">
        <v>7</v>
      </c>
      <c r="I9109" t="e">
        <f>VLOOKUP(J9109,Ref!L:M,2,0)</f>
        <v>#N/A</v>
      </c>
      <c r="J9109" t="s">
        <v>1013</v>
      </c>
      <c r="K9109" t="str">
        <f>VLOOKUP($J9109,Ref!$D:$H,2,0)</f>
        <v xml:space="preserve">Hemel Hempstead, Warners End and Gadebridge  </v>
      </c>
      <c r="L9109" t="str">
        <f>VLOOKUP($J9109,Ref!$D:$H,3,0)</f>
        <v>Hemel Hempstead Team Ministry</v>
      </c>
      <c r="M9109" t="str">
        <f>VLOOKUP($J9109,Ref!$D:$H,4,0)</f>
        <v>Hemel Hempstead Deanery</v>
      </c>
      <c r="N9109" t="str">
        <f>VLOOKUP($J9109,Ref!$D:$H,5,0)</f>
        <v xml:space="preserve">Archdeaconry of St Albans </v>
      </c>
      <c r="S9109">
        <v>800</v>
      </c>
    </row>
    <row r="9110" spans="1:21" x14ac:dyDescent="0.3">
      <c r="A9110">
        <v>2024</v>
      </c>
      <c r="C9110" t="str">
        <f>IF(GETPIVOTDATA("PS % recovery",Sheet4!$B$5,"Parish Name",K9110)&gt;99.949%,"OK","No")</f>
        <v>OK</v>
      </c>
      <c r="D9110" t="e">
        <f>VLOOKUP(J9110,'Ref2'!C:E,3,0)</f>
        <v>#N/A</v>
      </c>
      <c r="F9110">
        <v>7</v>
      </c>
      <c r="I9110" t="e">
        <f>VLOOKUP(J9110,Ref!L:M,2,0)</f>
        <v>#N/A</v>
      </c>
      <c r="J9110" t="s">
        <v>1025</v>
      </c>
      <c r="K9110" t="str">
        <f>VLOOKUP($J9110,Ref!$D:$H,2,0)</f>
        <v xml:space="preserve">Kings Langley                                </v>
      </c>
      <c r="L9110" t="str">
        <f>VLOOKUP($J9110,Ref!$D:$H,3,0)</f>
        <v>Langelei Team Ministry</v>
      </c>
      <c r="M9110" t="str">
        <f>VLOOKUP($J9110,Ref!$D:$H,4,0)</f>
        <v>Hemel Hempstead Deanery</v>
      </c>
      <c r="N9110" t="str">
        <f>VLOOKUP($J9110,Ref!$D:$H,5,0)</f>
        <v xml:space="preserve">Archdeaconry of St Albans </v>
      </c>
      <c r="S9110">
        <v>0</v>
      </c>
    </row>
    <row r="9111" spans="1:21" x14ac:dyDescent="0.3">
      <c r="A9111">
        <v>2024</v>
      </c>
      <c r="C9111" t="e">
        <f>IF(GETPIVOTDATA("PS % recovery",Sheet4!$B$5,"Parish Name",K9111)&gt;99.949%,"OK","No")</f>
        <v>#REF!</v>
      </c>
      <c r="D9111" t="e">
        <f>VLOOKUP(J9111,'Ref2'!C:E,3,0)</f>
        <v>#N/A</v>
      </c>
      <c r="F9111">
        <v>7</v>
      </c>
      <c r="I9111" t="e">
        <f>VLOOKUP(J9111,Ref!L:M,2,0)</f>
        <v>#N/A</v>
      </c>
      <c r="J9111" s="108" t="s">
        <v>1715</v>
      </c>
      <c r="K9111" t="str">
        <f>VLOOKUP($J9111,Ref!$D:$H,2,0)</f>
        <v>The Hub, Hitchin</v>
      </c>
      <c r="L9111" t="s">
        <v>423</v>
      </c>
      <c r="M9111" t="s">
        <v>20</v>
      </c>
      <c r="N9111" t="s">
        <v>14</v>
      </c>
      <c r="S9111">
        <v>6542</v>
      </c>
    </row>
    <row r="9112" spans="1:21" x14ac:dyDescent="0.3">
      <c r="B9112">
        <v>2023</v>
      </c>
      <c r="C9112" t="str">
        <f>IF(GETPIVOTDATA("PS % recovery",Sheet4!$B$5,"Parish Name",K9112)&gt;99.949%,"OK","No")</f>
        <v>No</v>
      </c>
      <c r="D9112" t="e">
        <f>VLOOKUP(J9112,'Ref2'!C:E,3,0)</f>
        <v>#N/A</v>
      </c>
      <c r="F9112">
        <v>7</v>
      </c>
      <c r="G9112" t="s">
        <v>1503</v>
      </c>
      <c r="H9112">
        <v>2024</v>
      </c>
      <c r="I9112" t="e">
        <f>VLOOKUP(J9112,Ref!L:M,2,0)</f>
        <v>#N/A</v>
      </c>
      <c r="J9112" s="108" t="s">
        <v>1270</v>
      </c>
      <c r="K9112" t="str">
        <f>VLOOKUP($J9112,Ref!$D:$H,2,0)</f>
        <v xml:space="preserve">Woburn Sands                                 </v>
      </c>
      <c r="L9112" t="str">
        <f>VLOOKUP($J9112,Ref!$D:$H,3,0)</f>
        <v>Woburn Sands</v>
      </c>
      <c r="M9112" t="str">
        <f>VLOOKUP($J9112,Ref!$D:$H,4,0)</f>
        <v>Ampthill and Shefford Deanery</v>
      </c>
      <c r="N9112" t="str">
        <f>VLOOKUP($J9112,Ref!$D:$H,5,0)</f>
        <v>Archdeaconry of Bedford</v>
      </c>
      <c r="S9112">
        <f>-U9112</f>
        <v>7284</v>
      </c>
      <c r="U9112">
        <v>-7284</v>
      </c>
    </row>
    <row r="9113" spans="1:21" x14ac:dyDescent="0.3">
      <c r="B9113">
        <v>2023</v>
      </c>
      <c r="C9113" t="str">
        <f>IF(GETPIVOTDATA("PS % recovery",Sheet4!$B$5,"Parish Name",K9113)&gt;99.949%,"OK","No")</f>
        <v>No</v>
      </c>
      <c r="D9113" t="e">
        <f>VLOOKUP(J9113,'Ref2'!C:E,3,0)</f>
        <v>#N/A</v>
      </c>
      <c r="F9113">
        <v>7</v>
      </c>
      <c r="G9113" t="s">
        <v>1503</v>
      </c>
      <c r="H9113">
        <v>2024</v>
      </c>
      <c r="I9113" t="e">
        <f>VLOOKUP(J9113,Ref!L:M,2,0)</f>
        <v>#N/A</v>
      </c>
      <c r="J9113" s="108" t="s">
        <v>830</v>
      </c>
      <c r="K9113" t="str">
        <f>VLOOKUP($J9113,Ref!$D:$H,2,0)</f>
        <v>Arlesey with Astwick</v>
      </c>
      <c r="L9113" t="str">
        <f>VLOOKUP($J9113,Ref!$D:$H,3,0)</f>
        <v>Arlesey with Astwick</v>
      </c>
      <c r="M9113" t="str">
        <f>VLOOKUP($J9113,Ref!$D:$H,4,0)</f>
        <v>Ampthill and Shefford Deanery</v>
      </c>
      <c r="N9113" t="str">
        <f>VLOOKUP($J9113,Ref!$D:$H,5,0)</f>
        <v>Archdeaconry of Bedford</v>
      </c>
      <c r="S9113">
        <f>-U9113</f>
        <v>13916</v>
      </c>
      <c r="U9113">
        <v>-13916</v>
      </c>
    </row>
    <row r="9114" spans="1:21" x14ac:dyDescent="0.3">
      <c r="A9114">
        <v>2024</v>
      </c>
      <c r="C9114" t="str">
        <f>IF(GETPIVOTDATA("PS % recovery",Sheet4!$B$5,"Parish Name",K9114)&gt;99.949%,"OK","No")</f>
        <v>OK</v>
      </c>
      <c r="D9114" t="e">
        <f>VLOOKUP(J9114,'Ref2'!C:E,3,0)</f>
        <v>#N/A</v>
      </c>
      <c r="F9114">
        <v>8</v>
      </c>
      <c r="I9114" t="e">
        <f>VLOOKUP(J9114,Ref!L:M,2,0)</f>
        <v>#N/A</v>
      </c>
      <c r="J9114" s="108" t="s">
        <v>1036</v>
      </c>
      <c r="K9114" t="str">
        <f>VLOOKUP($J9114,Ref!$D:$H,2,0)</f>
        <v xml:space="preserve">Potters Bar                                  </v>
      </c>
      <c r="L9114" t="str">
        <f>VLOOKUP($J9114,Ref!$D:$H,3,0)</f>
        <v>Potters Bar</v>
      </c>
      <c r="M9114" t="str">
        <f>VLOOKUP($J9114,Ref!$D:$H,4,0)</f>
        <v>Barnet Deanery</v>
      </c>
      <c r="N9114" t="str">
        <f>VLOOKUP($J9114,Ref!$D:$H,5,0)</f>
        <v>Archdeaconry of Hertford</v>
      </c>
      <c r="S9114">
        <v>6000</v>
      </c>
    </row>
    <row r="9115" spans="1:21" x14ac:dyDescent="0.3">
      <c r="A9115">
        <v>2024</v>
      </c>
      <c r="C9115" t="str">
        <f>IF(GETPIVOTDATA("PS % recovery",Sheet4!$B$5,"Parish Name",K9115)&gt;99.949%,"OK","No")</f>
        <v>No</v>
      </c>
      <c r="D9115" t="e">
        <f>VLOOKUP(J9115,'Ref2'!C:E,3,0)</f>
        <v>#N/A</v>
      </c>
      <c r="F9115">
        <v>8</v>
      </c>
      <c r="I9115" t="e">
        <f>VLOOKUP(J9115,Ref!L:M,2,0)</f>
        <v>#N/A</v>
      </c>
      <c r="J9115" s="108" t="s">
        <v>1046</v>
      </c>
      <c r="K9115" t="str">
        <f>VLOOKUP($J9115,Ref!$D:$H,2,0)</f>
        <v xml:space="preserve">Elstree and Borehamwood                      </v>
      </c>
      <c r="L9115" t="str">
        <f>VLOOKUP($J9115,Ref!$D:$H,3,0)</f>
        <v>Elstree and Borehamwood Team Ministry</v>
      </c>
      <c r="M9115" t="str">
        <f>VLOOKUP($J9115,Ref!$D:$H,4,0)</f>
        <v>Barnet Deanery</v>
      </c>
      <c r="N9115" t="str">
        <f>VLOOKUP($J9115,Ref!$D:$H,5,0)</f>
        <v>Archdeaconry of Hertford</v>
      </c>
      <c r="S9115">
        <v>0</v>
      </c>
    </row>
    <row r="9116" spans="1:21" x14ac:dyDescent="0.3">
      <c r="A9116">
        <v>2024</v>
      </c>
      <c r="C9116" t="str">
        <f>IF(GETPIVOTDATA("PS % recovery",Sheet4!$B$5,"Parish Name",K9116)&gt;99.949%,"OK","No")</f>
        <v>OK</v>
      </c>
      <c r="D9116" t="e">
        <f>VLOOKUP(J9116,'Ref2'!C:E,3,0)</f>
        <v>#N/A</v>
      </c>
      <c r="F9116">
        <v>8</v>
      </c>
      <c r="I9116" t="e">
        <f>VLOOKUP(J9116,Ref!L:M,2,0)</f>
        <v>#N/A</v>
      </c>
      <c r="J9116" s="108" t="s">
        <v>1027</v>
      </c>
      <c r="K9116" t="str">
        <f>VLOOKUP($J9116,Ref!$D:$H,2,0)</f>
        <v xml:space="preserve">Chipping Barnet                              </v>
      </c>
      <c r="L9116" t="str">
        <f>VLOOKUP($J9116,Ref!$D:$H,3,0)</f>
        <v>Chipping Barnet Team Ministry</v>
      </c>
      <c r="M9116" t="str">
        <f>VLOOKUP($J9116,Ref!$D:$H,4,0)</f>
        <v>Barnet Deanery</v>
      </c>
      <c r="N9116" t="str">
        <f>VLOOKUP($J9116,Ref!$D:$H,5,0)</f>
        <v>Archdeaconry of Hertford</v>
      </c>
      <c r="S9116">
        <v>10000</v>
      </c>
    </row>
    <row r="9117" spans="1:21" x14ac:dyDescent="0.3">
      <c r="A9117">
        <v>2024</v>
      </c>
      <c r="C9117" t="str">
        <f>IF(GETPIVOTDATA("PS % recovery",Sheet4!$B$5,"Parish Name",K9117)&gt;99.949%,"OK","No")</f>
        <v>No</v>
      </c>
      <c r="D9117" t="e">
        <f>VLOOKUP(J9117,'Ref2'!C:E,3,0)</f>
        <v>#N/A</v>
      </c>
      <c r="F9117">
        <v>8</v>
      </c>
      <c r="I9117" t="e">
        <f>VLOOKUP(J9117,Ref!L:M,2,0)</f>
        <v>#N/A</v>
      </c>
      <c r="J9117" s="108" t="s">
        <v>1029</v>
      </c>
      <c r="K9117" t="str">
        <f>VLOOKUP($J9117,Ref!$D:$H,2,0)</f>
        <v xml:space="preserve">East Barnet                                  </v>
      </c>
      <c r="L9117" t="str">
        <f>VLOOKUP($J9117,Ref!$D:$H,3,0)</f>
        <v>East Barnet</v>
      </c>
      <c r="M9117" t="str">
        <f>VLOOKUP($J9117,Ref!$D:$H,4,0)</f>
        <v>Barnet Deanery</v>
      </c>
      <c r="N9117" t="str">
        <f>VLOOKUP($J9117,Ref!$D:$H,5,0)</f>
        <v>Archdeaconry of Hertford</v>
      </c>
      <c r="S9117">
        <v>4900</v>
      </c>
    </row>
    <row r="9118" spans="1:21" x14ac:dyDescent="0.3">
      <c r="A9118">
        <v>2024</v>
      </c>
      <c r="C9118" t="str">
        <f>IF(GETPIVOTDATA("PS % recovery",Sheet4!$B$5,"Parish Name",K9118)&gt;99.949%,"OK","No")</f>
        <v>OK</v>
      </c>
      <c r="D9118" t="e">
        <f>VLOOKUP(J9118,'Ref2'!C:E,3,0)</f>
        <v>#N/A</v>
      </c>
      <c r="F9118">
        <v>8</v>
      </c>
      <c r="I9118" t="e">
        <f>VLOOKUP(J9118,Ref!L:M,2,0)</f>
        <v>#N/A</v>
      </c>
      <c r="J9118" s="108" t="s">
        <v>1031</v>
      </c>
      <c r="K9118" t="str">
        <f>VLOOKUP($J9118,Ref!$D:$H,2,0)</f>
        <v xml:space="preserve">Little Heath, Christ Church                  </v>
      </c>
      <c r="L9118" t="str">
        <f>VLOOKUP($J9118,Ref!$D:$H,3,0)</f>
        <v>Little Heath, Christ Church</v>
      </c>
      <c r="M9118" t="str">
        <f>VLOOKUP($J9118,Ref!$D:$H,4,0)</f>
        <v>Barnet Deanery</v>
      </c>
      <c r="N9118" t="str">
        <f>VLOOKUP($J9118,Ref!$D:$H,5,0)</f>
        <v>Archdeaconry of Hertford</v>
      </c>
      <c r="S9118">
        <v>7304.5</v>
      </c>
    </row>
    <row r="9119" spans="1:21" x14ac:dyDescent="0.3">
      <c r="A9119">
        <v>2024</v>
      </c>
      <c r="C9119" t="str">
        <f>IF(GETPIVOTDATA("PS % recovery",Sheet4!$B$5,"Parish Name",K9119)&gt;99.949%,"OK","No")</f>
        <v>No</v>
      </c>
      <c r="D9119" t="e">
        <f>VLOOKUP(J9119,'Ref2'!C:E,3,0)</f>
        <v>#N/A</v>
      </c>
      <c r="F9119">
        <v>8</v>
      </c>
      <c r="I9119" t="e">
        <f>VLOOKUP(J9119,Ref!L:M,2,0)</f>
        <v>#N/A</v>
      </c>
      <c r="J9119" s="108" t="s">
        <v>789</v>
      </c>
      <c r="K9119" t="str">
        <f>VLOOKUP($J9119,Ref!$D:$H,2,0)</f>
        <v xml:space="preserve">Lyonsdown, Holy Trinity                      </v>
      </c>
      <c r="L9119" t="str">
        <f>VLOOKUP($J9119,Ref!$D:$H,3,0)</f>
        <v>Lyonsdown, Holy Trinity</v>
      </c>
      <c r="M9119" t="str">
        <f>VLOOKUP($J9119,Ref!$D:$H,4,0)</f>
        <v>Barnet Deanery</v>
      </c>
      <c r="N9119" t="str">
        <f>VLOOKUP($J9119,Ref!$D:$H,5,0)</f>
        <v>Archdeaconry of Hertford</v>
      </c>
      <c r="S9119">
        <v>2000</v>
      </c>
    </row>
    <row r="9120" spans="1:21" x14ac:dyDescent="0.3">
      <c r="A9120">
        <v>2024</v>
      </c>
      <c r="C9120" t="str">
        <f>IF(GETPIVOTDATA("PS % recovery",Sheet4!$B$5,"Parish Name",K9120)&gt;99.949%,"OK","No")</f>
        <v>OK</v>
      </c>
      <c r="D9120" t="e">
        <f>VLOOKUP(J9120,'Ref2'!C:E,3,0)</f>
        <v>#N/A</v>
      </c>
      <c r="F9120">
        <v>8</v>
      </c>
      <c r="I9120" t="e">
        <f>VLOOKUP(J9120,Ref!L:M,2,0)</f>
        <v>#N/A</v>
      </c>
      <c r="J9120" s="108" t="s">
        <v>1034</v>
      </c>
      <c r="K9120" t="str">
        <f>VLOOKUP($J9120,Ref!$D:$H,2,0)</f>
        <v xml:space="preserve">New Barnet, St James                         </v>
      </c>
      <c r="L9120" t="str">
        <f>VLOOKUP($J9120,Ref!$D:$H,3,0)</f>
        <v>New Barnet, St James</v>
      </c>
      <c r="M9120" t="str">
        <f>VLOOKUP($J9120,Ref!$D:$H,4,0)</f>
        <v>Barnet Deanery</v>
      </c>
      <c r="N9120" t="str">
        <f>VLOOKUP($J9120,Ref!$D:$H,5,0)</f>
        <v>Archdeaconry of Hertford</v>
      </c>
      <c r="S9120">
        <v>6183.75</v>
      </c>
    </row>
    <row r="9121" spans="1:19" x14ac:dyDescent="0.3">
      <c r="A9121">
        <v>2024</v>
      </c>
      <c r="C9121" t="str">
        <f>IF(GETPIVOTDATA("PS % recovery",Sheet4!$B$5,"Parish Name",K9121)&gt;99.949%,"OK","No")</f>
        <v>OK</v>
      </c>
      <c r="D9121" t="e">
        <f>VLOOKUP(J9121,'Ref2'!C:E,3,0)</f>
        <v>#N/A</v>
      </c>
      <c r="F9121">
        <v>8</v>
      </c>
      <c r="I9121" t="e">
        <f>VLOOKUP(J9121,Ref!L:M,2,0)</f>
        <v>#N/A</v>
      </c>
      <c r="J9121" s="108" t="s">
        <v>1038</v>
      </c>
      <c r="K9121" t="str">
        <f>VLOOKUP($J9121,Ref!$D:$H,2,0)</f>
        <v xml:space="preserve">Ridge                                        </v>
      </c>
      <c r="L9121" t="str">
        <f>VLOOKUP($J9121,Ref!$D:$H,3,0)</f>
        <v>South Mymms and Ridge</v>
      </c>
      <c r="M9121" t="str">
        <f>VLOOKUP($J9121,Ref!$D:$H,4,0)</f>
        <v>Barnet Deanery</v>
      </c>
      <c r="N9121" t="str">
        <f>VLOOKUP($J9121,Ref!$D:$H,5,0)</f>
        <v>Archdeaconry of Hertford</v>
      </c>
      <c r="S9121">
        <v>0</v>
      </c>
    </row>
    <row r="9122" spans="1:19" x14ac:dyDescent="0.3">
      <c r="A9122">
        <v>2024</v>
      </c>
      <c r="C9122" t="str">
        <f>IF(GETPIVOTDATA("PS % recovery",Sheet4!$B$5,"Parish Name",K9122)&gt;99.949%,"OK","No")</f>
        <v>OK</v>
      </c>
      <c r="D9122" t="e">
        <f>VLOOKUP(J9122,'Ref2'!C:E,3,0)</f>
        <v>#N/A</v>
      </c>
      <c r="F9122">
        <v>8</v>
      </c>
      <c r="I9122" t="e">
        <f>VLOOKUP(J9122,Ref!L:M,2,0)</f>
        <v>#N/A</v>
      </c>
      <c r="J9122" s="108" t="s">
        <v>1042</v>
      </c>
      <c r="K9122" t="str">
        <f>VLOOKUP($J9122,Ref!$D:$H,2,0)</f>
        <v xml:space="preserve">Potters Bar, King Charles the Martyr         </v>
      </c>
      <c r="L9122" t="str">
        <f>VLOOKUP($J9122,Ref!$D:$H,3,0)</f>
        <v>Potters Bar, King Charles the Martyr</v>
      </c>
      <c r="M9122" t="str">
        <f>VLOOKUP($J9122,Ref!$D:$H,4,0)</f>
        <v>Barnet Deanery</v>
      </c>
      <c r="N9122" t="str">
        <f>VLOOKUP($J9122,Ref!$D:$H,5,0)</f>
        <v>Archdeaconry of Hertford</v>
      </c>
      <c r="S9122">
        <v>5122</v>
      </c>
    </row>
    <row r="9123" spans="1:19" x14ac:dyDescent="0.3">
      <c r="A9123">
        <v>2024</v>
      </c>
      <c r="C9123" t="str">
        <f>IF(GETPIVOTDATA("PS % recovery",Sheet4!$B$5,"Parish Name",K9123)&gt;99.949%,"OK","No")</f>
        <v>OK</v>
      </c>
      <c r="D9123" t="e">
        <f>VLOOKUP(J9123,'Ref2'!C:E,3,0)</f>
        <v>#N/A</v>
      </c>
      <c r="F9123">
        <v>8</v>
      </c>
      <c r="I9123" t="e">
        <f>VLOOKUP(J9123,Ref!L:M,2,0)</f>
        <v>#N/A</v>
      </c>
      <c r="J9123" s="108" t="s">
        <v>1040</v>
      </c>
      <c r="K9123" t="str">
        <f>VLOOKUP($J9123,Ref!$D:$H,2,0)</f>
        <v xml:space="preserve">South Mymms                                  </v>
      </c>
      <c r="L9123" t="str">
        <f>VLOOKUP($J9123,Ref!$D:$H,3,0)</f>
        <v>South Mymms and Ridge</v>
      </c>
      <c r="M9123" t="str">
        <f>VLOOKUP($J9123,Ref!$D:$H,4,0)</f>
        <v>Barnet Deanery</v>
      </c>
      <c r="N9123" t="str">
        <f>VLOOKUP($J9123,Ref!$D:$H,5,0)</f>
        <v>Archdeaconry of Hertford</v>
      </c>
      <c r="S9123">
        <v>689</v>
      </c>
    </row>
    <row r="9124" spans="1:19" x14ac:dyDescent="0.3">
      <c r="A9124">
        <v>2024</v>
      </c>
      <c r="C9124" t="str">
        <f>IF(GETPIVOTDATA("PS % recovery",Sheet4!$B$5,"Parish Name",K9124)&gt;99.949%,"OK","No")</f>
        <v>No</v>
      </c>
      <c r="D9124" t="e">
        <f>VLOOKUP(J9124,'Ref2'!C:E,3,0)</f>
        <v>#N/A</v>
      </c>
      <c r="F9124">
        <v>8</v>
      </c>
      <c r="I9124" t="e">
        <f>VLOOKUP(J9124,Ref!L:M,2,0)</f>
        <v>#N/A</v>
      </c>
      <c r="J9124" s="108" t="s">
        <v>1044</v>
      </c>
      <c r="K9124" t="str">
        <f>VLOOKUP($J9124,Ref!$D:$H,2,0)</f>
        <v xml:space="preserve">Totteridge                                   </v>
      </c>
      <c r="L9124" t="str">
        <f>VLOOKUP($J9124,Ref!$D:$H,3,0)</f>
        <v>Totteridge</v>
      </c>
      <c r="M9124" t="str">
        <f>VLOOKUP($J9124,Ref!$D:$H,4,0)</f>
        <v>Barnet Deanery</v>
      </c>
      <c r="N9124" t="str">
        <f>VLOOKUP($J9124,Ref!$D:$H,5,0)</f>
        <v>Archdeaconry of Hertford</v>
      </c>
      <c r="S9124">
        <v>3000</v>
      </c>
    </row>
    <row r="9125" spans="1:19" x14ac:dyDescent="0.3">
      <c r="A9125">
        <v>2024</v>
      </c>
      <c r="C9125" t="str">
        <f>IF(GETPIVOTDATA("PS % recovery",Sheet4!$B$5,"Parish Name",K9125)&gt;99.949%,"OK","No")</f>
        <v>OK</v>
      </c>
      <c r="D9125" t="e">
        <f>VLOOKUP(J9125,'Ref2'!C:E,3,0)</f>
        <v>#N/A</v>
      </c>
      <c r="F9125">
        <v>8</v>
      </c>
      <c r="I9125" t="e">
        <f>VLOOKUP(J9125,Ref!L:M,2,0)</f>
        <v>#N/A</v>
      </c>
      <c r="J9125" s="108" t="s">
        <v>859</v>
      </c>
      <c r="K9125" t="str">
        <f>VLOOKUP($J9125,Ref!$D:$H,2,0)</f>
        <v xml:space="preserve">Bourne End                                   </v>
      </c>
      <c r="L9125" t="str">
        <f>VLOOKUP($J9125,Ref!$D:$H,3,0)</f>
        <v>Sunnyside with Bourne End</v>
      </c>
      <c r="M9125" t="str">
        <f>VLOOKUP($J9125,Ref!$D:$H,4,0)</f>
        <v>Berkhamsted Deanery</v>
      </c>
      <c r="N9125" t="str">
        <f>VLOOKUP($J9125,Ref!$D:$H,5,0)</f>
        <v xml:space="preserve">Archdeaconry of St Albans </v>
      </c>
      <c r="S9125">
        <v>977</v>
      </c>
    </row>
    <row r="9126" spans="1:19" x14ac:dyDescent="0.3">
      <c r="A9126">
        <v>2024</v>
      </c>
      <c r="C9126" t="str">
        <f>IF(GETPIVOTDATA("PS % recovery",Sheet4!$B$5,"Parish Name",K9126)&gt;99.949%,"OK","No")</f>
        <v>OK</v>
      </c>
      <c r="D9126" t="e">
        <f>VLOOKUP(J9126,'Ref2'!C:E,3,0)</f>
        <v>#N/A</v>
      </c>
      <c r="F9126">
        <v>8</v>
      </c>
      <c r="I9126" t="e">
        <f>VLOOKUP(J9126,Ref!L:M,2,0)</f>
        <v>#N/A</v>
      </c>
      <c r="J9126" s="108" t="s">
        <v>791</v>
      </c>
      <c r="K9126" t="str">
        <f>VLOOKUP($J9126,Ref!$D:$H,2,0)</f>
        <v xml:space="preserve">Great Berkhamsted                            </v>
      </c>
      <c r="L9126" t="str">
        <f>VLOOKUP($J9126,Ref!$D:$H,3,0)</f>
        <v>Berkhamsted Team Ministry</v>
      </c>
      <c r="M9126" t="str">
        <f>VLOOKUP($J9126,Ref!$D:$H,4,0)</f>
        <v>Berkhamsted Deanery</v>
      </c>
      <c r="N9126" t="str">
        <f>VLOOKUP($J9126,Ref!$D:$H,5,0)</f>
        <v xml:space="preserve">Archdeaconry of St Albans </v>
      </c>
      <c r="S9126">
        <v>10751</v>
      </c>
    </row>
    <row r="9127" spans="1:19" x14ac:dyDescent="0.3">
      <c r="A9127">
        <v>2024</v>
      </c>
      <c r="C9127" t="str">
        <f>IF(GETPIVOTDATA("PS % recovery",Sheet4!$B$5,"Parish Name",K9127)&gt;99.949%,"OK","No")</f>
        <v>OK</v>
      </c>
      <c r="D9127" t="e">
        <f>VLOOKUP(J9127,'Ref2'!C:E,3,0)</f>
        <v>#N/A</v>
      </c>
      <c r="F9127">
        <v>8</v>
      </c>
      <c r="I9127" t="e">
        <f>VLOOKUP(J9127,Ref!L:M,2,0)</f>
        <v>#N/A</v>
      </c>
      <c r="J9127" s="108" t="s">
        <v>864</v>
      </c>
      <c r="K9127" t="str">
        <f>VLOOKUP($J9127,Ref!$D:$H,2,0)</f>
        <v xml:space="preserve">Great Gaddesden                              </v>
      </c>
      <c r="L9127" t="str">
        <f>VLOOKUP($J9127,Ref!$D:$H,3,0)</f>
        <v>Berkhamsted Team Ministry</v>
      </c>
      <c r="M9127" t="str">
        <f>VLOOKUP($J9127,Ref!$D:$H,4,0)</f>
        <v>Berkhamsted Deanery</v>
      </c>
      <c r="N9127" t="str">
        <f>VLOOKUP($J9127,Ref!$D:$H,5,0)</f>
        <v xml:space="preserve">Archdeaconry of St Albans </v>
      </c>
      <c r="S9127">
        <v>0</v>
      </c>
    </row>
    <row r="9128" spans="1:19" x14ac:dyDescent="0.3">
      <c r="A9128">
        <v>2024</v>
      </c>
      <c r="C9128" t="str">
        <f>IF(GETPIVOTDATA("PS % recovery",Sheet4!$B$5,"Parish Name",K9128)&gt;99.949%,"OK","No")</f>
        <v>OK</v>
      </c>
      <c r="D9128" t="e">
        <f>VLOOKUP(J9128,'Ref2'!C:E,3,0)</f>
        <v>#N/A</v>
      </c>
      <c r="F9128">
        <v>8</v>
      </c>
      <c r="I9128" t="e">
        <f>VLOOKUP(J9128,Ref!L:M,2,0)</f>
        <v>#N/A</v>
      </c>
      <c r="J9128" s="108" t="s">
        <v>866</v>
      </c>
      <c r="K9128" t="str">
        <f>VLOOKUP($J9128,Ref!$D:$H,2,0)</f>
        <v xml:space="preserve">Little Gaddesden                             </v>
      </c>
      <c r="L9128" t="str">
        <f>VLOOKUP($J9128,Ref!$D:$H,3,0)</f>
        <v>Berkhamsted Team Ministry</v>
      </c>
      <c r="M9128" t="str">
        <f>VLOOKUP($J9128,Ref!$D:$H,4,0)</f>
        <v>Berkhamsted Deanery</v>
      </c>
      <c r="N9128" t="str">
        <f>VLOOKUP($J9128,Ref!$D:$H,5,0)</f>
        <v xml:space="preserve">Archdeaconry of St Albans </v>
      </c>
      <c r="S9128">
        <v>3459</v>
      </c>
    </row>
    <row r="9129" spans="1:19" x14ac:dyDescent="0.3">
      <c r="A9129">
        <v>2024</v>
      </c>
      <c r="C9129" t="str">
        <f>IF(GETPIVOTDATA("PS % recovery",Sheet4!$B$5,"Parish Name",K9129)&gt;99.949%,"OK","No")</f>
        <v>OK</v>
      </c>
      <c r="D9129" t="e">
        <f>VLOOKUP(J9129,'Ref2'!C:E,3,0)</f>
        <v>#N/A</v>
      </c>
      <c r="F9129">
        <v>8</v>
      </c>
      <c r="I9129" t="e">
        <f>VLOOKUP(J9129,Ref!L:M,2,0)</f>
        <v>#N/A</v>
      </c>
      <c r="J9129" s="108" t="s">
        <v>868</v>
      </c>
      <c r="K9129" t="str">
        <f>VLOOKUP($J9129,Ref!$D:$H,2,0)</f>
        <v xml:space="preserve">Nettleden                                    </v>
      </c>
      <c r="L9129" t="str">
        <f>VLOOKUP($J9129,Ref!$D:$H,3,0)</f>
        <v>Berkhamsted Team Ministry</v>
      </c>
      <c r="M9129" t="str">
        <f>VLOOKUP($J9129,Ref!$D:$H,4,0)</f>
        <v>Berkhamsted Deanery</v>
      </c>
      <c r="N9129" t="str">
        <f>VLOOKUP($J9129,Ref!$D:$H,5,0)</f>
        <v xml:space="preserve">Archdeaconry of St Albans </v>
      </c>
      <c r="S9129">
        <v>641.75</v>
      </c>
    </row>
    <row r="9130" spans="1:19" x14ac:dyDescent="0.3">
      <c r="A9130">
        <v>2024</v>
      </c>
      <c r="C9130" t="str">
        <f>IF(GETPIVOTDATA("PS % recovery",Sheet4!$B$5,"Parish Name",K9130)&gt;99.949%,"OK","No")</f>
        <v>OK</v>
      </c>
      <c r="D9130" t="e">
        <f>VLOOKUP(J9130,'Ref2'!C:E,3,0)</f>
        <v>#N/A</v>
      </c>
      <c r="F9130">
        <v>8</v>
      </c>
      <c r="I9130" t="e">
        <f>VLOOKUP(J9130,Ref!L:M,2,0)</f>
        <v>#N/A</v>
      </c>
      <c r="J9130" s="108" t="s">
        <v>871</v>
      </c>
      <c r="K9130" t="str">
        <f>VLOOKUP($J9130,Ref!$D:$H,2,0)</f>
        <v xml:space="preserve">Northchurch                                  </v>
      </c>
      <c r="L9130" t="str">
        <f>VLOOKUP($J9130,Ref!$D:$H,3,0)</f>
        <v>Northchurch and Wigginton</v>
      </c>
      <c r="M9130" t="str">
        <f>VLOOKUP($J9130,Ref!$D:$H,4,0)</f>
        <v>Berkhamsted Deanery</v>
      </c>
      <c r="N9130" t="str">
        <f>VLOOKUP($J9130,Ref!$D:$H,5,0)</f>
        <v xml:space="preserve">Archdeaconry of St Albans </v>
      </c>
      <c r="S9130">
        <v>4819.33</v>
      </c>
    </row>
    <row r="9131" spans="1:19" x14ac:dyDescent="0.3">
      <c r="A9131">
        <v>2024</v>
      </c>
      <c r="C9131" t="str">
        <f>IF(GETPIVOTDATA("PS % recovery",Sheet4!$B$5,"Parish Name",K9131)&gt;99.949%,"OK","No")</f>
        <v>OK</v>
      </c>
      <c r="D9131" t="e">
        <f>VLOOKUP(J9131,'Ref2'!C:E,3,0)</f>
        <v>#N/A</v>
      </c>
      <c r="F9131">
        <v>8</v>
      </c>
      <c r="I9131" t="e">
        <f>VLOOKUP(J9131,Ref!L:M,2,0)</f>
        <v>#N/A</v>
      </c>
      <c r="J9131" s="108" t="s">
        <v>793</v>
      </c>
      <c r="K9131" t="str">
        <f>VLOOKUP($J9131,Ref!$D:$H,2,0)</f>
        <v xml:space="preserve">Potten End, Holy Trinity                     </v>
      </c>
      <c r="L9131" t="str">
        <f>VLOOKUP($J9131,Ref!$D:$H,3,0)</f>
        <v>Berkhamsted Team Ministry</v>
      </c>
      <c r="M9131" t="str">
        <f>VLOOKUP($J9131,Ref!$D:$H,4,0)</f>
        <v>Berkhamsted Deanery</v>
      </c>
      <c r="N9131" t="str">
        <f>VLOOKUP($J9131,Ref!$D:$H,5,0)</f>
        <v xml:space="preserve">Archdeaconry of St Albans </v>
      </c>
      <c r="S9131">
        <v>6246</v>
      </c>
    </row>
    <row r="9132" spans="1:19" x14ac:dyDescent="0.3">
      <c r="A9132">
        <v>2024</v>
      </c>
      <c r="C9132" t="str">
        <f>IF(GETPIVOTDATA("PS % recovery",Sheet4!$B$5,"Parish Name",K9132)&gt;99.949%,"OK","No")</f>
        <v>OK</v>
      </c>
      <c r="D9132" t="e">
        <f>VLOOKUP(J9132,'Ref2'!C:E,3,0)</f>
        <v>#N/A</v>
      </c>
      <c r="F9132">
        <v>8</v>
      </c>
      <c r="I9132" t="e">
        <f>VLOOKUP(J9132,Ref!L:M,2,0)</f>
        <v>#N/A</v>
      </c>
      <c r="J9132" s="108" t="s">
        <v>861</v>
      </c>
      <c r="K9132" t="str">
        <f>VLOOKUP($J9132,Ref!$D:$H,2,0)</f>
        <v xml:space="preserve">Sunnyside, St Michael and All Angels         </v>
      </c>
      <c r="L9132" t="str">
        <f>VLOOKUP($J9132,Ref!$D:$H,3,0)</f>
        <v>Sunnyside with Bourne End</v>
      </c>
      <c r="M9132" t="str">
        <f>VLOOKUP($J9132,Ref!$D:$H,4,0)</f>
        <v>Berkhamsted Deanery</v>
      </c>
      <c r="N9132" t="str">
        <f>VLOOKUP($J9132,Ref!$D:$H,5,0)</f>
        <v xml:space="preserve">Archdeaconry of St Albans </v>
      </c>
      <c r="S9132">
        <v>7560</v>
      </c>
    </row>
    <row r="9133" spans="1:19" x14ac:dyDescent="0.3">
      <c r="A9133">
        <v>2024</v>
      </c>
      <c r="C9133" t="str">
        <f>IF(GETPIVOTDATA("PS % recovery",Sheet4!$B$5,"Parish Name",K9133)&gt;99.949%,"OK","No")</f>
        <v>No</v>
      </c>
      <c r="D9133" t="e">
        <f>VLOOKUP(J9133,'Ref2'!C:E,3,0)</f>
        <v>#N/A</v>
      </c>
      <c r="F9133">
        <v>8</v>
      </c>
      <c r="I9133" t="e">
        <f>VLOOKUP(J9133,Ref!L:M,2,0)</f>
        <v>#N/A</v>
      </c>
      <c r="J9133" s="108" t="s">
        <v>873</v>
      </c>
      <c r="K9133" t="str">
        <f>VLOOKUP($J9133,Ref!$D:$H,2,0)</f>
        <v xml:space="preserve">Tring Team Parish                            </v>
      </c>
      <c r="L9133" t="str">
        <f>VLOOKUP($J9133,Ref!$D:$H,3,0)</f>
        <v>Tring (Team Ministry)</v>
      </c>
      <c r="M9133" t="str">
        <f>VLOOKUP($J9133,Ref!$D:$H,4,0)</f>
        <v>Berkhamsted Deanery</v>
      </c>
      <c r="N9133" t="str">
        <f>VLOOKUP($J9133,Ref!$D:$H,5,0)</f>
        <v xml:space="preserve">Archdeaconry of St Albans </v>
      </c>
      <c r="S9133">
        <v>15000</v>
      </c>
    </row>
    <row r="9134" spans="1:19" x14ac:dyDescent="0.3">
      <c r="A9134">
        <v>2024</v>
      </c>
      <c r="C9134" t="str">
        <f>IF(GETPIVOTDATA("PS % recovery",Sheet4!$B$5,"Parish Name",K9134)&gt;99.949%,"OK","No")</f>
        <v>No</v>
      </c>
      <c r="D9134" t="e">
        <f>VLOOKUP(J9134,'Ref2'!C:E,3,0)</f>
        <v>#N/A</v>
      </c>
      <c r="F9134">
        <v>8</v>
      </c>
      <c r="I9134" t="e">
        <f>VLOOKUP(J9134,Ref!L:M,2,0)</f>
        <v>#N/A</v>
      </c>
      <c r="J9134" s="108" t="s">
        <v>875</v>
      </c>
      <c r="K9134" t="str">
        <f>VLOOKUP($J9134,Ref!$D:$H,2,0)</f>
        <v xml:space="preserve">Wigginton                                    </v>
      </c>
      <c r="L9134" t="str">
        <f>VLOOKUP($J9134,Ref!$D:$H,3,0)</f>
        <v>Northchurch and Wigginton</v>
      </c>
      <c r="M9134" t="str">
        <f>VLOOKUP($J9134,Ref!$D:$H,4,0)</f>
        <v>Berkhamsted Deanery</v>
      </c>
      <c r="N9134" t="str">
        <f>VLOOKUP($J9134,Ref!$D:$H,5,0)</f>
        <v xml:space="preserve">Archdeaconry of St Albans </v>
      </c>
      <c r="S9134">
        <v>2250</v>
      </c>
    </row>
    <row r="9135" spans="1:19" x14ac:dyDescent="0.3">
      <c r="A9135">
        <v>2024</v>
      </c>
      <c r="C9135" t="str">
        <f>IF(GETPIVOTDATA("PS % recovery",Sheet4!$B$5,"Parish Name",K9135)&gt;99.949%,"OK","No")</f>
        <v>No</v>
      </c>
      <c r="D9135" t="e">
        <f>VLOOKUP(J9135,'Ref2'!C:E,3,0)</f>
        <v>#N/A</v>
      </c>
      <c r="F9135">
        <v>8</v>
      </c>
      <c r="I9135" t="e">
        <f>VLOOKUP(J9135,Ref!L:M,2,0)</f>
        <v>#N/A</v>
      </c>
      <c r="J9135" s="108" t="s">
        <v>794</v>
      </c>
      <c r="K9135" t="str">
        <f>VLOOKUP($J9135,Ref!$D:$H,2,0)</f>
        <v xml:space="preserve">Albury                                       </v>
      </c>
      <c r="L9135" t="str">
        <f>VLOOKUP($J9135,Ref!$D:$H,3,0)</f>
        <v>Albury, Little Hadham and Much Hadham</v>
      </c>
      <c r="M9135" t="str">
        <f>VLOOKUP($J9135,Ref!$D:$H,4,0)</f>
        <v>Bishop's Stortford Deanery</v>
      </c>
      <c r="N9135" t="str">
        <f>VLOOKUP($J9135,Ref!$D:$H,5,0)</f>
        <v>Archdeaconry of Hertford</v>
      </c>
      <c r="S9135">
        <v>0</v>
      </c>
    </row>
    <row r="9136" spans="1:19" x14ac:dyDescent="0.3">
      <c r="A9136">
        <v>2024</v>
      </c>
      <c r="C9136" t="str">
        <f>IF(GETPIVOTDATA("PS % recovery",Sheet4!$B$5,"Parish Name",K9136)&gt;99.949%,"OK","No")</f>
        <v>OK</v>
      </c>
      <c r="D9136" t="e">
        <f>VLOOKUP(J9136,'Ref2'!C:E,3,0)</f>
        <v>#N/A</v>
      </c>
      <c r="F9136">
        <v>8</v>
      </c>
      <c r="I9136" t="e">
        <f>VLOOKUP(J9136,Ref!L:M,2,0)</f>
        <v>#N/A</v>
      </c>
      <c r="J9136" s="108" t="s">
        <v>1051</v>
      </c>
      <c r="K9136" t="str">
        <f>VLOOKUP($J9136,Ref!$D:$H,2,0)</f>
        <v xml:space="preserve">Bishop's Stortford                           </v>
      </c>
      <c r="L9136" t="str">
        <f>VLOOKUP($J9136,Ref!$D:$H,3,0)</f>
        <v>Bishop's Stortford</v>
      </c>
      <c r="M9136" t="str">
        <f>VLOOKUP($J9136,Ref!$D:$H,4,0)</f>
        <v>Bishop's Stortford Deanery</v>
      </c>
      <c r="N9136" t="str">
        <f>VLOOKUP($J9136,Ref!$D:$H,5,0)</f>
        <v>Archdeaconry of Hertford</v>
      </c>
      <c r="S9136">
        <v>8832</v>
      </c>
    </row>
    <row r="9137" spans="1:19" x14ac:dyDescent="0.3">
      <c r="A9137">
        <v>2024</v>
      </c>
      <c r="C9137" t="str">
        <f>IF(GETPIVOTDATA("PS % recovery",Sheet4!$B$5,"Parish Name",K9137)&gt;99.949%,"OK","No")</f>
        <v>No</v>
      </c>
      <c r="D9137" t="e">
        <f>VLOOKUP(J9137,'Ref2'!C:E,3,0)</f>
        <v>#N/A</v>
      </c>
      <c r="F9137">
        <v>8</v>
      </c>
      <c r="I9137" t="e">
        <f>VLOOKUP(J9137,Ref!L:M,2,0)</f>
        <v>#N/A</v>
      </c>
      <c r="J9137" s="108" t="s">
        <v>796</v>
      </c>
      <c r="K9137" t="str">
        <f>VLOOKUP($J9137,Ref!$D:$H,2,0)</f>
        <v xml:space="preserve">Braughing                                    </v>
      </c>
      <c r="L9137" t="str">
        <f>VLOOKUP($J9137,Ref!$D:$H,3,0)</f>
        <v>Braughing, Furneux Pelham and Stocking Pelham</v>
      </c>
      <c r="M9137" t="str">
        <f>VLOOKUP($J9137,Ref!$D:$H,4,0)</f>
        <v>Bishop's Stortford Deanery</v>
      </c>
      <c r="N9137" t="str">
        <f>VLOOKUP($J9137,Ref!$D:$H,5,0)</f>
        <v>Archdeaconry of Hertford</v>
      </c>
      <c r="S9137">
        <v>0</v>
      </c>
    </row>
    <row r="9138" spans="1:19" x14ac:dyDescent="0.3">
      <c r="A9138">
        <v>2024</v>
      </c>
      <c r="C9138" t="str">
        <f>IF(GETPIVOTDATA("PS % recovery",Sheet4!$B$5,"Parish Name",K9138)&gt;99.949%,"OK","No")</f>
        <v>No</v>
      </c>
      <c r="D9138" t="e">
        <f>VLOOKUP(J9138,'Ref2'!C:E,3,0)</f>
        <v>#N/A</v>
      </c>
      <c r="F9138">
        <v>8</v>
      </c>
      <c r="I9138" t="e">
        <f>VLOOKUP(J9138,Ref!L:M,2,0)</f>
        <v>#N/A</v>
      </c>
      <c r="J9138" s="108" t="s">
        <v>798</v>
      </c>
      <c r="K9138" t="str">
        <f>VLOOKUP($J9138,Ref!$D:$H,2,0)</f>
        <v xml:space="preserve">Furneux Pelham                               </v>
      </c>
      <c r="L9138" t="str">
        <f>VLOOKUP($J9138,Ref!$D:$H,3,0)</f>
        <v>Braughing, Furneux Pelham and Stocking Pelham</v>
      </c>
      <c r="M9138" t="str">
        <f>VLOOKUP($J9138,Ref!$D:$H,4,0)</f>
        <v>Bishop's Stortford Deanery</v>
      </c>
      <c r="N9138" t="str">
        <f>VLOOKUP($J9138,Ref!$D:$H,5,0)</f>
        <v>Archdeaconry of Hertford</v>
      </c>
      <c r="S9138">
        <v>0</v>
      </c>
    </row>
    <row r="9139" spans="1:19" x14ac:dyDescent="0.3">
      <c r="A9139">
        <v>2024</v>
      </c>
      <c r="C9139" t="str">
        <f>IF(GETPIVOTDATA("PS % recovery",Sheet4!$B$5,"Parish Name",K9139)&gt;99.949%,"OK","No")</f>
        <v>No</v>
      </c>
      <c r="D9139" t="e">
        <f>VLOOKUP(J9139,'Ref2'!C:E,3,0)</f>
        <v>#N/A</v>
      </c>
      <c r="F9139">
        <v>8</v>
      </c>
      <c r="I9139" t="e">
        <f>VLOOKUP(J9139,Ref!L:M,2,0)</f>
        <v>#N/A</v>
      </c>
      <c r="J9139" s="108" t="s">
        <v>1056</v>
      </c>
      <c r="K9139" t="str">
        <f>VLOOKUP($J9139,Ref!$D:$H,2,0)</f>
        <v xml:space="preserve">Gilston with Eastwick                        </v>
      </c>
      <c r="L9139" t="str">
        <f>VLOOKUP($J9139,Ref!$D:$H,3,0)</f>
        <v>High Wych and Gilston with Eastwick</v>
      </c>
      <c r="M9139" t="str">
        <f>VLOOKUP($J9139,Ref!$D:$H,4,0)</f>
        <v>Bishop's Stortford Deanery</v>
      </c>
      <c r="N9139" t="str">
        <f>VLOOKUP($J9139,Ref!$D:$H,5,0)</f>
        <v>Archdeaconry of Hertford</v>
      </c>
      <c r="S9139">
        <v>0</v>
      </c>
    </row>
    <row r="9140" spans="1:19" x14ac:dyDescent="0.3">
      <c r="A9140">
        <v>2024</v>
      </c>
      <c r="C9140" t="str">
        <f>IF(GETPIVOTDATA("PS % recovery",Sheet4!$B$5,"Parish Name",K9140)&gt;99.949%,"OK","No")</f>
        <v>OK</v>
      </c>
      <c r="D9140" t="e">
        <f>VLOOKUP(J9140,'Ref2'!C:E,3,0)</f>
        <v>#N/A</v>
      </c>
      <c r="F9140">
        <v>8</v>
      </c>
      <c r="I9140" t="e">
        <f>VLOOKUP(J9140,Ref!L:M,2,0)</f>
        <v>#N/A</v>
      </c>
      <c r="J9140" t="s">
        <v>1058</v>
      </c>
      <c r="K9140" t="str">
        <f>VLOOKUP($J9140,Ref!$D:$H,2,0)</f>
        <v xml:space="preserve">High Wych, St James                          </v>
      </c>
      <c r="L9140" t="str">
        <f>VLOOKUP($J9140,Ref!$D:$H,3,0)</f>
        <v>High Wych and Gilston with Eastwick</v>
      </c>
      <c r="M9140" t="str">
        <f>VLOOKUP($J9140,Ref!$D:$H,4,0)</f>
        <v>Bishop's Stortford Deanery</v>
      </c>
      <c r="N9140" t="str">
        <f>VLOOKUP($J9140,Ref!$D:$H,5,0)</f>
        <v>Archdeaconry of Hertford</v>
      </c>
      <c r="S9140">
        <v>3242</v>
      </c>
    </row>
    <row r="9141" spans="1:19" x14ac:dyDescent="0.3">
      <c r="A9141">
        <v>2024</v>
      </c>
      <c r="C9141" t="str">
        <f>IF(GETPIVOTDATA("PS % recovery",Sheet4!$B$5,"Parish Name",K9141)&gt;99.949%,"OK","No")</f>
        <v>No</v>
      </c>
      <c r="D9141" t="e">
        <f>VLOOKUP(J9141,'Ref2'!C:E,3,0)</f>
        <v>#N/A</v>
      </c>
      <c r="F9141">
        <v>8</v>
      </c>
      <c r="I9141" t="e">
        <f>VLOOKUP(J9141,Ref!L:M,2,0)</f>
        <v>#N/A</v>
      </c>
      <c r="J9141" t="s">
        <v>800</v>
      </c>
      <c r="K9141" t="str">
        <f>VLOOKUP($J9141,Ref!$D:$H,2,0)</f>
        <v xml:space="preserve">Hockerill, All Saints                        </v>
      </c>
      <c r="L9141" t="str">
        <f>VLOOKUP($J9141,Ref!$D:$H,3,0)</f>
        <v>Hockerill, All Saints</v>
      </c>
      <c r="M9141" t="str">
        <f>VLOOKUP($J9141,Ref!$D:$H,4,0)</f>
        <v>Bishop's Stortford Deanery</v>
      </c>
      <c r="N9141" t="str">
        <f>VLOOKUP($J9141,Ref!$D:$H,5,0)</f>
        <v>Archdeaconry of Hertford</v>
      </c>
      <c r="S9141">
        <v>0</v>
      </c>
    </row>
    <row r="9142" spans="1:19" x14ac:dyDescent="0.3">
      <c r="A9142">
        <v>2024</v>
      </c>
      <c r="C9142" t="str">
        <f>IF(GETPIVOTDATA("PS % recovery",Sheet4!$B$5,"Parish Name",K9142)&gt;99.949%,"OK","No")</f>
        <v>No</v>
      </c>
      <c r="D9142" t="e">
        <f>VLOOKUP(J9142,'Ref2'!C:E,3,0)</f>
        <v>#N/A</v>
      </c>
      <c r="F9142">
        <v>8</v>
      </c>
      <c r="I9142" t="e">
        <f>VLOOKUP(J9142,Ref!L:M,2,0)</f>
        <v>#N/A</v>
      </c>
      <c r="J9142" t="s">
        <v>801</v>
      </c>
      <c r="K9142" t="str">
        <f>VLOOKUP($J9142,Ref!$D:$H,2,0)</f>
        <v xml:space="preserve">Little Hadham                                </v>
      </c>
      <c r="L9142" t="str">
        <f>VLOOKUP($J9142,Ref!$D:$H,3,0)</f>
        <v>Albury, Little Hadham and Much Hadham</v>
      </c>
      <c r="M9142" t="str">
        <f>VLOOKUP($J9142,Ref!$D:$H,4,0)</f>
        <v>Bishop's Stortford Deanery</v>
      </c>
      <c r="N9142" t="str">
        <f>VLOOKUP($J9142,Ref!$D:$H,5,0)</f>
        <v>Archdeaconry of Hertford</v>
      </c>
      <c r="S9142">
        <v>0</v>
      </c>
    </row>
    <row r="9143" spans="1:19" x14ac:dyDescent="0.3">
      <c r="A9143">
        <v>2024</v>
      </c>
      <c r="C9143" t="str">
        <f>IF(GETPIVOTDATA("PS % recovery",Sheet4!$B$5,"Parish Name",K9143)&gt;99.949%,"OK","No")</f>
        <v>OK</v>
      </c>
      <c r="D9143" t="e">
        <f>VLOOKUP(J9143,'Ref2'!C:E,3,0)</f>
        <v>#N/A</v>
      </c>
      <c r="F9143">
        <v>8</v>
      </c>
      <c r="I9143" t="e">
        <f>VLOOKUP(J9143,Ref!L:M,2,0)</f>
        <v>#N/A</v>
      </c>
      <c r="J9143" t="s">
        <v>1066</v>
      </c>
      <c r="K9143" t="str">
        <f>VLOOKUP($J9143,Ref!$D:$H,2,0)</f>
        <v xml:space="preserve">Mundens, The                                 </v>
      </c>
      <c r="L9143" t="str">
        <f>VLOOKUP($J9143,Ref!$D:$H,3,0)</f>
        <v>Standon and the Mundens with Sacombe</v>
      </c>
      <c r="M9143" t="str">
        <f>VLOOKUP($J9143,Ref!$D:$H,4,0)</f>
        <v>Bishop's Stortford Deanery</v>
      </c>
      <c r="N9143" t="str">
        <f>VLOOKUP($J9143,Ref!$D:$H,5,0)</f>
        <v>Archdeaconry of Hertford</v>
      </c>
      <c r="S9143">
        <v>0</v>
      </c>
    </row>
    <row r="9144" spans="1:19" x14ac:dyDescent="0.3">
      <c r="A9144">
        <v>2024</v>
      </c>
      <c r="C9144" t="str">
        <f>IF(GETPIVOTDATA("PS % recovery",Sheet4!$B$5,"Parish Name",K9144)&gt;99.949%,"OK","No")</f>
        <v>No</v>
      </c>
      <c r="D9144" t="e">
        <f>VLOOKUP(J9144,'Ref2'!C:E,3,0)</f>
        <v>#N/A</v>
      </c>
      <c r="F9144">
        <v>8</v>
      </c>
      <c r="I9144" t="e">
        <f>VLOOKUP(J9144,Ref!L:M,2,0)</f>
        <v>#N/A</v>
      </c>
      <c r="J9144" t="s">
        <v>803</v>
      </c>
      <c r="K9144" t="str">
        <f>VLOOKUP($J9144,Ref!$D:$H,2,0)</f>
        <v xml:space="preserve">Much Hadham                                  </v>
      </c>
      <c r="L9144" t="str">
        <f>VLOOKUP($J9144,Ref!$D:$H,3,0)</f>
        <v>Albury, Little Hadham and Much Hadham</v>
      </c>
      <c r="M9144" t="str">
        <f>VLOOKUP($J9144,Ref!$D:$H,4,0)</f>
        <v>Bishop's Stortford Deanery</v>
      </c>
      <c r="N9144" t="str">
        <f>VLOOKUP($J9144,Ref!$D:$H,5,0)</f>
        <v>Archdeaconry of Hertford</v>
      </c>
      <c r="S9144">
        <v>4000</v>
      </c>
    </row>
    <row r="9145" spans="1:19" x14ac:dyDescent="0.3">
      <c r="A9145">
        <v>2024</v>
      </c>
      <c r="C9145" t="str">
        <f>IF(GETPIVOTDATA("PS % recovery",Sheet4!$B$5,"Parish Name",K9145)&gt;99.949%,"OK","No")</f>
        <v>OK</v>
      </c>
      <c r="D9145" t="e">
        <f>VLOOKUP(J9145,'Ref2'!C:E,3,0)</f>
        <v>#N/A</v>
      </c>
      <c r="F9145">
        <v>8</v>
      </c>
      <c r="I9145" t="e">
        <f>VLOOKUP(J9145,Ref!L:M,2,0)</f>
        <v>#N/A</v>
      </c>
      <c r="J9145" t="s">
        <v>1068</v>
      </c>
      <c r="K9145" t="str">
        <f>VLOOKUP($J9145,Ref!$D:$H,2,0)</f>
        <v xml:space="preserve">Sacombe                                      </v>
      </c>
      <c r="L9145" t="str">
        <f>VLOOKUP($J9145,Ref!$D:$H,3,0)</f>
        <v>Standon and the Mundens with Sacombe</v>
      </c>
      <c r="M9145" t="str">
        <f>VLOOKUP($J9145,Ref!$D:$H,4,0)</f>
        <v>Bishop's Stortford Deanery</v>
      </c>
      <c r="N9145" t="str">
        <f>VLOOKUP($J9145,Ref!$D:$H,5,0)</f>
        <v>Archdeaconry of Hertford</v>
      </c>
      <c r="S9145">
        <v>639</v>
      </c>
    </row>
    <row r="9146" spans="1:19" x14ac:dyDescent="0.3">
      <c r="A9146">
        <v>2024</v>
      </c>
      <c r="C9146" t="str">
        <f>IF(GETPIVOTDATA("PS % recovery",Sheet4!$B$5,"Parish Name",K9146)&gt;99.949%,"OK","No")</f>
        <v>OK</v>
      </c>
      <c r="D9146" t="e">
        <f>VLOOKUP(J9146,'Ref2'!C:E,3,0)</f>
        <v>#N/A</v>
      </c>
      <c r="F9146">
        <v>8</v>
      </c>
      <c r="I9146" t="e">
        <f>VLOOKUP(J9146,Ref!L:M,2,0)</f>
        <v>#N/A</v>
      </c>
      <c r="J9146" t="s">
        <v>1062</v>
      </c>
      <c r="K9146" t="str">
        <f>VLOOKUP($J9146,Ref!$D:$H,2,0)</f>
        <v xml:space="preserve">Sawbridgeworth                               </v>
      </c>
      <c r="L9146" t="str">
        <f>VLOOKUP($J9146,Ref!$D:$H,3,0)</f>
        <v>Sawbridgeworth</v>
      </c>
      <c r="M9146" t="str">
        <f>VLOOKUP($J9146,Ref!$D:$H,4,0)</f>
        <v>Bishop's Stortford Deanery</v>
      </c>
      <c r="N9146" t="str">
        <f>VLOOKUP($J9146,Ref!$D:$H,5,0)</f>
        <v>Archdeaconry of Hertford</v>
      </c>
      <c r="S9146">
        <v>0</v>
      </c>
    </row>
    <row r="9147" spans="1:19" x14ac:dyDescent="0.3">
      <c r="A9147">
        <v>2024</v>
      </c>
      <c r="C9147" t="str">
        <f>IF(GETPIVOTDATA("PS % recovery",Sheet4!$B$5,"Parish Name",K9147)&gt;99.949%,"OK","No")</f>
        <v>OK</v>
      </c>
      <c r="D9147" t="e">
        <f>VLOOKUP(J9147,'Ref2'!C:E,3,0)</f>
        <v>#N/A</v>
      </c>
      <c r="F9147">
        <v>8</v>
      </c>
      <c r="I9147" t="e">
        <f>VLOOKUP(J9147,Ref!L:M,2,0)</f>
        <v>#N/A</v>
      </c>
      <c r="J9147" t="s">
        <v>1064</v>
      </c>
      <c r="K9147" t="str">
        <f>VLOOKUP($J9147,Ref!$D:$H,2,0)</f>
        <v xml:space="preserve">Standon                                      </v>
      </c>
      <c r="L9147" t="str">
        <f>VLOOKUP($J9147,Ref!$D:$H,3,0)</f>
        <v>Standon and the Mundens with Sacombe</v>
      </c>
      <c r="M9147" t="str">
        <f>VLOOKUP($J9147,Ref!$D:$H,4,0)</f>
        <v>Bishop's Stortford Deanery</v>
      </c>
      <c r="N9147" t="str">
        <f>VLOOKUP($J9147,Ref!$D:$H,5,0)</f>
        <v>Archdeaconry of Hertford</v>
      </c>
      <c r="S9147">
        <v>5221</v>
      </c>
    </row>
    <row r="9148" spans="1:19" x14ac:dyDescent="0.3">
      <c r="A9148">
        <v>2024</v>
      </c>
      <c r="C9148" t="str">
        <f>IF(GETPIVOTDATA("PS % recovery",Sheet4!$B$5,"Parish Name",K9148)&gt;99.949%,"OK","No")</f>
        <v>No</v>
      </c>
      <c r="D9148" t="e">
        <f>VLOOKUP(J9148,'Ref2'!C:E,3,0)</f>
        <v>#N/A</v>
      </c>
      <c r="F9148">
        <v>8</v>
      </c>
      <c r="I9148" t="e">
        <f>VLOOKUP(J9148,Ref!L:M,2,0)</f>
        <v>#N/A</v>
      </c>
      <c r="J9148" t="s">
        <v>805</v>
      </c>
      <c r="K9148" t="str">
        <f>VLOOKUP($J9148,Ref!$D:$H,2,0)</f>
        <v xml:space="preserve">Stocking Pelham                              </v>
      </c>
      <c r="L9148" t="str">
        <f>VLOOKUP($J9148,Ref!$D:$H,3,0)</f>
        <v>Braughing, Furneux Pelham and Stocking Pelham</v>
      </c>
      <c r="M9148" t="str">
        <f>VLOOKUP($J9148,Ref!$D:$H,4,0)</f>
        <v>Bishop's Stortford Deanery</v>
      </c>
      <c r="N9148" t="str">
        <f>VLOOKUP($J9148,Ref!$D:$H,5,0)</f>
        <v>Archdeaconry of Hertford</v>
      </c>
      <c r="S9148">
        <v>0</v>
      </c>
    </row>
    <row r="9149" spans="1:19" x14ac:dyDescent="0.3">
      <c r="A9149">
        <v>2024</v>
      </c>
      <c r="C9149" t="str">
        <f>IF(GETPIVOTDATA("PS % recovery",Sheet4!$B$5,"Parish Name",K9149)&gt;99.949%,"OK","No")</f>
        <v>No</v>
      </c>
      <c r="D9149" t="e">
        <f>VLOOKUP(J9149,'Ref2'!C:E,3,0)</f>
        <v>#N/A</v>
      </c>
      <c r="F9149">
        <v>8</v>
      </c>
      <c r="I9149" t="e">
        <f>VLOOKUP(J9149,Ref!L:M,2,0)</f>
        <v>#N/A</v>
      </c>
      <c r="J9149" t="s">
        <v>807</v>
      </c>
      <c r="K9149" t="str">
        <f>VLOOKUP($J9149,Ref!$D:$H,2,0)</f>
        <v xml:space="preserve">Bishop's Stortford, Holy Trinity             </v>
      </c>
      <c r="L9149" t="str">
        <f>VLOOKUP($J9149,Ref!$D:$H,3,0)</f>
        <v>Bishop's Stortford, Holy Trinity</v>
      </c>
      <c r="M9149" t="str">
        <f>VLOOKUP($J9149,Ref!$D:$H,4,0)</f>
        <v>Bishop's Stortford Deanery</v>
      </c>
      <c r="N9149" t="str">
        <f>VLOOKUP($J9149,Ref!$D:$H,5,0)</f>
        <v>Archdeaconry of Hertford</v>
      </c>
      <c r="S9149">
        <v>1500</v>
      </c>
    </row>
    <row r="9150" spans="1:19" x14ac:dyDescent="0.3">
      <c r="A9150">
        <v>2024</v>
      </c>
      <c r="C9150" t="str">
        <f>IF(GETPIVOTDATA("PS % recovery",Sheet4!$B$5,"Parish Name",K9150)&gt;99.949%,"OK","No")</f>
        <v>OK</v>
      </c>
      <c r="D9150" t="str">
        <f>VLOOKUP(J9150,'Ref2'!C:E,3,0)</f>
        <v>LLF</v>
      </c>
      <c r="F9150">
        <v>8</v>
      </c>
      <c r="I9150" t="e">
        <f>VLOOKUP(J9150,Ref!L:M,2,0)</f>
        <v>#N/A</v>
      </c>
      <c r="J9150" t="s">
        <v>1070</v>
      </c>
      <c r="K9150" t="str">
        <f>VLOOKUP($J9150,Ref!$D:$H,2,0)</f>
        <v xml:space="preserve">Thorley                                      </v>
      </c>
      <c r="L9150" t="str">
        <f>VLOOKUP($J9150,Ref!$D:$H,3,0)</f>
        <v>Thorley</v>
      </c>
      <c r="M9150" t="str">
        <f>VLOOKUP($J9150,Ref!$D:$H,4,0)</f>
        <v>Bishop's Stortford Deanery</v>
      </c>
      <c r="N9150" t="str">
        <f>VLOOKUP($J9150,Ref!$D:$H,5,0)</f>
        <v>Archdeaconry of Hertford</v>
      </c>
      <c r="S9150">
        <v>8193.5</v>
      </c>
    </row>
    <row r="9151" spans="1:19" x14ac:dyDescent="0.3">
      <c r="A9151">
        <v>2024</v>
      </c>
      <c r="C9151" t="str">
        <f>IF(GETPIVOTDATA("PS % recovery",Sheet4!$B$5,"Parish Name",K9151)&gt;99.949%,"OK","No")</f>
        <v>OK</v>
      </c>
      <c r="D9151" t="e">
        <f>VLOOKUP(J9151,'Ref2'!C:E,3,0)</f>
        <v>#N/A</v>
      </c>
      <c r="F9151">
        <v>8</v>
      </c>
      <c r="I9151" t="e">
        <f>VLOOKUP(J9151,Ref!L:M,2,0)</f>
        <v>#N/A</v>
      </c>
      <c r="J9151" t="s">
        <v>1078</v>
      </c>
      <c r="K9151" t="str">
        <f>VLOOKUP($J9151,Ref!$D:$H,2,0)</f>
        <v xml:space="preserve">Anstey                                       </v>
      </c>
      <c r="L9151" t="str">
        <f>VLOOKUP($J9151,Ref!$D:$H,3,0)</f>
        <v>Hormead, Wyddial, Anstey, Brent Pelham and Meesden</v>
      </c>
      <c r="M9151" t="str">
        <f>VLOOKUP($J9151,Ref!$D:$H,4,0)</f>
        <v>Buntingford Deanery</v>
      </c>
      <c r="N9151" t="str">
        <f>VLOOKUP($J9151,Ref!$D:$H,5,0)</f>
        <v>Archdeaconry of Hertford</v>
      </c>
      <c r="S9151">
        <v>983</v>
      </c>
    </row>
    <row r="9152" spans="1:19" x14ac:dyDescent="0.3">
      <c r="A9152">
        <v>2024</v>
      </c>
      <c r="C9152" t="str">
        <f>IF(GETPIVOTDATA("PS % recovery",Sheet4!$B$5,"Parish Name",K9152)&gt;99.949%,"OK","No")</f>
        <v>OK</v>
      </c>
      <c r="D9152" t="e">
        <f>VLOOKUP(J9152,'Ref2'!C:E,3,0)</f>
        <v>#N/A</v>
      </c>
      <c r="F9152">
        <v>8</v>
      </c>
      <c r="I9152" t="e">
        <f>VLOOKUP(J9152,Ref!L:M,2,0)</f>
        <v>#N/A</v>
      </c>
      <c r="J9152" t="s">
        <v>1086</v>
      </c>
      <c r="K9152" t="str">
        <f>VLOOKUP($J9152,Ref!$D:$H,2,0)</f>
        <v xml:space="preserve">Ardeley                                      </v>
      </c>
      <c r="L9152" t="str">
        <f>VLOOKUP($J9152,Ref!$D:$H,3,0)</f>
        <v>Ardeley, Benington, Cottered with Throcking and Walkern</v>
      </c>
      <c r="M9152" t="str">
        <f>VLOOKUP($J9152,Ref!$D:$H,4,0)</f>
        <v>Buntingford Deanery</v>
      </c>
      <c r="N9152" t="str">
        <f>VLOOKUP($J9152,Ref!$D:$H,5,0)</f>
        <v>Archdeaconry of Hertford</v>
      </c>
      <c r="S9152">
        <v>1392</v>
      </c>
    </row>
    <row r="9153" spans="1:19" x14ac:dyDescent="0.3">
      <c r="A9153">
        <v>2024</v>
      </c>
      <c r="C9153" t="str">
        <f>IF(GETPIVOTDATA("PS % recovery",Sheet4!$B$5,"Parish Name",K9153)&gt;99.949%,"OK","No")</f>
        <v>OK</v>
      </c>
      <c r="D9153" t="e">
        <f>VLOOKUP(J9153,'Ref2'!C:E,3,0)</f>
        <v>#N/A</v>
      </c>
      <c r="F9153">
        <v>8</v>
      </c>
      <c r="I9153" t="e">
        <f>VLOOKUP(J9153,Ref!L:M,2,0)</f>
        <v>#N/A</v>
      </c>
      <c r="J9153" t="s">
        <v>1092</v>
      </c>
      <c r="K9153" t="str">
        <f>VLOOKUP($J9153,Ref!$D:$H,2,0)</f>
        <v xml:space="preserve">Ashwell                                      </v>
      </c>
      <c r="L9153" t="str">
        <f>VLOOKUP($J9153,Ref!$D:$H,3,0)</f>
        <v>Ashwell with Hinxworth and Newnham</v>
      </c>
      <c r="M9153" t="str">
        <f>VLOOKUP($J9153,Ref!$D:$H,4,0)</f>
        <v>Buntingford Deanery</v>
      </c>
      <c r="N9153" t="str">
        <f>VLOOKUP($J9153,Ref!$D:$H,5,0)</f>
        <v>Archdeaconry of Hertford</v>
      </c>
      <c r="S9153">
        <v>5778</v>
      </c>
    </row>
    <row r="9154" spans="1:19" x14ac:dyDescent="0.3">
      <c r="A9154">
        <v>2024</v>
      </c>
      <c r="C9154" t="str">
        <f>IF(GETPIVOTDATA("PS % recovery",Sheet4!$B$5,"Parish Name",K9154)&gt;99.949%,"OK","No")</f>
        <v>No</v>
      </c>
      <c r="D9154" t="e">
        <f>VLOOKUP(J9154,'Ref2'!C:E,3,0)</f>
        <v>#N/A</v>
      </c>
      <c r="F9154">
        <v>8</v>
      </c>
      <c r="I9154" t="e">
        <f>VLOOKUP(J9154,Ref!L:M,2,0)</f>
        <v>#N/A</v>
      </c>
      <c r="J9154" t="s">
        <v>1094</v>
      </c>
      <c r="K9154" t="str">
        <f>VLOOKUP($J9154,Ref!$D:$H,2,0)</f>
        <v xml:space="preserve">Aspenden                                     </v>
      </c>
      <c r="L9154" t="str">
        <f>VLOOKUP($J9154,Ref!$D:$H,3,0)</f>
        <v>Aspenden, Buntingford and Westmill</v>
      </c>
      <c r="M9154" t="str">
        <f>VLOOKUP($J9154,Ref!$D:$H,4,0)</f>
        <v>Buntingford Deanery</v>
      </c>
      <c r="N9154" t="str">
        <f>VLOOKUP($J9154,Ref!$D:$H,5,0)</f>
        <v>Archdeaconry of Hertford</v>
      </c>
      <c r="S9154">
        <v>600</v>
      </c>
    </row>
    <row r="9155" spans="1:19" x14ac:dyDescent="0.3">
      <c r="A9155">
        <v>2024</v>
      </c>
      <c r="C9155" t="str">
        <f>IF(GETPIVOTDATA("PS % recovery",Sheet4!$B$5,"Parish Name",K9155)&gt;99.949%,"OK","No")</f>
        <v>OK</v>
      </c>
      <c r="D9155" t="e">
        <f>VLOOKUP(J9155,'Ref2'!C:E,3,0)</f>
        <v>#N/A</v>
      </c>
      <c r="F9155">
        <v>8</v>
      </c>
      <c r="I9155" t="e">
        <f>VLOOKUP(J9155,Ref!L:M,2,0)</f>
        <v>#N/A</v>
      </c>
      <c r="J9155" t="s">
        <v>1072</v>
      </c>
      <c r="K9155" t="str">
        <f>VLOOKUP($J9155,Ref!$D:$H,2,0)</f>
        <v xml:space="preserve">Baldock                                      </v>
      </c>
      <c r="L9155" t="str">
        <f>VLOOKUP($J9155,Ref!$D:$H,3,0)</f>
        <v>Baldock with Bygrave</v>
      </c>
      <c r="M9155" t="str">
        <f>VLOOKUP($J9155,Ref!$D:$H,4,0)</f>
        <v>Buntingford Deanery</v>
      </c>
      <c r="N9155" t="str">
        <f>VLOOKUP($J9155,Ref!$D:$H,5,0)</f>
        <v>Archdeaconry of Hertford</v>
      </c>
      <c r="S9155">
        <v>4000</v>
      </c>
    </row>
    <row r="9156" spans="1:19" x14ac:dyDescent="0.3">
      <c r="A9156">
        <v>2024</v>
      </c>
      <c r="C9156" t="str">
        <f>IF(GETPIVOTDATA("PS % recovery",Sheet4!$B$5,"Parish Name",K9156)&gt;99.949%,"OK","No")</f>
        <v>OK</v>
      </c>
      <c r="D9156" t="e">
        <f>VLOOKUP(J9156,'Ref2'!C:E,3,0)</f>
        <v>#N/A</v>
      </c>
      <c r="F9156">
        <v>8</v>
      </c>
      <c r="I9156" t="e">
        <f>VLOOKUP(J9156,Ref!L:M,2,0)</f>
        <v>#N/A</v>
      </c>
      <c r="J9156" t="s">
        <v>808</v>
      </c>
      <c r="K9156" t="str">
        <f>VLOOKUP($J9156,Ref!$D:$H,2,0)</f>
        <v xml:space="preserve">Barkway                                      </v>
      </c>
      <c r="L9156" t="str">
        <f>VLOOKUP($J9156,Ref!$D:$H,3,0)</f>
        <v>Barkway, Barley, Reed and Buckland</v>
      </c>
      <c r="M9156" t="str">
        <f>VLOOKUP($J9156,Ref!$D:$H,4,0)</f>
        <v>Buntingford Deanery</v>
      </c>
      <c r="N9156" t="str">
        <f>VLOOKUP($J9156,Ref!$D:$H,5,0)</f>
        <v>Archdeaconry of Hertford</v>
      </c>
      <c r="S9156">
        <v>1673</v>
      </c>
    </row>
    <row r="9157" spans="1:19" x14ac:dyDescent="0.3">
      <c r="A9157">
        <v>2024</v>
      </c>
      <c r="C9157" t="str">
        <f>IF(GETPIVOTDATA("PS % recovery",Sheet4!$B$5,"Parish Name",K9157)&gt;99.949%,"OK","No")</f>
        <v>OK</v>
      </c>
      <c r="D9157" t="e">
        <f>VLOOKUP(J9157,'Ref2'!C:E,3,0)</f>
        <v>#N/A</v>
      </c>
      <c r="F9157">
        <v>8</v>
      </c>
      <c r="I9157" t="e">
        <f>VLOOKUP(J9157,Ref!L:M,2,0)</f>
        <v>#N/A</v>
      </c>
      <c r="J9157" t="s">
        <v>810</v>
      </c>
      <c r="K9157" t="str">
        <f>VLOOKUP($J9157,Ref!$D:$H,2,0)</f>
        <v xml:space="preserve">Barley                                       </v>
      </c>
      <c r="L9157" t="str">
        <f>VLOOKUP($J9157,Ref!$D:$H,3,0)</f>
        <v>Barkway, Barley, Reed and Buckland</v>
      </c>
      <c r="M9157" t="str">
        <f>VLOOKUP($J9157,Ref!$D:$H,4,0)</f>
        <v>Buntingford Deanery</v>
      </c>
      <c r="N9157" t="str">
        <f>VLOOKUP($J9157,Ref!$D:$H,5,0)</f>
        <v>Archdeaconry of Hertford</v>
      </c>
      <c r="S9157">
        <v>0</v>
      </c>
    </row>
    <row r="9158" spans="1:19" x14ac:dyDescent="0.3">
      <c r="A9158">
        <v>2024</v>
      </c>
      <c r="C9158" t="str">
        <f>IF(GETPIVOTDATA("PS % recovery",Sheet4!$B$5,"Parish Name",K9158)&gt;99.949%,"OK","No")</f>
        <v>OK</v>
      </c>
      <c r="D9158" t="e">
        <f>VLOOKUP(J9158,'Ref2'!C:E,3,0)</f>
        <v>#N/A</v>
      </c>
      <c r="F9158">
        <v>8</v>
      </c>
      <c r="I9158" t="e">
        <f>VLOOKUP(J9158,Ref!L:M,2,0)</f>
        <v>#N/A</v>
      </c>
      <c r="J9158" t="s">
        <v>1103</v>
      </c>
      <c r="K9158" t="str">
        <f>VLOOKUP($J9158,Ref!$D:$H,2,0)</f>
        <v xml:space="preserve">Benington (LEP)                              </v>
      </c>
      <c r="L9158" t="str">
        <f>VLOOKUP($J9158,Ref!$D:$H,3,0)</f>
        <v>Ardeley, Benington, Cottered with Throcking and Walkern</v>
      </c>
      <c r="M9158" t="str">
        <f>VLOOKUP($J9158,Ref!$D:$H,4,0)</f>
        <v>Buntingford Deanery</v>
      </c>
      <c r="N9158" t="str">
        <f>VLOOKUP($J9158,Ref!$D:$H,5,0)</f>
        <v>Archdeaconry of Hertford</v>
      </c>
      <c r="S9158">
        <v>1500</v>
      </c>
    </row>
    <row r="9159" spans="1:19" x14ac:dyDescent="0.3">
      <c r="A9159">
        <v>2024</v>
      </c>
      <c r="C9159" t="str">
        <f>IF(GETPIVOTDATA("PS % recovery",Sheet4!$B$5,"Parish Name",K9159)&gt;99.949%,"OK","No")</f>
        <v>No</v>
      </c>
      <c r="D9159" t="e">
        <f>VLOOKUP(J9159,'Ref2'!C:E,3,0)</f>
        <v>#N/A</v>
      </c>
      <c r="F9159">
        <v>8</v>
      </c>
      <c r="I9159" t="e">
        <f>VLOOKUP(J9159,Ref!L:M,2,0)</f>
        <v>#N/A</v>
      </c>
      <c r="J9159" t="s">
        <v>1080</v>
      </c>
      <c r="K9159" t="str">
        <f>VLOOKUP($J9159,Ref!$D:$H,2,0)</f>
        <v xml:space="preserve">Brent Pelham                                 </v>
      </c>
      <c r="L9159" t="str">
        <f>VLOOKUP($J9159,Ref!$D:$H,3,0)</f>
        <v>Hormead, Wyddial, Anstey, Brent Pelham and Meesden</v>
      </c>
      <c r="M9159" t="str">
        <f>VLOOKUP($J9159,Ref!$D:$H,4,0)</f>
        <v>Buntingford Deanery</v>
      </c>
      <c r="N9159" t="str">
        <f>VLOOKUP($J9159,Ref!$D:$H,5,0)</f>
        <v>Archdeaconry of Hertford</v>
      </c>
      <c r="S9159">
        <v>765</v>
      </c>
    </row>
    <row r="9160" spans="1:19" x14ac:dyDescent="0.3">
      <c r="A9160">
        <v>2024</v>
      </c>
      <c r="C9160" t="str">
        <f>IF(GETPIVOTDATA("PS % recovery",Sheet4!$B$5,"Parish Name",K9160)&gt;99.949%,"OK","No")</f>
        <v>No</v>
      </c>
      <c r="D9160" t="e">
        <f>VLOOKUP(J9160,'Ref2'!C:E,3,0)</f>
        <v>#N/A</v>
      </c>
      <c r="F9160">
        <v>8</v>
      </c>
      <c r="I9160" t="e">
        <f>VLOOKUP(J9160,Ref!L:M,2,0)</f>
        <v>#N/A</v>
      </c>
      <c r="J9160" t="s">
        <v>1074</v>
      </c>
      <c r="K9160" t="str">
        <f>VLOOKUP($J9160,Ref!$D:$H,2,0)</f>
        <v xml:space="preserve">Bygrave                                      </v>
      </c>
      <c r="L9160" t="str">
        <f>VLOOKUP($J9160,Ref!$D:$H,3,0)</f>
        <v>Baldock with Bygrave</v>
      </c>
      <c r="M9160" t="str">
        <f>VLOOKUP($J9160,Ref!$D:$H,4,0)</f>
        <v>Buntingford Deanery</v>
      </c>
      <c r="N9160" t="str">
        <f>VLOOKUP($J9160,Ref!$D:$H,5,0)</f>
        <v>Archdeaconry of Hertford</v>
      </c>
      <c r="S9160">
        <v>1463</v>
      </c>
    </row>
    <row r="9161" spans="1:19" x14ac:dyDescent="0.3">
      <c r="A9161">
        <v>2024</v>
      </c>
      <c r="C9161" t="str">
        <f>IF(GETPIVOTDATA("PS % recovery",Sheet4!$B$5,"Parish Name",K9161)&gt;99.949%,"OK","No")</f>
        <v>OK</v>
      </c>
      <c r="D9161" t="e">
        <f>VLOOKUP(J9161,'Ref2'!C:E,3,0)</f>
        <v>#N/A</v>
      </c>
      <c r="F9161">
        <v>8</v>
      </c>
      <c r="I9161" t="e">
        <f>VLOOKUP(J9161,Ref!L:M,2,0)</f>
        <v>#N/A</v>
      </c>
      <c r="J9161" t="s">
        <v>1105</v>
      </c>
      <c r="K9161" t="str">
        <f>VLOOKUP($J9161,Ref!$D:$H,2,0)</f>
        <v xml:space="preserve">Clothall                                     </v>
      </c>
      <c r="L9161" t="str">
        <f>VLOOKUP($J9161,Ref!$D:$H,3,0)</f>
        <v>The Kingswood Benefice</v>
      </c>
      <c r="M9161" t="str">
        <f>VLOOKUP($J9161,Ref!$D:$H,4,0)</f>
        <v>Buntingford Deanery</v>
      </c>
      <c r="N9161" t="str">
        <f>VLOOKUP($J9161,Ref!$D:$H,5,0)</f>
        <v>Archdeaconry of Hertford</v>
      </c>
      <c r="S9161">
        <v>578</v>
      </c>
    </row>
    <row r="9162" spans="1:19" x14ac:dyDescent="0.3">
      <c r="A9162">
        <v>2024</v>
      </c>
      <c r="C9162" t="str">
        <f>IF(GETPIVOTDATA("PS % recovery",Sheet4!$B$5,"Parish Name",K9162)&gt;99.949%,"OK","No")</f>
        <v>No</v>
      </c>
      <c r="D9162" t="e">
        <f>VLOOKUP(J9162,'Ref2'!C:E,3,0)</f>
        <v>#N/A</v>
      </c>
      <c r="F9162">
        <v>8</v>
      </c>
      <c r="I9162" t="e">
        <f>VLOOKUP(J9162,Ref!L:M,2,0)</f>
        <v>#N/A</v>
      </c>
      <c r="J9162" t="s">
        <v>1088</v>
      </c>
      <c r="K9162" t="str">
        <f>VLOOKUP($J9162,Ref!$D:$H,2,0)</f>
        <v xml:space="preserve">Cottered                                     </v>
      </c>
      <c r="L9162" t="str">
        <f>VLOOKUP($J9162,Ref!$D:$H,3,0)</f>
        <v>Ardeley, Benington, Cottered with Throcking and Walkern</v>
      </c>
      <c r="M9162" t="str">
        <f>VLOOKUP($J9162,Ref!$D:$H,4,0)</f>
        <v>Buntingford Deanery</v>
      </c>
      <c r="N9162" t="str">
        <f>VLOOKUP($J9162,Ref!$D:$H,5,0)</f>
        <v>Archdeaconry of Hertford</v>
      </c>
      <c r="S9162">
        <v>900</v>
      </c>
    </row>
    <row r="9163" spans="1:19" x14ac:dyDescent="0.3">
      <c r="A9163">
        <v>2024</v>
      </c>
      <c r="C9163" t="str">
        <f>IF(GETPIVOTDATA("PS % recovery",Sheet4!$B$5,"Parish Name",K9163)&gt;99.949%,"OK","No")</f>
        <v>OK</v>
      </c>
      <c r="D9163" t="e">
        <f>VLOOKUP(J9163,'Ref2'!C:E,3,0)</f>
        <v>#N/A</v>
      </c>
      <c r="F9163">
        <v>8</v>
      </c>
      <c r="I9163" t="e">
        <f>VLOOKUP(J9163,Ref!L:M,2,0)</f>
        <v>#N/A</v>
      </c>
      <c r="J9163" t="s">
        <v>1082</v>
      </c>
      <c r="K9163" t="str">
        <f>VLOOKUP($J9163,Ref!$D:$H,2,0)</f>
        <v xml:space="preserve">Hormead with Wyddial                         </v>
      </c>
      <c r="L9163" t="str">
        <f>VLOOKUP($J9163,Ref!$D:$H,3,0)</f>
        <v>Hormead, Wyddial, Anstey, Brent Pelham and Meesden</v>
      </c>
      <c r="M9163" t="str">
        <f>VLOOKUP($J9163,Ref!$D:$H,4,0)</f>
        <v>Buntingford Deanery</v>
      </c>
      <c r="N9163" t="str">
        <f>VLOOKUP($J9163,Ref!$D:$H,5,0)</f>
        <v>Archdeaconry of Hertford</v>
      </c>
      <c r="S9163">
        <v>2750</v>
      </c>
    </row>
    <row r="9164" spans="1:19" x14ac:dyDescent="0.3">
      <c r="A9164">
        <v>2024</v>
      </c>
      <c r="C9164" t="str">
        <f>IF(GETPIVOTDATA("PS % recovery",Sheet4!$B$5,"Parish Name",K9164)&gt;99.949%,"OK","No")</f>
        <v>OK</v>
      </c>
      <c r="D9164" t="e">
        <f>VLOOKUP(J9164,'Ref2'!C:E,3,0)</f>
        <v>#N/A</v>
      </c>
      <c r="F9164">
        <v>8</v>
      </c>
      <c r="I9164" t="e">
        <f>VLOOKUP(J9164,Ref!L:M,2,0)</f>
        <v>#N/A</v>
      </c>
      <c r="J9164" t="s">
        <v>1113</v>
      </c>
      <c r="K9164" t="str">
        <f>VLOOKUP($J9164,Ref!$D:$H,2,0)</f>
        <v xml:space="preserve">Hinxworth                                    </v>
      </c>
      <c r="L9164" t="str">
        <f>VLOOKUP($J9164,Ref!$D:$H,3,0)</f>
        <v>Ashwell with Hinxworth and Newnham</v>
      </c>
      <c r="M9164" t="str">
        <f>VLOOKUP($J9164,Ref!$D:$H,4,0)</f>
        <v>Buntingford Deanery</v>
      </c>
      <c r="N9164" t="str">
        <f>VLOOKUP($J9164,Ref!$D:$H,5,0)</f>
        <v>Archdeaconry of Hertford</v>
      </c>
      <c r="S9164">
        <v>548.33000000000004</v>
      </c>
    </row>
    <row r="9165" spans="1:19" x14ac:dyDescent="0.3">
      <c r="A9165">
        <v>2024</v>
      </c>
      <c r="C9165" t="str">
        <f>IF(GETPIVOTDATA("PS % recovery",Sheet4!$B$5,"Parish Name",K9165)&gt;99.949%,"OK","No")</f>
        <v>OK</v>
      </c>
      <c r="D9165" t="e">
        <f>VLOOKUP(J9165,'Ref2'!C:E,3,0)</f>
        <v>#N/A</v>
      </c>
      <c r="F9165">
        <v>8</v>
      </c>
      <c r="I9165" t="e">
        <f>VLOOKUP(J9165,Ref!L:M,2,0)</f>
        <v>#N/A</v>
      </c>
      <c r="J9165" t="s">
        <v>1117</v>
      </c>
      <c r="K9165" t="str">
        <f>VLOOKUP($J9165,Ref!$D:$H,2,0)</f>
        <v xml:space="preserve">Kelshall                                     </v>
      </c>
      <c r="L9165" t="str">
        <f>VLOOKUP($J9165,Ref!$D:$H,3,0)</f>
        <v>Therfield with Kelshall</v>
      </c>
      <c r="M9165" t="str">
        <f>VLOOKUP($J9165,Ref!$D:$H,4,0)</f>
        <v>Buntingford Deanery</v>
      </c>
      <c r="N9165" t="str">
        <f>VLOOKUP($J9165,Ref!$D:$H,5,0)</f>
        <v>Archdeaconry of Hertford</v>
      </c>
      <c r="S9165">
        <v>0</v>
      </c>
    </row>
    <row r="9166" spans="1:19" x14ac:dyDescent="0.3">
      <c r="A9166">
        <v>2024</v>
      </c>
      <c r="C9166" t="str">
        <f>IF(GETPIVOTDATA("PS % recovery",Sheet4!$B$5,"Parish Name",K9166)&gt;99.949%,"OK","No")</f>
        <v>OK</v>
      </c>
      <c r="D9166" t="e">
        <f>VLOOKUP(J9166,'Ref2'!C:E,3,0)</f>
        <v>#N/A</v>
      </c>
      <c r="F9166">
        <v>8</v>
      </c>
      <c r="I9166" t="e">
        <f>VLOOKUP(J9166,Ref!L:M,2,0)</f>
        <v>#N/A</v>
      </c>
      <c r="J9166" t="s">
        <v>1096</v>
      </c>
      <c r="K9166" t="str">
        <f>VLOOKUP($J9166,Ref!$D:$H,2,0)</f>
        <v xml:space="preserve">Buntingford with Layston                     </v>
      </c>
      <c r="L9166" t="str">
        <f>VLOOKUP($J9166,Ref!$D:$H,3,0)</f>
        <v>Aspenden, Buntingford and Westmill</v>
      </c>
      <c r="M9166" t="str">
        <f>VLOOKUP($J9166,Ref!$D:$H,4,0)</f>
        <v>Buntingford Deanery</v>
      </c>
      <c r="N9166" t="str">
        <f>VLOOKUP($J9166,Ref!$D:$H,5,0)</f>
        <v>Archdeaconry of Hertford</v>
      </c>
      <c r="S9166">
        <v>0</v>
      </c>
    </row>
    <row r="9167" spans="1:19" x14ac:dyDescent="0.3">
      <c r="A9167">
        <v>2024</v>
      </c>
      <c r="C9167" t="str">
        <f>IF(GETPIVOTDATA("PS % recovery",Sheet4!$B$5,"Parish Name",K9167)&gt;99.949%,"OK","No")</f>
        <v>OK</v>
      </c>
      <c r="D9167" t="e">
        <f>VLOOKUP(J9167,'Ref2'!C:E,3,0)</f>
        <v>#N/A</v>
      </c>
      <c r="F9167">
        <v>8</v>
      </c>
      <c r="I9167" t="e">
        <f>VLOOKUP(J9167,Ref!L:M,2,0)</f>
        <v>#N/A</v>
      </c>
      <c r="J9167" t="s">
        <v>1084</v>
      </c>
      <c r="K9167" t="str">
        <f>VLOOKUP($J9167,Ref!$D:$H,2,0)</f>
        <v xml:space="preserve">Meesden                                      </v>
      </c>
      <c r="L9167" t="str">
        <f>VLOOKUP($J9167,Ref!$D:$H,3,0)</f>
        <v>Hormead, Wyddial, Anstey, Brent Pelham and Meesden</v>
      </c>
      <c r="M9167" t="str">
        <f>VLOOKUP($J9167,Ref!$D:$H,4,0)</f>
        <v>Buntingford Deanery</v>
      </c>
      <c r="N9167" t="str">
        <f>VLOOKUP($J9167,Ref!$D:$H,5,0)</f>
        <v>Archdeaconry of Hertford</v>
      </c>
      <c r="S9167">
        <v>17</v>
      </c>
    </row>
    <row r="9168" spans="1:19" x14ac:dyDescent="0.3">
      <c r="A9168">
        <v>2024</v>
      </c>
      <c r="C9168" t="str">
        <f>IF(GETPIVOTDATA("PS % recovery",Sheet4!$B$5,"Parish Name",K9168)&gt;99.949%,"OK","No")</f>
        <v>OK</v>
      </c>
      <c r="D9168" t="e">
        <f>VLOOKUP(J9168,'Ref2'!C:E,3,0)</f>
        <v>#N/A</v>
      </c>
      <c r="F9168">
        <v>8</v>
      </c>
      <c r="I9168" t="e">
        <f>VLOOKUP(J9168,Ref!L:M,2,0)</f>
        <v>#N/A</v>
      </c>
      <c r="J9168" t="s">
        <v>1115</v>
      </c>
      <c r="K9168" t="str">
        <f>VLOOKUP($J9168,Ref!$D:$H,2,0)</f>
        <v xml:space="preserve">Newnham                                      </v>
      </c>
      <c r="L9168" t="str">
        <f>VLOOKUP($J9168,Ref!$D:$H,3,0)</f>
        <v>Ashwell with Hinxworth and Newnham</v>
      </c>
      <c r="M9168" t="str">
        <f>VLOOKUP($J9168,Ref!$D:$H,4,0)</f>
        <v>Buntingford Deanery</v>
      </c>
      <c r="N9168" t="str">
        <f>VLOOKUP($J9168,Ref!$D:$H,5,0)</f>
        <v>Archdeaconry of Hertford</v>
      </c>
      <c r="S9168">
        <v>179</v>
      </c>
    </row>
    <row r="9169" spans="1:19" x14ac:dyDescent="0.3">
      <c r="A9169">
        <v>2024</v>
      </c>
      <c r="C9169" t="str">
        <f>IF(GETPIVOTDATA("PS % recovery",Sheet4!$B$5,"Parish Name",K9169)&gt;99.949%,"OK","No")</f>
        <v>OK</v>
      </c>
      <c r="D9169" t="e">
        <f>VLOOKUP(J9169,'Ref2'!C:E,3,0)</f>
        <v>#N/A</v>
      </c>
      <c r="F9169">
        <v>8</v>
      </c>
      <c r="I9169" t="e">
        <f>VLOOKUP(J9169,Ref!L:M,2,0)</f>
        <v>#N/A</v>
      </c>
      <c r="J9169" t="s">
        <v>812</v>
      </c>
      <c r="K9169" t="str">
        <f>VLOOKUP($J9169,Ref!$D:$H,2,0)</f>
        <v xml:space="preserve">Reed and Buckland                            </v>
      </c>
      <c r="L9169" t="str">
        <f>VLOOKUP($J9169,Ref!$D:$H,3,0)</f>
        <v>Barkway, Barley, Reed and Buckland</v>
      </c>
      <c r="M9169" t="str">
        <f>VLOOKUP($J9169,Ref!$D:$H,4,0)</f>
        <v>Buntingford Deanery</v>
      </c>
      <c r="N9169" t="str">
        <f>VLOOKUP($J9169,Ref!$D:$H,5,0)</f>
        <v>Archdeaconry of Hertford</v>
      </c>
      <c r="S9169">
        <v>1645.66</v>
      </c>
    </row>
    <row r="9170" spans="1:19" x14ac:dyDescent="0.3">
      <c r="A9170">
        <v>2024</v>
      </c>
      <c r="C9170" t="str">
        <f>IF(GETPIVOTDATA("PS % recovery",Sheet4!$B$5,"Parish Name",K9170)&gt;99.949%,"OK","No")</f>
        <v>No</v>
      </c>
      <c r="D9170" t="e">
        <f>VLOOKUP(J9170,'Ref2'!C:E,3,0)</f>
        <v>#N/A</v>
      </c>
      <c r="F9170">
        <v>8</v>
      </c>
      <c r="I9170" t="str">
        <f>VLOOKUP(J9170,Ref!L:M,2,0)</f>
        <v>Yes</v>
      </c>
      <c r="J9170" t="s">
        <v>1121</v>
      </c>
      <c r="K9170" t="str">
        <f>VLOOKUP($J9170,Ref!$D:$H,2,0)</f>
        <v xml:space="preserve">Royston                                      </v>
      </c>
      <c r="L9170" t="str">
        <f>VLOOKUP($J9170,Ref!$D:$H,3,0)</f>
        <v>Royston</v>
      </c>
      <c r="M9170" t="str">
        <f>VLOOKUP($J9170,Ref!$D:$H,4,0)</f>
        <v>Buntingford Deanery</v>
      </c>
      <c r="N9170" t="str">
        <f>VLOOKUP($J9170,Ref!$D:$H,5,0)</f>
        <v>Archdeaconry of Hertford</v>
      </c>
      <c r="S9170">
        <v>6717.75</v>
      </c>
    </row>
    <row r="9171" spans="1:19" x14ac:dyDescent="0.3">
      <c r="A9171">
        <v>2024</v>
      </c>
      <c r="C9171" t="str">
        <f>IF(GETPIVOTDATA("PS % recovery",Sheet4!$B$5,"Parish Name",K9171)&gt;99.949%,"OK","No")</f>
        <v>OK</v>
      </c>
      <c r="D9171" t="e">
        <f>VLOOKUP(J9171,'Ref2'!C:E,3,0)</f>
        <v>#N/A</v>
      </c>
      <c r="F9171">
        <v>8</v>
      </c>
      <c r="I9171" t="e">
        <f>VLOOKUP(J9171,Ref!L:M,2,0)</f>
        <v>#N/A</v>
      </c>
      <c r="J9171" t="s">
        <v>1107</v>
      </c>
      <c r="K9171" t="str">
        <f>VLOOKUP($J9171,Ref!$D:$H,2,0)</f>
        <v xml:space="preserve">Rushden                                      </v>
      </c>
      <c r="L9171" t="str">
        <f>VLOOKUP($J9171,Ref!$D:$H,3,0)</f>
        <v>The Kingswood Benefice</v>
      </c>
      <c r="M9171" t="str">
        <f>VLOOKUP($J9171,Ref!$D:$H,4,0)</f>
        <v>Buntingford Deanery</v>
      </c>
      <c r="N9171" t="str">
        <f>VLOOKUP($J9171,Ref!$D:$H,5,0)</f>
        <v>Archdeaconry of Hertford</v>
      </c>
      <c r="S9171">
        <v>0</v>
      </c>
    </row>
    <row r="9172" spans="1:19" x14ac:dyDescent="0.3">
      <c r="A9172">
        <v>2024</v>
      </c>
      <c r="C9172" t="str">
        <f>IF(GETPIVOTDATA("PS % recovery",Sheet4!$B$5,"Parish Name",K9172)&gt;99.949%,"OK","No")</f>
        <v>OK</v>
      </c>
      <c r="D9172" t="e">
        <f>VLOOKUP(J9172,'Ref2'!C:E,3,0)</f>
        <v>#N/A</v>
      </c>
      <c r="F9172">
        <v>8</v>
      </c>
      <c r="I9172" t="e">
        <f>VLOOKUP(J9172,Ref!L:M,2,0)</f>
        <v>#N/A</v>
      </c>
      <c r="J9172" t="s">
        <v>1109</v>
      </c>
      <c r="K9172" t="str">
        <f>VLOOKUP($J9172,Ref!$D:$H,2,0)</f>
        <v xml:space="preserve">Sandon                                       </v>
      </c>
      <c r="L9172" t="str">
        <f>VLOOKUP($J9172,Ref!$D:$H,3,0)</f>
        <v>The Kingswood Benefice</v>
      </c>
      <c r="M9172" t="str">
        <f>VLOOKUP($J9172,Ref!$D:$H,4,0)</f>
        <v>Buntingford Deanery</v>
      </c>
      <c r="N9172" t="str">
        <f>VLOOKUP($J9172,Ref!$D:$H,5,0)</f>
        <v>Archdeaconry of Hertford</v>
      </c>
      <c r="S9172">
        <v>1241</v>
      </c>
    </row>
    <row r="9173" spans="1:19" x14ac:dyDescent="0.3">
      <c r="A9173">
        <v>2024</v>
      </c>
      <c r="C9173" t="str">
        <f>IF(GETPIVOTDATA("PS % recovery",Sheet4!$B$5,"Parish Name",K9173)&gt;99.949%,"OK","No")</f>
        <v>OK</v>
      </c>
      <c r="D9173" t="e">
        <f>VLOOKUP(J9173,'Ref2'!C:E,3,0)</f>
        <v>#N/A</v>
      </c>
      <c r="F9173">
        <v>8</v>
      </c>
      <c r="I9173" t="e">
        <f>VLOOKUP(J9173,Ref!L:M,2,0)</f>
        <v>#N/A</v>
      </c>
      <c r="J9173" t="s">
        <v>1119</v>
      </c>
      <c r="K9173" t="str">
        <f>VLOOKUP($J9173,Ref!$D:$H,2,0)</f>
        <v xml:space="preserve">Therfield                                    </v>
      </c>
      <c r="L9173" t="str">
        <f>VLOOKUP($J9173,Ref!$D:$H,3,0)</f>
        <v>Therfield with Kelshall</v>
      </c>
      <c r="M9173" t="str">
        <f>VLOOKUP($J9173,Ref!$D:$H,4,0)</f>
        <v>Buntingford Deanery</v>
      </c>
      <c r="N9173" t="str">
        <f>VLOOKUP($J9173,Ref!$D:$H,5,0)</f>
        <v>Archdeaconry of Hertford</v>
      </c>
      <c r="S9173">
        <v>731.8</v>
      </c>
    </row>
    <row r="9174" spans="1:19" x14ac:dyDescent="0.3">
      <c r="A9174">
        <v>2024</v>
      </c>
      <c r="C9174" t="str">
        <f>IF(GETPIVOTDATA("PS % recovery",Sheet4!$B$5,"Parish Name",K9174)&gt;99.949%,"OK","No")</f>
        <v>No</v>
      </c>
      <c r="D9174" t="e">
        <f>VLOOKUP(J9174,'Ref2'!C:E,3,0)</f>
        <v>#N/A</v>
      </c>
      <c r="F9174">
        <v>8</v>
      </c>
      <c r="I9174" t="e">
        <f>VLOOKUP(J9174,Ref!L:M,2,0)</f>
        <v>#N/A</v>
      </c>
      <c r="J9174" t="s">
        <v>1090</v>
      </c>
      <c r="K9174" t="str">
        <f>VLOOKUP($J9174,Ref!$D:$H,2,0)</f>
        <v xml:space="preserve">Throcking                                    </v>
      </c>
      <c r="L9174" t="str">
        <f>VLOOKUP($J9174,Ref!$D:$H,3,0)</f>
        <v>Ardeley, Benington, Cottered with Throcking and Walkern</v>
      </c>
      <c r="M9174" t="str">
        <f>VLOOKUP($J9174,Ref!$D:$H,4,0)</f>
        <v>Buntingford Deanery</v>
      </c>
      <c r="N9174" t="str">
        <f>VLOOKUP($J9174,Ref!$D:$H,5,0)</f>
        <v>Archdeaconry of Hertford</v>
      </c>
      <c r="S9174">
        <v>0</v>
      </c>
    </row>
    <row r="9175" spans="1:19" x14ac:dyDescent="0.3">
      <c r="A9175">
        <v>2024</v>
      </c>
      <c r="C9175" t="str">
        <f>IF(GETPIVOTDATA("PS % recovery",Sheet4!$B$5,"Parish Name",K9175)&gt;99.949%,"OK","No")</f>
        <v>No</v>
      </c>
      <c r="D9175" t="e">
        <f>VLOOKUP(J9175,'Ref2'!C:E,3,0)</f>
        <v>#N/A</v>
      </c>
      <c r="F9175">
        <v>8</v>
      </c>
      <c r="I9175" t="e">
        <f>VLOOKUP(J9175,Ref!L:M,2,0)</f>
        <v>#N/A</v>
      </c>
      <c r="J9175" t="s">
        <v>1123</v>
      </c>
      <c r="K9175" t="str">
        <f>VLOOKUP($J9175,Ref!$D:$H,2,0)</f>
        <v xml:space="preserve">Walkern (LEP)                                </v>
      </c>
      <c r="L9175" t="str">
        <f>VLOOKUP($J9175,Ref!$D:$H,3,0)</f>
        <v>Ardeley, Benington, Cottered with Throcking and Walkern</v>
      </c>
      <c r="M9175" t="str">
        <f>VLOOKUP($J9175,Ref!$D:$H,4,0)</f>
        <v>Buntingford Deanery</v>
      </c>
      <c r="N9175" t="str">
        <f>VLOOKUP($J9175,Ref!$D:$H,5,0)</f>
        <v>Archdeaconry of Hertford</v>
      </c>
      <c r="S9175">
        <v>0</v>
      </c>
    </row>
    <row r="9176" spans="1:19" x14ac:dyDescent="0.3">
      <c r="A9176">
        <v>2024</v>
      </c>
      <c r="C9176" t="str">
        <f>IF(GETPIVOTDATA("PS % recovery",Sheet4!$B$5,"Parish Name",K9176)&gt;99.949%,"OK","No")</f>
        <v>OK</v>
      </c>
      <c r="D9176" t="e">
        <f>VLOOKUP(J9176,'Ref2'!C:E,3,0)</f>
        <v>#N/A</v>
      </c>
      <c r="F9176">
        <v>8</v>
      </c>
      <c r="I9176" t="e">
        <f>VLOOKUP(J9176,Ref!L:M,2,0)</f>
        <v>#N/A</v>
      </c>
      <c r="J9176" t="s">
        <v>1111</v>
      </c>
      <c r="K9176" t="str">
        <f>VLOOKUP($J9176,Ref!$D:$H,2,0)</f>
        <v xml:space="preserve">Wallington                                   </v>
      </c>
      <c r="L9176" t="str">
        <f>VLOOKUP($J9176,Ref!$D:$H,3,0)</f>
        <v>The Kingswood Benefice</v>
      </c>
      <c r="M9176" t="str">
        <f>VLOOKUP($J9176,Ref!$D:$H,4,0)</f>
        <v>Buntingford Deanery</v>
      </c>
      <c r="N9176" t="str">
        <f>VLOOKUP($J9176,Ref!$D:$H,5,0)</f>
        <v>Archdeaconry of Hertford</v>
      </c>
      <c r="S9176">
        <v>580</v>
      </c>
    </row>
    <row r="9177" spans="1:19" x14ac:dyDescent="0.3">
      <c r="A9177">
        <v>2024</v>
      </c>
      <c r="C9177" t="str">
        <f>IF(GETPIVOTDATA("PS % recovery",Sheet4!$B$5,"Parish Name",K9177)&gt;99.949%,"OK","No")</f>
        <v>OK</v>
      </c>
      <c r="D9177" t="e">
        <f>VLOOKUP(J9177,'Ref2'!C:E,3,0)</f>
        <v>#N/A</v>
      </c>
      <c r="F9177">
        <v>8</v>
      </c>
      <c r="I9177" t="e">
        <f>VLOOKUP(J9177,Ref!L:M,2,0)</f>
        <v>#N/A</v>
      </c>
      <c r="J9177" t="s">
        <v>1098</v>
      </c>
      <c r="K9177" t="str">
        <f>VLOOKUP($J9177,Ref!$D:$H,2,0)</f>
        <v xml:space="preserve">Westmill                                     </v>
      </c>
      <c r="L9177" t="str">
        <f>VLOOKUP($J9177,Ref!$D:$H,3,0)</f>
        <v>Aspenden, Buntingford and Westmill</v>
      </c>
      <c r="M9177" t="str">
        <f>VLOOKUP($J9177,Ref!$D:$H,4,0)</f>
        <v>Buntingford Deanery</v>
      </c>
      <c r="N9177" t="str">
        <f>VLOOKUP($J9177,Ref!$D:$H,5,0)</f>
        <v>Archdeaconry of Hertford</v>
      </c>
      <c r="S9177">
        <v>0</v>
      </c>
    </row>
    <row r="9178" spans="1:19" x14ac:dyDescent="0.3">
      <c r="A9178">
        <v>2024</v>
      </c>
      <c r="C9178" t="str">
        <f>IF(GETPIVOTDATA("PS % recovery",Sheet4!$B$5,"Parish Name",K9178)&gt;99.949%,"OK","No")</f>
        <v>OK</v>
      </c>
      <c r="D9178" t="e">
        <f>VLOOKUP(J9178,'Ref2'!C:E,3,0)</f>
        <v>#N/A</v>
      </c>
      <c r="F9178">
        <v>8</v>
      </c>
      <c r="I9178" t="e">
        <f>VLOOKUP(J9178,Ref!L:M,2,0)</f>
        <v>#N/A</v>
      </c>
      <c r="J9178" t="s">
        <v>1076</v>
      </c>
      <c r="K9178" t="str">
        <f>VLOOKUP($J9178,Ref!$D:$H,2,0)</f>
        <v xml:space="preserve">Weston                                       </v>
      </c>
      <c r="L9178" t="str">
        <f>VLOOKUP($J9178,Ref!$D:$H,3,0)</f>
        <v>The Kingswood Benefice</v>
      </c>
      <c r="M9178" t="str">
        <f>VLOOKUP($J9178,Ref!$D:$H,4,0)</f>
        <v>Buntingford Deanery</v>
      </c>
      <c r="N9178" t="str">
        <f>VLOOKUP($J9178,Ref!$D:$H,5,0)</f>
        <v>Archdeaconry of Hertford</v>
      </c>
      <c r="S9178">
        <v>2354</v>
      </c>
    </row>
    <row r="9179" spans="1:19" x14ac:dyDescent="0.3">
      <c r="A9179">
        <v>2024</v>
      </c>
      <c r="C9179" t="str">
        <f>IF(GETPIVOTDATA("PS % recovery",Sheet4!$B$5,"Parish Name",K9179)&gt;99.949%,"OK","No")</f>
        <v>OK</v>
      </c>
      <c r="D9179" t="e">
        <f>VLOOKUP(J9179,'Ref2'!C:E,3,0)</f>
        <v>#N/A</v>
      </c>
      <c r="F9179">
        <v>8</v>
      </c>
      <c r="I9179" t="e">
        <f>VLOOKUP(J9179,Ref!L:M,2,0)</f>
        <v>#N/A</v>
      </c>
      <c r="J9179" t="s">
        <v>813</v>
      </c>
      <c r="K9179" t="str">
        <f>VLOOKUP($J9179,Ref!$D:$H,2,0)</f>
        <v xml:space="preserve">Broxbourne with Wormley                      </v>
      </c>
      <c r="L9179" t="str">
        <f>VLOOKUP($J9179,Ref!$D:$H,3,0)</f>
        <v>Broxbourne with Wormley</v>
      </c>
      <c r="M9179" t="str">
        <f>VLOOKUP($J9179,Ref!$D:$H,4,0)</f>
        <v>Cheshunt Deanery</v>
      </c>
      <c r="N9179" t="str">
        <f>VLOOKUP($J9179,Ref!$D:$H,5,0)</f>
        <v>Archdeaconry of Hertford</v>
      </c>
      <c r="S9179">
        <v>5062.5</v>
      </c>
    </row>
    <row r="9180" spans="1:19" x14ac:dyDescent="0.3">
      <c r="A9180">
        <v>2024</v>
      </c>
      <c r="C9180" t="str">
        <f>IF(GETPIVOTDATA("PS % recovery",Sheet4!$B$5,"Parish Name",K9180)&gt;99.949%,"OK","No")</f>
        <v>No</v>
      </c>
      <c r="D9180" t="e">
        <f>VLOOKUP(J9180,'Ref2'!C:E,3,0)</f>
        <v>#N/A</v>
      </c>
      <c r="F9180">
        <v>8</v>
      </c>
      <c r="I9180" t="e">
        <f>VLOOKUP(J9180,Ref!L:M,2,0)</f>
        <v>#N/A</v>
      </c>
      <c r="J9180" t="s">
        <v>1126</v>
      </c>
      <c r="K9180" t="str">
        <f>VLOOKUP($J9180,Ref!$D:$H,2,0)</f>
        <v xml:space="preserve">Cheshunt                                     </v>
      </c>
      <c r="L9180" t="str">
        <f>VLOOKUP($J9180,Ref!$D:$H,3,0)</f>
        <v>Cheshunt (Team Ministry)</v>
      </c>
      <c r="M9180" t="str">
        <f>VLOOKUP($J9180,Ref!$D:$H,4,0)</f>
        <v>Cheshunt Deanery</v>
      </c>
      <c r="N9180" t="str">
        <f>VLOOKUP($J9180,Ref!$D:$H,5,0)</f>
        <v>Archdeaconry of Hertford</v>
      </c>
      <c r="S9180">
        <v>3393.25</v>
      </c>
    </row>
    <row r="9181" spans="1:19" x14ac:dyDescent="0.3">
      <c r="A9181">
        <v>2024</v>
      </c>
      <c r="C9181" t="str">
        <f>IF(GETPIVOTDATA("PS % recovery",Sheet4!$B$5,"Parish Name",K9181)&gt;99.949%,"OK","No")</f>
        <v>No</v>
      </c>
      <c r="D9181" t="e">
        <f>VLOOKUP(J9181,'Ref2'!C:E,3,0)</f>
        <v>#N/A</v>
      </c>
      <c r="F9181">
        <v>8</v>
      </c>
      <c r="I9181" t="e">
        <f>VLOOKUP(J9181,Ref!L:M,2,0)</f>
        <v>#N/A</v>
      </c>
      <c r="J9181" t="s">
        <v>1130</v>
      </c>
      <c r="K9181" t="str">
        <f>VLOOKUP($J9181,Ref!$D:$H,2,0)</f>
        <v xml:space="preserve">Goff's Oak, St James                         </v>
      </c>
      <c r="L9181" t="str">
        <f>VLOOKUP($J9181,Ref!$D:$H,3,0)</f>
        <v>Cheshunt (Team Ministry)</v>
      </c>
      <c r="M9181" t="str">
        <f>VLOOKUP($J9181,Ref!$D:$H,4,0)</f>
        <v>Cheshunt Deanery</v>
      </c>
      <c r="N9181" t="str">
        <f>VLOOKUP($J9181,Ref!$D:$H,5,0)</f>
        <v>Archdeaconry of Hertford</v>
      </c>
      <c r="S9181">
        <v>500</v>
      </c>
    </row>
    <row r="9182" spans="1:19" x14ac:dyDescent="0.3">
      <c r="A9182">
        <v>2024</v>
      </c>
      <c r="C9182" t="str">
        <f>IF(GETPIVOTDATA("PS % recovery",Sheet4!$B$5,"Parish Name",K9182)&gt;99.949%,"OK","No")</f>
        <v>OK</v>
      </c>
      <c r="D9182" t="e">
        <f>VLOOKUP(J9182,'Ref2'!C:E,3,0)</f>
        <v>#N/A</v>
      </c>
      <c r="F9182">
        <v>8</v>
      </c>
      <c r="I9182" t="e">
        <f>VLOOKUP(J9182,Ref!L:M,2,0)</f>
        <v>#N/A</v>
      </c>
      <c r="J9182" t="s">
        <v>814</v>
      </c>
      <c r="K9182" t="str">
        <f>VLOOKUP($J9182,Ref!$D:$H,2,0)</f>
        <v xml:space="preserve">Hoddesdon                                    </v>
      </c>
      <c r="L9182" t="str">
        <f>VLOOKUP($J9182,Ref!$D:$H,3,0)</f>
        <v>Hoddesdon</v>
      </c>
      <c r="M9182" t="str">
        <f>VLOOKUP($J9182,Ref!$D:$H,4,0)</f>
        <v>Cheshunt Deanery</v>
      </c>
      <c r="N9182" t="str">
        <f>VLOOKUP($J9182,Ref!$D:$H,5,0)</f>
        <v>Archdeaconry of Hertford</v>
      </c>
      <c r="S9182">
        <v>5214</v>
      </c>
    </row>
    <row r="9183" spans="1:19" x14ac:dyDescent="0.3">
      <c r="A9183">
        <v>2024</v>
      </c>
      <c r="C9183" t="str">
        <f>IF(GETPIVOTDATA("PS % recovery",Sheet4!$B$5,"Parish Name",K9183)&gt;99.949%,"OK","No")</f>
        <v>OK</v>
      </c>
      <c r="D9183" t="str">
        <f>VLOOKUP(J9183,'Ref2'!C:E,3,0)</f>
        <v>LLF</v>
      </c>
      <c r="F9183">
        <v>8</v>
      </c>
      <c r="I9183" t="e">
        <f>VLOOKUP(J9183,Ref!L:M,2,0)</f>
        <v>#N/A</v>
      </c>
      <c r="J9183" t="s">
        <v>1133</v>
      </c>
      <c r="K9183" t="str">
        <f>VLOOKUP($J9183,Ref!$D:$H,2,0)</f>
        <v xml:space="preserve">Northaw and Cuffley                          </v>
      </c>
      <c r="L9183" t="str">
        <f>VLOOKUP($J9183,Ref!$D:$H,3,0)</f>
        <v>Northaw and Cuffley</v>
      </c>
      <c r="M9183" t="str">
        <f>VLOOKUP($J9183,Ref!$D:$H,4,0)</f>
        <v>Cheshunt Deanery</v>
      </c>
      <c r="N9183" t="str">
        <f>VLOOKUP($J9183,Ref!$D:$H,5,0)</f>
        <v>Archdeaconry of Hertford</v>
      </c>
      <c r="S9183">
        <v>0</v>
      </c>
    </row>
    <row r="9184" spans="1:19" x14ac:dyDescent="0.3">
      <c r="A9184">
        <v>2024</v>
      </c>
      <c r="C9184" t="str">
        <f>IF(GETPIVOTDATA("PS % recovery",Sheet4!$B$5,"Parish Name",K9184)&gt;99.949%,"OK","No")</f>
        <v>OK</v>
      </c>
      <c r="D9184" t="e">
        <f>VLOOKUP(J9184,'Ref2'!C:E,3,0)</f>
        <v>#N/A</v>
      </c>
      <c r="F9184">
        <v>8</v>
      </c>
      <c r="I9184" t="e">
        <f>VLOOKUP(J9184,Ref!L:M,2,0)</f>
        <v>#N/A</v>
      </c>
      <c r="J9184" t="s">
        <v>1135</v>
      </c>
      <c r="K9184" t="str">
        <f>VLOOKUP($J9184,Ref!$D:$H,2,0)</f>
        <v xml:space="preserve">Rye Park, St Cuthbert                        </v>
      </c>
      <c r="L9184" t="str">
        <f>VLOOKUP($J9184,Ref!$D:$H,3,0)</f>
        <v>Rye Park, St Cuthbert</v>
      </c>
      <c r="M9184" t="str">
        <f>VLOOKUP($J9184,Ref!$D:$H,4,0)</f>
        <v>Cheshunt Deanery</v>
      </c>
      <c r="N9184" t="str">
        <f>VLOOKUP($J9184,Ref!$D:$H,5,0)</f>
        <v>Archdeaconry of Hertford</v>
      </c>
      <c r="S9184">
        <v>4827</v>
      </c>
    </row>
    <row r="9185" spans="1:19" x14ac:dyDescent="0.3">
      <c r="A9185">
        <v>2024</v>
      </c>
      <c r="C9185" t="str">
        <f>IF(GETPIVOTDATA("PS % recovery",Sheet4!$B$5,"Parish Name",K9185)&gt;99.949%,"OK","No")</f>
        <v>No</v>
      </c>
      <c r="D9185" t="e">
        <f>VLOOKUP(J9185,'Ref2'!C:E,3,0)</f>
        <v>#N/A</v>
      </c>
      <c r="F9185">
        <v>8</v>
      </c>
      <c r="I9185" t="e">
        <f>VLOOKUP(J9185,Ref!L:M,2,0)</f>
        <v>#N/A</v>
      </c>
      <c r="J9185" t="s">
        <v>1128</v>
      </c>
      <c r="K9185" t="str">
        <f>VLOOKUP($J9185,Ref!$D:$H,2,0)</f>
        <v xml:space="preserve">Turnford                                     </v>
      </c>
      <c r="L9185" t="str">
        <f>VLOOKUP($J9185,Ref!$D:$H,3,0)</f>
        <v>Cheshunt (Team Ministry)</v>
      </c>
      <c r="M9185" t="str">
        <f>VLOOKUP($J9185,Ref!$D:$H,4,0)</f>
        <v>Cheshunt Deanery</v>
      </c>
      <c r="N9185" t="str">
        <f>VLOOKUP($J9185,Ref!$D:$H,5,0)</f>
        <v>Archdeaconry of Hertford</v>
      </c>
      <c r="S9185">
        <v>4500</v>
      </c>
    </row>
    <row r="9186" spans="1:19" x14ac:dyDescent="0.3">
      <c r="A9186">
        <v>2024</v>
      </c>
      <c r="C9186" t="str">
        <f>IF(GETPIVOTDATA("PS % recovery",Sheet4!$B$5,"Parish Name",K9186)&gt;99.949%,"OK","No")</f>
        <v>OK</v>
      </c>
      <c r="D9186" t="e">
        <f>VLOOKUP(J9186,'Ref2'!C:E,3,0)</f>
        <v>#N/A</v>
      </c>
      <c r="F9186">
        <v>8</v>
      </c>
      <c r="I9186" t="e">
        <f>VLOOKUP(J9186,Ref!L:M,2,0)</f>
        <v>#N/A</v>
      </c>
      <c r="J9186" t="s">
        <v>1137</v>
      </c>
      <c r="K9186" t="str">
        <f>VLOOKUP($J9186,Ref!$D:$H,2,0)</f>
        <v xml:space="preserve">Waltham Cross, Christ Church                 </v>
      </c>
      <c r="L9186" t="str">
        <f>VLOOKUP($J9186,Ref!$D:$H,3,0)</f>
        <v>Cheshunt (Team Ministry)</v>
      </c>
      <c r="M9186" t="str">
        <f>VLOOKUP($J9186,Ref!$D:$H,4,0)</f>
        <v>Cheshunt Deanery</v>
      </c>
      <c r="N9186" t="str">
        <f>VLOOKUP($J9186,Ref!$D:$H,5,0)</f>
        <v>Archdeaconry of Hertford</v>
      </c>
      <c r="S9186">
        <v>4059.92</v>
      </c>
    </row>
    <row r="9187" spans="1:19" x14ac:dyDescent="0.3">
      <c r="A9187">
        <v>2024</v>
      </c>
      <c r="C9187" t="str">
        <f>IF(GETPIVOTDATA("PS % recovery",Sheet4!$B$5,"Parish Name",K9187)&gt;99.949%,"OK","No")</f>
        <v>OK</v>
      </c>
      <c r="D9187" t="e">
        <f>VLOOKUP(J9187,'Ref2'!C:E,3,0)</f>
        <v>#N/A</v>
      </c>
      <c r="F9187">
        <v>8</v>
      </c>
      <c r="I9187" t="e">
        <f>VLOOKUP(J9187,Ref!L:M,2,0)</f>
        <v>#N/A</v>
      </c>
      <c r="J9187" t="s">
        <v>1139</v>
      </c>
      <c r="K9187" t="str">
        <f>VLOOKUP($J9187,Ref!$D:$H,2,0)</f>
        <v xml:space="preserve">Ayot St Peter                                </v>
      </c>
      <c r="L9187" t="str">
        <f>VLOOKUP($J9187,Ref!$D:$H,3,0)</f>
        <v>Welwyn Team Ministry</v>
      </c>
      <c r="M9187" t="str">
        <f>VLOOKUP($J9187,Ref!$D:$H,4,0)</f>
        <v xml:space="preserve">Welwyn Hatfield Deanery </v>
      </c>
      <c r="N9187" t="str">
        <f>VLOOKUP($J9187,Ref!$D:$H,5,0)</f>
        <v>Archdeaconry of Hertford</v>
      </c>
      <c r="S9187">
        <v>752</v>
      </c>
    </row>
    <row r="9188" spans="1:19" x14ac:dyDescent="0.3">
      <c r="A9188">
        <v>2024</v>
      </c>
      <c r="C9188" t="str">
        <f>IF(GETPIVOTDATA("PS % recovery",Sheet4!$B$5,"Parish Name",K9188)&gt;99.949%,"OK","No")</f>
        <v>OK</v>
      </c>
      <c r="D9188" t="e">
        <f>VLOOKUP(J9188,'Ref2'!C:E,3,0)</f>
        <v>#N/A</v>
      </c>
      <c r="F9188">
        <v>8</v>
      </c>
      <c r="I9188" t="e">
        <f>VLOOKUP(J9188,Ref!L:M,2,0)</f>
        <v>#N/A</v>
      </c>
      <c r="J9188" t="s">
        <v>815</v>
      </c>
      <c r="K9188" t="str">
        <f>VLOOKUP($J9188,Ref!$D:$H,2,0)</f>
        <v xml:space="preserve">Codicote                                     </v>
      </c>
      <c r="L9188" t="str">
        <f>VLOOKUP($J9188,Ref!$D:$H,3,0)</f>
        <v>Welwyn Team Ministry</v>
      </c>
      <c r="M9188" t="str">
        <f>VLOOKUP($J9188,Ref!$D:$H,4,0)</f>
        <v xml:space="preserve">Welwyn Hatfield Deanery </v>
      </c>
      <c r="N9188" t="str">
        <f>VLOOKUP($J9188,Ref!$D:$H,5,0)</f>
        <v>Archdeaconry of Hertford</v>
      </c>
      <c r="S9188">
        <v>4000</v>
      </c>
    </row>
    <row r="9189" spans="1:19" x14ac:dyDescent="0.3">
      <c r="A9189">
        <v>2024</v>
      </c>
      <c r="C9189" t="str">
        <f>IF(GETPIVOTDATA("PS % recovery",Sheet4!$B$5,"Parish Name",K9189)&gt;99.949%,"OK","No")</f>
        <v>OK</v>
      </c>
      <c r="D9189" t="e">
        <f>VLOOKUP(J9189,'Ref2'!C:E,3,0)</f>
        <v>#N/A</v>
      </c>
      <c r="F9189">
        <v>8</v>
      </c>
      <c r="I9189" t="e">
        <f>VLOOKUP(J9189,Ref!L:M,2,0)</f>
        <v>#N/A</v>
      </c>
      <c r="J9189" t="s">
        <v>1164</v>
      </c>
      <c r="K9189" t="str">
        <f>VLOOKUP($J9189,Ref!$D:$H,2,0)</f>
        <v xml:space="preserve">Datchworth                                   </v>
      </c>
      <c r="L9189" t="str">
        <f>VLOOKUP($J9189,Ref!$D:$H,3,0)</f>
        <v>Welwyn Team Ministry</v>
      </c>
      <c r="M9189" t="str">
        <f>VLOOKUP($J9189,Ref!$D:$H,4,0)</f>
        <v xml:space="preserve">Welwyn Hatfield Deanery </v>
      </c>
      <c r="N9189" t="str">
        <f>VLOOKUP($J9189,Ref!$D:$H,5,0)</f>
        <v>Archdeaconry of Hertford</v>
      </c>
      <c r="S9189">
        <v>3370</v>
      </c>
    </row>
    <row r="9190" spans="1:19" x14ac:dyDescent="0.3">
      <c r="A9190">
        <v>2024</v>
      </c>
      <c r="C9190" t="str">
        <f>IF(GETPIVOTDATA("PS % recovery",Sheet4!$B$5,"Parish Name",K9190)&gt;99.949%,"OK","No")</f>
        <v>OK</v>
      </c>
      <c r="D9190" t="e">
        <f>VLOOKUP(J9190,'Ref2'!C:E,3,0)</f>
        <v>#N/A</v>
      </c>
      <c r="F9190">
        <v>8</v>
      </c>
      <c r="I9190" t="e">
        <f>VLOOKUP(J9190,Ref!L:M,2,0)</f>
        <v>#N/A</v>
      </c>
      <c r="J9190" t="s">
        <v>1146</v>
      </c>
      <c r="K9190" t="str">
        <f>VLOOKUP($J9190,Ref!$D:$H,2,0)</f>
        <v xml:space="preserve">Digswell                                     </v>
      </c>
      <c r="L9190" t="str">
        <f>VLOOKUP($J9190,Ref!$D:$H,3,0)</f>
        <v>Digswell</v>
      </c>
      <c r="M9190" t="str">
        <f>VLOOKUP($J9190,Ref!$D:$H,4,0)</f>
        <v xml:space="preserve">Welwyn Hatfield Deanery </v>
      </c>
      <c r="N9190" t="str">
        <f>VLOOKUP($J9190,Ref!$D:$H,5,0)</f>
        <v>Archdeaconry of Hertford</v>
      </c>
      <c r="S9190">
        <v>4167.33</v>
      </c>
    </row>
    <row r="9191" spans="1:19" x14ac:dyDescent="0.3">
      <c r="A9191">
        <v>2024</v>
      </c>
      <c r="C9191" t="str">
        <f>IF(GETPIVOTDATA("PS % recovery",Sheet4!$B$5,"Parish Name",K9191)&gt;99.949%,"OK","No")</f>
        <v>OK</v>
      </c>
      <c r="D9191" t="e">
        <f>VLOOKUP(J9191,'Ref2'!C:E,3,0)</f>
        <v>#N/A</v>
      </c>
      <c r="F9191">
        <v>8</v>
      </c>
      <c r="I9191" t="e">
        <f>VLOOKUP(J9191,Ref!L:M,2,0)</f>
        <v>#N/A</v>
      </c>
      <c r="J9191" t="s">
        <v>1160</v>
      </c>
      <c r="K9191" t="str">
        <f>VLOOKUP($J9191,Ref!$D:$H,2,0)</f>
        <v xml:space="preserve">Panshanger                                   </v>
      </c>
      <c r="L9191" t="str">
        <f>VLOOKUP($J9191,Ref!$D:$H,3,0)</f>
        <v>Panshanger</v>
      </c>
      <c r="M9191" t="str">
        <f>VLOOKUP($J9191,Ref!$D:$H,4,0)</f>
        <v xml:space="preserve">Welwyn Hatfield Deanery </v>
      </c>
      <c r="N9191" t="str">
        <f>VLOOKUP($J9191,Ref!$D:$H,5,0)</f>
        <v>Archdeaconry of Hertford</v>
      </c>
      <c r="S9191">
        <v>4367</v>
      </c>
    </row>
    <row r="9192" spans="1:19" x14ac:dyDescent="0.3">
      <c r="A9192">
        <v>2024</v>
      </c>
      <c r="C9192" t="str">
        <f>IF(GETPIVOTDATA("PS % recovery",Sheet4!$B$5,"Parish Name",K9192)&gt;99.949%,"OK","No")</f>
        <v>OK</v>
      </c>
      <c r="D9192" t="e">
        <f>VLOOKUP(J9192,'Ref2'!C:E,3,0)</f>
        <v>#N/A</v>
      </c>
      <c r="F9192">
        <v>8</v>
      </c>
      <c r="I9192" t="e">
        <f>VLOOKUP(J9192,Ref!L:M,2,0)</f>
        <v>#N/A</v>
      </c>
      <c r="J9192" t="s">
        <v>1148</v>
      </c>
      <c r="K9192" t="str">
        <f>VLOOKUP($J9192,Ref!$D:$H,2,0)</f>
        <v xml:space="preserve">Bishop's Hatfield St Etheldreda with St Luke </v>
      </c>
      <c r="L9192" t="str">
        <f>VLOOKUP($J9192,Ref!$D:$H,3,0)</f>
        <v>Bishop's Hatfield Team Ministry</v>
      </c>
      <c r="M9192" t="str">
        <f>VLOOKUP($J9192,Ref!$D:$H,4,0)</f>
        <v xml:space="preserve">Welwyn Hatfield Deanery </v>
      </c>
      <c r="N9192" t="str">
        <f>VLOOKUP($J9192,Ref!$D:$H,5,0)</f>
        <v>Archdeaconry of Hertford</v>
      </c>
      <c r="S9192">
        <v>4950</v>
      </c>
    </row>
    <row r="9193" spans="1:19" x14ac:dyDescent="0.3">
      <c r="A9193">
        <v>2024</v>
      </c>
      <c r="C9193" t="str">
        <f>IF(GETPIVOTDATA("PS % recovery",Sheet4!$B$5,"Parish Name",K9193)&gt;99.949%,"OK","No")</f>
        <v>OK</v>
      </c>
      <c r="D9193" t="e">
        <f>VLOOKUP(J9193,'Ref2'!C:E,3,0)</f>
        <v>#N/A</v>
      </c>
      <c r="F9193">
        <v>8</v>
      </c>
      <c r="I9193" t="str">
        <f>VLOOKUP(J9193,Ref!L:M,2,0)</f>
        <v>Yes</v>
      </c>
      <c r="J9193" t="s">
        <v>1150</v>
      </c>
      <c r="K9193" t="str">
        <f>VLOOKUP($J9193,Ref!$D:$H,2,0)</f>
        <v xml:space="preserve">Bishop's Hatfield St John                    </v>
      </c>
      <c r="L9193" t="str">
        <f>VLOOKUP($J9193,Ref!$D:$H,3,0)</f>
        <v>Bishop's Hatfield Team Ministry</v>
      </c>
      <c r="M9193" t="str">
        <f>VLOOKUP($J9193,Ref!$D:$H,4,0)</f>
        <v xml:space="preserve">Welwyn Hatfield Deanery </v>
      </c>
      <c r="N9193" t="str">
        <f>VLOOKUP($J9193,Ref!$D:$H,5,0)</f>
        <v>Archdeaconry of Hertford</v>
      </c>
      <c r="S9193">
        <v>1000</v>
      </c>
    </row>
    <row r="9194" spans="1:19" x14ac:dyDescent="0.3">
      <c r="A9194">
        <v>2024</v>
      </c>
      <c r="C9194" t="str">
        <f>IF(GETPIVOTDATA("PS % recovery",Sheet4!$B$5,"Parish Name",K9194)&gt;99.949%,"OK","No")</f>
        <v>No</v>
      </c>
      <c r="D9194" t="e">
        <f>VLOOKUP(J9194,'Ref2'!C:E,3,0)</f>
        <v>#N/A</v>
      </c>
      <c r="F9194">
        <v>8</v>
      </c>
      <c r="I9194" t="e">
        <f>VLOOKUP(J9194,Ref!L:M,2,0)</f>
        <v>#N/A</v>
      </c>
      <c r="J9194" t="s">
        <v>1152</v>
      </c>
      <c r="K9194" t="str">
        <f>VLOOKUP($J9194,Ref!$D:$H,2,0)</f>
        <v xml:space="preserve">Bishop's Hatfield St Michael and All Angels  </v>
      </c>
      <c r="L9194" t="str">
        <f>VLOOKUP($J9194,Ref!$D:$H,3,0)</f>
        <v>Bishop's Hatfield Team Ministry</v>
      </c>
      <c r="M9194" t="str">
        <f>VLOOKUP($J9194,Ref!$D:$H,4,0)</f>
        <v xml:space="preserve">Welwyn Hatfield Deanery </v>
      </c>
      <c r="N9194" t="str">
        <f>VLOOKUP($J9194,Ref!$D:$H,5,0)</f>
        <v>Archdeaconry of Hertford</v>
      </c>
      <c r="S9194">
        <v>0</v>
      </c>
    </row>
    <row r="9195" spans="1:19" x14ac:dyDescent="0.3">
      <c r="A9195">
        <v>2024</v>
      </c>
      <c r="C9195" t="str">
        <f>IF(GETPIVOTDATA("PS % recovery",Sheet4!$B$5,"Parish Name",K9195)&gt;99.949%,"OK","No")</f>
        <v>No</v>
      </c>
      <c r="D9195" t="e">
        <f>VLOOKUP(J9195,'Ref2'!C:E,3,0)</f>
        <v>#N/A</v>
      </c>
      <c r="F9195">
        <v>8</v>
      </c>
      <c r="I9195" t="e">
        <f>VLOOKUP(J9195,Ref!L:M,2,0)</f>
        <v>#N/A</v>
      </c>
      <c r="J9195" t="s">
        <v>1154</v>
      </c>
      <c r="K9195" t="str">
        <f>VLOOKUP($J9195,Ref!$D:$H,2,0)</f>
        <v xml:space="preserve">Hatfield Hyde, St Mary Magdalene             </v>
      </c>
      <c r="L9195" t="str">
        <f>VLOOKUP($J9195,Ref!$D:$H,3,0)</f>
        <v>Hatfield Hyde, St Mary Magdalene</v>
      </c>
      <c r="M9195" t="str">
        <f>VLOOKUP($J9195,Ref!$D:$H,4,0)</f>
        <v xml:space="preserve">Welwyn Hatfield Deanery </v>
      </c>
      <c r="N9195" t="str">
        <f>VLOOKUP($J9195,Ref!$D:$H,5,0)</f>
        <v>Archdeaconry of Hertford</v>
      </c>
      <c r="S9195">
        <v>3533.64</v>
      </c>
    </row>
    <row r="9196" spans="1:19" x14ac:dyDescent="0.3">
      <c r="A9196">
        <v>2024</v>
      </c>
      <c r="C9196" t="str">
        <f>IF(GETPIVOTDATA("PS % recovery",Sheet4!$B$5,"Parish Name",K9196)&gt;99.949%,"OK","No")</f>
        <v>OK</v>
      </c>
      <c r="D9196" t="e">
        <f>VLOOKUP(J9196,'Ref2'!C:E,3,0)</f>
        <v>#N/A</v>
      </c>
      <c r="F9196">
        <v>8</v>
      </c>
      <c r="I9196" t="e">
        <f>VLOOKUP(J9196,Ref!L:M,2,0)</f>
        <v>#N/A</v>
      </c>
      <c r="J9196" t="s">
        <v>1156</v>
      </c>
      <c r="K9196" t="str">
        <f>VLOOKUP($J9196,Ref!$D:$H,2,0)</f>
        <v xml:space="preserve">Lemsford                                     </v>
      </c>
      <c r="L9196" t="str">
        <f>VLOOKUP($J9196,Ref!$D:$H,3,0)</f>
        <v>Bishop's Hatfield Team Ministry</v>
      </c>
      <c r="M9196" t="str">
        <f>VLOOKUP($J9196,Ref!$D:$H,4,0)</f>
        <v xml:space="preserve">Welwyn Hatfield Deanery </v>
      </c>
      <c r="N9196" t="str">
        <f>VLOOKUP($J9196,Ref!$D:$H,5,0)</f>
        <v>Archdeaconry of Hertford</v>
      </c>
      <c r="S9196">
        <v>3564</v>
      </c>
    </row>
    <row r="9197" spans="1:19" x14ac:dyDescent="0.3">
      <c r="A9197">
        <v>2024</v>
      </c>
      <c r="C9197" t="str">
        <f>IF(GETPIVOTDATA("PS % recovery",Sheet4!$B$5,"Parish Name",K9197)&gt;99.949%,"OK","No")</f>
        <v>OK</v>
      </c>
      <c r="D9197" t="e">
        <f>VLOOKUP(J9197,'Ref2'!C:E,3,0)</f>
        <v>#N/A</v>
      </c>
      <c r="F9197">
        <v>8</v>
      </c>
      <c r="I9197" t="str">
        <f>VLOOKUP(J9197,Ref!L:M,2,0)</f>
        <v>Yes</v>
      </c>
      <c r="J9197" t="s">
        <v>1158</v>
      </c>
      <c r="K9197" t="str">
        <f>VLOOKUP($J9197,Ref!$D:$H,2,0)</f>
        <v xml:space="preserve">North Mymms                                  </v>
      </c>
      <c r="L9197" t="str">
        <f>VLOOKUP($J9197,Ref!$D:$H,3,0)</f>
        <v>Bishop's Hatfield Team Ministry</v>
      </c>
      <c r="M9197" t="str">
        <f>VLOOKUP($J9197,Ref!$D:$H,4,0)</f>
        <v xml:space="preserve">Welwyn Hatfield Deanery </v>
      </c>
      <c r="N9197" t="str">
        <f>VLOOKUP($J9197,Ref!$D:$H,5,0)</f>
        <v>Archdeaconry of Hertford</v>
      </c>
      <c r="S9197">
        <v>6072.5</v>
      </c>
    </row>
    <row r="9198" spans="1:19" x14ac:dyDescent="0.3">
      <c r="A9198">
        <v>2024</v>
      </c>
      <c r="C9198" t="str">
        <f>IF(GETPIVOTDATA("PS % recovery",Sheet4!$B$5,"Parish Name",K9198)&gt;99.949%,"OK","No")</f>
        <v>OK</v>
      </c>
      <c r="D9198" t="e">
        <f>VLOOKUP(J9198,'Ref2'!C:E,3,0)</f>
        <v>#N/A</v>
      </c>
      <c r="F9198">
        <v>8</v>
      </c>
      <c r="I9198" t="e">
        <f>VLOOKUP(J9198,Ref!L:M,2,0)</f>
        <v>#N/A</v>
      </c>
      <c r="J9198" t="s">
        <v>1162</v>
      </c>
      <c r="K9198" t="str">
        <f>VLOOKUP($J9198,Ref!$D:$H,2,0)</f>
        <v xml:space="preserve">Tewin                                        </v>
      </c>
      <c r="L9198" t="str">
        <f>VLOOKUP($J9198,Ref!$D:$H,3,0)</f>
        <v>Welwyn Team Ministry</v>
      </c>
      <c r="M9198" t="str">
        <f>VLOOKUP($J9198,Ref!$D:$H,4,0)</f>
        <v xml:space="preserve">Welwyn Hatfield Deanery </v>
      </c>
      <c r="N9198" t="str">
        <f>VLOOKUP($J9198,Ref!$D:$H,5,0)</f>
        <v>Archdeaconry of Hertford</v>
      </c>
      <c r="S9198">
        <v>3437</v>
      </c>
    </row>
    <row r="9199" spans="1:19" x14ac:dyDescent="0.3">
      <c r="A9199">
        <v>2024</v>
      </c>
      <c r="C9199" t="str">
        <f>IF(GETPIVOTDATA("PS % recovery",Sheet4!$B$5,"Parish Name",K9199)&gt;99.949%,"OK","No")</f>
        <v>OK</v>
      </c>
      <c r="D9199" t="e">
        <f>VLOOKUP(J9199,'Ref2'!C:E,3,0)</f>
        <v>#N/A</v>
      </c>
      <c r="F9199">
        <v>8</v>
      </c>
      <c r="I9199" t="e">
        <f>VLOOKUP(J9199,Ref!L:M,2,0)</f>
        <v>#N/A</v>
      </c>
      <c r="J9199" t="s">
        <v>1141</v>
      </c>
      <c r="K9199" t="str">
        <f>VLOOKUP($J9199,Ref!$D:$H,2,0)</f>
        <v xml:space="preserve">Welwyn, St Mary the Virgin                   </v>
      </c>
      <c r="L9199" t="str">
        <f>VLOOKUP($J9199,Ref!$D:$H,3,0)</f>
        <v>Welwyn Team Ministry</v>
      </c>
      <c r="M9199" t="str">
        <f>VLOOKUP($J9199,Ref!$D:$H,4,0)</f>
        <v xml:space="preserve">Welwyn Hatfield Deanery </v>
      </c>
      <c r="N9199" t="str">
        <f>VLOOKUP($J9199,Ref!$D:$H,5,0)</f>
        <v>Archdeaconry of Hertford</v>
      </c>
      <c r="S9199">
        <v>8994</v>
      </c>
    </row>
    <row r="9200" spans="1:19" x14ac:dyDescent="0.3">
      <c r="A9200">
        <v>2024</v>
      </c>
      <c r="C9200" t="str">
        <f>IF(GETPIVOTDATA("PS % recovery",Sheet4!$B$5,"Parish Name",K9200)&gt;99.949%,"OK","No")</f>
        <v>OK</v>
      </c>
      <c r="D9200" t="e">
        <f>VLOOKUP(J9200,'Ref2'!C:E,3,0)</f>
        <v>#N/A</v>
      </c>
      <c r="F9200">
        <v>8</v>
      </c>
      <c r="I9200" t="e">
        <f>VLOOKUP(J9200,Ref!L:M,2,0)</f>
        <v>#N/A</v>
      </c>
      <c r="J9200" t="s">
        <v>1143</v>
      </c>
      <c r="K9200" t="str">
        <f>VLOOKUP($J9200,Ref!$D:$H,2,0)</f>
        <v xml:space="preserve">Woolmer Green, St Michael                    </v>
      </c>
      <c r="L9200" t="str">
        <f>VLOOKUP($J9200,Ref!$D:$H,3,0)</f>
        <v>Welwyn Team Ministry</v>
      </c>
      <c r="M9200" t="str">
        <f>VLOOKUP($J9200,Ref!$D:$H,4,0)</f>
        <v xml:space="preserve">Welwyn Hatfield Deanery </v>
      </c>
      <c r="N9200" t="str">
        <f>VLOOKUP($J9200,Ref!$D:$H,5,0)</f>
        <v>Archdeaconry of Hertford</v>
      </c>
      <c r="S9200">
        <v>1564</v>
      </c>
    </row>
    <row r="9201" spans="1:19" x14ac:dyDescent="0.3">
      <c r="A9201">
        <v>2024</v>
      </c>
      <c r="C9201" t="str">
        <f>IF(GETPIVOTDATA("PS % recovery",Sheet4!$B$5,"Parish Name",K9201)&gt;99.949%,"OK","No")</f>
        <v>OK</v>
      </c>
      <c r="D9201" t="e">
        <f>VLOOKUP(J9201,'Ref2'!C:E,3,0)</f>
        <v>#N/A</v>
      </c>
      <c r="F9201">
        <v>8</v>
      </c>
      <c r="I9201" t="e">
        <f>VLOOKUP(J9201,Ref!L:M,2,0)</f>
        <v>#N/A</v>
      </c>
      <c r="J9201" t="s">
        <v>1166</v>
      </c>
      <c r="K9201" t="str">
        <f>VLOOKUP($J9201,Ref!$D:$H,2,0)</f>
        <v xml:space="preserve">Welwyn Garden City                           </v>
      </c>
      <c r="L9201" t="str">
        <f>VLOOKUP($J9201,Ref!$D:$H,3,0)</f>
        <v>Welwyn Garden City</v>
      </c>
      <c r="M9201" t="str">
        <f>VLOOKUP($J9201,Ref!$D:$H,4,0)</f>
        <v xml:space="preserve">Welwyn Hatfield Deanery </v>
      </c>
      <c r="N9201" t="str">
        <f>VLOOKUP($J9201,Ref!$D:$H,5,0)</f>
        <v>Archdeaconry of Hertford</v>
      </c>
      <c r="S9201">
        <v>5034</v>
      </c>
    </row>
    <row r="9202" spans="1:19" x14ac:dyDescent="0.3">
      <c r="A9202">
        <v>2024</v>
      </c>
      <c r="C9202" t="str">
        <f>IF(GETPIVOTDATA("PS % recovery",Sheet4!$B$5,"Parish Name",K9202)&gt;99.949%,"OK","No")</f>
        <v>OK</v>
      </c>
      <c r="D9202" t="e">
        <f>VLOOKUP(J9202,'Ref2'!C:E,3,0)</f>
        <v>#N/A</v>
      </c>
      <c r="F9202">
        <v>8</v>
      </c>
      <c r="I9202" t="e">
        <f>VLOOKUP(J9202,Ref!L:M,2,0)</f>
        <v>#N/A</v>
      </c>
      <c r="J9202" t="s">
        <v>1178</v>
      </c>
      <c r="K9202" t="str">
        <f>VLOOKUP($J9202,Ref!$D:$H,2,0)</f>
        <v xml:space="preserve">Aston                                        </v>
      </c>
      <c r="L9202" t="str">
        <f>VLOOKUP($J9202,Ref!$D:$H,3,0)</f>
        <v>The Beane Valley Benefice</v>
      </c>
      <c r="M9202" t="str">
        <f>VLOOKUP($J9202,Ref!$D:$H,4,0)</f>
        <v>Hertford and Ware Deanery</v>
      </c>
      <c r="N9202" t="str">
        <f>VLOOKUP($J9202,Ref!$D:$H,5,0)</f>
        <v>Archdeaconry of Hertford</v>
      </c>
      <c r="S9202">
        <v>1264</v>
      </c>
    </row>
    <row r="9203" spans="1:19" x14ac:dyDescent="0.3">
      <c r="A9203">
        <v>2024</v>
      </c>
      <c r="C9203" t="str">
        <f>IF(GETPIVOTDATA("PS % recovery",Sheet4!$B$5,"Parish Name",K9203)&gt;99.949%,"OK","No")</f>
        <v>No</v>
      </c>
      <c r="D9203" t="e">
        <f>VLOOKUP(J9203,'Ref2'!C:E,3,0)</f>
        <v>#N/A</v>
      </c>
      <c r="F9203">
        <v>8</v>
      </c>
      <c r="I9203" t="e">
        <f>VLOOKUP(J9203,Ref!L:M,2,0)</f>
        <v>#N/A</v>
      </c>
      <c r="J9203" t="s">
        <v>1168</v>
      </c>
      <c r="K9203" t="str">
        <f>VLOOKUP($J9203,Ref!$D:$H,2,0)</f>
        <v xml:space="preserve">Bayford                                      </v>
      </c>
      <c r="L9203" t="str">
        <f>VLOOKUP($J9203,Ref!$D:$H,3,0)</f>
        <v>Little Berkhamsted and Bayford, Essendon and Ponsbourne</v>
      </c>
      <c r="M9203" t="str">
        <f>VLOOKUP($J9203,Ref!$D:$H,4,0)</f>
        <v>Hertford and Ware Deanery</v>
      </c>
      <c r="N9203" t="str">
        <f>VLOOKUP($J9203,Ref!$D:$H,5,0)</f>
        <v>Archdeaconry of Hertford</v>
      </c>
      <c r="S9203">
        <v>0</v>
      </c>
    </row>
    <row r="9204" spans="1:19" x14ac:dyDescent="0.3">
      <c r="A9204">
        <v>2024</v>
      </c>
      <c r="C9204" t="str">
        <f>IF(GETPIVOTDATA("PS % recovery",Sheet4!$B$5,"Parish Name",K9204)&gt;99.949%,"OK","No")</f>
        <v>OK</v>
      </c>
      <c r="D9204" t="e">
        <f>VLOOKUP(J9204,'Ref2'!C:E,3,0)</f>
        <v>#N/A</v>
      </c>
      <c r="F9204">
        <v>8</v>
      </c>
      <c r="I9204" t="e">
        <f>VLOOKUP(J9204,Ref!L:M,2,0)</f>
        <v>#N/A</v>
      </c>
      <c r="J9204" t="s">
        <v>1176</v>
      </c>
      <c r="K9204" t="str">
        <f>VLOOKUP($J9204,Ref!$D:$H,2,0)</f>
        <v>Bengeo Holy Trinity and St Leonard with Chris</v>
      </c>
      <c r="L9204" t="str">
        <f>VLOOKUP($J9204,Ref!$D:$H,3,0)</f>
        <v>Hertford Team Ministry</v>
      </c>
      <c r="M9204" t="str">
        <f>VLOOKUP($J9204,Ref!$D:$H,4,0)</f>
        <v>Hertford and Ware Deanery</v>
      </c>
      <c r="N9204" t="str">
        <f>VLOOKUP($J9204,Ref!$D:$H,5,0)</f>
        <v>Archdeaconry of Hertford</v>
      </c>
      <c r="S9204">
        <v>5777.5</v>
      </c>
    </row>
    <row r="9205" spans="1:19" x14ac:dyDescent="0.3">
      <c r="A9205">
        <v>2024</v>
      </c>
      <c r="C9205" t="str">
        <f>IF(GETPIVOTDATA("PS % recovery",Sheet4!$B$5,"Parish Name",K9205)&gt;99.949%,"OK","No")</f>
        <v>OK</v>
      </c>
      <c r="D9205" t="e">
        <f>VLOOKUP(J9205,'Ref2'!C:E,3,0)</f>
        <v>#N/A</v>
      </c>
      <c r="F9205">
        <v>8</v>
      </c>
      <c r="I9205" t="e">
        <f>VLOOKUP(J9205,Ref!L:M,2,0)</f>
        <v>#N/A</v>
      </c>
      <c r="J9205" t="s">
        <v>1180</v>
      </c>
      <c r="K9205" t="str">
        <f>VLOOKUP($J9205,Ref!$D:$H,2,0)</f>
        <v xml:space="preserve">Bramfield                                    </v>
      </c>
      <c r="L9205" t="str">
        <f>VLOOKUP($J9205,Ref!$D:$H,3,0)</f>
        <v>The Beane Valley Benefice</v>
      </c>
      <c r="M9205" t="str">
        <f>VLOOKUP($J9205,Ref!$D:$H,4,0)</f>
        <v>Hertford and Ware Deanery</v>
      </c>
      <c r="N9205" t="str">
        <f>VLOOKUP($J9205,Ref!$D:$H,5,0)</f>
        <v>Archdeaconry of Hertford</v>
      </c>
      <c r="S9205">
        <v>764</v>
      </c>
    </row>
    <row r="9206" spans="1:19" x14ac:dyDescent="0.3">
      <c r="A9206">
        <v>2024</v>
      </c>
      <c r="C9206" t="str">
        <f>IF(GETPIVOTDATA("PS % recovery",Sheet4!$B$5,"Parish Name",K9206)&gt;99.949%,"OK","No")</f>
        <v>OK</v>
      </c>
      <c r="D9206" t="e">
        <f>VLOOKUP(J9206,'Ref2'!C:E,3,0)</f>
        <v>#N/A</v>
      </c>
      <c r="F9206">
        <v>8</v>
      </c>
      <c r="I9206" t="e">
        <f>VLOOKUP(J9206,Ref!L:M,2,0)</f>
        <v>#N/A</v>
      </c>
      <c r="J9206" t="s">
        <v>1172</v>
      </c>
      <c r="K9206" t="str">
        <f>VLOOKUP($J9206,Ref!$D:$H,2,0)</f>
        <v xml:space="preserve">Essendon                                     </v>
      </c>
      <c r="L9206" t="str">
        <f>VLOOKUP($J9206,Ref!$D:$H,3,0)</f>
        <v>Little Berkhamsted and Bayford, Essendon and Ponsbourne</v>
      </c>
      <c r="M9206" t="str">
        <f>VLOOKUP($J9206,Ref!$D:$H,4,0)</f>
        <v>Hertford and Ware Deanery</v>
      </c>
      <c r="N9206" t="str">
        <f>VLOOKUP($J9206,Ref!$D:$H,5,0)</f>
        <v>Archdeaconry of Hertford</v>
      </c>
      <c r="S9206">
        <v>2203</v>
      </c>
    </row>
    <row r="9207" spans="1:19" x14ac:dyDescent="0.3">
      <c r="A9207">
        <v>2024</v>
      </c>
      <c r="C9207" t="str">
        <f>IF(GETPIVOTDATA("PS % recovery",Sheet4!$B$5,"Parish Name",K9207)&gt;99.949%,"OK","No")</f>
        <v>No</v>
      </c>
      <c r="D9207" t="e">
        <f>VLOOKUP(J9207,'Ref2'!C:E,3,0)</f>
        <v>#N/A</v>
      </c>
      <c r="F9207">
        <v>8</v>
      </c>
      <c r="I9207" t="e">
        <f>VLOOKUP(J9207,Ref!L:M,2,0)</f>
        <v>#N/A</v>
      </c>
      <c r="J9207" t="s">
        <v>1188</v>
      </c>
      <c r="K9207" t="str">
        <f>VLOOKUP($J9207,Ref!$D:$H,2,0)</f>
        <v xml:space="preserve">Great Amwell with St Margarets               </v>
      </c>
      <c r="L9207" t="str">
        <f>VLOOKUP($J9207,Ref!$D:$H,3,0)</f>
        <v>Great Amwell with St Margarets and Stanstead Abbots</v>
      </c>
      <c r="M9207" t="str">
        <f>VLOOKUP($J9207,Ref!$D:$H,4,0)</f>
        <v>Hertford and Ware Deanery</v>
      </c>
      <c r="N9207" t="str">
        <f>VLOOKUP($J9207,Ref!$D:$H,5,0)</f>
        <v>Archdeaconry of Hertford</v>
      </c>
      <c r="S9207">
        <v>2357</v>
      </c>
    </row>
    <row r="9208" spans="1:19" x14ac:dyDescent="0.3">
      <c r="A9208">
        <v>2024</v>
      </c>
      <c r="C9208" t="str">
        <f>IF(GETPIVOTDATA("PS % recovery",Sheet4!$B$5,"Parish Name",K9208)&gt;99.949%,"OK","No")</f>
        <v>OK</v>
      </c>
      <c r="D9208" t="e">
        <f>VLOOKUP(J9208,'Ref2'!C:E,3,0)</f>
        <v>#N/A</v>
      </c>
      <c r="F9208">
        <v>8</v>
      </c>
      <c r="I9208" t="e">
        <f>VLOOKUP(J9208,Ref!L:M,2,0)</f>
        <v>#N/A</v>
      </c>
      <c r="J9208" t="s">
        <v>817</v>
      </c>
      <c r="K9208" t="str">
        <f>VLOOKUP($J9208,Ref!$D:$H,2,0)</f>
        <v xml:space="preserve">Hertford All Saints                          </v>
      </c>
      <c r="L9208" t="str">
        <f>VLOOKUP($J9208,Ref!$D:$H,3,0)</f>
        <v>Hertford Team Ministry</v>
      </c>
      <c r="M9208" t="str">
        <f>VLOOKUP($J9208,Ref!$D:$H,4,0)</f>
        <v>Hertford and Ware Deanery</v>
      </c>
      <c r="N9208" t="str">
        <f>VLOOKUP($J9208,Ref!$D:$H,5,0)</f>
        <v>Archdeaconry of Hertford</v>
      </c>
      <c r="S9208">
        <v>5000</v>
      </c>
    </row>
    <row r="9209" spans="1:19" x14ac:dyDescent="0.3">
      <c r="A9209">
        <v>2024</v>
      </c>
      <c r="C9209" t="str">
        <f>IF(GETPIVOTDATA("PS % recovery",Sheet4!$B$5,"Parish Name",K9209)&gt;99.949%,"OK","No")</f>
        <v>OK</v>
      </c>
      <c r="D9209" t="e">
        <f>VLOOKUP(J9209,'Ref2'!C:E,3,0)</f>
        <v>#N/A</v>
      </c>
      <c r="F9209">
        <v>8</v>
      </c>
      <c r="I9209" t="e">
        <f>VLOOKUP(J9209,Ref!L:M,2,0)</f>
        <v>#N/A</v>
      </c>
      <c r="J9209" t="s">
        <v>1193</v>
      </c>
      <c r="K9209" t="str">
        <f>VLOOKUP($J9209,Ref!$D:$H,2,0)</f>
        <v xml:space="preserve">Hertford, St Andrew with St Nicholas         </v>
      </c>
      <c r="L9209" t="str">
        <f>VLOOKUP($J9209,Ref!$D:$H,3,0)</f>
        <v>Hertford Team Ministry</v>
      </c>
      <c r="M9209" t="str">
        <f>VLOOKUP($J9209,Ref!$D:$H,4,0)</f>
        <v>Hertford and Ware Deanery</v>
      </c>
      <c r="N9209" t="str">
        <f>VLOOKUP($J9209,Ref!$D:$H,5,0)</f>
        <v>Archdeaconry of Hertford</v>
      </c>
      <c r="S9209">
        <v>6692</v>
      </c>
    </row>
    <row r="9210" spans="1:19" x14ac:dyDescent="0.3">
      <c r="A9210">
        <v>2024</v>
      </c>
      <c r="C9210" t="str">
        <f>IF(GETPIVOTDATA("PS % recovery",Sheet4!$B$5,"Parish Name",K9210)&gt;99.949%,"OK","No")</f>
        <v>OK</v>
      </c>
      <c r="D9210" t="e">
        <f>VLOOKUP(J9210,'Ref2'!C:E,3,0)</f>
        <v>#N/A</v>
      </c>
      <c r="F9210">
        <v>8</v>
      </c>
      <c r="I9210" t="e">
        <f>VLOOKUP(J9210,Ref!L:M,2,0)</f>
        <v>#N/A</v>
      </c>
      <c r="J9210" t="s">
        <v>1195</v>
      </c>
      <c r="K9210" t="str">
        <f>VLOOKUP($J9210,Ref!$D:$H,2,0)</f>
        <v xml:space="preserve">Hertingfordbury                              </v>
      </c>
      <c r="L9210" t="str">
        <f>VLOOKUP($J9210,Ref!$D:$H,3,0)</f>
        <v>Hertford Team Ministry</v>
      </c>
      <c r="M9210" t="str">
        <f>VLOOKUP($J9210,Ref!$D:$H,4,0)</f>
        <v>Hertford and Ware Deanery</v>
      </c>
      <c r="N9210" t="str">
        <f>VLOOKUP($J9210,Ref!$D:$H,5,0)</f>
        <v>Archdeaconry of Hertford</v>
      </c>
      <c r="S9210">
        <v>2275</v>
      </c>
    </row>
    <row r="9211" spans="1:19" x14ac:dyDescent="0.3">
      <c r="A9211">
        <v>2024</v>
      </c>
      <c r="C9211" t="str">
        <f>IF(GETPIVOTDATA("PS % recovery",Sheet4!$B$5,"Parish Name",K9211)&gt;99.949%,"OK","No")</f>
        <v>No</v>
      </c>
      <c r="D9211" t="e">
        <f>VLOOKUP(J9211,'Ref2'!C:E,3,0)</f>
        <v>#N/A</v>
      </c>
      <c r="F9211">
        <v>8</v>
      </c>
      <c r="I9211" t="e">
        <f>VLOOKUP(J9211,Ref!L:M,2,0)</f>
        <v>#N/A</v>
      </c>
      <c r="J9211" t="s">
        <v>1197</v>
      </c>
      <c r="K9211" t="str">
        <f>VLOOKUP($J9211,Ref!$D:$H,2,0)</f>
        <v xml:space="preserve">High Cross, St John the Evangelist           </v>
      </c>
      <c r="L9211" t="str">
        <f>VLOOKUP($J9211,Ref!$D:$H,3,0)</f>
        <v>High Cross</v>
      </c>
      <c r="M9211" t="str">
        <f>VLOOKUP($J9211,Ref!$D:$H,4,0)</f>
        <v>Hertford and Ware Deanery</v>
      </c>
      <c r="N9211" t="str">
        <f>VLOOKUP($J9211,Ref!$D:$H,5,0)</f>
        <v>Archdeaconry of Hertford</v>
      </c>
      <c r="S9211">
        <v>5000</v>
      </c>
    </row>
    <row r="9212" spans="1:19" x14ac:dyDescent="0.3">
      <c r="A9212">
        <v>2024</v>
      </c>
      <c r="C9212" t="str">
        <f>IF(GETPIVOTDATA("PS % recovery",Sheet4!$B$5,"Parish Name",K9212)&gt;99.949%,"OK","No")</f>
        <v>OK</v>
      </c>
      <c r="D9212" t="e">
        <f>VLOOKUP(J9212,'Ref2'!C:E,3,0)</f>
        <v>#N/A</v>
      </c>
      <c r="F9212">
        <v>8</v>
      </c>
      <c r="I9212" t="e">
        <f>VLOOKUP(J9212,Ref!L:M,2,0)</f>
        <v>#N/A</v>
      </c>
      <c r="J9212" t="s">
        <v>1201</v>
      </c>
      <c r="K9212" t="str">
        <f>VLOOKUP($J9212,Ref!$D:$H,2,0)</f>
        <v xml:space="preserve">Hunsdon                                      </v>
      </c>
      <c r="L9212" t="str">
        <f>VLOOKUP($J9212,Ref!$D:$H,3,0)</f>
        <v>Hunsdon with Widford and Wareside</v>
      </c>
      <c r="M9212" t="str">
        <f>VLOOKUP($J9212,Ref!$D:$H,4,0)</f>
        <v>Hertford and Ware Deanery</v>
      </c>
      <c r="N9212" t="str">
        <f>VLOOKUP($J9212,Ref!$D:$H,5,0)</f>
        <v>Archdeaconry of Hertford</v>
      </c>
      <c r="S9212">
        <v>1587</v>
      </c>
    </row>
    <row r="9213" spans="1:19" x14ac:dyDescent="0.3">
      <c r="A9213">
        <v>2024</v>
      </c>
      <c r="C9213" t="str">
        <f>IF(GETPIVOTDATA("PS % recovery",Sheet4!$B$5,"Parish Name",K9213)&gt;99.949%,"OK","No")</f>
        <v>No</v>
      </c>
      <c r="D9213" t="e">
        <f>VLOOKUP(J9213,'Ref2'!C:E,3,0)</f>
        <v>#N/A</v>
      </c>
      <c r="F9213">
        <v>8</v>
      </c>
      <c r="I9213" t="e">
        <f>VLOOKUP(J9213,Ref!L:M,2,0)</f>
        <v>#N/A</v>
      </c>
      <c r="J9213" t="s">
        <v>1207</v>
      </c>
      <c r="K9213" t="str">
        <f>VLOOKUP($J9213,Ref!$D:$H,2,0)</f>
        <v xml:space="preserve">Little Amwell, Holy Trinity                  </v>
      </c>
      <c r="L9213" t="str">
        <f>VLOOKUP($J9213,Ref!$D:$H,3,0)</f>
        <v>Hertford Team Ministry</v>
      </c>
      <c r="M9213" t="str">
        <f>VLOOKUP($J9213,Ref!$D:$H,4,0)</f>
        <v>Hertford and Ware Deanery</v>
      </c>
      <c r="N9213" t="str">
        <f>VLOOKUP($J9213,Ref!$D:$H,5,0)</f>
        <v>Archdeaconry of Hertford</v>
      </c>
      <c r="S9213">
        <v>3135.94</v>
      </c>
    </row>
    <row r="9214" spans="1:19" x14ac:dyDescent="0.3">
      <c r="A9214">
        <v>2024</v>
      </c>
      <c r="C9214" t="str">
        <f>IF(GETPIVOTDATA("PS % recovery",Sheet4!$B$5,"Parish Name",K9214)&gt;99.949%,"OK","No")</f>
        <v>OK</v>
      </c>
      <c r="D9214" t="e">
        <f>VLOOKUP(J9214,'Ref2'!C:E,3,0)</f>
        <v>#N/A</v>
      </c>
      <c r="F9214">
        <v>8</v>
      </c>
      <c r="I9214" t="e">
        <f>VLOOKUP(J9214,Ref!L:M,2,0)</f>
        <v>#N/A</v>
      </c>
      <c r="J9214" t="s">
        <v>1170</v>
      </c>
      <c r="K9214" t="str">
        <f>VLOOKUP($J9214,Ref!$D:$H,2,0)</f>
        <v xml:space="preserve">Little Berkhamsted                           </v>
      </c>
      <c r="L9214" t="str">
        <f>VLOOKUP($J9214,Ref!$D:$H,3,0)</f>
        <v>Little Berkhamsted and Bayford, Essendon and Ponsbourne</v>
      </c>
      <c r="M9214" t="str">
        <f>VLOOKUP($J9214,Ref!$D:$H,4,0)</f>
        <v>Hertford and Ware Deanery</v>
      </c>
      <c r="N9214" t="str">
        <f>VLOOKUP($J9214,Ref!$D:$H,5,0)</f>
        <v>Archdeaconry of Hertford</v>
      </c>
      <c r="S9214">
        <v>3902.25</v>
      </c>
    </row>
    <row r="9215" spans="1:19" x14ac:dyDescent="0.3">
      <c r="A9215">
        <v>2024</v>
      </c>
      <c r="C9215" t="str">
        <f>IF(GETPIVOTDATA("PS % recovery",Sheet4!$B$5,"Parish Name",K9215)&gt;99.949%,"OK","No")</f>
        <v>No</v>
      </c>
      <c r="D9215" t="e">
        <f>VLOOKUP(J9215,'Ref2'!C:E,3,0)</f>
        <v>#N/A</v>
      </c>
      <c r="F9215">
        <v>8</v>
      </c>
      <c r="I9215" t="e">
        <f>VLOOKUP(J9215,Ref!L:M,2,0)</f>
        <v>#N/A</v>
      </c>
      <c r="J9215" t="s">
        <v>1174</v>
      </c>
      <c r="K9215" t="str">
        <f>VLOOKUP($J9215,Ref!$D:$H,2,0)</f>
        <v xml:space="preserve">Ponsbourne, St Mary                          </v>
      </c>
      <c r="L9215" t="str">
        <f>VLOOKUP($J9215,Ref!$D:$H,3,0)</f>
        <v>Little Berkhamsted and Bayford, Essendon and Ponsbourne</v>
      </c>
      <c r="M9215" t="str">
        <f>VLOOKUP($J9215,Ref!$D:$H,4,0)</f>
        <v>Hertford and Ware Deanery</v>
      </c>
      <c r="N9215" t="str">
        <f>VLOOKUP($J9215,Ref!$D:$H,5,0)</f>
        <v>Archdeaconry of Hertford</v>
      </c>
      <c r="S9215">
        <v>500</v>
      </c>
    </row>
    <row r="9216" spans="1:19" x14ac:dyDescent="0.3">
      <c r="A9216">
        <v>2024</v>
      </c>
      <c r="C9216" t="str">
        <f>IF(GETPIVOTDATA("PS % recovery",Sheet4!$B$5,"Parish Name",K9216)&gt;99.949%,"OK","No")</f>
        <v>No</v>
      </c>
      <c r="D9216" t="e">
        <f>VLOOKUP(J9216,'Ref2'!C:E,3,0)</f>
        <v>#N/A</v>
      </c>
      <c r="F9216">
        <v>8</v>
      </c>
      <c r="I9216" t="e">
        <f>VLOOKUP(J9216,Ref!L:M,2,0)</f>
        <v>#N/A</v>
      </c>
      <c r="J9216" t="s">
        <v>1190</v>
      </c>
      <c r="K9216" t="str">
        <f>VLOOKUP($J9216,Ref!$D:$H,2,0)</f>
        <v xml:space="preserve">Stanstead Abbots                             </v>
      </c>
      <c r="L9216" t="str">
        <f>VLOOKUP($J9216,Ref!$D:$H,3,0)</f>
        <v>Great Amwell with St Margarets and Stanstead Abbots</v>
      </c>
      <c r="M9216" t="str">
        <f>VLOOKUP($J9216,Ref!$D:$H,4,0)</f>
        <v>Hertford and Ware Deanery</v>
      </c>
      <c r="N9216" t="str">
        <f>VLOOKUP($J9216,Ref!$D:$H,5,0)</f>
        <v>Archdeaconry of Hertford</v>
      </c>
      <c r="S9216">
        <v>0</v>
      </c>
    </row>
    <row r="9217" spans="1:19" x14ac:dyDescent="0.3">
      <c r="A9217">
        <v>2024</v>
      </c>
      <c r="C9217" t="str">
        <f>IF(GETPIVOTDATA("PS % recovery",Sheet4!$B$5,"Parish Name",K9217)&gt;99.949%,"OK","No")</f>
        <v>OK</v>
      </c>
      <c r="D9217" t="e">
        <f>VLOOKUP(J9217,'Ref2'!C:E,3,0)</f>
        <v>#N/A</v>
      </c>
      <c r="F9217">
        <v>8</v>
      </c>
      <c r="I9217" t="e">
        <f>VLOOKUP(J9217,Ref!L:M,2,0)</f>
        <v>#N/A</v>
      </c>
      <c r="J9217" t="s">
        <v>1182</v>
      </c>
      <c r="K9217" t="str">
        <f>VLOOKUP($J9217,Ref!$D:$H,2,0)</f>
        <v xml:space="preserve">Stapleford                                   </v>
      </c>
      <c r="L9217" t="str">
        <f>VLOOKUP($J9217,Ref!$D:$H,3,0)</f>
        <v>The Beane Valley Benefice</v>
      </c>
      <c r="M9217" t="str">
        <f>VLOOKUP($J9217,Ref!$D:$H,4,0)</f>
        <v>Hertford and Ware Deanery</v>
      </c>
      <c r="N9217" t="str">
        <f>VLOOKUP($J9217,Ref!$D:$H,5,0)</f>
        <v>Archdeaconry of Hertford</v>
      </c>
      <c r="S9217">
        <v>787</v>
      </c>
    </row>
    <row r="9218" spans="1:19" x14ac:dyDescent="0.3">
      <c r="A9218">
        <v>2024</v>
      </c>
      <c r="C9218" t="str">
        <f>IF(GETPIVOTDATA("PS % recovery",Sheet4!$B$5,"Parish Name",K9218)&gt;99.949%,"OK","No")</f>
        <v>No</v>
      </c>
      <c r="D9218" t="e">
        <f>VLOOKUP(J9218,'Ref2'!C:E,3,0)</f>
        <v>#N/A</v>
      </c>
      <c r="F9218">
        <v>8</v>
      </c>
      <c r="I9218" t="e">
        <f>VLOOKUP(J9218,Ref!L:M,2,0)</f>
        <v>#N/A</v>
      </c>
      <c r="J9218" t="s">
        <v>1199</v>
      </c>
      <c r="K9218" t="str">
        <f>VLOOKUP($J9218,Ref!$D:$H,2,0)</f>
        <v xml:space="preserve">Thundridge                                   </v>
      </c>
      <c r="L9218" t="str">
        <f>VLOOKUP($J9218,Ref!$D:$H,3,0)</f>
        <v>Thundridge</v>
      </c>
      <c r="M9218" t="str">
        <f>VLOOKUP($J9218,Ref!$D:$H,4,0)</f>
        <v>Hertford and Ware Deanery</v>
      </c>
      <c r="N9218" t="str">
        <f>VLOOKUP($J9218,Ref!$D:$H,5,0)</f>
        <v>Archdeaconry of Hertford</v>
      </c>
      <c r="S9218">
        <v>0</v>
      </c>
    </row>
    <row r="9219" spans="1:19" x14ac:dyDescent="0.3">
      <c r="A9219">
        <v>2024</v>
      </c>
      <c r="C9219" t="str">
        <f>IF(GETPIVOTDATA("PS % recovery",Sheet4!$B$5,"Parish Name",K9219)&gt;99.949%,"OK","No")</f>
        <v>No</v>
      </c>
      <c r="D9219" t="e">
        <f>VLOOKUP(J9219,'Ref2'!C:E,3,0)</f>
        <v>#N/A</v>
      </c>
      <c r="F9219">
        <v>8</v>
      </c>
      <c r="I9219" t="str">
        <f>VLOOKUP(J9219,Ref!L:M,2,0)</f>
        <v>Yes</v>
      </c>
      <c r="J9219" t="s">
        <v>1209</v>
      </c>
      <c r="K9219" t="str">
        <f>VLOOKUP($J9219,Ref!$D:$H,2,0)</f>
        <v xml:space="preserve">Ware, Christ Church                          </v>
      </c>
      <c r="L9219" t="str">
        <f>VLOOKUP($J9219,Ref!$D:$H,3,0)</f>
        <v>Ware, Christ Church</v>
      </c>
      <c r="M9219" t="str">
        <f>VLOOKUP($J9219,Ref!$D:$H,4,0)</f>
        <v>Hertford and Ware Deanery</v>
      </c>
      <c r="N9219" t="str">
        <f>VLOOKUP($J9219,Ref!$D:$H,5,0)</f>
        <v>Archdeaconry of Hertford</v>
      </c>
      <c r="S9219">
        <v>9973.5</v>
      </c>
    </row>
    <row r="9220" spans="1:19" x14ac:dyDescent="0.3">
      <c r="A9220">
        <v>2024</v>
      </c>
      <c r="C9220" t="str">
        <f>IF(GETPIVOTDATA("PS % recovery",Sheet4!$B$5,"Parish Name",K9220)&gt;99.949%,"OK","No")</f>
        <v>OK</v>
      </c>
      <c r="D9220" t="e">
        <f>VLOOKUP(J9220,'Ref2'!C:E,3,0)</f>
        <v>#N/A</v>
      </c>
      <c r="F9220">
        <v>8</v>
      </c>
      <c r="I9220" t="e">
        <f>VLOOKUP(J9220,Ref!L:M,2,0)</f>
        <v>#N/A</v>
      </c>
      <c r="J9220" t="s">
        <v>1211</v>
      </c>
      <c r="K9220" t="str">
        <f>VLOOKUP($J9220,Ref!$D:$H,2,0)</f>
        <v xml:space="preserve">Ware                                         </v>
      </c>
      <c r="L9220" t="str">
        <f>VLOOKUP($J9220,Ref!$D:$H,3,0)</f>
        <v>Ware</v>
      </c>
      <c r="M9220" t="str">
        <f>VLOOKUP($J9220,Ref!$D:$H,4,0)</f>
        <v>Hertford and Ware Deanery</v>
      </c>
      <c r="N9220" t="str">
        <f>VLOOKUP($J9220,Ref!$D:$H,5,0)</f>
        <v>Archdeaconry of Hertford</v>
      </c>
      <c r="S9220">
        <v>0</v>
      </c>
    </row>
    <row r="9221" spans="1:19" x14ac:dyDescent="0.3">
      <c r="A9221">
        <v>2024</v>
      </c>
      <c r="C9221" t="str">
        <f>IF(GETPIVOTDATA("PS % recovery",Sheet4!$B$5,"Parish Name",K9221)&gt;99.949%,"OK","No")</f>
        <v>OK</v>
      </c>
      <c r="D9221" t="e">
        <f>VLOOKUP(J9221,'Ref2'!C:E,3,0)</f>
        <v>#N/A</v>
      </c>
      <c r="F9221">
        <v>8</v>
      </c>
      <c r="I9221" t="e">
        <f>VLOOKUP(J9221,Ref!L:M,2,0)</f>
        <v>#N/A</v>
      </c>
      <c r="J9221" t="s">
        <v>1203</v>
      </c>
      <c r="K9221" t="str">
        <f>VLOOKUP($J9221,Ref!$D:$H,2,0)</f>
        <v xml:space="preserve">Wareside, Holy Trinity                       </v>
      </c>
      <c r="L9221" t="str">
        <f>VLOOKUP($J9221,Ref!$D:$H,3,0)</f>
        <v>Hunsdon with Widford and Wareside</v>
      </c>
      <c r="M9221" t="str">
        <f>VLOOKUP($J9221,Ref!$D:$H,4,0)</f>
        <v>Hertford and Ware Deanery</v>
      </c>
      <c r="N9221" t="str">
        <f>VLOOKUP($J9221,Ref!$D:$H,5,0)</f>
        <v>Archdeaconry of Hertford</v>
      </c>
      <c r="S9221">
        <v>1297</v>
      </c>
    </row>
    <row r="9222" spans="1:19" x14ac:dyDescent="0.3">
      <c r="A9222">
        <v>2024</v>
      </c>
      <c r="C9222" t="str">
        <f>IF(GETPIVOTDATA("PS % recovery",Sheet4!$B$5,"Parish Name",K9222)&gt;99.949%,"OK","No")</f>
        <v>OK</v>
      </c>
      <c r="D9222" t="e">
        <f>VLOOKUP(J9222,'Ref2'!C:E,3,0)</f>
        <v>#N/A</v>
      </c>
      <c r="F9222">
        <v>8</v>
      </c>
      <c r="I9222" t="e">
        <f>VLOOKUP(J9222,Ref!L:M,2,0)</f>
        <v>#N/A</v>
      </c>
      <c r="J9222" t="s">
        <v>1184</v>
      </c>
      <c r="K9222" t="str">
        <f>VLOOKUP($J9222,Ref!$D:$H,2,0)</f>
        <v xml:space="preserve">Waterford, St Michael and All Angels         </v>
      </c>
      <c r="L9222" t="str">
        <f>VLOOKUP($J9222,Ref!$D:$H,3,0)</f>
        <v>The Beane Valley Benefice</v>
      </c>
      <c r="M9222" t="str">
        <f>VLOOKUP($J9222,Ref!$D:$H,4,0)</f>
        <v>Hertford and Ware Deanery</v>
      </c>
      <c r="N9222" t="str">
        <f>VLOOKUP($J9222,Ref!$D:$H,5,0)</f>
        <v>Archdeaconry of Hertford</v>
      </c>
      <c r="S9222">
        <v>676</v>
      </c>
    </row>
    <row r="9223" spans="1:19" x14ac:dyDescent="0.3">
      <c r="A9223">
        <v>2024</v>
      </c>
      <c r="C9223" t="str">
        <f>IF(GETPIVOTDATA("PS % recovery",Sheet4!$B$5,"Parish Name",K9223)&gt;99.949%,"OK","No")</f>
        <v>OK</v>
      </c>
      <c r="D9223" t="e">
        <f>VLOOKUP(J9223,'Ref2'!C:E,3,0)</f>
        <v>#N/A</v>
      </c>
      <c r="F9223">
        <v>8</v>
      </c>
      <c r="I9223" t="e">
        <f>VLOOKUP(J9223,Ref!L:M,2,0)</f>
        <v>#N/A</v>
      </c>
      <c r="J9223" t="s">
        <v>1186</v>
      </c>
      <c r="K9223" t="str">
        <f>VLOOKUP($J9223,Ref!$D:$H,2,0)</f>
        <v xml:space="preserve">Watton-at-Stone                              </v>
      </c>
      <c r="L9223" t="str">
        <f>VLOOKUP($J9223,Ref!$D:$H,3,0)</f>
        <v>The Beane Valley Benefice</v>
      </c>
      <c r="M9223" t="str">
        <f>VLOOKUP($J9223,Ref!$D:$H,4,0)</f>
        <v>Hertford and Ware Deanery</v>
      </c>
      <c r="N9223" t="str">
        <f>VLOOKUP($J9223,Ref!$D:$H,5,0)</f>
        <v>Archdeaconry of Hertford</v>
      </c>
      <c r="S9223">
        <v>0</v>
      </c>
    </row>
    <row r="9224" spans="1:19" x14ac:dyDescent="0.3">
      <c r="A9224">
        <v>2024</v>
      </c>
      <c r="C9224" t="str">
        <f>IF(GETPIVOTDATA("PS % recovery",Sheet4!$B$5,"Parish Name",K9224)&gt;99.949%,"OK","No")</f>
        <v>OK</v>
      </c>
      <c r="D9224" t="e">
        <f>VLOOKUP(J9224,'Ref2'!C:E,3,0)</f>
        <v>#N/A</v>
      </c>
      <c r="F9224">
        <v>8</v>
      </c>
      <c r="I9224" t="e">
        <f>VLOOKUP(J9224,Ref!L:M,2,0)</f>
        <v>#N/A</v>
      </c>
      <c r="J9224" t="s">
        <v>1205</v>
      </c>
      <c r="K9224" t="str">
        <f>VLOOKUP($J9224,Ref!$D:$H,2,0)</f>
        <v xml:space="preserve">Widford                                      </v>
      </c>
      <c r="L9224" t="str">
        <f>VLOOKUP($J9224,Ref!$D:$H,3,0)</f>
        <v>Hunsdon with Widford and Wareside</v>
      </c>
      <c r="M9224" t="str">
        <f>VLOOKUP($J9224,Ref!$D:$H,4,0)</f>
        <v>Hertford and Ware Deanery</v>
      </c>
      <c r="N9224" t="str">
        <f>VLOOKUP($J9224,Ref!$D:$H,5,0)</f>
        <v>Archdeaconry of Hertford</v>
      </c>
      <c r="S9224">
        <v>1540</v>
      </c>
    </row>
    <row r="9225" spans="1:19" x14ac:dyDescent="0.3">
      <c r="A9225">
        <v>2024</v>
      </c>
      <c r="C9225" t="str">
        <f>IF(GETPIVOTDATA("PS % recovery",Sheet4!$B$5,"Parish Name",K9225)&gt;99.949%,"OK","No")</f>
        <v>OK</v>
      </c>
      <c r="D9225" t="e">
        <f>VLOOKUP(J9225,'Ref2'!C:E,3,0)</f>
        <v>#N/A</v>
      </c>
      <c r="F9225">
        <v>8</v>
      </c>
      <c r="I9225" t="e">
        <f>VLOOKUP(J9225,Ref!L:M,2,0)</f>
        <v>#N/A</v>
      </c>
      <c r="J9225" t="s">
        <v>877</v>
      </c>
      <c r="K9225" t="str">
        <f>VLOOKUP($J9225,Ref!$D:$H,2,0)</f>
        <v xml:space="preserve">Great Wymondley                              </v>
      </c>
      <c r="L9225" t="str">
        <f>VLOOKUP($J9225,Ref!$D:$H,3,0)</f>
        <v>St Ippolyts with Great and Little Wymondley</v>
      </c>
      <c r="M9225" t="str">
        <f>VLOOKUP($J9225,Ref!$D:$H,4,0)</f>
        <v>Hitchin Deanery</v>
      </c>
      <c r="N9225" t="str">
        <f>VLOOKUP($J9225,Ref!$D:$H,5,0)</f>
        <v xml:space="preserve">Archdeaconry of St Albans </v>
      </c>
      <c r="S9225">
        <v>498.33</v>
      </c>
    </row>
    <row r="9226" spans="1:19" x14ac:dyDescent="0.3">
      <c r="A9226">
        <v>2024</v>
      </c>
      <c r="C9226" t="str">
        <f>IF(GETPIVOTDATA("PS % recovery",Sheet4!$B$5,"Parish Name",K9226)&gt;99.949%,"OK","No")</f>
        <v>No</v>
      </c>
      <c r="D9226" t="e">
        <f>VLOOKUP(J9226,'Ref2'!C:E,3,0)</f>
        <v>#N/A</v>
      </c>
      <c r="F9226">
        <v>8</v>
      </c>
      <c r="I9226" t="e">
        <f>VLOOKUP(J9226,Ref!L:M,2,0)</f>
        <v>#N/A</v>
      </c>
      <c r="J9226" t="s">
        <v>881</v>
      </c>
      <c r="K9226" t="str">
        <f>VLOOKUP($J9226,Ref!$D:$H,2,0)</f>
        <v xml:space="preserve">Hitchin                                      </v>
      </c>
      <c r="L9226" t="str">
        <f>VLOOKUP($J9226,Ref!$D:$H,3,0)</f>
        <v>Hitchin &amp; St Paul's Walden (Team Ministry)</v>
      </c>
      <c r="M9226" t="str">
        <f>VLOOKUP($J9226,Ref!$D:$H,4,0)</f>
        <v>Hitchin Deanery</v>
      </c>
      <c r="N9226" t="str">
        <f>VLOOKUP($J9226,Ref!$D:$H,5,0)</f>
        <v xml:space="preserve">Archdeaconry of St Albans </v>
      </c>
      <c r="S9226">
        <v>0</v>
      </c>
    </row>
    <row r="9227" spans="1:19" x14ac:dyDescent="0.3">
      <c r="A9227">
        <v>2024</v>
      </c>
      <c r="C9227" t="str">
        <f>IF(GETPIVOTDATA("PS % recovery",Sheet4!$B$5,"Parish Name",K9227)&gt;99.949%,"OK","No")</f>
        <v>OK</v>
      </c>
      <c r="D9227" t="e">
        <f>VLOOKUP(J9227,'Ref2'!C:E,3,0)</f>
        <v>#N/A</v>
      </c>
      <c r="F9227">
        <v>8</v>
      </c>
      <c r="I9227" t="e">
        <f>VLOOKUP(J9227,Ref!L:M,2,0)</f>
        <v>#N/A</v>
      </c>
      <c r="J9227" t="s">
        <v>885</v>
      </c>
      <c r="K9227" t="str">
        <f>VLOOKUP($J9227,Ref!$D:$H,2,0)</f>
        <v>Holy Saviour Hitchin</v>
      </c>
      <c r="L9227" t="str">
        <f>VLOOKUP($J9227,Ref!$D:$H,3,0)</f>
        <v>Hitchin &amp; St Paul's Walden (Team Ministry)</v>
      </c>
      <c r="M9227" t="str">
        <f>VLOOKUP($J9227,Ref!$D:$H,4,0)</f>
        <v>Hitchin Deanery</v>
      </c>
      <c r="N9227" t="str">
        <f>VLOOKUP($J9227,Ref!$D:$H,5,0)</f>
        <v xml:space="preserve">Archdeaconry of St Albans </v>
      </c>
      <c r="S9227">
        <v>3000</v>
      </c>
    </row>
    <row r="9228" spans="1:19" x14ac:dyDescent="0.3">
      <c r="A9228">
        <v>2024</v>
      </c>
      <c r="C9228" t="str">
        <f>IF(GETPIVOTDATA("PS % recovery",Sheet4!$B$5,"Parish Name",K9228)&gt;99.949%,"OK","No")</f>
        <v>No</v>
      </c>
      <c r="D9228" t="e">
        <f>VLOOKUP(J9228,'Ref2'!C:E,3,0)</f>
        <v>#N/A</v>
      </c>
      <c r="F9228">
        <v>8</v>
      </c>
      <c r="I9228" t="e">
        <f>VLOOKUP(J9228,Ref!L:M,2,0)</f>
        <v>#N/A</v>
      </c>
      <c r="J9228" t="s">
        <v>887</v>
      </c>
      <c r="K9228" t="str">
        <f>VLOOKUP($J9228,Ref!$D:$H,2,0)</f>
        <v>St Faith's Hitchin</v>
      </c>
      <c r="L9228" t="str">
        <f>VLOOKUP($J9228,Ref!$D:$H,3,0)</f>
        <v>Hitchin &amp; St Paul's Walden (Team Ministry)</v>
      </c>
      <c r="M9228" t="str">
        <f>VLOOKUP($J9228,Ref!$D:$H,4,0)</f>
        <v>Hitchin Deanery</v>
      </c>
      <c r="N9228" t="str">
        <f>VLOOKUP($J9228,Ref!$D:$H,5,0)</f>
        <v xml:space="preserve">Archdeaconry of St Albans </v>
      </c>
      <c r="S9228">
        <v>0</v>
      </c>
    </row>
    <row r="9229" spans="1:19" x14ac:dyDescent="0.3">
      <c r="A9229">
        <v>2024</v>
      </c>
      <c r="C9229" t="str">
        <f>IF(GETPIVOTDATA("PS % recovery",Sheet4!$B$5,"Parish Name",K9229)&gt;99.949%,"OK","No")</f>
        <v>OK</v>
      </c>
      <c r="D9229" t="e">
        <f>VLOOKUP(J9229,'Ref2'!C:E,3,0)</f>
        <v>#N/A</v>
      </c>
      <c r="F9229">
        <v>8</v>
      </c>
      <c r="I9229" t="e">
        <f>VLOOKUP(J9229,Ref!L:M,2,0)</f>
        <v>#N/A</v>
      </c>
      <c r="J9229" t="s">
        <v>889</v>
      </c>
      <c r="K9229" t="str">
        <f>VLOOKUP($J9229,Ref!$D:$H,2,0)</f>
        <v>St Mark's Hitchin</v>
      </c>
      <c r="L9229" t="str">
        <f>VLOOKUP($J9229,Ref!$D:$H,3,0)</f>
        <v>Hitchin &amp; St Paul's Walden (Team Ministry)</v>
      </c>
      <c r="M9229" t="str">
        <f>VLOOKUP($J9229,Ref!$D:$H,4,0)</f>
        <v>Hitchin Deanery</v>
      </c>
      <c r="N9229" t="str">
        <f>VLOOKUP($J9229,Ref!$D:$H,5,0)</f>
        <v xml:space="preserve">Archdeaconry of St Albans </v>
      </c>
      <c r="S9229">
        <v>0</v>
      </c>
    </row>
    <row r="9230" spans="1:19" x14ac:dyDescent="0.3">
      <c r="A9230">
        <v>2024</v>
      </c>
      <c r="C9230" t="str">
        <f>IF(GETPIVOTDATA("PS % recovery",Sheet4!$B$5,"Parish Name",K9230)&gt;99.949%,"OK","No")</f>
        <v>OK</v>
      </c>
      <c r="D9230" t="e">
        <f>VLOOKUP(J9230,'Ref2'!C:E,3,0)</f>
        <v>#N/A</v>
      </c>
      <c r="F9230">
        <v>8</v>
      </c>
      <c r="I9230" t="e">
        <f>VLOOKUP(J9230,Ref!L:M,2,0)</f>
        <v>#N/A</v>
      </c>
      <c r="J9230" t="s">
        <v>883</v>
      </c>
      <c r="K9230" t="str">
        <f>VLOOKUP($J9230,Ref!$D:$H,2,0)</f>
        <v>St Mary's Hitchin</v>
      </c>
      <c r="L9230" t="str">
        <f>VLOOKUP($J9230,Ref!$D:$H,3,0)</f>
        <v>Hitchin &amp; St Paul's Walden (Team Ministry)</v>
      </c>
      <c r="M9230" t="str">
        <f>VLOOKUP($J9230,Ref!$D:$H,4,0)</f>
        <v>Hitchin Deanery</v>
      </c>
      <c r="N9230" t="str">
        <f>VLOOKUP($J9230,Ref!$D:$H,5,0)</f>
        <v xml:space="preserve">Archdeaconry of St Albans </v>
      </c>
      <c r="S9230">
        <v>5000</v>
      </c>
    </row>
    <row r="9231" spans="1:19" x14ac:dyDescent="0.3">
      <c r="A9231">
        <v>2024</v>
      </c>
      <c r="C9231" t="str">
        <f>IF(GETPIVOTDATA("PS % recovery",Sheet4!$B$5,"Parish Name",K9231)&gt;99.949%,"OK","No")</f>
        <v>No</v>
      </c>
      <c r="D9231" t="e">
        <f>VLOOKUP(J9231,'Ref2'!C:E,3,0)</f>
        <v>#N/A</v>
      </c>
      <c r="F9231">
        <v>8</v>
      </c>
      <c r="I9231" t="str">
        <f>VLOOKUP(J9231,Ref!L:M,2,0)</f>
        <v>Yes</v>
      </c>
      <c r="J9231" t="s">
        <v>891</v>
      </c>
      <c r="K9231" t="str">
        <f>VLOOKUP($J9231,Ref!$D:$H,2,0)</f>
        <v xml:space="preserve">Holwell                                      </v>
      </c>
      <c r="L9231" t="str">
        <f>VLOOKUP($J9231,Ref!$D:$H,3,0)</f>
        <v>Holwell, Ickleford and Pirton</v>
      </c>
      <c r="M9231" t="str">
        <f>VLOOKUP($J9231,Ref!$D:$H,4,0)</f>
        <v>Hitchin Deanery</v>
      </c>
      <c r="N9231" t="str">
        <f>VLOOKUP($J9231,Ref!$D:$H,5,0)</f>
        <v xml:space="preserve">Archdeaconry of St Albans </v>
      </c>
      <c r="S9231">
        <v>0</v>
      </c>
    </row>
    <row r="9232" spans="1:19" x14ac:dyDescent="0.3">
      <c r="A9232">
        <v>2024</v>
      </c>
      <c r="C9232" t="str">
        <f>IF(GETPIVOTDATA("PS % recovery",Sheet4!$B$5,"Parish Name",K9232)&gt;99.949%,"OK","No")</f>
        <v>OK</v>
      </c>
      <c r="D9232" t="e">
        <f>VLOOKUP(J9232,'Ref2'!C:E,3,0)</f>
        <v>#N/A</v>
      </c>
      <c r="F9232">
        <v>8</v>
      </c>
      <c r="I9232" t="e">
        <f>VLOOKUP(J9232,Ref!L:M,2,0)</f>
        <v>#N/A</v>
      </c>
      <c r="J9232" t="s">
        <v>893</v>
      </c>
      <c r="K9232" t="str">
        <f>VLOOKUP($J9232,Ref!$D:$H,2,0)</f>
        <v xml:space="preserve">Ickleford                                    </v>
      </c>
      <c r="L9232" t="str">
        <f>VLOOKUP($J9232,Ref!$D:$H,3,0)</f>
        <v>Holwell, Ickleford and Pirton</v>
      </c>
      <c r="M9232" t="str">
        <f>VLOOKUP($J9232,Ref!$D:$H,4,0)</f>
        <v>Hitchin Deanery</v>
      </c>
      <c r="N9232" t="str">
        <f>VLOOKUP($J9232,Ref!$D:$H,5,0)</f>
        <v xml:space="preserve">Archdeaconry of St Albans </v>
      </c>
      <c r="S9232">
        <v>2619</v>
      </c>
    </row>
    <row r="9233" spans="1:19" x14ac:dyDescent="0.3">
      <c r="A9233">
        <v>2024</v>
      </c>
      <c r="C9233" t="str">
        <f>IF(GETPIVOTDATA("PS % recovery",Sheet4!$B$5,"Parish Name",K9233)&gt;99.949%,"OK","No")</f>
        <v>No</v>
      </c>
      <c r="D9233" t="e">
        <f>VLOOKUP(J9233,'Ref2'!C:E,3,0)</f>
        <v>#N/A</v>
      </c>
      <c r="F9233">
        <v>8</v>
      </c>
      <c r="I9233" t="e">
        <f>VLOOKUP(J9233,Ref!L:M,2,0)</f>
        <v>#N/A</v>
      </c>
      <c r="J9233" t="s">
        <v>818</v>
      </c>
      <c r="K9233" t="str">
        <f>VLOOKUP($J9233,Ref!$D:$H,2,0)</f>
        <v xml:space="preserve">Kings Walden                                 </v>
      </c>
      <c r="L9233" t="str">
        <f>VLOOKUP($J9233,Ref!$D:$H,3,0)</f>
        <v>King's Walden and Offley with Lilley</v>
      </c>
      <c r="M9233" t="str">
        <f>VLOOKUP($J9233,Ref!$D:$H,4,0)</f>
        <v>Hitchin Deanery</v>
      </c>
      <c r="N9233" t="str">
        <f>VLOOKUP($J9233,Ref!$D:$H,5,0)</f>
        <v xml:space="preserve">Archdeaconry of St Albans </v>
      </c>
      <c r="S9233">
        <v>1000</v>
      </c>
    </row>
    <row r="9234" spans="1:19" x14ac:dyDescent="0.3">
      <c r="A9234">
        <v>2024</v>
      </c>
      <c r="C9234" t="str">
        <f>IF(GETPIVOTDATA("PS % recovery",Sheet4!$B$5,"Parish Name",K9234)&gt;99.949%,"OK","No")</f>
        <v>No</v>
      </c>
      <c r="D9234" t="e">
        <f>VLOOKUP(J9234,'Ref2'!C:E,3,0)</f>
        <v>#N/A</v>
      </c>
      <c r="F9234">
        <v>8</v>
      </c>
      <c r="I9234" t="e">
        <f>VLOOKUP(J9234,Ref!L:M,2,0)</f>
        <v>#N/A</v>
      </c>
      <c r="J9234" t="s">
        <v>898</v>
      </c>
      <c r="K9234" t="str">
        <f>VLOOKUP($J9234,Ref!$D:$H,2,0)</f>
        <v xml:space="preserve">Old Letchworth                               </v>
      </c>
      <c r="L9234" t="str">
        <f>VLOOKUP($J9234,Ref!$D:$H,3,0)</f>
        <v>Letchworth, St Paul with Willian and Old Letchworth</v>
      </c>
      <c r="M9234" t="str">
        <f>VLOOKUP($J9234,Ref!$D:$H,4,0)</f>
        <v>Hitchin Deanery</v>
      </c>
      <c r="N9234" t="str">
        <f>VLOOKUP($J9234,Ref!$D:$H,5,0)</f>
        <v xml:space="preserve">Archdeaconry of St Albans </v>
      </c>
      <c r="S9234">
        <v>0</v>
      </c>
    </row>
    <row r="9235" spans="1:19" x14ac:dyDescent="0.3">
      <c r="A9235">
        <v>2024</v>
      </c>
      <c r="C9235" t="str">
        <f>IF(GETPIVOTDATA("PS % recovery",Sheet4!$B$5,"Parish Name",K9235)&gt;99.949%,"OK","No")</f>
        <v>OK</v>
      </c>
      <c r="D9235" t="e">
        <f>VLOOKUP(J9235,'Ref2'!C:E,3,0)</f>
        <v>#N/A</v>
      </c>
      <c r="F9235">
        <v>8</v>
      </c>
      <c r="I9235" t="str">
        <f>VLOOKUP(J9235,Ref!L:M,2,0)</f>
        <v>Yes</v>
      </c>
      <c r="J9235" t="s">
        <v>900</v>
      </c>
      <c r="K9235" t="str">
        <f>VLOOKUP($J9235,Ref!$D:$H,2,0)</f>
        <v xml:space="preserve">Letchworth, St Paul                          </v>
      </c>
      <c r="L9235" t="str">
        <f>VLOOKUP($J9235,Ref!$D:$H,3,0)</f>
        <v>Letchworth, St Paul with Willian and Old Letchworth</v>
      </c>
      <c r="M9235" t="str">
        <f>VLOOKUP($J9235,Ref!$D:$H,4,0)</f>
        <v>Hitchin Deanery</v>
      </c>
      <c r="N9235" t="str">
        <f>VLOOKUP($J9235,Ref!$D:$H,5,0)</f>
        <v xml:space="preserve">Archdeaconry of St Albans </v>
      </c>
      <c r="S9235">
        <v>8082</v>
      </c>
    </row>
    <row r="9236" spans="1:19" x14ac:dyDescent="0.3">
      <c r="A9236">
        <v>2024</v>
      </c>
      <c r="C9236" t="str">
        <f>IF(GETPIVOTDATA("PS % recovery",Sheet4!$B$5,"Parish Name",K9236)&gt;99.949%,"OK","No")</f>
        <v>OK</v>
      </c>
      <c r="D9236" t="e">
        <f>VLOOKUP(J9236,'Ref2'!C:E,3,0)</f>
        <v>#N/A</v>
      </c>
      <c r="F9236">
        <v>8</v>
      </c>
      <c r="I9236" t="e">
        <f>VLOOKUP(J9236,Ref!L:M,2,0)</f>
        <v>#N/A</v>
      </c>
      <c r="J9236" t="s">
        <v>819</v>
      </c>
      <c r="K9236" t="str">
        <f>VLOOKUP($J9236,Ref!$D:$H,2,0)</f>
        <v xml:space="preserve">Lilley                                       </v>
      </c>
      <c r="L9236" t="str">
        <f>VLOOKUP($J9236,Ref!$D:$H,3,0)</f>
        <v>King's Walden and Offley with Lilley</v>
      </c>
      <c r="M9236" t="str">
        <f>VLOOKUP($J9236,Ref!$D:$H,4,0)</f>
        <v>Hitchin Deanery</v>
      </c>
      <c r="N9236" t="str">
        <f>VLOOKUP($J9236,Ref!$D:$H,5,0)</f>
        <v xml:space="preserve">Archdeaconry of St Albans </v>
      </c>
      <c r="S9236">
        <v>750</v>
      </c>
    </row>
    <row r="9237" spans="1:19" x14ac:dyDescent="0.3">
      <c r="A9237">
        <v>2024</v>
      </c>
      <c r="C9237" t="str">
        <f>IF(GETPIVOTDATA("PS % recovery",Sheet4!$B$5,"Parish Name",K9237)&gt;99.949%,"OK","No")</f>
        <v>No</v>
      </c>
      <c r="D9237" t="e">
        <f>VLOOKUP(J9237,'Ref2'!C:E,3,0)</f>
        <v>#N/A</v>
      </c>
      <c r="F9237">
        <v>8</v>
      </c>
      <c r="I9237" t="e">
        <f>VLOOKUP(J9237,Ref!L:M,2,0)</f>
        <v>#N/A</v>
      </c>
      <c r="J9237" t="s">
        <v>879</v>
      </c>
      <c r="K9237" t="str">
        <f>VLOOKUP($J9237,Ref!$D:$H,2,0)</f>
        <v xml:space="preserve">Little Wymondley                             </v>
      </c>
      <c r="L9237" t="str">
        <f>VLOOKUP($J9237,Ref!$D:$H,3,0)</f>
        <v>St Ippolyts with Great and Little Wymondley</v>
      </c>
      <c r="M9237" t="str">
        <f>VLOOKUP($J9237,Ref!$D:$H,4,0)</f>
        <v>Hitchin Deanery</v>
      </c>
      <c r="N9237" t="str">
        <f>VLOOKUP($J9237,Ref!$D:$H,5,0)</f>
        <v xml:space="preserve">Archdeaconry of St Albans </v>
      </c>
      <c r="S9237">
        <v>200</v>
      </c>
    </row>
    <row r="9238" spans="1:19" x14ac:dyDescent="0.3">
      <c r="A9238">
        <v>2024</v>
      </c>
      <c r="C9238" t="str">
        <f>IF(GETPIVOTDATA("PS % recovery",Sheet4!$B$5,"Parish Name",K9238)&gt;99.949%,"OK","No")</f>
        <v>OK</v>
      </c>
      <c r="D9238" t="e">
        <f>VLOOKUP(J9238,'Ref2'!C:E,3,0)</f>
        <v>#N/A</v>
      </c>
      <c r="F9238">
        <v>8</v>
      </c>
      <c r="I9238" t="e">
        <f>VLOOKUP(J9238,Ref!L:M,2,0)</f>
        <v>#N/A</v>
      </c>
      <c r="J9238" t="s">
        <v>821</v>
      </c>
      <c r="K9238" t="str">
        <f>VLOOKUP($J9238,Ref!$D:$H,2,0)</f>
        <v xml:space="preserve">Norton                                       </v>
      </c>
      <c r="L9238" t="str">
        <f>VLOOKUP($J9238,Ref!$D:$H,3,0)</f>
        <v>Norton</v>
      </c>
      <c r="M9238" t="str">
        <f>VLOOKUP($J9238,Ref!$D:$H,4,0)</f>
        <v>Hitchin Deanery</v>
      </c>
      <c r="N9238" t="str">
        <f>VLOOKUP($J9238,Ref!$D:$H,5,0)</f>
        <v xml:space="preserve">Archdeaconry of St Albans </v>
      </c>
      <c r="S9238">
        <v>5533.08</v>
      </c>
    </row>
    <row r="9239" spans="1:19" x14ac:dyDescent="0.3">
      <c r="A9239">
        <v>2024</v>
      </c>
      <c r="C9239" t="str">
        <f>IF(GETPIVOTDATA("PS % recovery",Sheet4!$B$5,"Parish Name",K9239)&gt;99.949%,"OK","No")</f>
        <v>No</v>
      </c>
      <c r="D9239" t="e">
        <f>VLOOKUP(J9239,'Ref2'!C:E,3,0)</f>
        <v>#N/A</v>
      </c>
      <c r="F9239">
        <v>8</v>
      </c>
      <c r="I9239" t="e">
        <f>VLOOKUP(J9239,Ref!L:M,2,0)</f>
        <v>#N/A</v>
      </c>
      <c r="J9239" t="s">
        <v>822</v>
      </c>
      <c r="K9239" t="str">
        <f>VLOOKUP($J9239,Ref!$D:$H,2,0)</f>
        <v xml:space="preserve">Offley                                       </v>
      </c>
      <c r="L9239" t="str">
        <f>VLOOKUP($J9239,Ref!$D:$H,3,0)</f>
        <v>King's Walden and Offley with Lilley</v>
      </c>
      <c r="M9239" t="str">
        <f>VLOOKUP($J9239,Ref!$D:$H,4,0)</f>
        <v>Hitchin Deanery</v>
      </c>
      <c r="N9239" t="str">
        <f>VLOOKUP($J9239,Ref!$D:$H,5,0)</f>
        <v xml:space="preserve">Archdeaconry of St Albans </v>
      </c>
      <c r="S9239">
        <v>0</v>
      </c>
    </row>
    <row r="9240" spans="1:19" x14ac:dyDescent="0.3">
      <c r="A9240">
        <v>2024</v>
      </c>
      <c r="C9240" t="str">
        <f>IF(GETPIVOTDATA("PS % recovery",Sheet4!$B$5,"Parish Name",K9240)&gt;99.949%,"OK","No")</f>
        <v>OK</v>
      </c>
      <c r="D9240" t="e">
        <f>VLOOKUP(J9240,'Ref2'!C:E,3,0)</f>
        <v>#N/A</v>
      </c>
      <c r="F9240">
        <v>8</v>
      </c>
      <c r="I9240" t="e">
        <f>VLOOKUP(J9240,Ref!L:M,2,0)</f>
        <v>#N/A</v>
      </c>
      <c r="J9240" t="s">
        <v>905</v>
      </c>
      <c r="K9240" t="str">
        <f>VLOOKUP($J9240,Ref!$D:$H,2,0)</f>
        <v xml:space="preserve">Pirton                                       </v>
      </c>
      <c r="L9240" t="str">
        <f>VLOOKUP($J9240,Ref!$D:$H,3,0)</f>
        <v>Holwell, Ickleford and Pirton</v>
      </c>
      <c r="M9240" t="str">
        <f>VLOOKUP($J9240,Ref!$D:$H,4,0)</f>
        <v>Hitchin Deanery</v>
      </c>
      <c r="N9240" t="str">
        <f>VLOOKUP($J9240,Ref!$D:$H,5,0)</f>
        <v xml:space="preserve">Archdeaconry of St Albans </v>
      </c>
      <c r="S9240">
        <v>2260</v>
      </c>
    </row>
    <row r="9241" spans="1:19" x14ac:dyDescent="0.3">
      <c r="A9241">
        <v>2024</v>
      </c>
      <c r="C9241" t="str">
        <f>IF(GETPIVOTDATA("PS % recovery",Sheet4!$B$5,"Parish Name",K9241)&gt;99.949%,"OK","No")</f>
        <v>OK</v>
      </c>
      <c r="D9241" t="e">
        <f>VLOOKUP(J9241,'Ref2'!C:E,3,0)</f>
        <v>#N/A</v>
      </c>
      <c r="F9241">
        <v>8</v>
      </c>
      <c r="I9241" t="e">
        <f>VLOOKUP(J9241,Ref!L:M,2,0)</f>
        <v>#N/A</v>
      </c>
      <c r="J9241" t="s">
        <v>907</v>
      </c>
      <c r="K9241" t="str">
        <f>VLOOKUP($J9241,Ref!$D:$H,2,0)</f>
        <v xml:space="preserve">Radwell                                      </v>
      </c>
      <c r="L9241" t="str">
        <f>VLOOKUP($J9241,Ref!$D:$H,3,0)</f>
        <v>Stotfold with Radwell</v>
      </c>
      <c r="M9241" t="str">
        <f>VLOOKUP($J9241,Ref!$D:$H,4,0)</f>
        <v>Hitchin Deanery</v>
      </c>
      <c r="N9241" t="str">
        <f>VLOOKUP($J9241,Ref!$D:$H,5,0)</f>
        <v xml:space="preserve">Archdeaconry of St Albans </v>
      </c>
      <c r="S9241">
        <v>0</v>
      </c>
    </row>
    <row r="9242" spans="1:19" x14ac:dyDescent="0.3">
      <c r="A9242">
        <v>2024</v>
      </c>
      <c r="C9242" t="str">
        <f>IF(GETPIVOTDATA("PS % recovery",Sheet4!$B$5,"Parish Name",K9242)&gt;99.949%,"OK","No")</f>
        <v>OK</v>
      </c>
      <c r="D9242" t="e">
        <f>VLOOKUP(J9242,'Ref2'!C:E,3,0)</f>
        <v>#N/A</v>
      </c>
      <c r="F9242">
        <v>8</v>
      </c>
      <c r="I9242" t="e">
        <f>VLOOKUP(J9242,Ref!L:M,2,0)</f>
        <v>#N/A</v>
      </c>
      <c r="J9242" t="s">
        <v>909</v>
      </c>
      <c r="K9242" t="str">
        <f>VLOOKUP($J9242,Ref!$D:$H,2,0)</f>
        <v xml:space="preserve">St Ippolyts                                  </v>
      </c>
      <c r="L9242" t="str">
        <f>VLOOKUP($J9242,Ref!$D:$H,3,0)</f>
        <v>St Ippolyts with Great and Little Wymondley</v>
      </c>
      <c r="M9242" t="str">
        <f>VLOOKUP($J9242,Ref!$D:$H,4,0)</f>
        <v>Hitchin Deanery</v>
      </c>
      <c r="N9242" t="str">
        <f>VLOOKUP($J9242,Ref!$D:$H,5,0)</f>
        <v xml:space="preserve">Archdeaconry of St Albans </v>
      </c>
      <c r="S9242">
        <v>3542</v>
      </c>
    </row>
    <row r="9243" spans="1:19" x14ac:dyDescent="0.3">
      <c r="A9243">
        <v>2024</v>
      </c>
      <c r="C9243" t="str">
        <f>IF(GETPIVOTDATA("PS % recovery",Sheet4!$B$5,"Parish Name",K9243)&gt;99.949%,"OK","No")</f>
        <v>OK</v>
      </c>
      <c r="D9243" t="e">
        <f>VLOOKUP(J9243,'Ref2'!C:E,3,0)</f>
        <v>#N/A</v>
      </c>
      <c r="F9243">
        <v>8</v>
      </c>
      <c r="I9243" t="e">
        <f>VLOOKUP(J9243,Ref!L:M,2,0)</f>
        <v>#N/A</v>
      </c>
      <c r="J9243" t="s">
        <v>911</v>
      </c>
      <c r="K9243" t="str">
        <f>VLOOKUP($J9243,Ref!$D:$H,2,0)</f>
        <v xml:space="preserve">St Paul's Walden                             </v>
      </c>
      <c r="L9243" t="str">
        <f>VLOOKUP($J9243,Ref!$D:$H,3,0)</f>
        <v>Hitchin &amp; St Paul's Walden (Team Ministry)</v>
      </c>
      <c r="M9243" t="str">
        <f>VLOOKUP($J9243,Ref!$D:$H,4,0)</f>
        <v>Hitchin Deanery</v>
      </c>
      <c r="N9243" t="str">
        <f>VLOOKUP($J9243,Ref!$D:$H,5,0)</f>
        <v xml:space="preserve">Archdeaconry of St Albans </v>
      </c>
      <c r="S9243">
        <v>1781</v>
      </c>
    </row>
    <row r="9244" spans="1:19" x14ac:dyDescent="0.3">
      <c r="A9244">
        <v>2024</v>
      </c>
      <c r="C9244" t="str">
        <f>IF(GETPIVOTDATA("PS % recovery",Sheet4!$B$5,"Parish Name",K9244)&gt;99.949%,"OK","No")</f>
        <v>OK</v>
      </c>
      <c r="D9244" t="e">
        <f>VLOOKUP(J9244,'Ref2'!C:E,3,0)</f>
        <v>#N/A</v>
      </c>
      <c r="F9244">
        <v>8</v>
      </c>
      <c r="I9244" t="e">
        <f>VLOOKUP(J9244,Ref!L:M,2,0)</f>
        <v>#N/A</v>
      </c>
      <c r="J9244" t="s">
        <v>913</v>
      </c>
      <c r="K9244" t="str">
        <f>VLOOKUP($J9244,Ref!$D:$H,2,0)</f>
        <v xml:space="preserve">Stotfold                                     </v>
      </c>
      <c r="L9244" t="str">
        <f>VLOOKUP($J9244,Ref!$D:$H,3,0)</f>
        <v>Stotfold with Radwell</v>
      </c>
      <c r="M9244" t="str">
        <f>VLOOKUP($J9244,Ref!$D:$H,4,0)</f>
        <v>Hitchin Deanery</v>
      </c>
      <c r="N9244" t="str">
        <f>VLOOKUP($J9244,Ref!$D:$H,5,0)</f>
        <v xml:space="preserve">Archdeaconry of St Albans </v>
      </c>
      <c r="S9244">
        <v>4580</v>
      </c>
    </row>
    <row r="9245" spans="1:19" x14ac:dyDescent="0.3">
      <c r="A9245">
        <v>2024</v>
      </c>
      <c r="C9245" t="str">
        <f>IF(GETPIVOTDATA("PS % recovery",Sheet4!$B$5,"Parish Name",K9245)&gt;99.949%,"OK","No")</f>
        <v>OK</v>
      </c>
      <c r="D9245" t="e">
        <f>VLOOKUP(J9245,'Ref2'!C:E,3,0)</f>
        <v>#N/A</v>
      </c>
      <c r="F9245">
        <v>8</v>
      </c>
      <c r="I9245" t="str">
        <f>VLOOKUP(J9245,Ref!L:M,2,0)</f>
        <v>Yes</v>
      </c>
      <c r="J9245" t="s">
        <v>915</v>
      </c>
      <c r="K9245" t="str">
        <f>VLOOKUP($J9245,Ref!$D:$H,2,0)</f>
        <v xml:space="preserve">Wilbury                                      </v>
      </c>
      <c r="L9245" t="str">
        <f>VLOOKUP($J9245,Ref!$D:$H,3,0)</f>
        <v>Wilbury</v>
      </c>
      <c r="M9245" t="str">
        <f>VLOOKUP($J9245,Ref!$D:$H,4,0)</f>
        <v>Hitchin Deanery</v>
      </c>
      <c r="N9245" t="str">
        <f>VLOOKUP($J9245,Ref!$D:$H,5,0)</f>
        <v xml:space="preserve">Archdeaconry of St Albans </v>
      </c>
      <c r="S9245">
        <v>3370</v>
      </c>
    </row>
    <row r="9246" spans="1:19" x14ac:dyDescent="0.3">
      <c r="A9246">
        <v>2024</v>
      </c>
      <c r="C9246" t="str">
        <f>IF(GETPIVOTDATA("PS % recovery",Sheet4!$B$5,"Parish Name",K9246)&gt;99.949%,"OK","No")</f>
        <v>OK</v>
      </c>
      <c r="D9246" t="e">
        <f>VLOOKUP(J9246,'Ref2'!C:E,3,0)</f>
        <v>#N/A</v>
      </c>
      <c r="F9246">
        <v>8</v>
      </c>
      <c r="I9246" t="e">
        <f>VLOOKUP(J9246,Ref!L:M,2,0)</f>
        <v>#N/A</v>
      </c>
      <c r="J9246" t="s">
        <v>902</v>
      </c>
      <c r="K9246" t="str">
        <f>VLOOKUP($J9246,Ref!$D:$H,2,0)</f>
        <v xml:space="preserve">Willian                                      </v>
      </c>
      <c r="L9246" t="str">
        <f>VLOOKUP($J9246,Ref!$D:$H,3,0)</f>
        <v>Letchworth, St Paul with Willian and Old Letchworth</v>
      </c>
      <c r="M9246" t="str">
        <f>VLOOKUP($J9246,Ref!$D:$H,4,0)</f>
        <v>Hitchin Deanery</v>
      </c>
      <c r="N9246" t="str">
        <f>VLOOKUP($J9246,Ref!$D:$H,5,0)</f>
        <v xml:space="preserve">Archdeaconry of St Albans </v>
      </c>
      <c r="S9246">
        <v>1291</v>
      </c>
    </row>
    <row r="9247" spans="1:19" x14ac:dyDescent="0.3">
      <c r="A9247">
        <v>2024</v>
      </c>
      <c r="C9247" t="str">
        <f>IF(GETPIVOTDATA("PS % recovery",Sheet4!$B$5,"Parish Name",K9247)&gt;99.949%,"OK","No")</f>
        <v>OK</v>
      </c>
      <c r="D9247" t="e">
        <f>VLOOKUP(J9247,'Ref2'!C:E,3,0)</f>
        <v>#N/A</v>
      </c>
      <c r="F9247">
        <v>8</v>
      </c>
      <c r="I9247" t="e">
        <f>VLOOKUP(J9247,Ref!L:M,2,0)</f>
        <v>#N/A</v>
      </c>
      <c r="J9247" t="s">
        <v>931</v>
      </c>
      <c r="K9247" t="str">
        <f>VLOOKUP($J9247,Ref!$D:$H,2,0)</f>
        <v xml:space="preserve">Bovingdon                                    </v>
      </c>
      <c r="L9247" t="str">
        <f>VLOOKUP($J9247,Ref!$D:$H,3,0)</f>
        <v>Bovingdon</v>
      </c>
      <c r="M9247" t="str">
        <f>VLOOKUP($J9247,Ref!$D:$H,4,0)</f>
        <v>Rickmansworth Deanery</v>
      </c>
      <c r="N9247" t="str">
        <f>VLOOKUP($J9247,Ref!$D:$H,5,0)</f>
        <v xml:space="preserve">Archdeaconry of St Albans </v>
      </c>
      <c r="S9247">
        <v>4082</v>
      </c>
    </row>
    <row r="9248" spans="1:19" x14ac:dyDescent="0.3">
      <c r="A9248">
        <v>2024</v>
      </c>
      <c r="C9248" t="str">
        <f>IF(GETPIVOTDATA("PS % recovery",Sheet4!$B$5,"Parish Name",K9248)&gt;99.949%,"OK","No")</f>
        <v>OK</v>
      </c>
      <c r="D9248" t="e">
        <f>VLOOKUP(J9248,'Ref2'!C:E,3,0)</f>
        <v>#N/A</v>
      </c>
      <c r="F9248">
        <v>8</v>
      </c>
      <c r="I9248" t="e">
        <f>VLOOKUP(J9248,Ref!L:M,2,0)</f>
        <v>#N/A</v>
      </c>
      <c r="J9248" t="s">
        <v>917</v>
      </c>
      <c r="K9248" t="str">
        <f>VLOOKUP($J9248,Ref!$D:$H,2,0)</f>
        <v xml:space="preserve">Chipperfield                                 </v>
      </c>
      <c r="L9248" t="str">
        <f>VLOOKUP($J9248,Ref!$D:$H,3,0)</f>
        <v>Sarratt and Chipperfield</v>
      </c>
      <c r="M9248" t="str">
        <f>VLOOKUP($J9248,Ref!$D:$H,4,0)</f>
        <v>Rickmansworth Deanery</v>
      </c>
      <c r="N9248" t="str">
        <f>VLOOKUP($J9248,Ref!$D:$H,5,0)</f>
        <v xml:space="preserve">Archdeaconry of St Albans </v>
      </c>
      <c r="S9248">
        <v>4216</v>
      </c>
    </row>
    <row r="9249" spans="1:19" x14ac:dyDescent="0.3">
      <c r="A9249">
        <v>2024</v>
      </c>
      <c r="C9249" t="str">
        <f>IF(GETPIVOTDATA("PS % recovery",Sheet4!$B$5,"Parish Name",K9249)&gt;99.949%,"OK","No")</f>
        <v>OK</v>
      </c>
      <c r="D9249" t="str">
        <f>VLOOKUP(J9249,'Ref2'!C:E,3,0)</f>
        <v>LLF</v>
      </c>
      <c r="F9249">
        <v>8</v>
      </c>
      <c r="I9249" t="str">
        <f>VLOOKUP(J9249,Ref!L:M,2,0)</f>
        <v>Yes</v>
      </c>
      <c r="J9249" t="s">
        <v>919</v>
      </c>
      <c r="K9249" t="str">
        <f>VLOOKUP($J9249,Ref!$D:$H,2,0)</f>
        <v xml:space="preserve">Chorleywood, Christ Church                   </v>
      </c>
      <c r="L9249" t="str">
        <f>VLOOKUP($J9249,Ref!$D:$H,3,0)</f>
        <v>Chorleywood, Christ Church</v>
      </c>
      <c r="M9249" t="str">
        <f>VLOOKUP($J9249,Ref!$D:$H,4,0)</f>
        <v>Rickmansworth Deanery</v>
      </c>
      <c r="N9249" t="str">
        <f>VLOOKUP($J9249,Ref!$D:$H,5,0)</f>
        <v xml:space="preserve">Archdeaconry of St Albans </v>
      </c>
      <c r="S9249">
        <v>18031</v>
      </c>
    </row>
    <row r="9250" spans="1:19" x14ac:dyDescent="0.3">
      <c r="A9250">
        <v>2024</v>
      </c>
      <c r="C9250" t="str">
        <f>IF(GETPIVOTDATA("PS % recovery",Sheet4!$B$5,"Parish Name",K9250)&gt;99.949%,"OK","No")</f>
        <v>OK</v>
      </c>
      <c r="D9250" t="str">
        <f>VLOOKUP(J9250,'Ref2'!C:E,3,0)</f>
        <v>LLF</v>
      </c>
      <c r="F9250">
        <v>8</v>
      </c>
      <c r="I9250" t="str">
        <f>VLOOKUP(J9250,Ref!L:M,2,0)</f>
        <v>Yes</v>
      </c>
      <c r="J9250" t="s">
        <v>921</v>
      </c>
      <c r="K9250" t="str">
        <f>VLOOKUP($J9250,Ref!$D:$H,2,0)</f>
        <v xml:space="preserve">Chorleywood, St Andrew                       </v>
      </c>
      <c r="L9250" t="str">
        <f>VLOOKUP($J9250,Ref!$D:$H,3,0)</f>
        <v>Chorleywood, St Andrew</v>
      </c>
      <c r="M9250" t="str">
        <f>VLOOKUP($J9250,Ref!$D:$H,4,0)</f>
        <v>Rickmansworth Deanery</v>
      </c>
      <c r="N9250" t="str">
        <f>VLOOKUP($J9250,Ref!$D:$H,5,0)</f>
        <v xml:space="preserve">Archdeaconry of St Albans </v>
      </c>
      <c r="S9250">
        <v>11424</v>
      </c>
    </row>
    <row r="9251" spans="1:19" x14ac:dyDescent="0.3">
      <c r="A9251">
        <v>2024</v>
      </c>
      <c r="C9251" t="str">
        <f>IF(GETPIVOTDATA("PS % recovery",Sheet4!$B$5,"Parish Name",K9251)&gt;99.949%,"OK","No")</f>
        <v>No</v>
      </c>
      <c r="D9251" t="e">
        <f>VLOOKUP(J9251,'Ref2'!C:E,3,0)</f>
        <v>#N/A</v>
      </c>
      <c r="F9251">
        <v>8</v>
      </c>
      <c r="I9251" t="e">
        <f>VLOOKUP(J9251,Ref!L:M,2,0)</f>
        <v>#N/A</v>
      </c>
      <c r="J9251" t="s">
        <v>923</v>
      </c>
      <c r="K9251" t="str">
        <f>VLOOKUP($J9251,Ref!$D:$H,2,0)</f>
        <v xml:space="preserve">Croxley Green, All Saints                    </v>
      </c>
      <c r="L9251" t="str">
        <f>VLOOKUP($J9251,Ref!$D:$H,3,0)</f>
        <v>Croxley Green, All Saints</v>
      </c>
      <c r="M9251" t="str">
        <f>VLOOKUP($J9251,Ref!$D:$H,4,0)</f>
        <v>Rickmansworth Deanery</v>
      </c>
      <c r="N9251" t="str">
        <f>VLOOKUP($J9251,Ref!$D:$H,5,0)</f>
        <v xml:space="preserve">Archdeaconry of St Albans </v>
      </c>
      <c r="S9251">
        <v>5383</v>
      </c>
    </row>
    <row r="9252" spans="1:19" x14ac:dyDescent="0.3">
      <c r="A9252">
        <v>2024</v>
      </c>
      <c r="C9252" t="str">
        <f>IF(GETPIVOTDATA("PS % recovery",Sheet4!$B$5,"Parish Name",K9252)&gt;99.949%,"OK","No")</f>
        <v>OK</v>
      </c>
      <c r="D9252" t="e">
        <f>VLOOKUP(J9252,'Ref2'!C:E,3,0)</f>
        <v>#N/A</v>
      </c>
      <c r="F9252">
        <v>8</v>
      </c>
      <c r="I9252" t="e">
        <f>VLOOKUP(J9252,Ref!L:M,2,0)</f>
        <v>#N/A</v>
      </c>
      <c r="J9252" t="s">
        <v>925</v>
      </c>
      <c r="K9252" t="str">
        <f>VLOOKUP($J9252,Ref!$D:$H,2,0)</f>
        <v xml:space="preserve">Croxley Green, St Oswald                     </v>
      </c>
      <c r="L9252" t="str">
        <f>VLOOKUP($J9252,Ref!$D:$H,3,0)</f>
        <v>Croxley Green, St Oswald</v>
      </c>
      <c r="M9252" t="str">
        <f>VLOOKUP($J9252,Ref!$D:$H,4,0)</f>
        <v>Rickmansworth Deanery</v>
      </c>
      <c r="N9252" t="str">
        <f>VLOOKUP($J9252,Ref!$D:$H,5,0)</f>
        <v xml:space="preserve">Archdeaconry of St Albans </v>
      </c>
      <c r="S9252">
        <v>5850</v>
      </c>
    </row>
    <row r="9253" spans="1:19" x14ac:dyDescent="0.3">
      <c r="A9253">
        <v>2024</v>
      </c>
      <c r="C9253" t="str">
        <f>IF(GETPIVOTDATA("PS % recovery",Sheet4!$B$5,"Parish Name",K9253)&gt;99.949%,"OK","No")</f>
        <v>OK</v>
      </c>
      <c r="D9253" t="e">
        <f>VLOOKUP(J9253,'Ref2'!C:E,3,0)</f>
        <v>#N/A</v>
      </c>
      <c r="F9253">
        <v>8</v>
      </c>
      <c r="I9253" t="e">
        <f>VLOOKUP(J9253,Ref!L:M,2,0)</f>
        <v>#N/A</v>
      </c>
      <c r="J9253" t="s">
        <v>927</v>
      </c>
      <c r="K9253" t="str">
        <f>VLOOKUP($J9253,Ref!$D:$H,2,0)</f>
        <v xml:space="preserve">Mill End and Heronsgate with West Hyde       </v>
      </c>
      <c r="L9253" t="str">
        <f>VLOOKUP($J9253,Ref!$D:$H,3,0)</f>
        <v>Mill End and Heronsgate with West Hyde</v>
      </c>
      <c r="M9253" t="str">
        <f>VLOOKUP($J9253,Ref!$D:$H,4,0)</f>
        <v>Rickmansworth Deanery</v>
      </c>
      <c r="N9253" t="str">
        <f>VLOOKUP($J9253,Ref!$D:$H,5,0)</f>
        <v xml:space="preserve">Archdeaconry of St Albans </v>
      </c>
      <c r="S9253">
        <v>5672</v>
      </c>
    </row>
    <row r="9254" spans="1:19" x14ac:dyDescent="0.3">
      <c r="A9254">
        <v>2024</v>
      </c>
      <c r="C9254" t="str">
        <f>IF(GETPIVOTDATA("PS % recovery",Sheet4!$B$5,"Parish Name",K9254)&gt;99.949%,"OK","No")</f>
        <v>OK</v>
      </c>
      <c r="D9254" t="e">
        <f>VLOOKUP(J9254,'Ref2'!C:E,3,0)</f>
        <v>#N/A</v>
      </c>
      <c r="F9254">
        <v>8</v>
      </c>
      <c r="I9254" t="e">
        <f>VLOOKUP(J9254,Ref!L:M,2,0)</f>
        <v>#N/A</v>
      </c>
      <c r="J9254" t="s">
        <v>929</v>
      </c>
      <c r="K9254" t="str">
        <f>VLOOKUP($J9254,Ref!$D:$H,2,0)</f>
        <v xml:space="preserve">Rickmansworth                                </v>
      </c>
      <c r="L9254" t="str">
        <f>VLOOKUP($J9254,Ref!$D:$H,3,0)</f>
        <v>Rickmansworth</v>
      </c>
      <c r="M9254" t="str">
        <f>VLOOKUP($J9254,Ref!$D:$H,4,0)</f>
        <v>Rickmansworth Deanery</v>
      </c>
      <c r="N9254" t="str">
        <f>VLOOKUP($J9254,Ref!$D:$H,5,0)</f>
        <v xml:space="preserve">Archdeaconry of St Albans </v>
      </c>
      <c r="S9254">
        <v>7786</v>
      </c>
    </row>
    <row r="9255" spans="1:19" x14ac:dyDescent="0.3">
      <c r="A9255">
        <v>2024</v>
      </c>
      <c r="C9255" t="str">
        <f>IF(GETPIVOTDATA("PS % recovery",Sheet4!$B$5,"Parish Name",K9255)&gt;99.949%,"OK","No")</f>
        <v>No</v>
      </c>
      <c r="D9255" t="e">
        <f>VLOOKUP(J9255,'Ref2'!C:E,3,0)</f>
        <v>#N/A</v>
      </c>
      <c r="F9255">
        <v>8</v>
      </c>
      <c r="I9255" t="e">
        <f>VLOOKUP(J9255,Ref!L:M,2,0)</f>
        <v>#N/A</v>
      </c>
      <c r="J9255" t="s">
        <v>933</v>
      </c>
      <c r="K9255" t="str">
        <f>VLOOKUP($J9255,Ref!$D:$H,2,0)</f>
        <v xml:space="preserve">Sarratt                                      </v>
      </c>
      <c r="L9255" t="str">
        <f>VLOOKUP($J9255,Ref!$D:$H,3,0)</f>
        <v>Sarratt and Chipperfield</v>
      </c>
      <c r="M9255" t="str">
        <f>VLOOKUP($J9255,Ref!$D:$H,4,0)</f>
        <v>Rickmansworth Deanery</v>
      </c>
      <c r="N9255" t="str">
        <f>VLOOKUP($J9255,Ref!$D:$H,5,0)</f>
        <v xml:space="preserve">Archdeaconry of St Albans </v>
      </c>
      <c r="S9255">
        <v>2300</v>
      </c>
    </row>
    <row r="9256" spans="1:19" x14ac:dyDescent="0.3">
      <c r="A9256">
        <v>2024</v>
      </c>
      <c r="C9256" t="str">
        <f>IF(GETPIVOTDATA("PS % recovery",Sheet4!$B$5,"Parish Name",K9256)&gt;99.949%,"OK","No")</f>
        <v>OK</v>
      </c>
      <c r="D9256" t="e">
        <f>VLOOKUP(J9256,'Ref2'!C:E,3,0)</f>
        <v>#N/A</v>
      </c>
      <c r="F9256">
        <v>8</v>
      </c>
      <c r="I9256" t="e">
        <f>VLOOKUP(J9256,Ref!L:M,2,0)</f>
        <v>#N/A</v>
      </c>
      <c r="J9256" t="s">
        <v>951</v>
      </c>
      <c r="K9256" t="str">
        <f>VLOOKUP($J9256,Ref!$D:$H,2,0)</f>
        <v xml:space="preserve">Aldenham                                     </v>
      </c>
      <c r="L9256" t="str">
        <f>VLOOKUP($J9256,Ref!$D:$H,3,0)</f>
        <v>Aldenham, Radlett and Shenley Team Ministry</v>
      </c>
      <c r="M9256" t="str">
        <f>VLOOKUP($J9256,Ref!$D:$H,4,0)</f>
        <v>St Albans Deanery</v>
      </c>
      <c r="N9256" t="str">
        <f>VLOOKUP($J9256,Ref!$D:$H,5,0)</f>
        <v xml:space="preserve">Archdeaconry of St Albans </v>
      </c>
      <c r="S9256">
        <v>0</v>
      </c>
    </row>
    <row r="9257" spans="1:19" x14ac:dyDescent="0.3">
      <c r="A9257">
        <v>2024</v>
      </c>
      <c r="C9257" t="str">
        <f>IF(GETPIVOTDATA("PS % recovery",Sheet4!$B$5,"Parish Name",K9257)&gt;99.949%,"OK","No")</f>
        <v>OK</v>
      </c>
      <c r="D9257" t="e">
        <f>VLOOKUP(J9257,'Ref2'!C:E,3,0)</f>
        <v>#N/A</v>
      </c>
      <c r="F9257">
        <v>8</v>
      </c>
      <c r="I9257" t="e">
        <f>VLOOKUP(J9257,Ref!L:M,2,0)</f>
        <v>#N/A</v>
      </c>
      <c r="J9257" t="s">
        <v>953</v>
      </c>
      <c r="K9257" t="str">
        <f>VLOOKUP($J9257,Ref!$D:$H,2,0)</f>
        <v xml:space="preserve">Bricket Wood                                 </v>
      </c>
      <c r="L9257" t="str">
        <f>VLOOKUP($J9257,Ref!$D:$H,3,0)</f>
        <v>Bricket Wood</v>
      </c>
      <c r="M9257" t="str">
        <f>VLOOKUP($J9257,Ref!$D:$H,4,0)</f>
        <v>St Albans Deanery</v>
      </c>
      <c r="N9257" t="str">
        <f>VLOOKUP($J9257,Ref!$D:$H,5,0)</f>
        <v xml:space="preserve">Archdeaconry of St Albans </v>
      </c>
      <c r="S9257">
        <v>4782</v>
      </c>
    </row>
    <row r="9258" spans="1:19" x14ac:dyDescent="0.3">
      <c r="A9258">
        <v>2024</v>
      </c>
      <c r="C9258" t="str">
        <f>IF(GETPIVOTDATA("PS % recovery",Sheet4!$B$5,"Parish Name",K9258)&gt;99.949%,"OK","No")</f>
        <v>No</v>
      </c>
      <c r="D9258" t="e">
        <f>VLOOKUP(J9258,'Ref2'!C:E,3,0)</f>
        <v>#N/A</v>
      </c>
      <c r="F9258">
        <v>8</v>
      </c>
      <c r="I9258" t="e">
        <f>VLOOKUP(J9258,Ref!L:M,2,0)</f>
        <v>#N/A</v>
      </c>
      <c r="J9258" t="s">
        <v>824</v>
      </c>
      <c r="K9258" t="str">
        <f>VLOOKUP($J9258,Ref!$D:$H,2,0)</f>
        <v xml:space="preserve">London Colney, St Peter                      </v>
      </c>
      <c r="L9258" t="str">
        <f>VLOOKUP($J9258,Ref!$D:$H,3,0)</f>
        <v>London Colney, St Peter</v>
      </c>
      <c r="M9258" t="str">
        <f>VLOOKUP($J9258,Ref!$D:$H,4,0)</f>
        <v>St Albans Deanery</v>
      </c>
      <c r="N9258" t="str">
        <f>VLOOKUP($J9258,Ref!$D:$H,5,0)</f>
        <v xml:space="preserve">Archdeaconry of St Albans </v>
      </c>
      <c r="S9258">
        <v>4790.6000000000004</v>
      </c>
    </row>
    <row r="9259" spans="1:19" x14ac:dyDescent="0.3">
      <c r="A9259">
        <v>2024</v>
      </c>
      <c r="C9259" t="str">
        <f>IF(GETPIVOTDATA("PS % recovery",Sheet4!$B$5,"Parish Name",K9259)&gt;99.949%,"OK","No")</f>
        <v>OK</v>
      </c>
      <c r="D9259" t="e">
        <f>VLOOKUP(J9259,'Ref2'!C:E,3,0)</f>
        <v>#N/A</v>
      </c>
      <c r="F9259">
        <v>8</v>
      </c>
      <c r="I9259" t="e">
        <f>VLOOKUP(J9259,Ref!L:M,2,0)</f>
        <v>#N/A</v>
      </c>
      <c r="J9259" t="s">
        <v>955</v>
      </c>
      <c r="K9259" t="str">
        <f>VLOOKUP($J9259,Ref!$D:$H,2,0)</f>
        <v xml:space="preserve">Colney Heath, St Mark                        </v>
      </c>
      <c r="L9259" t="str">
        <f>VLOOKUP($J9259,Ref!$D:$H,3,0)</f>
        <v>Colney Heath, St Mark</v>
      </c>
      <c r="M9259" t="str">
        <f>VLOOKUP($J9259,Ref!$D:$H,4,0)</f>
        <v>St Albans Deanery</v>
      </c>
      <c r="N9259" t="str">
        <f>VLOOKUP($J9259,Ref!$D:$H,5,0)</f>
        <v xml:space="preserve">Archdeaconry of St Albans </v>
      </c>
      <c r="S9259">
        <v>6000</v>
      </c>
    </row>
    <row r="9260" spans="1:19" x14ac:dyDescent="0.3">
      <c r="A9260">
        <v>2024</v>
      </c>
      <c r="C9260" t="str">
        <f>IF(GETPIVOTDATA("PS % recovery",Sheet4!$B$5,"Parish Name",K9260)&gt;99.949%,"OK","No")</f>
        <v>OK</v>
      </c>
      <c r="D9260" t="e">
        <f>VLOOKUP(J9260,'Ref2'!C:E,3,0)</f>
        <v>#N/A</v>
      </c>
      <c r="F9260">
        <v>8</v>
      </c>
      <c r="I9260" t="e">
        <f>VLOOKUP(J9260,Ref!L:M,2,0)</f>
        <v>#N/A</v>
      </c>
      <c r="J9260" t="s">
        <v>958</v>
      </c>
      <c r="K9260" t="str">
        <f>VLOOKUP($J9260,Ref!$D:$H,2,0)</f>
        <v xml:space="preserve">Frogmore, Holy Trinity                       </v>
      </c>
      <c r="L9260" t="str">
        <f>VLOOKUP($J9260,Ref!$D:$H,3,0)</f>
        <v>Frogmore, Holy Trinity</v>
      </c>
      <c r="M9260" t="str">
        <f>VLOOKUP($J9260,Ref!$D:$H,4,0)</f>
        <v>St Albans Deanery</v>
      </c>
      <c r="N9260" t="str">
        <f>VLOOKUP($J9260,Ref!$D:$H,5,0)</f>
        <v xml:space="preserve">Archdeaconry of St Albans </v>
      </c>
      <c r="S9260">
        <v>4578</v>
      </c>
    </row>
    <row r="9261" spans="1:19" x14ac:dyDescent="0.3">
      <c r="A9261">
        <v>2024</v>
      </c>
      <c r="C9261" t="str">
        <f>IF(GETPIVOTDATA("PS % recovery",Sheet4!$B$5,"Parish Name",K9261)&gt;99.949%,"OK","No")</f>
        <v>OK</v>
      </c>
      <c r="D9261" t="e">
        <f>VLOOKUP(J9261,'Ref2'!C:E,3,0)</f>
        <v>#N/A</v>
      </c>
      <c r="F9261">
        <v>8</v>
      </c>
      <c r="I9261" t="e">
        <f>VLOOKUP(J9261,Ref!L:M,2,0)</f>
        <v>#N/A</v>
      </c>
      <c r="J9261" t="s">
        <v>960</v>
      </c>
      <c r="K9261" t="str">
        <f>VLOOKUP($J9261,Ref!$D:$H,2,0)</f>
        <v xml:space="preserve">Radlett                                      </v>
      </c>
      <c r="L9261" t="str">
        <f>VLOOKUP($J9261,Ref!$D:$H,3,0)</f>
        <v>Aldenham, Radlett and Shenley Team Ministry</v>
      </c>
      <c r="M9261" t="str">
        <f>VLOOKUP($J9261,Ref!$D:$H,4,0)</f>
        <v>St Albans Deanery</v>
      </c>
      <c r="N9261" t="str">
        <f>VLOOKUP($J9261,Ref!$D:$H,5,0)</f>
        <v xml:space="preserve">Archdeaconry of St Albans </v>
      </c>
      <c r="S9261">
        <v>0</v>
      </c>
    </row>
    <row r="9262" spans="1:19" x14ac:dyDescent="0.3">
      <c r="A9262">
        <v>2024</v>
      </c>
      <c r="C9262" t="str">
        <f>IF(GETPIVOTDATA("PS % recovery",Sheet4!$B$5,"Parish Name",K9262)&gt;99.949%,"OK","No")</f>
        <v>OK</v>
      </c>
      <c r="D9262" t="e">
        <f>VLOOKUP(J9262,'Ref2'!C:E,3,0)</f>
        <v>#N/A</v>
      </c>
      <c r="F9262">
        <v>8</v>
      </c>
      <c r="I9262" t="e">
        <f>VLOOKUP(J9262,Ref!L:M,2,0)</f>
        <v>#N/A</v>
      </c>
      <c r="J9262" t="s">
        <v>935</v>
      </c>
      <c r="K9262" t="str">
        <f>VLOOKUP($J9262,Ref!$D:$H,2,0)</f>
        <v xml:space="preserve">St Albans, Christ Church                     </v>
      </c>
      <c r="L9262" t="str">
        <f>VLOOKUP($J9262,Ref!$D:$H,3,0)</f>
        <v>St Albans, Christ Church</v>
      </c>
      <c r="M9262" t="str">
        <f>VLOOKUP($J9262,Ref!$D:$H,4,0)</f>
        <v>St Albans Deanery</v>
      </c>
      <c r="N9262" t="str">
        <f>VLOOKUP($J9262,Ref!$D:$H,5,0)</f>
        <v xml:space="preserve">Archdeaconry of St Albans </v>
      </c>
      <c r="S9262">
        <v>0</v>
      </c>
    </row>
    <row r="9263" spans="1:19" x14ac:dyDescent="0.3">
      <c r="A9263">
        <v>2024</v>
      </c>
      <c r="C9263" t="str">
        <f>IF(GETPIVOTDATA("PS % recovery",Sheet4!$B$5,"Parish Name",K9263)&gt;99.949%,"OK","No")</f>
        <v>OK</v>
      </c>
      <c r="D9263" t="e">
        <f>VLOOKUP(J9263,'Ref2'!C:E,3,0)</f>
        <v>#N/A</v>
      </c>
      <c r="F9263">
        <v>8</v>
      </c>
      <c r="I9263" t="e">
        <f>VLOOKUP(J9263,Ref!L:M,2,0)</f>
        <v>#N/A</v>
      </c>
      <c r="J9263" t="s">
        <v>939</v>
      </c>
      <c r="K9263" t="str">
        <f>VLOOKUP($J9263,Ref!$D:$H,2,0)</f>
        <v xml:space="preserve">St Albans, St Mary Marshalswick              </v>
      </c>
      <c r="L9263" t="str">
        <f>VLOOKUP($J9263,Ref!$D:$H,3,0)</f>
        <v>St Albans, St Mary Marshalswick</v>
      </c>
      <c r="M9263" t="str">
        <f>VLOOKUP($J9263,Ref!$D:$H,4,0)</f>
        <v>St Albans Deanery</v>
      </c>
      <c r="N9263" t="str">
        <f>VLOOKUP($J9263,Ref!$D:$H,5,0)</f>
        <v xml:space="preserve">Archdeaconry of St Albans </v>
      </c>
      <c r="S9263">
        <v>5338</v>
      </c>
    </row>
    <row r="9264" spans="1:19" x14ac:dyDescent="0.3">
      <c r="A9264">
        <v>2024</v>
      </c>
      <c r="C9264" t="str">
        <f>IF(GETPIVOTDATA("PS % recovery",Sheet4!$B$5,"Parish Name",K9264)&gt;99.949%,"OK","No")</f>
        <v>OK</v>
      </c>
      <c r="D9264" t="e">
        <f>VLOOKUP(J9264,'Ref2'!C:E,3,0)</f>
        <v>#N/A</v>
      </c>
      <c r="F9264">
        <v>8</v>
      </c>
      <c r="I9264" t="e">
        <f>VLOOKUP(J9264,Ref!L:M,2,0)</f>
        <v>#N/A</v>
      </c>
      <c r="J9264" t="s">
        <v>941</v>
      </c>
      <c r="K9264" t="str">
        <f>VLOOKUP($J9264,Ref!$D:$H,2,0)</f>
        <v xml:space="preserve">St Albans, St Michael                        </v>
      </c>
      <c r="L9264" t="str">
        <f>VLOOKUP($J9264,Ref!$D:$H,3,0)</f>
        <v>St Albans, St Michael</v>
      </c>
      <c r="M9264" t="str">
        <f>VLOOKUP($J9264,Ref!$D:$H,4,0)</f>
        <v>St Albans Deanery</v>
      </c>
      <c r="N9264" t="str">
        <f>VLOOKUP($J9264,Ref!$D:$H,5,0)</f>
        <v xml:space="preserve">Archdeaconry of St Albans </v>
      </c>
      <c r="S9264">
        <v>7964</v>
      </c>
    </row>
    <row r="9265" spans="1:19" x14ac:dyDescent="0.3">
      <c r="A9265">
        <v>2024</v>
      </c>
      <c r="C9265" t="str">
        <f>IF(GETPIVOTDATA("PS % recovery",Sheet4!$B$5,"Parish Name",K9265)&gt;99.949%,"OK","No")</f>
        <v>OK</v>
      </c>
      <c r="D9265" t="e">
        <f>VLOOKUP(J9265,'Ref2'!C:E,3,0)</f>
        <v>#N/A</v>
      </c>
      <c r="F9265">
        <v>8</v>
      </c>
      <c r="I9265" t="str">
        <f>VLOOKUP(J9265,Ref!L:M,2,0)</f>
        <v>Yes</v>
      </c>
      <c r="J9265" t="s">
        <v>943</v>
      </c>
      <c r="K9265" t="str">
        <f>VLOOKUP($J9265,Ref!$D:$H,2,0)</f>
        <v xml:space="preserve">St Albans, St Paul                           </v>
      </c>
      <c r="L9265" t="str">
        <f>VLOOKUP($J9265,Ref!$D:$H,3,0)</f>
        <v>St Albans, St Paul</v>
      </c>
      <c r="M9265" t="str">
        <f>VLOOKUP($J9265,Ref!$D:$H,4,0)</f>
        <v>St Albans Deanery</v>
      </c>
      <c r="N9265" t="str">
        <f>VLOOKUP($J9265,Ref!$D:$H,5,0)</f>
        <v xml:space="preserve">Archdeaconry of St Albans </v>
      </c>
      <c r="S9265">
        <v>10000</v>
      </c>
    </row>
    <row r="9266" spans="1:19" x14ac:dyDescent="0.3">
      <c r="A9266">
        <v>2024</v>
      </c>
      <c r="C9266" t="str">
        <f>IF(GETPIVOTDATA("PS % recovery",Sheet4!$B$5,"Parish Name",K9266)&gt;99.949%,"OK","No")</f>
        <v>OK</v>
      </c>
      <c r="D9266" t="e">
        <f>VLOOKUP(J9266,'Ref2'!C:E,3,0)</f>
        <v>#N/A</v>
      </c>
      <c r="F9266">
        <v>8</v>
      </c>
      <c r="I9266" t="e">
        <f>VLOOKUP(J9266,Ref!L:M,2,0)</f>
        <v>#N/A</v>
      </c>
      <c r="J9266" t="s">
        <v>937</v>
      </c>
      <c r="K9266" t="str">
        <f>VLOOKUP($J9266,Ref!$D:$H,2,0)</f>
        <v xml:space="preserve">St Albans, St Luke                           </v>
      </c>
      <c r="L9266" t="str">
        <f>VLOOKUP($J9266,Ref!$D:$H,3,0)</f>
        <v>St Albans, St Luke</v>
      </c>
      <c r="M9266" t="str">
        <f>VLOOKUP($J9266,Ref!$D:$H,4,0)</f>
        <v>St Albans Deanery</v>
      </c>
      <c r="N9266" t="str">
        <f>VLOOKUP($J9266,Ref!$D:$H,5,0)</f>
        <v xml:space="preserve">Archdeaconry of St Albans </v>
      </c>
      <c r="S9266">
        <v>5917</v>
      </c>
    </row>
    <row r="9267" spans="1:19" x14ac:dyDescent="0.3">
      <c r="A9267">
        <v>2024</v>
      </c>
      <c r="C9267" t="str">
        <f>IF(GETPIVOTDATA("PS % recovery",Sheet4!$B$5,"Parish Name",K9267)&gt;99.949%,"OK","No")</f>
        <v>No</v>
      </c>
      <c r="D9267" t="e">
        <f>VLOOKUP(J9267,'Ref2'!C:E,3,0)</f>
        <v>#N/A</v>
      </c>
      <c r="F9267">
        <v>8</v>
      </c>
      <c r="I9267" t="e">
        <f>VLOOKUP(J9267,Ref!L:M,2,0)</f>
        <v>#N/A</v>
      </c>
      <c r="J9267" t="s">
        <v>945</v>
      </c>
      <c r="K9267" t="str">
        <f>VLOOKUP($J9267,Ref!$D:$H,2,0)</f>
        <v xml:space="preserve">St Albans, St Peter                          </v>
      </c>
      <c r="L9267" t="str">
        <f>VLOOKUP($J9267,Ref!$D:$H,3,0)</f>
        <v>St Albans, St Peter</v>
      </c>
      <c r="M9267" t="str">
        <f>VLOOKUP($J9267,Ref!$D:$H,4,0)</f>
        <v>St Albans Deanery</v>
      </c>
      <c r="N9267" t="str">
        <f>VLOOKUP($J9267,Ref!$D:$H,5,0)</f>
        <v xml:space="preserve">Archdeaconry of St Albans </v>
      </c>
      <c r="S9267">
        <v>8542.25</v>
      </c>
    </row>
    <row r="9268" spans="1:19" x14ac:dyDescent="0.3">
      <c r="A9268">
        <v>2024</v>
      </c>
      <c r="C9268" t="str">
        <f>IF(GETPIVOTDATA("PS % recovery",Sheet4!$B$5,"Parish Name",K9268)&gt;99.949%,"OK","No")</f>
        <v>OK</v>
      </c>
      <c r="D9268" t="e">
        <f>VLOOKUP(J9268,'Ref2'!C:E,3,0)</f>
        <v>#N/A</v>
      </c>
      <c r="F9268">
        <v>8</v>
      </c>
      <c r="I9268" t="e">
        <f>VLOOKUP(J9268,Ref!L:M,2,0)</f>
        <v>#N/A</v>
      </c>
      <c r="J9268" t="s">
        <v>947</v>
      </c>
      <c r="K9268" t="str">
        <f>VLOOKUP($J9268,Ref!$D:$H,2,0)</f>
        <v xml:space="preserve">St Albans, St Saviour                        </v>
      </c>
      <c r="L9268" t="str">
        <f>VLOOKUP($J9268,Ref!$D:$H,3,0)</f>
        <v>St Albans, St Saviour</v>
      </c>
      <c r="M9268" t="str">
        <f>VLOOKUP($J9268,Ref!$D:$H,4,0)</f>
        <v>St Albans Deanery</v>
      </c>
      <c r="N9268" t="str">
        <f>VLOOKUP($J9268,Ref!$D:$H,5,0)</f>
        <v xml:space="preserve">Archdeaconry of St Albans </v>
      </c>
      <c r="S9268">
        <v>5950</v>
      </c>
    </row>
    <row r="9269" spans="1:19" x14ac:dyDescent="0.3">
      <c r="A9269">
        <v>2024</v>
      </c>
      <c r="C9269" t="str">
        <f>IF(GETPIVOTDATA("PS % recovery",Sheet4!$B$5,"Parish Name",K9269)&gt;99.949%,"OK","No")</f>
        <v>OK</v>
      </c>
      <c r="D9269" t="e">
        <f>VLOOKUP(J9269,'Ref2'!C:E,3,0)</f>
        <v>#N/A</v>
      </c>
      <c r="F9269">
        <v>8</v>
      </c>
      <c r="I9269" t="e">
        <f>VLOOKUP(J9269,Ref!L:M,2,0)</f>
        <v>#N/A</v>
      </c>
      <c r="J9269" t="s">
        <v>949</v>
      </c>
      <c r="K9269" t="str">
        <f>VLOOKUP($J9269,Ref!$D:$H,2,0)</f>
        <v xml:space="preserve">St Albans, St Stephen                        </v>
      </c>
      <c r="L9269" t="str">
        <f>VLOOKUP($J9269,Ref!$D:$H,3,0)</f>
        <v>St Albans, St Stephen</v>
      </c>
      <c r="M9269" t="str">
        <f>VLOOKUP($J9269,Ref!$D:$H,4,0)</f>
        <v>St Albans Deanery</v>
      </c>
      <c r="N9269" t="str">
        <f>VLOOKUP($J9269,Ref!$D:$H,5,0)</f>
        <v xml:space="preserve">Archdeaconry of St Albans </v>
      </c>
      <c r="S9269">
        <v>6963</v>
      </c>
    </row>
    <row r="9270" spans="1:19" x14ac:dyDescent="0.3">
      <c r="A9270">
        <v>2024</v>
      </c>
      <c r="C9270" t="str">
        <f>IF(GETPIVOTDATA("PS % recovery",Sheet4!$B$5,"Parish Name",K9270)&gt;99.949%,"OK","No")</f>
        <v>No</v>
      </c>
      <c r="D9270" t="e">
        <f>VLOOKUP(J9270,'Ref2'!C:E,3,0)</f>
        <v>#N/A</v>
      </c>
      <c r="F9270">
        <v>8</v>
      </c>
      <c r="I9270" t="e">
        <f>VLOOKUP(J9270,Ref!L:M,2,0)</f>
        <v>#N/A</v>
      </c>
      <c r="J9270" t="s">
        <v>962</v>
      </c>
      <c r="K9270" t="str">
        <f>VLOOKUP($J9270,Ref!$D:$H,2,0)</f>
        <v xml:space="preserve">Shenley                                      </v>
      </c>
      <c r="L9270" t="str">
        <f>VLOOKUP($J9270,Ref!$D:$H,3,0)</f>
        <v>Aldenham, Radlett and Shenley Team Ministry</v>
      </c>
      <c r="M9270" t="str">
        <f>VLOOKUP($J9270,Ref!$D:$H,4,0)</f>
        <v>St Albans Deanery</v>
      </c>
      <c r="N9270" t="str">
        <f>VLOOKUP($J9270,Ref!$D:$H,5,0)</f>
        <v xml:space="preserve">Archdeaconry of St Albans </v>
      </c>
      <c r="S9270">
        <v>0</v>
      </c>
    </row>
    <row r="9271" spans="1:19" x14ac:dyDescent="0.3">
      <c r="A9271">
        <v>2024</v>
      </c>
      <c r="C9271" t="str">
        <f>IF(GETPIVOTDATA("PS % recovery",Sheet4!$B$5,"Parish Name",K9271)&gt;99.949%,"OK","No")</f>
        <v>No</v>
      </c>
      <c r="D9271" t="e">
        <f>VLOOKUP(J9271,'Ref2'!C:E,3,0)</f>
        <v>#N/A</v>
      </c>
      <c r="F9271">
        <v>8</v>
      </c>
      <c r="I9271" t="e">
        <f>VLOOKUP(J9271,Ref!L:M,2,0)</f>
        <v>#N/A</v>
      </c>
      <c r="J9271" t="s">
        <v>1215</v>
      </c>
      <c r="K9271" t="str">
        <f>VLOOKUP($J9271,Ref!$D:$H,2,0)</f>
        <v xml:space="preserve">Knebworth                                    </v>
      </c>
      <c r="L9271" t="str">
        <f>VLOOKUP($J9271,Ref!$D:$H,3,0)</f>
        <v>Knebworth</v>
      </c>
      <c r="M9271" t="str">
        <f>VLOOKUP($J9271,Ref!$D:$H,4,0)</f>
        <v>Stevenage Deanery</v>
      </c>
      <c r="N9271" t="str">
        <f>VLOOKUP($J9271,Ref!$D:$H,5,0)</f>
        <v>Archdeaconry of Hertford</v>
      </c>
      <c r="S9271">
        <v>1000</v>
      </c>
    </row>
    <row r="9272" spans="1:19" x14ac:dyDescent="0.3">
      <c r="A9272">
        <v>2024</v>
      </c>
      <c r="C9272" t="str">
        <f>IF(GETPIVOTDATA("PS % recovery",Sheet4!$B$5,"Parish Name",K9272)&gt;99.949%,"OK","No")</f>
        <v>No</v>
      </c>
      <c r="D9272" t="e">
        <f>VLOOKUP(J9272,'Ref2'!C:E,3,0)</f>
        <v>#N/A</v>
      </c>
      <c r="F9272">
        <v>8</v>
      </c>
      <c r="I9272" t="e">
        <f>VLOOKUP(J9272,Ref!L:M,2,0)</f>
        <v>#N/A</v>
      </c>
      <c r="J9272" t="s">
        <v>1217</v>
      </c>
      <c r="K9272" t="str">
        <f>VLOOKUP($J9272,Ref!$D:$H,2,0)</f>
        <v xml:space="preserve">Oak Church Stevenage                         </v>
      </c>
      <c r="L9272" t="str">
        <f>VLOOKUP($J9272,Ref!$D:$H,3,0)</f>
        <v>Oak Church (extra parochial) (Bishop's Mission Order)</v>
      </c>
      <c r="M9272" t="str">
        <f>VLOOKUP($J9272,Ref!$D:$H,4,0)</f>
        <v>Stevenage Deanery</v>
      </c>
      <c r="N9272" t="str">
        <f>VLOOKUP($J9272,Ref!$D:$H,5,0)</f>
        <v>Archdeaconry of Hertford</v>
      </c>
      <c r="S9272">
        <v>0</v>
      </c>
    </row>
    <row r="9273" spans="1:19" x14ac:dyDescent="0.3">
      <c r="A9273">
        <v>2024</v>
      </c>
      <c r="C9273" t="str">
        <f>IF(GETPIVOTDATA("PS % recovery",Sheet4!$B$5,"Parish Name",K9273)&gt;99.949%,"OK","No")</f>
        <v>OK</v>
      </c>
      <c r="D9273" t="e">
        <f>VLOOKUP(J9273,'Ref2'!C:E,3,0)</f>
        <v>#N/A</v>
      </c>
      <c r="F9273">
        <v>8</v>
      </c>
      <c r="I9273" t="e">
        <f>VLOOKUP(J9273,Ref!L:M,2,0)</f>
        <v>#N/A</v>
      </c>
      <c r="J9273" t="s">
        <v>1221</v>
      </c>
      <c r="K9273" t="str">
        <f>VLOOKUP($J9273,Ref!$D:$H,2,0)</f>
        <v xml:space="preserve">Stevenage, Holy Trinity                      </v>
      </c>
      <c r="L9273" t="str">
        <f>VLOOKUP($J9273,Ref!$D:$H,3,0)</f>
        <v>Stevenage, Holy Trinity</v>
      </c>
      <c r="M9273" t="str">
        <f>VLOOKUP($J9273,Ref!$D:$H,4,0)</f>
        <v>Stevenage Deanery</v>
      </c>
      <c r="N9273" t="str">
        <f>VLOOKUP($J9273,Ref!$D:$H,5,0)</f>
        <v>Archdeaconry of Hertford</v>
      </c>
      <c r="S9273">
        <v>3910</v>
      </c>
    </row>
    <row r="9274" spans="1:19" x14ac:dyDescent="0.3">
      <c r="A9274">
        <v>2024</v>
      </c>
      <c r="C9274" t="str">
        <f>IF(GETPIVOTDATA("PS % recovery",Sheet4!$B$5,"Parish Name",K9274)&gt;99.949%,"OK","No")</f>
        <v>OK</v>
      </c>
      <c r="D9274" t="e">
        <f>VLOOKUP(J9274,'Ref2'!C:E,3,0)</f>
        <v>#N/A</v>
      </c>
      <c r="F9274">
        <v>8</v>
      </c>
      <c r="I9274" t="e">
        <f>VLOOKUP(J9274,Ref!L:M,2,0)</f>
        <v>#N/A</v>
      </c>
      <c r="J9274" t="s">
        <v>1219</v>
      </c>
      <c r="K9274" t="str">
        <f>VLOOKUP($J9274,Ref!$D:$H,2,0)</f>
        <v xml:space="preserve">Stevenage, All Saints, Pin Green             </v>
      </c>
      <c r="L9274" t="str">
        <f>VLOOKUP($J9274,Ref!$D:$H,3,0)</f>
        <v>Stevenage, All Saints, Pin Green</v>
      </c>
      <c r="M9274" t="str">
        <f>VLOOKUP($J9274,Ref!$D:$H,4,0)</f>
        <v>Stevenage Deanery</v>
      </c>
      <c r="N9274" t="str">
        <f>VLOOKUP($J9274,Ref!$D:$H,5,0)</f>
        <v>Archdeaconry of Hertford</v>
      </c>
      <c r="S9274">
        <v>3883.08</v>
      </c>
    </row>
    <row r="9275" spans="1:19" x14ac:dyDescent="0.3">
      <c r="A9275">
        <v>2024</v>
      </c>
      <c r="C9275" t="str">
        <f>IF(GETPIVOTDATA("PS % recovery",Sheet4!$B$5,"Parish Name",K9275)&gt;99.949%,"OK","No")</f>
        <v>No</v>
      </c>
      <c r="D9275" t="e">
        <f>VLOOKUP(J9275,'Ref2'!C:E,3,0)</f>
        <v>#N/A</v>
      </c>
      <c r="F9275">
        <v>8</v>
      </c>
      <c r="I9275" t="e">
        <f>VLOOKUP(J9275,Ref!L:M,2,0)</f>
        <v>#N/A</v>
      </c>
      <c r="J9275" t="s">
        <v>1223</v>
      </c>
      <c r="K9275" t="str">
        <f>VLOOKUP($J9275,Ref!$D:$H,2,0)</f>
        <v xml:space="preserve">Stevenage, St Andrew and St George           </v>
      </c>
      <c r="L9275" t="str">
        <f>VLOOKUP($J9275,Ref!$D:$H,3,0)</f>
        <v>Stevenage, St Andrew and St George</v>
      </c>
      <c r="M9275" t="str">
        <f>VLOOKUP($J9275,Ref!$D:$H,4,0)</f>
        <v>Stevenage Deanery</v>
      </c>
      <c r="N9275" t="str">
        <f>VLOOKUP($J9275,Ref!$D:$H,5,0)</f>
        <v>Archdeaconry of Hertford</v>
      </c>
      <c r="S9275">
        <v>1500</v>
      </c>
    </row>
    <row r="9276" spans="1:19" x14ac:dyDescent="0.3">
      <c r="A9276">
        <v>2024</v>
      </c>
      <c r="C9276" t="str">
        <f>IF(GETPIVOTDATA("PS % recovery",Sheet4!$B$5,"Parish Name",K9276)&gt;99.949%,"OK","No")</f>
        <v>OK</v>
      </c>
      <c r="D9276" t="e">
        <f>VLOOKUP(J9276,'Ref2'!C:E,3,0)</f>
        <v>#N/A</v>
      </c>
      <c r="F9276">
        <v>8</v>
      </c>
      <c r="I9276" t="e">
        <f>VLOOKUP(J9276,Ref!L:M,2,0)</f>
        <v>#N/A</v>
      </c>
      <c r="J9276" t="s">
        <v>1225</v>
      </c>
      <c r="K9276" t="str">
        <f>VLOOKUP($J9276,Ref!$D:$H,2,0)</f>
        <v xml:space="preserve">Stevenage, St Hugh and St John, Chells (LEP) </v>
      </c>
      <c r="L9276" t="str">
        <f>VLOOKUP($J9276,Ref!$D:$H,3,0)</f>
        <v>Stevenage, St Hugh and St John, Chells</v>
      </c>
      <c r="M9276" t="str">
        <f>VLOOKUP($J9276,Ref!$D:$H,4,0)</f>
        <v>Stevenage Deanery</v>
      </c>
      <c r="N9276" t="str">
        <f>VLOOKUP($J9276,Ref!$D:$H,5,0)</f>
        <v>Archdeaconry of Hertford</v>
      </c>
      <c r="S9276">
        <v>4323.3</v>
      </c>
    </row>
    <row r="9277" spans="1:19" x14ac:dyDescent="0.3">
      <c r="A9277">
        <v>2024</v>
      </c>
      <c r="C9277" t="str">
        <f>IF(GETPIVOTDATA("PS % recovery",Sheet4!$B$5,"Parish Name",K9277)&gt;99.949%,"OK","No")</f>
        <v>No</v>
      </c>
      <c r="D9277" t="e">
        <f>VLOOKUP(J9277,'Ref2'!C:E,3,0)</f>
        <v>#N/A</v>
      </c>
      <c r="F9277">
        <v>8</v>
      </c>
      <c r="I9277" t="e">
        <f>VLOOKUP(J9277,Ref!L:M,2,0)</f>
        <v>#N/A</v>
      </c>
      <c r="J9277" t="s">
        <v>1213</v>
      </c>
      <c r="K9277" t="str">
        <f>VLOOKUP($J9277,Ref!$D:$H,2,0)</f>
        <v xml:space="preserve">Stevenage, St Mary, Shephall                 </v>
      </c>
      <c r="L9277" t="str">
        <f>VLOOKUP($J9277,Ref!$D:$H,3,0)</f>
        <v>Stevenage, St Mary, Shephall</v>
      </c>
      <c r="M9277" t="str">
        <f>VLOOKUP($J9277,Ref!$D:$H,4,0)</f>
        <v>Stevenage Deanery</v>
      </c>
      <c r="N9277" t="str">
        <f>VLOOKUP($J9277,Ref!$D:$H,5,0)</f>
        <v>Archdeaconry of Hertford</v>
      </c>
      <c r="S9277">
        <v>1850</v>
      </c>
    </row>
    <row r="9278" spans="1:19" x14ac:dyDescent="0.3">
      <c r="A9278">
        <v>2024</v>
      </c>
      <c r="C9278" t="str">
        <f>IF(GETPIVOTDATA("PS % recovery",Sheet4!$B$5,"Parish Name",K9278)&gt;99.949%,"OK","No")</f>
        <v>No</v>
      </c>
      <c r="D9278" t="str">
        <f>VLOOKUP(J9278,'Ref2'!C:E,3,0)</f>
        <v>LLF</v>
      </c>
      <c r="F9278">
        <v>8</v>
      </c>
      <c r="I9278" t="e">
        <f>VLOOKUP(J9278,Ref!L:M,2,0)</f>
        <v>#N/A</v>
      </c>
      <c r="J9278" t="s">
        <v>1227</v>
      </c>
      <c r="K9278" t="str">
        <f>VLOOKUP($J9278,Ref!$D:$H,2,0)</f>
        <v xml:space="preserve">Stevenage, St Nicholas                       </v>
      </c>
      <c r="L9278" t="str">
        <f>VLOOKUP($J9278,Ref!$D:$H,3,0)</f>
        <v>Stevenage, St Nicholas and Graveley</v>
      </c>
      <c r="M9278" t="str">
        <f>VLOOKUP($J9278,Ref!$D:$H,4,0)</f>
        <v>Stevenage Deanery</v>
      </c>
      <c r="N9278" t="str">
        <f>VLOOKUP($J9278,Ref!$D:$H,5,0)</f>
        <v>Archdeaconry of Hertford</v>
      </c>
      <c r="S9278">
        <v>0</v>
      </c>
    </row>
    <row r="9279" spans="1:19" x14ac:dyDescent="0.3">
      <c r="A9279">
        <v>2024</v>
      </c>
      <c r="C9279" t="str">
        <f>IF(GETPIVOTDATA("PS % recovery",Sheet4!$B$5,"Parish Name",K9279)&gt;99.949%,"OK","No")</f>
        <v>OK</v>
      </c>
      <c r="D9279" t="e">
        <f>VLOOKUP(J9279,'Ref2'!C:E,3,0)</f>
        <v>#N/A</v>
      </c>
      <c r="F9279">
        <v>8</v>
      </c>
      <c r="I9279" t="str">
        <f>VLOOKUP(J9279,Ref!L:M,2,0)</f>
        <v>Yes</v>
      </c>
      <c r="J9279" t="s">
        <v>1229</v>
      </c>
      <c r="K9279" t="str">
        <f>VLOOKUP($J9279,Ref!$D:$H,2,0)</f>
        <v xml:space="preserve">Stevenage, St Peter, Broadwater              </v>
      </c>
      <c r="L9279" t="str">
        <f>VLOOKUP($J9279,Ref!$D:$H,3,0)</f>
        <v>Stevenage, St Peter, Broadwater</v>
      </c>
      <c r="M9279" t="str">
        <f>VLOOKUP($J9279,Ref!$D:$H,4,0)</f>
        <v>Stevenage Deanery</v>
      </c>
      <c r="N9279" t="str">
        <f>VLOOKUP($J9279,Ref!$D:$H,5,0)</f>
        <v>Archdeaconry of Hertford</v>
      </c>
      <c r="S9279">
        <v>4871</v>
      </c>
    </row>
    <row r="9280" spans="1:19" x14ac:dyDescent="0.3">
      <c r="A9280">
        <v>2024</v>
      </c>
      <c r="C9280" t="str">
        <f>IF(GETPIVOTDATA("PS % recovery",Sheet4!$B$5,"Parish Name",K9280)&gt;99.949%,"OK","No")</f>
        <v>OK</v>
      </c>
      <c r="D9280" t="e">
        <f>VLOOKUP(J9280,'Ref2'!C:E,3,0)</f>
        <v>#N/A</v>
      </c>
      <c r="F9280">
        <v>8</v>
      </c>
      <c r="I9280" t="e">
        <f>VLOOKUP(J9280,Ref!L:M,2,0)</f>
        <v>#N/A</v>
      </c>
      <c r="J9280" t="s">
        <v>964</v>
      </c>
      <c r="K9280" t="str">
        <f>VLOOKUP($J9280,Ref!$D:$H,2,0)</f>
        <v xml:space="preserve">Abbots Langley                               </v>
      </c>
      <c r="L9280" t="str">
        <f>VLOOKUP($J9280,Ref!$D:$H,3,0)</f>
        <v>Abbots Langley</v>
      </c>
      <c r="M9280" t="str">
        <f>VLOOKUP($J9280,Ref!$D:$H,4,0)</f>
        <v>Watford Deanery</v>
      </c>
      <c r="N9280" t="str">
        <f>VLOOKUP($J9280,Ref!$D:$H,5,0)</f>
        <v xml:space="preserve">Archdeaconry of St Albans </v>
      </c>
      <c r="S9280">
        <v>7500</v>
      </c>
    </row>
    <row r="9281" spans="1:19" x14ac:dyDescent="0.3">
      <c r="A9281">
        <v>2024</v>
      </c>
      <c r="C9281" t="str">
        <f>IF(GETPIVOTDATA("PS % recovery",Sheet4!$B$5,"Parish Name",K9281)&gt;99.949%,"OK","No")</f>
        <v>OK</v>
      </c>
      <c r="D9281" t="e">
        <f>VLOOKUP(J9281,'Ref2'!C:E,3,0)</f>
        <v>#N/A</v>
      </c>
      <c r="F9281">
        <v>8</v>
      </c>
      <c r="I9281" t="e">
        <f>VLOOKUP(J9281,Ref!L:M,2,0)</f>
        <v>#N/A</v>
      </c>
      <c r="J9281" t="s">
        <v>987</v>
      </c>
      <c r="K9281" t="str">
        <f>VLOOKUP($J9281,Ref!$D:$H,2,0)</f>
        <v xml:space="preserve">Bushey                                       </v>
      </c>
      <c r="L9281" t="str">
        <f>VLOOKUP($J9281,Ref!$D:$H,3,0)</f>
        <v>Bushey</v>
      </c>
      <c r="M9281" t="str">
        <f>VLOOKUP($J9281,Ref!$D:$H,4,0)</f>
        <v>Watford Deanery</v>
      </c>
      <c r="N9281" t="str">
        <f>VLOOKUP($J9281,Ref!$D:$H,5,0)</f>
        <v xml:space="preserve">Archdeaconry of St Albans </v>
      </c>
      <c r="S9281">
        <v>11000</v>
      </c>
    </row>
    <row r="9282" spans="1:19" x14ac:dyDescent="0.3">
      <c r="A9282">
        <v>2024</v>
      </c>
      <c r="C9282" t="str">
        <f>IF(GETPIVOTDATA("PS % recovery",Sheet4!$B$5,"Parish Name",K9282)&gt;99.949%,"OK","No")</f>
        <v>No</v>
      </c>
      <c r="D9282" t="e">
        <f>VLOOKUP(J9282,'Ref2'!C:E,3,0)</f>
        <v>#N/A</v>
      </c>
      <c r="F9282">
        <v>8</v>
      </c>
      <c r="I9282" t="e">
        <f>VLOOKUP(J9282,Ref!L:M,2,0)</f>
        <v>#N/A</v>
      </c>
      <c r="J9282" t="s">
        <v>989</v>
      </c>
      <c r="K9282" t="str">
        <f>VLOOKUP($J9282,Ref!$D:$H,2,0)</f>
        <v xml:space="preserve">Bushey Heath, St Peter                       </v>
      </c>
      <c r="L9282" t="str">
        <f>VLOOKUP($J9282,Ref!$D:$H,3,0)</f>
        <v>Bushey Heath, St Peter</v>
      </c>
      <c r="M9282" t="str">
        <f>VLOOKUP($J9282,Ref!$D:$H,4,0)</f>
        <v>Watford Deanery</v>
      </c>
      <c r="N9282" t="str">
        <f>VLOOKUP($J9282,Ref!$D:$H,5,0)</f>
        <v xml:space="preserve">Archdeaconry of St Albans </v>
      </c>
      <c r="S9282">
        <v>2500</v>
      </c>
    </row>
    <row r="9283" spans="1:19" x14ac:dyDescent="0.3">
      <c r="A9283">
        <v>2024</v>
      </c>
      <c r="C9283" t="str">
        <f>IF(GETPIVOTDATA("PS % recovery",Sheet4!$B$5,"Parish Name",K9283)&gt;99.949%,"OK","No")</f>
        <v>OK</v>
      </c>
      <c r="D9283" t="e">
        <f>VLOOKUP(J9283,'Ref2'!C:E,3,0)</f>
        <v>#N/A</v>
      </c>
      <c r="F9283">
        <v>8</v>
      </c>
      <c r="I9283" t="e">
        <f>VLOOKUP(J9283,Ref!L:M,2,0)</f>
        <v>#N/A</v>
      </c>
      <c r="J9283" t="s">
        <v>966</v>
      </c>
      <c r="K9283" t="str">
        <f>VLOOKUP($J9283,Ref!$D:$H,2,0)</f>
        <v xml:space="preserve">Langleybury, St Paul                         </v>
      </c>
      <c r="L9283" t="str">
        <f>VLOOKUP($J9283,Ref!$D:$H,3,0)</f>
        <v>Langleybury, St Paul</v>
      </c>
      <c r="M9283" t="str">
        <f>VLOOKUP($J9283,Ref!$D:$H,4,0)</f>
        <v>Watford Deanery</v>
      </c>
      <c r="N9283" t="str">
        <f>VLOOKUP($J9283,Ref!$D:$H,5,0)</f>
        <v xml:space="preserve">Archdeaconry of St Albans </v>
      </c>
      <c r="S9283">
        <v>3088</v>
      </c>
    </row>
    <row r="9284" spans="1:19" x14ac:dyDescent="0.3">
      <c r="A9284">
        <v>2024</v>
      </c>
      <c r="C9284" t="str">
        <f>IF(GETPIVOTDATA("PS % recovery",Sheet4!$B$5,"Parish Name",K9284)&gt;99.949%,"OK","No")</f>
        <v>No</v>
      </c>
      <c r="D9284" t="e">
        <f>VLOOKUP(J9284,'Ref2'!C:E,3,0)</f>
        <v>#N/A</v>
      </c>
      <c r="F9284">
        <v>8</v>
      </c>
      <c r="I9284" t="e">
        <f>VLOOKUP(J9284,Ref!L:M,2,0)</f>
        <v>#N/A</v>
      </c>
      <c r="J9284" t="s">
        <v>968</v>
      </c>
      <c r="K9284" t="str">
        <f>VLOOKUP($J9284,Ref!$D:$H,2,0)</f>
        <v xml:space="preserve">Leavesden, All Saints                        </v>
      </c>
      <c r="L9284" t="str">
        <f>VLOOKUP($J9284,Ref!$D:$H,3,0)</f>
        <v>Leavesden, All Saints</v>
      </c>
      <c r="M9284" t="str">
        <f>VLOOKUP($J9284,Ref!$D:$H,4,0)</f>
        <v>Watford Deanery</v>
      </c>
      <c r="N9284" t="str">
        <f>VLOOKUP($J9284,Ref!$D:$H,5,0)</f>
        <v xml:space="preserve">Archdeaconry of St Albans </v>
      </c>
      <c r="S9284">
        <v>1500</v>
      </c>
    </row>
    <row r="9285" spans="1:19" x14ac:dyDescent="0.3">
      <c r="A9285">
        <v>2024</v>
      </c>
      <c r="C9285" t="str">
        <f>IF(GETPIVOTDATA("PS % recovery",Sheet4!$B$5,"Parish Name",K9285)&gt;99.949%,"OK","No")</f>
        <v>OK</v>
      </c>
      <c r="D9285" t="e">
        <f>VLOOKUP(J9285,'Ref2'!C:E,3,0)</f>
        <v>#N/A</v>
      </c>
      <c r="F9285">
        <v>8</v>
      </c>
      <c r="I9285" t="e">
        <f>VLOOKUP(J9285,Ref!L:M,2,0)</f>
        <v>#N/A</v>
      </c>
      <c r="J9285" t="s">
        <v>970</v>
      </c>
      <c r="K9285" t="str">
        <f>VLOOKUP($J9285,Ref!$D:$H,2,0)</f>
        <v xml:space="preserve">Oxhey, All Saints                            </v>
      </c>
      <c r="L9285" t="str">
        <f>VLOOKUP($J9285,Ref!$D:$H,3,0)</f>
        <v>South Oxhey and Carpenders Park</v>
      </c>
      <c r="M9285" t="str">
        <f>VLOOKUP($J9285,Ref!$D:$H,4,0)</f>
        <v>Watford Deanery</v>
      </c>
      <c r="N9285" t="str">
        <f>VLOOKUP($J9285,Ref!$D:$H,5,0)</f>
        <v xml:space="preserve">Archdeaconry of St Albans </v>
      </c>
      <c r="S9285">
        <v>7161</v>
      </c>
    </row>
    <row r="9286" spans="1:19" x14ac:dyDescent="0.3">
      <c r="A9286">
        <v>2024</v>
      </c>
      <c r="C9286" t="str">
        <f>IF(GETPIVOTDATA("PS % recovery",Sheet4!$B$5,"Parish Name",K9286)&gt;99.949%,"OK","No")</f>
        <v>OK</v>
      </c>
      <c r="D9286" t="e">
        <f>VLOOKUP(J9286,'Ref2'!C:E,3,0)</f>
        <v>#N/A</v>
      </c>
      <c r="F9286">
        <v>8</v>
      </c>
      <c r="I9286" t="e">
        <f>VLOOKUP(J9286,Ref!L:M,2,0)</f>
        <v>#N/A</v>
      </c>
      <c r="J9286" t="s">
        <v>972</v>
      </c>
      <c r="K9286" t="str">
        <f>VLOOKUP($J9286,Ref!$D:$H,2,0)</f>
        <v xml:space="preserve">Oxhey, St Matthew                            </v>
      </c>
      <c r="L9286" t="str">
        <f>VLOOKUP($J9286,Ref!$D:$H,3,0)</f>
        <v>Oxhey, St Matthew</v>
      </c>
      <c r="M9286" t="str">
        <f>VLOOKUP($J9286,Ref!$D:$H,4,0)</f>
        <v>Watford Deanery</v>
      </c>
      <c r="N9286" t="str">
        <f>VLOOKUP($J9286,Ref!$D:$H,5,0)</f>
        <v xml:space="preserve">Archdeaconry of St Albans </v>
      </c>
      <c r="S9286">
        <v>3988</v>
      </c>
    </row>
    <row r="9287" spans="1:19" x14ac:dyDescent="0.3">
      <c r="A9287">
        <v>2024</v>
      </c>
      <c r="C9287" t="str">
        <f>IF(GETPIVOTDATA("PS % recovery",Sheet4!$B$5,"Parish Name",K9287)&gt;99.949%,"OK","No")</f>
        <v>No</v>
      </c>
      <c r="D9287" t="e">
        <f>VLOOKUP(J9287,'Ref2'!C:E,3,0)</f>
        <v>#N/A</v>
      </c>
      <c r="F9287">
        <v>8</v>
      </c>
      <c r="I9287" t="str">
        <f>VLOOKUP(J9287,Ref!L:M,2,0)</f>
        <v>Yes</v>
      </c>
      <c r="J9287" t="s">
        <v>974</v>
      </c>
      <c r="K9287" t="str">
        <f>VLOOKUP($J9287,Ref!$D:$H,2,0)</f>
        <v xml:space="preserve">Watford, Christ Church                       </v>
      </c>
      <c r="L9287" t="str">
        <f>VLOOKUP($J9287,Ref!$D:$H,3,0)</f>
        <v>Watford, Christ Church</v>
      </c>
      <c r="M9287" t="str">
        <f>VLOOKUP($J9287,Ref!$D:$H,4,0)</f>
        <v>Watford Deanery</v>
      </c>
      <c r="N9287" t="str">
        <f>VLOOKUP($J9287,Ref!$D:$H,5,0)</f>
        <v xml:space="preserve">Archdeaconry of St Albans </v>
      </c>
      <c r="S9287">
        <v>8308.25</v>
      </c>
    </row>
    <row r="9288" spans="1:19" x14ac:dyDescent="0.3">
      <c r="A9288">
        <v>2024</v>
      </c>
      <c r="C9288" t="str">
        <f>IF(GETPIVOTDATA("PS % recovery",Sheet4!$B$5,"Parish Name",K9288)&gt;99.949%,"OK","No")</f>
        <v>OK</v>
      </c>
      <c r="D9288" t="e">
        <f>VLOOKUP(J9288,'Ref2'!C:E,3,0)</f>
        <v>#N/A</v>
      </c>
      <c r="F9288">
        <v>8</v>
      </c>
      <c r="I9288" t="e">
        <f>VLOOKUP(J9288,Ref!L:M,2,0)</f>
        <v>#N/A</v>
      </c>
      <c r="J9288" t="s">
        <v>976</v>
      </c>
      <c r="K9288" t="str">
        <f>VLOOKUP($J9288,Ref!$D:$H,2,0)</f>
        <v xml:space="preserve">Watford, St Andrew (LEP)                     </v>
      </c>
      <c r="L9288" t="str">
        <f>VLOOKUP($J9288,Ref!$D:$H,3,0)</f>
        <v>Watford, St Andrew</v>
      </c>
      <c r="M9288" t="str">
        <f>VLOOKUP($J9288,Ref!$D:$H,4,0)</f>
        <v>Watford Deanery</v>
      </c>
      <c r="N9288" t="str">
        <f>VLOOKUP($J9288,Ref!$D:$H,5,0)</f>
        <v xml:space="preserve">Archdeaconry of St Albans </v>
      </c>
      <c r="S9288">
        <v>2680</v>
      </c>
    </row>
    <row r="9289" spans="1:19" x14ac:dyDescent="0.3">
      <c r="A9289">
        <v>2024</v>
      </c>
      <c r="C9289" t="str">
        <f>IF(GETPIVOTDATA("PS % recovery",Sheet4!$B$5,"Parish Name",K9289)&gt;99.949%,"OK","No")</f>
        <v>No</v>
      </c>
      <c r="D9289" t="e">
        <f>VLOOKUP(J9289,'Ref2'!C:E,3,0)</f>
        <v>#N/A</v>
      </c>
      <c r="F9289">
        <v>8</v>
      </c>
      <c r="I9289" t="str">
        <f>VLOOKUP(J9289,Ref!L:M,2,0)</f>
        <v>Yes</v>
      </c>
      <c r="J9289" t="s">
        <v>825</v>
      </c>
      <c r="K9289" t="str">
        <f>VLOOKUP($J9289,Ref!$D:$H,2,0)</f>
        <v xml:space="preserve">Watford, St John                             </v>
      </c>
      <c r="L9289" t="str">
        <f>VLOOKUP($J9289,Ref!$D:$H,3,0)</f>
        <v>Watford, St John</v>
      </c>
      <c r="M9289" t="str">
        <f>VLOOKUP($J9289,Ref!$D:$H,4,0)</f>
        <v>Watford Deanery</v>
      </c>
      <c r="N9289" t="str">
        <f>VLOOKUP($J9289,Ref!$D:$H,5,0)</f>
        <v xml:space="preserve">Archdeaconry of St Albans </v>
      </c>
      <c r="S9289">
        <v>3034.16</v>
      </c>
    </row>
    <row r="9290" spans="1:19" x14ac:dyDescent="0.3">
      <c r="A9290">
        <v>2024</v>
      </c>
      <c r="C9290" t="str">
        <f>IF(GETPIVOTDATA("PS % recovery",Sheet4!$B$5,"Parish Name",K9290)&gt;99.949%,"OK","No")</f>
        <v>OK</v>
      </c>
      <c r="D9290" t="e">
        <f>VLOOKUP(J9290,'Ref2'!C:E,3,0)</f>
        <v>#N/A</v>
      </c>
      <c r="F9290">
        <v>8</v>
      </c>
      <c r="I9290" t="e">
        <f>VLOOKUP(J9290,Ref!L:M,2,0)</f>
        <v>#N/A</v>
      </c>
      <c r="J9290" t="s">
        <v>979</v>
      </c>
      <c r="K9290" t="str">
        <f>VLOOKUP($J9290,Ref!$D:$H,2,0)</f>
        <v xml:space="preserve">Watford, St Luke                             </v>
      </c>
      <c r="L9290" t="str">
        <f>VLOOKUP($J9290,Ref!$D:$H,3,0)</f>
        <v>Watford, St Luke</v>
      </c>
      <c r="M9290" t="str">
        <f>VLOOKUP($J9290,Ref!$D:$H,4,0)</f>
        <v>Watford Deanery</v>
      </c>
      <c r="N9290" t="str">
        <f>VLOOKUP($J9290,Ref!$D:$H,5,0)</f>
        <v xml:space="preserve">Archdeaconry of St Albans </v>
      </c>
      <c r="S9290">
        <v>10296</v>
      </c>
    </row>
    <row r="9291" spans="1:19" x14ac:dyDescent="0.3">
      <c r="A9291">
        <v>2024</v>
      </c>
      <c r="C9291" t="str">
        <f>IF(GETPIVOTDATA("PS % recovery",Sheet4!$B$5,"Parish Name",K9291)&gt;99.949%,"OK","No")</f>
        <v>OK</v>
      </c>
      <c r="D9291" t="e">
        <f>VLOOKUP(J9291,'Ref2'!C:E,3,0)</f>
        <v>#N/A</v>
      </c>
      <c r="F9291">
        <v>8</v>
      </c>
      <c r="I9291" t="e">
        <f>VLOOKUP(J9291,Ref!L:M,2,0)</f>
        <v>#N/A</v>
      </c>
      <c r="J9291" t="s">
        <v>981</v>
      </c>
      <c r="K9291" t="str">
        <f>VLOOKUP($J9291,Ref!$D:$H,2,0)</f>
        <v xml:space="preserve">Watford                                      </v>
      </c>
      <c r="L9291" t="str">
        <f>VLOOKUP($J9291,Ref!$D:$H,3,0)</f>
        <v>Watford</v>
      </c>
      <c r="M9291" t="str">
        <f>VLOOKUP($J9291,Ref!$D:$H,4,0)</f>
        <v>Watford Deanery</v>
      </c>
      <c r="N9291" t="str">
        <f>VLOOKUP($J9291,Ref!$D:$H,5,0)</f>
        <v xml:space="preserve">Archdeaconry of St Albans </v>
      </c>
      <c r="S9291">
        <v>-1393.05</v>
      </c>
    </row>
    <row r="9292" spans="1:19" x14ac:dyDescent="0.3">
      <c r="A9292">
        <v>2024</v>
      </c>
      <c r="C9292" t="str">
        <f>IF(GETPIVOTDATA("PS % recovery",Sheet4!$B$5,"Parish Name",K9292)&gt;99.949%,"OK","No")</f>
        <v>OK</v>
      </c>
      <c r="D9292" t="e">
        <f>VLOOKUP(J9292,'Ref2'!C:E,3,0)</f>
        <v>#N/A</v>
      </c>
      <c r="F9292">
        <v>8</v>
      </c>
      <c r="I9292" t="e">
        <f>VLOOKUP(J9292,Ref!L:M,2,0)</f>
        <v>#N/A</v>
      </c>
      <c r="J9292" t="s">
        <v>983</v>
      </c>
      <c r="K9292" t="str">
        <f>VLOOKUP($J9292,Ref!$D:$H,2,0)</f>
        <v xml:space="preserve">Watford, St Michael and All Angels (LEP)     </v>
      </c>
      <c r="L9292" t="str">
        <f>VLOOKUP($J9292,Ref!$D:$H,3,0)</f>
        <v>Watford, St Michael</v>
      </c>
      <c r="M9292" t="str">
        <f>VLOOKUP($J9292,Ref!$D:$H,4,0)</f>
        <v>Watford Deanery</v>
      </c>
      <c r="N9292" t="str">
        <f>VLOOKUP($J9292,Ref!$D:$H,5,0)</f>
        <v xml:space="preserve">Archdeaconry of St Albans </v>
      </c>
      <c r="S9292">
        <v>4407</v>
      </c>
    </row>
    <row r="9293" spans="1:19" x14ac:dyDescent="0.3">
      <c r="A9293">
        <v>2024</v>
      </c>
      <c r="C9293" t="str">
        <f>IF(GETPIVOTDATA("PS % recovery",Sheet4!$B$5,"Parish Name",K9293)&gt;99.949%,"OK","No")</f>
        <v>No</v>
      </c>
      <c r="D9293" t="e">
        <f>VLOOKUP(J9293,'Ref2'!C:E,3,0)</f>
        <v>#N/A</v>
      </c>
      <c r="F9293">
        <v>8</v>
      </c>
      <c r="I9293" t="str">
        <f>VLOOKUP(J9293,Ref!L:M,2,0)</f>
        <v>Yes</v>
      </c>
      <c r="J9293" t="s">
        <v>985</v>
      </c>
      <c r="K9293" t="str">
        <f>VLOOKUP($J9293,Ref!$D:$H,2,0)</f>
        <v xml:space="preserve">Watford, St Peter                            </v>
      </c>
      <c r="L9293" t="str">
        <f>VLOOKUP($J9293,Ref!$D:$H,3,0)</f>
        <v>Watford, St Peter</v>
      </c>
      <c r="M9293" t="str">
        <f>VLOOKUP($J9293,Ref!$D:$H,4,0)</f>
        <v>Watford Deanery</v>
      </c>
      <c r="N9293" t="str">
        <f>VLOOKUP($J9293,Ref!$D:$H,5,0)</f>
        <v xml:space="preserve">Archdeaconry of St Albans </v>
      </c>
      <c r="S9293">
        <v>2000</v>
      </c>
    </row>
    <row r="9294" spans="1:19" x14ac:dyDescent="0.3">
      <c r="A9294">
        <v>2024</v>
      </c>
      <c r="C9294" t="str">
        <f>IF(GETPIVOTDATA("PS % recovery",Sheet4!$B$5,"Parish Name",K9294)&gt;99.949%,"OK","No")</f>
        <v>No</v>
      </c>
      <c r="D9294" t="e">
        <f>VLOOKUP(J9294,'Ref2'!C:E,3,0)</f>
        <v>#N/A</v>
      </c>
      <c r="F9294">
        <v>8</v>
      </c>
      <c r="I9294" t="e">
        <f>VLOOKUP(J9294,Ref!L:M,2,0)</f>
        <v>#N/A</v>
      </c>
      <c r="J9294" t="s">
        <v>826</v>
      </c>
      <c r="K9294" t="str">
        <f>VLOOKUP($J9294,Ref!$D:$H,2,0)</f>
        <v xml:space="preserve">Ayot St Lawrence                             </v>
      </c>
      <c r="L9294" t="str">
        <f>VLOOKUP($J9294,Ref!$D:$H,3,0)</f>
        <v>Kimpton with Ayot St Lawrence</v>
      </c>
      <c r="M9294" t="str">
        <f>VLOOKUP($J9294,Ref!$D:$H,4,0)</f>
        <v>Wheathampstead Deanery</v>
      </c>
      <c r="N9294" t="str">
        <f>VLOOKUP($J9294,Ref!$D:$H,5,0)</f>
        <v xml:space="preserve">Archdeaconry of St Albans </v>
      </c>
      <c r="S9294">
        <v>150</v>
      </c>
    </row>
    <row r="9295" spans="1:19" x14ac:dyDescent="0.3">
      <c r="A9295">
        <v>2024</v>
      </c>
      <c r="C9295" t="str">
        <f>IF(GETPIVOTDATA("PS % recovery",Sheet4!$B$5,"Parish Name",K9295)&gt;99.949%,"OK","No")</f>
        <v>No</v>
      </c>
      <c r="D9295" t="e">
        <f>VLOOKUP(J9295,'Ref2'!C:E,3,0)</f>
        <v>#N/A</v>
      </c>
      <c r="F9295">
        <v>8</v>
      </c>
      <c r="I9295" t="e">
        <f>VLOOKUP(J9295,Ref!L:M,2,0)</f>
        <v>#N/A</v>
      </c>
      <c r="J9295" t="s">
        <v>993</v>
      </c>
      <c r="K9295" t="str">
        <f>VLOOKUP($J9295,Ref!$D:$H,2,0)</f>
        <v xml:space="preserve">Flamstead                                    </v>
      </c>
      <c r="L9295" t="str">
        <f>VLOOKUP($J9295,Ref!$D:$H,3,0)</f>
        <v>Flamstead and Markyate Street</v>
      </c>
      <c r="M9295" t="str">
        <f>VLOOKUP($J9295,Ref!$D:$H,4,0)</f>
        <v>Wheathampstead Deanery</v>
      </c>
      <c r="N9295" t="str">
        <f>VLOOKUP($J9295,Ref!$D:$H,5,0)</f>
        <v xml:space="preserve">Archdeaconry of St Albans </v>
      </c>
      <c r="S9295">
        <v>3098.75</v>
      </c>
    </row>
    <row r="9296" spans="1:19" x14ac:dyDescent="0.3">
      <c r="A9296">
        <v>2024</v>
      </c>
      <c r="C9296" t="str">
        <f>IF(GETPIVOTDATA("PS % recovery",Sheet4!$B$5,"Parish Name",K9296)&gt;99.949%,"OK","No")</f>
        <v>OK</v>
      </c>
      <c r="D9296" t="e">
        <f>VLOOKUP(J9296,'Ref2'!C:E,3,0)</f>
        <v>#N/A</v>
      </c>
      <c r="F9296">
        <v>8</v>
      </c>
      <c r="I9296" t="e">
        <f>VLOOKUP(J9296,Ref!L:M,2,0)</f>
        <v>#N/A</v>
      </c>
      <c r="J9296" t="s">
        <v>995</v>
      </c>
      <c r="K9296" t="str">
        <f>VLOOKUP($J9296,Ref!$D:$H,2,0)</f>
        <v xml:space="preserve">Harpenden, St John                           </v>
      </c>
      <c r="L9296" t="str">
        <f>VLOOKUP($J9296,Ref!$D:$H,3,0)</f>
        <v>Harpenden, St John</v>
      </c>
      <c r="M9296" t="str">
        <f>VLOOKUP($J9296,Ref!$D:$H,4,0)</f>
        <v>Wheathampstead Deanery</v>
      </c>
      <c r="N9296" t="str">
        <f>VLOOKUP($J9296,Ref!$D:$H,5,0)</f>
        <v xml:space="preserve">Archdeaconry of St Albans </v>
      </c>
      <c r="S9296">
        <v>7646</v>
      </c>
    </row>
    <row r="9297" spans="1:19" x14ac:dyDescent="0.3">
      <c r="A9297">
        <v>2024</v>
      </c>
      <c r="C9297" t="str">
        <f>IF(GETPIVOTDATA("PS % recovery",Sheet4!$B$5,"Parish Name",K9297)&gt;99.949%,"OK","No")</f>
        <v>OK</v>
      </c>
      <c r="D9297" t="e">
        <f>VLOOKUP(J9297,'Ref2'!C:E,3,0)</f>
        <v>#N/A</v>
      </c>
      <c r="F9297">
        <v>8</v>
      </c>
      <c r="I9297" t="e">
        <f>VLOOKUP(J9297,Ref!L:M,2,0)</f>
        <v>#N/A</v>
      </c>
      <c r="J9297" t="s">
        <v>997</v>
      </c>
      <c r="K9297" t="str">
        <f>VLOOKUP($J9297,Ref!$D:$H,2,0)</f>
        <v xml:space="preserve">Harpenden                                    </v>
      </c>
      <c r="L9297" t="str">
        <f>VLOOKUP($J9297,Ref!$D:$H,3,0)</f>
        <v>Harpenden</v>
      </c>
      <c r="M9297" t="str">
        <f>VLOOKUP($J9297,Ref!$D:$H,4,0)</f>
        <v>Wheathampstead Deanery</v>
      </c>
      <c r="N9297" t="str">
        <f>VLOOKUP($J9297,Ref!$D:$H,5,0)</f>
        <v xml:space="preserve">Archdeaconry of St Albans </v>
      </c>
      <c r="S9297">
        <v>24496</v>
      </c>
    </row>
    <row r="9298" spans="1:19" x14ac:dyDescent="0.3">
      <c r="A9298">
        <v>2024</v>
      </c>
      <c r="C9298" t="str">
        <f>IF(GETPIVOTDATA("PS % recovery",Sheet4!$B$5,"Parish Name",K9298)&gt;99.949%,"OK","No")</f>
        <v>OK</v>
      </c>
      <c r="D9298" t="e">
        <f>VLOOKUP(J9298,'Ref2'!C:E,3,0)</f>
        <v>#N/A</v>
      </c>
      <c r="F9298">
        <v>8</v>
      </c>
      <c r="I9298" t="e">
        <f>VLOOKUP(J9298,Ref!L:M,2,0)</f>
        <v>#N/A</v>
      </c>
      <c r="J9298" t="s">
        <v>828</v>
      </c>
      <c r="K9298" t="str">
        <f>VLOOKUP($J9298,Ref!$D:$H,2,0)</f>
        <v xml:space="preserve">Kimpton                                      </v>
      </c>
      <c r="L9298" t="str">
        <f>VLOOKUP($J9298,Ref!$D:$H,3,0)</f>
        <v>Kimpton with Ayot St Lawrence</v>
      </c>
      <c r="M9298" t="str">
        <f>VLOOKUP($J9298,Ref!$D:$H,4,0)</f>
        <v>Wheathampstead Deanery</v>
      </c>
      <c r="N9298" t="str">
        <f>VLOOKUP($J9298,Ref!$D:$H,5,0)</f>
        <v xml:space="preserve">Archdeaconry of St Albans </v>
      </c>
      <c r="S9298">
        <v>3343</v>
      </c>
    </row>
    <row r="9299" spans="1:19" x14ac:dyDescent="0.3">
      <c r="A9299">
        <v>2024</v>
      </c>
      <c r="C9299" t="str">
        <f>IF(GETPIVOTDATA("PS % recovery",Sheet4!$B$5,"Parish Name",K9299)&gt;99.949%,"OK","No")</f>
        <v>OK</v>
      </c>
      <c r="D9299" t="e">
        <f>VLOOKUP(J9299,'Ref2'!C:E,3,0)</f>
        <v>#N/A</v>
      </c>
      <c r="F9299">
        <v>8</v>
      </c>
      <c r="I9299" t="e">
        <f>VLOOKUP(J9299,Ref!L:M,2,0)</f>
        <v>#N/A</v>
      </c>
      <c r="J9299" t="s">
        <v>999</v>
      </c>
      <c r="K9299" t="str">
        <f>VLOOKUP($J9299,Ref!$D:$H,2,0)</f>
        <v xml:space="preserve">Markyate Street, St John the Baptist         </v>
      </c>
      <c r="L9299" t="str">
        <f>VLOOKUP($J9299,Ref!$D:$H,3,0)</f>
        <v>Flamstead and Markyate Street</v>
      </c>
      <c r="M9299" t="str">
        <f>VLOOKUP($J9299,Ref!$D:$H,4,0)</f>
        <v>Wheathampstead Deanery</v>
      </c>
      <c r="N9299" t="str">
        <f>VLOOKUP($J9299,Ref!$D:$H,5,0)</f>
        <v xml:space="preserve">Archdeaconry of St Albans </v>
      </c>
      <c r="S9299">
        <v>2642.33</v>
      </c>
    </row>
    <row r="9300" spans="1:19" x14ac:dyDescent="0.3">
      <c r="A9300">
        <v>2024</v>
      </c>
      <c r="C9300" t="str">
        <f>IF(GETPIVOTDATA("PS % recovery",Sheet4!$B$5,"Parish Name",K9300)&gt;99.949%,"OK","No")</f>
        <v>OK</v>
      </c>
      <c r="D9300" t="e">
        <f>VLOOKUP(J9300,'Ref2'!C:E,3,0)</f>
        <v>#N/A</v>
      </c>
      <c r="F9300">
        <v>8</v>
      </c>
      <c r="I9300" t="e">
        <f>VLOOKUP(J9300,Ref!L:M,2,0)</f>
        <v>#N/A</v>
      </c>
      <c r="J9300" t="s">
        <v>1001</v>
      </c>
      <c r="K9300" t="str">
        <f>VLOOKUP($J9300,Ref!$D:$H,2,0)</f>
        <v xml:space="preserve">Redbourn                                     </v>
      </c>
      <c r="L9300" t="str">
        <f>VLOOKUP($J9300,Ref!$D:$H,3,0)</f>
        <v>Redbourn</v>
      </c>
      <c r="M9300" t="str">
        <f>VLOOKUP($J9300,Ref!$D:$H,4,0)</f>
        <v>Wheathampstead Deanery</v>
      </c>
      <c r="N9300" t="str">
        <f>VLOOKUP($J9300,Ref!$D:$H,5,0)</f>
        <v xml:space="preserve">Archdeaconry of St Albans </v>
      </c>
      <c r="S9300">
        <v>10321</v>
      </c>
    </row>
    <row r="9301" spans="1:19" x14ac:dyDescent="0.3">
      <c r="A9301">
        <v>2024</v>
      </c>
      <c r="C9301" t="str">
        <f>IF(GETPIVOTDATA("PS % recovery",Sheet4!$B$5,"Parish Name",K9301)&gt;99.949%,"OK","No")</f>
        <v>OK</v>
      </c>
      <c r="D9301" t="e">
        <f>VLOOKUP(J9301,'Ref2'!C:E,3,0)</f>
        <v>#N/A</v>
      </c>
      <c r="F9301">
        <v>8</v>
      </c>
      <c r="I9301" t="e">
        <f>VLOOKUP(J9301,Ref!L:M,2,0)</f>
        <v>#N/A</v>
      </c>
      <c r="J9301" t="s">
        <v>1003</v>
      </c>
      <c r="K9301" t="str">
        <f>VLOOKUP($J9301,Ref!$D:$H,2,0)</f>
        <v xml:space="preserve">Sandridge                                    </v>
      </c>
      <c r="L9301" t="str">
        <f>VLOOKUP($J9301,Ref!$D:$H,3,0)</f>
        <v>Sandridge</v>
      </c>
      <c r="M9301" t="str">
        <f>VLOOKUP($J9301,Ref!$D:$H,4,0)</f>
        <v>Wheathampstead Deanery</v>
      </c>
      <c r="N9301" t="str">
        <f>VLOOKUP($J9301,Ref!$D:$H,5,0)</f>
        <v xml:space="preserve">Archdeaconry of St Albans </v>
      </c>
      <c r="S9301">
        <v>3659</v>
      </c>
    </row>
    <row r="9302" spans="1:19" x14ac:dyDescent="0.3">
      <c r="A9302">
        <v>2024</v>
      </c>
      <c r="C9302" t="str">
        <f>IF(GETPIVOTDATA("PS % recovery",Sheet4!$B$5,"Parish Name",K9302)&gt;99.949%,"OK","No")</f>
        <v>OK</v>
      </c>
      <c r="D9302" t="e">
        <f>VLOOKUP(J9302,'Ref2'!C:E,3,0)</f>
        <v>#N/A</v>
      </c>
      <c r="F9302">
        <v>8</v>
      </c>
      <c r="I9302" t="e">
        <f>VLOOKUP(J9302,Ref!L:M,2,0)</f>
        <v>#N/A</v>
      </c>
      <c r="J9302" t="s">
        <v>1005</v>
      </c>
      <c r="K9302" t="str">
        <f>VLOOKUP($J9302,Ref!$D:$H,2,0)</f>
        <v xml:space="preserve">Wheathampstead                               </v>
      </c>
      <c r="L9302" t="str">
        <f>VLOOKUP($J9302,Ref!$D:$H,3,0)</f>
        <v>Wheathampstead</v>
      </c>
      <c r="M9302" t="str">
        <f>VLOOKUP($J9302,Ref!$D:$H,4,0)</f>
        <v>Wheathampstead Deanery</v>
      </c>
      <c r="N9302" t="str">
        <f>VLOOKUP($J9302,Ref!$D:$H,5,0)</f>
        <v xml:space="preserve">Archdeaconry of St Albans </v>
      </c>
      <c r="S9302">
        <v>8431</v>
      </c>
    </row>
    <row r="9303" spans="1:19" x14ac:dyDescent="0.3">
      <c r="A9303">
        <v>2024</v>
      </c>
      <c r="C9303" t="str">
        <f>IF(GETPIVOTDATA("PS % recovery",Sheet4!$B$5,"Parish Name",K9303)&gt;99.949%,"OK","No")</f>
        <v>OK</v>
      </c>
      <c r="D9303" t="e">
        <f>VLOOKUP(J9303,'Ref2'!C:E,3,0)</f>
        <v>#N/A</v>
      </c>
      <c r="F9303">
        <v>8</v>
      </c>
      <c r="I9303" t="e">
        <f>VLOOKUP(J9303,Ref!L:M,2,0)</f>
        <v>#N/A</v>
      </c>
      <c r="J9303" t="s">
        <v>1231</v>
      </c>
      <c r="K9303" t="str">
        <f>VLOOKUP($J9303,Ref!$D:$H,2,0)</f>
        <v xml:space="preserve">Ampthill                                     </v>
      </c>
      <c r="L9303" t="str">
        <f>VLOOKUP($J9303,Ref!$D:$H,3,0)</f>
        <v>Ampthill with Millbrook and Steppingley</v>
      </c>
      <c r="M9303" t="str">
        <f>VLOOKUP($J9303,Ref!$D:$H,4,0)</f>
        <v>Ampthill and Shefford Deanery</v>
      </c>
      <c r="N9303" t="str">
        <f>VLOOKUP($J9303,Ref!$D:$H,5,0)</f>
        <v>Archdeaconry of Bedford</v>
      </c>
      <c r="S9303">
        <v>2858</v>
      </c>
    </row>
    <row r="9304" spans="1:19" x14ac:dyDescent="0.3">
      <c r="A9304">
        <v>2024</v>
      </c>
      <c r="C9304" t="str">
        <f>IF(GETPIVOTDATA("PS % recovery",Sheet4!$B$5,"Parish Name",K9304)&gt;99.949%,"OK","No")</f>
        <v>No</v>
      </c>
      <c r="D9304" t="e">
        <f>VLOOKUP(J9304,'Ref2'!C:E,3,0)</f>
        <v>#N/A</v>
      </c>
      <c r="F9304">
        <v>8</v>
      </c>
      <c r="I9304" t="e">
        <f>VLOOKUP(J9304,Ref!L:M,2,0)</f>
        <v>#N/A</v>
      </c>
      <c r="J9304" t="s">
        <v>830</v>
      </c>
      <c r="K9304" t="str">
        <f>VLOOKUP($J9304,Ref!$D:$H,2,0)</f>
        <v>Arlesey with Astwick</v>
      </c>
      <c r="L9304" t="str">
        <f>VLOOKUP($J9304,Ref!$D:$H,3,0)</f>
        <v>Arlesey with Astwick</v>
      </c>
      <c r="M9304" t="str">
        <f>VLOOKUP($J9304,Ref!$D:$H,4,0)</f>
        <v>Ampthill and Shefford Deanery</v>
      </c>
      <c r="N9304" t="str">
        <f>VLOOKUP($J9304,Ref!$D:$H,5,0)</f>
        <v>Archdeaconry of Bedford</v>
      </c>
      <c r="S9304">
        <v>1000</v>
      </c>
    </row>
    <row r="9305" spans="1:19" x14ac:dyDescent="0.3">
      <c r="A9305">
        <v>2024</v>
      </c>
      <c r="C9305" t="str">
        <f>IF(GETPIVOTDATA("PS % recovery",Sheet4!$B$5,"Parish Name",K9305)&gt;99.949%,"OK","No")</f>
        <v>No</v>
      </c>
      <c r="D9305" t="e">
        <f>VLOOKUP(J9305,'Ref2'!C:E,3,0)</f>
        <v>#N/A</v>
      </c>
      <c r="F9305">
        <v>8</v>
      </c>
      <c r="I9305" t="e">
        <f>VLOOKUP(J9305,Ref!L:M,2,0)</f>
        <v>#N/A</v>
      </c>
      <c r="J9305" t="s">
        <v>1237</v>
      </c>
      <c r="K9305" t="str">
        <f>VLOOKUP($J9305,Ref!$D:$H,2,0)</f>
        <v xml:space="preserve">Aspley Guise                                 </v>
      </c>
      <c r="L9305" t="str">
        <f>VLOOKUP($J9305,Ref!$D:$H,3,0)</f>
        <v>Aspley Guise with Husborne Crawley and Ridgmont</v>
      </c>
      <c r="M9305" t="str">
        <f>VLOOKUP($J9305,Ref!$D:$H,4,0)</f>
        <v>Ampthill and Shefford Deanery</v>
      </c>
      <c r="N9305" t="str">
        <f>VLOOKUP($J9305,Ref!$D:$H,5,0)</f>
        <v>Archdeaconry of Bedford</v>
      </c>
      <c r="S9305">
        <v>1000</v>
      </c>
    </row>
    <row r="9306" spans="1:19" x14ac:dyDescent="0.3">
      <c r="A9306">
        <v>2024</v>
      </c>
      <c r="C9306" t="str">
        <f>IF(GETPIVOTDATA("PS % recovery",Sheet4!$B$5,"Parish Name",K9306)&gt;99.949%,"OK","No")</f>
        <v>No</v>
      </c>
      <c r="D9306" t="e">
        <f>VLOOKUP(J9306,'Ref2'!C:E,3,0)</f>
        <v>#N/A</v>
      </c>
      <c r="F9306">
        <v>8</v>
      </c>
      <c r="I9306" t="e">
        <f>VLOOKUP(J9306,Ref!L:M,2,0)</f>
        <v>#N/A</v>
      </c>
      <c r="J9306" t="s">
        <v>1243</v>
      </c>
      <c r="K9306" t="str">
        <f>VLOOKUP($J9306,Ref!$D:$H,2,0)</f>
        <v xml:space="preserve">Barton-le-Cley                               </v>
      </c>
      <c r="L9306" t="str">
        <f>VLOOKUP($J9306,Ref!$D:$H,3,0)</f>
        <v>Barton-le-Cley with Higham Gobion and Hexton</v>
      </c>
      <c r="M9306" t="str">
        <f>VLOOKUP($J9306,Ref!$D:$H,4,0)</f>
        <v>Ampthill and Shefford Deanery</v>
      </c>
      <c r="N9306" t="str">
        <f>VLOOKUP($J9306,Ref!$D:$H,5,0)</f>
        <v>Archdeaconry of Bedford</v>
      </c>
      <c r="S9306">
        <v>0</v>
      </c>
    </row>
    <row r="9307" spans="1:19" x14ac:dyDescent="0.3">
      <c r="A9307">
        <v>2024</v>
      </c>
      <c r="C9307" t="str">
        <f>IF(GETPIVOTDATA("PS % recovery",Sheet4!$B$5,"Parish Name",K9307)&gt;99.949%,"OK","No")</f>
        <v>No</v>
      </c>
      <c r="D9307" t="e">
        <f>VLOOKUP(J9307,'Ref2'!C:E,3,0)</f>
        <v>#N/A</v>
      </c>
      <c r="F9307">
        <v>8</v>
      </c>
      <c r="I9307" t="e">
        <f>VLOOKUP(J9307,Ref!L:M,2,0)</f>
        <v>#N/A</v>
      </c>
      <c r="J9307" t="s">
        <v>1249</v>
      </c>
      <c r="K9307" t="str">
        <f>VLOOKUP($J9307,Ref!$D:$H,2,0)</f>
        <v xml:space="preserve">Battlesden with Pottesgrove                  </v>
      </c>
      <c r="L9307" t="str">
        <f>VLOOKUP($J9307,Ref!$D:$H,3,0)</f>
        <v>Woburn with Eversholt, Milton Bryan, Battlesden and Pottesgrove</v>
      </c>
      <c r="M9307" t="str">
        <f>VLOOKUP($J9307,Ref!$D:$H,4,0)</f>
        <v>Ampthill and Shefford Deanery</v>
      </c>
      <c r="N9307" t="str">
        <f>VLOOKUP($J9307,Ref!$D:$H,5,0)</f>
        <v>Archdeaconry of Bedford</v>
      </c>
      <c r="S9307">
        <v>0</v>
      </c>
    </row>
    <row r="9308" spans="1:19" x14ac:dyDescent="0.3">
      <c r="A9308">
        <v>2024</v>
      </c>
      <c r="C9308" t="str">
        <f>IF(GETPIVOTDATA("PS % recovery",Sheet4!$B$5,"Parish Name",K9308)&gt;99.949%,"OK","No")</f>
        <v>No</v>
      </c>
      <c r="D9308" t="e">
        <f>VLOOKUP(J9308,'Ref2'!C:E,3,0)</f>
        <v>#N/A</v>
      </c>
      <c r="F9308">
        <v>8</v>
      </c>
      <c r="I9308" t="e">
        <f>VLOOKUP(J9308,Ref!L:M,2,0)</f>
        <v>#N/A</v>
      </c>
      <c r="J9308" t="s">
        <v>1273</v>
      </c>
      <c r="K9308" t="str">
        <f>VLOOKUP($J9308,Ref!$D:$H,2,0)</f>
        <v xml:space="preserve">Campton                                      </v>
      </c>
      <c r="L9308" t="str">
        <f>VLOOKUP($J9308,Ref!$D:$H,3,0)</f>
        <v>Campton, Meppershall and Shefford</v>
      </c>
      <c r="M9308" t="str">
        <f>VLOOKUP($J9308,Ref!$D:$H,4,0)</f>
        <v>Ampthill and Shefford Deanery</v>
      </c>
      <c r="N9308" t="str">
        <f>VLOOKUP($J9308,Ref!$D:$H,5,0)</f>
        <v>Archdeaconry of Bedford</v>
      </c>
      <c r="S9308">
        <v>600</v>
      </c>
    </row>
    <row r="9309" spans="1:19" x14ac:dyDescent="0.3">
      <c r="A9309">
        <v>2024</v>
      </c>
      <c r="C9309" t="str">
        <f>IF(GETPIVOTDATA("PS % recovery",Sheet4!$B$5,"Parish Name",K9309)&gt;99.949%,"OK","No")</f>
        <v>No</v>
      </c>
      <c r="D9309" t="e">
        <f>VLOOKUP(J9309,'Ref2'!C:E,3,0)</f>
        <v>#N/A</v>
      </c>
      <c r="F9309">
        <v>8</v>
      </c>
      <c r="I9309" t="e">
        <f>VLOOKUP(J9309,Ref!L:M,2,0)</f>
        <v>#N/A</v>
      </c>
      <c r="J9309" t="s">
        <v>1278</v>
      </c>
      <c r="K9309" t="str">
        <f>VLOOKUP($J9309,Ref!$D:$H,2,0)</f>
        <v xml:space="preserve">Clifton                                      </v>
      </c>
      <c r="L9309" t="str">
        <f>VLOOKUP($J9309,Ref!$D:$H,3,0)</f>
        <v>Clifton, Haynes and Southill</v>
      </c>
      <c r="M9309" t="str">
        <f>VLOOKUP($J9309,Ref!$D:$H,4,0)</f>
        <v>Ampthill and Shefford Deanery</v>
      </c>
      <c r="N9309" t="str">
        <f>VLOOKUP($J9309,Ref!$D:$H,5,0)</f>
        <v>Archdeaconry of Bedford</v>
      </c>
      <c r="S9309">
        <v>2988</v>
      </c>
    </row>
    <row r="9310" spans="1:19" x14ac:dyDescent="0.3">
      <c r="A9310">
        <v>2024</v>
      </c>
      <c r="C9310" t="str">
        <f>IF(GETPIVOTDATA("PS % recovery",Sheet4!$B$5,"Parish Name",K9310)&gt;99.949%,"OK","No")</f>
        <v>No</v>
      </c>
      <c r="D9310" t="e">
        <f>VLOOKUP(J9310,'Ref2'!C:E,3,0)</f>
        <v>#N/A</v>
      </c>
      <c r="F9310">
        <v>8</v>
      </c>
      <c r="I9310" t="e">
        <f>VLOOKUP(J9310,Ref!L:M,2,0)</f>
        <v>#N/A</v>
      </c>
      <c r="J9310" t="s">
        <v>1282</v>
      </c>
      <c r="K9310" t="str">
        <f>VLOOKUP($J9310,Ref!$D:$H,2,0)</f>
        <v xml:space="preserve">Clophill                                     </v>
      </c>
      <c r="L9310" t="str">
        <f>VLOOKUP($J9310,Ref!$D:$H,3,0)</f>
        <v>Clophill and Maulden</v>
      </c>
      <c r="M9310" t="str">
        <f>VLOOKUP($J9310,Ref!$D:$H,4,0)</f>
        <v>Ampthill and Shefford Deanery</v>
      </c>
      <c r="N9310" t="str">
        <f>VLOOKUP($J9310,Ref!$D:$H,5,0)</f>
        <v>Archdeaconry of Bedford</v>
      </c>
      <c r="S9310">
        <v>1651</v>
      </c>
    </row>
    <row r="9311" spans="1:19" x14ac:dyDescent="0.3">
      <c r="A9311">
        <v>2024</v>
      </c>
      <c r="C9311" t="str">
        <f>IF(GETPIVOTDATA("PS % recovery",Sheet4!$B$5,"Parish Name",K9311)&gt;99.949%,"OK","No")</f>
        <v>OK</v>
      </c>
      <c r="D9311" t="e">
        <f>VLOOKUP(J9311,'Ref2'!C:E,3,0)</f>
        <v>#N/A</v>
      </c>
      <c r="F9311">
        <v>8</v>
      </c>
      <c r="I9311" t="e">
        <f>VLOOKUP(J9311,Ref!L:M,2,0)</f>
        <v>#N/A</v>
      </c>
      <c r="J9311" t="s">
        <v>1251</v>
      </c>
      <c r="K9311" t="str">
        <f>VLOOKUP($J9311,Ref!$D:$H,2,0)</f>
        <v xml:space="preserve">Eversholt                                    </v>
      </c>
      <c r="L9311" t="str">
        <f>VLOOKUP($J9311,Ref!$D:$H,3,0)</f>
        <v>Woburn with Eversholt, Milton Bryan, Battlesden and Pottesgrove</v>
      </c>
      <c r="M9311" t="str">
        <f>VLOOKUP($J9311,Ref!$D:$H,4,0)</f>
        <v>Ampthill and Shefford Deanery</v>
      </c>
      <c r="N9311" t="str">
        <f>VLOOKUP($J9311,Ref!$D:$H,5,0)</f>
        <v>Archdeaconry of Bedford</v>
      </c>
      <c r="S9311">
        <v>1171</v>
      </c>
    </row>
    <row r="9312" spans="1:19" x14ac:dyDescent="0.3">
      <c r="A9312">
        <v>2024</v>
      </c>
      <c r="C9312" t="str">
        <f>IF(GETPIVOTDATA("PS % recovery",Sheet4!$B$5,"Parish Name",K9312)&gt;99.949%,"OK","No")</f>
        <v>OK</v>
      </c>
      <c r="D9312" t="e">
        <f>VLOOKUP(J9312,'Ref2'!C:E,3,0)</f>
        <v>#N/A</v>
      </c>
      <c r="F9312">
        <v>8</v>
      </c>
      <c r="I9312" t="e">
        <f>VLOOKUP(J9312,Ref!L:M,2,0)</f>
        <v>#N/A</v>
      </c>
      <c r="J9312" t="s">
        <v>1258</v>
      </c>
      <c r="K9312" t="str">
        <f>VLOOKUP($J9312,Ref!$D:$H,2,0)</f>
        <v xml:space="preserve">Flitton                                      </v>
      </c>
      <c r="L9312" t="str">
        <f>VLOOKUP($J9312,Ref!$D:$H,3,0)</f>
        <v>Silsoe, Pulloxhill and Flitton</v>
      </c>
      <c r="M9312" t="str">
        <f>VLOOKUP($J9312,Ref!$D:$H,4,0)</f>
        <v>Ampthill and Shefford Deanery</v>
      </c>
      <c r="N9312" t="str">
        <f>VLOOKUP($J9312,Ref!$D:$H,5,0)</f>
        <v>Archdeaconry of Bedford</v>
      </c>
      <c r="S9312">
        <v>1250</v>
      </c>
    </row>
    <row r="9313" spans="1:19" x14ac:dyDescent="0.3">
      <c r="A9313">
        <v>2024</v>
      </c>
      <c r="C9313" t="str">
        <f>IF(GETPIVOTDATA("PS % recovery",Sheet4!$B$5,"Parish Name",K9313)&gt;99.949%,"OK","No")</f>
        <v>OK</v>
      </c>
      <c r="D9313" t="e">
        <f>VLOOKUP(J9313,'Ref2'!C:E,3,0)</f>
        <v>#N/A</v>
      </c>
      <c r="F9313">
        <v>8</v>
      </c>
      <c r="I9313" t="e">
        <f>VLOOKUP(J9313,Ref!L:M,2,0)</f>
        <v>#N/A</v>
      </c>
      <c r="J9313" t="s">
        <v>1264</v>
      </c>
      <c r="K9313" t="str">
        <f>VLOOKUP($J9313,Ref!$D:$H,2,0)</f>
        <v xml:space="preserve">Flitwick                                     </v>
      </c>
      <c r="L9313" t="str">
        <f>VLOOKUP($J9313,Ref!$D:$H,3,0)</f>
        <v>Flitwick</v>
      </c>
      <c r="M9313" t="str">
        <f>VLOOKUP($J9313,Ref!$D:$H,4,0)</f>
        <v>Ampthill and Shefford Deanery</v>
      </c>
      <c r="N9313" t="str">
        <f>VLOOKUP($J9313,Ref!$D:$H,5,0)</f>
        <v>Archdeaconry of Bedford</v>
      </c>
      <c r="S9313">
        <v>11030</v>
      </c>
    </row>
    <row r="9314" spans="1:19" x14ac:dyDescent="0.3">
      <c r="A9314">
        <v>2024</v>
      </c>
      <c r="C9314" t="str">
        <f>IF(GETPIVOTDATA("PS % recovery",Sheet4!$B$5,"Parish Name",K9314)&gt;99.949%,"OK","No")</f>
        <v>No</v>
      </c>
      <c r="D9314" t="e">
        <f>VLOOKUP(J9314,'Ref2'!C:E,3,0)</f>
        <v>#N/A</v>
      </c>
      <c r="F9314">
        <v>8</v>
      </c>
      <c r="I9314" t="e">
        <f>VLOOKUP(J9314,Ref!L:M,2,0)</f>
        <v>#N/A</v>
      </c>
      <c r="J9314" t="s">
        <v>831</v>
      </c>
      <c r="K9314" t="str">
        <f>VLOOKUP($J9314,Ref!$D:$H,2,0)</f>
        <v xml:space="preserve">Harlington                                   </v>
      </c>
      <c r="L9314" t="str">
        <f>VLOOKUP($J9314,Ref!$D:$H,3,0)</f>
        <v>Harlington, Tingrith and Westoning</v>
      </c>
      <c r="M9314" t="str">
        <f>VLOOKUP($J9314,Ref!$D:$H,4,0)</f>
        <v>Ampthill and Shefford Deanery</v>
      </c>
      <c r="N9314" t="str">
        <f>VLOOKUP($J9314,Ref!$D:$H,5,0)</f>
        <v>Archdeaconry of Bedford</v>
      </c>
      <c r="S9314">
        <v>1250</v>
      </c>
    </row>
    <row r="9315" spans="1:19" x14ac:dyDescent="0.3">
      <c r="A9315">
        <v>2024</v>
      </c>
      <c r="C9315" t="str">
        <f>IF(GETPIVOTDATA("PS % recovery",Sheet4!$B$5,"Parish Name",K9315)&gt;99.949%,"OK","No")</f>
        <v>No</v>
      </c>
      <c r="D9315" t="e">
        <f>VLOOKUP(J9315,'Ref2'!C:E,3,0)</f>
        <v>#N/A</v>
      </c>
      <c r="F9315">
        <v>8</v>
      </c>
      <c r="I9315" t="e">
        <f>VLOOKUP(J9315,Ref!L:M,2,0)</f>
        <v>#N/A</v>
      </c>
      <c r="J9315" t="s">
        <v>1285</v>
      </c>
      <c r="K9315" t="str">
        <f>VLOOKUP($J9315,Ref!$D:$H,2,0)</f>
        <v xml:space="preserve">Haynes                                       </v>
      </c>
      <c r="L9315" t="str">
        <f>VLOOKUP($J9315,Ref!$D:$H,3,0)</f>
        <v>Clifton, Haynes and Southill</v>
      </c>
      <c r="M9315" t="str">
        <f>VLOOKUP($J9315,Ref!$D:$H,4,0)</f>
        <v>Ampthill and Shefford Deanery</v>
      </c>
      <c r="N9315" t="str">
        <f>VLOOKUP($J9315,Ref!$D:$H,5,0)</f>
        <v>Archdeaconry of Bedford</v>
      </c>
      <c r="S9315">
        <v>1346</v>
      </c>
    </row>
    <row r="9316" spans="1:19" x14ac:dyDescent="0.3">
      <c r="A9316">
        <v>2024</v>
      </c>
      <c r="C9316" t="str">
        <f>IF(GETPIVOTDATA("PS % recovery",Sheet4!$B$5,"Parish Name",K9316)&gt;99.949%,"OK","No")</f>
        <v>No</v>
      </c>
      <c r="D9316" t="e">
        <f>VLOOKUP(J9316,'Ref2'!C:E,3,0)</f>
        <v>#N/A</v>
      </c>
      <c r="F9316">
        <v>8</v>
      </c>
      <c r="I9316" t="e">
        <f>VLOOKUP(J9316,Ref!L:M,2,0)</f>
        <v>#N/A</v>
      </c>
      <c r="J9316" t="s">
        <v>1287</v>
      </c>
      <c r="K9316" t="str">
        <f>VLOOKUP($J9316,Ref!$D:$H,2,0)</f>
        <v xml:space="preserve">Henlow                                       </v>
      </c>
      <c r="L9316" t="str">
        <f>VLOOKUP($J9316,Ref!$D:$H,3,0)</f>
        <v>Henlow and Langford</v>
      </c>
      <c r="M9316" t="str">
        <f>VLOOKUP($J9316,Ref!$D:$H,4,0)</f>
        <v>Ampthill and Shefford Deanery</v>
      </c>
      <c r="N9316" t="str">
        <f>VLOOKUP($J9316,Ref!$D:$H,5,0)</f>
        <v>Archdeaconry of Bedford</v>
      </c>
      <c r="S9316">
        <v>3000</v>
      </c>
    </row>
    <row r="9317" spans="1:19" x14ac:dyDescent="0.3">
      <c r="A9317">
        <v>2024</v>
      </c>
      <c r="C9317" t="str">
        <f>IF(GETPIVOTDATA("PS % recovery",Sheet4!$B$5,"Parish Name",K9317)&gt;99.949%,"OK","No")</f>
        <v>No</v>
      </c>
      <c r="D9317" t="e">
        <f>VLOOKUP(J9317,'Ref2'!C:E,3,0)</f>
        <v>#N/A</v>
      </c>
      <c r="F9317">
        <v>8</v>
      </c>
      <c r="I9317" t="e">
        <f>VLOOKUP(J9317,Ref!L:M,2,0)</f>
        <v>#N/A</v>
      </c>
      <c r="J9317" t="s">
        <v>1247</v>
      </c>
      <c r="K9317" t="str">
        <f>VLOOKUP($J9317,Ref!$D:$H,2,0)</f>
        <v xml:space="preserve">Hexton                                       </v>
      </c>
      <c r="L9317" t="str">
        <f>VLOOKUP($J9317,Ref!$D:$H,3,0)</f>
        <v>Barton-le-Cley with Higham Gobion and Hexton</v>
      </c>
      <c r="M9317" t="str">
        <f>VLOOKUP($J9317,Ref!$D:$H,4,0)</f>
        <v>Ampthill and Shefford Deanery</v>
      </c>
      <c r="N9317" t="str">
        <f>VLOOKUP($J9317,Ref!$D:$H,5,0)</f>
        <v>Archdeaconry of Bedford</v>
      </c>
      <c r="S9317">
        <v>126</v>
      </c>
    </row>
    <row r="9318" spans="1:19" x14ac:dyDescent="0.3">
      <c r="A9318">
        <v>2024</v>
      </c>
      <c r="C9318" t="str">
        <f>IF(GETPIVOTDATA("PS % recovery",Sheet4!$B$5,"Parish Name",K9318)&gt;99.949%,"OK","No")</f>
        <v>OK</v>
      </c>
      <c r="D9318" t="e">
        <f>VLOOKUP(J9318,'Ref2'!C:E,3,0)</f>
        <v>#N/A</v>
      </c>
      <c r="F9318">
        <v>8</v>
      </c>
      <c r="I9318" t="e">
        <f>VLOOKUP(J9318,Ref!L:M,2,0)</f>
        <v>#N/A</v>
      </c>
      <c r="J9318" t="s">
        <v>1245</v>
      </c>
      <c r="K9318" t="str">
        <f>VLOOKUP($J9318,Ref!$D:$H,2,0)</f>
        <v xml:space="preserve">Higham Gobion                                </v>
      </c>
      <c r="L9318" t="str">
        <f>VLOOKUP($J9318,Ref!$D:$H,3,0)</f>
        <v>Barton-le-Cley with Higham Gobion and Hexton</v>
      </c>
      <c r="M9318" t="str">
        <f>VLOOKUP($J9318,Ref!$D:$H,4,0)</f>
        <v>Ampthill and Shefford Deanery</v>
      </c>
      <c r="N9318" t="str">
        <f>VLOOKUP($J9318,Ref!$D:$H,5,0)</f>
        <v>Archdeaconry of Bedford</v>
      </c>
      <c r="S9318">
        <v>0</v>
      </c>
    </row>
    <row r="9319" spans="1:19" x14ac:dyDescent="0.3">
      <c r="A9319">
        <v>2024</v>
      </c>
      <c r="C9319" t="str">
        <f>IF(GETPIVOTDATA("PS % recovery",Sheet4!$B$5,"Parish Name",K9319)&gt;99.949%,"OK","No")</f>
        <v>No</v>
      </c>
      <c r="D9319" t="e">
        <f>VLOOKUP(J9319,'Ref2'!C:E,3,0)</f>
        <v>#N/A</v>
      </c>
      <c r="F9319">
        <v>8</v>
      </c>
      <c r="I9319" t="e">
        <f>VLOOKUP(J9319,Ref!L:M,2,0)</f>
        <v>#N/A</v>
      </c>
      <c r="J9319" t="s">
        <v>1239</v>
      </c>
      <c r="K9319" t="str">
        <f>VLOOKUP($J9319,Ref!$D:$H,2,0)</f>
        <v xml:space="preserve">Husborne Crawley                             </v>
      </c>
      <c r="L9319" t="str">
        <f>VLOOKUP($J9319,Ref!$D:$H,3,0)</f>
        <v>Aspley Guise with Husborne Crawley and Ridgmont</v>
      </c>
      <c r="M9319" t="str">
        <f>VLOOKUP($J9319,Ref!$D:$H,4,0)</f>
        <v>Ampthill and Shefford Deanery</v>
      </c>
      <c r="N9319" t="str">
        <f>VLOOKUP($J9319,Ref!$D:$H,5,0)</f>
        <v>Archdeaconry of Bedford</v>
      </c>
      <c r="S9319">
        <v>0</v>
      </c>
    </row>
    <row r="9320" spans="1:19" x14ac:dyDescent="0.3">
      <c r="A9320">
        <v>2024</v>
      </c>
      <c r="C9320" t="str">
        <f>IF(GETPIVOTDATA("PS % recovery",Sheet4!$B$5,"Parish Name",K9320)&gt;99.949%,"OK","No")</f>
        <v>OK</v>
      </c>
      <c r="D9320" t="e">
        <f>VLOOKUP(J9320,'Ref2'!C:E,3,0)</f>
        <v>#N/A</v>
      </c>
      <c r="F9320">
        <v>8</v>
      </c>
      <c r="I9320" t="e">
        <f>VLOOKUP(J9320,Ref!L:M,2,0)</f>
        <v>#N/A</v>
      </c>
      <c r="J9320" t="s">
        <v>1289</v>
      </c>
      <c r="K9320" t="str">
        <f>VLOOKUP($J9320,Ref!$D:$H,2,0)</f>
        <v xml:space="preserve">Langford                                     </v>
      </c>
      <c r="L9320" t="str">
        <f>VLOOKUP($J9320,Ref!$D:$H,3,0)</f>
        <v>Henlow and Langford</v>
      </c>
      <c r="M9320" t="str">
        <f>VLOOKUP($J9320,Ref!$D:$H,4,0)</f>
        <v>Ampthill and Shefford Deanery</v>
      </c>
      <c r="N9320" t="str">
        <f>VLOOKUP($J9320,Ref!$D:$H,5,0)</f>
        <v>Archdeaconry of Bedford</v>
      </c>
      <c r="S9320">
        <v>2357</v>
      </c>
    </row>
    <row r="9321" spans="1:19" x14ac:dyDescent="0.3">
      <c r="A9321">
        <v>2024</v>
      </c>
      <c r="C9321" t="str">
        <f>IF(GETPIVOTDATA("PS % recovery",Sheet4!$B$5,"Parish Name",K9321)&gt;99.949%,"OK","No")</f>
        <v>OK</v>
      </c>
      <c r="D9321" t="e">
        <f>VLOOKUP(J9321,'Ref2'!C:E,3,0)</f>
        <v>#N/A</v>
      </c>
      <c r="F9321">
        <v>8</v>
      </c>
      <c r="I9321" t="e">
        <f>VLOOKUP(J9321,Ref!L:M,2,0)</f>
        <v>#N/A</v>
      </c>
      <c r="J9321" t="s">
        <v>1266</v>
      </c>
      <c r="K9321" t="str">
        <f>VLOOKUP($J9321,Ref!$D:$H,2,0)</f>
        <v xml:space="preserve">Maulden                                      </v>
      </c>
      <c r="L9321" t="str">
        <f>VLOOKUP($J9321,Ref!$D:$H,3,0)</f>
        <v>Clophill and Maulden</v>
      </c>
      <c r="M9321" t="str">
        <f>VLOOKUP($J9321,Ref!$D:$H,4,0)</f>
        <v>Ampthill and Shefford Deanery</v>
      </c>
      <c r="N9321" t="str">
        <f>VLOOKUP($J9321,Ref!$D:$H,5,0)</f>
        <v>Archdeaconry of Bedford</v>
      </c>
      <c r="S9321">
        <v>3462</v>
      </c>
    </row>
    <row r="9322" spans="1:19" x14ac:dyDescent="0.3">
      <c r="A9322">
        <v>2024</v>
      </c>
      <c r="C9322" t="str">
        <f>IF(GETPIVOTDATA("PS % recovery",Sheet4!$B$5,"Parish Name",K9322)&gt;99.949%,"OK","No")</f>
        <v>No</v>
      </c>
      <c r="D9322" t="e">
        <f>VLOOKUP(J9322,'Ref2'!C:E,3,0)</f>
        <v>#N/A</v>
      </c>
      <c r="F9322">
        <v>8</v>
      </c>
      <c r="I9322" t="e">
        <f>VLOOKUP(J9322,Ref!L:M,2,0)</f>
        <v>#N/A</v>
      </c>
      <c r="J9322" t="s">
        <v>1275</v>
      </c>
      <c r="K9322" t="str">
        <f>VLOOKUP($J9322,Ref!$D:$H,2,0)</f>
        <v xml:space="preserve">Meppershall                                  </v>
      </c>
      <c r="L9322" t="str">
        <f>VLOOKUP($J9322,Ref!$D:$H,3,0)</f>
        <v>Campton, Meppershall and Shefford</v>
      </c>
      <c r="M9322" t="str">
        <f>VLOOKUP($J9322,Ref!$D:$H,4,0)</f>
        <v>Ampthill and Shefford Deanery</v>
      </c>
      <c r="N9322" t="str">
        <f>VLOOKUP($J9322,Ref!$D:$H,5,0)</f>
        <v>Archdeaconry of Bedford</v>
      </c>
      <c r="S9322">
        <v>875</v>
      </c>
    </row>
    <row r="9323" spans="1:19" x14ac:dyDescent="0.3">
      <c r="A9323">
        <v>2024</v>
      </c>
      <c r="C9323" t="str">
        <f>IF(GETPIVOTDATA("PS % recovery",Sheet4!$B$5,"Parish Name",K9323)&gt;99.949%,"OK","No")</f>
        <v>No</v>
      </c>
      <c r="D9323" t="e">
        <f>VLOOKUP(J9323,'Ref2'!C:E,3,0)</f>
        <v>#N/A</v>
      </c>
      <c r="F9323">
        <v>8</v>
      </c>
      <c r="I9323" t="e">
        <f>VLOOKUP(J9323,Ref!L:M,2,0)</f>
        <v>#N/A</v>
      </c>
      <c r="J9323" t="s">
        <v>1233</v>
      </c>
      <c r="K9323" t="str">
        <f>VLOOKUP($J9323,Ref!$D:$H,2,0)</f>
        <v xml:space="preserve">Millbrook                                    </v>
      </c>
      <c r="L9323" t="str">
        <f>VLOOKUP($J9323,Ref!$D:$H,3,0)</f>
        <v>Ampthill with Millbrook and Steppingley</v>
      </c>
      <c r="M9323" t="str">
        <f>VLOOKUP($J9323,Ref!$D:$H,4,0)</f>
        <v>Ampthill and Shefford Deanery</v>
      </c>
      <c r="N9323" t="str">
        <f>VLOOKUP($J9323,Ref!$D:$H,5,0)</f>
        <v>Archdeaconry of Bedford</v>
      </c>
      <c r="S9323">
        <v>0</v>
      </c>
    </row>
    <row r="9324" spans="1:19" x14ac:dyDescent="0.3">
      <c r="A9324">
        <v>2024</v>
      </c>
      <c r="C9324" t="str">
        <f>IF(GETPIVOTDATA("PS % recovery",Sheet4!$B$5,"Parish Name",K9324)&gt;99.949%,"OK","No")</f>
        <v>No</v>
      </c>
      <c r="D9324" t="e">
        <f>VLOOKUP(J9324,'Ref2'!C:E,3,0)</f>
        <v>#N/A</v>
      </c>
      <c r="F9324">
        <v>8</v>
      </c>
      <c r="I9324" t="e">
        <f>VLOOKUP(J9324,Ref!L:M,2,0)</f>
        <v>#N/A</v>
      </c>
      <c r="J9324" t="s">
        <v>1253</v>
      </c>
      <c r="K9324" t="str">
        <f>VLOOKUP($J9324,Ref!$D:$H,2,0)</f>
        <v xml:space="preserve">Milton Bryan                                 </v>
      </c>
      <c r="L9324" t="str">
        <f>VLOOKUP($J9324,Ref!$D:$H,3,0)</f>
        <v>Woburn with Eversholt, Milton Bryan, Battlesden and Pottesgrove</v>
      </c>
      <c r="M9324" t="str">
        <f>VLOOKUP($J9324,Ref!$D:$H,4,0)</f>
        <v>Ampthill and Shefford Deanery</v>
      </c>
      <c r="N9324" t="str">
        <f>VLOOKUP($J9324,Ref!$D:$H,5,0)</f>
        <v>Archdeaconry of Bedford</v>
      </c>
      <c r="S9324">
        <v>0</v>
      </c>
    </row>
    <row r="9325" spans="1:19" x14ac:dyDescent="0.3">
      <c r="A9325">
        <v>2024</v>
      </c>
      <c r="C9325" t="str">
        <f>IF(GETPIVOTDATA("PS % recovery",Sheet4!$B$5,"Parish Name",K9325)&gt;99.949%,"OK","No")</f>
        <v>OK</v>
      </c>
      <c r="D9325" t="e">
        <f>VLOOKUP(J9325,'Ref2'!C:E,3,0)</f>
        <v>#N/A</v>
      </c>
      <c r="F9325">
        <v>8</v>
      </c>
      <c r="I9325" t="e">
        <f>VLOOKUP(J9325,Ref!L:M,2,0)</f>
        <v>#N/A</v>
      </c>
      <c r="J9325" t="s">
        <v>1260</v>
      </c>
      <c r="K9325" t="str">
        <f>VLOOKUP($J9325,Ref!$D:$H,2,0)</f>
        <v xml:space="preserve">Pulloxhill                                   </v>
      </c>
      <c r="L9325" t="str">
        <f>VLOOKUP($J9325,Ref!$D:$H,3,0)</f>
        <v>Silsoe, Pulloxhill and Flitton</v>
      </c>
      <c r="M9325" t="str">
        <f>VLOOKUP($J9325,Ref!$D:$H,4,0)</f>
        <v>Ampthill and Shefford Deanery</v>
      </c>
      <c r="N9325" t="str">
        <f>VLOOKUP($J9325,Ref!$D:$H,5,0)</f>
        <v>Archdeaconry of Bedford</v>
      </c>
      <c r="S9325">
        <v>1000</v>
      </c>
    </row>
    <row r="9326" spans="1:19" x14ac:dyDescent="0.3">
      <c r="A9326">
        <v>2024</v>
      </c>
      <c r="C9326" t="str">
        <f>IF(GETPIVOTDATA("PS % recovery",Sheet4!$B$5,"Parish Name",K9326)&gt;99.949%,"OK","No")</f>
        <v>No</v>
      </c>
      <c r="D9326" t="e">
        <f>VLOOKUP(J9326,'Ref2'!C:E,3,0)</f>
        <v>#N/A</v>
      </c>
      <c r="F9326">
        <v>8</v>
      </c>
      <c r="I9326" t="e">
        <f>VLOOKUP(J9326,Ref!L:M,2,0)</f>
        <v>#N/A</v>
      </c>
      <c r="J9326" t="s">
        <v>1241</v>
      </c>
      <c r="K9326" t="str">
        <f>VLOOKUP($J9326,Ref!$D:$H,2,0)</f>
        <v xml:space="preserve">Ridgmont                                     </v>
      </c>
      <c r="L9326" t="str">
        <f>VLOOKUP($J9326,Ref!$D:$H,3,0)</f>
        <v>Aspley Guise with Husborne Crawley and Ridgmont</v>
      </c>
      <c r="M9326" t="str">
        <f>VLOOKUP($J9326,Ref!$D:$H,4,0)</f>
        <v>Ampthill and Shefford Deanery</v>
      </c>
      <c r="N9326" t="str">
        <f>VLOOKUP($J9326,Ref!$D:$H,5,0)</f>
        <v>Archdeaconry of Bedford</v>
      </c>
      <c r="S9326">
        <v>0</v>
      </c>
    </row>
    <row r="9327" spans="1:19" x14ac:dyDescent="0.3">
      <c r="A9327">
        <v>2024</v>
      </c>
      <c r="C9327" t="str">
        <f>IF(GETPIVOTDATA("PS % recovery",Sheet4!$B$5,"Parish Name",K9327)&gt;99.949%,"OK","No")</f>
        <v>No</v>
      </c>
      <c r="D9327" t="e">
        <f>VLOOKUP(J9327,'Ref2'!C:E,3,0)</f>
        <v>#N/A</v>
      </c>
      <c r="F9327">
        <v>8</v>
      </c>
      <c r="I9327" t="e">
        <f>VLOOKUP(J9327,Ref!L:M,2,0)</f>
        <v>#N/A</v>
      </c>
      <c r="J9327" t="s">
        <v>1291</v>
      </c>
      <c r="K9327" t="str">
        <f>VLOOKUP($J9327,Ref!$D:$H,2,0)</f>
        <v xml:space="preserve">Shefford                                     </v>
      </c>
      <c r="L9327" t="str">
        <f>VLOOKUP($J9327,Ref!$D:$H,3,0)</f>
        <v>Campton, Meppershall and Shefford</v>
      </c>
      <c r="M9327" t="str">
        <f>VLOOKUP($J9327,Ref!$D:$H,4,0)</f>
        <v>Ampthill and Shefford Deanery</v>
      </c>
      <c r="N9327" t="str">
        <f>VLOOKUP($J9327,Ref!$D:$H,5,0)</f>
        <v>Archdeaconry of Bedford</v>
      </c>
      <c r="S9327">
        <v>400</v>
      </c>
    </row>
    <row r="9328" spans="1:19" x14ac:dyDescent="0.3">
      <c r="A9328">
        <v>2024</v>
      </c>
      <c r="C9328" t="str">
        <f>IF(GETPIVOTDATA("PS % recovery",Sheet4!$B$5,"Parish Name",K9328)&gt;99.949%,"OK","No")</f>
        <v>OK</v>
      </c>
      <c r="D9328" t="e">
        <f>VLOOKUP(J9328,'Ref2'!C:E,3,0)</f>
        <v>#N/A</v>
      </c>
      <c r="F9328">
        <v>8</v>
      </c>
      <c r="I9328" t="e">
        <f>VLOOKUP(J9328,Ref!L:M,2,0)</f>
        <v>#N/A</v>
      </c>
      <c r="J9328" t="s">
        <v>833</v>
      </c>
      <c r="K9328" t="str">
        <f>VLOOKUP($J9328,Ref!$D:$H,2,0)</f>
        <v xml:space="preserve">Shillington and Gravenhurst                  </v>
      </c>
      <c r="L9328" t="str">
        <f>VLOOKUP($J9328,Ref!$D:$H,3,0)</f>
        <v>Gravenhurst, Shillington and Stondon</v>
      </c>
      <c r="M9328" t="str">
        <f>VLOOKUP($J9328,Ref!$D:$H,4,0)</f>
        <v>Ampthill and Shefford Deanery</v>
      </c>
      <c r="N9328" t="str">
        <f>VLOOKUP($J9328,Ref!$D:$H,5,0)</f>
        <v>Archdeaconry of Bedford</v>
      </c>
      <c r="S9328">
        <v>0</v>
      </c>
    </row>
    <row r="9329" spans="1:19" x14ac:dyDescent="0.3">
      <c r="A9329">
        <v>2024</v>
      </c>
      <c r="C9329" t="str">
        <f>IF(GETPIVOTDATA("PS % recovery",Sheet4!$B$5,"Parish Name",K9329)&gt;99.949%,"OK","No")</f>
        <v>OK</v>
      </c>
      <c r="D9329" t="e">
        <f>VLOOKUP(J9329,'Ref2'!C:E,3,0)</f>
        <v>#N/A</v>
      </c>
      <c r="F9329">
        <v>8</v>
      </c>
      <c r="I9329" t="e">
        <f>VLOOKUP(J9329,Ref!L:M,2,0)</f>
        <v>#N/A</v>
      </c>
      <c r="J9329" t="s">
        <v>1262</v>
      </c>
      <c r="K9329" t="str">
        <f>VLOOKUP($J9329,Ref!$D:$H,2,0)</f>
        <v xml:space="preserve">Silsoe                                       </v>
      </c>
      <c r="L9329" t="str">
        <f>VLOOKUP($J9329,Ref!$D:$H,3,0)</f>
        <v>Silsoe, Pulloxhill and Flitton</v>
      </c>
      <c r="M9329" t="str">
        <f>VLOOKUP($J9329,Ref!$D:$H,4,0)</f>
        <v>Ampthill and Shefford Deanery</v>
      </c>
      <c r="N9329" t="str">
        <f>VLOOKUP($J9329,Ref!$D:$H,5,0)</f>
        <v>Archdeaconry of Bedford</v>
      </c>
      <c r="S9329">
        <v>1600</v>
      </c>
    </row>
    <row r="9330" spans="1:19" x14ac:dyDescent="0.3">
      <c r="A9330">
        <v>2024</v>
      </c>
      <c r="C9330" t="str">
        <f>IF(GETPIVOTDATA("PS % recovery",Sheet4!$B$5,"Parish Name",K9330)&gt;99.949%,"OK","No")</f>
        <v>No</v>
      </c>
      <c r="D9330" t="e">
        <f>VLOOKUP(J9330,'Ref2'!C:E,3,0)</f>
        <v>#N/A</v>
      </c>
      <c r="F9330">
        <v>8</v>
      </c>
      <c r="I9330" t="e">
        <f>VLOOKUP(J9330,Ref!L:M,2,0)</f>
        <v>#N/A</v>
      </c>
      <c r="J9330" t="s">
        <v>1280</v>
      </c>
      <c r="K9330" t="str">
        <f>VLOOKUP($J9330,Ref!$D:$H,2,0)</f>
        <v xml:space="preserve">Southill                                     </v>
      </c>
      <c r="L9330" t="str">
        <f>VLOOKUP($J9330,Ref!$D:$H,3,0)</f>
        <v>Clifton, Haynes and Southill</v>
      </c>
      <c r="M9330" t="str">
        <f>VLOOKUP($J9330,Ref!$D:$H,4,0)</f>
        <v>Ampthill and Shefford Deanery</v>
      </c>
      <c r="N9330" t="str">
        <f>VLOOKUP($J9330,Ref!$D:$H,5,0)</f>
        <v>Archdeaconry of Bedford</v>
      </c>
      <c r="S9330">
        <v>0</v>
      </c>
    </row>
    <row r="9331" spans="1:19" x14ac:dyDescent="0.3">
      <c r="A9331">
        <v>2024</v>
      </c>
      <c r="C9331" t="str">
        <f>IF(GETPIVOTDATA("PS % recovery",Sheet4!$B$5,"Parish Name",K9331)&gt;99.949%,"OK","No")</f>
        <v>OK</v>
      </c>
      <c r="D9331" t="e">
        <f>VLOOKUP(J9331,'Ref2'!C:E,3,0)</f>
        <v>#N/A</v>
      </c>
      <c r="F9331">
        <v>8</v>
      </c>
      <c r="I9331" t="e">
        <f>VLOOKUP(J9331,Ref!L:M,2,0)</f>
        <v>#N/A</v>
      </c>
      <c r="J9331" t="s">
        <v>1235</v>
      </c>
      <c r="K9331" t="str">
        <f>VLOOKUP($J9331,Ref!$D:$H,2,0)</f>
        <v xml:space="preserve">Steppingley                                  </v>
      </c>
      <c r="L9331" t="str">
        <f>VLOOKUP($J9331,Ref!$D:$H,3,0)</f>
        <v>Ampthill with Millbrook and Steppingley</v>
      </c>
      <c r="M9331" t="str">
        <f>VLOOKUP($J9331,Ref!$D:$H,4,0)</f>
        <v>Ampthill and Shefford Deanery</v>
      </c>
      <c r="N9331" t="str">
        <f>VLOOKUP($J9331,Ref!$D:$H,5,0)</f>
        <v>Archdeaconry of Bedford</v>
      </c>
      <c r="S9331">
        <v>0</v>
      </c>
    </row>
    <row r="9332" spans="1:19" x14ac:dyDescent="0.3">
      <c r="A9332">
        <v>2024</v>
      </c>
      <c r="C9332" t="str">
        <f>IF(GETPIVOTDATA("PS % recovery",Sheet4!$B$5,"Parish Name",K9332)&gt;99.949%,"OK","No")</f>
        <v>No</v>
      </c>
      <c r="D9332" t="e">
        <f>VLOOKUP(J9332,'Ref2'!C:E,3,0)</f>
        <v>#N/A</v>
      </c>
      <c r="F9332">
        <v>8</v>
      </c>
      <c r="I9332" t="e">
        <f>VLOOKUP(J9332,Ref!L:M,2,0)</f>
        <v>#N/A</v>
      </c>
      <c r="J9332" t="s">
        <v>835</v>
      </c>
      <c r="K9332" t="str">
        <f>VLOOKUP($J9332,Ref!$D:$H,2,0)</f>
        <v xml:space="preserve">Tingrith                                     </v>
      </c>
      <c r="L9332" t="str">
        <f>VLOOKUP($J9332,Ref!$D:$H,3,0)</f>
        <v>Harlington, Tingrith and Westoning</v>
      </c>
      <c r="M9332" t="str">
        <f>VLOOKUP($J9332,Ref!$D:$H,4,0)</f>
        <v>Ampthill and Shefford Deanery</v>
      </c>
      <c r="N9332" t="str">
        <f>VLOOKUP($J9332,Ref!$D:$H,5,0)</f>
        <v>Archdeaconry of Bedford</v>
      </c>
      <c r="S9332">
        <v>500</v>
      </c>
    </row>
    <row r="9333" spans="1:19" x14ac:dyDescent="0.3">
      <c r="A9333">
        <v>2024</v>
      </c>
      <c r="C9333" t="str">
        <f>IF(GETPIVOTDATA("PS % recovery",Sheet4!$B$5,"Parish Name",K9333)&gt;99.949%,"OK","No")</f>
        <v>No</v>
      </c>
      <c r="D9333" t="e">
        <f>VLOOKUP(J9333,'Ref2'!C:E,3,0)</f>
        <v>#N/A</v>
      </c>
      <c r="F9333">
        <v>8</v>
      </c>
      <c r="I9333" t="e">
        <f>VLOOKUP(J9333,Ref!L:M,2,0)</f>
        <v>#N/A</v>
      </c>
      <c r="J9333" t="s">
        <v>837</v>
      </c>
      <c r="K9333" t="str">
        <f>VLOOKUP($J9333,Ref!$D:$H,2,0)</f>
        <v xml:space="preserve">Stondon                                      </v>
      </c>
      <c r="L9333" t="str">
        <f>VLOOKUP($J9333,Ref!$D:$H,3,0)</f>
        <v>Gravenhurst, Shillington and Stondon</v>
      </c>
      <c r="M9333" t="str">
        <f>VLOOKUP($J9333,Ref!$D:$H,4,0)</f>
        <v>Ampthill and Shefford Deanery</v>
      </c>
      <c r="N9333" t="str">
        <f>VLOOKUP($J9333,Ref!$D:$H,5,0)</f>
        <v>Archdeaconry of Bedford</v>
      </c>
      <c r="S9333">
        <v>200</v>
      </c>
    </row>
    <row r="9334" spans="1:19" x14ac:dyDescent="0.3">
      <c r="A9334">
        <v>2024</v>
      </c>
      <c r="C9334" t="str">
        <f>IF(GETPIVOTDATA("PS % recovery",Sheet4!$B$5,"Parish Name",K9334)&gt;99.949%,"OK","No")</f>
        <v>OK</v>
      </c>
      <c r="D9334" t="e">
        <f>VLOOKUP(J9334,'Ref2'!C:E,3,0)</f>
        <v>#N/A</v>
      </c>
      <c r="F9334">
        <v>8</v>
      </c>
      <c r="I9334" t="e">
        <f>VLOOKUP(J9334,Ref!L:M,2,0)</f>
        <v>#N/A</v>
      </c>
      <c r="J9334" t="s">
        <v>839</v>
      </c>
      <c r="K9334" t="str">
        <f>VLOOKUP($J9334,Ref!$D:$H,2,0)</f>
        <v xml:space="preserve">Westoning                                    </v>
      </c>
      <c r="L9334" t="str">
        <f>VLOOKUP($J9334,Ref!$D:$H,3,0)</f>
        <v>Harlington, Tingrith and Westoning</v>
      </c>
      <c r="M9334" t="str">
        <f>VLOOKUP($J9334,Ref!$D:$H,4,0)</f>
        <v>Ampthill and Shefford Deanery</v>
      </c>
      <c r="N9334" t="str">
        <f>VLOOKUP($J9334,Ref!$D:$H,5,0)</f>
        <v>Archdeaconry of Bedford</v>
      </c>
      <c r="S9334">
        <v>2602</v>
      </c>
    </row>
    <row r="9335" spans="1:19" x14ac:dyDescent="0.3">
      <c r="A9335">
        <v>2024</v>
      </c>
      <c r="C9335" t="str">
        <f>IF(GETPIVOTDATA("PS % recovery",Sheet4!$B$5,"Parish Name",K9335)&gt;99.949%,"OK","No")</f>
        <v>OK</v>
      </c>
      <c r="D9335" t="e">
        <f>VLOOKUP(J9335,'Ref2'!C:E,3,0)</f>
        <v>#N/A</v>
      </c>
      <c r="F9335">
        <v>8</v>
      </c>
      <c r="I9335" t="e">
        <f>VLOOKUP(J9335,Ref!L:M,2,0)</f>
        <v>#N/A</v>
      </c>
      <c r="J9335" t="s">
        <v>1255</v>
      </c>
      <c r="K9335" t="str">
        <f>VLOOKUP($J9335,Ref!$D:$H,2,0)</f>
        <v xml:space="preserve">Woburn                                       </v>
      </c>
      <c r="L9335" t="str">
        <f>VLOOKUP($J9335,Ref!$D:$H,3,0)</f>
        <v>Woburn with Eversholt, Milton Bryan, Battlesden and Pottesgrove</v>
      </c>
      <c r="M9335" t="str">
        <f>VLOOKUP($J9335,Ref!$D:$H,4,0)</f>
        <v>Ampthill and Shefford Deanery</v>
      </c>
      <c r="N9335" t="str">
        <f>VLOOKUP($J9335,Ref!$D:$H,5,0)</f>
        <v>Archdeaconry of Bedford</v>
      </c>
      <c r="S9335">
        <v>3728</v>
      </c>
    </row>
    <row r="9336" spans="1:19" x14ac:dyDescent="0.3">
      <c r="A9336">
        <v>2024</v>
      </c>
      <c r="C9336" t="str">
        <f>IF(GETPIVOTDATA("PS % recovery",Sheet4!$B$5,"Parish Name",K9336)&gt;99.949%,"OK","No")</f>
        <v>No</v>
      </c>
      <c r="D9336" t="e">
        <f>VLOOKUP(J9336,'Ref2'!C:E,3,0)</f>
        <v>#N/A</v>
      </c>
      <c r="F9336">
        <v>8</v>
      </c>
      <c r="I9336" t="e">
        <f>VLOOKUP(J9336,Ref!L:M,2,0)</f>
        <v>#N/A</v>
      </c>
      <c r="J9336" t="s">
        <v>1270</v>
      </c>
      <c r="K9336" t="str">
        <f>VLOOKUP($J9336,Ref!$D:$H,2,0)</f>
        <v xml:space="preserve">Woburn Sands                                 </v>
      </c>
      <c r="L9336" t="str">
        <f>VLOOKUP($J9336,Ref!$D:$H,3,0)</f>
        <v>Woburn Sands</v>
      </c>
      <c r="M9336" t="str">
        <f>VLOOKUP($J9336,Ref!$D:$H,4,0)</f>
        <v>Ampthill and Shefford Deanery</v>
      </c>
      <c r="N9336" t="str">
        <f>VLOOKUP($J9336,Ref!$D:$H,5,0)</f>
        <v>Archdeaconry of Bedford</v>
      </c>
      <c r="S9336">
        <v>5227</v>
      </c>
    </row>
    <row r="9337" spans="1:19" x14ac:dyDescent="0.3">
      <c r="A9337">
        <v>2024</v>
      </c>
      <c r="C9337" t="str">
        <f>IF(GETPIVOTDATA("PS % recovery",Sheet4!$B$5,"Parish Name",K9337)&gt;99.949%,"OK","No")</f>
        <v>No</v>
      </c>
      <c r="D9337" t="e">
        <f>VLOOKUP(J9337,'Ref2'!C:E,3,0)</f>
        <v>#N/A</v>
      </c>
      <c r="F9337">
        <v>8</v>
      </c>
      <c r="I9337" t="e">
        <f>VLOOKUP(J9337,Ref!L:M,2,0)</f>
        <v>#N/A</v>
      </c>
      <c r="J9337" t="s">
        <v>1293</v>
      </c>
      <c r="K9337" t="str">
        <f>VLOOKUP($J9337,Ref!$D:$H,2,0)</f>
        <v xml:space="preserve">Bedford, All Saints                          </v>
      </c>
      <c r="L9337" t="str">
        <f>VLOOKUP($J9337,Ref!$D:$H,3,0)</f>
        <v>Bedford, All Saints</v>
      </c>
      <c r="M9337" t="str">
        <f>VLOOKUP($J9337,Ref!$D:$H,4,0)</f>
        <v>Bedford Deanery</v>
      </c>
      <c r="N9337" t="str">
        <f>VLOOKUP($J9337,Ref!$D:$H,5,0)</f>
        <v>Archdeaconry of Bedford</v>
      </c>
      <c r="S9337">
        <v>2206.17</v>
      </c>
    </row>
    <row r="9338" spans="1:19" x14ac:dyDescent="0.3">
      <c r="A9338">
        <v>2024</v>
      </c>
      <c r="C9338" t="str">
        <f>IF(GETPIVOTDATA("PS % recovery",Sheet4!$B$5,"Parish Name",K9338)&gt;99.949%,"OK","No")</f>
        <v>OK</v>
      </c>
      <c r="D9338" t="e">
        <f>VLOOKUP(J9338,'Ref2'!C:E,3,0)</f>
        <v>#N/A</v>
      </c>
      <c r="F9338">
        <v>8</v>
      </c>
      <c r="I9338" t="str">
        <f>VLOOKUP(J9338,Ref!L:M,2,0)</f>
        <v>Yes</v>
      </c>
      <c r="J9338" t="s">
        <v>1295</v>
      </c>
      <c r="K9338" t="str">
        <f>VLOOKUP($J9338,Ref!$D:$H,2,0)</f>
        <v xml:space="preserve">Bedford, Christ Church                       </v>
      </c>
      <c r="L9338" t="str">
        <f>VLOOKUP($J9338,Ref!$D:$H,3,0)</f>
        <v>Bedford, Christ Church</v>
      </c>
      <c r="M9338" t="str">
        <f>VLOOKUP($J9338,Ref!$D:$H,4,0)</f>
        <v>Bedford Deanery</v>
      </c>
      <c r="N9338" t="str">
        <f>VLOOKUP($J9338,Ref!$D:$H,5,0)</f>
        <v>Archdeaconry of Bedford</v>
      </c>
      <c r="S9338">
        <v>12839</v>
      </c>
    </row>
    <row r="9339" spans="1:19" x14ac:dyDescent="0.3">
      <c r="A9339">
        <v>2024</v>
      </c>
      <c r="C9339" t="str">
        <f>IF(GETPIVOTDATA("PS % recovery",Sheet4!$B$5,"Parish Name",K9339)&gt;99.949%,"OK","No")</f>
        <v>OK</v>
      </c>
      <c r="D9339" t="e">
        <f>VLOOKUP(J9339,'Ref2'!C:E,3,0)</f>
        <v>#N/A</v>
      </c>
      <c r="F9339">
        <v>8</v>
      </c>
      <c r="I9339" t="e">
        <f>VLOOKUP(J9339,Ref!L:M,2,0)</f>
        <v>#N/A</v>
      </c>
      <c r="J9339" t="s">
        <v>1297</v>
      </c>
      <c r="K9339" t="str">
        <f>VLOOKUP($J9339,Ref!$D:$H,2,0)</f>
        <v xml:space="preserve">Bedford, St Andrew                           </v>
      </c>
      <c r="L9339" t="str">
        <f>VLOOKUP($J9339,Ref!$D:$H,3,0)</f>
        <v>Bedford, St Andrew</v>
      </c>
      <c r="M9339" t="str">
        <f>VLOOKUP($J9339,Ref!$D:$H,4,0)</f>
        <v>Bedford Deanery</v>
      </c>
      <c r="N9339" t="str">
        <f>VLOOKUP($J9339,Ref!$D:$H,5,0)</f>
        <v>Archdeaconry of Bedford</v>
      </c>
      <c r="S9339">
        <v>11157</v>
      </c>
    </row>
    <row r="9340" spans="1:19" x14ac:dyDescent="0.3">
      <c r="A9340">
        <v>2024</v>
      </c>
      <c r="C9340" t="str">
        <f>IF(GETPIVOTDATA("PS % recovery",Sheet4!$B$5,"Parish Name",K9340)&gt;99.949%,"OK","No")</f>
        <v>OK</v>
      </c>
      <c r="D9340" t="e">
        <f>VLOOKUP(J9340,'Ref2'!C:E,3,0)</f>
        <v>#N/A</v>
      </c>
      <c r="F9340">
        <v>8</v>
      </c>
      <c r="I9340" t="e">
        <f>VLOOKUP(J9340,Ref!L:M,2,0)</f>
        <v>#N/A</v>
      </c>
      <c r="J9340" t="s">
        <v>1299</v>
      </c>
      <c r="K9340" t="str">
        <f>VLOOKUP($J9340,Ref!$D:$H,2,0)</f>
        <v xml:space="preserve">Bedford, St John and St Leonard              </v>
      </c>
      <c r="L9340" t="str">
        <f>VLOOKUP($J9340,Ref!$D:$H,3,0)</f>
        <v>Bedford, St John and St Leonard</v>
      </c>
      <c r="M9340" t="str">
        <f>VLOOKUP($J9340,Ref!$D:$H,4,0)</f>
        <v>Bedford Deanery</v>
      </c>
      <c r="N9340" t="str">
        <f>VLOOKUP($J9340,Ref!$D:$H,5,0)</f>
        <v>Archdeaconry of Bedford</v>
      </c>
      <c r="S9340">
        <v>5056</v>
      </c>
    </row>
    <row r="9341" spans="1:19" x14ac:dyDescent="0.3">
      <c r="A9341">
        <v>2024</v>
      </c>
      <c r="C9341" t="str">
        <f>IF(GETPIVOTDATA("PS % recovery",Sheet4!$B$5,"Parish Name",K9341)&gt;99.949%,"OK","No")</f>
        <v>OK</v>
      </c>
      <c r="D9341" t="e">
        <f>VLOOKUP(J9341,'Ref2'!C:E,3,0)</f>
        <v>#N/A</v>
      </c>
      <c r="F9341">
        <v>8</v>
      </c>
      <c r="I9341" t="e">
        <f>VLOOKUP(J9341,Ref!L:M,2,0)</f>
        <v>#N/A</v>
      </c>
      <c r="J9341" t="s">
        <v>1315</v>
      </c>
      <c r="K9341" t="str">
        <f>VLOOKUP($J9341,Ref!$D:$H,2,0)</f>
        <v xml:space="preserve">Bedford, St Mark                             </v>
      </c>
      <c r="L9341" t="str">
        <f>VLOOKUP($J9341,Ref!$D:$H,3,0)</f>
        <v>Bedford, St Mark</v>
      </c>
      <c r="M9341" t="str">
        <f>VLOOKUP($J9341,Ref!$D:$H,4,0)</f>
        <v>Bedford Deanery</v>
      </c>
      <c r="N9341" t="str">
        <f>VLOOKUP($J9341,Ref!$D:$H,5,0)</f>
        <v>Archdeaconry of Bedford</v>
      </c>
      <c r="S9341">
        <v>6073.33</v>
      </c>
    </row>
    <row r="9342" spans="1:19" x14ac:dyDescent="0.3">
      <c r="A9342">
        <v>2024</v>
      </c>
      <c r="C9342" t="str">
        <f>IF(GETPIVOTDATA("PS % recovery",Sheet4!$B$5,"Parish Name",K9342)&gt;99.949%,"OK","No")</f>
        <v>No</v>
      </c>
      <c r="D9342" t="e">
        <f>VLOOKUP(J9342,'Ref2'!C:E,3,0)</f>
        <v>#N/A</v>
      </c>
      <c r="F9342">
        <v>8</v>
      </c>
      <c r="I9342" t="e">
        <f>VLOOKUP(J9342,Ref!L:M,2,0)</f>
        <v>#N/A</v>
      </c>
      <c r="J9342" t="s">
        <v>1301</v>
      </c>
      <c r="K9342" t="str">
        <f>VLOOKUP($J9342,Ref!$D:$H,2,0)</f>
        <v xml:space="preserve">Bedford, St Martin                           </v>
      </c>
      <c r="L9342" t="str">
        <f>VLOOKUP($J9342,Ref!$D:$H,3,0)</f>
        <v>Bedford, St Martin</v>
      </c>
      <c r="M9342" t="str">
        <f>VLOOKUP($J9342,Ref!$D:$H,4,0)</f>
        <v>Bedford Deanery</v>
      </c>
      <c r="N9342" t="str">
        <f>VLOOKUP($J9342,Ref!$D:$H,5,0)</f>
        <v>Archdeaconry of Bedford</v>
      </c>
      <c r="S9342">
        <v>900</v>
      </c>
    </row>
    <row r="9343" spans="1:19" x14ac:dyDescent="0.3">
      <c r="A9343">
        <v>2024</v>
      </c>
      <c r="C9343" t="str">
        <f>IF(GETPIVOTDATA("PS % recovery",Sheet4!$B$5,"Parish Name",K9343)&gt;99.949%,"OK","No")</f>
        <v>No</v>
      </c>
      <c r="D9343" t="e">
        <f>VLOOKUP(J9343,'Ref2'!C:E,3,0)</f>
        <v>#N/A</v>
      </c>
      <c r="F9343">
        <v>8</v>
      </c>
      <c r="I9343" t="e">
        <f>VLOOKUP(J9343,Ref!L:M,2,0)</f>
        <v>#N/A</v>
      </c>
      <c r="J9343" t="s">
        <v>1323</v>
      </c>
      <c r="K9343" t="str">
        <f>VLOOKUP($J9343,Ref!$D:$H,2,0)</f>
        <v xml:space="preserve">Bedford, St Michael and All Angels           </v>
      </c>
      <c r="L9343" t="str">
        <f>VLOOKUP($J9343,Ref!$D:$H,3,0)</f>
        <v>Elstow Team Ministry</v>
      </c>
      <c r="M9343" t="str">
        <f>VLOOKUP($J9343,Ref!$D:$H,4,0)</f>
        <v>Bedford Deanery</v>
      </c>
      <c r="N9343" t="str">
        <f>VLOOKUP($J9343,Ref!$D:$H,5,0)</f>
        <v>Archdeaconry of Bedford</v>
      </c>
      <c r="S9343">
        <v>250</v>
      </c>
    </row>
    <row r="9344" spans="1:19" x14ac:dyDescent="0.3">
      <c r="A9344">
        <v>2024</v>
      </c>
      <c r="C9344" t="str">
        <f>IF(GETPIVOTDATA("PS % recovery",Sheet4!$B$5,"Parish Name",K9344)&gt;99.949%,"OK","No")</f>
        <v>No</v>
      </c>
      <c r="D9344" t="e">
        <f>VLOOKUP(J9344,'Ref2'!C:E,3,0)</f>
        <v>#N/A</v>
      </c>
      <c r="F9344">
        <v>8</v>
      </c>
      <c r="I9344" t="e">
        <f>VLOOKUP(J9344,Ref!L:M,2,0)</f>
        <v>#N/A</v>
      </c>
      <c r="J9344" t="s">
        <v>1303</v>
      </c>
      <c r="K9344" t="str">
        <f>VLOOKUP($J9344,Ref!$D:$H,2,0)</f>
        <v xml:space="preserve">Bedford, St Paul                             </v>
      </c>
      <c r="L9344" t="str">
        <f>VLOOKUP($J9344,Ref!$D:$H,3,0)</f>
        <v>Bedford, St Paul</v>
      </c>
      <c r="M9344" t="str">
        <f>VLOOKUP($J9344,Ref!$D:$H,4,0)</f>
        <v>Bedford Deanery</v>
      </c>
      <c r="N9344" t="str">
        <f>VLOOKUP($J9344,Ref!$D:$H,5,0)</f>
        <v>Archdeaconry of Bedford</v>
      </c>
      <c r="S9344">
        <v>4500</v>
      </c>
    </row>
    <row r="9345" spans="1:19" x14ac:dyDescent="0.3">
      <c r="A9345">
        <v>2024</v>
      </c>
      <c r="C9345" t="str">
        <f>IF(GETPIVOTDATA("PS % recovery",Sheet4!$B$5,"Parish Name",K9345)&gt;99.949%,"OK","No")</f>
        <v>No</v>
      </c>
      <c r="D9345" t="e">
        <f>VLOOKUP(J9345,'Ref2'!C:E,3,0)</f>
        <v>#N/A</v>
      </c>
      <c r="F9345">
        <v>8</v>
      </c>
      <c r="I9345" t="e">
        <f>VLOOKUP(J9345,Ref!L:M,2,0)</f>
        <v>#N/A</v>
      </c>
      <c r="J9345" t="s">
        <v>1305</v>
      </c>
      <c r="K9345" t="str">
        <f>VLOOKUP($J9345,Ref!$D:$H,2,0)</f>
        <v xml:space="preserve">Bedford, St Peter de Merton with St Cuthbert </v>
      </c>
      <c r="L9345" t="str">
        <f>VLOOKUP($J9345,Ref!$D:$H,3,0)</f>
        <v>Bedford, St Peter de Merton with St Cuthbert</v>
      </c>
      <c r="M9345" t="str">
        <f>VLOOKUP($J9345,Ref!$D:$H,4,0)</f>
        <v>Bedford Deanery</v>
      </c>
      <c r="N9345" t="str">
        <f>VLOOKUP($J9345,Ref!$D:$H,5,0)</f>
        <v>Archdeaconry of Bedford</v>
      </c>
      <c r="S9345">
        <v>500</v>
      </c>
    </row>
    <row r="9346" spans="1:19" x14ac:dyDescent="0.3">
      <c r="A9346">
        <v>2024</v>
      </c>
      <c r="C9346" t="str">
        <f>IF(GETPIVOTDATA("PS % recovery",Sheet4!$B$5,"Parish Name",K9346)&gt;99.949%,"OK","No")</f>
        <v>OK</v>
      </c>
      <c r="D9346" t="e">
        <f>VLOOKUP(J9346,'Ref2'!C:E,3,0)</f>
        <v>#N/A</v>
      </c>
      <c r="F9346">
        <v>8</v>
      </c>
      <c r="I9346" t="e">
        <f>VLOOKUP(J9346,Ref!L:M,2,0)</f>
        <v>#N/A</v>
      </c>
      <c r="J9346" t="s">
        <v>1307</v>
      </c>
      <c r="K9346" t="str">
        <f>VLOOKUP($J9346,Ref!$D:$H,2,0)</f>
        <v xml:space="preserve">Biddenham                                    </v>
      </c>
      <c r="L9346" t="str">
        <f>VLOOKUP($J9346,Ref!$D:$H,3,0)</f>
        <v>Biddenham</v>
      </c>
      <c r="M9346" t="str">
        <f>VLOOKUP($J9346,Ref!$D:$H,4,0)</f>
        <v>Bedford Deanery</v>
      </c>
      <c r="N9346" t="str">
        <f>VLOOKUP($J9346,Ref!$D:$H,5,0)</f>
        <v>Archdeaconry of Bedford</v>
      </c>
      <c r="S9346">
        <v>3580</v>
      </c>
    </row>
    <row r="9347" spans="1:19" x14ac:dyDescent="0.3">
      <c r="A9347">
        <v>2024</v>
      </c>
      <c r="C9347" t="str">
        <f>IF(GETPIVOTDATA("PS % recovery",Sheet4!$B$5,"Parish Name",K9347)&gt;99.949%,"OK","No")</f>
        <v>No</v>
      </c>
      <c r="D9347" t="e">
        <f>VLOOKUP(J9347,'Ref2'!C:E,3,0)</f>
        <v>#N/A</v>
      </c>
      <c r="F9347">
        <v>8</v>
      </c>
      <c r="I9347" t="e">
        <f>VLOOKUP(J9347,Ref!L:M,2,0)</f>
        <v>#N/A</v>
      </c>
      <c r="J9347" t="s">
        <v>1319</v>
      </c>
      <c r="K9347" t="str">
        <f>VLOOKUP($J9347,Ref!$D:$H,2,0)</f>
        <v xml:space="preserve">Cardington                                   </v>
      </c>
      <c r="L9347" t="str">
        <f>VLOOKUP($J9347,Ref!$D:$H,3,0)</f>
        <v>Elstow Team Ministry</v>
      </c>
      <c r="M9347" t="str">
        <f>VLOOKUP($J9347,Ref!$D:$H,4,0)</f>
        <v>Bedford Deanery</v>
      </c>
      <c r="N9347" t="str">
        <f>VLOOKUP($J9347,Ref!$D:$H,5,0)</f>
        <v>Archdeaconry of Bedford</v>
      </c>
      <c r="S9347">
        <v>0</v>
      </c>
    </row>
    <row r="9348" spans="1:19" x14ac:dyDescent="0.3">
      <c r="A9348">
        <v>2024</v>
      </c>
      <c r="C9348" t="str">
        <f>IF(GETPIVOTDATA("PS % recovery",Sheet4!$B$5,"Parish Name",K9348)&gt;99.949%,"OK","No")</f>
        <v>No</v>
      </c>
      <c r="D9348" t="str">
        <f>VLOOKUP(J9348,'Ref2'!C:E,3,0)</f>
        <v>LLF</v>
      </c>
      <c r="F9348">
        <v>8</v>
      </c>
      <c r="I9348" t="str">
        <f>VLOOKUP(J9348,Ref!L:M,2,0)</f>
        <v>Yes</v>
      </c>
      <c r="J9348" t="s">
        <v>1321</v>
      </c>
      <c r="K9348" t="str">
        <f>VLOOKUP($J9348,Ref!$D:$H,2,0)</f>
        <v xml:space="preserve">Cranfield                                    </v>
      </c>
      <c r="L9348" t="str">
        <f>VLOOKUP($J9348,Ref!$D:$H,3,0)</f>
        <v>Cranfield and Hulcote with Salford</v>
      </c>
      <c r="M9348" t="str">
        <f>VLOOKUP($J9348,Ref!$D:$H,4,0)</f>
        <v>Bedford Deanery</v>
      </c>
      <c r="N9348" t="str">
        <f>VLOOKUP($J9348,Ref!$D:$H,5,0)</f>
        <v>Archdeaconry of Bedford</v>
      </c>
      <c r="S9348">
        <v>4223</v>
      </c>
    </row>
    <row r="9349" spans="1:19" x14ac:dyDescent="0.3">
      <c r="A9349">
        <v>2024</v>
      </c>
      <c r="C9349" t="str">
        <f>IF(GETPIVOTDATA("PS % recovery",Sheet4!$B$5,"Parish Name",K9349)&gt;99.949%,"OK","No")</f>
        <v>No</v>
      </c>
      <c r="D9349" t="e">
        <f>VLOOKUP(J9349,'Ref2'!C:E,3,0)</f>
        <v>#N/A</v>
      </c>
      <c r="F9349">
        <v>8</v>
      </c>
      <c r="I9349" t="e">
        <f>VLOOKUP(J9349,Ref!L:M,2,0)</f>
        <v>#N/A</v>
      </c>
      <c r="J9349" t="s">
        <v>1327</v>
      </c>
      <c r="K9349" t="str">
        <f>VLOOKUP($J9349,Ref!$D:$H,2,0)</f>
        <v xml:space="preserve">Elstow                                       </v>
      </c>
      <c r="L9349" t="str">
        <f>VLOOKUP($J9349,Ref!$D:$H,3,0)</f>
        <v>Elstow Team Ministry</v>
      </c>
      <c r="M9349" t="str">
        <f>VLOOKUP($J9349,Ref!$D:$H,4,0)</f>
        <v>Bedford Deanery</v>
      </c>
      <c r="N9349" t="str">
        <f>VLOOKUP($J9349,Ref!$D:$H,5,0)</f>
        <v>Archdeaconry of Bedford</v>
      </c>
      <c r="S9349">
        <v>0</v>
      </c>
    </row>
    <row r="9350" spans="1:19" x14ac:dyDescent="0.3">
      <c r="A9350">
        <v>2024</v>
      </c>
      <c r="C9350" t="str">
        <f>IF(GETPIVOTDATA("PS % recovery",Sheet4!$B$5,"Parish Name",K9350)&gt;99.949%,"OK","No")</f>
        <v>OK</v>
      </c>
      <c r="D9350" t="e">
        <f>VLOOKUP(J9350,'Ref2'!C:E,3,0)</f>
        <v>#N/A</v>
      </c>
      <c r="F9350">
        <v>8</v>
      </c>
      <c r="I9350" t="e">
        <f>VLOOKUP(J9350,Ref!L:M,2,0)</f>
        <v>#N/A</v>
      </c>
      <c r="J9350" t="s">
        <v>1311</v>
      </c>
      <c r="K9350" t="str">
        <f>VLOOKUP($J9350,Ref!$D:$H,2,0)</f>
        <v xml:space="preserve">Goldington                                   </v>
      </c>
      <c r="L9350" t="str">
        <f>VLOOKUP($J9350,Ref!$D:$H,3,0)</f>
        <v>Goldington</v>
      </c>
      <c r="M9350" t="str">
        <f>VLOOKUP($J9350,Ref!$D:$H,4,0)</f>
        <v>Bedford Deanery</v>
      </c>
      <c r="N9350" t="str">
        <f>VLOOKUP($J9350,Ref!$D:$H,5,0)</f>
        <v>Archdeaconry of Bedford</v>
      </c>
      <c r="S9350">
        <v>5294</v>
      </c>
    </row>
    <row r="9351" spans="1:19" x14ac:dyDescent="0.3">
      <c r="A9351">
        <v>2024</v>
      </c>
      <c r="C9351" t="str">
        <f>IF(GETPIVOTDATA("PS % recovery",Sheet4!$B$5,"Parish Name",K9351)&gt;99.949%,"OK","No")</f>
        <v>No</v>
      </c>
      <c r="D9351" t="e">
        <f>VLOOKUP(J9351,'Ref2'!C:E,3,0)</f>
        <v>#N/A</v>
      </c>
      <c r="F9351">
        <v>8</v>
      </c>
      <c r="I9351" t="e">
        <f>VLOOKUP(J9351,Ref!L:M,2,0)</f>
        <v>#N/A</v>
      </c>
      <c r="J9351" t="s">
        <v>1325</v>
      </c>
      <c r="K9351" t="str">
        <f>VLOOKUP($J9351,Ref!$D:$H,2,0)</f>
        <v xml:space="preserve">Hulcote with Salford                         </v>
      </c>
      <c r="L9351" t="str">
        <f>VLOOKUP($J9351,Ref!$D:$H,3,0)</f>
        <v>Cranfield and Hulcote with Salford</v>
      </c>
      <c r="M9351" t="str">
        <f>VLOOKUP($J9351,Ref!$D:$H,4,0)</f>
        <v>Bedford Deanery</v>
      </c>
      <c r="N9351" t="str">
        <f>VLOOKUP($J9351,Ref!$D:$H,5,0)</f>
        <v>Archdeaconry of Bedford</v>
      </c>
      <c r="S9351">
        <v>500</v>
      </c>
    </row>
    <row r="9352" spans="1:19" x14ac:dyDescent="0.3">
      <c r="A9352">
        <v>2024</v>
      </c>
      <c r="C9352" t="str">
        <f>IF(GETPIVOTDATA("PS % recovery",Sheet4!$B$5,"Parish Name",K9352)&gt;99.949%,"OK","No")</f>
        <v>No</v>
      </c>
      <c r="D9352" t="e">
        <f>VLOOKUP(J9352,'Ref2'!C:E,3,0)</f>
        <v>#N/A</v>
      </c>
      <c r="F9352">
        <v>8</v>
      </c>
      <c r="I9352" t="e">
        <f>VLOOKUP(J9352,Ref!L:M,2,0)</f>
        <v>#N/A</v>
      </c>
      <c r="J9352" t="s">
        <v>1329</v>
      </c>
      <c r="K9352" t="str">
        <f>VLOOKUP($J9352,Ref!$D:$H,2,0)</f>
        <v xml:space="preserve">Houghton Conquest                            </v>
      </c>
      <c r="L9352" t="str">
        <f>VLOOKUP($J9352,Ref!$D:$H,3,0)</f>
        <v>Elstow Team Ministry</v>
      </c>
      <c r="M9352" t="str">
        <f>VLOOKUP($J9352,Ref!$D:$H,4,0)</f>
        <v>Bedford Deanery</v>
      </c>
      <c r="N9352" t="str">
        <f>VLOOKUP($J9352,Ref!$D:$H,5,0)</f>
        <v>Archdeaconry of Bedford</v>
      </c>
      <c r="S9352">
        <v>500</v>
      </c>
    </row>
    <row r="9353" spans="1:19" x14ac:dyDescent="0.3">
      <c r="A9353">
        <v>2024</v>
      </c>
      <c r="C9353" t="str">
        <f>IF(GETPIVOTDATA("PS % recovery",Sheet4!$B$5,"Parish Name",K9353)&gt;99.949%,"OK","No")</f>
        <v>No</v>
      </c>
      <c r="D9353" t="e">
        <f>VLOOKUP(J9353,'Ref2'!C:E,3,0)</f>
        <v>#N/A</v>
      </c>
      <c r="F9353">
        <v>8</v>
      </c>
      <c r="I9353" t="e">
        <f>VLOOKUP(J9353,Ref!L:M,2,0)</f>
        <v>#N/A</v>
      </c>
      <c r="J9353" t="s">
        <v>1309</v>
      </c>
      <c r="K9353" t="str">
        <f>VLOOKUP($J9353,Ref!$D:$H,2,0)</f>
        <v xml:space="preserve">Kempston                                     </v>
      </c>
      <c r="L9353" t="str">
        <f>VLOOKUP($J9353,Ref!$D:$H,3,0)</f>
        <v>Kempston</v>
      </c>
      <c r="M9353" t="str">
        <f>VLOOKUP($J9353,Ref!$D:$H,4,0)</f>
        <v>Bedford Deanery</v>
      </c>
      <c r="N9353" t="str">
        <f>VLOOKUP($J9353,Ref!$D:$H,5,0)</f>
        <v>Archdeaconry of Bedford</v>
      </c>
      <c r="S9353">
        <v>500</v>
      </c>
    </row>
    <row r="9354" spans="1:19" x14ac:dyDescent="0.3">
      <c r="A9354">
        <v>2024</v>
      </c>
      <c r="C9354" t="str">
        <f>IF(GETPIVOTDATA("PS % recovery",Sheet4!$B$5,"Parish Name",K9354)&gt;99.949%,"OK","No")</f>
        <v>No</v>
      </c>
      <c r="D9354" t="e">
        <f>VLOOKUP(J9354,'Ref2'!C:E,3,0)</f>
        <v>#N/A</v>
      </c>
      <c r="F9354">
        <v>8</v>
      </c>
      <c r="I9354" t="e">
        <f>VLOOKUP(J9354,Ref!L:M,2,0)</f>
        <v>#N/A</v>
      </c>
      <c r="J9354" t="s">
        <v>1313</v>
      </c>
      <c r="K9354" t="str">
        <f>VLOOKUP($J9354,Ref!$D:$H,2,0)</f>
        <v xml:space="preserve">Kempston, The Church of the Transfiguration  </v>
      </c>
      <c r="L9354" t="str">
        <f>VLOOKUP($J9354,Ref!$D:$H,3,0)</f>
        <v>Kempston, The Church of the Transfiguration</v>
      </c>
      <c r="M9354" t="str">
        <f>VLOOKUP($J9354,Ref!$D:$H,4,0)</f>
        <v>Bedford Deanery</v>
      </c>
      <c r="N9354" t="str">
        <f>VLOOKUP($J9354,Ref!$D:$H,5,0)</f>
        <v>Archdeaconry of Bedford</v>
      </c>
      <c r="S9354">
        <v>1500</v>
      </c>
    </row>
    <row r="9355" spans="1:19" x14ac:dyDescent="0.3">
      <c r="A9355">
        <v>2024</v>
      </c>
      <c r="C9355" t="str">
        <f>IF(GETPIVOTDATA("PS % recovery",Sheet4!$B$5,"Parish Name",K9355)&gt;99.949%,"OK","No")</f>
        <v>OK</v>
      </c>
      <c r="D9355" t="e">
        <f>VLOOKUP(J9355,'Ref2'!C:E,3,0)</f>
        <v>#N/A</v>
      </c>
      <c r="F9355">
        <v>8</v>
      </c>
      <c r="I9355" t="e">
        <f>VLOOKUP(J9355,Ref!L:M,2,0)</f>
        <v>#N/A</v>
      </c>
      <c r="J9355" t="s">
        <v>1333</v>
      </c>
      <c r="K9355" t="str">
        <f>VLOOKUP($J9355,Ref!$D:$H,2,0)</f>
        <v xml:space="preserve">Marston Morteyne with Lidlington             </v>
      </c>
      <c r="L9355" t="str">
        <f>VLOOKUP($J9355,Ref!$D:$H,3,0)</f>
        <v>Marston Morteyne with Lidlington</v>
      </c>
      <c r="M9355" t="str">
        <f>VLOOKUP($J9355,Ref!$D:$H,4,0)</f>
        <v>Bedford Deanery</v>
      </c>
      <c r="N9355" t="str">
        <f>VLOOKUP($J9355,Ref!$D:$H,5,0)</f>
        <v>Archdeaconry of Bedford</v>
      </c>
      <c r="S9355">
        <v>2359.7600000000002</v>
      </c>
    </row>
    <row r="9356" spans="1:19" x14ac:dyDescent="0.3">
      <c r="A9356">
        <v>2024</v>
      </c>
      <c r="C9356" t="str">
        <f>IF(GETPIVOTDATA("PS % recovery",Sheet4!$B$5,"Parish Name",K9356)&gt;99.949%,"OK","No")</f>
        <v>OK</v>
      </c>
      <c r="D9356" t="e">
        <f>VLOOKUP(J9356,'Ref2'!C:E,3,0)</f>
        <v>#N/A</v>
      </c>
      <c r="F9356">
        <v>8</v>
      </c>
      <c r="I9356" t="e">
        <f>VLOOKUP(J9356,Ref!L:M,2,0)</f>
        <v>#N/A</v>
      </c>
      <c r="J9356" t="s">
        <v>1317</v>
      </c>
      <c r="K9356" t="str">
        <f>VLOOKUP($J9356,Ref!$D:$H,2,0)</f>
        <v xml:space="preserve">Renhold                                      </v>
      </c>
      <c r="L9356" t="str">
        <f>VLOOKUP($J9356,Ref!$D:$H,3,0)</f>
        <v>Renhold</v>
      </c>
      <c r="M9356" t="str">
        <f>VLOOKUP($J9356,Ref!$D:$H,4,0)</f>
        <v>Bedford Deanery</v>
      </c>
      <c r="N9356" t="str">
        <f>VLOOKUP($J9356,Ref!$D:$H,5,0)</f>
        <v>Archdeaconry of Bedford</v>
      </c>
      <c r="S9356">
        <v>0</v>
      </c>
    </row>
    <row r="9357" spans="1:19" x14ac:dyDescent="0.3">
      <c r="A9357">
        <v>2024</v>
      </c>
      <c r="C9357" t="str">
        <f>IF(GETPIVOTDATA("PS % recovery",Sheet4!$B$5,"Parish Name",K9357)&gt;99.949%,"OK","No")</f>
        <v>No</v>
      </c>
      <c r="D9357" t="e">
        <f>VLOOKUP(J9357,'Ref2'!C:E,3,0)</f>
        <v>#N/A</v>
      </c>
      <c r="F9357">
        <v>8</v>
      </c>
      <c r="I9357" t="e">
        <f>VLOOKUP(J9357,Ref!L:M,2,0)</f>
        <v>#N/A</v>
      </c>
      <c r="J9357" t="s">
        <v>1331</v>
      </c>
      <c r="K9357" t="str">
        <f>VLOOKUP($J9357,Ref!$D:$H,2,0)</f>
        <v xml:space="preserve">Wilshamstead                                 </v>
      </c>
      <c r="L9357" t="str">
        <f>VLOOKUP($J9357,Ref!$D:$H,3,0)</f>
        <v>Elstow Team Ministry</v>
      </c>
      <c r="M9357" t="str">
        <f>VLOOKUP($J9357,Ref!$D:$H,4,0)</f>
        <v>Bedford Deanery</v>
      </c>
      <c r="N9357" t="str">
        <f>VLOOKUP($J9357,Ref!$D:$H,5,0)</f>
        <v>Archdeaconry of Bedford</v>
      </c>
      <c r="S9357">
        <v>0</v>
      </c>
    </row>
    <row r="9358" spans="1:19" x14ac:dyDescent="0.3">
      <c r="A9358">
        <v>2024</v>
      </c>
      <c r="C9358" t="str">
        <f>IF(GETPIVOTDATA("PS % recovery",Sheet4!$B$5,"Parish Name",K9358)&gt;99.949%,"OK","No")</f>
        <v>OK</v>
      </c>
      <c r="D9358" t="str">
        <f>VLOOKUP(J9358,'Ref2'!C:E,3,0)</f>
        <v>LLF</v>
      </c>
      <c r="F9358">
        <v>8</v>
      </c>
      <c r="I9358" t="e">
        <f>VLOOKUP(J9358,Ref!L:M,2,0)</f>
        <v>#N/A</v>
      </c>
      <c r="J9358" t="s">
        <v>1335</v>
      </c>
      <c r="K9358" t="str">
        <f>VLOOKUP($J9358,Ref!$D:$H,2,0)</f>
        <v xml:space="preserve">Wootton                                      </v>
      </c>
      <c r="L9358" t="str">
        <f>VLOOKUP($J9358,Ref!$D:$H,3,0)</f>
        <v>Wootton</v>
      </c>
      <c r="M9358" t="str">
        <f>VLOOKUP($J9358,Ref!$D:$H,4,0)</f>
        <v>Bedford Deanery</v>
      </c>
      <c r="N9358" t="str">
        <f>VLOOKUP($J9358,Ref!$D:$H,5,0)</f>
        <v>Archdeaconry of Bedford</v>
      </c>
      <c r="S9358">
        <v>5000</v>
      </c>
    </row>
    <row r="9359" spans="1:19" x14ac:dyDescent="0.3">
      <c r="A9359">
        <v>2024</v>
      </c>
      <c r="C9359" t="str">
        <f>IF(GETPIVOTDATA("PS % recovery",Sheet4!$B$5,"Parish Name",K9359)&gt;99.949%,"OK","No")</f>
        <v>OK</v>
      </c>
      <c r="D9359" t="e">
        <f>VLOOKUP(J9359,'Ref2'!C:E,3,0)</f>
        <v>#N/A</v>
      </c>
      <c r="F9359">
        <v>8</v>
      </c>
      <c r="I9359" t="e">
        <f>VLOOKUP(J9359,Ref!L:M,2,0)</f>
        <v>#N/A</v>
      </c>
      <c r="J9359" t="s">
        <v>1337</v>
      </c>
      <c r="K9359" t="str">
        <f>VLOOKUP($J9359,Ref!$D:$H,2,0)</f>
        <v xml:space="preserve">Biggleswade                                  </v>
      </c>
      <c r="L9359" t="str">
        <f>VLOOKUP($J9359,Ref!$D:$H,3,0)</f>
        <v>Biggleswade</v>
      </c>
      <c r="M9359" t="str">
        <f>VLOOKUP($J9359,Ref!$D:$H,4,0)</f>
        <v xml:space="preserve">Biggleswade Deanery </v>
      </c>
      <c r="N9359" t="str">
        <f>VLOOKUP($J9359,Ref!$D:$H,5,0)</f>
        <v>Archdeaconry of Bedford</v>
      </c>
      <c r="S9359">
        <v>6404</v>
      </c>
    </row>
    <row r="9360" spans="1:19" x14ac:dyDescent="0.3">
      <c r="A9360">
        <v>2024</v>
      </c>
      <c r="C9360" t="str">
        <f>IF(GETPIVOTDATA("PS % recovery",Sheet4!$B$5,"Parish Name",K9360)&gt;99.949%,"OK","No")</f>
        <v>OK</v>
      </c>
      <c r="D9360" t="e">
        <f>VLOOKUP(J9360,'Ref2'!C:E,3,0)</f>
        <v>#N/A</v>
      </c>
      <c r="F9360">
        <v>8</v>
      </c>
      <c r="I9360" t="e">
        <f>VLOOKUP(J9360,Ref!L:M,2,0)</f>
        <v>#N/A</v>
      </c>
      <c r="J9360" t="s">
        <v>1339</v>
      </c>
      <c r="K9360" t="str">
        <f>VLOOKUP($J9360,Ref!$D:$H,2,0)</f>
        <v xml:space="preserve">Blunham                                      </v>
      </c>
      <c r="L9360" t="str">
        <f>VLOOKUP($J9360,Ref!$D:$H,3,0)</f>
        <v>The Riversmeet Benefice</v>
      </c>
      <c r="M9360" t="str">
        <f>VLOOKUP($J9360,Ref!$D:$H,4,0)</f>
        <v xml:space="preserve">Biggleswade Deanery </v>
      </c>
      <c r="N9360" t="str">
        <f>VLOOKUP($J9360,Ref!$D:$H,5,0)</f>
        <v>Archdeaconry of Bedford</v>
      </c>
      <c r="S9360">
        <v>1500</v>
      </c>
    </row>
    <row r="9361" spans="1:19" x14ac:dyDescent="0.3">
      <c r="A9361">
        <v>2024</v>
      </c>
      <c r="C9361" t="str">
        <f>IF(GETPIVOTDATA("PS % recovery",Sheet4!$B$5,"Parish Name",K9361)&gt;99.949%,"OK","No")</f>
        <v>No</v>
      </c>
      <c r="D9361" t="e">
        <f>VLOOKUP(J9361,'Ref2'!C:E,3,0)</f>
        <v>#N/A</v>
      </c>
      <c r="F9361">
        <v>8</v>
      </c>
      <c r="I9361" t="e">
        <f>VLOOKUP(J9361,Ref!L:M,2,0)</f>
        <v>#N/A</v>
      </c>
      <c r="J9361" t="s">
        <v>841</v>
      </c>
      <c r="K9361" t="str">
        <f>VLOOKUP($J9361,Ref!$D:$H,2,0)</f>
        <v xml:space="preserve">Caldecote, All Saints                        </v>
      </c>
      <c r="L9361" t="str">
        <f>VLOOKUP($J9361,Ref!$D:$H,3,0)</f>
        <v>Caldecote, Northill and Old Warden</v>
      </c>
      <c r="M9361" t="str">
        <f>VLOOKUP($J9361,Ref!$D:$H,4,0)</f>
        <v xml:space="preserve">Biggleswade Deanery </v>
      </c>
      <c r="N9361" t="str">
        <f>VLOOKUP($J9361,Ref!$D:$H,5,0)</f>
        <v>Archdeaconry of Bedford</v>
      </c>
      <c r="S9361">
        <v>0</v>
      </c>
    </row>
    <row r="9362" spans="1:19" x14ac:dyDescent="0.3">
      <c r="A9362">
        <v>2024</v>
      </c>
      <c r="C9362" t="str">
        <f>IF(GETPIVOTDATA("PS % recovery",Sheet4!$B$5,"Parish Name",K9362)&gt;99.949%,"OK","No")</f>
        <v>OK</v>
      </c>
      <c r="D9362" t="e">
        <f>VLOOKUP(J9362,'Ref2'!C:E,3,0)</f>
        <v>#N/A</v>
      </c>
      <c r="F9362">
        <v>8</v>
      </c>
      <c r="I9362" t="e">
        <f>VLOOKUP(J9362,Ref!L:M,2,0)</f>
        <v>#N/A</v>
      </c>
      <c r="J9362" t="s">
        <v>1346</v>
      </c>
      <c r="K9362" t="str">
        <f>VLOOKUP($J9362,Ref!$D:$H,2,0)</f>
        <v xml:space="preserve">Cockayne Hatley                              </v>
      </c>
      <c r="L9362" t="str">
        <f>VLOOKUP($J9362,Ref!$D:$H,3,0)</f>
        <v>Potton with Sutton and Cockayne Hatley</v>
      </c>
      <c r="M9362" t="str">
        <f>VLOOKUP($J9362,Ref!$D:$H,4,0)</f>
        <v xml:space="preserve">Biggleswade Deanery </v>
      </c>
      <c r="N9362" t="str">
        <f>VLOOKUP($J9362,Ref!$D:$H,5,0)</f>
        <v>Archdeaconry of Bedford</v>
      </c>
      <c r="S9362">
        <v>250</v>
      </c>
    </row>
    <row r="9363" spans="1:19" x14ac:dyDescent="0.3">
      <c r="A9363">
        <v>2024</v>
      </c>
      <c r="C9363" t="str">
        <f>IF(GETPIVOTDATA("PS % recovery",Sheet4!$B$5,"Parish Name",K9363)&gt;99.949%,"OK","No")</f>
        <v>OK</v>
      </c>
      <c r="D9363" t="e">
        <f>VLOOKUP(J9363,'Ref2'!C:E,3,0)</f>
        <v>#N/A</v>
      </c>
      <c r="F9363">
        <v>8</v>
      </c>
      <c r="I9363" t="e">
        <f>VLOOKUP(J9363,Ref!L:M,2,0)</f>
        <v>#N/A</v>
      </c>
      <c r="J9363" t="s">
        <v>1352</v>
      </c>
      <c r="K9363" t="str">
        <f>VLOOKUP($J9363,Ref!$D:$H,2,0)</f>
        <v xml:space="preserve">Cople                                        </v>
      </c>
      <c r="L9363" t="str">
        <f>VLOOKUP($J9363,Ref!$D:$H,3,0)</f>
        <v>Cople, Moggerhanger and Willington</v>
      </c>
      <c r="M9363" t="str">
        <f>VLOOKUP($J9363,Ref!$D:$H,4,0)</f>
        <v xml:space="preserve">Biggleswade Deanery </v>
      </c>
      <c r="N9363" t="str">
        <f>VLOOKUP($J9363,Ref!$D:$H,5,0)</f>
        <v>Archdeaconry of Bedford</v>
      </c>
      <c r="S9363">
        <v>500</v>
      </c>
    </row>
    <row r="9364" spans="1:19" x14ac:dyDescent="0.3">
      <c r="A9364">
        <v>2024</v>
      </c>
      <c r="C9364" t="str">
        <f>IF(GETPIVOTDATA("PS % recovery",Sheet4!$B$5,"Parish Name",K9364)&gt;99.949%,"OK","No")</f>
        <v>No</v>
      </c>
      <c r="D9364" t="e">
        <f>VLOOKUP(J9364,'Ref2'!C:E,3,0)</f>
        <v>#N/A</v>
      </c>
      <c r="F9364">
        <v>8</v>
      </c>
      <c r="I9364" t="e">
        <f>VLOOKUP(J9364,Ref!L:M,2,0)</f>
        <v>#N/A</v>
      </c>
      <c r="J9364" t="s">
        <v>1358</v>
      </c>
      <c r="K9364" t="str">
        <f>VLOOKUP($J9364,Ref!$D:$H,2,0)</f>
        <v xml:space="preserve">Dunton                                       </v>
      </c>
      <c r="L9364" t="str">
        <f>VLOOKUP($J9364,Ref!$D:$H,3,0)</f>
        <v>Dunton with Wrestlingworth and Eyeworth</v>
      </c>
      <c r="M9364" t="str">
        <f>VLOOKUP($J9364,Ref!$D:$H,4,0)</f>
        <v xml:space="preserve">Biggleswade Deanery </v>
      </c>
      <c r="N9364" t="str">
        <f>VLOOKUP($J9364,Ref!$D:$H,5,0)</f>
        <v>Archdeaconry of Bedford</v>
      </c>
      <c r="S9364">
        <v>750</v>
      </c>
    </row>
    <row r="9365" spans="1:19" x14ac:dyDescent="0.3">
      <c r="A9365">
        <v>2024</v>
      </c>
      <c r="C9365" t="str">
        <f>IF(GETPIVOTDATA("PS % recovery",Sheet4!$B$5,"Parish Name",K9365)&gt;99.949%,"OK","No")</f>
        <v>OK</v>
      </c>
      <c r="D9365" t="str">
        <f>VLOOKUP(J9365,'Ref2'!C:E,3,0)</f>
        <v>LLF</v>
      </c>
      <c r="F9365">
        <v>8</v>
      </c>
      <c r="I9365" t="e">
        <f>VLOOKUP(J9365,Ref!L:M,2,0)</f>
        <v>#N/A</v>
      </c>
      <c r="J9365" t="s">
        <v>1364</v>
      </c>
      <c r="K9365" t="str">
        <f>VLOOKUP($J9365,Ref!$D:$H,2,0)</f>
        <v xml:space="preserve">Eaton Socon                                  </v>
      </c>
      <c r="L9365" t="str">
        <f>VLOOKUP($J9365,Ref!$D:$H,3,0)</f>
        <v>Eaton Socon</v>
      </c>
      <c r="M9365" t="str">
        <f>VLOOKUP($J9365,Ref!$D:$H,4,0)</f>
        <v xml:space="preserve">Biggleswade Deanery </v>
      </c>
      <c r="N9365" t="str">
        <f>VLOOKUP($J9365,Ref!$D:$H,5,0)</f>
        <v>Archdeaconry of Bedford</v>
      </c>
      <c r="S9365">
        <v>6740</v>
      </c>
    </row>
    <row r="9366" spans="1:19" x14ac:dyDescent="0.3">
      <c r="A9366">
        <v>2024</v>
      </c>
      <c r="C9366" t="str">
        <f>IF(GETPIVOTDATA("PS % recovery",Sheet4!$B$5,"Parish Name",K9366)&gt;99.949%,"OK","No")</f>
        <v>No</v>
      </c>
      <c r="D9366" t="e">
        <f>VLOOKUP(J9366,'Ref2'!C:E,3,0)</f>
        <v>#N/A</v>
      </c>
      <c r="F9366">
        <v>8</v>
      </c>
      <c r="I9366" t="e">
        <f>VLOOKUP(J9366,Ref!L:M,2,0)</f>
        <v>#N/A</v>
      </c>
      <c r="J9366" t="s">
        <v>1362</v>
      </c>
      <c r="K9366" t="str">
        <f>VLOOKUP($J9366,Ref!$D:$H,2,0)</f>
        <v xml:space="preserve">Eyeworth                                     </v>
      </c>
      <c r="L9366" t="str">
        <f>VLOOKUP($J9366,Ref!$D:$H,3,0)</f>
        <v>Dunton with Wrestlingworth and Eyeworth</v>
      </c>
      <c r="M9366" t="str">
        <f>VLOOKUP($J9366,Ref!$D:$H,4,0)</f>
        <v xml:space="preserve">Biggleswade Deanery </v>
      </c>
      <c r="N9366" t="str">
        <f>VLOOKUP($J9366,Ref!$D:$H,5,0)</f>
        <v>Archdeaconry of Bedford</v>
      </c>
      <c r="S9366">
        <v>125</v>
      </c>
    </row>
    <row r="9367" spans="1:19" x14ac:dyDescent="0.3">
      <c r="A9367">
        <v>2024</v>
      </c>
      <c r="C9367" t="str">
        <f>IF(GETPIVOTDATA("PS % recovery",Sheet4!$B$5,"Parish Name",K9367)&gt;99.949%,"OK","No")</f>
        <v>OK</v>
      </c>
      <c r="D9367" t="e">
        <f>VLOOKUP(J9367,'Ref2'!C:E,3,0)</f>
        <v>#N/A</v>
      </c>
      <c r="F9367">
        <v>8</v>
      </c>
      <c r="I9367" t="e">
        <f>VLOOKUP(J9367,Ref!L:M,2,0)</f>
        <v>#N/A</v>
      </c>
      <c r="J9367" t="s">
        <v>1366</v>
      </c>
      <c r="K9367" t="str">
        <f>VLOOKUP($J9367,Ref!$D:$H,2,0)</f>
        <v xml:space="preserve">Great Barford                                </v>
      </c>
      <c r="L9367" t="str">
        <f>VLOOKUP($J9367,Ref!$D:$H,3,0)</f>
        <v>The Riversmeet Benefice</v>
      </c>
      <c r="M9367" t="str">
        <f>VLOOKUP($J9367,Ref!$D:$H,4,0)</f>
        <v xml:space="preserve">Biggleswade Deanery </v>
      </c>
      <c r="N9367" t="str">
        <f>VLOOKUP($J9367,Ref!$D:$H,5,0)</f>
        <v>Archdeaconry of Bedford</v>
      </c>
      <c r="S9367">
        <v>1682</v>
      </c>
    </row>
    <row r="9368" spans="1:19" x14ac:dyDescent="0.3">
      <c r="A9368">
        <v>2024</v>
      </c>
      <c r="C9368" t="str">
        <f>IF(GETPIVOTDATA("PS % recovery",Sheet4!$B$5,"Parish Name",K9368)&gt;99.949%,"OK","No")</f>
        <v>No</v>
      </c>
      <c r="D9368" t="e">
        <f>VLOOKUP(J9368,'Ref2'!C:E,3,0)</f>
        <v>#N/A</v>
      </c>
      <c r="F9368">
        <v>8</v>
      </c>
      <c r="I9368" t="e">
        <f>VLOOKUP(J9368,Ref!L:M,2,0)</f>
        <v>#N/A</v>
      </c>
      <c r="J9368" t="s">
        <v>1356</v>
      </c>
      <c r="K9368" t="str">
        <f>VLOOKUP($J9368,Ref!$D:$H,2,0)</f>
        <v xml:space="preserve">Moggerhanger                                 </v>
      </c>
      <c r="L9368" t="str">
        <f>VLOOKUP($J9368,Ref!$D:$H,3,0)</f>
        <v>Cople, Moggerhanger and Willington</v>
      </c>
      <c r="M9368" t="str">
        <f>VLOOKUP($J9368,Ref!$D:$H,4,0)</f>
        <v xml:space="preserve">Biggleswade Deanery </v>
      </c>
      <c r="N9368" t="str">
        <f>VLOOKUP($J9368,Ref!$D:$H,5,0)</f>
        <v>Archdeaconry of Bedford</v>
      </c>
      <c r="S9368">
        <v>800</v>
      </c>
    </row>
    <row r="9369" spans="1:19" x14ac:dyDescent="0.3">
      <c r="A9369">
        <v>2024</v>
      </c>
      <c r="C9369" t="str">
        <f>IF(GETPIVOTDATA("PS % recovery",Sheet4!$B$5,"Parish Name",K9369)&gt;99.949%,"OK","No")</f>
        <v>OK</v>
      </c>
      <c r="D9369" t="e">
        <f>VLOOKUP(J9369,'Ref2'!C:E,3,0)</f>
        <v>#N/A</v>
      </c>
      <c r="F9369">
        <v>8</v>
      </c>
      <c r="I9369" t="e">
        <f>VLOOKUP(J9369,Ref!L:M,2,0)</f>
        <v>#N/A</v>
      </c>
      <c r="J9369" t="s">
        <v>842</v>
      </c>
      <c r="K9369" t="str">
        <f>VLOOKUP($J9369,Ref!$D:$H,2,0)</f>
        <v xml:space="preserve">Northill                                     </v>
      </c>
      <c r="L9369" t="str">
        <f>VLOOKUP($J9369,Ref!$D:$H,3,0)</f>
        <v>Caldecote, Northill and Old Warden</v>
      </c>
      <c r="M9369" t="str">
        <f>VLOOKUP($J9369,Ref!$D:$H,4,0)</f>
        <v xml:space="preserve">Biggleswade Deanery </v>
      </c>
      <c r="N9369" t="str">
        <f>VLOOKUP($J9369,Ref!$D:$H,5,0)</f>
        <v>Archdeaconry of Bedford</v>
      </c>
      <c r="S9369">
        <v>0</v>
      </c>
    </row>
    <row r="9370" spans="1:19" x14ac:dyDescent="0.3">
      <c r="A9370">
        <v>2024</v>
      </c>
      <c r="C9370" t="str">
        <f>IF(GETPIVOTDATA("PS % recovery",Sheet4!$B$5,"Parish Name",K9370)&gt;99.949%,"OK","No")</f>
        <v>OK</v>
      </c>
      <c r="D9370" t="e">
        <f>VLOOKUP(J9370,'Ref2'!C:E,3,0)</f>
        <v>#N/A</v>
      </c>
      <c r="F9370">
        <v>8</v>
      </c>
      <c r="I9370" t="e">
        <f>VLOOKUP(J9370,Ref!L:M,2,0)</f>
        <v>#N/A</v>
      </c>
      <c r="J9370" t="s">
        <v>844</v>
      </c>
      <c r="K9370" t="str">
        <f>VLOOKUP($J9370,Ref!$D:$H,2,0)</f>
        <v xml:space="preserve">Old Warden                                   </v>
      </c>
      <c r="L9370" t="str">
        <f>VLOOKUP($J9370,Ref!$D:$H,3,0)</f>
        <v>Caldecote, Northill and Old Warden</v>
      </c>
      <c r="M9370" t="str">
        <f>VLOOKUP($J9370,Ref!$D:$H,4,0)</f>
        <v xml:space="preserve">Biggleswade Deanery </v>
      </c>
      <c r="N9370" t="str">
        <f>VLOOKUP($J9370,Ref!$D:$H,5,0)</f>
        <v>Archdeaconry of Bedford</v>
      </c>
      <c r="S9370">
        <v>567</v>
      </c>
    </row>
    <row r="9371" spans="1:19" x14ac:dyDescent="0.3">
      <c r="A9371">
        <v>2024</v>
      </c>
      <c r="C9371" t="str">
        <f>IF(GETPIVOTDATA("PS % recovery",Sheet4!$B$5,"Parish Name",K9371)&gt;99.949%,"OK","No")</f>
        <v>No</v>
      </c>
      <c r="D9371" t="e">
        <f>VLOOKUP(J9371,'Ref2'!C:E,3,0)</f>
        <v>#N/A</v>
      </c>
      <c r="F9371">
        <v>8</v>
      </c>
      <c r="I9371" t="e">
        <f>VLOOKUP(J9371,Ref!L:M,2,0)</f>
        <v>#N/A</v>
      </c>
      <c r="J9371" t="s">
        <v>1348</v>
      </c>
      <c r="K9371" t="str">
        <f>VLOOKUP($J9371,Ref!$D:$H,2,0)</f>
        <v xml:space="preserve">Potton                                       </v>
      </c>
      <c r="L9371" t="str">
        <f>VLOOKUP($J9371,Ref!$D:$H,3,0)</f>
        <v>Potton with Sutton and Cockayne Hatley</v>
      </c>
      <c r="M9371" t="str">
        <f>VLOOKUP($J9371,Ref!$D:$H,4,0)</f>
        <v xml:space="preserve">Biggleswade Deanery </v>
      </c>
      <c r="N9371" t="str">
        <f>VLOOKUP($J9371,Ref!$D:$H,5,0)</f>
        <v>Archdeaconry of Bedford</v>
      </c>
      <c r="S9371">
        <v>2000</v>
      </c>
    </row>
    <row r="9372" spans="1:19" x14ac:dyDescent="0.3">
      <c r="A9372">
        <v>2024</v>
      </c>
      <c r="C9372" t="str">
        <f>IF(GETPIVOTDATA("PS % recovery",Sheet4!$B$5,"Parish Name",K9372)&gt;99.949%,"OK","No")</f>
        <v>OK</v>
      </c>
      <c r="D9372" t="e">
        <f>VLOOKUP(J9372,'Ref2'!C:E,3,0)</f>
        <v>#N/A</v>
      </c>
      <c r="F9372">
        <v>8</v>
      </c>
      <c r="I9372" t="e">
        <f>VLOOKUP(J9372,Ref!L:M,2,0)</f>
        <v>#N/A</v>
      </c>
      <c r="J9372" t="s">
        <v>1368</v>
      </c>
      <c r="K9372" t="str">
        <f>VLOOKUP($J9372,Ref!$D:$H,2,0)</f>
        <v xml:space="preserve">Roxton                                       </v>
      </c>
      <c r="L9372" t="str">
        <f>VLOOKUP($J9372,Ref!$D:$H,3,0)</f>
        <v>The Riversmeet Benefice</v>
      </c>
      <c r="M9372" t="str">
        <f>VLOOKUP($J9372,Ref!$D:$H,4,0)</f>
        <v xml:space="preserve">Biggleswade Deanery </v>
      </c>
      <c r="N9372" t="str">
        <f>VLOOKUP($J9372,Ref!$D:$H,5,0)</f>
        <v>Archdeaconry of Bedford</v>
      </c>
      <c r="S9372">
        <v>1108</v>
      </c>
    </row>
    <row r="9373" spans="1:19" x14ac:dyDescent="0.3">
      <c r="A9373">
        <v>2024</v>
      </c>
      <c r="C9373" t="str">
        <f>IF(GETPIVOTDATA("PS % recovery",Sheet4!$B$5,"Parish Name",K9373)&gt;99.949%,"OK","No")</f>
        <v>No</v>
      </c>
      <c r="D9373" t="e">
        <f>VLOOKUP(J9373,'Ref2'!C:E,3,0)</f>
        <v>#N/A</v>
      </c>
      <c r="F9373">
        <v>8</v>
      </c>
      <c r="I9373" t="e">
        <f>VLOOKUP(J9373,Ref!L:M,2,0)</f>
        <v>#N/A</v>
      </c>
      <c r="J9373" t="s">
        <v>846</v>
      </c>
      <c r="K9373" t="str">
        <f>VLOOKUP($J9373,Ref!$D:$H,2,0)</f>
        <v xml:space="preserve">Sandy                                        </v>
      </c>
      <c r="L9373" t="str">
        <f>VLOOKUP($J9373,Ref!$D:$H,3,0)</f>
        <v>Sandy</v>
      </c>
      <c r="M9373" t="str">
        <f>VLOOKUP($J9373,Ref!$D:$H,4,0)</f>
        <v xml:space="preserve">Biggleswade Deanery </v>
      </c>
      <c r="N9373" t="str">
        <f>VLOOKUP($J9373,Ref!$D:$H,5,0)</f>
        <v>Archdeaconry of Bedford</v>
      </c>
      <c r="S9373">
        <v>8000</v>
      </c>
    </row>
    <row r="9374" spans="1:19" x14ac:dyDescent="0.3">
      <c r="A9374">
        <v>2024</v>
      </c>
      <c r="C9374" t="str">
        <f>IF(GETPIVOTDATA("PS % recovery",Sheet4!$B$5,"Parish Name",K9374)&gt;99.949%,"OK","No")</f>
        <v>OK</v>
      </c>
      <c r="D9374" t="e">
        <f>VLOOKUP(J9374,'Ref2'!C:E,3,0)</f>
        <v>#N/A</v>
      </c>
      <c r="F9374">
        <v>8</v>
      </c>
      <c r="I9374" t="e">
        <f>VLOOKUP(J9374,Ref!L:M,2,0)</f>
        <v>#N/A</v>
      </c>
      <c r="J9374" t="s">
        <v>1350</v>
      </c>
      <c r="K9374" t="str">
        <f>VLOOKUP($J9374,Ref!$D:$H,2,0)</f>
        <v xml:space="preserve">Sutton                                       </v>
      </c>
      <c r="L9374" t="str">
        <f>VLOOKUP($J9374,Ref!$D:$H,3,0)</f>
        <v>Potton with Sutton and Cockayne Hatley</v>
      </c>
      <c r="M9374" t="str">
        <f>VLOOKUP($J9374,Ref!$D:$H,4,0)</f>
        <v xml:space="preserve">Biggleswade Deanery </v>
      </c>
      <c r="N9374" t="str">
        <f>VLOOKUP($J9374,Ref!$D:$H,5,0)</f>
        <v>Archdeaconry of Bedford</v>
      </c>
      <c r="S9374">
        <v>0</v>
      </c>
    </row>
    <row r="9375" spans="1:19" x14ac:dyDescent="0.3">
      <c r="A9375">
        <v>2024</v>
      </c>
      <c r="C9375" t="str">
        <f>IF(GETPIVOTDATA("PS % recovery",Sheet4!$B$5,"Parish Name",K9375)&gt;99.949%,"OK","No")</f>
        <v>No</v>
      </c>
      <c r="D9375" t="e">
        <f>VLOOKUP(J9375,'Ref2'!C:E,3,0)</f>
        <v>#N/A</v>
      </c>
      <c r="F9375">
        <v>8</v>
      </c>
      <c r="I9375" t="e">
        <f>VLOOKUP(J9375,Ref!L:M,2,0)</f>
        <v>#N/A</v>
      </c>
      <c r="J9375" t="s">
        <v>1341</v>
      </c>
      <c r="K9375" t="str">
        <f>VLOOKUP($J9375,Ref!$D:$H,2,0)</f>
        <v xml:space="preserve">Tempsford with Little Barford                </v>
      </c>
      <c r="L9375" t="str">
        <f>VLOOKUP($J9375,Ref!$D:$H,3,0)</f>
        <v>The Riversmeet Benefice</v>
      </c>
      <c r="M9375" t="str">
        <f>VLOOKUP($J9375,Ref!$D:$H,4,0)</f>
        <v xml:space="preserve">Biggleswade Deanery </v>
      </c>
      <c r="N9375" t="str">
        <f>VLOOKUP($J9375,Ref!$D:$H,5,0)</f>
        <v>Archdeaconry of Bedford</v>
      </c>
      <c r="S9375">
        <v>0</v>
      </c>
    </row>
    <row r="9376" spans="1:19" x14ac:dyDescent="0.3">
      <c r="A9376">
        <v>2024</v>
      </c>
      <c r="C9376" t="str">
        <f>IF(GETPIVOTDATA("PS % recovery",Sheet4!$B$5,"Parish Name",K9376)&gt;99.949%,"OK","No")</f>
        <v>OK</v>
      </c>
      <c r="D9376" t="e">
        <f>VLOOKUP(J9376,'Ref2'!C:E,3,0)</f>
        <v>#N/A</v>
      </c>
      <c r="F9376">
        <v>8</v>
      </c>
      <c r="I9376" t="e">
        <f>VLOOKUP(J9376,Ref!L:M,2,0)</f>
        <v>#N/A</v>
      </c>
      <c r="J9376" t="s">
        <v>1354</v>
      </c>
      <c r="K9376" t="str">
        <f>VLOOKUP($J9376,Ref!$D:$H,2,0)</f>
        <v xml:space="preserve">Willington                                   </v>
      </c>
      <c r="L9376" t="str">
        <f>VLOOKUP($J9376,Ref!$D:$H,3,0)</f>
        <v>Cople, Moggerhanger and Willington</v>
      </c>
      <c r="M9376" t="str">
        <f>VLOOKUP($J9376,Ref!$D:$H,4,0)</f>
        <v xml:space="preserve">Biggleswade Deanery </v>
      </c>
      <c r="N9376" t="str">
        <f>VLOOKUP($J9376,Ref!$D:$H,5,0)</f>
        <v>Archdeaconry of Bedford</v>
      </c>
      <c r="S9376">
        <v>1800</v>
      </c>
    </row>
    <row r="9377" spans="1:19" x14ac:dyDescent="0.3">
      <c r="A9377">
        <v>2024</v>
      </c>
      <c r="C9377" t="str">
        <f>IF(GETPIVOTDATA("PS % recovery",Sheet4!$B$5,"Parish Name",K9377)&gt;99.949%,"OK","No")</f>
        <v>No</v>
      </c>
      <c r="D9377" t="e">
        <f>VLOOKUP(J9377,'Ref2'!C:E,3,0)</f>
        <v>#N/A</v>
      </c>
      <c r="F9377">
        <v>8</v>
      </c>
      <c r="I9377" t="e">
        <f>VLOOKUP(J9377,Ref!L:M,2,0)</f>
        <v>#N/A</v>
      </c>
      <c r="J9377" t="s">
        <v>1360</v>
      </c>
      <c r="K9377" t="str">
        <f>VLOOKUP($J9377,Ref!$D:$H,2,0)</f>
        <v xml:space="preserve">Wrestlingworth                               </v>
      </c>
      <c r="L9377" t="str">
        <f>VLOOKUP($J9377,Ref!$D:$H,3,0)</f>
        <v>Dunton with Wrestlingworth and Eyeworth</v>
      </c>
      <c r="M9377" t="str">
        <f>VLOOKUP($J9377,Ref!$D:$H,4,0)</f>
        <v xml:space="preserve">Biggleswade Deanery </v>
      </c>
      <c r="N9377" t="str">
        <f>VLOOKUP($J9377,Ref!$D:$H,5,0)</f>
        <v>Archdeaconry of Bedford</v>
      </c>
      <c r="S9377">
        <v>200</v>
      </c>
    </row>
    <row r="9378" spans="1:19" x14ac:dyDescent="0.3">
      <c r="A9378">
        <v>2024</v>
      </c>
      <c r="C9378" t="str">
        <f>IF(GETPIVOTDATA("PS % recovery",Sheet4!$B$5,"Parish Name",K9378)&gt;99.949%,"OK","No")</f>
        <v>OK</v>
      </c>
      <c r="D9378" t="e">
        <f>VLOOKUP(J9378,'Ref2'!C:E,3,0)</f>
        <v>#N/A</v>
      </c>
      <c r="F9378">
        <v>8</v>
      </c>
      <c r="I9378" t="e">
        <f>VLOOKUP(J9378,Ref!L:M,2,0)</f>
        <v>#N/A</v>
      </c>
      <c r="J9378" t="s">
        <v>1371</v>
      </c>
      <c r="K9378" t="str">
        <f>VLOOKUP($J9378,Ref!$D:$H,2,0)</f>
        <v xml:space="preserve">Billington                                   </v>
      </c>
      <c r="L9378" t="str">
        <f>VLOOKUP($J9378,Ref!$D:$H,3,0)</f>
        <v>Ouzel Valley Team Ministry</v>
      </c>
      <c r="M9378" t="str">
        <f>VLOOKUP($J9378,Ref!$D:$H,4,0)</f>
        <v>Dunstable Deanery</v>
      </c>
      <c r="N9378" t="str">
        <f>VLOOKUP($J9378,Ref!$D:$H,5,0)</f>
        <v>Archdeaconry of Bedford</v>
      </c>
      <c r="S9378">
        <v>310</v>
      </c>
    </row>
    <row r="9379" spans="1:19" x14ac:dyDescent="0.3">
      <c r="A9379">
        <v>2024</v>
      </c>
      <c r="C9379" t="str">
        <f>IF(GETPIVOTDATA("PS % recovery",Sheet4!$B$5,"Parish Name",K9379)&gt;99.949%,"OK","No")</f>
        <v>No</v>
      </c>
      <c r="D9379" t="e">
        <f>VLOOKUP(J9379,'Ref2'!C:E,3,0)</f>
        <v>#N/A</v>
      </c>
      <c r="F9379">
        <v>8</v>
      </c>
      <c r="I9379" t="e">
        <f>VLOOKUP(J9379,Ref!L:M,2,0)</f>
        <v>#N/A</v>
      </c>
      <c r="J9379" t="s">
        <v>1380</v>
      </c>
      <c r="K9379" t="str">
        <f>VLOOKUP($J9379,Ref!$D:$H,2,0)</f>
        <v xml:space="preserve">Chalgrave                                    </v>
      </c>
      <c r="L9379" t="str">
        <f>VLOOKUP($J9379,Ref!$D:$H,3,0)</f>
        <v>Toddington and Chalgrave</v>
      </c>
      <c r="M9379" t="str">
        <f>VLOOKUP($J9379,Ref!$D:$H,4,0)</f>
        <v>Dunstable Deanery</v>
      </c>
      <c r="N9379" t="str">
        <f>VLOOKUP($J9379,Ref!$D:$H,5,0)</f>
        <v>Archdeaconry of Bedford</v>
      </c>
      <c r="S9379">
        <v>0</v>
      </c>
    </row>
    <row r="9380" spans="1:19" x14ac:dyDescent="0.3">
      <c r="A9380">
        <v>2024</v>
      </c>
      <c r="C9380" t="str">
        <f>IF(GETPIVOTDATA("PS % recovery",Sheet4!$B$5,"Parish Name",K9380)&gt;99.949%,"OK","No")</f>
        <v>OK</v>
      </c>
      <c r="D9380" t="e">
        <f>VLOOKUP(J9380,'Ref2'!C:E,3,0)</f>
        <v>#N/A</v>
      </c>
      <c r="F9380">
        <v>8</v>
      </c>
      <c r="I9380" t="e">
        <f>VLOOKUP(J9380,Ref!L:M,2,0)</f>
        <v>#N/A</v>
      </c>
      <c r="J9380" t="s">
        <v>1384</v>
      </c>
      <c r="K9380" t="str">
        <f>VLOOKUP($J9380,Ref!$D:$H,2,0)</f>
        <v xml:space="preserve">Dunstable                                    </v>
      </c>
      <c r="L9380" t="str">
        <f>VLOOKUP($J9380,Ref!$D:$H,3,0)</f>
        <v>Dunstable Team Ministry</v>
      </c>
      <c r="M9380" t="str">
        <f>VLOOKUP($J9380,Ref!$D:$H,4,0)</f>
        <v>Dunstable Deanery</v>
      </c>
      <c r="N9380" t="str">
        <f>VLOOKUP($J9380,Ref!$D:$H,5,0)</f>
        <v>Archdeaconry of Bedford</v>
      </c>
      <c r="S9380">
        <v>10627</v>
      </c>
    </row>
    <row r="9381" spans="1:19" x14ac:dyDescent="0.3">
      <c r="A9381">
        <v>2024</v>
      </c>
      <c r="C9381" t="str">
        <f>IF(GETPIVOTDATA("PS % recovery",Sheet4!$B$5,"Parish Name",K9381)&gt;99.949%,"OK","No")</f>
        <v>OK</v>
      </c>
      <c r="D9381" t="e">
        <f>VLOOKUP(J9381,'Ref2'!C:E,3,0)</f>
        <v>#N/A</v>
      </c>
      <c r="F9381">
        <v>8</v>
      </c>
      <c r="I9381" t="e">
        <f>VLOOKUP(J9381,Ref!L:M,2,0)</f>
        <v>#N/A</v>
      </c>
      <c r="J9381" t="s">
        <v>1386</v>
      </c>
      <c r="K9381" t="str">
        <f>VLOOKUP($J9381,Ref!$D:$H,2,0)</f>
        <v xml:space="preserve">Eaton Bray with Edlesborough                 </v>
      </c>
      <c r="L9381" t="str">
        <f>VLOOKUP($J9381,Ref!$D:$H,3,0)</f>
        <v>Eaton Bray with Edlesborough</v>
      </c>
      <c r="M9381" t="str">
        <f>VLOOKUP($J9381,Ref!$D:$H,4,0)</f>
        <v>Dunstable Deanery</v>
      </c>
      <c r="N9381" t="str">
        <f>VLOOKUP($J9381,Ref!$D:$H,5,0)</f>
        <v>Archdeaconry of Bedford</v>
      </c>
      <c r="S9381">
        <v>5605</v>
      </c>
    </row>
    <row r="9382" spans="1:19" x14ac:dyDescent="0.3">
      <c r="A9382">
        <v>2024</v>
      </c>
      <c r="C9382" t="str">
        <f>IF(GETPIVOTDATA("PS % recovery",Sheet4!$B$5,"Parish Name",K9382)&gt;99.949%,"OK","No")</f>
        <v>No</v>
      </c>
      <c r="D9382" t="e">
        <f>VLOOKUP(J9382,'Ref2'!C:E,3,0)</f>
        <v>#N/A</v>
      </c>
      <c r="F9382">
        <v>8</v>
      </c>
      <c r="I9382" t="e">
        <f>VLOOKUP(J9382,Ref!L:M,2,0)</f>
        <v>#N/A</v>
      </c>
      <c r="J9382" t="s">
        <v>1388</v>
      </c>
      <c r="K9382" t="str">
        <f>VLOOKUP($J9382,Ref!$D:$H,2,0)</f>
        <v xml:space="preserve">Heath and Reach with Egginton                </v>
      </c>
      <c r="L9382" t="str">
        <f>VLOOKUP($J9382,Ref!$D:$H,3,0)</f>
        <v>Ouzel Valley Team Ministry</v>
      </c>
      <c r="M9382" t="str">
        <f>VLOOKUP($J9382,Ref!$D:$H,4,0)</f>
        <v>Dunstable Deanery</v>
      </c>
      <c r="N9382" t="str">
        <f>VLOOKUP($J9382,Ref!$D:$H,5,0)</f>
        <v>Archdeaconry of Bedford</v>
      </c>
      <c r="S9382">
        <v>3000</v>
      </c>
    </row>
    <row r="9383" spans="1:19" x14ac:dyDescent="0.3">
      <c r="A9383">
        <v>2024</v>
      </c>
      <c r="C9383" t="str">
        <f>IF(GETPIVOTDATA("PS % recovery",Sheet4!$B$5,"Parish Name",K9383)&gt;99.949%,"OK","No")</f>
        <v>OK</v>
      </c>
      <c r="D9383" t="e">
        <f>VLOOKUP(J9383,'Ref2'!C:E,3,0)</f>
        <v>#N/A</v>
      </c>
      <c r="F9383">
        <v>8</v>
      </c>
      <c r="I9383" t="e">
        <f>VLOOKUP(J9383,Ref!L:M,2,0)</f>
        <v>#N/A</v>
      </c>
      <c r="J9383" t="s">
        <v>1373</v>
      </c>
      <c r="K9383" t="str">
        <f>VLOOKUP($J9383,Ref!$D:$H,2,0)</f>
        <v xml:space="preserve">Hockliffe                                    </v>
      </c>
      <c r="L9383" t="str">
        <f>VLOOKUP($J9383,Ref!$D:$H,3,0)</f>
        <v>Ouzel Valley Team Ministry</v>
      </c>
      <c r="M9383" t="str">
        <f>VLOOKUP($J9383,Ref!$D:$H,4,0)</f>
        <v>Dunstable Deanery</v>
      </c>
      <c r="N9383" t="str">
        <f>VLOOKUP($J9383,Ref!$D:$H,5,0)</f>
        <v>Archdeaconry of Bedford</v>
      </c>
      <c r="S9383">
        <v>2231</v>
      </c>
    </row>
    <row r="9384" spans="1:19" x14ac:dyDescent="0.3">
      <c r="A9384">
        <v>2024</v>
      </c>
      <c r="C9384" t="str">
        <f>IF(GETPIVOTDATA("PS % recovery",Sheet4!$B$5,"Parish Name",K9384)&gt;99.949%,"OK","No")</f>
        <v>No</v>
      </c>
      <c r="D9384" t="e">
        <f>VLOOKUP(J9384,'Ref2'!C:E,3,0)</f>
        <v>#N/A</v>
      </c>
      <c r="F9384">
        <v>8</v>
      </c>
      <c r="I9384" t="e">
        <f>VLOOKUP(J9384,Ref!L:M,2,0)</f>
        <v>#N/A</v>
      </c>
      <c r="J9384" t="s">
        <v>1390</v>
      </c>
      <c r="K9384" t="str">
        <f>VLOOKUP($J9384,Ref!$D:$H,2,0)</f>
        <v xml:space="preserve">Houghton Regis                               </v>
      </c>
      <c r="L9384" t="str">
        <f>VLOOKUP($J9384,Ref!$D:$H,3,0)</f>
        <v>Houghton Regis</v>
      </c>
      <c r="M9384" t="str">
        <f>VLOOKUP($J9384,Ref!$D:$H,4,0)</f>
        <v>Dunstable Deanery</v>
      </c>
      <c r="N9384" t="str">
        <f>VLOOKUP($J9384,Ref!$D:$H,5,0)</f>
        <v>Archdeaconry of Bedford</v>
      </c>
      <c r="S9384">
        <v>1500</v>
      </c>
    </row>
    <row r="9385" spans="1:19" x14ac:dyDescent="0.3">
      <c r="A9385">
        <v>2024</v>
      </c>
      <c r="C9385" t="str">
        <f>IF(GETPIVOTDATA("PS % recovery",Sheet4!$B$5,"Parish Name",K9385)&gt;99.949%,"OK","No")</f>
        <v>OK</v>
      </c>
      <c r="D9385" t="e">
        <f>VLOOKUP(J9385,'Ref2'!C:E,3,0)</f>
        <v>#N/A</v>
      </c>
      <c r="F9385">
        <v>8</v>
      </c>
      <c r="I9385" t="e">
        <f>VLOOKUP(J9385,Ref!L:M,2,0)</f>
        <v>#N/A</v>
      </c>
      <c r="J9385" t="s">
        <v>1392</v>
      </c>
      <c r="K9385" t="str">
        <f>VLOOKUP($J9385,Ref!$D:$H,2,0)</f>
        <v xml:space="preserve">Kensworth                                    </v>
      </c>
      <c r="L9385" t="str">
        <f>VLOOKUP($J9385,Ref!$D:$H,3,0)</f>
        <v>Kensworth, Studham and Whipsnade</v>
      </c>
      <c r="M9385" t="str">
        <f>VLOOKUP($J9385,Ref!$D:$H,4,0)</f>
        <v>Dunstable Deanery</v>
      </c>
      <c r="N9385" t="str">
        <f>VLOOKUP($J9385,Ref!$D:$H,5,0)</f>
        <v>Archdeaconry of Bedford</v>
      </c>
      <c r="S9385">
        <v>2098.33</v>
      </c>
    </row>
    <row r="9386" spans="1:19" x14ac:dyDescent="0.3">
      <c r="A9386">
        <v>2024</v>
      </c>
      <c r="C9386" t="str">
        <f>IF(GETPIVOTDATA("PS % recovery",Sheet4!$B$5,"Parish Name",K9386)&gt;99.949%,"OK","No")</f>
        <v>No</v>
      </c>
      <c r="D9386" t="e">
        <f>VLOOKUP(J9386,'Ref2'!C:E,3,0)</f>
        <v>#N/A</v>
      </c>
      <c r="F9386">
        <v>8</v>
      </c>
      <c r="I9386" t="e">
        <f>VLOOKUP(J9386,Ref!L:M,2,0)</f>
        <v>#N/A</v>
      </c>
      <c r="J9386" t="s">
        <v>847</v>
      </c>
      <c r="K9386" t="str">
        <f>VLOOKUP($J9386,Ref!$D:$H,2,0)</f>
        <v xml:space="preserve">Leighton Buzzard                             </v>
      </c>
      <c r="L9386" t="str">
        <f>VLOOKUP($J9386,Ref!$D:$H,3,0)</f>
        <v>Ouzel Valley Team Ministry</v>
      </c>
      <c r="M9386" t="str">
        <f>VLOOKUP($J9386,Ref!$D:$H,4,0)</f>
        <v>Dunstable Deanery</v>
      </c>
      <c r="N9386" t="str">
        <f>VLOOKUP($J9386,Ref!$D:$H,5,0)</f>
        <v>Archdeaconry of Bedford</v>
      </c>
      <c r="S9386">
        <v>5000</v>
      </c>
    </row>
    <row r="9387" spans="1:19" x14ac:dyDescent="0.3">
      <c r="A9387">
        <v>2024</v>
      </c>
      <c r="C9387" t="str">
        <f>IF(GETPIVOTDATA("PS % recovery",Sheet4!$B$5,"Parish Name",K9387)&gt;99.949%,"OK","No")</f>
        <v>OK</v>
      </c>
      <c r="D9387" t="e">
        <f>VLOOKUP(J9387,'Ref2'!C:E,3,0)</f>
        <v>#N/A</v>
      </c>
      <c r="F9387">
        <v>8</v>
      </c>
      <c r="I9387" t="e">
        <f>VLOOKUP(J9387,Ref!L:M,2,0)</f>
        <v>#N/A</v>
      </c>
      <c r="J9387" t="s">
        <v>1376</v>
      </c>
      <c r="K9387" t="str">
        <f>VLOOKUP($J9387,Ref!$D:$H,2,0)</f>
        <v xml:space="preserve">Linslade                                     </v>
      </c>
      <c r="L9387" t="str">
        <f>VLOOKUP($J9387,Ref!$D:$H,3,0)</f>
        <v>Ouzel Valley Team Ministry</v>
      </c>
      <c r="M9387" t="str">
        <f>VLOOKUP($J9387,Ref!$D:$H,4,0)</f>
        <v>Dunstable Deanery</v>
      </c>
      <c r="N9387" t="str">
        <f>VLOOKUP($J9387,Ref!$D:$H,5,0)</f>
        <v>Archdeaconry of Bedford</v>
      </c>
      <c r="S9387">
        <v>16749</v>
      </c>
    </row>
    <row r="9388" spans="1:19" x14ac:dyDescent="0.3">
      <c r="A9388">
        <v>2024</v>
      </c>
      <c r="C9388" t="str">
        <f>IF(GETPIVOTDATA("PS % recovery",Sheet4!$B$5,"Parish Name",K9388)&gt;99.949%,"OK","No")</f>
        <v>No</v>
      </c>
      <c r="D9388" t="e">
        <f>VLOOKUP(J9388,'Ref2'!C:E,3,0)</f>
        <v>#N/A</v>
      </c>
      <c r="F9388">
        <v>8</v>
      </c>
      <c r="I9388" t="e">
        <f>VLOOKUP(J9388,Ref!L:M,2,0)</f>
        <v>#N/A</v>
      </c>
      <c r="J9388" t="s">
        <v>1378</v>
      </c>
      <c r="K9388" t="str">
        <f>VLOOKUP($J9388,Ref!$D:$H,2,0)</f>
        <v>Sandhills, Church of the Good Shepherd (Conve</v>
      </c>
      <c r="L9388" t="str">
        <f>VLOOKUP($J9388,Ref!$D:$H,3,0)</f>
        <v>Ouzel Valley Team Ministry</v>
      </c>
      <c r="M9388" t="str">
        <f>VLOOKUP($J9388,Ref!$D:$H,4,0)</f>
        <v>Dunstable Deanery</v>
      </c>
      <c r="N9388" t="str">
        <f>VLOOKUP($J9388,Ref!$D:$H,5,0)</f>
        <v>Archdeaconry of Bedford</v>
      </c>
      <c r="S9388">
        <v>1750</v>
      </c>
    </row>
    <row r="9389" spans="1:19" x14ac:dyDescent="0.3">
      <c r="A9389">
        <v>2024</v>
      </c>
      <c r="C9389" t="str">
        <f>IF(GETPIVOTDATA("PS % recovery",Sheet4!$B$5,"Parish Name",K9389)&gt;99.949%,"OK","No")</f>
        <v>No</v>
      </c>
      <c r="D9389" t="e">
        <f>VLOOKUP(J9389,'Ref2'!C:E,3,0)</f>
        <v>#N/A</v>
      </c>
      <c r="F9389">
        <v>8</v>
      </c>
      <c r="I9389" t="e">
        <f>VLOOKUP(J9389,Ref!L:M,2,0)</f>
        <v>#N/A</v>
      </c>
      <c r="J9389" t="s">
        <v>1398</v>
      </c>
      <c r="K9389" t="str">
        <f>VLOOKUP($J9389,Ref!$D:$H,2,0)</f>
        <v xml:space="preserve">Stanbridge                                   </v>
      </c>
      <c r="L9389" t="str">
        <f>VLOOKUP($J9389,Ref!$D:$H,3,0)</f>
        <v>Totternhoe, Stanbridge and Tilsworth</v>
      </c>
      <c r="M9389" t="str">
        <f>VLOOKUP($J9389,Ref!$D:$H,4,0)</f>
        <v>Dunstable Deanery</v>
      </c>
      <c r="N9389" t="str">
        <f>VLOOKUP($J9389,Ref!$D:$H,5,0)</f>
        <v>Archdeaconry of Bedford</v>
      </c>
      <c r="S9389">
        <v>600</v>
      </c>
    </row>
    <row r="9390" spans="1:19" x14ac:dyDescent="0.3">
      <c r="A9390">
        <v>2024</v>
      </c>
      <c r="C9390" t="str">
        <f>IF(GETPIVOTDATA("PS % recovery",Sheet4!$B$5,"Parish Name",K9390)&gt;99.949%,"OK","No")</f>
        <v>OK</v>
      </c>
      <c r="D9390" t="e">
        <f>VLOOKUP(J9390,'Ref2'!C:E,3,0)</f>
        <v>#N/A</v>
      </c>
      <c r="F9390">
        <v>8</v>
      </c>
      <c r="I9390" t="e">
        <f>VLOOKUP(J9390,Ref!L:M,2,0)</f>
        <v>#N/A</v>
      </c>
      <c r="J9390" t="s">
        <v>1394</v>
      </c>
      <c r="K9390" t="str">
        <f>VLOOKUP($J9390,Ref!$D:$H,2,0)</f>
        <v xml:space="preserve">Studham                                      </v>
      </c>
      <c r="L9390" t="str">
        <f>VLOOKUP($J9390,Ref!$D:$H,3,0)</f>
        <v>Kensworth, Studham and Whipsnade</v>
      </c>
      <c r="M9390" t="str">
        <f>VLOOKUP($J9390,Ref!$D:$H,4,0)</f>
        <v>Dunstable Deanery</v>
      </c>
      <c r="N9390" t="str">
        <f>VLOOKUP($J9390,Ref!$D:$H,5,0)</f>
        <v>Archdeaconry of Bedford</v>
      </c>
      <c r="S9390">
        <v>1917</v>
      </c>
    </row>
    <row r="9391" spans="1:19" x14ac:dyDescent="0.3">
      <c r="A9391">
        <v>2024</v>
      </c>
      <c r="C9391" t="str">
        <f>IF(GETPIVOTDATA("PS % recovery",Sheet4!$B$5,"Parish Name",K9391)&gt;99.949%,"OK","No")</f>
        <v>No</v>
      </c>
      <c r="D9391" t="e">
        <f>VLOOKUP(J9391,'Ref2'!C:E,3,0)</f>
        <v>#N/A</v>
      </c>
      <c r="F9391">
        <v>8</v>
      </c>
      <c r="I9391" t="e">
        <f>VLOOKUP(J9391,Ref!L:M,2,0)</f>
        <v>#N/A</v>
      </c>
      <c r="J9391" t="s">
        <v>1400</v>
      </c>
      <c r="K9391" t="str">
        <f>VLOOKUP($J9391,Ref!$D:$H,2,0)</f>
        <v xml:space="preserve">Tilsworth                                    </v>
      </c>
      <c r="L9391" t="str">
        <f>VLOOKUP($J9391,Ref!$D:$H,3,0)</f>
        <v>Totternhoe, Stanbridge and Tilsworth</v>
      </c>
      <c r="M9391" t="str">
        <f>VLOOKUP($J9391,Ref!$D:$H,4,0)</f>
        <v>Dunstable Deanery</v>
      </c>
      <c r="N9391" t="str">
        <f>VLOOKUP($J9391,Ref!$D:$H,5,0)</f>
        <v>Archdeaconry of Bedford</v>
      </c>
      <c r="S9391">
        <v>937</v>
      </c>
    </row>
    <row r="9392" spans="1:19" x14ac:dyDescent="0.3">
      <c r="A9392">
        <v>2024</v>
      </c>
      <c r="C9392" t="str">
        <f>IF(GETPIVOTDATA("PS % recovery",Sheet4!$B$5,"Parish Name",K9392)&gt;99.949%,"OK","No")</f>
        <v>No</v>
      </c>
      <c r="D9392" t="e">
        <f>VLOOKUP(J9392,'Ref2'!C:E,3,0)</f>
        <v>#N/A</v>
      </c>
      <c r="F9392">
        <v>8</v>
      </c>
      <c r="I9392" t="e">
        <f>VLOOKUP(J9392,Ref!L:M,2,0)</f>
        <v>#N/A</v>
      </c>
      <c r="J9392" t="s">
        <v>1382</v>
      </c>
      <c r="K9392" t="str">
        <f>VLOOKUP($J9392,Ref!$D:$H,2,0)</f>
        <v xml:space="preserve">Toddington                                   </v>
      </c>
      <c r="L9392" t="str">
        <f>VLOOKUP($J9392,Ref!$D:$H,3,0)</f>
        <v>Toddington and Chalgrave</v>
      </c>
      <c r="M9392" t="str">
        <f>VLOOKUP($J9392,Ref!$D:$H,4,0)</f>
        <v>Dunstable Deanery</v>
      </c>
      <c r="N9392" t="str">
        <f>VLOOKUP($J9392,Ref!$D:$H,5,0)</f>
        <v>Archdeaconry of Bedford</v>
      </c>
      <c r="S9392">
        <v>1772.83</v>
      </c>
    </row>
    <row r="9393" spans="1:19" x14ac:dyDescent="0.3">
      <c r="A9393">
        <v>2024</v>
      </c>
      <c r="C9393" t="str">
        <f>IF(GETPIVOTDATA("PS % recovery",Sheet4!$B$5,"Parish Name",K9393)&gt;99.949%,"OK","No")</f>
        <v>OK</v>
      </c>
      <c r="D9393" t="e">
        <f>VLOOKUP(J9393,'Ref2'!C:E,3,0)</f>
        <v>#N/A</v>
      </c>
      <c r="F9393">
        <v>8</v>
      </c>
      <c r="I9393" t="e">
        <f>VLOOKUP(J9393,Ref!L:M,2,0)</f>
        <v>#N/A</v>
      </c>
      <c r="J9393" t="s">
        <v>1402</v>
      </c>
      <c r="K9393" t="str">
        <f>VLOOKUP($J9393,Ref!$D:$H,2,0)</f>
        <v xml:space="preserve">Totternhoe                                   </v>
      </c>
      <c r="L9393" t="str">
        <f>VLOOKUP($J9393,Ref!$D:$H,3,0)</f>
        <v>Totternhoe, Stanbridge and Tilsworth</v>
      </c>
      <c r="M9393" t="str">
        <f>VLOOKUP($J9393,Ref!$D:$H,4,0)</f>
        <v>Dunstable Deanery</v>
      </c>
      <c r="N9393" t="str">
        <f>VLOOKUP($J9393,Ref!$D:$H,5,0)</f>
        <v>Archdeaconry of Bedford</v>
      </c>
      <c r="S9393">
        <v>400</v>
      </c>
    </row>
    <row r="9394" spans="1:19" x14ac:dyDescent="0.3">
      <c r="A9394">
        <v>2024</v>
      </c>
      <c r="C9394" t="str">
        <f>IF(GETPIVOTDATA("PS % recovery",Sheet4!$B$5,"Parish Name",K9394)&gt;99.949%,"OK","No")</f>
        <v>OK</v>
      </c>
      <c r="D9394" t="e">
        <f>VLOOKUP(J9394,'Ref2'!C:E,3,0)</f>
        <v>#N/A</v>
      </c>
      <c r="F9394">
        <v>8</v>
      </c>
      <c r="I9394" t="e">
        <f>VLOOKUP(J9394,Ref!L:M,2,0)</f>
        <v>#N/A</v>
      </c>
      <c r="J9394" t="s">
        <v>1396</v>
      </c>
      <c r="K9394" t="str">
        <f>VLOOKUP($J9394,Ref!$D:$H,2,0)</f>
        <v xml:space="preserve">Whipsnade                                    </v>
      </c>
      <c r="L9394" t="str">
        <f>VLOOKUP($J9394,Ref!$D:$H,3,0)</f>
        <v>Kensworth, Studham and Whipsnade</v>
      </c>
      <c r="M9394" t="str">
        <f>VLOOKUP($J9394,Ref!$D:$H,4,0)</f>
        <v>Dunstable Deanery</v>
      </c>
      <c r="N9394" t="str">
        <f>VLOOKUP($J9394,Ref!$D:$H,5,0)</f>
        <v>Archdeaconry of Bedford</v>
      </c>
      <c r="S9394">
        <v>1908</v>
      </c>
    </row>
    <row r="9395" spans="1:19" x14ac:dyDescent="0.3">
      <c r="A9395">
        <v>2024</v>
      </c>
      <c r="C9395" t="str">
        <f>IF(GETPIVOTDATA("PS % recovery",Sheet4!$B$5,"Parish Name",K9395)&gt;99.949%,"OK","No")</f>
        <v>No</v>
      </c>
      <c r="D9395" t="e">
        <f>VLOOKUP(J9395,'Ref2'!C:E,3,0)</f>
        <v>#N/A</v>
      </c>
      <c r="F9395">
        <v>8</v>
      </c>
      <c r="I9395" t="e">
        <f>VLOOKUP(J9395,Ref!L:M,2,0)</f>
        <v>#N/A</v>
      </c>
      <c r="J9395" t="s">
        <v>1406</v>
      </c>
      <c r="K9395" t="str">
        <f>VLOOKUP($J9395,Ref!$D:$H,2,0)</f>
        <v xml:space="preserve">Caddington                                   </v>
      </c>
      <c r="L9395" t="str">
        <f>VLOOKUP($J9395,Ref!$D:$H,3,0)</f>
        <v>Caddington</v>
      </c>
      <c r="M9395" t="str">
        <f>VLOOKUP($J9395,Ref!$D:$H,4,0)</f>
        <v>Luton Deanery</v>
      </c>
      <c r="N9395" t="str">
        <f>VLOOKUP($J9395,Ref!$D:$H,5,0)</f>
        <v>Archdeaconry of Bedford</v>
      </c>
      <c r="S9395">
        <v>1000</v>
      </c>
    </row>
    <row r="9396" spans="1:19" x14ac:dyDescent="0.3">
      <c r="A9396">
        <v>2024</v>
      </c>
      <c r="C9396" t="str">
        <f>IF(GETPIVOTDATA("PS % recovery",Sheet4!$B$5,"Parish Name",K9396)&gt;99.949%,"OK","No")</f>
        <v>OK</v>
      </c>
      <c r="D9396" t="e">
        <f>VLOOKUP(J9396,'Ref2'!C:E,3,0)</f>
        <v>#N/A</v>
      </c>
      <c r="F9396">
        <v>8</v>
      </c>
      <c r="I9396" t="e">
        <f>VLOOKUP(J9396,Ref!L:M,2,0)</f>
        <v>#N/A</v>
      </c>
      <c r="J9396" t="s">
        <v>1410</v>
      </c>
      <c r="K9396" t="str">
        <f>VLOOKUP($J9396,Ref!$D:$H,2,0)</f>
        <v xml:space="preserve">Farley Hill, St John the Baptist             </v>
      </c>
      <c r="L9396" t="str">
        <f>VLOOKUP($J9396,Ref!$D:$H,3,0)</f>
        <v>Farley Hill, St John the Baptist</v>
      </c>
      <c r="M9396" t="str">
        <f>VLOOKUP($J9396,Ref!$D:$H,4,0)</f>
        <v>Luton Deanery</v>
      </c>
      <c r="N9396" t="str">
        <f>VLOOKUP($J9396,Ref!$D:$H,5,0)</f>
        <v>Archdeaconry of Bedford</v>
      </c>
      <c r="S9396">
        <v>0</v>
      </c>
    </row>
    <row r="9397" spans="1:19" x14ac:dyDescent="0.3">
      <c r="A9397">
        <v>2024</v>
      </c>
      <c r="C9397" t="str">
        <f>IF(GETPIVOTDATA("PS % recovery",Sheet4!$B$5,"Parish Name",K9397)&gt;99.949%,"OK","No")</f>
        <v>No</v>
      </c>
      <c r="D9397" t="e">
        <f>VLOOKUP(J9397,'Ref2'!C:E,3,0)</f>
        <v>#N/A</v>
      </c>
      <c r="F9397">
        <v>8</v>
      </c>
      <c r="I9397" t="str">
        <f>VLOOKUP(J9397,Ref!L:M,2,0)</f>
        <v>Yes</v>
      </c>
      <c r="J9397" t="s">
        <v>1412</v>
      </c>
      <c r="K9397" t="str">
        <f>VLOOKUP($J9397,Ref!$D:$H,2,0)</f>
        <v xml:space="preserve">Leagrave, St Luke                            </v>
      </c>
      <c r="L9397" t="str">
        <f>VLOOKUP($J9397,Ref!$D:$H,3,0)</f>
        <v>Leagrave, St Luke</v>
      </c>
      <c r="M9397" t="str">
        <f>VLOOKUP($J9397,Ref!$D:$H,4,0)</f>
        <v>Luton Deanery</v>
      </c>
      <c r="N9397" t="str">
        <f>VLOOKUP($J9397,Ref!$D:$H,5,0)</f>
        <v>Archdeaconry of Bedford</v>
      </c>
      <c r="S9397">
        <v>3000</v>
      </c>
    </row>
    <row r="9398" spans="1:19" x14ac:dyDescent="0.3">
      <c r="A9398">
        <v>2024</v>
      </c>
      <c r="C9398" t="str">
        <f>IF(GETPIVOTDATA("PS % recovery",Sheet4!$B$5,"Parish Name",K9398)&gt;99.949%,"OK","No")</f>
        <v>OK</v>
      </c>
      <c r="D9398" t="e">
        <f>VLOOKUP(J9398,'Ref2'!C:E,3,0)</f>
        <v>#N/A</v>
      </c>
      <c r="F9398">
        <v>8</v>
      </c>
      <c r="I9398" t="e">
        <f>VLOOKUP(J9398,Ref!L:M,2,0)</f>
        <v>#N/A</v>
      </c>
      <c r="J9398" t="s">
        <v>1416</v>
      </c>
      <c r="K9398" t="str">
        <f>VLOOKUP($J9398,Ref!$D:$H,2,0)</f>
        <v xml:space="preserve">Luton, All Saints with St Peter              </v>
      </c>
      <c r="L9398" t="str">
        <f>VLOOKUP($J9398,Ref!$D:$H,3,0)</f>
        <v>Luton, All Saints with St Peter</v>
      </c>
      <c r="M9398" t="str">
        <f>VLOOKUP($J9398,Ref!$D:$H,4,0)</f>
        <v>Luton Deanery</v>
      </c>
      <c r="N9398" t="str">
        <f>VLOOKUP($J9398,Ref!$D:$H,5,0)</f>
        <v>Archdeaconry of Bedford</v>
      </c>
      <c r="S9398">
        <v>2250</v>
      </c>
    </row>
    <row r="9399" spans="1:19" x14ac:dyDescent="0.3">
      <c r="A9399">
        <v>2024</v>
      </c>
      <c r="C9399" t="str">
        <f>IF(GETPIVOTDATA("PS % recovery",Sheet4!$B$5,"Parish Name",K9399)&gt;99.949%,"OK","No")</f>
        <v>No</v>
      </c>
      <c r="D9399" t="e">
        <f>VLOOKUP(J9399,'Ref2'!C:E,3,0)</f>
        <v>#N/A</v>
      </c>
      <c r="F9399">
        <v>8</v>
      </c>
      <c r="I9399" t="e">
        <f>VLOOKUP(J9399,Ref!L:M,2,0)</f>
        <v>#N/A</v>
      </c>
      <c r="J9399" t="s">
        <v>1432</v>
      </c>
      <c r="K9399" t="str">
        <f>VLOOKUP($J9399,Ref!$D:$H,2,0)</f>
        <v xml:space="preserve">Marsh Farm                                   </v>
      </c>
      <c r="L9399" t="str">
        <f>VLOOKUP($J9399,Ref!$D:$H,3,0)</f>
        <v>Marsh Farm</v>
      </c>
      <c r="M9399" t="str">
        <f>VLOOKUP($J9399,Ref!$D:$H,4,0)</f>
        <v>Luton Deanery</v>
      </c>
      <c r="N9399" t="str">
        <f>VLOOKUP($J9399,Ref!$D:$H,5,0)</f>
        <v>Archdeaconry of Bedford</v>
      </c>
      <c r="S9399">
        <v>500</v>
      </c>
    </row>
    <row r="9400" spans="1:19" x14ac:dyDescent="0.3">
      <c r="A9400">
        <v>2024</v>
      </c>
      <c r="C9400" t="str">
        <f>IF(GETPIVOTDATA("PS % recovery",Sheet4!$B$5,"Parish Name",K9400)&gt;99.949%,"OK","No")</f>
        <v>No</v>
      </c>
      <c r="D9400" t="e">
        <f>VLOOKUP(J9400,'Ref2'!C:E,3,0)</f>
        <v>#N/A</v>
      </c>
      <c r="F9400">
        <v>8</v>
      </c>
      <c r="I9400" t="e">
        <f>VLOOKUP(J9400,Ref!L:M,2,0)</f>
        <v>#N/A</v>
      </c>
      <c r="J9400" t="s">
        <v>1420</v>
      </c>
      <c r="K9400" t="str">
        <f>VLOOKUP($J9400,Ref!$D:$H,2,0)</f>
        <v xml:space="preserve">Luton, St Andrew                             </v>
      </c>
      <c r="L9400" t="str">
        <f>VLOOKUP($J9400,Ref!$D:$H,3,0)</f>
        <v>Luton, St Andrew</v>
      </c>
      <c r="M9400" t="str">
        <f>VLOOKUP($J9400,Ref!$D:$H,4,0)</f>
        <v>Luton Deanery</v>
      </c>
      <c r="N9400" t="str">
        <f>VLOOKUP($J9400,Ref!$D:$H,5,0)</f>
        <v>Archdeaconry of Bedford</v>
      </c>
      <c r="S9400">
        <v>5000</v>
      </c>
    </row>
    <row r="9401" spans="1:19" x14ac:dyDescent="0.3">
      <c r="A9401">
        <v>2024</v>
      </c>
      <c r="C9401" t="str">
        <f>IF(GETPIVOTDATA("PS % recovery",Sheet4!$B$5,"Parish Name",K9401)&gt;99.949%,"OK","No")</f>
        <v>No</v>
      </c>
      <c r="D9401" t="e">
        <f>VLOOKUP(J9401,'Ref2'!C:E,3,0)</f>
        <v>#N/A</v>
      </c>
      <c r="F9401">
        <v>8</v>
      </c>
      <c r="I9401" t="e">
        <f>VLOOKUP(J9401,Ref!L:M,2,0)</f>
        <v>#N/A</v>
      </c>
      <c r="J9401" t="s">
        <v>1422</v>
      </c>
      <c r="K9401" t="str">
        <f>VLOOKUP($J9401,Ref!$D:$H,2,0)</f>
        <v xml:space="preserve">Luton, St Anne with St Christopher           </v>
      </c>
      <c r="L9401" t="str">
        <f>VLOOKUP($J9401,Ref!$D:$H,3,0)</f>
        <v>Luton, St Anne with St Christopher</v>
      </c>
      <c r="M9401" t="str">
        <f>VLOOKUP($J9401,Ref!$D:$H,4,0)</f>
        <v>Luton Deanery</v>
      </c>
      <c r="N9401" t="str">
        <f>VLOOKUP($J9401,Ref!$D:$H,5,0)</f>
        <v>Archdeaconry of Bedford</v>
      </c>
      <c r="S9401">
        <v>1500</v>
      </c>
    </row>
    <row r="9402" spans="1:19" x14ac:dyDescent="0.3">
      <c r="A9402">
        <v>2024</v>
      </c>
      <c r="C9402" t="str">
        <f>IF(GETPIVOTDATA("PS % recovery",Sheet4!$B$5,"Parish Name",K9402)&gt;99.949%,"OK","No")</f>
        <v>No</v>
      </c>
      <c r="D9402" t="e">
        <f>VLOOKUP(J9402,'Ref2'!C:E,3,0)</f>
        <v>#N/A</v>
      </c>
      <c r="F9402">
        <v>8</v>
      </c>
      <c r="I9402" t="e">
        <f>VLOOKUP(J9402,Ref!L:M,2,0)</f>
        <v>#N/A</v>
      </c>
      <c r="J9402" t="s">
        <v>1414</v>
      </c>
      <c r="K9402" t="str">
        <f>VLOOKUP($J9402,Ref!$D:$H,2,0)</f>
        <v xml:space="preserve">Luton, St Augustine, Limbury                 </v>
      </c>
      <c r="L9402" t="str">
        <f>VLOOKUP($J9402,Ref!$D:$H,3,0)</f>
        <v>Luton, Saint Augustine, Limbury with Holy Trinity</v>
      </c>
      <c r="M9402" t="str">
        <f>VLOOKUP($J9402,Ref!$D:$H,4,0)</f>
        <v>Luton Deanery</v>
      </c>
      <c r="N9402" t="str">
        <f>VLOOKUP($J9402,Ref!$D:$H,5,0)</f>
        <v>Archdeaconry of Bedford</v>
      </c>
      <c r="S9402">
        <v>600</v>
      </c>
    </row>
    <row r="9403" spans="1:19" x14ac:dyDescent="0.3">
      <c r="A9403">
        <v>2024</v>
      </c>
      <c r="C9403" t="str">
        <f>IF(GETPIVOTDATA("PS % recovery",Sheet4!$B$5,"Parish Name",K9403)&gt;99.949%,"OK","No")</f>
        <v>No</v>
      </c>
      <c r="D9403" t="str">
        <f>VLOOKUP(J9403,'Ref2'!C:E,3,0)</f>
        <v>LLF</v>
      </c>
      <c r="F9403">
        <v>8</v>
      </c>
      <c r="I9403" t="e">
        <f>VLOOKUP(J9403,Ref!L:M,2,0)</f>
        <v>#N/A</v>
      </c>
      <c r="J9403" t="s">
        <v>1424</v>
      </c>
      <c r="K9403" t="str">
        <f>VLOOKUP($J9403,Ref!$D:$H,2,0)</f>
        <v xml:space="preserve">Luton, St Francis                            </v>
      </c>
      <c r="L9403" t="str">
        <f>VLOOKUP($J9403,Ref!$D:$H,3,0)</f>
        <v>Luton, St Francis</v>
      </c>
      <c r="M9403" t="str">
        <f>VLOOKUP($J9403,Ref!$D:$H,4,0)</f>
        <v>Luton Deanery</v>
      </c>
      <c r="N9403" t="str">
        <f>VLOOKUP($J9403,Ref!$D:$H,5,0)</f>
        <v>Archdeaconry of Bedford</v>
      </c>
      <c r="S9403">
        <v>0</v>
      </c>
    </row>
    <row r="9404" spans="1:19" x14ac:dyDescent="0.3">
      <c r="A9404">
        <v>2024</v>
      </c>
      <c r="C9404" t="str">
        <f>IF(GETPIVOTDATA("PS % recovery",Sheet4!$B$5,"Parish Name",K9404)&gt;99.949%,"OK","No")</f>
        <v>OK</v>
      </c>
      <c r="D9404" t="str">
        <f>VLOOKUP(J9404,'Ref2'!C:E,3,0)</f>
        <v>LLF</v>
      </c>
      <c r="F9404">
        <v>8</v>
      </c>
      <c r="I9404" t="e">
        <f>VLOOKUP(J9404,Ref!L:M,2,0)</f>
        <v>#N/A</v>
      </c>
      <c r="J9404" t="s">
        <v>1418</v>
      </c>
      <c r="K9404" t="str">
        <f>VLOOKUP($J9404,Ref!$D:$H,2,0)</f>
        <v xml:space="preserve">Luton, St Hugh, Lewsey                       </v>
      </c>
      <c r="L9404" t="str">
        <f>VLOOKUP($J9404,Ref!$D:$H,3,0)</f>
        <v>Luton, St Hugh, Lewsey</v>
      </c>
      <c r="M9404" t="str">
        <f>VLOOKUP($J9404,Ref!$D:$H,4,0)</f>
        <v>Luton Deanery</v>
      </c>
      <c r="N9404" t="str">
        <f>VLOOKUP($J9404,Ref!$D:$H,5,0)</f>
        <v>Archdeaconry of Bedford</v>
      </c>
      <c r="S9404">
        <v>4337</v>
      </c>
    </row>
    <row r="9405" spans="1:19" x14ac:dyDescent="0.3">
      <c r="A9405">
        <v>2024</v>
      </c>
      <c r="C9405" t="str">
        <f>IF(GETPIVOTDATA("PS % recovery",Sheet4!$B$5,"Parish Name",K9405)&gt;99.949%,"OK","No")</f>
        <v>OK</v>
      </c>
      <c r="D9405" t="e">
        <f>VLOOKUP(J9405,'Ref2'!C:E,3,0)</f>
        <v>#N/A</v>
      </c>
      <c r="F9405">
        <v>8</v>
      </c>
      <c r="I9405" t="e">
        <f>VLOOKUP(J9405,Ref!L:M,2,0)</f>
        <v>#N/A</v>
      </c>
      <c r="J9405" t="s">
        <v>1426</v>
      </c>
      <c r="K9405" t="str">
        <f>VLOOKUP($J9405,Ref!$D:$H,2,0)</f>
        <v xml:space="preserve">Luton                                        </v>
      </c>
      <c r="L9405" t="str">
        <f>VLOOKUP($J9405,Ref!$D:$H,3,0)</f>
        <v>Luton</v>
      </c>
      <c r="M9405" t="str">
        <f>VLOOKUP($J9405,Ref!$D:$H,4,0)</f>
        <v>Luton Deanery</v>
      </c>
      <c r="N9405" t="str">
        <f>VLOOKUP($J9405,Ref!$D:$H,5,0)</f>
        <v>Archdeaconry of Bedford</v>
      </c>
      <c r="S9405">
        <v>4000</v>
      </c>
    </row>
    <row r="9406" spans="1:19" x14ac:dyDescent="0.3">
      <c r="A9406">
        <v>2024</v>
      </c>
      <c r="C9406" t="str">
        <f>IF(GETPIVOTDATA("PS % recovery",Sheet4!$B$5,"Parish Name",K9406)&gt;99.949%,"OK","No")</f>
        <v>No</v>
      </c>
      <c r="D9406" t="e">
        <f>VLOOKUP(J9406,'Ref2'!C:E,3,0)</f>
        <v>#N/A</v>
      </c>
      <c r="F9406">
        <v>8</v>
      </c>
      <c r="I9406" t="e">
        <f>VLOOKUP(J9406,Ref!L:M,2,0)</f>
        <v>#N/A</v>
      </c>
      <c r="J9406" t="s">
        <v>1428</v>
      </c>
      <c r="K9406" t="str">
        <f>VLOOKUP($J9406,Ref!$D:$H,2,0)</f>
        <v xml:space="preserve">Luton, St Paul                               </v>
      </c>
      <c r="L9406" t="str">
        <f>VLOOKUP($J9406,Ref!$D:$H,3,0)</f>
        <v>Luton, St Paul</v>
      </c>
      <c r="M9406" t="str">
        <f>VLOOKUP($J9406,Ref!$D:$H,4,0)</f>
        <v>Luton Deanery</v>
      </c>
      <c r="N9406" t="str">
        <f>VLOOKUP($J9406,Ref!$D:$H,5,0)</f>
        <v>Archdeaconry of Bedford</v>
      </c>
      <c r="S9406">
        <v>1250</v>
      </c>
    </row>
    <row r="9407" spans="1:19" x14ac:dyDescent="0.3">
      <c r="A9407">
        <v>2024</v>
      </c>
      <c r="C9407" t="str">
        <f>IF(GETPIVOTDATA("PS % recovery",Sheet4!$B$5,"Parish Name",K9407)&gt;99.949%,"OK","No")</f>
        <v>No</v>
      </c>
      <c r="D9407" t="e">
        <f>VLOOKUP(J9407,'Ref2'!C:E,3,0)</f>
        <v>#N/A</v>
      </c>
      <c r="F9407">
        <v>8</v>
      </c>
      <c r="I9407" t="e">
        <f>VLOOKUP(J9407,Ref!L:M,2,0)</f>
        <v>#N/A</v>
      </c>
      <c r="J9407" t="s">
        <v>1430</v>
      </c>
      <c r="K9407" t="str">
        <f>VLOOKUP($J9407,Ref!$D:$H,2,0)</f>
        <v xml:space="preserve">Luton, St Saviour                            </v>
      </c>
      <c r="L9407" t="str">
        <f>VLOOKUP($J9407,Ref!$D:$H,3,0)</f>
        <v>Luton, St Saviour</v>
      </c>
      <c r="M9407" t="str">
        <f>VLOOKUP($J9407,Ref!$D:$H,4,0)</f>
        <v>Luton Deanery</v>
      </c>
      <c r="N9407" t="str">
        <f>VLOOKUP($J9407,Ref!$D:$H,5,0)</f>
        <v>Archdeaconry of Bedford</v>
      </c>
      <c r="S9407">
        <v>0</v>
      </c>
    </row>
    <row r="9408" spans="1:19" x14ac:dyDescent="0.3">
      <c r="A9408">
        <v>2024</v>
      </c>
      <c r="C9408" t="str">
        <f>IF(GETPIVOTDATA("PS % recovery",Sheet4!$B$5,"Parish Name",K9408)&gt;99.949%,"OK","No")</f>
        <v>OK</v>
      </c>
      <c r="D9408" t="e">
        <f>VLOOKUP(J9408,'Ref2'!C:E,3,0)</f>
        <v>#N/A</v>
      </c>
      <c r="F9408">
        <v>8</v>
      </c>
      <c r="I9408" t="e">
        <f>VLOOKUP(J9408,Ref!L:M,2,0)</f>
        <v>#N/A</v>
      </c>
      <c r="J9408" t="s">
        <v>1434</v>
      </c>
      <c r="K9408" t="str">
        <f>VLOOKUP($J9408,Ref!$D:$H,2,0)</f>
        <v xml:space="preserve">Stopsley, St Thomas                          </v>
      </c>
      <c r="L9408" t="str">
        <f>VLOOKUP($J9408,Ref!$D:$H,3,0)</f>
        <v>Stopsley, St Thomas</v>
      </c>
      <c r="M9408" t="str">
        <f>VLOOKUP($J9408,Ref!$D:$H,4,0)</f>
        <v>Luton Deanery</v>
      </c>
      <c r="N9408" t="str">
        <f>VLOOKUP($J9408,Ref!$D:$H,5,0)</f>
        <v>Archdeaconry of Bedford</v>
      </c>
      <c r="S9408">
        <v>0</v>
      </c>
    </row>
    <row r="9409" spans="1:19" x14ac:dyDescent="0.3">
      <c r="A9409">
        <v>2024</v>
      </c>
      <c r="C9409" t="str">
        <f>IF(GETPIVOTDATA("PS % recovery",Sheet4!$B$5,"Parish Name",K9409)&gt;99.949%,"OK","No")</f>
        <v>No</v>
      </c>
      <c r="D9409" t="str">
        <f>VLOOKUP(J9409,'Ref2'!C:E,3,0)</f>
        <v>LLF</v>
      </c>
      <c r="F9409">
        <v>8</v>
      </c>
      <c r="I9409" t="e">
        <f>VLOOKUP(J9409,Ref!L:M,2,0)</f>
        <v>#N/A</v>
      </c>
      <c r="J9409" t="s">
        <v>1404</v>
      </c>
      <c r="K9409" t="str">
        <f>VLOOKUP($J9409,Ref!$D:$H,2,0)</f>
        <v xml:space="preserve">Bushmead                                     </v>
      </c>
      <c r="L9409" t="str">
        <f>VLOOKUP($J9409,Ref!$D:$H,3,0)</f>
        <v>Bushmead</v>
      </c>
      <c r="M9409" t="str">
        <f>VLOOKUP($J9409,Ref!$D:$H,4,0)</f>
        <v>Luton Deanery</v>
      </c>
      <c r="N9409" t="str">
        <f>VLOOKUP($J9409,Ref!$D:$H,5,0)</f>
        <v>Archdeaconry of Bedford</v>
      </c>
      <c r="S9409">
        <v>4000</v>
      </c>
    </row>
    <row r="9410" spans="1:19" x14ac:dyDescent="0.3">
      <c r="A9410">
        <v>2024</v>
      </c>
      <c r="C9410" t="str">
        <f>IF(GETPIVOTDATA("PS % recovery",Sheet4!$B$5,"Parish Name",K9410)&gt;99.949%,"OK","No")</f>
        <v>No</v>
      </c>
      <c r="D9410" t="e">
        <f>VLOOKUP(J9410,'Ref2'!C:E,3,0)</f>
        <v>#N/A</v>
      </c>
      <c r="F9410">
        <v>8</v>
      </c>
      <c r="I9410" t="e">
        <f>VLOOKUP(J9410,Ref!L:M,2,0)</f>
        <v>#N/A</v>
      </c>
      <c r="J9410" t="s">
        <v>1436</v>
      </c>
      <c r="K9410" t="str">
        <f>VLOOKUP($J9410,Ref!$D:$H,2,0)</f>
        <v xml:space="preserve">Streatley                                    </v>
      </c>
      <c r="L9410" t="str">
        <f>VLOOKUP($J9410,Ref!$D:$H,3,0)</f>
        <v>Streatley</v>
      </c>
      <c r="M9410" t="str">
        <f>VLOOKUP($J9410,Ref!$D:$H,4,0)</f>
        <v>Luton Deanery</v>
      </c>
      <c r="N9410" t="str">
        <f>VLOOKUP($J9410,Ref!$D:$H,5,0)</f>
        <v>Archdeaconry of Bedford</v>
      </c>
      <c r="S9410">
        <v>3500</v>
      </c>
    </row>
    <row r="9411" spans="1:19" x14ac:dyDescent="0.3">
      <c r="A9411">
        <v>2024</v>
      </c>
      <c r="C9411" t="str">
        <f>IF(GETPIVOTDATA("PS % recovery",Sheet4!$B$5,"Parish Name",K9411)&gt;99.949%,"OK","No")</f>
        <v>No</v>
      </c>
      <c r="D9411" t="e">
        <f>VLOOKUP(J9411,'Ref2'!C:E,3,0)</f>
        <v>#N/A</v>
      </c>
      <c r="F9411">
        <v>8</v>
      </c>
      <c r="I9411" t="e">
        <f>VLOOKUP(J9411,Ref!L:M,2,0)</f>
        <v>#N/A</v>
      </c>
      <c r="J9411" t="s">
        <v>1438</v>
      </c>
      <c r="K9411" t="str">
        <f>VLOOKUP($J9411,Ref!$D:$H,2,0)</f>
        <v xml:space="preserve">Sundon                                       </v>
      </c>
      <c r="L9411" t="str">
        <f>VLOOKUP($J9411,Ref!$D:$H,3,0)</f>
        <v>Sundon</v>
      </c>
      <c r="M9411" t="str">
        <f>VLOOKUP($J9411,Ref!$D:$H,4,0)</f>
        <v>Luton Deanery</v>
      </c>
      <c r="N9411" t="str">
        <f>VLOOKUP($J9411,Ref!$D:$H,5,0)</f>
        <v>Archdeaconry of Bedford</v>
      </c>
      <c r="S9411">
        <v>750</v>
      </c>
    </row>
    <row r="9412" spans="1:19" x14ac:dyDescent="0.3">
      <c r="A9412">
        <v>2024</v>
      </c>
      <c r="C9412" t="str">
        <f>IF(GETPIVOTDATA("PS % recovery",Sheet4!$B$5,"Parish Name",K9412)&gt;99.949%,"OK","No")</f>
        <v>OK</v>
      </c>
      <c r="D9412" t="e">
        <f>VLOOKUP(J9412,'Ref2'!C:E,3,0)</f>
        <v>#N/A</v>
      </c>
      <c r="F9412">
        <v>8</v>
      </c>
      <c r="I9412" t="e">
        <f>VLOOKUP(J9412,Ref!L:M,2,0)</f>
        <v>#N/A</v>
      </c>
      <c r="J9412" t="s">
        <v>1408</v>
      </c>
      <c r="K9412" t="str">
        <f>VLOOKUP($J9412,Ref!$D:$H,2,0)</f>
        <v xml:space="preserve">Woodside, St Andrew                          </v>
      </c>
      <c r="L9412" t="str">
        <f>VLOOKUP($J9412,Ref!$D:$H,3,0)</f>
        <v>Woodside</v>
      </c>
      <c r="M9412" t="str">
        <f>VLOOKUP($J9412,Ref!$D:$H,4,0)</f>
        <v>Luton Deanery</v>
      </c>
      <c r="N9412" t="str">
        <f>VLOOKUP($J9412,Ref!$D:$H,5,0)</f>
        <v>Archdeaconry of Bedford</v>
      </c>
      <c r="S9412">
        <v>5000</v>
      </c>
    </row>
    <row r="9413" spans="1:19" x14ac:dyDescent="0.3">
      <c r="A9413">
        <v>2024</v>
      </c>
      <c r="C9413" t="str">
        <f>IF(GETPIVOTDATA("PS % recovery",Sheet4!$B$5,"Parish Name",K9413)&gt;99.949%,"OK","No")</f>
        <v>No</v>
      </c>
      <c r="D9413" t="str">
        <f>VLOOKUP(J9413,'Ref2'!C:E,3,0)</f>
        <v>LLF</v>
      </c>
      <c r="F9413">
        <v>8</v>
      </c>
      <c r="I9413" t="e">
        <f>VLOOKUP(J9413,Ref!L:M,2,0)</f>
        <v>#N/A</v>
      </c>
      <c r="J9413" t="s">
        <v>1440</v>
      </c>
      <c r="K9413" t="str">
        <f>VLOOKUP($J9413,Ref!$D:$H,2,0)</f>
        <v xml:space="preserve">Bletsoe                                      </v>
      </c>
      <c r="L9413" t="str">
        <f>VLOOKUP($J9413,Ref!$D:$H,3,0)</f>
        <v>Riseley with Bletsoe</v>
      </c>
      <c r="M9413" t="str">
        <f>VLOOKUP($J9413,Ref!$D:$H,4,0)</f>
        <v>Sharnbrook Deanery</v>
      </c>
      <c r="N9413" t="str">
        <f>VLOOKUP($J9413,Ref!$D:$H,5,0)</f>
        <v>Archdeaconry of Bedford</v>
      </c>
      <c r="S9413">
        <v>0</v>
      </c>
    </row>
    <row r="9414" spans="1:19" x14ac:dyDescent="0.3">
      <c r="A9414">
        <v>2024</v>
      </c>
      <c r="C9414" t="str">
        <f>IF(GETPIVOTDATA("PS % recovery",Sheet4!$B$5,"Parish Name",K9414)&gt;99.949%,"OK","No")</f>
        <v>No</v>
      </c>
      <c r="D9414" t="e">
        <f>VLOOKUP(J9414,'Ref2'!C:E,3,0)</f>
        <v>#N/A</v>
      </c>
      <c r="F9414">
        <v>8</v>
      </c>
      <c r="I9414" t="e">
        <f>VLOOKUP(J9414,Ref!L:M,2,0)</f>
        <v>#N/A</v>
      </c>
      <c r="J9414" t="s">
        <v>1444</v>
      </c>
      <c r="K9414" t="str">
        <f>VLOOKUP($J9414,Ref!$D:$H,2,0)</f>
        <v xml:space="preserve">Bolnhurst                                    </v>
      </c>
      <c r="L9414" t="str">
        <f>VLOOKUP($J9414,Ref!$D:$H,3,0)</f>
        <v>Bolnhurst with Keysoe</v>
      </c>
      <c r="M9414" t="str">
        <f>VLOOKUP($J9414,Ref!$D:$H,4,0)</f>
        <v>Sharnbrook Deanery</v>
      </c>
      <c r="N9414" t="str">
        <f>VLOOKUP($J9414,Ref!$D:$H,5,0)</f>
        <v>Archdeaconry of Bedford</v>
      </c>
      <c r="S9414">
        <v>0</v>
      </c>
    </row>
    <row r="9415" spans="1:19" x14ac:dyDescent="0.3">
      <c r="A9415">
        <v>2024</v>
      </c>
      <c r="C9415" t="str">
        <f>IF(GETPIVOTDATA("PS % recovery",Sheet4!$B$5,"Parish Name",K9415)&gt;99.949%,"OK","No")</f>
        <v>No</v>
      </c>
      <c r="D9415" t="e">
        <f>VLOOKUP(J9415,'Ref2'!C:E,3,0)</f>
        <v>#N/A</v>
      </c>
      <c r="F9415">
        <v>8</v>
      </c>
      <c r="I9415" t="e">
        <f>VLOOKUP(J9415,Ref!L:M,2,0)</f>
        <v>#N/A</v>
      </c>
      <c r="J9415" t="s">
        <v>1482</v>
      </c>
      <c r="K9415" t="str">
        <f>VLOOKUP($J9415,Ref!$D:$H,2,0)</f>
        <v xml:space="preserve">Bromham                                      </v>
      </c>
      <c r="L9415" t="str">
        <f>VLOOKUP($J9415,Ref!$D:$H,3,0)</f>
        <v>Bromham with Oakley and Stagsden</v>
      </c>
      <c r="M9415" t="str">
        <f>VLOOKUP($J9415,Ref!$D:$H,4,0)</f>
        <v>Sharnbrook Deanery</v>
      </c>
      <c r="N9415" t="str">
        <f>VLOOKUP($J9415,Ref!$D:$H,5,0)</f>
        <v>Archdeaconry of Bedford</v>
      </c>
      <c r="S9415">
        <v>4709</v>
      </c>
    </row>
    <row r="9416" spans="1:19" x14ac:dyDescent="0.3">
      <c r="A9416">
        <v>2024</v>
      </c>
      <c r="C9416" t="str">
        <f>IF(GETPIVOTDATA("PS % recovery",Sheet4!$B$5,"Parish Name",K9416)&gt;99.949%,"OK","No")</f>
        <v>OK</v>
      </c>
      <c r="D9416" t="e">
        <f>VLOOKUP(J9416,'Ref2'!C:E,3,0)</f>
        <v>#N/A</v>
      </c>
      <c r="F9416">
        <v>8</v>
      </c>
      <c r="I9416" t="e">
        <f>VLOOKUP(J9416,Ref!L:M,2,0)</f>
        <v>#N/A</v>
      </c>
      <c r="J9416" t="s">
        <v>1448</v>
      </c>
      <c r="K9416" t="str">
        <f>VLOOKUP($J9416,Ref!$D:$H,2,0)</f>
        <v xml:space="preserve">Carlton with Chellington (LEP)               </v>
      </c>
      <c r="L9416" t="str">
        <f>VLOOKUP($J9416,Ref!$D:$H,3,0)</f>
        <v>Chellington Team</v>
      </c>
      <c r="M9416" t="str">
        <f>VLOOKUP($J9416,Ref!$D:$H,4,0)</f>
        <v>Sharnbrook Deanery</v>
      </c>
      <c r="N9416" t="str">
        <f>VLOOKUP($J9416,Ref!$D:$H,5,0)</f>
        <v>Archdeaconry of Bedford</v>
      </c>
      <c r="S9416">
        <v>1952</v>
      </c>
    </row>
    <row r="9417" spans="1:19" x14ac:dyDescent="0.3">
      <c r="A9417">
        <v>2024</v>
      </c>
      <c r="C9417" t="str">
        <f>IF(GETPIVOTDATA("PS % recovery",Sheet4!$B$5,"Parish Name",K9417)&gt;99.949%,"OK","No")</f>
        <v>OK</v>
      </c>
      <c r="D9417" t="e">
        <f>VLOOKUP(J9417,'Ref2'!C:E,3,0)</f>
        <v>#N/A</v>
      </c>
      <c r="F9417">
        <v>8</v>
      </c>
      <c r="I9417" t="e">
        <f>VLOOKUP(J9417,Ref!L:M,2,0)</f>
        <v>#N/A</v>
      </c>
      <c r="J9417" t="s">
        <v>1488</v>
      </c>
      <c r="K9417" t="str">
        <f>VLOOKUP($J9417,Ref!$D:$H,2,0)</f>
        <v xml:space="preserve">Clapham                                      </v>
      </c>
      <c r="L9417" t="str">
        <f>VLOOKUP($J9417,Ref!$D:$H,3,0)</f>
        <v>Clapham</v>
      </c>
      <c r="M9417" t="str">
        <f>VLOOKUP($J9417,Ref!$D:$H,4,0)</f>
        <v>Sharnbrook Deanery</v>
      </c>
      <c r="N9417" t="str">
        <f>VLOOKUP($J9417,Ref!$D:$H,5,0)</f>
        <v>Archdeaconry of Bedford</v>
      </c>
      <c r="S9417">
        <v>4960</v>
      </c>
    </row>
    <row r="9418" spans="1:19" x14ac:dyDescent="0.3">
      <c r="A9418">
        <v>2024</v>
      </c>
      <c r="C9418" t="str">
        <f>IF(GETPIVOTDATA("PS % recovery",Sheet4!$B$5,"Parish Name",K9418)&gt;99.949%,"OK","No")</f>
        <v>No</v>
      </c>
      <c r="D9418" t="e">
        <f>VLOOKUP(J9418,'Ref2'!C:E,3,0)</f>
        <v>#N/A</v>
      </c>
      <c r="F9418">
        <v>8</v>
      </c>
      <c r="I9418" t="e">
        <f>VLOOKUP(J9418,Ref!L:M,2,0)</f>
        <v>#N/A</v>
      </c>
      <c r="J9418" t="s">
        <v>1452</v>
      </c>
      <c r="K9418" t="str">
        <f>VLOOKUP($J9418,Ref!$D:$H,2,0)</f>
        <v xml:space="preserve">Colmworth                                    </v>
      </c>
      <c r="L9418" t="str">
        <f>VLOOKUP($J9418,Ref!$D:$H,3,0)</f>
        <v>Wilden with Colmworth and Ravensden</v>
      </c>
      <c r="M9418" t="str">
        <f>VLOOKUP($J9418,Ref!$D:$H,4,0)</f>
        <v>Sharnbrook Deanery</v>
      </c>
      <c r="N9418" t="str">
        <f>VLOOKUP($J9418,Ref!$D:$H,5,0)</f>
        <v>Archdeaconry of Bedford</v>
      </c>
      <c r="S9418">
        <v>0</v>
      </c>
    </row>
    <row r="9419" spans="1:19" x14ac:dyDescent="0.3">
      <c r="A9419">
        <v>2024</v>
      </c>
      <c r="C9419" t="str">
        <f>IF(GETPIVOTDATA("PS % recovery",Sheet4!$B$5,"Parish Name",K9419)&gt;99.949%,"OK","No")</f>
        <v>OK</v>
      </c>
      <c r="D9419" t="e">
        <f>VLOOKUP(J9419,'Ref2'!C:E,3,0)</f>
        <v>#N/A</v>
      </c>
      <c r="F9419">
        <v>8</v>
      </c>
      <c r="I9419" t="e">
        <f>VLOOKUP(J9419,Ref!L:M,2,0)</f>
        <v>#N/A</v>
      </c>
      <c r="J9419" t="s">
        <v>1458</v>
      </c>
      <c r="K9419" t="str">
        <f>VLOOKUP($J9419,Ref!$D:$H,2,0)</f>
        <v xml:space="preserve">Felmersham                                   </v>
      </c>
      <c r="L9419" t="str">
        <f>VLOOKUP($J9419,Ref!$D:$H,3,0)</f>
        <v>Sharnbrook, Felmersham and Knotting with Souldrop</v>
      </c>
      <c r="M9419" t="str">
        <f>VLOOKUP($J9419,Ref!$D:$H,4,0)</f>
        <v>Sharnbrook Deanery</v>
      </c>
      <c r="N9419" t="str">
        <f>VLOOKUP($J9419,Ref!$D:$H,5,0)</f>
        <v>Archdeaconry of Bedford</v>
      </c>
      <c r="S9419">
        <v>0</v>
      </c>
    </row>
    <row r="9420" spans="1:19" x14ac:dyDescent="0.3">
      <c r="A9420">
        <v>2024</v>
      </c>
      <c r="C9420" t="str">
        <f>IF(GETPIVOTDATA("PS % recovery",Sheet4!$B$5,"Parish Name",K9420)&gt;99.949%,"OK","No")</f>
        <v>No</v>
      </c>
      <c r="D9420" t="e">
        <f>VLOOKUP(J9420,'Ref2'!C:E,3,0)</f>
        <v>#N/A</v>
      </c>
      <c r="F9420">
        <v>8</v>
      </c>
      <c r="I9420" t="e">
        <f>VLOOKUP(J9420,Ref!L:M,2,0)</f>
        <v>#N/A</v>
      </c>
      <c r="J9420" t="s">
        <v>1450</v>
      </c>
      <c r="K9420" t="str">
        <f>VLOOKUP($J9420,Ref!$D:$H,2,0)</f>
        <v xml:space="preserve">Harrold (LEP)                                </v>
      </c>
      <c r="L9420" t="str">
        <f>VLOOKUP($J9420,Ref!$D:$H,3,0)</f>
        <v>Chellington Team</v>
      </c>
      <c r="M9420" t="str">
        <f>VLOOKUP($J9420,Ref!$D:$H,4,0)</f>
        <v>Sharnbrook Deanery</v>
      </c>
      <c r="N9420" t="str">
        <f>VLOOKUP($J9420,Ref!$D:$H,5,0)</f>
        <v>Archdeaconry of Bedford</v>
      </c>
      <c r="S9420">
        <v>500</v>
      </c>
    </row>
    <row r="9421" spans="1:19" x14ac:dyDescent="0.3">
      <c r="A9421">
        <v>2024</v>
      </c>
      <c r="C9421" t="str">
        <f>IF(GETPIVOTDATA("PS % recovery",Sheet4!$B$5,"Parish Name",K9421)&gt;99.949%,"OK","No")</f>
        <v>No</v>
      </c>
      <c r="D9421" t="e">
        <f>VLOOKUP(J9421,'Ref2'!C:E,3,0)</f>
        <v>#N/A</v>
      </c>
      <c r="F9421">
        <v>8</v>
      </c>
      <c r="I9421" t="e">
        <f>VLOOKUP(J9421,Ref!L:M,2,0)</f>
        <v>#N/A</v>
      </c>
      <c r="J9421" t="s">
        <v>1446</v>
      </c>
      <c r="K9421" t="str">
        <f>VLOOKUP($J9421,Ref!$D:$H,2,0)</f>
        <v xml:space="preserve">Keysoe                                       </v>
      </c>
      <c r="L9421" t="str">
        <f>VLOOKUP($J9421,Ref!$D:$H,3,0)</f>
        <v>Bolnhurst with Keysoe</v>
      </c>
      <c r="M9421" t="str">
        <f>VLOOKUP($J9421,Ref!$D:$H,4,0)</f>
        <v>Sharnbrook Deanery</v>
      </c>
      <c r="N9421" t="str">
        <f>VLOOKUP($J9421,Ref!$D:$H,5,0)</f>
        <v>Archdeaconry of Bedford</v>
      </c>
      <c r="S9421">
        <v>1762.5</v>
      </c>
    </row>
    <row r="9422" spans="1:19" x14ac:dyDescent="0.3">
      <c r="A9422">
        <v>2024</v>
      </c>
      <c r="C9422" t="str">
        <f>IF(GETPIVOTDATA("PS % recovery",Sheet4!$B$5,"Parish Name",K9422)&gt;99.949%,"OK","No")</f>
        <v>No</v>
      </c>
      <c r="D9422" t="e">
        <f>VLOOKUP(J9422,'Ref2'!C:E,3,0)</f>
        <v>#N/A</v>
      </c>
      <c r="F9422">
        <v>8</v>
      </c>
      <c r="I9422" t="e">
        <f>VLOOKUP(J9422,Ref!L:M,2,0)</f>
        <v>#N/A</v>
      </c>
      <c r="J9422" t="s">
        <v>1464</v>
      </c>
      <c r="K9422" t="str">
        <f>VLOOKUP($J9422,Ref!$D:$H,2,0)</f>
        <v xml:space="preserve">Milton Ernest                                </v>
      </c>
      <c r="L9422" t="str">
        <f>VLOOKUP($J9422,Ref!$D:$H,3,0)</f>
        <v>Milton Ernest, Pavenham and Thurleigh</v>
      </c>
      <c r="M9422" t="str">
        <f>VLOOKUP($J9422,Ref!$D:$H,4,0)</f>
        <v>Sharnbrook Deanery</v>
      </c>
      <c r="N9422" t="str">
        <f>VLOOKUP($J9422,Ref!$D:$H,5,0)</f>
        <v>Archdeaconry of Bedford</v>
      </c>
      <c r="S9422">
        <v>500</v>
      </c>
    </row>
    <row r="9423" spans="1:19" x14ac:dyDescent="0.3">
      <c r="A9423">
        <v>2024</v>
      </c>
      <c r="C9423" t="str">
        <f>IF(GETPIVOTDATA("PS % recovery",Sheet4!$B$5,"Parish Name",K9423)&gt;99.949%,"OK","No")</f>
        <v>No</v>
      </c>
      <c r="D9423" t="e">
        <f>VLOOKUP(J9423,'Ref2'!C:E,3,0)</f>
        <v>#N/A</v>
      </c>
      <c r="F9423">
        <v>8</v>
      </c>
      <c r="I9423" t="e">
        <f>VLOOKUP(J9423,Ref!L:M,2,0)</f>
        <v>#N/A</v>
      </c>
      <c r="J9423" t="s">
        <v>1484</v>
      </c>
      <c r="K9423" t="str">
        <f>VLOOKUP($J9423,Ref!$D:$H,2,0)</f>
        <v xml:space="preserve">Oakley (LEP)                                 </v>
      </c>
      <c r="L9423" t="str">
        <f>VLOOKUP($J9423,Ref!$D:$H,3,0)</f>
        <v>Bromham with Oakley and Stagsden</v>
      </c>
      <c r="M9423" t="str">
        <f>VLOOKUP($J9423,Ref!$D:$H,4,0)</f>
        <v>Sharnbrook Deanery</v>
      </c>
      <c r="N9423" t="str">
        <f>VLOOKUP($J9423,Ref!$D:$H,5,0)</f>
        <v>Archdeaconry of Bedford</v>
      </c>
      <c r="S9423">
        <v>2670.92</v>
      </c>
    </row>
    <row r="9424" spans="1:19" x14ac:dyDescent="0.3">
      <c r="A9424">
        <v>2024</v>
      </c>
      <c r="C9424" t="str">
        <f>IF(GETPIVOTDATA("PS % recovery",Sheet4!$B$5,"Parish Name",K9424)&gt;99.949%,"OK","No")</f>
        <v>OK</v>
      </c>
      <c r="D9424" t="e">
        <f>VLOOKUP(J9424,'Ref2'!C:E,3,0)</f>
        <v>#N/A</v>
      </c>
      <c r="F9424">
        <v>8</v>
      </c>
      <c r="I9424" t="e">
        <f>VLOOKUP(J9424,Ref!L:M,2,0)</f>
        <v>#N/A</v>
      </c>
      <c r="J9424" t="s">
        <v>1468</v>
      </c>
      <c r="K9424" t="str">
        <f>VLOOKUP($J9424,Ref!$D:$H,2,0)</f>
        <v xml:space="preserve">Odell                                        </v>
      </c>
      <c r="L9424" t="str">
        <f>VLOOKUP($J9424,Ref!$D:$H,3,0)</f>
        <v>Chellington Team</v>
      </c>
      <c r="M9424" t="str">
        <f>VLOOKUP($J9424,Ref!$D:$H,4,0)</f>
        <v>Sharnbrook Deanery</v>
      </c>
      <c r="N9424" t="str">
        <f>VLOOKUP($J9424,Ref!$D:$H,5,0)</f>
        <v>Archdeaconry of Bedford</v>
      </c>
      <c r="S9424">
        <v>0</v>
      </c>
    </row>
    <row r="9425" spans="1:19" x14ac:dyDescent="0.3">
      <c r="A9425">
        <v>2024</v>
      </c>
      <c r="C9425" t="str">
        <f>IF(GETPIVOTDATA("PS % recovery",Sheet4!$B$5,"Parish Name",K9425)&gt;99.949%,"OK","No")</f>
        <v>OK</v>
      </c>
      <c r="D9425" t="e">
        <f>VLOOKUP(J9425,'Ref2'!C:E,3,0)</f>
        <v>#N/A</v>
      </c>
      <c r="F9425">
        <v>8</v>
      </c>
      <c r="I9425" t="e">
        <f>VLOOKUP(J9425,Ref!L:M,2,0)</f>
        <v>#N/A</v>
      </c>
      <c r="J9425" t="s">
        <v>1470</v>
      </c>
      <c r="K9425" t="str">
        <f>VLOOKUP($J9425,Ref!$D:$H,2,0)</f>
        <v xml:space="preserve">Pavenham                                     </v>
      </c>
      <c r="L9425" t="str">
        <f>VLOOKUP($J9425,Ref!$D:$H,3,0)</f>
        <v>Milton Ernest, Pavenham and Thurleigh</v>
      </c>
      <c r="M9425" t="str">
        <f>VLOOKUP($J9425,Ref!$D:$H,4,0)</f>
        <v>Sharnbrook Deanery</v>
      </c>
      <c r="N9425" t="str">
        <f>VLOOKUP($J9425,Ref!$D:$H,5,0)</f>
        <v>Archdeaconry of Bedford</v>
      </c>
      <c r="S9425">
        <v>1785.17</v>
      </c>
    </row>
    <row r="9426" spans="1:19" x14ac:dyDescent="0.3">
      <c r="A9426">
        <v>2024</v>
      </c>
      <c r="C9426" t="str">
        <f>IF(GETPIVOTDATA("PS % recovery",Sheet4!$B$5,"Parish Name",K9426)&gt;99.949%,"OK","No")</f>
        <v>No</v>
      </c>
      <c r="D9426" t="e">
        <f>VLOOKUP(J9426,'Ref2'!C:E,3,0)</f>
        <v>#N/A</v>
      </c>
      <c r="F9426">
        <v>8</v>
      </c>
      <c r="I9426" t="e">
        <f>VLOOKUP(J9426,Ref!L:M,2,0)</f>
        <v>#N/A</v>
      </c>
      <c r="J9426" t="s">
        <v>1472</v>
      </c>
      <c r="K9426" t="str">
        <f>VLOOKUP($J9426,Ref!$D:$H,2,0)</f>
        <v xml:space="preserve">Podington with Farndish                      </v>
      </c>
      <c r="L9426" t="str">
        <f>VLOOKUP($J9426,Ref!$D:$H,3,0)</f>
        <v>Chellington Team</v>
      </c>
      <c r="M9426" t="str">
        <f>VLOOKUP($J9426,Ref!$D:$H,4,0)</f>
        <v>Sharnbrook Deanery</v>
      </c>
      <c r="N9426" t="str">
        <f>VLOOKUP($J9426,Ref!$D:$H,5,0)</f>
        <v>Archdeaconry of Bedford</v>
      </c>
      <c r="S9426">
        <v>0</v>
      </c>
    </row>
    <row r="9427" spans="1:19" x14ac:dyDescent="0.3">
      <c r="A9427">
        <v>2024</v>
      </c>
      <c r="C9427" t="str">
        <f>IF(GETPIVOTDATA("PS % recovery",Sheet4!$B$5,"Parish Name",K9427)&gt;99.949%,"OK","No")</f>
        <v>No</v>
      </c>
      <c r="D9427" t="e">
        <f>VLOOKUP(J9427,'Ref2'!C:E,3,0)</f>
        <v>#N/A</v>
      </c>
      <c r="F9427">
        <v>8</v>
      </c>
      <c r="I9427" t="e">
        <f>VLOOKUP(J9427,Ref!L:M,2,0)</f>
        <v>#N/A</v>
      </c>
      <c r="J9427" t="s">
        <v>1454</v>
      </c>
      <c r="K9427" t="str">
        <f>VLOOKUP($J9427,Ref!$D:$H,2,0)</f>
        <v xml:space="preserve">Ravensden                                    </v>
      </c>
      <c r="L9427" t="str">
        <f>VLOOKUP($J9427,Ref!$D:$H,3,0)</f>
        <v>Wilden with Colmworth and Ravensden</v>
      </c>
      <c r="M9427" t="str">
        <f>VLOOKUP($J9427,Ref!$D:$H,4,0)</f>
        <v>Sharnbrook Deanery</v>
      </c>
      <c r="N9427" t="str">
        <f>VLOOKUP($J9427,Ref!$D:$H,5,0)</f>
        <v>Archdeaconry of Bedford</v>
      </c>
      <c r="S9427">
        <v>0</v>
      </c>
    </row>
    <row r="9428" spans="1:19" x14ac:dyDescent="0.3">
      <c r="A9428">
        <v>2024</v>
      </c>
      <c r="C9428" t="str">
        <f>IF(GETPIVOTDATA("PS % recovery",Sheet4!$B$5,"Parish Name",K9428)&gt;99.949%,"OK","No")</f>
        <v>OK</v>
      </c>
      <c r="D9428" t="str">
        <f>VLOOKUP(J9428,'Ref2'!C:E,3,0)</f>
        <v>LLF</v>
      </c>
      <c r="F9428">
        <v>8</v>
      </c>
      <c r="I9428" t="str">
        <f>VLOOKUP(J9428,Ref!L:M,2,0)</f>
        <v>Yes</v>
      </c>
      <c r="J9428" t="s">
        <v>1442</v>
      </c>
      <c r="K9428" t="str">
        <f>VLOOKUP($J9428,Ref!$D:$H,2,0)</f>
        <v xml:space="preserve">Riseley                                      </v>
      </c>
      <c r="L9428" t="str">
        <f>VLOOKUP($J9428,Ref!$D:$H,3,0)</f>
        <v>Riseley with Bletsoe</v>
      </c>
      <c r="M9428" t="str">
        <f>VLOOKUP($J9428,Ref!$D:$H,4,0)</f>
        <v>Sharnbrook Deanery</v>
      </c>
      <c r="N9428" t="str">
        <f>VLOOKUP($J9428,Ref!$D:$H,5,0)</f>
        <v>Archdeaconry of Bedford</v>
      </c>
      <c r="S9428">
        <v>0</v>
      </c>
    </row>
    <row r="9429" spans="1:19" x14ac:dyDescent="0.3">
      <c r="A9429">
        <v>2024</v>
      </c>
      <c r="C9429" t="str">
        <f>IF(GETPIVOTDATA("PS % recovery",Sheet4!$B$5,"Parish Name",K9429)&gt;99.949%,"OK","No")</f>
        <v>OK</v>
      </c>
      <c r="D9429" t="e">
        <f>VLOOKUP(J9429,'Ref2'!C:E,3,0)</f>
        <v>#N/A</v>
      </c>
      <c r="F9429">
        <v>8</v>
      </c>
      <c r="I9429" t="e">
        <f>VLOOKUP(J9429,Ref!L:M,2,0)</f>
        <v>#N/A</v>
      </c>
      <c r="J9429" t="s">
        <v>1460</v>
      </c>
      <c r="K9429" t="str">
        <f>VLOOKUP($J9429,Ref!$D:$H,2,0)</f>
        <v xml:space="preserve">Sharnbrook                                   </v>
      </c>
      <c r="L9429" t="str">
        <f>VLOOKUP($J9429,Ref!$D:$H,3,0)</f>
        <v>Sharnbrook, Felmersham and Knotting with Souldrop</v>
      </c>
      <c r="M9429" t="str">
        <f>VLOOKUP($J9429,Ref!$D:$H,4,0)</f>
        <v>Sharnbrook Deanery</v>
      </c>
      <c r="N9429" t="str">
        <f>VLOOKUP($J9429,Ref!$D:$H,5,0)</f>
        <v>Archdeaconry of Bedford</v>
      </c>
      <c r="S9429">
        <v>7372.5</v>
      </c>
    </row>
    <row r="9430" spans="1:19" x14ac:dyDescent="0.3">
      <c r="A9430">
        <v>2024</v>
      </c>
      <c r="C9430" t="str">
        <f>IF(GETPIVOTDATA("PS % recovery",Sheet4!$B$5,"Parish Name",K9430)&gt;99.949%,"OK","No")</f>
        <v>OK</v>
      </c>
      <c r="D9430" t="e">
        <f>VLOOKUP(J9430,'Ref2'!C:E,3,0)</f>
        <v>#N/A</v>
      </c>
      <c r="F9430">
        <v>8</v>
      </c>
      <c r="I9430" t="e">
        <f>VLOOKUP(J9430,Ref!L:M,2,0)</f>
        <v>#N/A</v>
      </c>
      <c r="J9430" t="s">
        <v>1462</v>
      </c>
      <c r="K9430" t="str">
        <f>VLOOKUP($J9430,Ref!$D:$H,2,0)</f>
        <v xml:space="preserve">Knotting with Souldrop                       </v>
      </c>
      <c r="L9430" t="str">
        <f>VLOOKUP($J9430,Ref!$D:$H,3,0)</f>
        <v>Sharnbrook, Felmersham and Knotting with Souldrop</v>
      </c>
      <c r="M9430" t="str">
        <f>VLOOKUP($J9430,Ref!$D:$H,4,0)</f>
        <v>Sharnbrook Deanery</v>
      </c>
      <c r="N9430" t="str">
        <f>VLOOKUP($J9430,Ref!$D:$H,5,0)</f>
        <v>Archdeaconry of Bedford</v>
      </c>
      <c r="S9430">
        <v>436</v>
      </c>
    </row>
    <row r="9431" spans="1:19" x14ac:dyDescent="0.3">
      <c r="A9431">
        <v>2024</v>
      </c>
      <c r="C9431" t="str">
        <f>IF(GETPIVOTDATA("PS % recovery",Sheet4!$B$5,"Parish Name",K9431)&gt;99.949%,"OK","No")</f>
        <v>OK</v>
      </c>
      <c r="D9431" t="e">
        <f>VLOOKUP(J9431,'Ref2'!C:E,3,0)</f>
        <v>#N/A</v>
      </c>
      <c r="F9431">
        <v>8</v>
      </c>
      <c r="I9431" t="e">
        <f>VLOOKUP(J9431,Ref!L:M,2,0)</f>
        <v>#N/A</v>
      </c>
      <c r="J9431" t="s">
        <v>1486</v>
      </c>
      <c r="K9431" t="str">
        <f>VLOOKUP($J9431,Ref!$D:$H,2,0)</f>
        <v xml:space="preserve">Stagsden                                     </v>
      </c>
      <c r="L9431" t="str">
        <f>VLOOKUP($J9431,Ref!$D:$H,3,0)</f>
        <v>Bromham with Oakley and Stagsden</v>
      </c>
      <c r="M9431" t="str">
        <f>VLOOKUP($J9431,Ref!$D:$H,4,0)</f>
        <v>Sharnbrook Deanery</v>
      </c>
      <c r="N9431" t="str">
        <f>VLOOKUP($J9431,Ref!$D:$H,5,0)</f>
        <v>Archdeaconry of Bedford</v>
      </c>
      <c r="S9431">
        <v>616</v>
      </c>
    </row>
    <row r="9432" spans="1:19" x14ac:dyDescent="0.3">
      <c r="A9432">
        <v>2024</v>
      </c>
      <c r="C9432" t="str">
        <f>IF(GETPIVOTDATA("PS % recovery",Sheet4!$B$5,"Parish Name",K9432)&gt;99.949%,"OK","No")</f>
        <v>No</v>
      </c>
      <c r="D9432" t="e">
        <f>VLOOKUP(J9432,'Ref2'!C:E,3,0)</f>
        <v>#N/A</v>
      </c>
      <c r="F9432">
        <v>8</v>
      </c>
      <c r="I9432" t="e">
        <f>VLOOKUP(J9432,Ref!L:M,2,0)</f>
        <v>#N/A</v>
      </c>
      <c r="J9432" t="s">
        <v>1476</v>
      </c>
      <c r="K9432" t="str">
        <f>VLOOKUP($J9432,Ref!$D:$H,2,0)</f>
        <v xml:space="preserve">Stevington                                   </v>
      </c>
      <c r="L9432" t="str">
        <f>VLOOKUP($J9432,Ref!$D:$H,3,0)</f>
        <v>Chellington Team</v>
      </c>
      <c r="M9432" t="str">
        <f>VLOOKUP($J9432,Ref!$D:$H,4,0)</f>
        <v>Sharnbrook Deanery</v>
      </c>
      <c r="N9432" t="str">
        <f>VLOOKUP($J9432,Ref!$D:$H,5,0)</f>
        <v>Archdeaconry of Bedford</v>
      </c>
      <c r="S9432">
        <v>800</v>
      </c>
    </row>
    <row r="9433" spans="1:19" x14ac:dyDescent="0.3">
      <c r="A9433">
        <v>2024</v>
      </c>
      <c r="C9433" t="str">
        <f>IF(GETPIVOTDATA("PS % recovery",Sheet4!$B$5,"Parish Name",K9433)&gt;99.949%,"OK","No")</f>
        <v>No</v>
      </c>
      <c r="D9433" t="e">
        <f>VLOOKUP(J9433,'Ref2'!C:E,3,0)</f>
        <v>#N/A</v>
      </c>
      <c r="F9433">
        <v>8</v>
      </c>
      <c r="I9433" t="e">
        <f>VLOOKUP(J9433,Ref!L:M,2,0)</f>
        <v>#N/A</v>
      </c>
      <c r="J9433" t="s">
        <v>1466</v>
      </c>
      <c r="K9433" t="str">
        <f>VLOOKUP($J9433,Ref!$D:$H,2,0)</f>
        <v xml:space="preserve">Thurleigh (LEP)                              </v>
      </c>
      <c r="L9433" t="str">
        <f>VLOOKUP($J9433,Ref!$D:$H,3,0)</f>
        <v>Milton Ernest, Pavenham and Thurleigh</v>
      </c>
      <c r="M9433" t="str">
        <f>VLOOKUP($J9433,Ref!$D:$H,4,0)</f>
        <v>Sharnbrook Deanery</v>
      </c>
      <c r="N9433" t="str">
        <f>VLOOKUP($J9433,Ref!$D:$H,5,0)</f>
        <v>Archdeaconry of Bedford</v>
      </c>
      <c r="S9433">
        <v>0.01</v>
      </c>
    </row>
    <row r="9434" spans="1:19" x14ac:dyDescent="0.3">
      <c r="A9434">
        <v>2024</v>
      </c>
      <c r="C9434" t="str">
        <f>IF(GETPIVOTDATA("PS % recovery",Sheet4!$B$5,"Parish Name",K9434)&gt;99.949%,"OK","No")</f>
        <v>No</v>
      </c>
      <c r="D9434" t="e">
        <f>VLOOKUP(J9434,'Ref2'!C:E,3,0)</f>
        <v>#N/A</v>
      </c>
      <c r="F9434">
        <v>8</v>
      </c>
      <c r="I9434" t="e">
        <f>VLOOKUP(J9434,Ref!L:M,2,0)</f>
        <v>#N/A</v>
      </c>
      <c r="J9434" t="s">
        <v>1478</v>
      </c>
      <c r="K9434" t="str">
        <f>VLOOKUP($J9434,Ref!$D:$H,2,0)</f>
        <v xml:space="preserve">Turvey                                       </v>
      </c>
      <c r="L9434" t="str">
        <f>VLOOKUP($J9434,Ref!$D:$H,3,0)</f>
        <v>Chellington Team</v>
      </c>
      <c r="M9434" t="str">
        <f>VLOOKUP($J9434,Ref!$D:$H,4,0)</f>
        <v>Sharnbrook Deanery</v>
      </c>
      <c r="N9434" t="str">
        <f>VLOOKUP($J9434,Ref!$D:$H,5,0)</f>
        <v>Archdeaconry of Bedford</v>
      </c>
      <c r="S9434">
        <v>0</v>
      </c>
    </row>
    <row r="9435" spans="1:19" x14ac:dyDescent="0.3">
      <c r="A9435">
        <v>2024</v>
      </c>
      <c r="C9435" t="str">
        <f>IF(GETPIVOTDATA("PS % recovery",Sheet4!$B$5,"Parish Name",K9435)&gt;99.949%,"OK","No")</f>
        <v>No</v>
      </c>
      <c r="D9435" t="e">
        <f>VLOOKUP(J9435,'Ref2'!C:E,3,0)</f>
        <v>#N/A</v>
      </c>
      <c r="F9435">
        <v>8</v>
      </c>
      <c r="I9435" t="e">
        <f>VLOOKUP(J9435,Ref!L:M,2,0)</f>
        <v>#N/A</v>
      </c>
      <c r="J9435" t="s">
        <v>1456</v>
      </c>
      <c r="K9435" t="str">
        <f>VLOOKUP($J9435,Ref!$D:$H,2,0)</f>
        <v xml:space="preserve">Wilden                                       </v>
      </c>
      <c r="L9435" t="str">
        <f>VLOOKUP($J9435,Ref!$D:$H,3,0)</f>
        <v>Wilden with Colmworth and Ravensden</v>
      </c>
      <c r="M9435" t="str">
        <f>VLOOKUP($J9435,Ref!$D:$H,4,0)</f>
        <v>Sharnbrook Deanery</v>
      </c>
      <c r="N9435" t="str">
        <f>VLOOKUP($J9435,Ref!$D:$H,5,0)</f>
        <v>Archdeaconry of Bedford</v>
      </c>
      <c r="S9435">
        <v>100</v>
      </c>
    </row>
    <row r="9436" spans="1:19" x14ac:dyDescent="0.3">
      <c r="A9436">
        <v>2024</v>
      </c>
      <c r="C9436" t="str">
        <f>IF(GETPIVOTDATA("PS % recovery",Sheet4!$B$5,"Parish Name",K9436)&gt;99.949%,"OK","No")</f>
        <v>No</v>
      </c>
      <c r="D9436" t="e">
        <f>VLOOKUP(J9436,'Ref2'!C:E,3,0)</f>
        <v>#N/A</v>
      </c>
      <c r="F9436">
        <v>8</v>
      </c>
      <c r="I9436" t="e">
        <f>VLOOKUP(J9436,Ref!L:M,2,0)</f>
        <v>#N/A</v>
      </c>
      <c r="J9436" t="s">
        <v>1474</v>
      </c>
      <c r="K9436" t="str">
        <f>VLOOKUP($J9436,Ref!$D:$H,2,0)</f>
        <v xml:space="preserve">Wymington                                    </v>
      </c>
      <c r="L9436" t="str">
        <f>VLOOKUP($J9436,Ref!$D:$H,3,0)</f>
        <v>Chellington Team</v>
      </c>
      <c r="M9436" t="str">
        <f>VLOOKUP($J9436,Ref!$D:$H,4,0)</f>
        <v>Sharnbrook Deanery</v>
      </c>
      <c r="N9436" t="str">
        <f>VLOOKUP($J9436,Ref!$D:$H,5,0)</f>
        <v>Archdeaconry of Bedford</v>
      </c>
      <c r="S9436">
        <v>0</v>
      </c>
    </row>
    <row r="9437" spans="1:19" x14ac:dyDescent="0.3">
      <c r="A9437">
        <v>2024</v>
      </c>
      <c r="C9437" t="str">
        <f>IF(GETPIVOTDATA("PS % recovery",Sheet4!$B$5,"Parish Name",K9437)&gt;99.949%,"OK","No")</f>
        <v>No</v>
      </c>
      <c r="D9437" t="e">
        <f>VLOOKUP(J9437,'Ref2'!C:E,3,0)</f>
        <v>#N/A</v>
      </c>
      <c r="F9437">
        <v>8</v>
      </c>
      <c r="I9437" t="e">
        <f>VLOOKUP(J9437,Ref!L:M,2,0)</f>
        <v>#N/A</v>
      </c>
      <c r="J9437" t="s">
        <v>1480</v>
      </c>
      <c r="K9437" t="str">
        <f>VLOOKUP($J9437,Ref!$D:$H,2,0)</f>
        <v xml:space="preserve">The Stodden Churches                         </v>
      </c>
      <c r="L9437" t="str">
        <f>VLOOKUP($J9437,Ref!$D:$H,3,0)</f>
        <v>The Stodden Churches</v>
      </c>
      <c r="M9437" t="str">
        <f>VLOOKUP($J9437,Ref!$D:$H,4,0)</f>
        <v>Sharnbrook Deanery</v>
      </c>
      <c r="N9437" t="str">
        <f>VLOOKUP($J9437,Ref!$D:$H,5,0)</f>
        <v>Archdeaconry of Bedford</v>
      </c>
      <c r="S9437">
        <v>8000</v>
      </c>
    </row>
    <row r="9438" spans="1:19" x14ac:dyDescent="0.3">
      <c r="A9438">
        <v>2024</v>
      </c>
      <c r="C9438" t="str">
        <f>IF(GETPIVOTDATA("PS % recovery",Sheet4!$B$5,"Parish Name",K9438)&gt;99.949%,"OK","No")</f>
        <v>No</v>
      </c>
      <c r="D9438" t="e">
        <f>VLOOKUP(J9438,'Ref2'!C:E,3,0)</f>
        <v>#N/A</v>
      </c>
      <c r="F9438">
        <v>8</v>
      </c>
      <c r="I9438" t="e">
        <f>VLOOKUP(J9438,Ref!L:M,2,0)</f>
        <v>#N/A</v>
      </c>
      <c r="J9438" t="s">
        <v>1015</v>
      </c>
      <c r="K9438" t="str">
        <f>VLOOKUP($J9438,Ref!$D:$H,2,0)</f>
        <v xml:space="preserve">Boxmoor                                      </v>
      </c>
      <c r="L9438" t="str">
        <f>VLOOKUP($J9438,Ref!$D:$H,3,0)</f>
        <v>Boxmoor</v>
      </c>
      <c r="M9438" t="str">
        <f>VLOOKUP($J9438,Ref!$D:$H,4,0)</f>
        <v>Hemel Hempstead Deanery</v>
      </c>
      <c r="N9438" t="str">
        <f>VLOOKUP($J9438,Ref!$D:$H,5,0)</f>
        <v xml:space="preserve">Archdeaconry of St Albans </v>
      </c>
      <c r="S9438">
        <v>7371</v>
      </c>
    </row>
    <row r="9439" spans="1:19" x14ac:dyDescent="0.3">
      <c r="A9439">
        <v>2024</v>
      </c>
      <c r="C9439" t="str">
        <f>IF(GETPIVOTDATA("PS % recovery",Sheet4!$B$5,"Parish Name",K9439)&gt;99.949%,"OK","No")</f>
        <v>OK</v>
      </c>
      <c r="D9439" t="e">
        <f>VLOOKUP(J9439,'Ref2'!C:E,3,0)</f>
        <v>#N/A</v>
      </c>
      <c r="F9439">
        <v>8</v>
      </c>
      <c r="I9439" t="e">
        <f>VLOOKUP(J9439,Ref!L:M,2,0)</f>
        <v>#N/A</v>
      </c>
      <c r="J9439" t="s">
        <v>1017</v>
      </c>
      <c r="K9439" t="str">
        <f>VLOOKUP($J9439,Ref!$D:$H,2,0)</f>
        <v xml:space="preserve">Hammerfield, St Francis of Assisi            </v>
      </c>
      <c r="L9439" t="str">
        <f>VLOOKUP($J9439,Ref!$D:$H,3,0)</f>
        <v>Boxmoor</v>
      </c>
      <c r="M9439" t="str">
        <f>VLOOKUP($J9439,Ref!$D:$H,4,0)</f>
        <v>Hemel Hempstead Deanery</v>
      </c>
      <c r="N9439" t="str">
        <f>VLOOKUP($J9439,Ref!$D:$H,5,0)</f>
        <v xml:space="preserve">Archdeaconry of St Albans </v>
      </c>
      <c r="S9439">
        <v>395</v>
      </c>
    </row>
    <row r="9440" spans="1:19" x14ac:dyDescent="0.3">
      <c r="A9440">
        <v>2024</v>
      </c>
      <c r="C9440" t="str">
        <f>IF(GETPIVOTDATA("PS % recovery",Sheet4!$B$5,"Parish Name",K9440)&gt;99.949%,"OK","No")</f>
        <v>OK</v>
      </c>
      <c r="D9440" t="e">
        <f>VLOOKUP(J9440,'Ref2'!C:E,3,0)</f>
        <v>#N/A</v>
      </c>
      <c r="F9440">
        <v>8</v>
      </c>
      <c r="I9440" t="e">
        <f>VLOOKUP(J9440,Ref!L:M,2,0)</f>
        <v>#N/A</v>
      </c>
      <c r="J9440" t="s">
        <v>1019</v>
      </c>
      <c r="K9440" t="str">
        <f>VLOOKUP($J9440,Ref!$D:$H,2,0)</f>
        <v xml:space="preserve">Apsley End                                   </v>
      </c>
      <c r="L9440" t="str">
        <f>VLOOKUP($J9440,Ref!$D:$H,3,0)</f>
        <v>Langelei Team Ministry</v>
      </c>
      <c r="M9440" t="str">
        <f>VLOOKUP($J9440,Ref!$D:$H,4,0)</f>
        <v>Hemel Hempstead Deanery</v>
      </c>
      <c r="N9440" t="str">
        <f>VLOOKUP($J9440,Ref!$D:$H,5,0)</f>
        <v xml:space="preserve">Archdeaconry of St Albans </v>
      </c>
      <c r="S9440">
        <v>1000</v>
      </c>
    </row>
    <row r="9441" spans="1:19" x14ac:dyDescent="0.3">
      <c r="A9441">
        <v>2024</v>
      </c>
      <c r="C9441" t="str">
        <f>IF(GETPIVOTDATA("PS % recovery",Sheet4!$B$5,"Parish Name",K9441)&gt;99.949%,"OK","No")</f>
        <v>No</v>
      </c>
      <c r="D9441" t="e">
        <f>VLOOKUP(J9441,'Ref2'!C:E,3,0)</f>
        <v>#N/A</v>
      </c>
      <c r="F9441">
        <v>8</v>
      </c>
      <c r="I9441" t="e">
        <f>VLOOKUP(J9441,Ref!L:M,2,0)</f>
        <v>#N/A</v>
      </c>
      <c r="J9441" t="s">
        <v>1021</v>
      </c>
      <c r="K9441" t="str">
        <f>VLOOKUP($J9441,Ref!$D:$H,2,0)</f>
        <v xml:space="preserve">Bennetts End                                 </v>
      </c>
      <c r="L9441" t="str">
        <f>VLOOKUP($J9441,Ref!$D:$H,3,0)</f>
        <v>Langelei Team Ministry</v>
      </c>
      <c r="M9441" t="str">
        <f>VLOOKUP($J9441,Ref!$D:$H,4,0)</f>
        <v>Hemel Hempstead Deanery</v>
      </c>
      <c r="N9441" t="str">
        <f>VLOOKUP($J9441,Ref!$D:$H,5,0)</f>
        <v xml:space="preserve">Archdeaconry of St Albans </v>
      </c>
      <c r="S9441">
        <v>1000</v>
      </c>
    </row>
    <row r="9442" spans="1:19" x14ac:dyDescent="0.3">
      <c r="A9442">
        <v>2024</v>
      </c>
      <c r="C9442" t="str">
        <f>IF(GETPIVOTDATA("PS % recovery",Sheet4!$B$5,"Parish Name",K9442)&gt;99.949%,"OK","No")</f>
        <v>OK</v>
      </c>
      <c r="D9442" t="e">
        <f>VLOOKUP(J9442,'Ref2'!C:E,3,0)</f>
        <v>#N/A</v>
      </c>
      <c r="F9442">
        <v>8</v>
      </c>
      <c r="I9442" t="e">
        <f>VLOOKUP(J9442,Ref!L:M,2,0)</f>
        <v>#N/A</v>
      </c>
      <c r="J9442" t="s">
        <v>1023</v>
      </c>
      <c r="K9442" t="str">
        <f>VLOOKUP($J9442,Ref!$D:$H,2,0)</f>
        <v xml:space="preserve">Leverstock Green                             </v>
      </c>
      <c r="L9442" t="str">
        <f>VLOOKUP($J9442,Ref!$D:$H,3,0)</f>
        <v>Langelei Team Ministry</v>
      </c>
      <c r="M9442" t="str">
        <f>VLOOKUP($J9442,Ref!$D:$H,4,0)</f>
        <v>Hemel Hempstead Deanery</v>
      </c>
      <c r="N9442" t="str">
        <f>VLOOKUP($J9442,Ref!$D:$H,5,0)</f>
        <v xml:space="preserve">Archdeaconry of St Albans </v>
      </c>
      <c r="S9442">
        <v>5000</v>
      </c>
    </row>
    <row r="9443" spans="1:19" x14ac:dyDescent="0.3">
      <c r="A9443">
        <v>2024</v>
      </c>
      <c r="C9443" t="str">
        <f>IF(GETPIVOTDATA("PS % recovery",Sheet4!$B$5,"Parish Name",K9443)&gt;99.949%,"OK","No")</f>
        <v>OK</v>
      </c>
      <c r="D9443" t="e">
        <f>VLOOKUP(J9443,'Ref2'!C:E,3,0)</f>
        <v>#N/A</v>
      </c>
      <c r="F9443">
        <v>8</v>
      </c>
      <c r="I9443" t="e">
        <f>VLOOKUP(J9443,Ref!L:M,2,0)</f>
        <v>#N/A</v>
      </c>
      <c r="J9443" t="s">
        <v>1007</v>
      </c>
      <c r="K9443" t="str">
        <f>VLOOKUP($J9443,Ref!$D:$H,2,0)</f>
        <v xml:space="preserve">Hemel Hempstead, St Barnabas, Adeyfield      </v>
      </c>
      <c r="L9443" t="str">
        <f>VLOOKUP($J9443,Ref!$D:$H,3,0)</f>
        <v>Hemel Hempstead Team Ministry</v>
      </c>
      <c r="M9443" t="str">
        <f>VLOOKUP($J9443,Ref!$D:$H,4,0)</f>
        <v>Hemel Hempstead Deanery</v>
      </c>
      <c r="N9443" t="str">
        <f>VLOOKUP($J9443,Ref!$D:$H,5,0)</f>
        <v xml:space="preserve">Archdeaconry of St Albans </v>
      </c>
      <c r="S9443">
        <v>4404</v>
      </c>
    </row>
    <row r="9444" spans="1:19" x14ac:dyDescent="0.3">
      <c r="A9444">
        <v>2024</v>
      </c>
      <c r="C9444" t="str">
        <f>IF(GETPIVOTDATA("PS % recovery",Sheet4!$B$5,"Parish Name",K9444)&gt;99.949%,"OK","No")</f>
        <v>No</v>
      </c>
      <c r="D9444" t="e">
        <f>VLOOKUP(J9444,'Ref2'!C:E,3,0)</f>
        <v>#N/A</v>
      </c>
      <c r="F9444">
        <v>8</v>
      </c>
      <c r="I9444" t="e">
        <f>VLOOKUP(J9444,Ref!L:M,2,0)</f>
        <v>#N/A</v>
      </c>
      <c r="J9444" t="s">
        <v>1009</v>
      </c>
      <c r="K9444" t="str">
        <f>VLOOKUP($J9444,Ref!$D:$H,2,0)</f>
        <v xml:space="preserve">Hemel Hempstead, Grovehill and Woodhall Farm </v>
      </c>
      <c r="L9444" t="str">
        <f>VLOOKUP($J9444,Ref!$D:$H,3,0)</f>
        <v>Hemel Hempstead Team Ministry</v>
      </c>
      <c r="M9444" t="str">
        <f>VLOOKUP($J9444,Ref!$D:$H,4,0)</f>
        <v>Hemel Hempstead Deanery</v>
      </c>
      <c r="N9444" t="str">
        <f>VLOOKUP($J9444,Ref!$D:$H,5,0)</f>
        <v xml:space="preserve">Archdeaconry of St Albans </v>
      </c>
      <c r="S9444">
        <v>1910</v>
      </c>
    </row>
    <row r="9445" spans="1:19" x14ac:dyDescent="0.3">
      <c r="A9445">
        <v>2024</v>
      </c>
      <c r="C9445" t="str">
        <f>IF(GETPIVOTDATA("PS % recovery",Sheet4!$B$5,"Parish Name",K9445)&gt;99.949%,"OK","No")</f>
        <v>OK</v>
      </c>
      <c r="D9445" t="e">
        <f>VLOOKUP(J9445,'Ref2'!C:E,3,0)</f>
        <v>#N/A</v>
      </c>
      <c r="F9445">
        <v>8</v>
      </c>
      <c r="I9445" t="e">
        <f>VLOOKUP(J9445,Ref!L:M,2,0)</f>
        <v>#N/A</v>
      </c>
      <c r="J9445" t="s">
        <v>1011</v>
      </c>
      <c r="K9445" t="str">
        <f>VLOOKUP($J9445,Ref!$D:$H,2,0)</f>
        <v xml:space="preserve">Hemel Hempstead, St Mary and St Paul         </v>
      </c>
      <c r="L9445" t="str">
        <f>VLOOKUP($J9445,Ref!$D:$H,3,0)</f>
        <v>Hemel Hempstead Team Ministry</v>
      </c>
      <c r="M9445" t="str">
        <f>VLOOKUP($J9445,Ref!$D:$H,4,0)</f>
        <v>Hemel Hempstead Deanery</v>
      </c>
      <c r="N9445" t="str">
        <f>VLOOKUP($J9445,Ref!$D:$H,5,0)</f>
        <v xml:space="preserve">Archdeaconry of St Albans </v>
      </c>
      <c r="S9445">
        <v>4760</v>
      </c>
    </row>
    <row r="9446" spans="1:19" x14ac:dyDescent="0.3">
      <c r="A9446">
        <v>2024</v>
      </c>
      <c r="C9446" t="str">
        <f>IF(GETPIVOTDATA("PS % recovery",Sheet4!$B$5,"Parish Name",K9446)&gt;99.949%,"OK","No")</f>
        <v>No</v>
      </c>
      <c r="D9446" t="e">
        <f>VLOOKUP(J9446,'Ref2'!C:E,3,0)</f>
        <v>#N/A</v>
      </c>
      <c r="F9446">
        <v>8</v>
      </c>
      <c r="I9446" t="e">
        <f>VLOOKUP(J9446,Ref!L:M,2,0)</f>
        <v>#N/A</v>
      </c>
      <c r="J9446" t="s">
        <v>1013</v>
      </c>
      <c r="K9446" t="str">
        <f>VLOOKUP($J9446,Ref!$D:$H,2,0)</f>
        <v xml:space="preserve">Hemel Hempstead, Warners End and Gadebridge  </v>
      </c>
      <c r="L9446" t="str">
        <f>VLOOKUP($J9446,Ref!$D:$H,3,0)</f>
        <v>Hemel Hempstead Team Ministry</v>
      </c>
      <c r="M9446" t="str">
        <f>VLOOKUP($J9446,Ref!$D:$H,4,0)</f>
        <v>Hemel Hempstead Deanery</v>
      </c>
      <c r="N9446" t="str">
        <f>VLOOKUP($J9446,Ref!$D:$H,5,0)</f>
        <v xml:space="preserve">Archdeaconry of St Albans </v>
      </c>
      <c r="S9446">
        <v>800</v>
      </c>
    </row>
    <row r="9447" spans="1:19" x14ac:dyDescent="0.3">
      <c r="A9447">
        <v>2024</v>
      </c>
      <c r="C9447" t="str">
        <f>IF(GETPIVOTDATA("PS % recovery",Sheet4!$B$5,"Parish Name",K9447)&gt;99.949%,"OK","No")</f>
        <v>OK</v>
      </c>
      <c r="D9447" t="e">
        <f>VLOOKUP(J9447,'Ref2'!C:E,3,0)</f>
        <v>#N/A</v>
      </c>
      <c r="F9447">
        <v>8</v>
      </c>
      <c r="I9447" t="e">
        <f>VLOOKUP(J9447,Ref!L:M,2,0)</f>
        <v>#N/A</v>
      </c>
      <c r="J9447" t="s">
        <v>1025</v>
      </c>
      <c r="K9447" t="str">
        <f>VLOOKUP($J9447,Ref!$D:$H,2,0)</f>
        <v xml:space="preserve">Kings Langley                                </v>
      </c>
      <c r="L9447" t="str">
        <f>VLOOKUP($J9447,Ref!$D:$H,3,0)</f>
        <v>Langelei Team Ministry</v>
      </c>
      <c r="M9447" t="str">
        <f>VLOOKUP($J9447,Ref!$D:$H,4,0)</f>
        <v>Hemel Hempstead Deanery</v>
      </c>
      <c r="N9447" t="str">
        <f>VLOOKUP($J9447,Ref!$D:$H,5,0)</f>
        <v xml:space="preserve">Archdeaconry of St Albans </v>
      </c>
      <c r="S9447">
        <v>0</v>
      </c>
    </row>
    <row r="9448" spans="1:19" x14ac:dyDescent="0.3">
      <c r="A9448">
        <v>2024</v>
      </c>
      <c r="C9448" t="e">
        <f>IF(GETPIVOTDATA("PS % recovery",Sheet4!$B$5,"Parish Name",K9448)&gt;99.949%,"OK","No")</f>
        <v>#REF!</v>
      </c>
      <c r="D9448" t="e">
        <f>VLOOKUP(J9448,'Ref2'!C:E,3,0)</f>
        <v>#N/A</v>
      </c>
      <c r="F9448">
        <v>8</v>
      </c>
      <c r="I9448" t="e">
        <f>VLOOKUP(J9448,Ref!L:M,2,0)</f>
        <v>#N/A</v>
      </c>
      <c r="J9448" s="108" t="s">
        <v>1715</v>
      </c>
      <c r="K9448" t="str">
        <f>VLOOKUP($J9448,Ref!$D:$H,2,0)</f>
        <v>The Hub, Hitchin</v>
      </c>
      <c r="L9448" t="s">
        <v>423</v>
      </c>
      <c r="M9448" t="s">
        <v>20</v>
      </c>
      <c r="N9448" t="s">
        <v>14</v>
      </c>
      <c r="S9448">
        <v>0</v>
      </c>
    </row>
    <row r="9449" spans="1:19" x14ac:dyDescent="0.3">
      <c r="A9449">
        <v>2024</v>
      </c>
      <c r="C9449" t="str">
        <f>IF(GETPIVOTDATA("PS % recovery",Sheet4!$B$5,"Parish Name",K9449)&gt;99.949%,"OK","No")</f>
        <v>OK</v>
      </c>
      <c r="D9449" t="e">
        <f>VLOOKUP(J9449,'Ref2'!C:E,3,0)</f>
        <v>#N/A</v>
      </c>
      <c r="F9449">
        <v>9</v>
      </c>
      <c r="I9449" t="e">
        <f>VLOOKUP(J9449,Ref!L:M,2,0)</f>
        <v>#N/A</v>
      </c>
      <c r="J9449" s="108" t="s">
        <v>1036</v>
      </c>
      <c r="K9449" t="str">
        <f>VLOOKUP($J9449,Ref!$D:$H,2,0)</f>
        <v xml:space="preserve">Potters Bar                                  </v>
      </c>
      <c r="L9449" t="str">
        <f>VLOOKUP($J9449,Ref!$D:$H,3,0)</f>
        <v>Potters Bar</v>
      </c>
      <c r="M9449" t="str">
        <f>VLOOKUP($J9449,Ref!$D:$H,4,0)</f>
        <v>Barnet Deanery</v>
      </c>
      <c r="N9449" t="str">
        <f>VLOOKUP($J9449,Ref!$D:$H,5,0)</f>
        <v>Archdeaconry of Hertford</v>
      </c>
      <c r="S9449">
        <v>6000</v>
      </c>
    </row>
    <row r="9450" spans="1:19" x14ac:dyDescent="0.3">
      <c r="A9450">
        <v>2024</v>
      </c>
      <c r="C9450" t="str">
        <f>IF(GETPIVOTDATA("PS % recovery",Sheet4!$B$5,"Parish Name",K9450)&gt;99.949%,"OK","No")</f>
        <v>No</v>
      </c>
      <c r="D9450" t="e">
        <f>VLOOKUP(J9450,'Ref2'!C:E,3,0)</f>
        <v>#N/A</v>
      </c>
      <c r="F9450">
        <v>9</v>
      </c>
      <c r="I9450" t="e">
        <f>VLOOKUP(J9450,Ref!L:M,2,0)</f>
        <v>#N/A</v>
      </c>
      <c r="J9450" s="108" t="s">
        <v>1046</v>
      </c>
      <c r="K9450" t="str">
        <f>VLOOKUP($J9450,Ref!$D:$H,2,0)</f>
        <v xml:space="preserve">Elstree and Borehamwood                      </v>
      </c>
      <c r="L9450" t="str">
        <f>VLOOKUP($J9450,Ref!$D:$H,3,0)</f>
        <v>Elstree and Borehamwood Team Ministry</v>
      </c>
      <c r="M9450" t="str">
        <f>VLOOKUP($J9450,Ref!$D:$H,4,0)</f>
        <v>Barnet Deanery</v>
      </c>
      <c r="N9450" t="str">
        <f>VLOOKUP($J9450,Ref!$D:$H,5,0)</f>
        <v>Archdeaconry of Hertford</v>
      </c>
      <c r="S9450">
        <v>0</v>
      </c>
    </row>
    <row r="9451" spans="1:19" x14ac:dyDescent="0.3">
      <c r="A9451">
        <v>2024</v>
      </c>
      <c r="C9451" t="str">
        <f>IF(GETPIVOTDATA("PS % recovery",Sheet4!$B$5,"Parish Name",K9451)&gt;99.949%,"OK","No")</f>
        <v>OK</v>
      </c>
      <c r="D9451" t="e">
        <f>VLOOKUP(J9451,'Ref2'!C:E,3,0)</f>
        <v>#N/A</v>
      </c>
      <c r="F9451">
        <v>9</v>
      </c>
      <c r="I9451" t="e">
        <f>VLOOKUP(J9451,Ref!L:M,2,0)</f>
        <v>#N/A</v>
      </c>
      <c r="J9451" s="108" t="s">
        <v>1027</v>
      </c>
      <c r="K9451" t="str">
        <f>VLOOKUP($J9451,Ref!$D:$H,2,0)</f>
        <v xml:space="preserve">Chipping Barnet                              </v>
      </c>
      <c r="L9451" t="str">
        <f>VLOOKUP($J9451,Ref!$D:$H,3,0)</f>
        <v>Chipping Barnet Team Ministry</v>
      </c>
      <c r="M9451" t="str">
        <f>VLOOKUP($J9451,Ref!$D:$H,4,0)</f>
        <v>Barnet Deanery</v>
      </c>
      <c r="N9451" t="str">
        <f>VLOOKUP($J9451,Ref!$D:$H,5,0)</f>
        <v>Archdeaconry of Hertford</v>
      </c>
      <c r="S9451">
        <v>10000</v>
      </c>
    </row>
    <row r="9452" spans="1:19" x14ac:dyDescent="0.3">
      <c r="A9452">
        <v>2024</v>
      </c>
      <c r="C9452" t="str">
        <f>IF(GETPIVOTDATA("PS % recovery",Sheet4!$B$5,"Parish Name",K9452)&gt;99.949%,"OK","No")</f>
        <v>No</v>
      </c>
      <c r="D9452" t="e">
        <f>VLOOKUP(J9452,'Ref2'!C:E,3,0)</f>
        <v>#N/A</v>
      </c>
      <c r="F9452">
        <v>9</v>
      </c>
      <c r="I9452" t="e">
        <f>VLOOKUP(J9452,Ref!L:M,2,0)</f>
        <v>#N/A</v>
      </c>
      <c r="J9452" s="108" t="s">
        <v>1029</v>
      </c>
      <c r="K9452" t="str">
        <f>VLOOKUP($J9452,Ref!$D:$H,2,0)</f>
        <v xml:space="preserve">East Barnet                                  </v>
      </c>
      <c r="L9452" t="str">
        <f>VLOOKUP($J9452,Ref!$D:$H,3,0)</f>
        <v>East Barnet</v>
      </c>
      <c r="M9452" t="str">
        <f>VLOOKUP($J9452,Ref!$D:$H,4,0)</f>
        <v>Barnet Deanery</v>
      </c>
      <c r="N9452" t="str">
        <f>VLOOKUP($J9452,Ref!$D:$H,5,0)</f>
        <v>Archdeaconry of Hertford</v>
      </c>
      <c r="S9452">
        <v>4900</v>
      </c>
    </row>
    <row r="9453" spans="1:19" x14ac:dyDescent="0.3">
      <c r="A9453">
        <v>2024</v>
      </c>
      <c r="C9453" t="str">
        <f>IF(GETPIVOTDATA("PS % recovery",Sheet4!$B$5,"Parish Name",K9453)&gt;99.949%,"OK","No")</f>
        <v>OK</v>
      </c>
      <c r="D9453" t="e">
        <f>VLOOKUP(J9453,'Ref2'!C:E,3,0)</f>
        <v>#N/A</v>
      </c>
      <c r="F9453">
        <v>9</v>
      </c>
      <c r="I9453" t="e">
        <f>VLOOKUP(J9453,Ref!L:M,2,0)</f>
        <v>#N/A</v>
      </c>
      <c r="J9453" s="108" t="s">
        <v>1031</v>
      </c>
      <c r="K9453" t="str">
        <f>VLOOKUP($J9453,Ref!$D:$H,2,0)</f>
        <v xml:space="preserve">Little Heath, Christ Church                  </v>
      </c>
      <c r="L9453" t="str">
        <f>VLOOKUP($J9453,Ref!$D:$H,3,0)</f>
        <v>Little Heath, Christ Church</v>
      </c>
      <c r="M9453" t="str">
        <f>VLOOKUP($J9453,Ref!$D:$H,4,0)</f>
        <v>Barnet Deanery</v>
      </c>
      <c r="N9453" t="str">
        <f>VLOOKUP($J9453,Ref!$D:$H,5,0)</f>
        <v>Archdeaconry of Hertford</v>
      </c>
      <c r="S9453">
        <v>7304.5</v>
      </c>
    </row>
    <row r="9454" spans="1:19" x14ac:dyDescent="0.3">
      <c r="A9454">
        <v>2024</v>
      </c>
      <c r="C9454" t="str">
        <f>IF(GETPIVOTDATA("PS % recovery",Sheet4!$B$5,"Parish Name",K9454)&gt;99.949%,"OK","No")</f>
        <v>No</v>
      </c>
      <c r="D9454" t="e">
        <f>VLOOKUP(J9454,'Ref2'!C:E,3,0)</f>
        <v>#N/A</v>
      </c>
      <c r="F9454">
        <v>9</v>
      </c>
      <c r="I9454" t="e">
        <f>VLOOKUP(J9454,Ref!L:M,2,0)</f>
        <v>#N/A</v>
      </c>
      <c r="J9454" s="108" t="s">
        <v>789</v>
      </c>
      <c r="K9454" t="str">
        <f>VLOOKUP($J9454,Ref!$D:$H,2,0)</f>
        <v xml:space="preserve">Lyonsdown, Holy Trinity                      </v>
      </c>
      <c r="L9454" t="str">
        <f>VLOOKUP($J9454,Ref!$D:$H,3,0)</f>
        <v>Lyonsdown, Holy Trinity</v>
      </c>
      <c r="M9454" t="str">
        <f>VLOOKUP($J9454,Ref!$D:$H,4,0)</f>
        <v>Barnet Deanery</v>
      </c>
      <c r="N9454" t="str">
        <f>VLOOKUP($J9454,Ref!$D:$H,5,0)</f>
        <v>Archdeaconry of Hertford</v>
      </c>
      <c r="S9454">
        <v>2000</v>
      </c>
    </row>
    <row r="9455" spans="1:19" x14ac:dyDescent="0.3">
      <c r="A9455">
        <v>2024</v>
      </c>
      <c r="C9455" t="str">
        <f>IF(GETPIVOTDATA("PS % recovery",Sheet4!$B$5,"Parish Name",K9455)&gt;99.949%,"OK","No")</f>
        <v>OK</v>
      </c>
      <c r="D9455" t="e">
        <f>VLOOKUP(J9455,'Ref2'!C:E,3,0)</f>
        <v>#N/A</v>
      </c>
      <c r="F9455">
        <v>9</v>
      </c>
      <c r="I9455" t="e">
        <f>VLOOKUP(J9455,Ref!L:M,2,0)</f>
        <v>#N/A</v>
      </c>
      <c r="J9455" s="108" t="s">
        <v>1034</v>
      </c>
      <c r="K9455" t="str">
        <f>VLOOKUP($J9455,Ref!$D:$H,2,0)</f>
        <v xml:space="preserve">New Barnet, St James                         </v>
      </c>
      <c r="L9455" t="str">
        <f>VLOOKUP($J9455,Ref!$D:$H,3,0)</f>
        <v>New Barnet, St James</v>
      </c>
      <c r="M9455" t="str">
        <f>VLOOKUP($J9455,Ref!$D:$H,4,0)</f>
        <v>Barnet Deanery</v>
      </c>
      <c r="N9455" t="str">
        <f>VLOOKUP($J9455,Ref!$D:$H,5,0)</f>
        <v>Archdeaconry of Hertford</v>
      </c>
      <c r="S9455">
        <v>6183.75</v>
      </c>
    </row>
    <row r="9456" spans="1:19" x14ac:dyDescent="0.3">
      <c r="A9456">
        <v>2024</v>
      </c>
      <c r="C9456" t="str">
        <f>IF(GETPIVOTDATA("PS % recovery",Sheet4!$B$5,"Parish Name",K9456)&gt;99.949%,"OK","No")</f>
        <v>OK</v>
      </c>
      <c r="D9456" t="e">
        <f>VLOOKUP(J9456,'Ref2'!C:E,3,0)</f>
        <v>#N/A</v>
      </c>
      <c r="F9456">
        <v>9</v>
      </c>
      <c r="I9456" t="e">
        <f>VLOOKUP(J9456,Ref!L:M,2,0)</f>
        <v>#N/A</v>
      </c>
      <c r="J9456" s="108" t="s">
        <v>1038</v>
      </c>
      <c r="K9456" t="str">
        <f>VLOOKUP($J9456,Ref!$D:$H,2,0)</f>
        <v xml:space="preserve">Ridge                                        </v>
      </c>
      <c r="L9456" t="str">
        <f>VLOOKUP($J9456,Ref!$D:$H,3,0)</f>
        <v>South Mymms and Ridge</v>
      </c>
      <c r="M9456" t="str">
        <f>VLOOKUP($J9456,Ref!$D:$H,4,0)</f>
        <v>Barnet Deanery</v>
      </c>
      <c r="N9456" t="str">
        <f>VLOOKUP($J9456,Ref!$D:$H,5,0)</f>
        <v>Archdeaconry of Hertford</v>
      </c>
      <c r="S9456">
        <v>0</v>
      </c>
    </row>
    <row r="9457" spans="1:19" x14ac:dyDescent="0.3">
      <c r="A9457">
        <v>2024</v>
      </c>
      <c r="C9457" t="str">
        <f>IF(GETPIVOTDATA("PS % recovery",Sheet4!$B$5,"Parish Name",K9457)&gt;99.949%,"OK","No")</f>
        <v>OK</v>
      </c>
      <c r="D9457" t="e">
        <f>VLOOKUP(J9457,'Ref2'!C:E,3,0)</f>
        <v>#N/A</v>
      </c>
      <c r="F9457">
        <v>9</v>
      </c>
      <c r="I9457" t="e">
        <f>VLOOKUP(J9457,Ref!L:M,2,0)</f>
        <v>#N/A</v>
      </c>
      <c r="J9457" s="108" t="s">
        <v>1042</v>
      </c>
      <c r="K9457" t="str">
        <f>VLOOKUP($J9457,Ref!$D:$H,2,0)</f>
        <v xml:space="preserve">Potters Bar, King Charles the Martyr         </v>
      </c>
      <c r="L9457" t="str">
        <f>VLOOKUP($J9457,Ref!$D:$H,3,0)</f>
        <v>Potters Bar, King Charles the Martyr</v>
      </c>
      <c r="M9457" t="str">
        <f>VLOOKUP($J9457,Ref!$D:$H,4,0)</f>
        <v>Barnet Deanery</v>
      </c>
      <c r="N9457" t="str">
        <f>VLOOKUP($J9457,Ref!$D:$H,5,0)</f>
        <v>Archdeaconry of Hertford</v>
      </c>
      <c r="S9457">
        <v>5122</v>
      </c>
    </row>
    <row r="9458" spans="1:19" x14ac:dyDescent="0.3">
      <c r="A9458">
        <v>2024</v>
      </c>
      <c r="C9458" t="str">
        <f>IF(GETPIVOTDATA("PS % recovery",Sheet4!$B$5,"Parish Name",K9458)&gt;99.949%,"OK","No")</f>
        <v>OK</v>
      </c>
      <c r="D9458" t="e">
        <f>VLOOKUP(J9458,'Ref2'!C:E,3,0)</f>
        <v>#N/A</v>
      </c>
      <c r="F9458">
        <v>9</v>
      </c>
      <c r="I9458" t="e">
        <f>VLOOKUP(J9458,Ref!L:M,2,0)</f>
        <v>#N/A</v>
      </c>
      <c r="J9458" s="108" t="s">
        <v>1040</v>
      </c>
      <c r="K9458" t="str">
        <f>VLOOKUP($J9458,Ref!$D:$H,2,0)</f>
        <v xml:space="preserve">South Mymms                                  </v>
      </c>
      <c r="L9458" t="str">
        <f>VLOOKUP($J9458,Ref!$D:$H,3,0)</f>
        <v>South Mymms and Ridge</v>
      </c>
      <c r="M9458" t="str">
        <f>VLOOKUP($J9458,Ref!$D:$H,4,0)</f>
        <v>Barnet Deanery</v>
      </c>
      <c r="N9458" t="str">
        <f>VLOOKUP($J9458,Ref!$D:$H,5,0)</f>
        <v>Archdeaconry of Hertford</v>
      </c>
      <c r="S9458">
        <v>689</v>
      </c>
    </row>
    <row r="9459" spans="1:19" x14ac:dyDescent="0.3">
      <c r="A9459">
        <v>2024</v>
      </c>
      <c r="C9459" t="str">
        <f>IF(GETPIVOTDATA("PS % recovery",Sheet4!$B$5,"Parish Name",K9459)&gt;99.949%,"OK","No")</f>
        <v>No</v>
      </c>
      <c r="D9459" t="e">
        <f>VLOOKUP(J9459,'Ref2'!C:E,3,0)</f>
        <v>#N/A</v>
      </c>
      <c r="F9459">
        <v>9</v>
      </c>
      <c r="I9459" t="e">
        <f>VLOOKUP(J9459,Ref!L:M,2,0)</f>
        <v>#N/A</v>
      </c>
      <c r="J9459" s="108" t="s">
        <v>1044</v>
      </c>
      <c r="K9459" t="str">
        <f>VLOOKUP($J9459,Ref!$D:$H,2,0)</f>
        <v xml:space="preserve">Totteridge                                   </v>
      </c>
      <c r="L9459" t="str">
        <f>VLOOKUP($J9459,Ref!$D:$H,3,0)</f>
        <v>Totteridge</v>
      </c>
      <c r="M9459" t="str">
        <f>VLOOKUP($J9459,Ref!$D:$H,4,0)</f>
        <v>Barnet Deanery</v>
      </c>
      <c r="N9459" t="str">
        <f>VLOOKUP($J9459,Ref!$D:$H,5,0)</f>
        <v>Archdeaconry of Hertford</v>
      </c>
      <c r="S9459">
        <v>3000</v>
      </c>
    </row>
    <row r="9460" spans="1:19" x14ac:dyDescent="0.3">
      <c r="A9460">
        <v>2024</v>
      </c>
      <c r="C9460" t="str">
        <f>IF(GETPIVOTDATA("PS % recovery",Sheet4!$B$5,"Parish Name",K9460)&gt;99.949%,"OK","No")</f>
        <v>OK</v>
      </c>
      <c r="D9460" t="e">
        <f>VLOOKUP(J9460,'Ref2'!C:E,3,0)</f>
        <v>#N/A</v>
      </c>
      <c r="F9460">
        <v>9</v>
      </c>
      <c r="I9460" t="e">
        <f>VLOOKUP(J9460,Ref!L:M,2,0)</f>
        <v>#N/A</v>
      </c>
      <c r="J9460" s="108" t="s">
        <v>859</v>
      </c>
      <c r="K9460" t="str">
        <f>VLOOKUP($J9460,Ref!$D:$H,2,0)</f>
        <v xml:space="preserve">Bourne End                                   </v>
      </c>
      <c r="L9460" t="str">
        <f>VLOOKUP($J9460,Ref!$D:$H,3,0)</f>
        <v>Sunnyside with Bourne End</v>
      </c>
      <c r="M9460" t="str">
        <f>VLOOKUP($J9460,Ref!$D:$H,4,0)</f>
        <v>Berkhamsted Deanery</v>
      </c>
      <c r="N9460" t="str">
        <f>VLOOKUP($J9460,Ref!$D:$H,5,0)</f>
        <v xml:space="preserve">Archdeaconry of St Albans </v>
      </c>
      <c r="S9460">
        <v>977</v>
      </c>
    </row>
    <row r="9461" spans="1:19" x14ac:dyDescent="0.3">
      <c r="A9461">
        <v>2024</v>
      </c>
      <c r="C9461" t="str">
        <f>IF(GETPIVOTDATA("PS % recovery",Sheet4!$B$5,"Parish Name",K9461)&gt;99.949%,"OK","No")</f>
        <v>OK</v>
      </c>
      <c r="D9461" t="e">
        <f>VLOOKUP(J9461,'Ref2'!C:E,3,0)</f>
        <v>#N/A</v>
      </c>
      <c r="F9461">
        <v>9</v>
      </c>
      <c r="I9461" t="e">
        <f>VLOOKUP(J9461,Ref!L:M,2,0)</f>
        <v>#N/A</v>
      </c>
      <c r="J9461" s="108" t="s">
        <v>791</v>
      </c>
      <c r="K9461" t="str">
        <f>VLOOKUP($J9461,Ref!$D:$H,2,0)</f>
        <v xml:space="preserve">Great Berkhamsted                            </v>
      </c>
      <c r="L9461" t="str">
        <f>VLOOKUP($J9461,Ref!$D:$H,3,0)</f>
        <v>Berkhamsted Team Ministry</v>
      </c>
      <c r="M9461" t="str">
        <f>VLOOKUP($J9461,Ref!$D:$H,4,0)</f>
        <v>Berkhamsted Deanery</v>
      </c>
      <c r="N9461" t="str">
        <f>VLOOKUP($J9461,Ref!$D:$H,5,0)</f>
        <v xml:space="preserve">Archdeaconry of St Albans </v>
      </c>
      <c r="S9461">
        <v>10751</v>
      </c>
    </row>
    <row r="9462" spans="1:19" x14ac:dyDescent="0.3">
      <c r="A9462">
        <v>2024</v>
      </c>
      <c r="C9462" t="str">
        <f>IF(GETPIVOTDATA("PS % recovery",Sheet4!$B$5,"Parish Name",K9462)&gt;99.949%,"OK","No")</f>
        <v>OK</v>
      </c>
      <c r="D9462" t="e">
        <f>VLOOKUP(J9462,'Ref2'!C:E,3,0)</f>
        <v>#N/A</v>
      </c>
      <c r="F9462">
        <v>9</v>
      </c>
      <c r="I9462" t="e">
        <f>VLOOKUP(J9462,Ref!L:M,2,0)</f>
        <v>#N/A</v>
      </c>
      <c r="J9462" s="108" t="s">
        <v>864</v>
      </c>
      <c r="K9462" t="str">
        <f>VLOOKUP($J9462,Ref!$D:$H,2,0)</f>
        <v xml:space="preserve">Great Gaddesden                              </v>
      </c>
      <c r="L9462" t="str">
        <f>VLOOKUP($J9462,Ref!$D:$H,3,0)</f>
        <v>Berkhamsted Team Ministry</v>
      </c>
      <c r="M9462" t="str">
        <f>VLOOKUP($J9462,Ref!$D:$H,4,0)</f>
        <v>Berkhamsted Deanery</v>
      </c>
      <c r="N9462" t="str">
        <f>VLOOKUP($J9462,Ref!$D:$H,5,0)</f>
        <v xml:space="preserve">Archdeaconry of St Albans </v>
      </c>
      <c r="S9462">
        <v>6075</v>
      </c>
    </row>
    <row r="9463" spans="1:19" x14ac:dyDescent="0.3">
      <c r="A9463">
        <v>2024</v>
      </c>
      <c r="C9463" t="str">
        <f>IF(GETPIVOTDATA("PS % recovery",Sheet4!$B$5,"Parish Name",K9463)&gt;99.949%,"OK","No")</f>
        <v>OK</v>
      </c>
      <c r="D9463" t="e">
        <f>VLOOKUP(J9463,'Ref2'!C:E,3,0)</f>
        <v>#N/A</v>
      </c>
      <c r="F9463">
        <v>9</v>
      </c>
      <c r="I9463" t="e">
        <f>VLOOKUP(J9463,Ref!L:M,2,0)</f>
        <v>#N/A</v>
      </c>
      <c r="J9463" s="108" t="s">
        <v>866</v>
      </c>
      <c r="K9463" t="str">
        <f>VLOOKUP($J9463,Ref!$D:$H,2,0)</f>
        <v xml:space="preserve">Little Gaddesden                             </v>
      </c>
      <c r="L9463" t="str">
        <f>VLOOKUP($J9463,Ref!$D:$H,3,0)</f>
        <v>Berkhamsted Team Ministry</v>
      </c>
      <c r="M9463" t="str">
        <f>VLOOKUP($J9463,Ref!$D:$H,4,0)</f>
        <v>Berkhamsted Deanery</v>
      </c>
      <c r="N9463" t="str">
        <f>VLOOKUP($J9463,Ref!$D:$H,5,0)</f>
        <v xml:space="preserve">Archdeaconry of St Albans </v>
      </c>
      <c r="S9463">
        <v>3459</v>
      </c>
    </row>
    <row r="9464" spans="1:19" x14ac:dyDescent="0.3">
      <c r="A9464">
        <v>2024</v>
      </c>
      <c r="C9464" t="str">
        <f>IF(GETPIVOTDATA("PS % recovery",Sheet4!$B$5,"Parish Name",K9464)&gt;99.949%,"OK","No")</f>
        <v>OK</v>
      </c>
      <c r="D9464" t="e">
        <f>VLOOKUP(J9464,'Ref2'!C:E,3,0)</f>
        <v>#N/A</v>
      </c>
      <c r="F9464">
        <v>9</v>
      </c>
      <c r="I9464" t="e">
        <f>VLOOKUP(J9464,Ref!L:M,2,0)</f>
        <v>#N/A</v>
      </c>
      <c r="J9464" s="108" t="s">
        <v>868</v>
      </c>
      <c r="K9464" t="str">
        <f>VLOOKUP($J9464,Ref!$D:$H,2,0)</f>
        <v xml:space="preserve">Nettleden                                    </v>
      </c>
      <c r="L9464" t="str">
        <f>VLOOKUP($J9464,Ref!$D:$H,3,0)</f>
        <v>Berkhamsted Team Ministry</v>
      </c>
      <c r="M9464" t="str">
        <f>VLOOKUP($J9464,Ref!$D:$H,4,0)</f>
        <v>Berkhamsted Deanery</v>
      </c>
      <c r="N9464" t="str">
        <f>VLOOKUP($J9464,Ref!$D:$H,5,0)</f>
        <v xml:space="preserve">Archdeaconry of St Albans </v>
      </c>
      <c r="S9464">
        <v>641.75</v>
      </c>
    </row>
    <row r="9465" spans="1:19" x14ac:dyDescent="0.3">
      <c r="A9465">
        <v>2024</v>
      </c>
      <c r="C9465" t="str">
        <f>IF(GETPIVOTDATA("PS % recovery",Sheet4!$B$5,"Parish Name",K9465)&gt;99.949%,"OK","No")</f>
        <v>OK</v>
      </c>
      <c r="D9465" t="e">
        <f>VLOOKUP(J9465,'Ref2'!C:E,3,0)</f>
        <v>#N/A</v>
      </c>
      <c r="F9465">
        <v>9</v>
      </c>
      <c r="I9465" t="e">
        <f>VLOOKUP(J9465,Ref!L:M,2,0)</f>
        <v>#N/A</v>
      </c>
      <c r="J9465" s="108" t="s">
        <v>871</v>
      </c>
      <c r="K9465" t="str">
        <f>VLOOKUP($J9465,Ref!$D:$H,2,0)</f>
        <v xml:space="preserve">Northchurch                                  </v>
      </c>
      <c r="L9465" t="str">
        <f>VLOOKUP($J9465,Ref!$D:$H,3,0)</f>
        <v>Northchurch and Wigginton</v>
      </c>
      <c r="M9465" t="str">
        <f>VLOOKUP($J9465,Ref!$D:$H,4,0)</f>
        <v>Berkhamsted Deanery</v>
      </c>
      <c r="N9465" t="str">
        <f>VLOOKUP($J9465,Ref!$D:$H,5,0)</f>
        <v xml:space="preserve">Archdeaconry of St Albans </v>
      </c>
      <c r="S9465">
        <v>4819.33</v>
      </c>
    </row>
    <row r="9466" spans="1:19" x14ac:dyDescent="0.3">
      <c r="A9466">
        <v>2024</v>
      </c>
      <c r="C9466" t="str">
        <f>IF(GETPIVOTDATA("PS % recovery",Sheet4!$B$5,"Parish Name",K9466)&gt;99.949%,"OK","No")</f>
        <v>OK</v>
      </c>
      <c r="D9466" t="e">
        <f>VLOOKUP(J9466,'Ref2'!C:E,3,0)</f>
        <v>#N/A</v>
      </c>
      <c r="F9466">
        <v>9</v>
      </c>
      <c r="I9466" t="e">
        <f>VLOOKUP(J9466,Ref!L:M,2,0)</f>
        <v>#N/A</v>
      </c>
      <c r="J9466" s="108" t="s">
        <v>793</v>
      </c>
      <c r="K9466" t="str">
        <f>VLOOKUP($J9466,Ref!$D:$H,2,0)</f>
        <v xml:space="preserve">Potten End, Holy Trinity                     </v>
      </c>
      <c r="L9466" t="str">
        <f>VLOOKUP($J9466,Ref!$D:$H,3,0)</f>
        <v>Berkhamsted Team Ministry</v>
      </c>
      <c r="M9466" t="str">
        <f>VLOOKUP($J9466,Ref!$D:$H,4,0)</f>
        <v>Berkhamsted Deanery</v>
      </c>
      <c r="N9466" t="str">
        <f>VLOOKUP($J9466,Ref!$D:$H,5,0)</f>
        <v xml:space="preserve">Archdeaconry of St Albans </v>
      </c>
      <c r="S9466">
        <v>4246</v>
      </c>
    </row>
    <row r="9467" spans="1:19" x14ac:dyDescent="0.3">
      <c r="A9467">
        <v>2024</v>
      </c>
      <c r="C9467" t="str">
        <f>IF(GETPIVOTDATA("PS % recovery",Sheet4!$B$5,"Parish Name",K9467)&gt;99.949%,"OK","No")</f>
        <v>OK</v>
      </c>
      <c r="D9467" t="e">
        <f>VLOOKUP(J9467,'Ref2'!C:E,3,0)</f>
        <v>#N/A</v>
      </c>
      <c r="F9467">
        <v>9</v>
      </c>
      <c r="I9467" t="e">
        <f>VLOOKUP(J9467,Ref!L:M,2,0)</f>
        <v>#N/A</v>
      </c>
      <c r="J9467" s="108" t="s">
        <v>861</v>
      </c>
      <c r="K9467" t="str">
        <f>VLOOKUP($J9467,Ref!$D:$H,2,0)</f>
        <v xml:space="preserve">Sunnyside, St Michael and All Angels         </v>
      </c>
      <c r="L9467" t="str">
        <f>VLOOKUP($J9467,Ref!$D:$H,3,0)</f>
        <v>Sunnyside with Bourne End</v>
      </c>
      <c r="M9467" t="str">
        <f>VLOOKUP($J9467,Ref!$D:$H,4,0)</f>
        <v>Berkhamsted Deanery</v>
      </c>
      <c r="N9467" t="str">
        <f>VLOOKUP($J9467,Ref!$D:$H,5,0)</f>
        <v xml:space="preserve">Archdeaconry of St Albans </v>
      </c>
      <c r="S9467">
        <v>7560</v>
      </c>
    </row>
    <row r="9468" spans="1:19" x14ac:dyDescent="0.3">
      <c r="A9468">
        <v>2024</v>
      </c>
      <c r="C9468" t="str">
        <f>IF(GETPIVOTDATA("PS % recovery",Sheet4!$B$5,"Parish Name",K9468)&gt;99.949%,"OK","No")</f>
        <v>No</v>
      </c>
      <c r="D9468" t="e">
        <f>VLOOKUP(J9468,'Ref2'!C:E,3,0)</f>
        <v>#N/A</v>
      </c>
      <c r="F9468">
        <v>9</v>
      </c>
      <c r="I9468" t="e">
        <f>VLOOKUP(J9468,Ref!L:M,2,0)</f>
        <v>#N/A</v>
      </c>
      <c r="J9468" s="108" t="s">
        <v>873</v>
      </c>
      <c r="K9468" t="str">
        <f>VLOOKUP($J9468,Ref!$D:$H,2,0)</f>
        <v xml:space="preserve">Tring Team Parish                            </v>
      </c>
      <c r="L9468" t="str">
        <f>VLOOKUP($J9468,Ref!$D:$H,3,0)</f>
        <v>Tring (Team Ministry)</v>
      </c>
      <c r="M9468" t="str">
        <f>VLOOKUP($J9468,Ref!$D:$H,4,0)</f>
        <v>Berkhamsted Deanery</v>
      </c>
      <c r="N9468" t="str">
        <f>VLOOKUP($J9468,Ref!$D:$H,5,0)</f>
        <v xml:space="preserve">Archdeaconry of St Albans </v>
      </c>
      <c r="S9468">
        <v>15000</v>
      </c>
    </row>
    <row r="9469" spans="1:19" x14ac:dyDescent="0.3">
      <c r="A9469">
        <v>2024</v>
      </c>
      <c r="C9469" t="str">
        <f>IF(GETPIVOTDATA("PS % recovery",Sheet4!$B$5,"Parish Name",K9469)&gt;99.949%,"OK","No")</f>
        <v>No</v>
      </c>
      <c r="D9469" t="e">
        <f>VLOOKUP(J9469,'Ref2'!C:E,3,0)</f>
        <v>#N/A</v>
      </c>
      <c r="F9469">
        <v>9</v>
      </c>
      <c r="I9469" t="e">
        <f>VLOOKUP(J9469,Ref!L:M,2,0)</f>
        <v>#N/A</v>
      </c>
      <c r="J9469" s="108" t="s">
        <v>875</v>
      </c>
      <c r="K9469" t="str">
        <f>VLOOKUP($J9469,Ref!$D:$H,2,0)</f>
        <v xml:space="preserve">Wigginton                                    </v>
      </c>
      <c r="L9469" t="str">
        <f>VLOOKUP($J9469,Ref!$D:$H,3,0)</f>
        <v>Northchurch and Wigginton</v>
      </c>
      <c r="M9469" t="str">
        <f>VLOOKUP($J9469,Ref!$D:$H,4,0)</f>
        <v>Berkhamsted Deanery</v>
      </c>
      <c r="N9469" t="str">
        <f>VLOOKUP($J9469,Ref!$D:$H,5,0)</f>
        <v xml:space="preserve">Archdeaconry of St Albans </v>
      </c>
      <c r="S9469">
        <v>2250</v>
      </c>
    </row>
    <row r="9470" spans="1:19" x14ac:dyDescent="0.3">
      <c r="A9470">
        <v>2024</v>
      </c>
      <c r="C9470" t="str">
        <f>IF(GETPIVOTDATA("PS % recovery",Sheet4!$B$5,"Parish Name",K9470)&gt;99.949%,"OK","No")</f>
        <v>No</v>
      </c>
      <c r="D9470" t="e">
        <f>VLOOKUP(J9470,'Ref2'!C:E,3,0)</f>
        <v>#N/A</v>
      </c>
      <c r="F9470">
        <v>9</v>
      </c>
      <c r="I9470" t="e">
        <f>VLOOKUP(J9470,Ref!L:M,2,0)</f>
        <v>#N/A</v>
      </c>
      <c r="J9470" s="108" t="s">
        <v>794</v>
      </c>
      <c r="K9470" t="str">
        <f>VLOOKUP($J9470,Ref!$D:$H,2,0)</f>
        <v xml:space="preserve">Albury                                       </v>
      </c>
      <c r="L9470" t="str">
        <f>VLOOKUP($J9470,Ref!$D:$H,3,0)</f>
        <v>Albury, Little Hadham and Much Hadham</v>
      </c>
      <c r="M9470" t="str">
        <f>VLOOKUP($J9470,Ref!$D:$H,4,0)</f>
        <v>Bishop's Stortford Deanery</v>
      </c>
      <c r="N9470" t="str">
        <f>VLOOKUP($J9470,Ref!$D:$H,5,0)</f>
        <v>Archdeaconry of Hertford</v>
      </c>
      <c r="S9470">
        <v>0</v>
      </c>
    </row>
    <row r="9471" spans="1:19" x14ac:dyDescent="0.3">
      <c r="A9471">
        <v>2024</v>
      </c>
      <c r="C9471" t="str">
        <f>IF(GETPIVOTDATA("PS % recovery",Sheet4!$B$5,"Parish Name",K9471)&gt;99.949%,"OK","No")</f>
        <v>OK</v>
      </c>
      <c r="D9471" t="e">
        <f>VLOOKUP(J9471,'Ref2'!C:E,3,0)</f>
        <v>#N/A</v>
      </c>
      <c r="F9471">
        <v>9</v>
      </c>
      <c r="I9471" t="e">
        <f>VLOOKUP(J9471,Ref!L:M,2,0)</f>
        <v>#N/A</v>
      </c>
      <c r="J9471" s="108" t="s">
        <v>1051</v>
      </c>
      <c r="K9471" t="str">
        <f>VLOOKUP($J9471,Ref!$D:$H,2,0)</f>
        <v xml:space="preserve">Bishop's Stortford                           </v>
      </c>
      <c r="L9471" t="str">
        <f>VLOOKUP($J9471,Ref!$D:$H,3,0)</f>
        <v>Bishop's Stortford</v>
      </c>
      <c r="M9471" t="str">
        <f>VLOOKUP($J9471,Ref!$D:$H,4,0)</f>
        <v>Bishop's Stortford Deanery</v>
      </c>
      <c r="N9471" t="str">
        <f>VLOOKUP($J9471,Ref!$D:$H,5,0)</f>
        <v>Archdeaconry of Hertford</v>
      </c>
      <c r="S9471">
        <v>8832</v>
      </c>
    </row>
    <row r="9472" spans="1:19" x14ac:dyDescent="0.3">
      <c r="A9472">
        <v>2024</v>
      </c>
      <c r="C9472" t="str">
        <f>IF(GETPIVOTDATA("PS % recovery",Sheet4!$B$5,"Parish Name",K9472)&gt;99.949%,"OK","No")</f>
        <v>No</v>
      </c>
      <c r="D9472" t="e">
        <f>VLOOKUP(J9472,'Ref2'!C:E,3,0)</f>
        <v>#N/A</v>
      </c>
      <c r="F9472">
        <v>9</v>
      </c>
      <c r="I9472" t="e">
        <f>VLOOKUP(J9472,Ref!L:M,2,0)</f>
        <v>#N/A</v>
      </c>
      <c r="J9472" s="108" t="s">
        <v>796</v>
      </c>
      <c r="K9472" t="str">
        <f>VLOOKUP($J9472,Ref!$D:$H,2,0)</f>
        <v xml:space="preserve">Braughing                                    </v>
      </c>
      <c r="L9472" t="str">
        <f>VLOOKUP($J9472,Ref!$D:$H,3,0)</f>
        <v>Braughing, Furneux Pelham and Stocking Pelham</v>
      </c>
      <c r="M9472" t="str">
        <f>VLOOKUP($J9472,Ref!$D:$H,4,0)</f>
        <v>Bishop's Stortford Deanery</v>
      </c>
      <c r="N9472" t="str">
        <f>VLOOKUP($J9472,Ref!$D:$H,5,0)</f>
        <v>Archdeaconry of Hertford</v>
      </c>
      <c r="S9472">
        <v>0</v>
      </c>
    </row>
    <row r="9473" spans="1:19" x14ac:dyDescent="0.3">
      <c r="A9473">
        <v>2024</v>
      </c>
      <c r="C9473" t="str">
        <f>IF(GETPIVOTDATA("PS % recovery",Sheet4!$B$5,"Parish Name",K9473)&gt;99.949%,"OK","No")</f>
        <v>No</v>
      </c>
      <c r="D9473" t="e">
        <f>VLOOKUP(J9473,'Ref2'!C:E,3,0)</f>
        <v>#N/A</v>
      </c>
      <c r="F9473">
        <v>9</v>
      </c>
      <c r="I9473" t="e">
        <f>VLOOKUP(J9473,Ref!L:M,2,0)</f>
        <v>#N/A</v>
      </c>
      <c r="J9473" s="108" t="s">
        <v>798</v>
      </c>
      <c r="K9473" t="str">
        <f>VLOOKUP($J9473,Ref!$D:$H,2,0)</f>
        <v xml:space="preserve">Furneux Pelham                               </v>
      </c>
      <c r="L9473" t="str">
        <f>VLOOKUP($J9473,Ref!$D:$H,3,0)</f>
        <v>Braughing, Furneux Pelham and Stocking Pelham</v>
      </c>
      <c r="M9473" t="str">
        <f>VLOOKUP($J9473,Ref!$D:$H,4,0)</f>
        <v>Bishop's Stortford Deanery</v>
      </c>
      <c r="N9473" t="str">
        <f>VLOOKUP($J9473,Ref!$D:$H,5,0)</f>
        <v>Archdeaconry of Hertford</v>
      </c>
      <c r="S9473">
        <v>0</v>
      </c>
    </row>
    <row r="9474" spans="1:19" x14ac:dyDescent="0.3">
      <c r="A9474">
        <v>2024</v>
      </c>
      <c r="C9474" t="str">
        <f>IF(GETPIVOTDATA("PS % recovery",Sheet4!$B$5,"Parish Name",K9474)&gt;99.949%,"OK","No")</f>
        <v>No</v>
      </c>
      <c r="D9474" t="e">
        <f>VLOOKUP(J9474,'Ref2'!C:E,3,0)</f>
        <v>#N/A</v>
      </c>
      <c r="F9474">
        <v>9</v>
      </c>
      <c r="I9474" t="e">
        <f>VLOOKUP(J9474,Ref!L:M,2,0)</f>
        <v>#N/A</v>
      </c>
      <c r="J9474" s="108" t="s">
        <v>1056</v>
      </c>
      <c r="K9474" t="str">
        <f>VLOOKUP($J9474,Ref!$D:$H,2,0)</f>
        <v xml:space="preserve">Gilston with Eastwick                        </v>
      </c>
      <c r="L9474" t="str">
        <f>VLOOKUP($J9474,Ref!$D:$H,3,0)</f>
        <v>High Wych and Gilston with Eastwick</v>
      </c>
      <c r="M9474" t="str">
        <f>VLOOKUP($J9474,Ref!$D:$H,4,0)</f>
        <v>Bishop's Stortford Deanery</v>
      </c>
      <c r="N9474" t="str">
        <f>VLOOKUP($J9474,Ref!$D:$H,5,0)</f>
        <v>Archdeaconry of Hertford</v>
      </c>
      <c r="S9474">
        <v>0</v>
      </c>
    </row>
    <row r="9475" spans="1:19" x14ac:dyDescent="0.3">
      <c r="A9475">
        <v>2024</v>
      </c>
      <c r="C9475" t="str">
        <f>IF(GETPIVOTDATA("PS % recovery",Sheet4!$B$5,"Parish Name",K9475)&gt;99.949%,"OK","No")</f>
        <v>OK</v>
      </c>
      <c r="D9475" t="e">
        <f>VLOOKUP(J9475,'Ref2'!C:E,3,0)</f>
        <v>#N/A</v>
      </c>
      <c r="F9475">
        <v>9</v>
      </c>
      <c r="I9475" t="e">
        <f>VLOOKUP(J9475,Ref!L:M,2,0)</f>
        <v>#N/A</v>
      </c>
      <c r="J9475" t="s">
        <v>1058</v>
      </c>
      <c r="K9475" t="str">
        <f>VLOOKUP($J9475,Ref!$D:$H,2,0)</f>
        <v xml:space="preserve">High Wych, St James                          </v>
      </c>
      <c r="L9475" t="str">
        <f>VLOOKUP($J9475,Ref!$D:$H,3,0)</f>
        <v>High Wych and Gilston with Eastwick</v>
      </c>
      <c r="M9475" t="str">
        <f>VLOOKUP($J9475,Ref!$D:$H,4,0)</f>
        <v>Bishop's Stortford Deanery</v>
      </c>
      <c r="N9475" t="str">
        <f>VLOOKUP($J9475,Ref!$D:$H,5,0)</f>
        <v>Archdeaconry of Hertford</v>
      </c>
      <c r="S9475">
        <v>3242</v>
      </c>
    </row>
    <row r="9476" spans="1:19" x14ac:dyDescent="0.3">
      <c r="A9476">
        <v>2024</v>
      </c>
      <c r="C9476" t="str">
        <f>IF(GETPIVOTDATA("PS % recovery",Sheet4!$B$5,"Parish Name",K9476)&gt;99.949%,"OK","No")</f>
        <v>No</v>
      </c>
      <c r="D9476" t="e">
        <f>VLOOKUP(J9476,'Ref2'!C:E,3,0)</f>
        <v>#N/A</v>
      </c>
      <c r="F9476">
        <v>9</v>
      </c>
      <c r="I9476" t="e">
        <f>VLOOKUP(J9476,Ref!L:M,2,0)</f>
        <v>#N/A</v>
      </c>
      <c r="J9476" t="s">
        <v>800</v>
      </c>
      <c r="K9476" t="str">
        <f>VLOOKUP($J9476,Ref!$D:$H,2,0)</f>
        <v xml:space="preserve">Hockerill, All Saints                        </v>
      </c>
      <c r="L9476" t="str">
        <f>VLOOKUP($J9476,Ref!$D:$H,3,0)</f>
        <v>Hockerill, All Saints</v>
      </c>
      <c r="M9476" t="str">
        <f>VLOOKUP($J9476,Ref!$D:$H,4,0)</f>
        <v>Bishop's Stortford Deanery</v>
      </c>
      <c r="N9476" t="str">
        <f>VLOOKUP($J9476,Ref!$D:$H,5,0)</f>
        <v>Archdeaconry of Hertford</v>
      </c>
      <c r="S9476">
        <v>5000</v>
      </c>
    </row>
    <row r="9477" spans="1:19" x14ac:dyDescent="0.3">
      <c r="A9477">
        <v>2024</v>
      </c>
      <c r="C9477" t="str">
        <f>IF(GETPIVOTDATA("PS % recovery",Sheet4!$B$5,"Parish Name",K9477)&gt;99.949%,"OK","No")</f>
        <v>No</v>
      </c>
      <c r="D9477" t="e">
        <f>VLOOKUP(J9477,'Ref2'!C:E,3,0)</f>
        <v>#N/A</v>
      </c>
      <c r="F9477">
        <v>9</v>
      </c>
      <c r="I9477" t="e">
        <f>VLOOKUP(J9477,Ref!L:M,2,0)</f>
        <v>#N/A</v>
      </c>
      <c r="J9477" t="s">
        <v>801</v>
      </c>
      <c r="K9477" t="str">
        <f>VLOOKUP($J9477,Ref!$D:$H,2,0)</f>
        <v xml:space="preserve">Little Hadham                                </v>
      </c>
      <c r="L9477" t="str">
        <f>VLOOKUP($J9477,Ref!$D:$H,3,0)</f>
        <v>Albury, Little Hadham and Much Hadham</v>
      </c>
      <c r="M9477" t="str">
        <f>VLOOKUP($J9477,Ref!$D:$H,4,0)</f>
        <v>Bishop's Stortford Deanery</v>
      </c>
      <c r="N9477" t="str">
        <f>VLOOKUP($J9477,Ref!$D:$H,5,0)</f>
        <v>Archdeaconry of Hertford</v>
      </c>
      <c r="S9477">
        <v>1500</v>
      </c>
    </row>
    <row r="9478" spans="1:19" x14ac:dyDescent="0.3">
      <c r="A9478">
        <v>2024</v>
      </c>
      <c r="C9478" t="str">
        <f>IF(GETPIVOTDATA("PS % recovery",Sheet4!$B$5,"Parish Name",K9478)&gt;99.949%,"OK","No")</f>
        <v>OK</v>
      </c>
      <c r="D9478" t="e">
        <f>VLOOKUP(J9478,'Ref2'!C:E,3,0)</f>
        <v>#N/A</v>
      </c>
      <c r="F9478">
        <v>9</v>
      </c>
      <c r="I9478" t="e">
        <f>VLOOKUP(J9478,Ref!L:M,2,0)</f>
        <v>#N/A</v>
      </c>
      <c r="J9478" t="s">
        <v>1066</v>
      </c>
      <c r="K9478" t="str">
        <f>VLOOKUP($J9478,Ref!$D:$H,2,0)</f>
        <v xml:space="preserve">Mundens, The                                 </v>
      </c>
      <c r="L9478" t="str">
        <f>VLOOKUP($J9478,Ref!$D:$H,3,0)</f>
        <v>Standon and the Mundens with Sacombe</v>
      </c>
      <c r="M9478" t="str">
        <f>VLOOKUP($J9478,Ref!$D:$H,4,0)</f>
        <v>Bishop's Stortford Deanery</v>
      </c>
      <c r="N9478" t="str">
        <f>VLOOKUP($J9478,Ref!$D:$H,5,0)</f>
        <v>Archdeaconry of Hertford</v>
      </c>
      <c r="S9478">
        <v>1500</v>
      </c>
    </row>
    <row r="9479" spans="1:19" x14ac:dyDescent="0.3">
      <c r="A9479">
        <v>2024</v>
      </c>
      <c r="C9479" t="str">
        <f>IF(GETPIVOTDATA("PS % recovery",Sheet4!$B$5,"Parish Name",K9479)&gt;99.949%,"OK","No")</f>
        <v>No</v>
      </c>
      <c r="D9479" t="e">
        <f>VLOOKUP(J9479,'Ref2'!C:E,3,0)</f>
        <v>#N/A</v>
      </c>
      <c r="F9479">
        <v>9</v>
      </c>
      <c r="I9479" t="e">
        <f>VLOOKUP(J9479,Ref!L:M,2,0)</f>
        <v>#N/A</v>
      </c>
      <c r="J9479" t="s">
        <v>803</v>
      </c>
      <c r="K9479" t="str">
        <f>VLOOKUP($J9479,Ref!$D:$H,2,0)</f>
        <v xml:space="preserve">Much Hadham                                  </v>
      </c>
      <c r="L9479" t="str">
        <f>VLOOKUP($J9479,Ref!$D:$H,3,0)</f>
        <v>Albury, Little Hadham and Much Hadham</v>
      </c>
      <c r="M9479" t="str">
        <f>VLOOKUP($J9479,Ref!$D:$H,4,0)</f>
        <v>Bishop's Stortford Deanery</v>
      </c>
      <c r="N9479" t="str">
        <f>VLOOKUP($J9479,Ref!$D:$H,5,0)</f>
        <v>Archdeaconry of Hertford</v>
      </c>
      <c r="S9479">
        <v>4000</v>
      </c>
    </row>
    <row r="9480" spans="1:19" x14ac:dyDescent="0.3">
      <c r="A9480">
        <v>2024</v>
      </c>
      <c r="C9480" t="str">
        <f>IF(GETPIVOTDATA("PS % recovery",Sheet4!$B$5,"Parish Name",K9480)&gt;99.949%,"OK","No")</f>
        <v>OK</v>
      </c>
      <c r="D9480" t="e">
        <f>VLOOKUP(J9480,'Ref2'!C:E,3,0)</f>
        <v>#N/A</v>
      </c>
      <c r="F9480">
        <v>9</v>
      </c>
      <c r="I9480" t="e">
        <f>VLOOKUP(J9480,Ref!L:M,2,0)</f>
        <v>#N/A</v>
      </c>
      <c r="J9480" t="s">
        <v>1068</v>
      </c>
      <c r="K9480" t="str">
        <f>VLOOKUP($J9480,Ref!$D:$H,2,0)</f>
        <v xml:space="preserve">Sacombe                                      </v>
      </c>
      <c r="L9480" t="str">
        <f>VLOOKUP($J9480,Ref!$D:$H,3,0)</f>
        <v>Standon and the Mundens with Sacombe</v>
      </c>
      <c r="M9480" t="str">
        <f>VLOOKUP($J9480,Ref!$D:$H,4,0)</f>
        <v>Bishop's Stortford Deanery</v>
      </c>
      <c r="N9480" t="str">
        <f>VLOOKUP($J9480,Ref!$D:$H,5,0)</f>
        <v>Archdeaconry of Hertford</v>
      </c>
      <c r="S9480">
        <v>639</v>
      </c>
    </row>
    <row r="9481" spans="1:19" x14ac:dyDescent="0.3">
      <c r="A9481">
        <v>2024</v>
      </c>
      <c r="C9481" t="str">
        <f>IF(GETPIVOTDATA("PS % recovery",Sheet4!$B$5,"Parish Name",K9481)&gt;99.949%,"OK","No")</f>
        <v>OK</v>
      </c>
      <c r="D9481" t="e">
        <f>VLOOKUP(J9481,'Ref2'!C:E,3,0)</f>
        <v>#N/A</v>
      </c>
      <c r="F9481">
        <v>9</v>
      </c>
      <c r="I9481" t="e">
        <f>VLOOKUP(J9481,Ref!L:M,2,0)</f>
        <v>#N/A</v>
      </c>
      <c r="J9481" t="s">
        <v>1062</v>
      </c>
      <c r="K9481" t="str">
        <f>VLOOKUP($J9481,Ref!$D:$H,2,0)</f>
        <v xml:space="preserve">Sawbridgeworth                               </v>
      </c>
      <c r="L9481" t="str">
        <f>VLOOKUP($J9481,Ref!$D:$H,3,0)</f>
        <v>Sawbridgeworth</v>
      </c>
      <c r="M9481" t="str">
        <f>VLOOKUP($J9481,Ref!$D:$H,4,0)</f>
        <v>Bishop's Stortford Deanery</v>
      </c>
      <c r="N9481" t="str">
        <f>VLOOKUP($J9481,Ref!$D:$H,5,0)</f>
        <v>Archdeaconry of Hertford</v>
      </c>
      <c r="S9481">
        <v>6000</v>
      </c>
    </row>
    <row r="9482" spans="1:19" x14ac:dyDescent="0.3">
      <c r="A9482">
        <v>2024</v>
      </c>
      <c r="C9482" t="str">
        <f>IF(GETPIVOTDATA("PS % recovery",Sheet4!$B$5,"Parish Name",K9482)&gt;99.949%,"OK","No")</f>
        <v>OK</v>
      </c>
      <c r="D9482" t="e">
        <f>VLOOKUP(J9482,'Ref2'!C:E,3,0)</f>
        <v>#N/A</v>
      </c>
      <c r="F9482">
        <v>9</v>
      </c>
      <c r="I9482" t="e">
        <f>VLOOKUP(J9482,Ref!L:M,2,0)</f>
        <v>#N/A</v>
      </c>
      <c r="J9482" t="s">
        <v>1064</v>
      </c>
      <c r="K9482" t="str">
        <f>VLOOKUP($J9482,Ref!$D:$H,2,0)</f>
        <v xml:space="preserve">Standon                                      </v>
      </c>
      <c r="L9482" t="str">
        <f>VLOOKUP($J9482,Ref!$D:$H,3,0)</f>
        <v>Standon and the Mundens with Sacombe</v>
      </c>
      <c r="M9482" t="str">
        <f>VLOOKUP($J9482,Ref!$D:$H,4,0)</f>
        <v>Bishop's Stortford Deanery</v>
      </c>
      <c r="N9482" t="str">
        <f>VLOOKUP($J9482,Ref!$D:$H,5,0)</f>
        <v>Archdeaconry of Hertford</v>
      </c>
      <c r="S9482">
        <v>5221</v>
      </c>
    </row>
    <row r="9483" spans="1:19" x14ac:dyDescent="0.3">
      <c r="A9483">
        <v>2024</v>
      </c>
      <c r="C9483" t="str">
        <f>IF(GETPIVOTDATA("PS % recovery",Sheet4!$B$5,"Parish Name",K9483)&gt;99.949%,"OK","No")</f>
        <v>No</v>
      </c>
      <c r="D9483" t="e">
        <f>VLOOKUP(J9483,'Ref2'!C:E,3,0)</f>
        <v>#N/A</v>
      </c>
      <c r="F9483">
        <v>9</v>
      </c>
      <c r="I9483" t="e">
        <f>VLOOKUP(J9483,Ref!L:M,2,0)</f>
        <v>#N/A</v>
      </c>
      <c r="J9483" t="s">
        <v>805</v>
      </c>
      <c r="K9483" t="str">
        <f>VLOOKUP($J9483,Ref!$D:$H,2,0)</f>
        <v xml:space="preserve">Stocking Pelham                              </v>
      </c>
      <c r="L9483" t="str">
        <f>VLOOKUP($J9483,Ref!$D:$H,3,0)</f>
        <v>Braughing, Furneux Pelham and Stocking Pelham</v>
      </c>
      <c r="M9483" t="str">
        <f>VLOOKUP($J9483,Ref!$D:$H,4,0)</f>
        <v>Bishop's Stortford Deanery</v>
      </c>
      <c r="N9483" t="str">
        <f>VLOOKUP($J9483,Ref!$D:$H,5,0)</f>
        <v>Archdeaconry of Hertford</v>
      </c>
      <c r="S9483">
        <v>0</v>
      </c>
    </row>
    <row r="9484" spans="1:19" x14ac:dyDescent="0.3">
      <c r="A9484">
        <v>2024</v>
      </c>
      <c r="C9484" t="str">
        <f>IF(GETPIVOTDATA("PS % recovery",Sheet4!$B$5,"Parish Name",K9484)&gt;99.949%,"OK","No")</f>
        <v>No</v>
      </c>
      <c r="D9484" t="e">
        <f>VLOOKUP(J9484,'Ref2'!C:E,3,0)</f>
        <v>#N/A</v>
      </c>
      <c r="F9484">
        <v>9</v>
      </c>
      <c r="I9484" t="e">
        <f>VLOOKUP(J9484,Ref!L:M,2,0)</f>
        <v>#N/A</v>
      </c>
      <c r="J9484" t="s">
        <v>807</v>
      </c>
      <c r="K9484" t="str">
        <f>VLOOKUP($J9484,Ref!$D:$H,2,0)</f>
        <v xml:space="preserve">Bishop's Stortford, Holy Trinity             </v>
      </c>
      <c r="L9484" t="str">
        <f>VLOOKUP($J9484,Ref!$D:$H,3,0)</f>
        <v>Bishop's Stortford, Holy Trinity</v>
      </c>
      <c r="M9484" t="str">
        <f>VLOOKUP($J9484,Ref!$D:$H,4,0)</f>
        <v>Bishop's Stortford Deanery</v>
      </c>
      <c r="N9484" t="str">
        <f>VLOOKUP($J9484,Ref!$D:$H,5,0)</f>
        <v>Archdeaconry of Hertford</v>
      </c>
      <c r="S9484">
        <v>1500</v>
      </c>
    </row>
    <row r="9485" spans="1:19" x14ac:dyDescent="0.3">
      <c r="A9485">
        <v>2024</v>
      </c>
      <c r="C9485" t="str">
        <f>IF(GETPIVOTDATA("PS % recovery",Sheet4!$B$5,"Parish Name",K9485)&gt;99.949%,"OK","No")</f>
        <v>OK</v>
      </c>
      <c r="D9485" t="str">
        <f>VLOOKUP(J9485,'Ref2'!C:E,3,0)</f>
        <v>LLF</v>
      </c>
      <c r="F9485">
        <v>9</v>
      </c>
      <c r="I9485" t="e">
        <f>VLOOKUP(J9485,Ref!L:M,2,0)</f>
        <v>#N/A</v>
      </c>
      <c r="J9485" t="s">
        <v>1070</v>
      </c>
      <c r="K9485" t="str">
        <f>VLOOKUP($J9485,Ref!$D:$H,2,0)</f>
        <v xml:space="preserve">Thorley                                      </v>
      </c>
      <c r="L9485" t="str">
        <f>VLOOKUP($J9485,Ref!$D:$H,3,0)</f>
        <v>Thorley</v>
      </c>
      <c r="M9485" t="str">
        <f>VLOOKUP($J9485,Ref!$D:$H,4,0)</f>
        <v>Bishop's Stortford Deanery</v>
      </c>
      <c r="N9485" t="str">
        <f>VLOOKUP($J9485,Ref!$D:$H,5,0)</f>
        <v>Archdeaconry of Hertford</v>
      </c>
      <c r="S9485">
        <v>8193.5</v>
      </c>
    </row>
    <row r="9486" spans="1:19" x14ac:dyDescent="0.3">
      <c r="A9486">
        <v>2024</v>
      </c>
      <c r="C9486" t="str">
        <f>IF(GETPIVOTDATA("PS % recovery",Sheet4!$B$5,"Parish Name",K9486)&gt;99.949%,"OK","No")</f>
        <v>OK</v>
      </c>
      <c r="D9486" t="e">
        <f>VLOOKUP(J9486,'Ref2'!C:E,3,0)</f>
        <v>#N/A</v>
      </c>
      <c r="F9486">
        <v>9</v>
      </c>
      <c r="I9486" t="e">
        <f>VLOOKUP(J9486,Ref!L:M,2,0)</f>
        <v>#N/A</v>
      </c>
      <c r="J9486" t="s">
        <v>1078</v>
      </c>
      <c r="K9486" t="str">
        <f>VLOOKUP($J9486,Ref!$D:$H,2,0)</f>
        <v xml:space="preserve">Anstey                                       </v>
      </c>
      <c r="L9486" t="str">
        <f>VLOOKUP($J9486,Ref!$D:$H,3,0)</f>
        <v>Hormead, Wyddial, Anstey, Brent Pelham and Meesden</v>
      </c>
      <c r="M9486" t="str">
        <f>VLOOKUP($J9486,Ref!$D:$H,4,0)</f>
        <v>Buntingford Deanery</v>
      </c>
      <c r="N9486" t="str">
        <f>VLOOKUP($J9486,Ref!$D:$H,5,0)</f>
        <v>Archdeaconry of Hertford</v>
      </c>
      <c r="S9486">
        <v>983</v>
      </c>
    </row>
    <row r="9487" spans="1:19" x14ac:dyDescent="0.3">
      <c r="A9487">
        <v>2024</v>
      </c>
      <c r="C9487" t="str">
        <f>IF(GETPIVOTDATA("PS % recovery",Sheet4!$B$5,"Parish Name",K9487)&gt;99.949%,"OK","No")</f>
        <v>OK</v>
      </c>
      <c r="D9487" t="e">
        <f>VLOOKUP(J9487,'Ref2'!C:E,3,0)</f>
        <v>#N/A</v>
      </c>
      <c r="F9487">
        <v>9</v>
      </c>
      <c r="I9487" t="e">
        <f>VLOOKUP(J9487,Ref!L:M,2,0)</f>
        <v>#N/A</v>
      </c>
      <c r="J9487" t="s">
        <v>1086</v>
      </c>
      <c r="K9487" t="str">
        <f>VLOOKUP($J9487,Ref!$D:$H,2,0)</f>
        <v xml:space="preserve">Ardeley                                      </v>
      </c>
      <c r="L9487" t="str">
        <f>VLOOKUP($J9487,Ref!$D:$H,3,0)</f>
        <v>Ardeley, Benington, Cottered with Throcking and Walkern</v>
      </c>
      <c r="M9487" t="str">
        <f>VLOOKUP($J9487,Ref!$D:$H,4,0)</f>
        <v>Buntingford Deanery</v>
      </c>
      <c r="N9487" t="str">
        <f>VLOOKUP($J9487,Ref!$D:$H,5,0)</f>
        <v>Archdeaconry of Hertford</v>
      </c>
      <c r="S9487">
        <v>1392</v>
      </c>
    </row>
    <row r="9488" spans="1:19" x14ac:dyDescent="0.3">
      <c r="A9488">
        <v>2024</v>
      </c>
      <c r="C9488" t="str">
        <f>IF(GETPIVOTDATA("PS % recovery",Sheet4!$B$5,"Parish Name",K9488)&gt;99.949%,"OK","No")</f>
        <v>OK</v>
      </c>
      <c r="D9488" t="e">
        <f>VLOOKUP(J9488,'Ref2'!C:E,3,0)</f>
        <v>#N/A</v>
      </c>
      <c r="F9488">
        <v>9</v>
      </c>
      <c r="I9488" t="e">
        <f>VLOOKUP(J9488,Ref!L:M,2,0)</f>
        <v>#N/A</v>
      </c>
      <c r="J9488" t="s">
        <v>1092</v>
      </c>
      <c r="K9488" t="str">
        <f>VLOOKUP($J9488,Ref!$D:$H,2,0)</f>
        <v xml:space="preserve">Ashwell                                      </v>
      </c>
      <c r="L9488" t="str">
        <f>VLOOKUP($J9488,Ref!$D:$H,3,0)</f>
        <v>Ashwell with Hinxworth and Newnham</v>
      </c>
      <c r="M9488" t="str">
        <f>VLOOKUP($J9488,Ref!$D:$H,4,0)</f>
        <v>Buntingford Deanery</v>
      </c>
      <c r="N9488" t="str">
        <f>VLOOKUP($J9488,Ref!$D:$H,5,0)</f>
        <v>Archdeaconry of Hertford</v>
      </c>
      <c r="S9488">
        <v>5778</v>
      </c>
    </row>
    <row r="9489" spans="1:19" x14ac:dyDescent="0.3">
      <c r="A9489">
        <v>2024</v>
      </c>
      <c r="C9489" t="str">
        <f>IF(GETPIVOTDATA("PS % recovery",Sheet4!$B$5,"Parish Name",K9489)&gt;99.949%,"OK","No")</f>
        <v>No</v>
      </c>
      <c r="D9489" t="e">
        <f>VLOOKUP(J9489,'Ref2'!C:E,3,0)</f>
        <v>#N/A</v>
      </c>
      <c r="F9489">
        <v>9</v>
      </c>
      <c r="I9489" t="e">
        <f>VLOOKUP(J9489,Ref!L:M,2,0)</f>
        <v>#N/A</v>
      </c>
      <c r="J9489" t="s">
        <v>1094</v>
      </c>
      <c r="K9489" t="str">
        <f>VLOOKUP($J9489,Ref!$D:$H,2,0)</f>
        <v xml:space="preserve">Aspenden                                     </v>
      </c>
      <c r="L9489" t="str">
        <f>VLOOKUP($J9489,Ref!$D:$H,3,0)</f>
        <v>Aspenden, Buntingford and Westmill</v>
      </c>
      <c r="M9489" t="str">
        <f>VLOOKUP($J9489,Ref!$D:$H,4,0)</f>
        <v>Buntingford Deanery</v>
      </c>
      <c r="N9489" t="str">
        <f>VLOOKUP($J9489,Ref!$D:$H,5,0)</f>
        <v>Archdeaconry of Hertford</v>
      </c>
      <c r="S9489">
        <v>600</v>
      </c>
    </row>
    <row r="9490" spans="1:19" x14ac:dyDescent="0.3">
      <c r="A9490">
        <v>2024</v>
      </c>
      <c r="C9490" t="str">
        <f>IF(GETPIVOTDATA("PS % recovery",Sheet4!$B$5,"Parish Name",K9490)&gt;99.949%,"OK","No")</f>
        <v>OK</v>
      </c>
      <c r="D9490" t="e">
        <f>VLOOKUP(J9490,'Ref2'!C:E,3,0)</f>
        <v>#N/A</v>
      </c>
      <c r="F9490">
        <v>9</v>
      </c>
      <c r="I9490" t="e">
        <f>VLOOKUP(J9490,Ref!L:M,2,0)</f>
        <v>#N/A</v>
      </c>
      <c r="J9490" t="s">
        <v>1072</v>
      </c>
      <c r="K9490" t="str">
        <f>VLOOKUP($J9490,Ref!$D:$H,2,0)</f>
        <v xml:space="preserve">Baldock                                      </v>
      </c>
      <c r="L9490" t="str">
        <f>VLOOKUP($J9490,Ref!$D:$H,3,0)</f>
        <v>Baldock with Bygrave</v>
      </c>
      <c r="M9490" t="str">
        <f>VLOOKUP($J9490,Ref!$D:$H,4,0)</f>
        <v>Buntingford Deanery</v>
      </c>
      <c r="N9490" t="str">
        <f>VLOOKUP($J9490,Ref!$D:$H,5,0)</f>
        <v>Archdeaconry of Hertford</v>
      </c>
      <c r="S9490">
        <v>4000</v>
      </c>
    </row>
    <row r="9491" spans="1:19" x14ac:dyDescent="0.3">
      <c r="A9491">
        <v>2024</v>
      </c>
      <c r="C9491" t="str">
        <f>IF(GETPIVOTDATA("PS % recovery",Sheet4!$B$5,"Parish Name",K9491)&gt;99.949%,"OK","No")</f>
        <v>OK</v>
      </c>
      <c r="D9491" t="e">
        <f>VLOOKUP(J9491,'Ref2'!C:E,3,0)</f>
        <v>#N/A</v>
      </c>
      <c r="F9491">
        <v>9</v>
      </c>
      <c r="I9491" t="e">
        <f>VLOOKUP(J9491,Ref!L:M,2,0)</f>
        <v>#N/A</v>
      </c>
      <c r="J9491" t="s">
        <v>808</v>
      </c>
      <c r="K9491" t="str">
        <f>VLOOKUP($J9491,Ref!$D:$H,2,0)</f>
        <v xml:space="preserve">Barkway                                      </v>
      </c>
      <c r="L9491" t="str">
        <f>VLOOKUP($J9491,Ref!$D:$H,3,0)</f>
        <v>Barkway, Barley, Reed and Buckland</v>
      </c>
      <c r="M9491" t="str">
        <f>VLOOKUP($J9491,Ref!$D:$H,4,0)</f>
        <v>Buntingford Deanery</v>
      </c>
      <c r="N9491" t="str">
        <f>VLOOKUP($J9491,Ref!$D:$H,5,0)</f>
        <v>Archdeaconry of Hertford</v>
      </c>
      <c r="S9491">
        <v>1673</v>
      </c>
    </row>
    <row r="9492" spans="1:19" x14ac:dyDescent="0.3">
      <c r="A9492">
        <v>2024</v>
      </c>
      <c r="C9492" t="str">
        <f>IF(GETPIVOTDATA("PS % recovery",Sheet4!$B$5,"Parish Name",K9492)&gt;99.949%,"OK","No")</f>
        <v>OK</v>
      </c>
      <c r="D9492" t="e">
        <f>VLOOKUP(J9492,'Ref2'!C:E,3,0)</f>
        <v>#N/A</v>
      </c>
      <c r="F9492">
        <v>9</v>
      </c>
      <c r="I9492" t="e">
        <f>VLOOKUP(J9492,Ref!L:M,2,0)</f>
        <v>#N/A</v>
      </c>
      <c r="J9492" t="s">
        <v>810</v>
      </c>
      <c r="K9492" t="str">
        <f>VLOOKUP($J9492,Ref!$D:$H,2,0)</f>
        <v xml:space="preserve">Barley                                       </v>
      </c>
      <c r="L9492" t="str">
        <f>VLOOKUP($J9492,Ref!$D:$H,3,0)</f>
        <v>Barkway, Barley, Reed and Buckland</v>
      </c>
      <c r="M9492" t="str">
        <f>VLOOKUP($J9492,Ref!$D:$H,4,0)</f>
        <v>Buntingford Deanery</v>
      </c>
      <c r="N9492" t="str">
        <f>VLOOKUP($J9492,Ref!$D:$H,5,0)</f>
        <v>Archdeaconry of Hertford</v>
      </c>
      <c r="S9492">
        <v>4384.75</v>
      </c>
    </row>
    <row r="9493" spans="1:19" x14ac:dyDescent="0.3">
      <c r="A9493">
        <v>2024</v>
      </c>
      <c r="C9493" t="str">
        <f>IF(GETPIVOTDATA("PS % recovery",Sheet4!$B$5,"Parish Name",K9493)&gt;99.949%,"OK","No")</f>
        <v>OK</v>
      </c>
      <c r="D9493" t="e">
        <f>VLOOKUP(J9493,'Ref2'!C:E,3,0)</f>
        <v>#N/A</v>
      </c>
      <c r="F9493">
        <v>9</v>
      </c>
      <c r="I9493" t="e">
        <f>VLOOKUP(J9493,Ref!L:M,2,0)</f>
        <v>#N/A</v>
      </c>
      <c r="J9493" t="s">
        <v>1103</v>
      </c>
      <c r="K9493" t="str">
        <f>VLOOKUP($J9493,Ref!$D:$H,2,0)</f>
        <v xml:space="preserve">Benington (LEP)                              </v>
      </c>
      <c r="L9493" t="str">
        <f>VLOOKUP($J9493,Ref!$D:$H,3,0)</f>
        <v>Ardeley, Benington, Cottered with Throcking and Walkern</v>
      </c>
      <c r="M9493" t="str">
        <f>VLOOKUP($J9493,Ref!$D:$H,4,0)</f>
        <v>Buntingford Deanery</v>
      </c>
      <c r="N9493" t="str">
        <f>VLOOKUP($J9493,Ref!$D:$H,5,0)</f>
        <v>Archdeaconry of Hertford</v>
      </c>
      <c r="S9493">
        <v>1500</v>
      </c>
    </row>
    <row r="9494" spans="1:19" x14ac:dyDescent="0.3">
      <c r="A9494">
        <v>2024</v>
      </c>
      <c r="C9494" t="str">
        <f>IF(GETPIVOTDATA("PS % recovery",Sheet4!$B$5,"Parish Name",K9494)&gt;99.949%,"OK","No")</f>
        <v>No</v>
      </c>
      <c r="D9494" t="e">
        <f>VLOOKUP(J9494,'Ref2'!C:E,3,0)</f>
        <v>#N/A</v>
      </c>
      <c r="F9494">
        <v>9</v>
      </c>
      <c r="I9494" t="e">
        <f>VLOOKUP(J9494,Ref!L:M,2,0)</f>
        <v>#N/A</v>
      </c>
      <c r="J9494" t="s">
        <v>1080</v>
      </c>
      <c r="K9494" t="str">
        <f>VLOOKUP($J9494,Ref!$D:$H,2,0)</f>
        <v xml:space="preserve">Brent Pelham                                 </v>
      </c>
      <c r="L9494" t="str">
        <f>VLOOKUP($J9494,Ref!$D:$H,3,0)</f>
        <v>Hormead, Wyddial, Anstey, Brent Pelham and Meesden</v>
      </c>
      <c r="M9494" t="str">
        <f>VLOOKUP($J9494,Ref!$D:$H,4,0)</f>
        <v>Buntingford Deanery</v>
      </c>
      <c r="N9494" t="str">
        <f>VLOOKUP($J9494,Ref!$D:$H,5,0)</f>
        <v>Archdeaconry of Hertford</v>
      </c>
      <c r="S9494">
        <v>765</v>
      </c>
    </row>
    <row r="9495" spans="1:19" x14ac:dyDescent="0.3">
      <c r="A9495">
        <v>2024</v>
      </c>
      <c r="C9495" t="str">
        <f>IF(GETPIVOTDATA("PS % recovery",Sheet4!$B$5,"Parish Name",K9495)&gt;99.949%,"OK","No")</f>
        <v>No</v>
      </c>
      <c r="D9495" t="e">
        <f>VLOOKUP(J9495,'Ref2'!C:E,3,0)</f>
        <v>#N/A</v>
      </c>
      <c r="F9495">
        <v>9</v>
      </c>
      <c r="I9495" t="e">
        <f>VLOOKUP(J9495,Ref!L:M,2,0)</f>
        <v>#N/A</v>
      </c>
      <c r="J9495" t="s">
        <v>1074</v>
      </c>
      <c r="K9495" t="str">
        <f>VLOOKUP($J9495,Ref!$D:$H,2,0)</f>
        <v xml:space="preserve">Bygrave                                      </v>
      </c>
      <c r="L9495" t="str">
        <f>VLOOKUP($J9495,Ref!$D:$H,3,0)</f>
        <v>Baldock with Bygrave</v>
      </c>
      <c r="M9495" t="str">
        <f>VLOOKUP($J9495,Ref!$D:$H,4,0)</f>
        <v>Buntingford Deanery</v>
      </c>
      <c r="N9495" t="str">
        <f>VLOOKUP($J9495,Ref!$D:$H,5,0)</f>
        <v>Archdeaconry of Hertford</v>
      </c>
      <c r="S9495">
        <v>1463</v>
      </c>
    </row>
    <row r="9496" spans="1:19" x14ac:dyDescent="0.3">
      <c r="A9496">
        <v>2024</v>
      </c>
      <c r="C9496" t="str">
        <f>IF(GETPIVOTDATA("PS % recovery",Sheet4!$B$5,"Parish Name",K9496)&gt;99.949%,"OK","No")</f>
        <v>OK</v>
      </c>
      <c r="D9496" t="e">
        <f>VLOOKUP(J9496,'Ref2'!C:E,3,0)</f>
        <v>#N/A</v>
      </c>
      <c r="F9496">
        <v>9</v>
      </c>
      <c r="I9496" t="e">
        <f>VLOOKUP(J9496,Ref!L:M,2,0)</f>
        <v>#N/A</v>
      </c>
      <c r="J9496" t="s">
        <v>1105</v>
      </c>
      <c r="K9496" t="str">
        <f>VLOOKUP($J9496,Ref!$D:$H,2,0)</f>
        <v xml:space="preserve">Clothall                                     </v>
      </c>
      <c r="L9496" t="str">
        <f>VLOOKUP($J9496,Ref!$D:$H,3,0)</f>
        <v>The Kingswood Benefice</v>
      </c>
      <c r="M9496" t="str">
        <f>VLOOKUP($J9496,Ref!$D:$H,4,0)</f>
        <v>Buntingford Deanery</v>
      </c>
      <c r="N9496" t="str">
        <f>VLOOKUP($J9496,Ref!$D:$H,5,0)</f>
        <v>Archdeaconry of Hertford</v>
      </c>
      <c r="S9496">
        <v>578</v>
      </c>
    </row>
    <row r="9497" spans="1:19" x14ac:dyDescent="0.3">
      <c r="A9497">
        <v>2024</v>
      </c>
      <c r="C9497" t="str">
        <f>IF(GETPIVOTDATA("PS % recovery",Sheet4!$B$5,"Parish Name",K9497)&gt;99.949%,"OK","No")</f>
        <v>No</v>
      </c>
      <c r="D9497" t="e">
        <f>VLOOKUP(J9497,'Ref2'!C:E,3,0)</f>
        <v>#N/A</v>
      </c>
      <c r="F9497">
        <v>9</v>
      </c>
      <c r="I9497" t="e">
        <f>VLOOKUP(J9497,Ref!L:M,2,0)</f>
        <v>#N/A</v>
      </c>
      <c r="J9497" t="s">
        <v>1088</v>
      </c>
      <c r="K9497" t="str">
        <f>VLOOKUP($J9497,Ref!$D:$H,2,0)</f>
        <v xml:space="preserve">Cottered                                     </v>
      </c>
      <c r="L9497" t="str">
        <f>VLOOKUP($J9497,Ref!$D:$H,3,0)</f>
        <v>Ardeley, Benington, Cottered with Throcking and Walkern</v>
      </c>
      <c r="M9497" t="str">
        <f>VLOOKUP($J9497,Ref!$D:$H,4,0)</f>
        <v>Buntingford Deanery</v>
      </c>
      <c r="N9497" t="str">
        <f>VLOOKUP($J9497,Ref!$D:$H,5,0)</f>
        <v>Archdeaconry of Hertford</v>
      </c>
      <c r="S9497">
        <v>900</v>
      </c>
    </row>
    <row r="9498" spans="1:19" x14ac:dyDescent="0.3">
      <c r="A9498">
        <v>2024</v>
      </c>
      <c r="C9498" t="str">
        <f>IF(GETPIVOTDATA("PS % recovery",Sheet4!$B$5,"Parish Name",K9498)&gt;99.949%,"OK","No")</f>
        <v>OK</v>
      </c>
      <c r="D9498" t="e">
        <f>VLOOKUP(J9498,'Ref2'!C:E,3,0)</f>
        <v>#N/A</v>
      </c>
      <c r="F9498">
        <v>9</v>
      </c>
      <c r="I9498" t="e">
        <f>VLOOKUP(J9498,Ref!L:M,2,0)</f>
        <v>#N/A</v>
      </c>
      <c r="J9498" t="s">
        <v>1082</v>
      </c>
      <c r="K9498" t="str">
        <f>VLOOKUP($J9498,Ref!$D:$H,2,0)</f>
        <v xml:space="preserve">Hormead with Wyddial                         </v>
      </c>
      <c r="L9498" t="str">
        <f>VLOOKUP($J9498,Ref!$D:$H,3,0)</f>
        <v>Hormead, Wyddial, Anstey, Brent Pelham and Meesden</v>
      </c>
      <c r="M9498" t="str">
        <f>VLOOKUP($J9498,Ref!$D:$H,4,0)</f>
        <v>Buntingford Deanery</v>
      </c>
      <c r="N9498" t="str">
        <f>VLOOKUP($J9498,Ref!$D:$H,5,0)</f>
        <v>Archdeaconry of Hertford</v>
      </c>
      <c r="S9498">
        <v>2750</v>
      </c>
    </row>
    <row r="9499" spans="1:19" x14ac:dyDescent="0.3">
      <c r="A9499">
        <v>2024</v>
      </c>
      <c r="C9499" t="str">
        <f>IF(GETPIVOTDATA("PS % recovery",Sheet4!$B$5,"Parish Name",K9499)&gt;99.949%,"OK","No")</f>
        <v>OK</v>
      </c>
      <c r="D9499" t="e">
        <f>VLOOKUP(J9499,'Ref2'!C:E,3,0)</f>
        <v>#N/A</v>
      </c>
      <c r="F9499">
        <v>9</v>
      </c>
      <c r="I9499" t="e">
        <f>VLOOKUP(J9499,Ref!L:M,2,0)</f>
        <v>#N/A</v>
      </c>
      <c r="J9499" t="s">
        <v>1113</v>
      </c>
      <c r="K9499" t="str">
        <f>VLOOKUP($J9499,Ref!$D:$H,2,0)</f>
        <v xml:space="preserve">Hinxworth                                    </v>
      </c>
      <c r="L9499" t="str">
        <f>VLOOKUP($J9499,Ref!$D:$H,3,0)</f>
        <v>Ashwell with Hinxworth and Newnham</v>
      </c>
      <c r="M9499" t="str">
        <f>VLOOKUP($J9499,Ref!$D:$H,4,0)</f>
        <v>Buntingford Deanery</v>
      </c>
      <c r="N9499" t="str">
        <f>VLOOKUP($J9499,Ref!$D:$H,5,0)</f>
        <v>Archdeaconry of Hertford</v>
      </c>
      <c r="S9499">
        <v>548.33000000000004</v>
      </c>
    </row>
    <row r="9500" spans="1:19" x14ac:dyDescent="0.3">
      <c r="A9500">
        <v>2024</v>
      </c>
      <c r="C9500" t="str">
        <f>IF(GETPIVOTDATA("PS % recovery",Sheet4!$B$5,"Parish Name",K9500)&gt;99.949%,"OK","No")</f>
        <v>OK</v>
      </c>
      <c r="D9500" t="e">
        <f>VLOOKUP(J9500,'Ref2'!C:E,3,0)</f>
        <v>#N/A</v>
      </c>
      <c r="F9500">
        <v>9</v>
      </c>
      <c r="I9500" t="e">
        <f>VLOOKUP(J9500,Ref!L:M,2,0)</f>
        <v>#N/A</v>
      </c>
      <c r="J9500" t="s">
        <v>1117</v>
      </c>
      <c r="K9500" t="str">
        <f>VLOOKUP($J9500,Ref!$D:$H,2,0)</f>
        <v xml:space="preserve">Kelshall                                     </v>
      </c>
      <c r="L9500" t="str">
        <f>VLOOKUP($J9500,Ref!$D:$H,3,0)</f>
        <v>Therfield with Kelshall</v>
      </c>
      <c r="M9500" t="str">
        <f>VLOOKUP($J9500,Ref!$D:$H,4,0)</f>
        <v>Buntingford Deanery</v>
      </c>
      <c r="N9500" t="str">
        <f>VLOOKUP($J9500,Ref!$D:$H,5,0)</f>
        <v>Archdeaconry of Hertford</v>
      </c>
      <c r="S9500">
        <v>0</v>
      </c>
    </row>
    <row r="9501" spans="1:19" x14ac:dyDescent="0.3">
      <c r="A9501">
        <v>2024</v>
      </c>
      <c r="C9501" t="str">
        <f>IF(GETPIVOTDATA("PS % recovery",Sheet4!$B$5,"Parish Name",K9501)&gt;99.949%,"OK","No")</f>
        <v>OK</v>
      </c>
      <c r="D9501" t="e">
        <f>VLOOKUP(J9501,'Ref2'!C:E,3,0)</f>
        <v>#N/A</v>
      </c>
      <c r="F9501">
        <v>9</v>
      </c>
      <c r="I9501" t="e">
        <f>VLOOKUP(J9501,Ref!L:M,2,0)</f>
        <v>#N/A</v>
      </c>
      <c r="J9501" t="s">
        <v>1096</v>
      </c>
      <c r="K9501" t="str">
        <f>VLOOKUP($J9501,Ref!$D:$H,2,0)</f>
        <v xml:space="preserve">Buntingford with Layston                     </v>
      </c>
      <c r="L9501" t="str">
        <f>VLOOKUP($J9501,Ref!$D:$H,3,0)</f>
        <v>Aspenden, Buntingford and Westmill</v>
      </c>
      <c r="M9501" t="str">
        <f>VLOOKUP($J9501,Ref!$D:$H,4,0)</f>
        <v>Buntingford Deanery</v>
      </c>
      <c r="N9501" t="str">
        <f>VLOOKUP($J9501,Ref!$D:$H,5,0)</f>
        <v>Archdeaconry of Hertford</v>
      </c>
      <c r="S9501">
        <v>4971.25</v>
      </c>
    </row>
    <row r="9502" spans="1:19" x14ac:dyDescent="0.3">
      <c r="A9502">
        <v>2024</v>
      </c>
      <c r="C9502" t="str">
        <f>IF(GETPIVOTDATA("PS % recovery",Sheet4!$B$5,"Parish Name",K9502)&gt;99.949%,"OK","No")</f>
        <v>OK</v>
      </c>
      <c r="D9502" t="e">
        <f>VLOOKUP(J9502,'Ref2'!C:E,3,0)</f>
        <v>#N/A</v>
      </c>
      <c r="F9502">
        <v>9</v>
      </c>
      <c r="I9502" t="e">
        <f>VLOOKUP(J9502,Ref!L:M,2,0)</f>
        <v>#N/A</v>
      </c>
      <c r="J9502" t="s">
        <v>1084</v>
      </c>
      <c r="K9502" t="str">
        <f>VLOOKUP($J9502,Ref!$D:$H,2,0)</f>
        <v xml:space="preserve">Meesden                                      </v>
      </c>
      <c r="L9502" t="str">
        <f>VLOOKUP($J9502,Ref!$D:$H,3,0)</f>
        <v>Hormead, Wyddial, Anstey, Brent Pelham and Meesden</v>
      </c>
      <c r="M9502" t="str">
        <f>VLOOKUP($J9502,Ref!$D:$H,4,0)</f>
        <v>Buntingford Deanery</v>
      </c>
      <c r="N9502" t="str">
        <f>VLOOKUP($J9502,Ref!$D:$H,5,0)</f>
        <v>Archdeaconry of Hertford</v>
      </c>
      <c r="S9502">
        <v>779</v>
      </c>
    </row>
    <row r="9503" spans="1:19" x14ac:dyDescent="0.3">
      <c r="A9503">
        <v>2024</v>
      </c>
      <c r="C9503" t="str">
        <f>IF(GETPIVOTDATA("PS % recovery",Sheet4!$B$5,"Parish Name",K9503)&gt;99.949%,"OK","No")</f>
        <v>OK</v>
      </c>
      <c r="D9503" t="e">
        <f>VLOOKUP(J9503,'Ref2'!C:E,3,0)</f>
        <v>#N/A</v>
      </c>
      <c r="F9503">
        <v>9</v>
      </c>
      <c r="I9503" t="e">
        <f>VLOOKUP(J9503,Ref!L:M,2,0)</f>
        <v>#N/A</v>
      </c>
      <c r="J9503" t="s">
        <v>1115</v>
      </c>
      <c r="K9503" t="str">
        <f>VLOOKUP($J9503,Ref!$D:$H,2,0)</f>
        <v xml:space="preserve">Newnham                                      </v>
      </c>
      <c r="L9503" t="str">
        <f>VLOOKUP($J9503,Ref!$D:$H,3,0)</f>
        <v>Ashwell with Hinxworth and Newnham</v>
      </c>
      <c r="M9503" t="str">
        <f>VLOOKUP($J9503,Ref!$D:$H,4,0)</f>
        <v>Buntingford Deanery</v>
      </c>
      <c r="N9503" t="str">
        <f>VLOOKUP($J9503,Ref!$D:$H,5,0)</f>
        <v>Archdeaconry of Hertford</v>
      </c>
      <c r="S9503">
        <v>179</v>
      </c>
    </row>
    <row r="9504" spans="1:19" x14ac:dyDescent="0.3">
      <c r="A9504">
        <v>2024</v>
      </c>
      <c r="C9504" t="str">
        <f>IF(GETPIVOTDATA("PS % recovery",Sheet4!$B$5,"Parish Name",K9504)&gt;99.949%,"OK","No")</f>
        <v>OK</v>
      </c>
      <c r="D9504" t="e">
        <f>VLOOKUP(J9504,'Ref2'!C:E,3,0)</f>
        <v>#N/A</v>
      </c>
      <c r="F9504">
        <v>9</v>
      </c>
      <c r="I9504" t="e">
        <f>VLOOKUP(J9504,Ref!L:M,2,0)</f>
        <v>#N/A</v>
      </c>
      <c r="J9504" t="s">
        <v>812</v>
      </c>
      <c r="K9504" t="str">
        <f>VLOOKUP($J9504,Ref!$D:$H,2,0)</f>
        <v xml:space="preserve">Reed and Buckland                            </v>
      </c>
      <c r="L9504" t="str">
        <f>VLOOKUP($J9504,Ref!$D:$H,3,0)</f>
        <v>Barkway, Barley, Reed and Buckland</v>
      </c>
      <c r="M9504" t="str">
        <f>VLOOKUP($J9504,Ref!$D:$H,4,0)</f>
        <v>Buntingford Deanery</v>
      </c>
      <c r="N9504" t="str">
        <f>VLOOKUP($J9504,Ref!$D:$H,5,0)</f>
        <v>Archdeaconry of Hertford</v>
      </c>
      <c r="S9504">
        <v>1645.66</v>
      </c>
    </row>
    <row r="9505" spans="1:19" x14ac:dyDescent="0.3">
      <c r="A9505">
        <v>2024</v>
      </c>
      <c r="C9505" t="str">
        <f>IF(GETPIVOTDATA("PS % recovery",Sheet4!$B$5,"Parish Name",K9505)&gt;99.949%,"OK","No")</f>
        <v>No</v>
      </c>
      <c r="D9505" t="e">
        <f>VLOOKUP(J9505,'Ref2'!C:E,3,0)</f>
        <v>#N/A</v>
      </c>
      <c r="F9505">
        <v>9</v>
      </c>
      <c r="I9505" t="str">
        <f>VLOOKUP(J9505,Ref!L:M,2,0)</f>
        <v>Yes</v>
      </c>
      <c r="J9505" t="s">
        <v>1121</v>
      </c>
      <c r="K9505" t="str">
        <f>VLOOKUP($J9505,Ref!$D:$H,2,0)</f>
        <v xml:space="preserve">Royston                                      </v>
      </c>
      <c r="L9505" t="str">
        <f>VLOOKUP($J9505,Ref!$D:$H,3,0)</f>
        <v>Royston</v>
      </c>
      <c r="M9505" t="str">
        <f>VLOOKUP($J9505,Ref!$D:$H,4,0)</f>
        <v>Buntingford Deanery</v>
      </c>
      <c r="N9505" t="str">
        <f>VLOOKUP($J9505,Ref!$D:$H,5,0)</f>
        <v>Archdeaconry of Hertford</v>
      </c>
      <c r="S9505">
        <v>6717.75</v>
      </c>
    </row>
    <row r="9506" spans="1:19" x14ac:dyDescent="0.3">
      <c r="A9506">
        <v>2024</v>
      </c>
      <c r="C9506" t="str">
        <f>IF(GETPIVOTDATA("PS % recovery",Sheet4!$B$5,"Parish Name",K9506)&gt;99.949%,"OK","No")</f>
        <v>OK</v>
      </c>
      <c r="D9506" t="e">
        <f>VLOOKUP(J9506,'Ref2'!C:E,3,0)</f>
        <v>#N/A</v>
      </c>
      <c r="F9506">
        <v>9</v>
      </c>
      <c r="I9506" t="e">
        <f>VLOOKUP(J9506,Ref!L:M,2,0)</f>
        <v>#N/A</v>
      </c>
      <c r="J9506" t="s">
        <v>1107</v>
      </c>
      <c r="K9506" t="str">
        <f>VLOOKUP($J9506,Ref!$D:$H,2,0)</f>
        <v xml:space="preserve">Rushden                                      </v>
      </c>
      <c r="L9506" t="str">
        <f>VLOOKUP($J9506,Ref!$D:$H,3,0)</f>
        <v>The Kingswood Benefice</v>
      </c>
      <c r="M9506" t="str">
        <f>VLOOKUP($J9506,Ref!$D:$H,4,0)</f>
        <v>Buntingford Deanery</v>
      </c>
      <c r="N9506" t="str">
        <f>VLOOKUP($J9506,Ref!$D:$H,5,0)</f>
        <v>Archdeaconry of Hertford</v>
      </c>
      <c r="S9506">
        <v>0</v>
      </c>
    </row>
    <row r="9507" spans="1:19" x14ac:dyDescent="0.3">
      <c r="A9507">
        <v>2024</v>
      </c>
      <c r="C9507" t="str">
        <f>IF(GETPIVOTDATA("PS % recovery",Sheet4!$B$5,"Parish Name",K9507)&gt;99.949%,"OK","No")</f>
        <v>OK</v>
      </c>
      <c r="D9507" t="e">
        <f>VLOOKUP(J9507,'Ref2'!C:E,3,0)</f>
        <v>#N/A</v>
      </c>
      <c r="F9507">
        <v>9</v>
      </c>
      <c r="I9507" t="e">
        <f>VLOOKUP(J9507,Ref!L:M,2,0)</f>
        <v>#N/A</v>
      </c>
      <c r="J9507" t="s">
        <v>1109</v>
      </c>
      <c r="K9507" t="str">
        <f>VLOOKUP($J9507,Ref!$D:$H,2,0)</f>
        <v xml:space="preserve">Sandon                                       </v>
      </c>
      <c r="L9507" t="str">
        <f>VLOOKUP($J9507,Ref!$D:$H,3,0)</f>
        <v>The Kingswood Benefice</v>
      </c>
      <c r="M9507" t="str">
        <f>VLOOKUP($J9507,Ref!$D:$H,4,0)</f>
        <v>Buntingford Deanery</v>
      </c>
      <c r="N9507" t="str">
        <f>VLOOKUP($J9507,Ref!$D:$H,5,0)</f>
        <v>Archdeaconry of Hertford</v>
      </c>
      <c r="S9507">
        <v>1241</v>
      </c>
    </row>
    <row r="9508" spans="1:19" x14ac:dyDescent="0.3">
      <c r="A9508">
        <v>2024</v>
      </c>
      <c r="C9508" t="str">
        <f>IF(GETPIVOTDATA("PS % recovery",Sheet4!$B$5,"Parish Name",K9508)&gt;99.949%,"OK","No")</f>
        <v>OK</v>
      </c>
      <c r="D9508" t="e">
        <f>VLOOKUP(J9508,'Ref2'!C:E,3,0)</f>
        <v>#N/A</v>
      </c>
      <c r="F9508">
        <v>9</v>
      </c>
      <c r="I9508" t="e">
        <f>VLOOKUP(J9508,Ref!L:M,2,0)</f>
        <v>#N/A</v>
      </c>
      <c r="J9508" t="s">
        <v>1119</v>
      </c>
      <c r="K9508" t="str">
        <f>VLOOKUP($J9508,Ref!$D:$H,2,0)</f>
        <v xml:space="preserve">Therfield                                    </v>
      </c>
      <c r="L9508" t="str">
        <f>VLOOKUP($J9508,Ref!$D:$H,3,0)</f>
        <v>Therfield with Kelshall</v>
      </c>
      <c r="M9508" t="str">
        <f>VLOOKUP($J9508,Ref!$D:$H,4,0)</f>
        <v>Buntingford Deanery</v>
      </c>
      <c r="N9508" t="str">
        <f>VLOOKUP($J9508,Ref!$D:$H,5,0)</f>
        <v>Archdeaconry of Hertford</v>
      </c>
      <c r="S9508">
        <v>731.8</v>
      </c>
    </row>
    <row r="9509" spans="1:19" x14ac:dyDescent="0.3">
      <c r="A9509">
        <v>2024</v>
      </c>
      <c r="C9509" t="str">
        <f>IF(GETPIVOTDATA("PS % recovery",Sheet4!$B$5,"Parish Name",K9509)&gt;99.949%,"OK","No")</f>
        <v>No</v>
      </c>
      <c r="D9509" t="e">
        <f>VLOOKUP(J9509,'Ref2'!C:E,3,0)</f>
        <v>#N/A</v>
      </c>
      <c r="F9509">
        <v>9</v>
      </c>
      <c r="I9509" t="e">
        <f>VLOOKUP(J9509,Ref!L:M,2,0)</f>
        <v>#N/A</v>
      </c>
      <c r="J9509" t="s">
        <v>1090</v>
      </c>
      <c r="K9509" t="str">
        <f>VLOOKUP($J9509,Ref!$D:$H,2,0)</f>
        <v xml:space="preserve">Throcking                                    </v>
      </c>
      <c r="L9509" t="str">
        <f>VLOOKUP($J9509,Ref!$D:$H,3,0)</f>
        <v>Ardeley, Benington, Cottered with Throcking and Walkern</v>
      </c>
      <c r="M9509" t="str">
        <f>VLOOKUP($J9509,Ref!$D:$H,4,0)</f>
        <v>Buntingford Deanery</v>
      </c>
      <c r="N9509" t="str">
        <f>VLOOKUP($J9509,Ref!$D:$H,5,0)</f>
        <v>Archdeaconry of Hertford</v>
      </c>
      <c r="S9509">
        <v>0</v>
      </c>
    </row>
    <row r="9510" spans="1:19" x14ac:dyDescent="0.3">
      <c r="A9510">
        <v>2024</v>
      </c>
      <c r="C9510" t="str">
        <f>IF(GETPIVOTDATA("PS % recovery",Sheet4!$B$5,"Parish Name",K9510)&gt;99.949%,"OK","No")</f>
        <v>No</v>
      </c>
      <c r="D9510" t="e">
        <f>VLOOKUP(J9510,'Ref2'!C:E,3,0)</f>
        <v>#N/A</v>
      </c>
      <c r="F9510">
        <v>9</v>
      </c>
      <c r="I9510" t="e">
        <f>VLOOKUP(J9510,Ref!L:M,2,0)</f>
        <v>#N/A</v>
      </c>
      <c r="J9510" t="s">
        <v>1123</v>
      </c>
      <c r="K9510" t="str">
        <f>VLOOKUP($J9510,Ref!$D:$H,2,0)</f>
        <v xml:space="preserve">Walkern (LEP)                                </v>
      </c>
      <c r="L9510" t="str">
        <f>VLOOKUP($J9510,Ref!$D:$H,3,0)</f>
        <v>Ardeley, Benington, Cottered with Throcking and Walkern</v>
      </c>
      <c r="M9510" t="str">
        <f>VLOOKUP($J9510,Ref!$D:$H,4,0)</f>
        <v>Buntingford Deanery</v>
      </c>
      <c r="N9510" t="str">
        <f>VLOOKUP($J9510,Ref!$D:$H,5,0)</f>
        <v>Archdeaconry of Hertford</v>
      </c>
      <c r="S9510">
        <v>0</v>
      </c>
    </row>
    <row r="9511" spans="1:19" x14ac:dyDescent="0.3">
      <c r="A9511">
        <v>2024</v>
      </c>
      <c r="C9511" t="str">
        <f>IF(GETPIVOTDATA("PS % recovery",Sheet4!$B$5,"Parish Name",K9511)&gt;99.949%,"OK","No")</f>
        <v>OK</v>
      </c>
      <c r="D9511" t="e">
        <f>VLOOKUP(J9511,'Ref2'!C:E,3,0)</f>
        <v>#N/A</v>
      </c>
      <c r="F9511">
        <v>9</v>
      </c>
      <c r="I9511" t="e">
        <f>VLOOKUP(J9511,Ref!L:M,2,0)</f>
        <v>#N/A</v>
      </c>
      <c r="J9511" t="s">
        <v>1111</v>
      </c>
      <c r="K9511" t="str">
        <f>VLOOKUP($J9511,Ref!$D:$H,2,0)</f>
        <v xml:space="preserve">Wallington                                   </v>
      </c>
      <c r="L9511" t="str">
        <f>VLOOKUP($J9511,Ref!$D:$H,3,0)</f>
        <v>The Kingswood Benefice</v>
      </c>
      <c r="M9511" t="str">
        <f>VLOOKUP($J9511,Ref!$D:$H,4,0)</f>
        <v>Buntingford Deanery</v>
      </c>
      <c r="N9511" t="str">
        <f>VLOOKUP($J9511,Ref!$D:$H,5,0)</f>
        <v>Archdeaconry of Hertford</v>
      </c>
      <c r="S9511">
        <v>580</v>
      </c>
    </row>
    <row r="9512" spans="1:19" x14ac:dyDescent="0.3">
      <c r="A9512">
        <v>2024</v>
      </c>
      <c r="C9512" t="str">
        <f>IF(GETPIVOTDATA("PS % recovery",Sheet4!$B$5,"Parish Name",K9512)&gt;99.949%,"OK","No")</f>
        <v>OK</v>
      </c>
      <c r="D9512" t="e">
        <f>VLOOKUP(J9512,'Ref2'!C:E,3,0)</f>
        <v>#N/A</v>
      </c>
      <c r="F9512">
        <v>9</v>
      </c>
      <c r="I9512" t="e">
        <f>VLOOKUP(J9512,Ref!L:M,2,0)</f>
        <v>#N/A</v>
      </c>
      <c r="J9512" t="s">
        <v>1098</v>
      </c>
      <c r="K9512" t="str">
        <f>VLOOKUP($J9512,Ref!$D:$H,2,0)</f>
        <v xml:space="preserve">Westmill                                     </v>
      </c>
      <c r="L9512" t="str">
        <f>VLOOKUP($J9512,Ref!$D:$H,3,0)</f>
        <v>Aspenden, Buntingford and Westmill</v>
      </c>
      <c r="M9512" t="str">
        <f>VLOOKUP($J9512,Ref!$D:$H,4,0)</f>
        <v>Buntingford Deanery</v>
      </c>
      <c r="N9512" t="str">
        <f>VLOOKUP($J9512,Ref!$D:$H,5,0)</f>
        <v>Archdeaconry of Hertford</v>
      </c>
      <c r="S9512">
        <v>0</v>
      </c>
    </row>
    <row r="9513" spans="1:19" x14ac:dyDescent="0.3">
      <c r="A9513">
        <v>2024</v>
      </c>
      <c r="C9513" t="str">
        <f>IF(GETPIVOTDATA("PS % recovery",Sheet4!$B$5,"Parish Name",K9513)&gt;99.949%,"OK","No")</f>
        <v>OK</v>
      </c>
      <c r="D9513" t="e">
        <f>VLOOKUP(J9513,'Ref2'!C:E,3,0)</f>
        <v>#N/A</v>
      </c>
      <c r="F9513">
        <v>9</v>
      </c>
      <c r="I9513" t="e">
        <f>VLOOKUP(J9513,Ref!L:M,2,0)</f>
        <v>#N/A</v>
      </c>
      <c r="J9513" t="s">
        <v>1076</v>
      </c>
      <c r="K9513" t="str">
        <f>VLOOKUP($J9513,Ref!$D:$H,2,0)</f>
        <v xml:space="preserve">Weston                                       </v>
      </c>
      <c r="L9513" t="str">
        <f>VLOOKUP($J9513,Ref!$D:$H,3,0)</f>
        <v>The Kingswood Benefice</v>
      </c>
      <c r="M9513" t="str">
        <f>VLOOKUP($J9513,Ref!$D:$H,4,0)</f>
        <v>Buntingford Deanery</v>
      </c>
      <c r="N9513" t="str">
        <f>VLOOKUP($J9513,Ref!$D:$H,5,0)</f>
        <v>Archdeaconry of Hertford</v>
      </c>
      <c r="S9513">
        <v>2354</v>
      </c>
    </row>
    <row r="9514" spans="1:19" x14ac:dyDescent="0.3">
      <c r="A9514">
        <v>2024</v>
      </c>
      <c r="C9514" t="str">
        <f>IF(GETPIVOTDATA("PS % recovery",Sheet4!$B$5,"Parish Name",K9514)&gt;99.949%,"OK","No")</f>
        <v>OK</v>
      </c>
      <c r="D9514" t="e">
        <f>VLOOKUP(J9514,'Ref2'!C:E,3,0)</f>
        <v>#N/A</v>
      </c>
      <c r="F9514">
        <v>9</v>
      </c>
      <c r="I9514" t="e">
        <f>VLOOKUP(J9514,Ref!L:M,2,0)</f>
        <v>#N/A</v>
      </c>
      <c r="J9514" t="s">
        <v>813</v>
      </c>
      <c r="K9514" t="str">
        <f>VLOOKUP($J9514,Ref!$D:$H,2,0)</f>
        <v xml:space="preserve">Broxbourne with Wormley                      </v>
      </c>
      <c r="L9514" t="str">
        <f>VLOOKUP($J9514,Ref!$D:$H,3,0)</f>
        <v>Broxbourne with Wormley</v>
      </c>
      <c r="M9514" t="str">
        <f>VLOOKUP($J9514,Ref!$D:$H,4,0)</f>
        <v>Cheshunt Deanery</v>
      </c>
      <c r="N9514" t="str">
        <f>VLOOKUP($J9514,Ref!$D:$H,5,0)</f>
        <v>Archdeaconry of Hertford</v>
      </c>
      <c r="S9514">
        <v>5062.5</v>
      </c>
    </row>
    <row r="9515" spans="1:19" x14ac:dyDescent="0.3">
      <c r="A9515">
        <v>2024</v>
      </c>
      <c r="C9515" t="str">
        <f>IF(GETPIVOTDATA("PS % recovery",Sheet4!$B$5,"Parish Name",K9515)&gt;99.949%,"OK","No")</f>
        <v>No</v>
      </c>
      <c r="D9515" t="e">
        <f>VLOOKUP(J9515,'Ref2'!C:E,3,0)</f>
        <v>#N/A</v>
      </c>
      <c r="F9515">
        <v>9</v>
      </c>
      <c r="I9515" t="e">
        <f>VLOOKUP(J9515,Ref!L:M,2,0)</f>
        <v>#N/A</v>
      </c>
      <c r="J9515" t="s">
        <v>1126</v>
      </c>
      <c r="K9515" t="str">
        <f>VLOOKUP($J9515,Ref!$D:$H,2,0)</f>
        <v xml:space="preserve">Cheshunt                                     </v>
      </c>
      <c r="L9515" t="str">
        <f>VLOOKUP($J9515,Ref!$D:$H,3,0)</f>
        <v>Cheshunt (Team Ministry)</v>
      </c>
      <c r="M9515" t="str">
        <f>VLOOKUP($J9515,Ref!$D:$H,4,0)</f>
        <v>Cheshunt Deanery</v>
      </c>
      <c r="N9515" t="str">
        <f>VLOOKUP($J9515,Ref!$D:$H,5,0)</f>
        <v>Archdeaconry of Hertford</v>
      </c>
      <c r="S9515">
        <v>3393.25</v>
      </c>
    </row>
    <row r="9516" spans="1:19" x14ac:dyDescent="0.3">
      <c r="A9516">
        <v>2024</v>
      </c>
      <c r="C9516" t="str">
        <f>IF(GETPIVOTDATA("PS % recovery",Sheet4!$B$5,"Parish Name",K9516)&gt;99.949%,"OK","No")</f>
        <v>No</v>
      </c>
      <c r="D9516" t="e">
        <f>VLOOKUP(J9516,'Ref2'!C:E,3,0)</f>
        <v>#N/A</v>
      </c>
      <c r="F9516">
        <v>9</v>
      </c>
      <c r="I9516" t="e">
        <f>VLOOKUP(J9516,Ref!L:M,2,0)</f>
        <v>#N/A</v>
      </c>
      <c r="J9516" t="s">
        <v>1130</v>
      </c>
      <c r="K9516" t="str">
        <f>VLOOKUP($J9516,Ref!$D:$H,2,0)</f>
        <v xml:space="preserve">Goff's Oak, St James                         </v>
      </c>
      <c r="L9516" t="str">
        <f>VLOOKUP($J9516,Ref!$D:$H,3,0)</f>
        <v>Cheshunt (Team Ministry)</v>
      </c>
      <c r="M9516" t="str">
        <f>VLOOKUP($J9516,Ref!$D:$H,4,0)</f>
        <v>Cheshunt Deanery</v>
      </c>
      <c r="N9516" t="str">
        <f>VLOOKUP($J9516,Ref!$D:$H,5,0)</f>
        <v>Archdeaconry of Hertford</v>
      </c>
      <c r="S9516">
        <v>500</v>
      </c>
    </row>
    <row r="9517" spans="1:19" x14ac:dyDescent="0.3">
      <c r="A9517">
        <v>2024</v>
      </c>
      <c r="C9517" t="str">
        <f>IF(GETPIVOTDATA("PS % recovery",Sheet4!$B$5,"Parish Name",K9517)&gt;99.949%,"OK","No")</f>
        <v>OK</v>
      </c>
      <c r="D9517" t="e">
        <f>VLOOKUP(J9517,'Ref2'!C:E,3,0)</f>
        <v>#N/A</v>
      </c>
      <c r="F9517">
        <v>9</v>
      </c>
      <c r="I9517" t="e">
        <f>VLOOKUP(J9517,Ref!L:M,2,0)</f>
        <v>#N/A</v>
      </c>
      <c r="J9517" t="s">
        <v>814</v>
      </c>
      <c r="K9517" t="str">
        <f>VLOOKUP($J9517,Ref!$D:$H,2,0)</f>
        <v xml:space="preserve">Hoddesdon                                    </v>
      </c>
      <c r="L9517" t="str">
        <f>VLOOKUP($J9517,Ref!$D:$H,3,0)</f>
        <v>Hoddesdon</v>
      </c>
      <c r="M9517" t="str">
        <f>VLOOKUP($J9517,Ref!$D:$H,4,0)</f>
        <v>Cheshunt Deanery</v>
      </c>
      <c r="N9517" t="str">
        <f>VLOOKUP($J9517,Ref!$D:$H,5,0)</f>
        <v>Archdeaconry of Hertford</v>
      </c>
      <c r="S9517">
        <v>5214</v>
      </c>
    </row>
    <row r="9518" spans="1:19" x14ac:dyDescent="0.3">
      <c r="A9518">
        <v>2024</v>
      </c>
      <c r="C9518" t="str">
        <f>IF(GETPIVOTDATA("PS % recovery",Sheet4!$B$5,"Parish Name",K9518)&gt;99.949%,"OK","No")</f>
        <v>OK</v>
      </c>
      <c r="D9518" t="str">
        <f>VLOOKUP(J9518,'Ref2'!C:E,3,0)</f>
        <v>LLF</v>
      </c>
      <c r="F9518">
        <v>9</v>
      </c>
      <c r="I9518" t="e">
        <f>VLOOKUP(J9518,Ref!L:M,2,0)</f>
        <v>#N/A</v>
      </c>
      <c r="J9518" t="s">
        <v>1133</v>
      </c>
      <c r="K9518" t="str">
        <f>VLOOKUP($J9518,Ref!$D:$H,2,0)</f>
        <v xml:space="preserve">Northaw and Cuffley                          </v>
      </c>
      <c r="L9518" t="str">
        <f>VLOOKUP($J9518,Ref!$D:$H,3,0)</f>
        <v>Northaw and Cuffley</v>
      </c>
      <c r="M9518" t="str">
        <f>VLOOKUP($J9518,Ref!$D:$H,4,0)</f>
        <v>Cheshunt Deanery</v>
      </c>
      <c r="N9518" t="str">
        <f>VLOOKUP($J9518,Ref!$D:$H,5,0)</f>
        <v>Archdeaconry of Hertford</v>
      </c>
      <c r="S9518">
        <v>0</v>
      </c>
    </row>
    <row r="9519" spans="1:19" x14ac:dyDescent="0.3">
      <c r="A9519">
        <v>2024</v>
      </c>
      <c r="C9519" t="str">
        <f>IF(GETPIVOTDATA("PS % recovery",Sheet4!$B$5,"Parish Name",K9519)&gt;99.949%,"OK","No")</f>
        <v>OK</v>
      </c>
      <c r="D9519" t="e">
        <f>VLOOKUP(J9519,'Ref2'!C:E,3,0)</f>
        <v>#N/A</v>
      </c>
      <c r="F9519">
        <v>9</v>
      </c>
      <c r="I9519" t="e">
        <f>VLOOKUP(J9519,Ref!L:M,2,0)</f>
        <v>#N/A</v>
      </c>
      <c r="J9519" t="s">
        <v>1135</v>
      </c>
      <c r="K9519" t="str">
        <f>VLOOKUP($J9519,Ref!$D:$H,2,0)</f>
        <v xml:space="preserve">Rye Park, St Cuthbert                        </v>
      </c>
      <c r="L9519" t="str">
        <f>VLOOKUP($J9519,Ref!$D:$H,3,0)</f>
        <v>Rye Park, St Cuthbert</v>
      </c>
      <c r="M9519" t="str">
        <f>VLOOKUP($J9519,Ref!$D:$H,4,0)</f>
        <v>Cheshunt Deanery</v>
      </c>
      <c r="N9519" t="str">
        <f>VLOOKUP($J9519,Ref!$D:$H,5,0)</f>
        <v>Archdeaconry of Hertford</v>
      </c>
      <c r="S9519">
        <v>4827</v>
      </c>
    </row>
    <row r="9520" spans="1:19" x14ac:dyDescent="0.3">
      <c r="A9520">
        <v>2024</v>
      </c>
      <c r="C9520" t="str">
        <f>IF(GETPIVOTDATA("PS % recovery",Sheet4!$B$5,"Parish Name",K9520)&gt;99.949%,"OK","No")</f>
        <v>No</v>
      </c>
      <c r="D9520" t="e">
        <f>VLOOKUP(J9520,'Ref2'!C:E,3,0)</f>
        <v>#N/A</v>
      </c>
      <c r="F9520">
        <v>9</v>
      </c>
      <c r="I9520" t="e">
        <f>VLOOKUP(J9520,Ref!L:M,2,0)</f>
        <v>#N/A</v>
      </c>
      <c r="J9520" t="s">
        <v>1128</v>
      </c>
      <c r="K9520" t="str">
        <f>VLOOKUP($J9520,Ref!$D:$H,2,0)</f>
        <v xml:space="preserve">Turnford                                     </v>
      </c>
      <c r="L9520" t="str">
        <f>VLOOKUP($J9520,Ref!$D:$H,3,0)</f>
        <v>Cheshunt (Team Ministry)</v>
      </c>
      <c r="M9520" t="str">
        <f>VLOOKUP($J9520,Ref!$D:$H,4,0)</f>
        <v>Cheshunt Deanery</v>
      </c>
      <c r="N9520" t="str">
        <f>VLOOKUP($J9520,Ref!$D:$H,5,0)</f>
        <v>Archdeaconry of Hertford</v>
      </c>
      <c r="S9520">
        <v>1500</v>
      </c>
    </row>
    <row r="9521" spans="1:19" x14ac:dyDescent="0.3">
      <c r="A9521">
        <v>2024</v>
      </c>
      <c r="C9521" t="str">
        <f>IF(GETPIVOTDATA("PS % recovery",Sheet4!$B$5,"Parish Name",K9521)&gt;99.949%,"OK","No")</f>
        <v>OK</v>
      </c>
      <c r="D9521" t="e">
        <f>VLOOKUP(J9521,'Ref2'!C:E,3,0)</f>
        <v>#N/A</v>
      </c>
      <c r="F9521">
        <v>9</v>
      </c>
      <c r="I9521" t="e">
        <f>VLOOKUP(J9521,Ref!L:M,2,0)</f>
        <v>#N/A</v>
      </c>
      <c r="J9521" t="s">
        <v>1137</v>
      </c>
      <c r="K9521" t="str">
        <f>VLOOKUP($J9521,Ref!$D:$H,2,0)</f>
        <v xml:space="preserve">Waltham Cross, Christ Church                 </v>
      </c>
      <c r="L9521" t="str">
        <f>VLOOKUP($J9521,Ref!$D:$H,3,0)</f>
        <v>Cheshunt (Team Ministry)</v>
      </c>
      <c r="M9521" t="str">
        <f>VLOOKUP($J9521,Ref!$D:$H,4,0)</f>
        <v>Cheshunt Deanery</v>
      </c>
      <c r="N9521" t="str">
        <f>VLOOKUP($J9521,Ref!$D:$H,5,0)</f>
        <v>Archdeaconry of Hertford</v>
      </c>
      <c r="S9521">
        <v>4059.92</v>
      </c>
    </row>
    <row r="9522" spans="1:19" x14ac:dyDescent="0.3">
      <c r="A9522">
        <v>2024</v>
      </c>
      <c r="C9522" t="str">
        <f>IF(GETPIVOTDATA("PS % recovery",Sheet4!$B$5,"Parish Name",K9522)&gt;99.949%,"OK","No")</f>
        <v>OK</v>
      </c>
      <c r="D9522" t="e">
        <f>VLOOKUP(J9522,'Ref2'!C:E,3,0)</f>
        <v>#N/A</v>
      </c>
      <c r="F9522">
        <v>9</v>
      </c>
      <c r="I9522" t="e">
        <f>VLOOKUP(J9522,Ref!L:M,2,0)</f>
        <v>#N/A</v>
      </c>
      <c r="J9522" t="s">
        <v>1139</v>
      </c>
      <c r="K9522" t="str">
        <f>VLOOKUP($J9522,Ref!$D:$H,2,0)</f>
        <v xml:space="preserve">Ayot St Peter                                </v>
      </c>
      <c r="L9522" t="str">
        <f>VLOOKUP($J9522,Ref!$D:$H,3,0)</f>
        <v>Welwyn Team Ministry</v>
      </c>
      <c r="M9522" t="str">
        <f>VLOOKUP($J9522,Ref!$D:$H,4,0)</f>
        <v xml:space="preserve">Welwyn Hatfield Deanery </v>
      </c>
      <c r="N9522" t="str">
        <f>VLOOKUP($J9522,Ref!$D:$H,5,0)</f>
        <v>Archdeaconry of Hertford</v>
      </c>
      <c r="S9522">
        <v>752</v>
      </c>
    </row>
    <row r="9523" spans="1:19" x14ac:dyDescent="0.3">
      <c r="A9523">
        <v>2024</v>
      </c>
      <c r="C9523" t="str">
        <f>IF(GETPIVOTDATA("PS % recovery",Sheet4!$B$5,"Parish Name",K9523)&gt;99.949%,"OK","No")</f>
        <v>OK</v>
      </c>
      <c r="D9523" t="e">
        <f>VLOOKUP(J9523,'Ref2'!C:E,3,0)</f>
        <v>#N/A</v>
      </c>
      <c r="F9523">
        <v>9</v>
      </c>
      <c r="I9523" t="e">
        <f>VLOOKUP(J9523,Ref!L:M,2,0)</f>
        <v>#N/A</v>
      </c>
      <c r="J9523" t="s">
        <v>815</v>
      </c>
      <c r="K9523" t="str">
        <f>VLOOKUP($J9523,Ref!$D:$H,2,0)</f>
        <v xml:space="preserve">Codicote                                     </v>
      </c>
      <c r="L9523" t="str">
        <f>VLOOKUP($J9523,Ref!$D:$H,3,0)</f>
        <v>Welwyn Team Ministry</v>
      </c>
      <c r="M9523" t="str">
        <f>VLOOKUP($J9523,Ref!$D:$H,4,0)</f>
        <v xml:space="preserve">Welwyn Hatfield Deanery </v>
      </c>
      <c r="N9523" t="str">
        <f>VLOOKUP($J9523,Ref!$D:$H,5,0)</f>
        <v>Archdeaconry of Hertford</v>
      </c>
      <c r="S9523">
        <v>3500</v>
      </c>
    </row>
    <row r="9524" spans="1:19" x14ac:dyDescent="0.3">
      <c r="A9524">
        <v>2024</v>
      </c>
      <c r="C9524" t="str">
        <f>IF(GETPIVOTDATA("PS % recovery",Sheet4!$B$5,"Parish Name",K9524)&gt;99.949%,"OK","No")</f>
        <v>OK</v>
      </c>
      <c r="D9524" t="e">
        <f>VLOOKUP(J9524,'Ref2'!C:E,3,0)</f>
        <v>#N/A</v>
      </c>
      <c r="F9524">
        <v>9</v>
      </c>
      <c r="I9524" t="e">
        <f>VLOOKUP(J9524,Ref!L:M,2,0)</f>
        <v>#N/A</v>
      </c>
      <c r="J9524" t="s">
        <v>1164</v>
      </c>
      <c r="K9524" t="str">
        <f>VLOOKUP($J9524,Ref!$D:$H,2,0)</f>
        <v xml:space="preserve">Datchworth                                   </v>
      </c>
      <c r="L9524" t="str">
        <f>VLOOKUP($J9524,Ref!$D:$H,3,0)</f>
        <v>Welwyn Team Ministry</v>
      </c>
      <c r="M9524" t="str">
        <f>VLOOKUP($J9524,Ref!$D:$H,4,0)</f>
        <v xml:space="preserve">Welwyn Hatfield Deanery </v>
      </c>
      <c r="N9524" t="str">
        <f>VLOOKUP($J9524,Ref!$D:$H,5,0)</f>
        <v>Archdeaconry of Hertford</v>
      </c>
      <c r="S9524">
        <v>3370</v>
      </c>
    </row>
    <row r="9525" spans="1:19" x14ac:dyDescent="0.3">
      <c r="A9525">
        <v>2024</v>
      </c>
      <c r="C9525" t="str">
        <f>IF(GETPIVOTDATA("PS % recovery",Sheet4!$B$5,"Parish Name",K9525)&gt;99.949%,"OK","No")</f>
        <v>OK</v>
      </c>
      <c r="D9525" t="e">
        <f>VLOOKUP(J9525,'Ref2'!C:E,3,0)</f>
        <v>#N/A</v>
      </c>
      <c r="F9525">
        <v>9</v>
      </c>
      <c r="I9525" t="e">
        <f>VLOOKUP(J9525,Ref!L:M,2,0)</f>
        <v>#N/A</v>
      </c>
      <c r="J9525" t="s">
        <v>1146</v>
      </c>
      <c r="K9525" t="str">
        <f>VLOOKUP($J9525,Ref!$D:$H,2,0)</f>
        <v xml:space="preserve">Digswell                                     </v>
      </c>
      <c r="L9525" t="str">
        <f>VLOOKUP($J9525,Ref!$D:$H,3,0)</f>
        <v>Digswell</v>
      </c>
      <c r="M9525" t="str">
        <f>VLOOKUP($J9525,Ref!$D:$H,4,0)</f>
        <v xml:space="preserve">Welwyn Hatfield Deanery </v>
      </c>
      <c r="N9525" t="str">
        <f>VLOOKUP($J9525,Ref!$D:$H,5,0)</f>
        <v>Archdeaconry of Hertford</v>
      </c>
      <c r="S9525">
        <v>4167.33</v>
      </c>
    </row>
    <row r="9526" spans="1:19" x14ac:dyDescent="0.3">
      <c r="A9526">
        <v>2024</v>
      </c>
      <c r="C9526" t="str">
        <f>IF(GETPIVOTDATA("PS % recovery",Sheet4!$B$5,"Parish Name",K9526)&gt;99.949%,"OK","No")</f>
        <v>OK</v>
      </c>
      <c r="D9526" t="e">
        <f>VLOOKUP(J9526,'Ref2'!C:E,3,0)</f>
        <v>#N/A</v>
      </c>
      <c r="F9526">
        <v>9</v>
      </c>
      <c r="I9526" t="e">
        <f>VLOOKUP(J9526,Ref!L:M,2,0)</f>
        <v>#N/A</v>
      </c>
      <c r="J9526" t="s">
        <v>1160</v>
      </c>
      <c r="K9526" t="str">
        <f>VLOOKUP($J9526,Ref!$D:$H,2,0)</f>
        <v xml:space="preserve">Panshanger                                   </v>
      </c>
      <c r="L9526" t="str">
        <f>VLOOKUP($J9526,Ref!$D:$H,3,0)</f>
        <v>Panshanger</v>
      </c>
      <c r="M9526" t="str">
        <f>VLOOKUP($J9526,Ref!$D:$H,4,0)</f>
        <v xml:space="preserve">Welwyn Hatfield Deanery </v>
      </c>
      <c r="N9526" t="str">
        <f>VLOOKUP($J9526,Ref!$D:$H,5,0)</f>
        <v>Archdeaconry of Hertford</v>
      </c>
      <c r="S9526">
        <v>4367</v>
      </c>
    </row>
    <row r="9527" spans="1:19" x14ac:dyDescent="0.3">
      <c r="A9527">
        <v>2024</v>
      </c>
      <c r="C9527" t="str">
        <f>IF(GETPIVOTDATA("PS % recovery",Sheet4!$B$5,"Parish Name",K9527)&gt;99.949%,"OK","No")</f>
        <v>OK</v>
      </c>
      <c r="D9527" t="e">
        <f>VLOOKUP(J9527,'Ref2'!C:E,3,0)</f>
        <v>#N/A</v>
      </c>
      <c r="F9527">
        <v>9</v>
      </c>
      <c r="I9527" t="e">
        <f>VLOOKUP(J9527,Ref!L:M,2,0)</f>
        <v>#N/A</v>
      </c>
      <c r="J9527" t="s">
        <v>1148</v>
      </c>
      <c r="K9527" t="str">
        <f>VLOOKUP($J9527,Ref!$D:$H,2,0)</f>
        <v xml:space="preserve">Bishop's Hatfield St Etheldreda with St Luke </v>
      </c>
      <c r="L9527" t="str">
        <f>VLOOKUP($J9527,Ref!$D:$H,3,0)</f>
        <v>Bishop's Hatfield Team Ministry</v>
      </c>
      <c r="M9527" t="str">
        <f>VLOOKUP($J9527,Ref!$D:$H,4,0)</f>
        <v xml:space="preserve">Welwyn Hatfield Deanery </v>
      </c>
      <c r="N9527" t="str">
        <f>VLOOKUP($J9527,Ref!$D:$H,5,0)</f>
        <v>Archdeaconry of Hertford</v>
      </c>
      <c r="S9527">
        <v>4950</v>
      </c>
    </row>
    <row r="9528" spans="1:19" x14ac:dyDescent="0.3">
      <c r="A9528">
        <v>2024</v>
      </c>
      <c r="C9528" t="str">
        <f>IF(GETPIVOTDATA("PS % recovery",Sheet4!$B$5,"Parish Name",K9528)&gt;99.949%,"OK","No")</f>
        <v>OK</v>
      </c>
      <c r="D9528" t="e">
        <f>VLOOKUP(J9528,'Ref2'!C:E,3,0)</f>
        <v>#N/A</v>
      </c>
      <c r="F9528">
        <v>9</v>
      </c>
      <c r="I9528" t="str">
        <f>VLOOKUP(J9528,Ref!L:M,2,0)</f>
        <v>Yes</v>
      </c>
      <c r="J9528" t="s">
        <v>1150</v>
      </c>
      <c r="K9528" t="str">
        <f>VLOOKUP($J9528,Ref!$D:$H,2,0)</f>
        <v xml:space="preserve">Bishop's Hatfield St John                    </v>
      </c>
      <c r="L9528" t="str">
        <f>VLOOKUP($J9528,Ref!$D:$H,3,0)</f>
        <v>Bishop's Hatfield Team Ministry</v>
      </c>
      <c r="M9528" t="str">
        <f>VLOOKUP($J9528,Ref!$D:$H,4,0)</f>
        <v xml:space="preserve">Welwyn Hatfield Deanery </v>
      </c>
      <c r="N9528" t="str">
        <f>VLOOKUP($J9528,Ref!$D:$H,5,0)</f>
        <v>Archdeaconry of Hertford</v>
      </c>
      <c r="S9528">
        <v>1000</v>
      </c>
    </row>
    <row r="9529" spans="1:19" x14ac:dyDescent="0.3">
      <c r="A9529">
        <v>2024</v>
      </c>
      <c r="C9529" t="str">
        <f>IF(GETPIVOTDATA("PS % recovery",Sheet4!$B$5,"Parish Name",K9529)&gt;99.949%,"OK","No")</f>
        <v>No</v>
      </c>
      <c r="D9529" t="e">
        <f>VLOOKUP(J9529,'Ref2'!C:E,3,0)</f>
        <v>#N/A</v>
      </c>
      <c r="F9529">
        <v>9</v>
      </c>
      <c r="I9529" t="e">
        <f>VLOOKUP(J9529,Ref!L:M,2,0)</f>
        <v>#N/A</v>
      </c>
      <c r="J9529" t="s">
        <v>1152</v>
      </c>
      <c r="K9529" t="str">
        <f>VLOOKUP($J9529,Ref!$D:$H,2,0)</f>
        <v xml:space="preserve">Bishop's Hatfield St Michael and All Angels  </v>
      </c>
      <c r="L9529" t="str">
        <f>VLOOKUP($J9529,Ref!$D:$H,3,0)</f>
        <v>Bishop's Hatfield Team Ministry</v>
      </c>
      <c r="M9529" t="str">
        <f>VLOOKUP($J9529,Ref!$D:$H,4,0)</f>
        <v xml:space="preserve">Welwyn Hatfield Deanery </v>
      </c>
      <c r="N9529" t="str">
        <f>VLOOKUP($J9529,Ref!$D:$H,5,0)</f>
        <v>Archdeaconry of Hertford</v>
      </c>
      <c r="S9529">
        <v>13548</v>
      </c>
    </row>
    <row r="9530" spans="1:19" x14ac:dyDescent="0.3">
      <c r="A9530">
        <v>2024</v>
      </c>
      <c r="C9530" t="str">
        <f>IF(GETPIVOTDATA("PS % recovery",Sheet4!$B$5,"Parish Name",K9530)&gt;99.949%,"OK","No")</f>
        <v>No</v>
      </c>
      <c r="D9530" t="e">
        <f>VLOOKUP(J9530,'Ref2'!C:E,3,0)</f>
        <v>#N/A</v>
      </c>
      <c r="F9530">
        <v>9</v>
      </c>
      <c r="I9530" t="e">
        <f>VLOOKUP(J9530,Ref!L:M,2,0)</f>
        <v>#N/A</v>
      </c>
      <c r="J9530" t="s">
        <v>1154</v>
      </c>
      <c r="K9530" t="str">
        <f>VLOOKUP($J9530,Ref!$D:$H,2,0)</f>
        <v xml:space="preserve">Hatfield Hyde, St Mary Magdalene             </v>
      </c>
      <c r="L9530" t="str">
        <f>VLOOKUP($J9530,Ref!$D:$H,3,0)</f>
        <v>Hatfield Hyde, St Mary Magdalene</v>
      </c>
      <c r="M9530" t="str">
        <f>VLOOKUP($J9530,Ref!$D:$H,4,0)</f>
        <v xml:space="preserve">Welwyn Hatfield Deanery </v>
      </c>
      <c r="N9530" t="str">
        <f>VLOOKUP($J9530,Ref!$D:$H,5,0)</f>
        <v>Archdeaconry of Hertford</v>
      </c>
      <c r="S9530">
        <v>3533.64</v>
      </c>
    </row>
    <row r="9531" spans="1:19" x14ac:dyDescent="0.3">
      <c r="A9531">
        <v>2024</v>
      </c>
      <c r="C9531" t="str">
        <f>IF(GETPIVOTDATA("PS % recovery",Sheet4!$B$5,"Parish Name",K9531)&gt;99.949%,"OK","No")</f>
        <v>OK</v>
      </c>
      <c r="D9531" t="e">
        <f>VLOOKUP(J9531,'Ref2'!C:E,3,0)</f>
        <v>#N/A</v>
      </c>
      <c r="F9531">
        <v>9</v>
      </c>
      <c r="I9531" t="e">
        <f>VLOOKUP(J9531,Ref!L:M,2,0)</f>
        <v>#N/A</v>
      </c>
      <c r="J9531" t="s">
        <v>1156</v>
      </c>
      <c r="K9531" t="str">
        <f>VLOOKUP($J9531,Ref!$D:$H,2,0)</f>
        <v xml:space="preserve">Lemsford                                     </v>
      </c>
      <c r="L9531" t="str">
        <f>VLOOKUP($J9531,Ref!$D:$H,3,0)</f>
        <v>Bishop's Hatfield Team Ministry</v>
      </c>
      <c r="M9531" t="str">
        <f>VLOOKUP($J9531,Ref!$D:$H,4,0)</f>
        <v xml:space="preserve">Welwyn Hatfield Deanery </v>
      </c>
      <c r="N9531" t="str">
        <f>VLOOKUP($J9531,Ref!$D:$H,5,0)</f>
        <v>Archdeaconry of Hertford</v>
      </c>
      <c r="S9531">
        <v>1064</v>
      </c>
    </row>
    <row r="9532" spans="1:19" x14ac:dyDescent="0.3">
      <c r="A9532">
        <v>2024</v>
      </c>
      <c r="C9532" t="str">
        <f>IF(GETPIVOTDATA("PS % recovery",Sheet4!$B$5,"Parish Name",K9532)&gt;99.949%,"OK","No")</f>
        <v>OK</v>
      </c>
      <c r="D9532" t="e">
        <f>VLOOKUP(J9532,'Ref2'!C:E,3,0)</f>
        <v>#N/A</v>
      </c>
      <c r="F9532">
        <v>9</v>
      </c>
      <c r="I9532" t="str">
        <f>VLOOKUP(J9532,Ref!L:M,2,0)</f>
        <v>Yes</v>
      </c>
      <c r="J9532" t="s">
        <v>1158</v>
      </c>
      <c r="K9532" t="str">
        <f>VLOOKUP($J9532,Ref!$D:$H,2,0)</f>
        <v xml:space="preserve">North Mymms                                  </v>
      </c>
      <c r="L9532" t="str">
        <f>VLOOKUP($J9532,Ref!$D:$H,3,0)</f>
        <v>Bishop's Hatfield Team Ministry</v>
      </c>
      <c r="M9532" t="str">
        <f>VLOOKUP($J9532,Ref!$D:$H,4,0)</f>
        <v xml:space="preserve">Welwyn Hatfield Deanery </v>
      </c>
      <c r="N9532" t="str">
        <f>VLOOKUP($J9532,Ref!$D:$H,5,0)</f>
        <v>Archdeaconry of Hertford</v>
      </c>
      <c r="S9532">
        <v>12145</v>
      </c>
    </row>
    <row r="9533" spans="1:19" x14ac:dyDescent="0.3">
      <c r="A9533">
        <v>2024</v>
      </c>
      <c r="C9533" t="str">
        <f>IF(GETPIVOTDATA("PS % recovery",Sheet4!$B$5,"Parish Name",K9533)&gt;99.949%,"OK","No")</f>
        <v>OK</v>
      </c>
      <c r="D9533" t="e">
        <f>VLOOKUP(J9533,'Ref2'!C:E,3,0)</f>
        <v>#N/A</v>
      </c>
      <c r="F9533">
        <v>9</v>
      </c>
      <c r="I9533" t="e">
        <f>VLOOKUP(J9533,Ref!L:M,2,0)</f>
        <v>#N/A</v>
      </c>
      <c r="J9533" t="s">
        <v>1162</v>
      </c>
      <c r="K9533" t="str">
        <f>VLOOKUP($J9533,Ref!$D:$H,2,0)</f>
        <v xml:space="preserve">Tewin                                        </v>
      </c>
      <c r="L9533" t="str">
        <f>VLOOKUP($J9533,Ref!$D:$H,3,0)</f>
        <v>Welwyn Team Ministry</v>
      </c>
      <c r="M9533" t="str">
        <f>VLOOKUP($J9533,Ref!$D:$H,4,0)</f>
        <v xml:space="preserve">Welwyn Hatfield Deanery </v>
      </c>
      <c r="N9533" t="str">
        <f>VLOOKUP($J9533,Ref!$D:$H,5,0)</f>
        <v>Archdeaconry of Hertford</v>
      </c>
      <c r="S9533">
        <v>3437</v>
      </c>
    </row>
    <row r="9534" spans="1:19" x14ac:dyDescent="0.3">
      <c r="A9534">
        <v>2024</v>
      </c>
      <c r="C9534" t="str">
        <f>IF(GETPIVOTDATA("PS % recovery",Sheet4!$B$5,"Parish Name",K9534)&gt;99.949%,"OK","No")</f>
        <v>OK</v>
      </c>
      <c r="D9534" t="e">
        <f>VLOOKUP(J9534,'Ref2'!C:E,3,0)</f>
        <v>#N/A</v>
      </c>
      <c r="F9534">
        <v>9</v>
      </c>
      <c r="I9534" t="e">
        <f>VLOOKUP(J9534,Ref!L:M,2,0)</f>
        <v>#N/A</v>
      </c>
      <c r="J9534" t="s">
        <v>1141</v>
      </c>
      <c r="K9534" t="str">
        <f>VLOOKUP($J9534,Ref!$D:$H,2,0)</f>
        <v xml:space="preserve">Welwyn, St Mary the Virgin                   </v>
      </c>
      <c r="L9534" t="str">
        <f>VLOOKUP($J9534,Ref!$D:$H,3,0)</f>
        <v>Welwyn Team Ministry</v>
      </c>
      <c r="M9534" t="str">
        <f>VLOOKUP($J9534,Ref!$D:$H,4,0)</f>
        <v xml:space="preserve">Welwyn Hatfield Deanery </v>
      </c>
      <c r="N9534" t="str">
        <f>VLOOKUP($J9534,Ref!$D:$H,5,0)</f>
        <v>Archdeaconry of Hertford</v>
      </c>
      <c r="S9534">
        <v>8994</v>
      </c>
    </row>
    <row r="9535" spans="1:19" x14ac:dyDescent="0.3">
      <c r="A9535">
        <v>2024</v>
      </c>
      <c r="C9535" t="str">
        <f>IF(GETPIVOTDATA("PS % recovery",Sheet4!$B$5,"Parish Name",K9535)&gt;99.949%,"OK","No")</f>
        <v>OK</v>
      </c>
      <c r="D9535" t="e">
        <f>VLOOKUP(J9535,'Ref2'!C:E,3,0)</f>
        <v>#N/A</v>
      </c>
      <c r="F9535">
        <v>9</v>
      </c>
      <c r="I9535" t="e">
        <f>VLOOKUP(J9535,Ref!L:M,2,0)</f>
        <v>#N/A</v>
      </c>
      <c r="J9535" t="s">
        <v>1143</v>
      </c>
      <c r="K9535" t="str">
        <f>VLOOKUP($J9535,Ref!$D:$H,2,0)</f>
        <v xml:space="preserve">Woolmer Green, St Michael                    </v>
      </c>
      <c r="L9535" t="str">
        <f>VLOOKUP($J9535,Ref!$D:$H,3,0)</f>
        <v>Welwyn Team Ministry</v>
      </c>
      <c r="M9535" t="str">
        <f>VLOOKUP($J9535,Ref!$D:$H,4,0)</f>
        <v xml:space="preserve">Welwyn Hatfield Deanery </v>
      </c>
      <c r="N9535" t="str">
        <f>VLOOKUP($J9535,Ref!$D:$H,5,0)</f>
        <v>Archdeaconry of Hertford</v>
      </c>
      <c r="S9535">
        <v>1564</v>
      </c>
    </row>
    <row r="9536" spans="1:19" x14ac:dyDescent="0.3">
      <c r="A9536">
        <v>2024</v>
      </c>
      <c r="C9536" t="str">
        <f>IF(GETPIVOTDATA("PS % recovery",Sheet4!$B$5,"Parish Name",K9536)&gt;99.949%,"OK","No")</f>
        <v>OK</v>
      </c>
      <c r="D9536" t="e">
        <f>VLOOKUP(J9536,'Ref2'!C:E,3,0)</f>
        <v>#N/A</v>
      </c>
      <c r="F9536">
        <v>9</v>
      </c>
      <c r="I9536" t="e">
        <f>VLOOKUP(J9536,Ref!L:M,2,0)</f>
        <v>#N/A</v>
      </c>
      <c r="J9536" t="s">
        <v>1166</v>
      </c>
      <c r="K9536" t="str">
        <f>VLOOKUP($J9536,Ref!$D:$H,2,0)</f>
        <v xml:space="preserve">Welwyn Garden City                           </v>
      </c>
      <c r="L9536" t="str">
        <f>VLOOKUP($J9536,Ref!$D:$H,3,0)</f>
        <v>Welwyn Garden City</v>
      </c>
      <c r="M9536" t="str">
        <f>VLOOKUP($J9536,Ref!$D:$H,4,0)</f>
        <v xml:space="preserve">Welwyn Hatfield Deanery </v>
      </c>
      <c r="N9536" t="str">
        <f>VLOOKUP($J9536,Ref!$D:$H,5,0)</f>
        <v>Archdeaconry of Hertford</v>
      </c>
      <c r="S9536">
        <v>5034</v>
      </c>
    </row>
    <row r="9537" spans="1:19" x14ac:dyDescent="0.3">
      <c r="A9537">
        <v>2024</v>
      </c>
      <c r="C9537" t="str">
        <f>IF(GETPIVOTDATA("PS % recovery",Sheet4!$B$5,"Parish Name",K9537)&gt;99.949%,"OK","No")</f>
        <v>OK</v>
      </c>
      <c r="D9537" t="e">
        <f>VLOOKUP(J9537,'Ref2'!C:E,3,0)</f>
        <v>#N/A</v>
      </c>
      <c r="F9537">
        <v>9</v>
      </c>
      <c r="I9537" t="e">
        <f>VLOOKUP(J9537,Ref!L:M,2,0)</f>
        <v>#N/A</v>
      </c>
      <c r="J9537" t="s">
        <v>1178</v>
      </c>
      <c r="K9537" t="str">
        <f>VLOOKUP($J9537,Ref!$D:$H,2,0)</f>
        <v xml:space="preserve">Aston                                        </v>
      </c>
      <c r="L9537" t="str">
        <f>VLOOKUP($J9537,Ref!$D:$H,3,0)</f>
        <v>The Beane Valley Benefice</v>
      </c>
      <c r="M9537" t="str">
        <f>VLOOKUP($J9537,Ref!$D:$H,4,0)</f>
        <v>Hertford and Ware Deanery</v>
      </c>
      <c r="N9537" t="str">
        <f>VLOOKUP($J9537,Ref!$D:$H,5,0)</f>
        <v>Archdeaconry of Hertford</v>
      </c>
      <c r="S9537">
        <v>1264</v>
      </c>
    </row>
    <row r="9538" spans="1:19" x14ac:dyDescent="0.3">
      <c r="A9538">
        <v>2024</v>
      </c>
      <c r="C9538" t="str">
        <f>IF(GETPIVOTDATA("PS % recovery",Sheet4!$B$5,"Parish Name",K9538)&gt;99.949%,"OK","No")</f>
        <v>No</v>
      </c>
      <c r="D9538" t="e">
        <f>VLOOKUP(J9538,'Ref2'!C:E,3,0)</f>
        <v>#N/A</v>
      </c>
      <c r="F9538">
        <v>9</v>
      </c>
      <c r="I9538" t="e">
        <f>VLOOKUP(J9538,Ref!L:M,2,0)</f>
        <v>#N/A</v>
      </c>
      <c r="J9538" t="s">
        <v>1168</v>
      </c>
      <c r="K9538" t="str">
        <f>VLOOKUP($J9538,Ref!$D:$H,2,0)</f>
        <v xml:space="preserve">Bayford                                      </v>
      </c>
      <c r="L9538" t="str">
        <f>VLOOKUP($J9538,Ref!$D:$H,3,0)</f>
        <v>Little Berkhamsted and Bayford, Essendon and Ponsbourne</v>
      </c>
      <c r="M9538" t="str">
        <f>VLOOKUP($J9538,Ref!$D:$H,4,0)</f>
        <v>Hertford and Ware Deanery</v>
      </c>
      <c r="N9538" t="str">
        <f>VLOOKUP($J9538,Ref!$D:$H,5,0)</f>
        <v>Archdeaconry of Hertford</v>
      </c>
      <c r="S9538">
        <v>3152.7000000000003</v>
      </c>
    </row>
    <row r="9539" spans="1:19" x14ac:dyDescent="0.3">
      <c r="A9539">
        <v>2024</v>
      </c>
      <c r="C9539" t="str">
        <f>IF(GETPIVOTDATA("PS % recovery",Sheet4!$B$5,"Parish Name",K9539)&gt;99.949%,"OK","No")</f>
        <v>OK</v>
      </c>
      <c r="D9539" t="e">
        <f>VLOOKUP(J9539,'Ref2'!C:E,3,0)</f>
        <v>#N/A</v>
      </c>
      <c r="F9539">
        <v>9</v>
      </c>
      <c r="I9539" t="e">
        <f>VLOOKUP(J9539,Ref!L:M,2,0)</f>
        <v>#N/A</v>
      </c>
      <c r="J9539" t="s">
        <v>1176</v>
      </c>
      <c r="K9539" t="str">
        <f>VLOOKUP($J9539,Ref!$D:$H,2,0)</f>
        <v>Bengeo Holy Trinity and St Leonard with Chris</v>
      </c>
      <c r="L9539" t="str">
        <f>VLOOKUP($J9539,Ref!$D:$H,3,0)</f>
        <v>Hertford Team Ministry</v>
      </c>
      <c r="M9539" t="str">
        <f>VLOOKUP($J9539,Ref!$D:$H,4,0)</f>
        <v>Hertford and Ware Deanery</v>
      </c>
      <c r="N9539" t="str">
        <f>VLOOKUP($J9539,Ref!$D:$H,5,0)</f>
        <v>Archdeaconry of Hertford</v>
      </c>
      <c r="S9539">
        <v>5777.5</v>
      </c>
    </row>
    <row r="9540" spans="1:19" x14ac:dyDescent="0.3">
      <c r="A9540">
        <v>2024</v>
      </c>
      <c r="C9540" t="str">
        <f>IF(GETPIVOTDATA("PS % recovery",Sheet4!$B$5,"Parish Name",K9540)&gt;99.949%,"OK","No")</f>
        <v>OK</v>
      </c>
      <c r="D9540" t="e">
        <f>VLOOKUP(J9540,'Ref2'!C:E,3,0)</f>
        <v>#N/A</v>
      </c>
      <c r="F9540">
        <v>9</v>
      </c>
      <c r="I9540" t="e">
        <f>VLOOKUP(J9540,Ref!L:M,2,0)</f>
        <v>#N/A</v>
      </c>
      <c r="J9540" t="s">
        <v>1180</v>
      </c>
      <c r="K9540" t="str">
        <f>VLOOKUP($J9540,Ref!$D:$H,2,0)</f>
        <v xml:space="preserve">Bramfield                                    </v>
      </c>
      <c r="L9540" t="str">
        <f>VLOOKUP($J9540,Ref!$D:$H,3,0)</f>
        <v>The Beane Valley Benefice</v>
      </c>
      <c r="M9540" t="str">
        <f>VLOOKUP($J9540,Ref!$D:$H,4,0)</f>
        <v>Hertford and Ware Deanery</v>
      </c>
      <c r="N9540" t="str">
        <f>VLOOKUP($J9540,Ref!$D:$H,5,0)</f>
        <v>Archdeaconry of Hertford</v>
      </c>
      <c r="S9540">
        <v>764</v>
      </c>
    </row>
    <row r="9541" spans="1:19" x14ac:dyDescent="0.3">
      <c r="A9541">
        <v>2024</v>
      </c>
      <c r="C9541" t="str">
        <f>IF(GETPIVOTDATA("PS % recovery",Sheet4!$B$5,"Parish Name",K9541)&gt;99.949%,"OK","No")</f>
        <v>OK</v>
      </c>
      <c r="D9541" t="e">
        <f>VLOOKUP(J9541,'Ref2'!C:E,3,0)</f>
        <v>#N/A</v>
      </c>
      <c r="F9541">
        <v>9</v>
      </c>
      <c r="I9541" t="e">
        <f>VLOOKUP(J9541,Ref!L:M,2,0)</f>
        <v>#N/A</v>
      </c>
      <c r="J9541" t="s">
        <v>1172</v>
      </c>
      <c r="K9541" t="str">
        <f>VLOOKUP($J9541,Ref!$D:$H,2,0)</f>
        <v xml:space="preserve">Essendon                                     </v>
      </c>
      <c r="L9541" t="str">
        <f>VLOOKUP($J9541,Ref!$D:$H,3,0)</f>
        <v>Little Berkhamsted and Bayford, Essendon and Ponsbourne</v>
      </c>
      <c r="M9541" t="str">
        <f>VLOOKUP($J9541,Ref!$D:$H,4,0)</f>
        <v>Hertford and Ware Deanery</v>
      </c>
      <c r="N9541" t="str">
        <f>VLOOKUP($J9541,Ref!$D:$H,5,0)</f>
        <v>Archdeaconry of Hertford</v>
      </c>
      <c r="S9541">
        <v>2203</v>
      </c>
    </row>
    <row r="9542" spans="1:19" x14ac:dyDescent="0.3">
      <c r="A9542">
        <v>2024</v>
      </c>
      <c r="C9542" t="str">
        <f>IF(GETPIVOTDATA("PS % recovery",Sheet4!$B$5,"Parish Name",K9542)&gt;99.949%,"OK","No")</f>
        <v>No</v>
      </c>
      <c r="D9542" t="e">
        <f>VLOOKUP(J9542,'Ref2'!C:E,3,0)</f>
        <v>#N/A</v>
      </c>
      <c r="F9542">
        <v>9</v>
      </c>
      <c r="I9542" t="e">
        <f>VLOOKUP(J9542,Ref!L:M,2,0)</f>
        <v>#N/A</v>
      </c>
      <c r="J9542" t="s">
        <v>1188</v>
      </c>
      <c r="K9542" t="str">
        <f>VLOOKUP($J9542,Ref!$D:$H,2,0)</f>
        <v xml:space="preserve">Great Amwell with St Margarets               </v>
      </c>
      <c r="L9542" t="str">
        <f>VLOOKUP($J9542,Ref!$D:$H,3,0)</f>
        <v>Great Amwell with St Margarets and Stanstead Abbots</v>
      </c>
      <c r="M9542" t="str">
        <f>VLOOKUP($J9542,Ref!$D:$H,4,0)</f>
        <v>Hertford and Ware Deanery</v>
      </c>
      <c r="N9542" t="str">
        <f>VLOOKUP($J9542,Ref!$D:$H,5,0)</f>
        <v>Archdeaconry of Hertford</v>
      </c>
      <c r="S9542">
        <v>2357</v>
      </c>
    </row>
    <row r="9543" spans="1:19" x14ac:dyDescent="0.3">
      <c r="A9543">
        <v>2024</v>
      </c>
      <c r="C9543" t="str">
        <f>IF(GETPIVOTDATA("PS % recovery",Sheet4!$B$5,"Parish Name",K9543)&gt;99.949%,"OK","No")</f>
        <v>OK</v>
      </c>
      <c r="D9543" t="e">
        <f>VLOOKUP(J9543,'Ref2'!C:E,3,0)</f>
        <v>#N/A</v>
      </c>
      <c r="F9543">
        <v>9</v>
      </c>
      <c r="I9543" t="e">
        <f>VLOOKUP(J9543,Ref!L:M,2,0)</f>
        <v>#N/A</v>
      </c>
      <c r="J9543" t="s">
        <v>817</v>
      </c>
      <c r="K9543" t="str">
        <f>VLOOKUP($J9543,Ref!$D:$H,2,0)</f>
        <v xml:space="preserve">Hertford All Saints                          </v>
      </c>
      <c r="L9543" t="str">
        <f>VLOOKUP($J9543,Ref!$D:$H,3,0)</f>
        <v>Hertford Team Ministry</v>
      </c>
      <c r="M9543" t="str">
        <f>VLOOKUP($J9543,Ref!$D:$H,4,0)</f>
        <v>Hertford and Ware Deanery</v>
      </c>
      <c r="N9543" t="str">
        <f>VLOOKUP($J9543,Ref!$D:$H,5,0)</f>
        <v>Archdeaconry of Hertford</v>
      </c>
      <c r="S9543">
        <v>8098.5</v>
      </c>
    </row>
    <row r="9544" spans="1:19" x14ac:dyDescent="0.3">
      <c r="A9544">
        <v>2024</v>
      </c>
      <c r="C9544" t="str">
        <f>IF(GETPIVOTDATA("PS % recovery",Sheet4!$B$5,"Parish Name",K9544)&gt;99.949%,"OK","No")</f>
        <v>OK</v>
      </c>
      <c r="D9544" t="e">
        <f>VLOOKUP(J9544,'Ref2'!C:E,3,0)</f>
        <v>#N/A</v>
      </c>
      <c r="F9544">
        <v>9</v>
      </c>
      <c r="I9544" t="e">
        <f>VLOOKUP(J9544,Ref!L:M,2,0)</f>
        <v>#N/A</v>
      </c>
      <c r="J9544" t="s">
        <v>1193</v>
      </c>
      <c r="K9544" t="str">
        <f>VLOOKUP($J9544,Ref!$D:$H,2,0)</f>
        <v xml:space="preserve">Hertford, St Andrew with St Nicholas         </v>
      </c>
      <c r="L9544" t="str">
        <f>VLOOKUP($J9544,Ref!$D:$H,3,0)</f>
        <v>Hertford Team Ministry</v>
      </c>
      <c r="M9544" t="str">
        <f>VLOOKUP($J9544,Ref!$D:$H,4,0)</f>
        <v>Hertford and Ware Deanery</v>
      </c>
      <c r="N9544" t="str">
        <f>VLOOKUP($J9544,Ref!$D:$H,5,0)</f>
        <v>Archdeaconry of Hertford</v>
      </c>
      <c r="S9544">
        <v>6692</v>
      </c>
    </row>
    <row r="9545" spans="1:19" x14ac:dyDescent="0.3">
      <c r="A9545">
        <v>2024</v>
      </c>
      <c r="C9545" t="str">
        <f>IF(GETPIVOTDATA("PS % recovery",Sheet4!$B$5,"Parish Name",K9545)&gt;99.949%,"OK","No")</f>
        <v>OK</v>
      </c>
      <c r="D9545" t="e">
        <f>VLOOKUP(J9545,'Ref2'!C:E,3,0)</f>
        <v>#N/A</v>
      </c>
      <c r="F9545">
        <v>9</v>
      </c>
      <c r="I9545" t="e">
        <f>VLOOKUP(J9545,Ref!L:M,2,0)</f>
        <v>#N/A</v>
      </c>
      <c r="J9545" t="s">
        <v>1195</v>
      </c>
      <c r="K9545" t="str">
        <f>VLOOKUP($J9545,Ref!$D:$H,2,0)</f>
        <v xml:space="preserve">Hertingfordbury                              </v>
      </c>
      <c r="L9545" t="str">
        <f>VLOOKUP($J9545,Ref!$D:$H,3,0)</f>
        <v>Hertford Team Ministry</v>
      </c>
      <c r="M9545" t="str">
        <f>VLOOKUP($J9545,Ref!$D:$H,4,0)</f>
        <v>Hertford and Ware Deanery</v>
      </c>
      <c r="N9545" t="str">
        <f>VLOOKUP($J9545,Ref!$D:$H,5,0)</f>
        <v>Archdeaconry of Hertford</v>
      </c>
      <c r="S9545">
        <v>2275</v>
      </c>
    </row>
    <row r="9546" spans="1:19" x14ac:dyDescent="0.3">
      <c r="A9546">
        <v>2024</v>
      </c>
      <c r="C9546" t="str">
        <f>IF(GETPIVOTDATA("PS % recovery",Sheet4!$B$5,"Parish Name",K9546)&gt;99.949%,"OK","No")</f>
        <v>No</v>
      </c>
      <c r="D9546" t="e">
        <f>VLOOKUP(J9546,'Ref2'!C:E,3,0)</f>
        <v>#N/A</v>
      </c>
      <c r="F9546">
        <v>9</v>
      </c>
      <c r="I9546" t="e">
        <f>VLOOKUP(J9546,Ref!L:M,2,0)</f>
        <v>#N/A</v>
      </c>
      <c r="J9546" t="s">
        <v>1197</v>
      </c>
      <c r="K9546" t="str">
        <f>VLOOKUP($J9546,Ref!$D:$H,2,0)</f>
        <v xml:space="preserve">High Cross, St John the Evangelist           </v>
      </c>
      <c r="L9546" t="str">
        <f>VLOOKUP($J9546,Ref!$D:$H,3,0)</f>
        <v>High Cross</v>
      </c>
      <c r="M9546" t="str">
        <f>VLOOKUP($J9546,Ref!$D:$H,4,0)</f>
        <v>Hertford and Ware Deanery</v>
      </c>
      <c r="N9546" t="str">
        <f>VLOOKUP($J9546,Ref!$D:$H,5,0)</f>
        <v>Archdeaconry of Hertford</v>
      </c>
      <c r="S9546">
        <v>0</v>
      </c>
    </row>
    <row r="9547" spans="1:19" x14ac:dyDescent="0.3">
      <c r="A9547">
        <v>2024</v>
      </c>
      <c r="C9547" t="str">
        <f>IF(GETPIVOTDATA("PS % recovery",Sheet4!$B$5,"Parish Name",K9547)&gt;99.949%,"OK","No")</f>
        <v>OK</v>
      </c>
      <c r="D9547" t="e">
        <f>VLOOKUP(J9547,'Ref2'!C:E,3,0)</f>
        <v>#N/A</v>
      </c>
      <c r="F9547">
        <v>9</v>
      </c>
      <c r="I9547" t="e">
        <f>VLOOKUP(J9547,Ref!L:M,2,0)</f>
        <v>#N/A</v>
      </c>
      <c r="J9547" t="s">
        <v>1201</v>
      </c>
      <c r="K9547" t="str">
        <f>VLOOKUP($J9547,Ref!$D:$H,2,0)</f>
        <v xml:space="preserve">Hunsdon                                      </v>
      </c>
      <c r="L9547" t="str">
        <f>VLOOKUP($J9547,Ref!$D:$H,3,0)</f>
        <v>Hunsdon with Widford and Wareside</v>
      </c>
      <c r="M9547" t="str">
        <f>VLOOKUP($J9547,Ref!$D:$H,4,0)</f>
        <v>Hertford and Ware Deanery</v>
      </c>
      <c r="N9547" t="str">
        <f>VLOOKUP($J9547,Ref!$D:$H,5,0)</f>
        <v>Archdeaconry of Hertford</v>
      </c>
      <c r="S9547">
        <v>1587</v>
      </c>
    </row>
    <row r="9548" spans="1:19" x14ac:dyDescent="0.3">
      <c r="A9548">
        <v>2024</v>
      </c>
      <c r="C9548" t="str">
        <f>IF(GETPIVOTDATA("PS % recovery",Sheet4!$B$5,"Parish Name",K9548)&gt;99.949%,"OK","No")</f>
        <v>No</v>
      </c>
      <c r="D9548" t="e">
        <f>VLOOKUP(J9548,'Ref2'!C:E,3,0)</f>
        <v>#N/A</v>
      </c>
      <c r="F9548">
        <v>9</v>
      </c>
      <c r="I9548" t="e">
        <f>VLOOKUP(J9548,Ref!L:M,2,0)</f>
        <v>#N/A</v>
      </c>
      <c r="J9548" t="s">
        <v>1207</v>
      </c>
      <c r="K9548" t="str">
        <f>VLOOKUP($J9548,Ref!$D:$H,2,0)</f>
        <v xml:space="preserve">Little Amwell, Holy Trinity                  </v>
      </c>
      <c r="L9548" t="str">
        <f>VLOOKUP($J9548,Ref!$D:$H,3,0)</f>
        <v>Hertford Team Ministry</v>
      </c>
      <c r="M9548" t="str">
        <f>VLOOKUP($J9548,Ref!$D:$H,4,0)</f>
        <v>Hertford and Ware Deanery</v>
      </c>
      <c r="N9548" t="str">
        <f>VLOOKUP($J9548,Ref!$D:$H,5,0)</f>
        <v>Archdeaconry of Hertford</v>
      </c>
      <c r="S9548">
        <v>3135.94</v>
      </c>
    </row>
    <row r="9549" spans="1:19" x14ac:dyDescent="0.3">
      <c r="A9549">
        <v>2024</v>
      </c>
      <c r="C9549" t="str">
        <f>IF(GETPIVOTDATA("PS % recovery",Sheet4!$B$5,"Parish Name",K9549)&gt;99.949%,"OK","No")</f>
        <v>OK</v>
      </c>
      <c r="D9549" t="e">
        <f>VLOOKUP(J9549,'Ref2'!C:E,3,0)</f>
        <v>#N/A</v>
      </c>
      <c r="F9549">
        <v>9</v>
      </c>
      <c r="I9549" t="e">
        <f>VLOOKUP(J9549,Ref!L:M,2,0)</f>
        <v>#N/A</v>
      </c>
      <c r="J9549" t="s">
        <v>1170</v>
      </c>
      <c r="K9549" t="str">
        <f>VLOOKUP($J9549,Ref!$D:$H,2,0)</f>
        <v xml:space="preserve">Little Berkhamsted                           </v>
      </c>
      <c r="L9549" t="str">
        <f>VLOOKUP($J9549,Ref!$D:$H,3,0)</f>
        <v>Little Berkhamsted and Bayford, Essendon and Ponsbourne</v>
      </c>
      <c r="M9549" t="str">
        <f>VLOOKUP($J9549,Ref!$D:$H,4,0)</f>
        <v>Hertford and Ware Deanery</v>
      </c>
      <c r="N9549" t="str">
        <f>VLOOKUP($J9549,Ref!$D:$H,5,0)</f>
        <v>Archdeaconry of Hertford</v>
      </c>
      <c r="S9549">
        <v>0</v>
      </c>
    </row>
    <row r="9550" spans="1:19" x14ac:dyDescent="0.3">
      <c r="A9550">
        <v>2024</v>
      </c>
      <c r="C9550" t="str">
        <f>IF(GETPIVOTDATA("PS % recovery",Sheet4!$B$5,"Parish Name",K9550)&gt;99.949%,"OK","No")</f>
        <v>No</v>
      </c>
      <c r="D9550" t="e">
        <f>VLOOKUP(J9550,'Ref2'!C:E,3,0)</f>
        <v>#N/A</v>
      </c>
      <c r="F9550">
        <v>9</v>
      </c>
      <c r="I9550" t="e">
        <f>VLOOKUP(J9550,Ref!L:M,2,0)</f>
        <v>#N/A</v>
      </c>
      <c r="J9550" t="s">
        <v>1174</v>
      </c>
      <c r="K9550" t="str">
        <f>VLOOKUP($J9550,Ref!$D:$H,2,0)</f>
        <v xml:space="preserve">Ponsbourne, St Mary                          </v>
      </c>
      <c r="L9550" t="str">
        <f>VLOOKUP($J9550,Ref!$D:$H,3,0)</f>
        <v>Little Berkhamsted and Bayford, Essendon and Ponsbourne</v>
      </c>
      <c r="M9550" t="str">
        <f>VLOOKUP($J9550,Ref!$D:$H,4,0)</f>
        <v>Hertford and Ware Deanery</v>
      </c>
      <c r="N9550" t="str">
        <f>VLOOKUP($J9550,Ref!$D:$H,5,0)</f>
        <v>Archdeaconry of Hertford</v>
      </c>
      <c r="S9550">
        <v>500</v>
      </c>
    </row>
    <row r="9551" spans="1:19" x14ac:dyDescent="0.3">
      <c r="A9551">
        <v>2024</v>
      </c>
      <c r="C9551" t="str">
        <f>IF(GETPIVOTDATA("PS % recovery",Sheet4!$B$5,"Parish Name",K9551)&gt;99.949%,"OK","No")</f>
        <v>No</v>
      </c>
      <c r="D9551" t="e">
        <f>VLOOKUP(J9551,'Ref2'!C:E,3,0)</f>
        <v>#N/A</v>
      </c>
      <c r="F9551">
        <v>9</v>
      </c>
      <c r="I9551" t="e">
        <f>VLOOKUP(J9551,Ref!L:M,2,0)</f>
        <v>#N/A</v>
      </c>
      <c r="J9551" t="s">
        <v>1190</v>
      </c>
      <c r="K9551" t="str">
        <f>VLOOKUP($J9551,Ref!$D:$H,2,0)</f>
        <v xml:space="preserve">Stanstead Abbots                             </v>
      </c>
      <c r="L9551" t="str">
        <f>VLOOKUP($J9551,Ref!$D:$H,3,0)</f>
        <v>Great Amwell with St Margarets and Stanstead Abbots</v>
      </c>
      <c r="M9551" t="str">
        <f>VLOOKUP($J9551,Ref!$D:$H,4,0)</f>
        <v>Hertford and Ware Deanery</v>
      </c>
      <c r="N9551" t="str">
        <f>VLOOKUP($J9551,Ref!$D:$H,5,0)</f>
        <v>Archdeaconry of Hertford</v>
      </c>
      <c r="S9551">
        <v>0</v>
      </c>
    </row>
    <row r="9552" spans="1:19" x14ac:dyDescent="0.3">
      <c r="A9552">
        <v>2024</v>
      </c>
      <c r="C9552" t="str">
        <f>IF(GETPIVOTDATA("PS % recovery",Sheet4!$B$5,"Parish Name",K9552)&gt;99.949%,"OK","No")</f>
        <v>OK</v>
      </c>
      <c r="D9552" t="e">
        <f>VLOOKUP(J9552,'Ref2'!C:E,3,0)</f>
        <v>#N/A</v>
      </c>
      <c r="F9552">
        <v>9</v>
      </c>
      <c r="I9552" t="e">
        <f>VLOOKUP(J9552,Ref!L:M,2,0)</f>
        <v>#N/A</v>
      </c>
      <c r="J9552" t="s">
        <v>1182</v>
      </c>
      <c r="K9552" t="str">
        <f>VLOOKUP($J9552,Ref!$D:$H,2,0)</f>
        <v xml:space="preserve">Stapleford                                   </v>
      </c>
      <c r="L9552" t="str">
        <f>VLOOKUP($J9552,Ref!$D:$H,3,0)</f>
        <v>The Beane Valley Benefice</v>
      </c>
      <c r="M9552" t="str">
        <f>VLOOKUP($J9552,Ref!$D:$H,4,0)</f>
        <v>Hertford and Ware Deanery</v>
      </c>
      <c r="N9552" t="str">
        <f>VLOOKUP($J9552,Ref!$D:$H,5,0)</f>
        <v>Archdeaconry of Hertford</v>
      </c>
      <c r="S9552">
        <v>787</v>
      </c>
    </row>
    <row r="9553" spans="1:19" x14ac:dyDescent="0.3">
      <c r="A9553">
        <v>2024</v>
      </c>
      <c r="C9553" t="str">
        <f>IF(GETPIVOTDATA("PS % recovery",Sheet4!$B$5,"Parish Name",K9553)&gt;99.949%,"OK","No")</f>
        <v>No</v>
      </c>
      <c r="D9553" t="e">
        <f>VLOOKUP(J9553,'Ref2'!C:E,3,0)</f>
        <v>#N/A</v>
      </c>
      <c r="F9553">
        <v>9</v>
      </c>
      <c r="I9553" t="e">
        <f>VLOOKUP(J9553,Ref!L:M,2,0)</f>
        <v>#N/A</v>
      </c>
      <c r="J9553" t="s">
        <v>1199</v>
      </c>
      <c r="K9553" t="str">
        <f>VLOOKUP($J9553,Ref!$D:$H,2,0)</f>
        <v xml:space="preserve">Thundridge                                   </v>
      </c>
      <c r="L9553" t="str">
        <f>VLOOKUP($J9553,Ref!$D:$H,3,0)</f>
        <v>Thundridge</v>
      </c>
      <c r="M9553" t="str">
        <f>VLOOKUP($J9553,Ref!$D:$H,4,0)</f>
        <v>Hertford and Ware Deanery</v>
      </c>
      <c r="N9553" t="str">
        <f>VLOOKUP($J9553,Ref!$D:$H,5,0)</f>
        <v>Archdeaconry of Hertford</v>
      </c>
      <c r="S9553">
        <v>0</v>
      </c>
    </row>
    <row r="9554" spans="1:19" x14ac:dyDescent="0.3">
      <c r="A9554">
        <v>2024</v>
      </c>
      <c r="C9554" t="str">
        <f>IF(GETPIVOTDATA("PS % recovery",Sheet4!$B$5,"Parish Name",K9554)&gt;99.949%,"OK","No")</f>
        <v>No</v>
      </c>
      <c r="D9554" t="e">
        <f>VLOOKUP(J9554,'Ref2'!C:E,3,0)</f>
        <v>#N/A</v>
      </c>
      <c r="F9554">
        <v>9</v>
      </c>
      <c r="I9554" t="str">
        <f>VLOOKUP(J9554,Ref!L:M,2,0)</f>
        <v>Yes</v>
      </c>
      <c r="J9554" t="s">
        <v>1209</v>
      </c>
      <c r="K9554" t="str">
        <f>VLOOKUP($J9554,Ref!$D:$H,2,0)</f>
        <v xml:space="preserve">Ware, Christ Church                          </v>
      </c>
      <c r="L9554" t="str">
        <f>VLOOKUP($J9554,Ref!$D:$H,3,0)</f>
        <v>Ware, Christ Church</v>
      </c>
      <c r="M9554" t="str">
        <f>VLOOKUP($J9554,Ref!$D:$H,4,0)</f>
        <v>Hertford and Ware Deanery</v>
      </c>
      <c r="N9554" t="str">
        <f>VLOOKUP($J9554,Ref!$D:$H,5,0)</f>
        <v>Archdeaconry of Hertford</v>
      </c>
      <c r="S9554">
        <v>9973.5</v>
      </c>
    </row>
    <row r="9555" spans="1:19" x14ac:dyDescent="0.3">
      <c r="A9555">
        <v>2024</v>
      </c>
      <c r="C9555" t="str">
        <f>IF(GETPIVOTDATA("PS % recovery",Sheet4!$B$5,"Parish Name",K9555)&gt;99.949%,"OK","No")</f>
        <v>OK</v>
      </c>
      <c r="D9555" t="e">
        <f>VLOOKUP(J9555,'Ref2'!C:E,3,0)</f>
        <v>#N/A</v>
      </c>
      <c r="F9555">
        <v>9</v>
      </c>
      <c r="I9555" t="e">
        <f>VLOOKUP(J9555,Ref!L:M,2,0)</f>
        <v>#N/A</v>
      </c>
      <c r="J9555" t="s">
        <v>1211</v>
      </c>
      <c r="K9555" t="str">
        <f>VLOOKUP($J9555,Ref!$D:$H,2,0)</f>
        <v xml:space="preserve">Ware                                         </v>
      </c>
      <c r="L9555" t="str">
        <f>VLOOKUP($J9555,Ref!$D:$H,3,0)</f>
        <v>Ware</v>
      </c>
      <c r="M9555" t="str">
        <f>VLOOKUP($J9555,Ref!$D:$H,4,0)</f>
        <v>Hertford and Ware Deanery</v>
      </c>
      <c r="N9555" t="str">
        <f>VLOOKUP($J9555,Ref!$D:$H,5,0)</f>
        <v>Archdeaconry of Hertford</v>
      </c>
      <c r="S9555">
        <v>11168.32</v>
      </c>
    </row>
    <row r="9556" spans="1:19" x14ac:dyDescent="0.3">
      <c r="A9556">
        <v>2024</v>
      </c>
      <c r="C9556" t="str">
        <f>IF(GETPIVOTDATA("PS % recovery",Sheet4!$B$5,"Parish Name",K9556)&gt;99.949%,"OK","No")</f>
        <v>OK</v>
      </c>
      <c r="D9556" t="e">
        <f>VLOOKUP(J9556,'Ref2'!C:E,3,0)</f>
        <v>#N/A</v>
      </c>
      <c r="F9556">
        <v>9</v>
      </c>
      <c r="I9556" t="e">
        <f>VLOOKUP(J9556,Ref!L:M,2,0)</f>
        <v>#N/A</v>
      </c>
      <c r="J9556" t="s">
        <v>1203</v>
      </c>
      <c r="K9556" t="str">
        <f>VLOOKUP($J9556,Ref!$D:$H,2,0)</f>
        <v xml:space="preserve">Wareside, Holy Trinity                       </v>
      </c>
      <c r="L9556" t="str">
        <f>VLOOKUP($J9556,Ref!$D:$H,3,0)</f>
        <v>Hunsdon with Widford and Wareside</v>
      </c>
      <c r="M9556" t="str">
        <f>VLOOKUP($J9556,Ref!$D:$H,4,0)</f>
        <v>Hertford and Ware Deanery</v>
      </c>
      <c r="N9556" t="str">
        <f>VLOOKUP($J9556,Ref!$D:$H,5,0)</f>
        <v>Archdeaconry of Hertford</v>
      </c>
      <c r="S9556">
        <v>1297</v>
      </c>
    </row>
    <row r="9557" spans="1:19" x14ac:dyDescent="0.3">
      <c r="A9557">
        <v>2024</v>
      </c>
      <c r="C9557" t="str">
        <f>IF(GETPIVOTDATA("PS % recovery",Sheet4!$B$5,"Parish Name",K9557)&gt;99.949%,"OK","No")</f>
        <v>OK</v>
      </c>
      <c r="D9557" t="e">
        <f>VLOOKUP(J9557,'Ref2'!C:E,3,0)</f>
        <v>#N/A</v>
      </c>
      <c r="F9557">
        <v>9</v>
      </c>
      <c r="I9557" t="e">
        <f>VLOOKUP(J9557,Ref!L:M,2,0)</f>
        <v>#N/A</v>
      </c>
      <c r="J9557" t="s">
        <v>1184</v>
      </c>
      <c r="K9557" t="str">
        <f>VLOOKUP($J9557,Ref!$D:$H,2,0)</f>
        <v xml:space="preserve">Waterford, St Michael and All Angels         </v>
      </c>
      <c r="L9557" t="str">
        <f>VLOOKUP($J9557,Ref!$D:$H,3,0)</f>
        <v>The Beane Valley Benefice</v>
      </c>
      <c r="M9557" t="str">
        <f>VLOOKUP($J9557,Ref!$D:$H,4,0)</f>
        <v>Hertford and Ware Deanery</v>
      </c>
      <c r="N9557" t="str">
        <f>VLOOKUP($J9557,Ref!$D:$H,5,0)</f>
        <v>Archdeaconry of Hertford</v>
      </c>
      <c r="S9557">
        <v>676</v>
      </c>
    </row>
    <row r="9558" spans="1:19" x14ac:dyDescent="0.3">
      <c r="A9558">
        <v>2024</v>
      </c>
      <c r="C9558" t="str">
        <f>IF(GETPIVOTDATA("PS % recovery",Sheet4!$B$5,"Parish Name",K9558)&gt;99.949%,"OK","No")</f>
        <v>OK</v>
      </c>
      <c r="D9558" t="e">
        <f>VLOOKUP(J9558,'Ref2'!C:E,3,0)</f>
        <v>#N/A</v>
      </c>
      <c r="F9558">
        <v>9</v>
      </c>
      <c r="I9558" t="e">
        <f>VLOOKUP(J9558,Ref!L:M,2,0)</f>
        <v>#N/A</v>
      </c>
      <c r="J9558" t="s">
        <v>1186</v>
      </c>
      <c r="K9558" t="str">
        <f>VLOOKUP($J9558,Ref!$D:$H,2,0)</f>
        <v xml:space="preserve">Watton-at-Stone                              </v>
      </c>
      <c r="L9558" t="str">
        <f>VLOOKUP($J9558,Ref!$D:$H,3,0)</f>
        <v>The Beane Valley Benefice</v>
      </c>
      <c r="M9558" t="str">
        <f>VLOOKUP($J9558,Ref!$D:$H,4,0)</f>
        <v>Hertford and Ware Deanery</v>
      </c>
      <c r="N9558" t="str">
        <f>VLOOKUP($J9558,Ref!$D:$H,5,0)</f>
        <v>Archdeaconry of Hertford</v>
      </c>
      <c r="S9558">
        <v>0</v>
      </c>
    </row>
    <row r="9559" spans="1:19" x14ac:dyDescent="0.3">
      <c r="A9559">
        <v>2024</v>
      </c>
      <c r="C9559" t="str">
        <f>IF(GETPIVOTDATA("PS % recovery",Sheet4!$B$5,"Parish Name",K9559)&gt;99.949%,"OK","No")</f>
        <v>OK</v>
      </c>
      <c r="D9559" t="e">
        <f>VLOOKUP(J9559,'Ref2'!C:E,3,0)</f>
        <v>#N/A</v>
      </c>
      <c r="F9559">
        <v>9</v>
      </c>
      <c r="I9559" t="e">
        <f>VLOOKUP(J9559,Ref!L:M,2,0)</f>
        <v>#N/A</v>
      </c>
      <c r="J9559" t="s">
        <v>1205</v>
      </c>
      <c r="K9559" t="str">
        <f>VLOOKUP($J9559,Ref!$D:$H,2,0)</f>
        <v xml:space="preserve">Widford                                      </v>
      </c>
      <c r="L9559" t="str">
        <f>VLOOKUP($J9559,Ref!$D:$H,3,0)</f>
        <v>Hunsdon with Widford and Wareside</v>
      </c>
      <c r="M9559" t="str">
        <f>VLOOKUP($J9559,Ref!$D:$H,4,0)</f>
        <v>Hertford and Ware Deanery</v>
      </c>
      <c r="N9559" t="str">
        <f>VLOOKUP($J9559,Ref!$D:$H,5,0)</f>
        <v>Archdeaconry of Hertford</v>
      </c>
      <c r="S9559">
        <v>1540</v>
      </c>
    </row>
    <row r="9560" spans="1:19" x14ac:dyDescent="0.3">
      <c r="A9560">
        <v>2024</v>
      </c>
      <c r="C9560" t="str">
        <f>IF(GETPIVOTDATA("PS % recovery",Sheet4!$B$5,"Parish Name",K9560)&gt;99.949%,"OK","No")</f>
        <v>OK</v>
      </c>
      <c r="D9560" t="e">
        <f>VLOOKUP(J9560,'Ref2'!C:E,3,0)</f>
        <v>#N/A</v>
      </c>
      <c r="F9560">
        <v>9</v>
      </c>
      <c r="I9560" t="e">
        <f>VLOOKUP(J9560,Ref!L:M,2,0)</f>
        <v>#N/A</v>
      </c>
      <c r="J9560" t="s">
        <v>877</v>
      </c>
      <c r="K9560" t="str">
        <f>VLOOKUP($J9560,Ref!$D:$H,2,0)</f>
        <v xml:space="preserve">Great Wymondley                              </v>
      </c>
      <c r="L9560" t="str">
        <f>VLOOKUP($J9560,Ref!$D:$H,3,0)</f>
        <v>St Ippolyts with Great and Little Wymondley</v>
      </c>
      <c r="M9560" t="str">
        <f>VLOOKUP($J9560,Ref!$D:$H,4,0)</f>
        <v>Hitchin Deanery</v>
      </c>
      <c r="N9560" t="str">
        <f>VLOOKUP($J9560,Ref!$D:$H,5,0)</f>
        <v xml:space="preserve">Archdeaconry of St Albans </v>
      </c>
      <c r="S9560">
        <v>498.33</v>
      </c>
    </row>
    <row r="9561" spans="1:19" x14ac:dyDescent="0.3">
      <c r="A9561">
        <v>2024</v>
      </c>
      <c r="C9561" t="str">
        <f>IF(GETPIVOTDATA("PS % recovery",Sheet4!$B$5,"Parish Name",K9561)&gt;99.949%,"OK","No")</f>
        <v>No</v>
      </c>
      <c r="D9561" t="e">
        <f>VLOOKUP(J9561,'Ref2'!C:E,3,0)</f>
        <v>#N/A</v>
      </c>
      <c r="F9561">
        <v>9</v>
      </c>
      <c r="I9561" t="e">
        <f>VLOOKUP(J9561,Ref!L:M,2,0)</f>
        <v>#N/A</v>
      </c>
      <c r="J9561" t="s">
        <v>881</v>
      </c>
      <c r="K9561" t="str">
        <f>VLOOKUP($J9561,Ref!$D:$H,2,0)</f>
        <v xml:space="preserve">Hitchin                                      </v>
      </c>
      <c r="L9561" t="str">
        <f>VLOOKUP($J9561,Ref!$D:$H,3,0)</f>
        <v>Hitchin &amp; St Paul's Walden (Team Ministry)</v>
      </c>
      <c r="M9561" t="str">
        <f>VLOOKUP($J9561,Ref!$D:$H,4,0)</f>
        <v>Hitchin Deanery</v>
      </c>
      <c r="N9561" t="str">
        <f>VLOOKUP($J9561,Ref!$D:$H,5,0)</f>
        <v xml:space="preserve">Archdeaconry of St Albans </v>
      </c>
      <c r="S9561">
        <v>0</v>
      </c>
    </row>
    <row r="9562" spans="1:19" x14ac:dyDescent="0.3">
      <c r="A9562">
        <v>2024</v>
      </c>
      <c r="C9562" t="str">
        <f>IF(GETPIVOTDATA("PS % recovery",Sheet4!$B$5,"Parish Name",K9562)&gt;99.949%,"OK","No")</f>
        <v>OK</v>
      </c>
      <c r="D9562" t="e">
        <f>VLOOKUP(J9562,'Ref2'!C:E,3,0)</f>
        <v>#N/A</v>
      </c>
      <c r="F9562">
        <v>9</v>
      </c>
      <c r="I9562" t="e">
        <f>VLOOKUP(J9562,Ref!L:M,2,0)</f>
        <v>#N/A</v>
      </c>
      <c r="J9562" t="s">
        <v>885</v>
      </c>
      <c r="K9562" t="str">
        <f>VLOOKUP($J9562,Ref!$D:$H,2,0)</f>
        <v>Holy Saviour Hitchin</v>
      </c>
      <c r="L9562" t="str">
        <f>VLOOKUP($J9562,Ref!$D:$H,3,0)</f>
        <v>Hitchin &amp; St Paul's Walden (Team Ministry)</v>
      </c>
      <c r="M9562" t="str">
        <f>VLOOKUP($J9562,Ref!$D:$H,4,0)</f>
        <v>Hitchin Deanery</v>
      </c>
      <c r="N9562" t="str">
        <f>VLOOKUP($J9562,Ref!$D:$H,5,0)</f>
        <v xml:space="preserve">Archdeaconry of St Albans </v>
      </c>
      <c r="S9562">
        <v>3000</v>
      </c>
    </row>
    <row r="9563" spans="1:19" x14ac:dyDescent="0.3">
      <c r="A9563">
        <v>2024</v>
      </c>
      <c r="C9563" t="str">
        <f>IF(GETPIVOTDATA("PS % recovery",Sheet4!$B$5,"Parish Name",K9563)&gt;99.949%,"OK","No")</f>
        <v>No</v>
      </c>
      <c r="D9563" t="e">
        <f>VLOOKUP(J9563,'Ref2'!C:E,3,0)</f>
        <v>#N/A</v>
      </c>
      <c r="F9563">
        <v>9</v>
      </c>
      <c r="I9563" t="e">
        <f>VLOOKUP(J9563,Ref!L:M,2,0)</f>
        <v>#N/A</v>
      </c>
      <c r="J9563" t="s">
        <v>887</v>
      </c>
      <c r="K9563" t="str">
        <f>VLOOKUP($J9563,Ref!$D:$H,2,0)</f>
        <v>St Faith's Hitchin</v>
      </c>
      <c r="L9563" t="str">
        <f>VLOOKUP($J9563,Ref!$D:$H,3,0)</f>
        <v>Hitchin &amp; St Paul's Walden (Team Ministry)</v>
      </c>
      <c r="M9563" t="str">
        <f>VLOOKUP($J9563,Ref!$D:$H,4,0)</f>
        <v>Hitchin Deanery</v>
      </c>
      <c r="N9563" t="str">
        <f>VLOOKUP($J9563,Ref!$D:$H,5,0)</f>
        <v xml:space="preserve">Archdeaconry of St Albans </v>
      </c>
      <c r="S9563">
        <v>4000</v>
      </c>
    </row>
    <row r="9564" spans="1:19" x14ac:dyDescent="0.3">
      <c r="A9564">
        <v>2024</v>
      </c>
      <c r="C9564" t="str">
        <f>IF(GETPIVOTDATA("PS % recovery",Sheet4!$B$5,"Parish Name",K9564)&gt;99.949%,"OK","No")</f>
        <v>OK</v>
      </c>
      <c r="D9564" t="e">
        <f>VLOOKUP(J9564,'Ref2'!C:E,3,0)</f>
        <v>#N/A</v>
      </c>
      <c r="F9564">
        <v>9</v>
      </c>
      <c r="I9564" t="e">
        <f>VLOOKUP(J9564,Ref!L:M,2,0)</f>
        <v>#N/A</v>
      </c>
      <c r="J9564" t="s">
        <v>889</v>
      </c>
      <c r="K9564" t="str">
        <f>VLOOKUP($J9564,Ref!$D:$H,2,0)</f>
        <v>St Mark's Hitchin</v>
      </c>
      <c r="L9564" t="str">
        <f>VLOOKUP($J9564,Ref!$D:$H,3,0)</f>
        <v>Hitchin &amp; St Paul's Walden (Team Ministry)</v>
      </c>
      <c r="M9564" t="str">
        <f>VLOOKUP($J9564,Ref!$D:$H,4,0)</f>
        <v>Hitchin Deanery</v>
      </c>
      <c r="N9564" t="str">
        <f>VLOOKUP($J9564,Ref!$D:$H,5,0)</f>
        <v xml:space="preserve">Archdeaconry of St Albans </v>
      </c>
      <c r="S9564">
        <v>11878</v>
      </c>
    </row>
    <row r="9565" spans="1:19" x14ac:dyDescent="0.3">
      <c r="A9565">
        <v>2024</v>
      </c>
      <c r="C9565" t="str">
        <f>IF(GETPIVOTDATA("PS % recovery",Sheet4!$B$5,"Parish Name",K9565)&gt;99.949%,"OK","No")</f>
        <v>OK</v>
      </c>
      <c r="D9565" t="e">
        <f>VLOOKUP(J9565,'Ref2'!C:E,3,0)</f>
        <v>#N/A</v>
      </c>
      <c r="F9565">
        <v>9</v>
      </c>
      <c r="I9565" t="e">
        <f>VLOOKUP(J9565,Ref!L:M,2,0)</f>
        <v>#N/A</v>
      </c>
      <c r="J9565" t="s">
        <v>883</v>
      </c>
      <c r="K9565" t="str">
        <f>VLOOKUP($J9565,Ref!$D:$H,2,0)</f>
        <v>St Mary's Hitchin</v>
      </c>
      <c r="L9565" t="str">
        <f>VLOOKUP($J9565,Ref!$D:$H,3,0)</f>
        <v>Hitchin &amp; St Paul's Walden (Team Ministry)</v>
      </c>
      <c r="M9565" t="str">
        <f>VLOOKUP($J9565,Ref!$D:$H,4,0)</f>
        <v>Hitchin Deanery</v>
      </c>
      <c r="N9565" t="str">
        <f>VLOOKUP($J9565,Ref!$D:$H,5,0)</f>
        <v xml:space="preserve">Archdeaconry of St Albans </v>
      </c>
      <c r="S9565">
        <v>5000</v>
      </c>
    </row>
    <row r="9566" spans="1:19" x14ac:dyDescent="0.3">
      <c r="A9566">
        <v>2024</v>
      </c>
      <c r="C9566" t="str">
        <f>IF(GETPIVOTDATA("PS % recovery",Sheet4!$B$5,"Parish Name",K9566)&gt;99.949%,"OK","No")</f>
        <v>No</v>
      </c>
      <c r="D9566" t="e">
        <f>VLOOKUP(J9566,'Ref2'!C:E,3,0)</f>
        <v>#N/A</v>
      </c>
      <c r="F9566">
        <v>9</v>
      </c>
      <c r="I9566" t="str">
        <f>VLOOKUP(J9566,Ref!L:M,2,0)</f>
        <v>Yes</v>
      </c>
      <c r="J9566" t="s">
        <v>891</v>
      </c>
      <c r="K9566" t="str">
        <f>VLOOKUP($J9566,Ref!$D:$H,2,0)</f>
        <v xml:space="preserve">Holwell                                      </v>
      </c>
      <c r="L9566" t="str">
        <f>VLOOKUP($J9566,Ref!$D:$H,3,0)</f>
        <v>Holwell, Ickleford and Pirton</v>
      </c>
      <c r="M9566" t="str">
        <f>VLOOKUP($J9566,Ref!$D:$H,4,0)</f>
        <v>Hitchin Deanery</v>
      </c>
      <c r="N9566" t="str">
        <f>VLOOKUP($J9566,Ref!$D:$H,5,0)</f>
        <v xml:space="preserve">Archdeaconry of St Albans </v>
      </c>
      <c r="S9566">
        <v>0</v>
      </c>
    </row>
    <row r="9567" spans="1:19" x14ac:dyDescent="0.3">
      <c r="A9567">
        <v>2024</v>
      </c>
      <c r="C9567" t="str">
        <f>IF(GETPIVOTDATA("PS % recovery",Sheet4!$B$5,"Parish Name",K9567)&gt;99.949%,"OK","No")</f>
        <v>OK</v>
      </c>
      <c r="D9567" t="e">
        <f>VLOOKUP(J9567,'Ref2'!C:E,3,0)</f>
        <v>#N/A</v>
      </c>
      <c r="F9567">
        <v>9</v>
      </c>
      <c r="I9567" t="e">
        <f>VLOOKUP(J9567,Ref!L:M,2,0)</f>
        <v>#N/A</v>
      </c>
      <c r="J9567" t="s">
        <v>893</v>
      </c>
      <c r="K9567" t="str">
        <f>VLOOKUP($J9567,Ref!$D:$H,2,0)</f>
        <v xml:space="preserve">Ickleford                                    </v>
      </c>
      <c r="L9567" t="str">
        <f>VLOOKUP($J9567,Ref!$D:$H,3,0)</f>
        <v>Holwell, Ickleford and Pirton</v>
      </c>
      <c r="M9567" t="str">
        <f>VLOOKUP($J9567,Ref!$D:$H,4,0)</f>
        <v>Hitchin Deanery</v>
      </c>
      <c r="N9567" t="str">
        <f>VLOOKUP($J9567,Ref!$D:$H,5,0)</f>
        <v xml:space="preserve">Archdeaconry of St Albans </v>
      </c>
      <c r="S9567">
        <v>2619</v>
      </c>
    </row>
    <row r="9568" spans="1:19" x14ac:dyDescent="0.3">
      <c r="A9568">
        <v>2024</v>
      </c>
      <c r="C9568" t="str">
        <f>IF(GETPIVOTDATA("PS % recovery",Sheet4!$B$5,"Parish Name",K9568)&gt;99.949%,"OK","No")</f>
        <v>No</v>
      </c>
      <c r="D9568" t="e">
        <f>VLOOKUP(J9568,'Ref2'!C:E,3,0)</f>
        <v>#N/A</v>
      </c>
      <c r="F9568">
        <v>9</v>
      </c>
      <c r="I9568" t="e">
        <f>VLOOKUP(J9568,Ref!L:M,2,0)</f>
        <v>#N/A</v>
      </c>
      <c r="J9568" t="s">
        <v>818</v>
      </c>
      <c r="K9568" t="str">
        <f>VLOOKUP($J9568,Ref!$D:$H,2,0)</f>
        <v xml:space="preserve">Kings Walden                                 </v>
      </c>
      <c r="L9568" t="str">
        <f>VLOOKUP($J9568,Ref!$D:$H,3,0)</f>
        <v>King's Walden and Offley with Lilley</v>
      </c>
      <c r="M9568" t="str">
        <f>VLOOKUP($J9568,Ref!$D:$H,4,0)</f>
        <v>Hitchin Deanery</v>
      </c>
      <c r="N9568" t="str">
        <f>VLOOKUP($J9568,Ref!$D:$H,5,0)</f>
        <v xml:space="preserve">Archdeaconry of St Albans </v>
      </c>
      <c r="S9568">
        <v>1600</v>
      </c>
    </row>
    <row r="9569" spans="1:19" x14ac:dyDescent="0.3">
      <c r="A9569">
        <v>2024</v>
      </c>
      <c r="C9569" t="str">
        <f>IF(GETPIVOTDATA("PS % recovery",Sheet4!$B$5,"Parish Name",K9569)&gt;99.949%,"OK","No")</f>
        <v>No</v>
      </c>
      <c r="D9569" t="e">
        <f>VLOOKUP(J9569,'Ref2'!C:E,3,0)</f>
        <v>#N/A</v>
      </c>
      <c r="F9569">
        <v>9</v>
      </c>
      <c r="I9569" t="e">
        <f>VLOOKUP(J9569,Ref!L:M,2,0)</f>
        <v>#N/A</v>
      </c>
      <c r="J9569" t="s">
        <v>898</v>
      </c>
      <c r="K9569" t="str">
        <f>VLOOKUP($J9569,Ref!$D:$H,2,0)</f>
        <v xml:space="preserve">Old Letchworth                               </v>
      </c>
      <c r="L9569" t="str">
        <f>VLOOKUP($J9569,Ref!$D:$H,3,0)</f>
        <v>Letchworth, St Paul with Willian and Old Letchworth</v>
      </c>
      <c r="M9569" t="str">
        <f>VLOOKUP($J9569,Ref!$D:$H,4,0)</f>
        <v>Hitchin Deanery</v>
      </c>
      <c r="N9569" t="str">
        <f>VLOOKUP($J9569,Ref!$D:$H,5,0)</f>
        <v xml:space="preserve">Archdeaconry of St Albans </v>
      </c>
      <c r="S9569">
        <v>0</v>
      </c>
    </row>
    <row r="9570" spans="1:19" x14ac:dyDescent="0.3">
      <c r="A9570">
        <v>2024</v>
      </c>
      <c r="C9570" t="str">
        <f>IF(GETPIVOTDATA("PS % recovery",Sheet4!$B$5,"Parish Name",K9570)&gt;99.949%,"OK","No")</f>
        <v>OK</v>
      </c>
      <c r="D9570" t="e">
        <f>VLOOKUP(J9570,'Ref2'!C:E,3,0)</f>
        <v>#N/A</v>
      </c>
      <c r="F9570">
        <v>9</v>
      </c>
      <c r="I9570" t="str">
        <f>VLOOKUP(J9570,Ref!L:M,2,0)</f>
        <v>Yes</v>
      </c>
      <c r="J9570" t="s">
        <v>900</v>
      </c>
      <c r="K9570" t="str">
        <f>VLOOKUP($J9570,Ref!$D:$H,2,0)</f>
        <v xml:space="preserve">Letchworth, St Paul                          </v>
      </c>
      <c r="L9570" t="str">
        <f>VLOOKUP($J9570,Ref!$D:$H,3,0)</f>
        <v>Letchworth, St Paul with Willian and Old Letchworth</v>
      </c>
      <c r="M9570" t="str">
        <f>VLOOKUP($J9570,Ref!$D:$H,4,0)</f>
        <v>Hitchin Deanery</v>
      </c>
      <c r="N9570" t="str">
        <f>VLOOKUP($J9570,Ref!$D:$H,5,0)</f>
        <v xml:space="preserve">Archdeaconry of St Albans </v>
      </c>
      <c r="S9570">
        <v>8082</v>
      </c>
    </row>
    <row r="9571" spans="1:19" x14ac:dyDescent="0.3">
      <c r="A9571">
        <v>2024</v>
      </c>
      <c r="C9571" t="str">
        <f>IF(GETPIVOTDATA("PS % recovery",Sheet4!$B$5,"Parish Name",K9571)&gt;99.949%,"OK","No")</f>
        <v>OK</v>
      </c>
      <c r="D9571" t="e">
        <f>VLOOKUP(J9571,'Ref2'!C:E,3,0)</f>
        <v>#N/A</v>
      </c>
      <c r="F9571">
        <v>9</v>
      </c>
      <c r="I9571" t="e">
        <f>VLOOKUP(J9571,Ref!L:M,2,0)</f>
        <v>#N/A</v>
      </c>
      <c r="J9571" t="s">
        <v>819</v>
      </c>
      <c r="K9571" t="str">
        <f>VLOOKUP($J9571,Ref!$D:$H,2,0)</f>
        <v xml:space="preserve">Lilley                                       </v>
      </c>
      <c r="L9571" t="str">
        <f>VLOOKUP($J9571,Ref!$D:$H,3,0)</f>
        <v>King's Walden and Offley with Lilley</v>
      </c>
      <c r="M9571" t="str">
        <f>VLOOKUP($J9571,Ref!$D:$H,4,0)</f>
        <v>Hitchin Deanery</v>
      </c>
      <c r="N9571" t="str">
        <f>VLOOKUP($J9571,Ref!$D:$H,5,0)</f>
        <v xml:space="preserve">Archdeaconry of St Albans </v>
      </c>
      <c r="S9571">
        <v>750</v>
      </c>
    </row>
    <row r="9572" spans="1:19" x14ac:dyDescent="0.3">
      <c r="A9572">
        <v>2024</v>
      </c>
      <c r="C9572" t="str">
        <f>IF(GETPIVOTDATA("PS % recovery",Sheet4!$B$5,"Parish Name",K9572)&gt;99.949%,"OK","No")</f>
        <v>No</v>
      </c>
      <c r="D9572" t="e">
        <f>VLOOKUP(J9572,'Ref2'!C:E,3,0)</f>
        <v>#N/A</v>
      </c>
      <c r="F9572">
        <v>9</v>
      </c>
      <c r="I9572" t="e">
        <f>VLOOKUP(J9572,Ref!L:M,2,0)</f>
        <v>#N/A</v>
      </c>
      <c r="J9572" t="s">
        <v>879</v>
      </c>
      <c r="K9572" t="str">
        <f>VLOOKUP($J9572,Ref!$D:$H,2,0)</f>
        <v xml:space="preserve">Little Wymondley                             </v>
      </c>
      <c r="L9572" t="str">
        <f>VLOOKUP($J9572,Ref!$D:$H,3,0)</f>
        <v>St Ippolyts with Great and Little Wymondley</v>
      </c>
      <c r="M9572" t="str">
        <f>VLOOKUP($J9572,Ref!$D:$H,4,0)</f>
        <v>Hitchin Deanery</v>
      </c>
      <c r="N9572" t="str">
        <f>VLOOKUP($J9572,Ref!$D:$H,5,0)</f>
        <v xml:space="preserve">Archdeaconry of St Albans </v>
      </c>
      <c r="S9572">
        <v>200</v>
      </c>
    </row>
    <row r="9573" spans="1:19" x14ac:dyDescent="0.3">
      <c r="A9573">
        <v>2024</v>
      </c>
      <c r="C9573" t="str">
        <f>IF(GETPIVOTDATA("PS % recovery",Sheet4!$B$5,"Parish Name",K9573)&gt;99.949%,"OK","No")</f>
        <v>OK</v>
      </c>
      <c r="D9573" t="e">
        <f>VLOOKUP(J9573,'Ref2'!C:E,3,0)</f>
        <v>#N/A</v>
      </c>
      <c r="F9573">
        <v>9</v>
      </c>
      <c r="I9573" t="e">
        <f>VLOOKUP(J9573,Ref!L:M,2,0)</f>
        <v>#N/A</v>
      </c>
      <c r="J9573" t="s">
        <v>821</v>
      </c>
      <c r="K9573" t="str">
        <f>VLOOKUP($J9573,Ref!$D:$H,2,0)</f>
        <v xml:space="preserve">Norton                                       </v>
      </c>
      <c r="L9573" t="str">
        <f>VLOOKUP($J9573,Ref!$D:$H,3,0)</f>
        <v>Norton</v>
      </c>
      <c r="M9573" t="str">
        <f>VLOOKUP($J9573,Ref!$D:$H,4,0)</f>
        <v>Hitchin Deanery</v>
      </c>
      <c r="N9573" t="str">
        <f>VLOOKUP($J9573,Ref!$D:$H,5,0)</f>
        <v xml:space="preserve">Archdeaconry of St Albans </v>
      </c>
      <c r="S9573">
        <v>6414.84</v>
      </c>
    </row>
    <row r="9574" spans="1:19" x14ac:dyDescent="0.3">
      <c r="A9574">
        <v>2024</v>
      </c>
      <c r="C9574" t="str">
        <f>IF(GETPIVOTDATA("PS % recovery",Sheet4!$B$5,"Parish Name",K9574)&gt;99.949%,"OK","No")</f>
        <v>No</v>
      </c>
      <c r="D9574" t="e">
        <f>VLOOKUP(J9574,'Ref2'!C:E,3,0)</f>
        <v>#N/A</v>
      </c>
      <c r="F9574">
        <v>9</v>
      </c>
      <c r="I9574" t="e">
        <f>VLOOKUP(J9574,Ref!L:M,2,0)</f>
        <v>#N/A</v>
      </c>
      <c r="J9574" t="s">
        <v>822</v>
      </c>
      <c r="K9574" t="str">
        <f>VLOOKUP($J9574,Ref!$D:$H,2,0)</f>
        <v xml:space="preserve">Offley                                       </v>
      </c>
      <c r="L9574" t="str">
        <f>VLOOKUP($J9574,Ref!$D:$H,3,0)</f>
        <v>King's Walden and Offley with Lilley</v>
      </c>
      <c r="M9574" t="str">
        <f>VLOOKUP($J9574,Ref!$D:$H,4,0)</f>
        <v>Hitchin Deanery</v>
      </c>
      <c r="N9574" t="str">
        <f>VLOOKUP($J9574,Ref!$D:$H,5,0)</f>
        <v xml:space="preserve">Archdeaconry of St Albans </v>
      </c>
      <c r="S9574">
        <v>0</v>
      </c>
    </row>
    <row r="9575" spans="1:19" x14ac:dyDescent="0.3">
      <c r="A9575">
        <v>2024</v>
      </c>
      <c r="C9575" t="str">
        <f>IF(GETPIVOTDATA("PS % recovery",Sheet4!$B$5,"Parish Name",K9575)&gt;99.949%,"OK","No")</f>
        <v>OK</v>
      </c>
      <c r="D9575" t="e">
        <f>VLOOKUP(J9575,'Ref2'!C:E,3,0)</f>
        <v>#N/A</v>
      </c>
      <c r="F9575">
        <v>9</v>
      </c>
      <c r="I9575" t="e">
        <f>VLOOKUP(J9575,Ref!L:M,2,0)</f>
        <v>#N/A</v>
      </c>
      <c r="J9575" t="s">
        <v>905</v>
      </c>
      <c r="K9575" t="str">
        <f>VLOOKUP($J9575,Ref!$D:$H,2,0)</f>
        <v xml:space="preserve">Pirton                                       </v>
      </c>
      <c r="L9575" t="str">
        <f>VLOOKUP($J9575,Ref!$D:$H,3,0)</f>
        <v>Holwell, Ickleford and Pirton</v>
      </c>
      <c r="M9575" t="str">
        <f>VLOOKUP($J9575,Ref!$D:$H,4,0)</f>
        <v>Hitchin Deanery</v>
      </c>
      <c r="N9575" t="str">
        <f>VLOOKUP($J9575,Ref!$D:$H,5,0)</f>
        <v xml:space="preserve">Archdeaconry of St Albans </v>
      </c>
      <c r="S9575">
        <v>2260</v>
      </c>
    </row>
    <row r="9576" spans="1:19" x14ac:dyDescent="0.3">
      <c r="A9576">
        <v>2024</v>
      </c>
      <c r="C9576" t="str">
        <f>IF(GETPIVOTDATA("PS % recovery",Sheet4!$B$5,"Parish Name",K9576)&gt;99.949%,"OK","No")</f>
        <v>OK</v>
      </c>
      <c r="D9576" t="e">
        <f>VLOOKUP(J9576,'Ref2'!C:E,3,0)</f>
        <v>#N/A</v>
      </c>
      <c r="F9576">
        <v>9</v>
      </c>
      <c r="I9576" t="e">
        <f>VLOOKUP(J9576,Ref!L:M,2,0)</f>
        <v>#N/A</v>
      </c>
      <c r="J9576" t="s">
        <v>907</v>
      </c>
      <c r="K9576" t="str">
        <f>VLOOKUP($J9576,Ref!$D:$H,2,0)</f>
        <v xml:space="preserve">Radwell                                      </v>
      </c>
      <c r="L9576" t="str">
        <f>VLOOKUP($J9576,Ref!$D:$H,3,0)</f>
        <v>Stotfold with Radwell</v>
      </c>
      <c r="M9576" t="str">
        <f>VLOOKUP($J9576,Ref!$D:$H,4,0)</f>
        <v>Hitchin Deanery</v>
      </c>
      <c r="N9576" t="str">
        <f>VLOOKUP($J9576,Ref!$D:$H,5,0)</f>
        <v xml:space="preserve">Archdeaconry of St Albans </v>
      </c>
      <c r="S9576">
        <v>0</v>
      </c>
    </row>
    <row r="9577" spans="1:19" x14ac:dyDescent="0.3">
      <c r="A9577">
        <v>2024</v>
      </c>
      <c r="C9577" t="str">
        <f>IF(GETPIVOTDATA("PS % recovery",Sheet4!$B$5,"Parish Name",K9577)&gt;99.949%,"OK","No")</f>
        <v>OK</v>
      </c>
      <c r="D9577" t="e">
        <f>VLOOKUP(J9577,'Ref2'!C:E,3,0)</f>
        <v>#N/A</v>
      </c>
      <c r="F9577">
        <v>9</v>
      </c>
      <c r="I9577" t="e">
        <f>VLOOKUP(J9577,Ref!L:M,2,0)</f>
        <v>#N/A</v>
      </c>
      <c r="J9577" t="s">
        <v>909</v>
      </c>
      <c r="K9577" t="str">
        <f>VLOOKUP($J9577,Ref!$D:$H,2,0)</f>
        <v xml:space="preserve">St Ippolyts                                  </v>
      </c>
      <c r="L9577" t="str">
        <f>VLOOKUP($J9577,Ref!$D:$H,3,0)</f>
        <v>St Ippolyts with Great and Little Wymondley</v>
      </c>
      <c r="M9577" t="str">
        <f>VLOOKUP($J9577,Ref!$D:$H,4,0)</f>
        <v>Hitchin Deanery</v>
      </c>
      <c r="N9577" t="str">
        <f>VLOOKUP($J9577,Ref!$D:$H,5,0)</f>
        <v xml:space="preserve">Archdeaconry of St Albans </v>
      </c>
      <c r="S9577">
        <v>3542</v>
      </c>
    </row>
    <row r="9578" spans="1:19" x14ac:dyDescent="0.3">
      <c r="A9578">
        <v>2024</v>
      </c>
      <c r="C9578" t="str">
        <f>IF(GETPIVOTDATA("PS % recovery",Sheet4!$B$5,"Parish Name",K9578)&gt;99.949%,"OK","No")</f>
        <v>OK</v>
      </c>
      <c r="D9578" t="e">
        <f>VLOOKUP(J9578,'Ref2'!C:E,3,0)</f>
        <v>#N/A</v>
      </c>
      <c r="F9578">
        <v>9</v>
      </c>
      <c r="I9578" t="e">
        <f>VLOOKUP(J9578,Ref!L:M,2,0)</f>
        <v>#N/A</v>
      </c>
      <c r="J9578" t="s">
        <v>911</v>
      </c>
      <c r="K9578" t="str">
        <f>VLOOKUP($J9578,Ref!$D:$H,2,0)</f>
        <v xml:space="preserve">St Paul's Walden                             </v>
      </c>
      <c r="L9578" t="str">
        <f>VLOOKUP($J9578,Ref!$D:$H,3,0)</f>
        <v>Hitchin &amp; St Paul's Walden (Team Ministry)</v>
      </c>
      <c r="M9578" t="str">
        <f>VLOOKUP($J9578,Ref!$D:$H,4,0)</f>
        <v>Hitchin Deanery</v>
      </c>
      <c r="N9578" t="str">
        <f>VLOOKUP($J9578,Ref!$D:$H,5,0)</f>
        <v xml:space="preserve">Archdeaconry of St Albans </v>
      </c>
      <c r="S9578">
        <v>1781</v>
      </c>
    </row>
    <row r="9579" spans="1:19" x14ac:dyDescent="0.3">
      <c r="A9579">
        <v>2024</v>
      </c>
      <c r="C9579" t="str">
        <f>IF(GETPIVOTDATA("PS % recovery",Sheet4!$B$5,"Parish Name",K9579)&gt;99.949%,"OK","No")</f>
        <v>OK</v>
      </c>
      <c r="D9579" t="e">
        <f>VLOOKUP(J9579,'Ref2'!C:E,3,0)</f>
        <v>#N/A</v>
      </c>
      <c r="F9579">
        <v>9</v>
      </c>
      <c r="I9579" t="e">
        <f>VLOOKUP(J9579,Ref!L:M,2,0)</f>
        <v>#N/A</v>
      </c>
      <c r="J9579" t="s">
        <v>913</v>
      </c>
      <c r="K9579" t="str">
        <f>VLOOKUP($J9579,Ref!$D:$H,2,0)</f>
        <v xml:space="preserve">Stotfold                                     </v>
      </c>
      <c r="L9579" t="str">
        <f>VLOOKUP($J9579,Ref!$D:$H,3,0)</f>
        <v>Stotfold with Radwell</v>
      </c>
      <c r="M9579" t="str">
        <f>VLOOKUP($J9579,Ref!$D:$H,4,0)</f>
        <v>Hitchin Deanery</v>
      </c>
      <c r="N9579" t="str">
        <f>VLOOKUP($J9579,Ref!$D:$H,5,0)</f>
        <v xml:space="preserve">Archdeaconry of St Albans </v>
      </c>
      <c r="S9579">
        <v>4580</v>
      </c>
    </row>
    <row r="9580" spans="1:19" x14ac:dyDescent="0.3">
      <c r="A9580">
        <v>2024</v>
      </c>
      <c r="C9580" t="str">
        <f>IF(GETPIVOTDATA("PS % recovery",Sheet4!$B$5,"Parish Name",K9580)&gt;99.949%,"OK","No")</f>
        <v>OK</v>
      </c>
      <c r="D9580" t="e">
        <f>VLOOKUP(J9580,'Ref2'!C:E,3,0)</f>
        <v>#N/A</v>
      </c>
      <c r="F9580">
        <v>9</v>
      </c>
      <c r="I9580" t="str">
        <f>VLOOKUP(J9580,Ref!L:M,2,0)</f>
        <v>Yes</v>
      </c>
      <c r="J9580" t="s">
        <v>915</v>
      </c>
      <c r="K9580" t="str">
        <f>VLOOKUP($J9580,Ref!$D:$H,2,0)</f>
        <v xml:space="preserve">Wilbury                                      </v>
      </c>
      <c r="L9580" t="str">
        <f>VLOOKUP($J9580,Ref!$D:$H,3,0)</f>
        <v>Wilbury</v>
      </c>
      <c r="M9580" t="str">
        <f>VLOOKUP($J9580,Ref!$D:$H,4,0)</f>
        <v>Hitchin Deanery</v>
      </c>
      <c r="N9580" t="str">
        <f>VLOOKUP($J9580,Ref!$D:$H,5,0)</f>
        <v xml:space="preserve">Archdeaconry of St Albans </v>
      </c>
      <c r="S9580">
        <v>3370</v>
      </c>
    </row>
    <row r="9581" spans="1:19" x14ac:dyDescent="0.3">
      <c r="A9581">
        <v>2024</v>
      </c>
      <c r="C9581" t="str">
        <f>IF(GETPIVOTDATA("PS % recovery",Sheet4!$B$5,"Parish Name",K9581)&gt;99.949%,"OK","No")</f>
        <v>OK</v>
      </c>
      <c r="D9581" t="e">
        <f>VLOOKUP(J9581,'Ref2'!C:E,3,0)</f>
        <v>#N/A</v>
      </c>
      <c r="F9581">
        <v>9</v>
      </c>
      <c r="I9581" t="e">
        <f>VLOOKUP(J9581,Ref!L:M,2,0)</f>
        <v>#N/A</v>
      </c>
      <c r="J9581" t="s">
        <v>902</v>
      </c>
      <c r="K9581" t="str">
        <f>VLOOKUP($J9581,Ref!$D:$H,2,0)</f>
        <v xml:space="preserve">Willian                                      </v>
      </c>
      <c r="L9581" t="str">
        <f>VLOOKUP($J9581,Ref!$D:$H,3,0)</f>
        <v>Letchworth, St Paul with Willian and Old Letchworth</v>
      </c>
      <c r="M9581" t="str">
        <f>VLOOKUP($J9581,Ref!$D:$H,4,0)</f>
        <v>Hitchin Deanery</v>
      </c>
      <c r="N9581" t="str">
        <f>VLOOKUP($J9581,Ref!$D:$H,5,0)</f>
        <v xml:space="preserve">Archdeaconry of St Albans </v>
      </c>
      <c r="S9581">
        <v>1291</v>
      </c>
    </row>
    <row r="9582" spans="1:19" x14ac:dyDescent="0.3">
      <c r="A9582">
        <v>2024</v>
      </c>
      <c r="C9582" t="str">
        <f>IF(GETPIVOTDATA("PS % recovery",Sheet4!$B$5,"Parish Name",K9582)&gt;99.949%,"OK","No")</f>
        <v>OK</v>
      </c>
      <c r="D9582" t="e">
        <f>VLOOKUP(J9582,'Ref2'!C:E,3,0)</f>
        <v>#N/A</v>
      </c>
      <c r="F9582">
        <v>9</v>
      </c>
      <c r="I9582" t="e">
        <f>VLOOKUP(J9582,Ref!L:M,2,0)</f>
        <v>#N/A</v>
      </c>
      <c r="J9582" t="s">
        <v>931</v>
      </c>
      <c r="K9582" t="str">
        <f>VLOOKUP($J9582,Ref!$D:$H,2,0)</f>
        <v xml:space="preserve">Bovingdon                                    </v>
      </c>
      <c r="L9582" t="str">
        <f>VLOOKUP($J9582,Ref!$D:$H,3,0)</f>
        <v>Bovingdon</v>
      </c>
      <c r="M9582" t="str">
        <f>VLOOKUP($J9582,Ref!$D:$H,4,0)</f>
        <v>Rickmansworth Deanery</v>
      </c>
      <c r="N9582" t="str">
        <f>VLOOKUP($J9582,Ref!$D:$H,5,0)</f>
        <v xml:space="preserve">Archdeaconry of St Albans </v>
      </c>
      <c r="S9582">
        <v>4082</v>
      </c>
    </row>
    <row r="9583" spans="1:19" x14ac:dyDescent="0.3">
      <c r="A9583">
        <v>2024</v>
      </c>
      <c r="C9583" t="str">
        <f>IF(GETPIVOTDATA("PS % recovery",Sheet4!$B$5,"Parish Name",K9583)&gt;99.949%,"OK","No")</f>
        <v>OK</v>
      </c>
      <c r="D9583" t="e">
        <f>VLOOKUP(J9583,'Ref2'!C:E,3,0)</f>
        <v>#N/A</v>
      </c>
      <c r="F9583">
        <v>9</v>
      </c>
      <c r="I9583" t="e">
        <f>VLOOKUP(J9583,Ref!L:M,2,0)</f>
        <v>#N/A</v>
      </c>
      <c r="J9583" t="s">
        <v>917</v>
      </c>
      <c r="K9583" t="str">
        <f>VLOOKUP($J9583,Ref!$D:$H,2,0)</f>
        <v xml:space="preserve">Chipperfield                                 </v>
      </c>
      <c r="L9583" t="str">
        <f>VLOOKUP($J9583,Ref!$D:$H,3,0)</f>
        <v>Sarratt and Chipperfield</v>
      </c>
      <c r="M9583" t="str">
        <f>VLOOKUP($J9583,Ref!$D:$H,4,0)</f>
        <v>Rickmansworth Deanery</v>
      </c>
      <c r="N9583" t="str">
        <f>VLOOKUP($J9583,Ref!$D:$H,5,0)</f>
        <v xml:space="preserve">Archdeaconry of St Albans </v>
      </c>
      <c r="S9583">
        <v>4216</v>
      </c>
    </row>
    <row r="9584" spans="1:19" x14ac:dyDescent="0.3">
      <c r="A9584">
        <v>2024</v>
      </c>
      <c r="C9584" t="str">
        <f>IF(GETPIVOTDATA("PS % recovery",Sheet4!$B$5,"Parish Name",K9584)&gt;99.949%,"OK","No")</f>
        <v>OK</v>
      </c>
      <c r="D9584" t="str">
        <f>VLOOKUP(J9584,'Ref2'!C:E,3,0)</f>
        <v>LLF</v>
      </c>
      <c r="F9584">
        <v>9</v>
      </c>
      <c r="I9584" t="str">
        <f>VLOOKUP(J9584,Ref!L:M,2,0)</f>
        <v>Yes</v>
      </c>
      <c r="J9584" t="s">
        <v>919</v>
      </c>
      <c r="K9584" t="str">
        <f>VLOOKUP($J9584,Ref!$D:$H,2,0)</f>
        <v xml:space="preserve">Chorleywood, Christ Church                   </v>
      </c>
      <c r="L9584" t="str">
        <f>VLOOKUP($J9584,Ref!$D:$H,3,0)</f>
        <v>Chorleywood, Christ Church</v>
      </c>
      <c r="M9584" t="str">
        <f>VLOOKUP($J9584,Ref!$D:$H,4,0)</f>
        <v>Rickmansworth Deanery</v>
      </c>
      <c r="N9584" t="str">
        <f>VLOOKUP($J9584,Ref!$D:$H,5,0)</f>
        <v xml:space="preserve">Archdeaconry of St Albans </v>
      </c>
      <c r="S9584">
        <v>18031</v>
      </c>
    </row>
    <row r="9585" spans="1:19" x14ac:dyDescent="0.3">
      <c r="A9585">
        <v>2024</v>
      </c>
      <c r="C9585" t="str">
        <f>IF(GETPIVOTDATA("PS % recovery",Sheet4!$B$5,"Parish Name",K9585)&gt;99.949%,"OK","No")</f>
        <v>OK</v>
      </c>
      <c r="D9585" t="str">
        <f>VLOOKUP(J9585,'Ref2'!C:E,3,0)</f>
        <v>LLF</v>
      </c>
      <c r="F9585">
        <v>9</v>
      </c>
      <c r="I9585" t="str">
        <f>VLOOKUP(J9585,Ref!L:M,2,0)</f>
        <v>Yes</v>
      </c>
      <c r="J9585" t="s">
        <v>921</v>
      </c>
      <c r="K9585" t="str">
        <f>VLOOKUP($J9585,Ref!$D:$H,2,0)</f>
        <v xml:space="preserve">Chorleywood, St Andrew                       </v>
      </c>
      <c r="L9585" t="str">
        <f>VLOOKUP($J9585,Ref!$D:$H,3,0)</f>
        <v>Chorleywood, St Andrew</v>
      </c>
      <c r="M9585" t="str">
        <f>VLOOKUP($J9585,Ref!$D:$H,4,0)</f>
        <v>Rickmansworth Deanery</v>
      </c>
      <c r="N9585" t="str">
        <f>VLOOKUP($J9585,Ref!$D:$H,5,0)</f>
        <v xml:space="preserve">Archdeaconry of St Albans </v>
      </c>
      <c r="S9585">
        <v>11424</v>
      </c>
    </row>
    <row r="9586" spans="1:19" x14ac:dyDescent="0.3">
      <c r="A9586">
        <v>2024</v>
      </c>
      <c r="C9586" t="str">
        <f>IF(GETPIVOTDATA("PS % recovery",Sheet4!$B$5,"Parish Name",K9586)&gt;99.949%,"OK","No")</f>
        <v>No</v>
      </c>
      <c r="D9586" t="e">
        <f>VLOOKUP(J9586,'Ref2'!C:E,3,0)</f>
        <v>#N/A</v>
      </c>
      <c r="F9586">
        <v>9</v>
      </c>
      <c r="I9586" t="e">
        <f>VLOOKUP(J9586,Ref!L:M,2,0)</f>
        <v>#N/A</v>
      </c>
      <c r="J9586" t="s">
        <v>923</v>
      </c>
      <c r="K9586" t="str">
        <f>VLOOKUP($J9586,Ref!$D:$H,2,0)</f>
        <v xml:space="preserve">Croxley Green, All Saints                    </v>
      </c>
      <c r="L9586" t="str">
        <f>VLOOKUP($J9586,Ref!$D:$H,3,0)</f>
        <v>Croxley Green, All Saints</v>
      </c>
      <c r="M9586" t="str">
        <f>VLOOKUP($J9586,Ref!$D:$H,4,0)</f>
        <v>Rickmansworth Deanery</v>
      </c>
      <c r="N9586" t="str">
        <f>VLOOKUP($J9586,Ref!$D:$H,5,0)</f>
        <v xml:space="preserve">Archdeaconry of St Albans </v>
      </c>
      <c r="S9586">
        <v>5383</v>
      </c>
    </row>
    <row r="9587" spans="1:19" x14ac:dyDescent="0.3">
      <c r="A9587">
        <v>2024</v>
      </c>
      <c r="C9587" t="str">
        <f>IF(GETPIVOTDATA("PS % recovery",Sheet4!$B$5,"Parish Name",K9587)&gt;99.949%,"OK","No")</f>
        <v>OK</v>
      </c>
      <c r="D9587" t="e">
        <f>VLOOKUP(J9587,'Ref2'!C:E,3,0)</f>
        <v>#N/A</v>
      </c>
      <c r="F9587">
        <v>9</v>
      </c>
      <c r="I9587" t="e">
        <f>VLOOKUP(J9587,Ref!L:M,2,0)</f>
        <v>#N/A</v>
      </c>
      <c r="J9587" t="s">
        <v>925</v>
      </c>
      <c r="K9587" t="str">
        <f>VLOOKUP($J9587,Ref!$D:$H,2,0)</f>
        <v xml:space="preserve">Croxley Green, St Oswald                     </v>
      </c>
      <c r="L9587" t="str">
        <f>VLOOKUP($J9587,Ref!$D:$H,3,0)</f>
        <v>Croxley Green, St Oswald</v>
      </c>
      <c r="M9587" t="str">
        <f>VLOOKUP($J9587,Ref!$D:$H,4,0)</f>
        <v>Rickmansworth Deanery</v>
      </c>
      <c r="N9587" t="str">
        <f>VLOOKUP($J9587,Ref!$D:$H,5,0)</f>
        <v xml:space="preserve">Archdeaconry of St Albans </v>
      </c>
      <c r="S9587">
        <v>5850</v>
      </c>
    </row>
    <row r="9588" spans="1:19" x14ac:dyDescent="0.3">
      <c r="A9588">
        <v>2024</v>
      </c>
      <c r="C9588" t="str">
        <f>IF(GETPIVOTDATA("PS % recovery",Sheet4!$B$5,"Parish Name",K9588)&gt;99.949%,"OK","No")</f>
        <v>OK</v>
      </c>
      <c r="D9588" t="e">
        <f>VLOOKUP(J9588,'Ref2'!C:E,3,0)</f>
        <v>#N/A</v>
      </c>
      <c r="F9588">
        <v>9</v>
      </c>
      <c r="I9588" t="e">
        <f>VLOOKUP(J9588,Ref!L:M,2,0)</f>
        <v>#N/A</v>
      </c>
      <c r="J9588" t="s">
        <v>927</v>
      </c>
      <c r="K9588" t="str">
        <f>VLOOKUP($J9588,Ref!$D:$H,2,0)</f>
        <v xml:space="preserve">Mill End and Heronsgate with West Hyde       </v>
      </c>
      <c r="L9588" t="str">
        <f>VLOOKUP($J9588,Ref!$D:$H,3,0)</f>
        <v>Mill End and Heronsgate with West Hyde</v>
      </c>
      <c r="M9588" t="str">
        <f>VLOOKUP($J9588,Ref!$D:$H,4,0)</f>
        <v>Rickmansworth Deanery</v>
      </c>
      <c r="N9588" t="str">
        <f>VLOOKUP($J9588,Ref!$D:$H,5,0)</f>
        <v xml:space="preserve">Archdeaconry of St Albans </v>
      </c>
      <c r="S9588">
        <v>5672</v>
      </c>
    </row>
    <row r="9589" spans="1:19" x14ac:dyDescent="0.3">
      <c r="A9589">
        <v>2024</v>
      </c>
      <c r="C9589" t="str">
        <f>IF(GETPIVOTDATA("PS % recovery",Sheet4!$B$5,"Parish Name",K9589)&gt;99.949%,"OK","No")</f>
        <v>OK</v>
      </c>
      <c r="D9589" t="e">
        <f>VLOOKUP(J9589,'Ref2'!C:E,3,0)</f>
        <v>#N/A</v>
      </c>
      <c r="F9589">
        <v>9</v>
      </c>
      <c r="I9589" t="e">
        <f>VLOOKUP(J9589,Ref!L:M,2,0)</f>
        <v>#N/A</v>
      </c>
      <c r="J9589" t="s">
        <v>929</v>
      </c>
      <c r="K9589" t="str">
        <f>VLOOKUP($J9589,Ref!$D:$H,2,0)</f>
        <v xml:space="preserve">Rickmansworth                                </v>
      </c>
      <c r="L9589" t="str">
        <f>VLOOKUP($J9589,Ref!$D:$H,3,0)</f>
        <v>Rickmansworth</v>
      </c>
      <c r="M9589" t="str">
        <f>VLOOKUP($J9589,Ref!$D:$H,4,0)</f>
        <v>Rickmansworth Deanery</v>
      </c>
      <c r="N9589" t="str">
        <f>VLOOKUP($J9589,Ref!$D:$H,5,0)</f>
        <v xml:space="preserve">Archdeaconry of St Albans </v>
      </c>
      <c r="S9589">
        <v>7786</v>
      </c>
    </row>
    <row r="9590" spans="1:19" x14ac:dyDescent="0.3">
      <c r="A9590">
        <v>2024</v>
      </c>
      <c r="C9590" t="str">
        <f>IF(GETPIVOTDATA("PS % recovery",Sheet4!$B$5,"Parish Name",K9590)&gt;99.949%,"OK","No")</f>
        <v>No</v>
      </c>
      <c r="D9590" t="e">
        <f>VLOOKUP(J9590,'Ref2'!C:E,3,0)</f>
        <v>#N/A</v>
      </c>
      <c r="F9590">
        <v>9</v>
      </c>
      <c r="I9590" t="e">
        <f>VLOOKUP(J9590,Ref!L:M,2,0)</f>
        <v>#N/A</v>
      </c>
      <c r="J9590" t="s">
        <v>933</v>
      </c>
      <c r="K9590" t="str">
        <f>VLOOKUP($J9590,Ref!$D:$H,2,0)</f>
        <v xml:space="preserve">Sarratt                                      </v>
      </c>
      <c r="L9590" t="str">
        <f>VLOOKUP($J9590,Ref!$D:$H,3,0)</f>
        <v>Sarratt and Chipperfield</v>
      </c>
      <c r="M9590" t="str">
        <f>VLOOKUP($J9590,Ref!$D:$H,4,0)</f>
        <v>Rickmansworth Deanery</v>
      </c>
      <c r="N9590" t="str">
        <f>VLOOKUP($J9590,Ref!$D:$H,5,0)</f>
        <v xml:space="preserve">Archdeaconry of St Albans </v>
      </c>
      <c r="S9590">
        <v>2300</v>
      </c>
    </row>
    <row r="9591" spans="1:19" x14ac:dyDescent="0.3">
      <c r="A9591">
        <v>2024</v>
      </c>
      <c r="C9591" t="str">
        <f>IF(GETPIVOTDATA("PS % recovery",Sheet4!$B$5,"Parish Name",K9591)&gt;99.949%,"OK","No")</f>
        <v>OK</v>
      </c>
      <c r="D9591" t="e">
        <f>VLOOKUP(J9591,'Ref2'!C:E,3,0)</f>
        <v>#N/A</v>
      </c>
      <c r="F9591">
        <v>9</v>
      </c>
      <c r="I9591" t="e">
        <f>VLOOKUP(J9591,Ref!L:M,2,0)</f>
        <v>#N/A</v>
      </c>
      <c r="J9591" t="s">
        <v>951</v>
      </c>
      <c r="K9591" t="str">
        <f>VLOOKUP($J9591,Ref!$D:$H,2,0)</f>
        <v xml:space="preserve">Aldenham                                     </v>
      </c>
      <c r="L9591" t="str">
        <f>VLOOKUP($J9591,Ref!$D:$H,3,0)</f>
        <v>Aldenham, Radlett and Shenley Team Ministry</v>
      </c>
      <c r="M9591" t="str">
        <f>VLOOKUP($J9591,Ref!$D:$H,4,0)</f>
        <v>St Albans Deanery</v>
      </c>
      <c r="N9591" t="str">
        <f>VLOOKUP($J9591,Ref!$D:$H,5,0)</f>
        <v xml:space="preserve">Archdeaconry of St Albans </v>
      </c>
      <c r="S9591">
        <v>5734</v>
      </c>
    </row>
    <row r="9592" spans="1:19" x14ac:dyDescent="0.3">
      <c r="A9592">
        <v>2024</v>
      </c>
      <c r="C9592" t="str">
        <f>IF(GETPIVOTDATA("PS % recovery",Sheet4!$B$5,"Parish Name",K9592)&gt;99.949%,"OK","No")</f>
        <v>OK</v>
      </c>
      <c r="D9592" t="e">
        <f>VLOOKUP(J9592,'Ref2'!C:E,3,0)</f>
        <v>#N/A</v>
      </c>
      <c r="F9592">
        <v>9</v>
      </c>
      <c r="I9592" t="e">
        <f>VLOOKUP(J9592,Ref!L:M,2,0)</f>
        <v>#N/A</v>
      </c>
      <c r="J9592" t="s">
        <v>953</v>
      </c>
      <c r="K9592" t="str">
        <f>VLOOKUP($J9592,Ref!$D:$H,2,0)</f>
        <v xml:space="preserve">Bricket Wood                                 </v>
      </c>
      <c r="L9592" t="str">
        <f>VLOOKUP($J9592,Ref!$D:$H,3,0)</f>
        <v>Bricket Wood</v>
      </c>
      <c r="M9592" t="str">
        <f>VLOOKUP($J9592,Ref!$D:$H,4,0)</f>
        <v>St Albans Deanery</v>
      </c>
      <c r="N9592" t="str">
        <f>VLOOKUP($J9592,Ref!$D:$H,5,0)</f>
        <v xml:space="preserve">Archdeaconry of St Albans </v>
      </c>
      <c r="S9592">
        <v>4782</v>
      </c>
    </row>
    <row r="9593" spans="1:19" x14ac:dyDescent="0.3">
      <c r="A9593">
        <v>2024</v>
      </c>
      <c r="C9593" t="str">
        <f>IF(GETPIVOTDATA("PS % recovery",Sheet4!$B$5,"Parish Name",K9593)&gt;99.949%,"OK","No")</f>
        <v>No</v>
      </c>
      <c r="D9593" t="e">
        <f>VLOOKUP(J9593,'Ref2'!C:E,3,0)</f>
        <v>#N/A</v>
      </c>
      <c r="F9593">
        <v>9</v>
      </c>
      <c r="I9593" t="e">
        <f>VLOOKUP(J9593,Ref!L:M,2,0)</f>
        <v>#N/A</v>
      </c>
      <c r="J9593" t="s">
        <v>824</v>
      </c>
      <c r="K9593" t="str">
        <f>VLOOKUP($J9593,Ref!$D:$H,2,0)</f>
        <v xml:space="preserve">London Colney, St Peter                      </v>
      </c>
      <c r="L9593" t="str">
        <f>VLOOKUP($J9593,Ref!$D:$H,3,0)</f>
        <v>London Colney, St Peter</v>
      </c>
      <c r="M9593" t="str">
        <f>VLOOKUP($J9593,Ref!$D:$H,4,0)</f>
        <v>St Albans Deanery</v>
      </c>
      <c r="N9593" t="str">
        <f>VLOOKUP($J9593,Ref!$D:$H,5,0)</f>
        <v xml:space="preserve">Archdeaconry of St Albans </v>
      </c>
      <c r="S9593">
        <v>4790.6000000000004</v>
      </c>
    </row>
    <row r="9594" spans="1:19" x14ac:dyDescent="0.3">
      <c r="A9594">
        <v>2024</v>
      </c>
      <c r="C9594" t="str">
        <f>IF(GETPIVOTDATA("PS % recovery",Sheet4!$B$5,"Parish Name",K9594)&gt;99.949%,"OK","No")</f>
        <v>OK</v>
      </c>
      <c r="D9594" t="e">
        <f>VLOOKUP(J9594,'Ref2'!C:E,3,0)</f>
        <v>#N/A</v>
      </c>
      <c r="F9594">
        <v>9</v>
      </c>
      <c r="I9594" t="e">
        <f>VLOOKUP(J9594,Ref!L:M,2,0)</f>
        <v>#N/A</v>
      </c>
      <c r="J9594" t="s">
        <v>955</v>
      </c>
      <c r="K9594" t="str">
        <f>VLOOKUP($J9594,Ref!$D:$H,2,0)</f>
        <v xml:space="preserve">Colney Heath, St Mark                        </v>
      </c>
      <c r="L9594" t="str">
        <f>VLOOKUP($J9594,Ref!$D:$H,3,0)</f>
        <v>Colney Heath, St Mark</v>
      </c>
      <c r="M9594" t="str">
        <f>VLOOKUP($J9594,Ref!$D:$H,4,0)</f>
        <v>St Albans Deanery</v>
      </c>
      <c r="N9594" t="str">
        <f>VLOOKUP($J9594,Ref!$D:$H,5,0)</f>
        <v xml:space="preserve">Archdeaconry of St Albans </v>
      </c>
      <c r="S9594">
        <v>6000</v>
      </c>
    </row>
    <row r="9595" spans="1:19" x14ac:dyDescent="0.3">
      <c r="A9595">
        <v>2024</v>
      </c>
      <c r="C9595" t="str">
        <f>IF(GETPIVOTDATA("PS % recovery",Sheet4!$B$5,"Parish Name",K9595)&gt;99.949%,"OK","No")</f>
        <v>OK</v>
      </c>
      <c r="D9595" t="e">
        <f>VLOOKUP(J9595,'Ref2'!C:E,3,0)</f>
        <v>#N/A</v>
      </c>
      <c r="F9595">
        <v>9</v>
      </c>
      <c r="I9595" t="e">
        <f>VLOOKUP(J9595,Ref!L:M,2,0)</f>
        <v>#N/A</v>
      </c>
      <c r="J9595" t="s">
        <v>958</v>
      </c>
      <c r="K9595" t="str">
        <f>VLOOKUP($J9595,Ref!$D:$H,2,0)</f>
        <v xml:space="preserve">Frogmore, Holy Trinity                       </v>
      </c>
      <c r="L9595" t="str">
        <f>VLOOKUP($J9595,Ref!$D:$H,3,0)</f>
        <v>Frogmore, Holy Trinity</v>
      </c>
      <c r="M9595" t="str">
        <f>VLOOKUP($J9595,Ref!$D:$H,4,0)</f>
        <v>St Albans Deanery</v>
      </c>
      <c r="N9595" t="str">
        <f>VLOOKUP($J9595,Ref!$D:$H,5,0)</f>
        <v xml:space="preserve">Archdeaconry of St Albans </v>
      </c>
      <c r="S9595">
        <v>4578</v>
      </c>
    </row>
    <row r="9596" spans="1:19" x14ac:dyDescent="0.3">
      <c r="A9596">
        <v>2024</v>
      </c>
      <c r="C9596" t="str">
        <f>IF(GETPIVOTDATA("PS % recovery",Sheet4!$B$5,"Parish Name",K9596)&gt;99.949%,"OK","No")</f>
        <v>OK</v>
      </c>
      <c r="D9596" t="e">
        <f>VLOOKUP(J9596,'Ref2'!C:E,3,0)</f>
        <v>#N/A</v>
      </c>
      <c r="F9596">
        <v>9</v>
      </c>
      <c r="I9596" t="e">
        <f>VLOOKUP(J9596,Ref!L:M,2,0)</f>
        <v>#N/A</v>
      </c>
      <c r="J9596" t="s">
        <v>960</v>
      </c>
      <c r="K9596" t="str">
        <f>VLOOKUP($J9596,Ref!$D:$H,2,0)</f>
        <v xml:space="preserve">Radlett                                      </v>
      </c>
      <c r="L9596" t="str">
        <f>VLOOKUP($J9596,Ref!$D:$H,3,0)</f>
        <v>Aldenham, Radlett and Shenley Team Ministry</v>
      </c>
      <c r="M9596" t="str">
        <f>VLOOKUP($J9596,Ref!$D:$H,4,0)</f>
        <v>St Albans Deanery</v>
      </c>
      <c r="N9596" t="str">
        <f>VLOOKUP($J9596,Ref!$D:$H,5,0)</f>
        <v xml:space="preserve">Archdeaconry of St Albans </v>
      </c>
      <c r="S9596">
        <v>0</v>
      </c>
    </row>
    <row r="9597" spans="1:19" x14ac:dyDescent="0.3">
      <c r="A9597">
        <v>2024</v>
      </c>
      <c r="C9597" t="str">
        <f>IF(GETPIVOTDATA("PS % recovery",Sheet4!$B$5,"Parish Name",K9597)&gt;99.949%,"OK","No")</f>
        <v>OK</v>
      </c>
      <c r="D9597" t="e">
        <f>VLOOKUP(J9597,'Ref2'!C:E,3,0)</f>
        <v>#N/A</v>
      </c>
      <c r="F9597">
        <v>9</v>
      </c>
      <c r="I9597" t="e">
        <f>VLOOKUP(J9597,Ref!L:M,2,0)</f>
        <v>#N/A</v>
      </c>
      <c r="J9597" t="s">
        <v>935</v>
      </c>
      <c r="K9597" t="str">
        <f>VLOOKUP($J9597,Ref!$D:$H,2,0)</f>
        <v xml:space="preserve">St Albans, Christ Church                     </v>
      </c>
      <c r="L9597" t="str">
        <f>VLOOKUP($J9597,Ref!$D:$H,3,0)</f>
        <v>St Albans, Christ Church</v>
      </c>
      <c r="M9597" t="str">
        <f>VLOOKUP($J9597,Ref!$D:$H,4,0)</f>
        <v>St Albans Deanery</v>
      </c>
      <c r="N9597" t="str">
        <f>VLOOKUP($J9597,Ref!$D:$H,5,0)</f>
        <v xml:space="preserve">Archdeaconry of St Albans </v>
      </c>
      <c r="S9597">
        <v>19152</v>
      </c>
    </row>
    <row r="9598" spans="1:19" x14ac:dyDescent="0.3">
      <c r="A9598">
        <v>2024</v>
      </c>
      <c r="C9598" t="str">
        <f>IF(GETPIVOTDATA("PS % recovery",Sheet4!$B$5,"Parish Name",K9598)&gt;99.949%,"OK","No")</f>
        <v>OK</v>
      </c>
      <c r="D9598" t="e">
        <f>VLOOKUP(J9598,'Ref2'!C:E,3,0)</f>
        <v>#N/A</v>
      </c>
      <c r="F9598">
        <v>9</v>
      </c>
      <c r="I9598" t="e">
        <f>VLOOKUP(J9598,Ref!L:M,2,0)</f>
        <v>#N/A</v>
      </c>
      <c r="J9598" t="s">
        <v>939</v>
      </c>
      <c r="K9598" t="str">
        <f>VLOOKUP($J9598,Ref!$D:$H,2,0)</f>
        <v xml:space="preserve">St Albans, St Mary Marshalswick              </v>
      </c>
      <c r="L9598" t="str">
        <f>VLOOKUP($J9598,Ref!$D:$H,3,0)</f>
        <v>St Albans, St Mary Marshalswick</v>
      </c>
      <c r="M9598" t="str">
        <f>VLOOKUP($J9598,Ref!$D:$H,4,0)</f>
        <v>St Albans Deanery</v>
      </c>
      <c r="N9598" t="str">
        <f>VLOOKUP($J9598,Ref!$D:$H,5,0)</f>
        <v xml:space="preserve">Archdeaconry of St Albans </v>
      </c>
      <c r="S9598">
        <v>5338</v>
      </c>
    </row>
    <row r="9599" spans="1:19" x14ac:dyDescent="0.3">
      <c r="A9599">
        <v>2024</v>
      </c>
      <c r="C9599" t="str">
        <f>IF(GETPIVOTDATA("PS % recovery",Sheet4!$B$5,"Parish Name",K9599)&gt;99.949%,"OK","No")</f>
        <v>OK</v>
      </c>
      <c r="D9599" t="e">
        <f>VLOOKUP(J9599,'Ref2'!C:E,3,0)</f>
        <v>#N/A</v>
      </c>
      <c r="F9599">
        <v>9</v>
      </c>
      <c r="I9599" t="e">
        <f>VLOOKUP(J9599,Ref!L:M,2,0)</f>
        <v>#N/A</v>
      </c>
      <c r="J9599" t="s">
        <v>941</v>
      </c>
      <c r="K9599" t="str">
        <f>VLOOKUP($J9599,Ref!$D:$H,2,0)</f>
        <v xml:space="preserve">St Albans, St Michael                        </v>
      </c>
      <c r="L9599" t="str">
        <f>VLOOKUP($J9599,Ref!$D:$H,3,0)</f>
        <v>St Albans, St Michael</v>
      </c>
      <c r="M9599" t="str">
        <f>VLOOKUP($J9599,Ref!$D:$H,4,0)</f>
        <v>St Albans Deanery</v>
      </c>
      <c r="N9599" t="str">
        <f>VLOOKUP($J9599,Ref!$D:$H,5,0)</f>
        <v xml:space="preserve">Archdeaconry of St Albans </v>
      </c>
      <c r="S9599">
        <v>7964</v>
      </c>
    </row>
    <row r="9600" spans="1:19" x14ac:dyDescent="0.3">
      <c r="A9600">
        <v>2024</v>
      </c>
      <c r="C9600" t="str">
        <f>IF(GETPIVOTDATA("PS % recovery",Sheet4!$B$5,"Parish Name",K9600)&gt;99.949%,"OK","No")</f>
        <v>OK</v>
      </c>
      <c r="D9600" t="e">
        <f>VLOOKUP(J9600,'Ref2'!C:E,3,0)</f>
        <v>#N/A</v>
      </c>
      <c r="F9600">
        <v>9</v>
      </c>
      <c r="I9600" t="str">
        <f>VLOOKUP(J9600,Ref!L:M,2,0)</f>
        <v>Yes</v>
      </c>
      <c r="J9600" t="s">
        <v>943</v>
      </c>
      <c r="K9600" t="str">
        <f>VLOOKUP($J9600,Ref!$D:$H,2,0)</f>
        <v xml:space="preserve">St Albans, St Paul                           </v>
      </c>
      <c r="L9600" t="str">
        <f>VLOOKUP($J9600,Ref!$D:$H,3,0)</f>
        <v>St Albans, St Paul</v>
      </c>
      <c r="M9600" t="str">
        <f>VLOOKUP($J9600,Ref!$D:$H,4,0)</f>
        <v>St Albans Deanery</v>
      </c>
      <c r="N9600" t="str">
        <f>VLOOKUP($J9600,Ref!$D:$H,5,0)</f>
        <v xml:space="preserve">Archdeaconry of St Albans </v>
      </c>
      <c r="S9600">
        <v>10000</v>
      </c>
    </row>
    <row r="9601" spans="1:19" x14ac:dyDescent="0.3">
      <c r="A9601">
        <v>2024</v>
      </c>
      <c r="C9601" t="str">
        <f>IF(GETPIVOTDATA("PS % recovery",Sheet4!$B$5,"Parish Name",K9601)&gt;99.949%,"OK","No")</f>
        <v>OK</v>
      </c>
      <c r="D9601" t="e">
        <f>VLOOKUP(J9601,'Ref2'!C:E,3,0)</f>
        <v>#N/A</v>
      </c>
      <c r="F9601">
        <v>9</v>
      </c>
      <c r="I9601" t="e">
        <f>VLOOKUP(J9601,Ref!L:M,2,0)</f>
        <v>#N/A</v>
      </c>
      <c r="J9601" t="s">
        <v>937</v>
      </c>
      <c r="K9601" t="str">
        <f>VLOOKUP($J9601,Ref!$D:$H,2,0)</f>
        <v xml:space="preserve">St Albans, St Luke                           </v>
      </c>
      <c r="L9601" t="str">
        <f>VLOOKUP($J9601,Ref!$D:$H,3,0)</f>
        <v>St Albans, St Luke</v>
      </c>
      <c r="M9601" t="str">
        <f>VLOOKUP($J9601,Ref!$D:$H,4,0)</f>
        <v>St Albans Deanery</v>
      </c>
      <c r="N9601" t="str">
        <f>VLOOKUP($J9601,Ref!$D:$H,5,0)</f>
        <v xml:space="preserve">Archdeaconry of St Albans </v>
      </c>
      <c r="S9601">
        <v>5917</v>
      </c>
    </row>
    <row r="9602" spans="1:19" x14ac:dyDescent="0.3">
      <c r="A9602">
        <v>2024</v>
      </c>
      <c r="C9602" t="str">
        <f>IF(GETPIVOTDATA("PS % recovery",Sheet4!$B$5,"Parish Name",K9602)&gt;99.949%,"OK","No")</f>
        <v>No</v>
      </c>
      <c r="D9602" t="e">
        <f>VLOOKUP(J9602,'Ref2'!C:E,3,0)</f>
        <v>#N/A</v>
      </c>
      <c r="F9602">
        <v>9</v>
      </c>
      <c r="I9602" t="e">
        <f>VLOOKUP(J9602,Ref!L:M,2,0)</f>
        <v>#N/A</v>
      </c>
      <c r="J9602" t="s">
        <v>945</v>
      </c>
      <c r="K9602" t="str">
        <f>VLOOKUP($J9602,Ref!$D:$H,2,0)</f>
        <v xml:space="preserve">St Albans, St Peter                          </v>
      </c>
      <c r="L9602" t="str">
        <f>VLOOKUP($J9602,Ref!$D:$H,3,0)</f>
        <v>St Albans, St Peter</v>
      </c>
      <c r="M9602" t="str">
        <f>VLOOKUP($J9602,Ref!$D:$H,4,0)</f>
        <v>St Albans Deanery</v>
      </c>
      <c r="N9602" t="str">
        <f>VLOOKUP($J9602,Ref!$D:$H,5,0)</f>
        <v xml:space="preserve">Archdeaconry of St Albans </v>
      </c>
      <c r="S9602">
        <v>8542.25</v>
      </c>
    </row>
    <row r="9603" spans="1:19" x14ac:dyDescent="0.3">
      <c r="A9603">
        <v>2024</v>
      </c>
      <c r="C9603" t="str">
        <f>IF(GETPIVOTDATA("PS % recovery",Sheet4!$B$5,"Parish Name",K9603)&gt;99.949%,"OK","No")</f>
        <v>OK</v>
      </c>
      <c r="D9603" t="e">
        <f>VLOOKUP(J9603,'Ref2'!C:E,3,0)</f>
        <v>#N/A</v>
      </c>
      <c r="F9603">
        <v>9</v>
      </c>
      <c r="I9603" t="e">
        <f>VLOOKUP(J9603,Ref!L:M,2,0)</f>
        <v>#N/A</v>
      </c>
      <c r="J9603" t="s">
        <v>947</v>
      </c>
      <c r="K9603" t="str">
        <f>VLOOKUP($J9603,Ref!$D:$H,2,0)</f>
        <v xml:space="preserve">St Albans, St Saviour                        </v>
      </c>
      <c r="L9603" t="str">
        <f>VLOOKUP($J9603,Ref!$D:$H,3,0)</f>
        <v>St Albans, St Saviour</v>
      </c>
      <c r="M9603" t="str">
        <f>VLOOKUP($J9603,Ref!$D:$H,4,0)</f>
        <v>St Albans Deanery</v>
      </c>
      <c r="N9603" t="str">
        <f>VLOOKUP($J9603,Ref!$D:$H,5,0)</f>
        <v xml:space="preserve">Archdeaconry of St Albans </v>
      </c>
      <c r="S9603">
        <v>5950</v>
      </c>
    </row>
    <row r="9604" spans="1:19" x14ac:dyDescent="0.3">
      <c r="A9604">
        <v>2024</v>
      </c>
      <c r="C9604" t="str">
        <f>IF(GETPIVOTDATA("PS % recovery",Sheet4!$B$5,"Parish Name",K9604)&gt;99.949%,"OK","No")</f>
        <v>OK</v>
      </c>
      <c r="D9604" t="e">
        <f>VLOOKUP(J9604,'Ref2'!C:E,3,0)</f>
        <v>#N/A</v>
      </c>
      <c r="F9604">
        <v>9</v>
      </c>
      <c r="I9604" t="e">
        <f>VLOOKUP(J9604,Ref!L:M,2,0)</f>
        <v>#N/A</v>
      </c>
      <c r="J9604" t="s">
        <v>949</v>
      </c>
      <c r="K9604" t="str">
        <f>VLOOKUP($J9604,Ref!$D:$H,2,0)</f>
        <v xml:space="preserve">St Albans, St Stephen                        </v>
      </c>
      <c r="L9604" t="str">
        <f>VLOOKUP($J9604,Ref!$D:$H,3,0)</f>
        <v>St Albans, St Stephen</v>
      </c>
      <c r="M9604" t="str">
        <f>VLOOKUP($J9604,Ref!$D:$H,4,0)</f>
        <v>St Albans Deanery</v>
      </c>
      <c r="N9604" t="str">
        <f>VLOOKUP($J9604,Ref!$D:$H,5,0)</f>
        <v xml:space="preserve">Archdeaconry of St Albans </v>
      </c>
      <c r="S9604">
        <v>6963</v>
      </c>
    </row>
    <row r="9605" spans="1:19" x14ac:dyDescent="0.3">
      <c r="A9605">
        <v>2024</v>
      </c>
      <c r="C9605" t="str">
        <f>IF(GETPIVOTDATA("PS % recovery",Sheet4!$B$5,"Parish Name",K9605)&gt;99.949%,"OK","No")</f>
        <v>No</v>
      </c>
      <c r="D9605" t="e">
        <f>VLOOKUP(J9605,'Ref2'!C:E,3,0)</f>
        <v>#N/A</v>
      </c>
      <c r="F9605">
        <v>9</v>
      </c>
      <c r="I9605" t="e">
        <f>VLOOKUP(J9605,Ref!L:M,2,0)</f>
        <v>#N/A</v>
      </c>
      <c r="J9605" t="s">
        <v>962</v>
      </c>
      <c r="K9605" t="str">
        <f>VLOOKUP($J9605,Ref!$D:$H,2,0)</f>
        <v xml:space="preserve">Shenley                                      </v>
      </c>
      <c r="L9605" t="str">
        <f>VLOOKUP($J9605,Ref!$D:$H,3,0)</f>
        <v>Aldenham, Radlett and Shenley Team Ministry</v>
      </c>
      <c r="M9605" t="str">
        <f>VLOOKUP($J9605,Ref!$D:$H,4,0)</f>
        <v>St Albans Deanery</v>
      </c>
      <c r="N9605" t="str">
        <f>VLOOKUP($J9605,Ref!$D:$H,5,0)</f>
        <v xml:space="preserve">Archdeaconry of St Albans </v>
      </c>
      <c r="S9605">
        <v>0</v>
      </c>
    </row>
    <row r="9606" spans="1:19" x14ac:dyDescent="0.3">
      <c r="A9606">
        <v>2024</v>
      </c>
      <c r="C9606" t="str">
        <f>IF(GETPIVOTDATA("PS % recovery",Sheet4!$B$5,"Parish Name",K9606)&gt;99.949%,"OK","No")</f>
        <v>No</v>
      </c>
      <c r="D9606" t="e">
        <f>VLOOKUP(J9606,'Ref2'!C:E,3,0)</f>
        <v>#N/A</v>
      </c>
      <c r="F9606">
        <v>9</v>
      </c>
      <c r="I9606" t="e">
        <f>VLOOKUP(J9606,Ref!L:M,2,0)</f>
        <v>#N/A</v>
      </c>
      <c r="J9606" t="s">
        <v>1215</v>
      </c>
      <c r="K9606" t="str">
        <f>VLOOKUP($J9606,Ref!$D:$H,2,0)</f>
        <v xml:space="preserve">Knebworth                                    </v>
      </c>
      <c r="L9606" t="str">
        <f>VLOOKUP($J9606,Ref!$D:$H,3,0)</f>
        <v>Knebworth</v>
      </c>
      <c r="M9606" t="str">
        <f>VLOOKUP($J9606,Ref!$D:$H,4,0)</f>
        <v>Stevenage Deanery</v>
      </c>
      <c r="N9606" t="str">
        <f>VLOOKUP($J9606,Ref!$D:$H,5,0)</f>
        <v>Archdeaconry of Hertford</v>
      </c>
      <c r="S9606">
        <v>1000</v>
      </c>
    </row>
    <row r="9607" spans="1:19" x14ac:dyDescent="0.3">
      <c r="A9607">
        <v>2024</v>
      </c>
      <c r="C9607" t="str">
        <f>IF(GETPIVOTDATA("PS % recovery",Sheet4!$B$5,"Parish Name",K9607)&gt;99.949%,"OK","No")</f>
        <v>No</v>
      </c>
      <c r="D9607" t="e">
        <f>VLOOKUP(J9607,'Ref2'!C:E,3,0)</f>
        <v>#N/A</v>
      </c>
      <c r="F9607">
        <v>9</v>
      </c>
      <c r="I9607" t="e">
        <f>VLOOKUP(J9607,Ref!L:M,2,0)</f>
        <v>#N/A</v>
      </c>
      <c r="J9607" t="s">
        <v>1217</v>
      </c>
      <c r="K9607" t="str">
        <f>VLOOKUP($J9607,Ref!$D:$H,2,0)</f>
        <v xml:space="preserve">Oak Church Stevenage                         </v>
      </c>
      <c r="L9607" t="str">
        <f>VLOOKUP($J9607,Ref!$D:$H,3,0)</f>
        <v>Oak Church (extra parochial) (Bishop's Mission Order)</v>
      </c>
      <c r="M9607" t="str">
        <f>VLOOKUP($J9607,Ref!$D:$H,4,0)</f>
        <v>Stevenage Deanery</v>
      </c>
      <c r="N9607" t="str">
        <f>VLOOKUP($J9607,Ref!$D:$H,5,0)</f>
        <v>Archdeaconry of Hertford</v>
      </c>
      <c r="S9607">
        <v>0</v>
      </c>
    </row>
    <row r="9608" spans="1:19" x14ac:dyDescent="0.3">
      <c r="A9608">
        <v>2024</v>
      </c>
      <c r="C9608" t="str">
        <f>IF(GETPIVOTDATA("PS % recovery",Sheet4!$B$5,"Parish Name",K9608)&gt;99.949%,"OK","No")</f>
        <v>OK</v>
      </c>
      <c r="D9608" t="e">
        <f>VLOOKUP(J9608,'Ref2'!C:E,3,0)</f>
        <v>#N/A</v>
      </c>
      <c r="F9608">
        <v>9</v>
      </c>
      <c r="I9608" t="e">
        <f>VLOOKUP(J9608,Ref!L:M,2,0)</f>
        <v>#N/A</v>
      </c>
      <c r="J9608" t="s">
        <v>1221</v>
      </c>
      <c r="K9608" t="str">
        <f>VLOOKUP($J9608,Ref!$D:$H,2,0)</f>
        <v xml:space="preserve">Stevenage, Holy Trinity                      </v>
      </c>
      <c r="L9608" t="str">
        <f>VLOOKUP($J9608,Ref!$D:$H,3,0)</f>
        <v>Stevenage, Holy Trinity</v>
      </c>
      <c r="M9608" t="str">
        <f>VLOOKUP($J9608,Ref!$D:$H,4,0)</f>
        <v>Stevenage Deanery</v>
      </c>
      <c r="N9608" t="str">
        <f>VLOOKUP($J9608,Ref!$D:$H,5,0)</f>
        <v>Archdeaconry of Hertford</v>
      </c>
      <c r="S9608">
        <v>3910</v>
      </c>
    </row>
    <row r="9609" spans="1:19" x14ac:dyDescent="0.3">
      <c r="A9609">
        <v>2024</v>
      </c>
      <c r="C9609" t="str">
        <f>IF(GETPIVOTDATA("PS % recovery",Sheet4!$B$5,"Parish Name",K9609)&gt;99.949%,"OK","No")</f>
        <v>OK</v>
      </c>
      <c r="D9609" t="e">
        <f>VLOOKUP(J9609,'Ref2'!C:E,3,0)</f>
        <v>#N/A</v>
      </c>
      <c r="F9609">
        <v>9</v>
      </c>
      <c r="I9609" t="e">
        <f>VLOOKUP(J9609,Ref!L:M,2,0)</f>
        <v>#N/A</v>
      </c>
      <c r="J9609" t="s">
        <v>1219</v>
      </c>
      <c r="K9609" t="str">
        <f>VLOOKUP($J9609,Ref!$D:$H,2,0)</f>
        <v xml:space="preserve">Stevenage, All Saints, Pin Green             </v>
      </c>
      <c r="L9609" t="str">
        <f>VLOOKUP($J9609,Ref!$D:$H,3,0)</f>
        <v>Stevenage, All Saints, Pin Green</v>
      </c>
      <c r="M9609" t="str">
        <f>VLOOKUP($J9609,Ref!$D:$H,4,0)</f>
        <v>Stevenage Deanery</v>
      </c>
      <c r="N9609" t="str">
        <f>VLOOKUP($J9609,Ref!$D:$H,5,0)</f>
        <v>Archdeaconry of Hertford</v>
      </c>
      <c r="S9609">
        <v>3883.08</v>
      </c>
    </row>
    <row r="9610" spans="1:19" x14ac:dyDescent="0.3">
      <c r="A9610">
        <v>2024</v>
      </c>
      <c r="C9610" t="str">
        <f>IF(GETPIVOTDATA("PS % recovery",Sheet4!$B$5,"Parish Name",K9610)&gt;99.949%,"OK","No")</f>
        <v>No</v>
      </c>
      <c r="D9610" t="e">
        <f>VLOOKUP(J9610,'Ref2'!C:E,3,0)</f>
        <v>#N/A</v>
      </c>
      <c r="F9610">
        <v>9</v>
      </c>
      <c r="I9610" t="e">
        <f>VLOOKUP(J9610,Ref!L:M,2,0)</f>
        <v>#N/A</v>
      </c>
      <c r="J9610" t="s">
        <v>1223</v>
      </c>
      <c r="K9610" t="str">
        <f>VLOOKUP($J9610,Ref!$D:$H,2,0)</f>
        <v xml:space="preserve">Stevenage, St Andrew and St George           </v>
      </c>
      <c r="L9610" t="str">
        <f>VLOOKUP($J9610,Ref!$D:$H,3,0)</f>
        <v>Stevenage, St Andrew and St George</v>
      </c>
      <c r="M9610" t="str">
        <f>VLOOKUP($J9610,Ref!$D:$H,4,0)</f>
        <v>Stevenage Deanery</v>
      </c>
      <c r="N9610" t="str">
        <f>VLOOKUP($J9610,Ref!$D:$H,5,0)</f>
        <v>Archdeaconry of Hertford</v>
      </c>
      <c r="S9610">
        <v>1500</v>
      </c>
    </row>
    <row r="9611" spans="1:19" x14ac:dyDescent="0.3">
      <c r="A9611">
        <v>2024</v>
      </c>
      <c r="C9611" t="str">
        <f>IF(GETPIVOTDATA("PS % recovery",Sheet4!$B$5,"Parish Name",K9611)&gt;99.949%,"OK","No")</f>
        <v>OK</v>
      </c>
      <c r="D9611" t="e">
        <f>VLOOKUP(J9611,'Ref2'!C:E,3,0)</f>
        <v>#N/A</v>
      </c>
      <c r="F9611">
        <v>9</v>
      </c>
      <c r="I9611" t="e">
        <f>VLOOKUP(J9611,Ref!L:M,2,0)</f>
        <v>#N/A</v>
      </c>
      <c r="J9611" t="s">
        <v>1225</v>
      </c>
      <c r="K9611" t="str">
        <f>VLOOKUP($J9611,Ref!$D:$H,2,0)</f>
        <v xml:space="preserve">Stevenage, St Hugh and St John, Chells (LEP) </v>
      </c>
      <c r="L9611" t="str">
        <f>VLOOKUP($J9611,Ref!$D:$H,3,0)</f>
        <v>Stevenage, St Hugh and St John, Chells</v>
      </c>
      <c r="M9611" t="str">
        <f>VLOOKUP($J9611,Ref!$D:$H,4,0)</f>
        <v>Stevenage Deanery</v>
      </c>
      <c r="N9611" t="str">
        <f>VLOOKUP($J9611,Ref!$D:$H,5,0)</f>
        <v>Archdeaconry of Hertford</v>
      </c>
      <c r="S9611">
        <v>4323.3</v>
      </c>
    </row>
    <row r="9612" spans="1:19" x14ac:dyDescent="0.3">
      <c r="A9612">
        <v>2024</v>
      </c>
      <c r="C9612" t="str">
        <f>IF(GETPIVOTDATA("PS % recovery",Sheet4!$B$5,"Parish Name",K9612)&gt;99.949%,"OK","No")</f>
        <v>No</v>
      </c>
      <c r="D9612" t="e">
        <f>VLOOKUP(J9612,'Ref2'!C:E,3,0)</f>
        <v>#N/A</v>
      </c>
      <c r="F9612">
        <v>9</v>
      </c>
      <c r="I9612" t="e">
        <f>VLOOKUP(J9612,Ref!L:M,2,0)</f>
        <v>#N/A</v>
      </c>
      <c r="J9612" t="s">
        <v>1213</v>
      </c>
      <c r="K9612" t="str">
        <f>VLOOKUP($J9612,Ref!$D:$H,2,0)</f>
        <v xml:space="preserve">Stevenage, St Mary, Shephall                 </v>
      </c>
      <c r="L9612" t="str">
        <f>VLOOKUP($J9612,Ref!$D:$H,3,0)</f>
        <v>Stevenage, St Mary, Shephall</v>
      </c>
      <c r="M9612" t="str">
        <f>VLOOKUP($J9612,Ref!$D:$H,4,0)</f>
        <v>Stevenage Deanery</v>
      </c>
      <c r="N9612" t="str">
        <f>VLOOKUP($J9612,Ref!$D:$H,5,0)</f>
        <v>Archdeaconry of Hertford</v>
      </c>
      <c r="S9612">
        <v>2115</v>
      </c>
    </row>
    <row r="9613" spans="1:19" x14ac:dyDescent="0.3">
      <c r="A9613">
        <v>2024</v>
      </c>
      <c r="C9613" t="str">
        <f>IF(GETPIVOTDATA("PS % recovery",Sheet4!$B$5,"Parish Name",K9613)&gt;99.949%,"OK","No")</f>
        <v>No</v>
      </c>
      <c r="D9613" t="str">
        <f>VLOOKUP(J9613,'Ref2'!C:E,3,0)</f>
        <v>LLF</v>
      </c>
      <c r="F9613">
        <v>9</v>
      </c>
      <c r="I9613" t="e">
        <f>VLOOKUP(J9613,Ref!L:M,2,0)</f>
        <v>#N/A</v>
      </c>
      <c r="J9613" t="s">
        <v>1227</v>
      </c>
      <c r="K9613" t="str">
        <f>VLOOKUP($J9613,Ref!$D:$H,2,0)</f>
        <v xml:space="preserve">Stevenage, St Nicholas                       </v>
      </c>
      <c r="L9613" t="str">
        <f>VLOOKUP($J9613,Ref!$D:$H,3,0)</f>
        <v>Stevenage, St Nicholas and Graveley</v>
      </c>
      <c r="M9613" t="str">
        <f>VLOOKUP($J9613,Ref!$D:$H,4,0)</f>
        <v>Stevenage Deanery</v>
      </c>
      <c r="N9613" t="str">
        <f>VLOOKUP($J9613,Ref!$D:$H,5,0)</f>
        <v>Archdeaconry of Hertford</v>
      </c>
      <c r="S9613">
        <v>12611.4</v>
      </c>
    </row>
    <row r="9614" spans="1:19" x14ac:dyDescent="0.3">
      <c r="A9614">
        <v>2024</v>
      </c>
      <c r="C9614" t="str">
        <f>IF(GETPIVOTDATA("PS % recovery",Sheet4!$B$5,"Parish Name",K9614)&gt;99.949%,"OK","No")</f>
        <v>OK</v>
      </c>
      <c r="D9614" t="e">
        <f>VLOOKUP(J9614,'Ref2'!C:E,3,0)</f>
        <v>#N/A</v>
      </c>
      <c r="F9614">
        <v>9</v>
      </c>
      <c r="I9614" t="str">
        <f>VLOOKUP(J9614,Ref!L:M,2,0)</f>
        <v>Yes</v>
      </c>
      <c r="J9614" t="s">
        <v>1229</v>
      </c>
      <c r="K9614" t="str">
        <f>VLOOKUP($J9614,Ref!$D:$H,2,0)</f>
        <v xml:space="preserve">Stevenage, St Peter, Broadwater              </v>
      </c>
      <c r="L9614" t="str">
        <f>VLOOKUP($J9614,Ref!$D:$H,3,0)</f>
        <v>Stevenage, St Peter, Broadwater</v>
      </c>
      <c r="M9614" t="str">
        <f>VLOOKUP($J9614,Ref!$D:$H,4,0)</f>
        <v>Stevenage Deanery</v>
      </c>
      <c r="N9614" t="str">
        <f>VLOOKUP($J9614,Ref!$D:$H,5,0)</f>
        <v>Archdeaconry of Hertford</v>
      </c>
      <c r="S9614">
        <v>0</v>
      </c>
    </row>
    <row r="9615" spans="1:19" x14ac:dyDescent="0.3">
      <c r="A9615">
        <v>2024</v>
      </c>
      <c r="C9615" t="str">
        <f>IF(GETPIVOTDATA("PS % recovery",Sheet4!$B$5,"Parish Name",K9615)&gt;99.949%,"OK","No")</f>
        <v>OK</v>
      </c>
      <c r="D9615" t="e">
        <f>VLOOKUP(J9615,'Ref2'!C:E,3,0)</f>
        <v>#N/A</v>
      </c>
      <c r="F9615">
        <v>9</v>
      </c>
      <c r="I9615" t="e">
        <f>VLOOKUP(J9615,Ref!L:M,2,0)</f>
        <v>#N/A</v>
      </c>
      <c r="J9615" t="s">
        <v>964</v>
      </c>
      <c r="K9615" t="str">
        <f>VLOOKUP($J9615,Ref!$D:$H,2,0)</f>
        <v xml:space="preserve">Abbots Langley                               </v>
      </c>
      <c r="L9615" t="str">
        <f>VLOOKUP($J9615,Ref!$D:$H,3,0)</f>
        <v>Abbots Langley</v>
      </c>
      <c r="M9615" t="str">
        <f>VLOOKUP($J9615,Ref!$D:$H,4,0)</f>
        <v>Watford Deanery</v>
      </c>
      <c r="N9615" t="str">
        <f>VLOOKUP($J9615,Ref!$D:$H,5,0)</f>
        <v xml:space="preserve">Archdeaconry of St Albans </v>
      </c>
      <c r="S9615">
        <v>7500</v>
      </c>
    </row>
    <row r="9616" spans="1:19" x14ac:dyDescent="0.3">
      <c r="A9616">
        <v>2024</v>
      </c>
      <c r="C9616" t="str">
        <f>IF(GETPIVOTDATA("PS % recovery",Sheet4!$B$5,"Parish Name",K9616)&gt;99.949%,"OK","No")</f>
        <v>OK</v>
      </c>
      <c r="D9616" t="e">
        <f>VLOOKUP(J9616,'Ref2'!C:E,3,0)</f>
        <v>#N/A</v>
      </c>
      <c r="F9616">
        <v>9</v>
      </c>
      <c r="I9616" t="e">
        <f>VLOOKUP(J9616,Ref!L:M,2,0)</f>
        <v>#N/A</v>
      </c>
      <c r="J9616" t="s">
        <v>987</v>
      </c>
      <c r="K9616" t="str">
        <f>VLOOKUP($J9616,Ref!$D:$H,2,0)</f>
        <v xml:space="preserve">Bushey                                       </v>
      </c>
      <c r="L9616" t="str">
        <f>VLOOKUP($J9616,Ref!$D:$H,3,0)</f>
        <v>Bushey</v>
      </c>
      <c r="M9616" t="str">
        <f>VLOOKUP($J9616,Ref!$D:$H,4,0)</f>
        <v>Watford Deanery</v>
      </c>
      <c r="N9616" t="str">
        <f>VLOOKUP($J9616,Ref!$D:$H,5,0)</f>
        <v xml:space="preserve">Archdeaconry of St Albans </v>
      </c>
      <c r="S9616">
        <v>7000</v>
      </c>
    </row>
    <row r="9617" spans="1:19" x14ac:dyDescent="0.3">
      <c r="A9617">
        <v>2024</v>
      </c>
      <c r="C9617" t="str">
        <f>IF(GETPIVOTDATA("PS % recovery",Sheet4!$B$5,"Parish Name",K9617)&gt;99.949%,"OK","No")</f>
        <v>No</v>
      </c>
      <c r="D9617" t="e">
        <f>VLOOKUP(J9617,'Ref2'!C:E,3,0)</f>
        <v>#N/A</v>
      </c>
      <c r="F9617">
        <v>9</v>
      </c>
      <c r="I9617" t="e">
        <f>VLOOKUP(J9617,Ref!L:M,2,0)</f>
        <v>#N/A</v>
      </c>
      <c r="J9617" t="s">
        <v>989</v>
      </c>
      <c r="K9617" t="str">
        <f>VLOOKUP($J9617,Ref!$D:$H,2,0)</f>
        <v xml:space="preserve">Bushey Heath, St Peter                       </v>
      </c>
      <c r="L9617" t="str">
        <f>VLOOKUP($J9617,Ref!$D:$H,3,0)</f>
        <v>Bushey Heath, St Peter</v>
      </c>
      <c r="M9617" t="str">
        <f>VLOOKUP($J9617,Ref!$D:$H,4,0)</f>
        <v>Watford Deanery</v>
      </c>
      <c r="N9617" t="str">
        <f>VLOOKUP($J9617,Ref!$D:$H,5,0)</f>
        <v xml:space="preserve">Archdeaconry of St Albans </v>
      </c>
      <c r="S9617">
        <v>2500</v>
      </c>
    </row>
    <row r="9618" spans="1:19" x14ac:dyDescent="0.3">
      <c r="A9618">
        <v>2024</v>
      </c>
      <c r="C9618" t="str">
        <f>IF(GETPIVOTDATA("PS % recovery",Sheet4!$B$5,"Parish Name",K9618)&gt;99.949%,"OK","No")</f>
        <v>OK</v>
      </c>
      <c r="D9618" t="e">
        <f>VLOOKUP(J9618,'Ref2'!C:E,3,0)</f>
        <v>#N/A</v>
      </c>
      <c r="F9618">
        <v>9</v>
      </c>
      <c r="I9618" t="e">
        <f>VLOOKUP(J9618,Ref!L:M,2,0)</f>
        <v>#N/A</v>
      </c>
      <c r="J9618" t="s">
        <v>966</v>
      </c>
      <c r="K9618" t="str">
        <f>VLOOKUP($J9618,Ref!$D:$H,2,0)</f>
        <v xml:space="preserve">Langleybury, St Paul                         </v>
      </c>
      <c r="L9618" t="str">
        <f>VLOOKUP($J9618,Ref!$D:$H,3,0)</f>
        <v>Langleybury, St Paul</v>
      </c>
      <c r="M9618" t="str">
        <f>VLOOKUP($J9618,Ref!$D:$H,4,0)</f>
        <v>Watford Deanery</v>
      </c>
      <c r="N9618" t="str">
        <f>VLOOKUP($J9618,Ref!$D:$H,5,0)</f>
        <v xml:space="preserve">Archdeaconry of St Albans </v>
      </c>
      <c r="S9618">
        <v>3088</v>
      </c>
    </row>
    <row r="9619" spans="1:19" x14ac:dyDescent="0.3">
      <c r="A9619">
        <v>2024</v>
      </c>
      <c r="C9619" t="str">
        <f>IF(GETPIVOTDATA("PS % recovery",Sheet4!$B$5,"Parish Name",K9619)&gt;99.949%,"OK","No")</f>
        <v>No</v>
      </c>
      <c r="D9619" t="e">
        <f>VLOOKUP(J9619,'Ref2'!C:E,3,0)</f>
        <v>#N/A</v>
      </c>
      <c r="F9619">
        <v>9</v>
      </c>
      <c r="I9619" t="e">
        <f>VLOOKUP(J9619,Ref!L:M,2,0)</f>
        <v>#N/A</v>
      </c>
      <c r="J9619" t="s">
        <v>968</v>
      </c>
      <c r="K9619" t="str">
        <f>VLOOKUP($J9619,Ref!$D:$H,2,0)</f>
        <v xml:space="preserve">Leavesden, All Saints                        </v>
      </c>
      <c r="L9619" t="str">
        <f>VLOOKUP($J9619,Ref!$D:$H,3,0)</f>
        <v>Leavesden, All Saints</v>
      </c>
      <c r="M9619" t="str">
        <f>VLOOKUP($J9619,Ref!$D:$H,4,0)</f>
        <v>Watford Deanery</v>
      </c>
      <c r="N9619" t="str">
        <f>VLOOKUP($J9619,Ref!$D:$H,5,0)</f>
        <v xml:space="preserve">Archdeaconry of St Albans </v>
      </c>
      <c r="S9619">
        <v>4564</v>
      </c>
    </row>
    <row r="9620" spans="1:19" x14ac:dyDescent="0.3">
      <c r="A9620">
        <v>2024</v>
      </c>
      <c r="C9620" t="str">
        <f>IF(GETPIVOTDATA("PS % recovery",Sheet4!$B$5,"Parish Name",K9620)&gt;99.949%,"OK","No")</f>
        <v>OK</v>
      </c>
      <c r="D9620" t="e">
        <f>VLOOKUP(J9620,'Ref2'!C:E,3,0)</f>
        <v>#N/A</v>
      </c>
      <c r="F9620">
        <v>9</v>
      </c>
      <c r="I9620" t="e">
        <f>VLOOKUP(J9620,Ref!L:M,2,0)</f>
        <v>#N/A</v>
      </c>
      <c r="J9620" t="s">
        <v>970</v>
      </c>
      <c r="K9620" t="str">
        <f>VLOOKUP($J9620,Ref!$D:$H,2,0)</f>
        <v xml:space="preserve">Oxhey, All Saints                            </v>
      </c>
      <c r="L9620" t="str">
        <f>VLOOKUP($J9620,Ref!$D:$H,3,0)</f>
        <v>South Oxhey and Carpenders Park</v>
      </c>
      <c r="M9620" t="str">
        <f>VLOOKUP($J9620,Ref!$D:$H,4,0)</f>
        <v>Watford Deanery</v>
      </c>
      <c r="N9620" t="str">
        <f>VLOOKUP($J9620,Ref!$D:$H,5,0)</f>
        <v xml:space="preserve">Archdeaconry of St Albans </v>
      </c>
      <c r="S9620">
        <v>0</v>
      </c>
    </row>
    <row r="9621" spans="1:19" x14ac:dyDescent="0.3">
      <c r="A9621">
        <v>2024</v>
      </c>
      <c r="C9621" t="str">
        <f>IF(GETPIVOTDATA("PS % recovery",Sheet4!$B$5,"Parish Name",K9621)&gt;99.949%,"OK","No")</f>
        <v>OK</v>
      </c>
      <c r="D9621" t="e">
        <f>VLOOKUP(J9621,'Ref2'!C:E,3,0)</f>
        <v>#N/A</v>
      </c>
      <c r="F9621">
        <v>9</v>
      </c>
      <c r="I9621" t="e">
        <f>VLOOKUP(J9621,Ref!L:M,2,0)</f>
        <v>#N/A</v>
      </c>
      <c r="J9621" t="s">
        <v>972</v>
      </c>
      <c r="K9621" t="str">
        <f>VLOOKUP($J9621,Ref!$D:$H,2,0)</f>
        <v xml:space="preserve">Oxhey, St Matthew                            </v>
      </c>
      <c r="L9621" t="str">
        <f>VLOOKUP($J9621,Ref!$D:$H,3,0)</f>
        <v>Oxhey, St Matthew</v>
      </c>
      <c r="M9621" t="str">
        <f>VLOOKUP($J9621,Ref!$D:$H,4,0)</f>
        <v>Watford Deanery</v>
      </c>
      <c r="N9621" t="str">
        <f>VLOOKUP($J9621,Ref!$D:$H,5,0)</f>
        <v xml:space="preserve">Archdeaconry of St Albans </v>
      </c>
      <c r="S9621">
        <v>3988</v>
      </c>
    </row>
    <row r="9622" spans="1:19" x14ac:dyDescent="0.3">
      <c r="A9622">
        <v>2024</v>
      </c>
      <c r="C9622" t="str">
        <f>IF(GETPIVOTDATA("PS % recovery",Sheet4!$B$5,"Parish Name",K9622)&gt;99.949%,"OK","No")</f>
        <v>No</v>
      </c>
      <c r="D9622" t="e">
        <f>VLOOKUP(J9622,'Ref2'!C:E,3,0)</f>
        <v>#N/A</v>
      </c>
      <c r="F9622">
        <v>9</v>
      </c>
      <c r="I9622" t="str">
        <f>VLOOKUP(J9622,Ref!L:M,2,0)</f>
        <v>Yes</v>
      </c>
      <c r="J9622" t="s">
        <v>974</v>
      </c>
      <c r="K9622" t="str">
        <f>VLOOKUP($J9622,Ref!$D:$H,2,0)</f>
        <v xml:space="preserve">Watford, Christ Church                       </v>
      </c>
      <c r="L9622" t="str">
        <f>VLOOKUP($J9622,Ref!$D:$H,3,0)</f>
        <v>Watford, Christ Church</v>
      </c>
      <c r="M9622" t="str">
        <f>VLOOKUP($J9622,Ref!$D:$H,4,0)</f>
        <v>Watford Deanery</v>
      </c>
      <c r="N9622" t="str">
        <f>VLOOKUP($J9622,Ref!$D:$H,5,0)</f>
        <v xml:space="preserve">Archdeaconry of St Albans </v>
      </c>
      <c r="S9622">
        <v>0</v>
      </c>
    </row>
    <row r="9623" spans="1:19" x14ac:dyDescent="0.3">
      <c r="A9623">
        <v>2024</v>
      </c>
      <c r="C9623" t="str">
        <f>IF(GETPIVOTDATA("PS % recovery",Sheet4!$B$5,"Parish Name",K9623)&gt;99.949%,"OK","No")</f>
        <v>OK</v>
      </c>
      <c r="D9623" t="e">
        <f>VLOOKUP(J9623,'Ref2'!C:E,3,0)</f>
        <v>#N/A</v>
      </c>
      <c r="F9623">
        <v>9</v>
      </c>
      <c r="I9623" t="e">
        <f>VLOOKUP(J9623,Ref!L:M,2,0)</f>
        <v>#N/A</v>
      </c>
      <c r="J9623" t="s">
        <v>976</v>
      </c>
      <c r="K9623" t="str">
        <f>VLOOKUP($J9623,Ref!$D:$H,2,0)</f>
        <v xml:space="preserve">Watford, St Andrew (LEP)                     </v>
      </c>
      <c r="L9623" t="str">
        <f>VLOOKUP($J9623,Ref!$D:$H,3,0)</f>
        <v>Watford, St Andrew</v>
      </c>
      <c r="M9623" t="str">
        <f>VLOOKUP($J9623,Ref!$D:$H,4,0)</f>
        <v>Watford Deanery</v>
      </c>
      <c r="N9623" t="str">
        <f>VLOOKUP($J9623,Ref!$D:$H,5,0)</f>
        <v xml:space="preserve">Archdeaconry of St Albans </v>
      </c>
      <c r="S9623">
        <v>2680</v>
      </c>
    </row>
    <row r="9624" spans="1:19" x14ac:dyDescent="0.3">
      <c r="A9624">
        <v>2024</v>
      </c>
      <c r="C9624" t="str">
        <f>IF(GETPIVOTDATA("PS % recovery",Sheet4!$B$5,"Parish Name",K9624)&gt;99.949%,"OK","No")</f>
        <v>No</v>
      </c>
      <c r="D9624" t="e">
        <f>VLOOKUP(J9624,'Ref2'!C:E,3,0)</f>
        <v>#N/A</v>
      </c>
      <c r="F9624">
        <v>9</v>
      </c>
      <c r="I9624" t="str">
        <f>VLOOKUP(J9624,Ref!L:M,2,0)</f>
        <v>Yes</v>
      </c>
      <c r="J9624" t="s">
        <v>825</v>
      </c>
      <c r="K9624" t="str">
        <f>VLOOKUP($J9624,Ref!$D:$H,2,0)</f>
        <v xml:space="preserve">Watford, St John                             </v>
      </c>
      <c r="L9624" t="str">
        <f>VLOOKUP($J9624,Ref!$D:$H,3,0)</f>
        <v>Watford, St John</v>
      </c>
      <c r="M9624" t="str">
        <f>VLOOKUP($J9624,Ref!$D:$H,4,0)</f>
        <v>Watford Deanery</v>
      </c>
      <c r="N9624" t="str">
        <f>VLOOKUP($J9624,Ref!$D:$H,5,0)</f>
        <v xml:space="preserve">Archdeaconry of St Albans </v>
      </c>
      <c r="S9624">
        <v>3534.16</v>
      </c>
    </row>
    <row r="9625" spans="1:19" x14ac:dyDescent="0.3">
      <c r="A9625">
        <v>2024</v>
      </c>
      <c r="C9625" t="str">
        <f>IF(GETPIVOTDATA("PS % recovery",Sheet4!$B$5,"Parish Name",K9625)&gt;99.949%,"OK","No")</f>
        <v>OK</v>
      </c>
      <c r="D9625" t="e">
        <f>VLOOKUP(J9625,'Ref2'!C:E,3,0)</f>
        <v>#N/A</v>
      </c>
      <c r="F9625">
        <v>9</v>
      </c>
      <c r="I9625" t="e">
        <f>VLOOKUP(J9625,Ref!L:M,2,0)</f>
        <v>#N/A</v>
      </c>
      <c r="J9625" t="s">
        <v>979</v>
      </c>
      <c r="K9625" t="str">
        <f>VLOOKUP($J9625,Ref!$D:$H,2,0)</f>
        <v xml:space="preserve">Watford, St Luke                             </v>
      </c>
      <c r="L9625" t="str">
        <f>VLOOKUP($J9625,Ref!$D:$H,3,0)</f>
        <v>Watford, St Luke</v>
      </c>
      <c r="M9625" t="str">
        <f>VLOOKUP($J9625,Ref!$D:$H,4,0)</f>
        <v>Watford Deanery</v>
      </c>
      <c r="N9625" t="str">
        <f>VLOOKUP($J9625,Ref!$D:$H,5,0)</f>
        <v xml:space="preserve">Archdeaconry of St Albans </v>
      </c>
      <c r="S9625">
        <v>10296</v>
      </c>
    </row>
    <row r="9626" spans="1:19" x14ac:dyDescent="0.3">
      <c r="A9626">
        <v>2024</v>
      </c>
      <c r="C9626" t="str">
        <f>IF(GETPIVOTDATA("PS % recovery",Sheet4!$B$5,"Parish Name",K9626)&gt;99.949%,"OK","No")</f>
        <v>OK</v>
      </c>
      <c r="D9626" t="e">
        <f>VLOOKUP(J9626,'Ref2'!C:E,3,0)</f>
        <v>#N/A</v>
      </c>
      <c r="F9626">
        <v>9</v>
      </c>
      <c r="I9626" t="e">
        <f>VLOOKUP(J9626,Ref!L:M,2,0)</f>
        <v>#N/A</v>
      </c>
      <c r="J9626" t="s">
        <v>981</v>
      </c>
      <c r="K9626" t="str">
        <f>VLOOKUP($J9626,Ref!$D:$H,2,0)</f>
        <v xml:space="preserve">Watford                                      </v>
      </c>
      <c r="L9626" t="str">
        <f>VLOOKUP($J9626,Ref!$D:$H,3,0)</f>
        <v>Watford</v>
      </c>
      <c r="M9626" t="str">
        <f>VLOOKUP($J9626,Ref!$D:$H,4,0)</f>
        <v>Watford Deanery</v>
      </c>
      <c r="N9626" t="str">
        <f>VLOOKUP($J9626,Ref!$D:$H,5,0)</f>
        <v xml:space="preserve">Archdeaconry of St Albans </v>
      </c>
      <c r="S9626">
        <v>6915.2</v>
      </c>
    </row>
    <row r="9627" spans="1:19" x14ac:dyDescent="0.3">
      <c r="A9627">
        <v>2024</v>
      </c>
      <c r="C9627" t="str">
        <f>IF(GETPIVOTDATA("PS % recovery",Sheet4!$B$5,"Parish Name",K9627)&gt;99.949%,"OK","No")</f>
        <v>OK</v>
      </c>
      <c r="D9627" t="e">
        <f>VLOOKUP(J9627,'Ref2'!C:E,3,0)</f>
        <v>#N/A</v>
      </c>
      <c r="F9627">
        <v>9</v>
      </c>
      <c r="I9627" t="e">
        <f>VLOOKUP(J9627,Ref!L:M,2,0)</f>
        <v>#N/A</v>
      </c>
      <c r="J9627" t="s">
        <v>983</v>
      </c>
      <c r="K9627" t="str">
        <f>VLOOKUP($J9627,Ref!$D:$H,2,0)</f>
        <v xml:space="preserve">Watford, St Michael and All Angels (LEP)     </v>
      </c>
      <c r="L9627" t="str">
        <f>VLOOKUP($J9627,Ref!$D:$H,3,0)</f>
        <v>Watford, St Michael</v>
      </c>
      <c r="M9627" t="str">
        <f>VLOOKUP($J9627,Ref!$D:$H,4,0)</f>
        <v>Watford Deanery</v>
      </c>
      <c r="N9627" t="str">
        <f>VLOOKUP($J9627,Ref!$D:$H,5,0)</f>
        <v xml:space="preserve">Archdeaconry of St Albans </v>
      </c>
      <c r="S9627">
        <v>4407</v>
      </c>
    </row>
    <row r="9628" spans="1:19" x14ac:dyDescent="0.3">
      <c r="A9628">
        <v>2024</v>
      </c>
      <c r="C9628" t="str">
        <f>IF(GETPIVOTDATA("PS % recovery",Sheet4!$B$5,"Parish Name",K9628)&gt;99.949%,"OK","No")</f>
        <v>No</v>
      </c>
      <c r="D9628" t="e">
        <f>VLOOKUP(J9628,'Ref2'!C:E,3,0)</f>
        <v>#N/A</v>
      </c>
      <c r="F9628">
        <v>9</v>
      </c>
      <c r="I9628" t="str">
        <f>VLOOKUP(J9628,Ref!L:M,2,0)</f>
        <v>Yes</v>
      </c>
      <c r="J9628" t="s">
        <v>985</v>
      </c>
      <c r="K9628" t="str">
        <f>VLOOKUP($J9628,Ref!$D:$H,2,0)</f>
        <v xml:space="preserve">Watford, St Peter                            </v>
      </c>
      <c r="L9628" t="str">
        <f>VLOOKUP($J9628,Ref!$D:$H,3,0)</f>
        <v>Watford, St Peter</v>
      </c>
      <c r="M9628" t="str">
        <f>VLOOKUP($J9628,Ref!$D:$H,4,0)</f>
        <v>Watford Deanery</v>
      </c>
      <c r="N9628" t="str">
        <f>VLOOKUP($J9628,Ref!$D:$H,5,0)</f>
        <v xml:space="preserve">Archdeaconry of St Albans </v>
      </c>
      <c r="S9628">
        <v>2000</v>
      </c>
    </row>
    <row r="9629" spans="1:19" x14ac:dyDescent="0.3">
      <c r="A9629">
        <v>2024</v>
      </c>
      <c r="C9629" t="str">
        <f>IF(GETPIVOTDATA("PS % recovery",Sheet4!$B$5,"Parish Name",K9629)&gt;99.949%,"OK","No")</f>
        <v>No</v>
      </c>
      <c r="D9629" t="e">
        <f>VLOOKUP(J9629,'Ref2'!C:E,3,0)</f>
        <v>#N/A</v>
      </c>
      <c r="F9629">
        <v>9</v>
      </c>
      <c r="I9629" t="e">
        <f>VLOOKUP(J9629,Ref!L:M,2,0)</f>
        <v>#N/A</v>
      </c>
      <c r="J9629" t="s">
        <v>826</v>
      </c>
      <c r="K9629" t="str">
        <f>VLOOKUP($J9629,Ref!$D:$H,2,0)</f>
        <v xml:space="preserve">Ayot St Lawrence                             </v>
      </c>
      <c r="L9629" t="str">
        <f>VLOOKUP($J9629,Ref!$D:$H,3,0)</f>
        <v>Kimpton with Ayot St Lawrence</v>
      </c>
      <c r="M9629" t="str">
        <f>VLOOKUP($J9629,Ref!$D:$H,4,0)</f>
        <v>Wheathampstead Deanery</v>
      </c>
      <c r="N9629" t="str">
        <f>VLOOKUP($J9629,Ref!$D:$H,5,0)</f>
        <v xml:space="preserve">Archdeaconry of St Albans </v>
      </c>
      <c r="S9629">
        <v>150</v>
      </c>
    </row>
    <row r="9630" spans="1:19" x14ac:dyDescent="0.3">
      <c r="A9630">
        <v>2024</v>
      </c>
      <c r="C9630" t="str">
        <f>IF(GETPIVOTDATA("PS % recovery",Sheet4!$B$5,"Parish Name",K9630)&gt;99.949%,"OK","No")</f>
        <v>No</v>
      </c>
      <c r="D9630" t="e">
        <f>VLOOKUP(J9630,'Ref2'!C:E,3,0)</f>
        <v>#N/A</v>
      </c>
      <c r="F9630">
        <v>9</v>
      </c>
      <c r="I9630" t="e">
        <f>VLOOKUP(J9630,Ref!L:M,2,0)</f>
        <v>#N/A</v>
      </c>
      <c r="J9630" t="s">
        <v>993</v>
      </c>
      <c r="K9630" t="str">
        <f>VLOOKUP($J9630,Ref!$D:$H,2,0)</f>
        <v xml:space="preserve">Flamstead                                    </v>
      </c>
      <c r="L9630" t="str">
        <f>VLOOKUP($J9630,Ref!$D:$H,3,0)</f>
        <v>Flamstead and Markyate Street</v>
      </c>
      <c r="M9630" t="str">
        <f>VLOOKUP($J9630,Ref!$D:$H,4,0)</f>
        <v>Wheathampstead Deanery</v>
      </c>
      <c r="N9630" t="str">
        <f>VLOOKUP($J9630,Ref!$D:$H,5,0)</f>
        <v xml:space="preserve">Archdeaconry of St Albans </v>
      </c>
      <c r="S9630">
        <v>3098.75</v>
      </c>
    </row>
    <row r="9631" spans="1:19" x14ac:dyDescent="0.3">
      <c r="A9631">
        <v>2024</v>
      </c>
      <c r="C9631" t="str">
        <f>IF(GETPIVOTDATA("PS % recovery",Sheet4!$B$5,"Parish Name",K9631)&gt;99.949%,"OK","No")</f>
        <v>OK</v>
      </c>
      <c r="D9631" t="e">
        <f>VLOOKUP(J9631,'Ref2'!C:E,3,0)</f>
        <v>#N/A</v>
      </c>
      <c r="F9631">
        <v>9</v>
      </c>
      <c r="I9631" t="e">
        <f>VLOOKUP(J9631,Ref!L:M,2,0)</f>
        <v>#N/A</v>
      </c>
      <c r="J9631" t="s">
        <v>995</v>
      </c>
      <c r="K9631" t="str">
        <f>VLOOKUP($J9631,Ref!$D:$H,2,0)</f>
        <v xml:space="preserve">Harpenden, St John                           </v>
      </c>
      <c r="L9631" t="str">
        <f>VLOOKUP($J9631,Ref!$D:$H,3,0)</f>
        <v>Harpenden, St John</v>
      </c>
      <c r="M9631" t="str">
        <f>VLOOKUP($J9631,Ref!$D:$H,4,0)</f>
        <v>Wheathampstead Deanery</v>
      </c>
      <c r="N9631" t="str">
        <f>VLOOKUP($J9631,Ref!$D:$H,5,0)</f>
        <v xml:space="preserve">Archdeaconry of St Albans </v>
      </c>
      <c r="S9631">
        <v>7646</v>
      </c>
    </row>
    <row r="9632" spans="1:19" x14ac:dyDescent="0.3">
      <c r="A9632">
        <v>2024</v>
      </c>
      <c r="C9632" t="str">
        <f>IF(GETPIVOTDATA("PS % recovery",Sheet4!$B$5,"Parish Name",K9632)&gt;99.949%,"OK","No")</f>
        <v>OK</v>
      </c>
      <c r="D9632" t="e">
        <f>VLOOKUP(J9632,'Ref2'!C:E,3,0)</f>
        <v>#N/A</v>
      </c>
      <c r="F9632">
        <v>9</v>
      </c>
      <c r="I9632" t="e">
        <f>VLOOKUP(J9632,Ref!L:M,2,0)</f>
        <v>#N/A</v>
      </c>
      <c r="J9632" t="s">
        <v>997</v>
      </c>
      <c r="K9632" t="str">
        <f>VLOOKUP($J9632,Ref!$D:$H,2,0)</f>
        <v xml:space="preserve">Harpenden                                    </v>
      </c>
      <c r="L9632" t="str">
        <f>VLOOKUP($J9632,Ref!$D:$H,3,0)</f>
        <v>Harpenden</v>
      </c>
      <c r="M9632" t="str">
        <f>VLOOKUP($J9632,Ref!$D:$H,4,0)</f>
        <v>Wheathampstead Deanery</v>
      </c>
      <c r="N9632" t="str">
        <f>VLOOKUP($J9632,Ref!$D:$H,5,0)</f>
        <v xml:space="preserve">Archdeaconry of St Albans </v>
      </c>
      <c r="S9632">
        <v>21836</v>
      </c>
    </row>
    <row r="9633" spans="1:19" x14ac:dyDescent="0.3">
      <c r="A9633">
        <v>2024</v>
      </c>
      <c r="C9633" t="str">
        <f>IF(GETPIVOTDATA("PS % recovery",Sheet4!$B$5,"Parish Name",K9633)&gt;99.949%,"OK","No")</f>
        <v>OK</v>
      </c>
      <c r="D9633" t="e">
        <f>VLOOKUP(J9633,'Ref2'!C:E,3,0)</f>
        <v>#N/A</v>
      </c>
      <c r="F9633">
        <v>9</v>
      </c>
      <c r="I9633" t="e">
        <f>VLOOKUP(J9633,Ref!L:M,2,0)</f>
        <v>#N/A</v>
      </c>
      <c r="J9633" t="s">
        <v>828</v>
      </c>
      <c r="K9633" t="str">
        <f>VLOOKUP($J9633,Ref!$D:$H,2,0)</f>
        <v xml:space="preserve">Kimpton                                      </v>
      </c>
      <c r="L9633" t="str">
        <f>VLOOKUP($J9633,Ref!$D:$H,3,0)</f>
        <v>Kimpton with Ayot St Lawrence</v>
      </c>
      <c r="M9633" t="str">
        <f>VLOOKUP($J9633,Ref!$D:$H,4,0)</f>
        <v>Wheathampstead Deanery</v>
      </c>
      <c r="N9633" t="str">
        <f>VLOOKUP($J9633,Ref!$D:$H,5,0)</f>
        <v xml:space="preserve">Archdeaconry of St Albans </v>
      </c>
      <c r="S9633">
        <v>3343</v>
      </c>
    </row>
    <row r="9634" spans="1:19" x14ac:dyDescent="0.3">
      <c r="A9634">
        <v>2024</v>
      </c>
      <c r="C9634" t="str">
        <f>IF(GETPIVOTDATA("PS % recovery",Sheet4!$B$5,"Parish Name",K9634)&gt;99.949%,"OK","No")</f>
        <v>OK</v>
      </c>
      <c r="D9634" t="e">
        <f>VLOOKUP(J9634,'Ref2'!C:E,3,0)</f>
        <v>#N/A</v>
      </c>
      <c r="F9634">
        <v>9</v>
      </c>
      <c r="I9634" t="e">
        <f>VLOOKUP(J9634,Ref!L:M,2,0)</f>
        <v>#N/A</v>
      </c>
      <c r="J9634" t="s">
        <v>999</v>
      </c>
      <c r="K9634" t="str">
        <f>VLOOKUP($J9634,Ref!$D:$H,2,0)</f>
        <v xml:space="preserve">Markyate Street, St John the Baptist         </v>
      </c>
      <c r="L9634" t="str">
        <f>VLOOKUP($J9634,Ref!$D:$H,3,0)</f>
        <v>Flamstead and Markyate Street</v>
      </c>
      <c r="M9634" t="str">
        <f>VLOOKUP($J9634,Ref!$D:$H,4,0)</f>
        <v>Wheathampstead Deanery</v>
      </c>
      <c r="N9634" t="str">
        <f>VLOOKUP($J9634,Ref!$D:$H,5,0)</f>
        <v xml:space="preserve">Archdeaconry of St Albans </v>
      </c>
      <c r="S9634">
        <v>2642.33</v>
      </c>
    </row>
    <row r="9635" spans="1:19" x14ac:dyDescent="0.3">
      <c r="A9635">
        <v>2024</v>
      </c>
      <c r="C9635" t="str">
        <f>IF(GETPIVOTDATA("PS % recovery",Sheet4!$B$5,"Parish Name",K9635)&gt;99.949%,"OK","No")</f>
        <v>OK</v>
      </c>
      <c r="D9635" t="e">
        <f>VLOOKUP(J9635,'Ref2'!C:E,3,0)</f>
        <v>#N/A</v>
      </c>
      <c r="F9635">
        <v>9</v>
      </c>
      <c r="I9635" t="e">
        <f>VLOOKUP(J9635,Ref!L:M,2,0)</f>
        <v>#N/A</v>
      </c>
      <c r="J9635" t="s">
        <v>1001</v>
      </c>
      <c r="K9635" t="str">
        <f>VLOOKUP($J9635,Ref!$D:$H,2,0)</f>
        <v xml:space="preserve">Redbourn                                     </v>
      </c>
      <c r="L9635" t="str">
        <f>VLOOKUP($J9635,Ref!$D:$H,3,0)</f>
        <v>Redbourn</v>
      </c>
      <c r="M9635" t="str">
        <f>VLOOKUP($J9635,Ref!$D:$H,4,0)</f>
        <v>Wheathampstead Deanery</v>
      </c>
      <c r="N9635" t="str">
        <f>VLOOKUP($J9635,Ref!$D:$H,5,0)</f>
        <v xml:space="preserve">Archdeaconry of St Albans </v>
      </c>
      <c r="S9635">
        <v>10321</v>
      </c>
    </row>
    <row r="9636" spans="1:19" x14ac:dyDescent="0.3">
      <c r="A9636">
        <v>2024</v>
      </c>
      <c r="C9636" t="str">
        <f>IF(GETPIVOTDATA("PS % recovery",Sheet4!$B$5,"Parish Name",K9636)&gt;99.949%,"OK","No")</f>
        <v>OK</v>
      </c>
      <c r="D9636" t="e">
        <f>VLOOKUP(J9636,'Ref2'!C:E,3,0)</f>
        <v>#N/A</v>
      </c>
      <c r="F9636">
        <v>9</v>
      </c>
      <c r="I9636" t="e">
        <f>VLOOKUP(J9636,Ref!L:M,2,0)</f>
        <v>#N/A</v>
      </c>
      <c r="J9636" t="s">
        <v>1003</v>
      </c>
      <c r="K9636" t="str">
        <f>VLOOKUP($J9636,Ref!$D:$H,2,0)</f>
        <v xml:space="preserve">Sandridge                                    </v>
      </c>
      <c r="L9636" t="str">
        <f>VLOOKUP($J9636,Ref!$D:$H,3,0)</f>
        <v>Sandridge</v>
      </c>
      <c r="M9636" t="str">
        <f>VLOOKUP($J9636,Ref!$D:$H,4,0)</f>
        <v>Wheathampstead Deanery</v>
      </c>
      <c r="N9636" t="str">
        <f>VLOOKUP($J9636,Ref!$D:$H,5,0)</f>
        <v xml:space="preserve">Archdeaconry of St Albans </v>
      </c>
      <c r="S9636">
        <v>3659</v>
      </c>
    </row>
    <row r="9637" spans="1:19" x14ac:dyDescent="0.3">
      <c r="A9637">
        <v>2024</v>
      </c>
      <c r="C9637" t="str">
        <f>IF(GETPIVOTDATA("PS % recovery",Sheet4!$B$5,"Parish Name",K9637)&gt;99.949%,"OK","No")</f>
        <v>OK</v>
      </c>
      <c r="D9637" t="e">
        <f>VLOOKUP(J9637,'Ref2'!C:E,3,0)</f>
        <v>#N/A</v>
      </c>
      <c r="F9637">
        <v>9</v>
      </c>
      <c r="I9637" t="e">
        <f>VLOOKUP(J9637,Ref!L:M,2,0)</f>
        <v>#N/A</v>
      </c>
      <c r="J9637" t="s">
        <v>1005</v>
      </c>
      <c r="K9637" t="str">
        <f>VLOOKUP($J9637,Ref!$D:$H,2,0)</f>
        <v xml:space="preserve">Wheathampstead                               </v>
      </c>
      <c r="L9637" t="str">
        <f>VLOOKUP($J9637,Ref!$D:$H,3,0)</f>
        <v>Wheathampstead</v>
      </c>
      <c r="M9637" t="str">
        <f>VLOOKUP($J9637,Ref!$D:$H,4,0)</f>
        <v>Wheathampstead Deanery</v>
      </c>
      <c r="N9637" t="str">
        <f>VLOOKUP($J9637,Ref!$D:$H,5,0)</f>
        <v xml:space="preserve">Archdeaconry of St Albans </v>
      </c>
      <c r="S9637">
        <v>8431</v>
      </c>
    </row>
    <row r="9638" spans="1:19" x14ac:dyDescent="0.3">
      <c r="A9638">
        <v>2024</v>
      </c>
      <c r="C9638" t="str">
        <f>IF(GETPIVOTDATA("PS % recovery",Sheet4!$B$5,"Parish Name",K9638)&gt;99.949%,"OK","No")</f>
        <v>OK</v>
      </c>
      <c r="D9638" t="e">
        <f>VLOOKUP(J9638,'Ref2'!C:E,3,0)</f>
        <v>#N/A</v>
      </c>
      <c r="F9638">
        <v>9</v>
      </c>
      <c r="I9638" t="e">
        <f>VLOOKUP(J9638,Ref!L:M,2,0)</f>
        <v>#N/A</v>
      </c>
      <c r="J9638" t="s">
        <v>1231</v>
      </c>
      <c r="K9638" t="str">
        <f>VLOOKUP($J9638,Ref!$D:$H,2,0)</f>
        <v xml:space="preserve">Ampthill                                     </v>
      </c>
      <c r="L9638" t="str">
        <f>VLOOKUP($J9638,Ref!$D:$H,3,0)</f>
        <v>Ampthill with Millbrook and Steppingley</v>
      </c>
      <c r="M9638" t="str">
        <f>VLOOKUP($J9638,Ref!$D:$H,4,0)</f>
        <v>Ampthill and Shefford Deanery</v>
      </c>
      <c r="N9638" t="str">
        <f>VLOOKUP($J9638,Ref!$D:$H,5,0)</f>
        <v>Archdeaconry of Bedford</v>
      </c>
      <c r="S9638">
        <v>4200</v>
      </c>
    </row>
    <row r="9639" spans="1:19" x14ac:dyDescent="0.3">
      <c r="A9639">
        <v>2024</v>
      </c>
      <c r="C9639" t="str">
        <f>IF(GETPIVOTDATA("PS % recovery",Sheet4!$B$5,"Parish Name",K9639)&gt;99.949%,"OK","No")</f>
        <v>No</v>
      </c>
      <c r="D9639" t="e">
        <f>VLOOKUP(J9639,'Ref2'!C:E,3,0)</f>
        <v>#N/A</v>
      </c>
      <c r="F9639">
        <v>9</v>
      </c>
      <c r="I9639" t="e">
        <f>VLOOKUP(J9639,Ref!L:M,2,0)</f>
        <v>#N/A</v>
      </c>
      <c r="J9639" t="s">
        <v>830</v>
      </c>
      <c r="K9639" t="str">
        <f>VLOOKUP($J9639,Ref!$D:$H,2,0)</f>
        <v>Arlesey with Astwick</v>
      </c>
      <c r="L9639" t="str">
        <f>VLOOKUP($J9639,Ref!$D:$H,3,0)</f>
        <v>Arlesey with Astwick</v>
      </c>
      <c r="M9639" t="str">
        <f>VLOOKUP($J9639,Ref!$D:$H,4,0)</f>
        <v>Ampthill and Shefford Deanery</v>
      </c>
      <c r="N9639" t="str">
        <f>VLOOKUP($J9639,Ref!$D:$H,5,0)</f>
        <v>Archdeaconry of Bedford</v>
      </c>
      <c r="S9639">
        <v>1000</v>
      </c>
    </row>
    <row r="9640" spans="1:19" x14ac:dyDescent="0.3">
      <c r="A9640">
        <v>2024</v>
      </c>
      <c r="C9640" t="str">
        <f>IF(GETPIVOTDATA("PS % recovery",Sheet4!$B$5,"Parish Name",K9640)&gt;99.949%,"OK","No")</f>
        <v>No</v>
      </c>
      <c r="D9640" t="e">
        <f>VLOOKUP(J9640,'Ref2'!C:E,3,0)</f>
        <v>#N/A</v>
      </c>
      <c r="F9640">
        <v>9</v>
      </c>
      <c r="I9640" t="e">
        <f>VLOOKUP(J9640,Ref!L:M,2,0)</f>
        <v>#N/A</v>
      </c>
      <c r="J9640" t="s">
        <v>1237</v>
      </c>
      <c r="K9640" t="str">
        <f>VLOOKUP($J9640,Ref!$D:$H,2,0)</f>
        <v xml:space="preserve">Aspley Guise                                 </v>
      </c>
      <c r="L9640" t="str">
        <f>VLOOKUP($J9640,Ref!$D:$H,3,0)</f>
        <v>Aspley Guise with Husborne Crawley and Ridgmont</v>
      </c>
      <c r="M9640" t="str">
        <f>VLOOKUP($J9640,Ref!$D:$H,4,0)</f>
        <v>Ampthill and Shefford Deanery</v>
      </c>
      <c r="N9640" t="str">
        <f>VLOOKUP($J9640,Ref!$D:$H,5,0)</f>
        <v>Archdeaconry of Bedford</v>
      </c>
      <c r="S9640">
        <v>1000</v>
      </c>
    </row>
    <row r="9641" spans="1:19" x14ac:dyDescent="0.3">
      <c r="A9641">
        <v>2024</v>
      </c>
      <c r="C9641" t="str">
        <f>IF(GETPIVOTDATA("PS % recovery",Sheet4!$B$5,"Parish Name",K9641)&gt;99.949%,"OK","No")</f>
        <v>No</v>
      </c>
      <c r="D9641" t="e">
        <f>VLOOKUP(J9641,'Ref2'!C:E,3,0)</f>
        <v>#N/A</v>
      </c>
      <c r="F9641">
        <v>9</v>
      </c>
      <c r="I9641" t="e">
        <f>VLOOKUP(J9641,Ref!L:M,2,0)</f>
        <v>#N/A</v>
      </c>
      <c r="J9641" t="s">
        <v>1243</v>
      </c>
      <c r="K9641" t="str">
        <f>VLOOKUP($J9641,Ref!$D:$H,2,0)</f>
        <v xml:space="preserve">Barton-le-Cley                               </v>
      </c>
      <c r="L9641" t="str">
        <f>VLOOKUP($J9641,Ref!$D:$H,3,0)</f>
        <v>Barton-le-Cley with Higham Gobion and Hexton</v>
      </c>
      <c r="M9641" t="str">
        <f>VLOOKUP($J9641,Ref!$D:$H,4,0)</f>
        <v>Ampthill and Shefford Deanery</v>
      </c>
      <c r="N9641" t="str">
        <f>VLOOKUP($J9641,Ref!$D:$H,5,0)</f>
        <v>Archdeaconry of Bedford</v>
      </c>
      <c r="S9641">
        <v>0</v>
      </c>
    </row>
    <row r="9642" spans="1:19" x14ac:dyDescent="0.3">
      <c r="A9642">
        <v>2024</v>
      </c>
      <c r="C9642" t="str">
        <f>IF(GETPIVOTDATA("PS % recovery",Sheet4!$B$5,"Parish Name",K9642)&gt;99.949%,"OK","No")</f>
        <v>No</v>
      </c>
      <c r="D9642" t="e">
        <f>VLOOKUP(J9642,'Ref2'!C:E,3,0)</f>
        <v>#N/A</v>
      </c>
      <c r="F9642">
        <v>9</v>
      </c>
      <c r="I9642" t="e">
        <f>VLOOKUP(J9642,Ref!L:M,2,0)</f>
        <v>#N/A</v>
      </c>
      <c r="J9642" t="s">
        <v>1249</v>
      </c>
      <c r="K9642" t="str">
        <f>VLOOKUP($J9642,Ref!$D:$H,2,0)</f>
        <v xml:space="preserve">Battlesden with Pottesgrove                  </v>
      </c>
      <c r="L9642" t="str">
        <f>VLOOKUP($J9642,Ref!$D:$H,3,0)</f>
        <v>Woburn with Eversholt, Milton Bryan, Battlesden and Pottesgrove</v>
      </c>
      <c r="M9642" t="str">
        <f>VLOOKUP($J9642,Ref!$D:$H,4,0)</f>
        <v>Ampthill and Shefford Deanery</v>
      </c>
      <c r="N9642" t="str">
        <f>VLOOKUP($J9642,Ref!$D:$H,5,0)</f>
        <v>Archdeaconry of Bedford</v>
      </c>
      <c r="S9642">
        <v>2059</v>
      </c>
    </row>
    <row r="9643" spans="1:19" x14ac:dyDescent="0.3">
      <c r="A9643">
        <v>2024</v>
      </c>
      <c r="C9643" t="str">
        <f>IF(GETPIVOTDATA("PS % recovery",Sheet4!$B$5,"Parish Name",K9643)&gt;99.949%,"OK","No")</f>
        <v>No</v>
      </c>
      <c r="D9643" t="e">
        <f>VLOOKUP(J9643,'Ref2'!C:E,3,0)</f>
        <v>#N/A</v>
      </c>
      <c r="F9643">
        <v>9</v>
      </c>
      <c r="I9643" t="e">
        <f>VLOOKUP(J9643,Ref!L:M,2,0)</f>
        <v>#N/A</v>
      </c>
      <c r="J9643" t="s">
        <v>1273</v>
      </c>
      <c r="K9643" t="str">
        <f>VLOOKUP($J9643,Ref!$D:$H,2,0)</f>
        <v xml:space="preserve">Campton                                      </v>
      </c>
      <c r="L9643" t="str">
        <f>VLOOKUP($J9643,Ref!$D:$H,3,0)</f>
        <v>Campton, Meppershall and Shefford</v>
      </c>
      <c r="M9643" t="str">
        <f>VLOOKUP($J9643,Ref!$D:$H,4,0)</f>
        <v>Ampthill and Shefford Deanery</v>
      </c>
      <c r="N9643" t="str">
        <f>VLOOKUP($J9643,Ref!$D:$H,5,0)</f>
        <v>Archdeaconry of Bedford</v>
      </c>
      <c r="S9643">
        <v>600</v>
      </c>
    </row>
    <row r="9644" spans="1:19" x14ac:dyDescent="0.3">
      <c r="A9644">
        <v>2024</v>
      </c>
      <c r="C9644" t="str">
        <f>IF(GETPIVOTDATA("PS % recovery",Sheet4!$B$5,"Parish Name",K9644)&gt;99.949%,"OK","No")</f>
        <v>No</v>
      </c>
      <c r="D9644" t="e">
        <f>VLOOKUP(J9644,'Ref2'!C:E,3,0)</f>
        <v>#N/A</v>
      </c>
      <c r="F9644">
        <v>9</v>
      </c>
      <c r="I9644" t="e">
        <f>VLOOKUP(J9644,Ref!L:M,2,0)</f>
        <v>#N/A</v>
      </c>
      <c r="J9644" t="s">
        <v>1278</v>
      </c>
      <c r="K9644" t="str">
        <f>VLOOKUP($J9644,Ref!$D:$H,2,0)</f>
        <v xml:space="preserve">Clifton                                      </v>
      </c>
      <c r="L9644" t="str">
        <f>VLOOKUP($J9644,Ref!$D:$H,3,0)</f>
        <v>Clifton, Haynes and Southill</v>
      </c>
      <c r="M9644" t="str">
        <f>VLOOKUP($J9644,Ref!$D:$H,4,0)</f>
        <v>Ampthill and Shefford Deanery</v>
      </c>
      <c r="N9644" t="str">
        <f>VLOOKUP($J9644,Ref!$D:$H,5,0)</f>
        <v>Archdeaconry of Bedford</v>
      </c>
      <c r="S9644">
        <v>2988</v>
      </c>
    </row>
    <row r="9645" spans="1:19" x14ac:dyDescent="0.3">
      <c r="A9645">
        <v>2024</v>
      </c>
      <c r="C9645" t="str">
        <f>IF(GETPIVOTDATA("PS % recovery",Sheet4!$B$5,"Parish Name",K9645)&gt;99.949%,"OK","No")</f>
        <v>No</v>
      </c>
      <c r="D9645" t="e">
        <f>VLOOKUP(J9645,'Ref2'!C:E,3,0)</f>
        <v>#N/A</v>
      </c>
      <c r="F9645">
        <v>9</v>
      </c>
      <c r="I9645" t="e">
        <f>VLOOKUP(J9645,Ref!L:M,2,0)</f>
        <v>#N/A</v>
      </c>
      <c r="J9645" t="s">
        <v>1282</v>
      </c>
      <c r="K9645" t="str">
        <f>VLOOKUP($J9645,Ref!$D:$H,2,0)</f>
        <v xml:space="preserve">Clophill                                     </v>
      </c>
      <c r="L9645" t="str">
        <f>VLOOKUP($J9645,Ref!$D:$H,3,0)</f>
        <v>Clophill and Maulden</v>
      </c>
      <c r="M9645" t="str">
        <f>VLOOKUP($J9645,Ref!$D:$H,4,0)</f>
        <v>Ampthill and Shefford Deanery</v>
      </c>
      <c r="N9645" t="str">
        <f>VLOOKUP($J9645,Ref!$D:$H,5,0)</f>
        <v>Archdeaconry of Bedford</v>
      </c>
      <c r="S9645">
        <v>1445</v>
      </c>
    </row>
    <row r="9646" spans="1:19" x14ac:dyDescent="0.3">
      <c r="A9646">
        <v>2024</v>
      </c>
      <c r="C9646" t="str">
        <f>IF(GETPIVOTDATA("PS % recovery",Sheet4!$B$5,"Parish Name",K9646)&gt;99.949%,"OK","No")</f>
        <v>OK</v>
      </c>
      <c r="D9646" t="e">
        <f>VLOOKUP(J9646,'Ref2'!C:E,3,0)</f>
        <v>#N/A</v>
      </c>
      <c r="F9646">
        <v>9</v>
      </c>
      <c r="I9646" t="e">
        <f>VLOOKUP(J9646,Ref!L:M,2,0)</f>
        <v>#N/A</v>
      </c>
      <c r="J9646" t="s">
        <v>1251</v>
      </c>
      <c r="K9646" t="str">
        <f>VLOOKUP($J9646,Ref!$D:$H,2,0)</f>
        <v xml:space="preserve">Eversholt                                    </v>
      </c>
      <c r="L9646" t="str">
        <f>VLOOKUP($J9646,Ref!$D:$H,3,0)</f>
        <v>Woburn with Eversholt, Milton Bryan, Battlesden and Pottesgrove</v>
      </c>
      <c r="M9646" t="str">
        <f>VLOOKUP($J9646,Ref!$D:$H,4,0)</f>
        <v>Ampthill and Shefford Deanery</v>
      </c>
      <c r="N9646" t="str">
        <f>VLOOKUP($J9646,Ref!$D:$H,5,0)</f>
        <v>Archdeaconry of Bedford</v>
      </c>
      <c r="S9646">
        <v>1171</v>
      </c>
    </row>
    <row r="9647" spans="1:19" x14ac:dyDescent="0.3">
      <c r="A9647">
        <v>2024</v>
      </c>
      <c r="C9647" t="str">
        <f>IF(GETPIVOTDATA("PS % recovery",Sheet4!$B$5,"Parish Name",K9647)&gt;99.949%,"OK","No")</f>
        <v>OK</v>
      </c>
      <c r="D9647" t="e">
        <f>VLOOKUP(J9647,'Ref2'!C:E,3,0)</f>
        <v>#N/A</v>
      </c>
      <c r="F9647">
        <v>9</v>
      </c>
      <c r="I9647" t="e">
        <f>VLOOKUP(J9647,Ref!L:M,2,0)</f>
        <v>#N/A</v>
      </c>
      <c r="J9647" t="s">
        <v>1258</v>
      </c>
      <c r="K9647" t="str">
        <f>VLOOKUP($J9647,Ref!$D:$H,2,0)</f>
        <v xml:space="preserve">Flitton                                      </v>
      </c>
      <c r="L9647" t="str">
        <f>VLOOKUP($J9647,Ref!$D:$H,3,0)</f>
        <v>Silsoe, Pulloxhill and Flitton</v>
      </c>
      <c r="M9647" t="str">
        <f>VLOOKUP($J9647,Ref!$D:$H,4,0)</f>
        <v>Ampthill and Shefford Deanery</v>
      </c>
      <c r="N9647" t="str">
        <f>VLOOKUP($J9647,Ref!$D:$H,5,0)</f>
        <v>Archdeaconry of Bedford</v>
      </c>
      <c r="S9647">
        <v>1250</v>
      </c>
    </row>
    <row r="9648" spans="1:19" x14ac:dyDescent="0.3">
      <c r="A9648">
        <v>2024</v>
      </c>
      <c r="C9648" t="str">
        <f>IF(GETPIVOTDATA("PS % recovery",Sheet4!$B$5,"Parish Name",K9648)&gt;99.949%,"OK","No")</f>
        <v>OK</v>
      </c>
      <c r="D9648" t="e">
        <f>VLOOKUP(J9648,'Ref2'!C:E,3,0)</f>
        <v>#N/A</v>
      </c>
      <c r="F9648">
        <v>9</v>
      </c>
      <c r="I9648" t="e">
        <f>VLOOKUP(J9648,Ref!L:M,2,0)</f>
        <v>#N/A</v>
      </c>
      <c r="J9648" t="s">
        <v>1264</v>
      </c>
      <c r="K9648" t="str">
        <f>VLOOKUP($J9648,Ref!$D:$H,2,0)</f>
        <v xml:space="preserve">Flitwick                                     </v>
      </c>
      <c r="L9648" t="str">
        <f>VLOOKUP($J9648,Ref!$D:$H,3,0)</f>
        <v>Flitwick</v>
      </c>
      <c r="M9648" t="str">
        <f>VLOOKUP($J9648,Ref!$D:$H,4,0)</f>
        <v>Ampthill and Shefford Deanery</v>
      </c>
      <c r="N9648" t="str">
        <f>VLOOKUP($J9648,Ref!$D:$H,5,0)</f>
        <v>Archdeaconry of Bedford</v>
      </c>
      <c r="S9648">
        <v>5515</v>
      </c>
    </row>
    <row r="9649" spans="1:19" x14ac:dyDescent="0.3">
      <c r="A9649">
        <v>2024</v>
      </c>
      <c r="C9649" t="str">
        <f>IF(GETPIVOTDATA("PS % recovery",Sheet4!$B$5,"Parish Name",K9649)&gt;99.949%,"OK","No")</f>
        <v>No</v>
      </c>
      <c r="D9649" t="e">
        <f>VLOOKUP(J9649,'Ref2'!C:E,3,0)</f>
        <v>#N/A</v>
      </c>
      <c r="F9649">
        <v>9</v>
      </c>
      <c r="I9649" t="e">
        <f>VLOOKUP(J9649,Ref!L:M,2,0)</f>
        <v>#N/A</v>
      </c>
      <c r="J9649" t="s">
        <v>831</v>
      </c>
      <c r="K9649" t="str">
        <f>VLOOKUP($J9649,Ref!$D:$H,2,0)</f>
        <v xml:space="preserve">Harlington                                   </v>
      </c>
      <c r="L9649" t="str">
        <f>VLOOKUP($J9649,Ref!$D:$H,3,0)</f>
        <v>Harlington, Tingrith and Westoning</v>
      </c>
      <c r="M9649" t="str">
        <f>VLOOKUP($J9649,Ref!$D:$H,4,0)</f>
        <v>Ampthill and Shefford Deanery</v>
      </c>
      <c r="N9649" t="str">
        <f>VLOOKUP($J9649,Ref!$D:$H,5,0)</f>
        <v>Archdeaconry of Bedford</v>
      </c>
      <c r="S9649">
        <v>1250</v>
      </c>
    </row>
    <row r="9650" spans="1:19" x14ac:dyDescent="0.3">
      <c r="A9650">
        <v>2024</v>
      </c>
      <c r="C9650" t="str">
        <f>IF(GETPIVOTDATA("PS % recovery",Sheet4!$B$5,"Parish Name",K9650)&gt;99.949%,"OK","No")</f>
        <v>No</v>
      </c>
      <c r="D9650" t="e">
        <f>VLOOKUP(J9650,'Ref2'!C:E,3,0)</f>
        <v>#N/A</v>
      </c>
      <c r="F9650">
        <v>9</v>
      </c>
      <c r="I9650" t="e">
        <f>VLOOKUP(J9650,Ref!L:M,2,0)</f>
        <v>#N/A</v>
      </c>
      <c r="J9650" t="s">
        <v>1285</v>
      </c>
      <c r="K9650" t="str">
        <f>VLOOKUP($J9650,Ref!$D:$H,2,0)</f>
        <v xml:space="preserve">Haynes                                       </v>
      </c>
      <c r="L9650" t="str">
        <f>VLOOKUP($J9650,Ref!$D:$H,3,0)</f>
        <v>Clifton, Haynes and Southill</v>
      </c>
      <c r="M9650" t="str">
        <f>VLOOKUP($J9650,Ref!$D:$H,4,0)</f>
        <v>Ampthill and Shefford Deanery</v>
      </c>
      <c r="N9650" t="str">
        <f>VLOOKUP($J9650,Ref!$D:$H,5,0)</f>
        <v>Archdeaconry of Bedford</v>
      </c>
      <c r="S9650">
        <v>1346</v>
      </c>
    </row>
    <row r="9651" spans="1:19" x14ac:dyDescent="0.3">
      <c r="A9651">
        <v>2024</v>
      </c>
      <c r="C9651" t="str">
        <f>IF(GETPIVOTDATA("PS % recovery",Sheet4!$B$5,"Parish Name",K9651)&gt;99.949%,"OK","No")</f>
        <v>No</v>
      </c>
      <c r="D9651" t="e">
        <f>VLOOKUP(J9651,'Ref2'!C:E,3,0)</f>
        <v>#N/A</v>
      </c>
      <c r="F9651">
        <v>9</v>
      </c>
      <c r="I9651" t="e">
        <f>VLOOKUP(J9651,Ref!L:M,2,0)</f>
        <v>#N/A</v>
      </c>
      <c r="J9651" t="s">
        <v>1287</v>
      </c>
      <c r="K9651" t="str">
        <f>VLOOKUP($J9651,Ref!$D:$H,2,0)</f>
        <v xml:space="preserve">Henlow                                       </v>
      </c>
      <c r="L9651" t="str">
        <f>VLOOKUP($J9651,Ref!$D:$H,3,0)</f>
        <v>Henlow and Langford</v>
      </c>
      <c r="M9651" t="str">
        <f>VLOOKUP($J9651,Ref!$D:$H,4,0)</f>
        <v>Ampthill and Shefford Deanery</v>
      </c>
      <c r="N9651" t="str">
        <f>VLOOKUP($J9651,Ref!$D:$H,5,0)</f>
        <v>Archdeaconry of Bedford</v>
      </c>
      <c r="S9651">
        <v>1000</v>
      </c>
    </row>
    <row r="9652" spans="1:19" x14ac:dyDescent="0.3">
      <c r="A9652">
        <v>2024</v>
      </c>
      <c r="C9652" t="str">
        <f>IF(GETPIVOTDATA("PS % recovery",Sheet4!$B$5,"Parish Name",K9652)&gt;99.949%,"OK","No")</f>
        <v>No</v>
      </c>
      <c r="D9652" t="e">
        <f>VLOOKUP(J9652,'Ref2'!C:E,3,0)</f>
        <v>#N/A</v>
      </c>
      <c r="F9652">
        <v>9</v>
      </c>
      <c r="I9652" t="e">
        <f>VLOOKUP(J9652,Ref!L:M,2,0)</f>
        <v>#N/A</v>
      </c>
      <c r="J9652" t="s">
        <v>1247</v>
      </c>
      <c r="K9652" t="str">
        <f>VLOOKUP($J9652,Ref!$D:$H,2,0)</f>
        <v xml:space="preserve">Hexton                                       </v>
      </c>
      <c r="L9652" t="str">
        <f>VLOOKUP($J9652,Ref!$D:$H,3,0)</f>
        <v>Barton-le-Cley with Higham Gobion and Hexton</v>
      </c>
      <c r="M9652" t="str">
        <f>VLOOKUP($J9652,Ref!$D:$H,4,0)</f>
        <v>Ampthill and Shefford Deanery</v>
      </c>
      <c r="N9652" t="str">
        <f>VLOOKUP($J9652,Ref!$D:$H,5,0)</f>
        <v>Archdeaconry of Bedford</v>
      </c>
      <c r="S9652">
        <v>126</v>
      </c>
    </row>
    <row r="9653" spans="1:19" x14ac:dyDescent="0.3">
      <c r="A9653">
        <v>2024</v>
      </c>
      <c r="C9653" t="str">
        <f>IF(GETPIVOTDATA("PS % recovery",Sheet4!$B$5,"Parish Name",K9653)&gt;99.949%,"OK","No")</f>
        <v>OK</v>
      </c>
      <c r="D9653" t="e">
        <f>VLOOKUP(J9653,'Ref2'!C:E,3,0)</f>
        <v>#N/A</v>
      </c>
      <c r="F9653">
        <v>9</v>
      </c>
      <c r="I9653" t="e">
        <f>VLOOKUP(J9653,Ref!L:M,2,0)</f>
        <v>#N/A</v>
      </c>
      <c r="J9653" t="s">
        <v>1245</v>
      </c>
      <c r="K9653" t="str">
        <f>VLOOKUP($J9653,Ref!$D:$H,2,0)</f>
        <v xml:space="preserve">Higham Gobion                                </v>
      </c>
      <c r="L9653" t="str">
        <f>VLOOKUP($J9653,Ref!$D:$H,3,0)</f>
        <v>Barton-le-Cley with Higham Gobion and Hexton</v>
      </c>
      <c r="M9653" t="str">
        <f>VLOOKUP($J9653,Ref!$D:$H,4,0)</f>
        <v>Ampthill and Shefford Deanery</v>
      </c>
      <c r="N9653" t="str">
        <f>VLOOKUP($J9653,Ref!$D:$H,5,0)</f>
        <v>Archdeaconry of Bedford</v>
      </c>
      <c r="S9653">
        <v>0</v>
      </c>
    </row>
    <row r="9654" spans="1:19" x14ac:dyDescent="0.3">
      <c r="A9654">
        <v>2024</v>
      </c>
      <c r="C9654" t="str">
        <f>IF(GETPIVOTDATA("PS % recovery",Sheet4!$B$5,"Parish Name",K9654)&gt;99.949%,"OK","No")</f>
        <v>No</v>
      </c>
      <c r="D9654" t="e">
        <f>VLOOKUP(J9654,'Ref2'!C:E,3,0)</f>
        <v>#N/A</v>
      </c>
      <c r="F9654">
        <v>9</v>
      </c>
      <c r="I9654" t="e">
        <f>VLOOKUP(J9654,Ref!L:M,2,0)</f>
        <v>#N/A</v>
      </c>
      <c r="J9654" t="s">
        <v>1239</v>
      </c>
      <c r="K9654" t="str">
        <f>VLOOKUP($J9654,Ref!$D:$H,2,0)</f>
        <v xml:space="preserve">Husborne Crawley                             </v>
      </c>
      <c r="L9654" t="str">
        <f>VLOOKUP($J9654,Ref!$D:$H,3,0)</f>
        <v>Aspley Guise with Husborne Crawley and Ridgmont</v>
      </c>
      <c r="M9654" t="str">
        <f>VLOOKUP($J9654,Ref!$D:$H,4,0)</f>
        <v>Ampthill and Shefford Deanery</v>
      </c>
      <c r="N9654" t="str">
        <f>VLOOKUP($J9654,Ref!$D:$H,5,0)</f>
        <v>Archdeaconry of Bedford</v>
      </c>
      <c r="S9654">
        <v>0</v>
      </c>
    </row>
    <row r="9655" spans="1:19" x14ac:dyDescent="0.3">
      <c r="A9655">
        <v>2024</v>
      </c>
      <c r="C9655" t="str">
        <f>IF(GETPIVOTDATA("PS % recovery",Sheet4!$B$5,"Parish Name",K9655)&gt;99.949%,"OK","No")</f>
        <v>OK</v>
      </c>
      <c r="D9655" t="e">
        <f>VLOOKUP(J9655,'Ref2'!C:E,3,0)</f>
        <v>#N/A</v>
      </c>
      <c r="F9655">
        <v>9</v>
      </c>
      <c r="I9655" t="e">
        <f>VLOOKUP(J9655,Ref!L:M,2,0)</f>
        <v>#N/A</v>
      </c>
      <c r="J9655" t="s">
        <v>1289</v>
      </c>
      <c r="K9655" t="str">
        <f>VLOOKUP($J9655,Ref!$D:$H,2,0)</f>
        <v xml:space="preserve">Langford                                     </v>
      </c>
      <c r="L9655" t="str">
        <f>VLOOKUP($J9655,Ref!$D:$H,3,0)</f>
        <v>Henlow and Langford</v>
      </c>
      <c r="M9655" t="str">
        <f>VLOOKUP($J9655,Ref!$D:$H,4,0)</f>
        <v>Ampthill and Shefford Deanery</v>
      </c>
      <c r="N9655" t="str">
        <f>VLOOKUP($J9655,Ref!$D:$H,5,0)</f>
        <v>Archdeaconry of Bedford</v>
      </c>
      <c r="S9655">
        <v>2357</v>
      </c>
    </row>
    <row r="9656" spans="1:19" x14ac:dyDescent="0.3">
      <c r="A9656">
        <v>2024</v>
      </c>
      <c r="C9656" t="str">
        <f>IF(GETPIVOTDATA("PS % recovery",Sheet4!$B$5,"Parish Name",K9656)&gt;99.949%,"OK","No")</f>
        <v>OK</v>
      </c>
      <c r="D9656" t="e">
        <f>VLOOKUP(J9656,'Ref2'!C:E,3,0)</f>
        <v>#N/A</v>
      </c>
      <c r="F9656">
        <v>9</v>
      </c>
      <c r="I9656" t="e">
        <f>VLOOKUP(J9656,Ref!L:M,2,0)</f>
        <v>#N/A</v>
      </c>
      <c r="J9656" t="s">
        <v>1266</v>
      </c>
      <c r="K9656" t="str">
        <f>VLOOKUP($J9656,Ref!$D:$H,2,0)</f>
        <v xml:space="preserve">Maulden                                      </v>
      </c>
      <c r="L9656" t="str">
        <f>VLOOKUP($J9656,Ref!$D:$H,3,0)</f>
        <v>Clophill and Maulden</v>
      </c>
      <c r="M9656" t="str">
        <f>VLOOKUP($J9656,Ref!$D:$H,4,0)</f>
        <v>Ampthill and Shefford Deanery</v>
      </c>
      <c r="N9656" t="str">
        <f>VLOOKUP($J9656,Ref!$D:$H,5,0)</f>
        <v>Archdeaconry of Bedford</v>
      </c>
      <c r="S9656">
        <v>3051</v>
      </c>
    </row>
    <row r="9657" spans="1:19" x14ac:dyDescent="0.3">
      <c r="A9657">
        <v>2024</v>
      </c>
      <c r="C9657" t="str">
        <f>IF(GETPIVOTDATA("PS % recovery",Sheet4!$B$5,"Parish Name",K9657)&gt;99.949%,"OK","No")</f>
        <v>No</v>
      </c>
      <c r="D9657" t="e">
        <f>VLOOKUP(J9657,'Ref2'!C:E,3,0)</f>
        <v>#N/A</v>
      </c>
      <c r="F9657">
        <v>9</v>
      </c>
      <c r="I9657" t="e">
        <f>VLOOKUP(J9657,Ref!L:M,2,0)</f>
        <v>#N/A</v>
      </c>
      <c r="J9657" t="s">
        <v>1275</v>
      </c>
      <c r="K9657" t="str">
        <f>VLOOKUP($J9657,Ref!$D:$H,2,0)</f>
        <v xml:space="preserve">Meppershall                                  </v>
      </c>
      <c r="L9657" t="str">
        <f>VLOOKUP($J9657,Ref!$D:$H,3,0)</f>
        <v>Campton, Meppershall and Shefford</v>
      </c>
      <c r="M9657" t="str">
        <f>VLOOKUP($J9657,Ref!$D:$H,4,0)</f>
        <v>Ampthill and Shefford Deanery</v>
      </c>
      <c r="N9657" t="str">
        <f>VLOOKUP($J9657,Ref!$D:$H,5,0)</f>
        <v>Archdeaconry of Bedford</v>
      </c>
      <c r="S9657">
        <v>875</v>
      </c>
    </row>
    <row r="9658" spans="1:19" x14ac:dyDescent="0.3">
      <c r="A9658">
        <v>2024</v>
      </c>
      <c r="C9658" t="str">
        <f>IF(GETPIVOTDATA("PS % recovery",Sheet4!$B$5,"Parish Name",K9658)&gt;99.949%,"OK","No")</f>
        <v>No</v>
      </c>
      <c r="D9658" t="e">
        <f>VLOOKUP(J9658,'Ref2'!C:E,3,0)</f>
        <v>#N/A</v>
      </c>
      <c r="F9658">
        <v>9</v>
      </c>
      <c r="I9658" t="e">
        <f>VLOOKUP(J9658,Ref!L:M,2,0)</f>
        <v>#N/A</v>
      </c>
      <c r="J9658" t="s">
        <v>1233</v>
      </c>
      <c r="K9658" t="str">
        <f>VLOOKUP($J9658,Ref!$D:$H,2,0)</f>
        <v xml:space="preserve">Millbrook                                    </v>
      </c>
      <c r="L9658" t="str">
        <f>VLOOKUP($J9658,Ref!$D:$H,3,0)</f>
        <v>Ampthill with Millbrook and Steppingley</v>
      </c>
      <c r="M9658" t="str">
        <f>VLOOKUP($J9658,Ref!$D:$H,4,0)</f>
        <v>Ampthill and Shefford Deanery</v>
      </c>
      <c r="N9658" t="str">
        <f>VLOOKUP($J9658,Ref!$D:$H,5,0)</f>
        <v>Archdeaconry of Bedford</v>
      </c>
      <c r="S9658">
        <v>2472.89</v>
      </c>
    </row>
    <row r="9659" spans="1:19" x14ac:dyDescent="0.3">
      <c r="A9659">
        <v>2024</v>
      </c>
      <c r="C9659" t="str">
        <f>IF(GETPIVOTDATA("PS % recovery",Sheet4!$B$5,"Parish Name",K9659)&gt;99.949%,"OK","No")</f>
        <v>No</v>
      </c>
      <c r="D9659" t="e">
        <f>VLOOKUP(J9659,'Ref2'!C:E,3,0)</f>
        <v>#N/A</v>
      </c>
      <c r="F9659">
        <v>9</v>
      </c>
      <c r="I9659" t="e">
        <f>VLOOKUP(J9659,Ref!L:M,2,0)</f>
        <v>#N/A</v>
      </c>
      <c r="J9659" t="s">
        <v>1253</v>
      </c>
      <c r="K9659" t="str">
        <f>VLOOKUP($J9659,Ref!$D:$H,2,0)</f>
        <v xml:space="preserve">Milton Bryan                                 </v>
      </c>
      <c r="L9659" t="str">
        <f>VLOOKUP($J9659,Ref!$D:$H,3,0)</f>
        <v>Woburn with Eversholt, Milton Bryan, Battlesden and Pottesgrove</v>
      </c>
      <c r="M9659" t="str">
        <f>VLOOKUP($J9659,Ref!$D:$H,4,0)</f>
        <v>Ampthill and Shefford Deanery</v>
      </c>
      <c r="N9659" t="str">
        <f>VLOOKUP($J9659,Ref!$D:$H,5,0)</f>
        <v>Archdeaconry of Bedford</v>
      </c>
      <c r="S9659">
        <v>0</v>
      </c>
    </row>
    <row r="9660" spans="1:19" x14ac:dyDescent="0.3">
      <c r="A9660">
        <v>2024</v>
      </c>
      <c r="C9660" t="str">
        <f>IF(GETPIVOTDATA("PS % recovery",Sheet4!$B$5,"Parish Name",K9660)&gt;99.949%,"OK","No")</f>
        <v>OK</v>
      </c>
      <c r="D9660" t="e">
        <f>VLOOKUP(J9660,'Ref2'!C:E,3,0)</f>
        <v>#N/A</v>
      </c>
      <c r="F9660">
        <v>9</v>
      </c>
      <c r="I9660" t="e">
        <f>VLOOKUP(J9660,Ref!L:M,2,0)</f>
        <v>#N/A</v>
      </c>
      <c r="J9660" t="s">
        <v>1260</v>
      </c>
      <c r="K9660" t="str">
        <f>VLOOKUP($J9660,Ref!$D:$H,2,0)</f>
        <v xml:space="preserve">Pulloxhill                                   </v>
      </c>
      <c r="L9660" t="str">
        <f>VLOOKUP($J9660,Ref!$D:$H,3,0)</f>
        <v>Silsoe, Pulloxhill and Flitton</v>
      </c>
      <c r="M9660" t="str">
        <f>VLOOKUP($J9660,Ref!$D:$H,4,0)</f>
        <v>Ampthill and Shefford Deanery</v>
      </c>
      <c r="N9660" t="str">
        <f>VLOOKUP($J9660,Ref!$D:$H,5,0)</f>
        <v>Archdeaconry of Bedford</v>
      </c>
      <c r="S9660">
        <v>2544.5</v>
      </c>
    </row>
    <row r="9661" spans="1:19" x14ac:dyDescent="0.3">
      <c r="A9661">
        <v>2024</v>
      </c>
      <c r="C9661" t="str">
        <f>IF(GETPIVOTDATA("PS % recovery",Sheet4!$B$5,"Parish Name",K9661)&gt;99.949%,"OK","No")</f>
        <v>No</v>
      </c>
      <c r="D9661" t="e">
        <f>VLOOKUP(J9661,'Ref2'!C:E,3,0)</f>
        <v>#N/A</v>
      </c>
      <c r="F9661">
        <v>9</v>
      </c>
      <c r="I9661" t="e">
        <f>VLOOKUP(J9661,Ref!L:M,2,0)</f>
        <v>#N/A</v>
      </c>
      <c r="J9661" t="s">
        <v>1241</v>
      </c>
      <c r="K9661" t="str">
        <f>VLOOKUP($J9661,Ref!$D:$H,2,0)</f>
        <v xml:space="preserve">Ridgmont                                     </v>
      </c>
      <c r="L9661" t="str">
        <f>VLOOKUP($J9661,Ref!$D:$H,3,0)</f>
        <v>Aspley Guise with Husborne Crawley and Ridgmont</v>
      </c>
      <c r="M9661" t="str">
        <f>VLOOKUP($J9661,Ref!$D:$H,4,0)</f>
        <v>Ampthill and Shefford Deanery</v>
      </c>
      <c r="N9661" t="str">
        <f>VLOOKUP($J9661,Ref!$D:$H,5,0)</f>
        <v>Archdeaconry of Bedford</v>
      </c>
      <c r="S9661">
        <v>0</v>
      </c>
    </row>
    <row r="9662" spans="1:19" x14ac:dyDescent="0.3">
      <c r="A9662">
        <v>2024</v>
      </c>
      <c r="C9662" t="str">
        <f>IF(GETPIVOTDATA("PS % recovery",Sheet4!$B$5,"Parish Name",K9662)&gt;99.949%,"OK","No")</f>
        <v>No</v>
      </c>
      <c r="D9662" t="e">
        <f>VLOOKUP(J9662,'Ref2'!C:E,3,0)</f>
        <v>#N/A</v>
      </c>
      <c r="F9662">
        <v>9</v>
      </c>
      <c r="I9662" t="e">
        <f>VLOOKUP(J9662,Ref!L:M,2,0)</f>
        <v>#N/A</v>
      </c>
      <c r="J9662" t="s">
        <v>1291</v>
      </c>
      <c r="K9662" t="str">
        <f>VLOOKUP($J9662,Ref!$D:$H,2,0)</f>
        <v xml:space="preserve">Shefford                                     </v>
      </c>
      <c r="L9662" t="str">
        <f>VLOOKUP($J9662,Ref!$D:$H,3,0)</f>
        <v>Campton, Meppershall and Shefford</v>
      </c>
      <c r="M9662" t="str">
        <f>VLOOKUP($J9662,Ref!$D:$H,4,0)</f>
        <v>Ampthill and Shefford Deanery</v>
      </c>
      <c r="N9662" t="str">
        <f>VLOOKUP($J9662,Ref!$D:$H,5,0)</f>
        <v>Archdeaconry of Bedford</v>
      </c>
      <c r="S9662">
        <v>400</v>
      </c>
    </row>
    <row r="9663" spans="1:19" x14ac:dyDescent="0.3">
      <c r="A9663">
        <v>2024</v>
      </c>
      <c r="C9663" t="str">
        <f>IF(GETPIVOTDATA("PS % recovery",Sheet4!$B$5,"Parish Name",K9663)&gt;99.949%,"OK","No")</f>
        <v>OK</v>
      </c>
      <c r="D9663" t="e">
        <f>VLOOKUP(J9663,'Ref2'!C:E,3,0)</f>
        <v>#N/A</v>
      </c>
      <c r="F9663">
        <v>9</v>
      </c>
      <c r="I9663" t="e">
        <f>VLOOKUP(J9663,Ref!L:M,2,0)</f>
        <v>#N/A</v>
      </c>
      <c r="J9663" t="s">
        <v>833</v>
      </c>
      <c r="K9663" t="str">
        <f>VLOOKUP($J9663,Ref!$D:$H,2,0)</f>
        <v xml:space="preserve">Shillington and Gravenhurst                  </v>
      </c>
      <c r="L9663" t="str">
        <f>VLOOKUP($J9663,Ref!$D:$H,3,0)</f>
        <v>Gravenhurst, Shillington and Stondon</v>
      </c>
      <c r="M9663" t="str">
        <f>VLOOKUP($J9663,Ref!$D:$H,4,0)</f>
        <v>Ampthill and Shefford Deanery</v>
      </c>
      <c r="N9663" t="str">
        <f>VLOOKUP($J9663,Ref!$D:$H,5,0)</f>
        <v>Archdeaconry of Bedford</v>
      </c>
      <c r="S9663">
        <v>0</v>
      </c>
    </row>
    <row r="9664" spans="1:19" x14ac:dyDescent="0.3">
      <c r="A9664">
        <v>2024</v>
      </c>
      <c r="C9664" t="str">
        <f>IF(GETPIVOTDATA("PS % recovery",Sheet4!$B$5,"Parish Name",K9664)&gt;99.949%,"OK","No")</f>
        <v>OK</v>
      </c>
      <c r="D9664" t="e">
        <f>VLOOKUP(J9664,'Ref2'!C:E,3,0)</f>
        <v>#N/A</v>
      </c>
      <c r="F9664">
        <v>9</v>
      </c>
      <c r="I9664" t="e">
        <f>VLOOKUP(J9664,Ref!L:M,2,0)</f>
        <v>#N/A</v>
      </c>
      <c r="J9664" t="s">
        <v>1262</v>
      </c>
      <c r="K9664" t="str">
        <f>VLOOKUP($J9664,Ref!$D:$H,2,0)</f>
        <v xml:space="preserve">Silsoe                                       </v>
      </c>
      <c r="L9664" t="str">
        <f>VLOOKUP($J9664,Ref!$D:$H,3,0)</f>
        <v>Silsoe, Pulloxhill and Flitton</v>
      </c>
      <c r="M9664" t="str">
        <f>VLOOKUP($J9664,Ref!$D:$H,4,0)</f>
        <v>Ampthill and Shefford Deanery</v>
      </c>
      <c r="N9664" t="str">
        <f>VLOOKUP($J9664,Ref!$D:$H,5,0)</f>
        <v>Archdeaconry of Bedford</v>
      </c>
      <c r="S9664">
        <v>1600</v>
      </c>
    </row>
    <row r="9665" spans="1:19" x14ac:dyDescent="0.3">
      <c r="A9665">
        <v>2024</v>
      </c>
      <c r="C9665" t="str">
        <f>IF(GETPIVOTDATA("PS % recovery",Sheet4!$B$5,"Parish Name",K9665)&gt;99.949%,"OK","No")</f>
        <v>No</v>
      </c>
      <c r="D9665" t="e">
        <f>VLOOKUP(J9665,'Ref2'!C:E,3,0)</f>
        <v>#N/A</v>
      </c>
      <c r="F9665">
        <v>9</v>
      </c>
      <c r="I9665" t="e">
        <f>VLOOKUP(J9665,Ref!L:M,2,0)</f>
        <v>#N/A</v>
      </c>
      <c r="J9665" t="s">
        <v>1280</v>
      </c>
      <c r="K9665" t="str">
        <f>VLOOKUP($J9665,Ref!$D:$H,2,0)</f>
        <v xml:space="preserve">Southill                                     </v>
      </c>
      <c r="L9665" t="str">
        <f>VLOOKUP($J9665,Ref!$D:$H,3,0)</f>
        <v>Clifton, Haynes and Southill</v>
      </c>
      <c r="M9665" t="str">
        <f>VLOOKUP($J9665,Ref!$D:$H,4,0)</f>
        <v>Ampthill and Shefford Deanery</v>
      </c>
      <c r="N9665" t="str">
        <f>VLOOKUP($J9665,Ref!$D:$H,5,0)</f>
        <v>Archdeaconry of Bedford</v>
      </c>
      <c r="S9665">
        <v>0</v>
      </c>
    </row>
    <row r="9666" spans="1:19" x14ac:dyDescent="0.3">
      <c r="A9666">
        <v>2024</v>
      </c>
      <c r="C9666" t="str">
        <f>IF(GETPIVOTDATA("PS % recovery",Sheet4!$B$5,"Parish Name",K9666)&gt;99.949%,"OK","No")</f>
        <v>OK</v>
      </c>
      <c r="D9666" t="e">
        <f>VLOOKUP(J9666,'Ref2'!C:E,3,0)</f>
        <v>#N/A</v>
      </c>
      <c r="F9666">
        <v>9</v>
      </c>
      <c r="I9666" t="e">
        <f>VLOOKUP(J9666,Ref!L:M,2,0)</f>
        <v>#N/A</v>
      </c>
      <c r="J9666" t="s">
        <v>1235</v>
      </c>
      <c r="K9666" t="str">
        <f>VLOOKUP($J9666,Ref!$D:$H,2,0)</f>
        <v xml:space="preserve">Steppingley                                  </v>
      </c>
      <c r="L9666" t="str">
        <f>VLOOKUP($J9666,Ref!$D:$H,3,0)</f>
        <v>Ampthill with Millbrook and Steppingley</v>
      </c>
      <c r="M9666" t="str">
        <f>VLOOKUP($J9666,Ref!$D:$H,4,0)</f>
        <v>Ampthill and Shefford Deanery</v>
      </c>
      <c r="N9666" t="str">
        <f>VLOOKUP($J9666,Ref!$D:$H,5,0)</f>
        <v>Archdeaconry of Bedford</v>
      </c>
      <c r="S9666">
        <v>0</v>
      </c>
    </row>
    <row r="9667" spans="1:19" x14ac:dyDescent="0.3">
      <c r="A9667">
        <v>2024</v>
      </c>
      <c r="C9667" t="str">
        <f>IF(GETPIVOTDATA("PS % recovery",Sheet4!$B$5,"Parish Name",K9667)&gt;99.949%,"OK","No")</f>
        <v>No</v>
      </c>
      <c r="D9667" t="e">
        <f>VLOOKUP(J9667,'Ref2'!C:E,3,0)</f>
        <v>#N/A</v>
      </c>
      <c r="F9667">
        <v>9</v>
      </c>
      <c r="I9667" t="e">
        <f>VLOOKUP(J9667,Ref!L:M,2,0)</f>
        <v>#N/A</v>
      </c>
      <c r="J9667" t="s">
        <v>835</v>
      </c>
      <c r="K9667" t="str">
        <f>VLOOKUP($J9667,Ref!$D:$H,2,0)</f>
        <v xml:space="preserve">Tingrith                                     </v>
      </c>
      <c r="L9667" t="str">
        <f>VLOOKUP($J9667,Ref!$D:$H,3,0)</f>
        <v>Harlington, Tingrith and Westoning</v>
      </c>
      <c r="M9667" t="str">
        <f>VLOOKUP($J9667,Ref!$D:$H,4,0)</f>
        <v>Ampthill and Shefford Deanery</v>
      </c>
      <c r="N9667" t="str">
        <f>VLOOKUP($J9667,Ref!$D:$H,5,0)</f>
        <v>Archdeaconry of Bedford</v>
      </c>
      <c r="S9667">
        <v>500</v>
      </c>
    </row>
    <row r="9668" spans="1:19" x14ac:dyDescent="0.3">
      <c r="A9668">
        <v>2024</v>
      </c>
      <c r="C9668" t="str">
        <f>IF(GETPIVOTDATA("PS % recovery",Sheet4!$B$5,"Parish Name",K9668)&gt;99.949%,"OK","No")</f>
        <v>No</v>
      </c>
      <c r="D9668" t="e">
        <f>VLOOKUP(J9668,'Ref2'!C:E,3,0)</f>
        <v>#N/A</v>
      </c>
      <c r="F9668">
        <v>9</v>
      </c>
      <c r="I9668" t="e">
        <f>VLOOKUP(J9668,Ref!L:M,2,0)</f>
        <v>#N/A</v>
      </c>
      <c r="J9668" t="s">
        <v>837</v>
      </c>
      <c r="K9668" t="str">
        <f>VLOOKUP($J9668,Ref!$D:$H,2,0)</f>
        <v xml:space="preserve">Stondon                                      </v>
      </c>
      <c r="L9668" t="str">
        <f>VLOOKUP($J9668,Ref!$D:$H,3,0)</f>
        <v>Gravenhurst, Shillington and Stondon</v>
      </c>
      <c r="M9668" t="str">
        <f>VLOOKUP($J9668,Ref!$D:$H,4,0)</f>
        <v>Ampthill and Shefford Deanery</v>
      </c>
      <c r="N9668" t="str">
        <f>VLOOKUP($J9668,Ref!$D:$H,5,0)</f>
        <v>Archdeaconry of Bedford</v>
      </c>
      <c r="S9668">
        <v>200</v>
      </c>
    </row>
    <row r="9669" spans="1:19" x14ac:dyDescent="0.3">
      <c r="A9669">
        <v>2024</v>
      </c>
      <c r="C9669" t="str">
        <f>IF(GETPIVOTDATA("PS % recovery",Sheet4!$B$5,"Parish Name",K9669)&gt;99.949%,"OK","No")</f>
        <v>OK</v>
      </c>
      <c r="D9669" t="e">
        <f>VLOOKUP(J9669,'Ref2'!C:E,3,0)</f>
        <v>#N/A</v>
      </c>
      <c r="F9669">
        <v>9</v>
      </c>
      <c r="I9669" t="e">
        <f>VLOOKUP(J9669,Ref!L:M,2,0)</f>
        <v>#N/A</v>
      </c>
      <c r="J9669" t="s">
        <v>839</v>
      </c>
      <c r="K9669" t="str">
        <f>VLOOKUP($J9669,Ref!$D:$H,2,0)</f>
        <v xml:space="preserve">Westoning                                    </v>
      </c>
      <c r="L9669" t="str">
        <f>VLOOKUP($J9669,Ref!$D:$H,3,0)</f>
        <v>Harlington, Tingrith and Westoning</v>
      </c>
      <c r="M9669" t="str">
        <f>VLOOKUP($J9669,Ref!$D:$H,4,0)</f>
        <v>Ampthill and Shefford Deanery</v>
      </c>
      <c r="N9669" t="str">
        <f>VLOOKUP($J9669,Ref!$D:$H,5,0)</f>
        <v>Archdeaconry of Bedford</v>
      </c>
      <c r="S9669">
        <v>2602</v>
      </c>
    </row>
    <row r="9670" spans="1:19" x14ac:dyDescent="0.3">
      <c r="A9670">
        <v>2024</v>
      </c>
      <c r="C9670" t="str">
        <f>IF(GETPIVOTDATA("PS % recovery",Sheet4!$B$5,"Parish Name",K9670)&gt;99.949%,"OK","No")</f>
        <v>OK</v>
      </c>
      <c r="D9670" t="e">
        <f>VLOOKUP(J9670,'Ref2'!C:E,3,0)</f>
        <v>#N/A</v>
      </c>
      <c r="F9670">
        <v>9</v>
      </c>
      <c r="I9670" t="e">
        <f>VLOOKUP(J9670,Ref!L:M,2,0)</f>
        <v>#N/A</v>
      </c>
      <c r="J9670" t="s">
        <v>1255</v>
      </c>
      <c r="K9670" t="str">
        <f>VLOOKUP($J9670,Ref!$D:$H,2,0)</f>
        <v xml:space="preserve">Woburn                                       </v>
      </c>
      <c r="L9670" t="str">
        <f>VLOOKUP($J9670,Ref!$D:$H,3,0)</f>
        <v>Woburn with Eversholt, Milton Bryan, Battlesden and Pottesgrove</v>
      </c>
      <c r="M9670" t="str">
        <f>VLOOKUP($J9670,Ref!$D:$H,4,0)</f>
        <v>Ampthill and Shefford Deanery</v>
      </c>
      <c r="N9670" t="str">
        <f>VLOOKUP($J9670,Ref!$D:$H,5,0)</f>
        <v>Archdeaconry of Bedford</v>
      </c>
      <c r="S9670">
        <v>3728</v>
      </c>
    </row>
    <row r="9671" spans="1:19" x14ac:dyDescent="0.3">
      <c r="A9671">
        <v>2024</v>
      </c>
      <c r="C9671" t="str">
        <f>IF(GETPIVOTDATA("PS % recovery",Sheet4!$B$5,"Parish Name",K9671)&gt;99.949%,"OK","No")</f>
        <v>No</v>
      </c>
      <c r="D9671" t="e">
        <f>VLOOKUP(J9671,'Ref2'!C:E,3,0)</f>
        <v>#N/A</v>
      </c>
      <c r="F9671">
        <v>9</v>
      </c>
      <c r="I9671" t="e">
        <f>VLOOKUP(J9671,Ref!L:M,2,0)</f>
        <v>#N/A</v>
      </c>
      <c r="J9671" t="s">
        <v>1270</v>
      </c>
      <c r="K9671" t="str">
        <f>VLOOKUP($J9671,Ref!$D:$H,2,0)</f>
        <v xml:space="preserve">Woburn Sands                                 </v>
      </c>
      <c r="L9671" t="str">
        <f>VLOOKUP($J9671,Ref!$D:$H,3,0)</f>
        <v>Woburn Sands</v>
      </c>
      <c r="M9671" t="str">
        <f>VLOOKUP($J9671,Ref!$D:$H,4,0)</f>
        <v>Ampthill and Shefford Deanery</v>
      </c>
      <c r="N9671" t="str">
        <f>VLOOKUP($J9671,Ref!$D:$H,5,0)</f>
        <v>Archdeaconry of Bedford</v>
      </c>
      <c r="S9671">
        <v>5227</v>
      </c>
    </row>
    <row r="9672" spans="1:19" x14ac:dyDescent="0.3">
      <c r="A9672">
        <v>2024</v>
      </c>
      <c r="C9672" t="str">
        <f>IF(GETPIVOTDATA("PS % recovery",Sheet4!$B$5,"Parish Name",K9672)&gt;99.949%,"OK","No")</f>
        <v>No</v>
      </c>
      <c r="D9672" t="e">
        <f>VLOOKUP(J9672,'Ref2'!C:E,3,0)</f>
        <v>#N/A</v>
      </c>
      <c r="F9672">
        <v>9</v>
      </c>
      <c r="I9672" t="e">
        <f>VLOOKUP(J9672,Ref!L:M,2,0)</f>
        <v>#N/A</v>
      </c>
      <c r="J9672" t="s">
        <v>1293</v>
      </c>
      <c r="K9672" t="str">
        <f>VLOOKUP($J9672,Ref!$D:$H,2,0)</f>
        <v xml:space="preserve">Bedford, All Saints                          </v>
      </c>
      <c r="L9672" t="str">
        <f>VLOOKUP($J9672,Ref!$D:$H,3,0)</f>
        <v>Bedford, All Saints</v>
      </c>
      <c r="M9672" t="str">
        <f>VLOOKUP($J9672,Ref!$D:$H,4,0)</f>
        <v>Bedford Deanery</v>
      </c>
      <c r="N9672" t="str">
        <f>VLOOKUP($J9672,Ref!$D:$H,5,0)</f>
        <v>Archdeaconry of Bedford</v>
      </c>
      <c r="S9672">
        <v>2206.17</v>
      </c>
    </row>
    <row r="9673" spans="1:19" x14ac:dyDescent="0.3">
      <c r="A9673">
        <v>2024</v>
      </c>
      <c r="C9673" t="str">
        <f>IF(GETPIVOTDATA("PS % recovery",Sheet4!$B$5,"Parish Name",K9673)&gt;99.949%,"OK","No")</f>
        <v>OK</v>
      </c>
      <c r="D9673" t="e">
        <f>VLOOKUP(J9673,'Ref2'!C:E,3,0)</f>
        <v>#N/A</v>
      </c>
      <c r="F9673">
        <v>9</v>
      </c>
      <c r="I9673" t="str">
        <f>VLOOKUP(J9673,Ref!L:M,2,0)</f>
        <v>Yes</v>
      </c>
      <c r="J9673" t="s">
        <v>1295</v>
      </c>
      <c r="K9673" t="str">
        <f>VLOOKUP($J9673,Ref!$D:$H,2,0)</f>
        <v xml:space="preserve">Bedford, Christ Church                       </v>
      </c>
      <c r="L9673" t="str">
        <f>VLOOKUP($J9673,Ref!$D:$H,3,0)</f>
        <v>Bedford, Christ Church</v>
      </c>
      <c r="M9673" t="str">
        <f>VLOOKUP($J9673,Ref!$D:$H,4,0)</f>
        <v>Bedford Deanery</v>
      </c>
      <c r="N9673" t="str">
        <f>VLOOKUP($J9673,Ref!$D:$H,5,0)</f>
        <v>Archdeaconry of Bedford</v>
      </c>
      <c r="S9673">
        <v>12839</v>
      </c>
    </row>
    <row r="9674" spans="1:19" x14ac:dyDescent="0.3">
      <c r="A9674">
        <v>2024</v>
      </c>
      <c r="C9674" t="str">
        <f>IF(GETPIVOTDATA("PS % recovery",Sheet4!$B$5,"Parish Name",K9674)&gt;99.949%,"OK","No")</f>
        <v>OK</v>
      </c>
      <c r="D9674" t="e">
        <f>VLOOKUP(J9674,'Ref2'!C:E,3,0)</f>
        <v>#N/A</v>
      </c>
      <c r="F9674">
        <v>9</v>
      </c>
      <c r="I9674" t="e">
        <f>VLOOKUP(J9674,Ref!L:M,2,0)</f>
        <v>#N/A</v>
      </c>
      <c r="J9674" t="s">
        <v>1297</v>
      </c>
      <c r="K9674" t="str">
        <f>VLOOKUP($J9674,Ref!$D:$H,2,0)</f>
        <v xml:space="preserve">Bedford, St Andrew                           </v>
      </c>
      <c r="L9674" t="str">
        <f>VLOOKUP($J9674,Ref!$D:$H,3,0)</f>
        <v>Bedford, St Andrew</v>
      </c>
      <c r="M9674" t="str">
        <f>VLOOKUP($J9674,Ref!$D:$H,4,0)</f>
        <v>Bedford Deanery</v>
      </c>
      <c r="N9674" t="str">
        <f>VLOOKUP($J9674,Ref!$D:$H,5,0)</f>
        <v>Archdeaconry of Bedford</v>
      </c>
      <c r="S9674">
        <v>11157</v>
      </c>
    </row>
    <row r="9675" spans="1:19" x14ac:dyDescent="0.3">
      <c r="A9675">
        <v>2024</v>
      </c>
      <c r="C9675" t="str">
        <f>IF(GETPIVOTDATA("PS % recovery",Sheet4!$B$5,"Parish Name",K9675)&gt;99.949%,"OK","No")</f>
        <v>OK</v>
      </c>
      <c r="D9675" t="e">
        <f>VLOOKUP(J9675,'Ref2'!C:E,3,0)</f>
        <v>#N/A</v>
      </c>
      <c r="F9675">
        <v>9</v>
      </c>
      <c r="I9675" t="e">
        <f>VLOOKUP(J9675,Ref!L:M,2,0)</f>
        <v>#N/A</v>
      </c>
      <c r="J9675" t="s">
        <v>1299</v>
      </c>
      <c r="K9675" t="str">
        <f>VLOOKUP($J9675,Ref!$D:$H,2,0)</f>
        <v xml:space="preserve">Bedford, St John and St Leonard              </v>
      </c>
      <c r="L9675" t="str">
        <f>VLOOKUP($J9675,Ref!$D:$H,3,0)</f>
        <v>Bedford, St John and St Leonard</v>
      </c>
      <c r="M9675" t="str">
        <f>VLOOKUP($J9675,Ref!$D:$H,4,0)</f>
        <v>Bedford Deanery</v>
      </c>
      <c r="N9675" t="str">
        <f>VLOOKUP($J9675,Ref!$D:$H,5,0)</f>
        <v>Archdeaconry of Bedford</v>
      </c>
      <c r="S9675">
        <v>5056</v>
      </c>
    </row>
    <row r="9676" spans="1:19" x14ac:dyDescent="0.3">
      <c r="A9676">
        <v>2024</v>
      </c>
      <c r="C9676" t="str">
        <f>IF(GETPIVOTDATA("PS % recovery",Sheet4!$B$5,"Parish Name",K9676)&gt;99.949%,"OK","No")</f>
        <v>OK</v>
      </c>
      <c r="D9676" t="e">
        <f>VLOOKUP(J9676,'Ref2'!C:E,3,0)</f>
        <v>#N/A</v>
      </c>
      <c r="F9676">
        <v>9</v>
      </c>
      <c r="I9676" t="e">
        <f>VLOOKUP(J9676,Ref!L:M,2,0)</f>
        <v>#N/A</v>
      </c>
      <c r="J9676" t="s">
        <v>1315</v>
      </c>
      <c r="K9676" t="str">
        <f>VLOOKUP($J9676,Ref!$D:$H,2,0)</f>
        <v xml:space="preserve">Bedford, St Mark                             </v>
      </c>
      <c r="L9676" t="str">
        <f>VLOOKUP($J9676,Ref!$D:$H,3,0)</f>
        <v>Bedford, St Mark</v>
      </c>
      <c r="M9676" t="str">
        <f>VLOOKUP($J9676,Ref!$D:$H,4,0)</f>
        <v>Bedford Deanery</v>
      </c>
      <c r="N9676" t="str">
        <f>VLOOKUP($J9676,Ref!$D:$H,5,0)</f>
        <v>Archdeaconry of Bedford</v>
      </c>
      <c r="S9676">
        <v>6073.33</v>
      </c>
    </row>
    <row r="9677" spans="1:19" x14ac:dyDescent="0.3">
      <c r="A9677">
        <v>2024</v>
      </c>
      <c r="C9677" t="str">
        <f>IF(GETPIVOTDATA("PS % recovery",Sheet4!$B$5,"Parish Name",K9677)&gt;99.949%,"OK","No")</f>
        <v>No</v>
      </c>
      <c r="D9677" t="e">
        <f>VLOOKUP(J9677,'Ref2'!C:E,3,0)</f>
        <v>#N/A</v>
      </c>
      <c r="F9677">
        <v>9</v>
      </c>
      <c r="I9677" t="e">
        <f>VLOOKUP(J9677,Ref!L:M,2,0)</f>
        <v>#N/A</v>
      </c>
      <c r="J9677" t="s">
        <v>1301</v>
      </c>
      <c r="K9677" t="str">
        <f>VLOOKUP($J9677,Ref!$D:$H,2,0)</f>
        <v xml:space="preserve">Bedford, St Martin                           </v>
      </c>
      <c r="L9677" t="str">
        <f>VLOOKUP($J9677,Ref!$D:$H,3,0)</f>
        <v>Bedford, St Martin</v>
      </c>
      <c r="M9677" t="str">
        <f>VLOOKUP($J9677,Ref!$D:$H,4,0)</f>
        <v>Bedford Deanery</v>
      </c>
      <c r="N9677" t="str">
        <f>VLOOKUP($J9677,Ref!$D:$H,5,0)</f>
        <v>Archdeaconry of Bedford</v>
      </c>
      <c r="S9677">
        <v>5211</v>
      </c>
    </row>
    <row r="9678" spans="1:19" x14ac:dyDescent="0.3">
      <c r="A9678">
        <v>2024</v>
      </c>
      <c r="C9678" t="str">
        <f>IF(GETPIVOTDATA("PS % recovery",Sheet4!$B$5,"Parish Name",K9678)&gt;99.949%,"OK","No")</f>
        <v>No</v>
      </c>
      <c r="D9678" t="e">
        <f>VLOOKUP(J9678,'Ref2'!C:E,3,0)</f>
        <v>#N/A</v>
      </c>
      <c r="F9678">
        <v>9</v>
      </c>
      <c r="I9678" t="e">
        <f>VLOOKUP(J9678,Ref!L:M,2,0)</f>
        <v>#N/A</v>
      </c>
      <c r="J9678" t="s">
        <v>1323</v>
      </c>
      <c r="K9678" t="str">
        <f>VLOOKUP($J9678,Ref!$D:$H,2,0)</f>
        <v xml:space="preserve">Bedford, St Michael and All Angels           </v>
      </c>
      <c r="L9678" t="str">
        <f>VLOOKUP($J9678,Ref!$D:$H,3,0)</f>
        <v>Elstow Team Ministry</v>
      </c>
      <c r="M9678" t="str">
        <f>VLOOKUP($J9678,Ref!$D:$H,4,0)</f>
        <v>Bedford Deanery</v>
      </c>
      <c r="N9678" t="str">
        <f>VLOOKUP($J9678,Ref!$D:$H,5,0)</f>
        <v>Archdeaconry of Bedford</v>
      </c>
      <c r="S9678">
        <v>250</v>
      </c>
    </row>
    <row r="9679" spans="1:19" x14ac:dyDescent="0.3">
      <c r="A9679">
        <v>2024</v>
      </c>
      <c r="C9679" t="str">
        <f>IF(GETPIVOTDATA("PS % recovery",Sheet4!$B$5,"Parish Name",K9679)&gt;99.949%,"OK","No")</f>
        <v>No</v>
      </c>
      <c r="D9679" t="e">
        <f>VLOOKUP(J9679,'Ref2'!C:E,3,0)</f>
        <v>#N/A</v>
      </c>
      <c r="F9679">
        <v>9</v>
      </c>
      <c r="I9679" t="e">
        <f>VLOOKUP(J9679,Ref!L:M,2,0)</f>
        <v>#N/A</v>
      </c>
      <c r="J9679" t="s">
        <v>1303</v>
      </c>
      <c r="K9679" t="str">
        <f>VLOOKUP($J9679,Ref!$D:$H,2,0)</f>
        <v xml:space="preserve">Bedford, St Paul                             </v>
      </c>
      <c r="L9679" t="str">
        <f>VLOOKUP($J9679,Ref!$D:$H,3,0)</f>
        <v>Bedford, St Paul</v>
      </c>
      <c r="M9679" t="str">
        <f>VLOOKUP($J9679,Ref!$D:$H,4,0)</f>
        <v>Bedford Deanery</v>
      </c>
      <c r="N9679" t="str">
        <f>VLOOKUP($J9679,Ref!$D:$H,5,0)</f>
        <v>Archdeaconry of Bedford</v>
      </c>
      <c r="S9679">
        <v>4500</v>
      </c>
    </row>
    <row r="9680" spans="1:19" x14ac:dyDescent="0.3">
      <c r="A9680">
        <v>2024</v>
      </c>
      <c r="C9680" t="str">
        <f>IF(GETPIVOTDATA("PS % recovery",Sheet4!$B$5,"Parish Name",K9680)&gt;99.949%,"OK","No")</f>
        <v>No</v>
      </c>
      <c r="D9680" t="e">
        <f>VLOOKUP(J9680,'Ref2'!C:E,3,0)</f>
        <v>#N/A</v>
      </c>
      <c r="F9680">
        <v>9</v>
      </c>
      <c r="I9680" t="e">
        <f>VLOOKUP(J9680,Ref!L:M,2,0)</f>
        <v>#N/A</v>
      </c>
      <c r="J9680" t="s">
        <v>1305</v>
      </c>
      <c r="K9680" t="str">
        <f>VLOOKUP($J9680,Ref!$D:$H,2,0)</f>
        <v xml:space="preserve">Bedford, St Peter de Merton with St Cuthbert </v>
      </c>
      <c r="L9680" t="str">
        <f>VLOOKUP($J9680,Ref!$D:$H,3,0)</f>
        <v>Bedford, St Peter de Merton with St Cuthbert</v>
      </c>
      <c r="M9680" t="str">
        <f>VLOOKUP($J9680,Ref!$D:$H,4,0)</f>
        <v>Bedford Deanery</v>
      </c>
      <c r="N9680" t="str">
        <f>VLOOKUP($J9680,Ref!$D:$H,5,0)</f>
        <v>Archdeaconry of Bedford</v>
      </c>
      <c r="S9680">
        <v>500</v>
      </c>
    </row>
    <row r="9681" spans="1:19" x14ac:dyDescent="0.3">
      <c r="A9681">
        <v>2024</v>
      </c>
      <c r="C9681" t="str">
        <f>IF(GETPIVOTDATA("PS % recovery",Sheet4!$B$5,"Parish Name",K9681)&gt;99.949%,"OK","No")</f>
        <v>OK</v>
      </c>
      <c r="D9681" t="e">
        <f>VLOOKUP(J9681,'Ref2'!C:E,3,0)</f>
        <v>#N/A</v>
      </c>
      <c r="F9681">
        <v>9</v>
      </c>
      <c r="I9681" t="e">
        <f>VLOOKUP(J9681,Ref!L:M,2,0)</f>
        <v>#N/A</v>
      </c>
      <c r="J9681" t="s">
        <v>1307</v>
      </c>
      <c r="K9681" t="str">
        <f>VLOOKUP($J9681,Ref!$D:$H,2,0)</f>
        <v xml:space="preserve">Biddenham                                    </v>
      </c>
      <c r="L9681" t="str">
        <f>VLOOKUP($J9681,Ref!$D:$H,3,0)</f>
        <v>Biddenham</v>
      </c>
      <c r="M9681" t="str">
        <f>VLOOKUP($J9681,Ref!$D:$H,4,0)</f>
        <v>Bedford Deanery</v>
      </c>
      <c r="N9681" t="str">
        <f>VLOOKUP($J9681,Ref!$D:$H,5,0)</f>
        <v>Archdeaconry of Bedford</v>
      </c>
      <c r="S9681">
        <v>3580</v>
      </c>
    </row>
    <row r="9682" spans="1:19" x14ac:dyDescent="0.3">
      <c r="A9682">
        <v>2024</v>
      </c>
      <c r="C9682" t="str">
        <f>IF(GETPIVOTDATA("PS % recovery",Sheet4!$B$5,"Parish Name",K9682)&gt;99.949%,"OK","No")</f>
        <v>No</v>
      </c>
      <c r="D9682" t="e">
        <f>VLOOKUP(J9682,'Ref2'!C:E,3,0)</f>
        <v>#N/A</v>
      </c>
      <c r="F9682">
        <v>9</v>
      </c>
      <c r="I9682" t="e">
        <f>VLOOKUP(J9682,Ref!L:M,2,0)</f>
        <v>#N/A</v>
      </c>
      <c r="J9682" t="s">
        <v>1319</v>
      </c>
      <c r="K9682" t="str">
        <f>VLOOKUP($J9682,Ref!$D:$H,2,0)</f>
        <v xml:space="preserve">Cardington                                   </v>
      </c>
      <c r="L9682" t="str">
        <f>VLOOKUP($J9682,Ref!$D:$H,3,0)</f>
        <v>Elstow Team Ministry</v>
      </c>
      <c r="M9682" t="str">
        <f>VLOOKUP($J9682,Ref!$D:$H,4,0)</f>
        <v>Bedford Deanery</v>
      </c>
      <c r="N9682" t="str">
        <f>VLOOKUP($J9682,Ref!$D:$H,5,0)</f>
        <v>Archdeaconry of Bedford</v>
      </c>
      <c r="S9682">
        <v>0</v>
      </c>
    </row>
    <row r="9683" spans="1:19" x14ac:dyDescent="0.3">
      <c r="A9683">
        <v>2024</v>
      </c>
      <c r="C9683" t="str">
        <f>IF(GETPIVOTDATA("PS % recovery",Sheet4!$B$5,"Parish Name",K9683)&gt;99.949%,"OK","No")</f>
        <v>No</v>
      </c>
      <c r="D9683" t="str">
        <f>VLOOKUP(J9683,'Ref2'!C:E,3,0)</f>
        <v>LLF</v>
      </c>
      <c r="F9683">
        <v>9</v>
      </c>
      <c r="I9683" t="str">
        <f>VLOOKUP(J9683,Ref!L:M,2,0)</f>
        <v>Yes</v>
      </c>
      <c r="J9683" t="s">
        <v>1321</v>
      </c>
      <c r="K9683" t="str">
        <f>VLOOKUP($J9683,Ref!$D:$H,2,0)</f>
        <v xml:space="preserve">Cranfield                                    </v>
      </c>
      <c r="L9683" t="str">
        <f>VLOOKUP($J9683,Ref!$D:$H,3,0)</f>
        <v>Cranfield and Hulcote with Salford</v>
      </c>
      <c r="M9683" t="str">
        <f>VLOOKUP($J9683,Ref!$D:$H,4,0)</f>
        <v>Bedford Deanery</v>
      </c>
      <c r="N9683" t="str">
        <f>VLOOKUP($J9683,Ref!$D:$H,5,0)</f>
        <v>Archdeaconry of Bedford</v>
      </c>
      <c r="S9683">
        <v>4223</v>
      </c>
    </row>
    <row r="9684" spans="1:19" x14ac:dyDescent="0.3">
      <c r="A9684">
        <v>2024</v>
      </c>
      <c r="C9684" t="str">
        <f>IF(GETPIVOTDATA("PS % recovery",Sheet4!$B$5,"Parish Name",K9684)&gt;99.949%,"OK","No")</f>
        <v>No</v>
      </c>
      <c r="D9684" t="e">
        <f>VLOOKUP(J9684,'Ref2'!C:E,3,0)</f>
        <v>#N/A</v>
      </c>
      <c r="F9684">
        <v>9</v>
      </c>
      <c r="I9684" t="e">
        <f>VLOOKUP(J9684,Ref!L:M,2,0)</f>
        <v>#N/A</v>
      </c>
      <c r="J9684" t="s">
        <v>1327</v>
      </c>
      <c r="K9684" t="str">
        <f>VLOOKUP($J9684,Ref!$D:$H,2,0)</f>
        <v xml:space="preserve">Elstow                                       </v>
      </c>
      <c r="L9684" t="str">
        <f>VLOOKUP($J9684,Ref!$D:$H,3,0)</f>
        <v>Elstow Team Ministry</v>
      </c>
      <c r="M9684" t="str">
        <f>VLOOKUP($J9684,Ref!$D:$H,4,0)</f>
        <v>Bedford Deanery</v>
      </c>
      <c r="N9684" t="str">
        <f>VLOOKUP($J9684,Ref!$D:$H,5,0)</f>
        <v>Archdeaconry of Bedford</v>
      </c>
      <c r="S9684">
        <v>5000</v>
      </c>
    </row>
    <row r="9685" spans="1:19" x14ac:dyDescent="0.3">
      <c r="A9685">
        <v>2024</v>
      </c>
      <c r="C9685" t="str">
        <f>IF(GETPIVOTDATA("PS % recovery",Sheet4!$B$5,"Parish Name",K9685)&gt;99.949%,"OK","No")</f>
        <v>OK</v>
      </c>
      <c r="D9685" t="e">
        <f>VLOOKUP(J9685,'Ref2'!C:E,3,0)</f>
        <v>#N/A</v>
      </c>
      <c r="F9685">
        <v>9</v>
      </c>
      <c r="I9685" t="e">
        <f>VLOOKUP(J9685,Ref!L:M,2,0)</f>
        <v>#N/A</v>
      </c>
      <c r="J9685" t="s">
        <v>1311</v>
      </c>
      <c r="K9685" t="str">
        <f>VLOOKUP($J9685,Ref!$D:$H,2,0)</f>
        <v xml:space="preserve">Goldington                                   </v>
      </c>
      <c r="L9685" t="str">
        <f>VLOOKUP($J9685,Ref!$D:$H,3,0)</f>
        <v>Goldington</v>
      </c>
      <c r="M9685" t="str">
        <f>VLOOKUP($J9685,Ref!$D:$H,4,0)</f>
        <v>Bedford Deanery</v>
      </c>
      <c r="N9685" t="str">
        <f>VLOOKUP($J9685,Ref!$D:$H,5,0)</f>
        <v>Archdeaconry of Bedford</v>
      </c>
      <c r="S9685">
        <v>5294</v>
      </c>
    </row>
    <row r="9686" spans="1:19" x14ac:dyDescent="0.3">
      <c r="A9686">
        <v>2024</v>
      </c>
      <c r="C9686" t="str">
        <f>IF(GETPIVOTDATA("PS % recovery",Sheet4!$B$5,"Parish Name",K9686)&gt;99.949%,"OK","No")</f>
        <v>No</v>
      </c>
      <c r="D9686" t="e">
        <f>VLOOKUP(J9686,'Ref2'!C:E,3,0)</f>
        <v>#N/A</v>
      </c>
      <c r="F9686">
        <v>9</v>
      </c>
      <c r="I9686" t="e">
        <f>VLOOKUP(J9686,Ref!L:M,2,0)</f>
        <v>#N/A</v>
      </c>
      <c r="J9686" t="s">
        <v>1325</v>
      </c>
      <c r="K9686" t="str">
        <f>VLOOKUP($J9686,Ref!$D:$H,2,0)</f>
        <v xml:space="preserve">Hulcote with Salford                         </v>
      </c>
      <c r="L9686" t="str">
        <f>VLOOKUP($J9686,Ref!$D:$H,3,0)</f>
        <v>Cranfield and Hulcote with Salford</v>
      </c>
      <c r="M9686" t="str">
        <f>VLOOKUP($J9686,Ref!$D:$H,4,0)</f>
        <v>Bedford Deanery</v>
      </c>
      <c r="N9686" t="str">
        <f>VLOOKUP($J9686,Ref!$D:$H,5,0)</f>
        <v>Archdeaconry of Bedford</v>
      </c>
      <c r="S9686">
        <v>500</v>
      </c>
    </row>
    <row r="9687" spans="1:19" x14ac:dyDescent="0.3">
      <c r="A9687">
        <v>2024</v>
      </c>
      <c r="C9687" t="str">
        <f>IF(GETPIVOTDATA("PS % recovery",Sheet4!$B$5,"Parish Name",K9687)&gt;99.949%,"OK","No")</f>
        <v>No</v>
      </c>
      <c r="D9687" t="e">
        <f>VLOOKUP(J9687,'Ref2'!C:E,3,0)</f>
        <v>#N/A</v>
      </c>
      <c r="F9687">
        <v>9</v>
      </c>
      <c r="I9687" t="e">
        <f>VLOOKUP(J9687,Ref!L:M,2,0)</f>
        <v>#N/A</v>
      </c>
      <c r="J9687" t="s">
        <v>1329</v>
      </c>
      <c r="K9687" t="str">
        <f>VLOOKUP($J9687,Ref!$D:$H,2,0)</f>
        <v xml:space="preserve">Houghton Conquest                            </v>
      </c>
      <c r="L9687" t="str">
        <f>VLOOKUP($J9687,Ref!$D:$H,3,0)</f>
        <v>Elstow Team Ministry</v>
      </c>
      <c r="M9687" t="str">
        <f>VLOOKUP($J9687,Ref!$D:$H,4,0)</f>
        <v>Bedford Deanery</v>
      </c>
      <c r="N9687" t="str">
        <f>VLOOKUP($J9687,Ref!$D:$H,5,0)</f>
        <v>Archdeaconry of Bedford</v>
      </c>
      <c r="S9687">
        <v>500</v>
      </c>
    </row>
    <row r="9688" spans="1:19" x14ac:dyDescent="0.3">
      <c r="A9688">
        <v>2024</v>
      </c>
      <c r="C9688" t="str">
        <f>IF(GETPIVOTDATA("PS % recovery",Sheet4!$B$5,"Parish Name",K9688)&gt;99.949%,"OK","No")</f>
        <v>No</v>
      </c>
      <c r="D9688" t="e">
        <f>VLOOKUP(J9688,'Ref2'!C:E,3,0)</f>
        <v>#N/A</v>
      </c>
      <c r="F9688">
        <v>9</v>
      </c>
      <c r="I9688" t="e">
        <f>VLOOKUP(J9688,Ref!L:M,2,0)</f>
        <v>#N/A</v>
      </c>
      <c r="J9688" t="s">
        <v>1309</v>
      </c>
      <c r="K9688" t="str">
        <f>VLOOKUP($J9688,Ref!$D:$H,2,0)</f>
        <v xml:space="preserve">Kempston                                     </v>
      </c>
      <c r="L9688" t="str">
        <f>VLOOKUP($J9688,Ref!$D:$H,3,0)</f>
        <v>Kempston</v>
      </c>
      <c r="M9688" t="str">
        <f>VLOOKUP($J9688,Ref!$D:$H,4,0)</f>
        <v>Bedford Deanery</v>
      </c>
      <c r="N9688" t="str">
        <f>VLOOKUP($J9688,Ref!$D:$H,5,0)</f>
        <v>Archdeaconry of Bedford</v>
      </c>
      <c r="S9688">
        <v>500</v>
      </c>
    </row>
    <row r="9689" spans="1:19" x14ac:dyDescent="0.3">
      <c r="A9689">
        <v>2024</v>
      </c>
      <c r="C9689" t="str">
        <f>IF(GETPIVOTDATA("PS % recovery",Sheet4!$B$5,"Parish Name",K9689)&gt;99.949%,"OK","No")</f>
        <v>No</v>
      </c>
      <c r="D9689" t="e">
        <f>VLOOKUP(J9689,'Ref2'!C:E,3,0)</f>
        <v>#N/A</v>
      </c>
      <c r="F9689">
        <v>9</v>
      </c>
      <c r="I9689" t="e">
        <f>VLOOKUP(J9689,Ref!L:M,2,0)</f>
        <v>#N/A</v>
      </c>
      <c r="J9689" t="s">
        <v>1313</v>
      </c>
      <c r="K9689" t="str">
        <f>VLOOKUP($J9689,Ref!$D:$H,2,0)</f>
        <v xml:space="preserve">Kempston, The Church of the Transfiguration  </v>
      </c>
      <c r="L9689" t="str">
        <f>VLOOKUP($J9689,Ref!$D:$H,3,0)</f>
        <v>Kempston, The Church of the Transfiguration</v>
      </c>
      <c r="M9689" t="str">
        <f>VLOOKUP($J9689,Ref!$D:$H,4,0)</f>
        <v>Bedford Deanery</v>
      </c>
      <c r="N9689" t="str">
        <f>VLOOKUP($J9689,Ref!$D:$H,5,0)</f>
        <v>Archdeaconry of Bedford</v>
      </c>
      <c r="S9689">
        <v>1500</v>
      </c>
    </row>
    <row r="9690" spans="1:19" x14ac:dyDescent="0.3">
      <c r="A9690">
        <v>2024</v>
      </c>
      <c r="C9690" t="str">
        <f>IF(GETPIVOTDATA("PS % recovery",Sheet4!$B$5,"Parish Name",K9690)&gt;99.949%,"OK","No")</f>
        <v>OK</v>
      </c>
      <c r="D9690" t="e">
        <f>VLOOKUP(J9690,'Ref2'!C:E,3,0)</f>
        <v>#N/A</v>
      </c>
      <c r="F9690">
        <v>9</v>
      </c>
      <c r="I9690" t="e">
        <f>VLOOKUP(J9690,Ref!L:M,2,0)</f>
        <v>#N/A</v>
      </c>
      <c r="J9690" t="s">
        <v>1333</v>
      </c>
      <c r="K9690" t="str">
        <f>VLOOKUP($J9690,Ref!$D:$H,2,0)</f>
        <v xml:space="preserve">Marston Morteyne with Lidlington             </v>
      </c>
      <c r="L9690" t="str">
        <f>VLOOKUP($J9690,Ref!$D:$H,3,0)</f>
        <v>Marston Morteyne with Lidlington</v>
      </c>
      <c r="M9690" t="str">
        <f>VLOOKUP($J9690,Ref!$D:$H,4,0)</f>
        <v>Bedford Deanery</v>
      </c>
      <c r="N9690" t="str">
        <f>VLOOKUP($J9690,Ref!$D:$H,5,0)</f>
        <v>Archdeaconry of Bedford</v>
      </c>
      <c r="S9690">
        <v>2359.7600000000002</v>
      </c>
    </row>
    <row r="9691" spans="1:19" x14ac:dyDescent="0.3">
      <c r="A9691">
        <v>2024</v>
      </c>
      <c r="C9691" t="str">
        <f>IF(GETPIVOTDATA("PS % recovery",Sheet4!$B$5,"Parish Name",K9691)&gt;99.949%,"OK","No")</f>
        <v>OK</v>
      </c>
      <c r="D9691" t="e">
        <f>VLOOKUP(J9691,'Ref2'!C:E,3,0)</f>
        <v>#N/A</v>
      </c>
      <c r="F9691">
        <v>9</v>
      </c>
      <c r="I9691" t="e">
        <f>VLOOKUP(J9691,Ref!L:M,2,0)</f>
        <v>#N/A</v>
      </c>
      <c r="J9691" t="s">
        <v>1317</v>
      </c>
      <c r="K9691" t="str">
        <f>VLOOKUP($J9691,Ref!$D:$H,2,0)</f>
        <v xml:space="preserve">Renhold                                      </v>
      </c>
      <c r="L9691" t="str">
        <f>VLOOKUP($J9691,Ref!$D:$H,3,0)</f>
        <v>Renhold</v>
      </c>
      <c r="M9691" t="str">
        <f>VLOOKUP($J9691,Ref!$D:$H,4,0)</f>
        <v>Bedford Deanery</v>
      </c>
      <c r="N9691" t="str">
        <f>VLOOKUP($J9691,Ref!$D:$H,5,0)</f>
        <v>Archdeaconry of Bedford</v>
      </c>
      <c r="S9691">
        <v>7736</v>
      </c>
    </row>
    <row r="9692" spans="1:19" x14ac:dyDescent="0.3">
      <c r="A9692">
        <v>2024</v>
      </c>
      <c r="C9692" t="str">
        <f>IF(GETPIVOTDATA("PS % recovery",Sheet4!$B$5,"Parish Name",K9692)&gt;99.949%,"OK","No")</f>
        <v>No</v>
      </c>
      <c r="D9692" t="e">
        <f>VLOOKUP(J9692,'Ref2'!C:E,3,0)</f>
        <v>#N/A</v>
      </c>
      <c r="F9692">
        <v>9</v>
      </c>
      <c r="I9692" t="e">
        <f>VLOOKUP(J9692,Ref!L:M,2,0)</f>
        <v>#N/A</v>
      </c>
      <c r="J9692" t="s">
        <v>1331</v>
      </c>
      <c r="K9692" t="str">
        <f>VLOOKUP($J9692,Ref!$D:$H,2,0)</f>
        <v xml:space="preserve">Wilshamstead                                 </v>
      </c>
      <c r="L9692" t="str">
        <f>VLOOKUP($J9692,Ref!$D:$H,3,0)</f>
        <v>Elstow Team Ministry</v>
      </c>
      <c r="M9692" t="str">
        <f>VLOOKUP($J9692,Ref!$D:$H,4,0)</f>
        <v>Bedford Deanery</v>
      </c>
      <c r="N9692" t="str">
        <f>VLOOKUP($J9692,Ref!$D:$H,5,0)</f>
        <v>Archdeaconry of Bedford</v>
      </c>
      <c r="S9692">
        <v>0</v>
      </c>
    </row>
    <row r="9693" spans="1:19" x14ac:dyDescent="0.3">
      <c r="A9693">
        <v>2024</v>
      </c>
      <c r="C9693" t="str">
        <f>IF(GETPIVOTDATA("PS % recovery",Sheet4!$B$5,"Parish Name",K9693)&gt;99.949%,"OK","No")</f>
        <v>OK</v>
      </c>
      <c r="D9693" t="str">
        <f>VLOOKUP(J9693,'Ref2'!C:E,3,0)</f>
        <v>LLF</v>
      </c>
      <c r="F9693">
        <v>9</v>
      </c>
      <c r="I9693" t="e">
        <f>VLOOKUP(J9693,Ref!L:M,2,0)</f>
        <v>#N/A</v>
      </c>
      <c r="J9693" t="s">
        <v>1335</v>
      </c>
      <c r="K9693" t="str">
        <f>VLOOKUP($J9693,Ref!$D:$H,2,0)</f>
        <v xml:space="preserve">Wootton                                      </v>
      </c>
      <c r="L9693" t="str">
        <f>VLOOKUP($J9693,Ref!$D:$H,3,0)</f>
        <v>Wootton</v>
      </c>
      <c r="M9693" t="str">
        <f>VLOOKUP($J9693,Ref!$D:$H,4,0)</f>
        <v>Bedford Deanery</v>
      </c>
      <c r="N9693" t="str">
        <f>VLOOKUP($J9693,Ref!$D:$H,5,0)</f>
        <v>Archdeaconry of Bedford</v>
      </c>
      <c r="S9693">
        <v>5000</v>
      </c>
    </row>
    <row r="9694" spans="1:19" x14ac:dyDescent="0.3">
      <c r="A9694">
        <v>2024</v>
      </c>
      <c r="C9694" t="str">
        <f>IF(GETPIVOTDATA("PS % recovery",Sheet4!$B$5,"Parish Name",K9694)&gt;99.949%,"OK","No")</f>
        <v>OK</v>
      </c>
      <c r="D9694" t="e">
        <f>VLOOKUP(J9694,'Ref2'!C:E,3,0)</f>
        <v>#N/A</v>
      </c>
      <c r="F9694">
        <v>9</v>
      </c>
      <c r="I9694" t="e">
        <f>VLOOKUP(J9694,Ref!L:M,2,0)</f>
        <v>#N/A</v>
      </c>
      <c r="J9694" t="s">
        <v>1337</v>
      </c>
      <c r="K9694" t="str">
        <f>VLOOKUP($J9694,Ref!$D:$H,2,0)</f>
        <v xml:space="preserve">Biggleswade                                  </v>
      </c>
      <c r="L9694" t="str">
        <f>VLOOKUP($J9694,Ref!$D:$H,3,0)</f>
        <v>Biggleswade</v>
      </c>
      <c r="M9694" t="str">
        <f>VLOOKUP($J9694,Ref!$D:$H,4,0)</f>
        <v xml:space="preserve">Biggleswade Deanery </v>
      </c>
      <c r="N9694" t="str">
        <f>VLOOKUP($J9694,Ref!$D:$H,5,0)</f>
        <v>Archdeaconry of Bedford</v>
      </c>
      <c r="S9694">
        <v>6404</v>
      </c>
    </row>
    <row r="9695" spans="1:19" x14ac:dyDescent="0.3">
      <c r="A9695">
        <v>2024</v>
      </c>
      <c r="C9695" t="str">
        <f>IF(GETPIVOTDATA("PS % recovery",Sheet4!$B$5,"Parish Name",K9695)&gt;99.949%,"OK","No")</f>
        <v>OK</v>
      </c>
      <c r="D9695" t="e">
        <f>VLOOKUP(J9695,'Ref2'!C:E,3,0)</f>
        <v>#N/A</v>
      </c>
      <c r="F9695">
        <v>9</v>
      </c>
      <c r="I9695" t="e">
        <f>VLOOKUP(J9695,Ref!L:M,2,0)</f>
        <v>#N/A</v>
      </c>
      <c r="J9695" t="s">
        <v>1339</v>
      </c>
      <c r="K9695" t="str">
        <f>VLOOKUP($J9695,Ref!$D:$H,2,0)</f>
        <v xml:space="preserve">Blunham                                      </v>
      </c>
      <c r="L9695" t="str">
        <f>VLOOKUP($J9695,Ref!$D:$H,3,0)</f>
        <v>The Riversmeet Benefice</v>
      </c>
      <c r="M9695" t="str">
        <f>VLOOKUP($J9695,Ref!$D:$H,4,0)</f>
        <v xml:space="preserve">Biggleswade Deanery </v>
      </c>
      <c r="N9695" t="str">
        <f>VLOOKUP($J9695,Ref!$D:$H,5,0)</f>
        <v>Archdeaconry of Bedford</v>
      </c>
      <c r="S9695">
        <v>1500</v>
      </c>
    </row>
    <row r="9696" spans="1:19" x14ac:dyDescent="0.3">
      <c r="A9696">
        <v>2024</v>
      </c>
      <c r="C9696" t="str">
        <f>IF(GETPIVOTDATA("PS % recovery",Sheet4!$B$5,"Parish Name",K9696)&gt;99.949%,"OK","No")</f>
        <v>No</v>
      </c>
      <c r="D9696" t="e">
        <f>VLOOKUP(J9696,'Ref2'!C:E,3,0)</f>
        <v>#N/A</v>
      </c>
      <c r="F9696">
        <v>9</v>
      </c>
      <c r="I9696" t="e">
        <f>VLOOKUP(J9696,Ref!L:M,2,0)</f>
        <v>#N/A</v>
      </c>
      <c r="J9696" t="s">
        <v>841</v>
      </c>
      <c r="K9696" t="str">
        <f>VLOOKUP($J9696,Ref!$D:$H,2,0)</f>
        <v xml:space="preserve">Caldecote, All Saints                        </v>
      </c>
      <c r="L9696" t="str">
        <f>VLOOKUP($J9696,Ref!$D:$H,3,0)</f>
        <v>Caldecote, Northill and Old Warden</v>
      </c>
      <c r="M9696" t="str">
        <f>VLOOKUP($J9696,Ref!$D:$H,4,0)</f>
        <v xml:space="preserve">Biggleswade Deanery </v>
      </c>
      <c r="N9696" t="str">
        <f>VLOOKUP($J9696,Ref!$D:$H,5,0)</f>
        <v>Archdeaconry of Bedford</v>
      </c>
      <c r="S9696">
        <v>0</v>
      </c>
    </row>
    <row r="9697" spans="1:19" x14ac:dyDescent="0.3">
      <c r="A9697">
        <v>2024</v>
      </c>
      <c r="C9697" t="str">
        <f>IF(GETPIVOTDATA("PS % recovery",Sheet4!$B$5,"Parish Name",K9697)&gt;99.949%,"OK","No")</f>
        <v>OK</v>
      </c>
      <c r="D9697" t="e">
        <f>VLOOKUP(J9697,'Ref2'!C:E,3,0)</f>
        <v>#N/A</v>
      </c>
      <c r="F9697">
        <v>9</v>
      </c>
      <c r="I9697" t="e">
        <f>VLOOKUP(J9697,Ref!L:M,2,0)</f>
        <v>#N/A</v>
      </c>
      <c r="J9697" t="s">
        <v>1346</v>
      </c>
      <c r="K9697" t="str">
        <f>VLOOKUP($J9697,Ref!$D:$H,2,0)</f>
        <v xml:space="preserve">Cockayne Hatley                              </v>
      </c>
      <c r="L9697" t="str">
        <f>VLOOKUP($J9697,Ref!$D:$H,3,0)</f>
        <v>Potton with Sutton and Cockayne Hatley</v>
      </c>
      <c r="M9697" t="str">
        <f>VLOOKUP($J9697,Ref!$D:$H,4,0)</f>
        <v xml:space="preserve">Biggleswade Deanery </v>
      </c>
      <c r="N9697" t="str">
        <f>VLOOKUP($J9697,Ref!$D:$H,5,0)</f>
        <v>Archdeaconry of Bedford</v>
      </c>
      <c r="S9697">
        <v>250</v>
      </c>
    </row>
    <row r="9698" spans="1:19" x14ac:dyDescent="0.3">
      <c r="A9698">
        <v>2024</v>
      </c>
      <c r="C9698" t="str">
        <f>IF(GETPIVOTDATA("PS % recovery",Sheet4!$B$5,"Parish Name",K9698)&gt;99.949%,"OK","No")</f>
        <v>OK</v>
      </c>
      <c r="D9698" t="e">
        <f>VLOOKUP(J9698,'Ref2'!C:E,3,0)</f>
        <v>#N/A</v>
      </c>
      <c r="F9698">
        <v>9</v>
      </c>
      <c r="I9698" t="e">
        <f>VLOOKUP(J9698,Ref!L:M,2,0)</f>
        <v>#N/A</v>
      </c>
      <c r="J9698" t="s">
        <v>1352</v>
      </c>
      <c r="K9698" t="str">
        <f>VLOOKUP($J9698,Ref!$D:$H,2,0)</f>
        <v xml:space="preserve">Cople                                        </v>
      </c>
      <c r="L9698" t="str">
        <f>VLOOKUP($J9698,Ref!$D:$H,3,0)</f>
        <v>Cople, Moggerhanger and Willington</v>
      </c>
      <c r="M9698" t="str">
        <f>VLOOKUP($J9698,Ref!$D:$H,4,0)</f>
        <v xml:space="preserve">Biggleswade Deanery </v>
      </c>
      <c r="N9698" t="str">
        <f>VLOOKUP($J9698,Ref!$D:$H,5,0)</f>
        <v>Archdeaconry of Bedford</v>
      </c>
      <c r="S9698">
        <v>500</v>
      </c>
    </row>
    <row r="9699" spans="1:19" x14ac:dyDescent="0.3">
      <c r="A9699">
        <v>2024</v>
      </c>
      <c r="C9699" t="str">
        <f>IF(GETPIVOTDATA("PS % recovery",Sheet4!$B$5,"Parish Name",K9699)&gt;99.949%,"OK","No")</f>
        <v>No</v>
      </c>
      <c r="D9699" t="e">
        <f>VLOOKUP(J9699,'Ref2'!C:E,3,0)</f>
        <v>#N/A</v>
      </c>
      <c r="F9699">
        <v>9</v>
      </c>
      <c r="I9699" t="e">
        <f>VLOOKUP(J9699,Ref!L:M,2,0)</f>
        <v>#N/A</v>
      </c>
      <c r="J9699" t="s">
        <v>1358</v>
      </c>
      <c r="K9699" t="str">
        <f>VLOOKUP($J9699,Ref!$D:$H,2,0)</f>
        <v xml:space="preserve">Dunton                                       </v>
      </c>
      <c r="L9699" t="str">
        <f>VLOOKUP($J9699,Ref!$D:$H,3,0)</f>
        <v>Dunton with Wrestlingworth and Eyeworth</v>
      </c>
      <c r="M9699" t="str">
        <f>VLOOKUP($J9699,Ref!$D:$H,4,0)</f>
        <v xml:space="preserve">Biggleswade Deanery </v>
      </c>
      <c r="N9699" t="str">
        <f>VLOOKUP($J9699,Ref!$D:$H,5,0)</f>
        <v>Archdeaconry of Bedford</v>
      </c>
      <c r="S9699">
        <v>750</v>
      </c>
    </row>
    <row r="9700" spans="1:19" x14ac:dyDescent="0.3">
      <c r="A9700">
        <v>2024</v>
      </c>
      <c r="C9700" t="str">
        <f>IF(GETPIVOTDATA("PS % recovery",Sheet4!$B$5,"Parish Name",K9700)&gt;99.949%,"OK","No")</f>
        <v>OK</v>
      </c>
      <c r="D9700" t="str">
        <f>VLOOKUP(J9700,'Ref2'!C:E,3,0)</f>
        <v>LLF</v>
      </c>
      <c r="F9700">
        <v>9</v>
      </c>
      <c r="I9700" t="e">
        <f>VLOOKUP(J9700,Ref!L:M,2,0)</f>
        <v>#N/A</v>
      </c>
      <c r="J9700" t="s">
        <v>1364</v>
      </c>
      <c r="K9700" t="str">
        <f>VLOOKUP($J9700,Ref!$D:$H,2,0)</f>
        <v xml:space="preserve">Eaton Socon                                  </v>
      </c>
      <c r="L9700" t="str">
        <f>VLOOKUP($J9700,Ref!$D:$H,3,0)</f>
        <v>Eaton Socon</v>
      </c>
      <c r="M9700" t="str">
        <f>VLOOKUP($J9700,Ref!$D:$H,4,0)</f>
        <v xml:space="preserve">Biggleswade Deanery </v>
      </c>
      <c r="N9700" t="str">
        <f>VLOOKUP($J9700,Ref!$D:$H,5,0)</f>
        <v>Archdeaconry of Bedford</v>
      </c>
      <c r="S9700">
        <v>6740</v>
      </c>
    </row>
    <row r="9701" spans="1:19" x14ac:dyDescent="0.3">
      <c r="A9701">
        <v>2024</v>
      </c>
      <c r="C9701" t="str">
        <f>IF(GETPIVOTDATA("PS % recovery",Sheet4!$B$5,"Parish Name",K9701)&gt;99.949%,"OK","No")</f>
        <v>No</v>
      </c>
      <c r="D9701" t="e">
        <f>VLOOKUP(J9701,'Ref2'!C:E,3,0)</f>
        <v>#N/A</v>
      </c>
      <c r="F9701">
        <v>9</v>
      </c>
      <c r="I9701" t="e">
        <f>VLOOKUP(J9701,Ref!L:M,2,0)</f>
        <v>#N/A</v>
      </c>
      <c r="J9701" t="s">
        <v>1362</v>
      </c>
      <c r="K9701" t="str">
        <f>VLOOKUP($J9701,Ref!$D:$H,2,0)</f>
        <v xml:space="preserve">Eyeworth                                     </v>
      </c>
      <c r="L9701" t="str">
        <f>VLOOKUP($J9701,Ref!$D:$H,3,0)</f>
        <v>Dunton with Wrestlingworth and Eyeworth</v>
      </c>
      <c r="M9701" t="str">
        <f>VLOOKUP($J9701,Ref!$D:$H,4,0)</f>
        <v xml:space="preserve">Biggleswade Deanery </v>
      </c>
      <c r="N9701" t="str">
        <f>VLOOKUP($J9701,Ref!$D:$H,5,0)</f>
        <v>Archdeaconry of Bedford</v>
      </c>
      <c r="S9701">
        <v>125</v>
      </c>
    </row>
    <row r="9702" spans="1:19" x14ac:dyDescent="0.3">
      <c r="A9702">
        <v>2024</v>
      </c>
      <c r="C9702" t="str">
        <f>IF(GETPIVOTDATA("PS % recovery",Sheet4!$B$5,"Parish Name",K9702)&gt;99.949%,"OK","No")</f>
        <v>OK</v>
      </c>
      <c r="D9702" t="e">
        <f>VLOOKUP(J9702,'Ref2'!C:E,3,0)</f>
        <v>#N/A</v>
      </c>
      <c r="F9702">
        <v>9</v>
      </c>
      <c r="I9702" t="e">
        <f>VLOOKUP(J9702,Ref!L:M,2,0)</f>
        <v>#N/A</v>
      </c>
      <c r="J9702" t="s">
        <v>1366</v>
      </c>
      <c r="K9702" t="str">
        <f>VLOOKUP($J9702,Ref!$D:$H,2,0)</f>
        <v xml:space="preserve">Great Barford                                </v>
      </c>
      <c r="L9702" t="str">
        <f>VLOOKUP($J9702,Ref!$D:$H,3,0)</f>
        <v>The Riversmeet Benefice</v>
      </c>
      <c r="M9702" t="str">
        <f>VLOOKUP($J9702,Ref!$D:$H,4,0)</f>
        <v xml:space="preserve">Biggleswade Deanery </v>
      </c>
      <c r="N9702" t="str">
        <f>VLOOKUP($J9702,Ref!$D:$H,5,0)</f>
        <v>Archdeaconry of Bedford</v>
      </c>
      <c r="S9702">
        <v>1682</v>
      </c>
    </row>
    <row r="9703" spans="1:19" x14ac:dyDescent="0.3">
      <c r="A9703">
        <v>2024</v>
      </c>
      <c r="C9703" t="str">
        <f>IF(GETPIVOTDATA("PS % recovery",Sheet4!$B$5,"Parish Name",K9703)&gt;99.949%,"OK","No")</f>
        <v>No</v>
      </c>
      <c r="D9703" t="e">
        <f>VLOOKUP(J9703,'Ref2'!C:E,3,0)</f>
        <v>#N/A</v>
      </c>
      <c r="F9703">
        <v>9</v>
      </c>
      <c r="I9703" t="e">
        <f>VLOOKUP(J9703,Ref!L:M,2,0)</f>
        <v>#N/A</v>
      </c>
      <c r="J9703" t="s">
        <v>1356</v>
      </c>
      <c r="K9703" t="str">
        <f>VLOOKUP($J9703,Ref!$D:$H,2,0)</f>
        <v xml:space="preserve">Moggerhanger                                 </v>
      </c>
      <c r="L9703" t="str">
        <f>VLOOKUP($J9703,Ref!$D:$H,3,0)</f>
        <v>Cople, Moggerhanger and Willington</v>
      </c>
      <c r="M9703" t="str">
        <f>VLOOKUP($J9703,Ref!$D:$H,4,0)</f>
        <v xml:space="preserve">Biggleswade Deanery </v>
      </c>
      <c r="N9703" t="str">
        <f>VLOOKUP($J9703,Ref!$D:$H,5,0)</f>
        <v>Archdeaconry of Bedford</v>
      </c>
      <c r="S9703">
        <v>800</v>
      </c>
    </row>
    <row r="9704" spans="1:19" x14ac:dyDescent="0.3">
      <c r="A9704">
        <v>2024</v>
      </c>
      <c r="C9704" t="str">
        <f>IF(GETPIVOTDATA("PS % recovery",Sheet4!$B$5,"Parish Name",K9704)&gt;99.949%,"OK","No")</f>
        <v>OK</v>
      </c>
      <c r="D9704" t="e">
        <f>VLOOKUP(J9704,'Ref2'!C:E,3,0)</f>
        <v>#N/A</v>
      </c>
      <c r="F9704">
        <v>9</v>
      </c>
      <c r="I9704" t="e">
        <f>VLOOKUP(J9704,Ref!L:M,2,0)</f>
        <v>#N/A</v>
      </c>
      <c r="J9704" t="s">
        <v>842</v>
      </c>
      <c r="K9704" t="str">
        <f>VLOOKUP($J9704,Ref!$D:$H,2,0)</f>
        <v xml:space="preserve">Northill                                     </v>
      </c>
      <c r="L9704" t="str">
        <f>VLOOKUP($J9704,Ref!$D:$H,3,0)</f>
        <v>Caldecote, Northill and Old Warden</v>
      </c>
      <c r="M9704" t="str">
        <f>VLOOKUP($J9704,Ref!$D:$H,4,0)</f>
        <v xml:space="preserve">Biggleswade Deanery </v>
      </c>
      <c r="N9704" t="str">
        <f>VLOOKUP($J9704,Ref!$D:$H,5,0)</f>
        <v>Archdeaconry of Bedford</v>
      </c>
      <c r="S9704">
        <v>6267.25</v>
      </c>
    </row>
    <row r="9705" spans="1:19" x14ac:dyDescent="0.3">
      <c r="A9705">
        <v>2024</v>
      </c>
      <c r="C9705" t="str">
        <f>IF(GETPIVOTDATA("PS % recovery",Sheet4!$B$5,"Parish Name",K9705)&gt;99.949%,"OK","No")</f>
        <v>OK</v>
      </c>
      <c r="D9705" t="e">
        <f>VLOOKUP(J9705,'Ref2'!C:E,3,0)</f>
        <v>#N/A</v>
      </c>
      <c r="F9705">
        <v>9</v>
      </c>
      <c r="I9705" t="e">
        <f>VLOOKUP(J9705,Ref!L:M,2,0)</f>
        <v>#N/A</v>
      </c>
      <c r="J9705" t="s">
        <v>844</v>
      </c>
      <c r="K9705" t="str">
        <f>VLOOKUP($J9705,Ref!$D:$H,2,0)</f>
        <v xml:space="preserve">Old Warden                                   </v>
      </c>
      <c r="L9705" t="str">
        <f>VLOOKUP($J9705,Ref!$D:$H,3,0)</f>
        <v>Caldecote, Northill and Old Warden</v>
      </c>
      <c r="M9705" t="str">
        <f>VLOOKUP($J9705,Ref!$D:$H,4,0)</f>
        <v xml:space="preserve">Biggleswade Deanery </v>
      </c>
      <c r="N9705" t="str">
        <f>VLOOKUP($J9705,Ref!$D:$H,5,0)</f>
        <v>Archdeaconry of Bedford</v>
      </c>
      <c r="S9705">
        <v>567</v>
      </c>
    </row>
    <row r="9706" spans="1:19" x14ac:dyDescent="0.3">
      <c r="A9706">
        <v>2024</v>
      </c>
      <c r="C9706" t="str">
        <f>IF(GETPIVOTDATA("PS % recovery",Sheet4!$B$5,"Parish Name",K9706)&gt;99.949%,"OK","No")</f>
        <v>No</v>
      </c>
      <c r="D9706" t="e">
        <f>VLOOKUP(J9706,'Ref2'!C:E,3,0)</f>
        <v>#N/A</v>
      </c>
      <c r="F9706">
        <v>9</v>
      </c>
      <c r="I9706" t="e">
        <f>VLOOKUP(J9706,Ref!L:M,2,0)</f>
        <v>#N/A</v>
      </c>
      <c r="J9706" t="s">
        <v>1348</v>
      </c>
      <c r="K9706" t="str">
        <f>VLOOKUP($J9706,Ref!$D:$H,2,0)</f>
        <v xml:space="preserve">Potton                                       </v>
      </c>
      <c r="L9706" t="str">
        <f>VLOOKUP($J9706,Ref!$D:$H,3,0)</f>
        <v>Potton with Sutton and Cockayne Hatley</v>
      </c>
      <c r="M9706" t="str">
        <f>VLOOKUP($J9706,Ref!$D:$H,4,0)</f>
        <v xml:space="preserve">Biggleswade Deanery </v>
      </c>
      <c r="N9706" t="str">
        <f>VLOOKUP($J9706,Ref!$D:$H,5,0)</f>
        <v>Archdeaconry of Bedford</v>
      </c>
      <c r="S9706">
        <v>2000</v>
      </c>
    </row>
    <row r="9707" spans="1:19" x14ac:dyDescent="0.3">
      <c r="A9707">
        <v>2024</v>
      </c>
      <c r="C9707" t="str">
        <f>IF(GETPIVOTDATA("PS % recovery",Sheet4!$B$5,"Parish Name",K9707)&gt;99.949%,"OK","No")</f>
        <v>OK</v>
      </c>
      <c r="D9707" t="e">
        <f>VLOOKUP(J9707,'Ref2'!C:E,3,0)</f>
        <v>#N/A</v>
      </c>
      <c r="F9707">
        <v>9</v>
      </c>
      <c r="I9707" t="e">
        <f>VLOOKUP(J9707,Ref!L:M,2,0)</f>
        <v>#N/A</v>
      </c>
      <c r="J9707" t="s">
        <v>1368</v>
      </c>
      <c r="K9707" t="str">
        <f>VLOOKUP($J9707,Ref!$D:$H,2,0)</f>
        <v xml:space="preserve">Roxton                                       </v>
      </c>
      <c r="L9707" t="str">
        <f>VLOOKUP($J9707,Ref!$D:$H,3,0)</f>
        <v>The Riversmeet Benefice</v>
      </c>
      <c r="M9707" t="str">
        <f>VLOOKUP($J9707,Ref!$D:$H,4,0)</f>
        <v xml:space="preserve">Biggleswade Deanery </v>
      </c>
      <c r="N9707" t="str">
        <f>VLOOKUP($J9707,Ref!$D:$H,5,0)</f>
        <v>Archdeaconry of Bedford</v>
      </c>
      <c r="S9707">
        <v>1108</v>
      </c>
    </row>
    <row r="9708" spans="1:19" x14ac:dyDescent="0.3">
      <c r="A9708">
        <v>2024</v>
      </c>
      <c r="C9708" t="str">
        <f>IF(GETPIVOTDATA("PS % recovery",Sheet4!$B$5,"Parish Name",K9708)&gt;99.949%,"OK","No")</f>
        <v>No</v>
      </c>
      <c r="D9708" t="e">
        <f>VLOOKUP(J9708,'Ref2'!C:E,3,0)</f>
        <v>#N/A</v>
      </c>
      <c r="F9708">
        <v>9</v>
      </c>
      <c r="I9708" t="e">
        <f>VLOOKUP(J9708,Ref!L:M,2,0)</f>
        <v>#N/A</v>
      </c>
      <c r="J9708" t="s">
        <v>846</v>
      </c>
      <c r="K9708" t="str">
        <f>VLOOKUP($J9708,Ref!$D:$H,2,0)</f>
        <v xml:space="preserve">Sandy                                        </v>
      </c>
      <c r="L9708" t="str">
        <f>VLOOKUP($J9708,Ref!$D:$H,3,0)</f>
        <v>Sandy</v>
      </c>
      <c r="M9708" t="str">
        <f>VLOOKUP($J9708,Ref!$D:$H,4,0)</f>
        <v xml:space="preserve">Biggleswade Deanery </v>
      </c>
      <c r="N9708" t="str">
        <f>VLOOKUP($J9708,Ref!$D:$H,5,0)</f>
        <v>Archdeaconry of Bedford</v>
      </c>
      <c r="S9708">
        <v>5000</v>
      </c>
    </row>
    <row r="9709" spans="1:19" x14ac:dyDescent="0.3">
      <c r="A9709">
        <v>2024</v>
      </c>
      <c r="C9709" t="str">
        <f>IF(GETPIVOTDATA("PS % recovery",Sheet4!$B$5,"Parish Name",K9709)&gt;99.949%,"OK","No")</f>
        <v>OK</v>
      </c>
      <c r="D9709" t="e">
        <f>VLOOKUP(J9709,'Ref2'!C:E,3,0)</f>
        <v>#N/A</v>
      </c>
      <c r="F9709">
        <v>9</v>
      </c>
      <c r="I9709" t="e">
        <f>VLOOKUP(J9709,Ref!L:M,2,0)</f>
        <v>#N/A</v>
      </c>
      <c r="J9709" t="s">
        <v>1350</v>
      </c>
      <c r="K9709" t="str">
        <f>VLOOKUP($J9709,Ref!$D:$H,2,0)</f>
        <v xml:space="preserve">Sutton                                       </v>
      </c>
      <c r="L9709" t="str">
        <f>VLOOKUP($J9709,Ref!$D:$H,3,0)</f>
        <v>Potton with Sutton and Cockayne Hatley</v>
      </c>
      <c r="M9709" t="str">
        <f>VLOOKUP($J9709,Ref!$D:$H,4,0)</f>
        <v xml:space="preserve">Biggleswade Deanery </v>
      </c>
      <c r="N9709" t="str">
        <f>VLOOKUP($J9709,Ref!$D:$H,5,0)</f>
        <v>Archdeaconry of Bedford</v>
      </c>
      <c r="S9709">
        <v>2069</v>
      </c>
    </row>
    <row r="9710" spans="1:19" x14ac:dyDescent="0.3">
      <c r="A9710">
        <v>2024</v>
      </c>
      <c r="C9710" t="str">
        <f>IF(GETPIVOTDATA("PS % recovery",Sheet4!$B$5,"Parish Name",K9710)&gt;99.949%,"OK","No")</f>
        <v>No</v>
      </c>
      <c r="D9710" t="e">
        <f>VLOOKUP(J9710,'Ref2'!C:E,3,0)</f>
        <v>#N/A</v>
      </c>
      <c r="F9710">
        <v>9</v>
      </c>
      <c r="I9710" t="e">
        <f>VLOOKUP(J9710,Ref!L:M,2,0)</f>
        <v>#N/A</v>
      </c>
      <c r="J9710" t="s">
        <v>1341</v>
      </c>
      <c r="K9710" t="str">
        <f>VLOOKUP($J9710,Ref!$D:$H,2,0)</f>
        <v xml:space="preserve">Tempsford with Little Barford                </v>
      </c>
      <c r="L9710" t="str">
        <f>VLOOKUP($J9710,Ref!$D:$H,3,0)</f>
        <v>The Riversmeet Benefice</v>
      </c>
      <c r="M9710" t="str">
        <f>VLOOKUP($J9710,Ref!$D:$H,4,0)</f>
        <v xml:space="preserve">Biggleswade Deanery </v>
      </c>
      <c r="N9710" t="str">
        <f>VLOOKUP($J9710,Ref!$D:$H,5,0)</f>
        <v>Archdeaconry of Bedford</v>
      </c>
      <c r="S9710">
        <v>0</v>
      </c>
    </row>
    <row r="9711" spans="1:19" x14ac:dyDescent="0.3">
      <c r="A9711">
        <v>2024</v>
      </c>
      <c r="C9711" t="str">
        <f>IF(GETPIVOTDATA("PS % recovery",Sheet4!$B$5,"Parish Name",K9711)&gt;99.949%,"OK","No")</f>
        <v>OK</v>
      </c>
      <c r="D9711" t="e">
        <f>VLOOKUP(J9711,'Ref2'!C:E,3,0)</f>
        <v>#N/A</v>
      </c>
      <c r="F9711">
        <v>9</v>
      </c>
      <c r="I9711" t="e">
        <f>VLOOKUP(J9711,Ref!L:M,2,0)</f>
        <v>#N/A</v>
      </c>
      <c r="J9711" t="s">
        <v>1354</v>
      </c>
      <c r="K9711" t="str">
        <f>VLOOKUP($J9711,Ref!$D:$H,2,0)</f>
        <v xml:space="preserve">Willington                                   </v>
      </c>
      <c r="L9711" t="str">
        <f>VLOOKUP($J9711,Ref!$D:$H,3,0)</f>
        <v>Cople, Moggerhanger and Willington</v>
      </c>
      <c r="M9711" t="str">
        <f>VLOOKUP($J9711,Ref!$D:$H,4,0)</f>
        <v xml:space="preserve">Biggleswade Deanery </v>
      </c>
      <c r="N9711" t="str">
        <f>VLOOKUP($J9711,Ref!$D:$H,5,0)</f>
        <v>Archdeaconry of Bedford</v>
      </c>
      <c r="S9711">
        <v>1800</v>
      </c>
    </row>
    <row r="9712" spans="1:19" x14ac:dyDescent="0.3">
      <c r="A9712">
        <v>2024</v>
      </c>
      <c r="C9712" t="str">
        <f>IF(GETPIVOTDATA("PS % recovery",Sheet4!$B$5,"Parish Name",K9712)&gt;99.949%,"OK","No")</f>
        <v>No</v>
      </c>
      <c r="D9712" t="e">
        <f>VLOOKUP(J9712,'Ref2'!C:E,3,0)</f>
        <v>#N/A</v>
      </c>
      <c r="F9712">
        <v>9</v>
      </c>
      <c r="I9712" t="e">
        <f>VLOOKUP(J9712,Ref!L:M,2,0)</f>
        <v>#N/A</v>
      </c>
      <c r="J9712" t="s">
        <v>1360</v>
      </c>
      <c r="K9712" t="str">
        <f>VLOOKUP($J9712,Ref!$D:$H,2,0)</f>
        <v xml:space="preserve">Wrestlingworth                               </v>
      </c>
      <c r="L9712" t="str">
        <f>VLOOKUP($J9712,Ref!$D:$H,3,0)</f>
        <v>Dunton with Wrestlingworth and Eyeworth</v>
      </c>
      <c r="M9712" t="str">
        <f>VLOOKUP($J9712,Ref!$D:$H,4,0)</f>
        <v xml:space="preserve">Biggleswade Deanery </v>
      </c>
      <c r="N9712" t="str">
        <f>VLOOKUP($J9712,Ref!$D:$H,5,0)</f>
        <v>Archdeaconry of Bedford</v>
      </c>
      <c r="S9712">
        <v>2200</v>
      </c>
    </row>
    <row r="9713" spans="1:19" x14ac:dyDescent="0.3">
      <c r="A9713">
        <v>2024</v>
      </c>
      <c r="C9713" t="str">
        <f>IF(GETPIVOTDATA("PS % recovery",Sheet4!$B$5,"Parish Name",K9713)&gt;99.949%,"OK","No")</f>
        <v>OK</v>
      </c>
      <c r="D9713" t="e">
        <f>VLOOKUP(J9713,'Ref2'!C:E,3,0)</f>
        <v>#N/A</v>
      </c>
      <c r="F9713">
        <v>9</v>
      </c>
      <c r="I9713" t="e">
        <f>VLOOKUP(J9713,Ref!L:M,2,0)</f>
        <v>#N/A</v>
      </c>
      <c r="J9713" t="s">
        <v>1371</v>
      </c>
      <c r="K9713" t="str">
        <f>VLOOKUP($J9713,Ref!$D:$H,2,0)</f>
        <v xml:space="preserve">Billington                                   </v>
      </c>
      <c r="L9713" t="str">
        <f>VLOOKUP($J9713,Ref!$D:$H,3,0)</f>
        <v>Ouzel Valley Team Ministry</v>
      </c>
      <c r="M9713" t="str">
        <f>VLOOKUP($J9713,Ref!$D:$H,4,0)</f>
        <v>Dunstable Deanery</v>
      </c>
      <c r="N9713" t="str">
        <f>VLOOKUP($J9713,Ref!$D:$H,5,0)</f>
        <v>Archdeaconry of Bedford</v>
      </c>
      <c r="S9713">
        <v>2259.5</v>
      </c>
    </row>
    <row r="9714" spans="1:19" x14ac:dyDescent="0.3">
      <c r="A9714">
        <v>2024</v>
      </c>
      <c r="C9714" t="str">
        <f>IF(GETPIVOTDATA("PS % recovery",Sheet4!$B$5,"Parish Name",K9714)&gt;99.949%,"OK","No")</f>
        <v>No</v>
      </c>
      <c r="D9714" t="e">
        <f>VLOOKUP(J9714,'Ref2'!C:E,3,0)</f>
        <v>#N/A</v>
      </c>
      <c r="F9714">
        <v>9</v>
      </c>
      <c r="I9714" t="e">
        <f>VLOOKUP(J9714,Ref!L:M,2,0)</f>
        <v>#N/A</v>
      </c>
      <c r="J9714" t="s">
        <v>1380</v>
      </c>
      <c r="K9714" t="str">
        <f>VLOOKUP($J9714,Ref!$D:$H,2,0)</f>
        <v xml:space="preserve">Chalgrave                                    </v>
      </c>
      <c r="L9714" t="str">
        <f>VLOOKUP($J9714,Ref!$D:$H,3,0)</f>
        <v>Toddington and Chalgrave</v>
      </c>
      <c r="M9714" t="str">
        <f>VLOOKUP($J9714,Ref!$D:$H,4,0)</f>
        <v>Dunstable Deanery</v>
      </c>
      <c r="N9714" t="str">
        <f>VLOOKUP($J9714,Ref!$D:$H,5,0)</f>
        <v>Archdeaconry of Bedford</v>
      </c>
      <c r="S9714">
        <v>0</v>
      </c>
    </row>
    <row r="9715" spans="1:19" x14ac:dyDescent="0.3">
      <c r="A9715">
        <v>2024</v>
      </c>
      <c r="C9715" t="str">
        <f>IF(GETPIVOTDATA("PS % recovery",Sheet4!$B$5,"Parish Name",K9715)&gt;99.949%,"OK","No")</f>
        <v>OK</v>
      </c>
      <c r="D9715" t="e">
        <f>VLOOKUP(J9715,'Ref2'!C:E,3,0)</f>
        <v>#N/A</v>
      </c>
      <c r="F9715">
        <v>9</v>
      </c>
      <c r="I9715" t="e">
        <f>VLOOKUP(J9715,Ref!L:M,2,0)</f>
        <v>#N/A</v>
      </c>
      <c r="J9715" t="s">
        <v>1384</v>
      </c>
      <c r="K9715" t="str">
        <f>VLOOKUP($J9715,Ref!$D:$H,2,0)</f>
        <v xml:space="preserve">Dunstable                                    </v>
      </c>
      <c r="L9715" t="str">
        <f>VLOOKUP($J9715,Ref!$D:$H,3,0)</f>
        <v>Dunstable Team Ministry</v>
      </c>
      <c r="M9715" t="str">
        <f>VLOOKUP($J9715,Ref!$D:$H,4,0)</f>
        <v>Dunstable Deanery</v>
      </c>
      <c r="N9715" t="str">
        <f>VLOOKUP($J9715,Ref!$D:$H,5,0)</f>
        <v>Archdeaconry of Bedford</v>
      </c>
      <c r="S9715">
        <v>10627</v>
      </c>
    </row>
    <row r="9716" spans="1:19" x14ac:dyDescent="0.3">
      <c r="A9716">
        <v>2024</v>
      </c>
      <c r="C9716" t="str">
        <f>IF(GETPIVOTDATA("PS % recovery",Sheet4!$B$5,"Parish Name",K9716)&gt;99.949%,"OK","No")</f>
        <v>OK</v>
      </c>
      <c r="D9716" t="e">
        <f>VLOOKUP(J9716,'Ref2'!C:E,3,0)</f>
        <v>#N/A</v>
      </c>
      <c r="F9716">
        <v>9</v>
      </c>
      <c r="I9716" t="e">
        <f>VLOOKUP(J9716,Ref!L:M,2,0)</f>
        <v>#N/A</v>
      </c>
      <c r="J9716" t="s">
        <v>1386</v>
      </c>
      <c r="K9716" t="str">
        <f>VLOOKUP($J9716,Ref!$D:$H,2,0)</f>
        <v xml:space="preserve">Eaton Bray with Edlesborough                 </v>
      </c>
      <c r="L9716" t="str">
        <f>VLOOKUP($J9716,Ref!$D:$H,3,0)</f>
        <v>Eaton Bray with Edlesborough</v>
      </c>
      <c r="M9716" t="str">
        <f>VLOOKUP($J9716,Ref!$D:$H,4,0)</f>
        <v>Dunstable Deanery</v>
      </c>
      <c r="N9716" t="str">
        <f>VLOOKUP($J9716,Ref!$D:$H,5,0)</f>
        <v>Archdeaconry of Bedford</v>
      </c>
      <c r="S9716">
        <v>5605</v>
      </c>
    </row>
    <row r="9717" spans="1:19" x14ac:dyDescent="0.3">
      <c r="A9717">
        <v>2024</v>
      </c>
      <c r="C9717" t="str">
        <f>IF(GETPIVOTDATA("PS % recovery",Sheet4!$B$5,"Parish Name",K9717)&gt;99.949%,"OK","No")</f>
        <v>No</v>
      </c>
      <c r="D9717" t="e">
        <f>VLOOKUP(J9717,'Ref2'!C:E,3,0)</f>
        <v>#N/A</v>
      </c>
      <c r="F9717">
        <v>9</v>
      </c>
      <c r="I9717" t="e">
        <f>VLOOKUP(J9717,Ref!L:M,2,0)</f>
        <v>#N/A</v>
      </c>
      <c r="J9717" t="s">
        <v>1388</v>
      </c>
      <c r="K9717" t="str">
        <f>VLOOKUP($J9717,Ref!$D:$H,2,0)</f>
        <v xml:space="preserve">Heath and Reach with Egginton                </v>
      </c>
      <c r="L9717" t="str">
        <f>VLOOKUP($J9717,Ref!$D:$H,3,0)</f>
        <v>Ouzel Valley Team Ministry</v>
      </c>
      <c r="M9717" t="str">
        <f>VLOOKUP($J9717,Ref!$D:$H,4,0)</f>
        <v>Dunstable Deanery</v>
      </c>
      <c r="N9717" t="str">
        <f>VLOOKUP($J9717,Ref!$D:$H,5,0)</f>
        <v>Archdeaconry of Bedford</v>
      </c>
      <c r="S9717">
        <v>1390.95</v>
      </c>
    </row>
    <row r="9718" spans="1:19" x14ac:dyDescent="0.3">
      <c r="A9718">
        <v>2024</v>
      </c>
      <c r="C9718" t="str">
        <f>IF(GETPIVOTDATA("PS % recovery",Sheet4!$B$5,"Parish Name",K9718)&gt;99.949%,"OK","No")</f>
        <v>OK</v>
      </c>
      <c r="D9718" t="e">
        <f>VLOOKUP(J9718,'Ref2'!C:E,3,0)</f>
        <v>#N/A</v>
      </c>
      <c r="F9718">
        <v>9</v>
      </c>
      <c r="I9718" t="e">
        <f>VLOOKUP(J9718,Ref!L:M,2,0)</f>
        <v>#N/A</v>
      </c>
      <c r="J9718" t="s">
        <v>1373</v>
      </c>
      <c r="K9718" t="str">
        <f>VLOOKUP($J9718,Ref!$D:$H,2,0)</f>
        <v xml:space="preserve">Hockliffe                                    </v>
      </c>
      <c r="L9718" t="str">
        <f>VLOOKUP($J9718,Ref!$D:$H,3,0)</f>
        <v>Ouzel Valley Team Ministry</v>
      </c>
      <c r="M9718" t="str">
        <f>VLOOKUP($J9718,Ref!$D:$H,4,0)</f>
        <v>Dunstable Deanery</v>
      </c>
      <c r="N9718" t="str">
        <f>VLOOKUP($J9718,Ref!$D:$H,5,0)</f>
        <v>Archdeaconry of Bedford</v>
      </c>
      <c r="S9718">
        <v>0</v>
      </c>
    </row>
    <row r="9719" spans="1:19" x14ac:dyDescent="0.3">
      <c r="A9719">
        <v>2024</v>
      </c>
      <c r="C9719" t="str">
        <f>IF(GETPIVOTDATA("PS % recovery",Sheet4!$B$5,"Parish Name",K9719)&gt;99.949%,"OK","No")</f>
        <v>No</v>
      </c>
      <c r="D9719" t="e">
        <f>VLOOKUP(J9719,'Ref2'!C:E,3,0)</f>
        <v>#N/A</v>
      </c>
      <c r="F9719">
        <v>9</v>
      </c>
      <c r="I9719" t="e">
        <f>VLOOKUP(J9719,Ref!L:M,2,0)</f>
        <v>#N/A</v>
      </c>
      <c r="J9719" t="s">
        <v>1390</v>
      </c>
      <c r="K9719" t="str">
        <f>VLOOKUP($J9719,Ref!$D:$H,2,0)</f>
        <v xml:space="preserve">Houghton Regis                               </v>
      </c>
      <c r="L9719" t="str">
        <f>VLOOKUP($J9719,Ref!$D:$H,3,0)</f>
        <v>Houghton Regis</v>
      </c>
      <c r="M9719" t="str">
        <f>VLOOKUP($J9719,Ref!$D:$H,4,0)</f>
        <v>Dunstable Deanery</v>
      </c>
      <c r="N9719" t="str">
        <f>VLOOKUP($J9719,Ref!$D:$H,5,0)</f>
        <v>Archdeaconry of Bedford</v>
      </c>
      <c r="S9719">
        <v>1500</v>
      </c>
    </row>
    <row r="9720" spans="1:19" x14ac:dyDescent="0.3">
      <c r="A9720">
        <v>2024</v>
      </c>
      <c r="C9720" t="str">
        <f>IF(GETPIVOTDATA("PS % recovery",Sheet4!$B$5,"Parish Name",K9720)&gt;99.949%,"OK","No")</f>
        <v>OK</v>
      </c>
      <c r="D9720" t="e">
        <f>VLOOKUP(J9720,'Ref2'!C:E,3,0)</f>
        <v>#N/A</v>
      </c>
      <c r="F9720">
        <v>9</v>
      </c>
      <c r="I9720" t="e">
        <f>VLOOKUP(J9720,Ref!L:M,2,0)</f>
        <v>#N/A</v>
      </c>
      <c r="J9720" t="s">
        <v>1392</v>
      </c>
      <c r="K9720" t="str">
        <f>VLOOKUP($J9720,Ref!$D:$H,2,0)</f>
        <v xml:space="preserve">Kensworth                                    </v>
      </c>
      <c r="L9720" t="str">
        <f>VLOOKUP($J9720,Ref!$D:$H,3,0)</f>
        <v>Kensworth, Studham and Whipsnade</v>
      </c>
      <c r="M9720" t="str">
        <f>VLOOKUP($J9720,Ref!$D:$H,4,0)</f>
        <v>Dunstable Deanery</v>
      </c>
      <c r="N9720" t="str">
        <f>VLOOKUP($J9720,Ref!$D:$H,5,0)</f>
        <v>Archdeaconry of Bedford</v>
      </c>
      <c r="S9720">
        <v>2098.33</v>
      </c>
    </row>
    <row r="9721" spans="1:19" x14ac:dyDescent="0.3">
      <c r="A9721">
        <v>2024</v>
      </c>
      <c r="C9721" t="str">
        <f>IF(GETPIVOTDATA("PS % recovery",Sheet4!$B$5,"Parish Name",K9721)&gt;99.949%,"OK","No")</f>
        <v>No</v>
      </c>
      <c r="D9721" t="e">
        <f>VLOOKUP(J9721,'Ref2'!C:E,3,0)</f>
        <v>#N/A</v>
      </c>
      <c r="F9721">
        <v>9</v>
      </c>
      <c r="I9721" t="e">
        <f>VLOOKUP(J9721,Ref!L:M,2,0)</f>
        <v>#N/A</v>
      </c>
      <c r="J9721" t="s">
        <v>847</v>
      </c>
      <c r="K9721" t="str">
        <f>VLOOKUP($J9721,Ref!$D:$H,2,0)</f>
        <v xml:space="preserve">Leighton Buzzard                             </v>
      </c>
      <c r="L9721" t="str">
        <f>VLOOKUP($J9721,Ref!$D:$H,3,0)</f>
        <v>Ouzel Valley Team Ministry</v>
      </c>
      <c r="M9721" t="str">
        <f>VLOOKUP($J9721,Ref!$D:$H,4,0)</f>
        <v>Dunstable Deanery</v>
      </c>
      <c r="N9721" t="str">
        <f>VLOOKUP($J9721,Ref!$D:$H,5,0)</f>
        <v>Archdeaconry of Bedford</v>
      </c>
      <c r="S9721">
        <v>5000</v>
      </c>
    </row>
    <row r="9722" spans="1:19" x14ac:dyDescent="0.3">
      <c r="A9722">
        <v>2024</v>
      </c>
      <c r="C9722" t="str">
        <f>IF(GETPIVOTDATA("PS % recovery",Sheet4!$B$5,"Parish Name",K9722)&gt;99.949%,"OK","No")</f>
        <v>OK</v>
      </c>
      <c r="D9722" t="e">
        <f>VLOOKUP(J9722,'Ref2'!C:E,3,0)</f>
        <v>#N/A</v>
      </c>
      <c r="F9722">
        <v>9</v>
      </c>
      <c r="I9722" t="e">
        <f>VLOOKUP(J9722,Ref!L:M,2,0)</f>
        <v>#N/A</v>
      </c>
      <c r="J9722" t="s">
        <v>1376</v>
      </c>
      <c r="K9722" t="str">
        <f>VLOOKUP($J9722,Ref!$D:$H,2,0)</f>
        <v xml:space="preserve">Linslade                                     </v>
      </c>
      <c r="L9722" t="str">
        <f>VLOOKUP($J9722,Ref!$D:$H,3,0)</f>
        <v>Ouzel Valley Team Ministry</v>
      </c>
      <c r="M9722" t="str">
        <f>VLOOKUP($J9722,Ref!$D:$H,4,0)</f>
        <v>Dunstable Deanery</v>
      </c>
      <c r="N9722" t="str">
        <f>VLOOKUP($J9722,Ref!$D:$H,5,0)</f>
        <v>Archdeaconry of Bedford</v>
      </c>
      <c r="S9722">
        <v>0</v>
      </c>
    </row>
    <row r="9723" spans="1:19" x14ac:dyDescent="0.3">
      <c r="A9723">
        <v>2024</v>
      </c>
      <c r="C9723" t="str">
        <f>IF(GETPIVOTDATA("PS % recovery",Sheet4!$B$5,"Parish Name",K9723)&gt;99.949%,"OK","No")</f>
        <v>No</v>
      </c>
      <c r="D9723" t="e">
        <f>VLOOKUP(J9723,'Ref2'!C:E,3,0)</f>
        <v>#N/A</v>
      </c>
      <c r="F9723">
        <v>9</v>
      </c>
      <c r="I9723" t="e">
        <f>VLOOKUP(J9723,Ref!L:M,2,0)</f>
        <v>#N/A</v>
      </c>
      <c r="J9723" t="s">
        <v>1378</v>
      </c>
      <c r="K9723" t="str">
        <f>VLOOKUP($J9723,Ref!$D:$H,2,0)</f>
        <v>Sandhills, Church of the Good Shepherd (Conve</v>
      </c>
      <c r="L9723" t="str">
        <f>VLOOKUP($J9723,Ref!$D:$H,3,0)</f>
        <v>Ouzel Valley Team Ministry</v>
      </c>
      <c r="M9723" t="str">
        <f>VLOOKUP($J9723,Ref!$D:$H,4,0)</f>
        <v>Dunstable Deanery</v>
      </c>
      <c r="N9723" t="str">
        <f>VLOOKUP($J9723,Ref!$D:$H,5,0)</f>
        <v>Archdeaconry of Bedford</v>
      </c>
      <c r="S9723">
        <v>1750</v>
      </c>
    </row>
    <row r="9724" spans="1:19" x14ac:dyDescent="0.3">
      <c r="A9724">
        <v>2024</v>
      </c>
      <c r="C9724" t="str">
        <f>IF(GETPIVOTDATA("PS % recovery",Sheet4!$B$5,"Parish Name",K9724)&gt;99.949%,"OK","No")</f>
        <v>No</v>
      </c>
      <c r="D9724" t="e">
        <f>VLOOKUP(J9724,'Ref2'!C:E,3,0)</f>
        <v>#N/A</v>
      </c>
      <c r="F9724">
        <v>9</v>
      </c>
      <c r="I9724" t="e">
        <f>VLOOKUP(J9724,Ref!L:M,2,0)</f>
        <v>#N/A</v>
      </c>
      <c r="J9724" t="s">
        <v>1398</v>
      </c>
      <c r="K9724" t="str">
        <f>VLOOKUP($J9724,Ref!$D:$H,2,0)</f>
        <v xml:space="preserve">Stanbridge                                   </v>
      </c>
      <c r="L9724" t="str">
        <f>VLOOKUP($J9724,Ref!$D:$H,3,0)</f>
        <v>Totternhoe, Stanbridge and Tilsworth</v>
      </c>
      <c r="M9724" t="str">
        <f>VLOOKUP($J9724,Ref!$D:$H,4,0)</f>
        <v>Dunstable Deanery</v>
      </c>
      <c r="N9724" t="str">
        <f>VLOOKUP($J9724,Ref!$D:$H,5,0)</f>
        <v>Archdeaconry of Bedford</v>
      </c>
      <c r="S9724">
        <v>600</v>
      </c>
    </row>
    <row r="9725" spans="1:19" x14ac:dyDescent="0.3">
      <c r="A9725">
        <v>2024</v>
      </c>
      <c r="C9725" t="str">
        <f>IF(GETPIVOTDATA("PS % recovery",Sheet4!$B$5,"Parish Name",K9725)&gt;99.949%,"OK","No")</f>
        <v>OK</v>
      </c>
      <c r="D9725" t="e">
        <f>VLOOKUP(J9725,'Ref2'!C:E,3,0)</f>
        <v>#N/A</v>
      </c>
      <c r="F9725">
        <v>9</v>
      </c>
      <c r="I9725" t="e">
        <f>VLOOKUP(J9725,Ref!L:M,2,0)</f>
        <v>#N/A</v>
      </c>
      <c r="J9725" t="s">
        <v>1394</v>
      </c>
      <c r="K9725" t="str">
        <f>VLOOKUP($J9725,Ref!$D:$H,2,0)</f>
        <v xml:space="preserve">Studham                                      </v>
      </c>
      <c r="L9725" t="str">
        <f>VLOOKUP($J9725,Ref!$D:$H,3,0)</f>
        <v>Kensworth, Studham and Whipsnade</v>
      </c>
      <c r="M9725" t="str">
        <f>VLOOKUP($J9725,Ref!$D:$H,4,0)</f>
        <v>Dunstable Deanery</v>
      </c>
      <c r="N9725" t="str">
        <f>VLOOKUP($J9725,Ref!$D:$H,5,0)</f>
        <v>Archdeaconry of Bedford</v>
      </c>
      <c r="S9725">
        <v>1917</v>
      </c>
    </row>
    <row r="9726" spans="1:19" x14ac:dyDescent="0.3">
      <c r="A9726">
        <v>2024</v>
      </c>
      <c r="C9726" t="str">
        <f>IF(GETPIVOTDATA("PS % recovery",Sheet4!$B$5,"Parish Name",K9726)&gt;99.949%,"OK","No")</f>
        <v>No</v>
      </c>
      <c r="D9726" t="e">
        <f>VLOOKUP(J9726,'Ref2'!C:E,3,0)</f>
        <v>#N/A</v>
      </c>
      <c r="F9726">
        <v>9</v>
      </c>
      <c r="I9726" t="e">
        <f>VLOOKUP(J9726,Ref!L:M,2,0)</f>
        <v>#N/A</v>
      </c>
      <c r="J9726" t="s">
        <v>1400</v>
      </c>
      <c r="K9726" t="str">
        <f>VLOOKUP($J9726,Ref!$D:$H,2,0)</f>
        <v xml:space="preserve">Tilsworth                                    </v>
      </c>
      <c r="L9726" t="str">
        <f>VLOOKUP($J9726,Ref!$D:$H,3,0)</f>
        <v>Totternhoe, Stanbridge and Tilsworth</v>
      </c>
      <c r="M9726" t="str">
        <f>VLOOKUP($J9726,Ref!$D:$H,4,0)</f>
        <v>Dunstable Deanery</v>
      </c>
      <c r="N9726" t="str">
        <f>VLOOKUP($J9726,Ref!$D:$H,5,0)</f>
        <v>Archdeaconry of Bedford</v>
      </c>
      <c r="S9726">
        <v>937</v>
      </c>
    </row>
    <row r="9727" spans="1:19" x14ac:dyDescent="0.3">
      <c r="A9727">
        <v>2024</v>
      </c>
      <c r="C9727" t="str">
        <f>IF(GETPIVOTDATA("PS % recovery",Sheet4!$B$5,"Parish Name",K9727)&gt;99.949%,"OK","No")</f>
        <v>No</v>
      </c>
      <c r="D9727" t="e">
        <f>VLOOKUP(J9727,'Ref2'!C:E,3,0)</f>
        <v>#N/A</v>
      </c>
      <c r="F9727">
        <v>9</v>
      </c>
      <c r="I9727" t="e">
        <f>VLOOKUP(J9727,Ref!L:M,2,0)</f>
        <v>#N/A</v>
      </c>
      <c r="J9727" t="s">
        <v>1382</v>
      </c>
      <c r="K9727" t="str">
        <f>VLOOKUP($J9727,Ref!$D:$H,2,0)</f>
        <v xml:space="preserve">Toddington                                   </v>
      </c>
      <c r="L9727" t="str">
        <f>VLOOKUP($J9727,Ref!$D:$H,3,0)</f>
        <v>Toddington and Chalgrave</v>
      </c>
      <c r="M9727" t="str">
        <f>VLOOKUP($J9727,Ref!$D:$H,4,0)</f>
        <v>Dunstable Deanery</v>
      </c>
      <c r="N9727" t="str">
        <f>VLOOKUP($J9727,Ref!$D:$H,5,0)</f>
        <v>Archdeaconry of Bedford</v>
      </c>
      <c r="S9727">
        <v>1772.83</v>
      </c>
    </row>
    <row r="9728" spans="1:19" x14ac:dyDescent="0.3">
      <c r="A9728">
        <v>2024</v>
      </c>
      <c r="C9728" t="str">
        <f>IF(GETPIVOTDATA("PS % recovery",Sheet4!$B$5,"Parish Name",K9728)&gt;99.949%,"OK","No")</f>
        <v>OK</v>
      </c>
      <c r="D9728" t="e">
        <f>VLOOKUP(J9728,'Ref2'!C:E,3,0)</f>
        <v>#N/A</v>
      </c>
      <c r="F9728">
        <v>9</v>
      </c>
      <c r="I9728" t="e">
        <f>VLOOKUP(J9728,Ref!L:M,2,0)</f>
        <v>#N/A</v>
      </c>
      <c r="J9728" t="s">
        <v>1402</v>
      </c>
      <c r="K9728" t="str">
        <f>VLOOKUP($J9728,Ref!$D:$H,2,0)</f>
        <v xml:space="preserve">Totternhoe                                   </v>
      </c>
      <c r="L9728" t="str">
        <f>VLOOKUP($J9728,Ref!$D:$H,3,0)</f>
        <v>Totternhoe, Stanbridge and Tilsworth</v>
      </c>
      <c r="M9728" t="str">
        <f>VLOOKUP($J9728,Ref!$D:$H,4,0)</f>
        <v>Dunstable Deanery</v>
      </c>
      <c r="N9728" t="str">
        <f>VLOOKUP($J9728,Ref!$D:$H,5,0)</f>
        <v>Archdeaconry of Bedford</v>
      </c>
      <c r="S9728">
        <v>400</v>
      </c>
    </row>
    <row r="9729" spans="1:19" x14ac:dyDescent="0.3">
      <c r="A9729">
        <v>2024</v>
      </c>
      <c r="C9729" t="str">
        <f>IF(GETPIVOTDATA("PS % recovery",Sheet4!$B$5,"Parish Name",K9729)&gt;99.949%,"OK","No")</f>
        <v>OK</v>
      </c>
      <c r="D9729" t="e">
        <f>VLOOKUP(J9729,'Ref2'!C:E,3,0)</f>
        <v>#N/A</v>
      </c>
      <c r="F9729">
        <v>9</v>
      </c>
      <c r="I9729" t="e">
        <f>VLOOKUP(J9729,Ref!L:M,2,0)</f>
        <v>#N/A</v>
      </c>
      <c r="J9729" t="s">
        <v>1396</v>
      </c>
      <c r="K9729" t="str">
        <f>VLOOKUP($J9729,Ref!$D:$H,2,0)</f>
        <v xml:space="preserve">Whipsnade                                    </v>
      </c>
      <c r="L9729" t="str">
        <f>VLOOKUP($J9729,Ref!$D:$H,3,0)</f>
        <v>Kensworth, Studham and Whipsnade</v>
      </c>
      <c r="M9729" t="str">
        <f>VLOOKUP($J9729,Ref!$D:$H,4,0)</f>
        <v>Dunstable Deanery</v>
      </c>
      <c r="N9729" t="str">
        <f>VLOOKUP($J9729,Ref!$D:$H,5,0)</f>
        <v>Archdeaconry of Bedford</v>
      </c>
      <c r="S9729">
        <v>1908</v>
      </c>
    </row>
    <row r="9730" spans="1:19" x14ac:dyDescent="0.3">
      <c r="A9730">
        <v>2024</v>
      </c>
      <c r="C9730" t="str">
        <f>IF(GETPIVOTDATA("PS % recovery",Sheet4!$B$5,"Parish Name",K9730)&gt;99.949%,"OK","No")</f>
        <v>No</v>
      </c>
      <c r="D9730" t="e">
        <f>VLOOKUP(J9730,'Ref2'!C:E,3,0)</f>
        <v>#N/A</v>
      </c>
      <c r="F9730">
        <v>9</v>
      </c>
      <c r="I9730" t="e">
        <f>VLOOKUP(J9730,Ref!L:M,2,0)</f>
        <v>#N/A</v>
      </c>
      <c r="J9730" t="s">
        <v>1406</v>
      </c>
      <c r="K9730" t="str">
        <f>VLOOKUP($J9730,Ref!$D:$H,2,0)</f>
        <v xml:space="preserve">Caddington                                   </v>
      </c>
      <c r="L9730" t="str">
        <f>VLOOKUP($J9730,Ref!$D:$H,3,0)</f>
        <v>Caddington</v>
      </c>
      <c r="M9730" t="str">
        <f>VLOOKUP($J9730,Ref!$D:$H,4,0)</f>
        <v>Luton Deanery</v>
      </c>
      <c r="N9730" t="str">
        <f>VLOOKUP($J9730,Ref!$D:$H,5,0)</f>
        <v>Archdeaconry of Bedford</v>
      </c>
      <c r="S9730">
        <v>16171</v>
      </c>
    </row>
    <row r="9731" spans="1:19" x14ac:dyDescent="0.3">
      <c r="A9731">
        <v>2024</v>
      </c>
      <c r="C9731" t="str">
        <f>IF(GETPIVOTDATA("PS % recovery",Sheet4!$B$5,"Parish Name",K9731)&gt;99.949%,"OK","No")</f>
        <v>OK</v>
      </c>
      <c r="D9731" t="e">
        <f>VLOOKUP(J9731,'Ref2'!C:E,3,0)</f>
        <v>#N/A</v>
      </c>
      <c r="F9731">
        <v>9</v>
      </c>
      <c r="I9731" t="e">
        <f>VLOOKUP(J9731,Ref!L:M,2,0)</f>
        <v>#N/A</v>
      </c>
      <c r="J9731" t="s">
        <v>1410</v>
      </c>
      <c r="K9731" t="str">
        <f>VLOOKUP($J9731,Ref!$D:$H,2,0)</f>
        <v xml:space="preserve">Farley Hill, St John the Baptist             </v>
      </c>
      <c r="L9731" t="str">
        <f>VLOOKUP($J9731,Ref!$D:$H,3,0)</f>
        <v>Farley Hill, St John the Baptist</v>
      </c>
      <c r="M9731" t="str">
        <f>VLOOKUP($J9731,Ref!$D:$H,4,0)</f>
        <v>Luton Deanery</v>
      </c>
      <c r="N9731" t="str">
        <f>VLOOKUP($J9731,Ref!$D:$H,5,0)</f>
        <v>Archdeaconry of Bedford</v>
      </c>
      <c r="S9731">
        <v>0</v>
      </c>
    </row>
    <row r="9732" spans="1:19" x14ac:dyDescent="0.3">
      <c r="A9732">
        <v>2024</v>
      </c>
      <c r="C9732" t="str">
        <f>IF(GETPIVOTDATA("PS % recovery",Sheet4!$B$5,"Parish Name",K9732)&gt;99.949%,"OK","No")</f>
        <v>No</v>
      </c>
      <c r="D9732" t="e">
        <f>VLOOKUP(J9732,'Ref2'!C:E,3,0)</f>
        <v>#N/A</v>
      </c>
      <c r="F9732">
        <v>9</v>
      </c>
      <c r="I9732" t="str">
        <f>VLOOKUP(J9732,Ref!L:M,2,0)</f>
        <v>Yes</v>
      </c>
      <c r="J9732" t="s">
        <v>1412</v>
      </c>
      <c r="K9732" t="str">
        <f>VLOOKUP($J9732,Ref!$D:$H,2,0)</f>
        <v xml:space="preserve">Leagrave, St Luke                            </v>
      </c>
      <c r="L9732" t="str">
        <f>VLOOKUP($J9732,Ref!$D:$H,3,0)</f>
        <v>Leagrave, St Luke</v>
      </c>
      <c r="M9732" t="str">
        <f>VLOOKUP($J9732,Ref!$D:$H,4,0)</f>
        <v>Luton Deanery</v>
      </c>
      <c r="N9732" t="str">
        <f>VLOOKUP($J9732,Ref!$D:$H,5,0)</f>
        <v>Archdeaconry of Bedford</v>
      </c>
      <c r="S9732">
        <v>3000</v>
      </c>
    </row>
    <row r="9733" spans="1:19" x14ac:dyDescent="0.3">
      <c r="A9733">
        <v>2024</v>
      </c>
      <c r="C9733" t="str">
        <f>IF(GETPIVOTDATA("PS % recovery",Sheet4!$B$5,"Parish Name",K9733)&gt;99.949%,"OK","No")</f>
        <v>OK</v>
      </c>
      <c r="D9733" t="e">
        <f>VLOOKUP(J9733,'Ref2'!C:E,3,0)</f>
        <v>#N/A</v>
      </c>
      <c r="F9733">
        <v>9</v>
      </c>
      <c r="I9733" t="e">
        <f>VLOOKUP(J9733,Ref!L:M,2,0)</f>
        <v>#N/A</v>
      </c>
      <c r="J9733" t="s">
        <v>1416</v>
      </c>
      <c r="K9733" t="str">
        <f>VLOOKUP($J9733,Ref!$D:$H,2,0)</f>
        <v xml:space="preserve">Luton, All Saints with St Peter              </v>
      </c>
      <c r="L9733" t="str">
        <f>VLOOKUP($J9733,Ref!$D:$H,3,0)</f>
        <v>Luton, All Saints with St Peter</v>
      </c>
      <c r="M9733" t="str">
        <f>VLOOKUP($J9733,Ref!$D:$H,4,0)</f>
        <v>Luton Deanery</v>
      </c>
      <c r="N9733" t="str">
        <f>VLOOKUP($J9733,Ref!$D:$H,5,0)</f>
        <v>Archdeaconry of Bedford</v>
      </c>
      <c r="S9733">
        <v>2250</v>
      </c>
    </row>
    <row r="9734" spans="1:19" x14ac:dyDescent="0.3">
      <c r="A9734">
        <v>2024</v>
      </c>
      <c r="C9734" t="str">
        <f>IF(GETPIVOTDATA("PS % recovery",Sheet4!$B$5,"Parish Name",K9734)&gt;99.949%,"OK","No")</f>
        <v>No</v>
      </c>
      <c r="D9734" t="e">
        <f>VLOOKUP(J9734,'Ref2'!C:E,3,0)</f>
        <v>#N/A</v>
      </c>
      <c r="F9734">
        <v>9</v>
      </c>
      <c r="I9734" t="e">
        <f>VLOOKUP(J9734,Ref!L:M,2,0)</f>
        <v>#N/A</v>
      </c>
      <c r="J9734" t="s">
        <v>1432</v>
      </c>
      <c r="K9734" t="str">
        <f>VLOOKUP($J9734,Ref!$D:$H,2,0)</f>
        <v xml:space="preserve">Marsh Farm                                   </v>
      </c>
      <c r="L9734" t="str">
        <f>VLOOKUP($J9734,Ref!$D:$H,3,0)</f>
        <v>Marsh Farm</v>
      </c>
      <c r="M9734" t="str">
        <f>VLOOKUP($J9734,Ref!$D:$H,4,0)</f>
        <v>Luton Deanery</v>
      </c>
      <c r="N9734" t="str">
        <f>VLOOKUP($J9734,Ref!$D:$H,5,0)</f>
        <v>Archdeaconry of Bedford</v>
      </c>
      <c r="S9734">
        <v>500</v>
      </c>
    </row>
    <row r="9735" spans="1:19" x14ac:dyDescent="0.3">
      <c r="A9735">
        <v>2024</v>
      </c>
      <c r="C9735" t="str">
        <f>IF(GETPIVOTDATA("PS % recovery",Sheet4!$B$5,"Parish Name",K9735)&gt;99.949%,"OK","No")</f>
        <v>No</v>
      </c>
      <c r="D9735" t="e">
        <f>VLOOKUP(J9735,'Ref2'!C:E,3,0)</f>
        <v>#N/A</v>
      </c>
      <c r="F9735">
        <v>9</v>
      </c>
      <c r="I9735" t="e">
        <f>VLOOKUP(J9735,Ref!L:M,2,0)</f>
        <v>#N/A</v>
      </c>
      <c r="J9735" t="s">
        <v>1420</v>
      </c>
      <c r="K9735" t="str">
        <f>VLOOKUP($J9735,Ref!$D:$H,2,0)</f>
        <v xml:space="preserve">Luton, St Andrew                             </v>
      </c>
      <c r="L9735" t="str">
        <f>VLOOKUP($J9735,Ref!$D:$H,3,0)</f>
        <v>Luton, St Andrew</v>
      </c>
      <c r="M9735" t="str">
        <f>VLOOKUP($J9735,Ref!$D:$H,4,0)</f>
        <v>Luton Deanery</v>
      </c>
      <c r="N9735" t="str">
        <f>VLOOKUP($J9735,Ref!$D:$H,5,0)</f>
        <v>Archdeaconry of Bedford</v>
      </c>
      <c r="S9735">
        <v>5000</v>
      </c>
    </row>
    <row r="9736" spans="1:19" x14ac:dyDescent="0.3">
      <c r="A9736">
        <v>2024</v>
      </c>
      <c r="C9736" t="str">
        <f>IF(GETPIVOTDATA("PS % recovery",Sheet4!$B$5,"Parish Name",K9736)&gt;99.949%,"OK","No")</f>
        <v>No</v>
      </c>
      <c r="D9736" t="e">
        <f>VLOOKUP(J9736,'Ref2'!C:E,3,0)</f>
        <v>#N/A</v>
      </c>
      <c r="F9736">
        <v>9</v>
      </c>
      <c r="I9736" t="e">
        <f>VLOOKUP(J9736,Ref!L:M,2,0)</f>
        <v>#N/A</v>
      </c>
      <c r="J9736" t="s">
        <v>1422</v>
      </c>
      <c r="K9736" t="str">
        <f>VLOOKUP($J9736,Ref!$D:$H,2,0)</f>
        <v xml:space="preserve">Luton, St Anne with St Christopher           </v>
      </c>
      <c r="L9736" t="str">
        <f>VLOOKUP($J9736,Ref!$D:$H,3,0)</f>
        <v>Luton, St Anne with St Christopher</v>
      </c>
      <c r="M9736" t="str">
        <f>VLOOKUP($J9736,Ref!$D:$H,4,0)</f>
        <v>Luton Deanery</v>
      </c>
      <c r="N9736" t="str">
        <f>VLOOKUP($J9736,Ref!$D:$H,5,0)</f>
        <v>Archdeaconry of Bedford</v>
      </c>
      <c r="S9736">
        <v>1500</v>
      </c>
    </row>
    <row r="9737" spans="1:19" x14ac:dyDescent="0.3">
      <c r="A9737">
        <v>2024</v>
      </c>
      <c r="C9737" t="str">
        <f>IF(GETPIVOTDATA("PS % recovery",Sheet4!$B$5,"Parish Name",K9737)&gt;99.949%,"OK","No")</f>
        <v>No</v>
      </c>
      <c r="D9737" t="e">
        <f>VLOOKUP(J9737,'Ref2'!C:E,3,0)</f>
        <v>#N/A</v>
      </c>
      <c r="F9737">
        <v>9</v>
      </c>
      <c r="I9737" t="e">
        <f>VLOOKUP(J9737,Ref!L:M,2,0)</f>
        <v>#N/A</v>
      </c>
      <c r="J9737" t="s">
        <v>1414</v>
      </c>
      <c r="K9737" t="str">
        <f>VLOOKUP($J9737,Ref!$D:$H,2,0)</f>
        <v xml:space="preserve">Luton, St Augustine, Limbury                 </v>
      </c>
      <c r="L9737" t="str">
        <f>VLOOKUP($J9737,Ref!$D:$H,3,0)</f>
        <v>Luton, Saint Augustine, Limbury with Holy Trinity</v>
      </c>
      <c r="M9737" t="str">
        <f>VLOOKUP($J9737,Ref!$D:$H,4,0)</f>
        <v>Luton Deanery</v>
      </c>
      <c r="N9737" t="str">
        <f>VLOOKUP($J9737,Ref!$D:$H,5,0)</f>
        <v>Archdeaconry of Bedford</v>
      </c>
      <c r="S9737">
        <v>4100</v>
      </c>
    </row>
    <row r="9738" spans="1:19" x14ac:dyDescent="0.3">
      <c r="A9738">
        <v>2024</v>
      </c>
      <c r="C9738" t="str">
        <f>IF(GETPIVOTDATA("PS % recovery",Sheet4!$B$5,"Parish Name",K9738)&gt;99.949%,"OK","No")</f>
        <v>No</v>
      </c>
      <c r="D9738" t="str">
        <f>VLOOKUP(J9738,'Ref2'!C:E,3,0)</f>
        <v>LLF</v>
      </c>
      <c r="F9738">
        <v>9</v>
      </c>
      <c r="I9738" t="e">
        <f>VLOOKUP(J9738,Ref!L:M,2,0)</f>
        <v>#N/A</v>
      </c>
      <c r="J9738" t="s">
        <v>1424</v>
      </c>
      <c r="K9738" t="str">
        <f>VLOOKUP($J9738,Ref!$D:$H,2,0)</f>
        <v xml:space="preserve">Luton, St Francis                            </v>
      </c>
      <c r="L9738" t="str">
        <f>VLOOKUP($J9738,Ref!$D:$H,3,0)</f>
        <v>Luton, St Francis</v>
      </c>
      <c r="M9738" t="str">
        <f>VLOOKUP($J9738,Ref!$D:$H,4,0)</f>
        <v>Luton Deanery</v>
      </c>
      <c r="N9738" t="str">
        <f>VLOOKUP($J9738,Ref!$D:$H,5,0)</f>
        <v>Archdeaconry of Bedford</v>
      </c>
      <c r="S9738">
        <v>21630</v>
      </c>
    </row>
    <row r="9739" spans="1:19" x14ac:dyDescent="0.3">
      <c r="A9739">
        <v>2024</v>
      </c>
      <c r="C9739" t="str">
        <f>IF(GETPIVOTDATA("PS % recovery",Sheet4!$B$5,"Parish Name",K9739)&gt;99.949%,"OK","No")</f>
        <v>OK</v>
      </c>
      <c r="D9739" t="str">
        <f>VLOOKUP(J9739,'Ref2'!C:E,3,0)</f>
        <v>LLF</v>
      </c>
      <c r="F9739">
        <v>9</v>
      </c>
      <c r="I9739" t="e">
        <f>VLOOKUP(J9739,Ref!L:M,2,0)</f>
        <v>#N/A</v>
      </c>
      <c r="J9739" t="s">
        <v>1418</v>
      </c>
      <c r="K9739" t="str">
        <f>VLOOKUP($J9739,Ref!$D:$H,2,0)</f>
        <v xml:space="preserve">Luton, St Hugh, Lewsey                       </v>
      </c>
      <c r="L9739" t="str">
        <f>VLOOKUP($J9739,Ref!$D:$H,3,0)</f>
        <v>Luton, St Hugh, Lewsey</v>
      </c>
      <c r="M9739" t="str">
        <f>VLOOKUP($J9739,Ref!$D:$H,4,0)</f>
        <v>Luton Deanery</v>
      </c>
      <c r="N9739" t="str">
        <f>VLOOKUP($J9739,Ref!$D:$H,5,0)</f>
        <v>Archdeaconry of Bedford</v>
      </c>
      <c r="S9739">
        <v>0</v>
      </c>
    </row>
    <row r="9740" spans="1:19" x14ac:dyDescent="0.3">
      <c r="A9740">
        <v>2024</v>
      </c>
      <c r="C9740" t="str">
        <f>IF(GETPIVOTDATA("PS % recovery",Sheet4!$B$5,"Parish Name",K9740)&gt;99.949%,"OK","No")</f>
        <v>OK</v>
      </c>
      <c r="D9740" t="e">
        <f>VLOOKUP(J9740,'Ref2'!C:E,3,0)</f>
        <v>#N/A</v>
      </c>
      <c r="F9740">
        <v>9</v>
      </c>
      <c r="I9740" t="e">
        <f>VLOOKUP(J9740,Ref!L:M,2,0)</f>
        <v>#N/A</v>
      </c>
      <c r="J9740" t="s">
        <v>1426</v>
      </c>
      <c r="K9740" t="str">
        <f>VLOOKUP($J9740,Ref!$D:$H,2,0)</f>
        <v xml:space="preserve">Luton                                        </v>
      </c>
      <c r="L9740" t="str">
        <f>VLOOKUP($J9740,Ref!$D:$H,3,0)</f>
        <v>Luton</v>
      </c>
      <c r="M9740" t="str">
        <f>VLOOKUP($J9740,Ref!$D:$H,4,0)</f>
        <v>Luton Deanery</v>
      </c>
      <c r="N9740" t="str">
        <f>VLOOKUP($J9740,Ref!$D:$H,5,0)</f>
        <v>Archdeaconry of Bedford</v>
      </c>
      <c r="S9740">
        <v>4000</v>
      </c>
    </row>
    <row r="9741" spans="1:19" x14ac:dyDescent="0.3">
      <c r="A9741">
        <v>2024</v>
      </c>
      <c r="C9741" t="str">
        <f>IF(GETPIVOTDATA("PS % recovery",Sheet4!$B$5,"Parish Name",K9741)&gt;99.949%,"OK","No")</f>
        <v>No</v>
      </c>
      <c r="D9741" t="e">
        <f>VLOOKUP(J9741,'Ref2'!C:E,3,0)</f>
        <v>#N/A</v>
      </c>
      <c r="F9741">
        <v>9</v>
      </c>
      <c r="I9741" t="e">
        <f>VLOOKUP(J9741,Ref!L:M,2,0)</f>
        <v>#N/A</v>
      </c>
      <c r="J9741" t="s">
        <v>1428</v>
      </c>
      <c r="K9741" t="str">
        <f>VLOOKUP($J9741,Ref!$D:$H,2,0)</f>
        <v xml:space="preserve">Luton, St Paul                               </v>
      </c>
      <c r="L9741" t="str">
        <f>VLOOKUP($J9741,Ref!$D:$H,3,0)</f>
        <v>Luton, St Paul</v>
      </c>
      <c r="M9741" t="str">
        <f>VLOOKUP($J9741,Ref!$D:$H,4,0)</f>
        <v>Luton Deanery</v>
      </c>
      <c r="N9741" t="str">
        <f>VLOOKUP($J9741,Ref!$D:$H,5,0)</f>
        <v>Archdeaconry of Bedford</v>
      </c>
      <c r="S9741">
        <v>1250</v>
      </c>
    </row>
    <row r="9742" spans="1:19" x14ac:dyDescent="0.3">
      <c r="A9742">
        <v>2024</v>
      </c>
      <c r="C9742" t="str">
        <f>IF(GETPIVOTDATA("PS % recovery",Sheet4!$B$5,"Parish Name",K9742)&gt;99.949%,"OK","No")</f>
        <v>No</v>
      </c>
      <c r="D9742" t="e">
        <f>VLOOKUP(J9742,'Ref2'!C:E,3,0)</f>
        <v>#N/A</v>
      </c>
      <c r="F9742">
        <v>9</v>
      </c>
      <c r="I9742" t="e">
        <f>VLOOKUP(J9742,Ref!L:M,2,0)</f>
        <v>#N/A</v>
      </c>
      <c r="J9742" t="s">
        <v>1430</v>
      </c>
      <c r="K9742" t="str">
        <f>VLOOKUP($J9742,Ref!$D:$H,2,0)</f>
        <v xml:space="preserve">Luton, St Saviour                            </v>
      </c>
      <c r="L9742" t="str">
        <f>VLOOKUP($J9742,Ref!$D:$H,3,0)</f>
        <v>Luton, St Saviour</v>
      </c>
      <c r="M9742" t="str">
        <f>VLOOKUP($J9742,Ref!$D:$H,4,0)</f>
        <v>Luton Deanery</v>
      </c>
      <c r="N9742" t="str">
        <f>VLOOKUP($J9742,Ref!$D:$H,5,0)</f>
        <v>Archdeaconry of Bedford</v>
      </c>
      <c r="S9742">
        <v>0</v>
      </c>
    </row>
    <row r="9743" spans="1:19" x14ac:dyDescent="0.3">
      <c r="A9743">
        <v>2024</v>
      </c>
      <c r="C9743" t="str">
        <f>IF(GETPIVOTDATA("PS % recovery",Sheet4!$B$5,"Parish Name",K9743)&gt;99.949%,"OK","No")</f>
        <v>OK</v>
      </c>
      <c r="D9743" t="e">
        <f>VLOOKUP(J9743,'Ref2'!C:E,3,0)</f>
        <v>#N/A</v>
      </c>
      <c r="F9743">
        <v>9</v>
      </c>
      <c r="I9743" t="e">
        <f>VLOOKUP(J9743,Ref!L:M,2,0)</f>
        <v>#N/A</v>
      </c>
      <c r="J9743" t="s">
        <v>1434</v>
      </c>
      <c r="K9743" t="str">
        <f>VLOOKUP($J9743,Ref!$D:$H,2,0)</f>
        <v xml:space="preserve">Stopsley, St Thomas                          </v>
      </c>
      <c r="L9743" t="str">
        <f>VLOOKUP($J9743,Ref!$D:$H,3,0)</f>
        <v>Stopsley, St Thomas</v>
      </c>
      <c r="M9743" t="str">
        <f>VLOOKUP($J9743,Ref!$D:$H,4,0)</f>
        <v>Luton Deanery</v>
      </c>
      <c r="N9743" t="str">
        <f>VLOOKUP($J9743,Ref!$D:$H,5,0)</f>
        <v>Archdeaconry of Bedford</v>
      </c>
      <c r="S9743">
        <v>15881.25</v>
      </c>
    </row>
    <row r="9744" spans="1:19" x14ac:dyDescent="0.3">
      <c r="A9744">
        <v>2024</v>
      </c>
      <c r="C9744" t="str">
        <f>IF(GETPIVOTDATA("PS % recovery",Sheet4!$B$5,"Parish Name",K9744)&gt;99.949%,"OK","No")</f>
        <v>No</v>
      </c>
      <c r="D9744" t="str">
        <f>VLOOKUP(J9744,'Ref2'!C:E,3,0)</f>
        <v>LLF</v>
      </c>
      <c r="F9744">
        <v>9</v>
      </c>
      <c r="I9744" t="e">
        <f>VLOOKUP(J9744,Ref!L:M,2,0)</f>
        <v>#N/A</v>
      </c>
      <c r="J9744" t="s">
        <v>1404</v>
      </c>
      <c r="K9744" t="str">
        <f>VLOOKUP($J9744,Ref!$D:$H,2,0)</f>
        <v xml:space="preserve">Bushmead                                     </v>
      </c>
      <c r="L9744" t="str">
        <f>VLOOKUP($J9744,Ref!$D:$H,3,0)</f>
        <v>Bushmead</v>
      </c>
      <c r="M9744" t="str">
        <f>VLOOKUP($J9744,Ref!$D:$H,4,0)</f>
        <v>Luton Deanery</v>
      </c>
      <c r="N9744" t="str">
        <f>VLOOKUP($J9744,Ref!$D:$H,5,0)</f>
        <v>Archdeaconry of Bedford</v>
      </c>
      <c r="S9744">
        <v>4000</v>
      </c>
    </row>
    <row r="9745" spans="1:19" x14ac:dyDescent="0.3">
      <c r="A9745">
        <v>2024</v>
      </c>
      <c r="C9745" t="str">
        <f>IF(GETPIVOTDATA("PS % recovery",Sheet4!$B$5,"Parish Name",K9745)&gt;99.949%,"OK","No")</f>
        <v>No</v>
      </c>
      <c r="D9745" t="e">
        <f>VLOOKUP(J9745,'Ref2'!C:E,3,0)</f>
        <v>#N/A</v>
      </c>
      <c r="F9745">
        <v>9</v>
      </c>
      <c r="I9745" t="e">
        <f>VLOOKUP(J9745,Ref!L:M,2,0)</f>
        <v>#N/A</v>
      </c>
      <c r="J9745" t="s">
        <v>1436</v>
      </c>
      <c r="K9745" t="str">
        <f>VLOOKUP($J9745,Ref!$D:$H,2,0)</f>
        <v xml:space="preserve">Streatley                                    </v>
      </c>
      <c r="L9745" t="str">
        <f>VLOOKUP($J9745,Ref!$D:$H,3,0)</f>
        <v>Streatley</v>
      </c>
      <c r="M9745" t="str">
        <f>VLOOKUP($J9745,Ref!$D:$H,4,0)</f>
        <v>Luton Deanery</v>
      </c>
      <c r="N9745" t="str">
        <f>VLOOKUP($J9745,Ref!$D:$H,5,0)</f>
        <v>Archdeaconry of Bedford</v>
      </c>
      <c r="S9745">
        <v>3500</v>
      </c>
    </row>
    <row r="9746" spans="1:19" x14ac:dyDescent="0.3">
      <c r="A9746">
        <v>2024</v>
      </c>
      <c r="C9746" t="str">
        <f>IF(GETPIVOTDATA("PS % recovery",Sheet4!$B$5,"Parish Name",K9746)&gt;99.949%,"OK","No")</f>
        <v>No</v>
      </c>
      <c r="D9746" t="e">
        <f>VLOOKUP(J9746,'Ref2'!C:E,3,0)</f>
        <v>#N/A</v>
      </c>
      <c r="F9746">
        <v>9</v>
      </c>
      <c r="I9746" t="e">
        <f>VLOOKUP(J9746,Ref!L:M,2,0)</f>
        <v>#N/A</v>
      </c>
      <c r="J9746" t="s">
        <v>1438</v>
      </c>
      <c r="K9746" t="str">
        <f>VLOOKUP($J9746,Ref!$D:$H,2,0)</f>
        <v xml:space="preserve">Sundon                                       </v>
      </c>
      <c r="L9746" t="str">
        <f>VLOOKUP($J9746,Ref!$D:$H,3,0)</f>
        <v>Sundon</v>
      </c>
      <c r="M9746" t="str">
        <f>VLOOKUP($J9746,Ref!$D:$H,4,0)</f>
        <v>Luton Deanery</v>
      </c>
      <c r="N9746" t="str">
        <f>VLOOKUP($J9746,Ref!$D:$H,5,0)</f>
        <v>Archdeaconry of Bedford</v>
      </c>
      <c r="S9746">
        <v>750</v>
      </c>
    </row>
    <row r="9747" spans="1:19" x14ac:dyDescent="0.3">
      <c r="A9747">
        <v>2024</v>
      </c>
      <c r="C9747" t="str">
        <f>IF(GETPIVOTDATA("PS % recovery",Sheet4!$B$5,"Parish Name",K9747)&gt;99.949%,"OK","No")</f>
        <v>OK</v>
      </c>
      <c r="D9747" t="e">
        <f>VLOOKUP(J9747,'Ref2'!C:E,3,0)</f>
        <v>#N/A</v>
      </c>
      <c r="F9747">
        <v>9</v>
      </c>
      <c r="I9747" t="e">
        <f>VLOOKUP(J9747,Ref!L:M,2,0)</f>
        <v>#N/A</v>
      </c>
      <c r="J9747" t="s">
        <v>1408</v>
      </c>
      <c r="K9747" t="str">
        <f>VLOOKUP($J9747,Ref!$D:$H,2,0)</f>
        <v xml:space="preserve">Woodside, St Andrew                          </v>
      </c>
      <c r="L9747" t="str">
        <f>VLOOKUP($J9747,Ref!$D:$H,3,0)</f>
        <v>Woodside</v>
      </c>
      <c r="M9747" t="str">
        <f>VLOOKUP($J9747,Ref!$D:$H,4,0)</f>
        <v>Luton Deanery</v>
      </c>
      <c r="N9747" t="str">
        <f>VLOOKUP($J9747,Ref!$D:$H,5,0)</f>
        <v>Archdeaconry of Bedford</v>
      </c>
      <c r="S9747">
        <v>5000</v>
      </c>
    </row>
    <row r="9748" spans="1:19" x14ac:dyDescent="0.3">
      <c r="A9748">
        <v>2024</v>
      </c>
      <c r="C9748" t="str">
        <f>IF(GETPIVOTDATA("PS % recovery",Sheet4!$B$5,"Parish Name",K9748)&gt;99.949%,"OK","No")</f>
        <v>No</v>
      </c>
      <c r="D9748" t="str">
        <f>VLOOKUP(J9748,'Ref2'!C:E,3,0)</f>
        <v>LLF</v>
      </c>
      <c r="F9748">
        <v>9</v>
      </c>
      <c r="I9748" t="e">
        <f>VLOOKUP(J9748,Ref!L:M,2,0)</f>
        <v>#N/A</v>
      </c>
      <c r="J9748" t="s">
        <v>1440</v>
      </c>
      <c r="K9748" t="str">
        <f>VLOOKUP($J9748,Ref!$D:$H,2,0)</f>
        <v xml:space="preserve">Bletsoe                                      </v>
      </c>
      <c r="L9748" t="str">
        <f>VLOOKUP($J9748,Ref!$D:$H,3,0)</f>
        <v>Riseley with Bletsoe</v>
      </c>
      <c r="M9748" t="str">
        <f>VLOOKUP($J9748,Ref!$D:$H,4,0)</f>
        <v>Sharnbrook Deanery</v>
      </c>
      <c r="N9748" t="str">
        <f>VLOOKUP($J9748,Ref!$D:$H,5,0)</f>
        <v>Archdeaconry of Bedford</v>
      </c>
      <c r="S9748">
        <v>2747</v>
      </c>
    </row>
    <row r="9749" spans="1:19" x14ac:dyDescent="0.3">
      <c r="A9749">
        <v>2024</v>
      </c>
      <c r="C9749" t="str">
        <f>IF(GETPIVOTDATA("PS % recovery",Sheet4!$B$5,"Parish Name",K9749)&gt;99.949%,"OK","No")</f>
        <v>No</v>
      </c>
      <c r="D9749" t="e">
        <f>VLOOKUP(J9749,'Ref2'!C:E,3,0)</f>
        <v>#N/A</v>
      </c>
      <c r="F9749">
        <v>9</v>
      </c>
      <c r="I9749" t="e">
        <f>VLOOKUP(J9749,Ref!L:M,2,0)</f>
        <v>#N/A</v>
      </c>
      <c r="J9749" t="s">
        <v>1444</v>
      </c>
      <c r="K9749" t="str">
        <f>VLOOKUP($J9749,Ref!$D:$H,2,0)</f>
        <v xml:space="preserve">Bolnhurst                                    </v>
      </c>
      <c r="L9749" t="str">
        <f>VLOOKUP($J9749,Ref!$D:$H,3,0)</f>
        <v>Bolnhurst with Keysoe</v>
      </c>
      <c r="M9749" t="str">
        <f>VLOOKUP($J9749,Ref!$D:$H,4,0)</f>
        <v>Sharnbrook Deanery</v>
      </c>
      <c r="N9749" t="str">
        <f>VLOOKUP($J9749,Ref!$D:$H,5,0)</f>
        <v>Archdeaconry of Bedford</v>
      </c>
      <c r="S9749">
        <v>811</v>
      </c>
    </row>
    <row r="9750" spans="1:19" x14ac:dyDescent="0.3">
      <c r="A9750">
        <v>2024</v>
      </c>
      <c r="C9750" t="str">
        <f>IF(GETPIVOTDATA("PS % recovery",Sheet4!$B$5,"Parish Name",K9750)&gt;99.949%,"OK","No")</f>
        <v>No</v>
      </c>
      <c r="D9750" t="e">
        <f>VLOOKUP(J9750,'Ref2'!C:E,3,0)</f>
        <v>#N/A</v>
      </c>
      <c r="F9750">
        <v>9</v>
      </c>
      <c r="I9750" t="e">
        <f>VLOOKUP(J9750,Ref!L:M,2,0)</f>
        <v>#N/A</v>
      </c>
      <c r="J9750" t="s">
        <v>1482</v>
      </c>
      <c r="K9750" t="str">
        <f>VLOOKUP($J9750,Ref!$D:$H,2,0)</f>
        <v xml:space="preserve">Bromham                                      </v>
      </c>
      <c r="L9750" t="str">
        <f>VLOOKUP($J9750,Ref!$D:$H,3,0)</f>
        <v>Bromham with Oakley and Stagsden</v>
      </c>
      <c r="M9750" t="str">
        <f>VLOOKUP($J9750,Ref!$D:$H,4,0)</f>
        <v>Sharnbrook Deanery</v>
      </c>
      <c r="N9750" t="str">
        <f>VLOOKUP($J9750,Ref!$D:$H,5,0)</f>
        <v>Archdeaconry of Bedford</v>
      </c>
      <c r="S9750">
        <v>4709</v>
      </c>
    </row>
    <row r="9751" spans="1:19" x14ac:dyDescent="0.3">
      <c r="A9751">
        <v>2024</v>
      </c>
      <c r="C9751" t="str">
        <f>IF(GETPIVOTDATA("PS % recovery",Sheet4!$B$5,"Parish Name",K9751)&gt;99.949%,"OK","No")</f>
        <v>OK</v>
      </c>
      <c r="D9751" t="e">
        <f>VLOOKUP(J9751,'Ref2'!C:E,3,0)</f>
        <v>#N/A</v>
      </c>
      <c r="F9751">
        <v>9</v>
      </c>
      <c r="I9751" t="e">
        <f>VLOOKUP(J9751,Ref!L:M,2,0)</f>
        <v>#N/A</v>
      </c>
      <c r="J9751" t="s">
        <v>1448</v>
      </c>
      <c r="K9751" t="str">
        <f>VLOOKUP($J9751,Ref!$D:$H,2,0)</f>
        <v xml:space="preserve">Carlton with Chellington (LEP)               </v>
      </c>
      <c r="L9751" t="str">
        <f>VLOOKUP($J9751,Ref!$D:$H,3,0)</f>
        <v>Chellington Team</v>
      </c>
      <c r="M9751" t="str">
        <f>VLOOKUP($J9751,Ref!$D:$H,4,0)</f>
        <v>Sharnbrook Deanery</v>
      </c>
      <c r="N9751" t="str">
        <f>VLOOKUP($J9751,Ref!$D:$H,5,0)</f>
        <v>Archdeaconry of Bedford</v>
      </c>
      <c r="S9751">
        <v>1952</v>
      </c>
    </row>
    <row r="9752" spans="1:19" x14ac:dyDescent="0.3">
      <c r="A9752">
        <v>2024</v>
      </c>
      <c r="C9752" t="str">
        <f>IF(GETPIVOTDATA("PS % recovery",Sheet4!$B$5,"Parish Name",K9752)&gt;99.949%,"OK","No")</f>
        <v>OK</v>
      </c>
      <c r="D9752" t="e">
        <f>VLOOKUP(J9752,'Ref2'!C:E,3,0)</f>
        <v>#N/A</v>
      </c>
      <c r="F9752">
        <v>9</v>
      </c>
      <c r="I9752" t="e">
        <f>VLOOKUP(J9752,Ref!L:M,2,0)</f>
        <v>#N/A</v>
      </c>
      <c r="J9752" t="s">
        <v>1488</v>
      </c>
      <c r="K9752" t="str">
        <f>VLOOKUP($J9752,Ref!$D:$H,2,0)</f>
        <v xml:space="preserve">Clapham                                      </v>
      </c>
      <c r="L9752" t="str">
        <f>VLOOKUP($J9752,Ref!$D:$H,3,0)</f>
        <v>Clapham</v>
      </c>
      <c r="M9752" t="str">
        <f>VLOOKUP($J9752,Ref!$D:$H,4,0)</f>
        <v>Sharnbrook Deanery</v>
      </c>
      <c r="N9752" t="str">
        <f>VLOOKUP($J9752,Ref!$D:$H,5,0)</f>
        <v>Archdeaconry of Bedford</v>
      </c>
      <c r="S9752">
        <v>4960</v>
      </c>
    </row>
    <row r="9753" spans="1:19" x14ac:dyDescent="0.3">
      <c r="A9753">
        <v>2024</v>
      </c>
      <c r="C9753" t="str">
        <f>IF(GETPIVOTDATA("PS % recovery",Sheet4!$B$5,"Parish Name",K9753)&gt;99.949%,"OK","No")</f>
        <v>No</v>
      </c>
      <c r="D9753" t="e">
        <f>VLOOKUP(J9753,'Ref2'!C:E,3,0)</f>
        <v>#N/A</v>
      </c>
      <c r="F9753">
        <v>9</v>
      </c>
      <c r="I9753" t="e">
        <f>VLOOKUP(J9753,Ref!L:M,2,0)</f>
        <v>#N/A</v>
      </c>
      <c r="J9753" t="s">
        <v>1452</v>
      </c>
      <c r="K9753" t="str">
        <f>VLOOKUP($J9753,Ref!$D:$H,2,0)</f>
        <v xml:space="preserve">Colmworth                                    </v>
      </c>
      <c r="L9753" t="str">
        <f>VLOOKUP($J9753,Ref!$D:$H,3,0)</f>
        <v>Wilden with Colmworth and Ravensden</v>
      </c>
      <c r="M9753" t="str">
        <f>VLOOKUP($J9753,Ref!$D:$H,4,0)</f>
        <v>Sharnbrook Deanery</v>
      </c>
      <c r="N9753" t="str">
        <f>VLOOKUP($J9753,Ref!$D:$H,5,0)</f>
        <v>Archdeaconry of Bedford</v>
      </c>
      <c r="S9753">
        <v>0</v>
      </c>
    </row>
    <row r="9754" spans="1:19" x14ac:dyDescent="0.3">
      <c r="A9754">
        <v>2024</v>
      </c>
      <c r="C9754" t="str">
        <f>IF(GETPIVOTDATA("PS % recovery",Sheet4!$B$5,"Parish Name",K9754)&gt;99.949%,"OK","No")</f>
        <v>OK</v>
      </c>
      <c r="D9754" t="e">
        <f>VLOOKUP(J9754,'Ref2'!C:E,3,0)</f>
        <v>#N/A</v>
      </c>
      <c r="F9754">
        <v>9</v>
      </c>
      <c r="I9754" t="e">
        <f>VLOOKUP(J9754,Ref!L:M,2,0)</f>
        <v>#N/A</v>
      </c>
      <c r="J9754" t="s">
        <v>1458</v>
      </c>
      <c r="K9754" t="str">
        <f>VLOOKUP($J9754,Ref!$D:$H,2,0)</f>
        <v xml:space="preserve">Felmersham                                   </v>
      </c>
      <c r="L9754" t="str">
        <f>VLOOKUP($J9754,Ref!$D:$H,3,0)</f>
        <v>Sharnbrook, Felmersham and Knotting with Souldrop</v>
      </c>
      <c r="M9754" t="str">
        <f>VLOOKUP($J9754,Ref!$D:$H,4,0)</f>
        <v>Sharnbrook Deanery</v>
      </c>
      <c r="N9754" t="str">
        <f>VLOOKUP($J9754,Ref!$D:$H,5,0)</f>
        <v>Archdeaconry of Bedford</v>
      </c>
      <c r="S9754">
        <v>2500</v>
      </c>
    </row>
    <row r="9755" spans="1:19" x14ac:dyDescent="0.3">
      <c r="A9755">
        <v>2024</v>
      </c>
      <c r="C9755" t="str">
        <f>IF(GETPIVOTDATA("PS % recovery",Sheet4!$B$5,"Parish Name",K9755)&gt;99.949%,"OK","No")</f>
        <v>No</v>
      </c>
      <c r="D9755" t="e">
        <f>VLOOKUP(J9755,'Ref2'!C:E,3,0)</f>
        <v>#N/A</v>
      </c>
      <c r="F9755">
        <v>9</v>
      </c>
      <c r="I9755" t="e">
        <f>VLOOKUP(J9755,Ref!L:M,2,0)</f>
        <v>#N/A</v>
      </c>
      <c r="J9755" t="s">
        <v>1450</v>
      </c>
      <c r="K9755" t="str">
        <f>VLOOKUP($J9755,Ref!$D:$H,2,0)</f>
        <v xml:space="preserve">Harrold (LEP)                                </v>
      </c>
      <c r="L9755" t="str">
        <f>VLOOKUP($J9755,Ref!$D:$H,3,0)</f>
        <v>Chellington Team</v>
      </c>
      <c r="M9755" t="str">
        <f>VLOOKUP($J9755,Ref!$D:$H,4,0)</f>
        <v>Sharnbrook Deanery</v>
      </c>
      <c r="N9755" t="str">
        <f>VLOOKUP($J9755,Ref!$D:$H,5,0)</f>
        <v>Archdeaconry of Bedford</v>
      </c>
      <c r="S9755">
        <v>500</v>
      </c>
    </row>
    <row r="9756" spans="1:19" x14ac:dyDescent="0.3">
      <c r="A9756">
        <v>2024</v>
      </c>
      <c r="C9756" t="str">
        <f>IF(GETPIVOTDATA("PS % recovery",Sheet4!$B$5,"Parish Name",K9756)&gt;99.949%,"OK","No")</f>
        <v>No</v>
      </c>
      <c r="D9756" t="e">
        <f>VLOOKUP(J9756,'Ref2'!C:E,3,0)</f>
        <v>#N/A</v>
      </c>
      <c r="F9756">
        <v>9</v>
      </c>
      <c r="I9756" t="e">
        <f>VLOOKUP(J9756,Ref!L:M,2,0)</f>
        <v>#N/A</v>
      </c>
      <c r="J9756" t="s">
        <v>1446</v>
      </c>
      <c r="K9756" t="str">
        <f>VLOOKUP($J9756,Ref!$D:$H,2,0)</f>
        <v xml:space="preserve">Keysoe                                       </v>
      </c>
      <c r="L9756" t="str">
        <f>VLOOKUP($J9756,Ref!$D:$H,3,0)</f>
        <v>Bolnhurst with Keysoe</v>
      </c>
      <c r="M9756" t="str">
        <f>VLOOKUP($J9756,Ref!$D:$H,4,0)</f>
        <v>Sharnbrook Deanery</v>
      </c>
      <c r="N9756" t="str">
        <f>VLOOKUP($J9756,Ref!$D:$H,5,0)</f>
        <v>Archdeaconry of Bedford</v>
      </c>
      <c r="S9756">
        <v>100</v>
      </c>
    </row>
    <row r="9757" spans="1:19" x14ac:dyDescent="0.3">
      <c r="A9757">
        <v>2024</v>
      </c>
      <c r="C9757" t="str">
        <f>IF(GETPIVOTDATA("PS % recovery",Sheet4!$B$5,"Parish Name",K9757)&gt;99.949%,"OK","No")</f>
        <v>No</v>
      </c>
      <c r="D9757" t="e">
        <f>VLOOKUP(J9757,'Ref2'!C:E,3,0)</f>
        <v>#N/A</v>
      </c>
      <c r="F9757">
        <v>9</v>
      </c>
      <c r="I9757" t="e">
        <f>VLOOKUP(J9757,Ref!L:M,2,0)</f>
        <v>#N/A</v>
      </c>
      <c r="J9757" t="s">
        <v>1464</v>
      </c>
      <c r="K9757" t="str">
        <f>VLOOKUP($J9757,Ref!$D:$H,2,0)</f>
        <v xml:space="preserve">Milton Ernest                                </v>
      </c>
      <c r="L9757" t="str">
        <f>VLOOKUP($J9757,Ref!$D:$H,3,0)</f>
        <v>Milton Ernest, Pavenham and Thurleigh</v>
      </c>
      <c r="M9757" t="str">
        <f>VLOOKUP($J9757,Ref!$D:$H,4,0)</f>
        <v>Sharnbrook Deanery</v>
      </c>
      <c r="N9757" t="str">
        <f>VLOOKUP($J9757,Ref!$D:$H,5,0)</f>
        <v>Archdeaconry of Bedford</v>
      </c>
      <c r="S9757">
        <v>500</v>
      </c>
    </row>
    <row r="9758" spans="1:19" x14ac:dyDescent="0.3">
      <c r="A9758">
        <v>2024</v>
      </c>
      <c r="C9758" t="str">
        <f>IF(GETPIVOTDATA("PS % recovery",Sheet4!$B$5,"Parish Name",K9758)&gt;99.949%,"OK","No")</f>
        <v>No</v>
      </c>
      <c r="D9758" t="e">
        <f>VLOOKUP(J9758,'Ref2'!C:E,3,0)</f>
        <v>#N/A</v>
      </c>
      <c r="F9758">
        <v>9</v>
      </c>
      <c r="I9758" t="e">
        <f>VLOOKUP(J9758,Ref!L:M,2,0)</f>
        <v>#N/A</v>
      </c>
      <c r="J9758" t="s">
        <v>1484</v>
      </c>
      <c r="K9758" t="str">
        <f>VLOOKUP($J9758,Ref!$D:$H,2,0)</f>
        <v xml:space="preserve">Oakley (LEP)                                 </v>
      </c>
      <c r="L9758" t="str">
        <f>VLOOKUP($J9758,Ref!$D:$H,3,0)</f>
        <v>Bromham with Oakley and Stagsden</v>
      </c>
      <c r="M9758" t="str">
        <f>VLOOKUP($J9758,Ref!$D:$H,4,0)</f>
        <v>Sharnbrook Deanery</v>
      </c>
      <c r="N9758" t="str">
        <f>VLOOKUP($J9758,Ref!$D:$H,5,0)</f>
        <v>Archdeaconry of Bedford</v>
      </c>
      <c r="S9758">
        <v>2670.92</v>
      </c>
    </row>
    <row r="9759" spans="1:19" x14ac:dyDescent="0.3">
      <c r="A9759">
        <v>2024</v>
      </c>
      <c r="C9759" t="str">
        <f>IF(GETPIVOTDATA("PS % recovery",Sheet4!$B$5,"Parish Name",K9759)&gt;99.949%,"OK","No")</f>
        <v>OK</v>
      </c>
      <c r="D9759" t="e">
        <f>VLOOKUP(J9759,'Ref2'!C:E,3,0)</f>
        <v>#N/A</v>
      </c>
      <c r="F9759">
        <v>9</v>
      </c>
      <c r="I9759" t="e">
        <f>VLOOKUP(J9759,Ref!L:M,2,0)</f>
        <v>#N/A</v>
      </c>
      <c r="J9759" t="s">
        <v>1468</v>
      </c>
      <c r="K9759" t="str">
        <f>VLOOKUP($J9759,Ref!$D:$H,2,0)</f>
        <v xml:space="preserve">Odell                                        </v>
      </c>
      <c r="L9759" t="str">
        <f>VLOOKUP($J9759,Ref!$D:$H,3,0)</f>
        <v>Chellington Team</v>
      </c>
      <c r="M9759" t="str">
        <f>VLOOKUP($J9759,Ref!$D:$H,4,0)</f>
        <v>Sharnbrook Deanery</v>
      </c>
      <c r="N9759" t="str">
        <f>VLOOKUP($J9759,Ref!$D:$H,5,0)</f>
        <v>Archdeaconry of Bedford</v>
      </c>
      <c r="S9759">
        <v>2500</v>
      </c>
    </row>
    <row r="9760" spans="1:19" x14ac:dyDescent="0.3">
      <c r="A9760">
        <v>2024</v>
      </c>
      <c r="C9760" t="str">
        <f>IF(GETPIVOTDATA("PS % recovery",Sheet4!$B$5,"Parish Name",K9760)&gt;99.949%,"OK","No")</f>
        <v>OK</v>
      </c>
      <c r="D9760" t="e">
        <f>VLOOKUP(J9760,'Ref2'!C:E,3,0)</f>
        <v>#N/A</v>
      </c>
      <c r="F9760">
        <v>9</v>
      </c>
      <c r="I9760" t="e">
        <f>VLOOKUP(J9760,Ref!L:M,2,0)</f>
        <v>#N/A</v>
      </c>
      <c r="J9760" t="s">
        <v>1470</v>
      </c>
      <c r="K9760" t="str">
        <f>VLOOKUP($J9760,Ref!$D:$H,2,0)</f>
        <v xml:space="preserve">Pavenham                                     </v>
      </c>
      <c r="L9760" t="str">
        <f>VLOOKUP($J9760,Ref!$D:$H,3,0)</f>
        <v>Milton Ernest, Pavenham and Thurleigh</v>
      </c>
      <c r="M9760" t="str">
        <f>VLOOKUP($J9760,Ref!$D:$H,4,0)</f>
        <v>Sharnbrook Deanery</v>
      </c>
      <c r="N9760" t="str">
        <f>VLOOKUP($J9760,Ref!$D:$H,5,0)</f>
        <v>Archdeaconry of Bedford</v>
      </c>
      <c r="S9760">
        <v>1785.17</v>
      </c>
    </row>
    <row r="9761" spans="1:19" x14ac:dyDescent="0.3">
      <c r="A9761">
        <v>2024</v>
      </c>
      <c r="C9761" t="str">
        <f>IF(GETPIVOTDATA("PS % recovery",Sheet4!$B$5,"Parish Name",K9761)&gt;99.949%,"OK","No")</f>
        <v>No</v>
      </c>
      <c r="D9761" t="e">
        <f>VLOOKUP(J9761,'Ref2'!C:E,3,0)</f>
        <v>#N/A</v>
      </c>
      <c r="F9761">
        <v>9</v>
      </c>
      <c r="I9761" t="e">
        <f>VLOOKUP(J9761,Ref!L:M,2,0)</f>
        <v>#N/A</v>
      </c>
      <c r="J9761" t="s">
        <v>1472</v>
      </c>
      <c r="K9761" t="str">
        <f>VLOOKUP($J9761,Ref!$D:$H,2,0)</f>
        <v xml:space="preserve">Podington with Farndish                      </v>
      </c>
      <c r="L9761" t="str">
        <f>VLOOKUP($J9761,Ref!$D:$H,3,0)</f>
        <v>Chellington Team</v>
      </c>
      <c r="M9761" t="str">
        <f>VLOOKUP($J9761,Ref!$D:$H,4,0)</f>
        <v>Sharnbrook Deanery</v>
      </c>
      <c r="N9761" t="str">
        <f>VLOOKUP($J9761,Ref!$D:$H,5,0)</f>
        <v>Archdeaconry of Bedford</v>
      </c>
      <c r="S9761">
        <v>0</v>
      </c>
    </row>
    <row r="9762" spans="1:19" x14ac:dyDescent="0.3">
      <c r="A9762">
        <v>2024</v>
      </c>
      <c r="C9762" t="str">
        <f>IF(GETPIVOTDATA("PS % recovery",Sheet4!$B$5,"Parish Name",K9762)&gt;99.949%,"OK","No")</f>
        <v>No</v>
      </c>
      <c r="D9762" t="e">
        <f>VLOOKUP(J9762,'Ref2'!C:E,3,0)</f>
        <v>#N/A</v>
      </c>
      <c r="F9762">
        <v>9</v>
      </c>
      <c r="I9762" t="e">
        <f>VLOOKUP(J9762,Ref!L:M,2,0)</f>
        <v>#N/A</v>
      </c>
      <c r="J9762" t="s">
        <v>1454</v>
      </c>
      <c r="K9762" t="str">
        <f>VLOOKUP($J9762,Ref!$D:$H,2,0)</f>
        <v xml:space="preserve">Ravensden                                    </v>
      </c>
      <c r="L9762" t="str">
        <f>VLOOKUP($J9762,Ref!$D:$H,3,0)</f>
        <v>Wilden with Colmworth and Ravensden</v>
      </c>
      <c r="M9762" t="str">
        <f>VLOOKUP($J9762,Ref!$D:$H,4,0)</f>
        <v>Sharnbrook Deanery</v>
      </c>
      <c r="N9762" t="str">
        <f>VLOOKUP($J9762,Ref!$D:$H,5,0)</f>
        <v>Archdeaconry of Bedford</v>
      </c>
      <c r="S9762">
        <v>0</v>
      </c>
    </row>
    <row r="9763" spans="1:19" x14ac:dyDescent="0.3">
      <c r="A9763">
        <v>2024</v>
      </c>
      <c r="C9763" t="str">
        <f>IF(GETPIVOTDATA("PS % recovery",Sheet4!$B$5,"Parish Name",K9763)&gt;99.949%,"OK","No")</f>
        <v>OK</v>
      </c>
      <c r="D9763" t="str">
        <f>VLOOKUP(J9763,'Ref2'!C:E,3,0)</f>
        <v>LLF</v>
      </c>
      <c r="F9763">
        <v>9</v>
      </c>
      <c r="I9763" t="str">
        <f>VLOOKUP(J9763,Ref!L:M,2,0)</f>
        <v>Yes</v>
      </c>
      <c r="J9763" t="s">
        <v>1442</v>
      </c>
      <c r="K9763" t="str">
        <f>VLOOKUP($J9763,Ref!$D:$H,2,0)</f>
        <v xml:space="preserve">Riseley                                      </v>
      </c>
      <c r="L9763" t="str">
        <f>VLOOKUP($J9763,Ref!$D:$H,3,0)</f>
        <v>Riseley with Bletsoe</v>
      </c>
      <c r="M9763" t="str">
        <f>VLOOKUP($J9763,Ref!$D:$H,4,0)</f>
        <v>Sharnbrook Deanery</v>
      </c>
      <c r="N9763" t="str">
        <f>VLOOKUP($J9763,Ref!$D:$H,5,0)</f>
        <v>Archdeaconry of Bedford</v>
      </c>
      <c r="S9763">
        <v>15932</v>
      </c>
    </row>
    <row r="9764" spans="1:19" x14ac:dyDescent="0.3">
      <c r="A9764">
        <v>2024</v>
      </c>
      <c r="C9764" t="str">
        <f>IF(GETPIVOTDATA("PS % recovery",Sheet4!$B$5,"Parish Name",K9764)&gt;99.949%,"OK","No")</f>
        <v>OK</v>
      </c>
      <c r="D9764" t="e">
        <f>VLOOKUP(J9764,'Ref2'!C:E,3,0)</f>
        <v>#N/A</v>
      </c>
      <c r="F9764">
        <v>9</v>
      </c>
      <c r="I9764" t="e">
        <f>VLOOKUP(J9764,Ref!L:M,2,0)</f>
        <v>#N/A</v>
      </c>
      <c r="J9764" t="s">
        <v>1460</v>
      </c>
      <c r="K9764" t="str">
        <f>VLOOKUP($J9764,Ref!$D:$H,2,0)</f>
        <v xml:space="preserve">Sharnbrook                                   </v>
      </c>
      <c r="L9764" t="str">
        <f>VLOOKUP($J9764,Ref!$D:$H,3,0)</f>
        <v>Sharnbrook, Felmersham and Knotting with Souldrop</v>
      </c>
      <c r="M9764" t="str">
        <f>VLOOKUP($J9764,Ref!$D:$H,4,0)</f>
        <v>Sharnbrook Deanery</v>
      </c>
      <c r="N9764" t="str">
        <f>VLOOKUP($J9764,Ref!$D:$H,5,0)</f>
        <v>Archdeaconry of Bedford</v>
      </c>
      <c r="S9764">
        <v>2000</v>
      </c>
    </row>
    <row r="9765" spans="1:19" x14ac:dyDescent="0.3">
      <c r="A9765">
        <v>2024</v>
      </c>
      <c r="C9765" t="str">
        <f>IF(GETPIVOTDATA("PS % recovery",Sheet4!$B$5,"Parish Name",K9765)&gt;99.949%,"OK","No")</f>
        <v>OK</v>
      </c>
      <c r="D9765" t="e">
        <f>VLOOKUP(J9765,'Ref2'!C:E,3,0)</f>
        <v>#N/A</v>
      </c>
      <c r="F9765">
        <v>9</v>
      </c>
      <c r="I9765" t="e">
        <f>VLOOKUP(J9765,Ref!L:M,2,0)</f>
        <v>#N/A</v>
      </c>
      <c r="J9765" t="s">
        <v>1462</v>
      </c>
      <c r="K9765" t="str">
        <f>VLOOKUP($J9765,Ref!$D:$H,2,0)</f>
        <v xml:space="preserve">Knotting with Souldrop                       </v>
      </c>
      <c r="L9765" t="str">
        <f>VLOOKUP($J9765,Ref!$D:$H,3,0)</f>
        <v>Sharnbrook, Felmersham and Knotting with Souldrop</v>
      </c>
      <c r="M9765" t="str">
        <f>VLOOKUP($J9765,Ref!$D:$H,4,0)</f>
        <v>Sharnbrook Deanery</v>
      </c>
      <c r="N9765" t="str">
        <f>VLOOKUP($J9765,Ref!$D:$H,5,0)</f>
        <v>Archdeaconry of Bedford</v>
      </c>
      <c r="S9765">
        <v>436</v>
      </c>
    </row>
    <row r="9766" spans="1:19" x14ac:dyDescent="0.3">
      <c r="A9766">
        <v>2024</v>
      </c>
      <c r="C9766" t="str">
        <f>IF(GETPIVOTDATA("PS % recovery",Sheet4!$B$5,"Parish Name",K9766)&gt;99.949%,"OK","No")</f>
        <v>OK</v>
      </c>
      <c r="D9766" t="e">
        <f>VLOOKUP(J9766,'Ref2'!C:E,3,0)</f>
        <v>#N/A</v>
      </c>
      <c r="F9766">
        <v>9</v>
      </c>
      <c r="I9766" t="e">
        <f>VLOOKUP(J9766,Ref!L:M,2,0)</f>
        <v>#N/A</v>
      </c>
      <c r="J9766" t="s">
        <v>1486</v>
      </c>
      <c r="K9766" t="str">
        <f>VLOOKUP($J9766,Ref!$D:$H,2,0)</f>
        <v xml:space="preserve">Stagsden                                     </v>
      </c>
      <c r="L9766" t="str">
        <f>VLOOKUP($J9766,Ref!$D:$H,3,0)</f>
        <v>Bromham with Oakley and Stagsden</v>
      </c>
      <c r="M9766" t="str">
        <f>VLOOKUP($J9766,Ref!$D:$H,4,0)</f>
        <v>Sharnbrook Deanery</v>
      </c>
      <c r="N9766" t="str">
        <f>VLOOKUP($J9766,Ref!$D:$H,5,0)</f>
        <v>Archdeaconry of Bedford</v>
      </c>
      <c r="S9766">
        <v>616</v>
      </c>
    </row>
    <row r="9767" spans="1:19" x14ac:dyDescent="0.3">
      <c r="A9767">
        <v>2024</v>
      </c>
      <c r="C9767" t="str">
        <f>IF(GETPIVOTDATA("PS % recovery",Sheet4!$B$5,"Parish Name",K9767)&gt;99.949%,"OK","No")</f>
        <v>No</v>
      </c>
      <c r="D9767" t="e">
        <f>VLOOKUP(J9767,'Ref2'!C:E,3,0)</f>
        <v>#N/A</v>
      </c>
      <c r="F9767">
        <v>9</v>
      </c>
      <c r="I9767" t="e">
        <f>VLOOKUP(J9767,Ref!L:M,2,0)</f>
        <v>#N/A</v>
      </c>
      <c r="J9767" t="s">
        <v>1476</v>
      </c>
      <c r="K9767" t="str">
        <f>VLOOKUP($J9767,Ref!$D:$H,2,0)</f>
        <v xml:space="preserve">Stevington                                   </v>
      </c>
      <c r="L9767" t="str">
        <f>VLOOKUP($J9767,Ref!$D:$H,3,0)</f>
        <v>Chellington Team</v>
      </c>
      <c r="M9767" t="str">
        <f>VLOOKUP($J9767,Ref!$D:$H,4,0)</f>
        <v>Sharnbrook Deanery</v>
      </c>
      <c r="N9767" t="str">
        <f>VLOOKUP($J9767,Ref!$D:$H,5,0)</f>
        <v>Archdeaconry of Bedford</v>
      </c>
      <c r="S9767">
        <v>800</v>
      </c>
    </row>
    <row r="9768" spans="1:19" x14ac:dyDescent="0.3">
      <c r="A9768">
        <v>2024</v>
      </c>
      <c r="C9768" t="str">
        <f>IF(GETPIVOTDATA("PS % recovery",Sheet4!$B$5,"Parish Name",K9768)&gt;99.949%,"OK","No")</f>
        <v>No</v>
      </c>
      <c r="D9768" t="e">
        <f>VLOOKUP(J9768,'Ref2'!C:E,3,0)</f>
        <v>#N/A</v>
      </c>
      <c r="F9768">
        <v>9</v>
      </c>
      <c r="I9768" t="e">
        <f>VLOOKUP(J9768,Ref!L:M,2,0)</f>
        <v>#N/A</v>
      </c>
      <c r="J9768" t="s">
        <v>1466</v>
      </c>
      <c r="K9768" t="str">
        <f>VLOOKUP($J9768,Ref!$D:$H,2,0)</f>
        <v xml:space="preserve">Thurleigh (LEP)                              </v>
      </c>
      <c r="L9768" t="str">
        <f>VLOOKUP($J9768,Ref!$D:$H,3,0)</f>
        <v>Milton Ernest, Pavenham and Thurleigh</v>
      </c>
      <c r="M9768" t="str">
        <f>VLOOKUP($J9768,Ref!$D:$H,4,0)</f>
        <v>Sharnbrook Deanery</v>
      </c>
      <c r="N9768" t="str">
        <f>VLOOKUP($J9768,Ref!$D:$H,5,0)</f>
        <v>Archdeaconry of Bedford</v>
      </c>
      <c r="S9768">
        <v>0.01</v>
      </c>
    </row>
    <row r="9769" spans="1:19" x14ac:dyDescent="0.3">
      <c r="A9769">
        <v>2024</v>
      </c>
      <c r="C9769" t="str">
        <f>IF(GETPIVOTDATA("PS % recovery",Sheet4!$B$5,"Parish Name",K9769)&gt;99.949%,"OK","No")</f>
        <v>No</v>
      </c>
      <c r="D9769" t="e">
        <f>VLOOKUP(J9769,'Ref2'!C:E,3,0)</f>
        <v>#N/A</v>
      </c>
      <c r="F9769">
        <v>9</v>
      </c>
      <c r="I9769" t="e">
        <f>VLOOKUP(J9769,Ref!L:M,2,0)</f>
        <v>#N/A</v>
      </c>
      <c r="J9769" t="s">
        <v>1478</v>
      </c>
      <c r="K9769" t="str">
        <f>VLOOKUP($J9769,Ref!$D:$H,2,0)</f>
        <v xml:space="preserve">Turvey                                       </v>
      </c>
      <c r="L9769" t="str">
        <f>VLOOKUP($J9769,Ref!$D:$H,3,0)</f>
        <v>Chellington Team</v>
      </c>
      <c r="M9769" t="str">
        <f>VLOOKUP($J9769,Ref!$D:$H,4,0)</f>
        <v>Sharnbrook Deanery</v>
      </c>
      <c r="N9769" t="str">
        <f>VLOOKUP($J9769,Ref!$D:$H,5,0)</f>
        <v>Archdeaconry of Bedford</v>
      </c>
      <c r="S9769">
        <v>2325</v>
      </c>
    </row>
    <row r="9770" spans="1:19" x14ac:dyDescent="0.3">
      <c r="A9770">
        <v>2024</v>
      </c>
      <c r="C9770" t="str">
        <f>IF(GETPIVOTDATA("PS % recovery",Sheet4!$B$5,"Parish Name",K9770)&gt;99.949%,"OK","No")</f>
        <v>No</v>
      </c>
      <c r="D9770" t="e">
        <f>VLOOKUP(J9770,'Ref2'!C:E,3,0)</f>
        <v>#N/A</v>
      </c>
      <c r="F9770">
        <v>9</v>
      </c>
      <c r="I9770" t="e">
        <f>VLOOKUP(J9770,Ref!L:M,2,0)</f>
        <v>#N/A</v>
      </c>
      <c r="J9770" t="s">
        <v>1456</v>
      </c>
      <c r="K9770" t="str">
        <f>VLOOKUP($J9770,Ref!$D:$H,2,0)</f>
        <v xml:space="preserve">Wilden                                       </v>
      </c>
      <c r="L9770" t="str">
        <f>VLOOKUP($J9770,Ref!$D:$H,3,0)</f>
        <v>Wilden with Colmworth and Ravensden</v>
      </c>
      <c r="M9770" t="str">
        <f>VLOOKUP($J9770,Ref!$D:$H,4,0)</f>
        <v>Sharnbrook Deanery</v>
      </c>
      <c r="N9770" t="str">
        <f>VLOOKUP($J9770,Ref!$D:$H,5,0)</f>
        <v>Archdeaconry of Bedford</v>
      </c>
      <c r="S9770">
        <v>100</v>
      </c>
    </row>
    <row r="9771" spans="1:19" x14ac:dyDescent="0.3">
      <c r="A9771">
        <v>2024</v>
      </c>
      <c r="C9771" t="str">
        <f>IF(GETPIVOTDATA("PS % recovery",Sheet4!$B$5,"Parish Name",K9771)&gt;99.949%,"OK","No")</f>
        <v>No</v>
      </c>
      <c r="D9771" t="e">
        <f>VLOOKUP(J9771,'Ref2'!C:E,3,0)</f>
        <v>#N/A</v>
      </c>
      <c r="F9771">
        <v>9</v>
      </c>
      <c r="I9771" t="e">
        <f>VLOOKUP(J9771,Ref!L:M,2,0)</f>
        <v>#N/A</v>
      </c>
      <c r="J9771" t="s">
        <v>1474</v>
      </c>
      <c r="K9771" t="str">
        <f>VLOOKUP($J9771,Ref!$D:$H,2,0)</f>
        <v xml:space="preserve">Wymington                                    </v>
      </c>
      <c r="L9771" t="str">
        <f>VLOOKUP($J9771,Ref!$D:$H,3,0)</f>
        <v>Chellington Team</v>
      </c>
      <c r="M9771" t="str">
        <f>VLOOKUP($J9771,Ref!$D:$H,4,0)</f>
        <v>Sharnbrook Deanery</v>
      </c>
      <c r="N9771" t="str">
        <f>VLOOKUP($J9771,Ref!$D:$H,5,0)</f>
        <v>Archdeaconry of Bedford</v>
      </c>
      <c r="S9771">
        <v>0</v>
      </c>
    </row>
    <row r="9772" spans="1:19" x14ac:dyDescent="0.3">
      <c r="A9772">
        <v>2024</v>
      </c>
      <c r="C9772" t="str">
        <f>IF(GETPIVOTDATA("PS % recovery",Sheet4!$B$5,"Parish Name",K9772)&gt;99.949%,"OK","No")</f>
        <v>No</v>
      </c>
      <c r="D9772" t="e">
        <f>VLOOKUP(J9772,'Ref2'!C:E,3,0)</f>
        <v>#N/A</v>
      </c>
      <c r="F9772">
        <v>9</v>
      </c>
      <c r="I9772" t="e">
        <f>VLOOKUP(J9772,Ref!L:M,2,0)</f>
        <v>#N/A</v>
      </c>
      <c r="J9772" t="s">
        <v>1480</v>
      </c>
      <c r="K9772" t="str">
        <f>VLOOKUP($J9772,Ref!$D:$H,2,0)</f>
        <v xml:space="preserve">The Stodden Churches                         </v>
      </c>
      <c r="L9772" t="str">
        <f>VLOOKUP($J9772,Ref!$D:$H,3,0)</f>
        <v>The Stodden Churches</v>
      </c>
      <c r="M9772" t="str">
        <f>VLOOKUP($J9772,Ref!$D:$H,4,0)</f>
        <v>Sharnbrook Deanery</v>
      </c>
      <c r="N9772" t="str">
        <f>VLOOKUP($J9772,Ref!$D:$H,5,0)</f>
        <v>Archdeaconry of Bedford</v>
      </c>
      <c r="S9772">
        <v>0</v>
      </c>
    </row>
    <row r="9773" spans="1:19" x14ac:dyDescent="0.3">
      <c r="A9773">
        <v>2024</v>
      </c>
      <c r="C9773" t="str">
        <f>IF(GETPIVOTDATA("PS % recovery",Sheet4!$B$5,"Parish Name",K9773)&gt;99.949%,"OK","No")</f>
        <v>No</v>
      </c>
      <c r="D9773" t="e">
        <f>VLOOKUP(J9773,'Ref2'!C:E,3,0)</f>
        <v>#N/A</v>
      </c>
      <c r="F9773">
        <v>9</v>
      </c>
      <c r="I9773" t="e">
        <f>VLOOKUP(J9773,Ref!L:M,2,0)</f>
        <v>#N/A</v>
      </c>
      <c r="J9773" t="s">
        <v>1015</v>
      </c>
      <c r="K9773" t="str">
        <f>VLOOKUP($J9773,Ref!$D:$H,2,0)</f>
        <v xml:space="preserve">Boxmoor                                      </v>
      </c>
      <c r="L9773" t="str">
        <f>VLOOKUP($J9773,Ref!$D:$H,3,0)</f>
        <v>Boxmoor</v>
      </c>
      <c r="M9773" t="str">
        <f>VLOOKUP($J9773,Ref!$D:$H,4,0)</f>
        <v>Hemel Hempstead Deanery</v>
      </c>
      <c r="N9773" t="str">
        <f>VLOOKUP($J9773,Ref!$D:$H,5,0)</f>
        <v xml:space="preserve">Archdeaconry of St Albans </v>
      </c>
      <c r="S9773">
        <v>7371</v>
      </c>
    </row>
    <row r="9774" spans="1:19" x14ac:dyDescent="0.3">
      <c r="A9774">
        <v>2024</v>
      </c>
      <c r="C9774" t="str">
        <f>IF(GETPIVOTDATA("PS % recovery",Sheet4!$B$5,"Parish Name",K9774)&gt;99.949%,"OK","No")</f>
        <v>OK</v>
      </c>
      <c r="D9774" t="e">
        <f>VLOOKUP(J9774,'Ref2'!C:E,3,0)</f>
        <v>#N/A</v>
      </c>
      <c r="F9774">
        <v>9</v>
      </c>
      <c r="I9774" t="e">
        <f>VLOOKUP(J9774,Ref!L:M,2,0)</f>
        <v>#N/A</v>
      </c>
      <c r="J9774" t="s">
        <v>1017</v>
      </c>
      <c r="K9774" t="str">
        <f>VLOOKUP($J9774,Ref!$D:$H,2,0)</f>
        <v xml:space="preserve">Hammerfield, St Francis of Assisi            </v>
      </c>
      <c r="L9774" t="str">
        <f>VLOOKUP($J9774,Ref!$D:$H,3,0)</f>
        <v>Boxmoor</v>
      </c>
      <c r="M9774" t="str">
        <f>VLOOKUP($J9774,Ref!$D:$H,4,0)</f>
        <v>Hemel Hempstead Deanery</v>
      </c>
      <c r="N9774" t="str">
        <f>VLOOKUP($J9774,Ref!$D:$H,5,0)</f>
        <v xml:space="preserve">Archdeaconry of St Albans </v>
      </c>
      <c r="S9774">
        <v>395</v>
      </c>
    </row>
    <row r="9775" spans="1:19" x14ac:dyDescent="0.3">
      <c r="A9775">
        <v>2024</v>
      </c>
      <c r="C9775" t="str">
        <f>IF(GETPIVOTDATA("PS % recovery",Sheet4!$B$5,"Parish Name",K9775)&gt;99.949%,"OK","No")</f>
        <v>OK</v>
      </c>
      <c r="D9775" t="e">
        <f>VLOOKUP(J9775,'Ref2'!C:E,3,0)</f>
        <v>#N/A</v>
      </c>
      <c r="F9775">
        <v>9</v>
      </c>
      <c r="I9775" t="e">
        <f>VLOOKUP(J9775,Ref!L:M,2,0)</f>
        <v>#N/A</v>
      </c>
      <c r="J9775" t="s">
        <v>1019</v>
      </c>
      <c r="K9775" t="str">
        <f>VLOOKUP($J9775,Ref!$D:$H,2,0)</f>
        <v xml:space="preserve">Apsley End                                   </v>
      </c>
      <c r="L9775" t="str">
        <f>VLOOKUP($J9775,Ref!$D:$H,3,0)</f>
        <v>Langelei Team Ministry</v>
      </c>
      <c r="M9775" t="str">
        <f>VLOOKUP($J9775,Ref!$D:$H,4,0)</f>
        <v>Hemel Hempstead Deanery</v>
      </c>
      <c r="N9775" t="str">
        <f>VLOOKUP($J9775,Ref!$D:$H,5,0)</f>
        <v xml:space="preserve">Archdeaconry of St Albans </v>
      </c>
      <c r="S9775">
        <v>1000</v>
      </c>
    </row>
    <row r="9776" spans="1:19" x14ac:dyDescent="0.3">
      <c r="A9776">
        <v>2024</v>
      </c>
      <c r="C9776" t="str">
        <f>IF(GETPIVOTDATA("PS % recovery",Sheet4!$B$5,"Parish Name",K9776)&gt;99.949%,"OK","No")</f>
        <v>No</v>
      </c>
      <c r="D9776" t="e">
        <f>VLOOKUP(J9776,'Ref2'!C:E,3,0)</f>
        <v>#N/A</v>
      </c>
      <c r="F9776">
        <v>9</v>
      </c>
      <c r="I9776" t="e">
        <f>VLOOKUP(J9776,Ref!L:M,2,0)</f>
        <v>#N/A</v>
      </c>
      <c r="J9776" t="s">
        <v>1021</v>
      </c>
      <c r="K9776" t="str">
        <f>VLOOKUP($J9776,Ref!$D:$H,2,0)</f>
        <v xml:space="preserve">Bennetts End                                 </v>
      </c>
      <c r="L9776" t="str">
        <f>VLOOKUP($J9776,Ref!$D:$H,3,0)</f>
        <v>Langelei Team Ministry</v>
      </c>
      <c r="M9776" t="str">
        <f>VLOOKUP($J9776,Ref!$D:$H,4,0)</f>
        <v>Hemel Hempstead Deanery</v>
      </c>
      <c r="N9776" t="str">
        <f>VLOOKUP($J9776,Ref!$D:$H,5,0)</f>
        <v xml:space="preserve">Archdeaconry of St Albans </v>
      </c>
      <c r="S9776">
        <v>0</v>
      </c>
    </row>
    <row r="9777" spans="1:21" x14ac:dyDescent="0.3">
      <c r="A9777">
        <v>2024</v>
      </c>
      <c r="C9777" t="str">
        <f>IF(GETPIVOTDATA("PS % recovery",Sheet4!$B$5,"Parish Name",K9777)&gt;99.949%,"OK","No")</f>
        <v>OK</v>
      </c>
      <c r="D9777" t="e">
        <f>VLOOKUP(J9777,'Ref2'!C:E,3,0)</f>
        <v>#N/A</v>
      </c>
      <c r="F9777">
        <v>9</v>
      </c>
      <c r="I9777" t="e">
        <f>VLOOKUP(J9777,Ref!L:M,2,0)</f>
        <v>#N/A</v>
      </c>
      <c r="J9777" t="s">
        <v>1023</v>
      </c>
      <c r="K9777" t="str">
        <f>VLOOKUP($J9777,Ref!$D:$H,2,0)</f>
        <v xml:space="preserve">Leverstock Green                             </v>
      </c>
      <c r="L9777" t="str">
        <f>VLOOKUP($J9777,Ref!$D:$H,3,0)</f>
        <v>Langelei Team Ministry</v>
      </c>
      <c r="M9777" t="str">
        <f>VLOOKUP($J9777,Ref!$D:$H,4,0)</f>
        <v>Hemel Hempstead Deanery</v>
      </c>
      <c r="N9777" t="str">
        <f>VLOOKUP($J9777,Ref!$D:$H,5,0)</f>
        <v xml:space="preserve">Archdeaconry of St Albans </v>
      </c>
      <c r="S9777">
        <v>5000</v>
      </c>
    </row>
    <row r="9778" spans="1:21" x14ac:dyDescent="0.3">
      <c r="A9778">
        <v>2024</v>
      </c>
      <c r="C9778" t="str">
        <f>IF(GETPIVOTDATA("PS % recovery",Sheet4!$B$5,"Parish Name",K9778)&gt;99.949%,"OK","No")</f>
        <v>OK</v>
      </c>
      <c r="D9778" t="e">
        <f>VLOOKUP(J9778,'Ref2'!C:E,3,0)</f>
        <v>#N/A</v>
      </c>
      <c r="F9778">
        <v>9</v>
      </c>
      <c r="I9778" t="e">
        <f>VLOOKUP(J9778,Ref!L:M,2,0)</f>
        <v>#N/A</v>
      </c>
      <c r="J9778" t="s">
        <v>1007</v>
      </c>
      <c r="K9778" t="str">
        <f>VLOOKUP($J9778,Ref!$D:$H,2,0)</f>
        <v xml:space="preserve">Hemel Hempstead, St Barnabas, Adeyfield      </v>
      </c>
      <c r="L9778" t="str">
        <f>VLOOKUP($J9778,Ref!$D:$H,3,0)</f>
        <v>Hemel Hempstead Team Ministry</v>
      </c>
      <c r="M9778" t="str">
        <f>VLOOKUP($J9778,Ref!$D:$H,4,0)</f>
        <v>Hemel Hempstead Deanery</v>
      </c>
      <c r="N9778" t="str">
        <f>VLOOKUP($J9778,Ref!$D:$H,5,0)</f>
        <v xml:space="preserve">Archdeaconry of St Albans </v>
      </c>
      <c r="S9778">
        <v>4404</v>
      </c>
    </row>
    <row r="9779" spans="1:21" x14ac:dyDescent="0.3">
      <c r="A9779">
        <v>2024</v>
      </c>
      <c r="C9779" t="str">
        <f>IF(GETPIVOTDATA("PS % recovery",Sheet4!$B$5,"Parish Name",K9779)&gt;99.949%,"OK","No")</f>
        <v>No</v>
      </c>
      <c r="D9779" t="e">
        <f>VLOOKUP(J9779,'Ref2'!C:E,3,0)</f>
        <v>#N/A</v>
      </c>
      <c r="F9779">
        <v>9</v>
      </c>
      <c r="I9779" t="e">
        <f>VLOOKUP(J9779,Ref!L:M,2,0)</f>
        <v>#N/A</v>
      </c>
      <c r="J9779" t="s">
        <v>1009</v>
      </c>
      <c r="K9779" t="str">
        <f>VLOOKUP($J9779,Ref!$D:$H,2,0)</f>
        <v xml:space="preserve">Hemel Hempstead, Grovehill and Woodhall Farm </v>
      </c>
      <c r="L9779" t="str">
        <f>VLOOKUP($J9779,Ref!$D:$H,3,0)</f>
        <v>Hemel Hempstead Team Ministry</v>
      </c>
      <c r="M9779" t="str">
        <f>VLOOKUP($J9779,Ref!$D:$H,4,0)</f>
        <v>Hemel Hempstead Deanery</v>
      </c>
      <c r="N9779" t="str">
        <f>VLOOKUP($J9779,Ref!$D:$H,5,0)</f>
        <v xml:space="preserve">Archdeaconry of St Albans </v>
      </c>
      <c r="S9779">
        <v>1910</v>
      </c>
    </row>
    <row r="9780" spans="1:21" x14ac:dyDescent="0.3">
      <c r="A9780">
        <v>2024</v>
      </c>
      <c r="C9780" t="str">
        <f>IF(GETPIVOTDATA("PS % recovery",Sheet4!$B$5,"Parish Name",K9780)&gt;99.949%,"OK","No")</f>
        <v>OK</v>
      </c>
      <c r="D9780" t="e">
        <f>VLOOKUP(J9780,'Ref2'!C:E,3,0)</f>
        <v>#N/A</v>
      </c>
      <c r="F9780">
        <v>9</v>
      </c>
      <c r="I9780" t="e">
        <f>VLOOKUP(J9780,Ref!L:M,2,0)</f>
        <v>#N/A</v>
      </c>
      <c r="J9780" t="s">
        <v>1011</v>
      </c>
      <c r="K9780" t="str">
        <f>VLOOKUP($J9780,Ref!$D:$H,2,0)</f>
        <v xml:space="preserve">Hemel Hempstead, St Mary and St Paul         </v>
      </c>
      <c r="L9780" t="str">
        <f>VLOOKUP($J9780,Ref!$D:$H,3,0)</f>
        <v>Hemel Hempstead Team Ministry</v>
      </c>
      <c r="M9780" t="str">
        <f>VLOOKUP($J9780,Ref!$D:$H,4,0)</f>
        <v>Hemel Hempstead Deanery</v>
      </c>
      <c r="N9780" t="str">
        <f>VLOOKUP($J9780,Ref!$D:$H,5,0)</f>
        <v xml:space="preserve">Archdeaconry of St Albans </v>
      </c>
      <c r="S9780">
        <v>4760</v>
      </c>
    </row>
    <row r="9781" spans="1:21" x14ac:dyDescent="0.3">
      <c r="A9781">
        <v>2024</v>
      </c>
      <c r="C9781" t="str">
        <f>IF(GETPIVOTDATA("PS % recovery",Sheet4!$B$5,"Parish Name",K9781)&gt;99.949%,"OK","No")</f>
        <v>No</v>
      </c>
      <c r="D9781" t="e">
        <f>VLOOKUP(J9781,'Ref2'!C:E,3,0)</f>
        <v>#N/A</v>
      </c>
      <c r="F9781">
        <v>9</v>
      </c>
      <c r="I9781" t="e">
        <f>VLOOKUP(J9781,Ref!L:M,2,0)</f>
        <v>#N/A</v>
      </c>
      <c r="J9781" t="s">
        <v>1013</v>
      </c>
      <c r="K9781" t="str">
        <f>VLOOKUP($J9781,Ref!$D:$H,2,0)</f>
        <v xml:space="preserve">Hemel Hempstead, Warners End and Gadebridge  </v>
      </c>
      <c r="L9781" t="str">
        <f>VLOOKUP($J9781,Ref!$D:$H,3,0)</f>
        <v>Hemel Hempstead Team Ministry</v>
      </c>
      <c r="M9781" t="str">
        <f>VLOOKUP($J9781,Ref!$D:$H,4,0)</f>
        <v>Hemel Hempstead Deanery</v>
      </c>
      <c r="N9781" t="str">
        <f>VLOOKUP($J9781,Ref!$D:$H,5,0)</f>
        <v xml:space="preserve">Archdeaconry of St Albans </v>
      </c>
      <c r="S9781">
        <v>800</v>
      </c>
    </row>
    <row r="9782" spans="1:21" x14ac:dyDescent="0.3">
      <c r="A9782">
        <v>2024</v>
      </c>
      <c r="C9782" t="str">
        <f>IF(GETPIVOTDATA("PS % recovery",Sheet4!$B$5,"Parish Name",K9782)&gt;99.949%,"OK","No")</f>
        <v>OK</v>
      </c>
      <c r="D9782" t="e">
        <f>VLOOKUP(J9782,'Ref2'!C:E,3,0)</f>
        <v>#N/A</v>
      </c>
      <c r="F9782">
        <v>9</v>
      </c>
      <c r="I9782" t="e">
        <f>VLOOKUP(J9782,Ref!L:M,2,0)</f>
        <v>#N/A</v>
      </c>
      <c r="J9782" t="s">
        <v>1025</v>
      </c>
      <c r="K9782" t="str">
        <f>VLOOKUP($J9782,Ref!$D:$H,2,0)</f>
        <v xml:space="preserve">Kings Langley                                </v>
      </c>
      <c r="L9782" t="str">
        <f>VLOOKUP($J9782,Ref!$D:$H,3,0)</f>
        <v>Langelei Team Ministry</v>
      </c>
      <c r="M9782" t="str">
        <f>VLOOKUP($J9782,Ref!$D:$H,4,0)</f>
        <v>Hemel Hempstead Deanery</v>
      </c>
      <c r="N9782" t="str">
        <f>VLOOKUP($J9782,Ref!$D:$H,5,0)</f>
        <v xml:space="preserve">Archdeaconry of St Albans </v>
      </c>
      <c r="S9782">
        <v>16274.5</v>
      </c>
    </row>
    <row r="9783" spans="1:21" x14ac:dyDescent="0.3">
      <c r="A9783">
        <v>2024</v>
      </c>
      <c r="C9783" t="e">
        <f>IF(GETPIVOTDATA("PS % recovery",Sheet4!$B$5,"Parish Name",K9783)&gt;99.949%,"OK","No")</f>
        <v>#REF!</v>
      </c>
      <c r="D9783" t="e">
        <f>VLOOKUP(J9783,'Ref2'!C:E,3,0)</f>
        <v>#N/A</v>
      </c>
      <c r="F9783">
        <v>9</v>
      </c>
      <c r="I9783" t="e">
        <f>VLOOKUP(J9783,Ref!L:M,2,0)</f>
        <v>#N/A</v>
      </c>
      <c r="J9783" s="108" t="s">
        <v>1715</v>
      </c>
      <c r="K9783" t="str">
        <f>VLOOKUP($J9783,Ref!$D:$H,2,0)</f>
        <v>The Hub, Hitchin</v>
      </c>
      <c r="L9783" t="s">
        <v>423</v>
      </c>
      <c r="M9783" t="s">
        <v>20</v>
      </c>
      <c r="N9783" t="s">
        <v>14</v>
      </c>
      <c r="S9783">
        <v>0</v>
      </c>
    </row>
    <row r="9784" spans="1:21" x14ac:dyDescent="0.3">
      <c r="B9784">
        <v>2022</v>
      </c>
      <c r="C9784" t="str">
        <f>IF(GETPIVOTDATA("PS % recovery",Sheet4!$B$5,"Parish Name",K9784)&gt;99.949%,"OK","No")</f>
        <v>No</v>
      </c>
      <c r="D9784" t="e">
        <f>VLOOKUP(J9784,'Ref2'!C:E,3,0)</f>
        <v>#N/A</v>
      </c>
      <c r="F9784">
        <v>9</v>
      </c>
      <c r="G9784" t="s">
        <v>1503</v>
      </c>
      <c r="H9784">
        <v>2024</v>
      </c>
      <c r="I9784" t="e">
        <f>VLOOKUP(J9784,Ref!L:M,2,0)</f>
        <v>#N/A</v>
      </c>
      <c r="J9784" s="108" t="s">
        <v>875</v>
      </c>
      <c r="K9784" t="str">
        <f>VLOOKUP($J9784,Ref!$D:$H,2,0)</f>
        <v xml:space="preserve">Wigginton                                    </v>
      </c>
      <c r="L9784" t="str">
        <f>VLOOKUP($J9784,Ref!$D:$H,3,0)</f>
        <v>Northchurch and Wigginton</v>
      </c>
      <c r="M9784" t="str">
        <f>VLOOKUP($J9784,Ref!$D:$H,4,0)</f>
        <v>Berkhamsted Deanery</v>
      </c>
      <c r="N9784" t="str">
        <f>VLOOKUP($J9784,Ref!$D:$H,5,0)</f>
        <v xml:space="preserve">Archdeaconry of St Albans </v>
      </c>
      <c r="S9784">
        <f>-U9784</f>
        <v>3476</v>
      </c>
      <c r="U9784">
        <v>-3476</v>
      </c>
    </row>
    <row r="9785" spans="1:21" x14ac:dyDescent="0.3">
      <c r="B9785">
        <v>2023</v>
      </c>
      <c r="C9785" t="str">
        <f>IF(GETPIVOTDATA("PS % recovery",Sheet4!$B$5,"Parish Name",K9785)&gt;99.949%,"OK","No")</f>
        <v>No</v>
      </c>
      <c r="D9785" t="e">
        <f>VLOOKUP(J9785,'Ref2'!C:E,3,0)</f>
        <v>#N/A</v>
      </c>
      <c r="F9785">
        <v>9</v>
      </c>
      <c r="G9785" t="s">
        <v>1503</v>
      </c>
      <c r="H9785">
        <v>2024</v>
      </c>
      <c r="I9785" t="e">
        <f>VLOOKUP(J9785,Ref!L:M,2,0)</f>
        <v>#N/A</v>
      </c>
      <c r="J9785" s="108" t="s">
        <v>1168</v>
      </c>
      <c r="K9785" t="str">
        <f>VLOOKUP($J9785,Ref!$D:$H,2,0)</f>
        <v xml:space="preserve">Bayford                                      </v>
      </c>
      <c r="L9785" t="str">
        <f>VLOOKUP($J9785,Ref!$D:$H,3,0)</f>
        <v>Little Berkhamsted and Bayford, Essendon and Ponsbourne</v>
      </c>
      <c r="M9785" t="str">
        <f>VLOOKUP($J9785,Ref!$D:$H,4,0)</f>
        <v>Hertford and Ware Deanery</v>
      </c>
      <c r="N9785" t="str">
        <f>VLOOKUP($J9785,Ref!$D:$H,5,0)</f>
        <v>Archdeaconry of Hertford</v>
      </c>
      <c r="S9785">
        <f>-U9785</f>
        <v>224.96</v>
      </c>
      <c r="U9785">
        <v>-224.96</v>
      </c>
    </row>
    <row r="9786" spans="1:21" x14ac:dyDescent="0.3">
      <c r="B9786">
        <v>2023</v>
      </c>
      <c r="C9786" t="str">
        <f>IF(GETPIVOTDATA("PS % recovery",Sheet4!$B$5,"Parish Name",K9786)&gt;99.949%,"OK","No")</f>
        <v>No</v>
      </c>
      <c r="D9786" t="str">
        <f>VLOOKUP(J9786,'Ref2'!C:E,3,0)</f>
        <v>LLF</v>
      </c>
      <c r="F9786">
        <v>9</v>
      </c>
      <c r="G9786" t="s">
        <v>1503</v>
      </c>
      <c r="H9786">
        <v>2024</v>
      </c>
      <c r="I9786" t="e">
        <f>VLOOKUP(J9786,Ref!L:M,2,0)</f>
        <v>#N/A</v>
      </c>
      <c r="J9786" s="108" t="s">
        <v>1404</v>
      </c>
      <c r="K9786" t="str">
        <f>VLOOKUP($J9786,Ref!$D:$H,2,0)</f>
        <v xml:space="preserve">Bushmead                                     </v>
      </c>
      <c r="L9786" t="str">
        <f>VLOOKUP($J9786,Ref!$D:$H,3,0)</f>
        <v>Bushmead</v>
      </c>
      <c r="M9786" t="str">
        <f>VLOOKUP($J9786,Ref!$D:$H,4,0)</f>
        <v>Luton Deanery</v>
      </c>
      <c r="N9786" t="str">
        <f>VLOOKUP($J9786,Ref!$D:$H,5,0)</f>
        <v>Archdeaconry of Bedford</v>
      </c>
      <c r="S9786">
        <f>-U9786</f>
        <v>2244.83</v>
      </c>
      <c r="U9786">
        <v>-2244.83</v>
      </c>
    </row>
    <row r="9787" spans="1:21" x14ac:dyDescent="0.3">
      <c r="A9787">
        <v>2024</v>
      </c>
      <c r="C9787" t="str">
        <f>IF(GETPIVOTDATA("PS % recovery",Sheet4!$B$5,"Parish Name",K9787)&gt;99.949%,"OK","No")</f>
        <v>OK</v>
      </c>
      <c r="D9787" t="e">
        <f>VLOOKUP(J9787,'Ref2'!C:E,3,0)</f>
        <v>#N/A</v>
      </c>
      <c r="F9787">
        <v>10</v>
      </c>
      <c r="I9787" t="e">
        <f>VLOOKUP(J9787,Ref!L:M,2,0)</f>
        <v>#N/A</v>
      </c>
      <c r="J9787" s="108" t="s">
        <v>1036</v>
      </c>
      <c r="K9787" t="str">
        <f>VLOOKUP($J9787,Ref!$D:$H,2,0)</f>
        <v xml:space="preserve">Potters Bar                                  </v>
      </c>
      <c r="L9787" t="str">
        <f>VLOOKUP($J9787,Ref!$D:$H,3,0)</f>
        <v>Potters Bar</v>
      </c>
      <c r="M9787" t="str">
        <f>VLOOKUP($J9787,Ref!$D:$H,4,0)</f>
        <v>Barnet Deanery</v>
      </c>
      <c r="N9787" t="str">
        <f>VLOOKUP($J9787,Ref!$D:$H,5,0)</f>
        <v>Archdeaconry of Hertford</v>
      </c>
      <c r="S9787">
        <v>6000</v>
      </c>
    </row>
    <row r="9788" spans="1:21" x14ac:dyDescent="0.3">
      <c r="A9788">
        <v>2024</v>
      </c>
      <c r="C9788" t="str">
        <f>IF(GETPIVOTDATA("PS % recovery",Sheet4!$B$5,"Parish Name",K9788)&gt;99.949%,"OK","No")</f>
        <v>No</v>
      </c>
      <c r="D9788" t="e">
        <f>VLOOKUP(J9788,'Ref2'!C:E,3,0)</f>
        <v>#N/A</v>
      </c>
      <c r="F9788">
        <v>10</v>
      </c>
      <c r="I9788" t="e">
        <f>VLOOKUP(J9788,Ref!L:M,2,0)</f>
        <v>#N/A</v>
      </c>
      <c r="J9788" s="108" t="s">
        <v>1046</v>
      </c>
      <c r="K9788" t="str">
        <f>VLOOKUP($J9788,Ref!$D:$H,2,0)</f>
        <v xml:space="preserve">Elstree and Borehamwood                      </v>
      </c>
      <c r="L9788" t="str">
        <f>VLOOKUP($J9788,Ref!$D:$H,3,0)</f>
        <v>Elstree and Borehamwood Team Ministry</v>
      </c>
      <c r="M9788" t="str">
        <f>VLOOKUP($J9788,Ref!$D:$H,4,0)</f>
        <v>Barnet Deanery</v>
      </c>
      <c r="N9788" t="str">
        <f>VLOOKUP($J9788,Ref!$D:$H,5,0)</f>
        <v>Archdeaconry of Hertford</v>
      </c>
      <c r="S9788">
        <v>9498</v>
      </c>
    </row>
    <row r="9789" spans="1:21" x14ac:dyDescent="0.3">
      <c r="A9789">
        <v>2024</v>
      </c>
      <c r="C9789" t="str">
        <f>IF(GETPIVOTDATA("PS % recovery",Sheet4!$B$5,"Parish Name",K9789)&gt;99.949%,"OK","No")</f>
        <v>OK</v>
      </c>
      <c r="D9789" t="e">
        <f>VLOOKUP(J9789,'Ref2'!C:E,3,0)</f>
        <v>#N/A</v>
      </c>
      <c r="F9789">
        <v>10</v>
      </c>
      <c r="I9789" t="e">
        <f>VLOOKUP(J9789,Ref!L:M,2,0)</f>
        <v>#N/A</v>
      </c>
      <c r="J9789" s="108" t="s">
        <v>1027</v>
      </c>
      <c r="K9789" t="str">
        <f>VLOOKUP($J9789,Ref!$D:$H,2,0)</f>
        <v xml:space="preserve">Chipping Barnet                              </v>
      </c>
      <c r="L9789" t="str">
        <f>VLOOKUP($J9789,Ref!$D:$H,3,0)</f>
        <v>Chipping Barnet Team Ministry</v>
      </c>
      <c r="M9789" t="str">
        <f>VLOOKUP($J9789,Ref!$D:$H,4,0)</f>
        <v>Barnet Deanery</v>
      </c>
      <c r="N9789" t="str">
        <f>VLOOKUP($J9789,Ref!$D:$H,5,0)</f>
        <v>Archdeaconry of Hertford</v>
      </c>
      <c r="S9789">
        <v>10000</v>
      </c>
    </row>
    <row r="9790" spans="1:21" x14ac:dyDescent="0.3">
      <c r="A9790">
        <v>2024</v>
      </c>
      <c r="C9790" t="str">
        <f>IF(GETPIVOTDATA("PS % recovery",Sheet4!$B$5,"Parish Name",K9790)&gt;99.949%,"OK","No")</f>
        <v>No</v>
      </c>
      <c r="D9790" t="e">
        <f>VLOOKUP(J9790,'Ref2'!C:E,3,0)</f>
        <v>#N/A</v>
      </c>
      <c r="F9790">
        <v>10</v>
      </c>
      <c r="I9790" t="e">
        <f>VLOOKUP(J9790,Ref!L:M,2,0)</f>
        <v>#N/A</v>
      </c>
      <c r="J9790" s="108" t="s">
        <v>1029</v>
      </c>
      <c r="K9790" t="str">
        <f>VLOOKUP($J9790,Ref!$D:$H,2,0)</f>
        <v xml:space="preserve">East Barnet                                  </v>
      </c>
      <c r="L9790" t="str">
        <f>VLOOKUP($J9790,Ref!$D:$H,3,0)</f>
        <v>East Barnet</v>
      </c>
      <c r="M9790" t="str">
        <f>VLOOKUP($J9790,Ref!$D:$H,4,0)</f>
        <v>Barnet Deanery</v>
      </c>
      <c r="N9790" t="str">
        <f>VLOOKUP($J9790,Ref!$D:$H,5,0)</f>
        <v>Archdeaconry of Hertford</v>
      </c>
      <c r="S9790">
        <v>4900</v>
      </c>
    </row>
    <row r="9791" spans="1:21" x14ac:dyDescent="0.3">
      <c r="A9791">
        <v>2024</v>
      </c>
      <c r="C9791" t="str">
        <f>IF(GETPIVOTDATA("PS % recovery",Sheet4!$B$5,"Parish Name",K9791)&gt;99.949%,"OK","No")</f>
        <v>OK</v>
      </c>
      <c r="D9791" t="e">
        <f>VLOOKUP(J9791,'Ref2'!C:E,3,0)</f>
        <v>#N/A</v>
      </c>
      <c r="F9791">
        <v>10</v>
      </c>
      <c r="I9791" t="e">
        <f>VLOOKUP(J9791,Ref!L:M,2,0)</f>
        <v>#N/A</v>
      </c>
      <c r="J9791" s="108" t="s">
        <v>1031</v>
      </c>
      <c r="K9791" t="str">
        <f>VLOOKUP($J9791,Ref!$D:$H,2,0)</f>
        <v xml:space="preserve">Little Heath, Christ Church                  </v>
      </c>
      <c r="L9791" t="str">
        <f>VLOOKUP($J9791,Ref!$D:$H,3,0)</f>
        <v>Little Heath, Christ Church</v>
      </c>
      <c r="M9791" t="str">
        <f>VLOOKUP($J9791,Ref!$D:$H,4,0)</f>
        <v>Barnet Deanery</v>
      </c>
      <c r="N9791" t="str">
        <f>VLOOKUP($J9791,Ref!$D:$H,5,0)</f>
        <v>Archdeaconry of Hertford</v>
      </c>
      <c r="S9791">
        <v>7304.5</v>
      </c>
    </row>
    <row r="9792" spans="1:21" x14ac:dyDescent="0.3">
      <c r="A9792">
        <v>2024</v>
      </c>
      <c r="C9792" t="str">
        <f>IF(GETPIVOTDATA("PS % recovery",Sheet4!$B$5,"Parish Name",K9792)&gt;99.949%,"OK","No")</f>
        <v>No</v>
      </c>
      <c r="D9792" t="e">
        <f>VLOOKUP(J9792,'Ref2'!C:E,3,0)</f>
        <v>#N/A</v>
      </c>
      <c r="F9792">
        <v>10</v>
      </c>
      <c r="I9792" t="e">
        <f>VLOOKUP(J9792,Ref!L:M,2,0)</f>
        <v>#N/A</v>
      </c>
      <c r="J9792" s="108" t="s">
        <v>789</v>
      </c>
      <c r="K9792" t="str">
        <f>VLOOKUP($J9792,Ref!$D:$H,2,0)</f>
        <v xml:space="preserve">Lyonsdown, Holy Trinity                      </v>
      </c>
      <c r="L9792" t="str">
        <f>VLOOKUP($J9792,Ref!$D:$H,3,0)</f>
        <v>Lyonsdown, Holy Trinity</v>
      </c>
      <c r="M9792" t="str">
        <f>VLOOKUP($J9792,Ref!$D:$H,4,0)</f>
        <v>Barnet Deanery</v>
      </c>
      <c r="N9792" t="str">
        <f>VLOOKUP($J9792,Ref!$D:$H,5,0)</f>
        <v>Archdeaconry of Hertford</v>
      </c>
      <c r="S9792">
        <v>2000</v>
      </c>
    </row>
    <row r="9793" spans="1:19" x14ac:dyDescent="0.3">
      <c r="A9793">
        <v>2024</v>
      </c>
      <c r="C9793" t="str">
        <f>IF(GETPIVOTDATA("PS % recovery",Sheet4!$B$5,"Parish Name",K9793)&gt;99.949%,"OK","No")</f>
        <v>OK</v>
      </c>
      <c r="D9793" t="e">
        <f>VLOOKUP(J9793,'Ref2'!C:E,3,0)</f>
        <v>#N/A</v>
      </c>
      <c r="F9793">
        <v>10</v>
      </c>
      <c r="I9793" t="e">
        <f>VLOOKUP(J9793,Ref!L:M,2,0)</f>
        <v>#N/A</v>
      </c>
      <c r="J9793" s="108" t="s">
        <v>1034</v>
      </c>
      <c r="K9793" t="str">
        <f>VLOOKUP($J9793,Ref!$D:$H,2,0)</f>
        <v xml:space="preserve">New Barnet, St James                         </v>
      </c>
      <c r="L9793" t="str">
        <f>VLOOKUP($J9793,Ref!$D:$H,3,0)</f>
        <v>New Barnet, St James</v>
      </c>
      <c r="M9793" t="str">
        <f>VLOOKUP($J9793,Ref!$D:$H,4,0)</f>
        <v>Barnet Deanery</v>
      </c>
      <c r="N9793" t="str">
        <f>VLOOKUP($J9793,Ref!$D:$H,5,0)</f>
        <v>Archdeaconry of Hertford</v>
      </c>
      <c r="S9793">
        <v>6183.75</v>
      </c>
    </row>
    <row r="9794" spans="1:19" x14ac:dyDescent="0.3">
      <c r="A9794">
        <v>2024</v>
      </c>
      <c r="C9794" t="str">
        <f>IF(GETPIVOTDATA("PS % recovery",Sheet4!$B$5,"Parish Name",K9794)&gt;99.949%,"OK","No")</f>
        <v>OK</v>
      </c>
      <c r="D9794" t="e">
        <f>VLOOKUP(J9794,'Ref2'!C:E,3,0)</f>
        <v>#N/A</v>
      </c>
      <c r="F9794">
        <v>10</v>
      </c>
      <c r="I9794" t="e">
        <f>VLOOKUP(J9794,Ref!L:M,2,0)</f>
        <v>#N/A</v>
      </c>
      <c r="J9794" s="108" t="s">
        <v>1038</v>
      </c>
      <c r="K9794" t="str">
        <f>VLOOKUP($J9794,Ref!$D:$H,2,0)</f>
        <v xml:space="preserve">Ridge                                        </v>
      </c>
      <c r="L9794" t="str">
        <f>VLOOKUP($J9794,Ref!$D:$H,3,0)</f>
        <v>South Mymms and Ridge</v>
      </c>
      <c r="M9794" t="str">
        <f>VLOOKUP($J9794,Ref!$D:$H,4,0)</f>
        <v>Barnet Deanery</v>
      </c>
      <c r="N9794" t="str">
        <f>VLOOKUP($J9794,Ref!$D:$H,5,0)</f>
        <v>Archdeaconry of Hertford</v>
      </c>
    </row>
    <row r="9795" spans="1:19" x14ac:dyDescent="0.3">
      <c r="A9795">
        <v>2024</v>
      </c>
      <c r="C9795" t="str">
        <f>IF(GETPIVOTDATA("PS % recovery",Sheet4!$B$5,"Parish Name",K9795)&gt;99.949%,"OK","No")</f>
        <v>OK</v>
      </c>
      <c r="D9795" t="e">
        <f>VLOOKUP(J9795,'Ref2'!C:E,3,0)</f>
        <v>#N/A</v>
      </c>
      <c r="F9795">
        <v>10</v>
      </c>
      <c r="I9795" t="e">
        <f>VLOOKUP(J9795,Ref!L:M,2,0)</f>
        <v>#N/A</v>
      </c>
      <c r="J9795" s="108" t="s">
        <v>1042</v>
      </c>
      <c r="K9795" t="str">
        <f>VLOOKUP($J9795,Ref!$D:$H,2,0)</f>
        <v xml:space="preserve">Potters Bar, King Charles the Martyr         </v>
      </c>
      <c r="L9795" t="str">
        <f>VLOOKUP($J9795,Ref!$D:$H,3,0)</f>
        <v>Potters Bar, King Charles the Martyr</v>
      </c>
      <c r="M9795" t="str">
        <f>VLOOKUP($J9795,Ref!$D:$H,4,0)</f>
        <v>Barnet Deanery</v>
      </c>
      <c r="N9795" t="str">
        <f>VLOOKUP($J9795,Ref!$D:$H,5,0)</f>
        <v>Archdeaconry of Hertford</v>
      </c>
      <c r="S9795">
        <v>5122</v>
      </c>
    </row>
    <row r="9796" spans="1:19" x14ac:dyDescent="0.3">
      <c r="A9796">
        <v>2024</v>
      </c>
      <c r="C9796" t="str">
        <f>IF(GETPIVOTDATA("PS % recovery",Sheet4!$B$5,"Parish Name",K9796)&gt;99.949%,"OK","No")</f>
        <v>OK</v>
      </c>
      <c r="D9796" t="e">
        <f>VLOOKUP(J9796,'Ref2'!C:E,3,0)</f>
        <v>#N/A</v>
      </c>
      <c r="F9796">
        <v>10</v>
      </c>
      <c r="I9796" t="e">
        <f>VLOOKUP(J9796,Ref!L:M,2,0)</f>
        <v>#N/A</v>
      </c>
      <c r="J9796" s="108" t="s">
        <v>1040</v>
      </c>
      <c r="K9796" t="str">
        <f>VLOOKUP($J9796,Ref!$D:$H,2,0)</f>
        <v xml:space="preserve">South Mymms                                  </v>
      </c>
      <c r="L9796" t="str">
        <f>VLOOKUP($J9796,Ref!$D:$H,3,0)</f>
        <v>South Mymms and Ridge</v>
      </c>
      <c r="M9796" t="str">
        <f>VLOOKUP($J9796,Ref!$D:$H,4,0)</f>
        <v>Barnet Deanery</v>
      </c>
      <c r="N9796" t="str">
        <f>VLOOKUP($J9796,Ref!$D:$H,5,0)</f>
        <v>Archdeaconry of Hertford</v>
      </c>
      <c r="S9796">
        <v>689</v>
      </c>
    </row>
    <row r="9797" spans="1:19" x14ac:dyDescent="0.3">
      <c r="A9797">
        <v>2024</v>
      </c>
      <c r="C9797" t="str">
        <f>IF(GETPIVOTDATA("PS % recovery",Sheet4!$B$5,"Parish Name",K9797)&gt;99.949%,"OK","No")</f>
        <v>No</v>
      </c>
      <c r="D9797" t="e">
        <f>VLOOKUP(J9797,'Ref2'!C:E,3,0)</f>
        <v>#N/A</v>
      </c>
      <c r="F9797">
        <v>10</v>
      </c>
      <c r="I9797" t="e">
        <f>VLOOKUP(J9797,Ref!L:M,2,0)</f>
        <v>#N/A</v>
      </c>
      <c r="J9797" s="108" t="s">
        <v>1044</v>
      </c>
      <c r="K9797" t="str">
        <f>VLOOKUP($J9797,Ref!$D:$H,2,0)</f>
        <v xml:space="preserve">Totteridge                                   </v>
      </c>
      <c r="L9797" t="str">
        <f>VLOOKUP($J9797,Ref!$D:$H,3,0)</f>
        <v>Totteridge</v>
      </c>
      <c r="M9797" t="str">
        <f>VLOOKUP($J9797,Ref!$D:$H,4,0)</f>
        <v>Barnet Deanery</v>
      </c>
      <c r="N9797" t="str">
        <f>VLOOKUP($J9797,Ref!$D:$H,5,0)</f>
        <v>Archdeaconry of Hertford</v>
      </c>
      <c r="S9797">
        <v>3000</v>
      </c>
    </row>
    <row r="9798" spans="1:19" x14ac:dyDescent="0.3">
      <c r="A9798">
        <v>2024</v>
      </c>
      <c r="C9798" t="str">
        <f>IF(GETPIVOTDATA("PS % recovery",Sheet4!$B$5,"Parish Name",K9798)&gt;99.949%,"OK","No")</f>
        <v>OK</v>
      </c>
      <c r="D9798" t="e">
        <f>VLOOKUP(J9798,'Ref2'!C:E,3,0)</f>
        <v>#N/A</v>
      </c>
      <c r="F9798">
        <v>10</v>
      </c>
      <c r="I9798" t="e">
        <f>VLOOKUP(J9798,Ref!L:M,2,0)</f>
        <v>#N/A</v>
      </c>
      <c r="J9798" s="108" t="s">
        <v>859</v>
      </c>
      <c r="K9798" t="str">
        <f>VLOOKUP($J9798,Ref!$D:$H,2,0)</f>
        <v xml:space="preserve">Bourne End                                   </v>
      </c>
      <c r="L9798" t="str">
        <f>VLOOKUP($J9798,Ref!$D:$H,3,0)</f>
        <v>Sunnyside with Bourne End</v>
      </c>
      <c r="M9798" t="str">
        <f>VLOOKUP($J9798,Ref!$D:$H,4,0)</f>
        <v>Berkhamsted Deanery</v>
      </c>
      <c r="N9798" t="str">
        <f>VLOOKUP($J9798,Ref!$D:$H,5,0)</f>
        <v xml:space="preserve">Archdeaconry of St Albans </v>
      </c>
      <c r="S9798">
        <v>977</v>
      </c>
    </row>
    <row r="9799" spans="1:19" x14ac:dyDescent="0.3">
      <c r="A9799">
        <v>2024</v>
      </c>
      <c r="C9799" t="str">
        <f>IF(GETPIVOTDATA("PS % recovery",Sheet4!$B$5,"Parish Name",K9799)&gt;99.949%,"OK","No")</f>
        <v>OK</v>
      </c>
      <c r="D9799" t="e">
        <f>VLOOKUP(J9799,'Ref2'!C:E,3,0)</f>
        <v>#N/A</v>
      </c>
      <c r="F9799">
        <v>10</v>
      </c>
      <c r="I9799" t="e">
        <f>VLOOKUP(J9799,Ref!L:M,2,0)</f>
        <v>#N/A</v>
      </c>
      <c r="J9799" s="108" t="s">
        <v>791</v>
      </c>
      <c r="K9799" t="str">
        <f>VLOOKUP($J9799,Ref!$D:$H,2,0)</f>
        <v xml:space="preserve">Great Berkhamsted                            </v>
      </c>
      <c r="L9799" t="str">
        <f>VLOOKUP($J9799,Ref!$D:$H,3,0)</f>
        <v>Berkhamsted Team Ministry</v>
      </c>
      <c r="M9799" t="str">
        <f>VLOOKUP($J9799,Ref!$D:$H,4,0)</f>
        <v>Berkhamsted Deanery</v>
      </c>
      <c r="N9799" t="str">
        <f>VLOOKUP($J9799,Ref!$D:$H,5,0)</f>
        <v xml:space="preserve">Archdeaconry of St Albans </v>
      </c>
      <c r="S9799">
        <v>10751</v>
      </c>
    </row>
    <row r="9800" spans="1:19" x14ac:dyDescent="0.3">
      <c r="A9800">
        <v>2024</v>
      </c>
      <c r="C9800" t="str">
        <f>IF(GETPIVOTDATA("PS % recovery",Sheet4!$B$5,"Parish Name",K9800)&gt;99.949%,"OK","No")</f>
        <v>OK</v>
      </c>
      <c r="D9800" t="e">
        <f>VLOOKUP(J9800,'Ref2'!C:E,3,0)</f>
        <v>#N/A</v>
      </c>
      <c r="F9800">
        <v>10</v>
      </c>
      <c r="I9800" t="e">
        <f>VLOOKUP(J9800,Ref!L:M,2,0)</f>
        <v>#N/A</v>
      </c>
      <c r="J9800" s="108" t="s">
        <v>864</v>
      </c>
      <c r="K9800" t="str">
        <f>VLOOKUP($J9800,Ref!$D:$H,2,0)</f>
        <v xml:space="preserve">Great Gaddesden                              </v>
      </c>
      <c r="L9800" t="str">
        <f>VLOOKUP($J9800,Ref!$D:$H,3,0)</f>
        <v>Berkhamsted Team Ministry</v>
      </c>
      <c r="M9800" t="str">
        <f>VLOOKUP($J9800,Ref!$D:$H,4,0)</f>
        <v>Berkhamsted Deanery</v>
      </c>
      <c r="N9800" t="str">
        <f>VLOOKUP($J9800,Ref!$D:$H,5,0)</f>
        <v xml:space="preserve">Archdeaconry of St Albans </v>
      </c>
    </row>
    <row r="9801" spans="1:19" x14ac:dyDescent="0.3">
      <c r="A9801">
        <v>2024</v>
      </c>
      <c r="C9801" t="str">
        <f>IF(GETPIVOTDATA("PS % recovery",Sheet4!$B$5,"Parish Name",K9801)&gt;99.949%,"OK","No")</f>
        <v>OK</v>
      </c>
      <c r="D9801" t="e">
        <f>VLOOKUP(J9801,'Ref2'!C:E,3,0)</f>
        <v>#N/A</v>
      </c>
      <c r="F9801">
        <v>10</v>
      </c>
      <c r="I9801" t="e">
        <f>VLOOKUP(J9801,Ref!L:M,2,0)</f>
        <v>#N/A</v>
      </c>
      <c r="J9801" s="108" t="s">
        <v>866</v>
      </c>
      <c r="K9801" t="str">
        <f>VLOOKUP($J9801,Ref!$D:$H,2,0)</f>
        <v xml:space="preserve">Little Gaddesden                             </v>
      </c>
      <c r="L9801" t="str">
        <f>VLOOKUP($J9801,Ref!$D:$H,3,0)</f>
        <v>Berkhamsted Team Ministry</v>
      </c>
      <c r="M9801" t="str">
        <f>VLOOKUP($J9801,Ref!$D:$H,4,0)</f>
        <v>Berkhamsted Deanery</v>
      </c>
      <c r="N9801" t="str">
        <f>VLOOKUP($J9801,Ref!$D:$H,5,0)</f>
        <v xml:space="preserve">Archdeaconry of St Albans </v>
      </c>
      <c r="S9801">
        <v>3459</v>
      </c>
    </row>
    <row r="9802" spans="1:19" x14ac:dyDescent="0.3">
      <c r="A9802">
        <v>2024</v>
      </c>
      <c r="C9802" t="str">
        <f>IF(GETPIVOTDATA("PS % recovery",Sheet4!$B$5,"Parish Name",K9802)&gt;99.949%,"OK","No")</f>
        <v>OK</v>
      </c>
      <c r="D9802" t="e">
        <f>VLOOKUP(J9802,'Ref2'!C:E,3,0)</f>
        <v>#N/A</v>
      </c>
      <c r="F9802">
        <v>10</v>
      </c>
      <c r="I9802" t="e">
        <f>VLOOKUP(J9802,Ref!L:M,2,0)</f>
        <v>#N/A</v>
      </c>
      <c r="J9802" s="108" t="s">
        <v>868</v>
      </c>
      <c r="K9802" t="str">
        <f>VLOOKUP($J9802,Ref!$D:$H,2,0)</f>
        <v xml:space="preserve">Nettleden                                    </v>
      </c>
      <c r="L9802" t="str">
        <f>VLOOKUP($J9802,Ref!$D:$H,3,0)</f>
        <v>Berkhamsted Team Ministry</v>
      </c>
      <c r="M9802" t="str">
        <f>VLOOKUP($J9802,Ref!$D:$H,4,0)</f>
        <v>Berkhamsted Deanery</v>
      </c>
      <c r="N9802" t="str">
        <f>VLOOKUP($J9802,Ref!$D:$H,5,0)</f>
        <v xml:space="preserve">Archdeaconry of St Albans </v>
      </c>
      <c r="S9802">
        <v>641.75</v>
      </c>
    </row>
    <row r="9803" spans="1:19" x14ac:dyDescent="0.3">
      <c r="A9803">
        <v>2024</v>
      </c>
      <c r="C9803" t="str">
        <f>IF(GETPIVOTDATA("PS % recovery",Sheet4!$B$5,"Parish Name",K9803)&gt;99.949%,"OK","No")</f>
        <v>OK</v>
      </c>
      <c r="D9803" t="e">
        <f>VLOOKUP(J9803,'Ref2'!C:E,3,0)</f>
        <v>#N/A</v>
      </c>
      <c r="F9803">
        <v>10</v>
      </c>
      <c r="I9803" t="e">
        <f>VLOOKUP(J9803,Ref!L:M,2,0)</f>
        <v>#N/A</v>
      </c>
      <c r="J9803" s="108" t="s">
        <v>871</v>
      </c>
      <c r="K9803" t="str">
        <f>VLOOKUP($J9803,Ref!$D:$H,2,0)</f>
        <v xml:space="preserve">Northchurch                                  </v>
      </c>
      <c r="L9803" t="str">
        <f>VLOOKUP($J9803,Ref!$D:$H,3,0)</f>
        <v>Northchurch and Wigginton</v>
      </c>
      <c r="M9803" t="str">
        <f>VLOOKUP($J9803,Ref!$D:$H,4,0)</f>
        <v>Berkhamsted Deanery</v>
      </c>
      <c r="N9803" t="str">
        <f>VLOOKUP($J9803,Ref!$D:$H,5,0)</f>
        <v xml:space="preserve">Archdeaconry of St Albans </v>
      </c>
      <c r="S9803">
        <v>4819.33</v>
      </c>
    </row>
    <row r="9804" spans="1:19" x14ac:dyDescent="0.3">
      <c r="A9804">
        <v>2024</v>
      </c>
      <c r="C9804" t="str">
        <f>IF(GETPIVOTDATA("PS % recovery",Sheet4!$B$5,"Parish Name",K9804)&gt;99.949%,"OK","No")</f>
        <v>OK</v>
      </c>
      <c r="D9804" t="e">
        <f>VLOOKUP(J9804,'Ref2'!C:E,3,0)</f>
        <v>#N/A</v>
      </c>
      <c r="F9804">
        <v>10</v>
      </c>
      <c r="I9804" t="e">
        <f>VLOOKUP(J9804,Ref!L:M,2,0)</f>
        <v>#N/A</v>
      </c>
      <c r="J9804" s="108" t="s">
        <v>793</v>
      </c>
      <c r="K9804" t="str">
        <f>VLOOKUP($J9804,Ref!$D:$H,2,0)</f>
        <v xml:space="preserve">Potten End, Holy Trinity                     </v>
      </c>
      <c r="L9804" t="str">
        <f>VLOOKUP($J9804,Ref!$D:$H,3,0)</f>
        <v>Berkhamsted Team Ministry</v>
      </c>
      <c r="M9804" t="str">
        <f>VLOOKUP($J9804,Ref!$D:$H,4,0)</f>
        <v>Berkhamsted Deanery</v>
      </c>
      <c r="N9804" t="str">
        <f>VLOOKUP($J9804,Ref!$D:$H,5,0)</f>
        <v xml:space="preserve">Archdeaconry of St Albans </v>
      </c>
      <c r="S9804">
        <v>4246</v>
      </c>
    </row>
    <row r="9805" spans="1:19" x14ac:dyDescent="0.3">
      <c r="A9805">
        <v>2024</v>
      </c>
      <c r="C9805" t="str">
        <f>IF(GETPIVOTDATA("PS % recovery",Sheet4!$B$5,"Parish Name",K9805)&gt;99.949%,"OK","No")</f>
        <v>OK</v>
      </c>
      <c r="D9805" t="e">
        <f>VLOOKUP(J9805,'Ref2'!C:E,3,0)</f>
        <v>#N/A</v>
      </c>
      <c r="F9805">
        <v>10</v>
      </c>
      <c r="I9805" t="e">
        <f>VLOOKUP(J9805,Ref!L:M,2,0)</f>
        <v>#N/A</v>
      </c>
      <c r="J9805" s="108" t="s">
        <v>861</v>
      </c>
      <c r="K9805" t="str">
        <f>VLOOKUP($J9805,Ref!$D:$H,2,0)</f>
        <v xml:space="preserve">Sunnyside, St Michael and All Angels         </v>
      </c>
      <c r="L9805" t="str">
        <f>VLOOKUP($J9805,Ref!$D:$H,3,0)</f>
        <v>Sunnyside with Bourne End</v>
      </c>
      <c r="M9805" t="str">
        <f>VLOOKUP($J9805,Ref!$D:$H,4,0)</f>
        <v>Berkhamsted Deanery</v>
      </c>
      <c r="N9805" t="str">
        <f>VLOOKUP($J9805,Ref!$D:$H,5,0)</f>
        <v xml:space="preserve">Archdeaconry of St Albans </v>
      </c>
      <c r="S9805">
        <v>7560</v>
      </c>
    </row>
    <row r="9806" spans="1:19" x14ac:dyDescent="0.3">
      <c r="A9806">
        <v>2024</v>
      </c>
      <c r="C9806" t="str">
        <f>IF(GETPIVOTDATA("PS % recovery",Sheet4!$B$5,"Parish Name",K9806)&gt;99.949%,"OK","No")</f>
        <v>No</v>
      </c>
      <c r="D9806" t="e">
        <f>VLOOKUP(J9806,'Ref2'!C:E,3,0)</f>
        <v>#N/A</v>
      </c>
      <c r="F9806">
        <v>10</v>
      </c>
      <c r="I9806" t="e">
        <f>VLOOKUP(J9806,Ref!L:M,2,0)</f>
        <v>#N/A</v>
      </c>
      <c r="J9806" s="108" t="s">
        <v>873</v>
      </c>
      <c r="K9806" t="str">
        <f>VLOOKUP($J9806,Ref!$D:$H,2,0)</f>
        <v xml:space="preserve">Tring Team Parish                            </v>
      </c>
      <c r="L9806" t="str">
        <f>VLOOKUP($J9806,Ref!$D:$H,3,0)</f>
        <v>Tring (Team Ministry)</v>
      </c>
      <c r="M9806" t="str">
        <f>VLOOKUP($J9806,Ref!$D:$H,4,0)</f>
        <v>Berkhamsted Deanery</v>
      </c>
      <c r="N9806" t="str">
        <f>VLOOKUP($J9806,Ref!$D:$H,5,0)</f>
        <v xml:space="preserve">Archdeaconry of St Albans </v>
      </c>
      <c r="S9806">
        <v>15000</v>
      </c>
    </row>
    <row r="9807" spans="1:19" x14ac:dyDescent="0.3">
      <c r="A9807">
        <v>2024</v>
      </c>
      <c r="C9807" t="str">
        <f>IF(GETPIVOTDATA("PS % recovery",Sheet4!$B$5,"Parish Name",K9807)&gt;99.949%,"OK","No")</f>
        <v>No</v>
      </c>
      <c r="D9807" t="e">
        <f>VLOOKUP(J9807,'Ref2'!C:E,3,0)</f>
        <v>#N/A</v>
      </c>
      <c r="F9807">
        <v>10</v>
      </c>
      <c r="I9807" t="e">
        <f>VLOOKUP(J9807,Ref!L:M,2,0)</f>
        <v>#N/A</v>
      </c>
      <c r="J9807" s="108" t="s">
        <v>875</v>
      </c>
      <c r="K9807" t="str">
        <f>VLOOKUP($J9807,Ref!$D:$H,2,0)</f>
        <v xml:space="preserve">Wigginton                                    </v>
      </c>
      <c r="L9807" t="str">
        <f>VLOOKUP($J9807,Ref!$D:$H,3,0)</f>
        <v>Northchurch and Wigginton</v>
      </c>
      <c r="M9807" t="str">
        <f>VLOOKUP($J9807,Ref!$D:$H,4,0)</f>
        <v>Berkhamsted Deanery</v>
      </c>
      <c r="N9807" t="str">
        <f>VLOOKUP($J9807,Ref!$D:$H,5,0)</f>
        <v xml:space="preserve">Archdeaconry of St Albans </v>
      </c>
      <c r="S9807">
        <v>2250</v>
      </c>
    </row>
    <row r="9808" spans="1:19" x14ac:dyDescent="0.3">
      <c r="A9808">
        <v>2024</v>
      </c>
      <c r="C9808" t="str">
        <f>IF(GETPIVOTDATA("PS % recovery",Sheet4!$B$5,"Parish Name",K9808)&gt;99.949%,"OK","No")</f>
        <v>No</v>
      </c>
      <c r="D9808" t="e">
        <f>VLOOKUP(J9808,'Ref2'!C:E,3,0)</f>
        <v>#N/A</v>
      </c>
      <c r="F9808">
        <v>10</v>
      </c>
      <c r="I9808" t="e">
        <f>VLOOKUP(J9808,Ref!L:M,2,0)</f>
        <v>#N/A</v>
      </c>
      <c r="J9808" s="108" t="s">
        <v>794</v>
      </c>
      <c r="K9808" t="str">
        <f>VLOOKUP($J9808,Ref!$D:$H,2,0)</f>
        <v xml:space="preserve">Albury                                       </v>
      </c>
      <c r="L9808" t="str">
        <f>VLOOKUP($J9808,Ref!$D:$H,3,0)</f>
        <v>Albury, Little Hadham and Much Hadham</v>
      </c>
      <c r="M9808" t="str">
        <f>VLOOKUP($J9808,Ref!$D:$H,4,0)</f>
        <v>Bishop's Stortford Deanery</v>
      </c>
      <c r="N9808" t="str">
        <f>VLOOKUP($J9808,Ref!$D:$H,5,0)</f>
        <v>Archdeaconry of Hertford</v>
      </c>
    </row>
    <row r="9809" spans="1:19" x14ac:dyDescent="0.3">
      <c r="A9809">
        <v>2024</v>
      </c>
      <c r="C9809" t="str">
        <f>IF(GETPIVOTDATA("PS % recovery",Sheet4!$B$5,"Parish Name",K9809)&gt;99.949%,"OK","No")</f>
        <v>OK</v>
      </c>
      <c r="D9809" t="e">
        <f>VLOOKUP(J9809,'Ref2'!C:E,3,0)</f>
        <v>#N/A</v>
      </c>
      <c r="F9809">
        <v>10</v>
      </c>
      <c r="I9809" t="e">
        <f>VLOOKUP(J9809,Ref!L:M,2,0)</f>
        <v>#N/A</v>
      </c>
      <c r="J9809" s="108" t="s">
        <v>1051</v>
      </c>
      <c r="K9809" t="str">
        <f>VLOOKUP($J9809,Ref!$D:$H,2,0)</f>
        <v xml:space="preserve">Bishop's Stortford                           </v>
      </c>
      <c r="L9809" t="str">
        <f>VLOOKUP($J9809,Ref!$D:$H,3,0)</f>
        <v>Bishop's Stortford</v>
      </c>
      <c r="M9809" t="str">
        <f>VLOOKUP($J9809,Ref!$D:$H,4,0)</f>
        <v>Bishop's Stortford Deanery</v>
      </c>
      <c r="N9809" t="str">
        <f>VLOOKUP($J9809,Ref!$D:$H,5,0)</f>
        <v>Archdeaconry of Hertford</v>
      </c>
      <c r="S9809">
        <v>8832</v>
      </c>
    </row>
    <row r="9810" spans="1:19" x14ac:dyDescent="0.3">
      <c r="A9810">
        <v>2024</v>
      </c>
      <c r="C9810" t="str">
        <f>IF(GETPIVOTDATA("PS % recovery",Sheet4!$B$5,"Parish Name",K9810)&gt;99.949%,"OK","No")</f>
        <v>No</v>
      </c>
      <c r="D9810" t="e">
        <f>VLOOKUP(J9810,'Ref2'!C:E,3,0)</f>
        <v>#N/A</v>
      </c>
      <c r="F9810">
        <v>10</v>
      </c>
      <c r="I9810" t="e">
        <f>VLOOKUP(J9810,Ref!L:M,2,0)</f>
        <v>#N/A</v>
      </c>
      <c r="J9810" s="108" t="s">
        <v>796</v>
      </c>
      <c r="K9810" t="str">
        <f>VLOOKUP($J9810,Ref!$D:$H,2,0)</f>
        <v xml:space="preserve">Braughing                                    </v>
      </c>
      <c r="L9810" t="str">
        <f>VLOOKUP($J9810,Ref!$D:$H,3,0)</f>
        <v>Braughing, Furneux Pelham and Stocking Pelham</v>
      </c>
      <c r="M9810" t="str">
        <f>VLOOKUP($J9810,Ref!$D:$H,4,0)</f>
        <v>Bishop's Stortford Deanery</v>
      </c>
      <c r="N9810" t="str">
        <f>VLOOKUP($J9810,Ref!$D:$H,5,0)</f>
        <v>Archdeaconry of Hertford</v>
      </c>
      <c r="S9810">
        <v>8000</v>
      </c>
    </row>
    <row r="9811" spans="1:19" x14ac:dyDescent="0.3">
      <c r="A9811">
        <v>2024</v>
      </c>
      <c r="C9811" t="str">
        <f>IF(GETPIVOTDATA("PS % recovery",Sheet4!$B$5,"Parish Name",K9811)&gt;99.949%,"OK","No")</f>
        <v>No</v>
      </c>
      <c r="D9811" t="e">
        <f>VLOOKUP(J9811,'Ref2'!C:E,3,0)</f>
        <v>#N/A</v>
      </c>
      <c r="F9811">
        <v>10</v>
      </c>
      <c r="I9811" t="e">
        <f>VLOOKUP(J9811,Ref!L:M,2,0)</f>
        <v>#N/A</v>
      </c>
      <c r="J9811" s="108" t="s">
        <v>798</v>
      </c>
      <c r="K9811" t="str">
        <f>VLOOKUP($J9811,Ref!$D:$H,2,0)</f>
        <v xml:space="preserve">Furneux Pelham                               </v>
      </c>
      <c r="L9811" t="str">
        <f>VLOOKUP($J9811,Ref!$D:$H,3,0)</f>
        <v>Braughing, Furneux Pelham and Stocking Pelham</v>
      </c>
      <c r="M9811" t="str">
        <f>VLOOKUP($J9811,Ref!$D:$H,4,0)</f>
        <v>Bishop's Stortford Deanery</v>
      </c>
      <c r="N9811" t="str">
        <f>VLOOKUP($J9811,Ref!$D:$H,5,0)</f>
        <v>Archdeaconry of Hertford</v>
      </c>
    </row>
    <row r="9812" spans="1:19" x14ac:dyDescent="0.3">
      <c r="A9812">
        <v>2024</v>
      </c>
      <c r="C9812" t="str">
        <f>IF(GETPIVOTDATA("PS % recovery",Sheet4!$B$5,"Parish Name",K9812)&gt;99.949%,"OK","No")</f>
        <v>No</v>
      </c>
      <c r="D9812" t="e">
        <f>VLOOKUP(J9812,'Ref2'!C:E,3,0)</f>
        <v>#N/A</v>
      </c>
      <c r="F9812">
        <v>10</v>
      </c>
      <c r="I9812" t="e">
        <f>VLOOKUP(J9812,Ref!L:M,2,0)</f>
        <v>#N/A</v>
      </c>
      <c r="J9812" s="108" t="s">
        <v>1056</v>
      </c>
      <c r="K9812" t="str">
        <f>VLOOKUP($J9812,Ref!$D:$H,2,0)</f>
        <v xml:space="preserve">Gilston with Eastwick                        </v>
      </c>
      <c r="L9812" t="str">
        <f>VLOOKUP($J9812,Ref!$D:$H,3,0)</f>
        <v>High Wych and Gilston with Eastwick</v>
      </c>
      <c r="M9812" t="str">
        <f>VLOOKUP($J9812,Ref!$D:$H,4,0)</f>
        <v>Bishop's Stortford Deanery</v>
      </c>
      <c r="N9812" t="str">
        <f>VLOOKUP($J9812,Ref!$D:$H,5,0)</f>
        <v>Archdeaconry of Hertford</v>
      </c>
    </row>
    <row r="9813" spans="1:19" x14ac:dyDescent="0.3">
      <c r="A9813">
        <v>2024</v>
      </c>
      <c r="C9813" t="str">
        <f>IF(GETPIVOTDATA("PS % recovery",Sheet4!$B$5,"Parish Name",K9813)&gt;99.949%,"OK","No")</f>
        <v>OK</v>
      </c>
      <c r="D9813" t="e">
        <f>VLOOKUP(J9813,'Ref2'!C:E,3,0)</f>
        <v>#N/A</v>
      </c>
      <c r="F9813">
        <v>10</v>
      </c>
      <c r="I9813" t="e">
        <f>VLOOKUP(J9813,Ref!L:M,2,0)</f>
        <v>#N/A</v>
      </c>
      <c r="J9813" t="s">
        <v>1058</v>
      </c>
      <c r="K9813" t="str">
        <f>VLOOKUP($J9813,Ref!$D:$H,2,0)</f>
        <v xml:space="preserve">High Wych, St James                          </v>
      </c>
      <c r="L9813" t="str">
        <f>VLOOKUP($J9813,Ref!$D:$H,3,0)</f>
        <v>High Wych and Gilston with Eastwick</v>
      </c>
      <c r="M9813" t="str">
        <f>VLOOKUP($J9813,Ref!$D:$H,4,0)</f>
        <v>Bishop's Stortford Deanery</v>
      </c>
      <c r="N9813" t="str">
        <f>VLOOKUP($J9813,Ref!$D:$H,5,0)</f>
        <v>Archdeaconry of Hertford</v>
      </c>
      <c r="S9813">
        <v>3242</v>
      </c>
    </row>
    <row r="9814" spans="1:19" x14ac:dyDescent="0.3">
      <c r="A9814">
        <v>2024</v>
      </c>
      <c r="C9814" t="str">
        <f>IF(GETPIVOTDATA("PS % recovery",Sheet4!$B$5,"Parish Name",K9814)&gt;99.949%,"OK","No")</f>
        <v>No</v>
      </c>
      <c r="D9814" t="e">
        <f>VLOOKUP(J9814,'Ref2'!C:E,3,0)</f>
        <v>#N/A</v>
      </c>
      <c r="F9814">
        <v>10</v>
      </c>
      <c r="I9814" t="e">
        <f>VLOOKUP(J9814,Ref!L:M,2,0)</f>
        <v>#N/A</v>
      </c>
      <c r="J9814" t="s">
        <v>800</v>
      </c>
      <c r="K9814" t="str">
        <f>VLOOKUP($J9814,Ref!$D:$H,2,0)</f>
        <v xml:space="preserve">Hockerill, All Saints                        </v>
      </c>
      <c r="L9814" t="str">
        <f>VLOOKUP($J9814,Ref!$D:$H,3,0)</f>
        <v>Hockerill, All Saints</v>
      </c>
      <c r="M9814" t="str">
        <f>VLOOKUP($J9814,Ref!$D:$H,4,0)</f>
        <v>Bishop's Stortford Deanery</v>
      </c>
      <c r="N9814" t="str">
        <f>VLOOKUP($J9814,Ref!$D:$H,5,0)</f>
        <v>Archdeaconry of Hertford</v>
      </c>
      <c r="S9814">
        <v>5000</v>
      </c>
    </row>
    <row r="9815" spans="1:19" x14ac:dyDescent="0.3">
      <c r="A9815">
        <v>2024</v>
      </c>
      <c r="C9815" t="str">
        <f>IF(GETPIVOTDATA("PS % recovery",Sheet4!$B$5,"Parish Name",K9815)&gt;99.949%,"OK","No")</f>
        <v>No</v>
      </c>
      <c r="D9815" t="e">
        <f>VLOOKUP(J9815,'Ref2'!C:E,3,0)</f>
        <v>#N/A</v>
      </c>
      <c r="F9815">
        <v>10</v>
      </c>
      <c r="I9815" t="e">
        <f>VLOOKUP(J9815,Ref!L:M,2,0)</f>
        <v>#N/A</v>
      </c>
      <c r="J9815" t="s">
        <v>801</v>
      </c>
      <c r="K9815" t="str">
        <f>VLOOKUP($J9815,Ref!$D:$H,2,0)</f>
        <v xml:space="preserve">Little Hadham                                </v>
      </c>
      <c r="L9815" t="str">
        <f>VLOOKUP($J9815,Ref!$D:$H,3,0)</f>
        <v>Albury, Little Hadham and Much Hadham</v>
      </c>
      <c r="M9815" t="str">
        <f>VLOOKUP($J9815,Ref!$D:$H,4,0)</f>
        <v>Bishop's Stortford Deanery</v>
      </c>
      <c r="N9815" t="str">
        <f>VLOOKUP($J9815,Ref!$D:$H,5,0)</f>
        <v>Archdeaconry of Hertford</v>
      </c>
      <c r="S9815">
        <v>750</v>
      </c>
    </row>
    <row r="9816" spans="1:19" x14ac:dyDescent="0.3">
      <c r="A9816">
        <v>2024</v>
      </c>
      <c r="C9816" t="str">
        <f>IF(GETPIVOTDATA("PS % recovery",Sheet4!$B$5,"Parish Name",K9816)&gt;99.949%,"OK","No")</f>
        <v>OK</v>
      </c>
      <c r="D9816" t="e">
        <f>VLOOKUP(J9816,'Ref2'!C:E,3,0)</f>
        <v>#N/A</v>
      </c>
      <c r="F9816">
        <v>10</v>
      </c>
      <c r="I9816" t="e">
        <f>VLOOKUP(J9816,Ref!L:M,2,0)</f>
        <v>#N/A</v>
      </c>
      <c r="J9816" t="s">
        <v>1066</v>
      </c>
      <c r="K9816" t="str">
        <f>VLOOKUP($J9816,Ref!$D:$H,2,0)</f>
        <v xml:space="preserve">Mundens, The                                 </v>
      </c>
      <c r="L9816" t="str">
        <f>VLOOKUP($J9816,Ref!$D:$H,3,0)</f>
        <v>Standon and the Mundens with Sacombe</v>
      </c>
      <c r="M9816" t="str">
        <f>VLOOKUP($J9816,Ref!$D:$H,4,0)</f>
        <v>Bishop's Stortford Deanery</v>
      </c>
      <c r="N9816" t="str">
        <f>VLOOKUP($J9816,Ref!$D:$H,5,0)</f>
        <v>Archdeaconry of Hertford</v>
      </c>
      <c r="S9816">
        <v>2500</v>
      </c>
    </row>
    <row r="9817" spans="1:19" x14ac:dyDescent="0.3">
      <c r="A9817">
        <v>2024</v>
      </c>
      <c r="C9817" t="str">
        <f>IF(GETPIVOTDATA("PS % recovery",Sheet4!$B$5,"Parish Name",K9817)&gt;99.949%,"OK","No")</f>
        <v>No</v>
      </c>
      <c r="D9817" t="e">
        <f>VLOOKUP(J9817,'Ref2'!C:E,3,0)</f>
        <v>#N/A</v>
      </c>
      <c r="F9817">
        <v>10</v>
      </c>
      <c r="I9817" t="e">
        <f>VLOOKUP(J9817,Ref!L:M,2,0)</f>
        <v>#N/A</v>
      </c>
      <c r="J9817" t="s">
        <v>803</v>
      </c>
      <c r="K9817" t="str">
        <f>VLOOKUP($J9817,Ref!$D:$H,2,0)</f>
        <v xml:space="preserve">Much Hadham                                  </v>
      </c>
      <c r="L9817" t="str">
        <f>VLOOKUP($J9817,Ref!$D:$H,3,0)</f>
        <v>Albury, Little Hadham and Much Hadham</v>
      </c>
      <c r="M9817" t="str">
        <f>VLOOKUP($J9817,Ref!$D:$H,4,0)</f>
        <v>Bishop's Stortford Deanery</v>
      </c>
      <c r="N9817" t="str">
        <f>VLOOKUP($J9817,Ref!$D:$H,5,0)</f>
        <v>Archdeaconry of Hertford</v>
      </c>
      <c r="S9817">
        <v>4000</v>
      </c>
    </row>
    <row r="9818" spans="1:19" x14ac:dyDescent="0.3">
      <c r="A9818">
        <v>2024</v>
      </c>
      <c r="C9818" t="str">
        <f>IF(GETPIVOTDATA("PS % recovery",Sheet4!$B$5,"Parish Name",K9818)&gt;99.949%,"OK","No")</f>
        <v>OK</v>
      </c>
      <c r="D9818" t="e">
        <f>VLOOKUP(J9818,'Ref2'!C:E,3,0)</f>
        <v>#N/A</v>
      </c>
      <c r="F9818">
        <v>10</v>
      </c>
      <c r="I9818" t="e">
        <f>VLOOKUP(J9818,Ref!L:M,2,0)</f>
        <v>#N/A</v>
      </c>
      <c r="J9818" t="s">
        <v>1068</v>
      </c>
      <c r="K9818" t="str">
        <f>VLOOKUP($J9818,Ref!$D:$H,2,0)</f>
        <v xml:space="preserve">Sacombe                                      </v>
      </c>
      <c r="L9818" t="str">
        <f>VLOOKUP($J9818,Ref!$D:$H,3,0)</f>
        <v>Standon and the Mundens with Sacombe</v>
      </c>
      <c r="M9818" t="str">
        <f>VLOOKUP($J9818,Ref!$D:$H,4,0)</f>
        <v>Bishop's Stortford Deanery</v>
      </c>
      <c r="N9818" t="str">
        <f>VLOOKUP($J9818,Ref!$D:$H,5,0)</f>
        <v>Archdeaconry of Hertford</v>
      </c>
      <c r="S9818">
        <v>639</v>
      </c>
    </row>
    <row r="9819" spans="1:19" x14ac:dyDescent="0.3">
      <c r="A9819">
        <v>2024</v>
      </c>
      <c r="C9819" t="str">
        <f>IF(GETPIVOTDATA("PS % recovery",Sheet4!$B$5,"Parish Name",K9819)&gt;99.949%,"OK","No")</f>
        <v>OK</v>
      </c>
      <c r="D9819" t="e">
        <f>VLOOKUP(J9819,'Ref2'!C:E,3,0)</f>
        <v>#N/A</v>
      </c>
      <c r="F9819">
        <v>10</v>
      </c>
      <c r="I9819" t="e">
        <f>VLOOKUP(J9819,Ref!L:M,2,0)</f>
        <v>#N/A</v>
      </c>
      <c r="J9819" t="s">
        <v>1062</v>
      </c>
      <c r="K9819" t="str">
        <f>VLOOKUP($J9819,Ref!$D:$H,2,0)</f>
        <v xml:space="preserve">Sawbridgeworth                               </v>
      </c>
      <c r="L9819" t="str">
        <f>VLOOKUP($J9819,Ref!$D:$H,3,0)</f>
        <v>Sawbridgeworth</v>
      </c>
      <c r="M9819" t="str">
        <f>VLOOKUP($J9819,Ref!$D:$H,4,0)</f>
        <v>Bishop's Stortford Deanery</v>
      </c>
      <c r="N9819" t="str">
        <f>VLOOKUP($J9819,Ref!$D:$H,5,0)</f>
        <v>Archdeaconry of Hertford</v>
      </c>
    </row>
    <row r="9820" spans="1:19" x14ac:dyDescent="0.3">
      <c r="A9820">
        <v>2024</v>
      </c>
      <c r="C9820" t="str">
        <f>IF(GETPIVOTDATA("PS % recovery",Sheet4!$B$5,"Parish Name",K9820)&gt;99.949%,"OK","No")</f>
        <v>OK</v>
      </c>
      <c r="D9820" t="e">
        <f>VLOOKUP(J9820,'Ref2'!C:E,3,0)</f>
        <v>#N/A</v>
      </c>
      <c r="F9820">
        <v>10</v>
      </c>
      <c r="I9820" t="e">
        <f>VLOOKUP(J9820,Ref!L:M,2,0)</f>
        <v>#N/A</v>
      </c>
      <c r="J9820" t="s">
        <v>1064</v>
      </c>
      <c r="K9820" t="str">
        <f>VLOOKUP($J9820,Ref!$D:$H,2,0)</f>
        <v xml:space="preserve">Standon                                      </v>
      </c>
      <c r="L9820" t="str">
        <f>VLOOKUP($J9820,Ref!$D:$H,3,0)</f>
        <v>Standon and the Mundens with Sacombe</v>
      </c>
      <c r="M9820" t="str">
        <f>VLOOKUP($J9820,Ref!$D:$H,4,0)</f>
        <v>Bishop's Stortford Deanery</v>
      </c>
      <c r="N9820" t="str">
        <f>VLOOKUP($J9820,Ref!$D:$H,5,0)</f>
        <v>Archdeaconry of Hertford</v>
      </c>
      <c r="S9820">
        <v>5221</v>
      </c>
    </row>
    <row r="9821" spans="1:19" x14ac:dyDescent="0.3">
      <c r="A9821">
        <v>2024</v>
      </c>
      <c r="C9821" t="str">
        <f>IF(GETPIVOTDATA("PS % recovery",Sheet4!$B$5,"Parish Name",K9821)&gt;99.949%,"OK","No")</f>
        <v>No</v>
      </c>
      <c r="D9821" t="e">
        <f>VLOOKUP(J9821,'Ref2'!C:E,3,0)</f>
        <v>#N/A</v>
      </c>
      <c r="F9821">
        <v>10</v>
      </c>
      <c r="I9821" t="e">
        <f>VLOOKUP(J9821,Ref!L:M,2,0)</f>
        <v>#N/A</v>
      </c>
      <c r="J9821" t="s">
        <v>805</v>
      </c>
      <c r="K9821" t="str">
        <f>VLOOKUP($J9821,Ref!$D:$H,2,0)</f>
        <v xml:space="preserve">Stocking Pelham                              </v>
      </c>
      <c r="L9821" t="str">
        <f>VLOOKUP($J9821,Ref!$D:$H,3,0)</f>
        <v>Braughing, Furneux Pelham and Stocking Pelham</v>
      </c>
      <c r="M9821" t="str">
        <f>VLOOKUP($J9821,Ref!$D:$H,4,0)</f>
        <v>Bishop's Stortford Deanery</v>
      </c>
      <c r="N9821" t="str">
        <f>VLOOKUP($J9821,Ref!$D:$H,5,0)</f>
        <v>Archdeaconry of Hertford</v>
      </c>
    </row>
    <row r="9822" spans="1:19" x14ac:dyDescent="0.3">
      <c r="A9822">
        <v>2024</v>
      </c>
      <c r="C9822" t="str">
        <f>IF(GETPIVOTDATA("PS % recovery",Sheet4!$B$5,"Parish Name",K9822)&gt;99.949%,"OK","No")</f>
        <v>No</v>
      </c>
      <c r="D9822" t="e">
        <f>VLOOKUP(J9822,'Ref2'!C:E,3,0)</f>
        <v>#N/A</v>
      </c>
      <c r="F9822">
        <v>10</v>
      </c>
      <c r="I9822" t="e">
        <f>VLOOKUP(J9822,Ref!L:M,2,0)</f>
        <v>#N/A</v>
      </c>
      <c r="J9822" t="s">
        <v>807</v>
      </c>
      <c r="K9822" t="str">
        <f>VLOOKUP($J9822,Ref!$D:$H,2,0)</f>
        <v xml:space="preserve">Bishop's Stortford, Holy Trinity             </v>
      </c>
      <c r="L9822" t="str">
        <f>VLOOKUP($J9822,Ref!$D:$H,3,0)</f>
        <v>Bishop's Stortford, Holy Trinity</v>
      </c>
      <c r="M9822" t="str">
        <f>VLOOKUP($J9822,Ref!$D:$H,4,0)</f>
        <v>Bishop's Stortford Deanery</v>
      </c>
      <c r="N9822" t="str">
        <f>VLOOKUP($J9822,Ref!$D:$H,5,0)</f>
        <v>Archdeaconry of Hertford</v>
      </c>
      <c r="S9822">
        <v>1500</v>
      </c>
    </row>
    <row r="9823" spans="1:19" x14ac:dyDescent="0.3">
      <c r="A9823">
        <v>2024</v>
      </c>
      <c r="C9823" t="str">
        <f>IF(GETPIVOTDATA("PS % recovery",Sheet4!$B$5,"Parish Name",K9823)&gt;99.949%,"OK","No")</f>
        <v>OK</v>
      </c>
      <c r="D9823" t="str">
        <f>VLOOKUP(J9823,'Ref2'!C:E,3,0)</f>
        <v>LLF</v>
      </c>
      <c r="F9823">
        <v>10</v>
      </c>
      <c r="I9823" t="e">
        <f>VLOOKUP(J9823,Ref!L:M,2,0)</f>
        <v>#N/A</v>
      </c>
      <c r="J9823" t="s">
        <v>1070</v>
      </c>
      <c r="K9823" t="str">
        <f>VLOOKUP($J9823,Ref!$D:$H,2,0)</f>
        <v xml:space="preserve">Thorley                                      </v>
      </c>
      <c r="L9823" t="str">
        <f>VLOOKUP($J9823,Ref!$D:$H,3,0)</f>
        <v>Thorley</v>
      </c>
      <c r="M9823" t="str">
        <f>VLOOKUP($J9823,Ref!$D:$H,4,0)</f>
        <v>Bishop's Stortford Deanery</v>
      </c>
      <c r="N9823" t="str">
        <f>VLOOKUP($J9823,Ref!$D:$H,5,0)</f>
        <v>Archdeaconry of Hertford</v>
      </c>
      <c r="S9823">
        <v>7745.01</v>
      </c>
    </row>
    <row r="9824" spans="1:19" x14ac:dyDescent="0.3">
      <c r="A9824">
        <v>2024</v>
      </c>
      <c r="C9824" t="str">
        <f>IF(GETPIVOTDATA("PS % recovery",Sheet4!$B$5,"Parish Name",K9824)&gt;99.949%,"OK","No")</f>
        <v>OK</v>
      </c>
      <c r="D9824" t="e">
        <f>VLOOKUP(J9824,'Ref2'!C:E,3,0)</f>
        <v>#N/A</v>
      </c>
      <c r="F9824">
        <v>10</v>
      </c>
      <c r="I9824" t="e">
        <f>VLOOKUP(J9824,Ref!L:M,2,0)</f>
        <v>#N/A</v>
      </c>
      <c r="J9824" t="s">
        <v>1078</v>
      </c>
      <c r="K9824" t="str">
        <f>VLOOKUP($J9824,Ref!$D:$H,2,0)</f>
        <v xml:space="preserve">Anstey                                       </v>
      </c>
      <c r="L9824" t="str">
        <f>VLOOKUP($J9824,Ref!$D:$H,3,0)</f>
        <v>Hormead, Wyddial, Anstey, Brent Pelham and Meesden</v>
      </c>
      <c r="M9824" t="str">
        <f>VLOOKUP($J9824,Ref!$D:$H,4,0)</f>
        <v>Buntingford Deanery</v>
      </c>
      <c r="N9824" t="str">
        <f>VLOOKUP($J9824,Ref!$D:$H,5,0)</f>
        <v>Archdeaconry of Hertford</v>
      </c>
      <c r="S9824">
        <v>983</v>
      </c>
    </row>
    <row r="9825" spans="1:19" x14ac:dyDescent="0.3">
      <c r="A9825">
        <v>2024</v>
      </c>
      <c r="C9825" t="str">
        <f>IF(GETPIVOTDATA("PS % recovery",Sheet4!$B$5,"Parish Name",K9825)&gt;99.949%,"OK","No")</f>
        <v>OK</v>
      </c>
      <c r="D9825" t="e">
        <f>VLOOKUP(J9825,'Ref2'!C:E,3,0)</f>
        <v>#N/A</v>
      </c>
      <c r="F9825">
        <v>10</v>
      </c>
      <c r="I9825" t="e">
        <f>VLOOKUP(J9825,Ref!L:M,2,0)</f>
        <v>#N/A</v>
      </c>
      <c r="J9825" t="s">
        <v>1086</v>
      </c>
      <c r="K9825" t="str">
        <f>VLOOKUP($J9825,Ref!$D:$H,2,0)</f>
        <v xml:space="preserve">Ardeley                                      </v>
      </c>
      <c r="L9825" t="str">
        <f>VLOOKUP($J9825,Ref!$D:$H,3,0)</f>
        <v>Ardeley, Benington, Cottered with Throcking and Walkern</v>
      </c>
      <c r="M9825" t="str">
        <f>VLOOKUP($J9825,Ref!$D:$H,4,0)</f>
        <v>Buntingford Deanery</v>
      </c>
      <c r="N9825" t="str">
        <f>VLOOKUP($J9825,Ref!$D:$H,5,0)</f>
        <v>Archdeaconry of Hertford</v>
      </c>
      <c r="S9825">
        <v>1392</v>
      </c>
    </row>
    <row r="9826" spans="1:19" x14ac:dyDescent="0.3">
      <c r="A9826">
        <v>2024</v>
      </c>
      <c r="C9826" t="str">
        <f>IF(GETPIVOTDATA("PS % recovery",Sheet4!$B$5,"Parish Name",K9826)&gt;99.949%,"OK","No")</f>
        <v>OK</v>
      </c>
      <c r="D9826" t="e">
        <f>VLOOKUP(J9826,'Ref2'!C:E,3,0)</f>
        <v>#N/A</v>
      </c>
      <c r="F9826">
        <v>10</v>
      </c>
      <c r="I9826" t="e">
        <f>VLOOKUP(J9826,Ref!L:M,2,0)</f>
        <v>#N/A</v>
      </c>
      <c r="J9826" t="s">
        <v>1092</v>
      </c>
      <c r="K9826" t="str">
        <f>VLOOKUP($J9826,Ref!$D:$H,2,0)</f>
        <v xml:space="preserve">Ashwell                                      </v>
      </c>
      <c r="L9826" t="str">
        <f>VLOOKUP($J9826,Ref!$D:$H,3,0)</f>
        <v>Ashwell with Hinxworth and Newnham</v>
      </c>
      <c r="M9826" t="str">
        <f>VLOOKUP($J9826,Ref!$D:$H,4,0)</f>
        <v>Buntingford Deanery</v>
      </c>
      <c r="N9826" t="str">
        <f>VLOOKUP($J9826,Ref!$D:$H,5,0)</f>
        <v>Archdeaconry of Hertford</v>
      </c>
      <c r="S9826">
        <v>5778</v>
      </c>
    </row>
    <row r="9827" spans="1:19" x14ac:dyDescent="0.3">
      <c r="A9827">
        <v>2024</v>
      </c>
      <c r="C9827" t="str">
        <f>IF(GETPIVOTDATA("PS % recovery",Sheet4!$B$5,"Parish Name",K9827)&gt;99.949%,"OK","No")</f>
        <v>No</v>
      </c>
      <c r="D9827" t="e">
        <f>VLOOKUP(J9827,'Ref2'!C:E,3,0)</f>
        <v>#N/A</v>
      </c>
      <c r="F9827">
        <v>10</v>
      </c>
      <c r="I9827" t="e">
        <f>VLOOKUP(J9827,Ref!L:M,2,0)</f>
        <v>#N/A</v>
      </c>
      <c r="J9827" t="s">
        <v>1094</v>
      </c>
      <c r="K9827" t="str">
        <f>VLOOKUP($J9827,Ref!$D:$H,2,0)</f>
        <v xml:space="preserve">Aspenden                                     </v>
      </c>
      <c r="L9827" t="str">
        <f>VLOOKUP($J9827,Ref!$D:$H,3,0)</f>
        <v>Aspenden, Buntingford and Westmill</v>
      </c>
      <c r="M9827" t="str">
        <f>VLOOKUP($J9827,Ref!$D:$H,4,0)</f>
        <v>Buntingford Deanery</v>
      </c>
      <c r="N9827" t="str">
        <f>VLOOKUP($J9827,Ref!$D:$H,5,0)</f>
        <v>Archdeaconry of Hertford</v>
      </c>
      <c r="S9827">
        <v>3600</v>
      </c>
    </row>
    <row r="9828" spans="1:19" x14ac:dyDescent="0.3">
      <c r="A9828">
        <v>2024</v>
      </c>
      <c r="C9828" t="str">
        <f>IF(GETPIVOTDATA("PS % recovery",Sheet4!$B$5,"Parish Name",K9828)&gt;99.949%,"OK","No")</f>
        <v>OK</v>
      </c>
      <c r="D9828" t="e">
        <f>VLOOKUP(J9828,'Ref2'!C:E,3,0)</f>
        <v>#N/A</v>
      </c>
      <c r="F9828">
        <v>10</v>
      </c>
      <c r="I9828" t="e">
        <f>VLOOKUP(J9828,Ref!L:M,2,0)</f>
        <v>#N/A</v>
      </c>
      <c r="J9828" t="s">
        <v>1072</v>
      </c>
      <c r="K9828" t="str">
        <f>VLOOKUP($J9828,Ref!$D:$H,2,0)</f>
        <v xml:space="preserve">Baldock                                      </v>
      </c>
      <c r="L9828" t="str">
        <f>VLOOKUP($J9828,Ref!$D:$H,3,0)</f>
        <v>Baldock with Bygrave</v>
      </c>
      <c r="M9828" t="str">
        <f>VLOOKUP($J9828,Ref!$D:$H,4,0)</f>
        <v>Buntingford Deanery</v>
      </c>
      <c r="N9828" t="str">
        <f>VLOOKUP($J9828,Ref!$D:$H,5,0)</f>
        <v>Archdeaconry of Hertford</v>
      </c>
      <c r="S9828">
        <v>4000</v>
      </c>
    </row>
    <row r="9829" spans="1:19" x14ac:dyDescent="0.3">
      <c r="A9829">
        <v>2024</v>
      </c>
      <c r="C9829" t="str">
        <f>IF(GETPIVOTDATA("PS % recovery",Sheet4!$B$5,"Parish Name",K9829)&gt;99.949%,"OK","No")</f>
        <v>OK</v>
      </c>
      <c r="D9829" t="e">
        <f>VLOOKUP(J9829,'Ref2'!C:E,3,0)</f>
        <v>#N/A</v>
      </c>
      <c r="F9829">
        <v>10</v>
      </c>
      <c r="I9829" t="e">
        <f>VLOOKUP(J9829,Ref!L:M,2,0)</f>
        <v>#N/A</v>
      </c>
      <c r="J9829" t="s">
        <v>808</v>
      </c>
      <c r="K9829" t="str">
        <f>VLOOKUP($J9829,Ref!$D:$H,2,0)</f>
        <v xml:space="preserve">Barkway                                      </v>
      </c>
      <c r="L9829" t="str">
        <f>VLOOKUP($J9829,Ref!$D:$H,3,0)</f>
        <v>Barkway, Barley, Reed and Buckland</v>
      </c>
      <c r="M9829" t="str">
        <f>VLOOKUP($J9829,Ref!$D:$H,4,0)</f>
        <v>Buntingford Deanery</v>
      </c>
      <c r="N9829" t="str">
        <f>VLOOKUP($J9829,Ref!$D:$H,5,0)</f>
        <v>Archdeaconry of Hertford</v>
      </c>
      <c r="S9829">
        <v>1673</v>
      </c>
    </row>
    <row r="9830" spans="1:19" x14ac:dyDescent="0.3">
      <c r="A9830">
        <v>2024</v>
      </c>
      <c r="C9830" t="str">
        <f>IF(GETPIVOTDATA("PS % recovery",Sheet4!$B$5,"Parish Name",K9830)&gt;99.949%,"OK","No")</f>
        <v>OK</v>
      </c>
      <c r="D9830" t="e">
        <f>VLOOKUP(J9830,'Ref2'!C:E,3,0)</f>
        <v>#N/A</v>
      </c>
      <c r="F9830">
        <v>10</v>
      </c>
      <c r="I9830" t="e">
        <f>VLOOKUP(J9830,Ref!L:M,2,0)</f>
        <v>#N/A</v>
      </c>
      <c r="J9830" t="s">
        <v>810</v>
      </c>
      <c r="K9830" t="str">
        <f>VLOOKUP($J9830,Ref!$D:$H,2,0)</f>
        <v xml:space="preserve">Barley                                       </v>
      </c>
      <c r="L9830" t="str">
        <f>VLOOKUP($J9830,Ref!$D:$H,3,0)</f>
        <v>Barkway, Barley, Reed and Buckland</v>
      </c>
      <c r="M9830" t="str">
        <f>VLOOKUP($J9830,Ref!$D:$H,4,0)</f>
        <v>Buntingford Deanery</v>
      </c>
      <c r="N9830" t="str">
        <f>VLOOKUP($J9830,Ref!$D:$H,5,0)</f>
        <v>Archdeaconry of Hertford</v>
      </c>
    </row>
    <row r="9831" spans="1:19" x14ac:dyDescent="0.3">
      <c r="A9831">
        <v>2024</v>
      </c>
      <c r="C9831" t="str">
        <f>IF(GETPIVOTDATA("PS % recovery",Sheet4!$B$5,"Parish Name",K9831)&gt;99.949%,"OK","No")</f>
        <v>OK</v>
      </c>
      <c r="D9831" t="e">
        <f>VLOOKUP(J9831,'Ref2'!C:E,3,0)</f>
        <v>#N/A</v>
      </c>
      <c r="F9831">
        <v>10</v>
      </c>
      <c r="I9831" t="e">
        <f>VLOOKUP(J9831,Ref!L:M,2,0)</f>
        <v>#N/A</v>
      </c>
      <c r="J9831" t="s">
        <v>1103</v>
      </c>
      <c r="K9831" t="str">
        <f>VLOOKUP($J9831,Ref!$D:$H,2,0)</f>
        <v xml:space="preserve">Benington (LEP)                              </v>
      </c>
      <c r="L9831" t="str">
        <f>VLOOKUP($J9831,Ref!$D:$H,3,0)</f>
        <v>Ardeley, Benington, Cottered with Throcking and Walkern</v>
      </c>
      <c r="M9831" t="str">
        <f>VLOOKUP($J9831,Ref!$D:$H,4,0)</f>
        <v>Buntingford Deanery</v>
      </c>
      <c r="N9831" t="str">
        <f>VLOOKUP($J9831,Ref!$D:$H,5,0)</f>
        <v>Archdeaconry of Hertford</v>
      </c>
      <c r="S9831">
        <v>1500</v>
      </c>
    </row>
    <row r="9832" spans="1:19" x14ac:dyDescent="0.3">
      <c r="A9832">
        <v>2024</v>
      </c>
      <c r="C9832" t="str">
        <f>IF(GETPIVOTDATA("PS % recovery",Sheet4!$B$5,"Parish Name",K9832)&gt;99.949%,"OK","No")</f>
        <v>No</v>
      </c>
      <c r="D9832" t="e">
        <f>VLOOKUP(J9832,'Ref2'!C:E,3,0)</f>
        <v>#N/A</v>
      </c>
      <c r="F9832">
        <v>10</v>
      </c>
      <c r="I9832" t="e">
        <f>VLOOKUP(J9832,Ref!L:M,2,0)</f>
        <v>#N/A</v>
      </c>
      <c r="J9832" t="s">
        <v>1080</v>
      </c>
      <c r="K9832" t="str">
        <f>VLOOKUP($J9832,Ref!$D:$H,2,0)</f>
        <v xml:space="preserve">Brent Pelham                                 </v>
      </c>
      <c r="L9832" t="str">
        <f>VLOOKUP($J9832,Ref!$D:$H,3,0)</f>
        <v>Hormead, Wyddial, Anstey, Brent Pelham and Meesden</v>
      </c>
      <c r="M9832" t="str">
        <f>VLOOKUP($J9832,Ref!$D:$H,4,0)</f>
        <v>Buntingford Deanery</v>
      </c>
      <c r="N9832" t="str">
        <f>VLOOKUP($J9832,Ref!$D:$H,5,0)</f>
        <v>Archdeaconry of Hertford</v>
      </c>
      <c r="S9832">
        <v>765</v>
      </c>
    </row>
    <row r="9833" spans="1:19" x14ac:dyDescent="0.3">
      <c r="A9833">
        <v>2024</v>
      </c>
      <c r="C9833" t="str">
        <f>IF(GETPIVOTDATA("PS % recovery",Sheet4!$B$5,"Parish Name",K9833)&gt;99.949%,"OK","No")</f>
        <v>No</v>
      </c>
      <c r="D9833" t="e">
        <f>VLOOKUP(J9833,'Ref2'!C:E,3,0)</f>
        <v>#N/A</v>
      </c>
      <c r="F9833">
        <v>10</v>
      </c>
      <c r="I9833" t="e">
        <f>VLOOKUP(J9833,Ref!L:M,2,0)</f>
        <v>#N/A</v>
      </c>
      <c r="J9833" t="s">
        <v>1074</v>
      </c>
      <c r="K9833" t="str">
        <f>VLOOKUP($J9833,Ref!$D:$H,2,0)</f>
        <v xml:space="preserve">Bygrave                                      </v>
      </c>
      <c r="L9833" t="str">
        <f>VLOOKUP($J9833,Ref!$D:$H,3,0)</f>
        <v>Baldock with Bygrave</v>
      </c>
      <c r="M9833" t="str">
        <f>VLOOKUP($J9833,Ref!$D:$H,4,0)</f>
        <v>Buntingford Deanery</v>
      </c>
      <c r="N9833" t="str">
        <f>VLOOKUP($J9833,Ref!$D:$H,5,0)</f>
        <v>Archdeaconry of Hertford</v>
      </c>
    </row>
    <row r="9834" spans="1:19" x14ac:dyDescent="0.3">
      <c r="A9834">
        <v>2024</v>
      </c>
      <c r="C9834" t="str">
        <f>IF(GETPIVOTDATA("PS % recovery",Sheet4!$B$5,"Parish Name",K9834)&gt;99.949%,"OK","No")</f>
        <v>OK</v>
      </c>
      <c r="D9834" t="e">
        <f>VLOOKUP(J9834,'Ref2'!C:E,3,0)</f>
        <v>#N/A</v>
      </c>
      <c r="F9834">
        <v>10</v>
      </c>
      <c r="I9834" t="e">
        <f>VLOOKUP(J9834,Ref!L:M,2,0)</f>
        <v>#N/A</v>
      </c>
      <c r="J9834" t="s">
        <v>1105</v>
      </c>
      <c r="K9834" t="str">
        <f>VLOOKUP($J9834,Ref!$D:$H,2,0)</f>
        <v xml:space="preserve">Clothall                                     </v>
      </c>
      <c r="L9834" t="str">
        <f>VLOOKUP($J9834,Ref!$D:$H,3,0)</f>
        <v>The Kingswood Benefice</v>
      </c>
      <c r="M9834" t="str">
        <f>VLOOKUP($J9834,Ref!$D:$H,4,0)</f>
        <v>Buntingford Deanery</v>
      </c>
      <c r="N9834" t="str">
        <f>VLOOKUP($J9834,Ref!$D:$H,5,0)</f>
        <v>Archdeaconry of Hertford</v>
      </c>
      <c r="S9834">
        <v>578</v>
      </c>
    </row>
    <row r="9835" spans="1:19" x14ac:dyDescent="0.3">
      <c r="A9835">
        <v>2024</v>
      </c>
      <c r="C9835" t="str">
        <f>IF(GETPIVOTDATA("PS % recovery",Sheet4!$B$5,"Parish Name",K9835)&gt;99.949%,"OK","No")</f>
        <v>No</v>
      </c>
      <c r="D9835" t="e">
        <f>VLOOKUP(J9835,'Ref2'!C:E,3,0)</f>
        <v>#N/A</v>
      </c>
      <c r="F9835">
        <v>10</v>
      </c>
      <c r="I9835" t="e">
        <f>VLOOKUP(J9835,Ref!L:M,2,0)</f>
        <v>#N/A</v>
      </c>
      <c r="J9835" t="s">
        <v>1088</v>
      </c>
      <c r="K9835" t="str">
        <f>VLOOKUP($J9835,Ref!$D:$H,2,0)</f>
        <v xml:space="preserve">Cottered                                     </v>
      </c>
      <c r="L9835" t="str">
        <f>VLOOKUP($J9835,Ref!$D:$H,3,0)</f>
        <v>Ardeley, Benington, Cottered with Throcking and Walkern</v>
      </c>
      <c r="M9835" t="str">
        <f>VLOOKUP($J9835,Ref!$D:$H,4,0)</f>
        <v>Buntingford Deanery</v>
      </c>
      <c r="N9835" t="str">
        <f>VLOOKUP($J9835,Ref!$D:$H,5,0)</f>
        <v>Archdeaconry of Hertford</v>
      </c>
      <c r="S9835">
        <v>900</v>
      </c>
    </row>
    <row r="9836" spans="1:19" x14ac:dyDescent="0.3">
      <c r="A9836">
        <v>2024</v>
      </c>
      <c r="C9836" t="str">
        <f>IF(GETPIVOTDATA("PS % recovery",Sheet4!$B$5,"Parish Name",K9836)&gt;99.949%,"OK","No")</f>
        <v>OK</v>
      </c>
      <c r="D9836" t="e">
        <f>VLOOKUP(J9836,'Ref2'!C:E,3,0)</f>
        <v>#N/A</v>
      </c>
      <c r="F9836">
        <v>10</v>
      </c>
      <c r="I9836" t="e">
        <f>VLOOKUP(J9836,Ref!L:M,2,0)</f>
        <v>#N/A</v>
      </c>
      <c r="J9836" t="s">
        <v>1082</v>
      </c>
      <c r="K9836" t="str">
        <f>VLOOKUP($J9836,Ref!$D:$H,2,0)</f>
        <v xml:space="preserve">Hormead with Wyddial                         </v>
      </c>
      <c r="L9836" t="str">
        <f>VLOOKUP($J9836,Ref!$D:$H,3,0)</f>
        <v>Hormead, Wyddial, Anstey, Brent Pelham and Meesden</v>
      </c>
      <c r="M9836" t="str">
        <f>VLOOKUP($J9836,Ref!$D:$H,4,0)</f>
        <v>Buntingford Deanery</v>
      </c>
      <c r="N9836" t="str">
        <f>VLOOKUP($J9836,Ref!$D:$H,5,0)</f>
        <v>Archdeaconry of Hertford</v>
      </c>
      <c r="S9836">
        <v>2750</v>
      </c>
    </row>
    <row r="9837" spans="1:19" x14ac:dyDescent="0.3">
      <c r="A9837">
        <v>2024</v>
      </c>
      <c r="C9837" t="str">
        <f>IF(GETPIVOTDATA("PS % recovery",Sheet4!$B$5,"Parish Name",K9837)&gt;99.949%,"OK","No")</f>
        <v>OK</v>
      </c>
      <c r="D9837" t="e">
        <f>VLOOKUP(J9837,'Ref2'!C:E,3,0)</f>
        <v>#N/A</v>
      </c>
      <c r="F9837">
        <v>10</v>
      </c>
      <c r="I9837" t="e">
        <f>VLOOKUP(J9837,Ref!L:M,2,0)</f>
        <v>#N/A</v>
      </c>
      <c r="J9837" t="s">
        <v>1113</v>
      </c>
      <c r="K9837" t="str">
        <f>VLOOKUP($J9837,Ref!$D:$H,2,0)</f>
        <v xml:space="preserve">Hinxworth                                    </v>
      </c>
      <c r="L9837" t="str">
        <f>VLOOKUP($J9837,Ref!$D:$H,3,0)</f>
        <v>Ashwell with Hinxworth and Newnham</v>
      </c>
      <c r="M9837" t="str">
        <f>VLOOKUP($J9837,Ref!$D:$H,4,0)</f>
        <v>Buntingford Deanery</v>
      </c>
      <c r="N9837" t="str">
        <f>VLOOKUP($J9837,Ref!$D:$H,5,0)</f>
        <v>Archdeaconry of Hertford</v>
      </c>
      <c r="S9837">
        <v>548.33000000000004</v>
      </c>
    </row>
    <row r="9838" spans="1:19" x14ac:dyDescent="0.3">
      <c r="A9838">
        <v>2024</v>
      </c>
      <c r="C9838" t="str">
        <f>IF(GETPIVOTDATA("PS % recovery",Sheet4!$B$5,"Parish Name",K9838)&gt;99.949%,"OK","No")</f>
        <v>OK</v>
      </c>
      <c r="D9838" t="e">
        <f>VLOOKUP(J9838,'Ref2'!C:E,3,0)</f>
        <v>#N/A</v>
      </c>
      <c r="F9838">
        <v>10</v>
      </c>
      <c r="I9838" t="e">
        <f>VLOOKUP(J9838,Ref!L:M,2,0)</f>
        <v>#N/A</v>
      </c>
      <c r="J9838" t="s">
        <v>1117</v>
      </c>
      <c r="K9838" t="str">
        <f>VLOOKUP($J9838,Ref!$D:$H,2,0)</f>
        <v xml:space="preserve">Kelshall                                     </v>
      </c>
      <c r="L9838" t="str">
        <f>VLOOKUP($J9838,Ref!$D:$H,3,0)</f>
        <v>Therfield with Kelshall</v>
      </c>
      <c r="M9838" t="str">
        <f>VLOOKUP($J9838,Ref!$D:$H,4,0)</f>
        <v>Buntingford Deanery</v>
      </c>
      <c r="N9838" t="str">
        <f>VLOOKUP($J9838,Ref!$D:$H,5,0)</f>
        <v>Archdeaconry of Hertford</v>
      </c>
    </row>
    <row r="9839" spans="1:19" x14ac:dyDescent="0.3">
      <c r="A9839">
        <v>2024</v>
      </c>
      <c r="C9839" t="str">
        <f>IF(GETPIVOTDATA("PS % recovery",Sheet4!$B$5,"Parish Name",K9839)&gt;99.949%,"OK","No")</f>
        <v>OK</v>
      </c>
      <c r="D9839" t="e">
        <f>VLOOKUP(J9839,'Ref2'!C:E,3,0)</f>
        <v>#N/A</v>
      </c>
      <c r="F9839">
        <v>10</v>
      </c>
      <c r="I9839" t="e">
        <f>VLOOKUP(J9839,Ref!L:M,2,0)</f>
        <v>#N/A</v>
      </c>
      <c r="J9839" t="s">
        <v>1096</v>
      </c>
      <c r="K9839" t="str">
        <f>VLOOKUP($J9839,Ref!$D:$H,2,0)</f>
        <v xml:space="preserve">Buntingford with Layston                     </v>
      </c>
      <c r="L9839" t="str">
        <f>VLOOKUP($J9839,Ref!$D:$H,3,0)</f>
        <v>Aspenden, Buntingford and Westmill</v>
      </c>
      <c r="M9839" t="str">
        <f>VLOOKUP($J9839,Ref!$D:$H,4,0)</f>
        <v>Buntingford Deanery</v>
      </c>
      <c r="N9839" t="str">
        <f>VLOOKUP($J9839,Ref!$D:$H,5,0)</f>
        <v>Archdeaconry of Hertford</v>
      </c>
    </row>
    <row r="9840" spans="1:19" x14ac:dyDescent="0.3">
      <c r="A9840">
        <v>2024</v>
      </c>
      <c r="C9840" t="str">
        <f>IF(GETPIVOTDATA("PS % recovery",Sheet4!$B$5,"Parish Name",K9840)&gt;99.949%,"OK","No")</f>
        <v>OK</v>
      </c>
      <c r="D9840" t="e">
        <f>VLOOKUP(J9840,'Ref2'!C:E,3,0)</f>
        <v>#N/A</v>
      </c>
      <c r="F9840">
        <v>10</v>
      </c>
      <c r="I9840" t="e">
        <f>VLOOKUP(J9840,Ref!L:M,2,0)</f>
        <v>#N/A</v>
      </c>
      <c r="J9840" t="s">
        <v>1084</v>
      </c>
      <c r="K9840" t="str">
        <f>VLOOKUP($J9840,Ref!$D:$H,2,0)</f>
        <v xml:space="preserve">Meesden                                      </v>
      </c>
      <c r="L9840" t="str">
        <f>VLOOKUP($J9840,Ref!$D:$H,3,0)</f>
        <v>Hormead, Wyddial, Anstey, Brent Pelham and Meesden</v>
      </c>
      <c r="M9840" t="str">
        <f>VLOOKUP($J9840,Ref!$D:$H,4,0)</f>
        <v>Buntingford Deanery</v>
      </c>
      <c r="N9840" t="str">
        <f>VLOOKUP($J9840,Ref!$D:$H,5,0)</f>
        <v>Archdeaconry of Hertford</v>
      </c>
    </row>
    <row r="9841" spans="1:19" x14ac:dyDescent="0.3">
      <c r="A9841">
        <v>2024</v>
      </c>
      <c r="C9841" t="str">
        <f>IF(GETPIVOTDATA("PS % recovery",Sheet4!$B$5,"Parish Name",K9841)&gt;99.949%,"OK","No")</f>
        <v>OK</v>
      </c>
      <c r="D9841" t="e">
        <f>VLOOKUP(J9841,'Ref2'!C:E,3,0)</f>
        <v>#N/A</v>
      </c>
      <c r="F9841">
        <v>10</v>
      </c>
      <c r="I9841" t="e">
        <f>VLOOKUP(J9841,Ref!L:M,2,0)</f>
        <v>#N/A</v>
      </c>
      <c r="J9841" t="s">
        <v>1115</v>
      </c>
      <c r="K9841" t="str">
        <f>VLOOKUP($J9841,Ref!$D:$H,2,0)</f>
        <v xml:space="preserve">Newnham                                      </v>
      </c>
      <c r="L9841" t="str">
        <f>VLOOKUP($J9841,Ref!$D:$H,3,0)</f>
        <v>Ashwell with Hinxworth and Newnham</v>
      </c>
      <c r="M9841" t="str">
        <f>VLOOKUP($J9841,Ref!$D:$H,4,0)</f>
        <v>Buntingford Deanery</v>
      </c>
      <c r="N9841" t="str">
        <f>VLOOKUP($J9841,Ref!$D:$H,5,0)</f>
        <v>Archdeaconry of Hertford</v>
      </c>
      <c r="S9841">
        <v>179</v>
      </c>
    </row>
    <row r="9842" spans="1:19" x14ac:dyDescent="0.3">
      <c r="A9842">
        <v>2024</v>
      </c>
      <c r="C9842" t="str">
        <f>IF(GETPIVOTDATA("PS % recovery",Sheet4!$B$5,"Parish Name",K9842)&gt;99.949%,"OK","No")</f>
        <v>OK</v>
      </c>
      <c r="D9842" t="e">
        <f>VLOOKUP(J9842,'Ref2'!C:E,3,0)</f>
        <v>#N/A</v>
      </c>
      <c r="F9842">
        <v>10</v>
      </c>
      <c r="I9842" t="e">
        <f>VLOOKUP(J9842,Ref!L:M,2,0)</f>
        <v>#N/A</v>
      </c>
      <c r="J9842" t="s">
        <v>812</v>
      </c>
      <c r="K9842" t="str">
        <f>VLOOKUP($J9842,Ref!$D:$H,2,0)</f>
        <v xml:space="preserve">Reed and Buckland                            </v>
      </c>
      <c r="L9842" t="str">
        <f>VLOOKUP($J9842,Ref!$D:$H,3,0)</f>
        <v>Barkway, Barley, Reed and Buckland</v>
      </c>
      <c r="M9842" t="str">
        <f>VLOOKUP($J9842,Ref!$D:$H,4,0)</f>
        <v>Buntingford Deanery</v>
      </c>
      <c r="N9842" t="str">
        <f>VLOOKUP($J9842,Ref!$D:$H,5,0)</f>
        <v>Archdeaconry of Hertford</v>
      </c>
      <c r="S9842">
        <v>1645.66</v>
      </c>
    </row>
    <row r="9843" spans="1:19" x14ac:dyDescent="0.3">
      <c r="A9843">
        <v>2024</v>
      </c>
      <c r="C9843" t="str">
        <f>IF(GETPIVOTDATA("PS % recovery",Sheet4!$B$5,"Parish Name",K9843)&gt;99.949%,"OK","No")</f>
        <v>No</v>
      </c>
      <c r="D9843" t="e">
        <f>VLOOKUP(J9843,'Ref2'!C:E,3,0)</f>
        <v>#N/A</v>
      </c>
      <c r="F9843">
        <v>10</v>
      </c>
      <c r="I9843" t="str">
        <f>VLOOKUP(J9843,Ref!L:M,2,0)</f>
        <v>Yes</v>
      </c>
      <c r="J9843" t="s">
        <v>1121</v>
      </c>
      <c r="K9843" t="str">
        <f>VLOOKUP($J9843,Ref!$D:$H,2,0)</f>
        <v xml:space="preserve">Royston                                      </v>
      </c>
      <c r="L9843" t="str">
        <f>VLOOKUP($J9843,Ref!$D:$H,3,0)</f>
        <v>Royston</v>
      </c>
      <c r="M9843" t="str">
        <f>VLOOKUP($J9843,Ref!$D:$H,4,0)</f>
        <v>Buntingford Deanery</v>
      </c>
      <c r="N9843" t="str">
        <f>VLOOKUP($J9843,Ref!$D:$H,5,0)</f>
        <v>Archdeaconry of Hertford</v>
      </c>
      <c r="S9843">
        <v>6717.75</v>
      </c>
    </row>
    <row r="9844" spans="1:19" x14ac:dyDescent="0.3">
      <c r="A9844">
        <v>2024</v>
      </c>
      <c r="C9844" t="str">
        <f>IF(GETPIVOTDATA("PS % recovery",Sheet4!$B$5,"Parish Name",K9844)&gt;99.949%,"OK","No")</f>
        <v>OK</v>
      </c>
      <c r="D9844" t="e">
        <f>VLOOKUP(J9844,'Ref2'!C:E,3,0)</f>
        <v>#N/A</v>
      </c>
      <c r="F9844">
        <v>10</v>
      </c>
      <c r="I9844" t="e">
        <f>VLOOKUP(J9844,Ref!L:M,2,0)</f>
        <v>#N/A</v>
      </c>
      <c r="J9844" t="s">
        <v>1107</v>
      </c>
      <c r="K9844" t="str">
        <f>VLOOKUP($J9844,Ref!$D:$H,2,0)</f>
        <v xml:space="preserve">Rushden                                      </v>
      </c>
      <c r="L9844" t="str">
        <f>VLOOKUP($J9844,Ref!$D:$H,3,0)</f>
        <v>The Kingswood Benefice</v>
      </c>
      <c r="M9844" t="str">
        <f>VLOOKUP($J9844,Ref!$D:$H,4,0)</f>
        <v>Buntingford Deanery</v>
      </c>
      <c r="N9844" t="str">
        <f>VLOOKUP($J9844,Ref!$D:$H,5,0)</f>
        <v>Archdeaconry of Hertford</v>
      </c>
    </row>
    <row r="9845" spans="1:19" x14ac:dyDescent="0.3">
      <c r="A9845">
        <v>2024</v>
      </c>
      <c r="C9845" t="str">
        <f>IF(GETPIVOTDATA("PS % recovery",Sheet4!$B$5,"Parish Name",K9845)&gt;99.949%,"OK","No")</f>
        <v>OK</v>
      </c>
      <c r="D9845" t="e">
        <f>VLOOKUP(J9845,'Ref2'!C:E,3,0)</f>
        <v>#N/A</v>
      </c>
      <c r="F9845">
        <v>10</v>
      </c>
      <c r="I9845" t="e">
        <f>VLOOKUP(J9845,Ref!L:M,2,0)</f>
        <v>#N/A</v>
      </c>
      <c r="J9845" t="s">
        <v>1109</v>
      </c>
      <c r="K9845" t="str">
        <f>VLOOKUP($J9845,Ref!$D:$H,2,0)</f>
        <v xml:space="preserve">Sandon                                       </v>
      </c>
      <c r="L9845" t="str">
        <f>VLOOKUP($J9845,Ref!$D:$H,3,0)</f>
        <v>The Kingswood Benefice</v>
      </c>
      <c r="M9845" t="str">
        <f>VLOOKUP($J9845,Ref!$D:$H,4,0)</f>
        <v>Buntingford Deanery</v>
      </c>
      <c r="N9845" t="str">
        <f>VLOOKUP($J9845,Ref!$D:$H,5,0)</f>
        <v>Archdeaconry of Hertford</v>
      </c>
      <c r="S9845">
        <v>1241</v>
      </c>
    </row>
    <row r="9846" spans="1:19" x14ac:dyDescent="0.3">
      <c r="A9846">
        <v>2024</v>
      </c>
      <c r="C9846" t="str">
        <f>IF(GETPIVOTDATA("PS % recovery",Sheet4!$B$5,"Parish Name",K9846)&gt;99.949%,"OK","No")</f>
        <v>OK</v>
      </c>
      <c r="D9846" t="e">
        <f>VLOOKUP(J9846,'Ref2'!C:E,3,0)</f>
        <v>#N/A</v>
      </c>
      <c r="F9846">
        <v>10</v>
      </c>
      <c r="I9846" t="e">
        <f>VLOOKUP(J9846,Ref!L:M,2,0)</f>
        <v>#N/A</v>
      </c>
      <c r="J9846" t="s">
        <v>1119</v>
      </c>
      <c r="K9846" t="str">
        <f>VLOOKUP($J9846,Ref!$D:$H,2,0)</f>
        <v xml:space="preserve">Therfield                                    </v>
      </c>
      <c r="L9846" t="str">
        <f>VLOOKUP($J9846,Ref!$D:$H,3,0)</f>
        <v>Therfield with Kelshall</v>
      </c>
      <c r="M9846" t="str">
        <f>VLOOKUP($J9846,Ref!$D:$H,4,0)</f>
        <v>Buntingford Deanery</v>
      </c>
      <c r="N9846" t="str">
        <f>VLOOKUP($J9846,Ref!$D:$H,5,0)</f>
        <v>Archdeaconry of Hertford</v>
      </c>
      <c r="S9846">
        <v>731.8</v>
      </c>
    </row>
    <row r="9847" spans="1:19" x14ac:dyDescent="0.3">
      <c r="A9847">
        <v>2024</v>
      </c>
      <c r="C9847" t="str">
        <f>IF(GETPIVOTDATA("PS % recovery",Sheet4!$B$5,"Parish Name",K9847)&gt;99.949%,"OK","No")</f>
        <v>No</v>
      </c>
      <c r="D9847" t="e">
        <f>VLOOKUP(J9847,'Ref2'!C:E,3,0)</f>
        <v>#N/A</v>
      </c>
      <c r="F9847">
        <v>10</v>
      </c>
      <c r="I9847" t="e">
        <f>VLOOKUP(J9847,Ref!L:M,2,0)</f>
        <v>#N/A</v>
      </c>
      <c r="J9847" t="s">
        <v>1090</v>
      </c>
      <c r="K9847" t="str">
        <f>VLOOKUP($J9847,Ref!$D:$H,2,0)</f>
        <v xml:space="preserve">Throcking                                    </v>
      </c>
      <c r="L9847" t="str">
        <f>VLOOKUP($J9847,Ref!$D:$H,3,0)</f>
        <v>Ardeley, Benington, Cottered with Throcking and Walkern</v>
      </c>
      <c r="M9847" t="str">
        <f>VLOOKUP($J9847,Ref!$D:$H,4,0)</f>
        <v>Buntingford Deanery</v>
      </c>
      <c r="N9847" t="str">
        <f>VLOOKUP($J9847,Ref!$D:$H,5,0)</f>
        <v>Archdeaconry of Hertford</v>
      </c>
    </row>
    <row r="9848" spans="1:19" x14ac:dyDescent="0.3">
      <c r="A9848">
        <v>2024</v>
      </c>
      <c r="C9848" t="str">
        <f>IF(GETPIVOTDATA("PS % recovery",Sheet4!$B$5,"Parish Name",K9848)&gt;99.949%,"OK","No")</f>
        <v>No</v>
      </c>
      <c r="D9848" t="e">
        <f>VLOOKUP(J9848,'Ref2'!C:E,3,0)</f>
        <v>#N/A</v>
      </c>
      <c r="F9848">
        <v>10</v>
      </c>
      <c r="I9848" t="e">
        <f>VLOOKUP(J9848,Ref!L:M,2,0)</f>
        <v>#N/A</v>
      </c>
      <c r="J9848" t="s">
        <v>1123</v>
      </c>
      <c r="K9848" t="str">
        <f>VLOOKUP($J9848,Ref!$D:$H,2,0)</f>
        <v xml:space="preserve">Walkern (LEP)                                </v>
      </c>
      <c r="L9848" t="str">
        <f>VLOOKUP($J9848,Ref!$D:$H,3,0)</f>
        <v>Ardeley, Benington, Cottered with Throcking and Walkern</v>
      </c>
      <c r="M9848" t="str">
        <f>VLOOKUP($J9848,Ref!$D:$H,4,0)</f>
        <v>Buntingford Deanery</v>
      </c>
      <c r="N9848" t="str">
        <f>VLOOKUP($J9848,Ref!$D:$H,5,0)</f>
        <v>Archdeaconry of Hertford</v>
      </c>
    </row>
    <row r="9849" spans="1:19" x14ac:dyDescent="0.3">
      <c r="A9849">
        <v>2024</v>
      </c>
      <c r="C9849" t="str">
        <f>IF(GETPIVOTDATA("PS % recovery",Sheet4!$B$5,"Parish Name",K9849)&gt;99.949%,"OK","No")</f>
        <v>OK</v>
      </c>
      <c r="D9849" t="e">
        <f>VLOOKUP(J9849,'Ref2'!C:E,3,0)</f>
        <v>#N/A</v>
      </c>
      <c r="F9849">
        <v>10</v>
      </c>
      <c r="I9849" t="e">
        <f>VLOOKUP(J9849,Ref!L:M,2,0)</f>
        <v>#N/A</v>
      </c>
      <c r="J9849" t="s">
        <v>1111</v>
      </c>
      <c r="K9849" t="str">
        <f>VLOOKUP($J9849,Ref!$D:$H,2,0)</f>
        <v xml:space="preserve">Wallington                                   </v>
      </c>
      <c r="L9849" t="str">
        <f>VLOOKUP($J9849,Ref!$D:$H,3,0)</f>
        <v>The Kingswood Benefice</v>
      </c>
      <c r="M9849" t="str">
        <f>VLOOKUP($J9849,Ref!$D:$H,4,0)</f>
        <v>Buntingford Deanery</v>
      </c>
      <c r="N9849" t="str">
        <f>VLOOKUP($J9849,Ref!$D:$H,5,0)</f>
        <v>Archdeaconry of Hertford</v>
      </c>
      <c r="S9849">
        <v>580</v>
      </c>
    </row>
    <row r="9850" spans="1:19" x14ac:dyDescent="0.3">
      <c r="A9850">
        <v>2024</v>
      </c>
      <c r="C9850" t="str">
        <f>IF(GETPIVOTDATA("PS % recovery",Sheet4!$B$5,"Parish Name",K9850)&gt;99.949%,"OK","No")</f>
        <v>OK</v>
      </c>
      <c r="D9850" t="e">
        <f>VLOOKUP(J9850,'Ref2'!C:E,3,0)</f>
        <v>#N/A</v>
      </c>
      <c r="F9850">
        <v>10</v>
      </c>
      <c r="I9850" t="e">
        <f>VLOOKUP(J9850,Ref!L:M,2,0)</f>
        <v>#N/A</v>
      </c>
      <c r="J9850" t="s">
        <v>1098</v>
      </c>
      <c r="K9850" t="str">
        <f>VLOOKUP($J9850,Ref!$D:$H,2,0)</f>
        <v xml:space="preserve">Westmill                                     </v>
      </c>
      <c r="L9850" t="str">
        <f>VLOOKUP($J9850,Ref!$D:$H,3,0)</f>
        <v>Aspenden, Buntingford and Westmill</v>
      </c>
      <c r="M9850" t="str">
        <f>VLOOKUP($J9850,Ref!$D:$H,4,0)</f>
        <v>Buntingford Deanery</v>
      </c>
      <c r="N9850" t="str">
        <f>VLOOKUP($J9850,Ref!$D:$H,5,0)</f>
        <v>Archdeaconry of Hertford</v>
      </c>
      <c r="S9850">
        <v>3000</v>
      </c>
    </row>
    <row r="9851" spans="1:19" x14ac:dyDescent="0.3">
      <c r="A9851">
        <v>2024</v>
      </c>
      <c r="C9851" t="str">
        <f>IF(GETPIVOTDATA("PS % recovery",Sheet4!$B$5,"Parish Name",K9851)&gt;99.949%,"OK","No")</f>
        <v>OK</v>
      </c>
      <c r="D9851" t="e">
        <f>VLOOKUP(J9851,'Ref2'!C:E,3,0)</f>
        <v>#N/A</v>
      </c>
      <c r="F9851">
        <v>10</v>
      </c>
      <c r="I9851" t="e">
        <f>VLOOKUP(J9851,Ref!L:M,2,0)</f>
        <v>#N/A</v>
      </c>
      <c r="J9851" t="s">
        <v>1076</v>
      </c>
      <c r="K9851" t="str">
        <f>VLOOKUP($J9851,Ref!$D:$H,2,0)</f>
        <v xml:space="preserve">Weston                                       </v>
      </c>
      <c r="L9851" t="str">
        <f>VLOOKUP($J9851,Ref!$D:$H,3,0)</f>
        <v>The Kingswood Benefice</v>
      </c>
      <c r="M9851" t="str">
        <f>VLOOKUP($J9851,Ref!$D:$H,4,0)</f>
        <v>Buntingford Deanery</v>
      </c>
      <c r="N9851" t="str">
        <f>VLOOKUP($J9851,Ref!$D:$H,5,0)</f>
        <v>Archdeaconry of Hertford</v>
      </c>
      <c r="S9851">
        <v>2354</v>
      </c>
    </row>
    <row r="9852" spans="1:19" x14ac:dyDescent="0.3">
      <c r="A9852">
        <v>2024</v>
      </c>
      <c r="C9852" t="str">
        <f>IF(GETPIVOTDATA("PS % recovery",Sheet4!$B$5,"Parish Name",K9852)&gt;99.949%,"OK","No")</f>
        <v>OK</v>
      </c>
      <c r="D9852" t="e">
        <f>VLOOKUP(J9852,'Ref2'!C:E,3,0)</f>
        <v>#N/A</v>
      </c>
      <c r="F9852">
        <v>10</v>
      </c>
      <c r="I9852" t="e">
        <f>VLOOKUP(J9852,Ref!L:M,2,0)</f>
        <v>#N/A</v>
      </c>
      <c r="J9852" t="s">
        <v>813</v>
      </c>
      <c r="K9852" t="str">
        <f>VLOOKUP($J9852,Ref!$D:$H,2,0)</f>
        <v xml:space="preserve">Broxbourne with Wormley                      </v>
      </c>
      <c r="L9852" t="str">
        <f>VLOOKUP($J9852,Ref!$D:$H,3,0)</f>
        <v>Broxbourne with Wormley</v>
      </c>
      <c r="M9852" t="str">
        <f>VLOOKUP($J9852,Ref!$D:$H,4,0)</f>
        <v>Cheshunt Deanery</v>
      </c>
      <c r="N9852" t="str">
        <f>VLOOKUP($J9852,Ref!$D:$H,5,0)</f>
        <v>Archdeaconry of Hertford</v>
      </c>
      <c r="S9852">
        <v>5062.5</v>
      </c>
    </row>
    <row r="9853" spans="1:19" x14ac:dyDescent="0.3">
      <c r="A9853">
        <v>2024</v>
      </c>
      <c r="C9853" t="str">
        <f>IF(GETPIVOTDATA("PS % recovery",Sheet4!$B$5,"Parish Name",K9853)&gt;99.949%,"OK","No")</f>
        <v>No</v>
      </c>
      <c r="D9853" t="e">
        <f>VLOOKUP(J9853,'Ref2'!C:E,3,0)</f>
        <v>#N/A</v>
      </c>
      <c r="F9853">
        <v>10</v>
      </c>
      <c r="I9853" t="e">
        <f>VLOOKUP(J9853,Ref!L:M,2,0)</f>
        <v>#N/A</v>
      </c>
      <c r="J9853" t="s">
        <v>1126</v>
      </c>
      <c r="K9853" t="str">
        <f>VLOOKUP($J9853,Ref!$D:$H,2,0)</f>
        <v xml:space="preserve">Cheshunt                                     </v>
      </c>
      <c r="L9853" t="str">
        <f>VLOOKUP($J9853,Ref!$D:$H,3,0)</f>
        <v>Cheshunt (Team Ministry)</v>
      </c>
      <c r="M9853" t="str">
        <f>VLOOKUP($J9853,Ref!$D:$H,4,0)</f>
        <v>Cheshunt Deanery</v>
      </c>
      <c r="N9853" t="str">
        <f>VLOOKUP($J9853,Ref!$D:$H,5,0)</f>
        <v>Archdeaconry of Hertford</v>
      </c>
      <c r="S9853">
        <v>5705</v>
      </c>
    </row>
    <row r="9854" spans="1:19" x14ac:dyDescent="0.3">
      <c r="A9854">
        <v>2024</v>
      </c>
      <c r="C9854" t="str">
        <f>IF(GETPIVOTDATA("PS % recovery",Sheet4!$B$5,"Parish Name",K9854)&gt;99.949%,"OK","No")</f>
        <v>No</v>
      </c>
      <c r="D9854" t="e">
        <f>VLOOKUP(J9854,'Ref2'!C:E,3,0)</f>
        <v>#N/A</v>
      </c>
      <c r="F9854">
        <v>10</v>
      </c>
      <c r="I9854" t="e">
        <f>VLOOKUP(J9854,Ref!L:M,2,0)</f>
        <v>#N/A</v>
      </c>
      <c r="J9854" t="s">
        <v>1130</v>
      </c>
      <c r="K9854" t="str">
        <f>VLOOKUP($J9854,Ref!$D:$H,2,0)</f>
        <v xml:space="preserve">Goff's Oak, St James                         </v>
      </c>
      <c r="L9854" t="str">
        <f>VLOOKUP($J9854,Ref!$D:$H,3,0)</f>
        <v>Cheshunt (Team Ministry)</v>
      </c>
      <c r="M9854" t="str">
        <f>VLOOKUP($J9854,Ref!$D:$H,4,0)</f>
        <v>Cheshunt Deanery</v>
      </c>
      <c r="N9854" t="str">
        <f>VLOOKUP($J9854,Ref!$D:$H,5,0)</f>
        <v>Archdeaconry of Hertford</v>
      </c>
      <c r="S9854">
        <v>500</v>
      </c>
    </row>
    <row r="9855" spans="1:19" x14ac:dyDescent="0.3">
      <c r="A9855">
        <v>2024</v>
      </c>
      <c r="C9855" t="str">
        <f>IF(GETPIVOTDATA("PS % recovery",Sheet4!$B$5,"Parish Name",K9855)&gt;99.949%,"OK","No")</f>
        <v>OK</v>
      </c>
      <c r="D9855" t="e">
        <f>VLOOKUP(J9855,'Ref2'!C:E,3,0)</f>
        <v>#N/A</v>
      </c>
      <c r="F9855">
        <v>10</v>
      </c>
      <c r="I9855" t="e">
        <f>VLOOKUP(J9855,Ref!L:M,2,0)</f>
        <v>#N/A</v>
      </c>
      <c r="J9855" t="s">
        <v>814</v>
      </c>
      <c r="K9855" t="str">
        <f>VLOOKUP($J9855,Ref!$D:$H,2,0)</f>
        <v xml:space="preserve">Hoddesdon                                    </v>
      </c>
      <c r="L9855" t="str">
        <f>VLOOKUP($J9855,Ref!$D:$H,3,0)</f>
        <v>Hoddesdon</v>
      </c>
      <c r="M9855" t="str">
        <f>VLOOKUP($J9855,Ref!$D:$H,4,0)</f>
        <v>Cheshunt Deanery</v>
      </c>
      <c r="N9855" t="str">
        <f>VLOOKUP($J9855,Ref!$D:$H,5,0)</f>
        <v>Archdeaconry of Hertford</v>
      </c>
      <c r="S9855">
        <v>5214</v>
      </c>
    </row>
    <row r="9856" spans="1:19" x14ac:dyDescent="0.3">
      <c r="A9856">
        <v>2024</v>
      </c>
      <c r="C9856" t="str">
        <f>IF(GETPIVOTDATA("PS % recovery",Sheet4!$B$5,"Parish Name",K9856)&gt;99.949%,"OK","No")</f>
        <v>OK</v>
      </c>
      <c r="D9856" t="str">
        <f>VLOOKUP(J9856,'Ref2'!C:E,3,0)</f>
        <v>LLF</v>
      </c>
      <c r="F9856">
        <v>10</v>
      </c>
      <c r="I9856" t="e">
        <f>VLOOKUP(J9856,Ref!L:M,2,0)</f>
        <v>#N/A</v>
      </c>
      <c r="J9856" t="s">
        <v>1133</v>
      </c>
      <c r="K9856" t="str">
        <f>VLOOKUP($J9856,Ref!$D:$H,2,0)</f>
        <v xml:space="preserve">Northaw and Cuffley                          </v>
      </c>
      <c r="L9856" t="str">
        <f>VLOOKUP($J9856,Ref!$D:$H,3,0)</f>
        <v>Northaw and Cuffley</v>
      </c>
      <c r="M9856" t="str">
        <f>VLOOKUP($J9856,Ref!$D:$H,4,0)</f>
        <v>Cheshunt Deanery</v>
      </c>
      <c r="N9856" t="str">
        <f>VLOOKUP($J9856,Ref!$D:$H,5,0)</f>
        <v>Archdeaconry of Hertford</v>
      </c>
    </row>
    <row r="9857" spans="1:19" x14ac:dyDescent="0.3">
      <c r="A9857">
        <v>2024</v>
      </c>
      <c r="C9857" t="str">
        <f>IF(GETPIVOTDATA("PS % recovery",Sheet4!$B$5,"Parish Name",K9857)&gt;99.949%,"OK","No")</f>
        <v>OK</v>
      </c>
      <c r="D9857" t="e">
        <f>VLOOKUP(J9857,'Ref2'!C:E,3,0)</f>
        <v>#N/A</v>
      </c>
      <c r="F9857">
        <v>10</v>
      </c>
      <c r="I9857" t="e">
        <f>VLOOKUP(J9857,Ref!L:M,2,0)</f>
        <v>#N/A</v>
      </c>
      <c r="J9857" t="s">
        <v>1135</v>
      </c>
      <c r="K9857" t="str">
        <f>VLOOKUP($J9857,Ref!$D:$H,2,0)</f>
        <v xml:space="preserve">Rye Park, St Cuthbert                        </v>
      </c>
      <c r="L9857" t="str">
        <f>VLOOKUP($J9857,Ref!$D:$H,3,0)</f>
        <v>Rye Park, St Cuthbert</v>
      </c>
      <c r="M9857" t="str">
        <f>VLOOKUP($J9857,Ref!$D:$H,4,0)</f>
        <v>Cheshunt Deanery</v>
      </c>
      <c r="N9857" t="str">
        <f>VLOOKUP($J9857,Ref!$D:$H,5,0)</f>
        <v>Archdeaconry of Hertford</v>
      </c>
      <c r="S9857">
        <v>4827</v>
      </c>
    </row>
    <row r="9858" spans="1:19" x14ac:dyDescent="0.3">
      <c r="A9858">
        <v>2024</v>
      </c>
      <c r="C9858" t="str">
        <f>IF(GETPIVOTDATA("PS % recovery",Sheet4!$B$5,"Parish Name",K9858)&gt;99.949%,"OK","No")</f>
        <v>No</v>
      </c>
      <c r="D9858" t="e">
        <f>VLOOKUP(J9858,'Ref2'!C:E,3,0)</f>
        <v>#N/A</v>
      </c>
      <c r="F9858">
        <v>10</v>
      </c>
      <c r="I9858" t="e">
        <f>VLOOKUP(J9858,Ref!L:M,2,0)</f>
        <v>#N/A</v>
      </c>
      <c r="J9858" t="s">
        <v>1128</v>
      </c>
      <c r="K9858" t="str">
        <f>VLOOKUP($J9858,Ref!$D:$H,2,0)</f>
        <v xml:space="preserve">Turnford                                     </v>
      </c>
      <c r="L9858" t="str">
        <f>VLOOKUP($J9858,Ref!$D:$H,3,0)</f>
        <v>Cheshunt (Team Ministry)</v>
      </c>
      <c r="M9858" t="str">
        <f>VLOOKUP($J9858,Ref!$D:$H,4,0)</f>
        <v>Cheshunt Deanery</v>
      </c>
      <c r="N9858" t="str">
        <f>VLOOKUP($J9858,Ref!$D:$H,5,0)</f>
        <v>Archdeaconry of Hertford</v>
      </c>
      <c r="S9858">
        <v>1500</v>
      </c>
    </row>
    <row r="9859" spans="1:19" x14ac:dyDescent="0.3">
      <c r="A9859">
        <v>2024</v>
      </c>
      <c r="C9859" t="str">
        <f>IF(GETPIVOTDATA("PS % recovery",Sheet4!$B$5,"Parish Name",K9859)&gt;99.949%,"OK","No")</f>
        <v>OK</v>
      </c>
      <c r="D9859" t="e">
        <f>VLOOKUP(J9859,'Ref2'!C:E,3,0)</f>
        <v>#N/A</v>
      </c>
      <c r="F9859">
        <v>10</v>
      </c>
      <c r="I9859" t="e">
        <f>VLOOKUP(J9859,Ref!L:M,2,0)</f>
        <v>#N/A</v>
      </c>
      <c r="J9859" t="s">
        <v>1137</v>
      </c>
      <c r="K9859" t="str">
        <f>VLOOKUP($J9859,Ref!$D:$H,2,0)</f>
        <v xml:space="preserve">Waltham Cross, Christ Church                 </v>
      </c>
      <c r="L9859" t="str">
        <f>VLOOKUP($J9859,Ref!$D:$H,3,0)</f>
        <v>Cheshunt (Team Ministry)</v>
      </c>
      <c r="M9859" t="str">
        <f>VLOOKUP($J9859,Ref!$D:$H,4,0)</f>
        <v>Cheshunt Deanery</v>
      </c>
      <c r="N9859" t="str">
        <f>VLOOKUP($J9859,Ref!$D:$H,5,0)</f>
        <v>Archdeaconry of Hertford</v>
      </c>
      <c r="S9859">
        <v>3472.24</v>
      </c>
    </row>
    <row r="9860" spans="1:19" x14ac:dyDescent="0.3">
      <c r="A9860">
        <v>2024</v>
      </c>
      <c r="C9860" t="str">
        <f>IF(GETPIVOTDATA("PS % recovery",Sheet4!$B$5,"Parish Name",K9860)&gt;99.949%,"OK","No")</f>
        <v>OK</v>
      </c>
      <c r="D9860" t="e">
        <f>VLOOKUP(J9860,'Ref2'!C:E,3,0)</f>
        <v>#N/A</v>
      </c>
      <c r="F9860">
        <v>10</v>
      </c>
      <c r="I9860" t="e">
        <f>VLOOKUP(J9860,Ref!L:M,2,0)</f>
        <v>#N/A</v>
      </c>
      <c r="J9860" t="s">
        <v>1139</v>
      </c>
      <c r="K9860" t="str">
        <f>VLOOKUP($J9860,Ref!$D:$H,2,0)</f>
        <v xml:space="preserve">Ayot St Peter                                </v>
      </c>
      <c r="L9860" t="str">
        <f>VLOOKUP($J9860,Ref!$D:$H,3,0)</f>
        <v>Welwyn Team Ministry</v>
      </c>
      <c r="M9860" t="str">
        <f>VLOOKUP($J9860,Ref!$D:$H,4,0)</f>
        <v xml:space="preserve">Welwyn Hatfield Deanery </v>
      </c>
      <c r="N9860" t="str">
        <f>VLOOKUP($J9860,Ref!$D:$H,5,0)</f>
        <v>Archdeaconry of Hertford</v>
      </c>
      <c r="S9860">
        <v>752</v>
      </c>
    </row>
    <row r="9861" spans="1:19" x14ac:dyDescent="0.3">
      <c r="A9861">
        <v>2024</v>
      </c>
      <c r="C9861" t="str">
        <f>IF(GETPIVOTDATA("PS % recovery",Sheet4!$B$5,"Parish Name",K9861)&gt;99.949%,"OK","No")</f>
        <v>OK</v>
      </c>
      <c r="D9861" t="e">
        <f>VLOOKUP(J9861,'Ref2'!C:E,3,0)</f>
        <v>#N/A</v>
      </c>
      <c r="F9861">
        <v>10</v>
      </c>
      <c r="I9861" t="e">
        <f>VLOOKUP(J9861,Ref!L:M,2,0)</f>
        <v>#N/A</v>
      </c>
      <c r="J9861" t="s">
        <v>815</v>
      </c>
      <c r="K9861" t="str">
        <f>VLOOKUP($J9861,Ref!$D:$H,2,0)</f>
        <v xml:space="preserve">Codicote                                     </v>
      </c>
      <c r="L9861" t="str">
        <f>VLOOKUP($J9861,Ref!$D:$H,3,0)</f>
        <v>Welwyn Team Ministry</v>
      </c>
      <c r="M9861" t="str">
        <f>VLOOKUP($J9861,Ref!$D:$H,4,0)</f>
        <v xml:space="preserve">Welwyn Hatfield Deanery </v>
      </c>
      <c r="N9861" t="str">
        <f>VLOOKUP($J9861,Ref!$D:$H,5,0)</f>
        <v>Archdeaconry of Hertford</v>
      </c>
      <c r="S9861">
        <v>1500</v>
      </c>
    </row>
    <row r="9862" spans="1:19" x14ac:dyDescent="0.3">
      <c r="A9862">
        <v>2024</v>
      </c>
      <c r="C9862" t="str">
        <f>IF(GETPIVOTDATA("PS % recovery",Sheet4!$B$5,"Parish Name",K9862)&gt;99.949%,"OK","No")</f>
        <v>OK</v>
      </c>
      <c r="D9862" t="e">
        <f>VLOOKUP(J9862,'Ref2'!C:E,3,0)</f>
        <v>#N/A</v>
      </c>
      <c r="F9862">
        <v>10</v>
      </c>
      <c r="I9862" t="e">
        <f>VLOOKUP(J9862,Ref!L:M,2,0)</f>
        <v>#N/A</v>
      </c>
      <c r="J9862" t="s">
        <v>1164</v>
      </c>
      <c r="K9862" t="str">
        <f>VLOOKUP($J9862,Ref!$D:$H,2,0)</f>
        <v xml:space="preserve">Datchworth                                   </v>
      </c>
      <c r="L9862" t="str">
        <f>VLOOKUP($J9862,Ref!$D:$H,3,0)</f>
        <v>Welwyn Team Ministry</v>
      </c>
      <c r="M9862" t="str">
        <f>VLOOKUP($J9862,Ref!$D:$H,4,0)</f>
        <v xml:space="preserve">Welwyn Hatfield Deanery </v>
      </c>
      <c r="N9862" t="str">
        <f>VLOOKUP($J9862,Ref!$D:$H,5,0)</f>
        <v>Archdeaconry of Hertford</v>
      </c>
      <c r="S9862">
        <v>3370</v>
      </c>
    </row>
    <row r="9863" spans="1:19" x14ac:dyDescent="0.3">
      <c r="A9863">
        <v>2024</v>
      </c>
      <c r="C9863" t="str">
        <f>IF(GETPIVOTDATA("PS % recovery",Sheet4!$B$5,"Parish Name",K9863)&gt;99.949%,"OK","No")</f>
        <v>OK</v>
      </c>
      <c r="D9863" t="e">
        <f>VLOOKUP(J9863,'Ref2'!C:E,3,0)</f>
        <v>#N/A</v>
      </c>
      <c r="F9863">
        <v>10</v>
      </c>
      <c r="I9863" t="e">
        <f>VLOOKUP(J9863,Ref!L:M,2,0)</f>
        <v>#N/A</v>
      </c>
      <c r="J9863" t="s">
        <v>1146</v>
      </c>
      <c r="K9863" t="str">
        <f>VLOOKUP($J9863,Ref!$D:$H,2,0)</f>
        <v xml:space="preserve">Digswell                                     </v>
      </c>
      <c r="L9863" t="str">
        <f>VLOOKUP($J9863,Ref!$D:$H,3,0)</f>
        <v>Digswell</v>
      </c>
      <c r="M9863" t="str">
        <f>VLOOKUP($J9863,Ref!$D:$H,4,0)</f>
        <v xml:space="preserve">Welwyn Hatfield Deanery </v>
      </c>
      <c r="N9863" t="str">
        <f>VLOOKUP($J9863,Ref!$D:$H,5,0)</f>
        <v>Archdeaconry of Hertford</v>
      </c>
      <c r="S9863">
        <v>4167.33</v>
      </c>
    </row>
    <row r="9864" spans="1:19" x14ac:dyDescent="0.3">
      <c r="A9864">
        <v>2024</v>
      </c>
      <c r="C9864" t="str">
        <f>IF(GETPIVOTDATA("PS % recovery",Sheet4!$B$5,"Parish Name",K9864)&gt;99.949%,"OK","No")</f>
        <v>OK</v>
      </c>
      <c r="D9864" t="e">
        <f>VLOOKUP(J9864,'Ref2'!C:E,3,0)</f>
        <v>#N/A</v>
      </c>
      <c r="F9864">
        <v>10</v>
      </c>
      <c r="I9864" t="e">
        <f>VLOOKUP(J9864,Ref!L:M,2,0)</f>
        <v>#N/A</v>
      </c>
      <c r="J9864" t="s">
        <v>1160</v>
      </c>
      <c r="K9864" t="str">
        <f>VLOOKUP($J9864,Ref!$D:$H,2,0)</f>
        <v xml:space="preserve">Panshanger                                   </v>
      </c>
      <c r="L9864" t="str">
        <f>VLOOKUP($J9864,Ref!$D:$H,3,0)</f>
        <v>Panshanger</v>
      </c>
      <c r="M9864" t="str">
        <f>VLOOKUP($J9864,Ref!$D:$H,4,0)</f>
        <v xml:space="preserve">Welwyn Hatfield Deanery </v>
      </c>
      <c r="N9864" t="str">
        <f>VLOOKUP($J9864,Ref!$D:$H,5,0)</f>
        <v>Archdeaconry of Hertford</v>
      </c>
      <c r="S9864">
        <v>4367</v>
      </c>
    </row>
    <row r="9865" spans="1:19" x14ac:dyDescent="0.3">
      <c r="A9865">
        <v>2024</v>
      </c>
      <c r="C9865" t="str">
        <f>IF(GETPIVOTDATA("PS % recovery",Sheet4!$B$5,"Parish Name",K9865)&gt;99.949%,"OK","No")</f>
        <v>OK</v>
      </c>
      <c r="D9865" t="e">
        <f>VLOOKUP(J9865,'Ref2'!C:E,3,0)</f>
        <v>#N/A</v>
      </c>
      <c r="F9865">
        <v>10</v>
      </c>
      <c r="I9865" t="e">
        <f>VLOOKUP(J9865,Ref!L:M,2,0)</f>
        <v>#N/A</v>
      </c>
      <c r="J9865" t="s">
        <v>1148</v>
      </c>
      <c r="K9865" t="str">
        <f>VLOOKUP($J9865,Ref!$D:$H,2,0)</f>
        <v xml:space="preserve">Bishop's Hatfield St Etheldreda with St Luke </v>
      </c>
      <c r="L9865" t="str">
        <f>VLOOKUP($J9865,Ref!$D:$H,3,0)</f>
        <v>Bishop's Hatfield Team Ministry</v>
      </c>
      <c r="M9865" t="str">
        <f>VLOOKUP($J9865,Ref!$D:$H,4,0)</f>
        <v xml:space="preserve">Welwyn Hatfield Deanery </v>
      </c>
      <c r="N9865" t="str">
        <f>VLOOKUP($J9865,Ref!$D:$H,5,0)</f>
        <v>Archdeaconry of Hertford</v>
      </c>
      <c r="S9865">
        <v>4950</v>
      </c>
    </row>
    <row r="9866" spans="1:19" x14ac:dyDescent="0.3">
      <c r="A9866">
        <v>2024</v>
      </c>
      <c r="C9866" t="str">
        <f>IF(GETPIVOTDATA("PS % recovery",Sheet4!$B$5,"Parish Name",K9866)&gt;99.949%,"OK","No")</f>
        <v>OK</v>
      </c>
      <c r="D9866" t="e">
        <f>VLOOKUP(J9866,'Ref2'!C:E,3,0)</f>
        <v>#N/A</v>
      </c>
      <c r="F9866">
        <v>10</v>
      </c>
      <c r="I9866" t="str">
        <f>VLOOKUP(J9866,Ref!L:M,2,0)</f>
        <v>Yes</v>
      </c>
      <c r="J9866" t="s">
        <v>1150</v>
      </c>
      <c r="K9866" t="str">
        <f>VLOOKUP($J9866,Ref!$D:$H,2,0)</f>
        <v xml:space="preserve">Bishop's Hatfield St John                    </v>
      </c>
      <c r="L9866" t="str">
        <f>VLOOKUP($J9866,Ref!$D:$H,3,0)</f>
        <v>Bishop's Hatfield Team Ministry</v>
      </c>
      <c r="M9866" t="str">
        <f>VLOOKUP($J9866,Ref!$D:$H,4,0)</f>
        <v xml:space="preserve">Welwyn Hatfield Deanery </v>
      </c>
      <c r="N9866" t="str">
        <f>VLOOKUP($J9866,Ref!$D:$H,5,0)</f>
        <v>Archdeaconry of Hertford</v>
      </c>
      <c r="S9866">
        <v>15070</v>
      </c>
    </row>
    <row r="9867" spans="1:19" x14ac:dyDescent="0.3">
      <c r="A9867">
        <v>2024</v>
      </c>
      <c r="C9867" t="str">
        <f>IF(GETPIVOTDATA("PS % recovery",Sheet4!$B$5,"Parish Name",K9867)&gt;99.949%,"OK","No")</f>
        <v>No</v>
      </c>
      <c r="D9867" t="e">
        <f>VLOOKUP(J9867,'Ref2'!C:E,3,0)</f>
        <v>#N/A</v>
      </c>
      <c r="F9867">
        <v>10</v>
      </c>
      <c r="I9867" t="e">
        <f>VLOOKUP(J9867,Ref!L:M,2,0)</f>
        <v>#N/A</v>
      </c>
      <c r="J9867" t="s">
        <v>1152</v>
      </c>
      <c r="K9867" t="str">
        <f>VLOOKUP($J9867,Ref!$D:$H,2,0)</f>
        <v xml:space="preserve">Bishop's Hatfield St Michael and All Angels  </v>
      </c>
      <c r="L9867" t="str">
        <f>VLOOKUP($J9867,Ref!$D:$H,3,0)</f>
        <v>Bishop's Hatfield Team Ministry</v>
      </c>
      <c r="M9867" t="str">
        <f>VLOOKUP($J9867,Ref!$D:$H,4,0)</f>
        <v xml:space="preserve">Welwyn Hatfield Deanery </v>
      </c>
      <c r="N9867" t="str">
        <f>VLOOKUP($J9867,Ref!$D:$H,5,0)</f>
        <v>Archdeaconry of Hertford</v>
      </c>
    </row>
    <row r="9868" spans="1:19" x14ac:dyDescent="0.3">
      <c r="A9868">
        <v>2024</v>
      </c>
      <c r="C9868" t="str">
        <f>IF(GETPIVOTDATA("PS % recovery",Sheet4!$B$5,"Parish Name",K9868)&gt;99.949%,"OK","No")</f>
        <v>No</v>
      </c>
      <c r="D9868" t="e">
        <f>VLOOKUP(J9868,'Ref2'!C:E,3,0)</f>
        <v>#N/A</v>
      </c>
      <c r="F9868">
        <v>10</v>
      </c>
      <c r="I9868" t="e">
        <f>VLOOKUP(J9868,Ref!L:M,2,0)</f>
        <v>#N/A</v>
      </c>
      <c r="J9868" t="s">
        <v>1154</v>
      </c>
      <c r="K9868" t="str">
        <f>VLOOKUP($J9868,Ref!$D:$H,2,0)</f>
        <v xml:space="preserve">Hatfield Hyde, St Mary Magdalene             </v>
      </c>
      <c r="L9868" t="str">
        <f>VLOOKUP($J9868,Ref!$D:$H,3,0)</f>
        <v>Hatfield Hyde, St Mary Magdalene</v>
      </c>
      <c r="M9868" t="str">
        <f>VLOOKUP($J9868,Ref!$D:$H,4,0)</f>
        <v xml:space="preserve">Welwyn Hatfield Deanery </v>
      </c>
      <c r="N9868" t="str">
        <f>VLOOKUP($J9868,Ref!$D:$H,5,0)</f>
        <v>Archdeaconry of Hertford</v>
      </c>
      <c r="S9868">
        <v>3533.64</v>
      </c>
    </row>
    <row r="9869" spans="1:19" x14ac:dyDescent="0.3">
      <c r="A9869">
        <v>2024</v>
      </c>
      <c r="C9869" t="str">
        <f>IF(GETPIVOTDATA("PS % recovery",Sheet4!$B$5,"Parish Name",K9869)&gt;99.949%,"OK","No")</f>
        <v>OK</v>
      </c>
      <c r="D9869" t="e">
        <f>VLOOKUP(J9869,'Ref2'!C:E,3,0)</f>
        <v>#N/A</v>
      </c>
      <c r="F9869">
        <v>10</v>
      </c>
      <c r="I9869" t="e">
        <f>VLOOKUP(J9869,Ref!L:M,2,0)</f>
        <v>#N/A</v>
      </c>
      <c r="J9869" t="s">
        <v>1156</v>
      </c>
      <c r="K9869" t="str">
        <f>VLOOKUP($J9869,Ref!$D:$H,2,0)</f>
        <v xml:space="preserve">Lemsford                                     </v>
      </c>
      <c r="L9869" t="str">
        <f>VLOOKUP($J9869,Ref!$D:$H,3,0)</f>
        <v>Bishop's Hatfield Team Ministry</v>
      </c>
      <c r="M9869" t="str">
        <f>VLOOKUP($J9869,Ref!$D:$H,4,0)</f>
        <v xml:space="preserve">Welwyn Hatfield Deanery </v>
      </c>
      <c r="N9869" t="str">
        <f>VLOOKUP($J9869,Ref!$D:$H,5,0)</f>
        <v>Archdeaconry of Hertford</v>
      </c>
      <c r="S9869">
        <v>1064</v>
      </c>
    </row>
    <row r="9870" spans="1:19" x14ac:dyDescent="0.3">
      <c r="A9870">
        <v>2024</v>
      </c>
      <c r="C9870" t="str">
        <f>IF(GETPIVOTDATA("PS % recovery",Sheet4!$B$5,"Parish Name",K9870)&gt;99.949%,"OK","No")</f>
        <v>OK</v>
      </c>
      <c r="D9870" t="e">
        <f>VLOOKUP(J9870,'Ref2'!C:E,3,0)</f>
        <v>#N/A</v>
      </c>
      <c r="F9870">
        <v>10</v>
      </c>
      <c r="I9870" t="str">
        <f>VLOOKUP(J9870,Ref!L:M,2,0)</f>
        <v>Yes</v>
      </c>
      <c r="J9870" t="s">
        <v>1158</v>
      </c>
      <c r="K9870" t="str">
        <f>VLOOKUP($J9870,Ref!$D:$H,2,0)</f>
        <v xml:space="preserve">North Mymms                                  </v>
      </c>
      <c r="L9870" t="str">
        <f>VLOOKUP($J9870,Ref!$D:$H,3,0)</f>
        <v>Bishop's Hatfield Team Ministry</v>
      </c>
      <c r="M9870" t="str">
        <f>VLOOKUP($J9870,Ref!$D:$H,4,0)</f>
        <v xml:space="preserve">Welwyn Hatfield Deanery </v>
      </c>
      <c r="N9870" t="str">
        <f>VLOOKUP($J9870,Ref!$D:$H,5,0)</f>
        <v>Archdeaconry of Hertford</v>
      </c>
      <c r="S9870">
        <v>6072.5</v>
      </c>
    </row>
    <row r="9871" spans="1:19" x14ac:dyDescent="0.3">
      <c r="A9871">
        <v>2024</v>
      </c>
      <c r="C9871" t="str">
        <f>IF(GETPIVOTDATA("PS % recovery",Sheet4!$B$5,"Parish Name",K9871)&gt;99.949%,"OK","No")</f>
        <v>OK</v>
      </c>
      <c r="D9871" t="e">
        <f>VLOOKUP(J9871,'Ref2'!C:E,3,0)</f>
        <v>#N/A</v>
      </c>
      <c r="F9871">
        <v>10</v>
      </c>
      <c r="I9871" t="e">
        <f>VLOOKUP(J9871,Ref!L:M,2,0)</f>
        <v>#N/A</v>
      </c>
      <c r="J9871" t="s">
        <v>1162</v>
      </c>
      <c r="K9871" t="str">
        <f>VLOOKUP($J9871,Ref!$D:$H,2,0)</f>
        <v xml:space="preserve">Tewin                                        </v>
      </c>
      <c r="L9871" t="str">
        <f>VLOOKUP($J9871,Ref!$D:$H,3,0)</f>
        <v>Welwyn Team Ministry</v>
      </c>
      <c r="M9871" t="str">
        <f>VLOOKUP($J9871,Ref!$D:$H,4,0)</f>
        <v xml:space="preserve">Welwyn Hatfield Deanery </v>
      </c>
      <c r="N9871" t="str">
        <f>VLOOKUP($J9871,Ref!$D:$H,5,0)</f>
        <v>Archdeaconry of Hertford</v>
      </c>
      <c r="S9871">
        <v>3437</v>
      </c>
    </row>
    <row r="9872" spans="1:19" x14ac:dyDescent="0.3">
      <c r="A9872">
        <v>2024</v>
      </c>
      <c r="C9872" t="str">
        <f>IF(GETPIVOTDATA("PS % recovery",Sheet4!$B$5,"Parish Name",K9872)&gt;99.949%,"OK","No")</f>
        <v>OK</v>
      </c>
      <c r="D9872" t="e">
        <f>VLOOKUP(J9872,'Ref2'!C:E,3,0)</f>
        <v>#N/A</v>
      </c>
      <c r="F9872">
        <v>10</v>
      </c>
      <c r="I9872" t="e">
        <f>VLOOKUP(J9872,Ref!L:M,2,0)</f>
        <v>#N/A</v>
      </c>
      <c r="J9872" t="s">
        <v>1141</v>
      </c>
      <c r="K9872" t="str">
        <f>VLOOKUP($J9872,Ref!$D:$H,2,0)</f>
        <v xml:space="preserve">Welwyn, St Mary the Virgin                   </v>
      </c>
      <c r="L9872" t="str">
        <f>VLOOKUP($J9872,Ref!$D:$H,3,0)</f>
        <v>Welwyn Team Ministry</v>
      </c>
      <c r="M9872" t="str">
        <f>VLOOKUP($J9872,Ref!$D:$H,4,0)</f>
        <v xml:space="preserve">Welwyn Hatfield Deanery </v>
      </c>
      <c r="N9872" t="str">
        <f>VLOOKUP($J9872,Ref!$D:$H,5,0)</f>
        <v>Archdeaconry of Hertford</v>
      </c>
      <c r="S9872">
        <v>8994</v>
      </c>
    </row>
    <row r="9873" spans="1:19" x14ac:dyDescent="0.3">
      <c r="A9873">
        <v>2024</v>
      </c>
      <c r="C9873" t="str">
        <f>IF(GETPIVOTDATA("PS % recovery",Sheet4!$B$5,"Parish Name",K9873)&gt;99.949%,"OK","No")</f>
        <v>OK</v>
      </c>
      <c r="D9873" t="e">
        <f>VLOOKUP(J9873,'Ref2'!C:E,3,0)</f>
        <v>#N/A</v>
      </c>
      <c r="F9873">
        <v>10</v>
      </c>
      <c r="I9873" t="e">
        <f>VLOOKUP(J9873,Ref!L:M,2,0)</f>
        <v>#N/A</v>
      </c>
      <c r="J9873" t="s">
        <v>1143</v>
      </c>
      <c r="K9873" t="str">
        <f>VLOOKUP($J9873,Ref!$D:$H,2,0)</f>
        <v xml:space="preserve">Woolmer Green, St Michael                    </v>
      </c>
      <c r="L9873" t="str">
        <f>VLOOKUP($J9873,Ref!$D:$H,3,0)</f>
        <v>Welwyn Team Ministry</v>
      </c>
      <c r="M9873" t="str">
        <f>VLOOKUP($J9873,Ref!$D:$H,4,0)</f>
        <v xml:space="preserve">Welwyn Hatfield Deanery </v>
      </c>
      <c r="N9873" t="str">
        <f>VLOOKUP($J9873,Ref!$D:$H,5,0)</f>
        <v>Archdeaconry of Hertford</v>
      </c>
      <c r="S9873">
        <v>1564</v>
      </c>
    </row>
    <row r="9874" spans="1:19" x14ac:dyDescent="0.3">
      <c r="A9874">
        <v>2024</v>
      </c>
      <c r="C9874" t="str">
        <f>IF(GETPIVOTDATA("PS % recovery",Sheet4!$B$5,"Parish Name",K9874)&gt;99.949%,"OK","No")</f>
        <v>OK</v>
      </c>
      <c r="D9874" t="e">
        <f>VLOOKUP(J9874,'Ref2'!C:E,3,0)</f>
        <v>#N/A</v>
      </c>
      <c r="F9874">
        <v>10</v>
      </c>
      <c r="I9874" t="e">
        <f>VLOOKUP(J9874,Ref!L:M,2,0)</f>
        <v>#N/A</v>
      </c>
      <c r="J9874" t="s">
        <v>1166</v>
      </c>
      <c r="K9874" t="str">
        <f>VLOOKUP($J9874,Ref!$D:$H,2,0)</f>
        <v xml:space="preserve">Welwyn Garden City                           </v>
      </c>
      <c r="L9874" t="str">
        <f>VLOOKUP($J9874,Ref!$D:$H,3,0)</f>
        <v>Welwyn Garden City</v>
      </c>
      <c r="M9874" t="str">
        <f>VLOOKUP($J9874,Ref!$D:$H,4,0)</f>
        <v xml:space="preserve">Welwyn Hatfield Deanery </v>
      </c>
      <c r="N9874" t="str">
        <f>VLOOKUP($J9874,Ref!$D:$H,5,0)</f>
        <v>Archdeaconry of Hertford</v>
      </c>
      <c r="S9874">
        <v>5034</v>
      </c>
    </row>
    <row r="9875" spans="1:19" x14ac:dyDescent="0.3">
      <c r="A9875">
        <v>2024</v>
      </c>
      <c r="C9875" t="str">
        <f>IF(GETPIVOTDATA("PS % recovery",Sheet4!$B$5,"Parish Name",K9875)&gt;99.949%,"OK","No")</f>
        <v>OK</v>
      </c>
      <c r="D9875" t="e">
        <f>VLOOKUP(J9875,'Ref2'!C:E,3,0)</f>
        <v>#N/A</v>
      </c>
      <c r="F9875">
        <v>10</v>
      </c>
      <c r="I9875" t="e">
        <f>VLOOKUP(J9875,Ref!L:M,2,0)</f>
        <v>#N/A</v>
      </c>
      <c r="J9875" t="s">
        <v>1178</v>
      </c>
      <c r="K9875" t="str">
        <f>VLOOKUP($J9875,Ref!$D:$H,2,0)</f>
        <v xml:space="preserve">Aston                                        </v>
      </c>
      <c r="L9875" t="str">
        <f>VLOOKUP($J9875,Ref!$D:$H,3,0)</f>
        <v>The Beane Valley Benefice</v>
      </c>
      <c r="M9875" t="str">
        <f>VLOOKUP($J9875,Ref!$D:$H,4,0)</f>
        <v>Hertford and Ware Deanery</v>
      </c>
      <c r="N9875" t="str">
        <f>VLOOKUP($J9875,Ref!$D:$H,5,0)</f>
        <v>Archdeaconry of Hertford</v>
      </c>
      <c r="S9875">
        <v>1264</v>
      </c>
    </row>
    <row r="9876" spans="1:19" x14ac:dyDescent="0.3">
      <c r="A9876">
        <v>2024</v>
      </c>
      <c r="C9876" t="str">
        <f>IF(GETPIVOTDATA("PS % recovery",Sheet4!$B$5,"Parish Name",K9876)&gt;99.949%,"OK","No")</f>
        <v>No</v>
      </c>
      <c r="D9876" t="e">
        <f>VLOOKUP(J9876,'Ref2'!C:E,3,0)</f>
        <v>#N/A</v>
      </c>
      <c r="F9876">
        <v>10</v>
      </c>
      <c r="I9876" t="e">
        <f>VLOOKUP(J9876,Ref!L:M,2,0)</f>
        <v>#N/A</v>
      </c>
      <c r="J9876" t="s">
        <v>1168</v>
      </c>
      <c r="K9876" t="str">
        <f>VLOOKUP($J9876,Ref!$D:$H,2,0)</f>
        <v xml:space="preserve">Bayford                                      </v>
      </c>
      <c r="L9876" t="str">
        <f>VLOOKUP($J9876,Ref!$D:$H,3,0)</f>
        <v>Little Berkhamsted and Bayford, Essendon and Ponsbourne</v>
      </c>
      <c r="M9876" t="str">
        <f>VLOOKUP($J9876,Ref!$D:$H,4,0)</f>
        <v>Hertford and Ware Deanery</v>
      </c>
      <c r="N9876" t="str">
        <f>VLOOKUP($J9876,Ref!$D:$H,5,0)</f>
        <v>Archdeaconry of Hertford</v>
      </c>
      <c r="S9876">
        <v>1440.4</v>
      </c>
    </row>
    <row r="9877" spans="1:19" x14ac:dyDescent="0.3">
      <c r="A9877">
        <v>2024</v>
      </c>
      <c r="C9877" t="str">
        <f>IF(GETPIVOTDATA("PS % recovery",Sheet4!$B$5,"Parish Name",K9877)&gt;99.949%,"OK","No")</f>
        <v>OK</v>
      </c>
      <c r="D9877" t="e">
        <f>VLOOKUP(J9877,'Ref2'!C:E,3,0)</f>
        <v>#N/A</v>
      </c>
      <c r="F9877">
        <v>10</v>
      </c>
      <c r="I9877" t="e">
        <f>VLOOKUP(J9877,Ref!L:M,2,0)</f>
        <v>#N/A</v>
      </c>
      <c r="J9877" t="s">
        <v>1176</v>
      </c>
      <c r="K9877" t="str">
        <f>VLOOKUP($J9877,Ref!$D:$H,2,0)</f>
        <v>Bengeo Holy Trinity and St Leonard with Chris</v>
      </c>
      <c r="L9877" t="str">
        <f>VLOOKUP($J9877,Ref!$D:$H,3,0)</f>
        <v>Hertford Team Ministry</v>
      </c>
      <c r="M9877" t="str">
        <f>VLOOKUP($J9877,Ref!$D:$H,4,0)</f>
        <v>Hertford and Ware Deanery</v>
      </c>
      <c r="N9877" t="str">
        <f>VLOOKUP($J9877,Ref!$D:$H,5,0)</f>
        <v>Archdeaconry of Hertford</v>
      </c>
      <c r="S9877">
        <v>5777.5</v>
      </c>
    </row>
    <row r="9878" spans="1:19" x14ac:dyDescent="0.3">
      <c r="A9878">
        <v>2024</v>
      </c>
      <c r="C9878" t="str">
        <f>IF(GETPIVOTDATA("PS % recovery",Sheet4!$B$5,"Parish Name",K9878)&gt;99.949%,"OK","No")</f>
        <v>OK</v>
      </c>
      <c r="D9878" t="e">
        <f>VLOOKUP(J9878,'Ref2'!C:E,3,0)</f>
        <v>#N/A</v>
      </c>
      <c r="F9878">
        <v>10</v>
      </c>
      <c r="I9878" t="e">
        <f>VLOOKUP(J9878,Ref!L:M,2,0)</f>
        <v>#N/A</v>
      </c>
      <c r="J9878" t="s">
        <v>1180</v>
      </c>
      <c r="K9878" t="str">
        <f>VLOOKUP($J9878,Ref!$D:$H,2,0)</f>
        <v xml:space="preserve">Bramfield                                    </v>
      </c>
      <c r="L9878" t="str">
        <f>VLOOKUP($J9878,Ref!$D:$H,3,0)</f>
        <v>The Beane Valley Benefice</v>
      </c>
      <c r="M9878" t="str">
        <f>VLOOKUP($J9878,Ref!$D:$H,4,0)</f>
        <v>Hertford and Ware Deanery</v>
      </c>
      <c r="N9878" t="str">
        <f>VLOOKUP($J9878,Ref!$D:$H,5,0)</f>
        <v>Archdeaconry of Hertford</v>
      </c>
      <c r="S9878">
        <v>764</v>
      </c>
    </row>
    <row r="9879" spans="1:19" x14ac:dyDescent="0.3">
      <c r="A9879">
        <v>2024</v>
      </c>
      <c r="C9879" t="str">
        <f>IF(GETPIVOTDATA("PS % recovery",Sheet4!$B$5,"Parish Name",K9879)&gt;99.949%,"OK","No")</f>
        <v>OK</v>
      </c>
      <c r="D9879" t="e">
        <f>VLOOKUP(J9879,'Ref2'!C:E,3,0)</f>
        <v>#N/A</v>
      </c>
      <c r="F9879">
        <v>10</v>
      </c>
      <c r="I9879" t="e">
        <f>VLOOKUP(J9879,Ref!L:M,2,0)</f>
        <v>#N/A</v>
      </c>
      <c r="J9879" t="s">
        <v>1172</v>
      </c>
      <c r="K9879" t="str">
        <f>VLOOKUP($J9879,Ref!$D:$H,2,0)</f>
        <v xml:space="preserve">Essendon                                     </v>
      </c>
      <c r="L9879" t="str">
        <f>VLOOKUP($J9879,Ref!$D:$H,3,0)</f>
        <v>Little Berkhamsted and Bayford, Essendon and Ponsbourne</v>
      </c>
      <c r="M9879" t="str">
        <f>VLOOKUP($J9879,Ref!$D:$H,4,0)</f>
        <v>Hertford and Ware Deanery</v>
      </c>
      <c r="N9879" t="str">
        <f>VLOOKUP($J9879,Ref!$D:$H,5,0)</f>
        <v>Archdeaconry of Hertford</v>
      </c>
      <c r="S9879">
        <v>2203</v>
      </c>
    </row>
    <row r="9880" spans="1:19" x14ac:dyDescent="0.3">
      <c r="A9880">
        <v>2024</v>
      </c>
      <c r="C9880" t="str">
        <f>IF(GETPIVOTDATA("PS % recovery",Sheet4!$B$5,"Parish Name",K9880)&gt;99.949%,"OK","No")</f>
        <v>No</v>
      </c>
      <c r="D9880" t="e">
        <f>VLOOKUP(J9880,'Ref2'!C:E,3,0)</f>
        <v>#N/A</v>
      </c>
      <c r="F9880">
        <v>10</v>
      </c>
      <c r="I9880" t="e">
        <f>VLOOKUP(J9880,Ref!L:M,2,0)</f>
        <v>#N/A</v>
      </c>
      <c r="J9880" t="s">
        <v>1188</v>
      </c>
      <c r="K9880" t="str">
        <f>VLOOKUP($J9880,Ref!$D:$H,2,0)</f>
        <v xml:space="preserve">Great Amwell with St Margarets               </v>
      </c>
      <c r="L9880" t="str">
        <f>VLOOKUP($J9880,Ref!$D:$H,3,0)</f>
        <v>Great Amwell with St Margarets and Stanstead Abbots</v>
      </c>
      <c r="M9880" t="str">
        <f>VLOOKUP($J9880,Ref!$D:$H,4,0)</f>
        <v>Hertford and Ware Deanery</v>
      </c>
      <c r="N9880" t="str">
        <f>VLOOKUP($J9880,Ref!$D:$H,5,0)</f>
        <v>Archdeaconry of Hertford</v>
      </c>
      <c r="S9880">
        <v>2357</v>
      </c>
    </row>
    <row r="9881" spans="1:19" x14ac:dyDescent="0.3">
      <c r="A9881">
        <v>2024</v>
      </c>
      <c r="C9881" t="str">
        <f>IF(GETPIVOTDATA("PS % recovery",Sheet4!$B$5,"Parish Name",K9881)&gt;99.949%,"OK","No")</f>
        <v>OK</v>
      </c>
      <c r="D9881" t="e">
        <f>VLOOKUP(J9881,'Ref2'!C:E,3,0)</f>
        <v>#N/A</v>
      </c>
      <c r="F9881">
        <v>10</v>
      </c>
      <c r="I9881" t="e">
        <f>VLOOKUP(J9881,Ref!L:M,2,0)</f>
        <v>#N/A</v>
      </c>
      <c r="J9881" t="s">
        <v>817</v>
      </c>
      <c r="K9881" t="str">
        <f>VLOOKUP($J9881,Ref!$D:$H,2,0)</f>
        <v xml:space="preserve">Hertford All Saints                          </v>
      </c>
      <c r="L9881" t="str">
        <f>VLOOKUP($J9881,Ref!$D:$H,3,0)</f>
        <v>Hertford Team Ministry</v>
      </c>
      <c r="M9881" t="str">
        <f>VLOOKUP($J9881,Ref!$D:$H,4,0)</f>
        <v>Hertford and Ware Deanery</v>
      </c>
      <c r="N9881" t="str">
        <f>VLOOKUP($J9881,Ref!$D:$H,5,0)</f>
        <v>Archdeaconry of Hertford</v>
      </c>
      <c r="S9881">
        <v>5000</v>
      </c>
    </row>
    <row r="9882" spans="1:19" x14ac:dyDescent="0.3">
      <c r="A9882">
        <v>2024</v>
      </c>
      <c r="C9882" t="str">
        <f>IF(GETPIVOTDATA("PS % recovery",Sheet4!$B$5,"Parish Name",K9882)&gt;99.949%,"OK","No")</f>
        <v>OK</v>
      </c>
      <c r="D9882" t="e">
        <f>VLOOKUP(J9882,'Ref2'!C:E,3,0)</f>
        <v>#N/A</v>
      </c>
      <c r="F9882">
        <v>10</v>
      </c>
      <c r="I9882" t="e">
        <f>VLOOKUP(J9882,Ref!L:M,2,0)</f>
        <v>#N/A</v>
      </c>
      <c r="J9882" t="s">
        <v>1193</v>
      </c>
      <c r="K9882" t="str">
        <f>VLOOKUP($J9882,Ref!$D:$H,2,0)</f>
        <v xml:space="preserve">Hertford, St Andrew with St Nicholas         </v>
      </c>
      <c r="L9882" t="str">
        <f>VLOOKUP($J9882,Ref!$D:$H,3,0)</f>
        <v>Hertford Team Ministry</v>
      </c>
      <c r="M9882" t="str">
        <f>VLOOKUP($J9882,Ref!$D:$H,4,0)</f>
        <v>Hertford and Ware Deanery</v>
      </c>
      <c r="N9882" t="str">
        <f>VLOOKUP($J9882,Ref!$D:$H,5,0)</f>
        <v>Archdeaconry of Hertford</v>
      </c>
      <c r="S9882">
        <v>6692</v>
      </c>
    </row>
    <row r="9883" spans="1:19" x14ac:dyDescent="0.3">
      <c r="A9883">
        <v>2024</v>
      </c>
      <c r="C9883" t="str">
        <f>IF(GETPIVOTDATA("PS % recovery",Sheet4!$B$5,"Parish Name",K9883)&gt;99.949%,"OK","No")</f>
        <v>OK</v>
      </c>
      <c r="D9883" t="e">
        <f>VLOOKUP(J9883,'Ref2'!C:E,3,0)</f>
        <v>#N/A</v>
      </c>
      <c r="F9883">
        <v>10</v>
      </c>
      <c r="I9883" t="e">
        <f>VLOOKUP(J9883,Ref!L:M,2,0)</f>
        <v>#N/A</v>
      </c>
      <c r="J9883" t="s">
        <v>1195</v>
      </c>
      <c r="K9883" t="str">
        <f>VLOOKUP($J9883,Ref!$D:$H,2,0)</f>
        <v xml:space="preserve">Hertingfordbury                              </v>
      </c>
      <c r="L9883" t="str">
        <f>VLOOKUP($J9883,Ref!$D:$H,3,0)</f>
        <v>Hertford Team Ministry</v>
      </c>
      <c r="M9883" t="str">
        <f>VLOOKUP($J9883,Ref!$D:$H,4,0)</f>
        <v>Hertford and Ware Deanery</v>
      </c>
      <c r="N9883" t="str">
        <f>VLOOKUP($J9883,Ref!$D:$H,5,0)</f>
        <v>Archdeaconry of Hertford</v>
      </c>
      <c r="S9883">
        <v>2275</v>
      </c>
    </row>
    <row r="9884" spans="1:19" x14ac:dyDescent="0.3">
      <c r="A9884">
        <v>2024</v>
      </c>
      <c r="C9884" t="str">
        <f>IF(GETPIVOTDATA("PS % recovery",Sheet4!$B$5,"Parish Name",K9884)&gt;99.949%,"OK","No")</f>
        <v>No</v>
      </c>
      <c r="D9884" t="e">
        <f>VLOOKUP(J9884,'Ref2'!C:E,3,0)</f>
        <v>#N/A</v>
      </c>
      <c r="F9884">
        <v>10</v>
      </c>
      <c r="I9884" t="e">
        <f>VLOOKUP(J9884,Ref!L:M,2,0)</f>
        <v>#N/A</v>
      </c>
      <c r="J9884" t="s">
        <v>1197</v>
      </c>
      <c r="K9884" t="str">
        <f>VLOOKUP($J9884,Ref!$D:$H,2,0)</f>
        <v xml:space="preserve">High Cross, St John the Evangelist           </v>
      </c>
      <c r="L9884" t="str">
        <f>VLOOKUP($J9884,Ref!$D:$H,3,0)</f>
        <v>High Cross</v>
      </c>
      <c r="M9884" t="str">
        <f>VLOOKUP($J9884,Ref!$D:$H,4,0)</f>
        <v>Hertford and Ware Deanery</v>
      </c>
      <c r="N9884" t="str">
        <f>VLOOKUP($J9884,Ref!$D:$H,5,0)</f>
        <v>Archdeaconry of Hertford</v>
      </c>
    </row>
    <row r="9885" spans="1:19" x14ac:dyDescent="0.3">
      <c r="A9885">
        <v>2024</v>
      </c>
      <c r="C9885" t="str">
        <f>IF(GETPIVOTDATA("PS % recovery",Sheet4!$B$5,"Parish Name",K9885)&gt;99.949%,"OK","No")</f>
        <v>OK</v>
      </c>
      <c r="D9885" t="e">
        <f>VLOOKUP(J9885,'Ref2'!C:E,3,0)</f>
        <v>#N/A</v>
      </c>
      <c r="F9885">
        <v>10</v>
      </c>
      <c r="I9885" t="e">
        <f>VLOOKUP(J9885,Ref!L:M,2,0)</f>
        <v>#N/A</v>
      </c>
      <c r="J9885" t="s">
        <v>1201</v>
      </c>
      <c r="K9885" t="str">
        <f>VLOOKUP($J9885,Ref!$D:$H,2,0)</f>
        <v xml:space="preserve">Hunsdon                                      </v>
      </c>
      <c r="L9885" t="str">
        <f>VLOOKUP($J9885,Ref!$D:$H,3,0)</f>
        <v>Hunsdon with Widford and Wareside</v>
      </c>
      <c r="M9885" t="str">
        <f>VLOOKUP($J9885,Ref!$D:$H,4,0)</f>
        <v>Hertford and Ware Deanery</v>
      </c>
      <c r="N9885" t="str">
        <f>VLOOKUP($J9885,Ref!$D:$H,5,0)</f>
        <v>Archdeaconry of Hertford</v>
      </c>
      <c r="S9885">
        <v>1587</v>
      </c>
    </row>
    <row r="9886" spans="1:19" x14ac:dyDescent="0.3">
      <c r="A9886">
        <v>2024</v>
      </c>
      <c r="C9886" t="str">
        <f>IF(GETPIVOTDATA("PS % recovery",Sheet4!$B$5,"Parish Name",K9886)&gt;99.949%,"OK","No")</f>
        <v>No</v>
      </c>
      <c r="D9886" t="e">
        <f>VLOOKUP(J9886,'Ref2'!C:E,3,0)</f>
        <v>#N/A</v>
      </c>
      <c r="F9886">
        <v>10</v>
      </c>
      <c r="I9886" t="e">
        <f>VLOOKUP(J9886,Ref!L:M,2,0)</f>
        <v>#N/A</v>
      </c>
      <c r="J9886" t="s">
        <v>1207</v>
      </c>
      <c r="K9886" t="str">
        <f>VLOOKUP($J9886,Ref!$D:$H,2,0)</f>
        <v xml:space="preserve">Little Amwell, Holy Trinity                  </v>
      </c>
      <c r="L9886" t="str">
        <f>VLOOKUP($J9886,Ref!$D:$H,3,0)</f>
        <v>Hertford Team Ministry</v>
      </c>
      <c r="M9886" t="str">
        <f>VLOOKUP($J9886,Ref!$D:$H,4,0)</f>
        <v>Hertford and Ware Deanery</v>
      </c>
      <c r="N9886" t="str">
        <f>VLOOKUP($J9886,Ref!$D:$H,5,0)</f>
        <v>Archdeaconry of Hertford</v>
      </c>
      <c r="S9886">
        <v>3135.94</v>
      </c>
    </row>
    <row r="9887" spans="1:19" x14ac:dyDescent="0.3">
      <c r="A9887">
        <v>2024</v>
      </c>
      <c r="C9887" t="str">
        <f>IF(GETPIVOTDATA("PS % recovery",Sheet4!$B$5,"Parish Name",K9887)&gt;99.949%,"OK","No")</f>
        <v>OK</v>
      </c>
      <c r="D9887" t="e">
        <f>VLOOKUP(J9887,'Ref2'!C:E,3,0)</f>
        <v>#N/A</v>
      </c>
      <c r="F9887">
        <v>10</v>
      </c>
      <c r="I9887" t="e">
        <f>VLOOKUP(J9887,Ref!L:M,2,0)</f>
        <v>#N/A</v>
      </c>
      <c r="J9887" t="s">
        <v>1170</v>
      </c>
      <c r="K9887" t="str">
        <f>VLOOKUP($J9887,Ref!$D:$H,2,0)</f>
        <v xml:space="preserve">Little Berkhamsted                           </v>
      </c>
      <c r="L9887" t="str">
        <f>VLOOKUP($J9887,Ref!$D:$H,3,0)</f>
        <v>Little Berkhamsted and Bayford, Essendon and Ponsbourne</v>
      </c>
      <c r="M9887" t="str">
        <f>VLOOKUP($J9887,Ref!$D:$H,4,0)</f>
        <v>Hertford and Ware Deanery</v>
      </c>
      <c r="N9887" t="str">
        <f>VLOOKUP($J9887,Ref!$D:$H,5,0)</f>
        <v>Archdeaconry of Hertford</v>
      </c>
    </row>
    <row r="9888" spans="1:19" x14ac:dyDescent="0.3">
      <c r="A9888">
        <v>2024</v>
      </c>
      <c r="C9888" t="str">
        <f>IF(GETPIVOTDATA("PS % recovery",Sheet4!$B$5,"Parish Name",K9888)&gt;99.949%,"OK","No")</f>
        <v>No</v>
      </c>
      <c r="D9888" t="e">
        <f>VLOOKUP(J9888,'Ref2'!C:E,3,0)</f>
        <v>#N/A</v>
      </c>
      <c r="F9888">
        <v>10</v>
      </c>
      <c r="I9888" t="e">
        <f>VLOOKUP(J9888,Ref!L:M,2,0)</f>
        <v>#N/A</v>
      </c>
      <c r="J9888" t="s">
        <v>1174</v>
      </c>
      <c r="K9888" t="str">
        <f>VLOOKUP($J9888,Ref!$D:$H,2,0)</f>
        <v xml:space="preserve">Ponsbourne, St Mary                          </v>
      </c>
      <c r="L9888" t="str">
        <f>VLOOKUP($J9888,Ref!$D:$H,3,0)</f>
        <v>Little Berkhamsted and Bayford, Essendon and Ponsbourne</v>
      </c>
      <c r="M9888" t="str">
        <f>VLOOKUP($J9888,Ref!$D:$H,4,0)</f>
        <v>Hertford and Ware Deanery</v>
      </c>
      <c r="N9888" t="str">
        <f>VLOOKUP($J9888,Ref!$D:$H,5,0)</f>
        <v>Archdeaconry of Hertford</v>
      </c>
      <c r="S9888">
        <v>500</v>
      </c>
    </row>
    <row r="9889" spans="1:19" x14ac:dyDescent="0.3">
      <c r="A9889">
        <v>2024</v>
      </c>
      <c r="C9889" t="str">
        <f>IF(GETPIVOTDATA("PS % recovery",Sheet4!$B$5,"Parish Name",K9889)&gt;99.949%,"OK","No")</f>
        <v>No</v>
      </c>
      <c r="D9889" t="e">
        <f>VLOOKUP(J9889,'Ref2'!C:E,3,0)</f>
        <v>#N/A</v>
      </c>
      <c r="F9889">
        <v>10</v>
      </c>
      <c r="I9889" t="e">
        <f>VLOOKUP(J9889,Ref!L:M,2,0)</f>
        <v>#N/A</v>
      </c>
      <c r="J9889" t="s">
        <v>1190</v>
      </c>
      <c r="K9889" t="str">
        <f>VLOOKUP($J9889,Ref!$D:$H,2,0)</f>
        <v xml:space="preserve">Stanstead Abbots                             </v>
      </c>
      <c r="L9889" t="str">
        <f>VLOOKUP($J9889,Ref!$D:$H,3,0)</f>
        <v>Great Amwell with St Margarets and Stanstead Abbots</v>
      </c>
      <c r="M9889" t="str">
        <f>VLOOKUP($J9889,Ref!$D:$H,4,0)</f>
        <v>Hertford and Ware Deanery</v>
      </c>
      <c r="N9889" t="str">
        <f>VLOOKUP($J9889,Ref!$D:$H,5,0)</f>
        <v>Archdeaconry of Hertford</v>
      </c>
    </row>
    <row r="9890" spans="1:19" x14ac:dyDescent="0.3">
      <c r="A9890">
        <v>2024</v>
      </c>
      <c r="C9890" t="str">
        <f>IF(GETPIVOTDATA("PS % recovery",Sheet4!$B$5,"Parish Name",K9890)&gt;99.949%,"OK","No")</f>
        <v>OK</v>
      </c>
      <c r="D9890" t="e">
        <f>VLOOKUP(J9890,'Ref2'!C:E,3,0)</f>
        <v>#N/A</v>
      </c>
      <c r="F9890">
        <v>10</v>
      </c>
      <c r="I9890" t="e">
        <f>VLOOKUP(J9890,Ref!L:M,2,0)</f>
        <v>#N/A</v>
      </c>
      <c r="J9890" t="s">
        <v>1182</v>
      </c>
      <c r="K9890" t="str">
        <f>VLOOKUP($J9890,Ref!$D:$H,2,0)</f>
        <v xml:space="preserve">Stapleford                                   </v>
      </c>
      <c r="L9890" t="str">
        <f>VLOOKUP($J9890,Ref!$D:$H,3,0)</f>
        <v>The Beane Valley Benefice</v>
      </c>
      <c r="M9890" t="str">
        <f>VLOOKUP($J9890,Ref!$D:$H,4,0)</f>
        <v>Hertford and Ware Deanery</v>
      </c>
      <c r="N9890" t="str">
        <f>VLOOKUP($J9890,Ref!$D:$H,5,0)</f>
        <v>Archdeaconry of Hertford</v>
      </c>
      <c r="S9890">
        <v>787</v>
      </c>
    </row>
    <row r="9891" spans="1:19" x14ac:dyDescent="0.3">
      <c r="A9891">
        <v>2024</v>
      </c>
      <c r="C9891" t="str">
        <f>IF(GETPIVOTDATA("PS % recovery",Sheet4!$B$5,"Parish Name",K9891)&gt;99.949%,"OK","No")</f>
        <v>No</v>
      </c>
      <c r="D9891" t="e">
        <f>VLOOKUP(J9891,'Ref2'!C:E,3,0)</f>
        <v>#N/A</v>
      </c>
      <c r="F9891">
        <v>10</v>
      </c>
      <c r="I9891" t="e">
        <f>VLOOKUP(J9891,Ref!L:M,2,0)</f>
        <v>#N/A</v>
      </c>
      <c r="J9891" t="s">
        <v>1199</v>
      </c>
      <c r="K9891" t="str">
        <f>VLOOKUP($J9891,Ref!$D:$H,2,0)</f>
        <v xml:space="preserve">Thundridge                                   </v>
      </c>
      <c r="L9891" t="str">
        <f>VLOOKUP($J9891,Ref!$D:$H,3,0)</f>
        <v>Thundridge</v>
      </c>
      <c r="M9891" t="str">
        <f>VLOOKUP($J9891,Ref!$D:$H,4,0)</f>
        <v>Hertford and Ware Deanery</v>
      </c>
      <c r="N9891" t="str">
        <f>VLOOKUP($J9891,Ref!$D:$H,5,0)</f>
        <v>Archdeaconry of Hertford</v>
      </c>
      <c r="S9891">
        <v>5000</v>
      </c>
    </row>
    <row r="9892" spans="1:19" x14ac:dyDescent="0.3">
      <c r="A9892">
        <v>2024</v>
      </c>
      <c r="C9892" t="str">
        <f>IF(GETPIVOTDATA("PS % recovery",Sheet4!$B$5,"Parish Name",K9892)&gt;99.949%,"OK","No")</f>
        <v>No</v>
      </c>
      <c r="D9892" t="e">
        <f>VLOOKUP(J9892,'Ref2'!C:E,3,0)</f>
        <v>#N/A</v>
      </c>
      <c r="F9892">
        <v>10</v>
      </c>
      <c r="I9892" t="str">
        <f>VLOOKUP(J9892,Ref!L:M,2,0)</f>
        <v>Yes</v>
      </c>
      <c r="J9892" t="s">
        <v>1209</v>
      </c>
      <c r="K9892" t="str">
        <f>VLOOKUP($J9892,Ref!$D:$H,2,0)</f>
        <v xml:space="preserve">Ware, Christ Church                          </v>
      </c>
      <c r="L9892" t="str">
        <f>VLOOKUP($J9892,Ref!$D:$H,3,0)</f>
        <v>Ware, Christ Church</v>
      </c>
      <c r="M9892" t="str">
        <f>VLOOKUP($J9892,Ref!$D:$H,4,0)</f>
        <v>Hertford and Ware Deanery</v>
      </c>
      <c r="N9892" t="str">
        <f>VLOOKUP($J9892,Ref!$D:$H,5,0)</f>
        <v>Archdeaconry of Hertford</v>
      </c>
      <c r="S9892">
        <v>9973.5</v>
      </c>
    </row>
    <row r="9893" spans="1:19" x14ac:dyDescent="0.3">
      <c r="A9893">
        <v>2024</v>
      </c>
      <c r="C9893" t="str">
        <f>IF(GETPIVOTDATA("PS % recovery",Sheet4!$B$5,"Parish Name",K9893)&gt;99.949%,"OK","No")</f>
        <v>OK</v>
      </c>
      <c r="D9893" t="e">
        <f>VLOOKUP(J9893,'Ref2'!C:E,3,0)</f>
        <v>#N/A</v>
      </c>
      <c r="F9893">
        <v>10</v>
      </c>
      <c r="I9893" t="e">
        <f>VLOOKUP(J9893,Ref!L:M,2,0)</f>
        <v>#N/A</v>
      </c>
      <c r="J9893" t="s">
        <v>1211</v>
      </c>
      <c r="K9893" t="str">
        <f>VLOOKUP($J9893,Ref!$D:$H,2,0)</f>
        <v xml:space="preserve">Ware                                         </v>
      </c>
      <c r="L9893" t="str">
        <f>VLOOKUP($J9893,Ref!$D:$H,3,0)</f>
        <v>Ware</v>
      </c>
      <c r="M9893" t="str">
        <f>VLOOKUP($J9893,Ref!$D:$H,4,0)</f>
        <v>Hertford and Ware Deanery</v>
      </c>
      <c r="N9893" t="str">
        <f>VLOOKUP($J9893,Ref!$D:$H,5,0)</f>
        <v>Archdeaconry of Hertford</v>
      </c>
      <c r="S9893">
        <v>5584.16</v>
      </c>
    </row>
    <row r="9894" spans="1:19" x14ac:dyDescent="0.3">
      <c r="A9894">
        <v>2024</v>
      </c>
      <c r="C9894" t="str">
        <f>IF(GETPIVOTDATA("PS % recovery",Sheet4!$B$5,"Parish Name",K9894)&gt;99.949%,"OK","No")</f>
        <v>OK</v>
      </c>
      <c r="D9894" t="e">
        <f>VLOOKUP(J9894,'Ref2'!C:E,3,0)</f>
        <v>#N/A</v>
      </c>
      <c r="F9894">
        <v>10</v>
      </c>
      <c r="I9894" t="e">
        <f>VLOOKUP(J9894,Ref!L:M,2,0)</f>
        <v>#N/A</v>
      </c>
      <c r="J9894" t="s">
        <v>1203</v>
      </c>
      <c r="K9894" t="str">
        <f>VLOOKUP($J9894,Ref!$D:$H,2,0)</f>
        <v xml:space="preserve">Wareside, Holy Trinity                       </v>
      </c>
      <c r="L9894" t="str">
        <f>VLOOKUP($J9894,Ref!$D:$H,3,0)</f>
        <v>Hunsdon with Widford and Wareside</v>
      </c>
      <c r="M9894" t="str">
        <f>VLOOKUP($J9894,Ref!$D:$H,4,0)</f>
        <v>Hertford and Ware Deanery</v>
      </c>
      <c r="N9894" t="str">
        <f>VLOOKUP($J9894,Ref!$D:$H,5,0)</f>
        <v>Archdeaconry of Hertford</v>
      </c>
    </row>
    <row r="9895" spans="1:19" x14ac:dyDescent="0.3">
      <c r="A9895">
        <v>2024</v>
      </c>
      <c r="C9895" t="str">
        <f>IF(GETPIVOTDATA("PS % recovery",Sheet4!$B$5,"Parish Name",K9895)&gt;99.949%,"OK","No")</f>
        <v>OK</v>
      </c>
      <c r="D9895" t="e">
        <f>VLOOKUP(J9895,'Ref2'!C:E,3,0)</f>
        <v>#N/A</v>
      </c>
      <c r="F9895">
        <v>10</v>
      </c>
      <c r="I9895" t="e">
        <f>VLOOKUP(J9895,Ref!L:M,2,0)</f>
        <v>#N/A</v>
      </c>
      <c r="J9895" t="s">
        <v>1184</v>
      </c>
      <c r="K9895" t="str">
        <f>VLOOKUP($J9895,Ref!$D:$H,2,0)</f>
        <v xml:space="preserve">Waterford, St Michael and All Angels         </v>
      </c>
      <c r="L9895" t="str">
        <f>VLOOKUP($J9895,Ref!$D:$H,3,0)</f>
        <v>The Beane Valley Benefice</v>
      </c>
      <c r="M9895" t="str">
        <f>VLOOKUP($J9895,Ref!$D:$H,4,0)</f>
        <v>Hertford and Ware Deanery</v>
      </c>
      <c r="N9895" t="str">
        <f>VLOOKUP($J9895,Ref!$D:$H,5,0)</f>
        <v>Archdeaconry of Hertford</v>
      </c>
      <c r="S9895">
        <v>676</v>
      </c>
    </row>
    <row r="9896" spans="1:19" x14ac:dyDescent="0.3">
      <c r="A9896">
        <v>2024</v>
      </c>
      <c r="C9896" t="str">
        <f>IF(GETPIVOTDATA("PS % recovery",Sheet4!$B$5,"Parish Name",K9896)&gt;99.949%,"OK","No")</f>
        <v>OK</v>
      </c>
      <c r="D9896" t="e">
        <f>VLOOKUP(J9896,'Ref2'!C:E,3,0)</f>
        <v>#N/A</v>
      </c>
      <c r="F9896">
        <v>10</v>
      </c>
      <c r="I9896" t="e">
        <f>VLOOKUP(J9896,Ref!L:M,2,0)</f>
        <v>#N/A</v>
      </c>
      <c r="J9896" t="s">
        <v>1186</v>
      </c>
      <c r="K9896" t="str">
        <f>VLOOKUP($J9896,Ref!$D:$H,2,0)</f>
        <v xml:space="preserve">Watton-at-Stone                              </v>
      </c>
      <c r="L9896" t="str">
        <f>VLOOKUP($J9896,Ref!$D:$H,3,0)</f>
        <v>The Beane Valley Benefice</v>
      </c>
      <c r="M9896" t="str">
        <f>VLOOKUP($J9896,Ref!$D:$H,4,0)</f>
        <v>Hertford and Ware Deanery</v>
      </c>
      <c r="N9896" t="str">
        <f>VLOOKUP($J9896,Ref!$D:$H,5,0)</f>
        <v>Archdeaconry of Hertford</v>
      </c>
      <c r="S9896">
        <v>5213</v>
      </c>
    </row>
    <row r="9897" spans="1:19" x14ac:dyDescent="0.3">
      <c r="A9897">
        <v>2024</v>
      </c>
      <c r="C9897" t="str">
        <f>IF(GETPIVOTDATA("PS % recovery",Sheet4!$B$5,"Parish Name",K9897)&gt;99.949%,"OK","No")</f>
        <v>OK</v>
      </c>
      <c r="D9897" t="e">
        <f>VLOOKUP(J9897,'Ref2'!C:E,3,0)</f>
        <v>#N/A</v>
      </c>
      <c r="F9897">
        <v>10</v>
      </c>
      <c r="I9897" t="e">
        <f>VLOOKUP(J9897,Ref!L:M,2,0)</f>
        <v>#N/A</v>
      </c>
      <c r="J9897" t="s">
        <v>1205</v>
      </c>
      <c r="K9897" t="str">
        <f>VLOOKUP($J9897,Ref!$D:$H,2,0)</f>
        <v xml:space="preserve">Widford                                      </v>
      </c>
      <c r="L9897" t="str">
        <f>VLOOKUP($J9897,Ref!$D:$H,3,0)</f>
        <v>Hunsdon with Widford and Wareside</v>
      </c>
      <c r="M9897" t="str">
        <f>VLOOKUP($J9897,Ref!$D:$H,4,0)</f>
        <v>Hertford and Ware Deanery</v>
      </c>
      <c r="N9897" t="str">
        <f>VLOOKUP($J9897,Ref!$D:$H,5,0)</f>
        <v>Archdeaconry of Hertford</v>
      </c>
      <c r="S9897">
        <v>1540</v>
      </c>
    </row>
    <row r="9898" spans="1:19" x14ac:dyDescent="0.3">
      <c r="A9898">
        <v>2024</v>
      </c>
      <c r="C9898" t="str">
        <f>IF(GETPIVOTDATA("PS % recovery",Sheet4!$B$5,"Parish Name",K9898)&gt;99.949%,"OK","No")</f>
        <v>OK</v>
      </c>
      <c r="D9898" t="e">
        <f>VLOOKUP(J9898,'Ref2'!C:E,3,0)</f>
        <v>#N/A</v>
      </c>
      <c r="F9898">
        <v>10</v>
      </c>
      <c r="I9898" t="e">
        <f>VLOOKUP(J9898,Ref!L:M,2,0)</f>
        <v>#N/A</v>
      </c>
      <c r="J9898" t="s">
        <v>877</v>
      </c>
      <c r="K9898" t="str">
        <f>VLOOKUP($J9898,Ref!$D:$H,2,0)</f>
        <v xml:space="preserve">Great Wymondley                              </v>
      </c>
      <c r="L9898" t="str">
        <f>VLOOKUP($J9898,Ref!$D:$H,3,0)</f>
        <v>St Ippolyts with Great and Little Wymondley</v>
      </c>
      <c r="M9898" t="str">
        <f>VLOOKUP($J9898,Ref!$D:$H,4,0)</f>
        <v>Hitchin Deanery</v>
      </c>
      <c r="N9898" t="str">
        <f>VLOOKUP($J9898,Ref!$D:$H,5,0)</f>
        <v xml:space="preserve">Archdeaconry of St Albans </v>
      </c>
      <c r="S9898">
        <v>498.33</v>
      </c>
    </row>
    <row r="9899" spans="1:19" x14ac:dyDescent="0.3">
      <c r="A9899">
        <v>2024</v>
      </c>
      <c r="C9899" t="str">
        <f>IF(GETPIVOTDATA("PS % recovery",Sheet4!$B$5,"Parish Name",K9899)&gt;99.949%,"OK","No")</f>
        <v>No</v>
      </c>
      <c r="D9899" t="e">
        <f>VLOOKUP(J9899,'Ref2'!C:E,3,0)</f>
        <v>#N/A</v>
      </c>
      <c r="F9899">
        <v>10</v>
      </c>
      <c r="I9899" t="e">
        <f>VLOOKUP(J9899,Ref!L:M,2,0)</f>
        <v>#N/A</v>
      </c>
      <c r="J9899" t="s">
        <v>881</v>
      </c>
      <c r="K9899" t="str">
        <f>VLOOKUP($J9899,Ref!$D:$H,2,0)</f>
        <v xml:space="preserve">Hitchin                                      </v>
      </c>
      <c r="L9899" t="str">
        <f>VLOOKUP($J9899,Ref!$D:$H,3,0)</f>
        <v>Hitchin &amp; St Paul's Walden (Team Ministry)</v>
      </c>
      <c r="M9899" t="str">
        <f>VLOOKUP($J9899,Ref!$D:$H,4,0)</f>
        <v>Hitchin Deanery</v>
      </c>
      <c r="N9899" t="str">
        <f>VLOOKUP($J9899,Ref!$D:$H,5,0)</f>
        <v xml:space="preserve">Archdeaconry of St Albans </v>
      </c>
    </row>
    <row r="9900" spans="1:19" x14ac:dyDescent="0.3">
      <c r="A9900">
        <v>2024</v>
      </c>
      <c r="C9900" t="str">
        <f>IF(GETPIVOTDATA("PS % recovery",Sheet4!$B$5,"Parish Name",K9900)&gt;99.949%,"OK","No")</f>
        <v>OK</v>
      </c>
      <c r="D9900" t="e">
        <f>VLOOKUP(J9900,'Ref2'!C:E,3,0)</f>
        <v>#N/A</v>
      </c>
      <c r="F9900">
        <v>10</v>
      </c>
      <c r="I9900" t="e">
        <f>VLOOKUP(J9900,Ref!L:M,2,0)</f>
        <v>#N/A</v>
      </c>
      <c r="J9900" t="s">
        <v>885</v>
      </c>
      <c r="K9900" t="str">
        <f>VLOOKUP($J9900,Ref!$D:$H,2,0)</f>
        <v>Holy Saviour Hitchin</v>
      </c>
      <c r="L9900" t="str">
        <f>VLOOKUP($J9900,Ref!$D:$H,3,0)</f>
        <v>Hitchin &amp; St Paul's Walden (Team Ministry)</v>
      </c>
      <c r="M9900" t="str">
        <f>VLOOKUP($J9900,Ref!$D:$H,4,0)</f>
        <v>Hitchin Deanery</v>
      </c>
      <c r="N9900" t="str">
        <f>VLOOKUP($J9900,Ref!$D:$H,5,0)</f>
        <v xml:space="preserve">Archdeaconry of St Albans </v>
      </c>
      <c r="S9900">
        <v>3000</v>
      </c>
    </row>
    <row r="9901" spans="1:19" x14ac:dyDescent="0.3">
      <c r="A9901">
        <v>2024</v>
      </c>
      <c r="C9901" t="str">
        <f>IF(GETPIVOTDATA("PS % recovery",Sheet4!$B$5,"Parish Name",K9901)&gt;99.949%,"OK","No")</f>
        <v>No</v>
      </c>
      <c r="D9901" t="e">
        <f>VLOOKUP(J9901,'Ref2'!C:E,3,0)</f>
        <v>#N/A</v>
      </c>
      <c r="F9901">
        <v>10</v>
      </c>
      <c r="I9901" t="e">
        <f>VLOOKUP(J9901,Ref!L:M,2,0)</f>
        <v>#N/A</v>
      </c>
      <c r="J9901" t="s">
        <v>887</v>
      </c>
      <c r="K9901" t="str">
        <f>VLOOKUP($J9901,Ref!$D:$H,2,0)</f>
        <v>St Faith's Hitchin</v>
      </c>
      <c r="L9901" t="str">
        <f>VLOOKUP($J9901,Ref!$D:$H,3,0)</f>
        <v>Hitchin &amp; St Paul's Walden (Team Ministry)</v>
      </c>
      <c r="M9901" t="str">
        <f>VLOOKUP($J9901,Ref!$D:$H,4,0)</f>
        <v>Hitchin Deanery</v>
      </c>
      <c r="N9901" t="str">
        <f>VLOOKUP($J9901,Ref!$D:$H,5,0)</f>
        <v xml:space="preserve">Archdeaconry of St Albans </v>
      </c>
      <c r="S9901">
        <v>8066.66</v>
      </c>
    </row>
    <row r="9902" spans="1:19" x14ac:dyDescent="0.3">
      <c r="A9902">
        <v>2024</v>
      </c>
      <c r="C9902" t="str">
        <f>IF(GETPIVOTDATA("PS % recovery",Sheet4!$B$5,"Parish Name",K9902)&gt;99.949%,"OK","No")</f>
        <v>OK</v>
      </c>
      <c r="D9902" t="e">
        <f>VLOOKUP(J9902,'Ref2'!C:E,3,0)</f>
        <v>#N/A</v>
      </c>
      <c r="F9902">
        <v>10</v>
      </c>
      <c r="I9902" t="e">
        <f>VLOOKUP(J9902,Ref!L:M,2,0)</f>
        <v>#N/A</v>
      </c>
      <c r="J9902" t="s">
        <v>889</v>
      </c>
      <c r="K9902" t="str">
        <f>VLOOKUP($J9902,Ref!$D:$H,2,0)</f>
        <v>St Mark's Hitchin</v>
      </c>
      <c r="L9902" t="str">
        <f>VLOOKUP($J9902,Ref!$D:$H,3,0)</f>
        <v>Hitchin &amp; St Paul's Walden (Team Ministry)</v>
      </c>
      <c r="M9902" t="str">
        <f>VLOOKUP($J9902,Ref!$D:$H,4,0)</f>
        <v>Hitchin Deanery</v>
      </c>
      <c r="N9902" t="str">
        <f>VLOOKUP($J9902,Ref!$D:$H,5,0)</f>
        <v xml:space="preserve">Archdeaconry of St Albans </v>
      </c>
      <c r="S9902">
        <v>5939</v>
      </c>
    </row>
    <row r="9903" spans="1:19" x14ac:dyDescent="0.3">
      <c r="A9903">
        <v>2024</v>
      </c>
      <c r="C9903" t="str">
        <f>IF(GETPIVOTDATA("PS % recovery",Sheet4!$B$5,"Parish Name",K9903)&gt;99.949%,"OK","No")</f>
        <v>OK</v>
      </c>
      <c r="D9903" t="e">
        <f>VLOOKUP(J9903,'Ref2'!C:E,3,0)</f>
        <v>#N/A</v>
      </c>
      <c r="F9903">
        <v>10</v>
      </c>
      <c r="I9903" t="e">
        <f>VLOOKUP(J9903,Ref!L:M,2,0)</f>
        <v>#N/A</v>
      </c>
      <c r="J9903" t="s">
        <v>883</v>
      </c>
      <c r="K9903" t="str">
        <f>VLOOKUP($J9903,Ref!$D:$H,2,0)</f>
        <v>St Mary's Hitchin</v>
      </c>
      <c r="L9903" t="str">
        <f>VLOOKUP($J9903,Ref!$D:$H,3,0)</f>
        <v>Hitchin &amp; St Paul's Walden (Team Ministry)</v>
      </c>
      <c r="M9903" t="str">
        <f>VLOOKUP($J9903,Ref!$D:$H,4,0)</f>
        <v>Hitchin Deanery</v>
      </c>
      <c r="N9903" t="str">
        <f>VLOOKUP($J9903,Ref!$D:$H,5,0)</f>
        <v xml:space="preserve">Archdeaconry of St Albans </v>
      </c>
      <c r="S9903">
        <v>5000</v>
      </c>
    </row>
    <row r="9904" spans="1:19" x14ac:dyDescent="0.3">
      <c r="A9904">
        <v>2024</v>
      </c>
      <c r="C9904" t="str">
        <f>IF(GETPIVOTDATA("PS % recovery",Sheet4!$B$5,"Parish Name",K9904)&gt;99.949%,"OK","No")</f>
        <v>No</v>
      </c>
      <c r="D9904" t="e">
        <f>VLOOKUP(J9904,'Ref2'!C:E,3,0)</f>
        <v>#N/A</v>
      </c>
      <c r="F9904">
        <v>10</v>
      </c>
      <c r="I9904" t="str">
        <f>VLOOKUP(J9904,Ref!L:M,2,0)</f>
        <v>Yes</v>
      </c>
      <c r="J9904" t="s">
        <v>891</v>
      </c>
      <c r="K9904" t="str">
        <f>VLOOKUP($J9904,Ref!$D:$H,2,0)</f>
        <v xml:space="preserve">Holwell                                      </v>
      </c>
      <c r="L9904" t="str">
        <f>VLOOKUP($J9904,Ref!$D:$H,3,0)</f>
        <v>Holwell, Ickleford and Pirton</v>
      </c>
      <c r="M9904" t="str">
        <f>VLOOKUP($J9904,Ref!$D:$H,4,0)</f>
        <v>Hitchin Deanery</v>
      </c>
      <c r="N9904" t="str">
        <f>VLOOKUP($J9904,Ref!$D:$H,5,0)</f>
        <v xml:space="preserve">Archdeaconry of St Albans </v>
      </c>
    </row>
    <row r="9905" spans="1:19" x14ac:dyDescent="0.3">
      <c r="A9905">
        <v>2024</v>
      </c>
      <c r="C9905" t="str">
        <f>IF(GETPIVOTDATA("PS % recovery",Sheet4!$B$5,"Parish Name",K9905)&gt;99.949%,"OK","No")</f>
        <v>OK</v>
      </c>
      <c r="D9905" t="e">
        <f>VLOOKUP(J9905,'Ref2'!C:E,3,0)</f>
        <v>#N/A</v>
      </c>
      <c r="F9905">
        <v>10</v>
      </c>
      <c r="I9905" t="e">
        <f>VLOOKUP(J9905,Ref!L:M,2,0)</f>
        <v>#N/A</v>
      </c>
      <c r="J9905" t="s">
        <v>893</v>
      </c>
      <c r="K9905" t="str">
        <f>VLOOKUP($J9905,Ref!$D:$H,2,0)</f>
        <v xml:space="preserve">Ickleford                                    </v>
      </c>
      <c r="L9905" t="str">
        <f>VLOOKUP($J9905,Ref!$D:$H,3,0)</f>
        <v>Holwell, Ickleford and Pirton</v>
      </c>
      <c r="M9905" t="str">
        <f>VLOOKUP($J9905,Ref!$D:$H,4,0)</f>
        <v>Hitchin Deanery</v>
      </c>
      <c r="N9905" t="str">
        <f>VLOOKUP($J9905,Ref!$D:$H,5,0)</f>
        <v xml:space="preserve">Archdeaconry of St Albans </v>
      </c>
      <c r="S9905">
        <v>2619</v>
      </c>
    </row>
    <row r="9906" spans="1:19" x14ac:dyDescent="0.3">
      <c r="A9906">
        <v>2024</v>
      </c>
      <c r="C9906" t="str">
        <f>IF(GETPIVOTDATA("PS % recovery",Sheet4!$B$5,"Parish Name",K9906)&gt;99.949%,"OK","No")</f>
        <v>No</v>
      </c>
      <c r="D9906" t="e">
        <f>VLOOKUP(J9906,'Ref2'!C:E,3,0)</f>
        <v>#N/A</v>
      </c>
      <c r="F9906">
        <v>10</v>
      </c>
      <c r="I9906" t="e">
        <f>VLOOKUP(J9906,Ref!L:M,2,0)</f>
        <v>#N/A</v>
      </c>
      <c r="J9906" t="s">
        <v>818</v>
      </c>
      <c r="K9906" t="str">
        <f>VLOOKUP($J9906,Ref!$D:$H,2,0)</f>
        <v xml:space="preserve">Kings Walden                                 </v>
      </c>
      <c r="L9906" t="str">
        <f>VLOOKUP($J9906,Ref!$D:$H,3,0)</f>
        <v>King's Walden and Offley with Lilley</v>
      </c>
      <c r="M9906" t="str">
        <f>VLOOKUP($J9906,Ref!$D:$H,4,0)</f>
        <v>Hitchin Deanery</v>
      </c>
      <c r="N9906" t="str">
        <f>VLOOKUP($J9906,Ref!$D:$H,5,0)</f>
        <v xml:space="preserve">Archdeaconry of St Albans </v>
      </c>
      <c r="S9906">
        <v>1600</v>
      </c>
    </row>
    <row r="9907" spans="1:19" x14ac:dyDescent="0.3">
      <c r="A9907">
        <v>2024</v>
      </c>
      <c r="C9907" t="str">
        <f>IF(GETPIVOTDATA("PS % recovery",Sheet4!$B$5,"Parish Name",K9907)&gt;99.949%,"OK","No")</f>
        <v>No</v>
      </c>
      <c r="D9907" t="e">
        <f>VLOOKUP(J9907,'Ref2'!C:E,3,0)</f>
        <v>#N/A</v>
      </c>
      <c r="F9907">
        <v>10</v>
      </c>
      <c r="I9907" t="e">
        <f>VLOOKUP(J9907,Ref!L:M,2,0)</f>
        <v>#N/A</v>
      </c>
      <c r="J9907" t="s">
        <v>898</v>
      </c>
      <c r="K9907" t="str">
        <f>VLOOKUP($J9907,Ref!$D:$H,2,0)</f>
        <v xml:space="preserve">Old Letchworth                               </v>
      </c>
      <c r="L9907" t="str">
        <f>VLOOKUP($J9907,Ref!$D:$H,3,0)</f>
        <v>Letchworth, St Paul with Willian and Old Letchworth</v>
      </c>
      <c r="M9907" t="str">
        <f>VLOOKUP($J9907,Ref!$D:$H,4,0)</f>
        <v>Hitchin Deanery</v>
      </c>
      <c r="N9907" t="str">
        <f>VLOOKUP($J9907,Ref!$D:$H,5,0)</f>
        <v xml:space="preserve">Archdeaconry of St Albans </v>
      </c>
      <c r="S9907">
        <v>534</v>
      </c>
    </row>
    <row r="9908" spans="1:19" x14ac:dyDescent="0.3">
      <c r="A9908">
        <v>2024</v>
      </c>
      <c r="C9908" t="str">
        <f>IF(GETPIVOTDATA("PS % recovery",Sheet4!$B$5,"Parish Name",K9908)&gt;99.949%,"OK","No")</f>
        <v>OK</v>
      </c>
      <c r="D9908" t="e">
        <f>VLOOKUP(J9908,'Ref2'!C:E,3,0)</f>
        <v>#N/A</v>
      </c>
      <c r="F9908">
        <v>10</v>
      </c>
      <c r="I9908" t="str">
        <f>VLOOKUP(J9908,Ref!L:M,2,0)</f>
        <v>Yes</v>
      </c>
      <c r="J9908" t="s">
        <v>900</v>
      </c>
      <c r="K9908" t="str">
        <f>VLOOKUP($J9908,Ref!$D:$H,2,0)</f>
        <v xml:space="preserve">Letchworth, St Paul                          </v>
      </c>
      <c r="L9908" t="str">
        <f>VLOOKUP($J9908,Ref!$D:$H,3,0)</f>
        <v>Letchworth, St Paul with Willian and Old Letchworth</v>
      </c>
      <c r="M9908" t="str">
        <f>VLOOKUP($J9908,Ref!$D:$H,4,0)</f>
        <v>Hitchin Deanery</v>
      </c>
      <c r="N9908" t="str">
        <f>VLOOKUP($J9908,Ref!$D:$H,5,0)</f>
        <v xml:space="preserve">Archdeaconry of St Albans </v>
      </c>
      <c r="S9908">
        <v>8082</v>
      </c>
    </row>
    <row r="9909" spans="1:19" x14ac:dyDescent="0.3">
      <c r="A9909">
        <v>2024</v>
      </c>
      <c r="C9909" t="str">
        <f>IF(GETPIVOTDATA("PS % recovery",Sheet4!$B$5,"Parish Name",K9909)&gt;99.949%,"OK","No")</f>
        <v>OK</v>
      </c>
      <c r="D9909" t="e">
        <f>VLOOKUP(J9909,'Ref2'!C:E,3,0)</f>
        <v>#N/A</v>
      </c>
      <c r="F9909">
        <v>10</v>
      </c>
      <c r="I9909" t="e">
        <f>VLOOKUP(J9909,Ref!L:M,2,0)</f>
        <v>#N/A</v>
      </c>
      <c r="J9909" t="s">
        <v>819</v>
      </c>
      <c r="K9909" t="str">
        <f>VLOOKUP($J9909,Ref!$D:$H,2,0)</f>
        <v xml:space="preserve">Lilley                                       </v>
      </c>
      <c r="L9909" t="str">
        <f>VLOOKUP($J9909,Ref!$D:$H,3,0)</f>
        <v>King's Walden and Offley with Lilley</v>
      </c>
      <c r="M9909" t="str">
        <f>VLOOKUP($J9909,Ref!$D:$H,4,0)</f>
        <v>Hitchin Deanery</v>
      </c>
      <c r="N9909" t="str">
        <f>VLOOKUP($J9909,Ref!$D:$H,5,0)</f>
        <v xml:space="preserve">Archdeaconry of St Albans </v>
      </c>
      <c r="S9909">
        <v>2755</v>
      </c>
    </row>
    <row r="9910" spans="1:19" x14ac:dyDescent="0.3">
      <c r="A9910">
        <v>2024</v>
      </c>
      <c r="C9910" t="str">
        <f>IF(GETPIVOTDATA("PS % recovery",Sheet4!$B$5,"Parish Name",K9910)&gt;99.949%,"OK","No")</f>
        <v>No</v>
      </c>
      <c r="D9910" t="e">
        <f>VLOOKUP(J9910,'Ref2'!C:E,3,0)</f>
        <v>#N/A</v>
      </c>
      <c r="F9910">
        <v>10</v>
      </c>
      <c r="I9910" t="e">
        <f>VLOOKUP(J9910,Ref!L:M,2,0)</f>
        <v>#N/A</v>
      </c>
      <c r="J9910" t="s">
        <v>879</v>
      </c>
      <c r="K9910" t="str">
        <f>VLOOKUP($J9910,Ref!$D:$H,2,0)</f>
        <v xml:space="preserve">Little Wymondley                             </v>
      </c>
      <c r="L9910" t="str">
        <f>VLOOKUP($J9910,Ref!$D:$H,3,0)</f>
        <v>St Ippolyts with Great and Little Wymondley</v>
      </c>
      <c r="M9910" t="str">
        <f>VLOOKUP($J9910,Ref!$D:$H,4,0)</f>
        <v>Hitchin Deanery</v>
      </c>
      <c r="N9910" t="str">
        <f>VLOOKUP($J9910,Ref!$D:$H,5,0)</f>
        <v xml:space="preserve">Archdeaconry of St Albans </v>
      </c>
      <c r="S9910">
        <v>200</v>
      </c>
    </row>
    <row r="9911" spans="1:19" x14ac:dyDescent="0.3">
      <c r="A9911">
        <v>2024</v>
      </c>
      <c r="C9911" t="str">
        <f>IF(GETPIVOTDATA("PS % recovery",Sheet4!$B$5,"Parish Name",K9911)&gt;99.949%,"OK","No")</f>
        <v>OK</v>
      </c>
      <c r="D9911" t="e">
        <f>VLOOKUP(J9911,'Ref2'!C:E,3,0)</f>
        <v>#N/A</v>
      </c>
      <c r="F9911">
        <v>10</v>
      </c>
      <c r="I9911" t="e">
        <f>VLOOKUP(J9911,Ref!L:M,2,0)</f>
        <v>#N/A</v>
      </c>
      <c r="J9911" t="s">
        <v>821</v>
      </c>
      <c r="K9911" t="str">
        <f>VLOOKUP($J9911,Ref!$D:$H,2,0)</f>
        <v xml:space="preserve">Norton                                       </v>
      </c>
      <c r="L9911" t="str">
        <f>VLOOKUP($J9911,Ref!$D:$H,3,0)</f>
        <v>Norton</v>
      </c>
      <c r="M9911" t="str">
        <f>VLOOKUP($J9911,Ref!$D:$H,4,0)</f>
        <v>Hitchin Deanery</v>
      </c>
      <c r="N9911" t="str">
        <f>VLOOKUP($J9911,Ref!$D:$H,5,0)</f>
        <v xml:space="preserve">Archdeaconry of St Albans </v>
      </c>
      <c r="S9911">
        <v>6414.84</v>
      </c>
    </row>
    <row r="9912" spans="1:19" x14ac:dyDescent="0.3">
      <c r="A9912">
        <v>2024</v>
      </c>
      <c r="C9912" t="str">
        <f>IF(GETPIVOTDATA("PS % recovery",Sheet4!$B$5,"Parish Name",K9912)&gt;99.949%,"OK","No")</f>
        <v>No</v>
      </c>
      <c r="D9912" t="e">
        <f>VLOOKUP(J9912,'Ref2'!C:E,3,0)</f>
        <v>#N/A</v>
      </c>
      <c r="F9912">
        <v>10</v>
      </c>
      <c r="I9912" t="e">
        <f>VLOOKUP(J9912,Ref!L:M,2,0)</f>
        <v>#N/A</v>
      </c>
      <c r="J9912" t="s">
        <v>822</v>
      </c>
      <c r="K9912" t="str">
        <f>VLOOKUP($J9912,Ref!$D:$H,2,0)</f>
        <v xml:space="preserve">Offley                                       </v>
      </c>
      <c r="L9912" t="str">
        <f>VLOOKUP($J9912,Ref!$D:$H,3,0)</f>
        <v>King's Walden and Offley with Lilley</v>
      </c>
      <c r="M9912" t="str">
        <f>VLOOKUP($J9912,Ref!$D:$H,4,0)</f>
        <v>Hitchin Deanery</v>
      </c>
      <c r="N9912" t="str">
        <f>VLOOKUP($J9912,Ref!$D:$H,5,0)</f>
        <v xml:space="preserve">Archdeaconry of St Albans </v>
      </c>
    </row>
    <row r="9913" spans="1:19" x14ac:dyDescent="0.3">
      <c r="A9913">
        <v>2024</v>
      </c>
      <c r="C9913" t="str">
        <f>IF(GETPIVOTDATA("PS % recovery",Sheet4!$B$5,"Parish Name",K9913)&gt;99.949%,"OK","No")</f>
        <v>OK</v>
      </c>
      <c r="D9913" t="e">
        <f>VLOOKUP(J9913,'Ref2'!C:E,3,0)</f>
        <v>#N/A</v>
      </c>
      <c r="F9913">
        <v>10</v>
      </c>
      <c r="I9913" t="e">
        <f>VLOOKUP(J9913,Ref!L:M,2,0)</f>
        <v>#N/A</v>
      </c>
      <c r="J9913" t="s">
        <v>905</v>
      </c>
      <c r="K9913" t="str">
        <f>VLOOKUP($J9913,Ref!$D:$H,2,0)</f>
        <v xml:space="preserve">Pirton                                       </v>
      </c>
      <c r="L9913" t="str">
        <f>VLOOKUP($J9913,Ref!$D:$H,3,0)</f>
        <v>Holwell, Ickleford and Pirton</v>
      </c>
      <c r="M9913" t="str">
        <f>VLOOKUP($J9913,Ref!$D:$H,4,0)</f>
        <v>Hitchin Deanery</v>
      </c>
      <c r="N9913" t="str">
        <f>VLOOKUP($J9913,Ref!$D:$H,5,0)</f>
        <v xml:space="preserve">Archdeaconry of St Albans </v>
      </c>
      <c r="S9913">
        <v>2260</v>
      </c>
    </row>
    <row r="9914" spans="1:19" x14ac:dyDescent="0.3">
      <c r="A9914">
        <v>2024</v>
      </c>
      <c r="C9914" t="str">
        <f>IF(GETPIVOTDATA("PS % recovery",Sheet4!$B$5,"Parish Name",K9914)&gt;99.949%,"OK","No")</f>
        <v>OK</v>
      </c>
      <c r="D9914" t="e">
        <f>VLOOKUP(J9914,'Ref2'!C:E,3,0)</f>
        <v>#N/A</v>
      </c>
      <c r="F9914">
        <v>10</v>
      </c>
      <c r="I9914" t="e">
        <f>VLOOKUP(J9914,Ref!L:M,2,0)</f>
        <v>#N/A</v>
      </c>
      <c r="J9914" t="s">
        <v>907</v>
      </c>
      <c r="K9914" t="str">
        <f>VLOOKUP($J9914,Ref!$D:$H,2,0)</f>
        <v xml:space="preserve">Radwell                                      </v>
      </c>
      <c r="L9914" t="str">
        <f>VLOOKUP($J9914,Ref!$D:$H,3,0)</f>
        <v>Stotfold with Radwell</v>
      </c>
      <c r="M9914" t="str">
        <f>VLOOKUP($J9914,Ref!$D:$H,4,0)</f>
        <v>Hitchin Deanery</v>
      </c>
      <c r="N9914" t="str">
        <f>VLOOKUP($J9914,Ref!$D:$H,5,0)</f>
        <v xml:space="preserve">Archdeaconry of St Albans </v>
      </c>
      <c r="S9914">
        <v>461.75</v>
      </c>
    </row>
    <row r="9915" spans="1:19" x14ac:dyDescent="0.3">
      <c r="A9915">
        <v>2024</v>
      </c>
      <c r="C9915" t="str">
        <f>IF(GETPIVOTDATA("PS % recovery",Sheet4!$B$5,"Parish Name",K9915)&gt;99.949%,"OK","No")</f>
        <v>OK</v>
      </c>
      <c r="D9915" t="e">
        <f>VLOOKUP(J9915,'Ref2'!C:E,3,0)</f>
        <v>#N/A</v>
      </c>
      <c r="F9915">
        <v>10</v>
      </c>
      <c r="I9915" t="e">
        <f>VLOOKUP(J9915,Ref!L:M,2,0)</f>
        <v>#N/A</v>
      </c>
      <c r="J9915" t="s">
        <v>909</v>
      </c>
      <c r="K9915" t="str">
        <f>VLOOKUP($J9915,Ref!$D:$H,2,0)</f>
        <v xml:space="preserve">St Ippolyts                                  </v>
      </c>
      <c r="L9915" t="str">
        <f>VLOOKUP($J9915,Ref!$D:$H,3,0)</f>
        <v>St Ippolyts with Great and Little Wymondley</v>
      </c>
      <c r="M9915" t="str">
        <f>VLOOKUP($J9915,Ref!$D:$H,4,0)</f>
        <v>Hitchin Deanery</v>
      </c>
      <c r="N9915" t="str">
        <f>VLOOKUP($J9915,Ref!$D:$H,5,0)</f>
        <v xml:space="preserve">Archdeaconry of St Albans </v>
      </c>
      <c r="S9915">
        <v>3542</v>
      </c>
    </row>
    <row r="9916" spans="1:19" x14ac:dyDescent="0.3">
      <c r="A9916">
        <v>2024</v>
      </c>
      <c r="C9916" t="str">
        <f>IF(GETPIVOTDATA("PS % recovery",Sheet4!$B$5,"Parish Name",K9916)&gt;99.949%,"OK","No")</f>
        <v>OK</v>
      </c>
      <c r="D9916" t="e">
        <f>VLOOKUP(J9916,'Ref2'!C:E,3,0)</f>
        <v>#N/A</v>
      </c>
      <c r="F9916">
        <v>10</v>
      </c>
      <c r="I9916" t="e">
        <f>VLOOKUP(J9916,Ref!L:M,2,0)</f>
        <v>#N/A</v>
      </c>
      <c r="J9916" t="s">
        <v>911</v>
      </c>
      <c r="K9916" t="str">
        <f>VLOOKUP($J9916,Ref!$D:$H,2,0)</f>
        <v xml:space="preserve">St Paul's Walden                             </v>
      </c>
      <c r="L9916" t="str">
        <f>VLOOKUP($J9916,Ref!$D:$H,3,0)</f>
        <v>Hitchin &amp; St Paul's Walden (Team Ministry)</v>
      </c>
      <c r="M9916" t="str">
        <f>VLOOKUP($J9916,Ref!$D:$H,4,0)</f>
        <v>Hitchin Deanery</v>
      </c>
      <c r="N9916" t="str">
        <f>VLOOKUP($J9916,Ref!$D:$H,5,0)</f>
        <v xml:space="preserve">Archdeaconry of St Albans </v>
      </c>
      <c r="S9916">
        <v>1781</v>
      </c>
    </row>
    <row r="9917" spans="1:19" x14ac:dyDescent="0.3">
      <c r="A9917">
        <v>2024</v>
      </c>
      <c r="C9917" t="str">
        <f>IF(GETPIVOTDATA("PS % recovery",Sheet4!$B$5,"Parish Name",K9917)&gt;99.949%,"OK","No")</f>
        <v>OK</v>
      </c>
      <c r="D9917" t="e">
        <f>VLOOKUP(J9917,'Ref2'!C:E,3,0)</f>
        <v>#N/A</v>
      </c>
      <c r="F9917">
        <v>10</v>
      </c>
      <c r="I9917" t="e">
        <f>VLOOKUP(J9917,Ref!L:M,2,0)</f>
        <v>#N/A</v>
      </c>
      <c r="J9917" t="s">
        <v>913</v>
      </c>
      <c r="K9917" t="str">
        <f>VLOOKUP($J9917,Ref!$D:$H,2,0)</f>
        <v xml:space="preserve">Stotfold                                     </v>
      </c>
      <c r="L9917" t="str">
        <f>VLOOKUP($J9917,Ref!$D:$H,3,0)</f>
        <v>Stotfold with Radwell</v>
      </c>
      <c r="M9917" t="str">
        <f>VLOOKUP($J9917,Ref!$D:$H,4,0)</f>
        <v>Hitchin Deanery</v>
      </c>
      <c r="N9917" t="str">
        <f>VLOOKUP($J9917,Ref!$D:$H,5,0)</f>
        <v xml:space="preserve">Archdeaconry of St Albans </v>
      </c>
      <c r="S9917">
        <v>4580</v>
      </c>
    </row>
    <row r="9918" spans="1:19" x14ac:dyDescent="0.3">
      <c r="A9918">
        <v>2024</v>
      </c>
      <c r="C9918" t="str">
        <f>IF(GETPIVOTDATA("PS % recovery",Sheet4!$B$5,"Parish Name",K9918)&gt;99.949%,"OK","No")</f>
        <v>OK</v>
      </c>
      <c r="D9918" t="e">
        <f>VLOOKUP(J9918,'Ref2'!C:E,3,0)</f>
        <v>#N/A</v>
      </c>
      <c r="F9918">
        <v>10</v>
      </c>
      <c r="I9918" t="str">
        <f>VLOOKUP(J9918,Ref!L:M,2,0)</f>
        <v>Yes</v>
      </c>
      <c r="J9918" t="s">
        <v>915</v>
      </c>
      <c r="K9918" t="str">
        <f>VLOOKUP($J9918,Ref!$D:$H,2,0)</f>
        <v xml:space="preserve">Wilbury                                      </v>
      </c>
      <c r="L9918" t="str">
        <f>VLOOKUP($J9918,Ref!$D:$H,3,0)</f>
        <v>Wilbury</v>
      </c>
      <c r="M9918" t="str">
        <f>VLOOKUP($J9918,Ref!$D:$H,4,0)</f>
        <v>Hitchin Deanery</v>
      </c>
      <c r="N9918" t="str">
        <f>VLOOKUP($J9918,Ref!$D:$H,5,0)</f>
        <v xml:space="preserve">Archdeaconry of St Albans </v>
      </c>
      <c r="S9918">
        <v>3370</v>
      </c>
    </row>
    <row r="9919" spans="1:19" x14ac:dyDescent="0.3">
      <c r="A9919">
        <v>2024</v>
      </c>
      <c r="C9919" t="str">
        <f>IF(GETPIVOTDATA("PS % recovery",Sheet4!$B$5,"Parish Name",K9919)&gt;99.949%,"OK","No")</f>
        <v>OK</v>
      </c>
      <c r="D9919" t="e">
        <f>VLOOKUP(J9919,'Ref2'!C:E,3,0)</f>
        <v>#N/A</v>
      </c>
      <c r="F9919">
        <v>10</v>
      </c>
      <c r="I9919" t="e">
        <f>VLOOKUP(J9919,Ref!L:M,2,0)</f>
        <v>#N/A</v>
      </c>
      <c r="J9919" t="s">
        <v>902</v>
      </c>
      <c r="K9919" t="str">
        <f>VLOOKUP($J9919,Ref!$D:$H,2,0)</f>
        <v xml:space="preserve">Willian                                      </v>
      </c>
      <c r="L9919" t="str">
        <f>VLOOKUP($J9919,Ref!$D:$H,3,0)</f>
        <v>Letchworth, St Paul with Willian and Old Letchworth</v>
      </c>
      <c r="M9919" t="str">
        <f>VLOOKUP($J9919,Ref!$D:$H,4,0)</f>
        <v>Hitchin Deanery</v>
      </c>
      <c r="N9919" t="str">
        <f>VLOOKUP($J9919,Ref!$D:$H,5,0)</f>
        <v xml:space="preserve">Archdeaconry of St Albans </v>
      </c>
      <c r="S9919">
        <v>1291</v>
      </c>
    </row>
    <row r="9920" spans="1:19" x14ac:dyDescent="0.3">
      <c r="A9920">
        <v>2024</v>
      </c>
      <c r="C9920" t="str">
        <f>IF(GETPIVOTDATA("PS % recovery",Sheet4!$B$5,"Parish Name",K9920)&gt;99.949%,"OK","No")</f>
        <v>OK</v>
      </c>
      <c r="D9920" t="e">
        <f>VLOOKUP(J9920,'Ref2'!C:E,3,0)</f>
        <v>#N/A</v>
      </c>
      <c r="F9920">
        <v>10</v>
      </c>
      <c r="I9920" t="e">
        <f>VLOOKUP(J9920,Ref!L:M,2,0)</f>
        <v>#N/A</v>
      </c>
      <c r="J9920" t="s">
        <v>931</v>
      </c>
      <c r="K9920" t="str">
        <f>VLOOKUP($J9920,Ref!$D:$H,2,0)</f>
        <v xml:space="preserve">Bovingdon                                    </v>
      </c>
      <c r="L9920" t="str">
        <f>VLOOKUP($J9920,Ref!$D:$H,3,0)</f>
        <v>Bovingdon</v>
      </c>
      <c r="M9920" t="str">
        <f>VLOOKUP($J9920,Ref!$D:$H,4,0)</f>
        <v>Rickmansworth Deanery</v>
      </c>
      <c r="N9920" t="str">
        <f>VLOOKUP($J9920,Ref!$D:$H,5,0)</f>
        <v xml:space="preserve">Archdeaconry of St Albans </v>
      </c>
      <c r="S9920">
        <v>4082</v>
      </c>
    </row>
    <row r="9921" spans="1:19" x14ac:dyDescent="0.3">
      <c r="A9921">
        <v>2024</v>
      </c>
      <c r="C9921" t="str">
        <f>IF(GETPIVOTDATA("PS % recovery",Sheet4!$B$5,"Parish Name",K9921)&gt;99.949%,"OK","No")</f>
        <v>OK</v>
      </c>
      <c r="D9921" t="e">
        <f>VLOOKUP(J9921,'Ref2'!C:E,3,0)</f>
        <v>#N/A</v>
      </c>
      <c r="F9921">
        <v>10</v>
      </c>
      <c r="I9921" t="e">
        <f>VLOOKUP(J9921,Ref!L:M,2,0)</f>
        <v>#N/A</v>
      </c>
      <c r="J9921" t="s">
        <v>917</v>
      </c>
      <c r="K9921" t="str">
        <f>VLOOKUP($J9921,Ref!$D:$H,2,0)</f>
        <v xml:space="preserve">Chipperfield                                 </v>
      </c>
      <c r="L9921" t="str">
        <f>VLOOKUP($J9921,Ref!$D:$H,3,0)</f>
        <v>Sarratt and Chipperfield</v>
      </c>
      <c r="M9921" t="str">
        <f>VLOOKUP($J9921,Ref!$D:$H,4,0)</f>
        <v>Rickmansworth Deanery</v>
      </c>
      <c r="N9921" t="str">
        <f>VLOOKUP($J9921,Ref!$D:$H,5,0)</f>
        <v xml:space="preserve">Archdeaconry of St Albans </v>
      </c>
      <c r="S9921">
        <v>4216</v>
      </c>
    </row>
    <row r="9922" spans="1:19" x14ac:dyDescent="0.3">
      <c r="A9922">
        <v>2024</v>
      </c>
      <c r="C9922" t="str">
        <f>IF(GETPIVOTDATA("PS % recovery",Sheet4!$B$5,"Parish Name",K9922)&gt;99.949%,"OK","No")</f>
        <v>OK</v>
      </c>
      <c r="D9922" t="str">
        <f>VLOOKUP(J9922,'Ref2'!C:E,3,0)</f>
        <v>LLF</v>
      </c>
      <c r="F9922">
        <v>10</v>
      </c>
      <c r="I9922" t="str">
        <f>VLOOKUP(J9922,Ref!L:M,2,0)</f>
        <v>Yes</v>
      </c>
      <c r="J9922" t="s">
        <v>919</v>
      </c>
      <c r="K9922" t="str">
        <f>VLOOKUP($J9922,Ref!$D:$H,2,0)</f>
        <v xml:space="preserve">Chorleywood, Christ Church                   </v>
      </c>
      <c r="L9922" t="str">
        <f>VLOOKUP($J9922,Ref!$D:$H,3,0)</f>
        <v>Chorleywood, Christ Church</v>
      </c>
      <c r="M9922" t="str">
        <f>VLOOKUP($J9922,Ref!$D:$H,4,0)</f>
        <v>Rickmansworth Deanery</v>
      </c>
      <c r="N9922" t="str">
        <f>VLOOKUP($J9922,Ref!$D:$H,5,0)</f>
        <v xml:space="preserve">Archdeaconry of St Albans </v>
      </c>
      <c r="S9922">
        <v>18031</v>
      </c>
    </row>
    <row r="9923" spans="1:19" x14ac:dyDescent="0.3">
      <c r="A9923">
        <v>2024</v>
      </c>
      <c r="C9923" t="str">
        <f>IF(GETPIVOTDATA("PS % recovery",Sheet4!$B$5,"Parish Name",K9923)&gt;99.949%,"OK","No")</f>
        <v>OK</v>
      </c>
      <c r="D9923" t="str">
        <f>VLOOKUP(J9923,'Ref2'!C:E,3,0)</f>
        <v>LLF</v>
      </c>
      <c r="F9923">
        <v>10</v>
      </c>
      <c r="I9923" t="str">
        <f>VLOOKUP(J9923,Ref!L:M,2,0)</f>
        <v>Yes</v>
      </c>
      <c r="J9923" t="s">
        <v>921</v>
      </c>
      <c r="K9923" t="str">
        <f>VLOOKUP($J9923,Ref!$D:$H,2,0)</f>
        <v xml:space="preserve">Chorleywood, St Andrew                       </v>
      </c>
      <c r="L9923" t="str">
        <f>VLOOKUP($J9923,Ref!$D:$H,3,0)</f>
        <v>Chorleywood, St Andrew</v>
      </c>
      <c r="M9923" t="str">
        <f>VLOOKUP($J9923,Ref!$D:$H,4,0)</f>
        <v>Rickmansworth Deanery</v>
      </c>
      <c r="N9923" t="str">
        <f>VLOOKUP($J9923,Ref!$D:$H,5,0)</f>
        <v xml:space="preserve">Archdeaconry of St Albans </v>
      </c>
      <c r="S9923">
        <v>11424</v>
      </c>
    </row>
    <row r="9924" spans="1:19" x14ac:dyDescent="0.3">
      <c r="A9924">
        <v>2024</v>
      </c>
      <c r="C9924" t="str">
        <f>IF(GETPIVOTDATA("PS % recovery",Sheet4!$B$5,"Parish Name",K9924)&gt;99.949%,"OK","No")</f>
        <v>No</v>
      </c>
      <c r="D9924" t="e">
        <f>VLOOKUP(J9924,'Ref2'!C:E,3,0)</f>
        <v>#N/A</v>
      </c>
      <c r="F9924">
        <v>10</v>
      </c>
      <c r="I9924" t="e">
        <f>VLOOKUP(J9924,Ref!L:M,2,0)</f>
        <v>#N/A</v>
      </c>
      <c r="J9924" t="s">
        <v>923</v>
      </c>
      <c r="K9924" t="str">
        <f>VLOOKUP($J9924,Ref!$D:$H,2,0)</f>
        <v xml:space="preserve">Croxley Green, All Saints                    </v>
      </c>
      <c r="L9924" t="str">
        <f>VLOOKUP($J9924,Ref!$D:$H,3,0)</f>
        <v>Croxley Green, All Saints</v>
      </c>
      <c r="M9924" t="str">
        <f>VLOOKUP($J9924,Ref!$D:$H,4,0)</f>
        <v>Rickmansworth Deanery</v>
      </c>
      <c r="N9924" t="str">
        <f>VLOOKUP($J9924,Ref!$D:$H,5,0)</f>
        <v xml:space="preserve">Archdeaconry of St Albans </v>
      </c>
      <c r="S9924">
        <v>5383</v>
      </c>
    </row>
    <row r="9925" spans="1:19" x14ac:dyDescent="0.3">
      <c r="A9925">
        <v>2024</v>
      </c>
      <c r="C9925" t="str">
        <f>IF(GETPIVOTDATA("PS % recovery",Sheet4!$B$5,"Parish Name",K9925)&gt;99.949%,"OK","No")</f>
        <v>OK</v>
      </c>
      <c r="D9925" t="e">
        <f>VLOOKUP(J9925,'Ref2'!C:E,3,0)</f>
        <v>#N/A</v>
      </c>
      <c r="F9925">
        <v>10</v>
      </c>
      <c r="I9925" t="e">
        <f>VLOOKUP(J9925,Ref!L:M,2,0)</f>
        <v>#N/A</v>
      </c>
      <c r="J9925" t="s">
        <v>925</v>
      </c>
      <c r="K9925" t="str">
        <f>VLOOKUP($J9925,Ref!$D:$H,2,0)</f>
        <v xml:space="preserve">Croxley Green, St Oswald                     </v>
      </c>
      <c r="L9925" t="str">
        <f>VLOOKUP($J9925,Ref!$D:$H,3,0)</f>
        <v>Croxley Green, St Oswald</v>
      </c>
      <c r="M9925" t="str">
        <f>VLOOKUP($J9925,Ref!$D:$H,4,0)</f>
        <v>Rickmansworth Deanery</v>
      </c>
      <c r="N9925" t="str">
        <f>VLOOKUP($J9925,Ref!$D:$H,5,0)</f>
        <v xml:space="preserve">Archdeaconry of St Albans </v>
      </c>
      <c r="S9925">
        <v>5850</v>
      </c>
    </row>
    <row r="9926" spans="1:19" x14ac:dyDescent="0.3">
      <c r="A9926">
        <v>2024</v>
      </c>
      <c r="C9926" t="str">
        <f>IF(GETPIVOTDATA("PS % recovery",Sheet4!$B$5,"Parish Name",K9926)&gt;99.949%,"OK","No")</f>
        <v>OK</v>
      </c>
      <c r="D9926" t="e">
        <f>VLOOKUP(J9926,'Ref2'!C:E,3,0)</f>
        <v>#N/A</v>
      </c>
      <c r="F9926">
        <v>10</v>
      </c>
      <c r="I9926" t="e">
        <f>VLOOKUP(J9926,Ref!L:M,2,0)</f>
        <v>#N/A</v>
      </c>
      <c r="J9926" t="s">
        <v>927</v>
      </c>
      <c r="K9926" t="str">
        <f>VLOOKUP($J9926,Ref!$D:$H,2,0)</f>
        <v xml:space="preserve">Mill End and Heronsgate with West Hyde       </v>
      </c>
      <c r="L9926" t="str">
        <f>VLOOKUP($J9926,Ref!$D:$H,3,0)</f>
        <v>Mill End and Heronsgate with West Hyde</v>
      </c>
      <c r="M9926" t="str">
        <f>VLOOKUP($J9926,Ref!$D:$H,4,0)</f>
        <v>Rickmansworth Deanery</v>
      </c>
      <c r="N9926" t="str">
        <f>VLOOKUP($J9926,Ref!$D:$H,5,0)</f>
        <v xml:space="preserve">Archdeaconry of St Albans </v>
      </c>
      <c r="S9926">
        <v>810</v>
      </c>
    </row>
    <row r="9927" spans="1:19" x14ac:dyDescent="0.3">
      <c r="A9927">
        <v>2024</v>
      </c>
      <c r="C9927" t="str">
        <f>IF(GETPIVOTDATA("PS % recovery",Sheet4!$B$5,"Parish Name",K9927)&gt;99.949%,"OK","No")</f>
        <v>OK</v>
      </c>
      <c r="D9927" t="e">
        <f>VLOOKUP(J9927,'Ref2'!C:E,3,0)</f>
        <v>#N/A</v>
      </c>
      <c r="F9927">
        <v>10</v>
      </c>
      <c r="I9927" t="e">
        <f>VLOOKUP(J9927,Ref!L:M,2,0)</f>
        <v>#N/A</v>
      </c>
      <c r="J9927" t="s">
        <v>929</v>
      </c>
      <c r="K9927" t="str">
        <f>VLOOKUP($J9927,Ref!$D:$H,2,0)</f>
        <v xml:space="preserve">Rickmansworth                                </v>
      </c>
      <c r="L9927" t="str">
        <f>VLOOKUP($J9927,Ref!$D:$H,3,0)</f>
        <v>Rickmansworth</v>
      </c>
      <c r="M9927" t="str">
        <f>VLOOKUP($J9927,Ref!$D:$H,4,0)</f>
        <v>Rickmansworth Deanery</v>
      </c>
      <c r="N9927" t="str">
        <f>VLOOKUP($J9927,Ref!$D:$H,5,0)</f>
        <v xml:space="preserve">Archdeaconry of St Albans </v>
      </c>
      <c r="S9927">
        <v>7786</v>
      </c>
    </row>
    <row r="9928" spans="1:19" x14ac:dyDescent="0.3">
      <c r="A9928">
        <v>2024</v>
      </c>
      <c r="C9928" t="str">
        <f>IF(GETPIVOTDATA("PS % recovery",Sheet4!$B$5,"Parish Name",K9928)&gt;99.949%,"OK","No")</f>
        <v>No</v>
      </c>
      <c r="D9928" t="e">
        <f>VLOOKUP(J9928,'Ref2'!C:E,3,0)</f>
        <v>#N/A</v>
      </c>
      <c r="F9928">
        <v>10</v>
      </c>
      <c r="I9928" t="e">
        <f>VLOOKUP(J9928,Ref!L:M,2,0)</f>
        <v>#N/A</v>
      </c>
      <c r="J9928" t="s">
        <v>933</v>
      </c>
      <c r="K9928" t="str">
        <f>VLOOKUP($J9928,Ref!$D:$H,2,0)</f>
        <v xml:space="preserve">Sarratt                                      </v>
      </c>
      <c r="L9928" t="str">
        <f>VLOOKUP($J9928,Ref!$D:$H,3,0)</f>
        <v>Sarratt and Chipperfield</v>
      </c>
      <c r="M9928" t="str">
        <f>VLOOKUP($J9928,Ref!$D:$H,4,0)</f>
        <v>Rickmansworth Deanery</v>
      </c>
      <c r="N9928" t="str">
        <f>VLOOKUP($J9928,Ref!$D:$H,5,0)</f>
        <v xml:space="preserve">Archdeaconry of St Albans </v>
      </c>
      <c r="S9928">
        <v>2300</v>
      </c>
    </row>
    <row r="9929" spans="1:19" x14ac:dyDescent="0.3">
      <c r="A9929">
        <v>2024</v>
      </c>
      <c r="C9929" t="str">
        <f>IF(GETPIVOTDATA("PS % recovery",Sheet4!$B$5,"Parish Name",K9929)&gt;99.949%,"OK","No")</f>
        <v>OK</v>
      </c>
      <c r="D9929" t="e">
        <f>VLOOKUP(J9929,'Ref2'!C:E,3,0)</f>
        <v>#N/A</v>
      </c>
      <c r="F9929">
        <v>10</v>
      </c>
      <c r="I9929" t="e">
        <f>VLOOKUP(J9929,Ref!L:M,2,0)</f>
        <v>#N/A</v>
      </c>
      <c r="J9929" t="s">
        <v>951</v>
      </c>
      <c r="K9929" t="str">
        <f>VLOOKUP($J9929,Ref!$D:$H,2,0)</f>
        <v xml:space="preserve">Aldenham                                     </v>
      </c>
      <c r="L9929" t="str">
        <f>VLOOKUP($J9929,Ref!$D:$H,3,0)</f>
        <v>Aldenham, Radlett and Shenley Team Ministry</v>
      </c>
      <c r="M9929" t="str">
        <f>VLOOKUP($J9929,Ref!$D:$H,4,0)</f>
        <v>St Albans Deanery</v>
      </c>
      <c r="N9929" t="str">
        <f>VLOOKUP($J9929,Ref!$D:$H,5,0)</f>
        <v xml:space="preserve">Archdeaconry of St Albans </v>
      </c>
      <c r="S9929">
        <v>2867</v>
      </c>
    </row>
    <row r="9930" spans="1:19" x14ac:dyDescent="0.3">
      <c r="A9930">
        <v>2024</v>
      </c>
      <c r="C9930" t="str">
        <f>IF(GETPIVOTDATA("PS % recovery",Sheet4!$B$5,"Parish Name",K9930)&gt;99.949%,"OK","No")</f>
        <v>OK</v>
      </c>
      <c r="D9930" t="e">
        <f>VLOOKUP(J9930,'Ref2'!C:E,3,0)</f>
        <v>#N/A</v>
      </c>
      <c r="F9930">
        <v>10</v>
      </c>
      <c r="I9930" t="e">
        <f>VLOOKUP(J9930,Ref!L:M,2,0)</f>
        <v>#N/A</v>
      </c>
      <c r="J9930" t="s">
        <v>953</v>
      </c>
      <c r="K9930" t="str">
        <f>VLOOKUP($J9930,Ref!$D:$H,2,0)</f>
        <v xml:space="preserve">Bricket Wood                                 </v>
      </c>
      <c r="L9930" t="str">
        <f>VLOOKUP($J9930,Ref!$D:$H,3,0)</f>
        <v>Bricket Wood</v>
      </c>
      <c r="M9930" t="str">
        <f>VLOOKUP($J9930,Ref!$D:$H,4,0)</f>
        <v>St Albans Deanery</v>
      </c>
      <c r="N9930" t="str">
        <f>VLOOKUP($J9930,Ref!$D:$H,5,0)</f>
        <v xml:space="preserve">Archdeaconry of St Albans </v>
      </c>
      <c r="S9930">
        <v>4782</v>
      </c>
    </row>
    <row r="9931" spans="1:19" x14ac:dyDescent="0.3">
      <c r="A9931">
        <v>2024</v>
      </c>
      <c r="C9931" t="str">
        <f>IF(GETPIVOTDATA("PS % recovery",Sheet4!$B$5,"Parish Name",K9931)&gt;99.949%,"OK","No")</f>
        <v>No</v>
      </c>
      <c r="D9931" t="e">
        <f>VLOOKUP(J9931,'Ref2'!C:E,3,0)</f>
        <v>#N/A</v>
      </c>
      <c r="F9931">
        <v>10</v>
      </c>
      <c r="I9931" t="e">
        <f>VLOOKUP(J9931,Ref!L:M,2,0)</f>
        <v>#N/A</v>
      </c>
      <c r="J9931" t="s">
        <v>824</v>
      </c>
      <c r="K9931" t="str">
        <f>VLOOKUP($J9931,Ref!$D:$H,2,0)</f>
        <v xml:space="preserve">London Colney, St Peter                      </v>
      </c>
      <c r="L9931" t="str">
        <f>VLOOKUP($J9931,Ref!$D:$H,3,0)</f>
        <v>London Colney, St Peter</v>
      </c>
      <c r="M9931" t="str">
        <f>VLOOKUP($J9931,Ref!$D:$H,4,0)</f>
        <v>St Albans Deanery</v>
      </c>
      <c r="N9931" t="str">
        <f>VLOOKUP($J9931,Ref!$D:$H,5,0)</f>
        <v xml:space="preserve">Archdeaconry of St Albans </v>
      </c>
      <c r="S9931">
        <v>4790.6000000000004</v>
      </c>
    </row>
    <row r="9932" spans="1:19" x14ac:dyDescent="0.3">
      <c r="A9932">
        <v>2024</v>
      </c>
      <c r="C9932" t="str">
        <f>IF(GETPIVOTDATA("PS % recovery",Sheet4!$B$5,"Parish Name",K9932)&gt;99.949%,"OK","No")</f>
        <v>OK</v>
      </c>
      <c r="D9932" t="e">
        <f>VLOOKUP(J9932,'Ref2'!C:E,3,0)</f>
        <v>#N/A</v>
      </c>
      <c r="F9932">
        <v>10</v>
      </c>
      <c r="I9932" t="e">
        <f>VLOOKUP(J9932,Ref!L:M,2,0)</f>
        <v>#N/A</v>
      </c>
      <c r="J9932" t="s">
        <v>955</v>
      </c>
      <c r="K9932" t="str">
        <f>VLOOKUP($J9932,Ref!$D:$H,2,0)</f>
        <v xml:space="preserve">Colney Heath, St Mark                        </v>
      </c>
      <c r="L9932" t="str">
        <f>VLOOKUP($J9932,Ref!$D:$H,3,0)</f>
        <v>Colney Heath, St Mark</v>
      </c>
      <c r="M9932" t="str">
        <f>VLOOKUP($J9932,Ref!$D:$H,4,0)</f>
        <v>St Albans Deanery</v>
      </c>
      <c r="N9932" t="str">
        <f>VLOOKUP($J9932,Ref!$D:$H,5,0)</f>
        <v xml:space="preserve">Archdeaconry of St Albans </v>
      </c>
      <c r="S9932">
        <v>6000</v>
      </c>
    </row>
    <row r="9933" spans="1:19" x14ac:dyDescent="0.3">
      <c r="A9933">
        <v>2024</v>
      </c>
      <c r="C9933" t="str">
        <f>IF(GETPIVOTDATA("PS % recovery",Sheet4!$B$5,"Parish Name",K9933)&gt;99.949%,"OK","No")</f>
        <v>OK</v>
      </c>
      <c r="D9933" t="e">
        <f>VLOOKUP(J9933,'Ref2'!C:E,3,0)</f>
        <v>#N/A</v>
      </c>
      <c r="F9933">
        <v>10</v>
      </c>
      <c r="I9933" t="e">
        <f>VLOOKUP(J9933,Ref!L:M,2,0)</f>
        <v>#N/A</v>
      </c>
      <c r="J9933" t="s">
        <v>958</v>
      </c>
      <c r="K9933" t="str">
        <f>VLOOKUP($J9933,Ref!$D:$H,2,0)</f>
        <v xml:space="preserve">Frogmore, Holy Trinity                       </v>
      </c>
      <c r="L9933" t="str">
        <f>VLOOKUP($J9933,Ref!$D:$H,3,0)</f>
        <v>Frogmore, Holy Trinity</v>
      </c>
      <c r="M9933" t="str">
        <f>VLOOKUP($J9933,Ref!$D:$H,4,0)</f>
        <v>St Albans Deanery</v>
      </c>
      <c r="N9933" t="str">
        <f>VLOOKUP($J9933,Ref!$D:$H,5,0)</f>
        <v xml:space="preserve">Archdeaconry of St Albans </v>
      </c>
      <c r="S9933">
        <v>4578</v>
      </c>
    </row>
    <row r="9934" spans="1:19" x14ac:dyDescent="0.3">
      <c r="A9934">
        <v>2024</v>
      </c>
      <c r="C9934" t="str">
        <f>IF(GETPIVOTDATA("PS % recovery",Sheet4!$B$5,"Parish Name",K9934)&gt;99.949%,"OK","No")</f>
        <v>OK</v>
      </c>
      <c r="D9934" t="e">
        <f>VLOOKUP(J9934,'Ref2'!C:E,3,0)</f>
        <v>#N/A</v>
      </c>
      <c r="F9934">
        <v>10</v>
      </c>
      <c r="I9934" t="e">
        <f>VLOOKUP(J9934,Ref!L:M,2,0)</f>
        <v>#N/A</v>
      </c>
      <c r="J9934" t="s">
        <v>960</v>
      </c>
      <c r="K9934" t="str">
        <f>VLOOKUP($J9934,Ref!$D:$H,2,0)</f>
        <v xml:space="preserve">Radlett                                      </v>
      </c>
      <c r="L9934" t="str">
        <f>VLOOKUP($J9934,Ref!$D:$H,3,0)</f>
        <v>Aldenham, Radlett and Shenley Team Ministry</v>
      </c>
      <c r="M9934" t="str">
        <f>VLOOKUP($J9934,Ref!$D:$H,4,0)</f>
        <v>St Albans Deanery</v>
      </c>
      <c r="N9934" t="str">
        <f>VLOOKUP($J9934,Ref!$D:$H,5,0)</f>
        <v xml:space="preserve">Archdeaconry of St Albans </v>
      </c>
      <c r="S9934">
        <v>9712</v>
      </c>
    </row>
    <row r="9935" spans="1:19" x14ac:dyDescent="0.3">
      <c r="A9935">
        <v>2024</v>
      </c>
      <c r="C9935" t="str">
        <f>IF(GETPIVOTDATA("PS % recovery",Sheet4!$B$5,"Parish Name",K9935)&gt;99.949%,"OK","No")</f>
        <v>OK</v>
      </c>
      <c r="D9935" t="e">
        <f>VLOOKUP(J9935,'Ref2'!C:E,3,0)</f>
        <v>#N/A</v>
      </c>
      <c r="F9935">
        <v>10</v>
      </c>
      <c r="I9935" t="e">
        <f>VLOOKUP(J9935,Ref!L:M,2,0)</f>
        <v>#N/A</v>
      </c>
      <c r="J9935" t="s">
        <v>935</v>
      </c>
      <c r="K9935" t="str">
        <f>VLOOKUP($J9935,Ref!$D:$H,2,0)</f>
        <v xml:space="preserve">St Albans, Christ Church                     </v>
      </c>
      <c r="L9935" t="str">
        <f>VLOOKUP($J9935,Ref!$D:$H,3,0)</f>
        <v>St Albans, Christ Church</v>
      </c>
      <c r="M9935" t="str">
        <f>VLOOKUP($J9935,Ref!$D:$H,4,0)</f>
        <v>St Albans Deanery</v>
      </c>
      <c r="N9935" t="str">
        <f>VLOOKUP($J9935,Ref!$D:$H,5,0)</f>
        <v xml:space="preserve">Archdeaconry of St Albans </v>
      </c>
      <c r="S9935">
        <f>0+6384</f>
        <v>6384</v>
      </c>
    </row>
    <row r="9936" spans="1:19" x14ac:dyDescent="0.3">
      <c r="A9936">
        <v>2024</v>
      </c>
      <c r="C9936" t="str">
        <f>IF(GETPIVOTDATA("PS % recovery",Sheet4!$B$5,"Parish Name",K9936)&gt;99.949%,"OK","No")</f>
        <v>OK</v>
      </c>
      <c r="D9936" t="e">
        <f>VLOOKUP(J9936,'Ref2'!C:E,3,0)</f>
        <v>#N/A</v>
      </c>
      <c r="F9936">
        <v>10</v>
      </c>
      <c r="I9936" t="e">
        <f>VLOOKUP(J9936,Ref!L:M,2,0)</f>
        <v>#N/A</v>
      </c>
      <c r="J9936" t="s">
        <v>939</v>
      </c>
      <c r="K9936" t="str">
        <f>VLOOKUP($J9936,Ref!$D:$H,2,0)</f>
        <v xml:space="preserve">St Albans, St Mary Marshalswick              </v>
      </c>
      <c r="L9936" t="str">
        <f>VLOOKUP($J9936,Ref!$D:$H,3,0)</f>
        <v>St Albans, St Mary Marshalswick</v>
      </c>
      <c r="M9936" t="str">
        <f>VLOOKUP($J9936,Ref!$D:$H,4,0)</f>
        <v>St Albans Deanery</v>
      </c>
      <c r="N9936" t="str">
        <f>VLOOKUP($J9936,Ref!$D:$H,5,0)</f>
        <v xml:space="preserve">Archdeaconry of St Albans </v>
      </c>
      <c r="S9936">
        <v>4500</v>
      </c>
    </row>
    <row r="9937" spans="1:19" x14ac:dyDescent="0.3">
      <c r="A9937">
        <v>2024</v>
      </c>
      <c r="C9937" t="str">
        <f>IF(GETPIVOTDATA("PS % recovery",Sheet4!$B$5,"Parish Name",K9937)&gt;99.949%,"OK","No")</f>
        <v>OK</v>
      </c>
      <c r="D9937" t="e">
        <f>VLOOKUP(J9937,'Ref2'!C:E,3,0)</f>
        <v>#N/A</v>
      </c>
      <c r="F9937">
        <v>10</v>
      </c>
      <c r="I9937" t="e">
        <f>VLOOKUP(J9937,Ref!L:M,2,0)</f>
        <v>#N/A</v>
      </c>
      <c r="J9937" t="s">
        <v>941</v>
      </c>
      <c r="K9937" t="str">
        <f>VLOOKUP($J9937,Ref!$D:$H,2,0)</f>
        <v xml:space="preserve">St Albans, St Michael                        </v>
      </c>
      <c r="L9937" t="str">
        <f>VLOOKUP($J9937,Ref!$D:$H,3,0)</f>
        <v>St Albans, St Michael</v>
      </c>
      <c r="M9937" t="str">
        <f>VLOOKUP($J9937,Ref!$D:$H,4,0)</f>
        <v>St Albans Deanery</v>
      </c>
      <c r="N9937" t="str">
        <f>VLOOKUP($J9937,Ref!$D:$H,5,0)</f>
        <v xml:space="preserve">Archdeaconry of St Albans </v>
      </c>
      <c r="S9937">
        <v>7964</v>
      </c>
    </row>
    <row r="9938" spans="1:19" x14ac:dyDescent="0.3">
      <c r="A9938">
        <v>2024</v>
      </c>
      <c r="C9938" t="str">
        <f>IF(GETPIVOTDATA("PS % recovery",Sheet4!$B$5,"Parish Name",K9938)&gt;99.949%,"OK","No")</f>
        <v>OK</v>
      </c>
      <c r="D9938" t="e">
        <f>VLOOKUP(J9938,'Ref2'!C:E,3,0)</f>
        <v>#N/A</v>
      </c>
      <c r="F9938">
        <v>10</v>
      </c>
      <c r="I9938" t="str">
        <f>VLOOKUP(J9938,Ref!L:M,2,0)</f>
        <v>Yes</v>
      </c>
      <c r="J9938" t="s">
        <v>943</v>
      </c>
      <c r="K9938" t="str">
        <f>VLOOKUP($J9938,Ref!$D:$H,2,0)</f>
        <v xml:space="preserve">St Albans, St Paul                           </v>
      </c>
      <c r="L9938" t="str">
        <f>VLOOKUP($J9938,Ref!$D:$H,3,0)</f>
        <v>St Albans, St Paul</v>
      </c>
      <c r="M9938" t="str">
        <f>VLOOKUP($J9938,Ref!$D:$H,4,0)</f>
        <v>St Albans Deanery</v>
      </c>
      <c r="N9938" t="str">
        <f>VLOOKUP($J9938,Ref!$D:$H,5,0)</f>
        <v xml:space="preserve">Archdeaconry of St Albans </v>
      </c>
      <c r="S9938">
        <v>10000</v>
      </c>
    </row>
    <row r="9939" spans="1:19" x14ac:dyDescent="0.3">
      <c r="A9939">
        <v>2024</v>
      </c>
      <c r="C9939" t="str">
        <f>IF(GETPIVOTDATA("PS % recovery",Sheet4!$B$5,"Parish Name",K9939)&gt;99.949%,"OK","No")</f>
        <v>OK</v>
      </c>
      <c r="D9939" t="e">
        <f>VLOOKUP(J9939,'Ref2'!C:E,3,0)</f>
        <v>#N/A</v>
      </c>
      <c r="F9939">
        <v>10</v>
      </c>
      <c r="I9939" t="e">
        <f>VLOOKUP(J9939,Ref!L:M,2,0)</f>
        <v>#N/A</v>
      </c>
      <c r="J9939" t="s">
        <v>937</v>
      </c>
      <c r="K9939" t="str">
        <f>VLOOKUP($J9939,Ref!$D:$H,2,0)</f>
        <v xml:space="preserve">St Albans, St Luke                           </v>
      </c>
      <c r="L9939" t="str">
        <f>VLOOKUP($J9939,Ref!$D:$H,3,0)</f>
        <v>St Albans, St Luke</v>
      </c>
      <c r="M9939" t="str">
        <f>VLOOKUP($J9939,Ref!$D:$H,4,0)</f>
        <v>St Albans Deanery</v>
      </c>
      <c r="N9939" t="str">
        <f>VLOOKUP($J9939,Ref!$D:$H,5,0)</f>
        <v xml:space="preserve">Archdeaconry of St Albans </v>
      </c>
      <c r="S9939">
        <v>5917</v>
      </c>
    </row>
    <row r="9940" spans="1:19" x14ac:dyDescent="0.3">
      <c r="A9940">
        <v>2024</v>
      </c>
      <c r="C9940" t="str">
        <f>IF(GETPIVOTDATA("PS % recovery",Sheet4!$B$5,"Parish Name",K9940)&gt;99.949%,"OK","No")</f>
        <v>No</v>
      </c>
      <c r="D9940" t="e">
        <f>VLOOKUP(J9940,'Ref2'!C:E,3,0)</f>
        <v>#N/A</v>
      </c>
      <c r="F9940">
        <v>10</v>
      </c>
      <c r="I9940" t="e">
        <f>VLOOKUP(J9940,Ref!L:M,2,0)</f>
        <v>#N/A</v>
      </c>
      <c r="J9940" t="s">
        <v>945</v>
      </c>
      <c r="K9940" t="str">
        <f>VLOOKUP($J9940,Ref!$D:$H,2,0)</f>
        <v xml:space="preserve">St Albans, St Peter                          </v>
      </c>
      <c r="L9940" t="str">
        <f>VLOOKUP($J9940,Ref!$D:$H,3,0)</f>
        <v>St Albans, St Peter</v>
      </c>
      <c r="M9940" t="str">
        <f>VLOOKUP($J9940,Ref!$D:$H,4,0)</f>
        <v>St Albans Deanery</v>
      </c>
      <c r="N9940" t="str">
        <f>VLOOKUP($J9940,Ref!$D:$H,5,0)</f>
        <v xml:space="preserve">Archdeaconry of St Albans </v>
      </c>
      <c r="S9940">
        <v>8542.25</v>
      </c>
    </row>
    <row r="9941" spans="1:19" x14ac:dyDescent="0.3">
      <c r="A9941">
        <v>2024</v>
      </c>
      <c r="C9941" t="str">
        <f>IF(GETPIVOTDATA("PS % recovery",Sheet4!$B$5,"Parish Name",K9941)&gt;99.949%,"OK","No")</f>
        <v>OK</v>
      </c>
      <c r="D9941" t="e">
        <f>VLOOKUP(J9941,'Ref2'!C:E,3,0)</f>
        <v>#N/A</v>
      </c>
      <c r="F9941">
        <v>10</v>
      </c>
      <c r="I9941" t="e">
        <f>VLOOKUP(J9941,Ref!L:M,2,0)</f>
        <v>#N/A</v>
      </c>
      <c r="J9941" t="s">
        <v>947</v>
      </c>
      <c r="K9941" t="str">
        <f>VLOOKUP($J9941,Ref!$D:$H,2,0)</f>
        <v xml:space="preserve">St Albans, St Saviour                        </v>
      </c>
      <c r="L9941" t="str">
        <f>VLOOKUP($J9941,Ref!$D:$H,3,0)</f>
        <v>St Albans, St Saviour</v>
      </c>
      <c r="M9941" t="str">
        <f>VLOOKUP($J9941,Ref!$D:$H,4,0)</f>
        <v>St Albans Deanery</v>
      </c>
      <c r="N9941" t="str">
        <f>VLOOKUP($J9941,Ref!$D:$H,5,0)</f>
        <v xml:space="preserve">Archdeaconry of St Albans </v>
      </c>
      <c r="S9941">
        <v>5950</v>
      </c>
    </row>
    <row r="9942" spans="1:19" x14ac:dyDescent="0.3">
      <c r="A9942">
        <v>2024</v>
      </c>
      <c r="C9942" t="str">
        <f>IF(GETPIVOTDATA("PS % recovery",Sheet4!$B$5,"Parish Name",K9942)&gt;99.949%,"OK","No")</f>
        <v>OK</v>
      </c>
      <c r="D9942" t="e">
        <f>VLOOKUP(J9942,'Ref2'!C:E,3,0)</f>
        <v>#N/A</v>
      </c>
      <c r="F9942">
        <v>10</v>
      </c>
      <c r="I9942" t="e">
        <f>VLOOKUP(J9942,Ref!L:M,2,0)</f>
        <v>#N/A</v>
      </c>
      <c r="J9942" t="s">
        <v>949</v>
      </c>
      <c r="K9942" t="str">
        <f>VLOOKUP($J9942,Ref!$D:$H,2,0)</f>
        <v xml:space="preserve">St Albans, St Stephen                        </v>
      </c>
      <c r="L9942" t="str">
        <f>VLOOKUP($J9942,Ref!$D:$H,3,0)</f>
        <v>St Albans, St Stephen</v>
      </c>
      <c r="M9942" t="str">
        <f>VLOOKUP($J9942,Ref!$D:$H,4,0)</f>
        <v>St Albans Deanery</v>
      </c>
      <c r="N9942" t="str">
        <f>VLOOKUP($J9942,Ref!$D:$H,5,0)</f>
        <v xml:space="preserve">Archdeaconry of St Albans </v>
      </c>
      <c r="S9942">
        <v>6963</v>
      </c>
    </row>
    <row r="9943" spans="1:19" x14ac:dyDescent="0.3">
      <c r="A9943">
        <v>2024</v>
      </c>
      <c r="C9943" t="str">
        <f>IF(GETPIVOTDATA("PS % recovery",Sheet4!$B$5,"Parish Name",K9943)&gt;99.949%,"OK","No")</f>
        <v>No</v>
      </c>
      <c r="D9943" t="e">
        <f>VLOOKUP(J9943,'Ref2'!C:E,3,0)</f>
        <v>#N/A</v>
      </c>
      <c r="F9943">
        <v>10</v>
      </c>
      <c r="I9943" t="e">
        <f>VLOOKUP(J9943,Ref!L:M,2,0)</f>
        <v>#N/A</v>
      </c>
      <c r="J9943" t="s">
        <v>962</v>
      </c>
      <c r="K9943" t="str">
        <f>VLOOKUP($J9943,Ref!$D:$H,2,0)</f>
        <v xml:space="preserve">Shenley                                      </v>
      </c>
      <c r="L9943" t="str">
        <f>VLOOKUP($J9943,Ref!$D:$H,3,0)</f>
        <v>Aldenham, Radlett and Shenley Team Ministry</v>
      </c>
      <c r="M9943" t="str">
        <f>VLOOKUP($J9943,Ref!$D:$H,4,0)</f>
        <v>St Albans Deanery</v>
      </c>
      <c r="N9943" t="str">
        <f>VLOOKUP($J9943,Ref!$D:$H,5,0)</f>
        <v xml:space="preserve">Archdeaconry of St Albans </v>
      </c>
    </row>
    <row r="9944" spans="1:19" x14ac:dyDescent="0.3">
      <c r="A9944">
        <v>2024</v>
      </c>
      <c r="C9944" t="str">
        <f>IF(GETPIVOTDATA("PS % recovery",Sheet4!$B$5,"Parish Name",K9944)&gt;99.949%,"OK","No")</f>
        <v>No</v>
      </c>
      <c r="D9944" t="e">
        <f>VLOOKUP(J9944,'Ref2'!C:E,3,0)</f>
        <v>#N/A</v>
      </c>
      <c r="F9944">
        <v>10</v>
      </c>
      <c r="I9944" t="e">
        <f>VLOOKUP(J9944,Ref!L:M,2,0)</f>
        <v>#N/A</v>
      </c>
      <c r="J9944" t="s">
        <v>1215</v>
      </c>
      <c r="K9944" t="str">
        <f>VLOOKUP($J9944,Ref!$D:$H,2,0)</f>
        <v xml:space="preserve">Knebworth                                    </v>
      </c>
      <c r="L9944" t="str">
        <f>VLOOKUP($J9944,Ref!$D:$H,3,0)</f>
        <v>Knebworth</v>
      </c>
      <c r="M9944" t="str">
        <f>VLOOKUP($J9944,Ref!$D:$H,4,0)</f>
        <v>Stevenage Deanery</v>
      </c>
      <c r="N9944" t="str">
        <f>VLOOKUP($J9944,Ref!$D:$H,5,0)</f>
        <v>Archdeaconry of Hertford</v>
      </c>
      <c r="S9944">
        <v>1000</v>
      </c>
    </row>
    <row r="9945" spans="1:19" x14ac:dyDescent="0.3">
      <c r="A9945">
        <v>2024</v>
      </c>
      <c r="C9945" t="str">
        <f>IF(GETPIVOTDATA("PS % recovery",Sheet4!$B$5,"Parish Name",K9945)&gt;99.949%,"OK","No")</f>
        <v>No</v>
      </c>
      <c r="D9945" t="e">
        <f>VLOOKUP(J9945,'Ref2'!C:E,3,0)</f>
        <v>#N/A</v>
      </c>
      <c r="F9945">
        <v>10</v>
      </c>
      <c r="I9945" t="e">
        <f>VLOOKUP(J9945,Ref!L:M,2,0)</f>
        <v>#N/A</v>
      </c>
      <c r="J9945" t="s">
        <v>1217</v>
      </c>
      <c r="K9945" t="str">
        <f>VLOOKUP($J9945,Ref!$D:$H,2,0)</f>
        <v xml:space="preserve">Oak Church Stevenage                         </v>
      </c>
      <c r="L9945" t="str">
        <f>VLOOKUP($J9945,Ref!$D:$H,3,0)</f>
        <v>Oak Church (extra parochial) (Bishop's Mission Order)</v>
      </c>
      <c r="M9945" t="str">
        <f>VLOOKUP($J9945,Ref!$D:$H,4,0)</f>
        <v>Stevenage Deanery</v>
      </c>
      <c r="N9945" t="str">
        <f>VLOOKUP($J9945,Ref!$D:$H,5,0)</f>
        <v>Archdeaconry of Hertford</v>
      </c>
    </row>
    <row r="9946" spans="1:19" x14ac:dyDescent="0.3">
      <c r="A9946">
        <v>2024</v>
      </c>
      <c r="C9946" t="str">
        <f>IF(GETPIVOTDATA("PS % recovery",Sheet4!$B$5,"Parish Name",K9946)&gt;99.949%,"OK","No")</f>
        <v>OK</v>
      </c>
      <c r="D9946" t="e">
        <f>VLOOKUP(J9946,'Ref2'!C:E,3,0)</f>
        <v>#N/A</v>
      </c>
      <c r="F9946">
        <v>10</v>
      </c>
      <c r="I9946" t="e">
        <f>VLOOKUP(J9946,Ref!L:M,2,0)</f>
        <v>#N/A</v>
      </c>
      <c r="J9946" t="s">
        <v>1221</v>
      </c>
      <c r="K9946" t="str">
        <f>VLOOKUP($J9946,Ref!$D:$H,2,0)</f>
        <v xml:space="preserve">Stevenage, Holy Trinity                      </v>
      </c>
      <c r="L9946" t="str">
        <f>VLOOKUP($J9946,Ref!$D:$H,3,0)</f>
        <v>Stevenage, Holy Trinity</v>
      </c>
      <c r="M9946" t="str">
        <f>VLOOKUP($J9946,Ref!$D:$H,4,0)</f>
        <v>Stevenage Deanery</v>
      </c>
      <c r="N9946" t="str">
        <f>VLOOKUP($J9946,Ref!$D:$H,5,0)</f>
        <v>Archdeaconry of Hertford</v>
      </c>
      <c r="S9946">
        <v>3910</v>
      </c>
    </row>
    <row r="9947" spans="1:19" x14ac:dyDescent="0.3">
      <c r="A9947">
        <v>2024</v>
      </c>
      <c r="C9947" t="str">
        <f>IF(GETPIVOTDATA("PS % recovery",Sheet4!$B$5,"Parish Name",K9947)&gt;99.949%,"OK","No")</f>
        <v>OK</v>
      </c>
      <c r="D9947" t="e">
        <f>VLOOKUP(J9947,'Ref2'!C:E,3,0)</f>
        <v>#N/A</v>
      </c>
      <c r="F9947">
        <v>10</v>
      </c>
      <c r="I9947" t="e">
        <f>VLOOKUP(J9947,Ref!L:M,2,0)</f>
        <v>#N/A</v>
      </c>
      <c r="J9947" t="s">
        <v>1219</v>
      </c>
      <c r="K9947" t="str">
        <f>VLOOKUP($J9947,Ref!$D:$H,2,0)</f>
        <v xml:space="preserve">Stevenage, All Saints, Pin Green             </v>
      </c>
      <c r="L9947" t="str">
        <f>VLOOKUP($J9947,Ref!$D:$H,3,0)</f>
        <v>Stevenage, All Saints, Pin Green</v>
      </c>
      <c r="M9947" t="str">
        <f>VLOOKUP($J9947,Ref!$D:$H,4,0)</f>
        <v>Stevenage Deanery</v>
      </c>
      <c r="N9947" t="str">
        <f>VLOOKUP($J9947,Ref!$D:$H,5,0)</f>
        <v>Archdeaconry of Hertford</v>
      </c>
      <c r="S9947">
        <v>3883.08</v>
      </c>
    </row>
    <row r="9948" spans="1:19" x14ac:dyDescent="0.3">
      <c r="A9948">
        <v>2024</v>
      </c>
      <c r="C9948" t="str">
        <f>IF(GETPIVOTDATA("PS % recovery",Sheet4!$B$5,"Parish Name",K9948)&gt;99.949%,"OK","No")</f>
        <v>No</v>
      </c>
      <c r="D9948" t="e">
        <f>VLOOKUP(J9948,'Ref2'!C:E,3,0)</f>
        <v>#N/A</v>
      </c>
      <c r="F9948">
        <v>10</v>
      </c>
      <c r="I9948" t="e">
        <f>VLOOKUP(J9948,Ref!L:M,2,0)</f>
        <v>#N/A</v>
      </c>
      <c r="J9948" t="s">
        <v>1223</v>
      </c>
      <c r="K9948" t="str">
        <f>VLOOKUP($J9948,Ref!$D:$H,2,0)</f>
        <v xml:space="preserve">Stevenage, St Andrew and St George           </v>
      </c>
      <c r="L9948" t="str">
        <f>VLOOKUP($J9948,Ref!$D:$H,3,0)</f>
        <v>Stevenage, St Andrew and St George</v>
      </c>
      <c r="M9948" t="str">
        <f>VLOOKUP($J9948,Ref!$D:$H,4,0)</f>
        <v>Stevenage Deanery</v>
      </c>
      <c r="N9948" t="str">
        <f>VLOOKUP($J9948,Ref!$D:$H,5,0)</f>
        <v>Archdeaconry of Hertford</v>
      </c>
      <c r="S9948">
        <v>1500</v>
      </c>
    </row>
    <row r="9949" spans="1:19" x14ac:dyDescent="0.3">
      <c r="A9949">
        <v>2024</v>
      </c>
      <c r="C9949" t="str">
        <f>IF(GETPIVOTDATA("PS % recovery",Sheet4!$B$5,"Parish Name",K9949)&gt;99.949%,"OK","No")</f>
        <v>OK</v>
      </c>
      <c r="D9949" t="e">
        <f>VLOOKUP(J9949,'Ref2'!C:E,3,0)</f>
        <v>#N/A</v>
      </c>
      <c r="F9949">
        <v>10</v>
      </c>
      <c r="I9949" t="e">
        <f>VLOOKUP(J9949,Ref!L:M,2,0)</f>
        <v>#N/A</v>
      </c>
      <c r="J9949" t="s">
        <v>1225</v>
      </c>
      <c r="K9949" t="str">
        <f>VLOOKUP($J9949,Ref!$D:$H,2,0)</f>
        <v xml:space="preserve">Stevenage, St Hugh and St John, Chells (LEP) </v>
      </c>
      <c r="L9949" t="str">
        <f>VLOOKUP($J9949,Ref!$D:$H,3,0)</f>
        <v>Stevenage, St Hugh and St John, Chells</v>
      </c>
      <c r="M9949" t="str">
        <f>VLOOKUP($J9949,Ref!$D:$H,4,0)</f>
        <v>Stevenage Deanery</v>
      </c>
      <c r="N9949" t="str">
        <f>VLOOKUP($J9949,Ref!$D:$H,5,0)</f>
        <v>Archdeaconry of Hertford</v>
      </c>
      <c r="S9949">
        <v>4323.3</v>
      </c>
    </row>
    <row r="9950" spans="1:19" x14ac:dyDescent="0.3">
      <c r="A9950">
        <v>2024</v>
      </c>
      <c r="C9950" t="str">
        <f>IF(GETPIVOTDATA("PS % recovery",Sheet4!$B$5,"Parish Name",K9950)&gt;99.949%,"OK","No")</f>
        <v>No</v>
      </c>
      <c r="D9950" t="e">
        <f>VLOOKUP(J9950,'Ref2'!C:E,3,0)</f>
        <v>#N/A</v>
      </c>
      <c r="F9950">
        <v>10</v>
      </c>
      <c r="I9950" t="e">
        <f>VLOOKUP(J9950,Ref!L:M,2,0)</f>
        <v>#N/A</v>
      </c>
      <c r="J9950" t="s">
        <v>1213</v>
      </c>
      <c r="K9950" t="str">
        <f>VLOOKUP($J9950,Ref!$D:$H,2,0)</f>
        <v xml:space="preserve">Stevenage, St Mary, Shephall                 </v>
      </c>
      <c r="L9950" t="str">
        <f>VLOOKUP($J9950,Ref!$D:$H,3,0)</f>
        <v>Stevenage, St Mary, Shephall</v>
      </c>
      <c r="M9950" t="str">
        <f>VLOOKUP($J9950,Ref!$D:$H,4,0)</f>
        <v>Stevenage Deanery</v>
      </c>
      <c r="N9950" t="str">
        <f>VLOOKUP($J9950,Ref!$D:$H,5,0)</f>
        <v>Archdeaconry of Hertford</v>
      </c>
      <c r="S9950">
        <v>1830</v>
      </c>
    </row>
    <row r="9951" spans="1:19" x14ac:dyDescent="0.3">
      <c r="A9951">
        <v>2024</v>
      </c>
      <c r="C9951" t="str">
        <f>IF(GETPIVOTDATA("PS % recovery",Sheet4!$B$5,"Parish Name",K9951)&gt;99.949%,"OK","No")</f>
        <v>No</v>
      </c>
      <c r="D9951" t="str">
        <f>VLOOKUP(J9951,'Ref2'!C:E,3,0)</f>
        <v>LLF</v>
      </c>
      <c r="F9951">
        <v>10</v>
      </c>
      <c r="I9951" t="e">
        <f>VLOOKUP(J9951,Ref!L:M,2,0)</f>
        <v>#N/A</v>
      </c>
      <c r="J9951" t="s">
        <v>1227</v>
      </c>
      <c r="K9951" t="str">
        <f>VLOOKUP($J9951,Ref!$D:$H,2,0)</f>
        <v xml:space="preserve">Stevenage, St Nicholas                       </v>
      </c>
      <c r="L9951" t="str">
        <f>VLOOKUP($J9951,Ref!$D:$H,3,0)</f>
        <v>Stevenage, St Nicholas and Graveley</v>
      </c>
      <c r="M9951" t="str">
        <f>VLOOKUP($J9951,Ref!$D:$H,4,0)</f>
        <v>Stevenage Deanery</v>
      </c>
      <c r="N9951" t="str">
        <f>VLOOKUP($J9951,Ref!$D:$H,5,0)</f>
        <v>Archdeaconry of Hertford</v>
      </c>
    </row>
    <row r="9952" spans="1:19" x14ac:dyDescent="0.3">
      <c r="A9952">
        <v>2024</v>
      </c>
      <c r="C9952" t="str">
        <f>IF(GETPIVOTDATA("PS % recovery",Sheet4!$B$5,"Parish Name",K9952)&gt;99.949%,"OK","No")</f>
        <v>OK</v>
      </c>
      <c r="D9952" t="e">
        <f>VLOOKUP(J9952,'Ref2'!C:E,3,0)</f>
        <v>#N/A</v>
      </c>
      <c r="F9952">
        <v>10</v>
      </c>
      <c r="I9952" t="str">
        <f>VLOOKUP(J9952,Ref!L:M,2,0)</f>
        <v>Yes</v>
      </c>
      <c r="J9952" t="s">
        <v>1229</v>
      </c>
      <c r="K9952" t="str">
        <f>VLOOKUP($J9952,Ref!$D:$H,2,0)</f>
        <v xml:space="preserve">Stevenage, St Peter, Broadwater              </v>
      </c>
      <c r="L9952" t="str">
        <f>VLOOKUP($J9952,Ref!$D:$H,3,0)</f>
        <v>Stevenage, St Peter, Broadwater</v>
      </c>
      <c r="M9952" t="str">
        <f>VLOOKUP($J9952,Ref!$D:$H,4,0)</f>
        <v>Stevenage Deanery</v>
      </c>
      <c r="N9952" t="str">
        <f>VLOOKUP($J9952,Ref!$D:$H,5,0)</f>
        <v>Archdeaconry of Hertford</v>
      </c>
      <c r="S9952">
        <f>4871+4871</f>
        <v>9742</v>
      </c>
    </row>
    <row r="9953" spans="1:19" x14ac:dyDescent="0.3">
      <c r="A9953">
        <v>2024</v>
      </c>
      <c r="C9953" t="str">
        <f>IF(GETPIVOTDATA("PS % recovery",Sheet4!$B$5,"Parish Name",K9953)&gt;99.949%,"OK","No")</f>
        <v>OK</v>
      </c>
      <c r="D9953" t="e">
        <f>VLOOKUP(J9953,'Ref2'!C:E,3,0)</f>
        <v>#N/A</v>
      </c>
      <c r="F9953">
        <v>10</v>
      </c>
      <c r="I9953" t="e">
        <f>VLOOKUP(J9953,Ref!L:M,2,0)</f>
        <v>#N/A</v>
      </c>
      <c r="J9953" t="s">
        <v>964</v>
      </c>
      <c r="K9953" t="str">
        <f>VLOOKUP($J9953,Ref!$D:$H,2,0)</f>
        <v xml:space="preserve">Abbots Langley                               </v>
      </c>
      <c r="L9953" t="str">
        <f>VLOOKUP($J9953,Ref!$D:$H,3,0)</f>
        <v>Abbots Langley</v>
      </c>
      <c r="M9953" t="str">
        <f>VLOOKUP($J9953,Ref!$D:$H,4,0)</f>
        <v>Watford Deanery</v>
      </c>
      <c r="N9953" t="str">
        <f>VLOOKUP($J9953,Ref!$D:$H,5,0)</f>
        <v xml:space="preserve">Archdeaconry of St Albans </v>
      </c>
      <c r="S9953">
        <v>7500</v>
      </c>
    </row>
    <row r="9954" spans="1:19" x14ac:dyDescent="0.3">
      <c r="A9954">
        <v>2024</v>
      </c>
      <c r="C9954" t="str">
        <f>IF(GETPIVOTDATA("PS % recovery",Sheet4!$B$5,"Parish Name",K9954)&gt;99.949%,"OK","No")</f>
        <v>OK</v>
      </c>
      <c r="D9954" t="e">
        <f>VLOOKUP(J9954,'Ref2'!C:E,3,0)</f>
        <v>#N/A</v>
      </c>
      <c r="F9954">
        <v>10</v>
      </c>
      <c r="I9954" t="e">
        <f>VLOOKUP(J9954,Ref!L:M,2,0)</f>
        <v>#N/A</v>
      </c>
      <c r="J9954" t="s">
        <v>987</v>
      </c>
      <c r="K9954" t="str">
        <f>VLOOKUP($J9954,Ref!$D:$H,2,0)</f>
        <v xml:space="preserve">Bushey                                       </v>
      </c>
      <c r="L9954" t="str">
        <f>VLOOKUP($J9954,Ref!$D:$H,3,0)</f>
        <v>Bushey</v>
      </c>
      <c r="M9954" t="str">
        <f>VLOOKUP($J9954,Ref!$D:$H,4,0)</f>
        <v>Watford Deanery</v>
      </c>
      <c r="N9954" t="str">
        <f>VLOOKUP($J9954,Ref!$D:$H,5,0)</f>
        <v xml:space="preserve">Archdeaconry of St Albans </v>
      </c>
    </row>
    <row r="9955" spans="1:19" x14ac:dyDescent="0.3">
      <c r="A9955">
        <v>2024</v>
      </c>
      <c r="C9955" t="str">
        <f>IF(GETPIVOTDATA("PS % recovery",Sheet4!$B$5,"Parish Name",K9955)&gt;99.949%,"OK","No")</f>
        <v>No</v>
      </c>
      <c r="D9955" t="e">
        <f>VLOOKUP(J9955,'Ref2'!C:E,3,0)</f>
        <v>#N/A</v>
      </c>
      <c r="F9955">
        <v>10</v>
      </c>
      <c r="I9955" t="e">
        <f>VLOOKUP(J9955,Ref!L:M,2,0)</f>
        <v>#N/A</v>
      </c>
      <c r="J9955" t="s">
        <v>989</v>
      </c>
      <c r="K9955" t="str">
        <f>VLOOKUP($J9955,Ref!$D:$H,2,0)</f>
        <v xml:space="preserve">Bushey Heath, St Peter                       </v>
      </c>
      <c r="L9955" t="str">
        <f>VLOOKUP($J9955,Ref!$D:$H,3,0)</f>
        <v>Bushey Heath, St Peter</v>
      </c>
      <c r="M9955" t="str">
        <f>VLOOKUP($J9955,Ref!$D:$H,4,0)</f>
        <v>Watford Deanery</v>
      </c>
      <c r="N9955" t="str">
        <f>VLOOKUP($J9955,Ref!$D:$H,5,0)</f>
        <v xml:space="preserve">Archdeaconry of St Albans </v>
      </c>
      <c r="S9955">
        <v>2500</v>
      </c>
    </row>
    <row r="9956" spans="1:19" x14ac:dyDescent="0.3">
      <c r="A9956">
        <v>2024</v>
      </c>
      <c r="C9956" t="str">
        <f>IF(GETPIVOTDATA("PS % recovery",Sheet4!$B$5,"Parish Name",K9956)&gt;99.949%,"OK","No")</f>
        <v>OK</v>
      </c>
      <c r="D9956" t="e">
        <f>VLOOKUP(J9956,'Ref2'!C:E,3,0)</f>
        <v>#N/A</v>
      </c>
      <c r="F9956">
        <v>10</v>
      </c>
      <c r="I9956" t="e">
        <f>VLOOKUP(J9956,Ref!L:M,2,0)</f>
        <v>#N/A</v>
      </c>
      <c r="J9956" t="s">
        <v>966</v>
      </c>
      <c r="K9956" t="str">
        <f>VLOOKUP($J9956,Ref!$D:$H,2,0)</f>
        <v xml:space="preserve">Langleybury, St Paul                         </v>
      </c>
      <c r="L9956" t="str">
        <f>VLOOKUP($J9956,Ref!$D:$H,3,0)</f>
        <v>Langleybury, St Paul</v>
      </c>
      <c r="M9956" t="str">
        <f>VLOOKUP($J9956,Ref!$D:$H,4,0)</f>
        <v>Watford Deanery</v>
      </c>
      <c r="N9956" t="str">
        <f>VLOOKUP($J9956,Ref!$D:$H,5,0)</f>
        <v xml:space="preserve">Archdeaconry of St Albans </v>
      </c>
      <c r="S9956">
        <v>3088</v>
      </c>
    </row>
    <row r="9957" spans="1:19" x14ac:dyDescent="0.3">
      <c r="A9957">
        <v>2024</v>
      </c>
      <c r="C9957" t="str">
        <f>IF(GETPIVOTDATA("PS % recovery",Sheet4!$B$5,"Parish Name",K9957)&gt;99.949%,"OK","No")</f>
        <v>No</v>
      </c>
      <c r="D9957" t="e">
        <f>VLOOKUP(J9957,'Ref2'!C:E,3,0)</f>
        <v>#N/A</v>
      </c>
      <c r="F9957">
        <v>10</v>
      </c>
      <c r="I9957" t="e">
        <f>VLOOKUP(J9957,Ref!L:M,2,0)</f>
        <v>#N/A</v>
      </c>
      <c r="J9957" t="s">
        <v>968</v>
      </c>
      <c r="K9957" t="str">
        <f>VLOOKUP($J9957,Ref!$D:$H,2,0)</f>
        <v xml:space="preserve">Leavesden, All Saints                        </v>
      </c>
      <c r="L9957" t="str">
        <f>VLOOKUP($J9957,Ref!$D:$H,3,0)</f>
        <v>Leavesden, All Saints</v>
      </c>
      <c r="M9957" t="str">
        <f>VLOOKUP($J9957,Ref!$D:$H,4,0)</f>
        <v>Watford Deanery</v>
      </c>
      <c r="N9957" t="str">
        <f>VLOOKUP($J9957,Ref!$D:$H,5,0)</f>
        <v xml:space="preserve">Archdeaconry of St Albans </v>
      </c>
      <c r="S9957">
        <v>6450.0300000000007</v>
      </c>
    </row>
    <row r="9958" spans="1:19" x14ac:dyDescent="0.3">
      <c r="A9958">
        <v>2024</v>
      </c>
      <c r="C9958" t="str">
        <f>IF(GETPIVOTDATA("PS % recovery",Sheet4!$B$5,"Parish Name",K9958)&gt;99.949%,"OK","No")</f>
        <v>OK</v>
      </c>
      <c r="D9958" t="e">
        <f>VLOOKUP(J9958,'Ref2'!C:E,3,0)</f>
        <v>#N/A</v>
      </c>
      <c r="F9958">
        <v>10</v>
      </c>
      <c r="I9958" t="e">
        <f>VLOOKUP(J9958,Ref!L:M,2,0)</f>
        <v>#N/A</v>
      </c>
      <c r="J9958" t="s">
        <v>970</v>
      </c>
      <c r="K9958" t="str">
        <f>VLOOKUP($J9958,Ref!$D:$H,2,0)</f>
        <v xml:space="preserve">Oxhey, All Saints                            </v>
      </c>
      <c r="L9958" t="str">
        <f>VLOOKUP($J9958,Ref!$D:$H,3,0)</f>
        <v>South Oxhey and Carpenders Park</v>
      </c>
      <c r="M9958" t="str">
        <f>VLOOKUP($J9958,Ref!$D:$H,4,0)</f>
        <v>Watford Deanery</v>
      </c>
      <c r="N9958" t="str">
        <f>VLOOKUP($J9958,Ref!$D:$H,5,0)</f>
        <v xml:space="preserve">Archdeaconry of St Albans </v>
      </c>
      <c r="S9958">
        <v>3580.5</v>
      </c>
    </row>
    <row r="9959" spans="1:19" x14ac:dyDescent="0.3">
      <c r="A9959">
        <v>2024</v>
      </c>
      <c r="C9959" t="str">
        <f>IF(GETPIVOTDATA("PS % recovery",Sheet4!$B$5,"Parish Name",K9959)&gt;99.949%,"OK","No")</f>
        <v>OK</v>
      </c>
      <c r="D9959" t="e">
        <f>VLOOKUP(J9959,'Ref2'!C:E,3,0)</f>
        <v>#N/A</v>
      </c>
      <c r="F9959">
        <v>10</v>
      </c>
      <c r="I9959" t="e">
        <f>VLOOKUP(J9959,Ref!L:M,2,0)</f>
        <v>#N/A</v>
      </c>
      <c r="J9959" t="s">
        <v>972</v>
      </c>
      <c r="K9959" t="str">
        <f>VLOOKUP($J9959,Ref!$D:$H,2,0)</f>
        <v xml:space="preserve">Oxhey, St Matthew                            </v>
      </c>
      <c r="L9959" t="str">
        <f>VLOOKUP($J9959,Ref!$D:$H,3,0)</f>
        <v>Oxhey, St Matthew</v>
      </c>
      <c r="M9959" t="str">
        <f>VLOOKUP($J9959,Ref!$D:$H,4,0)</f>
        <v>Watford Deanery</v>
      </c>
      <c r="N9959" t="str">
        <f>VLOOKUP($J9959,Ref!$D:$H,5,0)</f>
        <v xml:space="preserve">Archdeaconry of St Albans </v>
      </c>
      <c r="S9959">
        <v>3988</v>
      </c>
    </row>
    <row r="9960" spans="1:19" x14ac:dyDescent="0.3">
      <c r="A9960">
        <v>2024</v>
      </c>
      <c r="C9960" t="str">
        <f>IF(GETPIVOTDATA("PS % recovery",Sheet4!$B$5,"Parish Name",K9960)&gt;99.949%,"OK","No")</f>
        <v>No</v>
      </c>
      <c r="D9960" t="e">
        <f>VLOOKUP(J9960,'Ref2'!C:E,3,0)</f>
        <v>#N/A</v>
      </c>
      <c r="F9960">
        <v>10</v>
      </c>
      <c r="I9960" t="str">
        <f>VLOOKUP(J9960,Ref!L:M,2,0)</f>
        <v>Yes</v>
      </c>
      <c r="J9960" t="s">
        <v>974</v>
      </c>
      <c r="K9960" t="str">
        <f>VLOOKUP($J9960,Ref!$D:$H,2,0)</f>
        <v xml:space="preserve">Watford, Christ Church                       </v>
      </c>
      <c r="L9960" t="str">
        <f>VLOOKUP($J9960,Ref!$D:$H,3,0)</f>
        <v>Watford, Christ Church</v>
      </c>
      <c r="M9960" t="str">
        <f>VLOOKUP($J9960,Ref!$D:$H,4,0)</f>
        <v>Watford Deanery</v>
      </c>
      <c r="N9960" t="str">
        <f>VLOOKUP($J9960,Ref!$D:$H,5,0)</f>
        <v xml:space="preserve">Archdeaconry of St Albans </v>
      </c>
    </row>
    <row r="9961" spans="1:19" x14ac:dyDescent="0.3">
      <c r="A9961">
        <v>2024</v>
      </c>
      <c r="C9961" t="str">
        <f>IF(GETPIVOTDATA("PS % recovery",Sheet4!$B$5,"Parish Name",K9961)&gt;99.949%,"OK","No")</f>
        <v>OK</v>
      </c>
      <c r="D9961" t="e">
        <f>VLOOKUP(J9961,'Ref2'!C:E,3,0)</f>
        <v>#N/A</v>
      </c>
      <c r="F9961">
        <v>10</v>
      </c>
      <c r="I9961" t="e">
        <f>VLOOKUP(J9961,Ref!L:M,2,0)</f>
        <v>#N/A</v>
      </c>
      <c r="J9961" t="s">
        <v>976</v>
      </c>
      <c r="K9961" t="str">
        <f>VLOOKUP($J9961,Ref!$D:$H,2,0)</f>
        <v xml:space="preserve">Watford, St Andrew (LEP)                     </v>
      </c>
      <c r="L9961" t="str">
        <f>VLOOKUP($J9961,Ref!$D:$H,3,0)</f>
        <v>Watford, St Andrew</v>
      </c>
      <c r="M9961" t="str">
        <f>VLOOKUP($J9961,Ref!$D:$H,4,0)</f>
        <v>Watford Deanery</v>
      </c>
      <c r="N9961" t="str">
        <f>VLOOKUP($J9961,Ref!$D:$H,5,0)</f>
        <v xml:space="preserve">Archdeaconry of St Albans </v>
      </c>
      <c r="S9961">
        <v>2680</v>
      </c>
    </row>
    <row r="9962" spans="1:19" x14ac:dyDescent="0.3">
      <c r="A9962">
        <v>2024</v>
      </c>
      <c r="C9962" t="str">
        <f>IF(GETPIVOTDATA("PS % recovery",Sheet4!$B$5,"Parish Name",K9962)&gt;99.949%,"OK","No")</f>
        <v>No</v>
      </c>
      <c r="D9962" t="e">
        <f>VLOOKUP(J9962,'Ref2'!C:E,3,0)</f>
        <v>#N/A</v>
      </c>
      <c r="F9962">
        <v>10</v>
      </c>
      <c r="I9962" t="str">
        <f>VLOOKUP(J9962,Ref!L:M,2,0)</f>
        <v>Yes</v>
      </c>
      <c r="J9962" t="s">
        <v>825</v>
      </c>
      <c r="K9962" t="str">
        <f>VLOOKUP($J9962,Ref!$D:$H,2,0)</f>
        <v xml:space="preserve">Watford, St John                             </v>
      </c>
      <c r="L9962" t="str">
        <f>VLOOKUP($J9962,Ref!$D:$H,3,0)</f>
        <v>Watford, St John</v>
      </c>
      <c r="M9962" t="str">
        <f>VLOOKUP($J9962,Ref!$D:$H,4,0)</f>
        <v>Watford Deanery</v>
      </c>
      <c r="N9962" t="str">
        <f>VLOOKUP($J9962,Ref!$D:$H,5,0)</f>
        <v xml:space="preserve">Archdeaconry of St Albans </v>
      </c>
      <c r="S9962">
        <v>3034.16</v>
      </c>
    </row>
    <row r="9963" spans="1:19" x14ac:dyDescent="0.3">
      <c r="A9963">
        <v>2024</v>
      </c>
      <c r="C9963" t="str">
        <f>IF(GETPIVOTDATA("PS % recovery",Sheet4!$B$5,"Parish Name",K9963)&gt;99.949%,"OK","No")</f>
        <v>OK</v>
      </c>
      <c r="D9963" t="e">
        <f>VLOOKUP(J9963,'Ref2'!C:E,3,0)</f>
        <v>#N/A</v>
      </c>
      <c r="F9963">
        <v>10</v>
      </c>
      <c r="I9963" t="e">
        <f>VLOOKUP(J9963,Ref!L:M,2,0)</f>
        <v>#N/A</v>
      </c>
      <c r="J9963" t="s">
        <v>979</v>
      </c>
      <c r="K9963" t="str">
        <f>VLOOKUP($J9963,Ref!$D:$H,2,0)</f>
        <v xml:space="preserve">Watford, St Luke                             </v>
      </c>
      <c r="L9963" t="str">
        <f>VLOOKUP($J9963,Ref!$D:$H,3,0)</f>
        <v>Watford, St Luke</v>
      </c>
      <c r="M9963" t="str">
        <f>VLOOKUP($J9963,Ref!$D:$H,4,0)</f>
        <v>Watford Deanery</v>
      </c>
      <c r="N9963" t="str">
        <f>VLOOKUP($J9963,Ref!$D:$H,5,0)</f>
        <v xml:space="preserve">Archdeaconry of St Albans </v>
      </c>
      <c r="S9963">
        <v>10296</v>
      </c>
    </row>
    <row r="9964" spans="1:19" x14ac:dyDescent="0.3">
      <c r="A9964">
        <v>2024</v>
      </c>
      <c r="C9964" t="str">
        <f>IF(GETPIVOTDATA("PS % recovery",Sheet4!$B$5,"Parish Name",K9964)&gt;99.949%,"OK","No")</f>
        <v>OK</v>
      </c>
      <c r="D9964" t="e">
        <f>VLOOKUP(J9964,'Ref2'!C:E,3,0)</f>
        <v>#N/A</v>
      </c>
      <c r="F9964">
        <v>10</v>
      </c>
      <c r="I9964" t="e">
        <f>VLOOKUP(J9964,Ref!L:M,2,0)</f>
        <v>#N/A</v>
      </c>
      <c r="J9964" t="s">
        <v>981</v>
      </c>
      <c r="K9964" t="str">
        <f>VLOOKUP($J9964,Ref!$D:$H,2,0)</f>
        <v xml:space="preserve">Watford                                      </v>
      </c>
      <c r="L9964" t="str">
        <f>VLOOKUP($J9964,Ref!$D:$H,3,0)</f>
        <v>Watford</v>
      </c>
      <c r="M9964" t="str">
        <f>VLOOKUP($J9964,Ref!$D:$H,4,0)</f>
        <v>Watford Deanery</v>
      </c>
      <c r="N9964" t="str">
        <f>VLOOKUP($J9964,Ref!$D:$H,5,0)</f>
        <v xml:space="preserve">Archdeaconry of St Albans </v>
      </c>
      <c r="S9964">
        <v>6915.2</v>
      </c>
    </row>
    <row r="9965" spans="1:19" x14ac:dyDescent="0.3">
      <c r="A9965">
        <v>2024</v>
      </c>
      <c r="C9965" t="str">
        <f>IF(GETPIVOTDATA("PS % recovery",Sheet4!$B$5,"Parish Name",K9965)&gt;99.949%,"OK","No")</f>
        <v>OK</v>
      </c>
      <c r="D9965" t="e">
        <f>VLOOKUP(J9965,'Ref2'!C:E,3,0)</f>
        <v>#N/A</v>
      </c>
      <c r="F9965">
        <v>10</v>
      </c>
      <c r="I9965" t="e">
        <f>VLOOKUP(J9965,Ref!L:M,2,0)</f>
        <v>#N/A</v>
      </c>
      <c r="J9965" t="s">
        <v>983</v>
      </c>
      <c r="K9965" t="str">
        <f>VLOOKUP($J9965,Ref!$D:$H,2,0)</f>
        <v xml:space="preserve">Watford, St Michael and All Angels (LEP)     </v>
      </c>
      <c r="L9965" t="str">
        <f>VLOOKUP($J9965,Ref!$D:$H,3,0)</f>
        <v>Watford, St Michael</v>
      </c>
      <c r="M9965" t="str">
        <f>VLOOKUP($J9965,Ref!$D:$H,4,0)</f>
        <v>Watford Deanery</v>
      </c>
      <c r="N9965" t="str">
        <f>VLOOKUP($J9965,Ref!$D:$H,5,0)</f>
        <v xml:space="preserve">Archdeaconry of St Albans </v>
      </c>
      <c r="S9965">
        <v>3786</v>
      </c>
    </row>
    <row r="9966" spans="1:19" x14ac:dyDescent="0.3">
      <c r="A9966">
        <v>2024</v>
      </c>
      <c r="C9966" t="str">
        <f>IF(GETPIVOTDATA("PS % recovery",Sheet4!$B$5,"Parish Name",K9966)&gt;99.949%,"OK","No")</f>
        <v>No</v>
      </c>
      <c r="D9966" t="e">
        <f>VLOOKUP(J9966,'Ref2'!C:E,3,0)</f>
        <v>#N/A</v>
      </c>
      <c r="F9966">
        <v>10</v>
      </c>
      <c r="I9966" t="str">
        <f>VLOOKUP(J9966,Ref!L:M,2,0)</f>
        <v>Yes</v>
      </c>
      <c r="J9966" t="s">
        <v>985</v>
      </c>
      <c r="K9966" t="str">
        <f>VLOOKUP($J9966,Ref!$D:$H,2,0)</f>
        <v xml:space="preserve">Watford, St Peter                            </v>
      </c>
      <c r="L9966" t="str">
        <f>VLOOKUP($J9966,Ref!$D:$H,3,0)</f>
        <v>Watford, St Peter</v>
      </c>
      <c r="M9966" t="str">
        <f>VLOOKUP($J9966,Ref!$D:$H,4,0)</f>
        <v>Watford Deanery</v>
      </c>
      <c r="N9966" t="str">
        <f>VLOOKUP($J9966,Ref!$D:$H,5,0)</f>
        <v xml:space="preserve">Archdeaconry of St Albans </v>
      </c>
      <c r="S9966">
        <v>2200</v>
      </c>
    </row>
    <row r="9967" spans="1:19" x14ac:dyDescent="0.3">
      <c r="A9967">
        <v>2024</v>
      </c>
      <c r="C9967" t="str">
        <f>IF(GETPIVOTDATA("PS % recovery",Sheet4!$B$5,"Parish Name",K9967)&gt;99.949%,"OK","No")</f>
        <v>No</v>
      </c>
      <c r="D9967" t="e">
        <f>VLOOKUP(J9967,'Ref2'!C:E,3,0)</f>
        <v>#N/A</v>
      </c>
      <c r="F9967">
        <v>10</v>
      </c>
      <c r="I9967" t="e">
        <f>VLOOKUP(J9967,Ref!L:M,2,0)</f>
        <v>#N/A</v>
      </c>
      <c r="J9967" t="s">
        <v>826</v>
      </c>
      <c r="K9967" t="str">
        <f>VLOOKUP($J9967,Ref!$D:$H,2,0)</f>
        <v xml:space="preserve">Ayot St Lawrence                             </v>
      </c>
      <c r="L9967" t="str">
        <f>VLOOKUP($J9967,Ref!$D:$H,3,0)</f>
        <v>Kimpton with Ayot St Lawrence</v>
      </c>
      <c r="M9967" t="str">
        <f>VLOOKUP($J9967,Ref!$D:$H,4,0)</f>
        <v>Wheathampstead Deanery</v>
      </c>
      <c r="N9967" t="str">
        <f>VLOOKUP($J9967,Ref!$D:$H,5,0)</f>
        <v xml:space="preserve">Archdeaconry of St Albans </v>
      </c>
      <c r="S9967">
        <v>150</v>
      </c>
    </row>
    <row r="9968" spans="1:19" x14ac:dyDescent="0.3">
      <c r="A9968">
        <v>2024</v>
      </c>
      <c r="C9968" t="str">
        <f>IF(GETPIVOTDATA("PS % recovery",Sheet4!$B$5,"Parish Name",K9968)&gt;99.949%,"OK","No")</f>
        <v>No</v>
      </c>
      <c r="D9968" t="e">
        <f>VLOOKUP(J9968,'Ref2'!C:E,3,0)</f>
        <v>#N/A</v>
      </c>
      <c r="F9968">
        <v>10</v>
      </c>
      <c r="I9968" t="e">
        <f>VLOOKUP(J9968,Ref!L:M,2,0)</f>
        <v>#N/A</v>
      </c>
      <c r="J9968" t="s">
        <v>993</v>
      </c>
      <c r="K9968" t="str">
        <f>VLOOKUP($J9968,Ref!$D:$H,2,0)</f>
        <v xml:space="preserve">Flamstead                                    </v>
      </c>
      <c r="L9968" t="str">
        <f>VLOOKUP($J9968,Ref!$D:$H,3,0)</f>
        <v>Flamstead and Markyate Street</v>
      </c>
      <c r="M9968" t="str">
        <f>VLOOKUP($J9968,Ref!$D:$H,4,0)</f>
        <v>Wheathampstead Deanery</v>
      </c>
      <c r="N9968" t="str">
        <f>VLOOKUP($J9968,Ref!$D:$H,5,0)</f>
        <v xml:space="preserve">Archdeaconry of St Albans </v>
      </c>
      <c r="S9968">
        <v>3098.75</v>
      </c>
    </row>
    <row r="9969" spans="1:19" x14ac:dyDescent="0.3">
      <c r="A9969">
        <v>2024</v>
      </c>
      <c r="C9969" t="str">
        <f>IF(GETPIVOTDATA("PS % recovery",Sheet4!$B$5,"Parish Name",K9969)&gt;99.949%,"OK","No")</f>
        <v>OK</v>
      </c>
      <c r="D9969" t="e">
        <f>VLOOKUP(J9969,'Ref2'!C:E,3,0)</f>
        <v>#N/A</v>
      </c>
      <c r="F9969">
        <v>10</v>
      </c>
      <c r="I9969" t="e">
        <f>VLOOKUP(J9969,Ref!L:M,2,0)</f>
        <v>#N/A</v>
      </c>
      <c r="J9969" t="s">
        <v>995</v>
      </c>
      <c r="K9969" t="str">
        <f>VLOOKUP($J9969,Ref!$D:$H,2,0)</f>
        <v xml:space="preserve">Harpenden, St John                           </v>
      </c>
      <c r="L9969" t="str">
        <f>VLOOKUP($J9969,Ref!$D:$H,3,0)</f>
        <v>Harpenden, St John</v>
      </c>
      <c r="M9969" t="str">
        <f>VLOOKUP($J9969,Ref!$D:$H,4,0)</f>
        <v>Wheathampstead Deanery</v>
      </c>
      <c r="N9969" t="str">
        <f>VLOOKUP($J9969,Ref!$D:$H,5,0)</f>
        <v xml:space="preserve">Archdeaconry of St Albans </v>
      </c>
      <c r="S9969">
        <v>7646</v>
      </c>
    </row>
    <row r="9970" spans="1:19" x14ac:dyDescent="0.3">
      <c r="A9970">
        <v>2024</v>
      </c>
      <c r="C9970" t="str">
        <f>IF(GETPIVOTDATA("PS % recovery",Sheet4!$B$5,"Parish Name",K9970)&gt;99.949%,"OK","No")</f>
        <v>OK</v>
      </c>
      <c r="D9970" t="e">
        <f>VLOOKUP(J9970,'Ref2'!C:E,3,0)</f>
        <v>#N/A</v>
      </c>
      <c r="F9970">
        <v>10</v>
      </c>
      <c r="I9970" t="e">
        <f>VLOOKUP(J9970,Ref!L:M,2,0)</f>
        <v>#N/A</v>
      </c>
      <c r="J9970" t="s">
        <v>997</v>
      </c>
      <c r="K9970" t="str">
        <f>VLOOKUP($J9970,Ref!$D:$H,2,0)</f>
        <v xml:space="preserve">Harpenden                                    </v>
      </c>
      <c r="L9970" t="str">
        <f>VLOOKUP($J9970,Ref!$D:$H,3,0)</f>
        <v>Harpenden</v>
      </c>
      <c r="M9970" t="str">
        <f>VLOOKUP($J9970,Ref!$D:$H,4,0)</f>
        <v>Wheathampstead Deanery</v>
      </c>
      <c r="N9970" t="str">
        <f>VLOOKUP($J9970,Ref!$D:$H,5,0)</f>
        <v xml:space="preserve">Archdeaconry of St Albans </v>
      </c>
      <c r="S9970">
        <v>23266</v>
      </c>
    </row>
    <row r="9971" spans="1:19" x14ac:dyDescent="0.3">
      <c r="A9971">
        <v>2024</v>
      </c>
      <c r="C9971" t="str">
        <f>IF(GETPIVOTDATA("PS % recovery",Sheet4!$B$5,"Parish Name",K9971)&gt;99.949%,"OK","No")</f>
        <v>OK</v>
      </c>
      <c r="D9971" t="e">
        <f>VLOOKUP(J9971,'Ref2'!C:E,3,0)</f>
        <v>#N/A</v>
      </c>
      <c r="F9971">
        <v>10</v>
      </c>
      <c r="I9971" t="e">
        <f>VLOOKUP(J9971,Ref!L:M,2,0)</f>
        <v>#N/A</v>
      </c>
      <c r="J9971" t="s">
        <v>828</v>
      </c>
      <c r="K9971" t="str">
        <f>VLOOKUP($J9971,Ref!$D:$H,2,0)</f>
        <v xml:space="preserve">Kimpton                                      </v>
      </c>
      <c r="L9971" t="str">
        <f>VLOOKUP($J9971,Ref!$D:$H,3,0)</f>
        <v>Kimpton with Ayot St Lawrence</v>
      </c>
      <c r="M9971" t="str">
        <f>VLOOKUP($J9971,Ref!$D:$H,4,0)</f>
        <v>Wheathampstead Deanery</v>
      </c>
      <c r="N9971" t="str">
        <f>VLOOKUP($J9971,Ref!$D:$H,5,0)</f>
        <v xml:space="preserve">Archdeaconry of St Albans </v>
      </c>
      <c r="S9971">
        <v>3343</v>
      </c>
    </row>
    <row r="9972" spans="1:19" x14ac:dyDescent="0.3">
      <c r="A9972">
        <v>2024</v>
      </c>
      <c r="C9972" t="str">
        <f>IF(GETPIVOTDATA("PS % recovery",Sheet4!$B$5,"Parish Name",K9972)&gt;99.949%,"OK","No")</f>
        <v>OK</v>
      </c>
      <c r="D9972" t="e">
        <f>VLOOKUP(J9972,'Ref2'!C:E,3,0)</f>
        <v>#N/A</v>
      </c>
      <c r="F9972">
        <v>10</v>
      </c>
      <c r="I9972" t="e">
        <f>VLOOKUP(J9972,Ref!L:M,2,0)</f>
        <v>#N/A</v>
      </c>
      <c r="J9972" t="s">
        <v>999</v>
      </c>
      <c r="K9972" t="str">
        <f>VLOOKUP($J9972,Ref!$D:$H,2,0)</f>
        <v xml:space="preserve">Markyate Street, St John the Baptist         </v>
      </c>
      <c r="L9972" t="str">
        <f>VLOOKUP($J9972,Ref!$D:$H,3,0)</f>
        <v>Flamstead and Markyate Street</v>
      </c>
      <c r="M9972" t="str">
        <f>VLOOKUP($J9972,Ref!$D:$H,4,0)</f>
        <v>Wheathampstead Deanery</v>
      </c>
      <c r="N9972" t="str">
        <f>VLOOKUP($J9972,Ref!$D:$H,5,0)</f>
        <v xml:space="preserve">Archdeaconry of St Albans </v>
      </c>
      <c r="S9972">
        <v>2642.33</v>
      </c>
    </row>
    <row r="9973" spans="1:19" x14ac:dyDescent="0.3">
      <c r="A9973">
        <v>2024</v>
      </c>
      <c r="C9973" t="str">
        <f>IF(GETPIVOTDATA("PS % recovery",Sheet4!$B$5,"Parish Name",K9973)&gt;99.949%,"OK","No")</f>
        <v>OK</v>
      </c>
      <c r="D9973" t="e">
        <f>VLOOKUP(J9973,'Ref2'!C:E,3,0)</f>
        <v>#N/A</v>
      </c>
      <c r="F9973">
        <v>10</v>
      </c>
      <c r="I9973" t="e">
        <f>VLOOKUP(J9973,Ref!L:M,2,0)</f>
        <v>#N/A</v>
      </c>
      <c r="J9973" t="s">
        <v>1001</v>
      </c>
      <c r="K9973" t="str">
        <f>VLOOKUP($J9973,Ref!$D:$H,2,0)</f>
        <v xml:space="preserve">Redbourn                                     </v>
      </c>
      <c r="L9973" t="str">
        <f>VLOOKUP($J9973,Ref!$D:$H,3,0)</f>
        <v>Redbourn</v>
      </c>
      <c r="M9973" t="str">
        <f>VLOOKUP($J9973,Ref!$D:$H,4,0)</f>
        <v>Wheathampstead Deanery</v>
      </c>
      <c r="N9973" t="str">
        <f>VLOOKUP($J9973,Ref!$D:$H,5,0)</f>
        <v xml:space="preserve">Archdeaconry of St Albans </v>
      </c>
      <c r="S9973">
        <v>10321</v>
      </c>
    </row>
    <row r="9974" spans="1:19" x14ac:dyDescent="0.3">
      <c r="A9974">
        <v>2024</v>
      </c>
      <c r="C9974" t="str">
        <f>IF(GETPIVOTDATA("PS % recovery",Sheet4!$B$5,"Parish Name",K9974)&gt;99.949%,"OK","No")</f>
        <v>OK</v>
      </c>
      <c r="D9974" t="e">
        <f>VLOOKUP(J9974,'Ref2'!C:E,3,0)</f>
        <v>#N/A</v>
      </c>
      <c r="F9974">
        <v>10</v>
      </c>
      <c r="I9974" t="e">
        <f>VLOOKUP(J9974,Ref!L:M,2,0)</f>
        <v>#N/A</v>
      </c>
      <c r="J9974" t="s">
        <v>1003</v>
      </c>
      <c r="K9974" t="str">
        <f>VLOOKUP($J9974,Ref!$D:$H,2,0)</f>
        <v xml:space="preserve">Sandridge                                    </v>
      </c>
      <c r="L9974" t="str">
        <f>VLOOKUP($J9974,Ref!$D:$H,3,0)</f>
        <v>Sandridge</v>
      </c>
      <c r="M9974" t="str">
        <f>VLOOKUP($J9974,Ref!$D:$H,4,0)</f>
        <v>Wheathampstead Deanery</v>
      </c>
      <c r="N9974" t="str">
        <f>VLOOKUP($J9974,Ref!$D:$H,5,0)</f>
        <v xml:space="preserve">Archdeaconry of St Albans </v>
      </c>
      <c r="S9974">
        <v>3659</v>
      </c>
    </row>
    <row r="9975" spans="1:19" x14ac:dyDescent="0.3">
      <c r="A9975">
        <v>2024</v>
      </c>
      <c r="C9975" t="str">
        <f>IF(GETPIVOTDATA("PS % recovery",Sheet4!$B$5,"Parish Name",K9975)&gt;99.949%,"OK","No")</f>
        <v>OK</v>
      </c>
      <c r="D9975" t="e">
        <f>VLOOKUP(J9975,'Ref2'!C:E,3,0)</f>
        <v>#N/A</v>
      </c>
      <c r="F9975">
        <v>10</v>
      </c>
      <c r="I9975" t="e">
        <f>VLOOKUP(J9975,Ref!L:M,2,0)</f>
        <v>#N/A</v>
      </c>
      <c r="J9975" t="s">
        <v>1005</v>
      </c>
      <c r="K9975" t="str">
        <f>VLOOKUP($J9975,Ref!$D:$H,2,0)</f>
        <v xml:space="preserve">Wheathampstead                               </v>
      </c>
      <c r="L9975" t="str">
        <f>VLOOKUP($J9975,Ref!$D:$H,3,0)</f>
        <v>Wheathampstead</v>
      </c>
      <c r="M9975" t="str">
        <f>VLOOKUP($J9975,Ref!$D:$H,4,0)</f>
        <v>Wheathampstead Deanery</v>
      </c>
      <c r="N9975" t="str">
        <f>VLOOKUP($J9975,Ref!$D:$H,5,0)</f>
        <v xml:space="preserve">Archdeaconry of St Albans </v>
      </c>
      <c r="S9975">
        <v>8431</v>
      </c>
    </row>
    <row r="9976" spans="1:19" x14ac:dyDescent="0.3">
      <c r="A9976">
        <v>2024</v>
      </c>
      <c r="C9976" t="str">
        <f>IF(GETPIVOTDATA("PS % recovery",Sheet4!$B$5,"Parish Name",K9976)&gt;99.949%,"OK","No")</f>
        <v>OK</v>
      </c>
      <c r="D9976" t="e">
        <f>VLOOKUP(J9976,'Ref2'!C:E,3,0)</f>
        <v>#N/A</v>
      </c>
      <c r="F9976">
        <v>10</v>
      </c>
      <c r="I9976" t="e">
        <f>VLOOKUP(J9976,Ref!L:M,2,0)</f>
        <v>#N/A</v>
      </c>
      <c r="J9976" t="s">
        <v>1231</v>
      </c>
      <c r="K9976" t="str">
        <f>VLOOKUP($J9976,Ref!$D:$H,2,0)</f>
        <v xml:space="preserve">Ampthill                                     </v>
      </c>
      <c r="L9976" t="str">
        <f>VLOOKUP($J9976,Ref!$D:$H,3,0)</f>
        <v>Ampthill with Millbrook and Steppingley</v>
      </c>
      <c r="M9976" t="str">
        <f>VLOOKUP($J9976,Ref!$D:$H,4,0)</f>
        <v>Ampthill and Shefford Deanery</v>
      </c>
      <c r="N9976" t="str">
        <f>VLOOKUP($J9976,Ref!$D:$H,5,0)</f>
        <v>Archdeaconry of Bedford</v>
      </c>
      <c r="S9976">
        <v>4200</v>
      </c>
    </row>
    <row r="9977" spans="1:19" x14ac:dyDescent="0.3">
      <c r="A9977">
        <v>2024</v>
      </c>
      <c r="C9977" t="str">
        <f>IF(GETPIVOTDATA("PS % recovery",Sheet4!$B$5,"Parish Name",K9977)&gt;99.949%,"OK","No")</f>
        <v>No</v>
      </c>
      <c r="D9977" t="e">
        <f>VLOOKUP(J9977,'Ref2'!C:E,3,0)</f>
        <v>#N/A</v>
      </c>
      <c r="F9977">
        <v>10</v>
      </c>
      <c r="I9977" t="e">
        <f>VLOOKUP(J9977,Ref!L:M,2,0)</f>
        <v>#N/A</v>
      </c>
      <c r="J9977" t="s">
        <v>830</v>
      </c>
      <c r="K9977" t="str">
        <f>VLOOKUP($J9977,Ref!$D:$H,2,0)</f>
        <v>Arlesey with Astwick</v>
      </c>
      <c r="L9977" t="str">
        <f>VLOOKUP($J9977,Ref!$D:$H,3,0)</f>
        <v>Arlesey with Astwick</v>
      </c>
      <c r="M9977" t="str">
        <f>VLOOKUP($J9977,Ref!$D:$H,4,0)</f>
        <v>Ampthill and Shefford Deanery</v>
      </c>
      <c r="N9977" t="str">
        <f>VLOOKUP($J9977,Ref!$D:$H,5,0)</f>
        <v>Archdeaconry of Bedford</v>
      </c>
      <c r="S9977">
        <v>1000</v>
      </c>
    </row>
    <row r="9978" spans="1:19" x14ac:dyDescent="0.3">
      <c r="A9978">
        <v>2024</v>
      </c>
      <c r="C9978" t="str">
        <f>IF(GETPIVOTDATA("PS % recovery",Sheet4!$B$5,"Parish Name",K9978)&gt;99.949%,"OK","No")</f>
        <v>No</v>
      </c>
      <c r="D9978" t="e">
        <f>VLOOKUP(J9978,'Ref2'!C:E,3,0)</f>
        <v>#N/A</v>
      </c>
      <c r="F9978">
        <v>10</v>
      </c>
      <c r="I9978" t="e">
        <f>VLOOKUP(J9978,Ref!L:M,2,0)</f>
        <v>#N/A</v>
      </c>
      <c r="J9978" t="s">
        <v>1237</v>
      </c>
      <c r="K9978" t="str">
        <f>VLOOKUP($J9978,Ref!$D:$H,2,0)</f>
        <v xml:space="preserve">Aspley Guise                                 </v>
      </c>
      <c r="L9978" t="str">
        <f>VLOOKUP($J9978,Ref!$D:$H,3,0)</f>
        <v>Aspley Guise with Husborne Crawley and Ridgmont</v>
      </c>
      <c r="M9978" t="str">
        <f>VLOOKUP($J9978,Ref!$D:$H,4,0)</f>
        <v>Ampthill and Shefford Deanery</v>
      </c>
      <c r="N9978" t="str">
        <f>VLOOKUP($J9978,Ref!$D:$H,5,0)</f>
        <v>Archdeaconry of Bedford</v>
      </c>
      <c r="S9978">
        <v>1000</v>
      </c>
    </row>
    <row r="9979" spans="1:19" x14ac:dyDescent="0.3">
      <c r="A9979">
        <v>2024</v>
      </c>
      <c r="C9979" t="str">
        <f>IF(GETPIVOTDATA("PS % recovery",Sheet4!$B$5,"Parish Name",K9979)&gt;99.949%,"OK","No")</f>
        <v>No</v>
      </c>
      <c r="D9979" t="e">
        <f>VLOOKUP(J9979,'Ref2'!C:E,3,0)</f>
        <v>#N/A</v>
      </c>
      <c r="F9979">
        <v>10</v>
      </c>
      <c r="I9979" t="e">
        <f>VLOOKUP(J9979,Ref!L:M,2,0)</f>
        <v>#N/A</v>
      </c>
      <c r="J9979" t="s">
        <v>1243</v>
      </c>
      <c r="K9979" t="str">
        <f>VLOOKUP($J9979,Ref!$D:$H,2,0)</f>
        <v xml:space="preserve">Barton-le-Cley                               </v>
      </c>
      <c r="L9979" t="str">
        <f>VLOOKUP($J9979,Ref!$D:$H,3,0)</f>
        <v>Barton-le-Cley with Higham Gobion and Hexton</v>
      </c>
      <c r="M9979" t="str">
        <f>VLOOKUP($J9979,Ref!$D:$H,4,0)</f>
        <v>Ampthill and Shefford Deanery</v>
      </c>
      <c r="N9979" t="str">
        <f>VLOOKUP($J9979,Ref!$D:$H,5,0)</f>
        <v>Archdeaconry of Bedford</v>
      </c>
      <c r="S9979">
        <v>3000</v>
      </c>
    </row>
    <row r="9980" spans="1:19" x14ac:dyDescent="0.3">
      <c r="A9980">
        <v>2024</v>
      </c>
      <c r="C9980" t="str">
        <f>IF(GETPIVOTDATA("PS % recovery",Sheet4!$B$5,"Parish Name",K9980)&gt;99.949%,"OK","No")</f>
        <v>No</v>
      </c>
      <c r="D9980" t="e">
        <f>VLOOKUP(J9980,'Ref2'!C:E,3,0)</f>
        <v>#N/A</v>
      </c>
      <c r="F9980">
        <v>10</v>
      </c>
      <c r="I9980" t="e">
        <f>VLOOKUP(J9980,Ref!L:M,2,0)</f>
        <v>#N/A</v>
      </c>
      <c r="J9980" t="s">
        <v>1249</v>
      </c>
      <c r="K9980" t="str">
        <f>VLOOKUP($J9980,Ref!$D:$H,2,0)</f>
        <v xml:space="preserve">Battlesden with Pottesgrove                  </v>
      </c>
      <c r="L9980" t="str">
        <f>VLOOKUP($J9980,Ref!$D:$H,3,0)</f>
        <v>Woburn with Eversholt, Milton Bryan, Battlesden and Pottesgrove</v>
      </c>
      <c r="M9980" t="str">
        <f>VLOOKUP($J9980,Ref!$D:$H,4,0)</f>
        <v>Ampthill and Shefford Deanery</v>
      </c>
      <c r="N9980" t="str">
        <f>VLOOKUP($J9980,Ref!$D:$H,5,0)</f>
        <v>Archdeaconry of Bedford</v>
      </c>
    </row>
    <row r="9981" spans="1:19" x14ac:dyDescent="0.3">
      <c r="A9981">
        <v>2024</v>
      </c>
      <c r="C9981" t="str">
        <f>IF(GETPIVOTDATA("PS % recovery",Sheet4!$B$5,"Parish Name",K9981)&gt;99.949%,"OK","No")</f>
        <v>No</v>
      </c>
      <c r="D9981" t="e">
        <f>VLOOKUP(J9981,'Ref2'!C:E,3,0)</f>
        <v>#N/A</v>
      </c>
      <c r="F9981">
        <v>10</v>
      </c>
      <c r="I9981" t="e">
        <f>VLOOKUP(J9981,Ref!L:M,2,0)</f>
        <v>#N/A</v>
      </c>
      <c r="J9981" t="s">
        <v>1273</v>
      </c>
      <c r="K9981" t="str">
        <f>VLOOKUP($J9981,Ref!$D:$H,2,0)</f>
        <v xml:space="preserve">Campton                                      </v>
      </c>
      <c r="L9981" t="str">
        <f>VLOOKUP($J9981,Ref!$D:$H,3,0)</f>
        <v>Campton, Meppershall and Shefford</v>
      </c>
      <c r="M9981" t="str">
        <f>VLOOKUP($J9981,Ref!$D:$H,4,0)</f>
        <v>Ampthill and Shefford Deanery</v>
      </c>
      <c r="N9981" t="str">
        <f>VLOOKUP($J9981,Ref!$D:$H,5,0)</f>
        <v>Archdeaconry of Bedford</v>
      </c>
      <c r="S9981">
        <v>600</v>
      </c>
    </row>
    <row r="9982" spans="1:19" x14ac:dyDescent="0.3">
      <c r="A9982">
        <v>2024</v>
      </c>
      <c r="C9982" t="str">
        <f>IF(GETPIVOTDATA("PS % recovery",Sheet4!$B$5,"Parish Name",K9982)&gt;99.949%,"OK","No")</f>
        <v>No</v>
      </c>
      <c r="D9982" t="e">
        <f>VLOOKUP(J9982,'Ref2'!C:E,3,0)</f>
        <v>#N/A</v>
      </c>
      <c r="F9982">
        <v>10</v>
      </c>
      <c r="I9982" t="e">
        <f>VLOOKUP(J9982,Ref!L:M,2,0)</f>
        <v>#N/A</v>
      </c>
      <c r="J9982" t="s">
        <v>1278</v>
      </c>
      <c r="K9982" t="str">
        <f>VLOOKUP($J9982,Ref!$D:$H,2,0)</f>
        <v xml:space="preserve">Clifton                                      </v>
      </c>
      <c r="L9982" t="str">
        <f>VLOOKUP($J9982,Ref!$D:$H,3,0)</f>
        <v>Clifton, Haynes and Southill</v>
      </c>
      <c r="M9982" t="str">
        <f>VLOOKUP($J9982,Ref!$D:$H,4,0)</f>
        <v>Ampthill and Shefford Deanery</v>
      </c>
      <c r="N9982" t="str">
        <f>VLOOKUP($J9982,Ref!$D:$H,5,0)</f>
        <v>Archdeaconry of Bedford</v>
      </c>
      <c r="S9982">
        <v>2988</v>
      </c>
    </row>
    <row r="9983" spans="1:19" x14ac:dyDescent="0.3">
      <c r="A9983">
        <v>2024</v>
      </c>
      <c r="C9983" t="str">
        <f>IF(GETPIVOTDATA("PS % recovery",Sheet4!$B$5,"Parish Name",K9983)&gt;99.949%,"OK","No")</f>
        <v>No</v>
      </c>
      <c r="D9983" t="e">
        <f>VLOOKUP(J9983,'Ref2'!C:E,3,0)</f>
        <v>#N/A</v>
      </c>
      <c r="F9983">
        <v>10</v>
      </c>
      <c r="I9983" t="e">
        <f>VLOOKUP(J9983,Ref!L:M,2,0)</f>
        <v>#N/A</v>
      </c>
      <c r="J9983" t="s">
        <v>1282</v>
      </c>
      <c r="K9983" t="str">
        <f>VLOOKUP($J9983,Ref!$D:$H,2,0)</f>
        <v xml:space="preserve">Clophill                                     </v>
      </c>
      <c r="L9983" t="str">
        <f>VLOOKUP($J9983,Ref!$D:$H,3,0)</f>
        <v>Clophill and Maulden</v>
      </c>
      <c r="M9983" t="str">
        <f>VLOOKUP($J9983,Ref!$D:$H,4,0)</f>
        <v>Ampthill and Shefford Deanery</v>
      </c>
      <c r="N9983" t="str">
        <f>VLOOKUP($J9983,Ref!$D:$H,5,0)</f>
        <v>Archdeaconry of Bedford</v>
      </c>
      <c r="S9983">
        <v>1445</v>
      </c>
    </row>
    <row r="9984" spans="1:19" x14ac:dyDescent="0.3">
      <c r="A9984">
        <v>2024</v>
      </c>
      <c r="C9984" t="str">
        <f>IF(GETPIVOTDATA("PS % recovery",Sheet4!$B$5,"Parish Name",K9984)&gt;99.949%,"OK","No")</f>
        <v>OK</v>
      </c>
      <c r="D9984" t="e">
        <f>VLOOKUP(J9984,'Ref2'!C:E,3,0)</f>
        <v>#N/A</v>
      </c>
      <c r="F9984">
        <v>10</v>
      </c>
      <c r="I9984" t="e">
        <f>VLOOKUP(J9984,Ref!L:M,2,0)</f>
        <v>#N/A</v>
      </c>
      <c r="J9984" t="s">
        <v>1251</v>
      </c>
      <c r="K9984" t="str">
        <f>VLOOKUP($J9984,Ref!$D:$H,2,0)</f>
        <v xml:space="preserve">Eversholt                                    </v>
      </c>
      <c r="L9984" t="str">
        <f>VLOOKUP($J9984,Ref!$D:$H,3,0)</f>
        <v>Woburn with Eversholt, Milton Bryan, Battlesden and Pottesgrove</v>
      </c>
      <c r="M9984" t="str">
        <f>VLOOKUP($J9984,Ref!$D:$H,4,0)</f>
        <v>Ampthill and Shefford Deanery</v>
      </c>
      <c r="N9984" t="str">
        <f>VLOOKUP($J9984,Ref!$D:$H,5,0)</f>
        <v>Archdeaconry of Bedford</v>
      </c>
      <c r="S9984">
        <v>1171</v>
      </c>
    </row>
    <row r="9985" spans="1:19" x14ac:dyDescent="0.3">
      <c r="A9985">
        <v>2024</v>
      </c>
      <c r="C9985" t="str">
        <f>IF(GETPIVOTDATA("PS % recovery",Sheet4!$B$5,"Parish Name",K9985)&gt;99.949%,"OK","No")</f>
        <v>OK</v>
      </c>
      <c r="D9985" t="e">
        <f>VLOOKUP(J9985,'Ref2'!C:E,3,0)</f>
        <v>#N/A</v>
      </c>
      <c r="F9985">
        <v>10</v>
      </c>
      <c r="I9985" t="e">
        <f>VLOOKUP(J9985,Ref!L:M,2,0)</f>
        <v>#N/A</v>
      </c>
      <c r="J9985" t="s">
        <v>1258</v>
      </c>
      <c r="K9985" t="str">
        <f>VLOOKUP($J9985,Ref!$D:$H,2,0)</f>
        <v xml:space="preserve">Flitton                                      </v>
      </c>
      <c r="L9985" t="str">
        <f>VLOOKUP($J9985,Ref!$D:$H,3,0)</f>
        <v>Silsoe, Pulloxhill and Flitton</v>
      </c>
      <c r="M9985" t="str">
        <f>VLOOKUP($J9985,Ref!$D:$H,4,0)</f>
        <v>Ampthill and Shefford Deanery</v>
      </c>
      <c r="N9985" t="str">
        <f>VLOOKUP($J9985,Ref!$D:$H,5,0)</f>
        <v>Archdeaconry of Bedford</v>
      </c>
      <c r="S9985">
        <v>1250</v>
      </c>
    </row>
    <row r="9986" spans="1:19" x14ac:dyDescent="0.3">
      <c r="A9986">
        <v>2024</v>
      </c>
      <c r="C9986" t="str">
        <f>IF(GETPIVOTDATA("PS % recovery",Sheet4!$B$5,"Parish Name",K9986)&gt;99.949%,"OK","No")</f>
        <v>OK</v>
      </c>
      <c r="D9986" t="e">
        <f>VLOOKUP(J9986,'Ref2'!C:E,3,0)</f>
        <v>#N/A</v>
      </c>
      <c r="F9986">
        <v>10</v>
      </c>
      <c r="I9986" t="e">
        <f>VLOOKUP(J9986,Ref!L:M,2,0)</f>
        <v>#N/A</v>
      </c>
      <c r="J9986" t="s">
        <v>1264</v>
      </c>
      <c r="K9986" t="str">
        <f>VLOOKUP($J9986,Ref!$D:$H,2,0)</f>
        <v xml:space="preserve">Flitwick                                     </v>
      </c>
      <c r="L9986" t="str">
        <f>VLOOKUP($J9986,Ref!$D:$H,3,0)</f>
        <v>Flitwick</v>
      </c>
      <c r="M9986" t="str">
        <f>VLOOKUP($J9986,Ref!$D:$H,4,0)</f>
        <v>Ampthill and Shefford Deanery</v>
      </c>
      <c r="N9986" t="str">
        <f>VLOOKUP($J9986,Ref!$D:$H,5,0)</f>
        <v>Archdeaconry of Bedford</v>
      </c>
      <c r="S9986">
        <v>5515</v>
      </c>
    </row>
    <row r="9987" spans="1:19" x14ac:dyDescent="0.3">
      <c r="A9987">
        <v>2024</v>
      </c>
      <c r="C9987" t="str">
        <f>IF(GETPIVOTDATA("PS % recovery",Sheet4!$B$5,"Parish Name",K9987)&gt;99.949%,"OK","No")</f>
        <v>No</v>
      </c>
      <c r="D9987" t="e">
        <f>VLOOKUP(J9987,'Ref2'!C:E,3,0)</f>
        <v>#N/A</v>
      </c>
      <c r="F9987">
        <v>10</v>
      </c>
      <c r="I9987" t="e">
        <f>VLOOKUP(J9987,Ref!L:M,2,0)</f>
        <v>#N/A</v>
      </c>
      <c r="J9987" t="s">
        <v>831</v>
      </c>
      <c r="K9987" t="str">
        <f>VLOOKUP($J9987,Ref!$D:$H,2,0)</f>
        <v xml:space="preserve">Harlington                                   </v>
      </c>
      <c r="L9987" t="str">
        <f>VLOOKUP($J9987,Ref!$D:$H,3,0)</f>
        <v>Harlington, Tingrith and Westoning</v>
      </c>
      <c r="M9987" t="str">
        <f>VLOOKUP($J9987,Ref!$D:$H,4,0)</f>
        <v>Ampthill and Shefford Deanery</v>
      </c>
      <c r="N9987" t="str">
        <f>VLOOKUP($J9987,Ref!$D:$H,5,0)</f>
        <v>Archdeaconry of Bedford</v>
      </c>
      <c r="S9987">
        <v>1250</v>
      </c>
    </row>
    <row r="9988" spans="1:19" x14ac:dyDescent="0.3">
      <c r="A9988">
        <v>2024</v>
      </c>
      <c r="C9988" t="str">
        <f>IF(GETPIVOTDATA("PS % recovery",Sheet4!$B$5,"Parish Name",K9988)&gt;99.949%,"OK","No")</f>
        <v>No</v>
      </c>
      <c r="D9988" t="e">
        <f>VLOOKUP(J9988,'Ref2'!C:E,3,0)</f>
        <v>#N/A</v>
      </c>
      <c r="F9988">
        <v>10</v>
      </c>
      <c r="I9988" t="e">
        <f>VLOOKUP(J9988,Ref!L:M,2,0)</f>
        <v>#N/A</v>
      </c>
      <c r="J9988" t="s">
        <v>1285</v>
      </c>
      <c r="K9988" t="str">
        <f>VLOOKUP($J9988,Ref!$D:$H,2,0)</f>
        <v xml:space="preserve">Haynes                                       </v>
      </c>
      <c r="L9988" t="str">
        <f>VLOOKUP($J9988,Ref!$D:$H,3,0)</f>
        <v>Clifton, Haynes and Southill</v>
      </c>
      <c r="M9988" t="str">
        <f>VLOOKUP($J9988,Ref!$D:$H,4,0)</f>
        <v>Ampthill and Shefford Deanery</v>
      </c>
      <c r="N9988" t="str">
        <f>VLOOKUP($J9988,Ref!$D:$H,5,0)</f>
        <v>Archdeaconry of Bedford</v>
      </c>
      <c r="S9988">
        <v>1346</v>
      </c>
    </row>
    <row r="9989" spans="1:19" x14ac:dyDescent="0.3">
      <c r="A9989">
        <v>2024</v>
      </c>
      <c r="C9989" t="str">
        <f>IF(GETPIVOTDATA("PS % recovery",Sheet4!$B$5,"Parish Name",K9989)&gt;99.949%,"OK","No")</f>
        <v>No</v>
      </c>
      <c r="D9989" t="e">
        <f>VLOOKUP(J9989,'Ref2'!C:E,3,0)</f>
        <v>#N/A</v>
      </c>
      <c r="F9989">
        <v>10</v>
      </c>
      <c r="I9989" t="e">
        <f>VLOOKUP(J9989,Ref!L:M,2,0)</f>
        <v>#N/A</v>
      </c>
      <c r="J9989" t="s">
        <v>1287</v>
      </c>
      <c r="K9989" t="str">
        <f>VLOOKUP($J9989,Ref!$D:$H,2,0)</f>
        <v xml:space="preserve">Henlow                                       </v>
      </c>
      <c r="L9989" t="str">
        <f>VLOOKUP($J9989,Ref!$D:$H,3,0)</f>
        <v>Henlow and Langford</v>
      </c>
      <c r="M9989" t="str">
        <f>VLOOKUP($J9989,Ref!$D:$H,4,0)</f>
        <v>Ampthill and Shefford Deanery</v>
      </c>
      <c r="N9989" t="str">
        <f>VLOOKUP($J9989,Ref!$D:$H,5,0)</f>
        <v>Archdeaconry of Bedford</v>
      </c>
      <c r="S9989">
        <v>3000</v>
      </c>
    </row>
    <row r="9990" spans="1:19" x14ac:dyDescent="0.3">
      <c r="A9990">
        <v>2024</v>
      </c>
      <c r="C9990" t="str">
        <f>IF(GETPIVOTDATA("PS % recovery",Sheet4!$B$5,"Parish Name",K9990)&gt;99.949%,"OK","No")</f>
        <v>No</v>
      </c>
      <c r="D9990" t="e">
        <f>VLOOKUP(J9990,'Ref2'!C:E,3,0)</f>
        <v>#N/A</v>
      </c>
      <c r="F9990">
        <v>10</v>
      </c>
      <c r="I9990" t="e">
        <f>VLOOKUP(J9990,Ref!L:M,2,0)</f>
        <v>#N/A</v>
      </c>
      <c r="J9990" t="s">
        <v>1247</v>
      </c>
      <c r="K9990" t="str">
        <f>VLOOKUP($J9990,Ref!$D:$H,2,0)</f>
        <v xml:space="preserve">Hexton                                       </v>
      </c>
      <c r="L9990" t="str">
        <f>VLOOKUP($J9990,Ref!$D:$H,3,0)</f>
        <v>Barton-le-Cley with Higham Gobion and Hexton</v>
      </c>
      <c r="M9990" t="str">
        <f>VLOOKUP($J9990,Ref!$D:$H,4,0)</f>
        <v>Ampthill and Shefford Deanery</v>
      </c>
      <c r="N9990" t="str">
        <f>VLOOKUP($J9990,Ref!$D:$H,5,0)</f>
        <v>Archdeaconry of Bedford</v>
      </c>
      <c r="S9990">
        <v>126</v>
      </c>
    </row>
    <row r="9991" spans="1:19" x14ac:dyDescent="0.3">
      <c r="A9991">
        <v>2024</v>
      </c>
      <c r="C9991" t="str">
        <f>IF(GETPIVOTDATA("PS % recovery",Sheet4!$B$5,"Parish Name",K9991)&gt;99.949%,"OK","No")</f>
        <v>OK</v>
      </c>
      <c r="D9991" t="e">
        <f>VLOOKUP(J9991,'Ref2'!C:E,3,0)</f>
        <v>#N/A</v>
      </c>
      <c r="F9991">
        <v>10</v>
      </c>
      <c r="I9991" t="e">
        <f>VLOOKUP(J9991,Ref!L:M,2,0)</f>
        <v>#N/A</v>
      </c>
      <c r="J9991" t="s">
        <v>1245</v>
      </c>
      <c r="K9991" t="str">
        <f>VLOOKUP($J9991,Ref!$D:$H,2,0)</f>
        <v xml:space="preserve">Higham Gobion                                </v>
      </c>
      <c r="L9991" t="str">
        <f>VLOOKUP($J9991,Ref!$D:$H,3,0)</f>
        <v>Barton-le-Cley with Higham Gobion and Hexton</v>
      </c>
      <c r="M9991" t="str">
        <f>VLOOKUP($J9991,Ref!$D:$H,4,0)</f>
        <v>Ampthill and Shefford Deanery</v>
      </c>
      <c r="N9991" t="str">
        <f>VLOOKUP($J9991,Ref!$D:$H,5,0)</f>
        <v>Archdeaconry of Bedford</v>
      </c>
    </row>
    <row r="9992" spans="1:19" x14ac:dyDescent="0.3">
      <c r="A9992">
        <v>2024</v>
      </c>
      <c r="C9992" t="str">
        <f>IF(GETPIVOTDATA("PS % recovery",Sheet4!$B$5,"Parish Name",K9992)&gt;99.949%,"OK","No")</f>
        <v>No</v>
      </c>
      <c r="D9992" t="e">
        <f>VLOOKUP(J9992,'Ref2'!C:E,3,0)</f>
        <v>#N/A</v>
      </c>
      <c r="F9992">
        <v>10</v>
      </c>
      <c r="I9992" t="e">
        <f>VLOOKUP(J9992,Ref!L:M,2,0)</f>
        <v>#N/A</v>
      </c>
      <c r="J9992" t="s">
        <v>1239</v>
      </c>
      <c r="K9992" t="str">
        <f>VLOOKUP($J9992,Ref!$D:$H,2,0)</f>
        <v xml:space="preserve">Husborne Crawley                             </v>
      </c>
      <c r="L9992" t="str">
        <f>VLOOKUP($J9992,Ref!$D:$H,3,0)</f>
        <v>Aspley Guise with Husborne Crawley and Ridgmont</v>
      </c>
      <c r="M9992" t="str">
        <f>VLOOKUP($J9992,Ref!$D:$H,4,0)</f>
        <v>Ampthill and Shefford Deanery</v>
      </c>
      <c r="N9992" t="str">
        <f>VLOOKUP($J9992,Ref!$D:$H,5,0)</f>
        <v>Archdeaconry of Bedford</v>
      </c>
      <c r="S9992">
        <v>500</v>
      </c>
    </row>
    <row r="9993" spans="1:19" x14ac:dyDescent="0.3">
      <c r="A9993">
        <v>2024</v>
      </c>
      <c r="C9993" t="str">
        <f>IF(GETPIVOTDATA("PS % recovery",Sheet4!$B$5,"Parish Name",K9993)&gt;99.949%,"OK","No")</f>
        <v>OK</v>
      </c>
      <c r="D9993" t="e">
        <f>VLOOKUP(J9993,'Ref2'!C:E,3,0)</f>
        <v>#N/A</v>
      </c>
      <c r="F9993">
        <v>10</v>
      </c>
      <c r="I9993" t="e">
        <f>VLOOKUP(J9993,Ref!L:M,2,0)</f>
        <v>#N/A</v>
      </c>
      <c r="J9993" t="s">
        <v>1289</v>
      </c>
      <c r="K9993" t="str">
        <f>VLOOKUP($J9993,Ref!$D:$H,2,0)</f>
        <v xml:space="preserve">Langford                                     </v>
      </c>
      <c r="L9993" t="str">
        <f>VLOOKUP($J9993,Ref!$D:$H,3,0)</f>
        <v>Henlow and Langford</v>
      </c>
      <c r="M9993" t="str">
        <f>VLOOKUP($J9993,Ref!$D:$H,4,0)</f>
        <v>Ampthill and Shefford Deanery</v>
      </c>
      <c r="N9993" t="str">
        <f>VLOOKUP($J9993,Ref!$D:$H,5,0)</f>
        <v>Archdeaconry of Bedford</v>
      </c>
      <c r="S9993">
        <v>2357</v>
      </c>
    </row>
    <row r="9994" spans="1:19" x14ac:dyDescent="0.3">
      <c r="A9994">
        <v>2024</v>
      </c>
      <c r="C9994" t="str">
        <f>IF(GETPIVOTDATA("PS % recovery",Sheet4!$B$5,"Parish Name",K9994)&gt;99.949%,"OK","No")</f>
        <v>OK</v>
      </c>
      <c r="D9994" t="e">
        <f>VLOOKUP(J9994,'Ref2'!C:E,3,0)</f>
        <v>#N/A</v>
      </c>
      <c r="F9994">
        <v>10</v>
      </c>
      <c r="I9994" t="e">
        <f>VLOOKUP(J9994,Ref!L:M,2,0)</f>
        <v>#N/A</v>
      </c>
      <c r="J9994" t="s">
        <v>1266</v>
      </c>
      <c r="K9994" t="str">
        <f>VLOOKUP($J9994,Ref!$D:$H,2,0)</f>
        <v xml:space="preserve">Maulden                                      </v>
      </c>
      <c r="L9994" t="str">
        <f>VLOOKUP($J9994,Ref!$D:$H,3,0)</f>
        <v>Clophill and Maulden</v>
      </c>
      <c r="M9994" t="str">
        <f>VLOOKUP($J9994,Ref!$D:$H,4,0)</f>
        <v>Ampthill and Shefford Deanery</v>
      </c>
      <c r="N9994" t="str">
        <f>VLOOKUP($J9994,Ref!$D:$H,5,0)</f>
        <v>Archdeaconry of Bedford</v>
      </c>
      <c r="S9994">
        <v>3051</v>
      </c>
    </row>
    <row r="9995" spans="1:19" x14ac:dyDescent="0.3">
      <c r="A9995">
        <v>2024</v>
      </c>
      <c r="C9995" t="str">
        <f>IF(GETPIVOTDATA("PS % recovery",Sheet4!$B$5,"Parish Name",K9995)&gt;99.949%,"OK","No")</f>
        <v>No</v>
      </c>
      <c r="D9995" t="e">
        <f>VLOOKUP(J9995,'Ref2'!C:E,3,0)</f>
        <v>#N/A</v>
      </c>
      <c r="F9995">
        <v>10</v>
      </c>
      <c r="I9995" t="e">
        <f>VLOOKUP(J9995,Ref!L:M,2,0)</f>
        <v>#N/A</v>
      </c>
      <c r="J9995" t="s">
        <v>1275</v>
      </c>
      <c r="K9995" t="str">
        <f>VLOOKUP($J9995,Ref!$D:$H,2,0)</f>
        <v xml:space="preserve">Meppershall                                  </v>
      </c>
      <c r="L9995" t="str">
        <f>VLOOKUP($J9995,Ref!$D:$H,3,0)</f>
        <v>Campton, Meppershall and Shefford</v>
      </c>
      <c r="M9995" t="str">
        <f>VLOOKUP($J9995,Ref!$D:$H,4,0)</f>
        <v>Ampthill and Shefford Deanery</v>
      </c>
      <c r="N9995" t="str">
        <f>VLOOKUP($J9995,Ref!$D:$H,5,0)</f>
        <v>Archdeaconry of Bedford</v>
      </c>
      <c r="S9995">
        <v>875</v>
      </c>
    </row>
    <row r="9996" spans="1:19" x14ac:dyDescent="0.3">
      <c r="A9996">
        <v>2024</v>
      </c>
      <c r="C9996" t="str">
        <f>IF(GETPIVOTDATA("PS % recovery",Sheet4!$B$5,"Parish Name",K9996)&gt;99.949%,"OK","No")</f>
        <v>No</v>
      </c>
      <c r="D9996" t="e">
        <f>VLOOKUP(J9996,'Ref2'!C:E,3,0)</f>
        <v>#N/A</v>
      </c>
      <c r="F9996">
        <v>10</v>
      </c>
      <c r="I9996" t="e">
        <f>VLOOKUP(J9996,Ref!L:M,2,0)</f>
        <v>#N/A</v>
      </c>
      <c r="J9996" t="s">
        <v>1233</v>
      </c>
      <c r="K9996" t="str">
        <f>VLOOKUP($J9996,Ref!$D:$H,2,0)</f>
        <v xml:space="preserve">Millbrook                                    </v>
      </c>
      <c r="L9996" t="str">
        <f>VLOOKUP($J9996,Ref!$D:$H,3,0)</f>
        <v>Ampthill with Millbrook and Steppingley</v>
      </c>
      <c r="M9996" t="str">
        <f>VLOOKUP($J9996,Ref!$D:$H,4,0)</f>
        <v>Ampthill and Shefford Deanery</v>
      </c>
      <c r="N9996" t="str">
        <f>VLOOKUP($J9996,Ref!$D:$H,5,0)</f>
        <v>Archdeaconry of Bedford</v>
      </c>
    </row>
    <row r="9997" spans="1:19" x14ac:dyDescent="0.3">
      <c r="A9997">
        <v>2024</v>
      </c>
      <c r="C9997" t="str">
        <f>IF(GETPIVOTDATA("PS % recovery",Sheet4!$B$5,"Parish Name",K9997)&gt;99.949%,"OK","No")</f>
        <v>No</v>
      </c>
      <c r="D9997" t="e">
        <f>VLOOKUP(J9997,'Ref2'!C:E,3,0)</f>
        <v>#N/A</v>
      </c>
      <c r="F9997">
        <v>10</v>
      </c>
      <c r="I9997" t="e">
        <f>VLOOKUP(J9997,Ref!L:M,2,0)</f>
        <v>#N/A</v>
      </c>
      <c r="J9997" t="s">
        <v>1253</v>
      </c>
      <c r="K9997" t="str">
        <f>VLOOKUP($J9997,Ref!$D:$H,2,0)</f>
        <v xml:space="preserve">Milton Bryan                                 </v>
      </c>
      <c r="L9997" t="str">
        <f>VLOOKUP($J9997,Ref!$D:$H,3,0)</f>
        <v>Woburn with Eversholt, Milton Bryan, Battlesden and Pottesgrove</v>
      </c>
      <c r="M9997" t="str">
        <f>VLOOKUP($J9997,Ref!$D:$H,4,0)</f>
        <v>Ampthill and Shefford Deanery</v>
      </c>
      <c r="N9997" t="str">
        <f>VLOOKUP($J9997,Ref!$D:$H,5,0)</f>
        <v>Archdeaconry of Bedford</v>
      </c>
    </row>
    <row r="9998" spans="1:19" x14ac:dyDescent="0.3">
      <c r="A9998">
        <v>2024</v>
      </c>
      <c r="C9998" t="str">
        <f>IF(GETPIVOTDATA("PS % recovery",Sheet4!$B$5,"Parish Name",K9998)&gt;99.949%,"OK","No")</f>
        <v>OK</v>
      </c>
      <c r="D9998" t="e">
        <f>VLOOKUP(J9998,'Ref2'!C:E,3,0)</f>
        <v>#N/A</v>
      </c>
      <c r="F9998">
        <v>10</v>
      </c>
      <c r="I9998" t="e">
        <f>VLOOKUP(J9998,Ref!L:M,2,0)</f>
        <v>#N/A</v>
      </c>
      <c r="J9998" t="s">
        <v>1260</v>
      </c>
      <c r="K9998" t="str">
        <f>VLOOKUP($J9998,Ref!$D:$H,2,0)</f>
        <v xml:space="preserve">Pulloxhill                                   </v>
      </c>
      <c r="L9998" t="str">
        <f>VLOOKUP($J9998,Ref!$D:$H,3,0)</f>
        <v>Silsoe, Pulloxhill and Flitton</v>
      </c>
      <c r="M9998" t="str">
        <f>VLOOKUP($J9998,Ref!$D:$H,4,0)</f>
        <v>Ampthill and Shefford Deanery</v>
      </c>
      <c r="N9998" t="str">
        <f>VLOOKUP($J9998,Ref!$D:$H,5,0)</f>
        <v>Archdeaconry of Bedford</v>
      </c>
      <c r="S9998">
        <v>1000</v>
      </c>
    </row>
    <row r="9999" spans="1:19" x14ac:dyDescent="0.3">
      <c r="A9999">
        <v>2024</v>
      </c>
      <c r="C9999" t="str">
        <f>IF(GETPIVOTDATA("PS % recovery",Sheet4!$B$5,"Parish Name",K9999)&gt;99.949%,"OK","No")</f>
        <v>No</v>
      </c>
      <c r="D9999" t="e">
        <f>VLOOKUP(J9999,'Ref2'!C:E,3,0)</f>
        <v>#N/A</v>
      </c>
      <c r="F9999">
        <v>10</v>
      </c>
      <c r="I9999" t="e">
        <f>VLOOKUP(J9999,Ref!L:M,2,0)</f>
        <v>#N/A</v>
      </c>
      <c r="J9999" t="s">
        <v>1241</v>
      </c>
      <c r="K9999" t="str">
        <f>VLOOKUP($J9999,Ref!$D:$H,2,0)</f>
        <v xml:space="preserve">Ridgmont                                     </v>
      </c>
      <c r="L9999" t="str">
        <f>VLOOKUP($J9999,Ref!$D:$H,3,0)</f>
        <v>Aspley Guise with Husborne Crawley and Ridgmont</v>
      </c>
      <c r="M9999" t="str">
        <f>VLOOKUP($J9999,Ref!$D:$H,4,0)</f>
        <v>Ampthill and Shefford Deanery</v>
      </c>
      <c r="N9999" t="str">
        <f>VLOOKUP($J9999,Ref!$D:$H,5,0)</f>
        <v>Archdeaconry of Bedford</v>
      </c>
    </row>
    <row r="10000" spans="1:19" x14ac:dyDescent="0.3">
      <c r="A10000">
        <v>2024</v>
      </c>
      <c r="C10000" t="str">
        <f>IF(GETPIVOTDATA("PS % recovery",Sheet4!$B$5,"Parish Name",K10000)&gt;99.949%,"OK","No")</f>
        <v>No</v>
      </c>
      <c r="D10000" t="e">
        <f>VLOOKUP(J10000,'Ref2'!C:E,3,0)</f>
        <v>#N/A</v>
      </c>
      <c r="F10000">
        <v>10</v>
      </c>
      <c r="I10000" t="e">
        <f>VLOOKUP(J10000,Ref!L:M,2,0)</f>
        <v>#N/A</v>
      </c>
      <c r="J10000" t="s">
        <v>1291</v>
      </c>
      <c r="K10000" t="str">
        <f>VLOOKUP($J10000,Ref!$D:$H,2,0)</f>
        <v xml:space="preserve">Shefford                                     </v>
      </c>
      <c r="L10000" t="str">
        <f>VLOOKUP($J10000,Ref!$D:$H,3,0)</f>
        <v>Campton, Meppershall and Shefford</v>
      </c>
      <c r="M10000" t="str">
        <f>VLOOKUP($J10000,Ref!$D:$H,4,0)</f>
        <v>Ampthill and Shefford Deanery</v>
      </c>
      <c r="N10000" t="str">
        <f>VLOOKUP($J10000,Ref!$D:$H,5,0)</f>
        <v>Archdeaconry of Bedford</v>
      </c>
      <c r="S10000">
        <v>400</v>
      </c>
    </row>
    <row r="10001" spans="1:19" x14ac:dyDescent="0.3">
      <c r="A10001">
        <v>2024</v>
      </c>
      <c r="C10001" t="str">
        <f>IF(GETPIVOTDATA("PS % recovery",Sheet4!$B$5,"Parish Name",K10001)&gt;99.949%,"OK","No")</f>
        <v>OK</v>
      </c>
      <c r="D10001" t="e">
        <f>VLOOKUP(J10001,'Ref2'!C:E,3,0)</f>
        <v>#N/A</v>
      </c>
      <c r="F10001">
        <v>10</v>
      </c>
      <c r="I10001" t="e">
        <f>VLOOKUP(J10001,Ref!L:M,2,0)</f>
        <v>#N/A</v>
      </c>
      <c r="J10001" t="s">
        <v>833</v>
      </c>
      <c r="K10001" t="str">
        <f>VLOOKUP($J10001,Ref!$D:$H,2,0)</f>
        <v xml:space="preserve">Shillington and Gravenhurst                  </v>
      </c>
      <c r="L10001" t="str">
        <f>VLOOKUP($J10001,Ref!$D:$H,3,0)</f>
        <v>Gravenhurst, Shillington and Stondon</v>
      </c>
      <c r="M10001" t="str">
        <f>VLOOKUP($J10001,Ref!$D:$H,4,0)</f>
        <v>Ampthill and Shefford Deanery</v>
      </c>
      <c r="N10001" t="str">
        <f>VLOOKUP($J10001,Ref!$D:$H,5,0)</f>
        <v>Archdeaconry of Bedford</v>
      </c>
      <c r="S10001">
        <v>7500</v>
      </c>
    </row>
    <row r="10002" spans="1:19" x14ac:dyDescent="0.3">
      <c r="A10002">
        <v>2024</v>
      </c>
      <c r="C10002" t="str">
        <f>IF(GETPIVOTDATA("PS % recovery",Sheet4!$B$5,"Parish Name",K10002)&gt;99.949%,"OK","No")</f>
        <v>OK</v>
      </c>
      <c r="D10002" t="e">
        <f>VLOOKUP(J10002,'Ref2'!C:E,3,0)</f>
        <v>#N/A</v>
      </c>
      <c r="F10002">
        <v>10</v>
      </c>
      <c r="I10002" t="e">
        <f>VLOOKUP(J10002,Ref!L:M,2,0)</f>
        <v>#N/A</v>
      </c>
      <c r="J10002" t="s">
        <v>1262</v>
      </c>
      <c r="K10002" t="str">
        <f>VLOOKUP($J10002,Ref!$D:$H,2,0)</f>
        <v xml:space="preserve">Silsoe                                       </v>
      </c>
      <c r="L10002" t="str">
        <f>VLOOKUP($J10002,Ref!$D:$H,3,0)</f>
        <v>Silsoe, Pulloxhill and Flitton</v>
      </c>
      <c r="M10002" t="str">
        <f>VLOOKUP($J10002,Ref!$D:$H,4,0)</f>
        <v>Ampthill and Shefford Deanery</v>
      </c>
      <c r="N10002" t="str">
        <f>VLOOKUP($J10002,Ref!$D:$H,5,0)</f>
        <v>Archdeaconry of Bedford</v>
      </c>
      <c r="S10002">
        <v>1600</v>
      </c>
    </row>
    <row r="10003" spans="1:19" x14ac:dyDescent="0.3">
      <c r="A10003">
        <v>2024</v>
      </c>
      <c r="C10003" t="str">
        <f>IF(GETPIVOTDATA("PS % recovery",Sheet4!$B$5,"Parish Name",K10003)&gt;99.949%,"OK","No")</f>
        <v>No</v>
      </c>
      <c r="D10003" t="e">
        <f>VLOOKUP(J10003,'Ref2'!C:E,3,0)</f>
        <v>#N/A</v>
      </c>
      <c r="F10003">
        <v>10</v>
      </c>
      <c r="I10003" t="e">
        <f>VLOOKUP(J10003,Ref!L:M,2,0)</f>
        <v>#N/A</v>
      </c>
      <c r="J10003" t="s">
        <v>1280</v>
      </c>
      <c r="K10003" t="str">
        <f>VLOOKUP($J10003,Ref!$D:$H,2,0)</f>
        <v xml:space="preserve">Southill                                     </v>
      </c>
      <c r="L10003" t="str">
        <f>VLOOKUP($J10003,Ref!$D:$H,3,0)</f>
        <v>Clifton, Haynes and Southill</v>
      </c>
      <c r="M10003" t="str">
        <f>VLOOKUP($J10003,Ref!$D:$H,4,0)</f>
        <v>Ampthill and Shefford Deanery</v>
      </c>
      <c r="N10003" t="str">
        <f>VLOOKUP($J10003,Ref!$D:$H,5,0)</f>
        <v>Archdeaconry of Bedford</v>
      </c>
      <c r="S10003">
        <v>7000</v>
      </c>
    </row>
    <row r="10004" spans="1:19" x14ac:dyDescent="0.3">
      <c r="A10004">
        <v>2024</v>
      </c>
      <c r="C10004" t="str">
        <f>IF(GETPIVOTDATA("PS % recovery",Sheet4!$B$5,"Parish Name",K10004)&gt;99.949%,"OK","No")</f>
        <v>OK</v>
      </c>
      <c r="D10004" t="e">
        <f>VLOOKUP(J10004,'Ref2'!C:E,3,0)</f>
        <v>#N/A</v>
      </c>
      <c r="F10004">
        <v>10</v>
      </c>
      <c r="I10004" t="e">
        <f>VLOOKUP(J10004,Ref!L:M,2,0)</f>
        <v>#N/A</v>
      </c>
      <c r="J10004" t="s">
        <v>1235</v>
      </c>
      <c r="K10004" t="str">
        <f>VLOOKUP($J10004,Ref!$D:$H,2,0)</f>
        <v xml:space="preserve">Steppingley                                  </v>
      </c>
      <c r="L10004" t="str">
        <f>VLOOKUP($J10004,Ref!$D:$H,3,0)</f>
        <v>Ampthill with Millbrook and Steppingley</v>
      </c>
      <c r="M10004" t="str">
        <f>VLOOKUP($J10004,Ref!$D:$H,4,0)</f>
        <v>Ampthill and Shefford Deanery</v>
      </c>
      <c r="N10004" t="str">
        <f>VLOOKUP($J10004,Ref!$D:$H,5,0)</f>
        <v>Archdeaconry of Bedford</v>
      </c>
    </row>
    <row r="10005" spans="1:19" x14ac:dyDescent="0.3">
      <c r="A10005">
        <v>2024</v>
      </c>
      <c r="C10005" t="str">
        <f>IF(GETPIVOTDATA("PS % recovery",Sheet4!$B$5,"Parish Name",K10005)&gt;99.949%,"OK","No")</f>
        <v>No</v>
      </c>
      <c r="D10005" t="e">
        <f>VLOOKUP(J10005,'Ref2'!C:E,3,0)</f>
        <v>#N/A</v>
      </c>
      <c r="F10005">
        <v>10</v>
      </c>
      <c r="I10005" t="e">
        <f>VLOOKUP(J10005,Ref!L:M,2,0)</f>
        <v>#N/A</v>
      </c>
      <c r="J10005" t="s">
        <v>835</v>
      </c>
      <c r="K10005" t="str">
        <f>VLOOKUP($J10005,Ref!$D:$H,2,0)</f>
        <v xml:space="preserve">Tingrith                                     </v>
      </c>
      <c r="L10005" t="str">
        <f>VLOOKUP($J10005,Ref!$D:$H,3,0)</f>
        <v>Harlington, Tingrith and Westoning</v>
      </c>
      <c r="M10005" t="str">
        <f>VLOOKUP($J10005,Ref!$D:$H,4,0)</f>
        <v>Ampthill and Shefford Deanery</v>
      </c>
      <c r="N10005" t="str">
        <f>VLOOKUP($J10005,Ref!$D:$H,5,0)</f>
        <v>Archdeaconry of Bedford</v>
      </c>
      <c r="S10005">
        <v>500</v>
      </c>
    </row>
    <row r="10006" spans="1:19" x14ac:dyDescent="0.3">
      <c r="A10006">
        <v>2024</v>
      </c>
      <c r="C10006" t="str">
        <f>IF(GETPIVOTDATA("PS % recovery",Sheet4!$B$5,"Parish Name",K10006)&gt;99.949%,"OK","No")</f>
        <v>No</v>
      </c>
      <c r="D10006" t="e">
        <f>VLOOKUP(J10006,'Ref2'!C:E,3,0)</f>
        <v>#N/A</v>
      </c>
      <c r="F10006">
        <v>10</v>
      </c>
      <c r="I10006" t="e">
        <f>VLOOKUP(J10006,Ref!L:M,2,0)</f>
        <v>#N/A</v>
      </c>
      <c r="J10006" t="s">
        <v>837</v>
      </c>
      <c r="K10006" t="str">
        <f>VLOOKUP($J10006,Ref!$D:$H,2,0)</f>
        <v xml:space="preserve">Stondon                                      </v>
      </c>
      <c r="L10006" t="str">
        <f>VLOOKUP($J10006,Ref!$D:$H,3,0)</f>
        <v>Gravenhurst, Shillington and Stondon</v>
      </c>
      <c r="M10006" t="str">
        <f>VLOOKUP($J10006,Ref!$D:$H,4,0)</f>
        <v>Ampthill and Shefford Deanery</v>
      </c>
      <c r="N10006" t="str">
        <f>VLOOKUP($J10006,Ref!$D:$H,5,0)</f>
        <v>Archdeaconry of Bedford</v>
      </c>
      <c r="S10006">
        <v>200</v>
      </c>
    </row>
    <row r="10007" spans="1:19" x14ac:dyDescent="0.3">
      <c r="A10007">
        <v>2024</v>
      </c>
      <c r="C10007" t="str">
        <f>IF(GETPIVOTDATA("PS % recovery",Sheet4!$B$5,"Parish Name",K10007)&gt;99.949%,"OK","No")</f>
        <v>OK</v>
      </c>
      <c r="D10007" t="e">
        <f>VLOOKUP(J10007,'Ref2'!C:E,3,0)</f>
        <v>#N/A</v>
      </c>
      <c r="F10007">
        <v>10</v>
      </c>
      <c r="I10007" t="e">
        <f>VLOOKUP(J10007,Ref!L:M,2,0)</f>
        <v>#N/A</v>
      </c>
      <c r="J10007" t="s">
        <v>839</v>
      </c>
      <c r="K10007" t="str">
        <f>VLOOKUP($J10007,Ref!$D:$H,2,0)</f>
        <v xml:space="preserve">Westoning                                    </v>
      </c>
      <c r="L10007" t="str">
        <f>VLOOKUP($J10007,Ref!$D:$H,3,0)</f>
        <v>Harlington, Tingrith and Westoning</v>
      </c>
      <c r="M10007" t="str">
        <f>VLOOKUP($J10007,Ref!$D:$H,4,0)</f>
        <v>Ampthill and Shefford Deanery</v>
      </c>
      <c r="N10007" t="str">
        <f>VLOOKUP($J10007,Ref!$D:$H,5,0)</f>
        <v>Archdeaconry of Bedford</v>
      </c>
      <c r="S10007">
        <v>2602</v>
      </c>
    </row>
    <row r="10008" spans="1:19" x14ac:dyDescent="0.3">
      <c r="A10008">
        <v>2024</v>
      </c>
      <c r="C10008" t="str">
        <f>IF(GETPIVOTDATA("PS % recovery",Sheet4!$B$5,"Parish Name",K10008)&gt;99.949%,"OK","No")</f>
        <v>OK</v>
      </c>
      <c r="D10008" t="e">
        <f>VLOOKUP(J10008,'Ref2'!C:E,3,0)</f>
        <v>#N/A</v>
      </c>
      <c r="F10008">
        <v>10</v>
      </c>
      <c r="I10008" t="e">
        <f>VLOOKUP(J10008,Ref!L:M,2,0)</f>
        <v>#N/A</v>
      </c>
      <c r="J10008" t="s">
        <v>1255</v>
      </c>
      <c r="K10008" t="str">
        <f>VLOOKUP($J10008,Ref!$D:$H,2,0)</f>
        <v xml:space="preserve">Woburn                                       </v>
      </c>
      <c r="L10008" t="str">
        <f>VLOOKUP($J10008,Ref!$D:$H,3,0)</f>
        <v>Woburn with Eversholt, Milton Bryan, Battlesden and Pottesgrove</v>
      </c>
      <c r="M10008" t="str">
        <f>VLOOKUP($J10008,Ref!$D:$H,4,0)</f>
        <v>Ampthill and Shefford Deanery</v>
      </c>
      <c r="N10008" t="str">
        <f>VLOOKUP($J10008,Ref!$D:$H,5,0)</f>
        <v>Archdeaconry of Bedford</v>
      </c>
      <c r="S10008">
        <v>3728</v>
      </c>
    </row>
    <row r="10009" spans="1:19" x14ac:dyDescent="0.3">
      <c r="A10009">
        <v>2024</v>
      </c>
      <c r="C10009" t="str">
        <f>IF(GETPIVOTDATA("PS % recovery",Sheet4!$B$5,"Parish Name",K10009)&gt;99.949%,"OK","No")</f>
        <v>No</v>
      </c>
      <c r="D10009" t="e">
        <f>VLOOKUP(J10009,'Ref2'!C:E,3,0)</f>
        <v>#N/A</v>
      </c>
      <c r="F10009">
        <v>10</v>
      </c>
      <c r="I10009" t="e">
        <f>VLOOKUP(J10009,Ref!L:M,2,0)</f>
        <v>#N/A</v>
      </c>
      <c r="J10009" t="s">
        <v>1270</v>
      </c>
      <c r="K10009" t="str">
        <f>VLOOKUP($J10009,Ref!$D:$H,2,0)</f>
        <v xml:space="preserve">Woburn Sands                                 </v>
      </c>
      <c r="L10009" t="str">
        <f>VLOOKUP($J10009,Ref!$D:$H,3,0)</f>
        <v>Woburn Sands</v>
      </c>
      <c r="M10009" t="str">
        <f>VLOOKUP($J10009,Ref!$D:$H,4,0)</f>
        <v>Ampthill and Shefford Deanery</v>
      </c>
      <c r="N10009" t="str">
        <f>VLOOKUP($J10009,Ref!$D:$H,5,0)</f>
        <v>Archdeaconry of Bedford</v>
      </c>
      <c r="S10009">
        <v>5227</v>
      </c>
    </row>
    <row r="10010" spans="1:19" x14ac:dyDescent="0.3">
      <c r="A10010">
        <v>2024</v>
      </c>
      <c r="C10010" t="str">
        <f>IF(GETPIVOTDATA("PS % recovery",Sheet4!$B$5,"Parish Name",K10010)&gt;99.949%,"OK","No")</f>
        <v>No</v>
      </c>
      <c r="D10010" t="e">
        <f>VLOOKUP(J10010,'Ref2'!C:E,3,0)</f>
        <v>#N/A</v>
      </c>
      <c r="F10010">
        <v>10</v>
      </c>
      <c r="I10010" t="e">
        <f>VLOOKUP(J10010,Ref!L:M,2,0)</f>
        <v>#N/A</v>
      </c>
      <c r="J10010" t="s">
        <v>1293</v>
      </c>
      <c r="K10010" t="str">
        <f>VLOOKUP($J10010,Ref!$D:$H,2,0)</f>
        <v xml:space="preserve">Bedford, All Saints                          </v>
      </c>
      <c r="L10010" t="str">
        <f>VLOOKUP($J10010,Ref!$D:$H,3,0)</f>
        <v>Bedford, All Saints</v>
      </c>
      <c r="M10010" t="str">
        <f>VLOOKUP($J10010,Ref!$D:$H,4,0)</f>
        <v>Bedford Deanery</v>
      </c>
      <c r="N10010" t="str">
        <f>VLOOKUP($J10010,Ref!$D:$H,5,0)</f>
        <v>Archdeaconry of Bedford</v>
      </c>
      <c r="S10010">
        <v>2206.17</v>
      </c>
    </row>
    <row r="10011" spans="1:19" x14ac:dyDescent="0.3">
      <c r="A10011">
        <v>2024</v>
      </c>
      <c r="C10011" t="str">
        <f>IF(GETPIVOTDATA("PS % recovery",Sheet4!$B$5,"Parish Name",K10011)&gt;99.949%,"OK","No")</f>
        <v>OK</v>
      </c>
      <c r="D10011" t="e">
        <f>VLOOKUP(J10011,'Ref2'!C:E,3,0)</f>
        <v>#N/A</v>
      </c>
      <c r="F10011">
        <v>10</v>
      </c>
      <c r="I10011" t="str">
        <f>VLOOKUP(J10011,Ref!L:M,2,0)</f>
        <v>Yes</v>
      </c>
      <c r="J10011" t="s">
        <v>1295</v>
      </c>
      <c r="K10011" t="str">
        <f>VLOOKUP($J10011,Ref!$D:$H,2,0)</f>
        <v xml:space="preserve">Bedford, Christ Church                       </v>
      </c>
      <c r="L10011" t="str">
        <f>VLOOKUP($J10011,Ref!$D:$H,3,0)</f>
        <v>Bedford, Christ Church</v>
      </c>
      <c r="M10011" t="str">
        <f>VLOOKUP($J10011,Ref!$D:$H,4,0)</f>
        <v>Bedford Deanery</v>
      </c>
      <c r="N10011" t="str">
        <f>VLOOKUP($J10011,Ref!$D:$H,5,0)</f>
        <v>Archdeaconry of Bedford</v>
      </c>
      <c r="S10011">
        <v>12839</v>
      </c>
    </row>
    <row r="10012" spans="1:19" x14ac:dyDescent="0.3">
      <c r="A10012">
        <v>2024</v>
      </c>
      <c r="C10012" t="str">
        <f>IF(GETPIVOTDATA("PS % recovery",Sheet4!$B$5,"Parish Name",K10012)&gt;99.949%,"OK","No")</f>
        <v>OK</v>
      </c>
      <c r="D10012" t="e">
        <f>VLOOKUP(J10012,'Ref2'!C:E,3,0)</f>
        <v>#N/A</v>
      </c>
      <c r="F10012">
        <v>10</v>
      </c>
      <c r="I10012" t="e">
        <f>VLOOKUP(J10012,Ref!L:M,2,0)</f>
        <v>#N/A</v>
      </c>
      <c r="J10012" t="s">
        <v>1297</v>
      </c>
      <c r="K10012" t="str">
        <f>VLOOKUP($J10012,Ref!$D:$H,2,0)</f>
        <v xml:space="preserve">Bedford, St Andrew                           </v>
      </c>
      <c r="L10012" t="str">
        <f>VLOOKUP($J10012,Ref!$D:$H,3,0)</f>
        <v>Bedford, St Andrew</v>
      </c>
      <c r="M10012" t="str">
        <f>VLOOKUP($J10012,Ref!$D:$H,4,0)</f>
        <v>Bedford Deanery</v>
      </c>
      <c r="N10012" t="str">
        <f>VLOOKUP($J10012,Ref!$D:$H,5,0)</f>
        <v>Archdeaconry of Bedford</v>
      </c>
      <c r="S10012">
        <v>11157</v>
      </c>
    </row>
    <row r="10013" spans="1:19" x14ac:dyDescent="0.3">
      <c r="A10013">
        <v>2024</v>
      </c>
      <c r="C10013" t="str">
        <f>IF(GETPIVOTDATA("PS % recovery",Sheet4!$B$5,"Parish Name",K10013)&gt;99.949%,"OK","No")</f>
        <v>OK</v>
      </c>
      <c r="D10013" t="e">
        <f>VLOOKUP(J10013,'Ref2'!C:E,3,0)</f>
        <v>#N/A</v>
      </c>
      <c r="F10013">
        <v>10</v>
      </c>
      <c r="I10013" t="e">
        <f>VLOOKUP(J10013,Ref!L:M,2,0)</f>
        <v>#N/A</v>
      </c>
      <c r="J10013" t="s">
        <v>1299</v>
      </c>
      <c r="K10013" t="str">
        <f>VLOOKUP($J10013,Ref!$D:$H,2,0)</f>
        <v xml:space="preserve">Bedford, St John and St Leonard              </v>
      </c>
      <c r="L10013" t="str">
        <f>VLOOKUP($J10013,Ref!$D:$H,3,0)</f>
        <v>Bedford, St John and St Leonard</v>
      </c>
      <c r="M10013" t="str">
        <f>VLOOKUP($J10013,Ref!$D:$H,4,0)</f>
        <v>Bedford Deanery</v>
      </c>
      <c r="N10013" t="str">
        <f>VLOOKUP($J10013,Ref!$D:$H,5,0)</f>
        <v>Archdeaconry of Bedford</v>
      </c>
      <c r="S10013">
        <v>5056</v>
      </c>
    </row>
    <row r="10014" spans="1:19" x14ac:dyDescent="0.3">
      <c r="A10014">
        <v>2024</v>
      </c>
      <c r="C10014" t="str">
        <f>IF(GETPIVOTDATA("PS % recovery",Sheet4!$B$5,"Parish Name",K10014)&gt;99.949%,"OK","No")</f>
        <v>OK</v>
      </c>
      <c r="D10014" t="e">
        <f>VLOOKUP(J10014,'Ref2'!C:E,3,0)</f>
        <v>#N/A</v>
      </c>
      <c r="F10014">
        <v>10</v>
      </c>
      <c r="I10014" t="e">
        <f>VLOOKUP(J10014,Ref!L:M,2,0)</f>
        <v>#N/A</v>
      </c>
      <c r="J10014" t="s">
        <v>1315</v>
      </c>
      <c r="K10014" t="str">
        <f>VLOOKUP($J10014,Ref!$D:$H,2,0)</f>
        <v xml:space="preserve">Bedford, St Mark                             </v>
      </c>
      <c r="L10014" t="str">
        <f>VLOOKUP($J10014,Ref!$D:$H,3,0)</f>
        <v>Bedford, St Mark</v>
      </c>
      <c r="M10014" t="str">
        <f>VLOOKUP($J10014,Ref!$D:$H,4,0)</f>
        <v>Bedford Deanery</v>
      </c>
      <c r="N10014" t="str">
        <f>VLOOKUP($J10014,Ref!$D:$H,5,0)</f>
        <v>Archdeaconry of Bedford</v>
      </c>
      <c r="S10014">
        <v>6073.33</v>
      </c>
    </row>
    <row r="10015" spans="1:19" x14ac:dyDescent="0.3">
      <c r="A10015">
        <v>2024</v>
      </c>
      <c r="C10015" t="str">
        <f>IF(GETPIVOTDATA("PS % recovery",Sheet4!$B$5,"Parish Name",K10015)&gt;99.949%,"OK","No")</f>
        <v>No</v>
      </c>
      <c r="D10015" t="e">
        <f>VLOOKUP(J10015,'Ref2'!C:E,3,0)</f>
        <v>#N/A</v>
      </c>
      <c r="F10015">
        <v>10</v>
      </c>
      <c r="I10015" t="e">
        <f>VLOOKUP(J10015,Ref!L:M,2,0)</f>
        <v>#N/A</v>
      </c>
      <c r="J10015" t="s">
        <v>1301</v>
      </c>
      <c r="K10015" t="str">
        <f>VLOOKUP($J10015,Ref!$D:$H,2,0)</f>
        <v xml:space="preserve">Bedford, St Martin                           </v>
      </c>
      <c r="L10015" t="str">
        <f>VLOOKUP($J10015,Ref!$D:$H,3,0)</f>
        <v>Bedford, St Martin</v>
      </c>
      <c r="M10015" t="str">
        <f>VLOOKUP($J10015,Ref!$D:$H,4,0)</f>
        <v>Bedford Deanery</v>
      </c>
      <c r="N10015" t="str">
        <f>VLOOKUP($J10015,Ref!$D:$H,5,0)</f>
        <v>Archdeaconry of Bedford</v>
      </c>
      <c r="S10015">
        <v>900</v>
      </c>
    </row>
    <row r="10016" spans="1:19" x14ac:dyDescent="0.3">
      <c r="A10016">
        <v>2024</v>
      </c>
      <c r="C10016" t="str">
        <f>IF(GETPIVOTDATA("PS % recovery",Sheet4!$B$5,"Parish Name",K10016)&gt;99.949%,"OK","No")</f>
        <v>No</v>
      </c>
      <c r="D10016" t="e">
        <f>VLOOKUP(J10016,'Ref2'!C:E,3,0)</f>
        <v>#N/A</v>
      </c>
      <c r="F10016">
        <v>10</v>
      </c>
      <c r="I10016" t="e">
        <f>VLOOKUP(J10016,Ref!L:M,2,0)</f>
        <v>#N/A</v>
      </c>
      <c r="J10016" t="s">
        <v>1323</v>
      </c>
      <c r="K10016" t="str">
        <f>VLOOKUP($J10016,Ref!$D:$H,2,0)</f>
        <v xml:space="preserve">Bedford, St Michael and All Angels           </v>
      </c>
      <c r="L10016" t="str">
        <f>VLOOKUP($J10016,Ref!$D:$H,3,0)</f>
        <v>Elstow Team Ministry</v>
      </c>
      <c r="M10016" t="str">
        <f>VLOOKUP($J10016,Ref!$D:$H,4,0)</f>
        <v>Bedford Deanery</v>
      </c>
      <c r="N10016" t="str">
        <f>VLOOKUP($J10016,Ref!$D:$H,5,0)</f>
        <v>Archdeaconry of Bedford</v>
      </c>
      <c r="S10016">
        <v>250</v>
      </c>
    </row>
    <row r="10017" spans="1:19" x14ac:dyDescent="0.3">
      <c r="A10017">
        <v>2024</v>
      </c>
      <c r="C10017" t="str">
        <f>IF(GETPIVOTDATA("PS % recovery",Sheet4!$B$5,"Parish Name",K10017)&gt;99.949%,"OK","No")</f>
        <v>No</v>
      </c>
      <c r="D10017" t="e">
        <f>VLOOKUP(J10017,'Ref2'!C:E,3,0)</f>
        <v>#N/A</v>
      </c>
      <c r="F10017">
        <v>10</v>
      </c>
      <c r="I10017" t="e">
        <f>VLOOKUP(J10017,Ref!L:M,2,0)</f>
        <v>#N/A</v>
      </c>
      <c r="J10017" t="s">
        <v>1303</v>
      </c>
      <c r="K10017" t="str">
        <f>VLOOKUP($J10017,Ref!$D:$H,2,0)</f>
        <v xml:space="preserve">Bedford, St Paul                             </v>
      </c>
      <c r="L10017" t="str">
        <f>VLOOKUP($J10017,Ref!$D:$H,3,0)</f>
        <v>Bedford, St Paul</v>
      </c>
      <c r="M10017" t="str">
        <f>VLOOKUP($J10017,Ref!$D:$H,4,0)</f>
        <v>Bedford Deanery</v>
      </c>
      <c r="N10017" t="str">
        <f>VLOOKUP($J10017,Ref!$D:$H,5,0)</f>
        <v>Archdeaconry of Bedford</v>
      </c>
      <c r="S10017">
        <v>4500</v>
      </c>
    </row>
    <row r="10018" spans="1:19" x14ac:dyDescent="0.3">
      <c r="A10018">
        <v>2024</v>
      </c>
      <c r="C10018" t="str">
        <f>IF(GETPIVOTDATA("PS % recovery",Sheet4!$B$5,"Parish Name",K10018)&gt;99.949%,"OK","No")</f>
        <v>No</v>
      </c>
      <c r="D10018" t="e">
        <f>VLOOKUP(J10018,'Ref2'!C:E,3,0)</f>
        <v>#N/A</v>
      </c>
      <c r="F10018">
        <v>10</v>
      </c>
      <c r="I10018" t="e">
        <f>VLOOKUP(J10018,Ref!L:M,2,0)</f>
        <v>#N/A</v>
      </c>
      <c r="J10018" t="s">
        <v>1305</v>
      </c>
      <c r="K10018" t="str">
        <f>VLOOKUP($J10018,Ref!$D:$H,2,0)</f>
        <v xml:space="preserve">Bedford, St Peter de Merton with St Cuthbert </v>
      </c>
      <c r="L10018" t="str">
        <f>VLOOKUP($J10018,Ref!$D:$H,3,0)</f>
        <v>Bedford, St Peter de Merton with St Cuthbert</v>
      </c>
      <c r="M10018" t="str">
        <f>VLOOKUP($J10018,Ref!$D:$H,4,0)</f>
        <v>Bedford Deanery</v>
      </c>
      <c r="N10018" t="str">
        <f>VLOOKUP($J10018,Ref!$D:$H,5,0)</f>
        <v>Archdeaconry of Bedford</v>
      </c>
      <c r="S10018">
        <v>500</v>
      </c>
    </row>
    <row r="10019" spans="1:19" x14ac:dyDescent="0.3">
      <c r="A10019">
        <v>2024</v>
      </c>
      <c r="C10019" t="str">
        <f>IF(GETPIVOTDATA("PS % recovery",Sheet4!$B$5,"Parish Name",K10019)&gt;99.949%,"OK","No")</f>
        <v>OK</v>
      </c>
      <c r="D10019" t="e">
        <f>VLOOKUP(J10019,'Ref2'!C:E,3,0)</f>
        <v>#N/A</v>
      </c>
      <c r="F10019">
        <v>10</v>
      </c>
      <c r="I10019" t="e">
        <f>VLOOKUP(J10019,Ref!L:M,2,0)</f>
        <v>#N/A</v>
      </c>
      <c r="J10019" t="s">
        <v>1307</v>
      </c>
      <c r="K10019" t="str">
        <f>VLOOKUP($J10019,Ref!$D:$H,2,0)</f>
        <v xml:space="preserve">Biddenham                                    </v>
      </c>
      <c r="L10019" t="str">
        <f>VLOOKUP($J10019,Ref!$D:$H,3,0)</f>
        <v>Biddenham</v>
      </c>
      <c r="M10019" t="str">
        <f>VLOOKUP($J10019,Ref!$D:$H,4,0)</f>
        <v>Bedford Deanery</v>
      </c>
      <c r="N10019" t="str">
        <f>VLOOKUP($J10019,Ref!$D:$H,5,0)</f>
        <v>Archdeaconry of Bedford</v>
      </c>
      <c r="S10019">
        <v>3580</v>
      </c>
    </row>
    <row r="10020" spans="1:19" x14ac:dyDescent="0.3">
      <c r="A10020">
        <v>2024</v>
      </c>
      <c r="C10020" t="str">
        <f>IF(GETPIVOTDATA("PS % recovery",Sheet4!$B$5,"Parish Name",K10020)&gt;99.949%,"OK","No")</f>
        <v>No</v>
      </c>
      <c r="D10020" t="e">
        <f>VLOOKUP(J10020,'Ref2'!C:E,3,0)</f>
        <v>#N/A</v>
      </c>
      <c r="F10020">
        <v>10</v>
      </c>
      <c r="I10020" t="e">
        <f>VLOOKUP(J10020,Ref!L:M,2,0)</f>
        <v>#N/A</v>
      </c>
      <c r="J10020" t="s">
        <v>1319</v>
      </c>
      <c r="K10020" t="str">
        <f>VLOOKUP($J10020,Ref!$D:$H,2,0)</f>
        <v xml:space="preserve">Cardington                                   </v>
      </c>
      <c r="L10020" t="str">
        <f>VLOOKUP($J10020,Ref!$D:$H,3,0)</f>
        <v>Elstow Team Ministry</v>
      </c>
      <c r="M10020" t="str">
        <f>VLOOKUP($J10020,Ref!$D:$H,4,0)</f>
        <v>Bedford Deanery</v>
      </c>
      <c r="N10020" t="str">
        <f>VLOOKUP($J10020,Ref!$D:$H,5,0)</f>
        <v>Archdeaconry of Bedford</v>
      </c>
    </row>
    <row r="10021" spans="1:19" x14ac:dyDescent="0.3">
      <c r="A10021">
        <v>2024</v>
      </c>
      <c r="C10021" t="str">
        <f>IF(GETPIVOTDATA("PS % recovery",Sheet4!$B$5,"Parish Name",K10021)&gt;99.949%,"OK","No")</f>
        <v>No</v>
      </c>
      <c r="D10021" t="str">
        <f>VLOOKUP(J10021,'Ref2'!C:E,3,0)</f>
        <v>LLF</v>
      </c>
      <c r="F10021">
        <v>10</v>
      </c>
      <c r="I10021" t="str">
        <f>VLOOKUP(J10021,Ref!L:M,2,0)</f>
        <v>Yes</v>
      </c>
      <c r="J10021" t="s">
        <v>1321</v>
      </c>
      <c r="K10021" t="str">
        <f>VLOOKUP($J10021,Ref!$D:$H,2,0)</f>
        <v xml:space="preserve">Cranfield                                    </v>
      </c>
      <c r="L10021" t="str">
        <f>VLOOKUP($J10021,Ref!$D:$H,3,0)</f>
        <v>Cranfield and Hulcote with Salford</v>
      </c>
      <c r="M10021" t="str">
        <f>VLOOKUP($J10021,Ref!$D:$H,4,0)</f>
        <v>Bedford Deanery</v>
      </c>
      <c r="N10021" t="str">
        <f>VLOOKUP($J10021,Ref!$D:$H,5,0)</f>
        <v>Archdeaconry of Bedford</v>
      </c>
      <c r="S10021">
        <v>4223</v>
      </c>
    </row>
    <row r="10022" spans="1:19" x14ac:dyDescent="0.3">
      <c r="A10022">
        <v>2024</v>
      </c>
      <c r="C10022" t="str">
        <f>IF(GETPIVOTDATA("PS % recovery",Sheet4!$B$5,"Parish Name",K10022)&gt;99.949%,"OK","No")</f>
        <v>No</v>
      </c>
      <c r="D10022" t="e">
        <f>VLOOKUP(J10022,'Ref2'!C:E,3,0)</f>
        <v>#N/A</v>
      </c>
      <c r="F10022">
        <v>10</v>
      </c>
      <c r="I10022" t="e">
        <f>VLOOKUP(J10022,Ref!L:M,2,0)</f>
        <v>#N/A</v>
      </c>
      <c r="J10022" t="s">
        <v>1327</v>
      </c>
      <c r="K10022" t="str">
        <f>VLOOKUP($J10022,Ref!$D:$H,2,0)</f>
        <v xml:space="preserve">Elstow                                       </v>
      </c>
      <c r="L10022" t="str">
        <f>VLOOKUP($J10022,Ref!$D:$H,3,0)</f>
        <v>Elstow Team Ministry</v>
      </c>
      <c r="M10022" t="str">
        <f>VLOOKUP($J10022,Ref!$D:$H,4,0)</f>
        <v>Bedford Deanery</v>
      </c>
      <c r="N10022" t="str">
        <f>VLOOKUP($J10022,Ref!$D:$H,5,0)</f>
        <v>Archdeaconry of Bedford</v>
      </c>
    </row>
    <row r="10023" spans="1:19" x14ac:dyDescent="0.3">
      <c r="A10023">
        <v>2024</v>
      </c>
      <c r="C10023" t="str">
        <f>IF(GETPIVOTDATA("PS % recovery",Sheet4!$B$5,"Parish Name",K10023)&gt;99.949%,"OK","No")</f>
        <v>OK</v>
      </c>
      <c r="D10023" t="e">
        <f>VLOOKUP(J10023,'Ref2'!C:E,3,0)</f>
        <v>#N/A</v>
      </c>
      <c r="F10023">
        <v>10</v>
      </c>
      <c r="I10023" t="e">
        <f>VLOOKUP(J10023,Ref!L:M,2,0)</f>
        <v>#N/A</v>
      </c>
      <c r="J10023" t="s">
        <v>1311</v>
      </c>
      <c r="K10023" t="str">
        <f>VLOOKUP($J10023,Ref!$D:$H,2,0)</f>
        <v xml:space="preserve">Goldington                                   </v>
      </c>
      <c r="L10023" t="str">
        <f>VLOOKUP($J10023,Ref!$D:$H,3,0)</f>
        <v>Goldington</v>
      </c>
      <c r="M10023" t="str">
        <f>VLOOKUP($J10023,Ref!$D:$H,4,0)</f>
        <v>Bedford Deanery</v>
      </c>
      <c r="N10023" t="str">
        <f>VLOOKUP($J10023,Ref!$D:$H,5,0)</f>
        <v>Archdeaconry of Bedford</v>
      </c>
      <c r="S10023">
        <v>5294</v>
      </c>
    </row>
    <row r="10024" spans="1:19" x14ac:dyDescent="0.3">
      <c r="A10024">
        <v>2024</v>
      </c>
      <c r="C10024" t="str">
        <f>IF(GETPIVOTDATA("PS % recovery",Sheet4!$B$5,"Parish Name",K10024)&gt;99.949%,"OK","No")</f>
        <v>No</v>
      </c>
      <c r="D10024" t="e">
        <f>VLOOKUP(J10024,'Ref2'!C:E,3,0)</f>
        <v>#N/A</v>
      </c>
      <c r="F10024">
        <v>10</v>
      </c>
      <c r="I10024" t="e">
        <f>VLOOKUP(J10024,Ref!L:M,2,0)</f>
        <v>#N/A</v>
      </c>
      <c r="J10024" t="s">
        <v>1325</v>
      </c>
      <c r="K10024" t="str">
        <f>VLOOKUP($J10024,Ref!$D:$H,2,0)</f>
        <v xml:space="preserve">Hulcote with Salford                         </v>
      </c>
      <c r="L10024" t="str">
        <f>VLOOKUP($J10024,Ref!$D:$H,3,0)</f>
        <v>Cranfield and Hulcote with Salford</v>
      </c>
      <c r="M10024" t="str">
        <f>VLOOKUP($J10024,Ref!$D:$H,4,0)</f>
        <v>Bedford Deanery</v>
      </c>
      <c r="N10024" t="str">
        <f>VLOOKUP($J10024,Ref!$D:$H,5,0)</f>
        <v>Archdeaconry of Bedford</v>
      </c>
      <c r="S10024">
        <v>500</v>
      </c>
    </row>
    <row r="10025" spans="1:19" x14ac:dyDescent="0.3">
      <c r="A10025">
        <v>2024</v>
      </c>
      <c r="C10025" t="str">
        <f>IF(GETPIVOTDATA("PS % recovery",Sheet4!$B$5,"Parish Name",K10025)&gt;99.949%,"OK","No")</f>
        <v>No</v>
      </c>
      <c r="D10025" t="e">
        <f>VLOOKUP(J10025,'Ref2'!C:E,3,0)</f>
        <v>#N/A</v>
      </c>
      <c r="F10025">
        <v>10</v>
      </c>
      <c r="I10025" t="e">
        <f>VLOOKUP(J10025,Ref!L:M,2,0)</f>
        <v>#N/A</v>
      </c>
      <c r="J10025" t="s">
        <v>1329</v>
      </c>
      <c r="K10025" t="str">
        <f>VLOOKUP($J10025,Ref!$D:$H,2,0)</f>
        <v xml:space="preserve">Houghton Conquest                            </v>
      </c>
      <c r="L10025" t="str">
        <f>VLOOKUP($J10025,Ref!$D:$H,3,0)</f>
        <v>Elstow Team Ministry</v>
      </c>
      <c r="M10025" t="str">
        <f>VLOOKUP($J10025,Ref!$D:$H,4,0)</f>
        <v>Bedford Deanery</v>
      </c>
      <c r="N10025" t="str">
        <f>VLOOKUP($J10025,Ref!$D:$H,5,0)</f>
        <v>Archdeaconry of Bedford</v>
      </c>
      <c r="S10025">
        <v>500</v>
      </c>
    </row>
    <row r="10026" spans="1:19" x14ac:dyDescent="0.3">
      <c r="A10026">
        <v>2024</v>
      </c>
      <c r="C10026" t="str">
        <f>IF(GETPIVOTDATA("PS % recovery",Sheet4!$B$5,"Parish Name",K10026)&gt;99.949%,"OK","No")</f>
        <v>No</v>
      </c>
      <c r="D10026" t="e">
        <f>VLOOKUP(J10026,'Ref2'!C:E,3,0)</f>
        <v>#N/A</v>
      </c>
      <c r="F10026">
        <v>10</v>
      </c>
      <c r="I10026" t="e">
        <f>VLOOKUP(J10026,Ref!L:M,2,0)</f>
        <v>#N/A</v>
      </c>
      <c r="J10026" t="s">
        <v>1309</v>
      </c>
      <c r="K10026" t="str">
        <f>VLOOKUP($J10026,Ref!$D:$H,2,0)</f>
        <v xml:space="preserve">Kempston                                     </v>
      </c>
      <c r="L10026" t="str">
        <f>VLOOKUP($J10026,Ref!$D:$H,3,0)</f>
        <v>Kempston</v>
      </c>
      <c r="M10026" t="str">
        <f>VLOOKUP($J10026,Ref!$D:$H,4,0)</f>
        <v>Bedford Deanery</v>
      </c>
      <c r="N10026" t="str">
        <f>VLOOKUP($J10026,Ref!$D:$H,5,0)</f>
        <v>Archdeaconry of Bedford</v>
      </c>
      <c r="S10026">
        <v>500</v>
      </c>
    </row>
    <row r="10027" spans="1:19" x14ac:dyDescent="0.3">
      <c r="A10027">
        <v>2024</v>
      </c>
      <c r="C10027" t="str">
        <f>IF(GETPIVOTDATA("PS % recovery",Sheet4!$B$5,"Parish Name",K10027)&gt;99.949%,"OK","No")</f>
        <v>No</v>
      </c>
      <c r="D10027" t="e">
        <f>VLOOKUP(J10027,'Ref2'!C:E,3,0)</f>
        <v>#N/A</v>
      </c>
      <c r="F10027">
        <v>10</v>
      </c>
      <c r="I10027" t="e">
        <f>VLOOKUP(J10027,Ref!L:M,2,0)</f>
        <v>#N/A</v>
      </c>
      <c r="J10027" t="s">
        <v>1313</v>
      </c>
      <c r="K10027" t="str">
        <f>VLOOKUP($J10027,Ref!$D:$H,2,0)</f>
        <v xml:space="preserve">Kempston, The Church of the Transfiguration  </v>
      </c>
      <c r="L10027" t="str">
        <f>VLOOKUP($J10027,Ref!$D:$H,3,0)</f>
        <v>Kempston, The Church of the Transfiguration</v>
      </c>
      <c r="M10027" t="str">
        <f>VLOOKUP($J10027,Ref!$D:$H,4,0)</f>
        <v>Bedford Deanery</v>
      </c>
      <c r="N10027" t="str">
        <f>VLOOKUP($J10027,Ref!$D:$H,5,0)</f>
        <v>Archdeaconry of Bedford</v>
      </c>
      <c r="S10027">
        <v>1500</v>
      </c>
    </row>
    <row r="10028" spans="1:19" x14ac:dyDescent="0.3">
      <c r="A10028">
        <v>2024</v>
      </c>
      <c r="C10028" t="str">
        <f>IF(GETPIVOTDATA("PS % recovery",Sheet4!$B$5,"Parish Name",K10028)&gt;99.949%,"OK","No")</f>
        <v>OK</v>
      </c>
      <c r="D10028" t="e">
        <f>VLOOKUP(J10028,'Ref2'!C:E,3,0)</f>
        <v>#N/A</v>
      </c>
      <c r="F10028">
        <v>10</v>
      </c>
      <c r="I10028" t="e">
        <f>VLOOKUP(J10028,Ref!L:M,2,0)</f>
        <v>#N/A</v>
      </c>
      <c r="J10028" t="s">
        <v>1333</v>
      </c>
      <c r="K10028" t="str">
        <f>VLOOKUP($J10028,Ref!$D:$H,2,0)</f>
        <v xml:space="preserve">Marston Morteyne with Lidlington             </v>
      </c>
      <c r="L10028" t="str">
        <f>VLOOKUP($J10028,Ref!$D:$H,3,0)</f>
        <v>Marston Morteyne with Lidlington</v>
      </c>
      <c r="M10028" t="str">
        <f>VLOOKUP($J10028,Ref!$D:$H,4,0)</f>
        <v>Bedford Deanery</v>
      </c>
      <c r="N10028" t="str">
        <f>VLOOKUP($J10028,Ref!$D:$H,5,0)</f>
        <v>Archdeaconry of Bedford</v>
      </c>
      <c r="S10028">
        <v>2359.7600000000002</v>
      </c>
    </row>
    <row r="10029" spans="1:19" x14ac:dyDescent="0.3">
      <c r="A10029">
        <v>2024</v>
      </c>
      <c r="C10029" t="str">
        <f>IF(GETPIVOTDATA("PS % recovery",Sheet4!$B$5,"Parish Name",K10029)&gt;99.949%,"OK","No")</f>
        <v>OK</v>
      </c>
      <c r="D10029" t="e">
        <f>VLOOKUP(J10029,'Ref2'!C:E,3,0)</f>
        <v>#N/A</v>
      </c>
      <c r="F10029">
        <v>10</v>
      </c>
      <c r="I10029" t="e">
        <f>VLOOKUP(J10029,Ref!L:M,2,0)</f>
        <v>#N/A</v>
      </c>
      <c r="J10029" t="s">
        <v>1317</v>
      </c>
      <c r="K10029" t="str">
        <f>VLOOKUP($J10029,Ref!$D:$H,2,0)</f>
        <v xml:space="preserve">Renhold                                      </v>
      </c>
      <c r="L10029" t="str">
        <f>VLOOKUP($J10029,Ref!$D:$H,3,0)</f>
        <v>Renhold</v>
      </c>
      <c r="M10029" t="str">
        <f>VLOOKUP($J10029,Ref!$D:$H,4,0)</f>
        <v>Bedford Deanery</v>
      </c>
      <c r="N10029" t="str">
        <f>VLOOKUP($J10029,Ref!$D:$H,5,0)</f>
        <v>Archdeaconry of Bedford</v>
      </c>
      <c r="S10029">
        <f>7736-7736</f>
        <v>0</v>
      </c>
    </row>
    <row r="10030" spans="1:19" x14ac:dyDescent="0.3">
      <c r="A10030">
        <v>2024</v>
      </c>
      <c r="C10030" t="str">
        <f>IF(GETPIVOTDATA("PS % recovery",Sheet4!$B$5,"Parish Name",K10030)&gt;99.949%,"OK","No")</f>
        <v>No</v>
      </c>
      <c r="D10030" t="e">
        <f>VLOOKUP(J10030,'Ref2'!C:E,3,0)</f>
        <v>#N/A</v>
      </c>
      <c r="F10030">
        <v>10</v>
      </c>
      <c r="I10030" t="e">
        <f>VLOOKUP(J10030,Ref!L:M,2,0)</f>
        <v>#N/A</v>
      </c>
      <c r="J10030" t="s">
        <v>1331</v>
      </c>
      <c r="K10030" t="str">
        <f>VLOOKUP($J10030,Ref!$D:$H,2,0)</f>
        <v xml:space="preserve">Wilshamstead                                 </v>
      </c>
      <c r="L10030" t="str">
        <f>VLOOKUP($J10030,Ref!$D:$H,3,0)</f>
        <v>Elstow Team Ministry</v>
      </c>
      <c r="M10030" t="str">
        <f>VLOOKUP($J10030,Ref!$D:$H,4,0)</f>
        <v>Bedford Deanery</v>
      </c>
      <c r="N10030" t="str">
        <f>VLOOKUP($J10030,Ref!$D:$H,5,0)</f>
        <v>Archdeaconry of Bedford</v>
      </c>
    </row>
    <row r="10031" spans="1:19" x14ac:dyDescent="0.3">
      <c r="A10031">
        <v>2024</v>
      </c>
      <c r="C10031" t="str">
        <f>IF(GETPIVOTDATA("PS % recovery",Sheet4!$B$5,"Parish Name",K10031)&gt;99.949%,"OK","No")</f>
        <v>OK</v>
      </c>
      <c r="D10031" t="str">
        <f>VLOOKUP(J10031,'Ref2'!C:E,3,0)</f>
        <v>LLF</v>
      </c>
      <c r="F10031">
        <v>10</v>
      </c>
      <c r="I10031" t="e">
        <f>VLOOKUP(J10031,Ref!L:M,2,0)</f>
        <v>#N/A</v>
      </c>
      <c r="J10031" t="s">
        <v>1335</v>
      </c>
      <c r="K10031" t="str">
        <f>VLOOKUP($J10031,Ref!$D:$H,2,0)</f>
        <v xml:space="preserve">Wootton                                      </v>
      </c>
      <c r="L10031" t="str">
        <f>VLOOKUP($J10031,Ref!$D:$H,3,0)</f>
        <v>Wootton</v>
      </c>
      <c r="M10031" t="str">
        <f>VLOOKUP($J10031,Ref!$D:$H,4,0)</f>
        <v>Bedford Deanery</v>
      </c>
      <c r="N10031" t="str">
        <f>VLOOKUP($J10031,Ref!$D:$H,5,0)</f>
        <v>Archdeaconry of Bedford</v>
      </c>
      <c r="S10031">
        <v>5000</v>
      </c>
    </row>
    <row r="10032" spans="1:19" x14ac:dyDescent="0.3">
      <c r="A10032">
        <v>2024</v>
      </c>
      <c r="C10032" t="str">
        <f>IF(GETPIVOTDATA("PS % recovery",Sheet4!$B$5,"Parish Name",K10032)&gt;99.949%,"OK","No")</f>
        <v>OK</v>
      </c>
      <c r="D10032" t="e">
        <f>VLOOKUP(J10032,'Ref2'!C:E,3,0)</f>
        <v>#N/A</v>
      </c>
      <c r="F10032">
        <v>10</v>
      </c>
      <c r="I10032" t="e">
        <f>VLOOKUP(J10032,Ref!L:M,2,0)</f>
        <v>#N/A</v>
      </c>
      <c r="J10032" t="s">
        <v>1337</v>
      </c>
      <c r="K10032" t="str">
        <f>VLOOKUP($J10032,Ref!$D:$H,2,0)</f>
        <v xml:space="preserve">Biggleswade                                  </v>
      </c>
      <c r="L10032" t="str">
        <f>VLOOKUP($J10032,Ref!$D:$H,3,0)</f>
        <v>Biggleswade</v>
      </c>
      <c r="M10032" t="str">
        <f>VLOOKUP($J10032,Ref!$D:$H,4,0)</f>
        <v xml:space="preserve">Biggleswade Deanery </v>
      </c>
      <c r="N10032" t="str">
        <f>VLOOKUP($J10032,Ref!$D:$H,5,0)</f>
        <v>Archdeaconry of Bedford</v>
      </c>
      <c r="S10032">
        <v>6404</v>
      </c>
    </row>
    <row r="10033" spans="1:19" x14ac:dyDescent="0.3">
      <c r="A10033">
        <v>2024</v>
      </c>
      <c r="C10033" t="str">
        <f>IF(GETPIVOTDATA("PS % recovery",Sheet4!$B$5,"Parish Name",K10033)&gt;99.949%,"OK","No")</f>
        <v>OK</v>
      </c>
      <c r="D10033" t="e">
        <f>VLOOKUP(J10033,'Ref2'!C:E,3,0)</f>
        <v>#N/A</v>
      </c>
      <c r="F10033">
        <v>10</v>
      </c>
      <c r="I10033" t="e">
        <f>VLOOKUP(J10033,Ref!L:M,2,0)</f>
        <v>#N/A</v>
      </c>
      <c r="J10033" t="s">
        <v>1339</v>
      </c>
      <c r="K10033" t="str">
        <f>VLOOKUP($J10033,Ref!$D:$H,2,0)</f>
        <v xml:space="preserve">Blunham                                      </v>
      </c>
      <c r="L10033" t="str">
        <f>VLOOKUP($J10033,Ref!$D:$H,3,0)</f>
        <v>The Riversmeet Benefice</v>
      </c>
      <c r="M10033" t="str">
        <f>VLOOKUP($J10033,Ref!$D:$H,4,0)</f>
        <v xml:space="preserve">Biggleswade Deanery </v>
      </c>
      <c r="N10033" t="str">
        <f>VLOOKUP($J10033,Ref!$D:$H,5,0)</f>
        <v>Archdeaconry of Bedford</v>
      </c>
      <c r="S10033">
        <v>1500</v>
      </c>
    </row>
    <row r="10034" spans="1:19" x14ac:dyDescent="0.3">
      <c r="A10034">
        <v>2024</v>
      </c>
      <c r="C10034" t="str">
        <f>IF(GETPIVOTDATA("PS % recovery",Sheet4!$B$5,"Parish Name",K10034)&gt;99.949%,"OK","No")</f>
        <v>No</v>
      </c>
      <c r="D10034" t="e">
        <f>VLOOKUP(J10034,'Ref2'!C:E,3,0)</f>
        <v>#N/A</v>
      </c>
      <c r="F10034">
        <v>10</v>
      </c>
      <c r="I10034" t="e">
        <f>VLOOKUP(J10034,Ref!L:M,2,0)</f>
        <v>#N/A</v>
      </c>
      <c r="J10034" t="s">
        <v>841</v>
      </c>
      <c r="K10034" t="str">
        <f>VLOOKUP($J10034,Ref!$D:$H,2,0)</f>
        <v xml:space="preserve">Caldecote, All Saints                        </v>
      </c>
      <c r="L10034" t="str">
        <f>VLOOKUP($J10034,Ref!$D:$H,3,0)</f>
        <v>Caldecote, Northill and Old Warden</v>
      </c>
      <c r="M10034" t="str">
        <f>VLOOKUP($J10034,Ref!$D:$H,4,0)</f>
        <v xml:space="preserve">Biggleswade Deanery </v>
      </c>
      <c r="N10034" t="str">
        <f>VLOOKUP($J10034,Ref!$D:$H,5,0)</f>
        <v>Archdeaconry of Bedford</v>
      </c>
    </row>
    <row r="10035" spans="1:19" x14ac:dyDescent="0.3">
      <c r="A10035">
        <v>2024</v>
      </c>
      <c r="C10035" t="str">
        <f>IF(GETPIVOTDATA("PS % recovery",Sheet4!$B$5,"Parish Name",K10035)&gt;99.949%,"OK","No")</f>
        <v>OK</v>
      </c>
      <c r="D10035" t="e">
        <f>VLOOKUP(J10035,'Ref2'!C:E,3,0)</f>
        <v>#N/A</v>
      </c>
      <c r="F10035">
        <v>10</v>
      </c>
      <c r="I10035" t="e">
        <f>VLOOKUP(J10035,Ref!L:M,2,0)</f>
        <v>#N/A</v>
      </c>
      <c r="J10035" t="s">
        <v>1346</v>
      </c>
      <c r="K10035" t="str">
        <f>VLOOKUP($J10035,Ref!$D:$H,2,0)</f>
        <v xml:space="preserve">Cockayne Hatley                              </v>
      </c>
      <c r="L10035" t="str">
        <f>VLOOKUP($J10035,Ref!$D:$H,3,0)</f>
        <v>Potton with Sutton and Cockayne Hatley</v>
      </c>
      <c r="M10035" t="str">
        <f>VLOOKUP($J10035,Ref!$D:$H,4,0)</f>
        <v xml:space="preserve">Biggleswade Deanery </v>
      </c>
      <c r="N10035" t="str">
        <f>VLOOKUP($J10035,Ref!$D:$H,5,0)</f>
        <v>Archdeaconry of Bedford</v>
      </c>
      <c r="S10035">
        <v>250</v>
      </c>
    </row>
    <row r="10036" spans="1:19" x14ac:dyDescent="0.3">
      <c r="A10036">
        <v>2024</v>
      </c>
      <c r="C10036" t="str">
        <f>IF(GETPIVOTDATA("PS % recovery",Sheet4!$B$5,"Parish Name",K10036)&gt;99.949%,"OK","No")</f>
        <v>OK</v>
      </c>
      <c r="D10036" t="e">
        <f>VLOOKUP(J10036,'Ref2'!C:E,3,0)</f>
        <v>#N/A</v>
      </c>
      <c r="F10036">
        <v>10</v>
      </c>
      <c r="I10036" t="e">
        <f>VLOOKUP(J10036,Ref!L:M,2,0)</f>
        <v>#N/A</v>
      </c>
      <c r="J10036" t="s">
        <v>1352</v>
      </c>
      <c r="K10036" t="str">
        <f>VLOOKUP($J10036,Ref!$D:$H,2,0)</f>
        <v xml:space="preserve">Cople                                        </v>
      </c>
      <c r="L10036" t="str">
        <f>VLOOKUP($J10036,Ref!$D:$H,3,0)</f>
        <v>Cople, Moggerhanger and Willington</v>
      </c>
      <c r="M10036" t="str">
        <f>VLOOKUP($J10036,Ref!$D:$H,4,0)</f>
        <v xml:space="preserve">Biggleswade Deanery </v>
      </c>
      <c r="N10036" t="str">
        <f>VLOOKUP($J10036,Ref!$D:$H,5,0)</f>
        <v>Archdeaconry of Bedford</v>
      </c>
      <c r="S10036">
        <v>3893.25</v>
      </c>
    </row>
    <row r="10037" spans="1:19" x14ac:dyDescent="0.3">
      <c r="A10037">
        <v>2024</v>
      </c>
      <c r="C10037" t="str">
        <f>IF(GETPIVOTDATA("PS % recovery",Sheet4!$B$5,"Parish Name",K10037)&gt;99.949%,"OK","No")</f>
        <v>No</v>
      </c>
      <c r="D10037" t="e">
        <f>VLOOKUP(J10037,'Ref2'!C:E,3,0)</f>
        <v>#N/A</v>
      </c>
      <c r="F10037">
        <v>10</v>
      </c>
      <c r="I10037" t="e">
        <f>VLOOKUP(J10037,Ref!L:M,2,0)</f>
        <v>#N/A</v>
      </c>
      <c r="J10037" t="s">
        <v>1358</v>
      </c>
      <c r="K10037" t="str">
        <f>VLOOKUP($J10037,Ref!$D:$H,2,0)</f>
        <v xml:space="preserve">Dunton                                       </v>
      </c>
      <c r="L10037" t="str">
        <f>VLOOKUP($J10037,Ref!$D:$H,3,0)</f>
        <v>Dunton with Wrestlingworth and Eyeworth</v>
      </c>
      <c r="M10037" t="str">
        <f>VLOOKUP($J10037,Ref!$D:$H,4,0)</f>
        <v xml:space="preserve">Biggleswade Deanery </v>
      </c>
      <c r="N10037" t="str">
        <f>VLOOKUP($J10037,Ref!$D:$H,5,0)</f>
        <v>Archdeaconry of Bedford</v>
      </c>
      <c r="S10037">
        <v>750</v>
      </c>
    </row>
    <row r="10038" spans="1:19" x14ac:dyDescent="0.3">
      <c r="A10038">
        <v>2024</v>
      </c>
      <c r="C10038" t="str">
        <f>IF(GETPIVOTDATA("PS % recovery",Sheet4!$B$5,"Parish Name",K10038)&gt;99.949%,"OK","No")</f>
        <v>OK</v>
      </c>
      <c r="D10038" t="str">
        <f>VLOOKUP(J10038,'Ref2'!C:E,3,0)</f>
        <v>LLF</v>
      </c>
      <c r="F10038">
        <v>10</v>
      </c>
      <c r="I10038" t="e">
        <f>VLOOKUP(J10038,Ref!L:M,2,0)</f>
        <v>#N/A</v>
      </c>
      <c r="J10038" t="s">
        <v>1364</v>
      </c>
      <c r="K10038" t="str">
        <f>VLOOKUP($J10038,Ref!$D:$H,2,0)</f>
        <v xml:space="preserve">Eaton Socon                                  </v>
      </c>
      <c r="L10038" t="str">
        <f>VLOOKUP($J10038,Ref!$D:$H,3,0)</f>
        <v>Eaton Socon</v>
      </c>
      <c r="M10038" t="str">
        <f>VLOOKUP($J10038,Ref!$D:$H,4,0)</f>
        <v xml:space="preserve">Biggleswade Deanery </v>
      </c>
      <c r="N10038" t="str">
        <f>VLOOKUP($J10038,Ref!$D:$H,5,0)</f>
        <v>Archdeaconry of Bedford</v>
      </c>
      <c r="S10038">
        <v>2245</v>
      </c>
    </row>
    <row r="10039" spans="1:19" x14ac:dyDescent="0.3">
      <c r="A10039">
        <v>2024</v>
      </c>
      <c r="C10039" t="str">
        <f>IF(GETPIVOTDATA("PS % recovery",Sheet4!$B$5,"Parish Name",K10039)&gt;99.949%,"OK","No")</f>
        <v>No</v>
      </c>
      <c r="D10039" t="e">
        <f>VLOOKUP(J10039,'Ref2'!C:E,3,0)</f>
        <v>#N/A</v>
      </c>
      <c r="F10039">
        <v>10</v>
      </c>
      <c r="I10039" t="e">
        <f>VLOOKUP(J10039,Ref!L:M,2,0)</f>
        <v>#N/A</v>
      </c>
      <c r="J10039" t="s">
        <v>1362</v>
      </c>
      <c r="K10039" t="str">
        <f>VLOOKUP($J10039,Ref!$D:$H,2,0)</f>
        <v xml:space="preserve">Eyeworth                                     </v>
      </c>
      <c r="L10039" t="str">
        <f>VLOOKUP($J10039,Ref!$D:$H,3,0)</f>
        <v>Dunton with Wrestlingworth and Eyeworth</v>
      </c>
      <c r="M10039" t="str">
        <f>VLOOKUP($J10039,Ref!$D:$H,4,0)</f>
        <v xml:space="preserve">Biggleswade Deanery </v>
      </c>
      <c r="N10039" t="str">
        <f>VLOOKUP($J10039,Ref!$D:$H,5,0)</f>
        <v>Archdeaconry of Bedford</v>
      </c>
      <c r="S10039">
        <v>125</v>
      </c>
    </row>
    <row r="10040" spans="1:19" x14ac:dyDescent="0.3">
      <c r="A10040">
        <v>2024</v>
      </c>
      <c r="C10040" t="str">
        <f>IF(GETPIVOTDATA("PS % recovery",Sheet4!$B$5,"Parish Name",K10040)&gt;99.949%,"OK","No")</f>
        <v>OK</v>
      </c>
      <c r="D10040" t="e">
        <f>VLOOKUP(J10040,'Ref2'!C:E,3,0)</f>
        <v>#N/A</v>
      </c>
      <c r="F10040">
        <v>10</v>
      </c>
      <c r="I10040" t="e">
        <f>VLOOKUP(J10040,Ref!L:M,2,0)</f>
        <v>#N/A</v>
      </c>
      <c r="J10040" t="s">
        <v>1366</v>
      </c>
      <c r="K10040" t="str">
        <f>VLOOKUP($J10040,Ref!$D:$H,2,0)</f>
        <v xml:space="preserve">Great Barford                                </v>
      </c>
      <c r="L10040" t="str">
        <f>VLOOKUP($J10040,Ref!$D:$H,3,0)</f>
        <v>The Riversmeet Benefice</v>
      </c>
      <c r="M10040" t="str">
        <f>VLOOKUP($J10040,Ref!$D:$H,4,0)</f>
        <v xml:space="preserve">Biggleswade Deanery </v>
      </c>
      <c r="N10040" t="str">
        <f>VLOOKUP($J10040,Ref!$D:$H,5,0)</f>
        <v>Archdeaconry of Bedford</v>
      </c>
      <c r="S10040">
        <v>1682</v>
      </c>
    </row>
    <row r="10041" spans="1:19" x14ac:dyDescent="0.3">
      <c r="A10041">
        <v>2024</v>
      </c>
      <c r="C10041" t="str">
        <f>IF(GETPIVOTDATA("PS % recovery",Sheet4!$B$5,"Parish Name",K10041)&gt;99.949%,"OK","No")</f>
        <v>No</v>
      </c>
      <c r="D10041" t="e">
        <f>VLOOKUP(J10041,'Ref2'!C:E,3,0)</f>
        <v>#N/A</v>
      </c>
      <c r="F10041">
        <v>10</v>
      </c>
      <c r="I10041" t="e">
        <f>VLOOKUP(J10041,Ref!L:M,2,0)</f>
        <v>#N/A</v>
      </c>
      <c r="J10041" t="s">
        <v>1356</v>
      </c>
      <c r="K10041" t="str">
        <f>VLOOKUP($J10041,Ref!$D:$H,2,0)</f>
        <v xml:space="preserve">Moggerhanger                                 </v>
      </c>
      <c r="L10041" t="str">
        <f>VLOOKUP($J10041,Ref!$D:$H,3,0)</f>
        <v>Cople, Moggerhanger and Willington</v>
      </c>
      <c r="M10041" t="str">
        <f>VLOOKUP($J10041,Ref!$D:$H,4,0)</f>
        <v xml:space="preserve">Biggleswade Deanery </v>
      </c>
      <c r="N10041" t="str">
        <f>VLOOKUP($J10041,Ref!$D:$H,5,0)</f>
        <v>Archdeaconry of Bedford</v>
      </c>
      <c r="S10041">
        <v>500</v>
      </c>
    </row>
    <row r="10042" spans="1:19" x14ac:dyDescent="0.3">
      <c r="A10042">
        <v>2024</v>
      </c>
      <c r="C10042" t="str">
        <f>IF(GETPIVOTDATA("PS % recovery",Sheet4!$B$5,"Parish Name",K10042)&gt;99.949%,"OK","No")</f>
        <v>OK</v>
      </c>
      <c r="D10042" t="e">
        <f>VLOOKUP(J10042,'Ref2'!C:E,3,0)</f>
        <v>#N/A</v>
      </c>
      <c r="F10042">
        <v>10</v>
      </c>
      <c r="I10042" t="e">
        <f>VLOOKUP(J10042,Ref!L:M,2,0)</f>
        <v>#N/A</v>
      </c>
      <c r="J10042" t="s">
        <v>842</v>
      </c>
      <c r="K10042" t="str">
        <f>VLOOKUP($J10042,Ref!$D:$H,2,0)</f>
        <v xml:space="preserve">Northill                                     </v>
      </c>
      <c r="L10042" t="str">
        <f>VLOOKUP($J10042,Ref!$D:$H,3,0)</f>
        <v>Caldecote, Northill and Old Warden</v>
      </c>
      <c r="M10042" t="str">
        <f>VLOOKUP($J10042,Ref!$D:$H,4,0)</f>
        <v xml:space="preserve">Biggleswade Deanery </v>
      </c>
      <c r="N10042" t="str">
        <f>VLOOKUP($J10042,Ref!$D:$H,5,0)</f>
        <v>Archdeaconry of Bedford</v>
      </c>
    </row>
    <row r="10043" spans="1:19" x14ac:dyDescent="0.3">
      <c r="A10043">
        <v>2024</v>
      </c>
      <c r="C10043" t="str">
        <f>IF(GETPIVOTDATA("PS % recovery",Sheet4!$B$5,"Parish Name",K10043)&gt;99.949%,"OK","No")</f>
        <v>OK</v>
      </c>
      <c r="D10043" t="e">
        <f>VLOOKUP(J10043,'Ref2'!C:E,3,0)</f>
        <v>#N/A</v>
      </c>
      <c r="F10043">
        <v>10</v>
      </c>
      <c r="I10043" t="e">
        <f>VLOOKUP(J10043,Ref!L:M,2,0)</f>
        <v>#N/A</v>
      </c>
      <c r="J10043" t="s">
        <v>844</v>
      </c>
      <c r="K10043" t="str">
        <f>VLOOKUP($J10043,Ref!$D:$H,2,0)</f>
        <v xml:space="preserve">Old Warden                                   </v>
      </c>
      <c r="L10043" t="str">
        <f>VLOOKUP($J10043,Ref!$D:$H,3,0)</f>
        <v>Caldecote, Northill and Old Warden</v>
      </c>
      <c r="M10043" t="str">
        <f>VLOOKUP($J10043,Ref!$D:$H,4,0)</f>
        <v xml:space="preserve">Biggleswade Deanery </v>
      </c>
      <c r="N10043" t="str">
        <f>VLOOKUP($J10043,Ref!$D:$H,5,0)</f>
        <v>Archdeaconry of Bedford</v>
      </c>
      <c r="S10043">
        <v>567</v>
      </c>
    </row>
    <row r="10044" spans="1:19" x14ac:dyDescent="0.3">
      <c r="A10044">
        <v>2024</v>
      </c>
      <c r="C10044" t="str">
        <f>IF(GETPIVOTDATA("PS % recovery",Sheet4!$B$5,"Parish Name",K10044)&gt;99.949%,"OK","No")</f>
        <v>No</v>
      </c>
      <c r="D10044" t="e">
        <f>VLOOKUP(J10044,'Ref2'!C:E,3,0)</f>
        <v>#N/A</v>
      </c>
      <c r="F10044">
        <v>10</v>
      </c>
      <c r="I10044" t="e">
        <f>VLOOKUP(J10044,Ref!L:M,2,0)</f>
        <v>#N/A</v>
      </c>
      <c r="J10044" t="s">
        <v>1348</v>
      </c>
      <c r="K10044" t="str">
        <f>VLOOKUP($J10044,Ref!$D:$H,2,0)</f>
        <v xml:space="preserve">Potton                                       </v>
      </c>
      <c r="L10044" t="str">
        <f>VLOOKUP($J10044,Ref!$D:$H,3,0)</f>
        <v>Potton with Sutton and Cockayne Hatley</v>
      </c>
      <c r="M10044" t="str">
        <f>VLOOKUP($J10044,Ref!$D:$H,4,0)</f>
        <v xml:space="preserve">Biggleswade Deanery </v>
      </c>
      <c r="N10044" t="str">
        <f>VLOOKUP($J10044,Ref!$D:$H,5,0)</f>
        <v>Archdeaconry of Bedford</v>
      </c>
      <c r="S10044">
        <v>2000</v>
      </c>
    </row>
    <row r="10045" spans="1:19" x14ac:dyDescent="0.3">
      <c r="A10045">
        <v>2024</v>
      </c>
      <c r="C10045" t="str">
        <f>IF(GETPIVOTDATA("PS % recovery",Sheet4!$B$5,"Parish Name",K10045)&gt;99.949%,"OK","No")</f>
        <v>OK</v>
      </c>
      <c r="D10045" t="e">
        <f>VLOOKUP(J10045,'Ref2'!C:E,3,0)</f>
        <v>#N/A</v>
      </c>
      <c r="F10045">
        <v>10</v>
      </c>
      <c r="I10045" t="e">
        <f>VLOOKUP(J10045,Ref!L:M,2,0)</f>
        <v>#N/A</v>
      </c>
      <c r="J10045" t="s">
        <v>1368</v>
      </c>
      <c r="K10045" t="str">
        <f>VLOOKUP($J10045,Ref!$D:$H,2,0)</f>
        <v xml:space="preserve">Roxton                                       </v>
      </c>
      <c r="L10045" t="str">
        <f>VLOOKUP($J10045,Ref!$D:$H,3,0)</f>
        <v>The Riversmeet Benefice</v>
      </c>
      <c r="M10045" t="str">
        <f>VLOOKUP($J10045,Ref!$D:$H,4,0)</f>
        <v xml:space="preserve">Biggleswade Deanery </v>
      </c>
      <c r="N10045" t="str">
        <f>VLOOKUP($J10045,Ref!$D:$H,5,0)</f>
        <v>Archdeaconry of Bedford</v>
      </c>
      <c r="S10045">
        <v>1108</v>
      </c>
    </row>
    <row r="10046" spans="1:19" x14ac:dyDescent="0.3">
      <c r="A10046">
        <v>2024</v>
      </c>
      <c r="C10046" t="str">
        <f>IF(GETPIVOTDATA("PS % recovery",Sheet4!$B$5,"Parish Name",K10046)&gt;99.949%,"OK","No")</f>
        <v>No</v>
      </c>
      <c r="D10046" t="e">
        <f>VLOOKUP(J10046,'Ref2'!C:E,3,0)</f>
        <v>#N/A</v>
      </c>
      <c r="F10046">
        <v>10</v>
      </c>
      <c r="I10046" t="e">
        <f>VLOOKUP(J10046,Ref!L:M,2,0)</f>
        <v>#N/A</v>
      </c>
      <c r="J10046" t="s">
        <v>846</v>
      </c>
      <c r="K10046" t="str">
        <f>VLOOKUP($J10046,Ref!$D:$H,2,0)</f>
        <v xml:space="preserve">Sandy                                        </v>
      </c>
      <c r="L10046" t="str">
        <f>VLOOKUP($J10046,Ref!$D:$H,3,0)</f>
        <v>Sandy</v>
      </c>
      <c r="M10046" t="str">
        <f>VLOOKUP($J10046,Ref!$D:$H,4,0)</f>
        <v xml:space="preserve">Biggleswade Deanery </v>
      </c>
      <c r="N10046" t="str">
        <f>VLOOKUP($J10046,Ref!$D:$H,5,0)</f>
        <v>Archdeaconry of Bedford</v>
      </c>
      <c r="S10046">
        <v>5000</v>
      </c>
    </row>
    <row r="10047" spans="1:19" x14ac:dyDescent="0.3">
      <c r="A10047">
        <v>2024</v>
      </c>
      <c r="C10047" t="str">
        <f>IF(GETPIVOTDATA("PS % recovery",Sheet4!$B$5,"Parish Name",K10047)&gt;99.949%,"OK","No")</f>
        <v>OK</v>
      </c>
      <c r="D10047" t="e">
        <f>VLOOKUP(J10047,'Ref2'!C:E,3,0)</f>
        <v>#N/A</v>
      </c>
      <c r="F10047">
        <v>10</v>
      </c>
      <c r="I10047" t="e">
        <f>VLOOKUP(J10047,Ref!L:M,2,0)</f>
        <v>#N/A</v>
      </c>
      <c r="J10047" t="s">
        <v>1350</v>
      </c>
      <c r="K10047" t="str">
        <f>VLOOKUP($J10047,Ref!$D:$H,2,0)</f>
        <v xml:space="preserve">Sutton                                       </v>
      </c>
      <c r="L10047" t="str">
        <f>VLOOKUP($J10047,Ref!$D:$H,3,0)</f>
        <v>Potton with Sutton and Cockayne Hatley</v>
      </c>
      <c r="M10047" t="str">
        <f>VLOOKUP($J10047,Ref!$D:$H,4,0)</f>
        <v xml:space="preserve">Biggleswade Deanery </v>
      </c>
      <c r="N10047" t="str">
        <f>VLOOKUP($J10047,Ref!$D:$H,5,0)</f>
        <v>Archdeaconry of Bedford</v>
      </c>
    </row>
    <row r="10048" spans="1:19" x14ac:dyDescent="0.3">
      <c r="A10048">
        <v>2024</v>
      </c>
      <c r="C10048" t="str">
        <f>IF(GETPIVOTDATA("PS % recovery",Sheet4!$B$5,"Parish Name",K10048)&gt;99.949%,"OK","No")</f>
        <v>No</v>
      </c>
      <c r="D10048" t="e">
        <f>VLOOKUP(J10048,'Ref2'!C:E,3,0)</f>
        <v>#N/A</v>
      </c>
      <c r="F10048">
        <v>10</v>
      </c>
      <c r="I10048" t="e">
        <f>VLOOKUP(J10048,Ref!L:M,2,0)</f>
        <v>#N/A</v>
      </c>
      <c r="J10048" t="s">
        <v>1341</v>
      </c>
      <c r="K10048" t="str">
        <f>VLOOKUP($J10048,Ref!$D:$H,2,0)</f>
        <v xml:space="preserve">Tempsford with Little Barford                </v>
      </c>
      <c r="L10048" t="str">
        <f>VLOOKUP($J10048,Ref!$D:$H,3,0)</f>
        <v>The Riversmeet Benefice</v>
      </c>
      <c r="M10048" t="str">
        <f>VLOOKUP($J10048,Ref!$D:$H,4,0)</f>
        <v xml:space="preserve">Biggleswade Deanery </v>
      </c>
      <c r="N10048" t="str">
        <f>VLOOKUP($J10048,Ref!$D:$H,5,0)</f>
        <v>Archdeaconry of Bedford</v>
      </c>
    </row>
    <row r="10049" spans="1:19" x14ac:dyDescent="0.3">
      <c r="A10049">
        <v>2024</v>
      </c>
      <c r="C10049" t="str">
        <f>IF(GETPIVOTDATA("PS % recovery",Sheet4!$B$5,"Parish Name",K10049)&gt;99.949%,"OK","No")</f>
        <v>OK</v>
      </c>
      <c r="D10049" t="e">
        <f>VLOOKUP(J10049,'Ref2'!C:E,3,0)</f>
        <v>#N/A</v>
      </c>
      <c r="F10049">
        <v>10</v>
      </c>
      <c r="I10049" t="e">
        <f>VLOOKUP(J10049,Ref!L:M,2,0)</f>
        <v>#N/A</v>
      </c>
      <c r="J10049" t="s">
        <v>1354</v>
      </c>
      <c r="K10049" t="str">
        <f>VLOOKUP($J10049,Ref!$D:$H,2,0)</f>
        <v xml:space="preserve">Willington                                   </v>
      </c>
      <c r="L10049" t="str">
        <f>VLOOKUP($J10049,Ref!$D:$H,3,0)</f>
        <v>Cople, Moggerhanger and Willington</v>
      </c>
      <c r="M10049" t="str">
        <f>VLOOKUP($J10049,Ref!$D:$H,4,0)</f>
        <v xml:space="preserve">Biggleswade Deanery </v>
      </c>
      <c r="N10049" t="str">
        <f>VLOOKUP($J10049,Ref!$D:$H,5,0)</f>
        <v>Archdeaconry of Bedford</v>
      </c>
      <c r="S10049">
        <v>1800</v>
      </c>
    </row>
    <row r="10050" spans="1:19" x14ac:dyDescent="0.3">
      <c r="A10050">
        <v>2024</v>
      </c>
      <c r="C10050" t="str">
        <f>IF(GETPIVOTDATA("PS % recovery",Sheet4!$B$5,"Parish Name",K10050)&gt;99.949%,"OK","No")</f>
        <v>No</v>
      </c>
      <c r="D10050" t="e">
        <f>VLOOKUP(J10050,'Ref2'!C:E,3,0)</f>
        <v>#N/A</v>
      </c>
      <c r="F10050">
        <v>10</v>
      </c>
      <c r="I10050" t="e">
        <f>VLOOKUP(J10050,Ref!L:M,2,0)</f>
        <v>#N/A</v>
      </c>
      <c r="J10050" t="s">
        <v>1360</v>
      </c>
      <c r="K10050" t="str">
        <f>VLOOKUP($J10050,Ref!$D:$H,2,0)</f>
        <v xml:space="preserve">Wrestlingworth                               </v>
      </c>
      <c r="L10050" t="str">
        <f>VLOOKUP($J10050,Ref!$D:$H,3,0)</f>
        <v>Dunton with Wrestlingworth and Eyeworth</v>
      </c>
      <c r="M10050" t="str">
        <f>VLOOKUP($J10050,Ref!$D:$H,4,0)</f>
        <v xml:space="preserve">Biggleswade Deanery </v>
      </c>
      <c r="N10050" t="str">
        <f>VLOOKUP($J10050,Ref!$D:$H,5,0)</f>
        <v>Archdeaconry of Bedford</v>
      </c>
      <c r="S10050">
        <v>1200</v>
      </c>
    </row>
    <row r="10051" spans="1:19" x14ac:dyDescent="0.3">
      <c r="A10051">
        <v>2024</v>
      </c>
      <c r="C10051" t="str">
        <f>IF(GETPIVOTDATA("PS % recovery",Sheet4!$B$5,"Parish Name",K10051)&gt;99.949%,"OK","No")</f>
        <v>OK</v>
      </c>
      <c r="D10051" t="e">
        <f>VLOOKUP(J10051,'Ref2'!C:E,3,0)</f>
        <v>#N/A</v>
      </c>
      <c r="F10051">
        <v>10</v>
      </c>
      <c r="I10051" t="e">
        <f>VLOOKUP(J10051,Ref!L:M,2,0)</f>
        <v>#N/A</v>
      </c>
      <c r="J10051" t="s">
        <v>1371</v>
      </c>
      <c r="K10051" t="str">
        <f>VLOOKUP($J10051,Ref!$D:$H,2,0)</f>
        <v xml:space="preserve">Billington                                   </v>
      </c>
      <c r="L10051" t="str">
        <f>VLOOKUP($J10051,Ref!$D:$H,3,0)</f>
        <v>Ouzel Valley Team Ministry</v>
      </c>
      <c r="M10051" t="str">
        <f>VLOOKUP($J10051,Ref!$D:$H,4,0)</f>
        <v>Dunstable Deanery</v>
      </c>
      <c r="N10051" t="str">
        <f>VLOOKUP($J10051,Ref!$D:$H,5,0)</f>
        <v>Archdeaconry of Bedford</v>
      </c>
      <c r="S10051">
        <v>310</v>
      </c>
    </row>
    <row r="10052" spans="1:19" x14ac:dyDescent="0.3">
      <c r="A10052">
        <v>2024</v>
      </c>
      <c r="C10052" t="str">
        <f>IF(GETPIVOTDATA("PS % recovery",Sheet4!$B$5,"Parish Name",K10052)&gt;99.949%,"OK","No")</f>
        <v>No</v>
      </c>
      <c r="D10052" t="e">
        <f>VLOOKUP(J10052,'Ref2'!C:E,3,0)</f>
        <v>#N/A</v>
      </c>
      <c r="F10052">
        <v>10</v>
      </c>
      <c r="I10052" t="e">
        <f>VLOOKUP(J10052,Ref!L:M,2,0)</f>
        <v>#N/A</v>
      </c>
      <c r="J10052" t="s">
        <v>1380</v>
      </c>
      <c r="K10052" t="str">
        <f>VLOOKUP($J10052,Ref!$D:$H,2,0)</f>
        <v xml:space="preserve">Chalgrave                                    </v>
      </c>
      <c r="L10052" t="str">
        <f>VLOOKUP($J10052,Ref!$D:$H,3,0)</f>
        <v>Toddington and Chalgrave</v>
      </c>
      <c r="M10052" t="str">
        <f>VLOOKUP($J10052,Ref!$D:$H,4,0)</f>
        <v>Dunstable Deanery</v>
      </c>
      <c r="N10052" t="str">
        <f>VLOOKUP($J10052,Ref!$D:$H,5,0)</f>
        <v>Archdeaconry of Bedford</v>
      </c>
    </row>
    <row r="10053" spans="1:19" x14ac:dyDescent="0.3">
      <c r="A10053">
        <v>2024</v>
      </c>
      <c r="C10053" t="str">
        <f>IF(GETPIVOTDATA("PS % recovery",Sheet4!$B$5,"Parish Name",K10053)&gt;99.949%,"OK","No")</f>
        <v>OK</v>
      </c>
      <c r="D10053" t="e">
        <f>VLOOKUP(J10053,'Ref2'!C:E,3,0)</f>
        <v>#N/A</v>
      </c>
      <c r="F10053">
        <v>10</v>
      </c>
      <c r="I10053" t="e">
        <f>VLOOKUP(J10053,Ref!L:M,2,0)</f>
        <v>#N/A</v>
      </c>
      <c r="J10053" t="s">
        <v>1384</v>
      </c>
      <c r="K10053" t="str">
        <f>VLOOKUP($J10053,Ref!$D:$H,2,0)</f>
        <v xml:space="preserve">Dunstable                                    </v>
      </c>
      <c r="L10053" t="str">
        <f>VLOOKUP($J10053,Ref!$D:$H,3,0)</f>
        <v>Dunstable Team Ministry</v>
      </c>
      <c r="M10053" t="str">
        <f>VLOOKUP($J10053,Ref!$D:$H,4,0)</f>
        <v>Dunstable Deanery</v>
      </c>
      <c r="N10053" t="str">
        <f>VLOOKUP($J10053,Ref!$D:$H,5,0)</f>
        <v>Archdeaconry of Bedford</v>
      </c>
      <c r="S10053">
        <v>10627</v>
      </c>
    </row>
    <row r="10054" spans="1:19" x14ac:dyDescent="0.3">
      <c r="A10054">
        <v>2024</v>
      </c>
      <c r="C10054" t="str">
        <f>IF(GETPIVOTDATA("PS % recovery",Sheet4!$B$5,"Parish Name",K10054)&gt;99.949%,"OK","No")</f>
        <v>OK</v>
      </c>
      <c r="D10054" t="e">
        <f>VLOOKUP(J10054,'Ref2'!C:E,3,0)</f>
        <v>#N/A</v>
      </c>
      <c r="F10054">
        <v>10</v>
      </c>
      <c r="I10054" t="e">
        <f>VLOOKUP(J10054,Ref!L:M,2,0)</f>
        <v>#N/A</v>
      </c>
      <c r="J10054" t="s">
        <v>1386</v>
      </c>
      <c r="K10054" t="str">
        <f>VLOOKUP($J10054,Ref!$D:$H,2,0)</f>
        <v xml:space="preserve">Eaton Bray with Edlesborough                 </v>
      </c>
      <c r="L10054" t="str">
        <f>VLOOKUP($J10054,Ref!$D:$H,3,0)</f>
        <v>Eaton Bray with Edlesborough</v>
      </c>
      <c r="M10054" t="str">
        <f>VLOOKUP($J10054,Ref!$D:$H,4,0)</f>
        <v>Dunstable Deanery</v>
      </c>
      <c r="N10054" t="str">
        <f>VLOOKUP($J10054,Ref!$D:$H,5,0)</f>
        <v>Archdeaconry of Bedford</v>
      </c>
      <c r="S10054">
        <v>5605</v>
      </c>
    </row>
    <row r="10055" spans="1:19" x14ac:dyDescent="0.3">
      <c r="A10055">
        <v>2024</v>
      </c>
      <c r="C10055" t="str">
        <f>IF(GETPIVOTDATA("PS % recovery",Sheet4!$B$5,"Parish Name",K10055)&gt;99.949%,"OK","No")</f>
        <v>No</v>
      </c>
      <c r="D10055" t="e">
        <f>VLOOKUP(J10055,'Ref2'!C:E,3,0)</f>
        <v>#N/A</v>
      </c>
      <c r="F10055">
        <v>10</v>
      </c>
      <c r="I10055" t="e">
        <f>VLOOKUP(J10055,Ref!L:M,2,0)</f>
        <v>#N/A</v>
      </c>
      <c r="J10055" t="s">
        <v>1388</v>
      </c>
      <c r="K10055" t="str">
        <f>VLOOKUP($J10055,Ref!$D:$H,2,0)</f>
        <v xml:space="preserve">Heath and Reach with Egginton                </v>
      </c>
      <c r="L10055" t="str">
        <f>VLOOKUP($J10055,Ref!$D:$H,3,0)</f>
        <v>Ouzel Valley Team Ministry</v>
      </c>
      <c r="M10055" t="str">
        <f>VLOOKUP($J10055,Ref!$D:$H,4,0)</f>
        <v>Dunstable Deanery</v>
      </c>
      <c r="N10055" t="str">
        <f>VLOOKUP($J10055,Ref!$D:$H,5,0)</f>
        <v>Archdeaconry of Bedford</v>
      </c>
      <c r="S10055">
        <v>3000</v>
      </c>
    </row>
    <row r="10056" spans="1:19" x14ac:dyDescent="0.3">
      <c r="A10056">
        <v>2024</v>
      </c>
      <c r="C10056" t="str">
        <f>IF(GETPIVOTDATA("PS % recovery",Sheet4!$B$5,"Parish Name",K10056)&gt;99.949%,"OK","No")</f>
        <v>OK</v>
      </c>
      <c r="D10056" t="e">
        <f>VLOOKUP(J10056,'Ref2'!C:E,3,0)</f>
        <v>#N/A</v>
      </c>
      <c r="F10056">
        <v>10</v>
      </c>
      <c r="I10056" t="e">
        <f>VLOOKUP(J10056,Ref!L:M,2,0)</f>
        <v>#N/A</v>
      </c>
      <c r="J10056" t="s">
        <v>1373</v>
      </c>
      <c r="K10056" t="str">
        <f>VLOOKUP($J10056,Ref!$D:$H,2,0)</f>
        <v xml:space="preserve">Hockliffe                                    </v>
      </c>
      <c r="L10056" t="str">
        <f>VLOOKUP($J10056,Ref!$D:$H,3,0)</f>
        <v>Ouzel Valley Team Ministry</v>
      </c>
      <c r="M10056" t="str">
        <f>VLOOKUP($J10056,Ref!$D:$H,4,0)</f>
        <v>Dunstable Deanery</v>
      </c>
      <c r="N10056" t="str">
        <f>VLOOKUP($J10056,Ref!$D:$H,5,0)</f>
        <v>Archdeaconry of Bedford</v>
      </c>
    </row>
    <row r="10057" spans="1:19" x14ac:dyDescent="0.3">
      <c r="A10057">
        <v>2024</v>
      </c>
      <c r="C10057" t="str">
        <f>IF(GETPIVOTDATA("PS % recovery",Sheet4!$B$5,"Parish Name",K10057)&gt;99.949%,"OK","No")</f>
        <v>No</v>
      </c>
      <c r="D10057" t="e">
        <f>VLOOKUP(J10057,'Ref2'!C:E,3,0)</f>
        <v>#N/A</v>
      </c>
      <c r="F10057">
        <v>10</v>
      </c>
      <c r="I10057" t="e">
        <f>VLOOKUP(J10057,Ref!L:M,2,0)</f>
        <v>#N/A</v>
      </c>
      <c r="J10057" t="s">
        <v>1390</v>
      </c>
      <c r="K10057" t="str">
        <f>VLOOKUP($J10057,Ref!$D:$H,2,0)</f>
        <v xml:space="preserve">Houghton Regis                               </v>
      </c>
      <c r="L10057" t="str">
        <f>VLOOKUP($J10057,Ref!$D:$H,3,0)</f>
        <v>Houghton Regis</v>
      </c>
      <c r="M10057" t="str">
        <f>VLOOKUP($J10057,Ref!$D:$H,4,0)</f>
        <v>Dunstable Deanery</v>
      </c>
      <c r="N10057" t="str">
        <f>VLOOKUP($J10057,Ref!$D:$H,5,0)</f>
        <v>Archdeaconry of Bedford</v>
      </c>
      <c r="S10057">
        <v>1500</v>
      </c>
    </row>
    <row r="10058" spans="1:19" x14ac:dyDescent="0.3">
      <c r="A10058">
        <v>2024</v>
      </c>
      <c r="C10058" t="str">
        <f>IF(GETPIVOTDATA("PS % recovery",Sheet4!$B$5,"Parish Name",K10058)&gt;99.949%,"OK","No")</f>
        <v>OK</v>
      </c>
      <c r="D10058" t="e">
        <f>VLOOKUP(J10058,'Ref2'!C:E,3,0)</f>
        <v>#N/A</v>
      </c>
      <c r="F10058">
        <v>10</v>
      </c>
      <c r="I10058" t="e">
        <f>VLOOKUP(J10058,Ref!L:M,2,0)</f>
        <v>#N/A</v>
      </c>
      <c r="J10058" t="s">
        <v>1392</v>
      </c>
      <c r="K10058" t="str">
        <f>VLOOKUP($J10058,Ref!$D:$H,2,0)</f>
        <v xml:space="preserve">Kensworth                                    </v>
      </c>
      <c r="L10058" t="str">
        <f>VLOOKUP($J10058,Ref!$D:$H,3,0)</f>
        <v>Kensworth, Studham and Whipsnade</v>
      </c>
      <c r="M10058" t="str">
        <f>VLOOKUP($J10058,Ref!$D:$H,4,0)</f>
        <v>Dunstable Deanery</v>
      </c>
      <c r="N10058" t="str">
        <f>VLOOKUP($J10058,Ref!$D:$H,5,0)</f>
        <v>Archdeaconry of Bedford</v>
      </c>
      <c r="S10058">
        <v>2098.33</v>
      </c>
    </row>
    <row r="10059" spans="1:19" x14ac:dyDescent="0.3">
      <c r="A10059">
        <v>2024</v>
      </c>
      <c r="C10059" t="str">
        <f>IF(GETPIVOTDATA("PS % recovery",Sheet4!$B$5,"Parish Name",K10059)&gt;99.949%,"OK","No")</f>
        <v>No</v>
      </c>
      <c r="D10059" t="e">
        <f>VLOOKUP(J10059,'Ref2'!C:E,3,0)</f>
        <v>#N/A</v>
      </c>
      <c r="F10059">
        <v>10</v>
      </c>
      <c r="I10059" t="e">
        <f>VLOOKUP(J10059,Ref!L:M,2,0)</f>
        <v>#N/A</v>
      </c>
      <c r="J10059" t="s">
        <v>847</v>
      </c>
      <c r="K10059" t="str">
        <f>VLOOKUP($J10059,Ref!$D:$H,2,0)</f>
        <v xml:space="preserve">Leighton Buzzard                             </v>
      </c>
      <c r="L10059" t="str">
        <f>VLOOKUP($J10059,Ref!$D:$H,3,0)</f>
        <v>Ouzel Valley Team Ministry</v>
      </c>
      <c r="M10059" t="str">
        <f>VLOOKUP($J10059,Ref!$D:$H,4,0)</f>
        <v>Dunstable Deanery</v>
      </c>
      <c r="N10059" t="str">
        <f>VLOOKUP($J10059,Ref!$D:$H,5,0)</f>
        <v>Archdeaconry of Bedford</v>
      </c>
      <c r="S10059">
        <v>5000</v>
      </c>
    </row>
    <row r="10060" spans="1:19" x14ac:dyDescent="0.3">
      <c r="A10060">
        <v>2024</v>
      </c>
      <c r="C10060" t="str">
        <f>IF(GETPIVOTDATA("PS % recovery",Sheet4!$B$5,"Parish Name",K10060)&gt;99.949%,"OK","No")</f>
        <v>OK</v>
      </c>
      <c r="D10060" t="e">
        <f>VLOOKUP(J10060,'Ref2'!C:E,3,0)</f>
        <v>#N/A</v>
      </c>
      <c r="F10060">
        <v>10</v>
      </c>
      <c r="I10060" t="e">
        <f>VLOOKUP(J10060,Ref!L:M,2,0)</f>
        <v>#N/A</v>
      </c>
      <c r="J10060" t="s">
        <v>1376</v>
      </c>
      <c r="K10060" t="str">
        <f>VLOOKUP($J10060,Ref!$D:$H,2,0)</f>
        <v xml:space="preserve">Linslade                                     </v>
      </c>
      <c r="L10060" t="str">
        <f>VLOOKUP($J10060,Ref!$D:$H,3,0)</f>
        <v>Ouzel Valley Team Ministry</v>
      </c>
      <c r="M10060" t="str">
        <f>VLOOKUP($J10060,Ref!$D:$H,4,0)</f>
        <v>Dunstable Deanery</v>
      </c>
      <c r="N10060" t="str">
        <f>VLOOKUP($J10060,Ref!$D:$H,5,0)</f>
        <v>Archdeaconry of Bedford</v>
      </c>
      <c r="S10060">
        <v>16749</v>
      </c>
    </row>
    <row r="10061" spans="1:19" x14ac:dyDescent="0.3">
      <c r="A10061">
        <v>2024</v>
      </c>
      <c r="C10061" t="str">
        <f>IF(GETPIVOTDATA("PS % recovery",Sheet4!$B$5,"Parish Name",K10061)&gt;99.949%,"OK","No")</f>
        <v>No</v>
      </c>
      <c r="D10061" t="e">
        <f>VLOOKUP(J10061,'Ref2'!C:E,3,0)</f>
        <v>#N/A</v>
      </c>
      <c r="F10061">
        <v>10</v>
      </c>
      <c r="I10061" t="e">
        <f>VLOOKUP(J10061,Ref!L:M,2,0)</f>
        <v>#N/A</v>
      </c>
      <c r="J10061" t="s">
        <v>1378</v>
      </c>
      <c r="K10061" t="str">
        <f>VLOOKUP($J10061,Ref!$D:$H,2,0)</f>
        <v>Sandhills, Church of the Good Shepherd (Conve</v>
      </c>
      <c r="L10061" t="str">
        <f>VLOOKUP($J10061,Ref!$D:$H,3,0)</f>
        <v>Ouzel Valley Team Ministry</v>
      </c>
      <c r="M10061" t="str">
        <f>VLOOKUP($J10061,Ref!$D:$H,4,0)</f>
        <v>Dunstable Deanery</v>
      </c>
      <c r="N10061" t="str">
        <f>VLOOKUP($J10061,Ref!$D:$H,5,0)</f>
        <v>Archdeaconry of Bedford</v>
      </c>
      <c r="S10061">
        <v>1750</v>
      </c>
    </row>
    <row r="10062" spans="1:19" x14ac:dyDescent="0.3">
      <c r="A10062">
        <v>2024</v>
      </c>
      <c r="C10062" t="str">
        <f>IF(GETPIVOTDATA("PS % recovery",Sheet4!$B$5,"Parish Name",K10062)&gt;99.949%,"OK","No")</f>
        <v>No</v>
      </c>
      <c r="D10062" t="e">
        <f>VLOOKUP(J10062,'Ref2'!C:E,3,0)</f>
        <v>#N/A</v>
      </c>
      <c r="F10062">
        <v>10</v>
      </c>
      <c r="I10062" t="e">
        <f>VLOOKUP(J10062,Ref!L:M,2,0)</f>
        <v>#N/A</v>
      </c>
      <c r="J10062" t="s">
        <v>1398</v>
      </c>
      <c r="K10062" t="str">
        <f>VLOOKUP($J10062,Ref!$D:$H,2,0)</f>
        <v xml:space="preserve">Stanbridge                                   </v>
      </c>
      <c r="L10062" t="str">
        <f>VLOOKUP($J10062,Ref!$D:$H,3,0)</f>
        <v>Totternhoe, Stanbridge and Tilsworth</v>
      </c>
      <c r="M10062" t="str">
        <f>VLOOKUP($J10062,Ref!$D:$H,4,0)</f>
        <v>Dunstable Deanery</v>
      </c>
      <c r="N10062" t="str">
        <f>VLOOKUP($J10062,Ref!$D:$H,5,0)</f>
        <v>Archdeaconry of Bedford</v>
      </c>
      <c r="S10062">
        <v>600</v>
      </c>
    </row>
    <row r="10063" spans="1:19" x14ac:dyDescent="0.3">
      <c r="A10063">
        <v>2024</v>
      </c>
      <c r="C10063" t="str">
        <f>IF(GETPIVOTDATA("PS % recovery",Sheet4!$B$5,"Parish Name",K10063)&gt;99.949%,"OK","No")</f>
        <v>OK</v>
      </c>
      <c r="D10063" t="e">
        <f>VLOOKUP(J10063,'Ref2'!C:E,3,0)</f>
        <v>#N/A</v>
      </c>
      <c r="F10063">
        <v>10</v>
      </c>
      <c r="I10063" t="e">
        <f>VLOOKUP(J10063,Ref!L:M,2,0)</f>
        <v>#N/A</v>
      </c>
      <c r="J10063" t="s">
        <v>1394</v>
      </c>
      <c r="K10063" t="str">
        <f>VLOOKUP($J10063,Ref!$D:$H,2,0)</f>
        <v xml:space="preserve">Studham                                      </v>
      </c>
      <c r="L10063" t="str">
        <f>VLOOKUP($J10063,Ref!$D:$H,3,0)</f>
        <v>Kensworth, Studham and Whipsnade</v>
      </c>
      <c r="M10063" t="str">
        <f>VLOOKUP($J10063,Ref!$D:$H,4,0)</f>
        <v>Dunstable Deanery</v>
      </c>
      <c r="N10063" t="str">
        <f>VLOOKUP($J10063,Ref!$D:$H,5,0)</f>
        <v>Archdeaconry of Bedford</v>
      </c>
      <c r="S10063">
        <v>1917</v>
      </c>
    </row>
    <row r="10064" spans="1:19" x14ac:dyDescent="0.3">
      <c r="A10064">
        <v>2024</v>
      </c>
      <c r="C10064" t="str">
        <f>IF(GETPIVOTDATA("PS % recovery",Sheet4!$B$5,"Parish Name",K10064)&gt;99.949%,"OK","No")</f>
        <v>No</v>
      </c>
      <c r="D10064" t="e">
        <f>VLOOKUP(J10064,'Ref2'!C:E,3,0)</f>
        <v>#N/A</v>
      </c>
      <c r="F10064">
        <v>10</v>
      </c>
      <c r="I10064" t="e">
        <f>VLOOKUP(J10064,Ref!L:M,2,0)</f>
        <v>#N/A</v>
      </c>
      <c r="J10064" t="s">
        <v>1400</v>
      </c>
      <c r="K10064" t="str">
        <f>VLOOKUP($J10064,Ref!$D:$H,2,0)</f>
        <v xml:space="preserve">Tilsworth                                    </v>
      </c>
      <c r="L10064" t="str">
        <f>VLOOKUP($J10064,Ref!$D:$H,3,0)</f>
        <v>Totternhoe, Stanbridge and Tilsworth</v>
      </c>
      <c r="M10064" t="str">
        <f>VLOOKUP($J10064,Ref!$D:$H,4,0)</f>
        <v>Dunstable Deanery</v>
      </c>
      <c r="N10064" t="str">
        <f>VLOOKUP($J10064,Ref!$D:$H,5,0)</f>
        <v>Archdeaconry of Bedford</v>
      </c>
      <c r="S10064">
        <v>937</v>
      </c>
    </row>
    <row r="10065" spans="1:20" x14ac:dyDescent="0.3">
      <c r="A10065">
        <v>2024</v>
      </c>
      <c r="C10065" t="str">
        <f>IF(GETPIVOTDATA("PS % recovery",Sheet4!$B$5,"Parish Name",K10065)&gt;99.949%,"OK","No")</f>
        <v>No</v>
      </c>
      <c r="D10065" t="e">
        <f>VLOOKUP(J10065,'Ref2'!C:E,3,0)</f>
        <v>#N/A</v>
      </c>
      <c r="F10065">
        <v>10</v>
      </c>
      <c r="I10065" t="e">
        <f>VLOOKUP(J10065,Ref!L:M,2,0)</f>
        <v>#N/A</v>
      </c>
      <c r="J10065" t="s">
        <v>1382</v>
      </c>
      <c r="K10065" t="str">
        <f>VLOOKUP($J10065,Ref!$D:$H,2,0)</f>
        <v xml:space="preserve">Toddington                                   </v>
      </c>
      <c r="L10065" t="str">
        <f>VLOOKUP($J10065,Ref!$D:$H,3,0)</f>
        <v>Toddington and Chalgrave</v>
      </c>
      <c r="M10065" t="str">
        <f>VLOOKUP($J10065,Ref!$D:$H,4,0)</f>
        <v>Dunstable Deanery</v>
      </c>
      <c r="N10065" t="str">
        <f>VLOOKUP($J10065,Ref!$D:$H,5,0)</f>
        <v>Archdeaconry of Bedford</v>
      </c>
      <c r="S10065">
        <v>1772.83</v>
      </c>
    </row>
    <row r="10066" spans="1:20" x14ac:dyDescent="0.3">
      <c r="A10066">
        <v>2024</v>
      </c>
      <c r="C10066" t="str">
        <f>IF(GETPIVOTDATA("PS % recovery",Sheet4!$B$5,"Parish Name",K10066)&gt;99.949%,"OK","No")</f>
        <v>OK</v>
      </c>
      <c r="D10066" t="e">
        <f>VLOOKUP(J10066,'Ref2'!C:E,3,0)</f>
        <v>#N/A</v>
      </c>
      <c r="F10066">
        <v>10</v>
      </c>
      <c r="I10066" t="e">
        <f>VLOOKUP(J10066,Ref!L:M,2,0)</f>
        <v>#N/A</v>
      </c>
      <c r="J10066" t="s">
        <v>1402</v>
      </c>
      <c r="K10066" t="str">
        <f>VLOOKUP($J10066,Ref!$D:$H,2,0)</f>
        <v xml:space="preserve">Totternhoe                                   </v>
      </c>
      <c r="L10066" t="str">
        <f>VLOOKUP($J10066,Ref!$D:$H,3,0)</f>
        <v>Totternhoe, Stanbridge and Tilsworth</v>
      </c>
      <c r="M10066" t="str">
        <f>VLOOKUP($J10066,Ref!$D:$H,4,0)</f>
        <v>Dunstable Deanery</v>
      </c>
      <c r="N10066" t="str">
        <f>VLOOKUP($J10066,Ref!$D:$H,5,0)</f>
        <v>Archdeaconry of Bedford</v>
      </c>
      <c r="S10066">
        <v>6106</v>
      </c>
    </row>
    <row r="10067" spans="1:20" x14ac:dyDescent="0.3">
      <c r="A10067">
        <v>2024</v>
      </c>
      <c r="C10067" t="str">
        <f>IF(GETPIVOTDATA("PS % recovery",Sheet4!$B$5,"Parish Name",K10067)&gt;99.949%,"OK","No")</f>
        <v>OK</v>
      </c>
      <c r="D10067" t="e">
        <f>VLOOKUP(J10067,'Ref2'!C:E,3,0)</f>
        <v>#N/A</v>
      </c>
      <c r="F10067">
        <v>10</v>
      </c>
      <c r="I10067" t="e">
        <f>VLOOKUP(J10067,Ref!L:M,2,0)</f>
        <v>#N/A</v>
      </c>
      <c r="J10067" t="s">
        <v>1396</v>
      </c>
      <c r="K10067" t="str">
        <f>VLOOKUP($J10067,Ref!$D:$H,2,0)</f>
        <v xml:space="preserve">Whipsnade                                    </v>
      </c>
      <c r="L10067" t="str">
        <f>VLOOKUP($J10067,Ref!$D:$H,3,0)</f>
        <v>Kensworth, Studham and Whipsnade</v>
      </c>
      <c r="M10067" t="str">
        <f>VLOOKUP($J10067,Ref!$D:$H,4,0)</f>
        <v>Dunstable Deanery</v>
      </c>
      <c r="N10067" t="str">
        <f>VLOOKUP($J10067,Ref!$D:$H,5,0)</f>
        <v>Archdeaconry of Bedford</v>
      </c>
      <c r="S10067">
        <v>1908</v>
      </c>
    </row>
    <row r="10068" spans="1:20" s="114" customFormat="1" x14ac:dyDescent="0.3">
      <c r="A10068">
        <v>2024</v>
      </c>
      <c r="B10068"/>
      <c r="C10068" t="str">
        <f>IF(GETPIVOTDATA("PS % recovery",Sheet4!$B$5,"Parish Name",K10068)&gt;99.949%,"OK","No")</f>
        <v>No</v>
      </c>
      <c r="D10068" t="e">
        <f>VLOOKUP(J10068,'Ref2'!C:E,3,0)</f>
        <v>#N/A</v>
      </c>
      <c r="E10068"/>
      <c r="F10068">
        <v>10</v>
      </c>
      <c r="G10068"/>
      <c r="H10068"/>
      <c r="I10068" t="e">
        <f>VLOOKUP(J10068,Ref!L:M,2,0)</f>
        <v>#N/A</v>
      </c>
      <c r="J10068" t="s">
        <v>1406</v>
      </c>
      <c r="K10068" t="str">
        <f>VLOOKUP($J10068,Ref!$D:$H,2,0)</f>
        <v xml:space="preserve">Caddington                                   </v>
      </c>
      <c r="L10068" t="str">
        <f>VLOOKUP($J10068,Ref!$D:$H,3,0)</f>
        <v>Caddington</v>
      </c>
      <c r="M10068" t="str">
        <f>VLOOKUP($J10068,Ref!$D:$H,4,0)</f>
        <v>Luton Deanery</v>
      </c>
      <c r="N10068" t="str">
        <f>VLOOKUP($J10068,Ref!$D:$H,5,0)</f>
        <v>Archdeaconry of Bedford</v>
      </c>
      <c r="Q10068"/>
      <c r="R10068"/>
      <c r="S10068">
        <v>1000</v>
      </c>
      <c r="T10068"/>
    </row>
    <row r="10069" spans="1:20" x14ac:dyDescent="0.3">
      <c r="A10069">
        <v>2024</v>
      </c>
      <c r="C10069" t="str">
        <f>IF(GETPIVOTDATA("PS % recovery",Sheet4!$B$5,"Parish Name",K10069)&gt;99.949%,"OK","No")</f>
        <v>OK</v>
      </c>
      <c r="D10069" t="e">
        <f>VLOOKUP(J10069,'Ref2'!C:E,3,0)</f>
        <v>#N/A</v>
      </c>
      <c r="F10069">
        <v>10</v>
      </c>
      <c r="I10069" t="e">
        <f>VLOOKUP(J10069,Ref!L:M,2,0)</f>
        <v>#N/A</v>
      </c>
      <c r="J10069" t="s">
        <v>1410</v>
      </c>
      <c r="K10069" t="str">
        <f>VLOOKUP($J10069,Ref!$D:$H,2,0)</f>
        <v xml:space="preserve">Farley Hill, St John the Baptist             </v>
      </c>
      <c r="L10069" t="str">
        <f>VLOOKUP($J10069,Ref!$D:$H,3,0)</f>
        <v>Farley Hill, St John the Baptist</v>
      </c>
      <c r="M10069" t="str">
        <f>VLOOKUP($J10069,Ref!$D:$H,4,0)</f>
        <v>Luton Deanery</v>
      </c>
      <c r="N10069" t="str">
        <f>VLOOKUP($J10069,Ref!$D:$H,5,0)</f>
        <v>Archdeaconry of Bedford</v>
      </c>
      <c r="S10069">
        <v>5000</v>
      </c>
    </row>
    <row r="10070" spans="1:20" x14ac:dyDescent="0.3">
      <c r="A10070">
        <v>2024</v>
      </c>
      <c r="C10070" t="str">
        <f>IF(GETPIVOTDATA("PS % recovery",Sheet4!$B$5,"Parish Name",K10070)&gt;99.949%,"OK","No")</f>
        <v>No</v>
      </c>
      <c r="D10070" t="e">
        <f>VLOOKUP(J10070,'Ref2'!C:E,3,0)</f>
        <v>#N/A</v>
      </c>
      <c r="F10070">
        <v>10</v>
      </c>
      <c r="I10070" t="str">
        <f>VLOOKUP(J10070,Ref!L:M,2,0)</f>
        <v>Yes</v>
      </c>
      <c r="J10070" t="s">
        <v>1412</v>
      </c>
      <c r="K10070" t="str">
        <f>VLOOKUP($J10070,Ref!$D:$H,2,0)</f>
        <v xml:space="preserve">Leagrave, St Luke                            </v>
      </c>
      <c r="L10070" t="str">
        <f>VLOOKUP($J10070,Ref!$D:$H,3,0)</f>
        <v>Leagrave, St Luke</v>
      </c>
      <c r="M10070" t="str">
        <f>VLOOKUP($J10070,Ref!$D:$H,4,0)</f>
        <v>Luton Deanery</v>
      </c>
      <c r="N10070" t="str">
        <f>VLOOKUP($J10070,Ref!$D:$H,5,0)</f>
        <v>Archdeaconry of Bedford</v>
      </c>
      <c r="S10070">
        <v>3000</v>
      </c>
    </row>
    <row r="10071" spans="1:20" x14ac:dyDescent="0.3">
      <c r="A10071">
        <v>2024</v>
      </c>
      <c r="C10071" t="str">
        <f>IF(GETPIVOTDATA("PS % recovery",Sheet4!$B$5,"Parish Name",K10071)&gt;99.949%,"OK","No")</f>
        <v>OK</v>
      </c>
      <c r="D10071" t="e">
        <f>VLOOKUP(J10071,'Ref2'!C:E,3,0)</f>
        <v>#N/A</v>
      </c>
      <c r="F10071">
        <v>10</v>
      </c>
      <c r="I10071" t="e">
        <f>VLOOKUP(J10071,Ref!L:M,2,0)</f>
        <v>#N/A</v>
      </c>
      <c r="J10071" t="s">
        <v>1416</v>
      </c>
      <c r="K10071" t="str">
        <f>VLOOKUP($J10071,Ref!$D:$H,2,0)</f>
        <v xml:space="preserve">Luton, All Saints with St Peter              </v>
      </c>
      <c r="L10071" t="str">
        <f>VLOOKUP($J10071,Ref!$D:$H,3,0)</f>
        <v>Luton, All Saints with St Peter</v>
      </c>
      <c r="M10071" t="str">
        <f>VLOOKUP($J10071,Ref!$D:$H,4,0)</f>
        <v>Luton Deanery</v>
      </c>
      <c r="N10071" t="str">
        <f>VLOOKUP($J10071,Ref!$D:$H,5,0)</f>
        <v>Archdeaconry of Bedford</v>
      </c>
      <c r="S10071">
        <v>2250</v>
      </c>
    </row>
    <row r="10072" spans="1:20" x14ac:dyDescent="0.3">
      <c r="A10072">
        <v>2024</v>
      </c>
      <c r="C10072" t="str">
        <f>IF(GETPIVOTDATA("PS % recovery",Sheet4!$B$5,"Parish Name",K10072)&gt;99.949%,"OK","No")</f>
        <v>No</v>
      </c>
      <c r="D10072" t="e">
        <f>VLOOKUP(J10072,'Ref2'!C:E,3,0)</f>
        <v>#N/A</v>
      </c>
      <c r="F10072">
        <v>10</v>
      </c>
      <c r="I10072" t="e">
        <f>VLOOKUP(J10072,Ref!L:M,2,0)</f>
        <v>#N/A</v>
      </c>
      <c r="J10072" t="s">
        <v>1432</v>
      </c>
      <c r="K10072" t="str">
        <f>VLOOKUP($J10072,Ref!$D:$H,2,0)</f>
        <v xml:space="preserve">Marsh Farm                                   </v>
      </c>
      <c r="L10072" t="str">
        <f>VLOOKUP($J10072,Ref!$D:$H,3,0)</f>
        <v>Marsh Farm</v>
      </c>
      <c r="M10072" t="str">
        <f>VLOOKUP($J10072,Ref!$D:$H,4,0)</f>
        <v>Luton Deanery</v>
      </c>
      <c r="N10072" t="str">
        <f>VLOOKUP($J10072,Ref!$D:$H,5,0)</f>
        <v>Archdeaconry of Bedford</v>
      </c>
      <c r="S10072">
        <v>500</v>
      </c>
    </row>
    <row r="10073" spans="1:20" x14ac:dyDescent="0.3">
      <c r="A10073">
        <v>2024</v>
      </c>
      <c r="C10073" t="str">
        <f>IF(GETPIVOTDATA("PS % recovery",Sheet4!$B$5,"Parish Name",K10073)&gt;99.949%,"OK","No")</f>
        <v>No</v>
      </c>
      <c r="D10073" t="e">
        <f>VLOOKUP(J10073,'Ref2'!C:E,3,0)</f>
        <v>#N/A</v>
      </c>
      <c r="F10073">
        <v>10</v>
      </c>
      <c r="I10073" t="e">
        <f>VLOOKUP(J10073,Ref!L:M,2,0)</f>
        <v>#N/A</v>
      </c>
      <c r="J10073" t="s">
        <v>1420</v>
      </c>
      <c r="K10073" t="str">
        <f>VLOOKUP($J10073,Ref!$D:$H,2,0)</f>
        <v xml:space="preserve">Luton, St Andrew                             </v>
      </c>
      <c r="L10073" t="str">
        <f>VLOOKUP($J10073,Ref!$D:$H,3,0)</f>
        <v>Luton, St Andrew</v>
      </c>
      <c r="M10073" t="str">
        <f>VLOOKUP($J10073,Ref!$D:$H,4,0)</f>
        <v>Luton Deanery</v>
      </c>
      <c r="N10073" t="str">
        <f>VLOOKUP($J10073,Ref!$D:$H,5,0)</f>
        <v>Archdeaconry of Bedford</v>
      </c>
    </row>
    <row r="10074" spans="1:20" x14ac:dyDescent="0.3">
      <c r="A10074">
        <v>2024</v>
      </c>
      <c r="C10074" t="str">
        <f>IF(GETPIVOTDATA("PS % recovery",Sheet4!$B$5,"Parish Name",K10074)&gt;99.949%,"OK","No")</f>
        <v>No</v>
      </c>
      <c r="D10074" t="e">
        <f>VLOOKUP(J10074,'Ref2'!C:E,3,0)</f>
        <v>#N/A</v>
      </c>
      <c r="F10074">
        <v>10</v>
      </c>
      <c r="I10074" t="e">
        <f>VLOOKUP(J10074,Ref!L:M,2,0)</f>
        <v>#N/A</v>
      </c>
      <c r="J10074" t="s">
        <v>1422</v>
      </c>
      <c r="K10074" t="str">
        <f>VLOOKUP($J10074,Ref!$D:$H,2,0)</f>
        <v xml:space="preserve">Luton, St Anne with St Christopher           </v>
      </c>
      <c r="L10074" t="str">
        <f>VLOOKUP($J10074,Ref!$D:$H,3,0)</f>
        <v>Luton, St Anne with St Christopher</v>
      </c>
      <c r="M10074" t="str">
        <f>VLOOKUP($J10074,Ref!$D:$H,4,0)</f>
        <v>Luton Deanery</v>
      </c>
      <c r="N10074" t="str">
        <f>VLOOKUP($J10074,Ref!$D:$H,5,0)</f>
        <v>Archdeaconry of Bedford</v>
      </c>
      <c r="S10074">
        <v>1500</v>
      </c>
    </row>
    <row r="10075" spans="1:20" x14ac:dyDescent="0.3">
      <c r="A10075">
        <v>2024</v>
      </c>
      <c r="C10075" t="str">
        <f>IF(GETPIVOTDATA("PS % recovery",Sheet4!$B$5,"Parish Name",K10075)&gt;99.949%,"OK","No")</f>
        <v>No</v>
      </c>
      <c r="D10075" t="e">
        <f>VLOOKUP(J10075,'Ref2'!C:E,3,0)</f>
        <v>#N/A</v>
      </c>
      <c r="F10075">
        <v>10</v>
      </c>
      <c r="I10075" t="e">
        <f>VLOOKUP(J10075,Ref!L:M,2,0)</f>
        <v>#N/A</v>
      </c>
      <c r="J10075" t="s">
        <v>1414</v>
      </c>
      <c r="K10075" t="str">
        <f>VLOOKUP($J10075,Ref!$D:$H,2,0)</f>
        <v xml:space="preserve">Luton, St Augustine, Limbury                 </v>
      </c>
      <c r="L10075" t="str">
        <f>VLOOKUP($J10075,Ref!$D:$H,3,0)</f>
        <v>Luton, Saint Augustine, Limbury with Holy Trinity</v>
      </c>
      <c r="M10075" t="str">
        <f>VLOOKUP($J10075,Ref!$D:$H,4,0)</f>
        <v>Luton Deanery</v>
      </c>
      <c r="N10075" t="str">
        <f>VLOOKUP($J10075,Ref!$D:$H,5,0)</f>
        <v>Archdeaconry of Bedford</v>
      </c>
      <c r="S10075">
        <v>4100</v>
      </c>
    </row>
    <row r="10076" spans="1:20" x14ac:dyDescent="0.3">
      <c r="A10076">
        <v>2024</v>
      </c>
      <c r="C10076" t="str">
        <f>IF(GETPIVOTDATA("PS % recovery",Sheet4!$B$5,"Parish Name",K10076)&gt;99.949%,"OK","No")</f>
        <v>No</v>
      </c>
      <c r="D10076" t="str">
        <f>VLOOKUP(J10076,'Ref2'!C:E,3,0)</f>
        <v>LLF</v>
      </c>
      <c r="F10076">
        <v>10</v>
      </c>
      <c r="I10076" t="e">
        <f>VLOOKUP(J10076,Ref!L:M,2,0)</f>
        <v>#N/A</v>
      </c>
      <c r="J10076" t="s">
        <v>1424</v>
      </c>
      <c r="K10076" t="str">
        <f>VLOOKUP($J10076,Ref!$D:$H,2,0)</f>
        <v xml:space="preserve">Luton, St Francis                            </v>
      </c>
      <c r="L10076" t="str">
        <f>VLOOKUP($J10076,Ref!$D:$H,3,0)</f>
        <v>Luton, St Francis</v>
      </c>
      <c r="M10076" t="str">
        <f>VLOOKUP($J10076,Ref!$D:$H,4,0)</f>
        <v>Luton Deanery</v>
      </c>
      <c r="N10076" t="str">
        <f>VLOOKUP($J10076,Ref!$D:$H,5,0)</f>
        <v>Archdeaconry of Bedford</v>
      </c>
      <c r="S10076">
        <v>3605</v>
      </c>
    </row>
    <row r="10077" spans="1:20" x14ac:dyDescent="0.3">
      <c r="A10077">
        <v>2024</v>
      </c>
      <c r="C10077" t="str">
        <f>IF(GETPIVOTDATA("PS % recovery",Sheet4!$B$5,"Parish Name",K10077)&gt;99.949%,"OK","No")</f>
        <v>OK</v>
      </c>
      <c r="D10077" t="str">
        <f>VLOOKUP(J10077,'Ref2'!C:E,3,0)</f>
        <v>LLF</v>
      </c>
      <c r="F10077">
        <v>10</v>
      </c>
      <c r="I10077" t="e">
        <f>VLOOKUP(J10077,Ref!L:M,2,0)</f>
        <v>#N/A</v>
      </c>
      <c r="J10077" t="s">
        <v>1418</v>
      </c>
      <c r="K10077" t="str">
        <f>VLOOKUP($J10077,Ref!$D:$H,2,0)</f>
        <v xml:space="preserve">Luton, St Hugh, Lewsey                       </v>
      </c>
      <c r="L10077" t="str">
        <f>VLOOKUP($J10077,Ref!$D:$H,3,0)</f>
        <v>Luton, St Hugh, Lewsey</v>
      </c>
      <c r="M10077" t="str">
        <f>VLOOKUP($J10077,Ref!$D:$H,4,0)</f>
        <v>Luton Deanery</v>
      </c>
      <c r="N10077" t="str">
        <f>VLOOKUP($J10077,Ref!$D:$H,5,0)</f>
        <v>Archdeaconry of Bedford</v>
      </c>
      <c r="S10077">
        <f>-4337+4337</f>
        <v>0</v>
      </c>
    </row>
    <row r="10078" spans="1:20" x14ac:dyDescent="0.3">
      <c r="A10078">
        <v>2024</v>
      </c>
      <c r="C10078" t="str">
        <f>IF(GETPIVOTDATA("PS % recovery",Sheet4!$B$5,"Parish Name",K10078)&gt;99.949%,"OK","No")</f>
        <v>OK</v>
      </c>
      <c r="D10078" t="e">
        <f>VLOOKUP(J10078,'Ref2'!C:E,3,0)</f>
        <v>#N/A</v>
      </c>
      <c r="F10078">
        <v>10</v>
      </c>
      <c r="I10078" t="e">
        <f>VLOOKUP(J10078,Ref!L:M,2,0)</f>
        <v>#N/A</v>
      </c>
      <c r="J10078" t="s">
        <v>1426</v>
      </c>
      <c r="K10078" t="str">
        <f>VLOOKUP($J10078,Ref!$D:$H,2,0)</f>
        <v xml:space="preserve">Luton                                        </v>
      </c>
      <c r="L10078" t="str">
        <f>VLOOKUP($J10078,Ref!$D:$H,3,0)</f>
        <v>Luton</v>
      </c>
      <c r="M10078" t="str">
        <f>VLOOKUP($J10078,Ref!$D:$H,4,0)</f>
        <v>Luton Deanery</v>
      </c>
      <c r="N10078" t="str">
        <f>VLOOKUP($J10078,Ref!$D:$H,5,0)</f>
        <v>Archdeaconry of Bedford</v>
      </c>
      <c r="S10078">
        <v>4000</v>
      </c>
    </row>
    <row r="10079" spans="1:20" x14ac:dyDescent="0.3">
      <c r="A10079">
        <v>2024</v>
      </c>
      <c r="C10079" t="str">
        <f>IF(GETPIVOTDATA("PS % recovery",Sheet4!$B$5,"Parish Name",K10079)&gt;99.949%,"OK","No")</f>
        <v>No</v>
      </c>
      <c r="D10079" t="e">
        <f>VLOOKUP(J10079,'Ref2'!C:E,3,0)</f>
        <v>#N/A</v>
      </c>
      <c r="F10079">
        <v>10</v>
      </c>
      <c r="I10079" t="e">
        <f>VLOOKUP(J10079,Ref!L:M,2,0)</f>
        <v>#N/A</v>
      </c>
      <c r="J10079" t="s">
        <v>1428</v>
      </c>
      <c r="K10079" t="str">
        <f>VLOOKUP($J10079,Ref!$D:$H,2,0)</f>
        <v xml:space="preserve">Luton, St Paul                               </v>
      </c>
      <c r="L10079" t="str">
        <f>VLOOKUP($J10079,Ref!$D:$H,3,0)</f>
        <v>Luton, St Paul</v>
      </c>
      <c r="M10079" t="str">
        <f>VLOOKUP($J10079,Ref!$D:$H,4,0)</f>
        <v>Luton Deanery</v>
      </c>
      <c r="N10079" t="str">
        <f>VLOOKUP($J10079,Ref!$D:$H,5,0)</f>
        <v>Archdeaconry of Bedford</v>
      </c>
      <c r="S10079">
        <v>1250</v>
      </c>
    </row>
    <row r="10080" spans="1:20" x14ac:dyDescent="0.3">
      <c r="A10080">
        <v>2024</v>
      </c>
      <c r="C10080" t="str">
        <f>IF(GETPIVOTDATA("PS % recovery",Sheet4!$B$5,"Parish Name",K10080)&gt;99.949%,"OK","No")</f>
        <v>No</v>
      </c>
      <c r="D10080" t="e">
        <f>VLOOKUP(J10080,'Ref2'!C:E,3,0)</f>
        <v>#N/A</v>
      </c>
      <c r="F10080">
        <v>10</v>
      </c>
      <c r="I10080" t="e">
        <f>VLOOKUP(J10080,Ref!L:M,2,0)</f>
        <v>#N/A</v>
      </c>
      <c r="J10080" t="s">
        <v>1430</v>
      </c>
      <c r="K10080" t="str">
        <f>VLOOKUP($J10080,Ref!$D:$H,2,0)</f>
        <v xml:space="preserve">Luton, St Saviour                            </v>
      </c>
      <c r="L10080" t="str">
        <f>VLOOKUP($J10080,Ref!$D:$H,3,0)</f>
        <v>Luton, St Saviour</v>
      </c>
      <c r="M10080" t="str">
        <f>VLOOKUP($J10080,Ref!$D:$H,4,0)</f>
        <v>Luton Deanery</v>
      </c>
      <c r="N10080" t="str">
        <f>VLOOKUP($J10080,Ref!$D:$H,5,0)</f>
        <v>Archdeaconry of Bedford</v>
      </c>
    </row>
    <row r="10081" spans="1:19" x14ac:dyDescent="0.3">
      <c r="A10081">
        <v>2024</v>
      </c>
      <c r="C10081" t="str">
        <f>IF(GETPIVOTDATA("PS % recovery",Sheet4!$B$5,"Parish Name",K10081)&gt;99.949%,"OK","No")</f>
        <v>OK</v>
      </c>
      <c r="D10081" t="e">
        <f>VLOOKUP(J10081,'Ref2'!C:E,3,0)</f>
        <v>#N/A</v>
      </c>
      <c r="F10081">
        <v>10</v>
      </c>
      <c r="I10081" t="e">
        <f>VLOOKUP(J10081,Ref!L:M,2,0)</f>
        <v>#N/A</v>
      </c>
      <c r="J10081" t="s">
        <v>1434</v>
      </c>
      <c r="K10081" t="str">
        <f>VLOOKUP($J10081,Ref!$D:$H,2,0)</f>
        <v xml:space="preserve">Stopsley, St Thomas                          </v>
      </c>
      <c r="L10081" t="str">
        <f>VLOOKUP($J10081,Ref!$D:$H,3,0)</f>
        <v>Stopsley, St Thomas</v>
      </c>
      <c r="M10081" t="str">
        <f>VLOOKUP($J10081,Ref!$D:$H,4,0)</f>
        <v>Luton Deanery</v>
      </c>
      <c r="N10081" t="str">
        <f>VLOOKUP($J10081,Ref!$D:$H,5,0)</f>
        <v>Archdeaconry of Bedford</v>
      </c>
    </row>
    <row r="10082" spans="1:19" x14ac:dyDescent="0.3">
      <c r="A10082">
        <v>2024</v>
      </c>
      <c r="C10082" t="str">
        <f>IF(GETPIVOTDATA("PS % recovery",Sheet4!$B$5,"Parish Name",K10082)&gt;99.949%,"OK","No")</f>
        <v>No</v>
      </c>
      <c r="D10082" t="str">
        <f>VLOOKUP(J10082,'Ref2'!C:E,3,0)</f>
        <v>LLF</v>
      </c>
      <c r="F10082">
        <v>10</v>
      </c>
      <c r="I10082" t="e">
        <f>VLOOKUP(J10082,Ref!L:M,2,0)</f>
        <v>#N/A</v>
      </c>
      <c r="J10082" t="s">
        <v>1404</v>
      </c>
      <c r="K10082" t="str">
        <f>VLOOKUP($J10082,Ref!$D:$H,2,0)</f>
        <v xml:space="preserve">Bushmead                                     </v>
      </c>
      <c r="L10082" t="str">
        <f>VLOOKUP($J10082,Ref!$D:$H,3,0)</f>
        <v>Bushmead</v>
      </c>
      <c r="M10082" t="str">
        <f>VLOOKUP($J10082,Ref!$D:$H,4,0)</f>
        <v>Luton Deanery</v>
      </c>
      <c r="N10082" t="str">
        <f>VLOOKUP($J10082,Ref!$D:$H,5,0)</f>
        <v>Archdeaconry of Bedford</v>
      </c>
    </row>
    <row r="10083" spans="1:19" x14ac:dyDescent="0.3">
      <c r="A10083">
        <v>2024</v>
      </c>
      <c r="C10083" t="str">
        <f>IF(GETPIVOTDATA("PS % recovery",Sheet4!$B$5,"Parish Name",K10083)&gt;99.949%,"OK","No")</f>
        <v>No</v>
      </c>
      <c r="D10083" t="e">
        <f>VLOOKUP(J10083,'Ref2'!C:E,3,0)</f>
        <v>#N/A</v>
      </c>
      <c r="F10083">
        <v>10</v>
      </c>
      <c r="I10083" t="e">
        <f>VLOOKUP(J10083,Ref!L:M,2,0)</f>
        <v>#N/A</v>
      </c>
      <c r="J10083" t="s">
        <v>1436</v>
      </c>
      <c r="K10083" t="str">
        <f>VLOOKUP($J10083,Ref!$D:$H,2,0)</f>
        <v xml:space="preserve">Streatley                                    </v>
      </c>
      <c r="L10083" t="str">
        <f>VLOOKUP($J10083,Ref!$D:$H,3,0)</f>
        <v>Streatley</v>
      </c>
      <c r="M10083" t="str">
        <f>VLOOKUP($J10083,Ref!$D:$H,4,0)</f>
        <v>Luton Deanery</v>
      </c>
      <c r="N10083" t="str">
        <f>VLOOKUP($J10083,Ref!$D:$H,5,0)</f>
        <v>Archdeaconry of Bedford</v>
      </c>
      <c r="S10083">
        <v>10500</v>
      </c>
    </row>
    <row r="10084" spans="1:19" x14ac:dyDescent="0.3">
      <c r="A10084">
        <v>2024</v>
      </c>
      <c r="C10084" t="str">
        <f>IF(GETPIVOTDATA("PS % recovery",Sheet4!$B$5,"Parish Name",K10084)&gt;99.949%,"OK","No")</f>
        <v>No</v>
      </c>
      <c r="D10084" t="e">
        <f>VLOOKUP(J10084,'Ref2'!C:E,3,0)</f>
        <v>#N/A</v>
      </c>
      <c r="F10084">
        <v>10</v>
      </c>
      <c r="I10084" t="e">
        <f>VLOOKUP(J10084,Ref!L:M,2,0)</f>
        <v>#N/A</v>
      </c>
      <c r="J10084" t="s">
        <v>1438</v>
      </c>
      <c r="K10084" t="str">
        <f>VLOOKUP($J10084,Ref!$D:$H,2,0)</f>
        <v xml:space="preserve">Sundon                                       </v>
      </c>
      <c r="L10084" t="str">
        <f>VLOOKUP($J10084,Ref!$D:$H,3,0)</f>
        <v>Sundon</v>
      </c>
      <c r="M10084" t="str">
        <f>VLOOKUP($J10084,Ref!$D:$H,4,0)</f>
        <v>Luton Deanery</v>
      </c>
      <c r="N10084" t="str">
        <f>VLOOKUP($J10084,Ref!$D:$H,5,0)</f>
        <v>Archdeaconry of Bedford</v>
      </c>
      <c r="S10084">
        <v>750</v>
      </c>
    </row>
    <row r="10085" spans="1:19" x14ac:dyDescent="0.3">
      <c r="A10085">
        <v>2024</v>
      </c>
      <c r="C10085" t="str">
        <f>IF(GETPIVOTDATA("PS % recovery",Sheet4!$B$5,"Parish Name",K10085)&gt;99.949%,"OK","No")</f>
        <v>OK</v>
      </c>
      <c r="D10085" t="e">
        <f>VLOOKUP(J10085,'Ref2'!C:E,3,0)</f>
        <v>#N/A</v>
      </c>
      <c r="F10085">
        <v>10</v>
      </c>
      <c r="I10085" t="e">
        <f>VLOOKUP(J10085,Ref!L:M,2,0)</f>
        <v>#N/A</v>
      </c>
      <c r="J10085" t="s">
        <v>1408</v>
      </c>
      <c r="K10085" t="str">
        <f>VLOOKUP($J10085,Ref!$D:$H,2,0)</f>
        <v xml:space="preserve">Woodside, St Andrew                          </v>
      </c>
      <c r="L10085" t="str">
        <f>VLOOKUP($J10085,Ref!$D:$H,3,0)</f>
        <v>Woodside</v>
      </c>
      <c r="M10085" t="str">
        <f>VLOOKUP($J10085,Ref!$D:$H,4,0)</f>
        <v>Luton Deanery</v>
      </c>
      <c r="N10085" t="str">
        <f>VLOOKUP($J10085,Ref!$D:$H,5,0)</f>
        <v>Archdeaconry of Bedford</v>
      </c>
      <c r="S10085">
        <v>3000</v>
      </c>
    </row>
    <row r="10086" spans="1:19" x14ac:dyDescent="0.3">
      <c r="A10086">
        <v>2024</v>
      </c>
      <c r="C10086" t="str">
        <f>IF(GETPIVOTDATA("PS % recovery",Sheet4!$B$5,"Parish Name",K10086)&gt;99.949%,"OK","No")</f>
        <v>No</v>
      </c>
      <c r="D10086" t="str">
        <f>VLOOKUP(J10086,'Ref2'!C:E,3,0)</f>
        <v>LLF</v>
      </c>
      <c r="F10086">
        <v>10</v>
      </c>
      <c r="I10086" t="e">
        <f>VLOOKUP(J10086,Ref!L:M,2,0)</f>
        <v>#N/A</v>
      </c>
      <c r="J10086" t="s">
        <v>1440</v>
      </c>
      <c r="K10086" t="str">
        <f>VLOOKUP($J10086,Ref!$D:$H,2,0)</f>
        <v xml:space="preserve">Bletsoe                                      </v>
      </c>
      <c r="L10086" t="str">
        <f>VLOOKUP($J10086,Ref!$D:$H,3,0)</f>
        <v>Riseley with Bletsoe</v>
      </c>
      <c r="M10086" t="str">
        <f>VLOOKUP($J10086,Ref!$D:$H,4,0)</f>
        <v>Sharnbrook Deanery</v>
      </c>
      <c r="N10086" t="str">
        <f>VLOOKUP($J10086,Ref!$D:$H,5,0)</f>
        <v>Archdeaconry of Bedford</v>
      </c>
      <c r="S10086">
        <v>1373.5</v>
      </c>
    </row>
    <row r="10087" spans="1:19" x14ac:dyDescent="0.3">
      <c r="A10087">
        <v>2024</v>
      </c>
      <c r="C10087" t="str">
        <f>IF(GETPIVOTDATA("PS % recovery",Sheet4!$B$5,"Parish Name",K10087)&gt;99.949%,"OK","No")</f>
        <v>No</v>
      </c>
      <c r="D10087" t="e">
        <f>VLOOKUP(J10087,'Ref2'!C:E,3,0)</f>
        <v>#N/A</v>
      </c>
      <c r="F10087">
        <v>10</v>
      </c>
      <c r="I10087" t="e">
        <f>VLOOKUP(J10087,Ref!L:M,2,0)</f>
        <v>#N/A</v>
      </c>
      <c r="J10087" t="s">
        <v>1444</v>
      </c>
      <c r="K10087" t="str">
        <f>VLOOKUP($J10087,Ref!$D:$H,2,0)</f>
        <v xml:space="preserve">Bolnhurst                                    </v>
      </c>
      <c r="L10087" t="str">
        <f>VLOOKUP($J10087,Ref!$D:$H,3,0)</f>
        <v>Bolnhurst with Keysoe</v>
      </c>
      <c r="M10087" t="str">
        <f>VLOOKUP($J10087,Ref!$D:$H,4,0)</f>
        <v>Sharnbrook Deanery</v>
      </c>
      <c r="N10087" t="str">
        <f>VLOOKUP($J10087,Ref!$D:$H,5,0)</f>
        <v>Archdeaconry of Bedford</v>
      </c>
    </row>
    <row r="10088" spans="1:19" x14ac:dyDescent="0.3">
      <c r="A10088">
        <v>2024</v>
      </c>
      <c r="C10088" t="str">
        <f>IF(GETPIVOTDATA("PS % recovery",Sheet4!$B$5,"Parish Name",K10088)&gt;99.949%,"OK","No")</f>
        <v>No</v>
      </c>
      <c r="D10088" t="e">
        <f>VLOOKUP(J10088,'Ref2'!C:E,3,0)</f>
        <v>#N/A</v>
      </c>
      <c r="F10088">
        <v>10</v>
      </c>
      <c r="I10088" t="e">
        <f>VLOOKUP(J10088,Ref!L:M,2,0)</f>
        <v>#N/A</v>
      </c>
      <c r="J10088" t="s">
        <v>1482</v>
      </c>
      <c r="K10088" t="str">
        <f>VLOOKUP($J10088,Ref!$D:$H,2,0)</f>
        <v xml:space="preserve">Bromham                                      </v>
      </c>
      <c r="L10088" t="str">
        <f>VLOOKUP($J10088,Ref!$D:$H,3,0)</f>
        <v>Bromham with Oakley and Stagsden</v>
      </c>
      <c r="M10088" t="str">
        <f>VLOOKUP($J10088,Ref!$D:$H,4,0)</f>
        <v>Sharnbrook Deanery</v>
      </c>
      <c r="N10088" t="str">
        <f>VLOOKUP($J10088,Ref!$D:$H,5,0)</f>
        <v>Archdeaconry of Bedford</v>
      </c>
      <c r="S10088">
        <v>4709</v>
      </c>
    </row>
    <row r="10089" spans="1:19" x14ac:dyDescent="0.3">
      <c r="A10089">
        <v>2024</v>
      </c>
      <c r="C10089" t="str">
        <f>IF(GETPIVOTDATA("PS % recovery",Sheet4!$B$5,"Parish Name",K10089)&gt;99.949%,"OK","No")</f>
        <v>OK</v>
      </c>
      <c r="D10089" t="e">
        <f>VLOOKUP(J10089,'Ref2'!C:E,3,0)</f>
        <v>#N/A</v>
      </c>
      <c r="F10089">
        <v>10</v>
      </c>
      <c r="I10089" t="e">
        <f>VLOOKUP(J10089,Ref!L:M,2,0)</f>
        <v>#N/A</v>
      </c>
      <c r="J10089" t="s">
        <v>1448</v>
      </c>
      <c r="K10089" t="str">
        <f>VLOOKUP($J10089,Ref!$D:$H,2,0)</f>
        <v xml:space="preserve">Carlton with Chellington (LEP)               </v>
      </c>
      <c r="L10089" t="str">
        <f>VLOOKUP($J10089,Ref!$D:$H,3,0)</f>
        <v>Chellington Team</v>
      </c>
      <c r="M10089" t="str">
        <f>VLOOKUP($J10089,Ref!$D:$H,4,0)</f>
        <v>Sharnbrook Deanery</v>
      </c>
      <c r="N10089" t="str">
        <f>VLOOKUP($J10089,Ref!$D:$H,5,0)</f>
        <v>Archdeaconry of Bedford</v>
      </c>
      <c r="S10089">
        <v>1952</v>
      </c>
    </row>
    <row r="10090" spans="1:19" x14ac:dyDescent="0.3">
      <c r="A10090">
        <v>2024</v>
      </c>
      <c r="C10090" t="str">
        <f>IF(GETPIVOTDATA("PS % recovery",Sheet4!$B$5,"Parish Name",K10090)&gt;99.949%,"OK","No")</f>
        <v>OK</v>
      </c>
      <c r="D10090" t="e">
        <f>VLOOKUP(J10090,'Ref2'!C:E,3,0)</f>
        <v>#N/A</v>
      </c>
      <c r="F10090">
        <v>10</v>
      </c>
      <c r="I10090" t="e">
        <f>VLOOKUP(J10090,Ref!L:M,2,0)</f>
        <v>#N/A</v>
      </c>
      <c r="J10090" t="s">
        <v>1488</v>
      </c>
      <c r="K10090" t="str">
        <f>VLOOKUP($J10090,Ref!$D:$H,2,0)</f>
        <v xml:space="preserve">Clapham                                      </v>
      </c>
      <c r="L10090" t="str">
        <f>VLOOKUP($J10090,Ref!$D:$H,3,0)</f>
        <v>Clapham</v>
      </c>
      <c r="M10090" t="str">
        <f>VLOOKUP($J10090,Ref!$D:$H,4,0)</f>
        <v>Sharnbrook Deanery</v>
      </c>
      <c r="N10090" t="str">
        <f>VLOOKUP($J10090,Ref!$D:$H,5,0)</f>
        <v>Archdeaconry of Bedford</v>
      </c>
      <c r="S10090">
        <v>4960</v>
      </c>
    </row>
    <row r="10091" spans="1:19" x14ac:dyDescent="0.3">
      <c r="A10091">
        <v>2024</v>
      </c>
      <c r="C10091" t="str">
        <f>IF(GETPIVOTDATA("PS % recovery",Sheet4!$B$5,"Parish Name",K10091)&gt;99.949%,"OK","No")</f>
        <v>No</v>
      </c>
      <c r="D10091" t="e">
        <f>VLOOKUP(J10091,'Ref2'!C:E,3,0)</f>
        <v>#N/A</v>
      </c>
      <c r="F10091">
        <v>10</v>
      </c>
      <c r="I10091" t="e">
        <f>VLOOKUP(J10091,Ref!L:M,2,0)</f>
        <v>#N/A</v>
      </c>
      <c r="J10091" t="s">
        <v>1452</v>
      </c>
      <c r="K10091" t="str">
        <f>VLOOKUP($J10091,Ref!$D:$H,2,0)</f>
        <v xml:space="preserve">Colmworth                                    </v>
      </c>
      <c r="L10091" t="str">
        <f>VLOOKUP($J10091,Ref!$D:$H,3,0)</f>
        <v>Wilden with Colmworth and Ravensden</v>
      </c>
      <c r="M10091" t="str">
        <f>VLOOKUP($J10091,Ref!$D:$H,4,0)</f>
        <v>Sharnbrook Deanery</v>
      </c>
      <c r="N10091" t="str">
        <f>VLOOKUP($J10091,Ref!$D:$H,5,0)</f>
        <v>Archdeaconry of Bedford</v>
      </c>
      <c r="S10091">
        <v>5257</v>
      </c>
    </row>
    <row r="10092" spans="1:19" x14ac:dyDescent="0.3">
      <c r="A10092">
        <v>2024</v>
      </c>
      <c r="C10092" t="str">
        <f>IF(GETPIVOTDATA("PS % recovery",Sheet4!$B$5,"Parish Name",K10092)&gt;99.949%,"OK","No")</f>
        <v>OK</v>
      </c>
      <c r="D10092" t="e">
        <f>VLOOKUP(J10092,'Ref2'!C:E,3,0)</f>
        <v>#N/A</v>
      </c>
      <c r="F10092">
        <v>10</v>
      </c>
      <c r="I10092" t="e">
        <f>VLOOKUP(J10092,Ref!L:M,2,0)</f>
        <v>#N/A</v>
      </c>
      <c r="J10092" t="s">
        <v>1458</v>
      </c>
      <c r="K10092" t="str">
        <f>VLOOKUP($J10092,Ref!$D:$H,2,0)</f>
        <v xml:space="preserve">Felmersham                                   </v>
      </c>
      <c r="L10092" t="str">
        <f>VLOOKUP($J10092,Ref!$D:$H,3,0)</f>
        <v>Sharnbrook, Felmersham and Knotting with Souldrop</v>
      </c>
      <c r="M10092" t="str">
        <f>VLOOKUP($J10092,Ref!$D:$H,4,0)</f>
        <v>Sharnbrook Deanery</v>
      </c>
      <c r="N10092" t="str">
        <f>VLOOKUP($J10092,Ref!$D:$H,5,0)</f>
        <v>Archdeaconry of Bedford</v>
      </c>
    </row>
    <row r="10093" spans="1:19" x14ac:dyDescent="0.3">
      <c r="A10093">
        <v>2024</v>
      </c>
      <c r="C10093" t="str">
        <f>IF(GETPIVOTDATA("PS % recovery",Sheet4!$B$5,"Parish Name",K10093)&gt;99.949%,"OK","No")</f>
        <v>No</v>
      </c>
      <c r="D10093" t="e">
        <f>VLOOKUP(J10093,'Ref2'!C:E,3,0)</f>
        <v>#N/A</v>
      </c>
      <c r="F10093">
        <v>10</v>
      </c>
      <c r="I10093" t="e">
        <f>VLOOKUP(J10093,Ref!L:M,2,0)</f>
        <v>#N/A</v>
      </c>
      <c r="J10093" t="s">
        <v>1450</v>
      </c>
      <c r="K10093" t="str">
        <f>VLOOKUP($J10093,Ref!$D:$H,2,0)</f>
        <v xml:space="preserve">Harrold (LEP)                                </v>
      </c>
      <c r="L10093" t="str">
        <f>VLOOKUP($J10093,Ref!$D:$H,3,0)</f>
        <v>Chellington Team</v>
      </c>
      <c r="M10093" t="str">
        <f>VLOOKUP($J10093,Ref!$D:$H,4,0)</f>
        <v>Sharnbrook Deanery</v>
      </c>
      <c r="N10093" t="str">
        <f>VLOOKUP($J10093,Ref!$D:$H,5,0)</f>
        <v>Archdeaconry of Bedford</v>
      </c>
      <c r="S10093">
        <v>500</v>
      </c>
    </row>
    <row r="10094" spans="1:19" x14ac:dyDescent="0.3">
      <c r="A10094">
        <v>2024</v>
      </c>
      <c r="C10094" t="str">
        <f>IF(GETPIVOTDATA("PS % recovery",Sheet4!$B$5,"Parish Name",K10094)&gt;99.949%,"OK","No")</f>
        <v>No</v>
      </c>
      <c r="D10094" t="e">
        <f>VLOOKUP(J10094,'Ref2'!C:E,3,0)</f>
        <v>#N/A</v>
      </c>
      <c r="F10094">
        <v>10</v>
      </c>
      <c r="I10094" t="e">
        <f>VLOOKUP(J10094,Ref!L:M,2,0)</f>
        <v>#N/A</v>
      </c>
      <c r="J10094" t="s">
        <v>1446</v>
      </c>
      <c r="K10094" t="str">
        <f>VLOOKUP($J10094,Ref!$D:$H,2,0)</f>
        <v xml:space="preserve">Keysoe                                       </v>
      </c>
      <c r="L10094" t="str">
        <f>VLOOKUP($J10094,Ref!$D:$H,3,0)</f>
        <v>Bolnhurst with Keysoe</v>
      </c>
      <c r="M10094" t="str">
        <f>VLOOKUP($J10094,Ref!$D:$H,4,0)</f>
        <v>Sharnbrook Deanery</v>
      </c>
      <c r="N10094" t="str">
        <f>VLOOKUP($J10094,Ref!$D:$H,5,0)</f>
        <v>Archdeaconry of Bedford</v>
      </c>
      <c r="S10094">
        <v>1762.5</v>
      </c>
    </row>
    <row r="10095" spans="1:19" x14ac:dyDescent="0.3">
      <c r="A10095">
        <v>2024</v>
      </c>
      <c r="C10095" t="str">
        <f>IF(GETPIVOTDATA("PS % recovery",Sheet4!$B$5,"Parish Name",K10095)&gt;99.949%,"OK","No")</f>
        <v>No</v>
      </c>
      <c r="D10095" t="e">
        <f>VLOOKUP(J10095,'Ref2'!C:E,3,0)</f>
        <v>#N/A</v>
      </c>
      <c r="F10095">
        <v>10</v>
      </c>
      <c r="I10095" t="e">
        <f>VLOOKUP(J10095,Ref!L:M,2,0)</f>
        <v>#N/A</v>
      </c>
      <c r="J10095" t="s">
        <v>1464</v>
      </c>
      <c r="K10095" t="str">
        <f>VLOOKUP($J10095,Ref!$D:$H,2,0)</f>
        <v xml:space="preserve">Milton Ernest                                </v>
      </c>
      <c r="L10095" t="str">
        <f>VLOOKUP($J10095,Ref!$D:$H,3,0)</f>
        <v>Milton Ernest, Pavenham and Thurleigh</v>
      </c>
      <c r="M10095" t="str">
        <f>VLOOKUP($J10095,Ref!$D:$H,4,0)</f>
        <v>Sharnbrook Deanery</v>
      </c>
      <c r="N10095" t="str">
        <f>VLOOKUP($J10095,Ref!$D:$H,5,0)</f>
        <v>Archdeaconry of Bedford</v>
      </c>
      <c r="S10095">
        <v>500</v>
      </c>
    </row>
    <row r="10096" spans="1:19" x14ac:dyDescent="0.3">
      <c r="A10096">
        <v>2024</v>
      </c>
      <c r="C10096" t="str">
        <f>IF(GETPIVOTDATA("PS % recovery",Sheet4!$B$5,"Parish Name",K10096)&gt;99.949%,"OK","No")</f>
        <v>No</v>
      </c>
      <c r="D10096" t="e">
        <f>VLOOKUP(J10096,'Ref2'!C:E,3,0)</f>
        <v>#N/A</v>
      </c>
      <c r="F10096">
        <v>10</v>
      </c>
      <c r="I10096" t="e">
        <f>VLOOKUP(J10096,Ref!L:M,2,0)</f>
        <v>#N/A</v>
      </c>
      <c r="J10096" t="s">
        <v>1484</v>
      </c>
      <c r="K10096" t="str">
        <f>VLOOKUP($J10096,Ref!$D:$H,2,0)</f>
        <v xml:space="preserve">Oakley (LEP)                                 </v>
      </c>
      <c r="L10096" t="str">
        <f>VLOOKUP($J10096,Ref!$D:$H,3,0)</f>
        <v>Bromham with Oakley and Stagsden</v>
      </c>
      <c r="M10096" t="str">
        <f>VLOOKUP($J10096,Ref!$D:$H,4,0)</f>
        <v>Sharnbrook Deanery</v>
      </c>
      <c r="N10096" t="str">
        <f>VLOOKUP($J10096,Ref!$D:$H,5,0)</f>
        <v>Archdeaconry of Bedford</v>
      </c>
      <c r="S10096">
        <v>2670.92</v>
      </c>
    </row>
    <row r="10097" spans="1:19" x14ac:dyDescent="0.3">
      <c r="A10097">
        <v>2024</v>
      </c>
      <c r="C10097" t="str">
        <f>IF(GETPIVOTDATA("PS % recovery",Sheet4!$B$5,"Parish Name",K10097)&gt;99.949%,"OK","No")</f>
        <v>OK</v>
      </c>
      <c r="D10097" t="e">
        <f>VLOOKUP(J10097,'Ref2'!C:E,3,0)</f>
        <v>#N/A</v>
      </c>
      <c r="F10097">
        <v>10</v>
      </c>
      <c r="I10097" t="e">
        <f>VLOOKUP(J10097,Ref!L:M,2,0)</f>
        <v>#N/A</v>
      </c>
      <c r="J10097" t="s">
        <v>1468</v>
      </c>
      <c r="K10097" t="str">
        <f>VLOOKUP($J10097,Ref!$D:$H,2,0)</f>
        <v xml:space="preserve">Odell                                        </v>
      </c>
      <c r="L10097" t="str">
        <f>VLOOKUP($J10097,Ref!$D:$H,3,0)</f>
        <v>Chellington Team</v>
      </c>
      <c r="M10097" t="str">
        <f>VLOOKUP($J10097,Ref!$D:$H,4,0)</f>
        <v>Sharnbrook Deanery</v>
      </c>
      <c r="N10097" t="str">
        <f>VLOOKUP($J10097,Ref!$D:$H,5,0)</f>
        <v>Archdeaconry of Bedford</v>
      </c>
    </row>
    <row r="10098" spans="1:19" x14ac:dyDescent="0.3">
      <c r="A10098">
        <v>2024</v>
      </c>
      <c r="C10098" t="str">
        <f>IF(GETPIVOTDATA("PS % recovery",Sheet4!$B$5,"Parish Name",K10098)&gt;99.949%,"OK","No")</f>
        <v>OK</v>
      </c>
      <c r="D10098" t="e">
        <f>VLOOKUP(J10098,'Ref2'!C:E,3,0)</f>
        <v>#N/A</v>
      </c>
      <c r="F10098">
        <v>10</v>
      </c>
      <c r="I10098" t="e">
        <f>VLOOKUP(J10098,Ref!L:M,2,0)</f>
        <v>#N/A</v>
      </c>
      <c r="J10098" t="s">
        <v>1470</v>
      </c>
      <c r="K10098" t="str">
        <f>VLOOKUP($J10098,Ref!$D:$H,2,0)</f>
        <v xml:space="preserve">Pavenham                                     </v>
      </c>
      <c r="L10098" t="str">
        <f>VLOOKUP($J10098,Ref!$D:$H,3,0)</f>
        <v>Milton Ernest, Pavenham and Thurleigh</v>
      </c>
      <c r="M10098" t="str">
        <f>VLOOKUP($J10098,Ref!$D:$H,4,0)</f>
        <v>Sharnbrook Deanery</v>
      </c>
      <c r="N10098" t="str">
        <f>VLOOKUP($J10098,Ref!$D:$H,5,0)</f>
        <v>Archdeaconry of Bedford</v>
      </c>
      <c r="S10098">
        <v>1785.17</v>
      </c>
    </row>
    <row r="10099" spans="1:19" x14ac:dyDescent="0.3">
      <c r="A10099">
        <v>2024</v>
      </c>
      <c r="C10099" t="str">
        <f>IF(GETPIVOTDATA("PS % recovery",Sheet4!$B$5,"Parish Name",K10099)&gt;99.949%,"OK","No")</f>
        <v>No</v>
      </c>
      <c r="D10099" t="e">
        <f>VLOOKUP(J10099,'Ref2'!C:E,3,0)</f>
        <v>#N/A</v>
      </c>
      <c r="F10099">
        <v>10</v>
      </c>
      <c r="I10099" t="e">
        <f>VLOOKUP(J10099,Ref!L:M,2,0)</f>
        <v>#N/A</v>
      </c>
      <c r="J10099" t="s">
        <v>1472</v>
      </c>
      <c r="K10099" t="str">
        <f>VLOOKUP($J10099,Ref!$D:$H,2,0)</f>
        <v xml:space="preserve">Podington with Farndish                      </v>
      </c>
      <c r="L10099" t="str">
        <f>VLOOKUP($J10099,Ref!$D:$H,3,0)</f>
        <v>Chellington Team</v>
      </c>
      <c r="M10099" t="str">
        <f>VLOOKUP($J10099,Ref!$D:$H,4,0)</f>
        <v>Sharnbrook Deanery</v>
      </c>
      <c r="N10099" t="str">
        <f>VLOOKUP($J10099,Ref!$D:$H,5,0)</f>
        <v>Archdeaconry of Bedford</v>
      </c>
      <c r="S10099">
        <v>6000</v>
      </c>
    </row>
    <row r="10100" spans="1:19" x14ac:dyDescent="0.3">
      <c r="A10100">
        <v>2024</v>
      </c>
      <c r="C10100" t="str">
        <f>IF(GETPIVOTDATA("PS % recovery",Sheet4!$B$5,"Parish Name",K10100)&gt;99.949%,"OK","No")</f>
        <v>No</v>
      </c>
      <c r="D10100" t="e">
        <f>VLOOKUP(J10100,'Ref2'!C:E,3,0)</f>
        <v>#N/A</v>
      </c>
      <c r="F10100">
        <v>10</v>
      </c>
      <c r="I10100" t="e">
        <f>VLOOKUP(J10100,Ref!L:M,2,0)</f>
        <v>#N/A</v>
      </c>
      <c r="J10100" t="s">
        <v>1454</v>
      </c>
      <c r="K10100" t="str">
        <f>VLOOKUP($J10100,Ref!$D:$H,2,0)</f>
        <v xml:space="preserve">Ravensden                                    </v>
      </c>
      <c r="L10100" t="str">
        <f>VLOOKUP($J10100,Ref!$D:$H,3,0)</f>
        <v>Wilden with Colmworth and Ravensden</v>
      </c>
      <c r="M10100" t="str">
        <f>VLOOKUP($J10100,Ref!$D:$H,4,0)</f>
        <v>Sharnbrook Deanery</v>
      </c>
      <c r="N10100" t="str">
        <f>VLOOKUP($J10100,Ref!$D:$H,5,0)</f>
        <v>Archdeaconry of Bedford</v>
      </c>
      <c r="S10100">
        <v>4000</v>
      </c>
    </row>
    <row r="10101" spans="1:19" x14ac:dyDescent="0.3">
      <c r="A10101">
        <v>2024</v>
      </c>
      <c r="C10101" t="str">
        <f>IF(GETPIVOTDATA("PS % recovery",Sheet4!$B$5,"Parish Name",K10101)&gt;99.949%,"OK","No")</f>
        <v>OK</v>
      </c>
      <c r="D10101" t="str">
        <f>VLOOKUP(J10101,'Ref2'!C:E,3,0)</f>
        <v>LLF</v>
      </c>
      <c r="F10101">
        <v>10</v>
      </c>
      <c r="I10101" t="str">
        <f>VLOOKUP(J10101,Ref!L:M,2,0)</f>
        <v>Yes</v>
      </c>
      <c r="J10101" t="s">
        <v>1442</v>
      </c>
      <c r="K10101" t="str">
        <f>VLOOKUP($J10101,Ref!$D:$H,2,0)</f>
        <v xml:space="preserve">Riseley                                      </v>
      </c>
      <c r="L10101" t="str">
        <f>VLOOKUP($J10101,Ref!$D:$H,3,0)</f>
        <v>Riseley with Bletsoe</v>
      </c>
      <c r="M10101" t="str">
        <f>VLOOKUP($J10101,Ref!$D:$H,4,0)</f>
        <v>Sharnbrook Deanery</v>
      </c>
      <c r="N10101" t="str">
        <f>VLOOKUP($J10101,Ref!$D:$H,5,0)</f>
        <v>Archdeaconry of Bedford</v>
      </c>
    </row>
    <row r="10102" spans="1:19" x14ac:dyDescent="0.3">
      <c r="A10102">
        <v>2024</v>
      </c>
      <c r="C10102" t="str">
        <f>IF(GETPIVOTDATA("PS % recovery",Sheet4!$B$5,"Parish Name",K10102)&gt;99.949%,"OK","No")</f>
        <v>OK</v>
      </c>
      <c r="D10102" t="e">
        <f>VLOOKUP(J10102,'Ref2'!C:E,3,0)</f>
        <v>#N/A</v>
      </c>
      <c r="F10102">
        <v>10</v>
      </c>
      <c r="I10102" t="e">
        <f>VLOOKUP(J10102,Ref!L:M,2,0)</f>
        <v>#N/A</v>
      </c>
      <c r="J10102" t="s">
        <v>1460</v>
      </c>
      <c r="K10102" t="str">
        <f>VLOOKUP($J10102,Ref!$D:$H,2,0)</f>
        <v xml:space="preserve">Sharnbrook                                   </v>
      </c>
      <c r="L10102" t="str">
        <f>VLOOKUP($J10102,Ref!$D:$H,3,0)</f>
        <v>Sharnbrook, Felmersham and Knotting with Souldrop</v>
      </c>
      <c r="M10102" t="str">
        <f>VLOOKUP($J10102,Ref!$D:$H,4,0)</f>
        <v>Sharnbrook Deanery</v>
      </c>
      <c r="N10102" t="str">
        <f>VLOOKUP($J10102,Ref!$D:$H,5,0)</f>
        <v>Archdeaconry of Bedford</v>
      </c>
    </row>
    <row r="10103" spans="1:19" x14ac:dyDescent="0.3">
      <c r="A10103">
        <v>2024</v>
      </c>
      <c r="C10103" t="str">
        <f>IF(GETPIVOTDATA("PS % recovery",Sheet4!$B$5,"Parish Name",K10103)&gt;99.949%,"OK","No")</f>
        <v>OK</v>
      </c>
      <c r="D10103" t="e">
        <f>VLOOKUP(J10103,'Ref2'!C:E,3,0)</f>
        <v>#N/A</v>
      </c>
      <c r="F10103">
        <v>10</v>
      </c>
      <c r="I10103" t="e">
        <f>VLOOKUP(J10103,Ref!L:M,2,0)</f>
        <v>#N/A</v>
      </c>
      <c r="J10103" t="s">
        <v>1462</v>
      </c>
      <c r="K10103" t="str">
        <f>VLOOKUP($J10103,Ref!$D:$H,2,0)</f>
        <v xml:space="preserve">Knotting with Souldrop                       </v>
      </c>
      <c r="L10103" t="str">
        <f>VLOOKUP($J10103,Ref!$D:$H,3,0)</f>
        <v>Sharnbrook, Felmersham and Knotting with Souldrop</v>
      </c>
      <c r="M10103" t="str">
        <f>VLOOKUP($J10103,Ref!$D:$H,4,0)</f>
        <v>Sharnbrook Deanery</v>
      </c>
      <c r="N10103" t="str">
        <f>VLOOKUP($J10103,Ref!$D:$H,5,0)</f>
        <v>Archdeaconry of Bedford</v>
      </c>
      <c r="S10103">
        <v>436</v>
      </c>
    </row>
    <row r="10104" spans="1:19" x14ac:dyDescent="0.3">
      <c r="A10104">
        <v>2024</v>
      </c>
      <c r="C10104" t="str">
        <f>IF(GETPIVOTDATA("PS % recovery",Sheet4!$B$5,"Parish Name",K10104)&gt;99.949%,"OK","No")</f>
        <v>OK</v>
      </c>
      <c r="D10104" t="e">
        <f>VLOOKUP(J10104,'Ref2'!C:E,3,0)</f>
        <v>#N/A</v>
      </c>
      <c r="F10104">
        <v>10</v>
      </c>
      <c r="I10104" t="e">
        <f>VLOOKUP(J10104,Ref!L:M,2,0)</f>
        <v>#N/A</v>
      </c>
      <c r="J10104" t="s">
        <v>1486</v>
      </c>
      <c r="K10104" t="str">
        <f>VLOOKUP($J10104,Ref!$D:$H,2,0)</f>
        <v xml:space="preserve">Stagsden                                     </v>
      </c>
      <c r="L10104" t="str">
        <f>VLOOKUP($J10104,Ref!$D:$H,3,0)</f>
        <v>Bromham with Oakley and Stagsden</v>
      </c>
      <c r="M10104" t="str">
        <f>VLOOKUP($J10104,Ref!$D:$H,4,0)</f>
        <v>Sharnbrook Deanery</v>
      </c>
      <c r="N10104" t="str">
        <f>VLOOKUP($J10104,Ref!$D:$H,5,0)</f>
        <v>Archdeaconry of Bedford</v>
      </c>
      <c r="S10104">
        <v>616</v>
      </c>
    </row>
    <row r="10105" spans="1:19" x14ac:dyDescent="0.3">
      <c r="A10105">
        <v>2024</v>
      </c>
      <c r="C10105" t="str">
        <f>IF(GETPIVOTDATA("PS % recovery",Sheet4!$B$5,"Parish Name",K10105)&gt;99.949%,"OK","No")</f>
        <v>No</v>
      </c>
      <c r="D10105" t="e">
        <f>VLOOKUP(J10105,'Ref2'!C:E,3,0)</f>
        <v>#N/A</v>
      </c>
      <c r="F10105">
        <v>10</v>
      </c>
      <c r="I10105" t="e">
        <f>VLOOKUP(J10105,Ref!L:M,2,0)</f>
        <v>#N/A</v>
      </c>
      <c r="J10105" t="s">
        <v>1476</v>
      </c>
      <c r="K10105" t="str">
        <f>VLOOKUP($J10105,Ref!$D:$H,2,0)</f>
        <v xml:space="preserve">Stevington                                   </v>
      </c>
      <c r="L10105" t="str">
        <f>VLOOKUP($J10105,Ref!$D:$H,3,0)</f>
        <v>Chellington Team</v>
      </c>
      <c r="M10105" t="str">
        <f>VLOOKUP($J10105,Ref!$D:$H,4,0)</f>
        <v>Sharnbrook Deanery</v>
      </c>
      <c r="N10105" t="str">
        <f>VLOOKUP($J10105,Ref!$D:$H,5,0)</f>
        <v>Archdeaconry of Bedford</v>
      </c>
      <c r="S10105">
        <v>800</v>
      </c>
    </row>
    <row r="10106" spans="1:19" x14ac:dyDescent="0.3">
      <c r="A10106">
        <v>2024</v>
      </c>
      <c r="C10106" t="str">
        <f>IF(GETPIVOTDATA("PS % recovery",Sheet4!$B$5,"Parish Name",K10106)&gt;99.949%,"OK","No")</f>
        <v>No</v>
      </c>
      <c r="D10106" t="e">
        <f>VLOOKUP(J10106,'Ref2'!C:E,3,0)</f>
        <v>#N/A</v>
      </c>
      <c r="F10106">
        <v>10</v>
      </c>
      <c r="I10106" t="e">
        <f>VLOOKUP(J10106,Ref!L:M,2,0)</f>
        <v>#N/A</v>
      </c>
      <c r="J10106" t="s">
        <v>1466</v>
      </c>
      <c r="K10106" t="str">
        <f>VLOOKUP($J10106,Ref!$D:$H,2,0)</f>
        <v xml:space="preserve">Thurleigh (LEP)                              </v>
      </c>
      <c r="L10106" t="str">
        <f>VLOOKUP($J10106,Ref!$D:$H,3,0)</f>
        <v>Milton Ernest, Pavenham and Thurleigh</v>
      </c>
      <c r="M10106" t="str">
        <f>VLOOKUP($J10106,Ref!$D:$H,4,0)</f>
        <v>Sharnbrook Deanery</v>
      </c>
      <c r="N10106" t="str">
        <f>VLOOKUP($J10106,Ref!$D:$H,5,0)</f>
        <v>Archdeaconry of Bedford</v>
      </c>
      <c r="S10106">
        <v>0.01</v>
      </c>
    </row>
    <row r="10107" spans="1:19" x14ac:dyDescent="0.3">
      <c r="A10107">
        <v>2024</v>
      </c>
      <c r="C10107" t="str">
        <f>IF(GETPIVOTDATA("PS % recovery",Sheet4!$B$5,"Parish Name",K10107)&gt;99.949%,"OK","No")</f>
        <v>No</v>
      </c>
      <c r="D10107" t="e">
        <f>VLOOKUP(J10107,'Ref2'!C:E,3,0)</f>
        <v>#N/A</v>
      </c>
      <c r="F10107">
        <v>10</v>
      </c>
      <c r="I10107" t="e">
        <f>VLOOKUP(J10107,Ref!L:M,2,0)</f>
        <v>#N/A</v>
      </c>
      <c r="J10107" t="s">
        <v>1478</v>
      </c>
      <c r="K10107" t="str">
        <f>VLOOKUP($J10107,Ref!$D:$H,2,0)</f>
        <v xml:space="preserve">Turvey                                       </v>
      </c>
      <c r="L10107" t="str">
        <f>VLOOKUP($J10107,Ref!$D:$H,3,0)</f>
        <v>Chellington Team</v>
      </c>
      <c r="M10107" t="str">
        <f>VLOOKUP($J10107,Ref!$D:$H,4,0)</f>
        <v>Sharnbrook Deanery</v>
      </c>
      <c r="N10107" t="str">
        <f>VLOOKUP($J10107,Ref!$D:$H,5,0)</f>
        <v>Archdeaconry of Bedford</v>
      </c>
    </row>
    <row r="10108" spans="1:19" x14ac:dyDescent="0.3">
      <c r="A10108">
        <v>2024</v>
      </c>
      <c r="C10108" t="str">
        <f>IF(GETPIVOTDATA("PS % recovery",Sheet4!$B$5,"Parish Name",K10108)&gt;99.949%,"OK","No")</f>
        <v>No</v>
      </c>
      <c r="D10108" t="e">
        <f>VLOOKUP(J10108,'Ref2'!C:E,3,0)</f>
        <v>#N/A</v>
      </c>
      <c r="F10108">
        <v>10</v>
      </c>
      <c r="I10108" t="e">
        <f>VLOOKUP(J10108,Ref!L:M,2,0)</f>
        <v>#N/A</v>
      </c>
      <c r="J10108" t="s">
        <v>1456</v>
      </c>
      <c r="K10108" t="str">
        <f>VLOOKUP($J10108,Ref!$D:$H,2,0)</f>
        <v xml:space="preserve">Wilden                                       </v>
      </c>
      <c r="L10108" t="str">
        <f>VLOOKUP($J10108,Ref!$D:$H,3,0)</f>
        <v>Wilden with Colmworth and Ravensden</v>
      </c>
      <c r="M10108" t="str">
        <f>VLOOKUP($J10108,Ref!$D:$H,4,0)</f>
        <v>Sharnbrook Deanery</v>
      </c>
      <c r="N10108" t="str">
        <f>VLOOKUP($J10108,Ref!$D:$H,5,0)</f>
        <v>Archdeaconry of Bedford</v>
      </c>
      <c r="S10108">
        <v>100</v>
      </c>
    </row>
    <row r="10109" spans="1:19" x14ac:dyDescent="0.3">
      <c r="A10109">
        <v>2024</v>
      </c>
      <c r="C10109" t="str">
        <f>IF(GETPIVOTDATA("PS % recovery",Sheet4!$B$5,"Parish Name",K10109)&gt;99.949%,"OK","No")</f>
        <v>No</v>
      </c>
      <c r="D10109" t="e">
        <f>VLOOKUP(J10109,'Ref2'!C:E,3,0)</f>
        <v>#N/A</v>
      </c>
      <c r="F10109">
        <v>10</v>
      </c>
      <c r="I10109" t="e">
        <f>VLOOKUP(J10109,Ref!L:M,2,0)</f>
        <v>#N/A</v>
      </c>
      <c r="J10109" t="s">
        <v>1474</v>
      </c>
      <c r="K10109" t="str">
        <f>VLOOKUP($J10109,Ref!$D:$H,2,0)</f>
        <v xml:space="preserve">Wymington                                    </v>
      </c>
      <c r="L10109" t="str">
        <f>VLOOKUP($J10109,Ref!$D:$H,3,0)</f>
        <v>Chellington Team</v>
      </c>
      <c r="M10109" t="str">
        <f>VLOOKUP($J10109,Ref!$D:$H,4,0)</f>
        <v>Sharnbrook Deanery</v>
      </c>
      <c r="N10109" t="str">
        <f>VLOOKUP($J10109,Ref!$D:$H,5,0)</f>
        <v>Archdeaconry of Bedford</v>
      </c>
    </row>
    <row r="10110" spans="1:19" x14ac:dyDescent="0.3">
      <c r="A10110">
        <v>2024</v>
      </c>
      <c r="C10110" t="str">
        <f>IF(GETPIVOTDATA("PS % recovery",Sheet4!$B$5,"Parish Name",K10110)&gt;99.949%,"OK","No")</f>
        <v>No</v>
      </c>
      <c r="D10110" t="e">
        <f>VLOOKUP(J10110,'Ref2'!C:E,3,0)</f>
        <v>#N/A</v>
      </c>
      <c r="F10110">
        <v>10</v>
      </c>
      <c r="I10110" t="e">
        <f>VLOOKUP(J10110,Ref!L:M,2,0)</f>
        <v>#N/A</v>
      </c>
      <c r="J10110" t="s">
        <v>1480</v>
      </c>
      <c r="K10110" t="str">
        <f>VLOOKUP($J10110,Ref!$D:$H,2,0)</f>
        <v xml:space="preserve">The Stodden Churches                         </v>
      </c>
      <c r="L10110" t="str">
        <f>VLOOKUP($J10110,Ref!$D:$H,3,0)</f>
        <v>The Stodden Churches</v>
      </c>
      <c r="M10110" t="str">
        <f>VLOOKUP($J10110,Ref!$D:$H,4,0)</f>
        <v>Sharnbrook Deanery</v>
      </c>
      <c r="N10110" t="str">
        <f>VLOOKUP($J10110,Ref!$D:$H,5,0)</f>
        <v>Archdeaconry of Bedford</v>
      </c>
      <c r="S10110">
        <v>4040</v>
      </c>
    </row>
    <row r="10111" spans="1:19" x14ac:dyDescent="0.3">
      <c r="A10111">
        <v>2024</v>
      </c>
      <c r="C10111" t="str">
        <f>IF(GETPIVOTDATA("PS % recovery",Sheet4!$B$5,"Parish Name",K10111)&gt;99.949%,"OK","No")</f>
        <v>No</v>
      </c>
      <c r="D10111" t="e">
        <f>VLOOKUP(J10111,'Ref2'!C:E,3,0)</f>
        <v>#N/A</v>
      </c>
      <c r="F10111">
        <v>10</v>
      </c>
      <c r="I10111" t="e">
        <f>VLOOKUP(J10111,Ref!L:M,2,0)</f>
        <v>#N/A</v>
      </c>
      <c r="J10111" t="s">
        <v>1015</v>
      </c>
      <c r="K10111" t="str">
        <f>VLOOKUP($J10111,Ref!$D:$H,2,0)</f>
        <v xml:space="preserve">Boxmoor                                      </v>
      </c>
      <c r="L10111" t="str">
        <f>VLOOKUP($J10111,Ref!$D:$H,3,0)</f>
        <v>Boxmoor</v>
      </c>
      <c r="M10111" t="str">
        <f>VLOOKUP($J10111,Ref!$D:$H,4,0)</f>
        <v>Hemel Hempstead Deanery</v>
      </c>
      <c r="N10111" t="str">
        <f>VLOOKUP($J10111,Ref!$D:$H,5,0)</f>
        <v xml:space="preserve">Archdeaconry of St Albans </v>
      </c>
      <c r="S10111">
        <v>7371</v>
      </c>
    </row>
    <row r="10112" spans="1:19" x14ac:dyDescent="0.3">
      <c r="A10112">
        <v>2024</v>
      </c>
      <c r="C10112" t="str">
        <f>IF(GETPIVOTDATA("PS % recovery",Sheet4!$B$5,"Parish Name",K10112)&gt;99.949%,"OK","No")</f>
        <v>OK</v>
      </c>
      <c r="D10112" t="e">
        <f>VLOOKUP(J10112,'Ref2'!C:E,3,0)</f>
        <v>#N/A</v>
      </c>
      <c r="F10112">
        <v>10</v>
      </c>
      <c r="I10112" t="e">
        <f>VLOOKUP(J10112,Ref!L:M,2,0)</f>
        <v>#N/A</v>
      </c>
      <c r="J10112" t="s">
        <v>1017</v>
      </c>
      <c r="K10112" t="str">
        <f>VLOOKUP($J10112,Ref!$D:$H,2,0)</f>
        <v xml:space="preserve">Hammerfield, St Francis of Assisi            </v>
      </c>
      <c r="L10112" t="str">
        <f>VLOOKUP($J10112,Ref!$D:$H,3,0)</f>
        <v>Boxmoor</v>
      </c>
      <c r="M10112" t="str">
        <f>VLOOKUP($J10112,Ref!$D:$H,4,0)</f>
        <v>Hemel Hempstead Deanery</v>
      </c>
      <c r="N10112" t="str">
        <f>VLOOKUP($J10112,Ref!$D:$H,5,0)</f>
        <v xml:space="preserve">Archdeaconry of St Albans </v>
      </c>
      <c r="S10112">
        <v>395</v>
      </c>
    </row>
    <row r="10113" spans="1:19" x14ac:dyDescent="0.3">
      <c r="A10113">
        <v>2024</v>
      </c>
      <c r="C10113" t="str">
        <f>IF(GETPIVOTDATA("PS % recovery",Sheet4!$B$5,"Parish Name",K10113)&gt;99.949%,"OK","No")</f>
        <v>OK</v>
      </c>
      <c r="D10113" t="e">
        <f>VLOOKUP(J10113,'Ref2'!C:E,3,0)</f>
        <v>#N/A</v>
      </c>
      <c r="F10113">
        <v>10</v>
      </c>
      <c r="I10113" t="e">
        <f>VLOOKUP(J10113,Ref!L:M,2,0)</f>
        <v>#N/A</v>
      </c>
      <c r="J10113" t="s">
        <v>1019</v>
      </c>
      <c r="K10113" t="str">
        <f>VLOOKUP($J10113,Ref!$D:$H,2,0)</f>
        <v xml:space="preserve">Apsley End                                   </v>
      </c>
      <c r="L10113" t="str">
        <f>VLOOKUP($J10113,Ref!$D:$H,3,0)</f>
        <v>Langelei Team Ministry</v>
      </c>
      <c r="M10113" t="str">
        <f>VLOOKUP($J10113,Ref!$D:$H,4,0)</f>
        <v>Hemel Hempstead Deanery</v>
      </c>
      <c r="N10113" t="str">
        <f>VLOOKUP($J10113,Ref!$D:$H,5,0)</f>
        <v xml:space="preserve">Archdeaconry of St Albans </v>
      </c>
      <c r="S10113">
        <v>1000</v>
      </c>
    </row>
    <row r="10114" spans="1:19" x14ac:dyDescent="0.3">
      <c r="A10114">
        <v>2024</v>
      </c>
      <c r="C10114" t="str">
        <f>IF(GETPIVOTDATA("PS % recovery",Sheet4!$B$5,"Parish Name",K10114)&gt;99.949%,"OK","No")</f>
        <v>No</v>
      </c>
      <c r="D10114" t="e">
        <f>VLOOKUP(J10114,'Ref2'!C:E,3,0)</f>
        <v>#N/A</v>
      </c>
      <c r="F10114">
        <v>10</v>
      </c>
      <c r="I10114" t="e">
        <f>VLOOKUP(J10114,Ref!L:M,2,0)</f>
        <v>#N/A</v>
      </c>
      <c r="J10114" t="s">
        <v>1021</v>
      </c>
      <c r="K10114" t="str">
        <f>VLOOKUP($J10114,Ref!$D:$H,2,0)</f>
        <v xml:space="preserve">Bennetts End                                 </v>
      </c>
      <c r="L10114" t="str">
        <f>VLOOKUP($J10114,Ref!$D:$H,3,0)</f>
        <v>Langelei Team Ministry</v>
      </c>
      <c r="M10114" t="str">
        <f>VLOOKUP($J10114,Ref!$D:$H,4,0)</f>
        <v>Hemel Hempstead Deanery</v>
      </c>
      <c r="N10114" t="str">
        <f>VLOOKUP($J10114,Ref!$D:$H,5,0)</f>
        <v xml:space="preserve">Archdeaconry of St Albans </v>
      </c>
    </row>
    <row r="10115" spans="1:19" x14ac:dyDescent="0.3">
      <c r="A10115">
        <v>2024</v>
      </c>
      <c r="C10115" t="str">
        <f>IF(GETPIVOTDATA("PS % recovery",Sheet4!$B$5,"Parish Name",K10115)&gt;99.949%,"OK","No")</f>
        <v>OK</v>
      </c>
      <c r="D10115" t="e">
        <f>VLOOKUP(J10115,'Ref2'!C:E,3,0)</f>
        <v>#N/A</v>
      </c>
      <c r="F10115">
        <v>10</v>
      </c>
      <c r="I10115" t="e">
        <f>VLOOKUP(J10115,Ref!L:M,2,0)</f>
        <v>#N/A</v>
      </c>
      <c r="J10115" t="s">
        <v>1023</v>
      </c>
      <c r="K10115" t="str">
        <f>VLOOKUP($J10115,Ref!$D:$H,2,0)</f>
        <v xml:space="preserve">Leverstock Green                             </v>
      </c>
      <c r="L10115" t="str">
        <f>VLOOKUP($J10115,Ref!$D:$H,3,0)</f>
        <v>Langelei Team Ministry</v>
      </c>
      <c r="M10115" t="str">
        <f>VLOOKUP($J10115,Ref!$D:$H,4,0)</f>
        <v>Hemel Hempstead Deanery</v>
      </c>
      <c r="N10115" t="str">
        <f>VLOOKUP($J10115,Ref!$D:$H,5,0)</f>
        <v xml:space="preserve">Archdeaconry of St Albans </v>
      </c>
      <c r="S10115">
        <v>5000</v>
      </c>
    </row>
    <row r="10116" spans="1:19" x14ac:dyDescent="0.3">
      <c r="A10116">
        <v>2024</v>
      </c>
      <c r="C10116" t="str">
        <f>IF(GETPIVOTDATA("PS % recovery",Sheet4!$B$5,"Parish Name",K10116)&gt;99.949%,"OK","No")</f>
        <v>OK</v>
      </c>
      <c r="D10116" t="e">
        <f>VLOOKUP(J10116,'Ref2'!C:E,3,0)</f>
        <v>#N/A</v>
      </c>
      <c r="F10116">
        <v>10</v>
      </c>
      <c r="I10116" t="e">
        <f>VLOOKUP(J10116,Ref!L:M,2,0)</f>
        <v>#N/A</v>
      </c>
      <c r="J10116" t="s">
        <v>1007</v>
      </c>
      <c r="K10116" t="str">
        <f>VLOOKUP($J10116,Ref!$D:$H,2,0)</f>
        <v xml:space="preserve">Hemel Hempstead, St Barnabas, Adeyfield      </v>
      </c>
      <c r="L10116" t="str">
        <f>VLOOKUP($J10116,Ref!$D:$H,3,0)</f>
        <v>Hemel Hempstead Team Ministry</v>
      </c>
      <c r="M10116" t="str">
        <f>VLOOKUP($J10116,Ref!$D:$H,4,0)</f>
        <v>Hemel Hempstead Deanery</v>
      </c>
      <c r="N10116" t="str">
        <f>VLOOKUP($J10116,Ref!$D:$H,5,0)</f>
        <v xml:space="preserve">Archdeaconry of St Albans </v>
      </c>
      <c r="S10116">
        <v>4404</v>
      </c>
    </row>
    <row r="10117" spans="1:19" x14ac:dyDescent="0.3">
      <c r="A10117">
        <v>2024</v>
      </c>
      <c r="C10117" t="str">
        <f>IF(GETPIVOTDATA("PS % recovery",Sheet4!$B$5,"Parish Name",K10117)&gt;99.949%,"OK","No")</f>
        <v>No</v>
      </c>
      <c r="D10117" t="e">
        <f>VLOOKUP(J10117,'Ref2'!C:E,3,0)</f>
        <v>#N/A</v>
      </c>
      <c r="F10117">
        <v>10</v>
      </c>
      <c r="I10117" t="e">
        <f>VLOOKUP(J10117,Ref!L:M,2,0)</f>
        <v>#N/A</v>
      </c>
      <c r="J10117" t="s">
        <v>1009</v>
      </c>
      <c r="K10117" t="str">
        <f>VLOOKUP($J10117,Ref!$D:$H,2,0)</f>
        <v xml:space="preserve">Hemel Hempstead, Grovehill and Woodhall Farm </v>
      </c>
      <c r="L10117" t="str">
        <f>VLOOKUP($J10117,Ref!$D:$H,3,0)</f>
        <v>Hemel Hempstead Team Ministry</v>
      </c>
      <c r="M10117" t="str">
        <f>VLOOKUP($J10117,Ref!$D:$H,4,0)</f>
        <v>Hemel Hempstead Deanery</v>
      </c>
      <c r="N10117" t="str">
        <f>VLOOKUP($J10117,Ref!$D:$H,5,0)</f>
        <v xml:space="preserve">Archdeaconry of St Albans </v>
      </c>
      <c r="S10117">
        <v>1910</v>
      </c>
    </row>
    <row r="10118" spans="1:19" x14ac:dyDescent="0.3">
      <c r="A10118">
        <v>2024</v>
      </c>
      <c r="C10118" t="str">
        <f>IF(GETPIVOTDATA("PS % recovery",Sheet4!$B$5,"Parish Name",K10118)&gt;99.949%,"OK","No")</f>
        <v>OK</v>
      </c>
      <c r="D10118" t="e">
        <f>VLOOKUP(J10118,'Ref2'!C:E,3,0)</f>
        <v>#N/A</v>
      </c>
      <c r="F10118">
        <v>10</v>
      </c>
      <c r="I10118" t="e">
        <f>VLOOKUP(J10118,Ref!L:M,2,0)</f>
        <v>#N/A</v>
      </c>
      <c r="J10118" t="s">
        <v>1011</v>
      </c>
      <c r="K10118" t="str">
        <f>VLOOKUP($J10118,Ref!$D:$H,2,0)</f>
        <v xml:space="preserve">Hemel Hempstead, St Mary and St Paul         </v>
      </c>
      <c r="L10118" t="str">
        <f>VLOOKUP($J10118,Ref!$D:$H,3,0)</f>
        <v>Hemel Hempstead Team Ministry</v>
      </c>
      <c r="M10118" t="str">
        <f>VLOOKUP($J10118,Ref!$D:$H,4,0)</f>
        <v>Hemel Hempstead Deanery</v>
      </c>
      <c r="N10118" t="str">
        <f>VLOOKUP($J10118,Ref!$D:$H,5,0)</f>
        <v xml:space="preserve">Archdeaconry of St Albans </v>
      </c>
      <c r="S10118">
        <v>4760</v>
      </c>
    </row>
    <row r="10119" spans="1:19" x14ac:dyDescent="0.3">
      <c r="A10119">
        <v>2024</v>
      </c>
      <c r="C10119" t="str">
        <f>IF(GETPIVOTDATA("PS % recovery",Sheet4!$B$5,"Parish Name",K10119)&gt;99.949%,"OK","No")</f>
        <v>No</v>
      </c>
      <c r="D10119" t="e">
        <f>VLOOKUP(J10119,'Ref2'!C:E,3,0)</f>
        <v>#N/A</v>
      </c>
      <c r="F10119">
        <v>10</v>
      </c>
      <c r="I10119" t="e">
        <f>VLOOKUP(J10119,Ref!L:M,2,0)</f>
        <v>#N/A</v>
      </c>
      <c r="J10119" t="s">
        <v>1013</v>
      </c>
      <c r="K10119" t="str">
        <f>VLOOKUP($J10119,Ref!$D:$H,2,0)</f>
        <v xml:space="preserve">Hemel Hempstead, Warners End and Gadebridge  </v>
      </c>
      <c r="L10119" t="str">
        <f>VLOOKUP($J10119,Ref!$D:$H,3,0)</f>
        <v>Hemel Hempstead Team Ministry</v>
      </c>
      <c r="M10119" t="str">
        <f>VLOOKUP($J10119,Ref!$D:$H,4,0)</f>
        <v>Hemel Hempstead Deanery</v>
      </c>
      <c r="N10119" t="str">
        <f>VLOOKUP($J10119,Ref!$D:$H,5,0)</f>
        <v xml:space="preserve">Archdeaconry of St Albans </v>
      </c>
      <c r="S10119">
        <v>800</v>
      </c>
    </row>
    <row r="10120" spans="1:19" x14ac:dyDescent="0.3">
      <c r="A10120">
        <v>2024</v>
      </c>
      <c r="C10120" t="str">
        <f>IF(GETPIVOTDATA("PS % recovery",Sheet4!$B$5,"Parish Name",K10120)&gt;99.949%,"OK","No")</f>
        <v>OK</v>
      </c>
      <c r="D10120" t="e">
        <f>VLOOKUP(J10120,'Ref2'!C:E,3,0)</f>
        <v>#N/A</v>
      </c>
      <c r="F10120">
        <v>10</v>
      </c>
      <c r="I10120" t="e">
        <f>VLOOKUP(J10120,Ref!L:M,2,0)</f>
        <v>#N/A</v>
      </c>
      <c r="J10120" t="s">
        <v>1025</v>
      </c>
      <c r="K10120" t="str">
        <f>VLOOKUP($J10120,Ref!$D:$H,2,0)</f>
        <v xml:space="preserve">Kings Langley                                </v>
      </c>
      <c r="L10120" t="str">
        <f>VLOOKUP($J10120,Ref!$D:$H,3,0)</f>
        <v>Langelei Team Ministry</v>
      </c>
      <c r="M10120" t="str">
        <f>VLOOKUP($J10120,Ref!$D:$H,4,0)</f>
        <v>Hemel Hempstead Deanery</v>
      </c>
      <c r="N10120" t="str">
        <f>VLOOKUP($J10120,Ref!$D:$H,5,0)</f>
        <v xml:space="preserve">Archdeaconry of St Albans </v>
      </c>
    </row>
    <row r="10121" spans="1:19" x14ac:dyDescent="0.3">
      <c r="A10121">
        <v>2024</v>
      </c>
      <c r="C10121" t="e">
        <f>IF(GETPIVOTDATA("PS % recovery",Sheet4!$B$5,"Parish Name",K10121)&gt;99.949%,"OK","No")</f>
        <v>#REF!</v>
      </c>
      <c r="D10121" t="e">
        <f>VLOOKUP(J10121,'Ref2'!C:E,3,0)</f>
        <v>#N/A</v>
      </c>
      <c r="F10121">
        <v>10</v>
      </c>
      <c r="I10121" t="e">
        <f>VLOOKUP(J10121,Ref!L:M,2,0)</f>
        <v>#N/A</v>
      </c>
      <c r="J10121" s="108" t="s">
        <v>1715</v>
      </c>
      <c r="K10121" t="str">
        <f>VLOOKUP($J10121,Ref!$D:$H,2,0)</f>
        <v>The Hub, Hitchin</v>
      </c>
      <c r="L10121" t="s">
        <v>423</v>
      </c>
      <c r="M10121" t="s">
        <v>20</v>
      </c>
      <c r="N10121" t="s">
        <v>14</v>
      </c>
      <c r="S10121">
        <v>6542</v>
      </c>
    </row>
    <row r="10122" spans="1:19" x14ac:dyDescent="0.3">
      <c r="A10122">
        <v>2024</v>
      </c>
      <c r="C10122" t="str">
        <f>IF(GETPIVOTDATA("PS % recovery",Sheet4!$B$5,"Parish Name",K10122)&gt;99.949%,"OK","No")</f>
        <v>OK</v>
      </c>
      <c r="D10122" t="e">
        <f>VLOOKUP(J10122,'Ref2'!C:E,3,0)</f>
        <v>#N/A</v>
      </c>
      <c r="F10122">
        <v>11</v>
      </c>
      <c r="I10122" t="e">
        <f>VLOOKUP(J10122,Ref!L:M,2,0)</f>
        <v>#N/A</v>
      </c>
      <c r="J10122" s="108" t="s">
        <v>1036</v>
      </c>
      <c r="K10122" t="str">
        <f>VLOOKUP($J10122,Ref!$D:$H,2,0)</f>
        <v xml:space="preserve">Potters Bar                                  </v>
      </c>
      <c r="L10122" t="str">
        <f>VLOOKUP($J10122,Ref!$D:$H,3,0)</f>
        <v>Potters Bar</v>
      </c>
      <c r="M10122" t="str">
        <f>VLOOKUP($J10122,Ref!$D:$H,4,0)</f>
        <v>Barnet Deanery</v>
      </c>
      <c r="N10122" t="str">
        <f>VLOOKUP($J10122,Ref!$D:$H,5,0)</f>
        <v>Archdeaconry of Hertford</v>
      </c>
      <c r="S10122">
        <v>6000</v>
      </c>
    </row>
    <row r="10123" spans="1:19" x14ac:dyDescent="0.3">
      <c r="A10123">
        <v>2024</v>
      </c>
      <c r="C10123" t="str">
        <f>IF(GETPIVOTDATA("PS % recovery",Sheet4!$B$5,"Parish Name",K10123)&gt;99.949%,"OK","No")</f>
        <v>No</v>
      </c>
      <c r="D10123" t="e">
        <f>VLOOKUP(J10123,'Ref2'!C:E,3,0)</f>
        <v>#N/A</v>
      </c>
      <c r="F10123">
        <v>11</v>
      </c>
      <c r="I10123" t="e">
        <f>VLOOKUP(J10123,Ref!L:M,2,0)</f>
        <v>#N/A</v>
      </c>
      <c r="J10123" s="108" t="s">
        <v>1046</v>
      </c>
      <c r="K10123" t="str">
        <f>VLOOKUP($J10123,Ref!$D:$H,2,0)</f>
        <v xml:space="preserve">Elstree and Borehamwood                      </v>
      </c>
      <c r="L10123" t="str">
        <f>VLOOKUP($J10123,Ref!$D:$H,3,0)</f>
        <v>Elstree and Borehamwood Team Ministry</v>
      </c>
      <c r="M10123" t="str">
        <f>VLOOKUP($J10123,Ref!$D:$H,4,0)</f>
        <v>Barnet Deanery</v>
      </c>
      <c r="N10123" t="str">
        <f>VLOOKUP($J10123,Ref!$D:$H,5,0)</f>
        <v>Archdeaconry of Hertford</v>
      </c>
      <c r="S10123">
        <v>0</v>
      </c>
    </row>
    <row r="10124" spans="1:19" x14ac:dyDescent="0.3">
      <c r="A10124">
        <v>2024</v>
      </c>
      <c r="C10124" t="str">
        <f>IF(GETPIVOTDATA("PS % recovery",Sheet4!$B$5,"Parish Name",K10124)&gt;99.949%,"OK","No")</f>
        <v>OK</v>
      </c>
      <c r="D10124" t="e">
        <f>VLOOKUP(J10124,'Ref2'!C:E,3,0)</f>
        <v>#N/A</v>
      </c>
      <c r="F10124">
        <v>11</v>
      </c>
      <c r="I10124" t="e">
        <f>VLOOKUP(J10124,Ref!L:M,2,0)</f>
        <v>#N/A</v>
      </c>
      <c r="J10124" s="108" t="s">
        <v>1027</v>
      </c>
      <c r="K10124" t="str">
        <f>VLOOKUP($J10124,Ref!$D:$H,2,0)</f>
        <v xml:space="preserve">Chipping Barnet                              </v>
      </c>
      <c r="L10124" t="str">
        <f>VLOOKUP($J10124,Ref!$D:$H,3,0)</f>
        <v>Chipping Barnet Team Ministry</v>
      </c>
      <c r="M10124" t="str">
        <f>VLOOKUP($J10124,Ref!$D:$H,4,0)</f>
        <v>Barnet Deanery</v>
      </c>
      <c r="N10124" t="str">
        <f>VLOOKUP($J10124,Ref!$D:$H,5,0)</f>
        <v>Archdeaconry of Hertford</v>
      </c>
      <c r="S10124">
        <v>15000</v>
      </c>
    </row>
    <row r="10125" spans="1:19" x14ac:dyDescent="0.3">
      <c r="A10125">
        <v>2024</v>
      </c>
      <c r="C10125" t="str">
        <f>IF(GETPIVOTDATA("PS % recovery",Sheet4!$B$5,"Parish Name",K10125)&gt;99.949%,"OK","No")</f>
        <v>No</v>
      </c>
      <c r="D10125" t="e">
        <f>VLOOKUP(J10125,'Ref2'!C:E,3,0)</f>
        <v>#N/A</v>
      </c>
      <c r="F10125">
        <v>11</v>
      </c>
      <c r="I10125" t="e">
        <f>VLOOKUP(J10125,Ref!L:M,2,0)</f>
        <v>#N/A</v>
      </c>
      <c r="J10125" s="108" t="s">
        <v>1029</v>
      </c>
      <c r="K10125" t="str">
        <f>VLOOKUP($J10125,Ref!$D:$H,2,0)</f>
        <v xml:space="preserve">East Barnet                                  </v>
      </c>
      <c r="L10125" t="str">
        <f>VLOOKUP($J10125,Ref!$D:$H,3,0)</f>
        <v>East Barnet</v>
      </c>
      <c r="M10125" t="str">
        <f>VLOOKUP($J10125,Ref!$D:$H,4,0)</f>
        <v>Barnet Deanery</v>
      </c>
      <c r="N10125" t="str">
        <f>VLOOKUP($J10125,Ref!$D:$H,5,0)</f>
        <v>Archdeaconry of Hertford</v>
      </c>
      <c r="S10125">
        <v>4900</v>
      </c>
    </row>
    <row r="10126" spans="1:19" x14ac:dyDescent="0.3">
      <c r="A10126">
        <v>2024</v>
      </c>
      <c r="C10126" t="str">
        <f>IF(GETPIVOTDATA("PS % recovery",Sheet4!$B$5,"Parish Name",K10126)&gt;99.949%,"OK","No")</f>
        <v>OK</v>
      </c>
      <c r="D10126" t="e">
        <f>VLOOKUP(J10126,'Ref2'!C:E,3,0)</f>
        <v>#N/A</v>
      </c>
      <c r="F10126">
        <v>11</v>
      </c>
      <c r="I10126" t="e">
        <f>VLOOKUP(J10126,Ref!L:M,2,0)</f>
        <v>#N/A</v>
      </c>
      <c r="J10126" s="108" t="s">
        <v>1031</v>
      </c>
      <c r="K10126" t="str">
        <f>VLOOKUP($J10126,Ref!$D:$H,2,0)</f>
        <v xml:space="preserve">Little Heath, Christ Church                  </v>
      </c>
      <c r="L10126" t="str">
        <f>VLOOKUP($J10126,Ref!$D:$H,3,0)</f>
        <v>Little Heath, Christ Church</v>
      </c>
      <c r="M10126" t="str">
        <f>VLOOKUP($J10126,Ref!$D:$H,4,0)</f>
        <v>Barnet Deanery</v>
      </c>
      <c r="N10126" t="str">
        <f>VLOOKUP($J10126,Ref!$D:$H,5,0)</f>
        <v>Archdeaconry of Hertford</v>
      </c>
      <c r="S10126">
        <v>7304.5</v>
      </c>
    </row>
    <row r="10127" spans="1:19" x14ac:dyDescent="0.3">
      <c r="A10127">
        <v>2024</v>
      </c>
      <c r="C10127" t="str">
        <f>IF(GETPIVOTDATA("PS % recovery",Sheet4!$B$5,"Parish Name",K10127)&gt;99.949%,"OK","No")</f>
        <v>No</v>
      </c>
      <c r="D10127" t="e">
        <f>VLOOKUP(J10127,'Ref2'!C:E,3,0)</f>
        <v>#N/A</v>
      </c>
      <c r="F10127">
        <v>11</v>
      </c>
      <c r="I10127" t="e">
        <f>VLOOKUP(J10127,Ref!L:M,2,0)</f>
        <v>#N/A</v>
      </c>
      <c r="J10127" s="108" t="s">
        <v>789</v>
      </c>
      <c r="K10127" t="str">
        <f>VLOOKUP($J10127,Ref!$D:$H,2,0)</f>
        <v xml:space="preserve">Lyonsdown, Holy Trinity                      </v>
      </c>
      <c r="L10127" t="str">
        <f>VLOOKUP($J10127,Ref!$D:$H,3,0)</f>
        <v>Lyonsdown, Holy Trinity</v>
      </c>
      <c r="M10127" t="str">
        <f>VLOOKUP($J10127,Ref!$D:$H,4,0)</f>
        <v>Barnet Deanery</v>
      </c>
      <c r="N10127" t="str">
        <f>VLOOKUP($J10127,Ref!$D:$H,5,0)</f>
        <v>Archdeaconry of Hertford</v>
      </c>
      <c r="S10127">
        <v>2000</v>
      </c>
    </row>
    <row r="10128" spans="1:19" x14ac:dyDescent="0.3">
      <c r="A10128">
        <v>2024</v>
      </c>
      <c r="C10128" t="str">
        <f>IF(GETPIVOTDATA("PS % recovery",Sheet4!$B$5,"Parish Name",K10128)&gt;99.949%,"OK","No")</f>
        <v>OK</v>
      </c>
      <c r="D10128" t="e">
        <f>VLOOKUP(J10128,'Ref2'!C:E,3,0)</f>
        <v>#N/A</v>
      </c>
      <c r="F10128">
        <v>11</v>
      </c>
      <c r="I10128" t="e">
        <f>VLOOKUP(J10128,Ref!L:M,2,0)</f>
        <v>#N/A</v>
      </c>
      <c r="J10128" s="108" t="s">
        <v>1034</v>
      </c>
      <c r="K10128" t="str">
        <f>VLOOKUP($J10128,Ref!$D:$H,2,0)</f>
        <v xml:space="preserve">New Barnet, St James                         </v>
      </c>
      <c r="L10128" t="str">
        <f>VLOOKUP($J10128,Ref!$D:$H,3,0)</f>
        <v>New Barnet, St James</v>
      </c>
      <c r="M10128" t="str">
        <f>VLOOKUP($J10128,Ref!$D:$H,4,0)</f>
        <v>Barnet Deanery</v>
      </c>
      <c r="N10128" t="str">
        <f>VLOOKUP($J10128,Ref!$D:$H,5,0)</f>
        <v>Archdeaconry of Hertford</v>
      </c>
      <c r="S10128">
        <v>6183.75</v>
      </c>
    </row>
    <row r="10129" spans="1:19" x14ac:dyDescent="0.3">
      <c r="A10129">
        <v>2024</v>
      </c>
      <c r="C10129" t="str">
        <f>IF(GETPIVOTDATA("PS % recovery",Sheet4!$B$5,"Parish Name",K10129)&gt;99.949%,"OK","No")</f>
        <v>OK</v>
      </c>
      <c r="D10129" t="e">
        <f>VLOOKUP(J10129,'Ref2'!C:E,3,0)</f>
        <v>#N/A</v>
      </c>
      <c r="F10129">
        <v>11</v>
      </c>
      <c r="I10129" t="e">
        <f>VLOOKUP(J10129,Ref!L:M,2,0)</f>
        <v>#N/A</v>
      </c>
      <c r="J10129" s="108" t="s">
        <v>1038</v>
      </c>
      <c r="K10129" t="str">
        <f>VLOOKUP($J10129,Ref!$D:$H,2,0)</f>
        <v xml:space="preserve">Ridge                                        </v>
      </c>
      <c r="L10129" t="str">
        <f>VLOOKUP($J10129,Ref!$D:$H,3,0)</f>
        <v>South Mymms and Ridge</v>
      </c>
      <c r="M10129" t="str">
        <f>VLOOKUP($J10129,Ref!$D:$H,4,0)</f>
        <v>Barnet Deanery</v>
      </c>
      <c r="N10129" t="str">
        <f>VLOOKUP($J10129,Ref!$D:$H,5,0)</f>
        <v>Archdeaconry of Hertford</v>
      </c>
      <c r="S10129">
        <v>141</v>
      </c>
    </row>
    <row r="10130" spans="1:19" x14ac:dyDescent="0.3">
      <c r="A10130">
        <v>2024</v>
      </c>
      <c r="C10130" t="str">
        <f>IF(GETPIVOTDATA("PS % recovery",Sheet4!$B$5,"Parish Name",K10130)&gt;99.949%,"OK","No")</f>
        <v>OK</v>
      </c>
      <c r="D10130" t="e">
        <f>VLOOKUP(J10130,'Ref2'!C:E,3,0)</f>
        <v>#N/A</v>
      </c>
      <c r="F10130">
        <v>11</v>
      </c>
      <c r="I10130" t="e">
        <f>VLOOKUP(J10130,Ref!L:M,2,0)</f>
        <v>#N/A</v>
      </c>
      <c r="J10130" s="108" t="s">
        <v>1042</v>
      </c>
      <c r="K10130" t="str">
        <f>VLOOKUP($J10130,Ref!$D:$H,2,0)</f>
        <v xml:space="preserve">Potters Bar, King Charles the Martyr         </v>
      </c>
      <c r="L10130" t="str">
        <f>VLOOKUP($J10130,Ref!$D:$H,3,0)</f>
        <v>Potters Bar, King Charles the Martyr</v>
      </c>
      <c r="M10130" t="str">
        <f>VLOOKUP($J10130,Ref!$D:$H,4,0)</f>
        <v>Barnet Deanery</v>
      </c>
      <c r="N10130" t="str">
        <f>VLOOKUP($J10130,Ref!$D:$H,5,0)</f>
        <v>Archdeaconry of Hertford</v>
      </c>
      <c r="S10130">
        <v>5122</v>
      </c>
    </row>
    <row r="10131" spans="1:19" x14ac:dyDescent="0.3">
      <c r="A10131">
        <v>2024</v>
      </c>
      <c r="C10131" t="str">
        <f>IF(GETPIVOTDATA("PS % recovery",Sheet4!$B$5,"Parish Name",K10131)&gt;99.949%,"OK","No")</f>
        <v>OK</v>
      </c>
      <c r="D10131" t="e">
        <f>VLOOKUP(J10131,'Ref2'!C:E,3,0)</f>
        <v>#N/A</v>
      </c>
      <c r="F10131">
        <v>11</v>
      </c>
      <c r="I10131" t="e">
        <f>VLOOKUP(J10131,Ref!L:M,2,0)</f>
        <v>#N/A</v>
      </c>
      <c r="J10131" s="108" t="s">
        <v>1040</v>
      </c>
      <c r="K10131" t="str">
        <f>VLOOKUP($J10131,Ref!$D:$H,2,0)</f>
        <v xml:space="preserve">South Mymms                                  </v>
      </c>
      <c r="L10131" t="str">
        <f>VLOOKUP($J10131,Ref!$D:$H,3,0)</f>
        <v>South Mymms and Ridge</v>
      </c>
      <c r="M10131" t="str">
        <f>VLOOKUP($J10131,Ref!$D:$H,4,0)</f>
        <v>Barnet Deanery</v>
      </c>
      <c r="N10131" t="str">
        <f>VLOOKUP($J10131,Ref!$D:$H,5,0)</f>
        <v>Archdeaconry of Hertford</v>
      </c>
      <c r="S10131">
        <v>689</v>
      </c>
    </row>
    <row r="10132" spans="1:19" x14ac:dyDescent="0.3">
      <c r="A10132">
        <v>2024</v>
      </c>
      <c r="C10132" t="str">
        <f>IF(GETPIVOTDATA("PS % recovery",Sheet4!$B$5,"Parish Name",K10132)&gt;99.949%,"OK","No")</f>
        <v>No</v>
      </c>
      <c r="D10132" t="e">
        <f>VLOOKUP(J10132,'Ref2'!C:E,3,0)</f>
        <v>#N/A</v>
      </c>
      <c r="F10132">
        <v>11</v>
      </c>
      <c r="I10132" t="e">
        <f>VLOOKUP(J10132,Ref!L:M,2,0)</f>
        <v>#N/A</v>
      </c>
      <c r="J10132" s="108" t="s">
        <v>1044</v>
      </c>
      <c r="K10132" t="str">
        <f>VLOOKUP($J10132,Ref!$D:$H,2,0)</f>
        <v xml:space="preserve">Totteridge                                   </v>
      </c>
      <c r="L10132" t="str">
        <f>VLOOKUP($J10132,Ref!$D:$H,3,0)</f>
        <v>Totteridge</v>
      </c>
      <c r="M10132" t="str">
        <f>VLOOKUP($J10132,Ref!$D:$H,4,0)</f>
        <v>Barnet Deanery</v>
      </c>
      <c r="N10132" t="str">
        <f>VLOOKUP($J10132,Ref!$D:$H,5,0)</f>
        <v>Archdeaconry of Hertford</v>
      </c>
      <c r="S10132">
        <v>3000</v>
      </c>
    </row>
    <row r="10133" spans="1:19" x14ac:dyDescent="0.3">
      <c r="A10133">
        <v>2024</v>
      </c>
      <c r="C10133" t="str">
        <f>IF(GETPIVOTDATA("PS % recovery",Sheet4!$B$5,"Parish Name",K10133)&gt;99.949%,"OK","No")</f>
        <v>OK</v>
      </c>
      <c r="D10133" t="e">
        <f>VLOOKUP(J10133,'Ref2'!C:E,3,0)</f>
        <v>#N/A</v>
      </c>
      <c r="F10133">
        <v>11</v>
      </c>
      <c r="I10133" t="e">
        <f>VLOOKUP(J10133,Ref!L:M,2,0)</f>
        <v>#N/A</v>
      </c>
      <c r="J10133" s="108" t="s">
        <v>859</v>
      </c>
      <c r="K10133" t="str">
        <f>VLOOKUP($J10133,Ref!$D:$H,2,0)</f>
        <v xml:space="preserve">Bourne End                                   </v>
      </c>
      <c r="L10133" t="str">
        <f>VLOOKUP($J10133,Ref!$D:$H,3,0)</f>
        <v>Sunnyside with Bourne End</v>
      </c>
      <c r="M10133" t="str">
        <f>VLOOKUP($J10133,Ref!$D:$H,4,0)</f>
        <v>Berkhamsted Deanery</v>
      </c>
      <c r="N10133" t="str">
        <f>VLOOKUP($J10133,Ref!$D:$H,5,0)</f>
        <v xml:space="preserve">Archdeaconry of St Albans </v>
      </c>
      <c r="S10133">
        <v>977</v>
      </c>
    </row>
    <row r="10134" spans="1:19" x14ac:dyDescent="0.3">
      <c r="A10134">
        <v>2024</v>
      </c>
      <c r="C10134" t="str">
        <f>IF(GETPIVOTDATA("PS % recovery",Sheet4!$B$5,"Parish Name",K10134)&gt;99.949%,"OK","No")</f>
        <v>OK</v>
      </c>
      <c r="D10134" t="e">
        <f>VLOOKUP(J10134,'Ref2'!C:E,3,0)</f>
        <v>#N/A</v>
      </c>
      <c r="F10134">
        <v>11</v>
      </c>
      <c r="I10134" t="e">
        <f>VLOOKUP(J10134,Ref!L:M,2,0)</f>
        <v>#N/A</v>
      </c>
      <c r="J10134" s="108" t="s">
        <v>791</v>
      </c>
      <c r="K10134" t="str">
        <f>VLOOKUP($J10134,Ref!$D:$H,2,0)</f>
        <v xml:space="preserve">Great Berkhamsted                            </v>
      </c>
      <c r="L10134" t="str">
        <f>VLOOKUP($J10134,Ref!$D:$H,3,0)</f>
        <v>Berkhamsted Team Ministry</v>
      </c>
      <c r="M10134" t="str">
        <f>VLOOKUP($J10134,Ref!$D:$H,4,0)</f>
        <v>Berkhamsted Deanery</v>
      </c>
      <c r="N10134" t="str">
        <f>VLOOKUP($J10134,Ref!$D:$H,5,0)</f>
        <v xml:space="preserve">Archdeaconry of St Albans </v>
      </c>
      <c r="S10134">
        <v>10751</v>
      </c>
    </row>
    <row r="10135" spans="1:19" x14ac:dyDescent="0.3">
      <c r="A10135">
        <v>2024</v>
      </c>
      <c r="C10135" t="str">
        <f>IF(GETPIVOTDATA("PS % recovery",Sheet4!$B$5,"Parish Name",K10135)&gt;99.949%,"OK","No")</f>
        <v>OK</v>
      </c>
      <c r="D10135" t="e">
        <f>VLOOKUP(J10135,'Ref2'!C:E,3,0)</f>
        <v>#N/A</v>
      </c>
      <c r="F10135">
        <v>11</v>
      </c>
      <c r="I10135" t="e">
        <f>VLOOKUP(J10135,Ref!L:M,2,0)</f>
        <v>#N/A</v>
      </c>
      <c r="J10135" s="108" t="s">
        <v>864</v>
      </c>
      <c r="K10135" t="str">
        <f>VLOOKUP($J10135,Ref!$D:$H,2,0)</f>
        <v xml:space="preserve">Great Gaddesden                              </v>
      </c>
      <c r="L10135" t="str">
        <f>VLOOKUP($J10135,Ref!$D:$H,3,0)</f>
        <v>Berkhamsted Team Ministry</v>
      </c>
      <c r="M10135" t="str">
        <f>VLOOKUP($J10135,Ref!$D:$H,4,0)</f>
        <v>Berkhamsted Deanery</v>
      </c>
      <c r="N10135" t="str">
        <f>VLOOKUP($J10135,Ref!$D:$H,5,0)</f>
        <v xml:space="preserve">Archdeaconry of St Albans </v>
      </c>
      <c r="S10135">
        <v>0</v>
      </c>
    </row>
    <row r="10136" spans="1:19" x14ac:dyDescent="0.3">
      <c r="A10136">
        <v>2024</v>
      </c>
      <c r="C10136" t="str">
        <f>IF(GETPIVOTDATA("PS % recovery",Sheet4!$B$5,"Parish Name",K10136)&gt;99.949%,"OK","No")</f>
        <v>OK</v>
      </c>
      <c r="D10136" t="e">
        <f>VLOOKUP(J10136,'Ref2'!C:E,3,0)</f>
        <v>#N/A</v>
      </c>
      <c r="F10136">
        <v>11</v>
      </c>
      <c r="I10136" t="e">
        <f>VLOOKUP(J10136,Ref!L:M,2,0)</f>
        <v>#N/A</v>
      </c>
      <c r="J10136" s="108" t="s">
        <v>866</v>
      </c>
      <c r="K10136" t="str">
        <f>VLOOKUP($J10136,Ref!$D:$H,2,0)</f>
        <v xml:space="preserve">Little Gaddesden                             </v>
      </c>
      <c r="L10136" t="str">
        <f>VLOOKUP($J10136,Ref!$D:$H,3,0)</f>
        <v>Berkhamsted Team Ministry</v>
      </c>
      <c r="M10136" t="str">
        <f>VLOOKUP($J10136,Ref!$D:$H,4,0)</f>
        <v>Berkhamsted Deanery</v>
      </c>
      <c r="N10136" t="str">
        <f>VLOOKUP($J10136,Ref!$D:$H,5,0)</f>
        <v xml:space="preserve">Archdeaconry of St Albans </v>
      </c>
      <c r="S10136">
        <v>3459</v>
      </c>
    </row>
    <row r="10137" spans="1:19" x14ac:dyDescent="0.3">
      <c r="A10137">
        <v>2024</v>
      </c>
      <c r="C10137" t="str">
        <f>IF(GETPIVOTDATA("PS % recovery",Sheet4!$B$5,"Parish Name",K10137)&gt;99.949%,"OK","No")</f>
        <v>OK</v>
      </c>
      <c r="D10137" t="e">
        <f>VLOOKUP(J10137,'Ref2'!C:E,3,0)</f>
        <v>#N/A</v>
      </c>
      <c r="F10137">
        <v>11</v>
      </c>
      <c r="I10137" t="e">
        <f>VLOOKUP(J10137,Ref!L:M,2,0)</f>
        <v>#N/A</v>
      </c>
      <c r="J10137" s="108" t="s">
        <v>868</v>
      </c>
      <c r="K10137" t="str">
        <f>VLOOKUP($J10137,Ref!$D:$H,2,0)</f>
        <v xml:space="preserve">Nettleden                                    </v>
      </c>
      <c r="L10137" t="str">
        <f>VLOOKUP($J10137,Ref!$D:$H,3,0)</f>
        <v>Berkhamsted Team Ministry</v>
      </c>
      <c r="M10137" t="str">
        <f>VLOOKUP($J10137,Ref!$D:$H,4,0)</f>
        <v>Berkhamsted Deanery</v>
      </c>
      <c r="N10137" t="str">
        <f>VLOOKUP($J10137,Ref!$D:$H,5,0)</f>
        <v xml:space="preserve">Archdeaconry of St Albans </v>
      </c>
      <c r="S10137">
        <v>641.75</v>
      </c>
    </row>
    <row r="10138" spans="1:19" x14ac:dyDescent="0.3">
      <c r="A10138">
        <v>2024</v>
      </c>
      <c r="C10138" t="str">
        <f>IF(GETPIVOTDATA("PS % recovery",Sheet4!$B$5,"Parish Name",K10138)&gt;99.949%,"OK","No")</f>
        <v>OK</v>
      </c>
      <c r="D10138" t="e">
        <f>VLOOKUP(J10138,'Ref2'!C:E,3,0)</f>
        <v>#N/A</v>
      </c>
      <c r="F10138">
        <v>11</v>
      </c>
      <c r="I10138" t="e">
        <f>VLOOKUP(J10138,Ref!L:M,2,0)</f>
        <v>#N/A</v>
      </c>
      <c r="J10138" s="108" t="s">
        <v>871</v>
      </c>
      <c r="K10138" t="str">
        <f>VLOOKUP($J10138,Ref!$D:$H,2,0)</f>
        <v xml:space="preserve">Northchurch                                  </v>
      </c>
      <c r="L10138" t="str">
        <f>VLOOKUP($J10138,Ref!$D:$H,3,0)</f>
        <v>Northchurch and Wigginton</v>
      </c>
      <c r="M10138" t="str">
        <f>VLOOKUP($J10138,Ref!$D:$H,4,0)</f>
        <v>Berkhamsted Deanery</v>
      </c>
      <c r="N10138" t="str">
        <f>VLOOKUP($J10138,Ref!$D:$H,5,0)</f>
        <v xml:space="preserve">Archdeaconry of St Albans </v>
      </c>
      <c r="S10138">
        <v>4819.33</v>
      </c>
    </row>
    <row r="10139" spans="1:19" x14ac:dyDescent="0.3">
      <c r="A10139">
        <v>2024</v>
      </c>
      <c r="C10139" t="str">
        <f>IF(GETPIVOTDATA("PS % recovery",Sheet4!$B$5,"Parish Name",K10139)&gt;99.949%,"OK","No")</f>
        <v>OK</v>
      </c>
      <c r="D10139" t="e">
        <f>VLOOKUP(J10139,'Ref2'!C:E,3,0)</f>
        <v>#N/A</v>
      </c>
      <c r="F10139">
        <v>11</v>
      </c>
      <c r="I10139" t="e">
        <f>VLOOKUP(J10139,Ref!L:M,2,0)</f>
        <v>#N/A</v>
      </c>
      <c r="J10139" s="108" t="s">
        <v>793</v>
      </c>
      <c r="K10139" t="str">
        <f>VLOOKUP($J10139,Ref!$D:$H,2,0)</f>
        <v xml:space="preserve">Potten End, Holy Trinity                     </v>
      </c>
      <c r="L10139" t="str">
        <f>VLOOKUP($J10139,Ref!$D:$H,3,0)</f>
        <v>Berkhamsted Team Ministry</v>
      </c>
      <c r="M10139" t="str">
        <f>VLOOKUP($J10139,Ref!$D:$H,4,0)</f>
        <v>Berkhamsted Deanery</v>
      </c>
      <c r="N10139" t="str">
        <f>VLOOKUP($J10139,Ref!$D:$H,5,0)</f>
        <v xml:space="preserve">Archdeaconry of St Albans </v>
      </c>
      <c r="S10139">
        <v>4246</v>
      </c>
    </row>
    <row r="10140" spans="1:19" x14ac:dyDescent="0.3">
      <c r="A10140">
        <v>2024</v>
      </c>
      <c r="C10140" t="str">
        <f>IF(GETPIVOTDATA("PS % recovery",Sheet4!$B$5,"Parish Name",K10140)&gt;99.949%,"OK","No")</f>
        <v>OK</v>
      </c>
      <c r="D10140" t="e">
        <f>VLOOKUP(J10140,'Ref2'!C:E,3,0)</f>
        <v>#N/A</v>
      </c>
      <c r="F10140">
        <v>11</v>
      </c>
      <c r="I10140" t="e">
        <f>VLOOKUP(J10140,Ref!L:M,2,0)</f>
        <v>#N/A</v>
      </c>
      <c r="J10140" s="108" t="s">
        <v>861</v>
      </c>
      <c r="K10140" t="str">
        <f>VLOOKUP($J10140,Ref!$D:$H,2,0)</f>
        <v xml:space="preserve">Sunnyside, St Michael and All Angels         </v>
      </c>
      <c r="L10140" t="str">
        <f>VLOOKUP($J10140,Ref!$D:$H,3,0)</f>
        <v>Sunnyside with Bourne End</v>
      </c>
      <c r="M10140" t="str">
        <f>VLOOKUP($J10140,Ref!$D:$H,4,0)</f>
        <v>Berkhamsted Deanery</v>
      </c>
      <c r="N10140" t="str">
        <f>VLOOKUP($J10140,Ref!$D:$H,5,0)</f>
        <v xml:space="preserve">Archdeaconry of St Albans </v>
      </c>
      <c r="S10140">
        <v>7560</v>
      </c>
    </row>
    <row r="10141" spans="1:19" x14ac:dyDescent="0.3">
      <c r="A10141">
        <v>2024</v>
      </c>
      <c r="C10141" t="str">
        <f>IF(GETPIVOTDATA("PS % recovery",Sheet4!$B$5,"Parish Name",K10141)&gt;99.949%,"OK","No")</f>
        <v>No</v>
      </c>
      <c r="D10141" t="e">
        <f>VLOOKUP(J10141,'Ref2'!C:E,3,0)</f>
        <v>#N/A</v>
      </c>
      <c r="F10141">
        <v>11</v>
      </c>
      <c r="I10141" t="e">
        <f>VLOOKUP(J10141,Ref!L:M,2,0)</f>
        <v>#N/A</v>
      </c>
      <c r="J10141" s="108" t="s">
        <v>873</v>
      </c>
      <c r="K10141" t="str">
        <f>VLOOKUP($J10141,Ref!$D:$H,2,0)</f>
        <v xml:space="preserve">Tring Team Parish                            </v>
      </c>
      <c r="L10141" t="str">
        <f>VLOOKUP($J10141,Ref!$D:$H,3,0)</f>
        <v>Tring (Team Ministry)</v>
      </c>
      <c r="M10141" t="str">
        <f>VLOOKUP($J10141,Ref!$D:$H,4,0)</f>
        <v>Berkhamsted Deanery</v>
      </c>
      <c r="N10141" t="str">
        <f>VLOOKUP($J10141,Ref!$D:$H,5,0)</f>
        <v xml:space="preserve">Archdeaconry of St Albans </v>
      </c>
      <c r="S10141">
        <v>15000</v>
      </c>
    </row>
    <row r="10142" spans="1:19" x14ac:dyDescent="0.3">
      <c r="A10142">
        <v>2024</v>
      </c>
      <c r="C10142" t="str">
        <f>IF(GETPIVOTDATA("PS % recovery",Sheet4!$B$5,"Parish Name",K10142)&gt;99.949%,"OK","No")</f>
        <v>No</v>
      </c>
      <c r="D10142" t="e">
        <f>VLOOKUP(J10142,'Ref2'!C:E,3,0)</f>
        <v>#N/A</v>
      </c>
      <c r="F10142">
        <v>11</v>
      </c>
      <c r="I10142" t="e">
        <f>VLOOKUP(J10142,Ref!L:M,2,0)</f>
        <v>#N/A</v>
      </c>
      <c r="J10142" s="108" t="s">
        <v>875</v>
      </c>
      <c r="K10142" t="str">
        <f>VLOOKUP($J10142,Ref!$D:$H,2,0)</f>
        <v xml:space="preserve">Wigginton                                    </v>
      </c>
      <c r="L10142" t="str">
        <f>VLOOKUP($J10142,Ref!$D:$H,3,0)</f>
        <v>Northchurch and Wigginton</v>
      </c>
      <c r="M10142" t="str">
        <f>VLOOKUP($J10142,Ref!$D:$H,4,0)</f>
        <v>Berkhamsted Deanery</v>
      </c>
      <c r="N10142" t="str">
        <f>VLOOKUP($J10142,Ref!$D:$H,5,0)</f>
        <v xml:space="preserve">Archdeaconry of St Albans </v>
      </c>
      <c r="S10142">
        <v>2250</v>
      </c>
    </row>
    <row r="10143" spans="1:19" x14ac:dyDescent="0.3">
      <c r="A10143">
        <v>2024</v>
      </c>
      <c r="C10143" t="str">
        <f>IF(GETPIVOTDATA("PS % recovery",Sheet4!$B$5,"Parish Name",K10143)&gt;99.949%,"OK","No")</f>
        <v>No</v>
      </c>
      <c r="D10143" t="e">
        <f>VLOOKUP(J10143,'Ref2'!C:E,3,0)</f>
        <v>#N/A</v>
      </c>
      <c r="F10143">
        <v>11</v>
      </c>
      <c r="I10143" t="e">
        <f>VLOOKUP(J10143,Ref!L:M,2,0)</f>
        <v>#N/A</v>
      </c>
      <c r="J10143" s="108" t="s">
        <v>794</v>
      </c>
      <c r="K10143" t="str">
        <f>VLOOKUP($J10143,Ref!$D:$H,2,0)</f>
        <v xml:space="preserve">Albury                                       </v>
      </c>
      <c r="L10143" t="str">
        <f>VLOOKUP($J10143,Ref!$D:$H,3,0)</f>
        <v>Albury, Little Hadham and Much Hadham</v>
      </c>
      <c r="M10143" t="str">
        <f>VLOOKUP($J10143,Ref!$D:$H,4,0)</f>
        <v>Bishop's Stortford Deanery</v>
      </c>
      <c r="N10143" t="str">
        <f>VLOOKUP($J10143,Ref!$D:$H,5,0)</f>
        <v>Archdeaconry of Hertford</v>
      </c>
    </row>
    <row r="10144" spans="1:19" x14ac:dyDescent="0.3">
      <c r="A10144">
        <v>2024</v>
      </c>
      <c r="C10144" t="str">
        <f>IF(GETPIVOTDATA("PS % recovery",Sheet4!$B$5,"Parish Name",K10144)&gt;99.949%,"OK","No")</f>
        <v>OK</v>
      </c>
      <c r="D10144" t="e">
        <f>VLOOKUP(J10144,'Ref2'!C:E,3,0)</f>
        <v>#N/A</v>
      </c>
      <c r="F10144">
        <v>11</v>
      </c>
      <c r="I10144" t="e">
        <f>VLOOKUP(J10144,Ref!L:M,2,0)</f>
        <v>#N/A</v>
      </c>
      <c r="J10144" s="108" t="s">
        <v>1051</v>
      </c>
      <c r="K10144" t="str">
        <f>VLOOKUP($J10144,Ref!$D:$H,2,0)</f>
        <v xml:space="preserve">Bishop's Stortford                           </v>
      </c>
      <c r="L10144" t="str">
        <f>VLOOKUP($J10144,Ref!$D:$H,3,0)</f>
        <v>Bishop's Stortford</v>
      </c>
      <c r="M10144" t="str">
        <f>VLOOKUP($J10144,Ref!$D:$H,4,0)</f>
        <v>Bishop's Stortford Deanery</v>
      </c>
      <c r="N10144" t="str">
        <f>VLOOKUP($J10144,Ref!$D:$H,5,0)</f>
        <v>Archdeaconry of Hertford</v>
      </c>
      <c r="S10144">
        <v>8832</v>
      </c>
    </row>
    <row r="10145" spans="1:19" x14ac:dyDescent="0.3">
      <c r="A10145">
        <v>2024</v>
      </c>
      <c r="C10145" t="str">
        <f>IF(GETPIVOTDATA("PS % recovery",Sheet4!$B$5,"Parish Name",K10145)&gt;99.949%,"OK","No")</f>
        <v>No</v>
      </c>
      <c r="D10145" t="e">
        <f>VLOOKUP(J10145,'Ref2'!C:E,3,0)</f>
        <v>#N/A</v>
      </c>
      <c r="F10145">
        <v>11</v>
      </c>
      <c r="I10145" t="e">
        <f>VLOOKUP(J10145,Ref!L:M,2,0)</f>
        <v>#N/A</v>
      </c>
      <c r="J10145" s="108" t="s">
        <v>796</v>
      </c>
      <c r="K10145" t="str">
        <f>VLOOKUP($J10145,Ref!$D:$H,2,0)</f>
        <v xml:space="preserve">Braughing                                    </v>
      </c>
      <c r="L10145" t="str">
        <f>VLOOKUP($J10145,Ref!$D:$H,3,0)</f>
        <v>Braughing, Furneux Pelham and Stocking Pelham</v>
      </c>
      <c r="M10145" t="str">
        <f>VLOOKUP($J10145,Ref!$D:$H,4,0)</f>
        <v>Bishop's Stortford Deanery</v>
      </c>
      <c r="N10145" t="str">
        <f>VLOOKUP($J10145,Ref!$D:$H,5,0)</f>
        <v>Archdeaconry of Hertford</v>
      </c>
      <c r="S10145">
        <v>0</v>
      </c>
    </row>
    <row r="10146" spans="1:19" x14ac:dyDescent="0.3">
      <c r="A10146">
        <v>2024</v>
      </c>
      <c r="C10146" t="str">
        <f>IF(GETPIVOTDATA("PS % recovery",Sheet4!$B$5,"Parish Name",K10146)&gt;99.949%,"OK","No")</f>
        <v>No</v>
      </c>
      <c r="D10146" t="e">
        <f>VLOOKUP(J10146,'Ref2'!C:E,3,0)</f>
        <v>#N/A</v>
      </c>
      <c r="F10146">
        <v>11</v>
      </c>
      <c r="I10146" t="e">
        <f>VLOOKUP(J10146,Ref!L:M,2,0)</f>
        <v>#N/A</v>
      </c>
      <c r="J10146" s="108" t="s">
        <v>798</v>
      </c>
      <c r="K10146" t="str">
        <f>VLOOKUP($J10146,Ref!$D:$H,2,0)</f>
        <v xml:space="preserve">Furneux Pelham                               </v>
      </c>
      <c r="L10146" t="str">
        <f>VLOOKUP($J10146,Ref!$D:$H,3,0)</f>
        <v>Braughing, Furneux Pelham and Stocking Pelham</v>
      </c>
      <c r="M10146" t="str">
        <f>VLOOKUP($J10146,Ref!$D:$H,4,0)</f>
        <v>Bishop's Stortford Deanery</v>
      </c>
      <c r="N10146" t="str">
        <f>VLOOKUP($J10146,Ref!$D:$H,5,0)</f>
        <v>Archdeaconry of Hertford</v>
      </c>
    </row>
    <row r="10147" spans="1:19" x14ac:dyDescent="0.3">
      <c r="A10147">
        <v>2024</v>
      </c>
      <c r="C10147" t="str">
        <f>IF(GETPIVOTDATA("PS % recovery",Sheet4!$B$5,"Parish Name",K10147)&gt;99.949%,"OK","No")</f>
        <v>No</v>
      </c>
      <c r="D10147" t="e">
        <f>VLOOKUP(J10147,'Ref2'!C:E,3,0)</f>
        <v>#N/A</v>
      </c>
      <c r="F10147">
        <v>11</v>
      </c>
      <c r="I10147" t="e">
        <f>VLOOKUP(J10147,Ref!L:M,2,0)</f>
        <v>#N/A</v>
      </c>
      <c r="J10147" s="108" t="s">
        <v>1056</v>
      </c>
      <c r="K10147" t="str">
        <f>VLOOKUP($J10147,Ref!$D:$H,2,0)</f>
        <v xml:space="preserve">Gilston with Eastwick                        </v>
      </c>
      <c r="L10147" t="str">
        <f>VLOOKUP($J10147,Ref!$D:$H,3,0)</f>
        <v>High Wych and Gilston with Eastwick</v>
      </c>
      <c r="M10147" t="str">
        <f>VLOOKUP($J10147,Ref!$D:$H,4,0)</f>
        <v>Bishop's Stortford Deanery</v>
      </c>
      <c r="N10147" t="str">
        <f>VLOOKUP($J10147,Ref!$D:$H,5,0)</f>
        <v>Archdeaconry of Hertford</v>
      </c>
    </row>
    <row r="10148" spans="1:19" x14ac:dyDescent="0.3">
      <c r="A10148">
        <v>2024</v>
      </c>
      <c r="C10148" t="str">
        <f>IF(GETPIVOTDATA("PS % recovery",Sheet4!$B$5,"Parish Name",K10148)&gt;99.949%,"OK","No")</f>
        <v>OK</v>
      </c>
      <c r="D10148" t="e">
        <f>VLOOKUP(J10148,'Ref2'!C:E,3,0)</f>
        <v>#N/A</v>
      </c>
      <c r="F10148">
        <v>11</v>
      </c>
      <c r="I10148" t="e">
        <f>VLOOKUP(J10148,Ref!L:M,2,0)</f>
        <v>#N/A</v>
      </c>
      <c r="J10148" t="s">
        <v>1058</v>
      </c>
      <c r="K10148" t="str">
        <f>VLOOKUP($J10148,Ref!$D:$H,2,0)</f>
        <v xml:space="preserve">High Wych, St James                          </v>
      </c>
      <c r="L10148" t="str">
        <f>VLOOKUP($J10148,Ref!$D:$H,3,0)</f>
        <v>High Wych and Gilston with Eastwick</v>
      </c>
      <c r="M10148" t="str">
        <f>VLOOKUP($J10148,Ref!$D:$H,4,0)</f>
        <v>Bishop's Stortford Deanery</v>
      </c>
      <c r="N10148" t="str">
        <f>VLOOKUP($J10148,Ref!$D:$H,5,0)</f>
        <v>Archdeaconry of Hertford</v>
      </c>
      <c r="S10148">
        <v>3242</v>
      </c>
    </row>
    <row r="10149" spans="1:19" x14ac:dyDescent="0.3">
      <c r="A10149">
        <v>2024</v>
      </c>
      <c r="C10149" t="str">
        <f>IF(GETPIVOTDATA("PS % recovery",Sheet4!$B$5,"Parish Name",K10149)&gt;99.949%,"OK","No")</f>
        <v>No</v>
      </c>
      <c r="D10149" t="e">
        <f>VLOOKUP(J10149,'Ref2'!C:E,3,0)</f>
        <v>#N/A</v>
      </c>
      <c r="F10149">
        <v>11</v>
      </c>
      <c r="I10149" t="e">
        <f>VLOOKUP(J10149,Ref!L:M,2,0)</f>
        <v>#N/A</v>
      </c>
      <c r="J10149" t="s">
        <v>800</v>
      </c>
      <c r="K10149" t="str">
        <f>VLOOKUP($J10149,Ref!$D:$H,2,0)</f>
        <v xml:space="preserve">Hockerill, All Saints                        </v>
      </c>
      <c r="L10149" t="str">
        <f>VLOOKUP($J10149,Ref!$D:$H,3,0)</f>
        <v>Hockerill, All Saints</v>
      </c>
      <c r="M10149" t="str">
        <f>VLOOKUP($J10149,Ref!$D:$H,4,0)</f>
        <v>Bishop's Stortford Deanery</v>
      </c>
      <c r="N10149" t="str">
        <f>VLOOKUP($J10149,Ref!$D:$H,5,0)</f>
        <v>Archdeaconry of Hertford</v>
      </c>
      <c r="S10149">
        <v>5000</v>
      </c>
    </row>
    <row r="10150" spans="1:19" x14ac:dyDescent="0.3">
      <c r="A10150">
        <v>2024</v>
      </c>
      <c r="C10150" t="str">
        <f>IF(GETPIVOTDATA("PS % recovery",Sheet4!$B$5,"Parish Name",K10150)&gt;99.949%,"OK","No")</f>
        <v>No</v>
      </c>
      <c r="D10150" t="e">
        <f>VLOOKUP(J10150,'Ref2'!C:E,3,0)</f>
        <v>#N/A</v>
      </c>
      <c r="F10150">
        <v>11</v>
      </c>
      <c r="I10150" t="e">
        <f>VLOOKUP(J10150,Ref!L:M,2,0)</f>
        <v>#N/A</v>
      </c>
      <c r="J10150" t="s">
        <v>801</v>
      </c>
      <c r="K10150" t="str">
        <f>VLOOKUP($J10150,Ref!$D:$H,2,0)</f>
        <v xml:space="preserve">Little Hadham                                </v>
      </c>
      <c r="L10150" t="str">
        <f>VLOOKUP($J10150,Ref!$D:$H,3,0)</f>
        <v>Albury, Little Hadham and Much Hadham</v>
      </c>
      <c r="M10150" t="str">
        <f>VLOOKUP($J10150,Ref!$D:$H,4,0)</f>
        <v>Bishop's Stortford Deanery</v>
      </c>
      <c r="N10150" t="str">
        <f>VLOOKUP($J10150,Ref!$D:$H,5,0)</f>
        <v>Archdeaconry of Hertford</v>
      </c>
      <c r="S10150">
        <v>0</v>
      </c>
    </row>
    <row r="10151" spans="1:19" x14ac:dyDescent="0.3">
      <c r="A10151">
        <v>2024</v>
      </c>
      <c r="C10151" t="str">
        <f>IF(GETPIVOTDATA("PS % recovery",Sheet4!$B$5,"Parish Name",K10151)&gt;99.949%,"OK","No")</f>
        <v>OK</v>
      </c>
      <c r="D10151" t="e">
        <f>VLOOKUP(J10151,'Ref2'!C:E,3,0)</f>
        <v>#N/A</v>
      </c>
      <c r="F10151">
        <v>11</v>
      </c>
      <c r="I10151" t="e">
        <f>VLOOKUP(J10151,Ref!L:M,2,0)</f>
        <v>#N/A</v>
      </c>
      <c r="J10151" t="s">
        <v>1066</v>
      </c>
      <c r="K10151" t="str">
        <f>VLOOKUP($J10151,Ref!$D:$H,2,0)</f>
        <v xml:space="preserve">Mundens, The                                 </v>
      </c>
      <c r="L10151" t="str">
        <f>VLOOKUP($J10151,Ref!$D:$H,3,0)</f>
        <v>Standon and the Mundens with Sacombe</v>
      </c>
      <c r="M10151" t="str">
        <f>VLOOKUP($J10151,Ref!$D:$H,4,0)</f>
        <v>Bishop's Stortford Deanery</v>
      </c>
      <c r="N10151" t="str">
        <f>VLOOKUP($J10151,Ref!$D:$H,5,0)</f>
        <v>Archdeaconry of Hertford</v>
      </c>
      <c r="S10151">
        <v>0</v>
      </c>
    </row>
    <row r="10152" spans="1:19" x14ac:dyDescent="0.3">
      <c r="A10152">
        <v>2024</v>
      </c>
      <c r="C10152" t="str">
        <f>IF(GETPIVOTDATA("PS % recovery",Sheet4!$B$5,"Parish Name",K10152)&gt;99.949%,"OK","No")</f>
        <v>No</v>
      </c>
      <c r="D10152" t="e">
        <f>VLOOKUP(J10152,'Ref2'!C:E,3,0)</f>
        <v>#N/A</v>
      </c>
      <c r="F10152">
        <v>11</v>
      </c>
      <c r="I10152" t="e">
        <f>VLOOKUP(J10152,Ref!L:M,2,0)</f>
        <v>#N/A</v>
      </c>
      <c r="J10152" t="s">
        <v>803</v>
      </c>
      <c r="K10152" t="str">
        <f>VLOOKUP($J10152,Ref!$D:$H,2,0)</f>
        <v xml:space="preserve">Much Hadham                                  </v>
      </c>
      <c r="L10152" t="str">
        <f>VLOOKUP($J10152,Ref!$D:$H,3,0)</f>
        <v>Albury, Little Hadham and Much Hadham</v>
      </c>
      <c r="M10152" t="str">
        <f>VLOOKUP($J10152,Ref!$D:$H,4,0)</f>
        <v>Bishop's Stortford Deanery</v>
      </c>
      <c r="N10152" t="str">
        <f>VLOOKUP($J10152,Ref!$D:$H,5,0)</f>
        <v>Archdeaconry of Hertford</v>
      </c>
      <c r="S10152">
        <v>6000</v>
      </c>
    </row>
    <row r="10153" spans="1:19" x14ac:dyDescent="0.3">
      <c r="A10153">
        <v>2024</v>
      </c>
      <c r="C10153" t="str">
        <f>IF(GETPIVOTDATA("PS % recovery",Sheet4!$B$5,"Parish Name",K10153)&gt;99.949%,"OK","No")</f>
        <v>OK</v>
      </c>
      <c r="D10153" t="e">
        <f>VLOOKUP(J10153,'Ref2'!C:E,3,0)</f>
        <v>#N/A</v>
      </c>
      <c r="F10153">
        <v>11</v>
      </c>
      <c r="I10153" t="e">
        <f>VLOOKUP(J10153,Ref!L:M,2,0)</f>
        <v>#N/A</v>
      </c>
      <c r="J10153" t="s">
        <v>1068</v>
      </c>
      <c r="K10153" t="str">
        <f>VLOOKUP($J10153,Ref!$D:$H,2,0)</f>
        <v xml:space="preserve">Sacombe                                      </v>
      </c>
      <c r="L10153" t="str">
        <f>VLOOKUP($J10153,Ref!$D:$H,3,0)</f>
        <v>Standon and the Mundens with Sacombe</v>
      </c>
      <c r="M10153" t="str">
        <f>VLOOKUP($J10153,Ref!$D:$H,4,0)</f>
        <v>Bishop's Stortford Deanery</v>
      </c>
      <c r="N10153" t="str">
        <f>VLOOKUP($J10153,Ref!$D:$H,5,0)</f>
        <v>Archdeaconry of Hertford</v>
      </c>
      <c r="S10153">
        <v>639</v>
      </c>
    </row>
    <row r="10154" spans="1:19" x14ac:dyDescent="0.3">
      <c r="A10154">
        <v>2024</v>
      </c>
      <c r="C10154" t="str">
        <f>IF(GETPIVOTDATA("PS % recovery",Sheet4!$B$5,"Parish Name",K10154)&gt;99.949%,"OK","No")</f>
        <v>OK</v>
      </c>
      <c r="D10154" t="e">
        <f>VLOOKUP(J10154,'Ref2'!C:E,3,0)</f>
        <v>#N/A</v>
      </c>
      <c r="F10154">
        <v>11</v>
      </c>
      <c r="I10154" t="e">
        <f>VLOOKUP(J10154,Ref!L:M,2,0)</f>
        <v>#N/A</v>
      </c>
      <c r="J10154" t="s">
        <v>1062</v>
      </c>
      <c r="K10154" t="str">
        <f>VLOOKUP($J10154,Ref!$D:$H,2,0)</f>
        <v xml:space="preserve">Sawbridgeworth                               </v>
      </c>
      <c r="L10154" t="str">
        <f>VLOOKUP($J10154,Ref!$D:$H,3,0)</f>
        <v>Sawbridgeworth</v>
      </c>
      <c r="M10154" t="str">
        <f>VLOOKUP($J10154,Ref!$D:$H,4,0)</f>
        <v>Bishop's Stortford Deanery</v>
      </c>
      <c r="N10154" t="str">
        <f>VLOOKUP($J10154,Ref!$D:$H,5,0)</f>
        <v>Archdeaconry of Hertford</v>
      </c>
      <c r="S10154">
        <v>6000</v>
      </c>
    </row>
    <row r="10155" spans="1:19" x14ac:dyDescent="0.3">
      <c r="A10155">
        <v>2024</v>
      </c>
      <c r="C10155" t="str">
        <f>IF(GETPIVOTDATA("PS % recovery",Sheet4!$B$5,"Parish Name",K10155)&gt;99.949%,"OK","No")</f>
        <v>OK</v>
      </c>
      <c r="D10155" t="e">
        <f>VLOOKUP(J10155,'Ref2'!C:E,3,0)</f>
        <v>#N/A</v>
      </c>
      <c r="F10155">
        <v>11</v>
      </c>
      <c r="I10155" t="e">
        <f>VLOOKUP(J10155,Ref!L:M,2,0)</f>
        <v>#N/A</v>
      </c>
      <c r="J10155" t="s">
        <v>1064</v>
      </c>
      <c r="K10155" t="str">
        <f>VLOOKUP($J10155,Ref!$D:$H,2,0)</f>
        <v xml:space="preserve">Standon                                      </v>
      </c>
      <c r="L10155" t="str">
        <f>VLOOKUP($J10155,Ref!$D:$H,3,0)</f>
        <v>Standon and the Mundens with Sacombe</v>
      </c>
      <c r="M10155" t="str">
        <f>VLOOKUP($J10155,Ref!$D:$H,4,0)</f>
        <v>Bishop's Stortford Deanery</v>
      </c>
      <c r="N10155" t="str">
        <f>VLOOKUP($J10155,Ref!$D:$H,5,0)</f>
        <v>Archdeaconry of Hertford</v>
      </c>
      <c r="S10155">
        <v>5221</v>
      </c>
    </row>
    <row r="10156" spans="1:19" x14ac:dyDescent="0.3">
      <c r="A10156">
        <v>2024</v>
      </c>
      <c r="C10156" t="str">
        <f>IF(GETPIVOTDATA("PS % recovery",Sheet4!$B$5,"Parish Name",K10156)&gt;99.949%,"OK","No")</f>
        <v>No</v>
      </c>
      <c r="D10156" t="e">
        <f>VLOOKUP(J10156,'Ref2'!C:E,3,0)</f>
        <v>#N/A</v>
      </c>
      <c r="F10156">
        <v>11</v>
      </c>
      <c r="I10156" t="e">
        <f>VLOOKUP(J10156,Ref!L:M,2,0)</f>
        <v>#N/A</v>
      </c>
      <c r="J10156" t="s">
        <v>805</v>
      </c>
      <c r="K10156" t="str">
        <f>VLOOKUP($J10156,Ref!$D:$H,2,0)</f>
        <v xml:space="preserve">Stocking Pelham                              </v>
      </c>
      <c r="L10156" t="str">
        <f>VLOOKUP($J10156,Ref!$D:$H,3,0)</f>
        <v>Braughing, Furneux Pelham and Stocking Pelham</v>
      </c>
      <c r="M10156" t="str">
        <f>VLOOKUP($J10156,Ref!$D:$H,4,0)</f>
        <v>Bishop's Stortford Deanery</v>
      </c>
      <c r="N10156" t="str">
        <f>VLOOKUP($J10156,Ref!$D:$H,5,0)</f>
        <v>Archdeaconry of Hertford</v>
      </c>
      <c r="S10156">
        <v>0</v>
      </c>
    </row>
    <row r="10157" spans="1:19" x14ac:dyDescent="0.3">
      <c r="A10157">
        <v>2024</v>
      </c>
      <c r="C10157" t="str">
        <f>IF(GETPIVOTDATA("PS % recovery",Sheet4!$B$5,"Parish Name",K10157)&gt;99.949%,"OK","No")</f>
        <v>No</v>
      </c>
      <c r="D10157" t="e">
        <f>VLOOKUP(J10157,'Ref2'!C:E,3,0)</f>
        <v>#N/A</v>
      </c>
      <c r="F10157">
        <v>11</v>
      </c>
      <c r="I10157" t="e">
        <f>VLOOKUP(J10157,Ref!L:M,2,0)</f>
        <v>#N/A</v>
      </c>
      <c r="J10157" t="s">
        <v>807</v>
      </c>
      <c r="K10157" t="str">
        <f>VLOOKUP($J10157,Ref!$D:$H,2,0)</f>
        <v xml:space="preserve">Bishop's Stortford, Holy Trinity             </v>
      </c>
      <c r="L10157" t="str">
        <f>VLOOKUP($J10157,Ref!$D:$H,3,0)</f>
        <v>Bishop's Stortford, Holy Trinity</v>
      </c>
      <c r="M10157" t="str">
        <f>VLOOKUP($J10157,Ref!$D:$H,4,0)</f>
        <v>Bishop's Stortford Deanery</v>
      </c>
      <c r="N10157" t="str">
        <f>VLOOKUP($J10157,Ref!$D:$H,5,0)</f>
        <v>Archdeaconry of Hertford</v>
      </c>
      <c r="S10157">
        <v>1500</v>
      </c>
    </row>
    <row r="10158" spans="1:19" x14ac:dyDescent="0.3">
      <c r="A10158">
        <v>2024</v>
      </c>
      <c r="C10158" t="str">
        <f>IF(GETPIVOTDATA("PS % recovery",Sheet4!$B$5,"Parish Name",K10158)&gt;99.949%,"OK","No")</f>
        <v>OK</v>
      </c>
      <c r="D10158" t="str">
        <f>VLOOKUP(J10158,'Ref2'!C:E,3,0)</f>
        <v>LLF</v>
      </c>
      <c r="F10158">
        <v>11</v>
      </c>
      <c r="I10158" t="e">
        <f>VLOOKUP(J10158,Ref!L:M,2,0)</f>
        <v>#N/A</v>
      </c>
      <c r="J10158" t="s">
        <v>1070</v>
      </c>
      <c r="K10158" t="str">
        <f>VLOOKUP($J10158,Ref!$D:$H,2,0)</f>
        <v xml:space="preserve">Thorley                                      </v>
      </c>
      <c r="L10158" t="str">
        <f>VLOOKUP($J10158,Ref!$D:$H,3,0)</f>
        <v>Thorley</v>
      </c>
      <c r="M10158" t="str">
        <f>VLOOKUP($J10158,Ref!$D:$H,4,0)</f>
        <v>Bishop's Stortford Deanery</v>
      </c>
      <c r="N10158" t="str">
        <f>VLOOKUP($J10158,Ref!$D:$H,5,0)</f>
        <v>Archdeaconry of Hertford</v>
      </c>
      <c r="S10158">
        <v>7745.01</v>
      </c>
    </row>
    <row r="10159" spans="1:19" x14ac:dyDescent="0.3">
      <c r="A10159">
        <v>2024</v>
      </c>
      <c r="C10159" t="str">
        <f>IF(GETPIVOTDATA("PS % recovery",Sheet4!$B$5,"Parish Name",K10159)&gt;99.949%,"OK","No")</f>
        <v>OK</v>
      </c>
      <c r="D10159" t="e">
        <f>VLOOKUP(J10159,'Ref2'!C:E,3,0)</f>
        <v>#N/A</v>
      </c>
      <c r="F10159">
        <v>11</v>
      </c>
      <c r="I10159" t="e">
        <f>VLOOKUP(J10159,Ref!L:M,2,0)</f>
        <v>#N/A</v>
      </c>
      <c r="J10159" t="s">
        <v>1078</v>
      </c>
      <c r="K10159" t="str">
        <f>VLOOKUP($J10159,Ref!$D:$H,2,0)</f>
        <v xml:space="preserve">Anstey                                       </v>
      </c>
      <c r="L10159" t="str">
        <f>VLOOKUP($J10159,Ref!$D:$H,3,0)</f>
        <v>Hormead, Wyddial, Anstey, Brent Pelham and Meesden</v>
      </c>
      <c r="M10159" t="str">
        <f>VLOOKUP($J10159,Ref!$D:$H,4,0)</f>
        <v>Buntingford Deanery</v>
      </c>
      <c r="N10159" t="str">
        <f>VLOOKUP($J10159,Ref!$D:$H,5,0)</f>
        <v>Archdeaconry of Hertford</v>
      </c>
      <c r="S10159">
        <v>983</v>
      </c>
    </row>
    <row r="10160" spans="1:19" x14ac:dyDescent="0.3">
      <c r="A10160">
        <v>2024</v>
      </c>
      <c r="C10160" t="str">
        <f>IF(GETPIVOTDATA("PS % recovery",Sheet4!$B$5,"Parish Name",K10160)&gt;99.949%,"OK","No")</f>
        <v>OK</v>
      </c>
      <c r="D10160" t="e">
        <f>VLOOKUP(J10160,'Ref2'!C:E,3,0)</f>
        <v>#N/A</v>
      </c>
      <c r="F10160">
        <v>11</v>
      </c>
      <c r="I10160" t="e">
        <f>VLOOKUP(J10160,Ref!L:M,2,0)</f>
        <v>#N/A</v>
      </c>
      <c r="J10160" t="s">
        <v>1086</v>
      </c>
      <c r="K10160" t="str">
        <f>VLOOKUP($J10160,Ref!$D:$H,2,0)</f>
        <v xml:space="preserve">Ardeley                                      </v>
      </c>
      <c r="L10160" t="str">
        <f>VLOOKUP($J10160,Ref!$D:$H,3,0)</f>
        <v>Ardeley, Benington, Cottered with Throcking and Walkern</v>
      </c>
      <c r="M10160" t="str">
        <f>VLOOKUP($J10160,Ref!$D:$H,4,0)</f>
        <v>Buntingford Deanery</v>
      </c>
      <c r="N10160" t="str">
        <f>VLOOKUP($J10160,Ref!$D:$H,5,0)</f>
        <v>Archdeaconry of Hertford</v>
      </c>
      <c r="S10160">
        <v>1392</v>
      </c>
    </row>
    <row r="10161" spans="1:19" x14ac:dyDescent="0.3">
      <c r="A10161">
        <v>2024</v>
      </c>
      <c r="C10161" t="str">
        <f>IF(GETPIVOTDATA("PS % recovery",Sheet4!$B$5,"Parish Name",K10161)&gt;99.949%,"OK","No")</f>
        <v>OK</v>
      </c>
      <c r="D10161" t="e">
        <f>VLOOKUP(J10161,'Ref2'!C:E,3,0)</f>
        <v>#N/A</v>
      </c>
      <c r="F10161">
        <v>11</v>
      </c>
      <c r="I10161" t="e">
        <f>VLOOKUP(J10161,Ref!L:M,2,0)</f>
        <v>#N/A</v>
      </c>
      <c r="J10161" t="s">
        <v>1092</v>
      </c>
      <c r="K10161" t="str">
        <f>VLOOKUP($J10161,Ref!$D:$H,2,0)</f>
        <v xml:space="preserve">Ashwell                                      </v>
      </c>
      <c r="L10161" t="str">
        <f>VLOOKUP($J10161,Ref!$D:$H,3,0)</f>
        <v>Ashwell with Hinxworth and Newnham</v>
      </c>
      <c r="M10161" t="str">
        <f>VLOOKUP($J10161,Ref!$D:$H,4,0)</f>
        <v>Buntingford Deanery</v>
      </c>
      <c r="N10161" t="str">
        <f>VLOOKUP($J10161,Ref!$D:$H,5,0)</f>
        <v>Archdeaconry of Hertford</v>
      </c>
      <c r="S10161">
        <v>5778</v>
      </c>
    </row>
    <row r="10162" spans="1:19" x14ac:dyDescent="0.3">
      <c r="A10162">
        <v>2024</v>
      </c>
      <c r="C10162" t="str">
        <f>IF(GETPIVOTDATA("PS % recovery",Sheet4!$B$5,"Parish Name",K10162)&gt;99.949%,"OK","No")</f>
        <v>No</v>
      </c>
      <c r="D10162" t="e">
        <f>VLOOKUP(J10162,'Ref2'!C:E,3,0)</f>
        <v>#N/A</v>
      </c>
      <c r="F10162">
        <v>11</v>
      </c>
      <c r="I10162" t="e">
        <f>VLOOKUP(J10162,Ref!L:M,2,0)</f>
        <v>#N/A</v>
      </c>
      <c r="J10162" t="s">
        <v>1094</v>
      </c>
      <c r="K10162" t="str">
        <f>VLOOKUP($J10162,Ref!$D:$H,2,0)</f>
        <v xml:space="preserve">Aspenden                                     </v>
      </c>
      <c r="L10162" t="str">
        <f>VLOOKUP($J10162,Ref!$D:$H,3,0)</f>
        <v>Aspenden, Buntingford and Westmill</v>
      </c>
      <c r="M10162" t="str">
        <f>VLOOKUP($J10162,Ref!$D:$H,4,0)</f>
        <v>Buntingford Deanery</v>
      </c>
      <c r="N10162" t="str">
        <f>VLOOKUP($J10162,Ref!$D:$H,5,0)</f>
        <v>Archdeaconry of Hertford</v>
      </c>
      <c r="S10162">
        <v>600</v>
      </c>
    </row>
    <row r="10163" spans="1:19" x14ac:dyDescent="0.3">
      <c r="A10163">
        <v>2024</v>
      </c>
      <c r="C10163" t="str">
        <f>IF(GETPIVOTDATA("PS % recovery",Sheet4!$B$5,"Parish Name",K10163)&gt;99.949%,"OK","No")</f>
        <v>OK</v>
      </c>
      <c r="D10163" t="e">
        <f>VLOOKUP(J10163,'Ref2'!C:E,3,0)</f>
        <v>#N/A</v>
      </c>
      <c r="F10163">
        <v>11</v>
      </c>
      <c r="I10163" t="e">
        <f>VLOOKUP(J10163,Ref!L:M,2,0)</f>
        <v>#N/A</v>
      </c>
      <c r="J10163" t="s">
        <v>1072</v>
      </c>
      <c r="K10163" t="str">
        <f>VLOOKUP($J10163,Ref!$D:$H,2,0)</f>
        <v xml:space="preserve">Baldock                                      </v>
      </c>
      <c r="L10163" t="str">
        <f>VLOOKUP($J10163,Ref!$D:$H,3,0)</f>
        <v>Baldock with Bygrave</v>
      </c>
      <c r="M10163" t="str">
        <f>VLOOKUP($J10163,Ref!$D:$H,4,0)</f>
        <v>Buntingford Deanery</v>
      </c>
      <c r="N10163" t="str">
        <f>VLOOKUP($J10163,Ref!$D:$H,5,0)</f>
        <v>Archdeaconry of Hertford</v>
      </c>
      <c r="S10163">
        <v>4000</v>
      </c>
    </row>
    <row r="10164" spans="1:19" x14ac:dyDescent="0.3">
      <c r="A10164">
        <v>2024</v>
      </c>
      <c r="C10164" t="str">
        <f>IF(GETPIVOTDATA("PS % recovery",Sheet4!$B$5,"Parish Name",K10164)&gt;99.949%,"OK","No")</f>
        <v>OK</v>
      </c>
      <c r="D10164" t="e">
        <f>VLOOKUP(J10164,'Ref2'!C:E,3,0)</f>
        <v>#N/A</v>
      </c>
      <c r="F10164">
        <v>11</v>
      </c>
      <c r="I10164" t="e">
        <f>VLOOKUP(J10164,Ref!L:M,2,0)</f>
        <v>#N/A</v>
      </c>
      <c r="J10164" t="s">
        <v>808</v>
      </c>
      <c r="K10164" t="str">
        <f>VLOOKUP($J10164,Ref!$D:$H,2,0)</f>
        <v xml:space="preserve">Barkway                                      </v>
      </c>
      <c r="L10164" t="str">
        <f>VLOOKUP($J10164,Ref!$D:$H,3,0)</f>
        <v>Barkway, Barley, Reed and Buckland</v>
      </c>
      <c r="M10164" t="str">
        <f>VLOOKUP($J10164,Ref!$D:$H,4,0)</f>
        <v>Buntingford Deanery</v>
      </c>
      <c r="N10164" t="str">
        <f>VLOOKUP($J10164,Ref!$D:$H,5,0)</f>
        <v>Archdeaconry of Hertford</v>
      </c>
      <c r="S10164">
        <v>1673</v>
      </c>
    </row>
    <row r="10165" spans="1:19" x14ac:dyDescent="0.3">
      <c r="A10165">
        <v>2024</v>
      </c>
      <c r="C10165" t="str">
        <f>IF(GETPIVOTDATA("PS % recovery",Sheet4!$B$5,"Parish Name",K10165)&gt;99.949%,"OK","No")</f>
        <v>OK</v>
      </c>
      <c r="D10165" t="e">
        <f>VLOOKUP(J10165,'Ref2'!C:E,3,0)</f>
        <v>#N/A</v>
      </c>
      <c r="F10165">
        <v>11</v>
      </c>
      <c r="I10165" t="e">
        <f>VLOOKUP(J10165,Ref!L:M,2,0)</f>
        <v>#N/A</v>
      </c>
      <c r="J10165" t="s">
        <v>810</v>
      </c>
      <c r="K10165" t="str">
        <f>VLOOKUP($J10165,Ref!$D:$H,2,0)</f>
        <v xml:space="preserve">Barley                                       </v>
      </c>
      <c r="L10165" t="str">
        <f>VLOOKUP($J10165,Ref!$D:$H,3,0)</f>
        <v>Barkway, Barley, Reed and Buckland</v>
      </c>
      <c r="M10165" t="str">
        <f>VLOOKUP($J10165,Ref!$D:$H,4,0)</f>
        <v>Buntingford Deanery</v>
      </c>
      <c r="N10165" t="str">
        <f>VLOOKUP($J10165,Ref!$D:$H,5,0)</f>
        <v>Archdeaconry of Hertford</v>
      </c>
      <c r="S10165">
        <v>0</v>
      </c>
    </row>
    <row r="10166" spans="1:19" x14ac:dyDescent="0.3">
      <c r="A10166">
        <v>2024</v>
      </c>
      <c r="C10166" t="str">
        <f>IF(GETPIVOTDATA("PS % recovery",Sheet4!$B$5,"Parish Name",K10166)&gt;99.949%,"OK","No")</f>
        <v>OK</v>
      </c>
      <c r="D10166" t="e">
        <f>VLOOKUP(J10166,'Ref2'!C:E,3,0)</f>
        <v>#N/A</v>
      </c>
      <c r="F10166">
        <v>11</v>
      </c>
      <c r="I10166" t="e">
        <f>VLOOKUP(J10166,Ref!L:M,2,0)</f>
        <v>#N/A</v>
      </c>
      <c r="J10166" t="s">
        <v>1103</v>
      </c>
      <c r="K10166" t="str">
        <f>VLOOKUP($J10166,Ref!$D:$H,2,0)</f>
        <v xml:space="preserve">Benington (LEP)                              </v>
      </c>
      <c r="L10166" t="str">
        <f>VLOOKUP($J10166,Ref!$D:$H,3,0)</f>
        <v>Ardeley, Benington, Cottered with Throcking and Walkern</v>
      </c>
      <c r="M10166" t="str">
        <f>VLOOKUP($J10166,Ref!$D:$H,4,0)</f>
        <v>Buntingford Deanery</v>
      </c>
      <c r="N10166" t="str">
        <f>VLOOKUP($J10166,Ref!$D:$H,5,0)</f>
        <v>Archdeaconry of Hertford</v>
      </c>
      <c r="S10166">
        <v>1500</v>
      </c>
    </row>
    <row r="10167" spans="1:19" x14ac:dyDescent="0.3">
      <c r="A10167">
        <v>2024</v>
      </c>
      <c r="C10167" t="str">
        <f>IF(GETPIVOTDATA("PS % recovery",Sheet4!$B$5,"Parish Name",K10167)&gt;99.949%,"OK","No")</f>
        <v>No</v>
      </c>
      <c r="D10167" t="e">
        <f>VLOOKUP(J10167,'Ref2'!C:E,3,0)</f>
        <v>#N/A</v>
      </c>
      <c r="F10167">
        <v>11</v>
      </c>
      <c r="I10167" t="e">
        <f>VLOOKUP(J10167,Ref!L:M,2,0)</f>
        <v>#N/A</v>
      </c>
      <c r="J10167" t="s">
        <v>1080</v>
      </c>
      <c r="K10167" t="str">
        <f>VLOOKUP($J10167,Ref!$D:$H,2,0)</f>
        <v xml:space="preserve">Brent Pelham                                 </v>
      </c>
      <c r="L10167" t="str">
        <f>VLOOKUP($J10167,Ref!$D:$H,3,0)</f>
        <v>Hormead, Wyddial, Anstey, Brent Pelham and Meesden</v>
      </c>
      <c r="M10167" t="str">
        <f>VLOOKUP($J10167,Ref!$D:$H,4,0)</f>
        <v>Buntingford Deanery</v>
      </c>
      <c r="N10167" t="str">
        <f>VLOOKUP($J10167,Ref!$D:$H,5,0)</f>
        <v>Archdeaconry of Hertford</v>
      </c>
      <c r="S10167">
        <v>765</v>
      </c>
    </row>
    <row r="10168" spans="1:19" x14ac:dyDescent="0.3">
      <c r="A10168">
        <v>2024</v>
      </c>
      <c r="C10168" t="str">
        <f>IF(GETPIVOTDATA("PS % recovery",Sheet4!$B$5,"Parish Name",K10168)&gt;99.949%,"OK","No")</f>
        <v>No</v>
      </c>
      <c r="D10168" t="e">
        <f>VLOOKUP(J10168,'Ref2'!C:E,3,0)</f>
        <v>#N/A</v>
      </c>
      <c r="F10168">
        <v>11</v>
      </c>
      <c r="I10168" t="e">
        <f>VLOOKUP(J10168,Ref!L:M,2,0)</f>
        <v>#N/A</v>
      </c>
      <c r="J10168" t="s">
        <v>1074</v>
      </c>
      <c r="K10168" t="str">
        <f>VLOOKUP($J10168,Ref!$D:$H,2,0)</f>
        <v xml:space="preserve">Bygrave                                      </v>
      </c>
      <c r="L10168" t="str">
        <f>VLOOKUP($J10168,Ref!$D:$H,3,0)</f>
        <v>Baldock with Bygrave</v>
      </c>
      <c r="M10168" t="str">
        <f>VLOOKUP($J10168,Ref!$D:$H,4,0)</f>
        <v>Buntingford Deanery</v>
      </c>
      <c r="N10168" t="str">
        <f>VLOOKUP($J10168,Ref!$D:$H,5,0)</f>
        <v>Archdeaconry of Hertford</v>
      </c>
      <c r="S10168">
        <v>0</v>
      </c>
    </row>
    <row r="10169" spans="1:19" x14ac:dyDescent="0.3">
      <c r="A10169">
        <v>2024</v>
      </c>
      <c r="C10169" t="str">
        <f>IF(GETPIVOTDATA("PS % recovery",Sheet4!$B$5,"Parish Name",K10169)&gt;99.949%,"OK","No")</f>
        <v>OK</v>
      </c>
      <c r="D10169" t="e">
        <f>VLOOKUP(J10169,'Ref2'!C:E,3,0)</f>
        <v>#N/A</v>
      </c>
      <c r="F10169">
        <v>11</v>
      </c>
      <c r="I10169" t="e">
        <f>VLOOKUP(J10169,Ref!L:M,2,0)</f>
        <v>#N/A</v>
      </c>
      <c r="J10169" t="s">
        <v>1105</v>
      </c>
      <c r="K10169" t="str">
        <f>VLOOKUP($J10169,Ref!$D:$H,2,0)</f>
        <v xml:space="preserve">Clothall                                     </v>
      </c>
      <c r="L10169" t="str">
        <f>VLOOKUP($J10169,Ref!$D:$H,3,0)</f>
        <v>The Kingswood Benefice</v>
      </c>
      <c r="M10169" t="str">
        <f>VLOOKUP($J10169,Ref!$D:$H,4,0)</f>
        <v>Buntingford Deanery</v>
      </c>
      <c r="N10169" t="str">
        <f>VLOOKUP($J10169,Ref!$D:$H,5,0)</f>
        <v>Archdeaconry of Hertford</v>
      </c>
      <c r="S10169">
        <v>578</v>
      </c>
    </row>
    <row r="10170" spans="1:19" x14ac:dyDescent="0.3">
      <c r="A10170">
        <v>2024</v>
      </c>
      <c r="C10170" t="str">
        <f>IF(GETPIVOTDATA("PS % recovery",Sheet4!$B$5,"Parish Name",K10170)&gt;99.949%,"OK","No")</f>
        <v>No</v>
      </c>
      <c r="D10170" t="e">
        <f>VLOOKUP(J10170,'Ref2'!C:E,3,0)</f>
        <v>#N/A</v>
      </c>
      <c r="F10170">
        <v>11</v>
      </c>
      <c r="I10170" t="e">
        <f>VLOOKUP(J10170,Ref!L:M,2,0)</f>
        <v>#N/A</v>
      </c>
      <c r="J10170" t="s">
        <v>1088</v>
      </c>
      <c r="K10170" t="str">
        <f>VLOOKUP($J10170,Ref!$D:$H,2,0)</f>
        <v xml:space="preserve">Cottered                                     </v>
      </c>
      <c r="L10170" t="str">
        <f>VLOOKUP($J10170,Ref!$D:$H,3,0)</f>
        <v>Ardeley, Benington, Cottered with Throcking and Walkern</v>
      </c>
      <c r="M10170" t="str">
        <f>VLOOKUP($J10170,Ref!$D:$H,4,0)</f>
        <v>Buntingford Deanery</v>
      </c>
      <c r="N10170" t="str">
        <f>VLOOKUP($J10170,Ref!$D:$H,5,0)</f>
        <v>Archdeaconry of Hertford</v>
      </c>
      <c r="S10170">
        <v>900</v>
      </c>
    </row>
    <row r="10171" spans="1:19" x14ac:dyDescent="0.3">
      <c r="A10171">
        <v>2024</v>
      </c>
      <c r="C10171" t="str">
        <f>IF(GETPIVOTDATA("PS % recovery",Sheet4!$B$5,"Parish Name",K10171)&gt;99.949%,"OK","No")</f>
        <v>OK</v>
      </c>
      <c r="D10171" t="e">
        <f>VLOOKUP(J10171,'Ref2'!C:E,3,0)</f>
        <v>#N/A</v>
      </c>
      <c r="F10171">
        <v>11</v>
      </c>
      <c r="I10171" t="e">
        <f>VLOOKUP(J10171,Ref!L:M,2,0)</f>
        <v>#N/A</v>
      </c>
      <c r="J10171" t="s">
        <v>1082</v>
      </c>
      <c r="K10171" t="str">
        <f>VLOOKUP($J10171,Ref!$D:$H,2,0)</f>
        <v xml:space="preserve">Hormead with Wyddial                         </v>
      </c>
      <c r="L10171" t="str">
        <f>VLOOKUP($J10171,Ref!$D:$H,3,0)</f>
        <v>Hormead, Wyddial, Anstey, Brent Pelham and Meesden</v>
      </c>
      <c r="M10171" t="str">
        <f>VLOOKUP($J10171,Ref!$D:$H,4,0)</f>
        <v>Buntingford Deanery</v>
      </c>
      <c r="N10171" t="str">
        <f>VLOOKUP($J10171,Ref!$D:$H,5,0)</f>
        <v>Archdeaconry of Hertford</v>
      </c>
      <c r="S10171">
        <v>2750</v>
      </c>
    </row>
    <row r="10172" spans="1:19" x14ac:dyDescent="0.3">
      <c r="A10172">
        <v>2024</v>
      </c>
      <c r="C10172" t="str">
        <f>IF(GETPIVOTDATA("PS % recovery",Sheet4!$B$5,"Parish Name",K10172)&gt;99.949%,"OK","No")</f>
        <v>OK</v>
      </c>
      <c r="D10172" t="e">
        <f>VLOOKUP(J10172,'Ref2'!C:E,3,0)</f>
        <v>#N/A</v>
      </c>
      <c r="F10172">
        <v>11</v>
      </c>
      <c r="I10172" t="e">
        <f>VLOOKUP(J10172,Ref!L:M,2,0)</f>
        <v>#N/A</v>
      </c>
      <c r="J10172" t="s">
        <v>1113</v>
      </c>
      <c r="K10172" t="str">
        <f>VLOOKUP($J10172,Ref!$D:$H,2,0)</f>
        <v xml:space="preserve">Hinxworth                                    </v>
      </c>
      <c r="L10172" t="str">
        <f>VLOOKUP($J10172,Ref!$D:$H,3,0)</f>
        <v>Ashwell with Hinxworth and Newnham</v>
      </c>
      <c r="M10172" t="str">
        <f>VLOOKUP($J10172,Ref!$D:$H,4,0)</f>
        <v>Buntingford Deanery</v>
      </c>
      <c r="N10172" t="str">
        <f>VLOOKUP($J10172,Ref!$D:$H,5,0)</f>
        <v>Archdeaconry of Hertford</v>
      </c>
      <c r="S10172">
        <v>548.33000000000004</v>
      </c>
    </row>
    <row r="10173" spans="1:19" x14ac:dyDescent="0.3">
      <c r="A10173">
        <v>2024</v>
      </c>
      <c r="C10173" t="str">
        <f>IF(GETPIVOTDATA("PS % recovery",Sheet4!$B$5,"Parish Name",K10173)&gt;99.949%,"OK","No")</f>
        <v>OK</v>
      </c>
      <c r="D10173" t="e">
        <f>VLOOKUP(J10173,'Ref2'!C:E,3,0)</f>
        <v>#N/A</v>
      </c>
      <c r="F10173">
        <v>11</v>
      </c>
      <c r="I10173" t="e">
        <f>VLOOKUP(J10173,Ref!L:M,2,0)</f>
        <v>#N/A</v>
      </c>
      <c r="J10173" t="s">
        <v>1117</v>
      </c>
      <c r="K10173" t="str">
        <f>VLOOKUP($J10173,Ref!$D:$H,2,0)</f>
        <v xml:space="preserve">Kelshall                                     </v>
      </c>
      <c r="L10173" t="str">
        <f>VLOOKUP($J10173,Ref!$D:$H,3,0)</f>
        <v>Therfield with Kelshall</v>
      </c>
      <c r="M10173" t="str">
        <f>VLOOKUP($J10173,Ref!$D:$H,4,0)</f>
        <v>Buntingford Deanery</v>
      </c>
      <c r="N10173" t="str">
        <f>VLOOKUP($J10173,Ref!$D:$H,5,0)</f>
        <v>Archdeaconry of Hertford</v>
      </c>
      <c r="S10173">
        <v>0</v>
      </c>
    </row>
    <row r="10174" spans="1:19" x14ac:dyDescent="0.3">
      <c r="A10174">
        <v>2024</v>
      </c>
      <c r="C10174" t="str">
        <f>IF(GETPIVOTDATA("PS % recovery",Sheet4!$B$5,"Parish Name",K10174)&gt;99.949%,"OK","No")</f>
        <v>OK</v>
      </c>
      <c r="D10174" t="e">
        <f>VLOOKUP(J10174,'Ref2'!C:E,3,0)</f>
        <v>#N/A</v>
      </c>
      <c r="F10174">
        <v>11</v>
      </c>
      <c r="I10174" t="e">
        <f>VLOOKUP(J10174,Ref!L:M,2,0)</f>
        <v>#N/A</v>
      </c>
      <c r="J10174" t="s">
        <v>1096</v>
      </c>
      <c r="K10174" t="str">
        <f>VLOOKUP($J10174,Ref!$D:$H,2,0)</f>
        <v xml:space="preserve">Buntingford with Layston                     </v>
      </c>
      <c r="L10174" t="str">
        <f>VLOOKUP($J10174,Ref!$D:$H,3,0)</f>
        <v>Aspenden, Buntingford and Westmill</v>
      </c>
      <c r="M10174" t="str">
        <f>VLOOKUP($J10174,Ref!$D:$H,4,0)</f>
        <v>Buntingford Deanery</v>
      </c>
      <c r="N10174" t="str">
        <f>VLOOKUP($J10174,Ref!$D:$H,5,0)</f>
        <v>Archdeaconry of Hertford</v>
      </c>
      <c r="S10174">
        <v>0</v>
      </c>
    </row>
    <row r="10175" spans="1:19" x14ac:dyDescent="0.3">
      <c r="A10175">
        <v>2024</v>
      </c>
      <c r="C10175" t="str">
        <f>IF(GETPIVOTDATA("PS % recovery",Sheet4!$B$5,"Parish Name",K10175)&gt;99.949%,"OK","No")</f>
        <v>OK</v>
      </c>
      <c r="D10175" t="e">
        <f>VLOOKUP(J10175,'Ref2'!C:E,3,0)</f>
        <v>#N/A</v>
      </c>
      <c r="F10175">
        <v>11</v>
      </c>
      <c r="I10175" t="e">
        <f>VLOOKUP(J10175,Ref!L:M,2,0)</f>
        <v>#N/A</v>
      </c>
      <c r="J10175" t="s">
        <v>1084</v>
      </c>
      <c r="K10175" t="str">
        <f>VLOOKUP($J10175,Ref!$D:$H,2,0)</f>
        <v xml:space="preserve">Meesden                                      </v>
      </c>
      <c r="L10175" t="str">
        <f>VLOOKUP($J10175,Ref!$D:$H,3,0)</f>
        <v>Hormead, Wyddial, Anstey, Brent Pelham and Meesden</v>
      </c>
      <c r="M10175" t="str">
        <f>VLOOKUP($J10175,Ref!$D:$H,4,0)</f>
        <v>Buntingford Deanery</v>
      </c>
      <c r="N10175" t="str">
        <f>VLOOKUP($J10175,Ref!$D:$H,5,0)</f>
        <v>Archdeaconry of Hertford</v>
      </c>
      <c r="S10175">
        <v>0</v>
      </c>
    </row>
    <row r="10176" spans="1:19" x14ac:dyDescent="0.3">
      <c r="A10176">
        <v>2024</v>
      </c>
      <c r="C10176" t="str">
        <f>IF(GETPIVOTDATA("PS % recovery",Sheet4!$B$5,"Parish Name",K10176)&gt;99.949%,"OK","No")</f>
        <v>OK</v>
      </c>
      <c r="D10176" t="e">
        <f>VLOOKUP(J10176,'Ref2'!C:E,3,0)</f>
        <v>#N/A</v>
      </c>
      <c r="F10176">
        <v>11</v>
      </c>
      <c r="I10176" t="e">
        <f>VLOOKUP(J10176,Ref!L:M,2,0)</f>
        <v>#N/A</v>
      </c>
      <c r="J10176" t="s">
        <v>1115</v>
      </c>
      <c r="K10176" t="str">
        <f>VLOOKUP($J10176,Ref!$D:$H,2,0)</f>
        <v xml:space="preserve">Newnham                                      </v>
      </c>
      <c r="L10176" t="str">
        <f>VLOOKUP($J10176,Ref!$D:$H,3,0)</f>
        <v>Ashwell with Hinxworth and Newnham</v>
      </c>
      <c r="M10176" t="str">
        <f>VLOOKUP($J10176,Ref!$D:$H,4,0)</f>
        <v>Buntingford Deanery</v>
      </c>
      <c r="N10176" t="str">
        <f>VLOOKUP($J10176,Ref!$D:$H,5,0)</f>
        <v>Archdeaconry of Hertford</v>
      </c>
      <c r="S10176">
        <v>179</v>
      </c>
    </row>
    <row r="10177" spans="1:19" x14ac:dyDescent="0.3">
      <c r="A10177">
        <v>2024</v>
      </c>
      <c r="C10177" t="str">
        <f>IF(GETPIVOTDATA("PS % recovery",Sheet4!$B$5,"Parish Name",K10177)&gt;99.949%,"OK","No")</f>
        <v>OK</v>
      </c>
      <c r="D10177" t="e">
        <f>VLOOKUP(J10177,'Ref2'!C:E,3,0)</f>
        <v>#N/A</v>
      </c>
      <c r="F10177">
        <v>11</v>
      </c>
      <c r="I10177" t="e">
        <f>VLOOKUP(J10177,Ref!L:M,2,0)</f>
        <v>#N/A</v>
      </c>
      <c r="J10177" t="s">
        <v>812</v>
      </c>
      <c r="K10177" t="str">
        <f>VLOOKUP($J10177,Ref!$D:$H,2,0)</f>
        <v xml:space="preserve">Reed and Buckland                            </v>
      </c>
      <c r="L10177" t="str">
        <f>VLOOKUP($J10177,Ref!$D:$H,3,0)</f>
        <v>Barkway, Barley, Reed and Buckland</v>
      </c>
      <c r="M10177" t="str">
        <f>VLOOKUP($J10177,Ref!$D:$H,4,0)</f>
        <v>Buntingford Deanery</v>
      </c>
      <c r="N10177" t="str">
        <f>VLOOKUP($J10177,Ref!$D:$H,5,0)</f>
        <v>Archdeaconry of Hertford</v>
      </c>
      <c r="S10177">
        <v>1645.66</v>
      </c>
    </row>
    <row r="10178" spans="1:19" x14ac:dyDescent="0.3">
      <c r="A10178">
        <v>2024</v>
      </c>
      <c r="C10178" t="str">
        <f>IF(GETPIVOTDATA("PS % recovery",Sheet4!$B$5,"Parish Name",K10178)&gt;99.949%,"OK","No")</f>
        <v>No</v>
      </c>
      <c r="D10178" t="e">
        <f>VLOOKUP(J10178,'Ref2'!C:E,3,0)</f>
        <v>#N/A</v>
      </c>
      <c r="F10178">
        <v>11</v>
      </c>
      <c r="I10178" t="str">
        <f>VLOOKUP(J10178,Ref!L:M,2,0)</f>
        <v>Yes</v>
      </c>
      <c r="J10178" t="s">
        <v>1121</v>
      </c>
      <c r="K10178" t="str">
        <f>VLOOKUP($J10178,Ref!$D:$H,2,0)</f>
        <v xml:space="preserve">Royston                                      </v>
      </c>
      <c r="L10178" t="str">
        <f>VLOOKUP($J10178,Ref!$D:$H,3,0)</f>
        <v>Royston</v>
      </c>
      <c r="M10178" t="str">
        <f>VLOOKUP($J10178,Ref!$D:$H,4,0)</f>
        <v>Buntingford Deanery</v>
      </c>
      <c r="N10178" t="str">
        <f>VLOOKUP($J10178,Ref!$D:$H,5,0)</f>
        <v>Archdeaconry of Hertford</v>
      </c>
      <c r="S10178">
        <v>6717.75</v>
      </c>
    </row>
    <row r="10179" spans="1:19" x14ac:dyDescent="0.3">
      <c r="A10179">
        <v>2024</v>
      </c>
      <c r="C10179" t="str">
        <f>IF(GETPIVOTDATA("PS % recovery",Sheet4!$B$5,"Parish Name",K10179)&gt;99.949%,"OK","No")</f>
        <v>OK</v>
      </c>
      <c r="D10179" t="e">
        <f>VLOOKUP(J10179,'Ref2'!C:E,3,0)</f>
        <v>#N/A</v>
      </c>
      <c r="F10179">
        <v>11</v>
      </c>
      <c r="I10179" t="e">
        <f>VLOOKUP(J10179,Ref!L:M,2,0)</f>
        <v>#N/A</v>
      </c>
      <c r="J10179" t="s">
        <v>1107</v>
      </c>
      <c r="K10179" t="str">
        <f>VLOOKUP($J10179,Ref!$D:$H,2,0)</f>
        <v xml:space="preserve">Rushden                                      </v>
      </c>
      <c r="L10179" t="str">
        <f>VLOOKUP($J10179,Ref!$D:$H,3,0)</f>
        <v>The Kingswood Benefice</v>
      </c>
      <c r="M10179" t="str">
        <f>VLOOKUP($J10179,Ref!$D:$H,4,0)</f>
        <v>Buntingford Deanery</v>
      </c>
      <c r="N10179" t="str">
        <f>VLOOKUP($J10179,Ref!$D:$H,5,0)</f>
        <v>Archdeaconry of Hertford</v>
      </c>
      <c r="S10179">
        <v>2548</v>
      </c>
    </row>
    <row r="10180" spans="1:19" x14ac:dyDescent="0.3">
      <c r="A10180">
        <v>2024</v>
      </c>
      <c r="C10180" t="str">
        <f>IF(GETPIVOTDATA("PS % recovery",Sheet4!$B$5,"Parish Name",K10180)&gt;99.949%,"OK","No")</f>
        <v>OK</v>
      </c>
      <c r="D10180" t="e">
        <f>VLOOKUP(J10180,'Ref2'!C:E,3,0)</f>
        <v>#N/A</v>
      </c>
      <c r="F10180">
        <v>11</v>
      </c>
      <c r="I10180" t="e">
        <f>VLOOKUP(J10180,Ref!L:M,2,0)</f>
        <v>#N/A</v>
      </c>
      <c r="J10180" t="s">
        <v>1109</v>
      </c>
      <c r="K10180" t="str">
        <f>VLOOKUP($J10180,Ref!$D:$H,2,0)</f>
        <v xml:space="preserve">Sandon                                       </v>
      </c>
      <c r="L10180" t="str">
        <f>VLOOKUP($J10180,Ref!$D:$H,3,0)</f>
        <v>The Kingswood Benefice</v>
      </c>
      <c r="M10180" t="str">
        <f>VLOOKUP($J10180,Ref!$D:$H,4,0)</f>
        <v>Buntingford Deanery</v>
      </c>
      <c r="N10180" t="str">
        <f>VLOOKUP($J10180,Ref!$D:$H,5,0)</f>
        <v>Archdeaconry of Hertford</v>
      </c>
      <c r="S10180">
        <v>1241</v>
      </c>
    </row>
    <row r="10181" spans="1:19" x14ac:dyDescent="0.3">
      <c r="A10181">
        <v>2024</v>
      </c>
      <c r="C10181" t="str">
        <f>IF(GETPIVOTDATA("PS % recovery",Sheet4!$B$5,"Parish Name",K10181)&gt;99.949%,"OK","No")</f>
        <v>OK</v>
      </c>
      <c r="D10181" t="e">
        <f>VLOOKUP(J10181,'Ref2'!C:E,3,0)</f>
        <v>#N/A</v>
      </c>
      <c r="F10181">
        <v>11</v>
      </c>
      <c r="I10181" t="e">
        <f>VLOOKUP(J10181,Ref!L:M,2,0)</f>
        <v>#N/A</v>
      </c>
      <c r="J10181" t="s">
        <v>1119</v>
      </c>
      <c r="K10181" t="str">
        <f>VLOOKUP($J10181,Ref!$D:$H,2,0)</f>
        <v xml:space="preserve">Therfield                                    </v>
      </c>
      <c r="L10181" t="str">
        <f>VLOOKUP($J10181,Ref!$D:$H,3,0)</f>
        <v>Therfield with Kelshall</v>
      </c>
      <c r="M10181" t="str">
        <f>VLOOKUP($J10181,Ref!$D:$H,4,0)</f>
        <v>Buntingford Deanery</v>
      </c>
      <c r="N10181" t="str">
        <f>VLOOKUP($J10181,Ref!$D:$H,5,0)</f>
        <v>Archdeaconry of Hertford</v>
      </c>
      <c r="S10181">
        <v>731.8</v>
      </c>
    </row>
    <row r="10182" spans="1:19" x14ac:dyDescent="0.3">
      <c r="A10182">
        <v>2024</v>
      </c>
      <c r="C10182" t="str">
        <f>IF(GETPIVOTDATA("PS % recovery",Sheet4!$B$5,"Parish Name",K10182)&gt;99.949%,"OK","No")</f>
        <v>No</v>
      </c>
      <c r="D10182" t="e">
        <f>VLOOKUP(J10182,'Ref2'!C:E,3,0)</f>
        <v>#N/A</v>
      </c>
      <c r="F10182">
        <v>11</v>
      </c>
      <c r="I10182" t="e">
        <f>VLOOKUP(J10182,Ref!L:M,2,0)</f>
        <v>#N/A</v>
      </c>
      <c r="J10182" t="s">
        <v>1090</v>
      </c>
      <c r="K10182" t="str">
        <f>VLOOKUP($J10182,Ref!$D:$H,2,0)</f>
        <v xml:space="preserve">Throcking                                    </v>
      </c>
      <c r="L10182" t="str">
        <f>VLOOKUP($J10182,Ref!$D:$H,3,0)</f>
        <v>Ardeley, Benington, Cottered with Throcking and Walkern</v>
      </c>
      <c r="M10182" t="str">
        <f>VLOOKUP($J10182,Ref!$D:$H,4,0)</f>
        <v>Buntingford Deanery</v>
      </c>
      <c r="N10182" t="str">
        <f>VLOOKUP($J10182,Ref!$D:$H,5,0)</f>
        <v>Archdeaconry of Hertford</v>
      </c>
      <c r="S10182">
        <v>0</v>
      </c>
    </row>
    <row r="10183" spans="1:19" x14ac:dyDescent="0.3">
      <c r="A10183">
        <v>2024</v>
      </c>
      <c r="C10183" t="str">
        <f>IF(GETPIVOTDATA("PS % recovery",Sheet4!$B$5,"Parish Name",K10183)&gt;99.949%,"OK","No")</f>
        <v>No</v>
      </c>
      <c r="D10183" t="e">
        <f>VLOOKUP(J10183,'Ref2'!C:E,3,0)</f>
        <v>#N/A</v>
      </c>
      <c r="F10183">
        <v>11</v>
      </c>
      <c r="I10183" t="e">
        <f>VLOOKUP(J10183,Ref!L:M,2,0)</f>
        <v>#N/A</v>
      </c>
      <c r="J10183" t="s">
        <v>1123</v>
      </c>
      <c r="K10183" t="str">
        <f>VLOOKUP($J10183,Ref!$D:$H,2,0)</f>
        <v xml:space="preserve">Walkern (LEP)                                </v>
      </c>
      <c r="L10183" t="str">
        <f>VLOOKUP($J10183,Ref!$D:$H,3,0)</f>
        <v>Ardeley, Benington, Cottered with Throcking and Walkern</v>
      </c>
      <c r="M10183" t="str">
        <f>VLOOKUP($J10183,Ref!$D:$H,4,0)</f>
        <v>Buntingford Deanery</v>
      </c>
      <c r="N10183" t="str">
        <f>VLOOKUP($J10183,Ref!$D:$H,5,0)</f>
        <v>Archdeaconry of Hertford</v>
      </c>
      <c r="S10183">
        <v>0</v>
      </c>
    </row>
    <row r="10184" spans="1:19" x14ac:dyDescent="0.3">
      <c r="A10184">
        <v>2024</v>
      </c>
      <c r="C10184" t="str">
        <f>IF(GETPIVOTDATA("PS % recovery",Sheet4!$B$5,"Parish Name",K10184)&gt;99.949%,"OK","No")</f>
        <v>OK</v>
      </c>
      <c r="D10184" t="e">
        <f>VLOOKUP(J10184,'Ref2'!C:E,3,0)</f>
        <v>#N/A</v>
      </c>
      <c r="F10184">
        <v>11</v>
      </c>
      <c r="I10184" t="e">
        <f>VLOOKUP(J10184,Ref!L:M,2,0)</f>
        <v>#N/A</v>
      </c>
      <c r="J10184" t="s">
        <v>1111</v>
      </c>
      <c r="K10184" t="str">
        <f>VLOOKUP($J10184,Ref!$D:$H,2,0)</f>
        <v xml:space="preserve">Wallington                                   </v>
      </c>
      <c r="L10184" t="str">
        <f>VLOOKUP($J10184,Ref!$D:$H,3,0)</f>
        <v>The Kingswood Benefice</v>
      </c>
      <c r="M10184" t="str">
        <f>VLOOKUP($J10184,Ref!$D:$H,4,0)</f>
        <v>Buntingford Deanery</v>
      </c>
      <c r="N10184" t="str">
        <f>VLOOKUP($J10184,Ref!$D:$H,5,0)</f>
        <v>Archdeaconry of Hertford</v>
      </c>
      <c r="S10184">
        <v>580</v>
      </c>
    </row>
    <row r="10185" spans="1:19" x14ac:dyDescent="0.3">
      <c r="A10185">
        <v>2024</v>
      </c>
      <c r="C10185" t="str">
        <f>IF(GETPIVOTDATA("PS % recovery",Sheet4!$B$5,"Parish Name",K10185)&gt;99.949%,"OK","No")</f>
        <v>OK</v>
      </c>
      <c r="D10185" t="e">
        <f>VLOOKUP(J10185,'Ref2'!C:E,3,0)</f>
        <v>#N/A</v>
      </c>
      <c r="F10185">
        <v>11</v>
      </c>
      <c r="I10185" t="e">
        <f>VLOOKUP(J10185,Ref!L:M,2,0)</f>
        <v>#N/A</v>
      </c>
      <c r="J10185" t="s">
        <v>1098</v>
      </c>
      <c r="K10185" t="str">
        <f>VLOOKUP($J10185,Ref!$D:$H,2,0)</f>
        <v xml:space="preserve">Westmill                                     </v>
      </c>
      <c r="L10185" t="str">
        <f>VLOOKUP($J10185,Ref!$D:$H,3,0)</f>
        <v>Aspenden, Buntingford and Westmill</v>
      </c>
      <c r="M10185" t="str">
        <f>VLOOKUP($J10185,Ref!$D:$H,4,0)</f>
        <v>Buntingford Deanery</v>
      </c>
      <c r="N10185" t="str">
        <f>VLOOKUP($J10185,Ref!$D:$H,5,0)</f>
        <v>Archdeaconry of Hertford</v>
      </c>
      <c r="S10185">
        <v>0</v>
      </c>
    </row>
    <row r="10186" spans="1:19" x14ac:dyDescent="0.3">
      <c r="A10186">
        <v>2024</v>
      </c>
      <c r="C10186" t="str">
        <f>IF(GETPIVOTDATA("PS % recovery",Sheet4!$B$5,"Parish Name",K10186)&gt;99.949%,"OK","No")</f>
        <v>OK</v>
      </c>
      <c r="D10186" t="e">
        <f>VLOOKUP(J10186,'Ref2'!C:E,3,0)</f>
        <v>#N/A</v>
      </c>
      <c r="F10186">
        <v>11</v>
      </c>
      <c r="I10186" t="e">
        <f>VLOOKUP(J10186,Ref!L:M,2,0)</f>
        <v>#N/A</v>
      </c>
      <c r="J10186" t="s">
        <v>1076</v>
      </c>
      <c r="K10186" t="str">
        <f>VLOOKUP($J10186,Ref!$D:$H,2,0)</f>
        <v xml:space="preserve">Weston                                       </v>
      </c>
      <c r="L10186" t="str">
        <f>VLOOKUP($J10186,Ref!$D:$H,3,0)</f>
        <v>The Kingswood Benefice</v>
      </c>
      <c r="M10186" t="str">
        <f>VLOOKUP($J10186,Ref!$D:$H,4,0)</f>
        <v>Buntingford Deanery</v>
      </c>
      <c r="N10186" t="str">
        <f>VLOOKUP($J10186,Ref!$D:$H,5,0)</f>
        <v>Archdeaconry of Hertford</v>
      </c>
      <c r="S10186">
        <v>2354</v>
      </c>
    </row>
    <row r="10187" spans="1:19" x14ac:dyDescent="0.3">
      <c r="A10187">
        <v>2024</v>
      </c>
      <c r="C10187" t="str">
        <f>IF(GETPIVOTDATA("PS % recovery",Sheet4!$B$5,"Parish Name",K10187)&gt;99.949%,"OK","No")</f>
        <v>OK</v>
      </c>
      <c r="D10187" t="e">
        <f>VLOOKUP(J10187,'Ref2'!C:E,3,0)</f>
        <v>#N/A</v>
      </c>
      <c r="F10187">
        <v>11</v>
      </c>
      <c r="I10187" t="e">
        <f>VLOOKUP(J10187,Ref!L:M,2,0)</f>
        <v>#N/A</v>
      </c>
      <c r="J10187" t="s">
        <v>813</v>
      </c>
      <c r="K10187" t="str">
        <f>VLOOKUP($J10187,Ref!$D:$H,2,0)</f>
        <v xml:space="preserve">Broxbourne with Wormley                      </v>
      </c>
      <c r="L10187" t="str">
        <f>VLOOKUP($J10187,Ref!$D:$H,3,0)</f>
        <v>Broxbourne with Wormley</v>
      </c>
      <c r="M10187" t="str">
        <f>VLOOKUP($J10187,Ref!$D:$H,4,0)</f>
        <v>Cheshunt Deanery</v>
      </c>
      <c r="N10187" t="str">
        <f>VLOOKUP($J10187,Ref!$D:$H,5,0)</f>
        <v>Archdeaconry of Hertford</v>
      </c>
      <c r="S10187">
        <v>5062.5</v>
      </c>
    </row>
    <row r="10188" spans="1:19" x14ac:dyDescent="0.3">
      <c r="A10188">
        <v>2024</v>
      </c>
      <c r="C10188" t="str">
        <f>IF(GETPIVOTDATA("PS % recovery",Sheet4!$B$5,"Parish Name",K10188)&gt;99.949%,"OK","No")</f>
        <v>No</v>
      </c>
      <c r="D10188" t="e">
        <f>VLOOKUP(J10188,'Ref2'!C:E,3,0)</f>
        <v>#N/A</v>
      </c>
      <c r="F10188">
        <v>11</v>
      </c>
      <c r="I10188" t="e">
        <f>VLOOKUP(J10188,Ref!L:M,2,0)</f>
        <v>#N/A</v>
      </c>
      <c r="J10188" t="s">
        <v>1126</v>
      </c>
      <c r="K10188" t="str">
        <f>VLOOKUP($J10188,Ref!$D:$H,2,0)</f>
        <v xml:space="preserve">Cheshunt                                     </v>
      </c>
      <c r="L10188" t="str">
        <f>VLOOKUP($J10188,Ref!$D:$H,3,0)</f>
        <v>Cheshunt (Team Ministry)</v>
      </c>
      <c r="M10188" t="str">
        <f>VLOOKUP($J10188,Ref!$D:$H,4,0)</f>
        <v>Cheshunt Deanery</v>
      </c>
      <c r="N10188" t="str">
        <f>VLOOKUP($J10188,Ref!$D:$H,5,0)</f>
        <v>Archdeaconry of Hertford</v>
      </c>
      <c r="S10188">
        <v>5705</v>
      </c>
    </row>
    <row r="10189" spans="1:19" x14ac:dyDescent="0.3">
      <c r="A10189">
        <v>2024</v>
      </c>
      <c r="C10189" t="str">
        <f>IF(GETPIVOTDATA("PS % recovery",Sheet4!$B$5,"Parish Name",K10189)&gt;99.949%,"OK","No")</f>
        <v>No</v>
      </c>
      <c r="D10189" t="e">
        <f>VLOOKUP(J10189,'Ref2'!C:E,3,0)</f>
        <v>#N/A</v>
      </c>
      <c r="F10189">
        <v>11</v>
      </c>
      <c r="I10189" t="e">
        <f>VLOOKUP(J10189,Ref!L:M,2,0)</f>
        <v>#N/A</v>
      </c>
      <c r="J10189" t="s">
        <v>1130</v>
      </c>
      <c r="K10189" t="str">
        <f>VLOOKUP($J10189,Ref!$D:$H,2,0)</f>
        <v xml:space="preserve">Goff's Oak, St James                         </v>
      </c>
      <c r="L10189" t="str">
        <f>VLOOKUP($J10189,Ref!$D:$H,3,0)</f>
        <v>Cheshunt (Team Ministry)</v>
      </c>
      <c r="M10189" t="str">
        <f>VLOOKUP($J10189,Ref!$D:$H,4,0)</f>
        <v>Cheshunt Deanery</v>
      </c>
      <c r="N10189" t="str">
        <f>VLOOKUP($J10189,Ref!$D:$H,5,0)</f>
        <v>Archdeaconry of Hertford</v>
      </c>
      <c r="S10189">
        <v>500</v>
      </c>
    </row>
    <row r="10190" spans="1:19" x14ac:dyDescent="0.3">
      <c r="A10190">
        <v>2024</v>
      </c>
      <c r="C10190" t="str">
        <f>IF(GETPIVOTDATA("PS % recovery",Sheet4!$B$5,"Parish Name",K10190)&gt;99.949%,"OK","No")</f>
        <v>OK</v>
      </c>
      <c r="D10190" t="e">
        <f>VLOOKUP(J10190,'Ref2'!C:E,3,0)</f>
        <v>#N/A</v>
      </c>
      <c r="F10190">
        <v>11</v>
      </c>
      <c r="I10190" t="e">
        <f>VLOOKUP(J10190,Ref!L:M,2,0)</f>
        <v>#N/A</v>
      </c>
      <c r="J10190" t="s">
        <v>814</v>
      </c>
      <c r="K10190" t="str">
        <f>VLOOKUP($J10190,Ref!$D:$H,2,0)</f>
        <v xml:space="preserve">Hoddesdon                                    </v>
      </c>
      <c r="L10190" t="str">
        <f>VLOOKUP($J10190,Ref!$D:$H,3,0)</f>
        <v>Hoddesdon</v>
      </c>
      <c r="M10190" t="str">
        <f>VLOOKUP($J10190,Ref!$D:$H,4,0)</f>
        <v>Cheshunt Deanery</v>
      </c>
      <c r="N10190" t="str">
        <f>VLOOKUP($J10190,Ref!$D:$H,5,0)</f>
        <v>Archdeaconry of Hertford</v>
      </c>
      <c r="S10190">
        <v>5214</v>
      </c>
    </row>
    <row r="10191" spans="1:19" x14ac:dyDescent="0.3">
      <c r="A10191">
        <v>2024</v>
      </c>
      <c r="C10191" t="str">
        <f>IF(GETPIVOTDATA("PS % recovery",Sheet4!$B$5,"Parish Name",K10191)&gt;99.949%,"OK","No")</f>
        <v>OK</v>
      </c>
      <c r="D10191" t="str">
        <f>VLOOKUP(J10191,'Ref2'!C:E,3,0)</f>
        <v>LLF</v>
      </c>
      <c r="F10191">
        <v>11</v>
      </c>
      <c r="I10191" t="e">
        <f>VLOOKUP(J10191,Ref!L:M,2,0)</f>
        <v>#N/A</v>
      </c>
      <c r="J10191" t="s">
        <v>1133</v>
      </c>
      <c r="K10191" t="str">
        <f>VLOOKUP($J10191,Ref!$D:$H,2,0)</f>
        <v xml:space="preserve">Northaw and Cuffley                          </v>
      </c>
      <c r="L10191" t="str">
        <f>VLOOKUP($J10191,Ref!$D:$H,3,0)</f>
        <v>Northaw and Cuffley</v>
      </c>
      <c r="M10191" t="str">
        <f>VLOOKUP($J10191,Ref!$D:$H,4,0)</f>
        <v>Cheshunt Deanery</v>
      </c>
      <c r="N10191" t="str">
        <f>VLOOKUP($J10191,Ref!$D:$H,5,0)</f>
        <v>Archdeaconry of Hertford</v>
      </c>
      <c r="S10191">
        <v>63258</v>
      </c>
    </row>
    <row r="10192" spans="1:19" x14ac:dyDescent="0.3">
      <c r="A10192">
        <v>2024</v>
      </c>
      <c r="C10192" t="str">
        <f>IF(GETPIVOTDATA("PS % recovery",Sheet4!$B$5,"Parish Name",K10192)&gt;99.949%,"OK","No")</f>
        <v>OK</v>
      </c>
      <c r="D10192" t="e">
        <f>VLOOKUP(J10192,'Ref2'!C:E,3,0)</f>
        <v>#N/A</v>
      </c>
      <c r="F10192">
        <v>11</v>
      </c>
      <c r="I10192" t="e">
        <f>VLOOKUP(J10192,Ref!L:M,2,0)</f>
        <v>#N/A</v>
      </c>
      <c r="J10192" t="s">
        <v>1135</v>
      </c>
      <c r="K10192" t="str">
        <f>VLOOKUP($J10192,Ref!$D:$H,2,0)</f>
        <v xml:space="preserve">Rye Park, St Cuthbert                        </v>
      </c>
      <c r="L10192" t="str">
        <f>VLOOKUP($J10192,Ref!$D:$H,3,0)</f>
        <v>Rye Park, St Cuthbert</v>
      </c>
      <c r="M10192" t="str">
        <f>VLOOKUP($J10192,Ref!$D:$H,4,0)</f>
        <v>Cheshunt Deanery</v>
      </c>
      <c r="N10192" t="str">
        <f>VLOOKUP($J10192,Ref!$D:$H,5,0)</f>
        <v>Archdeaconry of Hertford</v>
      </c>
      <c r="S10192">
        <v>4827</v>
      </c>
    </row>
    <row r="10193" spans="1:19" x14ac:dyDescent="0.3">
      <c r="A10193">
        <v>2024</v>
      </c>
      <c r="C10193" t="str">
        <f>IF(GETPIVOTDATA("PS % recovery",Sheet4!$B$5,"Parish Name",K10193)&gt;99.949%,"OK","No")</f>
        <v>No</v>
      </c>
      <c r="D10193" t="e">
        <f>VLOOKUP(J10193,'Ref2'!C:E,3,0)</f>
        <v>#N/A</v>
      </c>
      <c r="F10193">
        <v>11</v>
      </c>
      <c r="I10193" t="e">
        <f>VLOOKUP(J10193,Ref!L:M,2,0)</f>
        <v>#N/A</v>
      </c>
      <c r="J10193" t="s">
        <v>1128</v>
      </c>
      <c r="K10193" t="str">
        <f>VLOOKUP($J10193,Ref!$D:$H,2,0)</f>
        <v xml:space="preserve">Turnford                                     </v>
      </c>
      <c r="L10193" t="str">
        <f>VLOOKUP($J10193,Ref!$D:$H,3,0)</f>
        <v>Cheshunt (Team Ministry)</v>
      </c>
      <c r="M10193" t="str">
        <f>VLOOKUP($J10193,Ref!$D:$H,4,0)</f>
        <v>Cheshunt Deanery</v>
      </c>
      <c r="N10193" t="str">
        <f>VLOOKUP($J10193,Ref!$D:$H,5,0)</f>
        <v>Archdeaconry of Hertford</v>
      </c>
      <c r="S10193">
        <v>2500</v>
      </c>
    </row>
    <row r="10194" spans="1:19" x14ac:dyDescent="0.3">
      <c r="A10194">
        <v>2024</v>
      </c>
      <c r="C10194" t="str">
        <f>IF(GETPIVOTDATA("PS % recovery",Sheet4!$B$5,"Parish Name",K10194)&gt;99.949%,"OK","No")</f>
        <v>OK</v>
      </c>
      <c r="D10194" t="e">
        <f>VLOOKUP(J10194,'Ref2'!C:E,3,0)</f>
        <v>#N/A</v>
      </c>
      <c r="F10194">
        <v>11</v>
      </c>
      <c r="I10194" t="e">
        <f>VLOOKUP(J10194,Ref!L:M,2,0)</f>
        <v>#N/A</v>
      </c>
      <c r="J10194" t="s">
        <v>1137</v>
      </c>
      <c r="K10194" t="str">
        <f>VLOOKUP($J10194,Ref!$D:$H,2,0)</f>
        <v xml:space="preserve">Waltham Cross, Christ Church                 </v>
      </c>
      <c r="L10194" t="str">
        <f>VLOOKUP($J10194,Ref!$D:$H,3,0)</f>
        <v>Cheshunt (Team Ministry)</v>
      </c>
      <c r="M10194" t="str">
        <f>VLOOKUP($J10194,Ref!$D:$H,4,0)</f>
        <v>Cheshunt Deanery</v>
      </c>
      <c r="N10194" t="str">
        <f>VLOOKUP($J10194,Ref!$D:$H,5,0)</f>
        <v>Archdeaconry of Hertford</v>
      </c>
      <c r="S10194">
        <v>3472.24</v>
      </c>
    </row>
    <row r="10195" spans="1:19" x14ac:dyDescent="0.3">
      <c r="A10195">
        <v>2024</v>
      </c>
      <c r="C10195" t="str">
        <f>IF(GETPIVOTDATA("PS % recovery",Sheet4!$B$5,"Parish Name",K10195)&gt;99.949%,"OK","No")</f>
        <v>OK</v>
      </c>
      <c r="D10195" t="e">
        <f>VLOOKUP(J10195,'Ref2'!C:E,3,0)</f>
        <v>#N/A</v>
      </c>
      <c r="F10195">
        <v>11</v>
      </c>
      <c r="I10195" t="e">
        <f>VLOOKUP(J10195,Ref!L:M,2,0)</f>
        <v>#N/A</v>
      </c>
      <c r="J10195" t="s">
        <v>1139</v>
      </c>
      <c r="K10195" t="str">
        <f>VLOOKUP($J10195,Ref!$D:$H,2,0)</f>
        <v xml:space="preserve">Ayot St Peter                                </v>
      </c>
      <c r="L10195" t="str">
        <f>VLOOKUP($J10195,Ref!$D:$H,3,0)</f>
        <v>Welwyn Team Ministry</v>
      </c>
      <c r="M10195" t="str">
        <f>VLOOKUP($J10195,Ref!$D:$H,4,0)</f>
        <v xml:space="preserve">Welwyn Hatfield Deanery </v>
      </c>
      <c r="N10195" t="str">
        <f>VLOOKUP($J10195,Ref!$D:$H,5,0)</f>
        <v>Archdeaconry of Hertford</v>
      </c>
      <c r="S10195">
        <v>752</v>
      </c>
    </row>
    <row r="10196" spans="1:19" x14ac:dyDescent="0.3">
      <c r="A10196">
        <v>2024</v>
      </c>
      <c r="C10196" t="str">
        <f>IF(GETPIVOTDATA("PS % recovery",Sheet4!$B$5,"Parish Name",K10196)&gt;99.949%,"OK","No")</f>
        <v>OK</v>
      </c>
      <c r="D10196" t="e">
        <f>VLOOKUP(J10196,'Ref2'!C:E,3,0)</f>
        <v>#N/A</v>
      </c>
      <c r="F10196">
        <v>11</v>
      </c>
      <c r="I10196" t="e">
        <f>VLOOKUP(J10196,Ref!L:M,2,0)</f>
        <v>#N/A</v>
      </c>
      <c r="J10196" t="s">
        <v>815</v>
      </c>
      <c r="K10196" t="str">
        <f>VLOOKUP($J10196,Ref!$D:$H,2,0)</f>
        <v xml:space="preserve">Codicote                                     </v>
      </c>
      <c r="L10196" t="str">
        <f>VLOOKUP($J10196,Ref!$D:$H,3,0)</f>
        <v>Welwyn Team Ministry</v>
      </c>
      <c r="M10196" t="str">
        <f>VLOOKUP($J10196,Ref!$D:$H,4,0)</f>
        <v xml:space="preserve">Welwyn Hatfield Deanery </v>
      </c>
      <c r="N10196" t="str">
        <f>VLOOKUP($J10196,Ref!$D:$H,5,0)</f>
        <v>Archdeaconry of Hertford</v>
      </c>
      <c r="S10196">
        <v>4250</v>
      </c>
    </row>
    <row r="10197" spans="1:19" x14ac:dyDescent="0.3">
      <c r="A10197">
        <v>2024</v>
      </c>
      <c r="C10197" t="str">
        <f>IF(GETPIVOTDATA("PS % recovery",Sheet4!$B$5,"Parish Name",K10197)&gt;99.949%,"OK","No")</f>
        <v>OK</v>
      </c>
      <c r="D10197" t="e">
        <f>VLOOKUP(J10197,'Ref2'!C:E,3,0)</f>
        <v>#N/A</v>
      </c>
      <c r="F10197">
        <v>11</v>
      </c>
      <c r="I10197" t="e">
        <f>VLOOKUP(J10197,Ref!L:M,2,0)</f>
        <v>#N/A</v>
      </c>
      <c r="J10197" t="s">
        <v>1164</v>
      </c>
      <c r="K10197" t="str">
        <f>VLOOKUP($J10197,Ref!$D:$H,2,0)</f>
        <v xml:space="preserve">Datchworth                                   </v>
      </c>
      <c r="L10197" t="str">
        <f>VLOOKUP($J10197,Ref!$D:$H,3,0)</f>
        <v>Welwyn Team Ministry</v>
      </c>
      <c r="M10197" t="str">
        <f>VLOOKUP($J10197,Ref!$D:$H,4,0)</f>
        <v xml:space="preserve">Welwyn Hatfield Deanery </v>
      </c>
      <c r="N10197" t="str">
        <f>VLOOKUP($J10197,Ref!$D:$H,5,0)</f>
        <v>Archdeaconry of Hertford</v>
      </c>
      <c r="S10197">
        <v>3370</v>
      </c>
    </row>
    <row r="10198" spans="1:19" x14ac:dyDescent="0.3">
      <c r="A10198">
        <v>2024</v>
      </c>
      <c r="C10198" t="str">
        <f>IF(GETPIVOTDATA("PS % recovery",Sheet4!$B$5,"Parish Name",K10198)&gt;99.949%,"OK","No")</f>
        <v>OK</v>
      </c>
      <c r="D10198" t="e">
        <f>VLOOKUP(J10198,'Ref2'!C:E,3,0)</f>
        <v>#N/A</v>
      </c>
      <c r="F10198">
        <v>11</v>
      </c>
      <c r="I10198" t="e">
        <f>VLOOKUP(J10198,Ref!L:M,2,0)</f>
        <v>#N/A</v>
      </c>
      <c r="J10198" t="s">
        <v>1146</v>
      </c>
      <c r="K10198" t="str">
        <f>VLOOKUP($J10198,Ref!$D:$H,2,0)</f>
        <v xml:space="preserve">Digswell                                     </v>
      </c>
      <c r="L10198" t="str">
        <f>VLOOKUP($J10198,Ref!$D:$H,3,0)</f>
        <v>Digswell</v>
      </c>
      <c r="M10198" t="str">
        <f>VLOOKUP($J10198,Ref!$D:$H,4,0)</f>
        <v xml:space="preserve">Welwyn Hatfield Deanery </v>
      </c>
      <c r="N10198" t="str">
        <f>VLOOKUP($J10198,Ref!$D:$H,5,0)</f>
        <v>Archdeaconry of Hertford</v>
      </c>
      <c r="S10198">
        <v>4167.33</v>
      </c>
    </row>
    <row r="10199" spans="1:19" x14ac:dyDescent="0.3">
      <c r="A10199">
        <v>2024</v>
      </c>
      <c r="C10199" t="str">
        <f>IF(GETPIVOTDATA("PS % recovery",Sheet4!$B$5,"Parish Name",K10199)&gt;99.949%,"OK","No")</f>
        <v>OK</v>
      </c>
      <c r="D10199" t="e">
        <f>VLOOKUP(J10199,'Ref2'!C:E,3,0)</f>
        <v>#N/A</v>
      </c>
      <c r="F10199">
        <v>11</v>
      </c>
      <c r="I10199" t="e">
        <f>VLOOKUP(J10199,Ref!L:M,2,0)</f>
        <v>#N/A</v>
      </c>
      <c r="J10199" t="s">
        <v>1160</v>
      </c>
      <c r="K10199" t="str">
        <f>VLOOKUP($J10199,Ref!$D:$H,2,0)</f>
        <v xml:space="preserve">Panshanger                                   </v>
      </c>
      <c r="L10199" t="str">
        <f>VLOOKUP($J10199,Ref!$D:$H,3,0)</f>
        <v>Panshanger</v>
      </c>
      <c r="M10199" t="str">
        <f>VLOOKUP($J10199,Ref!$D:$H,4,0)</f>
        <v xml:space="preserve">Welwyn Hatfield Deanery </v>
      </c>
      <c r="N10199" t="str">
        <f>VLOOKUP($J10199,Ref!$D:$H,5,0)</f>
        <v>Archdeaconry of Hertford</v>
      </c>
      <c r="S10199">
        <v>4367</v>
      </c>
    </row>
    <row r="10200" spans="1:19" x14ac:dyDescent="0.3">
      <c r="A10200">
        <v>2024</v>
      </c>
      <c r="C10200" t="str">
        <f>IF(GETPIVOTDATA("PS % recovery",Sheet4!$B$5,"Parish Name",K10200)&gt;99.949%,"OK","No")</f>
        <v>OK</v>
      </c>
      <c r="D10200" t="e">
        <f>VLOOKUP(J10200,'Ref2'!C:E,3,0)</f>
        <v>#N/A</v>
      </c>
      <c r="F10200">
        <v>11</v>
      </c>
      <c r="I10200" t="e">
        <f>VLOOKUP(J10200,Ref!L:M,2,0)</f>
        <v>#N/A</v>
      </c>
      <c r="J10200" t="s">
        <v>1148</v>
      </c>
      <c r="K10200" t="str">
        <f>VLOOKUP($J10200,Ref!$D:$H,2,0)</f>
        <v xml:space="preserve">Bishop's Hatfield St Etheldreda with St Luke </v>
      </c>
      <c r="L10200" t="str">
        <f>VLOOKUP($J10200,Ref!$D:$H,3,0)</f>
        <v>Bishop's Hatfield Team Ministry</v>
      </c>
      <c r="M10200" t="str">
        <f>VLOOKUP($J10200,Ref!$D:$H,4,0)</f>
        <v xml:space="preserve">Welwyn Hatfield Deanery </v>
      </c>
      <c r="N10200" t="str">
        <f>VLOOKUP($J10200,Ref!$D:$H,5,0)</f>
        <v>Archdeaconry of Hertford</v>
      </c>
      <c r="S10200">
        <v>6420.33</v>
      </c>
    </row>
    <row r="10201" spans="1:19" x14ac:dyDescent="0.3">
      <c r="A10201">
        <v>2024</v>
      </c>
      <c r="C10201" t="str">
        <f>IF(GETPIVOTDATA("PS % recovery",Sheet4!$B$5,"Parish Name",K10201)&gt;99.949%,"OK","No")</f>
        <v>OK</v>
      </c>
      <c r="D10201" t="e">
        <f>VLOOKUP(J10201,'Ref2'!C:E,3,0)</f>
        <v>#N/A</v>
      </c>
      <c r="F10201">
        <v>11</v>
      </c>
      <c r="I10201" t="str">
        <f>VLOOKUP(J10201,Ref!L:M,2,0)</f>
        <v>Yes</v>
      </c>
      <c r="J10201" t="s">
        <v>1150</v>
      </c>
      <c r="K10201" t="str">
        <f>VLOOKUP($J10201,Ref!$D:$H,2,0)</f>
        <v xml:space="preserve">Bishop's Hatfield St John                    </v>
      </c>
      <c r="L10201" t="str">
        <f>VLOOKUP($J10201,Ref!$D:$H,3,0)</f>
        <v>Bishop's Hatfield Team Ministry</v>
      </c>
      <c r="M10201" t="str">
        <f>VLOOKUP($J10201,Ref!$D:$H,4,0)</f>
        <v xml:space="preserve">Welwyn Hatfield Deanery </v>
      </c>
      <c r="N10201" t="str">
        <f>VLOOKUP($J10201,Ref!$D:$H,5,0)</f>
        <v>Archdeaconry of Hertford</v>
      </c>
      <c r="S10201">
        <v>1000</v>
      </c>
    </row>
    <row r="10202" spans="1:19" x14ac:dyDescent="0.3">
      <c r="A10202">
        <v>2024</v>
      </c>
      <c r="C10202" t="str">
        <f>IF(GETPIVOTDATA("PS % recovery",Sheet4!$B$5,"Parish Name",K10202)&gt;99.949%,"OK","No")</f>
        <v>No</v>
      </c>
      <c r="D10202" t="e">
        <f>VLOOKUP(J10202,'Ref2'!C:E,3,0)</f>
        <v>#N/A</v>
      </c>
      <c r="F10202">
        <v>11</v>
      </c>
      <c r="I10202" t="e">
        <f>VLOOKUP(J10202,Ref!L:M,2,0)</f>
        <v>#N/A</v>
      </c>
      <c r="J10202" t="s">
        <v>1152</v>
      </c>
      <c r="K10202" t="str">
        <f>VLOOKUP($J10202,Ref!$D:$H,2,0)</f>
        <v xml:space="preserve">Bishop's Hatfield St Michael and All Angels  </v>
      </c>
      <c r="L10202" t="str">
        <f>VLOOKUP($J10202,Ref!$D:$H,3,0)</f>
        <v>Bishop's Hatfield Team Ministry</v>
      </c>
      <c r="M10202" t="str">
        <f>VLOOKUP($J10202,Ref!$D:$H,4,0)</f>
        <v xml:space="preserve">Welwyn Hatfield Deanery </v>
      </c>
      <c r="N10202" t="str">
        <f>VLOOKUP($J10202,Ref!$D:$H,5,0)</f>
        <v>Archdeaconry of Hertford</v>
      </c>
      <c r="S10202">
        <v>0</v>
      </c>
    </row>
    <row r="10203" spans="1:19" x14ac:dyDescent="0.3">
      <c r="A10203">
        <v>2024</v>
      </c>
      <c r="C10203" t="str">
        <f>IF(GETPIVOTDATA("PS % recovery",Sheet4!$B$5,"Parish Name",K10203)&gt;99.949%,"OK","No")</f>
        <v>No</v>
      </c>
      <c r="D10203" t="e">
        <f>VLOOKUP(J10203,'Ref2'!C:E,3,0)</f>
        <v>#N/A</v>
      </c>
      <c r="F10203">
        <v>11</v>
      </c>
      <c r="I10203" t="e">
        <f>VLOOKUP(J10203,Ref!L:M,2,0)</f>
        <v>#N/A</v>
      </c>
      <c r="J10203" t="s">
        <v>1154</v>
      </c>
      <c r="K10203" t="str">
        <f>VLOOKUP($J10203,Ref!$D:$H,2,0)</f>
        <v xml:space="preserve">Hatfield Hyde, St Mary Magdalene             </v>
      </c>
      <c r="L10203" t="str">
        <f>VLOOKUP($J10203,Ref!$D:$H,3,0)</f>
        <v>Hatfield Hyde, St Mary Magdalene</v>
      </c>
      <c r="M10203" t="str">
        <f>VLOOKUP($J10203,Ref!$D:$H,4,0)</f>
        <v xml:space="preserve">Welwyn Hatfield Deanery </v>
      </c>
      <c r="N10203" t="str">
        <f>VLOOKUP($J10203,Ref!$D:$H,5,0)</f>
        <v>Archdeaconry of Hertford</v>
      </c>
      <c r="S10203">
        <v>3533.64</v>
      </c>
    </row>
    <row r="10204" spans="1:19" x14ac:dyDescent="0.3">
      <c r="A10204">
        <v>2024</v>
      </c>
      <c r="C10204" t="str">
        <f>IF(GETPIVOTDATA("PS % recovery",Sheet4!$B$5,"Parish Name",K10204)&gt;99.949%,"OK","No")</f>
        <v>OK</v>
      </c>
      <c r="D10204" t="e">
        <f>VLOOKUP(J10204,'Ref2'!C:E,3,0)</f>
        <v>#N/A</v>
      </c>
      <c r="F10204">
        <v>11</v>
      </c>
      <c r="I10204" t="e">
        <f>VLOOKUP(J10204,Ref!L:M,2,0)</f>
        <v>#N/A</v>
      </c>
      <c r="J10204" t="s">
        <v>1156</v>
      </c>
      <c r="K10204" t="str">
        <f>VLOOKUP($J10204,Ref!$D:$H,2,0)</f>
        <v xml:space="preserve">Lemsford                                     </v>
      </c>
      <c r="L10204" t="str">
        <f>VLOOKUP($J10204,Ref!$D:$H,3,0)</f>
        <v>Bishop's Hatfield Team Ministry</v>
      </c>
      <c r="M10204" t="str">
        <f>VLOOKUP($J10204,Ref!$D:$H,4,0)</f>
        <v xml:space="preserve">Welwyn Hatfield Deanery </v>
      </c>
      <c r="N10204" t="str">
        <f>VLOOKUP($J10204,Ref!$D:$H,5,0)</f>
        <v>Archdeaconry of Hertford</v>
      </c>
      <c r="S10204">
        <v>1064</v>
      </c>
    </row>
    <row r="10205" spans="1:19" x14ac:dyDescent="0.3">
      <c r="A10205">
        <v>2024</v>
      </c>
      <c r="C10205" t="str">
        <f>IF(GETPIVOTDATA("PS % recovery",Sheet4!$B$5,"Parish Name",K10205)&gt;99.949%,"OK","No")</f>
        <v>OK</v>
      </c>
      <c r="D10205" t="e">
        <f>VLOOKUP(J10205,'Ref2'!C:E,3,0)</f>
        <v>#N/A</v>
      </c>
      <c r="F10205">
        <v>11</v>
      </c>
      <c r="I10205" t="str">
        <f>VLOOKUP(J10205,Ref!L:M,2,0)</f>
        <v>Yes</v>
      </c>
      <c r="J10205" t="s">
        <v>1158</v>
      </c>
      <c r="K10205" t="str">
        <f>VLOOKUP($J10205,Ref!$D:$H,2,0)</f>
        <v xml:space="preserve">North Mymms                                  </v>
      </c>
      <c r="L10205" t="str">
        <f>VLOOKUP($J10205,Ref!$D:$H,3,0)</f>
        <v>Bishop's Hatfield Team Ministry</v>
      </c>
      <c r="M10205" t="str">
        <f>VLOOKUP($J10205,Ref!$D:$H,4,0)</f>
        <v xml:space="preserve">Welwyn Hatfield Deanery </v>
      </c>
      <c r="N10205" t="str">
        <f>VLOOKUP($J10205,Ref!$D:$H,5,0)</f>
        <v>Archdeaconry of Hertford</v>
      </c>
      <c r="S10205">
        <v>6072.5</v>
      </c>
    </row>
    <row r="10206" spans="1:19" x14ac:dyDescent="0.3">
      <c r="A10206">
        <v>2024</v>
      </c>
      <c r="C10206" t="str">
        <f>IF(GETPIVOTDATA("PS % recovery",Sheet4!$B$5,"Parish Name",K10206)&gt;99.949%,"OK","No")</f>
        <v>OK</v>
      </c>
      <c r="D10206" t="e">
        <f>VLOOKUP(J10206,'Ref2'!C:E,3,0)</f>
        <v>#N/A</v>
      </c>
      <c r="F10206">
        <v>11</v>
      </c>
      <c r="I10206" t="e">
        <f>VLOOKUP(J10206,Ref!L:M,2,0)</f>
        <v>#N/A</v>
      </c>
      <c r="J10206" t="s">
        <v>1162</v>
      </c>
      <c r="K10206" t="str">
        <f>VLOOKUP($J10206,Ref!$D:$H,2,0)</f>
        <v xml:space="preserve">Tewin                                        </v>
      </c>
      <c r="L10206" t="str">
        <f>VLOOKUP($J10206,Ref!$D:$H,3,0)</f>
        <v>Welwyn Team Ministry</v>
      </c>
      <c r="M10206" t="str">
        <f>VLOOKUP($J10206,Ref!$D:$H,4,0)</f>
        <v xml:space="preserve">Welwyn Hatfield Deanery </v>
      </c>
      <c r="N10206" t="str">
        <f>VLOOKUP($J10206,Ref!$D:$H,5,0)</f>
        <v>Archdeaconry of Hertford</v>
      </c>
      <c r="S10206">
        <v>3437</v>
      </c>
    </row>
    <row r="10207" spans="1:19" x14ac:dyDescent="0.3">
      <c r="A10207">
        <v>2024</v>
      </c>
      <c r="C10207" t="str">
        <f>IF(GETPIVOTDATA("PS % recovery",Sheet4!$B$5,"Parish Name",K10207)&gt;99.949%,"OK","No")</f>
        <v>OK</v>
      </c>
      <c r="D10207" t="e">
        <f>VLOOKUP(J10207,'Ref2'!C:E,3,0)</f>
        <v>#N/A</v>
      </c>
      <c r="F10207">
        <v>11</v>
      </c>
      <c r="I10207" t="e">
        <f>VLOOKUP(J10207,Ref!L:M,2,0)</f>
        <v>#N/A</v>
      </c>
      <c r="J10207" t="s">
        <v>1141</v>
      </c>
      <c r="K10207" t="str">
        <f>VLOOKUP($J10207,Ref!$D:$H,2,0)</f>
        <v xml:space="preserve">Welwyn, St Mary the Virgin                   </v>
      </c>
      <c r="L10207" t="str">
        <f>VLOOKUP($J10207,Ref!$D:$H,3,0)</f>
        <v>Welwyn Team Ministry</v>
      </c>
      <c r="M10207" t="str">
        <f>VLOOKUP($J10207,Ref!$D:$H,4,0)</f>
        <v xml:space="preserve">Welwyn Hatfield Deanery </v>
      </c>
      <c r="N10207" t="str">
        <f>VLOOKUP($J10207,Ref!$D:$H,5,0)</f>
        <v>Archdeaconry of Hertford</v>
      </c>
      <c r="S10207">
        <v>8994</v>
      </c>
    </row>
    <row r="10208" spans="1:19" x14ac:dyDescent="0.3">
      <c r="A10208">
        <v>2024</v>
      </c>
      <c r="C10208" t="str">
        <f>IF(GETPIVOTDATA("PS % recovery",Sheet4!$B$5,"Parish Name",K10208)&gt;99.949%,"OK","No")</f>
        <v>OK</v>
      </c>
      <c r="D10208" t="e">
        <f>VLOOKUP(J10208,'Ref2'!C:E,3,0)</f>
        <v>#N/A</v>
      </c>
      <c r="F10208">
        <v>11</v>
      </c>
      <c r="I10208" t="e">
        <f>VLOOKUP(J10208,Ref!L:M,2,0)</f>
        <v>#N/A</v>
      </c>
      <c r="J10208" t="s">
        <v>1143</v>
      </c>
      <c r="K10208" t="str">
        <f>VLOOKUP($J10208,Ref!$D:$H,2,0)</f>
        <v xml:space="preserve">Woolmer Green, St Michael                    </v>
      </c>
      <c r="L10208" t="str">
        <f>VLOOKUP($J10208,Ref!$D:$H,3,0)</f>
        <v>Welwyn Team Ministry</v>
      </c>
      <c r="M10208" t="str">
        <f>VLOOKUP($J10208,Ref!$D:$H,4,0)</f>
        <v xml:space="preserve">Welwyn Hatfield Deanery </v>
      </c>
      <c r="N10208" t="str">
        <f>VLOOKUP($J10208,Ref!$D:$H,5,0)</f>
        <v>Archdeaconry of Hertford</v>
      </c>
      <c r="S10208">
        <v>1564</v>
      </c>
    </row>
    <row r="10209" spans="1:19" x14ac:dyDescent="0.3">
      <c r="A10209">
        <v>2024</v>
      </c>
      <c r="C10209" t="str">
        <f>IF(GETPIVOTDATA("PS % recovery",Sheet4!$B$5,"Parish Name",K10209)&gt;99.949%,"OK","No")</f>
        <v>OK</v>
      </c>
      <c r="D10209" t="e">
        <f>VLOOKUP(J10209,'Ref2'!C:E,3,0)</f>
        <v>#N/A</v>
      </c>
      <c r="F10209">
        <v>11</v>
      </c>
      <c r="I10209" t="e">
        <f>VLOOKUP(J10209,Ref!L:M,2,0)</f>
        <v>#N/A</v>
      </c>
      <c r="J10209" t="s">
        <v>1166</v>
      </c>
      <c r="K10209" t="str">
        <f>VLOOKUP($J10209,Ref!$D:$H,2,0)</f>
        <v xml:space="preserve">Welwyn Garden City                           </v>
      </c>
      <c r="L10209" t="str">
        <f>VLOOKUP($J10209,Ref!$D:$H,3,0)</f>
        <v>Welwyn Garden City</v>
      </c>
      <c r="M10209" t="str">
        <f>VLOOKUP($J10209,Ref!$D:$H,4,0)</f>
        <v xml:space="preserve">Welwyn Hatfield Deanery </v>
      </c>
      <c r="N10209" t="str">
        <f>VLOOKUP($J10209,Ref!$D:$H,5,0)</f>
        <v>Archdeaconry of Hertford</v>
      </c>
      <c r="S10209">
        <v>5034</v>
      </c>
    </row>
    <row r="10210" spans="1:19" x14ac:dyDescent="0.3">
      <c r="A10210">
        <v>2024</v>
      </c>
      <c r="C10210" t="str">
        <f>IF(GETPIVOTDATA("PS % recovery",Sheet4!$B$5,"Parish Name",K10210)&gt;99.949%,"OK","No")</f>
        <v>OK</v>
      </c>
      <c r="D10210" t="e">
        <f>VLOOKUP(J10210,'Ref2'!C:E,3,0)</f>
        <v>#N/A</v>
      </c>
      <c r="F10210">
        <v>11</v>
      </c>
      <c r="I10210" t="e">
        <f>VLOOKUP(J10210,Ref!L:M,2,0)</f>
        <v>#N/A</v>
      </c>
      <c r="J10210" t="s">
        <v>1178</v>
      </c>
      <c r="K10210" t="str">
        <f>VLOOKUP($J10210,Ref!$D:$H,2,0)</f>
        <v xml:space="preserve">Aston                                        </v>
      </c>
      <c r="L10210" t="str">
        <f>VLOOKUP($J10210,Ref!$D:$H,3,0)</f>
        <v>The Beane Valley Benefice</v>
      </c>
      <c r="M10210" t="str">
        <f>VLOOKUP($J10210,Ref!$D:$H,4,0)</f>
        <v>Hertford and Ware Deanery</v>
      </c>
      <c r="N10210" t="str">
        <f>VLOOKUP($J10210,Ref!$D:$H,5,0)</f>
        <v>Archdeaconry of Hertford</v>
      </c>
      <c r="S10210">
        <v>1264</v>
      </c>
    </row>
    <row r="10211" spans="1:19" x14ac:dyDescent="0.3">
      <c r="A10211">
        <v>2024</v>
      </c>
      <c r="C10211" t="str">
        <f>IF(GETPIVOTDATA("PS % recovery",Sheet4!$B$5,"Parish Name",K10211)&gt;99.949%,"OK","No")</f>
        <v>No</v>
      </c>
      <c r="D10211" t="e">
        <f>VLOOKUP(J10211,'Ref2'!C:E,3,0)</f>
        <v>#N/A</v>
      </c>
      <c r="F10211">
        <v>11</v>
      </c>
      <c r="I10211" t="e">
        <f>VLOOKUP(J10211,Ref!L:M,2,0)</f>
        <v>#N/A</v>
      </c>
      <c r="J10211" t="s">
        <v>1168</v>
      </c>
      <c r="K10211" t="str">
        <f>VLOOKUP($J10211,Ref!$D:$H,2,0)</f>
        <v xml:space="preserve">Bayford                                      </v>
      </c>
      <c r="L10211" t="str">
        <f>VLOOKUP($J10211,Ref!$D:$H,3,0)</f>
        <v>Little Berkhamsted and Bayford, Essendon and Ponsbourne</v>
      </c>
      <c r="M10211" t="str">
        <f>VLOOKUP($J10211,Ref!$D:$H,4,0)</f>
        <v>Hertford and Ware Deanery</v>
      </c>
      <c r="N10211" t="str">
        <f>VLOOKUP($J10211,Ref!$D:$H,5,0)</f>
        <v>Archdeaconry of Hertford</v>
      </c>
      <c r="S10211">
        <v>0</v>
      </c>
    </row>
    <row r="10212" spans="1:19" x14ac:dyDescent="0.3">
      <c r="A10212">
        <v>2024</v>
      </c>
      <c r="C10212" t="str">
        <f>IF(GETPIVOTDATA("PS % recovery",Sheet4!$B$5,"Parish Name",K10212)&gt;99.949%,"OK","No")</f>
        <v>OK</v>
      </c>
      <c r="D10212" t="e">
        <f>VLOOKUP(J10212,'Ref2'!C:E,3,0)</f>
        <v>#N/A</v>
      </c>
      <c r="F10212">
        <v>11</v>
      </c>
      <c r="I10212" t="e">
        <f>VLOOKUP(J10212,Ref!L:M,2,0)</f>
        <v>#N/A</v>
      </c>
      <c r="J10212" t="s">
        <v>1176</v>
      </c>
      <c r="K10212" t="str">
        <f>VLOOKUP($J10212,Ref!$D:$H,2,0)</f>
        <v>Bengeo Holy Trinity and St Leonard with Chris</v>
      </c>
      <c r="L10212" t="str">
        <f>VLOOKUP($J10212,Ref!$D:$H,3,0)</f>
        <v>Hertford Team Ministry</v>
      </c>
      <c r="M10212" t="str">
        <f>VLOOKUP($J10212,Ref!$D:$H,4,0)</f>
        <v>Hertford and Ware Deanery</v>
      </c>
      <c r="N10212" t="str">
        <f>VLOOKUP($J10212,Ref!$D:$H,5,0)</f>
        <v>Archdeaconry of Hertford</v>
      </c>
      <c r="S10212">
        <v>5777.5</v>
      </c>
    </row>
    <row r="10213" spans="1:19" x14ac:dyDescent="0.3">
      <c r="A10213">
        <v>2024</v>
      </c>
      <c r="C10213" t="str">
        <f>IF(GETPIVOTDATA("PS % recovery",Sheet4!$B$5,"Parish Name",K10213)&gt;99.949%,"OK","No")</f>
        <v>OK</v>
      </c>
      <c r="D10213" t="e">
        <f>VLOOKUP(J10213,'Ref2'!C:E,3,0)</f>
        <v>#N/A</v>
      </c>
      <c r="F10213">
        <v>11</v>
      </c>
      <c r="I10213" t="e">
        <f>VLOOKUP(J10213,Ref!L:M,2,0)</f>
        <v>#N/A</v>
      </c>
      <c r="J10213" t="s">
        <v>1180</v>
      </c>
      <c r="K10213" t="str">
        <f>VLOOKUP($J10213,Ref!$D:$H,2,0)</f>
        <v xml:space="preserve">Bramfield                                    </v>
      </c>
      <c r="L10213" t="str">
        <f>VLOOKUP($J10213,Ref!$D:$H,3,0)</f>
        <v>The Beane Valley Benefice</v>
      </c>
      <c r="M10213" t="str">
        <f>VLOOKUP($J10213,Ref!$D:$H,4,0)</f>
        <v>Hertford and Ware Deanery</v>
      </c>
      <c r="N10213" t="str">
        <f>VLOOKUP($J10213,Ref!$D:$H,5,0)</f>
        <v>Archdeaconry of Hertford</v>
      </c>
      <c r="S10213">
        <v>764</v>
      </c>
    </row>
    <row r="10214" spans="1:19" x14ac:dyDescent="0.3">
      <c r="A10214">
        <v>2024</v>
      </c>
      <c r="C10214" t="str">
        <f>IF(GETPIVOTDATA("PS % recovery",Sheet4!$B$5,"Parish Name",K10214)&gt;99.949%,"OK","No")</f>
        <v>OK</v>
      </c>
      <c r="D10214" t="e">
        <f>VLOOKUP(J10214,'Ref2'!C:E,3,0)</f>
        <v>#N/A</v>
      </c>
      <c r="F10214">
        <v>11</v>
      </c>
      <c r="I10214" t="e">
        <f>VLOOKUP(J10214,Ref!L:M,2,0)</f>
        <v>#N/A</v>
      </c>
      <c r="J10214" t="s">
        <v>1172</v>
      </c>
      <c r="K10214" t="str">
        <f>VLOOKUP($J10214,Ref!$D:$H,2,0)</f>
        <v xml:space="preserve">Essendon                                     </v>
      </c>
      <c r="L10214" t="str">
        <f>VLOOKUP($J10214,Ref!$D:$H,3,0)</f>
        <v>Little Berkhamsted and Bayford, Essendon and Ponsbourne</v>
      </c>
      <c r="M10214" t="str">
        <f>VLOOKUP($J10214,Ref!$D:$H,4,0)</f>
        <v>Hertford and Ware Deanery</v>
      </c>
      <c r="N10214" t="str">
        <f>VLOOKUP($J10214,Ref!$D:$H,5,0)</f>
        <v>Archdeaconry of Hertford</v>
      </c>
      <c r="S10214">
        <v>2203</v>
      </c>
    </row>
    <row r="10215" spans="1:19" x14ac:dyDescent="0.3">
      <c r="A10215">
        <v>2024</v>
      </c>
      <c r="C10215" t="str">
        <f>IF(GETPIVOTDATA("PS % recovery",Sheet4!$B$5,"Parish Name",K10215)&gt;99.949%,"OK","No")</f>
        <v>No</v>
      </c>
      <c r="D10215" t="e">
        <f>VLOOKUP(J10215,'Ref2'!C:E,3,0)</f>
        <v>#N/A</v>
      </c>
      <c r="F10215">
        <v>11</v>
      </c>
      <c r="I10215" t="e">
        <f>VLOOKUP(J10215,Ref!L:M,2,0)</f>
        <v>#N/A</v>
      </c>
      <c r="J10215" t="s">
        <v>1188</v>
      </c>
      <c r="K10215" t="str">
        <f>VLOOKUP($J10215,Ref!$D:$H,2,0)</f>
        <v xml:space="preserve">Great Amwell with St Margarets               </v>
      </c>
      <c r="L10215" t="str">
        <f>VLOOKUP($J10215,Ref!$D:$H,3,0)</f>
        <v>Great Amwell with St Margarets and Stanstead Abbots</v>
      </c>
      <c r="M10215" t="str">
        <f>VLOOKUP($J10215,Ref!$D:$H,4,0)</f>
        <v>Hertford and Ware Deanery</v>
      </c>
      <c r="N10215" t="str">
        <f>VLOOKUP($J10215,Ref!$D:$H,5,0)</f>
        <v>Archdeaconry of Hertford</v>
      </c>
      <c r="S10215">
        <v>2357</v>
      </c>
    </row>
    <row r="10216" spans="1:19" x14ac:dyDescent="0.3">
      <c r="A10216">
        <v>2024</v>
      </c>
      <c r="C10216" t="str">
        <f>IF(GETPIVOTDATA("PS % recovery",Sheet4!$B$5,"Parish Name",K10216)&gt;99.949%,"OK","No")</f>
        <v>OK</v>
      </c>
      <c r="D10216" t="e">
        <f>VLOOKUP(J10216,'Ref2'!C:E,3,0)</f>
        <v>#N/A</v>
      </c>
      <c r="F10216">
        <v>11</v>
      </c>
      <c r="I10216" t="e">
        <f>VLOOKUP(J10216,Ref!L:M,2,0)</f>
        <v>#N/A</v>
      </c>
      <c r="J10216" t="s">
        <v>817</v>
      </c>
      <c r="K10216" t="str">
        <f>VLOOKUP($J10216,Ref!$D:$H,2,0)</f>
        <v xml:space="preserve">Hertford All Saints                          </v>
      </c>
      <c r="L10216" t="str">
        <f>VLOOKUP($J10216,Ref!$D:$H,3,0)</f>
        <v>Hertford Team Ministry</v>
      </c>
      <c r="M10216" t="str">
        <f>VLOOKUP($J10216,Ref!$D:$H,4,0)</f>
        <v>Hertford and Ware Deanery</v>
      </c>
      <c r="N10216" t="str">
        <f>VLOOKUP($J10216,Ref!$D:$H,5,0)</f>
        <v>Archdeaconry of Hertford</v>
      </c>
      <c r="S10216">
        <v>5000</v>
      </c>
    </row>
    <row r="10217" spans="1:19" x14ac:dyDescent="0.3">
      <c r="A10217">
        <v>2024</v>
      </c>
      <c r="C10217" t="str">
        <f>IF(GETPIVOTDATA("PS % recovery",Sheet4!$B$5,"Parish Name",K10217)&gt;99.949%,"OK","No")</f>
        <v>OK</v>
      </c>
      <c r="D10217" t="e">
        <f>VLOOKUP(J10217,'Ref2'!C:E,3,0)</f>
        <v>#N/A</v>
      </c>
      <c r="F10217">
        <v>11</v>
      </c>
      <c r="I10217" t="e">
        <f>VLOOKUP(J10217,Ref!L:M,2,0)</f>
        <v>#N/A</v>
      </c>
      <c r="J10217" t="s">
        <v>1193</v>
      </c>
      <c r="K10217" t="str">
        <f>VLOOKUP($J10217,Ref!$D:$H,2,0)</f>
        <v xml:space="preserve">Hertford, St Andrew with St Nicholas         </v>
      </c>
      <c r="L10217" t="str">
        <f>VLOOKUP($J10217,Ref!$D:$H,3,0)</f>
        <v>Hertford Team Ministry</v>
      </c>
      <c r="M10217" t="str">
        <f>VLOOKUP($J10217,Ref!$D:$H,4,0)</f>
        <v>Hertford and Ware Deanery</v>
      </c>
      <c r="N10217" t="str">
        <f>VLOOKUP($J10217,Ref!$D:$H,5,0)</f>
        <v>Archdeaconry of Hertford</v>
      </c>
      <c r="S10217">
        <v>6692</v>
      </c>
    </row>
    <row r="10218" spans="1:19" x14ac:dyDescent="0.3">
      <c r="A10218">
        <v>2024</v>
      </c>
      <c r="C10218" t="str">
        <f>IF(GETPIVOTDATA("PS % recovery",Sheet4!$B$5,"Parish Name",K10218)&gt;99.949%,"OK","No")</f>
        <v>OK</v>
      </c>
      <c r="D10218" t="e">
        <f>VLOOKUP(J10218,'Ref2'!C:E,3,0)</f>
        <v>#N/A</v>
      </c>
      <c r="F10218">
        <v>11</v>
      </c>
      <c r="I10218" t="e">
        <f>VLOOKUP(J10218,Ref!L:M,2,0)</f>
        <v>#N/A</v>
      </c>
      <c r="J10218" t="s">
        <v>1195</v>
      </c>
      <c r="K10218" t="str">
        <f>VLOOKUP($J10218,Ref!$D:$H,2,0)</f>
        <v xml:space="preserve">Hertingfordbury                              </v>
      </c>
      <c r="L10218" t="str">
        <f>VLOOKUP($J10218,Ref!$D:$H,3,0)</f>
        <v>Hertford Team Ministry</v>
      </c>
      <c r="M10218" t="str">
        <f>VLOOKUP($J10218,Ref!$D:$H,4,0)</f>
        <v>Hertford and Ware Deanery</v>
      </c>
      <c r="N10218" t="str">
        <f>VLOOKUP($J10218,Ref!$D:$H,5,0)</f>
        <v>Archdeaconry of Hertford</v>
      </c>
      <c r="S10218">
        <v>2275</v>
      </c>
    </row>
    <row r="10219" spans="1:19" x14ac:dyDescent="0.3">
      <c r="A10219">
        <v>2024</v>
      </c>
      <c r="C10219" t="str">
        <f>IF(GETPIVOTDATA("PS % recovery",Sheet4!$B$5,"Parish Name",K10219)&gt;99.949%,"OK","No")</f>
        <v>No</v>
      </c>
      <c r="D10219" t="e">
        <f>VLOOKUP(J10219,'Ref2'!C:E,3,0)</f>
        <v>#N/A</v>
      </c>
      <c r="F10219">
        <v>11</v>
      </c>
      <c r="I10219" t="e">
        <f>VLOOKUP(J10219,Ref!L:M,2,0)</f>
        <v>#N/A</v>
      </c>
      <c r="J10219" t="s">
        <v>1197</v>
      </c>
      <c r="K10219" t="str">
        <f>VLOOKUP($J10219,Ref!$D:$H,2,0)</f>
        <v xml:space="preserve">High Cross, St John the Evangelist           </v>
      </c>
      <c r="L10219" t="str">
        <f>VLOOKUP($J10219,Ref!$D:$H,3,0)</f>
        <v>High Cross</v>
      </c>
      <c r="M10219" t="str">
        <f>VLOOKUP($J10219,Ref!$D:$H,4,0)</f>
        <v>Hertford and Ware Deanery</v>
      </c>
      <c r="N10219" t="str">
        <f>VLOOKUP($J10219,Ref!$D:$H,5,0)</f>
        <v>Archdeaconry of Hertford</v>
      </c>
      <c r="S10219">
        <v>0</v>
      </c>
    </row>
    <row r="10220" spans="1:19" x14ac:dyDescent="0.3">
      <c r="A10220">
        <v>2024</v>
      </c>
      <c r="C10220" t="str">
        <f>IF(GETPIVOTDATA("PS % recovery",Sheet4!$B$5,"Parish Name",K10220)&gt;99.949%,"OK","No")</f>
        <v>OK</v>
      </c>
      <c r="D10220" t="e">
        <f>VLOOKUP(J10220,'Ref2'!C:E,3,0)</f>
        <v>#N/A</v>
      </c>
      <c r="F10220">
        <v>11</v>
      </c>
      <c r="I10220" t="e">
        <f>VLOOKUP(J10220,Ref!L:M,2,0)</f>
        <v>#N/A</v>
      </c>
      <c r="J10220" t="s">
        <v>1201</v>
      </c>
      <c r="K10220" t="str">
        <f>VLOOKUP($J10220,Ref!$D:$H,2,0)</f>
        <v xml:space="preserve">Hunsdon                                      </v>
      </c>
      <c r="L10220" t="str">
        <f>VLOOKUP($J10220,Ref!$D:$H,3,0)</f>
        <v>Hunsdon with Widford and Wareside</v>
      </c>
      <c r="M10220" t="str">
        <f>VLOOKUP($J10220,Ref!$D:$H,4,0)</f>
        <v>Hertford and Ware Deanery</v>
      </c>
      <c r="N10220" t="str">
        <f>VLOOKUP($J10220,Ref!$D:$H,5,0)</f>
        <v>Archdeaconry of Hertford</v>
      </c>
      <c r="S10220">
        <v>1587</v>
      </c>
    </row>
    <row r="10221" spans="1:19" x14ac:dyDescent="0.3">
      <c r="A10221">
        <v>2024</v>
      </c>
      <c r="C10221" t="str">
        <f>IF(GETPIVOTDATA("PS % recovery",Sheet4!$B$5,"Parish Name",K10221)&gt;99.949%,"OK","No")</f>
        <v>No</v>
      </c>
      <c r="D10221" t="e">
        <f>VLOOKUP(J10221,'Ref2'!C:E,3,0)</f>
        <v>#N/A</v>
      </c>
      <c r="F10221">
        <v>11</v>
      </c>
      <c r="I10221" t="e">
        <f>VLOOKUP(J10221,Ref!L:M,2,0)</f>
        <v>#N/A</v>
      </c>
      <c r="J10221" t="s">
        <v>1207</v>
      </c>
      <c r="K10221" t="str">
        <f>VLOOKUP($J10221,Ref!$D:$H,2,0)</f>
        <v xml:space="preserve">Little Amwell, Holy Trinity                  </v>
      </c>
      <c r="L10221" t="str">
        <f>VLOOKUP($J10221,Ref!$D:$H,3,0)</f>
        <v>Hertford Team Ministry</v>
      </c>
      <c r="M10221" t="str">
        <f>VLOOKUP($J10221,Ref!$D:$H,4,0)</f>
        <v>Hertford and Ware Deanery</v>
      </c>
      <c r="N10221" t="str">
        <f>VLOOKUP($J10221,Ref!$D:$H,5,0)</f>
        <v>Archdeaconry of Hertford</v>
      </c>
      <c r="S10221">
        <v>3135.94</v>
      </c>
    </row>
    <row r="10222" spans="1:19" x14ac:dyDescent="0.3">
      <c r="A10222">
        <v>2024</v>
      </c>
      <c r="C10222" t="str">
        <f>IF(GETPIVOTDATA("PS % recovery",Sheet4!$B$5,"Parish Name",K10222)&gt;99.949%,"OK","No")</f>
        <v>OK</v>
      </c>
      <c r="D10222" t="e">
        <f>VLOOKUP(J10222,'Ref2'!C:E,3,0)</f>
        <v>#N/A</v>
      </c>
      <c r="F10222">
        <v>11</v>
      </c>
      <c r="I10222" t="e">
        <f>VLOOKUP(J10222,Ref!L:M,2,0)</f>
        <v>#N/A</v>
      </c>
      <c r="J10222" t="s">
        <v>1170</v>
      </c>
      <c r="K10222" t="str">
        <f>VLOOKUP($J10222,Ref!$D:$H,2,0)</f>
        <v xml:space="preserve">Little Berkhamsted                           </v>
      </c>
      <c r="L10222" t="str">
        <f>VLOOKUP($J10222,Ref!$D:$H,3,0)</f>
        <v>Little Berkhamsted and Bayford, Essendon and Ponsbourne</v>
      </c>
      <c r="M10222" t="str">
        <f>VLOOKUP($J10222,Ref!$D:$H,4,0)</f>
        <v>Hertford and Ware Deanery</v>
      </c>
      <c r="N10222" t="str">
        <f>VLOOKUP($J10222,Ref!$D:$H,5,0)</f>
        <v>Archdeaconry of Hertford</v>
      </c>
      <c r="S10222">
        <v>3902.25</v>
      </c>
    </row>
    <row r="10223" spans="1:19" x14ac:dyDescent="0.3">
      <c r="A10223">
        <v>2024</v>
      </c>
      <c r="C10223" t="str">
        <f>IF(GETPIVOTDATA("PS % recovery",Sheet4!$B$5,"Parish Name",K10223)&gt;99.949%,"OK","No")</f>
        <v>No</v>
      </c>
      <c r="D10223" t="e">
        <f>VLOOKUP(J10223,'Ref2'!C:E,3,0)</f>
        <v>#N/A</v>
      </c>
      <c r="F10223">
        <v>11</v>
      </c>
      <c r="I10223" t="e">
        <f>VLOOKUP(J10223,Ref!L:M,2,0)</f>
        <v>#N/A</v>
      </c>
      <c r="J10223" t="s">
        <v>1174</v>
      </c>
      <c r="K10223" t="str">
        <f>VLOOKUP($J10223,Ref!$D:$H,2,0)</f>
        <v xml:space="preserve">Ponsbourne, St Mary                          </v>
      </c>
      <c r="L10223" t="str">
        <f>VLOOKUP($J10223,Ref!$D:$H,3,0)</f>
        <v>Little Berkhamsted and Bayford, Essendon and Ponsbourne</v>
      </c>
      <c r="M10223" t="str">
        <f>VLOOKUP($J10223,Ref!$D:$H,4,0)</f>
        <v>Hertford and Ware Deanery</v>
      </c>
      <c r="N10223" t="str">
        <f>VLOOKUP($J10223,Ref!$D:$H,5,0)</f>
        <v>Archdeaconry of Hertford</v>
      </c>
      <c r="S10223">
        <v>500</v>
      </c>
    </row>
    <row r="10224" spans="1:19" x14ac:dyDescent="0.3">
      <c r="A10224">
        <v>2024</v>
      </c>
      <c r="C10224" t="str">
        <f>IF(GETPIVOTDATA("PS % recovery",Sheet4!$B$5,"Parish Name",K10224)&gt;99.949%,"OK","No")</f>
        <v>No</v>
      </c>
      <c r="D10224" t="e">
        <f>VLOOKUP(J10224,'Ref2'!C:E,3,0)</f>
        <v>#N/A</v>
      </c>
      <c r="F10224">
        <v>11</v>
      </c>
      <c r="I10224" t="e">
        <f>VLOOKUP(J10224,Ref!L:M,2,0)</f>
        <v>#N/A</v>
      </c>
      <c r="J10224" t="s">
        <v>1190</v>
      </c>
      <c r="K10224" t="str">
        <f>VLOOKUP($J10224,Ref!$D:$H,2,0)</f>
        <v xml:space="preserve">Stanstead Abbots                             </v>
      </c>
      <c r="L10224" t="str">
        <f>VLOOKUP($J10224,Ref!$D:$H,3,0)</f>
        <v>Great Amwell with St Margarets and Stanstead Abbots</v>
      </c>
      <c r="M10224" t="str">
        <f>VLOOKUP($J10224,Ref!$D:$H,4,0)</f>
        <v>Hertford and Ware Deanery</v>
      </c>
      <c r="N10224" t="str">
        <f>VLOOKUP($J10224,Ref!$D:$H,5,0)</f>
        <v>Archdeaconry of Hertford</v>
      </c>
      <c r="S10224">
        <v>0</v>
      </c>
    </row>
    <row r="10225" spans="1:19" x14ac:dyDescent="0.3">
      <c r="A10225">
        <v>2024</v>
      </c>
      <c r="C10225" t="str">
        <f>IF(GETPIVOTDATA("PS % recovery",Sheet4!$B$5,"Parish Name",K10225)&gt;99.949%,"OK","No")</f>
        <v>OK</v>
      </c>
      <c r="D10225" t="e">
        <f>VLOOKUP(J10225,'Ref2'!C:E,3,0)</f>
        <v>#N/A</v>
      </c>
      <c r="F10225">
        <v>11</v>
      </c>
      <c r="I10225" t="e">
        <f>VLOOKUP(J10225,Ref!L:M,2,0)</f>
        <v>#N/A</v>
      </c>
      <c r="J10225" t="s">
        <v>1182</v>
      </c>
      <c r="K10225" t="str">
        <f>VLOOKUP($J10225,Ref!$D:$H,2,0)</f>
        <v xml:space="preserve">Stapleford                                   </v>
      </c>
      <c r="L10225" t="str">
        <f>VLOOKUP($J10225,Ref!$D:$H,3,0)</f>
        <v>The Beane Valley Benefice</v>
      </c>
      <c r="M10225" t="str">
        <f>VLOOKUP($J10225,Ref!$D:$H,4,0)</f>
        <v>Hertford and Ware Deanery</v>
      </c>
      <c r="N10225" t="str">
        <f>VLOOKUP($J10225,Ref!$D:$H,5,0)</f>
        <v>Archdeaconry of Hertford</v>
      </c>
      <c r="S10225">
        <v>787</v>
      </c>
    </row>
    <row r="10226" spans="1:19" x14ac:dyDescent="0.3">
      <c r="A10226">
        <v>2024</v>
      </c>
      <c r="C10226" t="str">
        <f>IF(GETPIVOTDATA("PS % recovery",Sheet4!$B$5,"Parish Name",K10226)&gt;99.949%,"OK","No")</f>
        <v>No</v>
      </c>
      <c r="D10226" t="e">
        <f>VLOOKUP(J10226,'Ref2'!C:E,3,0)</f>
        <v>#N/A</v>
      </c>
      <c r="F10226">
        <v>11</v>
      </c>
      <c r="I10226" t="e">
        <f>VLOOKUP(J10226,Ref!L:M,2,0)</f>
        <v>#N/A</v>
      </c>
      <c r="J10226" t="s">
        <v>1199</v>
      </c>
      <c r="K10226" t="str">
        <f>VLOOKUP($J10226,Ref!$D:$H,2,0)</f>
        <v xml:space="preserve">Thundridge                                   </v>
      </c>
      <c r="L10226" t="str">
        <f>VLOOKUP($J10226,Ref!$D:$H,3,0)</f>
        <v>Thundridge</v>
      </c>
      <c r="M10226" t="str">
        <f>VLOOKUP($J10226,Ref!$D:$H,4,0)</f>
        <v>Hertford and Ware Deanery</v>
      </c>
      <c r="N10226" t="str">
        <f>VLOOKUP($J10226,Ref!$D:$H,5,0)</f>
        <v>Archdeaconry of Hertford</v>
      </c>
      <c r="S10226">
        <v>0</v>
      </c>
    </row>
    <row r="10227" spans="1:19" x14ac:dyDescent="0.3">
      <c r="A10227">
        <v>2024</v>
      </c>
      <c r="C10227" t="str">
        <f>IF(GETPIVOTDATA("PS % recovery",Sheet4!$B$5,"Parish Name",K10227)&gt;99.949%,"OK","No")</f>
        <v>No</v>
      </c>
      <c r="D10227" t="e">
        <f>VLOOKUP(J10227,'Ref2'!C:E,3,0)</f>
        <v>#N/A</v>
      </c>
      <c r="F10227">
        <v>11</v>
      </c>
      <c r="I10227" t="str">
        <f>VLOOKUP(J10227,Ref!L:M,2,0)</f>
        <v>Yes</v>
      </c>
      <c r="J10227" t="s">
        <v>1209</v>
      </c>
      <c r="K10227" t="str">
        <f>VLOOKUP($J10227,Ref!$D:$H,2,0)</f>
        <v xml:space="preserve">Ware, Christ Church                          </v>
      </c>
      <c r="L10227" t="str">
        <f>VLOOKUP($J10227,Ref!$D:$H,3,0)</f>
        <v>Ware, Christ Church</v>
      </c>
      <c r="M10227" t="str">
        <f>VLOOKUP($J10227,Ref!$D:$H,4,0)</f>
        <v>Hertford and Ware Deanery</v>
      </c>
      <c r="N10227" t="str">
        <f>VLOOKUP($J10227,Ref!$D:$H,5,0)</f>
        <v>Archdeaconry of Hertford</v>
      </c>
      <c r="S10227">
        <v>9973.5</v>
      </c>
    </row>
    <row r="10228" spans="1:19" x14ac:dyDescent="0.3">
      <c r="A10228">
        <v>2024</v>
      </c>
      <c r="C10228" t="str">
        <f>IF(GETPIVOTDATA("PS % recovery",Sheet4!$B$5,"Parish Name",K10228)&gt;99.949%,"OK","No")</f>
        <v>OK</v>
      </c>
      <c r="D10228" t="e">
        <f>VLOOKUP(J10228,'Ref2'!C:E,3,0)</f>
        <v>#N/A</v>
      </c>
      <c r="F10228">
        <v>11</v>
      </c>
      <c r="I10228" t="e">
        <f>VLOOKUP(J10228,Ref!L:M,2,0)</f>
        <v>#N/A</v>
      </c>
      <c r="J10228" t="s">
        <v>1211</v>
      </c>
      <c r="K10228" t="str">
        <f>VLOOKUP($J10228,Ref!$D:$H,2,0)</f>
        <v xml:space="preserve">Ware                                         </v>
      </c>
      <c r="L10228" t="str">
        <f>VLOOKUP($J10228,Ref!$D:$H,3,0)</f>
        <v>Ware</v>
      </c>
      <c r="M10228" t="str">
        <f>VLOOKUP($J10228,Ref!$D:$H,4,0)</f>
        <v>Hertford and Ware Deanery</v>
      </c>
      <c r="N10228" t="str">
        <f>VLOOKUP($J10228,Ref!$D:$H,5,0)</f>
        <v>Archdeaconry of Hertford</v>
      </c>
      <c r="S10228">
        <v>5584.16</v>
      </c>
    </row>
    <row r="10229" spans="1:19" x14ac:dyDescent="0.3">
      <c r="A10229">
        <v>2024</v>
      </c>
      <c r="C10229" t="str">
        <f>IF(GETPIVOTDATA("PS % recovery",Sheet4!$B$5,"Parish Name",K10229)&gt;99.949%,"OK","No")</f>
        <v>OK</v>
      </c>
      <c r="D10229" t="e">
        <f>VLOOKUP(J10229,'Ref2'!C:E,3,0)</f>
        <v>#N/A</v>
      </c>
      <c r="F10229">
        <v>11</v>
      </c>
      <c r="I10229" t="e">
        <f>VLOOKUP(J10229,Ref!L:M,2,0)</f>
        <v>#N/A</v>
      </c>
      <c r="J10229" t="s">
        <v>1203</v>
      </c>
      <c r="K10229" t="str">
        <f>VLOOKUP($J10229,Ref!$D:$H,2,0)</f>
        <v xml:space="preserve">Wareside, Holy Trinity                       </v>
      </c>
      <c r="L10229" t="str">
        <f>VLOOKUP($J10229,Ref!$D:$H,3,0)</f>
        <v>Hunsdon with Widford and Wareside</v>
      </c>
      <c r="M10229" t="str">
        <f>VLOOKUP($J10229,Ref!$D:$H,4,0)</f>
        <v>Hertford and Ware Deanery</v>
      </c>
      <c r="N10229" t="str">
        <f>VLOOKUP($J10229,Ref!$D:$H,5,0)</f>
        <v>Archdeaconry of Hertford</v>
      </c>
      <c r="S10229">
        <v>0</v>
      </c>
    </row>
    <row r="10230" spans="1:19" x14ac:dyDescent="0.3">
      <c r="A10230">
        <v>2024</v>
      </c>
      <c r="C10230" t="str">
        <f>IF(GETPIVOTDATA("PS % recovery",Sheet4!$B$5,"Parish Name",K10230)&gt;99.949%,"OK","No")</f>
        <v>OK</v>
      </c>
      <c r="D10230" t="e">
        <f>VLOOKUP(J10230,'Ref2'!C:E,3,0)</f>
        <v>#N/A</v>
      </c>
      <c r="F10230">
        <v>11</v>
      </c>
      <c r="I10230" t="e">
        <f>VLOOKUP(J10230,Ref!L:M,2,0)</f>
        <v>#N/A</v>
      </c>
      <c r="J10230" t="s">
        <v>1184</v>
      </c>
      <c r="K10230" t="str">
        <f>VLOOKUP($J10230,Ref!$D:$H,2,0)</f>
        <v xml:space="preserve">Waterford, St Michael and All Angels         </v>
      </c>
      <c r="L10230" t="str">
        <f>VLOOKUP($J10230,Ref!$D:$H,3,0)</f>
        <v>The Beane Valley Benefice</v>
      </c>
      <c r="M10230" t="str">
        <f>VLOOKUP($J10230,Ref!$D:$H,4,0)</f>
        <v>Hertford and Ware Deanery</v>
      </c>
      <c r="N10230" t="str">
        <f>VLOOKUP($J10230,Ref!$D:$H,5,0)</f>
        <v>Archdeaconry of Hertford</v>
      </c>
      <c r="S10230">
        <v>676</v>
      </c>
    </row>
    <row r="10231" spans="1:19" x14ac:dyDescent="0.3">
      <c r="A10231">
        <v>2024</v>
      </c>
      <c r="C10231" t="str">
        <f>IF(GETPIVOTDATA("PS % recovery",Sheet4!$B$5,"Parish Name",K10231)&gt;99.949%,"OK","No")</f>
        <v>OK</v>
      </c>
      <c r="D10231" t="e">
        <f>VLOOKUP(J10231,'Ref2'!C:E,3,0)</f>
        <v>#N/A</v>
      </c>
      <c r="F10231">
        <v>11</v>
      </c>
      <c r="I10231" t="e">
        <f>VLOOKUP(J10231,Ref!L:M,2,0)</f>
        <v>#N/A</v>
      </c>
      <c r="J10231" t="s">
        <v>1186</v>
      </c>
      <c r="K10231" t="str">
        <f>VLOOKUP($J10231,Ref!$D:$H,2,0)</f>
        <v xml:space="preserve">Watton-at-Stone                              </v>
      </c>
      <c r="L10231" t="str">
        <f>VLOOKUP($J10231,Ref!$D:$H,3,0)</f>
        <v>The Beane Valley Benefice</v>
      </c>
      <c r="M10231" t="str">
        <f>VLOOKUP($J10231,Ref!$D:$H,4,0)</f>
        <v>Hertford and Ware Deanery</v>
      </c>
      <c r="N10231" t="str">
        <f>VLOOKUP($J10231,Ref!$D:$H,5,0)</f>
        <v>Archdeaconry of Hertford</v>
      </c>
      <c r="S10231">
        <v>0</v>
      </c>
    </row>
    <row r="10232" spans="1:19" x14ac:dyDescent="0.3">
      <c r="A10232">
        <v>2024</v>
      </c>
      <c r="C10232" t="str">
        <f>IF(GETPIVOTDATA("PS % recovery",Sheet4!$B$5,"Parish Name",K10232)&gt;99.949%,"OK","No")</f>
        <v>OK</v>
      </c>
      <c r="D10232" t="e">
        <f>VLOOKUP(J10232,'Ref2'!C:E,3,0)</f>
        <v>#N/A</v>
      </c>
      <c r="F10232">
        <v>11</v>
      </c>
      <c r="I10232" t="e">
        <f>VLOOKUP(J10232,Ref!L:M,2,0)</f>
        <v>#N/A</v>
      </c>
      <c r="J10232" t="s">
        <v>1205</v>
      </c>
      <c r="K10232" t="str">
        <f>VLOOKUP($J10232,Ref!$D:$H,2,0)</f>
        <v xml:space="preserve">Widford                                      </v>
      </c>
      <c r="L10232" t="str">
        <f>VLOOKUP($J10232,Ref!$D:$H,3,0)</f>
        <v>Hunsdon with Widford and Wareside</v>
      </c>
      <c r="M10232" t="str">
        <f>VLOOKUP($J10232,Ref!$D:$H,4,0)</f>
        <v>Hertford and Ware Deanery</v>
      </c>
      <c r="N10232" t="str">
        <f>VLOOKUP($J10232,Ref!$D:$H,5,0)</f>
        <v>Archdeaconry of Hertford</v>
      </c>
      <c r="S10232">
        <v>1540</v>
      </c>
    </row>
    <row r="10233" spans="1:19" x14ac:dyDescent="0.3">
      <c r="A10233">
        <v>2024</v>
      </c>
      <c r="C10233" t="str">
        <f>IF(GETPIVOTDATA("PS % recovery",Sheet4!$B$5,"Parish Name",K10233)&gt;99.949%,"OK","No")</f>
        <v>OK</v>
      </c>
      <c r="D10233" t="e">
        <f>VLOOKUP(J10233,'Ref2'!C:E,3,0)</f>
        <v>#N/A</v>
      </c>
      <c r="F10233">
        <v>11</v>
      </c>
      <c r="I10233" t="e">
        <f>VLOOKUP(J10233,Ref!L:M,2,0)</f>
        <v>#N/A</v>
      </c>
      <c r="J10233" t="s">
        <v>877</v>
      </c>
      <c r="K10233" t="str">
        <f>VLOOKUP($J10233,Ref!$D:$H,2,0)</f>
        <v xml:space="preserve">Great Wymondley                              </v>
      </c>
      <c r="L10233" t="str">
        <f>VLOOKUP($J10233,Ref!$D:$H,3,0)</f>
        <v>St Ippolyts with Great and Little Wymondley</v>
      </c>
      <c r="M10233" t="str">
        <f>VLOOKUP($J10233,Ref!$D:$H,4,0)</f>
        <v>Hitchin Deanery</v>
      </c>
      <c r="N10233" t="str">
        <f>VLOOKUP($J10233,Ref!$D:$H,5,0)</f>
        <v xml:space="preserve">Archdeaconry of St Albans </v>
      </c>
      <c r="S10233">
        <v>498.33</v>
      </c>
    </row>
    <row r="10234" spans="1:19" x14ac:dyDescent="0.3">
      <c r="A10234">
        <v>2024</v>
      </c>
      <c r="C10234" t="str">
        <f>IF(GETPIVOTDATA("PS % recovery",Sheet4!$B$5,"Parish Name",K10234)&gt;99.949%,"OK","No")</f>
        <v>No</v>
      </c>
      <c r="D10234" t="e">
        <f>VLOOKUP(J10234,'Ref2'!C:E,3,0)</f>
        <v>#N/A</v>
      </c>
      <c r="F10234">
        <v>11</v>
      </c>
      <c r="I10234" t="e">
        <f>VLOOKUP(J10234,Ref!L:M,2,0)</f>
        <v>#N/A</v>
      </c>
      <c r="J10234" t="s">
        <v>881</v>
      </c>
      <c r="K10234" t="str">
        <f>VLOOKUP($J10234,Ref!$D:$H,2,0)</f>
        <v xml:space="preserve">Hitchin                                      </v>
      </c>
      <c r="L10234" t="str">
        <f>VLOOKUP($J10234,Ref!$D:$H,3,0)</f>
        <v>Hitchin &amp; St Paul's Walden (Team Ministry)</v>
      </c>
      <c r="M10234" t="str">
        <f>VLOOKUP($J10234,Ref!$D:$H,4,0)</f>
        <v>Hitchin Deanery</v>
      </c>
      <c r="N10234" t="str">
        <f>VLOOKUP($J10234,Ref!$D:$H,5,0)</f>
        <v xml:space="preserve">Archdeaconry of St Albans </v>
      </c>
    </row>
    <row r="10235" spans="1:19" x14ac:dyDescent="0.3">
      <c r="A10235">
        <v>2024</v>
      </c>
      <c r="C10235" t="str">
        <f>IF(GETPIVOTDATA("PS % recovery",Sheet4!$B$5,"Parish Name",K10235)&gt;99.949%,"OK","No")</f>
        <v>OK</v>
      </c>
      <c r="D10235" t="e">
        <f>VLOOKUP(J10235,'Ref2'!C:E,3,0)</f>
        <v>#N/A</v>
      </c>
      <c r="F10235">
        <v>11</v>
      </c>
      <c r="I10235" t="e">
        <f>VLOOKUP(J10235,Ref!L:M,2,0)</f>
        <v>#N/A</v>
      </c>
      <c r="J10235" t="s">
        <v>885</v>
      </c>
      <c r="K10235" t="str">
        <f>VLOOKUP($J10235,Ref!$D:$H,2,0)</f>
        <v>Holy Saviour Hitchin</v>
      </c>
      <c r="L10235" t="str">
        <f>VLOOKUP($J10235,Ref!$D:$H,3,0)</f>
        <v>Hitchin &amp; St Paul's Walden (Team Ministry)</v>
      </c>
      <c r="M10235" t="str">
        <f>VLOOKUP($J10235,Ref!$D:$H,4,0)</f>
        <v>Hitchin Deanery</v>
      </c>
      <c r="N10235" t="str">
        <f>VLOOKUP($J10235,Ref!$D:$H,5,0)</f>
        <v xml:space="preserve">Archdeaconry of St Albans </v>
      </c>
      <c r="S10235">
        <v>3000</v>
      </c>
    </row>
    <row r="10236" spans="1:19" x14ac:dyDescent="0.3">
      <c r="A10236">
        <v>2024</v>
      </c>
      <c r="C10236" t="str">
        <f>IF(GETPIVOTDATA("PS % recovery",Sheet4!$B$5,"Parish Name",K10236)&gt;99.949%,"OK","No")</f>
        <v>No</v>
      </c>
      <c r="D10236" t="e">
        <f>VLOOKUP(J10236,'Ref2'!C:E,3,0)</f>
        <v>#N/A</v>
      </c>
      <c r="F10236">
        <v>11</v>
      </c>
      <c r="I10236" t="e">
        <f>VLOOKUP(J10236,Ref!L:M,2,0)</f>
        <v>#N/A</v>
      </c>
      <c r="J10236" t="s">
        <v>887</v>
      </c>
      <c r="K10236" t="str">
        <f>VLOOKUP($J10236,Ref!$D:$H,2,0)</f>
        <v>St Faith's Hitchin</v>
      </c>
      <c r="L10236" t="str">
        <f>VLOOKUP($J10236,Ref!$D:$H,3,0)</f>
        <v>Hitchin &amp; St Paul's Walden (Team Ministry)</v>
      </c>
      <c r="M10236" t="str">
        <f>VLOOKUP($J10236,Ref!$D:$H,4,0)</f>
        <v>Hitchin Deanery</v>
      </c>
      <c r="N10236" t="str">
        <f>VLOOKUP($J10236,Ref!$D:$H,5,0)</f>
        <v xml:space="preserve">Archdeaconry of St Albans </v>
      </c>
      <c r="S10236">
        <v>0</v>
      </c>
    </row>
    <row r="10237" spans="1:19" x14ac:dyDescent="0.3">
      <c r="A10237">
        <v>2024</v>
      </c>
      <c r="C10237" t="str">
        <f>IF(GETPIVOTDATA("PS % recovery",Sheet4!$B$5,"Parish Name",K10237)&gt;99.949%,"OK","No")</f>
        <v>OK</v>
      </c>
      <c r="D10237" t="e">
        <f>VLOOKUP(J10237,'Ref2'!C:E,3,0)</f>
        <v>#N/A</v>
      </c>
      <c r="F10237">
        <v>11</v>
      </c>
      <c r="I10237" t="e">
        <f>VLOOKUP(J10237,Ref!L:M,2,0)</f>
        <v>#N/A</v>
      </c>
      <c r="J10237" t="s">
        <v>889</v>
      </c>
      <c r="K10237" t="str">
        <f>VLOOKUP($J10237,Ref!$D:$H,2,0)</f>
        <v>St Mark's Hitchin</v>
      </c>
      <c r="L10237" t="str">
        <f>VLOOKUP($J10237,Ref!$D:$H,3,0)</f>
        <v>Hitchin &amp; St Paul's Walden (Team Ministry)</v>
      </c>
      <c r="M10237" t="str">
        <f>VLOOKUP($J10237,Ref!$D:$H,4,0)</f>
        <v>Hitchin Deanery</v>
      </c>
      <c r="N10237" t="str">
        <f>VLOOKUP($J10237,Ref!$D:$H,5,0)</f>
        <v xml:space="preserve">Archdeaconry of St Albans </v>
      </c>
      <c r="S10237">
        <v>0</v>
      </c>
    </row>
    <row r="10238" spans="1:19" x14ac:dyDescent="0.3">
      <c r="A10238">
        <v>2024</v>
      </c>
      <c r="C10238" t="str">
        <f>IF(GETPIVOTDATA("PS % recovery",Sheet4!$B$5,"Parish Name",K10238)&gt;99.949%,"OK","No")</f>
        <v>OK</v>
      </c>
      <c r="D10238" t="e">
        <f>VLOOKUP(J10238,'Ref2'!C:E,3,0)</f>
        <v>#N/A</v>
      </c>
      <c r="F10238">
        <v>11</v>
      </c>
      <c r="I10238" t="e">
        <f>VLOOKUP(J10238,Ref!L:M,2,0)</f>
        <v>#N/A</v>
      </c>
      <c r="J10238" t="s">
        <v>883</v>
      </c>
      <c r="K10238" t="str">
        <f>VLOOKUP($J10238,Ref!$D:$H,2,0)</f>
        <v>St Mary's Hitchin</v>
      </c>
      <c r="L10238" t="str">
        <f>VLOOKUP($J10238,Ref!$D:$H,3,0)</f>
        <v>Hitchin &amp; St Paul's Walden (Team Ministry)</v>
      </c>
      <c r="M10238" t="str">
        <f>VLOOKUP($J10238,Ref!$D:$H,4,0)</f>
        <v>Hitchin Deanery</v>
      </c>
      <c r="N10238" t="str">
        <f>VLOOKUP($J10238,Ref!$D:$H,5,0)</f>
        <v xml:space="preserve">Archdeaconry of St Albans </v>
      </c>
      <c r="S10238">
        <v>23500</v>
      </c>
    </row>
    <row r="10239" spans="1:19" x14ac:dyDescent="0.3">
      <c r="A10239">
        <v>2024</v>
      </c>
      <c r="C10239" t="str">
        <f>IF(GETPIVOTDATA("PS % recovery",Sheet4!$B$5,"Parish Name",K10239)&gt;99.949%,"OK","No")</f>
        <v>No</v>
      </c>
      <c r="D10239" t="e">
        <f>VLOOKUP(J10239,'Ref2'!C:E,3,0)</f>
        <v>#N/A</v>
      </c>
      <c r="F10239">
        <v>11</v>
      </c>
      <c r="I10239" t="str">
        <f>VLOOKUP(J10239,Ref!L:M,2,0)</f>
        <v>Yes</v>
      </c>
      <c r="J10239" t="s">
        <v>891</v>
      </c>
      <c r="K10239" t="str">
        <f>VLOOKUP($J10239,Ref!$D:$H,2,0)</f>
        <v xml:space="preserve">Holwell                                      </v>
      </c>
      <c r="L10239" t="str">
        <f>VLOOKUP($J10239,Ref!$D:$H,3,0)</f>
        <v>Holwell, Ickleford and Pirton</v>
      </c>
      <c r="M10239" t="str">
        <f>VLOOKUP($J10239,Ref!$D:$H,4,0)</f>
        <v>Hitchin Deanery</v>
      </c>
      <c r="N10239" t="str">
        <f>VLOOKUP($J10239,Ref!$D:$H,5,0)</f>
        <v xml:space="preserve">Archdeaconry of St Albans </v>
      </c>
    </row>
    <row r="10240" spans="1:19" x14ac:dyDescent="0.3">
      <c r="A10240">
        <v>2024</v>
      </c>
      <c r="C10240" t="str">
        <f>IF(GETPIVOTDATA("PS % recovery",Sheet4!$B$5,"Parish Name",K10240)&gt;99.949%,"OK","No")</f>
        <v>OK</v>
      </c>
      <c r="D10240" t="e">
        <f>VLOOKUP(J10240,'Ref2'!C:E,3,0)</f>
        <v>#N/A</v>
      </c>
      <c r="F10240">
        <v>11</v>
      </c>
      <c r="I10240" t="e">
        <f>VLOOKUP(J10240,Ref!L:M,2,0)</f>
        <v>#N/A</v>
      </c>
      <c r="J10240" t="s">
        <v>893</v>
      </c>
      <c r="K10240" t="str">
        <f>VLOOKUP($J10240,Ref!$D:$H,2,0)</f>
        <v xml:space="preserve">Ickleford                                    </v>
      </c>
      <c r="L10240" t="str">
        <f>VLOOKUP($J10240,Ref!$D:$H,3,0)</f>
        <v>Holwell, Ickleford and Pirton</v>
      </c>
      <c r="M10240" t="str">
        <f>VLOOKUP($J10240,Ref!$D:$H,4,0)</f>
        <v>Hitchin Deanery</v>
      </c>
      <c r="N10240" t="str">
        <f>VLOOKUP($J10240,Ref!$D:$H,5,0)</f>
        <v xml:space="preserve">Archdeaconry of St Albans </v>
      </c>
      <c r="S10240">
        <v>2619</v>
      </c>
    </row>
    <row r="10241" spans="1:19" x14ac:dyDescent="0.3">
      <c r="A10241">
        <v>2024</v>
      </c>
      <c r="C10241" t="str">
        <f>IF(GETPIVOTDATA("PS % recovery",Sheet4!$B$5,"Parish Name",K10241)&gt;99.949%,"OK","No")</f>
        <v>No</v>
      </c>
      <c r="D10241" t="e">
        <f>VLOOKUP(J10241,'Ref2'!C:E,3,0)</f>
        <v>#N/A</v>
      </c>
      <c r="F10241">
        <v>11</v>
      </c>
      <c r="I10241" t="e">
        <f>VLOOKUP(J10241,Ref!L:M,2,0)</f>
        <v>#N/A</v>
      </c>
      <c r="J10241" t="s">
        <v>818</v>
      </c>
      <c r="K10241" t="str">
        <f>VLOOKUP($J10241,Ref!$D:$H,2,0)</f>
        <v xml:space="preserve">Kings Walden                                 </v>
      </c>
      <c r="L10241" t="str">
        <f>VLOOKUP($J10241,Ref!$D:$H,3,0)</f>
        <v>King's Walden and Offley with Lilley</v>
      </c>
      <c r="M10241" t="str">
        <f>VLOOKUP($J10241,Ref!$D:$H,4,0)</f>
        <v>Hitchin Deanery</v>
      </c>
      <c r="N10241" t="str">
        <f>VLOOKUP($J10241,Ref!$D:$H,5,0)</f>
        <v xml:space="preserve">Archdeaconry of St Albans </v>
      </c>
      <c r="S10241">
        <v>1600</v>
      </c>
    </row>
    <row r="10242" spans="1:19" x14ac:dyDescent="0.3">
      <c r="A10242">
        <v>2024</v>
      </c>
      <c r="C10242" t="str">
        <f>IF(GETPIVOTDATA("PS % recovery",Sheet4!$B$5,"Parish Name",K10242)&gt;99.949%,"OK","No")</f>
        <v>No</v>
      </c>
      <c r="D10242" t="e">
        <f>VLOOKUP(J10242,'Ref2'!C:E,3,0)</f>
        <v>#N/A</v>
      </c>
      <c r="F10242">
        <v>11</v>
      </c>
      <c r="I10242" t="e">
        <f>VLOOKUP(J10242,Ref!L:M,2,0)</f>
        <v>#N/A</v>
      </c>
      <c r="J10242" t="s">
        <v>898</v>
      </c>
      <c r="K10242" t="str">
        <f>VLOOKUP($J10242,Ref!$D:$H,2,0)</f>
        <v xml:space="preserve">Old Letchworth                               </v>
      </c>
      <c r="L10242" t="str">
        <f>VLOOKUP($J10242,Ref!$D:$H,3,0)</f>
        <v>Letchworth, St Paul with Willian and Old Letchworth</v>
      </c>
      <c r="M10242" t="str">
        <f>VLOOKUP($J10242,Ref!$D:$H,4,0)</f>
        <v>Hitchin Deanery</v>
      </c>
      <c r="N10242" t="str">
        <f>VLOOKUP($J10242,Ref!$D:$H,5,0)</f>
        <v xml:space="preserve">Archdeaconry of St Albans </v>
      </c>
      <c r="S10242">
        <v>0</v>
      </c>
    </row>
    <row r="10243" spans="1:19" x14ac:dyDescent="0.3">
      <c r="A10243">
        <v>2024</v>
      </c>
      <c r="C10243" t="str">
        <f>IF(GETPIVOTDATA("PS % recovery",Sheet4!$B$5,"Parish Name",K10243)&gt;99.949%,"OK","No")</f>
        <v>OK</v>
      </c>
      <c r="D10243" t="e">
        <f>VLOOKUP(J10243,'Ref2'!C:E,3,0)</f>
        <v>#N/A</v>
      </c>
      <c r="F10243">
        <v>11</v>
      </c>
      <c r="I10243" t="str">
        <f>VLOOKUP(J10243,Ref!L:M,2,0)</f>
        <v>Yes</v>
      </c>
      <c r="J10243" t="s">
        <v>900</v>
      </c>
      <c r="K10243" t="str">
        <f>VLOOKUP($J10243,Ref!$D:$H,2,0)</f>
        <v xml:space="preserve">Letchworth, St Paul                          </v>
      </c>
      <c r="L10243" t="str">
        <f>VLOOKUP($J10243,Ref!$D:$H,3,0)</f>
        <v>Letchworth, St Paul with Willian and Old Letchworth</v>
      </c>
      <c r="M10243" t="str">
        <f>VLOOKUP($J10243,Ref!$D:$H,4,0)</f>
        <v>Hitchin Deanery</v>
      </c>
      <c r="N10243" t="str">
        <f>VLOOKUP($J10243,Ref!$D:$H,5,0)</f>
        <v xml:space="preserve">Archdeaconry of St Albans </v>
      </c>
      <c r="S10243">
        <v>8082</v>
      </c>
    </row>
    <row r="10244" spans="1:19" x14ac:dyDescent="0.3">
      <c r="A10244">
        <v>2024</v>
      </c>
      <c r="C10244" t="str">
        <f>IF(GETPIVOTDATA("PS % recovery",Sheet4!$B$5,"Parish Name",K10244)&gt;99.949%,"OK","No")</f>
        <v>OK</v>
      </c>
      <c r="D10244" t="e">
        <f>VLOOKUP(J10244,'Ref2'!C:E,3,0)</f>
        <v>#N/A</v>
      </c>
      <c r="F10244">
        <v>11</v>
      </c>
      <c r="I10244" t="e">
        <f>VLOOKUP(J10244,Ref!L:M,2,0)</f>
        <v>#N/A</v>
      </c>
      <c r="J10244" t="s">
        <v>819</v>
      </c>
      <c r="K10244" t="str">
        <f>VLOOKUP($J10244,Ref!$D:$H,2,0)</f>
        <v xml:space="preserve">Lilley                                       </v>
      </c>
      <c r="L10244" t="str">
        <f>VLOOKUP($J10244,Ref!$D:$H,3,0)</f>
        <v>King's Walden and Offley with Lilley</v>
      </c>
      <c r="M10244" t="str">
        <f>VLOOKUP($J10244,Ref!$D:$H,4,0)</f>
        <v>Hitchin Deanery</v>
      </c>
      <c r="N10244" t="str">
        <f>VLOOKUP($J10244,Ref!$D:$H,5,0)</f>
        <v xml:space="preserve">Archdeaconry of St Albans </v>
      </c>
      <c r="S10244">
        <v>750</v>
      </c>
    </row>
    <row r="10245" spans="1:19" x14ac:dyDescent="0.3">
      <c r="A10245">
        <v>2024</v>
      </c>
      <c r="C10245" t="str">
        <f>IF(GETPIVOTDATA("PS % recovery",Sheet4!$B$5,"Parish Name",K10245)&gt;99.949%,"OK","No")</f>
        <v>No</v>
      </c>
      <c r="D10245" t="e">
        <f>VLOOKUP(J10245,'Ref2'!C:E,3,0)</f>
        <v>#N/A</v>
      </c>
      <c r="F10245">
        <v>11</v>
      </c>
      <c r="I10245" t="e">
        <f>VLOOKUP(J10245,Ref!L:M,2,0)</f>
        <v>#N/A</v>
      </c>
      <c r="J10245" t="s">
        <v>879</v>
      </c>
      <c r="K10245" t="str">
        <f>VLOOKUP($J10245,Ref!$D:$H,2,0)</f>
        <v xml:space="preserve">Little Wymondley                             </v>
      </c>
      <c r="L10245" t="str">
        <f>VLOOKUP($J10245,Ref!$D:$H,3,0)</f>
        <v>St Ippolyts with Great and Little Wymondley</v>
      </c>
      <c r="M10245" t="str">
        <f>VLOOKUP($J10245,Ref!$D:$H,4,0)</f>
        <v>Hitchin Deanery</v>
      </c>
      <c r="N10245" t="str">
        <f>VLOOKUP($J10245,Ref!$D:$H,5,0)</f>
        <v xml:space="preserve">Archdeaconry of St Albans </v>
      </c>
      <c r="S10245">
        <v>200</v>
      </c>
    </row>
    <row r="10246" spans="1:19" x14ac:dyDescent="0.3">
      <c r="A10246">
        <v>2024</v>
      </c>
      <c r="C10246" t="str">
        <f>IF(GETPIVOTDATA("PS % recovery",Sheet4!$B$5,"Parish Name",K10246)&gt;99.949%,"OK","No")</f>
        <v>OK</v>
      </c>
      <c r="D10246" t="e">
        <f>VLOOKUP(J10246,'Ref2'!C:E,3,0)</f>
        <v>#N/A</v>
      </c>
      <c r="F10246">
        <v>11</v>
      </c>
      <c r="I10246" t="e">
        <f>VLOOKUP(J10246,Ref!L:M,2,0)</f>
        <v>#N/A</v>
      </c>
      <c r="J10246" t="s">
        <v>821</v>
      </c>
      <c r="K10246" t="str">
        <f>VLOOKUP($J10246,Ref!$D:$H,2,0)</f>
        <v xml:space="preserve">Norton                                       </v>
      </c>
      <c r="L10246" t="str">
        <f>VLOOKUP($J10246,Ref!$D:$H,3,0)</f>
        <v>Norton</v>
      </c>
      <c r="M10246" t="str">
        <f>VLOOKUP($J10246,Ref!$D:$H,4,0)</f>
        <v>Hitchin Deanery</v>
      </c>
      <c r="N10246" t="str">
        <f>VLOOKUP($J10246,Ref!$D:$H,5,0)</f>
        <v xml:space="preserve">Archdeaconry of St Albans </v>
      </c>
      <c r="S10246">
        <v>6414.84</v>
      </c>
    </row>
    <row r="10247" spans="1:19" x14ac:dyDescent="0.3">
      <c r="A10247">
        <v>2024</v>
      </c>
      <c r="C10247" t="str">
        <f>IF(GETPIVOTDATA("PS % recovery",Sheet4!$B$5,"Parish Name",K10247)&gt;99.949%,"OK","No")</f>
        <v>No</v>
      </c>
      <c r="D10247" t="e">
        <f>VLOOKUP(J10247,'Ref2'!C:E,3,0)</f>
        <v>#N/A</v>
      </c>
      <c r="F10247">
        <v>11</v>
      </c>
      <c r="I10247" t="e">
        <f>VLOOKUP(J10247,Ref!L:M,2,0)</f>
        <v>#N/A</v>
      </c>
      <c r="J10247" t="s">
        <v>822</v>
      </c>
      <c r="K10247" t="str">
        <f>VLOOKUP($J10247,Ref!$D:$H,2,0)</f>
        <v xml:space="preserve">Offley                                       </v>
      </c>
      <c r="L10247" t="str">
        <f>VLOOKUP($J10247,Ref!$D:$H,3,0)</f>
        <v>King's Walden and Offley with Lilley</v>
      </c>
      <c r="M10247" t="str">
        <f>VLOOKUP($J10247,Ref!$D:$H,4,0)</f>
        <v>Hitchin Deanery</v>
      </c>
      <c r="N10247" t="str">
        <f>VLOOKUP($J10247,Ref!$D:$H,5,0)</f>
        <v xml:space="preserve">Archdeaconry of St Albans </v>
      </c>
      <c r="S10247">
        <v>4500</v>
      </c>
    </row>
    <row r="10248" spans="1:19" x14ac:dyDescent="0.3">
      <c r="A10248">
        <v>2024</v>
      </c>
      <c r="C10248" t="str">
        <f>IF(GETPIVOTDATA("PS % recovery",Sheet4!$B$5,"Parish Name",K10248)&gt;99.949%,"OK","No")</f>
        <v>OK</v>
      </c>
      <c r="D10248" t="e">
        <f>VLOOKUP(J10248,'Ref2'!C:E,3,0)</f>
        <v>#N/A</v>
      </c>
      <c r="F10248">
        <v>11</v>
      </c>
      <c r="I10248" t="e">
        <f>VLOOKUP(J10248,Ref!L:M,2,0)</f>
        <v>#N/A</v>
      </c>
      <c r="J10248" t="s">
        <v>905</v>
      </c>
      <c r="K10248" t="str">
        <f>VLOOKUP($J10248,Ref!$D:$H,2,0)</f>
        <v xml:space="preserve">Pirton                                       </v>
      </c>
      <c r="L10248" t="str">
        <f>VLOOKUP($J10248,Ref!$D:$H,3,0)</f>
        <v>Holwell, Ickleford and Pirton</v>
      </c>
      <c r="M10248" t="str">
        <f>VLOOKUP($J10248,Ref!$D:$H,4,0)</f>
        <v>Hitchin Deanery</v>
      </c>
      <c r="N10248" t="str">
        <f>VLOOKUP($J10248,Ref!$D:$H,5,0)</f>
        <v xml:space="preserve">Archdeaconry of St Albans </v>
      </c>
      <c r="S10248">
        <v>2260</v>
      </c>
    </row>
    <row r="10249" spans="1:19" x14ac:dyDescent="0.3">
      <c r="A10249">
        <v>2024</v>
      </c>
      <c r="C10249" t="str">
        <f>IF(GETPIVOTDATA("PS % recovery",Sheet4!$B$5,"Parish Name",K10249)&gt;99.949%,"OK","No")</f>
        <v>OK</v>
      </c>
      <c r="D10249" t="e">
        <f>VLOOKUP(J10249,'Ref2'!C:E,3,0)</f>
        <v>#N/A</v>
      </c>
      <c r="F10249">
        <v>11</v>
      </c>
      <c r="I10249" t="e">
        <f>VLOOKUP(J10249,Ref!L:M,2,0)</f>
        <v>#N/A</v>
      </c>
      <c r="J10249" t="s">
        <v>907</v>
      </c>
      <c r="K10249" t="str">
        <f>VLOOKUP($J10249,Ref!$D:$H,2,0)</f>
        <v xml:space="preserve">Radwell                                      </v>
      </c>
      <c r="L10249" t="str">
        <f>VLOOKUP($J10249,Ref!$D:$H,3,0)</f>
        <v>Stotfold with Radwell</v>
      </c>
      <c r="M10249" t="str">
        <f>VLOOKUP($J10249,Ref!$D:$H,4,0)</f>
        <v>Hitchin Deanery</v>
      </c>
      <c r="N10249" t="str">
        <f>VLOOKUP($J10249,Ref!$D:$H,5,0)</f>
        <v xml:space="preserve">Archdeaconry of St Albans </v>
      </c>
      <c r="S10249">
        <v>0</v>
      </c>
    </row>
    <row r="10250" spans="1:19" x14ac:dyDescent="0.3">
      <c r="A10250">
        <v>2024</v>
      </c>
      <c r="C10250" t="str">
        <f>IF(GETPIVOTDATA("PS % recovery",Sheet4!$B$5,"Parish Name",K10250)&gt;99.949%,"OK","No")</f>
        <v>OK</v>
      </c>
      <c r="D10250" t="e">
        <f>VLOOKUP(J10250,'Ref2'!C:E,3,0)</f>
        <v>#N/A</v>
      </c>
      <c r="F10250">
        <v>11</v>
      </c>
      <c r="I10250" t="e">
        <f>VLOOKUP(J10250,Ref!L:M,2,0)</f>
        <v>#N/A</v>
      </c>
      <c r="J10250" t="s">
        <v>909</v>
      </c>
      <c r="K10250" t="str">
        <f>VLOOKUP($J10250,Ref!$D:$H,2,0)</f>
        <v xml:space="preserve">St Ippolyts                                  </v>
      </c>
      <c r="L10250" t="str">
        <f>VLOOKUP($J10250,Ref!$D:$H,3,0)</f>
        <v>St Ippolyts with Great and Little Wymondley</v>
      </c>
      <c r="M10250" t="str">
        <f>VLOOKUP($J10250,Ref!$D:$H,4,0)</f>
        <v>Hitchin Deanery</v>
      </c>
      <c r="N10250" t="str">
        <f>VLOOKUP($J10250,Ref!$D:$H,5,0)</f>
        <v xml:space="preserve">Archdeaconry of St Albans </v>
      </c>
      <c r="S10250">
        <v>3542</v>
      </c>
    </row>
    <row r="10251" spans="1:19" x14ac:dyDescent="0.3">
      <c r="A10251">
        <v>2024</v>
      </c>
      <c r="C10251" t="str">
        <f>IF(GETPIVOTDATA("PS % recovery",Sheet4!$B$5,"Parish Name",K10251)&gt;99.949%,"OK","No")</f>
        <v>OK</v>
      </c>
      <c r="D10251" t="e">
        <f>VLOOKUP(J10251,'Ref2'!C:E,3,0)</f>
        <v>#N/A</v>
      </c>
      <c r="F10251">
        <v>11</v>
      </c>
      <c r="I10251" t="e">
        <f>VLOOKUP(J10251,Ref!L:M,2,0)</f>
        <v>#N/A</v>
      </c>
      <c r="J10251" t="s">
        <v>911</v>
      </c>
      <c r="K10251" t="str">
        <f>VLOOKUP($J10251,Ref!$D:$H,2,0)</f>
        <v xml:space="preserve">St Paul's Walden                             </v>
      </c>
      <c r="L10251" t="str">
        <f>VLOOKUP($J10251,Ref!$D:$H,3,0)</f>
        <v>Hitchin &amp; St Paul's Walden (Team Ministry)</v>
      </c>
      <c r="M10251" t="str">
        <f>VLOOKUP($J10251,Ref!$D:$H,4,0)</f>
        <v>Hitchin Deanery</v>
      </c>
      <c r="N10251" t="str">
        <f>VLOOKUP($J10251,Ref!$D:$H,5,0)</f>
        <v xml:space="preserve">Archdeaconry of St Albans </v>
      </c>
      <c r="S10251">
        <v>1781</v>
      </c>
    </row>
    <row r="10252" spans="1:19" x14ac:dyDescent="0.3">
      <c r="A10252">
        <v>2024</v>
      </c>
      <c r="C10252" t="str">
        <f>IF(GETPIVOTDATA("PS % recovery",Sheet4!$B$5,"Parish Name",K10252)&gt;99.949%,"OK","No")</f>
        <v>OK</v>
      </c>
      <c r="D10252" t="e">
        <f>VLOOKUP(J10252,'Ref2'!C:E,3,0)</f>
        <v>#N/A</v>
      </c>
      <c r="F10252">
        <v>11</v>
      </c>
      <c r="I10252" t="e">
        <f>VLOOKUP(J10252,Ref!L:M,2,0)</f>
        <v>#N/A</v>
      </c>
      <c r="J10252" t="s">
        <v>913</v>
      </c>
      <c r="K10252" t="str">
        <f>VLOOKUP($J10252,Ref!$D:$H,2,0)</f>
        <v xml:space="preserve">Stotfold                                     </v>
      </c>
      <c r="L10252" t="str">
        <f>VLOOKUP($J10252,Ref!$D:$H,3,0)</f>
        <v>Stotfold with Radwell</v>
      </c>
      <c r="M10252" t="str">
        <f>VLOOKUP($J10252,Ref!$D:$H,4,0)</f>
        <v>Hitchin Deanery</v>
      </c>
      <c r="N10252" t="str">
        <f>VLOOKUP($J10252,Ref!$D:$H,5,0)</f>
        <v xml:space="preserve">Archdeaconry of St Albans </v>
      </c>
      <c r="S10252">
        <v>4580</v>
      </c>
    </row>
    <row r="10253" spans="1:19" x14ac:dyDescent="0.3">
      <c r="A10253">
        <v>2024</v>
      </c>
      <c r="C10253" t="str">
        <f>IF(GETPIVOTDATA("PS % recovery",Sheet4!$B$5,"Parish Name",K10253)&gt;99.949%,"OK","No")</f>
        <v>OK</v>
      </c>
      <c r="D10253" t="e">
        <f>VLOOKUP(J10253,'Ref2'!C:E,3,0)</f>
        <v>#N/A</v>
      </c>
      <c r="F10253">
        <v>11</v>
      </c>
      <c r="I10253" t="str">
        <f>VLOOKUP(J10253,Ref!L:M,2,0)</f>
        <v>Yes</v>
      </c>
      <c r="J10253" t="s">
        <v>915</v>
      </c>
      <c r="K10253" t="str">
        <f>VLOOKUP($J10253,Ref!$D:$H,2,0)</f>
        <v xml:space="preserve">Wilbury                                      </v>
      </c>
      <c r="L10253" t="str">
        <f>VLOOKUP($J10253,Ref!$D:$H,3,0)</f>
        <v>Wilbury</v>
      </c>
      <c r="M10253" t="str">
        <f>VLOOKUP($J10253,Ref!$D:$H,4,0)</f>
        <v>Hitchin Deanery</v>
      </c>
      <c r="N10253" t="str">
        <f>VLOOKUP($J10253,Ref!$D:$H,5,0)</f>
        <v xml:space="preserve">Archdeaconry of St Albans </v>
      </c>
      <c r="S10253">
        <v>3370</v>
      </c>
    </row>
    <row r="10254" spans="1:19" x14ac:dyDescent="0.3">
      <c r="A10254">
        <v>2024</v>
      </c>
      <c r="C10254" t="str">
        <f>IF(GETPIVOTDATA("PS % recovery",Sheet4!$B$5,"Parish Name",K10254)&gt;99.949%,"OK","No")</f>
        <v>OK</v>
      </c>
      <c r="D10254" t="e">
        <f>VLOOKUP(J10254,'Ref2'!C:E,3,0)</f>
        <v>#N/A</v>
      </c>
      <c r="F10254">
        <v>11</v>
      </c>
      <c r="I10254" t="e">
        <f>VLOOKUP(J10254,Ref!L:M,2,0)</f>
        <v>#N/A</v>
      </c>
      <c r="J10254" t="s">
        <v>902</v>
      </c>
      <c r="K10254" t="str">
        <f>VLOOKUP($J10254,Ref!$D:$H,2,0)</f>
        <v xml:space="preserve">Willian                                      </v>
      </c>
      <c r="L10254" t="str">
        <f>VLOOKUP($J10254,Ref!$D:$H,3,0)</f>
        <v>Letchworth, St Paul with Willian and Old Letchworth</v>
      </c>
      <c r="M10254" t="str">
        <f>VLOOKUP($J10254,Ref!$D:$H,4,0)</f>
        <v>Hitchin Deanery</v>
      </c>
      <c r="N10254" t="str">
        <f>VLOOKUP($J10254,Ref!$D:$H,5,0)</f>
        <v xml:space="preserve">Archdeaconry of St Albans </v>
      </c>
      <c r="S10254">
        <v>1291</v>
      </c>
    </row>
    <row r="10255" spans="1:19" x14ac:dyDescent="0.3">
      <c r="A10255">
        <v>2024</v>
      </c>
      <c r="C10255" t="str">
        <f>IF(GETPIVOTDATA("PS % recovery",Sheet4!$B$5,"Parish Name",K10255)&gt;99.949%,"OK","No")</f>
        <v>OK</v>
      </c>
      <c r="D10255" t="e">
        <f>VLOOKUP(J10255,'Ref2'!C:E,3,0)</f>
        <v>#N/A</v>
      </c>
      <c r="F10255">
        <v>11</v>
      </c>
      <c r="I10255" t="e">
        <f>VLOOKUP(J10255,Ref!L:M,2,0)</f>
        <v>#N/A</v>
      </c>
      <c r="J10255" t="s">
        <v>931</v>
      </c>
      <c r="K10255" t="str">
        <f>VLOOKUP($J10255,Ref!$D:$H,2,0)</f>
        <v xml:space="preserve">Bovingdon                                    </v>
      </c>
      <c r="L10255" t="str">
        <f>VLOOKUP($J10255,Ref!$D:$H,3,0)</f>
        <v>Bovingdon</v>
      </c>
      <c r="M10255" t="str">
        <f>VLOOKUP($J10255,Ref!$D:$H,4,0)</f>
        <v>Rickmansworth Deanery</v>
      </c>
      <c r="N10255" t="str">
        <f>VLOOKUP($J10255,Ref!$D:$H,5,0)</f>
        <v xml:space="preserve">Archdeaconry of St Albans </v>
      </c>
      <c r="S10255">
        <v>4082</v>
      </c>
    </row>
    <row r="10256" spans="1:19" x14ac:dyDescent="0.3">
      <c r="A10256">
        <v>2024</v>
      </c>
      <c r="C10256" t="str">
        <f>IF(GETPIVOTDATA("PS % recovery",Sheet4!$B$5,"Parish Name",K10256)&gt;99.949%,"OK","No")</f>
        <v>OK</v>
      </c>
      <c r="D10256" t="e">
        <f>VLOOKUP(J10256,'Ref2'!C:E,3,0)</f>
        <v>#N/A</v>
      </c>
      <c r="F10256">
        <v>11</v>
      </c>
      <c r="I10256" t="e">
        <f>VLOOKUP(J10256,Ref!L:M,2,0)</f>
        <v>#N/A</v>
      </c>
      <c r="J10256" t="s">
        <v>917</v>
      </c>
      <c r="K10256" t="str">
        <f>VLOOKUP($J10256,Ref!$D:$H,2,0)</f>
        <v xml:space="preserve">Chipperfield                                 </v>
      </c>
      <c r="L10256" t="str">
        <f>VLOOKUP($J10256,Ref!$D:$H,3,0)</f>
        <v>Sarratt and Chipperfield</v>
      </c>
      <c r="M10256" t="str">
        <f>VLOOKUP($J10256,Ref!$D:$H,4,0)</f>
        <v>Rickmansworth Deanery</v>
      </c>
      <c r="N10256" t="str">
        <f>VLOOKUP($J10256,Ref!$D:$H,5,0)</f>
        <v xml:space="preserve">Archdeaconry of St Albans </v>
      </c>
      <c r="S10256">
        <v>4216</v>
      </c>
    </row>
    <row r="10257" spans="1:19" x14ac:dyDescent="0.3">
      <c r="A10257">
        <v>2024</v>
      </c>
      <c r="C10257" t="str">
        <f>IF(GETPIVOTDATA("PS % recovery",Sheet4!$B$5,"Parish Name",K10257)&gt;99.949%,"OK","No")</f>
        <v>OK</v>
      </c>
      <c r="D10257" t="str">
        <f>VLOOKUP(J10257,'Ref2'!C:E,3,0)</f>
        <v>LLF</v>
      </c>
      <c r="F10257">
        <v>11</v>
      </c>
      <c r="I10257" t="str">
        <f>VLOOKUP(J10257,Ref!L:M,2,0)</f>
        <v>Yes</v>
      </c>
      <c r="J10257" t="s">
        <v>919</v>
      </c>
      <c r="K10257" t="str">
        <f>VLOOKUP($J10257,Ref!$D:$H,2,0)</f>
        <v xml:space="preserve">Chorleywood, Christ Church                   </v>
      </c>
      <c r="L10257" t="str">
        <f>VLOOKUP($J10257,Ref!$D:$H,3,0)</f>
        <v>Chorleywood, Christ Church</v>
      </c>
      <c r="M10257" t="str">
        <f>VLOOKUP($J10257,Ref!$D:$H,4,0)</f>
        <v>Rickmansworth Deanery</v>
      </c>
      <c r="N10257" t="str">
        <f>VLOOKUP($J10257,Ref!$D:$H,5,0)</f>
        <v xml:space="preserve">Archdeaconry of St Albans </v>
      </c>
      <c r="S10257">
        <v>18031</v>
      </c>
    </row>
    <row r="10258" spans="1:19" x14ac:dyDescent="0.3">
      <c r="A10258">
        <v>2024</v>
      </c>
      <c r="C10258" t="str">
        <f>IF(GETPIVOTDATA("PS % recovery",Sheet4!$B$5,"Parish Name",K10258)&gt;99.949%,"OK","No")</f>
        <v>OK</v>
      </c>
      <c r="D10258" t="str">
        <f>VLOOKUP(J10258,'Ref2'!C:E,3,0)</f>
        <v>LLF</v>
      </c>
      <c r="F10258">
        <v>11</v>
      </c>
      <c r="I10258" t="str">
        <f>VLOOKUP(J10258,Ref!L:M,2,0)</f>
        <v>Yes</v>
      </c>
      <c r="J10258" t="s">
        <v>921</v>
      </c>
      <c r="K10258" t="str">
        <f>VLOOKUP($J10258,Ref!$D:$H,2,0)</f>
        <v xml:space="preserve">Chorleywood, St Andrew                       </v>
      </c>
      <c r="L10258" t="str">
        <f>VLOOKUP($J10258,Ref!$D:$H,3,0)</f>
        <v>Chorleywood, St Andrew</v>
      </c>
      <c r="M10258" t="str">
        <f>VLOOKUP($J10258,Ref!$D:$H,4,0)</f>
        <v>Rickmansworth Deanery</v>
      </c>
      <c r="N10258" t="str">
        <f>VLOOKUP($J10258,Ref!$D:$H,5,0)</f>
        <v xml:space="preserve">Archdeaconry of St Albans </v>
      </c>
      <c r="S10258">
        <v>11424</v>
      </c>
    </row>
    <row r="10259" spans="1:19" x14ac:dyDescent="0.3">
      <c r="A10259">
        <v>2024</v>
      </c>
      <c r="C10259" t="str">
        <f>IF(GETPIVOTDATA("PS % recovery",Sheet4!$B$5,"Parish Name",K10259)&gt;99.949%,"OK","No")</f>
        <v>No</v>
      </c>
      <c r="D10259" t="e">
        <f>VLOOKUP(J10259,'Ref2'!C:E,3,0)</f>
        <v>#N/A</v>
      </c>
      <c r="F10259">
        <v>11</v>
      </c>
      <c r="I10259" t="e">
        <f>VLOOKUP(J10259,Ref!L:M,2,0)</f>
        <v>#N/A</v>
      </c>
      <c r="J10259" t="s">
        <v>923</v>
      </c>
      <c r="K10259" t="str">
        <f>VLOOKUP($J10259,Ref!$D:$H,2,0)</f>
        <v xml:space="preserve">Croxley Green, All Saints                    </v>
      </c>
      <c r="L10259" t="str">
        <f>VLOOKUP($J10259,Ref!$D:$H,3,0)</f>
        <v>Croxley Green, All Saints</v>
      </c>
      <c r="M10259" t="str">
        <f>VLOOKUP($J10259,Ref!$D:$H,4,0)</f>
        <v>Rickmansworth Deanery</v>
      </c>
      <c r="N10259" t="str">
        <f>VLOOKUP($J10259,Ref!$D:$H,5,0)</f>
        <v xml:space="preserve">Archdeaconry of St Albans </v>
      </c>
      <c r="S10259">
        <v>5383</v>
      </c>
    </row>
    <row r="10260" spans="1:19" x14ac:dyDescent="0.3">
      <c r="A10260">
        <v>2024</v>
      </c>
      <c r="C10260" t="str">
        <f>IF(GETPIVOTDATA("PS % recovery",Sheet4!$B$5,"Parish Name",K10260)&gt;99.949%,"OK","No")</f>
        <v>OK</v>
      </c>
      <c r="D10260" t="e">
        <f>VLOOKUP(J10260,'Ref2'!C:E,3,0)</f>
        <v>#N/A</v>
      </c>
      <c r="F10260">
        <v>11</v>
      </c>
      <c r="I10260" t="e">
        <f>VLOOKUP(J10260,Ref!L:M,2,0)</f>
        <v>#N/A</v>
      </c>
      <c r="J10260" t="s">
        <v>925</v>
      </c>
      <c r="K10260" t="str">
        <f>VLOOKUP($J10260,Ref!$D:$H,2,0)</f>
        <v xml:space="preserve">Croxley Green, St Oswald                     </v>
      </c>
      <c r="L10260" t="str">
        <f>VLOOKUP($J10260,Ref!$D:$H,3,0)</f>
        <v>Croxley Green, St Oswald</v>
      </c>
      <c r="M10260" t="str">
        <f>VLOOKUP($J10260,Ref!$D:$H,4,0)</f>
        <v>Rickmansworth Deanery</v>
      </c>
      <c r="N10260" t="str">
        <f>VLOOKUP($J10260,Ref!$D:$H,5,0)</f>
        <v xml:space="preserve">Archdeaconry of St Albans </v>
      </c>
      <c r="S10260">
        <v>5850</v>
      </c>
    </row>
    <row r="10261" spans="1:19" x14ac:dyDescent="0.3">
      <c r="A10261">
        <v>2024</v>
      </c>
      <c r="C10261" t="str">
        <f>IF(GETPIVOTDATA("PS % recovery",Sheet4!$B$5,"Parish Name",K10261)&gt;99.949%,"OK","No")</f>
        <v>OK</v>
      </c>
      <c r="D10261" t="e">
        <f>VLOOKUP(J10261,'Ref2'!C:E,3,0)</f>
        <v>#N/A</v>
      </c>
      <c r="F10261">
        <v>11</v>
      </c>
      <c r="I10261" t="e">
        <f>VLOOKUP(J10261,Ref!L:M,2,0)</f>
        <v>#N/A</v>
      </c>
      <c r="J10261" t="s">
        <v>927</v>
      </c>
      <c r="K10261" t="str">
        <f>VLOOKUP($J10261,Ref!$D:$H,2,0)</f>
        <v xml:space="preserve">Mill End and Heronsgate with West Hyde       </v>
      </c>
      <c r="L10261" t="str">
        <f>VLOOKUP($J10261,Ref!$D:$H,3,0)</f>
        <v>Mill End and Heronsgate with West Hyde</v>
      </c>
      <c r="M10261" t="str">
        <f>VLOOKUP($J10261,Ref!$D:$H,4,0)</f>
        <v>Rickmansworth Deanery</v>
      </c>
      <c r="N10261" t="str">
        <f>VLOOKUP($J10261,Ref!$D:$H,5,0)</f>
        <v xml:space="preserve">Archdeaconry of St Albans </v>
      </c>
      <c r="S10261">
        <v>810</v>
      </c>
    </row>
    <row r="10262" spans="1:19" x14ac:dyDescent="0.3">
      <c r="A10262">
        <v>2024</v>
      </c>
      <c r="C10262" t="str">
        <f>IF(GETPIVOTDATA("PS % recovery",Sheet4!$B$5,"Parish Name",K10262)&gt;99.949%,"OK","No")</f>
        <v>OK</v>
      </c>
      <c r="D10262" t="e">
        <f>VLOOKUP(J10262,'Ref2'!C:E,3,0)</f>
        <v>#N/A</v>
      </c>
      <c r="F10262">
        <v>11</v>
      </c>
      <c r="I10262" t="e">
        <f>VLOOKUP(J10262,Ref!L:M,2,0)</f>
        <v>#N/A</v>
      </c>
      <c r="J10262" t="s">
        <v>929</v>
      </c>
      <c r="K10262" t="str">
        <f>VLOOKUP($J10262,Ref!$D:$H,2,0)</f>
        <v xml:space="preserve">Rickmansworth                                </v>
      </c>
      <c r="L10262" t="str">
        <f>VLOOKUP($J10262,Ref!$D:$H,3,0)</f>
        <v>Rickmansworth</v>
      </c>
      <c r="M10262" t="str">
        <f>VLOOKUP($J10262,Ref!$D:$H,4,0)</f>
        <v>Rickmansworth Deanery</v>
      </c>
      <c r="N10262" t="str">
        <f>VLOOKUP($J10262,Ref!$D:$H,5,0)</f>
        <v xml:space="preserve">Archdeaconry of St Albans </v>
      </c>
      <c r="S10262">
        <v>7786</v>
      </c>
    </row>
    <row r="10263" spans="1:19" x14ac:dyDescent="0.3">
      <c r="A10263">
        <v>2024</v>
      </c>
      <c r="C10263" t="str">
        <f>IF(GETPIVOTDATA("PS % recovery",Sheet4!$B$5,"Parish Name",K10263)&gt;99.949%,"OK","No")</f>
        <v>No</v>
      </c>
      <c r="D10263" t="e">
        <f>VLOOKUP(J10263,'Ref2'!C:E,3,0)</f>
        <v>#N/A</v>
      </c>
      <c r="F10263">
        <v>11</v>
      </c>
      <c r="I10263" t="e">
        <f>VLOOKUP(J10263,Ref!L:M,2,0)</f>
        <v>#N/A</v>
      </c>
      <c r="J10263" t="s">
        <v>933</v>
      </c>
      <c r="K10263" t="str">
        <f>VLOOKUP($J10263,Ref!$D:$H,2,0)</f>
        <v xml:space="preserve">Sarratt                                      </v>
      </c>
      <c r="L10263" t="str">
        <f>VLOOKUP($J10263,Ref!$D:$H,3,0)</f>
        <v>Sarratt and Chipperfield</v>
      </c>
      <c r="M10263" t="str">
        <f>VLOOKUP($J10263,Ref!$D:$H,4,0)</f>
        <v>Rickmansworth Deanery</v>
      </c>
      <c r="N10263" t="str">
        <f>VLOOKUP($J10263,Ref!$D:$H,5,0)</f>
        <v xml:space="preserve">Archdeaconry of St Albans </v>
      </c>
      <c r="S10263">
        <v>2300</v>
      </c>
    </row>
    <row r="10264" spans="1:19" x14ac:dyDescent="0.3">
      <c r="A10264">
        <v>2024</v>
      </c>
      <c r="C10264" t="str">
        <f>IF(GETPIVOTDATA("PS % recovery",Sheet4!$B$5,"Parish Name",K10264)&gt;99.949%,"OK","No")</f>
        <v>OK</v>
      </c>
      <c r="D10264" t="e">
        <f>VLOOKUP(J10264,'Ref2'!C:E,3,0)</f>
        <v>#N/A</v>
      </c>
      <c r="F10264">
        <v>11</v>
      </c>
      <c r="I10264" t="e">
        <f>VLOOKUP(J10264,Ref!L:M,2,0)</f>
        <v>#N/A</v>
      </c>
      <c r="J10264" t="s">
        <v>951</v>
      </c>
      <c r="K10264" t="str">
        <f>VLOOKUP($J10264,Ref!$D:$H,2,0)</f>
        <v xml:space="preserve">Aldenham                                     </v>
      </c>
      <c r="L10264" t="str">
        <f>VLOOKUP($J10264,Ref!$D:$H,3,0)</f>
        <v>Aldenham, Radlett and Shenley Team Ministry</v>
      </c>
      <c r="M10264" t="str">
        <f>VLOOKUP($J10264,Ref!$D:$H,4,0)</f>
        <v>St Albans Deanery</v>
      </c>
      <c r="N10264" t="str">
        <f>VLOOKUP($J10264,Ref!$D:$H,5,0)</f>
        <v xml:space="preserve">Archdeaconry of St Albans </v>
      </c>
      <c r="S10264">
        <v>2867</v>
      </c>
    </row>
    <row r="10265" spans="1:19" x14ac:dyDescent="0.3">
      <c r="A10265">
        <v>2024</v>
      </c>
      <c r="C10265" t="str">
        <f>IF(GETPIVOTDATA("PS % recovery",Sheet4!$B$5,"Parish Name",K10265)&gt;99.949%,"OK","No")</f>
        <v>OK</v>
      </c>
      <c r="D10265" t="e">
        <f>VLOOKUP(J10265,'Ref2'!C:E,3,0)</f>
        <v>#N/A</v>
      </c>
      <c r="F10265">
        <v>11</v>
      </c>
      <c r="I10265" t="e">
        <f>VLOOKUP(J10265,Ref!L:M,2,0)</f>
        <v>#N/A</v>
      </c>
      <c r="J10265" t="s">
        <v>953</v>
      </c>
      <c r="K10265" t="str">
        <f>VLOOKUP($J10265,Ref!$D:$H,2,0)</f>
        <v xml:space="preserve">Bricket Wood                                 </v>
      </c>
      <c r="L10265" t="str">
        <f>VLOOKUP($J10265,Ref!$D:$H,3,0)</f>
        <v>Bricket Wood</v>
      </c>
      <c r="M10265" t="str">
        <f>VLOOKUP($J10265,Ref!$D:$H,4,0)</f>
        <v>St Albans Deanery</v>
      </c>
      <c r="N10265" t="str">
        <f>VLOOKUP($J10265,Ref!$D:$H,5,0)</f>
        <v xml:space="preserve">Archdeaconry of St Albans </v>
      </c>
      <c r="S10265">
        <v>4782</v>
      </c>
    </row>
    <row r="10266" spans="1:19" x14ac:dyDescent="0.3">
      <c r="A10266">
        <v>2024</v>
      </c>
      <c r="C10266" t="str">
        <f>IF(GETPIVOTDATA("PS % recovery",Sheet4!$B$5,"Parish Name",K10266)&gt;99.949%,"OK","No")</f>
        <v>No</v>
      </c>
      <c r="D10266" t="e">
        <f>VLOOKUP(J10266,'Ref2'!C:E,3,0)</f>
        <v>#N/A</v>
      </c>
      <c r="F10266">
        <v>11</v>
      </c>
      <c r="I10266" t="e">
        <f>VLOOKUP(J10266,Ref!L:M,2,0)</f>
        <v>#N/A</v>
      </c>
      <c r="J10266" t="s">
        <v>824</v>
      </c>
      <c r="K10266" t="str">
        <f>VLOOKUP($J10266,Ref!$D:$H,2,0)</f>
        <v xml:space="preserve">London Colney, St Peter                      </v>
      </c>
      <c r="L10266" t="str">
        <f>VLOOKUP($J10266,Ref!$D:$H,3,0)</f>
        <v>London Colney, St Peter</v>
      </c>
      <c r="M10266" t="str">
        <f>VLOOKUP($J10266,Ref!$D:$H,4,0)</f>
        <v>St Albans Deanery</v>
      </c>
      <c r="N10266" t="str">
        <f>VLOOKUP($J10266,Ref!$D:$H,5,0)</f>
        <v xml:space="preserve">Archdeaconry of St Albans </v>
      </c>
      <c r="S10266">
        <v>4790.6000000000004</v>
      </c>
    </row>
    <row r="10267" spans="1:19" x14ac:dyDescent="0.3">
      <c r="A10267">
        <v>2024</v>
      </c>
      <c r="C10267" t="str">
        <f>IF(GETPIVOTDATA("PS % recovery",Sheet4!$B$5,"Parish Name",K10267)&gt;99.949%,"OK","No")</f>
        <v>OK</v>
      </c>
      <c r="D10267" t="e">
        <f>VLOOKUP(J10267,'Ref2'!C:E,3,0)</f>
        <v>#N/A</v>
      </c>
      <c r="F10267">
        <v>11</v>
      </c>
      <c r="I10267" t="e">
        <f>VLOOKUP(J10267,Ref!L:M,2,0)</f>
        <v>#N/A</v>
      </c>
      <c r="J10267" t="s">
        <v>955</v>
      </c>
      <c r="K10267" t="str">
        <f>VLOOKUP($J10267,Ref!$D:$H,2,0)</f>
        <v xml:space="preserve">Colney Heath, St Mark                        </v>
      </c>
      <c r="L10267" t="str">
        <f>VLOOKUP($J10267,Ref!$D:$H,3,0)</f>
        <v>Colney Heath, St Mark</v>
      </c>
      <c r="M10267" t="str">
        <f>VLOOKUP($J10267,Ref!$D:$H,4,0)</f>
        <v>St Albans Deanery</v>
      </c>
      <c r="N10267" t="str">
        <f>VLOOKUP($J10267,Ref!$D:$H,5,0)</f>
        <v xml:space="preserve">Archdeaconry of St Albans </v>
      </c>
      <c r="S10267">
        <v>6000</v>
      </c>
    </row>
    <row r="10268" spans="1:19" x14ac:dyDescent="0.3">
      <c r="A10268">
        <v>2024</v>
      </c>
      <c r="C10268" t="str">
        <f>IF(GETPIVOTDATA("PS % recovery",Sheet4!$B$5,"Parish Name",K10268)&gt;99.949%,"OK","No")</f>
        <v>OK</v>
      </c>
      <c r="D10268" t="e">
        <f>VLOOKUP(J10268,'Ref2'!C:E,3,0)</f>
        <v>#N/A</v>
      </c>
      <c r="F10268">
        <v>11</v>
      </c>
      <c r="I10268" t="e">
        <f>VLOOKUP(J10268,Ref!L:M,2,0)</f>
        <v>#N/A</v>
      </c>
      <c r="J10268" t="s">
        <v>958</v>
      </c>
      <c r="K10268" t="str">
        <f>VLOOKUP($J10268,Ref!$D:$H,2,0)</f>
        <v xml:space="preserve">Frogmore, Holy Trinity                       </v>
      </c>
      <c r="L10268" t="str">
        <f>VLOOKUP($J10268,Ref!$D:$H,3,0)</f>
        <v>Frogmore, Holy Trinity</v>
      </c>
      <c r="M10268" t="str">
        <f>VLOOKUP($J10268,Ref!$D:$H,4,0)</f>
        <v>St Albans Deanery</v>
      </c>
      <c r="N10268" t="str">
        <f>VLOOKUP($J10268,Ref!$D:$H,5,0)</f>
        <v xml:space="preserve">Archdeaconry of St Albans </v>
      </c>
      <c r="S10268">
        <v>4578</v>
      </c>
    </row>
    <row r="10269" spans="1:19" x14ac:dyDescent="0.3">
      <c r="A10269">
        <v>2024</v>
      </c>
      <c r="C10269" t="str">
        <f>IF(GETPIVOTDATA("PS % recovery",Sheet4!$B$5,"Parish Name",K10269)&gt;99.949%,"OK","No")</f>
        <v>OK</v>
      </c>
      <c r="D10269" t="e">
        <f>VLOOKUP(J10269,'Ref2'!C:E,3,0)</f>
        <v>#N/A</v>
      </c>
      <c r="F10269">
        <v>11</v>
      </c>
      <c r="I10269" t="e">
        <f>VLOOKUP(J10269,Ref!L:M,2,0)</f>
        <v>#N/A</v>
      </c>
      <c r="J10269" t="s">
        <v>960</v>
      </c>
      <c r="K10269" t="str">
        <f>VLOOKUP($J10269,Ref!$D:$H,2,0)</f>
        <v xml:space="preserve">Radlett                                      </v>
      </c>
      <c r="L10269" t="str">
        <f>VLOOKUP($J10269,Ref!$D:$H,3,0)</f>
        <v>Aldenham, Radlett and Shenley Team Ministry</v>
      </c>
      <c r="M10269" t="str">
        <f>VLOOKUP($J10269,Ref!$D:$H,4,0)</f>
        <v>St Albans Deanery</v>
      </c>
      <c r="N10269" t="str">
        <f>VLOOKUP($J10269,Ref!$D:$H,5,0)</f>
        <v xml:space="preserve">Archdeaconry of St Albans </v>
      </c>
      <c r="S10269">
        <v>29136</v>
      </c>
    </row>
    <row r="10270" spans="1:19" x14ac:dyDescent="0.3">
      <c r="A10270">
        <v>2024</v>
      </c>
      <c r="C10270" t="str">
        <f>IF(GETPIVOTDATA("PS % recovery",Sheet4!$B$5,"Parish Name",K10270)&gt;99.949%,"OK","No")</f>
        <v>OK</v>
      </c>
      <c r="D10270" t="e">
        <f>VLOOKUP(J10270,'Ref2'!C:E,3,0)</f>
        <v>#N/A</v>
      </c>
      <c r="F10270">
        <v>11</v>
      </c>
      <c r="I10270" t="e">
        <f>VLOOKUP(J10270,Ref!L:M,2,0)</f>
        <v>#N/A</v>
      </c>
      <c r="J10270" t="s">
        <v>935</v>
      </c>
      <c r="K10270" t="str">
        <f>VLOOKUP($J10270,Ref!$D:$H,2,0)</f>
        <v xml:space="preserve">St Albans, Christ Church                     </v>
      </c>
      <c r="L10270" t="str">
        <f>VLOOKUP($J10270,Ref!$D:$H,3,0)</f>
        <v>St Albans, Christ Church</v>
      </c>
      <c r="M10270" t="str">
        <f>VLOOKUP($J10270,Ref!$D:$H,4,0)</f>
        <v>St Albans Deanery</v>
      </c>
      <c r="N10270" t="str">
        <f>VLOOKUP($J10270,Ref!$D:$H,5,0)</f>
        <v xml:space="preserve">Archdeaconry of St Albans </v>
      </c>
      <c r="S10270">
        <v>12768</v>
      </c>
    </row>
    <row r="10271" spans="1:19" x14ac:dyDescent="0.3">
      <c r="A10271">
        <v>2024</v>
      </c>
      <c r="C10271" t="str">
        <f>IF(GETPIVOTDATA("PS % recovery",Sheet4!$B$5,"Parish Name",K10271)&gt;99.949%,"OK","No")</f>
        <v>OK</v>
      </c>
      <c r="D10271" t="e">
        <f>VLOOKUP(J10271,'Ref2'!C:E,3,0)</f>
        <v>#N/A</v>
      </c>
      <c r="F10271">
        <v>11</v>
      </c>
      <c r="I10271" t="e">
        <f>VLOOKUP(J10271,Ref!L:M,2,0)</f>
        <v>#N/A</v>
      </c>
      <c r="J10271" t="s">
        <v>939</v>
      </c>
      <c r="K10271" t="str">
        <f>VLOOKUP($J10271,Ref!$D:$H,2,0)</f>
        <v xml:space="preserve">St Albans, St Mary Marshalswick              </v>
      </c>
      <c r="L10271" t="str">
        <f>VLOOKUP($J10271,Ref!$D:$H,3,0)</f>
        <v>St Albans, St Mary Marshalswick</v>
      </c>
      <c r="M10271" t="str">
        <f>VLOOKUP($J10271,Ref!$D:$H,4,0)</f>
        <v>St Albans Deanery</v>
      </c>
      <c r="N10271" t="str">
        <f>VLOOKUP($J10271,Ref!$D:$H,5,0)</f>
        <v xml:space="preserve">Archdeaconry of St Albans </v>
      </c>
      <c r="S10271">
        <v>6000</v>
      </c>
    </row>
    <row r="10272" spans="1:19" x14ac:dyDescent="0.3">
      <c r="A10272">
        <v>2024</v>
      </c>
      <c r="C10272" t="str">
        <f>IF(GETPIVOTDATA("PS % recovery",Sheet4!$B$5,"Parish Name",K10272)&gt;99.949%,"OK","No")</f>
        <v>OK</v>
      </c>
      <c r="D10272" t="e">
        <f>VLOOKUP(J10272,'Ref2'!C:E,3,0)</f>
        <v>#N/A</v>
      </c>
      <c r="F10272">
        <v>11</v>
      </c>
      <c r="I10272" t="e">
        <f>VLOOKUP(J10272,Ref!L:M,2,0)</f>
        <v>#N/A</v>
      </c>
      <c r="J10272" t="s">
        <v>941</v>
      </c>
      <c r="K10272" t="str">
        <f>VLOOKUP($J10272,Ref!$D:$H,2,0)</f>
        <v xml:space="preserve">St Albans, St Michael                        </v>
      </c>
      <c r="L10272" t="str">
        <f>VLOOKUP($J10272,Ref!$D:$H,3,0)</f>
        <v>St Albans, St Michael</v>
      </c>
      <c r="M10272" t="str">
        <f>VLOOKUP($J10272,Ref!$D:$H,4,0)</f>
        <v>St Albans Deanery</v>
      </c>
      <c r="N10272" t="str">
        <f>VLOOKUP($J10272,Ref!$D:$H,5,0)</f>
        <v xml:space="preserve">Archdeaconry of St Albans </v>
      </c>
      <c r="S10272">
        <v>7964</v>
      </c>
    </row>
    <row r="10273" spans="1:19" x14ac:dyDescent="0.3">
      <c r="A10273">
        <v>2024</v>
      </c>
      <c r="C10273" t="str">
        <f>IF(GETPIVOTDATA("PS % recovery",Sheet4!$B$5,"Parish Name",K10273)&gt;99.949%,"OK","No")</f>
        <v>OK</v>
      </c>
      <c r="D10273" t="e">
        <f>VLOOKUP(J10273,'Ref2'!C:E,3,0)</f>
        <v>#N/A</v>
      </c>
      <c r="F10273">
        <v>11</v>
      </c>
      <c r="I10273" t="str">
        <f>VLOOKUP(J10273,Ref!L:M,2,0)</f>
        <v>Yes</v>
      </c>
      <c r="J10273" t="s">
        <v>943</v>
      </c>
      <c r="K10273" t="str">
        <f>VLOOKUP($J10273,Ref!$D:$H,2,0)</f>
        <v xml:space="preserve">St Albans, St Paul                           </v>
      </c>
      <c r="L10273" t="str">
        <f>VLOOKUP($J10273,Ref!$D:$H,3,0)</f>
        <v>St Albans, St Paul</v>
      </c>
      <c r="M10273" t="str">
        <f>VLOOKUP($J10273,Ref!$D:$H,4,0)</f>
        <v>St Albans Deanery</v>
      </c>
      <c r="N10273" t="str">
        <f>VLOOKUP($J10273,Ref!$D:$H,5,0)</f>
        <v xml:space="preserve">Archdeaconry of St Albans </v>
      </c>
      <c r="S10273">
        <v>10000</v>
      </c>
    </row>
    <row r="10274" spans="1:19" x14ac:dyDescent="0.3">
      <c r="A10274">
        <v>2024</v>
      </c>
      <c r="C10274" t="str">
        <f>IF(GETPIVOTDATA("PS % recovery",Sheet4!$B$5,"Parish Name",K10274)&gt;99.949%,"OK","No")</f>
        <v>OK</v>
      </c>
      <c r="D10274" t="e">
        <f>VLOOKUP(J10274,'Ref2'!C:E,3,0)</f>
        <v>#N/A</v>
      </c>
      <c r="F10274">
        <v>11</v>
      </c>
      <c r="I10274" t="e">
        <f>VLOOKUP(J10274,Ref!L:M,2,0)</f>
        <v>#N/A</v>
      </c>
      <c r="J10274" t="s">
        <v>937</v>
      </c>
      <c r="K10274" t="str">
        <f>VLOOKUP($J10274,Ref!$D:$H,2,0)</f>
        <v xml:space="preserve">St Albans, St Luke                           </v>
      </c>
      <c r="L10274" t="str">
        <f>VLOOKUP($J10274,Ref!$D:$H,3,0)</f>
        <v>St Albans, St Luke</v>
      </c>
      <c r="M10274" t="str">
        <f>VLOOKUP($J10274,Ref!$D:$H,4,0)</f>
        <v>St Albans Deanery</v>
      </c>
      <c r="N10274" t="str">
        <f>VLOOKUP($J10274,Ref!$D:$H,5,0)</f>
        <v xml:space="preserve">Archdeaconry of St Albans </v>
      </c>
      <c r="S10274">
        <v>5917</v>
      </c>
    </row>
    <row r="10275" spans="1:19" x14ac:dyDescent="0.3">
      <c r="A10275">
        <v>2024</v>
      </c>
      <c r="C10275" t="str">
        <f>IF(GETPIVOTDATA("PS % recovery",Sheet4!$B$5,"Parish Name",K10275)&gt;99.949%,"OK","No")</f>
        <v>No</v>
      </c>
      <c r="D10275" t="e">
        <f>VLOOKUP(J10275,'Ref2'!C:E,3,0)</f>
        <v>#N/A</v>
      </c>
      <c r="F10275">
        <v>11</v>
      </c>
      <c r="I10275" t="e">
        <f>VLOOKUP(J10275,Ref!L:M,2,0)</f>
        <v>#N/A</v>
      </c>
      <c r="J10275" t="s">
        <v>945</v>
      </c>
      <c r="K10275" t="str">
        <f>VLOOKUP($J10275,Ref!$D:$H,2,0)</f>
        <v xml:space="preserve">St Albans, St Peter                          </v>
      </c>
      <c r="L10275" t="str">
        <f>VLOOKUP($J10275,Ref!$D:$H,3,0)</f>
        <v>St Albans, St Peter</v>
      </c>
      <c r="M10275" t="str">
        <f>VLOOKUP($J10275,Ref!$D:$H,4,0)</f>
        <v>St Albans Deanery</v>
      </c>
      <c r="N10275" t="str">
        <f>VLOOKUP($J10275,Ref!$D:$H,5,0)</f>
        <v xml:space="preserve">Archdeaconry of St Albans </v>
      </c>
      <c r="S10275">
        <v>8542.25</v>
      </c>
    </row>
    <row r="10276" spans="1:19" x14ac:dyDescent="0.3">
      <c r="A10276">
        <v>2024</v>
      </c>
      <c r="C10276" t="str">
        <f>IF(GETPIVOTDATA("PS % recovery",Sheet4!$B$5,"Parish Name",K10276)&gt;99.949%,"OK","No")</f>
        <v>OK</v>
      </c>
      <c r="D10276" t="e">
        <f>VLOOKUP(J10276,'Ref2'!C:E,3,0)</f>
        <v>#N/A</v>
      </c>
      <c r="F10276">
        <v>11</v>
      </c>
      <c r="I10276" t="e">
        <f>VLOOKUP(J10276,Ref!L:M,2,0)</f>
        <v>#N/A</v>
      </c>
      <c r="J10276" t="s">
        <v>947</v>
      </c>
      <c r="K10276" t="str">
        <f>VLOOKUP($J10276,Ref!$D:$H,2,0)</f>
        <v xml:space="preserve">St Albans, St Saviour                        </v>
      </c>
      <c r="L10276" t="str">
        <f>VLOOKUP($J10276,Ref!$D:$H,3,0)</f>
        <v>St Albans, St Saviour</v>
      </c>
      <c r="M10276" t="str">
        <f>VLOOKUP($J10276,Ref!$D:$H,4,0)</f>
        <v>St Albans Deanery</v>
      </c>
      <c r="N10276" t="str">
        <f>VLOOKUP($J10276,Ref!$D:$H,5,0)</f>
        <v xml:space="preserve">Archdeaconry of St Albans </v>
      </c>
      <c r="S10276">
        <v>5950</v>
      </c>
    </row>
    <row r="10277" spans="1:19" x14ac:dyDescent="0.3">
      <c r="A10277">
        <v>2024</v>
      </c>
      <c r="C10277" t="str">
        <f>IF(GETPIVOTDATA("PS % recovery",Sheet4!$B$5,"Parish Name",K10277)&gt;99.949%,"OK","No")</f>
        <v>OK</v>
      </c>
      <c r="D10277" t="e">
        <f>VLOOKUP(J10277,'Ref2'!C:E,3,0)</f>
        <v>#N/A</v>
      </c>
      <c r="F10277">
        <v>11</v>
      </c>
      <c r="I10277" t="e">
        <f>VLOOKUP(J10277,Ref!L:M,2,0)</f>
        <v>#N/A</v>
      </c>
      <c r="J10277" t="s">
        <v>949</v>
      </c>
      <c r="K10277" t="str">
        <f>VLOOKUP($J10277,Ref!$D:$H,2,0)</f>
        <v xml:space="preserve">St Albans, St Stephen                        </v>
      </c>
      <c r="L10277" t="str">
        <f>VLOOKUP($J10277,Ref!$D:$H,3,0)</f>
        <v>St Albans, St Stephen</v>
      </c>
      <c r="M10277" t="str">
        <f>VLOOKUP($J10277,Ref!$D:$H,4,0)</f>
        <v>St Albans Deanery</v>
      </c>
      <c r="N10277" t="str">
        <f>VLOOKUP($J10277,Ref!$D:$H,5,0)</f>
        <v xml:space="preserve">Archdeaconry of St Albans </v>
      </c>
      <c r="S10277">
        <v>6963</v>
      </c>
    </row>
    <row r="10278" spans="1:19" x14ac:dyDescent="0.3">
      <c r="A10278">
        <v>2024</v>
      </c>
      <c r="C10278" t="str">
        <f>IF(GETPIVOTDATA("PS % recovery",Sheet4!$B$5,"Parish Name",K10278)&gt;99.949%,"OK","No")</f>
        <v>No</v>
      </c>
      <c r="D10278" t="e">
        <f>VLOOKUP(J10278,'Ref2'!C:E,3,0)</f>
        <v>#N/A</v>
      </c>
      <c r="F10278">
        <v>11</v>
      </c>
      <c r="I10278" t="e">
        <f>VLOOKUP(J10278,Ref!L:M,2,0)</f>
        <v>#N/A</v>
      </c>
      <c r="J10278" t="s">
        <v>962</v>
      </c>
      <c r="K10278" t="str">
        <f>VLOOKUP($J10278,Ref!$D:$H,2,0)</f>
        <v xml:space="preserve">Shenley                                      </v>
      </c>
      <c r="L10278" t="str">
        <f>VLOOKUP($J10278,Ref!$D:$H,3,0)</f>
        <v>Aldenham, Radlett and Shenley Team Ministry</v>
      </c>
      <c r="M10278" t="str">
        <f>VLOOKUP($J10278,Ref!$D:$H,4,0)</f>
        <v>St Albans Deanery</v>
      </c>
      <c r="N10278" t="str">
        <f>VLOOKUP($J10278,Ref!$D:$H,5,0)</f>
        <v xml:space="preserve">Archdeaconry of St Albans </v>
      </c>
      <c r="S10278">
        <v>0</v>
      </c>
    </row>
    <row r="10279" spans="1:19" x14ac:dyDescent="0.3">
      <c r="A10279">
        <v>2024</v>
      </c>
      <c r="C10279" t="str">
        <f>IF(GETPIVOTDATA("PS % recovery",Sheet4!$B$5,"Parish Name",K10279)&gt;99.949%,"OK","No")</f>
        <v>No</v>
      </c>
      <c r="D10279" t="e">
        <f>VLOOKUP(J10279,'Ref2'!C:E,3,0)</f>
        <v>#N/A</v>
      </c>
      <c r="F10279">
        <v>11</v>
      </c>
      <c r="I10279" t="e">
        <f>VLOOKUP(J10279,Ref!L:M,2,0)</f>
        <v>#N/A</v>
      </c>
      <c r="J10279" t="s">
        <v>1215</v>
      </c>
      <c r="K10279" t="str">
        <f>VLOOKUP($J10279,Ref!$D:$H,2,0)</f>
        <v xml:space="preserve">Knebworth                                    </v>
      </c>
      <c r="L10279" t="str">
        <f>VLOOKUP($J10279,Ref!$D:$H,3,0)</f>
        <v>Knebworth</v>
      </c>
      <c r="M10279" t="str">
        <f>VLOOKUP($J10279,Ref!$D:$H,4,0)</f>
        <v>Stevenage Deanery</v>
      </c>
      <c r="N10279" t="str">
        <f>VLOOKUP($J10279,Ref!$D:$H,5,0)</f>
        <v>Archdeaconry of Hertford</v>
      </c>
      <c r="S10279">
        <v>1000</v>
      </c>
    </row>
    <row r="10280" spans="1:19" x14ac:dyDescent="0.3">
      <c r="A10280">
        <v>2024</v>
      </c>
      <c r="C10280" t="str">
        <f>IF(GETPIVOTDATA("PS % recovery",Sheet4!$B$5,"Parish Name",K10280)&gt;99.949%,"OK","No")</f>
        <v>No</v>
      </c>
      <c r="D10280" t="e">
        <f>VLOOKUP(J10280,'Ref2'!C:E,3,0)</f>
        <v>#N/A</v>
      </c>
      <c r="F10280">
        <v>11</v>
      </c>
      <c r="I10280" t="e">
        <f>VLOOKUP(J10280,Ref!L:M,2,0)</f>
        <v>#N/A</v>
      </c>
      <c r="J10280" t="s">
        <v>1217</v>
      </c>
      <c r="K10280" t="str">
        <f>VLOOKUP($J10280,Ref!$D:$H,2,0)</f>
        <v xml:space="preserve">Oak Church Stevenage                         </v>
      </c>
      <c r="L10280" t="str">
        <f>VLOOKUP($J10280,Ref!$D:$H,3,0)</f>
        <v>Oak Church (extra parochial) (Bishop's Mission Order)</v>
      </c>
      <c r="M10280" t="str">
        <f>VLOOKUP($J10280,Ref!$D:$H,4,0)</f>
        <v>Stevenage Deanery</v>
      </c>
      <c r="N10280" t="str">
        <f>VLOOKUP($J10280,Ref!$D:$H,5,0)</f>
        <v>Archdeaconry of Hertford</v>
      </c>
      <c r="S10280">
        <v>9273</v>
      </c>
    </row>
    <row r="10281" spans="1:19" x14ac:dyDescent="0.3">
      <c r="A10281">
        <v>2024</v>
      </c>
      <c r="C10281" t="str">
        <f>IF(GETPIVOTDATA("PS % recovery",Sheet4!$B$5,"Parish Name",K10281)&gt;99.949%,"OK","No")</f>
        <v>OK</v>
      </c>
      <c r="D10281" t="e">
        <f>VLOOKUP(J10281,'Ref2'!C:E,3,0)</f>
        <v>#N/A</v>
      </c>
      <c r="F10281">
        <v>11</v>
      </c>
      <c r="I10281" t="e">
        <f>VLOOKUP(J10281,Ref!L:M,2,0)</f>
        <v>#N/A</v>
      </c>
      <c r="J10281" t="s">
        <v>1221</v>
      </c>
      <c r="K10281" t="str">
        <f>VLOOKUP($J10281,Ref!$D:$H,2,0)</f>
        <v xml:space="preserve">Stevenage, Holy Trinity                      </v>
      </c>
      <c r="L10281" t="str">
        <f>VLOOKUP($J10281,Ref!$D:$H,3,0)</f>
        <v>Stevenage, Holy Trinity</v>
      </c>
      <c r="M10281" t="str">
        <f>VLOOKUP($J10281,Ref!$D:$H,4,0)</f>
        <v>Stevenage Deanery</v>
      </c>
      <c r="N10281" t="str">
        <f>VLOOKUP($J10281,Ref!$D:$H,5,0)</f>
        <v>Archdeaconry of Hertford</v>
      </c>
      <c r="S10281">
        <v>3910</v>
      </c>
    </row>
    <row r="10282" spans="1:19" x14ac:dyDescent="0.3">
      <c r="A10282">
        <v>2024</v>
      </c>
      <c r="C10282" t="str">
        <f>IF(GETPIVOTDATA("PS % recovery",Sheet4!$B$5,"Parish Name",K10282)&gt;99.949%,"OK","No")</f>
        <v>OK</v>
      </c>
      <c r="D10282" t="e">
        <f>VLOOKUP(J10282,'Ref2'!C:E,3,0)</f>
        <v>#N/A</v>
      </c>
      <c r="F10282">
        <v>11</v>
      </c>
      <c r="I10282" t="e">
        <f>VLOOKUP(J10282,Ref!L:M,2,0)</f>
        <v>#N/A</v>
      </c>
      <c r="J10282" t="s">
        <v>1219</v>
      </c>
      <c r="K10282" t="str">
        <f>VLOOKUP($J10282,Ref!$D:$H,2,0)</f>
        <v xml:space="preserve">Stevenage, All Saints, Pin Green             </v>
      </c>
      <c r="L10282" t="str">
        <f>VLOOKUP($J10282,Ref!$D:$H,3,0)</f>
        <v>Stevenage, All Saints, Pin Green</v>
      </c>
      <c r="M10282" t="str">
        <f>VLOOKUP($J10282,Ref!$D:$H,4,0)</f>
        <v>Stevenage Deanery</v>
      </c>
      <c r="N10282" t="str">
        <f>VLOOKUP($J10282,Ref!$D:$H,5,0)</f>
        <v>Archdeaconry of Hertford</v>
      </c>
      <c r="S10282">
        <v>3883.08</v>
      </c>
    </row>
    <row r="10283" spans="1:19" x14ac:dyDescent="0.3">
      <c r="A10283">
        <v>2024</v>
      </c>
      <c r="C10283" t="str">
        <f>IF(GETPIVOTDATA("PS % recovery",Sheet4!$B$5,"Parish Name",K10283)&gt;99.949%,"OK","No")</f>
        <v>No</v>
      </c>
      <c r="D10283" t="e">
        <f>VLOOKUP(J10283,'Ref2'!C:E,3,0)</f>
        <v>#N/A</v>
      </c>
      <c r="F10283">
        <v>11</v>
      </c>
      <c r="I10283" t="e">
        <f>VLOOKUP(J10283,Ref!L:M,2,0)</f>
        <v>#N/A</v>
      </c>
      <c r="J10283" t="s">
        <v>1223</v>
      </c>
      <c r="K10283" t="str">
        <f>VLOOKUP($J10283,Ref!$D:$H,2,0)</f>
        <v xml:space="preserve">Stevenage, St Andrew and St George           </v>
      </c>
      <c r="L10283" t="str">
        <f>VLOOKUP($J10283,Ref!$D:$H,3,0)</f>
        <v>Stevenage, St Andrew and St George</v>
      </c>
      <c r="M10283" t="str">
        <f>VLOOKUP($J10283,Ref!$D:$H,4,0)</f>
        <v>Stevenage Deanery</v>
      </c>
      <c r="N10283" t="str">
        <f>VLOOKUP($J10283,Ref!$D:$H,5,0)</f>
        <v>Archdeaconry of Hertford</v>
      </c>
      <c r="S10283">
        <v>1500</v>
      </c>
    </row>
    <row r="10284" spans="1:19" x14ac:dyDescent="0.3">
      <c r="A10284">
        <v>2024</v>
      </c>
      <c r="C10284" t="str">
        <f>IF(GETPIVOTDATA("PS % recovery",Sheet4!$B$5,"Parish Name",K10284)&gt;99.949%,"OK","No")</f>
        <v>OK</v>
      </c>
      <c r="D10284" t="e">
        <f>VLOOKUP(J10284,'Ref2'!C:E,3,0)</f>
        <v>#N/A</v>
      </c>
      <c r="F10284">
        <v>11</v>
      </c>
      <c r="I10284" t="e">
        <f>VLOOKUP(J10284,Ref!L:M,2,0)</f>
        <v>#N/A</v>
      </c>
      <c r="J10284" t="s">
        <v>1225</v>
      </c>
      <c r="K10284" t="str">
        <f>VLOOKUP($J10284,Ref!$D:$H,2,0)</f>
        <v xml:space="preserve">Stevenage, St Hugh and St John, Chells (LEP) </v>
      </c>
      <c r="L10284" t="str">
        <f>VLOOKUP($J10284,Ref!$D:$H,3,0)</f>
        <v>Stevenage, St Hugh and St John, Chells</v>
      </c>
      <c r="M10284" t="str">
        <f>VLOOKUP($J10284,Ref!$D:$H,4,0)</f>
        <v>Stevenage Deanery</v>
      </c>
      <c r="N10284" t="str">
        <f>VLOOKUP($J10284,Ref!$D:$H,5,0)</f>
        <v>Archdeaconry of Hertford</v>
      </c>
      <c r="S10284">
        <v>4323.3</v>
      </c>
    </row>
    <row r="10285" spans="1:19" x14ac:dyDescent="0.3">
      <c r="A10285">
        <v>2024</v>
      </c>
      <c r="C10285" t="str">
        <f>IF(GETPIVOTDATA("PS % recovery",Sheet4!$B$5,"Parish Name",K10285)&gt;99.949%,"OK","No")</f>
        <v>No</v>
      </c>
      <c r="D10285" t="e">
        <f>VLOOKUP(J10285,'Ref2'!C:E,3,0)</f>
        <v>#N/A</v>
      </c>
      <c r="F10285">
        <v>11</v>
      </c>
      <c r="I10285" t="e">
        <f>VLOOKUP(J10285,Ref!L:M,2,0)</f>
        <v>#N/A</v>
      </c>
      <c r="J10285" t="s">
        <v>1213</v>
      </c>
      <c r="K10285" t="str">
        <f>VLOOKUP($J10285,Ref!$D:$H,2,0)</f>
        <v xml:space="preserve">Stevenage, St Mary, Shephall                 </v>
      </c>
      <c r="L10285" t="str">
        <f>VLOOKUP($J10285,Ref!$D:$H,3,0)</f>
        <v>Stevenage, St Mary, Shephall</v>
      </c>
      <c r="M10285" t="str">
        <f>VLOOKUP($J10285,Ref!$D:$H,4,0)</f>
        <v>Stevenage Deanery</v>
      </c>
      <c r="N10285" t="str">
        <f>VLOOKUP($J10285,Ref!$D:$H,5,0)</f>
        <v>Archdeaconry of Hertford</v>
      </c>
      <c r="S10285">
        <v>1990</v>
      </c>
    </row>
    <row r="10286" spans="1:19" x14ac:dyDescent="0.3">
      <c r="A10286">
        <v>2024</v>
      </c>
      <c r="C10286" t="str">
        <f>IF(GETPIVOTDATA("PS % recovery",Sheet4!$B$5,"Parish Name",K10286)&gt;99.949%,"OK","No")</f>
        <v>No</v>
      </c>
      <c r="D10286" t="str">
        <f>VLOOKUP(J10286,'Ref2'!C:E,3,0)</f>
        <v>LLF</v>
      </c>
      <c r="F10286">
        <v>11</v>
      </c>
      <c r="I10286" t="e">
        <f>VLOOKUP(J10286,Ref!L:M,2,0)</f>
        <v>#N/A</v>
      </c>
      <c r="J10286" t="s">
        <v>1227</v>
      </c>
      <c r="K10286" t="str">
        <f>VLOOKUP($J10286,Ref!$D:$H,2,0)</f>
        <v xml:space="preserve">Stevenage, St Nicholas                       </v>
      </c>
      <c r="L10286" t="str">
        <f>VLOOKUP($J10286,Ref!$D:$H,3,0)</f>
        <v>Stevenage, St Nicholas and Graveley</v>
      </c>
      <c r="M10286" t="str">
        <f>VLOOKUP($J10286,Ref!$D:$H,4,0)</f>
        <v>Stevenage Deanery</v>
      </c>
      <c r="N10286" t="str">
        <f>VLOOKUP($J10286,Ref!$D:$H,5,0)</f>
        <v>Archdeaconry of Hertford</v>
      </c>
      <c r="S10286">
        <v>0</v>
      </c>
    </row>
    <row r="10287" spans="1:19" x14ac:dyDescent="0.3">
      <c r="A10287">
        <v>2024</v>
      </c>
      <c r="C10287" t="str">
        <f>IF(GETPIVOTDATA("PS % recovery",Sheet4!$B$5,"Parish Name",K10287)&gt;99.949%,"OK","No")</f>
        <v>OK</v>
      </c>
      <c r="D10287" t="e">
        <f>VLOOKUP(J10287,'Ref2'!C:E,3,0)</f>
        <v>#N/A</v>
      </c>
      <c r="F10287">
        <v>11</v>
      </c>
      <c r="I10287" t="str">
        <f>VLOOKUP(J10287,Ref!L:M,2,0)</f>
        <v>Yes</v>
      </c>
      <c r="J10287" t="s">
        <v>1229</v>
      </c>
      <c r="K10287" t="str">
        <f>VLOOKUP($J10287,Ref!$D:$H,2,0)</f>
        <v xml:space="preserve">Stevenage, St Peter, Broadwater              </v>
      </c>
      <c r="L10287" t="str">
        <f>VLOOKUP($J10287,Ref!$D:$H,3,0)</f>
        <v>Stevenage, St Peter, Broadwater</v>
      </c>
      <c r="M10287" t="str">
        <f>VLOOKUP($J10287,Ref!$D:$H,4,0)</f>
        <v>Stevenage Deanery</v>
      </c>
      <c r="N10287" t="str">
        <f>VLOOKUP($J10287,Ref!$D:$H,5,0)</f>
        <v>Archdeaconry of Hertford</v>
      </c>
      <c r="S10287">
        <v>4871</v>
      </c>
    </row>
    <row r="10288" spans="1:19" x14ac:dyDescent="0.3">
      <c r="A10288">
        <v>2024</v>
      </c>
      <c r="C10288" t="str">
        <f>IF(GETPIVOTDATA("PS % recovery",Sheet4!$B$5,"Parish Name",K10288)&gt;99.949%,"OK","No")</f>
        <v>OK</v>
      </c>
      <c r="D10288" t="e">
        <f>VLOOKUP(J10288,'Ref2'!C:E,3,0)</f>
        <v>#N/A</v>
      </c>
      <c r="F10288">
        <v>11</v>
      </c>
      <c r="I10288" t="e">
        <f>VLOOKUP(J10288,Ref!L:M,2,0)</f>
        <v>#N/A</v>
      </c>
      <c r="J10288" t="s">
        <v>964</v>
      </c>
      <c r="K10288" t="str">
        <f>VLOOKUP($J10288,Ref!$D:$H,2,0)</f>
        <v xml:space="preserve">Abbots Langley                               </v>
      </c>
      <c r="L10288" t="str">
        <f>VLOOKUP($J10288,Ref!$D:$H,3,0)</f>
        <v>Abbots Langley</v>
      </c>
      <c r="M10288" t="str">
        <f>VLOOKUP($J10288,Ref!$D:$H,4,0)</f>
        <v>Watford Deanery</v>
      </c>
      <c r="N10288" t="str">
        <f>VLOOKUP($J10288,Ref!$D:$H,5,0)</f>
        <v xml:space="preserve">Archdeaconry of St Albans </v>
      </c>
      <c r="S10288">
        <v>7500</v>
      </c>
    </row>
    <row r="10289" spans="1:19" x14ac:dyDescent="0.3">
      <c r="A10289">
        <v>2024</v>
      </c>
      <c r="C10289" t="str">
        <f>IF(GETPIVOTDATA("PS % recovery",Sheet4!$B$5,"Parish Name",K10289)&gt;99.949%,"OK","No")</f>
        <v>OK</v>
      </c>
      <c r="D10289" t="e">
        <f>VLOOKUP(J10289,'Ref2'!C:E,3,0)</f>
        <v>#N/A</v>
      </c>
      <c r="F10289">
        <v>11</v>
      </c>
      <c r="I10289" t="e">
        <f>VLOOKUP(J10289,Ref!L:M,2,0)</f>
        <v>#N/A</v>
      </c>
      <c r="J10289" t="s">
        <v>987</v>
      </c>
      <c r="K10289" t="str">
        <f>VLOOKUP($J10289,Ref!$D:$H,2,0)</f>
        <v xml:space="preserve">Bushey                                       </v>
      </c>
      <c r="L10289" t="str">
        <f>VLOOKUP($J10289,Ref!$D:$H,3,0)</f>
        <v>Bushey</v>
      </c>
      <c r="M10289" t="str">
        <f>VLOOKUP($J10289,Ref!$D:$H,4,0)</f>
        <v>Watford Deanery</v>
      </c>
      <c r="N10289" t="str">
        <f>VLOOKUP($J10289,Ref!$D:$H,5,0)</f>
        <v xml:space="preserve">Archdeaconry of St Albans </v>
      </c>
      <c r="S10289">
        <v>3240</v>
      </c>
    </row>
    <row r="10290" spans="1:19" x14ac:dyDescent="0.3">
      <c r="A10290">
        <v>2024</v>
      </c>
      <c r="C10290" t="str">
        <f>IF(GETPIVOTDATA("PS % recovery",Sheet4!$B$5,"Parish Name",K10290)&gt;99.949%,"OK","No")</f>
        <v>No</v>
      </c>
      <c r="D10290" t="e">
        <f>VLOOKUP(J10290,'Ref2'!C:E,3,0)</f>
        <v>#N/A</v>
      </c>
      <c r="F10290">
        <v>11</v>
      </c>
      <c r="I10290" t="e">
        <f>VLOOKUP(J10290,Ref!L:M,2,0)</f>
        <v>#N/A</v>
      </c>
      <c r="J10290" t="s">
        <v>989</v>
      </c>
      <c r="K10290" t="str">
        <f>VLOOKUP($J10290,Ref!$D:$H,2,0)</f>
        <v xml:space="preserve">Bushey Heath, St Peter                       </v>
      </c>
      <c r="L10290" t="str">
        <f>VLOOKUP($J10290,Ref!$D:$H,3,0)</f>
        <v>Bushey Heath, St Peter</v>
      </c>
      <c r="M10290" t="str">
        <f>VLOOKUP($J10290,Ref!$D:$H,4,0)</f>
        <v>Watford Deanery</v>
      </c>
      <c r="N10290" t="str">
        <f>VLOOKUP($J10290,Ref!$D:$H,5,0)</f>
        <v xml:space="preserve">Archdeaconry of St Albans </v>
      </c>
      <c r="S10290">
        <v>2500</v>
      </c>
    </row>
    <row r="10291" spans="1:19" x14ac:dyDescent="0.3">
      <c r="A10291">
        <v>2024</v>
      </c>
      <c r="C10291" t="str">
        <f>IF(GETPIVOTDATA("PS % recovery",Sheet4!$B$5,"Parish Name",K10291)&gt;99.949%,"OK","No")</f>
        <v>OK</v>
      </c>
      <c r="D10291" t="e">
        <f>VLOOKUP(J10291,'Ref2'!C:E,3,0)</f>
        <v>#N/A</v>
      </c>
      <c r="F10291">
        <v>11</v>
      </c>
      <c r="I10291" t="e">
        <f>VLOOKUP(J10291,Ref!L:M,2,0)</f>
        <v>#N/A</v>
      </c>
      <c r="J10291" t="s">
        <v>966</v>
      </c>
      <c r="K10291" t="str">
        <f>VLOOKUP($J10291,Ref!$D:$H,2,0)</f>
        <v xml:space="preserve">Langleybury, St Paul                         </v>
      </c>
      <c r="L10291" t="str">
        <f>VLOOKUP($J10291,Ref!$D:$H,3,0)</f>
        <v>Langleybury, St Paul</v>
      </c>
      <c r="M10291" t="str">
        <f>VLOOKUP($J10291,Ref!$D:$H,4,0)</f>
        <v>Watford Deanery</v>
      </c>
      <c r="N10291" t="str">
        <f>VLOOKUP($J10291,Ref!$D:$H,5,0)</f>
        <v xml:space="preserve">Archdeaconry of St Albans </v>
      </c>
      <c r="S10291">
        <v>3088</v>
      </c>
    </row>
    <row r="10292" spans="1:19" x14ac:dyDescent="0.3">
      <c r="A10292">
        <v>2024</v>
      </c>
      <c r="C10292" t="str">
        <f>IF(GETPIVOTDATA("PS % recovery",Sheet4!$B$5,"Parish Name",K10292)&gt;99.949%,"OK","No")</f>
        <v>No</v>
      </c>
      <c r="D10292" t="e">
        <f>VLOOKUP(J10292,'Ref2'!C:E,3,0)</f>
        <v>#N/A</v>
      </c>
      <c r="F10292">
        <v>11</v>
      </c>
      <c r="I10292" t="e">
        <f>VLOOKUP(J10292,Ref!L:M,2,0)</f>
        <v>#N/A</v>
      </c>
      <c r="J10292" t="s">
        <v>968</v>
      </c>
      <c r="K10292" t="str">
        <f>VLOOKUP($J10292,Ref!$D:$H,2,0)</f>
        <v xml:space="preserve">Leavesden, All Saints                        </v>
      </c>
      <c r="L10292" t="str">
        <f>VLOOKUP($J10292,Ref!$D:$H,3,0)</f>
        <v>Leavesden, All Saints</v>
      </c>
      <c r="M10292" t="str">
        <f>VLOOKUP($J10292,Ref!$D:$H,4,0)</f>
        <v>Watford Deanery</v>
      </c>
      <c r="N10292" t="str">
        <f>VLOOKUP($J10292,Ref!$D:$H,5,0)</f>
        <v xml:space="preserve">Archdeaconry of St Albans </v>
      </c>
      <c r="S10292">
        <v>3610</v>
      </c>
    </row>
    <row r="10293" spans="1:19" x14ac:dyDescent="0.3">
      <c r="A10293">
        <v>2024</v>
      </c>
      <c r="C10293" t="str">
        <f>IF(GETPIVOTDATA("PS % recovery",Sheet4!$B$5,"Parish Name",K10293)&gt;99.949%,"OK","No")</f>
        <v>OK</v>
      </c>
      <c r="D10293" t="e">
        <f>VLOOKUP(J10293,'Ref2'!C:E,3,0)</f>
        <v>#N/A</v>
      </c>
      <c r="F10293">
        <v>11</v>
      </c>
      <c r="I10293" t="e">
        <f>VLOOKUP(J10293,Ref!L:M,2,0)</f>
        <v>#N/A</v>
      </c>
      <c r="J10293" t="s">
        <v>970</v>
      </c>
      <c r="K10293" t="str">
        <f>VLOOKUP($J10293,Ref!$D:$H,2,0)</f>
        <v xml:space="preserve">Oxhey, All Saints                            </v>
      </c>
      <c r="L10293" t="str">
        <f>VLOOKUP($J10293,Ref!$D:$H,3,0)</f>
        <v>South Oxhey and Carpenders Park</v>
      </c>
      <c r="M10293" t="str">
        <f>VLOOKUP($J10293,Ref!$D:$H,4,0)</f>
        <v>Watford Deanery</v>
      </c>
      <c r="N10293" t="str">
        <f>VLOOKUP($J10293,Ref!$D:$H,5,0)</f>
        <v xml:space="preserve">Archdeaconry of St Albans </v>
      </c>
      <c r="S10293">
        <v>3580.5</v>
      </c>
    </row>
    <row r="10294" spans="1:19" x14ac:dyDescent="0.3">
      <c r="A10294">
        <v>2024</v>
      </c>
      <c r="C10294" t="str">
        <f>IF(GETPIVOTDATA("PS % recovery",Sheet4!$B$5,"Parish Name",K10294)&gt;99.949%,"OK","No")</f>
        <v>OK</v>
      </c>
      <c r="D10294" t="e">
        <f>VLOOKUP(J10294,'Ref2'!C:E,3,0)</f>
        <v>#N/A</v>
      </c>
      <c r="F10294">
        <v>11</v>
      </c>
      <c r="I10294" t="e">
        <f>VLOOKUP(J10294,Ref!L:M,2,0)</f>
        <v>#N/A</v>
      </c>
      <c r="J10294" t="s">
        <v>972</v>
      </c>
      <c r="K10294" t="str">
        <f>VLOOKUP($J10294,Ref!$D:$H,2,0)</f>
        <v xml:space="preserve">Oxhey, St Matthew                            </v>
      </c>
      <c r="L10294" t="str">
        <f>VLOOKUP($J10294,Ref!$D:$H,3,0)</f>
        <v>Oxhey, St Matthew</v>
      </c>
      <c r="M10294" t="str">
        <f>VLOOKUP($J10294,Ref!$D:$H,4,0)</f>
        <v>Watford Deanery</v>
      </c>
      <c r="N10294" t="str">
        <f>VLOOKUP($J10294,Ref!$D:$H,5,0)</f>
        <v xml:space="preserve">Archdeaconry of St Albans </v>
      </c>
      <c r="S10294">
        <v>3988</v>
      </c>
    </row>
    <row r="10295" spans="1:19" x14ac:dyDescent="0.3">
      <c r="A10295">
        <v>2024</v>
      </c>
      <c r="C10295" t="str">
        <f>IF(GETPIVOTDATA("PS % recovery",Sheet4!$B$5,"Parish Name",K10295)&gt;99.949%,"OK","No")</f>
        <v>No</v>
      </c>
      <c r="D10295" t="e">
        <f>VLOOKUP(J10295,'Ref2'!C:E,3,0)</f>
        <v>#N/A</v>
      </c>
      <c r="F10295">
        <v>11</v>
      </c>
      <c r="I10295" t="str">
        <f>VLOOKUP(J10295,Ref!L:M,2,0)</f>
        <v>Yes</v>
      </c>
      <c r="J10295" t="s">
        <v>974</v>
      </c>
      <c r="K10295" t="str">
        <f>VLOOKUP($J10295,Ref!$D:$H,2,0)</f>
        <v xml:space="preserve">Watford, Christ Church                       </v>
      </c>
      <c r="L10295" t="str">
        <f>VLOOKUP($J10295,Ref!$D:$H,3,0)</f>
        <v>Watford, Christ Church</v>
      </c>
      <c r="M10295" t="str">
        <f>VLOOKUP($J10295,Ref!$D:$H,4,0)</f>
        <v>Watford Deanery</v>
      </c>
      <c r="N10295" t="str">
        <f>VLOOKUP($J10295,Ref!$D:$H,5,0)</f>
        <v xml:space="preserve">Archdeaconry of St Albans </v>
      </c>
      <c r="S10295">
        <v>8308.25</v>
      </c>
    </row>
    <row r="10296" spans="1:19" x14ac:dyDescent="0.3">
      <c r="A10296">
        <v>2024</v>
      </c>
      <c r="C10296" t="str">
        <f>IF(GETPIVOTDATA("PS % recovery",Sheet4!$B$5,"Parish Name",K10296)&gt;99.949%,"OK","No")</f>
        <v>OK</v>
      </c>
      <c r="D10296" t="e">
        <f>VLOOKUP(J10296,'Ref2'!C:E,3,0)</f>
        <v>#N/A</v>
      </c>
      <c r="F10296">
        <v>11</v>
      </c>
      <c r="I10296" t="e">
        <f>VLOOKUP(J10296,Ref!L:M,2,0)</f>
        <v>#N/A</v>
      </c>
      <c r="J10296" t="s">
        <v>976</v>
      </c>
      <c r="K10296" t="str">
        <f>VLOOKUP($J10296,Ref!$D:$H,2,0)</f>
        <v xml:space="preserve">Watford, St Andrew (LEP)                     </v>
      </c>
      <c r="L10296" t="str">
        <f>VLOOKUP($J10296,Ref!$D:$H,3,0)</f>
        <v>Watford, St Andrew</v>
      </c>
      <c r="M10296" t="str">
        <f>VLOOKUP($J10296,Ref!$D:$H,4,0)</f>
        <v>Watford Deanery</v>
      </c>
      <c r="N10296" t="str">
        <f>VLOOKUP($J10296,Ref!$D:$H,5,0)</f>
        <v xml:space="preserve">Archdeaconry of St Albans </v>
      </c>
      <c r="S10296">
        <v>2680</v>
      </c>
    </row>
    <row r="10297" spans="1:19" x14ac:dyDescent="0.3">
      <c r="A10297">
        <v>2024</v>
      </c>
      <c r="C10297" t="str">
        <f>IF(GETPIVOTDATA("PS % recovery",Sheet4!$B$5,"Parish Name",K10297)&gt;99.949%,"OK","No")</f>
        <v>No</v>
      </c>
      <c r="D10297" t="e">
        <f>VLOOKUP(J10297,'Ref2'!C:E,3,0)</f>
        <v>#N/A</v>
      </c>
      <c r="F10297">
        <v>11</v>
      </c>
      <c r="I10297" t="str">
        <f>VLOOKUP(J10297,Ref!L:M,2,0)</f>
        <v>Yes</v>
      </c>
      <c r="J10297" t="s">
        <v>825</v>
      </c>
      <c r="K10297" t="str">
        <f>VLOOKUP($J10297,Ref!$D:$H,2,0)</f>
        <v xml:space="preserve">Watford, St John                             </v>
      </c>
      <c r="L10297" t="str">
        <f>VLOOKUP($J10297,Ref!$D:$H,3,0)</f>
        <v>Watford, St John</v>
      </c>
      <c r="M10297" t="str">
        <f>VLOOKUP($J10297,Ref!$D:$H,4,0)</f>
        <v>Watford Deanery</v>
      </c>
      <c r="N10297" t="str">
        <f>VLOOKUP($J10297,Ref!$D:$H,5,0)</f>
        <v xml:space="preserve">Archdeaconry of St Albans </v>
      </c>
      <c r="S10297">
        <v>3034.16</v>
      </c>
    </row>
    <row r="10298" spans="1:19" x14ac:dyDescent="0.3">
      <c r="A10298">
        <v>2024</v>
      </c>
      <c r="C10298" t="str">
        <f>IF(GETPIVOTDATA("PS % recovery",Sheet4!$B$5,"Parish Name",K10298)&gt;99.949%,"OK","No")</f>
        <v>OK</v>
      </c>
      <c r="D10298" t="e">
        <f>VLOOKUP(J10298,'Ref2'!C:E,3,0)</f>
        <v>#N/A</v>
      </c>
      <c r="F10298">
        <v>11</v>
      </c>
      <c r="I10298" t="e">
        <f>VLOOKUP(J10298,Ref!L:M,2,0)</f>
        <v>#N/A</v>
      </c>
      <c r="J10298" t="s">
        <v>979</v>
      </c>
      <c r="K10298" t="str">
        <f>VLOOKUP($J10298,Ref!$D:$H,2,0)</f>
        <v xml:space="preserve">Watford, St Luke                             </v>
      </c>
      <c r="L10298" t="str">
        <f>VLOOKUP($J10298,Ref!$D:$H,3,0)</f>
        <v>Watford, St Luke</v>
      </c>
      <c r="M10298" t="str">
        <f>VLOOKUP($J10298,Ref!$D:$H,4,0)</f>
        <v>Watford Deanery</v>
      </c>
      <c r="N10298" t="str">
        <f>VLOOKUP($J10298,Ref!$D:$H,5,0)</f>
        <v xml:space="preserve">Archdeaconry of St Albans </v>
      </c>
      <c r="S10298">
        <v>10296</v>
      </c>
    </row>
    <row r="10299" spans="1:19" x14ac:dyDescent="0.3">
      <c r="A10299">
        <v>2024</v>
      </c>
      <c r="C10299" t="str">
        <f>IF(GETPIVOTDATA("PS % recovery",Sheet4!$B$5,"Parish Name",K10299)&gt;99.949%,"OK","No")</f>
        <v>OK</v>
      </c>
      <c r="D10299" t="e">
        <f>VLOOKUP(J10299,'Ref2'!C:E,3,0)</f>
        <v>#N/A</v>
      </c>
      <c r="F10299">
        <v>11</v>
      </c>
      <c r="I10299" t="e">
        <f>VLOOKUP(J10299,Ref!L:M,2,0)</f>
        <v>#N/A</v>
      </c>
      <c r="J10299" t="s">
        <v>981</v>
      </c>
      <c r="K10299" t="str">
        <f>VLOOKUP($J10299,Ref!$D:$H,2,0)</f>
        <v xml:space="preserve">Watford                                      </v>
      </c>
      <c r="L10299" t="str">
        <f>VLOOKUP($J10299,Ref!$D:$H,3,0)</f>
        <v>Watford</v>
      </c>
      <c r="M10299" t="str">
        <f>VLOOKUP($J10299,Ref!$D:$H,4,0)</f>
        <v>Watford Deanery</v>
      </c>
      <c r="N10299" t="str">
        <f>VLOOKUP($J10299,Ref!$D:$H,5,0)</f>
        <v xml:space="preserve">Archdeaconry of St Albans </v>
      </c>
      <c r="S10299">
        <v>6915.2</v>
      </c>
    </row>
    <row r="10300" spans="1:19" x14ac:dyDescent="0.3">
      <c r="A10300">
        <v>2024</v>
      </c>
      <c r="C10300" t="str">
        <f>IF(GETPIVOTDATA("PS % recovery",Sheet4!$B$5,"Parish Name",K10300)&gt;99.949%,"OK","No")</f>
        <v>OK</v>
      </c>
      <c r="D10300" t="e">
        <f>VLOOKUP(J10300,'Ref2'!C:E,3,0)</f>
        <v>#N/A</v>
      </c>
      <c r="F10300">
        <v>11</v>
      </c>
      <c r="I10300" t="e">
        <f>VLOOKUP(J10300,Ref!L:M,2,0)</f>
        <v>#N/A</v>
      </c>
      <c r="J10300" t="s">
        <v>983</v>
      </c>
      <c r="K10300" t="str">
        <f>VLOOKUP($J10300,Ref!$D:$H,2,0)</f>
        <v xml:space="preserve">Watford, St Michael and All Angels (LEP)     </v>
      </c>
      <c r="L10300" t="str">
        <f>VLOOKUP($J10300,Ref!$D:$H,3,0)</f>
        <v>Watford, St Michael</v>
      </c>
      <c r="M10300" t="str">
        <f>VLOOKUP($J10300,Ref!$D:$H,4,0)</f>
        <v>Watford Deanery</v>
      </c>
      <c r="N10300" t="str">
        <f>VLOOKUP($J10300,Ref!$D:$H,5,0)</f>
        <v xml:space="preserve">Archdeaconry of St Albans </v>
      </c>
      <c r="S10300">
        <v>3786</v>
      </c>
    </row>
    <row r="10301" spans="1:19" x14ac:dyDescent="0.3">
      <c r="A10301">
        <v>2024</v>
      </c>
      <c r="C10301" t="str">
        <f>IF(GETPIVOTDATA("PS % recovery",Sheet4!$B$5,"Parish Name",K10301)&gt;99.949%,"OK","No")</f>
        <v>No</v>
      </c>
      <c r="D10301" t="e">
        <f>VLOOKUP(J10301,'Ref2'!C:E,3,0)</f>
        <v>#N/A</v>
      </c>
      <c r="F10301">
        <v>11</v>
      </c>
      <c r="I10301" t="str">
        <f>VLOOKUP(J10301,Ref!L:M,2,0)</f>
        <v>Yes</v>
      </c>
      <c r="J10301" t="s">
        <v>985</v>
      </c>
      <c r="K10301" t="str">
        <f>VLOOKUP($J10301,Ref!$D:$H,2,0)</f>
        <v xml:space="preserve">Watford, St Peter                            </v>
      </c>
      <c r="L10301" t="str">
        <f>VLOOKUP($J10301,Ref!$D:$H,3,0)</f>
        <v>Watford, St Peter</v>
      </c>
      <c r="M10301" t="str">
        <f>VLOOKUP($J10301,Ref!$D:$H,4,0)</f>
        <v>Watford Deanery</v>
      </c>
      <c r="N10301" t="str">
        <f>VLOOKUP($J10301,Ref!$D:$H,5,0)</f>
        <v xml:space="preserve">Archdeaconry of St Albans </v>
      </c>
      <c r="S10301">
        <v>2200</v>
      </c>
    </row>
    <row r="10302" spans="1:19" x14ac:dyDescent="0.3">
      <c r="A10302">
        <v>2024</v>
      </c>
      <c r="C10302" t="str">
        <f>IF(GETPIVOTDATA("PS % recovery",Sheet4!$B$5,"Parish Name",K10302)&gt;99.949%,"OK","No")</f>
        <v>No</v>
      </c>
      <c r="D10302" t="e">
        <f>VLOOKUP(J10302,'Ref2'!C:E,3,0)</f>
        <v>#N/A</v>
      </c>
      <c r="F10302">
        <v>11</v>
      </c>
      <c r="I10302" t="e">
        <f>VLOOKUP(J10302,Ref!L:M,2,0)</f>
        <v>#N/A</v>
      </c>
      <c r="J10302" t="s">
        <v>826</v>
      </c>
      <c r="K10302" t="str">
        <f>VLOOKUP($J10302,Ref!$D:$H,2,0)</f>
        <v xml:space="preserve">Ayot St Lawrence                             </v>
      </c>
      <c r="L10302" t="str">
        <f>VLOOKUP($J10302,Ref!$D:$H,3,0)</f>
        <v>Kimpton with Ayot St Lawrence</v>
      </c>
      <c r="M10302" t="str">
        <f>VLOOKUP($J10302,Ref!$D:$H,4,0)</f>
        <v>Wheathampstead Deanery</v>
      </c>
      <c r="N10302" t="str">
        <f>VLOOKUP($J10302,Ref!$D:$H,5,0)</f>
        <v xml:space="preserve">Archdeaconry of St Albans </v>
      </c>
      <c r="S10302">
        <v>150</v>
      </c>
    </row>
    <row r="10303" spans="1:19" x14ac:dyDescent="0.3">
      <c r="A10303">
        <v>2024</v>
      </c>
      <c r="C10303" t="str">
        <f>IF(GETPIVOTDATA("PS % recovery",Sheet4!$B$5,"Parish Name",K10303)&gt;99.949%,"OK","No")</f>
        <v>No</v>
      </c>
      <c r="D10303" t="e">
        <f>VLOOKUP(J10303,'Ref2'!C:E,3,0)</f>
        <v>#N/A</v>
      </c>
      <c r="F10303">
        <v>11</v>
      </c>
      <c r="I10303" t="e">
        <f>VLOOKUP(J10303,Ref!L:M,2,0)</f>
        <v>#N/A</v>
      </c>
      <c r="J10303" t="s">
        <v>993</v>
      </c>
      <c r="K10303" t="str">
        <f>VLOOKUP($J10303,Ref!$D:$H,2,0)</f>
        <v xml:space="preserve">Flamstead                                    </v>
      </c>
      <c r="L10303" t="str">
        <f>VLOOKUP($J10303,Ref!$D:$H,3,0)</f>
        <v>Flamstead and Markyate Street</v>
      </c>
      <c r="M10303" t="str">
        <f>VLOOKUP($J10303,Ref!$D:$H,4,0)</f>
        <v>Wheathampstead Deanery</v>
      </c>
      <c r="N10303" t="str">
        <f>VLOOKUP($J10303,Ref!$D:$H,5,0)</f>
        <v xml:space="preserve">Archdeaconry of St Albans </v>
      </c>
      <c r="S10303">
        <v>3098.75</v>
      </c>
    </row>
    <row r="10304" spans="1:19" x14ac:dyDescent="0.3">
      <c r="A10304">
        <v>2024</v>
      </c>
      <c r="C10304" t="str">
        <f>IF(GETPIVOTDATA("PS % recovery",Sheet4!$B$5,"Parish Name",K10304)&gt;99.949%,"OK","No")</f>
        <v>OK</v>
      </c>
      <c r="D10304" t="e">
        <f>VLOOKUP(J10304,'Ref2'!C:E,3,0)</f>
        <v>#N/A</v>
      </c>
      <c r="F10304">
        <v>11</v>
      </c>
      <c r="I10304" t="e">
        <f>VLOOKUP(J10304,Ref!L:M,2,0)</f>
        <v>#N/A</v>
      </c>
      <c r="J10304" t="s">
        <v>995</v>
      </c>
      <c r="K10304" t="str">
        <f>VLOOKUP($J10304,Ref!$D:$H,2,0)</f>
        <v xml:space="preserve">Harpenden, St John                           </v>
      </c>
      <c r="L10304" t="str">
        <f>VLOOKUP($J10304,Ref!$D:$H,3,0)</f>
        <v>Harpenden, St John</v>
      </c>
      <c r="M10304" t="str">
        <f>VLOOKUP($J10304,Ref!$D:$H,4,0)</f>
        <v>Wheathampstead Deanery</v>
      </c>
      <c r="N10304" t="str">
        <f>VLOOKUP($J10304,Ref!$D:$H,5,0)</f>
        <v xml:space="preserve">Archdeaconry of St Albans </v>
      </c>
      <c r="S10304">
        <v>7646</v>
      </c>
    </row>
    <row r="10305" spans="1:19" x14ac:dyDescent="0.3">
      <c r="A10305">
        <v>2024</v>
      </c>
      <c r="C10305" t="str">
        <f>IF(GETPIVOTDATA("PS % recovery",Sheet4!$B$5,"Parish Name",K10305)&gt;99.949%,"OK","No")</f>
        <v>OK</v>
      </c>
      <c r="D10305" t="e">
        <f>VLOOKUP(J10305,'Ref2'!C:E,3,0)</f>
        <v>#N/A</v>
      </c>
      <c r="F10305">
        <v>11</v>
      </c>
      <c r="I10305" t="e">
        <f>VLOOKUP(J10305,Ref!L:M,2,0)</f>
        <v>#N/A</v>
      </c>
      <c r="J10305" t="s">
        <v>997</v>
      </c>
      <c r="K10305" t="str">
        <f>VLOOKUP($J10305,Ref!$D:$H,2,0)</f>
        <v xml:space="preserve">Harpenden                                    </v>
      </c>
      <c r="L10305" t="str">
        <f>VLOOKUP($J10305,Ref!$D:$H,3,0)</f>
        <v>Harpenden</v>
      </c>
      <c r="M10305" t="str">
        <f>VLOOKUP($J10305,Ref!$D:$H,4,0)</f>
        <v>Wheathampstead Deanery</v>
      </c>
      <c r="N10305" t="str">
        <f>VLOOKUP($J10305,Ref!$D:$H,5,0)</f>
        <v xml:space="preserve">Archdeaconry of St Albans </v>
      </c>
      <c r="S10305">
        <v>23266</v>
      </c>
    </row>
    <row r="10306" spans="1:19" x14ac:dyDescent="0.3">
      <c r="A10306">
        <v>2024</v>
      </c>
      <c r="C10306" t="str">
        <f>IF(GETPIVOTDATA("PS % recovery",Sheet4!$B$5,"Parish Name",K10306)&gt;99.949%,"OK","No")</f>
        <v>OK</v>
      </c>
      <c r="D10306" t="e">
        <f>VLOOKUP(J10306,'Ref2'!C:E,3,0)</f>
        <v>#N/A</v>
      </c>
      <c r="F10306">
        <v>11</v>
      </c>
      <c r="I10306" t="e">
        <f>VLOOKUP(J10306,Ref!L:M,2,0)</f>
        <v>#N/A</v>
      </c>
      <c r="J10306" t="s">
        <v>828</v>
      </c>
      <c r="K10306" t="str">
        <f>VLOOKUP($J10306,Ref!$D:$H,2,0)</f>
        <v xml:space="preserve">Kimpton                                      </v>
      </c>
      <c r="L10306" t="str">
        <f>VLOOKUP($J10306,Ref!$D:$H,3,0)</f>
        <v>Kimpton with Ayot St Lawrence</v>
      </c>
      <c r="M10306" t="str">
        <f>VLOOKUP($J10306,Ref!$D:$H,4,0)</f>
        <v>Wheathampstead Deanery</v>
      </c>
      <c r="N10306" t="str">
        <f>VLOOKUP($J10306,Ref!$D:$H,5,0)</f>
        <v xml:space="preserve">Archdeaconry of St Albans </v>
      </c>
      <c r="S10306">
        <v>3343</v>
      </c>
    </row>
    <row r="10307" spans="1:19" x14ac:dyDescent="0.3">
      <c r="A10307">
        <v>2024</v>
      </c>
      <c r="C10307" t="str">
        <f>IF(GETPIVOTDATA("PS % recovery",Sheet4!$B$5,"Parish Name",K10307)&gt;99.949%,"OK","No")</f>
        <v>OK</v>
      </c>
      <c r="D10307" t="e">
        <f>VLOOKUP(J10307,'Ref2'!C:E,3,0)</f>
        <v>#N/A</v>
      </c>
      <c r="F10307">
        <v>11</v>
      </c>
      <c r="I10307" t="e">
        <f>VLOOKUP(J10307,Ref!L:M,2,0)</f>
        <v>#N/A</v>
      </c>
      <c r="J10307" t="s">
        <v>999</v>
      </c>
      <c r="K10307" t="str">
        <f>VLOOKUP($J10307,Ref!$D:$H,2,0)</f>
        <v xml:space="preserve">Markyate Street, St John the Baptist         </v>
      </c>
      <c r="L10307" t="str">
        <f>VLOOKUP($J10307,Ref!$D:$H,3,0)</f>
        <v>Flamstead and Markyate Street</v>
      </c>
      <c r="M10307" t="str">
        <f>VLOOKUP($J10307,Ref!$D:$H,4,0)</f>
        <v>Wheathampstead Deanery</v>
      </c>
      <c r="N10307" t="str">
        <f>VLOOKUP($J10307,Ref!$D:$H,5,0)</f>
        <v xml:space="preserve">Archdeaconry of St Albans </v>
      </c>
      <c r="S10307">
        <v>2642.33</v>
      </c>
    </row>
    <row r="10308" spans="1:19" x14ac:dyDescent="0.3">
      <c r="A10308">
        <v>2024</v>
      </c>
      <c r="C10308" t="str">
        <f>IF(GETPIVOTDATA("PS % recovery",Sheet4!$B$5,"Parish Name",K10308)&gt;99.949%,"OK","No")</f>
        <v>OK</v>
      </c>
      <c r="D10308" t="e">
        <f>VLOOKUP(J10308,'Ref2'!C:E,3,0)</f>
        <v>#N/A</v>
      </c>
      <c r="F10308">
        <v>11</v>
      </c>
      <c r="I10308" t="e">
        <f>VLOOKUP(J10308,Ref!L:M,2,0)</f>
        <v>#N/A</v>
      </c>
      <c r="J10308" t="s">
        <v>1001</v>
      </c>
      <c r="K10308" t="str">
        <f>VLOOKUP($J10308,Ref!$D:$H,2,0)</f>
        <v xml:space="preserve">Redbourn                                     </v>
      </c>
      <c r="L10308" t="str">
        <f>VLOOKUP($J10308,Ref!$D:$H,3,0)</f>
        <v>Redbourn</v>
      </c>
      <c r="M10308" t="str">
        <f>VLOOKUP($J10308,Ref!$D:$H,4,0)</f>
        <v>Wheathampstead Deanery</v>
      </c>
      <c r="N10308" t="str">
        <f>VLOOKUP($J10308,Ref!$D:$H,5,0)</f>
        <v xml:space="preserve">Archdeaconry of St Albans </v>
      </c>
      <c r="S10308">
        <v>10321</v>
      </c>
    </row>
    <row r="10309" spans="1:19" x14ac:dyDescent="0.3">
      <c r="A10309">
        <v>2024</v>
      </c>
      <c r="C10309" t="str">
        <f>IF(GETPIVOTDATA("PS % recovery",Sheet4!$B$5,"Parish Name",K10309)&gt;99.949%,"OK","No")</f>
        <v>OK</v>
      </c>
      <c r="D10309" t="e">
        <f>VLOOKUP(J10309,'Ref2'!C:E,3,0)</f>
        <v>#N/A</v>
      </c>
      <c r="F10309">
        <v>11</v>
      </c>
      <c r="I10309" t="e">
        <f>VLOOKUP(J10309,Ref!L:M,2,0)</f>
        <v>#N/A</v>
      </c>
      <c r="J10309" t="s">
        <v>1003</v>
      </c>
      <c r="K10309" t="str">
        <f>VLOOKUP($J10309,Ref!$D:$H,2,0)</f>
        <v xml:space="preserve">Sandridge                                    </v>
      </c>
      <c r="L10309" t="str">
        <f>VLOOKUP($J10309,Ref!$D:$H,3,0)</f>
        <v>Sandridge</v>
      </c>
      <c r="M10309" t="str">
        <f>VLOOKUP($J10309,Ref!$D:$H,4,0)</f>
        <v>Wheathampstead Deanery</v>
      </c>
      <c r="N10309" t="str">
        <f>VLOOKUP($J10309,Ref!$D:$H,5,0)</f>
        <v xml:space="preserve">Archdeaconry of St Albans </v>
      </c>
      <c r="S10309">
        <v>3659</v>
      </c>
    </row>
    <row r="10310" spans="1:19" x14ac:dyDescent="0.3">
      <c r="A10310">
        <v>2024</v>
      </c>
      <c r="C10310" t="str">
        <f>IF(GETPIVOTDATA("PS % recovery",Sheet4!$B$5,"Parish Name",K10310)&gt;99.949%,"OK","No")</f>
        <v>OK</v>
      </c>
      <c r="D10310" t="e">
        <f>VLOOKUP(J10310,'Ref2'!C:E,3,0)</f>
        <v>#N/A</v>
      </c>
      <c r="F10310">
        <v>11</v>
      </c>
      <c r="I10310" t="e">
        <f>VLOOKUP(J10310,Ref!L:M,2,0)</f>
        <v>#N/A</v>
      </c>
      <c r="J10310" t="s">
        <v>1005</v>
      </c>
      <c r="K10310" t="str">
        <f>VLOOKUP($J10310,Ref!$D:$H,2,0)</f>
        <v xml:space="preserve">Wheathampstead                               </v>
      </c>
      <c r="L10310" t="str">
        <f>VLOOKUP($J10310,Ref!$D:$H,3,0)</f>
        <v>Wheathampstead</v>
      </c>
      <c r="M10310" t="str">
        <f>VLOOKUP($J10310,Ref!$D:$H,4,0)</f>
        <v>Wheathampstead Deanery</v>
      </c>
      <c r="N10310" t="str">
        <f>VLOOKUP($J10310,Ref!$D:$H,5,0)</f>
        <v xml:space="preserve">Archdeaconry of St Albans </v>
      </c>
      <c r="S10310">
        <v>8431</v>
      </c>
    </row>
    <row r="10311" spans="1:19" x14ac:dyDescent="0.3">
      <c r="A10311">
        <v>2024</v>
      </c>
      <c r="C10311" t="str">
        <f>IF(GETPIVOTDATA("PS % recovery",Sheet4!$B$5,"Parish Name",K10311)&gt;99.949%,"OK","No")</f>
        <v>OK</v>
      </c>
      <c r="D10311" t="e">
        <f>VLOOKUP(J10311,'Ref2'!C:E,3,0)</f>
        <v>#N/A</v>
      </c>
      <c r="F10311">
        <v>11</v>
      </c>
      <c r="I10311" t="e">
        <f>VLOOKUP(J10311,Ref!L:M,2,0)</f>
        <v>#N/A</v>
      </c>
      <c r="J10311" t="s">
        <v>1231</v>
      </c>
      <c r="K10311" t="str">
        <f>VLOOKUP($J10311,Ref!$D:$H,2,0)</f>
        <v xml:space="preserve">Ampthill                                     </v>
      </c>
      <c r="L10311" t="str">
        <f>VLOOKUP($J10311,Ref!$D:$H,3,0)</f>
        <v>Ampthill with Millbrook and Steppingley</v>
      </c>
      <c r="M10311" t="str">
        <f>VLOOKUP($J10311,Ref!$D:$H,4,0)</f>
        <v>Ampthill and Shefford Deanery</v>
      </c>
      <c r="N10311" t="str">
        <f>VLOOKUP($J10311,Ref!$D:$H,5,0)</f>
        <v>Archdeaconry of Bedford</v>
      </c>
      <c r="S10311">
        <v>4407.8</v>
      </c>
    </row>
    <row r="10312" spans="1:19" x14ac:dyDescent="0.3">
      <c r="A10312">
        <v>2024</v>
      </c>
      <c r="C10312" t="str">
        <f>IF(GETPIVOTDATA("PS % recovery",Sheet4!$B$5,"Parish Name",K10312)&gt;99.949%,"OK","No")</f>
        <v>No</v>
      </c>
      <c r="D10312" t="e">
        <f>VLOOKUP(J10312,'Ref2'!C:E,3,0)</f>
        <v>#N/A</v>
      </c>
      <c r="F10312">
        <v>11</v>
      </c>
      <c r="I10312" t="e">
        <f>VLOOKUP(J10312,Ref!L:M,2,0)</f>
        <v>#N/A</v>
      </c>
      <c r="J10312" t="s">
        <v>830</v>
      </c>
      <c r="K10312" t="str">
        <f>VLOOKUP($J10312,Ref!$D:$H,2,0)</f>
        <v>Arlesey with Astwick</v>
      </c>
      <c r="L10312" t="str">
        <f>VLOOKUP($J10312,Ref!$D:$H,3,0)</f>
        <v>Arlesey with Astwick</v>
      </c>
      <c r="M10312" t="str">
        <f>VLOOKUP($J10312,Ref!$D:$H,4,0)</f>
        <v>Ampthill and Shefford Deanery</v>
      </c>
      <c r="N10312" t="str">
        <f>VLOOKUP($J10312,Ref!$D:$H,5,0)</f>
        <v>Archdeaconry of Bedford</v>
      </c>
      <c r="S10312">
        <v>1000</v>
      </c>
    </row>
    <row r="10313" spans="1:19" x14ac:dyDescent="0.3">
      <c r="A10313">
        <v>2024</v>
      </c>
      <c r="C10313" t="str">
        <f>IF(GETPIVOTDATA("PS % recovery",Sheet4!$B$5,"Parish Name",K10313)&gt;99.949%,"OK","No")</f>
        <v>No</v>
      </c>
      <c r="D10313" t="e">
        <f>VLOOKUP(J10313,'Ref2'!C:E,3,0)</f>
        <v>#N/A</v>
      </c>
      <c r="F10313">
        <v>11</v>
      </c>
      <c r="I10313" t="e">
        <f>VLOOKUP(J10313,Ref!L:M,2,0)</f>
        <v>#N/A</v>
      </c>
      <c r="J10313" t="s">
        <v>1237</v>
      </c>
      <c r="K10313" t="str">
        <f>VLOOKUP($J10313,Ref!$D:$H,2,0)</f>
        <v xml:space="preserve">Aspley Guise                                 </v>
      </c>
      <c r="L10313" t="str">
        <f>VLOOKUP($J10313,Ref!$D:$H,3,0)</f>
        <v>Aspley Guise with Husborne Crawley and Ridgmont</v>
      </c>
      <c r="M10313" t="str">
        <f>VLOOKUP($J10313,Ref!$D:$H,4,0)</f>
        <v>Ampthill and Shefford Deanery</v>
      </c>
      <c r="N10313" t="str">
        <f>VLOOKUP($J10313,Ref!$D:$H,5,0)</f>
        <v>Archdeaconry of Bedford</v>
      </c>
      <c r="S10313">
        <v>1000</v>
      </c>
    </row>
    <row r="10314" spans="1:19" x14ac:dyDescent="0.3">
      <c r="A10314">
        <v>2024</v>
      </c>
      <c r="C10314" t="str">
        <f>IF(GETPIVOTDATA("PS % recovery",Sheet4!$B$5,"Parish Name",K10314)&gt;99.949%,"OK","No")</f>
        <v>No</v>
      </c>
      <c r="D10314" t="e">
        <f>VLOOKUP(J10314,'Ref2'!C:E,3,0)</f>
        <v>#N/A</v>
      </c>
      <c r="F10314">
        <v>11</v>
      </c>
      <c r="I10314" t="e">
        <f>VLOOKUP(J10314,Ref!L:M,2,0)</f>
        <v>#N/A</v>
      </c>
      <c r="J10314" t="s">
        <v>1243</v>
      </c>
      <c r="K10314" t="str">
        <f>VLOOKUP($J10314,Ref!$D:$H,2,0)</f>
        <v xml:space="preserve">Barton-le-Cley                               </v>
      </c>
      <c r="L10314" t="str">
        <f>VLOOKUP($J10314,Ref!$D:$H,3,0)</f>
        <v>Barton-le-Cley with Higham Gobion and Hexton</v>
      </c>
      <c r="M10314" t="str">
        <f>VLOOKUP($J10314,Ref!$D:$H,4,0)</f>
        <v>Ampthill and Shefford Deanery</v>
      </c>
      <c r="N10314" t="str">
        <f>VLOOKUP($J10314,Ref!$D:$H,5,0)</f>
        <v>Archdeaconry of Bedford</v>
      </c>
      <c r="S10314">
        <v>0</v>
      </c>
    </row>
    <row r="10315" spans="1:19" x14ac:dyDescent="0.3">
      <c r="A10315">
        <v>2024</v>
      </c>
      <c r="C10315" t="str">
        <f>IF(GETPIVOTDATA("PS % recovery",Sheet4!$B$5,"Parish Name",K10315)&gt;99.949%,"OK","No")</f>
        <v>No</v>
      </c>
      <c r="D10315" t="e">
        <f>VLOOKUP(J10315,'Ref2'!C:E,3,0)</f>
        <v>#N/A</v>
      </c>
      <c r="F10315">
        <v>11</v>
      </c>
      <c r="I10315" t="e">
        <f>VLOOKUP(J10315,Ref!L:M,2,0)</f>
        <v>#N/A</v>
      </c>
      <c r="J10315" t="s">
        <v>1249</v>
      </c>
      <c r="K10315" t="str">
        <f>VLOOKUP($J10315,Ref!$D:$H,2,0)</f>
        <v xml:space="preserve">Battlesden with Pottesgrove                  </v>
      </c>
      <c r="L10315" t="str">
        <f>VLOOKUP($J10315,Ref!$D:$H,3,0)</f>
        <v>Woburn with Eversholt, Milton Bryan, Battlesden and Pottesgrove</v>
      </c>
      <c r="M10315" t="str">
        <f>VLOOKUP($J10315,Ref!$D:$H,4,0)</f>
        <v>Ampthill and Shefford Deanery</v>
      </c>
      <c r="N10315" t="str">
        <f>VLOOKUP($J10315,Ref!$D:$H,5,0)</f>
        <v>Archdeaconry of Bedford</v>
      </c>
      <c r="S10315">
        <v>0</v>
      </c>
    </row>
    <row r="10316" spans="1:19" x14ac:dyDescent="0.3">
      <c r="A10316">
        <v>2024</v>
      </c>
      <c r="C10316" t="str">
        <f>IF(GETPIVOTDATA("PS % recovery",Sheet4!$B$5,"Parish Name",K10316)&gt;99.949%,"OK","No")</f>
        <v>No</v>
      </c>
      <c r="D10316" t="e">
        <f>VLOOKUP(J10316,'Ref2'!C:E,3,0)</f>
        <v>#N/A</v>
      </c>
      <c r="F10316">
        <v>11</v>
      </c>
      <c r="I10316" t="e">
        <f>VLOOKUP(J10316,Ref!L:M,2,0)</f>
        <v>#N/A</v>
      </c>
      <c r="J10316" t="s">
        <v>1273</v>
      </c>
      <c r="K10316" t="str">
        <f>VLOOKUP($J10316,Ref!$D:$H,2,0)</f>
        <v xml:space="preserve">Campton                                      </v>
      </c>
      <c r="L10316" t="str">
        <f>VLOOKUP($J10316,Ref!$D:$H,3,0)</f>
        <v>Campton, Meppershall and Shefford</v>
      </c>
      <c r="M10316" t="str">
        <f>VLOOKUP($J10316,Ref!$D:$H,4,0)</f>
        <v>Ampthill and Shefford Deanery</v>
      </c>
      <c r="N10316" t="str">
        <f>VLOOKUP($J10316,Ref!$D:$H,5,0)</f>
        <v>Archdeaconry of Bedford</v>
      </c>
      <c r="S10316">
        <v>600</v>
      </c>
    </row>
    <row r="10317" spans="1:19" x14ac:dyDescent="0.3">
      <c r="A10317">
        <v>2024</v>
      </c>
      <c r="C10317" t="str">
        <f>IF(GETPIVOTDATA("PS % recovery",Sheet4!$B$5,"Parish Name",K10317)&gt;99.949%,"OK","No")</f>
        <v>No</v>
      </c>
      <c r="D10317" t="e">
        <f>VLOOKUP(J10317,'Ref2'!C:E,3,0)</f>
        <v>#N/A</v>
      </c>
      <c r="F10317">
        <v>11</v>
      </c>
      <c r="I10317" t="e">
        <f>VLOOKUP(J10317,Ref!L:M,2,0)</f>
        <v>#N/A</v>
      </c>
      <c r="J10317" t="s">
        <v>1278</v>
      </c>
      <c r="K10317" t="str">
        <f>VLOOKUP($J10317,Ref!$D:$H,2,0)</f>
        <v xml:space="preserve">Clifton                                      </v>
      </c>
      <c r="L10317" t="str">
        <f>VLOOKUP($J10317,Ref!$D:$H,3,0)</f>
        <v>Clifton, Haynes and Southill</v>
      </c>
      <c r="M10317" t="str">
        <f>VLOOKUP($J10317,Ref!$D:$H,4,0)</f>
        <v>Ampthill and Shefford Deanery</v>
      </c>
      <c r="N10317" t="str">
        <f>VLOOKUP($J10317,Ref!$D:$H,5,0)</f>
        <v>Archdeaconry of Bedford</v>
      </c>
      <c r="S10317">
        <v>2988</v>
      </c>
    </row>
    <row r="10318" spans="1:19" x14ac:dyDescent="0.3">
      <c r="A10318">
        <v>2024</v>
      </c>
      <c r="C10318" t="str">
        <f>IF(GETPIVOTDATA("PS % recovery",Sheet4!$B$5,"Parish Name",K10318)&gt;99.949%,"OK","No")</f>
        <v>No</v>
      </c>
      <c r="D10318" t="e">
        <f>VLOOKUP(J10318,'Ref2'!C:E,3,0)</f>
        <v>#N/A</v>
      </c>
      <c r="F10318">
        <v>11</v>
      </c>
      <c r="I10318" t="e">
        <f>VLOOKUP(J10318,Ref!L:M,2,0)</f>
        <v>#N/A</v>
      </c>
      <c r="J10318" t="s">
        <v>1282</v>
      </c>
      <c r="K10318" t="str">
        <f>VLOOKUP($J10318,Ref!$D:$H,2,0)</f>
        <v xml:space="preserve">Clophill                                     </v>
      </c>
      <c r="L10318" t="str">
        <f>VLOOKUP($J10318,Ref!$D:$H,3,0)</f>
        <v>Clophill and Maulden</v>
      </c>
      <c r="M10318" t="str">
        <f>VLOOKUP($J10318,Ref!$D:$H,4,0)</f>
        <v>Ampthill and Shefford Deanery</v>
      </c>
      <c r="N10318" t="str">
        <f>VLOOKUP($J10318,Ref!$D:$H,5,0)</f>
        <v>Archdeaconry of Bedford</v>
      </c>
      <c r="S10318">
        <v>1445</v>
      </c>
    </row>
    <row r="10319" spans="1:19" x14ac:dyDescent="0.3">
      <c r="A10319">
        <v>2024</v>
      </c>
      <c r="C10319" t="str">
        <f>IF(GETPIVOTDATA("PS % recovery",Sheet4!$B$5,"Parish Name",K10319)&gt;99.949%,"OK","No")</f>
        <v>OK</v>
      </c>
      <c r="D10319" t="e">
        <f>VLOOKUP(J10319,'Ref2'!C:E,3,0)</f>
        <v>#N/A</v>
      </c>
      <c r="F10319">
        <v>11</v>
      </c>
      <c r="I10319" t="e">
        <f>VLOOKUP(J10319,Ref!L:M,2,0)</f>
        <v>#N/A</v>
      </c>
      <c r="J10319" t="s">
        <v>1251</v>
      </c>
      <c r="K10319" t="str">
        <f>VLOOKUP($J10319,Ref!$D:$H,2,0)</f>
        <v xml:space="preserve">Eversholt                                    </v>
      </c>
      <c r="L10319" t="str">
        <f>VLOOKUP($J10319,Ref!$D:$H,3,0)</f>
        <v>Woburn with Eversholt, Milton Bryan, Battlesden and Pottesgrove</v>
      </c>
      <c r="M10319" t="str">
        <f>VLOOKUP($J10319,Ref!$D:$H,4,0)</f>
        <v>Ampthill and Shefford Deanery</v>
      </c>
      <c r="N10319" t="str">
        <f>VLOOKUP($J10319,Ref!$D:$H,5,0)</f>
        <v>Archdeaconry of Bedford</v>
      </c>
      <c r="S10319">
        <v>1171</v>
      </c>
    </row>
    <row r="10320" spans="1:19" x14ac:dyDescent="0.3">
      <c r="A10320">
        <v>2024</v>
      </c>
      <c r="C10320" t="str">
        <f>IF(GETPIVOTDATA("PS % recovery",Sheet4!$B$5,"Parish Name",K10320)&gt;99.949%,"OK","No")</f>
        <v>OK</v>
      </c>
      <c r="D10320" t="e">
        <f>VLOOKUP(J10320,'Ref2'!C:E,3,0)</f>
        <v>#N/A</v>
      </c>
      <c r="F10320">
        <v>11</v>
      </c>
      <c r="I10320" t="e">
        <f>VLOOKUP(J10320,Ref!L:M,2,0)</f>
        <v>#N/A</v>
      </c>
      <c r="J10320" t="s">
        <v>1258</v>
      </c>
      <c r="K10320" t="str">
        <f>VLOOKUP($J10320,Ref!$D:$H,2,0)</f>
        <v xml:space="preserve">Flitton                                      </v>
      </c>
      <c r="L10320" t="str">
        <f>VLOOKUP($J10320,Ref!$D:$H,3,0)</f>
        <v>Silsoe, Pulloxhill and Flitton</v>
      </c>
      <c r="M10320" t="str">
        <f>VLOOKUP($J10320,Ref!$D:$H,4,0)</f>
        <v>Ampthill and Shefford Deanery</v>
      </c>
      <c r="N10320" t="str">
        <f>VLOOKUP($J10320,Ref!$D:$H,5,0)</f>
        <v>Archdeaconry of Bedford</v>
      </c>
      <c r="S10320">
        <v>1250</v>
      </c>
    </row>
    <row r="10321" spans="1:19" x14ac:dyDescent="0.3">
      <c r="A10321">
        <v>2024</v>
      </c>
      <c r="C10321" t="str">
        <f>IF(GETPIVOTDATA("PS % recovery",Sheet4!$B$5,"Parish Name",K10321)&gt;99.949%,"OK","No")</f>
        <v>OK</v>
      </c>
      <c r="D10321" t="e">
        <f>VLOOKUP(J10321,'Ref2'!C:E,3,0)</f>
        <v>#N/A</v>
      </c>
      <c r="F10321">
        <v>11</v>
      </c>
      <c r="I10321" t="e">
        <f>VLOOKUP(J10321,Ref!L:M,2,0)</f>
        <v>#N/A</v>
      </c>
      <c r="J10321" t="s">
        <v>1264</v>
      </c>
      <c r="K10321" t="str">
        <f>VLOOKUP($J10321,Ref!$D:$H,2,0)</f>
        <v xml:space="preserve">Flitwick                                     </v>
      </c>
      <c r="L10321" t="str">
        <f>VLOOKUP($J10321,Ref!$D:$H,3,0)</f>
        <v>Flitwick</v>
      </c>
      <c r="M10321" t="str">
        <f>VLOOKUP($J10321,Ref!$D:$H,4,0)</f>
        <v>Ampthill and Shefford Deanery</v>
      </c>
      <c r="N10321" t="str">
        <f>VLOOKUP($J10321,Ref!$D:$H,5,0)</f>
        <v>Archdeaconry of Bedford</v>
      </c>
      <c r="S10321">
        <v>5515</v>
      </c>
    </row>
    <row r="10322" spans="1:19" x14ac:dyDescent="0.3">
      <c r="A10322">
        <v>2024</v>
      </c>
      <c r="C10322" t="str">
        <f>IF(GETPIVOTDATA("PS % recovery",Sheet4!$B$5,"Parish Name",K10322)&gt;99.949%,"OK","No")</f>
        <v>No</v>
      </c>
      <c r="D10322" t="e">
        <f>VLOOKUP(J10322,'Ref2'!C:E,3,0)</f>
        <v>#N/A</v>
      </c>
      <c r="F10322">
        <v>11</v>
      </c>
      <c r="I10322" t="e">
        <f>VLOOKUP(J10322,Ref!L:M,2,0)</f>
        <v>#N/A</v>
      </c>
      <c r="J10322" t="s">
        <v>831</v>
      </c>
      <c r="K10322" t="str">
        <f>VLOOKUP($J10322,Ref!$D:$H,2,0)</f>
        <v xml:space="preserve">Harlington                                   </v>
      </c>
      <c r="L10322" t="str">
        <f>VLOOKUP($J10322,Ref!$D:$H,3,0)</f>
        <v>Harlington, Tingrith and Westoning</v>
      </c>
      <c r="M10322" t="str">
        <f>VLOOKUP($J10322,Ref!$D:$H,4,0)</f>
        <v>Ampthill and Shefford Deanery</v>
      </c>
      <c r="N10322" t="str">
        <f>VLOOKUP($J10322,Ref!$D:$H,5,0)</f>
        <v>Archdeaconry of Bedford</v>
      </c>
      <c r="S10322">
        <v>1250</v>
      </c>
    </row>
    <row r="10323" spans="1:19" x14ac:dyDescent="0.3">
      <c r="A10323">
        <v>2024</v>
      </c>
      <c r="C10323" t="str">
        <f>IF(GETPIVOTDATA("PS % recovery",Sheet4!$B$5,"Parish Name",K10323)&gt;99.949%,"OK","No")</f>
        <v>No</v>
      </c>
      <c r="D10323" t="e">
        <f>VLOOKUP(J10323,'Ref2'!C:E,3,0)</f>
        <v>#N/A</v>
      </c>
      <c r="F10323">
        <v>11</v>
      </c>
      <c r="I10323" t="e">
        <f>VLOOKUP(J10323,Ref!L:M,2,0)</f>
        <v>#N/A</v>
      </c>
      <c r="J10323" t="s">
        <v>1285</v>
      </c>
      <c r="K10323" t="str">
        <f>VLOOKUP($J10323,Ref!$D:$H,2,0)</f>
        <v xml:space="preserve">Haynes                                       </v>
      </c>
      <c r="L10323" t="str">
        <f>VLOOKUP($J10323,Ref!$D:$H,3,0)</f>
        <v>Clifton, Haynes and Southill</v>
      </c>
      <c r="M10323" t="str">
        <f>VLOOKUP($J10323,Ref!$D:$H,4,0)</f>
        <v>Ampthill and Shefford Deanery</v>
      </c>
      <c r="N10323" t="str">
        <f>VLOOKUP($J10323,Ref!$D:$H,5,0)</f>
        <v>Archdeaconry of Bedford</v>
      </c>
      <c r="S10323">
        <v>1346</v>
      </c>
    </row>
    <row r="10324" spans="1:19" x14ac:dyDescent="0.3">
      <c r="A10324">
        <v>2024</v>
      </c>
      <c r="C10324" t="str">
        <f>IF(GETPIVOTDATA("PS % recovery",Sheet4!$B$5,"Parish Name",K10324)&gt;99.949%,"OK","No")</f>
        <v>No</v>
      </c>
      <c r="D10324" t="e">
        <f>VLOOKUP(J10324,'Ref2'!C:E,3,0)</f>
        <v>#N/A</v>
      </c>
      <c r="F10324">
        <v>11</v>
      </c>
      <c r="I10324" t="e">
        <f>VLOOKUP(J10324,Ref!L:M,2,0)</f>
        <v>#N/A</v>
      </c>
      <c r="J10324" t="s">
        <v>1287</v>
      </c>
      <c r="K10324" t="str">
        <f>VLOOKUP($J10324,Ref!$D:$H,2,0)</f>
        <v xml:space="preserve">Henlow                                       </v>
      </c>
      <c r="L10324" t="str">
        <f>VLOOKUP($J10324,Ref!$D:$H,3,0)</f>
        <v>Henlow and Langford</v>
      </c>
      <c r="M10324" t="str">
        <f>VLOOKUP($J10324,Ref!$D:$H,4,0)</f>
        <v>Ampthill and Shefford Deanery</v>
      </c>
      <c r="N10324" t="str">
        <f>VLOOKUP($J10324,Ref!$D:$H,5,0)</f>
        <v>Archdeaconry of Bedford</v>
      </c>
      <c r="S10324">
        <v>1000</v>
      </c>
    </row>
    <row r="10325" spans="1:19" x14ac:dyDescent="0.3">
      <c r="A10325">
        <v>2024</v>
      </c>
      <c r="C10325" t="str">
        <f>IF(GETPIVOTDATA("PS % recovery",Sheet4!$B$5,"Parish Name",K10325)&gt;99.949%,"OK","No")</f>
        <v>No</v>
      </c>
      <c r="D10325" t="e">
        <f>VLOOKUP(J10325,'Ref2'!C:E,3,0)</f>
        <v>#N/A</v>
      </c>
      <c r="F10325">
        <v>11</v>
      </c>
      <c r="I10325" t="e">
        <f>VLOOKUP(J10325,Ref!L:M,2,0)</f>
        <v>#N/A</v>
      </c>
      <c r="J10325" t="s">
        <v>1247</v>
      </c>
      <c r="K10325" t="str">
        <f>VLOOKUP($J10325,Ref!$D:$H,2,0)</f>
        <v xml:space="preserve">Hexton                                       </v>
      </c>
      <c r="L10325" t="str">
        <f>VLOOKUP($J10325,Ref!$D:$H,3,0)</f>
        <v>Barton-le-Cley with Higham Gobion and Hexton</v>
      </c>
      <c r="M10325" t="str">
        <f>VLOOKUP($J10325,Ref!$D:$H,4,0)</f>
        <v>Ampthill and Shefford Deanery</v>
      </c>
      <c r="N10325" t="str">
        <f>VLOOKUP($J10325,Ref!$D:$H,5,0)</f>
        <v>Archdeaconry of Bedford</v>
      </c>
      <c r="S10325">
        <v>126</v>
      </c>
    </row>
    <row r="10326" spans="1:19" x14ac:dyDescent="0.3">
      <c r="A10326">
        <v>2024</v>
      </c>
      <c r="C10326" t="str">
        <f>IF(GETPIVOTDATA("PS % recovery",Sheet4!$B$5,"Parish Name",K10326)&gt;99.949%,"OK","No")</f>
        <v>OK</v>
      </c>
      <c r="D10326" t="e">
        <f>VLOOKUP(J10326,'Ref2'!C:E,3,0)</f>
        <v>#N/A</v>
      </c>
      <c r="F10326">
        <v>11</v>
      </c>
      <c r="I10326" t="e">
        <f>VLOOKUP(J10326,Ref!L:M,2,0)</f>
        <v>#N/A</v>
      </c>
      <c r="J10326" t="s">
        <v>1245</v>
      </c>
      <c r="K10326" t="str">
        <f>VLOOKUP($J10326,Ref!$D:$H,2,0)</f>
        <v xml:space="preserve">Higham Gobion                                </v>
      </c>
      <c r="L10326" t="str">
        <f>VLOOKUP($J10326,Ref!$D:$H,3,0)</f>
        <v>Barton-le-Cley with Higham Gobion and Hexton</v>
      </c>
      <c r="M10326" t="str">
        <f>VLOOKUP($J10326,Ref!$D:$H,4,0)</f>
        <v>Ampthill and Shefford Deanery</v>
      </c>
      <c r="N10326" t="str">
        <f>VLOOKUP($J10326,Ref!$D:$H,5,0)</f>
        <v>Archdeaconry of Bedford</v>
      </c>
    </row>
    <row r="10327" spans="1:19" x14ac:dyDescent="0.3">
      <c r="A10327">
        <v>2024</v>
      </c>
      <c r="C10327" t="str">
        <f>IF(GETPIVOTDATA("PS % recovery",Sheet4!$B$5,"Parish Name",K10327)&gt;99.949%,"OK","No")</f>
        <v>No</v>
      </c>
      <c r="D10327" t="e">
        <f>VLOOKUP(J10327,'Ref2'!C:E,3,0)</f>
        <v>#N/A</v>
      </c>
      <c r="F10327">
        <v>11</v>
      </c>
      <c r="I10327" t="e">
        <f>VLOOKUP(J10327,Ref!L:M,2,0)</f>
        <v>#N/A</v>
      </c>
      <c r="J10327" t="s">
        <v>1239</v>
      </c>
      <c r="K10327" t="str">
        <f>VLOOKUP($J10327,Ref!$D:$H,2,0)</f>
        <v xml:space="preserve">Husborne Crawley                             </v>
      </c>
      <c r="L10327" t="str">
        <f>VLOOKUP($J10327,Ref!$D:$H,3,0)</f>
        <v>Aspley Guise with Husborne Crawley and Ridgmont</v>
      </c>
      <c r="M10327" t="str">
        <f>VLOOKUP($J10327,Ref!$D:$H,4,0)</f>
        <v>Ampthill and Shefford Deanery</v>
      </c>
      <c r="N10327" t="str">
        <f>VLOOKUP($J10327,Ref!$D:$H,5,0)</f>
        <v>Archdeaconry of Bedford</v>
      </c>
      <c r="S10327">
        <v>0</v>
      </c>
    </row>
    <row r="10328" spans="1:19" x14ac:dyDescent="0.3">
      <c r="A10328">
        <v>2024</v>
      </c>
      <c r="C10328" t="str">
        <f>IF(GETPIVOTDATA("PS % recovery",Sheet4!$B$5,"Parish Name",K10328)&gt;99.949%,"OK","No")</f>
        <v>OK</v>
      </c>
      <c r="D10328" t="e">
        <f>VLOOKUP(J10328,'Ref2'!C:E,3,0)</f>
        <v>#N/A</v>
      </c>
      <c r="F10328">
        <v>11</v>
      </c>
      <c r="I10328" t="e">
        <f>VLOOKUP(J10328,Ref!L:M,2,0)</f>
        <v>#N/A</v>
      </c>
      <c r="J10328" t="s">
        <v>1289</v>
      </c>
      <c r="K10328" t="str">
        <f>VLOOKUP($J10328,Ref!$D:$H,2,0)</f>
        <v xml:space="preserve">Langford                                     </v>
      </c>
      <c r="L10328" t="str">
        <f>VLOOKUP($J10328,Ref!$D:$H,3,0)</f>
        <v>Henlow and Langford</v>
      </c>
      <c r="M10328" t="str">
        <f>VLOOKUP($J10328,Ref!$D:$H,4,0)</f>
        <v>Ampthill and Shefford Deanery</v>
      </c>
      <c r="N10328" t="str">
        <f>VLOOKUP($J10328,Ref!$D:$H,5,0)</f>
        <v>Archdeaconry of Bedford</v>
      </c>
      <c r="S10328">
        <v>2357</v>
      </c>
    </row>
    <row r="10329" spans="1:19" x14ac:dyDescent="0.3">
      <c r="A10329">
        <v>2024</v>
      </c>
      <c r="C10329" t="str">
        <f>IF(GETPIVOTDATA("PS % recovery",Sheet4!$B$5,"Parish Name",K10329)&gt;99.949%,"OK","No")</f>
        <v>OK</v>
      </c>
      <c r="D10329" t="e">
        <f>VLOOKUP(J10329,'Ref2'!C:E,3,0)</f>
        <v>#N/A</v>
      </c>
      <c r="F10329">
        <v>11</v>
      </c>
      <c r="I10329" t="e">
        <f>VLOOKUP(J10329,Ref!L:M,2,0)</f>
        <v>#N/A</v>
      </c>
      <c r="J10329" t="s">
        <v>1266</v>
      </c>
      <c r="K10329" t="str">
        <f>VLOOKUP($J10329,Ref!$D:$H,2,0)</f>
        <v xml:space="preserve">Maulden                                      </v>
      </c>
      <c r="L10329" t="str">
        <f>VLOOKUP($J10329,Ref!$D:$H,3,0)</f>
        <v>Clophill and Maulden</v>
      </c>
      <c r="M10329" t="str">
        <f>VLOOKUP($J10329,Ref!$D:$H,4,0)</f>
        <v>Ampthill and Shefford Deanery</v>
      </c>
      <c r="N10329" t="str">
        <f>VLOOKUP($J10329,Ref!$D:$H,5,0)</f>
        <v>Archdeaconry of Bedford</v>
      </c>
      <c r="S10329">
        <v>3051</v>
      </c>
    </row>
    <row r="10330" spans="1:19" x14ac:dyDescent="0.3">
      <c r="A10330">
        <v>2024</v>
      </c>
      <c r="C10330" t="str">
        <f>IF(GETPIVOTDATA("PS % recovery",Sheet4!$B$5,"Parish Name",K10330)&gt;99.949%,"OK","No")</f>
        <v>No</v>
      </c>
      <c r="D10330" t="e">
        <f>VLOOKUP(J10330,'Ref2'!C:E,3,0)</f>
        <v>#N/A</v>
      </c>
      <c r="F10330">
        <v>11</v>
      </c>
      <c r="I10330" t="e">
        <f>VLOOKUP(J10330,Ref!L:M,2,0)</f>
        <v>#N/A</v>
      </c>
      <c r="J10330" t="s">
        <v>1275</v>
      </c>
      <c r="K10330" t="str">
        <f>VLOOKUP($J10330,Ref!$D:$H,2,0)</f>
        <v xml:space="preserve">Meppershall                                  </v>
      </c>
      <c r="L10330" t="str">
        <f>VLOOKUP($J10330,Ref!$D:$H,3,0)</f>
        <v>Campton, Meppershall and Shefford</v>
      </c>
      <c r="M10330" t="str">
        <f>VLOOKUP($J10330,Ref!$D:$H,4,0)</f>
        <v>Ampthill and Shefford Deanery</v>
      </c>
      <c r="N10330" t="str">
        <f>VLOOKUP($J10330,Ref!$D:$H,5,0)</f>
        <v>Archdeaconry of Bedford</v>
      </c>
      <c r="S10330">
        <v>875</v>
      </c>
    </row>
    <row r="10331" spans="1:19" x14ac:dyDescent="0.3">
      <c r="A10331">
        <v>2024</v>
      </c>
      <c r="C10331" t="str">
        <f>IF(GETPIVOTDATA("PS % recovery",Sheet4!$B$5,"Parish Name",K10331)&gt;99.949%,"OK","No")</f>
        <v>No</v>
      </c>
      <c r="D10331" t="e">
        <f>VLOOKUP(J10331,'Ref2'!C:E,3,0)</f>
        <v>#N/A</v>
      </c>
      <c r="F10331">
        <v>11</v>
      </c>
      <c r="I10331" t="e">
        <f>VLOOKUP(J10331,Ref!L:M,2,0)</f>
        <v>#N/A</v>
      </c>
      <c r="J10331" t="s">
        <v>1233</v>
      </c>
      <c r="K10331" t="str">
        <f>VLOOKUP($J10331,Ref!$D:$H,2,0)</f>
        <v xml:space="preserve">Millbrook                                    </v>
      </c>
      <c r="L10331" t="str">
        <f>VLOOKUP($J10331,Ref!$D:$H,3,0)</f>
        <v>Ampthill with Millbrook and Steppingley</v>
      </c>
      <c r="M10331" t="str">
        <f>VLOOKUP($J10331,Ref!$D:$H,4,0)</f>
        <v>Ampthill and Shefford Deanery</v>
      </c>
      <c r="N10331" t="str">
        <f>VLOOKUP($J10331,Ref!$D:$H,5,0)</f>
        <v>Archdeaconry of Bedford</v>
      </c>
      <c r="S10331">
        <v>0</v>
      </c>
    </row>
    <row r="10332" spans="1:19" x14ac:dyDescent="0.3">
      <c r="A10332">
        <v>2024</v>
      </c>
      <c r="C10332" t="str">
        <f>IF(GETPIVOTDATA("PS % recovery",Sheet4!$B$5,"Parish Name",K10332)&gt;99.949%,"OK","No")</f>
        <v>No</v>
      </c>
      <c r="D10332" t="e">
        <f>VLOOKUP(J10332,'Ref2'!C:E,3,0)</f>
        <v>#N/A</v>
      </c>
      <c r="F10332">
        <v>11</v>
      </c>
      <c r="I10332" t="e">
        <f>VLOOKUP(J10332,Ref!L:M,2,0)</f>
        <v>#N/A</v>
      </c>
      <c r="J10332" t="s">
        <v>1253</v>
      </c>
      <c r="K10332" t="str">
        <f>VLOOKUP($J10332,Ref!$D:$H,2,0)</f>
        <v xml:space="preserve">Milton Bryan                                 </v>
      </c>
      <c r="L10332" t="str">
        <f>VLOOKUP($J10332,Ref!$D:$H,3,0)</f>
        <v>Woburn with Eversholt, Milton Bryan, Battlesden and Pottesgrove</v>
      </c>
      <c r="M10332" t="str">
        <f>VLOOKUP($J10332,Ref!$D:$H,4,0)</f>
        <v>Ampthill and Shefford Deanery</v>
      </c>
      <c r="N10332" t="str">
        <f>VLOOKUP($J10332,Ref!$D:$H,5,0)</f>
        <v>Archdeaconry of Bedford</v>
      </c>
      <c r="S10332">
        <v>0</v>
      </c>
    </row>
    <row r="10333" spans="1:19" x14ac:dyDescent="0.3">
      <c r="A10333">
        <v>2024</v>
      </c>
      <c r="C10333" t="str">
        <f>IF(GETPIVOTDATA("PS % recovery",Sheet4!$B$5,"Parish Name",K10333)&gt;99.949%,"OK","No")</f>
        <v>OK</v>
      </c>
      <c r="D10333" t="e">
        <f>VLOOKUP(J10333,'Ref2'!C:E,3,0)</f>
        <v>#N/A</v>
      </c>
      <c r="F10333">
        <v>11</v>
      </c>
      <c r="I10333" t="e">
        <f>VLOOKUP(J10333,Ref!L:M,2,0)</f>
        <v>#N/A</v>
      </c>
      <c r="J10333" t="s">
        <v>1260</v>
      </c>
      <c r="K10333" t="str">
        <f>VLOOKUP($J10333,Ref!$D:$H,2,0)</f>
        <v xml:space="preserve">Pulloxhill                                   </v>
      </c>
      <c r="L10333" t="str">
        <f>VLOOKUP($J10333,Ref!$D:$H,3,0)</f>
        <v>Silsoe, Pulloxhill and Flitton</v>
      </c>
      <c r="M10333" t="str">
        <f>VLOOKUP($J10333,Ref!$D:$H,4,0)</f>
        <v>Ampthill and Shefford Deanery</v>
      </c>
      <c r="N10333" t="str">
        <f>VLOOKUP($J10333,Ref!$D:$H,5,0)</f>
        <v>Archdeaconry of Bedford</v>
      </c>
      <c r="S10333">
        <v>1000</v>
      </c>
    </row>
    <row r="10334" spans="1:19" x14ac:dyDescent="0.3">
      <c r="A10334">
        <v>2024</v>
      </c>
      <c r="C10334" t="str">
        <f>IF(GETPIVOTDATA("PS % recovery",Sheet4!$B$5,"Parish Name",K10334)&gt;99.949%,"OK","No")</f>
        <v>No</v>
      </c>
      <c r="D10334" t="e">
        <f>VLOOKUP(J10334,'Ref2'!C:E,3,0)</f>
        <v>#N/A</v>
      </c>
      <c r="F10334">
        <v>11</v>
      </c>
      <c r="I10334" t="e">
        <f>VLOOKUP(J10334,Ref!L:M,2,0)</f>
        <v>#N/A</v>
      </c>
      <c r="J10334" t="s">
        <v>1241</v>
      </c>
      <c r="K10334" t="str">
        <f>VLOOKUP($J10334,Ref!$D:$H,2,0)</f>
        <v xml:space="preserve">Ridgmont                                     </v>
      </c>
      <c r="L10334" t="str">
        <f>VLOOKUP($J10334,Ref!$D:$H,3,0)</f>
        <v>Aspley Guise with Husborne Crawley and Ridgmont</v>
      </c>
      <c r="M10334" t="str">
        <f>VLOOKUP($J10334,Ref!$D:$H,4,0)</f>
        <v>Ampthill and Shefford Deanery</v>
      </c>
      <c r="N10334" t="str">
        <f>VLOOKUP($J10334,Ref!$D:$H,5,0)</f>
        <v>Archdeaconry of Bedford</v>
      </c>
    </row>
    <row r="10335" spans="1:19" x14ac:dyDescent="0.3">
      <c r="A10335">
        <v>2024</v>
      </c>
      <c r="C10335" t="str">
        <f>IF(GETPIVOTDATA("PS % recovery",Sheet4!$B$5,"Parish Name",K10335)&gt;99.949%,"OK","No")</f>
        <v>No</v>
      </c>
      <c r="D10335" t="e">
        <f>VLOOKUP(J10335,'Ref2'!C:E,3,0)</f>
        <v>#N/A</v>
      </c>
      <c r="F10335">
        <v>11</v>
      </c>
      <c r="I10335" t="e">
        <f>VLOOKUP(J10335,Ref!L:M,2,0)</f>
        <v>#N/A</v>
      </c>
      <c r="J10335" t="s">
        <v>1291</v>
      </c>
      <c r="K10335" t="str">
        <f>VLOOKUP($J10335,Ref!$D:$H,2,0)</f>
        <v xml:space="preserve">Shefford                                     </v>
      </c>
      <c r="L10335" t="str">
        <f>VLOOKUP($J10335,Ref!$D:$H,3,0)</f>
        <v>Campton, Meppershall and Shefford</v>
      </c>
      <c r="M10335" t="str">
        <f>VLOOKUP($J10335,Ref!$D:$H,4,0)</f>
        <v>Ampthill and Shefford Deanery</v>
      </c>
      <c r="N10335" t="str">
        <f>VLOOKUP($J10335,Ref!$D:$H,5,0)</f>
        <v>Archdeaconry of Bedford</v>
      </c>
      <c r="S10335">
        <v>400</v>
      </c>
    </row>
    <row r="10336" spans="1:19" x14ac:dyDescent="0.3">
      <c r="A10336">
        <v>2024</v>
      </c>
      <c r="C10336" t="str">
        <f>IF(GETPIVOTDATA("PS % recovery",Sheet4!$B$5,"Parish Name",K10336)&gt;99.949%,"OK","No")</f>
        <v>OK</v>
      </c>
      <c r="D10336" t="e">
        <f>VLOOKUP(J10336,'Ref2'!C:E,3,0)</f>
        <v>#N/A</v>
      </c>
      <c r="F10336">
        <v>11</v>
      </c>
      <c r="I10336" t="e">
        <f>VLOOKUP(J10336,Ref!L:M,2,0)</f>
        <v>#N/A</v>
      </c>
      <c r="J10336" t="s">
        <v>833</v>
      </c>
      <c r="K10336" t="str">
        <f>VLOOKUP($J10336,Ref!$D:$H,2,0)</f>
        <v xml:space="preserve">Shillington and Gravenhurst                  </v>
      </c>
      <c r="L10336" t="str">
        <f>VLOOKUP($J10336,Ref!$D:$H,3,0)</f>
        <v>Gravenhurst, Shillington and Stondon</v>
      </c>
      <c r="M10336" t="str">
        <f>VLOOKUP($J10336,Ref!$D:$H,4,0)</f>
        <v>Ampthill and Shefford Deanery</v>
      </c>
      <c r="N10336" t="str">
        <f>VLOOKUP($J10336,Ref!$D:$H,5,0)</f>
        <v>Archdeaconry of Bedford</v>
      </c>
      <c r="S10336">
        <v>0</v>
      </c>
    </row>
    <row r="10337" spans="1:19" x14ac:dyDescent="0.3">
      <c r="A10337">
        <v>2024</v>
      </c>
      <c r="C10337" t="str">
        <f>IF(GETPIVOTDATA("PS % recovery",Sheet4!$B$5,"Parish Name",K10337)&gt;99.949%,"OK","No")</f>
        <v>OK</v>
      </c>
      <c r="D10337" t="e">
        <f>VLOOKUP(J10337,'Ref2'!C:E,3,0)</f>
        <v>#N/A</v>
      </c>
      <c r="F10337">
        <v>11</v>
      </c>
      <c r="I10337" t="e">
        <f>VLOOKUP(J10337,Ref!L:M,2,0)</f>
        <v>#N/A</v>
      </c>
      <c r="J10337" t="s">
        <v>1262</v>
      </c>
      <c r="K10337" t="str">
        <f>VLOOKUP($J10337,Ref!$D:$H,2,0)</f>
        <v xml:space="preserve">Silsoe                                       </v>
      </c>
      <c r="L10337" t="str">
        <f>VLOOKUP($J10337,Ref!$D:$H,3,0)</f>
        <v>Silsoe, Pulloxhill and Flitton</v>
      </c>
      <c r="M10337" t="str">
        <f>VLOOKUP($J10337,Ref!$D:$H,4,0)</f>
        <v>Ampthill and Shefford Deanery</v>
      </c>
      <c r="N10337" t="str">
        <f>VLOOKUP($J10337,Ref!$D:$H,5,0)</f>
        <v>Archdeaconry of Bedford</v>
      </c>
      <c r="S10337">
        <v>6053</v>
      </c>
    </row>
    <row r="10338" spans="1:19" x14ac:dyDescent="0.3">
      <c r="A10338">
        <v>2024</v>
      </c>
      <c r="C10338" t="str">
        <f>IF(GETPIVOTDATA("PS % recovery",Sheet4!$B$5,"Parish Name",K10338)&gt;99.949%,"OK","No")</f>
        <v>No</v>
      </c>
      <c r="D10338" t="e">
        <f>VLOOKUP(J10338,'Ref2'!C:E,3,0)</f>
        <v>#N/A</v>
      </c>
      <c r="F10338">
        <v>11</v>
      </c>
      <c r="I10338" t="e">
        <f>VLOOKUP(J10338,Ref!L:M,2,0)</f>
        <v>#N/A</v>
      </c>
      <c r="J10338" t="s">
        <v>1280</v>
      </c>
      <c r="K10338" t="str">
        <f>VLOOKUP($J10338,Ref!$D:$H,2,0)</f>
        <v xml:space="preserve">Southill                                     </v>
      </c>
      <c r="L10338" t="str">
        <f>VLOOKUP($J10338,Ref!$D:$H,3,0)</f>
        <v>Clifton, Haynes and Southill</v>
      </c>
      <c r="M10338" t="str">
        <f>VLOOKUP($J10338,Ref!$D:$H,4,0)</f>
        <v>Ampthill and Shefford Deanery</v>
      </c>
      <c r="N10338" t="str">
        <f>VLOOKUP($J10338,Ref!$D:$H,5,0)</f>
        <v>Archdeaconry of Bedford</v>
      </c>
      <c r="S10338">
        <v>0</v>
      </c>
    </row>
    <row r="10339" spans="1:19" x14ac:dyDescent="0.3">
      <c r="A10339">
        <v>2024</v>
      </c>
      <c r="C10339" t="str">
        <f>IF(GETPIVOTDATA("PS % recovery",Sheet4!$B$5,"Parish Name",K10339)&gt;99.949%,"OK","No")</f>
        <v>OK</v>
      </c>
      <c r="D10339" t="e">
        <f>VLOOKUP(J10339,'Ref2'!C:E,3,0)</f>
        <v>#N/A</v>
      </c>
      <c r="F10339">
        <v>11</v>
      </c>
      <c r="I10339" t="e">
        <f>VLOOKUP(J10339,Ref!L:M,2,0)</f>
        <v>#N/A</v>
      </c>
      <c r="J10339" t="s">
        <v>1235</v>
      </c>
      <c r="K10339" t="str">
        <f>VLOOKUP($J10339,Ref!$D:$H,2,0)</f>
        <v xml:space="preserve">Steppingley                                  </v>
      </c>
      <c r="L10339" t="str">
        <f>VLOOKUP($J10339,Ref!$D:$H,3,0)</f>
        <v>Ampthill with Millbrook and Steppingley</v>
      </c>
      <c r="M10339" t="str">
        <f>VLOOKUP($J10339,Ref!$D:$H,4,0)</f>
        <v>Ampthill and Shefford Deanery</v>
      </c>
      <c r="N10339" t="str">
        <f>VLOOKUP($J10339,Ref!$D:$H,5,0)</f>
        <v>Archdeaconry of Bedford</v>
      </c>
      <c r="S10339">
        <v>0</v>
      </c>
    </row>
    <row r="10340" spans="1:19" x14ac:dyDescent="0.3">
      <c r="A10340">
        <v>2024</v>
      </c>
      <c r="C10340" t="str">
        <f>IF(GETPIVOTDATA("PS % recovery",Sheet4!$B$5,"Parish Name",K10340)&gt;99.949%,"OK","No")</f>
        <v>No</v>
      </c>
      <c r="D10340" t="e">
        <f>VLOOKUP(J10340,'Ref2'!C:E,3,0)</f>
        <v>#N/A</v>
      </c>
      <c r="F10340">
        <v>11</v>
      </c>
      <c r="I10340" t="e">
        <f>VLOOKUP(J10340,Ref!L:M,2,0)</f>
        <v>#N/A</v>
      </c>
      <c r="J10340" t="s">
        <v>835</v>
      </c>
      <c r="K10340" t="str">
        <f>VLOOKUP($J10340,Ref!$D:$H,2,0)</f>
        <v xml:space="preserve">Tingrith                                     </v>
      </c>
      <c r="L10340" t="str">
        <f>VLOOKUP($J10340,Ref!$D:$H,3,0)</f>
        <v>Harlington, Tingrith and Westoning</v>
      </c>
      <c r="M10340" t="str">
        <f>VLOOKUP($J10340,Ref!$D:$H,4,0)</f>
        <v>Ampthill and Shefford Deanery</v>
      </c>
      <c r="N10340" t="str">
        <f>VLOOKUP($J10340,Ref!$D:$H,5,0)</f>
        <v>Archdeaconry of Bedford</v>
      </c>
      <c r="S10340">
        <v>500</v>
      </c>
    </row>
    <row r="10341" spans="1:19" x14ac:dyDescent="0.3">
      <c r="A10341">
        <v>2024</v>
      </c>
      <c r="C10341" t="str">
        <f>IF(GETPIVOTDATA("PS % recovery",Sheet4!$B$5,"Parish Name",K10341)&gt;99.949%,"OK","No")</f>
        <v>No</v>
      </c>
      <c r="D10341" t="e">
        <f>VLOOKUP(J10341,'Ref2'!C:E,3,0)</f>
        <v>#N/A</v>
      </c>
      <c r="F10341">
        <v>11</v>
      </c>
      <c r="I10341" t="e">
        <f>VLOOKUP(J10341,Ref!L:M,2,0)</f>
        <v>#N/A</v>
      </c>
      <c r="J10341" t="s">
        <v>837</v>
      </c>
      <c r="K10341" t="str">
        <f>VLOOKUP($J10341,Ref!$D:$H,2,0)</f>
        <v xml:space="preserve">Stondon                                      </v>
      </c>
      <c r="L10341" t="str">
        <f>VLOOKUP($J10341,Ref!$D:$H,3,0)</f>
        <v>Gravenhurst, Shillington and Stondon</v>
      </c>
      <c r="M10341" t="str">
        <f>VLOOKUP($J10341,Ref!$D:$H,4,0)</f>
        <v>Ampthill and Shefford Deanery</v>
      </c>
      <c r="N10341" t="str">
        <f>VLOOKUP($J10341,Ref!$D:$H,5,0)</f>
        <v>Archdeaconry of Bedford</v>
      </c>
      <c r="S10341">
        <v>200</v>
      </c>
    </row>
    <row r="10342" spans="1:19" x14ac:dyDescent="0.3">
      <c r="A10342">
        <v>2024</v>
      </c>
      <c r="C10342" t="str">
        <f>IF(GETPIVOTDATA("PS % recovery",Sheet4!$B$5,"Parish Name",K10342)&gt;99.949%,"OK","No")</f>
        <v>OK</v>
      </c>
      <c r="D10342" t="e">
        <f>VLOOKUP(J10342,'Ref2'!C:E,3,0)</f>
        <v>#N/A</v>
      </c>
      <c r="F10342">
        <v>11</v>
      </c>
      <c r="I10342" t="e">
        <f>VLOOKUP(J10342,Ref!L:M,2,0)</f>
        <v>#N/A</v>
      </c>
      <c r="J10342" t="s">
        <v>839</v>
      </c>
      <c r="K10342" t="str">
        <f>VLOOKUP($J10342,Ref!$D:$H,2,0)</f>
        <v xml:space="preserve">Westoning                                    </v>
      </c>
      <c r="L10342" t="str">
        <f>VLOOKUP($J10342,Ref!$D:$H,3,0)</f>
        <v>Harlington, Tingrith and Westoning</v>
      </c>
      <c r="M10342" t="str">
        <f>VLOOKUP($J10342,Ref!$D:$H,4,0)</f>
        <v>Ampthill and Shefford Deanery</v>
      </c>
      <c r="N10342" t="str">
        <f>VLOOKUP($J10342,Ref!$D:$H,5,0)</f>
        <v>Archdeaconry of Bedford</v>
      </c>
      <c r="S10342">
        <v>2602</v>
      </c>
    </row>
    <row r="10343" spans="1:19" x14ac:dyDescent="0.3">
      <c r="A10343">
        <v>2024</v>
      </c>
      <c r="C10343" t="str">
        <f>IF(GETPIVOTDATA("PS % recovery",Sheet4!$B$5,"Parish Name",K10343)&gt;99.949%,"OK","No")</f>
        <v>OK</v>
      </c>
      <c r="D10343" t="e">
        <f>VLOOKUP(J10343,'Ref2'!C:E,3,0)</f>
        <v>#N/A</v>
      </c>
      <c r="F10343">
        <v>11</v>
      </c>
      <c r="I10343" t="e">
        <f>VLOOKUP(J10343,Ref!L:M,2,0)</f>
        <v>#N/A</v>
      </c>
      <c r="J10343" t="s">
        <v>1255</v>
      </c>
      <c r="K10343" t="str">
        <f>VLOOKUP($J10343,Ref!$D:$H,2,0)</f>
        <v xml:space="preserve">Woburn                                       </v>
      </c>
      <c r="L10343" t="str">
        <f>VLOOKUP($J10343,Ref!$D:$H,3,0)</f>
        <v>Woburn with Eversholt, Milton Bryan, Battlesden and Pottesgrove</v>
      </c>
      <c r="M10343" t="str">
        <f>VLOOKUP($J10343,Ref!$D:$H,4,0)</f>
        <v>Ampthill and Shefford Deanery</v>
      </c>
      <c r="N10343" t="str">
        <f>VLOOKUP($J10343,Ref!$D:$H,5,0)</f>
        <v>Archdeaconry of Bedford</v>
      </c>
      <c r="S10343">
        <v>3728</v>
      </c>
    </row>
    <row r="10344" spans="1:19" x14ac:dyDescent="0.3">
      <c r="A10344">
        <v>2024</v>
      </c>
      <c r="C10344" t="str">
        <f>IF(GETPIVOTDATA("PS % recovery",Sheet4!$B$5,"Parish Name",K10344)&gt;99.949%,"OK","No")</f>
        <v>No</v>
      </c>
      <c r="D10344" t="e">
        <f>VLOOKUP(J10344,'Ref2'!C:E,3,0)</f>
        <v>#N/A</v>
      </c>
      <c r="F10344">
        <v>11</v>
      </c>
      <c r="I10344" t="e">
        <f>VLOOKUP(J10344,Ref!L:M,2,0)</f>
        <v>#N/A</v>
      </c>
      <c r="J10344" t="s">
        <v>1270</v>
      </c>
      <c r="K10344" t="str">
        <f>VLOOKUP($J10344,Ref!$D:$H,2,0)</f>
        <v xml:space="preserve">Woburn Sands                                 </v>
      </c>
      <c r="L10344" t="str">
        <f>VLOOKUP($J10344,Ref!$D:$H,3,0)</f>
        <v>Woburn Sands</v>
      </c>
      <c r="M10344" t="str">
        <f>VLOOKUP($J10344,Ref!$D:$H,4,0)</f>
        <v>Ampthill and Shefford Deanery</v>
      </c>
      <c r="N10344" t="str">
        <f>VLOOKUP($J10344,Ref!$D:$H,5,0)</f>
        <v>Archdeaconry of Bedford</v>
      </c>
      <c r="S10344">
        <v>5227</v>
      </c>
    </row>
    <row r="10345" spans="1:19" x14ac:dyDescent="0.3">
      <c r="A10345">
        <v>2024</v>
      </c>
      <c r="C10345" t="str">
        <f>IF(GETPIVOTDATA("PS % recovery",Sheet4!$B$5,"Parish Name",K10345)&gt;99.949%,"OK","No")</f>
        <v>No</v>
      </c>
      <c r="D10345" t="e">
        <f>VLOOKUP(J10345,'Ref2'!C:E,3,0)</f>
        <v>#N/A</v>
      </c>
      <c r="F10345">
        <v>11</v>
      </c>
      <c r="I10345" t="e">
        <f>VLOOKUP(J10345,Ref!L:M,2,0)</f>
        <v>#N/A</v>
      </c>
      <c r="J10345" t="s">
        <v>1293</v>
      </c>
      <c r="K10345" t="str">
        <f>VLOOKUP($J10345,Ref!$D:$H,2,0)</f>
        <v xml:space="preserve">Bedford, All Saints                          </v>
      </c>
      <c r="L10345" t="str">
        <f>VLOOKUP($J10345,Ref!$D:$H,3,0)</f>
        <v>Bedford, All Saints</v>
      </c>
      <c r="M10345" t="str">
        <f>VLOOKUP($J10345,Ref!$D:$H,4,0)</f>
        <v>Bedford Deanery</v>
      </c>
      <c r="N10345" t="str">
        <f>VLOOKUP($J10345,Ref!$D:$H,5,0)</f>
        <v>Archdeaconry of Bedford</v>
      </c>
      <c r="S10345">
        <v>2206.17</v>
      </c>
    </row>
    <row r="10346" spans="1:19" x14ac:dyDescent="0.3">
      <c r="A10346">
        <v>2024</v>
      </c>
      <c r="C10346" t="str">
        <f>IF(GETPIVOTDATA("PS % recovery",Sheet4!$B$5,"Parish Name",K10346)&gt;99.949%,"OK","No")</f>
        <v>OK</v>
      </c>
      <c r="D10346" t="e">
        <f>VLOOKUP(J10346,'Ref2'!C:E,3,0)</f>
        <v>#N/A</v>
      </c>
      <c r="F10346">
        <v>11</v>
      </c>
      <c r="I10346" t="str">
        <f>VLOOKUP(J10346,Ref!L:M,2,0)</f>
        <v>Yes</v>
      </c>
      <c r="J10346" t="s">
        <v>1295</v>
      </c>
      <c r="K10346" t="str">
        <f>VLOOKUP($J10346,Ref!$D:$H,2,0)</f>
        <v xml:space="preserve">Bedford, Christ Church                       </v>
      </c>
      <c r="L10346" t="str">
        <f>VLOOKUP($J10346,Ref!$D:$H,3,0)</f>
        <v>Bedford, Christ Church</v>
      </c>
      <c r="M10346" t="str">
        <f>VLOOKUP($J10346,Ref!$D:$H,4,0)</f>
        <v>Bedford Deanery</v>
      </c>
      <c r="N10346" t="str">
        <f>VLOOKUP($J10346,Ref!$D:$H,5,0)</f>
        <v>Archdeaconry of Bedford</v>
      </c>
      <c r="S10346">
        <v>12839</v>
      </c>
    </row>
    <row r="10347" spans="1:19" x14ac:dyDescent="0.3">
      <c r="A10347">
        <v>2024</v>
      </c>
      <c r="C10347" t="str">
        <f>IF(GETPIVOTDATA("PS % recovery",Sheet4!$B$5,"Parish Name",K10347)&gt;99.949%,"OK","No")</f>
        <v>OK</v>
      </c>
      <c r="D10347" t="e">
        <f>VLOOKUP(J10347,'Ref2'!C:E,3,0)</f>
        <v>#N/A</v>
      </c>
      <c r="F10347">
        <v>11</v>
      </c>
      <c r="I10347" t="e">
        <f>VLOOKUP(J10347,Ref!L:M,2,0)</f>
        <v>#N/A</v>
      </c>
      <c r="J10347" t="s">
        <v>1297</v>
      </c>
      <c r="K10347" t="str">
        <f>VLOOKUP($J10347,Ref!$D:$H,2,0)</f>
        <v xml:space="preserve">Bedford, St Andrew                           </v>
      </c>
      <c r="L10347" t="str">
        <f>VLOOKUP($J10347,Ref!$D:$H,3,0)</f>
        <v>Bedford, St Andrew</v>
      </c>
      <c r="M10347" t="str">
        <f>VLOOKUP($J10347,Ref!$D:$H,4,0)</f>
        <v>Bedford Deanery</v>
      </c>
      <c r="N10347" t="str">
        <f>VLOOKUP($J10347,Ref!$D:$H,5,0)</f>
        <v>Archdeaconry of Bedford</v>
      </c>
      <c r="S10347">
        <v>11157</v>
      </c>
    </row>
    <row r="10348" spans="1:19" x14ac:dyDescent="0.3">
      <c r="A10348">
        <v>2024</v>
      </c>
      <c r="C10348" t="str">
        <f>IF(GETPIVOTDATA("PS % recovery",Sheet4!$B$5,"Parish Name",K10348)&gt;99.949%,"OK","No")</f>
        <v>OK</v>
      </c>
      <c r="D10348" t="e">
        <f>VLOOKUP(J10348,'Ref2'!C:E,3,0)</f>
        <v>#N/A</v>
      </c>
      <c r="F10348">
        <v>11</v>
      </c>
      <c r="I10348" t="e">
        <f>VLOOKUP(J10348,Ref!L:M,2,0)</f>
        <v>#N/A</v>
      </c>
      <c r="J10348" t="s">
        <v>1299</v>
      </c>
      <c r="K10348" t="str">
        <f>VLOOKUP($J10348,Ref!$D:$H,2,0)</f>
        <v xml:space="preserve">Bedford, St John and St Leonard              </v>
      </c>
      <c r="L10348" t="str">
        <f>VLOOKUP($J10348,Ref!$D:$H,3,0)</f>
        <v>Bedford, St John and St Leonard</v>
      </c>
      <c r="M10348" t="str">
        <f>VLOOKUP($J10348,Ref!$D:$H,4,0)</f>
        <v>Bedford Deanery</v>
      </c>
      <c r="N10348" t="str">
        <f>VLOOKUP($J10348,Ref!$D:$H,5,0)</f>
        <v>Archdeaconry of Bedford</v>
      </c>
      <c r="S10348">
        <v>5056</v>
      </c>
    </row>
    <row r="10349" spans="1:19" x14ac:dyDescent="0.3">
      <c r="A10349">
        <v>2024</v>
      </c>
      <c r="C10349" t="str">
        <f>IF(GETPIVOTDATA("PS % recovery",Sheet4!$B$5,"Parish Name",K10349)&gt;99.949%,"OK","No")</f>
        <v>OK</v>
      </c>
      <c r="D10349" t="e">
        <f>VLOOKUP(J10349,'Ref2'!C:E,3,0)</f>
        <v>#N/A</v>
      </c>
      <c r="F10349">
        <v>11</v>
      </c>
      <c r="I10349" t="e">
        <f>VLOOKUP(J10349,Ref!L:M,2,0)</f>
        <v>#N/A</v>
      </c>
      <c r="J10349" t="s">
        <v>1315</v>
      </c>
      <c r="K10349" t="str">
        <f>VLOOKUP($J10349,Ref!$D:$H,2,0)</f>
        <v xml:space="preserve">Bedford, St Mark                             </v>
      </c>
      <c r="L10349" t="str">
        <f>VLOOKUP($J10349,Ref!$D:$H,3,0)</f>
        <v>Bedford, St Mark</v>
      </c>
      <c r="M10349" t="str">
        <f>VLOOKUP($J10349,Ref!$D:$H,4,0)</f>
        <v>Bedford Deanery</v>
      </c>
      <c r="N10349" t="str">
        <f>VLOOKUP($J10349,Ref!$D:$H,5,0)</f>
        <v>Archdeaconry of Bedford</v>
      </c>
      <c r="S10349">
        <v>6073.33</v>
      </c>
    </row>
    <row r="10350" spans="1:19" x14ac:dyDescent="0.3">
      <c r="A10350">
        <v>2024</v>
      </c>
      <c r="C10350" t="str">
        <f>IF(GETPIVOTDATA("PS % recovery",Sheet4!$B$5,"Parish Name",K10350)&gt;99.949%,"OK","No")</f>
        <v>No</v>
      </c>
      <c r="D10350" t="e">
        <f>VLOOKUP(J10350,'Ref2'!C:E,3,0)</f>
        <v>#N/A</v>
      </c>
      <c r="F10350">
        <v>11</v>
      </c>
      <c r="I10350" t="e">
        <f>VLOOKUP(J10350,Ref!L:M,2,0)</f>
        <v>#N/A</v>
      </c>
      <c r="J10350" t="s">
        <v>1301</v>
      </c>
      <c r="K10350" t="str">
        <f>VLOOKUP($J10350,Ref!$D:$H,2,0)</f>
        <v xml:space="preserve">Bedford, St Martin                           </v>
      </c>
      <c r="L10350" t="str">
        <f>VLOOKUP($J10350,Ref!$D:$H,3,0)</f>
        <v>Bedford, St Martin</v>
      </c>
      <c r="M10350" t="str">
        <f>VLOOKUP($J10350,Ref!$D:$H,4,0)</f>
        <v>Bedford Deanery</v>
      </c>
      <c r="N10350" t="str">
        <f>VLOOKUP($J10350,Ref!$D:$H,5,0)</f>
        <v>Archdeaconry of Bedford</v>
      </c>
      <c r="S10350">
        <v>900</v>
      </c>
    </row>
    <row r="10351" spans="1:19" x14ac:dyDescent="0.3">
      <c r="A10351">
        <v>2024</v>
      </c>
      <c r="C10351" t="str">
        <f>IF(GETPIVOTDATA("PS % recovery",Sheet4!$B$5,"Parish Name",K10351)&gt;99.949%,"OK","No")</f>
        <v>No</v>
      </c>
      <c r="D10351" t="e">
        <f>VLOOKUP(J10351,'Ref2'!C:E,3,0)</f>
        <v>#N/A</v>
      </c>
      <c r="F10351">
        <v>11</v>
      </c>
      <c r="I10351" t="e">
        <f>VLOOKUP(J10351,Ref!L:M,2,0)</f>
        <v>#N/A</v>
      </c>
      <c r="J10351" t="s">
        <v>1323</v>
      </c>
      <c r="K10351" t="str">
        <f>VLOOKUP($J10351,Ref!$D:$H,2,0)</f>
        <v xml:space="preserve">Bedford, St Michael and All Angels           </v>
      </c>
      <c r="L10351" t="str">
        <f>VLOOKUP($J10351,Ref!$D:$H,3,0)</f>
        <v>Elstow Team Ministry</v>
      </c>
      <c r="M10351" t="str">
        <f>VLOOKUP($J10351,Ref!$D:$H,4,0)</f>
        <v>Bedford Deanery</v>
      </c>
      <c r="N10351" t="str">
        <f>VLOOKUP($J10351,Ref!$D:$H,5,0)</f>
        <v>Archdeaconry of Bedford</v>
      </c>
      <c r="S10351">
        <v>250</v>
      </c>
    </row>
    <row r="10352" spans="1:19" x14ac:dyDescent="0.3">
      <c r="A10352">
        <v>2024</v>
      </c>
      <c r="C10352" t="str">
        <f>IF(GETPIVOTDATA("PS % recovery",Sheet4!$B$5,"Parish Name",K10352)&gt;99.949%,"OK","No")</f>
        <v>No</v>
      </c>
      <c r="D10352" t="e">
        <f>VLOOKUP(J10352,'Ref2'!C:E,3,0)</f>
        <v>#N/A</v>
      </c>
      <c r="F10352">
        <v>11</v>
      </c>
      <c r="I10352" t="e">
        <f>VLOOKUP(J10352,Ref!L:M,2,0)</f>
        <v>#N/A</v>
      </c>
      <c r="J10352" t="s">
        <v>1303</v>
      </c>
      <c r="K10352" t="str">
        <f>VLOOKUP($J10352,Ref!$D:$H,2,0)</f>
        <v xml:space="preserve">Bedford, St Paul                             </v>
      </c>
      <c r="L10352" t="str">
        <f>VLOOKUP($J10352,Ref!$D:$H,3,0)</f>
        <v>Bedford, St Paul</v>
      </c>
      <c r="M10352" t="str">
        <f>VLOOKUP($J10352,Ref!$D:$H,4,0)</f>
        <v>Bedford Deanery</v>
      </c>
      <c r="N10352" t="str">
        <f>VLOOKUP($J10352,Ref!$D:$H,5,0)</f>
        <v>Archdeaconry of Bedford</v>
      </c>
      <c r="S10352">
        <v>5000</v>
      </c>
    </row>
    <row r="10353" spans="1:19" x14ac:dyDescent="0.3">
      <c r="A10353">
        <v>2024</v>
      </c>
      <c r="C10353" t="str">
        <f>IF(GETPIVOTDATA("PS % recovery",Sheet4!$B$5,"Parish Name",K10353)&gt;99.949%,"OK","No")</f>
        <v>No</v>
      </c>
      <c r="D10353" t="e">
        <f>VLOOKUP(J10353,'Ref2'!C:E,3,0)</f>
        <v>#N/A</v>
      </c>
      <c r="F10353">
        <v>11</v>
      </c>
      <c r="I10353" t="e">
        <f>VLOOKUP(J10353,Ref!L:M,2,0)</f>
        <v>#N/A</v>
      </c>
      <c r="J10353" t="s">
        <v>1305</v>
      </c>
      <c r="K10353" t="str">
        <f>VLOOKUP($J10353,Ref!$D:$H,2,0)</f>
        <v xml:space="preserve">Bedford, St Peter de Merton with St Cuthbert </v>
      </c>
      <c r="L10353" t="str">
        <f>VLOOKUP($J10353,Ref!$D:$H,3,0)</f>
        <v>Bedford, St Peter de Merton with St Cuthbert</v>
      </c>
      <c r="M10353" t="str">
        <f>VLOOKUP($J10353,Ref!$D:$H,4,0)</f>
        <v>Bedford Deanery</v>
      </c>
      <c r="N10353" t="str">
        <f>VLOOKUP($J10353,Ref!$D:$H,5,0)</f>
        <v>Archdeaconry of Bedford</v>
      </c>
      <c r="S10353">
        <v>500</v>
      </c>
    </row>
    <row r="10354" spans="1:19" x14ac:dyDescent="0.3">
      <c r="A10354">
        <v>2024</v>
      </c>
      <c r="C10354" t="str">
        <f>IF(GETPIVOTDATA("PS % recovery",Sheet4!$B$5,"Parish Name",K10354)&gt;99.949%,"OK","No")</f>
        <v>OK</v>
      </c>
      <c r="D10354" t="e">
        <f>VLOOKUP(J10354,'Ref2'!C:E,3,0)</f>
        <v>#N/A</v>
      </c>
      <c r="F10354">
        <v>11</v>
      </c>
      <c r="I10354" t="e">
        <f>VLOOKUP(J10354,Ref!L:M,2,0)</f>
        <v>#N/A</v>
      </c>
      <c r="J10354" t="s">
        <v>1307</v>
      </c>
      <c r="K10354" t="str">
        <f>VLOOKUP($J10354,Ref!$D:$H,2,0)</f>
        <v xml:space="preserve">Biddenham                                    </v>
      </c>
      <c r="L10354" t="str">
        <f>VLOOKUP($J10354,Ref!$D:$H,3,0)</f>
        <v>Biddenham</v>
      </c>
      <c r="M10354" t="str">
        <f>VLOOKUP($J10354,Ref!$D:$H,4,0)</f>
        <v>Bedford Deanery</v>
      </c>
      <c r="N10354" t="str">
        <f>VLOOKUP($J10354,Ref!$D:$H,5,0)</f>
        <v>Archdeaconry of Bedford</v>
      </c>
      <c r="S10354">
        <v>3580</v>
      </c>
    </row>
    <row r="10355" spans="1:19" x14ac:dyDescent="0.3">
      <c r="A10355">
        <v>2024</v>
      </c>
      <c r="C10355" t="str">
        <f>IF(GETPIVOTDATA("PS % recovery",Sheet4!$B$5,"Parish Name",K10355)&gt;99.949%,"OK","No")</f>
        <v>No</v>
      </c>
      <c r="D10355" t="e">
        <f>VLOOKUP(J10355,'Ref2'!C:E,3,0)</f>
        <v>#N/A</v>
      </c>
      <c r="F10355">
        <v>11</v>
      </c>
      <c r="I10355" t="e">
        <f>VLOOKUP(J10355,Ref!L:M,2,0)</f>
        <v>#N/A</v>
      </c>
      <c r="J10355" t="s">
        <v>1319</v>
      </c>
      <c r="K10355" t="str">
        <f>VLOOKUP($J10355,Ref!$D:$H,2,0)</f>
        <v xml:space="preserve">Cardington                                   </v>
      </c>
      <c r="L10355" t="str">
        <f>VLOOKUP($J10355,Ref!$D:$H,3,0)</f>
        <v>Elstow Team Ministry</v>
      </c>
      <c r="M10355" t="str">
        <f>VLOOKUP($J10355,Ref!$D:$H,4,0)</f>
        <v>Bedford Deanery</v>
      </c>
      <c r="N10355" t="str">
        <f>VLOOKUP($J10355,Ref!$D:$H,5,0)</f>
        <v>Archdeaconry of Bedford</v>
      </c>
      <c r="S10355">
        <v>0</v>
      </c>
    </row>
    <row r="10356" spans="1:19" x14ac:dyDescent="0.3">
      <c r="A10356">
        <v>2024</v>
      </c>
      <c r="C10356" t="str">
        <f>IF(GETPIVOTDATA("PS % recovery",Sheet4!$B$5,"Parish Name",K10356)&gt;99.949%,"OK","No")</f>
        <v>No</v>
      </c>
      <c r="D10356" t="str">
        <f>VLOOKUP(J10356,'Ref2'!C:E,3,0)</f>
        <v>LLF</v>
      </c>
      <c r="F10356">
        <v>11</v>
      </c>
      <c r="I10356" t="str">
        <f>VLOOKUP(J10356,Ref!L:M,2,0)</f>
        <v>Yes</v>
      </c>
      <c r="J10356" t="s">
        <v>1321</v>
      </c>
      <c r="K10356" t="str">
        <f>VLOOKUP($J10356,Ref!$D:$H,2,0)</f>
        <v xml:space="preserve">Cranfield                                    </v>
      </c>
      <c r="L10356" t="str">
        <f>VLOOKUP($J10356,Ref!$D:$H,3,0)</f>
        <v>Cranfield and Hulcote with Salford</v>
      </c>
      <c r="M10356" t="str">
        <f>VLOOKUP($J10356,Ref!$D:$H,4,0)</f>
        <v>Bedford Deanery</v>
      </c>
      <c r="N10356" t="str">
        <f>VLOOKUP($J10356,Ref!$D:$H,5,0)</f>
        <v>Archdeaconry of Bedford</v>
      </c>
      <c r="S10356">
        <v>4223</v>
      </c>
    </row>
    <row r="10357" spans="1:19" x14ac:dyDescent="0.3">
      <c r="A10357">
        <v>2024</v>
      </c>
      <c r="C10357" t="str">
        <f>IF(GETPIVOTDATA("PS % recovery",Sheet4!$B$5,"Parish Name",K10357)&gt;99.949%,"OK","No")</f>
        <v>No</v>
      </c>
      <c r="D10357" t="e">
        <f>VLOOKUP(J10357,'Ref2'!C:E,3,0)</f>
        <v>#N/A</v>
      </c>
      <c r="F10357">
        <v>11</v>
      </c>
      <c r="I10357" t="e">
        <f>VLOOKUP(J10357,Ref!L:M,2,0)</f>
        <v>#N/A</v>
      </c>
      <c r="J10357" t="s">
        <v>1327</v>
      </c>
      <c r="K10357" t="str">
        <f>VLOOKUP($J10357,Ref!$D:$H,2,0)</f>
        <v xml:space="preserve">Elstow                                       </v>
      </c>
      <c r="L10357" t="str">
        <f>VLOOKUP($J10357,Ref!$D:$H,3,0)</f>
        <v>Elstow Team Ministry</v>
      </c>
      <c r="M10357" t="str">
        <f>VLOOKUP($J10357,Ref!$D:$H,4,0)</f>
        <v>Bedford Deanery</v>
      </c>
      <c r="N10357" t="str">
        <f>VLOOKUP($J10357,Ref!$D:$H,5,0)</f>
        <v>Archdeaconry of Bedford</v>
      </c>
      <c r="S10357">
        <v>0</v>
      </c>
    </row>
    <row r="10358" spans="1:19" x14ac:dyDescent="0.3">
      <c r="A10358">
        <v>2024</v>
      </c>
      <c r="C10358" t="str">
        <f>IF(GETPIVOTDATA("PS % recovery",Sheet4!$B$5,"Parish Name",K10358)&gt;99.949%,"OK","No")</f>
        <v>OK</v>
      </c>
      <c r="D10358" t="e">
        <f>VLOOKUP(J10358,'Ref2'!C:E,3,0)</f>
        <v>#N/A</v>
      </c>
      <c r="F10358">
        <v>11</v>
      </c>
      <c r="I10358" t="e">
        <f>VLOOKUP(J10358,Ref!L:M,2,0)</f>
        <v>#N/A</v>
      </c>
      <c r="J10358" t="s">
        <v>1311</v>
      </c>
      <c r="K10358" t="str">
        <f>VLOOKUP($J10358,Ref!$D:$H,2,0)</f>
        <v xml:space="preserve">Goldington                                   </v>
      </c>
      <c r="L10358" t="str">
        <f>VLOOKUP($J10358,Ref!$D:$H,3,0)</f>
        <v>Goldington</v>
      </c>
      <c r="M10358" t="str">
        <f>VLOOKUP($J10358,Ref!$D:$H,4,0)</f>
        <v>Bedford Deanery</v>
      </c>
      <c r="N10358" t="str">
        <f>VLOOKUP($J10358,Ref!$D:$H,5,0)</f>
        <v>Archdeaconry of Bedford</v>
      </c>
      <c r="S10358">
        <v>5294</v>
      </c>
    </row>
    <row r="10359" spans="1:19" x14ac:dyDescent="0.3">
      <c r="A10359">
        <v>2024</v>
      </c>
      <c r="C10359" t="str">
        <f>IF(GETPIVOTDATA("PS % recovery",Sheet4!$B$5,"Parish Name",K10359)&gt;99.949%,"OK","No")</f>
        <v>No</v>
      </c>
      <c r="D10359" t="e">
        <f>VLOOKUP(J10359,'Ref2'!C:E,3,0)</f>
        <v>#N/A</v>
      </c>
      <c r="F10359">
        <v>11</v>
      </c>
      <c r="I10359" t="e">
        <f>VLOOKUP(J10359,Ref!L:M,2,0)</f>
        <v>#N/A</v>
      </c>
      <c r="J10359" t="s">
        <v>1325</v>
      </c>
      <c r="K10359" t="str">
        <f>VLOOKUP($J10359,Ref!$D:$H,2,0)</f>
        <v xml:space="preserve">Hulcote with Salford                         </v>
      </c>
      <c r="L10359" t="str">
        <f>VLOOKUP($J10359,Ref!$D:$H,3,0)</f>
        <v>Cranfield and Hulcote with Salford</v>
      </c>
      <c r="M10359" t="str">
        <f>VLOOKUP($J10359,Ref!$D:$H,4,0)</f>
        <v>Bedford Deanery</v>
      </c>
      <c r="N10359" t="str">
        <f>VLOOKUP($J10359,Ref!$D:$H,5,0)</f>
        <v>Archdeaconry of Bedford</v>
      </c>
      <c r="S10359">
        <v>500</v>
      </c>
    </row>
    <row r="10360" spans="1:19" x14ac:dyDescent="0.3">
      <c r="A10360">
        <v>2024</v>
      </c>
      <c r="C10360" t="str">
        <f>IF(GETPIVOTDATA("PS % recovery",Sheet4!$B$5,"Parish Name",K10360)&gt;99.949%,"OK","No")</f>
        <v>No</v>
      </c>
      <c r="D10360" t="e">
        <f>VLOOKUP(J10360,'Ref2'!C:E,3,0)</f>
        <v>#N/A</v>
      </c>
      <c r="F10360">
        <v>11</v>
      </c>
      <c r="I10360" t="e">
        <f>VLOOKUP(J10360,Ref!L:M,2,0)</f>
        <v>#N/A</v>
      </c>
      <c r="J10360" t="s">
        <v>1329</v>
      </c>
      <c r="K10360" t="str">
        <f>VLOOKUP($J10360,Ref!$D:$H,2,0)</f>
        <v xml:space="preserve">Houghton Conquest                            </v>
      </c>
      <c r="L10360" t="str">
        <f>VLOOKUP($J10360,Ref!$D:$H,3,0)</f>
        <v>Elstow Team Ministry</v>
      </c>
      <c r="M10360" t="str">
        <f>VLOOKUP($J10360,Ref!$D:$H,4,0)</f>
        <v>Bedford Deanery</v>
      </c>
      <c r="N10360" t="str">
        <f>VLOOKUP($J10360,Ref!$D:$H,5,0)</f>
        <v>Archdeaconry of Bedford</v>
      </c>
      <c r="S10360">
        <v>500</v>
      </c>
    </row>
    <row r="10361" spans="1:19" x14ac:dyDescent="0.3">
      <c r="A10361">
        <v>2024</v>
      </c>
      <c r="C10361" t="str">
        <f>IF(GETPIVOTDATA("PS % recovery",Sheet4!$B$5,"Parish Name",K10361)&gt;99.949%,"OK","No")</f>
        <v>No</v>
      </c>
      <c r="D10361" t="e">
        <f>VLOOKUP(J10361,'Ref2'!C:E,3,0)</f>
        <v>#N/A</v>
      </c>
      <c r="F10361">
        <v>11</v>
      </c>
      <c r="I10361" t="e">
        <f>VLOOKUP(J10361,Ref!L:M,2,0)</f>
        <v>#N/A</v>
      </c>
      <c r="J10361" t="s">
        <v>1309</v>
      </c>
      <c r="K10361" t="str">
        <f>VLOOKUP($J10361,Ref!$D:$H,2,0)</f>
        <v xml:space="preserve">Kempston                                     </v>
      </c>
      <c r="L10361" t="str">
        <f>VLOOKUP($J10361,Ref!$D:$H,3,0)</f>
        <v>Kempston</v>
      </c>
      <c r="M10361" t="str">
        <f>VLOOKUP($J10361,Ref!$D:$H,4,0)</f>
        <v>Bedford Deanery</v>
      </c>
      <c r="N10361" t="str">
        <f>VLOOKUP($J10361,Ref!$D:$H,5,0)</f>
        <v>Archdeaconry of Bedford</v>
      </c>
      <c r="S10361">
        <v>500</v>
      </c>
    </row>
    <row r="10362" spans="1:19" x14ac:dyDescent="0.3">
      <c r="A10362">
        <v>2024</v>
      </c>
      <c r="C10362" t="str">
        <f>IF(GETPIVOTDATA("PS % recovery",Sheet4!$B$5,"Parish Name",K10362)&gt;99.949%,"OK","No")</f>
        <v>No</v>
      </c>
      <c r="D10362" t="e">
        <f>VLOOKUP(J10362,'Ref2'!C:E,3,0)</f>
        <v>#N/A</v>
      </c>
      <c r="F10362">
        <v>11</v>
      </c>
      <c r="I10362" t="e">
        <f>VLOOKUP(J10362,Ref!L:M,2,0)</f>
        <v>#N/A</v>
      </c>
      <c r="J10362" t="s">
        <v>1313</v>
      </c>
      <c r="K10362" t="str">
        <f>VLOOKUP($J10362,Ref!$D:$H,2,0)</f>
        <v xml:space="preserve">Kempston, The Church of the Transfiguration  </v>
      </c>
      <c r="L10362" t="str">
        <f>VLOOKUP($J10362,Ref!$D:$H,3,0)</f>
        <v>Kempston, The Church of the Transfiguration</v>
      </c>
      <c r="M10362" t="str">
        <f>VLOOKUP($J10362,Ref!$D:$H,4,0)</f>
        <v>Bedford Deanery</v>
      </c>
      <c r="N10362" t="str">
        <f>VLOOKUP($J10362,Ref!$D:$H,5,0)</f>
        <v>Archdeaconry of Bedford</v>
      </c>
      <c r="S10362">
        <v>1500</v>
      </c>
    </row>
    <row r="10363" spans="1:19" x14ac:dyDescent="0.3">
      <c r="A10363">
        <v>2024</v>
      </c>
      <c r="C10363" t="str">
        <f>IF(GETPIVOTDATA("PS % recovery",Sheet4!$B$5,"Parish Name",K10363)&gt;99.949%,"OK","No")</f>
        <v>OK</v>
      </c>
      <c r="D10363" t="e">
        <f>VLOOKUP(J10363,'Ref2'!C:E,3,0)</f>
        <v>#N/A</v>
      </c>
      <c r="F10363">
        <v>11</v>
      </c>
      <c r="I10363" t="e">
        <f>VLOOKUP(J10363,Ref!L:M,2,0)</f>
        <v>#N/A</v>
      </c>
      <c r="J10363" t="s">
        <v>1333</v>
      </c>
      <c r="K10363" t="str">
        <f>VLOOKUP($J10363,Ref!$D:$H,2,0)</f>
        <v xml:space="preserve">Marston Morteyne with Lidlington             </v>
      </c>
      <c r="L10363" t="str">
        <f>VLOOKUP($J10363,Ref!$D:$H,3,0)</f>
        <v>Marston Morteyne with Lidlington</v>
      </c>
      <c r="M10363" t="str">
        <f>VLOOKUP($J10363,Ref!$D:$H,4,0)</f>
        <v>Bedford Deanery</v>
      </c>
      <c r="N10363" t="str">
        <f>VLOOKUP($J10363,Ref!$D:$H,5,0)</f>
        <v>Archdeaconry of Bedford</v>
      </c>
      <c r="S10363">
        <v>2359.7600000000002</v>
      </c>
    </row>
    <row r="10364" spans="1:19" x14ac:dyDescent="0.3">
      <c r="A10364">
        <v>2024</v>
      </c>
      <c r="C10364" t="str">
        <f>IF(GETPIVOTDATA("PS % recovery",Sheet4!$B$5,"Parish Name",K10364)&gt;99.949%,"OK","No")</f>
        <v>OK</v>
      </c>
      <c r="D10364" t="e">
        <f>VLOOKUP(J10364,'Ref2'!C:E,3,0)</f>
        <v>#N/A</v>
      </c>
      <c r="F10364">
        <v>11</v>
      </c>
      <c r="I10364" t="e">
        <f>VLOOKUP(J10364,Ref!L:M,2,0)</f>
        <v>#N/A</v>
      </c>
      <c r="J10364" t="s">
        <v>1317</v>
      </c>
      <c r="K10364" t="str">
        <f>VLOOKUP($J10364,Ref!$D:$H,2,0)</f>
        <v xml:space="preserve">Renhold                                      </v>
      </c>
      <c r="L10364" t="str">
        <f>VLOOKUP($J10364,Ref!$D:$H,3,0)</f>
        <v>Renhold</v>
      </c>
      <c r="M10364" t="str">
        <f>VLOOKUP($J10364,Ref!$D:$H,4,0)</f>
        <v>Bedford Deanery</v>
      </c>
      <c r="N10364" t="str">
        <f>VLOOKUP($J10364,Ref!$D:$H,5,0)</f>
        <v>Archdeaconry of Bedford</v>
      </c>
      <c r="S10364">
        <v>0</v>
      </c>
    </row>
    <row r="10365" spans="1:19" x14ac:dyDescent="0.3">
      <c r="A10365">
        <v>2024</v>
      </c>
      <c r="C10365" t="str">
        <f>IF(GETPIVOTDATA("PS % recovery",Sheet4!$B$5,"Parish Name",K10365)&gt;99.949%,"OK","No")</f>
        <v>No</v>
      </c>
      <c r="D10365" t="e">
        <f>VLOOKUP(J10365,'Ref2'!C:E,3,0)</f>
        <v>#N/A</v>
      </c>
      <c r="F10365">
        <v>11</v>
      </c>
      <c r="I10365" t="e">
        <f>VLOOKUP(J10365,Ref!L:M,2,0)</f>
        <v>#N/A</v>
      </c>
      <c r="J10365" t="s">
        <v>1331</v>
      </c>
      <c r="K10365" t="str">
        <f>VLOOKUP($J10365,Ref!$D:$H,2,0)</f>
        <v xml:space="preserve">Wilshamstead                                 </v>
      </c>
      <c r="L10365" t="str">
        <f>VLOOKUP($J10365,Ref!$D:$H,3,0)</f>
        <v>Elstow Team Ministry</v>
      </c>
      <c r="M10365" t="str">
        <f>VLOOKUP($J10365,Ref!$D:$H,4,0)</f>
        <v>Bedford Deanery</v>
      </c>
      <c r="N10365" t="str">
        <f>VLOOKUP($J10365,Ref!$D:$H,5,0)</f>
        <v>Archdeaconry of Bedford</v>
      </c>
      <c r="S10365">
        <v>0</v>
      </c>
    </row>
    <row r="10366" spans="1:19" x14ac:dyDescent="0.3">
      <c r="A10366">
        <v>2024</v>
      </c>
      <c r="C10366" t="str">
        <f>IF(GETPIVOTDATA("PS % recovery",Sheet4!$B$5,"Parish Name",K10366)&gt;99.949%,"OK","No")</f>
        <v>OK</v>
      </c>
      <c r="D10366" t="str">
        <f>VLOOKUP(J10366,'Ref2'!C:E,3,0)</f>
        <v>LLF</v>
      </c>
      <c r="F10366">
        <v>11</v>
      </c>
      <c r="I10366" t="e">
        <f>VLOOKUP(J10366,Ref!L:M,2,0)</f>
        <v>#N/A</v>
      </c>
      <c r="J10366" t="s">
        <v>1335</v>
      </c>
      <c r="K10366" t="str">
        <f>VLOOKUP($J10366,Ref!$D:$H,2,0)</f>
        <v xml:space="preserve">Wootton                                      </v>
      </c>
      <c r="L10366" t="str">
        <f>VLOOKUP($J10366,Ref!$D:$H,3,0)</f>
        <v>Wootton</v>
      </c>
      <c r="M10366" t="str">
        <f>VLOOKUP($J10366,Ref!$D:$H,4,0)</f>
        <v>Bedford Deanery</v>
      </c>
      <c r="N10366" t="str">
        <f>VLOOKUP($J10366,Ref!$D:$H,5,0)</f>
        <v>Archdeaconry of Bedford</v>
      </c>
      <c r="S10366">
        <v>5000</v>
      </c>
    </row>
    <row r="10367" spans="1:19" x14ac:dyDescent="0.3">
      <c r="A10367">
        <v>2024</v>
      </c>
      <c r="C10367" t="str">
        <f>IF(GETPIVOTDATA("PS % recovery",Sheet4!$B$5,"Parish Name",K10367)&gt;99.949%,"OK","No")</f>
        <v>OK</v>
      </c>
      <c r="D10367" t="e">
        <f>VLOOKUP(J10367,'Ref2'!C:E,3,0)</f>
        <v>#N/A</v>
      </c>
      <c r="F10367">
        <v>11</v>
      </c>
      <c r="I10367" t="e">
        <f>VLOOKUP(J10367,Ref!L:M,2,0)</f>
        <v>#N/A</v>
      </c>
      <c r="J10367" t="s">
        <v>1337</v>
      </c>
      <c r="K10367" t="str">
        <f>VLOOKUP($J10367,Ref!$D:$H,2,0)</f>
        <v xml:space="preserve">Biggleswade                                  </v>
      </c>
      <c r="L10367" t="str">
        <f>VLOOKUP($J10367,Ref!$D:$H,3,0)</f>
        <v>Biggleswade</v>
      </c>
      <c r="M10367" t="str">
        <f>VLOOKUP($J10367,Ref!$D:$H,4,0)</f>
        <v xml:space="preserve">Biggleswade Deanery </v>
      </c>
      <c r="N10367" t="str">
        <f>VLOOKUP($J10367,Ref!$D:$H,5,0)</f>
        <v>Archdeaconry of Bedford</v>
      </c>
      <c r="S10367">
        <v>6404</v>
      </c>
    </row>
    <row r="10368" spans="1:19" x14ac:dyDescent="0.3">
      <c r="A10368">
        <v>2024</v>
      </c>
      <c r="C10368" t="str">
        <f>IF(GETPIVOTDATA("PS % recovery",Sheet4!$B$5,"Parish Name",K10368)&gt;99.949%,"OK","No")</f>
        <v>OK</v>
      </c>
      <c r="D10368" t="e">
        <f>VLOOKUP(J10368,'Ref2'!C:E,3,0)</f>
        <v>#N/A</v>
      </c>
      <c r="F10368">
        <v>11</v>
      </c>
      <c r="I10368" t="e">
        <f>VLOOKUP(J10368,Ref!L:M,2,0)</f>
        <v>#N/A</v>
      </c>
      <c r="J10368" t="s">
        <v>1339</v>
      </c>
      <c r="K10368" t="str">
        <f>VLOOKUP($J10368,Ref!$D:$H,2,0)</f>
        <v xml:space="preserve">Blunham                                      </v>
      </c>
      <c r="L10368" t="str">
        <f>VLOOKUP($J10368,Ref!$D:$H,3,0)</f>
        <v>The Riversmeet Benefice</v>
      </c>
      <c r="M10368" t="str">
        <f>VLOOKUP($J10368,Ref!$D:$H,4,0)</f>
        <v xml:space="preserve">Biggleswade Deanery </v>
      </c>
      <c r="N10368" t="str">
        <f>VLOOKUP($J10368,Ref!$D:$H,5,0)</f>
        <v>Archdeaconry of Bedford</v>
      </c>
      <c r="S10368">
        <v>1500</v>
      </c>
    </row>
    <row r="10369" spans="1:19" x14ac:dyDescent="0.3">
      <c r="A10369">
        <v>2024</v>
      </c>
      <c r="C10369" t="str">
        <f>IF(GETPIVOTDATA("PS % recovery",Sheet4!$B$5,"Parish Name",K10369)&gt;99.949%,"OK","No")</f>
        <v>No</v>
      </c>
      <c r="D10369" t="e">
        <f>VLOOKUP(J10369,'Ref2'!C:E,3,0)</f>
        <v>#N/A</v>
      </c>
      <c r="F10369">
        <v>11</v>
      </c>
      <c r="I10369" t="e">
        <f>VLOOKUP(J10369,Ref!L:M,2,0)</f>
        <v>#N/A</v>
      </c>
      <c r="J10369" t="s">
        <v>841</v>
      </c>
      <c r="K10369" t="str">
        <f>VLOOKUP($J10369,Ref!$D:$H,2,0)</f>
        <v xml:space="preserve">Caldecote, All Saints                        </v>
      </c>
      <c r="L10369" t="str">
        <f>VLOOKUP($J10369,Ref!$D:$H,3,0)</f>
        <v>Caldecote, Northill and Old Warden</v>
      </c>
      <c r="M10369" t="str">
        <f>VLOOKUP($J10369,Ref!$D:$H,4,0)</f>
        <v xml:space="preserve">Biggleswade Deanery </v>
      </c>
      <c r="N10369" t="str">
        <f>VLOOKUP($J10369,Ref!$D:$H,5,0)</f>
        <v>Archdeaconry of Bedford</v>
      </c>
      <c r="S10369">
        <v>2500</v>
      </c>
    </row>
    <row r="10370" spans="1:19" x14ac:dyDescent="0.3">
      <c r="A10370">
        <v>2024</v>
      </c>
      <c r="C10370" t="str">
        <f>IF(GETPIVOTDATA("PS % recovery",Sheet4!$B$5,"Parish Name",K10370)&gt;99.949%,"OK","No")</f>
        <v>OK</v>
      </c>
      <c r="D10370" t="e">
        <f>VLOOKUP(J10370,'Ref2'!C:E,3,0)</f>
        <v>#N/A</v>
      </c>
      <c r="F10370">
        <v>11</v>
      </c>
      <c r="I10370" t="e">
        <f>VLOOKUP(J10370,Ref!L:M,2,0)</f>
        <v>#N/A</v>
      </c>
      <c r="J10370" t="s">
        <v>1346</v>
      </c>
      <c r="K10370" t="str">
        <f>VLOOKUP($J10370,Ref!$D:$H,2,0)</f>
        <v xml:space="preserve">Cockayne Hatley                              </v>
      </c>
      <c r="L10370" t="str">
        <f>VLOOKUP($J10370,Ref!$D:$H,3,0)</f>
        <v>Potton with Sutton and Cockayne Hatley</v>
      </c>
      <c r="M10370" t="str">
        <f>VLOOKUP($J10370,Ref!$D:$H,4,0)</f>
        <v xml:space="preserve">Biggleswade Deanery </v>
      </c>
      <c r="N10370" t="str">
        <f>VLOOKUP($J10370,Ref!$D:$H,5,0)</f>
        <v>Archdeaconry of Bedford</v>
      </c>
      <c r="S10370">
        <v>250</v>
      </c>
    </row>
    <row r="10371" spans="1:19" x14ac:dyDescent="0.3">
      <c r="A10371">
        <v>2024</v>
      </c>
      <c r="C10371" t="str">
        <f>IF(GETPIVOTDATA("PS % recovery",Sheet4!$B$5,"Parish Name",K10371)&gt;99.949%,"OK","No")</f>
        <v>OK</v>
      </c>
      <c r="D10371" t="e">
        <f>VLOOKUP(J10371,'Ref2'!C:E,3,0)</f>
        <v>#N/A</v>
      </c>
      <c r="F10371">
        <v>11</v>
      </c>
      <c r="I10371" t="e">
        <f>VLOOKUP(J10371,Ref!L:M,2,0)</f>
        <v>#N/A</v>
      </c>
      <c r="J10371" t="s">
        <v>1352</v>
      </c>
      <c r="K10371" t="str">
        <f>VLOOKUP($J10371,Ref!$D:$H,2,0)</f>
        <v xml:space="preserve">Cople                                        </v>
      </c>
      <c r="L10371" t="str">
        <f>VLOOKUP($J10371,Ref!$D:$H,3,0)</f>
        <v>Cople, Moggerhanger and Willington</v>
      </c>
      <c r="M10371" t="str">
        <f>VLOOKUP($J10371,Ref!$D:$H,4,0)</f>
        <v xml:space="preserve">Biggleswade Deanery </v>
      </c>
      <c r="N10371" t="str">
        <f>VLOOKUP($J10371,Ref!$D:$H,5,0)</f>
        <v>Archdeaconry of Bedford</v>
      </c>
      <c r="S10371">
        <v>3893.25</v>
      </c>
    </row>
    <row r="10372" spans="1:19" x14ac:dyDescent="0.3">
      <c r="A10372">
        <v>2024</v>
      </c>
      <c r="C10372" t="str">
        <f>IF(GETPIVOTDATA("PS % recovery",Sheet4!$B$5,"Parish Name",K10372)&gt;99.949%,"OK","No")</f>
        <v>No</v>
      </c>
      <c r="D10372" t="e">
        <f>VLOOKUP(J10372,'Ref2'!C:E,3,0)</f>
        <v>#N/A</v>
      </c>
      <c r="F10372">
        <v>11</v>
      </c>
      <c r="I10372" t="e">
        <f>VLOOKUP(J10372,Ref!L:M,2,0)</f>
        <v>#N/A</v>
      </c>
      <c r="J10372" t="s">
        <v>1358</v>
      </c>
      <c r="K10372" t="str">
        <f>VLOOKUP($J10372,Ref!$D:$H,2,0)</f>
        <v xml:space="preserve">Dunton                                       </v>
      </c>
      <c r="L10372" t="str">
        <f>VLOOKUP($J10372,Ref!$D:$H,3,0)</f>
        <v>Dunton with Wrestlingworth and Eyeworth</v>
      </c>
      <c r="M10372" t="str">
        <f>VLOOKUP($J10372,Ref!$D:$H,4,0)</f>
        <v xml:space="preserve">Biggleswade Deanery </v>
      </c>
      <c r="N10372" t="str">
        <f>VLOOKUP($J10372,Ref!$D:$H,5,0)</f>
        <v>Archdeaconry of Bedford</v>
      </c>
      <c r="S10372">
        <v>750</v>
      </c>
    </row>
    <row r="10373" spans="1:19" x14ac:dyDescent="0.3">
      <c r="A10373">
        <v>2024</v>
      </c>
      <c r="C10373" t="str">
        <f>IF(GETPIVOTDATA("PS % recovery",Sheet4!$B$5,"Parish Name",K10373)&gt;99.949%,"OK","No")</f>
        <v>OK</v>
      </c>
      <c r="D10373" t="str">
        <f>VLOOKUP(J10373,'Ref2'!C:E,3,0)</f>
        <v>LLF</v>
      </c>
      <c r="F10373">
        <v>11</v>
      </c>
      <c r="I10373" t="e">
        <f>VLOOKUP(J10373,Ref!L:M,2,0)</f>
        <v>#N/A</v>
      </c>
      <c r="J10373" t="s">
        <v>1364</v>
      </c>
      <c r="K10373" t="str">
        <f>VLOOKUP($J10373,Ref!$D:$H,2,0)</f>
        <v xml:space="preserve">Eaton Socon                                  </v>
      </c>
      <c r="L10373" t="str">
        <f>VLOOKUP($J10373,Ref!$D:$H,3,0)</f>
        <v>Eaton Socon</v>
      </c>
      <c r="M10373" t="str">
        <f>VLOOKUP($J10373,Ref!$D:$H,4,0)</f>
        <v xml:space="preserve">Biggleswade Deanery </v>
      </c>
      <c r="N10373" t="str">
        <f>VLOOKUP($J10373,Ref!$D:$H,5,0)</f>
        <v>Archdeaconry of Bedford</v>
      </c>
      <c r="S10373">
        <v>2245</v>
      </c>
    </row>
    <row r="10374" spans="1:19" x14ac:dyDescent="0.3">
      <c r="A10374">
        <v>2024</v>
      </c>
      <c r="C10374" t="str">
        <f>IF(GETPIVOTDATA("PS % recovery",Sheet4!$B$5,"Parish Name",K10374)&gt;99.949%,"OK","No")</f>
        <v>No</v>
      </c>
      <c r="D10374" t="e">
        <f>VLOOKUP(J10374,'Ref2'!C:E,3,0)</f>
        <v>#N/A</v>
      </c>
      <c r="F10374">
        <v>11</v>
      </c>
      <c r="I10374" t="e">
        <f>VLOOKUP(J10374,Ref!L:M,2,0)</f>
        <v>#N/A</v>
      </c>
      <c r="J10374" t="s">
        <v>1362</v>
      </c>
      <c r="K10374" t="str">
        <f>VLOOKUP($J10374,Ref!$D:$H,2,0)</f>
        <v xml:space="preserve">Eyeworth                                     </v>
      </c>
      <c r="L10374" t="str">
        <f>VLOOKUP($J10374,Ref!$D:$H,3,0)</f>
        <v>Dunton with Wrestlingworth and Eyeworth</v>
      </c>
      <c r="M10374" t="str">
        <f>VLOOKUP($J10374,Ref!$D:$H,4,0)</f>
        <v xml:space="preserve">Biggleswade Deanery </v>
      </c>
      <c r="N10374" t="str">
        <f>VLOOKUP($J10374,Ref!$D:$H,5,0)</f>
        <v>Archdeaconry of Bedford</v>
      </c>
      <c r="S10374">
        <v>125</v>
      </c>
    </row>
    <row r="10375" spans="1:19" x14ac:dyDescent="0.3">
      <c r="A10375">
        <v>2024</v>
      </c>
      <c r="C10375" t="str">
        <f>IF(GETPIVOTDATA("PS % recovery",Sheet4!$B$5,"Parish Name",K10375)&gt;99.949%,"OK","No")</f>
        <v>OK</v>
      </c>
      <c r="D10375" t="e">
        <f>VLOOKUP(J10375,'Ref2'!C:E,3,0)</f>
        <v>#N/A</v>
      </c>
      <c r="F10375">
        <v>11</v>
      </c>
      <c r="I10375" t="e">
        <f>VLOOKUP(J10375,Ref!L:M,2,0)</f>
        <v>#N/A</v>
      </c>
      <c r="J10375" t="s">
        <v>1366</v>
      </c>
      <c r="K10375" t="str">
        <f>VLOOKUP($J10375,Ref!$D:$H,2,0)</f>
        <v xml:space="preserve">Great Barford                                </v>
      </c>
      <c r="L10375" t="str">
        <f>VLOOKUP($J10375,Ref!$D:$H,3,0)</f>
        <v>The Riversmeet Benefice</v>
      </c>
      <c r="M10375" t="str">
        <f>VLOOKUP($J10375,Ref!$D:$H,4,0)</f>
        <v xml:space="preserve">Biggleswade Deanery </v>
      </c>
      <c r="N10375" t="str">
        <f>VLOOKUP($J10375,Ref!$D:$H,5,0)</f>
        <v>Archdeaconry of Bedford</v>
      </c>
      <c r="S10375">
        <v>1682</v>
      </c>
    </row>
    <row r="10376" spans="1:19" x14ac:dyDescent="0.3">
      <c r="A10376">
        <v>2024</v>
      </c>
      <c r="C10376" t="str">
        <f>IF(GETPIVOTDATA("PS % recovery",Sheet4!$B$5,"Parish Name",K10376)&gt;99.949%,"OK","No")</f>
        <v>No</v>
      </c>
      <c r="D10376" t="e">
        <f>VLOOKUP(J10376,'Ref2'!C:E,3,0)</f>
        <v>#N/A</v>
      </c>
      <c r="F10376">
        <v>11</v>
      </c>
      <c r="I10376" t="e">
        <f>VLOOKUP(J10376,Ref!L:M,2,0)</f>
        <v>#N/A</v>
      </c>
      <c r="J10376" t="s">
        <v>1356</v>
      </c>
      <c r="K10376" t="str">
        <f>VLOOKUP($J10376,Ref!$D:$H,2,0)</f>
        <v xml:space="preserve">Moggerhanger                                 </v>
      </c>
      <c r="L10376" t="str">
        <f>VLOOKUP($J10376,Ref!$D:$H,3,0)</f>
        <v>Cople, Moggerhanger and Willington</v>
      </c>
      <c r="M10376" t="str">
        <f>VLOOKUP($J10376,Ref!$D:$H,4,0)</f>
        <v xml:space="preserve">Biggleswade Deanery </v>
      </c>
      <c r="N10376" t="str">
        <f>VLOOKUP($J10376,Ref!$D:$H,5,0)</f>
        <v>Archdeaconry of Bedford</v>
      </c>
      <c r="S10376">
        <v>500</v>
      </c>
    </row>
    <row r="10377" spans="1:19" x14ac:dyDescent="0.3">
      <c r="A10377">
        <v>2024</v>
      </c>
      <c r="C10377" t="str">
        <f>IF(GETPIVOTDATA("PS % recovery",Sheet4!$B$5,"Parish Name",K10377)&gt;99.949%,"OK","No")</f>
        <v>OK</v>
      </c>
      <c r="D10377" t="e">
        <f>VLOOKUP(J10377,'Ref2'!C:E,3,0)</f>
        <v>#N/A</v>
      </c>
      <c r="F10377">
        <v>11</v>
      </c>
      <c r="I10377" t="e">
        <f>VLOOKUP(J10377,Ref!L:M,2,0)</f>
        <v>#N/A</v>
      </c>
      <c r="J10377" t="s">
        <v>842</v>
      </c>
      <c r="K10377" t="str">
        <f>VLOOKUP($J10377,Ref!$D:$H,2,0)</f>
        <v xml:space="preserve">Northill                                     </v>
      </c>
      <c r="L10377" t="str">
        <f>VLOOKUP($J10377,Ref!$D:$H,3,0)</f>
        <v>Caldecote, Northill and Old Warden</v>
      </c>
      <c r="M10377" t="str">
        <f>VLOOKUP($J10377,Ref!$D:$H,4,0)</f>
        <v xml:space="preserve">Biggleswade Deanery </v>
      </c>
      <c r="N10377" t="str">
        <f>VLOOKUP($J10377,Ref!$D:$H,5,0)</f>
        <v>Archdeaconry of Bedford</v>
      </c>
      <c r="S10377">
        <v>0</v>
      </c>
    </row>
    <row r="10378" spans="1:19" x14ac:dyDescent="0.3">
      <c r="A10378">
        <v>2024</v>
      </c>
      <c r="C10378" t="str">
        <f>IF(GETPIVOTDATA("PS % recovery",Sheet4!$B$5,"Parish Name",K10378)&gt;99.949%,"OK","No")</f>
        <v>OK</v>
      </c>
      <c r="D10378" t="e">
        <f>VLOOKUP(J10378,'Ref2'!C:E,3,0)</f>
        <v>#N/A</v>
      </c>
      <c r="F10378">
        <v>11</v>
      </c>
      <c r="I10378" t="e">
        <f>VLOOKUP(J10378,Ref!L:M,2,0)</f>
        <v>#N/A</v>
      </c>
      <c r="J10378" t="s">
        <v>844</v>
      </c>
      <c r="K10378" t="str">
        <f>VLOOKUP($J10378,Ref!$D:$H,2,0)</f>
        <v xml:space="preserve">Old Warden                                   </v>
      </c>
      <c r="L10378" t="str">
        <f>VLOOKUP($J10378,Ref!$D:$H,3,0)</f>
        <v>Caldecote, Northill and Old Warden</v>
      </c>
      <c r="M10378" t="str">
        <f>VLOOKUP($J10378,Ref!$D:$H,4,0)</f>
        <v xml:space="preserve">Biggleswade Deanery </v>
      </c>
      <c r="N10378" t="str">
        <f>VLOOKUP($J10378,Ref!$D:$H,5,0)</f>
        <v>Archdeaconry of Bedford</v>
      </c>
      <c r="S10378">
        <v>567</v>
      </c>
    </row>
    <row r="10379" spans="1:19" x14ac:dyDescent="0.3">
      <c r="A10379">
        <v>2024</v>
      </c>
      <c r="C10379" t="str">
        <f>IF(GETPIVOTDATA("PS % recovery",Sheet4!$B$5,"Parish Name",K10379)&gt;99.949%,"OK","No")</f>
        <v>No</v>
      </c>
      <c r="D10379" t="e">
        <f>VLOOKUP(J10379,'Ref2'!C:E,3,0)</f>
        <v>#N/A</v>
      </c>
      <c r="F10379">
        <v>11</v>
      </c>
      <c r="I10379" t="e">
        <f>VLOOKUP(J10379,Ref!L:M,2,0)</f>
        <v>#N/A</v>
      </c>
      <c r="J10379" t="s">
        <v>1348</v>
      </c>
      <c r="K10379" t="str">
        <f>VLOOKUP($J10379,Ref!$D:$H,2,0)</f>
        <v xml:space="preserve">Potton                                       </v>
      </c>
      <c r="L10379" t="str">
        <f>VLOOKUP($J10379,Ref!$D:$H,3,0)</f>
        <v>Potton with Sutton and Cockayne Hatley</v>
      </c>
      <c r="M10379" t="str">
        <f>VLOOKUP($J10379,Ref!$D:$H,4,0)</f>
        <v xml:space="preserve">Biggleswade Deanery </v>
      </c>
      <c r="N10379" t="str">
        <f>VLOOKUP($J10379,Ref!$D:$H,5,0)</f>
        <v>Archdeaconry of Bedford</v>
      </c>
      <c r="S10379">
        <v>2000</v>
      </c>
    </row>
    <row r="10380" spans="1:19" x14ac:dyDescent="0.3">
      <c r="A10380">
        <v>2024</v>
      </c>
      <c r="C10380" t="str">
        <f>IF(GETPIVOTDATA("PS % recovery",Sheet4!$B$5,"Parish Name",K10380)&gt;99.949%,"OK","No")</f>
        <v>OK</v>
      </c>
      <c r="D10380" t="e">
        <f>VLOOKUP(J10380,'Ref2'!C:E,3,0)</f>
        <v>#N/A</v>
      </c>
      <c r="F10380">
        <v>11</v>
      </c>
      <c r="I10380" t="e">
        <f>VLOOKUP(J10380,Ref!L:M,2,0)</f>
        <v>#N/A</v>
      </c>
      <c r="J10380" t="s">
        <v>1368</v>
      </c>
      <c r="K10380" t="str">
        <f>VLOOKUP($J10380,Ref!$D:$H,2,0)</f>
        <v xml:space="preserve">Roxton                                       </v>
      </c>
      <c r="L10380" t="str">
        <f>VLOOKUP($J10380,Ref!$D:$H,3,0)</f>
        <v>The Riversmeet Benefice</v>
      </c>
      <c r="M10380" t="str">
        <f>VLOOKUP($J10380,Ref!$D:$H,4,0)</f>
        <v xml:space="preserve">Biggleswade Deanery </v>
      </c>
      <c r="N10380" t="str">
        <f>VLOOKUP($J10380,Ref!$D:$H,5,0)</f>
        <v>Archdeaconry of Bedford</v>
      </c>
      <c r="S10380">
        <v>1108</v>
      </c>
    </row>
    <row r="10381" spans="1:19" x14ac:dyDescent="0.3">
      <c r="A10381">
        <v>2024</v>
      </c>
      <c r="C10381" t="str">
        <f>IF(GETPIVOTDATA("PS % recovery",Sheet4!$B$5,"Parish Name",K10381)&gt;99.949%,"OK","No")</f>
        <v>No</v>
      </c>
      <c r="D10381" t="e">
        <f>VLOOKUP(J10381,'Ref2'!C:E,3,0)</f>
        <v>#N/A</v>
      </c>
      <c r="F10381">
        <v>11</v>
      </c>
      <c r="I10381" t="e">
        <f>VLOOKUP(J10381,Ref!L:M,2,0)</f>
        <v>#N/A</v>
      </c>
      <c r="J10381" t="s">
        <v>846</v>
      </c>
      <c r="K10381" t="str">
        <f>VLOOKUP($J10381,Ref!$D:$H,2,0)</f>
        <v xml:space="preserve">Sandy                                        </v>
      </c>
      <c r="L10381" t="str">
        <f>VLOOKUP($J10381,Ref!$D:$H,3,0)</f>
        <v>Sandy</v>
      </c>
      <c r="M10381" t="str">
        <f>VLOOKUP($J10381,Ref!$D:$H,4,0)</f>
        <v xml:space="preserve">Biggleswade Deanery </v>
      </c>
      <c r="N10381" t="str">
        <f>VLOOKUP($J10381,Ref!$D:$H,5,0)</f>
        <v>Archdeaconry of Bedford</v>
      </c>
      <c r="S10381">
        <v>5100</v>
      </c>
    </row>
    <row r="10382" spans="1:19" x14ac:dyDescent="0.3">
      <c r="A10382">
        <v>2024</v>
      </c>
      <c r="C10382" t="str">
        <f>IF(GETPIVOTDATA("PS % recovery",Sheet4!$B$5,"Parish Name",K10382)&gt;99.949%,"OK","No")</f>
        <v>OK</v>
      </c>
      <c r="D10382" t="e">
        <f>VLOOKUP(J10382,'Ref2'!C:E,3,0)</f>
        <v>#N/A</v>
      </c>
      <c r="F10382">
        <v>11</v>
      </c>
      <c r="I10382" t="e">
        <f>VLOOKUP(J10382,Ref!L:M,2,0)</f>
        <v>#N/A</v>
      </c>
      <c r="J10382" t="s">
        <v>1350</v>
      </c>
      <c r="K10382" t="str">
        <f>VLOOKUP($J10382,Ref!$D:$H,2,0)</f>
        <v xml:space="preserve">Sutton                                       </v>
      </c>
      <c r="L10382" t="str">
        <f>VLOOKUP($J10382,Ref!$D:$H,3,0)</f>
        <v>Potton with Sutton and Cockayne Hatley</v>
      </c>
      <c r="M10382" t="str">
        <f>VLOOKUP($J10382,Ref!$D:$H,4,0)</f>
        <v xml:space="preserve">Biggleswade Deanery </v>
      </c>
      <c r="N10382" t="str">
        <f>VLOOKUP($J10382,Ref!$D:$H,5,0)</f>
        <v>Archdeaconry of Bedford</v>
      </c>
      <c r="S10382">
        <v>2069</v>
      </c>
    </row>
    <row r="10383" spans="1:19" x14ac:dyDescent="0.3">
      <c r="A10383">
        <v>2024</v>
      </c>
      <c r="C10383" t="str">
        <f>IF(GETPIVOTDATA("PS % recovery",Sheet4!$B$5,"Parish Name",K10383)&gt;99.949%,"OK","No")</f>
        <v>No</v>
      </c>
      <c r="D10383" t="e">
        <f>VLOOKUP(J10383,'Ref2'!C:E,3,0)</f>
        <v>#N/A</v>
      </c>
      <c r="F10383">
        <v>11</v>
      </c>
      <c r="I10383" t="e">
        <f>VLOOKUP(J10383,Ref!L:M,2,0)</f>
        <v>#N/A</v>
      </c>
      <c r="J10383" t="s">
        <v>1341</v>
      </c>
      <c r="K10383" t="str">
        <f>VLOOKUP($J10383,Ref!$D:$H,2,0)</f>
        <v xml:space="preserve">Tempsford with Little Barford                </v>
      </c>
      <c r="L10383" t="str">
        <f>VLOOKUP($J10383,Ref!$D:$H,3,0)</f>
        <v>The Riversmeet Benefice</v>
      </c>
      <c r="M10383" t="str">
        <f>VLOOKUP($J10383,Ref!$D:$H,4,0)</f>
        <v xml:space="preserve">Biggleswade Deanery </v>
      </c>
      <c r="N10383" t="str">
        <f>VLOOKUP($J10383,Ref!$D:$H,5,0)</f>
        <v>Archdeaconry of Bedford</v>
      </c>
      <c r="S10383">
        <v>0</v>
      </c>
    </row>
    <row r="10384" spans="1:19" x14ac:dyDescent="0.3">
      <c r="A10384">
        <v>2024</v>
      </c>
      <c r="C10384" t="str">
        <f>IF(GETPIVOTDATA("PS % recovery",Sheet4!$B$5,"Parish Name",K10384)&gt;99.949%,"OK","No")</f>
        <v>OK</v>
      </c>
      <c r="D10384" t="e">
        <f>VLOOKUP(J10384,'Ref2'!C:E,3,0)</f>
        <v>#N/A</v>
      </c>
      <c r="F10384">
        <v>11</v>
      </c>
      <c r="I10384" t="e">
        <f>VLOOKUP(J10384,Ref!L:M,2,0)</f>
        <v>#N/A</v>
      </c>
      <c r="J10384" t="s">
        <v>1354</v>
      </c>
      <c r="K10384" t="str">
        <f>VLOOKUP($J10384,Ref!$D:$H,2,0)</f>
        <v xml:space="preserve">Willington                                   </v>
      </c>
      <c r="L10384" t="str">
        <f>VLOOKUP($J10384,Ref!$D:$H,3,0)</f>
        <v>Cople, Moggerhanger and Willington</v>
      </c>
      <c r="M10384" t="str">
        <f>VLOOKUP($J10384,Ref!$D:$H,4,0)</f>
        <v xml:space="preserve">Biggleswade Deanery </v>
      </c>
      <c r="N10384" t="str">
        <f>VLOOKUP($J10384,Ref!$D:$H,5,0)</f>
        <v>Archdeaconry of Bedford</v>
      </c>
      <c r="S10384">
        <v>1800</v>
      </c>
    </row>
    <row r="10385" spans="1:19" x14ac:dyDescent="0.3">
      <c r="A10385">
        <v>2024</v>
      </c>
      <c r="C10385" t="str">
        <f>IF(GETPIVOTDATA("PS % recovery",Sheet4!$B$5,"Parish Name",K10385)&gt;99.949%,"OK","No")</f>
        <v>No</v>
      </c>
      <c r="D10385" t="e">
        <f>VLOOKUP(J10385,'Ref2'!C:E,3,0)</f>
        <v>#N/A</v>
      </c>
      <c r="F10385">
        <v>11</v>
      </c>
      <c r="I10385" t="e">
        <f>VLOOKUP(J10385,Ref!L:M,2,0)</f>
        <v>#N/A</v>
      </c>
      <c r="J10385" t="s">
        <v>1360</v>
      </c>
      <c r="K10385" t="str">
        <f>VLOOKUP($J10385,Ref!$D:$H,2,0)</f>
        <v xml:space="preserve">Wrestlingworth                               </v>
      </c>
      <c r="L10385" t="str">
        <f>VLOOKUP($J10385,Ref!$D:$H,3,0)</f>
        <v>Dunton with Wrestlingworth and Eyeworth</v>
      </c>
      <c r="M10385" t="str">
        <f>VLOOKUP($J10385,Ref!$D:$H,4,0)</f>
        <v xml:space="preserve">Biggleswade Deanery </v>
      </c>
      <c r="N10385" t="str">
        <f>VLOOKUP($J10385,Ref!$D:$H,5,0)</f>
        <v>Archdeaconry of Bedford</v>
      </c>
      <c r="S10385">
        <v>0</v>
      </c>
    </row>
    <row r="10386" spans="1:19" x14ac:dyDescent="0.3">
      <c r="A10386">
        <v>2024</v>
      </c>
      <c r="C10386" t="str">
        <f>IF(GETPIVOTDATA("PS % recovery",Sheet4!$B$5,"Parish Name",K10386)&gt;99.949%,"OK","No")</f>
        <v>OK</v>
      </c>
      <c r="D10386" t="e">
        <f>VLOOKUP(J10386,'Ref2'!C:E,3,0)</f>
        <v>#N/A</v>
      </c>
      <c r="F10386">
        <v>11</v>
      </c>
      <c r="I10386" t="e">
        <f>VLOOKUP(J10386,Ref!L:M,2,0)</f>
        <v>#N/A</v>
      </c>
      <c r="J10386" t="s">
        <v>1371</v>
      </c>
      <c r="K10386" t="str">
        <f>VLOOKUP($J10386,Ref!$D:$H,2,0)</f>
        <v xml:space="preserve">Billington                                   </v>
      </c>
      <c r="L10386" t="str">
        <f>VLOOKUP($J10386,Ref!$D:$H,3,0)</f>
        <v>Ouzel Valley Team Ministry</v>
      </c>
      <c r="M10386" t="str">
        <f>VLOOKUP($J10386,Ref!$D:$H,4,0)</f>
        <v>Dunstable Deanery</v>
      </c>
      <c r="N10386" t="str">
        <f>VLOOKUP($J10386,Ref!$D:$H,5,0)</f>
        <v>Archdeaconry of Bedford</v>
      </c>
      <c r="S10386">
        <v>310</v>
      </c>
    </row>
    <row r="10387" spans="1:19" x14ac:dyDescent="0.3">
      <c r="A10387">
        <v>2024</v>
      </c>
      <c r="C10387" t="str">
        <f>IF(GETPIVOTDATA("PS % recovery",Sheet4!$B$5,"Parish Name",K10387)&gt;99.949%,"OK","No")</f>
        <v>No</v>
      </c>
      <c r="D10387" t="e">
        <f>VLOOKUP(J10387,'Ref2'!C:E,3,0)</f>
        <v>#N/A</v>
      </c>
      <c r="F10387">
        <v>11</v>
      </c>
      <c r="I10387" t="e">
        <f>VLOOKUP(J10387,Ref!L:M,2,0)</f>
        <v>#N/A</v>
      </c>
      <c r="J10387" t="s">
        <v>1380</v>
      </c>
      <c r="K10387" t="str">
        <f>VLOOKUP($J10387,Ref!$D:$H,2,0)</f>
        <v xml:space="preserve">Chalgrave                                    </v>
      </c>
      <c r="L10387" t="str">
        <f>VLOOKUP($J10387,Ref!$D:$H,3,0)</f>
        <v>Toddington and Chalgrave</v>
      </c>
      <c r="M10387" t="str">
        <f>VLOOKUP($J10387,Ref!$D:$H,4,0)</f>
        <v>Dunstable Deanery</v>
      </c>
      <c r="N10387" t="str">
        <f>VLOOKUP($J10387,Ref!$D:$H,5,0)</f>
        <v>Archdeaconry of Bedford</v>
      </c>
      <c r="S10387">
        <v>0</v>
      </c>
    </row>
    <row r="10388" spans="1:19" x14ac:dyDescent="0.3">
      <c r="A10388">
        <v>2024</v>
      </c>
      <c r="C10388" t="str">
        <f>IF(GETPIVOTDATA("PS % recovery",Sheet4!$B$5,"Parish Name",K10388)&gt;99.949%,"OK","No")</f>
        <v>OK</v>
      </c>
      <c r="D10388" t="e">
        <f>VLOOKUP(J10388,'Ref2'!C:E,3,0)</f>
        <v>#N/A</v>
      </c>
      <c r="F10388">
        <v>11</v>
      </c>
      <c r="I10388" t="e">
        <f>VLOOKUP(J10388,Ref!L:M,2,0)</f>
        <v>#N/A</v>
      </c>
      <c r="J10388" t="s">
        <v>1384</v>
      </c>
      <c r="K10388" t="str">
        <f>VLOOKUP($J10388,Ref!$D:$H,2,0)</f>
        <v xml:space="preserve">Dunstable                                    </v>
      </c>
      <c r="L10388" t="str">
        <f>VLOOKUP($J10388,Ref!$D:$H,3,0)</f>
        <v>Dunstable Team Ministry</v>
      </c>
      <c r="M10388" t="str">
        <f>VLOOKUP($J10388,Ref!$D:$H,4,0)</f>
        <v>Dunstable Deanery</v>
      </c>
      <c r="N10388" t="str">
        <f>VLOOKUP($J10388,Ref!$D:$H,5,0)</f>
        <v>Archdeaconry of Bedford</v>
      </c>
      <c r="S10388">
        <v>10627</v>
      </c>
    </row>
    <row r="10389" spans="1:19" x14ac:dyDescent="0.3">
      <c r="A10389">
        <v>2024</v>
      </c>
      <c r="C10389" t="str">
        <f>IF(GETPIVOTDATA("PS % recovery",Sheet4!$B$5,"Parish Name",K10389)&gt;99.949%,"OK","No")</f>
        <v>OK</v>
      </c>
      <c r="D10389" t="e">
        <f>VLOOKUP(J10389,'Ref2'!C:E,3,0)</f>
        <v>#N/A</v>
      </c>
      <c r="F10389">
        <v>11</v>
      </c>
      <c r="I10389" t="e">
        <f>VLOOKUP(J10389,Ref!L:M,2,0)</f>
        <v>#N/A</v>
      </c>
      <c r="J10389" t="s">
        <v>1386</v>
      </c>
      <c r="K10389" t="str">
        <f>VLOOKUP($J10389,Ref!$D:$H,2,0)</f>
        <v xml:space="preserve">Eaton Bray with Edlesborough                 </v>
      </c>
      <c r="L10389" t="str">
        <f>VLOOKUP($J10389,Ref!$D:$H,3,0)</f>
        <v>Eaton Bray with Edlesborough</v>
      </c>
      <c r="M10389" t="str">
        <f>VLOOKUP($J10389,Ref!$D:$H,4,0)</f>
        <v>Dunstable Deanery</v>
      </c>
      <c r="N10389" t="str">
        <f>VLOOKUP($J10389,Ref!$D:$H,5,0)</f>
        <v>Archdeaconry of Bedford</v>
      </c>
      <c r="S10389">
        <v>5605</v>
      </c>
    </row>
    <row r="10390" spans="1:19" x14ac:dyDescent="0.3">
      <c r="A10390">
        <v>2024</v>
      </c>
      <c r="C10390" t="str">
        <f>IF(GETPIVOTDATA("PS % recovery",Sheet4!$B$5,"Parish Name",K10390)&gt;99.949%,"OK","No")</f>
        <v>No</v>
      </c>
      <c r="D10390" t="e">
        <f>VLOOKUP(J10390,'Ref2'!C:E,3,0)</f>
        <v>#N/A</v>
      </c>
      <c r="F10390">
        <v>11</v>
      </c>
      <c r="I10390" t="e">
        <f>VLOOKUP(J10390,Ref!L:M,2,0)</f>
        <v>#N/A</v>
      </c>
      <c r="J10390" t="s">
        <v>1388</v>
      </c>
      <c r="K10390" t="str">
        <f>VLOOKUP($J10390,Ref!$D:$H,2,0)</f>
        <v xml:space="preserve">Heath and Reach with Egginton                </v>
      </c>
      <c r="L10390" t="str">
        <f>VLOOKUP($J10390,Ref!$D:$H,3,0)</f>
        <v>Ouzel Valley Team Ministry</v>
      </c>
      <c r="M10390" t="str">
        <f>VLOOKUP($J10390,Ref!$D:$H,4,0)</f>
        <v>Dunstable Deanery</v>
      </c>
      <c r="N10390" t="str">
        <f>VLOOKUP($J10390,Ref!$D:$H,5,0)</f>
        <v>Archdeaconry of Bedford</v>
      </c>
      <c r="S10390">
        <v>3000</v>
      </c>
    </row>
    <row r="10391" spans="1:19" x14ac:dyDescent="0.3">
      <c r="A10391">
        <v>2024</v>
      </c>
      <c r="C10391" t="str">
        <f>IF(GETPIVOTDATA("PS % recovery",Sheet4!$B$5,"Parish Name",K10391)&gt;99.949%,"OK","No")</f>
        <v>OK</v>
      </c>
      <c r="D10391" t="e">
        <f>VLOOKUP(J10391,'Ref2'!C:E,3,0)</f>
        <v>#N/A</v>
      </c>
      <c r="F10391">
        <v>11</v>
      </c>
      <c r="I10391" t="e">
        <f>VLOOKUP(J10391,Ref!L:M,2,0)</f>
        <v>#N/A</v>
      </c>
      <c r="J10391" t="s">
        <v>1373</v>
      </c>
      <c r="K10391" t="str">
        <f>VLOOKUP($J10391,Ref!$D:$H,2,0)</f>
        <v xml:space="preserve">Hockliffe                                    </v>
      </c>
      <c r="L10391" t="str">
        <f>VLOOKUP($J10391,Ref!$D:$H,3,0)</f>
        <v>Ouzel Valley Team Ministry</v>
      </c>
      <c r="M10391" t="str">
        <f>VLOOKUP($J10391,Ref!$D:$H,4,0)</f>
        <v>Dunstable Deanery</v>
      </c>
      <c r="N10391" t="str">
        <f>VLOOKUP($J10391,Ref!$D:$H,5,0)</f>
        <v>Archdeaconry of Bedford</v>
      </c>
      <c r="S10391">
        <v>2231</v>
      </c>
    </row>
    <row r="10392" spans="1:19" x14ac:dyDescent="0.3">
      <c r="A10392">
        <v>2024</v>
      </c>
      <c r="C10392" t="str">
        <f>IF(GETPIVOTDATA("PS % recovery",Sheet4!$B$5,"Parish Name",K10392)&gt;99.949%,"OK","No")</f>
        <v>No</v>
      </c>
      <c r="D10392" t="e">
        <f>VLOOKUP(J10392,'Ref2'!C:E,3,0)</f>
        <v>#N/A</v>
      </c>
      <c r="F10392">
        <v>11</v>
      </c>
      <c r="I10392" t="e">
        <f>VLOOKUP(J10392,Ref!L:M,2,0)</f>
        <v>#N/A</v>
      </c>
      <c r="J10392" t="s">
        <v>1390</v>
      </c>
      <c r="K10392" t="str">
        <f>VLOOKUP($J10392,Ref!$D:$H,2,0)</f>
        <v xml:space="preserve">Houghton Regis                               </v>
      </c>
      <c r="L10392" t="str">
        <f>VLOOKUP($J10392,Ref!$D:$H,3,0)</f>
        <v>Houghton Regis</v>
      </c>
      <c r="M10392" t="str">
        <f>VLOOKUP($J10392,Ref!$D:$H,4,0)</f>
        <v>Dunstable Deanery</v>
      </c>
      <c r="N10392" t="str">
        <f>VLOOKUP($J10392,Ref!$D:$H,5,0)</f>
        <v>Archdeaconry of Bedford</v>
      </c>
      <c r="S10392">
        <v>1500</v>
      </c>
    </row>
    <row r="10393" spans="1:19" x14ac:dyDescent="0.3">
      <c r="A10393">
        <v>2024</v>
      </c>
      <c r="C10393" t="str">
        <f>IF(GETPIVOTDATA("PS % recovery",Sheet4!$B$5,"Parish Name",K10393)&gt;99.949%,"OK","No")</f>
        <v>OK</v>
      </c>
      <c r="D10393" t="e">
        <f>VLOOKUP(J10393,'Ref2'!C:E,3,0)</f>
        <v>#N/A</v>
      </c>
      <c r="F10393">
        <v>11</v>
      </c>
      <c r="I10393" t="e">
        <f>VLOOKUP(J10393,Ref!L:M,2,0)</f>
        <v>#N/A</v>
      </c>
      <c r="J10393" t="s">
        <v>1392</v>
      </c>
      <c r="K10393" t="str">
        <f>VLOOKUP($J10393,Ref!$D:$H,2,0)</f>
        <v xml:space="preserve">Kensworth                                    </v>
      </c>
      <c r="L10393" t="str">
        <f>VLOOKUP($J10393,Ref!$D:$H,3,0)</f>
        <v>Kensworth, Studham and Whipsnade</v>
      </c>
      <c r="M10393" t="str">
        <f>VLOOKUP($J10393,Ref!$D:$H,4,0)</f>
        <v>Dunstable Deanery</v>
      </c>
      <c r="N10393" t="str">
        <f>VLOOKUP($J10393,Ref!$D:$H,5,0)</f>
        <v>Archdeaconry of Bedford</v>
      </c>
      <c r="S10393">
        <v>2098.33</v>
      </c>
    </row>
    <row r="10394" spans="1:19" x14ac:dyDescent="0.3">
      <c r="A10394">
        <v>2024</v>
      </c>
      <c r="C10394" t="str">
        <f>IF(GETPIVOTDATA("PS % recovery",Sheet4!$B$5,"Parish Name",K10394)&gt;99.949%,"OK","No")</f>
        <v>No</v>
      </c>
      <c r="D10394" t="e">
        <f>VLOOKUP(J10394,'Ref2'!C:E,3,0)</f>
        <v>#N/A</v>
      </c>
      <c r="F10394">
        <v>11</v>
      </c>
      <c r="I10394" t="e">
        <f>VLOOKUP(J10394,Ref!L:M,2,0)</f>
        <v>#N/A</v>
      </c>
      <c r="J10394" t="s">
        <v>847</v>
      </c>
      <c r="K10394" t="str">
        <f>VLOOKUP($J10394,Ref!$D:$H,2,0)</f>
        <v xml:space="preserve">Leighton Buzzard                             </v>
      </c>
      <c r="L10394" t="str">
        <f>VLOOKUP($J10394,Ref!$D:$H,3,0)</f>
        <v>Ouzel Valley Team Ministry</v>
      </c>
      <c r="M10394" t="str">
        <f>VLOOKUP($J10394,Ref!$D:$H,4,0)</f>
        <v>Dunstable Deanery</v>
      </c>
      <c r="N10394" t="str">
        <f>VLOOKUP($J10394,Ref!$D:$H,5,0)</f>
        <v>Archdeaconry of Bedford</v>
      </c>
      <c r="S10394">
        <v>5000</v>
      </c>
    </row>
    <row r="10395" spans="1:19" x14ac:dyDescent="0.3">
      <c r="A10395">
        <v>2024</v>
      </c>
      <c r="C10395" t="str">
        <f>IF(GETPIVOTDATA("PS % recovery",Sheet4!$B$5,"Parish Name",K10395)&gt;99.949%,"OK","No")</f>
        <v>OK</v>
      </c>
      <c r="D10395" t="e">
        <f>VLOOKUP(J10395,'Ref2'!C:E,3,0)</f>
        <v>#N/A</v>
      </c>
      <c r="F10395">
        <v>11</v>
      </c>
      <c r="I10395" t="e">
        <f>VLOOKUP(J10395,Ref!L:M,2,0)</f>
        <v>#N/A</v>
      </c>
      <c r="J10395" t="s">
        <v>1376</v>
      </c>
      <c r="K10395" t="str">
        <f>VLOOKUP($J10395,Ref!$D:$H,2,0)</f>
        <v xml:space="preserve">Linslade                                     </v>
      </c>
      <c r="L10395" t="str">
        <f>VLOOKUP($J10395,Ref!$D:$H,3,0)</f>
        <v>Ouzel Valley Team Ministry</v>
      </c>
      <c r="M10395" t="str">
        <f>VLOOKUP($J10395,Ref!$D:$H,4,0)</f>
        <v>Dunstable Deanery</v>
      </c>
      <c r="N10395" t="str">
        <f>VLOOKUP($J10395,Ref!$D:$H,5,0)</f>
        <v>Archdeaconry of Bedford</v>
      </c>
      <c r="S10395">
        <v>0</v>
      </c>
    </row>
    <row r="10396" spans="1:19" x14ac:dyDescent="0.3">
      <c r="A10396">
        <v>2024</v>
      </c>
      <c r="C10396" t="str">
        <f>IF(GETPIVOTDATA("PS % recovery",Sheet4!$B$5,"Parish Name",K10396)&gt;99.949%,"OK","No")</f>
        <v>No</v>
      </c>
      <c r="D10396" t="e">
        <f>VLOOKUP(J10396,'Ref2'!C:E,3,0)</f>
        <v>#N/A</v>
      </c>
      <c r="F10396">
        <v>11</v>
      </c>
      <c r="I10396" t="e">
        <f>VLOOKUP(J10396,Ref!L:M,2,0)</f>
        <v>#N/A</v>
      </c>
      <c r="J10396" t="s">
        <v>1378</v>
      </c>
      <c r="K10396" t="str">
        <f>VLOOKUP($J10396,Ref!$D:$H,2,0)</f>
        <v>Sandhills, Church of the Good Shepherd (Conve</v>
      </c>
      <c r="L10396" t="str">
        <f>VLOOKUP($J10396,Ref!$D:$H,3,0)</f>
        <v>Ouzel Valley Team Ministry</v>
      </c>
      <c r="M10396" t="str">
        <f>VLOOKUP($J10396,Ref!$D:$H,4,0)</f>
        <v>Dunstable Deanery</v>
      </c>
      <c r="N10396" t="str">
        <f>VLOOKUP($J10396,Ref!$D:$H,5,0)</f>
        <v>Archdeaconry of Bedford</v>
      </c>
      <c r="S10396">
        <v>1750</v>
      </c>
    </row>
    <row r="10397" spans="1:19" x14ac:dyDescent="0.3">
      <c r="A10397">
        <v>2024</v>
      </c>
      <c r="C10397" t="str">
        <f>IF(GETPIVOTDATA("PS % recovery",Sheet4!$B$5,"Parish Name",K10397)&gt;99.949%,"OK","No")</f>
        <v>No</v>
      </c>
      <c r="D10397" t="e">
        <f>VLOOKUP(J10397,'Ref2'!C:E,3,0)</f>
        <v>#N/A</v>
      </c>
      <c r="F10397">
        <v>11</v>
      </c>
      <c r="I10397" t="e">
        <f>VLOOKUP(J10397,Ref!L:M,2,0)</f>
        <v>#N/A</v>
      </c>
      <c r="J10397" t="s">
        <v>1398</v>
      </c>
      <c r="K10397" t="str">
        <f>VLOOKUP($J10397,Ref!$D:$H,2,0)</f>
        <v xml:space="preserve">Stanbridge                                   </v>
      </c>
      <c r="L10397" t="str">
        <f>VLOOKUP($J10397,Ref!$D:$H,3,0)</f>
        <v>Totternhoe, Stanbridge and Tilsworth</v>
      </c>
      <c r="M10397" t="str">
        <f>VLOOKUP($J10397,Ref!$D:$H,4,0)</f>
        <v>Dunstable Deanery</v>
      </c>
      <c r="N10397" t="str">
        <f>VLOOKUP($J10397,Ref!$D:$H,5,0)</f>
        <v>Archdeaconry of Bedford</v>
      </c>
      <c r="S10397">
        <v>600</v>
      </c>
    </row>
    <row r="10398" spans="1:19" x14ac:dyDescent="0.3">
      <c r="A10398">
        <v>2024</v>
      </c>
      <c r="C10398" t="str">
        <f>IF(GETPIVOTDATA("PS % recovery",Sheet4!$B$5,"Parish Name",K10398)&gt;99.949%,"OK","No")</f>
        <v>OK</v>
      </c>
      <c r="D10398" t="e">
        <f>VLOOKUP(J10398,'Ref2'!C:E,3,0)</f>
        <v>#N/A</v>
      </c>
      <c r="F10398">
        <v>11</v>
      </c>
      <c r="I10398" t="e">
        <f>VLOOKUP(J10398,Ref!L:M,2,0)</f>
        <v>#N/A</v>
      </c>
      <c r="J10398" t="s">
        <v>1394</v>
      </c>
      <c r="K10398" t="str">
        <f>VLOOKUP($J10398,Ref!$D:$H,2,0)</f>
        <v xml:space="preserve">Studham                                      </v>
      </c>
      <c r="L10398" t="str">
        <f>VLOOKUP($J10398,Ref!$D:$H,3,0)</f>
        <v>Kensworth, Studham and Whipsnade</v>
      </c>
      <c r="M10398" t="str">
        <f>VLOOKUP($J10398,Ref!$D:$H,4,0)</f>
        <v>Dunstable Deanery</v>
      </c>
      <c r="N10398" t="str">
        <f>VLOOKUP($J10398,Ref!$D:$H,5,0)</f>
        <v>Archdeaconry of Bedford</v>
      </c>
      <c r="S10398">
        <v>1917</v>
      </c>
    </row>
    <row r="10399" spans="1:19" x14ac:dyDescent="0.3">
      <c r="A10399">
        <v>2024</v>
      </c>
      <c r="C10399" t="str">
        <f>IF(GETPIVOTDATA("PS % recovery",Sheet4!$B$5,"Parish Name",K10399)&gt;99.949%,"OK","No")</f>
        <v>No</v>
      </c>
      <c r="D10399" t="e">
        <f>VLOOKUP(J10399,'Ref2'!C:E,3,0)</f>
        <v>#N/A</v>
      </c>
      <c r="F10399">
        <v>11</v>
      </c>
      <c r="I10399" t="e">
        <f>VLOOKUP(J10399,Ref!L:M,2,0)</f>
        <v>#N/A</v>
      </c>
      <c r="J10399" t="s">
        <v>1400</v>
      </c>
      <c r="K10399" t="str">
        <f>VLOOKUP($J10399,Ref!$D:$H,2,0)</f>
        <v xml:space="preserve">Tilsworth                                    </v>
      </c>
      <c r="L10399" t="str">
        <f>VLOOKUP($J10399,Ref!$D:$H,3,0)</f>
        <v>Totternhoe, Stanbridge and Tilsworth</v>
      </c>
      <c r="M10399" t="str">
        <f>VLOOKUP($J10399,Ref!$D:$H,4,0)</f>
        <v>Dunstable Deanery</v>
      </c>
      <c r="N10399" t="str">
        <f>VLOOKUP($J10399,Ref!$D:$H,5,0)</f>
        <v>Archdeaconry of Bedford</v>
      </c>
      <c r="S10399">
        <v>937</v>
      </c>
    </row>
    <row r="10400" spans="1:19" x14ac:dyDescent="0.3">
      <c r="A10400">
        <v>2024</v>
      </c>
      <c r="C10400" t="str">
        <f>IF(GETPIVOTDATA("PS % recovery",Sheet4!$B$5,"Parish Name",K10400)&gt;99.949%,"OK","No")</f>
        <v>No</v>
      </c>
      <c r="D10400" t="e">
        <f>VLOOKUP(J10400,'Ref2'!C:E,3,0)</f>
        <v>#N/A</v>
      </c>
      <c r="F10400">
        <v>11</v>
      </c>
      <c r="I10400" t="e">
        <f>VLOOKUP(J10400,Ref!L:M,2,0)</f>
        <v>#N/A</v>
      </c>
      <c r="J10400" t="s">
        <v>1382</v>
      </c>
      <c r="K10400" t="str">
        <f>VLOOKUP($J10400,Ref!$D:$H,2,0)</f>
        <v xml:space="preserve">Toddington                                   </v>
      </c>
      <c r="L10400" t="str">
        <f>VLOOKUP($J10400,Ref!$D:$H,3,0)</f>
        <v>Toddington and Chalgrave</v>
      </c>
      <c r="M10400" t="str">
        <f>VLOOKUP($J10400,Ref!$D:$H,4,0)</f>
        <v>Dunstable Deanery</v>
      </c>
      <c r="N10400" t="str">
        <f>VLOOKUP($J10400,Ref!$D:$H,5,0)</f>
        <v>Archdeaconry of Bedford</v>
      </c>
      <c r="S10400">
        <v>1772.83</v>
      </c>
    </row>
    <row r="10401" spans="1:19" x14ac:dyDescent="0.3">
      <c r="A10401">
        <v>2024</v>
      </c>
      <c r="C10401" t="str">
        <f>IF(GETPIVOTDATA("PS % recovery",Sheet4!$B$5,"Parish Name",K10401)&gt;99.949%,"OK","No")</f>
        <v>OK</v>
      </c>
      <c r="D10401" t="e">
        <f>VLOOKUP(J10401,'Ref2'!C:E,3,0)</f>
        <v>#N/A</v>
      </c>
      <c r="F10401">
        <v>11</v>
      </c>
      <c r="I10401" t="e">
        <f>VLOOKUP(J10401,Ref!L:M,2,0)</f>
        <v>#N/A</v>
      </c>
      <c r="J10401" t="s">
        <v>1402</v>
      </c>
      <c r="K10401" t="str">
        <f>VLOOKUP($J10401,Ref!$D:$H,2,0)</f>
        <v xml:space="preserve">Totternhoe                                   </v>
      </c>
      <c r="L10401" t="str">
        <f>VLOOKUP($J10401,Ref!$D:$H,3,0)</f>
        <v>Totternhoe, Stanbridge and Tilsworth</v>
      </c>
      <c r="M10401" t="str">
        <f>VLOOKUP($J10401,Ref!$D:$H,4,0)</f>
        <v>Dunstable Deanery</v>
      </c>
      <c r="N10401" t="str">
        <f>VLOOKUP($J10401,Ref!$D:$H,5,0)</f>
        <v>Archdeaconry of Bedford</v>
      </c>
      <c r="S10401">
        <v>400</v>
      </c>
    </row>
    <row r="10402" spans="1:19" x14ac:dyDescent="0.3">
      <c r="A10402">
        <v>2024</v>
      </c>
      <c r="C10402" t="str">
        <f>IF(GETPIVOTDATA("PS % recovery",Sheet4!$B$5,"Parish Name",K10402)&gt;99.949%,"OK","No")</f>
        <v>OK</v>
      </c>
      <c r="D10402" t="e">
        <f>VLOOKUP(J10402,'Ref2'!C:E,3,0)</f>
        <v>#N/A</v>
      </c>
      <c r="F10402">
        <v>11</v>
      </c>
      <c r="I10402" t="e">
        <f>VLOOKUP(J10402,Ref!L:M,2,0)</f>
        <v>#N/A</v>
      </c>
      <c r="J10402" t="s">
        <v>1396</v>
      </c>
      <c r="K10402" t="str">
        <f>VLOOKUP($J10402,Ref!$D:$H,2,0)</f>
        <v xml:space="preserve">Whipsnade                                    </v>
      </c>
      <c r="L10402" t="str">
        <f>VLOOKUP($J10402,Ref!$D:$H,3,0)</f>
        <v>Kensworth, Studham and Whipsnade</v>
      </c>
      <c r="M10402" t="str">
        <f>VLOOKUP($J10402,Ref!$D:$H,4,0)</f>
        <v>Dunstable Deanery</v>
      </c>
      <c r="N10402" t="str">
        <f>VLOOKUP($J10402,Ref!$D:$H,5,0)</f>
        <v>Archdeaconry of Bedford</v>
      </c>
      <c r="S10402">
        <v>1908</v>
      </c>
    </row>
    <row r="10403" spans="1:19" x14ac:dyDescent="0.3">
      <c r="A10403">
        <v>2024</v>
      </c>
      <c r="C10403" t="str">
        <f>IF(GETPIVOTDATA("PS % recovery",Sheet4!$B$5,"Parish Name",K10403)&gt;99.949%,"OK","No")</f>
        <v>No</v>
      </c>
      <c r="D10403" t="e">
        <f>VLOOKUP(J10403,'Ref2'!C:E,3,0)</f>
        <v>#N/A</v>
      </c>
      <c r="F10403">
        <v>11</v>
      </c>
      <c r="I10403" t="e">
        <f>VLOOKUP(J10403,Ref!L:M,2,0)</f>
        <v>#N/A</v>
      </c>
      <c r="J10403" t="s">
        <v>1406</v>
      </c>
      <c r="K10403" t="str">
        <f>VLOOKUP($J10403,Ref!$D:$H,2,0)</f>
        <v xml:space="preserve">Caddington                                   </v>
      </c>
      <c r="L10403" t="str">
        <f>VLOOKUP($J10403,Ref!$D:$H,3,0)</f>
        <v>Caddington</v>
      </c>
      <c r="M10403" t="str">
        <f>VLOOKUP($J10403,Ref!$D:$H,4,0)</f>
        <v>Luton Deanery</v>
      </c>
      <c r="N10403" t="str">
        <f>VLOOKUP($J10403,Ref!$D:$H,5,0)</f>
        <v>Archdeaconry of Bedford</v>
      </c>
      <c r="O10403" s="114"/>
      <c r="P10403" s="114"/>
      <c r="S10403">
        <v>1000</v>
      </c>
    </row>
    <row r="10404" spans="1:19" x14ac:dyDescent="0.3">
      <c r="A10404">
        <v>2024</v>
      </c>
      <c r="C10404" t="str">
        <f>IF(GETPIVOTDATA("PS % recovery",Sheet4!$B$5,"Parish Name",K10404)&gt;99.949%,"OK","No")</f>
        <v>OK</v>
      </c>
      <c r="D10404" t="e">
        <f>VLOOKUP(J10404,'Ref2'!C:E,3,0)</f>
        <v>#N/A</v>
      </c>
      <c r="F10404">
        <v>11</v>
      </c>
      <c r="I10404" t="e">
        <f>VLOOKUP(J10404,Ref!L:M,2,0)</f>
        <v>#N/A</v>
      </c>
      <c r="J10404" t="s">
        <v>1410</v>
      </c>
      <c r="K10404" t="str">
        <f>VLOOKUP($J10404,Ref!$D:$H,2,0)</f>
        <v xml:space="preserve">Farley Hill, St John the Baptist             </v>
      </c>
      <c r="L10404" t="str">
        <f>VLOOKUP($J10404,Ref!$D:$H,3,0)</f>
        <v>Farley Hill, St John the Baptist</v>
      </c>
      <c r="M10404" t="str">
        <f>VLOOKUP($J10404,Ref!$D:$H,4,0)</f>
        <v>Luton Deanery</v>
      </c>
      <c r="N10404" t="str">
        <f>VLOOKUP($J10404,Ref!$D:$H,5,0)</f>
        <v>Archdeaconry of Bedford</v>
      </c>
      <c r="S10404">
        <v>0</v>
      </c>
    </row>
    <row r="10405" spans="1:19" x14ac:dyDescent="0.3">
      <c r="A10405">
        <v>2024</v>
      </c>
      <c r="C10405" t="str">
        <f>IF(GETPIVOTDATA("PS % recovery",Sheet4!$B$5,"Parish Name",K10405)&gt;99.949%,"OK","No")</f>
        <v>No</v>
      </c>
      <c r="D10405" t="e">
        <f>VLOOKUP(J10405,'Ref2'!C:E,3,0)</f>
        <v>#N/A</v>
      </c>
      <c r="F10405">
        <v>11</v>
      </c>
      <c r="I10405" t="str">
        <f>VLOOKUP(J10405,Ref!L:M,2,0)</f>
        <v>Yes</v>
      </c>
      <c r="J10405" t="s">
        <v>1412</v>
      </c>
      <c r="K10405" t="str">
        <f>VLOOKUP($J10405,Ref!$D:$H,2,0)</f>
        <v xml:space="preserve">Leagrave, St Luke                            </v>
      </c>
      <c r="L10405" t="str">
        <f>VLOOKUP($J10405,Ref!$D:$H,3,0)</f>
        <v>Leagrave, St Luke</v>
      </c>
      <c r="M10405" t="str">
        <f>VLOOKUP($J10405,Ref!$D:$H,4,0)</f>
        <v>Luton Deanery</v>
      </c>
      <c r="N10405" t="str">
        <f>VLOOKUP($J10405,Ref!$D:$H,5,0)</f>
        <v>Archdeaconry of Bedford</v>
      </c>
      <c r="S10405">
        <v>3000</v>
      </c>
    </row>
    <row r="10406" spans="1:19" x14ac:dyDescent="0.3">
      <c r="A10406">
        <v>2024</v>
      </c>
      <c r="C10406" t="str">
        <f>IF(GETPIVOTDATA("PS % recovery",Sheet4!$B$5,"Parish Name",K10406)&gt;99.949%,"OK","No")</f>
        <v>OK</v>
      </c>
      <c r="D10406" t="e">
        <f>VLOOKUP(J10406,'Ref2'!C:E,3,0)</f>
        <v>#N/A</v>
      </c>
      <c r="F10406">
        <v>11</v>
      </c>
      <c r="I10406" t="e">
        <f>VLOOKUP(J10406,Ref!L:M,2,0)</f>
        <v>#N/A</v>
      </c>
      <c r="J10406" t="s">
        <v>1416</v>
      </c>
      <c r="K10406" t="str">
        <f>VLOOKUP($J10406,Ref!$D:$H,2,0)</f>
        <v xml:space="preserve">Luton, All Saints with St Peter              </v>
      </c>
      <c r="L10406" t="str">
        <f>VLOOKUP($J10406,Ref!$D:$H,3,0)</f>
        <v>Luton, All Saints with St Peter</v>
      </c>
      <c r="M10406" t="str">
        <f>VLOOKUP($J10406,Ref!$D:$H,4,0)</f>
        <v>Luton Deanery</v>
      </c>
      <c r="N10406" t="str">
        <f>VLOOKUP($J10406,Ref!$D:$H,5,0)</f>
        <v>Archdeaconry of Bedford</v>
      </c>
      <c r="S10406">
        <v>2250</v>
      </c>
    </row>
    <row r="10407" spans="1:19" x14ac:dyDescent="0.3">
      <c r="A10407">
        <v>2024</v>
      </c>
      <c r="C10407" t="str">
        <f>IF(GETPIVOTDATA("PS % recovery",Sheet4!$B$5,"Parish Name",K10407)&gt;99.949%,"OK","No")</f>
        <v>No</v>
      </c>
      <c r="D10407" t="e">
        <f>VLOOKUP(J10407,'Ref2'!C:E,3,0)</f>
        <v>#N/A</v>
      </c>
      <c r="F10407">
        <v>11</v>
      </c>
      <c r="I10407" t="e">
        <f>VLOOKUP(J10407,Ref!L:M,2,0)</f>
        <v>#N/A</v>
      </c>
      <c r="J10407" t="s">
        <v>1432</v>
      </c>
      <c r="K10407" t="str">
        <f>VLOOKUP($J10407,Ref!$D:$H,2,0)</f>
        <v xml:space="preserve">Marsh Farm                                   </v>
      </c>
      <c r="L10407" t="str">
        <f>VLOOKUP($J10407,Ref!$D:$H,3,0)</f>
        <v>Marsh Farm</v>
      </c>
      <c r="M10407" t="str">
        <f>VLOOKUP($J10407,Ref!$D:$H,4,0)</f>
        <v>Luton Deanery</v>
      </c>
      <c r="N10407" t="str">
        <f>VLOOKUP($J10407,Ref!$D:$H,5,0)</f>
        <v>Archdeaconry of Bedford</v>
      </c>
      <c r="S10407">
        <v>500</v>
      </c>
    </row>
    <row r="10408" spans="1:19" x14ac:dyDescent="0.3">
      <c r="A10408">
        <v>2024</v>
      </c>
      <c r="C10408" t="str">
        <f>IF(GETPIVOTDATA("PS % recovery",Sheet4!$B$5,"Parish Name",K10408)&gt;99.949%,"OK","No")</f>
        <v>No</v>
      </c>
      <c r="D10408" t="e">
        <f>VLOOKUP(J10408,'Ref2'!C:E,3,0)</f>
        <v>#N/A</v>
      </c>
      <c r="F10408">
        <v>11</v>
      </c>
      <c r="I10408" t="e">
        <f>VLOOKUP(J10408,Ref!L:M,2,0)</f>
        <v>#N/A</v>
      </c>
      <c r="J10408" t="s">
        <v>1420</v>
      </c>
      <c r="K10408" t="str">
        <f>VLOOKUP($J10408,Ref!$D:$H,2,0)</f>
        <v xml:space="preserve">Luton, St Andrew                             </v>
      </c>
      <c r="L10408" t="str">
        <f>VLOOKUP($J10408,Ref!$D:$H,3,0)</f>
        <v>Luton, St Andrew</v>
      </c>
      <c r="M10408" t="str">
        <f>VLOOKUP($J10408,Ref!$D:$H,4,0)</f>
        <v>Luton Deanery</v>
      </c>
      <c r="N10408" t="str">
        <f>VLOOKUP($J10408,Ref!$D:$H,5,0)</f>
        <v>Archdeaconry of Bedford</v>
      </c>
      <c r="S10408">
        <v>0</v>
      </c>
    </row>
    <row r="10409" spans="1:19" x14ac:dyDescent="0.3">
      <c r="A10409">
        <v>2024</v>
      </c>
      <c r="C10409" t="str">
        <f>IF(GETPIVOTDATA("PS % recovery",Sheet4!$B$5,"Parish Name",K10409)&gt;99.949%,"OK","No")</f>
        <v>No</v>
      </c>
      <c r="D10409" t="e">
        <f>VLOOKUP(J10409,'Ref2'!C:E,3,0)</f>
        <v>#N/A</v>
      </c>
      <c r="F10409">
        <v>11</v>
      </c>
      <c r="I10409" t="e">
        <f>VLOOKUP(J10409,Ref!L:M,2,0)</f>
        <v>#N/A</v>
      </c>
      <c r="J10409" t="s">
        <v>1422</v>
      </c>
      <c r="K10409" t="str">
        <f>VLOOKUP($J10409,Ref!$D:$H,2,0)</f>
        <v xml:space="preserve">Luton, St Anne with St Christopher           </v>
      </c>
      <c r="L10409" t="str">
        <f>VLOOKUP($J10409,Ref!$D:$H,3,0)</f>
        <v>Luton, St Anne with St Christopher</v>
      </c>
      <c r="M10409" t="str">
        <f>VLOOKUP($J10409,Ref!$D:$H,4,0)</f>
        <v>Luton Deanery</v>
      </c>
      <c r="N10409" t="str">
        <f>VLOOKUP($J10409,Ref!$D:$H,5,0)</f>
        <v>Archdeaconry of Bedford</v>
      </c>
      <c r="S10409">
        <v>1500</v>
      </c>
    </row>
    <row r="10410" spans="1:19" x14ac:dyDescent="0.3">
      <c r="A10410">
        <v>2024</v>
      </c>
      <c r="C10410" t="str">
        <f>IF(GETPIVOTDATA("PS % recovery",Sheet4!$B$5,"Parish Name",K10410)&gt;99.949%,"OK","No")</f>
        <v>No</v>
      </c>
      <c r="D10410" t="e">
        <f>VLOOKUP(J10410,'Ref2'!C:E,3,0)</f>
        <v>#N/A</v>
      </c>
      <c r="F10410">
        <v>11</v>
      </c>
      <c r="I10410" t="e">
        <f>VLOOKUP(J10410,Ref!L:M,2,0)</f>
        <v>#N/A</v>
      </c>
      <c r="J10410" t="s">
        <v>1414</v>
      </c>
      <c r="K10410" t="str">
        <f>VLOOKUP($J10410,Ref!$D:$H,2,0)</f>
        <v xml:space="preserve">Luton, St Augustine, Limbury                 </v>
      </c>
      <c r="L10410" t="str">
        <f>VLOOKUP($J10410,Ref!$D:$H,3,0)</f>
        <v>Luton, Saint Augustine, Limbury with Holy Trinity</v>
      </c>
      <c r="M10410" t="str">
        <f>VLOOKUP($J10410,Ref!$D:$H,4,0)</f>
        <v>Luton Deanery</v>
      </c>
      <c r="N10410" t="str">
        <f>VLOOKUP($J10410,Ref!$D:$H,5,0)</f>
        <v>Archdeaconry of Bedford</v>
      </c>
      <c r="S10410">
        <v>4100</v>
      </c>
    </row>
    <row r="10411" spans="1:19" x14ac:dyDescent="0.3">
      <c r="A10411">
        <v>2024</v>
      </c>
      <c r="C10411" t="str">
        <f>IF(GETPIVOTDATA("PS % recovery",Sheet4!$B$5,"Parish Name",K10411)&gt;99.949%,"OK","No")</f>
        <v>No</v>
      </c>
      <c r="D10411" t="str">
        <f>VLOOKUP(J10411,'Ref2'!C:E,3,0)</f>
        <v>LLF</v>
      </c>
      <c r="F10411">
        <v>11</v>
      </c>
      <c r="I10411" t="e">
        <f>VLOOKUP(J10411,Ref!L:M,2,0)</f>
        <v>#N/A</v>
      </c>
      <c r="J10411" t="s">
        <v>1424</v>
      </c>
      <c r="K10411" t="str">
        <f>VLOOKUP($J10411,Ref!$D:$H,2,0)</f>
        <v xml:space="preserve">Luton, St Francis                            </v>
      </c>
      <c r="L10411" t="str">
        <f>VLOOKUP($J10411,Ref!$D:$H,3,0)</f>
        <v>Luton, St Francis</v>
      </c>
      <c r="M10411" t="str">
        <f>VLOOKUP($J10411,Ref!$D:$H,4,0)</f>
        <v>Luton Deanery</v>
      </c>
      <c r="N10411" t="str">
        <f>VLOOKUP($J10411,Ref!$D:$H,5,0)</f>
        <v>Archdeaconry of Bedford</v>
      </c>
      <c r="S10411">
        <v>3605</v>
      </c>
    </row>
    <row r="10412" spans="1:19" x14ac:dyDescent="0.3">
      <c r="A10412">
        <v>2024</v>
      </c>
      <c r="C10412" t="str">
        <f>IF(GETPIVOTDATA("PS % recovery",Sheet4!$B$5,"Parish Name",K10412)&gt;99.949%,"OK","No")</f>
        <v>OK</v>
      </c>
      <c r="D10412" t="str">
        <f>VLOOKUP(J10412,'Ref2'!C:E,3,0)</f>
        <v>LLF</v>
      </c>
      <c r="F10412">
        <v>11</v>
      </c>
      <c r="I10412" t="e">
        <f>VLOOKUP(J10412,Ref!L:M,2,0)</f>
        <v>#N/A</v>
      </c>
      <c r="J10412" t="s">
        <v>1418</v>
      </c>
      <c r="K10412" t="str">
        <f>VLOOKUP($J10412,Ref!$D:$H,2,0)</f>
        <v xml:space="preserve">Luton, St Hugh, Lewsey                       </v>
      </c>
      <c r="L10412" t="str">
        <f>VLOOKUP($J10412,Ref!$D:$H,3,0)</f>
        <v>Luton, St Hugh, Lewsey</v>
      </c>
      <c r="M10412" t="str">
        <f>VLOOKUP($J10412,Ref!$D:$H,4,0)</f>
        <v>Luton Deanery</v>
      </c>
      <c r="N10412" t="str">
        <f>VLOOKUP($J10412,Ref!$D:$H,5,0)</f>
        <v>Archdeaconry of Bedford</v>
      </c>
      <c r="S10412">
        <v>0</v>
      </c>
    </row>
    <row r="10413" spans="1:19" x14ac:dyDescent="0.3">
      <c r="A10413">
        <v>2024</v>
      </c>
      <c r="C10413" t="str">
        <f>IF(GETPIVOTDATA("PS % recovery",Sheet4!$B$5,"Parish Name",K10413)&gt;99.949%,"OK","No")</f>
        <v>OK</v>
      </c>
      <c r="D10413" t="e">
        <f>VLOOKUP(J10413,'Ref2'!C:E,3,0)</f>
        <v>#N/A</v>
      </c>
      <c r="F10413">
        <v>11</v>
      </c>
      <c r="I10413" t="e">
        <f>VLOOKUP(J10413,Ref!L:M,2,0)</f>
        <v>#N/A</v>
      </c>
      <c r="J10413" t="s">
        <v>1426</v>
      </c>
      <c r="K10413" t="str">
        <f>VLOOKUP($J10413,Ref!$D:$H,2,0)</f>
        <v xml:space="preserve">Luton                                        </v>
      </c>
      <c r="L10413" t="str">
        <f>VLOOKUP($J10413,Ref!$D:$H,3,0)</f>
        <v>Luton</v>
      </c>
      <c r="M10413" t="str">
        <f>VLOOKUP($J10413,Ref!$D:$H,4,0)</f>
        <v>Luton Deanery</v>
      </c>
      <c r="N10413" t="str">
        <f>VLOOKUP($J10413,Ref!$D:$H,5,0)</f>
        <v>Archdeaconry of Bedford</v>
      </c>
      <c r="S10413">
        <v>11547.25</v>
      </c>
    </row>
    <row r="10414" spans="1:19" x14ac:dyDescent="0.3">
      <c r="A10414">
        <v>2024</v>
      </c>
      <c r="C10414" t="str">
        <f>IF(GETPIVOTDATA("PS % recovery",Sheet4!$B$5,"Parish Name",K10414)&gt;99.949%,"OK","No")</f>
        <v>No</v>
      </c>
      <c r="D10414" t="e">
        <f>VLOOKUP(J10414,'Ref2'!C:E,3,0)</f>
        <v>#N/A</v>
      </c>
      <c r="F10414">
        <v>11</v>
      </c>
      <c r="I10414" t="e">
        <f>VLOOKUP(J10414,Ref!L:M,2,0)</f>
        <v>#N/A</v>
      </c>
      <c r="J10414" t="s">
        <v>1428</v>
      </c>
      <c r="K10414" t="str">
        <f>VLOOKUP($J10414,Ref!$D:$H,2,0)</f>
        <v xml:space="preserve">Luton, St Paul                               </v>
      </c>
      <c r="L10414" t="str">
        <f>VLOOKUP($J10414,Ref!$D:$H,3,0)</f>
        <v>Luton, St Paul</v>
      </c>
      <c r="M10414" t="str">
        <f>VLOOKUP($J10414,Ref!$D:$H,4,0)</f>
        <v>Luton Deanery</v>
      </c>
      <c r="N10414" t="str">
        <f>VLOOKUP($J10414,Ref!$D:$H,5,0)</f>
        <v>Archdeaconry of Bedford</v>
      </c>
      <c r="S10414">
        <v>1250</v>
      </c>
    </row>
    <row r="10415" spans="1:19" x14ac:dyDescent="0.3">
      <c r="A10415">
        <v>2024</v>
      </c>
      <c r="C10415" t="str">
        <f>IF(GETPIVOTDATA("PS % recovery",Sheet4!$B$5,"Parish Name",K10415)&gt;99.949%,"OK","No")</f>
        <v>No</v>
      </c>
      <c r="D10415" t="e">
        <f>VLOOKUP(J10415,'Ref2'!C:E,3,0)</f>
        <v>#N/A</v>
      </c>
      <c r="F10415">
        <v>11</v>
      </c>
      <c r="I10415" t="e">
        <f>VLOOKUP(J10415,Ref!L:M,2,0)</f>
        <v>#N/A</v>
      </c>
      <c r="J10415" t="s">
        <v>1430</v>
      </c>
      <c r="K10415" t="str">
        <f>VLOOKUP($J10415,Ref!$D:$H,2,0)</f>
        <v xml:space="preserve">Luton, St Saviour                            </v>
      </c>
      <c r="L10415" t="str">
        <f>VLOOKUP($J10415,Ref!$D:$H,3,0)</f>
        <v>Luton, St Saviour</v>
      </c>
      <c r="M10415" t="str">
        <f>VLOOKUP($J10415,Ref!$D:$H,4,0)</f>
        <v>Luton Deanery</v>
      </c>
      <c r="N10415" t="str">
        <f>VLOOKUP($J10415,Ref!$D:$H,5,0)</f>
        <v>Archdeaconry of Bedford</v>
      </c>
    </row>
    <row r="10416" spans="1:19" x14ac:dyDescent="0.3">
      <c r="A10416">
        <v>2024</v>
      </c>
      <c r="C10416" t="str">
        <f>IF(GETPIVOTDATA("PS % recovery",Sheet4!$B$5,"Parish Name",K10416)&gt;99.949%,"OK","No")</f>
        <v>OK</v>
      </c>
      <c r="D10416" t="e">
        <f>VLOOKUP(J10416,'Ref2'!C:E,3,0)</f>
        <v>#N/A</v>
      </c>
      <c r="F10416">
        <v>11</v>
      </c>
      <c r="I10416" t="e">
        <f>VLOOKUP(J10416,Ref!L:M,2,0)</f>
        <v>#N/A</v>
      </c>
      <c r="J10416" t="s">
        <v>1434</v>
      </c>
      <c r="K10416" t="str">
        <f>VLOOKUP($J10416,Ref!$D:$H,2,0)</f>
        <v xml:space="preserve">Stopsley, St Thomas                          </v>
      </c>
      <c r="L10416" t="str">
        <f>VLOOKUP($J10416,Ref!$D:$H,3,0)</f>
        <v>Stopsley, St Thomas</v>
      </c>
      <c r="M10416" t="str">
        <f>VLOOKUP($J10416,Ref!$D:$H,4,0)</f>
        <v>Luton Deanery</v>
      </c>
      <c r="N10416" t="str">
        <f>VLOOKUP($J10416,Ref!$D:$H,5,0)</f>
        <v>Archdeaconry of Bedford</v>
      </c>
      <c r="S10416">
        <v>0</v>
      </c>
    </row>
    <row r="10417" spans="1:19" x14ac:dyDescent="0.3">
      <c r="A10417">
        <v>2024</v>
      </c>
      <c r="C10417" t="str">
        <f>IF(GETPIVOTDATA("PS % recovery",Sheet4!$B$5,"Parish Name",K10417)&gt;99.949%,"OK","No")</f>
        <v>No</v>
      </c>
      <c r="D10417" t="str">
        <f>VLOOKUP(J10417,'Ref2'!C:E,3,0)</f>
        <v>LLF</v>
      </c>
      <c r="F10417">
        <v>11</v>
      </c>
      <c r="I10417" t="e">
        <f>VLOOKUP(J10417,Ref!L:M,2,0)</f>
        <v>#N/A</v>
      </c>
      <c r="J10417" t="s">
        <v>1404</v>
      </c>
      <c r="K10417" t="str">
        <f>VLOOKUP($J10417,Ref!$D:$H,2,0)</f>
        <v xml:space="preserve">Bushmead                                     </v>
      </c>
      <c r="L10417" t="str">
        <f>VLOOKUP($J10417,Ref!$D:$H,3,0)</f>
        <v>Bushmead</v>
      </c>
      <c r="M10417" t="str">
        <f>VLOOKUP($J10417,Ref!$D:$H,4,0)</f>
        <v>Luton Deanery</v>
      </c>
      <c r="N10417" t="str">
        <f>VLOOKUP($J10417,Ref!$D:$H,5,0)</f>
        <v>Archdeaconry of Bedford</v>
      </c>
      <c r="S10417">
        <v>4497.42</v>
      </c>
    </row>
    <row r="10418" spans="1:19" x14ac:dyDescent="0.3">
      <c r="A10418">
        <v>2024</v>
      </c>
      <c r="C10418" t="str">
        <f>IF(GETPIVOTDATA("PS % recovery",Sheet4!$B$5,"Parish Name",K10418)&gt;99.949%,"OK","No")</f>
        <v>No</v>
      </c>
      <c r="D10418" t="e">
        <f>VLOOKUP(J10418,'Ref2'!C:E,3,0)</f>
        <v>#N/A</v>
      </c>
      <c r="F10418">
        <v>11</v>
      </c>
      <c r="I10418" t="e">
        <f>VLOOKUP(J10418,Ref!L:M,2,0)</f>
        <v>#N/A</v>
      </c>
      <c r="J10418" t="s">
        <v>1436</v>
      </c>
      <c r="K10418" t="str">
        <f>VLOOKUP($J10418,Ref!$D:$H,2,0)</f>
        <v xml:space="preserve">Streatley                                    </v>
      </c>
      <c r="L10418" t="str">
        <f>VLOOKUP($J10418,Ref!$D:$H,3,0)</f>
        <v>Streatley</v>
      </c>
      <c r="M10418" t="str">
        <f>VLOOKUP($J10418,Ref!$D:$H,4,0)</f>
        <v>Luton Deanery</v>
      </c>
      <c r="N10418" t="str">
        <f>VLOOKUP($J10418,Ref!$D:$H,5,0)</f>
        <v>Archdeaconry of Bedford</v>
      </c>
      <c r="S10418">
        <v>3500</v>
      </c>
    </row>
    <row r="10419" spans="1:19" x14ac:dyDescent="0.3">
      <c r="A10419">
        <v>2024</v>
      </c>
      <c r="C10419" t="str">
        <f>IF(GETPIVOTDATA("PS % recovery",Sheet4!$B$5,"Parish Name",K10419)&gt;99.949%,"OK","No")</f>
        <v>No</v>
      </c>
      <c r="D10419" t="e">
        <f>VLOOKUP(J10419,'Ref2'!C:E,3,0)</f>
        <v>#N/A</v>
      </c>
      <c r="F10419">
        <v>11</v>
      </c>
      <c r="I10419" t="e">
        <f>VLOOKUP(J10419,Ref!L:M,2,0)</f>
        <v>#N/A</v>
      </c>
      <c r="J10419" t="s">
        <v>1438</v>
      </c>
      <c r="K10419" t="str">
        <f>VLOOKUP($J10419,Ref!$D:$H,2,0)</f>
        <v xml:space="preserve">Sundon                                       </v>
      </c>
      <c r="L10419" t="str">
        <f>VLOOKUP($J10419,Ref!$D:$H,3,0)</f>
        <v>Sundon</v>
      </c>
      <c r="M10419" t="str">
        <f>VLOOKUP($J10419,Ref!$D:$H,4,0)</f>
        <v>Luton Deanery</v>
      </c>
      <c r="N10419" t="str">
        <f>VLOOKUP($J10419,Ref!$D:$H,5,0)</f>
        <v>Archdeaconry of Bedford</v>
      </c>
      <c r="S10419">
        <v>750</v>
      </c>
    </row>
    <row r="10420" spans="1:19" x14ac:dyDescent="0.3">
      <c r="A10420">
        <v>2024</v>
      </c>
      <c r="C10420" t="str">
        <f>IF(GETPIVOTDATA("PS % recovery",Sheet4!$B$5,"Parish Name",K10420)&gt;99.949%,"OK","No")</f>
        <v>OK</v>
      </c>
      <c r="D10420" t="e">
        <f>VLOOKUP(J10420,'Ref2'!C:E,3,0)</f>
        <v>#N/A</v>
      </c>
      <c r="F10420">
        <v>11</v>
      </c>
      <c r="I10420" t="e">
        <f>VLOOKUP(J10420,Ref!L:M,2,0)</f>
        <v>#N/A</v>
      </c>
      <c r="J10420" t="s">
        <v>1408</v>
      </c>
      <c r="K10420" t="str">
        <f>VLOOKUP($J10420,Ref!$D:$H,2,0)</f>
        <v xml:space="preserve">Woodside, St Andrew                          </v>
      </c>
      <c r="L10420" t="str">
        <f>VLOOKUP($J10420,Ref!$D:$H,3,0)</f>
        <v>Woodside</v>
      </c>
      <c r="M10420" t="str">
        <f>VLOOKUP($J10420,Ref!$D:$H,4,0)</f>
        <v>Luton Deanery</v>
      </c>
      <c r="N10420" t="str">
        <f>VLOOKUP($J10420,Ref!$D:$H,5,0)</f>
        <v>Archdeaconry of Bedford</v>
      </c>
      <c r="S10420">
        <v>3000</v>
      </c>
    </row>
    <row r="10421" spans="1:19" x14ac:dyDescent="0.3">
      <c r="A10421">
        <v>2024</v>
      </c>
      <c r="C10421" t="str">
        <f>IF(GETPIVOTDATA("PS % recovery",Sheet4!$B$5,"Parish Name",K10421)&gt;99.949%,"OK","No")</f>
        <v>No</v>
      </c>
      <c r="D10421" t="str">
        <f>VLOOKUP(J10421,'Ref2'!C:E,3,0)</f>
        <v>LLF</v>
      </c>
      <c r="F10421">
        <v>11</v>
      </c>
      <c r="I10421" t="e">
        <f>VLOOKUP(J10421,Ref!L:M,2,0)</f>
        <v>#N/A</v>
      </c>
      <c r="J10421" t="s">
        <v>1440</v>
      </c>
      <c r="K10421" t="str">
        <f>VLOOKUP($J10421,Ref!$D:$H,2,0)</f>
        <v xml:space="preserve">Bletsoe                                      </v>
      </c>
      <c r="L10421" t="str">
        <f>VLOOKUP($J10421,Ref!$D:$H,3,0)</f>
        <v>Riseley with Bletsoe</v>
      </c>
      <c r="M10421" t="str">
        <f>VLOOKUP($J10421,Ref!$D:$H,4,0)</f>
        <v>Sharnbrook Deanery</v>
      </c>
      <c r="N10421" t="str">
        <f>VLOOKUP($J10421,Ref!$D:$H,5,0)</f>
        <v>Archdeaconry of Bedford</v>
      </c>
      <c r="S10421">
        <v>2747</v>
      </c>
    </row>
    <row r="10422" spans="1:19" x14ac:dyDescent="0.3">
      <c r="A10422">
        <v>2024</v>
      </c>
      <c r="C10422" t="str">
        <f>IF(GETPIVOTDATA("PS % recovery",Sheet4!$B$5,"Parish Name",K10422)&gt;99.949%,"OK","No")</f>
        <v>No</v>
      </c>
      <c r="D10422" t="e">
        <f>VLOOKUP(J10422,'Ref2'!C:E,3,0)</f>
        <v>#N/A</v>
      </c>
      <c r="F10422">
        <v>11</v>
      </c>
      <c r="I10422" t="e">
        <f>VLOOKUP(J10422,Ref!L:M,2,0)</f>
        <v>#N/A</v>
      </c>
      <c r="J10422" t="s">
        <v>1444</v>
      </c>
      <c r="K10422" t="str">
        <f>VLOOKUP($J10422,Ref!$D:$H,2,0)</f>
        <v xml:space="preserve">Bolnhurst                                    </v>
      </c>
      <c r="L10422" t="str">
        <f>VLOOKUP($J10422,Ref!$D:$H,3,0)</f>
        <v>Bolnhurst with Keysoe</v>
      </c>
      <c r="M10422" t="str">
        <f>VLOOKUP($J10422,Ref!$D:$H,4,0)</f>
        <v>Sharnbrook Deanery</v>
      </c>
      <c r="N10422" t="str">
        <f>VLOOKUP($J10422,Ref!$D:$H,5,0)</f>
        <v>Archdeaconry of Bedford</v>
      </c>
      <c r="S10422">
        <v>810</v>
      </c>
    </row>
    <row r="10423" spans="1:19" x14ac:dyDescent="0.3">
      <c r="A10423">
        <v>2024</v>
      </c>
      <c r="C10423" t="str">
        <f>IF(GETPIVOTDATA("PS % recovery",Sheet4!$B$5,"Parish Name",K10423)&gt;99.949%,"OK","No")</f>
        <v>No</v>
      </c>
      <c r="D10423" t="e">
        <f>VLOOKUP(J10423,'Ref2'!C:E,3,0)</f>
        <v>#N/A</v>
      </c>
      <c r="F10423">
        <v>11</v>
      </c>
      <c r="I10423" t="e">
        <f>VLOOKUP(J10423,Ref!L:M,2,0)</f>
        <v>#N/A</v>
      </c>
      <c r="J10423" t="s">
        <v>1482</v>
      </c>
      <c r="K10423" t="str">
        <f>VLOOKUP($J10423,Ref!$D:$H,2,0)</f>
        <v xml:space="preserve">Bromham                                      </v>
      </c>
      <c r="L10423" t="str">
        <f>VLOOKUP($J10423,Ref!$D:$H,3,0)</f>
        <v>Bromham with Oakley and Stagsden</v>
      </c>
      <c r="M10423" t="str">
        <f>VLOOKUP($J10423,Ref!$D:$H,4,0)</f>
        <v>Sharnbrook Deanery</v>
      </c>
      <c r="N10423" t="str">
        <f>VLOOKUP($J10423,Ref!$D:$H,5,0)</f>
        <v>Archdeaconry of Bedford</v>
      </c>
      <c r="S10423">
        <v>4709</v>
      </c>
    </row>
    <row r="10424" spans="1:19" x14ac:dyDescent="0.3">
      <c r="A10424">
        <v>2024</v>
      </c>
      <c r="C10424" t="str">
        <f>IF(GETPIVOTDATA("PS % recovery",Sheet4!$B$5,"Parish Name",K10424)&gt;99.949%,"OK","No")</f>
        <v>OK</v>
      </c>
      <c r="D10424" t="e">
        <f>VLOOKUP(J10424,'Ref2'!C:E,3,0)</f>
        <v>#N/A</v>
      </c>
      <c r="F10424">
        <v>11</v>
      </c>
      <c r="I10424" t="e">
        <f>VLOOKUP(J10424,Ref!L:M,2,0)</f>
        <v>#N/A</v>
      </c>
      <c r="J10424" t="s">
        <v>1448</v>
      </c>
      <c r="K10424" t="str">
        <f>VLOOKUP($J10424,Ref!$D:$H,2,0)</f>
        <v xml:space="preserve">Carlton with Chellington (LEP)               </v>
      </c>
      <c r="L10424" t="str">
        <f>VLOOKUP($J10424,Ref!$D:$H,3,0)</f>
        <v>Chellington Team</v>
      </c>
      <c r="M10424" t="str">
        <f>VLOOKUP($J10424,Ref!$D:$H,4,0)</f>
        <v>Sharnbrook Deanery</v>
      </c>
      <c r="N10424" t="str">
        <f>VLOOKUP($J10424,Ref!$D:$H,5,0)</f>
        <v>Archdeaconry of Bedford</v>
      </c>
      <c r="S10424">
        <v>1952</v>
      </c>
    </row>
    <row r="10425" spans="1:19" x14ac:dyDescent="0.3">
      <c r="A10425">
        <v>2024</v>
      </c>
      <c r="C10425" t="str">
        <f>IF(GETPIVOTDATA("PS % recovery",Sheet4!$B$5,"Parish Name",K10425)&gt;99.949%,"OK","No")</f>
        <v>OK</v>
      </c>
      <c r="D10425" t="e">
        <f>VLOOKUP(J10425,'Ref2'!C:E,3,0)</f>
        <v>#N/A</v>
      </c>
      <c r="F10425">
        <v>11</v>
      </c>
      <c r="I10425" t="e">
        <f>VLOOKUP(J10425,Ref!L:M,2,0)</f>
        <v>#N/A</v>
      </c>
      <c r="J10425" t="s">
        <v>1488</v>
      </c>
      <c r="K10425" t="str">
        <f>VLOOKUP($J10425,Ref!$D:$H,2,0)</f>
        <v xml:space="preserve">Clapham                                      </v>
      </c>
      <c r="L10425" t="str">
        <f>VLOOKUP($J10425,Ref!$D:$H,3,0)</f>
        <v>Clapham</v>
      </c>
      <c r="M10425" t="str">
        <f>VLOOKUP($J10425,Ref!$D:$H,4,0)</f>
        <v>Sharnbrook Deanery</v>
      </c>
      <c r="N10425" t="str">
        <f>VLOOKUP($J10425,Ref!$D:$H,5,0)</f>
        <v>Archdeaconry of Bedford</v>
      </c>
      <c r="S10425">
        <v>4960</v>
      </c>
    </row>
    <row r="10426" spans="1:19" x14ac:dyDescent="0.3">
      <c r="A10426">
        <v>2024</v>
      </c>
      <c r="C10426" t="str">
        <f>IF(GETPIVOTDATA("PS % recovery",Sheet4!$B$5,"Parish Name",K10426)&gt;99.949%,"OK","No")</f>
        <v>No</v>
      </c>
      <c r="D10426" t="e">
        <f>VLOOKUP(J10426,'Ref2'!C:E,3,0)</f>
        <v>#N/A</v>
      </c>
      <c r="F10426">
        <v>11</v>
      </c>
      <c r="I10426" t="e">
        <f>VLOOKUP(J10426,Ref!L:M,2,0)</f>
        <v>#N/A</v>
      </c>
      <c r="J10426" t="s">
        <v>1452</v>
      </c>
      <c r="K10426" t="str">
        <f>VLOOKUP($J10426,Ref!$D:$H,2,0)</f>
        <v xml:space="preserve">Colmworth                                    </v>
      </c>
      <c r="L10426" t="str">
        <f>VLOOKUP($J10426,Ref!$D:$H,3,0)</f>
        <v>Wilden with Colmworth and Ravensden</v>
      </c>
      <c r="M10426" t="str">
        <f>VLOOKUP($J10426,Ref!$D:$H,4,0)</f>
        <v>Sharnbrook Deanery</v>
      </c>
      <c r="N10426" t="str">
        <f>VLOOKUP($J10426,Ref!$D:$H,5,0)</f>
        <v>Archdeaconry of Bedford</v>
      </c>
      <c r="S10426">
        <v>0</v>
      </c>
    </row>
    <row r="10427" spans="1:19" x14ac:dyDescent="0.3">
      <c r="A10427">
        <v>2024</v>
      </c>
      <c r="C10427" t="str">
        <f>IF(GETPIVOTDATA("PS % recovery",Sheet4!$B$5,"Parish Name",K10427)&gt;99.949%,"OK","No")</f>
        <v>OK</v>
      </c>
      <c r="D10427" t="e">
        <f>VLOOKUP(J10427,'Ref2'!C:E,3,0)</f>
        <v>#N/A</v>
      </c>
      <c r="F10427">
        <v>11</v>
      </c>
      <c r="I10427" t="e">
        <f>VLOOKUP(J10427,Ref!L:M,2,0)</f>
        <v>#N/A</v>
      </c>
      <c r="J10427" t="s">
        <v>1458</v>
      </c>
      <c r="K10427" t="str">
        <f>VLOOKUP($J10427,Ref!$D:$H,2,0)</f>
        <v xml:space="preserve">Felmersham                                   </v>
      </c>
      <c r="L10427" t="str">
        <f>VLOOKUP($J10427,Ref!$D:$H,3,0)</f>
        <v>Sharnbrook, Felmersham and Knotting with Souldrop</v>
      </c>
      <c r="M10427" t="str">
        <f>VLOOKUP($J10427,Ref!$D:$H,4,0)</f>
        <v>Sharnbrook Deanery</v>
      </c>
      <c r="N10427" t="str">
        <f>VLOOKUP($J10427,Ref!$D:$H,5,0)</f>
        <v>Archdeaconry of Bedford</v>
      </c>
      <c r="S10427">
        <v>0</v>
      </c>
    </row>
    <row r="10428" spans="1:19" x14ac:dyDescent="0.3">
      <c r="A10428">
        <v>2024</v>
      </c>
      <c r="C10428" t="str">
        <f>IF(GETPIVOTDATA("PS % recovery",Sheet4!$B$5,"Parish Name",K10428)&gt;99.949%,"OK","No")</f>
        <v>No</v>
      </c>
      <c r="D10428" t="e">
        <f>VLOOKUP(J10428,'Ref2'!C:E,3,0)</f>
        <v>#N/A</v>
      </c>
      <c r="F10428">
        <v>11</v>
      </c>
      <c r="I10428" t="e">
        <f>VLOOKUP(J10428,Ref!L:M,2,0)</f>
        <v>#N/A</v>
      </c>
      <c r="J10428" t="s">
        <v>1450</v>
      </c>
      <c r="K10428" t="str">
        <f>VLOOKUP($J10428,Ref!$D:$H,2,0)</f>
        <v xml:space="preserve">Harrold (LEP)                                </v>
      </c>
      <c r="L10428" t="str">
        <f>VLOOKUP($J10428,Ref!$D:$H,3,0)</f>
        <v>Chellington Team</v>
      </c>
      <c r="M10428" t="str">
        <f>VLOOKUP($J10428,Ref!$D:$H,4,0)</f>
        <v>Sharnbrook Deanery</v>
      </c>
      <c r="N10428" t="str">
        <f>VLOOKUP($J10428,Ref!$D:$H,5,0)</f>
        <v>Archdeaconry of Bedford</v>
      </c>
      <c r="S10428">
        <v>500</v>
      </c>
    </row>
    <row r="10429" spans="1:19" x14ac:dyDescent="0.3">
      <c r="A10429">
        <v>2024</v>
      </c>
      <c r="C10429" t="str">
        <f>IF(GETPIVOTDATA("PS % recovery",Sheet4!$B$5,"Parish Name",K10429)&gt;99.949%,"OK","No")</f>
        <v>No</v>
      </c>
      <c r="D10429" t="e">
        <f>VLOOKUP(J10429,'Ref2'!C:E,3,0)</f>
        <v>#N/A</v>
      </c>
      <c r="F10429">
        <v>11</v>
      </c>
      <c r="I10429" t="e">
        <f>VLOOKUP(J10429,Ref!L:M,2,0)</f>
        <v>#N/A</v>
      </c>
      <c r="J10429" t="s">
        <v>1446</v>
      </c>
      <c r="K10429" t="str">
        <f>VLOOKUP($J10429,Ref!$D:$H,2,0)</f>
        <v xml:space="preserve">Keysoe                                       </v>
      </c>
      <c r="L10429" t="str">
        <f>VLOOKUP($J10429,Ref!$D:$H,3,0)</f>
        <v>Bolnhurst with Keysoe</v>
      </c>
      <c r="M10429" t="str">
        <f>VLOOKUP($J10429,Ref!$D:$H,4,0)</f>
        <v>Sharnbrook Deanery</v>
      </c>
      <c r="N10429" t="str">
        <f>VLOOKUP($J10429,Ref!$D:$H,5,0)</f>
        <v>Archdeaconry of Bedford</v>
      </c>
      <c r="S10429">
        <v>1762.5</v>
      </c>
    </row>
    <row r="10430" spans="1:19" x14ac:dyDescent="0.3">
      <c r="A10430">
        <v>2024</v>
      </c>
      <c r="C10430" t="str">
        <f>IF(GETPIVOTDATA("PS % recovery",Sheet4!$B$5,"Parish Name",K10430)&gt;99.949%,"OK","No")</f>
        <v>No</v>
      </c>
      <c r="D10430" t="e">
        <f>VLOOKUP(J10430,'Ref2'!C:E,3,0)</f>
        <v>#N/A</v>
      </c>
      <c r="F10430">
        <v>11</v>
      </c>
      <c r="I10430" t="e">
        <f>VLOOKUP(J10430,Ref!L:M,2,0)</f>
        <v>#N/A</v>
      </c>
      <c r="J10430" t="s">
        <v>1464</v>
      </c>
      <c r="K10430" t="str">
        <f>VLOOKUP($J10430,Ref!$D:$H,2,0)</f>
        <v xml:space="preserve">Milton Ernest                                </v>
      </c>
      <c r="L10430" t="str">
        <f>VLOOKUP($J10430,Ref!$D:$H,3,0)</f>
        <v>Milton Ernest, Pavenham and Thurleigh</v>
      </c>
      <c r="M10430" t="str">
        <f>VLOOKUP($J10430,Ref!$D:$H,4,0)</f>
        <v>Sharnbrook Deanery</v>
      </c>
      <c r="N10430" t="str">
        <f>VLOOKUP($J10430,Ref!$D:$H,5,0)</f>
        <v>Archdeaconry of Bedford</v>
      </c>
      <c r="S10430">
        <v>500</v>
      </c>
    </row>
    <row r="10431" spans="1:19" x14ac:dyDescent="0.3">
      <c r="A10431">
        <v>2024</v>
      </c>
      <c r="C10431" t="str">
        <f>IF(GETPIVOTDATA("PS % recovery",Sheet4!$B$5,"Parish Name",K10431)&gt;99.949%,"OK","No")</f>
        <v>No</v>
      </c>
      <c r="D10431" t="e">
        <f>VLOOKUP(J10431,'Ref2'!C:E,3,0)</f>
        <v>#N/A</v>
      </c>
      <c r="F10431">
        <v>11</v>
      </c>
      <c r="I10431" t="e">
        <f>VLOOKUP(J10431,Ref!L:M,2,0)</f>
        <v>#N/A</v>
      </c>
      <c r="J10431" t="s">
        <v>1484</v>
      </c>
      <c r="K10431" t="str">
        <f>VLOOKUP($J10431,Ref!$D:$H,2,0)</f>
        <v xml:space="preserve">Oakley (LEP)                                 </v>
      </c>
      <c r="L10431" t="str">
        <f>VLOOKUP($J10431,Ref!$D:$H,3,0)</f>
        <v>Bromham with Oakley and Stagsden</v>
      </c>
      <c r="M10431" t="str">
        <f>VLOOKUP($J10431,Ref!$D:$H,4,0)</f>
        <v>Sharnbrook Deanery</v>
      </c>
      <c r="N10431" t="str">
        <f>VLOOKUP($J10431,Ref!$D:$H,5,0)</f>
        <v>Archdeaconry of Bedford</v>
      </c>
      <c r="S10431">
        <v>2670.92</v>
      </c>
    </row>
    <row r="10432" spans="1:19" x14ac:dyDescent="0.3">
      <c r="A10432">
        <v>2024</v>
      </c>
      <c r="C10432" t="str">
        <f>IF(GETPIVOTDATA("PS % recovery",Sheet4!$B$5,"Parish Name",K10432)&gt;99.949%,"OK","No")</f>
        <v>OK</v>
      </c>
      <c r="D10432" t="e">
        <f>VLOOKUP(J10432,'Ref2'!C:E,3,0)</f>
        <v>#N/A</v>
      </c>
      <c r="F10432">
        <v>11</v>
      </c>
      <c r="I10432" t="e">
        <f>VLOOKUP(J10432,Ref!L:M,2,0)</f>
        <v>#N/A</v>
      </c>
      <c r="J10432" t="s">
        <v>1468</v>
      </c>
      <c r="K10432" t="str">
        <f>VLOOKUP($J10432,Ref!$D:$H,2,0)</f>
        <v xml:space="preserve">Odell                                        </v>
      </c>
      <c r="L10432" t="str">
        <f>VLOOKUP($J10432,Ref!$D:$H,3,0)</f>
        <v>Chellington Team</v>
      </c>
      <c r="M10432" t="str">
        <f>VLOOKUP($J10432,Ref!$D:$H,4,0)</f>
        <v>Sharnbrook Deanery</v>
      </c>
      <c r="N10432" t="str">
        <f>VLOOKUP($J10432,Ref!$D:$H,5,0)</f>
        <v>Archdeaconry of Bedford</v>
      </c>
      <c r="S10432">
        <v>1500</v>
      </c>
    </row>
    <row r="10433" spans="1:19" x14ac:dyDescent="0.3">
      <c r="A10433">
        <v>2024</v>
      </c>
      <c r="C10433" t="str">
        <f>IF(GETPIVOTDATA("PS % recovery",Sheet4!$B$5,"Parish Name",K10433)&gt;99.949%,"OK","No")</f>
        <v>OK</v>
      </c>
      <c r="D10433" t="e">
        <f>VLOOKUP(J10433,'Ref2'!C:E,3,0)</f>
        <v>#N/A</v>
      </c>
      <c r="F10433">
        <v>11</v>
      </c>
      <c r="I10433" t="e">
        <f>VLOOKUP(J10433,Ref!L:M,2,0)</f>
        <v>#N/A</v>
      </c>
      <c r="J10433" t="s">
        <v>1470</v>
      </c>
      <c r="K10433" t="str">
        <f>VLOOKUP($J10433,Ref!$D:$H,2,0)</f>
        <v xml:space="preserve">Pavenham                                     </v>
      </c>
      <c r="L10433" t="str">
        <f>VLOOKUP($J10433,Ref!$D:$H,3,0)</f>
        <v>Milton Ernest, Pavenham and Thurleigh</v>
      </c>
      <c r="M10433" t="str">
        <f>VLOOKUP($J10433,Ref!$D:$H,4,0)</f>
        <v>Sharnbrook Deanery</v>
      </c>
      <c r="N10433" t="str">
        <f>VLOOKUP($J10433,Ref!$D:$H,5,0)</f>
        <v>Archdeaconry of Bedford</v>
      </c>
      <c r="S10433">
        <v>1785.17</v>
      </c>
    </row>
    <row r="10434" spans="1:19" x14ac:dyDescent="0.3">
      <c r="A10434">
        <v>2024</v>
      </c>
      <c r="C10434" t="str">
        <f>IF(GETPIVOTDATA("PS % recovery",Sheet4!$B$5,"Parish Name",K10434)&gt;99.949%,"OK","No")</f>
        <v>No</v>
      </c>
      <c r="D10434" t="e">
        <f>VLOOKUP(J10434,'Ref2'!C:E,3,0)</f>
        <v>#N/A</v>
      </c>
      <c r="F10434">
        <v>11</v>
      </c>
      <c r="I10434" t="e">
        <f>VLOOKUP(J10434,Ref!L:M,2,0)</f>
        <v>#N/A</v>
      </c>
      <c r="J10434" t="s">
        <v>1472</v>
      </c>
      <c r="K10434" t="str">
        <f>VLOOKUP($J10434,Ref!$D:$H,2,0)</f>
        <v xml:space="preserve">Podington with Farndish                      </v>
      </c>
      <c r="L10434" t="str">
        <f>VLOOKUP($J10434,Ref!$D:$H,3,0)</f>
        <v>Chellington Team</v>
      </c>
      <c r="M10434" t="str">
        <f>VLOOKUP($J10434,Ref!$D:$H,4,0)</f>
        <v>Sharnbrook Deanery</v>
      </c>
      <c r="N10434" t="str">
        <f>VLOOKUP($J10434,Ref!$D:$H,5,0)</f>
        <v>Archdeaconry of Bedford</v>
      </c>
      <c r="S10434">
        <v>0</v>
      </c>
    </row>
    <row r="10435" spans="1:19" x14ac:dyDescent="0.3">
      <c r="A10435">
        <v>2024</v>
      </c>
      <c r="C10435" t="str">
        <f>IF(GETPIVOTDATA("PS % recovery",Sheet4!$B$5,"Parish Name",K10435)&gt;99.949%,"OK","No")</f>
        <v>No</v>
      </c>
      <c r="D10435" t="e">
        <f>VLOOKUP(J10435,'Ref2'!C:E,3,0)</f>
        <v>#N/A</v>
      </c>
      <c r="F10435">
        <v>11</v>
      </c>
      <c r="I10435" t="e">
        <f>VLOOKUP(J10435,Ref!L:M,2,0)</f>
        <v>#N/A</v>
      </c>
      <c r="J10435" t="s">
        <v>1454</v>
      </c>
      <c r="K10435" t="str">
        <f>VLOOKUP($J10435,Ref!$D:$H,2,0)</f>
        <v xml:space="preserve">Ravensden                                    </v>
      </c>
      <c r="L10435" t="str">
        <f>VLOOKUP($J10435,Ref!$D:$H,3,0)</f>
        <v>Wilden with Colmworth and Ravensden</v>
      </c>
      <c r="M10435" t="str">
        <f>VLOOKUP($J10435,Ref!$D:$H,4,0)</f>
        <v>Sharnbrook Deanery</v>
      </c>
      <c r="N10435" t="str">
        <f>VLOOKUP($J10435,Ref!$D:$H,5,0)</f>
        <v>Archdeaconry of Bedford</v>
      </c>
      <c r="S10435">
        <v>0</v>
      </c>
    </row>
    <row r="10436" spans="1:19" x14ac:dyDescent="0.3">
      <c r="A10436">
        <v>2024</v>
      </c>
      <c r="C10436" t="str">
        <f>IF(GETPIVOTDATA("PS % recovery",Sheet4!$B$5,"Parish Name",K10436)&gt;99.949%,"OK","No")</f>
        <v>OK</v>
      </c>
      <c r="D10436" t="str">
        <f>VLOOKUP(J10436,'Ref2'!C:E,3,0)</f>
        <v>LLF</v>
      </c>
      <c r="F10436">
        <v>11</v>
      </c>
      <c r="I10436" t="str">
        <f>VLOOKUP(J10436,Ref!L:M,2,0)</f>
        <v>Yes</v>
      </c>
      <c r="J10436" t="s">
        <v>1442</v>
      </c>
      <c r="K10436" t="str">
        <f>VLOOKUP($J10436,Ref!$D:$H,2,0)</f>
        <v xml:space="preserve">Riseley                                      </v>
      </c>
      <c r="L10436" t="str">
        <f>VLOOKUP($J10436,Ref!$D:$H,3,0)</f>
        <v>Riseley with Bletsoe</v>
      </c>
      <c r="M10436" t="str">
        <f>VLOOKUP($J10436,Ref!$D:$H,4,0)</f>
        <v>Sharnbrook Deanery</v>
      </c>
      <c r="N10436" t="str">
        <f>VLOOKUP($J10436,Ref!$D:$H,5,0)</f>
        <v>Archdeaconry of Bedford</v>
      </c>
      <c r="S10436">
        <v>3983</v>
      </c>
    </row>
    <row r="10437" spans="1:19" x14ac:dyDescent="0.3">
      <c r="A10437">
        <v>2024</v>
      </c>
      <c r="C10437" t="str">
        <f>IF(GETPIVOTDATA("PS % recovery",Sheet4!$B$5,"Parish Name",K10437)&gt;99.949%,"OK","No")</f>
        <v>OK</v>
      </c>
      <c r="D10437" t="e">
        <f>VLOOKUP(J10437,'Ref2'!C:E,3,0)</f>
        <v>#N/A</v>
      </c>
      <c r="F10437">
        <v>11</v>
      </c>
      <c r="I10437" t="e">
        <f>VLOOKUP(J10437,Ref!L:M,2,0)</f>
        <v>#N/A</v>
      </c>
      <c r="J10437" t="s">
        <v>1460</v>
      </c>
      <c r="K10437" t="str">
        <f>VLOOKUP($J10437,Ref!$D:$H,2,0)</f>
        <v xml:space="preserve">Sharnbrook                                   </v>
      </c>
      <c r="L10437" t="str">
        <f>VLOOKUP($J10437,Ref!$D:$H,3,0)</f>
        <v>Sharnbrook, Felmersham and Knotting with Souldrop</v>
      </c>
      <c r="M10437" t="str">
        <f>VLOOKUP($J10437,Ref!$D:$H,4,0)</f>
        <v>Sharnbrook Deanery</v>
      </c>
      <c r="N10437" t="str">
        <f>VLOOKUP($J10437,Ref!$D:$H,5,0)</f>
        <v>Archdeaconry of Bedford</v>
      </c>
      <c r="S10437">
        <v>0</v>
      </c>
    </row>
    <row r="10438" spans="1:19" x14ac:dyDescent="0.3">
      <c r="A10438">
        <v>2024</v>
      </c>
      <c r="C10438" t="str">
        <f>IF(GETPIVOTDATA("PS % recovery",Sheet4!$B$5,"Parish Name",K10438)&gt;99.949%,"OK","No")</f>
        <v>OK</v>
      </c>
      <c r="D10438" t="e">
        <f>VLOOKUP(J10438,'Ref2'!C:E,3,0)</f>
        <v>#N/A</v>
      </c>
      <c r="F10438">
        <v>11</v>
      </c>
      <c r="I10438" t="e">
        <f>VLOOKUP(J10438,Ref!L:M,2,0)</f>
        <v>#N/A</v>
      </c>
      <c r="J10438" t="s">
        <v>1462</v>
      </c>
      <c r="K10438" t="str">
        <f>VLOOKUP($J10438,Ref!$D:$H,2,0)</f>
        <v xml:space="preserve">Knotting with Souldrop                       </v>
      </c>
      <c r="L10438" t="str">
        <f>VLOOKUP($J10438,Ref!$D:$H,3,0)</f>
        <v>Sharnbrook, Felmersham and Knotting with Souldrop</v>
      </c>
      <c r="M10438" t="str">
        <f>VLOOKUP($J10438,Ref!$D:$H,4,0)</f>
        <v>Sharnbrook Deanery</v>
      </c>
      <c r="N10438" t="str">
        <f>VLOOKUP($J10438,Ref!$D:$H,5,0)</f>
        <v>Archdeaconry of Bedford</v>
      </c>
      <c r="S10438">
        <v>436</v>
      </c>
    </row>
    <row r="10439" spans="1:19" x14ac:dyDescent="0.3">
      <c r="A10439">
        <v>2024</v>
      </c>
      <c r="C10439" t="str">
        <f>IF(GETPIVOTDATA("PS % recovery",Sheet4!$B$5,"Parish Name",K10439)&gt;99.949%,"OK","No")</f>
        <v>OK</v>
      </c>
      <c r="D10439" t="e">
        <f>VLOOKUP(J10439,'Ref2'!C:E,3,0)</f>
        <v>#N/A</v>
      </c>
      <c r="F10439">
        <v>11</v>
      </c>
      <c r="I10439" t="e">
        <f>VLOOKUP(J10439,Ref!L:M,2,0)</f>
        <v>#N/A</v>
      </c>
      <c r="J10439" t="s">
        <v>1486</v>
      </c>
      <c r="K10439" t="str">
        <f>VLOOKUP($J10439,Ref!$D:$H,2,0)</f>
        <v xml:space="preserve">Stagsden                                     </v>
      </c>
      <c r="L10439" t="str">
        <f>VLOOKUP($J10439,Ref!$D:$H,3,0)</f>
        <v>Bromham with Oakley and Stagsden</v>
      </c>
      <c r="M10439" t="str">
        <f>VLOOKUP($J10439,Ref!$D:$H,4,0)</f>
        <v>Sharnbrook Deanery</v>
      </c>
      <c r="N10439" t="str">
        <f>VLOOKUP($J10439,Ref!$D:$H,5,0)</f>
        <v>Archdeaconry of Bedford</v>
      </c>
      <c r="S10439">
        <v>616</v>
      </c>
    </row>
    <row r="10440" spans="1:19" x14ac:dyDescent="0.3">
      <c r="A10440">
        <v>2024</v>
      </c>
      <c r="C10440" t="str">
        <f>IF(GETPIVOTDATA("PS % recovery",Sheet4!$B$5,"Parish Name",K10440)&gt;99.949%,"OK","No")</f>
        <v>No</v>
      </c>
      <c r="D10440" t="e">
        <f>VLOOKUP(J10440,'Ref2'!C:E,3,0)</f>
        <v>#N/A</v>
      </c>
      <c r="F10440">
        <v>11</v>
      </c>
      <c r="I10440" t="e">
        <f>VLOOKUP(J10440,Ref!L:M,2,0)</f>
        <v>#N/A</v>
      </c>
      <c r="J10440" t="s">
        <v>1476</v>
      </c>
      <c r="K10440" t="str">
        <f>VLOOKUP($J10440,Ref!$D:$H,2,0)</f>
        <v xml:space="preserve">Stevington                                   </v>
      </c>
      <c r="L10440" t="str">
        <f>VLOOKUP($J10440,Ref!$D:$H,3,0)</f>
        <v>Chellington Team</v>
      </c>
      <c r="M10440" t="str">
        <f>VLOOKUP($J10440,Ref!$D:$H,4,0)</f>
        <v>Sharnbrook Deanery</v>
      </c>
      <c r="N10440" t="str">
        <f>VLOOKUP($J10440,Ref!$D:$H,5,0)</f>
        <v>Archdeaconry of Bedford</v>
      </c>
      <c r="S10440">
        <v>800</v>
      </c>
    </row>
    <row r="10441" spans="1:19" x14ac:dyDescent="0.3">
      <c r="A10441">
        <v>2024</v>
      </c>
      <c r="C10441" t="str">
        <f>IF(GETPIVOTDATA("PS % recovery",Sheet4!$B$5,"Parish Name",K10441)&gt;99.949%,"OK","No")</f>
        <v>No</v>
      </c>
      <c r="D10441" t="e">
        <f>VLOOKUP(J10441,'Ref2'!C:E,3,0)</f>
        <v>#N/A</v>
      </c>
      <c r="F10441">
        <v>11</v>
      </c>
      <c r="I10441" t="e">
        <f>VLOOKUP(J10441,Ref!L:M,2,0)</f>
        <v>#N/A</v>
      </c>
      <c r="J10441" t="s">
        <v>1466</v>
      </c>
      <c r="K10441" t="str">
        <f>VLOOKUP($J10441,Ref!$D:$H,2,0)</f>
        <v xml:space="preserve">Thurleigh (LEP)                              </v>
      </c>
      <c r="L10441" t="str">
        <f>VLOOKUP($J10441,Ref!$D:$H,3,0)</f>
        <v>Milton Ernest, Pavenham and Thurleigh</v>
      </c>
      <c r="M10441" t="str">
        <f>VLOOKUP($J10441,Ref!$D:$H,4,0)</f>
        <v>Sharnbrook Deanery</v>
      </c>
      <c r="N10441" t="str">
        <f>VLOOKUP($J10441,Ref!$D:$H,5,0)</f>
        <v>Archdeaconry of Bedford</v>
      </c>
      <c r="S10441">
        <v>0.01</v>
      </c>
    </row>
    <row r="10442" spans="1:19" x14ac:dyDescent="0.3">
      <c r="A10442">
        <v>2024</v>
      </c>
      <c r="C10442" t="str">
        <f>IF(GETPIVOTDATA("PS % recovery",Sheet4!$B$5,"Parish Name",K10442)&gt;99.949%,"OK","No")</f>
        <v>No</v>
      </c>
      <c r="D10442" t="e">
        <f>VLOOKUP(J10442,'Ref2'!C:E,3,0)</f>
        <v>#N/A</v>
      </c>
      <c r="F10442">
        <v>11</v>
      </c>
      <c r="I10442" t="e">
        <f>VLOOKUP(J10442,Ref!L:M,2,0)</f>
        <v>#N/A</v>
      </c>
      <c r="J10442" t="s">
        <v>1478</v>
      </c>
      <c r="K10442" t="str">
        <f>VLOOKUP($J10442,Ref!$D:$H,2,0)</f>
        <v xml:space="preserve">Turvey                                       </v>
      </c>
      <c r="L10442" t="str">
        <f>VLOOKUP($J10442,Ref!$D:$H,3,0)</f>
        <v>Chellington Team</v>
      </c>
      <c r="M10442" t="str">
        <f>VLOOKUP($J10442,Ref!$D:$H,4,0)</f>
        <v>Sharnbrook Deanery</v>
      </c>
      <c r="N10442" t="str">
        <f>VLOOKUP($J10442,Ref!$D:$H,5,0)</f>
        <v>Archdeaconry of Bedford</v>
      </c>
      <c r="S10442">
        <v>0</v>
      </c>
    </row>
    <row r="10443" spans="1:19" x14ac:dyDescent="0.3">
      <c r="A10443">
        <v>2024</v>
      </c>
      <c r="C10443" t="str">
        <f>IF(GETPIVOTDATA("PS % recovery",Sheet4!$B$5,"Parish Name",K10443)&gt;99.949%,"OK","No")</f>
        <v>No</v>
      </c>
      <c r="D10443" t="e">
        <f>VLOOKUP(J10443,'Ref2'!C:E,3,0)</f>
        <v>#N/A</v>
      </c>
      <c r="F10443">
        <v>11</v>
      </c>
      <c r="I10443" t="e">
        <f>VLOOKUP(J10443,Ref!L:M,2,0)</f>
        <v>#N/A</v>
      </c>
      <c r="J10443" t="s">
        <v>1456</v>
      </c>
      <c r="K10443" t="str">
        <f>VLOOKUP($J10443,Ref!$D:$H,2,0)</f>
        <v xml:space="preserve">Wilden                                       </v>
      </c>
      <c r="L10443" t="str">
        <f>VLOOKUP($J10443,Ref!$D:$H,3,0)</f>
        <v>Wilden with Colmworth and Ravensden</v>
      </c>
      <c r="M10443" t="str">
        <f>VLOOKUP($J10443,Ref!$D:$H,4,0)</f>
        <v>Sharnbrook Deanery</v>
      </c>
      <c r="N10443" t="str">
        <f>VLOOKUP($J10443,Ref!$D:$H,5,0)</f>
        <v>Archdeaconry of Bedford</v>
      </c>
      <c r="S10443">
        <v>100</v>
      </c>
    </row>
    <row r="10444" spans="1:19" x14ac:dyDescent="0.3">
      <c r="A10444">
        <v>2024</v>
      </c>
      <c r="C10444" t="str">
        <f>IF(GETPIVOTDATA("PS % recovery",Sheet4!$B$5,"Parish Name",K10444)&gt;99.949%,"OK","No")</f>
        <v>No</v>
      </c>
      <c r="D10444" t="e">
        <f>VLOOKUP(J10444,'Ref2'!C:E,3,0)</f>
        <v>#N/A</v>
      </c>
      <c r="F10444">
        <v>11</v>
      </c>
      <c r="I10444" t="e">
        <f>VLOOKUP(J10444,Ref!L:M,2,0)</f>
        <v>#N/A</v>
      </c>
      <c r="J10444" t="s">
        <v>1474</v>
      </c>
      <c r="K10444" t="str">
        <f>VLOOKUP($J10444,Ref!$D:$H,2,0)</f>
        <v xml:space="preserve">Wymington                                    </v>
      </c>
      <c r="L10444" t="str">
        <f>VLOOKUP($J10444,Ref!$D:$H,3,0)</f>
        <v>Chellington Team</v>
      </c>
      <c r="M10444" t="str">
        <f>VLOOKUP($J10444,Ref!$D:$H,4,0)</f>
        <v>Sharnbrook Deanery</v>
      </c>
      <c r="N10444" t="str">
        <f>VLOOKUP($J10444,Ref!$D:$H,5,0)</f>
        <v>Archdeaconry of Bedford</v>
      </c>
    </row>
    <row r="10445" spans="1:19" x14ac:dyDescent="0.3">
      <c r="A10445">
        <v>2024</v>
      </c>
      <c r="C10445" t="str">
        <f>IF(GETPIVOTDATA("PS % recovery",Sheet4!$B$5,"Parish Name",K10445)&gt;99.949%,"OK","No")</f>
        <v>No</v>
      </c>
      <c r="D10445" t="e">
        <f>VLOOKUP(J10445,'Ref2'!C:E,3,0)</f>
        <v>#N/A</v>
      </c>
      <c r="F10445">
        <v>11</v>
      </c>
      <c r="I10445" t="e">
        <f>VLOOKUP(J10445,Ref!L:M,2,0)</f>
        <v>#N/A</v>
      </c>
      <c r="J10445" t="s">
        <v>1480</v>
      </c>
      <c r="K10445" t="str">
        <f>VLOOKUP($J10445,Ref!$D:$H,2,0)</f>
        <v xml:space="preserve">The Stodden Churches                         </v>
      </c>
      <c r="L10445" t="str">
        <f>VLOOKUP($J10445,Ref!$D:$H,3,0)</f>
        <v>The Stodden Churches</v>
      </c>
      <c r="M10445" t="str">
        <f>VLOOKUP($J10445,Ref!$D:$H,4,0)</f>
        <v>Sharnbrook Deanery</v>
      </c>
      <c r="N10445" t="str">
        <f>VLOOKUP($J10445,Ref!$D:$H,5,0)</f>
        <v>Archdeaconry of Bedford</v>
      </c>
      <c r="S10445">
        <v>2000.6</v>
      </c>
    </row>
    <row r="10446" spans="1:19" x14ac:dyDescent="0.3">
      <c r="A10446">
        <v>2024</v>
      </c>
      <c r="C10446" t="str">
        <f>IF(GETPIVOTDATA("PS % recovery",Sheet4!$B$5,"Parish Name",K10446)&gt;99.949%,"OK","No")</f>
        <v>No</v>
      </c>
      <c r="D10446" t="e">
        <f>VLOOKUP(J10446,'Ref2'!C:E,3,0)</f>
        <v>#N/A</v>
      </c>
      <c r="F10446">
        <v>11</v>
      </c>
      <c r="I10446" t="e">
        <f>VLOOKUP(J10446,Ref!L:M,2,0)</f>
        <v>#N/A</v>
      </c>
      <c r="J10446" t="s">
        <v>1015</v>
      </c>
      <c r="K10446" t="str">
        <f>VLOOKUP($J10446,Ref!$D:$H,2,0)</f>
        <v xml:space="preserve">Boxmoor                                      </v>
      </c>
      <c r="L10446" t="str">
        <f>VLOOKUP($J10446,Ref!$D:$H,3,0)</f>
        <v>Boxmoor</v>
      </c>
      <c r="M10446" t="str">
        <f>VLOOKUP($J10446,Ref!$D:$H,4,0)</f>
        <v>Hemel Hempstead Deanery</v>
      </c>
      <c r="N10446" t="str">
        <f>VLOOKUP($J10446,Ref!$D:$H,5,0)</f>
        <v xml:space="preserve">Archdeaconry of St Albans </v>
      </c>
      <c r="S10446">
        <v>7371</v>
      </c>
    </row>
    <row r="10447" spans="1:19" x14ac:dyDescent="0.3">
      <c r="A10447">
        <v>2024</v>
      </c>
      <c r="C10447" t="str">
        <f>IF(GETPIVOTDATA("PS % recovery",Sheet4!$B$5,"Parish Name",K10447)&gt;99.949%,"OK","No")</f>
        <v>OK</v>
      </c>
      <c r="D10447" t="e">
        <f>VLOOKUP(J10447,'Ref2'!C:E,3,0)</f>
        <v>#N/A</v>
      </c>
      <c r="F10447">
        <v>11</v>
      </c>
      <c r="I10447" t="e">
        <f>VLOOKUP(J10447,Ref!L:M,2,0)</f>
        <v>#N/A</v>
      </c>
      <c r="J10447" t="s">
        <v>1017</v>
      </c>
      <c r="K10447" t="str">
        <f>VLOOKUP($J10447,Ref!$D:$H,2,0)</f>
        <v xml:space="preserve">Hammerfield, St Francis of Assisi            </v>
      </c>
      <c r="L10447" t="str">
        <f>VLOOKUP($J10447,Ref!$D:$H,3,0)</f>
        <v>Boxmoor</v>
      </c>
      <c r="M10447" t="str">
        <f>VLOOKUP($J10447,Ref!$D:$H,4,0)</f>
        <v>Hemel Hempstead Deanery</v>
      </c>
      <c r="N10447" t="str">
        <f>VLOOKUP($J10447,Ref!$D:$H,5,0)</f>
        <v xml:space="preserve">Archdeaconry of St Albans </v>
      </c>
      <c r="S10447">
        <v>395</v>
      </c>
    </row>
    <row r="10448" spans="1:19" x14ac:dyDescent="0.3">
      <c r="A10448">
        <v>2024</v>
      </c>
      <c r="C10448" t="str">
        <f>IF(GETPIVOTDATA("PS % recovery",Sheet4!$B$5,"Parish Name",K10448)&gt;99.949%,"OK","No")</f>
        <v>OK</v>
      </c>
      <c r="D10448" t="e">
        <f>VLOOKUP(J10448,'Ref2'!C:E,3,0)</f>
        <v>#N/A</v>
      </c>
      <c r="F10448">
        <v>11</v>
      </c>
      <c r="I10448" t="e">
        <f>VLOOKUP(J10448,Ref!L:M,2,0)</f>
        <v>#N/A</v>
      </c>
      <c r="J10448" t="s">
        <v>1019</v>
      </c>
      <c r="K10448" t="str">
        <f>VLOOKUP($J10448,Ref!$D:$H,2,0)</f>
        <v xml:space="preserve">Apsley End                                   </v>
      </c>
      <c r="L10448" t="str">
        <f>VLOOKUP($J10448,Ref!$D:$H,3,0)</f>
        <v>Langelei Team Ministry</v>
      </c>
      <c r="M10448" t="str">
        <f>VLOOKUP($J10448,Ref!$D:$H,4,0)</f>
        <v>Hemel Hempstead Deanery</v>
      </c>
      <c r="N10448" t="str">
        <f>VLOOKUP($J10448,Ref!$D:$H,5,0)</f>
        <v xml:space="preserve">Archdeaconry of St Albans </v>
      </c>
      <c r="S10448">
        <v>1000</v>
      </c>
    </row>
    <row r="10449" spans="1:20" x14ac:dyDescent="0.3">
      <c r="A10449">
        <v>2024</v>
      </c>
      <c r="C10449" t="str">
        <f>IF(GETPIVOTDATA("PS % recovery",Sheet4!$B$5,"Parish Name",K10449)&gt;99.949%,"OK","No")</f>
        <v>No</v>
      </c>
      <c r="D10449" t="e">
        <f>VLOOKUP(J10449,'Ref2'!C:E,3,0)</f>
        <v>#N/A</v>
      </c>
      <c r="F10449">
        <v>11</v>
      </c>
      <c r="I10449" t="e">
        <f>VLOOKUP(J10449,Ref!L:M,2,0)</f>
        <v>#N/A</v>
      </c>
      <c r="J10449" t="s">
        <v>1021</v>
      </c>
      <c r="K10449" t="str">
        <f>VLOOKUP($J10449,Ref!$D:$H,2,0)</f>
        <v xml:space="preserve">Bennetts End                                 </v>
      </c>
      <c r="L10449" t="str">
        <f>VLOOKUP($J10449,Ref!$D:$H,3,0)</f>
        <v>Langelei Team Ministry</v>
      </c>
      <c r="M10449" t="str">
        <f>VLOOKUP($J10449,Ref!$D:$H,4,0)</f>
        <v>Hemel Hempstead Deanery</v>
      </c>
      <c r="N10449" t="str">
        <f>VLOOKUP($J10449,Ref!$D:$H,5,0)</f>
        <v xml:space="preserve">Archdeaconry of St Albans </v>
      </c>
      <c r="S10449">
        <v>1000</v>
      </c>
    </row>
    <row r="10450" spans="1:20" x14ac:dyDescent="0.3">
      <c r="A10450">
        <v>2024</v>
      </c>
      <c r="C10450" t="str">
        <f>IF(GETPIVOTDATA("PS % recovery",Sheet4!$B$5,"Parish Name",K10450)&gt;99.949%,"OK","No")</f>
        <v>OK</v>
      </c>
      <c r="D10450" t="e">
        <f>VLOOKUP(J10450,'Ref2'!C:E,3,0)</f>
        <v>#N/A</v>
      </c>
      <c r="F10450">
        <v>11</v>
      </c>
      <c r="I10450" t="e">
        <f>VLOOKUP(J10450,Ref!L:M,2,0)</f>
        <v>#N/A</v>
      </c>
      <c r="J10450" t="s">
        <v>1023</v>
      </c>
      <c r="K10450" t="str">
        <f>VLOOKUP($J10450,Ref!$D:$H,2,0)</f>
        <v xml:space="preserve">Leverstock Green                             </v>
      </c>
      <c r="L10450" t="str">
        <f>VLOOKUP($J10450,Ref!$D:$H,3,0)</f>
        <v>Langelei Team Ministry</v>
      </c>
      <c r="M10450" t="str">
        <f>VLOOKUP($J10450,Ref!$D:$H,4,0)</f>
        <v>Hemel Hempstead Deanery</v>
      </c>
      <c r="N10450" t="str">
        <f>VLOOKUP($J10450,Ref!$D:$H,5,0)</f>
        <v xml:space="preserve">Archdeaconry of St Albans </v>
      </c>
      <c r="S10450">
        <v>5000</v>
      </c>
    </row>
    <row r="10451" spans="1:20" x14ac:dyDescent="0.3">
      <c r="A10451">
        <v>2024</v>
      </c>
      <c r="C10451" t="str">
        <f>IF(GETPIVOTDATA("PS % recovery",Sheet4!$B$5,"Parish Name",K10451)&gt;99.949%,"OK","No")</f>
        <v>OK</v>
      </c>
      <c r="D10451" t="e">
        <f>VLOOKUP(J10451,'Ref2'!C:E,3,0)</f>
        <v>#N/A</v>
      </c>
      <c r="F10451">
        <v>11</v>
      </c>
      <c r="I10451" t="e">
        <f>VLOOKUP(J10451,Ref!L:M,2,0)</f>
        <v>#N/A</v>
      </c>
      <c r="J10451" t="s">
        <v>1007</v>
      </c>
      <c r="K10451" t="str">
        <f>VLOOKUP($J10451,Ref!$D:$H,2,0)</f>
        <v xml:space="preserve">Hemel Hempstead, St Barnabas, Adeyfield      </v>
      </c>
      <c r="L10451" t="str">
        <f>VLOOKUP($J10451,Ref!$D:$H,3,0)</f>
        <v>Hemel Hempstead Team Ministry</v>
      </c>
      <c r="M10451" t="str">
        <f>VLOOKUP($J10451,Ref!$D:$H,4,0)</f>
        <v>Hemel Hempstead Deanery</v>
      </c>
      <c r="N10451" t="str">
        <f>VLOOKUP($J10451,Ref!$D:$H,5,0)</f>
        <v xml:space="preserve">Archdeaconry of St Albans </v>
      </c>
      <c r="S10451">
        <v>4404</v>
      </c>
    </row>
    <row r="10452" spans="1:20" x14ac:dyDescent="0.3">
      <c r="A10452">
        <v>2024</v>
      </c>
      <c r="C10452" t="str">
        <f>IF(GETPIVOTDATA("PS % recovery",Sheet4!$B$5,"Parish Name",K10452)&gt;99.949%,"OK","No")</f>
        <v>No</v>
      </c>
      <c r="D10452" t="e">
        <f>VLOOKUP(J10452,'Ref2'!C:E,3,0)</f>
        <v>#N/A</v>
      </c>
      <c r="F10452">
        <v>11</v>
      </c>
      <c r="I10452" t="e">
        <f>VLOOKUP(J10452,Ref!L:M,2,0)</f>
        <v>#N/A</v>
      </c>
      <c r="J10452" t="s">
        <v>1009</v>
      </c>
      <c r="K10452" t="str">
        <f>VLOOKUP($J10452,Ref!$D:$H,2,0)</f>
        <v xml:space="preserve">Hemel Hempstead, Grovehill and Woodhall Farm </v>
      </c>
      <c r="L10452" t="str">
        <f>VLOOKUP($J10452,Ref!$D:$H,3,0)</f>
        <v>Hemel Hempstead Team Ministry</v>
      </c>
      <c r="M10452" t="str">
        <f>VLOOKUP($J10452,Ref!$D:$H,4,0)</f>
        <v>Hemel Hempstead Deanery</v>
      </c>
      <c r="N10452" t="str">
        <f>VLOOKUP($J10452,Ref!$D:$H,5,0)</f>
        <v xml:space="preserve">Archdeaconry of St Albans </v>
      </c>
      <c r="S10452">
        <v>1910</v>
      </c>
    </row>
    <row r="10453" spans="1:20" x14ac:dyDescent="0.3">
      <c r="A10453">
        <v>2024</v>
      </c>
      <c r="C10453" t="str">
        <f>IF(GETPIVOTDATA("PS % recovery",Sheet4!$B$5,"Parish Name",K10453)&gt;99.949%,"OK","No")</f>
        <v>OK</v>
      </c>
      <c r="D10453" t="e">
        <f>VLOOKUP(J10453,'Ref2'!C:E,3,0)</f>
        <v>#N/A</v>
      </c>
      <c r="F10453">
        <v>11</v>
      </c>
      <c r="I10453" t="e">
        <f>VLOOKUP(J10453,Ref!L:M,2,0)</f>
        <v>#N/A</v>
      </c>
      <c r="J10453" t="s">
        <v>1011</v>
      </c>
      <c r="K10453" t="str">
        <f>VLOOKUP($J10453,Ref!$D:$H,2,0)</f>
        <v xml:space="preserve">Hemel Hempstead, St Mary and St Paul         </v>
      </c>
      <c r="L10453" t="str">
        <f>VLOOKUP($J10453,Ref!$D:$H,3,0)</f>
        <v>Hemel Hempstead Team Ministry</v>
      </c>
      <c r="M10453" t="str">
        <f>VLOOKUP($J10453,Ref!$D:$H,4,0)</f>
        <v>Hemel Hempstead Deanery</v>
      </c>
      <c r="N10453" t="str">
        <f>VLOOKUP($J10453,Ref!$D:$H,5,0)</f>
        <v xml:space="preserve">Archdeaconry of St Albans </v>
      </c>
      <c r="S10453">
        <v>4760</v>
      </c>
    </row>
    <row r="10454" spans="1:20" x14ac:dyDescent="0.3">
      <c r="A10454">
        <v>2024</v>
      </c>
      <c r="C10454" t="str">
        <f>IF(GETPIVOTDATA("PS % recovery",Sheet4!$B$5,"Parish Name",K10454)&gt;99.949%,"OK","No")</f>
        <v>No</v>
      </c>
      <c r="D10454" t="e">
        <f>VLOOKUP(J10454,'Ref2'!C:E,3,0)</f>
        <v>#N/A</v>
      </c>
      <c r="F10454">
        <v>11</v>
      </c>
      <c r="I10454" t="e">
        <f>VLOOKUP(J10454,Ref!L:M,2,0)</f>
        <v>#N/A</v>
      </c>
      <c r="J10454" t="s">
        <v>1013</v>
      </c>
      <c r="K10454" t="str">
        <f>VLOOKUP($J10454,Ref!$D:$H,2,0)</f>
        <v xml:space="preserve">Hemel Hempstead, Warners End and Gadebridge  </v>
      </c>
      <c r="L10454" t="str">
        <f>VLOOKUP($J10454,Ref!$D:$H,3,0)</f>
        <v>Hemel Hempstead Team Ministry</v>
      </c>
      <c r="M10454" t="str">
        <f>VLOOKUP($J10454,Ref!$D:$H,4,0)</f>
        <v>Hemel Hempstead Deanery</v>
      </c>
      <c r="N10454" t="str">
        <f>VLOOKUP($J10454,Ref!$D:$H,5,0)</f>
        <v xml:space="preserve">Archdeaconry of St Albans </v>
      </c>
      <c r="S10454">
        <v>800</v>
      </c>
    </row>
    <row r="10455" spans="1:20" x14ac:dyDescent="0.3">
      <c r="A10455">
        <v>2024</v>
      </c>
      <c r="C10455" t="str">
        <f>IF(GETPIVOTDATA("PS % recovery",Sheet4!$B$5,"Parish Name",K10455)&gt;99.949%,"OK","No")</f>
        <v>OK</v>
      </c>
      <c r="D10455" t="e">
        <f>VLOOKUP(J10455,'Ref2'!C:E,3,0)</f>
        <v>#N/A</v>
      </c>
      <c r="F10455">
        <v>11</v>
      </c>
      <c r="I10455" t="e">
        <f>VLOOKUP(J10455,Ref!L:M,2,0)</f>
        <v>#N/A</v>
      </c>
      <c r="J10455" t="s">
        <v>1025</v>
      </c>
      <c r="K10455" t="str">
        <f>VLOOKUP($J10455,Ref!$D:$H,2,0)</f>
        <v xml:space="preserve">Kings Langley                                </v>
      </c>
      <c r="L10455" t="str">
        <f>VLOOKUP($J10455,Ref!$D:$H,3,0)</f>
        <v>Langelei Team Ministry</v>
      </c>
      <c r="M10455" t="str">
        <f>VLOOKUP($J10455,Ref!$D:$H,4,0)</f>
        <v>Hemel Hempstead Deanery</v>
      </c>
      <c r="N10455" t="str">
        <f>VLOOKUP($J10455,Ref!$D:$H,5,0)</f>
        <v xml:space="preserve">Archdeaconry of St Albans </v>
      </c>
      <c r="S10455">
        <v>0</v>
      </c>
    </row>
    <row r="10456" spans="1:20" x14ac:dyDescent="0.3">
      <c r="A10456">
        <v>2024</v>
      </c>
      <c r="C10456" t="e">
        <f>IF(GETPIVOTDATA("PS % recovery",Sheet4!$B$5,"Parish Name",K10456)&gt;99.949%,"OK","No")</f>
        <v>#REF!</v>
      </c>
      <c r="D10456" t="e">
        <f>VLOOKUP(J10456,'Ref2'!C:E,3,0)</f>
        <v>#N/A</v>
      </c>
      <c r="F10456">
        <v>11</v>
      </c>
      <c r="I10456" t="e">
        <f>VLOOKUP(J10456,Ref!L:M,2,0)</f>
        <v>#N/A</v>
      </c>
      <c r="J10456" s="108" t="s">
        <v>1715</v>
      </c>
      <c r="K10456" t="str">
        <f>VLOOKUP($J10456,Ref!$D:$H,2,0)</f>
        <v>The Hub, Hitchin</v>
      </c>
      <c r="L10456" t="s">
        <v>423</v>
      </c>
      <c r="M10456" t="s">
        <v>20</v>
      </c>
      <c r="N10456" t="s">
        <v>14</v>
      </c>
      <c r="S10456">
        <v>0</v>
      </c>
    </row>
    <row r="10457" spans="1:20" x14ac:dyDescent="0.3">
      <c r="A10457">
        <v>2024</v>
      </c>
      <c r="C10457" t="str">
        <f>IF(GETPIVOTDATA("PS % recovery",Sheet4!$B$5,"Parish Name",K10457)&gt;99.949%,"OK","No")</f>
        <v>OK</v>
      </c>
      <c r="D10457" t="e">
        <f>VLOOKUP(J10457,'Ref2'!C:E,3,0)</f>
        <v>#N/A</v>
      </c>
      <c r="F10457">
        <v>12</v>
      </c>
      <c r="I10457" t="e">
        <f>VLOOKUP(J10457,Ref!L:M,2,0)</f>
        <v>#N/A</v>
      </c>
      <c r="J10457" s="108" t="s">
        <v>1036</v>
      </c>
      <c r="K10457" t="str">
        <f>VLOOKUP($J10457,Ref!$D:$H,2,0)</f>
        <v xml:space="preserve">Potters Bar                                  </v>
      </c>
      <c r="L10457" t="str">
        <f>VLOOKUP($J10457,Ref!$D:$H,3,0)</f>
        <v>Potters Bar</v>
      </c>
      <c r="M10457" t="str">
        <f>VLOOKUP($J10457,Ref!$D:$H,4,0)</f>
        <v>Barnet Deanery</v>
      </c>
      <c r="N10457" t="str">
        <f>VLOOKUP($J10457,Ref!$D:$H,5,0)</f>
        <v>Archdeaconry of Hertford</v>
      </c>
      <c r="Q10457">
        <v>70679</v>
      </c>
      <c r="R10457">
        <v>73389</v>
      </c>
      <c r="S10457">
        <v>6000</v>
      </c>
      <c r="T10457">
        <v>73389</v>
      </c>
    </row>
    <row r="10458" spans="1:20" x14ac:dyDescent="0.3">
      <c r="A10458">
        <v>2024</v>
      </c>
      <c r="C10458" t="str">
        <f>IF(GETPIVOTDATA("PS % recovery",Sheet4!$B$5,"Parish Name",K10458)&gt;99.949%,"OK","No")</f>
        <v>No</v>
      </c>
      <c r="D10458" t="e">
        <f>VLOOKUP(J10458,'Ref2'!C:E,3,0)</f>
        <v>#N/A</v>
      </c>
      <c r="F10458">
        <v>12</v>
      </c>
      <c r="I10458" t="e">
        <f>VLOOKUP(J10458,Ref!L:M,2,0)</f>
        <v>#N/A</v>
      </c>
      <c r="J10458" s="108" t="s">
        <v>1046</v>
      </c>
      <c r="K10458" t="str">
        <f>VLOOKUP($J10458,Ref!$D:$H,2,0)</f>
        <v xml:space="preserve">Elstree and Borehamwood                      </v>
      </c>
      <c r="L10458" t="str">
        <f>VLOOKUP($J10458,Ref!$D:$H,3,0)</f>
        <v>Elstree and Borehamwood Team Ministry</v>
      </c>
      <c r="M10458" t="str">
        <f>VLOOKUP($J10458,Ref!$D:$H,4,0)</f>
        <v>Barnet Deanery</v>
      </c>
      <c r="N10458" t="str">
        <f>VLOOKUP($J10458,Ref!$D:$H,5,0)</f>
        <v>Archdeaconry of Hertford</v>
      </c>
      <c r="Q10458">
        <v>63781</v>
      </c>
      <c r="R10458">
        <v>82410</v>
      </c>
      <c r="S10458">
        <v>33650.9</v>
      </c>
      <c r="T10458">
        <v>82410</v>
      </c>
    </row>
    <row r="10459" spans="1:20" x14ac:dyDescent="0.3">
      <c r="A10459">
        <v>2024</v>
      </c>
      <c r="C10459" t="str">
        <f>IF(GETPIVOTDATA("PS % recovery",Sheet4!$B$5,"Parish Name",K10459)&gt;99.949%,"OK","No")</f>
        <v>OK</v>
      </c>
      <c r="D10459" t="e">
        <f>VLOOKUP(J10459,'Ref2'!C:E,3,0)</f>
        <v>#N/A</v>
      </c>
      <c r="F10459">
        <v>12</v>
      </c>
      <c r="I10459" t="e">
        <f>VLOOKUP(J10459,Ref!L:M,2,0)</f>
        <v>#N/A</v>
      </c>
      <c r="J10459" s="108" t="s">
        <v>1027</v>
      </c>
      <c r="K10459" t="str">
        <f>VLOOKUP($J10459,Ref!$D:$H,2,0)</f>
        <v xml:space="preserve">Chipping Barnet                              </v>
      </c>
      <c r="L10459" t="str">
        <f>VLOOKUP($J10459,Ref!$D:$H,3,0)</f>
        <v>Chipping Barnet Team Ministry</v>
      </c>
      <c r="M10459" t="str">
        <f>VLOOKUP($J10459,Ref!$D:$H,4,0)</f>
        <v>Barnet Deanery</v>
      </c>
      <c r="N10459" t="str">
        <f>VLOOKUP($J10459,Ref!$D:$H,5,0)</f>
        <v>Archdeaconry of Hertford</v>
      </c>
      <c r="Q10459">
        <v>143643</v>
      </c>
      <c r="R10459">
        <v>147909</v>
      </c>
      <c r="S10459">
        <v>22909</v>
      </c>
      <c r="T10459">
        <v>147909</v>
      </c>
    </row>
    <row r="10460" spans="1:20" x14ac:dyDescent="0.3">
      <c r="A10460">
        <v>2024</v>
      </c>
      <c r="C10460" t="str">
        <f>IF(GETPIVOTDATA("PS % recovery",Sheet4!$B$5,"Parish Name",K10460)&gt;99.949%,"OK","No")</f>
        <v>No</v>
      </c>
      <c r="D10460" t="e">
        <f>VLOOKUP(J10460,'Ref2'!C:E,3,0)</f>
        <v>#N/A</v>
      </c>
      <c r="F10460">
        <v>12</v>
      </c>
      <c r="I10460" t="e">
        <f>VLOOKUP(J10460,Ref!L:M,2,0)</f>
        <v>#N/A</v>
      </c>
      <c r="J10460" s="108" t="s">
        <v>1029</v>
      </c>
      <c r="K10460" t="str">
        <f>VLOOKUP($J10460,Ref!$D:$H,2,0)</f>
        <v xml:space="preserve">East Barnet                                  </v>
      </c>
      <c r="L10460" t="str">
        <f>VLOOKUP($J10460,Ref!$D:$H,3,0)</f>
        <v>East Barnet</v>
      </c>
      <c r="M10460" t="str">
        <f>VLOOKUP($J10460,Ref!$D:$H,4,0)</f>
        <v>Barnet Deanery</v>
      </c>
      <c r="N10460" t="str">
        <f>VLOOKUP($J10460,Ref!$D:$H,5,0)</f>
        <v>Archdeaconry of Hertford</v>
      </c>
      <c r="Q10460">
        <v>23510</v>
      </c>
      <c r="R10460">
        <v>69666</v>
      </c>
      <c r="S10460">
        <v>10366</v>
      </c>
      <c r="T10460">
        <v>69666</v>
      </c>
    </row>
    <row r="10461" spans="1:20" x14ac:dyDescent="0.3">
      <c r="A10461">
        <v>2024</v>
      </c>
      <c r="C10461" t="str">
        <f>IF(GETPIVOTDATA("PS % recovery",Sheet4!$B$5,"Parish Name",K10461)&gt;99.949%,"OK","No")</f>
        <v>OK</v>
      </c>
      <c r="D10461" t="e">
        <f>VLOOKUP(J10461,'Ref2'!C:E,3,0)</f>
        <v>#N/A</v>
      </c>
      <c r="F10461">
        <v>12</v>
      </c>
      <c r="I10461" t="e">
        <f>VLOOKUP(J10461,Ref!L:M,2,0)</f>
        <v>#N/A</v>
      </c>
      <c r="J10461" s="108" t="s">
        <v>1031</v>
      </c>
      <c r="K10461" t="str">
        <f>VLOOKUP($J10461,Ref!$D:$H,2,0)</f>
        <v xml:space="preserve">Little Heath, Christ Church                  </v>
      </c>
      <c r="L10461" t="str">
        <f>VLOOKUP($J10461,Ref!$D:$H,3,0)</f>
        <v>Little Heath, Christ Church</v>
      </c>
      <c r="M10461" t="str">
        <f>VLOOKUP($J10461,Ref!$D:$H,4,0)</f>
        <v>Barnet Deanery</v>
      </c>
      <c r="N10461" t="str">
        <f>VLOOKUP($J10461,Ref!$D:$H,5,0)</f>
        <v>Archdeaconry of Hertford</v>
      </c>
      <c r="Q10461">
        <v>89334</v>
      </c>
      <c r="R10461">
        <v>87654</v>
      </c>
      <c r="S10461">
        <v>7304.5</v>
      </c>
      <c r="T10461">
        <v>87654</v>
      </c>
    </row>
    <row r="10462" spans="1:20" x14ac:dyDescent="0.3">
      <c r="A10462">
        <v>2024</v>
      </c>
      <c r="C10462" t="str">
        <f>IF(GETPIVOTDATA("PS % recovery",Sheet4!$B$5,"Parish Name",K10462)&gt;99.949%,"OK","No")</f>
        <v>No</v>
      </c>
      <c r="D10462" t="e">
        <f>VLOOKUP(J10462,'Ref2'!C:E,3,0)</f>
        <v>#N/A</v>
      </c>
      <c r="F10462">
        <v>12</v>
      </c>
      <c r="I10462" t="e">
        <f>VLOOKUP(J10462,Ref!L:M,2,0)</f>
        <v>#N/A</v>
      </c>
      <c r="J10462" s="108" t="s">
        <v>789</v>
      </c>
      <c r="K10462" t="str">
        <f>VLOOKUP($J10462,Ref!$D:$H,2,0)</f>
        <v xml:space="preserve">Lyonsdown, Holy Trinity                      </v>
      </c>
      <c r="L10462" t="str">
        <f>VLOOKUP($J10462,Ref!$D:$H,3,0)</f>
        <v>Lyonsdown, Holy Trinity</v>
      </c>
      <c r="M10462" t="str">
        <f>VLOOKUP($J10462,Ref!$D:$H,4,0)</f>
        <v>Barnet Deanery</v>
      </c>
      <c r="N10462" t="str">
        <f>VLOOKUP($J10462,Ref!$D:$H,5,0)</f>
        <v>Archdeaconry of Hertford</v>
      </c>
      <c r="Q10462">
        <v>28889</v>
      </c>
      <c r="R10462">
        <v>36616</v>
      </c>
      <c r="S10462">
        <v>6889</v>
      </c>
      <c r="T10462">
        <v>36616</v>
      </c>
    </row>
    <row r="10463" spans="1:20" x14ac:dyDescent="0.3">
      <c r="A10463">
        <v>2024</v>
      </c>
      <c r="C10463" t="str">
        <f>IF(GETPIVOTDATA("PS % recovery",Sheet4!$B$5,"Parish Name",K10463)&gt;99.949%,"OK","No")</f>
        <v>OK</v>
      </c>
      <c r="D10463" t="e">
        <f>VLOOKUP(J10463,'Ref2'!C:E,3,0)</f>
        <v>#N/A</v>
      </c>
      <c r="F10463">
        <v>12</v>
      </c>
      <c r="I10463" t="e">
        <f>VLOOKUP(J10463,Ref!L:M,2,0)</f>
        <v>#N/A</v>
      </c>
      <c r="J10463" s="108" t="s">
        <v>1034</v>
      </c>
      <c r="K10463" t="str">
        <f>VLOOKUP($J10463,Ref!$D:$H,2,0)</f>
        <v xml:space="preserve">New Barnet, St James                         </v>
      </c>
      <c r="L10463" t="str">
        <f>VLOOKUP($J10463,Ref!$D:$H,3,0)</f>
        <v>New Barnet, St James</v>
      </c>
      <c r="M10463" t="str">
        <f>VLOOKUP($J10463,Ref!$D:$H,4,0)</f>
        <v>Barnet Deanery</v>
      </c>
      <c r="N10463" t="str">
        <f>VLOOKUP($J10463,Ref!$D:$H,5,0)</f>
        <v>Archdeaconry of Hertford</v>
      </c>
      <c r="Q10463">
        <v>72038</v>
      </c>
      <c r="R10463">
        <v>74205</v>
      </c>
      <c r="S10463">
        <v>6183.75</v>
      </c>
      <c r="T10463">
        <v>74205</v>
      </c>
    </row>
    <row r="10464" spans="1:20" x14ac:dyDescent="0.3">
      <c r="A10464">
        <v>2024</v>
      </c>
      <c r="C10464" t="str">
        <f>IF(GETPIVOTDATA("PS % recovery",Sheet4!$B$5,"Parish Name",K10464)&gt;99.949%,"OK","No")</f>
        <v>OK</v>
      </c>
      <c r="D10464" t="e">
        <f>VLOOKUP(J10464,'Ref2'!C:E,3,0)</f>
        <v>#N/A</v>
      </c>
      <c r="F10464">
        <v>12</v>
      </c>
      <c r="I10464" t="e">
        <f>VLOOKUP(J10464,Ref!L:M,2,0)</f>
        <v>#N/A</v>
      </c>
      <c r="J10464" s="108" t="s">
        <v>1038</v>
      </c>
      <c r="K10464" t="str">
        <f>VLOOKUP($J10464,Ref!$D:$H,2,0)</f>
        <v xml:space="preserve">Ridge                                        </v>
      </c>
      <c r="L10464" t="str">
        <f>VLOOKUP($J10464,Ref!$D:$H,3,0)</f>
        <v>South Mymms and Ridge</v>
      </c>
      <c r="M10464" t="str">
        <f>VLOOKUP($J10464,Ref!$D:$H,4,0)</f>
        <v>Barnet Deanery</v>
      </c>
      <c r="N10464" t="str">
        <f>VLOOKUP($J10464,Ref!$D:$H,5,0)</f>
        <v>Archdeaconry of Hertford</v>
      </c>
      <c r="Q10464">
        <v>4099</v>
      </c>
      <c r="R10464">
        <v>4005</v>
      </c>
      <c r="S10464">
        <v>1001</v>
      </c>
      <c r="T10464">
        <v>4005</v>
      </c>
    </row>
    <row r="10465" spans="1:20" x14ac:dyDescent="0.3">
      <c r="A10465">
        <v>2024</v>
      </c>
      <c r="C10465" t="str">
        <f>IF(GETPIVOTDATA("PS % recovery",Sheet4!$B$5,"Parish Name",K10465)&gt;99.949%,"OK","No")</f>
        <v>OK</v>
      </c>
      <c r="D10465" t="e">
        <f>VLOOKUP(J10465,'Ref2'!C:E,3,0)</f>
        <v>#N/A</v>
      </c>
      <c r="F10465">
        <v>12</v>
      </c>
      <c r="I10465" t="e">
        <f>VLOOKUP(J10465,Ref!L:M,2,0)</f>
        <v>#N/A</v>
      </c>
      <c r="J10465" s="108" t="s">
        <v>1042</v>
      </c>
      <c r="K10465" t="str">
        <f>VLOOKUP($J10465,Ref!$D:$H,2,0)</f>
        <v xml:space="preserve">Potters Bar, King Charles the Martyr         </v>
      </c>
      <c r="L10465" t="str">
        <f>VLOOKUP($J10465,Ref!$D:$H,3,0)</f>
        <v>Potters Bar, King Charles the Martyr</v>
      </c>
      <c r="M10465" t="str">
        <f>VLOOKUP($J10465,Ref!$D:$H,4,0)</f>
        <v>Barnet Deanery</v>
      </c>
      <c r="N10465" t="str">
        <f>VLOOKUP($J10465,Ref!$D:$H,5,0)</f>
        <v>Archdeaconry of Hertford</v>
      </c>
      <c r="Q10465">
        <v>68374</v>
      </c>
      <c r="R10465">
        <v>64109</v>
      </c>
      <c r="S10465">
        <v>5123</v>
      </c>
      <c r="T10465">
        <v>64109</v>
      </c>
    </row>
    <row r="10466" spans="1:20" x14ac:dyDescent="0.3">
      <c r="A10466">
        <v>2024</v>
      </c>
      <c r="C10466" t="str">
        <f>IF(GETPIVOTDATA("PS % recovery",Sheet4!$B$5,"Parish Name",K10466)&gt;99.949%,"OK","No")</f>
        <v>OK</v>
      </c>
      <c r="D10466" t="e">
        <f>VLOOKUP(J10466,'Ref2'!C:E,3,0)</f>
        <v>#N/A</v>
      </c>
      <c r="F10466">
        <v>12</v>
      </c>
      <c r="I10466" t="e">
        <f>VLOOKUP(J10466,Ref!L:M,2,0)</f>
        <v>#N/A</v>
      </c>
      <c r="J10466" s="108" t="s">
        <v>1040</v>
      </c>
      <c r="K10466" t="str">
        <f>VLOOKUP($J10466,Ref!$D:$H,2,0)</f>
        <v xml:space="preserve">South Mymms                                  </v>
      </c>
      <c r="L10466" t="str">
        <f>VLOOKUP($J10466,Ref!$D:$H,3,0)</f>
        <v>South Mymms and Ridge</v>
      </c>
      <c r="M10466" t="str">
        <f>VLOOKUP($J10466,Ref!$D:$H,4,0)</f>
        <v>Barnet Deanery</v>
      </c>
      <c r="N10466" t="str">
        <f>VLOOKUP($J10466,Ref!$D:$H,5,0)</f>
        <v>Archdeaconry of Hertford</v>
      </c>
      <c r="Q10466">
        <v>7871</v>
      </c>
      <c r="R10466">
        <v>8265</v>
      </c>
      <c r="S10466">
        <v>686</v>
      </c>
      <c r="T10466">
        <v>8265</v>
      </c>
    </row>
    <row r="10467" spans="1:20" x14ac:dyDescent="0.3">
      <c r="A10467">
        <v>2024</v>
      </c>
      <c r="C10467" t="str">
        <f>IF(GETPIVOTDATA("PS % recovery",Sheet4!$B$5,"Parish Name",K10467)&gt;99.949%,"OK","No")</f>
        <v>No</v>
      </c>
      <c r="D10467" t="e">
        <f>VLOOKUP(J10467,'Ref2'!C:E,3,0)</f>
        <v>#N/A</v>
      </c>
      <c r="F10467">
        <v>12</v>
      </c>
      <c r="I10467" t="e">
        <f>VLOOKUP(J10467,Ref!L:M,2,0)</f>
        <v>#N/A</v>
      </c>
      <c r="J10467" s="108" t="s">
        <v>1044</v>
      </c>
      <c r="K10467" t="str">
        <f>VLOOKUP($J10467,Ref!$D:$H,2,0)</f>
        <v xml:space="preserve">Totteridge                                   </v>
      </c>
      <c r="L10467" t="str">
        <f>VLOOKUP($J10467,Ref!$D:$H,3,0)</f>
        <v>Totteridge</v>
      </c>
      <c r="M10467" t="str">
        <f>VLOOKUP($J10467,Ref!$D:$H,4,0)</f>
        <v>Barnet Deanery</v>
      </c>
      <c r="N10467" t="str">
        <f>VLOOKUP($J10467,Ref!$D:$H,5,0)</f>
        <v>Archdeaconry of Hertford</v>
      </c>
      <c r="Q10467">
        <v>36000</v>
      </c>
      <c r="R10467">
        <v>54317</v>
      </c>
      <c r="S10467">
        <v>12364</v>
      </c>
      <c r="T10467">
        <v>54317</v>
      </c>
    </row>
    <row r="10468" spans="1:20" x14ac:dyDescent="0.3">
      <c r="A10468">
        <v>2024</v>
      </c>
      <c r="C10468" t="str">
        <f>IF(GETPIVOTDATA("PS % recovery",Sheet4!$B$5,"Parish Name",K10468)&gt;99.949%,"OK","No")</f>
        <v>OK</v>
      </c>
      <c r="D10468" t="e">
        <f>VLOOKUP(J10468,'Ref2'!C:E,3,0)</f>
        <v>#N/A</v>
      </c>
      <c r="F10468">
        <v>12</v>
      </c>
      <c r="I10468" t="e">
        <f>VLOOKUP(J10468,Ref!L:M,2,0)</f>
        <v>#N/A</v>
      </c>
      <c r="J10468" s="108" t="s">
        <v>859</v>
      </c>
      <c r="K10468" t="str">
        <f>VLOOKUP($J10468,Ref!$D:$H,2,0)</f>
        <v xml:space="preserve">Bourne End                                   </v>
      </c>
      <c r="L10468" t="str">
        <f>VLOOKUP($J10468,Ref!$D:$H,3,0)</f>
        <v>Sunnyside with Bourne End</v>
      </c>
      <c r="M10468" t="str">
        <f>VLOOKUP($J10468,Ref!$D:$H,4,0)</f>
        <v>Berkhamsted Deanery</v>
      </c>
      <c r="N10468" t="str">
        <f>VLOOKUP($J10468,Ref!$D:$H,5,0)</f>
        <v xml:space="preserve">Archdeaconry of St Albans </v>
      </c>
      <c r="Q10468">
        <v>11468</v>
      </c>
      <c r="R10468">
        <v>11719</v>
      </c>
      <c r="S10468">
        <v>972</v>
      </c>
      <c r="T10468">
        <v>11719</v>
      </c>
    </row>
    <row r="10469" spans="1:20" x14ac:dyDescent="0.3">
      <c r="A10469">
        <v>2024</v>
      </c>
      <c r="C10469" t="str">
        <f>IF(GETPIVOTDATA("PS % recovery",Sheet4!$B$5,"Parish Name",K10469)&gt;99.949%,"OK","No")</f>
        <v>OK</v>
      </c>
      <c r="D10469" t="e">
        <f>VLOOKUP(J10469,'Ref2'!C:E,3,0)</f>
        <v>#N/A</v>
      </c>
      <c r="F10469">
        <v>12</v>
      </c>
      <c r="I10469" t="e">
        <f>VLOOKUP(J10469,Ref!L:M,2,0)</f>
        <v>#N/A</v>
      </c>
      <c r="J10469" s="108" t="s">
        <v>791</v>
      </c>
      <c r="K10469" t="str">
        <f>VLOOKUP($J10469,Ref!$D:$H,2,0)</f>
        <v xml:space="preserve">Great Berkhamsted                            </v>
      </c>
      <c r="L10469" t="str">
        <f>VLOOKUP($J10469,Ref!$D:$H,3,0)</f>
        <v>Berkhamsted Team Ministry</v>
      </c>
      <c r="M10469" t="str">
        <f>VLOOKUP($J10469,Ref!$D:$H,4,0)</f>
        <v>Berkhamsted Deanery</v>
      </c>
      <c r="N10469" t="str">
        <f>VLOOKUP($J10469,Ref!$D:$H,5,0)</f>
        <v xml:space="preserve">Archdeaconry of St Albans </v>
      </c>
      <c r="Q10469">
        <v>130617</v>
      </c>
      <c r="R10469">
        <v>127875</v>
      </c>
      <c r="S10469">
        <v>10752</v>
      </c>
      <c r="T10469">
        <v>127875</v>
      </c>
    </row>
    <row r="10470" spans="1:20" x14ac:dyDescent="0.3">
      <c r="A10470">
        <v>2024</v>
      </c>
      <c r="C10470" t="str">
        <f>IF(GETPIVOTDATA("PS % recovery",Sheet4!$B$5,"Parish Name",K10470)&gt;99.949%,"OK","No")</f>
        <v>OK</v>
      </c>
      <c r="D10470" t="e">
        <f>VLOOKUP(J10470,'Ref2'!C:E,3,0)</f>
        <v>#N/A</v>
      </c>
      <c r="F10470">
        <v>12</v>
      </c>
      <c r="I10470" t="e">
        <f>VLOOKUP(J10470,Ref!L:M,2,0)</f>
        <v>#N/A</v>
      </c>
      <c r="J10470" s="108" t="s">
        <v>864</v>
      </c>
      <c r="K10470" t="str">
        <f>VLOOKUP($J10470,Ref!$D:$H,2,0)</f>
        <v xml:space="preserve">Great Gaddesden                              </v>
      </c>
      <c r="L10470" t="str">
        <f>VLOOKUP($J10470,Ref!$D:$H,3,0)</f>
        <v>Berkhamsted Team Ministry</v>
      </c>
      <c r="M10470" t="str">
        <f>VLOOKUP($J10470,Ref!$D:$H,4,0)</f>
        <v>Berkhamsted Deanery</v>
      </c>
      <c r="N10470" t="str">
        <f>VLOOKUP($J10470,Ref!$D:$H,5,0)</f>
        <v xml:space="preserve">Archdeaconry of St Albans </v>
      </c>
      <c r="Q10470">
        <v>23417</v>
      </c>
      <c r="R10470">
        <v>24300</v>
      </c>
      <c r="S10470">
        <v>6075</v>
      </c>
      <c r="T10470">
        <v>24300</v>
      </c>
    </row>
    <row r="10471" spans="1:20" x14ac:dyDescent="0.3">
      <c r="A10471">
        <v>2024</v>
      </c>
      <c r="C10471" t="str">
        <f>IF(GETPIVOTDATA("PS % recovery",Sheet4!$B$5,"Parish Name",K10471)&gt;99.949%,"OK","No")</f>
        <v>OK</v>
      </c>
      <c r="D10471" t="e">
        <f>VLOOKUP(J10471,'Ref2'!C:E,3,0)</f>
        <v>#N/A</v>
      </c>
      <c r="F10471">
        <v>12</v>
      </c>
      <c r="I10471" t="e">
        <f>VLOOKUP(J10471,Ref!L:M,2,0)</f>
        <v>#N/A</v>
      </c>
      <c r="J10471" s="108" t="s">
        <v>866</v>
      </c>
      <c r="K10471" t="str">
        <f>VLOOKUP($J10471,Ref!$D:$H,2,0)</f>
        <v xml:space="preserve">Little Gaddesden                             </v>
      </c>
      <c r="L10471" t="str">
        <f>VLOOKUP($J10471,Ref!$D:$H,3,0)</f>
        <v>Berkhamsted Team Ministry</v>
      </c>
      <c r="M10471" t="str">
        <f>VLOOKUP($J10471,Ref!$D:$H,4,0)</f>
        <v>Berkhamsted Deanery</v>
      </c>
      <c r="N10471" t="str">
        <f>VLOOKUP($J10471,Ref!$D:$H,5,0)</f>
        <v xml:space="preserve">Archdeaconry of St Albans </v>
      </c>
      <c r="Q10471">
        <v>40054</v>
      </c>
      <c r="R10471">
        <v>41508</v>
      </c>
      <c r="S10471">
        <v>3459</v>
      </c>
      <c r="T10471">
        <v>41508</v>
      </c>
    </row>
    <row r="10472" spans="1:20" x14ac:dyDescent="0.3">
      <c r="A10472">
        <v>2024</v>
      </c>
      <c r="C10472" t="str">
        <f>IF(GETPIVOTDATA("PS % recovery",Sheet4!$B$5,"Parish Name",K10472)&gt;99.949%,"OK","No")</f>
        <v>OK</v>
      </c>
      <c r="D10472" t="e">
        <f>VLOOKUP(J10472,'Ref2'!C:E,3,0)</f>
        <v>#N/A</v>
      </c>
      <c r="F10472">
        <v>12</v>
      </c>
      <c r="I10472" t="e">
        <f>VLOOKUP(J10472,Ref!L:M,2,0)</f>
        <v>#N/A</v>
      </c>
      <c r="J10472" s="108" t="s">
        <v>868</v>
      </c>
      <c r="K10472" t="str">
        <f>VLOOKUP($J10472,Ref!$D:$H,2,0)</f>
        <v xml:space="preserve">Nettleden                                    </v>
      </c>
      <c r="L10472" t="str">
        <f>VLOOKUP($J10472,Ref!$D:$H,3,0)</f>
        <v>Berkhamsted Team Ministry</v>
      </c>
      <c r="M10472" t="str">
        <f>VLOOKUP($J10472,Ref!$D:$H,4,0)</f>
        <v>Berkhamsted Deanery</v>
      </c>
      <c r="N10472" t="str">
        <f>VLOOKUP($J10472,Ref!$D:$H,5,0)</f>
        <v xml:space="preserve">Archdeaconry of St Albans </v>
      </c>
      <c r="Q10472">
        <v>7413</v>
      </c>
      <c r="R10472">
        <v>7701</v>
      </c>
      <c r="S10472">
        <v>641.75</v>
      </c>
      <c r="T10472">
        <v>7701</v>
      </c>
    </row>
    <row r="10473" spans="1:20" x14ac:dyDescent="0.3">
      <c r="A10473">
        <v>2024</v>
      </c>
      <c r="C10473" t="str">
        <f>IF(GETPIVOTDATA("PS % recovery",Sheet4!$B$5,"Parish Name",K10473)&gt;99.949%,"OK","No")</f>
        <v>OK</v>
      </c>
      <c r="D10473" t="e">
        <f>VLOOKUP(J10473,'Ref2'!C:E,3,0)</f>
        <v>#N/A</v>
      </c>
      <c r="F10473">
        <v>12</v>
      </c>
      <c r="I10473" t="e">
        <f>VLOOKUP(J10473,Ref!L:M,2,0)</f>
        <v>#N/A</v>
      </c>
      <c r="J10473" s="108" t="s">
        <v>871</v>
      </c>
      <c r="K10473" t="str">
        <f>VLOOKUP($J10473,Ref!$D:$H,2,0)</f>
        <v xml:space="preserve">Northchurch                                  </v>
      </c>
      <c r="L10473" t="str">
        <f>VLOOKUP($J10473,Ref!$D:$H,3,0)</f>
        <v>Northchurch and Wigginton</v>
      </c>
      <c r="M10473" t="str">
        <f>VLOOKUP($J10473,Ref!$D:$H,4,0)</f>
        <v>Berkhamsted Deanery</v>
      </c>
      <c r="N10473" t="str">
        <f>VLOOKUP($J10473,Ref!$D:$H,5,0)</f>
        <v xml:space="preserve">Archdeaconry of St Albans </v>
      </c>
      <c r="Q10473">
        <v>57340</v>
      </c>
      <c r="R10473">
        <v>56994</v>
      </c>
      <c r="S10473">
        <v>4819.33</v>
      </c>
      <c r="T10473">
        <v>56994</v>
      </c>
    </row>
    <row r="10474" spans="1:20" x14ac:dyDescent="0.3">
      <c r="A10474">
        <v>2024</v>
      </c>
      <c r="C10474" t="str">
        <f>IF(GETPIVOTDATA("PS % recovery",Sheet4!$B$5,"Parish Name",K10474)&gt;99.949%,"OK","No")</f>
        <v>OK</v>
      </c>
      <c r="D10474" t="e">
        <f>VLOOKUP(J10474,'Ref2'!C:E,3,0)</f>
        <v>#N/A</v>
      </c>
      <c r="F10474">
        <v>12</v>
      </c>
      <c r="I10474" t="e">
        <f>VLOOKUP(J10474,Ref!L:M,2,0)</f>
        <v>#N/A</v>
      </c>
      <c r="J10474" s="108" t="s">
        <v>793</v>
      </c>
      <c r="K10474" t="str">
        <f>VLOOKUP($J10474,Ref!$D:$H,2,0)</f>
        <v xml:space="preserve">Potten End, Holy Trinity                     </v>
      </c>
      <c r="L10474" t="str">
        <f>VLOOKUP($J10474,Ref!$D:$H,3,0)</f>
        <v>Berkhamsted Team Ministry</v>
      </c>
      <c r="M10474" t="str">
        <f>VLOOKUP($J10474,Ref!$D:$H,4,0)</f>
        <v>Berkhamsted Deanery</v>
      </c>
      <c r="N10474" t="str">
        <f>VLOOKUP($J10474,Ref!$D:$H,5,0)</f>
        <v xml:space="preserve">Archdeaconry of St Albans </v>
      </c>
      <c r="Q10474">
        <v>47580</v>
      </c>
      <c r="R10474">
        <v>48662</v>
      </c>
      <c r="S10474">
        <v>2244</v>
      </c>
      <c r="T10474">
        <v>48662</v>
      </c>
    </row>
    <row r="10475" spans="1:20" x14ac:dyDescent="0.3">
      <c r="A10475">
        <v>2024</v>
      </c>
      <c r="C10475" t="str">
        <f>IF(GETPIVOTDATA("PS % recovery",Sheet4!$B$5,"Parish Name",K10475)&gt;99.949%,"OK","No")</f>
        <v>OK</v>
      </c>
      <c r="D10475" t="e">
        <f>VLOOKUP(J10475,'Ref2'!C:E,3,0)</f>
        <v>#N/A</v>
      </c>
      <c r="F10475">
        <v>12</v>
      </c>
      <c r="I10475" t="e">
        <f>VLOOKUP(J10475,Ref!L:M,2,0)</f>
        <v>#N/A</v>
      </c>
      <c r="J10475" s="108" t="s">
        <v>861</v>
      </c>
      <c r="K10475" t="str">
        <f>VLOOKUP($J10475,Ref!$D:$H,2,0)</f>
        <v xml:space="preserve">Sunnyside, St Michael and All Angels         </v>
      </c>
      <c r="L10475" t="str">
        <f>VLOOKUP($J10475,Ref!$D:$H,3,0)</f>
        <v>Sunnyside with Bourne End</v>
      </c>
      <c r="M10475" t="str">
        <f>VLOOKUP($J10475,Ref!$D:$H,4,0)</f>
        <v>Berkhamsted Deanery</v>
      </c>
      <c r="N10475" t="str">
        <f>VLOOKUP($J10475,Ref!$D:$H,5,0)</f>
        <v xml:space="preserve">Archdeaconry of St Albans </v>
      </c>
      <c r="Q10475">
        <v>72017</v>
      </c>
      <c r="R10475">
        <v>90723</v>
      </c>
      <c r="S10475">
        <v>7563</v>
      </c>
      <c r="T10475">
        <v>90723</v>
      </c>
    </row>
    <row r="10476" spans="1:20" x14ac:dyDescent="0.3">
      <c r="A10476">
        <v>2024</v>
      </c>
      <c r="C10476" t="str">
        <f>IF(GETPIVOTDATA("PS % recovery",Sheet4!$B$5,"Parish Name",K10476)&gt;99.949%,"OK","No")</f>
        <v>No</v>
      </c>
      <c r="D10476" t="e">
        <f>VLOOKUP(J10476,'Ref2'!C:E,3,0)</f>
        <v>#N/A</v>
      </c>
      <c r="F10476">
        <v>12</v>
      </c>
      <c r="I10476" t="e">
        <f>VLOOKUP(J10476,Ref!L:M,2,0)</f>
        <v>#N/A</v>
      </c>
      <c r="J10476" s="108" t="s">
        <v>873</v>
      </c>
      <c r="K10476" t="str">
        <f>VLOOKUP($J10476,Ref!$D:$H,2,0)</f>
        <v xml:space="preserve">Tring Team Parish                            </v>
      </c>
      <c r="L10476" t="str">
        <f>VLOOKUP($J10476,Ref!$D:$H,3,0)</f>
        <v>Tring (Team Ministry)</v>
      </c>
      <c r="M10476" t="str">
        <f>VLOOKUP($J10476,Ref!$D:$H,4,0)</f>
        <v>Berkhamsted Deanery</v>
      </c>
      <c r="N10476" t="str">
        <f>VLOOKUP($J10476,Ref!$D:$H,5,0)</f>
        <v xml:space="preserve">Archdeaconry of St Albans </v>
      </c>
      <c r="Q10476">
        <v>174000</v>
      </c>
      <c r="R10476">
        <v>177636</v>
      </c>
      <c r="S10476">
        <f>15000-2364</f>
        <v>12636</v>
      </c>
      <c r="T10476">
        <v>177636</v>
      </c>
    </row>
    <row r="10477" spans="1:20" x14ac:dyDescent="0.3">
      <c r="A10477">
        <v>2024</v>
      </c>
      <c r="C10477" t="str">
        <f>IF(GETPIVOTDATA("PS % recovery",Sheet4!$B$5,"Parish Name",K10477)&gt;99.949%,"OK","No")</f>
        <v>No</v>
      </c>
      <c r="D10477" t="e">
        <f>VLOOKUP(J10477,'Ref2'!C:E,3,0)</f>
        <v>#N/A</v>
      </c>
      <c r="F10477">
        <v>12</v>
      </c>
      <c r="I10477" t="e">
        <f>VLOOKUP(J10477,Ref!L:M,2,0)</f>
        <v>#N/A</v>
      </c>
      <c r="J10477" s="108" t="s">
        <v>875</v>
      </c>
      <c r="K10477" t="str">
        <f>VLOOKUP($J10477,Ref!$D:$H,2,0)</f>
        <v xml:space="preserve">Wigginton                                    </v>
      </c>
      <c r="L10477" t="str">
        <f>VLOOKUP($J10477,Ref!$D:$H,3,0)</f>
        <v>Northchurch and Wigginton</v>
      </c>
      <c r="M10477" t="str">
        <f>VLOOKUP($J10477,Ref!$D:$H,4,0)</f>
        <v>Berkhamsted Deanery</v>
      </c>
      <c r="N10477" t="str">
        <f>VLOOKUP($J10477,Ref!$D:$H,5,0)</f>
        <v xml:space="preserve">Archdeaconry of St Albans </v>
      </c>
      <c r="Q10477">
        <v>33000</v>
      </c>
      <c r="R10477">
        <v>36747</v>
      </c>
      <c r="S10477">
        <v>9250</v>
      </c>
      <c r="T10477">
        <v>36747</v>
      </c>
    </row>
    <row r="10478" spans="1:20" x14ac:dyDescent="0.3">
      <c r="A10478">
        <v>2024</v>
      </c>
      <c r="C10478" t="str">
        <f>IF(GETPIVOTDATA("PS % recovery",Sheet4!$B$5,"Parish Name",K10478)&gt;99.949%,"OK","No")</f>
        <v>No</v>
      </c>
      <c r="D10478" t="e">
        <f>VLOOKUP(J10478,'Ref2'!C:E,3,0)</f>
        <v>#N/A</v>
      </c>
      <c r="F10478">
        <v>12</v>
      </c>
      <c r="I10478" t="e">
        <f>VLOOKUP(J10478,Ref!L:M,2,0)</f>
        <v>#N/A</v>
      </c>
      <c r="J10478" s="108" t="s">
        <v>794</v>
      </c>
      <c r="K10478" t="str">
        <f>VLOOKUP($J10478,Ref!$D:$H,2,0)</f>
        <v xml:space="preserve">Albury                                       </v>
      </c>
      <c r="L10478" t="str">
        <f>VLOOKUP($J10478,Ref!$D:$H,3,0)</f>
        <v>Albury, Little Hadham and Much Hadham</v>
      </c>
      <c r="M10478" t="str">
        <f>VLOOKUP($J10478,Ref!$D:$H,4,0)</f>
        <v>Bishop's Stortford Deanery</v>
      </c>
      <c r="N10478" t="str">
        <f>VLOOKUP($J10478,Ref!$D:$H,5,0)</f>
        <v>Archdeaconry of Hertford</v>
      </c>
      <c r="Q10478">
        <v>0</v>
      </c>
      <c r="R10478">
        <v>10889</v>
      </c>
      <c r="S10478">
        <v>0</v>
      </c>
      <c r="T10478">
        <v>10889</v>
      </c>
    </row>
    <row r="10479" spans="1:20" x14ac:dyDescent="0.3">
      <c r="A10479">
        <v>2024</v>
      </c>
      <c r="C10479" t="str">
        <f>IF(GETPIVOTDATA("PS % recovery",Sheet4!$B$5,"Parish Name",K10479)&gt;99.949%,"OK","No")</f>
        <v>OK</v>
      </c>
      <c r="D10479" t="e">
        <f>VLOOKUP(J10479,'Ref2'!C:E,3,0)</f>
        <v>#N/A</v>
      </c>
      <c r="F10479">
        <v>12</v>
      </c>
      <c r="I10479" t="e">
        <f>VLOOKUP(J10479,Ref!L:M,2,0)</f>
        <v>#N/A</v>
      </c>
      <c r="J10479" s="108" t="s">
        <v>1051</v>
      </c>
      <c r="K10479" t="str">
        <f>VLOOKUP($J10479,Ref!$D:$H,2,0)</f>
        <v xml:space="preserve">Bishop's Stortford                           </v>
      </c>
      <c r="L10479" t="str">
        <f>VLOOKUP($J10479,Ref!$D:$H,3,0)</f>
        <v>Bishop's Stortford</v>
      </c>
      <c r="M10479" t="str">
        <f>VLOOKUP($J10479,Ref!$D:$H,4,0)</f>
        <v>Bishop's Stortford Deanery</v>
      </c>
      <c r="N10479" t="str">
        <f>VLOOKUP($J10479,Ref!$D:$H,5,0)</f>
        <v>Archdeaconry of Hertford</v>
      </c>
      <c r="Q10479">
        <v>107991</v>
      </c>
      <c r="R10479">
        <v>105978</v>
      </c>
      <c r="S10479">
        <v>8826</v>
      </c>
      <c r="T10479">
        <v>105978</v>
      </c>
    </row>
    <row r="10480" spans="1:20" x14ac:dyDescent="0.3">
      <c r="A10480">
        <v>2024</v>
      </c>
      <c r="C10480" t="str">
        <f>IF(GETPIVOTDATA("PS % recovery",Sheet4!$B$5,"Parish Name",K10480)&gt;99.949%,"OK","No")</f>
        <v>No</v>
      </c>
      <c r="D10480" t="e">
        <f>VLOOKUP(J10480,'Ref2'!C:E,3,0)</f>
        <v>#N/A</v>
      </c>
      <c r="F10480">
        <v>12</v>
      </c>
      <c r="I10480" t="e">
        <f>VLOOKUP(J10480,Ref!L:M,2,0)</f>
        <v>#N/A</v>
      </c>
      <c r="J10480" s="108" t="s">
        <v>796</v>
      </c>
      <c r="K10480" t="str">
        <f>VLOOKUP($J10480,Ref!$D:$H,2,0)</f>
        <v xml:space="preserve">Braughing                                    </v>
      </c>
      <c r="L10480" t="str">
        <f>VLOOKUP($J10480,Ref!$D:$H,3,0)</f>
        <v>Braughing, Furneux Pelham and Stocking Pelham</v>
      </c>
      <c r="M10480" t="str">
        <f>VLOOKUP($J10480,Ref!$D:$H,4,0)</f>
        <v>Bishop's Stortford Deanery</v>
      </c>
      <c r="N10480" t="str">
        <f>VLOOKUP($J10480,Ref!$D:$H,5,0)</f>
        <v>Archdeaconry of Hertford</v>
      </c>
      <c r="Q10480">
        <v>13288</v>
      </c>
      <c r="R10480">
        <v>20324</v>
      </c>
      <c r="S10480">
        <v>0</v>
      </c>
      <c r="T10480">
        <v>20324</v>
      </c>
    </row>
    <row r="10481" spans="1:20" x14ac:dyDescent="0.3">
      <c r="A10481">
        <v>2024</v>
      </c>
      <c r="C10481" t="str">
        <f>IF(GETPIVOTDATA("PS % recovery",Sheet4!$B$5,"Parish Name",K10481)&gt;99.949%,"OK","No")</f>
        <v>No</v>
      </c>
      <c r="D10481" t="e">
        <f>VLOOKUP(J10481,'Ref2'!C:E,3,0)</f>
        <v>#N/A</v>
      </c>
      <c r="F10481">
        <v>12</v>
      </c>
      <c r="I10481" t="e">
        <f>VLOOKUP(J10481,Ref!L:M,2,0)</f>
        <v>#N/A</v>
      </c>
      <c r="J10481" s="108" t="s">
        <v>798</v>
      </c>
      <c r="K10481" t="str">
        <f>VLOOKUP($J10481,Ref!$D:$H,2,0)</f>
        <v xml:space="preserve">Furneux Pelham                               </v>
      </c>
      <c r="L10481" t="str">
        <f>VLOOKUP($J10481,Ref!$D:$H,3,0)</f>
        <v>Braughing, Furneux Pelham and Stocking Pelham</v>
      </c>
      <c r="M10481" t="str">
        <f>VLOOKUP($J10481,Ref!$D:$H,4,0)</f>
        <v>Bishop's Stortford Deanery</v>
      </c>
      <c r="N10481" t="str">
        <f>VLOOKUP($J10481,Ref!$D:$H,5,0)</f>
        <v>Archdeaconry of Hertford</v>
      </c>
      <c r="Q10481">
        <v>2716.75</v>
      </c>
      <c r="R10481">
        <v>8064</v>
      </c>
      <c r="S10481">
        <v>0</v>
      </c>
      <c r="T10481">
        <v>8064</v>
      </c>
    </row>
    <row r="10482" spans="1:20" x14ac:dyDescent="0.3">
      <c r="A10482">
        <v>2024</v>
      </c>
      <c r="C10482" t="str">
        <f>IF(GETPIVOTDATA("PS % recovery",Sheet4!$B$5,"Parish Name",K10482)&gt;99.949%,"OK","No")</f>
        <v>No</v>
      </c>
      <c r="D10482" t="e">
        <f>VLOOKUP(J10482,'Ref2'!C:E,3,0)</f>
        <v>#N/A</v>
      </c>
      <c r="F10482">
        <v>12</v>
      </c>
      <c r="I10482" t="e">
        <f>VLOOKUP(J10482,Ref!L:M,2,0)</f>
        <v>#N/A</v>
      </c>
      <c r="J10482" s="108" t="s">
        <v>1056</v>
      </c>
      <c r="K10482" t="str">
        <f>VLOOKUP($J10482,Ref!$D:$H,2,0)</f>
        <v xml:space="preserve">Gilston with Eastwick                        </v>
      </c>
      <c r="L10482" t="str">
        <f>VLOOKUP($J10482,Ref!$D:$H,3,0)</f>
        <v>High Wych and Gilston with Eastwick</v>
      </c>
      <c r="M10482" t="str">
        <f>VLOOKUP($J10482,Ref!$D:$H,4,0)</f>
        <v>Bishop's Stortford Deanery</v>
      </c>
      <c r="N10482" t="str">
        <f>VLOOKUP($J10482,Ref!$D:$H,5,0)</f>
        <v>Archdeaconry of Hertford</v>
      </c>
      <c r="Q10482">
        <v>8090.25</v>
      </c>
      <c r="R10482">
        <v>11120</v>
      </c>
      <c r="S10482">
        <v>0</v>
      </c>
      <c r="T10482">
        <v>11120</v>
      </c>
    </row>
    <row r="10483" spans="1:20" x14ac:dyDescent="0.3">
      <c r="A10483">
        <v>2024</v>
      </c>
      <c r="C10483" t="str">
        <f>IF(GETPIVOTDATA("PS % recovery",Sheet4!$B$5,"Parish Name",K10483)&gt;99.949%,"OK","No")</f>
        <v>OK</v>
      </c>
      <c r="D10483" t="e">
        <f>VLOOKUP(J10483,'Ref2'!C:E,3,0)</f>
        <v>#N/A</v>
      </c>
      <c r="F10483">
        <v>12</v>
      </c>
      <c r="I10483" t="e">
        <f>VLOOKUP(J10483,Ref!L:M,2,0)</f>
        <v>#N/A</v>
      </c>
      <c r="J10483" t="s">
        <v>1058</v>
      </c>
      <c r="K10483" t="str">
        <f>VLOOKUP($J10483,Ref!$D:$H,2,0)</f>
        <v xml:space="preserve">High Wych, St James                          </v>
      </c>
      <c r="L10483" t="str">
        <f>VLOOKUP($J10483,Ref!$D:$H,3,0)</f>
        <v>High Wych and Gilston with Eastwick</v>
      </c>
      <c r="M10483" t="str">
        <f>VLOOKUP($J10483,Ref!$D:$H,4,0)</f>
        <v>Bishop's Stortford Deanery</v>
      </c>
      <c r="N10483" t="str">
        <f>VLOOKUP($J10483,Ref!$D:$H,5,0)</f>
        <v>Archdeaconry of Hertford</v>
      </c>
      <c r="Q10483">
        <v>37645</v>
      </c>
      <c r="R10483">
        <v>38909</v>
      </c>
      <c r="S10483">
        <v>3247</v>
      </c>
      <c r="T10483">
        <v>38909</v>
      </c>
    </row>
    <row r="10484" spans="1:20" x14ac:dyDescent="0.3">
      <c r="A10484">
        <v>2024</v>
      </c>
      <c r="C10484" t="str">
        <f>IF(GETPIVOTDATA("PS % recovery",Sheet4!$B$5,"Parish Name",K10484)&gt;99.949%,"OK","No")</f>
        <v>No</v>
      </c>
      <c r="D10484" t="e">
        <f>VLOOKUP(J10484,'Ref2'!C:E,3,0)</f>
        <v>#N/A</v>
      </c>
      <c r="F10484">
        <v>12</v>
      </c>
      <c r="I10484" t="e">
        <f>VLOOKUP(J10484,Ref!L:M,2,0)</f>
        <v>#N/A</v>
      </c>
      <c r="J10484" t="s">
        <v>800</v>
      </c>
      <c r="K10484" t="str">
        <f>VLOOKUP($J10484,Ref!$D:$H,2,0)</f>
        <v xml:space="preserve">Hockerill, All Saints                        </v>
      </c>
      <c r="L10484" t="str">
        <f>VLOOKUP($J10484,Ref!$D:$H,3,0)</f>
        <v>Hockerill, All Saints</v>
      </c>
      <c r="M10484" t="str">
        <f>VLOOKUP($J10484,Ref!$D:$H,4,0)</f>
        <v>Bishop's Stortford Deanery</v>
      </c>
      <c r="N10484" t="str">
        <f>VLOOKUP($J10484,Ref!$D:$H,5,0)</f>
        <v>Archdeaconry of Hertford</v>
      </c>
      <c r="Q10484">
        <v>58927</v>
      </c>
      <c r="R10484">
        <v>55309</v>
      </c>
      <c r="S10484">
        <v>10308.84</v>
      </c>
      <c r="T10484">
        <v>55309</v>
      </c>
    </row>
    <row r="10485" spans="1:20" x14ac:dyDescent="0.3">
      <c r="A10485">
        <v>2024</v>
      </c>
      <c r="C10485" t="str">
        <f>IF(GETPIVOTDATA("PS % recovery",Sheet4!$B$5,"Parish Name",K10485)&gt;99.949%,"OK","No")</f>
        <v>No</v>
      </c>
      <c r="D10485" t="e">
        <f>VLOOKUP(J10485,'Ref2'!C:E,3,0)</f>
        <v>#N/A</v>
      </c>
      <c r="F10485">
        <v>12</v>
      </c>
      <c r="I10485" t="e">
        <f>VLOOKUP(J10485,Ref!L:M,2,0)</f>
        <v>#N/A</v>
      </c>
      <c r="J10485" t="s">
        <v>801</v>
      </c>
      <c r="K10485" t="str">
        <f>VLOOKUP($J10485,Ref!$D:$H,2,0)</f>
        <v xml:space="preserve">Little Hadham                                </v>
      </c>
      <c r="L10485" t="str">
        <f>VLOOKUP($J10485,Ref!$D:$H,3,0)</f>
        <v>Albury, Little Hadham and Much Hadham</v>
      </c>
      <c r="M10485" t="str">
        <f>VLOOKUP($J10485,Ref!$D:$H,4,0)</f>
        <v>Bishop's Stortford Deanery</v>
      </c>
      <c r="N10485" t="str">
        <f>VLOOKUP($J10485,Ref!$D:$H,5,0)</f>
        <v>Archdeaconry of Hertford</v>
      </c>
      <c r="Q10485">
        <v>9000</v>
      </c>
      <c r="R10485">
        <v>14642</v>
      </c>
      <c r="S10485">
        <v>1500</v>
      </c>
      <c r="T10485">
        <v>14642</v>
      </c>
    </row>
    <row r="10486" spans="1:20" x14ac:dyDescent="0.3">
      <c r="A10486">
        <v>2024</v>
      </c>
      <c r="C10486" t="str">
        <f>IF(GETPIVOTDATA("PS % recovery",Sheet4!$B$5,"Parish Name",K10486)&gt;99.949%,"OK","No")</f>
        <v>OK</v>
      </c>
      <c r="D10486" t="e">
        <f>VLOOKUP(J10486,'Ref2'!C:E,3,0)</f>
        <v>#N/A</v>
      </c>
      <c r="F10486">
        <v>12</v>
      </c>
      <c r="I10486" t="e">
        <f>VLOOKUP(J10486,Ref!L:M,2,0)</f>
        <v>#N/A</v>
      </c>
      <c r="J10486" t="s">
        <v>1066</v>
      </c>
      <c r="K10486" t="str">
        <f>VLOOKUP($J10486,Ref!$D:$H,2,0)</f>
        <v xml:space="preserve">Mundens, The                                 </v>
      </c>
      <c r="L10486" t="str">
        <f>VLOOKUP($J10486,Ref!$D:$H,3,0)</f>
        <v>Standon and the Mundens with Sacombe</v>
      </c>
      <c r="M10486" t="str">
        <f>VLOOKUP($J10486,Ref!$D:$H,4,0)</f>
        <v>Bishop's Stortford Deanery</v>
      </c>
      <c r="N10486" t="str">
        <f>VLOOKUP($J10486,Ref!$D:$H,5,0)</f>
        <v>Archdeaconry of Hertford</v>
      </c>
      <c r="Q10486">
        <v>21143</v>
      </c>
      <c r="R10486">
        <v>21953</v>
      </c>
      <c r="S10486">
        <v>0</v>
      </c>
      <c r="T10486">
        <v>21953</v>
      </c>
    </row>
    <row r="10487" spans="1:20" x14ac:dyDescent="0.3">
      <c r="A10487">
        <v>2024</v>
      </c>
      <c r="C10487" t="str">
        <f>IF(GETPIVOTDATA("PS % recovery",Sheet4!$B$5,"Parish Name",K10487)&gt;99.949%,"OK","No")</f>
        <v>No</v>
      </c>
      <c r="D10487" t="e">
        <f>VLOOKUP(J10487,'Ref2'!C:E,3,0)</f>
        <v>#N/A</v>
      </c>
      <c r="F10487">
        <v>12</v>
      </c>
      <c r="I10487" t="e">
        <f>VLOOKUP(J10487,Ref!L:M,2,0)</f>
        <v>#N/A</v>
      </c>
      <c r="J10487" t="s">
        <v>803</v>
      </c>
      <c r="K10487" t="str">
        <f>VLOOKUP($J10487,Ref!$D:$H,2,0)</f>
        <v xml:space="preserve">Much Hadham                                  </v>
      </c>
      <c r="L10487" t="str">
        <f>VLOOKUP($J10487,Ref!$D:$H,3,0)</f>
        <v>Albury, Little Hadham and Much Hadham</v>
      </c>
      <c r="M10487" t="str">
        <f>VLOOKUP($J10487,Ref!$D:$H,4,0)</f>
        <v>Bishop's Stortford Deanery</v>
      </c>
      <c r="N10487" t="str">
        <f>VLOOKUP($J10487,Ref!$D:$H,5,0)</f>
        <v>Archdeaconry of Hertford</v>
      </c>
      <c r="Q10487">
        <v>44000</v>
      </c>
      <c r="R10487">
        <v>48302</v>
      </c>
      <c r="S10487">
        <v>5302</v>
      </c>
      <c r="T10487">
        <v>48302</v>
      </c>
    </row>
    <row r="10488" spans="1:20" x14ac:dyDescent="0.3">
      <c r="A10488">
        <v>2024</v>
      </c>
      <c r="C10488" t="str">
        <f>IF(GETPIVOTDATA("PS % recovery",Sheet4!$B$5,"Parish Name",K10488)&gt;99.949%,"OK","No")</f>
        <v>OK</v>
      </c>
      <c r="D10488" t="e">
        <f>VLOOKUP(J10488,'Ref2'!C:E,3,0)</f>
        <v>#N/A</v>
      </c>
      <c r="F10488">
        <v>12</v>
      </c>
      <c r="I10488" t="e">
        <f>VLOOKUP(J10488,Ref!L:M,2,0)</f>
        <v>#N/A</v>
      </c>
      <c r="J10488" t="s">
        <v>1068</v>
      </c>
      <c r="K10488" t="str">
        <f>VLOOKUP($J10488,Ref!$D:$H,2,0)</f>
        <v xml:space="preserve">Sacombe                                      </v>
      </c>
      <c r="L10488" t="str">
        <f>VLOOKUP($J10488,Ref!$D:$H,3,0)</f>
        <v>Standon and the Mundens with Sacombe</v>
      </c>
      <c r="M10488" t="str">
        <f>VLOOKUP($J10488,Ref!$D:$H,4,0)</f>
        <v>Bishop's Stortford Deanery</v>
      </c>
      <c r="N10488" t="str">
        <f>VLOOKUP($J10488,Ref!$D:$H,5,0)</f>
        <v>Archdeaconry of Hertford</v>
      </c>
      <c r="Q10488">
        <v>7380</v>
      </c>
      <c r="R10488">
        <v>7666</v>
      </c>
      <c r="S10488">
        <v>637</v>
      </c>
      <c r="T10488">
        <v>7666</v>
      </c>
    </row>
    <row r="10489" spans="1:20" x14ac:dyDescent="0.3">
      <c r="A10489">
        <v>2024</v>
      </c>
      <c r="C10489" t="str">
        <f>IF(GETPIVOTDATA("PS % recovery",Sheet4!$B$5,"Parish Name",K10489)&gt;99.949%,"OK","No")</f>
        <v>OK</v>
      </c>
      <c r="D10489" t="e">
        <f>VLOOKUP(J10489,'Ref2'!C:E,3,0)</f>
        <v>#N/A</v>
      </c>
      <c r="F10489">
        <v>12</v>
      </c>
      <c r="I10489" t="e">
        <f>VLOOKUP(J10489,Ref!L:M,2,0)</f>
        <v>#N/A</v>
      </c>
      <c r="J10489" t="s">
        <v>1062</v>
      </c>
      <c r="K10489" t="str">
        <f>VLOOKUP($J10489,Ref!$D:$H,2,0)</f>
        <v xml:space="preserve">Sawbridgeworth                               </v>
      </c>
      <c r="L10489" t="str">
        <f>VLOOKUP($J10489,Ref!$D:$H,3,0)</f>
        <v>Sawbridgeworth</v>
      </c>
      <c r="M10489" t="str">
        <f>VLOOKUP($J10489,Ref!$D:$H,4,0)</f>
        <v>Bishop's Stortford Deanery</v>
      </c>
      <c r="N10489" t="str">
        <f>VLOOKUP($J10489,Ref!$D:$H,5,0)</f>
        <v>Archdeaconry of Hertford</v>
      </c>
      <c r="Q10489">
        <v>73035</v>
      </c>
      <c r="R10489">
        <v>69920</v>
      </c>
      <c r="S10489">
        <v>15920.16</v>
      </c>
      <c r="T10489">
        <v>69920</v>
      </c>
    </row>
    <row r="10490" spans="1:20" x14ac:dyDescent="0.3">
      <c r="A10490">
        <v>2024</v>
      </c>
      <c r="C10490" t="str">
        <f>IF(GETPIVOTDATA("PS % recovery",Sheet4!$B$5,"Parish Name",K10490)&gt;99.949%,"OK","No")</f>
        <v>OK</v>
      </c>
      <c r="D10490" t="e">
        <f>VLOOKUP(J10490,'Ref2'!C:E,3,0)</f>
        <v>#N/A</v>
      </c>
      <c r="F10490">
        <v>12</v>
      </c>
      <c r="I10490" t="e">
        <f>VLOOKUP(J10490,Ref!L:M,2,0)</f>
        <v>#N/A</v>
      </c>
      <c r="J10490" t="s">
        <v>1064</v>
      </c>
      <c r="K10490" t="str">
        <f>VLOOKUP($J10490,Ref!$D:$H,2,0)</f>
        <v xml:space="preserve">Standon                                      </v>
      </c>
      <c r="L10490" t="str">
        <f>VLOOKUP($J10490,Ref!$D:$H,3,0)</f>
        <v>Standon and the Mundens with Sacombe</v>
      </c>
      <c r="M10490" t="str">
        <f>VLOOKUP($J10490,Ref!$D:$H,4,0)</f>
        <v>Bishop's Stortford Deanery</v>
      </c>
      <c r="N10490" t="str">
        <f>VLOOKUP($J10490,Ref!$D:$H,5,0)</f>
        <v>Archdeaconry of Hertford</v>
      </c>
      <c r="Q10490">
        <v>60141</v>
      </c>
      <c r="R10490">
        <v>62653</v>
      </c>
      <c r="S10490">
        <v>5222</v>
      </c>
      <c r="T10490">
        <v>62653</v>
      </c>
    </row>
    <row r="10491" spans="1:20" x14ac:dyDescent="0.3">
      <c r="A10491">
        <v>2024</v>
      </c>
      <c r="C10491" t="str">
        <f>IF(GETPIVOTDATA("PS % recovery",Sheet4!$B$5,"Parish Name",K10491)&gt;99.949%,"OK","No")</f>
        <v>No</v>
      </c>
      <c r="D10491" t="e">
        <f>VLOOKUP(J10491,'Ref2'!C:E,3,0)</f>
        <v>#N/A</v>
      </c>
      <c r="F10491">
        <v>12</v>
      </c>
      <c r="I10491" t="e">
        <f>VLOOKUP(J10491,Ref!L:M,2,0)</f>
        <v>#N/A</v>
      </c>
      <c r="J10491" t="s">
        <v>805</v>
      </c>
      <c r="K10491" t="str">
        <f>VLOOKUP($J10491,Ref!$D:$H,2,0)</f>
        <v xml:space="preserve">Stocking Pelham                              </v>
      </c>
      <c r="L10491" t="str">
        <f>VLOOKUP($J10491,Ref!$D:$H,3,0)</f>
        <v>Braughing, Furneux Pelham and Stocking Pelham</v>
      </c>
      <c r="M10491" t="str">
        <f>VLOOKUP($J10491,Ref!$D:$H,4,0)</f>
        <v>Bishop's Stortford Deanery</v>
      </c>
      <c r="N10491" t="str">
        <f>VLOOKUP($J10491,Ref!$D:$H,5,0)</f>
        <v>Archdeaconry of Hertford</v>
      </c>
      <c r="Q10491">
        <v>909</v>
      </c>
      <c r="R10491">
        <v>2352</v>
      </c>
      <c r="S10491">
        <v>1135</v>
      </c>
      <c r="T10491">
        <v>2352</v>
      </c>
    </row>
    <row r="10492" spans="1:20" x14ac:dyDescent="0.3">
      <c r="A10492">
        <v>2024</v>
      </c>
      <c r="C10492" t="str">
        <f>IF(GETPIVOTDATA("PS % recovery",Sheet4!$B$5,"Parish Name",K10492)&gt;99.949%,"OK","No")</f>
        <v>No</v>
      </c>
      <c r="D10492" t="e">
        <f>VLOOKUP(J10492,'Ref2'!C:E,3,0)</f>
        <v>#N/A</v>
      </c>
      <c r="F10492">
        <v>12</v>
      </c>
      <c r="I10492" t="e">
        <f>VLOOKUP(J10492,Ref!L:M,2,0)</f>
        <v>#N/A</v>
      </c>
      <c r="J10492" t="s">
        <v>807</v>
      </c>
      <c r="K10492" t="str">
        <f>VLOOKUP($J10492,Ref!$D:$H,2,0)</f>
        <v xml:space="preserve">Bishop's Stortford, Holy Trinity             </v>
      </c>
      <c r="L10492" t="str">
        <f>VLOOKUP($J10492,Ref!$D:$H,3,0)</f>
        <v>Bishop's Stortford, Holy Trinity</v>
      </c>
      <c r="M10492" t="str">
        <f>VLOOKUP($J10492,Ref!$D:$H,4,0)</f>
        <v>Bishop's Stortford Deanery</v>
      </c>
      <c r="N10492" t="str">
        <f>VLOOKUP($J10492,Ref!$D:$H,5,0)</f>
        <v>Archdeaconry of Hertford</v>
      </c>
      <c r="Q10492">
        <v>18000</v>
      </c>
      <c r="R10492">
        <v>39675</v>
      </c>
      <c r="S10492">
        <v>1500</v>
      </c>
      <c r="T10492">
        <v>39675</v>
      </c>
    </row>
    <row r="10493" spans="1:20" x14ac:dyDescent="0.3">
      <c r="A10493">
        <v>2024</v>
      </c>
      <c r="C10493" t="str">
        <f>IF(GETPIVOTDATA("PS % recovery",Sheet4!$B$5,"Parish Name",K10493)&gt;99.949%,"OK","No")</f>
        <v>OK</v>
      </c>
      <c r="D10493" t="str">
        <f>VLOOKUP(J10493,'Ref2'!C:E,3,0)</f>
        <v>LLF</v>
      </c>
      <c r="F10493">
        <v>12</v>
      </c>
      <c r="I10493" t="e">
        <f>VLOOKUP(J10493,Ref!L:M,2,0)</f>
        <v>#N/A</v>
      </c>
      <c r="J10493" t="s">
        <v>1070</v>
      </c>
      <c r="K10493" t="str">
        <f>VLOOKUP($J10493,Ref!$D:$H,2,0)</f>
        <v xml:space="preserve">Thorley                                      </v>
      </c>
      <c r="L10493" t="str">
        <f>VLOOKUP($J10493,Ref!$D:$H,3,0)</f>
        <v>Thorley</v>
      </c>
      <c r="M10493" t="str">
        <f>VLOOKUP($J10493,Ref!$D:$H,4,0)</f>
        <v>Bishop's Stortford Deanery</v>
      </c>
      <c r="N10493" t="str">
        <f>VLOOKUP($J10493,Ref!$D:$H,5,0)</f>
        <v>Archdeaconry of Hertford</v>
      </c>
      <c r="Q10493">
        <v>93389.000000000015</v>
      </c>
      <c r="R10493">
        <v>96977</v>
      </c>
      <c r="S10493">
        <v>7745.01</v>
      </c>
      <c r="T10493">
        <v>96977</v>
      </c>
    </row>
    <row r="10494" spans="1:20" x14ac:dyDescent="0.3">
      <c r="A10494">
        <v>2024</v>
      </c>
      <c r="C10494" t="str">
        <f>IF(GETPIVOTDATA("PS % recovery",Sheet4!$B$5,"Parish Name",K10494)&gt;99.949%,"OK","No")</f>
        <v>OK</v>
      </c>
      <c r="D10494" t="e">
        <f>VLOOKUP(J10494,'Ref2'!C:E,3,0)</f>
        <v>#N/A</v>
      </c>
      <c r="F10494">
        <v>12</v>
      </c>
      <c r="I10494" t="e">
        <f>VLOOKUP(J10494,Ref!L:M,2,0)</f>
        <v>#N/A</v>
      </c>
      <c r="J10494" t="s">
        <v>1078</v>
      </c>
      <c r="K10494" t="str">
        <f>VLOOKUP($J10494,Ref!$D:$H,2,0)</f>
        <v xml:space="preserve">Anstey                                       </v>
      </c>
      <c r="L10494" t="str">
        <f>VLOOKUP($J10494,Ref!$D:$H,3,0)</f>
        <v>Hormead, Wyddial, Anstey, Brent Pelham and Meesden</v>
      </c>
      <c r="M10494" t="str">
        <f>VLOOKUP($J10494,Ref!$D:$H,4,0)</f>
        <v>Buntingford Deanery</v>
      </c>
      <c r="N10494" t="str">
        <f>VLOOKUP($J10494,Ref!$D:$H,5,0)</f>
        <v>Archdeaconry of Hertford</v>
      </c>
      <c r="Q10494">
        <v>11131</v>
      </c>
      <c r="R10494">
        <v>11794</v>
      </c>
      <c r="S10494">
        <v>184</v>
      </c>
      <c r="T10494">
        <v>11794</v>
      </c>
    </row>
    <row r="10495" spans="1:20" x14ac:dyDescent="0.3">
      <c r="A10495">
        <v>2024</v>
      </c>
      <c r="C10495" t="str">
        <f>IF(GETPIVOTDATA("PS % recovery",Sheet4!$B$5,"Parish Name",K10495)&gt;99.949%,"OK","No")</f>
        <v>OK</v>
      </c>
      <c r="D10495" t="e">
        <f>VLOOKUP(J10495,'Ref2'!C:E,3,0)</f>
        <v>#N/A</v>
      </c>
      <c r="F10495">
        <v>12</v>
      </c>
      <c r="I10495" t="e">
        <f>VLOOKUP(J10495,Ref!L:M,2,0)</f>
        <v>#N/A</v>
      </c>
      <c r="J10495" t="s">
        <v>1086</v>
      </c>
      <c r="K10495" t="str">
        <f>VLOOKUP($J10495,Ref!$D:$H,2,0)</f>
        <v xml:space="preserve">Ardeley                                      </v>
      </c>
      <c r="L10495" t="str">
        <f>VLOOKUP($J10495,Ref!$D:$H,3,0)</f>
        <v>Ardeley, Benington, Cottered with Throcking and Walkern</v>
      </c>
      <c r="M10495" t="str">
        <f>VLOOKUP($J10495,Ref!$D:$H,4,0)</f>
        <v>Buntingford Deanery</v>
      </c>
      <c r="N10495" t="str">
        <f>VLOOKUP($J10495,Ref!$D:$H,5,0)</f>
        <v>Archdeaconry of Hertford</v>
      </c>
      <c r="Q10495">
        <v>16055</v>
      </c>
      <c r="R10495">
        <v>16709</v>
      </c>
      <c r="S10495">
        <v>1397</v>
      </c>
      <c r="T10495">
        <v>16709</v>
      </c>
    </row>
    <row r="10496" spans="1:20" x14ac:dyDescent="0.3">
      <c r="A10496">
        <v>2024</v>
      </c>
      <c r="C10496" t="str">
        <f>IF(GETPIVOTDATA("PS % recovery",Sheet4!$B$5,"Parish Name",K10496)&gt;99.949%,"OK","No")</f>
        <v>OK</v>
      </c>
      <c r="D10496" t="e">
        <f>VLOOKUP(J10496,'Ref2'!C:E,3,0)</f>
        <v>#N/A</v>
      </c>
      <c r="F10496">
        <v>12</v>
      </c>
      <c r="I10496" t="e">
        <f>VLOOKUP(J10496,Ref!L:M,2,0)</f>
        <v>#N/A</v>
      </c>
      <c r="J10496" t="s">
        <v>1092</v>
      </c>
      <c r="K10496" t="str">
        <f>VLOOKUP($J10496,Ref!$D:$H,2,0)</f>
        <v xml:space="preserve">Ashwell                                      </v>
      </c>
      <c r="L10496" t="str">
        <f>VLOOKUP($J10496,Ref!$D:$H,3,0)</f>
        <v>Ashwell with Hinxworth and Newnham</v>
      </c>
      <c r="M10496" t="str">
        <f>VLOOKUP($J10496,Ref!$D:$H,4,0)</f>
        <v>Buntingford Deanery</v>
      </c>
      <c r="N10496" t="str">
        <f>VLOOKUP($J10496,Ref!$D:$H,5,0)</f>
        <v>Archdeaconry of Hertford</v>
      </c>
      <c r="Q10496">
        <v>70047</v>
      </c>
      <c r="R10496">
        <v>69332</v>
      </c>
      <c r="S10496">
        <v>5774</v>
      </c>
      <c r="T10496">
        <v>69332</v>
      </c>
    </row>
    <row r="10497" spans="1:20" x14ac:dyDescent="0.3">
      <c r="A10497">
        <v>2024</v>
      </c>
      <c r="C10497" t="str">
        <f>IF(GETPIVOTDATA("PS % recovery",Sheet4!$B$5,"Parish Name",K10497)&gt;99.949%,"OK","No")</f>
        <v>No</v>
      </c>
      <c r="D10497" t="e">
        <f>VLOOKUP(J10497,'Ref2'!C:E,3,0)</f>
        <v>#N/A</v>
      </c>
      <c r="F10497">
        <v>12</v>
      </c>
      <c r="I10497" t="e">
        <f>VLOOKUP(J10497,Ref!L:M,2,0)</f>
        <v>#N/A</v>
      </c>
      <c r="J10497" t="s">
        <v>1094</v>
      </c>
      <c r="K10497" t="str">
        <f>VLOOKUP($J10497,Ref!$D:$H,2,0)</f>
        <v xml:space="preserve">Aspenden                                     </v>
      </c>
      <c r="L10497" t="str">
        <f>VLOOKUP($J10497,Ref!$D:$H,3,0)</f>
        <v>Aspenden, Buntingford and Westmill</v>
      </c>
      <c r="M10497" t="str">
        <f>VLOOKUP($J10497,Ref!$D:$H,4,0)</f>
        <v>Buntingford Deanery</v>
      </c>
      <c r="N10497" t="str">
        <f>VLOOKUP($J10497,Ref!$D:$H,5,0)</f>
        <v>Archdeaconry of Hertford</v>
      </c>
      <c r="Q10497">
        <v>7200</v>
      </c>
      <c r="R10497">
        <v>17032</v>
      </c>
      <c r="S10497">
        <v>600</v>
      </c>
      <c r="T10497">
        <v>17032</v>
      </c>
    </row>
    <row r="10498" spans="1:20" x14ac:dyDescent="0.3">
      <c r="A10498">
        <v>2024</v>
      </c>
      <c r="C10498" t="str">
        <f>IF(GETPIVOTDATA("PS % recovery",Sheet4!$B$5,"Parish Name",K10498)&gt;99.949%,"OK","No")</f>
        <v>OK</v>
      </c>
      <c r="D10498" t="e">
        <f>VLOOKUP(J10498,'Ref2'!C:E,3,0)</f>
        <v>#N/A</v>
      </c>
      <c r="F10498">
        <v>12</v>
      </c>
      <c r="I10498" t="e">
        <f>VLOOKUP(J10498,Ref!L:M,2,0)</f>
        <v>#N/A</v>
      </c>
      <c r="J10498" t="s">
        <v>1072</v>
      </c>
      <c r="K10498" t="str">
        <f>VLOOKUP($J10498,Ref!$D:$H,2,0)</f>
        <v xml:space="preserve">Baldock                                      </v>
      </c>
      <c r="L10498" t="str">
        <f>VLOOKUP($J10498,Ref!$D:$H,3,0)</f>
        <v>Baldock with Bygrave</v>
      </c>
      <c r="M10498" t="str">
        <f>VLOOKUP($J10498,Ref!$D:$H,4,0)</f>
        <v>Buntingford Deanery</v>
      </c>
      <c r="N10498" t="str">
        <f>VLOOKUP($J10498,Ref!$D:$H,5,0)</f>
        <v>Archdeaconry of Hertford</v>
      </c>
      <c r="Q10498">
        <v>56511</v>
      </c>
      <c r="R10498">
        <v>61685</v>
      </c>
      <c r="S10498">
        <v>17685</v>
      </c>
      <c r="T10498">
        <v>61685</v>
      </c>
    </row>
    <row r="10499" spans="1:20" x14ac:dyDescent="0.3">
      <c r="A10499">
        <v>2024</v>
      </c>
      <c r="C10499" t="str">
        <f>IF(GETPIVOTDATA("PS % recovery",Sheet4!$B$5,"Parish Name",K10499)&gt;99.949%,"OK","No")</f>
        <v>OK</v>
      </c>
      <c r="D10499" t="e">
        <f>VLOOKUP(J10499,'Ref2'!C:E,3,0)</f>
        <v>#N/A</v>
      </c>
      <c r="F10499">
        <v>12</v>
      </c>
      <c r="I10499" t="e">
        <f>VLOOKUP(J10499,Ref!L:M,2,0)</f>
        <v>#N/A</v>
      </c>
      <c r="J10499" t="s">
        <v>808</v>
      </c>
      <c r="K10499" t="str">
        <f>VLOOKUP($J10499,Ref!$D:$H,2,0)</f>
        <v xml:space="preserve">Barkway                                      </v>
      </c>
      <c r="L10499" t="str">
        <f>VLOOKUP($J10499,Ref!$D:$H,3,0)</f>
        <v>Barkway, Barley, Reed and Buckland</v>
      </c>
      <c r="M10499" t="str">
        <f>VLOOKUP($J10499,Ref!$D:$H,4,0)</f>
        <v>Buntingford Deanery</v>
      </c>
      <c r="N10499" t="str">
        <f>VLOOKUP($J10499,Ref!$D:$H,5,0)</f>
        <v>Archdeaconry of Hertford</v>
      </c>
      <c r="Q10499">
        <v>17174</v>
      </c>
      <c r="R10499">
        <v>19320</v>
      </c>
      <c r="S10499">
        <v>1673</v>
      </c>
      <c r="T10499">
        <v>19320</v>
      </c>
    </row>
    <row r="10500" spans="1:20" x14ac:dyDescent="0.3">
      <c r="A10500">
        <v>2024</v>
      </c>
      <c r="C10500" t="str">
        <f>IF(GETPIVOTDATA("PS % recovery",Sheet4!$B$5,"Parish Name",K10500)&gt;99.949%,"OK","No")</f>
        <v>OK</v>
      </c>
      <c r="D10500" t="e">
        <f>VLOOKUP(J10500,'Ref2'!C:E,3,0)</f>
        <v>#N/A</v>
      </c>
      <c r="F10500">
        <v>12</v>
      </c>
      <c r="I10500" t="e">
        <f>VLOOKUP(J10500,Ref!L:M,2,0)</f>
        <v>#N/A</v>
      </c>
      <c r="J10500" t="s">
        <v>810</v>
      </c>
      <c r="K10500" t="str">
        <f>VLOOKUP($J10500,Ref!$D:$H,2,0)</f>
        <v xml:space="preserve">Barley                                       </v>
      </c>
      <c r="L10500" t="str">
        <f>VLOOKUP($J10500,Ref!$D:$H,3,0)</f>
        <v>Barkway, Barley, Reed and Buckland</v>
      </c>
      <c r="M10500" t="str">
        <f>VLOOKUP($J10500,Ref!$D:$H,4,0)</f>
        <v>Buntingford Deanery</v>
      </c>
      <c r="N10500" t="str">
        <f>VLOOKUP($J10500,Ref!$D:$H,5,0)</f>
        <v>Archdeaconry of Hertford</v>
      </c>
      <c r="Q10500">
        <v>15784</v>
      </c>
      <c r="R10500">
        <v>17539</v>
      </c>
      <c r="S10500">
        <v>4384.8500000000004</v>
      </c>
      <c r="T10500">
        <v>17539</v>
      </c>
    </row>
    <row r="10501" spans="1:20" x14ac:dyDescent="0.3">
      <c r="A10501">
        <v>2024</v>
      </c>
      <c r="C10501" t="str">
        <f>IF(GETPIVOTDATA("PS % recovery",Sheet4!$B$5,"Parish Name",K10501)&gt;99.949%,"OK","No")</f>
        <v>OK</v>
      </c>
      <c r="D10501" t="e">
        <f>VLOOKUP(J10501,'Ref2'!C:E,3,0)</f>
        <v>#N/A</v>
      </c>
      <c r="F10501">
        <v>12</v>
      </c>
      <c r="I10501" t="e">
        <f>VLOOKUP(J10501,Ref!L:M,2,0)</f>
        <v>#N/A</v>
      </c>
      <c r="J10501" t="s">
        <v>1103</v>
      </c>
      <c r="K10501" t="str">
        <f>VLOOKUP($J10501,Ref!$D:$H,2,0)</f>
        <v xml:space="preserve">Benington (LEP)                              </v>
      </c>
      <c r="L10501" t="str">
        <f>VLOOKUP($J10501,Ref!$D:$H,3,0)</f>
        <v>Ardeley, Benington, Cottered with Throcking and Walkern</v>
      </c>
      <c r="M10501" t="str">
        <f>VLOOKUP($J10501,Ref!$D:$H,4,0)</f>
        <v>Buntingford Deanery</v>
      </c>
      <c r="N10501" t="str">
        <f>VLOOKUP($J10501,Ref!$D:$H,5,0)</f>
        <v>Archdeaconry of Hertford</v>
      </c>
      <c r="Q10501">
        <v>18152</v>
      </c>
      <c r="R10501">
        <v>18143</v>
      </c>
      <c r="S10501">
        <v>1500</v>
      </c>
      <c r="T10501">
        <v>18143</v>
      </c>
    </row>
    <row r="10502" spans="1:20" x14ac:dyDescent="0.3">
      <c r="A10502">
        <v>2024</v>
      </c>
      <c r="C10502" t="str">
        <f>IF(GETPIVOTDATA("PS % recovery",Sheet4!$B$5,"Parish Name",K10502)&gt;99.949%,"OK","No")</f>
        <v>No</v>
      </c>
      <c r="D10502" t="e">
        <f>VLOOKUP(J10502,'Ref2'!C:E,3,0)</f>
        <v>#N/A</v>
      </c>
      <c r="F10502">
        <v>12</v>
      </c>
      <c r="I10502" t="e">
        <f>VLOOKUP(J10502,Ref!L:M,2,0)</f>
        <v>#N/A</v>
      </c>
      <c r="J10502" t="s">
        <v>1080</v>
      </c>
      <c r="K10502" t="str">
        <f>VLOOKUP($J10502,Ref!$D:$H,2,0)</f>
        <v xml:space="preserve">Brent Pelham                                 </v>
      </c>
      <c r="L10502" t="str">
        <f>VLOOKUP($J10502,Ref!$D:$H,3,0)</f>
        <v>Hormead, Wyddial, Anstey, Brent Pelham and Meesden</v>
      </c>
      <c r="M10502" t="str">
        <f>VLOOKUP($J10502,Ref!$D:$H,4,0)</f>
        <v>Buntingford Deanery</v>
      </c>
      <c r="N10502" t="str">
        <f>VLOOKUP($J10502,Ref!$D:$H,5,0)</f>
        <v>Archdeaconry of Hertford</v>
      </c>
      <c r="Q10502">
        <v>8242</v>
      </c>
      <c r="R10502">
        <v>9628</v>
      </c>
      <c r="S10502">
        <v>765</v>
      </c>
      <c r="T10502">
        <v>9628</v>
      </c>
    </row>
    <row r="10503" spans="1:20" x14ac:dyDescent="0.3">
      <c r="A10503">
        <v>2024</v>
      </c>
      <c r="C10503" t="str">
        <f>IF(GETPIVOTDATA("PS % recovery",Sheet4!$B$5,"Parish Name",K10503)&gt;99.949%,"OK","No")</f>
        <v>No</v>
      </c>
      <c r="D10503" t="e">
        <f>VLOOKUP(J10503,'Ref2'!C:E,3,0)</f>
        <v>#N/A</v>
      </c>
      <c r="F10503">
        <v>12</v>
      </c>
      <c r="I10503" t="e">
        <f>VLOOKUP(J10503,Ref!L:M,2,0)</f>
        <v>#N/A</v>
      </c>
      <c r="J10503" t="s">
        <v>1074</v>
      </c>
      <c r="K10503" t="str">
        <f>VLOOKUP($J10503,Ref!$D:$H,2,0)</f>
        <v xml:space="preserve">Bygrave                                      </v>
      </c>
      <c r="L10503" t="str">
        <f>VLOOKUP($J10503,Ref!$D:$H,3,0)</f>
        <v>Baldock with Bygrave</v>
      </c>
      <c r="M10503" t="str">
        <f>VLOOKUP($J10503,Ref!$D:$H,4,0)</f>
        <v>Buntingford Deanery</v>
      </c>
      <c r="N10503" t="str">
        <f>VLOOKUP($J10503,Ref!$D:$H,5,0)</f>
        <v>Archdeaconry of Hertford</v>
      </c>
      <c r="Q10503">
        <v>5145</v>
      </c>
      <c r="R10503">
        <v>5852</v>
      </c>
      <c r="S10503">
        <v>0</v>
      </c>
      <c r="T10503">
        <v>5852</v>
      </c>
    </row>
    <row r="10504" spans="1:20" x14ac:dyDescent="0.3">
      <c r="A10504">
        <v>2024</v>
      </c>
      <c r="C10504" t="str">
        <f>IF(GETPIVOTDATA("PS % recovery",Sheet4!$B$5,"Parish Name",K10504)&gt;99.949%,"OK","No")</f>
        <v>OK</v>
      </c>
      <c r="D10504" t="e">
        <f>VLOOKUP(J10504,'Ref2'!C:E,3,0)</f>
        <v>#N/A</v>
      </c>
      <c r="F10504">
        <v>12</v>
      </c>
      <c r="I10504" t="e">
        <f>VLOOKUP(J10504,Ref!L:M,2,0)</f>
        <v>#N/A</v>
      </c>
      <c r="J10504" t="s">
        <v>1105</v>
      </c>
      <c r="K10504" t="str">
        <f>VLOOKUP($J10504,Ref!$D:$H,2,0)</f>
        <v xml:space="preserve">Clothall                                     </v>
      </c>
      <c r="L10504" t="str">
        <f>VLOOKUP($J10504,Ref!$D:$H,3,0)</f>
        <v>The Kingswood Benefice</v>
      </c>
      <c r="M10504" t="str">
        <f>VLOOKUP($J10504,Ref!$D:$H,4,0)</f>
        <v>Buntingford Deanery</v>
      </c>
      <c r="N10504" t="str">
        <f>VLOOKUP($J10504,Ref!$D:$H,5,0)</f>
        <v>Archdeaconry of Hertford</v>
      </c>
      <c r="Q10504">
        <v>5766</v>
      </c>
      <c r="R10504">
        <v>6933</v>
      </c>
      <c r="S10504">
        <v>575</v>
      </c>
      <c r="T10504">
        <v>6933</v>
      </c>
    </row>
    <row r="10505" spans="1:20" x14ac:dyDescent="0.3">
      <c r="A10505">
        <v>2024</v>
      </c>
      <c r="C10505" t="str">
        <f>IF(GETPIVOTDATA("PS % recovery",Sheet4!$B$5,"Parish Name",K10505)&gt;99.949%,"OK","No")</f>
        <v>No</v>
      </c>
      <c r="D10505" t="e">
        <f>VLOOKUP(J10505,'Ref2'!C:E,3,0)</f>
        <v>#N/A</v>
      </c>
      <c r="F10505">
        <v>12</v>
      </c>
      <c r="I10505" t="e">
        <f>VLOOKUP(J10505,Ref!L:M,2,0)</f>
        <v>#N/A</v>
      </c>
      <c r="J10505" t="s">
        <v>1088</v>
      </c>
      <c r="K10505" t="str">
        <f>VLOOKUP($J10505,Ref!$D:$H,2,0)</f>
        <v xml:space="preserve">Cottered                                     </v>
      </c>
      <c r="L10505" t="str">
        <f>VLOOKUP($J10505,Ref!$D:$H,3,0)</f>
        <v>Ardeley, Benington, Cottered with Throcking and Walkern</v>
      </c>
      <c r="M10505" t="str">
        <f>VLOOKUP($J10505,Ref!$D:$H,4,0)</f>
        <v>Buntingford Deanery</v>
      </c>
      <c r="N10505" t="str">
        <f>VLOOKUP($J10505,Ref!$D:$H,5,0)</f>
        <v>Archdeaconry of Hertford</v>
      </c>
      <c r="Q10505">
        <v>11244</v>
      </c>
      <c r="R10505">
        <v>11128</v>
      </c>
      <c r="S10505">
        <v>1228</v>
      </c>
      <c r="T10505">
        <v>11128</v>
      </c>
    </row>
    <row r="10506" spans="1:20" x14ac:dyDescent="0.3">
      <c r="A10506">
        <v>2024</v>
      </c>
      <c r="C10506" t="str">
        <f>IF(GETPIVOTDATA("PS % recovery",Sheet4!$B$5,"Parish Name",K10506)&gt;99.949%,"OK","No")</f>
        <v>OK</v>
      </c>
      <c r="D10506" t="e">
        <f>VLOOKUP(J10506,'Ref2'!C:E,3,0)</f>
        <v>#N/A</v>
      </c>
      <c r="F10506">
        <v>12</v>
      </c>
      <c r="I10506" t="e">
        <f>VLOOKUP(J10506,Ref!L:M,2,0)</f>
        <v>#N/A</v>
      </c>
      <c r="J10506" t="s">
        <v>1082</v>
      </c>
      <c r="K10506" t="str">
        <f>VLOOKUP($J10506,Ref!$D:$H,2,0)</f>
        <v xml:space="preserve">Hormead with Wyddial                         </v>
      </c>
      <c r="L10506" t="str">
        <f>VLOOKUP($J10506,Ref!$D:$H,3,0)</f>
        <v>Hormead, Wyddial, Anstey, Brent Pelham and Meesden</v>
      </c>
      <c r="M10506" t="str">
        <f>VLOOKUP($J10506,Ref!$D:$H,4,0)</f>
        <v>Buntingford Deanery</v>
      </c>
      <c r="N10506" t="str">
        <f>VLOOKUP($J10506,Ref!$D:$H,5,0)</f>
        <v>Archdeaconry of Hertford</v>
      </c>
      <c r="Q10506">
        <v>31842</v>
      </c>
      <c r="R10506">
        <v>32994</v>
      </c>
      <c r="S10506">
        <v>0</v>
      </c>
      <c r="T10506">
        <v>32994</v>
      </c>
    </row>
    <row r="10507" spans="1:20" x14ac:dyDescent="0.3">
      <c r="A10507">
        <v>2024</v>
      </c>
      <c r="C10507" t="str">
        <f>IF(GETPIVOTDATA("PS % recovery",Sheet4!$B$5,"Parish Name",K10507)&gt;99.949%,"OK","No")</f>
        <v>OK</v>
      </c>
      <c r="D10507" t="e">
        <f>VLOOKUP(J10507,'Ref2'!C:E,3,0)</f>
        <v>#N/A</v>
      </c>
      <c r="F10507">
        <v>12</v>
      </c>
      <c r="I10507" t="e">
        <f>VLOOKUP(J10507,Ref!L:M,2,0)</f>
        <v>#N/A</v>
      </c>
      <c r="J10507" t="s">
        <v>1113</v>
      </c>
      <c r="K10507" t="str">
        <f>VLOOKUP($J10507,Ref!$D:$H,2,0)</f>
        <v xml:space="preserve">Hinxworth                                    </v>
      </c>
      <c r="L10507" t="str">
        <f>VLOOKUP($J10507,Ref!$D:$H,3,0)</f>
        <v>Ashwell with Hinxworth and Newnham</v>
      </c>
      <c r="M10507" t="str">
        <f>VLOOKUP($J10507,Ref!$D:$H,4,0)</f>
        <v>Buntingford Deanery</v>
      </c>
      <c r="N10507" t="str">
        <f>VLOOKUP($J10507,Ref!$D:$H,5,0)</f>
        <v>Archdeaconry of Hertford</v>
      </c>
      <c r="Q10507">
        <v>6266.04</v>
      </c>
      <c r="R10507">
        <v>6580</v>
      </c>
      <c r="S10507">
        <v>548.33000000000004</v>
      </c>
      <c r="T10507">
        <v>6580</v>
      </c>
    </row>
    <row r="10508" spans="1:20" x14ac:dyDescent="0.3">
      <c r="A10508">
        <v>2024</v>
      </c>
      <c r="C10508" t="str">
        <f>IF(GETPIVOTDATA("PS % recovery",Sheet4!$B$5,"Parish Name",K10508)&gt;99.949%,"OK","No")</f>
        <v>OK</v>
      </c>
      <c r="D10508" t="e">
        <f>VLOOKUP(J10508,'Ref2'!C:E,3,0)</f>
        <v>#N/A</v>
      </c>
      <c r="F10508">
        <v>12</v>
      </c>
      <c r="I10508" t="e">
        <f>VLOOKUP(J10508,Ref!L:M,2,0)</f>
        <v>#N/A</v>
      </c>
      <c r="J10508" t="s">
        <v>1117</v>
      </c>
      <c r="K10508" t="str">
        <f>VLOOKUP($J10508,Ref!$D:$H,2,0)</f>
        <v xml:space="preserve">Kelshall                                     </v>
      </c>
      <c r="L10508" t="str">
        <f>VLOOKUP($J10508,Ref!$D:$H,3,0)</f>
        <v>Therfield with Kelshall</v>
      </c>
      <c r="M10508" t="str">
        <f>VLOOKUP($J10508,Ref!$D:$H,4,0)</f>
        <v>Buntingford Deanery</v>
      </c>
      <c r="N10508" t="str">
        <f>VLOOKUP($J10508,Ref!$D:$H,5,0)</f>
        <v>Archdeaconry of Hertford</v>
      </c>
      <c r="Q10508">
        <v>3759</v>
      </c>
      <c r="R10508">
        <v>3947</v>
      </c>
      <c r="S10508">
        <v>0</v>
      </c>
      <c r="T10508">
        <v>3947</v>
      </c>
    </row>
    <row r="10509" spans="1:20" x14ac:dyDescent="0.3">
      <c r="A10509">
        <v>2024</v>
      </c>
      <c r="C10509" t="str">
        <f>IF(GETPIVOTDATA("PS % recovery",Sheet4!$B$5,"Parish Name",K10509)&gt;99.949%,"OK","No")</f>
        <v>OK</v>
      </c>
      <c r="D10509" t="e">
        <f>VLOOKUP(J10509,'Ref2'!C:E,3,0)</f>
        <v>#N/A</v>
      </c>
      <c r="F10509">
        <v>12</v>
      </c>
      <c r="I10509" t="e">
        <f>VLOOKUP(J10509,Ref!L:M,2,0)</f>
        <v>#N/A</v>
      </c>
      <c r="J10509" t="s">
        <v>1096</v>
      </c>
      <c r="K10509" t="str">
        <f>VLOOKUP($J10509,Ref!$D:$H,2,0)</f>
        <v xml:space="preserve">Buntingford with Layston                     </v>
      </c>
      <c r="L10509" t="str">
        <f>VLOOKUP($J10509,Ref!$D:$H,3,0)</f>
        <v>Aspenden, Buntingford and Westmill</v>
      </c>
      <c r="M10509" t="str">
        <f>VLOOKUP($J10509,Ref!$D:$H,4,0)</f>
        <v>Buntingford Deanery</v>
      </c>
      <c r="N10509" t="str">
        <f>VLOOKUP($J10509,Ref!$D:$H,5,0)</f>
        <v>Archdeaconry of Hertford</v>
      </c>
      <c r="Q10509">
        <v>19236</v>
      </c>
      <c r="R10509">
        <v>19885</v>
      </c>
      <c r="S10509">
        <v>4971.25</v>
      </c>
      <c r="T10509">
        <v>19885</v>
      </c>
    </row>
    <row r="10510" spans="1:20" x14ac:dyDescent="0.3">
      <c r="A10510">
        <v>2024</v>
      </c>
      <c r="C10510" t="str">
        <f>IF(GETPIVOTDATA("PS % recovery",Sheet4!$B$5,"Parish Name",K10510)&gt;99.949%,"OK","No")</f>
        <v>OK</v>
      </c>
      <c r="D10510" t="e">
        <f>VLOOKUP(J10510,'Ref2'!C:E,3,0)</f>
        <v>#N/A</v>
      </c>
      <c r="F10510">
        <v>12</v>
      </c>
      <c r="I10510" t="e">
        <f>VLOOKUP(J10510,Ref!L:M,2,0)</f>
        <v>#N/A</v>
      </c>
      <c r="J10510" t="s">
        <v>1084</v>
      </c>
      <c r="K10510" t="str">
        <f>VLOOKUP($J10510,Ref!$D:$H,2,0)</f>
        <v xml:space="preserve">Meesden                                      </v>
      </c>
      <c r="L10510" t="str">
        <f>VLOOKUP($J10510,Ref!$D:$H,3,0)</f>
        <v>Hormead, Wyddial, Anstey, Brent Pelham and Meesden</v>
      </c>
      <c r="M10510" t="str">
        <f>VLOOKUP($J10510,Ref!$D:$H,4,0)</f>
        <v>Buntingford Deanery</v>
      </c>
      <c r="N10510" t="str">
        <f>VLOOKUP($J10510,Ref!$D:$H,5,0)</f>
        <v>Archdeaconry of Hertford</v>
      </c>
      <c r="Q10510">
        <v>2889</v>
      </c>
      <c r="R10510">
        <v>2967</v>
      </c>
      <c r="S10510">
        <v>762</v>
      </c>
      <c r="T10510">
        <v>2967</v>
      </c>
    </row>
    <row r="10511" spans="1:20" x14ac:dyDescent="0.3">
      <c r="A10511">
        <v>2024</v>
      </c>
      <c r="C10511" t="str">
        <f>IF(GETPIVOTDATA("PS % recovery",Sheet4!$B$5,"Parish Name",K10511)&gt;99.949%,"OK","No")</f>
        <v>OK</v>
      </c>
      <c r="D10511" t="e">
        <f>VLOOKUP(J10511,'Ref2'!C:E,3,0)</f>
        <v>#N/A</v>
      </c>
      <c r="F10511">
        <v>12</v>
      </c>
      <c r="I10511" t="e">
        <f>VLOOKUP(J10511,Ref!L:M,2,0)</f>
        <v>#N/A</v>
      </c>
      <c r="J10511" t="s">
        <v>1115</v>
      </c>
      <c r="K10511" t="str">
        <f>VLOOKUP($J10511,Ref!$D:$H,2,0)</f>
        <v xml:space="preserve">Newnham                                      </v>
      </c>
      <c r="L10511" t="str">
        <f>VLOOKUP($J10511,Ref!$D:$H,3,0)</f>
        <v>Ashwell with Hinxworth and Newnham</v>
      </c>
      <c r="M10511" t="str">
        <f>VLOOKUP($J10511,Ref!$D:$H,4,0)</f>
        <v>Buntingford Deanery</v>
      </c>
      <c r="N10511" t="str">
        <f>VLOOKUP($J10511,Ref!$D:$H,5,0)</f>
        <v>Archdeaconry of Hertford</v>
      </c>
      <c r="Q10511">
        <v>2256</v>
      </c>
      <c r="R10511">
        <v>2143</v>
      </c>
      <c r="S10511">
        <v>174</v>
      </c>
      <c r="T10511">
        <v>2143</v>
      </c>
    </row>
    <row r="10512" spans="1:20" x14ac:dyDescent="0.3">
      <c r="A10512">
        <v>2024</v>
      </c>
      <c r="C10512" t="str">
        <f>IF(GETPIVOTDATA("PS % recovery",Sheet4!$B$5,"Parish Name",K10512)&gt;99.949%,"OK","No")</f>
        <v>OK</v>
      </c>
      <c r="D10512" t="e">
        <f>VLOOKUP(J10512,'Ref2'!C:E,3,0)</f>
        <v>#N/A</v>
      </c>
      <c r="F10512">
        <v>12</v>
      </c>
      <c r="I10512" t="e">
        <f>VLOOKUP(J10512,Ref!L:M,2,0)</f>
        <v>#N/A</v>
      </c>
      <c r="J10512" t="s">
        <v>812</v>
      </c>
      <c r="K10512" t="str">
        <f>VLOOKUP($J10512,Ref!$D:$H,2,0)</f>
        <v xml:space="preserve">Reed and Buckland                            </v>
      </c>
      <c r="L10512" t="str">
        <f>VLOOKUP($J10512,Ref!$D:$H,3,0)</f>
        <v>Barkway, Barley, Reed and Buckland</v>
      </c>
      <c r="M10512" t="str">
        <f>VLOOKUP($J10512,Ref!$D:$H,4,0)</f>
        <v>Buntingford Deanery</v>
      </c>
      <c r="N10512" t="str">
        <f>VLOOKUP($J10512,Ref!$D:$H,5,0)</f>
        <v>Archdeaconry of Hertford</v>
      </c>
      <c r="Q10512">
        <v>16146.999999999998</v>
      </c>
      <c r="R10512">
        <v>18241</v>
      </c>
      <c r="S10512">
        <v>1645.66</v>
      </c>
      <c r="T10512">
        <v>18241</v>
      </c>
    </row>
    <row r="10513" spans="1:20" x14ac:dyDescent="0.3">
      <c r="A10513">
        <v>2024</v>
      </c>
      <c r="C10513" t="str">
        <f>IF(GETPIVOTDATA("PS % recovery",Sheet4!$B$5,"Parish Name",K10513)&gt;99.949%,"OK","No")</f>
        <v>No</v>
      </c>
      <c r="D10513" t="e">
        <f>VLOOKUP(J10513,'Ref2'!C:E,3,0)</f>
        <v>#N/A</v>
      </c>
      <c r="F10513">
        <v>12</v>
      </c>
      <c r="I10513" t="str">
        <f>VLOOKUP(J10513,Ref!L:M,2,0)</f>
        <v>Yes</v>
      </c>
      <c r="J10513" t="s">
        <v>1121</v>
      </c>
      <c r="K10513" t="str">
        <f>VLOOKUP($J10513,Ref!$D:$H,2,0)</f>
        <v xml:space="preserve">Royston                                      </v>
      </c>
      <c r="L10513" t="str">
        <f>VLOOKUP($J10513,Ref!$D:$H,3,0)</f>
        <v>Royston</v>
      </c>
      <c r="M10513" t="str">
        <f>VLOOKUP($J10513,Ref!$D:$H,4,0)</f>
        <v>Buntingford Deanery</v>
      </c>
      <c r="N10513" t="str">
        <f>VLOOKUP($J10513,Ref!$D:$H,5,0)</f>
        <v>Archdeaconry of Hertford</v>
      </c>
      <c r="Q10513">
        <v>73911.990000000005</v>
      </c>
      <c r="R10513">
        <v>80613</v>
      </c>
      <c r="S10513">
        <v>6717.75</v>
      </c>
      <c r="T10513">
        <v>80613</v>
      </c>
    </row>
    <row r="10514" spans="1:20" x14ac:dyDescent="0.3">
      <c r="A10514">
        <v>2024</v>
      </c>
      <c r="C10514" t="str">
        <f>IF(GETPIVOTDATA("PS % recovery",Sheet4!$B$5,"Parish Name",K10514)&gt;99.949%,"OK","No")</f>
        <v>OK</v>
      </c>
      <c r="D10514" t="e">
        <f>VLOOKUP(J10514,'Ref2'!C:E,3,0)</f>
        <v>#N/A</v>
      </c>
      <c r="F10514">
        <v>12</v>
      </c>
      <c r="I10514" t="e">
        <f>VLOOKUP(J10514,Ref!L:M,2,0)</f>
        <v>#N/A</v>
      </c>
      <c r="J10514" t="s">
        <v>1107</v>
      </c>
      <c r="K10514" t="str">
        <f>VLOOKUP($J10514,Ref!$D:$H,2,0)</f>
        <v xml:space="preserve">Rushden                                      </v>
      </c>
      <c r="L10514" t="str">
        <f>VLOOKUP($J10514,Ref!$D:$H,3,0)</f>
        <v>The Kingswood Benefice</v>
      </c>
      <c r="M10514" t="str">
        <f>VLOOKUP($J10514,Ref!$D:$H,4,0)</f>
        <v>Buntingford Deanery</v>
      </c>
      <c r="N10514" t="str">
        <f>VLOOKUP($J10514,Ref!$D:$H,5,0)</f>
        <v>Archdeaconry of Hertford</v>
      </c>
      <c r="Q10514">
        <v>8677</v>
      </c>
      <c r="R10514">
        <v>10192</v>
      </c>
      <c r="S10514">
        <v>0</v>
      </c>
      <c r="T10514">
        <v>10192</v>
      </c>
    </row>
    <row r="10515" spans="1:20" x14ac:dyDescent="0.3">
      <c r="A10515">
        <v>2024</v>
      </c>
      <c r="C10515" t="str">
        <f>IF(GETPIVOTDATA("PS % recovery",Sheet4!$B$5,"Parish Name",K10515)&gt;99.949%,"OK","No")</f>
        <v>OK</v>
      </c>
      <c r="D10515" t="e">
        <f>VLOOKUP(J10515,'Ref2'!C:E,3,0)</f>
        <v>#N/A</v>
      </c>
      <c r="F10515">
        <v>12</v>
      </c>
      <c r="I10515" t="e">
        <f>VLOOKUP(J10515,Ref!L:M,2,0)</f>
        <v>#N/A</v>
      </c>
      <c r="J10515" t="s">
        <v>1109</v>
      </c>
      <c r="K10515" t="str">
        <f>VLOOKUP($J10515,Ref!$D:$H,2,0)</f>
        <v xml:space="preserve">Sandon                                       </v>
      </c>
      <c r="L10515" t="str">
        <f>VLOOKUP($J10515,Ref!$D:$H,3,0)</f>
        <v>The Kingswood Benefice</v>
      </c>
      <c r="M10515" t="str">
        <f>VLOOKUP($J10515,Ref!$D:$H,4,0)</f>
        <v>Buntingford Deanery</v>
      </c>
      <c r="N10515" t="str">
        <f>VLOOKUP($J10515,Ref!$D:$H,5,0)</f>
        <v>Archdeaconry of Hertford</v>
      </c>
      <c r="Q10515">
        <v>13047</v>
      </c>
      <c r="R10515">
        <v>14894</v>
      </c>
      <c r="S10515">
        <v>1243</v>
      </c>
      <c r="T10515">
        <v>14894</v>
      </c>
    </row>
    <row r="10516" spans="1:20" x14ac:dyDescent="0.3">
      <c r="A10516">
        <v>2024</v>
      </c>
      <c r="C10516" t="str">
        <f>IF(GETPIVOTDATA("PS % recovery",Sheet4!$B$5,"Parish Name",K10516)&gt;99.949%,"OK","No")</f>
        <v>OK</v>
      </c>
      <c r="D10516" t="e">
        <f>VLOOKUP(J10516,'Ref2'!C:E,3,0)</f>
        <v>#N/A</v>
      </c>
      <c r="F10516">
        <v>12</v>
      </c>
      <c r="I10516" t="e">
        <f>VLOOKUP(J10516,Ref!L:M,2,0)</f>
        <v>#N/A</v>
      </c>
      <c r="J10516" t="s">
        <v>1119</v>
      </c>
      <c r="K10516" t="str">
        <f>VLOOKUP($J10516,Ref!$D:$H,2,0)</f>
        <v xml:space="preserve">Therfield                                    </v>
      </c>
      <c r="L10516" t="str">
        <f>VLOOKUP($J10516,Ref!$D:$H,3,0)</f>
        <v>Therfield with Kelshall</v>
      </c>
      <c r="M10516" t="str">
        <f>VLOOKUP($J10516,Ref!$D:$H,4,0)</f>
        <v>Buntingford Deanery</v>
      </c>
      <c r="N10516" t="str">
        <f>VLOOKUP($J10516,Ref!$D:$H,5,0)</f>
        <v>Archdeaconry of Hertford</v>
      </c>
      <c r="Q10516">
        <v>8364</v>
      </c>
      <c r="R10516">
        <v>8782</v>
      </c>
      <c r="S10516">
        <v>732.2</v>
      </c>
      <c r="T10516">
        <v>8782</v>
      </c>
    </row>
    <row r="10517" spans="1:20" x14ac:dyDescent="0.3">
      <c r="A10517">
        <v>2024</v>
      </c>
      <c r="C10517" t="str">
        <f>IF(GETPIVOTDATA("PS % recovery",Sheet4!$B$5,"Parish Name",K10517)&gt;99.949%,"OK","No")</f>
        <v>No</v>
      </c>
      <c r="D10517" t="e">
        <f>VLOOKUP(J10517,'Ref2'!C:E,3,0)</f>
        <v>#N/A</v>
      </c>
      <c r="F10517">
        <v>12</v>
      </c>
      <c r="I10517" t="e">
        <f>VLOOKUP(J10517,Ref!L:M,2,0)</f>
        <v>#N/A</v>
      </c>
      <c r="J10517" t="s">
        <v>1090</v>
      </c>
      <c r="K10517" t="str">
        <f>VLOOKUP($J10517,Ref!$D:$H,2,0)</f>
        <v xml:space="preserve">Throcking                                    </v>
      </c>
      <c r="L10517" t="str">
        <f>VLOOKUP($J10517,Ref!$D:$H,3,0)</f>
        <v>Ardeley, Benington, Cottered with Throcking and Walkern</v>
      </c>
      <c r="M10517" t="str">
        <f>VLOOKUP($J10517,Ref!$D:$H,4,0)</f>
        <v>Buntingford Deanery</v>
      </c>
      <c r="N10517" t="str">
        <f>VLOOKUP($J10517,Ref!$D:$H,5,0)</f>
        <v>Archdeaconry of Hertford</v>
      </c>
      <c r="Q10517">
        <v>250</v>
      </c>
      <c r="R10517">
        <v>334</v>
      </c>
      <c r="S10517">
        <v>0</v>
      </c>
      <c r="T10517">
        <v>334</v>
      </c>
    </row>
    <row r="10518" spans="1:20" x14ac:dyDescent="0.3">
      <c r="A10518">
        <v>2024</v>
      </c>
      <c r="C10518" t="str">
        <f>IF(GETPIVOTDATA("PS % recovery",Sheet4!$B$5,"Parish Name",K10518)&gt;99.949%,"OK","No")</f>
        <v>No</v>
      </c>
      <c r="D10518" t="e">
        <f>VLOOKUP(J10518,'Ref2'!C:E,3,0)</f>
        <v>#N/A</v>
      </c>
      <c r="F10518">
        <v>12</v>
      </c>
      <c r="I10518" t="e">
        <f>VLOOKUP(J10518,Ref!L:M,2,0)</f>
        <v>#N/A</v>
      </c>
      <c r="J10518" t="s">
        <v>1123</v>
      </c>
      <c r="K10518" t="str">
        <f>VLOOKUP($J10518,Ref!$D:$H,2,0)</f>
        <v xml:space="preserve">Walkern (LEP)                                </v>
      </c>
      <c r="L10518" t="str">
        <f>VLOOKUP($J10518,Ref!$D:$H,3,0)</f>
        <v>Ardeley, Benington, Cottered with Throcking and Walkern</v>
      </c>
      <c r="M10518" t="str">
        <f>VLOOKUP($J10518,Ref!$D:$H,4,0)</f>
        <v>Buntingford Deanery</v>
      </c>
      <c r="N10518" t="str">
        <f>VLOOKUP($J10518,Ref!$D:$H,5,0)</f>
        <v>Archdeaconry of Hertford</v>
      </c>
      <c r="Q10518">
        <v>12584.5</v>
      </c>
      <c r="R10518">
        <v>26006</v>
      </c>
      <c r="S10518">
        <v>0</v>
      </c>
      <c r="T10518">
        <v>26006</v>
      </c>
    </row>
    <row r="10519" spans="1:20" x14ac:dyDescent="0.3">
      <c r="A10519">
        <v>2024</v>
      </c>
      <c r="C10519" t="str">
        <f>IF(GETPIVOTDATA("PS % recovery",Sheet4!$B$5,"Parish Name",K10519)&gt;99.949%,"OK","No")</f>
        <v>OK</v>
      </c>
      <c r="D10519" t="e">
        <f>VLOOKUP(J10519,'Ref2'!C:E,3,0)</f>
        <v>#N/A</v>
      </c>
      <c r="F10519">
        <v>12</v>
      </c>
      <c r="I10519" t="e">
        <f>VLOOKUP(J10519,Ref!L:M,2,0)</f>
        <v>#N/A</v>
      </c>
      <c r="J10519" t="s">
        <v>1111</v>
      </c>
      <c r="K10519" t="str">
        <f>VLOOKUP($J10519,Ref!$D:$H,2,0)</f>
        <v xml:space="preserve">Wallington                                   </v>
      </c>
      <c r="L10519" t="str">
        <f>VLOOKUP($J10519,Ref!$D:$H,3,0)</f>
        <v>The Kingswood Benefice</v>
      </c>
      <c r="M10519" t="str">
        <f>VLOOKUP($J10519,Ref!$D:$H,4,0)</f>
        <v>Buntingford Deanery</v>
      </c>
      <c r="N10519" t="str">
        <f>VLOOKUP($J10519,Ref!$D:$H,5,0)</f>
        <v>Archdeaconry of Hertford</v>
      </c>
      <c r="Q10519">
        <v>6012</v>
      </c>
      <c r="R10519">
        <v>6965</v>
      </c>
      <c r="S10519">
        <v>585</v>
      </c>
      <c r="T10519">
        <v>6965</v>
      </c>
    </row>
    <row r="10520" spans="1:20" x14ac:dyDescent="0.3">
      <c r="A10520">
        <v>2024</v>
      </c>
      <c r="C10520" t="str">
        <f>IF(GETPIVOTDATA("PS % recovery",Sheet4!$B$5,"Parish Name",K10520)&gt;99.949%,"OK","No")</f>
        <v>OK</v>
      </c>
      <c r="D10520" t="e">
        <f>VLOOKUP(J10520,'Ref2'!C:E,3,0)</f>
        <v>#N/A</v>
      </c>
      <c r="F10520">
        <v>12</v>
      </c>
      <c r="I10520" t="e">
        <f>VLOOKUP(J10520,Ref!L:M,2,0)</f>
        <v>#N/A</v>
      </c>
      <c r="J10520" t="s">
        <v>1098</v>
      </c>
      <c r="K10520" t="str">
        <f>VLOOKUP($J10520,Ref!$D:$H,2,0)</f>
        <v xml:space="preserve">Westmill                                     </v>
      </c>
      <c r="L10520" t="str">
        <f>VLOOKUP($J10520,Ref!$D:$H,3,0)</f>
        <v>Aspenden, Buntingford and Westmill</v>
      </c>
      <c r="M10520" t="str">
        <f>VLOOKUP($J10520,Ref!$D:$H,4,0)</f>
        <v>Buntingford Deanery</v>
      </c>
      <c r="N10520" t="str">
        <f>VLOOKUP($J10520,Ref!$D:$H,5,0)</f>
        <v>Archdeaconry of Hertford</v>
      </c>
      <c r="Q10520">
        <v>12176.25</v>
      </c>
      <c r="R10520">
        <v>12587</v>
      </c>
      <c r="S10520">
        <v>3587</v>
      </c>
      <c r="T10520">
        <v>12587</v>
      </c>
    </row>
    <row r="10521" spans="1:20" x14ac:dyDescent="0.3">
      <c r="A10521">
        <v>2024</v>
      </c>
      <c r="C10521" t="str">
        <f>IF(GETPIVOTDATA("PS % recovery",Sheet4!$B$5,"Parish Name",K10521)&gt;99.949%,"OK","No")</f>
        <v>OK</v>
      </c>
      <c r="D10521" t="e">
        <f>VLOOKUP(J10521,'Ref2'!C:E,3,0)</f>
        <v>#N/A</v>
      </c>
      <c r="F10521">
        <v>12</v>
      </c>
      <c r="I10521" t="e">
        <f>VLOOKUP(J10521,Ref!L:M,2,0)</f>
        <v>#N/A</v>
      </c>
      <c r="J10521" t="s">
        <v>1076</v>
      </c>
      <c r="K10521" t="str">
        <f>VLOOKUP($J10521,Ref!$D:$H,2,0)</f>
        <v xml:space="preserve">Weston                                       </v>
      </c>
      <c r="L10521" t="str">
        <f>VLOOKUP($J10521,Ref!$D:$H,3,0)</f>
        <v>The Kingswood Benefice</v>
      </c>
      <c r="M10521" t="str">
        <f>VLOOKUP($J10521,Ref!$D:$H,4,0)</f>
        <v>Buntingford Deanery</v>
      </c>
      <c r="N10521" t="str">
        <f>VLOOKUP($J10521,Ref!$D:$H,5,0)</f>
        <v>Archdeaconry of Hertford</v>
      </c>
      <c r="Q10521">
        <v>24762</v>
      </c>
      <c r="R10521">
        <v>28246</v>
      </c>
      <c r="S10521">
        <v>2352</v>
      </c>
      <c r="T10521">
        <v>28246</v>
      </c>
    </row>
    <row r="10522" spans="1:20" x14ac:dyDescent="0.3">
      <c r="A10522">
        <v>2024</v>
      </c>
      <c r="C10522" t="str">
        <f>IF(GETPIVOTDATA("PS % recovery",Sheet4!$B$5,"Parish Name",K10522)&gt;99.949%,"OK","No")</f>
        <v>OK</v>
      </c>
      <c r="D10522" t="e">
        <f>VLOOKUP(J10522,'Ref2'!C:E,3,0)</f>
        <v>#N/A</v>
      </c>
      <c r="F10522">
        <v>12</v>
      </c>
      <c r="I10522" t="e">
        <f>VLOOKUP(J10522,Ref!L:M,2,0)</f>
        <v>#N/A</v>
      </c>
      <c r="J10522" t="s">
        <v>813</v>
      </c>
      <c r="K10522" t="str">
        <f>VLOOKUP($J10522,Ref!$D:$H,2,0)</f>
        <v xml:space="preserve">Broxbourne with Wormley                      </v>
      </c>
      <c r="L10522" t="str">
        <f>VLOOKUP($J10522,Ref!$D:$H,3,0)</f>
        <v>Broxbourne with Wormley</v>
      </c>
      <c r="M10522" t="str">
        <f>VLOOKUP($J10522,Ref!$D:$H,4,0)</f>
        <v>Cheshunt Deanery</v>
      </c>
      <c r="N10522" t="str">
        <f>VLOOKUP($J10522,Ref!$D:$H,5,0)</f>
        <v>Archdeaconry of Hertford</v>
      </c>
      <c r="Q10522">
        <v>108088</v>
      </c>
      <c r="R10522">
        <v>101665</v>
      </c>
      <c r="S10522">
        <v>5062.5</v>
      </c>
      <c r="T10522">
        <v>101665</v>
      </c>
    </row>
    <row r="10523" spans="1:20" x14ac:dyDescent="0.3">
      <c r="A10523">
        <v>2024</v>
      </c>
      <c r="C10523" t="str">
        <f>IF(GETPIVOTDATA("PS % recovery",Sheet4!$B$5,"Parish Name",K10523)&gt;99.949%,"OK","No")</f>
        <v>No</v>
      </c>
      <c r="D10523" t="e">
        <f>VLOOKUP(J10523,'Ref2'!C:E,3,0)</f>
        <v>#N/A</v>
      </c>
      <c r="F10523">
        <v>12</v>
      </c>
      <c r="I10523" t="e">
        <f>VLOOKUP(J10523,Ref!L:M,2,0)</f>
        <v>#N/A</v>
      </c>
      <c r="J10523" t="s">
        <v>1126</v>
      </c>
      <c r="K10523" t="str">
        <f>VLOOKUP($J10523,Ref!$D:$H,2,0)</f>
        <v xml:space="preserve">Cheshunt                                     </v>
      </c>
      <c r="L10523" t="str">
        <f>VLOOKUP($J10523,Ref!$D:$H,3,0)</f>
        <v>Cheshunt (Team Ministry)</v>
      </c>
      <c r="M10523" t="str">
        <f>VLOOKUP($J10523,Ref!$D:$H,4,0)</f>
        <v>Cheshunt Deanery</v>
      </c>
      <c r="N10523" t="str">
        <f>VLOOKUP($J10523,Ref!$D:$H,5,0)</f>
        <v>Archdeaconry of Hertford</v>
      </c>
      <c r="Q10523">
        <v>38838</v>
      </c>
      <c r="R10523">
        <v>42897</v>
      </c>
      <c r="S10523">
        <v>5705</v>
      </c>
      <c r="T10523">
        <v>42897</v>
      </c>
    </row>
    <row r="10524" spans="1:20" x14ac:dyDescent="0.3">
      <c r="A10524">
        <v>2024</v>
      </c>
      <c r="C10524" t="str">
        <f>IF(GETPIVOTDATA("PS % recovery",Sheet4!$B$5,"Parish Name",K10524)&gt;99.949%,"OK","No")</f>
        <v>No</v>
      </c>
      <c r="D10524" t="e">
        <f>VLOOKUP(J10524,'Ref2'!C:E,3,0)</f>
        <v>#N/A</v>
      </c>
      <c r="F10524">
        <v>12</v>
      </c>
      <c r="I10524" t="e">
        <f>VLOOKUP(J10524,Ref!L:M,2,0)</f>
        <v>#N/A</v>
      </c>
      <c r="J10524" t="s">
        <v>1130</v>
      </c>
      <c r="K10524" t="str">
        <f>VLOOKUP($J10524,Ref!$D:$H,2,0)</f>
        <v xml:space="preserve">Goff's Oak, St James                         </v>
      </c>
      <c r="L10524" t="str">
        <f>VLOOKUP($J10524,Ref!$D:$H,3,0)</f>
        <v>Cheshunt (Team Ministry)</v>
      </c>
      <c r="M10524" t="str">
        <f>VLOOKUP($J10524,Ref!$D:$H,4,0)</f>
        <v>Cheshunt Deanery</v>
      </c>
      <c r="N10524" t="str">
        <f>VLOOKUP($J10524,Ref!$D:$H,5,0)</f>
        <v>Archdeaconry of Hertford</v>
      </c>
      <c r="Q10524">
        <v>4800</v>
      </c>
      <c r="R10524">
        <v>20488</v>
      </c>
      <c r="S10524">
        <v>500</v>
      </c>
      <c r="T10524">
        <v>20488</v>
      </c>
    </row>
    <row r="10525" spans="1:20" x14ac:dyDescent="0.3">
      <c r="A10525">
        <v>2024</v>
      </c>
      <c r="C10525" t="str">
        <f>IF(GETPIVOTDATA("PS % recovery",Sheet4!$B$5,"Parish Name",K10525)&gt;99.949%,"OK","No")</f>
        <v>OK</v>
      </c>
      <c r="D10525" t="e">
        <f>VLOOKUP(J10525,'Ref2'!C:E,3,0)</f>
        <v>#N/A</v>
      </c>
      <c r="F10525">
        <v>12</v>
      </c>
      <c r="I10525" t="e">
        <f>VLOOKUP(J10525,Ref!L:M,2,0)</f>
        <v>#N/A</v>
      </c>
      <c r="J10525" t="s">
        <v>814</v>
      </c>
      <c r="K10525" t="str">
        <f>VLOOKUP($J10525,Ref!$D:$H,2,0)</f>
        <v xml:space="preserve">Hoddesdon                                    </v>
      </c>
      <c r="L10525" t="str">
        <f>VLOOKUP($J10525,Ref!$D:$H,3,0)</f>
        <v>Hoddesdon</v>
      </c>
      <c r="M10525" t="str">
        <f>VLOOKUP($J10525,Ref!$D:$H,4,0)</f>
        <v>Cheshunt Deanery</v>
      </c>
      <c r="N10525" t="str">
        <f>VLOOKUP($J10525,Ref!$D:$H,5,0)</f>
        <v>Archdeaconry of Hertford</v>
      </c>
      <c r="Q10525">
        <v>68416</v>
      </c>
      <c r="R10525">
        <v>64914</v>
      </c>
      <c r="S10525">
        <v>5209</v>
      </c>
      <c r="T10525">
        <v>64914</v>
      </c>
    </row>
    <row r="10526" spans="1:20" x14ac:dyDescent="0.3">
      <c r="A10526">
        <v>2024</v>
      </c>
      <c r="C10526" t="str">
        <f>IF(GETPIVOTDATA("PS % recovery",Sheet4!$B$5,"Parish Name",K10526)&gt;99.949%,"OK","No")</f>
        <v>OK</v>
      </c>
      <c r="D10526" t="str">
        <f>VLOOKUP(J10526,'Ref2'!C:E,3,0)</f>
        <v>LLF</v>
      </c>
      <c r="F10526">
        <v>12</v>
      </c>
      <c r="I10526" t="e">
        <f>VLOOKUP(J10526,Ref!L:M,2,0)</f>
        <v>#N/A</v>
      </c>
      <c r="J10526" t="s">
        <v>1133</v>
      </c>
      <c r="K10526" t="str">
        <f>VLOOKUP($J10526,Ref!$D:$H,2,0)</f>
        <v xml:space="preserve">Northaw and Cuffley                          </v>
      </c>
      <c r="L10526" t="str">
        <f>VLOOKUP($J10526,Ref!$D:$H,3,0)</f>
        <v>Northaw and Cuffley</v>
      </c>
      <c r="M10526" t="str">
        <f>VLOOKUP($J10526,Ref!$D:$H,4,0)</f>
        <v>Cheshunt Deanery</v>
      </c>
      <c r="N10526" t="str">
        <f>VLOOKUP($J10526,Ref!$D:$H,5,0)</f>
        <v>Archdeaconry of Hertford</v>
      </c>
      <c r="Q10526">
        <v>63435</v>
      </c>
      <c r="R10526">
        <v>63258</v>
      </c>
      <c r="S10526">
        <v>0</v>
      </c>
      <c r="T10526">
        <v>63258</v>
      </c>
    </row>
    <row r="10527" spans="1:20" x14ac:dyDescent="0.3">
      <c r="A10527">
        <v>2024</v>
      </c>
      <c r="C10527" t="str">
        <f>IF(GETPIVOTDATA("PS % recovery",Sheet4!$B$5,"Parish Name",K10527)&gt;99.949%,"OK","No")</f>
        <v>OK</v>
      </c>
      <c r="D10527" t="e">
        <f>VLOOKUP(J10527,'Ref2'!C:E,3,0)</f>
        <v>#N/A</v>
      </c>
      <c r="F10527">
        <v>12</v>
      </c>
      <c r="I10527" t="e">
        <f>VLOOKUP(J10527,Ref!L:M,2,0)</f>
        <v>#N/A</v>
      </c>
      <c r="J10527" t="s">
        <v>1135</v>
      </c>
      <c r="K10527" t="str">
        <f>VLOOKUP($J10527,Ref!$D:$H,2,0)</f>
        <v xml:space="preserve">Rye Park, St Cuthbert                        </v>
      </c>
      <c r="L10527" t="str">
        <f>VLOOKUP($J10527,Ref!$D:$H,3,0)</f>
        <v>Rye Park, St Cuthbert</v>
      </c>
      <c r="M10527" t="str">
        <f>VLOOKUP($J10527,Ref!$D:$H,4,0)</f>
        <v>Cheshunt Deanery</v>
      </c>
      <c r="N10527" t="str">
        <f>VLOOKUP($J10527,Ref!$D:$H,5,0)</f>
        <v>Archdeaconry of Hertford</v>
      </c>
      <c r="Q10527">
        <v>57907</v>
      </c>
      <c r="R10527">
        <v>57918</v>
      </c>
      <c r="S10527">
        <v>4821</v>
      </c>
      <c r="T10527">
        <v>57918</v>
      </c>
    </row>
    <row r="10528" spans="1:20" x14ac:dyDescent="0.3">
      <c r="A10528">
        <v>2024</v>
      </c>
      <c r="C10528" t="str">
        <f>IF(GETPIVOTDATA("PS % recovery",Sheet4!$B$5,"Parish Name",K10528)&gt;99.949%,"OK","No")</f>
        <v>No</v>
      </c>
      <c r="D10528" t="e">
        <f>VLOOKUP(J10528,'Ref2'!C:E,3,0)</f>
        <v>#N/A</v>
      </c>
      <c r="F10528">
        <v>12</v>
      </c>
      <c r="I10528" t="e">
        <f>VLOOKUP(J10528,Ref!L:M,2,0)</f>
        <v>#N/A</v>
      </c>
      <c r="J10528" t="s">
        <v>1128</v>
      </c>
      <c r="K10528" t="str">
        <f>VLOOKUP($J10528,Ref!$D:$H,2,0)</f>
        <v xml:space="preserve">Turnford                                     </v>
      </c>
      <c r="L10528" t="str">
        <f>VLOOKUP($J10528,Ref!$D:$H,3,0)</f>
        <v>Cheshunt (Team Ministry)</v>
      </c>
      <c r="M10528" t="str">
        <f>VLOOKUP($J10528,Ref!$D:$H,4,0)</f>
        <v>Cheshunt Deanery</v>
      </c>
      <c r="N10528" t="str">
        <f>VLOOKUP($J10528,Ref!$D:$H,5,0)</f>
        <v>Archdeaconry of Hertford</v>
      </c>
      <c r="Q10528">
        <v>26750</v>
      </c>
      <c r="R10528">
        <v>41591</v>
      </c>
      <c r="S10528">
        <v>3500</v>
      </c>
      <c r="T10528">
        <v>41591</v>
      </c>
    </row>
    <row r="10529" spans="1:20" x14ac:dyDescent="0.3">
      <c r="A10529">
        <v>2024</v>
      </c>
      <c r="C10529" t="str">
        <f>IF(GETPIVOTDATA("PS % recovery",Sheet4!$B$5,"Parish Name",K10529)&gt;99.949%,"OK","No")</f>
        <v>OK</v>
      </c>
      <c r="D10529" t="e">
        <f>VLOOKUP(J10529,'Ref2'!C:E,3,0)</f>
        <v>#N/A</v>
      </c>
      <c r="F10529">
        <v>12</v>
      </c>
      <c r="I10529" t="e">
        <f>VLOOKUP(J10529,Ref!L:M,2,0)</f>
        <v>#N/A</v>
      </c>
      <c r="J10529" t="s">
        <v>1137</v>
      </c>
      <c r="K10529" t="str">
        <f>VLOOKUP($J10529,Ref!$D:$H,2,0)</f>
        <v xml:space="preserve">Waltham Cross, Christ Church                 </v>
      </c>
      <c r="L10529" t="str">
        <f>VLOOKUP($J10529,Ref!$D:$H,3,0)</f>
        <v>Cheshunt (Team Ministry)</v>
      </c>
      <c r="M10529" t="str">
        <f>VLOOKUP($J10529,Ref!$D:$H,4,0)</f>
        <v>Cheshunt Deanery</v>
      </c>
      <c r="N10529" t="str">
        <f>VLOOKUP($J10529,Ref!$D:$H,5,0)</f>
        <v>Archdeaconry of Hertford</v>
      </c>
      <c r="Q10529">
        <v>40447</v>
      </c>
      <c r="R10529">
        <v>46956</v>
      </c>
      <c r="S10529">
        <v>3472.24</v>
      </c>
      <c r="T10529">
        <v>46956</v>
      </c>
    </row>
    <row r="10530" spans="1:20" x14ac:dyDescent="0.3">
      <c r="A10530">
        <v>2024</v>
      </c>
      <c r="C10530" t="str">
        <f>IF(GETPIVOTDATA("PS % recovery",Sheet4!$B$5,"Parish Name",K10530)&gt;99.949%,"OK","No")</f>
        <v>OK</v>
      </c>
      <c r="D10530" t="e">
        <f>VLOOKUP(J10530,'Ref2'!C:E,3,0)</f>
        <v>#N/A</v>
      </c>
      <c r="F10530">
        <v>12</v>
      </c>
      <c r="I10530" t="e">
        <f>VLOOKUP(J10530,Ref!L:M,2,0)</f>
        <v>#N/A</v>
      </c>
      <c r="J10530" t="s">
        <v>1139</v>
      </c>
      <c r="K10530" t="str">
        <f>VLOOKUP($J10530,Ref!$D:$H,2,0)</f>
        <v xml:space="preserve">Ayot St Peter                                </v>
      </c>
      <c r="L10530" t="str">
        <f>VLOOKUP($J10530,Ref!$D:$H,3,0)</f>
        <v>Welwyn Team Ministry</v>
      </c>
      <c r="M10530" t="str">
        <f>VLOOKUP($J10530,Ref!$D:$H,4,0)</f>
        <v xml:space="preserve">Welwyn Hatfield Deanery </v>
      </c>
      <c r="N10530" t="str">
        <f>VLOOKUP($J10530,Ref!$D:$H,5,0)</f>
        <v>Archdeaconry of Hertford</v>
      </c>
      <c r="Q10530">
        <v>8712</v>
      </c>
      <c r="R10530">
        <v>9024</v>
      </c>
      <c r="S10530">
        <v>752</v>
      </c>
      <c r="T10530">
        <v>9024</v>
      </c>
    </row>
    <row r="10531" spans="1:20" x14ac:dyDescent="0.3">
      <c r="A10531">
        <v>2024</v>
      </c>
      <c r="C10531" t="str">
        <f>IF(GETPIVOTDATA("PS % recovery",Sheet4!$B$5,"Parish Name",K10531)&gt;99.949%,"OK","No")</f>
        <v>OK</v>
      </c>
      <c r="D10531" t="e">
        <f>VLOOKUP(J10531,'Ref2'!C:E,3,0)</f>
        <v>#N/A</v>
      </c>
      <c r="F10531">
        <v>12</v>
      </c>
      <c r="I10531" t="e">
        <f>VLOOKUP(J10531,Ref!L:M,2,0)</f>
        <v>#N/A</v>
      </c>
      <c r="J10531" t="s">
        <v>815</v>
      </c>
      <c r="K10531" t="str">
        <f>VLOOKUP($J10531,Ref!$D:$H,2,0)</f>
        <v xml:space="preserve">Codicote                                     </v>
      </c>
      <c r="L10531" t="str">
        <f>VLOOKUP($J10531,Ref!$D:$H,3,0)</f>
        <v>Welwyn Team Ministry</v>
      </c>
      <c r="M10531" t="str">
        <f>VLOOKUP($J10531,Ref!$D:$H,4,0)</f>
        <v xml:space="preserve">Welwyn Hatfield Deanery </v>
      </c>
      <c r="N10531" t="str">
        <f>VLOOKUP($J10531,Ref!$D:$H,5,0)</f>
        <v>Archdeaconry of Hertford</v>
      </c>
      <c r="Q10531">
        <v>37084.000000000007</v>
      </c>
      <c r="R10531">
        <v>34171</v>
      </c>
      <c r="S10531">
        <v>7421</v>
      </c>
      <c r="T10531">
        <v>34171</v>
      </c>
    </row>
    <row r="10532" spans="1:20" x14ac:dyDescent="0.3">
      <c r="A10532">
        <v>2024</v>
      </c>
      <c r="C10532" t="str">
        <f>IF(GETPIVOTDATA("PS % recovery",Sheet4!$B$5,"Parish Name",K10532)&gt;99.949%,"OK","No")</f>
        <v>OK</v>
      </c>
      <c r="D10532" t="e">
        <f>VLOOKUP(J10532,'Ref2'!C:E,3,0)</f>
        <v>#N/A</v>
      </c>
      <c r="F10532">
        <v>12</v>
      </c>
      <c r="I10532" t="e">
        <f>VLOOKUP(J10532,Ref!L:M,2,0)</f>
        <v>#N/A</v>
      </c>
      <c r="J10532" t="s">
        <v>1164</v>
      </c>
      <c r="K10532" t="str">
        <f>VLOOKUP($J10532,Ref!$D:$H,2,0)</f>
        <v xml:space="preserve">Datchworth                                   </v>
      </c>
      <c r="L10532" t="str">
        <f>VLOOKUP($J10532,Ref!$D:$H,3,0)</f>
        <v>Welwyn Team Ministry</v>
      </c>
      <c r="M10532" t="str">
        <f>VLOOKUP($J10532,Ref!$D:$H,4,0)</f>
        <v xml:space="preserve">Welwyn Hatfield Deanery </v>
      </c>
      <c r="N10532" t="str">
        <f>VLOOKUP($J10532,Ref!$D:$H,5,0)</f>
        <v>Archdeaconry of Hertford</v>
      </c>
      <c r="Q10532">
        <v>39092</v>
      </c>
      <c r="R10532">
        <v>40440</v>
      </c>
      <c r="S10532">
        <v>3370</v>
      </c>
      <c r="T10532">
        <v>40440</v>
      </c>
    </row>
    <row r="10533" spans="1:20" x14ac:dyDescent="0.3">
      <c r="A10533">
        <v>2024</v>
      </c>
      <c r="C10533" t="str">
        <f>IF(GETPIVOTDATA("PS % recovery",Sheet4!$B$5,"Parish Name",K10533)&gt;99.949%,"OK","No")</f>
        <v>OK</v>
      </c>
      <c r="D10533" t="e">
        <f>VLOOKUP(J10533,'Ref2'!C:E,3,0)</f>
        <v>#N/A</v>
      </c>
      <c r="F10533">
        <v>12</v>
      </c>
      <c r="I10533" t="e">
        <f>VLOOKUP(J10533,Ref!L:M,2,0)</f>
        <v>#N/A</v>
      </c>
      <c r="J10533" t="s">
        <v>1146</v>
      </c>
      <c r="K10533" t="str">
        <f>VLOOKUP($J10533,Ref!$D:$H,2,0)</f>
        <v xml:space="preserve">Digswell                                     </v>
      </c>
      <c r="L10533" t="str">
        <f>VLOOKUP($J10533,Ref!$D:$H,3,0)</f>
        <v>Digswell</v>
      </c>
      <c r="M10533" t="str">
        <f>VLOOKUP($J10533,Ref!$D:$H,4,0)</f>
        <v xml:space="preserve">Welwyn Hatfield Deanery </v>
      </c>
      <c r="N10533" t="str">
        <f>VLOOKUP($J10533,Ref!$D:$H,5,0)</f>
        <v>Archdeaconry of Hertford</v>
      </c>
      <c r="Q10533">
        <v>48255</v>
      </c>
      <c r="R10533">
        <v>50008</v>
      </c>
      <c r="S10533">
        <v>4167.33</v>
      </c>
      <c r="T10533">
        <v>50008</v>
      </c>
    </row>
    <row r="10534" spans="1:20" x14ac:dyDescent="0.3">
      <c r="A10534">
        <v>2024</v>
      </c>
      <c r="C10534" t="str">
        <f>IF(GETPIVOTDATA("PS % recovery",Sheet4!$B$5,"Parish Name",K10534)&gt;99.949%,"OK","No")</f>
        <v>OK</v>
      </c>
      <c r="D10534" t="e">
        <f>VLOOKUP(J10534,'Ref2'!C:E,3,0)</f>
        <v>#N/A</v>
      </c>
      <c r="F10534">
        <v>12</v>
      </c>
      <c r="I10534" t="e">
        <f>VLOOKUP(J10534,Ref!L:M,2,0)</f>
        <v>#N/A</v>
      </c>
      <c r="J10534" t="s">
        <v>1160</v>
      </c>
      <c r="K10534" t="str">
        <f>VLOOKUP($J10534,Ref!$D:$H,2,0)</f>
        <v xml:space="preserve">Panshanger                                   </v>
      </c>
      <c r="L10534" t="str">
        <f>VLOOKUP($J10534,Ref!$D:$H,3,0)</f>
        <v>Panshanger</v>
      </c>
      <c r="M10534" t="str">
        <f>VLOOKUP($J10534,Ref!$D:$H,4,0)</f>
        <v xml:space="preserve">Welwyn Hatfield Deanery </v>
      </c>
      <c r="N10534" t="str">
        <f>VLOOKUP($J10534,Ref!$D:$H,5,0)</f>
        <v>Archdeaconry of Hertford</v>
      </c>
      <c r="Q10534">
        <v>50695</v>
      </c>
      <c r="R10534">
        <v>52405</v>
      </c>
      <c r="S10534">
        <v>4368</v>
      </c>
      <c r="T10534">
        <v>52405</v>
      </c>
    </row>
    <row r="10535" spans="1:20" x14ac:dyDescent="0.3">
      <c r="A10535">
        <v>2024</v>
      </c>
      <c r="C10535" t="str">
        <f>IF(GETPIVOTDATA("PS % recovery",Sheet4!$B$5,"Parish Name",K10535)&gt;99.949%,"OK","No")</f>
        <v>OK</v>
      </c>
      <c r="D10535" t="e">
        <f>VLOOKUP(J10535,'Ref2'!C:E,3,0)</f>
        <v>#N/A</v>
      </c>
      <c r="F10535">
        <v>12</v>
      </c>
      <c r="I10535" t="e">
        <f>VLOOKUP(J10535,Ref!L:M,2,0)</f>
        <v>#N/A</v>
      </c>
      <c r="J10535" t="s">
        <v>1148</v>
      </c>
      <c r="K10535" t="str">
        <f>VLOOKUP($J10535,Ref!$D:$H,2,0)</f>
        <v xml:space="preserve">Bishop's Hatfield St Etheldreda with St Luke </v>
      </c>
      <c r="L10535" t="str">
        <f>VLOOKUP($J10535,Ref!$D:$H,3,0)</f>
        <v>Bishop's Hatfield Team Ministry</v>
      </c>
      <c r="M10535" t="str">
        <f>VLOOKUP($J10535,Ref!$D:$H,4,0)</f>
        <v xml:space="preserve">Welwyn Hatfield Deanery </v>
      </c>
      <c r="N10535" t="str">
        <f>VLOOKUP($J10535,Ref!$D:$H,5,0)</f>
        <v>Archdeaconry of Hertford</v>
      </c>
      <c r="Q10535">
        <v>63656</v>
      </c>
      <c r="R10535" s="117">
        <v>61920.33</v>
      </c>
      <c r="S10535">
        <v>6000</v>
      </c>
      <c r="T10535" s="117">
        <v>61920.33</v>
      </c>
    </row>
    <row r="10536" spans="1:20" x14ac:dyDescent="0.3">
      <c r="A10536">
        <v>2024</v>
      </c>
      <c r="C10536" t="str">
        <f>IF(GETPIVOTDATA("PS % recovery",Sheet4!$B$5,"Parish Name",K10536)&gt;99.949%,"OK","No")</f>
        <v>OK</v>
      </c>
      <c r="D10536" t="e">
        <f>VLOOKUP(J10536,'Ref2'!C:E,3,0)</f>
        <v>#N/A</v>
      </c>
      <c r="F10536">
        <v>12</v>
      </c>
      <c r="I10536" t="str">
        <f>VLOOKUP(J10536,Ref!L:M,2,0)</f>
        <v>Yes</v>
      </c>
      <c r="J10536" t="s">
        <v>1150</v>
      </c>
      <c r="K10536" t="str">
        <f>VLOOKUP($J10536,Ref!$D:$H,2,0)</f>
        <v xml:space="preserve">Bishop's Hatfield St John                    </v>
      </c>
      <c r="L10536" t="str">
        <f>VLOOKUP($J10536,Ref!$D:$H,3,0)</f>
        <v>Bishop's Hatfield Team Ministry</v>
      </c>
      <c r="M10536" t="str">
        <f>VLOOKUP($J10536,Ref!$D:$H,4,0)</f>
        <v xml:space="preserve">Welwyn Hatfield Deanery </v>
      </c>
      <c r="N10536" t="str">
        <f>VLOOKUP($J10536,Ref!$D:$H,5,0)</f>
        <v>Archdeaconry of Hertford</v>
      </c>
      <c r="Q10536">
        <v>33379</v>
      </c>
      <c r="R10536">
        <v>27070</v>
      </c>
      <c r="S10536">
        <v>1000</v>
      </c>
      <c r="T10536">
        <v>27070</v>
      </c>
    </row>
    <row r="10537" spans="1:20" x14ac:dyDescent="0.3">
      <c r="A10537">
        <v>2024</v>
      </c>
      <c r="C10537" t="str">
        <f>IF(GETPIVOTDATA("PS % recovery",Sheet4!$B$5,"Parish Name",K10537)&gt;99.949%,"OK","No")</f>
        <v>No</v>
      </c>
      <c r="D10537" t="e">
        <f>VLOOKUP(J10537,'Ref2'!C:E,3,0)</f>
        <v>#N/A</v>
      </c>
      <c r="F10537">
        <v>12</v>
      </c>
      <c r="I10537" t="e">
        <f>VLOOKUP(J10537,Ref!L:M,2,0)</f>
        <v>#N/A</v>
      </c>
      <c r="J10537" t="s">
        <v>1152</v>
      </c>
      <c r="K10537" t="str">
        <f>VLOOKUP($J10537,Ref!$D:$H,2,0)</f>
        <v xml:space="preserve">Bishop's Hatfield St Michael and All Angels  </v>
      </c>
      <c r="L10537" t="str">
        <f>VLOOKUP($J10537,Ref!$D:$H,3,0)</f>
        <v>Bishop's Hatfield Team Ministry</v>
      </c>
      <c r="M10537" t="str">
        <f>VLOOKUP($J10537,Ref!$D:$H,4,0)</f>
        <v xml:space="preserve">Welwyn Hatfield Deanery </v>
      </c>
      <c r="N10537" t="str">
        <f>VLOOKUP($J10537,Ref!$D:$H,5,0)</f>
        <v>Archdeaconry of Hertford</v>
      </c>
      <c r="Q10537">
        <v>27420</v>
      </c>
      <c r="R10537">
        <v>27548</v>
      </c>
      <c r="S10537">
        <v>0</v>
      </c>
      <c r="T10537">
        <v>27548</v>
      </c>
    </row>
    <row r="10538" spans="1:20" x14ac:dyDescent="0.3">
      <c r="A10538">
        <v>2024</v>
      </c>
      <c r="C10538" t="str">
        <f>IF(GETPIVOTDATA("PS % recovery",Sheet4!$B$5,"Parish Name",K10538)&gt;99.949%,"OK","No")</f>
        <v>No</v>
      </c>
      <c r="D10538" t="e">
        <f>VLOOKUP(J10538,'Ref2'!C:E,3,0)</f>
        <v>#N/A</v>
      </c>
      <c r="F10538">
        <v>12</v>
      </c>
      <c r="I10538" t="e">
        <f>VLOOKUP(J10538,Ref!L:M,2,0)</f>
        <v>#N/A</v>
      </c>
      <c r="J10538" t="s">
        <v>1154</v>
      </c>
      <c r="K10538" t="str">
        <f>VLOOKUP($J10538,Ref!$D:$H,2,0)</f>
        <v xml:space="preserve">Hatfield Hyde, St Mary Magdalene             </v>
      </c>
      <c r="L10538" t="str">
        <f>VLOOKUP($J10538,Ref!$D:$H,3,0)</f>
        <v>Hatfield Hyde, St Mary Magdalene</v>
      </c>
      <c r="M10538" t="str">
        <f>VLOOKUP($J10538,Ref!$D:$H,4,0)</f>
        <v xml:space="preserve">Welwyn Hatfield Deanery </v>
      </c>
      <c r="N10538" t="str">
        <f>VLOOKUP($J10538,Ref!$D:$H,5,0)</f>
        <v>Archdeaconry of Hertford</v>
      </c>
      <c r="Q10538">
        <v>46815.999999999993</v>
      </c>
      <c r="R10538">
        <v>47261</v>
      </c>
      <c r="S10538">
        <v>3533.64</v>
      </c>
      <c r="T10538">
        <v>47261</v>
      </c>
    </row>
    <row r="10539" spans="1:20" x14ac:dyDescent="0.3">
      <c r="A10539">
        <v>2024</v>
      </c>
      <c r="C10539" t="str">
        <f>IF(GETPIVOTDATA("PS % recovery",Sheet4!$B$5,"Parish Name",K10539)&gt;99.949%,"OK","No")</f>
        <v>OK</v>
      </c>
      <c r="D10539" t="e">
        <f>VLOOKUP(J10539,'Ref2'!C:E,3,0)</f>
        <v>#N/A</v>
      </c>
      <c r="F10539">
        <v>12</v>
      </c>
      <c r="I10539" t="e">
        <f>VLOOKUP(J10539,Ref!L:M,2,0)</f>
        <v>#N/A</v>
      </c>
      <c r="J10539" t="s">
        <v>1156</v>
      </c>
      <c r="K10539" t="str">
        <f>VLOOKUP($J10539,Ref!$D:$H,2,0)</f>
        <v xml:space="preserve">Lemsford                                     </v>
      </c>
      <c r="L10539" t="str">
        <f>VLOOKUP($J10539,Ref!$D:$H,3,0)</f>
        <v>Bishop's Hatfield Team Ministry</v>
      </c>
      <c r="M10539" t="str">
        <f>VLOOKUP($J10539,Ref!$D:$H,4,0)</f>
        <v xml:space="preserve">Welwyn Hatfield Deanery </v>
      </c>
      <c r="N10539" t="str">
        <f>VLOOKUP($J10539,Ref!$D:$H,5,0)</f>
        <v>Archdeaconry of Hertford</v>
      </c>
      <c r="Q10539">
        <v>33748</v>
      </c>
      <c r="R10539">
        <v>42768</v>
      </c>
      <c r="S10539">
        <v>1064</v>
      </c>
      <c r="T10539">
        <v>42768</v>
      </c>
    </row>
    <row r="10540" spans="1:20" x14ac:dyDescent="0.3">
      <c r="A10540">
        <v>2024</v>
      </c>
      <c r="C10540" t="str">
        <f>IF(GETPIVOTDATA("PS % recovery",Sheet4!$B$5,"Parish Name",K10540)&gt;99.949%,"OK","No")</f>
        <v>OK</v>
      </c>
      <c r="D10540" t="e">
        <f>VLOOKUP(J10540,'Ref2'!C:E,3,0)</f>
        <v>#N/A</v>
      </c>
      <c r="F10540">
        <v>12</v>
      </c>
      <c r="I10540" t="str">
        <f>VLOOKUP(J10540,Ref!L:M,2,0)</f>
        <v>Yes</v>
      </c>
      <c r="J10540" t="s">
        <v>1158</v>
      </c>
      <c r="K10540" t="str">
        <f>VLOOKUP($J10540,Ref!$D:$H,2,0)</f>
        <v xml:space="preserve">North Mymms                                  </v>
      </c>
      <c r="L10540" t="str">
        <f>VLOOKUP($J10540,Ref!$D:$H,3,0)</f>
        <v>Bishop's Hatfield Team Ministry</v>
      </c>
      <c r="M10540" t="str">
        <f>VLOOKUP($J10540,Ref!$D:$H,4,0)</f>
        <v xml:space="preserve">Welwyn Hatfield Deanery </v>
      </c>
      <c r="N10540" t="str">
        <f>VLOOKUP($J10540,Ref!$D:$H,5,0)</f>
        <v>Archdeaconry of Hertford</v>
      </c>
      <c r="Q10540">
        <v>72297.000000000015</v>
      </c>
      <c r="R10540">
        <v>72870</v>
      </c>
      <c r="S10540">
        <v>6072.5</v>
      </c>
      <c r="T10540">
        <v>72870</v>
      </c>
    </row>
    <row r="10541" spans="1:20" x14ac:dyDescent="0.3">
      <c r="A10541">
        <v>2024</v>
      </c>
      <c r="C10541" t="str">
        <f>IF(GETPIVOTDATA("PS % recovery",Sheet4!$B$5,"Parish Name",K10541)&gt;99.949%,"OK","No")</f>
        <v>OK</v>
      </c>
      <c r="D10541" t="e">
        <f>VLOOKUP(J10541,'Ref2'!C:E,3,0)</f>
        <v>#N/A</v>
      </c>
      <c r="F10541">
        <v>12</v>
      </c>
      <c r="I10541" t="e">
        <f>VLOOKUP(J10541,Ref!L:M,2,0)</f>
        <v>#N/A</v>
      </c>
      <c r="J10541" t="s">
        <v>1162</v>
      </c>
      <c r="K10541" t="str">
        <f>VLOOKUP($J10541,Ref!$D:$H,2,0)</f>
        <v xml:space="preserve">Tewin                                        </v>
      </c>
      <c r="L10541" t="str">
        <f>VLOOKUP($J10541,Ref!$D:$H,3,0)</f>
        <v>Welwyn Team Ministry</v>
      </c>
      <c r="M10541" t="str">
        <f>VLOOKUP($J10541,Ref!$D:$H,4,0)</f>
        <v xml:space="preserve">Welwyn Hatfield Deanery </v>
      </c>
      <c r="N10541" t="str">
        <f>VLOOKUP($J10541,Ref!$D:$H,5,0)</f>
        <v>Archdeaconry of Hertford</v>
      </c>
      <c r="Q10541">
        <v>40106</v>
      </c>
      <c r="R10541">
        <v>41241</v>
      </c>
      <c r="S10541">
        <v>3434</v>
      </c>
      <c r="T10541">
        <v>41241</v>
      </c>
    </row>
    <row r="10542" spans="1:20" x14ac:dyDescent="0.3">
      <c r="A10542">
        <v>2024</v>
      </c>
      <c r="C10542" t="str">
        <f>IF(GETPIVOTDATA("PS % recovery",Sheet4!$B$5,"Parish Name",K10542)&gt;99.949%,"OK","No")</f>
        <v>OK</v>
      </c>
      <c r="D10542" t="e">
        <f>VLOOKUP(J10542,'Ref2'!C:E,3,0)</f>
        <v>#N/A</v>
      </c>
      <c r="F10542">
        <v>12</v>
      </c>
      <c r="I10542" t="e">
        <f>VLOOKUP(J10542,Ref!L:M,2,0)</f>
        <v>#N/A</v>
      </c>
      <c r="J10542" t="s">
        <v>1141</v>
      </c>
      <c r="K10542" t="str">
        <f>VLOOKUP($J10542,Ref!$D:$H,2,0)</f>
        <v xml:space="preserve">Welwyn, St Mary the Virgin                   </v>
      </c>
      <c r="L10542" t="str">
        <f>VLOOKUP($J10542,Ref!$D:$H,3,0)</f>
        <v>Welwyn Team Ministry</v>
      </c>
      <c r="M10542" t="str">
        <f>VLOOKUP($J10542,Ref!$D:$H,4,0)</f>
        <v xml:space="preserve">Welwyn Hatfield Deanery </v>
      </c>
      <c r="N10542" t="str">
        <f>VLOOKUP($J10542,Ref!$D:$H,5,0)</f>
        <v>Archdeaconry of Hertford</v>
      </c>
      <c r="Q10542">
        <v>105526</v>
      </c>
      <c r="R10542">
        <v>107933</v>
      </c>
      <c r="S10542">
        <v>8999</v>
      </c>
      <c r="T10542">
        <v>107933</v>
      </c>
    </row>
    <row r="10543" spans="1:20" x14ac:dyDescent="0.3">
      <c r="A10543">
        <v>2024</v>
      </c>
      <c r="C10543" t="str">
        <f>IF(GETPIVOTDATA("PS % recovery",Sheet4!$B$5,"Parish Name",K10543)&gt;99.949%,"OK","No")</f>
        <v>OK</v>
      </c>
      <c r="D10543" t="e">
        <f>VLOOKUP(J10543,'Ref2'!C:E,3,0)</f>
        <v>#N/A</v>
      </c>
      <c r="F10543">
        <v>12</v>
      </c>
      <c r="I10543" t="e">
        <f>VLOOKUP(J10543,Ref!L:M,2,0)</f>
        <v>#N/A</v>
      </c>
      <c r="J10543" t="s">
        <v>1143</v>
      </c>
      <c r="K10543" t="str">
        <f>VLOOKUP($J10543,Ref!$D:$H,2,0)</f>
        <v xml:space="preserve">Woolmer Green, St Michael                    </v>
      </c>
      <c r="L10543" t="str">
        <f>VLOOKUP($J10543,Ref!$D:$H,3,0)</f>
        <v>Welwyn Team Ministry</v>
      </c>
      <c r="M10543" t="str">
        <f>VLOOKUP($J10543,Ref!$D:$H,4,0)</f>
        <v xml:space="preserve">Welwyn Hatfield Deanery </v>
      </c>
      <c r="N10543" t="str">
        <f>VLOOKUP($J10543,Ref!$D:$H,5,0)</f>
        <v>Archdeaconry of Hertford</v>
      </c>
      <c r="Q10543">
        <v>17990</v>
      </c>
      <c r="R10543">
        <v>18766</v>
      </c>
      <c r="S10543">
        <v>1562</v>
      </c>
      <c r="T10543">
        <v>18766</v>
      </c>
    </row>
    <row r="10544" spans="1:20" x14ac:dyDescent="0.3">
      <c r="A10544">
        <v>2024</v>
      </c>
      <c r="C10544" t="str">
        <f>IF(GETPIVOTDATA("PS % recovery",Sheet4!$B$5,"Parish Name",K10544)&gt;99.949%,"OK","No")</f>
        <v>OK</v>
      </c>
      <c r="D10544" t="e">
        <f>VLOOKUP(J10544,'Ref2'!C:E,3,0)</f>
        <v>#N/A</v>
      </c>
      <c r="F10544">
        <v>12</v>
      </c>
      <c r="I10544" t="e">
        <f>VLOOKUP(J10544,Ref!L:M,2,0)</f>
        <v>#N/A</v>
      </c>
      <c r="J10544" t="s">
        <v>1166</v>
      </c>
      <c r="K10544" t="str">
        <f>VLOOKUP($J10544,Ref!$D:$H,2,0)</f>
        <v xml:space="preserve">Welwyn Garden City                           </v>
      </c>
      <c r="L10544" t="str">
        <f>VLOOKUP($J10544,Ref!$D:$H,3,0)</f>
        <v>Welwyn Garden City</v>
      </c>
      <c r="M10544" t="str">
        <f>VLOOKUP($J10544,Ref!$D:$H,4,0)</f>
        <v xml:space="preserve">Welwyn Hatfield Deanery </v>
      </c>
      <c r="N10544" t="str">
        <f>VLOOKUP($J10544,Ref!$D:$H,5,0)</f>
        <v>Archdeaconry of Hertford</v>
      </c>
      <c r="Q10544">
        <v>107062</v>
      </c>
      <c r="R10544">
        <v>105711</v>
      </c>
      <c r="S10544">
        <v>5034</v>
      </c>
      <c r="T10544">
        <v>105711</v>
      </c>
    </row>
    <row r="10545" spans="1:20" x14ac:dyDescent="0.3">
      <c r="A10545">
        <v>2024</v>
      </c>
      <c r="C10545" t="str">
        <f>IF(GETPIVOTDATA("PS % recovery",Sheet4!$B$5,"Parish Name",K10545)&gt;99.949%,"OK","No")</f>
        <v>OK</v>
      </c>
      <c r="D10545" t="e">
        <f>VLOOKUP(J10545,'Ref2'!C:E,3,0)</f>
        <v>#N/A</v>
      </c>
      <c r="F10545">
        <v>12</v>
      </c>
      <c r="I10545" t="e">
        <f>VLOOKUP(J10545,Ref!L:M,2,0)</f>
        <v>#N/A</v>
      </c>
      <c r="J10545" t="s">
        <v>1178</v>
      </c>
      <c r="K10545" t="str">
        <f>VLOOKUP($J10545,Ref!$D:$H,2,0)</f>
        <v xml:space="preserve">Aston                                        </v>
      </c>
      <c r="L10545" t="str">
        <f>VLOOKUP($J10545,Ref!$D:$H,3,0)</f>
        <v>The Beane Valley Benefice</v>
      </c>
      <c r="M10545" t="str">
        <f>VLOOKUP($J10545,Ref!$D:$H,4,0)</f>
        <v>Hertford and Ware Deanery</v>
      </c>
      <c r="N10545" t="str">
        <f>VLOOKUP($J10545,Ref!$D:$H,5,0)</f>
        <v>Archdeaconry of Hertford</v>
      </c>
      <c r="Q10545">
        <v>15182</v>
      </c>
      <c r="R10545">
        <v>15735</v>
      </c>
      <c r="S10545">
        <v>1264</v>
      </c>
      <c r="T10545">
        <v>15735</v>
      </c>
    </row>
    <row r="10546" spans="1:20" x14ac:dyDescent="0.3">
      <c r="A10546">
        <v>2024</v>
      </c>
      <c r="C10546" t="str">
        <f>IF(GETPIVOTDATA("PS % recovery",Sheet4!$B$5,"Parish Name",K10546)&gt;99.949%,"OK","No")</f>
        <v>No</v>
      </c>
      <c r="D10546" t="e">
        <f>VLOOKUP(J10546,'Ref2'!C:E,3,0)</f>
        <v>#N/A</v>
      </c>
      <c r="F10546">
        <v>12</v>
      </c>
      <c r="I10546" t="e">
        <f>VLOOKUP(J10546,Ref!L:M,2,0)</f>
        <v>#N/A</v>
      </c>
      <c r="J10546" t="s">
        <v>1168</v>
      </c>
      <c r="K10546" t="str">
        <f>VLOOKUP($J10546,Ref!$D:$H,2,0)</f>
        <v xml:space="preserve">Bayford                                      </v>
      </c>
      <c r="L10546" t="str">
        <f>VLOOKUP($J10546,Ref!$D:$H,3,0)</f>
        <v>Little Berkhamsted and Bayford, Essendon and Ponsbourne</v>
      </c>
      <c r="M10546" t="str">
        <f>VLOOKUP($J10546,Ref!$D:$H,4,0)</f>
        <v>Hertford and Ware Deanery</v>
      </c>
      <c r="N10546" t="str">
        <f>VLOOKUP($J10546,Ref!$D:$H,5,0)</f>
        <v>Archdeaconry of Hertford</v>
      </c>
      <c r="Q10546">
        <v>14378.91</v>
      </c>
      <c r="R10546">
        <v>17285</v>
      </c>
      <c r="S10546">
        <v>2880.8</v>
      </c>
      <c r="T10546">
        <v>17285</v>
      </c>
    </row>
    <row r="10547" spans="1:20" x14ac:dyDescent="0.3">
      <c r="A10547">
        <v>2024</v>
      </c>
      <c r="C10547" t="str">
        <f>IF(GETPIVOTDATA("PS % recovery",Sheet4!$B$5,"Parish Name",K10547)&gt;99.949%,"OK","No")</f>
        <v>OK</v>
      </c>
      <c r="D10547" t="e">
        <f>VLOOKUP(J10547,'Ref2'!C:E,3,0)</f>
        <v>#N/A</v>
      </c>
      <c r="F10547">
        <v>12</v>
      </c>
      <c r="I10547" t="e">
        <f>VLOOKUP(J10547,Ref!L:M,2,0)</f>
        <v>#N/A</v>
      </c>
      <c r="J10547" t="s">
        <v>1176</v>
      </c>
      <c r="K10547" t="str">
        <f>VLOOKUP($J10547,Ref!$D:$H,2,0)</f>
        <v>Bengeo Holy Trinity and St Leonard with Chris</v>
      </c>
      <c r="L10547" t="str">
        <f>VLOOKUP($J10547,Ref!$D:$H,3,0)</f>
        <v>Hertford Team Ministry</v>
      </c>
      <c r="M10547" t="str">
        <f>VLOOKUP($J10547,Ref!$D:$H,4,0)</f>
        <v>Hertford and Ware Deanery</v>
      </c>
      <c r="N10547" t="str">
        <f>VLOOKUP($J10547,Ref!$D:$H,5,0)</f>
        <v>Archdeaconry of Hertford</v>
      </c>
      <c r="Q10547">
        <v>70047</v>
      </c>
      <c r="R10547">
        <v>69332</v>
      </c>
      <c r="S10547">
        <v>5779.5</v>
      </c>
      <c r="T10547">
        <v>69332</v>
      </c>
    </row>
    <row r="10548" spans="1:20" x14ac:dyDescent="0.3">
      <c r="A10548">
        <v>2024</v>
      </c>
      <c r="C10548" t="str">
        <f>IF(GETPIVOTDATA("PS % recovery",Sheet4!$B$5,"Parish Name",K10548)&gt;99.949%,"OK","No")</f>
        <v>OK</v>
      </c>
      <c r="D10548" t="e">
        <f>VLOOKUP(J10548,'Ref2'!C:E,3,0)</f>
        <v>#N/A</v>
      </c>
      <c r="F10548">
        <v>12</v>
      </c>
      <c r="I10548" t="e">
        <f>VLOOKUP(J10548,Ref!L:M,2,0)</f>
        <v>#N/A</v>
      </c>
      <c r="J10548" t="s">
        <v>1180</v>
      </c>
      <c r="K10548" t="str">
        <f>VLOOKUP($J10548,Ref!$D:$H,2,0)</f>
        <v xml:space="preserve">Bramfield                                    </v>
      </c>
      <c r="L10548" t="str">
        <f>VLOOKUP($J10548,Ref!$D:$H,3,0)</f>
        <v>The Beane Valley Benefice</v>
      </c>
      <c r="M10548" t="str">
        <f>VLOOKUP($J10548,Ref!$D:$H,4,0)</f>
        <v>Hertford and Ware Deanery</v>
      </c>
      <c r="N10548" t="str">
        <f>VLOOKUP($J10548,Ref!$D:$H,5,0)</f>
        <v>Archdeaconry of Hertford</v>
      </c>
      <c r="Q10548">
        <v>8829</v>
      </c>
      <c r="R10548">
        <v>9168</v>
      </c>
      <c r="S10548">
        <v>764</v>
      </c>
      <c r="T10548">
        <v>9168</v>
      </c>
    </row>
    <row r="10549" spans="1:20" x14ac:dyDescent="0.3">
      <c r="A10549">
        <v>2024</v>
      </c>
      <c r="C10549" t="str">
        <f>IF(GETPIVOTDATA("PS % recovery",Sheet4!$B$5,"Parish Name",K10549)&gt;99.949%,"OK","No")</f>
        <v>OK</v>
      </c>
      <c r="D10549" t="e">
        <f>VLOOKUP(J10549,'Ref2'!C:E,3,0)</f>
        <v>#N/A</v>
      </c>
      <c r="F10549">
        <v>12</v>
      </c>
      <c r="I10549" t="e">
        <f>VLOOKUP(J10549,Ref!L:M,2,0)</f>
        <v>#N/A</v>
      </c>
      <c r="J10549" t="s">
        <v>1172</v>
      </c>
      <c r="K10549" t="str">
        <f>VLOOKUP($J10549,Ref!$D:$H,2,0)</f>
        <v xml:space="preserve">Essendon                                     </v>
      </c>
      <c r="L10549" t="str">
        <f>VLOOKUP($J10549,Ref!$D:$H,3,0)</f>
        <v>Little Berkhamsted and Bayford, Essendon and Ponsbourne</v>
      </c>
      <c r="M10549" t="str">
        <f>VLOOKUP($J10549,Ref!$D:$H,4,0)</f>
        <v>Hertford and Ware Deanery</v>
      </c>
      <c r="N10549" t="str">
        <f>VLOOKUP($J10549,Ref!$D:$H,5,0)</f>
        <v>Archdeaconry of Hertford</v>
      </c>
      <c r="Q10549">
        <v>25374</v>
      </c>
      <c r="R10549">
        <v>26436</v>
      </c>
      <c r="S10549">
        <v>2203</v>
      </c>
      <c r="T10549">
        <v>26436</v>
      </c>
    </row>
    <row r="10550" spans="1:20" x14ac:dyDescent="0.3">
      <c r="A10550">
        <v>2024</v>
      </c>
      <c r="C10550" t="str">
        <f>IF(GETPIVOTDATA("PS % recovery",Sheet4!$B$5,"Parish Name",K10550)&gt;99.949%,"OK","No")</f>
        <v>No</v>
      </c>
      <c r="D10550" t="e">
        <f>VLOOKUP(J10550,'Ref2'!C:E,3,0)</f>
        <v>#N/A</v>
      </c>
      <c r="F10550">
        <v>12</v>
      </c>
      <c r="I10550" t="e">
        <f>VLOOKUP(J10550,Ref!L:M,2,0)</f>
        <v>#N/A</v>
      </c>
      <c r="J10550" t="s">
        <v>1188</v>
      </c>
      <c r="K10550" t="str">
        <f>VLOOKUP($J10550,Ref!$D:$H,2,0)</f>
        <v xml:space="preserve">Great Amwell with St Margarets               </v>
      </c>
      <c r="L10550" t="str">
        <f>VLOOKUP($J10550,Ref!$D:$H,3,0)</f>
        <v>Great Amwell with St Margarets and Stanstead Abbots</v>
      </c>
      <c r="M10550" t="str">
        <f>VLOOKUP($J10550,Ref!$D:$H,4,0)</f>
        <v>Hertford and Ware Deanery</v>
      </c>
      <c r="N10550" t="str">
        <f>VLOOKUP($J10550,Ref!$D:$H,5,0)</f>
        <v>Archdeaconry of Hertford</v>
      </c>
      <c r="Q10550">
        <v>28305</v>
      </c>
      <c r="R10550">
        <v>28283</v>
      </c>
      <c r="S10550">
        <v>1775.5</v>
      </c>
      <c r="T10550">
        <v>28283</v>
      </c>
    </row>
    <row r="10551" spans="1:20" x14ac:dyDescent="0.3">
      <c r="A10551">
        <v>2024</v>
      </c>
      <c r="C10551" t="str">
        <f>IF(GETPIVOTDATA("PS % recovery",Sheet4!$B$5,"Parish Name",K10551)&gt;99.949%,"OK","No")</f>
        <v>OK</v>
      </c>
      <c r="D10551" t="e">
        <f>VLOOKUP(J10551,'Ref2'!C:E,3,0)</f>
        <v>#N/A</v>
      </c>
      <c r="F10551">
        <v>12</v>
      </c>
      <c r="I10551" t="e">
        <f>VLOOKUP(J10551,Ref!L:M,2,0)</f>
        <v>#N/A</v>
      </c>
      <c r="J10551" t="s">
        <v>817</v>
      </c>
      <c r="K10551" t="str">
        <f>VLOOKUP($J10551,Ref!$D:$H,2,0)</f>
        <v xml:space="preserve">Hertford All Saints                          </v>
      </c>
      <c r="L10551" t="str">
        <f>VLOOKUP($J10551,Ref!$D:$H,3,0)</f>
        <v>Hertford Team Ministry</v>
      </c>
      <c r="M10551" t="str">
        <f>VLOOKUP($J10551,Ref!$D:$H,4,0)</f>
        <v>Hertford and Ware Deanery</v>
      </c>
      <c r="N10551" t="str">
        <f>VLOOKUP($J10551,Ref!$D:$H,5,0)</f>
        <v>Archdeaconry of Hertford</v>
      </c>
      <c r="Q10551">
        <v>76752</v>
      </c>
      <c r="R10551">
        <v>74785.72</v>
      </c>
      <c r="S10551">
        <v>5000</v>
      </c>
      <c r="T10551">
        <f>74785.72</f>
        <v>74785.72</v>
      </c>
    </row>
    <row r="10552" spans="1:20" x14ac:dyDescent="0.3">
      <c r="A10552">
        <v>2024</v>
      </c>
      <c r="C10552" t="str">
        <f>IF(GETPIVOTDATA("PS % recovery",Sheet4!$B$5,"Parish Name",K10552)&gt;99.949%,"OK","No")</f>
        <v>OK</v>
      </c>
      <c r="D10552" t="e">
        <f>VLOOKUP(J10552,'Ref2'!C:E,3,0)</f>
        <v>#N/A</v>
      </c>
      <c r="F10552">
        <v>12</v>
      </c>
      <c r="I10552" t="e">
        <f>VLOOKUP(J10552,Ref!L:M,2,0)</f>
        <v>#N/A</v>
      </c>
      <c r="J10552" t="s">
        <v>1193</v>
      </c>
      <c r="K10552" t="str">
        <f>VLOOKUP($J10552,Ref!$D:$H,2,0)</f>
        <v xml:space="preserve">Hertford, St Andrew with St Nicholas         </v>
      </c>
      <c r="L10552" t="str">
        <f>VLOOKUP($J10552,Ref!$D:$H,3,0)</f>
        <v>Hertford Team Ministry</v>
      </c>
      <c r="M10552" t="str">
        <f>VLOOKUP($J10552,Ref!$D:$H,4,0)</f>
        <v>Hertford and Ware Deanery</v>
      </c>
      <c r="N10552" t="str">
        <f>VLOOKUP($J10552,Ref!$D:$H,5,0)</f>
        <v>Archdeaconry of Hertford</v>
      </c>
      <c r="Q10552">
        <v>76999</v>
      </c>
      <c r="R10552">
        <v>80299</v>
      </c>
      <c r="S10552">
        <v>6687</v>
      </c>
      <c r="T10552">
        <v>80299</v>
      </c>
    </row>
    <row r="10553" spans="1:20" x14ac:dyDescent="0.3">
      <c r="A10553">
        <v>2024</v>
      </c>
      <c r="C10553" t="str">
        <f>IF(GETPIVOTDATA("PS % recovery",Sheet4!$B$5,"Parish Name",K10553)&gt;99.949%,"OK","No")</f>
        <v>OK</v>
      </c>
      <c r="D10553" t="e">
        <f>VLOOKUP(J10553,'Ref2'!C:E,3,0)</f>
        <v>#N/A</v>
      </c>
      <c r="F10553">
        <v>12</v>
      </c>
      <c r="I10553" t="e">
        <f>VLOOKUP(J10553,Ref!L:M,2,0)</f>
        <v>#N/A</v>
      </c>
      <c r="J10553" t="s">
        <v>1195</v>
      </c>
      <c r="K10553" t="str">
        <f>VLOOKUP($J10553,Ref!$D:$H,2,0)</f>
        <v xml:space="preserve">Hertingfordbury                              </v>
      </c>
      <c r="L10553" t="str">
        <f>VLOOKUP($J10553,Ref!$D:$H,3,0)</f>
        <v>Hertford Team Ministry</v>
      </c>
      <c r="M10553" t="str">
        <f>VLOOKUP($J10553,Ref!$D:$H,4,0)</f>
        <v>Hertford and Ware Deanery</v>
      </c>
      <c r="N10553" t="str">
        <f>VLOOKUP($J10553,Ref!$D:$H,5,0)</f>
        <v>Archdeaconry of Hertford</v>
      </c>
      <c r="Q10553">
        <v>27753</v>
      </c>
      <c r="R10553">
        <v>27294</v>
      </c>
      <c r="S10553">
        <v>2269</v>
      </c>
      <c r="T10553">
        <v>27294</v>
      </c>
    </row>
    <row r="10554" spans="1:20" x14ac:dyDescent="0.3">
      <c r="A10554">
        <v>2024</v>
      </c>
      <c r="C10554" t="str">
        <f>IF(GETPIVOTDATA("PS % recovery",Sheet4!$B$5,"Parish Name",K10554)&gt;99.949%,"OK","No")</f>
        <v>No</v>
      </c>
      <c r="D10554" t="e">
        <f>VLOOKUP(J10554,'Ref2'!C:E,3,0)</f>
        <v>#N/A</v>
      </c>
      <c r="F10554">
        <v>12</v>
      </c>
      <c r="I10554" t="e">
        <f>VLOOKUP(J10554,Ref!L:M,2,0)</f>
        <v>#N/A</v>
      </c>
      <c r="J10554" t="s">
        <v>1197</v>
      </c>
      <c r="K10554" t="str">
        <f>VLOOKUP($J10554,Ref!$D:$H,2,0)</f>
        <v xml:space="preserve">High Cross, St John the Evangelist           </v>
      </c>
      <c r="L10554" t="str">
        <f>VLOOKUP($J10554,Ref!$D:$H,3,0)</f>
        <v>High Cross</v>
      </c>
      <c r="M10554" t="str">
        <f>VLOOKUP($J10554,Ref!$D:$H,4,0)</f>
        <v>Hertford and Ware Deanery</v>
      </c>
      <c r="N10554" t="str">
        <f>VLOOKUP($J10554,Ref!$D:$H,5,0)</f>
        <v>Archdeaconry of Hertford</v>
      </c>
      <c r="Q10554">
        <v>14722</v>
      </c>
      <c r="R10554">
        <v>14683</v>
      </c>
      <c r="S10554">
        <v>0</v>
      </c>
      <c r="T10554">
        <v>14683</v>
      </c>
    </row>
    <row r="10555" spans="1:20" x14ac:dyDescent="0.3">
      <c r="A10555">
        <v>2024</v>
      </c>
      <c r="C10555" t="str">
        <f>IF(GETPIVOTDATA("PS % recovery",Sheet4!$B$5,"Parish Name",K10555)&gt;99.949%,"OK","No")</f>
        <v>OK</v>
      </c>
      <c r="D10555" t="e">
        <f>VLOOKUP(J10555,'Ref2'!C:E,3,0)</f>
        <v>#N/A</v>
      </c>
      <c r="F10555">
        <v>12</v>
      </c>
      <c r="I10555" t="e">
        <f>VLOOKUP(J10555,Ref!L:M,2,0)</f>
        <v>#N/A</v>
      </c>
      <c r="J10555" t="s">
        <v>1201</v>
      </c>
      <c r="K10555" t="str">
        <f>VLOOKUP($J10555,Ref!$D:$H,2,0)</f>
        <v xml:space="preserve">Hunsdon                                      </v>
      </c>
      <c r="L10555" t="str">
        <f>VLOOKUP($J10555,Ref!$D:$H,3,0)</f>
        <v>Hunsdon with Widford and Wareside</v>
      </c>
      <c r="M10555" t="str">
        <f>VLOOKUP($J10555,Ref!$D:$H,4,0)</f>
        <v>Hertford and Ware Deanery</v>
      </c>
      <c r="N10555" t="str">
        <f>VLOOKUP($J10555,Ref!$D:$H,5,0)</f>
        <v>Archdeaconry of Hertford</v>
      </c>
      <c r="Q10555">
        <v>18880</v>
      </c>
      <c r="R10555">
        <v>19039</v>
      </c>
      <c r="S10555">
        <v>1582</v>
      </c>
      <c r="T10555">
        <v>19039</v>
      </c>
    </row>
    <row r="10556" spans="1:20" x14ac:dyDescent="0.3">
      <c r="A10556">
        <v>2024</v>
      </c>
      <c r="C10556" t="str">
        <f>IF(GETPIVOTDATA("PS % recovery",Sheet4!$B$5,"Parish Name",K10556)&gt;99.949%,"OK","No")</f>
        <v>No</v>
      </c>
      <c r="D10556" t="e">
        <f>VLOOKUP(J10556,'Ref2'!C:E,3,0)</f>
        <v>#N/A</v>
      </c>
      <c r="F10556">
        <v>12</v>
      </c>
      <c r="I10556" t="e">
        <f>VLOOKUP(J10556,Ref!L:M,2,0)</f>
        <v>#N/A</v>
      </c>
      <c r="J10556" t="s">
        <v>1207</v>
      </c>
      <c r="K10556" t="str">
        <f>VLOOKUP($J10556,Ref!$D:$H,2,0)</f>
        <v xml:space="preserve">Little Amwell, Holy Trinity                  </v>
      </c>
      <c r="L10556" t="str">
        <f>VLOOKUP($J10556,Ref!$D:$H,3,0)</f>
        <v>Hertford Team Ministry</v>
      </c>
      <c r="M10556" t="str">
        <f>VLOOKUP($J10556,Ref!$D:$H,4,0)</f>
        <v>Hertford and Ware Deanery</v>
      </c>
      <c r="N10556" t="str">
        <f>VLOOKUP($J10556,Ref!$D:$H,5,0)</f>
        <v>Archdeaconry of Hertford</v>
      </c>
      <c r="Q10556">
        <v>38223</v>
      </c>
      <c r="R10556">
        <v>50175</v>
      </c>
      <c r="S10556">
        <v>3135.94</v>
      </c>
      <c r="T10556">
        <v>50175</v>
      </c>
    </row>
    <row r="10557" spans="1:20" x14ac:dyDescent="0.3">
      <c r="A10557">
        <v>2024</v>
      </c>
      <c r="C10557" t="str">
        <f>IF(GETPIVOTDATA("PS % recovery",Sheet4!$B$5,"Parish Name",K10557)&gt;99.949%,"OK","No")</f>
        <v>OK</v>
      </c>
      <c r="D10557" t="e">
        <f>VLOOKUP(J10557,'Ref2'!C:E,3,0)</f>
        <v>#N/A</v>
      </c>
      <c r="F10557">
        <v>12</v>
      </c>
      <c r="I10557" t="e">
        <f>VLOOKUP(J10557,Ref!L:M,2,0)</f>
        <v>#N/A</v>
      </c>
      <c r="J10557" t="s">
        <v>1170</v>
      </c>
      <c r="K10557" t="str">
        <f>VLOOKUP($J10557,Ref!$D:$H,2,0)</f>
        <v xml:space="preserve">Little Berkhamsted                           </v>
      </c>
      <c r="L10557" t="str">
        <f>VLOOKUP($J10557,Ref!$D:$H,3,0)</f>
        <v>Little Berkhamsted and Bayford, Essendon and Ponsbourne</v>
      </c>
      <c r="M10557" t="str">
        <f>VLOOKUP($J10557,Ref!$D:$H,4,0)</f>
        <v>Hertford and Ware Deanery</v>
      </c>
      <c r="N10557" t="str">
        <f>VLOOKUP($J10557,Ref!$D:$H,5,0)</f>
        <v>Archdeaconry of Hertford</v>
      </c>
      <c r="Q10557">
        <v>15062</v>
      </c>
      <c r="R10557">
        <v>15609</v>
      </c>
      <c r="S10557">
        <v>0</v>
      </c>
      <c r="T10557">
        <v>15609</v>
      </c>
    </row>
    <row r="10558" spans="1:20" x14ac:dyDescent="0.3">
      <c r="A10558">
        <v>2024</v>
      </c>
      <c r="C10558" t="str">
        <f>IF(GETPIVOTDATA("PS % recovery",Sheet4!$B$5,"Parish Name",K10558)&gt;99.949%,"OK","No")</f>
        <v>No</v>
      </c>
      <c r="D10558" t="e">
        <f>VLOOKUP(J10558,'Ref2'!C:E,3,0)</f>
        <v>#N/A</v>
      </c>
      <c r="F10558">
        <v>12</v>
      </c>
      <c r="I10558" t="e">
        <f>VLOOKUP(J10558,Ref!L:M,2,0)</f>
        <v>#N/A</v>
      </c>
      <c r="J10558" t="s">
        <v>1174</v>
      </c>
      <c r="K10558" t="str">
        <f>VLOOKUP($J10558,Ref!$D:$H,2,0)</f>
        <v xml:space="preserve">Ponsbourne, St Mary                          </v>
      </c>
      <c r="L10558" t="str">
        <f>VLOOKUP($J10558,Ref!$D:$H,3,0)</f>
        <v>Little Berkhamsted and Bayford, Essendon and Ponsbourne</v>
      </c>
      <c r="M10558" t="str">
        <f>VLOOKUP($J10558,Ref!$D:$H,4,0)</f>
        <v>Hertford and Ware Deanery</v>
      </c>
      <c r="N10558" t="str">
        <f>VLOOKUP($J10558,Ref!$D:$H,5,0)</f>
        <v>Archdeaconry of Hertford</v>
      </c>
      <c r="Q10558">
        <v>6000</v>
      </c>
      <c r="R10558">
        <v>14096</v>
      </c>
      <c r="S10558">
        <v>500</v>
      </c>
      <c r="T10558">
        <v>14096</v>
      </c>
    </row>
    <row r="10559" spans="1:20" x14ac:dyDescent="0.3">
      <c r="A10559">
        <v>2024</v>
      </c>
      <c r="C10559" t="str">
        <f>IF(GETPIVOTDATA("PS % recovery",Sheet4!$B$5,"Parish Name",K10559)&gt;99.949%,"OK","No")</f>
        <v>No</v>
      </c>
      <c r="D10559" t="e">
        <f>VLOOKUP(J10559,'Ref2'!C:E,3,0)</f>
        <v>#N/A</v>
      </c>
      <c r="F10559">
        <v>12</v>
      </c>
      <c r="I10559" t="e">
        <f>VLOOKUP(J10559,Ref!L:M,2,0)</f>
        <v>#N/A</v>
      </c>
      <c r="J10559" t="s">
        <v>1190</v>
      </c>
      <c r="K10559" t="str">
        <f>VLOOKUP($J10559,Ref!$D:$H,2,0)</f>
        <v xml:space="preserve">Stanstead Abbots                             </v>
      </c>
      <c r="L10559" t="str">
        <f>VLOOKUP($J10559,Ref!$D:$H,3,0)</f>
        <v>Great Amwell with St Margarets and Stanstead Abbots</v>
      </c>
      <c r="M10559" t="str">
        <f>VLOOKUP($J10559,Ref!$D:$H,4,0)</f>
        <v>Hertford and Ware Deanery</v>
      </c>
      <c r="N10559" t="str">
        <f>VLOOKUP($J10559,Ref!$D:$H,5,0)</f>
        <v>Archdeaconry of Hertford</v>
      </c>
      <c r="Q10559">
        <v>26939</v>
      </c>
      <c r="R10559">
        <v>27090</v>
      </c>
      <c r="S10559">
        <f>13545.5-0.5</f>
        <v>13545</v>
      </c>
      <c r="T10559">
        <v>27090</v>
      </c>
    </row>
    <row r="10560" spans="1:20" x14ac:dyDescent="0.3">
      <c r="A10560">
        <v>2024</v>
      </c>
      <c r="C10560" t="str">
        <f>IF(GETPIVOTDATA("PS % recovery",Sheet4!$B$5,"Parish Name",K10560)&gt;99.949%,"OK","No")</f>
        <v>OK</v>
      </c>
      <c r="D10560" t="e">
        <f>VLOOKUP(J10560,'Ref2'!C:E,3,0)</f>
        <v>#N/A</v>
      </c>
      <c r="F10560">
        <v>12</v>
      </c>
      <c r="I10560" t="e">
        <f>VLOOKUP(J10560,Ref!L:M,2,0)</f>
        <v>#N/A</v>
      </c>
      <c r="J10560" t="s">
        <v>1182</v>
      </c>
      <c r="K10560" t="str">
        <f>VLOOKUP($J10560,Ref!$D:$H,2,0)</f>
        <v xml:space="preserve">Stapleford                                   </v>
      </c>
      <c r="L10560" t="str">
        <f>VLOOKUP($J10560,Ref!$D:$H,3,0)</f>
        <v>The Beane Valley Benefice</v>
      </c>
      <c r="M10560" t="str">
        <f>VLOOKUP($J10560,Ref!$D:$H,4,0)</f>
        <v>Hertford and Ware Deanery</v>
      </c>
      <c r="N10560" t="str">
        <f>VLOOKUP($J10560,Ref!$D:$H,5,0)</f>
        <v>Archdeaconry of Hertford</v>
      </c>
      <c r="Q10560">
        <v>9150</v>
      </c>
      <c r="R10560">
        <v>9443</v>
      </c>
      <c r="S10560">
        <v>786</v>
      </c>
      <c r="T10560">
        <v>9443</v>
      </c>
    </row>
    <row r="10561" spans="1:20" x14ac:dyDescent="0.3">
      <c r="A10561">
        <v>2024</v>
      </c>
      <c r="C10561" t="str">
        <f>IF(GETPIVOTDATA("PS % recovery",Sheet4!$B$5,"Parish Name",K10561)&gt;99.949%,"OK","No")</f>
        <v>No</v>
      </c>
      <c r="D10561" t="e">
        <f>VLOOKUP(J10561,'Ref2'!C:E,3,0)</f>
        <v>#N/A</v>
      </c>
      <c r="F10561">
        <v>12</v>
      </c>
      <c r="I10561" t="e">
        <f>VLOOKUP(J10561,Ref!L:M,2,0)</f>
        <v>#N/A</v>
      </c>
      <c r="J10561" t="s">
        <v>1199</v>
      </c>
      <c r="K10561" t="str">
        <f>VLOOKUP($J10561,Ref!$D:$H,2,0)</f>
        <v xml:space="preserve">Thundridge                                   </v>
      </c>
      <c r="L10561" t="str">
        <f>VLOOKUP($J10561,Ref!$D:$H,3,0)</f>
        <v>Thundridge</v>
      </c>
      <c r="M10561" t="str">
        <f>VLOOKUP($J10561,Ref!$D:$H,4,0)</f>
        <v>Hertford and Ware Deanery</v>
      </c>
      <c r="N10561" t="str">
        <f>VLOOKUP($J10561,Ref!$D:$H,5,0)</f>
        <v>Archdeaconry of Hertford</v>
      </c>
      <c r="Q10561">
        <v>0</v>
      </c>
      <c r="R10561">
        <v>17283</v>
      </c>
      <c r="S10561">
        <v>0</v>
      </c>
      <c r="T10561">
        <v>17283</v>
      </c>
    </row>
    <row r="10562" spans="1:20" x14ac:dyDescent="0.3">
      <c r="A10562">
        <v>2024</v>
      </c>
      <c r="C10562" t="str">
        <f>IF(GETPIVOTDATA("PS % recovery",Sheet4!$B$5,"Parish Name",K10562)&gt;99.949%,"OK","No")</f>
        <v>No</v>
      </c>
      <c r="D10562" t="e">
        <f>VLOOKUP(J10562,'Ref2'!C:E,3,0)</f>
        <v>#N/A</v>
      </c>
      <c r="F10562">
        <v>12</v>
      </c>
      <c r="I10562" t="str">
        <f>VLOOKUP(J10562,Ref!L:M,2,0)</f>
        <v>Yes</v>
      </c>
      <c r="J10562" t="s">
        <v>1209</v>
      </c>
      <c r="K10562" t="str">
        <f>VLOOKUP($J10562,Ref!$D:$H,2,0)</f>
        <v xml:space="preserve">Ware, Christ Church                          </v>
      </c>
      <c r="L10562" t="str">
        <f>VLOOKUP($J10562,Ref!$D:$H,3,0)</f>
        <v>Ware, Christ Church</v>
      </c>
      <c r="M10562" t="str">
        <f>VLOOKUP($J10562,Ref!$D:$H,4,0)</f>
        <v>Hertford and Ware Deanery</v>
      </c>
      <c r="N10562" t="str">
        <f>VLOOKUP($J10562,Ref!$D:$H,5,0)</f>
        <v>Archdeaconry of Hertford</v>
      </c>
      <c r="Q10562">
        <v>114590.00000000001</v>
      </c>
      <c r="R10562">
        <v>119682</v>
      </c>
      <c r="S10562">
        <v>9973.5</v>
      </c>
      <c r="T10562">
        <v>119682</v>
      </c>
    </row>
    <row r="10563" spans="1:20" x14ac:dyDescent="0.3">
      <c r="A10563">
        <v>2024</v>
      </c>
      <c r="C10563" t="str">
        <f>IF(GETPIVOTDATA("PS % recovery",Sheet4!$B$5,"Parish Name",K10563)&gt;99.949%,"OK","No")</f>
        <v>OK</v>
      </c>
      <c r="D10563" t="e">
        <f>VLOOKUP(J10563,'Ref2'!C:E,3,0)</f>
        <v>#N/A</v>
      </c>
      <c r="F10563">
        <v>12</v>
      </c>
      <c r="I10563" t="e">
        <f>VLOOKUP(J10563,Ref!L:M,2,0)</f>
        <v>#N/A</v>
      </c>
      <c r="J10563" t="s">
        <v>1211</v>
      </c>
      <c r="K10563" t="str">
        <f>VLOOKUP($J10563,Ref!$D:$H,2,0)</f>
        <v xml:space="preserve">Ware                                         </v>
      </c>
      <c r="L10563" t="str">
        <f>VLOOKUP($J10563,Ref!$D:$H,3,0)</f>
        <v>Ware</v>
      </c>
      <c r="M10563" t="str">
        <f>VLOOKUP($J10563,Ref!$D:$H,4,0)</f>
        <v>Hertford and Ware Deanery</v>
      </c>
      <c r="N10563" t="str">
        <f>VLOOKUP($J10563,Ref!$D:$H,5,0)</f>
        <v>Archdeaconry of Hertford</v>
      </c>
      <c r="Q10563">
        <v>70272</v>
      </c>
      <c r="R10563">
        <v>67002</v>
      </c>
      <c r="S10563">
        <v>11160.4</v>
      </c>
      <c r="T10563">
        <v>67002</v>
      </c>
    </row>
    <row r="10564" spans="1:20" x14ac:dyDescent="0.3">
      <c r="A10564">
        <v>2024</v>
      </c>
      <c r="C10564" t="str">
        <f>IF(GETPIVOTDATA("PS % recovery",Sheet4!$B$5,"Parish Name",K10564)&gt;99.949%,"OK","No")</f>
        <v>OK</v>
      </c>
      <c r="D10564" t="e">
        <f>VLOOKUP(J10564,'Ref2'!C:E,3,0)</f>
        <v>#N/A</v>
      </c>
      <c r="F10564">
        <v>12</v>
      </c>
      <c r="I10564" t="e">
        <f>VLOOKUP(J10564,Ref!L:M,2,0)</f>
        <v>#N/A</v>
      </c>
      <c r="J10564" t="s">
        <v>1203</v>
      </c>
      <c r="K10564" t="str">
        <f>VLOOKUP($J10564,Ref!$D:$H,2,0)</f>
        <v xml:space="preserve">Wareside, Holy Trinity                       </v>
      </c>
      <c r="L10564" t="str">
        <f>VLOOKUP($J10564,Ref!$D:$H,3,0)</f>
        <v>Hunsdon with Widford and Wareside</v>
      </c>
      <c r="M10564" t="str">
        <f>VLOOKUP($J10564,Ref!$D:$H,4,0)</f>
        <v>Hertford and Ware Deanery</v>
      </c>
      <c r="N10564" t="str">
        <f>VLOOKUP($J10564,Ref!$D:$H,5,0)</f>
        <v>Archdeaconry of Hertford</v>
      </c>
      <c r="Q10564">
        <v>15332</v>
      </c>
      <c r="R10564">
        <v>15568</v>
      </c>
      <c r="S10564">
        <v>0</v>
      </c>
      <c r="T10564">
        <v>15568</v>
      </c>
    </row>
    <row r="10565" spans="1:20" x14ac:dyDescent="0.3">
      <c r="A10565">
        <v>2024</v>
      </c>
      <c r="C10565" t="str">
        <f>IF(GETPIVOTDATA("PS % recovery",Sheet4!$B$5,"Parish Name",K10565)&gt;99.949%,"OK","No")</f>
        <v>OK</v>
      </c>
      <c r="D10565" t="e">
        <f>VLOOKUP(J10565,'Ref2'!C:E,3,0)</f>
        <v>#N/A</v>
      </c>
      <c r="F10565">
        <v>12</v>
      </c>
      <c r="I10565" t="e">
        <f>VLOOKUP(J10565,Ref!L:M,2,0)</f>
        <v>#N/A</v>
      </c>
      <c r="J10565" t="s">
        <v>1184</v>
      </c>
      <c r="K10565" t="str">
        <f>VLOOKUP($J10565,Ref!$D:$H,2,0)</f>
        <v xml:space="preserve">Waterford, St Michael and All Angels         </v>
      </c>
      <c r="L10565" t="str">
        <f>VLOOKUP($J10565,Ref!$D:$H,3,0)</f>
        <v>The Beane Valley Benefice</v>
      </c>
      <c r="M10565" t="str">
        <f>VLOOKUP($J10565,Ref!$D:$H,4,0)</f>
        <v>Hertford and Ware Deanery</v>
      </c>
      <c r="N10565" t="str">
        <f>VLOOKUP($J10565,Ref!$D:$H,5,0)</f>
        <v>Archdeaconry of Hertford</v>
      </c>
      <c r="Q10565">
        <v>7887</v>
      </c>
      <c r="R10565">
        <v>8108</v>
      </c>
      <c r="S10565">
        <v>672</v>
      </c>
      <c r="T10565">
        <v>8108</v>
      </c>
    </row>
    <row r="10566" spans="1:20" x14ac:dyDescent="0.3">
      <c r="A10566">
        <v>2024</v>
      </c>
      <c r="C10566" t="str">
        <f>IF(GETPIVOTDATA("PS % recovery",Sheet4!$B$5,"Parish Name",K10566)&gt;99.949%,"OK","No")</f>
        <v>OK</v>
      </c>
      <c r="D10566" t="e">
        <f>VLOOKUP(J10566,'Ref2'!C:E,3,0)</f>
        <v>#N/A</v>
      </c>
      <c r="F10566">
        <v>12</v>
      </c>
      <c r="I10566" t="e">
        <f>VLOOKUP(J10566,Ref!L:M,2,0)</f>
        <v>#N/A</v>
      </c>
      <c r="J10566" t="s">
        <v>1186</v>
      </c>
      <c r="K10566" t="str">
        <f>VLOOKUP($J10566,Ref!$D:$H,2,0)</f>
        <v xml:space="preserve">Watton-at-Stone                              </v>
      </c>
      <c r="L10566" t="str">
        <f>VLOOKUP($J10566,Ref!$D:$H,3,0)</f>
        <v>The Beane Valley Benefice</v>
      </c>
      <c r="M10566" t="str">
        <f>VLOOKUP($J10566,Ref!$D:$H,4,0)</f>
        <v>Hertford and Ware Deanery</v>
      </c>
      <c r="N10566" t="str">
        <f>VLOOKUP($J10566,Ref!$D:$H,5,0)</f>
        <v>Archdeaconry of Hertford</v>
      </c>
      <c r="Q10566">
        <v>20638</v>
      </c>
      <c r="R10566">
        <v>20852</v>
      </c>
      <c r="S10566">
        <v>0</v>
      </c>
      <c r="T10566">
        <v>20852</v>
      </c>
    </row>
    <row r="10567" spans="1:20" x14ac:dyDescent="0.3">
      <c r="A10567">
        <v>2024</v>
      </c>
      <c r="C10567" t="str">
        <f>IF(GETPIVOTDATA("PS % recovery",Sheet4!$B$5,"Parish Name",K10567)&gt;99.949%,"OK","No")</f>
        <v>OK</v>
      </c>
      <c r="D10567" t="e">
        <f>VLOOKUP(J10567,'Ref2'!C:E,3,0)</f>
        <v>#N/A</v>
      </c>
      <c r="F10567">
        <v>12</v>
      </c>
      <c r="I10567" t="e">
        <f>VLOOKUP(J10567,Ref!L:M,2,0)</f>
        <v>#N/A</v>
      </c>
      <c r="J10567" t="s">
        <v>1205</v>
      </c>
      <c r="K10567" t="str">
        <f>VLOOKUP($J10567,Ref!$D:$H,2,0)</f>
        <v xml:space="preserve">Widford                                      </v>
      </c>
      <c r="L10567" t="str">
        <f>VLOOKUP($J10567,Ref!$D:$H,3,0)</f>
        <v>Hunsdon with Widford and Wareside</v>
      </c>
      <c r="M10567" t="str">
        <f>VLOOKUP($J10567,Ref!$D:$H,4,0)</f>
        <v>Hertford and Ware Deanery</v>
      </c>
      <c r="N10567" t="str">
        <f>VLOOKUP($J10567,Ref!$D:$H,5,0)</f>
        <v>Archdeaconry of Hertford</v>
      </c>
      <c r="Q10567">
        <v>17866</v>
      </c>
      <c r="R10567">
        <v>18484</v>
      </c>
      <c r="S10567">
        <v>1544</v>
      </c>
      <c r="T10567">
        <v>18484</v>
      </c>
    </row>
    <row r="10568" spans="1:20" x14ac:dyDescent="0.3">
      <c r="A10568">
        <v>2024</v>
      </c>
      <c r="C10568" t="str">
        <f>IF(GETPIVOTDATA("PS % recovery",Sheet4!$B$5,"Parish Name",K10568)&gt;99.949%,"OK","No")</f>
        <v>OK</v>
      </c>
      <c r="D10568" t="e">
        <f>VLOOKUP(J10568,'Ref2'!C:E,3,0)</f>
        <v>#N/A</v>
      </c>
      <c r="F10568">
        <v>12</v>
      </c>
      <c r="I10568" t="e">
        <f>VLOOKUP(J10568,Ref!L:M,2,0)</f>
        <v>#N/A</v>
      </c>
      <c r="J10568" t="s">
        <v>877</v>
      </c>
      <c r="K10568" t="str">
        <f>VLOOKUP($J10568,Ref!$D:$H,2,0)</f>
        <v xml:space="preserve">Great Wymondley                              </v>
      </c>
      <c r="L10568" t="str">
        <f>VLOOKUP($J10568,Ref!$D:$H,3,0)</f>
        <v>St Ippolyts with Great and Little Wymondley</v>
      </c>
      <c r="M10568" t="str">
        <f>VLOOKUP($J10568,Ref!$D:$H,4,0)</f>
        <v>Hitchin Deanery</v>
      </c>
      <c r="N10568" t="str">
        <f>VLOOKUP($J10568,Ref!$D:$H,5,0)</f>
        <v xml:space="preserve">Archdeaconry of St Albans </v>
      </c>
      <c r="Q10568">
        <v>5761.02</v>
      </c>
      <c r="R10568">
        <v>5980</v>
      </c>
      <c r="S10568">
        <v>508.62</v>
      </c>
      <c r="T10568">
        <v>5980</v>
      </c>
    </row>
    <row r="10569" spans="1:20" x14ac:dyDescent="0.3">
      <c r="A10569">
        <v>2024</v>
      </c>
      <c r="C10569" t="str">
        <f>IF(GETPIVOTDATA("PS % recovery",Sheet4!$B$5,"Parish Name",K10569)&gt;99.949%,"OK","No")</f>
        <v>No</v>
      </c>
      <c r="D10569" t="e">
        <f>VLOOKUP(J10569,'Ref2'!C:E,3,0)</f>
        <v>#N/A</v>
      </c>
      <c r="F10569">
        <v>12</v>
      </c>
      <c r="I10569" t="e">
        <f>VLOOKUP(J10569,Ref!L:M,2,0)</f>
        <v>#N/A</v>
      </c>
      <c r="J10569" t="s">
        <v>881</v>
      </c>
      <c r="K10569" t="str">
        <f>VLOOKUP($J10569,Ref!$D:$H,2,0)</f>
        <v xml:space="preserve">Hitchin                                      </v>
      </c>
      <c r="L10569" t="str">
        <f>VLOOKUP($J10569,Ref!$D:$H,3,0)</f>
        <v>Hitchin &amp; St Paul's Walden (Team Ministry)</v>
      </c>
      <c r="M10569" t="str">
        <f>VLOOKUP($J10569,Ref!$D:$H,4,0)</f>
        <v>Hitchin Deanery</v>
      </c>
      <c r="N10569" t="str">
        <f>VLOOKUP($J10569,Ref!$D:$H,5,0)</f>
        <v xml:space="preserve">Archdeaconry of St Albans </v>
      </c>
      <c r="Q10569">
        <v>70631</v>
      </c>
      <c r="R10569">
        <v>0</v>
      </c>
      <c r="S10569">
        <v>0</v>
      </c>
      <c r="T10569">
        <v>0</v>
      </c>
    </row>
    <row r="10570" spans="1:20" x14ac:dyDescent="0.3">
      <c r="A10570">
        <v>2024</v>
      </c>
      <c r="C10570" t="str">
        <f>IF(GETPIVOTDATA("PS % recovery",Sheet4!$B$5,"Parish Name",K10570)&gt;99.949%,"OK","No")</f>
        <v>OK</v>
      </c>
      <c r="D10570" t="e">
        <f>VLOOKUP(J10570,'Ref2'!C:E,3,0)</f>
        <v>#N/A</v>
      </c>
      <c r="F10570">
        <v>12</v>
      </c>
      <c r="I10570" t="e">
        <f>VLOOKUP(J10570,Ref!L:M,2,0)</f>
        <v>#N/A</v>
      </c>
      <c r="J10570" t="s">
        <v>885</v>
      </c>
      <c r="K10570" t="str">
        <f>VLOOKUP($J10570,Ref!$D:$H,2,0)</f>
        <v>Holy Saviour Hitchin</v>
      </c>
      <c r="L10570" t="str">
        <f>VLOOKUP($J10570,Ref!$D:$H,3,0)</f>
        <v>Hitchin &amp; St Paul's Walden (Team Ministry)</v>
      </c>
      <c r="M10570" t="str">
        <f>VLOOKUP($J10570,Ref!$D:$H,4,0)</f>
        <v>Hitchin Deanery</v>
      </c>
      <c r="N10570" t="str">
        <f>VLOOKUP($J10570,Ref!$D:$H,5,0)</f>
        <v xml:space="preserve">Archdeaconry of St Albans </v>
      </c>
      <c r="Q10570">
        <v>42132</v>
      </c>
      <c r="R10570">
        <v>56850</v>
      </c>
      <c r="S10570">
        <v>23850</v>
      </c>
      <c r="T10570">
        <v>56850</v>
      </c>
    </row>
    <row r="10571" spans="1:20" x14ac:dyDescent="0.3">
      <c r="A10571">
        <v>2024</v>
      </c>
      <c r="C10571" t="str">
        <f>IF(GETPIVOTDATA("PS % recovery",Sheet4!$B$5,"Parish Name",K10571)&gt;99.949%,"OK","No")</f>
        <v>No</v>
      </c>
      <c r="D10571" t="e">
        <f>VLOOKUP(J10571,'Ref2'!C:E,3,0)</f>
        <v>#N/A</v>
      </c>
      <c r="F10571">
        <v>12</v>
      </c>
      <c r="I10571" t="e">
        <f>VLOOKUP(J10571,Ref!L:M,2,0)</f>
        <v>#N/A</v>
      </c>
      <c r="J10571" t="s">
        <v>887</v>
      </c>
      <c r="K10571" t="str">
        <f>VLOOKUP($J10571,Ref!$D:$H,2,0)</f>
        <v>St Faith's Hitchin</v>
      </c>
      <c r="L10571" t="str">
        <f>VLOOKUP($J10571,Ref!$D:$H,3,0)</f>
        <v>Hitchin &amp; St Paul's Walden (Team Ministry)</v>
      </c>
      <c r="M10571" t="str">
        <f>VLOOKUP($J10571,Ref!$D:$H,4,0)</f>
        <v>Hitchin Deanery</v>
      </c>
      <c r="N10571" t="str">
        <f>VLOOKUP($J10571,Ref!$D:$H,5,0)</f>
        <v xml:space="preserve">Archdeaconry of St Albans </v>
      </c>
      <c r="Q10571">
        <v>26800</v>
      </c>
      <c r="R10571">
        <v>56039</v>
      </c>
      <c r="S10571">
        <v>8000</v>
      </c>
      <c r="T10571">
        <v>56039</v>
      </c>
    </row>
    <row r="10572" spans="1:20" x14ac:dyDescent="0.3">
      <c r="A10572">
        <v>2024</v>
      </c>
      <c r="C10572" t="str">
        <f>IF(GETPIVOTDATA("PS % recovery",Sheet4!$B$5,"Parish Name",K10572)&gt;99.949%,"OK","No")</f>
        <v>OK</v>
      </c>
      <c r="D10572" t="e">
        <f>VLOOKUP(J10572,'Ref2'!C:E,3,0)</f>
        <v>#N/A</v>
      </c>
      <c r="F10572">
        <v>12</v>
      </c>
      <c r="I10572" t="e">
        <f>VLOOKUP(J10572,Ref!L:M,2,0)</f>
        <v>#N/A</v>
      </c>
      <c r="J10572" t="s">
        <v>889</v>
      </c>
      <c r="K10572" t="str">
        <f>VLOOKUP($J10572,Ref!$D:$H,2,0)</f>
        <v>St Mark's Hitchin</v>
      </c>
      <c r="L10572" t="str">
        <f>VLOOKUP($J10572,Ref!$D:$H,3,0)</f>
        <v>Hitchin &amp; St Paul's Walden (Team Ministry)</v>
      </c>
      <c r="M10572" t="str">
        <f>VLOOKUP($J10572,Ref!$D:$H,4,0)</f>
        <v>Hitchin Deanery</v>
      </c>
      <c r="N10572" t="str">
        <f>VLOOKUP($J10572,Ref!$D:$H,5,0)</f>
        <v xml:space="preserve">Archdeaconry of St Albans </v>
      </c>
      <c r="Q10572">
        <v>50770.98</v>
      </c>
      <c r="R10572">
        <v>71268</v>
      </c>
      <c r="S10572">
        <v>6878.02</v>
      </c>
      <c r="T10572">
        <v>71268</v>
      </c>
    </row>
    <row r="10573" spans="1:20" x14ac:dyDescent="0.3">
      <c r="A10573">
        <v>2024</v>
      </c>
      <c r="C10573" t="str">
        <f>IF(GETPIVOTDATA("PS % recovery",Sheet4!$B$5,"Parish Name",K10573)&gt;99.949%,"OK","No")</f>
        <v>OK</v>
      </c>
      <c r="D10573" t="e">
        <f>VLOOKUP(J10573,'Ref2'!C:E,3,0)</f>
        <v>#N/A</v>
      </c>
      <c r="F10573">
        <v>12</v>
      </c>
      <c r="I10573" t="e">
        <f>VLOOKUP(J10573,Ref!L:M,2,0)</f>
        <v>#N/A</v>
      </c>
      <c r="J10573" t="s">
        <v>883</v>
      </c>
      <c r="K10573" t="str">
        <f>VLOOKUP($J10573,Ref!$D:$H,2,0)</f>
        <v>St Mary's Hitchin</v>
      </c>
      <c r="L10573" t="str">
        <f>VLOOKUP($J10573,Ref!$D:$H,3,0)</f>
        <v>Hitchin &amp; St Paul's Walden (Team Ministry)</v>
      </c>
      <c r="M10573" t="str">
        <f>VLOOKUP($J10573,Ref!$D:$H,4,0)</f>
        <v>Hitchin Deanery</v>
      </c>
      <c r="N10573" t="str">
        <f>VLOOKUP($J10573,Ref!$D:$H,5,0)</f>
        <v xml:space="preserve">Archdeaconry of St Albans </v>
      </c>
      <c r="Q10573">
        <v>84117</v>
      </c>
      <c r="R10573">
        <v>107553</v>
      </c>
      <c r="S10573">
        <v>5000</v>
      </c>
      <c r="T10573">
        <v>107553</v>
      </c>
    </row>
    <row r="10574" spans="1:20" x14ac:dyDescent="0.3">
      <c r="A10574">
        <v>2024</v>
      </c>
      <c r="C10574" t="str">
        <f>IF(GETPIVOTDATA("PS % recovery",Sheet4!$B$5,"Parish Name",K10574)&gt;99.949%,"OK","No")</f>
        <v>No</v>
      </c>
      <c r="D10574" t="e">
        <f>VLOOKUP(J10574,'Ref2'!C:E,3,0)</f>
        <v>#N/A</v>
      </c>
      <c r="F10574">
        <v>12</v>
      </c>
      <c r="I10574" t="str">
        <f>VLOOKUP(J10574,Ref!L:M,2,0)</f>
        <v>Yes</v>
      </c>
      <c r="J10574" t="s">
        <v>891</v>
      </c>
      <c r="K10574" t="str">
        <f>VLOOKUP($J10574,Ref!$D:$H,2,0)</f>
        <v xml:space="preserve">Holwell                                      </v>
      </c>
      <c r="L10574" t="str">
        <f>VLOOKUP($J10574,Ref!$D:$H,3,0)</f>
        <v>Holwell, Ickleford and Pirton</v>
      </c>
      <c r="M10574" t="str">
        <f>VLOOKUP($J10574,Ref!$D:$H,4,0)</f>
        <v>Hitchin Deanery</v>
      </c>
      <c r="N10574" t="str">
        <f>VLOOKUP($J10574,Ref!$D:$H,5,0)</f>
        <v xml:space="preserve">Archdeaconry of St Albans </v>
      </c>
      <c r="Q10574">
        <v>1600</v>
      </c>
      <c r="R10574">
        <v>4732</v>
      </c>
      <c r="S10574">
        <v>0</v>
      </c>
      <c r="T10574">
        <v>4732</v>
      </c>
    </row>
    <row r="10575" spans="1:20" x14ac:dyDescent="0.3">
      <c r="A10575">
        <v>2024</v>
      </c>
      <c r="C10575" t="str">
        <f>IF(GETPIVOTDATA("PS % recovery",Sheet4!$B$5,"Parish Name",K10575)&gt;99.949%,"OK","No")</f>
        <v>OK</v>
      </c>
      <c r="D10575" t="e">
        <f>VLOOKUP(J10575,'Ref2'!C:E,3,0)</f>
        <v>#N/A</v>
      </c>
      <c r="F10575">
        <v>12</v>
      </c>
      <c r="I10575" t="e">
        <f>VLOOKUP(J10575,Ref!L:M,2,0)</f>
        <v>#N/A</v>
      </c>
      <c r="J10575" t="s">
        <v>893</v>
      </c>
      <c r="K10575" t="str">
        <f>VLOOKUP($J10575,Ref!$D:$H,2,0)</f>
        <v xml:space="preserve">Ickleford                                    </v>
      </c>
      <c r="L10575" t="str">
        <f>VLOOKUP($J10575,Ref!$D:$H,3,0)</f>
        <v>Holwell, Ickleford and Pirton</v>
      </c>
      <c r="M10575" t="str">
        <f>VLOOKUP($J10575,Ref!$D:$H,4,0)</f>
        <v>Hitchin Deanery</v>
      </c>
      <c r="N10575" t="str">
        <f>VLOOKUP($J10575,Ref!$D:$H,5,0)</f>
        <v xml:space="preserve">Archdeaconry of St Albans </v>
      </c>
      <c r="Q10575">
        <v>43263</v>
      </c>
      <c r="R10575">
        <v>31422</v>
      </c>
      <c r="S10575">
        <v>2613</v>
      </c>
      <c r="T10575">
        <v>31422</v>
      </c>
    </row>
    <row r="10576" spans="1:20" x14ac:dyDescent="0.3">
      <c r="A10576">
        <v>2024</v>
      </c>
      <c r="C10576" t="str">
        <f>IF(GETPIVOTDATA("PS % recovery",Sheet4!$B$5,"Parish Name",K10576)&gt;99.949%,"OK","No")</f>
        <v>No</v>
      </c>
      <c r="D10576" t="e">
        <f>VLOOKUP(J10576,'Ref2'!C:E,3,0)</f>
        <v>#N/A</v>
      </c>
      <c r="F10576">
        <v>12</v>
      </c>
      <c r="I10576" t="e">
        <f>VLOOKUP(J10576,Ref!L:M,2,0)</f>
        <v>#N/A</v>
      </c>
      <c r="J10576" t="s">
        <v>818</v>
      </c>
      <c r="K10576" t="str">
        <f>VLOOKUP($J10576,Ref!$D:$H,2,0)</f>
        <v xml:space="preserve">Kings Walden                                 </v>
      </c>
      <c r="L10576" t="str">
        <f>VLOOKUP($J10576,Ref!$D:$H,3,0)</f>
        <v>King's Walden and Offley with Lilley</v>
      </c>
      <c r="M10576" t="str">
        <f>VLOOKUP($J10576,Ref!$D:$H,4,0)</f>
        <v>Hitchin Deanery</v>
      </c>
      <c r="N10576" t="str">
        <f>VLOOKUP($J10576,Ref!$D:$H,5,0)</f>
        <v xml:space="preserve">Archdeaconry of St Albans </v>
      </c>
      <c r="Q10576">
        <v>10600</v>
      </c>
      <c r="R10576">
        <v>16633</v>
      </c>
      <c r="S10576">
        <v>233</v>
      </c>
      <c r="T10576">
        <v>16633</v>
      </c>
    </row>
    <row r="10577" spans="1:20" x14ac:dyDescent="0.3">
      <c r="A10577">
        <v>2024</v>
      </c>
      <c r="C10577" t="str">
        <f>IF(GETPIVOTDATA("PS % recovery",Sheet4!$B$5,"Parish Name",K10577)&gt;99.949%,"OK","No")</f>
        <v>No</v>
      </c>
      <c r="D10577" t="e">
        <f>VLOOKUP(J10577,'Ref2'!C:E,3,0)</f>
        <v>#N/A</v>
      </c>
      <c r="F10577">
        <v>12</v>
      </c>
      <c r="I10577" t="e">
        <f>VLOOKUP(J10577,Ref!L:M,2,0)</f>
        <v>#N/A</v>
      </c>
      <c r="J10577" t="s">
        <v>898</v>
      </c>
      <c r="K10577" t="str">
        <f>VLOOKUP($J10577,Ref!$D:$H,2,0)</f>
        <v xml:space="preserve">Old Letchworth                               </v>
      </c>
      <c r="L10577" t="str">
        <f>VLOOKUP($J10577,Ref!$D:$H,3,0)</f>
        <v>Letchworth, St Paul with Willian and Old Letchworth</v>
      </c>
      <c r="M10577" t="str">
        <f>VLOOKUP($J10577,Ref!$D:$H,4,0)</f>
        <v>Hitchin Deanery</v>
      </c>
      <c r="N10577" t="str">
        <f>VLOOKUP($J10577,Ref!$D:$H,5,0)</f>
        <v xml:space="preserve">Archdeaconry of St Albans </v>
      </c>
      <c r="Q10577">
        <v>6083.0000000000009</v>
      </c>
      <c r="R10577">
        <v>2136</v>
      </c>
      <c r="S10577">
        <v>534</v>
      </c>
      <c r="T10577">
        <v>2136</v>
      </c>
    </row>
    <row r="10578" spans="1:20" x14ac:dyDescent="0.3">
      <c r="A10578">
        <v>2024</v>
      </c>
      <c r="C10578" t="str">
        <f>IF(GETPIVOTDATA("PS % recovery",Sheet4!$B$5,"Parish Name",K10578)&gt;99.949%,"OK","No")</f>
        <v>OK</v>
      </c>
      <c r="D10578" t="e">
        <f>VLOOKUP(J10578,'Ref2'!C:E,3,0)</f>
        <v>#N/A</v>
      </c>
      <c r="F10578">
        <v>12</v>
      </c>
      <c r="I10578" t="str">
        <f>VLOOKUP(J10578,Ref!L:M,2,0)</f>
        <v>Yes</v>
      </c>
      <c r="J10578" t="s">
        <v>900</v>
      </c>
      <c r="K10578" t="str">
        <f>VLOOKUP($J10578,Ref!$D:$H,2,0)</f>
        <v xml:space="preserve">Letchworth, St Paul                          </v>
      </c>
      <c r="L10578" t="str">
        <f>VLOOKUP($J10578,Ref!$D:$H,3,0)</f>
        <v>Letchworth, St Paul with Willian and Old Letchworth</v>
      </c>
      <c r="M10578" t="str">
        <f>VLOOKUP($J10578,Ref!$D:$H,4,0)</f>
        <v>Hitchin Deanery</v>
      </c>
      <c r="N10578" t="str">
        <f>VLOOKUP($J10578,Ref!$D:$H,5,0)</f>
        <v xml:space="preserve">Archdeaconry of St Albans </v>
      </c>
      <c r="Q10578">
        <v>90313</v>
      </c>
      <c r="R10578">
        <v>96983</v>
      </c>
      <c r="S10578">
        <v>8081</v>
      </c>
      <c r="T10578">
        <v>96983</v>
      </c>
    </row>
    <row r="10579" spans="1:20" x14ac:dyDescent="0.3">
      <c r="A10579">
        <v>2024</v>
      </c>
      <c r="C10579" t="str">
        <f>IF(GETPIVOTDATA("PS % recovery",Sheet4!$B$5,"Parish Name",K10579)&gt;99.949%,"OK","No")</f>
        <v>OK</v>
      </c>
      <c r="D10579" t="e">
        <f>VLOOKUP(J10579,'Ref2'!C:E,3,0)</f>
        <v>#N/A</v>
      </c>
      <c r="F10579">
        <v>12</v>
      </c>
      <c r="I10579" t="e">
        <f>VLOOKUP(J10579,Ref!L:M,2,0)</f>
        <v>#N/A</v>
      </c>
      <c r="J10579" t="s">
        <v>819</v>
      </c>
      <c r="K10579" t="str">
        <f>VLOOKUP($J10579,Ref!$D:$H,2,0)</f>
        <v xml:space="preserve">Lilley                                       </v>
      </c>
      <c r="L10579" t="str">
        <f>VLOOKUP($J10579,Ref!$D:$H,3,0)</f>
        <v>King's Walden and Offley with Lilley</v>
      </c>
      <c r="M10579" t="str">
        <f>VLOOKUP($J10579,Ref!$D:$H,4,0)</f>
        <v>Hitchin Deanery</v>
      </c>
      <c r="N10579" t="str">
        <f>VLOOKUP($J10579,Ref!$D:$H,5,0)</f>
        <v xml:space="preserve">Archdeaconry of St Albans </v>
      </c>
      <c r="Q10579">
        <v>17397</v>
      </c>
      <c r="R10579">
        <v>15802</v>
      </c>
      <c r="S10579">
        <v>797</v>
      </c>
      <c r="T10579">
        <v>15802</v>
      </c>
    </row>
    <row r="10580" spans="1:20" x14ac:dyDescent="0.3">
      <c r="A10580">
        <v>2024</v>
      </c>
      <c r="C10580" t="str">
        <f>IF(GETPIVOTDATA("PS % recovery",Sheet4!$B$5,"Parish Name",K10580)&gt;99.949%,"OK","No")</f>
        <v>No</v>
      </c>
      <c r="D10580" t="e">
        <f>VLOOKUP(J10580,'Ref2'!C:E,3,0)</f>
        <v>#N/A</v>
      </c>
      <c r="F10580">
        <v>12</v>
      </c>
      <c r="I10580" t="e">
        <f>VLOOKUP(J10580,Ref!L:M,2,0)</f>
        <v>#N/A</v>
      </c>
      <c r="J10580" t="s">
        <v>879</v>
      </c>
      <c r="K10580" t="str">
        <f>VLOOKUP($J10580,Ref!$D:$H,2,0)</f>
        <v xml:space="preserve">Little Wymondley                             </v>
      </c>
      <c r="L10580" t="str">
        <f>VLOOKUP($J10580,Ref!$D:$H,3,0)</f>
        <v>St Ippolyts with Great and Little Wymondley</v>
      </c>
      <c r="M10580" t="str">
        <f>VLOOKUP($J10580,Ref!$D:$H,4,0)</f>
        <v>Hitchin Deanery</v>
      </c>
      <c r="N10580" t="str">
        <f>VLOOKUP($J10580,Ref!$D:$H,5,0)</f>
        <v xml:space="preserve">Archdeaconry of St Albans </v>
      </c>
      <c r="Q10580">
        <v>2400</v>
      </c>
      <c r="R10580">
        <v>8063</v>
      </c>
      <c r="S10580">
        <v>700</v>
      </c>
      <c r="T10580">
        <v>8063</v>
      </c>
    </row>
    <row r="10581" spans="1:20" x14ac:dyDescent="0.3">
      <c r="A10581">
        <v>2024</v>
      </c>
      <c r="C10581" t="str">
        <f>IF(GETPIVOTDATA("PS % recovery",Sheet4!$B$5,"Parish Name",K10581)&gt;99.949%,"OK","No")</f>
        <v>OK</v>
      </c>
      <c r="D10581" t="e">
        <f>VLOOKUP(J10581,'Ref2'!C:E,3,0)</f>
        <v>#N/A</v>
      </c>
      <c r="F10581">
        <v>12</v>
      </c>
      <c r="I10581" t="e">
        <f>VLOOKUP(J10581,Ref!L:M,2,0)</f>
        <v>#N/A</v>
      </c>
      <c r="J10581" t="s">
        <v>821</v>
      </c>
      <c r="K10581" t="str">
        <f>VLOOKUP($J10581,Ref!$D:$H,2,0)</f>
        <v xml:space="preserve">Norton                                       </v>
      </c>
      <c r="L10581" t="str">
        <f>VLOOKUP($J10581,Ref!$D:$H,3,0)</f>
        <v>Norton</v>
      </c>
      <c r="M10581" t="str">
        <f>VLOOKUP($J10581,Ref!$D:$H,4,0)</f>
        <v>Hitchin Deanery</v>
      </c>
      <c r="N10581" t="str">
        <f>VLOOKUP($J10581,Ref!$D:$H,5,0)</f>
        <v xml:space="preserve">Archdeaconry of St Albans </v>
      </c>
      <c r="Q10581">
        <v>66001</v>
      </c>
      <c r="R10581">
        <v>69924</v>
      </c>
      <c r="S10581">
        <v>6414.84</v>
      </c>
      <c r="T10581">
        <v>69924</v>
      </c>
    </row>
    <row r="10582" spans="1:20" x14ac:dyDescent="0.3">
      <c r="A10582">
        <v>2024</v>
      </c>
      <c r="C10582" t="str">
        <f>IF(GETPIVOTDATA("PS % recovery",Sheet4!$B$5,"Parish Name",K10582)&gt;99.949%,"OK","No")</f>
        <v>No</v>
      </c>
      <c r="D10582" t="e">
        <f>VLOOKUP(J10582,'Ref2'!C:E,3,0)</f>
        <v>#N/A</v>
      </c>
      <c r="F10582">
        <v>12</v>
      </c>
      <c r="I10582" t="e">
        <f>VLOOKUP(J10582,Ref!L:M,2,0)</f>
        <v>#N/A</v>
      </c>
      <c r="J10582" t="s">
        <v>822</v>
      </c>
      <c r="K10582" t="str">
        <f>VLOOKUP($J10582,Ref!$D:$H,2,0)</f>
        <v xml:space="preserve">Offley                                       </v>
      </c>
      <c r="L10582" t="str">
        <f>VLOOKUP($J10582,Ref!$D:$H,3,0)</f>
        <v>King's Walden and Offley with Lilley</v>
      </c>
      <c r="M10582" t="str">
        <f>VLOOKUP($J10582,Ref!$D:$H,4,0)</f>
        <v>Hitchin Deanery</v>
      </c>
      <c r="N10582" t="str">
        <f>VLOOKUP($J10582,Ref!$D:$H,5,0)</f>
        <v xml:space="preserve">Archdeaconry of St Albans </v>
      </c>
      <c r="Q10582">
        <v>18892</v>
      </c>
      <c r="R10582">
        <v>16759</v>
      </c>
      <c r="S10582">
        <v>0</v>
      </c>
      <c r="T10582">
        <v>16759</v>
      </c>
    </row>
    <row r="10583" spans="1:20" x14ac:dyDescent="0.3">
      <c r="A10583">
        <v>2024</v>
      </c>
      <c r="C10583" t="str">
        <f>IF(GETPIVOTDATA("PS % recovery",Sheet4!$B$5,"Parish Name",K10583)&gt;99.949%,"OK","No")</f>
        <v>OK</v>
      </c>
      <c r="D10583" t="e">
        <f>VLOOKUP(J10583,'Ref2'!C:E,3,0)</f>
        <v>#N/A</v>
      </c>
      <c r="F10583">
        <v>12</v>
      </c>
      <c r="I10583" t="e">
        <f>VLOOKUP(J10583,Ref!L:M,2,0)</f>
        <v>#N/A</v>
      </c>
      <c r="J10583" t="s">
        <v>905</v>
      </c>
      <c r="K10583" t="str">
        <f>VLOOKUP($J10583,Ref!$D:$H,2,0)</f>
        <v xml:space="preserve">Pirton                                       </v>
      </c>
      <c r="L10583" t="str">
        <f>VLOOKUP($J10583,Ref!$D:$H,3,0)</f>
        <v>Holwell, Ickleford and Pirton</v>
      </c>
      <c r="M10583" t="str">
        <f>VLOOKUP($J10583,Ref!$D:$H,4,0)</f>
        <v>Hitchin Deanery</v>
      </c>
      <c r="N10583" t="str">
        <f>VLOOKUP($J10583,Ref!$D:$H,5,0)</f>
        <v xml:space="preserve">Archdeaconry of St Albans </v>
      </c>
      <c r="Q10583">
        <v>26532</v>
      </c>
      <c r="R10583">
        <v>27119</v>
      </c>
      <c r="S10583">
        <v>2259</v>
      </c>
      <c r="T10583">
        <v>27119</v>
      </c>
    </row>
    <row r="10584" spans="1:20" x14ac:dyDescent="0.3">
      <c r="A10584">
        <v>2024</v>
      </c>
      <c r="C10584" t="str">
        <f>IF(GETPIVOTDATA("PS % recovery",Sheet4!$B$5,"Parish Name",K10584)&gt;99.949%,"OK","No")</f>
        <v>OK</v>
      </c>
      <c r="D10584" t="e">
        <f>VLOOKUP(J10584,'Ref2'!C:E,3,0)</f>
        <v>#N/A</v>
      </c>
      <c r="F10584">
        <v>12</v>
      </c>
      <c r="I10584" t="e">
        <f>VLOOKUP(J10584,Ref!L:M,2,0)</f>
        <v>#N/A</v>
      </c>
      <c r="J10584" t="s">
        <v>907</v>
      </c>
      <c r="K10584" t="str">
        <f>VLOOKUP($J10584,Ref!$D:$H,2,0)</f>
        <v xml:space="preserve">Radwell                                      </v>
      </c>
      <c r="L10584" t="str">
        <f>VLOOKUP($J10584,Ref!$D:$H,3,0)</f>
        <v>Stotfold with Radwell</v>
      </c>
      <c r="M10584" t="str">
        <f>VLOOKUP($J10584,Ref!$D:$H,4,0)</f>
        <v>Hitchin Deanery</v>
      </c>
      <c r="N10584" t="str">
        <f>VLOOKUP($J10584,Ref!$D:$H,5,0)</f>
        <v xml:space="preserve">Archdeaconry of St Albans </v>
      </c>
      <c r="Q10584">
        <v>1759</v>
      </c>
      <c r="R10584">
        <v>1847</v>
      </c>
      <c r="S10584">
        <v>0</v>
      </c>
      <c r="T10584">
        <v>1847</v>
      </c>
    </row>
    <row r="10585" spans="1:20" x14ac:dyDescent="0.3">
      <c r="A10585">
        <v>2024</v>
      </c>
      <c r="C10585" t="str">
        <f>IF(GETPIVOTDATA("PS % recovery",Sheet4!$B$5,"Parish Name",K10585)&gt;99.949%,"OK","No")</f>
        <v>OK</v>
      </c>
      <c r="D10585" t="e">
        <f>VLOOKUP(J10585,'Ref2'!C:E,3,0)</f>
        <v>#N/A</v>
      </c>
      <c r="F10585">
        <v>12</v>
      </c>
      <c r="I10585" t="e">
        <f>VLOOKUP(J10585,Ref!L:M,2,0)</f>
        <v>#N/A</v>
      </c>
      <c r="J10585" t="s">
        <v>909</v>
      </c>
      <c r="K10585" t="str">
        <f>VLOOKUP($J10585,Ref!$D:$H,2,0)</f>
        <v xml:space="preserve">St Ippolyts                                  </v>
      </c>
      <c r="L10585" t="str">
        <f>VLOOKUP($J10585,Ref!$D:$H,3,0)</f>
        <v>St Ippolyts with Great and Little Wymondley</v>
      </c>
      <c r="M10585" t="str">
        <f>VLOOKUP($J10585,Ref!$D:$H,4,0)</f>
        <v>Hitchin Deanery</v>
      </c>
      <c r="N10585" t="str">
        <f>VLOOKUP($J10585,Ref!$D:$H,5,0)</f>
        <v xml:space="preserve">Archdeaconry of St Albans </v>
      </c>
      <c r="Q10585">
        <v>41853</v>
      </c>
      <c r="R10585">
        <v>42504</v>
      </c>
      <c r="S10585">
        <v>3542</v>
      </c>
      <c r="T10585">
        <v>42504</v>
      </c>
    </row>
    <row r="10586" spans="1:20" x14ac:dyDescent="0.3">
      <c r="A10586">
        <v>2024</v>
      </c>
      <c r="C10586" t="str">
        <f>IF(GETPIVOTDATA("PS % recovery",Sheet4!$B$5,"Parish Name",K10586)&gt;99.949%,"OK","No")</f>
        <v>OK</v>
      </c>
      <c r="D10586" t="e">
        <f>VLOOKUP(J10586,'Ref2'!C:E,3,0)</f>
        <v>#N/A</v>
      </c>
      <c r="F10586">
        <v>12</v>
      </c>
      <c r="I10586" t="e">
        <f>VLOOKUP(J10586,Ref!L:M,2,0)</f>
        <v>#N/A</v>
      </c>
      <c r="J10586" t="s">
        <v>911</v>
      </c>
      <c r="K10586" t="str">
        <f>VLOOKUP($J10586,Ref!$D:$H,2,0)</f>
        <v xml:space="preserve">St Paul's Walden                             </v>
      </c>
      <c r="L10586" t="str">
        <f>VLOOKUP($J10586,Ref!$D:$H,3,0)</f>
        <v>Hitchin &amp; St Paul's Walden (Team Ministry)</v>
      </c>
      <c r="M10586" t="str">
        <f>VLOOKUP($J10586,Ref!$D:$H,4,0)</f>
        <v>Hitchin Deanery</v>
      </c>
      <c r="N10586" t="str">
        <f>VLOOKUP($J10586,Ref!$D:$H,5,0)</f>
        <v xml:space="preserve">Archdeaconry of St Albans </v>
      </c>
      <c r="Q10586">
        <v>20350</v>
      </c>
      <c r="R10586">
        <v>21368</v>
      </c>
      <c r="S10586">
        <v>1777</v>
      </c>
      <c r="T10586">
        <v>21368</v>
      </c>
    </row>
    <row r="10587" spans="1:20" x14ac:dyDescent="0.3">
      <c r="A10587">
        <v>2024</v>
      </c>
      <c r="C10587" t="str">
        <f>IF(GETPIVOTDATA("PS % recovery",Sheet4!$B$5,"Parish Name",K10587)&gt;99.949%,"OK","No")</f>
        <v>OK</v>
      </c>
      <c r="D10587" t="e">
        <f>VLOOKUP(J10587,'Ref2'!C:E,3,0)</f>
        <v>#N/A</v>
      </c>
      <c r="F10587">
        <v>12</v>
      </c>
      <c r="I10587" t="e">
        <f>VLOOKUP(J10587,Ref!L:M,2,0)</f>
        <v>#N/A</v>
      </c>
      <c r="J10587" t="s">
        <v>913</v>
      </c>
      <c r="K10587" t="str">
        <f>VLOOKUP($J10587,Ref!$D:$H,2,0)</f>
        <v xml:space="preserve">Stotfold                                     </v>
      </c>
      <c r="L10587" t="str">
        <f>VLOOKUP($J10587,Ref!$D:$H,3,0)</f>
        <v>Stotfold with Radwell</v>
      </c>
      <c r="M10587" t="str">
        <f>VLOOKUP($J10587,Ref!$D:$H,4,0)</f>
        <v>Hitchin Deanery</v>
      </c>
      <c r="N10587" t="str">
        <f>VLOOKUP($J10587,Ref!$D:$H,5,0)</f>
        <v xml:space="preserve">Archdeaconry of St Albans </v>
      </c>
      <c r="Q10587">
        <v>53125</v>
      </c>
      <c r="R10587">
        <v>54957</v>
      </c>
      <c r="S10587">
        <v>4577</v>
      </c>
      <c r="T10587">
        <v>54957</v>
      </c>
    </row>
    <row r="10588" spans="1:20" x14ac:dyDescent="0.3">
      <c r="A10588">
        <v>2024</v>
      </c>
      <c r="C10588" t="str">
        <f>IF(GETPIVOTDATA("PS % recovery",Sheet4!$B$5,"Parish Name",K10588)&gt;99.949%,"OK","No")</f>
        <v>OK</v>
      </c>
      <c r="D10588" t="e">
        <f>VLOOKUP(J10588,'Ref2'!C:E,3,0)</f>
        <v>#N/A</v>
      </c>
      <c r="F10588">
        <v>12</v>
      </c>
      <c r="I10588" t="str">
        <f>VLOOKUP(J10588,Ref!L:M,2,0)</f>
        <v>Yes</v>
      </c>
      <c r="J10588" t="s">
        <v>915</v>
      </c>
      <c r="K10588" t="str">
        <f>VLOOKUP($J10588,Ref!$D:$H,2,0)</f>
        <v xml:space="preserve">Wilbury                                      </v>
      </c>
      <c r="L10588" t="str">
        <f>VLOOKUP($J10588,Ref!$D:$H,3,0)</f>
        <v>Wilbury</v>
      </c>
      <c r="M10588" t="str">
        <f>VLOOKUP($J10588,Ref!$D:$H,4,0)</f>
        <v>Hitchin Deanery</v>
      </c>
      <c r="N10588" t="str">
        <f>VLOOKUP($J10588,Ref!$D:$H,5,0)</f>
        <v xml:space="preserve">Archdeaconry of St Albans </v>
      </c>
      <c r="Q10588">
        <v>38983</v>
      </c>
      <c r="R10588">
        <v>40357</v>
      </c>
      <c r="S10588">
        <v>3287</v>
      </c>
      <c r="T10588">
        <v>40357</v>
      </c>
    </row>
    <row r="10589" spans="1:20" x14ac:dyDescent="0.3">
      <c r="A10589">
        <v>2024</v>
      </c>
      <c r="C10589" t="str">
        <f>IF(GETPIVOTDATA("PS % recovery",Sheet4!$B$5,"Parish Name",K10589)&gt;99.949%,"OK","No")</f>
        <v>OK</v>
      </c>
      <c r="D10589" t="e">
        <f>VLOOKUP(J10589,'Ref2'!C:E,3,0)</f>
        <v>#N/A</v>
      </c>
      <c r="F10589">
        <v>12</v>
      </c>
      <c r="I10589" t="e">
        <f>VLOOKUP(J10589,Ref!L:M,2,0)</f>
        <v>#N/A</v>
      </c>
      <c r="J10589" t="s">
        <v>902</v>
      </c>
      <c r="K10589" t="str">
        <f>VLOOKUP($J10589,Ref!$D:$H,2,0)</f>
        <v xml:space="preserve">Willian                                      </v>
      </c>
      <c r="L10589" t="str">
        <f>VLOOKUP($J10589,Ref!$D:$H,3,0)</f>
        <v>Letchworth, St Paul with Willian and Old Letchworth</v>
      </c>
      <c r="M10589" t="str">
        <f>VLOOKUP($J10589,Ref!$D:$H,4,0)</f>
        <v>Hitchin Deanery</v>
      </c>
      <c r="N10589" t="str">
        <f>VLOOKUP($J10589,Ref!$D:$H,5,0)</f>
        <v xml:space="preserve">Archdeaconry of St Albans </v>
      </c>
      <c r="Q10589">
        <v>15207</v>
      </c>
      <c r="R10589">
        <v>15486</v>
      </c>
      <c r="S10589">
        <v>1285</v>
      </c>
      <c r="T10589">
        <v>15486</v>
      </c>
    </row>
    <row r="10590" spans="1:20" x14ac:dyDescent="0.3">
      <c r="A10590">
        <v>2024</v>
      </c>
      <c r="C10590" t="str">
        <f>IF(GETPIVOTDATA("PS % recovery",Sheet4!$B$5,"Parish Name",K10590)&gt;99.949%,"OK","No")</f>
        <v>OK</v>
      </c>
      <c r="D10590" t="e">
        <f>VLOOKUP(J10590,'Ref2'!C:E,3,0)</f>
        <v>#N/A</v>
      </c>
      <c r="F10590">
        <v>12</v>
      </c>
      <c r="I10590" t="e">
        <f>VLOOKUP(J10590,Ref!L:M,2,0)</f>
        <v>#N/A</v>
      </c>
      <c r="J10590" t="s">
        <v>931</v>
      </c>
      <c r="K10590" t="str">
        <f>VLOOKUP($J10590,Ref!$D:$H,2,0)</f>
        <v xml:space="preserve">Bovingdon                                    </v>
      </c>
      <c r="L10590" t="str">
        <f>VLOOKUP($J10590,Ref!$D:$H,3,0)</f>
        <v>Bovingdon</v>
      </c>
      <c r="M10590" t="str">
        <f>VLOOKUP($J10590,Ref!$D:$H,4,0)</f>
        <v>Rickmansworth Deanery</v>
      </c>
      <c r="N10590" t="str">
        <f>VLOOKUP($J10590,Ref!$D:$H,5,0)</f>
        <v xml:space="preserve">Archdeaconry of St Albans </v>
      </c>
      <c r="Q10590">
        <v>48333</v>
      </c>
      <c r="R10590">
        <v>48984</v>
      </c>
      <c r="S10590">
        <v>4082</v>
      </c>
      <c r="T10590">
        <v>48984</v>
      </c>
    </row>
    <row r="10591" spans="1:20" x14ac:dyDescent="0.3">
      <c r="A10591">
        <v>2024</v>
      </c>
      <c r="C10591" t="str">
        <f>IF(GETPIVOTDATA("PS % recovery",Sheet4!$B$5,"Parish Name",K10591)&gt;99.949%,"OK","No")</f>
        <v>OK</v>
      </c>
      <c r="D10591" t="e">
        <f>VLOOKUP(J10591,'Ref2'!C:E,3,0)</f>
        <v>#N/A</v>
      </c>
      <c r="F10591">
        <v>12</v>
      </c>
      <c r="I10591" t="e">
        <f>VLOOKUP(J10591,Ref!L:M,2,0)</f>
        <v>#N/A</v>
      </c>
      <c r="J10591" t="s">
        <v>917</v>
      </c>
      <c r="K10591" t="str">
        <f>VLOOKUP($J10591,Ref!$D:$H,2,0)</f>
        <v xml:space="preserve">Chipperfield                                 </v>
      </c>
      <c r="L10591" t="str">
        <f>VLOOKUP($J10591,Ref!$D:$H,3,0)</f>
        <v>Sarratt and Chipperfield</v>
      </c>
      <c r="M10591" t="str">
        <f>VLOOKUP($J10591,Ref!$D:$H,4,0)</f>
        <v>Rickmansworth Deanery</v>
      </c>
      <c r="N10591" t="str">
        <f>VLOOKUP($J10591,Ref!$D:$H,5,0)</f>
        <v xml:space="preserve">Archdeaconry of St Albans </v>
      </c>
      <c r="Q10591">
        <v>47053</v>
      </c>
      <c r="R10591">
        <v>50586</v>
      </c>
      <c r="S10591">
        <v>4210</v>
      </c>
      <c r="T10591">
        <v>50586</v>
      </c>
    </row>
    <row r="10592" spans="1:20" x14ac:dyDescent="0.3">
      <c r="A10592">
        <v>2024</v>
      </c>
      <c r="C10592" t="str">
        <f>IF(GETPIVOTDATA("PS % recovery",Sheet4!$B$5,"Parish Name",K10592)&gt;99.949%,"OK","No")</f>
        <v>OK</v>
      </c>
      <c r="D10592" t="str">
        <f>VLOOKUP(J10592,'Ref2'!C:E,3,0)</f>
        <v>LLF</v>
      </c>
      <c r="F10592">
        <v>12</v>
      </c>
      <c r="I10592" t="str">
        <f>VLOOKUP(J10592,Ref!L:M,2,0)</f>
        <v>Yes</v>
      </c>
      <c r="J10592" t="s">
        <v>919</v>
      </c>
      <c r="K10592" t="str">
        <f>VLOOKUP($J10592,Ref!$D:$H,2,0)</f>
        <v xml:space="preserve">Chorleywood, Christ Church                   </v>
      </c>
      <c r="L10592" t="str">
        <f>VLOOKUP($J10592,Ref!$D:$H,3,0)</f>
        <v>Chorleywood, Christ Church</v>
      </c>
      <c r="M10592" t="str">
        <f>VLOOKUP($J10592,Ref!$D:$H,4,0)</f>
        <v>Rickmansworth Deanery</v>
      </c>
      <c r="N10592" t="str">
        <f>VLOOKUP($J10592,Ref!$D:$H,5,0)</f>
        <v xml:space="preserve">Archdeaconry of St Albans </v>
      </c>
      <c r="Q10592">
        <v>214237</v>
      </c>
      <c r="R10592">
        <v>224124</v>
      </c>
      <c r="S10592">
        <v>25782</v>
      </c>
      <c r="T10592">
        <v>224124</v>
      </c>
    </row>
    <row r="10593" spans="1:20" x14ac:dyDescent="0.3">
      <c r="A10593">
        <v>2024</v>
      </c>
      <c r="C10593" t="str">
        <f>IF(GETPIVOTDATA("PS % recovery",Sheet4!$B$5,"Parish Name",K10593)&gt;99.949%,"OK","No")</f>
        <v>OK</v>
      </c>
      <c r="D10593" t="str">
        <f>VLOOKUP(J10593,'Ref2'!C:E,3,0)</f>
        <v>LLF</v>
      </c>
      <c r="F10593">
        <v>12</v>
      </c>
      <c r="I10593" t="str">
        <f>VLOOKUP(J10593,Ref!L:M,2,0)</f>
        <v>Yes</v>
      </c>
      <c r="J10593" t="s">
        <v>921</v>
      </c>
      <c r="K10593" t="str">
        <f>VLOOKUP($J10593,Ref!$D:$H,2,0)</f>
        <v xml:space="preserve">Chorleywood, St Andrew                       </v>
      </c>
      <c r="L10593" t="str">
        <f>VLOOKUP($J10593,Ref!$D:$H,3,0)</f>
        <v>Chorleywood, St Andrew</v>
      </c>
      <c r="M10593" t="str">
        <f>VLOOKUP($J10593,Ref!$D:$H,4,0)</f>
        <v>Rickmansworth Deanery</v>
      </c>
      <c r="N10593" t="str">
        <f>VLOOKUP($J10593,Ref!$D:$H,5,0)</f>
        <v xml:space="preserve">Archdeaconry of St Albans </v>
      </c>
      <c r="Q10593">
        <v>168705</v>
      </c>
      <c r="R10593">
        <v>176316</v>
      </c>
      <c r="S10593">
        <v>50652</v>
      </c>
      <c r="T10593">
        <v>176316</v>
      </c>
    </row>
    <row r="10594" spans="1:20" x14ac:dyDescent="0.3">
      <c r="A10594">
        <v>2024</v>
      </c>
      <c r="C10594" t="str">
        <f>IF(GETPIVOTDATA("PS % recovery",Sheet4!$B$5,"Parish Name",K10594)&gt;99.949%,"OK","No")</f>
        <v>No</v>
      </c>
      <c r="D10594" t="e">
        <f>VLOOKUP(J10594,'Ref2'!C:E,3,0)</f>
        <v>#N/A</v>
      </c>
      <c r="F10594">
        <v>12</v>
      </c>
      <c r="I10594" t="e">
        <f>VLOOKUP(J10594,Ref!L:M,2,0)</f>
        <v>#N/A</v>
      </c>
      <c r="J10594" t="s">
        <v>923</v>
      </c>
      <c r="K10594" t="str">
        <f>VLOOKUP($J10594,Ref!$D:$H,2,0)</f>
        <v xml:space="preserve">Croxley Green, All Saints                    </v>
      </c>
      <c r="L10594" t="str">
        <f>VLOOKUP($J10594,Ref!$D:$H,3,0)</f>
        <v>Croxley Green, All Saints</v>
      </c>
      <c r="M10594" t="str">
        <f>VLOOKUP($J10594,Ref!$D:$H,4,0)</f>
        <v>Rickmansworth Deanery</v>
      </c>
      <c r="N10594" t="str">
        <f>VLOOKUP($J10594,Ref!$D:$H,5,0)</f>
        <v xml:space="preserve">Archdeaconry of St Albans </v>
      </c>
      <c r="Q10594">
        <v>64126</v>
      </c>
      <c r="R10594">
        <v>64593</v>
      </c>
      <c r="S10594">
        <v>5383</v>
      </c>
      <c r="T10594">
        <v>64593</v>
      </c>
    </row>
    <row r="10595" spans="1:20" x14ac:dyDescent="0.3">
      <c r="A10595">
        <v>2024</v>
      </c>
      <c r="C10595" t="str">
        <f>IF(GETPIVOTDATA("PS % recovery",Sheet4!$B$5,"Parish Name",K10595)&gt;99.949%,"OK","No")</f>
        <v>OK</v>
      </c>
      <c r="D10595" t="e">
        <f>VLOOKUP(J10595,'Ref2'!C:E,3,0)</f>
        <v>#N/A</v>
      </c>
      <c r="F10595">
        <v>12</v>
      </c>
      <c r="I10595" t="e">
        <f>VLOOKUP(J10595,Ref!L:M,2,0)</f>
        <v>#N/A</v>
      </c>
      <c r="J10595" t="s">
        <v>925</v>
      </c>
      <c r="K10595" t="str">
        <f>VLOOKUP($J10595,Ref!$D:$H,2,0)</f>
        <v xml:space="preserve">Croxley Green, St Oswald                     </v>
      </c>
      <c r="L10595" t="str">
        <f>VLOOKUP($J10595,Ref!$D:$H,3,0)</f>
        <v>Croxley Green, St Oswald</v>
      </c>
      <c r="M10595" t="str">
        <f>VLOOKUP($J10595,Ref!$D:$H,4,0)</f>
        <v>Rickmansworth Deanery</v>
      </c>
      <c r="N10595" t="str">
        <f>VLOOKUP($J10595,Ref!$D:$H,5,0)</f>
        <v xml:space="preserve">Archdeaconry of St Albans </v>
      </c>
      <c r="Q10595">
        <v>68805.2</v>
      </c>
      <c r="R10595">
        <v>70200</v>
      </c>
      <c r="S10595">
        <v>5850</v>
      </c>
      <c r="T10595">
        <v>70200</v>
      </c>
    </row>
    <row r="10596" spans="1:20" x14ac:dyDescent="0.3">
      <c r="A10596">
        <v>2024</v>
      </c>
      <c r="C10596" t="str">
        <f>IF(GETPIVOTDATA("PS % recovery",Sheet4!$B$5,"Parish Name",K10596)&gt;99.949%,"OK","No")</f>
        <v>OK</v>
      </c>
      <c r="D10596" t="e">
        <f>VLOOKUP(J10596,'Ref2'!C:E,3,0)</f>
        <v>#N/A</v>
      </c>
      <c r="F10596">
        <v>12</v>
      </c>
      <c r="I10596" t="e">
        <f>VLOOKUP(J10596,Ref!L:M,2,0)</f>
        <v>#N/A</v>
      </c>
      <c r="J10596" t="s">
        <v>927</v>
      </c>
      <c r="K10596" t="str">
        <f>VLOOKUP($J10596,Ref!$D:$H,2,0)</f>
        <v xml:space="preserve">Mill End and Heronsgate with West Hyde       </v>
      </c>
      <c r="L10596" t="str">
        <f>VLOOKUP($J10596,Ref!$D:$H,3,0)</f>
        <v>Mill End and Heronsgate with West Hyde</v>
      </c>
      <c r="M10596" t="str">
        <f>VLOOKUP($J10596,Ref!$D:$H,4,0)</f>
        <v>Rickmansworth Deanery</v>
      </c>
      <c r="N10596" t="str">
        <f>VLOOKUP($J10596,Ref!$D:$H,5,0)</f>
        <v xml:space="preserve">Archdeaconry of St Albans </v>
      </c>
      <c r="Q10596">
        <v>51788</v>
      </c>
      <c r="R10596">
        <v>53881</v>
      </c>
      <c r="S10596">
        <v>1213.28</v>
      </c>
      <c r="T10596">
        <v>53881</v>
      </c>
    </row>
    <row r="10597" spans="1:20" x14ac:dyDescent="0.3">
      <c r="A10597">
        <v>2024</v>
      </c>
      <c r="C10597" t="str">
        <f>IF(GETPIVOTDATA("PS % recovery",Sheet4!$B$5,"Parish Name",K10597)&gt;99.949%,"OK","No")</f>
        <v>OK</v>
      </c>
      <c r="D10597" t="e">
        <f>VLOOKUP(J10597,'Ref2'!C:E,3,0)</f>
        <v>#N/A</v>
      </c>
      <c r="F10597">
        <v>12</v>
      </c>
      <c r="I10597" t="e">
        <f>VLOOKUP(J10597,Ref!L:M,2,0)</f>
        <v>#N/A</v>
      </c>
      <c r="J10597" t="s">
        <v>929</v>
      </c>
      <c r="K10597" t="str">
        <f>VLOOKUP($J10597,Ref!$D:$H,2,0)</f>
        <v xml:space="preserve">Rickmansworth                                </v>
      </c>
      <c r="L10597" t="str">
        <f>VLOOKUP($J10597,Ref!$D:$H,3,0)</f>
        <v>Rickmansworth</v>
      </c>
      <c r="M10597" t="str">
        <f>VLOOKUP($J10597,Ref!$D:$H,4,0)</f>
        <v>Rickmansworth Deanery</v>
      </c>
      <c r="N10597" t="str">
        <f>VLOOKUP($J10597,Ref!$D:$H,5,0)</f>
        <v xml:space="preserve">Archdeaconry of St Albans </v>
      </c>
      <c r="Q10597">
        <v>87061</v>
      </c>
      <c r="R10597">
        <v>93429</v>
      </c>
      <c r="S10597">
        <v>7783</v>
      </c>
      <c r="T10597">
        <v>93429</v>
      </c>
    </row>
    <row r="10598" spans="1:20" x14ac:dyDescent="0.3">
      <c r="A10598">
        <v>2024</v>
      </c>
      <c r="C10598" t="str">
        <f>IF(GETPIVOTDATA("PS % recovery",Sheet4!$B$5,"Parish Name",K10598)&gt;99.949%,"OK","No")</f>
        <v>No</v>
      </c>
      <c r="D10598" t="e">
        <f>VLOOKUP(J10598,'Ref2'!C:E,3,0)</f>
        <v>#N/A</v>
      </c>
      <c r="F10598">
        <v>12</v>
      </c>
      <c r="I10598" t="e">
        <f>VLOOKUP(J10598,Ref!L:M,2,0)</f>
        <v>#N/A</v>
      </c>
      <c r="J10598" t="s">
        <v>933</v>
      </c>
      <c r="K10598" t="str">
        <f>VLOOKUP($J10598,Ref!$D:$H,2,0)</f>
        <v xml:space="preserve">Sarratt                                      </v>
      </c>
      <c r="L10598" t="str">
        <f>VLOOKUP($J10598,Ref!$D:$H,3,0)</f>
        <v>Sarratt and Chipperfield</v>
      </c>
      <c r="M10598" t="str">
        <f>VLOOKUP($J10598,Ref!$D:$H,4,0)</f>
        <v>Rickmansworth Deanery</v>
      </c>
      <c r="N10598" t="str">
        <f>VLOOKUP($J10598,Ref!$D:$H,5,0)</f>
        <v xml:space="preserve">Archdeaconry of St Albans </v>
      </c>
      <c r="Q10598">
        <v>32500</v>
      </c>
      <c r="R10598">
        <v>46957</v>
      </c>
      <c r="S10598">
        <v>2300</v>
      </c>
      <c r="T10598">
        <v>46957</v>
      </c>
    </row>
    <row r="10599" spans="1:20" x14ac:dyDescent="0.3">
      <c r="A10599">
        <v>2024</v>
      </c>
      <c r="C10599" t="str">
        <f>IF(GETPIVOTDATA("PS % recovery",Sheet4!$B$5,"Parish Name",K10599)&gt;99.949%,"OK","No")</f>
        <v>OK</v>
      </c>
      <c r="D10599" t="e">
        <f>VLOOKUP(J10599,'Ref2'!C:E,3,0)</f>
        <v>#N/A</v>
      </c>
      <c r="F10599">
        <v>12</v>
      </c>
      <c r="I10599" t="e">
        <f>VLOOKUP(J10599,Ref!L:M,2,0)</f>
        <v>#N/A</v>
      </c>
      <c r="J10599" t="s">
        <v>951</v>
      </c>
      <c r="K10599" t="str">
        <f>VLOOKUP($J10599,Ref!$D:$H,2,0)</f>
        <v xml:space="preserve">Aldenham                                     </v>
      </c>
      <c r="L10599" t="str">
        <f>VLOOKUP($J10599,Ref!$D:$H,3,0)</f>
        <v>Aldenham, Radlett and Shenley Team Ministry</v>
      </c>
      <c r="M10599" t="str">
        <f>VLOOKUP($J10599,Ref!$D:$H,4,0)</f>
        <v>St Albans Deanery</v>
      </c>
      <c r="N10599" t="str">
        <f>VLOOKUP($J10599,Ref!$D:$H,5,0)</f>
        <v xml:space="preserve">Archdeaconry of St Albans </v>
      </c>
      <c r="Q10599">
        <v>30996</v>
      </c>
      <c r="R10599">
        <v>32763</v>
      </c>
      <c r="S10599">
        <v>2867</v>
      </c>
      <c r="T10599">
        <v>32763</v>
      </c>
    </row>
    <row r="10600" spans="1:20" x14ac:dyDescent="0.3">
      <c r="A10600">
        <v>2024</v>
      </c>
      <c r="C10600" t="str">
        <f>IF(GETPIVOTDATA("PS % recovery",Sheet4!$B$5,"Parish Name",K10600)&gt;99.949%,"OK","No")</f>
        <v>OK</v>
      </c>
      <c r="D10600" t="e">
        <f>VLOOKUP(J10600,'Ref2'!C:E,3,0)</f>
        <v>#N/A</v>
      </c>
      <c r="F10600">
        <v>12</v>
      </c>
      <c r="I10600" t="e">
        <f>VLOOKUP(J10600,Ref!L:M,2,0)</f>
        <v>#N/A</v>
      </c>
      <c r="J10600" t="s">
        <v>953</v>
      </c>
      <c r="K10600" t="str">
        <f>VLOOKUP($J10600,Ref!$D:$H,2,0)</f>
        <v xml:space="preserve">Bricket Wood                                 </v>
      </c>
      <c r="L10600" t="str">
        <f>VLOOKUP($J10600,Ref!$D:$H,3,0)</f>
        <v>Bricket Wood</v>
      </c>
      <c r="M10600" t="str">
        <f>VLOOKUP($J10600,Ref!$D:$H,4,0)</f>
        <v>St Albans Deanery</v>
      </c>
      <c r="N10600" t="str">
        <f>VLOOKUP($J10600,Ref!$D:$H,5,0)</f>
        <v xml:space="preserve">Archdeaconry of St Albans </v>
      </c>
      <c r="Q10600">
        <v>57281.039999999986</v>
      </c>
      <c r="R10600">
        <v>57384</v>
      </c>
      <c r="S10600">
        <v>4782</v>
      </c>
      <c r="T10600">
        <v>57384</v>
      </c>
    </row>
    <row r="10601" spans="1:20" x14ac:dyDescent="0.3">
      <c r="A10601">
        <v>2024</v>
      </c>
      <c r="C10601" t="str">
        <f>IF(GETPIVOTDATA("PS % recovery",Sheet4!$B$5,"Parish Name",K10601)&gt;99.949%,"OK","No")</f>
        <v>No</v>
      </c>
      <c r="D10601" t="e">
        <f>VLOOKUP(J10601,'Ref2'!C:E,3,0)</f>
        <v>#N/A</v>
      </c>
      <c r="F10601">
        <v>12</v>
      </c>
      <c r="I10601" t="e">
        <f>VLOOKUP(J10601,Ref!L:M,2,0)</f>
        <v>#N/A</v>
      </c>
      <c r="J10601" t="s">
        <v>824</v>
      </c>
      <c r="K10601" t="str">
        <f>VLOOKUP($J10601,Ref!$D:$H,2,0)</f>
        <v xml:space="preserve">London Colney, St Peter                      </v>
      </c>
      <c r="L10601" t="str">
        <f>VLOOKUP($J10601,Ref!$D:$H,3,0)</f>
        <v>London Colney, St Peter</v>
      </c>
      <c r="M10601" t="str">
        <f>VLOOKUP($J10601,Ref!$D:$H,4,0)</f>
        <v>St Albans Deanery</v>
      </c>
      <c r="N10601" t="str">
        <f>VLOOKUP($J10601,Ref!$D:$H,5,0)</f>
        <v xml:space="preserve">Archdeaconry of St Albans </v>
      </c>
      <c r="Q10601">
        <v>24000</v>
      </c>
      <c r="R10601">
        <v>33812</v>
      </c>
      <c r="S10601">
        <v>649.6</v>
      </c>
      <c r="T10601">
        <v>33812</v>
      </c>
    </row>
    <row r="10602" spans="1:20" x14ac:dyDescent="0.3">
      <c r="A10602">
        <v>2024</v>
      </c>
      <c r="C10602" t="str">
        <f>IF(GETPIVOTDATA("PS % recovery",Sheet4!$B$5,"Parish Name",K10602)&gt;99.949%,"OK","No")</f>
        <v>OK</v>
      </c>
      <c r="D10602" t="e">
        <f>VLOOKUP(J10602,'Ref2'!C:E,3,0)</f>
        <v>#N/A</v>
      </c>
      <c r="F10602">
        <v>12</v>
      </c>
      <c r="I10602" t="e">
        <f>VLOOKUP(J10602,Ref!L:M,2,0)</f>
        <v>#N/A</v>
      </c>
      <c r="J10602" t="s">
        <v>955</v>
      </c>
      <c r="K10602" t="str">
        <f>VLOOKUP($J10602,Ref!$D:$H,2,0)</f>
        <v xml:space="preserve">Colney Heath, St Mark                        </v>
      </c>
      <c r="L10602" t="str">
        <f>VLOOKUP($J10602,Ref!$D:$H,3,0)</f>
        <v>Colney Heath, St Mark</v>
      </c>
      <c r="M10602" t="str">
        <f>VLOOKUP($J10602,Ref!$D:$H,4,0)</f>
        <v>St Albans Deanery</v>
      </c>
      <c r="N10602" t="str">
        <f>VLOOKUP($J10602,Ref!$D:$H,5,0)</f>
        <v xml:space="preserve">Archdeaconry of St Albans </v>
      </c>
      <c r="Q10602">
        <v>70073</v>
      </c>
      <c r="R10602">
        <v>72752</v>
      </c>
      <c r="S10602">
        <v>6000</v>
      </c>
      <c r="T10602">
        <v>72752</v>
      </c>
    </row>
    <row r="10603" spans="1:20" x14ac:dyDescent="0.3">
      <c r="A10603">
        <v>2024</v>
      </c>
      <c r="C10603" t="str">
        <f>IF(GETPIVOTDATA("PS % recovery",Sheet4!$B$5,"Parish Name",K10603)&gt;99.949%,"OK","No")</f>
        <v>OK</v>
      </c>
      <c r="D10603" t="e">
        <f>VLOOKUP(J10603,'Ref2'!C:E,3,0)</f>
        <v>#N/A</v>
      </c>
      <c r="F10603">
        <v>12</v>
      </c>
      <c r="I10603" t="e">
        <f>VLOOKUP(J10603,Ref!L:M,2,0)</f>
        <v>#N/A</v>
      </c>
      <c r="J10603" t="s">
        <v>958</v>
      </c>
      <c r="K10603" t="str">
        <f>VLOOKUP($J10603,Ref!$D:$H,2,0)</f>
        <v xml:space="preserve">Frogmore, Holy Trinity                       </v>
      </c>
      <c r="L10603" t="str">
        <f>VLOOKUP($J10603,Ref!$D:$H,3,0)</f>
        <v>Frogmore, Holy Trinity</v>
      </c>
      <c r="M10603" t="str">
        <f>VLOOKUP($J10603,Ref!$D:$H,4,0)</f>
        <v>St Albans Deanery</v>
      </c>
      <c r="N10603" t="str">
        <f>VLOOKUP($J10603,Ref!$D:$H,5,0)</f>
        <v xml:space="preserve">Archdeaconry of St Albans </v>
      </c>
      <c r="Q10603">
        <v>60542</v>
      </c>
      <c r="R10603">
        <v>54930</v>
      </c>
      <c r="S10603">
        <v>4572</v>
      </c>
      <c r="T10603">
        <v>54930</v>
      </c>
    </row>
    <row r="10604" spans="1:20" x14ac:dyDescent="0.3">
      <c r="A10604">
        <v>2024</v>
      </c>
      <c r="C10604" t="str">
        <f>IF(GETPIVOTDATA("PS % recovery",Sheet4!$B$5,"Parish Name",K10604)&gt;99.949%,"OK","No")</f>
        <v>OK</v>
      </c>
      <c r="D10604" t="e">
        <f>VLOOKUP(J10604,'Ref2'!C:E,3,0)</f>
        <v>#N/A</v>
      </c>
      <c r="F10604">
        <v>12</v>
      </c>
      <c r="I10604" t="e">
        <f>VLOOKUP(J10604,Ref!L:M,2,0)</f>
        <v>#N/A</v>
      </c>
      <c r="J10604" t="s">
        <v>960</v>
      </c>
      <c r="K10604" t="str">
        <f>VLOOKUP($J10604,Ref!$D:$H,2,0)</f>
        <v xml:space="preserve">Radlett                                      </v>
      </c>
      <c r="L10604" t="str">
        <f>VLOOKUP($J10604,Ref!$D:$H,3,0)</f>
        <v>Aldenham, Radlett and Shenley Team Ministry</v>
      </c>
      <c r="M10604" t="str">
        <f>VLOOKUP($J10604,Ref!$D:$H,4,0)</f>
        <v>St Albans Deanery</v>
      </c>
      <c r="N10604" t="str">
        <f>VLOOKUP($J10604,Ref!$D:$H,5,0)</f>
        <v xml:space="preserve">Archdeaconry of St Albans </v>
      </c>
      <c r="Q10604">
        <v>115789</v>
      </c>
      <c r="R10604">
        <f>116543+1</f>
        <v>116544</v>
      </c>
      <c r="S10604">
        <v>19424</v>
      </c>
      <c r="T10604">
        <f>116543+1</f>
        <v>116544</v>
      </c>
    </row>
    <row r="10605" spans="1:20" x14ac:dyDescent="0.3">
      <c r="A10605">
        <v>2024</v>
      </c>
      <c r="C10605" t="str">
        <f>IF(GETPIVOTDATA("PS % recovery",Sheet4!$B$5,"Parish Name",K10605)&gt;99.949%,"OK","No")</f>
        <v>OK</v>
      </c>
      <c r="D10605" t="e">
        <f>VLOOKUP(J10605,'Ref2'!C:E,3,0)</f>
        <v>#N/A</v>
      </c>
      <c r="F10605">
        <v>12</v>
      </c>
      <c r="I10605" t="e">
        <f>VLOOKUP(J10605,Ref!L:M,2,0)</f>
        <v>#N/A</v>
      </c>
      <c r="J10605" t="s">
        <v>935</v>
      </c>
      <c r="K10605" t="str">
        <f>VLOOKUP($J10605,Ref!$D:$H,2,0)</f>
        <v xml:space="preserve">St Albans, Christ Church                     </v>
      </c>
      <c r="L10605" t="str">
        <f>VLOOKUP($J10605,Ref!$D:$H,3,0)</f>
        <v>St Albans, Christ Church</v>
      </c>
      <c r="M10605" t="str">
        <f>VLOOKUP($J10605,Ref!$D:$H,4,0)</f>
        <v>St Albans Deanery</v>
      </c>
      <c r="N10605" t="str">
        <f>VLOOKUP($J10605,Ref!$D:$H,5,0)</f>
        <v xml:space="preserve">Archdeaconry of St Albans </v>
      </c>
      <c r="Q10605">
        <v>76235</v>
      </c>
      <c r="R10605">
        <v>76608</v>
      </c>
      <c r="S10605">
        <v>6384</v>
      </c>
      <c r="T10605">
        <v>76608</v>
      </c>
    </row>
    <row r="10606" spans="1:20" x14ac:dyDescent="0.3">
      <c r="A10606">
        <v>2024</v>
      </c>
      <c r="C10606" t="str">
        <f>IF(GETPIVOTDATA("PS % recovery",Sheet4!$B$5,"Parish Name",K10606)&gt;99.949%,"OK","No")</f>
        <v>OK</v>
      </c>
      <c r="D10606" t="e">
        <f>VLOOKUP(J10606,'Ref2'!C:E,3,0)</f>
        <v>#N/A</v>
      </c>
      <c r="F10606">
        <v>12</v>
      </c>
      <c r="I10606" t="e">
        <f>VLOOKUP(J10606,Ref!L:M,2,0)</f>
        <v>#N/A</v>
      </c>
      <c r="J10606" t="s">
        <v>939</v>
      </c>
      <c r="K10606" t="str">
        <f>VLOOKUP($J10606,Ref!$D:$H,2,0)</f>
        <v xml:space="preserve">St Albans, St Mary Marshalswick              </v>
      </c>
      <c r="L10606" t="str">
        <f>VLOOKUP($J10606,Ref!$D:$H,3,0)</f>
        <v>St Albans, St Mary Marshalswick</v>
      </c>
      <c r="M10606" t="str">
        <f>VLOOKUP($J10606,Ref!$D:$H,4,0)</f>
        <v>St Albans Deanery</v>
      </c>
      <c r="N10606" t="str">
        <f>VLOOKUP($J10606,Ref!$D:$H,5,0)</f>
        <v xml:space="preserve">Archdeaconry of St Albans </v>
      </c>
      <c r="Q10606">
        <v>60943</v>
      </c>
      <c r="R10606">
        <v>64059</v>
      </c>
      <c r="S10606">
        <v>5517</v>
      </c>
      <c r="T10606">
        <v>64059</v>
      </c>
    </row>
    <row r="10607" spans="1:20" x14ac:dyDescent="0.3">
      <c r="A10607">
        <v>2024</v>
      </c>
      <c r="C10607" t="str">
        <f>IF(GETPIVOTDATA("PS % recovery",Sheet4!$B$5,"Parish Name",K10607)&gt;99.949%,"OK","No")</f>
        <v>OK</v>
      </c>
      <c r="D10607" t="e">
        <f>VLOOKUP(J10607,'Ref2'!C:E,3,0)</f>
        <v>#N/A</v>
      </c>
      <c r="F10607">
        <v>12</v>
      </c>
      <c r="I10607" t="e">
        <f>VLOOKUP(J10607,Ref!L:M,2,0)</f>
        <v>#N/A</v>
      </c>
      <c r="J10607" t="s">
        <v>941</v>
      </c>
      <c r="K10607" t="str">
        <f>VLOOKUP($J10607,Ref!$D:$H,2,0)</f>
        <v xml:space="preserve">St Albans, St Michael                        </v>
      </c>
      <c r="L10607" t="str">
        <f>VLOOKUP($J10607,Ref!$D:$H,3,0)</f>
        <v>St Albans, St Michael</v>
      </c>
      <c r="M10607" t="str">
        <f>VLOOKUP($J10607,Ref!$D:$H,4,0)</f>
        <v>St Albans Deanery</v>
      </c>
      <c r="N10607" t="str">
        <f>VLOOKUP($J10607,Ref!$D:$H,5,0)</f>
        <v xml:space="preserve">Archdeaconry of St Albans </v>
      </c>
      <c r="Q10607">
        <v>91071</v>
      </c>
      <c r="R10607">
        <v>95565</v>
      </c>
      <c r="S10607">
        <v>7961</v>
      </c>
      <c r="T10607">
        <v>95565</v>
      </c>
    </row>
    <row r="10608" spans="1:20" x14ac:dyDescent="0.3">
      <c r="A10608">
        <v>2024</v>
      </c>
      <c r="C10608" t="str">
        <f>IF(GETPIVOTDATA("PS % recovery",Sheet4!$B$5,"Parish Name",K10608)&gt;99.949%,"OK","No")</f>
        <v>OK</v>
      </c>
      <c r="D10608" t="e">
        <f>VLOOKUP(J10608,'Ref2'!C:E,3,0)</f>
        <v>#N/A</v>
      </c>
      <c r="F10608">
        <v>12</v>
      </c>
      <c r="I10608" t="str">
        <f>VLOOKUP(J10608,Ref!L:M,2,0)</f>
        <v>Yes</v>
      </c>
      <c r="J10608" t="s">
        <v>943</v>
      </c>
      <c r="K10608" t="str">
        <f>VLOOKUP($J10608,Ref!$D:$H,2,0)</f>
        <v xml:space="preserve">St Albans, St Paul                           </v>
      </c>
      <c r="L10608" t="str">
        <f>VLOOKUP($J10608,Ref!$D:$H,3,0)</f>
        <v>St Albans, St Paul</v>
      </c>
      <c r="M10608" t="str">
        <f>VLOOKUP($J10608,Ref!$D:$H,4,0)</f>
        <v>St Albans Deanery</v>
      </c>
      <c r="N10608" t="str">
        <f>VLOOKUP($J10608,Ref!$D:$H,5,0)</f>
        <v xml:space="preserve">Archdeaconry of St Albans </v>
      </c>
      <c r="Q10608">
        <v>162980</v>
      </c>
      <c r="R10608">
        <v>164451</v>
      </c>
      <c r="S10608">
        <v>54451</v>
      </c>
      <c r="T10608">
        <v>164451</v>
      </c>
    </row>
    <row r="10609" spans="1:20" x14ac:dyDescent="0.3">
      <c r="A10609">
        <v>2024</v>
      </c>
      <c r="C10609" t="str">
        <f>IF(GETPIVOTDATA("PS % recovery",Sheet4!$B$5,"Parish Name",K10609)&gt;99.949%,"OK","No")</f>
        <v>OK</v>
      </c>
      <c r="D10609" t="e">
        <f>VLOOKUP(J10609,'Ref2'!C:E,3,0)</f>
        <v>#N/A</v>
      </c>
      <c r="F10609">
        <v>12</v>
      </c>
      <c r="I10609" t="e">
        <f>VLOOKUP(J10609,Ref!L:M,2,0)</f>
        <v>#N/A</v>
      </c>
      <c r="J10609" t="s">
        <v>937</v>
      </c>
      <c r="K10609" t="str">
        <f>VLOOKUP($J10609,Ref!$D:$H,2,0)</f>
        <v xml:space="preserve">St Albans, St Luke                           </v>
      </c>
      <c r="L10609" t="str">
        <f>VLOOKUP($J10609,Ref!$D:$H,3,0)</f>
        <v>St Albans, St Luke</v>
      </c>
      <c r="M10609" t="str">
        <f>VLOOKUP($J10609,Ref!$D:$H,4,0)</f>
        <v>St Albans Deanery</v>
      </c>
      <c r="N10609" t="str">
        <f>VLOOKUP($J10609,Ref!$D:$H,5,0)</f>
        <v xml:space="preserve">Archdeaconry of St Albans </v>
      </c>
      <c r="Q10609">
        <v>70326</v>
      </c>
      <c r="R10609">
        <v>71001</v>
      </c>
      <c r="S10609">
        <v>5914</v>
      </c>
      <c r="T10609">
        <v>71001</v>
      </c>
    </row>
    <row r="10610" spans="1:20" x14ac:dyDescent="0.3">
      <c r="A10610">
        <v>2024</v>
      </c>
      <c r="C10610" t="str">
        <f>IF(GETPIVOTDATA("PS % recovery",Sheet4!$B$5,"Parish Name",K10610)&gt;99.949%,"OK","No")</f>
        <v>No</v>
      </c>
      <c r="D10610" t="e">
        <f>VLOOKUP(J10610,'Ref2'!C:E,3,0)</f>
        <v>#N/A</v>
      </c>
      <c r="F10610">
        <v>12</v>
      </c>
      <c r="I10610" t="e">
        <f>VLOOKUP(J10610,Ref!L:M,2,0)</f>
        <v>#N/A</v>
      </c>
      <c r="J10610" t="s">
        <v>945</v>
      </c>
      <c r="K10610" t="str">
        <f>VLOOKUP($J10610,Ref!$D:$H,2,0)</f>
        <v xml:space="preserve">St Albans, St Peter                          </v>
      </c>
      <c r="L10610" t="str">
        <f>VLOOKUP($J10610,Ref!$D:$H,3,0)</f>
        <v>St Albans, St Peter</v>
      </c>
      <c r="M10610" t="str">
        <f>VLOOKUP($J10610,Ref!$D:$H,4,0)</f>
        <v>St Albans Deanery</v>
      </c>
      <c r="N10610" t="str">
        <f>VLOOKUP($J10610,Ref!$D:$H,5,0)</f>
        <v xml:space="preserve">Archdeaconry of St Albans </v>
      </c>
      <c r="Q10610">
        <v>100604</v>
      </c>
      <c r="R10610">
        <v>100602</v>
      </c>
      <c r="S10610">
        <v>8542.25</v>
      </c>
      <c r="T10610">
        <v>100602</v>
      </c>
    </row>
    <row r="10611" spans="1:20" x14ac:dyDescent="0.3">
      <c r="A10611">
        <v>2024</v>
      </c>
      <c r="C10611" t="str">
        <f>IF(GETPIVOTDATA("PS % recovery",Sheet4!$B$5,"Parish Name",K10611)&gt;99.949%,"OK","No")</f>
        <v>OK</v>
      </c>
      <c r="D10611" t="e">
        <f>VLOOKUP(J10611,'Ref2'!C:E,3,0)</f>
        <v>#N/A</v>
      </c>
      <c r="F10611">
        <v>12</v>
      </c>
      <c r="I10611" t="e">
        <f>VLOOKUP(J10611,Ref!L:M,2,0)</f>
        <v>#N/A</v>
      </c>
      <c r="J10611" t="s">
        <v>947</v>
      </c>
      <c r="K10611" t="str">
        <f>VLOOKUP($J10611,Ref!$D:$H,2,0)</f>
        <v xml:space="preserve">St Albans, St Saviour                        </v>
      </c>
      <c r="L10611" t="str">
        <f>VLOOKUP($J10611,Ref!$D:$H,3,0)</f>
        <v>St Albans, St Saviour</v>
      </c>
      <c r="M10611" t="str">
        <f>VLOOKUP($J10611,Ref!$D:$H,4,0)</f>
        <v>St Albans Deanery</v>
      </c>
      <c r="N10611" t="str">
        <f>VLOOKUP($J10611,Ref!$D:$H,5,0)</f>
        <v xml:space="preserve">Archdeaconry of St Albans </v>
      </c>
      <c r="Q10611">
        <v>66831</v>
      </c>
      <c r="R10611">
        <v>71404</v>
      </c>
      <c r="S10611">
        <v>5954</v>
      </c>
      <c r="T10611">
        <v>71404</v>
      </c>
    </row>
    <row r="10612" spans="1:20" x14ac:dyDescent="0.3">
      <c r="A10612">
        <v>2024</v>
      </c>
      <c r="C10612" t="str">
        <f>IF(GETPIVOTDATA("PS % recovery",Sheet4!$B$5,"Parish Name",K10612)&gt;99.949%,"OK","No")</f>
        <v>OK</v>
      </c>
      <c r="D10612" t="e">
        <f>VLOOKUP(J10612,'Ref2'!C:E,3,0)</f>
        <v>#N/A</v>
      </c>
      <c r="F10612">
        <v>12</v>
      </c>
      <c r="I10612" t="e">
        <f>VLOOKUP(J10612,Ref!L:M,2,0)</f>
        <v>#N/A</v>
      </c>
      <c r="J10612" t="s">
        <v>949</v>
      </c>
      <c r="K10612" t="str">
        <f>VLOOKUP($J10612,Ref!$D:$H,2,0)</f>
        <v xml:space="preserve">St Albans, St Stephen                        </v>
      </c>
      <c r="L10612" t="str">
        <f>VLOOKUP($J10612,Ref!$D:$H,3,0)</f>
        <v>St Albans, St Stephen</v>
      </c>
      <c r="M10612" t="str">
        <f>VLOOKUP($J10612,Ref!$D:$H,4,0)</f>
        <v>St Albans Deanery</v>
      </c>
      <c r="N10612" t="str">
        <f>VLOOKUP($J10612,Ref!$D:$H,5,0)</f>
        <v xml:space="preserve">Archdeaconry of St Albans </v>
      </c>
      <c r="Q10612">
        <v>84624</v>
      </c>
      <c r="R10612">
        <v>79983</v>
      </c>
      <c r="S10612">
        <v>3389.68</v>
      </c>
      <c r="T10612">
        <v>79983</v>
      </c>
    </row>
    <row r="10613" spans="1:20" x14ac:dyDescent="0.3">
      <c r="A10613">
        <v>2024</v>
      </c>
      <c r="C10613" t="str">
        <f>IF(GETPIVOTDATA("PS % recovery",Sheet4!$B$5,"Parish Name",K10613)&gt;99.949%,"OK","No")</f>
        <v>No</v>
      </c>
      <c r="D10613" t="e">
        <f>VLOOKUP(J10613,'Ref2'!C:E,3,0)</f>
        <v>#N/A</v>
      </c>
      <c r="F10613">
        <v>12</v>
      </c>
      <c r="I10613" t="e">
        <f>VLOOKUP(J10613,Ref!L:M,2,0)</f>
        <v>#N/A</v>
      </c>
      <c r="J10613" t="s">
        <v>962</v>
      </c>
      <c r="K10613" t="str">
        <f>VLOOKUP($J10613,Ref!$D:$H,2,0)</f>
        <v xml:space="preserve">Shenley                                      </v>
      </c>
      <c r="L10613" t="str">
        <f>VLOOKUP($J10613,Ref!$D:$H,3,0)</f>
        <v>Aldenham, Radlett and Shenley Team Ministry</v>
      </c>
      <c r="M10613" t="str">
        <f>VLOOKUP($J10613,Ref!$D:$H,4,0)</f>
        <v>St Albans Deanery</v>
      </c>
      <c r="N10613" t="str">
        <f>VLOOKUP($J10613,Ref!$D:$H,5,0)</f>
        <v xml:space="preserve">Archdeaconry of St Albans </v>
      </c>
      <c r="Q10613">
        <v>12000</v>
      </c>
      <c r="R10613">
        <v>40144</v>
      </c>
      <c r="S10613">
        <v>13000</v>
      </c>
      <c r="T10613">
        <v>40144</v>
      </c>
    </row>
    <row r="10614" spans="1:20" x14ac:dyDescent="0.3">
      <c r="A10614">
        <v>2024</v>
      </c>
      <c r="C10614" t="str">
        <f>IF(GETPIVOTDATA("PS % recovery",Sheet4!$B$5,"Parish Name",K10614)&gt;99.949%,"OK","No")</f>
        <v>No</v>
      </c>
      <c r="D10614" t="e">
        <f>VLOOKUP(J10614,'Ref2'!C:E,3,0)</f>
        <v>#N/A</v>
      </c>
      <c r="F10614">
        <v>12</v>
      </c>
      <c r="I10614" t="e">
        <f>VLOOKUP(J10614,Ref!L:M,2,0)</f>
        <v>#N/A</v>
      </c>
      <c r="J10614" t="s">
        <v>1215</v>
      </c>
      <c r="K10614" t="str">
        <f>VLOOKUP($J10614,Ref!$D:$H,2,0)</f>
        <v xml:space="preserve">Knebworth                                    </v>
      </c>
      <c r="L10614" t="str">
        <f>VLOOKUP($J10614,Ref!$D:$H,3,0)</f>
        <v>Knebworth</v>
      </c>
      <c r="M10614" t="str">
        <f>VLOOKUP($J10614,Ref!$D:$H,4,0)</f>
        <v>Stevenage Deanery</v>
      </c>
      <c r="N10614" t="str">
        <f>VLOOKUP($J10614,Ref!$D:$H,5,0)</f>
        <v>Archdeaconry of Hertford</v>
      </c>
      <c r="Q10614">
        <v>46000</v>
      </c>
      <c r="R10614">
        <v>59787</v>
      </c>
      <c r="S10614">
        <v>19787</v>
      </c>
      <c r="T10614">
        <v>59787</v>
      </c>
    </row>
    <row r="10615" spans="1:20" x14ac:dyDescent="0.3">
      <c r="A10615">
        <v>2024</v>
      </c>
      <c r="C10615" t="str">
        <f>IF(GETPIVOTDATA("PS % recovery",Sheet4!$B$5,"Parish Name",K10615)&gt;99.949%,"OK","No")</f>
        <v>No</v>
      </c>
      <c r="D10615" t="e">
        <f>VLOOKUP(J10615,'Ref2'!C:E,3,0)</f>
        <v>#N/A</v>
      </c>
      <c r="F10615">
        <v>12</v>
      </c>
      <c r="I10615" t="e">
        <f>VLOOKUP(J10615,Ref!L:M,2,0)</f>
        <v>#N/A</v>
      </c>
      <c r="J10615" t="s">
        <v>1217</v>
      </c>
      <c r="K10615" t="str">
        <f>VLOOKUP($J10615,Ref!$D:$H,2,0)</f>
        <v xml:space="preserve">Oak Church Stevenage                         </v>
      </c>
      <c r="L10615" t="str">
        <f>VLOOKUP($J10615,Ref!$D:$H,3,0)</f>
        <v>Oak Church (extra parochial) (Bishop's Mission Order)</v>
      </c>
      <c r="M10615" t="str">
        <f>VLOOKUP($J10615,Ref!$D:$H,4,0)</f>
        <v>Stevenage Deanery</v>
      </c>
      <c r="N10615" t="str">
        <f>VLOOKUP($J10615,Ref!$D:$H,5,0)</f>
        <v>Archdeaconry of Hertford</v>
      </c>
      <c r="Q10615">
        <v>36111</v>
      </c>
      <c r="R10615">
        <v>37092</v>
      </c>
      <c r="S10615">
        <v>0</v>
      </c>
      <c r="T10615">
        <v>37092</v>
      </c>
    </row>
    <row r="10616" spans="1:20" x14ac:dyDescent="0.3">
      <c r="A10616">
        <v>2024</v>
      </c>
      <c r="C10616" t="str">
        <f>IF(GETPIVOTDATA("PS % recovery",Sheet4!$B$5,"Parish Name",K10616)&gt;99.949%,"OK","No")</f>
        <v>OK</v>
      </c>
      <c r="D10616" t="e">
        <f>VLOOKUP(J10616,'Ref2'!C:E,3,0)</f>
        <v>#N/A</v>
      </c>
      <c r="F10616">
        <v>12</v>
      </c>
      <c r="I10616" t="e">
        <f>VLOOKUP(J10616,Ref!L:M,2,0)</f>
        <v>#N/A</v>
      </c>
      <c r="J10616" t="s">
        <v>1221</v>
      </c>
      <c r="K10616" t="str">
        <f>VLOOKUP($J10616,Ref!$D:$H,2,0)</f>
        <v xml:space="preserve">Stevenage, Holy Trinity                      </v>
      </c>
      <c r="L10616" t="str">
        <f>VLOOKUP($J10616,Ref!$D:$H,3,0)</f>
        <v>Stevenage, Holy Trinity</v>
      </c>
      <c r="M10616" t="str">
        <f>VLOOKUP($J10616,Ref!$D:$H,4,0)</f>
        <v>Stevenage Deanery</v>
      </c>
      <c r="N10616" t="str">
        <f>VLOOKUP($J10616,Ref!$D:$H,5,0)</f>
        <v>Archdeaconry of Hertford</v>
      </c>
      <c r="Q10616">
        <v>65764</v>
      </c>
      <c r="R10616">
        <v>66996</v>
      </c>
      <c r="S10616">
        <v>3910</v>
      </c>
      <c r="T10616">
        <v>66996</v>
      </c>
    </row>
    <row r="10617" spans="1:20" x14ac:dyDescent="0.3">
      <c r="A10617">
        <v>2024</v>
      </c>
      <c r="C10617" t="str">
        <f>IF(GETPIVOTDATA("PS % recovery",Sheet4!$B$5,"Parish Name",K10617)&gt;99.949%,"OK","No")</f>
        <v>OK</v>
      </c>
      <c r="D10617" t="e">
        <f>VLOOKUP(J10617,'Ref2'!C:E,3,0)</f>
        <v>#N/A</v>
      </c>
      <c r="F10617">
        <v>12</v>
      </c>
      <c r="I10617" t="e">
        <f>VLOOKUP(J10617,Ref!L:M,2,0)</f>
        <v>#N/A</v>
      </c>
      <c r="J10617" t="s">
        <v>1219</v>
      </c>
      <c r="K10617" t="str">
        <f>VLOOKUP($J10617,Ref!$D:$H,2,0)</f>
        <v xml:space="preserve">Stevenage, All Saints, Pin Green             </v>
      </c>
      <c r="L10617" t="str">
        <f>VLOOKUP($J10617,Ref!$D:$H,3,0)</f>
        <v>Stevenage, All Saints, Pin Green</v>
      </c>
      <c r="M10617" t="str">
        <f>VLOOKUP($J10617,Ref!$D:$H,4,0)</f>
        <v>Stevenage Deanery</v>
      </c>
      <c r="N10617" t="str">
        <f>VLOOKUP($J10617,Ref!$D:$H,5,0)</f>
        <v>Archdeaconry of Hertford</v>
      </c>
      <c r="Q10617">
        <v>40163.949999999997</v>
      </c>
      <c r="R10617">
        <v>46597</v>
      </c>
      <c r="S10617">
        <v>3883.08</v>
      </c>
      <c r="T10617">
        <v>46597</v>
      </c>
    </row>
    <row r="10618" spans="1:20" x14ac:dyDescent="0.3">
      <c r="A10618">
        <v>2024</v>
      </c>
      <c r="C10618" t="str">
        <f>IF(GETPIVOTDATA("PS % recovery",Sheet4!$B$5,"Parish Name",K10618)&gt;99.949%,"OK","No")</f>
        <v>No</v>
      </c>
      <c r="D10618" t="e">
        <f>VLOOKUP(J10618,'Ref2'!C:E,3,0)</f>
        <v>#N/A</v>
      </c>
      <c r="F10618">
        <v>12</v>
      </c>
      <c r="I10618" t="e">
        <f>VLOOKUP(J10618,Ref!L:M,2,0)</f>
        <v>#N/A</v>
      </c>
      <c r="J10618" t="s">
        <v>1223</v>
      </c>
      <c r="K10618" t="str">
        <f>VLOOKUP($J10618,Ref!$D:$H,2,0)</f>
        <v xml:space="preserve">Stevenage, St Andrew and St George           </v>
      </c>
      <c r="L10618" t="str">
        <f>VLOOKUP($J10618,Ref!$D:$H,3,0)</f>
        <v>Stevenage, St Andrew and St George</v>
      </c>
      <c r="M10618" t="str">
        <f>VLOOKUP($J10618,Ref!$D:$H,4,0)</f>
        <v>Stevenage Deanery</v>
      </c>
      <c r="N10618" t="str">
        <f>VLOOKUP($J10618,Ref!$D:$H,5,0)</f>
        <v>Archdeaconry of Hertford</v>
      </c>
      <c r="Q10618">
        <v>30000</v>
      </c>
      <c r="R10618">
        <v>55515</v>
      </c>
      <c r="S10618">
        <v>21500</v>
      </c>
      <c r="T10618">
        <v>55515</v>
      </c>
    </row>
    <row r="10619" spans="1:20" x14ac:dyDescent="0.3">
      <c r="A10619">
        <v>2024</v>
      </c>
      <c r="C10619" t="str">
        <f>IF(GETPIVOTDATA("PS % recovery",Sheet4!$B$5,"Parish Name",K10619)&gt;99.949%,"OK","No")</f>
        <v>OK</v>
      </c>
      <c r="D10619" t="e">
        <f>VLOOKUP(J10619,'Ref2'!C:E,3,0)</f>
        <v>#N/A</v>
      </c>
      <c r="F10619">
        <v>12</v>
      </c>
      <c r="I10619" t="e">
        <f>VLOOKUP(J10619,Ref!L:M,2,0)</f>
        <v>#N/A</v>
      </c>
      <c r="J10619" t="s">
        <v>1225</v>
      </c>
      <c r="K10619" t="str">
        <f>VLOOKUP($J10619,Ref!$D:$H,2,0)</f>
        <v xml:space="preserve">Stevenage, St Hugh and St John, Chells (LEP) </v>
      </c>
      <c r="L10619" t="str">
        <f>VLOOKUP($J10619,Ref!$D:$H,3,0)</f>
        <v>Stevenage, St Hugh and St John, Chells</v>
      </c>
      <c r="M10619" t="str">
        <f>VLOOKUP($J10619,Ref!$D:$H,4,0)</f>
        <v>Stevenage Deanery</v>
      </c>
      <c r="N10619" t="str">
        <f>VLOOKUP($J10619,Ref!$D:$H,5,0)</f>
        <v>Archdeaconry of Hertford</v>
      </c>
      <c r="Q10619">
        <v>50648.029999999984</v>
      </c>
      <c r="R10619">
        <v>51777</v>
      </c>
      <c r="S10619">
        <v>4323.3</v>
      </c>
      <c r="T10619">
        <v>51777</v>
      </c>
    </row>
    <row r="10620" spans="1:20" x14ac:dyDescent="0.3">
      <c r="A10620">
        <v>2024</v>
      </c>
      <c r="C10620" t="str">
        <f>IF(GETPIVOTDATA("PS % recovery",Sheet4!$B$5,"Parish Name",K10620)&gt;99.949%,"OK","No")</f>
        <v>No</v>
      </c>
      <c r="D10620" t="e">
        <f>VLOOKUP(J10620,'Ref2'!C:E,3,0)</f>
        <v>#N/A</v>
      </c>
      <c r="F10620">
        <v>12</v>
      </c>
      <c r="I10620" t="e">
        <f>VLOOKUP(J10620,Ref!L:M,2,0)</f>
        <v>#N/A</v>
      </c>
      <c r="J10620" t="s">
        <v>1213</v>
      </c>
      <c r="K10620" t="str">
        <f>VLOOKUP($J10620,Ref!$D:$H,2,0)</f>
        <v xml:space="preserve">Stevenage, St Mary, Shephall                 </v>
      </c>
      <c r="L10620" t="str">
        <f>VLOOKUP($J10620,Ref!$D:$H,3,0)</f>
        <v>Stevenage, St Mary, Shephall</v>
      </c>
      <c r="M10620" t="str">
        <f>VLOOKUP($J10620,Ref!$D:$H,4,0)</f>
        <v>Stevenage Deanery</v>
      </c>
      <c r="N10620" t="str">
        <f>VLOOKUP($J10620,Ref!$D:$H,5,0)</f>
        <v>Archdeaconry of Hertford</v>
      </c>
      <c r="Q10620">
        <v>44972</v>
      </c>
      <c r="R10620">
        <v>45903</v>
      </c>
      <c r="S10620">
        <v>15505</v>
      </c>
      <c r="T10620">
        <v>45903</v>
      </c>
    </row>
    <row r="10621" spans="1:20" x14ac:dyDescent="0.3">
      <c r="A10621">
        <v>2024</v>
      </c>
      <c r="C10621" t="str">
        <f>IF(GETPIVOTDATA("PS % recovery",Sheet4!$B$5,"Parish Name",K10621)&gt;99.949%,"OK","No")</f>
        <v>No</v>
      </c>
      <c r="D10621" t="str">
        <f>VLOOKUP(J10621,'Ref2'!C:E,3,0)</f>
        <v>LLF</v>
      </c>
      <c r="F10621">
        <v>12</v>
      </c>
      <c r="I10621" t="e">
        <f>VLOOKUP(J10621,Ref!L:M,2,0)</f>
        <v>#N/A</v>
      </c>
      <c r="J10621" t="s">
        <v>1227</v>
      </c>
      <c r="K10621" t="str">
        <f>VLOOKUP($J10621,Ref!$D:$H,2,0)</f>
        <v xml:space="preserve">Stevenage, St Nicholas                       </v>
      </c>
      <c r="L10621" t="str">
        <f>VLOOKUP($J10621,Ref!$D:$H,3,0)</f>
        <v>Stevenage, St Nicholas and Graveley</v>
      </c>
      <c r="M10621" t="str">
        <f>VLOOKUP($J10621,Ref!$D:$H,4,0)</f>
        <v>Stevenage Deanery</v>
      </c>
      <c r="N10621" t="str">
        <f>VLOOKUP($J10621,Ref!$D:$H,5,0)</f>
        <v>Archdeaconry of Hertford</v>
      </c>
      <c r="Q10621">
        <v>60099.000000000015</v>
      </c>
      <c r="R10621">
        <v>63057</v>
      </c>
      <c r="S10621">
        <v>12611.4</v>
      </c>
      <c r="T10621">
        <v>63057</v>
      </c>
    </row>
    <row r="10622" spans="1:20" x14ac:dyDescent="0.3">
      <c r="A10622">
        <v>2024</v>
      </c>
      <c r="C10622" t="str">
        <f>IF(GETPIVOTDATA("PS % recovery",Sheet4!$B$5,"Parish Name",K10622)&gt;99.949%,"OK","No")</f>
        <v>OK</v>
      </c>
      <c r="D10622" t="e">
        <f>VLOOKUP(J10622,'Ref2'!C:E,3,0)</f>
        <v>#N/A</v>
      </c>
      <c r="F10622">
        <v>12</v>
      </c>
      <c r="I10622" t="str">
        <f>VLOOKUP(J10622,Ref!L:M,2,0)</f>
        <v>Yes</v>
      </c>
      <c r="J10622" t="s">
        <v>1229</v>
      </c>
      <c r="K10622" t="str">
        <f>VLOOKUP($J10622,Ref!$D:$H,2,0)</f>
        <v xml:space="preserve">Stevenage, St Peter, Broadwater              </v>
      </c>
      <c r="L10622" t="str">
        <f>VLOOKUP($J10622,Ref!$D:$H,3,0)</f>
        <v>Stevenage, St Peter, Broadwater</v>
      </c>
      <c r="M10622" t="str">
        <f>VLOOKUP($J10622,Ref!$D:$H,4,0)</f>
        <v>Stevenage Deanery</v>
      </c>
      <c r="N10622" t="str">
        <f>VLOOKUP($J10622,Ref!$D:$H,5,0)</f>
        <v>Archdeaconry of Hertford</v>
      </c>
      <c r="Q10622">
        <v>57147</v>
      </c>
      <c r="R10622">
        <v>58452</v>
      </c>
      <c r="S10622">
        <v>4871</v>
      </c>
      <c r="T10622">
        <v>58452</v>
      </c>
    </row>
    <row r="10623" spans="1:20" x14ac:dyDescent="0.3">
      <c r="A10623">
        <v>2024</v>
      </c>
      <c r="C10623" t="str">
        <f>IF(GETPIVOTDATA("PS % recovery",Sheet4!$B$5,"Parish Name",K10623)&gt;99.949%,"OK","No")</f>
        <v>OK</v>
      </c>
      <c r="D10623" t="e">
        <f>VLOOKUP(J10623,'Ref2'!C:E,3,0)</f>
        <v>#N/A</v>
      </c>
      <c r="F10623">
        <v>12</v>
      </c>
      <c r="I10623" t="e">
        <f>VLOOKUP(J10623,Ref!L:M,2,0)</f>
        <v>#N/A</v>
      </c>
      <c r="J10623" t="s">
        <v>964</v>
      </c>
      <c r="K10623" t="str">
        <f>VLOOKUP($J10623,Ref!$D:$H,2,0)</f>
        <v xml:space="preserve">Abbots Langley                               </v>
      </c>
      <c r="L10623" t="str">
        <f>VLOOKUP($J10623,Ref!$D:$H,3,0)</f>
        <v>Abbots Langley</v>
      </c>
      <c r="M10623" t="str">
        <f>VLOOKUP($J10623,Ref!$D:$H,4,0)</f>
        <v>Watford Deanery</v>
      </c>
      <c r="N10623" t="str">
        <f>VLOOKUP($J10623,Ref!$D:$H,5,0)</f>
        <v xml:space="preserve">Archdeaconry of St Albans </v>
      </c>
      <c r="Q10623">
        <v>95410</v>
      </c>
      <c r="R10623">
        <v>90003</v>
      </c>
      <c r="S10623">
        <v>7503</v>
      </c>
      <c r="T10623">
        <v>90003</v>
      </c>
    </row>
    <row r="10624" spans="1:20" x14ac:dyDescent="0.3">
      <c r="A10624">
        <v>2024</v>
      </c>
      <c r="C10624" t="str">
        <f>IF(GETPIVOTDATA("PS % recovery",Sheet4!$B$5,"Parish Name",K10624)&gt;99.949%,"OK","No")</f>
        <v>OK</v>
      </c>
      <c r="D10624" t="e">
        <f>VLOOKUP(J10624,'Ref2'!C:E,3,0)</f>
        <v>#N/A</v>
      </c>
      <c r="F10624">
        <v>12</v>
      </c>
      <c r="I10624" t="e">
        <f>VLOOKUP(J10624,Ref!L:M,2,0)</f>
        <v>#N/A</v>
      </c>
      <c r="J10624" t="s">
        <v>987</v>
      </c>
      <c r="K10624" t="str">
        <f>VLOOKUP($J10624,Ref!$D:$H,2,0)</f>
        <v xml:space="preserve">Bushey                                       </v>
      </c>
      <c r="L10624" t="str">
        <f>VLOOKUP($J10624,Ref!$D:$H,3,0)</f>
        <v>Bushey</v>
      </c>
      <c r="M10624" t="str">
        <f>VLOOKUP($J10624,Ref!$D:$H,4,0)</f>
        <v>Watford Deanery</v>
      </c>
      <c r="N10624" t="str">
        <f>VLOOKUP($J10624,Ref!$D:$H,5,0)</f>
        <v xml:space="preserve">Archdeaconry of St Albans </v>
      </c>
      <c r="Q10624">
        <v>81606</v>
      </c>
      <c r="R10624">
        <v>83028</v>
      </c>
      <c r="S10624">
        <v>4920</v>
      </c>
      <c r="T10624">
        <v>83028</v>
      </c>
    </row>
    <row r="10625" spans="1:20" x14ac:dyDescent="0.3">
      <c r="A10625">
        <v>2024</v>
      </c>
      <c r="C10625" t="str">
        <f>IF(GETPIVOTDATA("PS % recovery",Sheet4!$B$5,"Parish Name",K10625)&gt;99.949%,"OK","No")</f>
        <v>No</v>
      </c>
      <c r="D10625" t="e">
        <f>VLOOKUP(J10625,'Ref2'!C:E,3,0)</f>
        <v>#N/A</v>
      </c>
      <c r="F10625">
        <v>12</v>
      </c>
      <c r="I10625" t="e">
        <f>VLOOKUP(J10625,Ref!L:M,2,0)</f>
        <v>#N/A</v>
      </c>
      <c r="J10625" t="s">
        <v>989</v>
      </c>
      <c r="K10625" t="str">
        <f>VLOOKUP($J10625,Ref!$D:$H,2,0)</f>
        <v xml:space="preserve">Bushey Heath, St Peter                       </v>
      </c>
      <c r="L10625" t="str">
        <f>VLOOKUP($J10625,Ref!$D:$H,3,0)</f>
        <v>Bushey Heath, St Peter</v>
      </c>
      <c r="M10625" t="str">
        <f>VLOOKUP($J10625,Ref!$D:$H,4,0)</f>
        <v>Watford Deanery</v>
      </c>
      <c r="N10625" t="str">
        <f>VLOOKUP($J10625,Ref!$D:$H,5,0)</f>
        <v xml:space="preserve">Archdeaconry of St Albans </v>
      </c>
      <c r="Q10625">
        <v>47167</v>
      </c>
      <c r="R10625">
        <v>47596</v>
      </c>
      <c r="S10625">
        <v>9096</v>
      </c>
      <c r="T10625">
        <v>47596</v>
      </c>
    </row>
    <row r="10626" spans="1:20" x14ac:dyDescent="0.3">
      <c r="A10626">
        <v>2024</v>
      </c>
      <c r="C10626" t="str">
        <f>IF(GETPIVOTDATA("PS % recovery",Sheet4!$B$5,"Parish Name",K10626)&gt;99.949%,"OK","No")</f>
        <v>OK</v>
      </c>
      <c r="D10626" t="e">
        <f>VLOOKUP(J10626,'Ref2'!C:E,3,0)</f>
        <v>#N/A</v>
      </c>
      <c r="F10626">
        <v>12</v>
      </c>
      <c r="I10626" t="e">
        <f>VLOOKUP(J10626,Ref!L:M,2,0)</f>
        <v>#N/A</v>
      </c>
      <c r="J10626" t="s">
        <v>966</v>
      </c>
      <c r="K10626" t="str">
        <f>VLOOKUP($J10626,Ref!$D:$H,2,0)</f>
        <v xml:space="preserve">Langleybury, St Paul                         </v>
      </c>
      <c r="L10626" t="str">
        <f>VLOOKUP($J10626,Ref!$D:$H,3,0)</f>
        <v>Langleybury, St Paul</v>
      </c>
      <c r="M10626" t="str">
        <f>VLOOKUP($J10626,Ref!$D:$H,4,0)</f>
        <v>Watford Deanery</v>
      </c>
      <c r="N10626" t="str">
        <f>VLOOKUP($J10626,Ref!$D:$H,5,0)</f>
        <v xml:space="preserve">Archdeaconry of St Albans </v>
      </c>
      <c r="Q10626">
        <v>40210</v>
      </c>
      <c r="R10626">
        <v>38180</v>
      </c>
      <c r="S10626">
        <v>3084</v>
      </c>
      <c r="T10626">
        <v>38180</v>
      </c>
    </row>
    <row r="10627" spans="1:20" x14ac:dyDescent="0.3">
      <c r="A10627">
        <v>2024</v>
      </c>
      <c r="C10627" t="str">
        <f>IF(GETPIVOTDATA("PS % recovery",Sheet4!$B$5,"Parish Name",K10627)&gt;99.949%,"OK","No")</f>
        <v>No</v>
      </c>
      <c r="D10627" t="e">
        <f>VLOOKUP(J10627,'Ref2'!C:E,3,0)</f>
        <v>#N/A</v>
      </c>
      <c r="F10627">
        <v>12</v>
      </c>
      <c r="I10627" t="e">
        <f>VLOOKUP(J10627,Ref!L:M,2,0)</f>
        <v>#N/A</v>
      </c>
      <c r="J10627" t="s">
        <v>968</v>
      </c>
      <c r="K10627" t="str">
        <f>VLOOKUP($J10627,Ref!$D:$H,2,0)</f>
        <v xml:space="preserve">Leavesden, All Saints                        </v>
      </c>
      <c r="L10627" t="str">
        <f>VLOOKUP($J10627,Ref!$D:$H,3,0)</f>
        <v>Leavesden, All Saints</v>
      </c>
      <c r="M10627" t="str">
        <f>VLOOKUP($J10627,Ref!$D:$H,4,0)</f>
        <v>Watford Deanery</v>
      </c>
      <c r="N10627" t="str">
        <f>VLOOKUP($J10627,Ref!$D:$H,5,0)</f>
        <v xml:space="preserve">Archdeaconry of St Albans </v>
      </c>
      <c r="Q10627">
        <v>21721.499999999996</v>
      </c>
      <c r="R10627">
        <v>40248</v>
      </c>
      <c r="S10627">
        <v>8663.65</v>
      </c>
      <c r="T10627">
        <v>40248</v>
      </c>
    </row>
    <row r="10628" spans="1:20" x14ac:dyDescent="0.3">
      <c r="A10628">
        <v>2024</v>
      </c>
      <c r="C10628" t="str">
        <f>IF(GETPIVOTDATA("PS % recovery",Sheet4!$B$5,"Parish Name",K10628)&gt;99.949%,"OK","No")</f>
        <v>OK</v>
      </c>
      <c r="D10628" t="e">
        <f>VLOOKUP(J10628,'Ref2'!C:E,3,0)</f>
        <v>#N/A</v>
      </c>
      <c r="F10628">
        <v>12</v>
      </c>
      <c r="I10628" t="e">
        <f>VLOOKUP(J10628,Ref!L:M,2,0)</f>
        <v>#N/A</v>
      </c>
      <c r="J10628" t="s">
        <v>970</v>
      </c>
      <c r="K10628" t="str">
        <f>VLOOKUP($J10628,Ref!$D:$H,2,0)</f>
        <v xml:space="preserve">Oxhey, All Saints                            </v>
      </c>
      <c r="L10628" t="str">
        <f>VLOOKUP($J10628,Ref!$D:$H,3,0)</f>
        <v>South Oxhey and Carpenders Park</v>
      </c>
      <c r="M10628" t="str">
        <f>VLOOKUP($J10628,Ref!$D:$H,4,0)</f>
        <v>Watford Deanery</v>
      </c>
      <c r="N10628" t="str">
        <f>VLOOKUP($J10628,Ref!$D:$H,5,0)</f>
        <v xml:space="preserve">Archdeaconry of St Albans </v>
      </c>
      <c r="Q10628">
        <v>42265</v>
      </c>
      <c r="R10628">
        <v>42966</v>
      </c>
      <c r="S10628">
        <v>3580.5</v>
      </c>
      <c r="T10628">
        <v>42966</v>
      </c>
    </row>
    <row r="10629" spans="1:20" x14ac:dyDescent="0.3">
      <c r="A10629">
        <v>2024</v>
      </c>
      <c r="C10629" t="str">
        <f>IF(GETPIVOTDATA("PS % recovery",Sheet4!$B$5,"Parish Name",K10629)&gt;99.949%,"OK","No")</f>
        <v>OK</v>
      </c>
      <c r="D10629" t="e">
        <f>VLOOKUP(J10629,'Ref2'!C:E,3,0)</f>
        <v>#N/A</v>
      </c>
      <c r="F10629">
        <v>12</v>
      </c>
      <c r="I10629" t="e">
        <f>VLOOKUP(J10629,Ref!L:M,2,0)</f>
        <v>#N/A</v>
      </c>
      <c r="J10629" t="s">
        <v>972</v>
      </c>
      <c r="K10629" t="str">
        <f>VLOOKUP($J10629,Ref!$D:$H,2,0)</f>
        <v xml:space="preserve">Oxhey, St Matthew                            </v>
      </c>
      <c r="L10629" t="str">
        <f>VLOOKUP($J10629,Ref!$D:$H,3,0)</f>
        <v>Oxhey, St Matthew</v>
      </c>
      <c r="M10629" t="str">
        <f>VLOOKUP($J10629,Ref!$D:$H,4,0)</f>
        <v>Watford Deanery</v>
      </c>
      <c r="N10629" t="str">
        <f>VLOOKUP($J10629,Ref!$D:$H,5,0)</f>
        <v xml:space="preserve">Archdeaconry of St Albans </v>
      </c>
      <c r="Q10629">
        <v>46360</v>
      </c>
      <c r="R10629">
        <v>47854</v>
      </c>
      <c r="S10629">
        <v>3986</v>
      </c>
      <c r="T10629">
        <v>47854</v>
      </c>
    </row>
    <row r="10630" spans="1:20" x14ac:dyDescent="0.3">
      <c r="A10630">
        <v>2024</v>
      </c>
      <c r="C10630" t="str">
        <f>IF(GETPIVOTDATA("PS % recovery",Sheet4!$B$5,"Parish Name",K10630)&gt;99.949%,"OK","No")</f>
        <v>No</v>
      </c>
      <c r="D10630" t="e">
        <f>VLOOKUP(J10630,'Ref2'!C:E,3,0)</f>
        <v>#N/A</v>
      </c>
      <c r="F10630">
        <v>12</v>
      </c>
      <c r="I10630" t="str">
        <f>VLOOKUP(J10630,Ref!L:M,2,0)</f>
        <v>Yes</v>
      </c>
      <c r="J10630" t="s">
        <v>974</v>
      </c>
      <c r="K10630" t="str">
        <f>VLOOKUP($J10630,Ref!$D:$H,2,0)</f>
        <v xml:space="preserve">Watford, Christ Church                       </v>
      </c>
      <c r="L10630" t="str">
        <f>VLOOKUP($J10630,Ref!$D:$H,3,0)</f>
        <v>Watford, Christ Church</v>
      </c>
      <c r="M10630" t="str">
        <f>VLOOKUP($J10630,Ref!$D:$H,4,0)</f>
        <v>Watford Deanery</v>
      </c>
      <c r="N10630" t="str">
        <f>VLOOKUP($J10630,Ref!$D:$H,5,0)</f>
        <v xml:space="preserve">Archdeaconry of St Albans </v>
      </c>
      <c r="Q10630">
        <v>43132</v>
      </c>
      <c r="R10630">
        <v>33233</v>
      </c>
      <c r="S10630">
        <v>8308.25</v>
      </c>
      <c r="T10630">
        <v>33233</v>
      </c>
    </row>
    <row r="10631" spans="1:20" x14ac:dyDescent="0.3">
      <c r="A10631">
        <v>2024</v>
      </c>
      <c r="C10631" t="str">
        <f>IF(GETPIVOTDATA("PS % recovery",Sheet4!$B$5,"Parish Name",K10631)&gt;99.949%,"OK","No")</f>
        <v>OK</v>
      </c>
      <c r="D10631" t="e">
        <f>VLOOKUP(J10631,'Ref2'!C:E,3,0)</f>
        <v>#N/A</v>
      </c>
      <c r="F10631">
        <v>12</v>
      </c>
      <c r="I10631" t="e">
        <f>VLOOKUP(J10631,Ref!L:M,2,0)</f>
        <v>#N/A</v>
      </c>
      <c r="J10631" t="s">
        <v>976</v>
      </c>
      <c r="K10631" t="str">
        <f>VLOOKUP($J10631,Ref!$D:$H,2,0)</f>
        <v xml:space="preserve">Watford, St Andrew (LEP)                     </v>
      </c>
      <c r="L10631" t="str">
        <f>VLOOKUP($J10631,Ref!$D:$H,3,0)</f>
        <v>Watford, St Andrew</v>
      </c>
      <c r="M10631" t="str">
        <f>VLOOKUP($J10631,Ref!$D:$H,4,0)</f>
        <v>Watford Deanery</v>
      </c>
      <c r="N10631" t="str">
        <f>VLOOKUP($J10631,Ref!$D:$H,5,0)</f>
        <v xml:space="preserve">Archdeaconry of St Albans </v>
      </c>
      <c r="Q10631">
        <v>31376</v>
      </c>
      <c r="R10631">
        <v>32162</v>
      </c>
      <c r="S10631">
        <v>2682</v>
      </c>
      <c r="T10631">
        <v>32162</v>
      </c>
    </row>
    <row r="10632" spans="1:20" x14ac:dyDescent="0.3">
      <c r="A10632">
        <v>2024</v>
      </c>
      <c r="C10632" t="str">
        <f>IF(GETPIVOTDATA("PS % recovery",Sheet4!$B$5,"Parish Name",K10632)&gt;99.949%,"OK","No")</f>
        <v>No</v>
      </c>
      <c r="D10632" t="e">
        <f>VLOOKUP(J10632,'Ref2'!C:E,3,0)</f>
        <v>#N/A</v>
      </c>
      <c r="F10632">
        <v>12</v>
      </c>
      <c r="I10632" t="str">
        <f>VLOOKUP(J10632,Ref!L:M,2,0)</f>
        <v>Yes</v>
      </c>
      <c r="J10632" t="s">
        <v>825</v>
      </c>
      <c r="K10632" t="str">
        <f>VLOOKUP($J10632,Ref!$D:$H,2,0)</f>
        <v xml:space="preserve">Watford, St John                             </v>
      </c>
      <c r="L10632" t="str">
        <f>VLOOKUP($J10632,Ref!$D:$H,3,0)</f>
        <v>Watford, St John</v>
      </c>
      <c r="M10632" t="str">
        <f>VLOOKUP($J10632,Ref!$D:$H,4,0)</f>
        <v>Watford Deanery</v>
      </c>
      <c r="N10632" t="str">
        <f>VLOOKUP($J10632,Ref!$D:$H,5,0)</f>
        <v xml:space="preserve">Archdeaconry of St Albans </v>
      </c>
      <c r="Q10632">
        <v>34920</v>
      </c>
      <c r="R10632">
        <v>36410</v>
      </c>
      <c r="S10632">
        <v>3034.16</v>
      </c>
      <c r="T10632">
        <v>36410</v>
      </c>
    </row>
    <row r="10633" spans="1:20" x14ac:dyDescent="0.3">
      <c r="A10633">
        <v>2024</v>
      </c>
      <c r="C10633" t="str">
        <f>IF(GETPIVOTDATA("PS % recovery",Sheet4!$B$5,"Parish Name",K10633)&gt;99.949%,"OK","No")</f>
        <v>OK</v>
      </c>
      <c r="D10633" t="e">
        <f>VLOOKUP(J10633,'Ref2'!C:E,3,0)</f>
        <v>#N/A</v>
      </c>
      <c r="F10633">
        <v>12</v>
      </c>
      <c r="I10633" t="e">
        <f>VLOOKUP(J10633,Ref!L:M,2,0)</f>
        <v>#N/A</v>
      </c>
      <c r="J10633" t="s">
        <v>979</v>
      </c>
      <c r="K10633" t="str">
        <f>VLOOKUP($J10633,Ref!$D:$H,2,0)</f>
        <v xml:space="preserve">Watford, St Luke                             </v>
      </c>
      <c r="L10633" t="str">
        <f>VLOOKUP($J10633,Ref!$D:$H,3,0)</f>
        <v>Watford, St Luke</v>
      </c>
      <c r="M10633" t="str">
        <f>VLOOKUP($J10633,Ref!$D:$H,4,0)</f>
        <v>Watford Deanery</v>
      </c>
      <c r="N10633" t="str">
        <f>VLOOKUP($J10633,Ref!$D:$H,5,0)</f>
        <v xml:space="preserve">Archdeaconry of St Albans </v>
      </c>
      <c r="Q10633">
        <v>115439</v>
      </c>
      <c r="R10633">
        <v>120953</v>
      </c>
      <c r="S10633">
        <v>7697</v>
      </c>
      <c r="T10633">
        <v>120953</v>
      </c>
    </row>
    <row r="10634" spans="1:20" x14ac:dyDescent="0.3">
      <c r="A10634">
        <v>2024</v>
      </c>
      <c r="C10634" t="str">
        <f>IF(GETPIVOTDATA("PS % recovery",Sheet4!$B$5,"Parish Name",K10634)&gt;99.949%,"OK","No")</f>
        <v>OK</v>
      </c>
      <c r="D10634" t="e">
        <f>VLOOKUP(J10634,'Ref2'!C:E,3,0)</f>
        <v>#N/A</v>
      </c>
      <c r="F10634">
        <v>12</v>
      </c>
      <c r="I10634" t="e">
        <f>VLOOKUP(J10634,Ref!L:M,2,0)</f>
        <v>#N/A</v>
      </c>
      <c r="J10634" t="s">
        <v>981</v>
      </c>
      <c r="K10634" t="str">
        <f>VLOOKUP($J10634,Ref!$D:$H,2,0)</f>
        <v xml:space="preserve">Watford                                      </v>
      </c>
      <c r="L10634" t="str">
        <f>VLOOKUP($J10634,Ref!$D:$H,3,0)</f>
        <v>Watford</v>
      </c>
      <c r="M10634" t="str">
        <f>VLOOKUP($J10634,Ref!$D:$H,4,0)</f>
        <v>Watford Deanery</v>
      </c>
      <c r="N10634" t="str">
        <f>VLOOKUP($J10634,Ref!$D:$H,5,0)</f>
        <v xml:space="preserve">Archdeaconry of St Albans </v>
      </c>
      <c r="Q10634">
        <v>88489.979999999981</v>
      </c>
      <c r="R10634">
        <v>85444</v>
      </c>
      <c r="S10634">
        <v>6915.2</v>
      </c>
      <c r="T10634">
        <v>85444</v>
      </c>
    </row>
    <row r="10635" spans="1:20" x14ac:dyDescent="0.3">
      <c r="A10635">
        <v>2024</v>
      </c>
      <c r="C10635" t="str">
        <f>IF(GETPIVOTDATA("PS % recovery",Sheet4!$B$5,"Parish Name",K10635)&gt;99.949%,"OK","No")</f>
        <v>OK</v>
      </c>
      <c r="D10635" t="e">
        <f>VLOOKUP(J10635,'Ref2'!C:E,3,0)</f>
        <v>#N/A</v>
      </c>
      <c r="F10635">
        <v>12</v>
      </c>
      <c r="I10635" t="e">
        <f>VLOOKUP(J10635,Ref!L:M,2,0)</f>
        <v>#N/A</v>
      </c>
      <c r="J10635" t="s">
        <v>983</v>
      </c>
      <c r="K10635" t="str">
        <f>VLOOKUP($J10635,Ref!$D:$H,2,0)</f>
        <v xml:space="preserve">Watford, St Michael and All Angels (LEP)     </v>
      </c>
      <c r="L10635" t="str">
        <f>VLOOKUP($J10635,Ref!$D:$H,3,0)</f>
        <v>Watford, St Michael</v>
      </c>
      <c r="M10635" t="str">
        <f>VLOOKUP($J10635,Ref!$D:$H,4,0)</f>
        <v>Watford Deanery</v>
      </c>
      <c r="N10635" t="str">
        <f>VLOOKUP($J10635,Ref!$D:$H,5,0)</f>
        <v xml:space="preserve">Archdeaconry of St Albans </v>
      </c>
      <c r="Q10635">
        <v>52737</v>
      </c>
      <c r="R10635">
        <v>51022</v>
      </c>
      <c r="S10635">
        <v>3787</v>
      </c>
      <c r="T10635">
        <v>51022</v>
      </c>
    </row>
    <row r="10636" spans="1:20" x14ac:dyDescent="0.3">
      <c r="A10636">
        <v>2024</v>
      </c>
      <c r="C10636" t="str">
        <f>IF(GETPIVOTDATA("PS % recovery",Sheet4!$B$5,"Parish Name",K10636)&gt;99.949%,"OK","No")</f>
        <v>No</v>
      </c>
      <c r="D10636" t="e">
        <f>VLOOKUP(J10636,'Ref2'!C:E,3,0)</f>
        <v>#N/A</v>
      </c>
      <c r="F10636">
        <v>12</v>
      </c>
      <c r="I10636" t="str">
        <f>VLOOKUP(J10636,Ref!L:M,2,0)</f>
        <v>Yes</v>
      </c>
      <c r="J10636" t="s">
        <v>985</v>
      </c>
      <c r="K10636" t="str">
        <f>VLOOKUP($J10636,Ref!$D:$H,2,0)</f>
        <v xml:space="preserve">Watford, St Peter                            </v>
      </c>
      <c r="L10636" t="str">
        <f>VLOOKUP($J10636,Ref!$D:$H,3,0)</f>
        <v>Watford, St Peter</v>
      </c>
      <c r="M10636" t="str">
        <f>VLOOKUP($J10636,Ref!$D:$H,4,0)</f>
        <v>Watford Deanery</v>
      </c>
      <c r="N10636" t="str">
        <f>VLOOKUP($J10636,Ref!$D:$H,5,0)</f>
        <v xml:space="preserve">Archdeaconry of St Albans </v>
      </c>
      <c r="Q10636">
        <v>48023</v>
      </c>
      <c r="R10636">
        <v>49600</v>
      </c>
      <c r="S10636">
        <v>5200</v>
      </c>
      <c r="T10636">
        <v>49600</v>
      </c>
    </row>
    <row r="10637" spans="1:20" x14ac:dyDescent="0.3">
      <c r="A10637">
        <v>2024</v>
      </c>
      <c r="C10637" t="str">
        <f>IF(GETPIVOTDATA("PS % recovery",Sheet4!$B$5,"Parish Name",K10637)&gt;99.949%,"OK","No")</f>
        <v>No</v>
      </c>
      <c r="D10637" t="e">
        <f>VLOOKUP(J10637,'Ref2'!C:E,3,0)</f>
        <v>#N/A</v>
      </c>
      <c r="F10637">
        <v>12</v>
      </c>
      <c r="I10637" t="e">
        <f>VLOOKUP(J10637,Ref!L:M,2,0)</f>
        <v>#N/A</v>
      </c>
      <c r="J10637" t="s">
        <v>826</v>
      </c>
      <c r="K10637" t="str">
        <f>VLOOKUP($J10637,Ref!$D:$H,2,0)</f>
        <v xml:space="preserve">Ayot St Lawrence                             </v>
      </c>
      <c r="L10637" t="str">
        <f>VLOOKUP($J10637,Ref!$D:$H,3,0)</f>
        <v>Kimpton with Ayot St Lawrence</v>
      </c>
      <c r="M10637" t="str">
        <f>VLOOKUP($J10637,Ref!$D:$H,4,0)</f>
        <v>Wheathampstead Deanery</v>
      </c>
      <c r="N10637" t="str">
        <f>VLOOKUP($J10637,Ref!$D:$H,5,0)</f>
        <v xml:space="preserve">Archdeaconry of St Albans </v>
      </c>
      <c r="Q10637">
        <v>1620</v>
      </c>
      <c r="R10637">
        <v>4673</v>
      </c>
      <c r="S10637">
        <v>150</v>
      </c>
      <c r="T10637">
        <v>4673</v>
      </c>
    </row>
    <row r="10638" spans="1:20" x14ac:dyDescent="0.3">
      <c r="A10638">
        <v>2024</v>
      </c>
      <c r="C10638" t="str">
        <f>IF(GETPIVOTDATA("PS % recovery",Sheet4!$B$5,"Parish Name",K10638)&gt;99.949%,"OK","No")</f>
        <v>No</v>
      </c>
      <c r="D10638" t="e">
        <f>VLOOKUP(J10638,'Ref2'!C:E,3,0)</f>
        <v>#N/A</v>
      </c>
      <c r="F10638">
        <v>12</v>
      </c>
      <c r="I10638" t="e">
        <f>VLOOKUP(J10638,Ref!L:M,2,0)</f>
        <v>#N/A</v>
      </c>
      <c r="J10638" t="s">
        <v>993</v>
      </c>
      <c r="K10638" t="str">
        <f>VLOOKUP($J10638,Ref!$D:$H,2,0)</f>
        <v xml:space="preserve">Flamstead                                    </v>
      </c>
      <c r="L10638" t="str">
        <f>VLOOKUP($J10638,Ref!$D:$H,3,0)</f>
        <v>Flamstead and Markyate Street</v>
      </c>
      <c r="M10638" t="str">
        <f>VLOOKUP($J10638,Ref!$D:$H,4,0)</f>
        <v>Wheathampstead Deanery</v>
      </c>
      <c r="N10638" t="str">
        <f>VLOOKUP($J10638,Ref!$D:$H,5,0)</f>
        <v xml:space="preserve">Archdeaconry of St Albans </v>
      </c>
      <c r="Q10638">
        <v>34302</v>
      </c>
      <c r="R10638">
        <v>37185</v>
      </c>
      <c r="S10638">
        <v>3098.75</v>
      </c>
      <c r="T10638">
        <v>37185</v>
      </c>
    </row>
    <row r="10639" spans="1:20" x14ac:dyDescent="0.3">
      <c r="A10639">
        <v>2024</v>
      </c>
      <c r="C10639" t="str">
        <f>IF(GETPIVOTDATA("PS % recovery",Sheet4!$B$5,"Parish Name",K10639)&gt;99.949%,"OK","No")</f>
        <v>OK</v>
      </c>
      <c r="D10639" t="e">
        <f>VLOOKUP(J10639,'Ref2'!C:E,3,0)</f>
        <v>#N/A</v>
      </c>
      <c r="F10639">
        <v>12</v>
      </c>
      <c r="I10639" t="e">
        <f>VLOOKUP(J10639,Ref!L:M,2,0)</f>
        <v>#N/A</v>
      </c>
      <c r="J10639" t="s">
        <v>995</v>
      </c>
      <c r="K10639" t="str">
        <f>VLOOKUP($J10639,Ref!$D:$H,2,0)</f>
        <v xml:space="preserve">Harpenden, St John                           </v>
      </c>
      <c r="L10639" t="str">
        <f>VLOOKUP($J10639,Ref!$D:$H,3,0)</f>
        <v>Harpenden, St John</v>
      </c>
      <c r="M10639" t="str">
        <f>VLOOKUP($J10639,Ref!$D:$H,4,0)</f>
        <v>Wheathampstead Deanery</v>
      </c>
      <c r="N10639" t="str">
        <f>VLOOKUP($J10639,Ref!$D:$H,5,0)</f>
        <v xml:space="preserve">Archdeaconry of St Albans </v>
      </c>
      <c r="Q10639">
        <v>95319</v>
      </c>
      <c r="R10639">
        <v>91757</v>
      </c>
      <c r="S10639">
        <v>7651</v>
      </c>
      <c r="T10639">
        <v>91757</v>
      </c>
    </row>
    <row r="10640" spans="1:20" x14ac:dyDescent="0.3">
      <c r="A10640">
        <v>2024</v>
      </c>
      <c r="C10640" t="str">
        <f>IF(GETPIVOTDATA("PS % recovery",Sheet4!$B$5,"Parish Name",K10640)&gt;99.949%,"OK","No")</f>
        <v>OK</v>
      </c>
      <c r="D10640" t="e">
        <f>VLOOKUP(J10640,'Ref2'!C:E,3,0)</f>
        <v>#N/A</v>
      </c>
      <c r="F10640">
        <v>12</v>
      </c>
      <c r="I10640" t="e">
        <f>VLOOKUP(J10640,Ref!L:M,2,0)</f>
        <v>#N/A</v>
      </c>
      <c r="J10640" t="s">
        <v>997</v>
      </c>
      <c r="K10640" t="str">
        <f>VLOOKUP($J10640,Ref!$D:$H,2,0)</f>
        <v xml:space="preserve">Harpenden                                    </v>
      </c>
      <c r="L10640" t="str">
        <f>VLOOKUP($J10640,Ref!$D:$H,3,0)</f>
        <v>Harpenden</v>
      </c>
      <c r="M10640" t="str">
        <f>VLOOKUP($J10640,Ref!$D:$H,4,0)</f>
        <v>Wheathampstead Deanery</v>
      </c>
      <c r="N10640" t="str">
        <f>VLOOKUP($J10640,Ref!$D:$H,5,0)</f>
        <v xml:space="preserve">Archdeaconry of St Albans </v>
      </c>
      <c r="Q10640">
        <v>290639</v>
      </c>
      <c r="R10640">
        <v>287603</v>
      </c>
      <c r="S10640">
        <v>23267</v>
      </c>
      <c r="T10640">
        <v>287603</v>
      </c>
    </row>
    <row r="10641" spans="1:20" x14ac:dyDescent="0.3">
      <c r="A10641">
        <v>2024</v>
      </c>
      <c r="C10641" t="str">
        <f>IF(GETPIVOTDATA("PS % recovery",Sheet4!$B$5,"Parish Name",K10641)&gt;99.949%,"OK","No")</f>
        <v>OK</v>
      </c>
      <c r="D10641" t="e">
        <f>VLOOKUP(J10641,'Ref2'!C:E,3,0)</f>
        <v>#N/A</v>
      </c>
      <c r="F10641">
        <v>12</v>
      </c>
      <c r="I10641" t="e">
        <f>VLOOKUP(J10641,Ref!L:M,2,0)</f>
        <v>#N/A</v>
      </c>
      <c r="J10641" t="s">
        <v>828</v>
      </c>
      <c r="K10641" t="str">
        <f>VLOOKUP($J10641,Ref!$D:$H,2,0)</f>
        <v xml:space="preserve">Kimpton                                      </v>
      </c>
      <c r="L10641" t="str">
        <f>VLOOKUP($J10641,Ref!$D:$H,3,0)</f>
        <v>Kimpton with Ayot St Lawrence</v>
      </c>
      <c r="M10641" t="str">
        <f>VLOOKUP($J10641,Ref!$D:$H,4,0)</f>
        <v>Wheathampstead Deanery</v>
      </c>
      <c r="N10641" t="str">
        <f>VLOOKUP($J10641,Ref!$D:$H,5,0)</f>
        <v xml:space="preserve">Archdeaconry of St Albans </v>
      </c>
      <c r="Q10641">
        <v>41008</v>
      </c>
      <c r="R10641">
        <v>41008</v>
      </c>
      <c r="S10641">
        <v>3340</v>
      </c>
      <c r="T10641">
        <v>41008</v>
      </c>
    </row>
    <row r="10642" spans="1:20" x14ac:dyDescent="0.3">
      <c r="A10642">
        <v>2024</v>
      </c>
      <c r="C10642" t="str">
        <f>IF(GETPIVOTDATA("PS % recovery",Sheet4!$B$5,"Parish Name",K10642)&gt;99.949%,"OK","No")</f>
        <v>OK</v>
      </c>
      <c r="D10642" t="e">
        <f>VLOOKUP(J10642,'Ref2'!C:E,3,0)</f>
        <v>#N/A</v>
      </c>
      <c r="F10642">
        <v>12</v>
      </c>
      <c r="I10642" t="e">
        <f>VLOOKUP(J10642,Ref!L:M,2,0)</f>
        <v>#N/A</v>
      </c>
      <c r="J10642" t="s">
        <v>999</v>
      </c>
      <c r="K10642" t="str">
        <f>VLOOKUP($J10642,Ref!$D:$H,2,0)</f>
        <v xml:space="preserve">Markyate Street, St John the Baptist         </v>
      </c>
      <c r="L10642" t="str">
        <f>VLOOKUP($J10642,Ref!$D:$H,3,0)</f>
        <v>Flamstead and Markyate Street</v>
      </c>
      <c r="M10642" t="str">
        <f>VLOOKUP($J10642,Ref!$D:$H,4,0)</f>
        <v>Wheathampstead Deanery</v>
      </c>
      <c r="N10642" t="str">
        <f>VLOOKUP($J10642,Ref!$D:$H,5,0)</f>
        <v xml:space="preserve">Archdeaconry of St Albans </v>
      </c>
      <c r="Q10642">
        <v>30809.999999999996</v>
      </c>
      <c r="R10642">
        <v>31708</v>
      </c>
      <c r="S10642">
        <v>2642.33</v>
      </c>
      <c r="T10642">
        <v>31708</v>
      </c>
    </row>
    <row r="10643" spans="1:20" x14ac:dyDescent="0.3">
      <c r="A10643">
        <v>2024</v>
      </c>
      <c r="C10643" t="str">
        <f>IF(GETPIVOTDATA("PS % recovery",Sheet4!$B$5,"Parish Name",K10643)&gt;99.949%,"OK","No")</f>
        <v>OK</v>
      </c>
      <c r="D10643" t="e">
        <f>VLOOKUP(J10643,'Ref2'!C:E,3,0)</f>
        <v>#N/A</v>
      </c>
      <c r="F10643">
        <v>12</v>
      </c>
      <c r="I10643" t="e">
        <f>VLOOKUP(J10643,Ref!L:M,2,0)</f>
        <v>#N/A</v>
      </c>
      <c r="J10643" t="s">
        <v>1001</v>
      </c>
      <c r="K10643" t="str">
        <f>VLOOKUP($J10643,Ref!$D:$H,2,0)</f>
        <v xml:space="preserve">Redbourn                                     </v>
      </c>
      <c r="L10643" t="str">
        <f>VLOOKUP($J10643,Ref!$D:$H,3,0)</f>
        <v>Redbourn</v>
      </c>
      <c r="M10643" t="str">
        <f>VLOOKUP($J10643,Ref!$D:$H,4,0)</f>
        <v>Wheathampstead Deanery</v>
      </c>
      <c r="N10643" t="str">
        <f>VLOOKUP($J10643,Ref!$D:$H,5,0)</f>
        <v xml:space="preserve">Archdeaconry of St Albans </v>
      </c>
      <c r="Q10643">
        <v>122569.99999999997</v>
      </c>
      <c r="R10643">
        <v>123852</v>
      </c>
      <c r="S10643">
        <v>10321</v>
      </c>
      <c r="T10643">
        <v>123852</v>
      </c>
    </row>
    <row r="10644" spans="1:20" x14ac:dyDescent="0.3">
      <c r="A10644">
        <v>2024</v>
      </c>
      <c r="C10644" t="str">
        <f>IF(GETPIVOTDATA("PS % recovery",Sheet4!$B$5,"Parish Name",K10644)&gt;99.949%,"OK","No")</f>
        <v>OK</v>
      </c>
      <c r="D10644" t="e">
        <f>VLOOKUP(J10644,'Ref2'!C:E,3,0)</f>
        <v>#N/A</v>
      </c>
      <c r="F10644">
        <v>12</v>
      </c>
      <c r="I10644" t="e">
        <f>VLOOKUP(J10644,Ref!L:M,2,0)</f>
        <v>#N/A</v>
      </c>
      <c r="J10644" t="s">
        <v>1003</v>
      </c>
      <c r="K10644" t="str">
        <f>VLOOKUP($J10644,Ref!$D:$H,2,0)</f>
        <v xml:space="preserve">Sandridge                                    </v>
      </c>
      <c r="L10644" t="str">
        <f>VLOOKUP($J10644,Ref!$D:$H,3,0)</f>
        <v>Sandridge</v>
      </c>
      <c r="M10644" t="str">
        <f>VLOOKUP($J10644,Ref!$D:$H,4,0)</f>
        <v>Wheathampstead Deanery</v>
      </c>
      <c r="N10644" t="str">
        <f>VLOOKUP($J10644,Ref!$D:$H,5,0)</f>
        <v xml:space="preserve">Archdeaconry of St Albans </v>
      </c>
      <c r="Q10644">
        <v>43164</v>
      </c>
      <c r="R10644">
        <v>43911</v>
      </c>
      <c r="S10644">
        <v>3662</v>
      </c>
      <c r="T10644">
        <v>43911</v>
      </c>
    </row>
    <row r="10645" spans="1:20" x14ac:dyDescent="0.3">
      <c r="A10645">
        <v>2024</v>
      </c>
      <c r="C10645" t="str">
        <f>IF(GETPIVOTDATA("PS % recovery",Sheet4!$B$5,"Parish Name",K10645)&gt;99.949%,"OK","No")</f>
        <v>OK</v>
      </c>
      <c r="D10645" t="e">
        <f>VLOOKUP(J10645,'Ref2'!C:E,3,0)</f>
        <v>#N/A</v>
      </c>
      <c r="F10645">
        <v>12</v>
      </c>
      <c r="I10645" t="e">
        <f>VLOOKUP(J10645,Ref!L:M,2,0)</f>
        <v>#N/A</v>
      </c>
      <c r="J10645" t="s">
        <v>1005</v>
      </c>
      <c r="K10645" t="str">
        <f>VLOOKUP($J10645,Ref!$D:$H,2,0)</f>
        <v xml:space="preserve">Wheathampstead                               </v>
      </c>
      <c r="L10645" t="str">
        <f>VLOOKUP($J10645,Ref!$D:$H,3,0)</f>
        <v>Wheathampstead</v>
      </c>
      <c r="M10645" t="str">
        <f>VLOOKUP($J10645,Ref!$D:$H,4,0)</f>
        <v>Wheathampstead Deanery</v>
      </c>
      <c r="N10645" t="str">
        <f>VLOOKUP($J10645,Ref!$D:$H,5,0)</f>
        <v xml:space="preserve">Archdeaconry of St Albans </v>
      </c>
      <c r="Q10645">
        <v>100359</v>
      </c>
      <c r="R10645">
        <v>101172</v>
      </c>
      <c r="S10645">
        <v>8431</v>
      </c>
      <c r="T10645">
        <v>101172</v>
      </c>
    </row>
    <row r="10646" spans="1:20" x14ac:dyDescent="0.3">
      <c r="A10646">
        <v>2024</v>
      </c>
      <c r="C10646" t="str">
        <f>IF(GETPIVOTDATA("PS % recovery",Sheet4!$B$5,"Parish Name",K10646)&gt;99.949%,"OK","No")</f>
        <v>OK</v>
      </c>
      <c r="D10646" t="e">
        <f>VLOOKUP(J10646,'Ref2'!C:E,3,0)</f>
        <v>#N/A</v>
      </c>
      <c r="F10646">
        <v>12</v>
      </c>
      <c r="I10646" t="e">
        <f>VLOOKUP(J10646,Ref!L:M,2,0)</f>
        <v>#N/A</v>
      </c>
      <c r="J10646" t="s">
        <v>1231</v>
      </c>
      <c r="K10646" t="str">
        <f>VLOOKUP($J10646,Ref!$D:$H,2,0)</f>
        <v xml:space="preserve">Ampthill                                     </v>
      </c>
      <c r="L10646" t="str">
        <f>VLOOKUP($J10646,Ref!$D:$H,3,0)</f>
        <v>Ampthill with Millbrook and Steppingley</v>
      </c>
      <c r="M10646" t="str">
        <f>VLOOKUP($J10646,Ref!$D:$H,4,0)</f>
        <v>Ampthill and Shefford Deanery</v>
      </c>
      <c r="N10646" t="str">
        <f>VLOOKUP($J10646,Ref!$D:$H,5,0)</f>
        <v>Archdeaconry of Bedford</v>
      </c>
      <c r="Q10646">
        <v>51947</v>
      </c>
      <c r="R10646">
        <v>50516</v>
      </c>
      <c r="S10646">
        <v>4300</v>
      </c>
      <c r="T10646">
        <v>50516</v>
      </c>
    </row>
    <row r="10647" spans="1:20" x14ac:dyDescent="0.3">
      <c r="A10647">
        <v>2024</v>
      </c>
      <c r="C10647" t="str">
        <f>IF(GETPIVOTDATA("PS % recovery",Sheet4!$B$5,"Parish Name",K10647)&gt;99.949%,"OK","No")</f>
        <v>No</v>
      </c>
      <c r="D10647" t="e">
        <f>VLOOKUP(J10647,'Ref2'!C:E,3,0)</f>
        <v>#N/A</v>
      </c>
      <c r="F10647">
        <v>12</v>
      </c>
      <c r="I10647" t="e">
        <f>VLOOKUP(J10647,Ref!L:M,2,0)</f>
        <v>#N/A</v>
      </c>
      <c r="J10647" t="s">
        <v>830</v>
      </c>
      <c r="K10647" t="str">
        <f>VLOOKUP($J10647,Ref!$D:$H,2,0)</f>
        <v>Arlesey with Astwick</v>
      </c>
      <c r="L10647" t="str">
        <f>VLOOKUP($J10647,Ref!$D:$H,3,0)</f>
        <v>Arlesey with Astwick</v>
      </c>
      <c r="M10647" t="str">
        <f>VLOOKUP($J10647,Ref!$D:$H,4,0)</f>
        <v>Ampthill and Shefford Deanery</v>
      </c>
      <c r="N10647" t="str">
        <f>VLOOKUP($J10647,Ref!$D:$H,5,0)</f>
        <v>Archdeaconry of Bedford</v>
      </c>
      <c r="Q10647">
        <v>12000</v>
      </c>
      <c r="R10647">
        <v>26365</v>
      </c>
      <c r="S10647">
        <v>2100</v>
      </c>
      <c r="T10647">
        <v>26365</v>
      </c>
    </row>
    <row r="10648" spans="1:20" x14ac:dyDescent="0.3">
      <c r="A10648">
        <v>2024</v>
      </c>
      <c r="C10648" t="str">
        <f>IF(GETPIVOTDATA("PS % recovery",Sheet4!$B$5,"Parish Name",K10648)&gt;99.949%,"OK","No")</f>
        <v>No</v>
      </c>
      <c r="D10648" t="e">
        <f>VLOOKUP(J10648,'Ref2'!C:E,3,0)</f>
        <v>#N/A</v>
      </c>
      <c r="F10648">
        <v>12</v>
      </c>
      <c r="I10648" t="e">
        <f>VLOOKUP(J10648,Ref!L:M,2,0)</f>
        <v>#N/A</v>
      </c>
      <c r="J10648" t="s">
        <v>1237</v>
      </c>
      <c r="K10648" t="str">
        <f>VLOOKUP($J10648,Ref!$D:$H,2,0)</f>
        <v xml:space="preserve">Aspley Guise                                 </v>
      </c>
      <c r="L10648" t="str">
        <f>VLOOKUP($J10648,Ref!$D:$H,3,0)</f>
        <v>Aspley Guise with Husborne Crawley and Ridgmont</v>
      </c>
      <c r="M10648" t="str">
        <f>VLOOKUP($J10648,Ref!$D:$H,4,0)</f>
        <v>Ampthill and Shefford Deanery</v>
      </c>
      <c r="N10648" t="str">
        <f>VLOOKUP($J10648,Ref!$D:$H,5,0)</f>
        <v>Archdeaconry of Bedford</v>
      </c>
      <c r="Q10648">
        <v>19756</v>
      </c>
      <c r="R10648">
        <v>20074</v>
      </c>
      <c r="S10648">
        <v>10574</v>
      </c>
      <c r="T10648">
        <v>20074</v>
      </c>
    </row>
    <row r="10649" spans="1:20" x14ac:dyDescent="0.3">
      <c r="A10649">
        <v>2024</v>
      </c>
      <c r="C10649" t="str">
        <f>IF(GETPIVOTDATA("PS % recovery",Sheet4!$B$5,"Parish Name",K10649)&gt;99.949%,"OK","No")</f>
        <v>No</v>
      </c>
      <c r="D10649" t="e">
        <f>VLOOKUP(J10649,'Ref2'!C:E,3,0)</f>
        <v>#N/A</v>
      </c>
      <c r="F10649">
        <v>12</v>
      </c>
      <c r="I10649" t="e">
        <f>VLOOKUP(J10649,Ref!L:M,2,0)</f>
        <v>#N/A</v>
      </c>
      <c r="J10649" t="s">
        <v>1243</v>
      </c>
      <c r="K10649" t="str">
        <f>VLOOKUP($J10649,Ref!$D:$H,2,0)</f>
        <v xml:space="preserve">Barton-le-Cley                               </v>
      </c>
      <c r="L10649" t="str">
        <f>VLOOKUP($J10649,Ref!$D:$H,3,0)</f>
        <v>Barton-le-Cley with Higham Gobion and Hexton</v>
      </c>
      <c r="M10649" t="str">
        <f>VLOOKUP($J10649,Ref!$D:$H,4,0)</f>
        <v>Ampthill and Shefford Deanery</v>
      </c>
      <c r="N10649" t="str">
        <f>VLOOKUP($J10649,Ref!$D:$H,5,0)</f>
        <v>Archdeaconry of Bedford</v>
      </c>
      <c r="Q10649">
        <v>18000</v>
      </c>
      <c r="R10649">
        <v>44641</v>
      </c>
      <c r="S10649">
        <v>5000</v>
      </c>
      <c r="T10649">
        <v>44641</v>
      </c>
    </row>
    <row r="10650" spans="1:20" x14ac:dyDescent="0.3">
      <c r="A10650">
        <v>2024</v>
      </c>
      <c r="C10650" t="str">
        <f>IF(GETPIVOTDATA("PS % recovery",Sheet4!$B$5,"Parish Name",K10650)&gt;99.949%,"OK","No")</f>
        <v>No</v>
      </c>
      <c r="D10650" t="e">
        <f>VLOOKUP(J10650,'Ref2'!C:E,3,0)</f>
        <v>#N/A</v>
      </c>
      <c r="F10650">
        <v>12</v>
      </c>
      <c r="I10650" t="e">
        <f>VLOOKUP(J10650,Ref!L:M,2,0)</f>
        <v>#N/A</v>
      </c>
      <c r="J10650" t="s">
        <v>1249</v>
      </c>
      <c r="K10650" t="str">
        <f>VLOOKUP($J10650,Ref!$D:$H,2,0)</f>
        <v xml:space="preserve">Battlesden with Pottesgrove                  </v>
      </c>
      <c r="L10650" t="str">
        <f>VLOOKUP($J10650,Ref!$D:$H,3,0)</f>
        <v>Woburn with Eversholt, Milton Bryan, Battlesden and Pottesgrove</v>
      </c>
      <c r="M10650" t="str">
        <f>VLOOKUP($J10650,Ref!$D:$H,4,0)</f>
        <v>Ampthill and Shefford Deanery</v>
      </c>
      <c r="N10650" t="str">
        <f>VLOOKUP($J10650,Ref!$D:$H,5,0)</f>
        <v>Archdeaconry of Bedford</v>
      </c>
      <c r="Q10650">
        <v>4220</v>
      </c>
      <c r="R10650">
        <v>4253</v>
      </c>
      <c r="S10650">
        <v>0</v>
      </c>
      <c r="T10650">
        <v>4253</v>
      </c>
    </row>
    <row r="10651" spans="1:20" x14ac:dyDescent="0.3">
      <c r="A10651">
        <v>2024</v>
      </c>
      <c r="C10651" t="str">
        <f>IF(GETPIVOTDATA("PS % recovery",Sheet4!$B$5,"Parish Name",K10651)&gt;99.949%,"OK","No")</f>
        <v>No</v>
      </c>
      <c r="D10651" t="e">
        <f>VLOOKUP(J10651,'Ref2'!C:E,3,0)</f>
        <v>#N/A</v>
      </c>
      <c r="F10651">
        <v>12</v>
      </c>
      <c r="I10651" t="e">
        <f>VLOOKUP(J10651,Ref!L:M,2,0)</f>
        <v>#N/A</v>
      </c>
      <c r="J10651" t="s">
        <v>1273</v>
      </c>
      <c r="K10651" t="str">
        <f>VLOOKUP($J10651,Ref!$D:$H,2,0)</f>
        <v xml:space="preserve">Campton                                      </v>
      </c>
      <c r="L10651" t="str">
        <f>VLOOKUP($J10651,Ref!$D:$H,3,0)</f>
        <v>Campton, Meppershall and Shefford</v>
      </c>
      <c r="M10651" t="str">
        <f>VLOOKUP($J10651,Ref!$D:$H,4,0)</f>
        <v>Ampthill and Shefford Deanery</v>
      </c>
      <c r="N10651" t="str">
        <f>VLOOKUP($J10651,Ref!$D:$H,5,0)</f>
        <v>Archdeaconry of Bedford</v>
      </c>
      <c r="Q10651">
        <v>16100</v>
      </c>
      <c r="R10651">
        <v>20641</v>
      </c>
      <c r="S10651">
        <v>600</v>
      </c>
      <c r="T10651">
        <v>20641</v>
      </c>
    </row>
    <row r="10652" spans="1:20" x14ac:dyDescent="0.3">
      <c r="A10652">
        <v>2024</v>
      </c>
      <c r="C10652" t="str">
        <f>IF(GETPIVOTDATA("PS % recovery",Sheet4!$B$5,"Parish Name",K10652)&gt;99.949%,"OK","No")</f>
        <v>No</v>
      </c>
      <c r="D10652" t="e">
        <f>VLOOKUP(J10652,'Ref2'!C:E,3,0)</f>
        <v>#N/A</v>
      </c>
      <c r="F10652">
        <v>12</v>
      </c>
      <c r="I10652" t="e">
        <f>VLOOKUP(J10652,Ref!L:M,2,0)</f>
        <v>#N/A</v>
      </c>
      <c r="J10652" t="s">
        <v>1278</v>
      </c>
      <c r="K10652" t="str">
        <f>VLOOKUP($J10652,Ref!$D:$H,2,0)</f>
        <v xml:space="preserve">Clifton                                      </v>
      </c>
      <c r="L10652" t="str">
        <f>VLOOKUP($J10652,Ref!$D:$H,3,0)</f>
        <v>Clifton, Haynes and Southill</v>
      </c>
      <c r="M10652" t="str">
        <f>VLOOKUP($J10652,Ref!$D:$H,4,0)</f>
        <v>Ampthill and Shefford Deanery</v>
      </c>
      <c r="N10652" t="str">
        <f>VLOOKUP($J10652,Ref!$D:$H,5,0)</f>
        <v>Archdeaconry of Bedford</v>
      </c>
      <c r="Q10652">
        <v>36332</v>
      </c>
      <c r="R10652">
        <v>35856</v>
      </c>
      <c r="S10652">
        <v>2988</v>
      </c>
      <c r="T10652">
        <v>35856</v>
      </c>
    </row>
    <row r="10653" spans="1:20" x14ac:dyDescent="0.3">
      <c r="A10653">
        <v>2024</v>
      </c>
      <c r="C10653" t="str">
        <f>IF(GETPIVOTDATA("PS % recovery",Sheet4!$B$5,"Parish Name",K10653)&gt;99.949%,"OK","No")</f>
        <v>No</v>
      </c>
      <c r="D10653" t="e">
        <f>VLOOKUP(J10653,'Ref2'!C:E,3,0)</f>
        <v>#N/A</v>
      </c>
      <c r="F10653">
        <v>12</v>
      </c>
      <c r="I10653" t="e">
        <f>VLOOKUP(J10653,Ref!L:M,2,0)</f>
        <v>#N/A</v>
      </c>
      <c r="J10653" t="s">
        <v>1282</v>
      </c>
      <c r="K10653" t="str">
        <f>VLOOKUP($J10653,Ref!$D:$H,2,0)</f>
        <v xml:space="preserve">Clophill                                     </v>
      </c>
      <c r="L10653" t="str">
        <f>VLOOKUP($J10653,Ref!$D:$H,3,0)</f>
        <v>Clophill and Maulden</v>
      </c>
      <c r="M10653" t="str">
        <f>VLOOKUP($J10653,Ref!$D:$H,4,0)</f>
        <v>Ampthill and Shefford Deanery</v>
      </c>
      <c r="N10653" t="str">
        <f>VLOOKUP($J10653,Ref!$D:$H,5,0)</f>
        <v>Archdeaconry of Bedford</v>
      </c>
      <c r="Q10653">
        <v>19133</v>
      </c>
      <c r="R10653">
        <v>18991</v>
      </c>
      <c r="S10653">
        <v>1448</v>
      </c>
      <c r="T10653">
        <v>18991</v>
      </c>
    </row>
    <row r="10654" spans="1:20" x14ac:dyDescent="0.3">
      <c r="A10654">
        <v>2024</v>
      </c>
      <c r="C10654" t="str">
        <f>IF(GETPIVOTDATA("PS % recovery",Sheet4!$B$5,"Parish Name",K10654)&gt;99.949%,"OK","No")</f>
        <v>OK</v>
      </c>
      <c r="D10654" t="e">
        <f>VLOOKUP(J10654,'Ref2'!C:E,3,0)</f>
        <v>#N/A</v>
      </c>
      <c r="F10654">
        <v>12</v>
      </c>
      <c r="I10654" t="e">
        <f>VLOOKUP(J10654,Ref!L:M,2,0)</f>
        <v>#N/A</v>
      </c>
      <c r="J10654" t="s">
        <v>1251</v>
      </c>
      <c r="K10654" t="str">
        <f>VLOOKUP($J10654,Ref!$D:$H,2,0)</f>
        <v xml:space="preserve">Eversholt                                    </v>
      </c>
      <c r="L10654" t="str">
        <f>VLOOKUP($J10654,Ref!$D:$H,3,0)</f>
        <v>Woburn with Eversholt, Milton Bryan, Battlesden and Pottesgrove</v>
      </c>
      <c r="M10654" t="str">
        <f>VLOOKUP($J10654,Ref!$D:$H,4,0)</f>
        <v>Ampthill and Shefford Deanery</v>
      </c>
      <c r="N10654" t="str">
        <f>VLOOKUP($J10654,Ref!$D:$H,5,0)</f>
        <v>Archdeaconry of Bedford</v>
      </c>
      <c r="Q10654">
        <v>13505</v>
      </c>
      <c r="R10654">
        <v>13609</v>
      </c>
      <c r="S10654">
        <v>1175</v>
      </c>
      <c r="T10654">
        <v>13609</v>
      </c>
    </row>
    <row r="10655" spans="1:20" x14ac:dyDescent="0.3">
      <c r="A10655">
        <v>2024</v>
      </c>
      <c r="C10655" t="str">
        <f>IF(GETPIVOTDATA("PS % recovery",Sheet4!$B$5,"Parish Name",K10655)&gt;99.949%,"OK","No")</f>
        <v>OK</v>
      </c>
      <c r="D10655" t="e">
        <f>VLOOKUP(J10655,'Ref2'!C:E,3,0)</f>
        <v>#N/A</v>
      </c>
      <c r="F10655">
        <v>12</v>
      </c>
      <c r="I10655" t="e">
        <f>VLOOKUP(J10655,Ref!L:M,2,0)</f>
        <v>#N/A</v>
      </c>
      <c r="J10655" t="s">
        <v>1258</v>
      </c>
      <c r="K10655" t="str">
        <f>VLOOKUP($J10655,Ref!$D:$H,2,0)</f>
        <v xml:space="preserve">Flitton                                      </v>
      </c>
      <c r="L10655" t="str">
        <f>VLOOKUP($J10655,Ref!$D:$H,3,0)</f>
        <v>Silsoe, Pulloxhill and Flitton</v>
      </c>
      <c r="M10655" t="str">
        <f>VLOOKUP($J10655,Ref!$D:$H,4,0)</f>
        <v>Ampthill and Shefford Deanery</v>
      </c>
      <c r="N10655" t="str">
        <f>VLOOKUP($J10655,Ref!$D:$H,5,0)</f>
        <v>Archdeaconry of Bedford</v>
      </c>
      <c r="Q10655">
        <v>16114</v>
      </c>
      <c r="R10655">
        <v>16672</v>
      </c>
      <c r="S10655">
        <v>2922</v>
      </c>
      <c r="T10655">
        <v>16672</v>
      </c>
    </row>
    <row r="10656" spans="1:20" x14ac:dyDescent="0.3">
      <c r="A10656">
        <v>2024</v>
      </c>
      <c r="C10656" t="str">
        <f>IF(GETPIVOTDATA("PS % recovery",Sheet4!$B$5,"Parish Name",K10656)&gt;99.949%,"OK","No")</f>
        <v>OK</v>
      </c>
      <c r="D10656" t="e">
        <f>VLOOKUP(J10656,'Ref2'!C:E,3,0)</f>
        <v>#N/A</v>
      </c>
      <c r="F10656">
        <v>12</v>
      </c>
      <c r="I10656" t="e">
        <f>VLOOKUP(J10656,Ref!L:M,2,0)</f>
        <v>#N/A</v>
      </c>
      <c r="J10656" t="s">
        <v>1264</v>
      </c>
      <c r="K10656" t="str">
        <f>VLOOKUP($J10656,Ref!$D:$H,2,0)</f>
        <v xml:space="preserve">Flitwick                                     </v>
      </c>
      <c r="L10656" t="str">
        <f>VLOOKUP($J10656,Ref!$D:$H,3,0)</f>
        <v>Flitwick</v>
      </c>
      <c r="M10656" t="str">
        <f>VLOOKUP($J10656,Ref!$D:$H,4,0)</f>
        <v>Ampthill and Shefford Deanery</v>
      </c>
      <c r="N10656" t="str">
        <f>VLOOKUP($J10656,Ref!$D:$H,5,0)</f>
        <v>Archdeaconry of Bedford</v>
      </c>
      <c r="Q10656">
        <v>62001</v>
      </c>
      <c r="R10656">
        <v>66177</v>
      </c>
      <c r="S10656">
        <v>5512</v>
      </c>
      <c r="T10656">
        <v>66177</v>
      </c>
    </row>
    <row r="10657" spans="1:20" x14ac:dyDescent="0.3">
      <c r="A10657">
        <v>2024</v>
      </c>
      <c r="C10657" t="str">
        <f>IF(GETPIVOTDATA("PS % recovery",Sheet4!$B$5,"Parish Name",K10657)&gt;99.949%,"OK","No")</f>
        <v>No</v>
      </c>
      <c r="D10657" t="e">
        <f>VLOOKUP(J10657,'Ref2'!C:E,3,0)</f>
        <v>#N/A</v>
      </c>
      <c r="F10657">
        <v>12</v>
      </c>
      <c r="I10657" t="e">
        <f>VLOOKUP(J10657,Ref!L:M,2,0)</f>
        <v>#N/A</v>
      </c>
      <c r="J10657" t="s">
        <v>831</v>
      </c>
      <c r="K10657" t="str">
        <f>VLOOKUP($J10657,Ref!$D:$H,2,0)</f>
        <v xml:space="preserve">Harlington                                   </v>
      </c>
      <c r="L10657" t="str">
        <f>VLOOKUP($J10657,Ref!$D:$H,3,0)</f>
        <v>Harlington, Tingrith and Westoning</v>
      </c>
      <c r="M10657" t="str">
        <f>VLOOKUP($J10657,Ref!$D:$H,4,0)</f>
        <v>Ampthill and Shefford Deanery</v>
      </c>
      <c r="N10657" t="str">
        <f>VLOOKUP($J10657,Ref!$D:$H,5,0)</f>
        <v>Archdeaconry of Bedford</v>
      </c>
      <c r="Q10657">
        <v>15000</v>
      </c>
      <c r="R10657">
        <v>27378</v>
      </c>
      <c r="S10657">
        <v>1250</v>
      </c>
      <c r="T10657">
        <v>27378</v>
      </c>
    </row>
    <row r="10658" spans="1:20" x14ac:dyDescent="0.3">
      <c r="A10658">
        <v>2024</v>
      </c>
      <c r="C10658" t="str">
        <f>IF(GETPIVOTDATA("PS % recovery",Sheet4!$B$5,"Parish Name",K10658)&gt;99.949%,"OK","No")</f>
        <v>No</v>
      </c>
      <c r="D10658" t="e">
        <f>VLOOKUP(J10658,'Ref2'!C:E,3,0)</f>
        <v>#N/A</v>
      </c>
      <c r="F10658">
        <v>12</v>
      </c>
      <c r="I10658" t="e">
        <f>VLOOKUP(J10658,Ref!L:M,2,0)</f>
        <v>#N/A</v>
      </c>
      <c r="J10658" t="s">
        <v>1285</v>
      </c>
      <c r="K10658" t="str">
        <f>VLOOKUP($J10658,Ref!$D:$H,2,0)</f>
        <v xml:space="preserve">Haynes                                       </v>
      </c>
      <c r="L10658" t="str">
        <f>VLOOKUP($J10658,Ref!$D:$H,3,0)</f>
        <v>Clifton, Haynes and Southill</v>
      </c>
      <c r="M10658" t="str">
        <f>VLOOKUP($J10658,Ref!$D:$H,4,0)</f>
        <v>Ampthill and Shefford Deanery</v>
      </c>
      <c r="N10658" t="str">
        <f>VLOOKUP($J10658,Ref!$D:$H,5,0)</f>
        <v>Archdeaconry of Bedford</v>
      </c>
      <c r="Q10658">
        <v>18563</v>
      </c>
      <c r="R10658">
        <v>21541</v>
      </c>
      <c r="S10658">
        <v>1350</v>
      </c>
      <c r="T10658">
        <v>21541</v>
      </c>
    </row>
    <row r="10659" spans="1:20" x14ac:dyDescent="0.3">
      <c r="A10659">
        <v>2024</v>
      </c>
      <c r="C10659" t="str">
        <f>IF(GETPIVOTDATA("PS % recovery",Sheet4!$B$5,"Parish Name",K10659)&gt;99.949%,"OK","No")</f>
        <v>No</v>
      </c>
      <c r="D10659" t="e">
        <f>VLOOKUP(J10659,'Ref2'!C:E,3,0)</f>
        <v>#N/A</v>
      </c>
      <c r="F10659">
        <v>12</v>
      </c>
      <c r="I10659" t="e">
        <f>VLOOKUP(J10659,Ref!L:M,2,0)</f>
        <v>#N/A</v>
      </c>
      <c r="J10659" t="s">
        <v>1287</v>
      </c>
      <c r="K10659" t="str">
        <f>VLOOKUP($J10659,Ref!$D:$H,2,0)</f>
        <v xml:space="preserve">Henlow                                       </v>
      </c>
      <c r="L10659" t="str">
        <f>VLOOKUP($J10659,Ref!$D:$H,3,0)</f>
        <v>Henlow and Langford</v>
      </c>
      <c r="M10659" t="str">
        <f>VLOOKUP($J10659,Ref!$D:$H,4,0)</f>
        <v>Ampthill and Shefford Deanery</v>
      </c>
      <c r="N10659" t="str">
        <f>VLOOKUP($J10659,Ref!$D:$H,5,0)</f>
        <v>Archdeaconry of Bedford</v>
      </c>
      <c r="Q10659">
        <v>17000</v>
      </c>
      <c r="R10659">
        <v>22571</v>
      </c>
      <c r="S10659">
        <v>1000</v>
      </c>
      <c r="T10659">
        <v>22571</v>
      </c>
    </row>
    <row r="10660" spans="1:20" x14ac:dyDescent="0.3">
      <c r="A10660">
        <v>2024</v>
      </c>
      <c r="C10660" t="str">
        <f>IF(GETPIVOTDATA("PS % recovery",Sheet4!$B$5,"Parish Name",K10660)&gt;99.949%,"OK","No")</f>
        <v>No</v>
      </c>
      <c r="D10660" t="e">
        <f>VLOOKUP(J10660,'Ref2'!C:E,3,0)</f>
        <v>#N/A</v>
      </c>
      <c r="F10660">
        <v>12</v>
      </c>
      <c r="I10660" t="e">
        <f>VLOOKUP(J10660,Ref!L:M,2,0)</f>
        <v>#N/A</v>
      </c>
      <c r="J10660" t="s">
        <v>1247</v>
      </c>
      <c r="K10660" t="str">
        <f>VLOOKUP($J10660,Ref!$D:$H,2,0)</f>
        <v xml:space="preserve">Hexton                                       </v>
      </c>
      <c r="L10660" t="str">
        <f>VLOOKUP($J10660,Ref!$D:$H,3,0)</f>
        <v>Barton-le-Cley with Higham Gobion and Hexton</v>
      </c>
      <c r="M10660" t="str">
        <f>VLOOKUP($J10660,Ref!$D:$H,4,0)</f>
        <v>Ampthill and Shefford Deanery</v>
      </c>
      <c r="N10660" t="str">
        <f>VLOOKUP($J10660,Ref!$D:$H,5,0)</f>
        <v>Archdeaconry of Bedford</v>
      </c>
      <c r="Q10660">
        <v>1512</v>
      </c>
      <c r="R10660">
        <v>7674</v>
      </c>
      <c r="S10660">
        <v>126</v>
      </c>
      <c r="T10660">
        <v>7674</v>
      </c>
    </row>
    <row r="10661" spans="1:20" x14ac:dyDescent="0.3">
      <c r="A10661">
        <v>2024</v>
      </c>
      <c r="C10661" t="str">
        <f>IF(GETPIVOTDATA("PS % recovery",Sheet4!$B$5,"Parish Name",K10661)&gt;99.949%,"OK","No")</f>
        <v>OK</v>
      </c>
      <c r="D10661" t="e">
        <f>VLOOKUP(J10661,'Ref2'!C:E,3,0)</f>
        <v>#N/A</v>
      </c>
      <c r="F10661">
        <v>12</v>
      </c>
      <c r="I10661" t="e">
        <f>VLOOKUP(J10661,Ref!L:M,2,0)</f>
        <v>#N/A</v>
      </c>
      <c r="J10661" t="s">
        <v>1245</v>
      </c>
      <c r="K10661" t="str">
        <f>VLOOKUP($J10661,Ref!$D:$H,2,0)</f>
        <v xml:space="preserve">Higham Gobion                                </v>
      </c>
      <c r="L10661" t="str">
        <f>VLOOKUP($J10661,Ref!$D:$H,3,0)</f>
        <v>Barton-le-Cley with Higham Gobion and Hexton</v>
      </c>
      <c r="M10661" t="str">
        <f>VLOOKUP($J10661,Ref!$D:$H,4,0)</f>
        <v>Ampthill and Shefford Deanery</v>
      </c>
      <c r="N10661" t="str">
        <f>VLOOKUP($J10661,Ref!$D:$H,5,0)</f>
        <v>Archdeaconry of Bedford</v>
      </c>
      <c r="Q10661">
        <v>3811</v>
      </c>
      <c r="R10661">
        <v>3759</v>
      </c>
      <c r="S10661">
        <v>0</v>
      </c>
      <c r="T10661">
        <v>3759</v>
      </c>
    </row>
    <row r="10662" spans="1:20" x14ac:dyDescent="0.3">
      <c r="A10662">
        <v>2024</v>
      </c>
      <c r="C10662" t="str">
        <f>IF(GETPIVOTDATA("PS % recovery",Sheet4!$B$5,"Parish Name",K10662)&gt;99.949%,"OK","No")</f>
        <v>No</v>
      </c>
      <c r="D10662" t="e">
        <f>VLOOKUP(J10662,'Ref2'!C:E,3,0)</f>
        <v>#N/A</v>
      </c>
      <c r="F10662">
        <v>12</v>
      </c>
      <c r="I10662" t="e">
        <f>VLOOKUP(J10662,Ref!L:M,2,0)</f>
        <v>#N/A</v>
      </c>
      <c r="J10662" t="s">
        <v>1239</v>
      </c>
      <c r="K10662" t="str">
        <f>VLOOKUP($J10662,Ref!$D:$H,2,0)</f>
        <v xml:space="preserve">Husborne Crawley                             </v>
      </c>
      <c r="L10662" t="str">
        <f>VLOOKUP($J10662,Ref!$D:$H,3,0)</f>
        <v>Aspley Guise with Husborne Crawley and Ridgmont</v>
      </c>
      <c r="M10662" t="str">
        <f>VLOOKUP($J10662,Ref!$D:$H,4,0)</f>
        <v>Ampthill and Shefford Deanery</v>
      </c>
      <c r="N10662" t="str">
        <f>VLOOKUP($J10662,Ref!$D:$H,5,0)</f>
        <v>Archdeaconry of Bedford</v>
      </c>
      <c r="Q10662">
        <v>0</v>
      </c>
      <c r="R10662">
        <v>3141</v>
      </c>
      <c r="S10662">
        <v>0</v>
      </c>
      <c r="T10662">
        <v>3141</v>
      </c>
    </row>
    <row r="10663" spans="1:20" x14ac:dyDescent="0.3">
      <c r="A10663">
        <v>2024</v>
      </c>
      <c r="C10663" t="str">
        <f>IF(GETPIVOTDATA("PS % recovery",Sheet4!$B$5,"Parish Name",K10663)&gt;99.949%,"OK","No")</f>
        <v>OK</v>
      </c>
      <c r="D10663" t="e">
        <f>VLOOKUP(J10663,'Ref2'!C:E,3,0)</f>
        <v>#N/A</v>
      </c>
      <c r="F10663">
        <v>12</v>
      </c>
      <c r="I10663" t="e">
        <f>VLOOKUP(J10663,Ref!L:M,2,0)</f>
        <v>#N/A</v>
      </c>
      <c r="J10663" t="s">
        <v>1289</v>
      </c>
      <c r="K10663" t="str">
        <f>VLOOKUP($J10663,Ref!$D:$H,2,0)</f>
        <v xml:space="preserve">Langford                                     </v>
      </c>
      <c r="L10663" t="str">
        <f>VLOOKUP($J10663,Ref!$D:$H,3,0)</f>
        <v>Henlow and Langford</v>
      </c>
      <c r="M10663" t="str">
        <f>VLOOKUP($J10663,Ref!$D:$H,4,0)</f>
        <v>Ampthill and Shefford Deanery</v>
      </c>
      <c r="N10663" t="str">
        <f>VLOOKUP($J10663,Ref!$D:$H,5,0)</f>
        <v>Archdeaconry of Bedford</v>
      </c>
      <c r="Q10663">
        <v>28305</v>
      </c>
      <c r="R10663">
        <v>28283</v>
      </c>
      <c r="S10663">
        <v>2356</v>
      </c>
      <c r="T10663">
        <v>28283</v>
      </c>
    </row>
    <row r="10664" spans="1:20" x14ac:dyDescent="0.3">
      <c r="A10664">
        <v>2024</v>
      </c>
      <c r="C10664" t="str">
        <f>IF(GETPIVOTDATA("PS % recovery",Sheet4!$B$5,"Parish Name",K10664)&gt;99.949%,"OK","No")</f>
        <v>OK</v>
      </c>
      <c r="D10664" t="e">
        <f>VLOOKUP(J10664,'Ref2'!C:E,3,0)</f>
        <v>#N/A</v>
      </c>
      <c r="F10664">
        <v>12</v>
      </c>
      <c r="I10664" t="e">
        <f>VLOOKUP(J10664,Ref!L:M,2,0)</f>
        <v>#N/A</v>
      </c>
      <c r="J10664" t="s">
        <v>1266</v>
      </c>
      <c r="K10664" t="str">
        <f>VLOOKUP($J10664,Ref!$D:$H,2,0)</f>
        <v xml:space="preserve">Maulden                                      </v>
      </c>
      <c r="L10664" t="str">
        <f>VLOOKUP($J10664,Ref!$D:$H,3,0)</f>
        <v>Clophill and Maulden</v>
      </c>
      <c r="M10664" t="str">
        <f>VLOOKUP($J10664,Ref!$D:$H,4,0)</f>
        <v>Ampthill and Shefford Deanery</v>
      </c>
      <c r="N10664" t="str">
        <f>VLOOKUP($J10664,Ref!$D:$H,5,0)</f>
        <v>Archdeaconry of Bedford</v>
      </c>
      <c r="Q10664">
        <v>41055</v>
      </c>
      <c r="R10664">
        <v>39900</v>
      </c>
      <c r="S10664">
        <v>3051</v>
      </c>
      <c r="T10664">
        <v>39900</v>
      </c>
    </row>
    <row r="10665" spans="1:20" x14ac:dyDescent="0.3">
      <c r="A10665">
        <v>2024</v>
      </c>
      <c r="C10665" t="str">
        <f>IF(GETPIVOTDATA("PS % recovery",Sheet4!$B$5,"Parish Name",K10665)&gt;99.949%,"OK","No")</f>
        <v>No</v>
      </c>
      <c r="D10665" t="e">
        <f>VLOOKUP(J10665,'Ref2'!C:E,3,0)</f>
        <v>#N/A</v>
      </c>
      <c r="F10665">
        <v>12</v>
      </c>
      <c r="I10665" t="e">
        <f>VLOOKUP(J10665,Ref!L:M,2,0)</f>
        <v>#N/A</v>
      </c>
      <c r="J10665" t="s">
        <v>1275</v>
      </c>
      <c r="K10665" t="str">
        <f>VLOOKUP($J10665,Ref!$D:$H,2,0)</f>
        <v xml:space="preserve">Meppershall                                  </v>
      </c>
      <c r="L10665" t="str">
        <f>VLOOKUP($J10665,Ref!$D:$H,3,0)</f>
        <v>Campton, Meppershall and Shefford</v>
      </c>
      <c r="M10665" t="str">
        <f>VLOOKUP($J10665,Ref!$D:$H,4,0)</f>
        <v>Ampthill and Shefford Deanery</v>
      </c>
      <c r="N10665" t="str">
        <f>VLOOKUP($J10665,Ref!$D:$H,5,0)</f>
        <v>Archdeaconry of Bedford</v>
      </c>
      <c r="Q10665">
        <v>12087.99</v>
      </c>
      <c r="R10665">
        <v>22661</v>
      </c>
      <c r="S10665">
        <v>875</v>
      </c>
      <c r="T10665">
        <v>22661</v>
      </c>
    </row>
    <row r="10666" spans="1:20" x14ac:dyDescent="0.3">
      <c r="A10666">
        <v>2024</v>
      </c>
      <c r="C10666" t="str">
        <f>IF(GETPIVOTDATA("PS % recovery",Sheet4!$B$5,"Parish Name",K10666)&gt;99.949%,"OK","No")</f>
        <v>No</v>
      </c>
      <c r="D10666" t="e">
        <f>VLOOKUP(J10666,'Ref2'!C:E,3,0)</f>
        <v>#N/A</v>
      </c>
      <c r="F10666">
        <v>12</v>
      </c>
      <c r="I10666" t="e">
        <f>VLOOKUP(J10666,Ref!L:M,2,0)</f>
        <v>#N/A</v>
      </c>
      <c r="J10666" t="s">
        <v>1233</v>
      </c>
      <c r="K10666" t="str">
        <f>VLOOKUP($J10666,Ref!$D:$H,2,0)</f>
        <v xml:space="preserve">Millbrook                                    </v>
      </c>
      <c r="L10666" t="str">
        <f>VLOOKUP($J10666,Ref!$D:$H,3,0)</f>
        <v>Ampthill with Millbrook and Steppingley</v>
      </c>
      <c r="M10666" t="str">
        <f>VLOOKUP($J10666,Ref!$D:$H,4,0)</f>
        <v>Ampthill and Shefford Deanery</v>
      </c>
      <c r="N10666" t="str">
        <f>VLOOKUP($J10666,Ref!$D:$H,5,0)</f>
        <v>Archdeaconry of Bedford</v>
      </c>
      <c r="Q10666">
        <v>5222</v>
      </c>
      <c r="R10666">
        <v>4999.66</v>
      </c>
      <c r="S10666">
        <v>1251.49</v>
      </c>
      <c r="T10666">
        <v>4999.66</v>
      </c>
    </row>
    <row r="10667" spans="1:20" x14ac:dyDescent="0.3">
      <c r="A10667">
        <v>2024</v>
      </c>
      <c r="C10667" t="str">
        <f>IF(GETPIVOTDATA("PS % recovery",Sheet4!$B$5,"Parish Name",K10667)&gt;99.949%,"OK","No")</f>
        <v>No</v>
      </c>
      <c r="D10667" t="e">
        <f>VLOOKUP(J10667,'Ref2'!C:E,3,0)</f>
        <v>#N/A</v>
      </c>
      <c r="F10667">
        <v>12</v>
      </c>
      <c r="I10667" t="e">
        <f>VLOOKUP(J10667,Ref!L:M,2,0)</f>
        <v>#N/A</v>
      </c>
      <c r="J10667" t="s">
        <v>1253</v>
      </c>
      <c r="K10667" t="str">
        <f>VLOOKUP($J10667,Ref!$D:$H,2,0)</f>
        <v xml:space="preserve">Milton Bryan                                 </v>
      </c>
      <c r="L10667" t="str">
        <f>VLOOKUP($J10667,Ref!$D:$H,3,0)</f>
        <v>Woburn with Eversholt, Milton Bryan, Battlesden and Pottesgrove</v>
      </c>
      <c r="M10667" t="str">
        <f>VLOOKUP($J10667,Ref!$D:$H,4,0)</f>
        <v>Ampthill and Shefford Deanery</v>
      </c>
      <c r="N10667" t="str">
        <f>VLOOKUP($J10667,Ref!$D:$H,5,0)</f>
        <v>Archdeaconry of Bedford</v>
      </c>
      <c r="Q10667">
        <v>220</v>
      </c>
      <c r="R10667">
        <v>253</v>
      </c>
      <c r="S10667">
        <v>0</v>
      </c>
      <c r="T10667">
        <v>253</v>
      </c>
    </row>
    <row r="10668" spans="1:20" x14ac:dyDescent="0.3">
      <c r="A10668">
        <v>2024</v>
      </c>
      <c r="C10668" t="str">
        <f>IF(GETPIVOTDATA("PS % recovery",Sheet4!$B$5,"Parish Name",K10668)&gt;99.949%,"OK","No")</f>
        <v>OK</v>
      </c>
      <c r="D10668" t="e">
        <f>VLOOKUP(J10668,'Ref2'!C:E,3,0)</f>
        <v>#N/A</v>
      </c>
      <c r="F10668">
        <v>12</v>
      </c>
      <c r="I10668" t="e">
        <f>VLOOKUP(J10668,Ref!L:M,2,0)</f>
        <v>#N/A</v>
      </c>
      <c r="J10668" t="s">
        <v>1260</v>
      </c>
      <c r="K10668" t="str">
        <f>VLOOKUP($J10668,Ref!$D:$H,2,0)</f>
        <v xml:space="preserve">Pulloxhill                                   </v>
      </c>
      <c r="L10668" t="str">
        <f>VLOOKUP($J10668,Ref!$D:$H,3,0)</f>
        <v>Silsoe, Pulloxhill and Flitton</v>
      </c>
      <c r="M10668" t="str">
        <f>VLOOKUP($J10668,Ref!$D:$H,4,0)</f>
        <v>Ampthill and Shefford Deanery</v>
      </c>
      <c r="N10668" t="str">
        <f>VLOOKUP($J10668,Ref!$D:$H,5,0)</f>
        <v>Archdeaconry of Bedford</v>
      </c>
      <c r="Q10668">
        <v>14606</v>
      </c>
      <c r="R10668">
        <v>15089</v>
      </c>
      <c r="S10668">
        <v>1000</v>
      </c>
      <c r="T10668">
        <v>15089</v>
      </c>
    </row>
    <row r="10669" spans="1:20" x14ac:dyDescent="0.3">
      <c r="A10669">
        <v>2024</v>
      </c>
      <c r="C10669" t="str">
        <f>IF(GETPIVOTDATA("PS % recovery",Sheet4!$B$5,"Parish Name",K10669)&gt;99.949%,"OK","No")</f>
        <v>No</v>
      </c>
      <c r="D10669" t="e">
        <f>VLOOKUP(J10669,'Ref2'!C:E,3,0)</f>
        <v>#N/A</v>
      </c>
      <c r="F10669">
        <v>12</v>
      </c>
      <c r="I10669" t="e">
        <f>VLOOKUP(J10669,Ref!L:M,2,0)</f>
        <v>#N/A</v>
      </c>
      <c r="J10669" t="s">
        <v>1241</v>
      </c>
      <c r="K10669" t="str">
        <f>VLOOKUP($J10669,Ref!$D:$H,2,0)</f>
        <v xml:space="preserve">Ridgmont                                     </v>
      </c>
      <c r="L10669" t="str">
        <f>VLOOKUP($J10669,Ref!$D:$H,3,0)</f>
        <v>Aspley Guise with Husborne Crawley and Ridgmont</v>
      </c>
      <c r="M10669" t="str">
        <f>VLOOKUP($J10669,Ref!$D:$H,4,0)</f>
        <v>Ampthill and Shefford Deanery</v>
      </c>
      <c r="N10669" t="str">
        <f>VLOOKUP($J10669,Ref!$D:$H,5,0)</f>
        <v>Archdeaconry of Bedford</v>
      </c>
      <c r="Q10669">
        <v>0</v>
      </c>
      <c r="R10669">
        <v>4084</v>
      </c>
      <c r="S10669">
        <v>0</v>
      </c>
      <c r="T10669">
        <v>4084</v>
      </c>
    </row>
    <row r="10670" spans="1:20" x14ac:dyDescent="0.3">
      <c r="A10670">
        <v>2024</v>
      </c>
      <c r="C10670" t="str">
        <f>IF(GETPIVOTDATA("PS % recovery",Sheet4!$B$5,"Parish Name",K10670)&gt;99.949%,"OK","No")</f>
        <v>No</v>
      </c>
      <c r="D10670" t="e">
        <f>VLOOKUP(J10670,'Ref2'!C:E,3,0)</f>
        <v>#N/A</v>
      </c>
      <c r="F10670">
        <v>12</v>
      </c>
      <c r="I10670" t="e">
        <f>VLOOKUP(J10670,Ref!L:M,2,0)</f>
        <v>#N/A</v>
      </c>
      <c r="J10670" t="s">
        <v>1291</v>
      </c>
      <c r="K10670" t="str">
        <f>VLOOKUP($J10670,Ref!$D:$H,2,0)</f>
        <v xml:space="preserve">Shefford                                     </v>
      </c>
      <c r="L10670" t="str">
        <f>VLOOKUP($J10670,Ref!$D:$H,3,0)</f>
        <v>Campton, Meppershall and Shefford</v>
      </c>
      <c r="M10670" t="str">
        <f>VLOOKUP($J10670,Ref!$D:$H,4,0)</f>
        <v>Ampthill and Shefford Deanery</v>
      </c>
      <c r="N10670" t="str">
        <f>VLOOKUP($J10670,Ref!$D:$H,5,0)</f>
        <v>Archdeaconry of Bedford</v>
      </c>
      <c r="Q10670">
        <v>4800</v>
      </c>
      <c r="R10670">
        <v>22420</v>
      </c>
      <c r="S10670">
        <v>400</v>
      </c>
      <c r="T10670">
        <v>22420</v>
      </c>
    </row>
    <row r="10671" spans="1:20" x14ac:dyDescent="0.3">
      <c r="A10671">
        <v>2024</v>
      </c>
      <c r="C10671" t="str">
        <f>IF(GETPIVOTDATA("PS % recovery",Sheet4!$B$5,"Parish Name",K10671)&gt;99.949%,"OK","No")</f>
        <v>OK</v>
      </c>
      <c r="D10671" t="e">
        <f>VLOOKUP(J10671,'Ref2'!C:E,3,0)</f>
        <v>#N/A</v>
      </c>
      <c r="F10671">
        <v>12</v>
      </c>
      <c r="I10671" t="e">
        <f>VLOOKUP(J10671,Ref!L:M,2,0)</f>
        <v>#N/A</v>
      </c>
      <c r="J10671" t="s">
        <v>833</v>
      </c>
      <c r="K10671" t="str">
        <f>VLOOKUP($J10671,Ref!$D:$H,2,0)</f>
        <v xml:space="preserve">Shillington and Gravenhurst                  </v>
      </c>
      <c r="L10671" t="str">
        <f>VLOOKUP($J10671,Ref!$D:$H,3,0)</f>
        <v>Gravenhurst, Shillington and Stondon</v>
      </c>
      <c r="M10671" t="str">
        <f>VLOOKUP($J10671,Ref!$D:$H,4,0)</f>
        <v>Ampthill and Shefford Deanery</v>
      </c>
      <c r="N10671" t="str">
        <f>VLOOKUP($J10671,Ref!$D:$H,5,0)</f>
        <v>Archdeaconry of Bedford</v>
      </c>
      <c r="Q10671">
        <v>28274</v>
      </c>
      <c r="R10671">
        <v>30864</v>
      </c>
      <c r="S10671">
        <v>6500</v>
      </c>
      <c r="T10671">
        <v>30864</v>
      </c>
    </row>
    <row r="10672" spans="1:20" x14ac:dyDescent="0.3">
      <c r="A10672">
        <v>2024</v>
      </c>
      <c r="C10672" t="str">
        <f>IF(GETPIVOTDATA("PS % recovery",Sheet4!$B$5,"Parish Name",K10672)&gt;99.949%,"OK","No")</f>
        <v>OK</v>
      </c>
      <c r="D10672" t="e">
        <f>VLOOKUP(J10672,'Ref2'!C:E,3,0)</f>
        <v>#N/A</v>
      </c>
      <c r="F10672">
        <v>12</v>
      </c>
      <c r="I10672" t="e">
        <f>VLOOKUP(J10672,Ref!L:M,2,0)</f>
        <v>#N/A</v>
      </c>
      <c r="J10672" t="s">
        <v>1262</v>
      </c>
      <c r="K10672" t="str">
        <f>VLOOKUP($J10672,Ref!$D:$H,2,0)</f>
        <v xml:space="preserve">Silsoe                                       </v>
      </c>
      <c r="L10672" t="str">
        <f>VLOOKUP($J10672,Ref!$D:$H,3,0)</f>
        <v>Silsoe, Pulloxhill and Flitton</v>
      </c>
      <c r="M10672" t="str">
        <f>VLOOKUP($J10672,Ref!$D:$H,4,0)</f>
        <v>Ampthill and Shefford Deanery</v>
      </c>
      <c r="N10672" t="str">
        <f>VLOOKUP($J10672,Ref!$D:$H,5,0)</f>
        <v>Archdeaconry of Bedford</v>
      </c>
      <c r="Q10672">
        <v>27018</v>
      </c>
      <c r="R10672">
        <v>27653</v>
      </c>
      <c r="S10672">
        <v>1600</v>
      </c>
      <c r="T10672">
        <v>27653</v>
      </c>
    </row>
    <row r="10673" spans="1:20" x14ac:dyDescent="0.3">
      <c r="A10673">
        <v>2024</v>
      </c>
      <c r="C10673" t="str">
        <f>IF(GETPIVOTDATA("PS % recovery",Sheet4!$B$5,"Parish Name",K10673)&gt;99.949%,"OK","No")</f>
        <v>No</v>
      </c>
      <c r="D10673" t="e">
        <f>VLOOKUP(J10673,'Ref2'!C:E,3,0)</f>
        <v>#N/A</v>
      </c>
      <c r="F10673">
        <v>12</v>
      </c>
      <c r="I10673" t="e">
        <f>VLOOKUP(J10673,Ref!L:M,2,0)</f>
        <v>#N/A</v>
      </c>
      <c r="J10673" t="s">
        <v>1280</v>
      </c>
      <c r="K10673" t="str">
        <f>VLOOKUP($J10673,Ref!$D:$H,2,0)</f>
        <v xml:space="preserve">Southill                                     </v>
      </c>
      <c r="L10673" t="str">
        <f>VLOOKUP($J10673,Ref!$D:$H,3,0)</f>
        <v>Clifton, Haynes and Southill</v>
      </c>
      <c r="M10673" t="str">
        <f>VLOOKUP($J10673,Ref!$D:$H,4,0)</f>
        <v>Ampthill and Shefford Deanery</v>
      </c>
      <c r="N10673" t="str">
        <f>VLOOKUP($J10673,Ref!$D:$H,5,0)</f>
        <v>Archdeaconry of Bedford</v>
      </c>
      <c r="Q10673">
        <v>16050</v>
      </c>
      <c r="R10673">
        <v>15888</v>
      </c>
      <c r="S10673">
        <v>8500</v>
      </c>
      <c r="T10673">
        <v>15888</v>
      </c>
    </row>
    <row r="10674" spans="1:20" x14ac:dyDescent="0.3">
      <c r="A10674">
        <v>2024</v>
      </c>
      <c r="C10674" t="str">
        <f>IF(GETPIVOTDATA("PS % recovery",Sheet4!$B$5,"Parish Name",K10674)&gt;99.949%,"OK","No")</f>
        <v>OK</v>
      </c>
      <c r="D10674" t="e">
        <f>VLOOKUP(J10674,'Ref2'!C:E,3,0)</f>
        <v>#N/A</v>
      </c>
      <c r="F10674">
        <v>12</v>
      </c>
      <c r="I10674" t="e">
        <f>VLOOKUP(J10674,Ref!L:M,2,0)</f>
        <v>#N/A</v>
      </c>
      <c r="J10674" t="s">
        <v>1235</v>
      </c>
      <c r="K10674" t="str">
        <f>VLOOKUP($J10674,Ref!$D:$H,2,0)</f>
        <v xml:space="preserve">Steppingley                                  </v>
      </c>
      <c r="L10674" t="str">
        <f>VLOOKUP($J10674,Ref!$D:$H,3,0)</f>
        <v>Ampthill with Millbrook and Steppingley</v>
      </c>
      <c r="M10674" t="str">
        <f>VLOOKUP($J10674,Ref!$D:$H,4,0)</f>
        <v>Ampthill and Shefford Deanery</v>
      </c>
      <c r="N10674" t="str">
        <f>VLOOKUP($J10674,Ref!$D:$H,5,0)</f>
        <v>Archdeaconry of Bedford</v>
      </c>
      <c r="Q10674">
        <v>4320</v>
      </c>
      <c r="R10674">
        <f>4495-101.34</f>
        <v>4393.66</v>
      </c>
      <c r="S10674">
        <f>-101.34</f>
        <v>-101.34</v>
      </c>
      <c r="T10674">
        <f>4495-101.34</f>
        <v>4393.66</v>
      </c>
    </row>
    <row r="10675" spans="1:20" x14ac:dyDescent="0.3">
      <c r="A10675">
        <v>2024</v>
      </c>
      <c r="C10675" t="str">
        <f>IF(GETPIVOTDATA("PS % recovery",Sheet4!$B$5,"Parish Name",K10675)&gt;99.949%,"OK","No")</f>
        <v>No</v>
      </c>
      <c r="D10675" t="e">
        <f>VLOOKUP(J10675,'Ref2'!C:E,3,0)</f>
        <v>#N/A</v>
      </c>
      <c r="F10675">
        <v>12</v>
      </c>
      <c r="I10675" t="e">
        <f>VLOOKUP(J10675,Ref!L:M,2,0)</f>
        <v>#N/A</v>
      </c>
      <c r="J10675" t="s">
        <v>835</v>
      </c>
      <c r="K10675" t="str">
        <f>VLOOKUP($J10675,Ref!$D:$H,2,0)</f>
        <v xml:space="preserve">Tingrith                                     </v>
      </c>
      <c r="L10675" t="str">
        <f>VLOOKUP($J10675,Ref!$D:$H,3,0)</f>
        <v>Harlington, Tingrith and Westoning</v>
      </c>
      <c r="M10675" t="str">
        <f>VLOOKUP($J10675,Ref!$D:$H,4,0)</f>
        <v>Ampthill and Shefford Deanery</v>
      </c>
      <c r="N10675" t="str">
        <f>VLOOKUP($J10675,Ref!$D:$H,5,0)</f>
        <v>Archdeaconry of Bedford</v>
      </c>
      <c r="Q10675">
        <v>6000</v>
      </c>
      <c r="R10675">
        <v>7169</v>
      </c>
      <c r="S10675">
        <v>500</v>
      </c>
      <c r="T10675">
        <v>7169</v>
      </c>
    </row>
    <row r="10676" spans="1:20" x14ac:dyDescent="0.3">
      <c r="A10676">
        <v>2024</v>
      </c>
      <c r="C10676" t="str">
        <f>IF(GETPIVOTDATA("PS % recovery",Sheet4!$B$5,"Parish Name",K10676)&gt;99.949%,"OK","No")</f>
        <v>No</v>
      </c>
      <c r="D10676" t="e">
        <f>VLOOKUP(J10676,'Ref2'!C:E,3,0)</f>
        <v>#N/A</v>
      </c>
      <c r="F10676">
        <v>12</v>
      </c>
      <c r="I10676" t="e">
        <f>VLOOKUP(J10676,Ref!L:M,2,0)</f>
        <v>#N/A</v>
      </c>
      <c r="J10676" t="s">
        <v>837</v>
      </c>
      <c r="K10676" t="str">
        <f>VLOOKUP($J10676,Ref!$D:$H,2,0)</f>
        <v xml:space="preserve">Stondon                                      </v>
      </c>
      <c r="L10676" t="str">
        <f>VLOOKUP($J10676,Ref!$D:$H,3,0)</f>
        <v>Gravenhurst, Shillington and Stondon</v>
      </c>
      <c r="M10676" t="str">
        <f>VLOOKUP($J10676,Ref!$D:$H,4,0)</f>
        <v>Ampthill and Shefford Deanery</v>
      </c>
      <c r="N10676" t="str">
        <f>VLOOKUP($J10676,Ref!$D:$H,5,0)</f>
        <v>Archdeaconry of Bedford</v>
      </c>
      <c r="Q10676">
        <v>4000</v>
      </c>
      <c r="R10676">
        <v>10911</v>
      </c>
      <c r="S10676">
        <v>200</v>
      </c>
      <c r="T10676">
        <v>10911</v>
      </c>
    </row>
    <row r="10677" spans="1:20" x14ac:dyDescent="0.3">
      <c r="A10677">
        <v>2024</v>
      </c>
      <c r="C10677" t="str">
        <f>IF(GETPIVOTDATA("PS % recovery",Sheet4!$B$5,"Parish Name",K10677)&gt;99.949%,"OK","No")</f>
        <v>OK</v>
      </c>
      <c r="D10677" t="e">
        <f>VLOOKUP(J10677,'Ref2'!C:E,3,0)</f>
        <v>#N/A</v>
      </c>
      <c r="F10677">
        <v>12</v>
      </c>
      <c r="I10677" t="e">
        <f>VLOOKUP(J10677,Ref!L:M,2,0)</f>
        <v>#N/A</v>
      </c>
      <c r="J10677" t="s">
        <v>839</v>
      </c>
      <c r="K10677" t="str">
        <f>VLOOKUP($J10677,Ref!$D:$H,2,0)</f>
        <v xml:space="preserve">Westoning                                    </v>
      </c>
      <c r="L10677" t="str">
        <f>VLOOKUP($J10677,Ref!$D:$H,3,0)</f>
        <v>Harlington, Tingrith and Westoning</v>
      </c>
      <c r="M10677" t="str">
        <f>VLOOKUP($J10677,Ref!$D:$H,4,0)</f>
        <v>Ampthill and Shefford Deanery</v>
      </c>
      <c r="N10677" t="str">
        <f>VLOOKUP($J10677,Ref!$D:$H,5,0)</f>
        <v>Archdeaconry of Bedford</v>
      </c>
      <c r="Q10677">
        <v>29081</v>
      </c>
      <c r="R10677">
        <v>30079</v>
      </c>
      <c r="S10677">
        <v>2597</v>
      </c>
      <c r="T10677">
        <v>30079</v>
      </c>
    </row>
    <row r="10678" spans="1:20" x14ac:dyDescent="0.3">
      <c r="A10678">
        <v>2024</v>
      </c>
      <c r="C10678" t="str">
        <f>IF(GETPIVOTDATA("PS % recovery",Sheet4!$B$5,"Parish Name",K10678)&gt;99.949%,"OK","No")</f>
        <v>OK</v>
      </c>
      <c r="D10678" t="e">
        <f>VLOOKUP(J10678,'Ref2'!C:E,3,0)</f>
        <v>#N/A</v>
      </c>
      <c r="F10678">
        <v>12</v>
      </c>
      <c r="I10678" t="e">
        <f>VLOOKUP(J10678,Ref!L:M,2,0)</f>
        <v>#N/A</v>
      </c>
      <c r="J10678" t="s">
        <v>1255</v>
      </c>
      <c r="K10678" t="str">
        <f>VLOOKUP($J10678,Ref!$D:$H,2,0)</f>
        <v xml:space="preserve">Woburn                                       </v>
      </c>
      <c r="L10678" t="str">
        <f>VLOOKUP($J10678,Ref!$D:$H,3,0)</f>
        <v>Woburn with Eversholt, Milton Bryan, Battlesden and Pottesgrove</v>
      </c>
      <c r="M10678" t="str">
        <f>VLOOKUP($J10678,Ref!$D:$H,4,0)</f>
        <v>Ampthill and Shefford Deanery</v>
      </c>
      <c r="N10678" t="str">
        <f>VLOOKUP($J10678,Ref!$D:$H,5,0)</f>
        <v>Archdeaconry of Bedford</v>
      </c>
      <c r="Q10678">
        <v>42984</v>
      </c>
      <c r="R10678">
        <v>43315</v>
      </c>
      <c r="S10678">
        <v>3729</v>
      </c>
      <c r="T10678">
        <v>43315</v>
      </c>
    </row>
    <row r="10679" spans="1:20" x14ac:dyDescent="0.3">
      <c r="A10679">
        <v>2024</v>
      </c>
      <c r="C10679" t="str">
        <f>IF(GETPIVOTDATA("PS % recovery",Sheet4!$B$5,"Parish Name",K10679)&gt;99.949%,"OK","No")</f>
        <v>No</v>
      </c>
      <c r="D10679" t="e">
        <f>VLOOKUP(J10679,'Ref2'!C:E,3,0)</f>
        <v>#N/A</v>
      </c>
      <c r="F10679">
        <v>12</v>
      </c>
      <c r="I10679" t="e">
        <f>VLOOKUP(J10679,Ref!L:M,2,0)</f>
        <v>#N/A</v>
      </c>
      <c r="J10679" t="s">
        <v>1270</v>
      </c>
      <c r="K10679" t="str">
        <f>VLOOKUP($J10679,Ref!$D:$H,2,0)</f>
        <v xml:space="preserve">Woburn Sands                                 </v>
      </c>
      <c r="L10679" t="str">
        <f>VLOOKUP($J10679,Ref!$D:$H,3,0)</f>
        <v>Woburn Sands</v>
      </c>
      <c r="M10679" t="str">
        <f>VLOOKUP($J10679,Ref!$D:$H,4,0)</f>
        <v>Ampthill and Shefford Deanery</v>
      </c>
      <c r="N10679" t="str">
        <f>VLOOKUP($J10679,Ref!$D:$H,5,0)</f>
        <v>Archdeaconry of Bedford</v>
      </c>
      <c r="Q10679">
        <v>54920</v>
      </c>
      <c r="R10679">
        <v>62724</v>
      </c>
      <c r="S10679">
        <v>5227</v>
      </c>
      <c r="T10679">
        <v>62724</v>
      </c>
    </row>
    <row r="10680" spans="1:20" x14ac:dyDescent="0.3">
      <c r="A10680">
        <v>2024</v>
      </c>
      <c r="C10680" t="str">
        <f>IF(GETPIVOTDATA("PS % recovery",Sheet4!$B$5,"Parish Name",K10680)&gt;99.949%,"OK","No")</f>
        <v>No</v>
      </c>
      <c r="D10680" t="e">
        <f>VLOOKUP(J10680,'Ref2'!C:E,3,0)</f>
        <v>#N/A</v>
      </c>
      <c r="F10680">
        <v>12</v>
      </c>
      <c r="I10680" t="e">
        <f>VLOOKUP(J10680,Ref!L:M,2,0)</f>
        <v>#N/A</v>
      </c>
      <c r="J10680" t="s">
        <v>1293</v>
      </c>
      <c r="K10680" t="str">
        <f>VLOOKUP($J10680,Ref!$D:$H,2,0)</f>
        <v xml:space="preserve">Bedford, All Saints                          </v>
      </c>
      <c r="L10680" t="str">
        <f>VLOOKUP($J10680,Ref!$D:$H,3,0)</f>
        <v>Bedford, All Saints</v>
      </c>
      <c r="M10680" t="str">
        <f>VLOOKUP($J10680,Ref!$D:$H,4,0)</f>
        <v>Bedford Deanery</v>
      </c>
      <c r="N10680" t="str">
        <f>VLOOKUP($J10680,Ref!$D:$H,5,0)</f>
        <v>Archdeaconry of Bedford</v>
      </c>
      <c r="Q10680">
        <v>25204.92</v>
      </c>
      <c r="R10680">
        <v>26474</v>
      </c>
      <c r="S10680">
        <v>2840.69</v>
      </c>
      <c r="T10680">
        <v>26474</v>
      </c>
    </row>
    <row r="10681" spans="1:20" x14ac:dyDescent="0.3">
      <c r="A10681">
        <v>2024</v>
      </c>
      <c r="C10681" t="str">
        <f>IF(GETPIVOTDATA("PS % recovery",Sheet4!$B$5,"Parish Name",K10681)&gt;99.949%,"OK","No")</f>
        <v>OK</v>
      </c>
      <c r="D10681" t="e">
        <f>VLOOKUP(J10681,'Ref2'!C:E,3,0)</f>
        <v>#N/A</v>
      </c>
      <c r="F10681">
        <v>12</v>
      </c>
      <c r="I10681" t="str">
        <f>VLOOKUP(J10681,Ref!L:M,2,0)</f>
        <v>Yes</v>
      </c>
      <c r="J10681" t="s">
        <v>1295</v>
      </c>
      <c r="K10681" t="str">
        <f>VLOOKUP($J10681,Ref!$D:$H,2,0)</f>
        <v xml:space="preserve">Bedford, Christ Church                       </v>
      </c>
      <c r="L10681" t="str">
        <f>VLOOKUP($J10681,Ref!$D:$H,3,0)</f>
        <v>Bedford, Christ Church</v>
      </c>
      <c r="M10681" t="str">
        <f>VLOOKUP($J10681,Ref!$D:$H,4,0)</f>
        <v>Bedford Deanery</v>
      </c>
      <c r="N10681" t="str">
        <f>VLOOKUP($J10681,Ref!$D:$H,5,0)</f>
        <v>Archdeaconry of Bedford</v>
      </c>
      <c r="Q10681">
        <v>147512</v>
      </c>
      <c r="R10681">
        <v>154063</v>
      </c>
      <c r="S10681">
        <v>12834</v>
      </c>
      <c r="T10681">
        <v>154063</v>
      </c>
    </row>
    <row r="10682" spans="1:20" x14ac:dyDescent="0.3">
      <c r="A10682">
        <v>2024</v>
      </c>
      <c r="C10682" t="str">
        <f>IF(GETPIVOTDATA("PS % recovery",Sheet4!$B$5,"Parish Name",K10682)&gt;99.949%,"OK","No")</f>
        <v>OK</v>
      </c>
      <c r="D10682" t="e">
        <f>VLOOKUP(J10682,'Ref2'!C:E,3,0)</f>
        <v>#N/A</v>
      </c>
      <c r="F10682">
        <v>12</v>
      </c>
      <c r="I10682" t="e">
        <f>VLOOKUP(J10682,Ref!L:M,2,0)</f>
        <v>#N/A</v>
      </c>
      <c r="J10682" t="s">
        <v>1297</v>
      </c>
      <c r="K10682" t="str">
        <f>VLOOKUP($J10682,Ref!$D:$H,2,0)</f>
        <v xml:space="preserve">Bedford, St Andrew                           </v>
      </c>
      <c r="L10682" t="str">
        <f>VLOOKUP($J10682,Ref!$D:$H,3,0)</f>
        <v>Bedford, St Andrew</v>
      </c>
      <c r="M10682" t="str">
        <f>VLOOKUP($J10682,Ref!$D:$H,4,0)</f>
        <v>Bedford Deanery</v>
      </c>
      <c r="N10682" t="str">
        <f>VLOOKUP($J10682,Ref!$D:$H,5,0)</f>
        <v>Archdeaconry of Bedford</v>
      </c>
      <c r="Q10682">
        <v>131629</v>
      </c>
      <c r="R10682">
        <v>133884</v>
      </c>
      <c r="S10682">
        <v>11157</v>
      </c>
      <c r="T10682">
        <v>133884</v>
      </c>
    </row>
    <row r="10683" spans="1:20" x14ac:dyDescent="0.3">
      <c r="A10683">
        <v>2024</v>
      </c>
      <c r="C10683" t="str">
        <f>IF(GETPIVOTDATA("PS % recovery",Sheet4!$B$5,"Parish Name",K10683)&gt;99.949%,"OK","No")</f>
        <v>OK</v>
      </c>
      <c r="D10683" t="e">
        <f>VLOOKUP(J10683,'Ref2'!C:E,3,0)</f>
        <v>#N/A</v>
      </c>
      <c r="F10683">
        <v>12</v>
      </c>
      <c r="I10683" t="e">
        <f>VLOOKUP(J10683,Ref!L:M,2,0)</f>
        <v>#N/A</v>
      </c>
      <c r="J10683" t="s">
        <v>1299</v>
      </c>
      <c r="K10683" t="str">
        <f>VLOOKUP($J10683,Ref!$D:$H,2,0)</f>
        <v xml:space="preserve">Bedford, St John and St Leonard              </v>
      </c>
      <c r="L10683" t="str">
        <f>VLOOKUP($J10683,Ref!$D:$H,3,0)</f>
        <v>Bedford, St John and St Leonard</v>
      </c>
      <c r="M10683" t="str">
        <f>VLOOKUP($J10683,Ref!$D:$H,4,0)</f>
        <v>Bedford Deanery</v>
      </c>
      <c r="N10683" t="str">
        <f>VLOOKUP($J10683,Ref!$D:$H,5,0)</f>
        <v>Archdeaconry of Bedford</v>
      </c>
      <c r="Q10683">
        <v>57652</v>
      </c>
      <c r="R10683">
        <v>60677</v>
      </c>
      <c r="S10683">
        <v>5061</v>
      </c>
      <c r="T10683">
        <v>60677</v>
      </c>
    </row>
    <row r="10684" spans="1:20" x14ac:dyDescent="0.3">
      <c r="A10684">
        <v>2024</v>
      </c>
      <c r="C10684" t="str">
        <f>IF(GETPIVOTDATA("PS % recovery",Sheet4!$B$5,"Parish Name",K10684)&gt;99.949%,"OK","No")</f>
        <v>OK</v>
      </c>
      <c r="D10684" t="e">
        <f>VLOOKUP(J10684,'Ref2'!C:E,3,0)</f>
        <v>#N/A</v>
      </c>
      <c r="F10684">
        <v>12</v>
      </c>
      <c r="I10684" t="e">
        <f>VLOOKUP(J10684,Ref!L:M,2,0)</f>
        <v>#N/A</v>
      </c>
      <c r="J10684" t="s">
        <v>1315</v>
      </c>
      <c r="K10684" t="str">
        <f>VLOOKUP($J10684,Ref!$D:$H,2,0)</f>
        <v xml:space="preserve">Bedford, St Mark                             </v>
      </c>
      <c r="L10684" t="str">
        <f>VLOOKUP($J10684,Ref!$D:$H,3,0)</f>
        <v>Bedford, St Mark</v>
      </c>
      <c r="M10684" t="str">
        <f>VLOOKUP($J10684,Ref!$D:$H,4,0)</f>
        <v>Bedford Deanery</v>
      </c>
      <c r="N10684" t="str">
        <f>VLOOKUP($J10684,Ref!$D:$H,5,0)</f>
        <v>Archdeaconry of Bedford</v>
      </c>
      <c r="Q10684">
        <v>70195</v>
      </c>
      <c r="R10684">
        <v>72880</v>
      </c>
      <c r="S10684">
        <v>6073.37</v>
      </c>
      <c r="T10684">
        <v>72880</v>
      </c>
    </row>
    <row r="10685" spans="1:20" x14ac:dyDescent="0.3">
      <c r="A10685">
        <v>2024</v>
      </c>
      <c r="C10685" t="str">
        <f>IF(GETPIVOTDATA("PS % recovery",Sheet4!$B$5,"Parish Name",K10685)&gt;99.949%,"OK","No")</f>
        <v>No</v>
      </c>
      <c r="D10685" t="e">
        <f>VLOOKUP(J10685,'Ref2'!C:E,3,0)</f>
        <v>#N/A</v>
      </c>
      <c r="F10685">
        <v>12</v>
      </c>
      <c r="I10685" t="e">
        <f>VLOOKUP(J10685,Ref!L:M,2,0)</f>
        <v>#N/A</v>
      </c>
      <c r="J10685" t="s">
        <v>1301</v>
      </c>
      <c r="K10685" t="str">
        <f>VLOOKUP($J10685,Ref!$D:$H,2,0)</f>
        <v xml:space="preserve">Bedford, St Martin                           </v>
      </c>
      <c r="L10685" t="str">
        <f>VLOOKUP($J10685,Ref!$D:$H,3,0)</f>
        <v>Bedford, St Martin</v>
      </c>
      <c r="M10685" t="str">
        <f>VLOOKUP($J10685,Ref!$D:$H,4,0)</f>
        <v>Bedford Deanery</v>
      </c>
      <c r="N10685" t="str">
        <f>VLOOKUP($J10685,Ref!$D:$H,5,0)</f>
        <v>Archdeaconry of Bedford</v>
      </c>
      <c r="Q10685">
        <v>12300</v>
      </c>
      <c r="R10685">
        <v>25046</v>
      </c>
      <c r="S10685">
        <v>900</v>
      </c>
      <c r="T10685">
        <v>25046</v>
      </c>
    </row>
    <row r="10686" spans="1:20" x14ac:dyDescent="0.3">
      <c r="A10686">
        <v>2024</v>
      </c>
      <c r="C10686" t="str">
        <f>IF(GETPIVOTDATA("PS % recovery",Sheet4!$B$5,"Parish Name",K10686)&gt;99.949%,"OK","No")</f>
        <v>No</v>
      </c>
      <c r="D10686" t="e">
        <f>VLOOKUP(J10686,'Ref2'!C:E,3,0)</f>
        <v>#N/A</v>
      </c>
      <c r="F10686">
        <v>12</v>
      </c>
      <c r="I10686" t="e">
        <f>VLOOKUP(J10686,Ref!L:M,2,0)</f>
        <v>#N/A</v>
      </c>
      <c r="J10686" t="s">
        <v>1323</v>
      </c>
      <c r="K10686" t="str">
        <f>VLOOKUP($J10686,Ref!$D:$H,2,0)</f>
        <v xml:space="preserve">Bedford, St Michael and All Angels           </v>
      </c>
      <c r="L10686" t="str">
        <f>VLOOKUP($J10686,Ref!$D:$H,3,0)</f>
        <v>Elstow Team Ministry</v>
      </c>
      <c r="M10686" t="str">
        <f>VLOOKUP($J10686,Ref!$D:$H,4,0)</f>
        <v>Bedford Deanery</v>
      </c>
      <c r="N10686" t="str">
        <f>VLOOKUP($J10686,Ref!$D:$H,5,0)</f>
        <v>Archdeaconry of Bedford</v>
      </c>
      <c r="Q10686">
        <v>3000</v>
      </c>
      <c r="R10686">
        <v>11680</v>
      </c>
      <c r="S10686">
        <v>250</v>
      </c>
      <c r="T10686">
        <v>11680</v>
      </c>
    </row>
    <row r="10687" spans="1:20" x14ac:dyDescent="0.3">
      <c r="A10687">
        <v>2024</v>
      </c>
      <c r="C10687" t="str">
        <f>IF(GETPIVOTDATA("PS % recovery",Sheet4!$B$5,"Parish Name",K10687)&gt;99.949%,"OK","No")</f>
        <v>No</v>
      </c>
      <c r="D10687" t="e">
        <f>VLOOKUP(J10687,'Ref2'!C:E,3,0)</f>
        <v>#N/A</v>
      </c>
      <c r="F10687">
        <v>12</v>
      </c>
      <c r="I10687" t="e">
        <f>VLOOKUP(J10687,Ref!L:M,2,0)</f>
        <v>#N/A</v>
      </c>
      <c r="J10687" t="s">
        <v>1303</v>
      </c>
      <c r="K10687" t="str">
        <f>VLOOKUP($J10687,Ref!$D:$H,2,0)</f>
        <v xml:space="preserve">Bedford, St Paul                             </v>
      </c>
      <c r="L10687" t="str">
        <f>VLOOKUP($J10687,Ref!$D:$H,3,0)</f>
        <v>Bedford, St Paul</v>
      </c>
      <c r="M10687" t="str">
        <f>VLOOKUP($J10687,Ref!$D:$H,4,0)</f>
        <v>Bedford Deanery</v>
      </c>
      <c r="N10687" t="str">
        <f>VLOOKUP($J10687,Ref!$D:$H,5,0)</f>
        <v>Archdeaconry of Bedford</v>
      </c>
      <c r="Q10687">
        <v>27840</v>
      </c>
      <c r="R10687">
        <v>70476</v>
      </c>
      <c r="S10687">
        <v>5000</v>
      </c>
      <c r="T10687">
        <v>70476</v>
      </c>
    </row>
    <row r="10688" spans="1:20" x14ac:dyDescent="0.3">
      <c r="A10688">
        <v>2024</v>
      </c>
      <c r="C10688" t="str">
        <f>IF(GETPIVOTDATA("PS % recovery",Sheet4!$B$5,"Parish Name",K10688)&gt;99.949%,"OK","No")</f>
        <v>No</v>
      </c>
      <c r="D10688" t="e">
        <f>VLOOKUP(J10688,'Ref2'!C:E,3,0)</f>
        <v>#N/A</v>
      </c>
      <c r="F10688">
        <v>12</v>
      </c>
      <c r="I10688" t="e">
        <f>VLOOKUP(J10688,Ref!L:M,2,0)</f>
        <v>#N/A</v>
      </c>
      <c r="J10688" t="s">
        <v>1305</v>
      </c>
      <c r="K10688" t="str">
        <f>VLOOKUP($J10688,Ref!$D:$H,2,0)</f>
        <v xml:space="preserve">Bedford, St Peter de Merton with St Cuthbert </v>
      </c>
      <c r="L10688" t="str">
        <f>VLOOKUP($J10688,Ref!$D:$H,3,0)</f>
        <v>Bedford, St Peter de Merton with St Cuthbert</v>
      </c>
      <c r="M10688" t="str">
        <f>VLOOKUP($J10688,Ref!$D:$H,4,0)</f>
        <v>Bedford Deanery</v>
      </c>
      <c r="N10688" t="str">
        <f>VLOOKUP($J10688,Ref!$D:$H,5,0)</f>
        <v>Archdeaconry of Bedford</v>
      </c>
      <c r="Q10688">
        <v>29932</v>
      </c>
      <c r="R10688">
        <v>59595</v>
      </c>
      <c r="S10688">
        <v>51595</v>
      </c>
      <c r="T10688">
        <v>59595</v>
      </c>
    </row>
    <row r="10689" spans="1:20" x14ac:dyDescent="0.3">
      <c r="A10689">
        <v>2024</v>
      </c>
      <c r="C10689" t="str">
        <f>IF(GETPIVOTDATA("PS % recovery",Sheet4!$B$5,"Parish Name",K10689)&gt;99.949%,"OK","No")</f>
        <v>OK</v>
      </c>
      <c r="D10689" t="e">
        <f>VLOOKUP(J10689,'Ref2'!C:E,3,0)</f>
        <v>#N/A</v>
      </c>
      <c r="F10689">
        <v>12</v>
      </c>
      <c r="I10689" t="e">
        <f>VLOOKUP(J10689,Ref!L:M,2,0)</f>
        <v>#N/A</v>
      </c>
      <c r="J10689" t="s">
        <v>1307</v>
      </c>
      <c r="K10689" t="str">
        <f>VLOOKUP($J10689,Ref!$D:$H,2,0)</f>
        <v xml:space="preserve">Biddenham                                    </v>
      </c>
      <c r="L10689" t="str">
        <f>VLOOKUP($J10689,Ref!$D:$H,3,0)</f>
        <v>Biddenham</v>
      </c>
      <c r="M10689" t="str">
        <f>VLOOKUP($J10689,Ref!$D:$H,4,0)</f>
        <v>Bedford Deanery</v>
      </c>
      <c r="N10689" t="str">
        <f>VLOOKUP($J10689,Ref!$D:$H,5,0)</f>
        <v>Archdeaconry of Bedford</v>
      </c>
      <c r="Q10689">
        <v>44961</v>
      </c>
      <c r="R10689">
        <v>46797</v>
      </c>
      <c r="S10689">
        <f>6620-3040</f>
        <v>3580</v>
      </c>
      <c r="T10689">
        <v>46797</v>
      </c>
    </row>
    <row r="10690" spans="1:20" x14ac:dyDescent="0.3">
      <c r="A10690">
        <v>2024</v>
      </c>
      <c r="C10690" t="str">
        <f>IF(GETPIVOTDATA("PS % recovery",Sheet4!$B$5,"Parish Name",K10690)&gt;99.949%,"OK","No")</f>
        <v>No</v>
      </c>
      <c r="D10690" t="e">
        <f>VLOOKUP(J10690,'Ref2'!C:E,3,0)</f>
        <v>#N/A</v>
      </c>
      <c r="F10690">
        <v>12</v>
      </c>
      <c r="I10690" t="e">
        <f>VLOOKUP(J10690,Ref!L:M,2,0)</f>
        <v>#N/A</v>
      </c>
      <c r="J10690" t="s">
        <v>1319</v>
      </c>
      <c r="K10690" t="str">
        <f>VLOOKUP($J10690,Ref!$D:$H,2,0)</f>
        <v xml:space="preserve">Cardington                                   </v>
      </c>
      <c r="L10690" t="str">
        <f>VLOOKUP($J10690,Ref!$D:$H,3,0)</f>
        <v>Elstow Team Ministry</v>
      </c>
      <c r="M10690" t="str">
        <f>VLOOKUP($J10690,Ref!$D:$H,4,0)</f>
        <v>Bedford Deanery</v>
      </c>
      <c r="N10690" t="str">
        <f>VLOOKUP($J10690,Ref!$D:$H,5,0)</f>
        <v>Archdeaconry of Bedford</v>
      </c>
      <c r="Q10690">
        <v>2000</v>
      </c>
      <c r="R10690">
        <v>14683</v>
      </c>
      <c r="S10690">
        <v>0</v>
      </c>
      <c r="T10690">
        <v>14683</v>
      </c>
    </row>
    <row r="10691" spans="1:20" x14ac:dyDescent="0.3">
      <c r="A10691">
        <v>2024</v>
      </c>
      <c r="C10691" t="str">
        <f>IF(GETPIVOTDATA("PS % recovery",Sheet4!$B$5,"Parish Name",K10691)&gt;99.949%,"OK","No")</f>
        <v>No</v>
      </c>
      <c r="D10691" t="str">
        <f>VLOOKUP(J10691,'Ref2'!C:E,3,0)</f>
        <v>LLF</v>
      </c>
      <c r="F10691">
        <v>12</v>
      </c>
      <c r="I10691" t="str">
        <f>VLOOKUP(J10691,Ref!L:M,2,0)</f>
        <v>Yes</v>
      </c>
      <c r="J10691" t="s">
        <v>1321</v>
      </c>
      <c r="K10691" t="str">
        <f>VLOOKUP($J10691,Ref!$D:$H,2,0)</f>
        <v xml:space="preserve">Cranfield                                    </v>
      </c>
      <c r="L10691" t="str">
        <f>VLOOKUP($J10691,Ref!$D:$H,3,0)</f>
        <v>Cranfield and Hulcote with Salford</v>
      </c>
      <c r="M10691" t="str">
        <f>VLOOKUP($J10691,Ref!$D:$H,4,0)</f>
        <v>Bedford Deanery</v>
      </c>
      <c r="N10691" t="str">
        <f>VLOOKUP($J10691,Ref!$D:$H,5,0)</f>
        <v>Archdeaconry of Bedford</v>
      </c>
      <c r="Q10691">
        <v>48251</v>
      </c>
      <c r="R10691">
        <v>50004</v>
      </c>
      <c r="S10691">
        <f>4223-3</f>
        <v>4220</v>
      </c>
      <c r="T10691">
        <v>50004</v>
      </c>
    </row>
    <row r="10692" spans="1:20" x14ac:dyDescent="0.3">
      <c r="A10692">
        <v>2024</v>
      </c>
      <c r="C10692" t="str">
        <f>IF(GETPIVOTDATA("PS % recovery",Sheet4!$B$5,"Parish Name",K10692)&gt;99.949%,"OK","No")</f>
        <v>No</v>
      </c>
      <c r="D10692" t="e">
        <f>VLOOKUP(J10692,'Ref2'!C:E,3,0)</f>
        <v>#N/A</v>
      </c>
      <c r="F10692">
        <v>12</v>
      </c>
      <c r="I10692" t="e">
        <f>VLOOKUP(J10692,Ref!L:M,2,0)</f>
        <v>#N/A</v>
      </c>
      <c r="J10692" t="s">
        <v>1327</v>
      </c>
      <c r="K10692" t="str">
        <f>VLOOKUP($J10692,Ref!$D:$H,2,0)</f>
        <v xml:space="preserve">Elstow                                       </v>
      </c>
      <c r="L10692" t="str">
        <f>VLOOKUP($J10692,Ref!$D:$H,3,0)</f>
        <v>Elstow Team Ministry</v>
      </c>
      <c r="M10692" t="str">
        <f>VLOOKUP($J10692,Ref!$D:$H,4,0)</f>
        <v>Bedford Deanery</v>
      </c>
      <c r="N10692" t="str">
        <f>VLOOKUP($J10692,Ref!$D:$H,5,0)</f>
        <v>Archdeaconry of Bedford</v>
      </c>
      <c r="Q10692">
        <v>21000</v>
      </c>
      <c r="R10692">
        <v>61290</v>
      </c>
      <c r="S10692">
        <v>23000</v>
      </c>
      <c r="T10692">
        <v>61290</v>
      </c>
    </row>
    <row r="10693" spans="1:20" x14ac:dyDescent="0.3">
      <c r="A10693">
        <v>2024</v>
      </c>
      <c r="C10693" t="str">
        <f>IF(GETPIVOTDATA("PS % recovery",Sheet4!$B$5,"Parish Name",K10693)&gt;99.949%,"OK","No")</f>
        <v>OK</v>
      </c>
      <c r="D10693" t="e">
        <f>VLOOKUP(J10693,'Ref2'!C:E,3,0)</f>
        <v>#N/A</v>
      </c>
      <c r="F10693">
        <v>12</v>
      </c>
      <c r="I10693" t="e">
        <f>VLOOKUP(J10693,Ref!L:M,2,0)</f>
        <v>#N/A</v>
      </c>
      <c r="J10693" t="s">
        <v>1311</v>
      </c>
      <c r="K10693" t="str">
        <f>VLOOKUP($J10693,Ref!$D:$H,2,0)</f>
        <v xml:space="preserve">Goldington                                   </v>
      </c>
      <c r="L10693" t="str">
        <f>VLOOKUP($J10693,Ref!$D:$H,3,0)</f>
        <v>Goldington</v>
      </c>
      <c r="M10693" t="str">
        <f>VLOOKUP($J10693,Ref!$D:$H,4,0)</f>
        <v>Bedford Deanery</v>
      </c>
      <c r="N10693" t="str">
        <f>VLOOKUP($J10693,Ref!$D:$H,5,0)</f>
        <v>Archdeaconry of Bedford</v>
      </c>
      <c r="Q10693">
        <v>64558</v>
      </c>
      <c r="R10693">
        <v>63525</v>
      </c>
      <c r="S10693">
        <v>5291</v>
      </c>
      <c r="T10693">
        <v>63525</v>
      </c>
    </row>
    <row r="10694" spans="1:20" x14ac:dyDescent="0.3">
      <c r="A10694">
        <v>2024</v>
      </c>
      <c r="C10694" t="str">
        <f>IF(GETPIVOTDATA("PS % recovery",Sheet4!$B$5,"Parish Name",K10694)&gt;99.949%,"OK","No")</f>
        <v>No</v>
      </c>
      <c r="D10694" t="e">
        <f>VLOOKUP(J10694,'Ref2'!C:E,3,0)</f>
        <v>#N/A</v>
      </c>
      <c r="F10694">
        <v>12</v>
      </c>
      <c r="I10694" t="e">
        <f>VLOOKUP(J10694,Ref!L:M,2,0)</f>
        <v>#N/A</v>
      </c>
      <c r="J10694" t="s">
        <v>1325</v>
      </c>
      <c r="K10694" t="str">
        <f>VLOOKUP($J10694,Ref!$D:$H,2,0)</f>
        <v xml:space="preserve">Hulcote with Salford                         </v>
      </c>
      <c r="L10694" t="str">
        <f>VLOOKUP($J10694,Ref!$D:$H,3,0)</f>
        <v>Cranfield and Hulcote with Salford</v>
      </c>
      <c r="M10694" t="str">
        <f>VLOOKUP($J10694,Ref!$D:$H,4,0)</f>
        <v>Bedford Deanery</v>
      </c>
      <c r="N10694" t="str">
        <f>VLOOKUP($J10694,Ref!$D:$H,5,0)</f>
        <v>Archdeaconry of Bedford</v>
      </c>
      <c r="Q10694">
        <v>9728</v>
      </c>
      <c r="R10694">
        <v>10050</v>
      </c>
      <c r="S10694">
        <v>4550</v>
      </c>
      <c r="T10694">
        <v>10050</v>
      </c>
    </row>
    <row r="10695" spans="1:20" x14ac:dyDescent="0.3">
      <c r="A10695">
        <v>2024</v>
      </c>
      <c r="C10695" t="str">
        <f>IF(GETPIVOTDATA("PS % recovery",Sheet4!$B$5,"Parish Name",K10695)&gt;99.949%,"OK","No")</f>
        <v>No</v>
      </c>
      <c r="D10695" t="e">
        <f>VLOOKUP(J10695,'Ref2'!C:E,3,0)</f>
        <v>#N/A</v>
      </c>
      <c r="F10695">
        <v>12</v>
      </c>
      <c r="I10695" t="e">
        <f>VLOOKUP(J10695,Ref!L:M,2,0)</f>
        <v>#N/A</v>
      </c>
      <c r="J10695" t="s">
        <v>1329</v>
      </c>
      <c r="K10695" t="str">
        <f>VLOOKUP($J10695,Ref!$D:$H,2,0)</f>
        <v xml:space="preserve">Houghton Conquest                            </v>
      </c>
      <c r="L10695" t="str">
        <f>VLOOKUP($J10695,Ref!$D:$H,3,0)</f>
        <v>Elstow Team Ministry</v>
      </c>
      <c r="M10695" t="str">
        <f>VLOOKUP($J10695,Ref!$D:$H,4,0)</f>
        <v>Bedford Deanery</v>
      </c>
      <c r="N10695" t="str">
        <f>VLOOKUP($J10695,Ref!$D:$H,5,0)</f>
        <v>Archdeaconry of Bedford</v>
      </c>
      <c r="Q10695">
        <v>6000</v>
      </c>
      <c r="R10695">
        <v>12744</v>
      </c>
      <c r="S10695">
        <v>500</v>
      </c>
      <c r="T10695">
        <v>12744</v>
      </c>
    </row>
    <row r="10696" spans="1:20" x14ac:dyDescent="0.3">
      <c r="A10696">
        <v>2024</v>
      </c>
      <c r="C10696" t="str">
        <f>IF(GETPIVOTDATA("PS % recovery",Sheet4!$B$5,"Parish Name",K10696)&gt;99.949%,"OK","No")</f>
        <v>No</v>
      </c>
      <c r="D10696" t="e">
        <f>VLOOKUP(J10696,'Ref2'!C:E,3,0)</f>
        <v>#N/A</v>
      </c>
      <c r="F10696">
        <v>12</v>
      </c>
      <c r="I10696" t="e">
        <f>VLOOKUP(J10696,Ref!L:M,2,0)</f>
        <v>#N/A</v>
      </c>
      <c r="J10696" t="s">
        <v>1309</v>
      </c>
      <c r="K10696" t="str">
        <f>VLOOKUP($J10696,Ref!$D:$H,2,0)</f>
        <v xml:space="preserve">Kempston                                     </v>
      </c>
      <c r="L10696" t="str">
        <f>VLOOKUP($J10696,Ref!$D:$H,3,0)</f>
        <v>Kempston</v>
      </c>
      <c r="M10696" t="str">
        <f>VLOOKUP($J10696,Ref!$D:$H,4,0)</f>
        <v>Bedford Deanery</v>
      </c>
      <c r="N10696" t="str">
        <f>VLOOKUP($J10696,Ref!$D:$H,5,0)</f>
        <v>Archdeaconry of Bedford</v>
      </c>
      <c r="Q10696">
        <v>6000</v>
      </c>
      <c r="R10696">
        <v>32430</v>
      </c>
      <c r="S10696">
        <v>500</v>
      </c>
      <c r="T10696">
        <v>32430</v>
      </c>
    </row>
    <row r="10697" spans="1:20" x14ac:dyDescent="0.3">
      <c r="A10697">
        <v>2024</v>
      </c>
      <c r="C10697" t="str">
        <f>IF(GETPIVOTDATA("PS % recovery",Sheet4!$B$5,"Parish Name",K10697)&gt;99.949%,"OK","No")</f>
        <v>No</v>
      </c>
      <c r="D10697" t="e">
        <f>VLOOKUP(J10697,'Ref2'!C:E,3,0)</f>
        <v>#N/A</v>
      </c>
      <c r="F10697">
        <v>12</v>
      </c>
      <c r="I10697" t="e">
        <f>VLOOKUP(J10697,Ref!L:M,2,0)</f>
        <v>#N/A</v>
      </c>
      <c r="J10697" t="s">
        <v>1313</v>
      </c>
      <c r="K10697" t="str">
        <f>VLOOKUP($J10697,Ref!$D:$H,2,0)</f>
        <v xml:space="preserve">Kempston, The Church of the Transfiguration  </v>
      </c>
      <c r="L10697" t="str">
        <f>VLOOKUP($J10697,Ref!$D:$H,3,0)</f>
        <v>Kempston, The Church of the Transfiguration</v>
      </c>
      <c r="M10697" t="str">
        <f>VLOOKUP($J10697,Ref!$D:$H,4,0)</f>
        <v>Bedford Deanery</v>
      </c>
      <c r="N10697" t="str">
        <f>VLOOKUP($J10697,Ref!$D:$H,5,0)</f>
        <v>Archdeaconry of Bedford</v>
      </c>
      <c r="Q10697">
        <v>18000</v>
      </c>
      <c r="R10697">
        <v>47205</v>
      </c>
      <c r="S10697">
        <v>1500</v>
      </c>
      <c r="T10697">
        <v>47205</v>
      </c>
    </row>
    <row r="10698" spans="1:20" x14ac:dyDescent="0.3">
      <c r="A10698">
        <v>2024</v>
      </c>
      <c r="C10698" t="str">
        <f>IF(GETPIVOTDATA("PS % recovery",Sheet4!$B$5,"Parish Name",K10698)&gt;99.949%,"OK","No")</f>
        <v>OK</v>
      </c>
      <c r="D10698" t="e">
        <f>VLOOKUP(J10698,'Ref2'!C:E,3,0)</f>
        <v>#N/A</v>
      </c>
      <c r="F10698">
        <v>12</v>
      </c>
      <c r="I10698" t="e">
        <f>VLOOKUP(J10698,Ref!L:M,2,0)</f>
        <v>#N/A</v>
      </c>
      <c r="J10698" t="s">
        <v>1333</v>
      </c>
      <c r="K10698" t="str">
        <f>VLOOKUP($J10698,Ref!$D:$H,2,0)</f>
        <v xml:space="preserve">Marston Morteyne with Lidlington             </v>
      </c>
      <c r="L10698" t="str">
        <f>VLOOKUP($J10698,Ref!$D:$H,3,0)</f>
        <v>Marston Morteyne with Lidlington</v>
      </c>
      <c r="M10698" t="str">
        <f>VLOOKUP($J10698,Ref!$D:$H,4,0)</f>
        <v>Bedford Deanery</v>
      </c>
      <c r="N10698" t="str">
        <f>VLOOKUP($J10698,Ref!$D:$H,5,0)</f>
        <v>Archdeaconry of Bedford</v>
      </c>
      <c r="Q10698">
        <v>27357</v>
      </c>
      <c r="R10698">
        <v>28315</v>
      </c>
      <c r="S10698">
        <f>2359.76-2.12</f>
        <v>2357.6400000000003</v>
      </c>
      <c r="T10698">
        <v>28315</v>
      </c>
    </row>
    <row r="10699" spans="1:20" x14ac:dyDescent="0.3">
      <c r="A10699">
        <v>2024</v>
      </c>
      <c r="C10699" t="str">
        <f>IF(GETPIVOTDATA("PS % recovery",Sheet4!$B$5,"Parish Name",K10699)&gt;99.949%,"OK","No")</f>
        <v>OK</v>
      </c>
      <c r="D10699" t="e">
        <f>VLOOKUP(J10699,'Ref2'!C:E,3,0)</f>
        <v>#N/A</v>
      </c>
      <c r="F10699">
        <v>12</v>
      </c>
      <c r="I10699" t="e">
        <f>VLOOKUP(J10699,Ref!L:M,2,0)</f>
        <v>#N/A</v>
      </c>
      <c r="J10699" t="s">
        <v>1317</v>
      </c>
      <c r="K10699" t="str">
        <f>VLOOKUP($J10699,Ref!$D:$H,2,0)</f>
        <v xml:space="preserve">Renhold                                      </v>
      </c>
      <c r="L10699" t="str">
        <f>VLOOKUP($J10699,Ref!$D:$H,3,0)</f>
        <v>Renhold</v>
      </c>
      <c r="M10699" t="str">
        <f>VLOOKUP($J10699,Ref!$D:$H,4,0)</f>
        <v>Bedford Deanery</v>
      </c>
      <c r="N10699" t="str">
        <f>VLOOKUP($J10699,Ref!$D:$H,5,0)</f>
        <v>Archdeaconry of Bedford</v>
      </c>
      <c r="Q10699">
        <v>29863</v>
      </c>
      <c r="R10699">
        <v>30944</v>
      </c>
      <c r="S10699">
        <v>7736</v>
      </c>
      <c r="T10699">
        <v>30944</v>
      </c>
    </row>
    <row r="10700" spans="1:20" x14ac:dyDescent="0.3">
      <c r="A10700">
        <v>2024</v>
      </c>
      <c r="C10700" t="str">
        <f>IF(GETPIVOTDATA("PS % recovery",Sheet4!$B$5,"Parish Name",K10700)&gt;99.949%,"OK","No")</f>
        <v>No</v>
      </c>
      <c r="D10700" t="e">
        <f>VLOOKUP(J10700,'Ref2'!C:E,3,0)</f>
        <v>#N/A</v>
      </c>
      <c r="F10700">
        <v>12</v>
      </c>
      <c r="I10700" t="e">
        <f>VLOOKUP(J10700,Ref!L:M,2,0)</f>
        <v>#N/A</v>
      </c>
      <c r="J10700" t="s">
        <v>1331</v>
      </c>
      <c r="K10700" t="str">
        <f>VLOOKUP($J10700,Ref!$D:$H,2,0)</f>
        <v xml:space="preserve">Wilshamstead                                 </v>
      </c>
      <c r="L10700" t="str">
        <f>VLOOKUP($J10700,Ref!$D:$H,3,0)</f>
        <v>Elstow Team Ministry</v>
      </c>
      <c r="M10700" t="str">
        <f>VLOOKUP($J10700,Ref!$D:$H,4,0)</f>
        <v>Bedford Deanery</v>
      </c>
      <c r="N10700" t="str">
        <f>VLOOKUP($J10700,Ref!$D:$H,5,0)</f>
        <v>Archdeaconry of Bedford</v>
      </c>
      <c r="Q10700">
        <v>6564</v>
      </c>
      <c r="R10700">
        <v>13278</v>
      </c>
      <c r="S10700">
        <v>0</v>
      </c>
      <c r="T10700">
        <v>13278</v>
      </c>
    </row>
    <row r="10701" spans="1:20" x14ac:dyDescent="0.3">
      <c r="A10701">
        <v>2024</v>
      </c>
      <c r="C10701" t="str">
        <f>IF(GETPIVOTDATA("PS % recovery",Sheet4!$B$5,"Parish Name",K10701)&gt;99.949%,"OK","No")</f>
        <v>OK</v>
      </c>
      <c r="D10701" t="str">
        <f>VLOOKUP(J10701,'Ref2'!C:E,3,0)</f>
        <v>LLF</v>
      </c>
      <c r="F10701">
        <v>12</v>
      </c>
      <c r="I10701" t="e">
        <f>VLOOKUP(J10701,Ref!L:M,2,0)</f>
        <v>#N/A</v>
      </c>
      <c r="J10701" t="s">
        <v>1335</v>
      </c>
      <c r="K10701" t="str">
        <f>VLOOKUP($J10701,Ref!$D:$H,2,0)</f>
        <v xml:space="preserve">Wootton                                      </v>
      </c>
      <c r="L10701" t="str">
        <f>VLOOKUP($J10701,Ref!$D:$H,3,0)</f>
        <v>Wootton</v>
      </c>
      <c r="M10701" t="str">
        <f>VLOOKUP($J10701,Ref!$D:$H,4,0)</f>
        <v>Bedford Deanery</v>
      </c>
      <c r="N10701" t="str">
        <f>VLOOKUP($J10701,Ref!$D:$H,5,0)</f>
        <v>Archdeaconry of Bedford</v>
      </c>
      <c r="Q10701">
        <v>76562</v>
      </c>
      <c r="R10701">
        <v>79572</v>
      </c>
      <c r="S10701">
        <v>13000</v>
      </c>
      <c r="T10701">
        <v>79572</v>
      </c>
    </row>
    <row r="10702" spans="1:20" x14ac:dyDescent="0.3">
      <c r="A10702">
        <v>2024</v>
      </c>
      <c r="C10702" t="str">
        <f>IF(GETPIVOTDATA("PS % recovery",Sheet4!$B$5,"Parish Name",K10702)&gt;99.949%,"OK","No")</f>
        <v>OK</v>
      </c>
      <c r="D10702" t="e">
        <f>VLOOKUP(J10702,'Ref2'!C:E,3,0)</f>
        <v>#N/A</v>
      </c>
      <c r="F10702">
        <v>12</v>
      </c>
      <c r="I10702" t="e">
        <f>VLOOKUP(J10702,Ref!L:M,2,0)</f>
        <v>#N/A</v>
      </c>
      <c r="J10702" t="s">
        <v>1337</v>
      </c>
      <c r="K10702" t="str">
        <f>VLOOKUP($J10702,Ref!$D:$H,2,0)</f>
        <v xml:space="preserve">Biggleswade                                  </v>
      </c>
      <c r="L10702" t="str">
        <f>VLOOKUP($J10702,Ref!$D:$H,3,0)</f>
        <v>Biggleswade</v>
      </c>
      <c r="M10702" t="str">
        <f>VLOOKUP($J10702,Ref!$D:$H,4,0)</f>
        <v xml:space="preserve">Biggleswade Deanery </v>
      </c>
      <c r="N10702" t="str">
        <f>VLOOKUP($J10702,Ref!$D:$H,5,0)</f>
        <v>Archdeaconry of Bedford</v>
      </c>
      <c r="Q10702">
        <v>77959</v>
      </c>
      <c r="R10702">
        <v>76847</v>
      </c>
      <c r="S10702">
        <v>6403</v>
      </c>
      <c r="T10702">
        <v>76847</v>
      </c>
    </row>
    <row r="10703" spans="1:20" x14ac:dyDescent="0.3">
      <c r="A10703">
        <v>2024</v>
      </c>
      <c r="C10703" t="str">
        <f>IF(GETPIVOTDATA("PS % recovery",Sheet4!$B$5,"Parish Name",K10703)&gt;99.949%,"OK","No")</f>
        <v>OK</v>
      </c>
      <c r="D10703" t="e">
        <f>VLOOKUP(J10703,'Ref2'!C:E,3,0)</f>
        <v>#N/A</v>
      </c>
      <c r="F10703">
        <v>12</v>
      </c>
      <c r="I10703" t="e">
        <f>VLOOKUP(J10703,Ref!L:M,2,0)</f>
        <v>#N/A</v>
      </c>
      <c r="J10703" t="s">
        <v>1339</v>
      </c>
      <c r="K10703" t="str">
        <f>VLOOKUP($J10703,Ref!$D:$H,2,0)</f>
        <v xml:space="preserve">Blunham                                      </v>
      </c>
      <c r="L10703" t="str">
        <f>VLOOKUP($J10703,Ref!$D:$H,3,0)</f>
        <v>The Riversmeet Benefice</v>
      </c>
      <c r="M10703" t="str">
        <f>VLOOKUP($J10703,Ref!$D:$H,4,0)</f>
        <v xml:space="preserve">Biggleswade Deanery </v>
      </c>
      <c r="N10703" t="str">
        <f>VLOOKUP($J10703,Ref!$D:$H,5,0)</f>
        <v>Archdeaconry of Bedford</v>
      </c>
      <c r="Q10703">
        <v>19935</v>
      </c>
      <c r="R10703">
        <v>20480</v>
      </c>
      <c r="S10703">
        <v>1500</v>
      </c>
      <c r="T10703">
        <v>20480</v>
      </c>
    </row>
    <row r="10704" spans="1:20" x14ac:dyDescent="0.3">
      <c r="A10704">
        <v>2024</v>
      </c>
      <c r="C10704" t="str">
        <f>IF(GETPIVOTDATA("PS % recovery",Sheet4!$B$5,"Parish Name",K10704)&gt;99.949%,"OK","No")</f>
        <v>No</v>
      </c>
      <c r="D10704" t="e">
        <f>VLOOKUP(J10704,'Ref2'!C:E,3,0)</f>
        <v>#N/A</v>
      </c>
      <c r="F10704">
        <v>12</v>
      </c>
      <c r="I10704" t="e">
        <f>VLOOKUP(J10704,Ref!L:M,2,0)</f>
        <v>#N/A</v>
      </c>
      <c r="J10704" t="s">
        <v>841</v>
      </c>
      <c r="K10704" t="str">
        <f>VLOOKUP($J10704,Ref!$D:$H,2,0)</f>
        <v xml:space="preserve">Caldecote, All Saints                        </v>
      </c>
      <c r="L10704" t="str">
        <f>VLOOKUP($J10704,Ref!$D:$H,3,0)</f>
        <v>Caldecote, Northill and Old Warden</v>
      </c>
      <c r="M10704" t="str">
        <f>VLOOKUP($J10704,Ref!$D:$H,4,0)</f>
        <v xml:space="preserve">Biggleswade Deanery </v>
      </c>
      <c r="N10704" t="str">
        <f>VLOOKUP($J10704,Ref!$D:$H,5,0)</f>
        <v>Archdeaconry of Bedford</v>
      </c>
      <c r="Q10704">
        <v>10000</v>
      </c>
      <c r="R10704">
        <v>21079</v>
      </c>
      <c r="S10704">
        <v>0</v>
      </c>
      <c r="T10704">
        <v>21079</v>
      </c>
    </row>
    <row r="10705" spans="1:20" x14ac:dyDescent="0.3">
      <c r="A10705">
        <v>2024</v>
      </c>
      <c r="C10705" t="str">
        <f>IF(GETPIVOTDATA("PS % recovery",Sheet4!$B$5,"Parish Name",K10705)&gt;99.949%,"OK","No")</f>
        <v>OK</v>
      </c>
      <c r="D10705" t="e">
        <f>VLOOKUP(J10705,'Ref2'!C:E,3,0)</f>
        <v>#N/A</v>
      </c>
      <c r="F10705">
        <v>12</v>
      </c>
      <c r="I10705" t="e">
        <f>VLOOKUP(J10705,Ref!L:M,2,0)</f>
        <v>#N/A</v>
      </c>
      <c r="J10705" t="s">
        <v>1346</v>
      </c>
      <c r="K10705" t="str">
        <f>VLOOKUP($J10705,Ref!$D:$H,2,0)</f>
        <v xml:space="preserve">Cockayne Hatley                              </v>
      </c>
      <c r="L10705" t="str">
        <f>VLOOKUP($J10705,Ref!$D:$H,3,0)</f>
        <v>Potton with Sutton and Cockayne Hatley</v>
      </c>
      <c r="M10705" t="str">
        <f>VLOOKUP($J10705,Ref!$D:$H,4,0)</f>
        <v xml:space="preserve">Biggleswade Deanery </v>
      </c>
      <c r="N10705" t="str">
        <f>VLOOKUP($J10705,Ref!$D:$H,5,0)</f>
        <v>Archdeaconry of Bedford</v>
      </c>
      <c r="Q10705">
        <v>3035</v>
      </c>
      <c r="R10705">
        <v>3129</v>
      </c>
      <c r="S10705">
        <v>250</v>
      </c>
      <c r="T10705">
        <v>3129</v>
      </c>
    </row>
    <row r="10706" spans="1:20" x14ac:dyDescent="0.3">
      <c r="A10706">
        <v>2024</v>
      </c>
      <c r="C10706" t="str">
        <f>IF(GETPIVOTDATA("PS % recovery",Sheet4!$B$5,"Parish Name",K10706)&gt;99.949%,"OK","No")</f>
        <v>OK</v>
      </c>
      <c r="D10706" t="e">
        <f>VLOOKUP(J10706,'Ref2'!C:E,3,0)</f>
        <v>#N/A</v>
      </c>
      <c r="F10706">
        <v>12</v>
      </c>
      <c r="I10706" t="e">
        <f>VLOOKUP(J10706,Ref!L:M,2,0)</f>
        <v>#N/A</v>
      </c>
      <c r="J10706" t="s">
        <v>1352</v>
      </c>
      <c r="K10706" t="str">
        <f>VLOOKUP($J10706,Ref!$D:$H,2,0)</f>
        <v xml:space="preserve">Cople                                        </v>
      </c>
      <c r="L10706" t="str">
        <f>VLOOKUP($J10706,Ref!$D:$H,3,0)</f>
        <v>Cople, Moggerhanger and Willington</v>
      </c>
      <c r="M10706" t="str">
        <f>VLOOKUP($J10706,Ref!$D:$H,4,0)</f>
        <v xml:space="preserve">Biggleswade Deanery </v>
      </c>
      <c r="N10706" t="str">
        <f>VLOOKUP($J10706,Ref!$D:$H,5,0)</f>
        <v>Archdeaconry of Bedford</v>
      </c>
      <c r="Q10706">
        <v>19422</v>
      </c>
      <c r="R10706">
        <v>19573</v>
      </c>
      <c r="S10706">
        <v>3893.25</v>
      </c>
      <c r="T10706">
        <v>19573</v>
      </c>
    </row>
    <row r="10707" spans="1:20" x14ac:dyDescent="0.3">
      <c r="A10707">
        <v>2024</v>
      </c>
      <c r="C10707" t="str">
        <f>IF(GETPIVOTDATA("PS % recovery",Sheet4!$B$5,"Parish Name",K10707)&gt;99.949%,"OK","No")</f>
        <v>No</v>
      </c>
      <c r="D10707" t="e">
        <f>VLOOKUP(J10707,'Ref2'!C:E,3,0)</f>
        <v>#N/A</v>
      </c>
      <c r="F10707">
        <v>12</v>
      </c>
      <c r="I10707" t="e">
        <f>VLOOKUP(J10707,Ref!L:M,2,0)</f>
        <v>#N/A</v>
      </c>
      <c r="J10707" t="s">
        <v>1358</v>
      </c>
      <c r="K10707" t="str">
        <f>VLOOKUP($J10707,Ref!$D:$H,2,0)</f>
        <v xml:space="preserve">Dunton                                       </v>
      </c>
      <c r="L10707" t="str">
        <f>VLOOKUP($J10707,Ref!$D:$H,3,0)</f>
        <v>Dunton with Wrestlingworth and Eyeworth</v>
      </c>
      <c r="M10707" t="str">
        <f>VLOOKUP($J10707,Ref!$D:$H,4,0)</f>
        <v xml:space="preserve">Biggleswade Deanery </v>
      </c>
      <c r="N10707" t="str">
        <f>VLOOKUP($J10707,Ref!$D:$H,5,0)</f>
        <v>Archdeaconry of Bedford</v>
      </c>
      <c r="Q10707">
        <v>12400</v>
      </c>
      <c r="R10707">
        <v>15428</v>
      </c>
      <c r="S10707">
        <v>6750</v>
      </c>
      <c r="T10707">
        <v>15428</v>
      </c>
    </row>
    <row r="10708" spans="1:20" x14ac:dyDescent="0.3">
      <c r="A10708">
        <v>2024</v>
      </c>
      <c r="C10708" t="str">
        <f>IF(GETPIVOTDATA("PS % recovery",Sheet4!$B$5,"Parish Name",K10708)&gt;99.949%,"OK","No")</f>
        <v>OK</v>
      </c>
      <c r="D10708" t="str">
        <f>VLOOKUP(J10708,'Ref2'!C:E,3,0)</f>
        <v>LLF</v>
      </c>
      <c r="F10708">
        <v>12</v>
      </c>
      <c r="I10708" t="e">
        <f>VLOOKUP(J10708,Ref!L:M,2,0)</f>
        <v>#N/A</v>
      </c>
      <c r="J10708" t="s">
        <v>1364</v>
      </c>
      <c r="K10708" t="str">
        <f>VLOOKUP($J10708,Ref!$D:$H,2,0)</f>
        <v xml:space="preserve">Eaton Socon                                  </v>
      </c>
      <c r="L10708" t="str">
        <f>VLOOKUP($J10708,Ref!$D:$H,3,0)</f>
        <v>Eaton Socon</v>
      </c>
      <c r="M10708" t="str">
        <f>VLOOKUP($J10708,Ref!$D:$H,4,0)</f>
        <v xml:space="preserve">Biggleswade Deanery </v>
      </c>
      <c r="N10708" t="str">
        <f>VLOOKUP($J10708,Ref!$D:$H,5,0)</f>
        <v>Archdeaconry of Bedford</v>
      </c>
      <c r="Q10708">
        <v>79197</v>
      </c>
      <c r="R10708">
        <v>80880</v>
      </c>
      <c r="S10708">
        <v>2250</v>
      </c>
      <c r="T10708">
        <v>80880</v>
      </c>
    </row>
    <row r="10709" spans="1:20" x14ac:dyDescent="0.3">
      <c r="A10709">
        <v>2024</v>
      </c>
      <c r="C10709" t="str">
        <f>IF(GETPIVOTDATA("PS % recovery",Sheet4!$B$5,"Parish Name",K10709)&gt;99.949%,"OK","No")</f>
        <v>No</v>
      </c>
      <c r="D10709" t="e">
        <f>VLOOKUP(J10709,'Ref2'!C:E,3,0)</f>
        <v>#N/A</v>
      </c>
      <c r="F10709">
        <v>12</v>
      </c>
      <c r="I10709" t="e">
        <f>VLOOKUP(J10709,Ref!L:M,2,0)</f>
        <v>#N/A</v>
      </c>
      <c r="J10709" t="s">
        <v>1362</v>
      </c>
      <c r="K10709" t="str">
        <f>VLOOKUP($J10709,Ref!$D:$H,2,0)</f>
        <v xml:space="preserve">Eyeworth                                     </v>
      </c>
      <c r="L10709" t="str">
        <f>VLOOKUP($J10709,Ref!$D:$H,3,0)</f>
        <v>Dunton with Wrestlingworth and Eyeworth</v>
      </c>
      <c r="M10709" t="str">
        <f>VLOOKUP($J10709,Ref!$D:$H,4,0)</f>
        <v xml:space="preserve">Biggleswade Deanery </v>
      </c>
      <c r="N10709" t="str">
        <f>VLOOKUP($J10709,Ref!$D:$H,5,0)</f>
        <v>Archdeaconry of Bedford</v>
      </c>
      <c r="Q10709">
        <v>1612</v>
      </c>
      <c r="R10709">
        <v>1735</v>
      </c>
      <c r="S10709">
        <v>125</v>
      </c>
      <c r="T10709">
        <v>1735</v>
      </c>
    </row>
    <row r="10710" spans="1:20" x14ac:dyDescent="0.3">
      <c r="A10710">
        <v>2024</v>
      </c>
      <c r="C10710" t="str">
        <f>IF(GETPIVOTDATA("PS % recovery",Sheet4!$B$5,"Parish Name",K10710)&gt;99.949%,"OK","No")</f>
        <v>OK</v>
      </c>
      <c r="D10710" t="e">
        <f>VLOOKUP(J10710,'Ref2'!C:E,3,0)</f>
        <v>#N/A</v>
      </c>
      <c r="F10710">
        <v>12</v>
      </c>
      <c r="I10710" t="e">
        <f>VLOOKUP(J10710,Ref!L:M,2,0)</f>
        <v>#N/A</v>
      </c>
      <c r="J10710" t="s">
        <v>1366</v>
      </c>
      <c r="K10710" t="str">
        <f>VLOOKUP($J10710,Ref!$D:$H,2,0)</f>
        <v xml:space="preserve">Great Barford                                </v>
      </c>
      <c r="L10710" t="str">
        <f>VLOOKUP($J10710,Ref!$D:$H,3,0)</f>
        <v>The Riversmeet Benefice</v>
      </c>
      <c r="M10710" t="str">
        <f>VLOOKUP($J10710,Ref!$D:$H,4,0)</f>
        <v xml:space="preserve">Biggleswade Deanery </v>
      </c>
      <c r="N10710" t="str">
        <f>VLOOKUP($J10710,Ref!$D:$H,5,0)</f>
        <v>Archdeaconry of Bedford</v>
      </c>
      <c r="Q10710">
        <v>19735</v>
      </c>
      <c r="R10710">
        <v>20184</v>
      </c>
      <c r="S10710">
        <v>1682</v>
      </c>
      <c r="T10710">
        <v>20184</v>
      </c>
    </row>
    <row r="10711" spans="1:20" x14ac:dyDescent="0.3">
      <c r="A10711">
        <v>2024</v>
      </c>
      <c r="C10711" t="str">
        <f>IF(GETPIVOTDATA("PS % recovery",Sheet4!$B$5,"Parish Name",K10711)&gt;99.949%,"OK","No")</f>
        <v>No</v>
      </c>
      <c r="D10711" t="e">
        <f>VLOOKUP(J10711,'Ref2'!C:E,3,0)</f>
        <v>#N/A</v>
      </c>
      <c r="F10711">
        <v>12</v>
      </c>
      <c r="I10711" t="e">
        <f>VLOOKUP(J10711,Ref!L:M,2,0)</f>
        <v>#N/A</v>
      </c>
      <c r="J10711" t="s">
        <v>1356</v>
      </c>
      <c r="K10711" t="str">
        <f>VLOOKUP($J10711,Ref!$D:$H,2,0)</f>
        <v xml:space="preserve">Moggerhanger                                 </v>
      </c>
      <c r="L10711" t="str">
        <f>VLOOKUP($J10711,Ref!$D:$H,3,0)</f>
        <v>Cople, Moggerhanger and Willington</v>
      </c>
      <c r="M10711" t="str">
        <f>VLOOKUP($J10711,Ref!$D:$H,4,0)</f>
        <v xml:space="preserve">Biggleswade Deanery </v>
      </c>
      <c r="N10711" t="str">
        <f>VLOOKUP($J10711,Ref!$D:$H,5,0)</f>
        <v>Archdeaconry of Bedford</v>
      </c>
      <c r="Q10711">
        <v>11600</v>
      </c>
      <c r="R10711">
        <v>16636</v>
      </c>
      <c r="S10711">
        <v>500</v>
      </c>
      <c r="T10711">
        <v>16636</v>
      </c>
    </row>
    <row r="10712" spans="1:20" x14ac:dyDescent="0.3">
      <c r="A10712">
        <v>2024</v>
      </c>
      <c r="C10712" t="str">
        <f>IF(GETPIVOTDATA("PS % recovery",Sheet4!$B$5,"Parish Name",K10712)&gt;99.949%,"OK","No")</f>
        <v>OK</v>
      </c>
      <c r="D10712" t="e">
        <f>VLOOKUP(J10712,'Ref2'!C:E,3,0)</f>
        <v>#N/A</v>
      </c>
      <c r="F10712">
        <v>12</v>
      </c>
      <c r="I10712" t="e">
        <f>VLOOKUP(J10712,Ref!L:M,2,0)</f>
        <v>#N/A</v>
      </c>
      <c r="J10712" t="s">
        <v>842</v>
      </c>
      <c r="K10712" t="str">
        <f>VLOOKUP($J10712,Ref!$D:$H,2,0)</f>
        <v xml:space="preserve">Northill                                     </v>
      </c>
      <c r="L10712" t="str">
        <f>VLOOKUP($J10712,Ref!$D:$H,3,0)</f>
        <v>Caldecote, Northill and Old Warden</v>
      </c>
      <c r="M10712" t="str">
        <f>VLOOKUP($J10712,Ref!$D:$H,4,0)</f>
        <v xml:space="preserve">Biggleswade Deanery </v>
      </c>
      <c r="N10712" t="str">
        <f>VLOOKUP($J10712,Ref!$D:$H,5,0)</f>
        <v>Archdeaconry of Bedford</v>
      </c>
      <c r="Q10712">
        <v>21883</v>
      </c>
      <c r="R10712">
        <v>23188</v>
      </c>
      <c r="S10712">
        <v>6267.25</v>
      </c>
      <c r="T10712">
        <v>23188</v>
      </c>
    </row>
    <row r="10713" spans="1:20" x14ac:dyDescent="0.3">
      <c r="A10713">
        <v>2024</v>
      </c>
      <c r="C10713" t="str">
        <f>IF(GETPIVOTDATA("PS % recovery",Sheet4!$B$5,"Parish Name",K10713)&gt;99.949%,"OK","No")</f>
        <v>OK</v>
      </c>
      <c r="D10713" t="e">
        <f>VLOOKUP(J10713,'Ref2'!C:E,3,0)</f>
        <v>#N/A</v>
      </c>
      <c r="F10713">
        <v>12</v>
      </c>
      <c r="I10713" t="e">
        <f>VLOOKUP(J10713,Ref!L:M,2,0)</f>
        <v>#N/A</v>
      </c>
      <c r="J10713" t="s">
        <v>844</v>
      </c>
      <c r="K10713" t="str">
        <f>VLOOKUP($J10713,Ref!$D:$H,2,0)</f>
        <v xml:space="preserve">Old Warden                                   </v>
      </c>
      <c r="L10713" t="str">
        <f>VLOOKUP($J10713,Ref!$D:$H,3,0)</f>
        <v>Caldecote, Northill and Old Warden</v>
      </c>
      <c r="M10713" t="str">
        <f>VLOOKUP($J10713,Ref!$D:$H,4,0)</f>
        <v xml:space="preserve">Biggleswade Deanery </v>
      </c>
      <c r="N10713" t="str">
        <f>VLOOKUP($J10713,Ref!$D:$H,5,0)</f>
        <v>Archdeaconry of Bedford</v>
      </c>
      <c r="Q10713">
        <v>6081</v>
      </c>
      <c r="R10713">
        <v>6443</v>
      </c>
      <c r="S10713">
        <v>571</v>
      </c>
      <c r="T10713">
        <v>6443</v>
      </c>
    </row>
    <row r="10714" spans="1:20" x14ac:dyDescent="0.3">
      <c r="A10714">
        <v>2024</v>
      </c>
      <c r="C10714" t="str">
        <f>IF(GETPIVOTDATA("PS % recovery",Sheet4!$B$5,"Parish Name",K10714)&gt;99.949%,"OK","No")</f>
        <v>No</v>
      </c>
      <c r="D10714" t="e">
        <f>VLOOKUP(J10714,'Ref2'!C:E,3,0)</f>
        <v>#N/A</v>
      </c>
      <c r="F10714">
        <v>12</v>
      </c>
      <c r="I10714" t="e">
        <f>VLOOKUP(J10714,Ref!L:M,2,0)</f>
        <v>#N/A</v>
      </c>
      <c r="J10714" t="s">
        <v>1348</v>
      </c>
      <c r="K10714" t="str">
        <f>VLOOKUP($J10714,Ref!$D:$H,2,0)</f>
        <v xml:space="preserve">Potton                                       </v>
      </c>
      <c r="L10714" t="str">
        <f>VLOOKUP($J10714,Ref!$D:$H,3,0)</f>
        <v>Potton with Sutton and Cockayne Hatley</v>
      </c>
      <c r="M10714" t="str">
        <f>VLOOKUP($J10714,Ref!$D:$H,4,0)</f>
        <v xml:space="preserve">Biggleswade Deanery </v>
      </c>
      <c r="N10714" t="str">
        <f>VLOOKUP($J10714,Ref!$D:$H,5,0)</f>
        <v>Archdeaconry of Bedford</v>
      </c>
      <c r="Q10714">
        <v>24918.83</v>
      </c>
      <c r="R10714">
        <v>52071</v>
      </c>
      <c r="S10714">
        <v>4000</v>
      </c>
      <c r="T10714">
        <v>52071</v>
      </c>
    </row>
    <row r="10715" spans="1:20" x14ac:dyDescent="0.3">
      <c r="A10715">
        <v>2024</v>
      </c>
      <c r="C10715" t="str">
        <f>IF(GETPIVOTDATA("PS % recovery",Sheet4!$B$5,"Parish Name",K10715)&gt;99.949%,"OK","No")</f>
        <v>OK</v>
      </c>
      <c r="D10715" t="e">
        <f>VLOOKUP(J10715,'Ref2'!C:E,3,0)</f>
        <v>#N/A</v>
      </c>
      <c r="F10715">
        <v>12</v>
      </c>
      <c r="I10715" t="e">
        <f>VLOOKUP(J10715,Ref!L:M,2,0)</f>
        <v>#N/A</v>
      </c>
      <c r="J10715" t="s">
        <v>1368</v>
      </c>
      <c r="K10715" t="str">
        <f>VLOOKUP($J10715,Ref!$D:$H,2,0)</f>
        <v xml:space="preserve">Roxton                                       </v>
      </c>
      <c r="L10715" t="str">
        <f>VLOOKUP($J10715,Ref!$D:$H,3,0)</f>
        <v>The Riversmeet Benefice</v>
      </c>
      <c r="M10715" t="str">
        <f>VLOOKUP($J10715,Ref!$D:$H,4,0)</f>
        <v xml:space="preserve">Biggleswade Deanery </v>
      </c>
      <c r="N10715" t="str">
        <f>VLOOKUP($J10715,Ref!$D:$H,5,0)</f>
        <v>Archdeaconry of Bedford</v>
      </c>
      <c r="Q10715">
        <v>13052</v>
      </c>
      <c r="R10715">
        <v>13300</v>
      </c>
      <c r="S10715">
        <v>1112</v>
      </c>
      <c r="T10715">
        <v>13300</v>
      </c>
    </row>
    <row r="10716" spans="1:20" x14ac:dyDescent="0.3">
      <c r="A10716">
        <v>2024</v>
      </c>
      <c r="C10716" t="str">
        <f>IF(GETPIVOTDATA("PS % recovery",Sheet4!$B$5,"Parish Name",K10716)&gt;99.949%,"OK","No")</f>
        <v>No</v>
      </c>
      <c r="D10716" t="e">
        <f>VLOOKUP(J10716,'Ref2'!C:E,3,0)</f>
        <v>#N/A</v>
      </c>
      <c r="F10716">
        <v>12</v>
      </c>
      <c r="I10716" t="e">
        <f>VLOOKUP(J10716,Ref!L:M,2,0)</f>
        <v>#N/A</v>
      </c>
      <c r="J10716" t="s">
        <v>846</v>
      </c>
      <c r="K10716" t="str">
        <f>VLOOKUP($J10716,Ref!$D:$H,2,0)</f>
        <v xml:space="preserve">Sandy                                        </v>
      </c>
      <c r="L10716" t="str">
        <f>VLOOKUP($J10716,Ref!$D:$H,3,0)</f>
        <v>Sandy</v>
      </c>
      <c r="M10716" t="str">
        <f>VLOOKUP($J10716,Ref!$D:$H,4,0)</f>
        <v xml:space="preserve">Biggleswade Deanery </v>
      </c>
      <c r="N10716" t="str">
        <f>VLOOKUP($J10716,Ref!$D:$H,5,0)</f>
        <v>Archdeaconry of Bedford</v>
      </c>
      <c r="Q10716">
        <v>53002.2</v>
      </c>
      <c r="R10716">
        <v>71501</v>
      </c>
      <c r="S10716">
        <v>0</v>
      </c>
      <c r="T10716">
        <v>71501</v>
      </c>
    </row>
    <row r="10717" spans="1:20" x14ac:dyDescent="0.3">
      <c r="A10717">
        <v>2024</v>
      </c>
      <c r="C10717" t="str">
        <f>IF(GETPIVOTDATA("PS % recovery",Sheet4!$B$5,"Parish Name",K10717)&gt;99.949%,"OK","No")</f>
        <v>OK</v>
      </c>
      <c r="D10717" t="e">
        <f>VLOOKUP(J10717,'Ref2'!C:E,3,0)</f>
        <v>#N/A</v>
      </c>
      <c r="F10717">
        <v>12</v>
      </c>
      <c r="I10717" t="e">
        <f>VLOOKUP(J10717,Ref!L:M,2,0)</f>
        <v>#N/A</v>
      </c>
      <c r="J10717" t="s">
        <v>1350</v>
      </c>
      <c r="K10717" t="str">
        <f>VLOOKUP($J10717,Ref!$D:$H,2,0)</f>
        <v xml:space="preserve">Sutton                                       </v>
      </c>
      <c r="L10717" t="str">
        <f>VLOOKUP($J10717,Ref!$D:$H,3,0)</f>
        <v>Potton with Sutton and Cockayne Hatley</v>
      </c>
      <c r="M10717" t="str">
        <f>VLOOKUP($J10717,Ref!$D:$H,4,0)</f>
        <v xml:space="preserve">Biggleswade Deanery </v>
      </c>
      <c r="N10717" t="str">
        <f>VLOOKUP($J10717,Ref!$D:$H,5,0)</f>
        <v>Archdeaconry of Bedford</v>
      </c>
      <c r="Q10717">
        <v>11000</v>
      </c>
      <c r="R10717">
        <v>8276</v>
      </c>
      <c r="S10717">
        <v>0</v>
      </c>
      <c r="T10717">
        <v>8276</v>
      </c>
    </row>
    <row r="10718" spans="1:20" x14ac:dyDescent="0.3">
      <c r="A10718">
        <v>2024</v>
      </c>
      <c r="C10718" t="str">
        <f>IF(GETPIVOTDATA("PS % recovery",Sheet4!$B$5,"Parish Name",K10718)&gt;99.949%,"OK","No")</f>
        <v>No</v>
      </c>
      <c r="D10718" t="e">
        <f>VLOOKUP(J10718,'Ref2'!C:E,3,0)</f>
        <v>#N/A</v>
      </c>
      <c r="F10718">
        <v>12</v>
      </c>
      <c r="I10718" t="e">
        <f>VLOOKUP(J10718,Ref!L:M,2,0)</f>
        <v>#N/A</v>
      </c>
      <c r="J10718" t="s">
        <v>1341</v>
      </c>
      <c r="K10718" t="str">
        <f>VLOOKUP($J10718,Ref!$D:$H,2,0)</f>
        <v xml:space="preserve">Tempsford with Little Barford                </v>
      </c>
      <c r="L10718" t="str">
        <f>VLOOKUP($J10718,Ref!$D:$H,3,0)</f>
        <v>The Riversmeet Benefice</v>
      </c>
      <c r="M10718" t="str">
        <f>VLOOKUP($J10718,Ref!$D:$H,4,0)</f>
        <v xml:space="preserve">Biggleswade Deanery </v>
      </c>
      <c r="N10718" t="str">
        <f>VLOOKUP($J10718,Ref!$D:$H,5,0)</f>
        <v>Archdeaconry of Bedford</v>
      </c>
      <c r="Q10718">
        <v>3000</v>
      </c>
      <c r="R10718">
        <v>6613</v>
      </c>
      <c r="S10718">
        <v>0</v>
      </c>
      <c r="T10718">
        <v>6613</v>
      </c>
    </row>
    <row r="10719" spans="1:20" x14ac:dyDescent="0.3">
      <c r="A10719">
        <v>2024</v>
      </c>
      <c r="C10719" t="str">
        <f>IF(GETPIVOTDATA("PS % recovery",Sheet4!$B$5,"Parish Name",K10719)&gt;99.949%,"OK","No")</f>
        <v>OK</v>
      </c>
      <c r="D10719" t="e">
        <f>VLOOKUP(J10719,'Ref2'!C:E,3,0)</f>
        <v>#N/A</v>
      </c>
      <c r="F10719">
        <v>12</v>
      </c>
      <c r="I10719" t="e">
        <f>VLOOKUP(J10719,Ref!L:M,2,0)</f>
        <v>#N/A</v>
      </c>
      <c r="J10719" t="s">
        <v>1354</v>
      </c>
      <c r="K10719" t="str">
        <f>VLOOKUP($J10719,Ref!$D:$H,2,0)</f>
        <v xml:space="preserve">Willington                                   </v>
      </c>
      <c r="L10719" t="str">
        <f>VLOOKUP($J10719,Ref!$D:$H,3,0)</f>
        <v>Cople, Moggerhanger and Willington</v>
      </c>
      <c r="M10719" t="str">
        <f>VLOOKUP($J10719,Ref!$D:$H,4,0)</f>
        <v xml:space="preserve">Biggleswade Deanery </v>
      </c>
      <c r="N10719" t="str">
        <f>VLOOKUP($J10719,Ref!$D:$H,5,0)</f>
        <v>Archdeaconry of Bedford</v>
      </c>
      <c r="Q10719">
        <v>21414</v>
      </c>
      <c r="R10719">
        <v>21709</v>
      </c>
      <c r="S10719">
        <v>1909</v>
      </c>
      <c r="T10719">
        <v>21709</v>
      </c>
    </row>
    <row r="10720" spans="1:20" x14ac:dyDescent="0.3">
      <c r="A10720">
        <v>2024</v>
      </c>
      <c r="C10720" t="str">
        <f>IF(GETPIVOTDATA("PS % recovery",Sheet4!$B$5,"Parish Name",K10720)&gt;99.949%,"OK","No")</f>
        <v>No</v>
      </c>
      <c r="D10720" t="e">
        <f>VLOOKUP(J10720,'Ref2'!C:E,3,0)</f>
        <v>#N/A</v>
      </c>
      <c r="F10720">
        <v>12</v>
      </c>
      <c r="I10720" t="e">
        <f>VLOOKUP(J10720,Ref!L:M,2,0)</f>
        <v>#N/A</v>
      </c>
      <c r="J10720" t="s">
        <v>1360</v>
      </c>
      <c r="K10720" t="str">
        <f>VLOOKUP($J10720,Ref!$D:$H,2,0)</f>
        <v xml:space="preserve">Wrestlingworth                               </v>
      </c>
      <c r="L10720" t="str">
        <f>VLOOKUP($J10720,Ref!$D:$H,3,0)</f>
        <v>Dunton with Wrestlingworth and Eyeworth</v>
      </c>
      <c r="M10720" t="str">
        <f>VLOOKUP($J10720,Ref!$D:$H,4,0)</f>
        <v xml:space="preserve">Biggleswade Deanery </v>
      </c>
      <c r="N10720" t="str">
        <f>VLOOKUP($J10720,Ref!$D:$H,5,0)</f>
        <v>Archdeaconry of Bedford</v>
      </c>
      <c r="Q10720">
        <v>12736</v>
      </c>
      <c r="R10720">
        <v>13208</v>
      </c>
      <c r="S10720">
        <v>2804</v>
      </c>
      <c r="T10720">
        <v>13208</v>
      </c>
    </row>
    <row r="10721" spans="1:20" x14ac:dyDescent="0.3">
      <c r="A10721">
        <v>2024</v>
      </c>
      <c r="C10721" t="str">
        <f>IF(GETPIVOTDATA("PS % recovery",Sheet4!$B$5,"Parish Name",K10721)&gt;99.949%,"OK","No")</f>
        <v>OK</v>
      </c>
      <c r="D10721" t="e">
        <f>VLOOKUP(J10721,'Ref2'!C:E,3,0)</f>
        <v>#N/A</v>
      </c>
      <c r="F10721">
        <v>12</v>
      </c>
      <c r="I10721" t="e">
        <f>VLOOKUP(J10721,Ref!L:M,2,0)</f>
        <v>#N/A</v>
      </c>
      <c r="J10721" t="s">
        <v>1371</v>
      </c>
      <c r="K10721" t="str">
        <f>VLOOKUP($J10721,Ref!$D:$H,2,0)</f>
        <v xml:space="preserve">Billington                                   </v>
      </c>
      <c r="L10721" t="str">
        <f>VLOOKUP($J10721,Ref!$D:$H,3,0)</f>
        <v>Ouzel Valley Team Ministry</v>
      </c>
      <c r="M10721" t="str">
        <f>VLOOKUP($J10721,Ref!$D:$H,4,0)</f>
        <v>Dunstable Deanery</v>
      </c>
      <c r="N10721" t="str">
        <f>VLOOKUP($J10721,Ref!$D:$H,5,0)</f>
        <v>Archdeaconry of Bedford</v>
      </c>
      <c r="Q10721">
        <v>9602</v>
      </c>
      <c r="R10721">
        <v>9569</v>
      </c>
      <c r="S10721">
        <v>2260</v>
      </c>
      <c r="T10721">
        <v>9569</v>
      </c>
    </row>
    <row r="10722" spans="1:20" x14ac:dyDescent="0.3">
      <c r="A10722">
        <v>2024</v>
      </c>
      <c r="C10722" t="str">
        <f>IF(GETPIVOTDATA("PS % recovery",Sheet4!$B$5,"Parish Name",K10722)&gt;99.949%,"OK","No")</f>
        <v>No</v>
      </c>
      <c r="D10722" t="e">
        <f>VLOOKUP(J10722,'Ref2'!C:E,3,0)</f>
        <v>#N/A</v>
      </c>
      <c r="F10722">
        <v>12</v>
      </c>
      <c r="I10722" t="e">
        <f>VLOOKUP(J10722,Ref!L:M,2,0)</f>
        <v>#N/A</v>
      </c>
      <c r="J10722" t="s">
        <v>1380</v>
      </c>
      <c r="K10722" t="str">
        <f>VLOOKUP($J10722,Ref!$D:$H,2,0)</f>
        <v xml:space="preserve">Chalgrave                                    </v>
      </c>
      <c r="L10722" t="str">
        <f>VLOOKUP($J10722,Ref!$D:$H,3,0)</f>
        <v>Toddington and Chalgrave</v>
      </c>
      <c r="M10722" t="str">
        <f>VLOOKUP($J10722,Ref!$D:$H,4,0)</f>
        <v>Dunstable Deanery</v>
      </c>
      <c r="N10722" t="str">
        <f>VLOOKUP($J10722,Ref!$D:$H,5,0)</f>
        <v>Archdeaconry of Bedford</v>
      </c>
      <c r="Q10722">
        <v>11922.75</v>
      </c>
      <c r="R10722">
        <v>15659</v>
      </c>
      <c r="S10722">
        <v>7829.5</v>
      </c>
      <c r="T10722">
        <v>15659</v>
      </c>
    </row>
    <row r="10723" spans="1:20" x14ac:dyDescent="0.3">
      <c r="A10723">
        <v>2024</v>
      </c>
      <c r="C10723" t="str">
        <f>IF(GETPIVOTDATA("PS % recovery",Sheet4!$B$5,"Parish Name",K10723)&gt;99.949%,"OK","No")</f>
        <v>OK</v>
      </c>
      <c r="D10723" t="e">
        <f>VLOOKUP(J10723,'Ref2'!C:E,3,0)</f>
        <v>#N/A</v>
      </c>
      <c r="F10723">
        <v>12</v>
      </c>
      <c r="I10723" t="e">
        <f>VLOOKUP(J10723,Ref!L:M,2,0)</f>
        <v>#N/A</v>
      </c>
      <c r="J10723" t="s">
        <v>1384</v>
      </c>
      <c r="K10723" t="str">
        <f>VLOOKUP($J10723,Ref!$D:$H,2,0)</f>
        <v xml:space="preserve">Dunstable                                    </v>
      </c>
      <c r="L10723" t="str">
        <f>VLOOKUP($J10723,Ref!$D:$H,3,0)</f>
        <v>Dunstable Team Ministry</v>
      </c>
      <c r="M10723" t="str">
        <f>VLOOKUP($J10723,Ref!$D:$H,4,0)</f>
        <v>Dunstable Deanery</v>
      </c>
      <c r="N10723" t="str">
        <f>VLOOKUP($J10723,Ref!$D:$H,5,0)</f>
        <v>Archdeaconry of Bedford</v>
      </c>
      <c r="Q10723">
        <v>149874</v>
      </c>
      <c r="R10723">
        <v>151501</v>
      </c>
      <c r="S10723">
        <v>10627</v>
      </c>
      <c r="T10723">
        <v>151501</v>
      </c>
    </row>
    <row r="10724" spans="1:20" x14ac:dyDescent="0.3">
      <c r="A10724">
        <v>2024</v>
      </c>
      <c r="C10724" t="str">
        <f>IF(GETPIVOTDATA("PS % recovery",Sheet4!$B$5,"Parish Name",K10724)&gt;99.949%,"OK","No")</f>
        <v>OK</v>
      </c>
      <c r="D10724" t="e">
        <f>VLOOKUP(J10724,'Ref2'!C:E,3,0)</f>
        <v>#N/A</v>
      </c>
      <c r="F10724">
        <v>12</v>
      </c>
      <c r="I10724" t="e">
        <f>VLOOKUP(J10724,Ref!L:M,2,0)</f>
        <v>#N/A</v>
      </c>
      <c r="J10724" t="s">
        <v>1386</v>
      </c>
      <c r="K10724" t="str">
        <f>VLOOKUP($J10724,Ref!$D:$H,2,0)</f>
        <v xml:space="preserve">Eaton Bray with Edlesborough                 </v>
      </c>
      <c r="L10724" t="str">
        <f>VLOOKUP($J10724,Ref!$D:$H,3,0)</f>
        <v>Eaton Bray with Edlesborough</v>
      </c>
      <c r="M10724" t="str">
        <f>VLOOKUP($J10724,Ref!$D:$H,4,0)</f>
        <v>Dunstable Deanery</v>
      </c>
      <c r="N10724" t="str">
        <f>VLOOKUP($J10724,Ref!$D:$H,5,0)</f>
        <v>Archdeaconry of Bedford</v>
      </c>
      <c r="Q10724">
        <v>66271</v>
      </c>
      <c r="R10724">
        <v>67263</v>
      </c>
      <c r="S10724">
        <v>5608</v>
      </c>
      <c r="T10724">
        <v>67263</v>
      </c>
    </row>
    <row r="10725" spans="1:20" x14ac:dyDescent="0.3">
      <c r="A10725">
        <v>2024</v>
      </c>
      <c r="C10725" t="str">
        <f>IF(GETPIVOTDATA("PS % recovery",Sheet4!$B$5,"Parish Name",K10725)&gt;99.949%,"OK","No")</f>
        <v>No</v>
      </c>
      <c r="D10725" t="e">
        <f>VLOOKUP(J10725,'Ref2'!C:E,3,0)</f>
        <v>#N/A</v>
      </c>
      <c r="F10725">
        <v>12</v>
      </c>
      <c r="I10725" t="e">
        <f>VLOOKUP(J10725,Ref!L:M,2,0)</f>
        <v>#N/A</v>
      </c>
      <c r="J10725" t="s">
        <v>1388</v>
      </c>
      <c r="K10725" t="str">
        <f>VLOOKUP($J10725,Ref!$D:$H,2,0)</f>
        <v xml:space="preserve">Heath and Reach with Egginton                </v>
      </c>
      <c r="L10725" t="str">
        <f>VLOOKUP($J10725,Ref!$D:$H,3,0)</f>
        <v>Ouzel Valley Team Ministry</v>
      </c>
      <c r="M10725" t="str">
        <f>VLOOKUP($J10725,Ref!$D:$H,4,0)</f>
        <v>Dunstable Deanery</v>
      </c>
      <c r="N10725" t="str">
        <f>VLOOKUP($J10725,Ref!$D:$H,5,0)</f>
        <v>Archdeaconry of Bedford</v>
      </c>
      <c r="Q10725">
        <v>42416.600000000006</v>
      </c>
      <c r="R10725">
        <v>51487</v>
      </c>
      <c r="S10725">
        <v>7390.95</v>
      </c>
      <c r="T10725">
        <v>51487</v>
      </c>
    </row>
    <row r="10726" spans="1:20" x14ac:dyDescent="0.3">
      <c r="A10726">
        <v>2024</v>
      </c>
      <c r="C10726" t="str">
        <f>IF(GETPIVOTDATA("PS % recovery",Sheet4!$B$5,"Parish Name",K10726)&gt;99.949%,"OK","No")</f>
        <v>OK</v>
      </c>
      <c r="D10726" t="e">
        <f>VLOOKUP(J10726,'Ref2'!C:E,3,0)</f>
        <v>#N/A</v>
      </c>
      <c r="F10726">
        <v>12</v>
      </c>
      <c r="I10726" t="e">
        <f>VLOOKUP(J10726,Ref!L:M,2,0)</f>
        <v>#N/A</v>
      </c>
      <c r="J10726" t="s">
        <v>1373</v>
      </c>
      <c r="K10726" t="str">
        <f>VLOOKUP($J10726,Ref!$D:$H,2,0)</f>
        <v xml:space="preserve">Hockliffe                                    </v>
      </c>
      <c r="L10726" t="str">
        <f>VLOOKUP($J10726,Ref!$D:$H,3,0)</f>
        <v>Ouzel Valley Team Ministry</v>
      </c>
      <c r="M10726" t="str">
        <f>VLOOKUP($J10726,Ref!$D:$H,4,0)</f>
        <v>Dunstable Deanery</v>
      </c>
      <c r="N10726" t="str">
        <f>VLOOKUP($J10726,Ref!$D:$H,5,0)</f>
        <v>Archdeaconry of Bedford</v>
      </c>
      <c r="Q10726">
        <v>8617</v>
      </c>
      <c r="R10726">
        <v>8924</v>
      </c>
      <c r="S10726">
        <v>0</v>
      </c>
      <c r="T10726">
        <v>8924</v>
      </c>
    </row>
    <row r="10727" spans="1:20" x14ac:dyDescent="0.3">
      <c r="A10727">
        <v>2024</v>
      </c>
      <c r="C10727" t="str">
        <f>IF(GETPIVOTDATA("PS % recovery",Sheet4!$B$5,"Parish Name",K10727)&gt;99.949%,"OK","No")</f>
        <v>No</v>
      </c>
      <c r="D10727" t="e">
        <f>VLOOKUP(J10727,'Ref2'!C:E,3,0)</f>
        <v>#N/A</v>
      </c>
      <c r="F10727">
        <v>12</v>
      </c>
      <c r="I10727" t="e">
        <f>VLOOKUP(J10727,Ref!L:M,2,0)</f>
        <v>#N/A</v>
      </c>
      <c r="J10727" t="s">
        <v>1390</v>
      </c>
      <c r="K10727" t="str">
        <f>VLOOKUP($J10727,Ref!$D:$H,2,0)</f>
        <v xml:space="preserve">Houghton Regis                               </v>
      </c>
      <c r="L10727" t="str">
        <f>VLOOKUP($J10727,Ref!$D:$H,3,0)</f>
        <v>Houghton Regis</v>
      </c>
      <c r="M10727" t="str">
        <f>VLOOKUP($J10727,Ref!$D:$H,4,0)</f>
        <v>Dunstable Deanery</v>
      </c>
      <c r="N10727" t="str">
        <f>VLOOKUP($J10727,Ref!$D:$H,5,0)</f>
        <v>Archdeaconry of Bedford</v>
      </c>
      <c r="Q10727">
        <v>19400</v>
      </c>
      <c r="R10727">
        <v>53198</v>
      </c>
      <c r="S10727">
        <v>2500</v>
      </c>
      <c r="T10727">
        <v>53198</v>
      </c>
    </row>
    <row r="10728" spans="1:20" x14ac:dyDescent="0.3">
      <c r="A10728">
        <v>2024</v>
      </c>
      <c r="C10728" t="str">
        <f>IF(GETPIVOTDATA("PS % recovery",Sheet4!$B$5,"Parish Name",K10728)&gt;99.949%,"OK","No")</f>
        <v>OK</v>
      </c>
      <c r="D10728" t="e">
        <f>VLOOKUP(J10728,'Ref2'!C:E,3,0)</f>
        <v>#N/A</v>
      </c>
      <c r="F10728">
        <v>12</v>
      </c>
      <c r="I10728" t="e">
        <f>VLOOKUP(J10728,Ref!L:M,2,0)</f>
        <v>#N/A</v>
      </c>
      <c r="J10728" t="s">
        <v>1392</v>
      </c>
      <c r="K10728" t="str">
        <f>VLOOKUP($J10728,Ref!$D:$H,2,0)</f>
        <v xml:space="preserve">Kensworth                                    </v>
      </c>
      <c r="L10728" t="str">
        <f>VLOOKUP($J10728,Ref!$D:$H,3,0)</f>
        <v>Kensworth, Studham and Whipsnade</v>
      </c>
      <c r="M10728" t="str">
        <f>VLOOKUP($J10728,Ref!$D:$H,4,0)</f>
        <v>Dunstable Deanery</v>
      </c>
      <c r="N10728" t="str">
        <f>VLOOKUP($J10728,Ref!$D:$H,5,0)</f>
        <v>Archdeaconry of Bedford</v>
      </c>
      <c r="Q10728">
        <v>24709</v>
      </c>
      <c r="R10728">
        <v>25180</v>
      </c>
      <c r="S10728">
        <v>2098.37</v>
      </c>
      <c r="T10728">
        <v>25180</v>
      </c>
    </row>
    <row r="10729" spans="1:20" x14ac:dyDescent="0.3">
      <c r="A10729">
        <v>2024</v>
      </c>
      <c r="C10729" t="str">
        <f>IF(GETPIVOTDATA("PS % recovery",Sheet4!$B$5,"Parish Name",K10729)&gt;99.949%,"OK","No")</f>
        <v>No</v>
      </c>
      <c r="D10729" t="e">
        <f>VLOOKUP(J10729,'Ref2'!C:E,3,0)</f>
        <v>#N/A</v>
      </c>
      <c r="F10729">
        <v>12</v>
      </c>
      <c r="I10729" t="e">
        <f>VLOOKUP(J10729,Ref!L:M,2,0)</f>
        <v>#N/A</v>
      </c>
      <c r="J10729" t="s">
        <v>847</v>
      </c>
      <c r="K10729" t="str">
        <f>VLOOKUP($J10729,Ref!$D:$H,2,0)</f>
        <v xml:space="preserve">Leighton Buzzard                             </v>
      </c>
      <c r="L10729" t="str">
        <f>VLOOKUP($J10729,Ref!$D:$H,3,0)</f>
        <v>Ouzel Valley Team Ministry</v>
      </c>
      <c r="M10729" t="str">
        <f>VLOOKUP($J10729,Ref!$D:$H,4,0)</f>
        <v>Dunstable Deanery</v>
      </c>
      <c r="N10729" t="str">
        <f>VLOOKUP($J10729,Ref!$D:$H,5,0)</f>
        <v>Archdeaconry of Bedford</v>
      </c>
      <c r="Q10729">
        <v>81399</v>
      </c>
      <c r="R10729">
        <v>87019</v>
      </c>
      <c r="S10729">
        <v>5000</v>
      </c>
      <c r="T10729">
        <v>87019</v>
      </c>
    </row>
    <row r="10730" spans="1:20" x14ac:dyDescent="0.3">
      <c r="A10730">
        <v>2024</v>
      </c>
      <c r="C10730" t="str">
        <f>IF(GETPIVOTDATA("PS % recovery",Sheet4!$B$5,"Parish Name",K10730)&gt;99.949%,"OK","No")</f>
        <v>OK</v>
      </c>
      <c r="D10730" t="e">
        <f>VLOOKUP(J10730,'Ref2'!C:E,3,0)</f>
        <v>#N/A</v>
      </c>
      <c r="F10730">
        <v>12</v>
      </c>
      <c r="I10730" t="e">
        <f>VLOOKUP(J10730,Ref!L:M,2,0)</f>
        <v>#N/A</v>
      </c>
      <c r="J10730" t="s">
        <v>1376</v>
      </c>
      <c r="K10730" t="str">
        <f>VLOOKUP($J10730,Ref!$D:$H,2,0)</f>
        <v xml:space="preserve">Linslade                                     </v>
      </c>
      <c r="L10730" t="str">
        <f>VLOOKUP($J10730,Ref!$D:$H,3,0)</f>
        <v>Ouzel Valley Team Ministry</v>
      </c>
      <c r="M10730" t="str">
        <f>VLOOKUP($J10730,Ref!$D:$H,4,0)</f>
        <v>Dunstable Deanery</v>
      </c>
      <c r="N10730" t="str">
        <f>VLOOKUP($J10730,Ref!$D:$H,5,0)</f>
        <v>Archdeaconry of Bedford</v>
      </c>
      <c r="Q10730">
        <v>66881</v>
      </c>
      <c r="R10730">
        <v>66996</v>
      </c>
      <c r="S10730">
        <v>0</v>
      </c>
      <c r="T10730">
        <v>66996</v>
      </c>
    </row>
    <row r="10731" spans="1:20" x14ac:dyDescent="0.3">
      <c r="A10731">
        <v>2024</v>
      </c>
      <c r="C10731" t="str">
        <f>IF(GETPIVOTDATA("PS % recovery",Sheet4!$B$5,"Parish Name",K10731)&gt;99.949%,"OK","No")</f>
        <v>No</v>
      </c>
      <c r="D10731" t="e">
        <f>VLOOKUP(J10731,'Ref2'!C:E,3,0)</f>
        <v>#N/A</v>
      </c>
      <c r="F10731">
        <v>12</v>
      </c>
      <c r="I10731" t="e">
        <f>VLOOKUP(J10731,Ref!L:M,2,0)</f>
        <v>#N/A</v>
      </c>
      <c r="J10731" t="s">
        <v>1378</v>
      </c>
      <c r="K10731" t="str">
        <f>VLOOKUP($J10731,Ref!$D:$H,2,0)</f>
        <v>Sandhills, Church of the Good Shepherd (Conve</v>
      </c>
      <c r="L10731" t="str">
        <f>VLOOKUP($J10731,Ref!$D:$H,3,0)</f>
        <v>Ouzel Valley Team Ministry</v>
      </c>
      <c r="M10731" t="str">
        <f>VLOOKUP($J10731,Ref!$D:$H,4,0)</f>
        <v>Dunstable Deanery</v>
      </c>
      <c r="N10731" t="str">
        <f>VLOOKUP($J10731,Ref!$D:$H,5,0)</f>
        <v>Archdeaconry of Bedford</v>
      </c>
      <c r="Q10731">
        <v>21000</v>
      </c>
      <c r="R10731">
        <v>36334</v>
      </c>
      <c r="S10731">
        <v>1750</v>
      </c>
      <c r="T10731">
        <v>36334</v>
      </c>
    </row>
    <row r="10732" spans="1:20" x14ac:dyDescent="0.3">
      <c r="A10732">
        <v>2024</v>
      </c>
      <c r="C10732" t="str">
        <f>IF(GETPIVOTDATA("PS % recovery",Sheet4!$B$5,"Parish Name",K10732)&gt;99.949%,"OK","No")</f>
        <v>No</v>
      </c>
      <c r="D10732" t="e">
        <f>VLOOKUP(J10732,'Ref2'!C:E,3,0)</f>
        <v>#N/A</v>
      </c>
      <c r="F10732">
        <v>12</v>
      </c>
      <c r="I10732" t="e">
        <f>VLOOKUP(J10732,Ref!L:M,2,0)</f>
        <v>#N/A</v>
      </c>
      <c r="J10732" t="s">
        <v>1398</v>
      </c>
      <c r="K10732" t="str">
        <f>VLOOKUP($J10732,Ref!$D:$H,2,0)</f>
        <v xml:space="preserve">Stanbridge                                   </v>
      </c>
      <c r="L10732" t="str">
        <f>VLOOKUP($J10732,Ref!$D:$H,3,0)</f>
        <v>Totternhoe, Stanbridge and Tilsworth</v>
      </c>
      <c r="M10732" t="str">
        <f>VLOOKUP($J10732,Ref!$D:$H,4,0)</f>
        <v>Dunstable Deanery</v>
      </c>
      <c r="N10732" t="str">
        <f>VLOOKUP($J10732,Ref!$D:$H,5,0)</f>
        <v>Archdeaconry of Bedford</v>
      </c>
      <c r="Q10732">
        <v>7200</v>
      </c>
      <c r="R10732">
        <v>19170</v>
      </c>
      <c r="S10732">
        <v>600</v>
      </c>
      <c r="T10732">
        <v>19170</v>
      </c>
    </row>
    <row r="10733" spans="1:20" x14ac:dyDescent="0.3">
      <c r="A10733">
        <v>2024</v>
      </c>
      <c r="C10733" t="str">
        <f>IF(GETPIVOTDATA("PS % recovery",Sheet4!$B$5,"Parish Name",K10733)&gt;99.949%,"OK","No")</f>
        <v>OK</v>
      </c>
      <c r="D10733" t="e">
        <f>VLOOKUP(J10733,'Ref2'!C:E,3,0)</f>
        <v>#N/A</v>
      </c>
      <c r="F10733">
        <v>12</v>
      </c>
      <c r="I10733" t="e">
        <f>VLOOKUP(J10733,Ref!L:M,2,0)</f>
        <v>#N/A</v>
      </c>
      <c r="J10733" t="s">
        <v>1394</v>
      </c>
      <c r="K10733" t="str">
        <f>VLOOKUP($J10733,Ref!$D:$H,2,0)</f>
        <v xml:space="preserve">Studham                                      </v>
      </c>
      <c r="L10733" t="str">
        <f>VLOOKUP($J10733,Ref!$D:$H,3,0)</f>
        <v>Kensworth, Studham and Whipsnade</v>
      </c>
      <c r="M10733" t="str">
        <f>VLOOKUP($J10733,Ref!$D:$H,4,0)</f>
        <v>Dunstable Deanery</v>
      </c>
      <c r="N10733" t="str">
        <f>VLOOKUP($J10733,Ref!$D:$H,5,0)</f>
        <v>Archdeaconry of Bedford</v>
      </c>
      <c r="Q10733">
        <v>22175</v>
      </c>
      <c r="R10733">
        <v>23009</v>
      </c>
      <c r="S10733">
        <v>1922</v>
      </c>
      <c r="T10733">
        <v>23009</v>
      </c>
    </row>
    <row r="10734" spans="1:20" x14ac:dyDescent="0.3">
      <c r="A10734">
        <v>2024</v>
      </c>
      <c r="C10734" t="str">
        <f>IF(GETPIVOTDATA("PS % recovery",Sheet4!$B$5,"Parish Name",K10734)&gt;99.949%,"OK","No")</f>
        <v>No</v>
      </c>
      <c r="D10734" t="e">
        <f>VLOOKUP(J10734,'Ref2'!C:E,3,0)</f>
        <v>#N/A</v>
      </c>
      <c r="F10734">
        <v>12</v>
      </c>
      <c r="I10734" t="e">
        <f>VLOOKUP(J10734,Ref!L:M,2,0)</f>
        <v>#N/A</v>
      </c>
      <c r="J10734" t="s">
        <v>1400</v>
      </c>
      <c r="K10734" t="str">
        <f>VLOOKUP($J10734,Ref!$D:$H,2,0)</f>
        <v xml:space="preserve">Tilsworth                                    </v>
      </c>
      <c r="L10734" t="str">
        <f>VLOOKUP($J10734,Ref!$D:$H,3,0)</f>
        <v>Totternhoe, Stanbridge and Tilsworth</v>
      </c>
      <c r="M10734" t="str">
        <f>VLOOKUP($J10734,Ref!$D:$H,4,0)</f>
        <v>Dunstable Deanery</v>
      </c>
      <c r="N10734" t="str">
        <f>VLOOKUP($J10734,Ref!$D:$H,5,0)</f>
        <v>Archdeaconry of Bedford</v>
      </c>
      <c r="Q10734">
        <v>9381</v>
      </c>
      <c r="R10734">
        <v>9464</v>
      </c>
      <c r="S10734">
        <v>94</v>
      </c>
      <c r="T10734">
        <v>9464</v>
      </c>
    </row>
    <row r="10735" spans="1:20" x14ac:dyDescent="0.3">
      <c r="A10735">
        <v>2024</v>
      </c>
      <c r="C10735" t="str">
        <f>IF(GETPIVOTDATA("PS % recovery",Sheet4!$B$5,"Parish Name",K10735)&gt;99.949%,"OK","No")</f>
        <v>No</v>
      </c>
      <c r="D10735" t="e">
        <f>VLOOKUP(J10735,'Ref2'!C:E,3,0)</f>
        <v>#N/A</v>
      </c>
      <c r="F10735">
        <v>12</v>
      </c>
      <c r="I10735" t="e">
        <f>VLOOKUP(J10735,Ref!L:M,2,0)</f>
        <v>#N/A</v>
      </c>
      <c r="J10735" t="s">
        <v>1382</v>
      </c>
      <c r="K10735" t="str">
        <f>VLOOKUP($J10735,Ref!$D:$H,2,0)</f>
        <v xml:space="preserve">Toddington                                   </v>
      </c>
      <c r="L10735" t="str">
        <f>VLOOKUP($J10735,Ref!$D:$H,3,0)</f>
        <v>Toddington and Chalgrave</v>
      </c>
      <c r="M10735" t="str">
        <f>VLOOKUP($J10735,Ref!$D:$H,4,0)</f>
        <v>Dunstable Deanery</v>
      </c>
      <c r="N10735" t="str">
        <f>VLOOKUP($J10735,Ref!$D:$H,5,0)</f>
        <v>Archdeaconry of Bedford</v>
      </c>
      <c r="Q10735">
        <v>21083.000000000004</v>
      </c>
      <c r="R10735">
        <v>21274</v>
      </c>
      <c r="S10735">
        <v>1772.83</v>
      </c>
      <c r="T10735">
        <v>21274</v>
      </c>
    </row>
    <row r="10736" spans="1:20" x14ac:dyDescent="0.3">
      <c r="A10736">
        <v>2024</v>
      </c>
      <c r="C10736" t="str">
        <f>IF(GETPIVOTDATA("PS % recovery",Sheet4!$B$5,"Parish Name",K10736)&gt;99.949%,"OK","No")</f>
        <v>OK</v>
      </c>
      <c r="D10736" t="e">
        <f>VLOOKUP(J10736,'Ref2'!C:E,3,0)</f>
        <v>#N/A</v>
      </c>
      <c r="F10736">
        <v>12</v>
      </c>
      <c r="I10736" t="e">
        <f>VLOOKUP(J10736,Ref!L:M,2,0)</f>
        <v>#N/A</v>
      </c>
      <c r="J10736" t="s">
        <v>1402</v>
      </c>
      <c r="K10736" t="str">
        <f>VLOOKUP($J10736,Ref!$D:$H,2,0)</f>
        <v xml:space="preserve">Totternhoe                                   </v>
      </c>
      <c r="L10736" t="str">
        <f>VLOOKUP($J10736,Ref!$D:$H,3,0)</f>
        <v>Totternhoe, Stanbridge and Tilsworth</v>
      </c>
      <c r="M10736" t="str">
        <f>VLOOKUP($J10736,Ref!$D:$H,4,0)</f>
        <v>Dunstable Deanery</v>
      </c>
      <c r="N10736" t="str">
        <f>VLOOKUP($J10736,Ref!$D:$H,5,0)</f>
        <v>Archdeaconry of Bedford</v>
      </c>
      <c r="Q10736">
        <v>27409</v>
      </c>
      <c r="R10736">
        <v>27624</v>
      </c>
      <c r="S10736">
        <v>400</v>
      </c>
      <c r="T10736">
        <v>27624</v>
      </c>
    </row>
    <row r="10737" spans="1:20" x14ac:dyDescent="0.3">
      <c r="A10737">
        <v>2024</v>
      </c>
      <c r="C10737" t="str">
        <f>IF(GETPIVOTDATA("PS % recovery",Sheet4!$B$5,"Parish Name",K10737)&gt;99.949%,"OK","No")</f>
        <v>OK</v>
      </c>
      <c r="D10737" t="e">
        <f>VLOOKUP(J10737,'Ref2'!C:E,3,0)</f>
        <v>#N/A</v>
      </c>
      <c r="F10737">
        <v>12</v>
      </c>
      <c r="I10737" t="e">
        <f>VLOOKUP(J10737,Ref!L:M,2,0)</f>
        <v>#N/A</v>
      </c>
      <c r="J10737" t="s">
        <v>1396</v>
      </c>
      <c r="K10737" t="str">
        <f>VLOOKUP($J10737,Ref!$D:$H,2,0)</f>
        <v xml:space="preserve">Whipsnade                                    </v>
      </c>
      <c r="L10737" t="str">
        <f>VLOOKUP($J10737,Ref!$D:$H,3,0)</f>
        <v>Kensworth, Studham and Whipsnade</v>
      </c>
      <c r="M10737" t="str">
        <f>VLOOKUP($J10737,Ref!$D:$H,4,0)</f>
        <v>Dunstable Deanery</v>
      </c>
      <c r="N10737" t="str">
        <f>VLOOKUP($J10737,Ref!$D:$H,5,0)</f>
        <v>Archdeaconry of Bedford</v>
      </c>
      <c r="Q10737">
        <v>22063</v>
      </c>
      <c r="R10737">
        <v>22892</v>
      </c>
      <c r="S10737">
        <v>1904</v>
      </c>
      <c r="T10737">
        <v>22892</v>
      </c>
    </row>
    <row r="10738" spans="1:20" x14ac:dyDescent="0.3">
      <c r="A10738">
        <v>2024</v>
      </c>
      <c r="C10738" t="str">
        <f>IF(GETPIVOTDATA("PS % recovery",Sheet4!$B$5,"Parish Name",K10738)&gt;99.949%,"OK","No")</f>
        <v>No</v>
      </c>
      <c r="D10738" t="e">
        <f>VLOOKUP(J10738,'Ref2'!C:E,3,0)</f>
        <v>#N/A</v>
      </c>
      <c r="F10738">
        <v>12</v>
      </c>
      <c r="I10738" t="e">
        <f>VLOOKUP(J10738,Ref!L:M,2,0)</f>
        <v>#N/A</v>
      </c>
      <c r="J10738" t="s">
        <v>1406</v>
      </c>
      <c r="K10738" t="str">
        <f>VLOOKUP($J10738,Ref!$D:$H,2,0)</f>
        <v xml:space="preserve">Caddington                                   </v>
      </c>
      <c r="L10738" t="str">
        <f>VLOOKUP($J10738,Ref!$D:$H,3,0)</f>
        <v>Caddington</v>
      </c>
      <c r="M10738" t="str">
        <f>VLOOKUP($J10738,Ref!$D:$H,4,0)</f>
        <v>Luton Deanery</v>
      </c>
      <c r="N10738" t="str">
        <f>VLOOKUP($J10738,Ref!$D:$H,5,0)</f>
        <v>Archdeaconry of Bedford</v>
      </c>
      <c r="O10738" s="114"/>
      <c r="P10738" s="114"/>
      <c r="Q10738">
        <v>12000</v>
      </c>
      <c r="R10738">
        <v>33513</v>
      </c>
      <c r="S10738">
        <v>1000</v>
      </c>
      <c r="T10738">
        <v>33513</v>
      </c>
    </row>
    <row r="10739" spans="1:20" x14ac:dyDescent="0.3">
      <c r="A10739">
        <v>2024</v>
      </c>
      <c r="C10739" t="str">
        <f>IF(GETPIVOTDATA("PS % recovery",Sheet4!$B$5,"Parish Name",K10739)&gt;99.949%,"OK","No")</f>
        <v>OK</v>
      </c>
      <c r="D10739" t="e">
        <f>VLOOKUP(J10739,'Ref2'!C:E,3,0)</f>
        <v>#N/A</v>
      </c>
      <c r="F10739">
        <v>12</v>
      </c>
      <c r="I10739" t="e">
        <f>VLOOKUP(J10739,Ref!L:M,2,0)</f>
        <v>#N/A</v>
      </c>
      <c r="J10739" t="s">
        <v>1410</v>
      </c>
      <c r="K10739" t="str">
        <f>VLOOKUP($J10739,Ref!$D:$H,2,0)</f>
        <v xml:space="preserve">Farley Hill, St John the Baptist             </v>
      </c>
      <c r="L10739" t="str">
        <f>VLOOKUP($J10739,Ref!$D:$H,3,0)</f>
        <v>Farley Hill, St John the Baptist</v>
      </c>
      <c r="M10739" t="str">
        <f>VLOOKUP($J10739,Ref!$D:$H,4,0)</f>
        <v>Luton Deanery</v>
      </c>
      <c r="N10739" t="str">
        <f>VLOOKUP($J10739,Ref!$D:$H,5,0)</f>
        <v>Archdeaconry of Bedford</v>
      </c>
      <c r="Q10739">
        <v>20822</v>
      </c>
      <c r="R10739">
        <v>21451</v>
      </c>
      <c r="S10739">
        <v>0</v>
      </c>
      <c r="T10739">
        <v>21451</v>
      </c>
    </row>
    <row r="10740" spans="1:20" x14ac:dyDescent="0.3">
      <c r="A10740">
        <v>2024</v>
      </c>
      <c r="C10740" t="str">
        <f>IF(GETPIVOTDATA("PS % recovery",Sheet4!$B$5,"Parish Name",K10740)&gt;99.949%,"OK","No")</f>
        <v>No</v>
      </c>
      <c r="D10740" t="e">
        <f>VLOOKUP(J10740,'Ref2'!C:E,3,0)</f>
        <v>#N/A</v>
      </c>
      <c r="F10740">
        <v>12</v>
      </c>
      <c r="I10740" t="str">
        <f>VLOOKUP(J10740,Ref!L:M,2,0)</f>
        <v>Yes</v>
      </c>
      <c r="J10740" t="s">
        <v>1412</v>
      </c>
      <c r="K10740" t="str">
        <f>VLOOKUP($J10740,Ref!$D:$H,2,0)</f>
        <v xml:space="preserve">Leagrave, St Luke                            </v>
      </c>
      <c r="L10740" t="str">
        <f>VLOOKUP($J10740,Ref!$D:$H,3,0)</f>
        <v>Leagrave, St Luke</v>
      </c>
      <c r="M10740" t="str">
        <f>VLOOKUP($J10740,Ref!$D:$H,4,0)</f>
        <v>Luton Deanery</v>
      </c>
      <c r="N10740" t="str">
        <f>VLOOKUP($J10740,Ref!$D:$H,5,0)</f>
        <v>Archdeaconry of Bedford</v>
      </c>
      <c r="Q10740">
        <v>34500</v>
      </c>
      <c r="R10740">
        <v>36804</v>
      </c>
      <c r="S10740">
        <v>3000</v>
      </c>
      <c r="T10740">
        <v>36804</v>
      </c>
    </row>
    <row r="10741" spans="1:20" x14ac:dyDescent="0.3">
      <c r="A10741">
        <v>2024</v>
      </c>
      <c r="C10741" t="str">
        <f>IF(GETPIVOTDATA("PS % recovery",Sheet4!$B$5,"Parish Name",K10741)&gt;99.949%,"OK","No")</f>
        <v>OK</v>
      </c>
      <c r="D10741" t="e">
        <f>VLOOKUP(J10741,'Ref2'!C:E,3,0)</f>
        <v>#N/A</v>
      </c>
      <c r="F10741">
        <v>12</v>
      </c>
      <c r="I10741" t="e">
        <f>VLOOKUP(J10741,Ref!L:M,2,0)</f>
        <v>#N/A</v>
      </c>
      <c r="J10741" t="s">
        <v>1416</v>
      </c>
      <c r="K10741" t="str">
        <f>VLOOKUP($J10741,Ref!$D:$H,2,0)</f>
        <v xml:space="preserve">Luton, All Saints with St Peter              </v>
      </c>
      <c r="L10741" t="str">
        <f>VLOOKUP($J10741,Ref!$D:$H,3,0)</f>
        <v>Luton, All Saints with St Peter</v>
      </c>
      <c r="M10741" t="str">
        <f>VLOOKUP($J10741,Ref!$D:$H,4,0)</f>
        <v>Luton Deanery</v>
      </c>
      <c r="N10741" t="str">
        <f>VLOOKUP($J10741,Ref!$D:$H,5,0)</f>
        <v>Archdeaconry of Bedford</v>
      </c>
      <c r="Q10741">
        <v>34844</v>
      </c>
      <c r="R10741">
        <v>39762</v>
      </c>
      <c r="S10741">
        <v>11012</v>
      </c>
      <c r="T10741">
        <v>39762</v>
      </c>
    </row>
    <row r="10742" spans="1:20" x14ac:dyDescent="0.3">
      <c r="A10742">
        <v>2024</v>
      </c>
      <c r="C10742" t="str">
        <f>IF(GETPIVOTDATA("PS % recovery",Sheet4!$B$5,"Parish Name",K10742)&gt;99.949%,"OK","No")</f>
        <v>No</v>
      </c>
      <c r="D10742" t="e">
        <f>VLOOKUP(J10742,'Ref2'!C:E,3,0)</f>
        <v>#N/A</v>
      </c>
      <c r="F10742">
        <v>12</v>
      </c>
      <c r="I10742" t="e">
        <f>VLOOKUP(J10742,Ref!L:M,2,0)</f>
        <v>#N/A</v>
      </c>
      <c r="J10742" t="s">
        <v>1432</v>
      </c>
      <c r="K10742" t="str">
        <f>VLOOKUP($J10742,Ref!$D:$H,2,0)</f>
        <v xml:space="preserve">Marsh Farm                                   </v>
      </c>
      <c r="L10742" t="str">
        <f>VLOOKUP($J10742,Ref!$D:$H,3,0)</f>
        <v>Marsh Farm</v>
      </c>
      <c r="M10742" t="str">
        <f>VLOOKUP($J10742,Ref!$D:$H,4,0)</f>
        <v>Luton Deanery</v>
      </c>
      <c r="N10742" t="str">
        <f>VLOOKUP($J10742,Ref!$D:$H,5,0)</f>
        <v>Archdeaconry of Bedford</v>
      </c>
      <c r="Q10742">
        <v>12000</v>
      </c>
      <c r="R10742">
        <v>41304</v>
      </c>
      <c r="S10742">
        <v>500</v>
      </c>
      <c r="T10742">
        <v>41304</v>
      </c>
    </row>
    <row r="10743" spans="1:20" x14ac:dyDescent="0.3">
      <c r="A10743">
        <v>2024</v>
      </c>
      <c r="C10743" t="str">
        <f>IF(GETPIVOTDATA("PS % recovery",Sheet4!$B$5,"Parish Name",K10743)&gt;99.949%,"OK","No")</f>
        <v>No</v>
      </c>
      <c r="D10743" t="e">
        <f>VLOOKUP(J10743,'Ref2'!C:E,3,0)</f>
        <v>#N/A</v>
      </c>
      <c r="F10743">
        <v>12</v>
      </c>
      <c r="I10743" t="e">
        <f>VLOOKUP(J10743,Ref!L:M,2,0)</f>
        <v>#N/A</v>
      </c>
      <c r="J10743" t="s">
        <v>1420</v>
      </c>
      <c r="K10743" t="str">
        <f>VLOOKUP($J10743,Ref!$D:$H,2,0)</f>
        <v xml:space="preserve">Luton, St Andrew                             </v>
      </c>
      <c r="L10743" t="str">
        <f>VLOOKUP($J10743,Ref!$D:$H,3,0)</f>
        <v>Luton, St Andrew</v>
      </c>
      <c r="M10743" t="str">
        <f>VLOOKUP($J10743,Ref!$D:$H,4,0)</f>
        <v>Luton Deanery</v>
      </c>
      <c r="N10743" t="str">
        <f>VLOOKUP($J10743,Ref!$D:$H,5,0)</f>
        <v>Archdeaconry of Bedford</v>
      </c>
      <c r="Q10743">
        <v>16000</v>
      </c>
      <c r="R10743">
        <v>22640</v>
      </c>
      <c r="S10743">
        <v>2640</v>
      </c>
      <c r="T10743">
        <v>22640</v>
      </c>
    </row>
    <row r="10744" spans="1:20" x14ac:dyDescent="0.3">
      <c r="A10744">
        <v>2024</v>
      </c>
      <c r="C10744" t="str">
        <f>IF(GETPIVOTDATA("PS % recovery",Sheet4!$B$5,"Parish Name",K10744)&gt;99.949%,"OK","No")</f>
        <v>No</v>
      </c>
      <c r="D10744" t="e">
        <f>VLOOKUP(J10744,'Ref2'!C:E,3,0)</f>
        <v>#N/A</v>
      </c>
      <c r="F10744">
        <v>12</v>
      </c>
      <c r="I10744" t="e">
        <f>VLOOKUP(J10744,Ref!L:M,2,0)</f>
        <v>#N/A</v>
      </c>
      <c r="J10744" t="s">
        <v>1422</v>
      </c>
      <c r="K10744" t="str">
        <f>VLOOKUP($J10744,Ref!$D:$H,2,0)</f>
        <v xml:space="preserve">Luton, St Anne with St Christopher           </v>
      </c>
      <c r="L10744" t="str">
        <f>VLOOKUP($J10744,Ref!$D:$H,3,0)</f>
        <v>Luton, St Anne with St Christopher</v>
      </c>
      <c r="M10744" t="str">
        <f>VLOOKUP($J10744,Ref!$D:$H,4,0)</f>
        <v>Luton Deanery</v>
      </c>
      <c r="N10744" t="str">
        <f>VLOOKUP($J10744,Ref!$D:$H,5,0)</f>
        <v>Archdeaconry of Bedford</v>
      </c>
      <c r="Q10744">
        <v>30500</v>
      </c>
      <c r="R10744">
        <v>50507</v>
      </c>
      <c r="S10744">
        <v>1500</v>
      </c>
      <c r="T10744">
        <v>50507</v>
      </c>
    </row>
    <row r="10745" spans="1:20" x14ac:dyDescent="0.3">
      <c r="A10745">
        <v>2024</v>
      </c>
      <c r="C10745" t="str">
        <f>IF(GETPIVOTDATA("PS % recovery",Sheet4!$B$5,"Parish Name",K10745)&gt;99.949%,"OK","No")</f>
        <v>No</v>
      </c>
      <c r="D10745" t="e">
        <f>VLOOKUP(J10745,'Ref2'!C:E,3,0)</f>
        <v>#N/A</v>
      </c>
      <c r="F10745">
        <v>12</v>
      </c>
      <c r="I10745" t="e">
        <f>VLOOKUP(J10745,Ref!L:M,2,0)</f>
        <v>#N/A</v>
      </c>
      <c r="J10745" t="s">
        <v>1414</v>
      </c>
      <c r="K10745" t="str">
        <f>VLOOKUP($J10745,Ref!$D:$H,2,0)</f>
        <v xml:space="preserve">Luton, St Augustine, Limbury                 </v>
      </c>
      <c r="L10745" t="str">
        <f>VLOOKUP($J10745,Ref!$D:$H,3,0)</f>
        <v>Luton, Saint Augustine, Limbury with Holy Trinity</v>
      </c>
      <c r="M10745" t="str">
        <f>VLOOKUP($J10745,Ref!$D:$H,4,0)</f>
        <v>Luton Deanery</v>
      </c>
      <c r="N10745" t="str">
        <f>VLOOKUP($J10745,Ref!$D:$H,5,0)</f>
        <v>Archdeaconry of Bedford</v>
      </c>
      <c r="Q10745">
        <v>52700</v>
      </c>
      <c r="R10745">
        <v>57384</v>
      </c>
      <c r="S10745">
        <v>4100</v>
      </c>
      <c r="T10745">
        <v>57384</v>
      </c>
    </row>
    <row r="10746" spans="1:20" x14ac:dyDescent="0.3">
      <c r="A10746">
        <v>2024</v>
      </c>
      <c r="C10746" t="str">
        <f>IF(GETPIVOTDATA("PS % recovery",Sheet4!$B$5,"Parish Name",K10746)&gt;99.949%,"OK","No")</f>
        <v>No</v>
      </c>
      <c r="D10746" t="str">
        <f>VLOOKUP(J10746,'Ref2'!C:E,3,0)</f>
        <v>LLF</v>
      </c>
      <c r="F10746">
        <v>12</v>
      </c>
      <c r="I10746" t="e">
        <f>VLOOKUP(J10746,Ref!L:M,2,0)</f>
        <v>#N/A</v>
      </c>
      <c r="J10746" t="s">
        <v>1424</v>
      </c>
      <c r="K10746" t="str">
        <f>VLOOKUP($J10746,Ref!$D:$H,2,0)</f>
        <v xml:space="preserve">Luton, St Francis                            </v>
      </c>
      <c r="L10746" t="str">
        <f>VLOOKUP($J10746,Ref!$D:$H,3,0)</f>
        <v>Luton, St Francis</v>
      </c>
      <c r="M10746" t="str">
        <f>VLOOKUP($J10746,Ref!$D:$H,4,0)</f>
        <v>Luton Deanery</v>
      </c>
      <c r="N10746" t="str">
        <f>VLOOKUP($J10746,Ref!$D:$H,5,0)</f>
        <v>Archdeaconry of Bedford</v>
      </c>
      <c r="Q10746">
        <v>27042</v>
      </c>
      <c r="R10746">
        <v>43251</v>
      </c>
      <c r="S10746">
        <v>14411</v>
      </c>
      <c r="T10746">
        <v>43251</v>
      </c>
    </row>
    <row r="10747" spans="1:20" x14ac:dyDescent="0.3">
      <c r="A10747">
        <v>2024</v>
      </c>
      <c r="C10747" t="str">
        <f>IF(GETPIVOTDATA("PS % recovery",Sheet4!$B$5,"Parish Name",K10747)&gt;99.949%,"OK","No")</f>
        <v>OK</v>
      </c>
      <c r="D10747" t="str">
        <f>VLOOKUP(J10747,'Ref2'!C:E,3,0)</f>
        <v>LLF</v>
      </c>
      <c r="F10747">
        <v>12</v>
      </c>
      <c r="I10747" t="e">
        <f>VLOOKUP(J10747,Ref!L:M,2,0)</f>
        <v>#N/A</v>
      </c>
      <c r="J10747" t="s">
        <v>1418</v>
      </c>
      <c r="K10747" t="str">
        <f>VLOOKUP($J10747,Ref!$D:$H,2,0)</f>
        <v xml:space="preserve">Luton, St Hugh, Lewsey                       </v>
      </c>
      <c r="L10747" t="str">
        <f>VLOOKUP($J10747,Ref!$D:$H,3,0)</f>
        <v>Luton, St Hugh, Lewsey</v>
      </c>
      <c r="M10747" t="str">
        <f>VLOOKUP($J10747,Ref!$D:$H,4,0)</f>
        <v>Luton Deanery</v>
      </c>
      <c r="N10747" t="str">
        <f>VLOOKUP($J10747,Ref!$D:$H,5,0)</f>
        <v>Archdeaconry of Bedford</v>
      </c>
      <c r="Q10747">
        <v>46094</v>
      </c>
      <c r="R10747">
        <v>52049</v>
      </c>
      <c r="S10747">
        <v>0</v>
      </c>
      <c r="T10747">
        <v>52049</v>
      </c>
    </row>
    <row r="10748" spans="1:20" x14ac:dyDescent="0.3">
      <c r="A10748">
        <v>2024</v>
      </c>
      <c r="C10748" t="str">
        <f>IF(GETPIVOTDATA("PS % recovery",Sheet4!$B$5,"Parish Name",K10748)&gt;99.949%,"OK","No")</f>
        <v>OK</v>
      </c>
      <c r="D10748" t="e">
        <f>VLOOKUP(J10748,'Ref2'!C:E,3,0)</f>
        <v>#N/A</v>
      </c>
      <c r="F10748">
        <v>12</v>
      </c>
      <c r="I10748" t="e">
        <f>VLOOKUP(J10748,Ref!L:M,2,0)</f>
        <v>#N/A</v>
      </c>
      <c r="J10748" t="s">
        <v>1426</v>
      </c>
      <c r="K10748" t="str">
        <f>VLOOKUP($J10748,Ref!$D:$H,2,0)</f>
        <v xml:space="preserve">Luton                                        </v>
      </c>
      <c r="L10748" t="str">
        <f>VLOOKUP($J10748,Ref!$D:$H,3,0)</f>
        <v>Luton</v>
      </c>
      <c r="M10748" t="str">
        <f>VLOOKUP($J10748,Ref!$D:$H,4,0)</f>
        <v>Luton Deanery</v>
      </c>
      <c r="N10748" t="str">
        <f>VLOOKUP($J10748,Ref!$D:$H,5,0)</f>
        <v>Archdeaconry of Bedford</v>
      </c>
      <c r="Q10748">
        <v>75251</v>
      </c>
      <c r="R10748">
        <v>78189</v>
      </c>
      <c r="S10748">
        <v>19094.5</v>
      </c>
      <c r="T10748">
        <v>78189</v>
      </c>
    </row>
    <row r="10749" spans="1:20" x14ac:dyDescent="0.3">
      <c r="A10749">
        <v>2024</v>
      </c>
      <c r="C10749" t="str">
        <f>IF(GETPIVOTDATA("PS % recovery",Sheet4!$B$5,"Parish Name",K10749)&gt;99.949%,"OK","No")</f>
        <v>No</v>
      </c>
      <c r="D10749" t="e">
        <f>VLOOKUP(J10749,'Ref2'!C:E,3,0)</f>
        <v>#N/A</v>
      </c>
      <c r="F10749">
        <v>12</v>
      </c>
      <c r="I10749" t="e">
        <f>VLOOKUP(J10749,Ref!L:M,2,0)</f>
        <v>#N/A</v>
      </c>
      <c r="J10749" t="s">
        <v>1428</v>
      </c>
      <c r="K10749" t="str">
        <f>VLOOKUP($J10749,Ref!$D:$H,2,0)</f>
        <v xml:space="preserve">Luton, St Paul                               </v>
      </c>
      <c r="L10749" t="str">
        <f>VLOOKUP($J10749,Ref!$D:$H,3,0)</f>
        <v>Luton, St Paul</v>
      </c>
      <c r="M10749" t="str">
        <f>VLOOKUP($J10749,Ref!$D:$H,4,0)</f>
        <v>Luton Deanery</v>
      </c>
      <c r="N10749" t="str">
        <f>VLOOKUP($J10749,Ref!$D:$H,5,0)</f>
        <v>Archdeaconry of Bedford</v>
      </c>
      <c r="Q10749">
        <v>14850</v>
      </c>
      <c r="R10749">
        <v>23619</v>
      </c>
      <c r="S10749">
        <v>1250</v>
      </c>
      <c r="T10749">
        <v>23619</v>
      </c>
    </row>
    <row r="10750" spans="1:20" x14ac:dyDescent="0.3">
      <c r="A10750">
        <v>2024</v>
      </c>
      <c r="C10750" t="str">
        <f>IF(GETPIVOTDATA("PS % recovery",Sheet4!$B$5,"Parish Name",K10750)&gt;99.949%,"OK","No")</f>
        <v>No</v>
      </c>
      <c r="D10750" t="e">
        <f>VLOOKUP(J10750,'Ref2'!C:E,3,0)</f>
        <v>#N/A</v>
      </c>
      <c r="F10750">
        <v>12</v>
      </c>
      <c r="I10750" t="e">
        <f>VLOOKUP(J10750,Ref!L:M,2,0)</f>
        <v>#N/A</v>
      </c>
      <c r="J10750" t="s">
        <v>1430</v>
      </c>
      <c r="K10750" t="str">
        <f>VLOOKUP($J10750,Ref!$D:$H,2,0)</f>
        <v xml:space="preserve">Luton, St Saviour                            </v>
      </c>
      <c r="L10750" t="str">
        <f>VLOOKUP($J10750,Ref!$D:$H,3,0)</f>
        <v>Luton, St Saviour</v>
      </c>
      <c r="M10750" t="str">
        <f>VLOOKUP($J10750,Ref!$D:$H,4,0)</f>
        <v>Luton Deanery</v>
      </c>
      <c r="N10750" t="str">
        <f>VLOOKUP($J10750,Ref!$D:$H,5,0)</f>
        <v>Archdeaconry of Bedford</v>
      </c>
      <c r="Q10750">
        <v>6000</v>
      </c>
      <c r="R10750">
        <v>21186</v>
      </c>
      <c r="S10750">
        <v>0</v>
      </c>
      <c r="T10750">
        <v>21186</v>
      </c>
    </row>
    <row r="10751" spans="1:20" x14ac:dyDescent="0.3">
      <c r="A10751">
        <v>2024</v>
      </c>
      <c r="C10751" t="str">
        <f>IF(GETPIVOTDATA("PS % recovery",Sheet4!$B$5,"Parish Name",K10751)&gt;99.949%,"OK","No")</f>
        <v>OK</v>
      </c>
      <c r="D10751" t="e">
        <f>VLOOKUP(J10751,'Ref2'!C:E,3,0)</f>
        <v>#N/A</v>
      </c>
      <c r="F10751">
        <v>12</v>
      </c>
      <c r="I10751" t="e">
        <f>VLOOKUP(J10751,Ref!L:M,2,0)</f>
        <v>#N/A</v>
      </c>
      <c r="J10751" t="s">
        <v>1434</v>
      </c>
      <c r="K10751" t="str">
        <f>VLOOKUP($J10751,Ref!$D:$H,2,0)</f>
        <v xml:space="preserve">Stopsley, St Thomas                          </v>
      </c>
      <c r="L10751" t="str">
        <f>VLOOKUP($J10751,Ref!$D:$H,3,0)</f>
        <v>Stopsley, St Thomas</v>
      </c>
      <c r="M10751" t="str">
        <f>VLOOKUP($J10751,Ref!$D:$H,4,0)</f>
        <v>Luton Deanery</v>
      </c>
      <c r="N10751" t="str">
        <f>VLOOKUP($J10751,Ref!$D:$H,5,0)</f>
        <v>Archdeaconry of Bedford</v>
      </c>
      <c r="Q10751">
        <v>63230</v>
      </c>
      <c r="R10751">
        <v>63525</v>
      </c>
      <c r="S10751">
        <v>0</v>
      </c>
      <c r="T10751">
        <v>63525</v>
      </c>
    </row>
    <row r="10752" spans="1:20" x14ac:dyDescent="0.3">
      <c r="A10752">
        <v>2024</v>
      </c>
      <c r="C10752" t="str">
        <f>IF(GETPIVOTDATA("PS % recovery",Sheet4!$B$5,"Parish Name",K10752)&gt;99.949%,"OK","No")</f>
        <v>No</v>
      </c>
      <c r="D10752" t="str">
        <f>VLOOKUP(J10752,'Ref2'!C:E,3,0)</f>
        <v>LLF</v>
      </c>
      <c r="F10752">
        <v>12</v>
      </c>
      <c r="I10752" t="e">
        <f>VLOOKUP(J10752,Ref!L:M,2,0)</f>
        <v>#N/A</v>
      </c>
      <c r="J10752" t="s">
        <v>1404</v>
      </c>
      <c r="K10752" t="str">
        <f>VLOOKUP($J10752,Ref!$D:$H,2,0)</f>
        <v xml:space="preserve">Bushmead                                     </v>
      </c>
      <c r="L10752" t="str">
        <f>VLOOKUP($J10752,Ref!$D:$H,3,0)</f>
        <v>Bushmead</v>
      </c>
      <c r="M10752" t="str">
        <f>VLOOKUP($J10752,Ref!$D:$H,4,0)</f>
        <v>Luton Deanery</v>
      </c>
      <c r="N10752" t="str">
        <f>VLOOKUP($J10752,Ref!$D:$H,5,0)</f>
        <v>Archdeaconry of Bedford</v>
      </c>
      <c r="Q10752">
        <v>44000</v>
      </c>
      <c r="R10752">
        <v>53969</v>
      </c>
      <c r="S10752">
        <v>4497.42</v>
      </c>
      <c r="T10752">
        <v>53969</v>
      </c>
    </row>
    <row r="10753" spans="1:20" x14ac:dyDescent="0.3">
      <c r="A10753">
        <v>2024</v>
      </c>
      <c r="C10753" t="str">
        <f>IF(GETPIVOTDATA("PS % recovery",Sheet4!$B$5,"Parish Name",K10753)&gt;99.949%,"OK","No")</f>
        <v>No</v>
      </c>
      <c r="D10753" t="e">
        <f>VLOOKUP(J10753,'Ref2'!C:E,3,0)</f>
        <v>#N/A</v>
      </c>
      <c r="F10753">
        <v>12</v>
      </c>
      <c r="I10753" t="e">
        <f>VLOOKUP(J10753,Ref!L:M,2,0)</f>
        <v>#N/A</v>
      </c>
      <c r="J10753" t="s">
        <v>1436</v>
      </c>
      <c r="K10753" t="str">
        <f>VLOOKUP($J10753,Ref!$D:$H,2,0)</f>
        <v xml:space="preserve">Streatley                                    </v>
      </c>
      <c r="L10753" t="str">
        <f>VLOOKUP($J10753,Ref!$D:$H,3,0)</f>
        <v>Streatley</v>
      </c>
      <c r="M10753" t="str">
        <f>VLOOKUP($J10753,Ref!$D:$H,4,0)</f>
        <v>Luton Deanery</v>
      </c>
      <c r="N10753" t="str">
        <f>VLOOKUP($J10753,Ref!$D:$H,5,0)</f>
        <v>Archdeaconry of Bedford</v>
      </c>
      <c r="Q10753">
        <v>52500</v>
      </c>
      <c r="R10753">
        <v>61122</v>
      </c>
      <c r="S10753">
        <v>3500</v>
      </c>
      <c r="T10753">
        <v>61122</v>
      </c>
    </row>
    <row r="10754" spans="1:20" x14ac:dyDescent="0.3">
      <c r="A10754">
        <v>2024</v>
      </c>
      <c r="C10754" t="str">
        <f>IF(GETPIVOTDATA("PS % recovery",Sheet4!$B$5,"Parish Name",K10754)&gt;99.949%,"OK","No")</f>
        <v>No</v>
      </c>
      <c r="D10754" t="e">
        <f>VLOOKUP(J10754,'Ref2'!C:E,3,0)</f>
        <v>#N/A</v>
      </c>
      <c r="F10754">
        <v>12</v>
      </c>
      <c r="I10754" t="e">
        <f>VLOOKUP(J10754,Ref!L:M,2,0)</f>
        <v>#N/A</v>
      </c>
      <c r="J10754" t="s">
        <v>1438</v>
      </c>
      <c r="K10754" t="str">
        <f>VLOOKUP($J10754,Ref!$D:$H,2,0)</f>
        <v xml:space="preserve">Sundon                                       </v>
      </c>
      <c r="L10754" t="str">
        <f>VLOOKUP($J10754,Ref!$D:$H,3,0)</f>
        <v>Sundon</v>
      </c>
      <c r="M10754" t="str">
        <f>VLOOKUP($J10754,Ref!$D:$H,4,0)</f>
        <v>Luton Deanery</v>
      </c>
      <c r="N10754" t="str">
        <f>VLOOKUP($J10754,Ref!$D:$H,5,0)</f>
        <v>Archdeaconry of Bedford</v>
      </c>
      <c r="Q10754">
        <v>15000</v>
      </c>
      <c r="R10754">
        <v>24954</v>
      </c>
      <c r="S10754">
        <v>3750</v>
      </c>
      <c r="T10754">
        <v>24954</v>
      </c>
    </row>
    <row r="10755" spans="1:20" x14ac:dyDescent="0.3">
      <c r="A10755">
        <v>2024</v>
      </c>
      <c r="C10755" t="str">
        <f>IF(GETPIVOTDATA("PS % recovery",Sheet4!$B$5,"Parish Name",K10755)&gt;99.949%,"OK","No")</f>
        <v>OK</v>
      </c>
      <c r="D10755" t="e">
        <f>VLOOKUP(J10755,'Ref2'!C:E,3,0)</f>
        <v>#N/A</v>
      </c>
      <c r="F10755">
        <v>12</v>
      </c>
      <c r="I10755" t="e">
        <f>VLOOKUP(J10755,Ref!L:M,2,0)</f>
        <v>#N/A</v>
      </c>
      <c r="J10755" t="s">
        <v>1408</v>
      </c>
      <c r="K10755" t="str">
        <f>VLOOKUP($J10755,Ref!$D:$H,2,0)</f>
        <v xml:space="preserve">Woodside, St Andrew                          </v>
      </c>
      <c r="L10755" t="str">
        <f>VLOOKUP($J10755,Ref!$D:$H,3,0)</f>
        <v>Woodside</v>
      </c>
      <c r="M10755" t="str">
        <f>VLOOKUP($J10755,Ref!$D:$H,4,0)</f>
        <v>Luton Deanery</v>
      </c>
      <c r="N10755" t="str">
        <f>VLOOKUP($J10755,Ref!$D:$H,5,0)</f>
        <v>Archdeaconry of Bedford</v>
      </c>
      <c r="Q10755">
        <v>33543</v>
      </c>
      <c r="R10755">
        <v>33259</v>
      </c>
      <c r="S10755">
        <v>3259</v>
      </c>
      <c r="T10755">
        <v>33259</v>
      </c>
    </row>
    <row r="10756" spans="1:20" x14ac:dyDescent="0.3">
      <c r="A10756">
        <v>2024</v>
      </c>
      <c r="C10756" t="str">
        <f>IF(GETPIVOTDATA("PS % recovery",Sheet4!$B$5,"Parish Name",K10756)&gt;99.949%,"OK","No")</f>
        <v>No</v>
      </c>
      <c r="D10756" t="str">
        <f>VLOOKUP(J10756,'Ref2'!C:E,3,0)</f>
        <v>LLF</v>
      </c>
      <c r="F10756">
        <v>12</v>
      </c>
      <c r="I10756" t="e">
        <f>VLOOKUP(J10756,Ref!L:M,2,0)</f>
        <v>#N/A</v>
      </c>
      <c r="J10756" t="s">
        <v>1440</v>
      </c>
      <c r="K10756" t="str">
        <f>VLOOKUP($J10756,Ref!$D:$H,2,0)</f>
        <v xml:space="preserve">Bletsoe                                      </v>
      </c>
      <c r="L10756" t="str">
        <f>VLOOKUP($J10756,Ref!$D:$H,3,0)</f>
        <v>Riseley with Bletsoe</v>
      </c>
      <c r="M10756" t="str">
        <f>VLOOKUP($J10756,Ref!$D:$H,4,0)</f>
        <v>Sharnbrook Deanery</v>
      </c>
      <c r="N10756" t="str">
        <f>VLOOKUP($J10756,Ref!$D:$H,5,0)</f>
        <v>Archdeaconry of Bedford</v>
      </c>
      <c r="Q10756">
        <v>14789.5</v>
      </c>
      <c r="R10756">
        <v>16482</v>
      </c>
      <c r="S10756">
        <v>0</v>
      </c>
      <c r="T10756">
        <v>16482</v>
      </c>
    </row>
    <row r="10757" spans="1:20" x14ac:dyDescent="0.3">
      <c r="A10757">
        <v>2024</v>
      </c>
      <c r="C10757" t="str">
        <f>IF(GETPIVOTDATA("PS % recovery",Sheet4!$B$5,"Parish Name",K10757)&gt;99.949%,"OK","No")</f>
        <v>No</v>
      </c>
      <c r="D10757" t="e">
        <f>VLOOKUP(J10757,'Ref2'!C:E,3,0)</f>
        <v>#N/A</v>
      </c>
      <c r="F10757">
        <v>12</v>
      </c>
      <c r="I10757" t="e">
        <f>VLOOKUP(J10757,Ref!L:M,2,0)</f>
        <v>#N/A</v>
      </c>
      <c r="J10757" t="s">
        <v>1444</v>
      </c>
      <c r="K10757" t="str">
        <f>VLOOKUP($J10757,Ref!$D:$H,2,0)</f>
        <v xml:space="preserve">Bolnhurst                                    </v>
      </c>
      <c r="L10757" t="str">
        <f>VLOOKUP($J10757,Ref!$D:$H,3,0)</f>
        <v>Bolnhurst with Keysoe</v>
      </c>
      <c r="M10757" t="str">
        <f>VLOOKUP($J10757,Ref!$D:$H,4,0)</f>
        <v>Sharnbrook Deanery</v>
      </c>
      <c r="N10757" t="str">
        <f>VLOOKUP($J10757,Ref!$D:$H,5,0)</f>
        <v>Archdeaconry of Bedford</v>
      </c>
      <c r="Q10757">
        <v>2789</v>
      </c>
      <c r="R10757">
        <v>3243</v>
      </c>
      <c r="S10757">
        <v>0</v>
      </c>
      <c r="T10757">
        <v>3243</v>
      </c>
    </row>
    <row r="10758" spans="1:20" x14ac:dyDescent="0.3">
      <c r="A10758">
        <v>2024</v>
      </c>
      <c r="C10758" t="str">
        <f>IF(GETPIVOTDATA("PS % recovery",Sheet4!$B$5,"Parish Name",K10758)&gt;99.949%,"OK","No")</f>
        <v>No</v>
      </c>
      <c r="D10758" t="e">
        <f>VLOOKUP(J10758,'Ref2'!C:E,3,0)</f>
        <v>#N/A</v>
      </c>
      <c r="F10758">
        <v>12</v>
      </c>
      <c r="I10758" t="e">
        <f>VLOOKUP(J10758,Ref!L:M,2,0)</f>
        <v>#N/A</v>
      </c>
      <c r="J10758" t="s">
        <v>1482</v>
      </c>
      <c r="K10758" t="str">
        <f>VLOOKUP($J10758,Ref!$D:$H,2,0)</f>
        <v xml:space="preserve">Bromham                                      </v>
      </c>
      <c r="L10758" t="str">
        <f>VLOOKUP($J10758,Ref!$D:$H,3,0)</f>
        <v>Bromham with Oakley and Stagsden</v>
      </c>
      <c r="M10758" t="str">
        <f>VLOOKUP($J10758,Ref!$D:$H,4,0)</f>
        <v>Sharnbrook Deanery</v>
      </c>
      <c r="N10758" t="str">
        <f>VLOOKUP($J10758,Ref!$D:$H,5,0)</f>
        <v>Archdeaconry of Bedford</v>
      </c>
      <c r="Q10758">
        <v>48990</v>
      </c>
      <c r="R10758">
        <v>48004</v>
      </c>
      <c r="S10758">
        <f>1750+3040</f>
        <v>4790</v>
      </c>
      <c r="T10758">
        <v>48004</v>
      </c>
    </row>
    <row r="10759" spans="1:20" x14ac:dyDescent="0.3">
      <c r="A10759">
        <v>2024</v>
      </c>
      <c r="C10759" t="str">
        <f>IF(GETPIVOTDATA("PS % recovery",Sheet4!$B$5,"Parish Name",K10759)&gt;99.949%,"OK","No")</f>
        <v>OK</v>
      </c>
      <c r="D10759" t="e">
        <f>VLOOKUP(J10759,'Ref2'!C:E,3,0)</f>
        <v>#N/A</v>
      </c>
      <c r="F10759">
        <v>12</v>
      </c>
      <c r="I10759" t="e">
        <f>VLOOKUP(J10759,Ref!L:M,2,0)</f>
        <v>#N/A</v>
      </c>
      <c r="J10759" t="s">
        <v>1448</v>
      </c>
      <c r="K10759" t="str">
        <f>VLOOKUP($J10759,Ref!$D:$H,2,0)</f>
        <v xml:space="preserve">Carlton with Chellington (LEP)               </v>
      </c>
      <c r="L10759" t="str">
        <f>VLOOKUP($J10759,Ref!$D:$H,3,0)</f>
        <v>Chellington Team</v>
      </c>
      <c r="M10759" t="str">
        <f>VLOOKUP($J10759,Ref!$D:$H,4,0)</f>
        <v>Sharnbrook Deanery</v>
      </c>
      <c r="N10759" t="str">
        <f>VLOOKUP($J10759,Ref!$D:$H,5,0)</f>
        <v>Archdeaconry of Bedford</v>
      </c>
      <c r="Q10759">
        <v>23059</v>
      </c>
      <c r="R10759">
        <v>23424</v>
      </c>
      <c r="S10759">
        <v>1952</v>
      </c>
      <c r="T10759">
        <v>23424</v>
      </c>
    </row>
    <row r="10760" spans="1:20" x14ac:dyDescent="0.3">
      <c r="A10760">
        <v>2024</v>
      </c>
      <c r="C10760" t="str">
        <f>IF(GETPIVOTDATA("PS % recovery",Sheet4!$B$5,"Parish Name",K10760)&gt;99.949%,"OK","No")</f>
        <v>OK</v>
      </c>
      <c r="D10760" t="e">
        <f>VLOOKUP(J10760,'Ref2'!C:E,3,0)</f>
        <v>#N/A</v>
      </c>
      <c r="F10760">
        <v>12</v>
      </c>
      <c r="I10760" t="e">
        <f>VLOOKUP(J10760,Ref!L:M,2,0)</f>
        <v>#N/A</v>
      </c>
      <c r="J10760" t="s">
        <v>1488</v>
      </c>
      <c r="K10760" t="str">
        <f>VLOOKUP($J10760,Ref!$D:$H,2,0)</f>
        <v xml:space="preserve">Clapham                                      </v>
      </c>
      <c r="L10760" t="str">
        <f>VLOOKUP($J10760,Ref!$D:$H,3,0)</f>
        <v>Clapham</v>
      </c>
      <c r="M10760" t="str">
        <f>VLOOKUP($J10760,Ref!$D:$H,4,0)</f>
        <v>Sharnbrook Deanery</v>
      </c>
      <c r="N10760" t="str">
        <f>VLOOKUP($J10760,Ref!$D:$H,5,0)</f>
        <v>Archdeaconry of Bedford</v>
      </c>
      <c r="Q10760">
        <v>58471</v>
      </c>
      <c r="R10760">
        <v>59520</v>
      </c>
      <c r="S10760">
        <v>4960</v>
      </c>
      <c r="T10760">
        <v>59520</v>
      </c>
    </row>
    <row r="10761" spans="1:20" x14ac:dyDescent="0.3">
      <c r="A10761">
        <v>2024</v>
      </c>
      <c r="C10761" t="str">
        <f>IF(GETPIVOTDATA("PS % recovery",Sheet4!$B$5,"Parish Name",K10761)&gt;99.949%,"OK","No")</f>
        <v>No</v>
      </c>
      <c r="D10761" t="e">
        <f>VLOOKUP(J10761,'Ref2'!C:E,3,0)</f>
        <v>#N/A</v>
      </c>
      <c r="F10761">
        <v>12</v>
      </c>
      <c r="I10761" t="e">
        <f>VLOOKUP(J10761,Ref!L:M,2,0)</f>
        <v>#N/A</v>
      </c>
      <c r="J10761" t="s">
        <v>1452</v>
      </c>
      <c r="K10761" t="str">
        <f>VLOOKUP($J10761,Ref!$D:$H,2,0)</f>
        <v xml:space="preserve">Colmworth                                    </v>
      </c>
      <c r="L10761" t="str">
        <f>VLOOKUP($J10761,Ref!$D:$H,3,0)</f>
        <v>Wilden with Colmworth and Ravensden</v>
      </c>
      <c r="M10761" t="str">
        <f>VLOOKUP($J10761,Ref!$D:$H,4,0)</f>
        <v>Sharnbrook Deanery</v>
      </c>
      <c r="N10761" t="str">
        <f>VLOOKUP($J10761,Ref!$D:$H,5,0)</f>
        <v>Archdeaconry of Bedford</v>
      </c>
      <c r="Q10761">
        <v>13972</v>
      </c>
      <c r="R10761">
        <v>13257</v>
      </c>
      <c r="S10761">
        <v>0</v>
      </c>
      <c r="T10761">
        <v>13257</v>
      </c>
    </row>
    <row r="10762" spans="1:20" x14ac:dyDescent="0.3">
      <c r="A10762">
        <v>2024</v>
      </c>
      <c r="C10762" t="str">
        <f>IF(GETPIVOTDATA("PS % recovery",Sheet4!$B$5,"Parish Name",K10762)&gt;99.949%,"OK","No")</f>
        <v>OK</v>
      </c>
      <c r="D10762" t="e">
        <f>VLOOKUP(J10762,'Ref2'!C:E,3,0)</f>
        <v>#N/A</v>
      </c>
      <c r="F10762">
        <v>12</v>
      </c>
      <c r="I10762" t="e">
        <f>VLOOKUP(J10762,Ref!L:M,2,0)</f>
        <v>#N/A</v>
      </c>
      <c r="J10762" t="s">
        <v>1458</v>
      </c>
      <c r="K10762" t="str">
        <f>VLOOKUP($J10762,Ref!$D:$H,2,0)</f>
        <v xml:space="preserve">Felmersham                                   </v>
      </c>
      <c r="L10762" t="str">
        <f>VLOOKUP($J10762,Ref!$D:$H,3,0)</f>
        <v>Sharnbrook, Felmersham and Knotting with Souldrop</v>
      </c>
      <c r="M10762" t="str">
        <f>VLOOKUP($J10762,Ref!$D:$H,4,0)</f>
        <v>Sharnbrook Deanery</v>
      </c>
      <c r="N10762" t="str">
        <f>VLOOKUP($J10762,Ref!$D:$H,5,0)</f>
        <v>Archdeaconry of Bedford</v>
      </c>
      <c r="Q10762">
        <v>18555</v>
      </c>
      <c r="R10762">
        <v>18944</v>
      </c>
      <c r="S10762">
        <v>4604</v>
      </c>
      <c r="T10762">
        <v>18944</v>
      </c>
    </row>
    <row r="10763" spans="1:20" x14ac:dyDescent="0.3">
      <c r="A10763">
        <v>2024</v>
      </c>
      <c r="C10763" t="str">
        <f>IF(GETPIVOTDATA("PS % recovery",Sheet4!$B$5,"Parish Name",K10763)&gt;99.949%,"OK","No")</f>
        <v>No</v>
      </c>
      <c r="D10763" t="e">
        <f>VLOOKUP(J10763,'Ref2'!C:E,3,0)</f>
        <v>#N/A</v>
      </c>
      <c r="F10763">
        <v>12</v>
      </c>
      <c r="I10763" t="e">
        <f>VLOOKUP(J10763,Ref!L:M,2,0)</f>
        <v>#N/A</v>
      </c>
      <c r="J10763" t="s">
        <v>1450</v>
      </c>
      <c r="K10763" t="str">
        <f>VLOOKUP($J10763,Ref!$D:$H,2,0)</f>
        <v xml:space="preserve">Harrold (LEP)                                </v>
      </c>
      <c r="L10763" t="str">
        <f>VLOOKUP($J10763,Ref!$D:$H,3,0)</f>
        <v>Chellington Team</v>
      </c>
      <c r="M10763" t="str">
        <f>VLOOKUP($J10763,Ref!$D:$H,4,0)</f>
        <v>Sharnbrook Deanery</v>
      </c>
      <c r="N10763" t="str">
        <f>VLOOKUP($J10763,Ref!$D:$H,5,0)</f>
        <v>Archdeaconry of Bedford</v>
      </c>
      <c r="Q10763">
        <v>12000</v>
      </c>
      <c r="R10763">
        <v>17550</v>
      </c>
      <c r="S10763">
        <v>2500</v>
      </c>
      <c r="T10763">
        <v>17550</v>
      </c>
    </row>
    <row r="10764" spans="1:20" x14ac:dyDescent="0.3">
      <c r="A10764">
        <v>2024</v>
      </c>
      <c r="C10764" t="str">
        <f>IF(GETPIVOTDATA("PS % recovery",Sheet4!$B$5,"Parish Name",K10764)&gt;99.949%,"OK","No")</f>
        <v>No</v>
      </c>
      <c r="D10764" t="e">
        <f>VLOOKUP(J10764,'Ref2'!C:E,3,0)</f>
        <v>#N/A</v>
      </c>
      <c r="F10764">
        <v>12</v>
      </c>
      <c r="I10764" t="e">
        <f>VLOOKUP(J10764,Ref!L:M,2,0)</f>
        <v>#N/A</v>
      </c>
      <c r="J10764" t="s">
        <v>1446</v>
      </c>
      <c r="K10764" t="str">
        <f>VLOOKUP($J10764,Ref!$D:$H,2,0)</f>
        <v xml:space="preserve">Keysoe                                       </v>
      </c>
      <c r="L10764" t="str">
        <f>VLOOKUP($J10764,Ref!$D:$H,3,0)</f>
        <v>Bolnhurst with Keysoe</v>
      </c>
      <c r="M10764" t="str">
        <f>VLOOKUP($J10764,Ref!$D:$H,4,0)</f>
        <v>Sharnbrook Deanery</v>
      </c>
      <c r="N10764" t="str">
        <f>VLOOKUP($J10764,Ref!$D:$H,5,0)</f>
        <v>Archdeaconry of Bedford</v>
      </c>
      <c r="Q10764">
        <v>6850</v>
      </c>
      <c r="R10764">
        <v>8357</v>
      </c>
      <c r="S10764">
        <v>100</v>
      </c>
      <c r="T10764">
        <v>8357</v>
      </c>
    </row>
    <row r="10765" spans="1:20" x14ac:dyDescent="0.3">
      <c r="A10765">
        <v>2024</v>
      </c>
      <c r="C10765" t="str">
        <f>IF(GETPIVOTDATA("PS % recovery",Sheet4!$B$5,"Parish Name",K10765)&gt;99.949%,"OK","No")</f>
        <v>No</v>
      </c>
      <c r="D10765" t="e">
        <f>VLOOKUP(J10765,'Ref2'!C:E,3,0)</f>
        <v>#N/A</v>
      </c>
      <c r="F10765">
        <v>12</v>
      </c>
      <c r="I10765" t="e">
        <f>VLOOKUP(J10765,Ref!L:M,2,0)</f>
        <v>#N/A</v>
      </c>
      <c r="J10765" t="s">
        <v>1464</v>
      </c>
      <c r="K10765" t="str">
        <f>VLOOKUP($J10765,Ref!$D:$H,2,0)</f>
        <v xml:space="preserve">Milton Ernest                                </v>
      </c>
      <c r="L10765" t="str">
        <f>VLOOKUP($J10765,Ref!$D:$H,3,0)</f>
        <v>Milton Ernest, Pavenham and Thurleigh</v>
      </c>
      <c r="M10765" t="str">
        <f>VLOOKUP($J10765,Ref!$D:$H,4,0)</f>
        <v>Sharnbrook Deanery</v>
      </c>
      <c r="N10765" t="str">
        <f>VLOOKUP($J10765,Ref!$D:$H,5,0)</f>
        <v>Archdeaconry of Bedford</v>
      </c>
      <c r="Q10765">
        <v>10500</v>
      </c>
      <c r="R10765">
        <v>22861</v>
      </c>
      <c r="S10765">
        <v>500</v>
      </c>
      <c r="T10765">
        <v>22861</v>
      </c>
    </row>
    <row r="10766" spans="1:20" x14ac:dyDescent="0.3">
      <c r="A10766">
        <v>2024</v>
      </c>
      <c r="C10766" t="str">
        <f>IF(GETPIVOTDATA("PS % recovery",Sheet4!$B$5,"Parish Name",K10766)&gt;99.949%,"OK","No")</f>
        <v>No</v>
      </c>
      <c r="D10766" t="e">
        <f>VLOOKUP(J10766,'Ref2'!C:E,3,0)</f>
        <v>#N/A</v>
      </c>
      <c r="F10766">
        <v>12</v>
      </c>
      <c r="I10766" t="e">
        <f>VLOOKUP(J10766,Ref!L:M,2,0)</f>
        <v>#N/A</v>
      </c>
      <c r="J10766" t="s">
        <v>1484</v>
      </c>
      <c r="K10766" t="str">
        <f>VLOOKUP($J10766,Ref!$D:$H,2,0)</f>
        <v xml:space="preserve">Oakley (LEP)                                 </v>
      </c>
      <c r="L10766" t="str">
        <f>VLOOKUP($J10766,Ref!$D:$H,3,0)</f>
        <v>Bromham with Oakley and Stagsden</v>
      </c>
      <c r="M10766" t="str">
        <f>VLOOKUP($J10766,Ref!$D:$H,4,0)</f>
        <v>Sharnbrook Deanery</v>
      </c>
      <c r="N10766" t="str">
        <f>VLOOKUP($J10766,Ref!$D:$H,5,0)</f>
        <v>Archdeaconry of Bedford</v>
      </c>
      <c r="Q10766">
        <v>21061.040000000001</v>
      </c>
      <c r="R10766">
        <v>32051</v>
      </c>
      <c r="S10766">
        <v>2670.88</v>
      </c>
      <c r="T10766">
        <v>32051</v>
      </c>
    </row>
    <row r="10767" spans="1:20" x14ac:dyDescent="0.3">
      <c r="A10767">
        <v>2024</v>
      </c>
      <c r="C10767" t="str">
        <f>IF(GETPIVOTDATA("PS % recovery",Sheet4!$B$5,"Parish Name",K10767)&gt;99.949%,"OK","No")</f>
        <v>OK</v>
      </c>
      <c r="D10767" t="e">
        <f>VLOOKUP(J10767,'Ref2'!C:E,3,0)</f>
        <v>#N/A</v>
      </c>
      <c r="F10767">
        <v>12</v>
      </c>
      <c r="I10767" t="e">
        <f>VLOOKUP(J10767,Ref!L:M,2,0)</f>
        <v>#N/A</v>
      </c>
      <c r="J10767" t="s">
        <v>1468</v>
      </c>
      <c r="K10767" t="str">
        <f>VLOOKUP($J10767,Ref!$D:$H,2,0)</f>
        <v xml:space="preserve">Odell                                        </v>
      </c>
      <c r="L10767" t="str">
        <f>VLOOKUP($J10767,Ref!$D:$H,3,0)</f>
        <v>Chellington Team</v>
      </c>
      <c r="M10767" t="str">
        <f>VLOOKUP($J10767,Ref!$D:$H,4,0)</f>
        <v>Sharnbrook Deanery</v>
      </c>
      <c r="N10767" t="str">
        <f>VLOOKUP($J10767,Ref!$D:$H,5,0)</f>
        <v>Archdeaconry of Bedford</v>
      </c>
      <c r="Q10767">
        <v>17392</v>
      </c>
      <c r="R10767">
        <v>18055</v>
      </c>
      <c r="S10767">
        <v>1000</v>
      </c>
      <c r="T10767">
        <v>18055</v>
      </c>
    </row>
    <row r="10768" spans="1:20" x14ac:dyDescent="0.3">
      <c r="A10768">
        <v>2024</v>
      </c>
      <c r="C10768" t="str">
        <f>IF(GETPIVOTDATA("PS % recovery",Sheet4!$B$5,"Parish Name",K10768)&gt;99.949%,"OK","No")</f>
        <v>OK</v>
      </c>
      <c r="D10768" t="e">
        <f>VLOOKUP(J10768,'Ref2'!C:E,3,0)</f>
        <v>#N/A</v>
      </c>
      <c r="F10768">
        <v>12</v>
      </c>
      <c r="I10768" t="e">
        <f>VLOOKUP(J10768,Ref!L:M,2,0)</f>
        <v>#N/A</v>
      </c>
      <c r="J10768" t="s">
        <v>1470</v>
      </c>
      <c r="K10768" t="str">
        <f>VLOOKUP($J10768,Ref!$D:$H,2,0)</f>
        <v xml:space="preserve">Pavenham                                     </v>
      </c>
      <c r="L10768" t="str">
        <f>VLOOKUP($J10768,Ref!$D:$H,3,0)</f>
        <v>Milton Ernest, Pavenham and Thurleigh</v>
      </c>
      <c r="M10768" t="str">
        <f>VLOOKUP($J10768,Ref!$D:$H,4,0)</f>
        <v>Sharnbrook Deanery</v>
      </c>
      <c r="N10768" t="str">
        <f>VLOOKUP($J10768,Ref!$D:$H,5,0)</f>
        <v>Archdeaconry of Bedford</v>
      </c>
      <c r="Q10768">
        <v>19198</v>
      </c>
      <c r="R10768">
        <v>21422</v>
      </c>
      <c r="S10768">
        <v>1785.17</v>
      </c>
      <c r="T10768">
        <v>21422</v>
      </c>
    </row>
    <row r="10769" spans="1:20" x14ac:dyDescent="0.3">
      <c r="A10769">
        <v>2024</v>
      </c>
      <c r="C10769" t="str">
        <f>IF(GETPIVOTDATA("PS % recovery",Sheet4!$B$5,"Parish Name",K10769)&gt;99.949%,"OK","No")</f>
        <v>No</v>
      </c>
      <c r="D10769" t="e">
        <f>VLOOKUP(J10769,'Ref2'!C:E,3,0)</f>
        <v>#N/A</v>
      </c>
      <c r="F10769">
        <v>12</v>
      </c>
      <c r="I10769" t="e">
        <f>VLOOKUP(J10769,Ref!L:M,2,0)</f>
        <v>#N/A</v>
      </c>
      <c r="J10769" t="s">
        <v>1472</v>
      </c>
      <c r="K10769" t="str">
        <f>VLOOKUP($J10769,Ref!$D:$H,2,0)</f>
        <v xml:space="preserve">Podington with Farndish                      </v>
      </c>
      <c r="L10769" t="str">
        <f>VLOOKUP($J10769,Ref!$D:$H,3,0)</f>
        <v>Chellington Team</v>
      </c>
      <c r="M10769" t="str">
        <f>VLOOKUP($J10769,Ref!$D:$H,4,0)</f>
        <v>Sharnbrook Deanery</v>
      </c>
      <c r="N10769" t="str">
        <f>VLOOKUP($J10769,Ref!$D:$H,5,0)</f>
        <v>Archdeaconry of Bedford</v>
      </c>
      <c r="Q10769">
        <v>14000</v>
      </c>
      <c r="R10769">
        <v>15115</v>
      </c>
      <c r="S10769">
        <v>0</v>
      </c>
      <c r="T10769">
        <v>15115</v>
      </c>
    </row>
    <row r="10770" spans="1:20" x14ac:dyDescent="0.3">
      <c r="A10770">
        <v>2024</v>
      </c>
      <c r="C10770" t="str">
        <f>IF(GETPIVOTDATA("PS % recovery",Sheet4!$B$5,"Parish Name",K10770)&gt;99.949%,"OK","No")</f>
        <v>No</v>
      </c>
      <c r="D10770" t="e">
        <f>VLOOKUP(J10770,'Ref2'!C:E,3,0)</f>
        <v>#N/A</v>
      </c>
      <c r="F10770">
        <v>12</v>
      </c>
      <c r="I10770" t="e">
        <f>VLOOKUP(J10770,Ref!L:M,2,0)</f>
        <v>#N/A</v>
      </c>
      <c r="J10770" t="s">
        <v>1454</v>
      </c>
      <c r="K10770" t="str">
        <f>VLOOKUP($J10770,Ref!$D:$H,2,0)</f>
        <v xml:space="preserve">Ravensden                                    </v>
      </c>
      <c r="L10770" t="str">
        <f>VLOOKUP($J10770,Ref!$D:$H,3,0)</f>
        <v>Wilden with Colmworth and Ravensden</v>
      </c>
      <c r="M10770" t="str">
        <f>VLOOKUP($J10770,Ref!$D:$H,4,0)</f>
        <v>Sharnbrook Deanery</v>
      </c>
      <c r="N10770" t="str">
        <f>VLOOKUP($J10770,Ref!$D:$H,5,0)</f>
        <v>Archdeaconry of Bedford</v>
      </c>
      <c r="Q10770">
        <v>7500</v>
      </c>
      <c r="R10770">
        <v>9121</v>
      </c>
      <c r="S10770">
        <v>0</v>
      </c>
      <c r="T10770">
        <v>9121</v>
      </c>
    </row>
    <row r="10771" spans="1:20" x14ac:dyDescent="0.3">
      <c r="A10771">
        <v>2024</v>
      </c>
      <c r="C10771" t="str">
        <f>IF(GETPIVOTDATA("PS % recovery",Sheet4!$B$5,"Parish Name",K10771)&gt;99.949%,"OK","No")</f>
        <v>OK</v>
      </c>
      <c r="D10771" t="str">
        <f>VLOOKUP(J10771,'Ref2'!C:E,3,0)</f>
        <v>LLF</v>
      </c>
      <c r="F10771">
        <v>12</v>
      </c>
      <c r="I10771" t="str">
        <f>VLOOKUP(J10771,Ref!L:M,2,0)</f>
        <v>Yes</v>
      </c>
      <c r="J10771" t="s">
        <v>1442</v>
      </c>
      <c r="K10771" t="str">
        <f>VLOOKUP($J10771,Ref!$D:$H,2,0)</f>
        <v xml:space="preserve">Riseley                                      </v>
      </c>
      <c r="L10771" t="str">
        <f>VLOOKUP($J10771,Ref!$D:$H,3,0)</f>
        <v>Riseley with Bletsoe</v>
      </c>
      <c r="M10771" t="str">
        <f>VLOOKUP($J10771,Ref!$D:$H,4,0)</f>
        <v>Sharnbrook Deanery</v>
      </c>
      <c r="N10771" t="str">
        <f>VLOOKUP($J10771,Ref!$D:$H,5,0)</f>
        <v>Archdeaconry of Bedford</v>
      </c>
      <c r="Q10771">
        <v>52174</v>
      </c>
      <c r="R10771">
        <v>54165</v>
      </c>
      <c r="S10771">
        <v>3983</v>
      </c>
      <c r="T10771">
        <v>54165</v>
      </c>
    </row>
    <row r="10772" spans="1:20" x14ac:dyDescent="0.3">
      <c r="A10772">
        <v>2024</v>
      </c>
      <c r="C10772" t="str">
        <f>IF(GETPIVOTDATA("PS % recovery",Sheet4!$B$5,"Parish Name",K10772)&gt;99.949%,"OK","No")</f>
        <v>OK</v>
      </c>
      <c r="D10772" t="e">
        <f>VLOOKUP(J10772,'Ref2'!C:E,3,0)</f>
        <v>#N/A</v>
      </c>
      <c r="F10772">
        <v>12</v>
      </c>
      <c r="I10772" t="e">
        <f>VLOOKUP(J10772,Ref!L:M,2,0)</f>
        <v>#N/A</v>
      </c>
      <c r="J10772" t="s">
        <v>1460</v>
      </c>
      <c r="K10772" t="str">
        <f>VLOOKUP($J10772,Ref!$D:$H,2,0)</f>
        <v xml:space="preserve">Sharnbrook                                   </v>
      </c>
      <c r="L10772" t="str">
        <f>VLOOKUP($J10772,Ref!$D:$H,3,0)</f>
        <v>Sharnbrook, Felmersham and Knotting with Souldrop</v>
      </c>
      <c r="M10772" t="str">
        <f>VLOOKUP($J10772,Ref!$D:$H,4,0)</f>
        <v>Sharnbrook Deanery</v>
      </c>
      <c r="N10772" t="str">
        <f>VLOOKUP($J10772,Ref!$D:$H,5,0)</f>
        <v>Archdeaconry of Bedford</v>
      </c>
      <c r="Q10772">
        <v>36564</v>
      </c>
      <c r="R10772">
        <v>35621</v>
      </c>
      <c r="S10772">
        <v>14673</v>
      </c>
      <c r="T10772">
        <v>35621</v>
      </c>
    </row>
    <row r="10773" spans="1:20" x14ac:dyDescent="0.3">
      <c r="A10773">
        <v>2024</v>
      </c>
      <c r="C10773" t="str">
        <f>IF(GETPIVOTDATA("PS % recovery",Sheet4!$B$5,"Parish Name",K10773)&gt;99.949%,"OK","No")</f>
        <v>OK</v>
      </c>
      <c r="D10773" t="e">
        <f>VLOOKUP(J10773,'Ref2'!C:E,3,0)</f>
        <v>#N/A</v>
      </c>
      <c r="F10773">
        <v>12</v>
      </c>
      <c r="I10773" t="e">
        <f>VLOOKUP(J10773,Ref!L:M,2,0)</f>
        <v>#N/A</v>
      </c>
      <c r="J10773" t="s">
        <v>1462</v>
      </c>
      <c r="K10773" t="str">
        <f>VLOOKUP($J10773,Ref!$D:$H,2,0)</f>
        <v xml:space="preserve">Knotting with Souldrop                       </v>
      </c>
      <c r="L10773" t="str">
        <f>VLOOKUP($J10773,Ref!$D:$H,3,0)</f>
        <v>Sharnbrook, Felmersham and Knotting with Souldrop</v>
      </c>
      <c r="M10773" t="str">
        <f>VLOOKUP($J10773,Ref!$D:$H,4,0)</f>
        <v>Sharnbrook Deanery</v>
      </c>
      <c r="N10773" t="str">
        <f>VLOOKUP($J10773,Ref!$D:$H,5,0)</f>
        <v>Archdeaconry of Bedford</v>
      </c>
      <c r="Q10773">
        <v>5034</v>
      </c>
      <c r="R10773">
        <v>5228</v>
      </c>
      <c r="S10773">
        <v>432</v>
      </c>
      <c r="T10773">
        <v>5228</v>
      </c>
    </row>
    <row r="10774" spans="1:20" x14ac:dyDescent="0.3">
      <c r="A10774">
        <v>2024</v>
      </c>
      <c r="C10774" t="str">
        <f>IF(GETPIVOTDATA("PS % recovery",Sheet4!$B$5,"Parish Name",K10774)&gt;99.949%,"OK","No")</f>
        <v>OK</v>
      </c>
      <c r="D10774" t="e">
        <f>VLOOKUP(J10774,'Ref2'!C:E,3,0)</f>
        <v>#N/A</v>
      </c>
      <c r="F10774">
        <v>12</v>
      </c>
      <c r="I10774" t="e">
        <f>VLOOKUP(J10774,Ref!L:M,2,0)</f>
        <v>#N/A</v>
      </c>
      <c r="J10774" t="s">
        <v>1486</v>
      </c>
      <c r="K10774" t="str">
        <f>VLOOKUP($J10774,Ref!$D:$H,2,0)</f>
        <v xml:space="preserve">Stagsden                                     </v>
      </c>
      <c r="L10774" t="str">
        <f>VLOOKUP($J10774,Ref!$D:$H,3,0)</f>
        <v>Bromham with Oakley and Stagsden</v>
      </c>
      <c r="M10774" t="str">
        <f>VLOOKUP($J10774,Ref!$D:$H,4,0)</f>
        <v>Sharnbrook Deanery</v>
      </c>
      <c r="N10774" t="str">
        <f>VLOOKUP($J10774,Ref!$D:$H,5,0)</f>
        <v>Archdeaconry of Bedford</v>
      </c>
      <c r="Q10774">
        <v>7086</v>
      </c>
      <c r="R10774">
        <v>7399</v>
      </c>
      <c r="S10774">
        <v>616</v>
      </c>
      <c r="T10774">
        <v>7399</v>
      </c>
    </row>
    <row r="10775" spans="1:20" x14ac:dyDescent="0.3">
      <c r="A10775">
        <v>2024</v>
      </c>
      <c r="C10775" t="str">
        <f>IF(GETPIVOTDATA("PS % recovery",Sheet4!$B$5,"Parish Name",K10775)&gt;99.949%,"OK","No")</f>
        <v>No</v>
      </c>
      <c r="D10775" t="e">
        <f>VLOOKUP(J10775,'Ref2'!C:E,3,0)</f>
        <v>#N/A</v>
      </c>
      <c r="F10775">
        <v>12</v>
      </c>
      <c r="I10775" t="e">
        <f>VLOOKUP(J10775,Ref!L:M,2,0)</f>
        <v>#N/A</v>
      </c>
      <c r="J10775" t="s">
        <v>1476</v>
      </c>
      <c r="K10775" t="str">
        <f>VLOOKUP($J10775,Ref!$D:$H,2,0)</f>
        <v xml:space="preserve">Stevington                                   </v>
      </c>
      <c r="L10775" t="str">
        <f>VLOOKUP($J10775,Ref!$D:$H,3,0)</f>
        <v>Chellington Team</v>
      </c>
      <c r="M10775" t="str">
        <f>VLOOKUP($J10775,Ref!$D:$H,4,0)</f>
        <v>Sharnbrook Deanery</v>
      </c>
      <c r="N10775" t="str">
        <f>VLOOKUP($J10775,Ref!$D:$H,5,0)</f>
        <v>Archdeaconry of Bedford</v>
      </c>
      <c r="Q10775">
        <v>10600</v>
      </c>
      <c r="R10775">
        <v>15147</v>
      </c>
      <c r="S10775">
        <v>800</v>
      </c>
      <c r="T10775">
        <v>15147</v>
      </c>
    </row>
    <row r="10776" spans="1:20" x14ac:dyDescent="0.3">
      <c r="A10776">
        <v>2024</v>
      </c>
      <c r="C10776" t="str">
        <f>IF(GETPIVOTDATA("PS % recovery",Sheet4!$B$5,"Parish Name",K10776)&gt;99.949%,"OK","No")</f>
        <v>No</v>
      </c>
      <c r="D10776" t="e">
        <f>VLOOKUP(J10776,'Ref2'!C:E,3,0)</f>
        <v>#N/A</v>
      </c>
      <c r="F10776">
        <v>12</v>
      </c>
      <c r="I10776" t="e">
        <f>VLOOKUP(J10776,Ref!L:M,2,0)</f>
        <v>#N/A</v>
      </c>
      <c r="J10776" t="s">
        <v>1466</v>
      </c>
      <c r="K10776" t="str">
        <f>VLOOKUP($J10776,Ref!$D:$H,2,0)</f>
        <v xml:space="preserve">Thurleigh (LEP)                              </v>
      </c>
      <c r="L10776" t="str">
        <f>VLOOKUP($J10776,Ref!$D:$H,3,0)</f>
        <v>Milton Ernest, Pavenham and Thurleigh</v>
      </c>
      <c r="M10776" t="str">
        <f>VLOOKUP($J10776,Ref!$D:$H,4,0)</f>
        <v>Sharnbrook Deanery</v>
      </c>
      <c r="N10776" t="str">
        <f>VLOOKUP($J10776,Ref!$D:$H,5,0)</f>
        <v>Archdeaconry of Bedford</v>
      </c>
      <c r="Q10776">
        <v>2694.6500000000015</v>
      </c>
      <c r="R10776">
        <v>13446</v>
      </c>
      <c r="S10776">
        <v>0.01</v>
      </c>
      <c r="T10776">
        <v>13446</v>
      </c>
    </row>
    <row r="10777" spans="1:20" x14ac:dyDescent="0.3">
      <c r="A10777">
        <v>2024</v>
      </c>
      <c r="C10777" t="str">
        <f>IF(GETPIVOTDATA("PS % recovery",Sheet4!$B$5,"Parish Name",K10777)&gt;99.949%,"OK","No")</f>
        <v>No</v>
      </c>
      <c r="D10777" t="e">
        <f>VLOOKUP(J10777,'Ref2'!C:E,3,0)</f>
        <v>#N/A</v>
      </c>
      <c r="F10777">
        <v>12</v>
      </c>
      <c r="I10777" t="e">
        <f>VLOOKUP(J10777,Ref!L:M,2,0)</f>
        <v>#N/A</v>
      </c>
      <c r="J10777" t="s">
        <v>1478</v>
      </c>
      <c r="K10777" t="str">
        <f>VLOOKUP($J10777,Ref!$D:$H,2,0)</f>
        <v xml:space="preserve">Turvey                                       </v>
      </c>
      <c r="L10777" t="str">
        <f>VLOOKUP($J10777,Ref!$D:$H,3,0)</f>
        <v>Chellington Team</v>
      </c>
      <c r="M10777" t="str">
        <f>VLOOKUP($J10777,Ref!$D:$H,4,0)</f>
        <v>Sharnbrook Deanery</v>
      </c>
      <c r="N10777" t="str">
        <f>VLOOKUP($J10777,Ref!$D:$H,5,0)</f>
        <v>Archdeaconry of Bedford</v>
      </c>
      <c r="Q10777">
        <v>2000</v>
      </c>
      <c r="R10777">
        <v>25643</v>
      </c>
      <c r="S10777">
        <v>2325</v>
      </c>
      <c r="T10777">
        <v>25643</v>
      </c>
    </row>
    <row r="10778" spans="1:20" x14ac:dyDescent="0.3">
      <c r="A10778">
        <v>2024</v>
      </c>
      <c r="C10778" t="str">
        <f>IF(GETPIVOTDATA("PS % recovery",Sheet4!$B$5,"Parish Name",K10778)&gt;99.949%,"OK","No")</f>
        <v>No</v>
      </c>
      <c r="D10778" t="e">
        <f>VLOOKUP(J10778,'Ref2'!C:E,3,0)</f>
        <v>#N/A</v>
      </c>
      <c r="F10778">
        <v>12</v>
      </c>
      <c r="I10778" t="e">
        <f>VLOOKUP(J10778,Ref!L:M,2,0)</f>
        <v>#N/A</v>
      </c>
      <c r="J10778" t="s">
        <v>1456</v>
      </c>
      <c r="K10778" t="str">
        <f>VLOOKUP($J10778,Ref!$D:$H,2,0)</f>
        <v xml:space="preserve">Wilden                                       </v>
      </c>
      <c r="L10778" t="str">
        <f>VLOOKUP($J10778,Ref!$D:$H,3,0)</f>
        <v>Wilden with Colmworth and Ravensden</v>
      </c>
      <c r="M10778" t="str">
        <f>VLOOKUP($J10778,Ref!$D:$H,4,0)</f>
        <v>Sharnbrook Deanery</v>
      </c>
      <c r="N10778" t="str">
        <f>VLOOKUP($J10778,Ref!$D:$H,5,0)</f>
        <v>Archdeaconry of Bedford</v>
      </c>
      <c r="Q10778">
        <v>9751</v>
      </c>
      <c r="R10778">
        <v>12990</v>
      </c>
      <c r="S10778">
        <v>8390</v>
      </c>
      <c r="T10778">
        <v>12990</v>
      </c>
    </row>
    <row r="10779" spans="1:20" x14ac:dyDescent="0.3">
      <c r="A10779">
        <v>2024</v>
      </c>
      <c r="C10779" t="str">
        <f>IF(GETPIVOTDATA("PS % recovery",Sheet4!$B$5,"Parish Name",K10779)&gt;99.949%,"OK","No")</f>
        <v>No</v>
      </c>
      <c r="D10779" t="e">
        <f>VLOOKUP(J10779,'Ref2'!C:E,3,0)</f>
        <v>#N/A</v>
      </c>
      <c r="F10779">
        <v>12</v>
      </c>
      <c r="I10779" t="e">
        <f>VLOOKUP(J10779,Ref!L:M,2,0)</f>
        <v>#N/A</v>
      </c>
      <c r="J10779" t="s">
        <v>1474</v>
      </c>
      <c r="K10779" t="str">
        <f>VLOOKUP($J10779,Ref!$D:$H,2,0)</f>
        <v xml:space="preserve">Wymington                                    </v>
      </c>
      <c r="L10779" t="str">
        <f>VLOOKUP($J10779,Ref!$D:$H,3,0)</f>
        <v>Chellington Team</v>
      </c>
      <c r="M10779" t="str">
        <f>VLOOKUP($J10779,Ref!$D:$H,4,0)</f>
        <v>Sharnbrook Deanery</v>
      </c>
      <c r="N10779" t="str">
        <f>VLOOKUP($J10779,Ref!$D:$H,5,0)</f>
        <v>Archdeaconry of Bedford</v>
      </c>
      <c r="Q10779">
        <v>1000</v>
      </c>
      <c r="R10779">
        <v>13014</v>
      </c>
      <c r="S10779">
        <v>0</v>
      </c>
      <c r="T10779">
        <v>13014</v>
      </c>
    </row>
    <row r="10780" spans="1:20" x14ac:dyDescent="0.3">
      <c r="A10780">
        <v>2024</v>
      </c>
      <c r="C10780" t="str">
        <f>IF(GETPIVOTDATA("PS % recovery",Sheet4!$B$5,"Parish Name",K10780)&gt;99.949%,"OK","No")</f>
        <v>No</v>
      </c>
      <c r="D10780" t="e">
        <f>VLOOKUP(J10780,'Ref2'!C:E,3,0)</f>
        <v>#N/A</v>
      </c>
      <c r="F10780">
        <v>12</v>
      </c>
      <c r="I10780" t="e">
        <f>VLOOKUP(J10780,Ref!L:M,2,0)</f>
        <v>#N/A</v>
      </c>
      <c r="J10780" t="s">
        <v>1480</v>
      </c>
      <c r="K10780" t="str">
        <f>VLOOKUP($J10780,Ref!$D:$H,2,0)</f>
        <v xml:space="preserve">The Stodden Churches                         </v>
      </c>
      <c r="L10780" t="str">
        <f>VLOOKUP($J10780,Ref!$D:$H,3,0)</f>
        <v>The Stodden Churches</v>
      </c>
      <c r="M10780" t="str">
        <f>VLOOKUP($J10780,Ref!$D:$H,4,0)</f>
        <v>Sharnbrook Deanery</v>
      </c>
      <c r="N10780" t="str">
        <f>VLOOKUP($J10780,Ref!$D:$H,5,0)</f>
        <v>Archdeaconry of Bedford</v>
      </c>
      <c r="Q10780">
        <v>29000</v>
      </c>
      <c r="R10780">
        <v>32040.6</v>
      </c>
      <c r="S10780">
        <v>2000</v>
      </c>
      <c r="T10780">
        <v>32040.6</v>
      </c>
    </row>
    <row r="10781" spans="1:20" x14ac:dyDescent="0.3">
      <c r="A10781">
        <v>2024</v>
      </c>
      <c r="C10781" t="str">
        <f>IF(GETPIVOTDATA("PS % recovery",Sheet4!$B$5,"Parish Name",K10781)&gt;99.949%,"OK","No")</f>
        <v>No</v>
      </c>
      <c r="D10781" t="e">
        <f>VLOOKUP(J10781,'Ref2'!C:E,3,0)</f>
        <v>#N/A</v>
      </c>
      <c r="F10781">
        <v>12</v>
      </c>
      <c r="I10781" t="e">
        <f>VLOOKUP(J10781,Ref!L:M,2,0)</f>
        <v>#N/A</v>
      </c>
      <c r="J10781" t="s">
        <v>1015</v>
      </c>
      <c r="K10781" t="str">
        <f>VLOOKUP($J10781,Ref!$D:$H,2,0)</f>
        <v xml:space="preserve">Boxmoor                                      </v>
      </c>
      <c r="L10781" t="str">
        <f>VLOOKUP($J10781,Ref!$D:$H,3,0)</f>
        <v>Boxmoor</v>
      </c>
      <c r="M10781" t="str">
        <f>VLOOKUP($J10781,Ref!$D:$H,4,0)</f>
        <v>Hemel Hempstead Deanery</v>
      </c>
      <c r="N10781" t="str">
        <f>VLOOKUP($J10781,Ref!$D:$H,5,0)</f>
        <v xml:space="preserve">Archdeaconry of St Albans </v>
      </c>
      <c r="Q10781">
        <v>85026</v>
      </c>
      <c r="R10781">
        <v>88453.5</v>
      </c>
      <c r="S10781">
        <v>7372</v>
      </c>
      <c r="T10781">
        <v>88453.5</v>
      </c>
    </row>
    <row r="10782" spans="1:20" x14ac:dyDescent="0.3">
      <c r="A10782">
        <v>2024</v>
      </c>
      <c r="C10782" t="str">
        <f>IF(GETPIVOTDATA("PS % recovery",Sheet4!$B$5,"Parish Name",K10782)&gt;99.949%,"OK","No")</f>
        <v>OK</v>
      </c>
      <c r="D10782" t="e">
        <f>VLOOKUP(J10782,'Ref2'!C:E,3,0)</f>
        <v>#N/A</v>
      </c>
      <c r="F10782">
        <v>12</v>
      </c>
      <c r="I10782" t="e">
        <f>VLOOKUP(J10782,Ref!L:M,2,0)</f>
        <v>#N/A</v>
      </c>
      <c r="J10782" t="s">
        <v>1017</v>
      </c>
      <c r="K10782" t="str">
        <f>VLOOKUP($J10782,Ref!$D:$H,2,0)</f>
        <v xml:space="preserve">Hammerfield, St Francis of Assisi            </v>
      </c>
      <c r="L10782" t="str">
        <f>VLOOKUP($J10782,Ref!$D:$H,3,0)</f>
        <v>Boxmoor</v>
      </c>
      <c r="M10782" t="str">
        <f>VLOOKUP($J10782,Ref!$D:$H,4,0)</f>
        <v>Hemel Hempstead Deanery</v>
      </c>
      <c r="N10782" t="str">
        <f>VLOOKUP($J10782,Ref!$D:$H,5,0)</f>
        <v xml:space="preserve">Archdeaconry of St Albans </v>
      </c>
      <c r="Q10782">
        <v>4511</v>
      </c>
      <c r="R10782">
        <v>4737</v>
      </c>
      <c r="S10782">
        <v>392</v>
      </c>
      <c r="T10782">
        <v>4737</v>
      </c>
    </row>
    <row r="10783" spans="1:20" x14ac:dyDescent="0.3">
      <c r="A10783">
        <v>2024</v>
      </c>
      <c r="C10783" t="str">
        <f>IF(GETPIVOTDATA("PS % recovery",Sheet4!$B$5,"Parish Name",K10783)&gt;99.949%,"OK","No")</f>
        <v>OK</v>
      </c>
      <c r="D10783" t="e">
        <f>VLOOKUP(J10783,'Ref2'!C:E,3,0)</f>
        <v>#N/A</v>
      </c>
      <c r="F10783">
        <v>12</v>
      </c>
      <c r="I10783" t="e">
        <f>VLOOKUP(J10783,Ref!L:M,2,0)</f>
        <v>#N/A</v>
      </c>
      <c r="J10783" t="s">
        <v>1019</v>
      </c>
      <c r="K10783" t="str">
        <f>VLOOKUP($J10783,Ref!$D:$H,2,0)</f>
        <v xml:space="preserve">Apsley End                                   </v>
      </c>
      <c r="L10783" t="str">
        <f>VLOOKUP($J10783,Ref!$D:$H,3,0)</f>
        <v>Langelei Team Ministry</v>
      </c>
      <c r="M10783" t="str">
        <f>VLOOKUP($J10783,Ref!$D:$H,4,0)</f>
        <v>Hemel Hempstead Deanery</v>
      </c>
      <c r="N10783" t="str">
        <f>VLOOKUP($J10783,Ref!$D:$H,5,0)</f>
        <v xml:space="preserve">Archdeaconry of St Albans </v>
      </c>
      <c r="Q10783">
        <v>43710</v>
      </c>
      <c r="R10783">
        <v>44373</v>
      </c>
      <c r="S10783">
        <v>1000</v>
      </c>
      <c r="T10783">
        <v>44373</v>
      </c>
    </row>
    <row r="10784" spans="1:20" x14ac:dyDescent="0.3">
      <c r="A10784">
        <v>2024</v>
      </c>
      <c r="C10784" t="str">
        <f>IF(GETPIVOTDATA("PS % recovery",Sheet4!$B$5,"Parish Name",K10784)&gt;99.949%,"OK","No")</f>
        <v>No</v>
      </c>
      <c r="D10784" t="e">
        <f>VLOOKUP(J10784,'Ref2'!C:E,3,0)</f>
        <v>#N/A</v>
      </c>
      <c r="F10784">
        <v>12</v>
      </c>
      <c r="I10784" t="e">
        <f>VLOOKUP(J10784,Ref!L:M,2,0)</f>
        <v>#N/A</v>
      </c>
      <c r="J10784" t="s">
        <v>1021</v>
      </c>
      <c r="K10784" t="str">
        <f>VLOOKUP($J10784,Ref!$D:$H,2,0)</f>
        <v xml:space="preserve">Bennetts End                                 </v>
      </c>
      <c r="L10784" t="str">
        <f>VLOOKUP($J10784,Ref!$D:$H,3,0)</f>
        <v>Langelei Team Ministry</v>
      </c>
      <c r="M10784" t="str">
        <f>VLOOKUP($J10784,Ref!$D:$H,4,0)</f>
        <v>Hemel Hempstead Deanery</v>
      </c>
      <c r="N10784" t="str">
        <f>VLOOKUP($J10784,Ref!$D:$H,5,0)</f>
        <v xml:space="preserve">Archdeaconry of St Albans </v>
      </c>
      <c r="Q10784">
        <v>2000</v>
      </c>
      <c r="R10784">
        <v>5981</v>
      </c>
      <c r="S10784">
        <v>981</v>
      </c>
      <c r="T10784">
        <v>5981</v>
      </c>
    </row>
    <row r="10785" spans="1:21" x14ac:dyDescent="0.3">
      <c r="A10785">
        <v>2024</v>
      </c>
      <c r="C10785" t="str">
        <f>IF(GETPIVOTDATA("PS % recovery",Sheet4!$B$5,"Parish Name",K10785)&gt;99.949%,"OK","No")</f>
        <v>OK</v>
      </c>
      <c r="D10785" t="e">
        <f>VLOOKUP(J10785,'Ref2'!C:E,3,0)</f>
        <v>#N/A</v>
      </c>
      <c r="F10785">
        <v>12</v>
      </c>
      <c r="I10785" t="e">
        <f>VLOOKUP(J10785,Ref!L:M,2,0)</f>
        <v>#N/A</v>
      </c>
      <c r="J10785" t="s">
        <v>1023</v>
      </c>
      <c r="K10785" t="str">
        <f>VLOOKUP($J10785,Ref!$D:$H,2,0)</f>
        <v xml:space="preserve">Leverstock Green                             </v>
      </c>
      <c r="L10785" t="str">
        <f>VLOOKUP($J10785,Ref!$D:$H,3,0)</f>
        <v>Langelei Team Ministry</v>
      </c>
      <c r="M10785" t="str">
        <f>VLOOKUP($J10785,Ref!$D:$H,4,0)</f>
        <v>Hemel Hempstead Deanery</v>
      </c>
      <c r="N10785" t="str">
        <f>VLOOKUP($J10785,Ref!$D:$H,5,0)</f>
        <v xml:space="preserve">Archdeaconry of St Albans </v>
      </c>
      <c r="Q10785">
        <v>66579</v>
      </c>
      <c r="R10785">
        <v>65836</v>
      </c>
      <c r="S10785">
        <v>5236</v>
      </c>
      <c r="T10785">
        <v>65836</v>
      </c>
    </row>
    <row r="10786" spans="1:21" x14ac:dyDescent="0.3">
      <c r="A10786">
        <v>2024</v>
      </c>
      <c r="C10786" t="str">
        <f>IF(GETPIVOTDATA("PS % recovery",Sheet4!$B$5,"Parish Name",K10786)&gt;99.949%,"OK","No")</f>
        <v>OK</v>
      </c>
      <c r="D10786" t="e">
        <f>VLOOKUP(J10786,'Ref2'!C:E,3,0)</f>
        <v>#N/A</v>
      </c>
      <c r="F10786">
        <v>12</v>
      </c>
      <c r="I10786" t="e">
        <f>VLOOKUP(J10786,Ref!L:M,2,0)</f>
        <v>#N/A</v>
      </c>
      <c r="J10786" t="s">
        <v>1007</v>
      </c>
      <c r="K10786" t="str">
        <f>VLOOKUP($J10786,Ref!$D:$H,2,0)</f>
        <v xml:space="preserve">Hemel Hempstead, St Barnabas, Adeyfield      </v>
      </c>
      <c r="L10786" t="str">
        <f>VLOOKUP($J10786,Ref!$D:$H,3,0)</f>
        <v>Hemel Hempstead Team Ministry</v>
      </c>
      <c r="M10786" t="str">
        <f>VLOOKUP($J10786,Ref!$D:$H,4,0)</f>
        <v>Hemel Hempstead Deanery</v>
      </c>
      <c r="N10786" t="str">
        <f>VLOOKUP($J10786,Ref!$D:$H,5,0)</f>
        <v xml:space="preserve">Archdeaconry of St Albans </v>
      </c>
      <c r="Q10786">
        <v>48049</v>
      </c>
      <c r="R10786">
        <v>52845</v>
      </c>
      <c r="S10786">
        <v>4401</v>
      </c>
      <c r="T10786">
        <v>52845</v>
      </c>
    </row>
    <row r="10787" spans="1:21" x14ac:dyDescent="0.3">
      <c r="A10787">
        <v>2024</v>
      </c>
      <c r="C10787" t="str">
        <f>IF(GETPIVOTDATA("PS % recovery",Sheet4!$B$5,"Parish Name",K10787)&gt;99.949%,"OK","No")</f>
        <v>No</v>
      </c>
      <c r="D10787" t="e">
        <f>VLOOKUP(J10787,'Ref2'!C:E,3,0)</f>
        <v>#N/A</v>
      </c>
      <c r="F10787">
        <v>12</v>
      </c>
      <c r="I10787" t="e">
        <f>VLOOKUP(J10787,Ref!L:M,2,0)</f>
        <v>#N/A</v>
      </c>
      <c r="J10787" t="s">
        <v>1009</v>
      </c>
      <c r="K10787" t="str">
        <f>VLOOKUP($J10787,Ref!$D:$H,2,0)</f>
        <v xml:space="preserve">Hemel Hempstead, Grovehill and Woodhall Farm </v>
      </c>
      <c r="L10787" t="str">
        <f>VLOOKUP($J10787,Ref!$D:$H,3,0)</f>
        <v>Hemel Hempstead Team Ministry</v>
      </c>
      <c r="M10787" t="str">
        <f>VLOOKUP($J10787,Ref!$D:$H,4,0)</f>
        <v>Hemel Hempstead Deanery</v>
      </c>
      <c r="N10787" t="str">
        <f>VLOOKUP($J10787,Ref!$D:$H,5,0)</f>
        <v xml:space="preserve">Archdeaconry of St Albans </v>
      </c>
      <c r="Q10787">
        <v>30954</v>
      </c>
      <c r="R10787">
        <v>29277</v>
      </c>
      <c r="S10787">
        <v>6329</v>
      </c>
      <c r="T10787">
        <v>29277</v>
      </c>
    </row>
    <row r="10788" spans="1:21" x14ac:dyDescent="0.3">
      <c r="A10788">
        <v>2024</v>
      </c>
      <c r="C10788" t="str">
        <f>IF(GETPIVOTDATA("PS % recovery",Sheet4!$B$5,"Parish Name",K10788)&gt;99.949%,"OK","No")</f>
        <v>OK</v>
      </c>
      <c r="D10788" t="e">
        <f>VLOOKUP(J10788,'Ref2'!C:E,3,0)</f>
        <v>#N/A</v>
      </c>
      <c r="F10788">
        <v>12</v>
      </c>
      <c r="I10788" t="e">
        <f>VLOOKUP(J10788,Ref!L:M,2,0)</f>
        <v>#N/A</v>
      </c>
      <c r="J10788" t="s">
        <v>1011</v>
      </c>
      <c r="K10788" t="str">
        <f>VLOOKUP($J10788,Ref!$D:$H,2,0)</f>
        <v xml:space="preserve">Hemel Hempstead, St Mary and St Paul         </v>
      </c>
      <c r="L10788" t="str">
        <f>VLOOKUP($J10788,Ref!$D:$H,3,0)</f>
        <v>Hemel Hempstead Team Ministry</v>
      </c>
      <c r="M10788" t="str">
        <f>VLOOKUP($J10788,Ref!$D:$H,4,0)</f>
        <v>Hemel Hempstead Deanery</v>
      </c>
      <c r="N10788" t="str">
        <f>VLOOKUP($J10788,Ref!$D:$H,5,0)</f>
        <v xml:space="preserve">Archdeaconry of St Albans </v>
      </c>
      <c r="Q10788">
        <v>56133</v>
      </c>
      <c r="R10788">
        <v>57117</v>
      </c>
      <c r="S10788">
        <v>4757</v>
      </c>
      <c r="T10788">
        <v>57117</v>
      </c>
    </row>
    <row r="10789" spans="1:21" x14ac:dyDescent="0.3">
      <c r="A10789">
        <v>2024</v>
      </c>
      <c r="C10789" t="str">
        <f>IF(GETPIVOTDATA("PS % recovery",Sheet4!$B$5,"Parish Name",K10789)&gt;99.949%,"OK","No")</f>
        <v>No</v>
      </c>
      <c r="D10789" t="e">
        <f>VLOOKUP(J10789,'Ref2'!C:E,3,0)</f>
        <v>#N/A</v>
      </c>
      <c r="F10789">
        <v>12</v>
      </c>
      <c r="I10789" t="e">
        <f>VLOOKUP(J10789,Ref!L:M,2,0)</f>
        <v>#N/A</v>
      </c>
      <c r="J10789" t="s">
        <v>1013</v>
      </c>
      <c r="K10789" t="str">
        <f>VLOOKUP($J10789,Ref!$D:$H,2,0)</f>
        <v xml:space="preserve">Hemel Hempstead, Warners End and Gadebridge  </v>
      </c>
      <c r="L10789" t="str">
        <f>VLOOKUP($J10789,Ref!$D:$H,3,0)</f>
        <v>Hemel Hempstead Team Ministry</v>
      </c>
      <c r="M10789" t="str">
        <f>VLOOKUP($J10789,Ref!$D:$H,4,0)</f>
        <v>Hemel Hempstead Deanery</v>
      </c>
      <c r="N10789" t="str">
        <f>VLOOKUP($J10789,Ref!$D:$H,5,0)</f>
        <v xml:space="preserve">Archdeaconry of St Albans </v>
      </c>
      <c r="Q10789">
        <v>9600</v>
      </c>
      <c r="R10789">
        <v>44568</v>
      </c>
      <c r="S10789">
        <v>800</v>
      </c>
      <c r="T10789">
        <v>44568</v>
      </c>
    </row>
    <row r="10790" spans="1:21" x14ac:dyDescent="0.3">
      <c r="A10790">
        <v>2024</v>
      </c>
      <c r="C10790" t="str">
        <f>IF(GETPIVOTDATA("PS % recovery",Sheet4!$B$5,"Parish Name",K10790)&gt;99.949%,"OK","No")</f>
        <v>OK</v>
      </c>
      <c r="D10790" t="e">
        <f>VLOOKUP(J10790,'Ref2'!C:E,3,0)</f>
        <v>#N/A</v>
      </c>
      <c r="F10790">
        <v>12</v>
      </c>
      <c r="I10790" t="e">
        <f>VLOOKUP(J10790,Ref!L:M,2,0)</f>
        <v>#N/A</v>
      </c>
      <c r="J10790" t="s">
        <v>1025</v>
      </c>
      <c r="K10790" t="str">
        <f>VLOOKUP($J10790,Ref!$D:$H,2,0)</f>
        <v xml:space="preserve">Kings Langley                                </v>
      </c>
      <c r="L10790" t="str">
        <f>VLOOKUP($J10790,Ref!$D:$H,3,0)</f>
        <v>Langelei Team Ministry</v>
      </c>
      <c r="M10790" t="str">
        <f>VLOOKUP($J10790,Ref!$D:$H,4,0)</f>
        <v>Hemel Hempstead Deanery</v>
      </c>
      <c r="N10790" t="str">
        <f>VLOOKUP($J10790,Ref!$D:$H,5,0)</f>
        <v xml:space="preserve">Archdeaconry of St Albans </v>
      </c>
      <c r="Q10790">
        <v>59736</v>
      </c>
      <c r="R10790">
        <v>65098</v>
      </c>
      <c r="S10790">
        <v>0</v>
      </c>
      <c r="T10790">
        <v>65098</v>
      </c>
    </row>
    <row r="10791" spans="1:21" x14ac:dyDescent="0.3">
      <c r="A10791">
        <v>2024</v>
      </c>
      <c r="C10791" t="e">
        <f>IF(GETPIVOTDATA("PS % recovery",Sheet4!$B$5,"Parish Name",K10791)&gt;99.949%,"OK","No")</f>
        <v>#REF!</v>
      </c>
      <c r="D10791" t="e">
        <f>VLOOKUP(J10791,'Ref2'!C:E,3,0)</f>
        <v>#N/A</v>
      </c>
      <c r="F10791">
        <v>12</v>
      </c>
      <c r="I10791" t="e">
        <f>VLOOKUP(J10791,Ref!L:M,2,0)</f>
        <v>#N/A</v>
      </c>
      <c r="J10791" s="108" t="s">
        <v>1715</v>
      </c>
      <c r="K10791" t="str">
        <f>VLOOKUP($J10791,Ref!$D:$H,2,0)</f>
        <v>The Hub, Hitchin</v>
      </c>
      <c r="L10791" t="s">
        <v>423</v>
      </c>
      <c r="M10791" t="s">
        <v>20</v>
      </c>
      <c r="N10791" t="s">
        <v>14</v>
      </c>
      <c r="Q10791">
        <v>0</v>
      </c>
      <c r="R10791">
        <v>26169</v>
      </c>
      <c r="S10791">
        <v>6543</v>
      </c>
      <c r="T10791">
        <v>26169</v>
      </c>
    </row>
    <row r="10792" spans="1:21" x14ac:dyDescent="0.3">
      <c r="B10792">
        <v>2023</v>
      </c>
      <c r="C10792" t="str">
        <f>IF(GETPIVOTDATA("PS % recovery",Sheet4!$B$5,"Parish Name",K10792)&gt;99.949%,"OK","No")</f>
        <v>No</v>
      </c>
      <c r="D10792" t="e">
        <f>VLOOKUP(J10792,'Ref2'!C:E,3,0)</f>
        <v>#N/A</v>
      </c>
      <c r="F10792">
        <v>12</v>
      </c>
      <c r="G10792" t="s">
        <v>1503</v>
      </c>
      <c r="H10792">
        <v>2024</v>
      </c>
      <c r="I10792" t="e">
        <f>VLOOKUP(J10792,Ref!L:M,2,0)</f>
        <v>#N/A</v>
      </c>
      <c r="J10792" s="116" t="s">
        <v>873</v>
      </c>
      <c r="K10792" t="str">
        <f>VLOOKUP($J10792,Ref!$D:$H,2,0)</f>
        <v xml:space="preserve">Tring Team Parish                            </v>
      </c>
      <c r="L10792" t="str">
        <f>VLOOKUP($J10792,Ref!$D:$H,3,0)</f>
        <v>Tring (Team Ministry)</v>
      </c>
      <c r="M10792" t="str">
        <f>VLOOKUP($J10792,Ref!$D:$H,4,0)</f>
        <v>Berkhamsted Deanery</v>
      </c>
      <c r="N10792" t="str">
        <f>VLOOKUP($J10792,Ref!$D:$H,5,0)</f>
        <v xml:space="preserve">Archdeaconry of St Albans </v>
      </c>
      <c r="S10792">
        <v>2364</v>
      </c>
      <c r="U10792">
        <v>-2364</v>
      </c>
    </row>
    <row r="10793" spans="1:21" x14ac:dyDescent="0.3">
      <c r="B10793">
        <v>2023</v>
      </c>
      <c r="C10793" t="str">
        <f>IF(GETPIVOTDATA("PS % recovery",Sheet4!$B$5,"Parish Name",K10793)&gt;99.949%,"OK","No")</f>
        <v>No</v>
      </c>
      <c r="D10793" t="e">
        <f>VLOOKUP(J10793,'Ref2'!C:E,3,0)</f>
        <v>#N/A</v>
      </c>
      <c r="F10793">
        <v>12</v>
      </c>
      <c r="G10793" t="s">
        <v>1503</v>
      </c>
      <c r="H10793">
        <v>2024</v>
      </c>
      <c r="I10793" t="e">
        <f>VLOOKUP(J10793,Ref!L:M,2,0)</f>
        <v>#N/A</v>
      </c>
      <c r="J10793" s="108" t="s">
        <v>818</v>
      </c>
      <c r="K10793" t="str">
        <f>VLOOKUP($J10793,Ref!$D:$H,2,0)</f>
        <v xml:space="preserve">Kings Walden                                 </v>
      </c>
      <c r="L10793" t="str">
        <f>VLOOKUP($J10793,Ref!$D:$H,3,0)</f>
        <v>King's Walden and Offley with Lilley</v>
      </c>
      <c r="M10793" t="str">
        <f>VLOOKUP($J10793,Ref!$D:$H,4,0)</f>
        <v>Hitchin Deanery</v>
      </c>
      <c r="N10793" t="str">
        <f>VLOOKUP($J10793,Ref!$D:$H,5,0)</f>
        <v xml:space="preserve">Archdeaconry of St Albans </v>
      </c>
      <c r="S10793">
        <f t="shared" ref="S10793:S10801" si="12">-U10793</f>
        <v>547</v>
      </c>
      <c r="U10793">
        <v>-547</v>
      </c>
    </row>
    <row r="10794" spans="1:21" x14ac:dyDescent="0.3">
      <c r="B10794">
        <v>2023</v>
      </c>
      <c r="C10794" t="str">
        <f>IF(GETPIVOTDATA("PS % recovery",Sheet4!$B$5,"Parish Name",K10794)&gt;99.949%,"OK","No")</f>
        <v>OK</v>
      </c>
      <c r="D10794" t="e">
        <f>VLOOKUP(J10794,'Ref2'!C:E,3,0)</f>
        <v>#N/A</v>
      </c>
      <c r="F10794">
        <v>12</v>
      </c>
      <c r="G10794" t="s">
        <v>1503</v>
      </c>
      <c r="H10794">
        <v>2024</v>
      </c>
      <c r="I10794" t="e">
        <f>VLOOKUP(J10794,Ref!L:M,2,0)</f>
        <v>#N/A</v>
      </c>
      <c r="J10794" s="108" t="s">
        <v>949</v>
      </c>
      <c r="K10794" t="str">
        <f>VLOOKUP($J10794,Ref!$D:$H,2,0)</f>
        <v xml:space="preserve">St Albans, St Stephen                        </v>
      </c>
      <c r="L10794" t="str">
        <f>VLOOKUP($J10794,Ref!$D:$H,3,0)</f>
        <v>St Albans, St Stephen</v>
      </c>
      <c r="M10794" t="str">
        <f>VLOOKUP($J10794,Ref!$D:$H,4,0)</f>
        <v>St Albans Deanery</v>
      </c>
      <c r="N10794" t="str">
        <f>VLOOKUP($J10794,Ref!$D:$H,5,0)</f>
        <v xml:space="preserve">Archdeaconry of St Albans </v>
      </c>
      <c r="S10794">
        <f t="shared" si="12"/>
        <v>1</v>
      </c>
      <c r="U10794">
        <v>-1</v>
      </c>
    </row>
    <row r="10795" spans="1:21" x14ac:dyDescent="0.3">
      <c r="B10795">
        <v>2023</v>
      </c>
      <c r="C10795" t="str">
        <f>IF(GETPIVOTDATA("PS % recovery",Sheet4!$B$5,"Parish Name",K10795)&gt;99.949%,"OK","No")</f>
        <v>No</v>
      </c>
      <c r="D10795" t="e">
        <f>VLOOKUP(J10795,'Ref2'!C:E,3,0)</f>
        <v>#N/A</v>
      </c>
      <c r="F10795">
        <v>12</v>
      </c>
      <c r="G10795" t="s">
        <v>1503</v>
      </c>
      <c r="H10795">
        <v>2024</v>
      </c>
      <c r="I10795" t="e">
        <f>VLOOKUP(J10795,Ref!L:M,2,0)</f>
        <v>#N/A</v>
      </c>
      <c r="J10795" s="108" t="s">
        <v>824</v>
      </c>
      <c r="K10795" t="str">
        <f>VLOOKUP($J10795,Ref!$D:$H,2,0)</f>
        <v xml:space="preserve">London Colney, St Peter                      </v>
      </c>
      <c r="L10795" t="str">
        <f>VLOOKUP($J10795,Ref!$D:$H,3,0)</f>
        <v>London Colney, St Peter</v>
      </c>
      <c r="M10795" t="str">
        <f>VLOOKUP($J10795,Ref!$D:$H,4,0)</f>
        <v>St Albans Deanery</v>
      </c>
      <c r="N10795" t="str">
        <f>VLOOKUP($J10795,Ref!$D:$H,5,0)</f>
        <v xml:space="preserve">Archdeaconry of St Albans </v>
      </c>
      <c r="S10795">
        <f t="shared" si="12"/>
        <v>4141</v>
      </c>
      <c r="U10795">
        <v>-4141</v>
      </c>
    </row>
    <row r="10796" spans="1:21" x14ac:dyDescent="0.3">
      <c r="B10796">
        <v>2023</v>
      </c>
      <c r="C10796" t="str">
        <f>IF(GETPIVOTDATA("PS % recovery",Sheet4!$B$5,"Parish Name",K10796)&gt;99.949%,"OK","No")</f>
        <v>No</v>
      </c>
      <c r="D10796" t="e">
        <f>VLOOKUP(J10796,'Ref2'!C:E,3,0)</f>
        <v>#N/A</v>
      </c>
      <c r="F10796">
        <v>12</v>
      </c>
      <c r="G10796" t="s">
        <v>1503</v>
      </c>
      <c r="H10796">
        <v>2024</v>
      </c>
      <c r="I10796" t="e">
        <f>VLOOKUP(J10796,Ref!L:M,2,0)</f>
        <v>#N/A</v>
      </c>
      <c r="J10796" s="108" t="s">
        <v>1484</v>
      </c>
      <c r="K10796" t="str">
        <f>VLOOKUP($J10796,Ref!$D:$H,2,0)</f>
        <v xml:space="preserve">Oakley (LEP)                                 </v>
      </c>
      <c r="L10796" t="str">
        <f>VLOOKUP($J10796,Ref!$D:$H,3,0)</f>
        <v>Bromham with Oakley and Stagsden</v>
      </c>
      <c r="M10796" t="str">
        <f>VLOOKUP($J10796,Ref!$D:$H,4,0)</f>
        <v>Sharnbrook Deanery</v>
      </c>
      <c r="N10796" t="str">
        <f>VLOOKUP($J10796,Ref!$D:$H,5,0)</f>
        <v>Archdeaconry of Bedford</v>
      </c>
      <c r="S10796">
        <f t="shared" si="12"/>
        <v>0.04</v>
      </c>
      <c r="U10796">
        <v>-0.04</v>
      </c>
    </row>
    <row r="10797" spans="1:21" x14ac:dyDescent="0.3">
      <c r="B10797">
        <v>2023</v>
      </c>
      <c r="C10797" t="str">
        <f>IF(GETPIVOTDATA("PS % recovery",Sheet4!$B$5,"Parish Name",K10797)&gt;99.949%,"OK","No")</f>
        <v>No</v>
      </c>
      <c r="D10797" t="e">
        <f>VLOOKUP(J10797,'Ref2'!C:E,3,0)</f>
        <v>#N/A</v>
      </c>
      <c r="F10797">
        <v>12</v>
      </c>
      <c r="G10797" t="s">
        <v>1503</v>
      </c>
      <c r="H10797">
        <v>2024</v>
      </c>
      <c r="I10797" t="e">
        <f>VLOOKUP(J10797,Ref!L:M,2,0)</f>
        <v>#N/A</v>
      </c>
      <c r="J10797" s="108" t="s">
        <v>818</v>
      </c>
      <c r="K10797" t="str">
        <f>VLOOKUP($J10797,Ref!$D:$H,2,0)</f>
        <v xml:space="preserve">Kings Walden                                 </v>
      </c>
      <c r="L10797" t="str">
        <f>VLOOKUP($J10797,Ref!$D:$H,3,0)</f>
        <v>King's Walden and Offley with Lilley</v>
      </c>
      <c r="M10797" t="str">
        <f>VLOOKUP($J10797,Ref!$D:$H,4,0)</f>
        <v>Hitchin Deanery</v>
      </c>
      <c r="N10797" t="str">
        <f>VLOOKUP($J10797,Ref!$D:$H,5,0)</f>
        <v xml:space="preserve">Archdeaconry of St Albans </v>
      </c>
      <c r="S10797">
        <f t="shared" si="12"/>
        <v>767</v>
      </c>
      <c r="U10797">
        <v>-767</v>
      </c>
    </row>
    <row r="10798" spans="1:21" x14ac:dyDescent="0.3">
      <c r="B10798">
        <v>2023</v>
      </c>
      <c r="C10798" t="str">
        <f>IF(GETPIVOTDATA("PS % recovery",Sheet4!$B$5,"Parish Name",K10798)&gt;99.949%,"OK","No")</f>
        <v>No</v>
      </c>
      <c r="D10798" t="e">
        <f>VLOOKUP(J10798,'Ref2'!C:E,3,0)</f>
        <v>#N/A</v>
      </c>
      <c r="F10798">
        <v>12</v>
      </c>
      <c r="G10798" t="s">
        <v>1503</v>
      </c>
      <c r="H10798">
        <v>2024</v>
      </c>
      <c r="I10798" t="e">
        <f>VLOOKUP(J10798,Ref!L:M,2,0)</f>
        <v>#N/A</v>
      </c>
      <c r="J10798" s="108" t="s">
        <v>1188</v>
      </c>
      <c r="K10798" t="str">
        <f>VLOOKUP($J10798,Ref!$D:$H,2,0)</f>
        <v xml:space="preserve">Great Amwell with St Margarets               </v>
      </c>
      <c r="L10798" t="str">
        <f>VLOOKUP($J10798,Ref!$D:$H,3,0)</f>
        <v>Great Amwell with St Margarets and Stanstead Abbots</v>
      </c>
      <c r="M10798" t="str">
        <f>VLOOKUP($J10798,Ref!$D:$H,4,0)</f>
        <v>Hertford and Ware Deanery</v>
      </c>
      <c r="N10798" t="str">
        <f>VLOOKUP($J10798,Ref!$D:$H,5,0)</f>
        <v>Archdeaconry of Hertford</v>
      </c>
      <c r="S10798">
        <f t="shared" si="12"/>
        <v>580.5</v>
      </c>
      <c r="U10798">
        <v>-580.5</v>
      </c>
    </row>
    <row r="10799" spans="1:21" x14ac:dyDescent="0.3">
      <c r="B10799" t="s">
        <v>1719</v>
      </c>
      <c r="C10799" t="str">
        <f>IF(GETPIVOTDATA("PS % recovery",Sheet4!$B$5,"Parish Name",K10799)&gt;99.949%,"OK","No")</f>
        <v>No</v>
      </c>
      <c r="D10799" t="e">
        <f>VLOOKUP(J10799,'Ref2'!C:E,3,0)</f>
        <v>#N/A</v>
      </c>
      <c r="F10799">
        <v>12</v>
      </c>
      <c r="G10799" t="s">
        <v>1503</v>
      </c>
      <c r="H10799">
        <v>2024</v>
      </c>
      <c r="I10799" t="e">
        <f>VLOOKUP(J10799,Ref!L:M,2,0)</f>
        <v>#N/A</v>
      </c>
      <c r="J10799" s="108" t="s">
        <v>1190</v>
      </c>
      <c r="K10799" t="str">
        <f>VLOOKUP($J10799,Ref!$D:$H,2,0)</f>
        <v xml:space="preserve">Stanstead Abbots                             </v>
      </c>
      <c r="L10799" t="str">
        <f>VLOOKUP($J10799,Ref!$D:$H,3,0)</f>
        <v>Great Amwell with St Margarets and Stanstead Abbots</v>
      </c>
      <c r="M10799" t="str">
        <f>VLOOKUP($J10799,Ref!$D:$H,4,0)</f>
        <v>Hertford and Ware Deanery</v>
      </c>
      <c r="N10799" t="str">
        <f>VLOOKUP($J10799,Ref!$D:$H,5,0)</f>
        <v>Archdeaconry of Hertford</v>
      </c>
      <c r="S10799">
        <f t="shared" si="12"/>
        <v>0.5</v>
      </c>
      <c r="U10799">
        <v>-0.5</v>
      </c>
    </row>
    <row r="10800" spans="1:21" x14ac:dyDescent="0.3">
      <c r="B10800" t="s">
        <v>1719</v>
      </c>
      <c r="C10800" t="str">
        <f>IF(GETPIVOTDATA("PS % recovery",Sheet4!$B$5,"Parish Name",K10800)&gt;99.949%,"OK","No")</f>
        <v>No</v>
      </c>
      <c r="D10800" t="str">
        <f>VLOOKUP(J10800,'Ref2'!C:E,3,0)</f>
        <v>LLF</v>
      </c>
      <c r="F10800">
        <v>12</v>
      </c>
      <c r="G10800" t="s">
        <v>1503</v>
      </c>
      <c r="H10800">
        <v>2024</v>
      </c>
      <c r="I10800" t="str">
        <f>VLOOKUP(J10800,Ref!L:M,2,0)</f>
        <v>Yes</v>
      </c>
      <c r="J10800" s="116" t="s">
        <v>1321</v>
      </c>
      <c r="K10800" t="str">
        <f>VLOOKUP($J10800,Ref!$D:$H,2,0)</f>
        <v xml:space="preserve">Cranfield                                    </v>
      </c>
      <c r="L10800" t="str">
        <f>VLOOKUP($J10800,Ref!$D:$H,3,0)</f>
        <v>Cranfield and Hulcote with Salford</v>
      </c>
      <c r="M10800" t="str">
        <f>VLOOKUP($J10800,Ref!$D:$H,4,0)</f>
        <v>Bedford Deanery</v>
      </c>
      <c r="N10800" t="str">
        <f>VLOOKUP($J10800,Ref!$D:$H,5,0)</f>
        <v>Archdeaconry of Bedford</v>
      </c>
      <c r="S10800">
        <f t="shared" si="12"/>
        <v>3</v>
      </c>
      <c r="U10800">
        <v>-3</v>
      </c>
    </row>
    <row r="10801" spans="1:22" x14ac:dyDescent="0.3">
      <c r="B10801">
        <v>2023</v>
      </c>
      <c r="C10801" t="str">
        <f>IF(GETPIVOTDATA("PS % recovery",Sheet4!$B$5,"Parish Name",K10801)&gt;99.949%,"OK","No")</f>
        <v>OK</v>
      </c>
      <c r="D10801" t="e">
        <f>VLOOKUP(J10801,'Ref2'!C:E,3,0)</f>
        <v>#N/A</v>
      </c>
      <c r="F10801">
        <v>12</v>
      </c>
      <c r="G10801" t="s">
        <v>1503</v>
      </c>
      <c r="H10801">
        <v>2024</v>
      </c>
      <c r="I10801" t="e">
        <f>VLOOKUP(J10801,Ref!L:M,2,0)</f>
        <v>#N/A</v>
      </c>
      <c r="J10801" s="116" t="s">
        <v>1333</v>
      </c>
      <c r="K10801" t="str">
        <f>VLOOKUP($J10801,Ref!$D:$H,2,0)</f>
        <v xml:space="preserve">Marston Morteyne with Lidlington             </v>
      </c>
      <c r="L10801" t="str">
        <f>VLOOKUP($J10801,Ref!$D:$H,3,0)</f>
        <v>Marston Morteyne with Lidlington</v>
      </c>
      <c r="M10801" t="str">
        <f>VLOOKUP($J10801,Ref!$D:$H,4,0)</f>
        <v>Bedford Deanery</v>
      </c>
      <c r="N10801" t="str">
        <f>VLOOKUP($J10801,Ref!$D:$H,5,0)</f>
        <v>Archdeaconry of Bedford</v>
      </c>
      <c r="S10801">
        <f t="shared" si="12"/>
        <v>2</v>
      </c>
      <c r="U10801">
        <v>-2</v>
      </c>
    </row>
    <row r="10802" spans="1:22" x14ac:dyDescent="0.3">
      <c r="A10802">
        <v>2024</v>
      </c>
      <c r="C10802" s="113" t="str">
        <f>IF(GETPIVOTDATA("PS % recovery",Sheet4!$B$5,"Parish Name",K10802)&gt;99.949%,"OK","No")</f>
        <v>OK</v>
      </c>
      <c r="D10802" s="113" t="e">
        <f>VLOOKUP(J10802,'Ref2'!C:E,3,0)</f>
        <v>#N/A</v>
      </c>
      <c r="F10802">
        <v>13</v>
      </c>
      <c r="I10802" t="e">
        <f>VLOOKUP(J10802,Ref!L:M,2,0)</f>
        <v>#N/A</v>
      </c>
      <c r="J10802" t="s">
        <v>951</v>
      </c>
      <c r="K10802" t="str">
        <f>VLOOKUP($J10802,Ref!$D:$H,2,0)</f>
        <v xml:space="preserve">Aldenham                                     </v>
      </c>
      <c r="L10802" t="str">
        <f>VLOOKUP($J10802,Ref!$D:$H,3,0)</f>
        <v>Aldenham, Radlett and Shenley Team Ministry</v>
      </c>
      <c r="M10802" t="str">
        <f>VLOOKUP($J10802,Ref!$D:$H,4,0)</f>
        <v>St Albans Deanery</v>
      </c>
      <c r="N10802" t="str">
        <f>VLOOKUP($J10802,Ref!$D:$H,5,0)</f>
        <v xml:space="preserve">Archdeaconry of St Albans </v>
      </c>
      <c r="S10802">
        <v>-1641</v>
      </c>
      <c r="V10802" t="s">
        <v>1738</v>
      </c>
    </row>
    <row r="10803" spans="1:22" x14ac:dyDescent="0.3">
      <c r="A10803">
        <v>2024</v>
      </c>
      <c r="C10803" s="113" t="str">
        <f>IF(GETPIVOTDATA("PS % recovery",Sheet4!$B$5,"Parish Name",K10803)&gt;99.949%,"OK","No")</f>
        <v>No</v>
      </c>
      <c r="D10803" s="113" t="e">
        <f>VLOOKUP(J10803,'Ref2'!C:E,3,0)</f>
        <v>#N/A</v>
      </c>
      <c r="F10803">
        <v>13</v>
      </c>
      <c r="I10803" t="e">
        <f>VLOOKUP(J10803,Ref!L:M,2,0)</f>
        <v>#N/A</v>
      </c>
      <c r="J10803" t="s">
        <v>945</v>
      </c>
      <c r="K10803" t="str">
        <f>VLOOKUP($J10803,Ref!$D:$H,2,0)</f>
        <v xml:space="preserve">St Albans, St Peter                          </v>
      </c>
      <c r="L10803" t="str">
        <f>VLOOKUP($J10803,Ref!$D:$H,3,0)</f>
        <v>St Albans, St Peter</v>
      </c>
      <c r="M10803" t="str">
        <f>VLOOKUP($J10803,Ref!$D:$H,4,0)</f>
        <v>St Albans Deanery</v>
      </c>
      <c r="N10803" t="str">
        <f>VLOOKUP($J10803,Ref!$D:$H,5,0)</f>
        <v xml:space="preserve">Archdeaconry of St Albans </v>
      </c>
      <c r="S10803">
        <v>-1905.27</v>
      </c>
      <c r="V10803" t="s">
        <v>1738</v>
      </c>
    </row>
    <row r="10804" spans="1:22" x14ac:dyDescent="0.3">
      <c r="A10804">
        <v>2024</v>
      </c>
      <c r="C10804" s="113" t="str">
        <f>IF(GETPIVOTDATA("PS % recovery",Sheet4!$B$5,"Parish Name",K10804)&gt;99.949%,"OK","No")</f>
        <v>No</v>
      </c>
      <c r="D10804" s="113" t="e">
        <f>VLOOKUP(J10804,'Ref2'!C:E,3,0)</f>
        <v>#N/A</v>
      </c>
      <c r="F10804">
        <v>13</v>
      </c>
      <c r="I10804" t="e">
        <f>VLOOKUP(J10804,Ref!L:M,2,0)</f>
        <v>#N/A</v>
      </c>
      <c r="J10804" t="s">
        <v>803</v>
      </c>
      <c r="K10804" t="str">
        <f>VLOOKUP($J10804,Ref!$D:$H,2,0)</f>
        <v xml:space="preserve">Much Hadham                                  </v>
      </c>
      <c r="L10804" t="str">
        <f>VLOOKUP($J10804,Ref!$D:$H,3,0)</f>
        <v>Albury, Little Hadham and Much Hadham</v>
      </c>
      <c r="M10804" t="str">
        <f>VLOOKUP($J10804,Ref!$D:$H,4,0)</f>
        <v>Bishop's Stortford Deanery</v>
      </c>
      <c r="N10804" t="str">
        <f>VLOOKUP($J10804,Ref!$D:$H,5,0)</f>
        <v>Archdeaconry of Hertford</v>
      </c>
      <c r="S10804">
        <v>-2000</v>
      </c>
      <c r="V10804" t="s">
        <v>1738</v>
      </c>
    </row>
    <row r="10805" spans="1:22" x14ac:dyDescent="0.3">
      <c r="A10805">
        <v>2024</v>
      </c>
      <c r="C10805" s="113" t="str">
        <f>IF(GETPIVOTDATA("PS % recovery",Sheet4!$B$5,"Parish Name",K10805)&gt;99.949%,"OK","No")</f>
        <v>No</v>
      </c>
      <c r="D10805" s="113" t="e">
        <f>VLOOKUP(J10805,'Ref2'!C:E,3,0)</f>
        <v>#N/A</v>
      </c>
      <c r="F10805">
        <v>13</v>
      </c>
      <c r="I10805" t="e">
        <f>VLOOKUP(J10805,Ref!L:M,2,0)</f>
        <v>#N/A</v>
      </c>
      <c r="J10805" t="s">
        <v>1080</v>
      </c>
      <c r="K10805" t="str">
        <f>VLOOKUP($J10805,Ref!$D:$H,2,0)</f>
        <v xml:space="preserve">Brent Pelham                                 </v>
      </c>
      <c r="L10805" t="str">
        <f>VLOOKUP($J10805,Ref!$D:$H,3,0)</f>
        <v>Hormead, Wyddial, Anstey, Brent Pelham and Meesden</v>
      </c>
      <c r="M10805" t="str">
        <f>VLOOKUP($J10805,Ref!$D:$H,4,0)</f>
        <v>Buntingford Deanery</v>
      </c>
      <c r="N10805" t="str">
        <f>VLOOKUP($J10805,Ref!$D:$H,5,0)</f>
        <v>Archdeaconry of Hertford</v>
      </c>
      <c r="S10805">
        <v>-627</v>
      </c>
      <c r="V10805" t="s">
        <v>1738</v>
      </c>
    </row>
    <row r="10806" spans="1:22" x14ac:dyDescent="0.3">
      <c r="A10806">
        <v>2024</v>
      </c>
      <c r="C10806" s="113" t="str">
        <f>IF(GETPIVOTDATA("PS % recovery",Sheet4!$B$5,"Parish Name",K10806)&gt;99.949%,"OK","No")</f>
        <v>No</v>
      </c>
      <c r="D10806" s="113" t="e">
        <f>VLOOKUP(J10806,'Ref2'!C:E,3,0)</f>
        <v>#N/A</v>
      </c>
      <c r="F10806">
        <v>13</v>
      </c>
      <c r="I10806" t="e">
        <f>VLOOKUP(J10806,Ref!L:M,2,0)</f>
        <v>#N/A</v>
      </c>
      <c r="J10806" t="s">
        <v>1126</v>
      </c>
      <c r="K10806" t="str">
        <f>VLOOKUP($J10806,Ref!$D:$H,2,0)</f>
        <v xml:space="preserve">Cheshunt                                     </v>
      </c>
      <c r="L10806" t="str">
        <f>VLOOKUP($J10806,Ref!$D:$H,3,0)</f>
        <v>Cheshunt (Team Ministry)</v>
      </c>
      <c r="M10806" t="str">
        <f>VLOOKUP($J10806,Ref!$D:$H,4,0)</f>
        <v>Cheshunt Deanery</v>
      </c>
      <c r="N10806" t="str">
        <f>VLOOKUP($J10806,Ref!$D:$H,5,0)</f>
        <v>Archdeaconry of Hertford</v>
      </c>
      <c r="S10806">
        <v>-4757.25</v>
      </c>
      <c r="V10806" t="s">
        <v>1738</v>
      </c>
    </row>
    <row r="10807" spans="1:22" x14ac:dyDescent="0.3">
      <c r="A10807">
        <v>2024</v>
      </c>
      <c r="C10807" s="113" t="str">
        <f>IF(GETPIVOTDATA("PS % recovery",Sheet4!$B$5,"Parish Name",K10807)&gt;99.949%,"OK","No")</f>
        <v>OK</v>
      </c>
      <c r="D10807" s="113" t="e">
        <f>VLOOKUP(J10807,'Ref2'!C:E,3,0)</f>
        <v>#N/A</v>
      </c>
      <c r="F10807">
        <v>13</v>
      </c>
      <c r="I10807" t="e">
        <f>VLOOKUP(J10807,Ref!L:M,2,0)</f>
        <v>#N/A</v>
      </c>
      <c r="J10807" t="s">
        <v>1178</v>
      </c>
      <c r="K10807" t="str">
        <f>VLOOKUP($J10807,Ref!$D:$H,2,0)</f>
        <v xml:space="preserve">Aston                                        </v>
      </c>
      <c r="L10807" t="str">
        <f>VLOOKUP($J10807,Ref!$D:$H,3,0)</f>
        <v>The Beane Valley Benefice</v>
      </c>
      <c r="M10807" t="str">
        <f>VLOOKUP($J10807,Ref!$D:$H,4,0)</f>
        <v>Hertford and Ware Deanery</v>
      </c>
      <c r="N10807" t="str">
        <f>VLOOKUP($J10807,Ref!$D:$H,5,0)</f>
        <v>Archdeaconry of Hertford</v>
      </c>
      <c r="S10807">
        <v>-83</v>
      </c>
      <c r="V10807" t="s">
        <v>1738</v>
      </c>
    </row>
    <row r="10808" spans="1:22" x14ac:dyDescent="0.3">
      <c r="A10808">
        <v>2024</v>
      </c>
      <c r="C10808" s="113" t="str">
        <f>IF(GETPIVOTDATA("PS % recovery",Sheet4!$B$5,"Parish Name",K10808)&gt;99.949%,"OK","No")</f>
        <v>No</v>
      </c>
      <c r="D10808" s="113" t="e">
        <f>VLOOKUP(J10808,'Ref2'!C:E,3,0)</f>
        <v>#N/A</v>
      </c>
      <c r="F10808">
        <v>13</v>
      </c>
      <c r="I10808" t="e">
        <f>VLOOKUP(J10808,Ref!L:M,2,0)</f>
        <v>#N/A</v>
      </c>
      <c r="J10808" t="s">
        <v>830</v>
      </c>
      <c r="K10808" t="str">
        <f>VLOOKUP($J10808,Ref!$D:$H,2,0)</f>
        <v>Arlesey with Astwick</v>
      </c>
      <c r="L10808" t="str">
        <f>VLOOKUP($J10808,Ref!$D:$H,3,0)</f>
        <v>Arlesey with Astwick</v>
      </c>
      <c r="M10808" t="str">
        <f>VLOOKUP($J10808,Ref!$D:$H,4,0)</f>
        <v>Ampthill and Shefford Deanery</v>
      </c>
      <c r="N10808" t="str">
        <f>VLOOKUP($J10808,Ref!$D:$H,5,0)</f>
        <v>Archdeaconry of Bedford</v>
      </c>
      <c r="S10808">
        <v>-419</v>
      </c>
      <c r="V10808" t="s">
        <v>1738</v>
      </c>
    </row>
    <row r="10809" spans="1:22" x14ac:dyDescent="0.3">
      <c r="A10809">
        <v>2024</v>
      </c>
      <c r="C10809" s="113" t="str">
        <f>IF(GETPIVOTDATA("PS % recovery",Sheet4!$B$5,"Parish Name",K10809)&gt;99.949%,"OK","No")</f>
        <v>No</v>
      </c>
      <c r="D10809" s="113" t="e">
        <f>VLOOKUP(J10809,'Ref2'!C:E,3,0)</f>
        <v>#N/A</v>
      </c>
      <c r="F10809">
        <v>13</v>
      </c>
      <c r="I10809" t="e">
        <f>VLOOKUP(J10809,Ref!L:M,2,0)</f>
        <v>#N/A</v>
      </c>
      <c r="J10809" t="s">
        <v>1253</v>
      </c>
      <c r="K10809" t="str">
        <f>VLOOKUP($J10809,Ref!$D:$H,2,0)</f>
        <v xml:space="preserve">Milton Bryan                                 </v>
      </c>
      <c r="L10809" t="str">
        <f>VLOOKUP($J10809,Ref!$D:$H,3,0)</f>
        <v>Woburn with Eversholt, Milton Bryan, Battlesden and Pottesgrove</v>
      </c>
      <c r="M10809" t="str">
        <f>VLOOKUP($J10809,Ref!$D:$H,4,0)</f>
        <v>Ampthill and Shefford Deanery</v>
      </c>
      <c r="N10809" t="str">
        <f>VLOOKUP($J10809,Ref!$D:$H,5,0)</f>
        <v>Archdeaconry of Bedford</v>
      </c>
      <c r="S10809">
        <v>-61</v>
      </c>
      <c r="V10809" t="s">
        <v>1738</v>
      </c>
    </row>
    <row r="10810" spans="1:22" x14ac:dyDescent="0.3">
      <c r="A10810">
        <v>2024</v>
      </c>
      <c r="C10810" s="113" t="str">
        <f>IF(GETPIVOTDATA("PS % recovery",Sheet4!$B$5,"Parish Name",K10810)&gt;99.949%,"OK","No")</f>
        <v>No</v>
      </c>
      <c r="D10810" s="113" t="e">
        <f>VLOOKUP(J10810,'Ref2'!C:E,3,0)</f>
        <v>#N/A</v>
      </c>
      <c r="F10810">
        <v>13</v>
      </c>
      <c r="I10810" t="e">
        <f>VLOOKUP(J10810,Ref!L:M,2,0)</f>
        <v>#N/A</v>
      </c>
      <c r="J10810" t="s">
        <v>1400</v>
      </c>
      <c r="K10810" t="str">
        <f>VLOOKUP($J10810,Ref!$D:$H,2,0)</f>
        <v xml:space="preserve">Tilsworth                                    </v>
      </c>
      <c r="L10810" t="str">
        <f>VLOOKUP($J10810,Ref!$D:$H,3,0)</f>
        <v>Totternhoe, Stanbridge and Tilsworth</v>
      </c>
      <c r="M10810" t="str">
        <f>VLOOKUP($J10810,Ref!$D:$H,4,0)</f>
        <v>Dunstable Deanery</v>
      </c>
      <c r="N10810" t="str">
        <f>VLOOKUP($J10810,Ref!$D:$H,5,0)</f>
        <v>Archdeaconry of Bedford</v>
      </c>
      <c r="S10810">
        <v>-937</v>
      </c>
      <c r="V10810" t="s">
        <v>1738</v>
      </c>
    </row>
    <row r="10811" spans="1:22" x14ac:dyDescent="0.3">
      <c r="A10811">
        <v>2024</v>
      </c>
      <c r="C10811" s="113" t="str">
        <f>IF(GETPIVOTDATA("PS % recovery",Sheet4!$B$5,"Parish Name",K10811)&gt;99.949%,"OK","No")</f>
        <v>No</v>
      </c>
      <c r="D10811" s="113" t="e">
        <f>VLOOKUP(J10811,'Ref2'!C:E,3,0)</f>
        <v>#N/A</v>
      </c>
      <c r="F10811">
        <v>13</v>
      </c>
      <c r="I10811" t="e">
        <f>VLOOKUP(J10811,Ref!L:M,2,0)</f>
        <v>#N/A</v>
      </c>
      <c r="J10811" s="108" t="s">
        <v>1482</v>
      </c>
      <c r="K10811" t="str">
        <f>VLOOKUP($J10811,Ref!$D:$H,2,0)</f>
        <v xml:space="preserve">Bromham                                      </v>
      </c>
      <c r="L10811" t="str">
        <f>VLOOKUP($J10811,Ref!$D:$H,3,0)</f>
        <v>Bromham with Oakley and Stagsden</v>
      </c>
      <c r="M10811" t="str">
        <f>VLOOKUP($J10811,Ref!$D:$H,4,0)</f>
        <v>Sharnbrook Deanery</v>
      </c>
      <c r="N10811" t="str">
        <f>VLOOKUP($J10811,Ref!$D:$H,5,0)</f>
        <v>Archdeaconry of Bedford</v>
      </c>
      <c r="S10811">
        <v>-81</v>
      </c>
      <c r="V10811" t="s">
        <v>1738</v>
      </c>
    </row>
    <row r="10812" spans="1:22" x14ac:dyDescent="0.3">
      <c r="A10812" t="s">
        <v>55</v>
      </c>
      <c r="B10812" t="s">
        <v>1719</v>
      </c>
      <c r="C10812" t="str">
        <f>IF(GETPIVOTDATA("PS % recovery",Sheet4!$B$5,"Parish Name",K10812)&gt;99.949%,"OK","No")</f>
        <v>OK</v>
      </c>
      <c r="D10812" t="e">
        <f>VLOOKUP(J10812,'Ref2'!C:E,3,0)</f>
        <v>#N/A</v>
      </c>
      <c r="E10812" t="s">
        <v>1504</v>
      </c>
      <c r="G10812" t="s">
        <v>1504</v>
      </c>
      <c r="I10812" t="e">
        <f>VLOOKUP(J10812,Ref!L:M,2,0)</f>
        <v>#N/A</v>
      </c>
      <c r="J10812" t="s">
        <v>1251</v>
      </c>
      <c r="K10812" t="str">
        <f>VLOOKUP($J10812,Ref!$D:$H,2,0)</f>
        <v xml:space="preserve">Eversholt                                    </v>
      </c>
      <c r="L10812" t="str">
        <f>VLOOKUP($J10812,Ref!$D:$H,3,0)</f>
        <v>Woburn with Eversholt, Milton Bryan, Battlesden and Pottesgrove</v>
      </c>
      <c r="M10812" t="str">
        <f>VLOOKUP($J10812,Ref!$D:$H,4,0)</f>
        <v>Ampthill and Shefford Deanery</v>
      </c>
      <c r="N10812" t="str">
        <f>VLOOKUP($J10812,Ref!$D:$H,5,0)</f>
        <v>Archdeaconry of Bedford</v>
      </c>
      <c r="U10812">
        <v>-2498</v>
      </c>
      <c r="V10812" t="s">
        <v>1739</v>
      </c>
    </row>
    <row r="10813" spans="1:22" x14ac:dyDescent="0.3">
      <c r="A10813" t="s">
        <v>55</v>
      </c>
      <c r="B10813" t="s">
        <v>1719</v>
      </c>
      <c r="C10813" t="str">
        <f>IF(GETPIVOTDATA("PS % recovery",Sheet4!$B$5,"Parish Name",K10813)&gt;99.949%,"OK","No")</f>
        <v>No</v>
      </c>
      <c r="D10813" t="e">
        <f>VLOOKUP(J10813,'Ref2'!C:E,3,0)</f>
        <v>#N/A</v>
      </c>
      <c r="E10813" t="s">
        <v>1504</v>
      </c>
      <c r="G10813" t="s">
        <v>1504</v>
      </c>
      <c r="I10813" t="e">
        <f>VLOOKUP(J10813,Ref!L:M,2,0)</f>
        <v>#N/A</v>
      </c>
      <c r="J10813" t="s">
        <v>1233</v>
      </c>
      <c r="K10813" t="str">
        <f>VLOOKUP($J10813,Ref!$D:$H,2,0)</f>
        <v xml:space="preserve">Millbrook                                    </v>
      </c>
      <c r="L10813" t="str">
        <f>VLOOKUP($J10813,Ref!$D:$H,3,0)</f>
        <v>Ampthill with Millbrook and Steppingley</v>
      </c>
      <c r="M10813" t="str">
        <f>VLOOKUP($J10813,Ref!$D:$H,4,0)</f>
        <v>Ampthill and Shefford Deanery</v>
      </c>
      <c r="N10813" t="str">
        <f>VLOOKUP($J10813,Ref!$D:$H,5,0)</f>
        <v>Archdeaconry of Bedford</v>
      </c>
      <c r="U10813">
        <v>-19496.5</v>
      </c>
      <c r="V10813" t="s">
        <v>1739</v>
      </c>
    </row>
    <row r="10814" spans="1:22" x14ac:dyDescent="0.3">
      <c r="A10814" t="s">
        <v>55</v>
      </c>
      <c r="B10814" t="s">
        <v>1719</v>
      </c>
      <c r="C10814" t="str">
        <f>IF(GETPIVOTDATA("PS % recovery",Sheet4!$B$5,"Parish Name",K10814)&gt;99.949%,"OK","No")</f>
        <v>No</v>
      </c>
      <c r="D10814" t="e">
        <f>VLOOKUP(J10814,'Ref2'!C:E,3,0)</f>
        <v>#N/A</v>
      </c>
      <c r="E10814" t="s">
        <v>1504</v>
      </c>
      <c r="G10814" t="s">
        <v>1504</v>
      </c>
      <c r="I10814" t="e">
        <f>VLOOKUP(J10814,Ref!L:M,2,0)</f>
        <v>#N/A</v>
      </c>
      <c r="J10814" t="s">
        <v>841</v>
      </c>
      <c r="K10814" t="str">
        <f>VLOOKUP($J10814,Ref!$D:$H,2,0)</f>
        <v xml:space="preserve">Caldecote, All Saints                        </v>
      </c>
      <c r="L10814" t="str">
        <f>VLOOKUP($J10814,Ref!$D:$H,3,0)</f>
        <v>Caldecote, Northill and Old Warden</v>
      </c>
      <c r="M10814" t="str">
        <f>VLOOKUP($J10814,Ref!$D:$H,4,0)</f>
        <v xml:space="preserve">Biggleswade Deanery </v>
      </c>
      <c r="N10814" t="str">
        <f>VLOOKUP($J10814,Ref!$D:$H,5,0)</f>
        <v>Archdeaconry of Bedford</v>
      </c>
      <c r="U10814">
        <v>-34274.25</v>
      </c>
      <c r="V10814" t="s">
        <v>1739</v>
      </c>
    </row>
    <row r="10815" spans="1:22" x14ac:dyDescent="0.3">
      <c r="A10815" t="s">
        <v>55</v>
      </c>
      <c r="B10815" t="s">
        <v>1719</v>
      </c>
      <c r="C10815" t="str">
        <f>IF(GETPIVOTDATA("PS % recovery",Sheet4!$B$5,"Parish Name",K10815)&gt;99.949%,"OK","No")</f>
        <v>No</v>
      </c>
      <c r="D10815" t="e">
        <f>VLOOKUP(J10815,'Ref2'!C:E,3,0)</f>
        <v>#N/A</v>
      </c>
      <c r="E10815" t="s">
        <v>1504</v>
      </c>
      <c r="G10815" t="s">
        <v>1504</v>
      </c>
      <c r="I10815" t="e">
        <f>VLOOKUP(J10815,Ref!L:M,2,0)</f>
        <v>#N/A</v>
      </c>
      <c r="J10815" t="s">
        <v>1341</v>
      </c>
      <c r="K10815" t="str">
        <f>VLOOKUP($J10815,Ref!$D:$H,2,0)</f>
        <v xml:space="preserve">Tempsford with Little Barford                </v>
      </c>
      <c r="L10815" t="str">
        <f>VLOOKUP($J10815,Ref!$D:$H,3,0)</f>
        <v>The Riversmeet Benefice</v>
      </c>
      <c r="M10815" t="str">
        <f>VLOOKUP($J10815,Ref!$D:$H,4,0)</f>
        <v xml:space="preserve">Biggleswade Deanery </v>
      </c>
      <c r="N10815" t="str">
        <f>VLOOKUP($J10815,Ref!$D:$H,5,0)</f>
        <v>Archdeaconry of Bedford</v>
      </c>
      <c r="U10815">
        <v>-9348</v>
      </c>
      <c r="V10815" t="s">
        <v>1739</v>
      </c>
    </row>
    <row r="10816" spans="1:22" x14ac:dyDescent="0.3">
      <c r="A10816" t="s">
        <v>55</v>
      </c>
      <c r="B10816" t="s">
        <v>1719</v>
      </c>
      <c r="C10816" t="str">
        <f>IF(GETPIVOTDATA("PS % recovery",Sheet4!$B$5,"Parish Name",K10816)&gt;99.949%,"OK","No")</f>
        <v>No</v>
      </c>
      <c r="D10816" t="e">
        <f>VLOOKUP(J10816,'Ref2'!C:E,3,0)</f>
        <v>#N/A</v>
      </c>
      <c r="E10816" t="s">
        <v>1504</v>
      </c>
      <c r="G10816" t="s">
        <v>1504</v>
      </c>
      <c r="I10816" t="e">
        <f>VLOOKUP(J10816,Ref!L:M,2,0)</f>
        <v>#N/A</v>
      </c>
      <c r="J10816" t="s">
        <v>1360</v>
      </c>
      <c r="K10816" t="str">
        <f>VLOOKUP($J10816,Ref!$D:$H,2,0)</f>
        <v xml:space="preserve">Wrestlingworth                               </v>
      </c>
      <c r="L10816" t="str">
        <f>VLOOKUP($J10816,Ref!$D:$H,3,0)</f>
        <v>Dunton with Wrestlingworth and Eyeworth</v>
      </c>
      <c r="M10816" t="str">
        <f>VLOOKUP($J10816,Ref!$D:$H,4,0)</f>
        <v xml:space="preserve">Biggleswade Deanery </v>
      </c>
      <c r="N10816" t="str">
        <f>VLOOKUP($J10816,Ref!$D:$H,5,0)</f>
        <v>Archdeaconry of Bedford</v>
      </c>
      <c r="U10816">
        <v>-10400</v>
      </c>
      <c r="V10816" t="s">
        <v>1739</v>
      </c>
    </row>
    <row r="10817" spans="1:22" x14ac:dyDescent="0.3">
      <c r="A10817" t="s">
        <v>55</v>
      </c>
      <c r="B10817" t="s">
        <v>1719</v>
      </c>
      <c r="C10817" t="str">
        <f>IF(GETPIVOTDATA("PS % recovery",Sheet4!$B$5,"Parish Name",K10817)&gt;99.949%,"OK","No")</f>
        <v>No</v>
      </c>
      <c r="D10817" t="e">
        <f>VLOOKUP(J10817,'Ref2'!C:E,3,0)</f>
        <v>#N/A</v>
      </c>
      <c r="E10817" t="s">
        <v>1504</v>
      </c>
      <c r="G10817" t="s">
        <v>1504</v>
      </c>
      <c r="I10817" t="e">
        <f>VLOOKUP(J10817,Ref!L:M,2,0)</f>
        <v>#N/A</v>
      </c>
      <c r="J10817" t="s">
        <v>1398</v>
      </c>
      <c r="K10817" t="str">
        <f>VLOOKUP($J10817,Ref!$D:$H,2,0)</f>
        <v xml:space="preserve">Stanbridge                                   </v>
      </c>
      <c r="L10817" t="str">
        <f>VLOOKUP($J10817,Ref!$D:$H,3,0)</f>
        <v>Totternhoe, Stanbridge and Tilsworth</v>
      </c>
      <c r="M10817" t="str">
        <f>VLOOKUP($J10817,Ref!$D:$H,4,0)</f>
        <v>Dunstable Deanery</v>
      </c>
      <c r="N10817" t="str">
        <f>VLOOKUP($J10817,Ref!$D:$H,5,0)</f>
        <v>Archdeaconry of Bedford</v>
      </c>
      <c r="U10817">
        <v>-10723</v>
      </c>
      <c r="V10817" t="s">
        <v>1739</v>
      </c>
    </row>
    <row r="10818" spans="1:22" x14ac:dyDescent="0.3">
      <c r="A10818" t="s">
        <v>55</v>
      </c>
      <c r="B10818" t="s">
        <v>1719</v>
      </c>
      <c r="C10818" t="str">
        <f>IF(GETPIVOTDATA("PS % recovery",Sheet4!$B$5,"Parish Name",K10818)&gt;99.949%,"OK","No")</f>
        <v>No</v>
      </c>
      <c r="D10818" t="e">
        <f>VLOOKUP(J10818,'Ref2'!C:E,3,0)</f>
        <v>#N/A</v>
      </c>
      <c r="E10818" t="s">
        <v>1504</v>
      </c>
      <c r="G10818" t="s">
        <v>1504</v>
      </c>
      <c r="I10818" t="e">
        <f>VLOOKUP(J10818,Ref!L:M,2,0)</f>
        <v>#N/A</v>
      </c>
      <c r="J10818" t="s">
        <v>1420</v>
      </c>
      <c r="K10818" t="str">
        <f>VLOOKUP($J10818,Ref!$D:$H,2,0)</f>
        <v xml:space="preserve">Luton, St Andrew                             </v>
      </c>
      <c r="L10818" t="str">
        <f>VLOOKUP($J10818,Ref!$D:$H,3,0)</f>
        <v>Luton, St Andrew</v>
      </c>
      <c r="M10818" t="str">
        <f>VLOOKUP($J10818,Ref!$D:$H,4,0)</f>
        <v>Luton Deanery</v>
      </c>
      <c r="N10818" t="str">
        <f>VLOOKUP($J10818,Ref!$D:$H,5,0)</f>
        <v>Archdeaconry of Bedford</v>
      </c>
      <c r="U10818">
        <v>-32892</v>
      </c>
      <c r="V10818" t="s">
        <v>1739</v>
      </c>
    </row>
    <row r="10819" spans="1:22" x14ac:dyDescent="0.3">
      <c r="A10819" t="s">
        <v>55</v>
      </c>
      <c r="B10819" t="s">
        <v>1719</v>
      </c>
      <c r="C10819" t="str">
        <f>IF(GETPIVOTDATA("PS % recovery",Sheet4!$B$5,"Parish Name",K10819)&gt;99.949%,"OK","No")</f>
        <v>No</v>
      </c>
      <c r="D10819" t="e">
        <f>VLOOKUP(J10819,'Ref2'!C:E,3,0)</f>
        <v>#N/A</v>
      </c>
      <c r="E10819" t="s">
        <v>1504</v>
      </c>
      <c r="G10819" t="s">
        <v>1504</v>
      </c>
      <c r="I10819" t="e">
        <f>VLOOKUP(J10819,Ref!L:M,2,0)</f>
        <v>#N/A</v>
      </c>
      <c r="J10819" t="s">
        <v>1432</v>
      </c>
      <c r="K10819" t="str">
        <f>VLOOKUP($J10819,Ref!$D:$H,2,0)</f>
        <v xml:space="preserve">Marsh Farm                                   </v>
      </c>
      <c r="L10819" t="str">
        <f>VLOOKUP($J10819,Ref!$D:$H,3,0)</f>
        <v>Marsh Farm</v>
      </c>
      <c r="M10819" t="str">
        <f>VLOOKUP($J10819,Ref!$D:$H,4,0)</f>
        <v>Luton Deanery</v>
      </c>
      <c r="N10819" t="str">
        <f>VLOOKUP($J10819,Ref!$D:$H,5,0)</f>
        <v>Archdeaconry of Bedford</v>
      </c>
      <c r="U10819">
        <v>-16375</v>
      </c>
      <c r="V10819" t="s">
        <v>1739</v>
      </c>
    </row>
    <row r="10820" spans="1:22" x14ac:dyDescent="0.3">
      <c r="A10820" t="s">
        <v>55</v>
      </c>
      <c r="B10820" t="s">
        <v>1719</v>
      </c>
      <c r="C10820" t="str">
        <f>IF(GETPIVOTDATA("PS % recovery",Sheet4!$B$5,"Parish Name",K10820)&gt;99.949%,"OK","No")</f>
        <v>No</v>
      </c>
      <c r="D10820" t="e">
        <f>VLOOKUP(J10820,'Ref2'!C:E,3,0)</f>
        <v>#N/A</v>
      </c>
      <c r="E10820" t="s">
        <v>1504</v>
      </c>
      <c r="G10820" t="s">
        <v>1504</v>
      </c>
      <c r="I10820" t="e">
        <f>VLOOKUP(J10820,Ref!L:M,2,0)</f>
        <v>#N/A</v>
      </c>
      <c r="J10820" t="s">
        <v>1436</v>
      </c>
      <c r="K10820" t="str">
        <f>VLOOKUP($J10820,Ref!$D:$H,2,0)</f>
        <v xml:space="preserve">Streatley                                    </v>
      </c>
      <c r="L10820" t="str">
        <f>VLOOKUP($J10820,Ref!$D:$H,3,0)</f>
        <v>Streatley</v>
      </c>
      <c r="M10820" t="str">
        <f>VLOOKUP($J10820,Ref!$D:$H,4,0)</f>
        <v>Luton Deanery</v>
      </c>
      <c r="N10820" t="str">
        <f>VLOOKUP($J10820,Ref!$D:$H,5,0)</f>
        <v>Archdeaconry of Bedford</v>
      </c>
      <c r="U10820">
        <v>-28351</v>
      </c>
      <c r="V10820" t="s">
        <v>1739</v>
      </c>
    </row>
    <row r="10821" spans="1:22" x14ac:dyDescent="0.3">
      <c r="A10821" t="s">
        <v>55</v>
      </c>
      <c r="B10821" t="s">
        <v>1719</v>
      </c>
      <c r="C10821" t="str">
        <f>IF(GETPIVOTDATA("PS % recovery",Sheet4!$B$5,"Parish Name",K10821)&gt;99.949%,"OK","No")</f>
        <v>No</v>
      </c>
      <c r="D10821" t="e">
        <f>VLOOKUP(J10821,'Ref2'!C:E,3,0)</f>
        <v>#N/A</v>
      </c>
      <c r="E10821" t="s">
        <v>1504</v>
      </c>
      <c r="G10821" t="s">
        <v>1504</v>
      </c>
      <c r="I10821" t="e">
        <f>VLOOKUP(J10821,Ref!L:M,2,0)</f>
        <v>#N/A</v>
      </c>
      <c r="J10821" t="s">
        <v>1452</v>
      </c>
      <c r="K10821" t="str">
        <f>VLOOKUP($J10821,Ref!$D:$H,2,0)</f>
        <v xml:space="preserve">Colmworth                                    </v>
      </c>
      <c r="L10821" t="str">
        <f>VLOOKUP($J10821,Ref!$D:$H,3,0)</f>
        <v>Wilden with Colmworth and Ravensden</v>
      </c>
      <c r="M10821" t="str">
        <f>VLOOKUP($J10821,Ref!$D:$H,4,0)</f>
        <v>Sharnbrook Deanery</v>
      </c>
      <c r="N10821" t="str">
        <f>VLOOKUP($J10821,Ref!$D:$H,5,0)</f>
        <v>Archdeaconry of Bedford</v>
      </c>
      <c r="U10821">
        <v>-35095.5</v>
      </c>
      <c r="V10821" t="s">
        <v>1739</v>
      </c>
    </row>
    <row r="10822" spans="1:22" x14ac:dyDescent="0.3">
      <c r="A10822" t="s">
        <v>55</v>
      </c>
      <c r="B10822" t="s">
        <v>1719</v>
      </c>
      <c r="C10822" t="str">
        <f>IF(GETPIVOTDATA("PS % recovery",Sheet4!$B$5,"Parish Name",K10822)&gt;99.949%,"OK","No")</f>
        <v>No</v>
      </c>
      <c r="D10822" t="e">
        <f>VLOOKUP(J10822,'Ref2'!C:E,3,0)</f>
        <v>#N/A</v>
      </c>
      <c r="E10822" t="s">
        <v>1504</v>
      </c>
      <c r="G10822" t="s">
        <v>1504</v>
      </c>
      <c r="I10822" t="e">
        <f>VLOOKUP(J10822,Ref!L:M,2,0)</f>
        <v>#N/A</v>
      </c>
      <c r="J10822" t="s">
        <v>1446</v>
      </c>
      <c r="K10822" t="str">
        <f>VLOOKUP($J10822,Ref!$D:$H,2,0)</f>
        <v xml:space="preserve">Keysoe                                       </v>
      </c>
      <c r="L10822" t="str">
        <f>VLOOKUP($J10822,Ref!$D:$H,3,0)</f>
        <v>Bolnhurst with Keysoe</v>
      </c>
      <c r="M10822" t="str">
        <f>VLOOKUP($J10822,Ref!$D:$H,4,0)</f>
        <v>Sharnbrook Deanery</v>
      </c>
      <c r="N10822" t="str">
        <f>VLOOKUP($J10822,Ref!$D:$H,5,0)</f>
        <v>Archdeaconry of Bedford</v>
      </c>
      <c r="U10822">
        <v>-22289</v>
      </c>
      <c r="V10822" t="s">
        <v>1739</v>
      </c>
    </row>
    <row r="10823" spans="1:22" x14ac:dyDescent="0.3">
      <c r="A10823" t="s">
        <v>55</v>
      </c>
      <c r="B10823" t="s">
        <v>1719</v>
      </c>
      <c r="C10823" t="str">
        <f>IF(GETPIVOTDATA("PS % recovery",Sheet4!$B$5,"Parish Name",K10823)&gt;99.949%,"OK","No")</f>
        <v>No</v>
      </c>
      <c r="D10823" t="e">
        <f>VLOOKUP(J10823,'Ref2'!C:E,3,0)</f>
        <v>#N/A</v>
      </c>
      <c r="E10823" t="s">
        <v>1504</v>
      </c>
      <c r="G10823" t="s">
        <v>1504</v>
      </c>
      <c r="I10823" t="e">
        <f>VLOOKUP(J10823,Ref!L:M,2,0)</f>
        <v>#N/A</v>
      </c>
      <c r="J10823" t="s">
        <v>1046</v>
      </c>
      <c r="K10823" t="str">
        <f>VLOOKUP($J10823,Ref!$D:$H,2,0)</f>
        <v xml:space="preserve">Elstree and Borehamwood                      </v>
      </c>
      <c r="L10823" t="str">
        <f>VLOOKUP($J10823,Ref!$D:$H,3,0)</f>
        <v>Elstree and Borehamwood Team Ministry</v>
      </c>
      <c r="M10823" t="str">
        <f>VLOOKUP($J10823,Ref!$D:$H,4,0)</f>
        <v>Barnet Deanery</v>
      </c>
      <c r="N10823" t="str">
        <f>VLOOKUP($J10823,Ref!$D:$H,5,0)</f>
        <v>Archdeaconry of Hertford</v>
      </c>
      <c r="U10823">
        <v>-148131</v>
      </c>
      <c r="V10823" t="s">
        <v>1739</v>
      </c>
    </row>
    <row r="10824" spans="1:22" x14ac:dyDescent="0.3">
      <c r="A10824" t="s">
        <v>55</v>
      </c>
      <c r="B10824" t="s">
        <v>1719</v>
      </c>
      <c r="C10824" t="str">
        <f>IF(GETPIVOTDATA("PS % recovery",Sheet4!$B$5,"Parish Name",K10824)&gt;99.949%,"OK","No")</f>
        <v>No</v>
      </c>
      <c r="D10824" t="e">
        <f>VLOOKUP(J10824,'Ref2'!C:E,3,0)</f>
        <v>#N/A</v>
      </c>
      <c r="E10824" t="s">
        <v>1504</v>
      </c>
      <c r="G10824" t="s">
        <v>1504</v>
      </c>
      <c r="I10824" t="e">
        <f>VLOOKUP(J10824,Ref!L:M,2,0)</f>
        <v>#N/A</v>
      </c>
      <c r="J10824" t="s">
        <v>798</v>
      </c>
      <c r="K10824" t="str">
        <f>VLOOKUP($J10824,Ref!$D:$H,2,0)</f>
        <v xml:space="preserve">Furneux Pelham                               </v>
      </c>
      <c r="L10824" t="str">
        <f>VLOOKUP($J10824,Ref!$D:$H,3,0)</f>
        <v>Braughing, Furneux Pelham and Stocking Pelham</v>
      </c>
      <c r="M10824" t="str">
        <f>VLOOKUP($J10824,Ref!$D:$H,4,0)</f>
        <v>Bishop's Stortford Deanery</v>
      </c>
      <c r="N10824" t="str">
        <f>VLOOKUP($J10824,Ref!$D:$H,5,0)</f>
        <v>Archdeaconry of Hertford</v>
      </c>
      <c r="U10824">
        <v>-3258</v>
      </c>
      <c r="V10824" t="s">
        <v>1739</v>
      </c>
    </row>
    <row r="10825" spans="1:22" x14ac:dyDescent="0.3">
      <c r="A10825" t="s">
        <v>55</v>
      </c>
      <c r="B10825" t="s">
        <v>1719</v>
      </c>
      <c r="C10825" t="str">
        <f>IF(GETPIVOTDATA("PS % recovery",Sheet4!$B$5,"Parish Name",K10825)&gt;99.949%,"OK","No")</f>
        <v>OK</v>
      </c>
      <c r="D10825" t="e">
        <f>VLOOKUP(J10825,'Ref2'!C:E,3,0)</f>
        <v>#N/A</v>
      </c>
      <c r="E10825" t="s">
        <v>1504</v>
      </c>
      <c r="G10825" t="s">
        <v>1504</v>
      </c>
      <c r="I10825" t="e">
        <f>VLOOKUP(J10825,Ref!L:M,2,0)</f>
        <v>#N/A</v>
      </c>
      <c r="J10825" t="s">
        <v>1137</v>
      </c>
      <c r="K10825" t="str">
        <f>VLOOKUP($J10825,Ref!$D:$H,2,0)</f>
        <v xml:space="preserve">Waltham Cross, Christ Church                 </v>
      </c>
      <c r="L10825" t="str">
        <f>VLOOKUP($J10825,Ref!$D:$H,3,0)</f>
        <v>Cheshunt (Team Ministry)</v>
      </c>
      <c r="M10825" t="str">
        <f>VLOOKUP($J10825,Ref!$D:$H,4,0)</f>
        <v>Cheshunt Deanery</v>
      </c>
      <c r="N10825" t="str">
        <f>VLOOKUP($J10825,Ref!$D:$H,5,0)</f>
        <v>Archdeaconry of Hertford</v>
      </c>
      <c r="U10825">
        <v>-70743</v>
      </c>
      <c r="V10825" t="s">
        <v>1739</v>
      </c>
    </row>
    <row r="10826" spans="1:22" x14ac:dyDescent="0.3">
      <c r="A10826" t="s">
        <v>55</v>
      </c>
      <c r="B10826" t="s">
        <v>1719</v>
      </c>
      <c r="C10826" t="str">
        <f>IF(GETPIVOTDATA("PS % recovery",Sheet4!$B$5,"Parish Name",K10826)&gt;99.949%,"OK","No")</f>
        <v>No</v>
      </c>
      <c r="D10826" t="e">
        <f>VLOOKUP(J10826,'Ref2'!C:E,3,0)</f>
        <v>#N/A</v>
      </c>
      <c r="E10826" t="s">
        <v>1504</v>
      </c>
      <c r="G10826" t="s">
        <v>1504</v>
      </c>
      <c r="I10826" t="str">
        <f>VLOOKUP(J10826,Ref!L:M,2,0)</f>
        <v>Yes</v>
      </c>
      <c r="J10826" t="s">
        <v>1209</v>
      </c>
      <c r="K10826" t="str">
        <f>VLOOKUP($J10826,Ref!$D:$H,2,0)</f>
        <v xml:space="preserve">Ware, Christ Church                          </v>
      </c>
      <c r="L10826" t="str">
        <f>VLOOKUP($J10826,Ref!$D:$H,3,0)</f>
        <v>Ware, Christ Church</v>
      </c>
      <c r="M10826" t="str">
        <f>VLOOKUP($J10826,Ref!$D:$H,4,0)</f>
        <v>Hertford and Ware Deanery</v>
      </c>
      <c r="N10826" t="str">
        <f>VLOOKUP($J10826,Ref!$D:$H,5,0)</f>
        <v>Archdeaconry of Hertford</v>
      </c>
      <c r="U10826">
        <v>-23208.080000000002</v>
      </c>
      <c r="V10826" t="s">
        <v>1739</v>
      </c>
    </row>
    <row r="10827" spans="1:22" x14ac:dyDescent="0.3">
      <c r="A10827" t="s">
        <v>55</v>
      </c>
      <c r="B10827" t="s">
        <v>1719</v>
      </c>
      <c r="C10827" t="str">
        <f>IF(GETPIVOTDATA("PS % recovery",Sheet4!$B$5,"Parish Name",K10827)&gt;99.949%,"OK","No")</f>
        <v>No</v>
      </c>
      <c r="D10827" t="e">
        <f>VLOOKUP(J10827,'Ref2'!C:E,3,0)</f>
        <v>#N/A</v>
      </c>
      <c r="E10827" t="s">
        <v>1504</v>
      </c>
      <c r="G10827" t="s">
        <v>1504</v>
      </c>
      <c r="I10827" t="e">
        <f>VLOOKUP(J10827,Ref!L:M,2,0)</f>
        <v>#N/A</v>
      </c>
      <c r="J10827" t="s">
        <v>1009</v>
      </c>
      <c r="K10827" t="str">
        <f>VLOOKUP($J10827,Ref!$D:$H,2,0)</f>
        <v xml:space="preserve">Hemel Hempstead, Grovehill and Woodhall Farm </v>
      </c>
      <c r="L10827" t="str">
        <f>VLOOKUP($J10827,Ref!$D:$H,3,0)</f>
        <v>Hemel Hempstead Team Ministry</v>
      </c>
      <c r="M10827" t="str">
        <f>VLOOKUP($J10827,Ref!$D:$H,4,0)</f>
        <v>Hemel Hempstead Deanery</v>
      </c>
      <c r="N10827" t="str">
        <f>VLOOKUP($J10827,Ref!$D:$H,5,0)</f>
        <v xml:space="preserve">Archdeaconry of St Albans </v>
      </c>
      <c r="U10827">
        <v>-3195</v>
      </c>
      <c r="V10827" t="s">
        <v>1739</v>
      </c>
    </row>
    <row r="10828" spans="1:22" x14ac:dyDescent="0.3">
      <c r="A10828" t="s">
        <v>55</v>
      </c>
      <c r="B10828" t="s">
        <v>1719</v>
      </c>
      <c r="C10828" t="str">
        <f>IF(GETPIVOTDATA("PS % recovery",Sheet4!$B$5,"Parish Name",K10828)&gt;99.949%,"OK","No")</f>
        <v>No</v>
      </c>
      <c r="D10828" t="e">
        <f>VLOOKUP(J10828,'Ref2'!C:E,3,0)</f>
        <v>#N/A</v>
      </c>
      <c r="E10828" t="s">
        <v>1504</v>
      </c>
      <c r="G10828" t="s">
        <v>1504</v>
      </c>
      <c r="I10828" t="e">
        <f>VLOOKUP(J10828,Ref!L:M,2,0)</f>
        <v>#N/A</v>
      </c>
      <c r="J10828" t="s">
        <v>1278</v>
      </c>
      <c r="K10828" t="str">
        <f>VLOOKUP($J10828,Ref!$D:$H,2,0)</f>
        <v xml:space="preserve">Clifton                                      </v>
      </c>
      <c r="L10828" t="str">
        <f>VLOOKUP($J10828,Ref!$D:$H,3,0)</f>
        <v>Clifton, Haynes and Southill</v>
      </c>
      <c r="M10828" t="str">
        <f>VLOOKUP($J10828,Ref!$D:$H,4,0)</f>
        <v>Ampthill and Shefford Deanery</v>
      </c>
      <c r="N10828" t="str">
        <f>VLOOKUP($J10828,Ref!$D:$H,5,0)</f>
        <v>Archdeaconry of Bedford</v>
      </c>
      <c r="U10828">
        <v>-5192</v>
      </c>
      <c r="V10828" t="s">
        <v>1740</v>
      </c>
    </row>
    <row r="10829" spans="1:22" x14ac:dyDescent="0.3">
      <c r="A10829" t="s">
        <v>55</v>
      </c>
      <c r="B10829" t="s">
        <v>1719</v>
      </c>
      <c r="C10829" t="str">
        <f>IF(GETPIVOTDATA("PS % recovery",Sheet4!$B$5,"Parish Name",K10829)&gt;99.949%,"OK","No")</f>
        <v>No</v>
      </c>
      <c r="D10829" t="e">
        <f>VLOOKUP(J10829,'Ref2'!C:E,3,0)</f>
        <v>#N/A</v>
      </c>
      <c r="E10829" t="s">
        <v>1504</v>
      </c>
      <c r="G10829" t="s">
        <v>1504</v>
      </c>
      <c r="I10829" t="e">
        <f>VLOOKUP(J10829,Ref!L:M,2,0)</f>
        <v>#N/A</v>
      </c>
      <c r="J10829" t="s">
        <v>1233</v>
      </c>
      <c r="K10829" t="str">
        <f>VLOOKUP($J10829,Ref!$D:$H,2,0)</f>
        <v xml:space="preserve">Millbrook                                    </v>
      </c>
      <c r="L10829" t="str">
        <f>VLOOKUP($J10829,Ref!$D:$H,3,0)</f>
        <v>Ampthill with Millbrook and Steppingley</v>
      </c>
      <c r="M10829" t="str">
        <f>VLOOKUP($J10829,Ref!$D:$H,4,0)</f>
        <v>Ampthill and Shefford Deanery</v>
      </c>
      <c r="N10829" t="str">
        <f>VLOOKUP($J10829,Ref!$D:$H,5,0)</f>
        <v>Archdeaconry of Bedford</v>
      </c>
      <c r="U10829">
        <v>-3727</v>
      </c>
      <c r="V10829" t="s">
        <v>1740</v>
      </c>
    </row>
    <row r="10830" spans="1:22" x14ac:dyDescent="0.3">
      <c r="A10830" t="s">
        <v>55</v>
      </c>
      <c r="B10830" t="s">
        <v>1719</v>
      </c>
      <c r="C10830" t="str">
        <f>IF(GETPIVOTDATA("PS % recovery",Sheet4!$B$5,"Parish Name",K10830)&gt;99.949%,"OK","No")</f>
        <v>No</v>
      </c>
      <c r="D10830" t="e">
        <f>VLOOKUP(J10830,'Ref2'!C:E,3,0)</f>
        <v>#N/A</v>
      </c>
      <c r="E10830" t="s">
        <v>1504</v>
      </c>
      <c r="G10830" t="s">
        <v>1504</v>
      </c>
      <c r="I10830" t="e">
        <f>VLOOKUP(J10830,Ref!L:M,2,0)</f>
        <v>#N/A</v>
      </c>
      <c r="J10830" t="s">
        <v>841</v>
      </c>
      <c r="K10830" t="str">
        <f>VLOOKUP($J10830,Ref!$D:$H,2,0)</f>
        <v xml:space="preserve">Caldecote, All Saints                        </v>
      </c>
      <c r="L10830" t="str">
        <f>VLOOKUP($J10830,Ref!$D:$H,3,0)</f>
        <v>Caldecote, Northill and Old Warden</v>
      </c>
      <c r="M10830" t="str">
        <f>VLOOKUP($J10830,Ref!$D:$H,4,0)</f>
        <v xml:space="preserve">Biggleswade Deanery </v>
      </c>
      <c r="N10830" t="str">
        <f>VLOOKUP($J10830,Ref!$D:$H,5,0)</f>
        <v>Archdeaconry of Bedford</v>
      </c>
      <c r="U10830">
        <v>-5361.5</v>
      </c>
      <c r="V10830" t="s">
        <v>1740</v>
      </c>
    </row>
    <row r="10831" spans="1:22" x14ac:dyDescent="0.3">
      <c r="A10831" t="s">
        <v>55</v>
      </c>
      <c r="B10831" t="s">
        <v>1719</v>
      </c>
      <c r="C10831" t="str">
        <f>IF(GETPIVOTDATA("PS % recovery",Sheet4!$B$5,"Parish Name",K10831)&gt;99.949%,"OK","No")</f>
        <v>No</v>
      </c>
      <c r="D10831" t="e">
        <f>VLOOKUP(J10831,'Ref2'!C:E,3,0)</f>
        <v>#N/A</v>
      </c>
      <c r="E10831" t="s">
        <v>1504</v>
      </c>
      <c r="G10831" t="s">
        <v>1504</v>
      </c>
      <c r="I10831" t="e">
        <f>VLOOKUP(J10831,Ref!L:M,2,0)</f>
        <v>#N/A</v>
      </c>
      <c r="J10831" t="s">
        <v>1358</v>
      </c>
      <c r="K10831" t="str">
        <f>VLOOKUP($J10831,Ref!$D:$H,2,0)</f>
        <v xml:space="preserve">Dunton                                       </v>
      </c>
      <c r="L10831" t="str">
        <f>VLOOKUP($J10831,Ref!$D:$H,3,0)</f>
        <v>Dunton with Wrestlingworth and Eyeworth</v>
      </c>
      <c r="M10831" t="str">
        <f>VLOOKUP($J10831,Ref!$D:$H,4,0)</f>
        <v xml:space="preserve">Biggleswade Deanery </v>
      </c>
      <c r="N10831" t="str">
        <f>VLOOKUP($J10831,Ref!$D:$H,5,0)</f>
        <v>Archdeaconry of Bedford</v>
      </c>
      <c r="U10831">
        <v>-3952</v>
      </c>
      <c r="V10831" t="s">
        <v>1740</v>
      </c>
    </row>
    <row r="10832" spans="1:22" x14ac:dyDescent="0.3">
      <c r="A10832" t="s">
        <v>55</v>
      </c>
      <c r="B10832" t="s">
        <v>1719</v>
      </c>
      <c r="C10832" t="str">
        <f>IF(GETPIVOTDATA("PS % recovery",Sheet4!$B$5,"Parish Name",K10832)&gt;99.949%,"OK","No")</f>
        <v>No</v>
      </c>
      <c r="D10832" t="e">
        <f>VLOOKUP(J10832,'Ref2'!C:E,3,0)</f>
        <v>#N/A</v>
      </c>
      <c r="E10832" t="s">
        <v>1504</v>
      </c>
      <c r="G10832" t="s">
        <v>1504</v>
      </c>
      <c r="I10832" t="e">
        <f>VLOOKUP(J10832,Ref!L:M,2,0)</f>
        <v>#N/A</v>
      </c>
      <c r="J10832" t="s">
        <v>1341</v>
      </c>
      <c r="K10832" t="str">
        <f>VLOOKUP($J10832,Ref!$D:$H,2,0)</f>
        <v xml:space="preserve">Tempsford with Little Barford                </v>
      </c>
      <c r="L10832" t="str">
        <f>VLOOKUP($J10832,Ref!$D:$H,3,0)</f>
        <v>The Riversmeet Benefice</v>
      </c>
      <c r="M10832" t="str">
        <f>VLOOKUP($J10832,Ref!$D:$H,4,0)</f>
        <v xml:space="preserve">Biggleswade Deanery </v>
      </c>
      <c r="N10832" t="str">
        <f>VLOOKUP($J10832,Ref!$D:$H,5,0)</f>
        <v>Archdeaconry of Bedford</v>
      </c>
      <c r="U10832">
        <v>-6208</v>
      </c>
      <c r="V10832" t="s">
        <v>1740</v>
      </c>
    </row>
    <row r="10833" spans="1:22" x14ac:dyDescent="0.3">
      <c r="A10833" t="s">
        <v>55</v>
      </c>
      <c r="B10833" t="s">
        <v>1719</v>
      </c>
      <c r="C10833" t="str">
        <f>IF(GETPIVOTDATA("PS % recovery",Sheet4!$B$5,"Parish Name",K10833)&gt;99.949%,"OK","No")</f>
        <v>No</v>
      </c>
      <c r="D10833" t="e">
        <f>VLOOKUP(J10833,'Ref2'!C:E,3,0)</f>
        <v>#N/A</v>
      </c>
      <c r="E10833" t="s">
        <v>1504</v>
      </c>
      <c r="G10833" t="s">
        <v>1504</v>
      </c>
      <c r="I10833" t="e">
        <f>VLOOKUP(J10833,Ref!L:M,2,0)</f>
        <v>#N/A</v>
      </c>
      <c r="J10833" t="s">
        <v>1398</v>
      </c>
      <c r="K10833" t="str">
        <f>VLOOKUP($J10833,Ref!$D:$H,2,0)</f>
        <v xml:space="preserve">Stanbridge                                   </v>
      </c>
      <c r="L10833" t="str">
        <f>VLOOKUP($J10833,Ref!$D:$H,3,0)</f>
        <v>Totternhoe, Stanbridge and Tilsworth</v>
      </c>
      <c r="M10833" t="str">
        <f>VLOOKUP($J10833,Ref!$D:$H,4,0)</f>
        <v>Dunstable Deanery</v>
      </c>
      <c r="N10833" t="str">
        <f>VLOOKUP($J10833,Ref!$D:$H,5,0)</f>
        <v>Archdeaconry of Bedford</v>
      </c>
      <c r="U10833">
        <v>-7100</v>
      </c>
      <c r="V10833" t="s">
        <v>1740</v>
      </c>
    </row>
    <row r="10834" spans="1:22" x14ac:dyDescent="0.3">
      <c r="A10834" t="s">
        <v>55</v>
      </c>
      <c r="B10834" t="s">
        <v>1719</v>
      </c>
      <c r="C10834" t="str">
        <f>IF(GETPIVOTDATA("PS % recovery",Sheet4!$B$5,"Parish Name",K10834)&gt;99.949%,"OK","No")</f>
        <v>No</v>
      </c>
      <c r="D10834" t="e">
        <f>VLOOKUP(J10834,'Ref2'!C:E,3,0)</f>
        <v>#N/A</v>
      </c>
      <c r="E10834" t="s">
        <v>1504</v>
      </c>
      <c r="G10834" t="s">
        <v>1504</v>
      </c>
      <c r="I10834" t="e">
        <f>VLOOKUP(J10834,Ref!L:M,2,0)</f>
        <v>#N/A</v>
      </c>
      <c r="J10834" t="s">
        <v>1420</v>
      </c>
      <c r="K10834" t="str">
        <f>VLOOKUP($J10834,Ref!$D:$H,2,0)</f>
        <v xml:space="preserve">Luton, St Andrew                             </v>
      </c>
      <c r="L10834" t="str">
        <f>VLOOKUP($J10834,Ref!$D:$H,3,0)</f>
        <v>Luton, St Andrew</v>
      </c>
      <c r="M10834" t="str">
        <f>VLOOKUP($J10834,Ref!$D:$H,4,0)</f>
        <v>Luton Deanery</v>
      </c>
      <c r="N10834" t="str">
        <f>VLOOKUP($J10834,Ref!$D:$H,5,0)</f>
        <v>Archdeaconry of Bedford</v>
      </c>
      <c r="U10834">
        <v>-27935</v>
      </c>
      <c r="V10834" t="s">
        <v>1740</v>
      </c>
    </row>
    <row r="10835" spans="1:22" x14ac:dyDescent="0.3">
      <c r="A10835" t="s">
        <v>55</v>
      </c>
      <c r="B10835" t="s">
        <v>1719</v>
      </c>
      <c r="C10835" t="str">
        <f>IF(GETPIVOTDATA("PS % recovery",Sheet4!$B$5,"Parish Name",K10835)&gt;99.949%,"OK","No")</f>
        <v>No</v>
      </c>
      <c r="D10835" t="e">
        <f>VLOOKUP(J10835,'Ref2'!C:E,3,0)</f>
        <v>#N/A</v>
      </c>
      <c r="E10835" t="s">
        <v>1504</v>
      </c>
      <c r="G10835" t="s">
        <v>1504</v>
      </c>
      <c r="I10835" t="e">
        <f>VLOOKUP(J10835,Ref!L:M,2,0)</f>
        <v>#N/A</v>
      </c>
      <c r="J10835" t="s">
        <v>1432</v>
      </c>
      <c r="K10835" t="str">
        <f>VLOOKUP($J10835,Ref!$D:$H,2,0)</f>
        <v xml:space="preserve">Marsh Farm                                   </v>
      </c>
      <c r="L10835" t="str">
        <f>VLOOKUP($J10835,Ref!$D:$H,3,0)</f>
        <v>Marsh Farm</v>
      </c>
      <c r="M10835" t="str">
        <f>VLOOKUP($J10835,Ref!$D:$H,4,0)</f>
        <v>Luton Deanery</v>
      </c>
      <c r="N10835" t="str">
        <f>VLOOKUP($J10835,Ref!$D:$H,5,0)</f>
        <v>Archdeaconry of Bedford</v>
      </c>
      <c r="U10835">
        <v>-23831</v>
      </c>
      <c r="V10835" t="s">
        <v>1740</v>
      </c>
    </row>
    <row r="10836" spans="1:22" x14ac:dyDescent="0.3">
      <c r="A10836" t="s">
        <v>55</v>
      </c>
      <c r="B10836" t="s">
        <v>1719</v>
      </c>
      <c r="C10836" t="str">
        <f>IF(GETPIVOTDATA("PS % recovery",Sheet4!$B$5,"Parish Name",K10836)&gt;99.949%,"OK","No")</f>
        <v>No</v>
      </c>
      <c r="D10836" t="e">
        <f>VLOOKUP(J10836,'Ref2'!C:E,3,0)</f>
        <v>#N/A</v>
      </c>
      <c r="E10836" t="s">
        <v>1504</v>
      </c>
      <c r="G10836" t="s">
        <v>1504</v>
      </c>
      <c r="I10836" t="e">
        <f>VLOOKUP(J10836,Ref!L:M,2,0)</f>
        <v>#N/A</v>
      </c>
      <c r="J10836" t="s">
        <v>1436</v>
      </c>
      <c r="K10836" t="str">
        <f>VLOOKUP($J10836,Ref!$D:$H,2,0)</f>
        <v xml:space="preserve">Streatley                                    </v>
      </c>
      <c r="L10836" t="str">
        <f>VLOOKUP($J10836,Ref!$D:$H,3,0)</f>
        <v>Streatley</v>
      </c>
      <c r="M10836" t="str">
        <f>VLOOKUP($J10836,Ref!$D:$H,4,0)</f>
        <v>Luton Deanery</v>
      </c>
      <c r="N10836" t="str">
        <f>VLOOKUP($J10836,Ref!$D:$H,5,0)</f>
        <v>Archdeaconry of Bedford</v>
      </c>
      <c r="U10836">
        <v>-13821.48</v>
      </c>
      <c r="V10836" t="s">
        <v>1740</v>
      </c>
    </row>
    <row r="10837" spans="1:22" x14ac:dyDescent="0.3">
      <c r="A10837" t="s">
        <v>55</v>
      </c>
      <c r="B10837" t="s">
        <v>1719</v>
      </c>
      <c r="C10837" t="str">
        <f>IF(GETPIVOTDATA("PS % recovery",Sheet4!$B$5,"Parish Name",K10837)&gt;99.949%,"OK","No")</f>
        <v>No</v>
      </c>
      <c r="D10837" t="e">
        <f>VLOOKUP(J10837,'Ref2'!C:E,3,0)</f>
        <v>#N/A</v>
      </c>
      <c r="E10837" t="s">
        <v>1504</v>
      </c>
      <c r="G10837" t="s">
        <v>1504</v>
      </c>
      <c r="I10837" t="e">
        <f>VLOOKUP(J10837,Ref!L:M,2,0)</f>
        <v>#N/A</v>
      </c>
      <c r="J10837" t="s">
        <v>1046</v>
      </c>
      <c r="K10837" t="str">
        <f>VLOOKUP($J10837,Ref!$D:$H,2,0)</f>
        <v xml:space="preserve">Elstree and Borehamwood                      </v>
      </c>
      <c r="L10837" t="str">
        <f>VLOOKUP($J10837,Ref!$D:$H,3,0)</f>
        <v>Elstree and Borehamwood Team Ministry</v>
      </c>
      <c r="M10837" t="str">
        <f>VLOOKUP($J10837,Ref!$D:$H,4,0)</f>
        <v>Barnet Deanery</v>
      </c>
      <c r="N10837" t="str">
        <f>VLOOKUP($J10837,Ref!$D:$H,5,0)</f>
        <v>Archdeaconry of Hertford</v>
      </c>
      <c r="U10837">
        <v>-30928</v>
      </c>
      <c r="V10837" t="s">
        <v>1740</v>
      </c>
    </row>
    <row r="10838" spans="1:22" x14ac:dyDescent="0.3">
      <c r="A10838" t="s">
        <v>55</v>
      </c>
      <c r="B10838" t="s">
        <v>1719</v>
      </c>
      <c r="C10838" t="str">
        <f>IF(GETPIVOTDATA("PS % recovery",Sheet4!$B$5,"Parish Name",K10838)&gt;99.949%,"OK","No")</f>
        <v>No</v>
      </c>
      <c r="D10838" t="e">
        <f>VLOOKUP(J10838,'Ref2'!C:E,3,0)</f>
        <v>#N/A</v>
      </c>
      <c r="E10838" t="s">
        <v>1504</v>
      </c>
      <c r="G10838" t="s">
        <v>1504</v>
      </c>
      <c r="I10838" t="e">
        <f>VLOOKUP(J10838,Ref!L:M,2,0)</f>
        <v>#N/A</v>
      </c>
      <c r="J10838" t="s">
        <v>798</v>
      </c>
      <c r="K10838" t="str">
        <f>VLOOKUP($J10838,Ref!$D:$H,2,0)</f>
        <v xml:space="preserve">Furneux Pelham                               </v>
      </c>
      <c r="L10838" t="str">
        <f>VLOOKUP($J10838,Ref!$D:$H,3,0)</f>
        <v>Braughing, Furneux Pelham and Stocking Pelham</v>
      </c>
      <c r="M10838" t="str">
        <f>VLOOKUP($J10838,Ref!$D:$H,4,0)</f>
        <v>Bishop's Stortford Deanery</v>
      </c>
      <c r="N10838" t="str">
        <f>VLOOKUP($J10838,Ref!$D:$H,5,0)</f>
        <v>Archdeaconry of Hertford</v>
      </c>
      <c r="U10838">
        <v>-2221</v>
      </c>
      <c r="V10838" t="s">
        <v>1740</v>
      </c>
    </row>
    <row r="10839" spans="1:22" x14ac:dyDescent="0.3">
      <c r="A10839" t="s">
        <v>55</v>
      </c>
      <c r="B10839" t="s">
        <v>1719</v>
      </c>
      <c r="C10839" t="str">
        <f>IF(GETPIVOTDATA("PS % recovery",Sheet4!$B$5,"Parish Name",K10839)&gt;99.949%,"OK","No")</f>
        <v>No</v>
      </c>
      <c r="D10839" t="e">
        <f>VLOOKUP(J10839,'Ref2'!C:E,3,0)</f>
        <v>#N/A</v>
      </c>
      <c r="E10839" t="s">
        <v>1504</v>
      </c>
      <c r="G10839" t="s">
        <v>1504</v>
      </c>
      <c r="I10839" t="e">
        <f>VLOOKUP(J10839,Ref!L:M,2,0)</f>
        <v>#N/A</v>
      </c>
      <c r="J10839" t="s">
        <v>800</v>
      </c>
      <c r="K10839" t="str">
        <f>VLOOKUP($J10839,Ref!$D:$H,2,0)</f>
        <v xml:space="preserve">Hockerill, All Saints                        </v>
      </c>
      <c r="L10839" t="str">
        <f>VLOOKUP($J10839,Ref!$D:$H,3,0)</f>
        <v>Hockerill, All Saints</v>
      </c>
      <c r="M10839" t="str">
        <f>VLOOKUP($J10839,Ref!$D:$H,4,0)</f>
        <v>Bishop's Stortford Deanery</v>
      </c>
      <c r="N10839" t="str">
        <f>VLOOKUP($J10839,Ref!$D:$H,5,0)</f>
        <v>Archdeaconry of Hertford</v>
      </c>
      <c r="U10839">
        <v>-20863</v>
      </c>
      <c r="V10839" t="s">
        <v>1740</v>
      </c>
    </row>
    <row r="10840" spans="1:22" x14ac:dyDescent="0.3">
      <c r="A10840" t="s">
        <v>55</v>
      </c>
      <c r="B10840" t="s">
        <v>1719</v>
      </c>
      <c r="C10840" t="str">
        <f>IF(GETPIVOTDATA("PS % recovery",Sheet4!$B$5,"Parish Name",K10840)&gt;99.949%,"OK","No")</f>
        <v>No</v>
      </c>
      <c r="D10840" t="e">
        <f>VLOOKUP(J10840,'Ref2'!C:E,3,0)</f>
        <v>#N/A</v>
      </c>
      <c r="E10840" t="s">
        <v>1504</v>
      </c>
      <c r="G10840" t="s">
        <v>1504</v>
      </c>
      <c r="I10840" t="str">
        <f>VLOOKUP(J10840,Ref!L:M,2,0)</f>
        <v>Yes</v>
      </c>
      <c r="J10840" t="s">
        <v>1209</v>
      </c>
      <c r="K10840" t="str">
        <f>VLOOKUP($J10840,Ref!$D:$H,2,0)</f>
        <v xml:space="preserve">Ware, Christ Church                          </v>
      </c>
      <c r="L10840" t="str">
        <f>VLOOKUP($J10840,Ref!$D:$H,3,0)</f>
        <v>Ware, Christ Church</v>
      </c>
      <c r="M10840" t="str">
        <f>VLOOKUP($J10840,Ref!$D:$H,4,0)</f>
        <v>Hertford and Ware Deanery</v>
      </c>
      <c r="N10840" t="str">
        <f>VLOOKUP($J10840,Ref!$D:$H,5,0)</f>
        <v>Archdeaconry of Hertford</v>
      </c>
      <c r="U10840">
        <v>-30805</v>
      </c>
      <c r="V10840" t="s">
        <v>1740</v>
      </c>
    </row>
    <row r="10841" spans="1:22" x14ac:dyDescent="0.3">
      <c r="A10841" t="s">
        <v>55</v>
      </c>
      <c r="B10841" t="s">
        <v>1719</v>
      </c>
      <c r="C10841" t="str">
        <f>IF(GETPIVOTDATA("PS % recovery",Sheet4!$B$5,"Parish Name",K10841)&gt;99.949%,"OK","No")</f>
        <v>No</v>
      </c>
      <c r="D10841" t="e">
        <f>VLOOKUP(J10841,'Ref2'!C:E,3,0)</f>
        <v>#N/A</v>
      </c>
      <c r="E10841" t="s">
        <v>1504</v>
      </c>
      <c r="G10841" t="s">
        <v>1504</v>
      </c>
      <c r="I10841" t="e">
        <f>VLOOKUP(J10841,Ref!L:M,2,0)</f>
        <v>#N/A</v>
      </c>
      <c r="J10841" t="s">
        <v>1009</v>
      </c>
      <c r="K10841" t="str">
        <f>VLOOKUP($J10841,Ref!$D:$H,2,0)</f>
        <v xml:space="preserve">Hemel Hempstead, Grovehill and Woodhall Farm </v>
      </c>
      <c r="L10841" t="str">
        <f>VLOOKUP($J10841,Ref!$D:$H,3,0)</f>
        <v>Hemel Hempstead Team Ministry</v>
      </c>
      <c r="M10841" t="str">
        <f>VLOOKUP($J10841,Ref!$D:$H,4,0)</f>
        <v>Hemel Hempstead Deanery</v>
      </c>
      <c r="N10841" t="str">
        <f>VLOOKUP($J10841,Ref!$D:$H,5,0)</f>
        <v xml:space="preserve">Archdeaconry of St Albans </v>
      </c>
      <c r="U10841">
        <v>-3891</v>
      </c>
      <c r="V10841" t="s">
        <v>1740</v>
      </c>
    </row>
    <row r="10842" spans="1:22" x14ac:dyDescent="0.3">
      <c r="A10842" t="s">
        <v>55</v>
      </c>
      <c r="B10842" t="s">
        <v>1719</v>
      </c>
      <c r="C10842" t="str">
        <f>IF(GETPIVOTDATA("PS % recovery",Sheet4!$B$5,"Parish Name",K10842)&gt;99.949%,"OK","No")</f>
        <v>No</v>
      </c>
      <c r="D10842" t="e">
        <f>VLOOKUP(J10842,'Ref2'!C:E,3,0)</f>
        <v>#N/A</v>
      </c>
      <c r="E10842" t="s">
        <v>1504</v>
      </c>
      <c r="G10842" t="s">
        <v>1504</v>
      </c>
      <c r="I10842" t="e">
        <f>VLOOKUP(J10842,Ref!L:M,2,0)</f>
        <v>#N/A</v>
      </c>
      <c r="J10842" t="s">
        <v>989</v>
      </c>
      <c r="K10842" t="str">
        <f>VLOOKUP($J10842,Ref!$D:$H,2,0)</f>
        <v xml:space="preserve">Bushey Heath, St Peter                       </v>
      </c>
      <c r="L10842" t="str">
        <f>VLOOKUP($J10842,Ref!$D:$H,3,0)</f>
        <v>Bushey Heath, St Peter</v>
      </c>
      <c r="M10842" t="str">
        <f>VLOOKUP($J10842,Ref!$D:$H,4,0)</f>
        <v>Watford Deanery</v>
      </c>
      <c r="N10842" t="str">
        <f>VLOOKUP($J10842,Ref!$D:$H,5,0)</f>
        <v xml:space="preserve">Archdeaconry of St Albans </v>
      </c>
      <c r="U10842">
        <v>-15000</v>
      </c>
      <c r="V10842" t="s">
        <v>1740</v>
      </c>
    </row>
    <row r="10843" spans="1:22" x14ac:dyDescent="0.3">
      <c r="A10843" t="s">
        <v>55</v>
      </c>
      <c r="B10843" t="s">
        <v>1719</v>
      </c>
      <c r="C10843" t="str">
        <f>IF(GETPIVOTDATA("PS % recovery",Sheet4!$B$5,"Parish Name",K10843)&gt;99.949%,"OK","No")</f>
        <v>No</v>
      </c>
      <c r="D10843" t="e">
        <f>VLOOKUP(J10843,'Ref2'!C:E,3,0)</f>
        <v>#N/A</v>
      </c>
      <c r="E10843" t="s">
        <v>1504</v>
      </c>
      <c r="G10843" t="s">
        <v>1504</v>
      </c>
      <c r="I10843" t="e">
        <f>VLOOKUP(J10843,Ref!L:M,2,0)</f>
        <v>#N/A</v>
      </c>
      <c r="J10843" t="s">
        <v>1278</v>
      </c>
      <c r="K10843" t="str">
        <f>VLOOKUP($J10843,Ref!$D:$H,2,0)</f>
        <v xml:space="preserve">Clifton                                      </v>
      </c>
      <c r="L10843" t="str">
        <f>VLOOKUP($J10843,Ref!$D:$H,3,0)</f>
        <v>Clifton, Haynes and Southill</v>
      </c>
      <c r="M10843" t="str">
        <f>VLOOKUP($J10843,Ref!$D:$H,4,0)</f>
        <v>Ampthill and Shefford Deanery</v>
      </c>
      <c r="N10843" t="str">
        <f>VLOOKUP($J10843,Ref!$D:$H,5,0)</f>
        <v>Archdeaconry of Bedford</v>
      </c>
      <c r="U10843">
        <v>-4971</v>
      </c>
      <c r="V10843" t="s">
        <v>1741</v>
      </c>
    </row>
    <row r="10844" spans="1:22" x14ac:dyDescent="0.3">
      <c r="A10844" t="s">
        <v>55</v>
      </c>
      <c r="B10844" t="s">
        <v>1719</v>
      </c>
      <c r="C10844" t="str">
        <f>IF(GETPIVOTDATA("PS % recovery",Sheet4!$B$5,"Parish Name",K10844)&gt;99.949%,"OK","No")</f>
        <v>No</v>
      </c>
      <c r="D10844" t="e">
        <f>VLOOKUP(J10844,'Ref2'!C:E,3,0)</f>
        <v>#N/A</v>
      </c>
      <c r="E10844" t="s">
        <v>1504</v>
      </c>
      <c r="G10844" t="s">
        <v>1504</v>
      </c>
      <c r="I10844" t="e">
        <f>VLOOKUP(J10844,Ref!L:M,2,0)</f>
        <v>#N/A</v>
      </c>
      <c r="J10844" t="s">
        <v>1233</v>
      </c>
      <c r="K10844" t="str">
        <f>VLOOKUP($J10844,Ref!$D:$H,2,0)</f>
        <v xml:space="preserve">Millbrook                                    </v>
      </c>
      <c r="L10844" t="str">
        <f>VLOOKUP($J10844,Ref!$D:$H,3,0)</f>
        <v>Ampthill with Millbrook and Steppingley</v>
      </c>
      <c r="M10844" t="str">
        <f>VLOOKUP($J10844,Ref!$D:$H,4,0)</f>
        <v>Ampthill and Shefford Deanery</v>
      </c>
      <c r="N10844" t="str">
        <f>VLOOKUP($J10844,Ref!$D:$H,5,0)</f>
        <v>Archdeaconry of Bedford</v>
      </c>
      <c r="U10844">
        <v>-3835</v>
      </c>
      <c r="V10844" t="s">
        <v>1741</v>
      </c>
    </row>
    <row r="10845" spans="1:22" x14ac:dyDescent="0.3">
      <c r="A10845" t="s">
        <v>55</v>
      </c>
      <c r="B10845" t="s">
        <v>1719</v>
      </c>
      <c r="C10845" t="str">
        <f>IF(GETPIVOTDATA("PS % recovery",Sheet4!$B$5,"Parish Name",K10845)&gt;99.949%,"OK","No")</f>
        <v>No</v>
      </c>
      <c r="D10845" t="e">
        <f>VLOOKUP(J10845,'Ref2'!C:E,3,0)</f>
        <v>#N/A</v>
      </c>
      <c r="E10845" t="s">
        <v>1504</v>
      </c>
      <c r="G10845" t="s">
        <v>1504</v>
      </c>
      <c r="I10845" t="e">
        <f>VLOOKUP(J10845,Ref!L:M,2,0)</f>
        <v>#N/A</v>
      </c>
      <c r="J10845" t="s">
        <v>841</v>
      </c>
      <c r="K10845" t="str">
        <f>VLOOKUP($J10845,Ref!$D:$H,2,0)</f>
        <v xml:space="preserve">Caldecote, All Saints                        </v>
      </c>
      <c r="L10845" t="str">
        <f>VLOOKUP($J10845,Ref!$D:$H,3,0)</f>
        <v>Caldecote, Northill and Old Warden</v>
      </c>
      <c r="M10845" t="str">
        <f>VLOOKUP($J10845,Ref!$D:$H,4,0)</f>
        <v xml:space="preserve">Biggleswade Deanery </v>
      </c>
      <c r="N10845" t="str">
        <f>VLOOKUP($J10845,Ref!$D:$H,5,0)</f>
        <v>Archdeaconry of Bedford</v>
      </c>
      <c r="U10845">
        <v>-5325.5</v>
      </c>
      <c r="V10845" t="s">
        <v>1741</v>
      </c>
    </row>
    <row r="10846" spans="1:22" x14ac:dyDescent="0.3">
      <c r="A10846" t="s">
        <v>55</v>
      </c>
      <c r="B10846" t="s">
        <v>1719</v>
      </c>
      <c r="C10846" t="str">
        <f>IF(GETPIVOTDATA("PS % recovery",Sheet4!$B$5,"Parish Name",K10846)&gt;99.949%,"OK","No")</f>
        <v>No</v>
      </c>
      <c r="D10846" t="e">
        <f>VLOOKUP(J10846,'Ref2'!C:E,3,0)</f>
        <v>#N/A</v>
      </c>
      <c r="E10846" t="s">
        <v>1504</v>
      </c>
      <c r="G10846" t="s">
        <v>1504</v>
      </c>
      <c r="I10846" t="e">
        <f>VLOOKUP(J10846,Ref!L:M,2,0)</f>
        <v>#N/A</v>
      </c>
      <c r="J10846" t="s">
        <v>1341</v>
      </c>
      <c r="K10846" t="str">
        <f>VLOOKUP($J10846,Ref!$D:$H,2,0)</f>
        <v xml:space="preserve">Tempsford with Little Barford                </v>
      </c>
      <c r="L10846" t="str">
        <f>VLOOKUP($J10846,Ref!$D:$H,3,0)</f>
        <v>The Riversmeet Benefice</v>
      </c>
      <c r="M10846" t="str">
        <f>VLOOKUP($J10846,Ref!$D:$H,4,0)</f>
        <v xml:space="preserve">Biggleswade Deanery </v>
      </c>
      <c r="N10846" t="str">
        <f>VLOOKUP($J10846,Ref!$D:$H,5,0)</f>
        <v>Archdeaconry of Bedford</v>
      </c>
      <c r="U10846">
        <v>-6209</v>
      </c>
      <c r="V10846" t="s">
        <v>1741</v>
      </c>
    </row>
    <row r="10847" spans="1:22" x14ac:dyDescent="0.3">
      <c r="A10847" t="s">
        <v>55</v>
      </c>
      <c r="B10847" t="s">
        <v>1719</v>
      </c>
      <c r="C10847" t="str">
        <f>IF(GETPIVOTDATA("PS % recovery",Sheet4!$B$5,"Parish Name",K10847)&gt;99.949%,"OK","No")</f>
        <v>No</v>
      </c>
      <c r="D10847" t="e">
        <f>VLOOKUP(J10847,'Ref2'!C:E,3,0)</f>
        <v>#N/A</v>
      </c>
      <c r="E10847" t="s">
        <v>1504</v>
      </c>
      <c r="G10847" t="s">
        <v>1504</v>
      </c>
      <c r="I10847" t="e">
        <f>VLOOKUP(J10847,Ref!L:M,2,0)</f>
        <v>#N/A</v>
      </c>
      <c r="J10847" t="s">
        <v>1398</v>
      </c>
      <c r="K10847" t="str">
        <f>VLOOKUP($J10847,Ref!$D:$H,2,0)</f>
        <v xml:space="preserve">Stanbridge                                   </v>
      </c>
      <c r="L10847" t="str">
        <f>VLOOKUP($J10847,Ref!$D:$H,3,0)</f>
        <v>Totternhoe, Stanbridge and Tilsworth</v>
      </c>
      <c r="M10847" t="str">
        <f>VLOOKUP($J10847,Ref!$D:$H,4,0)</f>
        <v>Dunstable Deanery</v>
      </c>
      <c r="N10847" t="str">
        <f>VLOOKUP($J10847,Ref!$D:$H,5,0)</f>
        <v>Archdeaconry of Bedford</v>
      </c>
      <c r="U10847">
        <v>-7169</v>
      </c>
      <c r="V10847" t="s">
        <v>1741</v>
      </c>
    </row>
    <row r="10848" spans="1:22" x14ac:dyDescent="0.3">
      <c r="A10848" t="s">
        <v>55</v>
      </c>
      <c r="B10848" t="s">
        <v>1719</v>
      </c>
      <c r="C10848" t="str">
        <f>IF(GETPIVOTDATA("PS % recovery",Sheet4!$B$5,"Parish Name",K10848)&gt;99.949%,"OK","No")</f>
        <v>No</v>
      </c>
      <c r="D10848" t="e">
        <f>VLOOKUP(J10848,'Ref2'!C:E,3,0)</f>
        <v>#N/A</v>
      </c>
      <c r="E10848" t="s">
        <v>1504</v>
      </c>
      <c r="G10848" t="s">
        <v>1504</v>
      </c>
      <c r="I10848" t="e">
        <f>VLOOKUP(J10848,Ref!L:M,2,0)</f>
        <v>#N/A</v>
      </c>
      <c r="J10848" t="s">
        <v>1420</v>
      </c>
      <c r="K10848" t="str">
        <f>VLOOKUP($J10848,Ref!$D:$H,2,0)</f>
        <v xml:space="preserve">Luton, St Andrew                             </v>
      </c>
      <c r="L10848" t="str">
        <f>VLOOKUP($J10848,Ref!$D:$H,3,0)</f>
        <v>Luton, St Andrew</v>
      </c>
      <c r="M10848" t="str">
        <f>VLOOKUP($J10848,Ref!$D:$H,4,0)</f>
        <v>Luton Deanery</v>
      </c>
      <c r="N10848" t="str">
        <f>VLOOKUP($J10848,Ref!$D:$H,5,0)</f>
        <v>Archdeaconry of Bedford</v>
      </c>
      <c r="U10848">
        <v>-17111</v>
      </c>
      <c r="V10848" t="s">
        <v>1741</v>
      </c>
    </row>
    <row r="10849" spans="1:22" x14ac:dyDescent="0.3">
      <c r="A10849" t="s">
        <v>55</v>
      </c>
      <c r="B10849" t="s">
        <v>1719</v>
      </c>
      <c r="C10849" t="str">
        <f>IF(GETPIVOTDATA("PS % recovery",Sheet4!$B$5,"Parish Name",K10849)&gt;99.949%,"OK","No")</f>
        <v>No</v>
      </c>
      <c r="D10849" t="e">
        <f>VLOOKUP(J10849,'Ref2'!C:E,3,0)</f>
        <v>#N/A</v>
      </c>
      <c r="E10849" t="s">
        <v>1504</v>
      </c>
      <c r="G10849" t="s">
        <v>1504</v>
      </c>
      <c r="I10849" t="e">
        <f>VLOOKUP(J10849,Ref!L:M,2,0)</f>
        <v>#N/A</v>
      </c>
      <c r="J10849" t="s">
        <v>1422</v>
      </c>
      <c r="K10849" t="str">
        <f>VLOOKUP($J10849,Ref!$D:$H,2,0)</f>
        <v xml:space="preserve">Luton, St Anne with St Christopher           </v>
      </c>
      <c r="L10849" t="str">
        <f>VLOOKUP($J10849,Ref!$D:$H,3,0)</f>
        <v>Luton, St Anne with St Christopher</v>
      </c>
      <c r="M10849" t="str">
        <f>VLOOKUP($J10849,Ref!$D:$H,4,0)</f>
        <v>Luton Deanery</v>
      </c>
      <c r="N10849" t="str">
        <f>VLOOKUP($J10849,Ref!$D:$H,5,0)</f>
        <v>Archdeaconry of Bedford</v>
      </c>
      <c r="U10849">
        <v>-18422</v>
      </c>
      <c r="V10849" t="s">
        <v>1741</v>
      </c>
    </row>
    <row r="10850" spans="1:22" x14ac:dyDescent="0.3">
      <c r="A10850" t="s">
        <v>55</v>
      </c>
      <c r="B10850" t="s">
        <v>1719</v>
      </c>
      <c r="C10850" t="str">
        <f>IF(GETPIVOTDATA("PS % recovery",Sheet4!$B$5,"Parish Name",K10850)&gt;99.949%,"OK","No")</f>
        <v>No</v>
      </c>
      <c r="D10850" t="e">
        <f>VLOOKUP(J10850,'Ref2'!C:E,3,0)</f>
        <v>#N/A</v>
      </c>
      <c r="E10850" t="s">
        <v>1504</v>
      </c>
      <c r="G10850" t="s">
        <v>1504</v>
      </c>
      <c r="I10850" t="e">
        <f>VLOOKUP(J10850,Ref!L:M,2,0)</f>
        <v>#N/A</v>
      </c>
      <c r="J10850" t="s">
        <v>1432</v>
      </c>
      <c r="K10850" t="str">
        <f>VLOOKUP($J10850,Ref!$D:$H,2,0)</f>
        <v xml:space="preserve">Marsh Farm                                   </v>
      </c>
      <c r="L10850" t="str">
        <f>VLOOKUP($J10850,Ref!$D:$H,3,0)</f>
        <v>Marsh Farm</v>
      </c>
      <c r="M10850" t="str">
        <f>VLOOKUP($J10850,Ref!$D:$H,4,0)</f>
        <v>Luton Deanery</v>
      </c>
      <c r="N10850" t="str">
        <f>VLOOKUP($J10850,Ref!$D:$H,5,0)</f>
        <v>Archdeaconry of Bedford</v>
      </c>
      <c r="U10850">
        <v>-24031</v>
      </c>
      <c r="V10850" t="s">
        <v>1741</v>
      </c>
    </row>
    <row r="10851" spans="1:22" x14ac:dyDescent="0.3">
      <c r="A10851" t="s">
        <v>55</v>
      </c>
      <c r="B10851" t="s">
        <v>1719</v>
      </c>
      <c r="C10851" t="str">
        <f>IF(GETPIVOTDATA("PS % recovery",Sheet4!$B$5,"Parish Name",K10851)&gt;99.949%,"OK","No")</f>
        <v>No</v>
      </c>
      <c r="D10851" t="e">
        <f>VLOOKUP(J10851,'Ref2'!C:E,3,0)</f>
        <v>#N/A</v>
      </c>
      <c r="E10851" t="s">
        <v>1504</v>
      </c>
      <c r="G10851" t="s">
        <v>1504</v>
      </c>
      <c r="I10851" t="e">
        <f>VLOOKUP(J10851,Ref!L:M,2,0)</f>
        <v>#N/A</v>
      </c>
      <c r="J10851" t="s">
        <v>1436</v>
      </c>
      <c r="K10851" t="str">
        <f>VLOOKUP($J10851,Ref!$D:$H,2,0)</f>
        <v xml:space="preserve">Streatley                                    </v>
      </c>
      <c r="L10851" t="str">
        <f>VLOOKUP($J10851,Ref!$D:$H,3,0)</f>
        <v>Streatley</v>
      </c>
      <c r="M10851" t="str">
        <f>VLOOKUP($J10851,Ref!$D:$H,4,0)</f>
        <v>Luton Deanery</v>
      </c>
      <c r="N10851" t="str">
        <f>VLOOKUP($J10851,Ref!$D:$H,5,0)</f>
        <v>Archdeaconry of Bedford</v>
      </c>
      <c r="U10851">
        <v>-9666</v>
      </c>
      <c r="V10851" t="s">
        <v>1741</v>
      </c>
    </row>
    <row r="10852" spans="1:22" x14ac:dyDescent="0.3">
      <c r="A10852" t="s">
        <v>55</v>
      </c>
      <c r="B10852" t="s">
        <v>1719</v>
      </c>
      <c r="C10852" t="str">
        <f>IF(GETPIVOTDATA("PS % recovery",Sheet4!$B$5,"Parish Name",K10852)&gt;99.949%,"OK","No")</f>
        <v>No</v>
      </c>
      <c r="D10852" t="e">
        <f>VLOOKUP(J10852,'Ref2'!C:E,3,0)</f>
        <v>#N/A</v>
      </c>
      <c r="E10852" t="s">
        <v>1504</v>
      </c>
      <c r="G10852" t="s">
        <v>1504</v>
      </c>
      <c r="I10852" t="e">
        <f>VLOOKUP(J10852,Ref!L:M,2,0)</f>
        <v>#N/A</v>
      </c>
      <c r="J10852" t="s">
        <v>1046</v>
      </c>
      <c r="K10852" t="str">
        <f>VLOOKUP($J10852,Ref!$D:$H,2,0)</f>
        <v xml:space="preserve">Elstree and Borehamwood                      </v>
      </c>
      <c r="L10852" t="str">
        <f>VLOOKUP($J10852,Ref!$D:$H,3,0)</f>
        <v>Elstree and Borehamwood Team Ministry</v>
      </c>
      <c r="M10852" t="str">
        <f>VLOOKUP($J10852,Ref!$D:$H,4,0)</f>
        <v>Barnet Deanery</v>
      </c>
      <c r="N10852" t="str">
        <f>VLOOKUP($J10852,Ref!$D:$H,5,0)</f>
        <v>Archdeaconry of Hertford</v>
      </c>
      <c r="U10852">
        <v>-37740</v>
      </c>
      <c r="V10852" t="s">
        <v>1741</v>
      </c>
    </row>
    <row r="10853" spans="1:22" x14ac:dyDescent="0.3">
      <c r="A10853" t="s">
        <v>55</v>
      </c>
      <c r="B10853" t="s">
        <v>1719</v>
      </c>
      <c r="C10853" t="str">
        <f>IF(GETPIVOTDATA("PS % recovery",Sheet4!$B$5,"Parish Name",K10853)&gt;99.949%,"OK","No")</f>
        <v>No</v>
      </c>
      <c r="D10853" t="e">
        <f>VLOOKUP(J10853,'Ref2'!C:E,3,0)</f>
        <v>#N/A</v>
      </c>
      <c r="E10853" t="s">
        <v>1504</v>
      </c>
      <c r="G10853" t="s">
        <v>1504</v>
      </c>
      <c r="I10853" t="e">
        <f>VLOOKUP(J10853,Ref!L:M,2,0)</f>
        <v>#N/A</v>
      </c>
      <c r="J10853" t="s">
        <v>1094</v>
      </c>
      <c r="K10853" t="str">
        <f>VLOOKUP($J10853,Ref!$D:$H,2,0)</f>
        <v xml:space="preserve">Aspenden                                     </v>
      </c>
      <c r="L10853" t="str">
        <f>VLOOKUP($J10853,Ref!$D:$H,3,0)</f>
        <v>Aspenden, Buntingford and Westmill</v>
      </c>
      <c r="M10853" t="str">
        <f>VLOOKUP($J10853,Ref!$D:$H,4,0)</f>
        <v>Buntingford Deanery</v>
      </c>
      <c r="N10853" t="str">
        <f>VLOOKUP($J10853,Ref!$D:$H,5,0)</f>
        <v>Archdeaconry of Hertford</v>
      </c>
      <c r="U10853">
        <v>-6305</v>
      </c>
      <c r="V10853" t="s">
        <v>1741</v>
      </c>
    </row>
    <row r="10854" spans="1:22" x14ac:dyDescent="0.3">
      <c r="A10854" t="s">
        <v>55</v>
      </c>
      <c r="B10854" t="s">
        <v>1719</v>
      </c>
      <c r="C10854" t="str">
        <f>IF(GETPIVOTDATA("PS % recovery",Sheet4!$B$5,"Parish Name",K10854)&gt;99.949%,"OK","No")</f>
        <v>No</v>
      </c>
      <c r="D10854" t="e">
        <f>VLOOKUP(J10854,'Ref2'!C:E,3,0)</f>
        <v>#N/A</v>
      </c>
      <c r="E10854" t="s">
        <v>1504</v>
      </c>
      <c r="G10854" t="s">
        <v>1504</v>
      </c>
      <c r="I10854" t="e">
        <f>VLOOKUP(J10854,Ref!L:M,2,0)</f>
        <v>#N/A</v>
      </c>
      <c r="J10854" t="s">
        <v>1088</v>
      </c>
      <c r="K10854" t="str">
        <f>VLOOKUP($J10854,Ref!$D:$H,2,0)</f>
        <v xml:space="preserve">Cottered                                     </v>
      </c>
      <c r="L10854" t="str">
        <f>VLOOKUP($J10854,Ref!$D:$H,3,0)</f>
        <v>Ardeley, Benington, Cottered with Throcking and Walkern</v>
      </c>
      <c r="M10854" t="str">
        <f>VLOOKUP($J10854,Ref!$D:$H,4,0)</f>
        <v>Buntingford Deanery</v>
      </c>
      <c r="N10854" t="str">
        <f>VLOOKUP($J10854,Ref!$D:$H,5,0)</f>
        <v>Archdeaconry of Hertford</v>
      </c>
      <c r="U10854">
        <v>-10461</v>
      </c>
      <c r="V10854" t="s">
        <v>1741</v>
      </c>
    </row>
    <row r="10855" spans="1:22" x14ac:dyDescent="0.3">
      <c r="A10855" t="s">
        <v>55</v>
      </c>
      <c r="B10855" t="s">
        <v>1719</v>
      </c>
      <c r="C10855" t="str">
        <f>IF(GETPIVOTDATA("PS % recovery",Sheet4!$B$5,"Parish Name",K10855)&gt;99.949%,"OK","No")</f>
        <v>No</v>
      </c>
      <c r="D10855" t="e">
        <f>VLOOKUP(J10855,'Ref2'!C:E,3,0)</f>
        <v>#N/A</v>
      </c>
      <c r="E10855" t="s">
        <v>1504</v>
      </c>
      <c r="G10855" t="s">
        <v>1504</v>
      </c>
      <c r="I10855" t="e">
        <f>VLOOKUP(J10855,Ref!L:M,2,0)</f>
        <v>#N/A</v>
      </c>
      <c r="J10855" t="s">
        <v>1215</v>
      </c>
      <c r="K10855" t="str">
        <f>VLOOKUP($J10855,Ref!$D:$H,2,0)</f>
        <v xml:space="preserve">Knebworth                                    </v>
      </c>
      <c r="L10855" t="str">
        <f>VLOOKUP($J10855,Ref!$D:$H,3,0)</f>
        <v>Knebworth</v>
      </c>
      <c r="M10855" t="str">
        <f>VLOOKUP($J10855,Ref!$D:$H,4,0)</f>
        <v>Stevenage Deanery</v>
      </c>
      <c r="N10855" t="str">
        <f>VLOOKUP($J10855,Ref!$D:$H,5,0)</f>
        <v>Archdeaconry of Hertford</v>
      </c>
      <c r="U10855">
        <v>-25023</v>
      </c>
      <c r="V10855" t="s">
        <v>1741</v>
      </c>
    </row>
    <row r="10856" spans="1:22" x14ac:dyDescent="0.3">
      <c r="A10856" t="s">
        <v>55</v>
      </c>
      <c r="B10856" t="s">
        <v>1719</v>
      </c>
      <c r="C10856" t="str">
        <f>IF(GETPIVOTDATA("PS % recovery",Sheet4!$B$5,"Parish Name",K10856)&gt;99.949%,"OK","No")</f>
        <v>No</v>
      </c>
      <c r="D10856" t="e">
        <f>VLOOKUP(J10856,'Ref2'!C:E,3,0)</f>
        <v>#N/A</v>
      </c>
      <c r="E10856" t="s">
        <v>1504</v>
      </c>
      <c r="G10856" t="s">
        <v>1504</v>
      </c>
      <c r="I10856" t="e">
        <f>VLOOKUP(J10856,Ref!L:M,2,0)</f>
        <v>#N/A</v>
      </c>
      <c r="J10856" t="s">
        <v>1213</v>
      </c>
      <c r="K10856" t="str">
        <f>VLOOKUP($J10856,Ref!$D:$H,2,0)</f>
        <v xml:space="preserve">Stevenage, St Mary, Shephall                 </v>
      </c>
      <c r="L10856" t="str">
        <f>VLOOKUP($J10856,Ref!$D:$H,3,0)</f>
        <v>Stevenage, St Mary, Shephall</v>
      </c>
      <c r="M10856" t="str">
        <f>VLOOKUP($J10856,Ref!$D:$H,4,0)</f>
        <v>Stevenage Deanery</v>
      </c>
      <c r="N10856" t="str">
        <f>VLOOKUP($J10856,Ref!$D:$H,5,0)</f>
        <v>Archdeaconry of Hertford</v>
      </c>
      <c r="U10856">
        <v>-8472</v>
      </c>
      <c r="V10856" t="s">
        <v>1741</v>
      </c>
    </row>
    <row r="10857" spans="1:22" x14ac:dyDescent="0.3">
      <c r="A10857" t="s">
        <v>55</v>
      </c>
      <c r="B10857" t="s">
        <v>1719</v>
      </c>
      <c r="C10857" t="str">
        <f>IF(GETPIVOTDATA("PS % recovery",Sheet4!$B$5,"Parish Name",K10857)&gt;99.949%,"OK","No")</f>
        <v>No</v>
      </c>
      <c r="D10857" t="e">
        <f>VLOOKUP(J10857,'Ref2'!C:E,3,0)</f>
        <v>#N/A</v>
      </c>
      <c r="E10857" t="s">
        <v>1504</v>
      </c>
      <c r="G10857" t="s">
        <v>1504</v>
      </c>
      <c r="I10857" t="e">
        <f>VLOOKUP(J10857,Ref!L:M,2,0)</f>
        <v>#N/A</v>
      </c>
      <c r="J10857" t="s">
        <v>1152</v>
      </c>
      <c r="K10857" t="str">
        <f>VLOOKUP($J10857,Ref!$D:$H,2,0)</f>
        <v xml:space="preserve">Bishop's Hatfield St Michael and All Angels  </v>
      </c>
      <c r="L10857" t="str">
        <f>VLOOKUP($J10857,Ref!$D:$H,3,0)</f>
        <v>Bishop's Hatfield Team Ministry</v>
      </c>
      <c r="M10857" t="str">
        <f>VLOOKUP($J10857,Ref!$D:$H,4,0)</f>
        <v xml:space="preserve">Welwyn Hatfield Deanery </v>
      </c>
      <c r="N10857" t="str">
        <f>VLOOKUP($J10857,Ref!$D:$H,5,0)</f>
        <v>Archdeaconry of Hertford</v>
      </c>
      <c r="U10857">
        <v>-5711</v>
      </c>
      <c r="V10857" t="s">
        <v>1741</v>
      </c>
    </row>
    <row r="10858" spans="1:22" x14ac:dyDescent="0.3">
      <c r="A10858" t="s">
        <v>55</v>
      </c>
      <c r="B10858" t="s">
        <v>1719</v>
      </c>
      <c r="C10858" t="str">
        <f>IF(GETPIVOTDATA("PS % recovery",Sheet4!$B$5,"Parish Name",K10858)&gt;99.949%,"OK","No")</f>
        <v>No</v>
      </c>
      <c r="D10858" t="e">
        <f>VLOOKUP(J10858,'Ref2'!C:E,3,0)</f>
        <v>#N/A</v>
      </c>
      <c r="E10858" t="s">
        <v>1504</v>
      </c>
      <c r="G10858" t="s">
        <v>1504</v>
      </c>
      <c r="I10858" t="e">
        <f>VLOOKUP(J10858,Ref!L:M,2,0)</f>
        <v>#N/A</v>
      </c>
      <c r="J10858" t="s">
        <v>923</v>
      </c>
      <c r="K10858" t="str">
        <f>VLOOKUP($J10858,Ref!$D:$H,2,0)</f>
        <v xml:space="preserve">Croxley Green, All Saints                    </v>
      </c>
      <c r="L10858" t="str">
        <f>VLOOKUP($J10858,Ref!$D:$H,3,0)</f>
        <v>Croxley Green, All Saints</v>
      </c>
      <c r="M10858" t="str">
        <f>VLOOKUP($J10858,Ref!$D:$H,4,0)</f>
        <v>Rickmansworth Deanery</v>
      </c>
      <c r="N10858" t="str">
        <f>VLOOKUP($J10858,Ref!$D:$H,5,0)</f>
        <v xml:space="preserve">Archdeaconry of St Albans </v>
      </c>
      <c r="U10858">
        <v>-27273</v>
      </c>
      <c r="V10858" t="s">
        <v>1741</v>
      </c>
    </row>
    <row r="10859" spans="1:22" x14ac:dyDescent="0.3">
      <c r="A10859" t="s">
        <v>55</v>
      </c>
      <c r="B10859" t="s">
        <v>1719</v>
      </c>
      <c r="C10859" t="str">
        <f>IF(GETPIVOTDATA("PS % recovery",Sheet4!$B$5,"Parish Name",K10859)&gt;99.949%,"OK","No")</f>
        <v>No</v>
      </c>
      <c r="D10859" t="e">
        <f>VLOOKUP(J10859,'Ref2'!C:E,3,0)</f>
        <v>#N/A</v>
      </c>
      <c r="E10859" t="s">
        <v>1504</v>
      </c>
      <c r="G10859" t="s">
        <v>1504</v>
      </c>
      <c r="I10859" t="e">
        <f>VLOOKUP(J10859,Ref!L:M,2,0)</f>
        <v>#N/A</v>
      </c>
      <c r="J10859" t="s">
        <v>824</v>
      </c>
      <c r="K10859" t="str">
        <f>VLOOKUP($J10859,Ref!$D:$H,2,0)</f>
        <v xml:space="preserve">London Colney, St Peter                      </v>
      </c>
      <c r="L10859" t="str">
        <f>VLOOKUP($J10859,Ref!$D:$H,3,0)</f>
        <v>London Colney, St Peter</v>
      </c>
      <c r="M10859" t="str">
        <f>VLOOKUP($J10859,Ref!$D:$H,4,0)</f>
        <v>St Albans Deanery</v>
      </c>
      <c r="N10859" t="str">
        <f>VLOOKUP($J10859,Ref!$D:$H,5,0)</f>
        <v xml:space="preserve">Archdeaconry of St Albans </v>
      </c>
      <c r="U10859">
        <v>-29359</v>
      </c>
      <c r="V10859" t="s">
        <v>1741</v>
      </c>
    </row>
    <row r="10860" spans="1:22" x14ac:dyDescent="0.3">
      <c r="A10860" t="s">
        <v>55</v>
      </c>
      <c r="B10860" t="s">
        <v>1719</v>
      </c>
      <c r="C10860" t="str">
        <f>IF(GETPIVOTDATA("PS % recovery",Sheet4!$B$5,"Parish Name",K10860)&gt;99.949%,"OK","No")</f>
        <v>No</v>
      </c>
      <c r="D10860" t="e">
        <f>VLOOKUP(J10860,'Ref2'!C:E,3,0)</f>
        <v>#N/A</v>
      </c>
      <c r="E10860" t="s">
        <v>1504</v>
      </c>
      <c r="G10860" t="s">
        <v>1504</v>
      </c>
      <c r="I10860" t="e">
        <f>VLOOKUP(J10860,Ref!L:M,2,0)</f>
        <v>#N/A</v>
      </c>
      <c r="J10860" t="s">
        <v>989</v>
      </c>
      <c r="K10860" t="str">
        <f>VLOOKUP($J10860,Ref!$D:$H,2,0)</f>
        <v xml:space="preserve">Bushey Heath, St Peter                       </v>
      </c>
      <c r="L10860" t="str">
        <f>VLOOKUP($J10860,Ref!$D:$H,3,0)</f>
        <v>Bushey Heath, St Peter</v>
      </c>
      <c r="M10860" t="str">
        <f>VLOOKUP($J10860,Ref!$D:$H,4,0)</f>
        <v>Watford Deanery</v>
      </c>
      <c r="N10860" t="str">
        <f>VLOOKUP($J10860,Ref!$D:$H,5,0)</f>
        <v xml:space="preserve">Archdeaconry of St Albans </v>
      </c>
      <c r="U10860">
        <v>-8000</v>
      </c>
      <c r="V10860" t="s">
        <v>1741</v>
      </c>
    </row>
    <row r="10861" spans="1:22" x14ac:dyDescent="0.3">
      <c r="A10861">
        <v>2024</v>
      </c>
      <c r="C10861" t="str">
        <f>IF(GETPIVOTDATA("PS % recovery",Sheet4!$B$5,"Parish Name",K10861)&gt;99.949%,"OK","No")</f>
        <v>OK</v>
      </c>
      <c r="D10861" t="e">
        <f>VLOOKUP(J10861,'Ref2'!C:E,3,0)</f>
        <v>#N/A</v>
      </c>
      <c r="F10861">
        <v>13</v>
      </c>
      <c r="I10861" t="e">
        <f>VLOOKUP(J10861,Ref!L:M,2,0)</f>
        <v>#N/A</v>
      </c>
      <c r="J10861" s="108" t="s">
        <v>1468</v>
      </c>
      <c r="K10861" t="str">
        <f>VLOOKUP($J10861,Ref!$D:$H,2,0)</f>
        <v xml:space="preserve">Odell                                        </v>
      </c>
      <c r="L10861" t="str">
        <f>VLOOKUP($J10861,Ref!$D:$H,3,0)</f>
        <v>Chellington Team</v>
      </c>
      <c r="M10861" t="str">
        <f>VLOOKUP($J10861,Ref!$D:$H,4,0)</f>
        <v>Sharnbrook Deanery</v>
      </c>
      <c r="N10861" t="str">
        <f>VLOOKUP($J10861,Ref!$D:$H,5,0)</f>
        <v>Archdeaconry of Bedford</v>
      </c>
      <c r="S10861">
        <v>4555</v>
      </c>
    </row>
    <row r="10862" spans="1:22" x14ac:dyDescent="0.3">
      <c r="A10862">
        <v>2024</v>
      </c>
      <c r="C10862" t="str">
        <f>IF(GETPIVOTDATA("PS % recovery",Sheet4!$B$5,"Parish Name",K10862)&gt;99.949%,"OK","No")</f>
        <v>OK</v>
      </c>
      <c r="D10862" t="e">
        <f>VLOOKUP(J10862,'Ref2'!C:E,3,0)</f>
        <v>#N/A</v>
      </c>
      <c r="F10862">
        <v>13</v>
      </c>
      <c r="I10862" t="e">
        <f>VLOOKUP(J10862,Ref!L:M,2,0)</f>
        <v>#N/A</v>
      </c>
      <c r="J10862" t="s">
        <v>1339</v>
      </c>
      <c r="K10862" t="str">
        <f>VLOOKUP($J10862,Ref!$D:$H,2,0)</f>
        <v xml:space="preserve">Blunham                                      </v>
      </c>
      <c r="L10862" t="str">
        <f>VLOOKUP($J10862,Ref!$D:$H,3,0)</f>
        <v>The Riversmeet Benefice</v>
      </c>
      <c r="M10862" t="str">
        <f>VLOOKUP($J10862,Ref!$D:$H,4,0)</f>
        <v xml:space="preserve">Biggleswade Deanery </v>
      </c>
      <c r="N10862" t="str">
        <f>VLOOKUP($J10862,Ref!$D:$H,5,0)</f>
        <v>Archdeaconry of Bedford</v>
      </c>
      <c r="S10862">
        <v>3080</v>
      </c>
    </row>
    <row r="10863" spans="1:22" x14ac:dyDescent="0.3">
      <c r="A10863">
        <v>2024</v>
      </c>
      <c r="C10863" t="str">
        <f>IF(GETPIVOTDATA("PS % recovery",Sheet4!$B$5,"Parish Name",K10863)&gt;99.949%,"OK","No")</f>
        <v>No</v>
      </c>
      <c r="D10863" t="e">
        <f>VLOOKUP(J10863,'Ref2'!C:E,3,0)</f>
        <v>#N/A</v>
      </c>
      <c r="F10863">
        <v>13</v>
      </c>
      <c r="I10863" t="e">
        <f>VLOOKUP(J10863,Ref!L:M,2,0)</f>
        <v>#N/A</v>
      </c>
      <c r="J10863" t="s">
        <v>1280</v>
      </c>
      <c r="K10863" t="str">
        <f>VLOOKUP($J10863,Ref!$D:$H,2,0)</f>
        <v xml:space="preserve">Southill                                     </v>
      </c>
      <c r="L10863" t="str">
        <f>VLOOKUP($J10863,Ref!$D:$H,3,0)</f>
        <v>Clifton, Haynes and Southill</v>
      </c>
      <c r="M10863" t="str">
        <f>VLOOKUP($J10863,Ref!$D:$H,4,0)</f>
        <v>Ampthill and Shefford Deanery</v>
      </c>
      <c r="N10863" t="str">
        <f>VLOOKUP($J10863,Ref!$D:$H,5,0)</f>
        <v>Archdeaconry of Bedford</v>
      </c>
      <c r="S10863">
        <v>388</v>
      </c>
    </row>
    <row r="10864" spans="1:22" x14ac:dyDescent="0.3">
      <c r="A10864">
        <v>2024</v>
      </c>
      <c r="C10864" t="str">
        <f>IF(GETPIVOTDATA("PS % recovery",Sheet4!$B$5,"Parish Name",K10864)&gt;99.949%,"OK","No")</f>
        <v>OK</v>
      </c>
      <c r="D10864" t="e">
        <f>VLOOKUP(J10864,'Ref2'!C:E,3,0)</f>
        <v>#N/A</v>
      </c>
      <c r="F10864">
        <v>13</v>
      </c>
      <c r="I10864" t="e">
        <f>VLOOKUP(J10864,Ref!L:M,2,0)</f>
        <v>#N/A</v>
      </c>
      <c r="J10864" t="s">
        <v>1027</v>
      </c>
      <c r="K10864" t="str">
        <f>VLOOKUP($J10864,Ref!$D:$H,2,0)</f>
        <v xml:space="preserve">Chipping Barnet                              </v>
      </c>
      <c r="L10864" t="str">
        <f>VLOOKUP($J10864,Ref!$D:$H,3,0)</f>
        <v>Chipping Barnet Team Ministry</v>
      </c>
      <c r="M10864" t="str">
        <f>VLOOKUP($J10864,Ref!$D:$H,4,0)</f>
        <v>Barnet Deanery</v>
      </c>
      <c r="N10864" t="str">
        <f>VLOOKUP($J10864,Ref!$D:$H,5,0)</f>
        <v>Archdeaconry of Hertford</v>
      </c>
      <c r="S10864">
        <v>10000</v>
      </c>
    </row>
    <row r="10865" spans="1:21" x14ac:dyDescent="0.3">
      <c r="A10865">
        <v>2024</v>
      </c>
      <c r="C10865" t="str">
        <f>IF(GETPIVOTDATA("PS % recovery",Sheet4!$B$5,"Parish Name",K10865)&gt;99.949%,"OK","No")</f>
        <v>No</v>
      </c>
      <c r="D10865" t="str">
        <f>VLOOKUP(J10865,'Ref2'!C:E,3,0)</f>
        <v>LLF</v>
      </c>
      <c r="F10865">
        <v>13</v>
      </c>
      <c r="I10865" t="e">
        <f>VLOOKUP(J10865,Ref!L:M,2,0)</f>
        <v>#N/A</v>
      </c>
      <c r="J10865" t="s">
        <v>1404</v>
      </c>
      <c r="K10865" t="str">
        <f>VLOOKUP($J10865,Ref!$D:$H,2,0)</f>
        <v xml:space="preserve">Bushmead                                     </v>
      </c>
      <c r="L10865" t="str">
        <f>VLOOKUP($J10865,Ref!$D:$H,3,0)</f>
        <v>Bushmead</v>
      </c>
      <c r="M10865" t="str">
        <f>VLOOKUP($J10865,Ref!$D:$H,4,0)</f>
        <v>Luton Deanery</v>
      </c>
      <c r="N10865" t="str">
        <f>VLOOKUP($J10865,Ref!$D:$H,5,0)</f>
        <v>Archdeaconry of Bedford</v>
      </c>
      <c r="S10865">
        <v>4497.42</v>
      </c>
    </row>
    <row r="10866" spans="1:21" x14ac:dyDescent="0.3">
      <c r="A10866">
        <v>2024</v>
      </c>
      <c r="C10866" t="str">
        <f>IF(GETPIVOTDATA("PS % recovery",Sheet4!$B$5,"Parish Name",K10866)&gt;99.949%,"OK","No")</f>
        <v>OK</v>
      </c>
      <c r="D10866" t="str">
        <f>VLOOKUP(J10866,'Ref2'!C:E,3,0)</f>
        <v>LLF</v>
      </c>
      <c r="F10866">
        <v>13</v>
      </c>
      <c r="I10866" t="str">
        <f>VLOOKUP(J10866,Ref!L:M,2,0)</f>
        <v>Yes</v>
      </c>
      <c r="J10866" t="s">
        <v>1442</v>
      </c>
      <c r="K10866" t="str">
        <f>VLOOKUP($J10866,Ref!$D:$H,2,0)</f>
        <v xml:space="preserve">Riseley                                      </v>
      </c>
      <c r="L10866" t="str">
        <f>VLOOKUP($J10866,Ref!$D:$H,3,0)</f>
        <v>Riseley with Bletsoe</v>
      </c>
      <c r="M10866" t="str">
        <f>VLOOKUP($J10866,Ref!$D:$H,4,0)</f>
        <v>Sharnbrook Deanery</v>
      </c>
      <c r="N10866" t="str">
        <f>VLOOKUP($J10866,Ref!$D:$H,5,0)</f>
        <v>Archdeaconry of Bedford</v>
      </c>
      <c r="S10866">
        <v>3983</v>
      </c>
    </row>
    <row r="10867" spans="1:21" x14ac:dyDescent="0.3">
      <c r="A10867">
        <v>2024</v>
      </c>
      <c r="C10867" t="str">
        <f>IF(GETPIVOTDATA("PS % recovery",Sheet4!$B$5,"Parish Name",K10867)&gt;99.949%,"OK","No")</f>
        <v>OK</v>
      </c>
      <c r="D10867" t="e">
        <f>VLOOKUP(J10867,'Ref2'!C:E,3,0)</f>
        <v>#N/A</v>
      </c>
      <c r="F10867">
        <v>13</v>
      </c>
      <c r="I10867" t="e">
        <f>VLOOKUP(J10867,Ref!L:M,2,0)</f>
        <v>#N/A</v>
      </c>
      <c r="J10867" t="s">
        <v>1025</v>
      </c>
      <c r="K10867" t="str">
        <f>VLOOKUP($J10867,Ref!$D:$H,2,0)</f>
        <v xml:space="preserve">Kings Langley                                </v>
      </c>
      <c r="L10867" t="str">
        <f>VLOOKUP($J10867,Ref!$D:$H,3,0)</f>
        <v>Langelei Team Ministry</v>
      </c>
      <c r="M10867" t="str">
        <f>VLOOKUP($J10867,Ref!$D:$H,4,0)</f>
        <v>Hemel Hempstead Deanery</v>
      </c>
      <c r="N10867" t="str">
        <f>VLOOKUP($J10867,Ref!$D:$H,5,0)</f>
        <v xml:space="preserve">Archdeaconry of St Albans </v>
      </c>
      <c r="S10867">
        <v>16274.5</v>
      </c>
    </row>
    <row r="10868" spans="1:21" x14ac:dyDescent="0.3">
      <c r="A10868">
        <v>2024</v>
      </c>
      <c r="C10868" t="str">
        <f>IF(GETPIVOTDATA("PS % recovery",Sheet4!$B$5,"Parish Name",K10868)&gt;99.949%,"OK","No")</f>
        <v>OK</v>
      </c>
      <c r="D10868" t="e">
        <f>VLOOKUP(J10868,'Ref2'!C:E,3,0)</f>
        <v>#N/A</v>
      </c>
      <c r="F10868">
        <v>13</v>
      </c>
      <c r="I10868" t="e">
        <f>VLOOKUP(J10868,Ref!L:M,2,0)</f>
        <v>#N/A</v>
      </c>
      <c r="J10868" t="s">
        <v>817</v>
      </c>
      <c r="K10868" t="str">
        <f>VLOOKUP($J10868,Ref!$D:$H,2,0)</f>
        <v xml:space="preserve">Hertford All Saints                          </v>
      </c>
      <c r="L10868" t="str">
        <f>VLOOKUP($J10868,Ref!$D:$H,3,0)</f>
        <v>Hertford Team Ministry</v>
      </c>
      <c r="M10868" t="str">
        <f>VLOOKUP($J10868,Ref!$D:$H,4,0)</f>
        <v>Hertford and Ware Deanery</v>
      </c>
      <c r="N10868" t="str">
        <f>VLOOKUP($J10868,Ref!$D:$H,5,0)</f>
        <v>Archdeaconry of Hertford</v>
      </c>
      <c r="S10868">
        <v>5490.22</v>
      </c>
    </row>
    <row r="10869" spans="1:21" x14ac:dyDescent="0.3">
      <c r="A10869">
        <v>2024</v>
      </c>
      <c r="C10869" t="str">
        <f>IF(GETPIVOTDATA("PS % recovery",Sheet4!$B$5,"Parish Name",K10869)&gt;99.949%,"OK","No")</f>
        <v>No</v>
      </c>
      <c r="D10869" t="e">
        <f>VLOOKUP(J10869,'Ref2'!C:E,3,0)</f>
        <v>#N/A</v>
      </c>
      <c r="F10869">
        <v>13</v>
      </c>
      <c r="I10869" t="e">
        <f>VLOOKUP(J10869,Ref!L:M,2,0)</f>
        <v>#N/A</v>
      </c>
      <c r="J10869" s="108" t="s">
        <v>1303</v>
      </c>
      <c r="K10869" t="str">
        <f>VLOOKUP($J10869,Ref!$D:$H,2,0)</f>
        <v xml:space="preserve">Bedford, St Paul                             </v>
      </c>
      <c r="L10869" t="str">
        <f>VLOOKUP($J10869,Ref!$D:$H,3,0)</f>
        <v>Bedford, St Paul</v>
      </c>
      <c r="M10869" t="str">
        <f>VLOOKUP($J10869,Ref!$D:$H,4,0)</f>
        <v>Bedford Deanery</v>
      </c>
      <c r="N10869" t="str">
        <f>VLOOKUP($J10869,Ref!$D:$H,5,0)</f>
        <v>Archdeaconry of Bedford</v>
      </c>
      <c r="S10869">
        <v>15000</v>
      </c>
    </row>
    <row r="10870" spans="1:21" x14ac:dyDescent="0.3">
      <c r="A10870">
        <v>2024</v>
      </c>
      <c r="C10870" t="str">
        <f>IF(GETPIVOTDATA("PS % recovery",Sheet4!$B$5,"Parish Name",K10870)&gt;99.949%,"OK","No")</f>
        <v>No</v>
      </c>
      <c r="D10870" t="e">
        <f>VLOOKUP(J10870,'Ref2'!C:E,3,0)</f>
        <v>#N/A</v>
      </c>
      <c r="F10870">
        <v>13</v>
      </c>
      <c r="I10870" t="e">
        <f>VLOOKUP(J10870,Ref!L:M,2,0)</f>
        <v>#N/A</v>
      </c>
      <c r="J10870" s="108" t="s">
        <v>1301</v>
      </c>
      <c r="K10870" t="str">
        <f>VLOOKUP($J10870,Ref!$D:$H,2,0)</f>
        <v xml:space="preserve">Bedford, St Martin                           </v>
      </c>
      <c r="L10870" t="str">
        <f>VLOOKUP($J10870,Ref!$D:$H,3,0)</f>
        <v>Bedford, St Martin</v>
      </c>
      <c r="M10870" t="str">
        <f>VLOOKUP($J10870,Ref!$D:$H,4,0)</f>
        <v>Bedford Deanery</v>
      </c>
      <c r="N10870" t="str">
        <f>VLOOKUP($J10870,Ref!$D:$H,5,0)</f>
        <v>Archdeaconry of Bedford</v>
      </c>
      <c r="S10870">
        <v>4935</v>
      </c>
    </row>
    <row r="10871" spans="1:21" x14ac:dyDescent="0.3">
      <c r="A10871">
        <v>2024</v>
      </c>
      <c r="C10871" t="str">
        <f>IF(GETPIVOTDATA("PS % recovery",Sheet4!$B$5,"Parish Name",K10871)&gt;99.949%,"OK","No")</f>
        <v>No</v>
      </c>
      <c r="D10871" t="e">
        <f>VLOOKUP(J10871,'Ref2'!C:E,3,0)</f>
        <v>#N/A</v>
      </c>
      <c r="F10871">
        <v>13</v>
      </c>
      <c r="I10871" t="e">
        <f>VLOOKUP(J10871,Ref!L:M,2,0)</f>
        <v>#N/A</v>
      </c>
      <c r="J10871" s="108" t="s">
        <v>796</v>
      </c>
      <c r="K10871" t="str">
        <f>VLOOKUP($J10871,Ref!$D:$H,2,0)</f>
        <v xml:space="preserve">Braughing                                    </v>
      </c>
      <c r="L10871" t="str">
        <f>VLOOKUP($J10871,Ref!$D:$H,3,0)</f>
        <v>Braughing, Furneux Pelham and Stocking Pelham</v>
      </c>
      <c r="M10871" t="str">
        <f>VLOOKUP($J10871,Ref!$D:$H,4,0)</f>
        <v>Bishop's Stortford Deanery</v>
      </c>
      <c r="N10871" t="str">
        <f>VLOOKUP($J10871,Ref!$D:$H,5,0)</f>
        <v>Archdeaconry of Hertford</v>
      </c>
      <c r="S10871">
        <v>7000</v>
      </c>
    </row>
    <row r="10872" spans="1:21" x14ac:dyDescent="0.3">
      <c r="A10872">
        <v>2024</v>
      </c>
      <c r="C10872" t="str">
        <f>IF(GETPIVOTDATA("PS % recovery",Sheet4!$B$5,"Parish Name",K10872)&gt;99.949%,"OK","No")</f>
        <v>OK</v>
      </c>
      <c r="D10872" t="e">
        <f>VLOOKUP(J10872,'Ref2'!C:E,3,0)</f>
        <v>#N/A</v>
      </c>
      <c r="F10872">
        <v>13</v>
      </c>
      <c r="I10872" t="e">
        <f>VLOOKUP(J10872,Ref!L:M,2,0)</f>
        <v>#N/A</v>
      </c>
      <c r="J10872" s="108" t="s">
        <v>1038</v>
      </c>
      <c r="K10872" t="str">
        <f>VLOOKUP($J10872,Ref!$D:$H,2,0)</f>
        <v xml:space="preserve">Ridge                                        </v>
      </c>
      <c r="L10872" t="str">
        <f>VLOOKUP($J10872,Ref!$D:$H,3,0)</f>
        <v>South Mymms and Ridge</v>
      </c>
      <c r="M10872" t="str">
        <f>VLOOKUP($J10872,Ref!$D:$H,4,0)</f>
        <v>Barnet Deanery</v>
      </c>
      <c r="N10872" t="str">
        <f>VLOOKUP($J10872,Ref!$D:$H,5,0)</f>
        <v>Archdeaconry of Hertford</v>
      </c>
      <c r="S10872">
        <v>861</v>
      </c>
    </row>
    <row r="10873" spans="1:21" x14ac:dyDescent="0.3">
      <c r="A10873">
        <v>2024</v>
      </c>
      <c r="C10873" t="str">
        <f>IF(GETPIVOTDATA("PS % recovery",Sheet4!$B$5,"Parish Name",K10873)&gt;99.949%,"OK","No")</f>
        <v>OK</v>
      </c>
      <c r="D10873" t="e">
        <f>VLOOKUP(J10873,'Ref2'!C:E,3,0)</f>
        <v>#N/A</v>
      </c>
      <c r="F10873">
        <v>13</v>
      </c>
      <c r="I10873" t="e">
        <f>VLOOKUP(J10873,Ref!L:M,2,0)</f>
        <v>#N/A</v>
      </c>
      <c r="J10873" s="108" t="s">
        <v>1019</v>
      </c>
      <c r="K10873" t="str">
        <f>VLOOKUP($J10873,Ref!$D:$H,2,0)</f>
        <v xml:space="preserve">Apsley End                                   </v>
      </c>
      <c r="L10873" t="str">
        <f>VLOOKUP($J10873,Ref!$D:$H,3,0)</f>
        <v>Langelei Team Ministry</v>
      </c>
      <c r="M10873" t="str">
        <f>VLOOKUP($J10873,Ref!$D:$H,4,0)</f>
        <v>Hemel Hempstead Deanery</v>
      </c>
      <c r="N10873" t="str">
        <f>VLOOKUP($J10873,Ref!$D:$H,5,0)</f>
        <v xml:space="preserve">Archdeaconry of St Albans </v>
      </c>
      <c r="S10873">
        <v>32373</v>
      </c>
    </row>
    <row r="10874" spans="1:21" x14ac:dyDescent="0.3">
      <c r="A10874">
        <v>2024</v>
      </c>
      <c r="C10874" t="str">
        <f>IF(GETPIVOTDATA("PS % recovery",Sheet4!$B$5,"Parish Name",K10874)&gt;99.949%,"OK","No")</f>
        <v>No</v>
      </c>
      <c r="D10874" t="e">
        <f>VLOOKUP(J10874,'Ref2'!C:E,3,0)</f>
        <v>#N/A</v>
      </c>
      <c r="F10874">
        <v>13</v>
      </c>
      <c r="I10874" t="e">
        <f>VLOOKUP(J10874,Ref!L:M,2,0)</f>
        <v>#N/A</v>
      </c>
      <c r="J10874" s="108" t="s">
        <v>1275</v>
      </c>
      <c r="K10874" t="str">
        <f>VLOOKUP($J10874,Ref!$D:$H,2,0)</f>
        <v xml:space="preserve">Meppershall                                  </v>
      </c>
      <c r="L10874" t="str">
        <f>VLOOKUP($J10874,Ref!$D:$H,3,0)</f>
        <v>Campton, Meppershall and Shefford</v>
      </c>
      <c r="M10874" t="str">
        <f>VLOOKUP($J10874,Ref!$D:$H,4,0)</f>
        <v>Ampthill and Shefford Deanery</v>
      </c>
      <c r="N10874" t="str">
        <f>VLOOKUP($J10874,Ref!$D:$H,5,0)</f>
        <v>Archdeaconry of Bedford</v>
      </c>
      <c r="S10874">
        <v>3000</v>
      </c>
    </row>
    <row r="10875" spans="1:21" x14ac:dyDescent="0.3">
      <c r="A10875">
        <v>2024</v>
      </c>
      <c r="C10875" t="str">
        <f>IF(GETPIVOTDATA("PS % recovery",Sheet4!$B$5,"Parish Name",K10875)&gt;99.949%,"OK","No")</f>
        <v>OK</v>
      </c>
      <c r="D10875" t="e">
        <f>VLOOKUP(J10875,'Ref2'!C:E,3,0)</f>
        <v>#N/A</v>
      </c>
      <c r="F10875">
        <v>13</v>
      </c>
      <c r="I10875" t="e">
        <f>VLOOKUP(J10875,Ref!L:M,2,0)</f>
        <v>#N/A</v>
      </c>
      <c r="J10875" s="108" t="s">
        <v>970</v>
      </c>
      <c r="K10875" t="str">
        <f>VLOOKUP($J10875,Ref!$D:$H,2,0)</f>
        <v xml:space="preserve">Oxhey, All Saints                            </v>
      </c>
      <c r="L10875" t="str">
        <f>VLOOKUP($J10875,Ref!$D:$H,3,0)</f>
        <v>South Oxhey and Carpenders Park</v>
      </c>
      <c r="M10875" t="str">
        <f>VLOOKUP($J10875,Ref!$D:$H,4,0)</f>
        <v>Watford Deanery</v>
      </c>
      <c r="N10875" t="str">
        <f>VLOOKUP($J10875,Ref!$D:$H,5,0)</f>
        <v xml:space="preserve">Archdeaconry of St Albans </v>
      </c>
      <c r="S10875">
        <v>3580.5</v>
      </c>
    </row>
    <row r="10876" spans="1:21" x14ac:dyDescent="0.3">
      <c r="A10876">
        <v>2024</v>
      </c>
      <c r="C10876" t="str">
        <f>IF(GETPIVOTDATA("PS % recovery",Sheet4!$B$5,"Parish Name",K10876)&gt;99.949%,"OK","No")</f>
        <v>No</v>
      </c>
      <c r="D10876" t="e">
        <f>VLOOKUP(J10876,'Ref2'!C:E,3,0)</f>
        <v>#N/A</v>
      </c>
      <c r="F10876">
        <v>13</v>
      </c>
      <c r="I10876" t="e">
        <f>VLOOKUP(J10876,Ref!L:M,2,0)</f>
        <v>#N/A</v>
      </c>
      <c r="J10876" s="108" t="s">
        <v>1056</v>
      </c>
      <c r="K10876" t="str">
        <f>VLOOKUP($J10876,Ref!$D:$H,2,0)</f>
        <v xml:space="preserve">Gilston with Eastwick                        </v>
      </c>
      <c r="L10876" t="str">
        <f>VLOOKUP($J10876,Ref!$D:$H,3,0)</f>
        <v>High Wych and Gilston with Eastwick</v>
      </c>
      <c r="M10876" t="str">
        <f>VLOOKUP($J10876,Ref!$D:$H,4,0)</f>
        <v>Bishop's Stortford Deanery</v>
      </c>
      <c r="N10876" t="str">
        <f>VLOOKUP($J10876,Ref!$D:$H,5,0)</f>
        <v>Archdeaconry of Hertford</v>
      </c>
      <c r="S10876">
        <v>5560</v>
      </c>
    </row>
    <row r="10877" spans="1:21" x14ac:dyDescent="0.3">
      <c r="A10877">
        <v>2024</v>
      </c>
      <c r="C10877" t="str">
        <f>IF(GETPIVOTDATA("PS % recovery",Sheet4!$B$5,"Parish Name",K10877)&gt;99.949%,"OK","No")</f>
        <v>OK</v>
      </c>
      <c r="D10877" t="e">
        <f>VLOOKUP(J10877,'Ref2'!C:E,3,0)</f>
        <v>#N/A</v>
      </c>
      <c r="F10877">
        <v>13</v>
      </c>
      <c r="I10877" t="e">
        <f>VLOOKUP(J10877,Ref!L:M,2,0)</f>
        <v>#N/A</v>
      </c>
      <c r="J10877" s="108" t="s">
        <v>1221</v>
      </c>
      <c r="K10877" t="str">
        <f>VLOOKUP($J10877,Ref!$D:$H,2,0)</f>
        <v xml:space="preserve">Stevenage, Holy Trinity                      </v>
      </c>
      <c r="L10877" t="str">
        <f>VLOOKUP($J10877,Ref!$D:$H,3,0)</f>
        <v>Stevenage, Holy Trinity</v>
      </c>
      <c r="M10877" t="str">
        <f>VLOOKUP($J10877,Ref!$D:$H,4,0)</f>
        <v>Stevenage Deanery</v>
      </c>
      <c r="N10877" t="str">
        <f>VLOOKUP($J10877,Ref!$D:$H,5,0)</f>
        <v>Archdeaconry of Hertford</v>
      </c>
      <c r="S10877">
        <v>20350</v>
      </c>
    </row>
    <row r="10878" spans="1:21" x14ac:dyDescent="0.3">
      <c r="A10878">
        <v>2024</v>
      </c>
      <c r="C10878" t="str">
        <f>IF(GETPIVOTDATA("PS % recovery",Sheet4!$B$5,"Parish Name",K10878)&gt;99.949%,"OK","No")</f>
        <v>No</v>
      </c>
      <c r="D10878" t="e">
        <f>VLOOKUP(J10878,'Ref2'!C:E,3,0)</f>
        <v>#N/A</v>
      </c>
      <c r="F10878">
        <v>13</v>
      </c>
      <c r="I10878" t="e">
        <f>VLOOKUP(J10878,Ref!L:M,2,0)</f>
        <v>#N/A</v>
      </c>
      <c r="J10878" s="108" t="s">
        <v>1362</v>
      </c>
      <c r="K10878" t="str">
        <f>VLOOKUP($J10878,Ref!$D:$H,2,0)</f>
        <v xml:space="preserve">Eyeworth                                     </v>
      </c>
      <c r="L10878" t="str">
        <f>VLOOKUP($J10878,Ref!$D:$H,3,0)</f>
        <v>Dunton with Wrestlingworth and Eyeworth</v>
      </c>
      <c r="M10878" t="str">
        <f>VLOOKUP($J10878,Ref!$D:$H,4,0)</f>
        <v xml:space="preserve">Biggleswade Deanery </v>
      </c>
      <c r="N10878" t="str">
        <f>VLOOKUP($J10878,Ref!$D:$H,5,0)</f>
        <v>Archdeaconry of Bedford</v>
      </c>
      <c r="S10878">
        <v>100</v>
      </c>
    </row>
    <row r="10879" spans="1:21" x14ac:dyDescent="0.3">
      <c r="B10879">
        <v>2023</v>
      </c>
      <c r="C10879" t="str">
        <f>IF(GETPIVOTDATA("PS % recovery",Sheet4!$B$5,"Parish Name",K10879)&gt;99.949%,"OK","No")</f>
        <v>No</v>
      </c>
      <c r="D10879" t="e">
        <f>VLOOKUP(J10879,'Ref2'!C:E,3,0)</f>
        <v>#N/A</v>
      </c>
      <c r="F10879">
        <v>13</v>
      </c>
      <c r="G10879" t="s">
        <v>1503</v>
      </c>
      <c r="H10879">
        <v>2024</v>
      </c>
      <c r="I10879" t="e">
        <f>VLOOKUP(J10879,Ref!L:M,2,0)</f>
        <v>#N/A</v>
      </c>
      <c r="J10879" s="108" t="s">
        <v>1388</v>
      </c>
      <c r="K10879" t="str">
        <f>VLOOKUP($J10879,Ref!$D:$H,2,0)</f>
        <v xml:space="preserve">Heath and Reach with Egginton                </v>
      </c>
      <c r="L10879" t="str">
        <f>VLOOKUP($J10879,Ref!$D:$H,3,0)</f>
        <v>Ouzel Valley Team Ministry</v>
      </c>
      <c r="M10879" t="str">
        <f>VLOOKUP($J10879,Ref!$D:$H,4,0)</f>
        <v>Dunstable Deanery</v>
      </c>
      <c r="N10879" t="str">
        <f>VLOOKUP($J10879,Ref!$D:$H,5,0)</f>
        <v>Archdeaconry of Bedford</v>
      </c>
      <c r="S10879">
        <v>2.73</v>
      </c>
      <c r="U10879">
        <v>-2.73</v>
      </c>
    </row>
    <row r="10880" spans="1:21" x14ac:dyDescent="0.3">
      <c r="A10880">
        <v>2024</v>
      </c>
      <c r="C10880" t="str">
        <f>IF(GETPIVOTDATA("PS % recovery",Sheet4!$B$5,"Parish Name",K10880)&gt;99.949%,"OK","No")</f>
        <v>No</v>
      </c>
      <c r="D10880" t="e">
        <f>VLOOKUP(J10880,'Ref2'!C:E,3,0)</f>
        <v>#N/A</v>
      </c>
      <c r="F10880">
        <v>13</v>
      </c>
      <c r="I10880" t="e">
        <f>VLOOKUP(J10880,Ref!L:M,2,0)</f>
        <v>#N/A</v>
      </c>
      <c r="J10880" s="108" t="s">
        <v>1247</v>
      </c>
      <c r="K10880" t="str">
        <f>VLOOKUP($J10880,Ref!$D:$H,2,0)</f>
        <v xml:space="preserve">Hexton                                       </v>
      </c>
      <c r="L10880" t="str">
        <f>VLOOKUP($J10880,Ref!$D:$H,3,0)</f>
        <v>Barton-le-Cley with Higham Gobion and Hexton</v>
      </c>
      <c r="M10880" t="str">
        <f>VLOOKUP($J10880,Ref!$D:$H,4,0)</f>
        <v>Ampthill and Shefford Deanery</v>
      </c>
      <c r="N10880" t="str">
        <f>VLOOKUP($J10880,Ref!$D:$H,5,0)</f>
        <v>Archdeaconry of Bedford</v>
      </c>
      <c r="S10880">
        <v>2500</v>
      </c>
    </row>
    <row r="10881" spans="1:23" x14ac:dyDescent="0.3">
      <c r="A10881">
        <v>2024</v>
      </c>
      <c r="C10881" t="str">
        <f>IF(GETPIVOTDATA("PS % recovery",Sheet4!$B$5,"Parish Name",K10881)&gt;99.949%,"OK","No")</f>
        <v>OK</v>
      </c>
      <c r="D10881" t="e">
        <f>VLOOKUP(J10881,'Ref2'!C:E,3,0)</f>
        <v>#N/A</v>
      </c>
      <c r="F10881">
        <v>13</v>
      </c>
      <c r="I10881" t="e">
        <f>VLOOKUP(J10881,Ref!L:M,2,0)</f>
        <v>#N/A</v>
      </c>
      <c r="J10881" s="108" t="s">
        <v>1103</v>
      </c>
      <c r="K10881" t="str">
        <f>VLOOKUP($J10881,Ref!$D:$H,2,0)</f>
        <v xml:space="preserve">Benington (LEP)                              </v>
      </c>
      <c r="L10881" t="str">
        <f>VLOOKUP($J10881,Ref!$D:$H,3,0)</f>
        <v>Ardeley, Benington, Cottered with Throcking and Walkern</v>
      </c>
      <c r="M10881" t="str">
        <f>VLOOKUP($J10881,Ref!$D:$H,4,0)</f>
        <v>Buntingford Deanery</v>
      </c>
      <c r="N10881" t="str">
        <f>VLOOKUP($J10881,Ref!$D:$H,5,0)</f>
        <v>Archdeaconry of Hertford</v>
      </c>
      <c r="S10881">
        <v>143</v>
      </c>
    </row>
    <row r="10882" spans="1:23" x14ac:dyDescent="0.3">
      <c r="A10882">
        <v>2024</v>
      </c>
      <c r="C10882" t="str">
        <f>IF(GETPIVOTDATA("PS % recovery",Sheet4!$B$5,"Parish Name",K10882)&gt;99.949%,"OK","No")</f>
        <v>OK</v>
      </c>
      <c r="D10882" t="e">
        <f>VLOOKUP(J10882,'Ref2'!C:E,3,0)</f>
        <v>#N/A</v>
      </c>
      <c r="F10882">
        <v>12</v>
      </c>
      <c r="I10882" t="e">
        <f>VLOOKUP(J10882,Ref!L:M,2,0)</f>
        <v>#N/A</v>
      </c>
      <c r="J10882" t="s">
        <v>1078</v>
      </c>
      <c r="K10882" t="s">
        <v>186</v>
      </c>
      <c r="L10882" t="s">
        <v>577</v>
      </c>
      <c r="M10882" t="s">
        <v>24</v>
      </c>
      <c r="N10882" t="s">
        <v>15</v>
      </c>
      <c r="R10882">
        <f>-R10494+10993+4</f>
        <v>-797</v>
      </c>
      <c r="T10882">
        <f>-T10494+10993+4</f>
        <v>-797</v>
      </c>
    </row>
    <row r="10883" spans="1:23" x14ac:dyDescent="0.3">
      <c r="A10883">
        <v>2024</v>
      </c>
      <c r="C10883" t="str">
        <f>IF(GETPIVOTDATA("PS % recovery",Sheet4!$B$5,"Parish Name",K10883)&gt;99.949%,"OK","No")</f>
        <v>No</v>
      </c>
      <c r="D10883" t="e">
        <f>VLOOKUP(J10883,'Ref2'!C:E,3,0)</f>
        <v>#N/A</v>
      </c>
      <c r="F10883">
        <v>12</v>
      </c>
      <c r="I10883" t="e">
        <f>VLOOKUP(J10883,Ref!L:M,2,0)</f>
        <v>#N/A</v>
      </c>
      <c r="J10883" t="s">
        <v>1080</v>
      </c>
      <c r="K10883" t="s">
        <v>192</v>
      </c>
      <c r="L10883" t="s">
        <v>577</v>
      </c>
      <c r="M10883" t="s">
        <v>24</v>
      </c>
      <c r="N10883" t="s">
        <v>15</v>
      </c>
      <c r="R10883">
        <f>-R10502+8759</f>
        <v>-869</v>
      </c>
      <c r="T10883">
        <f>-T10502+8759</f>
        <v>-869</v>
      </c>
    </row>
    <row r="10884" spans="1:23" x14ac:dyDescent="0.3">
      <c r="A10884">
        <v>2024</v>
      </c>
      <c r="C10884" t="str">
        <f>IF(GETPIVOTDATA("PS % recovery",Sheet4!$B$5,"Parish Name",K10884)&gt;99.949%,"OK","No")</f>
        <v>OK</v>
      </c>
      <c r="D10884" t="e">
        <f>VLOOKUP(J10884,'Ref2'!C:E,3,0)</f>
        <v>#N/A</v>
      </c>
      <c r="F10884">
        <v>12</v>
      </c>
      <c r="I10884" t="e">
        <f>VLOOKUP(J10884,Ref!L:M,2,0)</f>
        <v>#N/A</v>
      </c>
      <c r="J10884" t="s">
        <v>1082</v>
      </c>
      <c r="K10884" t="s">
        <v>193</v>
      </c>
      <c r="L10884" t="s">
        <v>577</v>
      </c>
      <c r="M10884" t="s">
        <v>24</v>
      </c>
      <c r="N10884" t="s">
        <v>15</v>
      </c>
      <c r="R10884">
        <f>-R10506+30324-74</f>
        <v>-2744</v>
      </c>
      <c r="T10884">
        <f>-T10506+30324-74</f>
        <v>-2744</v>
      </c>
    </row>
    <row r="10885" spans="1:23" x14ac:dyDescent="0.3">
      <c r="A10885">
        <v>2024</v>
      </c>
      <c r="C10885" t="str">
        <f>IF(GETPIVOTDATA("PS % recovery",Sheet4!$B$5,"Parish Name",K10885)&gt;99.949%,"OK","No")</f>
        <v>OK</v>
      </c>
      <c r="D10885" t="e">
        <f>VLOOKUP(J10885,'Ref2'!C:E,3,0)</f>
        <v>#N/A</v>
      </c>
      <c r="F10885">
        <v>12</v>
      </c>
      <c r="I10885" t="e">
        <f>VLOOKUP(J10885,Ref!L:M,2,0)</f>
        <v>#N/A</v>
      </c>
      <c r="J10885" t="s">
        <v>1084</v>
      </c>
      <c r="K10885" t="s">
        <v>195</v>
      </c>
      <c r="L10885" t="s">
        <v>577</v>
      </c>
      <c r="M10885" t="s">
        <v>24</v>
      </c>
      <c r="N10885" t="s">
        <v>15</v>
      </c>
      <c r="R10885">
        <f>-R10510+2967+66.45</f>
        <v>66.45</v>
      </c>
      <c r="T10885">
        <f>-T10510+2967+66.45</f>
        <v>66.45</v>
      </c>
    </row>
    <row r="10886" spans="1:23" x14ac:dyDescent="0.3">
      <c r="A10886">
        <v>2024</v>
      </c>
      <c r="C10886" t="str">
        <f>IF(GETPIVOTDATA("PS % recovery",Sheet4!$B$5,"Parish Name",K10886)&gt;99.949%,"OK","No")</f>
        <v>No</v>
      </c>
      <c r="D10886" t="e">
        <f>VLOOKUP(J10886,'Ref2'!C:E,3,0)</f>
        <v>#N/A</v>
      </c>
      <c r="F10886">
        <v>13</v>
      </c>
      <c r="I10886" t="e">
        <f>VLOOKUP(J10886,Ref!L:M,2,0)</f>
        <v>#N/A</v>
      </c>
      <c r="J10886" t="s">
        <v>1080</v>
      </c>
      <c r="K10886" t="str">
        <f>VLOOKUP($J10886,Ref!$D:$H,2,0)</f>
        <v xml:space="preserve">Brent Pelham                                 </v>
      </c>
      <c r="L10886" t="s">
        <v>577</v>
      </c>
      <c r="M10886" t="s">
        <v>24</v>
      </c>
      <c r="N10886" t="s">
        <v>15</v>
      </c>
      <c r="S10886">
        <v>-869</v>
      </c>
      <c r="V10886" t="s">
        <v>1738</v>
      </c>
    </row>
    <row r="10887" spans="1:23" x14ac:dyDescent="0.3">
      <c r="A10887">
        <v>2024</v>
      </c>
      <c r="C10887" t="str">
        <f>IF(GETPIVOTDATA("PS % recovery",Sheet4!$B$5,"Parish Name",K10887)&gt;99.949%,"OK","No")</f>
        <v>OK</v>
      </c>
      <c r="D10887" t="e">
        <f>VLOOKUP(J10887,'Ref2'!C:E,3,0)</f>
        <v>#N/A</v>
      </c>
      <c r="F10887">
        <v>13</v>
      </c>
      <c r="I10887" t="e">
        <f>VLOOKUP(J10887,Ref!L:M,2,0)</f>
        <v>#N/A</v>
      </c>
      <c r="J10887" t="s">
        <v>1078</v>
      </c>
      <c r="K10887" t="s">
        <v>186</v>
      </c>
      <c r="L10887" t="s">
        <v>577</v>
      </c>
      <c r="M10887" t="s">
        <v>24</v>
      </c>
      <c r="N10887" t="s">
        <v>15</v>
      </c>
    </row>
    <row r="10888" spans="1:23" x14ac:dyDescent="0.3">
      <c r="A10888">
        <v>2024</v>
      </c>
      <c r="C10888" t="str">
        <f>IF(GETPIVOTDATA("PS % recovery",Sheet4!$B$5,"Parish Name",K10888)&gt;99.949%,"OK","No")</f>
        <v>OK</v>
      </c>
      <c r="D10888" t="e">
        <f>VLOOKUP(J10888,'Ref2'!C:E,3,0)</f>
        <v>#N/A</v>
      </c>
      <c r="F10888">
        <v>12</v>
      </c>
      <c r="I10888" t="e">
        <f>VLOOKUP(J10888,Ref!L:M,2,0)</f>
        <v>#N/A</v>
      </c>
      <c r="J10888" t="s">
        <v>1084</v>
      </c>
      <c r="K10888" t="s">
        <v>195</v>
      </c>
      <c r="L10888" t="s">
        <v>577</v>
      </c>
      <c r="M10888" t="s">
        <v>24</v>
      </c>
      <c r="N10888" t="s">
        <v>15</v>
      </c>
      <c r="S10888">
        <f>-17-17</f>
        <v>-34</v>
      </c>
      <c r="W10888" t="s">
        <v>1746</v>
      </c>
    </row>
    <row r="10889" spans="1:23" x14ac:dyDescent="0.3">
      <c r="B10889">
        <v>2023</v>
      </c>
      <c r="C10889" t="str">
        <f>IF(GETPIVOTDATA("PS % recovery",Sheet4!$B$5,"Parish Name",K10889)&gt;99.949%,"OK","No")</f>
        <v>No</v>
      </c>
      <c r="D10889" t="e">
        <f>VLOOKUP(J10889,'Ref2'!C:E,3,0)</f>
        <v>#N/A</v>
      </c>
      <c r="F10889">
        <v>13</v>
      </c>
      <c r="G10889" t="s">
        <v>1503</v>
      </c>
      <c r="H10889">
        <v>2024</v>
      </c>
      <c r="I10889" t="e">
        <f>VLOOKUP(J10889,Ref!L:M,2,0)</f>
        <v>#N/A</v>
      </c>
      <c r="J10889" s="116" t="s">
        <v>873</v>
      </c>
      <c r="K10889" t="str">
        <f>VLOOKUP($J10889,Ref!$D:$H,2,0)</f>
        <v xml:space="preserve">Tring Team Parish                            </v>
      </c>
      <c r="L10889" t="str">
        <f>VLOOKUP($J10889,Ref!$D:$H,3,0)</f>
        <v>Tring (Team Ministry)</v>
      </c>
      <c r="M10889" t="str">
        <f>VLOOKUP($J10889,Ref!$D:$H,4,0)</f>
        <v>Berkhamsted Deanery</v>
      </c>
      <c r="N10889" t="str">
        <f>VLOOKUP($J10889,Ref!$D:$H,5,0)</f>
        <v xml:space="preserve">Archdeaconry of St Albans </v>
      </c>
      <c r="S10889">
        <v>840</v>
      </c>
      <c r="U10889">
        <v>-840</v>
      </c>
      <c r="V10889" t="s">
        <v>1747</v>
      </c>
    </row>
    <row r="10890" spans="1:23" x14ac:dyDescent="0.3">
      <c r="I10890" t="e">
        <f>VLOOKUP(J10890,Ref!L:M,2,0)</f>
        <v>#N/A</v>
      </c>
    </row>
    <row r="10891" spans="1:23" x14ac:dyDescent="0.3">
      <c r="I10891" t="e">
        <f>VLOOKUP(J10891,Ref!L:M,2,0)</f>
        <v>#N/A</v>
      </c>
    </row>
    <row r="10892" spans="1:23" x14ac:dyDescent="0.3">
      <c r="I10892" t="e">
        <f>VLOOKUP(J10892,Ref!L:M,2,0)</f>
        <v>#N/A</v>
      </c>
    </row>
    <row r="10893" spans="1:23" x14ac:dyDescent="0.3">
      <c r="I10893" t="e">
        <f>VLOOKUP(J10893,Ref!L:M,2,0)</f>
        <v>#N/A</v>
      </c>
      <c r="S10893">
        <v>98060</v>
      </c>
    </row>
    <row r="10894" spans="1:23" x14ac:dyDescent="0.3">
      <c r="I10894" t="e">
        <f>VLOOKUP(J10894,Ref!L:M,2,0)</f>
        <v>#N/A</v>
      </c>
    </row>
    <row r="10895" spans="1:23" x14ac:dyDescent="0.3">
      <c r="I10895" t="e">
        <f>VLOOKUP(J10895,Ref!L:M,2,0)</f>
        <v>#N/A</v>
      </c>
    </row>
    <row r="10896" spans="1:23" x14ac:dyDescent="0.3">
      <c r="I10896" t="e">
        <f>VLOOKUP(J10896,Ref!L:M,2,0)</f>
        <v>#N/A</v>
      </c>
    </row>
    <row r="10897" spans="1:22" x14ac:dyDescent="0.3">
      <c r="I10897" t="e">
        <f>VLOOKUP(J10897,Ref!L:M,2,0)</f>
        <v>#N/A</v>
      </c>
    </row>
    <row r="10898" spans="1:22" x14ac:dyDescent="0.3">
      <c r="I10898" t="e">
        <f>VLOOKUP(J10898,Ref!L:M,2,0)</f>
        <v>#N/A</v>
      </c>
    </row>
    <row r="10899" spans="1:22" x14ac:dyDescent="0.3">
      <c r="I10899" t="e">
        <f>VLOOKUP(J10899,Ref!L:M,2,0)</f>
        <v>#N/A</v>
      </c>
    </row>
    <row r="10900" spans="1:22" x14ac:dyDescent="0.3">
      <c r="I10900" t="e">
        <f>VLOOKUP(J10900,Ref!L:M,2,0)</f>
        <v>#N/A</v>
      </c>
    </row>
    <row r="10901" spans="1:22" x14ac:dyDescent="0.3">
      <c r="I10901" t="e">
        <f>VLOOKUP(J10901,Ref!L:M,2,0)</f>
        <v>#N/A</v>
      </c>
    </row>
    <row r="10902" spans="1:22" x14ac:dyDescent="0.3">
      <c r="I10902" t="e">
        <f>VLOOKUP(J10902,Ref!L:M,2,0)</f>
        <v>#N/A</v>
      </c>
    </row>
    <row r="10903" spans="1:22" x14ac:dyDescent="0.3">
      <c r="I10903" t="e">
        <f>VLOOKUP(J10903,Ref!L:M,2,0)</f>
        <v>#N/A</v>
      </c>
    </row>
    <row r="10904" spans="1:22" x14ac:dyDescent="0.3">
      <c r="I10904" t="e">
        <f>VLOOKUP(J10904,Ref!L:M,2,0)</f>
        <v>#N/A</v>
      </c>
    </row>
    <row r="10905" spans="1:22" x14ac:dyDescent="0.3">
      <c r="I10905" t="e">
        <f>VLOOKUP(J10905,Ref!L:M,2,0)</f>
        <v>#N/A</v>
      </c>
    </row>
    <row r="10906" spans="1:22" x14ac:dyDescent="0.3">
      <c r="I10906" t="e">
        <f>VLOOKUP(J10906,Ref!L:M,2,0)</f>
        <v>#N/A</v>
      </c>
    </row>
    <row r="10907" spans="1:22" x14ac:dyDescent="0.3">
      <c r="I10907" t="e">
        <f>VLOOKUP(J10907,Ref!L:M,2,0)</f>
        <v>#N/A</v>
      </c>
    </row>
    <row r="10908" spans="1:22" s="98" customFormat="1" x14ac:dyDescent="0.3">
      <c r="A10908"/>
      <c r="C10908"/>
      <c r="D10908"/>
      <c r="F10908"/>
      <c r="I10908" t="e">
        <f>VLOOKUP(J10908,Ref!L:M,2,0)</f>
        <v>#N/A</v>
      </c>
      <c r="J10908"/>
      <c r="K10908"/>
      <c r="L10908"/>
      <c r="M10908"/>
      <c r="N10908"/>
      <c r="Q10908"/>
      <c r="R10908"/>
      <c r="S10908"/>
      <c r="T10908"/>
      <c r="U10908"/>
      <c r="V10908"/>
    </row>
  </sheetData>
  <autoFilter ref="A3:U10910" xr:uid="{EFC30FC3-E2A7-411B-A461-706256C9B49A}"/>
  <customSheetViews>
    <customSheetView guid="{D84C1741-0A73-430B-B911-25E316D8C37E}" filter="1" showAutoFilter="1" topLeftCell="B1">
      <pane ySplit="3.7894736842105265" topLeftCell="A16" activePane="bottomLeft" state="frozen"/>
      <selection pane="bottomLeft" activeCell="B2675" sqref="B2675"/>
      <pageMargins left="0" right="0" top="0" bottom="0" header="0" footer="0"/>
      <autoFilter ref="A3:Q5621" xr:uid="{2628D162-AC60-4EDA-BA57-ED0A925E1DD5}">
        <filterColumn colId="7">
          <filters>
            <filter val="Hitchin"/>
          </filters>
        </filterColumn>
      </autoFilter>
    </customSheetView>
  </customSheetView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4D0BD-2045-4160-81ED-BE07BAF87EE3}">
  <dimension ref="A1:C13"/>
  <sheetViews>
    <sheetView workbookViewId="0">
      <selection activeCell="F22" sqref="F22"/>
    </sheetView>
  </sheetViews>
  <sheetFormatPr defaultRowHeight="14.4" x14ac:dyDescent="0.3"/>
  <cols>
    <col min="1" max="1" width="14.88671875" bestFit="1" customWidth="1"/>
    <col min="2" max="2" width="12.33203125" bestFit="1" customWidth="1"/>
    <col min="3" max="3" width="16.6640625" bestFit="1" customWidth="1"/>
  </cols>
  <sheetData>
    <row r="1" spans="1:3" x14ac:dyDescent="0.3">
      <c r="A1" s="72" t="s">
        <v>0</v>
      </c>
    </row>
    <row r="2" spans="1:3" x14ac:dyDescent="0.3">
      <c r="A2" s="73" t="s">
        <v>1</v>
      </c>
      <c r="B2" s="73" t="s">
        <v>2</v>
      </c>
      <c r="C2" s="73" t="s">
        <v>3</v>
      </c>
    </row>
    <row r="3" spans="1:3" x14ac:dyDescent="0.3">
      <c r="A3">
        <v>1</v>
      </c>
      <c r="B3" t="s">
        <v>4</v>
      </c>
      <c r="C3" t="s">
        <v>5</v>
      </c>
    </row>
    <row r="5" spans="1:3" x14ac:dyDescent="0.3">
      <c r="A5" s="72" t="s">
        <v>6</v>
      </c>
    </row>
    <row r="6" spans="1:3" x14ac:dyDescent="0.3">
      <c r="A6" s="73" t="s">
        <v>1</v>
      </c>
      <c r="B6" s="73" t="s">
        <v>7</v>
      </c>
      <c r="C6" s="73" t="s">
        <v>3</v>
      </c>
    </row>
    <row r="9" spans="1:3" x14ac:dyDescent="0.3">
      <c r="A9" s="72" t="s">
        <v>8</v>
      </c>
      <c r="B9" t="s">
        <v>9</v>
      </c>
    </row>
    <row r="10" spans="1:3" x14ac:dyDescent="0.3">
      <c r="B10" t="s">
        <v>10</v>
      </c>
    </row>
    <row r="12" spans="1:3" x14ac:dyDescent="0.3">
      <c r="B12" t="s">
        <v>11</v>
      </c>
    </row>
    <row r="13" spans="1:3" x14ac:dyDescent="0.3">
      <c r="B13" t="s">
        <v>12</v>
      </c>
    </row>
  </sheetData>
  <customSheetViews>
    <customSheetView guid="{D84C1741-0A73-430B-B911-25E316D8C37E}">
      <selection activeCell="F22" sqref="F22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7C499-C206-4831-86E9-6CBC6C4F3430}">
  <dimension ref="C1:I27"/>
  <sheetViews>
    <sheetView showGridLines="0" tabSelected="1" zoomScaleNormal="100" workbookViewId="0">
      <selection activeCell="A3" sqref="A3"/>
    </sheetView>
  </sheetViews>
  <sheetFormatPr defaultRowHeight="14.4" x14ac:dyDescent="0.3"/>
  <cols>
    <col min="5" max="7" width="34.33203125" customWidth="1"/>
  </cols>
  <sheetData>
    <row r="1" spans="3:9" ht="16.2" customHeight="1" x14ac:dyDescent="0.3"/>
    <row r="2" spans="3:9" x14ac:dyDescent="0.3">
      <c r="C2" s="84"/>
      <c r="D2" s="84"/>
      <c r="E2" s="84"/>
      <c r="F2" s="84"/>
      <c r="G2" s="84"/>
      <c r="H2" s="84"/>
      <c r="I2" s="84"/>
    </row>
    <row r="3" spans="3:9" ht="18" x14ac:dyDescent="0.35">
      <c r="C3" s="84"/>
      <c r="D3" s="85"/>
      <c r="E3" s="100" t="s">
        <v>13</v>
      </c>
      <c r="F3" s="85"/>
      <c r="G3" s="85"/>
      <c r="H3" s="84"/>
      <c r="I3" s="84"/>
    </row>
    <row r="4" spans="3:9" ht="15.6" x14ac:dyDescent="0.3">
      <c r="C4" s="84"/>
      <c r="D4" s="85"/>
      <c r="E4" s="87"/>
      <c r="F4" s="86"/>
      <c r="G4" s="85"/>
      <c r="H4" s="84"/>
      <c r="I4" s="84"/>
    </row>
    <row r="5" spans="3:9" ht="21" x14ac:dyDescent="0.4">
      <c r="C5" s="84"/>
      <c r="D5" s="85"/>
      <c r="E5" s="95" t="s">
        <v>14</v>
      </c>
      <c r="F5" s="96" t="s">
        <v>15</v>
      </c>
      <c r="G5" s="95" t="s">
        <v>16</v>
      </c>
      <c r="H5" s="84"/>
      <c r="I5" s="84"/>
    </row>
    <row r="6" spans="3:9" ht="15.6" x14ac:dyDescent="0.3">
      <c r="C6" s="84"/>
      <c r="D6" s="85"/>
      <c r="E6" s="91" t="s">
        <v>17</v>
      </c>
      <c r="F6" s="88" t="s">
        <v>18</v>
      </c>
      <c r="G6" s="91" t="s">
        <v>19</v>
      </c>
      <c r="H6" s="84"/>
      <c r="I6" s="84"/>
    </row>
    <row r="7" spans="3:9" ht="15.6" x14ac:dyDescent="0.3">
      <c r="C7" s="84"/>
      <c r="D7" s="85"/>
      <c r="E7" s="91" t="s">
        <v>20</v>
      </c>
      <c r="F7" s="88" t="s">
        <v>21</v>
      </c>
      <c r="G7" s="91" t="s">
        <v>22</v>
      </c>
      <c r="H7" s="84"/>
      <c r="I7" s="84"/>
    </row>
    <row r="8" spans="3:9" ht="15.6" x14ac:dyDescent="0.3">
      <c r="C8" s="84"/>
      <c r="D8" s="85"/>
      <c r="E8" s="91" t="s">
        <v>23</v>
      </c>
      <c r="F8" s="88" t="s">
        <v>24</v>
      </c>
      <c r="G8" s="91" t="s">
        <v>25</v>
      </c>
      <c r="H8" s="84"/>
      <c r="I8" s="84"/>
    </row>
    <row r="9" spans="3:9" ht="15.6" x14ac:dyDescent="0.3">
      <c r="C9" s="84"/>
      <c r="D9" s="85"/>
      <c r="E9" s="91" t="s">
        <v>26</v>
      </c>
      <c r="F9" s="88" t="s">
        <v>27</v>
      </c>
      <c r="G9" s="91" t="s">
        <v>28</v>
      </c>
      <c r="H9" s="84"/>
      <c r="I9" s="84"/>
    </row>
    <row r="10" spans="3:9" ht="15.6" x14ac:dyDescent="0.3">
      <c r="C10" s="84"/>
      <c r="D10" s="85"/>
      <c r="E10" s="91" t="s">
        <v>29</v>
      </c>
      <c r="F10" s="88" t="s">
        <v>30</v>
      </c>
      <c r="G10" s="91" t="s">
        <v>31</v>
      </c>
      <c r="H10" s="84"/>
      <c r="I10" s="84"/>
    </row>
    <row r="11" spans="3:9" ht="15.6" x14ac:dyDescent="0.3">
      <c r="C11" s="84"/>
      <c r="D11" s="85"/>
      <c r="E11" s="91" t="s">
        <v>32</v>
      </c>
      <c r="F11" s="88" t="s">
        <v>33</v>
      </c>
      <c r="G11" s="91" t="s">
        <v>34</v>
      </c>
      <c r="H11" s="84"/>
      <c r="I11" s="84"/>
    </row>
    <row r="12" spans="3:9" ht="15.6" x14ac:dyDescent="0.3">
      <c r="C12" s="84"/>
      <c r="D12" s="85"/>
      <c r="E12" s="91" t="s">
        <v>35</v>
      </c>
      <c r="F12" s="88" t="s">
        <v>36</v>
      </c>
      <c r="G12" s="93"/>
      <c r="H12" s="84"/>
      <c r="I12" s="84"/>
    </row>
    <row r="13" spans="3:9" ht="15.6" x14ac:dyDescent="0.3">
      <c r="C13" s="84"/>
      <c r="D13" s="85"/>
      <c r="E13" s="92"/>
      <c r="F13" s="89"/>
      <c r="G13" s="94"/>
      <c r="H13" s="84"/>
      <c r="I13" s="84"/>
    </row>
    <row r="14" spans="3:9" ht="15.6" x14ac:dyDescent="0.3">
      <c r="C14" s="84"/>
      <c r="D14" s="85"/>
      <c r="E14" s="85"/>
      <c r="F14" s="85"/>
      <c r="G14" s="85"/>
      <c r="H14" s="84"/>
      <c r="I14" s="84"/>
    </row>
    <row r="15" spans="3:9" ht="4.95" customHeight="1" x14ac:dyDescent="0.3">
      <c r="C15" s="84"/>
      <c r="D15" s="85"/>
      <c r="E15" s="85"/>
      <c r="F15" s="85"/>
      <c r="G15" s="85"/>
      <c r="H15" s="84"/>
      <c r="I15" s="84"/>
    </row>
    <row r="16" spans="3:9" ht="4.95" customHeight="1" x14ac:dyDescent="0.3">
      <c r="C16" s="84"/>
      <c r="D16" s="85"/>
      <c r="E16" s="85"/>
      <c r="F16" s="85"/>
      <c r="G16" s="85"/>
      <c r="H16" s="84"/>
      <c r="I16" s="84"/>
    </row>
    <row r="17" spans="3:9" ht="18" x14ac:dyDescent="0.35">
      <c r="C17" s="84"/>
      <c r="D17" s="85"/>
      <c r="E17" s="99" t="s">
        <v>37</v>
      </c>
      <c r="F17" s="85"/>
      <c r="G17" s="85"/>
      <c r="H17" s="84"/>
      <c r="I17" s="84"/>
    </row>
    <row r="18" spans="3:9" ht="4.95" customHeight="1" x14ac:dyDescent="0.3">
      <c r="C18" s="84"/>
      <c r="D18" s="85"/>
      <c r="E18" s="84"/>
      <c r="F18" s="85"/>
      <c r="G18" s="85"/>
      <c r="H18" s="84"/>
      <c r="I18" s="84"/>
    </row>
    <row r="19" spans="3:9" ht="15.6" x14ac:dyDescent="0.3">
      <c r="C19" s="84"/>
      <c r="D19" s="85"/>
      <c r="E19" s="103"/>
      <c r="F19" s="104" t="s">
        <v>38</v>
      </c>
      <c r="G19" s="101"/>
      <c r="H19" s="84"/>
      <c r="I19" s="84"/>
    </row>
    <row r="20" spans="3:9" ht="15.6" x14ac:dyDescent="0.3">
      <c r="C20" s="84"/>
      <c r="D20" s="85"/>
      <c r="E20" s="105"/>
      <c r="F20" s="88" t="s">
        <v>39</v>
      </c>
      <c r="G20" s="102"/>
      <c r="H20" s="84"/>
      <c r="I20" s="84"/>
    </row>
    <row r="21" spans="3:9" ht="15.6" x14ac:dyDescent="0.3">
      <c r="C21" s="84"/>
      <c r="D21" s="85"/>
      <c r="E21" s="105"/>
      <c r="F21" s="88" t="s">
        <v>40</v>
      </c>
      <c r="G21" s="102"/>
      <c r="H21" s="84"/>
      <c r="I21" s="84"/>
    </row>
    <row r="22" spans="3:9" ht="15.6" x14ac:dyDescent="0.3">
      <c r="C22" s="84"/>
      <c r="D22" s="85"/>
      <c r="E22" s="105"/>
      <c r="F22" s="88" t="s">
        <v>1725</v>
      </c>
      <c r="G22" s="102"/>
      <c r="H22" s="84"/>
      <c r="I22" s="84"/>
    </row>
    <row r="23" spans="3:9" ht="15.6" x14ac:dyDescent="0.3">
      <c r="C23" s="84"/>
      <c r="D23" s="85"/>
      <c r="E23" s="106"/>
      <c r="F23" s="107"/>
      <c r="G23" s="90"/>
      <c r="H23" s="84"/>
      <c r="I23" s="84"/>
    </row>
    <row r="24" spans="3:9" ht="15.6" x14ac:dyDescent="0.3">
      <c r="C24" s="84"/>
      <c r="D24" s="85"/>
      <c r="E24" s="85"/>
      <c r="F24" s="85"/>
      <c r="G24" s="85"/>
      <c r="H24" s="84"/>
      <c r="I24" s="84"/>
    </row>
    <row r="25" spans="3:9" ht="15.6" x14ac:dyDescent="0.3">
      <c r="C25" s="84"/>
      <c r="D25" s="85"/>
      <c r="E25" s="85"/>
      <c r="F25" s="85"/>
      <c r="G25" s="85"/>
      <c r="H25" s="84"/>
      <c r="I25" s="84"/>
    </row>
    <row r="26" spans="3:9" ht="15.6" x14ac:dyDescent="0.3">
      <c r="C26" s="84"/>
      <c r="D26" s="85"/>
      <c r="E26" s="85"/>
      <c r="F26" s="85"/>
      <c r="G26" s="85"/>
      <c r="H26" s="84"/>
      <c r="I26" s="84"/>
    </row>
    <row r="27" spans="3:9" x14ac:dyDescent="0.3">
      <c r="C27" s="84"/>
      <c r="D27" s="84"/>
      <c r="E27" s="84"/>
      <c r="F27" s="84"/>
      <c r="G27" s="84"/>
      <c r="H27" s="84"/>
      <c r="I27" s="84"/>
    </row>
  </sheetData>
  <customSheetViews>
    <customSheetView guid="{D84C1741-0A73-430B-B911-25E316D8C37E}" showPageBreaks="1" showGridLines="0" printArea="1" view="pageLayout">
      <selection activeCell="F19" sqref="F19"/>
      <pageMargins left="0" right="0" top="0" bottom="0" header="0" footer="0"/>
      <pageSetup paperSize="9" scale="80" orientation="portrait" r:id="rId1"/>
    </customSheetView>
  </customSheetViews>
  <hyperlinks>
    <hyperlink ref="E9" location="'St Albans'!A1" display="St Albans" xr:uid="{81028957-565A-4653-A07D-0824F61E4EA9}"/>
    <hyperlink ref="E6" location="Berkhamstead!A1" display="Berkhamsted Deanery" xr:uid="{0D769984-7B1E-4B4F-A524-D636B354FA90}"/>
    <hyperlink ref="E7" location="Hitchin!A1" display="Hitchin Deanery" xr:uid="{DF41A169-1732-44D8-951E-DFCFED5609F0}"/>
    <hyperlink ref="E8" location="Rickmandsworth!A1" display="Rickmansworth Deanery" xr:uid="{A5899714-7035-4BFF-A2CF-9595EB23D2E1}"/>
    <hyperlink ref="E10" location="Watford!A1" display="Watford Deanery" xr:uid="{C864F3B6-29CF-44A3-A9A0-10ABC0B5334C}"/>
    <hyperlink ref="E11" location="Wheathampstead!A1" display="Wheathampstead Deanery" xr:uid="{1963454C-E438-47C6-B059-BF566AEB0024}"/>
    <hyperlink ref="E12" location="'Hemel Hempstead'!A1" display="Hemel Hempstead Deanery" xr:uid="{BB82DFD0-332E-4CA0-A029-1F9D0907B062}"/>
    <hyperlink ref="F21" location="'Parish Share Income Pattern'!A1" display="2023 Parish share income by month" xr:uid="{62403BDF-2EFF-43CA-9DD3-53958A9B54BD}"/>
    <hyperlink ref="F19" location="'Top level Summary'!A1" display="Top Level Summary" xr:uid="{8C137B63-653B-40FA-ACFF-F1502CEEEB72}"/>
    <hyperlink ref="F20" location="Diocese!A1" display="Parish share report for the Diocese" xr:uid="{AD75209D-C426-4520-9B5D-44CE9A152789}"/>
    <hyperlink ref="F6" location="Barnet!A1" display="Barnet Deanery" xr:uid="{52460789-2113-451E-8730-07443A5A13AF}"/>
    <hyperlink ref="F7" location="'Bishop''s Stortford'!A1" display="Bishop's Stortford Deanery" xr:uid="{F316490D-722C-41FF-A51C-FC65F84978FA}"/>
    <hyperlink ref="F8" location="Buntingford!A1" display="Buntingford Deanery" xr:uid="{D812B6F6-7BB5-41B4-BF75-83B9F677E9B0}"/>
    <hyperlink ref="F9" location="Cheshunt!A1" display="Cheshunt Deanery" xr:uid="{FE3F889F-6ED8-490E-BA96-A2847F3B187C}"/>
    <hyperlink ref="F10" location="Welwyn!A1" display="Welwyn Hatfield Deanery " xr:uid="{C17AD212-3A59-4197-B54A-09488D94B08C}"/>
    <hyperlink ref="F11" location="'Hertford and Ware'!A1" display="Hertford and Ware Deanery" xr:uid="{9E158E9B-A70F-4B59-BAB8-875EA48AE0EB}"/>
    <hyperlink ref="F12" location="Stevenage!A1" display="Stevenage Deanery" xr:uid="{3B4273D1-7294-4DB0-AE92-C17354DFAADE}"/>
    <hyperlink ref="G6" location="Ampthill!A1" display="Ampthill and Shefford Deanery" xr:uid="{1E11BB28-6A7D-4BAC-AFB9-A76676B1795B}"/>
    <hyperlink ref="G7" location="Bedford!A1" display="Bedford Deanery" xr:uid="{8F72F772-C11B-49D5-856F-9386A8D2EA7F}"/>
    <hyperlink ref="G8" location="Biggleswade!A1" display="Biggleswade Deanery " xr:uid="{5B003818-A6C5-4313-A507-5023B5132B37}"/>
    <hyperlink ref="G9" location="Dunstable!A1" display="Dunstable Deanery" xr:uid="{81064955-B093-4A1B-B181-7B7992B0688B}"/>
    <hyperlink ref="G10" location="Luton!A1" display="Luton Deanery" xr:uid="{EDB03C3D-C1AC-4F04-A43E-CFC0EE9004DC}"/>
    <hyperlink ref="G11" location="Sharnbrook!A1" display="Sharnbrook Deanery" xr:uid="{3DE3AEF1-4492-40AC-8A28-4B9EFB897F60}"/>
    <hyperlink ref="F22" location="'Parish Share Income prior years'!A1" display="Parish Share income received 2024 for prior years" xr:uid="{5206348B-B0B3-4AB0-BEDE-90F076C7332C}"/>
  </hyperlinks>
  <pageMargins left="0.70866141732283472" right="0.70866141732283472" top="0.74803149606299213" bottom="0.74803149606299213" header="0.31496062992125984" footer="0.31496062992125984"/>
  <pageSetup paperSize="9" scale="8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1FAB-8B9B-4368-A870-5F85A78DACFC}">
  <sheetPr>
    <pageSetUpPr fitToPage="1"/>
  </sheetPr>
  <dimension ref="A1:T61"/>
  <sheetViews>
    <sheetView showGridLines="0" zoomScale="85" zoomScaleNormal="85" workbookViewId="0">
      <pane ySplit="8" topLeftCell="A9" activePane="bottomLeft" state="frozen"/>
      <selection pane="bottomLeft"/>
    </sheetView>
  </sheetViews>
  <sheetFormatPr defaultRowHeight="14.4" x14ac:dyDescent="0.3"/>
  <cols>
    <col min="1" max="1" width="29.109375" bestFit="1" customWidth="1"/>
    <col min="2" max="2" width="29.44140625" bestFit="1" customWidth="1"/>
    <col min="3" max="3" width="10.33203125" bestFit="1" customWidth="1"/>
    <col min="4" max="4" width="10.109375" bestFit="1" customWidth="1"/>
    <col min="5" max="5" width="15.109375" bestFit="1" customWidth="1"/>
    <col min="6" max="6" width="8.33203125" bestFit="1" customWidth="1"/>
  </cols>
  <sheetData>
    <row r="1" spans="1:6" x14ac:dyDescent="0.3">
      <c r="A1" s="83" t="s">
        <v>41</v>
      </c>
    </row>
    <row r="2" spans="1:6" ht="6.6" customHeight="1" x14ac:dyDescent="0.3"/>
    <row r="3" spans="1:6" x14ac:dyDescent="0.3">
      <c r="A3" s="76" t="s">
        <v>1737</v>
      </c>
    </row>
    <row r="5" spans="1:6" x14ac:dyDescent="0.3">
      <c r="A5" s="70" t="s">
        <v>44</v>
      </c>
      <c r="B5" s="74">
        <v>2024</v>
      </c>
    </row>
    <row r="7" spans="1:6" x14ac:dyDescent="0.3">
      <c r="C7" s="70" t="s">
        <v>46</v>
      </c>
    </row>
    <row r="8" spans="1:6" ht="57.6" x14ac:dyDescent="0.3">
      <c r="A8" s="70" t="s">
        <v>48</v>
      </c>
      <c r="B8" s="70" t="s">
        <v>49</v>
      </c>
      <c r="C8" s="75" t="s">
        <v>50</v>
      </c>
      <c r="D8" s="75" t="s">
        <v>51</v>
      </c>
      <c r="E8" s="75" t="s">
        <v>52</v>
      </c>
      <c r="F8" s="75" t="s">
        <v>53</v>
      </c>
    </row>
    <row r="9" spans="1:6" x14ac:dyDescent="0.3">
      <c r="A9" t="s">
        <v>16</v>
      </c>
      <c r="B9" t="s">
        <v>19</v>
      </c>
      <c r="C9" s="71">
        <v>774545.32000000007</v>
      </c>
      <c r="D9" s="71">
        <v>774545.32000000007</v>
      </c>
      <c r="E9" s="71">
        <v>657108.12</v>
      </c>
      <c r="F9" s="69">
        <v>0.84837917554004449</v>
      </c>
    </row>
    <row r="10" spans="1:6" x14ac:dyDescent="0.3">
      <c r="B10" t="s">
        <v>22</v>
      </c>
      <c r="C10" s="71">
        <v>1105612</v>
      </c>
      <c r="D10" s="71">
        <v>1105612</v>
      </c>
      <c r="E10" s="71">
        <v>957457.00000000012</v>
      </c>
      <c r="F10" s="69">
        <v>0.86599729380650725</v>
      </c>
    </row>
    <row r="11" spans="1:6" x14ac:dyDescent="0.3">
      <c r="B11" t="s">
        <v>25</v>
      </c>
      <c r="C11" s="71">
        <v>492280</v>
      </c>
      <c r="D11" s="71">
        <v>492280</v>
      </c>
      <c r="E11" s="71">
        <v>414313.8</v>
      </c>
      <c r="F11" s="69">
        <v>0.84162224750142189</v>
      </c>
    </row>
    <row r="12" spans="1:6" x14ac:dyDescent="0.3">
      <c r="B12" t="s">
        <v>28</v>
      </c>
      <c r="C12" s="71">
        <v>696563</v>
      </c>
      <c r="D12" s="71">
        <v>696563</v>
      </c>
      <c r="E12" s="71">
        <v>582364.98</v>
      </c>
      <c r="F12" s="69">
        <v>0.83605500148586698</v>
      </c>
    </row>
    <row r="13" spans="1:6" x14ac:dyDescent="0.3">
      <c r="B13" t="s">
        <v>31</v>
      </c>
      <c r="C13" s="71">
        <v>758488</v>
      </c>
      <c r="D13" s="71">
        <v>758488</v>
      </c>
      <c r="E13" s="71">
        <v>591136.26</v>
      </c>
      <c r="F13" s="69">
        <v>0.77936138739175831</v>
      </c>
    </row>
    <row r="14" spans="1:6" x14ac:dyDescent="0.3">
      <c r="B14" t="s">
        <v>34</v>
      </c>
      <c r="C14" s="71">
        <v>542099.6</v>
      </c>
      <c r="D14" s="71">
        <v>542099.6</v>
      </c>
      <c r="E14" s="71">
        <v>445394.75999999995</v>
      </c>
      <c r="F14" s="69">
        <v>0.82161056750456918</v>
      </c>
    </row>
    <row r="15" spans="1:6" x14ac:dyDescent="0.3">
      <c r="A15" t="s">
        <v>56</v>
      </c>
      <c r="C15" s="71">
        <v>4369587.92</v>
      </c>
      <c r="D15" s="71">
        <v>4369587.92</v>
      </c>
      <c r="E15" s="71">
        <v>3647774.92</v>
      </c>
      <c r="F15" s="69">
        <v>0.83480982343982635</v>
      </c>
    </row>
    <row r="16" spans="1:6" x14ac:dyDescent="0.3">
      <c r="A16" t="s">
        <v>15</v>
      </c>
      <c r="B16" t="s">
        <v>18</v>
      </c>
      <c r="C16" s="71">
        <v>702545</v>
      </c>
      <c r="D16" s="71">
        <v>702545</v>
      </c>
      <c r="E16" s="71">
        <v>671003.90000000014</v>
      </c>
      <c r="F16" s="69">
        <v>0.95510451287817877</v>
      </c>
    </row>
    <row r="17" spans="1:6" x14ac:dyDescent="0.3">
      <c r="B17" t="s">
        <v>21</v>
      </c>
      <c r="C17" s="71">
        <v>614733</v>
      </c>
      <c r="D17" s="71">
        <v>614733</v>
      </c>
      <c r="E17" s="71">
        <v>554240.03</v>
      </c>
      <c r="F17" s="69">
        <v>0.90159472486429071</v>
      </c>
    </row>
    <row r="18" spans="1:6" x14ac:dyDescent="0.3">
      <c r="B18" t="s">
        <v>24</v>
      </c>
      <c r="C18" s="71">
        <v>536127.44999999995</v>
      </c>
      <c r="D18" s="71">
        <v>536127.44999999995</v>
      </c>
      <c r="E18" s="71">
        <v>512790.91000000003</v>
      </c>
      <c r="F18" s="69">
        <v>0.95647202917888285</v>
      </c>
    </row>
    <row r="19" spans="1:6" x14ac:dyDescent="0.3">
      <c r="B19" t="s">
        <v>27</v>
      </c>
      <c r="C19" s="71">
        <v>439687</v>
      </c>
      <c r="D19" s="71">
        <v>439687</v>
      </c>
      <c r="E19" s="71">
        <v>371559</v>
      </c>
      <c r="F19" s="69">
        <v>0.84505341299606307</v>
      </c>
    </row>
    <row r="20" spans="1:6" x14ac:dyDescent="0.3">
      <c r="B20" t="s">
        <v>30</v>
      </c>
      <c r="C20" s="71">
        <v>739136.33</v>
      </c>
      <c r="D20" s="71">
        <v>739136.33</v>
      </c>
      <c r="E20" s="71">
        <v>702708.31</v>
      </c>
      <c r="F20" s="69">
        <v>0.95071542485267924</v>
      </c>
    </row>
    <row r="21" spans="1:6" x14ac:dyDescent="0.3">
      <c r="B21" t="s">
        <v>33</v>
      </c>
      <c r="C21" s="71">
        <v>765731.72</v>
      </c>
      <c r="D21" s="71">
        <v>765731.72</v>
      </c>
      <c r="E21" s="71">
        <v>726636.41999999969</v>
      </c>
      <c r="F21" s="69">
        <v>0.94894386770342976</v>
      </c>
    </row>
    <row r="22" spans="1:6" x14ac:dyDescent="0.3">
      <c r="B22" t="s">
        <v>36</v>
      </c>
      <c r="C22" s="71">
        <v>485176</v>
      </c>
      <c r="D22" s="71">
        <v>485176</v>
      </c>
      <c r="E22" s="71">
        <v>437549.27999999997</v>
      </c>
      <c r="F22" s="69">
        <v>0.90183619964713835</v>
      </c>
    </row>
    <row r="23" spans="1:6" x14ac:dyDescent="0.3">
      <c r="A23" t="s">
        <v>57</v>
      </c>
      <c r="C23" s="71">
        <v>4283136.5</v>
      </c>
      <c r="D23" s="71">
        <v>4283136.5</v>
      </c>
      <c r="E23" s="71">
        <v>3976487.85</v>
      </c>
      <c r="F23" s="69">
        <v>0.92840558548624363</v>
      </c>
    </row>
    <row r="24" spans="1:6" x14ac:dyDescent="0.3">
      <c r="A24" t="s">
        <v>14</v>
      </c>
      <c r="B24" t="s">
        <v>17</v>
      </c>
      <c r="C24" s="71">
        <v>623865</v>
      </c>
      <c r="D24" s="71">
        <v>623865</v>
      </c>
      <c r="E24" s="71">
        <v>621117.97</v>
      </c>
      <c r="F24" s="69">
        <v>0.99559675570836637</v>
      </c>
    </row>
    <row r="25" spans="1:6" x14ac:dyDescent="0.3">
      <c r="B25" t="s">
        <v>20</v>
      </c>
      <c r="C25" s="71">
        <v>789951</v>
      </c>
      <c r="D25" s="71">
        <v>789951</v>
      </c>
      <c r="E25" s="71">
        <v>731127.67999999993</v>
      </c>
      <c r="F25" s="69">
        <v>0.92553548258056506</v>
      </c>
    </row>
    <row r="26" spans="1:6" x14ac:dyDescent="0.3">
      <c r="B26" t="s">
        <v>23</v>
      </c>
      <c r="C26" s="71">
        <v>829070</v>
      </c>
      <c r="D26" s="71">
        <v>829070</v>
      </c>
      <c r="E26" s="71">
        <v>809713.28</v>
      </c>
      <c r="F26" s="69">
        <v>0.97665249013955402</v>
      </c>
    </row>
    <row r="27" spans="1:6" x14ac:dyDescent="0.3">
      <c r="B27" t="s">
        <v>26</v>
      </c>
      <c r="C27" s="71">
        <v>1132002</v>
      </c>
      <c r="D27" s="71">
        <v>1132002</v>
      </c>
      <c r="E27" s="71">
        <v>1116857.4099999999</v>
      </c>
      <c r="F27" s="69">
        <v>0.98662141056287878</v>
      </c>
    </row>
    <row r="28" spans="1:6" x14ac:dyDescent="0.3">
      <c r="B28" t="s">
        <v>29</v>
      </c>
      <c r="C28" s="71">
        <v>798699</v>
      </c>
      <c r="D28" s="71">
        <v>798699</v>
      </c>
      <c r="E28" s="71">
        <v>730238.95999999985</v>
      </c>
      <c r="F28" s="69">
        <v>0.91428555688688706</v>
      </c>
    </row>
    <row r="29" spans="1:6" x14ac:dyDescent="0.3">
      <c r="B29" t="s">
        <v>32</v>
      </c>
      <c r="C29" s="71">
        <v>762869</v>
      </c>
      <c r="D29" s="71">
        <v>762869</v>
      </c>
      <c r="E29" s="71">
        <v>760050.99999999988</v>
      </c>
      <c r="F29" s="69">
        <v>0.99630604992469207</v>
      </c>
    </row>
    <row r="30" spans="1:6" x14ac:dyDescent="0.3">
      <c r="B30" t="s">
        <v>35</v>
      </c>
      <c r="C30" s="71">
        <v>458285.5</v>
      </c>
      <c r="D30" s="71">
        <v>458285.5</v>
      </c>
      <c r="E30" s="71">
        <v>423317.5</v>
      </c>
      <c r="F30" s="69">
        <v>0.923698218686823</v>
      </c>
    </row>
    <row r="31" spans="1:6" x14ac:dyDescent="0.3">
      <c r="A31" t="s">
        <v>58</v>
      </c>
      <c r="C31" s="71">
        <v>5394741.5</v>
      </c>
      <c r="D31" s="71">
        <v>5394741.5</v>
      </c>
      <c r="E31" s="71">
        <v>5192423.8</v>
      </c>
      <c r="F31" s="69">
        <v>0.96249723920970143</v>
      </c>
    </row>
    <row r="32" spans="1:6" x14ac:dyDescent="0.3">
      <c r="A32" t="s">
        <v>54</v>
      </c>
      <c r="C32" s="71">
        <v>14047465.92</v>
      </c>
      <c r="D32" s="71">
        <v>14047465.92</v>
      </c>
      <c r="E32" s="71">
        <v>12816686.569999998</v>
      </c>
      <c r="F32" s="69">
        <v>0.91238424374835558</v>
      </c>
    </row>
    <row r="33" spans="1:6" x14ac:dyDescent="0.3">
      <c r="E33" s="71"/>
    </row>
    <row r="34" spans="1:6" x14ac:dyDescent="0.3">
      <c r="E34" s="71"/>
      <c r="F34" s="71"/>
    </row>
    <row r="35" spans="1:6" x14ac:dyDescent="0.3">
      <c r="C35" s="71"/>
      <c r="D35" s="71"/>
      <c r="E35" s="69"/>
      <c r="F35" s="69"/>
    </row>
    <row r="36" spans="1:6" x14ac:dyDescent="0.3">
      <c r="C36" s="71"/>
      <c r="D36" s="71"/>
      <c r="E36" s="71"/>
      <c r="F36" s="69"/>
    </row>
    <row r="37" spans="1:6" x14ac:dyDescent="0.3">
      <c r="C37" s="71"/>
      <c r="E37" s="117"/>
    </row>
    <row r="38" spans="1:6" x14ac:dyDescent="0.3">
      <c r="A38" s="112"/>
      <c r="C38" s="71"/>
      <c r="D38" s="71"/>
      <c r="E38" s="71"/>
    </row>
    <row r="39" spans="1:6" x14ac:dyDescent="0.3">
      <c r="A39" s="111"/>
      <c r="C39" s="71"/>
      <c r="D39" s="71"/>
      <c r="E39" s="71"/>
      <c r="F39" s="110"/>
    </row>
    <row r="40" spans="1:6" x14ac:dyDescent="0.3">
      <c r="A40" s="111"/>
      <c r="C40" s="71"/>
      <c r="D40" s="71"/>
      <c r="E40" s="71"/>
    </row>
    <row r="41" spans="1:6" x14ac:dyDescent="0.3">
      <c r="A41" s="111"/>
      <c r="C41" s="71"/>
      <c r="D41" s="71"/>
    </row>
    <row r="42" spans="1:6" x14ac:dyDescent="0.3">
      <c r="A42" s="111"/>
      <c r="C42" s="71"/>
      <c r="D42" s="71"/>
      <c r="E42" s="71"/>
    </row>
    <row r="43" spans="1:6" x14ac:dyDescent="0.3">
      <c r="A43" s="111"/>
      <c r="C43" s="71"/>
      <c r="D43" s="71"/>
      <c r="E43" s="71"/>
    </row>
    <row r="44" spans="1:6" x14ac:dyDescent="0.3">
      <c r="C44" s="71"/>
      <c r="D44" s="71"/>
      <c r="F44" s="69"/>
    </row>
    <row r="45" spans="1:6" x14ac:dyDescent="0.3">
      <c r="C45" s="71"/>
      <c r="D45" s="71"/>
      <c r="E45" s="71"/>
      <c r="F45" s="69"/>
    </row>
    <row r="46" spans="1:6" x14ac:dyDescent="0.3">
      <c r="A46" s="71"/>
      <c r="C46" s="71"/>
      <c r="D46" s="71"/>
      <c r="E46" s="71"/>
      <c r="F46" s="69"/>
    </row>
    <row r="47" spans="1:6" x14ac:dyDescent="0.3">
      <c r="A47" s="71"/>
      <c r="D47" s="71"/>
      <c r="E47">
        <f>GETPIVOTDATA("Sum of Received £",Ampthill!$A$25)+GETPIVOTDATA("Sum of Received £",Bedford!$A$25)+GETPIVOTDATA("Sum of Received £",Biggleswade!$A$25)+GETPIVOTDATA("Sum of Received £",Dunstable!$A$25)+GETPIVOTDATA("Sum of Received £",Luton!$A$25)+GETPIVOTDATA("Sum of Received £",Sharnbrook!$A$25)</f>
        <v>3647774.92</v>
      </c>
      <c r="F47">
        <f>GETPIVOTDATA("Sum of Received £",$A$7,"Archdeaconry","Archdeaconry of Bedford")-E47</f>
        <v>0</v>
      </c>
    </row>
    <row r="48" spans="1:6" x14ac:dyDescent="0.3">
      <c r="E48">
        <f>GETPIVOTDATA("Sum of Received £",Barnet!$A$25)+GETPIVOTDATA("Sum of Received £",'Bishop''s Stortford'!$A$25)+GETPIVOTDATA("Sum of Received £",Buntingford!$A$25)+GETPIVOTDATA("Sum of Received £",Cheshunt!$A$25)+GETPIVOTDATA("Sum of Received £",Welwyn!$A$25)+GETPIVOTDATA("Sum of Received £",'Hertford and Ware'!$A$25)+GETPIVOTDATA("Sum of Received £",Stevenage!$A$25)</f>
        <v>3976487.8500000006</v>
      </c>
      <c r="F48">
        <f>GETPIVOTDATA("Sum of Received £",$A$7,"Archdeaconry","Archdeaconry of Hertford")-E48</f>
        <v>0</v>
      </c>
    </row>
    <row r="49" spans="1:6" x14ac:dyDescent="0.3">
      <c r="A49" s="71"/>
      <c r="E49">
        <f>GETPIVOTDATA("Sum of Received £",Berkhamstead!$A$25)+GETPIVOTDATA("Sum of Received £",Hitchin!$A$25)+GETPIVOTDATA("Sum of Received £",Rickmandsworth!$A$25)+GETPIVOTDATA("Sum of Received £",'St Albans'!$A$25)+GETPIVOTDATA("Sum of Received £",Watford!$A$25)+GETPIVOTDATA("Sum of Received £",Wheathampstead!$A$25)+GETPIVOTDATA("Sum of Received £",'Hemel Hempstead'!$A$25)</f>
        <v>5192423.8</v>
      </c>
      <c r="F49">
        <f>GETPIVOTDATA("Sum of Received £",$A$7,"Archdeaconry","Archdeaconry of St Albans ")-E49</f>
        <v>0</v>
      </c>
    </row>
    <row r="50" spans="1:6" x14ac:dyDescent="0.3">
      <c r="A50" s="71"/>
      <c r="D50" s="110"/>
      <c r="E50">
        <f>SUM(E47:E49)</f>
        <v>12816686.57</v>
      </c>
      <c r="F50">
        <f>GETPIVOTDATA("Sum of Received £",$A$7)-E50</f>
        <v>0</v>
      </c>
    </row>
    <row r="51" spans="1:6" x14ac:dyDescent="0.3">
      <c r="D51" s="71"/>
      <c r="E51" t="s">
        <v>1707</v>
      </c>
    </row>
    <row r="53" spans="1:6" x14ac:dyDescent="0.3">
      <c r="A53" s="71"/>
    </row>
    <row r="61" spans="1:6" x14ac:dyDescent="0.3">
      <c r="E61" s="71"/>
    </row>
  </sheetData>
  <customSheetViews>
    <customSheetView guid="{D84C1741-0A73-430B-B911-25E316D8C37E}" showPageBreaks="1" showGridLines="0" fitToPage="1" hiddenColumns="1">
      <pageMargins left="0" right="0" top="0" bottom="0" header="0" footer="0"/>
      <pageSetup paperSize="9" scale="46" fitToHeight="0" orientation="landscape" r:id="rId2"/>
    </customSheetView>
  </customSheetViews>
  <hyperlinks>
    <hyperlink ref="A1" location="'Home Page'!A1" display="Return to homepage" xr:uid="{29BAF774-A4D4-4DC6-BEEC-4E46CD39B48D}"/>
  </hyperlinks>
  <pageMargins left="0.70866141732283472" right="0.70866141732283472" top="0.74803149606299213" bottom="0.74803149606299213" header="0.31496062992125984" footer="0.31496062992125984"/>
  <pageSetup paperSize="9" scale="50" fitToHeight="0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5D329-6EAF-4591-BB75-76C1236042C6}">
  <sheetPr>
    <pageSetUpPr fitToPage="1"/>
  </sheetPr>
  <dimension ref="A1:K365"/>
  <sheetViews>
    <sheetView showGridLines="0" zoomScaleNormal="100" workbookViewId="0">
      <pane ySplit="9" topLeftCell="A10" activePane="bottomLeft" state="frozen"/>
      <selection pane="bottomLeft" activeCell="I19" sqref="I19"/>
    </sheetView>
  </sheetViews>
  <sheetFormatPr defaultRowHeight="14.4" x14ac:dyDescent="0.3"/>
  <cols>
    <col min="1" max="1" width="29.109375" bestFit="1" customWidth="1"/>
    <col min="2" max="2" width="44.6640625" bestFit="1" customWidth="1"/>
    <col min="3" max="3" width="10.33203125" bestFit="1" customWidth="1"/>
    <col min="4" max="5" width="10.109375" bestFit="1" customWidth="1"/>
    <col min="6" max="6" width="9.77734375" bestFit="1" customWidth="1"/>
    <col min="7" max="7" width="8.33203125" bestFit="1" customWidth="1"/>
    <col min="8" max="11" width="22.6640625" bestFit="1" customWidth="1"/>
  </cols>
  <sheetData>
    <row r="1" spans="1:9" x14ac:dyDescent="0.3">
      <c r="A1" s="83" t="s">
        <v>41</v>
      </c>
    </row>
    <row r="3" spans="1:9" x14ac:dyDescent="0.3">
      <c r="A3" s="76" t="str">
        <f>'Top level Summary'!A3</f>
        <v>Parish Share report 31.12.2024</v>
      </c>
    </row>
    <row r="4" spans="1:9" x14ac:dyDescent="0.3">
      <c r="A4" s="70" t="s">
        <v>44</v>
      </c>
      <c r="B4" s="74">
        <v>2024</v>
      </c>
    </row>
    <row r="5" spans="1:9" x14ac:dyDescent="0.3">
      <c r="A5" s="70" t="s">
        <v>48</v>
      </c>
      <c r="B5" t="s">
        <v>43</v>
      </c>
    </row>
    <row r="6" spans="1:9" x14ac:dyDescent="0.3">
      <c r="A6" s="70" t="s">
        <v>42</v>
      </c>
      <c r="B6" t="s">
        <v>43</v>
      </c>
    </row>
    <row r="8" spans="1:9" x14ac:dyDescent="0.3">
      <c r="C8" s="70" t="s">
        <v>46</v>
      </c>
    </row>
    <row r="9" spans="1:9" ht="57.6" x14ac:dyDescent="0.3">
      <c r="A9" s="70" t="s">
        <v>49</v>
      </c>
      <c r="B9" s="70" t="s">
        <v>45</v>
      </c>
      <c r="C9" s="75" t="s">
        <v>50</v>
      </c>
      <c r="D9" s="75" t="s">
        <v>51</v>
      </c>
      <c r="E9" s="75" t="s">
        <v>52</v>
      </c>
      <c r="F9" s="75" t="s">
        <v>59</v>
      </c>
      <c r="G9" s="75" t="s">
        <v>53</v>
      </c>
    </row>
    <row r="10" spans="1:9" x14ac:dyDescent="0.3">
      <c r="A10" t="s">
        <v>17</v>
      </c>
      <c r="B10" t="s">
        <v>60</v>
      </c>
      <c r="C10" s="71">
        <v>11719</v>
      </c>
      <c r="D10" s="71">
        <v>11719</v>
      </c>
      <c r="E10" s="71">
        <v>11719</v>
      </c>
      <c r="F10" s="71">
        <v>0</v>
      </c>
      <c r="G10" s="69">
        <v>1</v>
      </c>
      <c r="I10" s="71"/>
    </row>
    <row r="11" spans="1:9" x14ac:dyDescent="0.3">
      <c r="B11" t="s">
        <v>61</v>
      </c>
      <c r="C11" s="71">
        <v>127875</v>
      </c>
      <c r="D11" s="71">
        <v>127875</v>
      </c>
      <c r="E11" s="71">
        <v>127875</v>
      </c>
      <c r="F11" s="71">
        <v>0</v>
      </c>
      <c r="G11" s="69">
        <v>1</v>
      </c>
      <c r="I11" s="71"/>
    </row>
    <row r="12" spans="1:9" x14ac:dyDescent="0.3">
      <c r="B12" t="s">
        <v>62</v>
      </c>
      <c r="C12" s="71">
        <v>24300</v>
      </c>
      <c r="D12" s="71">
        <v>24300</v>
      </c>
      <c r="E12" s="71">
        <v>24300</v>
      </c>
      <c r="F12" s="71">
        <v>0</v>
      </c>
      <c r="G12" s="69">
        <v>1</v>
      </c>
      <c r="I12" s="71"/>
    </row>
    <row r="13" spans="1:9" x14ac:dyDescent="0.3">
      <c r="B13" t="s">
        <v>63</v>
      </c>
      <c r="C13" s="71">
        <v>41508</v>
      </c>
      <c r="D13" s="71">
        <v>41508</v>
      </c>
      <c r="E13" s="71">
        <v>41508</v>
      </c>
      <c r="F13" s="71">
        <v>0</v>
      </c>
      <c r="G13" s="69">
        <v>1</v>
      </c>
      <c r="I13" s="71"/>
    </row>
    <row r="14" spans="1:9" x14ac:dyDescent="0.3">
      <c r="B14" t="s">
        <v>64</v>
      </c>
      <c r="C14" s="71">
        <v>7701</v>
      </c>
      <c r="D14" s="71">
        <v>7701</v>
      </c>
      <c r="E14" s="71">
        <v>7701</v>
      </c>
      <c r="F14" s="71">
        <v>0</v>
      </c>
      <c r="G14" s="69">
        <v>1</v>
      </c>
      <c r="I14" s="71"/>
    </row>
    <row r="15" spans="1:9" x14ac:dyDescent="0.3">
      <c r="B15" t="s">
        <v>65</v>
      </c>
      <c r="C15" s="71">
        <v>56994</v>
      </c>
      <c r="D15" s="71">
        <v>56994</v>
      </c>
      <c r="E15" s="71">
        <v>56993.970000000008</v>
      </c>
      <c r="F15" s="71">
        <v>-2.9999999991559889E-2</v>
      </c>
      <c r="G15" s="69">
        <v>0.99999947362880315</v>
      </c>
      <c r="I15" s="71"/>
    </row>
    <row r="16" spans="1:9" x14ac:dyDescent="0.3">
      <c r="B16" t="s">
        <v>66</v>
      </c>
      <c r="C16" s="71">
        <v>48662</v>
      </c>
      <c r="D16" s="71">
        <v>48662</v>
      </c>
      <c r="E16" s="71">
        <v>48662</v>
      </c>
      <c r="F16" s="71">
        <v>0</v>
      </c>
      <c r="G16" s="69">
        <v>1</v>
      </c>
      <c r="I16" s="71"/>
    </row>
    <row r="17" spans="1:9" x14ac:dyDescent="0.3">
      <c r="B17" t="s">
        <v>67</v>
      </c>
      <c r="C17" s="71">
        <v>90723</v>
      </c>
      <c r="D17" s="71">
        <v>90723</v>
      </c>
      <c r="E17" s="71">
        <v>90723</v>
      </c>
      <c r="F17" s="71">
        <v>0</v>
      </c>
      <c r="G17" s="69">
        <v>1</v>
      </c>
      <c r="I17" s="71"/>
    </row>
    <row r="18" spans="1:9" x14ac:dyDescent="0.3">
      <c r="B18" t="s">
        <v>68</v>
      </c>
      <c r="C18" s="71">
        <v>177636</v>
      </c>
      <c r="D18" s="71">
        <v>177636</v>
      </c>
      <c r="E18" s="71">
        <v>177636</v>
      </c>
      <c r="F18" s="71">
        <v>0</v>
      </c>
      <c r="G18" s="69">
        <v>1</v>
      </c>
      <c r="I18" s="71"/>
    </row>
    <row r="19" spans="1:9" x14ac:dyDescent="0.3">
      <c r="B19" t="s">
        <v>69</v>
      </c>
      <c r="C19" s="71">
        <v>36747</v>
      </c>
      <c r="D19" s="71">
        <v>36747</v>
      </c>
      <c r="E19" s="71">
        <v>34000</v>
      </c>
      <c r="F19" s="71">
        <v>-2747</v>
      </c>
      <c r="G19" s="69">
        <v>0.92524559828013175</v>
      </c>
      <c r="I19" s="71"/>
    </row>
    <row r="20" spans="1:9" x14ac:dyDescent="0.3">
      <c r="A20" t="s">
        <v>70</v>
      </c>
      <c r="C20" s="71">
        <v>623865</v>
      </c>
      <c r="D20" s="71">
        <v>623865</v>
      </c>
      <c r="E20" s="71">
        <v>621117.97</v>
      </c>
      <c r="F20" s="71">
        <v>-2747.0300000001444</v>
      </c>
      <c r="G20" s="69">
        <v>0.99559675570836614</v>
      </c>
      <c r="I20" s="71"/>
    </row>
    <row r="21" spans="1:9" x14ac:dyDescent="0.3">
      <c r="A21" t="s">
        <v>20</v>
      </c>
      <c r="B21" t="s">
        <v>71</v>
      </c>
      <c r="C21" s="71">
        <v>5980</v>
      </c>
      <c r="D21" s="71">
        <v>5980</v>
      </c>
      <c r="E21" s="71">
        <v>5980</v>
      </c>
      <c r="F21" s="71">
        <v>0</v>
      </c>
      <c r="G21" s="69">
        <v>1</v>
      </c>
      <c r="I21" s="71"/>
    </row>
    <row r="22" spans="1:9" x14ac:dyDescent="0.3">
      <c r="B22" t="s">
        <v>72</v>
      </c>
      <c r="C22" s="71">
        <v>0</v>
      </c>
      <c r="D22" s="71">
        <v>0</v>
      </c>
      <c r="E22" s="71">
        <v>0</v>
      </c>
      <c r="F22" s="71">
        <v>0</v>
      </c>
      <c r="G22" s="69" t="e">
        <v>#DIV/0!</v>
      </c>
      <c r="I22" s="71"/>
    </row>
    <row r="23" spans="1:9" x14ac:dyDescent="0.3">
      <c r="B23" t="s">
        <v>73</v>
      </c>
      <c r="C23" s="71">
        <v>4732</v>
      </c>
      <c r="D23" s="71">
        <v>4732</v>
      </c>
      <c r="E23" s="71">
        <v>0</v>
      </c>
      <c r="F23" s="71">
        <v>-4732</v>
      </c>
      <c r="G23" s="69">
        <v>0</v>
      </c>
      <c r="I23" s="71"/>
    </row>
    <row r="24" spans="1:9" x14ac:dyDescent="0.3">
      <c r="B24" t="s">
        <v>74</v>
      </c>
      <c r="C24" s="71">
        <v>56850</v>
      </c>
      <c r="D24" s="71">
        <v>56850</v>
      </c>
      <c r="E24" s="71">
        <v>56850</v>
      </c>
      <c r="F24" s="71">
        <v>0</v>
      </c>
      <c r="G24" s="69">
        <v>1</v>
      </c>
      <c r="I24" s="71"/>
    </row>
    <row r="25" spans="1:9" x14ac:dyDescent="0.3">
      <c r="B25" t="s">
        <v>75</v>
      </c>
      <c r="C25" s="71">
        <v>31422</v>
      </c>
      <c r="D25" s="71">
        <v>31422</v>
      </c>
      <c r="E25" s="71">
        <v>31422</v>
      </c>
      <c r="F25" s="71">
        <v>0</v>
      </c>
      <c r="G25" s="69">
        <v>1</v>
      </c>
      <c r="I25" s="71"/>
    </row>
    <row r="26" spans="1:9" x14ac:dyDescent="0.3">
      <c r="B26" t="s">
        <v>76</v>
      </c>
      <c r="C26" s="71">
        <v>16633</v>
      </c>
      <c r="D26" s="71">
        <v>16633</v>
      </c>
      <c r="E26" s="71">
        <v>16633</v>
      </c>
      <c r="F26" s="71">
        <v>0</v>
      </c>
      <c r="G26" s="69">
        <v>1</v>
      </c>
      <c r="I26" s="71"/>
    </row>
    <row r="27" spans="1:9" x14ac:dyDescent="0.3">
      <c r="B27" t="s">
        <v>77</v>
      </c>
      <c r="C27" s="71">
        <v>96983</v>
      </c>
      <c r="D27" s="71">
        <v>96983</v>
      </c>
      <c r="E27" s="71">
        <v>96983</v>
      </c>
      <c r="F27" s="71">
        <v>0</v>
      </c>
      <c r="G27" s="69">
        <v>1</v>
      </c>
      <c r="I27" s="71"/>
    </row>
    <row r="28" spans="1:9" x14ac:dyDescent="0.3">
      <c r="B28" t="s">
        <v>78</v>
      </c>
      <c r="C28" s="71">
        <v>15802</v>
      </c>
      <c r="D28" s="71">
        <v>15802</v>
      </c>
      <c r="E28" s="71">
        <v>15802</v>
      </c>
      <c r="F28" s="71">
        <v>0</v>
      </c>
      <c r="G28" s="69">
        <v>1</v>
      </c>
      <c r="I28" s="71"/>
    </row>
    <row r="29" spans="1:9" x14ac:dyDescent="0.3">
      <c r="B29" t="s">
        <v>79</v>
      </c>
      <c r="C29" s="71">
        <v>8063</v>
      </c>
      <c r="D29" s="71">
        <v>8063</v>
      </c>
      <c r="E29" s="71">
        <v>2900</v>
      </c>
      <c r="F29" s="71">
        <v>-5163</v>
      </c>
      <c r="G29" s="69">
        <v>0.35966761751209225</v>
      </c>
      <c r="I29" s="71"/>
    </row>
    <row r="30" spans="1:9" x14ac:dyDescent="0.3">
      <c r="B30" t="s">
        <v>80</v>
      </c>
      <c r="C30" s="71">
        <v>69924</v>
      </c>
      <c r="D30" s="71">
        <v>69924</v>
      </c>
      <c r="E30" s="71">
        <v>69924.000000000015</v>
      </c>
      <c r="F30" s="71">
        <v>0</v>
      </c>
      <c r="G30" s="69">
        <v>1.0000000000000002</v>
      </c>
      <c r="I30" s="71"/>
    </row>
    <row r="31" spans="1:9" x14ac:dyDescent="0.3">
      <c r="B31" t="s">
        <v>81</v>
      </c>
      <c r="C31" s="71">
        <v>16759</v>
      </c>
      <c r="D31" s="71">
        <v>16759</v>
      </c>
      <c r="E31" s="71">
        <v>12856</v>
      </c>
      <c r="F31" s="71">
        <v>-3903</v>
      </c>
      <c r="G31" s="69">
        <v>0.76711020943970409</v>
      </c>
      <c r="I31" s="71"/>
    </row>
    <row r="32" spans="1:9" x14ac:dyDescent="0.3">
      <c r="B32" t="s">
        <v>82</v>
      </c>
      <c r="C32" s="71">
        <v>2136</v>
      </c>
      <c r="D32" s="71">
        <v>2136</v>
      </c>
      <c r="E32" s="71">
        <v>2136</v>
      </c>
      <c r="F32" s="71">
        <v>0</v>
      </c>
      <c r="G32" s="69">
        <v>1</v>
      </c>
      <c r="I32" s="71"/>
    </row>
    <row r="33" spans="1:9" x14ac:dyDescent="0.3">
      <c r="B33" t="s">
        <v>83</v>
      </c>
      <c r="C33" s="71">
        <v>27119</v>
      </c>
      <c r="D33" s="71">
        <v>27119</v>
      </c>
      <c r="E33" s="71">
        <v>27119</v>
      </c>
      <c r="F33" s="71">
        <v>0</v>
      </c>
      <c r="G33" s="69">
        <v>1</v>
      </c>
      <c r="I33" s="71"/>
    </row>
    <row r="34" spans="1:9" x14ac:dyDescent="0.3">
      <c r="B34" t="s">
        <v>84</v>
      </c>
      <c r="C34" s="71">
        <v>1847</v>
      </c>
      <c r="D34" s="71">
        <v>1847</v>
      </c>
      <c r="E34" s="71">
        <v>1847</v>
      </c>
      <c r="F34" s="71">
        <v>0</v>
      </c>
      <c r="G34" s="69">
        <v>1</v>
      </c>
      <c r="I34" s="71"/>
    </row>
    <row r="35" spans="1:9" x14ac:dyDescent="0.3">
      <c r="B35" t="s">
        <v>85</v>
      </c>
      <c r="C35" s="71">
        <v>56039</v>
      </c>
      <c r="D35" s="71">
        <v>56039</v>
      </c>
      <c r="E35" s="71">
        <v>40066.660000000003</v>
      </c>
      <c r="F35" s="71">
        <v>-15972.339999999997</v>
      </c>
      <c r="G35" s="69">
        <v>0.71497814022377282</v>
      </c>
      <c r="I35" s="71"/>
    </row>
    <row r="36" spans="1:9" x14ac:dyDescent="0.3">
      <c r="B36" t="s">
        <v>86</v>
      </c>
      <c r="C36" s="71">
        <v>42504</v>
      </c>
      <c r="D36" s="71">
        <v>42504</v>
      </c>
      <c r="E36" s="71">
        <v>42504</v>
      </c>
      <c r="F36" s="71">
        <v>0</v>
      </c>
      <c r="G36" s="69">
        <v>1</v>
      </c>
      <c r="I36" s="71"/>
    </row>
    <row r="37" spans="1:9" x14ac:dyDescent="0.3">
      <c r="B37" t="s">
        <v>87</v>
      </c>
      <c r="C37" s="71">
        <v>71268</v>
      </c>
      <c r="D37" s="71">
        <v>71268</v>
      </c>
      <c r="E37" s="71">
        <v>71268.02</v>
      </c>
      <c r="F37" s="71">
        <v>2.0000000004074536E-2</v>
      </c>
      <c r="G37" s="69">
        <v>1.0000002806308583</v>
      </c>
      <c r="I37" s="71"/>
    </row>
    <row r="38" spans="1:9" x14ac:dyDescent="0.3">
      <c r="B38" t="s">
        <v>88</v>
      </c>
      <c r="C38" s="71">
        <v>107553</v>
      </c>
      <c r="D38" s="71">
        <v>107553</v>
      </c>
      <c r="E38" s="71">
        <v>78500</v>
      </c>
      <c r="F38" s="71">
        <v>-29053</v>
      </c>
      <c r="G38" s="69">
        <v>0.72987271391778941</v>
      </c>
      <c r="I38" s="71"/>
    </row>
    <row r="39" spans="1:9" x14ac:dyDescent="0.3">
      <c r="B39" t="s">
        <v>89</v>
      </c>
      <c r="C39" s="71">
        <v>21368</v>
      </c>
      <c r="D39" s="71">
        <v>21368</v>
      </c>
      <c r="E39" s="71">
        <v>21368</v>
      </c>
      <c r="F39" s="71">
        <v>0</v>
      </c>
      <c r="G39" s="69">
        <v>1</v>
      </c>
      <c r="I39" s="71"/>
    </row>
    <row r="40" spans="1:9" x14ac:dyDescent="0.3">
      <c r="B40" t="s">
        <v>90</v>
      </c>
      <c r="C40" s="71">
        <v>54957</v>
      </c>
      <c r="D40" s="71">
        <v>54957</v>
      </c>
      <c r="E40" s="71">
        <v>54957</v>
      </c>
      <c r="F40" s="71">
        <v>0</v>
      </c>
      <c r="G40" s="69">
        <v>1</v>
      </c>
      <c r="I40" s="71"/>
    </row>
    <row r="41" spans="1:9" x14ac:dyDescent="0.3">
      <c r="B41" t="s">
        <v>1717</v>
      </c>
      <c r="C41" s="71">
        <v>26169</v>
      </c>
      <c r="D41" s="71">
        <v>26169</v>
      </c>
      <c r="E41" s="71">
        <v>26169</v>
      </c>
      <c r="F41" s="71">
        <v>0</v>
      </c>
      <c r="G41" s="69">
        <v>1</v>
      </c>
      <c r="I41" s="71"/>
    </row>
    <row r="42" spans="1:9" x14ac:dyDescent="0.3">
      <c r="B42" t="s">
        <v>91</v>
      </c>
      <c r="C42" s="71">
        <v>40357</v>
      </c>
      <c r="D42" s="71">
        <v>40357</v>
      </c>
      <c r="E42" s="71">
        <v>40357</v>
      </c>
      <c r="F42" s="71">
        <v>0</v>
      </c>
      <c r="G42" s="69">
        <v>1</v>
      </c>
      <c r="I42" s="71"/>
    </row>
    <row r="43" spans="1:9" x14ac:dyDescent="0.3">
      <c r="B43" t="s">
        <v>92</v>
      </c>
      <c r="C43" s="71">
        <v>15486</v>
      </c>
      <c r="D43" s="71">
        <v>15486</v>
      </c>
      <c r="E43" s="71">
        <v>15486</v>
      </c>
      <c r="F43" s="71">
        <v>0</v>
      </c>
      <c r="G43" s="69">
        <v>1</v>
      </c>
      <c r="I43" s="71"/>
    </row>
    <row r="44" spans="1:9" x14ac:dyDescent="0.3">
      <c r="A44" t="s">
        <v>93</v>
      </c>
      <c r="C44" s="71">
        <v>789951</v>
      </c>
      <c r="D44" s="71">
        <v>789951</v>
      </c>
      <c r="E44" s="71">
        <v>731127.68</v>
      </c>
      <c r="F44" s="71">
        <v>-58823.320000000065</v>
      </c>
      <c r="G44" s="69">
        <v>0.92553548258056506</v>
      </c>
      <c r="I44" s="71"/>
    </row>
    <row r="45" spans="1:9" x14ac:dyDescent="0.3">
      <c r="A45" t="s">
        <v>23</v>
      </c>
      <c r="B45" t="s">
        <v>95</v>
      </c>
      <c r="C45" s="71">
        <v>48984</v>
      </c>
      <c r="D45" s="71">
        <v>48984</v>
      </c>
      <c r="E45" s="71">
        <v>48984</v>
      </c>
      <c r="F45" s="71">
        <v>0</v>
      </c>
      <c r="G45" s="69">
        <v>1</v>
      </c>
      <c r="I45" s="71"/>
    </row>
    <row r="46" spans="1:9" x14ac:dyDescent="0.3">
      <c r="B46" t="s">
        <v>94</v>
      </c>
      <c r="C46" s="71">
        <v>50586</v>
      </c>
      <c r="D46" s="71">
        <v>50586</v>
      </c>
      <c r="E46" s="71">
        <v>50586</v>
      </c>
      <c r="F46" s="71">
        <v>0</v>
      </c>
      <c r="G46" s="69">
        <v>1</v>
      </c>
      <c r="I46" s="71"/>
    </row>
    <row r="47" spans="1:9" x14ac:dyDescent="0.3">
      <c r="B47" t="s">
        <v>96</v>
      </c>
      <c r="C47" s="71">
        <v>224124</v>
      </c>
      <c r="D47" s="71">
        <v>224124</v>
      </c>
      <c r="E47" s="71">
        <v>224124</v>
      </c>
      <c r="F47" s="71">
        <v>0</v>
      </c>
      <c r="G47" s="69">
        <v>1</v>
      </c>
      <c r="I47" s="71"/>
    </row>
    <row r="48" spans="1:9" x14ac:dyDescent="0.3">
      <c r="B48" t="s">
        <v>97</v>
      </c>
      <c r="C48" s="71">
        <v>176316</v>
      </c>
      <c r="D48" s="71">
        <v>176316</v>
      </c>
      <c r="E48" s="71">
        <v>176316</v>
      </c>
      <c r="F48" s="71">
        <v>0</v>
      </c>
      <c r="G48" s="69">
        <v>1</v>
      </c>
      <c r="I48" s="71"/>
    </row>
    <row r="49" spans="1:9" x14ac:dyDescent="0.3">
      <c r="B49" t="s">
        <v>98</v>
      </c>
      <c r="C49" s="71">
        <v>64593</v>
      </c>
      <c r="D49" s="71">
        <v>64593</v>
      </c>
      <c r="E49" s="71">
        <v>64593</v>
      </c>
      <c r="F49" s="71">
        <v>0</v>
      </c>
      <c r="G49" s="69">
        <v>1</v>
      </c>
      <c r="I49" s="71"/>
    </row>
    <row r="50" spans="1:9" x14ac:dyDescent="0.3">
      <c r="B50" t="s">
        <v>99</v>
      </c>
      <c r="C50" s="71">
        <v>70200</v>
      </c>
      <c r="D50" s="71">
        <v>70200</v>
      </c>
      <c r="E50" s="71">
        <v>70200</v>
      </c>
      <c r="F50" s="71">
        <v>0</v>
      </c>
      <c r="G50" s="69">
        <v>1</v>
      </c>
      <c r="I50" s="71"/>
    </row>
    <row r="51" spans="1:9" x14ac:dyDescent="0.3">
      <c r="B51" t="s">
        <v>100</v>
      </c>
      <c r="C51" s="71">
        <v>53881</v>
      </c>
      <c r="D51" s="71">
        <v>53881</v>
      </c>
      <c r="E51" s="71">
        <v>53881.279999999999</v>
      </c>
      <c r="F51" s="71">
        <v>0.27999999999883585</v>
      </c>
      <c r="G51" s="69">
        <v>1.0000051966370334</v>
      </c>
      <c r="I51" s="71"/>
    </row>
    <row r="52" spans="1:9" x14ac:dyDescent="0.3">
      <c r="B52" t="s">
        <v>101</v>
      </c>
      <c r="C52" s="71">
        <v>93429</v>
      </c>
      <c r="D52" s="71">
        <v>93429</v>
      </c>
      <c r="E52" s="71">
        <v>93429</v>
      </c>
      <c r="F52" s="71">
        <v>0</v>
      </c>
      <c r="G52" s="69">
        <v>1</v>
      </c>
      <c r="I52" s="71"/>
    </row>
    <row r="53" spans="1:9" x14ac:dyDescent="0.3">
      <c r="B53" t="s">
        <v>102</v>
      </c>
      <c r="C53" s="71">
        <v>46957</v>
      </c>
      <c r="D53" s="71">
        <v>46957</v>
      </c>
      <c r="E53" s="71">
        <v>27600</v>
      </c>
      <c r="F53" s="71">
        <v>-19357</v>
      </c>
      <c r="G53" s="69">
        <v>0.58777179121323764</v>
      </c>
      <c r="I53" s="71"/>
    </row>
    <row r="54" spans="1:9" x14ac:dyDescent="0.3">
      <c r="A54" t="s">
        <v>103</v>
      </c>
      <c r="C54" s="71">
        <v>829070</v>
      </c>
      <c r="D54" s="71">
        <v>829070</v>
      </c>
      <c r="E54" s="71">
        <v>809713.28</v>
      </c>
      <c r="F54" s="71">
        <v>-19356.719999999972</v>
      </c>
      <c r="G54" s="69">
        <v>0.97665249013955402</v>
      </c>
      <c r="I54" s="71"/>
    </row>
    <row r="55" spans="1:9" x14ac:dyDescent="0.3">
      <c r="A55" t="s">
        <v>26</v>
      </c>
      <c r="B55" t="s">
        <v>105</v>
      </c>
      <c r="C55" s="71">
        <v>32763</v>
      </c>
      <c r="D55" s="71">
        <v>32763</v>
      </c>
      <c r="E55" s="71">
        <v>32763</v>
      </c>
      <c r="F55" s="71">
        <v>0</v>
      </c>
      <c r="G55" s="69">
        <v>1</v>
      </c>
      <c r="I55" s="71"/>
    </row>
    <row r="56" spans="1:9" x14ac:dyDescent="0.3">
      <c r="B56" t="s">
        <v>107</v>
      </c>
      <c r="C56" s="71">
        <v>57384</v>
      </c>
      <c r="D56" s="71">
        <v>57384</v>
      </c>
      <c r="E56" s="71">
        <v>57383.999999999993</v>
      </c>
      <c r="F56" s="71">
        <v>0</v>
      </c>
      <c r="G56" s="69">
        <v>0.99999999999999989</v>
      </c>
      <c r="I56" s="71"/>
    </row>
    <row r="57" spans="1:9" x14ac:dyDescent="0.3">
      <c r="B57" t="s">
        <v>109</v>
      </c>
      <c r="C57" s="71">
        <v>72752</v>
      </c>
      <c r="D57" s="71">
        <v>72752</v>
      </c>
      <c r="E57" s="71">
        <v>72752</v>
      </c>
      <c r="F57" s="71">
        <v>0</v>
      </c>
      <c r="G57" s="69">
        <v>1</v>
      </c>
      <c r="I57" s="71"/>
    </row>
    <row r="58" spans="1:9" x14ac:dyDescent="0.3">
      <c r="B58" t="s">
        <v>111</v>
      </c>
      <c r="C58" s="71">
        <v>54930</v>
      </c>
      <c r="D58" s="71">
        <v>54930</v>
      </c>
      <c r="E58" s="71">
        <v>54930</v>
      </c>
      <c r="F58" s="71">
        <v>0</v>
      </c>
      <c r="G58" s="69">
        <v>1</v>
      </c>
      <c r="I58" s="71"/>
    </row>
    <row r="59" spans="1:9" x14ac:dyDescent="0.3">
      <c r="B59" t="s">
        <v>113</v>
      </c>
      <c r="C59" s="71">
        <v>33812</v>
      </c>
      <c r="D59" s="71">
        <v>33812</v>
      </c>
      <c r="E59" s="71">
        <v>33812</v>
      </c>
      <c r="F59" s="71">
        <v>0</v>
      </c>
      <c r="G59" s="69">
        <v>1</v>
      </c>
      <c r="I59" s="71"/>
    </row>
    <row r="60" spans="1:9" x14ac:dyDescent="0.3">
      <c r="B60" t="s">
        <v>115</v>
      </c>
      <c r="C60" s="71">
        <v>116544</v>
      </c>
      <c r="D60" s="71">
        <v>116544</v>
      </c>
      <c r="E60" s="71">
        <v>116544</v>
      </c>
      <c r="F60" s="71">
        <v>0</v>
      </c>
      <c r="G60" s="69">
        <v>1</v>
      </c>
      <c r="I60" s="71"/>
    </row>
    <row r="61" spans="1:9" x14ac:dyDescent="0.3">
      <c r="B61" t="s">
        <v>117</v>
      </c>
      <c r="C61" s="71">
        <v>40144</v>
      </c>
      <c r="D61" s="71">
        <v>40144</v>
      </c>
      <c r="E61" s="71">
        <v>25000</v>
      </c>
      <c r="F61" s="71">
        <v>-15144</v>
      </c>
      <c r="G61" s="69">
        <v>0.62275807094459945</v>
      </c>
      <c r="I61" s="71"/>
    </row>
    <row r="62" spans="1:9" x14ac:dyDescent="0.3">
      <c r="B62" t="s">
        <v>104</v>
      </c>
      <c r="C62" s="71">
        <v>76608</v>
      </c>
      <c r="D62" s="71">
        <v>76608</v>
      </c>
      <c r="E62" s="71">
        <v>76608</v>
      </c>
      <c r="F62" s="71">
        <v>0</v>
      </c>
      <c r="G62" s="69">
        <v>1</v>
      </c>
      <c r="I62" s="71"/>
    </row>
    <row r="63" spans="1:9" x14ac:dyDescent="0.3">
      <c r="B63" t="s">
        <v>106</v>
      </c>
      <c r="C63" s="71">
        <v>71001</v>
      </c>
      <c r="D63" s="71">
        <v>71001</v>
      </c>
      <c r="E63" s="71">
        <v>71001</v>
      </c>
      <c r="F63" s="71">
        <v>0</v>
      </c>
      <c r="G63" s="69">
        <v>1</v>
      </c>
      <c r="I63" s="71"/>
    </row>
    <row r="64" spans="1:9" x14ac:dyDescent="0.3">
      <c r="B64" t="s">
        <v>108</v>
      </c>
      <c r="C64" s="71">
        <v>64059</v>
      </c>
      <c r="D64" s="71">
        <v>64059</v>
      </c>
      <c r="E64" s="71">
        <v>64059</v>
      </c>
      <c r="F64" s="71">
        <v>0</v>
      </c>
      <c r="G64" s="69">
        <v>1</v>
      </c>
      <c r="I64" s="71"/>
    </row>
    <row r="65" spans="1:9" x14ac:dyDescent="0.3">
      <c r="B65" t="s">
        <v>110</v>
      </c>
      <c r="C65" s="71">
        <v>95565</v>
      </c>
      <c r="D65" s="71">
        <v>95565</v>
      </c>
      <c r="E65" s="71">
        <v>95565</v>
      </c>
      <c r="F65" s="71">
        <v>0</v>
      </c>
      <c r="G65" s="69">
        <v>1</v>
      </c>
      <c r="I65" s="71"/>
    </row>
    <row r="66" spans="1:9" x14ac:dyDescent="0.3">
      <c r="B66" t="s">
        <v>112</v>
      </c>
      <c r="C66" s="71">
        <v>164451</v>
      </c>
      <c r="D66" s="71">
        <v>164451</v>
      </c>
      <c r="E66" s="71">
        <v>164451</v>
      </c>
      <c r="F66" s="71">
        <v>0</v>
      </c>
      <c r="G66" s="69">
        <v>1</v>
      </c>
      <c r="I66" s="71"/>
    </row>
    <row r="67" spans="1:9" x14ac:dyDescent="0.3">
      <c r="B67" t="s">
        <v>114</v>
      </c>
      <c r="C67" s="71">
        <v>100602</v>
      </c>
      <c r="D67" s="71">
        <v>100602</v>
      </c>
      <c r="E67" s="71">
        <v>100601.73</v>
      </c>
      <c r="F67" s="71">
        <v>-0.27000000000407454</v>
      </c>
      <c r="G67" s="69">
        <v>0.99999731615673637</v>
      </c>
      <c r="I67" s="71"/>
    </row>
    <row r="68" spans="1:9" x14ac:dyDescent="0.3">
      <c r="B68" t="s">
        <v>116</v>
      </c>
      <c r="C68" s="71">
        <v>71404</v>
      </c>
      <c r="D68" s="71">
        <v>71404</v>
      </c>
      <c r="E68" s="71">
        <v>71404</v>
      </c>
      <c r="F68" s="71">
        <v>0</v>
      </c>
      <c r="G68" s="69">
        <v>1</v>
      </c>
      <c r="I68" s="71"/>
    </row>
    <row r="69" spans="1:9" x14ac:dyDescent="0.3">
      <c r="B69" t="s">
        <v>118</v>
      </c>
      <c r="C69" s="71">
        <v>79983</v>
      </c>
      <c r="D69" s="71">
        <v>79983</v>
      </c>
      <c r="E69" s="71">
        <v>79982.679999999993</v>
      </c>
      <c r="F69" s="71">
        <v>-0.32000000000698492</v>
      </c>
      <c r="G69" s="69">
        <v>0.99999599914981929</v>
      </c>
      <c r="I69" s="71"/>
    </row>
    <row r="70" spans="1:9" x14ac:dyDescent="0.3">
      <c r="A70" t="s">
        <v>119</v>
      </c>
      <c r="C70" s="71">
        <v>1132002</v>
      </c>
      <c r="D70" s="71">
        <v>1132002</v>
      </c>
      <c r="E70" s="71">
        <v>1116857.4099999999</v>
      </c>
      <c r="F70" s="71">
        <v>-15144.589999999851</v>
      </c>
      <c r="G70" s="69">
        <v>0.986621410562879</v>
      </c>
      <c r="I70" s="71"/>
    </row>
    <row r="71" spans="1:9" x14ac:dyDescent="0.3">
      <c r="A71" t="s">
        <v>29</v>
      </c>
      <c r="B71" t="s">
        <v>120</v>
      </c>
      <c r="C71" s="71">
        <v>90003</v>
      </c>
      <c r="D71" s="71">
        <v>90003</v>
      </c>
      <c r="E71" s="71">
        <v>90003</v>
      </c>
      <c r="F71" s="71">
        <v>0</v>
      </c>
      <c r="G71" s="69">
        <v>1</v>
      </c>
      <c r="I71" s="71"/>
    </row>
    <row r="72" spans="1:9" x14ac:dyDescent="0.3">
      <c r="B72" t="s">
        <v>122</v>
      </c>
      <c r="C72" s="71">
        <v>83028</v>
      </c>
      <c r="D72" s="71">
        <v>83028</v>
      </c>
      <c r="E72" s="71">
        <v>45000</v>
      </c>
      <c r="F72" s="71">
        <v>-38028</v>
      </c>
      <c r="G72" s="69">
        <v>0.54198583610348317</v>
      </c>
      <c r="I72" s="71"/>
    </row>
    <row r="73" spans="1:9" x14ac:dyDescent="0.3">
      <c r="B73" t="s">
        <v>124</v>
      </c>
      <c r="C73" s="71">
        <v>47596</v>
      </c>
      <c r="D73" s="71">
        <v>47596</v>
      </c>
      <c r="E73" s="71">
        <v>42596</v>
      </c>
      <c r="F73" s="71">
        <v>-5000</v>
      </c>
      <c r="G73" s="69">
        <v>0.89494915539120934</v>
      </c>
      <c r="I73" s="71"/>
    </row>
    <row r="74" spans="1:9" x14ac:dyDescent="0.3">
      <c r="B74" t="s">
        <v>121</v>
      </c>
      <c r="C74" s="71">
        <v>38180</v>
      </c>
      <c r="D74" s="71">
        <v>38180</v>
      </c>
      <c r="E74" s="71">
        <v>38180</v>
      </c>
      <c r="F74" s="71">
        <v>0</v>
      </c>
      <c r="G74" s="69">
        <v>1</v>
      </c>
      <c r="I74" s="71"/>
    </row>
    <row r="75" spans="1:9" x14ac:dyDescent="0.3">
      <c r="B75" t="s">
        <v>123</v>
      </c>
      <c r="C75" s="71">
        <v>40248</v>
      </c>
      <c r="D75" s="71">
        <v>40248</v>
      </c>
      <c r="E75" s="71">
        <v>40248</v>
      </c>
      <c r="F75" s="71">
        <v>0</v>
      </c>
      <c r="G75" s="69">
        <v>1</v>
      </c>
      <c r="I75" s="71"/>
    </row>
    <row r="76" spans="1:9" x14ac:dyDescent="0.3">
      <c r="B76" t="s">
        <v>125</v>
      </c>
      <c r="C76" s="71">
        <v>42966</v>
      </c>
      <c r="D76" s="71">
        <v>42966</v>
      </c>
      <c r="E76" s="71">
        <v>42966</v>
      </c>
      <c r="F76" s="71">
        <v>0</v>
      </c>
      <c r="G76" s="69">
        <v>1</v>
      </c>
      <c r="I76" s="71"/>
    </row>
    <row r="77" spans="1:9" x14ac:dyDescent="0.3">
      <c r="B77" t="s">
        <v>126</v>
      </c>
      <c r="C77" s="71">
        <v>47854</v>
      </c>
      <c r="D77" s="71">
        <v>47854</v>
      </c>
      <c r="E77" s="71">
        <v>47854</v>
      </c>
      <c r="F77" s="71">
        <v>0</v>
      </c>
      <c r="G77" s="69">
        <v>1</v>
      </c>
      <c r="I77" s="71"/>
    </row>
    <row r="78" spans="1:9" x14ac:dyDescent="0.3">
      <c r="B78" t="s">
        <v>130</v>
      </c>
      <c r="C78" s="71">
        <v>85444</v>
      </c>
      <c r="D78" s="71">
        <v>85444</v>
      </c>
      <c r="E78" s="71">
        <v>85444</v>
      </c>
      <c r="F78" s="71">
        <v>0</v>
      </c>
      <c r="G78" s="69">
        <v>1</v>
      </c>
      <c r="I78" s="71"/>
    </row>
    <row r="79" spans="1:9" x14ac:dyDescent="0.3">
      <c r="B79" t="s">
        <v>127</v>
      </c>
      <c r="C79" s="71">
        <v>33233</v>
      </c>
      <c r="D79" s="71">
        <v>33233</v>
      </c>
      <c r="E79" s="71">
        <v>33233</v>
      </c>
      <c r="F79" s="71">
        <v>0</v>
      </c>
      <c r="G79" s="69">
        <v>1</v>
      </c>
      <c r="I79" s="71"/>
    </row>
    <row r="80" spans="1:9" x14ac:dyDescent="0.3">
      <c r="B80" t="s">
        <v>128</v>
      </c>
      <c r="C80" s="71">
        <v>32162</v>
      </c>
      <c r="D80" s="71">
        <v>32162</v>
      </c>
      <c r="E80" s="71">
        <v>32162</v>
      </c>
      <c r="F80" s="71">
        <v>0</v>
      </c>
      <c r="G80" s="69">
        <v>1</v>
      </c>
      <c r="I80" s="71"/>
    </row>
    <row r="81" spans="1:9" x14ac:dyDescent="0.3">
      <c r="B81" t="s">
        <v>129</v>
      </c>
      <c r="C81" s="71">
        <v>36410</v>
      </c>
      <c r="D81" s="71">
        <v>36410</v>
      </c>
      <c r="E81" s="71">
        <v>30844.959999999999</v>
      </c>
      <c r="F81" s="71">
        <v>-5565.0400000000009</v>
      </c>
      <c r="G81" s="69">
        <v>0.84715627574842078</v>
      </c>
      <c r="I81" s="71"/>
    </row>
    <row r="82" spans="1:9" x14ac:dyDescent="0.3">
      <c r="B82" t="s">
        <v>131</v>
      </c>
      <c r="C82" s="71">
        <v>120953</v>
      </c>
      <c r="D82" s="71">
        <v>120953</v>
      </c>
      <c r="E82" s="71">
        <v>120953</v>
      </c>
      <c r="F82" s="71">
        <v>0</v>
      </c>
      <c r="G82" s="69">
        <v>1</v>
      </c>
      <c r="I82" s="71"/>
    </row>
    <row r="83" spans="1:9" x14ac:dyDescent="0.3">
      <c r="B83" t="s">
        <v>132</v>
      </c>
      <c r="C83" s="71">
        <v>51022</v>
      </c>
      <c r="D83" s="71">
        <v>51022</v>
      </c>
      <c r="E83" s="71">
        <v>51022</v>
      </c>
      <c r="F83" s="71">
        <v>0</v>
      </c>
      <c r="G83" s="69">
        <v>1</v>
      </c>
      <c r="I83" s="71"/>
    </row>
    <row r="84" spans="1:9" x14ac:dyDescent="0.3">
      <c r="B84" t="s">
        <v>133</v>
      </c>
      <c r="C84" s="71">
        <v>49600</v>
      </c>
      <c r="D84" s="71">
        <v>49600</v>
      </c>
      <c r="E84" s="71">
        <v>29733</v>
      </c>
      <c r="F84" s="71">
        <v>-19867</v>
      </c>
      <c r="G84" s="69">
        <v>0.59945564516129035</v>
      </c>
      <c r="I84" s="71"/>
    </row>
    <row r="85" spans="1:9" x14ac:dyDescent="0.3">
      <c r="A85" t="s">
        <v>134</v>
      </c>
      <c r="C85" s="71">
        <v>798699</v>
      </c>
      <c r="D85" s="71">
        <v>798699</v>
      </c>
      <c r="E85" s="71">
        <v>730238.96</v>
      </c>
      <c r="F85" s="71">
        <v>-68460.040000000037</v>
      </c>
      <c r="G85" s="69">
        <v>0.91428555688688729</v>
      </c>
      <c r="I85" s="71"/>
    </row>
    <row r="86" spans="1:9" x14ac:dyDescent="0.3">
      <c r="A86" t="s">
        <v>32</v>
      </c>
      <c r="B86" t="s">
        <v>135</v>
      </c>
      <c r="C86" s="71">
        <v>4673</v>
      </c>
      <c r="D86" s="71">
        <v>4673</v>
      </c>
      <c r="E86" s="71">
        <v>2750</v>
      </c>
      <c r="F86" s="71">
        <v>-1923</v>
      </c>
      <c r="G86" s="69">
        <v>0.58848705328482775</v>
      </c>
      <c r="I86" s="71"/>
    </row>
    <row r="87" spans="1:9" x14ac:dyDescent="0.3">
      <c r="B87" t="s">
        <v>137</v>
      </c>
      <c r="C87" s="71">
        <v>37185</v>
      </c>
      <c r="D87" s="71">
        <v>37185</v>
      </c>
      <c r="E87" s="71">
        <v>37185</v>
      </c>
      <c r="F87" s="71">
        <v>0</v>
      </c>
      <c r="G87" s="69">
        <v>1</v>
      </c>
      <c r="I87" s="71"/>
    </row>
    <row r="88" spans="1:9" x14ac:dyDescent="0.3">
      <c r="B88" t="s">
        <v>138</v>
      </c>
      <c r="C88" s="71">
        <v>287603</v>
      </c>
      <c r="D88" s="71">
        <v>287603</v>
      </c>
      <c r="E88" s="71">
        <v>287603</v>
      </c>
      <c r="F88" s="71">
        <v>0</v>
      </c>
      <c r="G88" s="69">
        <v>1</v>
      </c>
      <c r="I88" s="71"/>
    </row>
    <row r="89" spans="1:9" x14ac:dyDescent="0.3">
      <c r="B89" t="s">
        <v>139</v>
      </c>
      <c r="C89" s="71">
        <v>91757</v>
      </c>
      <c r="D89" s="71">
        <v>91757</v>
      </c>
      <c r="E89" s="71">
        <v>91757</v>
      </c>
      <c r="F89" s="71">
        <v>0</v>
      </c>
      <c r="G89" s="69">
        <v>1</v>
      </c>
      <c r="I89" s="71"/>
    </row>
    <row r="90" spans="1:9" x14ac:dyDescent="0.3">
      <c r="B90" t="s">
        <v>136</v>
      </c>
      <c r="C90" s="71">
        <v>41008</v>
      </c>
      <c r="D90" s="71">
        <v>41008</v>
      </c>
      <c r="E90" s="71">
        <v>40113</v>
      </c>
      <c r="F90" s="71">
        <v>-895</v>
      </c>
      <c r="G90" s="69">
        <v>0.97817499024580568</v>
      </c>
      <c r="I90" s="71"/>
    </row>
    <row r="91" spans="1:9" x14ac:dyDescent="0.3">
      <c r="B91" t="s">
        <v>140</v>
      </c>
      <c r="C91" s="71">
        <v>31708</v>
      </c>
      <c r="D91" s="71">
        <v>31708</v>
      </c>
      <c r="E91" s="71">
        <v>31708.000000000004</v>
      </c>
      <c r="F91" s="71">
        <v>0</v>
      </c>
      <c r="G91" s="69">
        <v>1.0000000000000002</v>
      </c>
      <c r="I91" s="71"/>
    </row>
    <row r="92" spans="1:9" x14ac:dyDescent="0.3">
      <c r="B92" t="s">
        <v>141</v>
      </c>
      <c r="C92" s="71">
        <v>123852</v>
      </c>
      <c r="D92" s="71">
        <v>123852</v>
      </c>
      <c r="E92" s="71">
        <v>123852</v>
      </c>
      <c r="F92" s="71">
        <v>0</v>
      </c>
      <c r="G92" s="69">
        <v>1</v>
      </c>
      <c r="I92" s="71"/>
    </row>
    <row r="93" spans="1:9" x14ac:dyDescent="0.3">
      <c r="B93" t="s">
        <v>142</v>
      </c>
      <c r="C93" s="71">
        <v>43911</v>
      </c>
      <c r="D93" s="71">
        <v>43911</v>
      </c>
      <c r="E93" s="71">
        <v>43911</v>
      </c>
      <c r="F93" s="71">
        <v>0</v>
      </c>
      <c r="G93" s="69">
        <v>1</v>
      </c>
      <c r="I93" s="71"/>
    </row>
    <row r="94" spans="1:9" x14ac:dyDescent="0.3">
      <c r="B94" t="s">
        <v>143</v>
      </c>
      <c r="C94" s="71">
        <v>101172</v>
      </c>
      <c r="D94" s="71">
        <v>101172</v>
      </c>
      <c r="E94" s="71">
        <v>101172</v>
      </c>
      <c r="F94" s="71">
        <v>0</v>
      </c>
      <c r="G94" s="69">
        <v>1</v>
      </c>
      <c r="I94" s="71"/>
    </row>
    <row r="95" spans="1:9" x14ac:dyDescent="0.3">
      <c r="A95" t="s">
        <v>144</v>
      </c>
      <c r="C95" s="71">
        <v>762869</v>
      </c>
      <c r="D95" s="71">
        <v>762869</v>
      </c>
      <c r="E95" s="71">
        <v>760051</v>
      </c>
      <c r="F95" s="71">
        <v>-2817.9999999997672</v>
      </c>
      <c r="G95" s="69">
        <v>0.99630604992469252</v>
      </c>
      <c r="I95" s="71"/>
    </row>
    <row r="96" spans="1:9" x14ac:dyDescent="0.3">
      <c r="A96" t="s">
        <v>35</v>
      </c>
      <c r="B96" t="s">
        <v>146</v>
      </c>
      <c r="C96" s="71">
        <v>44373</v>
      </c>
      <c r="D96" s="71">
        <v>44373</v>
      </c>
      <c r="E96" s="71">
        <v>44373</v>
      </c>
      <c r="F96" s="71">
        <v>0</v>
      </c>
      <c r="G96" s="69">
        <v>1</v>
      </c>
      <c r="I96" s="71"/>
    </row>
    <row r="97" spans="1:9" x14ac:dyDescent="0.3">
      <c r="B97" t="s">
        <v>148</v>
      </c>
      <c r="C97" s="71">
        <v>5981</v>
      </c>
      <c r="D97" s="71">
        <v>5981</v>
      </c>
      <c r="E97" s="71">
        <v>5981</v>
      </c>
      <c r="F97" s="71">
        <v>0</v>
      </c>
      <c r="G97" s="69">
        <v>1</v>
      </c>
      <c r="I97" s="71"/>
    </row>
    <row r="98" spans="1:9" x14ac:dyDescent="0.3">
      <c r="B98" t="s">
        <v>150</v>
      </c>
      <c r="C98" s="71">
        <v>88453.5</v>
      </c>
      <c r="D98" s="71">
        <v>88453.5</v>
      </c>
      <c r="E98" s="71">
        <v>88453.5</v>
      </c>
      <c r="F98" s="71">
        <v>0</v>
      </c>
      <c r="G98" s="69">
        <v>1</v>
      </c>
      <c r="I98" s="71"/>
    </row>
    <row r="99" spans="1:9" x14ac:dyDescent="0.3">
      <c r="B99" t="s">
        <v>152</v>
      </c>
      <c r="C99" s="71">
        <v>4737</v>
      </c>
      <c r="D99" s="71">
        <v>4737</v>
      </c>
      <c r="E99" s="71">
        <v>4737</v>
      </c>
      <c r="F99" s="71">
        <v>0</v>
      </c>
      <c r="G99" s="69">
        <v>1</v>
      </c>
      <c r="I99" s="71"/>
    </row>
    <row r="100" spans="1:9" x14ac:dyDescent="0.3">
      <c r="B100" t="s">
        <v>147</v>
      </c>
      <c r="C100" s="71">
        <v>29277</v>
      </c>
      <c r="D100" s="71">
        <v>29277</v>
      </c>
      <c r="E100" s="71">
        <v>29277</v>
      </c>
      <c r="F100" s="71">
        <v>0</v>
      </c>
      <c r="G100" s="69">
        <v>1</v>
      </c>
      <c r="I100" s="71"/>
    </row>
    <row r="101" spans="1:9" x14ac:dyDescent="0.3">
      <c r="B101" t="s">
        <v>145</v>
      </c>
      <c r="C101" s="71">
        <v>52845</v>
      </c>
      <c r="D101" s="71">
        <v>52845</v>
      </c>
      <c r="E101" s="71">
        <v>52845</v>
      </c>
      <c r="F101" s="71">
        <v>0</v>
      </c>
      <c r="G101" s="69">
        <v>1</v>
      </c>
      <c r="I101" s="71"/>
    </row>
    <row r="102" spans="1:9" x14ac:dyDescent="0.3">
      <c r="B102" t="s">
        <v>149</v>
      </c>
      <c r="C102" s="71">
        <v>57117</v>
      </c>
      <c r="D102" s="71">
        <v>57117</v>
      </c>
      <c r="E102" s="71">
        <v>57117</v>
      </c>
      <c r="F102" s="71">
        <v>0</v>
      </c>
      <c r="G102" s="69">
        <v>1</v>
      </c>
      <c r="I102" s="71"/>
    </row>
    <row r="103" spans="1:9" x14ac:dyDescent="0.3">
      <c r="B103" t="s">
        <v>151</v>
      </c>
      <c r="C103" s="71">
        <v>44568</v>
      </c>
      <c r="D103" s="71">
        <v>44568</v>
      </c>
      <c r="E103" s="71">
        <v>9600</v>
      </c>
      <c r="F103" s="71">
        <v>-34968</v>
      </c>
      <c r="G103" s="69">
        <v>0.2154011847065159</v>
      </c>
      <c r="I103" s="71"/>
    </row>
    <row r="104" spans="1:9" x14ac:dyDescent="0.3">
      <c r="B104" t="s">
        <v>154</v>
      </c>
      <c r="C104" s="71">
        <v>65098</v>
      </c>
      <c r="D104" s="71">
        <v>65098</v>
      </c>
      <c r="E104" s="71">
        <v>65098</v>
      </c>
      <c r="F104" s="71">
        <v>0</v>
      </c>
      <c r="G104" s="69">
        <v>1</v>
      </c>
      <c r="I104" s="71"/>
    </row>
    <row r="105" spans="1:9" x14ac:dyDescent="0.3">
      <c r="B105" t="s">
        <v>153</v>
      </c>
      <c r="C105" s="71">
        <v>65836</v>
      </c>
      <c r="D105" s="71">
        <v>65836</v>
      </c>
      <c r="E105" s="71">
        <v>65836</v>
      </c>
      <c r="F105" s="71">
        <v>0</v>
      </c>
      <c r="G105" s="69">
        <v>1</v>
      </c>
      <c r="I105" s="71"/>
    </row>
    <row r="106" spans="1:9" x14ac:dyDescent="0.3">
      <c r="A106" t="s">
        <v>155</v>
      </c>
      <c r="C106" s="71">
        <v>458285.5</v>
      </c>
      <c r="D106" s="71">
        <v>458285.5</v>
      </c>
      <c r="E106" s="71">
        <v>423317.5</v>
      </c>
      <c r="F106" s="71">
        <v>-34968</v>
      </c>
      <c r="G106" s="69">
        <v>0.923698218686823</v>
      </c>
      <c r="I106" s="71"/>
    </row>
    <row r="107" spans="1:9" x14ac:dyDescent="0.3">
      <c r="A107" t="s">
        <v>18</v>
      </c>
      <c r="B107" t="s">
        <v>156</v>
      </c>
      <c r="C107" s="71">
        <v>147909</v>
      </c>
      <c r="D107" s="71">
        <v>147909</v>
      </c>
      <c r="E107" s="71">
        <v>147909</v>
      </c>
      <c r="F107" s="71">
        <v>0</v>
      </c>
      <c r="G107" s="69">
        <v>1</v>
      </c>
      <c r="I107" s="71"/>
    </row>
    <row r="108" spans="1:9" x14ac:dyDescent="0.3">
      <c r="B108" t="s">
        <v>157</v>
      </c>
      <c r="C108" s="71">
        <v>69666</v>
      </c>
      <c r="D108" s="71">
        <v>69666</v>
      </c>
      <c r="E108" s="71">
        <v>69666</v>
      </c>
      <c r="F108" s="71">
        <v>0</v>
      </c>
      <c r="G108" s="69">
        <v>1</v>
      </c>
      <c r="I108" s="71"/>
    </row>
    <row r="109" spans="1:9" x14ac:dyDescent="0.3">
      <c r="B109" t="s">
        <v>159</v>
      </c>
      <c r="C109" s="71">
        <v>82410</v>
      </c>
      <c r="D109" s="71">
        <v>82410</v>
      </c>
      <c r="E109" s="71">
        <v>67548.899999999994</v>
      </c>
      <c r="F109" s="71">
        <v>-14861.100000000006</v>
      </c>
      <c r="G109" s="69">
        <v>0.81966872952311609</v>
      </c>
      <c r="I109" s="71"/>
    </row>
    <row r="110" spans="1:9" x14ac:dyDescent="0.3">
      <c r="B110" t="s">
        <v>158</v>
      </c>
      <c r="C110" s="71">
        <v>87654</v>
      </c>
      <c r="D110" s="71">
        <v>87654</v>
      </c>
      <c r="E110" s="71">
        <v>87654</v>
      </c>
      <c r="F110" s="71">
        <v>0</v>
      </c>
      <c r="G110" s="69">
        <v>1</v>
      </c>
      <c r="I110" s="71"/>
    </row>
    <row r="111" spans="1:9" x14ac:dyDescent="0.3">
      <c r="B111" t="s">
        <v>160</v>
      </c>
      <c r="C111" s="71">
        <v>36616</v>
      </c>
      <c r="D111" s="71">
        <v>36616</v>
      </c>
      <c r="E111" s="71">
        <v>28889</v>
      </c>
      <c r="F111" s="71">
        <v>-7727</v>
      </c>
      <c r="G111" s="69">
        <v>0.78897203408346073</v>
      </c>
      <c r="I111" s="71"/>
    </row>
    <row r="112" spans="1:9" x14ac:dyDescent="0.3">
      <c r="B112" t="s">
        <v>161</v>
      </c>
      <c r="C112" s="71">
        <v>74205</v>
      </c>
      <c r="D112" s="71">
        <v>74205</v>
      </c>
      <c r="E112" s="71">
        <v>74205</v>
      </c>
      <c r="F112" s="71">
        <v>0</v>
      </c>
      <c r="G112" s="69">
        <v>1</v>
      </c>
      <c r="I112" s="71"/>
    </row>
    <row r="113" spans="1:9" x14ac:dyDescent="0.3">
      <c r="B113" t="s">
        <v>162</v>
      </c>
      <c r="C113" s="71">
        <v>73389</v>
      </c>
      <c r="D113" s="71">
        <v>73389</v>
      </c>
      <c r="E113" s="71">
        <v>73389</v>
      </c>
      <c r="F113" s="71">
        <v>0</v>
      </c>
      <c r="G113" s="69">
        <v>1</v>
      </c>
      <c r="I113" s="71"/>
    </row>
    <row r="114" spans="1:9" x14ac:dyDescent="0.3">
      <c r="B114" t="s">
        <v>165</v>
      </c>
      <c r="C114" s="71">
        <v>64109</v>
      </c>
      <c r="D114" s="71">
        <v>64109</v>
      </c>
      <c r="E114" s="71">
        <v>64109</v>
      </c>
      <c r="F114" s="71">
        <v>0</v>
      </c>
      <c r="G114" s="69">
        <v>1</v>
      </c>
      <c r="I114" s="71"/>
    </row>
    <row r="115" spans="1:9" x14ac:dyDescent="0.3">
      <c r="B115" t="s">
        <v>163</v>
      </c>
      <c r="C115" s="71">
        <v>4005</v>
      </c>
      <c r="D115" s="71">
        <v>4005</v>
      </c>
      <c r="E115" s="71">
        <v>4005</v>
      </c>
      <c r="F115" s="71">
        <v>0</v>
      </c>
      <c r="G115" s="69">
        <v>1</v>
      </c>
      <c r="I115" s="71"/>
    </row>
    <row r="116" spans="1:9" x14ac:dyDescent="0.3">
      <c r="B116" t="s">
        <v>164</v>
      </c>
      <c r="C116" s="71">
        <v>8265</v>
      </c>
      <c r="D116" s="71">
        <v>8265</v>
      </c>
      <c r="E116" s="71">
        <v>8265</v>
      </c>
      <c r="F116" s="71">
        <v>0</v>
      </c>
      <c r="G116" s="69">
        <v>1</v>
      </c>
      <c r="I116" s="71"/>
    </row>
    <row r="117" spans="1:9" x14ac:dyDescent="0.3">
      <c r="B117" t="s">
        <v>166</v>
      </c>
      <c r="C117" s="71">
        <v>54317</v>
      </c>
      <c r="D117" s="71">
        <v>54317</v>
      </c>
      <c r="E117" s="71">
        <v>45364</v>
      </c>
      <c r="F117" s="71">
        <v>-8953</v>
      </c>
      <c r="G117" s="69">
        <v>0.83517130916655924</v>
      </c>
      <c r="I117" s="71"/>
    </row>
    <row r="118" spans="1:9" x14ac:dyDescent="0.3">
      <c r="A118" t="s">
        <v>167</v>
      </c>
      <c r="C118" s="71">
        <v>702545</v>
      </c>
      <c r="D118" s="71">
        <v>702545</v>
      </c>
      <c r="E118" s="71">
        <v>671003.9</v>
      </c>
      <c r="F118" s="71">
        <v>-31541.100000000093</v>
      </c>
      <c r="G118" s="69">
        <v>0.95510451287817844</v>
      </c>
      <c r="I118" s="71"/>
    </row>
    <row r="119" spans="1:9" x14ac:dyDescent="0.3">
      <c r="A119" t="s">
        <v>21</v>
      </c>
      <c r="B119" t="s">
        <v>168</v>
      </c>
      <c r="C119" s="71">
        <v>10889</v>
      </c>
      <c r="D119" s="71">
        <v>10889</v>
      </c>
      <c r="E119" s="71">
        <v>0</v>
      </c>
      <c r="F119" s="71">
        <v>-10889</v>
      </c>
      <c r="G119" s="69">
        <v>0</v>
      </c>
      <c r="I119" s="71"/>
    </row>
    <row r="120" spans="1:9" x14ac:dyDescent="0.3">
      <c r="B120" t="s">
        <v>170</v>
      </c>
      <c r="C120" s="71">
        <v>105978</v>
      </c>
      <c r="D120" s="71">
        <v>105978</v>
      </c>
      <c r="E120" s="71">
        <v>105978</v>
      </c>
      <c r="F120" s="71">
        <v>0</v>
      </c>
      <c r="G120" s="69">
        <v>1</v>
      </c>
      <c r="I120" s="71"/>
    </row>
    <row r="121" spans="1:9" x14ac:dyDescent="0.3">
      <c r="B121" t="s">
        <v>171</v>
      </c>
      <c r="C121" s="71">
        <v>39675</v>
      </c>
      <c r="D121" s="71">
        <v>39675</v>
      </c>
      <c r="E121" s="71">
        <v>18000</v>
      </c>
      <c r="F121" s="71">
        <v>-21675</v>
      </c>
      <c r="G121" s="69">
        <v>0.45368620037807184</v>
      </c>
      <c r="I121" s="71"/>
    </row>
    <row r="122" spans="1:9" x14ac:dyDescent="0.3">
      <c r="B122" t="s">
        <v>172</v>
      </c>
      <c r="C122" s="71">
        <v>20324</v>
      </c>
      <c r="D122" s="71">
        <v>20324</v>
      </c>
      <c r="E122" s="71">
        <v>15000</v>
      </c>
      <c r="F122" s="71">
        <v>-5324</v>
      </c>
      <c r="G122" s="69">
        <v>0.73804369218657739</v>
      </c>
      <c r="I122" s="71"/>
    </row>
    <row r="123" spans="1:9" x14ac:dyDescent="0.3">
      <c r="B123" t="s">
        <v>173</v>
      </c>
      <c r="C123" s="71">
        <v>8064</v>
      </c>
      <c r="D123" s="71">
        <v>8064</v>
      </c>
      <c r="E123" s="71">
        <v>0</v>
      </c>
      <c r="F123" s="71">
        <v>-8064</v>
      </c>
      <c r="G123" s="69">
        <v>0</v>
      </c>
      <c r="I123" s="71"/>
    </row>
    <row r="124" spans="1:9" x14ac:dyDescent="0.3">
      <c r="B124" t="s">
        <v>174</v>
      </c>
      <c r="C124" s="71">
        <v>11120</v>
      </c>
      <c r="D124" s="71">
        <v>11120</v>
      </c>
      <c r="E124" s="71">
        <v>5560</v>
      </c>
      <c r="F124" s="71">
        <v>-5560</v>
      </c>
      <c r="G124" s="69">
        <v>0.5</v>
      </c>
      <c r="I124" s="71"/>
    </row>
    <row r="125" spans="1:9" x14ac:dyDescent="0.3">
      <c r="B125" t="s">
        <v>176</v>
      </c>
      <c r="C125" s="71">
        <v>38909</v>
      </c>
      <c r="D125" s="71">
        <v>38909</v>
      </c>
      <c r="E125" s="71">
        <v>38909</v>
      </c>
      <c r="F125" s="71">
        <v>0</v>
      </c>
      <c r="G125" s="69">
        <v>1</v>
      </c>
      <c r="I125" s="71"/>
    </row>
    <row r="126" spans="1:9" x14ac:dyDescent="0.3">
      <c r="B126" t="s">
        <v>177</v>
      </c>
      <c r="C126" s="71">
        <v>55309</v>
      </c>
      <c r="D126" s="71">
        <v>55309</v>
      </c>
      <c r="E126" s="71">
        <v>55308.84</v>
      </c>
      <c r="F126" s="71">
        <v>-0.16000000000349246</v>
      </c>
      <c r="G126" s="69">
        <v>0.99999710716158308</v>
      </c>
      <c r="I126" s="71"/>
    </row>
    <row r="127" spans="1:9" x14ac:dyDescent="0.3">
      <c r="B127" t="s">
        <v>169</v>
      </c>
      <c r="C127" s="71">
        <v>14642</v>
      </c>
      <c r="D127" s="71">
        <v>14642</v>
      </c>
      <c r="E127" s="71">
        <v>9000</v>
      </c>
      <c r="F127" s="71">
        <v>-5642</v>
      </c>
      <c r="G127" s="69">
        <v>0.61467012703182622</v>
      </c>
      <c r="I127" s="71"/>
    </row>
    <row r="128" spans="1:9" x14ac:dyDescent="0.3">
      <c r="B128" t="s">
        <v>178</v>
      </c>
      <c r="C128" s="71">
        <v>48302</v>
      </c>
      <c r="D128" s="71">
        <v>48302</v>
      </c>
      <c r="E128" s="71">
        <v>48302</v>
      </c>
      <c r="F128" s="71">
        <v>0</v>
      </c>
      <c r="G128" s="69">
        <v>1</v>
      </c>
      <c r="I128" s="71"/>
    </row>
    <row r="129" spans="1:9" x14ac:dyDescent="0.3">
      <c r="B129" t="s">
        <v>179</v>
      </c>
      <c r="C129" s="71">
        <v>21953</v>
      </c>
      <c r="D129" s="71">
        <v>21953</v>
      </c>
      <c r="E129" s="71">
        <v>19490</v>
      </c>
      <c r="F129" s="71">
        <v>-2463</v>
      </c>
      <c r="G129" s="69">
        <v>0.88780576686557644</v>
      </c>
      <c r="I129" s="71"/>
    </row>
    <row r="130" spans="1:9" x14ac:dyDescent="0.3">
      <c r="B130" t="s">
        <v>181</v>
      </c>
      <c r="C130" s="71">
        <v>7666</v>
      </c>
      <c r="D130" s="71">
        <v>7666</v>
      </c>
      <c r="E130" s="71">
        <v>7666</v>
      </c>
      <c r="F130" s="71">
        <v>0</v>
      </c>
      <c r="G130" s="69">
        <v>1</v>
      </c>
      <c r="I130" s="71"/>
    </row>
    <row r="131" spans="1:9" x14ac:dyDescent="0.3">
      <c r="B131" t="s">
        <v>180</v>
      </c>
      <c r="C131" s="71">
        <v>69920</v>
      </c>
      <c r="D131" s="71">
        <v>69920</v>
      </c>
      <c r="E131" s="71">
        <v>69920.160000000003</v>
      </c>
      <c r="F131" s="71">
        <v>0.16000000000349246</v>
      </c>
      <c r="G131" s="69">
        <v>1.0000022883295194</v>
      </c>
      <c r="I131" s="71"/>
    </row>
    <row r="132" spans="1:9" x14ac:dyDescent="0.3">
      <c r="B132" t="s">
        <v>182</v>
      </c>
      <c r="C132" s="71">
        <v>62653</v>
      </c>
      <c r="D132" s="71">
        <v>62653</v>
      </c>
      <c r="E132" s="71">
        <v>62653</v>
      </c>
      <c r="F132" s="71">
        <v>0</v>
      </c>
      <c r="G132" s="69">
        <v>1</v>
      </c>
      <c r="I132" s="71"/>
    </row>
    <row r="133" spans="1:9" x14ac:dyDescent="0.3">
      <c r="B133" t="s">
        <v>175</v>
      </c>
      <c r="C133" s="71">
        <v>2352</v>
      </c>
      <c r="D133" s="71">
        <v>2352</v>
      </c>
      <c r="E133" s="71">
        <v>1476.5</v>
      </c>
      <c r="F133" s="71">
        <v>-875.5</v>
      </c>
      <c r="G133" s="69">
        <v>0.62776360544217691</v>
      </c>
      <c r="I133" s="71"/>
    </row>
    <row r="134" spans="1:9" x14ac:dyDescent="0.3">
      <c r="B134" t="s">
        <v>183</v>
      </c>
      <c r="C134" s="71">
        <v>96977</v>
      </c>
      <c r="D134" s="71">
        <v>96977</v>
      </c>
      <c r="E134" s="71">
        <v>96976.53</v>
      </c>
      <c r="F134" s="71">
        <v>-0.47000000000116415</v>
      </c>
      <c r="G134" s="69">
        <v>0.99999515349000279</v>
      </c>
      <c r="I134" s="71"/>
    </row>
    <row r="135" spans="1:9" x14ac:dyDescent="0.3">
      <c r="A135" t="s">
        <v>184</v>
      </c>
      <c r="C135" s="71">
        <v>614733</v>
      </c>
      <c r="D135" s="71">
        <v>614733</v>
      </c>
      <c r="E135" s="71">
        <v>554240.03</v>
      </c>
      <c r="F135" s="71">
        <v>-60492.969999999972</v>
      </c>
      <c r="G135" s="69">
        <v>0.90159472486429071</v>
      </c>
      <c r="I135" s="71"/>
    </row>
    <row r="136" spans="1:9" x14ac:dyDescent="0.3">
      <c r="A136" t="s">
        <v>24</v>
      </c>
      <c r="B136" t="s">
        <v>186</v>
      </c>
      <c r="C136" s="71">
        <v>10997</v>
      </c>
      <c r="D136" s="71">
        <v>10997</v>
      </c>
      <c r="E136" s="71">
        <v>10997</v>
      </c>
      <c r="F136" s="71">
        <v>0</v>
      </c>
      <c r="G136" s="69">
        <v>1</v>
      </c>
      <c r="I136" s="71"/>
    </row>
    <row r="137" spans="1:9" x14ac:dyDescent="0.3">
      <c r="B137" t="s">
        <v>188</v>
      </c>
      <c r="C137" s="71">
        <v>16709</v>
      </c>
      <c r="D137" s="71">
        <v>16709</v>
      </c>
      <c r="E137" s="71">
        <v>16709</v>
      </c>
      <c r="F137" s="71">
        <v>0</v>
      </c>
      <c r="G137" s="69">
        <v>1</v>
      </c>
      <c r="I137" s="71"/>
    </row>
    <row r="138" spans="1:9" x14ac:dyDescent="0.3">
      <c r="B138" t="s">
        <v>190</v>
      </c>
      <c r="C138" s="71">
        <v>69332</v>
      </c>
      <c r="D138" s="71">
        <v>69332</v>
      </c>
      <c r="E138" s="71">
        <v>69332</v>
      </c>
      <c r="F138" s="71">
        <v>0</v>
      </c>
      <c r="G138" s="69">
        <v>1</v>
      </c>
      <c r="I138" s="71"/>
    </row>
    <row r="139" spans="1:9" x14ac:dyDescent="0.3">
      <c r="B139" t="s">
        <v>191</v>
      </c>
      <c r="C139" s="71">
        <v>17032</v>
      </c>
      <c r="D139" s="71">
        <v>17032</v>
      </c>
      <c r="E139" s="71">
        <v>13200</v>
      </c>
      <c r="F139" s="71">
        <v>-3832</v>
      </c>
      <c r="G139" s="69">
        <v>0.77501174260216066</v>
      </c>
      <c r="I139" s="71"/>
    </row>
    <row r="140" spans="1:9" x14ac:dyDescent="0.3">
      <c r="B140" t="s">
        <v>185</v>
      </c>
      <c r="C140" s="71">
        <v>61685</v>
      </c>
      <c r="D140" s="71">
        <v>61685</v>
      </c>
      <c r="E140" s="71">
        <v>61685</v>
      </c>
      <c r="F140" s="71">
        <v>0</v>
      </c>
      <c r="G140" s="69">
        <v>1</v>
      </c>
      <c r="I140" s="71"/>
    </row>
    <row r="141" spans="1:9" x14ac:dyDescent="0.3">
      <c r="B141" t="s">
        <v>194</v>
      </c>
      <c r="C141" s="71">
        <v>19320</v>
      </c>
      <c r="D141" s="71">
        <v>19320</v>
      </c>
      <c r="E141" s="71">
        <v>19320</v>
      </c>
      <c r="F141" s="71">
        <v>0</v>
      </c>
      <c r="G141" s="69">
        <v>1</v>
      </c>
      <c r="I141" s="71"/>
    </row>
    <row r="142" spans="1:9" x14ac:dyDescent="0.3">
      <c r="B142" t="s">
        <v>196</v>
      </c>
      <c r="C142" s="71">
        <v>17539</v>
      </c>
      <c r="D142" s="71">
        <v>17539</v>
      </c>
      <c r="E142" s="71">
        <v>17539</v>
      </c>
      <c r="F142" s="71">
        <v>0</v>
      </c>
      <c r="G142" s="69">
        <v>1</v>
      </c>
      <c r="I142" s="71"/>
    </row>
    <row r="143" spans="1:9" x14ac:dyDescent="0.3">
      <c r="B143" t="s">
        <v>197</v>
      </c>
      <c r="C143" s="71">
        <v>18143</v>
      </c>
      <c r="D143" s="71">
        <v>18143</v>
      </c>
      <c r="E143" s="71">
        <v>18143</v>
      </c>
      <c r="F143" s="71">
        <v>0</v>
      </c>
      <c r="G143" s="69">
        <v>1</v>
      </c>
      <c r="I143" s="71"/>
    </row>
    <row r="144" spans="1:9" x14ac:dyDescent="0.3">
      <c r="B144" t="s">
        <v>192</v>
      </c>
      <c r="C144" s="71">
        <v>8759</v>
      </c>
      <c r="D144" s="71">
        <v>8759</v>
      </c>
      <c r="E144" s="71">
        <v>8759</v>
      </c>
      <c r="F144" s="71">
        <v>0</v>
      </c>
      <c r="G144" s="69">
        <v>1</v>
      </c>
      <c r="I144" s="71"/>
    </row>
    <row r="145" spans="2:9" x14ac:dyDescent="0.3">
      <c r="B145" t="s">
        <v>200</v>
      </c>
      <c r="C145" s="71">
        <v>19885</v>
      </c>
      <c r="D145" s="71">
        <v>19885</v>
      </c>
      <c r="E145" s="71">
        <v>19885</v>
      </c>
      <c r="F145" s="71">
        <v>0</v>
      </c>
      <c r="G145" s="69">
        <v>1</v>
      </c>
      <c r="I145" s="71"/>
    </row>
    <row r="146" spans="2:9" x14ac:dyDescent="0.3">
      <c r="B146" t="s">
        <v>187</v>
      </c>
      <c r="C146" s="71">
        <v>5852</v>
      </c>
      <c r="D146" s="71">
        <v>5852</v>
      </c>
      <c r="E146" s="71">
        <v>5852</v>
      </c>
      <c r="F146" s="71">
        <v>0</v>
      </c>
      <c r="G146" s="69">
        <v>1</v>
      </c>
      <c r="I146" s="71"/>
    </row>
    <row r="147" spans="2:9" x14ac:dyDescent="0.3">
      <c r="B147" t="s">
        <v>201</v>
      </c>
      <c r="C147" s="71">
        <v>6933</v>
      </c>
      <c r="D147" s="71">
        <v>6933</v>
      </c>
      <c r="E147" s="71">
        <v>6933</v>
      </c>
      <c r="F147" s="71">
        <v>0</v>
      </c>
      <c r="G147" s="69">
        <v>1</v>
      </c>
      <c r="I147" s="71"/>
    </row>
    <row r="148" spans="2:9" x14ac:dyDescent="0.3">
      <c r="B148" t="s">
        <v>198</v>
      </c>
      <c r="C148" s="71">
        <v>11128</v>
      </c>
      <c r="D148" s="71">
        <v>11128</v>
      </c>
      <c r="E148" s="71">
        <v>11128</v>
      </c>
      <c r="F148" s="71">
        <v>0</v>
      </c>
      <c r="G148" s="69">
        <v>1</v>
      </c>
      <c r="I148" s="71"/>
    </row>
    <row r="149" spans="2:9" x14ac:dyDescent="0.3">
      <c r="B149" t="s">
        <v>203</v>
      </c>
      <c r="C149" s="71">
        <v>6580</v>
      </c>
      <c r="D149" s="71">
        <v>6580</v>
      </c>
      <c r="E149" s="71">
        <v>6579.96</v>
      </c>
      <c r="F149" s="71">
        <v>-3.999999999996362E-2</v>
      </c>
      <c r="G149" s="69">
        <v>0.99999392097264439</v>
      </c>
      <c r="I149" s="71"/>
    </row>
    <row r="150" spans="2:9" x14ac:dyDescent="0.3">
      <c r="B150" t="s">
        <v>193</v>
      </c>
      <c r="C150" s="71">
        <v>30250</v>
      </c>
      <c r="D150" s="71">
        <v>30250</v>
      </c>
      <c r="E150" s="71">
        <v>30250</v>
      </c>
      <c r="F150" s="71">
        <v>0</v>
      </c>
      <c r="G150" s="69">
        <v>1</v>
      </c>
      <c r="I150" s="71"/>
    </row>
    <row r="151" spans="2:9" x14ac:dyDescent="0.3">
      <c r="B151" t="s">
        <v>205</v>
      </c>
      <c r="C151" s="71">
        <v>3947</v>
      </c>
      <c r="D151" s="71">
        <v>3947</v>
      </c>
      <c r="E151" s="71">
        <v>3947</v>
      </c>
      <c r="F151" s="71">
        <v>0</v>
      </c>
      <c r="G151" s="69">
        <v>1</v>
      </c>
      <c r="I151" s="71"/>
    </row>
    <row r="152" spans="2:9" x14ac:dyDescent="0.3">
      <c r="B152" t="s">
        <v>195</v>
      </c>
      <c r="C152" s="71">
        <v>3033.45</v>
      </c>
      <c r="D152" s="71">
        <v>3033.45</v>
      </c>
      <c r="E152" s="71">
        <v>3033.45</v>
      </c>
      <c r="F152" s="71">
        <v>0</v>
      </c>
      <c r="G152" s="69">
        <v>1</v>
      </c>
      <c r="I152" s="71"/>
    </row>
    <row r="153" spans="2:9" x14ac:dyDescent="0.3">
      <c r="B153" t="s">
        <v>206</v>
      </c>
      <c r="C153" s="71">
        <v>2143</v>
      </c>
      <c r="D153" s="71">
        <v>2143</v>
      </c>
      <c r="E153" s="71">
        <v>2143</v>
      </c>
      <c r="F153" s="71">
        <v>0</v>
      </c>
      <c r="G153" s="69">
        <v>1</v>
      </c>
      <c r="I153" s="71"/>
    </row>
    <row r="154" spans="2:9" x14ac:dyDescent="0.3">
      <c r="B154" t="s">
        <v>204</v>
      </c>
      <c r="C154" s="71">
        <v>18241</v>
      </c>
      <c r="D154" s="71">
        <v>18241</v>
      </c>
      <c r="E154" s="71">
        <v>18241</v>
      </c>
      <c r="F154" s="71">
        <v>0</v>
      </c>
      <c r="G154" s="69">
        <v>1</v>
      </c>
      <c r="I154" s="71"/>
    </row>
    <row r="155" spans="2:9" x14ac:dyDescent="0.3">
      <c r="B155" t="s">
        <v>208</v>
      </c>
      <c r="C155" s="71">
        <v>80613</v>
      </c>
      <c r="D155" s="71">
        <v>80613</v>
      </c>
      <c r="E155" s="71">
        <v>80613</v>
      </c>
      <c r="F155" s="71">
        <v>0</v>
      </c>
      <c r="G155" s="69">
        <v>1</v>
      </c>
      <c r="I155" s="71"/>
    </row>
    <row r="156" spans="2:9" x14ac:dyDescent="0.3">
      <c r="B156" t="s">
        <v>207</v>
      </c>
      <c r="C156" s="71">
        <v>10192</v>
      </c>
      <c r="D156" s="71">
        <v>10192</v>
      </c>
      <c r="E156" s="71">
        <v>10192</v>
      </c>
      <c r="F156" s="71">
        <v>0</v>
      </c>
      <c r="G156" s="69">
        <v>1</v>
      </c>
      <c r="I156" s="71"/>
    </row>
    <row r="157" spans="2:9" x14ac:dyDescent="0.3">
      <c r="B157" t="s">
        <v>209</v>
      </c>
      <c r="C157" s="71">
        <v>14894</v>
      </c>
      <c r="D157" s="71">
        <v>14894</v>
      </c>
      <c r="E157" s="71">
        <v>14894</v>
      </c>
      <c r="F157" s="71">
        <v>0</v>
      </c>
      <c r="G157" s="69">
        <v>1</v>
      </c>
      <c r="I157" s="71"/>
    </row>
    <row r="158" spans="2:9" x14ac:dyDescent="0.3">
      <c r="B158" t="s">
        <v>211</v>
      </c>
      <c r="C158" s="71">
        <v>8782</v>
      </c>
      <c r="D158" s="71">
        <v>8782</v>
      </c>
      <c r="E158" s="71">
        <v>8782.0000000000018</v>
      </c>
      <c r="F158" s="71">
        <v>0</v>
      </c>
      <c r="G158" s="69">
        <v>1.0000000000000002</v>
      </c>
      <c r="I158" s="71"/>
    </row>
    <row r="159" spans="2:9" x14ac:dyDescent="0.3">
      <c r="B159" t="s">
        <v>199</v>
      </c>
      <c r="C159" s="71">
        <v>334</v>
      </c>
      <c r="D159" s="71">
        <v>334</v>
      </c>
      <c r="E159" s="71">
        <v>334</v>
      </c>
      <c r="F159" s="71">
        <v>0</v>
      </c>
      <c r="G159" s="69">
        <v>1</v>
      </c>
      <c r="I159" s="71"/>
    </row>
    <row r="160" spans="2:9" x14ac:dyDescent="0.3">
      <c r="B160" t="s">
        <v>212</v>
      </c>
      <c r="C160" s="71">
        <v>26006</v>
      </c>
      <c r="D160" s="71">
        <v>26006</v>
      </c>
      <c r="E160" s="71">
        <v>6501.5</v>
      </c>
      <c r="F160" s="71">
        <v>-19504.5</v>
      </c>
      <c r="G160" s="69">
        <v>0.25</v>
      </c>
      <c r="I160" s="71"/>
    </row>
    <row r="161" spans="1:9" x14ac:dyDescent="0.3">
      <c r="B161" t="s">
        <v>210</v>
      </c>
      <c r="C161" s="71">
        <v>6965</v>
      </c>
      <c r="D161" s="71">
        <v>6965</v>
      </c>
      <c r="E161" s="71">
        <v>6965</v>
      </c>
      <c r="F161" s="71">
        <v>0</v>
      </c>
      <c r="G161" s="69">
        <v>1</v>
      </c>
      <c r="I161" s="71"/>
    </row>
    <row r="162" spans="1:9" x14ac:dyDescent="0.3">
      <c r="B162" t="s">
        <v>202</v>
      </c>
      <c r="C162" s="71">
        <v>12587</v>
      </c>
      <c r="D162" s="71">
        <v>12587</v>
      </c>
      <c r="E162" s="71">
        <v>12587</v>
      </c>
      <c r="F162" s="71">
        <v>0</v>
      </c>
      <c r="G162" s="69">
        <v>1</v>
      </c>
      <c r="I162" s="71"/>
    </row>
    <row r="163" spans="1:9" x14ac:dyDescent="0.3">
      <c r="B163" t="s">
        <v>189</v>
      </c>
      <c r="C163" s="71">
        <v>28246</v>
      </c>
      <c r="D163" s="71">
        <v>28246</v>
      </c>
      <c r="E163" s="71">
        <v>28246</v>
      </c>
      <c r="F163" s="71">
        <v>0</v>
      </c>
      <c r="G163" s="69">
        <v>1</v>
      </c>
      <c r="I163" s="71"/>
    </row>
    <row r="164" spans="1:9" x14ac:dyDescent="0.3">
      <c r="A164" t="s">
        <v>213</v>
      </c>
      <c r="C164" s="71">
        <v>536127.44999999995</v>
      </c>
      <c r="D164" s="71">
        <v>536127.44999999995</v>
      </c>
      <c r="E164" s="71">
        <v>512790.91000000003</v>
      </c>
      <c r="F164" s="71">
        <v>-23336.539999999979</v>
      </c>
      <c r="G164" s="69">
        <v>0.95647202917888274</v>
      </c>
      <c r="I164" s="71"/>
    </row>
    <row r="165" spans="1:9" x14ac:dyDescent="0.3">
      <c r="A165" t="s">
        <v>27</v>
      </c>
      <c r="B165" t="s">
        <v>214</v>
      </c>
      <c r="C165" s="71">
        <v>101665</v>
      </c>
      <c r="D165" s="71">
        <v>101665</v>
      </c>
      <c r="E165" s="71">
        <v>68267</v>
      </c>
      <c r="F165" s="71">
        <v>-33398</v>
      </c>
      <c r="G165" s="69">
        <v>0.67148969655240254</v>
      </c>
      <c r="I165" s="71"/>
    </row>
    <row r="166" spans="1:9" x14ac:dyDescent="0.3">
      <c r="B166" t="s">
        <v>215</v>
      </c>
      <c r="C166" s="71">
        <v>42897</v>
      </c>
      <c r="D166" s="71">
        <v>42897</v>
      </c>
      <c r="E166" s="71">
        <v>42897</v>
      </c>
      <c r="F166" s="71">
        <v>0</v>
      </c>
      <c r="G166" s="69">
        <v>1</v>
      </c>
      <c r="I166" s="71"/>
    </row>
    <row r="167" spans="1:9" x14ac:dyDescent="0.3">
      <c r="B167" t="s">
        <v>217</v>
      </c>
      <c r="C167" s="71">
        <v>20488</v>
      </c>
      <c r="D167" s="71">
        <v>20488</v>
      </c>
      <c r="E167" s="71">
        <v>5700</v>
      </c>
      <c r="F167" s="71">
        <v>-14788</v>
      </c>
      <c r="G167" s="69">
        <v>0.27821163607965638</v>
      </c>
      <c r="I167" s="71"/>
    </row>
    <row r="168" spans="1:9" x14ac:dyDescent="0.3">
      <c r="B168" t="s">
        <v>218</v>
      </c>
      <c r="C168" s="71">
        <v>64914</v>
      </c>
      <c r="D168" s="71">
        <v>64914</v>
      </c>
      <c r="E168" s="71">
        <v>62563</v>
      </c>
      <c r="F168" s="71">
        <v>-2351</v>
      </c>
      <c r="G168" s="69">
        <v>0.96378285115691531</v>
      </c>
      <c r="I168" s="71"/>
    </row>
    <row r="169" spans="1:9" x14ac:dyDescent="0.3">
      <c r="B169" t="s">
        <v>219</v>
      </c>
      <c r="C169" s="71">
        <v>63258</v>
      </c>
      <c r="D169" s="71">
        <v>63258</v>
      </c>
      <c r="E169" s="71">
        <v>63258</v>
      </c>
      <c r="F169" s="71">
        <v>0</v>
      </c>
      <c r="G169" s="69">
        <v>1</v>
      </c>
      <c r="I169" s="71"/>
    </row>
    <row r="170" spans="1:9" x14ac:dyDescent="0.3">
      <c r="B170" t="s">
        <v>220</v>
      </c>
      <c r="C170" s="71">
        <v>57918</v>
      </c>
      <c r="D170" s="71">
        <v>57918</v>
      </c>
      <c r="E170" s="71">
        <v>57918</v>
      </c>
      <c r="F170" s="71">
        <v>0</v>
      </c>
      <c r="G170" s="69">
        <v>1</v>
      </c>
      <c r="I170" s="71"/>
    </row>
    <row r="171" spans="1:9" x14ac:dyDescent="0.3">
      <c r="B171" t="s">
        <v>216</v>
      </c>
      <c r="C171" s="71">
        <v>41591</v>
      </c>
      <c r="D171" s="71">
        <v>41591</v>
      </c>
      <c r="E171" s="71">
        <v>24000</v>
      </c>
      <c r="F171" s="71">
        <v>-17591</v>
      </c>
      <c r="G171" s="69">
        <v>0.57704791902094199</v>
      </c>
      <c r="I171" s="71"/>
    </row>
    <row r="172" spans="1:9" x14ac:dyDescent="0.3">
      <c r="B172" t="s">
        <v>221</v>
      </c>
      <c r="C172" s="71">
        <v>46956</v>
      </c>
      <c r="D172" s="71">
        <v>46956</v>
      </c>
      <c r="E172" s="71">
        <v>46955.999999999985</v>
      </c>
      <c r="F172" s="71">
        <v>0</v>
      </c>
      <c r="G172" s="69">
        <v>0.99999999999999967</v>
      </c>
      <c r="I172" s="71"/>
    </row>
    <row r="173" spans="1:9" x14ac:dyDescent="0.3">
      <c r="A173" t="s">
        <v>222</v>
      </c>
      <c r="C173" s="71">
        <v>439687</v>
      </c>
      <c r="D173" s="71">
        <v>439687</v>
      </c>
      <c r="E173" s="71">
        <v>371559</v>
      </c>
      <c r="F173" s="71">
        <v>-68128.000000000175</v>
      </c>
      <c r="G173" s="69">
        <v>0.84505341299606274</v>
      </c>
      <c r="I173" s="71"/>
    </row>
    <row r="174" spans="1:9" x14ac:dyDescent="0.3">
      <c r="A174" t="s">
        <v>30</v>
      </c>
      <c r="B174" t="s">
        <v>223</v>
      </c>
      <c r="C174" s="71">
        <v>9024</v>
      </c>
      <c r="D174" s="71">
        <v>9024</v>
      </c>
      <c r="E174" s="71">
        <v>9024</v>
      </c>
      <c r="F174" s="71">
        <v>0</v>
      </c>
      <c r="G174" s="69">
        <v>1</v>
      </c>
      <c r="I174" s="71"/>
    </row>
    <row r="175" spans="1:9" x14ac:dyDescent="0.3">
      <c r="B175" t="s">
        <v>225</v>
      </c>
      <c r="C175" s="71">
        <v>61920.33</v>
      </c>
      <c r="D175" s="71">
        <v>61920.33</v>
      </c>
      <c r="E175" s="71">
        <v>61920.33</v>
      </c>
      <c r="F175" s="71">
        <v>0</v>
      </c>
      <c r="G175" s="69">
        <v>1</v>
      </c>
      <c r="I175" s="71"/>
    </row>
    <row r="176" spans="1:9" x14ac:dyDescent="0.3">
      <c r="B176" t="s">
        <v>227</v>
      </c>
      <c r="C176" s="71">
        <v>27070</v>
      </c>
      <c r="D176" s="71">
        <v>27070</v>
      </c>
      <c r="E176" s="71">
        <v>27070</v>
      </c>
      <c r="F176" s="71">
        <v>0</v>
      </c>
      <c r="G176" s="69">
        <v>1</v>
      </c>
      <c r="I176" s="71"/>
    </row>
    <row r="177" spans="1:9" x14ac:dyDescent="0.3">
      <c r="B177" t="s">
        <v>229</v>
      </c>
      <c r="C177" s="71">
        <v>27548</v>
      </c>
      <c r="D177" s="71">
        <v>27548</v>
      </c>
      <c r="E177" s="71">
        <v>27548</v>
      </c>
      <c r="F177" s="71">
        <v>0</v>
      </c>
      <c r="G177" s="69">
        <v>1</v>
      </c>
      <c r="I177" s="71"/>
    </row>
    <row r="178" spans="1:9" x14ac:dyDescent="0.3">
      <c r="B178" t="s">
        <v>228</v>
      </c>
      <c r="C178" s="71">
        <v>34171</v>
      </c>
      <c r="D178" s="71">
        <v>34171</v>
      </c>
      <c r="E178" s="71">
        <v>34171</v>
      </c>
      <c r="F178" s="71">
        <v>0</v>
      </c>
      <c r="G178" s="69">
        <v>1</v>
      </c>
      <c r="I178" s="71"/>
    </row>
    <row r="179" spans="1:9" x14ac:dyDescent="0.3">
      <c r="B179" t="s">
        <v>231</v>
      </c>
      <c r="C179" s="71">
        <v>40440</v>
      </c>
      <c r="D179" s="71">
        <v>40440</v>
      </c>
      <c r="E179" s="71">
        <v>40440</v>
      </c>
      <c r="F179" s="71">
        <v>0</v>
      </c>
      <c r="G179" s="69">
        <v>1</v>
      </c>
      <c r="I179" s="71"/>
    </row>
    <row r="180" spans="1:9" x14ac:dyDescent="0.3">
      <c r="B180" t="s">
        <v>230</v>
      </c>
      <c r="C180" s="71">
        <v>50008</v>
      </c>
      <c r="D180" s="71">
        <v>50008</v>
      </c>
      <c r="E180" s="71">
        <v>50007.960000000006</v>
      </c>
      <c r="F180" s="71">
        <v>-3.9999999993597157E-2</v>
      </c>
      <c r="G180" s="69">
        <v>0.9999992001279796</v>
      </c>
      <c r="I180" s="71"/>
    </row>
    <row r="181" spans="1:9" x14ac:dyDescent="0.3">
      <c r="B181" t="s">
        <v>232</v>
      </c>
      <c r="C181" s="71">
        <v>47261</v>
      </c>
      <c r="D181" s="71">
        <v>47261</v>
      </c>
      <c r="E181" s="71">
        <v>47261.020000000004</v>
      </c>
      <c r="F181" s="71">
        <v>2.0000000004074536E-2</v>
      </c>
      <c r="G181" s="69">
        <v>1.0000004231819049</v>
      </c>
      <c r="I181" s="71"/>
    </row>
    <row r="182" spans="1:9" x14ac:dyDescent="0.3">
      <c r="B182" t="s">
        <v>233</v>
      </c>
      <c r="C182" s="71">
        <v>42768</v>
      </c>
      <c r="D182" s="71">
        <v>42768</v>
      </c>
      <c r="E182" s="71">
        <v>32768</v>
      </c>
      <c r="F182" s="71">
        <v>-10000</v>
      </c>
      <c r="G182" s="69">
        <v>0.76618032173587725</v>
      </c>
      <c r="I182" s="71"/>
    </row>
    <row r="183" spans="1:9" x14ac:dyDescent="0.3">
      <c r="B183" t="s">
        <v>234</v>
      </c>
      <c r="C183" s="71">
        <v>72870</v>
      </c>
      <c r="D183" s="71">
        <v>72870</v>
      </c>
      <c r="E183" s="71">
        <v>72870</v>
      </c>
      <c r="F183" s="71">
        <v>0</v>
      </c>
      <c r="G183" s="69">
        <v>1</v>
      </c>
      <c r="I183" s="71"/>
    </row>
    <row r="184" spans="1:9" x14ac:dyDescent="0.3">
      <c r="B184" t="s">
        <v>235</v>
      </c>
      <c r="C184" s="71">
        <v>52405</v>
      </c>
      <c r="D184" s="71">
        <v>52405</v>
      </c>
      <c r="E184" s="71">
        <v>52405</v>
      </c>
      <c r="F184" s="71">
        <v>0</v>
      </c>
      <c r="G184" s="69">
        <v>1</v>
      </c>
      <c r="I184" s="71"/>
    </row>
    <row r="185" spans="1:9" x14ac:dyDescent="0.3">
      <c r="B185" t="s">
        <v>236</v>
      </c>
      <c r="C185" s="71">
        <v>41241</v>
      </c>
      <c r="D185" s="71">
        <v>41241</v>
      </c>
      <c r="E185" s="71">
        <v>41241</v>
      </c>
      <c r="F185" s="71">
        <v>0</v>
      </c>
      <c r="G185" s="69">
        <v>1</v>
      </c>
      <c r="I185" s="71"/>
    </row>
    <row r="186" spans="1:9" x14ac:dyDescent="0.3">
      <c r="B186" t="s">
        <v>237</v>
      </c>
      <c r="C186" s="71">
        <v>105711</v>
      </c>
      <c r="D186" s="71">
        <v>105711</v>
      </c>
      <c r="E186" s="71">
        <v>79283</v>
      </c>
      <c r="F186" s="71">
        <v>-26428</v>
      </c>
      <c r="G186" s="69">
        <v>0.74999763506163031</v>
      </c>
      <c r="I186" s="71"/>
    </row>
    <row r="187" spans="1:9" x14ac:dyDescent="0.3">
      <c r="B187" t="s">
        <v>224</v>
      </c>
      <c r="C187" s="71">
        <v>107933</v>
      </c>
      <c r="D187" s="71">
        <v>107933</v>
      </c>
      <c r="E187" s="71">
        <v>107933</v>
      </c>
      <c r="F187" s="71">
        <v>0</v>
      </c>
      <c r="G187" s="69">
        <v>1</v>
      </c>
      <c r="I187" s="71"/>
    </row>
    <row r="188" spans="1:9" x14ac:dyDescent="0.3">
      <c r="B188" t="s">
        <v>226</v>
      </c>
      <c r="C188" s="71">
        <v>18766</v>
      </c>
      <c r="D188" s="71">
        <v>18766</v>
      </c>
      <c r="E188" s="71">
        <v>18766</v>
      </c>
      <c r="F188" s="71">
        <v>0</v>
      </c>
      <c r="G188" s="69">
        <v>1</v>
      </c>
      <c r="I188" s="71"/>
    </row>
    <row r="189" spans="1:9" x14ac:dyDescent="0.3">
      <c r="A189" t="s">
        <v>238</v>
      </c>
      <c r="C189" s="71">
        <v>739136.33000000007</v>
      </c>
      <c r="D189" s="71">
        <v>739136.33000000007</v>
      </c>
      <c r="E189" s="71">
        <v>702708.31</v>
      </c>
      <c r="F189" s="71">
        <v>-36428.020000000019</v>
      </c>
      <c r="G189" s="69">
        <v>0.95071542485267901</v>
      </c>
      <c r="I189" s="71"/>
    </row>
    <row r="190" spans="1:9" x14ac:dyDescent="0.3">
      <c r="A190" t="s">
        <v>33</v>
      </c>
      <c r="B190" t="s">
        <v>240</v>
      </c>
      <c r="C190" s="71">
        <v>15735</v>
      </c>
      <c r="D190" s="71">
        <v>15735</v>
      </c>
      <c r="E190" s="71">
        <v>15735</v>
      </c>
      <c r="F190" s="71">
        <v>0</v>
      </c>
      <c r="G190" s="69">
        <v>1</v>
      </c>
      <c r="I190" s="71"/>
    </row>
    <row r="191" spans="1:9" x14ac:dyDescent="0.3">
      <c r="B191" t="s">
        <v>239</v>
      </c>
      <c r="C191" s="71">
        <v>17285</v>
      </c>
      <c r="D191" s="71">
        <v>17285</v>
      </c>
      <c r="E191" s="71">
        <v>15690.420000000002</v>
      </c>
      <c r="F191" s="71">
        <v>-1594.5799999999981</v>
      </c>
      <c r="G191" s="69">
        <v>0.9077477581718254</v>
      </c>
      <c r="I191" s="71"/>
    </row>
    <row r="192" spans="1:9" x14ac:dyDescent="0.3">
      <c r="B192" t="s">
        <v>243</v>
      </c>
      <c r="C192" s="71">
        <v>69332</v>
      </c>
      <c r="D192" s="71">
        <v>69332</v>
      </c>
      <c r="E192" s="71">
        <v>69332</v>
      </c>
      <c r="F192" s="71">
        <v>0</v>
      </c>
      <c r="G192" s="69">
        <v>1</v>
      </c>
      <c r="I192" s="71"/>
    </row>
    <row r="193" spans="2:9" x14ac:dyDescent="0.3">
      <c r="B193" t="s">
        <v>245</v>
      </c>
      <c r="C193" s="71">
        <v>9168</v>
      </c>
      <c r="D193" s="71">
        <v>9168</v>
      </c>
      <c r="E193" s="71">
        <v>9168</v>
      </c>
      <c r="F193" s="71">
        <v>0</v>
      </c>
      <c r="G193" s="69">
        <v>1</v>
      </c>
      <c r="I193" s="71"/>
    </row>
    <row r="194" spans="2:9" x14ac:dyDescent="0.3">
      <c r="B194" t="s">
        <v>242</v>
      </c>
      <c r="C194" s="71">
        <v>26436</v>
      </c>
      <c r="D194" s="71">
        <v>26436</v>
      </c>
      <c r="E194" s="71">
        <v>26436</v>
      </c>
      <c r="F194" s="71">
        <v>0</v>
      </c>
      <c r="G194" s="69">
        <v>1</v>
      </c>
      <c r="I194" s="71"/>
    </row>
    <row r="195" spans="2:9" x14ac:dyDescent="0.3">
      <c r="B195" t="s">
        <v>246</v>
      </c>
      <c r="C195" s="71">
        <v>28283</v>
      </c>
      <c r="D195" s="71">
        <v>28283</v>
      </c>
      <c r="E195" s="71">
        <v>28283</v>
      </c>
      <c r="F195" s="71">
        <v>0</v>
      </c>
      <c r="G195" s="69">
        <v>1</v>
      </c>
      <c r="I195" s="71"/>
    </row>
    <row r="196" spans="2:9" x14ac:dyDescent="0.3">
      <c r="B196" t="s">
        <v>247</v>
      </c>
      <c r="C196" s="71">
        <v>74785.72</v>
      </c>
      <c r="D196" s="71">
        <v>74785.72</v>
      </c>
      <c r="E196" s="71">
        <v>74785.72</v>
      </c>
      <c r="F196" s="71">
        <v>0</v>
      </c>
      <c r="G196" s="69">
        <v>1</v>
      </c>
      <c r="I196" s="71"/>
    </row>
    <row r="197" spans="2:9" x14ac:dyDescent="0.3">
      <c r="B197" t="s">
        <v>249</v>
      </c>
      <c r="C197" s="71">
        <v>80299</v>
      </c>
      <c r="D197" s="71">
        <v>80299</v>
      </c>
      <c r="E197" s="71">
        <v>80299</v>
      </c>
      <c r="F197" s="71">
        <v>0</v>
      </c>
      <c r="G197" s="69">
        <v>1</v>
      </c>
      <c r="I197" s="71"/>
    </row>
    <row r="198" spans="2:9" x14ac:dyDescent="0.3">
      <c r="B198" t="s">
        <v>251</v>
      </c>
      <c r="C198" s="71">
        <v>27294</v>
      </c>
      <c r="D198" s="71">
        <v>27294</v>
      </c>
      <c r="E198" s="71">
        <v>27294</v>
      </c>
      <c r="F198" s="71">
        <v>0</v>
      </c>
      <c r="G198" s="69">
        <v>1</v>
      </c>
      <c r="I198" s="71"/>
    </row>
    <row r="199" spans="2:9" x14ac:dyDescent="0.3">
      <c r="B199" t="s">
        <v>253</v>
      </c>
      <c r="C199" s="71">
        <v>14683</v>
      </c>
      <c r="D199" s="71">
        <v>14683</v>
      </c>
      <c r="E199" s="71">
        <v>5000</v>
      </c>
      <c r="F199" s="71">
        <v>-9683</v>
      </c>
      <c r="G199" s="69">
        <v>0.34052986446911393</v>
      </c>
      <c r="I199" s="71"/>
    </row>
    <row r="200" spans="2:9" x14ac:dyDescent="0.3">
      <c r="B200" t="s">
        <v>254</v>
      </c>
      <c r="C200" s="71">
        <v>19039</v>
      </c>
      <c r="D200" s="71">
        <v>19039</v>
      </c>
      <c r="E200" s="71">
        <v>19039</v>
      </c>
      <c r="F200" s="71">
        <v>0</v>
      </c>
      <c r="G200" s="69">
        <v>1</v>
      </c>
      <c r="I200" s="71"/>
    </row>
    <row r="201" spans="2:9" x14ac:dyDescent="0.3">
      <c r="B201" t="s">
        <v>256</v>
      </c>
      <c r="C201" s="71">
        <v>50175</v>
      </c>
      <c r="D201" s="71">
        <v>50175</v>
      </c>
      <c r="E201" s="71">
        <v>37631.279999999999</v>
      </c>
      <c r="F201" s="71">
        <v>-12543.720000000001</v>
      </c>
      <c r="G201" s="69">
        <v>0.75000059790732432</v>
      </c>
      <c r="I201" s="71"/>
    </row>
    <row r="202" spans="2:9" x14ac:dyDescent="0.3">
      <c r="B202" t="s">
        <v>241</v>
      </c>
      <c r="C202" s="71">
        <v>15609</v>
      </c>
      <c r="D202" s="71">
        <v>15609</v>
      </c>
      <c r="E202" s="71">
        <v>15609</v>
      </c>
      <c r="F202" s="71">
        <v>0</v>
      </c>
      <c r="G202" s="69">
        <v>1</v>
      </c>
      <c r="I202" s="71"/>
    </row>
    <row r="203" spans="2:9" x14ac:dyDescent="0.3">
      <c r="B203" t="s">
        <v>244</v>
      </c>
      <c r="C203" s="71">
        <v>14096</v>
      </c>
      <c r="D203" s="71">
        <v>14096</v>
      </c>
      <c r="E203" s="71">
        <v>6000</v>
      </c>
      <c r="F203" s="71">
        <v>-8096</v>
      </c>
      <c r="G203" s="69">
        <v>0.42565266742338254</v>
      </c>
      <c r="I203" s="71"/>
    </row>
    <row r="204" spans="2:9" x14ac:dyDescent="0.3">
      <c r="B204" t="s">
        <v>255</v>
      </c>
      <c r="C204" s="71">
        <v>27090</v>
      </c>
      <c r="D204" s="71">
        <v>27090</v>
      </c>
      <c r="E204" s="71">
        <v>27090</v>
      </c>
      <c r="F204" s="71">
        <v>0</v>
      </c>
      <c r="G204" s="69">
        <v>1</v>
      </c>
      <c r="I204" s="71"/>
    </row>
    <row r="205" spans="2:9" x14ac:dyDescent="0.3">
      <c r="B205" t="s">
        <v>248</v>
      </c>
      <c r="C205" s="71">
        <v>9443</v>
      </c>
      <c r="D205" s="71">
        <v>9443</v>
      </c>
      <c r="E205" s="71">
        <v>9443</v>
      </c>
      <c r="F205" s="71">
        <v>0</v>
      </c>
      <c r="G205" s="69">
        <v>1</v>
      </c>
      <c r="I205" s="71"/>
    </row>
    <row r="206" spans="2:9" x14ac:dyDescent="0.3">
      <c r="B206" t="s">
        <v>257</v>
      </c>
      <c r="C206" s="71">
        <v>17283</v>
      </c>
      <c r="D206" s="71">
        <v>17283</v>
      </c>
      <c r="E206" s="71">
        <v>14000</v>
      </c>
      <c r="F206" s="71">
        <v>-3283</v>
      </c>
      <c r="G206" s="69">
        <v>0.81004455245038476</v>
      </c>
      <c r="I206" s="71"/>
    </row>
    <row r="207" spans="2:9" x14ac:dyDescent="0.3">
      <c r="B207" t="s">
        <v>258</v>
      </c>
      <c r="C207" s="71">
        <v>67002</v>
      </c>
      <c r="D207" s="71">
        <v>67002</v>
      </c>
      <c r="E207" s="71">
        <v>67002.000000000015</v>
      </c>
      <c r="F207" s="71">
        <v>0</v>
      </c>
      <c r="G207" s="69">
        <v>1.0000000000000002</v>
      </c>
      <c r="I207" s="71"/>
    </row>
    <row r="208" spans="2:9" x14ac:dyDescent="0.3">
      <c r="B208" t="s">
        <v>260</v>
      </c>
      <c r="C208" s="71">
        <v>119682</v>
      </c>
      <c r="D208" s="71">
        <v>119682</v>
      </c>
      <c r="E208" s="71">
        <v>119682</v>
      </c>
      <c r="F208" s="71">
        <v>0</v>
      </c>
      <c r="G208" s="69">
        <v>1</v>
      </c>
      <c r="I208" s="71"/>
    </row>
    <row r="209" spans="1:9" x14ac:dyDescent="0.3">
      <c r="B209" t="s">
        <v>259</v>
      </c>
      <c r="C209" s="71">
        <v>15568</v>
      </c>
      <c r="D209" s="71">
        <v>15568</v>
      </c>
      <c r="E209" s="71">
        <v>11673</v>
      </c>
      <c r="F209" s="71">
        <v>-3895</v>
      </c>
      <c r="G209" s="69">
        <v>0.7498072970195272</v>
      </c>
      <c r="I209" s="71"/>
    </row>
    <row r="210" spans="1:9" x14ac:dyDescent="0.3">
      <c r="B210" t="s">
        <v>250</v>
      </c>
      <c r="C210" s="71">
        <v>8108</v>
      </c>
      <c r="D210" s="71">
        <v>8108</v>
      </c>
      <c r="E210" s="71">
        <v>8108</v>
      </c>
      <c r="F210" s="71">
        <v>0</v>
      </c>
      <c r="G210" s="69">
        <v>1</v>
      </c>
      <c r="I210" s="71"/>
    </row>
    <row r="211" spans="1:9" x14ac:dyDescent="0.3">
      <c r="B211" t="s">
        <v>252</v>
      </c>
      <c r="C211" s="71">
        <v>20852</v>
      </c>
      <c r="D211" s="71">
        <v>20852</v>
      </c>
      <c r="E211" s="71">
        <v>20852</v>
      </c>
      <c r="F211" s="71">
        <v>0</v>
      </c>
      <c r="G211" s="69">
        <v>1</v>
      </c>
      <c r="I211" s="71"/>
    </row>
    <row r="212" spans="1:9" x14ac:dyDescent="0.3">
      <c r="B212" t="s">
        <v>261</v>
      </c>
      <c r="C212" s="71">
        <v>18484</v>
      </c>
      <c r="D212" s="71">
        <v>18484</v>
      </c>
      <c r="E212" s="71">
        <v>18484</v>
      </c>
      <c r="F212" s="71">
        <v>0</v>
      </c>
      <c r="G212" s="69">
        <v>1</v>
      </c>
      <c r="I212" s="71"/>
    </row>
    <row r="213" spans="1:9" x14ac:dyDescent="0.3">
      <c r="A213" t="s">
        <v>262</v>
      </c>
      <c r="C213" s="71">
        <v>765731.72</v>
      </c>
      <c r="D213" s="71">
        <v>765731.72</v>
      </c>
      <c r="E213" s="71">
        <v>726636.42</v>
      </c>
      <c r="F213" s="71">
        <v>-39095.299999999814</v>
      </c>
      <c r="G213" s="69">
        <v>0.94894386770343042</v>
      </c>
      <c r="I213" s="71"/>
    </row>
    <row r="214" spans="1:9" x14ac:dyDescent="0.3">
      <c r="A214" t="s">
        <v>36</v>
      </c>
      <c r="B214" t="s">
        <v>264</v>
      </c>
      <c r="C214" s="71">
        <v>59787</v>
      </c>
      <c r="D214" s="71">
        <v>59787</v>
      </c>
      <c r="E214" s="71">
        <v>59787</v>
      </c>
      <c r="F214" s="71">
        <v>0</v>
      </c>
      <c r="G214" s="69">
        <v>1</v>
      </c>
      <c r="I214" s="71"/>
    </row>
    <row r="215" spans="1:9" x14ac:dyDescent="0.3">
      <c r="B215" t="s">
        <v>265</v>
      </c>
      <c r="C215" s="71">
        <v>37092</v>
      </c>
      <c r="D215" s="71">
        <v>37092</v>
      </c>
      <c r="E215" s="71">
        <v>21391.75</v>
      </c>
      <c r="F215" s="71">
        <v>-15700.25</v>
      </c>
      <c r="G215" s="69">
        <v>0.57672139544915346</v>
      </c>
      <c r="I215" s="71"/>
    </row>
    <row r="216" spans="1:9" x14ac:dyDescent="0.3">
      <c r="B216" t="s">
        <v>266</v>
      </c>
      <c r="C216" s="71">
        <v>46597</v>
      </c>
      <c r="D216" s="71">
        <v>46597</v>
      </c>
      <c r="E216" s="71">
        <v>46596.960000000014</v>
      </c>
      <c r="F216" s="71">
        <v>-3.99999999863212E-2</v>
      </c>
      <c r="G216" s="69">
        <v>0.99999914157563818</v>
      </c>
      <c r="I216" s="71"/>
    </row>
    <row r="217" spans="1:9" x14ac:dyDescent="0.3">
      <c r="B217" t="s">
        <v>267</v>
      </c>
      <c r="C217" s="71">
        <v>66996</v>
      </c>
      <c r="D217" s="71">
        <v>66996</v>
      </c>
      <c r="E217" s="71">
        <v>66996</v>
      </c>
      <c r="F217" s="71">
        <v>0</v>
      </c>
      <c r="G217" s="69">
        <v>1</v>
      </c>
      <c r="I217" s="71"/>
    </row>
    <row r="218" spans="1:9" x14ac:dyDescent="0.3">
      <c r="B218" t="s">
        <v>268</v>
      </c>
      <c r="C218" s="71">
        <v>55515</v>
      </c>
      <c r="D218" s="71">
        <v>55515</v>
      </c>
      <c r="E218" s="71">
        <v>48500</v>
      </c>
      <c r="F218" s="71">
        <v>-7015</v>
      </c>
      <c r="G218" s="69">
        <v>0.87363775556155998</v>
      </c>
      <c r="I218" s="71"/>
    </row>
    <row r="219" spans="1:9" x14ac:dyDescent="0.3">
      <c r="B219" t="s">
        <v>269</v>
      </c>
      <c r="C219" s="71">
        <v>51777</v>
      </c>
      <c r="D219" s="71">
        <v>51777</v>
      </c>
      <c r="E219" s="71">
        <v>51776.970000000008</v>
      </c>
      <c r="F219" s="71">
        <v>-2.9999999991559889E-2</v>
      </c>
      <c r="G219" s="69">
        <v>0.99999942059215496</v>
      </c>
      <c r="I219" s="71"/>
    </row>
    <row r="220" spans="1:9" x14ac:dyDescent="0.3">
      <c r="B220" t="s">
        <v>263</v>
      </c>
      <c r="C220" s="71">
        <v>45903</v>
      </c>
      <c r="D220" s="71">
        <v>45903</v>
      </c>
      <c r="E220" s="71">
        <v>33603</v>
      </c>
      <c r="F220" s="71">
        <v>-12300</v>
      </c>
      <c r="G220" s="69">
        <v>0.73204365727730214</v>
      </c>
      <c r="I220" s="71"/>
    </row>
    <row r="221" spans="1:9" x14ac:dyDescent="0.3">
      <c r="B221" t="s">
        <v>270</v>
      </c>
      <c r="C221" s="71">
        <v>63057</v>
      </c>
      <c r="D221" s="71">
        <v>63057</v>
      </c>
      <c r="E221" s="71">
        <v>50445.599999999999</v>
      </c>
      <c r="F221" s="71">
        <v>-12611.400000000001</v>
      </c>
      <c r="G221" s="69">
        <v>0.79999999999999993</v>
      </c>
      <c r="I221" s="71"/>
    </row>
    <row r="222" spans="1:9" x14ac:dyDescent="0.3">
      <c r="B222" t="s">
        <v>271</v>
      </c>
      <c r="C222" s="71">
        <v>58452</v>
      </c>
      <c r="D222" s="71">
        <v>58452</v>
      </c>
      <c r="E222" s="71">
        <v>58452</v>
      </c>
      <c r="F222" s="71">
        <v>0</v>
      </c>
      <c r="G222" s="69">
        <v>1</v>
      </c>
      <c r="I222" s="71"/>
    </row>
    <row r="223" spans="1:9" x14ac:dyDescent="0.3">
      <c r="A223" t="s">
        <v>272</v>
      </c>
      <c r="C223" s="71">
        <v>485176</v>
      </c>
      <c r="D223" s="71">
        <v>485176</v>
      </c>
      <c r="E223" s="71">
        <v>437549.28</v>
      </c>
      <c r="F223" s="71">
        <v>-47626.72000000003</v>
      </c>
      <c r="G223" s="69">
        <v>0.90183619964713835</v>
      </c>
      <c r="I223" s="71"/>
    </row>
    <row r="224" spans="1:9" x14ac:dyDescent="0.3">
      <c r="A224" t="s">
        <v>19</v>
      </c>
      <c r="B224" t="s">
        <v>273</v>
      </c>
      <c r="C224" s="71">
        <v>50516</v>
      </c>
      <c r="D224" s="71">
        <v>50516</v>
      </c>
      <c r="E224" s="71">
        <v>50515.8</v>
      </c>
      <c r="F224" s="71">
        <v>-0.19999999999708962</v>
      </c>
      <c r="G224" s="69">
        <v>0.99999604085834193</v>
      </c>
      <c r="I224" s="71"/>
    </row>
    <row r="225" spans="2:9" x14ac:dyDescent="0.3">
      <c r="B225" t="s">
        <v>275</v>
      </c>
      <c r="C225" s="71">
        <v>26365</v>
      </c>
      <c r="D225" s="71">
        <v>26365</v>
      </c>
      <c r="E225" s="71">
        <v>26365</v>
      </c>
      <c r="F225" s="71">
        <v>0</v>
      </c>
      <c r="G225" s="69">
        <v>1</v>
      </c>
      <c r="I225" s="71"/>
    </row>
    <row r="226" spans="2:9" x14ac:dyDescent="0.3">
      <c r="B226" t="s">
        <v>277</v>
      </c>
      <c r="C226" s="71">
        <v>20074</v>
      </c>
      <c r="D226" s="71">
        <v>20074</v>
      </c>
      <c r="E226" s="71">
        <v>20074</v>
      </c>
      <c r="F226" s="71">
        <v>0</v>
      </c>
      <c r="G226" s="69">
        <v>1</v>
      </c>
      <c r="I226" s="71"/>
    </row>
    <row r="227" spans="2:9" x14ac:dyDescent="0.3">
      <c r="B227" t="s">
        <v>278</v>
      </c>
      <c r="C227" s="71">
        <v>44641</v>
      </c>
      <c r="D227" s="71">
        <v>44641</v>
      </c>
      <c r="E227" s="71">
        <v>16000</v>
      </c>
      <c r="F227" s="71">
        <v>-28641</v>
      </c>
      <c r="G227" s="69">
        <v>0.3584149100602585</v>
      </c>
      <c r="I227" s="71"/>
    </row>
    <row r="228" spans="2:9" x14ac:dyDescent="0.3">
      <c r="B228" t="s">
        <v>280</v>
      </c>
      <c r="C228" s="71">
        <v>4253</v>
      </c>
      <c r="D228" s="71">
        <v>4253</v>
      </c>
      <c r="E228" s="71">
        <v>4253</v>
      </c>
      <c r="F228" s="71">
        <v>0</v>
      </c>
      <c r="G228" s="69">
        <v>1</v>
      </c>
      <c r="I228" s="71"/>
    </row>
    <row r="229" spans="2:9" x14ac:dyDescent="0.3">
      <c r="B229" t="s">
        <v>282</v>
      </c>
      <c r="C229" s="71">
        <v>20641</v>
      </c>
      <c r="D229" s="71">
        <v>20641</v>
      </c>
      <c r="E229" s="71">
        <v>7200</v>
      </c>
      <c r="F229" s="71">
        <v>-13441</v>
      </c>
      <c r="G229" s="69">
        <v>0.34882030909355166</v>
      </c>
      <c r="I229" s="71"/>
    </row>
    <row r="230" spans="2:9" x14ac:dyDescent="0.3">
      <c r="B230" t="s">
        <v>283</v>
      </c>
      <c r="C230" s="71">
        <v>35856</v>
      </c>
      <c r="D230" s="71">
        <v>35856</v>
      </c>
      <c r="E230" s="71">
        <v>35856</v>
      </c>
      <c r="F230" s="71">
        <v>0</v>
      </c>
      <c r="G230" s="69">
        <v>1</v>
      </c>
      <c r="I230" s="71"/>
    </row>
    <row r="231" spans="2:9" x14ac:dyDescent="0.3">
      <c r="B231" t="s">
        <v>285</v>
      </c>
      <c r="C231" s="71">
        <v>18991</v>
      </c>
      <c r="D231" s="71">
        <v>18991</v>
      </c>
      <c r="E231" s="71">
        <v>18991</v>
      </c>
      <c r="F231" s="71">
        <v>0</v>
      </c>
      <c r="G231" s="69">
        <v>1</v>
      </c>
      <c r="I231" s="71"/>
    </row>
    <row r="232" spans="2:9" x14ac:dyDescent="0.3">
      <c r="B232" t="s">
        <v>287</v>
      </c>
      <c r="C232" s="71">
        <v>13609</v>
      </c>
      <c r="D232" s="71">
        <v>13609</v>
      </c>
      <c r="E232" s="71">
        <v>13609</v>
      </c>
      <c r="F232" s="71">
        <v>0</v>
      </c>
      <c r="G232" s="69">
        <v>1</v>
      </c>
      <c r="I232" s="71"/>
    </row>
    <row r="233" spans="2:9" x14ac:dyDescent="0.3">
      <c r="B233" t="s">
        <v>288</v>
      </c>
      <c r="C233" s="71">
        <v>16672</v>
      </c>
      <c r="D233" s="71">
        <v>16672</v>
      </c>
      <c r="E233" s="71">
        <v>16672</v>
      </c>
      <c r="F233" s="71">
        <v>0</v>
      </c>
      <c r="G233" s="69">
        <v>1</v>
      </c>
      <c r="I233" s="71"/>
    </row>
    <row r="234" spans="2:9" x14ac:dyDescent="0.3">
      <c r="B234" t="s">
        <v>289</v>
      </c>
      <c r="C234" s="71">
        <v>66177</v>
      </c>
      <c r="D234" s="71">
        <v>66177</v>
      </c>
      <c r="E234" s="71">
        <v>66177</v>
      </c>
      <c r="F234" s="71">
        <v>0</v>
      </c>
      <c r="G234" s="69">
        <v>1</v>
      </c>
      <c r="I234" s="71"/>
    </row>
    <row r="235" spans="2:9" x14ac:dyDescent="0.3">
      <c r="B235" t="s">
        <v>291</v>
      </c>
      <c r="C235" s="71">
        <v>27378</v>
      </c>
      <c r="D235" s="71">
        <v>27378</v>
      </c>
      <c r="E235" s="71">
        <v>15000</v>
      </c>
      <c r="F235" s="71">
        <v>-12378</v>
      </c>
      <c r="G235" s="69">
        <v>0.54788516326977865</v>
      </c>
      <c r="I235" s="71"/>
    </row>
    <row r="236" spans="2:9" x14ac:dyDescent="0.3">
      <c r="B236" t="s">
        <v>293</v>
      </c>
      <c r="C236" s="71">
        <v>21541</v>
      </c>
      <c r="D236" s="71">
        <v>21541</v>
      </c>
      <c r="E236" s="71">
        <v>16156</v>
      </c>
      <c r="F236" s="71">
        <v>-5385</v>
      </c>
      <c r="G236" s="69">
        <v>0.75001160577503367</v>
      </c>
      <c r="I236" s="71"/>
    </row>
    <row r="237" spans="2:9" x14ac:dyDescent="0.3">
      <c r="B237" t="s">
        <v>294</v>
      </c>
      <c r="C237" s="71">
        <v>22571</v>
      </c>
      <c r="D237" s="71">
        <v>22571</v>
      </c>
      <c r="E237" s="71">
        <v>18000</v>
      </c>
      <c r="F237" s="71">
        <v>-4571</v>
      </c>
      <c r="G237" s="69">
        <v>0.79748349652208583</v>
      </c>
      <c r="I237" s="71"/>
    </row>
    <row r="238" spans="2:9" x14ac:dyDescent="0.3">
      <c r="B238" t="s">
        <v>286</v>
      </c>
      <c r="C238" s="71">
        <v>7674</v>
      </c>
      <c r="D238" s="71">
        <v>7674</v>
      </c>
      <c r="E238" s="71">
        <v>4012</v>
      </c>
      <c r="F238" s="71">
        <v>-3662</v>
      </c>
      <c r="G238" s="69">
        <v>0.52280427417253061</v>
      </c>
      <c r="I238" s="71"/>
    </row>
    <row r="239" spans="2:9" x14ac:dyDescent="0.3">
      <c r="B239" t="s">
        <v>284</v>
      </c>
      <c r="C239" s="71">
        <v>3759</v>
      </c>
      <c r="D239" s="71">
        <v>3759</v>
      </c>
      <c r="E239" s="71">
        <v>0</v>
      </c>
      <c r="F239" s="71">
        <v>-3759</v>
      </c>
      <c r="G239" s="69">
        <v>0</v>
      </c>
      <c r="I239" s="71"/>
    </row>
    <row r="240" spans="2:9" x14ac:dyDescent="0.3">
      <c r="B240" t="s">
        <v>279</v>
      </c>
      <c r="C240" s="71">
        <v>3141</v>
      </c>
      <c r="D240" s="71">
        <v>3141</v>
      </c>
      <c r="E240" s="71">
        <v>500</v>
      </c>
      <c r="F240" s="71">
        <v>-2641</v>
      </c>
      <c r="G240" s="69">
        <v>0.1591849729385546</v>
      </c>
      <c r="I240" s="71"/>
    </row>
    <row r="241" spans="2:9" x14ac:dyDescent="0.3">
      <c r="B241" t="s">
        <v>297</v>
      </c>
      <c r="C241" s="71">
        <v>28283</v>
      </c>
      <c r="D241" s="71">
        <v>28283</v>
      </c>
      <c r="E241" s="71">
        <v>28283</v>
      </c>
      <c r="F241" s="71">
        <v>0</v>
      </c>
      <c r="G241" s="69">
        <v>1</v>
      </c>
      <c r="I241" s="71"/>
    </row>
    <row r="242" spans="2:9" x14ac:dyDescent="0.3">
      <c r="B242" t="s">
        <v>298</v>
      </c>
      <c r="C242" s="71">
        <v>39900</v>
      </c>
      <c r="D242" s="71">
        <v>39900</v>
      </c>
      <c r="E242" s="71">
        <v>39900</v>
      </c>
      <c r="F242" s="71">
        <v>0</v>
      </c>
      <c r="G242" s="69">
        <v>1</v>
      </c>
      <c r="I242" s="71"/>
    </row>
    <row r="243" spans="2:9" x14ac:dyDescent="0.3">
      <c r="B243" t="s">
        <v>300</v>
      </c>
      <c r="C243" s="71">
        <v>22661</v>
      </c>
      <c r="D243" s="71">
        <v>22661</v>
      </c>
      <c r="E243" s="71">
        <v>13500</v>
      </c>
      <c r="F243" s="71">
        <v>-9161</v>
      </c>
      <c r="G243" s="69">
        <v>0.59573716958651424</v>
      </c>
      <c r="I243" s="71"/>
    </row>
    <row r="244" spans="2:9" x14ac:dyDescent="0.3">
      <c r="B244" t="s">
        <v>274</v>
      </c>
      <c r="C244" s="71">
        <v>4999.66</v>
      </c>
      <c r="D244" s="71">
        <v>4999.66</v>
      </c>
      <c r="E244" s="71">
        <v>4999.66</v>
      </c>
      <c r="F244" s="71">
        <v>0</v>
      </c>
      <c r="G244" s="69">
        <v>1</v>
      </c>
      <c r="I244" s="71"/>
    </row>
    <row r="245" spans="2:9" x14ac:dyDescent="0.3">
      <c r="B245" t="s">
        <v>290</v>
      </c>
      <c r="C245" s="71">
        <v>253</v>
      </c>
      <c r="D245" s="71">
        <v>253</v>
      </c>
      <c r="E245" s="71">
        <v>253</v>
      </c>
      <c r="F245" s="71">
        <v>0</v>
      </c>
      <c r="G245" s="69">
        <v>1</v>
      </c>
      <c r="I245" s="71"/>
    </row>
    <row r="246" spans="2:9" x14ac:dyDescent="0.3">
      <c r="B246" t="s">
        <v>295</v>
      </c>
      <c r="C246" s="71">
        <v>15089</v>
      </c>
      <c r="D246" s="71">
        <v>15089</v>
      </c>
      <c r="E246" s="71">
        <v>15089</v>
      </c>
      <c r="F246" s="71">
        <v>0</v>
      </c>
      <c r="G246" s="69">
        <v>1</v>
      </c>
      <c r="I246" s="71"/>
    </row>
    <row r="247" spans="2:9" x14ac:dyDescent="0.3">
      <c r="B247" t="s">
        <v>281</v>
      </c>
      <c r="C247" s="71">
        <v>4084</v>
      </c>
      <c r="D247" s="71">
        <v>4084</v>
      </c>
      <c r="E247" s="71">
        <v>0</v>
      </c>
      <c r="F247" s="71">
        <v>-4084</v>
      </c>
      <c r="G247" s="69">
        <v>0</v>
      </c>
      <c r="I247" s="71"/>
    </row>
    <row r="248" spans="2:9" x14ac:dyDescent="0.3">
      <c r="B248" t="s">
        <v>303</v>
      </c>
      <c r="C248" s="71">
        <v>22420</v>
      </c>
      <c r="D248" s="71">
        <v>22420</v>
      </c>
      <c r="E248" s="71">
        <v>4800</v>
      </c>
      <c r="F248" s="71">
        <v>-17620</v>
      </c>
      <c r="G248" s="69">
        <v>0.21409455842997324</v>
      </c>
      <c r="I248" s="71"/>
    </row>
    <row r="249" spans="2:9" x14ac:dyDescent="0.3">
      <c r="B249" t="s">
        <v>305</v>
      </c>
      <c r="C249" s="71">
        <v>30864</v>
      </c>
      <c r="D249" s="71">
        <v>30864</v>
      </c>
      <c r="E249" s="71">
        <v>29250</v>
      </c>
      <c r="F249" s="71">
        <v>-1614</v>
      </c>
      <c r="G249" s="69">
        <v>0.94770606531881807</v>
      </c>
      <c r="I249" s="71"/>
    </row>
    <row r="250" spans="2:9" x14ac:dyDescent="0.3">
      <c r="B250" t="s">
        <v>296</v>
      </c>
      <c r="C250" s="71">
        <v>27653</v>
      </c>
      <c r="D250" s="71">
        <v>27653</v>
      </c>
      <c r="E250" s="71">
        <v>27653</v>
      </c>
      <c r="F250" s="71">
        <v>0</v>
      </c>
      <c r="G250" s="69">
        <v>1</v>
      </c>
      <c r="I250" s="71"/>
    </row>
    <row r="251" spans="2:9" x14ac:dyDescent="0.3">
      <c r="B251" t="s">
        <v>306</v>
      </c>
      <c r="C251" s="71">
        <v>15888</v>
      </c>
      <c r="D251" s="71">
        <v>15888</v>
      </c>
      <c r="E251" s="71">
        <v>15888</v>
      </c>
      <c r="F251" s="71">
        <v>0</v>
      </c>
      <c r="G251" s="69">
        <v>1</v>
      </c>
      <c r="I251" s="71"/>
    </row>
    <row r="252" spans="2:9" x14ac:dyDescent="0.3">
      <c r="B252" t="s">
        <v>276</v>
      </c>
      <c r="C252" s="71">
        <v>4393.66</v>
      </c>
      <c r="D252" s="71">
        <v>4393.66</v>
      </c>
      <c r="E252" s="71">
        <v>4393.66</v>
      </c>
      <c r="F252" s="71">
        <v>0</v>
      </c>
      <c r="G252" s="69">
        <v>1</v>
      </c>
      <c r="I252" s="71"/>
    </row>
    <row r="253" spans="2:9" x14ac:dyDescent="0.3">
      <c r="B253" t="s">
        <v>304</v>
      </c>
      <c r="C253" s="71">
        <v>10911</v>
      </c>
      <c r="D253" s="71">
        <v>10911</v>
      </c>
      <c r="E253" s="71">
        <v>1600</v>
      </c>
      <c r="F253" s="71">
        <v>-9311</v>
      </c>
      <c r="G253" s="69">
        <v>0.14664100449088077</v>
      </c>
      <c r="I253" s="71"/>
    </row>
    <row r="254" spans="2:9" x14ac:dyDescent="0.3">
      <c r="B254" t="s">
        <v>299</v>
      </c>
      <c r="C254" s="71">
        <v>7169</v>
      </c>
      <c r="D254" s="71">
        <v>7169</v>
      </c>
      <c r="E254" s="71">
        <v>6000</v>
      </c>
      <c r="F254" s="71">
        <v>-1169</v>
      </c>
      <c r="G254" s="69">
        <v>0.83693681127074904</v>
      </c>
      <c r="I254" s="71"/>
    </row>
    <row r="255" spans="2:9" x14ac:dyDescent="0.3">
      <c r="B255" t="s">
        <v>301</v>
      </c>
      <c r="C255" s="71">
        <v>30079</v>
      </c>
      <c r="D255" s="71">
        <v>30079</v>
      </c>
      <c r="E255" s="71">
        <v>30079</v>
      </c>
      <c r="F255" s="71">
        <v>0</v>
      </c>
      <c r="G255" s="69">
        <v>1</v>
      </c>
      <c r="I255" s="71"/>
    </row>
    <row r="256" spans="2:9" x14ac:dyDescent="0.3">
      <c r="B256" t="s">
        <v>292</v>
      </c>
      <c r="C256" s="71">
        <v>43315</v>
      </c>
      <c r="D256" s="71">
        <v>43315</v>
      </c>
      <c r="E256" s="71">
        <v>43315</v>
      </c>
      <c r="F256" s="71">
        <v>0</v>
      </c>
      <c r="G256" s="69">
        <v>1</v>
      </c>
      <c r="I256" s="71"/>
    </row>
    <row r="257" spans="1:9" x14ac:dyDescent="0.3">
      <c r="B257" t="s">
        <v>302</v>
      </c>
      <c r="C257" s="71">
        <v>62724</v>
      </c>
      <c r="D257" s="71">
        <v>62724</v>
      </c>
      <c r="E257" s="71">
        <v>62724</v>
      </c>
      <c r="F257" s="71">
        <v>0</v>
      </c>
      <c r="G257" s="69">
        <v>1</v>
      </c>
      <c r="I257" s="71"/>
    </row>
    <row r="258" spans="1:9" x14ac:dyDescent="0.3">
      <c r="A258" t="s">
        <v>307</v>
      </c>
      <c r="C258" s="71">
        <v>774545.32</v>
      </c>
      <c r="D258" s="71">
        <v>774545.32</v>
      </c>
      <c r="E258" s="71">
        <v>657108.11999999988</v>
      </c>
      <c r="F258" s="71">
        <v>-117437.19999999995</v>
      </c>
      <c r="G258" s="69">
        <v>0.84837917554004461</v>
      </c>
      <c r="I258" s="71"/>
    </row>
    <row r="259" spans="1:9" x14ac:dyDescent="0.3">
      <c r="A259" t="s">
        <v>22</v>
      </c>
      <c r="B259" t="s">
        <v>308</v>
      </c>
      <c r="C259" s="71">
        <v>26474</v>
      </c>
      <c r="D259" s="71">
        <v>26474</v>
      </c>
      <c r="E259" s="71">
        <v>26474</v>
      </c>
      <c r="F259" s="71">
        <v>0</v>
      </c>
      <c r="G259" s="69">
        <v>1</v>
      </c>
      <c r="I259" s="71"/>
    </row>
    <row r="260" spans="1:9" x14ac:dyDescent="0.3">
      <c r="B260" t="s">
        <v>309</v>
      </c>
      <c r="C260" s="71">
        <v>154063</v>
      </c>
      <c r="D260" s="71">
        <v>154063</v>
      </c>
      <c r="E260" s="71">
        <v>154063</v>
      </c>
      <c r="F260" s="71">
        <v>0</v>
      </c>
      <c r="G260" s="69">
        <v>1</v>
      </c>
      <c r="I260" s="71"/>
    </row>
    <row r="261" spans="1:9" x14ac:dyDescent="0.3">
      <c r="B261" t="s">
        <v>310</v>
      </c>
      <c r="C261" s="71">
        <v>133884</v>
      </c>
      <c r="D261" s="71">
        <v>133884</v>
      </c>
      <c r="E261" s="71">
        <v>133884</v>
      </c>
      <c r="F261" s="71">
        <v>0</v>
      </c>
      <c r="G261" s="69">
        <v>1</v>
      </c>
      <c r="I261" s="71"/>
    </row>
    <row r="262" spans="1:9" x14ac:dyDescent="0.3">
      <c r="B262" t="s">
        <v>311</v>
      </c>
      <c r="C262" s="71">
        <v>60677</v>
      </c>
      <c r="D262" s="71">
        <v>60677</v>
      </c>
      <c r="E262" s="71">
        <v>60677</v>
      </c>
      <c r="F262" s="71">
        <v>0</v>
      </c>
      <c r="G262" s="69">
        <v>1</v>
      </c>
      <c r="I262" s="71"/>
    </row>
    <row r="263" spans="1:9" x14ac:dyDescent="0.3">
      <c r="B263" t="s">
        <v>313</v>
      </c>
      <c r="C263" s="71">
        <v>72880</v>
      </c>
      <c r="D263" s="71">
        <v>72880</v>
      </c>
      <c r="E263" s="71">
        <v>72880.000000000015</v>
      </c>
      <c r="F263" s="71">
        <v>0</v>
      </c>
      <c r="G263" s="69">
        <v>1.0000000000000002</v>
      </c>
      <c r="I263" s="71"/>
    </row>
    <row r="264" spans="1:9" x14ac:dyDescent="0.3">
      <c r="B264" t="s">
        <v>312</v>
      </c>
      <c r="C264" s="71">
        <v>25046</v>
      </c>
      <c r="D264" s="71">
        <v>25046</v>
      </c>
      <c r="E264" s="71">
        <v>20046</v>
      </c>
      <c r="F264" s="71">
        <v>-5000</v>
      </c>
      <c r="G264" s="69">
        <v>0.80036732412361256</v>
      </c>
      <c r="I264" s="71"/>
    </row>
    <row r="265" spans="1:9" x14ac:dyDescent="0.3">
      <c r="B265" t="s">
        <v>316</v>
      </c>
      <c r="C265" s="71">
        <v>11680</v>
      </c>
      <c r="D265" s="71">
        <v>11680</v>
      </c>
      <c r="E265" s="71">
        <v>3000</v>
      </c>
      <c r="F265" s="71">
        <v>-8680</v>
      </c>
      <c r="G265" s="69">
        <v>0.25684931506849318</v>
      </c>
      <c r="I265" s="71"/>
    </row>
    <row r="266" spans="1:9" x14ac:dyDescent="0.3">
      <c r="B266" t="s">
        <v>314</v>
      </c>
      <c r="C266" s="71">
        <v>70476</v>
      </c>
      <c r="D266" s="71">
        <v>70476</v>
      </c>
      <c r="E266" s="71">
        <v>65000</v>
      </c>
      <c r="F266" s="71">
        <v>-5476</v>
      </c>
      <c r="G266" s="69">
        <v>0.92229978999943241</v>
      </c>
      <c r="I266" s="71"/>
    </row>
    <row r="267" spans="1:9" x14ac:dyDescent="0.3">
      <c r="B267" t="s">
        <v>315</v>
      </c>
      <c r="C267" s="71">
        <v>59595</v>
      </c>
      <c r="D267" s="71">
        <v>59595</v>
      </c>
      <c r="E267" s="71">
        <v>59595</v>
      </c>
      <c r="F267" s="71">
        <v>0</v>
      </c>
      <c r="G267" s="69">
        <v>1</v>
      </c>
      <c r="I267" s="71"/>
    </row>
    <row r="268" spans="1:9" x14ac:dyDescent="0.3">
      <c r="B268" t="s">
        <v>317</v>
      </c>
      <c r="C268" s="71">
        <v>46797</v>
      </c>
      <c r="D268" s="71">
        <v>46797</v>
      </c>
      <c r="E268" s="71">
        <v>43000</v>
      </c>
      <c r="F268" s="71">
        <v>-3797</v>
      </c>
      <c r="G268" s="69">
        <v>0.918862320234203</v>
      </c>
      <c r="I268" s="71"/>
    </row>
    <row r="269" spans="1:9" x14ac:dyDescent="0.3">
      <c r="B269" t="s">
        <v>321</v>
      </c>
      <c r="C269" s="71">
        <v>14683</v>
      </c>
      <c r="D269" s="71">
        <v>14683</v>
      </c>
      <c r="E269" s="71">
        <v>2000</v>
      </c>
      <c r="F269" s="71">
        <v>-12683</v>
      </c>
      <c r="G269" s="69">
        <v>0.13621194578764559</v>
      </c>
      <c r="I269" s="71"/>
    </row>
    <row r="270" spans="1:9" x14ac:dyDescent="0.3">
      <c r="B270" t="s">
        <v>322</v>
      </c>
      <c r="C270" s="71">
        <v>50004</v>
      </c>
      <c r="D270" s="71">
        <v>50004</v>
      </c>
      <c r="E270" s="71">
        <v>50004</v>
      </c>
      <c r="F270" s="71">
        <v>0</v>
      </c>
      <c r="G270" s="69">
        <v>1</v>
      </c>
      <c r="I270" s="71"/>
    </row>
    <row r="271" spans="1:9" x14ac:dyDescent="0.3">
      <c r="B271" t="s">
        <v>324</v>
      </c>
      <c r="C271" s="71">
        <v>61290</v>
      </c>
      <c r="D271" s="71">
        <v>61290</v>
      </c>
      <c r="E271" s="71">
        <v>30000</v>
      </c>
      <c r="F271" s="71">
        <v>-31290</v>
      </c>
      <c r="G271" s="69">
        <v>0.48947626040137054</v>
      </c>
      <c r="I271" s="71"/>
    </row>
    <row r="272" spans="1:9" x14ac:dyDescent="0.3">
      <c r="B272" t="s">
        <v>319</v>
      </c>
      <c r="C272" s="71">
        <v>63525</v>
      </c>
      <c r="D272" s="71">
        <v>63525</v>
      </c>
      <c r="E272" s="71">
        <v>63525</v>
      </c>
      <c r="F272" s="71">
        <v>0</v>
      </c>
      <c r="G272" s="69">
        <v>1</v>
      </c>
      <c r="I272" s="71"/>
    </row>
    <row r="273" spans="1:9" x14ac:dyDescent="0.3">
      <c r="B273" t="s">
        <v>325</v>
      </c>
      <c r="C273" s="71">
        <v>12744</v>
      </c>
      <c r="D273" s="71">
        <v>12744</v>
      </c>
      <c r="E273" s="71">
        <v>6000</v>
      </c>
      <c r="F273" s="71">
        <v>-6744</v>
      </c>
      <c r="G273" s="69">
        <v>0.47080979284369112</v>
      </c>
      <c r="I273" s="71"/>
    </row>
    <row r="274" spans="1:9" x14ac:dyDescent="0.3">
      <c r="B274" t="s">
        <v>326</v>
      </c>
      <c r="C274" s="71">
        <v>10050</v>
      </c>
      <c r="D274" s="71">
        <v>10050</v>
      </c>
      <c r="E274" s="71">
        <v>10050</v>
      </c>
      <c r="F274" s="71">
        <v>0</v>
      </c>
      <c r="G274" s="69">
        <v>1</v>
      </c>
      <c r="I274" s="71"/>
    </row>
    <row r="275" spans="1:9" x14ac:dyDescent="0.3">
      <c r="B275" t="s">
        <v>318</v>
      </c>
      <c r="C275" s="71">
        <v>32430</v>
      </c>
      <c r="D275" s="71">
        <v>32430</v>
      </c>
      <c r="E275" s="71">
        <v>6000</v>
      </c>
      <c r="F275" s="71">
        <v>-26430</v>
      </c>
      <c r="G275" s="69">
        <v>0.18501387604070305</v>
      </c>
      <c r="I275" s="71"/>
    </row>
    <row r="276" spans="1:9" x14ac:dyDescent="0.3">
      <c r="B276" t="s">
        <v>320</v>
      </c>
      <c r="C276" s="71">
        <v>47205</v>
      </c>
      <c r="D276" s="71">
        <v>47205</v>
      </c>
      <c r="E276" s="71">
        <v>18000</v>
      </c>
      <c r="F276" s="71">
        <v>-29205</v>
      </c>
      <c r="G276" s="69">
        <v>0.38131553860819828</v>
      </c>
      <c r="I276" s="71"/>
    </row>
    <row r="277" spans="1:9" x14ac:dyDescent="0.3">
      <c r="B277" t="s">
        <v>327</v>
      </c>
      <c r="C277" s="71">
        <v>28315</v>
      </c>
      <c r="D277" s="71">
        <v>28315</v>
      </c>
      <c r="E277" s="71">
        <v>28315.000000000015</v>
      </c>
      <c r="F277" s="71">
        <v>0</v>
      </c>
      <c r="G277" s="69">
        <v>1.0000000000000004</v>
      </c>
      <c r="I277" s="71"/>
    </row>
    <row r="278" spans="1:9" x14ac:dyDescent="0.3">
      <c r="B278" t="s">
        <v>323</v>
      </c>
      <c r="C278" s="71">
        <v>30944</v>
      </c>
      <c r="D278" s="71">
        <v>30944</v>
      </c>
      <c r="E278" s="71">
        <v>30944</v>
      </c>
      <c r="F278" s="71">
        <v>0</v>
      </c>
      <c r="G278" s="69">
        <v>1</v>
      </c>
      <c r="I278" s="71"/>
    </row>
    <row r="279" spans="1:9" x14ac:dyDescent="0.3">
      <c r="B279" t="s">
        <v>328</v>
      </c>
      <c r="C279" s="71">
        <v>13278</v>
      </c>
      <c r="D279" s="71">
        <v>13278</v>
      </c>
      <c r="E279" s="71">
        <v>6000</v>
      </c>
      <c r="F279" s="71">
        <v>-7278</v>
      </c>
      <c r="G279" s="69">
        <v>0.45187528242205149</v>
      </c>
      <c r="I279" s="71"/>
    </row>
    <row r="280" spans="1:9" x14ac:dyDescent="0.3">
      <c r="B280" t="s">
        <v>329</v>
      </c>
      <c r="C280" s="71">
        <v>79572</v>
      </c>
      <c r="D280" s="71">
        <v>79572</v>
      </c>
      <c r="E280" s="71">
        <v>68000</v>
      </c>
      <c r="F280" s="71">
        <v>-11572</v>
      </c>
      <c r="G280" s="69">
        <v>0.85457195998592472</v>
      </c>
      <c r="I280" s="71"/>
    </row>
    <row r="281" spans="1:9" x14ac:dyDescent="0.3">
      <c r="A281" t="s">
        <v>330</v>
      </c>
      <c r="C281" s="71">
        <v>1105612</v>
      </c>
      <c r="D281" s="71">
        <v>1105612</v>
      </c>
      <c r="E281" s="71">
        <v>957457</v>
      </c>
      <c r="F281" s="71">
        <v>-148154.99999999965</v>
      </c>
      <c r="G281" s="69">
        <v>0.86599729380650747</v>
      </c>
      <c r="I281" s="71"/>
    </row>
    <row r="282" spans="1:9" x14ac:dyDescent="0.3">
      <c r="A282" t="s">
        <v>25</v>
      </c>
      <c r="B282" t="s">
        <v>331</v>
      </c>
      <c r="C282" s="71">
        <v>76847</v>
      </c>
      <c r="D282" s="71">
        <v>76847</v>
      </c>
      <c r="E282" s="71">
        <v>76847</v>
      </c>
      <c r="F282" s="71">
        <v>0</v>
      </c>
      <c r="G282" s="69">
        <v>1</v>
      </c>
      <c r="I282" s="71"/>
    </row>
    <row r="283" spans="1:9" x14ac:dyDescent="0.3">
      <c r="B283" t="s">
        <v>332</v>
      </c>
      <c r="C283" s="71">
        <v>20480</v>
      </c>
      <c r="D283" s="71">
        <v>20480</v>
      </c>
      <c r="E283" s="71">
        <v>20480</v>
      </c>
      <c r="F283" s="71">
        <v>0</v>
      </c>
      <c r="G283" s="69">
        <v>1</v>
      </c>
      <c r="I283" s="71"/>
    </row>
    <row r="284" spans="1:9" x14ac:dyDescent="0.3">
      <c r="B284" t="s">
        <v>334</v>
      </c>
      <c r="C284" s="71">
        <v>21079</v>
      </c>
      <c r="D284" s="71">
        <v>21079</v>
      </c>
      <c r="E284" s="71">
        <v>12500</v>
      </c>
      <c r="F284" s="71">
        <v>-8579</v>
      </c>
      <c r="G284" s="69">
        <v>0.59300725840884294</v>
      </c>
      <c r="I284" s="71"/>
    </row>
    <row r="285" spans="1:9" x14ac:dyDescent="0.3">
      <c r="B285" t="s">
        <v>335</v>
      </c>
      <c r="C285" s="71">
        <v>3129</v>
      </c>
      <c r="D285" s="71">
        <v>3129</v>
      </c>
      <c r="E285" s="71">
        <v>3129</v>
      </c>
      <c r="F285" s="71">
        <v>0</v>
      </c>
      <c r="G285" s="69">
        <v>1</v>
      </c>
      <c r="I285" s="71"/>
    </row>
    <row r="286" spans="1:9" x14ac:dyDescent="0.3">
      <c r="B286" t="s">
        <v>337</v>
      </c>
      <c r="C286" s="71">
        <v>19573</v>
      </c>
      <c r="D286" s="71">
        <v>19573</v>
      </c>
      <c r="E286" s="71">
        <v>19573</v>
      </c>
      <c r="F286" s="71">
        <v>0</v>
      </c>
      <c r="G286" s="69">
        <v>1</v>
      </c>
      <c r="I286" s="71"/>
    </row>
    <row r="287" spans="1:9" x14ac:dyDescent="0.3">
      <c r="B287" t="s">
        <v>339</v>
      </c>
      <c r="C287" s="71">
        <v>15428</v>
      </c>
      <c r="D287" s="71">
        <v>15428</v>
      </c>
      <c r="E287" s="71">
        <v>14750</v>
      </c>
      <c r="F287" s="71">
        <v>-678</v>
      </c>
      <c r="G287" s="69">
        <v>0.95605392792325639</v>
      </c>
      <c r="I287" s="71"/>
    </row>
    <row r="288" spans="1:9" x14ac:dyDescent="0.3">
      <c r="B288" t="s">
        <v>340</v>
      </c>
      <c r="C288" s="71">
        <v>80880</v>
      </c>
      <c r="D288" s="71">
        <v>80880</v>
      </c>
      <c r="E288" s="71">
        <v>67400</v>
      </c>
      <c r="F288" s="71">
        <v>-13480</v>
      </c>
      <c r="G288" s="69">
        <v>0.83333333333333337</v>
      </c>
      <c r="I288" s="71"/>
    </row>
    <row r="289" spans="1:9" x14ac:dyDescent="0.3">
      <c r="B289" t="s">
        <v>342</v>
      </c>
      <c r="C289" s="71">
        <v>1735</v>
      </c>
      <c r="D289" s="71">
        <v>1735</v>
      </c>
      <c r="E289" s="71">
        <v>1550</v>
      </c>
      <c r="F289" s="71">
        <v>-185</v>
      </c>
      <c r="G289" s="69">
        <v>0.89337175792507206</v>
      </c>
      <c r="I289" s="71"/>
    </row>
    <row r="290" spans="1:9" x14ac:dyDescent="0.3">
      <c r="B290" t="s">
        <v>344</v>
      </c>
      <c r="C290" s="71">
        <v>20184</v>
      </c>
      <c r="D290" s="71">
        <v>20184</v>
      </c>
      <c r="E290" s="71">
        <v>20184</v>
      </c>
      <c r="F290" s="71">
        <v>0</v>
      </c>
      <c r="G290" s="69">
        <v>1</v>
      </c>
      <c r="I290" s="71"/>
    </row>
    <row r="291" spans="1:9" x14ac:dyDescent="0.3">
      <c r="B291" t="s">
        <v>345</v>
      </c>
      <c r="C291" s="71">
        <v>16636</v>
      </c>
      <c r="D291" s="71">
        <v>16636</v>
      </c>
      <c r="E291" s="71">
        <v>8700</v>
      </c>
      <c r="F291" s="71">
        <v>-7936</v>
      </c>
      <c r="G291" s="69">
        <v>0.52296225054099543</v>
      </c>
      <c r="I291" s="71"/>
    </row>
    <row r="292" spans="1:9" x14ac:dyDescent="0.3">
      <c r="B292" t="s">
        <v>338</v>
      </c>
      <c r="C292" s="71">
        <v>23188</v>
      </c>
      <c r="D292" s="71">
        <v>23188</v>
      </c>
      <c r="E292" s="71">
        <v>23188</v>
      </c>
      <c r="F292" s="71">
        <v>0</v>
      </c>
      <c r="G292" s="69">
        <v>1</v>
      </c>
      <c r="I292" s="71"/>
    </row>
    <row r="293" spans="1:9" x14ac:dyDescent="0.3">
      <c r="B293" t="s">
        <v>336</v>
      </c>
      <c r="C293" s="71">
        <v>6443</v>
      </c>
      <c r="D293" s="71">
        <v>6443</v>
      </c>
      <c r="E293" s="71">
        <v>6443</v>
      </c>
      <c r="F293" s="71">
        <v>0</v>
      </c>
      <c r="G293" s="69">
        <v>1</v>
      </c>
      <c r="I293" s="71"/>
    </row>
    <row r="294" spans="1:9" x14ac:dyDescent="0.3">
      <c r="B294" t="s">
        <v>341</v>
      </c>
      <c r="C294" s="71">
        <v>52071</v>
      </c>
      <c r="D294" s="71">
        <v>52071</v>
      </c>
      <c r="E294" s="71">
        <v>24000</v>
      </c>
      <c r="F294" s="71">
        <v>-28071</v>
      </c>
      <c r="G294" s="69">
        <v>0.46090914328512994</v>
      </c>
      <c r="I294" s="71"/>
    </row>
    <row r="295" spans="1:9" x14ac:dyDescent="0.3">
      <c r="B295" t="s">
        <v>348</v>
      </c>
      <c r="C295" s="71">
        <v>13300</v>
      </c>
      <c r="D295" s="71">
        <v>13300</v>
      </c>
      <c r="E295" s="71">
        <v>13300</v>
      </c>
      <c r="F295" s="71">
        <v>0</v>
      </c>
      <c r="G295" s="69">
        <v>1</v>
      </c>
      <c r="I295" s="71"/>
    </row>
    <row r="296" spans="1:9" x14ac:dyDescent="0.3">
      <c r="B296" t="s">
        <v>349</v>
      </c>
      <c r="C296" s="71">
        <v>71501</v>
      </c>
      <c r="D296" s="71">
        <v>71501</v>
      </c>
      <c r="E296" s="71">
        <v>56076.800000000003</v>
      </c>
      <c r="F296" s="71">
        <v>-15424.199999999997</v>
      </c>
      <c r="G296" s="69">
        <v>0.78427994014069735</v>
      </c>
      <c r="I296" s="71"/>
    </row>
    <row r="297" spans="1:9" x14ac:dyDescent="0.3">
      <c r="B297" t="s">
        <v>343</v>
      </c>
      <c r="C297" s="71">
        <v>8276</v>
      </c>
      <c r="D297" s="71">
        <v>8276</v>
      </c>
      <c r="E297" s="71">
        <v>8276</v>
      </c>
      <c r="F297" s="71">
        <v>0</v>
      </c>
      <c r="G297" s="69">
        <v>1</v>
      </c>
      <c r="I297" s="71"/>
    </row>
    <row r="298" spans="1:9" x14ac:dyDescent="0.3">
      <c r="B298" t="s">
        <v>333</v>
      </c>
      <c r="C298" s="71">
        <v>6613</v>
      </c>
      <c r="D298" s="71">
        <v>6613</v>
      </c>
      <c r="E298" s="71">
        <v>3000</v>
      </c>
      <c r="F298" s="71">
        <v>-3613</v>
      </c>
      <c r="G298" s="69">
        <v>0.45365189777710568</v>
      </c>
      <c r="I298" s="71"/>
    </row>
    <row r="299" spans="1:9" x14ac:dyDescent="0.3">
      <c r="B299" t="s">
        <v>346</v>
      </c>
      <c r="C299" s="71">
        <v>21709</v>
      </c>
      <c r="D299" s="71">
        <v>21709</v>
      </c>
      <c r="E299" s="71">
        <v>21709</v>
      </c>
      <c r="F299" s="71">
        <v>0</v>
      </c>
      <c r="G299" s="69">
        <v>1</v>
      </c>
      <c r="I299" s="71"/>
    </row>
    <row r="300" spans="1:9" x14ac:dyDescent="0.3">
      <c r="B300" t="s">
        <v>347</v>
      </c>
      <c r="C300" s="71">
        <v>13208</v>
      </c>
      <c r="D300" s="71">
        <v>13208</v>
      </c>
      <c r="E300" s="71">
        <v>13208</v>
      </c>
      <c r="F300" s="71">
        <v>0</v>
      </c>
      <c r="G300" s="69">
        <v>1</v>
      </c>
      <c r="I300" s="71"/>
    </row>
    <row r="301" spans="1:9" x14ac:dyDescent="0.3">
      <c r="A301" t="s">
        <v>350</v>
      </c>
      <c r="C301" s="71">
        <v>492280</v>
      </c>
      <c r="D301" s="71">
        <v>492280</v>
      </c>
      <c r="E301" s="71">
        <v>414313.8</v>
      </c>
      <c r="F301" s="71">
        <v>-77966.200000000012</v>
      </c>
      <c r="G301" s="69">
        <v>0.84162224750142189</v>
      </c>
      <c r="I301" s="71"/>
    </row>
    <row r="302" spans="1:9" x14ac:dyDescent="0.3">
      <c r="A302" t="s">
        <v>28</v>
      </c>
      <c r="B302" t="s">
        <v>351</v>
      </c>
      <c r="C302" s="71">
        <v>9569</v>
      </c>
      <c r="D302" s="71">
        <v>9569</v>
      </c>
      <c r="E302" s="71">
        <v>9569</v>
      </c>
      <c r="F302" s="71">
        <v>0</v>
      </c>
      <c r="G302" s="69">
        <v>1</v>
      </c>
      <c r="I302" s="71"/>
    </row>
    <row r="303" spans="1:9" x14ac:dyDescent="0.3">
      <c r="B303" t="s">
        <v>352</v>
      </c>
      <c r="C303" s="71">
        <v>15659</v>
      </c>
      <c r="D303" s="71">
        <v>15659</v>
      </c>
      <c r="E303" s="71">
        <v>15659</v>
      </c>
      <c r="F303" s="71">
        <v>0</v>
      </c>
      <c r="G303" s="69">
        <v>1</v>
      </c>
      <c r="I303" s="71"/>
    </row>
    <row r="304" spans="1:9" x14ac:dyDescent="0.3">
      <c r="B304" t="s">
        <v>353</v>
      </c>
      <c r="C304" s="71">
        <v>151501</v>
      </c>
      <c r="D304" s="71">
        <v>151501</v>
      </c>
      <c r="E304" s="71">
        <v>138747.22</v>
      </c>
      <c r="F304" s="71">
        <v>-12753.779999999999</v>
      </c>
      <c r="G304" s="69">
        <v>0.91581718932548306</v>
      </c>
      <c r="I304" s="71"/>
    </row>
    <row r="305" spans="1:9" x14ac:dyDescent="0.3">
      <c r="B305" t="s">
        <v>354</v>
      </c>
      <c r="C305" s="71">
        <v>67263</v>
      </c>
      <c r="D305" s="71">
        <v>67263</v>
      </c>
      <c r="E305" s="71">
        <v>67263</v>
      </c>
      <c r="F305" s="71">
        <v>0</v>
      </c>
      <c r="G305" s="69">
        <v>1</v>
      </c>
      <c r="I305" s="71"/>
    </row>
    <row r="306" spans="1:9" x14ac:dyDescent="0.3">
      <c r="B306" t="s">
        <v>355</v>
      </c>
      <c r="C306" s="71">
        <v>51487</v>
      </c>
      <c r="D306" s="71">
        <v>51487</v>
      </c>
      <c r="E306" s="71">
        <v>41563.800000000003</v>
      </c>
      <c r="F306" s="71">
        <v>-9923.1999999999971</v>
      </c>
      <c r="G306" s="69">
        <v>0.80726785402140355</v>
      </c>
      <c r="I306" s="71"/>
    </row>
    <row r="307" spans="1:9" x14ac:dyDescent="0.3">
      <c r="B307" t="s">
        <v>356</v>
      </c>
      <c r="C307" s="71">
        <v>8924</v>
      </c>
      <c r="D307" s="71">
        <v>8924</v>
      </c>
      <c r="E307" s="71">
        <v>8924</v>
      </c>
      <c r="F307" s="71">
        <v>0</v>
      </c>
      <c r="G307" s="69">
        <v>1</v>
      </c>
      <c r="I307" s="71"/>
    </row>
    <row r="308" spans="1:9" x14ac:dyDescent="0.3">
      <c r="B308" t="s">
        <v>357</v>
      </c>
      <c r="C308" s="71">
        <v>53198</v>
      </c>
      <c r="D308" s="71">
        <v>53198</v>
      </c>
      <c r="E308" s="71">
        <v>16000</v>
      </c>
      <c r="F308" s="71">
        <v>-37198</v>
      </c>
      <c r="G308" s="69">
        <v>0.30076318658596191</v>
      </c>
      <c r="I308" s="71"/>
    </row>
    <row r="309" spans="1:9" x14ac:dyDescent="0.3">
      <c r="B309" t="s">
        <v>358</v>
      </c>
      <c r="C309" s="71">
        <v>25180</v>
      </c>
      <c r="D309" s="71">
        <v>25180</v>
      </c>
      <c r="E309" s="71">
        <v>25180.000000000007</v>
      </c>
      <c r="F309" s="71">
        <v>0</v>
      </c>
      <c r="G309" s="69">
        <v>1.0000000000000002</v>
      </c>
      <c r="I309" s="71"/>
    </row>
    <row r="310" spans="1:9" x14ac:dyDescent="0.3">
      <c r="B310" t="s">
        <v>359</v>
      </c>
      <c r="C310" s="71">
        <v>87019</v>
      </c>
      <c r="D310" s="71">
        <v>87019</v>
      </c>
      <c r="E310" s="71">
        <v>60000</v>
      </c>
      <c r="F310" s="71">
        <v>-27019</v>
      </c>
      <c r="G310" s="69">
        <v>0.68950459095140137</v>
      </c>
      <c r="I310" s="71"/>
    </row>
    <row r="311" spans="1:9" x14ac:dyDescent="0.3">
      <c r="B311" t="s">
        <v>360</v>
      </c>
      <c r="C311" s="71">
        <v>66996</v>
      </c>
      <c r="D311" s="71">
        <v>66996</v>
      </c>
      <c r="E311" s="71">
        <v>66996</v>
      </c>
      <c r="F311" s="71">
        <v>0</v>
      </c>
      <c r="G311" s="69">
        <v>1</v>
      </c>
      <c r="I311" s="71"/>
    </row>
    <row r="312" spans="1:9" x14ac:dyDescent="0.3">
      <c r="B312" t="s">
        <v>361</v>
      </c>
      <c r="C312" s="71">
        <v>36334</v>
      </c>
      <c r="D312" s="71">
        <v>36334</v>
      </c>
      <c r="E312" s="71">
        <v>21000</v>
      </c>
      <c r="F312" s="71">
        <v>-15334</v>
      </c>
      <c r="G312" s="69">
        <v>0.57797104640281827</v>
      </c>
      <c r="I312" s="71"/>
    </row>
    <row r="313" spans="1:9" x14ac:dyDescent="0.3">
      <c r="B313" t="s">
        <v>362</v>
      </c>
      <c r="C313" s="71">
        <v>19170</v>
      </c>
      <c r="D313" s="71">
        <v>19170</v>
      </c>
      <c r="E313" s="71">
        <v>7200</v>
      </c>
      <c r="F313" s="71">
        <v>-11970</v>
      </c>
      <c r="G313" s="69">
        <v>0.37558685446009388</v>
      </c>
      <c r="I313" s="71"/>
    </row>
    <row r="314" spans="1:9" x14ac:dyDescent="0.3">
      <c r="B314" t="s">
        <v>363</v>
      </c>
      <c r="C314" s="71">
        <v>23009</v>
      </c>
      <c r="D314" s="71">
        <v>23009</v>
      </c>
      <c r="E314" s="71">
        <v>23009</v>
      </c>
      <c r="F314" s="71">
        <v>0</v>
      </c>
      <c r="G314" s="69">
        <v>1</v>
      </c>
      <c r="I314" s="71"/>
    </row>
    <row r="315" spans="1:9" x14ac:dyDescent="0.3">
      <c r="B315" t="s">
        <v>364</v>
      </c>
      <c r="C315" s="71">
        <v>9464</v>
      </c>
      <c r="D315" s="71">
        <v>9464</v>
      </c>
      <c r="E315" s="71">
        <v>9464</v>
      </c>
      <c r="F315" s="71">
        <v>0</v>
      </c>
      <c r="G315" s="69">
        <v>1</v>
      </c>
      <c r="I315" s="71"/>
    </row>
    <row r="316" spans="1:9" x14ac:dyDescent="0.3">
      <c r="B316" t="s">
        <v>365</v>
      </c>
      <c r="C316" s="71">
        <v>21274</v>
      </c>
      <c r="D316" s="71">
        <v>21274</v>
      </c>
      <c r="E316" s="71">
        <v>21273.96</v>
      </c>
      <c r="F316" s="71">
        <v>-4.0000000000873115E-2</v>
      </c>
      <c r="G316" s="69">
        <v>0.99999811977061193</v>
      </c>
      <c r="I316" s="71"/>
    </row>
    <row r="317" spans="1:9" x14ac:dyDescent="0.3">
      <c r="B317" t="s">
        <v>366</v>
      </c>
      <c r="C317" s="71">
        <v>27624</v>
      </c>
      <c r="D317" s="71">
        <v>27624</v>
      </c>
      <c r="E317" s="71">
        <v>27624</v>
      </c>
      <c r="F317" s="71">
        <v>0</v>
      </c>
      <c r="G317" s="69">
        <v>1</v>
      </c>
      <c r="I317" s="71"/>
    </row>
    <row r="318" spans="1:9" x14ac:dyDescent="0.3">
      <c r="B318" t="s">
        <v>367</v>
      </c>
      <c r="C318" s="71">
        <v>22892</v>
      </c>
      <c r="D318" s="71">
        <v>22892</v>
      </c>
      <c r="E318" s="71">
        <v>22892</v>
      </c>
      <c r="F318" s="71">
        <v>0</v>
      </c>
      <c r="G318" s="69">
        <v>1</v>
      </c>
      <c r="I318" s="71"/>
    </row>
    <row r="319" spans="1:9" x14ac:dyDescent="0.3">
      <c r="A319" t="s">
        <v>368</v>
      </c>
      <c r="C319" s="71">
        <v>696563</v>
      </c>
      <c r="D319" s="71">
        <v>696563</v>
      </c>
      <c r="E319" s="71">
        <v>582364.98</v>
      </c>
      <c r="F319" s="71">
        <v>-114198.01999999979</v>
      </c>
      <c r="G319" s="69">
        <v>0.83605500148586731</v>
      </c>
      <c r="I319" s="71"/>
    </row>
    <row r="320" spans="1:9" x14ac:dyDescent="0.3">
      <c r="A320" t="s">
        <v>31</v>
      </c>
      <c r="B320" t="s">
        <v>369</v>
      </c>
      <c r="C320" s="71">
        <v>53969</v>
      </c>
      <c r="D320" s="71">
        <v>53969</v>
      </c>
      <c r="E320" s="71">
        <v>49492.260000000009</v>
      </c>
      <c r="F320" s="71">
        <v>-4476.7399999999907</v>
      </c>
      <c r="G320" s="69">
        <v>0.9170497878411682</v>
      </c>
      <c r="I320" s="71"/>
    </row>
    <row r="321" spans="2:9" x14ac:dyDescent="0.3">
      <c r="B321" t="s">
        <v>370</v>
      </c>
      <c r="C321" s="71">
        <v>33513</v>
      </c>
      <c r="D321" s="71">
        <v>33513</v>
      </c>
      <c r="E321" s="71">
        <v>27171</v>
      </c>
      <c r="F321" s="71">
        <v>-6342</v>
      </c>
      <c r="G321" s="69">
        <v>0.81076000358069999</v>
      </c>
      <c r="I321" s="71"/>
    </row>
    <row r="322" spans="2:9" x14ac:dyDescent="0.3">
      <c r="B322" t="s">
        <v>372</v>
      </c>
      <c r="C322" s="71">
        <v>21451</v>
      </c>
      <c r="D322" s="71">
        <v>21451</v>
      </c>
      <c r="E322" s="71">
        <v>21451</v>
      </c>
      <c r="F322" s="71">
        <v>0</v>
      </c>
      <c r="G322" s="69">
        <v>1</v>
      </c>
      <c r="I322" s="71"/>
    </row>
    <row r="323" spans="2:9" x14ac:dyDescent="0.3">
      <c r="B323" t="s">
        <v>373</v>
      </c>
      <c r="C323" s="71">
        <v>36804</v>
      </c>
      <c r="D323" s="71">
        <v>36804</v>
      </c>
      <c r="E323" s="71">
        <v>36000</v>
      </c>
      <c r="F323" s="71">
        <v>-804</v>
      </c>
      <c r="G323" s="69">
        <v>0.97815454841865013</v>
      </c>
      <c r="I323" s="71"/>
    </row>
    <row r="324" spans="2:9" x14ac:dyDescent="0.3">
      <c r="B324" t="s">
        <v>374</v>
      </c>
      <c r="C324" s="71">
        <v>78189</v>
      </c>
      <c r="D324" s="71">
        <v>78189</v>
      </c>
      <c r="E324" s="71">
        <v>78189</v>
      </c>
      <c r="F324" s="71">
        <v>0</v>
      </c>
      <c r="G324" s="69">
        <v>1</v>
      </c>
      <c r="I324" s="71"/>
    </row>
    <row r="325" spans="2:9" x14ac:dyDescent="0.3">
      <c r="B325" t="s">
        <v>376</v>
      </c>
      <c r="C325" s="71">
        <v>39762</v>
      </c>
      <c r="D325" s="71">
        <v>39762</v>
      </c>
      <c r="E325" s="71">
        <v>35762</v>
      </c>
      <c r="F325" s="71">
        <v>-4000</v>
      </c>
      <c r="G325" s="69">
        <v>0.89940143855942856</v>
      </c>
      <c r="I325" s="71"/>
    </row>
    <row r="326" spans="2:9" x14ac:dyDescent="0.3">
      <c r="B326" t="s">
        <v>377</v>
      </c>
      <c r="C326" s="71">
        <v>22640</v>
      </c>
      <c r="D326" s="71">
        <v>22640</v>
      </c>
      <c r="E326" s="71">
        <v>22640</v>
      </c>
      <c r="F326" s="71">
        <v>0</v>
      </c>
      <c r="G326" s="69">
        <v>1</v>
      </c>
      <c r="I326" s="71"/>
    </row>
    <row r="327" spans="2:9" x14ac:dyDescent="0.3">
      <c r="B327" t="s">
        <v>379</v>
      </c>
      <c r="C327" s="71">
        <v>50507</v>
      </c>
      <c r="D327" s="71">
        <v>50507</v>
      </c>
      <c r="E327" s="71">
        <v>18000</v>
      </c>
      <c r="F327" s="71">
        <v>-32507</v>
      </c>
      <c r="G327" s="69">
        <v>0.35638624349100123</v>
      </c>
      <c r="I327" s="71"/>
    </row>
    <row r="328" spans="2:9" x14ac:dyDescent="0.3">
      <c r="B328" t="s">
        <v>375</v>
      </c>
      <c r="C328" s="71">
        <v>57384</v>
      </c>
      <c r="D328" s="71">
        <v>57384</v>
      </c>
      <c r="E328" s="71">
        <v>45700</v>
      </c>
      <c r="F328" s="71">
        <v>-11684</v>
      </c>
      <c r="G328" s="69">
        <v>0.79638923741809564</v>
      </c>
      <c r="I328" s="71"/>
    </row>
    <row r="329" spans="2:9" x14ac:dyDescent="0.3">
      <c r="B329" t="s">
        <v>380</v>
      </c>
      <c r="C329" s="71">
        <v>43251</v>
      </c>
      <c r="D329" s="71">
        <v>43251</v>
      </c>
      <c r="E329" s="71">
        <v>43251</v>
      </c>
      <c r="F329" s="71">
        <v>0</v>
      </c>
      <c r="G329" s="69">
        <v>1</v>
      </c>
      <c r="I329" s="71"/>
    </row>
    <row r="330" spans="2:9" x14ac:dyDescent="0.3">
      <c r="B330" t="s">
        <v>378</v>
      </c>
      <c r="C330" s="71">
        <v>52049</v>
      </c>
      <c r="D330" s="71">
        <v>52049</v>
      </c>
      <c r="E330" s="71">
        <v>34696</v>
      </c>
      <c r="F330" s="71">
        <v>-17353</v>
      </c>
      <c r="G330" s="69">
        <v>0.66660262445003748</v>
      </c>
      <c r="I330" s="71"/>
    </row>
    <row r="331" spans="2:9" x14ac:dyDescent="0.3">
      <c r="B331" t="s">
        <v>381</v>
      </c>
      <c r="C331" s="71">
        <v>23619</v>
      </c>
      <c r="D331" s="71">
        <v>23619</v>
      </c>
      <c r="E331" s="71">
        <v>15000</v>
      </c>
      <c r="F331" s="71">
        <v>-8619</v>
      </c>
      <c r="G331" s="69">
        <v>0.63508192556839838</v>
      </c>
      <c r="I331" s="71"/>
    </row>
    <row r="332" spans="2:9" x14ac:dyDescent="0.3">
      <c r="B332" t="s">
        <v>382</v>
      </c>
      <c r="C332" s="71">
        <v>21186</v>
      </c>
      <c r="D332" s="71">
        <v>21186</v>
      </c>
      <c r="E332" s="71">
        <v>0</v>
      </c>
      <c r="F332" s="71">
        <v>-21186</v>
      </c>
      <c r="G332" s="69">
        <v>0</v>
      </c>
      <c r="I332" s="71"/>
    </row>
    <row r="333" spans="2:9" x14ac:dyDescent="0.3">
      <c r="B333" t="s">
        <v>383</v>
      </c>
      <c r="C333" s="71">
        <v>41304</v>
      </c>
      <c r="D333" s="71">
        <v>41304</v>
      </c>
      <c r="E333" s="71">
        <v>6000</v>
      </c>
      <c r="F333" s="71">
        <v>-35304</v>
      </c>
      <c r="G333" s="69">
        <v>0.14526438117373619</v>
      </c>
      <c r="I333" s="71"/>
    </row>
    <row r="334" spans="2:9" x14ac:dyDescent="0.3">
      <c r="B334" t="s">
        <v>384</v>
      </c>
      <c r="C334" s="71">
        <v>63525</v>
      </c>
      <c r="D334" s="71">
        <v>63525</v>
      </c>
      <c r="E334" s="71">
        <v>63525</v>
      </c>
      <c r="F334" s="71">
        <v>0</v>
      </c>
      <c r="G334" s="69">
        <v>1</v>
      </c>
      <c r="I334" s="71"/>
    </row>
    <row r="335" spans="2:9" x14ac:dyDescent="0.3">
      <c r="B335" t="s">
        <v>385</v>
      </c>
      <c r="C335" s="71">
        <v>61122</v>
      </c>
      <c r="D335" s="71">
        <v>61122</v>
      </c>
      <c r="E335" s="71">
        <v>49000</v>
      </c>
      <c r="F335" s="71">
        <v>-12122</v>
      </c>
      <c r="G335" s="69">
        <v>0.80167533784889233</v>
      </c>
      <c r="I335" s="71"/>
    </row>
    <row r="336" spans="2:9" x14ac:dyDescent="0.3">
      <c r="B336" t="s">
        <v>386</v>
      </c>
      <c r="C336" s="71">
        <v>24954</v>
      </c>
      <c r="D336" s="71">
        <v>24954</v>
      </c>
      <c r="E336" s="71">
        <v>12000</v>
      </c>
      <c r="F336" s="71">
        <v>-12954</v>
      </c>
      <c r="G336" s="69">
        <v>0.48088482808367394</v>
      </c>
      <c r="I336" s="71"/>
    </row>
    <row r="337" spans="1:9" x14ac:dyDescent="0.3">
      <c r="B337" t="s">
        <v>371</v>
      </c>
      <c r="C337" s="71">
        <v>33259</v>
      </c>
      <c r="D337" s="71">
        <v>33259</v>
      </c>
      <c r="E337" s="71">
        <v>33259</v>
      </c>
      <c r="F337" s="71">
        <v>0</v>
      </c>
      <c r="G337" s="69">
        <v>1</v>
      </c>
      <c r="I337" s="71"/>
    </row>
    <row r="338" spans="1:9" x14ac:dyDescent="0.3">
      <c r="A338" t="s">
        <v>387</v>
      </c>
      <c r="C338" s="71">
        <v>758488</v>
      </c>
      <c r="D338" s="71">
        <v>758488</v>
      </c>
      <c r="E338" s="71">
        <v>591136.26</v>
      </c>
      <c r="F338" s="71">
        <v>-167351.74</v>
      </c>
      <c r="G338" s="69">
        <v>0.77936138739175831</v>
      </c>
      <c r="I338" s="71"/>
    </row>
    <row r="339" spans="1:9" x14ac:dyDescent="0.3">
      <c r="A339" t="s">
        <v>34</v>
      </c>
      <c r="B339" t="s">
        <v>388</v>
      </c>
      <c r="C339" s="71">
        <v>16482</v>
      </c>
      <c r="D339" s="71">
        <v>16482</v>
      </c>
      <c r="E339" s="71">
        <v>10988</v>
      </c>
      <c r="F339" s="71">
        <v>-5494</v>
      </c>
      <c r="G339" s="69">
        <v>0.66666666666666663</v>
      </c>
      <c r="I339" s="71"/>
    </row>
    <row r="340" spans="1:9" x14ac:dyDescent="0.3">
      <c r="B340" t="s">
        <v>390</v>
      </c>
      <c r="C340" s="71">
        <v>3243</v>
      </c>
      <c r="D340" s="71">
        <v>3243</v>
      </c>
      <c r="E340" s="71">
        <v>3243</v>
      </c>
      <c r="F340" s="71">
        <v>0</v>
      </c>
      <c r="G340" s="69">
        <v>1</v>
      </c>
      <c r="I340" s="71"/>
    </row>
    <row r="341" spans="1:9" x14ac:dyDescent="0.3">
      <c r="B341" t="s">
        <v>391</v>
      </c>
      <c r="C341" s="71">
        <v>48004</v>
      </c>
      <c r="D341" s="71">
        <v>48004</v>
      </c>
      <c r="E341" s="71">
        <v>48004</v>
      </c>
      <c r="F341" s="71">
        <v>0</v>
      </c>
      <c r="G341" s="69">
        <v>1</v>
      </c>
      <c r="I341" s="71"/>
    </row>
    <row r="342" spans="1:9" x14ac:dyDescent="0.3">
      <c r="B342" t="s">
        <v>393</v>
      </c>
      <c r="C342" s="71">
        <v>23424</v>
      </c>
      <c r="D342" s="71">
        <v>23424</v>
      </c>
      <c r="E342" s="71">
        <v>23424</v>
      </c>
      <c r="F342" s="71">
        <v>0</v>
      </c>
      <c r="G342" s="69">
        <v>1</v>
      </c>
      <c r="I342" s="71"/>
    </row>
    <row r="343" spans="1:9" x14ac:dyDescent="0.3">
      <c r="B343" t="s">
        <v>394</v>
      </c>
      <c r="C343" s="71">
        <v>59520</v>
      </c>
      <c r="D343" s="71">
        <v>59520</v>
      </c>
      <c r="E343" s="71">
        <v>59520</v>
      </c>
      <c r="F343" s="71">
        <v>0</v>
      </c>
      <c r="G343" s="69">
        <v>1</v>
      </c>
      <c r="I343" s="71"/>
    </row>
    <row r="344" spans="1:9" x14ac:dyDescent="0.3">
      <c r="B344" t="s">
        <v>396</v>
      </c>
      <c r="C344" s="71">
        <v>13257</v>
      </c>
      <c r="D344" s="71">
        <v>13257</v>
      </c>
      <c r="E344" s="71">
        <v>13257</v>
      </c>
      <c r="F344" s="71">
        <v>0</v>
      </c>
      <c r="G344" s="69">
        <v>1</v>
      </c>
      <c r="I344" s="71"/>
    </row>
    <row r="345" spans="1:9" x14ac:dyDescent="0.3">
      <c r="B345" t="s">
        <v>397</v>
      </c>
      <c r="C345" s="71">
        <v>18944</v>
      </c>
      <c r="D345" s="71">
        <v>18944</v>
      </c>
      <c r="E345" s="71">
        <v>18944</v>
      </c>
      <c r="F345" s="71">
        <v>0</v>
      </c>
      <c r="G345" s="69">
        <v>1</v>
      </c>
      <c r="I345" s="71"/>
    </row>
    <row r="346" spans="1:9" x14ac:dyDescent="0.3">
      <c r="B346" t="s">
        <v>395</v>
      </c>
      <c r="C346" s="71">
        <v>17550</v>
      </c>
      <c r="D346" s="71">
        <v>17550</v>
      </c>
      <c r="E346" s="71">
        <v>10000</v>
      </c>
      <c r="F346" s="71">
        <v>-7550</v>
      </c>
      <c r="G346" s="69">
        <v>0.56980056980056981</v>
      </c>
      <c r="I346" s="71"/>
    </row>
    <row r="347" spans="1:9" x14ac:dyDescent="0.3">
      <c r="B347" t="s">
        <v>392</v>
      </c>
      <c r="C347" s="71">
        <v>8357</v>
      </c>
      <c r="D347" s="71">
        <v>8357</v>
      </c>
      <c r="E347" s="71">
        <v>8357</v>
      </c>
      <c r="F347" s="71">
        <v>0</v>
      </c>
      <c r="G347" s="69">
        <v>1</v>
      </c>
      <c r="I347" s="71"/>
    </row>
    <row r="348" spans="1:9" x14ac:dyDescent="0.3">
      <c r="B348" t="s">
        <v>400</v>
      </c>
      <c r="C348" s="71">
        <v>5228</v>
      </c>
      <c r="D348" s="71">
        <v>5228</v>
      </c>
      <c r="E348" s="71">
        <v>5228</v>
      </c>
      <c r="F348" s="71">
        <v>0</v>
      </c>
      <c r="G348" s="69">
        <v>1</v>
      </c>
      <c r="I348" s="71"/>
    </row>
    <row r="349" spans="1:9" x14ac:dyDescent="0.3">
      <c r="B349" t="s">
        <v>402</v>
      </c>
      <c r="C349" s="71">
        <v>22861</v>
      </c>
      <c r="D349" s="71">
        <v>22861</v>
      </c>
      <c r="E349" s="71">
        <v>6000</v>
      </c>
      <c r="F349" s="71">
        <v>-16861</v>
      </c>
      <c r="G349" s="69">
        <v>0.26245571059883643</v>
      </c>
      <c r="I349" s="71"/>
    </row>
    <row r="350" spans="1:9" x14ac:dyDescent="0.3">
      <c r="B350" t="s">
        <v>403</v>
      </c>
      <c r="C350" s="71">
        <v>32051</v>
      </c>
      <c r="D350" s="71">
        <v>32051</v>
      </c>
      <c r="E350" s="71">
        <v>32050.999999999993</v>
      </c>
      <c r="F350" s="71">
        <v>0</v>
      </c>
      <c r="G350" s="69">
        <v>0.99999999999999978</v>
      </c>
      <c r="I350" s="71"/>
    </row>
    <row r="351" spans="1:9" x14ac:dyDescent="0.3">
      <c r="B351" t="s">
        <v>404</v>
      </c>
      <c r="C351" s="71">
        <v>18055</v>
      </c>
      <c r="D351" s="71">
        <v>18055</v>
      </c>
      <c r="E351" s="71">
        <v>18055</v>
      </c>
      <c r="F351" s="71">
        <v>0</v>
      </c>
      <c r="G351" s="69">
        <v>1</v>
      </c>
      <c r="I351" s="71"/>
    </row>
    <row r="352" spans="1:9" x14ac:dyDescent="0.3">
      <c r="B352" t="s">
        <v>406</v>
      </c>
      <c r="C352" s="71">
        <v>21422</v>
      </c>
      <c r="D352" s="71">
        <v>21422</v>
      </c>
      <c r="E352" s="71">
        <v>21422.04</v>
      </c>
      <c r="F352" s="71">
        <v>4.0000000000873115E-2</v>
      </c>
      <c r="G352" s="69">
        <v>1.0000018672392867</v>
      </c>
      <c r="I352" s="71"/>
    </row>
    <row r="353" spans="1:9" x14ac:dyDescent="0.3">
      <c r="B353" t="s">
        <v>407</v>
      </c>
      <c r="C353" s="71">
        <v>15115</v>
      </c>
      <c r="D353" s="71">
        <v>15115</v>
      </c>
      <c r="E353" s="71">
        <v>9000</v>
      </c>
      <c r="F353" s="71">
        <v>-6115</v>
      </c>
      <c r="G353" s="69">
        <v>0.59543499834601388</v>
      </c>
      <c r="I353" s="71"/>
    </row>
    <row r="354" spans="1:9" x14ac:dyDescent="0.3">
      <c r="B354" t="s">
        <v>398</v>
      </c>
      <c r="C354" s="71">
        <v>9121</v>
      </c>
      <c r="D354" s="71">
        <v>9121</v>
      </c>
      <c r="E354" s="71">
        <v>4000</v>
      </c>
      <c r="F354" s="71">
        <v>-5121</v>
      </c>
      <c r="G354" s="69">
        <v>0.43854840478017759</v>
      </c>
      <c r="I354" s="71"/>
    </row>
    <row r="355" spans="1:9" x14ac:dyDescent="0.3">
      <c r="B355" t="s">
        <v>389</v>
      </c>
      <c r="C355" s="71">
        <v>54165</v>
      </c>
      <c r="D355" s="71">
        <v>54165</v>
      </c>
      <c r="E355" s="71">
        <v>50451</v>
      </c>
      <c r="F355" s="71">
        <v>-3714</v>
      </c>
      <c r="G355" s="69">
        <v>0.93143173636111876</v>
      </c>
      <c r="I355" s="71"/>
    </row>
    <row r="356" spans="1:9" x14ac:dyDescent="0.3">
      <c r="B356" t="s">
        <v>401</v>
      </c>
      <c r="C356" s="71">
        <v>35621</v>
      </c>
      <c r="D356" s="71">
        <v>35621</v>
      </c>
      <c r="E356" s="71">
        <v>35621</v>
      </c>
      <c r="F356" s="71">
        <v>0</v>
      </c>
      <c r="G356" s="69">
        <v>1</v>
      </c>
      <c r="I356" s="71"/>
    </row>
    <row r="357" spans="1:9" x14ac:dyDescent="0.3">
      <c r="B357" t="s">
        <v>410</v>
      </c>
      <c r="C357" s="71">
        <v>7399</v>
      </c>
      <c r="D357" s="71">
        <v>7399</v>
      </c>
      <c r="E357" s="71">
        <v>7399</v>
      </c>
      <c r="F357" s="71">
        <v>0</v>
      </c>
      <c r="G357" s="69">
        <v>1</v>
      </c>
      <c r="I357" s="71"/>
    </row>
    <row r="358" spans="1:9" x14ac:dyDescent="0.3">
      <c r="B358" t="s">
        <v>409</v>
      </c>
      <c r="C358" s="71">
        <v>15147</v>
      </c>
      <c r="D358" s="71">
        <v>15147</v>
      </c>
      <c r="E358" s="71">
        <v>9600</v>
      </c>
      <c r="F358" s="71">
        <v>-5547</v>
      </c>
      <c r="G358" s="69">
        <v>0.63378886908298671</v>
      </c>
      <c r="I358" s="71"/>
    </row>
    <row r="359" spans="1:9" x14ac:dyDescent="0.3">
      <c r="B359" t="s">
        <v>412</v>
      </c>
      <c r="C359" s="71">
        <v>32040.6</v>
      </c>
      <c r="D359" s="71">
        <v>32040.6</v>
      </c>
      <c r="E359" s="71">
        <v>32040.6</v>
      </c>
      <c r="F359" s="71">
        <v>0</v>
      </c>
      <c r="G359" s="69">
        <v>1</v>
      </c>
      <c r="I359" s="71"/>
    </row>
    <row r="360" spans="1:9" x14ac:dyDescent="0.3">
      <c r="B360" t="s">
        <v>405</v>
      </c>
      <c r="C360" s="71">
        <v>13446</v>
      </c>
      <c r="D360" s="71">
        <v>13446</v>
      </c>
      <c r="E360" s="71">
        <v>0.11999999999999998</v>
      </c>
      <c r="F360" s="71">
        <v>-13445.88</v>
      </c>
      <c r="G360" s="69">
        <v>8.9245872378402485E-6</v>
      </c>
      <c r="I360" s="71"/>
    </row>
    <row r="361" spans="1:9" x14ac:dyDescent="0.3">
      <c r="B361" t="s">
        <v>411</v>
      </c>
      <c r="C361" s="71">
        <v>25643</v>
      </c>
      <c r="D361" s="71">
        <v>25643</v>
      </c>
      <c r="E361" s="71">
        <v>9300</v>
      </c>
      <c r="F361" s="71">
        <v>-16343</v>
      </c>
      <c r="G361" s="69">
        <v>0.36267207425028275</v>
      </c>
      <c r="I361" s="71"/>
    </row>
    <row r="362" spans="1:9" x14ac:dyDescent="0.3">
      <c r="B362" t="s">
        <v>399</v>
      </c>
      <c r="C362" s="71">
        <v>12990</v>
      </c>
      <c r="D362" s="71">
        <v>12990</v>
      </c>
      <c r="E362" s="71">
        <v>9490</v>
      </c>
      <c r="F362" s="71">
        <v>-3500</v>
      </c>
      <c r="G362" s="69">
        <v>0.73056197074672824</v>
      </c>
      <c r="I362" s="71"/>
    </row>
    <row r="363" spans="1:9" x14ac:dyDescent="0.3">
      <c r="B363" t="s">
        <v>408</v>
      </c>
      <c r="C363" s="71">
        <v>13014</v>
      </c>
      <c r="D363" s="71">
        <v>13014</v>
      </c>
      <c r="E363" s="71">
        <v>0</v>
      </c>
      <c r="F363" s="71">
        <v>-13014</v>
      </c>
      <c r="G363" s="69">
        <v>0</v>
      </c>
      <c r="I363" s="71"/>
    </row>
    <row r="364" spans="1:9" x14ac:dyDescent="0.3">
      <c r="A364" t="s">
        <v>413</v>
      </c>
      <c r="C364" s="71">
        <v>542099.6</v>
      </c>
      <c r="D364" s="71">
        <v>542099.6</v>
      </c>
      <c r="E364" s="71">
        <v>445394.75999999995</v>
      </c>
      <c r="F364" s="71">
        <v>-96704.839999999851</v>
      </c>
      <c r="G364" s="69">
        <v>0.82161056750456951</v>
      </c>
      <c r="I364" s="71"/>
    </row>
    <row r="365" spans="1:9" x14ac:dyDescent="0.3">
      <c r="A365" t="s">
        <v>54</v>
      </c>
      <c r="C365" s="71">
        <v>14047465.920000002</v>
      </c>
      <c r="D365" s="71">
        <v>14047465.920000002</v>
      </c>
      <c r="E365" s="71">
        <v>12816686.570000002</v>
      </c>
      <c r="F365" s="71">
        <v>-1230779.3499999978</v>
      </c>
      <c r="G365" s="69">
        <v>0.91238424374835592</v>
      </c>
    </row>
  </sheetData>
  <customSheetViews>
    <customSheetView guid="{D84C1741-0A73-430B-B911-25E316D8C37E}" showPageBreaks="1" showGridLines="0" fitToPage="1" hiddenColumns="1">
      <pane ySplit="9" topLeftCell="A10" activePane="bottomLeft" state="frozen"/>
      <selection pane="bottomLeft"/>
      <pageMargins left="0" right="0" top="0" bottom="0" header="0" footer="0"/>
      <pageSetup paperSize="9" scale="59" fitToHeight="0" orientation="landscape" r:id="rId2"/>
    </customSheetView>
  </customSheetViews>
  <hyperlinks>
    <hyperlink ref="A1" location="'Home Page'!A1" display="Return to homepage" xr:uid="{5833A02D-B1D3-474E-80C3-1F16C2FDD5AF}"/>
  </hyperlinks>
  <pageMargins left="0.70866141732283472" right="0.70866141732283472" top="0.74803149606299213" bottom="0.74803149606299213" header="0.31496062992125984" footer="0.31496062992125984"/>
  <pageSetup paperSize="9" scale="54" fitToHeight="0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BDB71-1CF4-4B64-9BA4-45A73FAD2023}">
  <sheetPr>
    <pageSetUpPr fitToPage="1"/>
  </sheetPr>
  <dimension ref="A1:AL555"/>
  <sheetViews>
    <sheetView showGridLines="0" topLeftCell="K1" workbookViewId="0">
      <pane ySplit="7" topLeftCell="A524" activePane="bottomLeft" state="frozen"/>
      <selection pane="bottomLeft" activeCell="Z554" sqref="Z554"/>
    </sheetView>
  </sheetViews>
  <sheetFormatPr defaultRowHeight="14.4" x14ac:dyDescent="0.3"/>
  <cols>
    <col min="1" max="1" width="32.33203125" bestFit="1" customWidth="1"/>
    <col min="2" max="3" width="44.6640625" bestFit="1" customWidth="1"/>
    <col min="4" max="16" width="9.109375" bestFit="1" customWidth="1"/>
    <col min="17" max="17" width="10.109375" bestFit="1" customWidth="1"/>
    <col min="18" max="30" width="9.109375" bestFit="1" customWidth="1"/>
    <col min="31" max="31" width="10.109375" bestFit="1" customWidth="1"/>
    <col min="32" max="32" width="11" bestFit="1" customWidth="1"/>
    <col min="33" max="33" width="9.109375" bestFit="1" customWidth="1"/>
    <col min="34" max="34" width="10.109375" bestFit="1" customWidth="1"/>
    <col min="35" max="35" width="11" bestFit="1" customWidth="1"/>
    <col min="36" max="41" width="9.109375" bestFit="1" customWidth="1"/>
    <col min="42" max="42" width="9.6640625" bestFit="1" customWidth="1"/>
    <col min="43" max="43" width="11" bestFit="1" customWidth="1"/>
  </cols>
  <sheetData>
    <row r="1" spans="1:32" x14ac:dyDescent="0.3">
      <c r="A1" s="83" t="s">
        <v>41</v>
      </c>
    </row>
    <row r="2" spans="1:32" x14ac:dyDescent="0.3">
      <c r="A2" s="70" t="s">
        <v>1490</v>
      </c>
      <c r="B2" t="s">
        <v>1723</v>
      </c>
    </row>
    <row r="3" spans="1:32" x14ac:dyDescent="0.3">
      <c r="A3" s="70" t="s">
        <v>48</v>
      </c>
      <c r="B3" t="s">
        <v>43</v>
      </c>
    </row>
    <row r="5" spans="1:32" x14ac:dyDescent="0.3">
      <c r="A5" s="70" t="s">
        <v>52</v>
      </c>
      <c r="D5" s="70" t="s">
        <v>44</v>
      </c>
      <c r="E5" s="70" t="s">
        <v>414</v>
      </c>
    </row>
    <row r="6" spans="1:32" x14ac:dyDescent="0.3">
      <c r="D6">
        <v>2023</v>
      </c>
      <c r="Q6" t="s">
        <v>1721</v>
      </c>
      <c r="R6">
        <v>2024</v>
      </c>
      <c r="AE6" t="s">
        <v>1722</v>
      </c>
      <c r="AF6" t="s">
        <v>54</v>
      </c>
    </row>
    <row r="7" spans="1:32" x14ac:dyDescent="0.3">
      <c r="A7" s="70" t="s">
        <v>49</v>
      </c>
      <c r="B7" s="70" t="s">
        <v>42</v>
      </c>
      <c r="C7" s="70" t="s">
        <v>45</v>
      </c>
      <c r="D7">
        <v>1</v>
      </c>
      <c r="E7">
        <v>2</v>
      </c>
      <c r="F7">
        <v>3</v>
      </c>
      <c r="G7">
        <v>4</v>
      </c>
      <c r="H7">
        <v>5</v>
      </c>
      <c r="I7">
        <v>6</v>
      </c>
      <c r="J7">
        <v>7</v>
      </c>
      <c r="K7">
        <v>8</v>
      </c>
      <c r="L7">
        <v>9</v>
      </c>
      <c r="M7">
        <v>10</v>
      </c>
      <c r="N7">
        <v>11</v>
      </c>
      <c r="O7">
        <v>12</v>
      </c>
      <c r="P7">
        <v>13</v>
      </c>
      <c r="R7">
        <v>1</v>
      </c>
      <c r="S7">
        <v>2</v>
      </c>
      <c r="T7">
        <v>3</v>
      </c>
      <c r="U7">
        <v>4</v>
      </c>
      <c r="V7">
        <v>5</v>
      </c>
      <c r="W7">
        <v>6</v>
      </c>
      <c r="X7">
        <v>7</v>
      </c>
      <c r="Y7">
        <v>8</v>
      </c>
      <c r="Z7">
        <v>9</v>
      </c>
      <c r="AA7">
        <v>10</v>
      </c>
      <c r="AB7">
        <v>11</v>
      </c>
      <c r="AC7">
        <v>12</v>
      </c>
      <c r="AD7">
        <v>13</v>
      </c>
    </row>
    <row r="8" spans="1:32" x14ac:dyDescent="0.3">
      <c r="A8" t="s">
        <v>17</v>
      </c>
      <c r="B8" t="s">
        <v>415</v>
      </c>
      <c r="C8" t="s">
        <v>61</v>
      </c>
      <c r="D8" s="71">
        <v>11000</v>
      </c>
      <c r="E8" s="71">
        <v>11000</v>
      </c>
      <c r="F8" s="71">
        <v>11000</v>
      </c>
      <c r="G8" s="71">
        <v>11000</v>
      </c>
      <c r="H8" s="71">
        <v>11000</v>
      </c>
      <c r="I8" s="71">
        <v>11000</v>
      </c>
      <c r="J8" s="71">
        <v>11000</v>
      </c>
      <c r="K8" s="71">
        <v>11000</v>
      </c>
      <c r="L8" s="71">
        <v>10654</v>
      </c>
      <c r="M8" s="71">
        <v>10654</v>
      </c>
      <c r="N8" s="71">
        <v>10654</v>
      </c>
      <c r="O8" s="71">
        <v>10655</v>
      </c>
      <c r="P8" s="71"/>
      <c r="Q8" s="71">
        <v>130617</v>
      </c>
      <c r="R8" s="71">
        <v>10544</v>
      </c>
      <c r="S8" s="71">
        <v>10544</v>
      </c>
      <c r="T8" s="71">
        <v>10544</v>
      </c>
      <c r="U8" s="71">
        <v>10544</v>
      </c>
      <c r="V8" s="71">
        <v>10544</v>
      </c>
      <c r="W8" s="71">
        <v>10648</v>
      </c>
      <c r="X8" s="71">
        <v>10751</v>
      </c>
      <c r="Y8" s="71">
        <v>10751</v>
      </c>
      <c r="Z8" s="71">
        <v>10751</v>
      </c>
      <c r="AA8" s="71">
        <v>10751</v>
      </c>
      <c r="AB8" s="71">
        <v>10751</v>
      </c>
      <c r="AC8" s="71">
        <v>10752</v>
      </c>
      <c r="AD8" s="71"/>
      <c r="AE8" s="71">
        <v>127875</v>
      </c>
      <c r="AF8" s="71">
        <v>258492</v>
      </c>
    </row>
    <row r="9" spans="1:32" x14ac:dyDescent="0.3">
      <c r="C9" t="s">
        <v>62</v>
      </c>
      <c r="D9" s="71">
        <v>0</v>
      </c>
      <c r="E9" s="71">
        <v>0</v>
      </c>
      <c r="F9" s="71">
        <v>5854.25</v>
      </c>
      <c r="G9" s="71">
        <v>0</v>
      </c>
      <c r="H9" s="71">
        <v>0</v>
      </c>
      <c r="I9" s="71">
        <v>5854.25</v>
      </c>
      <c r="J9" s="71">
        <v>0</v>
      </c>
      <c r="K9" s="71">
        <v>0</v>
      </c>
      <c r="L9" s="71">
        <v>5854.25</v>
      </c>
      <c r="M9" s="71">
        <v>0</v>
      </c>
      <c r="N9" s="71">
        <v>0</v>
      </c>
      <c r="O9" s="71">
        <v>5854.25</v>
      </c>
      <c r="P9" s="71"/>
      <c r="Q9" s="71">
        <v>23417</v>
      </c>
      <c r="R9" s="71">
        <v>0</v>
      </c>
      <c r="S9" s="71">
        <v>0</v>
      </c>
      <c r="T9" s="71">
        <v>6075</v>
      </c>
      <c r="U9" s="71">
        <v>0</v>
      </c>
      <c r="V9" s="71">
        <v>0</v>
      </c>
      <c r="W9" s="71">
        <v>6075</v>
      </c>
      <c r="X9" s="71">
        <v>0</v>
      </c>
      <c r="Y9" s="71">
        <v>0</v>
      </c>
      <c r="Z9" s="71">
        <v>6075</v>
      </c>
      <c r="AA9" s="71"/>
      <c r="AB9" s="71">
        <v>0</v>
      </c>
      <c r="AC9" s="71">
        <v>6075</v>
      </c>
      <c r="AD9" s="71"/>
      <c r="AE9" s="71">
        <v>24300</v>
      </c>
      <c r="AF9" s="71">
        <v>47717</v>
      </c>
    </row>
    <row r="10" spans="1:32" x14ac:dyDescent="0.3">
      <c r="C10" t="s">
        <v>63</v>
      </c>
      <c r="D10" s="71">
        <v>3338</v>
      </c>
      <c r="E10" s="71">
        <v>3338</v>
      </c>
      <c r="F10" s="71">
        <v>3338</v>
      </c>
      <c r="G10" s="71">
        <v>3338</v>
      </c>
      <c r="H10" s="71">
        <v>3338</v>
      </c>
      <c r="I10" s="71">
        <v>3338</v>
      </c>
      <c r="J10" s="71">
        <v>3338</v>
      </c>
      <c r="K10" s="71">
        <v>3338</v>
      </c>
      <c r="L10" s="71">
        <v>3338</v>
      </c>
      <c r="M10" s="71">
        <v>3338</v>
      </c>
      <c r="N10" s="71">
        <v>3338</v>
      </c>
      <c r="O10" s="71">
        <v>3336</v>
      </c>
      <c r="P10" s="71"/>
      <c r="Q10" s="71">
        <v>40054</v>
      </c>
      <c r="R10" s="71">
        <v>3459</v>
      </c>
      <c r="S10" s="71">
        <v>3459</v>
      </c>
      <c r="T10" s="71">
        <v>3459</v>
      </c>
      <c r="U10" s="71">
        <v>3459</v>
      </c>
      <c r="V10" s="71">
        <v>3459</v>
      </c>
      <c r="W10" s="71">
        <v>3459</v>
      </c>
      <c r="X10" s="71">
        <v>3459</v>
      </c>
      <c r="Y10" s="71">
        <v>3459</v>
      </c>
      <c r="Z10" s="71">
        <v>3459</v>
      </c>
      <c r="AA10" s="71">
        <v>3459</v>
      </c>
      <c r="AB10" s="71">
        <v>3459</v>
      </c>
      <c r="AC10" s="71">
        <v>3459</v>
      </c>
      <c r="AD10" s="71"/>
      <c r="AE10" s="71">
        <v>41508</v>
      </c>
      <c r="AF10" s="71">
        <v>81562</v>
      </c>
    </row>
    <row r="11" spans="1:32" x14ac:dyDescent="0.3">
      <c r="C11" t="s">
        <v>64</v>
      </c>
      <c r="D11" s="71">
        <v>617.75</v>
      </c>
      <c r="E11" s="71">
        <v>617.75</v>
      </c>
      <c r="F11" s="71">
        <v>617.75</v>
      </c>
      <c r="G11" s="71">
        <v>617.75</v>
      </c>
      <c r="H11" s="71">
        <v>617.75</v>
      </c>
      <c r="I11" s="71">
        <v>617.75</v>
      </c>
      <c r="J11" s="71">
        <v>617.75</v>
      </c>
      <c r="K11" s="71">
        <v>617.75</v>
      </c>
      <c r="L11" s="71">
        <v>617.75</v>
      </c>
      <c r="M11" s="71">
        <v>617.75</v>
      </c>
      <c r="N11" s="71">
        <v>617.75</v>
      </c>
      <c r="O11" s="71">
        <v>617.75</v>
      </c>
      <c r="P11" s="71"/>
      <c r="Q11" s="71">
        <v>7413</v>
      </c>
      <c r="R11" s="71">
        <v>641.75</v>
      </c>
      <c r="S11" s="71">
        <v>641.75</v>
      </c>
      <c r="T11" s="71">
        <v>641.75</v>
      </c>
      <c r="U11" s="71">
        <v>641.75</v>
      </c>
      <c r="V11" s="71">
        <v>641.75</v>
      </c>
      <c r="W11" s="71">
        <v>641.75</v>
      </c>
      <c r="X11" s="71">
        <v>641.75</v>
      </c>
      <c r="Y11" s="71">
        <v>641.75</v>
      </c>
      <c r="Z11" s="71">
        <v>641.75</v>
      </c>
      <c r="AA11" s="71">
        <v>641.75</v>
      </c>
      <c r="AB11" s="71">
        <v>641.75</v>
      </c>
      <c r="AC11" s="71">
        <v>641.75</v>
      </c>
      <c r="AD11" s="71"/>
      <c r="AE11" s="71">
        <v>7701</v>
      </c>
      <c r="AF11" s="71">
        <v>15114</v>
      </c>
    </row>
    <row r="12" spans="1:32" x14ac:dyDescent="0.3">
      <c r="C12" t="s">
        <v>66</v>
      </c>
      <c r="D12" s="71">
        <v>4098</v>
      </c>
      <c r="E12" s="71">
        <v>4098</v>
      </c>
      <c r="F12" s="71">
        <v>4098</v>
      </c>
      <c r="G12" s="71">
        <v>4098</v>
      </c>
      <c r="H12" s="71">
        <v>4098</v>
      </c>
      <c r="I12" s="71">
        <v>4098</v>
      </c>
      <c r="J12" s="71">
        <v>4098</v>
      </c>
      <c r="K12" s="71">
        <v>4098</v>
      </c>
      <c r="L12" s="71">
        <v>3699</v>
      </c>
      <c r="M12" s="71">
        <v>3699</v>
      </c>
      <c r="N12" s="71">
        <v>3699</v>
      </c>
      <c r="O12" s="71">
        <v>3699</v>
      </c>
      <c r="P12" s="71"/>
      <c r="Q12" s="71">
        <v>47580</v>
      </c>
      <c r="R12" s="71">
        <v>3830</v>
      </c>
      <c r="S12" s="71">
        <v>3830</v>
      </c>
      <c r="T12" s="71">
        <v>3830</v>
      </c>
      <c r="U12" s="71">
        <v>3830</v>
      </c>
      <c r="V12" s="71">
        <v>3830</v>
      </c>
      <c r="W12" s="71">
        <v>4038</v>
      </c>
      <c r="X12" s="71">
        <v>4246</v>
      </c>
      <c r="Y12" s="71">
        <v>6246</v>
      </c>
      <c r="Z12" s="71">
        <v>4246</v>
      </c>
      <c r="AA12" s="71">
        <v>4246</v>
      </c>
      <c r="AB12" s="71">
        <v>4246</v>
      </c>
      <c r="AC12" s="71">
        <v>2244</v>
      </c>
      <c r="AD12" s="71"/>
      <c r="AE12" s="71">
        <v>48662</v>
      </c>
      <c r="AF12" s="71">
        <v>96242</v>
      </c>
    </row>
    <row r="13" spans="1:32" x14ac:dyDescent="0.3">
      <c r="B13" t="s">
        <v>416</v>
      </c>
      <c r="D13" s="71">
        <v>19053.75</v>
      </c>
      <c r="E13" s="71">
        <v>19053.75</v>
      </c>
      <c r="F13" s="71">
        <v>24908</v>
      </c>
      <c r="G13" s="71">
        <v>19053.75</v>
      </c>
      <c r="H13" s="71">
        <v>19053.75</v>
      </c>
      <c r="I13" s="71">
        <v>24908</v>
      </c>
      <c r="J13" s="71">
        <v>19053.75</v>
      </c>
      <c r="K13" s="71">
        <v>19053.75</v>
      </c>
      <c r="L13" s="71">
        <v>24163</v>
      </c>
      <c r="M13" s="71">
        <v>18308.75</v>
      </c>
      <c r="N13" s="71">
        <v>18308.75</v>
      </c>
      <c r="O13" s="71">
        <v>24162</v>
      </c>
      <c r="P13" s="71"/>
      <c r="Q13" s="71">
        <v>249081</v>
      </c>
      <c r="R13" s="71">
        <v>18474.75</v>
      </c>
      <c r="S13" s="71">
        <v>18474.75</v>
      </c>
      <c r="T13" s="71">
        <v>24549.75</v>
      </c>
      <c r="U13" s="71">
        <v>18474.75</v>
      </c>
      <c r="V13" s="71">
        <v>18474.75</v>
      </c>
      <c r="W13" s="71">
        <v>24861.75</v>
      </c>
      <c r="X13" s="71">
        <v>19097.75</v>
      </c>
      <c r="Y13" s="71">
        <v>21097.75</v>
      </c>
      <c r="Z13" s="71">
        <v>25172.75</v>
      </c>
      <c r="AA13" s="71">
        <v>19097.75</v>
      </c>
      <c r="AB13" s="71">
        <v>19097.75</v>
      </c>
      <c r="AC13" s="71">
        <v>23171.75</v>
      </c>
      <c r="AD13" s="71"/>
      <c r="AE13" s="71">
        <v>250046</v>
      </c>
      <c r="AF13" s="71">
        <v>499127</v>
      </c>
    </row>
    <row r="14" spans="1:32" x14ac:dyDescent="0.3">
      <c r="B14" t="s">
        <v>417</v>
      </c>
      <c r="C14" t="s">
        <v>65</v>
      </c>
      <c r="D14" s="71">
        <v>4800</v>
      </c>
      <c r="E14" s="71">
        <v>4800</v>
      </c>
      <c r="F14" s="71">
        <v>4800</v>
      </c>
      <c r="G14" s="71">
        <v>4800</v>
      </c>
      <c r="H14" s="71">
        <v>4800</v>
      </c>
      <c r="I14" s="71">
        <v>4800</v>
      </c>
      <c r="J14" s="71">
        <v>4800</v>
      </c>
      <c r="K14" s="71">
        <v>4800</v>
      </c>
      <c r="L14" s="71">
        <v>4800</v>
      </c>
      <c r="M14" s="71">
        <v>4800</v>
      </c>
      <c r="N14" s="71">
        <v>4800</v>
      </c>
      <c r="O14" s="71">
        <v>4540</v>
      </c>
      <c r="P14" s="71"/>
      <c r="Q14" s="71">
        <v>57340</v>
      </c>
      <c r="R14" s="71">
        <v>4540</v>
      </c>
      <c r="S14" s="71">
        <v>4540</v>
      </c>
      <c r="T14" s="71">
        <v>4540</v>
      </c>
      <c r="U14" s="71">
        <v>4819.33</v>
      </c>
      <c r="V14" s="71">
        <v>4819.33</v>
      </c>
      <c r="W14" s="71">
        <v>4819.33</v>
      </c>
      <c r="X14" s="71">
        <v>4819.33</v>
      </c>
      <c r="Y14" s="71">
        <v>4819.33</v>
      </c>
      <c r="Z14" s="71">
        <v>4819.33</v>
      </c>
      <c r="AA14" s="71">
        <v>4819.33</v>
      </c>
      <c r="AB14" s="71">
        <v>4819.33</v>
      </c>
      <c r="AC14" s="71">
        <v>4819.33</v>
      </c>
      <c r="AD14" s="71"/>
      <c r="AE14" s="71">
        <v>56993.970000000016</v>
      </c>
      <c r="AF14" s="71">
        <v>114333.97000000002</v>
      </c>
    </row>
    <row r="15" spans="1:32" x14ac:dyDescent="0.3">
      <c r="C15" t="s">
        <v>69</v>
      </c>
      <c r="D15" s="71">
        <v>2250</v>
      </c>
      <c r="E15" s="71">
        <v>2250</v>
      </c>
      <c r="F15" s="71">
        <v>2250</v>
      </c>
      <c r="G15" s="71">
        <v>2250</v>
      </c>
      <c r="H15" s="71">
        <v>2250</v>
      </c>
      <c r="I15" s="71">
        <v>2250</v>
      </c>
      <c r="J15" s="71">
        <v>2250</v>
      </c>
      <c r="K15" s="71">
        <v>2250</v>
      </c>
      <c r="L15" s="71">
        <v>2250</v>
      </c>
      <c r="M15" s="71">
        <v>2250</v>
      </c>
      <c r="N15" s="71">
        <v>2250</v>
      </c>
      <c r="O15" s="71">
        <v>8250</v>
      </c>
      <c r="P15" s="71"/>
      <c r="Q15" s="71">
        <v>33000</v>
      </c>
      <c r="R15" s="71">
        <v>2250</v>
      </c>
      <c r="S15" s="71">
        <v>2250</v>
      </c>
      <c r="T15" s="71">
        <v>2250</v>
      </c>
      <c r="U15" s="71">
        <v>2250</v>
      </c>
      <c r="V15" s="71">
        <v>2250</v>
      </c>
      <c r="W15" s="71">
        <v>2250</v>
      </c>
      <c r="X15" s="71">
        <v>2250</v>
      </c>
      <c r="Y15" s="71">
        <v>2250</v>
      </c>
      <c r="Z15" s="71">
        <v>2250</v>
      </c>
      <c r="AA15" s="71">
        <v>2250</v>
      </c>
      <c r="AB15" s="71">
        <v>2250</v>
      </c>
      <c r="AC15" s="71">
        <v>9250</v>
      </c>
      <c r="AD15" s="71"/>
      <c r="AE15" s="71">
        <v>34000</v>
      </c>
      <c r="AF15" s="71">
        <v>67000</v>
      </c>
    </row>
    <row r="16" spans="1:32" x14ac:dyDescent="0.3">
      <c r="B16" t="s">
        <v>418</v>
      </c>
      <c r="D16" s="71">
        <v>7050</v>
      </c>
      <c r="E16" s="71">
        <v>7050</v>
      </c>
      <c r="F16" s="71">
        <v>7050</v>
      </c>
      <c r="G16" s="71">
        <v>7050</v>
      </c>
      <c r="H16" s="71">
        <v>7050</v>
      </c>
      <c r="I16" s="71">
        <v>7050</v>
      </c>
      <c r="J16" s="71">
        <v>7050</v>
      </c>
      <c r="K16" s="71">
        <v>7050</v>
      </c>
      <c r="L16" s="71">
        <v>7050</v>
      </c>
      <c r="M16" s="71">
        <v>7050</v>
      </c>
      <c r="N16" s="71">
        <v>7050</v>
      </c>
      <c r="O16" s="71">
        <v>12790</v>
      </c>
      <c r="P16" s="71"/>
      <c r="Q16" s="71">
        <v>90340</v>
      </c>
      <c r="R16" s="71">
        <v>6790</v>
      </c>
      <c r="S16" s="71">
        <v>6790</v>
      </c>
      <c r="T16" s="71">
        <v>6790</v>
      </c>
      <c r="U16" s="71">
        <v>7069.33</v>
      </c>
      <c r="V16" s="71">
        <v>7069.33</v>
      </c>
      <c r="W16" s="71">
        <v>7069.33</v>
      </c>
      <c r="X16" s="71">
        <v>7069.33</v>
      </c>
      <c r="Y16" s="71">
        <v>7069.33</v>
      </c>
      <c r="Z16" s="71">
        <v>7069.33</v>
      </c>
      <c r="AA16" s="71">
        <v>7069.33</v>
      </c>
      <c r="AB16" s="71">
        <v>7069.33</v>
      </c>
      <c r="AC16" s="71">
        <v>14069.33</v>
      </c>
      <c r="AD16" s="71"/>
      <c r="AE16" s="71">
        <v>90993.970000000016</v>
      </c>
      <c r="AF16" s="71">
        <v>181333.97000000003</v>
      </c>
    </row>
    <row r="17" spans="1:32" x14ac:dyDescent="0.3">
      <c r="B17" t="s">
        <v>419</v>
      </c>
      <c r="C17" t="s">
        <v>60</v>
      </c>
      <c r="D17" s="71">
        <v>956</v>
      </c>
      <c r="E17" s="71">
        <v>956</v>
      </c>
      <c r="F17" s="71">
        <v>956</v>
      </c>
      <c r="G17" s="71">
        <v>956</v>
      </c>
      <c r="H17" s="71">
        <v>956</v>
      </c>
      <c r="I17" s="71">
        <v>956</v>
      </c>
      <c r="J17" s="71">
        <v>956</v>
      </c>
      <c r="K17" s="71">
        <v>956</v>
      </c>
      <c r="L17" s="71">
        <v>956</v>
      </c>
      <c r="M17" s="71">
        <v>956</v>
      </c>
      <c r="N17" s="71">
        <v>956</v>
      </c>
      <c r="O17" s="71">
        <v>952</v>
      </c>
      <c r="P17" s="71"/>
      <c r="Q17" s="71">
        <v>11468</v>
      </c>
      <c r="R17" s="71">
        <v>977</v>
      </c>
      <c r="S17" s="71">
        <v>977</v>
      </c>
      <c r="T17" s="71">
        <v>977</v>
      </c>
      <c r="U17" s="71">
        <v>977</v>
      </c>
      <c r="V17" s="71">
        <v>977</v>
      </c>
      <c r="W17" s="71">
        <v>977</v>
      </c>
      <c r="X17" s="71">
        <v>977</v>
      </c>
      <c r="Y17" s="71">
        <v>977</v>
      </c>
      <c r="Z17" s="71">
        <v>977</v>
      </c>
      <c r="AA17" s="71">
        <v>977</v>
      </c>
      <c r="AB17" s="71">
        <v>977</v>
      </c>
      <c r="AC17" s="71">
        <v>972</v>
      </c>
      <c r="AD17" s="71"/>
      <c r="AE17" s="71">
        <v>11719</v>
      </c>
      <c r="AF17" s="71">
        <v>23187</v>
      </c>
    </row>
    <row r="18" spans="1:32" x14ac:dyDescent="0.3">
      <c r="C18" t="s">
        <v>67</v>
      </c>
      <c r="D18" s="71">
        <v>7163</v>
      </c>
      <c r="E18" s="71">
        <v>7163</v>
      </c>
      <c r="F18" s="71">
        <v>2138</v>
      </c>
      <c r="G18" s="71">
        <v>5488</v>
      </c>
      <c r="H18" s="71">
        <v>5488</v>
      </c>
      <c r="I18" s="71">
        <v>5488</v>
      </c>
      <c r="J18" s="71">
        <v>5488</v>
      </c>
      <c r="K18" s="71">
        <v>5488</v>
      </c>
      <c r="L18" s="71">
        <v>5488</v>
      </c>
      <c r="M18" s="71">
        <v>7163</v>
      </c>
      <c r="N18" s="71">
        <v>7731</v>
      </c>
      <c r="O18" s="71">
        <v>7731</v>
      </c>
      <c r="P18" s="71"/>
      <c r="Q18" s="71">
        <v>72017</v>
      </c>
      <c r="R18" s="71">
        <v>7560</v>
      </c>
      <c r="S18" s="71">
        <v>7560</v>
      </c>
      <c r="T18" s="71">
        <v>7560</v>
      </c>
      <c r="U18" s="71">
        <v>7560</v>
      </c>
      <c r="V18" s="71">
        <v>7560</v>
      </c>
      <c r="W18" s="71">
        <v>7560</v>
      </c>
      <c r="X18" s="71">
        <v>7560</v>
      </c>
      <c r="Y18" s="71">
        <v>7560</v>
      </c>
      <c r="Z18" s="71">
        <v>7560</v>
      </c>
      <c r="AA18" s="71">
        <v>7560</v>
      </c>
      <c r="AB18" s="71">
        <v>7560</v>
      </c>
      <c r="AC18" s="71">
        <v>7563</v>
      </c>
      <c r="AD18" s="71"/>
      <c r="AE18" s="71">
        <v>90723</v>
      </c>
      <c r="AF18" s="71">
        <v>162740</v>
      </c>
    </row>
    <row r="19" spans="1:32" x14ac:dyDescent="0.3">
      <c r="B19" t="s">
        <v>420</v>
      </c>
      <c r="D19" s="71">
        <v>8119</v>
      </c>
      <c r="E19" s="71">
        <v>8119</v>
      </c>
      <c r="F19" s="71">
        <v>3094</v>
      </c>
      <c r="G19" s="71">
        <v>6444</v>
      </c>
      <c r="H19" s="71">
        <v>6444</v>
      </c>
      <c r="I19" s="71">
        <v>6444</v>
      </c>
      <c r="J19" s="71">
        <v>6444</v>
      </c>
      <c r="K19" s="71">
        <v>6444</v>
      </c>
      <c r="L19" s="71">
        <v>6444</v>
      </c>
      <c r="M19" s="71">
        <v>8119</v>
      </c>
      <c r="N19" s="71">
        <v>8687</v>
      </c>
      <c r="O19" s="71">
        <v>8683</v>
      </c>
      <c r="P19" s="71"/>
      <c r="Q19" s="71">
        <v>83485</v>
      </c>
      <c r="R19" s="71">
        <v>8537</v>
      </c>
      <c r="S19" s="71">
        <v>8537</v>
      </c>
      <c r="T19" s="71">
        <v>8537</v>
      </c>
      <c r="U19" s="71">
        <v>8537</v>
      </c>
      <c r="V19" s="71">
        <v>8537</v>
      </c>
      <c r="W19" s="71">
        <v>8537</v>
      </c>
      <c r="X19" s="71">
        <v>8537</v>
      </c>
      <c r="Y19" s="71">
        <v>8537</v>
      </c>
      <c r="Z19" s="71">
        <v>8537</v>
      </c>
      <c r="AA19" s="71">
        <v>8537</v>
      </c>
      <c r="AB19" s="71">
        <v>8537</v>
      </c>
      <c r="AC19" s="71">
        <v>8535</v>
      </c>
      <c r="AD19" s="71"/>
      <c r="AE19" s="71">
        <v>102442</v>
      </c>
      <c r="AF19" s="71">
        <v>185927</v>
      </c>
    </row>
    <row r="20" spans="1:32" x14ac:dyDescent="0.3">
      <c r="B20" t="s">
        <v>421</v>
      </c>
      <c r="C20" t="s">
        <v>68</v>
      </c>
      <c r="D20" s="71">
        <v>13500</v>
      </c>
      <c r="E20" s="71">
        <v>13500</v>
      </c>
      <c r="F20" s="71">
        <v>13500</v>
      </c>
      <c r="G20" s="71">
        <v>13500</v>
      </c>
      <c r="H20" s="71">
        <v>15000</v>
      </c>
      <c r="I20" s="71">
        <v>15000</v>
      </c>
      <c r="J20" s="71">
        <v>15000</v>
      </c>
      <c r="K20" s="71">
        <v>15000</v>
      </c>
      <c r="L20" s="71">
        <v>15000</v>
      </c>
      <c r="M20" s="71">
        <v>15000</v>
      </c>
      <c r="N20" s="71">
        <v>15000</v>
      </c>
      <c r="O20" s="71">
        <v>15000</v>
      </c>
      <c r="P20" s="71"/>
      <c r="Q20" s="71">
        <v>174000</v>
      </c>
      <c r="R20" s="71">
        <v>15000</v>
      </c>
      <c r="S20" s="71">
        <v>15000</v>
      </c>
      <c r="T20" s="71">
        <v>15000</v>
      </c>
      <c r="U20" s="71">
        <v>15000</v>
      </c>
      <c r="V20" s="71">
        <v>15000</v>
      </c>
      <c r="W20" s="71">
        <v>15000</v>
      </c>
      <c r="X20" s="71">
        <v>15000</v>
      </c>
      <c r="Y20" s="71">
        <v>15000</v>
      </c>
      <c r="Z20" s="71">
        <v>15000</v>
      </c>
      <c r="AA20" s="71">
        <v>15000</v>
      </c>
      <c r="AB20" s="71">
        <v>15000</v>
      </c>
      <c r="AC20" s="71">
        <v>12636</v>
      </c>
      <c r="AD20" s="71"/>
      <c r="AE20" s="71">
        <v>177636</v>
      </c>
      <c r="AF20" s="71">
        <v>351636</v>
      </c>
    </row>
    <row r="21" spans="1:32" x14ac:dyDescent="0.3">
      <c r="B21" t="s">
        <v>422</v>
      </c>
      <c r="D21" s="71">
        <v>13500</v>
      </c>
      <c r="E21" s="71">
        <v>13500</v>
      </c>
      <c r="F21" s="71">
        <v>13500</v>
      </c>
      <c r="G21" s="71">
        <v>13500</v>
      </c>
      <c r="H21" s="71">
        <v>15000</v>
      </c>
      <c r="I21" s="71">
        <v>15000</v>
      </c>
      <c r="J21" s="71">
        <v>15000</v>
      </c>
      <c r="K21" s="71">
        <v>15000</v>
      </c>
      <c r="L21" s="71">
        <v>15000</v>
      </c>
      <c r="M21" s="71">
        <v>15000</v>
      </c>
      <c r="N21" s="71">
        <v>15000</v>
      </c>
      <c r="O21" s="71">
        <v>15000</v>
      </c>
      <c r="P21" s="71"/>
      <c r="Q21" s="71">
        <v>174000</v>
      </c>
      <c r="R21" s="71">
        <v>15000</v>
      </c>
      <c r="S21" s="71">
        <v>15000</v>
      </c>
      <c r="T21" s="71">
        <v>15000</v>
      </c>
      <c r="U21" s="71">
        <v>15000</v>
      </c>
      <c r="V21" s="71">
        <v>15000</v>
      </c>
      <c r="W21" s="71">
        <v>15000</v>
      </c>
      <c r="X21" s="71">
        <v>15000</v>
      </c>
      <c r="Y21" s="71">
        <v>15000</v>
      </c>
      <c r="Z21" s="71">
        <v>15000</v>
      </c>
      <c r="AA21" s="71">
        <v>15000</v>
      </c>
      <c r="AB21" s="71">
        <v>15000</v>
      </c>
      <c r="AC21" s="71">
        <v>12636</v>
      </c>
      <c r="AD21" s="71"/>
      <c r="AE21" s="71">
        <v>177636</v>
      </c>
      <c r="AF21" s="71">
        <v>351636</v>
      </c>
    </row>
    <row r="22" spans="1:32" x14ac:dyDescent="0.3">
      <c r="A22" t="s">
        <v>70</v>
      </c>
      <c r="D22" s="71">
        <v>47722.75</v>
      </c>
      <c r="E22" s="71">
        <v>47722.75</v>
      </c>
      <c r="F22" s="71">
        <v>48552</v>
      </c>
      <c r="G22" s="71">
        <v>46047.75</v>
      </c>
      <c r="H22" s="71">
        <v>47547.75</v>
      </c>
      <c r="I22" s="71">
        <v>53402</v>
      </c>
      <c r="J22" s="71">
        <v>47547.75</v>
      </c>
      <c r="K22" s="71">
        <v>47547.75</v>
      </c>
      <c r="L22" s="71">
        <v>52657</v>
      </c>
      <c r="M22" s="71">
        <v>48477.75</v>
      </c>
      <c r="N22" s="71">
        <v>49045.75</v>
      </c>
      <c r="O22" s="71">
        <v>60635</v>
      </c>
      <c r="P22" s="71"/>
      <c r="Q22" s="71">
        <v>596906</v>
      </c>
      <c r="R22" s="71">
        <v>48801.75</v>
      </c>
      <c r="S22" s="71">
        <v>48801.75</v>
      </c>
      <c r="T22" s="71">
        <v>54876.75</v>
      </c>
      <c r="U22" s="71">
        <v>49081.08</v>
      </c>
      <c r="V22" s="71">
        <v>49081.08</v>
      </c>
      <c r="W22" s="71">
        <v>55468.08</v>
      </c>
      <c r="X22" s="71">
        <v>49704.08</v>
      </c>
      <c r="Y22" s="71">
        <v>51704.08</v>
      </c>
      <c r="Z22" s="71">
        <v>55779.08</v>
      </c>
      <c r="AA22" s="71">
        <v>49704.08</v>
      </c>
      <c r="AB22" s="71">
        <v>49704.08</v>
      </c>
      <c r="AC22" s="71">
        <v>58412.08</v>
      </c>
      <c r="AD22" s="71"/>
      <c r="AE22" s="71">
        <v>621117.97</v>
      </c>
      <c r="AF22" s="71">
        <v>1218023.97</v>
      </c>
    </row>
    <row r="23" spans="1:32" x14ac:dyDescent="0.3">
      <c r="A23" t="s">
        <v>20</v>
      </c>
      <c r="B23" t="s">
        <v>423</v>
      </c>
      <c r="C23" t="s">
        <v>72</v>
      </c>
      <c r="D23" s="71">
        <v>10000</v>
      </c>
      <c r="E23" s="71">
        <v>10000</v>
      </c>
      <c r="F23" s="71">
        <v>10000</v>
      </c>
      <c r="G23" s="71">
        <v>0</v>
      </c>
      <c r="H23" s="71">
        <v>10000</v>
      </c>
      <c r="I23" s="71">
        <v>0</v>
      </c>
      <c r="J23" s="71">
        <v>0</v>
      </c>
      <c r="K23" s="71">
        <v>0</v>
      </c>
      <c r="L23" s="71">
        <v>30631</v>
      </c>
      <c r="M23" s="71">
        <v>0</v>
      </c>
      <c r="N23" s="71">
        <v>0</v>
      </c>
      <c r="O23" s="71"/>
      <c r="P23" s="71"/>
      <c r="Q23" s="71">
        <v>70631</v>
      </c>
      <c r="R23" s="71">
        <v>0</v>
      </c>
      <c r="S23" s="71">
        <v>0</v>
      </c>
      <c r="T23" s="71"/>
      <c r="U23" s="71">
        <v>0</v>
      </c>
      <c r="V23" s="71"/>
      <c r="W23" s="71"/>
      <c r="X23" s="71"/>
      <c r="Y23" s="71">
        <v>0</v>
      </c>
      <c r="Z23" s="71">
        <v>0</v>
      </c>
      <c r="AA23" s="71"/>
      <c r="AB23" s="71"/>
      <c r="AC23" s="71">
        <v>0</v>
      </c>
      <c r="AD23" s="71"/>
      <c r="AE23" s="71">
        <v>0</v>
      </c>
      <c r="AF23" s="71">
        <v>70631</v>
      </c>
    </row>
    <row r="24" spans="1:32" x14ac:dyDescent="0.3">
      <c r="C24" t="s">
        <v>74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28088</v>
      </c>
      <c r="M24" s="71">
        <v>0</v>
      </c>
      <c r="N24" s="71">
        <v>0</v>
      </c>
      <c r="O24" s="71">
        <v>14044</v>
      </c>
      <c r="P24" s="71"/>
      <c r="Q24" s="71">
        <v>42132</v>
      </c>
      <c r="R24" s="71">
        <v>0</v>
      </c>
      <c r="S24" s="71">
        <v>0</v>
      </c>
      <c r="T24" s="71"/>
      <c r="U24" s="71">
        <v>12000</v>
      </c>
      <c r="V24" s="71">
        <v>0</v>
      </c>
      <c r="W24" s="71">
        <v>6000</v>
      </c>
      <c r="X24" s="71">
        <v>3000</v>
      </c>
      <c r="Y24" s="71">
        <v>3000</v>
      </c>
      <c r="Z24" s="71">
        <v>3000</v>
      </c>
      <c r="AA24" s="71">
        <v>3000</v>
      </c>
      <c r="AB24" s="71">
        <v>3000</v>
      </c>
      <c r="AC24" s="71">
        <v>23850</v>
      </c>
      <c r="AD24" s="71"/>
      <c r="AE24" s="71">
        <v>56850</v>
      </c>
      <c r="AF24" s="71">
        <v>98982</v>
      </c>
    </row>
    <row r="25" spans="1:32" x14ac:dyDescent="0.3">
      <c r="C25" t="s">
        <v>85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1800</v>
      </c>
      <c r="M25" s="71">
        <v>0</v>
      </c>
      <c r="N25" s="71">
        <v>15000</v>
      </c>
      <c r="O25" s="71">
        <v>10000</v>
      </c>
      <c r="P25" s="71"/>
      <c r="Q25" s="71">
        <v>26800</v>
      </c>
      <c r="R25" s="71">
        <v>0</v>
      </c>
      <c r="S25" s="71">
        <v>4000</v>
      </c>
      <c r="T25" s="71">
        <v>4000</v>
      </c>
      <c r="U25" s="71">
        <v>4000</v>
      </c>
      <c r="V25" s="71">
        <v>4000</v>
      </c>
      <c r="W25" s="71"/>
      <c r="X25" s="71">
        <v>4000</v>
      </c>
      <c r="Y25" s="71">
        <v>0</v>
      </c>
      <c r="Z25" s="71">
        <v>4000</v>
      </c>
      <c r="AA25" s="71">
        <v>8066.66</v>
      </c>
      <c r="AB25" s="71">
        <v>0</v>
      </c>
      <c r="AC25" s="71">
        <v>8000</v>
      </c>
      <c r="AD25" s="71"/>
      <c r="AE25" s="71">
        <v>40066.660000000003</v>
      </c>
      <c r="AF25" s="71">
        <v>66866.66</v>
      </c>
    </row>
    <row r="26" spans="1:32" x14ac:dyDescent="0.3">
      <c r="C26" t="s">
        <v>87</v>
      </c>
      <c r="D26" s="71">
        <v>0</v>
      </c>
      <c r="E26" s="71">
        <v>0</v>
      </c>
      <c r="F26" s="71">
        <v>0</v>
      </c>
      <c r="G26" s="71">
        <v>0</v>
      </c>
      <c r="H26" s="71">
        <v>11282.44</v>
      </c>
      <c r="I26" s="71">
        <v>5641.22</v>
      </c>
      <c r="J26" s="71">
        <v>5641.22</v>
      </c>
      <c r="K26" s="71">
        <v>5641.22</v>
      </c>
      <c r="L26" s="71">
        <v>0</v>
      </c>
      <c r="M26" s="71">
        <v>11282.44</v>
      </c>
      <c r="N26" s="71">
        <v>5641.22</v>
      </c>
      <c r="O26" s="71"/>
      <c r="P26" s="71">
        <v>5641.22</v>
      </c>
      <c r="Q26" s="71">
        <v>50770.98</v>
      </c>
      <c r="R26" s="71">
        <v>5939</v>
      </c>
      <c r="S26" s="71">
        <v>10939</v>
      </c>
      <c r="T26" s="71"/>
      <c r="U26" s="71">
        <v>11878</v>
      </c>
      <c r="V26" s="71">
        <v>5939</v>
      </c>
      <c r="W26" s="71"/>
      <c r="X26" s="71">
        <v>11878</v>
      </c>
      <c r="Y26" s="71">
        <v>0</v>
      </c>
      <c r="Z26" s="71">
        <v>11878</v>
      </c>
      <c r="AA26" s="71">
        <v>5939</v>
      </c>
      <c r="AB26" s="71">
        <v>0</v>
      </c>
      <c r="AC26" s="71">
        <v>6878.02</v>
      </c>
      <c r="AD26" s="71"/>
      <c r="AE26" s="71">
        <v>71268.02</v>
      </c>
      <c r="AF26" s="71">
        <v>122039.00000000001</v>
      </c>
    </row>
    <row r="27" spans="1:32" x14ac:dyDescent="0.3">
      <c r="C27" t="s">
        <v>88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25000</v>
      </c>
      <c r="K27" s="71">
        <v>5000</v>
      </c>
      <c r="L27" s="71">
        <v>35000</v>
      </c>
      <c r="M27" s="71">
        <v>5000</v>
      </c>
      <c r="N27" s="71">
        <v>5000</v>
      </c>
      <c r="O27" s="71">
        <v>9117</v>
      </c>
      <c r="P27" s="71"/>
      <c r="Q27" s="71">
        <v>84117</v>
      </c>
      <c r="R27" s="71">
        <v>5000</v>
      </c>
      <c r="S27" s="71">
        <v>5000</v>
      </c>
      <c r="T27" s="71">
        <v>5000</v>
      </c>
      <c r="U27" s="71">
        <v>5000</v>
      </c>
      <c r="V27" s="71">
        <v>5000</v>
      </c>
      <c r="W27" s="71">
        <v>5000</v>
      </c>
      <c r="X27" s="71">
        <v>5000</v>
      </c>
      <c r="Y27" s="71">
        <v>5000</v>
      </c>
      <c r="Z27" s="71">
        <v>5000</v>
      </c>
      <c r="AA27" s="71">
        <v>5000</v>
      </c>
      <c r="AB27" s="71">
        <v>23500</v>
      </c>
      <c r="AC27" s="71">
        <v>5000</v>
      </c>
      <c r="AD27" s="71"/>
      <c r="AE27" s="71">
        <v>78500</v>
      </c>
      <c r="AF27" s="71">
        <v>162617</v>
      </c>
    </row>
    <row r="28" spans="1:32" x14ac:dyDescent="0.3">
      <c r="C28" t="s">
        <v>89</v>
      </c>
      <c r="D28" s="71">
        <v>1696</v>
      </c>
      <c r="E28" s="71">
        <v>1696</v>
      </c>
      <c r="F28" s="71">
        <v>1696</v>
      </c>
      <c r="G28" s="71">
        <v>1696</v>
      </c>
      <c r="H28" s="71">
        <v>1696</v>
      </c>
      <c r="I28" s="71">
        <v>1696</v>
      </c>
      <c r="J28" s="71">
        <v>1696</v>
      </c>
      <c r="K28" s="71">
        <v>1696</v>
      </c>
      <c r="L28" s="71">
        <v>1696</v>
      </c>
      <c r="M28" s="71">
        <v>1696</v>
      </c>
      <c r="N28" s="71">
        <v>1696</v>
      </c>
      <c r="O28" s="71">
        <v>1694</v>
      </c>
      <c r="P28" s="71"/>
      <c r="Q28" s="71">
        <v>20350</v>
      </c>
      <c r="R28" s="71">
        <v>1781</v>
      </c>
      <c r="S28" s="71">
        <v>1781</v>
      </c>
      <c r="T28" s="71">
        <v>1781</v>
      </c>
      <c r="U28" s="71">
        <v>1781</v>
      </c>
      <c r="V28" s="71">
        <v>1781</v>
      </c>
      <c r="W28" s="71">
        <v>1781</v>
      </c>
      <c r="X28" s="71">
        <v>1781</v>
      </c>
      <c r="Y28" s="71">
        <v>1781</v>
      </c>
      <c r="Z28" s="71">
        <v>1781</v>
      </c>
      <c r="AA28" s="71">
        <v>1781</v>
      </c>
      <c r="AB28" s="71">
        <v>1781</v>
      </c>
      <c r="AC28" s="71">
        <v>1777</v>
      </c>
      <c r="AD28" s="71"/>
      <c r="AE28" s="71">
        <v>21368</v>
      </c>
      <c r="AF28" s="71">
        <v>41718</v>
      </c>
    </row>
    <row r="29" spans="1:32" x14ac:dyDescent="0.3">
      <c r="C29" t="s">
        <v>1717</v>
      </c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>
        <v>0</v>
      </c>
      <c r="T29" s="71">
        <v>6542</v>
      </c>
      <c r="U29" s="71">
        <v>0</v>
      </c>
      <c r="V29" s="71">
        <v>0</v>
      </c>
      <c r="W29" s="71"/>
      <c r="X29" s="71">
        <v>6542</v>
      </c>
      <c r="Y29" s="71">
        <v>0</v>
      </c>
      <c r="Z29" s="71">
        <v>0</v>
      </c>
      <c r="AA29" s="71">
        <v>6542</v>
      </c>
      <c r="AB29" s="71">
        <v>0</v>
      </c>
      <c r="AC29" s="71">
        <v>6543</v>
      </c>
      <c r="AD29" s="71"/>
      <c r="AE29" s="71">
        <v>26169</v>
      </c>
      <c r="AF29" s="71">
        <v>26169</v>
      </c>
    </row>
    <row r="30" spans="1:32" x14ac:dyDescent="0.3">
      <c r="B30" t="s">
        <v>424</v>
      </c>
      <c r="D30" s="71">
        <v>11696</v>
      </c>
      <c r="E30" s="71">
        <v>11696</v>
      </c>
      <c r="F30" s="71">
        <v>11696</v>
      </c>
      <c r="G30" s="71">
        <v>1696</v>
      </c>
      <c r="H30" s="71">
        <v>22978.440000000002</v>
      </c>
      <c r="I30" s="71">
        <v>7337.22</v>
      </c>
      <c r="J30" s="71">
        <v>32337.22</v>
      </c>
      <c r="K30" s="71">
        <v>12337.220000000001</v>
      </c>
      <c r="L30" s="71">
        <v>97215</v>
      </c>
      <c r="M30" s="71">
        <v>17978.440000000002</v>
      </c>
      <c r="N30" s="71">
        <v>27337.22</v>
      </c>
      <c r="O30" s="71">
        <v>34855</v>
      </c>
      <c r="P30" s="71">
        <v>5641.22</v>
      </c>
      <c r="Q30" s="71">
        <v>294800.98</v>
      </c>
      <c r="R30" s="71">
        <v>12720</v>
      </c>
      <c r="S30" s="71">
        <v>21720</v>
      </c>
      <c r="T30" s="71">
        <v>17323</v>
      </c>
      <c r="U30" s="71">
        <v>34659</v>
      </c>
      <c r="V30" s="71">
        <v>16720</v>
      </c>
      <c r="W30" s="71">
        <v>12781</v>
      </c>
      <c r="X30" s="71">
        <v>32201</v>
      </c>
      <c r="Y30" s="71">
        <v>9781</v>
      </c>
      <c r="Z30" s="71">
        <v>25659</v>
      </c>
      <c r="AA30" s="71">
        <v>30328.66</v>
      </c>
      <c r="AB30" s="71">
        <v>28281</v>
      </c>
      <c r="AC30" s="71">
        <v>52048.020000000004</v>
      </c>
      <c r="AD30" s="71"/>
      <c r="AE30" s="71">
        <v>294221.68</v>
      </c>
      <c r="AF30" s="71">
        <v>589022.66</v>
      </c>
    </row>
    <row r="31" spans="1:32" x14ac:dyDescent="0.3">
      <c r="B31" t="s">
        <v>425</v>
      </c>
      <c r="C31" t="s">
        <v>73</v>
      </c>
      <c r="D31" s="71">
        <v>0</v>
      </c>
      <c r="E31" s="71">
        <v>0</v>
      </c>
      <c r="F31" s="71">
        <v>200</v>
      </c>
      <c r="G31" s="71">
        <v>0</v>
      </c>
      <c r="H31" s="71">
        <v>0</v>
      </c>
      <c r="I31" s="71">
        <v>0</v>
      </c>
      <c r="J31" s="71">
        <v>200</v>
      </c>
      <c r="K31" s="71">
        <v>0</v>
      </c>
      <c r="L31" s="71">
        <v>0</v>
      </c>
      <c r="M31" s="71">
        <v>0</v>
      </c>
      <c r="N31" s="71">
        <v>200</v>
      </c>
      <c r="O31" s="71">
        <v>1000</v>
      </c>
      <c r="P31" s="71"/>
      <c r="Q31" s="71">
        <v>1600</v>
      </c>
      <c r="R31" s="71">
        <v>0</v>
      </c>
      <c r="S31" s="71">
        <v>0</v>
      </c>
      <c r="T31" s="71"/>
      <c r="U31" s="71">
        <v>0</v>
      </c>
      <c r="V31" s="71"/>
      <c r="W31" s="71"/>
      <c r="X31" s="71"/>
      <c r="Y31" s="71">
        <v>0</v>
      </c>
      <c r="Z31" s="71">
        <v>0</v>
      </c>
      <c r="AA31" s="71"/>
      <c r="AB31" s="71"/>
      <c r="AC31" s="71">
        <v>0</v>
      </c>
      <c r="AD31" s="71"/>
      <c r="AE31" s="71">
        <v>0</v>
      </c>
      <c r="AF31" s="71">
        <v>1600</v>
      </c>
    </row>
    <row r="32" spans="1:32" x14ac:dyDescent="0.3">
      <c r="C32" t="s">
        <v>75</v>
      </c>
      <c r="D32" s="71">
        <v>3605</v>
      </c>
      <c r="E32" s="71">
        <v>3605</v>
      </c>
      <c r="F32" s="71">
        <v>3605</v>
      </c>
      <c r="G32" s="71">
        <v>3605</v>
      </c>
      <c r="H32" s="71">
        <v>3605</v>
      </c>
      <c r="I32" s="71">
        <v>3605</v>
      </c>
      <c r="J32" s="71">
        <v>3605</v>
      </c>
      <c r="K32" s="71">
        <v>3605</v>
      </c>
      <c r="L32" s="71">
        <v>3605</v>
      </c>
      <c r="M32" s="71">
        <v>3605</v>
      </c>
      <c r="N32" s="71">
        <v>3605</v>
      </c>
      <c r="O32" s="71">
        <v>3608</v>
      </c>
      <c r="P32" s="71"/>
      <c r="Q32" s="71">
        <v>43263</v>
      </c>
      <c r="R32" s="71">
        <v>2619</v>
      </c>
      <c r="S32" s="71">
        <v>2619</v>
      </c>
      <c r="T32" s="71">
        <v>2619</v>
      </c>
      <c r="U32" s="71">
        <v>2619</v>
      </c>
      <c r="V32" s="71">
        <v>2619</v>
      </c>
      <c r="W32" s="71">
        <v>2619</v>
      </c>
      <c r="X32" s="71">
        <v>2619</v>
      </c>
      <c r="Y32" s="71">
        <v>2619</v>
      </c>
      <c r="Z32" s="71">
        <v>2619</v>
      </c>
      <c r="AA32" s="71">
        <v>2619</v>
      </c>
      <c r="AB32" s="71">
        <v>2619</v>
      </c>
      <c r="AC32" s="71">
        <v>2613</v>
      </c>
      <c r="AD32" s="71"/>
      <c r="AE32" s="71">
        <v>31422</v>
      </c>
      <c r="AF32" s="71">
        <v>74685</v>
      </c>
    </row>
    <row r="33" spans="2:32" x14ac:dyDescent="0.3">
      <c r="C33" t="s">
        <v>83</v>
      </c>
      <c r="D33" s="71">
        <v>2211</v>
      </c>
      <c r="E33" s="71">
        <v>2211</v>
      </c>
      <c r="F33" s="71">
        <v>2211</v>
      </c>
      <c r="G33" s="71">
        <v>2211</v>
      </c>
      <c r="H33" s="71">
        <v>2211</v>
      </c>
      <c r="I33" s="71">
        <v>2211</v>
      </c>
      <c r="J33" s="71">
        <v>2211</v>
      </c>
      <c r="K33" s="71">
        <v>2211</v>
      </c>
      <c r="L33" s="71">
        <v>2211</v>
      </c>
      <c r="M33" s="71">
        <v>2211</v>
      </c>
      <c r="N33" s="71">
        <v>2211</v>
      </c>
      <c r="O33" s="71">
        <v>2211</v>
      </c>
      <c r="P33" s="71"/>
      <c r="Q33" s="71">
        <v>26532</v>
      </c>
      <c r="R33" s="71">
        <v>2260</v>
      </c>
      <c r="S33" s="71">
        <v>2260</v>
      </c>
      <c r="T33" s="71">
        <v>2260</v>
      </c>
      <c r="U33" s="71">
        <v>2260</v>
      </c>
      <c r="V33" s="71">
        <v>2260</v>
      </c>
      <c r="W33" s="71">
        <v>2260</v>
      </c>
      <c r="X33" s="71">
        <v>2260</v>
      </c>
      <c r="Y33" s="71">
        <v>2260</v>
      </c>
      <c r="Z33" s="71">
        <v>2260</v>
      </c>
      <c r="AA33" s="71">
        <v>2260</v>
      </c>
      <c r="AB33" s="71">
        <v>2260</v>
      </c>
      <c r="AC33" s="71">
        <v>2259</v>
      </c>
      <c r="AD33" s="71"/>
      <c r="AE33" s="71">
        <v>27119</v>
      </c>
      <c r="AF33" s="71">
        <v>53651</v>
      </c>
    </row>
    <row r="34" spans="2:32" x14ac:dyDescent="0.3">
      <c r="B34" t="s">
        <v>426</v>
      </c>
      <c r="D34" s="71">
        <v>5816</v>
      </c>
      <c r="E34" s="71">
        <v>5816</v>
      </c>
      <c r="F34" s="71">
        <v>6016</v>
      </c>
      <c r="G34" s="71">
        <v>5816</v>
      </c>
      <c r="H34" s="71">
        <v>5816</v>
      </c>
      <c r="I34" s="71">
        <v>5816</v>
      </c>
      <c r="J34" s="71">
        <v>6016</v>
      </c>
      <c r="K34" s="71">
        <v>5816</v>
      </c>
      <c r="L34" s="71">
        <v>5816</v>
      </c>
      <c r="M34" s="71">
        <v>5816</v>
      </c>
      <c r="N34" s="71">
        <v>6016</v>
      </c>
      <c r="O34" s="71">
        <v>6819</v>
      </c>
      <c r="P34" s="71"/>
      <c r="Q34" s="71">
        <v>71395</v>
      </c>
      <c r="R34" s="71">
        <v>4879</v>
      </c>
      <c r="S34" s="71">
        <v>4879</v>
      </c>
      <c r="T34" s="71">
        <v>4879</v>
      </c>
      <c r="U34" s="71">
        <v>4879</v>
      </c>
      <c r="V34" s="71">
        <v>4879</v>
      </c>
      <c r="W34" s="71">
        <v>4879</v>
      </c>
      <c r="X34" s="71">
        <v>4879</v>
      </c>
      <c r="Y34" s="71">
        <v>4879</v>
      </c>
      <c r="Z34" s="71">
        <v>4879</v>
      </c>
      <c r="AA34" s="71">
        <v>4879</v>
      </c>
      <c r="AB34" s="71">
        <v>4879</v>
      </c>
      <c r="AC34" s="71">
        <v>4872</v>
      </c>
      <c r="AD34" s="71"/>
      <c r="AE34" s="71">
        <v>58541</v>
      </c>
      <c r="AF34" s="71">
        <v>129936</v>
      </c>
    </row>
    <row r="35" spans="2:32" x14ac:dyDescent="0.3">
      <c r="B35" t="s">
        <v>427</v>
      </c>
      <c r="C35" t="s">
        <v>76</v>
      </c>
      <c r="D35" s="71">
        <v>825</v>
      </c>
      <c r="E35" s="71">
        <v>825</v>
      </c>
      <c r="F35" s="71">
        <v>825</v>
      </c>
      <c r="G35" s="71">
        <v>825</v>
      </c>
      <c r="H35" s="71">
        <v>825</v>
      </c>
      <c r="I35" s="71">
        <v>825</v>
      </c>
      <c r="J35" s="71">
        <v>825</v>
      </c>
      <c r="K35" s="71">
        <v>825</v>
      </c>
      <c r="L35" s="71">
        <v>1000</v>
      </c>
      <c r="M35" s="71">
        <v>1000</v>
      </c>
      <c r="N35" s="71">
        <v>1000</v>
      </c>
      <c r="O35" s="71">
        <v>1000</v>
      </c>
      <c r="P35" s="71"/>
      <c r="Q35" s="71">
        <v>10600</v>
      </c>
      <c r="R35" s="71">
        <v>1600</v>
      </c>
      <c r="S35" s="71">
        <v>1600</v>
      </c>
      <c r="T35" s="71">
        <v>1600</v>
      </c>
      <c r="U35" s="71">
        <v>1600</v>
      </c>
      <c r="V35" s="71">
        <v>1600</v>
      </c>
      <c r="W35" s="71">
        <v>1000</v>
      </c>
      <c r="X35" s="71">
        <v>1600</v>
      </c>
      <c r="Y35" s="71">
        <v>1000</v>
      </c>
      <c r="Z35" s="71">
        <v>1600</v>
      </c>
      <c r="AA35" s="71">
        <v>1600</v>
      </c>
      <c r="AB35" s="71">
        <v>1600</v>
      </c>
      <c r="AC35" s="71">
        <v>233</v>
      </c>
      <c r="AD35" s="71"/>
      <c r="AE35" s="71">
        <v>16633</v>
      </c>
      <c r="AF35" s="71">
        <v>27233</v>
      </c>
    </row>
    <row r="36" spans="2:32" x14ac:dyDescent="0.3">
      <c r="C36" t="s">
        <v>78</v>
      </c>
      <c r="D36" s="71">
        <v>500</v>
      </c>
      <c r="E36" s="71">
        <v>500</v>
      </c>
      <c r="F36" s="71">
        <v>500</v>
      </c>
      <c r="G36" s="71">
        <v>500</v>
      </c>
      <c r="H36" s="71">
        <v>5500</v>
      </c>
      <c r="I36" s="71">
        <v>500</v>
      </c>
      <c r="J36" s="71">
        <v>500</v>
      </c>
      <c r="K36" s="71">
        <v>4500</v>
      </c>
      <c r="L36" s="71">
        <v>500</v>
      </c>
      <c r="M36" s="71">
        <v>500</v>
      </c>
      <c r="N36" s="71">
        <v>2500</v>
      </c>
      <c r="O36" s="71">
        <v>897</v>
      </c>
      <c r="P36" s="71"/>
      <c r="Q36" s="71">
        <v>17397</v>
      </c>
      <c r="R36" s="71">
        <v>500</v>
      </c>
      <c r="S36" s="71">
        <v>750</v>
      </c>
      <c r="T36" s="71">
        <v>750</v>
      </c>
      <c r="U36" s="71">
        <v>750</v>
      </c>
      <c r="V36" s="71">
        <v>5750</v>
      </c>
      <c r="W36" s="71">
        <v>750</v>
      </c>
      <c r="X36" s="71">
        <v>750</v>
      </c>
      <c r="Y36" s="71">
        <v>750</v>
      </c>
      <c r="Z36" s="71">
        <v>750</v>
      </c>
      <c r="AA36" s="71">
        <v>2755</v>
      </c>
      <c r="AB36" s="71">
        <v>750</v>
      </c>
      <c r="AC36" s="71">
        <v>797</v>
      </c>
      <c r="AD36" s="71"/>
      <c r="AE36" s="71">
        <v>15802</v>
      </c>
      <c r="AF36" s="71">
        <v>33199</v>
      </c>
    </row>
    <row r="37" spans="2:32" x14ac:dyDescent="0.3">
      <c r="C37" t="s">
        <v>81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12400</v>
      </c>
      <c r="K37" s="71">
        <v>0</v>
      </c>
      <c r="L37" s="71">
        <v>0</v>
      </c>
      <c r="M37" s="71">
        <v>0</v>
      </c>
      <c r="N37" s="71">
        <v>0</v>
      </c>
      <c r="O37" s="71">
        <v>6492</v>
      </c>
      <c r="P37" s="71"/>
      <c r="Q37" s="71">
        <v>18892</v>
      </c>
      <c r="R37" s="71">
        <v>0</v>
      </c>
      <c r="S37" s="71">
        <v>0</v>
      </c>
      <c r="T37" s="71"/>
      <c r="U37" s="71">
        <v>0</v>
      </c>
      <c r="V37" s="71"/>
      <c r="W37" s="71"/>
      <c r="X37" s="71">
        <v>8356</v>
      </c>
      <c r="Y37" s="71">
        <v>0</v>
      </c>
      <c r="Z37" s="71">
        <v>0</v>
      </c>
      <c r="AA37" s="71"/>
      <c r="AB37" s="71">
        <v>4500</v>
      </c>
      <c r="AC37" s="71">
        <v>0</v>
      </c>
      <c r="AD37" s="71"/>
      <c r="AE37" s="71">
        <v>12856</v>
      </c>
      <c r="AF37" s="71">
        <v>31748</v>
      </c>
    </row>
    <row r="38" spans="2:32" x14ac:dyDescent="0.3">
      <c r="B38" t="s">
        <v>428</v>
      </c>
      <c r="D38" s="71">
        <v>1325</v>
      </c>
      <c r="E38" s="71">
        <v>1325</v>
      </c>
      <c r="F38" s="71">
        <v>1325</v>
      </c>
      <c r="G38" s="71">
        <v>1325</v>
      </c>
      <c r="H38" s="71">
        <v>6325</v>
      </c>
      <c r="I38" s="71">
        <v>1325</v>
      </c>
      <c r="J38" s="71">
        <v>13725</v>
      </c>
      <c r="K38" s="71">
        <v>5325</v>
      </c>
      <c r="L38" s="71">
        <v>1500</v>
      </c>
      <c r="M38" s="71">
        <v>1500</v>
      </c>
      <c r="N38" s="71">
        <v>3500</v>
      </c>
      <c r="O38" s="71">
        <v>8389</v>
      </c>
      <c r="P38" s="71"/>
      <c r="Q38" s="71">
        <v>46889</v>
      </c>
      <c r="R38" s="71">
        <v>2100</v>
      </c>
      <c r="S38" s="71">
        <v>2350</v>
      </c>
      <c r="T38" s="71">
        <v>2350</v>
      </c>
      <c r="U38" s="71">
        <v>2350</v>
      </c>
      <c r="V38" s="71">
        <v>7350</v>
      </c>
      <c r="W38" s="71">
        <v>1750</v>
      </c>
      <c r="X38" s="71">
        <v>10706</v>
      </c>
      <c r="Y38" s="71">
        <v>1750</v>
      </c>
      <c r="Z38" s="71">
        <v>2350</v>
      </c>
      <c r="AA38" s="71">
        <v>4355</v>
      </c>
      <c r="AB38" s="71">
        <v>6850</v>
      </c>
      <c r="AC38" s="71">
        <v>1030</v>
      </c>
      <c r="AD38" s="71"/>
      <c r="AE38" s="71">
        <v>45291</v>
      </c>
      <c r="AF38" s="71">
        <v>92180</v>
      </c>
    </row>
    <row r="39" spans="2:32" x14ac:dyDescent="0.3">
      <c r="B39" t="s">
        <v>429</v>
      </c>
      <c r="C39" t="s">
        <v>77</v>
      </c>
      <c r="D39" s="71">
        <v>7526</v>
      </c>
      <c r="E39" s="71">
        <v>7526</v>
      </c>
      <c r="F39" s="71">
        <v>7526</v>
      </c>
      <c r="G39" s="71">
        <v>7526</v>
      </c>
      <c r="H39" s="71">
        <v>7526</v>
      </c>
      <c r="I39" s="71">
        <v>7526</v>
      </c>
      <c r="J39" s="71">
        <v>7526</v>
      </c>
      <c r="K39" s="71">
        <v>7526</v>
      </c>
      <c r="L39" s="71">
        <v>7526</v>
      </c>
      <c r="M39" s="71">
        <v>7526</v>
      </c>
      <c r="N39" s="71">
        <v>7526</v>
      </c>
      <c r="O39" s="71">
        <v>7527</v>
      </c>
      <c r="P39" s="71"/>
      <c r="Q39" s="71">
        <v>90313</v>
      </c>
      <c r="R39" s="71">
        <v>8082</v>
      </c>
      <c r="S39" s="71">
        <v>8082</v>
      </c>
      <c r="T39" s="71">
        <v>8082</v>
      </c>
      <c r="U39" s="71">
        <v>8082</v>
      </c>
      <c r="V39" s="71">
        <v>8082</v>
      </c>
      <c r="W39" s="71">
        <v>8082</v>
      </c>
      <c r="X39" s="71">
        <v>8082</v>
      </c>
      <c r="Y39" s="71">
        <v>8082</v>
      </c>
      <c r="Z39" s="71">
        <v>8082</v>
      </c>
      <c r="AA39" s="71">
        <v>8082</v>
      </c>
      <c r="AB39" s="71">
        <v>8082</v>
      </c>
      <c r="AC39" s="71">
        <v>8081</v>
      </c>
      <c r="AD39" s="71"/>
      <c r="AE39" s="71">
        <v>96983</v>
      </c>
      <c r="AF39" s="71">
        <v>187296</v>
      </c>
    </row>
    <row r="40" spans="2:32" x14ac:dyDescent="0.3">
      <c r="C40" t="s">
        <v>82</v>
      </c>
      <c r="D40" s="71">
        <v>0</v>
      </c>
      <c r="E40" s="71">
        <v>0</v>
      </c>
      <c r="F40" s="71">
        <v>1520.75</v>
      </c>
      <c r="G40" s="71">
        <v>506.92</v>
      </c>
      <c r="H40" s="71">
        <v>506.92</v>
      </c>
      <c r="I40" s="71">
        <v>506.92</v>
      </c>
      <c r="J40" s="71">
        <v>506.92</v>
      </c>
      <c r="K40" s="71">
        <v>506.92</v>
      </c>
      <c r="L40" s="71">
        <v>506.92</v>
      </c>
      <c r="M40" s="71">
        <v>506.92000000000007</v>
      </c>
      <c r="N40" s="71">
        <v>506.92</v>
      </c>
      <c r="O40" s="71"/>
      <c r="P40" s="71">
        <v>506.89</v>
      </c>
      <c r="Q40" s="71">
        <v>6083.0000000000009</v>
      </c>
      <c r="R40" s="71">
        <v>0</v>
      </c>
      <c r="S40" s="71">
        <v>0</v>
      </c>
      <c r="T40" s="71">
        <v>534</v>
      </c>
      <c r="U40" s="71">
        <v>0</v>
      </c>
      <c r="V40" s="71">
        <v>0</v>
      </c>
      <c r="W40" s="71"/>
      <c r="X40" s="71">
        <v>534</v>
      </c>
      <c r="Y40" s="71">
        <v>0</v>
      </c>
      <c r="Z40" s="71">
        <v>0</v>
      </c>
      <c r="AA40" s="71">
        <v>534</v>
      </c>
      <c r="AB40" s="71">
        <v>0</v>
      </c>
      <c r="AC40" s="71">
        <v>534</v>
      </c>
      <c r="AD40" s="71"/>
      <c r="AE40" s="71">
        <v>2136</v>
      </c>
      <c r="AF40" s="71">
        <v>8219</v>
      </c>
    </row>
    <row r="41" spans="2:32" x14ac:dyDescent="0.3">
      <c r="C41" t="s">
        <v>92</v>
      </c>
      <c r="D41" s="71">
        <v>1267</v>
      </c>
      <c r="E41" s="71">
        <v>1267</v>
      </c>
      <c r="F41" s="71">
        <v>1267</v>
      </c>
      <c r="G41" s="71">
        <v>1267</v>
      </c>
      <c r="H41" s="71">
        <v>1267</v>
      </c>
      <c r="I41" s="71">
        <v>1267</v>
      </c>
      <c r="J41" s="71">
        <v>1267</v>
      </c>
      <c r="K41" s="71">
        <v>1267</v>
      </c>
      <c r="L41" s="71">
        <v>1267</v>
      </c>
      <c r="M41" s="71">
        <v>1267</v>
      </c>
      <c r="N41" s="71">
        <v>1267</v>
      </c>
      <c r="O41" s="71">
        <v>1270</v>
      </c>
      <c r="P41" s="71"/>
      <c r="Q41" s="71">
        <v>15207</v>
      </c>
      <c r="R41" s="71">
        <v>1291</v>
      </c>
      <c r="S41" s="71">
        <v>1291</v>
      </c>
      <c r="T41" s="71">
        <v>1291</v>
      </c>
      <c r="U41" s="71">
        <v>1291</v>
      </c>
      <c r="V41" s="71">
        <v>1291</v>
      </c>
      <c r="W41" s="71">
        <v>1291</v>
      </c>
      <c r="X41" s="71">
        <v>1291</v>
      </c>
      <c r="Y41" s="71">
        <v>1291</v>
      </c>
      <c r="Z41" s="71">
        <v>1291</v>
      </c>
      <c r="AA41" s="71">
        <v>1291</v>
      </c>
      <c r="AB41" s="71">
        <v>1291</v>
      </c>
      <c r="AC41" s="71">
        <v>1285</v>
      </c>
      <c r="AD41" s="71"/>
      <c r="AE41" s="71">
        <v>15486</v>
      </c>
      <c r="AF41" s="71">
        <v>30693</v>
      </c>
    </row>
    <row r="42" spans="2:32" x14ac:dyDescent="0.3">
      <c r="B42" t="s">
        <v>430</v>
      </c>
      <c r="D42" s="71">
        <v>8793</v>
      </c>
      <c r="E42" s="71">
        <v>8793</v>
      </c>
      <c r="F42" s="71">
        <v>10313.75</v>
      </c>
      <c r="G42" s="71">
        <v>9299.92</v>
      </c>
      <c r="H42" s="71">
        <v>9299.92</v>
      </c>
      <c r="I42" s="71">
        <v>9299.92</v>
      </c>
      <c r="J42" s="71">
        <v>9299.92</v>
      </c>
      <c r="K42" s="71">
        <v>9299.92</v>
      </c>
      <c r="L42" s="71">
        <v>9299.92</v>
      </c>
      <c r="M42" s="71">
        <v>9299.92</v>
      </c>
      <c r="N42" s="71">
        <v>9299.92</v>
      </c>
      <c r="O42" s="71">
        <v>8797</v>
      </c>
      <c r="P42" s="71">
        <v>506.89</v>
      </c>
      <c r="Q42" s="71">
        <v>111603</v>
      </c>
      <c r="R42" s="71">
        <v>9373</v>
      </c>
      <c r="S42" s="71">
        <v>9373</v>
      </c>
      <c r="T42" s="71">
        <v>9907</v>
      </c>
      <c r="U42" s="71">
        <v>9373</v>
      </c>
      <c r="V42" s="71">
        <v>9373</v>
      </c>
      <c r="W42" s="71">
        <v>9373</v>
      </c>
      <c r="X42" s="71">
        <v>9907</v>
      </c>
      <c r="Y42" s="71">
        <v>9373</v>
      </c>
      <c r="Z42" s="71">
        <v>9373</v>
      </c>
      <c r="AA42" s="71">
        <v>9907</v>
      </c>
      <c r="AB42" s="71">
        <v>9373</v>
      </c>
      <c r="AC42" s="71">
        <v>9900</v>
      </c>
      <c r="AD42" s="71"/>
      <c r="AE42" s="71">
        <v>114605</v>
      </c>
      <c r="AF42" s="71">
        <v>226208</v>
      </c>
    </row>
    <row r="43" spans="2:32" x14ac:dyDescent="0.3">
      <c r="B43" t="s">
        <v>431</v>
      </c>
      <c r="C43" t="s">
        <v>80</v>
      </c>
      <c r="D43" s="71">
        <v>5663.11</v>
      </c>
      <c r="E43" s="71">
        <v>5663.11</v>
      </c>
      <c r="F43" s="71">
        <v>6445.31</v>
      </c>
      <c r="G43" s="71">
        <v>5923.83</v>
      </c>
      <c r="H43" s="71">
        <v>5923.83</v>
      </c>
      <c r="I43" s="71">
        <v>4424.97</v>
      </c>
      <c r="J43" s="71">
        <v>4424.97</v>
      </c>
      <c r="K43" s="71">
        <v>4424.97</v>
      </c>
      <c r="L43" s="71">
        <v>4424.97</v>
      </c>
      <c r="M43" s="71">
        <v>7681.93</v>
      </c>
      <c r="N43" s="71">
        <v>5500</v>
      </c>
      <c r="O43" s="71">
        <v>5500</v>
      </c>
      <c r="P43" s="71"/>
      <c r="Q43" s="71">
        <v>66001</v>
      </c>
      <c r="R43" s="71">
        <v>5500</v>
      </c>
      <c r="S43" s="71">
        <v>5566.16</v>
      </c>
      <c r="T43" s="71">
        <v>5533.08</v>
      </c>
      <c r="U43" s="71">
        <v>5533.08</v>
      </c>
      <c r="V43" s="71">
        <v>5533.08</v>
      </c>
      <c r="W43" s="71">
        <v>5533.08</v>
      </c>
      <c r="X43" s="71">
        <v>5533.08</v>
      </c>
      <c r="Y43" s="71">
        <v>5533.08</v>
      </c>
      <c r="Z43" s="71">
        <v>6414.84</v>
      </c>
      <c r="AA43" s="71">
        <v>6414.84</v>
      </c>
      <c r="AB43" s="71">
        <v>6414.84</v>
      </c>
      <c r="AC43" s="71">
        <v>6414.84</v>
      </c>
      <c r="AD43" s="71"/>
      <c r="AE43" s="71">
        <v>69924</v>
      </c>
      <c r="AF43" s="71">
        <v>135925</v>
      </c>
    </row>
    <row r="44" spans="2:32" x14ac:dyDescent="0.3">
      <c r="B44" t="s">
        <v>432</v>
      </c>
      <c r="D44" s="71">
        <v>5663.11</v>
      </c>
      <c r="E44" s="71">
        <v>5663.11</v>
      </c>
      <c r="F44" s="71">
        <v>6445.31</v>
      </c>
      <c r="G44" s="71">
        <v>5923.83</v>
      </c>
      <c r="H44" s="71">
        <v>5923.83</v>
      </c>
      <c r="I44" s="71">
        <v>4424.97</v>
      </c>
      <c r="J44" s="71">
        <v>4424.97</v>
      </c>
      <c r="K44" s="71">
        <v>4424.97</v>
      </c>
      <c r="L44" s="71">
        <v>4424.97</v>
      </c>
      <c r="M44" s="71">
        <v>7681.93</v>
      </c>
      <c r="N44" s="71">
        <v>5500</v>
      </c>
      <c r="O44" s="71">
        <v>5500</v>
      </c>
      <c r="P44" s="71"/>
      <c r="Q44" s="71">
        <v>66001</v>
      </c>
      <c r="R44" s="71">
        <v>5500</v>
      </c>
      <c r="S44" s="71">
        <v>5566.16</v>
      </c>
      <c r="T44" s="71">
        <v>5533.08</v>
      </c>
      <c r="U44" s="71">
        <v>5533.08</v>
      </c>
      <c r="V44" s="71">
        <v>5533.08</v>
      </c>
      <c r="W44" s="71">
        <v>5533.08</v>
      </c>
      <c r="X44" s="71">
        <v>5533.08</v>
      </c>
      <c r="Y44" s="71">
        <v>5533.08</v>
      </c>
      <c r="Z44" s="71">
        <v>6414.84</v>
      </c>
      <c r="AA44" s="71">
        <v>6414.84</v>
      </c>
      <c r="AB44" s="71">
        <v>6414.84</v>
      </c>
      <c r="AC44" s="71">
        <v>6414.84</v>
      </c>
      <c r="AD44" s="71"/>
      <c r="AE44" s="71">
        <v>69924</v>
      </c>
      <c r="AF44" s="71">
        <v>135925</v>
      </c>
    </row>
    <row r="45" spans="2:32" x14ac:dyDescent="0.3">
      <c r="B45" t="s">
        <v>433</v>
      </c>
      <c r="C45" t="s">
        <v>71</v>
      </c>
      <c r="D45" s="71">
        <v>350</v>
      </c>
      <c r="E45" s="71">
        <v>350</v>
      </c>
      <c r="F45" s="71">
        <v>350</v>
      </c>
      <c r="G45" s="71">
        <v>350</v>
      </c>
      <c r="H45" s="71">
        <v>350</v>
      </c>
      <c r="I45" s="71">
        <v>350</v>
      </c>
      <c r="J45" s="71">
        <v>610.16999999999996</v>
      </c>
      <c r="K45" s="71">
        <v>610.16999999999996</v>
      </c>
      <c r="L45" s="71">
        <v>610.16999999999996</v>
      </c>
      <c r="M45" s="71">
        <v>610.16999999999996</v>
      </c>
      <c r="N45" s="71">
        <v>610.16999999999996</v>
      </c>
      <c r="O45" s="71">
        <v>610.16999999999996</v>
      </c>
      <c r="P45" s="71"/>
      <c r="Q45" s="71">
        <v>5761.02</v>
      </c>
      <c r="R45" s="71">
        <v>488.08</v>
      </c>
      <c r="S45" s="71">
        <v>498.33</v>
      </c>
      <c r="T45" s="71">
        <v>498.33</v>
      </c>
      <c r="U45" s="71">
        <v>498.33</v>
      </c>
      <c r="V45" s="71">
        <v>498.33</v>
      </c>
      <c r="W45" s="71">
        <v>498.33</v>
      </c>
      <c r="X45" s="71">
        <v>498.33</v>
      </c>
      <c r="Y45" s="71">
        <v>498.33</v>
      </c>
      <c r="Z45" s="71">
        <v>498.33</v>
      </c>
      <c r="AA45" s="71">
        <v>498.33</v>
      </c>
      <c r="AB45" s="71">
        <v>498.33</v>
      </c>
      <c r="AC45" s="71">
        <v>508.62</v>
      </c>
      <c r="AD45" s="71"/>
      <c r="AE45" s="71">
        <v>5980</v>
      </c>
      <c r="AF45" s="71">
        <v>11741.02</v>
      </c>
    </row>
    <row r="46" spans="2:32" x14ac:dyDescent="0.3">
      <c r="C46" t="s">
        <v>79</v>
      </c>
      <c r="D46" s="71">
        <v>200</v>
      </c>
      <c r="E46" s="71">
        <v>200</v>
      </c>
      <c r="F46" s="71">
        <v>200</v>
      </c>
      <c r="G46" s="71">
        <v>200</v>
      </c>
      <c r="H46" s="71">
        <v>200</v>
      </c>
      <c r="I46" s="71">
        <v>200</v>
      </c>
      <c r="J46" s="71">
        <v>200</v>
      </c>
      <c r="K46" s="71">
        <v>200</v>
      </c>
      <c r="L46" s="71">
        <v>200</v>
      </c>
      <c r="M46" s="71">
        <v>200</v>
      </c>
      <c r="N46" s="71">
        <v>200</v>
      </c>
      <c r="O46" s="71">
        <v>200</v>
      </c>
      <c r="P46" s="71"/>
      <c r="Q46" s="71">
        <v>2400</v>
      </c>
      <c r="R46" s="71">
        <v>200</v>
      </c>
      <c r="S46" s="71">
        <v>200</v>
      </c>
      <c r="T46" s="71">
        <v>200</v>
      </c>
      <c r="U46" s="71">
        <v>200</v>
      </c>
      <c r="V46" s="71">
        <v>200</v>
      </c>
      <c r="W46" s="71">
        <v>200</v>
      </c>
      <c r="X46" s="71">
        <v>200</v>
      </c>
      <c r="Y46" s="71">
        <v>200</v>
      </c>
      <c r="Z46" s="71">
        <v>200</v>
      </c>
      <c r="AA46" s="71">
        <v>200</v>
      </c>
      <c r="AB46" s="71">
        <v>200</v>
      </c>
      <c r="AC46" s="71">
        <v>700</v>
      </c>
      <c r="AD46" s="71"/>
      <c r="AE46" s="71">
        <v>2900</v>
      </c>
      <c r="AF46" s="71">
        <v>5300</v>
      </c>
    </row>
    <row r="47" spans="2:32" x14ac:dyDescent="0.3">
      <c r="C47" t="s">
        <v>86</v>
      </c>
      <c r="D47" s="71">
        <v>3488</v>
      </c>
      <c r="E47" s="71">
        <v>3488</v>
      </c>
      <c r="F47" s="71">
        <v>3488</v>
      </c>
      <c r="G47" s="71">
        <v>3488</v>
      </c>
      <c r="H47" s="71">
        <v>3488</v>
      </c>
      <c r="I47" s="71">
        <v>3488</v>
      </c>
      <c r="J47" s="71">
        <v>3488</v>
      </c>
      <c r="K47" s="71">
        <v>3488</v>
      </c>
      <c r="L47" s="71">
        <v>3488</v>
      </c>
      <c r="M47" s="71">
        <v>3488</v>
      </c>
      <c r="N47" s="71">
        <v>3488</v>
      </c>
      <c r="O47" s="71">
        <v>3485</v>
      </c>
      <c r="P47" s="71"/>
      <c r="Q47" s="71">
        <v>41853</v>
      </c>
      <c r="R47" s="71">
        <v>3542</v>
      </c>
      <c r="S47" s="71">
        <v>3542</v>
      </c>
      <c r="T47" s="71">
        <v>3542</v>
      </c>
      <c r="U47" s="71">
        <v>3542</v>
      </c>
      <c r="V47" s="71">
        <v>3542</v>
      </c>
      <c r="W47" s="71">
        <v>3542</v>
      </c>
      <c r="X47" s="71">
        <v>3542</v>
      </c>
      <c r="Y47" s="71">
        <v>3542</v>
      </c>
      <c r="Z47" s="71">
        <v>3542</v>
      </c>
      <c r="AA47" s="71">
        <v>3542</v>
      </c>
      <c r="AB47" s="71">
        <v>3542</v>
      </c>
      <c r="AC47" s="71">
        <v>3542</v>
      </c>
      <c r="AD47" s="71"/>
      <c r="AE47" s="71">
        <v>42504</v>
      </c>
      <c r="AF47" s="71">
        <v>84357</v>
      </c>
    </row>
    <row r="48" spans="2:32" x14ac:dyDescent="0.3">
      <c r="B48" t="s">
        <v>434</v>
      </c>
      <c r="D48" s="71">
        <v>4038</v>
      </c>
      <c r="E48" s="71">
        <v>4038</v>
      </c>
      <c r="F48" s="71">
        <v>4038</v>
      </c>
      <c r="G48" s="71">
        <v>4038</v>
      </c>
      <c r="H48" s="71">
        <v>4038</v>
      </c>
      <c r="I48" s="71">
        <v>4038</v>
      </c>
      <c r="J48" s="71">
        <v>4298.17</v>
      </c>
      <c r="K48" s="71">
        <v>4298.17</v>
      </c>
      <c r="L48" s="71">
        <v>4298.17</v>
      </c>
      <c r="M48" s="71">
        <v>4298.17</v>
      </c>
      <c r="N48" s="71">
        <v>4298.17</v>
      </c>
      <c r="O48" s="71">
        <v>4295.17</v>
      </c>
      <c r="P48" s="71"/>
      <c r="Q48" s="71">
        <v>50014.020000000004</v>
      </c>
      <c r="R48" s="71">
        <v>4230.08</v>
      </c>
      <c r="S48" s="71">
        <v>4240.33</v>
      </c>
      <c r="T48" s="71">
        <v>4240.33</v>
      </c>
      <c r="U48" s="71">
        <v>4240.33</v>
      </c>
      <c r="V48" s="71">
        <v>4240.33</v>
      </c>
      <c r="W48" s="71">
        <v>4240.33</v>
      </c>
      <c r="X48" s="71">
        <v>4240.33</v>
      </c>
      <c r="Y48" s="71">
        <v>4240.33</v>
      </c>
      <c r="Z48" s="71">
        <v>4240.33</v>
      </c>
      <c r="AA48" s="71">
        <v>4240.33</v>
      </c>
      <c r="AB48" s="71">
        <v>4240.33</v>
      </c>
      <c r="AC48" s="71">
        <v>4750.62</v>
      </c>
      <c r="AD48" s="71"/>
      <c r="AE48" s="71">
        <v>51384</v>
      </c>
      <c r="AF48" s="71">
        <v>101398.02</v>
      </c>
    </row>
    <row r="49" spans="1:32" x14ac:dyDescent="0.3">
      <c r="B49" t="s">
        <v>435</v>
      </c>
      <c r="C49" t="s">
        <v>84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439.75</v>
      </c>
      <c r="J49" s="71">
        <v>0</v>
      </c>
      <c r="K49" s="71">
        <v>439.75</v>
      </c>
      <c r="L49" s="71">
        <v>439.75</v>
      </c>
      <c r="M49" s="71"/>
      <c r="N49" s="71">
        <v>0</v>
      </c>
      <c r="O49" s="71">
        <v>439.75</v>
      </c>
      <c r="P49" s="71"/>
      <c r="Q49" s="71">
        <v>1759</v>
      </c>
      <c r="R49" s="71">
        <v>0</v>
      </c>
      <c r="S49" s="71">
        <v>0</v>
      </c>
      <c r="T49" s="71"/>
      <c r="U49" s="71">
        <v>0</v>
      </c>
      <c r="V49" s="71">
        <v>1385.25</v>
      </c>
      <c r="W49" s="71"/>
      <c r="X49" s="71">
        <v>0</v>
      </c>
      <c r="Y49" s="71">
        <v>0</v>
      </c>
      <c r="Z49" s="71">
        <v>0</v>
      </c>
      <c r="AA49" s="71">
        <v>461.75</v>
      </c>
      <c r="AB49" s="71">
        <v>0</v>
      </c>
      <c r="AC49" s="71">
        <v>0</v>
      </c>
      <c r="AD49" s="71"/>
      <c r="AE49" s="71">
        <v>1847</v>
      </c>
      <c r="AF49" s="71">
        <v>3606</v>
      </c>
    </row>
    <row r="50" spans="1:32" x14ac:dyDescent="0.3">
      <c r="C50" t="s">
        <v>90</v>
      </c>
      <c r="D50" s="71">
        <v>4427</v>
      </c>
      <c r="E50" s="71">
        <v>4427</v>
      </c>
      <c r="F50" s="71">
        <v>4427</v>
      </c>
      <c r="G50" s="71">
        <v>4427</v>
      </c>
      <c r="H50" s="71">
        <v>4427</v>
      </c>
      <c r="I50" s="71">
        <v>4427</v>
      </c>
      <c r="J50" s="71">
        <v>4427</v>
      </c>
      <c r="K50" s="71">
        <v>4427</v>
      </c>
      <c r="L50" s="71">
        <v>4427</v>
      </c>
      <c r="M50" s="71">
        <v>4427</v>
      </c>
      <c r="N50" s="71">
        <v>4427</v>
      </c>
      <c r="O50" s="71">
        <v>4428</v>
      </c>
      <c r="P50" s="71"/>
      <c r="Q50" s="71">
        <v>53125</v>
      </c>
      <c r="R50" s="71">
        <v>4580</v>
      </c>
      <c r="S50" s="71">
        <v>4580</v>
      </c>
      <c r="T50" s="71">
        <v>4580</v>
      </c>
      <c r="U50" s="71">
        <v>4580</v>
      </c>
      <c r="V50" s="71">
        <v>4580</v>
      </c>
      <c r="W50" s="71">
        <v>4580</v>
      </c>
      <c r="X50" s="71">
        <v>4580</v>
      </c>
      <c r="Y50" s="71">
        <v>4580</v>
      </c>
      <c r="Z50" s="71">
        <v>4580</v>
      </c>
      <c r="AA50" s="71">
        <v>4580</v>
      </c>
      <c r="AB50" s="71">
        <v>4580</v>
      </c>
      <c r="AC50" s="71">
        <v>4577</v>
      </c>
      <c r="AD50" s="71"/>
      <c r="AE50" s="71">
        <v>54957</v>
      </c>
      <c r="AF50" s="71">
        <v>108082</v>
      </c>
    </row>
    <row r="51" spans="1:32" x14ac:dyDescent="0.3">
      <c r="B51" t="s">
        <v>436</v>
      </c>
      <c r="D51" s="71">
        <v>4427</v>
      </c>
      <c r="E51" s="71">
        <v>4427</v>
      </c>
      <c r="F51" s="71">
        <v>4427</v>
      </c>
      <c r="G51" s="71">
        <v>4427</v>
      </c>
      <c r="H51" s="71">
        <v>4427</v>
      </c>
      <c r="I51" s="71">
        <v>4866.75</v>
      </c>
      <c r="J51" s="71">
        <v>4427</v>
      </c>
      <c r="K51" s="71">
        <v>4866.75</v>
      </c>
      <c r="L51" s="71">
        <v>4866.75</v>
      </c>
      <c r="M51" s="71">
        <v>4427</v>
      </c>
      <c r="N51" s="71">
        <v>4427</v>
      </c>
      <c r="O51" s="71">
        <v>4867.75</v>
      </c>
      <c r="P51" s="71"/>
      <c r="Q51" s="71">
        <v>54884</v>
      </c>
      <c r="R51" s="71">
        <v>4580</v>
      </c>
      <c r="S51" s="71">
        <v>4580</v>
      </c>
      <c r="T51" s="71">
        <v>4580</v>
      </c>
      <c r="U51" s="71">
        <v>4580</v>
      </c>
      <c r="V51" s="71">
        <v>5965.25</v>
      </c>
      <c r="W51" s="71">
        <v>4580</v>
      </c>
      <c r="X51" s="71">
        <v>4580</v>
      </c>
      <c r="Y51" s="71">
        <v>4580</v>
      </c>
      <c r="Z51" s="71">
        <v>4580</v>
      </c>
      <c r="AA51" s="71">
        <v>5041.75</v>
      </c>
      <c r="AB51" s="71">
        <v>4580</v>
      </c>
      <c r="AC51" s="71">
        <v>4577</v>
      </c>
      <c r="AD51" s="71"/>
      <c r="AE51" s="71">
        <v>56804</v>
      </c>
      <c r="AF51" s="71">
        <v>111688</v>
      </c>
    </row>
    <row r="52" spans="1:32" x14ac:dyDescent="0.3">
      <c r="B52" t="s">
        <v>437</v>
      </c>
      <c r="C52" t="s">
        <v>91</v>
      </c>
      <c r="D52" s="71">
        <v>3270</v>
      </c>
      <c r="E52" s="71">
        <v>3250</v>
      </c>
      <c r="F52" s="71">
        <v>3250</v>
      </c>
      <c r="G52" s="71">
        <v>3250</v>
      </c>
      <c r="H52" s="71">
        <v>3250</v>
      </c>
      <c r="I52" s="71">
        <v>3250</v>
      </c>
      <c r="J52" s="71">
        <v>3250</v>
      </c>
      <c r="K52" s="71">
        <v>3250</v>
      </c>
      <c r="L52" s="71">
        <v>3250</v>
      </c>
      <c r="M52" s="71">
        <v>3250</v>
      </c>
      <c r="N52" s="71">
        <v>3250</v>
      </c>
      <c r="O52" s="71">
        <v>3213</v>
      </c>
      <c r="P52" s="71"/>
      <c r="Q52" s="71">
        <v>38983</v>
      </c>
      <c r="R52" s="71">
        <v>3370</v>
      </c>
      <c r="S52" s="71">
        <v>3370</v>
      </c>
      <c r="T52" s="71">
        <v>3370</v>
      </c>
      <c r="U52" s="71">
        <v>3370</v>
      </c>
      <c r="V52" s="71">
        <v>3370</v>
      </c>
      <c r="W52" s="71">
        <v>3370</v>
      </c>
      <c r="X52" s="71">
        <v>3370</v>
      </c>
      <c r="Y52" s="71">
        <v>3370</v>
      </c>
      <c r="Z52" s="71">
        <v>3370</v>
      </c>
      <c r="AA52" s="71">
        <v>3370</v>
      </c>
      <c r="AB52" s="71">
        <v>3370</v>
      </c>
      <c r="AC52" s="71">
        <v>3287</v>
      </c>
      <c r="AD52" s="71"/>
      <c r="AE52" s="71">
        <v>40357</v>
      </c>
      <c r="AF52" s="71">
        <v>79340</v>
      </c>
    </row>
    <row r="53" spans="1:32" x14ac:dyDescent="0.3">
      <c r="B53" t="s">
        <v>438</v>
      </c>
      <c r="D53" s="71">
        <v>3270</v>
      </c>
      <c r="E53" s="71">
        <v>3250</v>
      </c>
      <c r="F53" s="71">
        <v>3250</v>
      </c>
      <c r="G53" s="71">
        <v>3250</v>
      </c>
      <c r="H53" s="71">
        <v>3250</v>
      </c>
      <c r="I53" s="71">
        <v>3250</v>
      </c>
      <c r="J53" s="71">
        <v>3250</v>
      </c>
      <c r="K53" s="71">
        <v>3250</v>
      </c>
      <c r="L53" s="71">
        <v>3250</v>
      </c>
      <c r="M53" s="71">
        <v>3250</v>
      </c>
      <c r="N53" s="71">
        <v>3250</v>
      </c>
      <c r="O53" s="71">
        <v>3213</v>
      </c>
      <c r="P53" s="71"/>
      <c r="Q53" s="71">
        <v>38983</v>
      </c>
      <c r="R53" s="71">
        <v>3370</v>
      </c>
      <c r="S53" s="71">
        <v>3370</v>
      </c>
      <c r="T53" s="71">
        <v>3370</v>
      </c>
      <c r="U53" s="71">
        <v>3370</v>
      </c>
      <c r="V53" s="71">
        <v>3370</v>
      </c>
      <c r="W53" s="71">
        <v>3370</v>
      </c>
      <c r="X53" s="71">
        <v>3370</v>
      </c>
      <c r="Y53" s="71">
        <v>3370</v>
      </c>
      <c r="Z53" s="71">
        <v>3370</v>
      </c>
      <c r="AA53" s="71">
        <v>3370</v>
      </c>
      <c r="AB53" s="71">
        <v>3370</v>
      </c>
      <c r="AC53" s="71">
        <v>3287</v>
      </c>
      <c r="AD53" s="71"/>
      <c r="AE53" s="71">
        <v>40357</v>
      </c>
      <c r="AF53" s="71">
        <v>79340</v>
      </c>
    </row>
    <row r="54" spans="1:32" x14ac:dyDescent="0.3">
      <c r="A54" t="s">
        <v>93</v>
      </c>
      <c r="D54" s="71">
        <v>45028.11</v>
      </c>
      <c r="E54" s="71">
        <v>45008.11</v>
      </c>
      <c r="F54" s="71">
        <v>47511.06</v>
      </c>
      <c r="G54" s="71">
        <v>35775.75</v>
      </c>
      <c r="H54" s="71">
        <v>62058.19</v>
      </c>
      <c r="I54" s="71">
        <v>40357.86</v>
      </c>
      <c r="J54" s="71">
        <v>77778.28</v>
      </c>
      <c r="K54" s="71">
        <v>49618.03</v>
      </c>
      <c r="L54" s="71">
        <v>130670.81</v>
      </c>
      <c r="M54" s="71">
        <v>54251.46</v>
      </c>
      <c r="N54" s="71">
        <v>63628.31</v>
      </c>
      <c r="O54" s="71">
        <v>76735.92</v>
      </c>
      <c r="P54" s="71">
        <v>6148.1100000000006</v>
      </c>
      <c r="Q54" s="71">
        <v>734570</v>
      </c>
      <c r="R54" s="71">
        <v>46752.08</v>
      </c>
      <c r="S54" s="71">
        <v>56078.490000000005</v>
      </c>
      <c r="T54" s="71">
        <v>52182.41</v>
      </c>
      <c r="U54" s="71">
        <v>68984.41</v>
      </c>
      <c r="V54" s="71">
        <v>57430.66</v>
      </c>
      <c r="W54" s="71">
        <v>46506.41</v>
      </c>
      <c r="X54" s="71">
        <v>75416.41</v>
      </c>
      <c r="Y54" s="71">
        <v>43506.41</v>
      </c>
      <c r="Z54" s="71">
        <v>60866.17</v>
      </c>
      <c r="AA54" s="71">
        <v>68536.58</v>
      </c>
      <c r="AB54" s="71">
        <v>67988.17</v>
      </c>
      <c r="AC54" s="71">
        <v>86879.48</v>
      </c>
      <c r="AD54" s="71"/>
      <c r="AE54" s="71">
        <v>731127.67999999993</v>
      </c>
      <c r="AF54" s="71">
        <v>1465697.6800000002</v>
      </c>
    </row>
    <row r="55" spans="1:32" x14ac:dyDescent="0.3">
      <c r="A55" t="s">
        <v>23</v>
      </c>
      <c r="B55" t="s">
        <v>439</v>
      </c>
      <c r="C55" t="s">
        <v>95</v>
      </c>
      <c r="D55" s="71">
        <v>4028</v>
      </c>
      <c r="E55" s="71">
        <v>4028</v>
      </c>
      <c r="F55" s="71">
        <v>4028</v>
      </c>
      <c r="G55" s="71">
        <v>4028</v>
      </c>
      <c r="H55" s="71">
        <v>4028</v>
      </c>
      <c r="I55" s="71">
        <v>4028</v>
      </c>
      <c r="J55" s="71">
        <v>4028</v>
      </c>
      <c r="K55" s="71">
        <v>4028</v>
      </c>
      <c r="L55" s="71">
        <v>4028</v>
      </c>
      <c r="M55" s="71">
        <v>4028</v>
      </c>
      <c r="N55" s="71">
        <v>4028</v>
      </c>
      <c r="O55" s="71">
        <v>4025</v>
      </c>
      <c r="P55" s="71"/>
      <c r="Q55" s="71">
        <v>48333</v>
      </c>
      <c r="R55" s="71">
        <v>4082</v>
      </c>
      <c r="S55" s="71">
        <v>4082</v>
      </c>
      <c r="T55" s="71">
        <v>4082</v>
      </c>
      <c r="U55" s="71">
        <v>4082</v>
      </c>
      <c r="V55" s="71">
        <v>4082</v>
      </c>
      <c r="W55" s="71">
        <v>4082</v>
      </c>
      <c r="X55" s="71">
        <v>4082</v>
      </c>
      <c r="Y55" s="71">
        <v>4082</v>
      </c>
      <c r="Z55" s="71">
        <v>4082</v>
      </c>
      <c r="AA55" s="71">
        <v>4082</v>
      </c>
      <c r="AB55" s="71">
        <v>4082</v>
      </c>
      <c r="AC55" s="71">
        <v>4082</v>
      </c>
      <c r="AD55" s="71"/>
      <c r="AE55" s="71">
        <v>48984</v>
      </c>
      <c r="AF55" s="71">
        <v>97317</v>
      </c>
    </row>
    <row r="56" spans="1:32" x14ac:dyDescent="0.3">
      <c r="B56" t="s">
        <v>440</v>
      </c>
      <c r="D56" s="71">
        <v>4028</v>
      </c>
      <c r="E56" s="71">
        <v>4028</v>
      </c>
      <c r="F56" s="71">
        <v>4028</v>
      </c>
      <c r="G56" s="71">
        <v>4028</v>
      </c>
      <c r="H56" s="71">
        <v>4028</v>
      </c>
      <c r="I56" s="71">
        <v>4028</v>
      </c>
      <c r="J56" s="71">
        <v>4028</v>
      </c>
      <c r="K56" s="71">
        <v>4028</v>
      </c>
      <c r="L56" s="71">
        <v>4028</v>
      </c>
      <c r="M56" s="71">
        <v>4028</v>
      </c>
      <c r="N56" s="71">
        <v>4028</v>
      </c>
      <c r="O56" s="71">
        <v>4025</v>
      </c>
      <c r="P56" s="71"/>
      <c r="Q56" s="71">
        <v>48333</v>
      </c>
      <c r="R56" s="71">
        <v>4082</v>
      </c>
      <c r="S56" s="71">
        <v>4082</v>
      </c>
      <c r="T56" s="71">
        <v>4082</v>
      </c>
      <c r="U56" s="71">
        <v>4082</v>
      </c>
      <c r="V56" s="71">
        <v>4082</v>
      </c>
      <c r="W56" s="71">
        <v>4082</v>
      </c>
      <c r="X56" s="71">
        <v>4082</v>
      </c>
      <c r="Y56" s="71">
        <v>4082</v>
      </c>
      <c r="Z56" s="71">
        <v>4082</v>
      </c>
      <c r="AA56" s="71">
        <v>4082</v>
      </c>
      <c r="AB56" s="71">
        <v>4082</v>
      </c>
      <c r="AC56" s="71">
        <v>4082</v>
      </c>
      <c r="AD56" s="71"/>
      <c r="AE56" s="71">
        <v>48984</v>
      </c>
      <c r="AF56" s="71">
        <v>97317</v>
      </c>
    </row>
    <row r="57" spans="1:32" x14ac:dyDescent="0.3">
      <c r="B57" t="s">
        <v>441</v>
      </c>
      <c r="C57" t="s">
        <v>96</v>
      </c>
      <c r="D57" s="71">
        <v>17853</v>
      </c>
      <c r="E57" s="71">
        <v>17853</v>
      </c>
      <c r="F57" s="71">
        <v>0</v>
      </c>
      <c r="G57" s="71">
        <v>35706</v>
      </c>
      <c r="H57" s="71">
        <v>17853</v>
      </c>
      <c r="I57" s="71">
        <v>0</v>
      </c>
      <c r="J57" s="71">
        <v>35706</v>
      </c>
      <c r="K57" s="71">
        <v>17853</v>
      </c>
      <c r="L57" s="71">
        <v>17853</v>
      </c>
      <c r="M57" s="71">
        <v>17853</v>
      </c>
      <c r="N57" s="71">
        <v>17853</v>
      </c>
      <c r="O57" s="71">
        <v>17854</v>
      </c>
      <c r="P57" s="71"/>
      <c r="Q57" s="71">
        <v>214237</v>
      </c>
      <c r="R57" s="71">
        <v>0</v>
      </c>
      <c r="S57" s="71">
        <v>36063</v>
      </c>
      <c r="T57" s="71">
        <v>18031</v>
      </c>
      <c r="U57" s="71">
        <v>18031</v>
      </c>
      <c r="V57" s="71">
        <v>0</v>
      </c>
      <c r="W57" s="71">
        <v>36062</v>
      </c>
      <c r="X57" s="71">
        <v>18031</v>
      </c>
      <c r="Y57" s="71">
        <v>18031</v>
      </c>
      <c r="Z57" s="71">
        <v>18031</v>
      </c>
      <c r="AA57" s="71">
        <v>18031</v>
      </c>
      <c r="AB57" s="71">
        <v>18031</v>
      </c>
      <c r="AC57" s="71">
        <v>25782</v>
      </c>
      <c r="AD57" s="71"/>
      <c r="AE57" s="71">
        <v>224124</v>
      </c>
      <c r="AF57" s="71">
        <v>438361</v>
      </c>
    </row>
    <row r="58" spans="1:32" x14ac:dyDescent="0.3">
      <c r="B58" t="s">
        <v>442</v>
      </c>
      <c r="D58" s="71">
        <v>17853</v>
      </c>
      <c r="E58" s="71">
        <v>17853</v>
      </c>
      <c r="F58" s="71">
        <v>0</v>
      </c>
      <c r="G58" s="71">
        <v>35706</v>
      </c>
      <c r="H58" s="71">
        <v>17853</v>
      </c>
      <c r="I58" s="71">
        <v>0</v>
      </c>
      <c r="J58" s="71">
        <v>35706</v>
      </c>
      <c r="K58" s="71">
        <v>17853</v>
      </c>
      <c r="L58" s="71">
        <v>17853</v>
      </c>
      <c r="M58" s="71">
        <v>17853</v>
      </c>
      <c r="N58" s="71">
        <v>17853</v>
      </c>
      <c r="O58" s="71">
        <v>17854</v>
      </c>
      <c r="P58" s="71"/>
      <c r="Q58" s="71">
        <v>214237</v>
      </c>
      <c r="R58" s="71">
        <v>0</v>
      </c>
      <c r="S58" s="71">
        <v>36063</v>
      </c>
      <c r="T58" s="71">
        <v>18031</v>
      </c>
      <c r="U58" s="71">
        <v>18031</v>
      </c>
      <c r="V58" s="71">
        <v>0</v>
      </c>
      <c r="W58" s="71">
        <v>36062</v>
      </c>
      <c r="X58" s="71">
        <v>18031</v>
      </c>
      <c r="Y58" s="71">
        <v>18031</v>
      </c>
      <c r="Z58" s="71">
        <v>18031</v>
      </c>
      <c r="AA58" s="71">
        <v>18031</v>
      </c>
      <c r="AB58" s="71">
        <v>18031</v>
      </c>
      <c r="AC58" s="71">
        <v>25782</v>
      </c>
      <c r="AD58" s="71"/>
      <c r="AE58" s="71">
        <v>224124</v>
      </c>
      <c r="AF58" s="71">
        <v>438361</v>
      </c>
    </row>
    <row r="59" spans="1:32" x14ac:dyDescent="0.3">
      <c r="B59" t="s">
        <v>443</v>
      </c>
      <c r="C59" t="s">
        <v>97</v>
      </c>
      <c r="D59" s="71">
        <v>11342</v>
      </c>
      <c r="E59" s="71">
        <v>11342</v>
      </c>
      <c r="F59" s="71">
        <v>11342</v>
      </c>
      <c r="G59" s="71">
        <v>11342</v>
      </c>
      <c r="H59" s="71">
        <v>11342</v>
      </c>
      <c r="I59" s="71">
        <v>11342</v>
      </c>
      <c r="J59" s="71">
        <v>11342</v>
      </c>
      <c r="K59" s="71">
        <v>11342</v>
      </c>
      <c r="L59" s="71">
        <v>11342</v>
      </c>
      <c r="M59" s="71">
        <v>11342</v>
      </c>
      <c r="N59" s="71">
        <v>11342</v>
      </c>
      <c r="O59" s="71">
        <v>43943</v>
      </c>
      <c r="P59" s="71"/>
      <c r="Q59" s="71">
        <v>168705</v>
      </c>
      <c r="R59" s="71">
        <v>11424</v>
      </c>
      <c r="S59" s="71">
        <v>11424</v>
      </c>
      <c r="T59" s="71">
        <v>11424</v>
      </c>
      <c r="U59" s="71">
        <v>11424</v>
      </c>
      <c r="V59" s="71">
        <v>11424</v>
      </c>
      <c r="W59" s="71">
        <v>11424</v>
      </c>
      <c r="X59" s="71">
        <v>11424</v>
      </c>
      <c r="Y59" s="71">
        <v>11424</v>
      </c>
      <c r="Z59" s="71">
        <v>11424</v>
      </c>
      <c r="AA59" s="71">
        <v>11424</v>
      </c>
      <c r="AB59" s="71">
        <v>11424</v>
      </c>
      <c r="AC59" s="71">
        <v>50652</v>
      </c>
      <c r="AD59" s="71"/>
      <c r="AE59" s="71">
        <v>176316</v>
      </c>
      <c r="AF59" s="71">
        <v>345021</v>
      </c>
    </row>
    <row r="60" spans="1:32" x14ac:dyDescent="0.3">
      <c r="B60" t="s">
        <v>444</v>
      </c>
      <c r="D60" s="71">
        <v>11342</v>
      </c>
      <c r="E60" s="71">
        <v>11342</v>
      </c>
      <c r="F60" s="71">
        <v>11342</v>
      </c>
      <c r="G60" s="71">
        <v>11342</v>
      </c>
      <c r="H60" s="71">
        <v>11342</v>
      </c>
      <c r="I60" s="71">
        <v>11342</v>
      </c>
      <c r="J60" s="71">
        <v>11342</v>
      </c>
      <c r="K60" s="71">
        <v>11342</v>
      </c>
      <c r="L60" s="71">
        <v>11342</v>
      </c>
      <c r="M60" s="71">
        <v>11342</v>
      </c>
      <c r="N60" s="71">
        <v>11342</v>
      </c>
      <c r="O60" s="71">
        <v>43943</v>
      </c>
      <c r="P60" s="71"/>
      <c r="Q60" s="71">
        <v>168705</v>
      </c>
      <c r="R60" s="71">
        <v>11424</v>
      </c>
      <c r="S60" s="71">
        <v>11424</v>
      </c>
      <c r="T60" s="71">
        <v>11424</v>
      </c>
      <c r="U60" s="71">
        <v>11424</v>
      </c>
      <c r="V60" s="71">
        <v>11424</v>
      </c>
      <c r="W60" s="71">
        <v>11424</v>
      </c>
      <c r="X60" s="71">
        <v>11424</v>
      </c>
      <c r="Y60" s="71">
        <v>11424</v>
      </c>
      <c r="Z60" s="71">
        <v>11424</v>
      </c>
      <c r="AA60" s="71">
        <v>11424</v>
      </c>
      <c r="AB60" s="71">
        <v>11424</v>
      </c>
      <c r="AC60" s="71">
        <v>50652</v>
      </c>
      <c r="AD60" s="71"/>
      <c r="AE60" s="71">
        <v>176316</v>
      </c>
      <c r="AF60" s="71">
        <v>345021</v>
      </c>
    </row>
    <row r="61" spans="1:32" x14ac:dyDescent="0.3">
      <c r="B61" t="s">
        <v>445</v>
      </c>
      <c r="C61" t="s">
        <v>98</v>
      </c>
      <c r="D61" s="71">
        <v>5342</v>
      </c>
      <c r="E61" s="71">
        <v>5344</v>
      </c>
      <c r="F61" s="71">
        <v>5344</v>
      </c>
      <c r="G61" s="71">
        <v>5344</v>
      </c>
      <c r="H61" s="71">
        <v>5344</v>
      </c>
      <c r="I61" s="71">
        <v>5344</v>
      </c>
      <c r="J61" s="71">
        <v>5344</v>
      </c>
      <c r="K61" s="71">
        <v>5344</v>
      </c>
      <c r="L61" s="71">
        <v>5344</v>
      </c>
      <c r="M61" s="71">
        <v>5344</v>
      </c>
      <c r="N61" s="71">
        <v>5344</v>
      </c>
      <c r="O61" s="71">
        <v>5344</v>
      </c>
      <c r="P61" s="71"/>
      <c r="Q61" s="71">
        <v>64126</v>
      </c>
      <c r="R61" s="71">
        <v>0</v>
      </c>
      <c r="S61" s="71">
        <v>10763</v>
      </c>
      <c r="T61" s="71">
        <v>5383</v>
      </c>
      <c r="U61" s="71">
        <v>5383</v>
      </c>
      <c r="V61" s="71">
        <v>5383</v>
      </c>
      <c r="W61" s="71">
        <v>5383</v>
      </c>
      <c r="X61" s="71">
        <v>5383</v>
      </c>
      <c r="Y61" s="71">
        <v>5383</v>
      </c>
      <c r="Z61" s="71">
        <v>5383</v>
      </c>
      <c r="AA61" s="71">
        <v>5383</v>
      </c>
      <c r="AB61" s="71">
        <v>5383</v>
      </c>
      <c r="AC61" s="71">
        <v>5383</v>
      </c>
      <c r="AD61" s="71"/>
      <c r="AE61" s="71">
        <v>64593</v>
      </c>
      <c r="AF61" s="71">
        <v>128719</v>
      </c>
    </row>
    <row r="62" spans="1:32" x14ac:dyDescent="0.3">
      <c r="B62" t="s">
        <v>446</v>
      </c>
      <c r="D62" s="71">
        <v>5342</v>
      </c>
      <c r="E62" s="71">
        <v>5344</v>
      </c>
      <c r="F62" s="71">
        <v>5344</v>
      </c>
      <c r="G62" s="71">
        <v>5344</v>
      </c>
      <c r="H62" s="71">
        <v>5344</v>
      </c>
      <c r="I62" s="71">
        <v>5344</v>
      </c>
      <c r="J62" s="71">
        <v>5344</v>
      </c>
      <c r="K62" s="71">
        <v>5344</v>
      </c>
      <c r="L62" s="71">
        <v>5344</v>
      </c>
      <c r="M62" s="71">
        <v>5344</v>
      </c>
      <c r="N62" s="71">
        <v>5344</v>
      </c>
      <c r="O62" s="71">
        <v>5344</v>
      </c>
      <c r="P62" s="71"/>
      <c r="Q62" s="71">
        <v>64126</v>
      </c>
      <c r="R62" s="71">
        <v>0</v>
      </c>
      <c r="S62" s="71">
        <v>10763</v>
      </c>
      <c r="T62" s="71">
        <v>5383</v>
      </c>
      <c r="U62" s="71">
        <v>5383</v>
      </c>
      <c r="V62" s="71">
        <v>5383</v>
      </c>
      <c r="W62" s="71">
        <v>5383</v>
      </c>
      <c r="X62" s="71">
        <v>5383</v>
      </c>
      <c r="Y62" s="71">
        <v>5383</v>
      </c>
      <c r="Z62" s="71">
        <v>5383</v>
      </c>
      <c r="AA62" s="71">
        <v>5383</v>
      </c>
      <c r="AB62" s="71">
        <v>5383</v>
      </c>
      <c r="AC62" s="71">
        <v>5383</v>
      </c>
      <c r="AD62" s="71"/>
      <c r="AE62" s="71">
        <v>64593</v>
      </c>
      <c r="AF62" s="71">
        <v>128719</v>
      </c>
    </row>
    <row r="63" spans="1:32" x14ac:dyDescent="0.3">
      <c r="B63" t="s">
        <v>447</v>
      </c>
      <c r="C63" t="s">
        <v>99</v>
      </c>
      <c r="D63" s="71">
        <v>6036.45</v>
      </c>
      <c r="E63" s="71">
        <v>5706.25</v>
      </c>
      <c r="F63" s="71">
        <v>5706.25</v>
      </c>
      <c r="G63" s="71">
        <v>5706.25</v>
      </c>
      <c r="H63" s="71">
        <v>5706.25</v>
      </c>
      <c r="I63" s="71">
        <v>5706.25</v>
      </c>
      <c r="J63" s="71">
        <v>5706.25</v>
      </c>
      <c r="K63" s="71">
        <v>5706.25</v>
      </c>
      <c r="L63" s="71">
        <v>5706.25</v>
      </c>
      <c r="M63" s="71">
        <v>5706.25</v>
      </c>
      <c r="N63" s="71">
        <v>5706.25</v>
      </c>
      <c r="O63" s="71">
        <v>5706.25</v>
      </c>
      <c r="P63" s="71"/>
      <c r="Q63" s="71">
        <v>68805.2</v>
      </c>
      <c r="R63" s="71">
        <v>5850</v>
      </c>
      <c r="S63" s="71">
        <v>5850</v>
      </c>
      <c r="T63" s="71">
        <v>5850</v>
      </c>
      <c r="U63" s="71">
        <v>5850</v>
      </c>
      <c r="V63" s="71">
        <v>5850</v>
      </c>
      <c r="W63" s="71">
        <v>5850</v>
      </c>
      <c r="X63" s="71">
        <v>5850</v>
      </c>
      <c r="Y63" s="71">
        <v>5850</v>
      </c>
      <c r="Z63" s="71">
        <v>5850</v>
      </c>
      <c r="AA63" s="71">
        <v>5850</v>
      </c>
      <c r="AB63" s="71">
        <v>5850</v>
      </c>
      <c r="AC63" s="71">
        <v>5850</v>
      </c>
      <c r="AD63" s="71"/>
      <c r="AE63" s="71">
        <v>70200</v>
      </c>
      <c r="AF63" s="71">
        <v>139005.20000000001</v>
      </c>
    </row>
    <row r="64" spans="1:32" x14ac:dyDescent="0.3">
      <c r="B64" t="s">
        <v>448</v>
      </c>
      <c r="D64" s="71">
        <v>6036.45</v>
      </c>
      <c r="E64" s="71">
        <v>5706.25</v>
      </c>
      <c r="F64" s="71">
        <v>5706.25</v>
      </c>
      <c r="G64" s="71">
        <v>5706.25</v>
      </c>
      <c r="H64" s="71">
        <v>5706.25</v>
      </c>
      <c r="I64" s="71">
        <v>5706.25</v>
      </c>
      <c r="J64" s="71">
        <v>5706.25</v>
      </c>
      <c r="K64" s="71">
        <v>5706.25</v>
      </c>
      <c r="L64" s="71">
        <v>5706.25</v>
      </c>
      <c r="M64" s="71">
        <v>5706.25</v>
      </c>
      <c r="N64" s="71">
        <v>5706.25</v>
      </c>
      <c r="O64" s="71">
        <v>5706.25</v>
      </c>
      <c r="P64" s="71"/>
      <c r="Q64" s="71">
        <v>68805.2</v>
      </c>
      <c r="R64" s="71">
        <v>5850</v>
      </c>
      <c r="S64" s="71">
        <v>5850</v>
      </c>
      <c r="T64" s="71">
        <v>5850</v>
      </c>
      <c r="U64" s="71">
        <v>5850</v>
      </c>
      <c r="V64" s="71">
        <v>5850</v>
      </c>
      <c r="W64" s="71">
        <v>5850</v>
      </c>
      <c r="X64" s="71">
        <v>5850</v>
      </c>
      <c r="Y64" s="71">
        <v>5850</v>
      </c>
      <c r="Z64" s="71">
        <v>5850</v>
      </c>
      <c r="AA64" s="71">
        <v>5850</v>
      </c>
      <c r="AB64" s="71">
        <v>5850</v>
      </c>
      <c r="AC64" s="71">
        <v>5850</v>
      </c>
      <c r="AD64" s="71"/>
      <c r="AE64" s="71">
        <v>70200</v>
      </c>
      <c r="AF64" s="71">
        <v>139005.20000000001</v>
      </c>
    </row>
    <row r="65" spans="1:32" x14ac:dyDescent="0.3">
      <c r="B65" t="s">
        <v>449</v>
      </c>
      <c r="C65" t="s">
        <v>100</v>
      </c>
      <c r="D65" s="71">
        <v>4325</v>
      </c>
      <c r="E65" s="71">
        <v>4320</v>
      </c>
      <c r="F65" s="71">
        <v>4320</v>
      </c>
      <c r="G65" s="71">
        <v>4320</v>
      </c>
      <c r="H65" s="71">
        <v>4320</v>
      </c>
      <c r="I65" s="71">
        <v>4320</v>
      </c>
      <c r="J65" s="71">
        <v>4320</v>
      </c>
      <c r="K65" s="71">
        <v>4320</v>
      </c>
      <c r="L65" s="71">
        <v>4320</v>
      </c>
      <c r="M65" s="71">
        <v>4320</v>
      </c>
      <c r="N65" s="71">
        <v>4320</v>
      </c>
      <c r="O65" s="71">
        <v>4263</v>
      </c>
      <c r="P65" s="71"/>
      <c r="Q65" s="71">
        <v>51788</v>
      </c>
      <c r="R65" s="71">
        <v>5667</v>
      </c>
      <c r="S65" s="71">
        <v>5677</v>
      </c>
      <c r="T65" s="71">
        <v>5672</v>
      </c>
      <c r="U65" s="71">
        <v>5672</v>
      </c>
      <c r="V65" s="71">
        <v>5672</v>
      </c>
      <c r="W65" s="71">
        <v>5672</v>
      </c>
      <c r="X65" s="71">
        <v>5672</v>
      </c>
      <c r="Y65" s="71">
        <v>5672</v>
      </c>
      <c r="Z65" s="71">
        <v>5672</v>
      </c>
      <c r="AA65" s="71">
        <v>810</v>
      </c>
      <c r="AB65" s="71">
        <v>810</v>
      </c>
      <c r="AC65" s="71">
        <v>1213.28</v>
      </c>
      <c r="AD65" s="71"/>
      <c r="AE65" s="71">
        <v>53881.279999999999</v>
      </c>
      <c r="AF65" s="71">
        <v>105669.28</v>
      </c>
    </row>
    <row r="66" spans="1:32" x14ac:dyDescent="0.3">
      <c r="B66" t="s">
        <v>450</v>
      </c>
      <c r="D66" s="71">
        <v>4325</v>
      </c>
      <c r="E66" s="71">
        <v>4320</v>
      </c>
      <c r="F66" s="71">
        <v>4320</v>
      </c>
      <c r="G66" s="71">
        <v>4320</v>
      </c>
      <c r="H66" s="71">
        <v>4320</v>
      </c>
      <c r="I66" s="71">
        <v>4320</v>
      </c>
      <c r="J66" s="71">
        <v>4320</v>
      </c>
      <c r="K66" s="71">
        <v>4320</v>
      </c>
      <c r="L66" s="71">
        <v>4320</v>
      </c>
      <c r="M66" s="71">
        <v>4320</v>
      </c>
      <c r="N66" s="71">
        <v>4320</v>
      </c>
      <c r="O66" s="71">
        <v>4263</v>
      </c>
      <c r="P66" s="71"/>
      <c r="Q66" s="71">
        <v>51788</v>
      </c>
      <c r="R66" s="71">
        <v>5667</v>
      </c>
      <c r="S66" s="71">
        <v>5677</v>
      </c>
      <c r="T66" s="71">
        <v>5672</v>
      </c>
      <c r="U66" s="71">
        <v>5672</v>
      </c>
      <c r="V66" s="71">
        <v>5672</v>
      </c>
      <c r="W66" s="71">
        <v>5672</v>
      </c>
      <c r="X66" s="71">
        <v>5672</v>
      </c>
      <c r="Y66" s="71">
        <v>5672</v>
      </c>
      <c r="Z66" s="71">
        <v>5672</v>
      </c>
      <c r="AA66" s="71">
        <v>810</v>
      </c>
      <c r="AB66" s="71">
        <v>810</v>
      </c>
      <c r="AC66" s="71">
        <v>1213.28</v>
      </c>
      <c r="AD66" s="71"/>
      <c r="AE66" s="71">
        <v>53881.279999999999</v>
      </c>
      <c r="AF66" s="71">
        <v>105669.28</v>
      </c>
    </row>
    <row r="67" spans="1:32" x14ac:dyDescent="0.3">
      <c r="B67" t="s">
        <v>451</v>
      </c>
      <c r="C67" t="s">
        <v>101</v>
      </c>
      <c r="D67" s="71">
        <v>7105</v>
      </c>
      <c r="E67" s="71">
        <v>7105</v>
      </c>
      <c r="F67" s="71">
        <v>7105</v>
      </c>
      <c r="G67" s="71">
        <v>7105</v>
      </c>
      <c r="H67" s="71">
        <v>7105</v>
      </c>
      <c r="I67" s="71">
        <v>7105</v>
      </c>
      <c r="J67" s="71">
        <v>7105</v>
      </c>
      <c r="K67" s="71">
        <v>7105</v>
      </c>
      <c r="L67" s="71">
        <v>7105</v>
      </c>
      <c r="M67" s="71">
        <v>7705</v>
      </c>
      <c r="N67" s="71">
        <v>7705</v>
      </c>
      <c r="O67" s="71">
        <v>7706</v>
      </c>
      <c r="P67" s="71"/>
      <c r="Q67" s="71">
        <v>87061</v>
      </c>
      <c r="R67" s="71">
        <v>7786</v>
      </c>
      <c r="S67" s="71">
        <v>7786</v>
      </c>
      <c r="T67" s="71">
        <v>7786</v>
      </c>
      <c r="U67" s="71">
        <v>7786</v>
      </c>
      <c r="V67" s="71">
        <v>7786</v>
      </c>
      <c r="W67" s="71">
        <v>7786</v>
      </c>
      <c r="X67" s="71">
        <v>7786</v>
      </c>
      <c r="Y67" s="71">
        <v>7786</v>
      </c>
      <c r="Z67" s="71">
        <v>7786</v>
      </c>
      <c r="AA67" s="71">
        <v>7786</v>
      </c>
      <c r="AB67" s="71">
        <v>7786</v>
      </c>
      <c r="AC67" s="71">
        <v>7783</v>
      </c>
      <c r="AD67" s="71"/>
      <c r="AE67" s="71">
        <v>93429</v>
      </c>
      <c r="AF67" s="71">
        <v>180490</v>
      </c>
    </row>
    <row r="68" spans="1:32" x14ac:dyDescent="0.3">
      <c r="B68" t="s">
        <v>452</v>
      </c>
      <c r="D68" s="71">
        <v>7105</v>
      </c>
      <c r="E68" s="71">
        <v>7105</v>
      </c>
      <c r="F68" s="71">
        <v>7105</v>
      </c>
      <c r="G68" s="71">
        <v>7105</v>
      </c>
      <c r="H68" s="71">
        <v>7105</v>
      </c>
      <c r="I68" s="71">
        <v>7105</v>
      </c>
      <c r="J68" s="71">
        <v>7105</v>
      </c>
      <c r="K68" s="71">
        <v>7105</v>
      </c>
      <c r="L68" s="71">
        <v>7105</v>
      </c>
      <c r="M68" s="71">
        <v>7705</v>
      </c>
      <c r="N68" s="71">
        <v>7705</v>
      </c>
      <c r="O68" s="71">
        <v>7706</v>
      </c>
      <c r="P68" s="71"/>
      <c r="Q68" s="71">
        <v>87061</v>
      </c>
      <c r="R68" s="71">
        <v>7786</v>
      </c>
      <c r="S68" s="71">
        <v>7786</v>
      </c>
      <c r="T68" s="71">
        <v>7786</v>
      </c>
      <c r="U68" s="71">
        <v>7786</v>
      </c>
      <c r="V68" s="71">
        <v>7786</v>
      </c>
      <c r="W68" s="71">
        <v>7786</v>
      </c>
      <c r="X68" s="71">
        <v>7786</v>
      </c>
      <c r="Y68" s="71">
        <v>7786</v>
      </c>
      <c r="Z68" s="71">
        <v>7786</v>
      </c>
      <c r="AA68" s="71">
        <v>7786</v>
      </c>
      <c r="AB68" s="71">
        <v>7786</v>
      </c>
      <c r="AC68" s="71">
        <v>7783</v>
      </c>
      <c r="AD68" s="71"/>
      <c r="AE68" s="71">
        <v>93429</v>
      </c>
      <c r="AF68" s="71">
        <v>180490</v>
      </c>
    </row>
    <row r="69" spans="1:32" x14ac:dyDescent="0.3">
      <c r="B69" t="s">
        <v>453</v>
      </c>
      <c r="C69" t="s">
        <v>94</v>
      </c>
      <c r="D69" s="71">
        <v>3788</v>
      </c>
      <c r="E69" s="71">
        <v>3788</v>
      </c>
      <c r="F69" s="71">
        <v>0</v>
      </c>
      <c r="G69" s="71">
        <v>7576</v>
      </c>
      <c r="H69" s="71">
        <v>3788</v>
      </c>
      <c r="I69" s="71">
        <v>3788</v>
      </c>
      <c r="J69" s="71">
        <v>4054</v>
      </c>
      <c r="K69" s="71">
        <v>4054</v>
      </c>
      <c r="L69" s="71">
        <v>4054</v>
      </c>
      <c r="M69" s="71">
        <v>4054</v>
      </c>
      <c r="N69" s="71">
        <v>4054</v>
      </c>
      <c r="O69" s="71">
        <v>4055</v>
      </c>
      <c r="P69" s="71"/>
      <c r="Q69" s="71">
        <v>47053</v>
      </c>
      <c r="R69" s="71">
        <v>4216</v>
      </c>
      <c r="S69" s="71">
        <v>4216</v>
      </c>
      <c r="T69" s="71">
        <v>4216</v>
      </c>
      <c r="U69" s="71">
        <v>4216</v>
      </c>
      <c r="V69" s="71">
        <v>4216</v>
      </c>
      <c r="W69" s="71">
        <v>4216</v>
      </c>
      <c r="X69" s="71">
        <v>4216</v>
      </c>
      <c r="Y69" s="71">
        <v>4216</v>
      </c>
      <c r="Z69" s="71">
        <v>4216</v>
      </c>
      <c r="AA69" s="71">
        <v>4216</v>
      </c>
      <c r="AB69" s="71">
        <v>4216</v>
      </c>
      <c r="AC69" s="71">
        <v>4210</v>
      </c>
      <c r="AD69" s="71"/>
      <c r="AE69" s="71">
        <v>50586</v>
      </c>
      <c r="AF69" s="71">
        <v>97639</v>
      </c>
    </row>
    <row r="70" spans="1:32" x14ac:dyDescent="0.3">
      <c r="C70" t="s">
        <v>102</v>
      </c>
      <c r="D70" s="71">
        <v>2917</v>
      </c>
      <c r="E70" s="71">
        <v>2917</v>
      </c>
      <c r="F70" s="71">
        <v>1917</v>
      </c>
      <c r="G70" s="71">
        <v>1917</v>
      </c>
      <c r="H70" s="71">
        <v>1917</v>
      </c>
      <c r="I70" s="71">
        <v>1917</v>
      </c>
      <c r="J70" s="71">
        <v>1917</v>
      </c>
      <c r="K70" s="71">
        <v>1917</v>
      </c>
      <c r="L70" s="71">
        <v>1917</v>
      </c>
      <c r="M70" s="71">
        <v>1917</v>
      </c>
      <c r="N70" s="71">
        <v>1917</v>
      </c>
      <c r="O70" s="71">
        <v>1913</v>
      </c>
      <c r="P70" s="71">
        <v>7500</v>
      </c>
      <c r="Q70" s="71">
        <v>32500</v>
      </c>
      <c r="R70" s="71">
        <v>2300</v>
      </c>
      <c r="S70" s="71">
        <v>2300</v>
      </c>
      <c r="T70" s="71">
        <v>2300</v>
      </c>
      <c r="U70" s="71">
        <v>2300</v>
      </c>
      <c r="V70" s="71">
        <v>2300</v>
      </c>
      <c r="W70" s="71">
        <v>2300</v>
      </c>
      <c r="X70" s="71">
        <v>2300</v>
      </c>
      <c r="Y70" s="71">
        <v>2300</v>
      </c>
      <c r="Z70" s="71">
        <v>2300</v>
      </c>
      <c r="AA70" s="71">
        <v>2300</v>
      </c>
      <c r="AB70" s="71">
        <v>2300</v>
      </c>
      <c r="AC70" s="71">
        <v>2300</v>
      </c>
      <c r="AD70" s="71"/>
      <c r="AE70" s="71">
        <v>27600</v>
      </c>
      <c r="AF70" s="71">
        <v>60100</v>
      </c>
    </row>
    <row r="71" spans="1:32" x14ac:dyDescent="0.3">
      <c r="B71" t="s">
        <v>454</v>
      </c>
      <c r="D71" s="71">
        <v>6705</v>
      </c>
      <c r="E71" s="71">
        <v>6705</v>
      </c>
      <c r="F71" s="71">
        <v>1917</v>
      </c>
      <c r="G71" s="71">
        <v>9493</v>
      </c>
      <c r="H71" s="71">
        <v>5705</v>
      </c>
      <c r="I71" s="71">
        <v>5705</v>
      </c>
      <c r="J71" s="71">
        <v>5971</v>
      </c>
      <c r="K71" s="71">
        <v>5971</v>
      </c>
      <c r="L71" s="71">
        <v>5971</v>
      </c>
      <c r="M71" s="71">
        <v>5971</v>
      </c>
      <c r="N71" s="71">
        <v>5971</v>
      </c>
      <c r="O71" s="71">
        <v>5968</v>
      </c>
      <c r="P71" s="71">
        <v>7500</v>
      </c>
      <c r="Q71" s="71">
        <v>79553</v>
      </c>
      <c r="R71" s="71">
        <v>6516</v>
      </c>
      <c r="S71" s="71">
        <v>6516</v>
      </c>
      <c r="T71" s="71">
        <v>6516</v>
      </c>
      <c r="U71" s="71">
        <v>6516</v>
      </c>
      <c r="V71" s="71">
        <v>6516</v>
      </c>
      <c r="W71" s="71">
        <v>6516</v>
      </c>
      <c r="X71" s="71">
        <v>6516</v>
      </c>
      <c r="Y71" s="71">
        <v>6516</v>
      </c>
      <c r="Z71" s="71">
        <v>6516</v>
      </c>
      <c r="AA71" s="71">
        <v>6516</v>
      </c>
      <c r="AB71" s="71">
        <v>6516</v>
      </c>
      <c r="AC71" s="71">
        <v>6510</v>
      </c>
      <c r="AD71" s="71"/>
      <c r="AE71" s="71">
        <v>78186</v>
      </c>
      <c r="AF71" s="71">
        <v>157739</v>
      </c>
    </row>
    <row r="72" spans="1:32" x14ac:dyDescent="0.3">
      <c r="A72" t="s">
        <v>103</v>
      </c>
      <c r="D72" s="71">
        <v>62736.45</v>
      </c>
      <c r="E72" s="71">
        <v>62403.25</v>
      </c>
      <c r="F72" s="71">
        <v>39762.25</v>
      </c>
      <c r="G72" s="71">
        <v>83044.25</v>
      </c>
      <c r="H72" s="71">
        <v>61403.25</v>
      </c>
      <c r="I72" s="71">
        <v>43550.25</v>
      </c>
      <c r="J72" s="71">
        <v>79522.25</v>
      </c>
      <c r="K72" s="71">
        <v>61669.25</v>
      </c>
      <c r="L72" s="71">
        <v>61669.25</v>
      </c>
      <c r="M72" s="71">
        <v>62269.25</v>
      </c>
      <c r="N72" s="71">
        <v>62269.25</v>
      </c>
      <c r="O72" s="71">
        <v>94809.25</v>
      </c>
      <c r="P72" s="71">
        <v>7500</v>
      </c>
      <c r="Q72" s="71">
        <v>782608.2</v>
      </c>
      <c r="R72" s="71">
        <v>41325</v>
      </c>
      <c r="S72" s="71">
        <v>88161</v>
      </c>
      <c r="T72" s="71">
        <v>64744</v>
      </c>
      <c r="U72" s="71">
        <v>64744</v>
      </c>
      <c r="V72" s="71">
        <v>46713</v>
      </c>
      <c r="W72" s="71">
        <v>82775</v>
      </c>
      <c r="X72" s="71">
        <v>64744</v>
      </c>
      <c r="Y72" s="71">
        <v>64744</v>
      </c>
      <c r="Z72" s="71">
        <v>64744</v>
      </c>
      <c r="AA72" s="71">
        <v>59882</v>
      </c>
      <c r="AB72" s="71">
        <v>59882</v>
      </c>
      <c r="AC72" s="71">
        <v>107255.28</v>
      </c>
      <c r="AD72" s="71"/>
      <c r="AE72" s="71">
        <v>809713.28</v>
      </c>
      <c r="AF72" s="71">
        <v>1592321.48</v>
      </c>
    </row>
    <row r="73" spans="1:32" x14ac:dyDescent="0.3">
      <c r="A73" t="s">
        <v>26</v>
      </c>
      <c r="B73" t="s">
        <v>455</v>
      </c>
      <c r="C73" t="s">
        <v>105</v>
      </c>
      <c r="D73" s="71">
        <v>2583</v>
      </c>
      <c r="E73" s="71">
        <v>2583</v>
      </c>
      <c r="F73" s="71">
        <v>2583</v>
      </c>
      <c r="G73" s="71">
        <v>2583</v>
      </c>
      <c r="H73" s="71">
        <v>2583</v>
      </c>
      <c r="I73" s="71">
        <v>2583</v>
      </c>
      <c r="J73" s="71">
        <v>2583</v>
      </c>
      <c r="K73" s="71">
        <v>2583</v>
      </c>
      <c r="L73" s="71">
        <v>2583</v>
      </c>
      <c r="M73" s="71">
        <v>2583</v>
      </c>
      <c r="N73" s="71">
        <v>2583</v>
      </c>
      <c r="O73" s="71">
        <v>2583</v>
      </c>
      <c r="P73" s="71"/>
      <c r="Q73" s="71">
        <v>30996</v>
      </c>
      <c r="R73" s="71">
        <v>2867</v>
      </c>
      <c r="S73" s="71">
        <v>2867</v>
      </c>
      <c r="T73" s="71">
        <v>2867</v>
      </c>
      <c r="U73" s="71">
        <v>2867</v>
      </c>
      <c r="V73" s="71">
        <v>2867</v>
      </c>
      <c r="W73" s="71">
        <v>2867</v>
      </c>
      <c r="X73" s="71">
        <v>2867</v>
      </c>
      <c r="Y73" s="71">
        <v>0</v>
      </c>
      <c r="Z73" s="71">
        <v>5734</v>
      </c>
      <c r="AA73" s="71">
        <v>2867</v>
      </c>
      <c r="AB73" s="71">
        <v>2867</v>
      </c>
      <c r="AC73" s="71">
        <v>2867</v>
      </c>
      <c r="AD73" s="71">
        <v>-1641</v>
      </c>
      <c r="AE73" s="71">
        <v>32763</v>
      </c>
      <c r="AF73" s="71">
        <v>63759</v>
      </c>
    </row>
    <row r="74" spans="1:32" x14ac:dyDescent="0.3">
      <c r="C74" t="s">
        <v>115</v>
      </c>
      <c r="D74" s="71">
        <v>9649</v>
      </c>
      <c r="E74" s="71">
        <v>9649</v>
      </c>
      <c r="F74" s="71">
        <v>9649</v>
      </c>
      <c r="G74" s="71">
        <v>9649</v>
      </c>
      <c r="H74" s="71">
        <v>9649</v>
      </c>
      <c r="I74" s="71">
        <v>9649</v>
      </c>
      <c r="J74" s="71">
        <v>9649</v>
      </c>
      <c r="K74" s="71">
        <v>9649</v>
      </c>
      <c r="L74" s="71">
        <v>9649</v>
      </c>
      <c r="M74" s="71">
        <v>9649</v>
      </c>
      <c r="N74" s="71">
        <v>9649</v>
      </c>
      <c r="O74" s="71">
        <v>9650</v>
      </c>
      <c r="P74" s="71"/>
      <c r="Q74" s="71">
        <v>115789</v>
      </c>
      <c r="R74" s="71">
        <v>9712</v>
      </c>
      <c r="S74" s="71">
        <v>9712</v>
      </c>
      <c r="T74" s="71">
        <v>9712</v>
      </c>
      <c r="U74" s="71">
        <v>9712</v>
      </c>
      <c r="V74" s="71">
        <v>9712</v>
      </c>
      <c r="W74" s="71"/>
      <c r="X74" s="71">
        <v>9712</v>
      </c>
      <c r="Y74" s="71">
        <v>0</v>
      </c>
      <c r="Z74" s="71">
        <v>0</v>
      </c>
      <c r="AA74" s="71">
        <v>9712</v>
      </c>
      <c r="AB74" s="71">
        <v>29136</v>
      </c>
      <c r="AC74" s="71">
        <v>19424</v>
      </c>
      <c r="AD74" s="71"/>
      <c r="AE74" s="71">
        <v>116544</v>
      </c>
      <c r="AF74" s="71">
        <v>232333</v>
      </c>
    </row>
    <row r="75" spans="1:32" x14ac:dyDescent="0.3">
      <c r="C75" t="s">
        <v>117</v>
      </c>
      <c r="D75" s="71">
        <v>0</v>
      </c>
      <c r="E75" s="71">
        <v>0</v>
      </c>
      <c r="F75" s="71">
        <v>0</v>
      </c>
      <c r="G75" s="71">
        <v>6000</v>
      </c>
      <c r="H75" s="71">
        <v>0</v>
      </c>
      <c r="I75" s="71">
        <v>0</v>
      </c>
      <c r="J75" s="71">
        <v>6000</v>
      </c>
      <c r="K75" s="71">
        <v>0</v>
      </c>
      <c r="L75" s="71">
        <v>0</v>
      </c>
      <c r="M75" s="71">
        <v>0</v>
      </c>
      <c r="N75" s="71">
        <v>0</v>
      </c>
      <c r="O75" s="71"/>
      <c r="P75" s="71"/>
      <c r="Q75" s="71">
        <v>12000</v>
      </c>
      <c r="R75" s="71">
        <v>0</v>
      </c>
      <c r="S75" s="71">
        <v>0</v>
      </c>
      <c r="T75" s="71"/>
      <c r="U75" s="71">
        <v>0</v>
      </c>
      <c r="V75" s="71"/>
      <c r="W75" s="71"/>
      <c r="X75" s="71">
        <v>12000</v>
      </c>
      <c r="Y75" s="71">
        <v>0</v>
      </c>
      <c r="Z75" s="71">
        <v>0</v>
      </c>
      <c r="AA75" s="71"/>
      <c r="AB75" s="71">
        <v>0</v>
      </c>
      <c r="AC75" s="71">
        <v>13000</v>
      </c>
      <c r="AD75" s="71"/>
      <c r="AE75" s="71">
        <v>25000</v>
      </c>
      <c r="AF75" s="71">
        <v>37000</v>
      </c>
    </row>
    <row r="76" spans="1:32" x14ac:dyDescent="0.3">
      <c r="B76" t="s">
        <v>456</v>
      </c>
      <c r="D76" s="71">
        <v>12232</v>
      </c>
      <c r="E76" s="71">
        <v>12232</v>
      </c>
      <c r="F76" s="71">
        <v>12232</v>
      </c>
      <c r="G76" s="71">
        <v>18232</v>
      </c>
      <c r="H76" s="71">
        <v>12232</v>
      </c>
      <c r="I76" s="71">
        <v>12232</v>
      </c>
      <c r="J76" s="71">
        <v>18232</v>
      </c>
      <c r="K76" s="71">
        <v>12232</v>
      </c>
      <c r="L76" s="71">
        <v>12232</v>
      </c>
      <c r="M76" s="71">
        <v>12232</v>
      </c>
      <c r="N76" s="71">
        <v>12232</v>
      </c>
      <c r="O76" s="71">
        <v>12233</v>
      </c>
      <c r="P76" s="71"/>
      <c r="Q76" s="71">
        <v>158785</v>
      </c>
      <c r="R76" s="71">
        <v>12579</v>
      </c>
      <c r="S76" s="71">
        <v>12579</v>
      </c>
      <c r="T76" s="71">
        <v>12579</v>
      </c>
      <c r="U76" s="71">
        <v>12579</v>
      </c>
      <c r="V76" s="71">
        <v>12579</v>
      </c>
      <c r="W76" s="71">
        <v>2867</v>
      </c>
      <c r="X76" s="71">
        <v>24579</v>
      </c>
      <c r="Y76" s="71">
        <v>0</v>
      </c>
      <c r="Z76" s="71">
        <v>5734</v>
      </c>
      <c r="AA76" s="71">
        <v>12579</v>
      </c>
      <c r="AB76" s="71">
        <v>32003</v>
      </c>
      <c r="AC76" s="71">
        <v>35291</v>
      </c>
      <c r="AD76" s="71">
        <v>-1641</v>
      </c>
      <c r="AE76" s="71">
        <v>174307</v>
      </c>
      <c r="AF76" s="71">
        <v>333092</v>
      </c>
    </row>
    <row r="77" spans="1:32" x14ac:dyDescent="0.3">
      <c r="B77" t="s">
        <v>457</v>
      </c>
      <c r="C77" t="s">
        <v>107</v>
      </c>
      <c r="D77" s="71">
        <v>4694.17</v>
      </c>
      <c r="E77" s="71">
        <v>4694.17</v>
      </c>
      <c r="F77" s="71">
        <v>4931.92</v>
      </c>
      <c r="G77" s="71">
        <v>4773.42</v>
      </c>
      <c r="H77" s="71">
        <v>4773.42</v>
      </c>
      <c r="I77" s="71">
        <v>4773.42</v>
      </c>
      <c r="J77" s="71">
        <v>4773.42</v>
      </c>
      <c r="K77" s="71">
        <v>4773.42</v>
      </c>
      <c r="L77" s="71">
        <v>4773.42</v>
      </c>
      <c r="M77" s="71">
        <v>4773.42</v>
      </c>
      <c r="N77" s="71">
        <v>4773.42</v>
      </c>
      <c r="O77" s="71">
        <v>4773.42</v>
      </c>
      <c r="P77" s="71"/>
      <c r="Q77" s="71">
        <v>57281.039999999986</v>
      </c>
      <c r="R77" s="71">
        <v>4773.42</v>
      </c>
      <c r="S77" s="71">
        <v>4773.42</v>
      </c>
      <c r="T77" s="71">
        <v>4773.42</v>
      </c>
      <c r="U77" s="71">
        <v>4807.74</v>
      </c>
      <c r="V77" s="71">
        <v>4782</v>
      </c>
      <c r="W77" s="71">
        <v>4782</v>
      </c>
      <c r="X77" s="71">
        <v>4782</v>
      </c>
      <c r="Y77" s="71">
        <v>4782</v>
      </c>
      <c r="Z77" s="71">
        <v>4782</v>
      </c>
      <c r="AA77" s="71">
        <v>4782</v>
      </c>
      <c r="AB77" s="71">
        <v>4782</v>
      </c>
      <c r="AC77" s="71">
        <v>4782</v>
      </c>
      <c r="AD77" s="71"/>
      <c r="AE77" s="71">
        <v>57384</v>
      </c>
      <c r="AF77" s="71">
        <v>114665.04</v>
      </c>
    </row>
    <row r="78" spans="1:32" x14ac:dyDescent="0.3">
      <c r="B78" t="s">
        <v>458</v>
      </c>
      <c r="D78" s="71">
        <v>4694.17</v>
      </c>
      <c r="E78" s="71">
        <v>4694.17</v>
      </c>
      <c r="F78" s="71">
        <v>4931.92</v>
      </c>
      <c r="G78" s="71">
        <v>4773.42</v>
      </c>
      <c r="H78" s="71">
        <v>4773.42</v>
      </c>
      <c r="I78" s="71">
        <v>4773.42</v>
      </c>
      <c r="J78" s="71">
        <v>4773.42</v>
      </c>
      <c r="K78" s="71">
        <v>4773.42</v>
      </c>
      <c r="L78" s="71">
        <v>4773.42</v>
      </c>
      <c r="M78" s="71">
        <v>4773.42</v>
      </c>
      <c r="N78" s="71">
        <v>4773.42</v>
      </c>
      <c r="O78" s="71">
        <v>4773.42</v>
      </c>
      <c r="P78" s="71"/>
      <c r="Q78" s="71">
        <v>57281.039999999986</v>
      </c>
      <c r="R78" s="71">
        <v>4773.42</v>
      </c>
      <c r="S78" s="71">
        <v>4773.42</v>
      </c>
      <c r="T78" s="71">
        <v>4773.42</v>
      </c>
      <c r="U78" s="71">
        <v>4807.74</v>
      </c>
      <c r="V78" s="71">
        <v>4782</v>
      </c>
      <c r="W78" s="71">
        <v>4782</v>
      </c>
      <c r="X78" s="71">
        <v>4782</v>
      </c>
      <c r="Y78" s="71">
        <v>4782</v>
      </c>
      <c r="Z78" s="71">
        <v>4782</v>
      </c>
      <c r="AA78" s="71">
        <v>4782</v>
      </c>
      <c r="AB78" s="71">
        <v>4782</v>
      </c>
      <c r="AC78" s="71">
        <v>4782</v>
      </c>
      <c r="AD78" s="71"/>
      <c r="AE78" s="71">
        <v>57384</v>
      </c>
      <c r="AF78" s="71">
        <v>114665.04</v>
      </c>
    </row>
    <row r="79" spans="1:32" x14ac:dyDescent="0.3">
      <c r="B79" t="s">
        <v>459</v>
      </c>
      <c r="C79" t="s">
        <v>109</v>
      </c>
      <c r="D79" s="71">
        <v>5800</v>
      </c>
      <c r="E79" s="71">
        <v>5800</v>
      </c>
      <c r="F79" s="71">
        <v>6273</v>
      </c>
      <c r="G79" s="71">
        <v>5800</v>
      </c>
      <c r="H79" s="71">
        <v>5800</v>
      </c>
      <c r="I79" s="71">
        <v>5800</v>
      </c>
      <c r="J79" s="71">
        <v>5800</v>
      </c>
      <c r="K79" s="71">
        <v>5800</v>
      </c>
      <c r="L79" s="71">
        <v>5800</v>
      </c>
      <c r="M79" s="71">
        <v>5800</v>
      </c>
      <c r="N79" s="71">
        <v>5800</v>
      </c>
      <c r="O79" s="71">
        <v>5800</v>
      </c>
      <c r="P79" s="71"/>
      <c r="Q79" s="71">
        <v>70073</v>
      </c>
      <c r="R79" s="71">
        <v>5800</v>
      </c>
      <c r="S79" s="71">
        <v>6000</v>
      </c>
      <c r="T79" s="71">
        <v>6952</v>
      </c>
      <c r="U79" s="71">
        <v>6000</v>
      </c>
      <c r="V79" s="71">
        <v>6000</v>
      </c>
      <c r="W79" s="71">
        <v>6000</v>
      </c>
      <c r="X79" s="71">
        <v>6000</v>
      </c>
      <c r="Y79" s="71">
        <v>6000</v>
      </c>
      <c r="Z79" s="71">
        <v>6000</v>
      </c>
      <c r="AA79" s="71">
        <v>6000</v>
      </c>
      <c r="AB79" s="71">
        <v>6000</v>
      </c>
      <c r="AC79" s="71">
        <v>6000</v>
      </c>
      <c r="AD79" s="71"/>
      <c r="AE79" s="71">
        <v>72752</v>
      </c>
      <c r="AF79" s="71">
        <v>142825</v>
      </c>
    </row>
    <row r="80" spans="1:32" x14ac:dyDescent="0.3">
      <c r="B80" t="s">
        <v>460</v>
      </c>
      <c r="D80" s="71">
        <v>5800</v>
      </c>
      <c r="E80" s="71">
        <v>5800</v>
      </c>
      <c r="F80" s="71">
        <v>6273</v>
      </c>
      <c r="G80" s="71">
        <v>5800</v>
      </c>
      <c r="H80" s="71">
        <v>5800</v>
      </c>
      <c r="I80" s="71">
        <v>5800</v>
      </c>
      <c r="J80" s="71">
        <v>5800</v>
      </c>
      <c r="K80" s="71">
        <v>5800</v>
      </c>
      <c r="L80" s="71">
        <v>5800</v>
      </c>
      <c r="M80" s="71">
        <v>5800</v>
      </c>
      <c r="N80" s="71">
        <v>5800</v>
      </c>
      <c r="O80" s="71">
        <v>5800</v>
      </c>
      <c r="P80" s="71"/>
      <c r="Q80" s="71">
        <v>70073</v>
      </c>
      <c r="R80" s="71">
        <v>5800</v>
      </c>
      <c r="S80" s="71">
        <v>6000</v>
      </c>
      <c r="T80" s="71">
        <v>6952</v>
      </c>
      <c r="U80" s="71">
        <v>6000</v>
      </c>
      <c r="V80" s="71">
        <v>6000</v>
      </c>
      <c r="W80" s="71">
        <v>6000</v>
      </c>
      <c r="X80" s="71">
        <v>6000</v>
      </c>
      <c r="Y80" s="71">
        <v>6000</v>
      </c>
      <c r="Z80" s="71">
        <v>6000</v>
      </c>
      <c r="AA80" s="71">
        <v>6000</v>
      </c>
      <c r="AB80" s="71">
        <v>6000</v>
      </c>
      <c r="AC80" s="71">
        <v>6000</v>
      </c>
      <c r="AD80" s="71"/>
      <c r="AE80" s="71">
        <v>72752</v>
      </c>
      <c r="AF80" s="71">
        <v>142825</v>
      </c>
    </row>
    <row r="81" spans="2:32" x14ac:dyDescent="0.3">
      <c r="B81" t="s">
        <v>461</v>
      </c>
      <c r="C81" t="s">
        <v>111</v>
      </c>
      <c r="D81" s="71">
        <v>5045</v>
      </c>
      <c r="E81" s="71">
        <v>5045</v>
      </c>
      <c r="F81" s="71">
        <v>5045</v>
      </c>
      <c r="G81" s="71">
        <v>5045</v>
      </c>
      <c r="H81" s="71">
        <v>5045</v>
      </c>
      <c r="I81" s="71">
        <v>5045</v>
      </c>
      <c r="J81" s="71">
        <v>5045</v>
      </c>
      <c r="K81" s="71">
        <v>5045</v>
      </c>
      <c r="L81" s="71">
        <v>5045</v>
      </c>
      <c r="M81" s="71">
        <v>5045</v>
      </c>
      <c r="N81" s="71">
        <v>5045</v>
      </c>
      <c r="O81" s="71">
        <v>5047</v>
      </c>
      <c r="P81" s="71"/>
      <c r="Q81" s="71">
        <v>60542</v>
      </c>
      <c r="R81" s="71">
        <v>4578</v>
      </c>
      <c r="S81" s="71">
        <v>4578</v>
      </c>
      <c r="T81" s="71">
        <v>4578</v>
      </c>
      <c r="U81" s="71">
        <v>4578</v>
      </c>
      <c r="V81" s="71">
        <v>4578</v>
      </c>
      <c r="W81" s="71">
        <v>4578</v>
      </c>
      <c r="X81" s="71">
        <v>4578</v>
      </c>
      <c r="Y81" s="71">
        <v>4578</v>
      </c>
      <c r="Z81" s="71">
        <v>4578</v>
      </c>
      <c r="AA81" s="71">
        <v>4578</v>
      </c>
      <c r="AB81" s="71">
        <v>4578</v>
      </c>
      <c r="AC81" s="71">
        <v>4572</v>
      </c>
      <c r="AD81" s="71"/>
      <c r="AE81" s="71">
        <v>54930</v>
      </c>
      <c r="AF81" s="71">
        <v>115472</v>
      </c>
    </row>
    <row r="82" spans="2:32" x14ac:dyDescent="0.3">
      <c r="B82" t="s">
        <v>462</v>
      </c>
      <c r="D82" s="71">
        <v>5045</v>
      </c>
      <c r="E82" s="71">
        <v>5045</v>
      </c>
      <c r="F82" s="71">
        <v>5045</v>
      </c>
      <c r="G82" s="71">
        <v>5045</v>
      </c>
      <c r="H82" s="71">
        <v>5045</v>
      </c>
      <c r="I82" s="71">
        <v>5045</v>
      </c>
      <c r="J82" s="71">
        <v>5045</v>
      </c>
      <c r="K82" s="71">
        <v>5045</v>
      </c>
      <c r="L82" s="71">
        <v>5045</v>
      </c>
      <c r="M82" s="71">
        <v>5045</v>
      </c>
      <c r="N82" s="71">
        <v>5045</v>
      </c>
      <c r="O82" s="71">
        <v>5047</v>
      </c>
      <c r="P82" s="71"/>
      <c r="Q82" s="71">
        <v>60542</v>
      </c>
      <c r="R82" s="71">
        <v>4578</v>
      </c>
      <c r="S82" s="71">
        <v>4578</v>
      </c>
      <c r="T82" s="71">
        <v>4578</v>
      </c>
      <c r="U82" s="71">
        <v>4578</v>
      </c>
      <c r="V82" s="71">
        <v>4578</v>
      </c>
      <c r="W82" s="71">
        <v>4578</v>
      </c>
      <c r="X82" s="71">
        <v>4578</v>
      </c>
      <c r="Y82" s="71">
        <v>4578</v>
      </c>
      <c r="Z82" s="71">
        <v>4578</v>
      </c>
      <c r="AA82" s="71">
        <v>4578</v>
      </c>
      <c r="AB82" s="71">
        <v>4578</v>
      </c>
      <c r="AC82" s="71">
        <v>4572</v>
      </c>
      <c r="AD82" s="71"/>
      <c r="AE82" s="71">
        <v>54930</v>
      </c>
      <c r="AF82" s="71">
        <v>115472</v>
      </c>
    </row>
    <row r="83" spans="2:32" x14ac:dyDescent="0.3">
      <c r="B83" t="s">
        <v>463</v>
      </c>
      <c r="C83" t="s">
        <v>113</v>
      </c>
      <c r="D83" s="71">
        <v>2000</v>
      </c>
      <c r="E83" s="71">
        <v>2000</v>
      </c>
      <c r="F83" s="71">
        <v>2000</v>
      </c>
      <c r="G83" s="71">
        <v>2000</v>
      </c>
      <c r="H83" s="71">
        <v>2000</v>
      </c>
      <c r="I83" s="71">
        <v>2000</v>
      </c>
      <c r="J83" s="71">
        <v>2000</v>
      </c>
      <c r="K83" s="71">
        <v>2000</v>
      </c>
      <c r="L83" s="71">
        <v>2000</v>
      </c>
      <c r="M83" s="71">
        <v>2000</v>
      </c>
      <c r="N83" s="71">
        <v>2000</v>
      </c>
      <c r="O83" s="71">
        <v>2000</v>
      </c>
      <c r="P83" s="71"/>
      <c r="Q83" s="71">
        <v>24000</v>
      </c>
      <c r="R83" s="71">
        <v>2000</v>
      </c>
      <c r="S83" s="71">
        <v>2000</v>
      </c>
      <c r="T83" s="71">
        <v>2000</v>
      </c>
      <c r="U83" s="71">
        <v>2000</v>
      </c>
      <c r="V83" s="71">
        <v>2000</v>
      </c>
      <c r="W83" s="71">
        <v>2000</v>
      </c>
      <c r="X83" s="71">
        <v>2000</v>
      </c>
      <c r="Y83" s="71">
        <v>4790.6000000000004</v>
      </c>
      <c r="Z83" s="71">
        <v>4790.6000000000004</v>
      </c>
      <c r="AA83" s="71">
        <v>4790.6000000000004</v>
      </c>
      <c r="AB83" s="71">
        <v>4790.6000000000004</v>
      </c>
      <c r="AC83" s="71">
        <v>649.6</v>
      </c>
      <c r="AD83" s="71"/>
      <c r="AE83" s="71">
        <v>33811.999999999993</v>
      </c>
      <c r="AF83" s="71">
        <v>57811.999999999993</v>
      </c>
    </row>
    <row r="84" spans="2:32" x14ac:dyDescent="0.3">
      <c r="B84" t="s">
        <v>464</v>
      </c>
      <c r="D84" s="71">
        <v>2000</v>
      </c>
      <c r="E84" s="71">
        <v>2000</v>
      </c>
      <c r="F84" s="71">
        <v>2000</v>
      </c>
      <c r="G84" s="71">
        <v>2000</v>
      </c>
      <c r="H84" s="71">
        <v>2000</v>
      </c>
      <c r="I84" s="71">
        <v>2000</v>
      </c>
      <c r="J84" s="71">
        <v>2000</v>
      </c>
      <c r="K84" s="71">
        <v>2000</v>
      </c>
      <c r="L84" s="71">
        <v>2000</v>
      </c>
      <c r="M84" s="71">
        <v>2000</v>
      </c>
      <c r="N84" s="71">
        <v>2000</v>
      </c>
      <c r="O84" s="71">
        <v>2000</v>
      </c>
      <c r="P84" s="71"/>
      <c r="Q84" s="71">
        <v>24000</v>
      </c>
      <c r="R84" s="71">
        <v>2000</v>
      </c>
      <c r="S84" s="71">
        <v>2000</v>
      </c>
      <c r="T84" s="71">
        <v>2000</v>
      </c>
      <c r="U84" s="71">
        <v>2000</v>
      </c>
      <c r="V84" s="71">
        <v>2000</v>
      </c>
      <c r="W84" s="71">
        <v>2000</v>
      </c>
      <c r="X84" s="71">
        <v>2000</v>
      </c>
      <c r="Y84" s="71">
        <v>4790.6000000000004</v>
      </c>
      <c r="Z84" s="71">
        <v>4790.6000000000004</v>
      </c>
      <c r="AA84" s="71">
        <v>4790.6000000000004</v>
      </c>
      <c r="AB84" s="71">
        <v>4790.6000000000004</v>
      </c>
      <c r="AC84" s="71">
        <v>649.6</v>
      </c>
      <c r="AD84" s="71"/>
      <c r="AE84" s="71">
        <v>33811.999999999993</v>
      </c>
      <c r="AF84" s="71">
        <v>57811.999999999993</v>
      </c>
    </row>
    <row r="85" spans="2:32" x14ac:dyDescent="0.3">
      <c r="B85" t="s">
        <v>465</v>
      </c>
      <c r="C85" t="s">
        <v>104</v>
      </c>
      <c r="D85" s="71">
        <v>6353</v>
      </c>
      <c r="E85" s="71">
        <v>6353</v>
      </c>
      <c r="F85" s="71">
        <v>6353</v>
      </c>
      <c r="G85" s="71">
        <v>6353</v>
      </c>
      <c r="H85" s="71">
        <v>6353</v>
      </c>
      <c r="I85" s="71">
        <v>6353</v>
      </c>
      <c r="J85" s="71">
        <v>6353</v>
      </c>
      <c r="K85" s="71">
        <v>6353</v>
      </c>
      <c r="L85" s="71">
        <v>6353</v>
      </c>
      <c r="M85" s="71">
        <v>6353</v>
      </c>
      <c r="N85" s="71">
        <v>6353</v>
      </c>
      <c r="O85" s="71">
        <v>6352</v>
      </c>
      <c r="P85" s="71"/>
      <c r="Q85" s="71">
        <v>76235</v>
      </c>
      <c r="R85" s="71">
        <v>6384</v>
      </c>
      <c r="S85" s="71">
        <v>6384</v>
      </c>
      <c r="T85" s="71">
        <v>6384</v>
      </c>
      <c r="U85" s="71">
        <v>6384</v>
      </c>
      <c r="V85" s="71">
        <v>6384</v>
      </c>
      <c r="W85" s="71"/>
      <c r="X85" s="71">
        <v>0</v>
      </c>
      <c r="Y85" s="71">
        <v>0</v>
      </c>
      <c r="Z85" s="71">
        <v>19152</v>
      </c>
      <c r="AA85" s="71">
        <v>6384</v>
      </c>
      <c r="AB85" s="71">
        <v>12768</v>
      </c>
      <c r="AC85" s="71">
        <v>6384</v>
      </c>
      <c r="AD85" s="71"/>
      <c r="AE85" s="71">
        <v>76608</v>
      </c>
      <c r="AF85" s="71">
        <v>152843</v>
      </c>
    </row>
    <row r="86" spans="2:32" x14ac:dyDescent="0.3">
      <c r="B86" t="s">
        <v>466</v>
      </c>
      <c r="D86" s="71">
        <v>6353</v>
      </c>
      <c r="E86" s="71">
        <v>6353</v>
      </c>
      <c r="F86" s="71">
        <v>6353</v>
      </c>
      <c r="G86" s="71">
        <v>6353</v>
      </c>
      <c r="H86" s="71">
        <v>6353</v>
      </c>
      <c r="I86" s="71">
        <v>6353</v>
      </c>
      <c r="J86" s="71">
        <v>6353</v>
      </c>
      <c r="K86" s="71">
        <v>6353</v>
      </c>
      <c r="L86" s="71">
        <v>6353</v>
      </c>
      <c r="M86" s="71">
        <v>6353</v>
      </c>
      <c r="N86" s="71">
        <v>6353</v>
      </c>
      <c r="O86" s="71">
        <v>6352</v>
      </c>
      <c r="P86" s="71"/>
      <c r="Q86" s="71">
        <v>76235</v>
      </c>
      <c r="R86" s="71">
        <v>6384</v>
      </c>
      <c r="S86" s="71">
        <v>6384</v>
      </c>
      <c r="T86" s="71">
        <v>6384</v>
      </c>
      <c r="U86" s="71">
        <v>6384</v>
      </c>
      <c r="V86" s="71">
        <v>6384</v>
      </c>
      <c r="W86" s="71"/>
      <c r="X86" s="71">
        <v>0</v>
      </c>
      <c r="Y86" s="71">
        <v>0</v>
      </c>
      <c r="Z86" s="71">
        <v>19152</v>
      </c>
      <c r="AA86" s="71">
        <v>6384</v>
      </c>
      <c r="AB86" s="71">
        <v>12768</v>
      </c>
      <c r="AC86" s="71">
        <v>6384</v>
      </c>
      <c r="AD86" s="71"/>
      <c r="AE86" s="71">
        <v>76608</v>
      </c>
      <c r="AF86" s="71">
        <v>152843</v>
      </c>
    </row>
    <row r="87" spans="2:32" x14ac:dyDescent="0.3">
      <c r="B87" t="s">
        <v>467</v>
      </c>
      <c r="C87" t="s">
        <v>106</v>
      </c>
      <c r="D87" s="71">
        <v>5861</v>
      </c>
      <c r="E87" s="71">
        <v>5861</v>
      </c>
      <c r="F87" s="71">
        <v>5861</v>
      </c>
      <c r="G87" s="71">
        <v>5861</v>
      </c>
      <c r="H87" s="71">
        <v>5861</v>
      </c>
      <c r="I87" s="71">
        <v>5861</v>
      </c>
      <c r="J87" s="71">
        <v>5861</v>
      </c>
      <c r="K87" s="71">
        <v>5861</v>
      </c>
      <c r="L87" s="71">
        <v>5861</v>
      </c>
      <c r="M87" s="71">
        <v>5861</v>
      </c>
      <c r="N87" s="71">
        <v>5861</v>
      </c>
      <c r="O87" s="71">
        <v>5855</v>
      </c>
      <c r="P87" s="71"/>
      <c r="Q87" s="71">
        <v>70326</v>
      </c>
      <c r="R87" s="71">
        <v>5917</v>
      </c>
      <c r="S87" s="71">
        <v>5917</v>
      </c>
      <c r="T87" s="71">
        <v>5917</v>
      </c>
      <c r="U87" s="71">
        <v>5917</v>
      </c>
      <c r="V87" s="71">
        <v>5917</v>
      </c>
      <c r="W87" s="71">
        <v>5917</v>
      </c>
      <c r="X87" s="71">
        <v>5917</v>
      </c>
      <c r="Y87" s="71">
        <v>5917</v>
      </c>
      <c r="Z87" s="71">
        <v>5917</v>
      </c>
      <c r="AA87" s="71">
        <v>5917</v>
      </c>
      <c r="AB87" s="71">
        <v>5917</v>
      </c>
      <c r="AC87" s="71">
        <v>5914</v>
      </c>
      <c r="AD87" s="71"/>
      <c r="AE87" s="71">
        <v>71001</v>
      </c>
      <c r="AF87" s="71">
        <v>141327</v>
      </c>
    </row>
    <row r="88" spans="2:32" x14ac:dyDescent="0.3">
      <c r="B88" t="s">
        <v>468</v>
      </c>
      <c r="D88" s="71">
        <v>5861</v>
      </c>
      <c r="E88" s="71">
        <v>5861</v>
      </c>
      <c r="F88" s="71">
        <v>5861</v>
      </c>
      <c r="G88" s="71">
        <v>5861</v>
      </c>
      <c r="H88" s="71">
        <v>5861</v>
      </c>
      <c r="I88" s="71">
        <v>5861</v>
      </c>
      <c r="J88" s="71">
        <v>5861</v>
      </c>
      <c r="K88" s="71">
        <v>5861</v>
      </c>
      <c r="L88" s="71">
        <v>5861</v>
      </c>
      <c r="M88" s="71">
        <v>5861</v>
      </c>
      <c r="N88" s="71">
        <v>5861</v>
      </c>
      <c r="O88" s="71">
        <v>5855</v>
      </c>
      <c r="P88" s="71"/>
      <c r="Q88" s="71">
        <v>70326</v>
      </c>
      <c r="R88" s="71">
        <v>5917</v>
      </c>
      <c r="S88" s="71">
        <v>5917</v>
      </c>
      <c r="T88" s="71">
        <v>5917</v>
      </c>
      <c r="U88" s="71">
        <v>5917</v>
      </c>
      <c r="V88" s="71">
        <v>5917</v>
      </c>
      <c r="W88" s="71">
        <v>5917</v>
      </c>
      <c r="X88" s="71">
        <v>5917</v>
      </c>
      <c r="Y88" s="71">
        <v>5917</v>
      </c>
      <c r="Z88" s="71">
        <v>5917</v>
      </c>
      <c r="AA88" s="71">
        <v>5917</v>
      </c>
      <c r="AB88" s="71">
        <v>5917</v>
      </c>
      <c r="AC88" s="71">
        <v>5914</v>
      </c>
      <c r="AD88" s="71"/>
      <c r="AE88" s="71">
        <v>71001</v>
      </c>
      <c r="AF88" s="71">
        <v>141327</v>
      </c>
    </row>
    <row r="89" spans="2:32" x14ac:dyDescent="0.3">
      <c r="B89" t="s">
        <v>469</v>
      </c>
      <c r="C89" t="s">
        <v>108</v>
      </c>
      <c r="D89" s="71">
        <v>5079</v>
      </c>
      <c r="E89" s="71">
        <v>5079</v>
      </c>
      <c r="F89" s="71">
        <v>5079</v>
      </c>
      <c r="G89" s="71">
        <v>5079</v>
      </c>
      <c r="H89" s="71">
        <v>5079</v>
      </c>
      <c r="I89" s="71">
        <v>5079</v>
      </c>
      <c r="J89" s="71">
        <v>5079</v>
      </c>
      <c r="K89" s="71">
        <v>5079</v>
      </c>
      <c r="L89" s="71">
        <v>5079</v>
      </c>
      <c r="M89" s="71">
        <v>5079</v>
      </c>
      <c r="N89" s="71">
        <v>5079</v>
      </c>
      <c r="O89" s="71">
        <v>5074</v>
      </c>
      <c r="P89" s="71"/>
      <c r="Q89" s="71">
        <v>60943</v>
      </c>
      <c r="R89" s="71">
        <v>5338</v>
      </c>
      <c r="S89" s="71">
        <v>5338</v>
      </c>
      <c r="T89" s="71">
        <v>5338</v>
      </c>
      <c r="U89" s="71">
        <v>5338</v>
      </c>
      <c r="V89" s="71">
        <v>5338</v>
      </c>
      <c r="W89" s="71">
        <v>5338</v>
      </c>
      <c r="X89" s="71">
        <v>5338</v>
      </c>
      <c r="Y89" s="71">
        <v>5338</v>
      </c>
      <c r="Z89" s="71">
        <v>5338</v>
      </c>
      <c r="AA89" s="71">
        <v>4500</v>
      </c>
      <c r="AB89" s="71">
        <v>6000</v>
      </c>
      <c r="AC89" s="71">
        <v>5517</v>
      </c>
      <c r="AD89" s="71"/>
      <c r="AE89" s="71">
        <v>64059</v>
      </c>
      <c r="AF89" s="71">
        <v>125002</v>
      </c>
    </row>
    <row r="90" spans="2:32" x14ac:dyDescent="0.3">
      <c r="B90" t="s">
        <v>470</v>
      </c>
      <c r="D90" s="71">
        <v>5079</v>
      </c>
      <c r="E90" s="71">
        <v>5079</v>
      </c>
      <c r="F90" s="71">
        <v>5079</v>
      </c>
      <c r="G90" s="71">
        <v>5079</v>
      </c>
      <c r="H90" s="71">
        <v>5079</v>
      </c>
      <c r="I90" s="71">
        <v>5079</v>
      </c>
      <c r="J90" s="71">
        <v>5079</v>
      </c>
      <c r="K90" s="71">
        <v>5079</v>
      </c>
      <c r="L90" s="71">
        <v>5079</v>
      </c>
      <c r="M90" s="71">
        <v>5079</v>
      </c>
      <c r="N90" s="71">
        <v>5079</v>
      </c>
      <c r="O90" s="71">
        <v>5074</v>
      </c>
      <c r="P90" s="71"/>
      <c r="Q90" s="71">
        <v>60943</v>
      </c>
      <c r="R90" s="71">
        <v>5338</v>
      </c>
      <c r="S90" s="71">
        <v>5338</v>
      </c>
      <c r="T90" s="71">
        <v>5338</v>
      </c>
      <c r="U90" s="71">
        <v>5338</v>
      </c>
      <c r="V90" s="71">
        <v>5338</v>
      </c>
      <c r="W90" s="71">
        <v>5338</v>
      </c>
      <c r="X90" s="71">
        <v>5338</v>
      </c>
      <c r="Y90" s="71">
        <v>5338</v>
      </c>
      <c r="Z90" s="71">
        <v>5338</v>
      </c>
      <c r="AA90" s="71">
        <v>4500</v>
      </c>
      <c r="AB90" s="71">
        <v>6000</v>
      </c>
      <c r="AC90" s="71">
        <v>5517</v>
      </c>
      <c r="AD90" s="71"/>
      <c r="AE90" s="71">
        <v>64059</v>
      </c>
      <c r="AF90" s="71">
        <v>125002</v>
      </c>
    </row>
    <row r="91" spans="2:32" x14ac:dyDescent="0.3">
      <c r="B91" t="s">
        <v>471</v>
      </c>
      <c r="C91" t="s">
        <v>110</v>
      </c>
      <c r="D91" s="71">
        <v>7589</v>
      </c>
      <c r="E91" s="71">
        <v>7589</v>
      </c>
      <c r="F91" s="71">
        <v>7589</v>
      </c>
      <c r="G91" s="71">
        <v>7589</v>
      </c>
      <c r="H91" s="71">
        <v>7589</v>
      </c>
      <c r="I91" s="71">
        <v>7589</v>
      </c>
      <c r="J91" s="71">
        <v>7589</v>
      </c>
      <c r="K91" s="71">
        <v>7589</v>
      </c>
      <c r="L91" s="71">
        <v>7589</v>
      </c>
      <c r="M91" s="71">
        <v>7589</v>
      </c>
      <c r="N91" s="71">
        <v>7589</v>
      </c>
      <c r="O91" s="71">
        <v>7592</v>
      </c>
      <c r="P91" s="71"/>
      <c r="Q91" s="71">
        <v>91071</v>
      </c>
      <c r="R91" s="71">
        <v>7964</v>
      </c>
      <c r="S91" s="71">
        <v>7964</v>
      </c>
      <c r="T91" s="71">
        <v>7964</v>
      </c>
      <c r="U91" s="71">
        <v>7964</v>
      </c>
      <c r="V91" s="71">
        <v>7964</v>
      </c>
      <c r="W91" s="71">
        <v>7964</v>
      </c>
      <c r="X91" s="71">
        <v>7964</v>
      </c>
      <c r="Y91" s="71">
        <v>7964</v>
      </c>
      <c r="Z91" s="71">
        <v>7964</v>
      </c>
      <c r="AA91" s="71">
        <v>7964</v>
      </c>
      <c r="AB91" s="71">
        <v>7964</v>
      </c>
      <c r="AC91" s="71">
        <v>7961</v>
      </c>
      <c r="AD91" s="71"/>
      <c r="AE91" s="71">
        <v>95565</v>
      </c>
      <c r="AF91" s="71">
        <v>186636</v>
      </c>
    </row>
    <row r="92" spans="2:32" x14ac:dyDescent="0.3">
      <c r="B92" t="s">
        <v>472</v>
      </c>
      <c r="D92" s="71">
        <v>7589</v>
      </c>
      <c r="E92" s="71">
        <v>7589</v>
      </c>
      <c r="F92" s="71">
        <v>7589</v>
      </c>
      <c r="G92" s="71">
        <v>7589</v>
      </c>
      <c r="H92" s="71">
        <v>7589</v>
      </c>
      <c r="I92" s="71">
        <v>7589</v>
      </c>
      <c r="J92" s="71">
        <v>7589</v>
      </c>
      <c r="K92" s="71">
        <v>7589</v>
      </c>
      <c r="L92" s="71">
        <v>7589</v>
      </c>
      <c r="M92" s="71">
        <v>7589</v>
      </c>
      <c r="N92" s="71">
        <v>7589</v>
      </c>
      <c r="O92" s="71">
        <v>7592</v>
      </c>
      <c r="P92" s="71"/>
      <c r="Q92" s="71">
        <v>91071</v>
      </c>
      <c r="R92" s="71">
        <v>7964</v>
      </c>
      <c r="S92" s="71">
        <v>7964</v>
      </c>
      <c r="T92" s="71">
        <v>7964</v>
      </c>
      <c r="U92" s="71">
        <v>7964</v>
      </c>
      <c r="V92" s="71">
        <v>7964</v>
      </c>
      <c r="W92" s="71">
        <v>7964</v>
      </c>
      <c r="X92" s="71">
        <v>7964</v>
      </c>
      <c r="Y92" s="71">
        <v>7964</v>
      </c>
      <c r="Z92" s="71">
        <v>7964</v>
      </c>
      <c r="AA92" s="71">
        <v>7964</v>
      </c>
      <c r="AB92" s="71">
        <v>7964</v>
      </c>
      <c r="AC92" s="71">
        <v>7961</v>
      </c>
      <c r="AD92" s="71"/>
      <c r="AE92" s="71">
        <v>95565</v>
      </c>
      <c r="AF92" s="71">
        <v>186636</v>
      </c>
    </row>
    <row r="93" spans="2:32" x14ac:dyDescent="0.3">
      <c r="B93" t="s">
        <v>473</v>
      </c>
      <c r="C93" t="s">
        <v>112</v>
      </c>
      <c r="D93" s="71">
        <v>10000</v>
      </c>
      <c r="E93" s="71">
        <v>10000</v>
      </c>
      <c r="F93" s="71">
        <v>0</v>
      </c>
      <c r="G93" s="71">
        <v>20000</v>
      </c>
      <c r="H93" s="71">
        <v>10000</v>
      </c>
      <c r="I93" s="71">
        <v>10000</v>
      </c>
      <c r="J93" s="71">
        <v>10000</v>
      </c>
      <c r="K93" s="71">
        <v>10000</v>
      </c>
      <c r="L93" s="71">
        <v>10000</v>
      </c>
      <c r="M93" s="71">
        <v>10000</v>
      </c>
      <c r="N93" s="71">
        <v>10000</v>
      </c>
      <c r="O93" s="71">
        <v>52980</v>
      </c>
      <c r="P93" s="71"/>
      <c r="Q93" s="71">
        <v>162980</v>
      </c>
      <c r="R93" s="71">
        <v>10000</v>
      </c>
      <c r="S93" s="71">
        <v>10000</v>
      </c>
      <c r="T93" s="71">
        <v>10000</v>
      </c>
      <c r="U93" s="71">
        <v>10000</v>
      </c>
      <c r="V93" s="71">
        <v>10000</v>
      </c>
      <c r="W93" s="71">
        <v>10000</v>
      </c>
      <c r="X93" s="71">
        <v>10000</v>
      </c>
      <c r="Y93" s="71">
        <v>10000</v>
      </c>
      <c r="Z93" s="71">
        <v>10000</v>
      </c>
      <c r="AA93" s="71">
        <v>10000</v>
      </c>
      <c r="AB93" s="71">
        <v>10000</v>
      </c>
      <c r="AC93" s="71">
        <v>54451</v>
      </c>
      <c r="AD93" s="71"/>
      <c r="AE93" s="71">
        <v>164451</v>
      </c>
      <c r="AF93" s="71">
        <v>327431</v>
      </c>
    </row>
    <row r="94" spans="2:32" x14ac:dyDescent="0.3">
      <c r="B94" t="s">
        <v>474</v>
      </c>
      <c r="D94" s="71">
        <v>10000</v>
      </c>
      <c r="E94" s="71">
        <v>10000</v>
      </c>
      <c r="F94" s="71">
        <v>0</v>
      </c>
      <c r="G94" s="71">
        <v>20000</v>
      </c>
      <c r="H94" s="71">
        <v>10000</v>
      </c>
      <c r="I94" s="71">
        <v>10000</v>
      </c>
      <c r="J94" s="71">
        <v>10000</v>
      </c>
      <c r="K94" s="71">
        <v>10000</v>
      </c>
      <c r="L94" s="71">
        <v>10000</v>
      </c>
      <c r="M94" s="71">
        <v>10000</v>
      </c>
      <c r="N94" s="71">
        <v>10000</v>
      </c>
      <c r="O94" s="71">
        <v>52980</v>
      </c>
      <c r="P94" s="71"/>
      <c r="Q94" s="71">
        <v>162980</v>
      </c>
      <c r="R94" s="71">
        <v>10000</v>
      </c>
      <c r="S94" s="71">
        <v>10000</v>
      </c>
      <c r="T94" s="71">
        <v>10000</v>
      </c>
      <c r="U94" s="71">
        <v>10000</v>
      </c>
      <c r="V94" s="71">
        <v>10000</v>
      </c>
      <c r="W94" s="71">
        <v>10000</v>
      </c>
      <c r="X94" s="71">
        <v>10000</v>
      </c>
      <c r="Y94" s="71">
        <v>10000</v>
      </c>
      <c r="Z94" s="71">
        <v>10000</v>
      </c>
      <c r="AA94" s="71">
        <v>10000</v>
      </c>
      <c r="AB94" s="71">
        <v>10000</v>
      </c>
      <c r="AC94" s="71">
        <v>54451</v>
      </c>
      <c r="AD94" s="71"/>
      <c r="AE94" s="71">
        <v>164451</v>
      </c>
      <c r="AF94" s="71">
        <v>327431</v>
      </c>
    </row>
    <row r="95" spans="2:32" x14ac:dyDescent="0.3">
      <c r="B95" t="s">
        <v>475</v>
      </c>
      <c r="C95" t="s">
        <v>114</v>
      </c>
      <c r="D95" s="71">
        <v>0</v>
      </c>
      <c r="E95" s="71">
        <v>16767.34</v>
      </c>
      <c r="F95" s="71">
        <v>8383.67</v>
      </c>
      <c r="G95" s="71">
        <v>8383.67</v>
      </c>
      <c r="H95" s="71">
        <v>8383.67</v>
      </c>
      <c r="I95" s="71">
        <v>8383.67</v>
      </c>
      <c r="J95" s="71">
        <v>8383.67</v>
      </c>
      <c r="K95" s="71">
        <v>8383.67</v>
      </c>
      <c r="L95" s="71">
        <v>8383.67</v>
      </c>
      <c r="M95" s="71">
        <v>8383.67</v>
      </c>
      <c r="N95" s="71">
        <v>8383.67</v>
      </c>
      <c r="O95" s="71">
        <v>8383.6299999999992</v>
      </c>
      <c r="P95" s="71"/>
      <c r="Q95" s="71">
        <v>100604</v>
      </c>
      <c r="R95" s="71">
        <v>8542.25</v>
      </c>
      <c r="S95" s="71">
        <v>8542.25</v>
      </c>
      <c r="T95" s="71">
        <v>8542.25</v>
      </c>
      <c r="U95" s="71">
        <v>8542.25</v>
      </c>
      <c r="V95" s="71">
        <v>8542.25</v>
      </c>
      <c r="W95" s="71">
        <v>8542.25</v>
      </c>
      <c r="X95" s="71">
        <v>8542.25</v>
      </c>
      <c r="Y95" s="71">
        <v>8542.25</v>
      </c>
      <c r="Z95" s="71">
        <v>8542.25</v>
      </c>
      <c r="AA95" s="71">
        <v>8542.25</v>
      </c>
      <c r="AB95" s="71">
        <v>8542.25</v>
      </c>
      <c r="AC95" s="71">
        <v>8542.25</v>
      </c>
      <c r="AD95" s="71">
        <v>-1905.27</v>
      </c>
      <c r="AE95" s="71">
        <v>100601.73</v>
      </c>
      <c r="AF95" s="71">
        <v>201205.73</v>
      </c>
    </row>
    <row r="96" spans="2:32" x14ac:dyDescent="0.3">
      <c r="B96" t="s">
        <v>476</v>
      </c>
      <c r="D96" s="71">
        <v>0</v>
      </c>
      <c r="E96" s="71">
        <v>16767.34</v>
      </c>
      <c r="F96" s="71">
        <v>8383.67</v>
      </c>
      <c r="G96" s="71">
        <v>8383.67</v>
      </c>
      <c r="H96" s="71">
        <v>8383.67</v>
      </c>
      <c r="I96" s="71">
        <v>8383.67</v>
      </c>
      <c r="J96" s="71">
        <v>8383.67</v>
      </c>
      <c r="K96" s="71">
        <v>8383.67</v>
      </c>
      <c r="L96" s="71">
        <v>8383.67</v>
      </c>
      <c r="M96" s="71">
        <v>8383.67</v>
      </c>
      <c r="N96" s="71">
        <v>8383.67</v>
      </c>
      <c r="O96" s="71">
        <v>8383.6299999999992</v>
      </c>
      <c r="P96" s="71"/>
      <c r="Q96" s="71">
        <v>100604</v>
      </c>
      <c r="R96" s="71">
        <v>8542.25</v>
      </c>
      <c r="S96" s="71">
        <v>8542.25</v>
      </c>
      <c r="T96" s="71">
        <v>8542.25</v>
      </c>
      <c r="U96" s="71">
        <v>8542.25</v>
      </c>
      <c r="V96" s="71">
        <v>8542.25</v>
      </c>
      <c r="W96" s="71">
        <v>8542.25</v>
      </c>
      <c r="X96" s="71">
        <v>8542.25</v>
      </c>
      <c r="Y96" s="71">
        <v>8542.25</v>
      </c>
      <c r="Z96" s="71">
        <v>8542.25</v>
      </c>
      <c r="AA96" s="71">
        <v>8542.25</v>
      </c>
      <c r="AB96" s="71">
        <v>8542.25</v>
      </c>
      <c r="AC96" s="71">
        <v>8542.25</v>
      </c>
      <c r="AD96" s="71">
        <v>-1905.27</v>
      </c>
      <c r="AE96" s="71">
        <v>100601.73</v>
      </c>
      <c r="AF96" s="71">
        <v>201205.73</v>
      </c>
    </row>
    <row r="97" spans="1:32" x14ac:dyDescent="0.3">
      <c r="B97" t="s">
        <v>477</v>
      </c>
      <c r="C97" t="s">
        <v>116</v>
      </c>
      <c r="D97" s="71">
        <v>5569</v>
      </c>
      <c r="E97" s="71">
        <v>5569</v>
      </c>
      <c r="F97" s="71">
        <v>5569</v>
      </c>
      <c r="G97" s="71">
        <v>5569</v>
      </c>
      <c r="H97" s="71">
        <v>5569</v>
      </c>
      <c r="I97" s="71">
        <v>5569</v>
      </c>
      <c r="J97" s="71">
        <v>5569</v>
      </c>
      <c r="K97" s="71">
        <v>5569</v>
      </c>
      <c r="L97" s="71">
        <v>5569</v>
      </c>
      <c r="M97" s="71">
        <v>5569</v>
      </c>
      <c r="N97" s="71">
        <v>5569</v>
      </c>
      <c r="O97" s="71">
        <v>5572</v>
      </c>
      <c r="P97" s="71"/>
      <c r="Q97" s="71">
        <v>66831</v>
      </c>
      <c r="R97" s="71">
        <v>5950</v>
      </c>
      <c r="S97" s="71">
        <v>5950</v>
      </c>
      <c r="T97" s="71">
        <v>5950</v>
      </c>
      <c r="U97" s="71">
        <v>5950</v>
      </c>
      <c r="V97" s="71">
        <v>5950</v>
      </c>
      <c r="W97" s="71">
        <v>5950</v>
      </c>
      <c r="X97" s="71">
        <v>5950</v>
      </c>
      <c r="Y97" s="71">
        <v>5950</v>
      </c>
      <c r="Z97" s="71">
        <v>5950</v>
      </c>
      <c r="AA97" s="71">
        <v>5950</v>
      </c>
      <c r="AB97" s="71">
        <v>5950</v>
      </c>
      <c r="AC97" s="71">
        <v>5954</v>
      </c>
      <c r="AD97" s="71"/>
      <c r="AE97" s="71">
        <v>71404</v>
      </c>
      <c r="AF97" s="71">
        <v>138235</v>
      </c>
    </row>
    <row r="98" spans="1:32" x14ac:dyDescent="0.3">
      <c r="B98" t="s">
        <v>478</v>
      </c>
      <c r="D98" s="71">
        <v>5569</v>
      </c>
      <c r="E98" s="71">
        <v>5569</v>
      </c>
      <c r="F98" s="71">
        <v>5569</v>
      </c>
      <c r="G98" s="71">
        <v>5569</v>
      </c>
      <c r="H98" s="71">
        <v>5569</v>
      </c>
      <c r="I98" s="71">
        <v>5569</v>
      </c>
      <c r="J98" s="71">
        <v>5569</v>
      </c>
      <c r="K98" s="71">
        <v>5569</v>
      </c>
      <c r="L98" s="71">
        <v>5569</v>
      </c>
      <c r="M98" s="71">
        <v>5569</v>
      </c>
      <c r="N98" s="71">
        <v>5569</v>
      </c>
      <c r="O98" s="71">
        <v>5572</v>
      </c>
      <c r="P98" s="71"/>
      <c r="Q98" s="71">
        <v>66831</v>
      </c>
      <c r="R98" s="71">
        <v>5950</v>
      </c>
      <c r="S98" s="71">
        <v>5950</v>
      </c>
      <c r="T98" s="71">
        <v>5950</v>
      </c>
      <c r="U98" s="71">
        <v>5950</v>
      </c>
      <c r="V98" s="71">
        <v>5950</v>
      </c>
      <c r="W98" s="71">
        <v>5950</v>
      </c>
      <c r="X98" s="71">
        <v>5950</v>
      </c>
      <c r="Y98" s="71">
        <v>5950</v>
      </c>
      <c r="Z98" s="71">
        <v>5950</v>
      </c>
      <c r="AA98" s="71">
        <v>5950</v>
      </c>
      <c r="AB98" s="71">
        <v>5950</v>
      </c>
      <c r="AC98" s="71">
        <v>5954</v>
      </c>
      <c r="AD98" s="71"/>
      <c r="AE98" s="71">
        <v>71404</v>
      </c>
      <c r="AF98" s="71">
        <v>138235</v>
      </c>
    </row>
    <row r="99" spans="1:32" x14ac:dyDescent="0.3">
      <c r="B99" t="s">
        <v>479</v>
      </c>
      <c r="C99" t="s">
        <v>118</v>
      </c>
      <c r="D99" s="71">
        <v>7052</v>
      </c>
      <c r="E99" s="71">
        <v>7052</v>
      </c>
      <c r="F99" s="71">
        <v>7052</v>
      </c>
      <c r="G99" s="71">
        <v>7052</v>
      </c>
      <c r="H99" s="71">
        <v>7052</v>
      </c>
      <c r="I99" s="71">
        <v>7052</v>
      </c>
      <c r="J99" s="71">
        <v>7052</v>
      </c>
      <c r="K99" s="71">
        <v>7052</v>
      </c>
      <c r="L99" s="71">
        <v>7052</v>
      </c>
      <c r="M99" s="71">
        <v>7052</v>
      </c>
      <c r="N99" s="71">
        <v>0</v>
      </c>
      <c r="O99" s="71"/>
      <c r="P99" s="71">
        <v>14104</v>
      </c>
      <c r="Q99" s="71">
        <v>84624</v>
      </c>
      <c r="R99" s="71">
        <v>0</v>
      </c>
      <c r="S99" s="71">
        <v>0</v>
      </c>
      <c r="T99" s="71"/>
      <c r="U99" s="71">
        <v>0</v>
      </c>
      <c r="V99" s="71">
        <v>34815</v>
      </c>
      <c r="W99" s="71">
        <v>6963</v>
      </c>
      <c r="X99" s="71">
        <v>6963</v>
      </c>
      <c r="Y99" s="71">
        <v>6963</v>
      </c>
      <c r="Z99" s="71">
        <v>6963</v>
      </c>
      <c r="AA99" s="71">
        <v>6963</v>
      </c>
      <c r="AB99" s="71">
        <v>6963</v>
      </c>
      <c r="AC99" s="71">
        <v>3389.68</v>
      </c>
      <c r="AD99" s="71"/>
      <c r="AE99" s="71">
        <v>79982.679999999993</v>
      </c>
      <c r="AF99" s="71">
        <v>164606.68</v>
      </c>
    </row>
    <row r="100" spans="1:32" x14ac:dyDescent="0.3">
      <c r="B100" t="s">
        <v>480</v>
      </c>
      <c r="D100" s="71">
        <v>7052</v>
      </c>
      <c r="E100" s="71">
        <v>7052</v>
      </c>
      <c r="F100" s="71">
        <v>7052</v>
      </c>
      <c r="G100" s="71">
        <v>7052</v>
      </c>
      <c r="H100" s="71">
        <v>7052</v>
      </c>
      <c r="I100" s="71">
        <v>7052</v>
      </c>
      <c r="J100" s="71">
        <v>7052</v>
      </c>
      <c r="K100" s="71">
        <v>7052</v>
      </c>
      <c r="L100" s="71">
        <v>7052</v>
      </c>
      <c r="M100" s="71">
        <v>7052</v>
      </c>
      <c r="N100" s="71">
        <v>0</v>
      </c>
      <c r="O100" s="71"/>
      <c r="P100" s="71">
        <v>14104</v>
      </c>
      <c r="Q100" s="71">
        <v>84624</v>
      </c>
      <c r="R100" s="71">
        <v>0</v>
      </c>
      <c r="S100" s="71">
        <v>0</v>
      </c>
      <c r="T100" s="71"/>
      <c r="U100" s="71">
        <v>0</v>
      </c>
      <c r="V100" s="71">
        <v>34815</v>
      </c>
      <c r="W100" s="71">
        <v>6963</v>
      </c>
      <c r="X100" s="71">
        <v>6963</v>
      </c>
      <c r="Y100" s="71">
        <v>6963</v>
      </c>
      <c r="Z100" s="71">
        <v>6963</v>
      </c>
      <c r="AA100" s="71">
        <v>6963</v>
      </c>
      <c r="AB100" s="71">
        <v>6963</v>
      </c>
      <c r="AC100" s="71">
        <v>3389.68</v>
      </c>
      <c r="AD100" s="71"/>
      <c r="AE100" s="71">
        <v>79982.679999999993</v>
      </c>
      <c r="AF100" s="71">
        <v>164606.68</v>
      </c>
    </row>
    <row r="101" spans="1:32" x14ac:dyDescent="0.3">
      <c r="A101" t="s">
        <v>119</v>
      </c>
      <c r="D101" s="71">
        <v>77274.17</v>
      </c>
      <c r="E101" s="71">
        <v>94041.51</v>
      </c>
      <c r="F101" s="71">
        <v>76368.59</v>
      </c>
      <c r="G101" s="71">
        <v>101737.09</v>
      </c>
      <c r="H101" s="71">
        <v>85737.09</v>
      </c>
      <c r="I101" s="71">
        <v>85737.09</v>
      </c>
      <c r="J101" s="71">
        <v>91737.09</v>
      </c>
      <c r="K101" s="71">
        <v>85737.09</v>
      </c>
      <c r="L101" s="71">
        <v>85737.09</v>
      </c>
      <c r="M101" s="71">
        <v>85737.09</v>
      </c>
      <c r="N101" s="71">
        <v>78685.09</v>
      </c>
      <c r="O101" s="71">
        <v>121662.05</v>
      </c>
      <c r="P101" s="71">
        <v>14104</v>
      </c>
      <c r="Q101" s="71">
        <v>1084295.04</v>
      </c>
      <c r="R101" s="71">
        <v>79825.67</v>
      </c>
      <c r="S101" s="71">
        <v>80025.67</v>
      </c>
      <c r="T101" s="71">
        <v>80977.67</v>
      </c>
      <c r="U101" s="71">
        <v>80059.989999999991</v>
      </c>
      <c r="V101" s="71">
        <v>114849.25</v>
      </c>
      <c r="W101" s="71">
        <v>70901.25</v>
      </c>
      <c r="X101" s="71">
        <v>92613.25</v>
      </c>
      <c r="Y101" s="71">
        <v>70824.850000000006</v>
      </c>
      <c r="Z101" s="71">
        <v>95710.85</v>
      </c>
      <c r="AA101" s="71">
        <v>88949.85</v>
      </c>
      <c r="AB101" s="71">
        <v>116257.85</v>
      </c>
      <c r="AC101" s="71">
        <v>149407.53</v>
      </c>
      <c r="AD101" s="71">
        <v>-3546.27</v>
      </c>
      <c r="AE101" s="71">
        <v>1116857.4099999999</v>
      </c>
      <c r="AF101" s="71">
        <v>2201152.4500000002</v>
      </c>
    </row>
    <row r="102" spans="1:32" x14ac:dyDescent="0.3">
      <c r="A102" t="s">
        <v>29</v>
      </c>
      <c r="B102" t="s">
        <v>481</v>
      </c>
      <c r="C102" t="s">
        <v>120</v>
      </c>
      <c r="D102" s="71">
        <v>7951</v>
      </c>
      <c r="E102" s="71">
        <v>7951</v>
      </c>
      <c r="F102" s="71">
        <v>7951</v>
      </c>
      <c r="G102" s="71">
        <v>7951</v>
      </c>
      <c r="H102" s="71">
        <v>7951</v>
      </c>
      <c r="I102" s="71">
        <v>7951</v>
      </c>
      <c r="J102" s="71">
        <v>7951</v>
      </c>
      <c r="K102" s="71">
        <v>7951</v>
      </c>
      <c r="L102" s="71">
        <v>7951</v>
      </c>
      <c r="M102" s="71">
        <v>7951</v>
      </c>
      <c r="N102" s="71">
        <v>7951</v>
      </c>
      <c r="O102" s="71">
        <v>7949</v>
      </c>
      <c r="P102" s="71"/>
      <c r="Q102" s="71">
        <v>95410</v>
      </c>
      <c r="R102" s="71">
        <v>7500</v>
      </c>
      <c r="S102" s="71">
        <v>7500</v>
      </c>
      <c r="T102" s="71">
        <v>7500</v>
      </c>
      <c r="U102" s="71">
        <v>7500</v>
      </c>
      <c r="V102" s="71">
        <v>7500</v>
      </c>
      <c r="W102" s="71">
        <v>7500</v>
      </c>
      <c r="X102" s="71">
        <v>7500</v>
      </c>
      <c r="Y102" s="71">
        <v>7500</v>
      </c>
      <c r="Z102" s="71">
        <v>7500</v>
      </c>
      <c r="AA102" s="71">
        <v>7500</v>
      </c>
      <c r="AB102" s="71">
        <v>7500</v>
      </c>
      <c r="AC102" s="71">
        <v>7503</v>
      </c>
      <c r="AD102" s="71"/>
      <c r="AE102" s="71">
        <v>90003</v>
      </c>
      <c r="AF102" s="71">
        <v>185413</v>
      </c>
    </row>
    <row r="103" spans="1:32" x14ac:dyDescent="0.3">
      <c r="B103" t="s">
        <v>482</v>
      </c>
      <c r="D103" s="71">
        <v>7951</v>
      </c>
      <c r="E103" s="71">
        <v>7951</v>
      </c>
      <c r="F103" s="71">
        <v>7951</v>
      </c>
      <c r="G103" s="71">
        <v>7951</v>
      </c>
      <c r="H103" s="71">
        <v>7951</v>
      </c>
      <c r="I103" s="71">
        <v>7951</v>
      </c>
      <c r="J103" s="71">
        <v>7951</v>
      </c>
      <c r="K103" s="71">
        <v>7951</v>
      </c>
      <c r="L103" s="71">
        <v>7951</v>
      </c>
      <c r="M103" s="71">
        <v>7951</v>
      </c>
      <c r="N103" s="71">
        <v>7951</v>
      </c>
      <c r="O103" s="71">
        <v>7949</v>
      </c>
      <c r="P103" s="71"/>
      <c r="Q103" s="71">
        <v>95410</v>
      </c>
      <c r="R103" s="71">
        <v>7500</v>
      </c>
      <c r="S103" s="71">
        <v>7500</v>
      </c>
      <c r="T103" s="71">
        <v>7500</v>
      </c>
      <c r="U103" s="71">
        <v>7500</v>
      </c>
      <c r="V103" s="71">
        <v>7500</v>
      </c>
      <c r="W103" s="71">
        <v>7500</v>
      </c>
      <c r="X103" s="71">
        <v>7500</v>
      </c>
      <c r="Y103" s="71">
        <v>7500</v>
      </c>
      <c r="Z103" s="71">
        <v>7500</v>
      </c>
      <c r="AA103" s="71">
        <v>7500</v>
      </c>
      <c r="AB103" s="71">
        <v>7500</v>
      </c>
      <c r="AC103" s="71">
        <v>7503</v>
      </c>
      <c r="AD103" s="71"/>
      <c r="AE103" s="71">
        <v>90003</v>
      </c>
      <c r="AF103" s="71">
        <v>185413</v>
      </c>
    </row>
    <row r="104" spans="1:32" x14ac:dyDescent="0.3">
      <c r="B104" t="s">
        <v>483</v>
      </c>
      <c r="C104" t="s">
        <v>122</v>
      </c>
      <c r="D104" s="71">
        <v>0.16</v>
      </c>
      <c r="E104" s="71">
        <v>0</v>
      </c>
      <c r="F104" s="71">
        <v>6170</v>
      </c>
      <c r="G104" s="71">
        <v>0</v>
      </c>
      <c r="H104" s="71">
        <v>6170</v>
      </c>
      <c r="I104" s="71">
        <v>6170</v>
      </c>
      <c r="J104" s="71">
        <v>0</v>
      </c>
      <c r="K104" s="71">
        <v>0</v>
      </c>
      <c r="L104" s="71">
        <v>22593</v>
      </c>
      <c r="M104" s="71">
        <v>6750</v>
      </c>
      <c r="N104" s="71">
        <v>6750</v>
      </c>
      <c r="O104" s="71">
        <v>27002.84</v>
      </c>
      <c r="P104" s="71"/>
      <c r="Q104" s="71">
        <v>81606</v>
      </c>
      <c r="R104" s="71">
        <v>0</v>
      </c>
      <c r="S104" s="71">
        <v>6920</v>
      </c>
      <c r="T104" s="71"/>
      <c r="U104" s="71">
        <v>0</v>
      </c>
      <c r="V104" s="71">
        <v>6920</v>
      </c>
      <c r="W104" s="71"/>
      <c r="X104" s="71">
        <v>5000</v>
      </c>
      <c r="Y104" s="71">
        <v>11000</v>
      </c>
      <c r="Z104" s="71">
        <v>7000</v>
      </c>
      <c r="AA104" s="71"/>
      <c r="AB104" s="71">
        <v>3240</v>
      </c>
      <c r="AC104" s="71">
        <v>4920</v>
      </c>
      <c r="AD104" s="71"/>
      <c r="AE104" s="71">
        <v>45000</v>
      </c>
      <c r="AF104" s="71">
        <v>126606</v>
      </c>
    </row>
    <row r="105" spans="1:32" x14ac:dyDescent="0.3">
      <c r="B105" t="s">
        <v>484</v>
      </c>
      <c r="D105" s="71">
        <v>0.16</v>
      </c>
      <c r="E105" s="71">
        <v>0</v>
      </c>
      <c r="F105" s="71">
        <v>6170</v>
      </c>
      <c r="G105" s="71">
        <v>0</v>
      </c>
      <c r="H105" s="71">
        <v>6170</v>
      </c>
      <c r="I105" s="71">
        <v>6170</v>
      </c>
      <c r="J105" s="71">
        <v>0</v>
      </c>
      <c r="K105" s="71">
        <v>0</v>
      </c>
      <c r="L105" s="71">
        <v>22593</v>
      </c>
      <c r="M105" s="71">
        <v>6750</v>
      </c>
      <c r="N105" s="71">
        <v>6750</v>
      </c>
      <c r="O105" s="71">
        <v>27002.84</v>
      </c>
      <c r="P105" s="71"/>
      <c r="Q105" s="71">
        <v>81606</v>
      </c>
      <c r="R105" s="71">
        <v>0</v>
      </c>
      <c r="S105" s="71">
        <v>6920</v>
      </c>
      <c r="T105" s="71"/>
      <c r="U105" s="71">
        <v>0</v>
      </c>
      <c r="V105" s="71">
        <v>6920</v>
      </c>
      <c r="W105" s="71"/>
      <c r="X105" s="71">
        <v>5000</v>
      </c>
      <c r="Y105" s="71">
        <v>11000</v>
      </c>
      <c r="Z105" s="71">
        <v>7000</v>
      </c>
      <c r="AA105" s="71"/>
      <c r="AB105" s="71">
        <v>3240</v>
      </c>
      <c r="AC105" s="71">
        <v>4920</v>
      </c>
      <c r="AD105" s="71"/>
      <c r="AE105" s="71">
        <v>45000</v>
      </c>
      <c r="AF105" s="71">
        <v>126606</v>
      </c>
    </row>
    <row r="106" spans="1:32" x14ac:dyDescent="0.3">
      <c r="B106" t="s">
        <v>485</v>
      </c>
      <c r="C106" t="s">
        <v>124</v>
      </c>
      <c r="D106" s="71">
        <v>3500</v>
      </c>
      <c r="E106" s="71">
        <v>3500</v>
      </c>
      <c r="F106" s="71">
        <v>3500</v>
      </c>
      <c r="G106" s="71">
        <v>3500</v>
      </c>
      <c r="H106" s="71">
        <v>3500</v>
      </c>
      <c r="I106" s="71">
        <v>3500</v>
      </c>
      <c r="J106" s="71">
        <v>3500</v>
      </c>
      <c r="K106" s="71">
        <v>2500</v>
      </c>
      <c r="L106" s="71">
        <v>2500</v>
      </c>
      <c r="M106" s="71">
        <v>2500</v>
      </c>
      <c r="N106" s="71">
        <v>2500</v>
      </c>
      <c r="O106" s="71">
        <v>12667</v>
      </c>
      <c r="P106" s="71"/>
      <c r="Q106" s="71">
        <v>47167</v>
      </c>
      <c r="R106" s="71">
        <v>3500</v>
      </c>
      <c r="S106" s="71">
        <v>3500</v>
      </c>
      <c r="T106" s="71">
        <v>3500</v>
      </c>
      <c r="U106" s="71">
        <v>3500</v>
      </c>
      <c r="V106" s="71">
        <v>3500</v>
      </c>
      <c r="W106" s="71">
        <v>3500</v>
      </c>
      <c r="X106" s="71">
        <v>2500</v>
      </c>
      <c r="Y106" s="71">
        <v>2500</v>
      </c>
      <c r="Z106" s="71">
        <v>2500</v>
      </c>
      <c r="AA106" s="71">
        <v>2500</v>
      </c>
      <c r="AB106" s="71">
        <v>2500</v>
      </c>
      <c r="AC106" s="71">
        <v>9096</v>
      </c>
      <c r="AD106" s="71"/>
      <c r="AE106" s="71">
        <v>42596</v>
      </c>
      <c r="AF106" s="71">
        <v>89763</v>
      </c>
    </row>
    <row r="107" spans="1:32" x14ac:dyDescent="0.3">
      <c r="B107" t="s">
        <v>486</v>
      </c>
      <c r="D107" s="71">
        <v>3500</v>
      </c>
      <c r="E107" s="71">
        <v>3500</v>
      </c>
      <c r="F107" s="71">
        <v>3500</v>
      </c>
      <c r="G107" s="71">
        <v>3500</v>
      </c>
      <c r="H107" s="71">
        <v>3500</v>
      </c>
      <c r="I107" s="71">
        <v>3500</v>
      </c>
      <c r="J107" s="71">
        <v>3500</v>
      </c>
      <c r="K107" s="71">
        <v>2500</v>
      </c>
      <c r="L107" s="71">
        <v>2500</v>
      </c>
      <c r="M107" s="71">
        <v>2500</v>
      </c>
      <c r="N107" s="71">
        <v>2500</v>
      </c>
      <c r="O107" s="71">
        <v>12667</v>
      </c>
      <c r="P107" s="71"/>
      <c r="Q107" s="71">
        <v>47167</v>
      </c>
      <c r="R107" s="71">
        <v>3500</v>
      </c>
      <c r="S107" s="71">
        <v>3500</v>
      </c>
      <c r="T107" s="71">
        <v>3500</v>
      </c>
      <c r="U107" s="71">
        <v>3500</v>
      </c>
      <c r="V107" s="71">
        <v>3500</v>
      </c>
      <c r="W107" s="71">
        <v>3500</v>
      </c>
      <c r="X107" s="71">
        <v>2500</v>
      </c>
      <c r="Y107" s="71">
        <v>2500</v>
      </c>
      <c r="Z107" s="71">
        <v>2500</v>
      </c>
      <c r="AA107" s="71">
        <v>2500</v>
      </c>
      <c r="AB107" s="71">
        <v>2500</v>
      </c>
      <c r="AC107" s="71">
        <v>9096</v>
      </c>
      <c r="AD107" s="71"/>
      <c r="AE107" s="71">
        <v>42596</v>
      </c>
      <c r="AF107" s="71">
        <v>89763</v>
      </c>
    </row>
    <row r="108" spans="1:32" x14ac:dyDescent="0.3">
      <c r="B108" t="s">
        <v>487</v>
      </c>
      <c r="C108" t="s">
        <v>121</v>
      </c>
      <c r="D108" s="71">
        <v>3351</v>
      </c>
      <c r="E108" s="71">
        <v>3351</v>
      </c>
      <c r="F108" s="71">
        <v>3351</v>
      </c>
      <c r="G108" s="71">
        <v>3351</v>
      </c>
      <c r="H108" s="71">
        <v>3351</v>
      </c>
      <c r="I108" s="71">
        <v>3351</v>
      </c>
      <c r="J108" s="71">
        <v>3351</v>
      </c>
      <c r="K108" s="71">
        <v>3351</v>
      </c>
      <c r="L108" s="71">
        <v>3351</v>
      </c>
      <c r="M108" s="71">
        <v>3351</v>
      </c>
      <c r="N108" s="71">
        <v>3351</v>
      </c>
      <c r="O108" s="71">
        <v>3349</v>
      </c>
      <c r="P108" s="71"/>
      <c r="Q108" s="71">
        <v>40210</v>
      </c>
      <c r="R108" s="71">
        <v>3370</v>
      </c>
      <c r="S108" s="71">
        <v>3370</v>
      </c>
      <c r="T108" s="71">
        <v>3370</v>
      </c>
      <c r="U108" s="71">
        <v>3370</v>
      </c>
      <c r="V108" s="71">
        <v>3088</v>
      </c>
      <c r="W108" s="71">
        <v>3088</v>
      </c>
      <c r="X108" s="71">
        <v>3088</v>
      </c>
      <c r="Y108" s="71">
        <v>3088</v>
      </c>
      <c r="Z108" s="71">
        <v>3088</v>
      </c>
      <c r="AA108" s="71">
        <v>3088</v>
      </c>
      <c r="AB108" s="71">
        <v>3088</v>
      </c>
      <c r="AC108" s="71">
        <v>3084</v>
      </c>
      <c r="AD108" s="71"/>
      <c r="AE108" s="71">
        <v>38180</v>
      </c>
      <c r="AF108" s="71">
        <v>78390</v>
      </c>
    </row>
    <row r="109" spans="1:32" x14ac:dyDescent="0.3">
      <c r="B109" t="s">
        <v>488</v>
      </c>
      <c r="D109" s="71">
        <v>3351</v>
      </c>
      <c r="E109" s="71">
        <v>3351</v>
      </c>
      <c r="F109" s="71">
        <v>3351</v>
      </c>
      <c r="G109" s="71">
        <v>3351</v>
      </c>
      <c r="H109" s="71">
        <v>3351</v>
      </c>
      <c r="I109" s="71">
        <v>3351</v>
      </c>
      <c r="J109" s="71">
        <v>3351</v>
      </c>
      <c r="K109" s="71">
        <v>3351</v>
      </c>
      <c r="L109" s="71">
        <v>3351</v>
      </c>
      <c r="M109" s="71">
        <v>3351</v>
      </c>
      <c r="N109" s="71">
        <v>3351</v>
      </c>
      <c r="O109" s="71">
        <v>3349</v>
      </c>
      <c r="P109" s="71"/>
      <c r="Q109" s="71">
        <v>40210</v>
      </c>
      <c r="R109" s="71">
        <v>3370</v>
      </c>
      <c r="S109" s="71">
        <v>3370</v>
      </c>
      <c r="T109" s="71">
        <v>3370</v>
      </c>
      <c r="U109" s="71">
        <v>3370</v>
      </c>
      <c r="V109" s="71">
        <v>3088</v>
      </c>
      <c r="W109" s="71">
        <v>3088</v>
      </c>
      <c r="X109" s="71">
        <v>3088</v>
      </c>
      <c r="Y109" s="71">
        <v>3088</v>
      </c>
      <c r="Z109" s="71">
        <v>3088</v>
      </c>
      <c r="AA109" s="71">
        <v>3088</v>
      </c>
      <c r="AB109" s="71">
        <v>3088</v>
      </c>
      <c r="AC109" s="71">
        <v>3084</v>
      </c>
      <c r="AD109" s="71"/>
      <c r="AE109" s="71">
        <v>38180</v>
      </c>
      <c r="AF109" s="71">
        <v>78390</v>
      </c>
    </row>
    <row r="110" spans="1:32" x14ac:dyDescent="0.3">
      <c r="B110" t="s">
        <v>489</v>
      </c>
      <c r="C110" t="s">
        <v>123</v>
      </c>
      <c r="D110" s="71">
        <v>1500</v>
      </c>
      <c r="E110" s="71">
        <v>1500</v>
      </c>
      <c r="F110" s="71">
        <v>1500</v>
      </c>
      <c r="G110" s="71">
        <v>1500</v>
      </c>
      <c r="H110" s="71">
        <v>2476</v>
      </c>
      <c r="I110" s="71">
        <v>5013.7299999999996</v>
      </c>
      <c r="J110" s="71">
        <v>1500</v>
      </c>
      <c r="K110" s="71">
        <v>1500</v>
      </c>
      <c r="L110" s="71">
        <v>1500</v>
      </c>
      <c r="M110" s="71">
        <v>1248.3899999999987</v>
      </c>
      <c r="N110" s="71">
        <v>1566.96</v>
      </c>
      <c r="O110" s="71">
        <v>916.42</v>
      </c>
      <c r="P110" s="71"/>
      <c r="Q110" s="71">
        <v>21721.499999999996</v>
      </c>
      <c r="R110" s="71">
        <v>2812</v>
      </c>
      <c r="S110" s="71">
        <v>1921</v>
      </c>
      <c r="T110" s="71">
        <v>1500</v>
      </c>
      <c r="U110" s="71">
        <v>2395.3200000000002</v>
      </c>
      <c r="V110" s="71">
        <v>2456</v>
      </c>
      <c r="W110" s="71">
        <v>2490</v>
      </c>
      <c r="X110" s="71">
        <v>1886</v>
      </c>
      <c r="Y110" s="71">
        <v>1500</v>
      </c>
      <c r="Z110" s="71">
        <v>4564</v>
      </c>
      <c r="AA110" s="71">
        <v>6450.0300000000007</v>
      </c>
      <c r="AB110" s="71">
        <v>3610</v>
      </c>
      <c r="AC110" s="71">
        <v>8663.65</v>
      </c>
      <c r="AD110" s="71"/>
      <c r="AE110" s="71">
        <v>40248</v>
      </c>
      <c r="AF110" s="71">
        <v>61969.499999999993</v>
      </c>
    </row>
    <row r="111" spans="1:32" x14ac:dyDescent="0.3">
      <c r="B111" t="s">
        <v>490</v>
      </c>
      <c r="D111" s="71">
        <v>1500</v>
      </c>
      <c r="E111" s="71">
        <v>1500</v>
      </c>
      <c r="F111" s="71">
        <v>1500</v>
      </c>
      <c r="G111" s="71">
        <v>1500</v>
      </c>
      <c r="H111" s="71">
        <v>2476</v>
      </c>
      <c r="I111" s="71">
        <v>5013.7299999999996</v>
      </c>
      <c r="J111" s="71">
        <v>1500</v>
      </c>
      <c r="K111" s="71">
        <v>1500</v>
      </c>
      <c r="L111" s="71">
        <v>1500</v>
      </c>
      <c r="M111" s="71">
        <v>1248.3899999999987</v>
      </c>
      <c r="N111" s="71">
        <v>1566.96</v>
      </c>
      <c r="O111" s="71">
        <v>916.42</v>
      </c>
      <c r="P111" s="71"/>
      <c r="Q111" s="71">
        <v>21721.499999999996</v>
      </c>
      <c r="R111" s="71">
        <v>2812</v>
      </c>
      <c r="S111" s="71">
        <v>1921</v>
      </c>
      <c r="T111" s="71">
        <v>1500</v>
      </c>
      <c r="U111" s="71">
        <v>2395.3200000000002</v>
      </c>
      <c r="V111" s="71">
        <v>2456</v>
      </c>
      <c r="W111" s="71">
        <v>2490</v>
      </c>
      <c r="X111" s="71">
        <v>1886</v>
      </c>
      <c r="Y111" s="71">
        <v>1500</v>
      </c>
      <c r="Z111" s="71">
        <v>4564</v>
      </c>
      <c r="AA111" s="71">
        <v>6450.0300000000007</v>
      </c>
      <c r="AB111" s="71">
        <v>3610</v>
      </c>
      <c r="AC111" s="71">
        <v>8663.65</v>
      </c>
      <c r="AD111" s="71"/>
      <c r="AE111" s="71">
        <v>40248</v>
      </c>
      <c r="AF111" s="71">
        <v>61969.499999999993</v>
      </c>
    </row>
    <row r="112" spans="1:32" x14ac:dyDescent="0.3">
      <c r="B112" t="s">
        <v>491</v>
      </c>
      <c r="C112" t="s">
        <v>126</v>
      </c>
      <c r="D112" s="71">
        <v>3863</v>
      </c>
      <c r="E112" s="71">
        <v>3863</v>
      </c>
      <c r="F112" s="71">
        <v>3863</v>
      </c>
      <c r="G112" s="71">
        <v>3863</v>
      </c>
      <c r="H112" s="71">
        <v>3863</v>
      </c>
      <c r="I112" s="71">
        <v>3863</v>
      </c>
      <c r="J112" s="71">
        <v>3863</v>
      </c>
      <c r="K112" s="71">
        <v>3863</v>
      </c>
      <c r="L112" s="71">
        <v>3863</v>
      </c>
      <c r="M112" s="71">
        <v>3863</v>
      </c>
      <c r="N112" s="71">
        <v>3863</v>
      </c>
      <c r="O112" s="71">
        <v>3867</v>
      </c>
      <c r="P112" s="71"/>
      <c r="Q112" s="71">
        <v>46360</v>
      </c>
      <c r="R112" s="71">
        <v>3988</v>
      </c>
      <c r="S112" s="71">
        <v>3988</v>
      </c>
      <c r="T112" s="71">
        <v>3988</v>
      </c>
      <c r="U112" s="71">
        <v>3988</v>
      </c>
      <c r="V112" s="71">
        <v>0</v>
      </c>
      <c r="W112" s="71">
        <v>7976</v>
      </c>
      <c r="X112" s="71">
        <v>3988</v>
      </c>
      <c r="Y112" s="71">
        <v>3988</v>
      </c>
      <c r="Z112" s="71">
        <v>3988</v>
      </c>
      <c r="AA112" s="71">
        <v>3988</v>
      </c>
      <c r="AB112" s="71">
        <v>3988</v>
      </c>
      <c r="AC112" s="71">
        <v>3986</v>
      </c>
      <c r="AD112" s="71"/>
      <c r="AE112" s="71">
        <v>47854</v>
      </c>
      <c r="AF112" s="71">
        <v>94214</v>
      </c>
    </row>
    <row r="113" spans="2:32" x14ac:dyDescent="0.3">
      <c r="B113" t="s">
        <v>492</v>
      </c>
      <c r="D113" s="71">
        <v>3863</v>
      </c>
      <c r="E113" s="71">
        <v>3863</v>
      </c>
      <c r="F113" s="71">
        <v>3863</v>
      </c>
      <c r="G113" s="71">
        <v>3863</v>
      </c>
      <c r="H113" s="71">
        <v>3863</v>
      </c>
      <c r="I113" s="71">
        <v>3863</v>
      </c>
      <c r="J113" s="71">
        <v>3863</v>
      </c>
      <c r="K113" s="71">
        <v>3863</v>
      </c>
      <c r="L113" s="71">
        <v>3863</v>
      </c>
      <c r="M113" s="71">
        <v>3863</v>
      </c>
      <c r="N113" s="71">
        <v>3863</v>
      </c>
      <c r="O113" s="71">
        <v>3867</v>
      </c>
      <c r="P113" s="71"/>
      <c r="Q113" s="71">
        <v>46360</v>
      </c>
      <c r="R113" s="71">
        <v>3988</v>
      </c>
      <c r="S113" s="71">
        <v>3988</v>
      </c>
      <c r="T113" s="71">
        <v>3988</v>
      </c>
      <c r="U113" s="71">
        <v>3988</v>
      </c>
      <c r="V113" s="71">
        <v>0</v>
      </c>
      <c r="W113" s="71">
        <v>7976</v>
      </c>
      <c r="X113" s="71">
        <v>3988</v>
      </c>
      <c r="Y113" s="71">
        <v>3988</v>
      </c>
      <c r="Z113" s="71">
        <v>3988</v>
      </c>
      <c r="AA113" s="71">
        <v>3988</v>
      </c>
      <c r="AB113" s="71">
        <v>3988</v>
      </c>
      <c r="AC113" s="71">
        <v>3986</v>
      </c>
      <c r="AD113" s="71"/>
      <c r="AE113" s="71">
        <v>47854</v>
      </c>
      <c r="AF113" s="71">
        <v>94214</v>
      </c>
    </row>
    <row r="114" spans="2:32" x14ac:dyDescent="0.3">
      <c r="B114" t="s">
        <v>493</v>
      </c>
      <c r="C114" t="s">
        <v>125</v>
      </c>
      <c r="D114" s="71">
        <v>0</v>
      </c>
      <c r="E114" s="71">
        <v>4696</v>
      </c>
      <c r="F114" s="71">
        <v>5870.25</v>
      </c>
      <c r="G114" s="71">
        <v>3522</v>
      </c>
      <c r="H114" s="71">
        <v>0</v>
      </c>
      <c r="I114" s="71">
        <v>7044.25</v>
      </c>
      <c r="J114" s="71">
        <v>0</v>
      </c>
      <c r="K114" s="71">
        <v>7044</v>
      </c>
      <c r="L114" s="71">
        <v>0</v>
      </c>
      <c r="M114" s="71">
        <v>3522.25</v>
      </c>
      <c r="N114" s="71">
        <v>3522</v>
      </c>
      <c r="O114" s="71">
        <v>3522</v>
      </c>
      <c r="P114" s="71">
        <v>3522.25</v>
      </c>
      <c r="Q114" s="71">
        <v>42265</v>
      </c>
      <c r="R114" s="71">
        <v>3580.5</v>
      </c>
      <c r="S114" s="71">
        <v>3580.5</v>
      </c>
      <c r="T114" s="71">
        <v>3580.5</v>
      </c>
      <c r="U114" s="71">
        <v>0</v>
      </c>
      <c r="V114" s="71">
        <v>7161</v>
      </c>
      <c r="W114" s="71"/>
      <c r="X114" s="71">
        <v>3580.5</v>
      </c>
      <c r="Y114" s="71">
        <v>7161</v>
      </c>
      <c r="Z114" s="71">
        <v>0</v>
      </c>
      <c r="AA114" s="71">
        <v>3580.5</v>
      </c>
      <c r="AB114" s="71">
        <v>3580.5</v>
      </c>
      <c r="AC114" s="71">
        <v>3580.5</v>
      </c>
      <c r="AD114" s="71">
        <v>3580.5</v>
      </c>
      <c r="AE114" s="71">
        <v>42966</v>
      </c>
      <c r="AF114" s="71">
        <v>85231</v>
      </c>
    </row>
    <row r="115" spans="2:32" x14ac:dyDescent="0.3">
      <c r="B115" t="s">
        <v>494</v>
      </c>
      <c r="D115" s="71">
        <v>0</v>
      </c>
      <c r="E115" s="71">
        <v>4696</v>
      </c>
      <c r="F115" s="71">
        <v>5870.25</v>
      </c>
      <c r="G115" s="71">
        <v>3522</v>
      </c>
      <c r="H115" s="71">
        <v>0</v>
      </c>
      <c r="I115" s="71">
        <v>7044.25</v>
      </c>
      <c r="J115" s="71">
        <v>0</v>
      </c>
      <c r="K115" s="71">
        <v>7044</v>
      </c>
      <c r="L115" s="71">
        <v>0</v>
      </c>
      <c r="M115" s="71">
        <v>3522.25</v>
      </c>
      <c r="N115" s="71">
        <v>3522</v>
      </c>
      <c r="O115" s="71">
        <v>3522</v>
      </c>
      <c r="P115" s="71">
        <v>3522.25</v>
      </c>
      <c r="Q115" s="71">
        <v>42265</v>
      </c>
      <c r="R115" s="71">
        <v>3580.5</v>
      </c>
      <c r="S115" s="71">
        <v>3580.5</v>
      </c>
      <c r="T115" s="71">
        <v>3580.5</v>
      </c>
      <c r="U115" s="71">
        <v>0</v>
      </c>
      <c r="V115" s="71">
        <v>7161</v>
      </c>
      <c r="W115" s="71"/>
      <c r="X115" s="71">
        <v>3580.5</v>
      </c>
      <c r="Y115" s="71">
        <v>7161</v>
      </c>
      <c r="Z115" s="71">
        <v>0</v>
      </c>
      <c r="AA115" s="71">
        <v>3580.5</v>
      </c>
      <c r="AB115" s="71">
        <v>3580.5</v>
      </c>
      <c r="AC115" s="71">
        <v>3580.5</v>
      </c>
      <c r="AD115" s="71">
        <v>3580.5</v>
      </c>
      <c r="AE115" s="71">
        <v>42966</v>
      </c>
      <c r="AF115" s="71">
        <v>85231</v>
      </c>
    </row>
    <row r="116" spans="2:32" x14ac:dyDescent="0.3">
      <c r="B116" t="s">
        <v>495</v>
      </c>
      <c r="C116" t="s">
        <v>130</v>
      </c>
      <c r="D116" s="71">
        <v>8166.74</v>
      </c>
      <c r="E116" s="71">
        <v>8166.74</v>
      </c>
      <c r="F116" s="71">
        <v>7215.65</v>
      </c>
      <c r="G116" s="71">
        <v>7215.65</v>
      </c>
      <c r="H116" s="71">
        <v>7215.65</v>
      </c>
      <c r="I116" s="71">
        <v>7215.65</v>
      </c>
      <c r="J116" s="71">
        <v>7215.65</v>
      </c>
      <c r="K116" s="71">
        <v>7215.65</v>
      </c>
      <c r="L116" s="71">
        <v>7215.65</v>
      </c>
      <c r="M116" s="71">
        <v>7215.65</v>
      </c>
      <c r="N116" s="71">
        <v>7215.65</v>
      </c>
      <c r="O116" s="71">
        <v>7215.65</v>
      </c>
      <c r="P116" s="71"/>
      <c r="Q116" s="71">
        <v>88489.979999999981</v>
      </c>
      <c r="R116" s="71">
        <v>7407.5</v>
      </c>
      <c r="S116" s="71">
        <v>7407.5</v>
      </c>
      <c r="T116" s="71">
        <v>7407.5</v>
      </c>
      <c r="U116" s="71">
        <v>7407.5</v>
      </c>
      <c r="V116" s="71">
        <v>7407.5</v>
      </c>
      <c r="W116" s="71">
        <v>6915.3</v>
      </c>
      <c r="X116" s="71">
        <v>15223.45</v>
      </c>
      <c r="Y116" s="71">
        <v>-1393.05</v>
      </c>
      <c r="Z116" s="71">
        <v>6915.2</v>
      </c>
      <c r="AA116" s="71">
        <v>6915.2</v>
      </c>
      <c r="AB116" s="71">
        <v>6915.2</v>
      </c>
      <c r="AC116" s="71">
        <v>6915.2</v>
      </c>
      <c r="AD116" s="71"/>
      <c r="AE116" s="71">
        <v>85443.999999999985</v>
      </c>
      <c r="AF116" s="71">
        <v>173933.98000000004</v>
      </c>
    </row>
    <row r="117" spans="2:32" x14ac:dyDescent="0.3">
      <c r="B117" t="s">
        <v>496</v>
      </c>
      <c r="D117" s="71">
        <v>8166.74</v>
      </c>
      <c r="E117" s="71">
        <v>8166.74</v>
      </c>
      <c r="F117" s="71">
        <v>7215.65</v>
      </c>
      <c r="G117" s="71">
        <v>7215.65</v>
      </c>
      <c r="H117" s="71">
        <v>7215.65</v>
      </c>
      <c r="I117" s="71">
        <v>7215.65</v>
      </c>
      <c r="J117" s="71">
        <v>7215.65</v>
      </c>
      <c r="K117" s="71">
        <v>7215.65</v>
      </c>
      <c r="L117" s="71">
        <v>7215.65</v>
      </c>
      <c r="M117" s="71">
        <v>7215.65</v>
      </c>
      <c r="N117" s="71">
        <v>7215.65</v>
      </c>
      <c r="O117" s="71">
        <v>7215.65</v>
      </c>
      <c r="P117" s="71"/>
      <c r="Q117" s="71">
        <v>88489.979999999981</v>
      </c>
      <c r="R117" s="71">
        <v>7407.5</v>
      </c>
      <c r="S117" s="71">
        <v>7407.5</v>
      </c>
      <c r="T117" s="71">
        <v>7407.5</v>
      </c>
      <c r="U117" s="71">
        <v>7407.5</v>
      </c>
      <c r="V117" s="71">
        <v>7407.5</v>
      </c>
      <c r="W117" s="71">
        <v>6915.3</v>
      </c>
      <c r="X117" s="71">
        <v>15223.45</v>
      </c>
      <c r="Y117" s="71">
        <v>-1393.05</v>
      </c>
      <c r="Z117" s="71">
        <v>6915.2</v>
      </c>
      <c r="AA117" s="71">
        <v>6915.2</v>
      </c>
      <c r="AB117" s="71">
        <v>6915.2</v>
      </c>
      <c r="AC117" s="71">
        <v>6915.2</v>
      </c>
      <c r="AD117" s="71"/>
      <c r="AE117" s="71">
        <v>85443.999999999985</v>
      </c>
      <c r="AF117" s="71">
        <v>173933.98000000004</v>
      </c>
    </row>
    <row r="118" spans="2:32" x14ac:dyDescent="0.3">
      <c r="B118" t="s">
        <v>497</v>
      </c>
      <c r="C118" t="s">
        <v>127</v>
      </c>
      <c r="D118" s="71">
        <v>0</v>
      </c>
      <c r="E118" s="71">
        <v>0</v>
      </c>
      <c r="F118" s="71">
        <v>0</v>
      </c>
      <c r="G118" s="71">
        <v>0</v>
      </c>
      <c r="H118" s="71">
        <v>0</v>
      </c>
      <c r="I118" s="71">
        <v>3000</v>
      </c>
      <c r="J118" s="71">
        <v>0</v>
      </c>
      <c r="K118" s="71">
        <v>6600</v>
      </c>
      <c r="L118" s="71">
        <v>0</v>
      </c>
      <c r="M118" s="71">
        <v>14000</v>
      </c>
      <c r="N118" s="71">
        <v>0</v>
      </c>
      <c r="O118" s="71">
        <v>19532</v>
      </c>
      <c r="P118" s="71"/>
      <c r="Q118" s="71">
        <v>43132</v>
      </c>
      <c r="R118" s="71">
        <v>0</v>
      </c>
      <c r="S118" s="71">
        <v>0</v>
      </c>
      <c r="T118" s="71"/>
      <c r="U118" s="71">
        <v>8308.25</v>
      </c>
      <c r="V118" s="71">
        <v>0</v>
      </c>
      <c r="W118" s="71"/>
      <c r="X118" s="71">
        <v>0</v>
      </c>
      <c r="Y118" s="71">
        <v>8308.25</v>
      </c>
      <c r="Z118" s="71">
        <v>0</v>
      </c>
      <c r="AA118" s="71"/>
      <c r="AB118" s="71">
        <v>8308.25</v>
      </c>
      <c r="AC118" s="71">
        <v>8308.25</v>
      </c>
      <c r="AD118" s="71"/>
      <c r="AE118" s="71">
        <v>33233</v>
      </c>
      <c r="AF118" s="71">
        <v>76365</v>
      </c>
    </row>
    <row r="119" spans="2:32" x14ac:dyDescent="0.3">
      <c r="B119" t="s">
        <v>498</v>
      </c>
      <c r="D119" s="71">
        <v>0</v>
      </c>
      <c r="E119" s="71">
        <v>0</v>
      </c>
      <c r="F119" s="71">
        <v>0</v>
      </c>
      <c r="G119" s="71">
        <v>0</v>
      </c>
      <c r="H119" s="71">
        <v>0</v>
      </c>
      <c r="I119" s="71">
        <v>3000</v>
      </c>
      <c r="J119" s="71">
        <v>0</v>
      </c>
      <c r="K119" s="71">
        <v>6600</v>
      </c>
      <c r="L119" s="71">
        <v>0</v>
      </c>
      <c r="M119" s="71">
        <v>14000</v>
      </c>
      <c r="N119" s="71">
        <v>0</v>
      </c>
      <c r="O119" s="71">
        <v>19532</v>
      </c>
      <c r="P119" s="71"/>
      <c r="Q119" s="71">
        <v>43132</v>
      </c>
      <c r="R119" s="71">
        <v>0</v>
      </c>
      <c r="S119" s="71">
        <v>0</v>
      </c>
      <c r="T119" s="71"/>
      <c r="U119" s="71">
        <v>8308.25</v>
      </c>
      <c r="V119" s="71">
        <v>0</v>
      </c>
      <c r="W119" s="71"/>
      <c r="X119" s="71">
        <v>0</v>
      </c>
      <c r="Y119" s="71">
        <v>8308.25</v>
      </c>
      <c r="Z119" s="71">
        <v>0</v>
      </c>
      <c r="AA119" s="71"/>
      <c r="AB119" s="71">
        <v>8308.25</v>
      </c>
      <c r="AC119" s="71">
        <v>8308.25</v>
      </c>
      <c r="AD119" s="71"/>
      <c r="AE119" s="71">
        <v>33233</v>
      </c>
      <c r="AF119" s="71">
        <v>76365</v>
      </c>
    </row>
    <row r="120" spans="2:32" x14ac:dyDescent="0.3">
      <c r="B120" t="s">
        <v>499</v>
      </c>
      <c r="C120" t="s">
        <v>128</v>
      </c>
      <c r="D120" s="71">
        <v>2615</v>
      </c>
      <c r="E120" s="71">
        <v>2615</v>
      </c>
      <c r="F120" s="71">
        <v>2615</v>
      </c>
      <c r="G120" s="71">
        <v>2615</v>
      </c>
      <c r="H120" s="71">
        <v>2615</v>
      </c>
      <c r="I120" s="71">
        <v>2615</v>
      </c>
      <c r="J120" s="71">
        <v>2615</v>
      </c>
      <c r="K120" s="71">
        <v>2615</v>
      </c>
      <c r="L120" s="71">
        <v>2615</v>
      </c>
      <c r="M120" s="71">
        <v>2615</v>
      </c>
      <c r="N120" s="71">
        <v>2615</v>
      </c>
      <c r="O120" s="71">
        <v>2611</v>
      </c>
      <c r="P120" s="71"/>
      <c r="Q120" s="71">
        <v>31376</v>
      </c>
      <c r="R120" s="71">
        <v>2680</v>
      </c>
      <c r="S120" s="71">
        <v>2680</v>
      </c>
      <c r="T120" s="71">
        <v>2680</v>
      </c>
      <c r="U120" s="71">
        <v>2680</v>
      </c>
      <c r="V120" s="71">
        <v>2680</v>
      </c>
      <c r="W120" s="71">
        <v>2680</v>
      </c>
      <c r="X120" s="71">
        <v>2680</v>
      </c>
      <c r="Y120" s="71">
        <v>2680</v>
      </c>
      <c r="Z120" s="71">
        <v>2680</v>
      </c>
      <c r="AA120" s="71">
        <v>2680</v>
      </c>
      <c r="AB120" s="71">
        <v>2680</v>
      </c>
      <c r="AC120" s="71">
        <v>2682</v>
      </c>
      <c r="AD120" s="71"/>
      <c r="AE120" s="71">
        <v>32162</v>
      </c>
      <c r="AF120" s="71">
        <v>63538</v>
      </c>
    </row>
    <row r="121" spans="2:32" x14ac:dyDescent="0.3">
      <c r="B121" t="s">
        <v>500</v>
      </c>
      <c r="D121" s="71">
        <v>2615</v>
      </c>
      <c r="E121" s="71">
        <v>2615</v>
      </c>
      <c r="F121" s="71">
        <v>2615</v>
      </c>
      <c r="G121" s="71">
        <v>2615</v>
      </c>
      <c r="H121" s="71">
        <v>2615</v>
      </c>
      <c r="I121" s="71">
        <v>2615</v>
      </c>
      <c r="J121" s="71">
        <v>2615</v>
      </c>
      <c r="K121" s="71">
        <v>2615</v>
      </c>
      <c r="L121" s="71">
        <v>2615</v>
      </c>
      <c r="M121" s="71">
        <v>2615</v>
      </c>
      <c r="N121" s="71">
        <v>2615</v>
      </c>
      <c r="O121" s="71">
        <v>2611</v>
      </c>
      <c r="P121" s="71"/>
      <c r="Q121" s="71">
        <v>31376</v>
      </c>
      <c r="R121" s="71">
        <v>2680</v>
      </c>
      <c r="S121" s="71">
        <v>2680</v>
      </c>
      <c r="T121" s="71">
        <v>2680</v>
      </c>
      <c r="U121" s="71">
        <v>2680</v>
      </c>
      <c r="V121" s="71">
        <v>2680</v>
      </c>
      <c r="W121" s="71">
        <v>2680</v>
      </c>
      <c r="X121" s="71">
        <v>2680</v>
      </c>
      <c r="Y121" s="71">
        <v>2680</v>
      </c>
      <c r="Z121" s="71">
        <v>2680</v>
      </c>
      <c r="AA121" s="71">
        <v>2680</v>
      </c>
      <c r="AB121" s="71">
        <v>2680</v>
      </c>
      <c r="AC121" s="71">
        <v>2682</v>
      </c>
      <c r="AD121" s="71"/>
      <c r="AE121" s="71">
        <v>32162</v>
      </c>
      <c r="AF121" s="71">
        <v>63538</v>
      </c>
    </row>
    <row r="122" spans="2:32" x14ac:dyDescent="0.3">
      <c r="B122" t="s">
        <v>501</v>
      </c>
      <c r="C122" t="s">
        <v>129</v>
      </c>
      <c r="D122" s="71">
        <v>5816</v>
      </c>
      <c r="E122" s="71">
        <v>2910</v>
      </c>
      <c r="F122" s="71">
        <v>2910</v>
      </c>
      <c r="G122" s="71">
        <v>2910</v>
      </c>
      <c r="H122" s="71">
        <v>2910</v>
      </c>
      <c r="I122" s="71">
        <v>2910</v>
      </c>
      <c r="J122" s="71">
        <v>2910</v>
      </c>
      <c r="K122" s="71">
        <v>2910</v>
      </c>
      <c r="L122" s="71">
        <v>2910</v>
      </c>
      <c r="M122" s="71">
        <v>2910</v>
      </c>
      <c r="N122" s="71">
        <v>2910</v>
      </c>
      <c r="O122" s="71">
        <v>4</v>
      </c>
      <c r="P122" s="71"/>
      <c r="Q122" s="71">
        <v>34920</v>
      </c>
      <c r="R122" s="71">
        <v>2910</v>
      </c>
      <c r="S122" s="71">
        <v>0</v>
      </c>
      <c r="T122" s="71">
        <v>2910</v>
      </c>
      <c r="U122" s="71">
        <v>0</v>
      </c>
      <c r="V122" s="71">
        <v>2910</v>
      </c>
      <c r="W122" s="71">
        <v>2910</v>
      </c>
      <c r="X122" s="71">
        <v>3534.16</v>
      </c>
      <c r="Y122" s="71">
        <v>3034.16</v>
      </c>
      <c r="Z122" s="71">
        <v>3534.16</v>
      </c>
      <c r="AA122" s="71">
        <v>3034.16</v>
      </c>
      <c r="AB122" s="71">
        <v>3034.16</v>
      </c>
      <c r="AC122" s="71">
        <v>3034.16</v>
      </c>
      <c r="AD122" s="71"/>
      <c r="AE122" s="71">
        <v>30844.959999999999</v>
      </c>
      <c r="AF122" s="71">
        <v>65764.960000000021</v>
      </c>
    </row>
    <row r="123" spans="2:32" x14ac:dyDescent="0.3">
      <c r="B123" t="s">
        <v>502</v>
      </c>
      <c r="D123" s="71">
        <v>5816</v>
      </c>
      <c r="E123" s="71">
        <v>2910</v>
      </c>
      <c r="F123" s="71">
        <v>2910</v>
      </c>
      <c r="G123" s="71">
        <v>2910</v>
      </c>
      <c r="H123" s="71">
        <v>2910</v>
      </c>
      <c r="I123" s="71">
        <v>2910</v>
      </c>
      <c r="J123" s="71">
        <v>2910</v>
      </c>
      <c r="K123" s="71">
        <v>2910</v>
      </c>
      <c r="L123" s="71">
        <v>2910</v>
      </c>
      <c r="M123" s="71">
        <v>2910</v>
      </c>
      <c r="N123" s="71">
        <v>2910</v>
      </c>
      <c r="O123" s="71">
        <v>4</v>
      </c>
      <c r="P123" s="71"/>
      <c r="Q123" s="71">
        <v>34920</v>
      </c>
      <c r="R123" s="71">
        <v>2910</v>
      </c>
      <c r="S123" s="71">
        <v>0</v>
      </c>
      <c r="T123" s="71">
        <v>2910</v>
      </c>
      <c r="U123" s="71">
        <v>0</v>
      </c>
      <c r="V123" s="71">
        <v>2910</v>
      </c>
      <c r="W123" s="71">
        <v>2910</v>
      </c>
      <c r="X123" s="71">
        <v>3534.16</v>
      </c>
      <c r="Y123" s="71">
        <v>3034.16</v>
      </c>
      <c r="Z123" s="71">
        <v>3534.16</v>
      </c>
      <c r="AA123" s="71">
        <v>3034.16</v>
      </c>
      <c r="AB123" s="71">
        <v>3034.16</v>
      </c>
      <c r="AC123" s="71">
        <v>3034.16</v>
      </c>
      <c r="AD123" s="71"/>
      <c r="AE123" s="71">
        <v>30844.959999999999</v>
      </c>
      <c r="AF123" s="71">
        <v>65764.960000000021</v>
      </c>
    </row>
    <row r="124" spans="2:32" x14ac:dyDescent="0.3">
      <c r="B124" t="s">
        <v>503</v>
      </c>
      <c r="C124" t="s">
        <v>131</v>
      </c>
      <c r="D124" s="71">
        <v>9620</v>
      </c>
      <c r="E124" s="71">
        <v>9620</v>
      </c>
      <c r="F124" s="71">
        <v>9620</v>
      </c>
      <c r="G124" s="71">
        <v>9620</v>
      </c>
      <c r="H124" s="71">
        <v>9620</v>
      </c>
      <c r="I124" s="71">
        <v>9620</v>
      </c>
      <c r="J124" s="71">
        <v>9620</v>
      </c>
      <c r="K124" s="71">
        <v>9620</v>
      </c>
      <c r="L124" s="71">
        <v>9620</v>
      </c>
      <c r="M124" s="71">
        <v>9620</v>
      </c>
      <c r="N124" s="71">
        <v>9620</v>
      </c>
      <c r="O124" s="71">
        <v>9619</v>
      </c>
      <c r="P124" s="71"/>
      <c r="Q124" s="71">
        <v>115439</v>
      </c>
      <c r="R124" s="71">
        <v>10296</v>
      </c>
      <c r="S124" s="71">
        <v>10296</v>
      </c>
      <c r="T124" s="71">
        <v>10296</v>
      </c>
      <c r="U124" s="71">
        <v>10296</v>
      </c>
      <c r="V124" s="71">
        <v>10296</v>
      </c>
      <c r="W124" s="71">
        <v>10296</v>
      </c>
      <c r="X124" s="71">
        <v>10296</v>
      </c>
      <c r="Y124" s="71">
        <v>10296</v>
      </c>
      <c r="Z124" s="71">
        <v>10296</v>
      </c>
      <c r="AA124" s="71">
        <v>10296</v>
      </c>
      <c r="AB124" s="71">
        <v>10296</v>
      </c>
      <c r="AC124" s="71">
        <v>7697</v>
      </c>
      <c r="AD124" s="71"/>
      <c r="AE124" s="71">
        <v>120953</v>
      </c>
      <c r="AF124" s="71">
        <v>236392</v>
      </c>
    </row>
    <row r="125" spans="2:32" x14ac:dyDescent="0.3">
      <c r="B125" t="s">
        <v>504</v>
      </c>
      <c r="D125" s="71">
        <v>9620</v>
      </c>
      <c r="E125" s="71">
        <v>9620</v>
      </c>
      <c r="F125" s="71">
        <v>9620</v>
      </c>
      <c r="G125" s="71">
        <v>9620</v>
      </c>
      <c r="H125" s="71">
        <v>9620</v>
      </c>
      <c r="I125" s="71">
        <v>9620</v>
      </c>
      <c r="J125" s="71">
        <v>9620</v>
      </c>
      <c r="K125" s="71">
        <v>9620</v>
      </c>
      <c r="L125" s="71">
        <v>9620</v>
      </c>
      <c r="M125" s="71">
        <v>9620</v>
      </c>
      <c r="N125" s="71">
        <v>9620</v>
      </c>
      <c r="O125" s="71">
        <v>9619</v>
      </c>
      <c r="P125" s="71"/>
      <c r="Q125" s="71">
        <v>115439</v>
      </c>
      <c r="R125" s="71">
        <v>10296</v>
      </c>
      <c r="S125" s="71">
        <v>10296</v>
      </c>
      <c r="T125" s="71">
        <v>10296</v>
      </c>
      <c r="U125" s="71">
        <v>10296</v>
      </c>
      <c r="V125" s="71">
        <v>10296</v>
      </c>
      <c r="W125" s="71">
        <v>10296</v>
      </c>
      <c r="X125" s="71">
        <v>10296</v>
      </c>
      <c r="Y125" s="71">
        <v>10296</v>
      </c>
      <c r="Z125" s="71">
        <v>10296</v>
      </c>
      <c r="AA125" s="71">
        <v>10296</v>
      </c>
      <c r="AB125" s="71">
        <v>10296</v>
      </c>
      <c r="AC125" s="71">
        <v>7697</v>
      </c>
      <c r="AD125" s="71"/>
      <c r="AE125" s="71">
        <v>120953</v>
      </c>
      <c r="AF125" s="71">
        <v>236392</v>
      </c>
    </row>
    <row r="126" spans="2:32" x14ac:dyDescent="0.3">
      <c r="B126" t="s">
        <v>505</v>
      </c>
      <c r="C126" t="s">
        <v>132</v>
      </c>
      <c r="D126" s="71">
        <v>4395</v>
      </c>
      <c r="E126" s="71">
        <v>4395</v>
      </c>
      <c r="F126" s="71">
        <v>4395</v>
      </c>
      <c r="G126" s="71">
        <v>4395</v>
      </c>
      <c r="H126" s="71">
        <v>4395</v>
      </c>
      <c r="I126" s="71">
        <v>4395</v>
      </c>
      <c r="J126" s="71">
        <v>4395</v>
      </c>
      <c r="K126" s="71">
        <v>4395</v>
      </c>
      <c r="L126" s="71">
        <v>4395</v>
      </c>
      <c r="M126" s="71">
        <v>4395</v>
      </c>
      <c r="N126" s="71">
        <v>4395</v>
      </c>
      <c r="O126" s="71">
        <v>4392</v>
      </c>
      <c r="P126" s="71"/>
      <c r="Q126" s="71">
        <v>52737</v>
      </c>
      <c r="R126" s="71">
        <v>4407</v>
      </c>
      <c r="S126" s="71">
        <v>4407</v>
      </c>
      <c r="T126" s="71">
        <v>4407</v>
      </c>
      <c r="U126" s="71">
        <v>4407</v>
      </c>
      <c r="V126" s="71">
        <v>4407</v>
      </c>
      <c r="W126" s="71">
        <v>4407</v>
      </c>
      <c r="X126" s="71">
        <v>4407</v>
      </c>
      <c r="Y126" s="71">
        <v>4407</v>
      </c>
      <c r="Z126" s="71">
        <v>4407</v>
      </c>
      <c r="AA126" s="71">
        <v>3786</v>
      </c>
      <c r="AB126" s="71">
        <v>3786</v>
      </c>
      <c r="AC126" s="71">
        <v>3787</v>
      </c>
      <c r="AD126" s="71"/>
      <c r="AE126" s="71">
        <v>51022</v>
      </c>
      <c r="AF126" s="71">
        <v>103759</v>
      </c>
    </row>
    <row r="127" spans="2:32" x14ac:dyDescent="0.3">
      <c r="B127" t="s">
        <v>506</v>
      </c>
      <c r="D127" s="71">
        <v>4395</v>
      </c>
      <c r="E127" s="71">
        <v>4395</v>
      </c>
      <c r="F127" s="71">
        <v>4395</v>
      </c>
      <c r="G127" s="71">
        <v>4395</v>
      </c>
      <c r="H127" s="71">
        <v>4395</v>
      </c>
      <c r="I127" s="71">
        <v>4395</v>
      </c>
      <c r="J127" s="71">
        <v>4395</v>
      </c>
      <c r="K127" s="71">
        <v>4395</v>
      </c>
      <c r="L127" s="71">
        <v>4395</v>
      </c>
      <c r="M127" s="71">
        <v>4395</v>
      </c>
      <c r="N127" s="71">
        <v>4395</v>
      </c>
      <c r="O127" s="71">
        <v>4392</v>
      </c>
      <c r="P127" s="71"/>
      <c r="Q127" s="71">
        <v>52737</v>
      </c>
      <c r="R127" s="71">
        <v>4407</v>
      </c>
      <c r="S127" s="71">
        <v>4407</v>
      </c>
      <c r="T127" s="71">
        <v>4407</v>
      </c>
      <c r="U127" s="71">
        <v>4407</v>
      </c>
      <c r="V127" s="71">
        <v>4407</v>
      </c>
      <c r="W127" s="71">
        <v>4407</v>
      </c>
      <c r="X127" s="71">
        <v>4407</v>
      </c>
      <c r="Y127" s="71">
        <v>4407</v>
      </c>
      <c r="Z127" s="71">
        <v>4407</v>
      </c>
      <c r="AA127" s="71">
        <v>3786</v>
      </c>
      <c r="AB127" s="71">
        <v>3786</v>
      </c>
      <c r="AC127" s="71">
        <v>3787</v>
      </c>
      <c r="AD127" s="71"/>
      <c r="AE127" s="71">
        <v>51022</v>
      </c>
      <c r="AF127" s="71">
        <v>103759</v>
      </c>
    </row>
    <row r="128" spans="2:32" x14ac:dyDescent="0.3">
      <c r="B128" t="s">
        <v>507</v>
      </c>
      <c r="C128" t="s">
        <v>133</v>
      </c>
      <c r="D128" s="71">
        <v>4002</v>
      </c>
      <c r="E128" s="71">
        <v>4002</v>
      </c>
      <c r="F128" s="71">
        <v>4002</v>
      </c>
      <c r="G128" s="71">
        <v>4002</v>
      </c>
      <c r="H128" s="71">
        <v>4002</v>
      </c>
      <c r="I128" s="71">
        <v>4002</v>
      </c>
      <c r="J128" s="71">
        <v>4002</v>
      </c>
      <c r="K128" s="71">
        <v>4002</v>
      </c>
      <c r="L128" s="71">
        <v>4002</v>
      </c>
      <c r="M128" s="71">
        <v>4002</v>
      </c>
      <c r="N128" s="71">
        <v>4002</v>
      </c>
      <c r="O128" s="71">
        <v>4001</v>
      </c>
      <c r="P128" s="71"/>
      <c r="Q128" s="71">
        <v>48023</v>
      </c>
      <c r="R128" s="71">
        <v>4133</v>
      </c>
      <c r="S128" s="71">
        <v>0</v>
      </c>
      <c r="T128" s="71">
        <v>2000</v>
      </c>
      <c r="U128" s="71">
        <v>4000</v>
      </c>
      <c r="V128" s="71">
        <v>2000</v>
      </c>
      <c r="W128" s="71">
        <v>2000</v>
      </c>
      <c r="X128" s="71">
        <v>2000</v>
      </c>
      <c r="Y128" s="71">
        <v>2000</v>
      </c>
      <c r="Z128" s="71">
        <v>2000</v>
      </c>
      <c r="AA128" s="71">
        <v>2200</v>
      </c>
      <c r="AB128" s="71">
        <v>2200</v>
      </c>
      <c r="AC128" s="71">
        <v>5200</v>
      </c>
      <c r="AD128" s="71"/>
      <c r="AE128" s="71">
        <v>29733</v>
      </c>
      <c r="AF128" s="71">
        <v>77756</v>
      </c>
    </row>
    <row r="129" spans="1:32" x14ac:dyDescent="0.3">
      <c r="B129" t="s">
        <v>508</v>
      </c>
      <c r="D129" s="71">
        <v>4002</v>
      </c>
      <c r="E129" s="71">
        <v>4002</v>
      </c>
      <c r="F129" s="71">
        <v>4002</v>
      </c>
      <c r="G129" s="71">
        <v>4002</v>
      </c>
      <c r="H129" s="71">
        <v>4002</v>
      </c>
      <c r="I129" s="71">
        <v>4002</v>
      </c>
      <c r="J129" s="71">
        <v>4002</v>
      </c>
      <c r="K129" s="71">
        <v>4002</v>
      </c>
      <c r="L129" s="71">
        <v>4002</v>
      </c>
      <c r="M129" s="71">
        <v>4002</v>
      </c>
      <c r="N129" s="71">
        <v>4002</v>
      </c>
      <c r="O129" s="71">
        <v>4001</v>
      </c>
      <c r="P129" s="71"/>
      <c r="Q129" s="71">
        <v>48023</v>
      </c>
      <c r="R129" s="71">
        <v>4133</v>
      </c>
      <c r="S129" s="71">
        <v>0</v>
      </c>
      <c r="T129" s="71">
        <v>2000</v>
      </c>
      <c r="U129" s="71">
        <v>4000</v>
      </c>
      <c r="V129" s="71">
        <v>2000</v>
      </c>
      <c r="W129" s="71">
        <v>2000</v>
      </c>
      <c r="X129" s="71">
        <v>2000</v>
      </c>
      <c r="Y129" s="71">
        <v>2000</v>
      </c>
      <c r="Z129" s="71">
        <v>2000</v>
      </c>
      <c r="AA129" s="71">
        <v>2200</v>
      </c>
      <c r="AB129" s="71">
        <v>2200</v>
      </c>
      <c r="AC129" s="71">
        <v>5200</v>
      </c>
      <c r="AD129" s="71"/>
      <c r="AE129" s="71">
        <v>29733</v>
      </c>
      <c r="AF129" s="71">
        <v>77756</v>
      </c>
    </row>
    <row r="130" spans="1:32" x14ac:dyDescent="0.3">
      <c r="A130" t="s">
        <v>134</v>
      </c>
      <c r="D130" s="71">
        <v>54779.9</v>
      </c>
      <c r="E130" s="71">
        <v>56569.74</v>
      </c>
      <c r="F130" s="71">
        <v>62962.9</v>
      </c>
      <c r="G130" s="71">
        <v>54444.65</v>
      </c>
      <c r="H130" s="71">
        <v>58068.65</v>
      </c>
      <c r="I130" s="71">
        <v>70650.63</v>
      </c>
      <c r="J130" s="71">
        <v>50922.65</v>
      </c>
      <c r="K130" s="71">
        <v>63566.65</v>
      </c>
      <c r="L130" s="71">
        <v>72515.649999999994</v>
      </c>
      <c r="M130" s="71">
        <v>73943.290000000008</v>
      </c>
      <c r="N130" s="71">
        <v>60261.61</v>
      </c>
      <c r="O130" s="71">
        <v>106647.90999999999</v>
      </c>
      <c r="P130" s="71">
        <v>3522.25</v>
      </c>
      <c r="Q130" s="71">
        <v>788856.48</v>
      </c>
      <c r="R130" s="71">
        <v>56584</v>
      </c>
      <c r="S130" s="71">
        <v>55570</v>
      </c>
      <c r="T130" s="71">
        <v>53139</v>
      </c>
      <c r="U130" s="71">
        <v>57852.07</v>
      </c>
      <c r="V130" s="71">
        <v>60325.5</v>
      </c>
      <c r="W130" s="71">
        <v>53762.3</v>
      </c>
      <c r="X130" s="71">
        <v>65683.11</v>
      </c>
      <c r="Y130" s="71">
        <v>66069.36</v>
      </c>
      <c r="Z130" s="71">
        <v>58472.36</v>
      </c>
      <c r="AA130" s="71">
        <v>56017.89</v>
      </c>
      <c r="AB130" s="71">
        <v>64726.11</v>
      </c>
      <c r="AC130" s="71">
        <v>78456.759999999995</v>
      </c>
      <c r="AD130" s="71">
        <v>3580.5</v>
      </c>
      <c r="AE130" s="71">
        <v>730238.96</v>
      </c>
      <c r="AF130" s="71">
        <v>1519095.44</v>
      </c>
    </row>
    <row r="131" spans="1:32" x14ac:dyDescent="0.3">
      <c r="A131" t="s">
        <v>32</v>
      </c>
      <c r="B131" t="s">
        <v>509</v>
      </c>
      <c r="C131" t="s">
        <v>137</v>
      </c>
      <c r="D131" s="71">
        <v>0</v>
      </c>
      <c r="E131" s="71">
        <v>0</v>
      </c>
      <c r="F131" s="71">
        <v>2858.5</v>
      </c>
      <c r="G131" s="71">
        <v>0</v>
      </c>
      <c r="H131" s="71">
        <v>5717</v>
      </c>
      <c r="I131" s="71">
        <v>0</v>
      </c>
      <c r="J131" s="71">
        <v>0</v>
      </c>
      <c r="K131" s="71">
        <v>3733.5</v>
      </c>
      <c r="L131" s="71">
        <v>5717</v>
      </c>
      <c r="M131" s="71">
        <v>11434</v>
      </c>
      <c r="N131" s="71">
        <v>0</v>
      </c>
      <c r="O131" s="71">
        <v>4842</v>
      </c>
      <c r="P131" s="71"/>
      <c r="Q131" s="71">
        <v>34302</v>
      </c>
      <c r="R131" s="71">
        <v>3098.75</v>
      </c>
      <c r="S131" s="71">
        <v>0</v>
      </c>
      <c r="T131" s="71">
        <v>6197.5</v>
      </c>
      <c r="U131" s="71">
        <v>3098.75</v>
      </c>
      <c r="V131" s="71">
        <v>3098.75</v>
      </c>
      <c r="W131" s="71">
        <v>3098.75</v>
      </c>
      <c r="X131" s="71">
        <v>3098.75</v>
      </c>
      <c r="Y131" s="71">
        <v>3098.75</v>
      </c>
      <c r="Z131" s="71">
        <v>3098.75</v>
      </c>
      <c r="AA131" s="71">
        <v>3098.75</v>
      </c>
      <c r="AB131" s="71">
        <v>3098.75</v>
      </c>
      <c r="AC131" s="71">
        <v>3098.75</v>
      </c>
      <c r="AD131" s="71"/>
      <c r="AE131" s="71">
        <v>37185</v>
      </c>
      <c r="AF131" s="71">
        <v>71487</v>
      </c>
    </row>
    <row r="132" spans="1:32" x14ac:dyDescent="0.3">
      <c r="C132" t="s">
        <v>140</v>
      </c>
      <c r="D132" s="71">
        <v>2286.16</v>
      </c>
      <c r="E132" s="71">
        <v>2286.16</v>
      </c>
      <c r="F132" s="71">
        <v>2286.16</v>
      </c>
      <c r="G132" s="71">
        <v>2286.16</v>
      </c>
      <c r="H132" s="71">
        <v>2286.16</v>
      </c>
      <c r="I132" s="71">
        <v>2286.16</v>
      </c>
      <c r="J132" s="71">
        <v>2286.16</v>
      </c>
      <c r="K132" s="71">
        <v>2286.16</v>
      </c>
      <c r="L132" s="71">
        <v>5662.24</v>
      </c>
      <c r="M132" s="71">
        <v>2286.16</v>
      </c>
      <c r="N132" s="71">
        <v>2286.16</v>
      </c>
      <c r="O132" s="71">
        <v>2286.16</v>
      </c>
      <c r="P132" s="71"/>
      <c r="Q132" s="71">
        <v>30809.999999999996</v>
      </c>
      <c r="R132" s="71">
        <v>2642.37</v>
      </c>
      <c r="S132" s="71">
        <v>2642.33</v>
      </c>
      <c r="T132" s="71">
        <v>2642.33</v>
      </c>
      <c r="U132" s="71">
        <v>2642.33</v>
      </c>
      <c r="V132" s="71">
        <v>2642.33</v>
      </c>
      <c r="W132" s="71">
        <v>2642.33</v>
      </c>
      <c r="X132" s="71">
        <v>2642.33</v>
      </c>
      <c r="Y132" s="71">
        <v>2642.33</v>
      </c>
      <c r="Z132" s="71">
        <v>2642.33</v>
      </c>
      <c r="AA132" s="71">
        <v>2642.33</v>
      </c>
      <c r="AB132" s="71">
        <v>2642.33</v>
      </c>
      <c r="AC132" s="71">
        <v>2642.33</v>
      </c>
      <c r="AD132" s="71"/>
      <c r="AE132" s="71">
        <v>31708.000000000007</v>
      </c>
      <c r="AF132" s="71">
        <v>62518.000000000015</v>
      </c>
    </row>
    <row r="133" spans="1:32" x14ac:dyDescent="0.3">
      <c r="B133" t="s">
        <v>510</v>
      </c>
      <c r="D133" s="71">
        <v>2286.16</v>
      </c>
      <c r="E133" s="71">
        <v>2286.16</v>
      </c>
      <c r="F133" s="71">
        <v>5144.66</v>
      </c>
      <c r="G133" s="71">
        <v>2286.16</v>
      </c>
      <c r="H133" s="71">
        <v>8003.16</v>
      </c>
      <c r="I133" s="71">
        <v>2286.16</v>
      </c>
      <c r="J133" s="71">
        <v>2286.16</v>
      </c>
      <c r="K133" s="71">
        <v>6019.66</v>
      </c>
      <c r="L133" s="71">
        <v>11379.24</v>
      </c>
      <c r="M133" s="71">
        <v>13720.16</v>
      </c>
      <c r="N133" s="71">
        <v>2286.16</v>
      </c>
      <c r="O133" s="71">
        <v>7128.16</v>
      </c>
      <c r="P133" s="71"/>
      <c r="Q133" s="71">
        <v>65112</v>
      </c>
      <c r="R133" s="71">
        <v>5741.12</v>
      </c>
      <c r="S133" s="71">
        <v>2642.33</v>
      </c>
      <c r="T133" s="71">
        <v>8839.83</v>
      </c>
      <c r="U133" s="71">
        <v>5741.08</v>
      </c>
      <c r="V133" s="71">
        <v>5741.08</v>
      </c>
      <c r="W133" s="71">
        <v>5741.08</v>
      </c>
      <c r="X133" s="71">
        <v>5741.08</v>
      </c>
      <c r="Y133" s="71">
        <v>5741.08</v>
      </c>
      <c r="Z133" s="71">
        <v>5741.08</v>
      </c>
      <c r="AA133" s="71">
        <v>5741.08</v>
      </c>
      <c r="AB133" s="71">
        <v>5741.08</v>
      </c>
      <c r="AC133" s="71">
        <v>5741.08</v>
      </c>
      <c r="AD133" s="71"/>
      <c r="AE133" s="71">
        <v>68893</v>
      </c>
      <c r="AF133" s="71">
        <v>134005</v>
      </c>
    </row>
    <row r="134" spans="1:32" x14ac:dyDescent="0.3">
      <c r="B134" t="s">
        <v>511</v>
      </c>
      <c r="C134" t="s">
        <v>138</v>
      </c>
      <c r="D134" s="71">
        <v>24220</v>
      </c>
      <c r="E134" s="71">
        <v>24220</v>
      </c>
      <c r="F134" s="71">
        <v>24220</v>
      </c>
      <c r="G134" s="71">
        <v>24220</v>
      </c>
      <c r="H134" s="71">
        <v>24220</v>
      </c>
      <c r="I134" s="71">
        <v>24220</v>
      </c>
      <c r="J134" s="71">
        <v>24220</v>
      </c>
      <c r="K134" s="71">
        <v>24220</v>
      </c>
      <c r="L134" s="71">
        <v>24220</v>
      </c>
      <c r="M134" s="71">
        <v>24220</v>
      </c>
      <c r="N134" s="71">
        <v>24220</v>
      </c>
      <c r="O134" s="71">
        <v>24219</v>
      </c>
      <c r="P134" s="71"/>
      <c r="Q134" s="71">
        <v>290639</v>
      </c>
      <c r="R134" s="71">
        <v>24496</v>
      </c>
      <c r="S134" s="71">
        <v>24496</v>
      </c>
      <c r="T134" s="71">
        <v>24496</v>
      </c>
      <c r="U134" s="71">
        <v>24496</v>
      </c>
      <c r="V134" s="71">
        <v>24496</v>
      </c>
      <c r="W134" s="71">
        <v>24496</v>
      </c>
      <c r="X134" s="71">
        <v>24496</v>
      </c>
      <c r="Y134" s="71">
        <v>24496</v>
      </c>
      <c r="Z134" s="71">
        <v>21836</v>
      </c>
      <c r="AA134" s="71">
        <v>23266</v>
      </c>
      <c r="AB134" s="71">
        <v>23266</v>
      </c>
      <c r="AC134" s="71">
        <v>23267</v>
      </c>
      <c r="AD134" s="71"/>
      <c r="AE134" s="71">
        <v>287603</v>
      </c>
      <c r="AF134" s="71">
        <v>578242</v>
      </c>
    </row>
    <row r="135" spans="1:32" x14ac:dyDescent="0.3">
      <c r="B135" t="s">
        <v>512</v>
      </c>
      <c r="D135" s="71">
        <v>24220</v>
      </c>
      <c r="E135" s="71">
        <v>24220</v>
      </c>
      <c r="F135" s="71">
        <v>24220</v>
      </c>
      <c r="G135" s="71">
        <v>24220</v>
      </c>
      <c r="H135" s="71">
        <v>24220</v>
      </c>
      <c r="I135" s="71">
        <v>24220</v>
      </c>
      <c r="J135" s="71">
        <v>24220</v>
      </c>
      <c r="K135" s="71">
        <v>24220</v>
      </c>
      <c r="L135" s="71">
        <v>24220</v>
      </c>
      <c r="M135" s="71">
        <v>24220</v>
      </c>
      <c r="N135" s="71">
        <v>24220</v>
      </c>
      <c r="O135" s="71">
        <v>24219</v>
      </c>
      <c r="P135" s="71"/>
      <c r="Q135" s="71">
        <v>290639</v>
      </c>
      <c r="R135" s="71">
        <v>24496</v>
      </c>
      <c r="S135" s="71">
        <v>24496</v>
      </c>
      <c r="T135" s="71">
        <v>24496</v>
      </c>
      <c r="U135" s="71">
        <v>24496</v>
      </c>
      <c r="V135" s="71">
        <v>24496</v>
      </c>
      <c r="W135" s="71">
        <v>24496</v>
      </c>
      <c r="X135" s="71">
        <v>24496</v>
      </c>
      <c r="Y135" s="71">
        <v>24496</v>
      </c>
      <c r="Z135" s="71">
        <v>21836</v>
      </c>
      <c r="AA135" s="71">
        <v>23266</v>
      </c>
      <c r="AB135" s="71">
        <v>23266</v>
      </c>
      <c r="AC135" s="71">
        <v>23267</v>
      </c>
      <c r="AD135" s="71"/>
      <c r="AE135" s="71">
        <v>287603</v>
      </c>
      <c r="AF135" s="71">
        <v>578242</v>
      </c>
    </row>
    <row r="136" spans="1:32" x14ac:dyDescent="0.3">
      <c r="B136" t="s">
        <v>513</v>
      </c>
      <c r="C136" t="s">
        <v>139</v>
      </c>
      <c r="D136" s="71">
        <v>7943</v>
      </c>
      <c r="E136" s="71">
        <v>7943</v>
      </c>
      <c r="F136" s="71">
        <v>7943</v>
      </c>
      <c r="G136" s="71">
        <v>7943</v>
      </c>
      <c r="H136" s="71">
        <v>7943</v>
      </c>
      <c r="I136" s="71">
        <v>7943</v>
      </c>
      <c r="J136" s="71">
        <v>7943</v>
      </c>
      <c r="K136" s="71">
        <v>7943</v>
      </c>
      <c r="L136" s="71">
        <v>7943</v>
      </c>
      <c r="M136" s="71">
        <v>7943</v>
      </c>
      <c r="N136" s="71">
        <v>7943</v>
      </c>
      <c r="O136" s="71">
        <v>7946</v>
      </c>
      <c r="P136" s="71"/>
      <c r="Q136" s="71">
        <v>95319</v>
      </c>
      <c r="R136" s="71">
        <v>7646</v>
      </c>
      <c r="S136" s="71">
        <v>7646</v>
      </c>
      <c r="T136" s="71">
        <v>7646</v>
      </c>
      <c r="U136" s="71">
        <v>7646</v>
      </c>
      <c r="V136" s="71">
        <v>7646</v>
      </c>
      <c r="W136" s="71">
        <v>7646</v>
      </c>
      <c r="X136" s="71">
        <v>7646</v>
      </c>
      <c r="Y136" s="71">
        <v>7646</v>
      </c>
      <c r="Z136" s="71">
        <v>7646</v>
      </c>
      <c r="AA136" s="71">
        <v>7646</v>
      </c>
      <c r="AB136" s="71">
        <v>7646</v>
      </c>
      <c r="AC136" s="71">
        <v>7651</v>
      </c>
      <c r="AD136" s="71"/>
      <c r="AE136" s="71">
        <v>91757</v>
      </c>
      <c r="AF136" s="71">
        <v>187076</v>
      </c>
    </row>
    <row r="137" spans="1:32" x14ac:dyDescent="0.3">
      <c r="B137" t="s">
        <v>514</v>
      </c>
      <c r="D137" s="71">
        <v>7943</v>
      </c>
      <c r="E137" s="71">
        <v>7943</v>
      </c>
      <c r="F137" s="71">
        <v>7943</v>
      </c>
      <c r="G137" s="71">
        <v>7943</v>
      </c>
      <c r="H137" s="71">
        <v>7943</v>
      </c>
      <c r="I137" s="71">
        <v>7943</v>
      </c>
      <c r="J137" s="71">
        <v>7943</v>
      </c>
      <c r="K137" s="71">
        <v>7943</v>
      </c>
      <c r="L137" s="71">
        <v>7943</v>
      </c>
      <c r="M137" s="71">
        <v>7943</v>
      </c>
      <c r="N137" s="71">
        <v>7943</v>
      </c>
      <c r="O137" s="71">
        <v>7946</v>
      </c>
      <c r="P137" s="71"/>
      <c r="Q137" s="71">
        <v>95319</v>
      </c>
      <c r="R137" s="71">
        <v>7646</v>
      </c>
      <c r="S137" s="71">
        <v>7646</v>
      </c>
      <c r="T137" s="71">
        <v>7646</v>
      </c>
      <c r="U137" s="71">
        <v>7646</v>
      </c>
      <c r="V137" s="71">
        <v>7646</v>
      </c>
      <c r="W137" s="71">
        <v>7646</v>
      </c>
      <c r="X137" s="71">
        <v>7646</v>
      </c>
      <c r="Y137" s="71">
        <v>7646</v>
      </c>
      <c r="Z137" s="71">
        <v>7646</v>
      </c>
      <c r="AA137" s="71">
        <v>7646</v>
      </c>
      <c r="AB137" s="71">
        <v>7646</v>
      </c>
      <c r="AC137" s="71">
        <v>7651</v>
      </c>
      <c r="AD137" s="71"/>
      <c r="AE137" s="71">
        <v>91757</v>
      </c>
      <c r="AF137" s="71">
        <v>187076</v>
      </c>
    </row>
    <row r="138" spans="1:32" x14ac:dyDescent="0.3">
      <c r="B138" t="s">
        <v>515</v>
      </c>
      <c r="C138" t="s">
        <v>135</v>
      </c>
      <c r="D138" s="71">
        <v>130</v>
      </c>
      <c r="E138" s="71">
        <v>130</v>
      </c>
      <c r="F138" s="71">
        <v>130</v>
      </c>
      <c r="G138" s="71">
        <v>130</v>
      </c>
      <c r="H138" s="71">
        <v>130</v>
      </c>
      <c r="I138" s="71">
        <v>130</v>
      </c>
      <c r="J138" s="71">
        <v>140</v>
      </c>
      <c r="K138" s="71">
        <v>140</v>
      </c>
      <c r="L138" s="71">
        <v>140</v>
      </c>
      <c r="M138" s="71">
        <v>140</v>
      </c>
      <c r="N138" s="71">
        <v>140</v>
      </c>
      <c r="O138" s="71">
        <v>140</v>
      </c>
      <c r="P138" s="71"/>
      <c r="Q138" s="71">
        <v>1620</v>
      </c>
      <c r="R138" s="71">
        <v>140</v>
      </c>
      <c r="S138" s="71">
        <v>140</v>
      </c>
      <c r="T138" s="71">
        <v>140</v>
      </c>
      <c r="U138" s="71">
        <v>140</v>
      </c>
      <c r="V138" s="71">
        <v>140</v>
      </c>
      <c r="W138" s="71">
        <v>1150</v>
      </c>
      <c r="X138" s="71">
        <v>150</v>
      </c>
      <c r="Y138" s="71">
        <v>150</v>
      </c>
      <c r="Z138" s="71">
        <v>150</v>
      </c>
      <c r="AA138" s="71">
        <v>150</v>
      </c>
      <c r="AB138" s="71">
        <v>150</v>
      </c>
      <c r="AC138" s="71">
        <v>150</v>
      </c>
      <c r="AD138" s="71"/>
      <c r="AE138" s="71">
        <v>2750</v>
      </c>
      <c r="AF138" s="71">
        <v>4370</v>
      </c>
    </row>
    <row r="139" spans="1:32" x14ac:dyDescent="0.3">
      <c r="C139" t="s">
        <v>136</v>
      </c>
      <c r="D139" s="71">
        <v>3508</v>
      </c>
      <c r="E139" s="71">
        <v>3508</v>
      </c>
      <c r="F139" s="71">
        <v>3508</v>
      </c>
      <c r="G139" s="71">
        <v>3508</v>
      </c>
      <c r="H139" s="71">
        <v>3508</v>
      </c>
      <c r="I139" s="71">
        <v>3508</v>
      </c>
      <c r="J139" s="71">
        <v>3508</v>
      </c>
      <c r="K139" s="71">
        <v>3508</v>
      </c>
      <c r="L139" s="71">
        <v>3236</v>
      </c>
      <c r="M139" s="71">
        <v>3236</v>
      </c>
      <c r="N139" s="71">
        <v>3236</v>
      </c>
      <c r="O139" s="71">
        <v>3236</v>
      </c>
      <c r="P139" s="71"/>
      <c r="Q139" s="71">
        <v>41008</v>
      </c>
      <c r="R139" s="71">
        <v>3343</v>
      </c>
      <c r="S139" s="71">
        <v>3343</v>
      </c>
      <c r="T139" s="71">
        <v>3343</v>
      </c>
      <c r="U139" s="71">
        <v>3343</v>
      </c>
      <c r="V139" s="71">
        <v>3343</v>
      </c>
      <c r="W139" s="71">
        <v>3343</v>
      </c>
      <c r="X139" s="71">
        <v>3343</v>
      </c>
      <c r="Y139" s="71">
        <v>3343</v>
      </c>
      <c r="Z139" s="71">
        <v>3343</v>
      </c>
      <c r="AA139" s="71">
        <v>3343</v>
      </c>
      <c r="AB139" s="71">
        <v>3343</v>
      </c>
      <c r="AC139" s="71">
        <v>3340</v>
      </c>
      <c r="AD139" s="71"/>
      <c r="AE139" s="71">
        <v>40113</v>
      </c>
      <c r="AF139" s="71">
        <v>81121</v>
      </c>
    </row>
    <row r="140" spans="1:32" x14ac:dyDescent="0.3">
      <c r="B140" t="s">
        <v>516</v>
      </c>
      <c r="D140" s="71">
        <v>3638</v>
      </c>
      <c r="E140" s="71">
        <v>3638</v>
      </c>
      <c r="F140" s="71">
        <v>3638</v>
      </c>
      <c r="G140" s="71">
        <v>3638</v>
      </c>
      <c r="H140" s="71">
        <v>3638</v>
      </c>
      <c r="I140" s="71">
        <v>3638</v>
      </c>
      <c r="J140" s="71">
        <v>3648</v>
      </c>
      <c r="K140" s="71">
        <v>3648</v>
      </c>
      <c r="L140" s="71">
        <v>3376</v>
      </c>
      <c r="M140" s="71">
        <v>3376</v>
      </c>
      <c r="N140" s="71">
        <v>3376</v>
      </c>
      <c r="O140" s="71">
        <v>3376</v>
      </c>
      <c r="P140" s="71"/>
      <c r="Q140" s="71">
        <v>42628</v>
      </c>
      <c r="R140" s="71">
        <v>3483</v>
      </c>
      <c r="S140" s="71">
        <v>3483</v>
      </c>
      <c r="T140" s="71">
        <v>3483</v>
      </c>
      <c r="U140" s="71">
        <v>3483</v>
      </c>
      <c r="V140" s="71">
        <v>3483</v>
      </c>
      <c r="W140" s="71">
        <v>4493</v>
      </c>
      <c r="X140" s="71">
        <v>3493</v>
      </c>
      <c r="Y140" s="71">
        <v>3493</v>
      </c>
      <c r="Z140" s="71">
        <v>3493</v>
      </c>
      <c r="AA140" s="71">
        <v>3493</v>
      </c>
      <c r="AB140" s="71">
        <v>3493</v>
      </c>
      <c r="AC140" s="71">
        <v>3490</v>
      </c>
      <c r="AD140" s="71"/>
      <c r="AE140" s="71">
        <v>42863</v>
      </c>
      <c r="AF140" s="71">
        <v>85491</v>
      </c>
    </row>
    <row r="141" spans="1:32" x14ac:dyDescent="0.3">
      <c r="B141" t="s">
        <v>517</v>
      </c>
      <c r="C141" t="s">
        <v>141</v>
      </c>
      <c r="D141" s="71">
        <v>10017.92</v>
      </c>
      <c r="E141" s="71">
        <v>10017.92</v>
      </c>
      <c r="F141" s="71">
        <v>10071.92</v>
      </c>
      <c r="G141" s="71">
        <v>10071.92</v>
      </c>
      <c r="H141" s="71">
        <v>10071.93</v>
      </c>
      <c r="I141" s="71">
        <v>10071.93</v>
      </c>
      <c r="J141" s="71">
        <v>10071.93</v>
      </c>
      <c r="K141" s="71">
        <v>10071.93</v>
      </c>
      <c r="L141" s="71">
        <v>10606.68</v>
      </c>
      <c r="M141" s="71">
        <v>10606.68</v>
      </c>
      <c r="N141" s="71">
        <v>10606.68</v>
      </c>
      <c r="O141" s="71">
        <v>10282.56</v>
      </c>
      <c r="P141" s="71"/>
      <c r="Q141" s="71">
        <v>122569.99999999997</v>
      </c>
      <c r="R141" s="71">
        <v>10321</v>
      </c>
      <c r="S141" s="71">
        <v>10321</v>
      </c>
      <c r="T141" s="71">
        <v>10321</v>
      </c>
      <c r="U141" s="71">
        <v>10321</v>
      </c>
      <c r="V141" s="71">
        <v>10321</v>
      </c>
      <c r="W141" s="71">
        <v>10321</v>
      </c>
      <c r="X141" s="71">
        <v>10321</v>
      </c>
      <c r="Y141" s="71">
        <v>10321</v>
      </c>
      <c r="Z141" s="71">
        <v>10321</v>
      </c>
      <c r="AA141" s="71">
        <v>10321</v>
      </c>
      <c r="AB141" s="71">
        <v>10321</v>
      </c>
      <c r="AC141" s="71">
        <v>10321</v>
      </c>
      <c r="AD141" s="71"/>
      <c r="AE141" s="71">
        <v>123852</v>
      </c>
      <c r="AF141" s="71">
        <v>246421.99999999997</v>
      </c>
    </row>
    <row r="142" spans="1:32" x14ac:dyDescent="0.3">
      <c r="B142" t="s">
        <v>518</v>
      </c>
      <c r="D142" s="71">
        <v>10017.92</v>
      </c>
      <c r="E142" s="71">
        <v>10017.92</v>
      </c>
      <c r="F142" s="71">
        <v>10071.92</v>
      </c>
      <c r="G142" s="71">
        <v>10071.92</v>
      </c>
      <c r="H142" s="71">
        <v>10071.93</v>
      </c>
      <c r="I142" s="71">
        <v>10071.93</v>
      </c>
      <c r="J142" s="71">
        <v>10071.93</v>
      </c>
      <c r="K142" s="71">
        <v>10071.93</v>
      </c>
      <c r="L142" s="71">
        <v>10606.68</v>
      </c>
      <c r="M142" s="71">
        <v>10606.68</v>
      </c>
      <c r="N142" s="71">
        <v>10606.68</v>
      </c>
      <c r="O142" s="71">
        <v>10282.56</v>
      </c>
      <c r="P142" s="71"/>
      <c r="Q142" s="71">
        <v>122569.99999999997</v>
      </c>
      <c r="R142" s="71">
        <v>10321</v>
      </c>
      <c r="S142" s="71">
        <v>10321</v>
      </c>
      <c r="T142" s="71">
        <v>10321</v>
      </c>
      <c r="U142" s="71">
        <v>10321</v>
      </c>
      <c r="V142" s="71">
        <v>10321</v>
      </c>
      <c r="W142" s="71">
        <v>10321</v>
      </c>
      <c r="X142" s="71">
        <v>10321</v>
      </c>
      <c r="Y142" s="71">
        <v>10321</v>
      </c>
      <c r="Z142" s="71">
        <v>10321</v>
      </c>
      <c r="AA142" s="71">
        <v>10321</v>
      </c>
      <c r="AB142" s="71">
        <v>10321</v>
      </c>
      <c r="AC142" s="71">
        <v>10321</v>
      </c>
      <c r="AD142" s="71"/>
      <c r="AE142" s="71">
        <v>123852</v>
      </c>
      <c r="AF142" s="71">
        <v>246421.99999999997</v>
      </c>
    </row>
    <row r="143" spans="1:32" x14ac:dyDescent="0.3">
      <c r="B143" t="s">
        <v>519</v>
      </c>
      <c r="C143" t="s">
        <v>142</v>
      </c>
      <c r="D143" s="71">
        <v>3597</v>
      </c>
      <c r="E143" s="71">
        <v>3597</v>
      </c>
      <c r="F143" s="71">
        <v>3597</v>
      </c>
      <c r="G143" s="71">
        <v>3597</v>
      </c>
      <c r="H143" s="71">
        <v>3597</v>
      </c>
      <c r="I143" s="71">
        <v>3597</v>
      </c>
      <c r="J143" s="71">
        <v>3597</v>
      </c>
      <c r="K143" s="71">
        <v>3597</v>
      </c>
      <c r="L143" s="71">
        <v>3597</v>
      </c>
      <c r="M143" s="71">
        <v>3597</v>
      </c>
      <c r="N143" s="71">
        <v>3597</v>
      </c>
      <c r="O143" s="71">
        <v>3597</v>
      </c>
      <c r="P143" s="71"/>
      <c r="Q143" s="71">
        <v>43164</v>
      </c>
      <c r="R143" s="71">
        <v>3659</v>
      </c>
      <c r="S143" s="71">
        <v>3659</v>
      </c>
      <c r="T143" s="71">
        <v>3659</v>
      </c>
      <c r="U143" s="71">
        <v>3659</v>
      </c>
      <c r="V143" s="71">
        <v>3659</v>
      </c>
      <c r="W143" s="71">
        <v>3659</v>
      </c>
      <c r="X143" s="71">
        <v>3659</v>
      </c>
      <c r="Y143" s="71">
        <v>3659</v>
      </c>
      <c r="Z143" s="71">
        <v>3659</v>
      </c>
      <c r="AA143" s="71">
        <v>3659</v>
      </c>
      <c r="AB143" s="71">
        <v>3659</v>
      </c>
      <c r="AC143" s="71">
        <v>3662</v>
      </c>
      <c r="AD143" s="71"/>
      <c r="AE143" s="71">
        <v>43911</v>
      </c>
      <c r="AF143" s="71">
        <v>87075</v>
      </c>
    </row>
    <row r="144" spans="1:32" x14ac:dyDescent="0.3">
      <c r="B144" t="s">
        <v>520</v>
      </c>
      <c r="D144" s="71">
        <v>3597</v>
      </c>
      <c r="E144" s="71">
        <v>3597</v>
      </c>
      <c r="F144" s="71">
        <v>3597</v>
      </c>
      <c r="G144" s="71">
        <v>3597</v>
      </c>
      <c r="H144" s="71">
        <v>3597</v>
      </c>
      <c r="I144" s="71">
        <v>3597</v>
      </c>
      <c r="J144" s="71">
        <v>3597</v>
      </c>
      <c r="K144" s="71">
        <v>3597</v>
      </c>
      <c r="L144" s="71">
        <v>3597</v>
      </c>
      <c r="M144" s="71">
        <v>3597</v>
      </c>
      <c r="N144" s="71">
        <v>3597</v>
      </c>
      <c r="O144" s="71">
        <v>3597</v>
      </c>
      <c r="P144" s="71"/>
      <c r="Q144" s="71">
        <v>43164</v>
      </c>
      <c r="R144" s="71">
        <v>3659</v>
      </c>
      <c r="S144" s="71">
        <v>3659</v>
      </c>
      <c r="T144" s="71">
        <v>3659</v>
      </c>
      <c r="U144" s="71">
        <v>3659</v>
      </c>
      <c r="V144" s="71">
        <v>3659</v>
      </c>
      <c r="W144" s="71">
        <v>3659</v>
      </c>
      <c r="X144" s="71">
        <v>3659</v>
      </c>
      <c r="Y144" s="71">
        <v>3659</v>
      </c>
      <c r="Z144" s="71">
        <v>3659</v>
      </c>
      <c r="AA144" s="71">
        <v>3659</v>
      </c>
      <c r="AB144" s="71">
        <v>3659</v>
      </c>
      <c r="AC144" s="71">
        <v>3662</v>
      </c>
      <c r="AD144" s="71"/>
      <c r="AE144" s="71">
        <v>43911</v>
      </c>
      <c r="AF144" s="71">
        <v>87075</v>
      </c>
    </row>
    <row r="145" spans="1:32" x14ac:dyDescent="0.3">
      <c r="B145" t="s">
        <v>521</v>
      </c>
      <c r="C145" t="s">
        <v>143</v>
      </c>
      <c r="D145" s="71">
        <v>8363</v>
      </c>
      <c r="E145" s="71">
        <v>8363</v>
      </c>
      <c r="F145" s="71">
        <v>8363</v>
      </c>
      <c r="G145" s="71">
        <v>8363</v>
      </c>
      <c r="H145" s="71">
        <v>8363</v>
      </c>
      <c r="I145" s="71">
        <v>8363</v>
      </c>
      <c r="J145" s="71">
        <v>8363</v>
      </c>
      <c r="K145" s="71">
        <v>8363</v>
      </c>
      <c r="L145" s="71">
        <v>8363</v>
      </c>
      <c r="M145" s="71">
        <v>8363</v>
      </c>
      <c r="N145" s="71">
        <v>8363</v>
      </c>
      <c r="O145" s="71">
        <v>8366</v>
      </c>
      <c r="P145" s="71"/>
      <c r="Q145" s="71">
        <v>100359</v>
      </c>
      <c r="R145" s="71">
        <v>8431</v>
      </c>
      <c r="S145" s="71">
        <v>8431</v>
      </c>
      <c r="T145" s="71">
        <v>8431</v>
      </c>
      <c r="U145" s="71">
        <v>8431</v>
      </c>
      <c r="V145" s="71">
        <v>8431</v>
      </c>
      <c r="W145" s="71">
        <v>8431</v>
      </c>
      <c r="X145" s="71">
        <v>8431</v>
      </c>
      <c r="Y145" s="71">
        <v>8431</v>
      </c>
      <c r="Z145" s="71">
        <v>8431</v>
      </c>
      <c r="AA145" s="71">
        <v>8431</v>
      </c>
      <c r="AB145" s="71">
        <v>8431</v>
      </c>
      <c r="AC145" s="71">
        <v>8431</v>
      </c>
      <c r="AD145" s="71"/>
      <c r="AE145" s="71">
        <v>101172</v>
      </c>
      <c r="AF145" s="71">
        <v>201531</v>
      </c>
    </row>
    <row r="146" spans="1:32" x14ac:dyDescent="0.3">
      <c r="B146" t="s">
        <v>522</v>
      </c>
      <c r="D146" s="71">
        <v>8363</v>
      </c>
      <c r="E146" s="71">
        <v>8363</v>
      </c>
      <c r="F146" s="71">
        <v>8363</v>
      </c>
      <c r="G146" s="71">
        <v>8363</v>
      </c>
      <c r="H146" s="71">
        <v>8363</v>
      </c>
      <c r="I146" s="71">
        <v>8363</v>
      </c>
      <c r="J146" s="71">
        <v>8363</v>
      </c>
      <c r="K146" s="71">
        <v>8363</v>
      </c>
      <c r="L146" s="71">
        <v>8363</v>
      </c>
      <c r="M146" s="71">
        <v>8363</v>
      </c>
      <c r="N146" s="71">
        <v>8363</v>
      </c>
      <c r="O146" s="71">
        <v>8366</v>
      </c>
      <c r="P146" s="71"/>
      <c r="Q146" s="71">
        <v>100359</v>
      </c>
      <c r="R146" s="71">
        <v>8431</v>
      </c>
      <c r="S146" s="71">
        <v>8431</v>
      </c>
      <c r="T146" s="71">
        <v>8431</v>
      </c>
      <c r="U146" s="71">
        <v>8431</v>
      </c>
      <c r="V146" s="71">
        <v>8431</v>
      </c>
      <c r="W146" s="71">
        <v>8431</v>
      </c>
      <c r="X146" s="71">
        <v>8431</v>
      </c>
      <c r="Y146" s="71">
        <v>8431</v>
      </c>
      <c r="Z146" s="71">
        <v>8431</v>
      </c>
      <c r="AA146" s="71">
        <v>8431</v>
      </c>
      <c r="AB146" s="71">
        <v>8431</v>
      </c>
      <c r="AC146" s="71">
        <v>8431</v>
      </c>
      <c r="AD146" s="71"/>
      <c r="AE146" s="71">
        <v>101172</v>
      </c>
      <c r="AF146" s="71">
        <v>201531</v>
      </c>
    </row>
    <row r="147" spans="1:32" x14ac:dyDescent="0.3">
      <c r="A147" t="s">
        <v>144</v>
      </c>
      <c r="D147" s="71">
        <v>60065.08</v>
      </c>
      <c r="E147" s="71">
        <v>60065.08</v>
      </c>
      <c r="F147" s="71">
        <v>62977.58</v>
      </c>
      <c r="G147" s="71">
        <v>60119.08</v>
      </c>
      <c r="H147" s="71">
        <v>65836.09</v>
      </c>
      <c r="I147" s="71">
        <v>60119.090000000004</v>
      </c>
      <c r="J147" s="71">
        <v>60129.090000000004</v>
      </c>
      <c r="K147" s="71">
        <v>63862.590000000004</v>
      </c>
      <c r="L147" s="71">
        <v>69484.92</v>
      </c>
      <c r="M147" s="71">
        <v>71825.84</v>
      </c>
      <c r="N147" s="71">
        <v>60391.840000000004</v>
      </c>
      <c r="O147" s="71">
        <v>64914.720000000001</v>
      </c>
      <c r="P147" s="71"/>
      <c r="Q147" s="71">
        <v>759791</v>
      </c>
      <c r="R147" s="71">
        <v>63777.119999999995</v>
      </c>
      <c r="S147" s="71">
        <v>60678.33</v>
      </c>
      <c r="T147" s="71">
        <v>66875.83</v>
      </c>
      <c r="U147" s="71">
        <v>63777.08</v>
      </c>
      <c r="V147" s="71">
        <v>63777.08</v>
      </c>
      <c r="W147" s="71">
        <v>64787.08</v>
      </c>
      <c r="X147" s="71">
        <v>63787.08</v>
      </c>
      <c r="Y147" s="71">
        <v>63787.08</v>
      </c>
      <c r="Z147" s="71">
        <v>61127.08</v>
      </c>
      <c r="AA147" s="71">
        <v>62557.08</v>
      </c>
      <c r="AB147" s="71">
        <v>62557.08</v>
      </c>
      <c r="AC147" s="71">
        <v>62563.08</v>
      </c>
      <c r="AD147" s="71"/>
      <c r="AE147" s="71">
        <v>760051</v>
      </c>
      <c r="AF147" s="71">
        <v>1519842</v>
      </c>
    </row>
    <row r="148" spans="1:32" x14ac:dyDescent="0.3">
      <c r="A148" t="s">
        <v>35</v>
      </c>
      <c r="B148" t="s">
        <v>523</v>
      </c>
      <c r="C148" t="s">
        <v>150</v>
      </c>
      <c r="D148" s="71">
        <v>0</v>
      </c>
      <c r="E148" s="71">
        <v>0</v>
      </c>
      <c r="F148" s="71">
        <v>0</v>
      </c>
      <c r="G148" s="71">
        <v>21256.5</v>
      </c>
      <c r="H148" s="71">
        <v>0</v>
      </c>
      <c r="I148" s="71">
        <v>21256.5</v>
      </c>
      <c r="J148" s="71">
        <v>0</v>
      </c>
      <c r="K148" s="71">
        <v>0</v>
      </c>
      <c r="L148" s="71">
        <v>0</v>
      </c>
      <c r="M148" s="71">
        <v>0</v>
      </c>
      <c r="N148" s="71">
        <v>42513</v>
      </c>
      <c r="O148" s="71"/>
      <c r="P148" s="71"/>
      <c r="Q148" s="71">
        <v>85026</v>
      </c>
      <c r="R148" s="71">
        <v>0</v>
      </c>
      <c r="S148" s="71">
        <v>0</v>
      </c>
      <c r="T148" s="71"/>
      <c r="U148" s="71">
        <v>22113.25</v>
      </c>
      <c r="V148" s="71">
        <v>0</v>
      </c>
      <c r="W148" s="71">
        <v>22113.25</v>
      </c>
      <c r="X148" s="71">
        <v>7371</v>
      </c>
      <c r="Y148" s="71">
        <v>7371</v>
      </c>
      <c r="Z148" s="71">
        <v>7371</v>
      </c>
      <c r="AA148" s="71">
        <v>7371</v>
      </c>
      <c r="AB148" s="71">
        <v>7371</v>
      </c>
      <c r="AC148" s="71">
        <v>7372</v>
      </c>
      <c r="AD148" s="71"/>
      <c r="AE148" s="71">
        <v>88453.5</v>
      </c>
      <c r="AF148" s="71">
        <v>173479.5</v>
      </c>
    </row>
    <row r="149" spans="1:32" x14ac:dyDescent="0.3">
      <c r="C149" t="s">
        <v>152</v>
      </c>
      <c r="D149" s="71">
        <v>6</v>
      </c>
      <c r="E149" s="71">
        <v>0</v>
      </c>
      <c r="F149" s="71">
        <v>1128</v>
      </c>
      <c r="G149" s="71">
        <v>376</v>
      </c>
      <c r="H149" s="71">
        <v>376</v>
      </c>
      <c r="I149" s="71">
        <v>376</v>
      </c>
      <c r="J149" s="71">
        <v>376</v>
      </c>
      <c r="K149" s="71">
        <v>376</v>
      </c>
      <c r="L149" s="71">
        <v>376</v>
      </c>
      <c r="M149" s="71">
        <v>376</v>
      </c>
      <c r="N149" s="71">
        <v>376</v>
      </c>
      <c r="O149" s="71">
        <v>369</v>
      </c>
      <c r="P149" s="71"/>
      <c r="Q149" s="71">
        <v>4511</v>
      </c>
      <c r="R149" s="71">
        <v>395</v>
      </c>
      <c r="S149" s="71">
        <v>395</v>
      </c>
      <c r="T149" s="71">
        <v>395</v>
      </c>
      <c r="U149" s="71">
        <v>395</v>
      </c>
      <c r="V149" s="71">
        <v>395</v>
      </c>
      <c r="W149" s="71">
        <v>395</v>
      </c>
      <c r="X149" s="71">
        <v>395</v>
      </c>
      <c r="Y149" s="71">
        <v>395</v>
      </c>
      <c r="Z149" s="71">
        <v>395</v>
      </c>
      <c r="AA149" s="71">
        <v>395</v>
      </c>
      <c r="AB149" s="71">
        <v>395</v>
      </c>
      <c r="AC149" s="71">
        <v>392</v>
      </c>
      <c r="AD149" s="71"/>
      <c r="AE149" s="71">
        <v>4737</v>
      </c>
      <c r="AF149" s="71">
        <v>9248</v>
      </c>
    </row>
    <row r="150" spans="1:32" x14ac:dyDescent="0.3">
      <c r="B150" t="s">
        <v>524</v>
      </c>
      <c r="D150" s="71">
        <v>6</v>
      </c>
      <c r="E150" s="71">
        <v>0</v>
      </c>
      <c r="F150" s="71">
        <v>1128</v>
      </c>
      <c r="G150" s="71">
        <v>21632.5</v>
      </c>
      <c r="H150" s="71">
        <v>376</v>
      </c>
      <c r="I150" s="71">
        <v>21632.5</v>
      </c>
      <c r="J150" s="71">
        <v>376</v>
      </c>
      <c r="K150" s="71">
        <v>376</v>
      </c>
      <c r="L150" s="71">
        <v>376</v>
      </c>
      <c r="M150" s="71">
        <v>376</v>
      </c>
      <c r="N150" s="71">
        <v>42889</v>
      </c>
      <c r="O150" s="71">
        <v>369</v>
      </c>
      <c r="P150" s="71"/>
      <c r="Q150" s="71">
        <v>89537</v>
      </c>
      <c r="R150" s="71">
        <v>395</v>
      </c>
      <c r="S150" s="71">
        <v>395</v>
      </c>
      <c r="T150" s="71">
        <v>395</v>
      </c>
      <c r="U150" s="71">
        <v>22508.25</v>
      </c>
      <c r="V150" s="71">
        <v>395</v>
      </c>
      <c r="W150" s="71">
        <v>22508.25</v>
      </c>
      <c r="X150" s="71">
        <v>7766</v>
      </c>
      <c r="Y150" s="71">
        <v>7766</v>
      </c>
      <c r="Z150" s="71">
        <v>7766</v>
      </c>
      <c r="AA150" s="71">
        <v>7766</v>
      </c>
      <c r="AB150" s="71">
        <v>7766</v>
      </c>
      <c r="AC150" s="71">
        <v>7764</v>
      </c>
      <c r="AD150" s="71"/>
      <c r="AE150" s="71">
        <v>93190.5</v>
      </c>
      <c r="AF150" s="71">
        <v>182727.5</v>
      </c>
    </row>
    <row r="151" spans="1:32" x14ac:dyDescent="0.3">
      <c r="B151" t="s">
        <v>525</v>
      </c>
      <c r="C151" t="s">
        <v>147</v>
      </c>
      <c r="D151" s="71">
        <v>1840</v>
      </c>
      <c r="E151" s="71">
        <v>1840</v>
      </c>
      <c r="F151" s="71">
        <v>1840</v>
      </c>
      <c r="G151" s="71">
        <v>1840</v>
      </c>
      <c r="H151" s="71">
        <v>1840</v>
      </c>
      <c r="I151" s="71">
        <v>1840</v>
      </c>
      <c r="J151" s="71">
        <v>1840</v>
      </c>
      <c r="K151" s="71">
        <v>1840</v>
      </c>
      <c r="L151" s="71">
        <v>1840</v>
      </c>
      <c r="M151" s="71">
        <v>1840</v>
      </c>
      <c r="N151" s="71">
        <v>1840</v>
      </c>
      <c r="O151" s="71">
        <v>10714</v>
      </c>
      <c r="P151" s="71"/>
      <c r="Q151" s="71">
        <v>30954</v>
      </c>
      <c r="R151" s="71">
        <v>1910</v>
      </c>
      <c r="S151" s="71">
        <v>1910</v>
      </c>
      <c r="T151" s="71">
        <v>1910</v>
      </c>
      <c r="U151" s="71">
        <v>1910</v>
      </c>
      <c r="V151" s="71">
        <v>1910</v>
      </c>
      <c r="W151" s="71">
        <v>3848</v>
      </c>
      <c r="X151" s="71">
        <v>1910</v>
      </c>
      <c r="Y151" s="71">
        <v>1910</v>
      </c>
      <c r="Z151" s="71">
        <v>1910</v>
      </c>
      <c r="AA151" s="71">
        <v>1910</v>
      </c>
      <c r="AB151" s="71">
        <v>1910</v>
      </c>
      <c r="AC151" s="71">
        <v>6329</v>
      </c>
      <c r="AD151" s="71"/>
      <c r="AE151" s="71">
        <v>29277</v>
      </c>
      <c r="AF151" s="71">
        <v>60231</v>
      </c>
    </row>
    <row r="152" spans="1:32" x14ac:dyDescent="0.3">
      <c r="C152" t="s">
        <v>145</v>
      </c>
      <c r="D152" s="71">
        <v>3701</v>
      </c>
      <c r="E152" s="71">
        <v>3696</v>
      </c>
      <c r="F152" s="71">
        <v>3696</v>
      </c>
      <c r="G152" s="71">
        <v>3696</v>
      </c>
      <c r="H152" s="71">
        <v>3696</v>
      </c>
      <c r="I152" s="71">
        <v>3696</v>
      </c>
      <c r="J152" s="71">
        <v>4281</v>
      </c>
      <c r="K152" s="71">
        <v>4281</v>
      </c>
      <c r="L152" s="71">
        <v>4281</v>
      </c>
      <c r="M152" s="71">
        <v>4281</v>
      </c>
      <c r="N152" s="71">
        <v>4281</v>
      </c>
      <c r="O152" s="71">
        <v>4463</v>
      </c>
      <c r="P152" s="71"/>
      <c r="Q152" s="71">
        <v>48049</v>
      </c>
      <c r="R152" s="71">
        <v>4404</v>
      </c>
      <c r="S152" s="71">
        <v>4404</v>
      </c>
      <c r="T152" s="71">
        <v>4404</v>
      </c>
      <c r="U152" s="71">
        <v>0</v>
      </c>
      <c r="V152" s="71">
        <v>8808</v>
      </c>
      <c r="W152" s="71">
        <v>4404</v>
      </c>
      <c r="X152" s="71">
        <v>4404</v>
      </c>
      <c r="Y152" s="71">
        <v>4404</v>
      </c>
      <c r="Z152" s="71">
        <v>4404</v>
      </c>
      <c r="AA152" s="71">
        <v>4404</v>
      </c>
      <c r="AB152" s="71">
        <v>4404</v>
      </c>
      <c r="AC152" s="71">
        <v>4401</v>
      </c>
      <c r="AD152" s="71"/>
      <c r="AE152" s="71">
        <v>52845</v>
      </c>
      <c r="AF152" s="71">
        <v>100894</v>
      </c>
    </row>
    <row r="153" spans="1:32" x14ac:dyDescent="0.3">
      <c r="C153" t="s">
        <v>149</v>
      </c>
      <c r="D153" s="71">
        <v>4678</v>
      </c>
      <c r="E153" s="71">
        <v>4678</v>
      </c>
      <c r="F153" s="71">
        <v>4678</v>
      </c>
      <c r="G153" s="71">
        <v>4678</v>
      </c>
      <c r="H153" s="71">
        <v>4678</v>
      </c>
      <c r="I153" s="71">
        <v>4678</v>
      </c>
      <c r="J153" s="71">
        <v>4678</v>
      </c>
      <c r="K153" s="71">
        <v>4678</v>
      </c>
      <c r="L153" s="71">
        <v>4678</v>
      </c>
      <c r="M153" s="71">
        <v>4678</v>
      </c>
      <c r="N153" s="71">
        <v>4678</v>
      </c>
      <c r="O153" s="71">
        <v>4675</v>
      </c>
      <c r="P153" s="71"/>
      <c r="Q153" s="71">
        <v>56133</v>
      </c>
      <c r="R153" s="71">
        <v>4760</v>
      </c>
      <c r="S153" s="71">
        <v>4760</v>
      </c>
      <c r="T153" s="71">
        <v>4760</v>
      </c>
      <c r="U153" s="71">
        <v>4760</v>
      </c>
      <c r="V153" s="71">
        <v>4760</v>
      </c>
      <c r="W153" s="71">
        <v>4760</v>
      </c>
      <c r="X153" s="71">
        <v>4760</v>
      </c>
      <c r="Y153" s="71">
        <v>4760</v>
      </c>
      <c r="Z153" s="71">
        <v>4760</v>
      </c>
      <c r="AA153" s="71">
        <v>4760</v>
      </c>
      <c r="AB153" s="71">
        <v>4760</v>
      </c>
      <c r="AC153" s="71">
        <v>4757</v>
      </c>
      <c r="AD153" s="71"/>
      <c r="AE153" s="71">
        <v>57117</v>
      </c>
      <c r="AF153" s="71">
        <v>113250</v>
      </c>
    </row>
    <row r="154" spans="1:32" x14ac:dyDescent="0.3">
      <c r="C154" t="s">
        <v>151</v>
      </c>
      <c r="D154" s="71">
        <v>800</v>
      </c>
      <c r="E154" s="71">
        <v>800</v>
      </c>
      <c r="F154" s="71">
        <v>800</v>
      </c>
      <c r="G154" s="71">
        <v>800</v>
      </c>
      <c r="H154" s="71">
        <v>800</v>
      </c>
      <c r="I154" s="71">
        <v>800</v>
      </c>
      <c r="J154" s="71">
        <v>800</v>
      </c>
      <c r="K154" s="71">
        <v>800</v>
      </c>
      <c r="L154" s="71">
        <v>800</v>
      </c>
      <c r="M154" s="71">
        <v>800</v>
      </c>
      <c r="N154" s="71">
        <v>800</v>
      </c>
      <c r="O154" s="71">
        <v>800</v>
      </c>
      <c r="P154" s="71"/>
      <c r="Q154" s="71">
        <v>9600</v>
      </c>
      <c r="R154" s="71">
        <v>800</v>
      </c>
      <c r="S154" s="71">
        <v>800</v>
      </c>
      <c r="T154" s="71">
        <v>800</v>
      </c>
      <c r="U154" s="71">
        <v>800</v>
      </c>
      <c r="V154" s="71">
        <v>800</v>
      </c>
      <c r="W154" s="71">
        <v>800</v>
      </c>
      <c r="X154" s="71">
        <v>800</v>
      </c>
      <c r="Y154" s="71">
        <v>800</v>
      </c>
      <c r="Z154" s="71">
        <v>800</v>
      </c>
      <c r="AA154" s="71">
        <v>800</v>
      </c>
      <c r="AB154" s="71">
        <v>800</v>
      </c>
      <c r="AC154" s="71">
        <v>800</v>
      </c>
      <c r="AD154" s="71"/>
      <c r="AE154" s="71">
        <v>9600</v>
      </c>
      <c r="AF154" s="71">
        <v>19200</v>
      </c>
    </row>
    <row r="155" spans="1:32" x14ac:dyDescent="0.3">
      <c r="B155" t="s">
        <v>526</v>
      </c>
      <c r="D155" s="71">
        <v>11019</v>
      </c>
      <c r="E155" s="71">
        <v>11014</v>
      </c>
      <c r="F155" s="71">
        <v>11014</v>
      </c>
      <c r="G155" s="71">
        <v>11014</v>
      </c>
      <c r="H155" s="71">
        <v>11014</v>
      </c>
      <c r="I155" s="71">
        <v>11014</v>
      </c>
      <c r="J155" s="71">
        <v>11599</v>
      </c>
      <c r="K155" s="71">
        <v>11599</v>
      </c>
      <c r="L155" s="71">
        <v>11599</v>
      </c>
      <c r="M155" s="71">
        <v>11599</v>
      </c>
      <c r="N155" s="71">
        <v>11599</v>
      </c>
      <c r="O155" s="71">
        <v>20652</v>
      </c>
      <c r="P155" s="71"/>
      <c r="Q155" s="71">
        <v>144736</v>
      </c>
      <c r="R155" s="71">
        <v>11874</v>
      </c>
      <c r="S155" s="71">
        <v>11874</v>
      </c>
      <c r="T155" s="71">
        <v>11874</v>
      </c>
      <c r="U155" s="71">
        <v>7470</v>
      </c>
      <c r="V155" s="71">
        <v>16278</v>
      </c>
      <c r="W155" s="71">
        <v>13812</v>
      </c>
      <c r="X155" s="71">
        <v>11874</v>
      </c>
      <c r="Y155" s="71">
        <v>11874</v>
      </c>
      <c r="Z155" s="71">
        <v>11874</v>
      </c>
      <c r="AA155" s="71">
        <v>11874</v>
      </c>
      <c r="AB155" s="71">
        <v>11874</v>
      </c>
      <c r="AC155" s="71">
        <v>16287</v>
      </c>
      <c r="AD155" s="71"/>
      <c r="AE155" s="71">
        <v>148839</v>
      </c>
      <c r="AF155" s="71">
        <v>293575</v>
      </c>
    </row>
    <row r="156" spans="1:32" x14ac:dyDescent="0.3">
      <c r="B156" t="s">
        <v>527</v>
      </c>
      <c r="C156" t="s">
        <v>146</v>
      </c>
      <c r="D156" s="71">
        <v>1000</v>
      </c>
      <c r="E156" s="71">
        <v>1000</v>
      </c>
      <c r="F156" s="71">
        <v>1000</v>
      </c>
      <c r="G156" s="71">
        <v>1000</v>
      </c>
      <c r="H156" s="71">
        <v>11000</v>
      </c>
      <c r="I156" s="71">
        <v>1000</v>
      </c>
      <c r="J156" s="71">
        <v>1000</v>
      </c>
      <c r="K156" s="71">
        <v>1000</v>
      </c>
      <c r="L156" s="71">
        <v>7000</v>
      </c>
      <c r="M156" s="71">
        <v>1000</v>
      </c>
      <c r="N156" s="71">
        <v>1000</v>
      </c>
      <c r="O156" s="71">
        <v>16710</v>
      </c>
      <c r="P156" s="71"/>
      <c r="Q156" s="71">
        <v>43710</v>
      </c>
      <c r="R156" s="71">
        <v>1000</v>
      </c>
      <c r="S156" s="71">
        <v>1000</v>
      </c>
      <c r="T156" s="71">
        <v>1000</v>
      </c>
      <c r="U156" s="71">
        <v>1000</v>
      </c>
      <c r="V156" s="71">
        <v>1000</v>
      </c>
      <c r="W156" s="71">
        <v>1000</v>
      </c>
      <c r="X156" s="71">
        <v>1000</v>
      </c>
      <c r="Y156" s="71">
        <v>1000</v>
      </c>
      <c r="Z156" s="71">
        <v>1000</v>
      </c>
      <c r="AA156" s="71">
        <v>1000</v>
      </c>
      <c r="AB156" s="71">
        <v>1000</v>
      </c>
      <c r="AC156" s="71">
        <v>1000</v>
      </c>
      <c r="AD156" s="71">
        <v>32373</v>
      </c>
      <c r="AE156" s="71">
        <v>44373</v>
      </c>
      <c r="AF156" s="71">
        <v>88083</v>
      </c>
    </row>
    <row r="157" spans="1:32" x14ac:dyDescent="0.3">
      <c r="C157" t="s">
        <v>148</v>
      </c>
      <c r="D157" s="71">
        <v>0</v>
      </c>
      <c r="E157" s="71">
        <v>0</v>
      </c>
      <c r="F157" s="71">
        <v>2000</v>
      </c>
      <c r="G157" s="71">
        <v>0</v>
      </c>
      <c r="H157" s="71">
        <v>0</v>
      </c>
      <c r="I157" s="71">
        <v>0</v>
      </c>
      <c r="J157" s="71">
        <v>0</v>
      </c>
      <c r="K157" s="71">
        <v>0</v>
      </c>
      <c r="L157" s="71">
        <v>0</v>
      </c>
      <c r="M157" s="71">
        <v>0</v>
      </c>
      <c r="N157" s="71">
        <v>0</v>
      </c>
      <c r="O157" s="71"/>
      <c r="P157" s="71"/>
      <c r="Q157" s="71">
        <v>2000</v>
      </c>
      <c r="R157" s="71">
        <v>2000</v>
      </c>
      <c r="S157" s="71">
        <v>0</v>
      </c>
      <c r="T157" s="71">
        <v>1000</v>
      </c>
      <c r="U157" s="71">
        <v>0</v>
      </c>
      <c r="V157" s="71">
        <v>0</v>
      </c>
      <c r="W157" s="71"/>
      <c r="X157" s="71">
        <v>0</v>
      </c>
      <c r="Y157" s="71">
        <v>1000</v>
      </c>
      <c r="Z157" s="71">
        <v>0</v>
      </c>
      <c r="AA157" s="71"/>
      <c r="AB157" s="71">
        <v>1000</v>
      </c>
      <c r="AC157" s="71">
        <v>981</v>
      </c>
      <c r="AD157" s="71"/>
      <c r="AE157" s="71">
        <v>5981</v>
      </c>
      <c r="AF157" s="71">
        <v>7981</v>
      </c>
    </row>
    <row r="158" spans="1:32" x14ac:dyDescent="0.3">
      <c r="C158" t="s">
        <v>154</v>
      </c>
      <c r="D158" s="71">
        <v>0</v>
      </c>
      <c r="E158" s="71">
        <v>0</v>
      </c>
      <c r="F158" s="71">
        <v>14934</v>
      </c>
      <c r="G158" s="71">
        <v>0</v>
      </c>
      <c r="H158" s="71">
        <v>0</v>
      </c>
      <c r="I158" s="71">
        <v>14934</v>
      </c>
      <c r="J158" s="71">
        <v>0</v>
      </c>
      <c r="K158" s="71">
        <v>0</v>
      </c>
      <c r="L158" s="71">
        <v>14934</v>
      </c>
      <c r="M158" s="71">
        <v>0</v>
      </c>
      <c r="N158" s="71">
        <v>0</v>
      </c>
      <c r="O158" s="71">
        <v>14934</v>
      </c>
      <c r="P158" s="71"/>
      <c r="Q158" s="71">
        <v>59736</v>
      </c>
      <c r="R158" s="71">
        <v>0</v>
      </c>
      <c r="S158" s="71">
        <v>0</v>
      </c>
      <c r="T158" s="71">
        <v>16274.5</v>
      </c>
      <c r="U158" s="71">
        <v>0</v>
      </c>
      <c r="V158" s="71">
        <v>0</v>
      </c>
      <c r="W158" s="71">
        <v>16274.5</v>
      </c>
      <c r="X158" s="71">
        <v>0</v>
      </c>
      <c r="Y158" s="71">
        <v>0</v>
      </c>
      <c r="Z158" s="71">
        <v>16274.5</v>
      </c>
      <c r="AA158" s="71"/>
      <c r="AB158" s="71">
        <v>0</v>
      </c>
      <c r="AC158" s="71">
        <v>0</v>
      </c>
      <c r="AD158" s="71">
        <v>16274.5</v>
      </c>
      <c r="AE158" s="71">
        <v>65098</v>
      </c>
      <c r="AF158" s="71">
        <v>124834</v>
      </c>
    </row>
    <row r="159" spans="1:32" x14ac:dyDescent="0.3">
      <c r="C159" t="s">
        <v>153</v>
      </c>
      <c r="D159" s="71">
        <v>0</v>
      </c>
      <c r="E159" s="71">
        <v>11000</v>
      </c>
      <c r="F159" s="71">
        <v>5500</v>
      </c>
      <c r="G159" s="71">
        <v>5500</v>
      </c>
      <c r="H159" s="71">
        <v>5500</v>
      </c>
      <c r="I159" s="71">
        <v>5500</v>
      </c>
      <c r="J159" s="71">
        <v>5500</v>
      </c>
      <c r="K159" s="71">
        <v>5500</v>
      </c>
      <c r="L159" s="71">
        <v>5500</v>
      </c>
      <c r="M159" s="71">
        <v>5500</v>
      </c>
      <c r="N159" s="71">
        <v>5500</v>
      </c>
      <c r="O159" s="71">
        <v>6079</v>
      </c>
      <c r="P159" s="71"/>
      <c r="Q159" s="71">
        <v>66579</v>
      </c>
      <c r="R159" s="71">
        <v>5800</v>
      </c>
      <c r="S159" s="71">
        <v>5800</v>
      </c>
      <c r="T159" s="71">
        <v>5800</v>
      </c>
      <c r="U159" s="71">
        <v>5800</v>
      </c>
      <c r="V159" s="71">
        <v>5800</v>
      </c>
      <c r="W159" s="71">
        <v>5800</v>
      </c>
      <c r="X159" s="71">
        <v>5800</v>
      </c>
      <c r="Y159" s="71">
        <v>5000</v>
      </c>
      <c r="Z159" s="71">
        <v>5000</v>
      </c>
      <c r="AA159" s="71">
        <v>5000</v>
      </c>
      <c r="AB159" s="71">
        <v>5000</v>
      </c>
      <c r="AC159" s="71">
        <v>5236</v>
      </c>
      <c r="AD159" s="71"/>
      <c r="AE159" s="71">
        <v>65836</v>
      </c>
      <c r="AF159" s="71">
        <v>132415</v>
      </c>
    </row>
    <row r="160" spans="1:32" x14ac:dyDescent="0.3">
      <c r="B160" t="s">
        <v>528</v>
      </c>
      <c r="D160" s="71">
        <v>1000</v>
      </c>
      <c r="E160" s="71">
        <v>12000</v>
      </c>
      <c r="F160" s="71">
        <v>23434</v>
      </c>
      <c r="G160" s="71">
        <v>6500</v>
      </c>
      <c r="H160" s="71">
        <v>16500</v>
      </c>
      <c r="I160" s="71">
        <v>21434</v>
      </c>
      <c r="J160" s="71">
        <v>6500</v>
      </c>
      <c r="K160" s="71">
        <v>6500</v>
      </c>
      <c r="L160" s="71">
        <v>27434</v>
      </c>
      <c r="M160" s="71">
        <v>6500</v>
      </c>
      <c r="N160" s="71">
        <v>6500</v>
      </c>
      <c r="O160" s="71">
        <v>37723</v>
      </c>
      <c r="P160" s="71"/>
      <c r="Q160" s="71">
        <v>172025</v>
      </c>
      <c r="R160" s="71">
        <v>8800</v>
      </c>
      <c r="S160" s="71">
        <v>6800</v>
      </c>
      <c r="T160" s="71">
        <v>24074.5</v>
      </c>
      <c r="U160" s="71">
        <v>6800</v>
      </c>
      <c r="V160" s="71">
        <v>6800</v>
      </c>
      <c r="W160" s="71">
        <v>23074.5</v>
      </c>
      <c r="X160" s="71">
        <v>6800</v>
      </c>
      <c r="Y160" s="71">
        <v>7000</v>
      </c>
      <c r="Z160" s="71">
        <v>22274.5</v>
      </c>
      <c r="AA160" s="71">
        <v>6000</v>
      </c>
      <c r="AB160" s="71">
        <v>7000</v>
      </c>
      <c r="AC160" s="71">
        <v>7217</v>
      </c>
      <c r="AD160" s="71">
        <v>48647.5</v>
      </c>
      <c r="AE160" s="71">
        <v>181288</v>
      </c>
      <c r="AF160" s="71">
        <v>353313</v>
      </c>
    </row>
    <row r="161" spans="1:32" x14ac:dyDescent="0.3">
      <c r="A161" t="s">
        <v>155</v>
      </c>
      <c r="D161" s="71">
        <v>12025</v>
      </c>
      <c r="E161" s="71">
        <v>23014</v>
      </c>
      <c r="F161" s="71">
        <v>35576</v>
      </c>
      <c r="G161" s="71">
        <v>39146.5</v>
      </c>
      <c r="H161" s="71">
        <v>27890</v>
      </c>
      <c r="I161" s="71">
        <v>54080.5</v>
      </c>
      <c r="J161" s="71">
        <v>18475</v>
      </c>
      <c r="K161" s="71">
        <v>18475</v>
      </c>
      <c r="L161" s="71">
        <v>39409</v>
      </c>
      <c r="M161" s="71">
        <v>18475</v>
      </c>
      <c r="N161" s="71">
        <v>60988</v>
      </c>
      <c r="O161" s="71">
        <v>58744</v>
      </c>
      <c r="P161" s="71"/>
      <c r="Q161" s="71">
        <v>406298</v>
      </c>
      <c r="R161" s="71">
        <v>21069</v>
      </c>
      <c r="S161" s="71">
        <v>19069</v>
      </c>
      <c r="T161" s="71">
        <v>36343.5</v>
      </c>
      <c r="U161" s="71">
        <v>36778.25</v>
      </c>
      <c r="V161" s="71">
        <v>23473</v>
      </c>
      <c r="W161" s="71">
        <v>59394.75</v>
      </c>
      <c r="X161" s="71">
        <v>26440</v>
      </c>
      <c r="Y161" s="71">
        <v>26640</v>
      </c>
      <c r="Z161" s="71">
        <v>41914.5</v>
      </c>
      <c r="AA161" s="71">
        <v>25640</v>
      </c>
      <c r="AB161" s="71">
        <v>26640</v>
      </c>
      <c r="AC161" s="71">
        <v>31268</v>
      </c>
      <c r="AD161" s="71">
        <v>48647.5</v>
      </c>
      <c r="AE161" s="71">
        <v>423317.5</v>
      </c>
      <c r="AF161" s="71">
        <v>829615.5</v>
      </c>
    </row>
    <row r="162" spans="1:32" x14ac:dyDescent="0.3">
      <c r="A162" t="s">
        <v>18</v>
      </c>
      <c r="B162" t="s">
        <v>529</v>
      </c>
      <c r="C162" t="s">
        <v>156</v>
      </c>
      <c r="D162" s="71">
        <v>10000</v>
      </c>
      <c r="E162" s="71">
        <v>10000</v>
      </c>
      <c r="F162" s="71">
        <v>10000</v>
      </c>
      <c r="G162" s="71">
        <v>10000</v>
      </c>
      <c r="H162" s="71">
        <v>10000</v>
      </c>
      <c r="I162" s="71">
        <v>10000</v>
      </c>
      <c r="J162" s="71">
        <v>10000</v>
      </c>
      <c r="K162" s="71">
        <v>10000</v>
      </c>
      <c r="L162" s="71">
        <v>10000</v>
      </c>
      <c r="M162" s="71">
        <v>10000</v>
      </c>
      <c r="N162" s="71">
        <v>10000</v>
      </c>
      <c r="O162" s="71">
        <v>33643</v>
      </c>
      <c r="P162" s="71"/>
      <c r="Q162" s="71">
        <v>143643</v>
      </c>
      <c r="R162" s="71">
        <v>10000</v>
      </c>
      <c r="S162" s="71">
        <v>10000</v>
      </c>
      <c r="T162" s="71">
        <v>10000</v>
      </c>
      <c r="U162" s="71">
        <v>10000</v>
      </c>
      <c r="V162" s="71">
        <v>10000</v>
      </c>
      <c r="W162" s="71">
        <v>10000</v>
      </c>
      <c r="X162" s="71">
        <v>10000</v>
      </c>
      <c r="Y162" s="71">
        <v>10000</v>
      </c>
      <c r="Z162" s="71">
        <v>10000</v>
      </c>
      <c r="AA162" s="71">
        <v>10000</v>
      </c>
      <c r="AB162" s="71">
        <v>15000</v>
      </c>
      <c r="AC162" s="71">
        <v>22909</v>
      </c>
      <c r="AD162" s="71">
        <v>10000</v>
      </c>
      <c r="AE162" s="71">
        <v>147909</v>
      </c>
      <c r="AF162" s="71">
        <v>291552</v>
      </c>
    </row>
    <row r="163" spans="1:32" x14ac:dyDescent="0.3">
      <c r="B163" t="s">
        <v>530</v>
      </c>
      <c r="D163" s="71">
        <v>10000</v>
      </c>
      <c r="E163" s="71">
        <v>10000</v>
      </c>
      <c r="F163" s="71">
        <v>10000</v>
      </c>
      <c r="G163" s="71">
        <v>10000</v>
      </c>
      <c r="H163" s="71">
        <v>10000</v>
      </c>
      <c r="I163" s="71">
        <v>10000</v>
      </c>
      <c r="J163" s="71">
        <v>10000</v>
      </c>
      <c r="K163" s="71">
        <v>10000</v>
      </c>
      <c r="L163" s="71">
        <v>10000</v>
      </c>
      <c r="M163" s="71">
        <v>10000</v>
      </c>
      <c r="N163" s="71">
        <v>10000</v>
      </c>
      <c r="O163" s="71">
        <v>33643</v>
      </c>
      <c r="P163" s="71"/>
      <c r="Q163" s="71">
        <v>143643</v>
      </c>
      <c r="R163" s="71">
        <v>10000</v>
      </c>
      <c r="S163" s="71">
        <v>10000</v>
      </c>
      <c r="T163" s="71">
        <v>10000</v>
      </c>
      <c r="U163" s="71">
        <v>10000</v>
      </c>
      <c r="V163" s="71">
        <v>10000</v>
      </c>
      <c r="W163" s="71">
        <v>10000</v>
      </c>
      <c r="X163" s="71">
        <v>10000</v>
      </c>
      <c r="Y163" s="71">
        <v>10000</v>
      </c>
      <c r="Z163" s="71">
        <v>10000</v>
      </c>
      <c r="AA163" s="71">
        <v>10000</v>
      </c>
      <c r="AB163" s="71">
        <v>15000</v>
      </c>
      <c r="AC163" s="71">
        <v>22909</v>
      </c>
      <c r="AD163" s="71">
        <v>10000</v>
      </c>
      <c r="AE163" s="71">
        <v>147909</v>
      </c>
      <c r="AF163" s="71">
        <v>291552</v>
      </c>
    </row>
    <row r="164" spans="1:32" x14ac:dyDescent="0.3">
      <c r="B164" t="s">
        <v>531</v>
      </c>
      <c r="C164" t="s">
        <v>157</v>
      </c>
      <c r="D164" s="71">
        <v>5275</v>
      </c>
      <c r="E164" s="71">
        <v>6235</v>
      </c>
      <c r="F164" s="71">
        <v>0</v>
      </c>
      <c r="G164" s="71">
        <v>0</v>
      </c>
      <c r="H164" s="71">
        <v>0</v>
      </c>
      <c r="I164" s="71">
        <v>0</v>
      </c>
      <c r="J164" s="71">
        <v>0</v>
      </c>
      <c r="K164" s="71">
        <v>0</v>
      </c>
      <c r="L164" s="71">
        <v>3000</v>
      </c>
      <c r="M164" s="71">
        <v>3000</v>
      </c>
      <c r="N164" s="71">
        <v>3000</v>
      </c>
      <c r="O164" s="71">
        <v>3000</v>
      </c>
      <c r="P164" s="71"/>
      <c r="Q164" s="71">
        <v>23510</v>
      </c>
      <c r="R164" s="71">
        <v>3000</v>
      </c>
      <c r="S164" s="71">
        <v>4000</v>
      </c>
      <c r="T164" s="71">
        <v>4000</v>
      </c>
      <c r="U164" s="71">
        <v>4000</v>
      </c>
      <c r="V164" s="71">
        <v>4000</v>
      </c>
      <c r="W164" s="71">
        <v>4000</v>
      </c>
      <c r="X164" s="71">
        <v>16700</v>
      </c>
      <c r="Y164" s="71">
        <v>4900</v>
      </c>
      <c r="Z164" s="71">
        <v>4900</v>
      </c>
      <c r="AA164" s="71">
        <v>4900</v>
      </c>
      <c r="AB164" s="71">
        <v>4900</v>
      </c>
      <c r="AC164" s="71">
        <v>10366</v>
      </c>
      <c r="AD164" s="71"/>
      <c r="AE164" s="71">
        <v>69666</v>
      </c>
      <c r="AF164" s="71">
        <v>93176</v>
      </c>
    </row>
    <row r="165" spans="1:32" x14ac:dyDescent="0.3">
      <c r="B165" t="s">
        <v>532</v>
      </c>
      <c r="D165" s="71">
        <v>5275</v>
      </c>
      <c r="E165" s="71">
        <v>6235</v>
      </c>
      <c r="F165" s="71">
        <v>0</v>
      </c>
      <c r="G165" s="71">
        <v>0</v>
      </c>
      <c r="H165" s="71">
        <v>0</v>
      </c>
      <c r="I165" s="71">
        <v>0</v>
      </c>
      <c r="J165" s="71">
        <v>0</v>
      </c>
      <c r="K165" s="71">
        <v>0</v>
      </c>
      <c r="L165" s="71">
        <v>3000</v>
      </c>
      <c r="M165" s="71">
        <v>3000</v>
      </c>
      <c r="N165" s="71">
        <v>3000</v>
      </c>
      <c r="O165" s="71">
        <v>3000</v>
      </c>
      <c r="P165" s="71"/>
      <c r="Q165" s="71">
        <v>23510</v>
      </c>
      <c r="R165" s="71">
        <v>3000</v>
      </c>
      <c r="S165" s="71">
        <v>4000</v>
      </c>
      <c r="T165" s="71">
        <v>4000</v>
      </c>
      <c r="U165" s="71">
        <v>4000</v>
      </c>
      <c r="V165" s="71">
        <v>4000</v>
      </c>
      <c r="W165" s="71">
        <v>4000</v>
      </c>
      <c r="X165" s="71">
        <v>16700</v>
      </c>
      <c r="Y165" s="71">
        <v>4900</v>
      </c>
      <c r="Z165" s="71">
        <v>4900</v>
      </c>
      <c r="AA165" s="71">
        <v>4900</v>
      </c>
      <c r="AB165" s="71">
        <v>4900</v>
      </c>
      <c r="AC165" s="71">
        <v>10366</v>
      </c>
      <c r="AD165" s="71"/>
      <c r="AE165" s="71">
        <v>69666</v>
      </c>
      <c r="AF165" s="71">
        <v>93176</v>
      </c>
    </row>
    <row r="166" spans="1:32" x14ac:dyDescent="0.3">
      <c r="B166" t="s">
        <v>533</v>
      </c>
      <c r="C166" t="s">
        <v>159</v>
      </c>
      <c r="D166" s="71">
        <v>0</v>
      </c>
      <c r="E166" s="71">
        <v>0</v>
      </c>
      <c r="F166" s="71">
        <v>0</v>
      </c>
      <c r="G166" s="71">
        <v>0</v>
      </c>
      <c r="H166" s="71">
        <v>10000</v>
      </c>
      <c r="I166" s="71">
        <v>0</v>
      </c>
      <c r="J166" s="71">
        <v>5000</v>
      </c>
      <c r="K166" s="71">
        <v>2500</v>
      </c>
      <c r="L166" s="71">
        <v>5000</v>
      </c>
      <c r="M166" s="71">
        <v>0</v>
      </c>
      <c r="N166" s="71">
        <v>5000</v>
      </c>
      <c r="O166" s="71">
        <v>36281</v>
      </c>
      <c r="P166" s="71"/>
      <c r="Q166" s="71">
        <v>63781</v>
      </c>
      <c r="R166" s="71">
        <v>0</v>
      </c>
      <c r="S166" s="71">
        <v>0</v>
      </c>
      <c r="T166" s="71">
        <v>8400</v>
      </c>
      <c r="U166" s="71">
        <v>0</v>
      </c>
      <c r="V166" s="71">
        <v>5000</v>
      </c>
      <c r="W166" s="71"/>
      <c r="X166" s="71">
        <v>11000</v>
      </c>
      <c r="Y166" s="71">
        <v>0</v>
      </c>
      <c r="Z166" s="71">
        <v>0</v>
      </c>
      <c r="AA166" s="71">
        <v>9498</v>
      </c>
      <c r="AB166" s="71">
        <v>0</v>
      </c>
      <c r="AC166" s="71">
        <v>33650.9</v>
      </c>
      <c r="AD166" s="71"/>
      <c r="AE166" s="71">
        <v>67548.899999999994</v>
      </c>
      <c r="AF166" s="71">
        <v>131329.9</v>
      </c>
    </row>
    <row r="167" spans="1:32" x14ac:dyDescent="0.3">
      <c r="B167" t="s">
        <v>534</v>
      </c>
      <c r="D167" s="71">
        <v>0</v>
      </c>
      <c r="E167" s="71">
        <v>0</v>
      </c>
      <c r="F167" s="71">
        <v>0</v>
      </c>
      <c r="G167" s="71">
        <v>0</v>
      </c>
      <c r="H167" s="71">
        <v>10000</v>
      </c>
      <c r="I167" s="71">
        <v>0</v>
      </c>
      <c r="J167" s="71">
        <v>5000</v>
      </c>
      <c r="K167" s="71">
        <v>2500</v>
      </c>
      <c r="L167" s="71">
        <v>5000</v>
      </c>
      <c r="M167" s="71">
        <v>0</v>
      </c>
      <c r="N167" s="71">
        <v>5000</v>
      </c>
      <c r="O167" s="71">
        <v>36281</v>
      </c>
      <c r="P167" s="71"/>
      <c r="Q167" s="71">
        <v>63781</v>
      </c>
      <c r="R167" s="71">
        <v>0</v>
      </c>
      <c r="S167" s="71">
        <v>0</v>
      </c>
      <c r="T167" s="71">
        <v>8400</v>
      </c>
      <c r="U167" s="71">
        <v>0</v>
      </c>
      <c r="V167" s="71">
        <v>5000</v>
      </c>
      <c r="W167" s="71"/>
      <c r="X167" s="71">
        <v>11000</v>
      </c>
      <c r="Y167" s="71">
        <v>0</v>
      </c>
      <c r="Z167" s="71">
        <v>0</v>
      </c>
      <c r="AA167" s="71">
        <v>9498</v>
      </c>
      <c r="AB167" s="71">
        <v>0</v>
      </c>
      <c r="AC167" s="71">
        <v>33650.9</v>
      </c>
      <c r="AD167" s="71"/>
      <c r="AE167" s="71">
        <v>67548.899999999994</v>
      </c>
      <c r="AF167" s="71">
        <v>131329.9</v>
      </c>
    </row>
    <row r="168" spans="1:32" x14ac:dyDescent="0.3">
      <c r="B168" t="s">
        <v>535</v>
      </c>
      <c r="C168" t="s">
        <v>158</v>
      </c>
      <c r="D168" s="71">
        <v>7444.5</v>
      </c>
      <c r="E168" s="71">
        <v>7445.5</v>
      </c>
      <c r="F168" s="71">
        <v>7445.5</v>
      </c>
      <c r="G168" s="71">
        <v>7442.5</v>
      </c>
      <c r="H168" s="71">
        <v>7444.5</v>
      </c>
      <c r="I168" s="71">
        <v>7444.5</v>
      </c>
      <c r="J168" s="71">
        <v>7444.5</v>
      </c>
      <c r="K168" s="71">
        <v>7444.5</v>
      </c>
      <c r="L168" s="71">
        <v>7444.5</v>
      </c>
      <c r="M168" s="71">
        <v>7444.5</v>
      </c>
      <c r="N168" s="71">
        <v>7444.5</v>
      </c>
      <c r="O168" s="71">
        <v>7444.5</v>
      </c>
      <c r="P168" s="71"/>
      <c r="Q168" s="71">
        <v>89334</v>
      </c>
      <c r="R168" s="71">
        <v>7304.5</v>
      </c>
      <c r="S168" s="71">
        <v>7304.5</v>
      </c>
      <c r="T168" s="71">
        <v>7304.5</v>
      </c>
      <c r="U168" s="71">
        <v>7304.5</v>
      </c>
      <c r="V168" s="71">
        <v>7304.5</v>
      </c>
      <c r="W168" s="71">
        <v>7304.5</v>
      </c>
      <c r="X168" s="71">
        <v>7304.5</v>
      </c>
      <c r="Y168" s="71">
        <v>7304.5</v>
      </c>
      <c r="Z168" s="71">
        <v>7304.5</v>
      </c>
      <c r="AA168" s="71">
        <v>7304.5</v>
      </c>
      <c r="AB168" s="71">
        <v>7304.5</v>
      </c>
      <c r="AC168" s="71">
        <v>7304.5</v>
      </c>
      <c r="AD168" s="71"/>
      <c r="AE168" s="71">
        <v>87654</v>
      </c>
      <c r="AF168" s="71">
        <v>176988</v>
      </c>
    </row>
    <row r="169" spans="1:32" x14ac:dyDescent="0.3">
      <c r="B169" t="s">
        <v>536</v>
      </c>
      <c r="D169" s="71">
        <v>7444.5</v>
      </c>
      <c r="E169" s="71">
        <v>7445.5</v>
      </c>
      <c r="F169" s="71">
        <v>7445.5</v>
      </c>
      <c r="G169" s="71">
        <v>7442.5</v>
      </c>
      <c r="H169" s="71">
        <v>7444.5</v>
      </c>
      <c r="I169" s="71">
        <v>7444.5</v>
      </c>
      <c r="J169" s="71">
        <v>7444.5</v>
      </c>
      <c r="K169" s="71">
        <v>7444.5</v>
      </c>
      <c r="L169" s="71">
        <v>7444.5</v>
      </c>
      <c r="M169" s="71">
        <v>7444.5</v>
      </c>
      <c r="N169" s="71">
        <v>7444.5</v>
      </c>
      <c r="O169" s="71">
        <v>7444.5</v>
      </c>
      <c r="P169" s="71"/>
      <c r="Q169" s="71">
        <v>89334</v>
      </c>
      <c r="R169" s="71">
        <v>7304.5</v>
      </c>
      <c r="S169" s="71">
        <v>7304.5</v>
      </c>
      <c r="T169" s="71">
        <v>7304.5</v>
      </c>
      <c r="U169" s="71">
        <v>7304.5</v>
      </c>
      <c r="V169" s="71">
        <v>7304.5</v>
      </c>
      <c r="W169" s="71">
        <v>7304.5</v>
      </c>
      <c r="X169" s="71">
        <v>7304.5</v>
      </c>
      <c r="Y169" s="71">
        <v>7304.5</v>
      </c>
      <c r="Z169" s="71">
        <v>7304.5</v>
      </c>
      <c r="AA169" s="71">
        <v>7304.5</v>
      </c>
      <c r="AB169" s="71">
        <v>7304.5</v>
      </c>
      <c r="AC169" s="71">
        <v>7304.5</v>
      </c>
      <c r="AD169" s="71"/>
      <c r="AE169" s="71">
        <v>87654</v>
      </c>
      <c r="AF169" s="71">
        <v>176988</v>
      </c>
    </row>
    <row r="170" spans="1:32" x14ac:dyDescent="0.3">
      <c r="B170" t="s">
        <v>537</v>
      </c>
      <c r="C170" t="s">
        <v>160</v>
      </c>
      <c r="D170" s="71">
        <v>0</v>
      </c>
      <c r="E170" s="71">
        <v>0</v>
      </c>
      <c r="F170" s="71">
        <v>0</v>
      </c>
      <c r="G170" s="71">
        <v>0</v>
      </c>
      <c r="H170" s="71">
        <v>0</v>
      </c>
      <c r="I170" s="71">
        <v>0</v>
      </c>
      <c r="J170" s="71">
        <v>7000</v>
      </c>
      <c r="K170" s="71">
        <v>17889</v>
      </c>
      <c r="L170" s="71">
        <v>1000</v>
      </c>
      <c r="M170" s="71">
        <v>1000</v>
      </c>
      <c r="N170" s="71">
        <v>1000</v>
      </c>
      <c r="O170" s="71">
        <v>1000</v>
      </c>
      <c r="P170" s="71"/>
      <c r="Q170" s="71">
        <v>28889</v>
      </c>
      <c r="R170" s="71">
        <v>2000</v>
      </c>
      <c r="S170" s="71">
        <v>2000</v>
      </c>
      <c r="T170" s="71">
        <v>2000</v>
      </c>
      <c r="U170" s="71">
        <v>2000</v>
      </c>
      <c r="V170" s="71">
        <v>2000</v>
      </c>
      <c r="W170" s="71">
        <v>2000</v>
      </c>
      <c r="X170" s="71">
        <v>2000</v>
      </c>
      <c r="Y170" s="71">
        <v>2000</v>
      </c>
      <c r="Z170" s="71">
        <v>2000</v>
      </c>
      <c r="AA170" s="71">
        <v>2000</v>
      </c>
      <c r="AB170" s="71">
        <v>2000</v>
      </c>
      <c r="AC170" s="71">
        <v>6889</v>
      </c>
      <c r="AD170" s="71"/>
      <c r="AE170" s="71">
        <v>28889</v>
      </c>
      <c r="AF170" s="71">
        <v>57778</v>
      </c>
    </row>
    <row r="171" spans="1:32" x14ac:dyDescent="0.3">
      <c r="B171" t="s">
        <v>538</v>
      </c>
      <c r="D171" s="71">
        <v>0</v>
      </c>
      <c r="E171" s="71">
        <v>0</v>
      </c>
      <c r="F171" s="71">
        <v>0</v>
      </c>
      <c r="G171" s="71">
        <v>0</v>
      </c>
      <c r="H171" s="71">
        <v>0</v>
      </c>
      <c r="I171" s="71">
        <v>0</v>
      </c>
      <c r="J171" s="71">
        <v>7000</v>
      </c>
      <c r="K171" s="71">
        <v>17889</v>
      </c>
      <c r="L171" s="71">
        <v>1000</v>
      </c>
      <c r="M171" s="71">
        <v>1000</v>
      </c>
      <c r="N171" s="71">
        <v>1000</v>
      </c>
      <c r="O171" s="71">
        <v>1000</v>
      </c>
      <c r="P171" s="71"/>
      <c r="Q171" s="71">
        <v>28889</v>
      </c>
      <c r="R171" s="71">
        <v>2000</v>
      </c>
      <c r="S171" s="71">
        <v>2000</v>
      </c>
      <c r="T171" s="71">
        <v>2000</v>
      </c>
      <c r="U171" s="71">
        <v>2000</v>
      </c>
      <c r="V171" s="71">
        <v>2000</v>
      </c>
      <c r="W171" s="71">
        <v>2000</v>
      </c>
      <c r="X171" s="71">
        <v>2000</v>
      </c>
      <c r="Y171" s="71">
        <v>2000</v>
      </c>
      <c r="Z171" s="71">
        <v>2000</v>
      </c>
      <c r="AA171" s="71">
        <v>2000</v>
      </c>
      <c r="AB171" s="71">
        <v>2000</v>
      </c>
      <c r="AC171" s="71">
        <v>6889</v>
      </c>
      <c r="AD171" s="71"/>
      <c r="AE171" s="71">
        <v>28889</v>
      </c>
      <c r="AF171" s="71">
        <v>57778</v>
      </c>
    </row>
    <row r="172" spans="1:32" x14ac:dyDescent="0.3">
      <c r="B172" t="s">
        <v>539</v>
      </c>
      <c r="C172" t="s">
        <v>161</v>
      </c>
      <c r="D172" s="71">
        <v>5813.83</v>
      </c>
      <c r="E172" s="71">
        <v>5813.83</v>
      </c>
      <c r="F172" s="71">
        <v>5813.83</v>
      </c>
      <c r="G172" s="71">
        <v>5813.83</v>
      </c>
      <c r="H172" s="71">
        <v>5813.83</v>
      </c>
      <c r="I172" s="71">
        <v>6949.83</v>
      </c>
      <c r="J172" s="71">
        <v>6003.17</v>
      </c>
      <c r="K172" s="71">
        <v>6003.17</v>
      </c>
      <c r="L172" s="71">
        <v>6003.17</v>
      </c>
      <c r="M172" s="71">
        <v>6003.17</v>
      </c>
      <c r="N172" s="71">
        <v>6003.17</v>
      </c>
      <c r="O172" s="71">
        <v>6003.17</v>
      </c>
      <c r="P172" s="71"/>
      <c r="Q172" s="71">
        <v>72038</v>
      </c>
      <c r="R172" s="71">
        <v>6003.17</v>
      </c>
      <c r="S172" s="71">
        <v>6003.17</v>
      </c>
      <c r="T172" s="71">
        <v>6003.17</v>
      </c>
      <c r="U172" s="71">
        <v>6003.17</v>
      </c>
      <c r="V172" s="71">
        <v>6906.07</v>
      </c>
      <c r="W172" s="71">
        <v>6183.75</v>
      </c>
      <c r="X172" s="71">
        <v>6183.75</v>
      </c>
      <c r="Y172" s="71">
        <v>6183.75</v>
      </c>
      <c r="Z172" s="71">
        <v>6183.75</v>
      </c>
      <c r="AA172" s="71">
        <v>6183.75</v>
      </c>
      <c r="AB172" s="71">
        <v>6183.75</v>
      </c>
      <c r="AC172" s="71">
        <v>6183.75</v>
      </c>
      <c r="AD172" s="71"/>
      <c r="AE172" s="71">
        <v>74205</v>
      </c>
      <c r="AF172" s="71">
        <v>146243</v>
      </c>
    </row>
    <row r="173" spans="1:32" x14ac:dyDescent="0.3">
      <c r="B173" t="s">
        <v>540</v>
      </c>
      <c r="D173" s="71">
        <v>5813.83</v>
      </c>
      <c r="E173" s="71">
        <v>5813.83</v>
      </c>
      <c r="F173" s="71">
        <v>5813.83</v>
      </c>
      <c r="G173" s="71">
        <v>5813.83</v>
      </c>
      <c r="H173" s="71">
        <v>5813.83</v>
      </c>
      <c r="I173" s="71">
        <v>6949.83</v>
      </c>
      <c r="J173" s="71">
        <v>6003.17</v>
      </c>
      <c r="K173" s="71">
        <v>6003.17</v>
      </c>
      <c r="L173" s="71">
        <v>6003.17</v>
      </c>
      <c r="M173" s="71">
        <v>6003.17</v>
      </c>
      <c r="N173" s="71">
        <v>6003.17</v>
      </c>
      <c r="O173" s="71">
        <v>6003.17</v>
      </c>
      <c r="P173" s="71"/>
      <c r="Q173" s="71">
        <v>72038</v>
      </c>
      <c r="R173" s="71">
        <v>6003.17</v>
      </c>
      <c r="S173" s="71">
        <v>6003.17</v>
      </c>
      <c r="T173" s="71">
        <v>6003.17</v>
      </c>
      <c r="U173" s="71">
        <v>6003.17</v>
      </c>
      <c r="V173" s="71">
        <v>6906.07</v>
      </c>
      <c r="W173" s="71">
        <v>6183.75</v>
      </c>
      <c r="X173" s="71">
        <v>6183.75</v>
      </c>
      <c r="Y173" s="71">
        <v>6183.75</v>
      </c>
      <c r="Z173" s="71">
        <v>6183.75</v>
      </c>
      <c r="AA173" s="71">
        <v>6183.75</v>
      </c>
      <c r="AB173" s="71">
        <v>6183.75</v>
      </c>
      <c r="AC173" s="71">
        <v>6183.75</v>
      </c>
      <c r="AD173" s="71"/>
      <c r="AE173" s="71">
        <v>74205</v>
      </c>
      <c r="AF173" s="71">
        <v>146243</v>
      </c>
    </row>
    <row r="174" spans="1:32" x14ac:dyDescent="0.3">
      <c r="B174" t="s">
        <v>541</v>
      </c>
      <c r="C174" t="s">
        <v>162</v>
      </c>
      <c r="D174" s="71">
        <v>5000</v>
      </c>
      <c r="E174" s="71">
        <v>5000</v>
      </c>
      <c r="F174" s="71">
        <v>5000</v>
      </c>
      <c r="G174" s="71">
        <v>15679</v>
      </c>
      <c r="H174" s="71">
        <v>5000</v>
      </c>
      <c r="I174" s="71">
        <v>5000</v>
      </c>
      <c r="J174" s="71">
        <v>5000</v>
      </c>
      <c r="K174" s="71">
        <v>5000</v>
      </c>
      <c r="L174" s="71">
        <v>5000</v>
      </c>
      <c r="M174" s="71">
        <v>5000</v>
      </c>
      <c r="N174" s="71">
        <v>5000</v>
      </c>
      <c r="O174" s="71">
        <v>5000</v>
      </c>
      <c r="P174" s="71"/>
      <c r="Q174" s="71">
        <v>70679</v>
      </c>
      <c r="R174" s="71">
        <v>5000</v>
      </c>
      <c r="S174" s="71">
        <v>5000</v>
      </c>
      <c r="T174" s="71">
        <v>5000</v>
      </c>
      <c r="U174" s="71">
        <v>10389</v>
      </c>
      <c r="V174" s="71">
        <v>6000</v>
      </c>
      <c r="W174" s="71">
        <v>6000</v>
      </c>
      <c r="X174" s="71">
        <v>6000</v>
      </c>
      <c r="Y174" s="71">
        <v>6000</v>
      </c>
      <c r="Z174" s="71">
        <v>6000</v>
      </c>
      <c r="AA174" s="71">
        <v>6000</v>
      </c>
      <c r="AB174" s="71">
        <v>6000</v>
      </c>
      <c r="AC174" s="71">
        <v>6000</v>
      </c>
      <c r="AD174" s="71"/>
      <c r="AE174" s="71">
        <v>73389</v>
      </c>
      <c r="AF174" s="71">
        <v>144068</v>
      </c>
    </row>
    <row r="175" spans="1:32" x14ac:dyDescent="0.3">
      <c r="B175" t="s">
        <v>542</v>
      </c>
      <c r="D175" s="71">
        <v>5000</v>
      </c>
      <c r="E175" s="71">
        <v>5000</v>
      </c>
      <c r="F175" s="71">
        <v>5000</v>
      </c>
      <c r="G175" s="71">
        <v>15679</v>
      </c>
      <c r="H175" s="71">
        <v>5000</v>
      </c>
      <c r="I175" s="71">
        <v>5000</v>
      </c>
      <c r="J175" s="71">
        <v>5000</v>
      </c>
      <c r="K175" s="71">
        <v>5000</v>
      </c>
      <c r="L175" s="71">
        <v>5000</v>
      </c>
      <c r="M175" s="71">
        <v>5000</v>
      </c>
      <c r="N175" s="71">
        <v>5000</v>
      </c>
      <c r="O175" s="71">
        <v>5000</v>
      </c>
      <c r="P175" s="71"/>
      <c r="Q175" s="71">
        <v>70679</v>
      </c>
      <c r="R175" s="71">
        <v>5000</v>
      </c>
      <c r="S175" s="71">
        <v>5000</v>
      </c>
      <c r="T175" s="71">
        <v>5000</v>
      </c>
      <c r="U175" s="71">
        <v>10389</v>
      </c>
      <c r="V175" s="71">
        <v>6000</v>
      </c>
      <c r="W175" s="71">
        <v>6000</v>
      </c>
      <c r="X175" s="71">
        <v>6000</v>
      </c>
      <c r="Y175" s="71">
        <v>6000</v>
      </c>
      <c r="Z175" s="71">
        <v>6000</v>
      </c>
      <c r="AA175" s="71">
        <v>6000</v>
      </c>
      <c r="AB175" s="71">
        <v>6000</v>
      </c>
      <c r="AC175" s="71">
        <v>6000</v>
      </c>
      <c r="AD175" s="71"/>
      <c r="AE175" s="71">
        <v>73389</v>
      </c>
      <c r="AF175" s="71">
        <v>144068</v>
      </c>
    </row>
    <row r="176" spans="1:32" x14ac:dyDescent="0.3">
      <c r="B176" t="s">
        <v>543</v>
      </c>
      <c r="C176" t="s">
        <v>165</v>
      </c>
      <c r="D176" s="71">
        <v>5698</v>
      </c>
      <c r="E176" s="71">
        <v>5698</v>
      </c>
      <c r="F176" s="71">
        <v>5698</v>
      </c>
      <c r="G176" s="71">
        <v>5698</v>
      </c>
      <c r="H176" s="71">
        <v>5698</v>
      </c>
      <c r="I176" s="71">
        <v>5698</v>
      </c>
      <c r="J176" s="71">
        <v>5698</v>
      </c>
      <c r="K176" s="71">
        <v>5698</v>
      </c>
      <c r="L176" s="71">
        <v>5698</v>
      </c>
      <c r="M176" s="71">
        <v>5698</v>
      </c>
      <c r="N176" s="71">
        <v>5698</v>
      </c>
      <c r="O176" s="71">
        <v>5696</v>
      </c>
      <c r="P176" s="71"/>
      <c r="Q176" s="71">
        <v>68374</v>
      </c>
      <c r="R176" s="71">
        <v>5783</v>
      </c>
      <c r="S176" s="71">
        <v>5783</v>
      </c>
      <c r="T176" s="71">
        <v>5783</v>
      </c>
      <c r="U176" s="71">
        <v>5783</v>
      </c>
      <c r="V176" s="71">
        <v>5122</v>
      </c>
      <c r="W176" s="71">
        <v>5122</v>
      </c>
      <c r="X176" s="71">
        <v>5122</v>
      </c>
      <c r="Y176" s="71">
        <v>5122</v>
      </c>
      <c r="Z176" s="71">
        <v>5122</v>
      </c>
      <c r="AA176" s="71">
        <v>5122</v>
      </c>
      <c r="AB176" s="71">
        <v>5122</v>
      </c>
      <c r="AC176" s="71">
        <v>5123</v>
      </c>
      <c r="AD176" s="71"/>
      <c r="AE176" s="71">
        <v>64109</v>
      </c>
      <c r="AF176" s="71">
        <v>132483</v>
      </c>
    </row>
    <row r="177" spans="1:32" x14ac:dyDescent="0.3">
      <c r="B177" t="s">
        <v>544</v>
      </c>
      <c r="D177" s="71">
        <v>5698</v>
      </c>
      <c r="E177" s="71">
        <v>5698</v>
      </c>
      <c r="F177" s="71">
        <v>5698</v>
      </c>
      <c r="G177" s="71">
        <v>5698</v>
      </c>
      <c r="H177" s="71">
        <v>5698</v>
      </c>
      <c r="I177" s="71">
        <v>5698</v>
      </c>
      <c r="J177" s="71">
        <v>5698</v>
      </c>
      <c r="K177" s="71">
        <v>5698</v>
      </c>
      <c r="L177" s="71">
        <v>5698</v>
      </c>
      <c r="M177" s="71">
        <v>5698</v>
      </c>
      <c r="N177" s="71">
        <v>5698</v>
      </c>
      <c r="O177" s="71">
        <v>5696</v>
      </c>
      <c r="P177" s="71"/>
      <c r="Q177" s="71">
        <v>68374</v>
      </c>
      <c r="R177" s="71">
        <v>5783</v>
      </c>
      <c r="S177" s="71">
        <v>5783</v>
      </c>
      <c r="T177" s="71">
        <v>5783</v>
      </c>
      <c r="U177" s="71">
        <v>5783</v>
      </c>
      <c r="V177" s="71">
        <v>5122</v>
      </c>
      <c r="W177" s="71">
        <v>5122</v>
      </c>
      <c r="X177" s="71">
        <v>5122</v>
      </c>
      <c r="Y177" s="71">
        <v>5122</v>
      </c>
      <c r="Z177" s="71">
        <v>5122</v>
      </c>
      <c r="AA177" s="71">
        <v>5122</v>
      </c>
      <c r="AB177" s="71">
        <v>5122</v>
      </c>
      <c r="AC177" s="71">
        <v>5123</v>
      </c>
      <c r="AD177" s="71"/>
      <c r="AE177" s="71">
        <v>64109</v>
      </c>
      <c r="AF177" s="71">
        <v>132483</v>
      </c>
    </row>
    <row r="178" spans="1:32" x14ac:dyDescent="0.3">
      <c r="B178" t="s">
        <v>545</v>
      </c>
      <c r="C178" t="s">
        <v>163</v>
      </c>
      <c r="D178" s="71">
        <v>200</v>
      </c>
      <c r="E178" s="71">
        <v>4199</v>
      </c>
      <c r="F178" s="71">
        <v>0</v>
      </c>
      <c r="G178" s="71">
        <v>-300</v>
      </c>
      <c r="H178" s="71">
        <v>0</v>
      </c>
      <c r="I178" s="71">
        <v>0</v>
      </c>
      <c r="J178" s="71">
        <v>0</v>
      </c>
      <c r="K178" s="71">
        <v>0</v>
      </c>
      <c r="L178" s="71">
        <v>0</v>
      </c>
      <c r="M178" s="71">
        <v>0</v>
      </c>
      <c r="N178" s="71">
        <v>0</v>
      </c>
      <c r="O178" s="71"/>
      <c r="P178" s="71"/>
      <c r="Q178" s="71">
        <v>4099</v>
      </c>
      <c r="R178" s="71">
        <v>0</v>
      </c>
      <c r="S178" s="71">
        <v>1001</v>
      </c>
      <c r="T178" s="71">
        <v>0</v>
      </c>
      <c r="U178" s="71">
        <v>0</v>
      </c>
      <c r="V178" s="71">
        <v>0</v>
      </c>
      <c r="W178" s="71"/>
      <c r="X178" s="71">
        <v>1001</v>
      </c>
      <c r="Y178" s="71">
        <v>0</v>
      </c>
      <c r="Z178" s="71">
        <v>0</v>
      </c>
      <c r="AA178" s="71"/>
      <c r="AB178" s="71">
        <v>141</v>
      </c>
      <c r="AC178" s="71">
        <v>1001</v>
      </c>
      <c r="AD178" s="71">
        <v>861</v>
      </c>
      <c r="AE178" s="71">
        <v>4005</v>
      </c>
      <c r="AF178" s="71">
        <v>8104</v>
      </c>
    </row>
    <row r="179" spans="1:32" x14ac:dyDescent="0.3">
      <c r="C179" t="s">
        <v>164</v>
      </c>
      <c r="D179" s="71">
        <v>656</v>
      </c>
      <c r="E179" s="71">
        <v>656</v>
      </c>
      <c r="F179" s="71">
        <v>656</v>
      </c>
      <c r="G179" s="71">
        <v>656</v>
      </c>
      <c r="H179" s="71">
        <v>656</v>
      </c>
      <c r="I179" s="71">
        <v>656</v>
      </c>
      <c r="J179" s="71">
        <v>656</v>
      </c>
      <c r="K179" s="71">
        <v>656</v>
      </c>
      <c r="L179" s="71">
        <v>656</v>
      </c>
      <c r="M179" s="71">
        <v>656</v>
      </c>
      <c r="N179" s="71">
        <v>656</v>
      </c>
      <c r="O179" s="71">
        <v>655</v>
      </c>
      <c r="P179" s="71"/>
      <c r="Q179" s="71">
        <v>7871</v>
      </c>
      <c r="R179" s="71">
        <v>689</v>
      </c>
      <c r="S179" s="71">
        <v>689</v>
      </c>
      <c r="T179" s="71">
        <v>689</v>
      </c>
      <c r="U179" s="71">
        <v>689</v>
      </c>
      <c r="V179" s="71">
        <v>689</v>
      </c>
      <c r="W179" s="71">
        <v>689</v>
      </c>
      <c r="X179" s="71">
        <v>689</v>
      </c>
      <c r="Y179" s="71">
        <v>689</v>
      </c>
      <c r="Z179" s="71">
        <v>689</v>
      </c>
      <c r="AA179" s="71">
        <v>689</v>
      </c>
      <c r="AB179" s="71">
        <v>689</v>
      </c>
      <c r="AC179" s="71">
        <v>686</v>
      </c>
      <c r="AD179" s="71"/>
      <c r="AE179" s="71">
        <v>8265</v>
      </c>
      <c r="AF179" s="71">
        <v>16136</v>
      </c>
    </row>
    <row r="180" spans="1:32" x14ac:dyDescent="0.3">
      <c r="B180" t="s">
        <v>546</v>
      </c>
      <c r="D180" s="71">
        <v>856</v>
      </c>
      <c r="E180" s="71">
        <v>4855</v>
      </c>
      <c r="F180" s="71">
        <v>656</v>
      </c>
      <c r="G180" s="71">
        <v>356</v>
      </c>
      <c r="H180" s="71">
        <v>656</v>
      </c>
      <c r="I180" s="71">
        <v>656</v>
      </c>
      <c r="J180" s="71">
        <v>656</v>
      </c>
      <c r="K180" s="71">
        <v>656</v>
      </c>
      <c r="L180" s="71">
        <v>656</v>
      </c>
      <c r="M180" s="71">
        <v>656</v>
      </c>
      <c r="N180" s="71">
        <v>656</v>
      </c>
      <c r="O180" s="71">
        <v>655</v>
      </c>
      <c r="P180" s="71"/>
      <c r="Q180" s="71">
        <v>11970</v>
      </c>
      <c r="R180" s="71">
        <v>689</v>
      </c>
      <c r="S180" s="71">
        <v>1690</v>
      </c>
      <c r="T180" s="71">
        <v>689</v>
      </c>
      <c r="U180" s="71">
        <v>689</v>
      </c>
      <c r="V180" s="71">
        <v>689</v>
      </c>
      <c r="W180" s="71">
        <v>689</v>
      </c>
      <c r="X180" s="71">
        <v>1690</v>
      </c>
      <c r="Y180" s="71">
        <v>689</v>
      </c>
      <c r="Z180" s="71">
        <v>689</v>
      </c>
      <c r="AA180" s="71">
        <v>689</v>
      </c>
      <c r="AB180" s="71">
        <v>830</v>
      </c>
      <c r="AC180" s="71">
        <v>1687</v>
      </c>
      <c r="AD180" s="71">
        <v>861</v>
      </c>
      <c r="AE180" s="71">
        <v>12270</v>
      </c>
      <c r="AF180" s="71">
        <v>24240</v>
      </c>
    </row>
    <row r="181" spans="1:32" x14ac:dyDescent="0.3">
      <c r="B181" t="s">
        <v>547</v>
      </c>
      <c r="C181" t="s">
        <v>166</v>
      </c>
      <c r="D181" s="71">
        <v>3000</v>
      </c>
      <c r="E181" s="71">
        <v>3000</v>
      </c>
      <c r="F181" s="71">
        <v>3000</v>
      </c>
      <c r="G181" s="71">
        <v>3000</v>
      </c>
      <c r="H181" s="71">
        <v>3000</v>
      </c>
      <c r="I181" s="71">
        <v>3000</v>
      </c>
      <c r="J181" s="71">
        <v>3000</v>
      </c>
      <c r="K181" s="71">
        <v>3000</v>
      </c>
      <c r="L181" s="71">
        <v>3000</v>
      </c>
      <c r="M181" s="71">
        <v>3000</v>
      </c>
      <c r="N181" s="71">
        <v>3000</v>
      </c>
      <c r="O181" s="71">
        <v>3000</v>
      </c>
      <c r="P181" s="71"/>
      <c r="Q181" s="71">
        <v>36000</v>
      </c>
      <c r="R181" s="71">
        <v>3000</v>
      </c>
      <c r="S181" s="71">
        <v>3000</v>
      </c>
      <c r="T181" s="71">
        <v>3000</v>
      </c>
      <c r="U181" s="71">
        <v>3000</v>
      </c>
      <c r="V181" s="71">
        <v>3000</v>
      </c>
      <c r="W181" s="71">
        <v>3000</v>
      </c>
      <c r="X181" s="71">
        <v>3000</v>
      </c>
      <c r="Y181" s="71">
        <v>3000</v>
      </c>
      <c r="Z181" s="71">
        <v>3000</v>
      </c>
      <c r="AA181" s="71">
        <v>3000</v>
      </c>
      <c r="AB181" s="71">
        <v>3000</v>
      </c>
      <c r="AC181" s="71">
        <v>12364</v>
      </c>
      <c r="AD181" s="71"/>
      <c r="AE181" s="71">
        <v>45364</v>
      </c>
      <c r="AF181" s="71">
        <v>81364</v>
      </c>
    </row>
    <row r="182" spans="1:32" x14ac:dyDescent="0.3">
      <c r="B182" t="s">
        <v>548</v>
      </c>
      <c r="D182" s="71">
        <v>3000</v>
      </c>
      <c r="E182" s="71">
        <v>3000</v>
      </c>
      <c r="F182" s="71">
        <v>3000</v>
      </c>
      <c r="G182" s="71">
        <v>3000</v>
      </c>
      <c r="H182" s="71">
        <v>3000</v>
      </c>
      <c r="I182" s="71">
        <v>3000</v>
      </c>
      <c r="J182" s="71">
        <v>3000</v>
      </c>
      <c r="K182" s="71">
        <v>3000</v>
      </c>
      <c r="L182" s="71">
        <v>3000</v>
      </c>
      <c r="M182" s="71">
        <v>3000</v>
      </c>
      <c r="N182" s="71">
        <v>3000</v>
      </c>
      <c r="O182" s="71">
        <v>3000</v>
      </c>
      <c r="P182" s="71"/>
      <c r="Q182" s="71">
        <v>36000</v>
      </c>
      <c r="R182" s="71">
        <v>3000</v>
      </c>
      <c r="S182" s="71">
        <v>3000</v>
      </c>
      <c r="T182" s="71">
        <v>3000</v>
      </c>
      <c r="U182" s="71">
        <v>3000</v>
      </c>
      <c r="V182" s="71">
        <v>3000</v>
      </c>
      <c r="W182" s="71">
        <v>3000</v>
      </c>
      <c r="X182" s="71">
        <v>3000</v>
      </c>
      <c r="Y182" s="71">
        <v>3000</v>
      </c>
      <c r="Z182" s="71">
        <v>3000</v>
      </c>
      <c r="AA182" s="71">
        <v>3000</v>
      </c>
      <c r="AB182" s="71">
        <v>3000</v>
      </c>
      <c r="AC182" s="71">
        <v>12364</v>
      </c>
      <c r="AD182" s="71"/>
      <c r="AE182" s="71">
        <v>45364</v>
      </c>
      <c r="AF182" s="71">
        <v>81364</v>
      </c>
    </row>
    <row r="183" spans="1:32" x14ac:dyDescent="0.3">
      <c r="A183" t="s">
        <v>167</v>
      </c>
      <c r="D183" s="71">
        <v>43087.33</v>
      </c>
      <c r="E183" s="71">
        <v>48047.33</v>
      </c>
      <c r="F183" s="71">
        <v>37613.33</v>
      </c>
      <c r="G183" s="71">
        <v>47989.33</v>
      </c>
      <c r="H183" s="71">
        <v>47612.33</v>
      </c>
      <c r="I183" s="71">
        <v>38748.33</v>
      </c>
      <c r="J183" s="71">
        <v>49801.67</v>
      </c>
      <c r="K183" s="71">
        <v>58190.67</v>
      </c>
      <c r="L183" s="71">
        <v>46801.67</v>
      </c>
      <c r="M183" s="71">
        <v>41801.67</v>
      </c>
      <c r="N183" s="71">
        <v>46801.67</v>
      </c>
      <c r="O183" s="71">
        <v>101722.67</v>
      </c>
      <c r="P183" s="71"/>
      <c r="Q183" s="71">
        <v>608218</v>
      </c>
      <c r="R183" s="71">
        <v>42779.67</v>
      </c>
      <c r="S183" s="71">
        <v>44780.67</v>
      </c>
      <c r="T183" s="71">
        <v>52179.67</v>
      </c>
      <c r="U183" s="71">
        <v>49168.67</v>
      </c>
      <c r="V183" s="71">
        <v>50021.57</v>
      </c>
      <c r="W183" s="71">
        <v>44299.25</v>
      </c>
      <c r="X183" s="71">
        <v>69000.25</v>
      </c>
      <c r="Y183" s="71">
        <v>45199.25</v>
      </c>
      <c r="Z183" s="71">
        <v>45199.25</v>
      </c>
      <c r="AA183" s="71">
        <v>54697.25</v>
      </c>
      <c r="AB183" s="71">
        <v>50340.25</v>
      </c>
      <c r="AC183" s="71">
        <v>112477.15</v>
      </c>
      <c r="AD183" s="71">
        <v>10861</v>
      </c>
      <c r="AE183" s="71">
        <v>671003.9</v>
      </c>
      <c r="AF183" s="71">
        <v>1279221.8999999999</v>
      </c>
    </row>
    <row r="184" spans="1:32" x14ac:dyDescent="0.3">
      <c r="A184" t="s">
        <v>21</v>
      </c>
      <c r="B184" t="s">
        <v>549</v>
      </c>
      <c r="C184" t="s">
        <v>168</v>
      </c>
      <c r="D184" s="71">
        <v>0</v>
      </c>
      <c r="E184" s="71">
        <v>0</v>
      </c>
      <c r="F184" s="71">
        <v>0</v>
      </c>
      <c r="G184" s="71">
        <v>0</v>
      </c>
      <c r="H184" s="71">
        <v>0</v>
      </c>
      <c r="I184" s="71">
        <v>0</v>
      </c>
      <c r="J184" s="71">
        <v>0</v>
      </c>
      <c r="K184" s="71">
        <v>0</v>
      </c>
      <c r="L184" s="71">
        <v>0</v>
      </c>
      <c r="M184" s="71">
        <v>0</v>
      </c>
      <c r="N184" s="71">
        <v>0</v>
      </c>
      <c r="O184" s="71"/>
      <c r="P184" s="71"/>
      <c r="Q184" s="71">
        <v>0</v>
      </c>
      <c r="R184" s="71">
        <v>0</v>
      </c>
      <c r="S184" s="71">
        <v>0</v>
      </c>
      <c r="T184" s="71"/>
      <c r="U184" s="71">
        <v>0</v>
      </c>
      <c r="V184" s="71"/>
      <c r="W184" s="71"/>
      <c r="X184" s="71"/>
      <c r="Y184" s="71">
        <v>0</v>
      </c>
      <c r="Z184" s="71">
        <v>0</v>
      </c>
      <c r="AA184" s="71"/>
      <c r="AB184" s="71"/>
      <c r="AC184" s="71">
        <v>0</v>
      </c>
      <c r="AD184" s="71"/>
      <c r="AE184" s="71">
        <v>0</v>
      </c>
      <c r="AF184" s="71">
        <v>0</v>
      </c>
    </row>
    <row r="185" spans="1:32" x14ac:dyDescent="0.3">
      <c r="C185" t="s">
        <v>169</v>
      </c>
      <c r="D185" s="71">
        <v>750</v>
      </c>
      <c r="E185" s="71">
        <v>750</v>
      </c>
      <c r="F185" s="71">
        <v>750</v>
      </c>
      <c r="G185" s="71">
        <v>0</v>
      </c>
      <c r="H185" s="71">
        <v>1500</v>
      </c>
      <c r="I185" s="71">
        <v>750</v>
      </c>
      <c r="J185" s="71">
        <v>750</v>
      </c>
      <c r="K185" s="71">
        <v>750</v>
      </c>
      <c r="L185" s="71">
        <v>0</v>
      </c>
      <c r="M185" s="71">
        <v>1500</v>
      </c>
      <c r="N185" s="71">
        <v>750</v>
      </c>
      <c r="O185" s="71"/>
      <c r="P185" s="71">
        <v>750</v>
      </c>
      <c r="Q185" s="71">
        <v>9000</v>
      </c>
      <c r="R185" s="71">
        <v>750</v>
      </c>
      <c r="S185" s="71">
        <v>750</v>
      </c>
      <c r="T185" s="71"/>
      <c r="U185" s="71">
        <v>1500</v>
      </c>
      <c r="V185" s="71">
        <v>750</v>
      </c>
      <c r="W185" s="71"/>
      <c r="X185" s="71">
        <v>1500</v>
      </c>
      <c r="Y185" s="71">
        <v>0</v>
      </c>
      <c r="Z185" s="71">
        <v>1500</v>
      </c>
      <c r="AA185" s="71">
        <v>750</v>
      </c>
      <c r="AB185" s="71">
        <v>0</v>
      </c>
      <c r="AC185" s="71">
        <v>1500</v>
      </c>
      <c r="AD185" s="71"/>
      <c r="AE185" s="71">
        <v>9000</v>
      </c>
      <c r="AF185" s="71">
        <v>18000</v>
      </c>
    </row>
    <row r="186" spans="1:32" x14ac:dyDescent="0.3">
      <c r="C186" t="s">
        <v>178</v>
      </c>
      <c r="D186" s="71">
        <v>2000</v>
      </c>
      <c r="E186" s="71">
        <v>2000</v>
      </c>
      <c r="F186" s="71">
        <v>2000</v>
      </c>
      <c r="G186" s="71">
        <v>2000</v>
      </c>
      <c r="H186" s="71">
        <v>2000</v>
      </c>
      <c r="I186" s="71">
        <v>8000</v>
      </c>
      <c r="J186" s="71">
        <v>2000</v>
      </c>
      <c r="K186" s="71">
        <v>2000</v>
      </c>
      <c r="L186" s="71">
        <v>2000</v>
      </c>
      <c r="M186" s="71">
        <v>2000</v>
      </c>
      <c r="N186" s="71">
        <v>2000</v>
      </c>
      <c r="O186" s="71">
        <v>8000</v>
      </c>
      <c r="P186" s="71">
        <v>8000</v>
      </c>
      <c r="Q186" s="71">
        <v>44000</v>
      </c>
      <c r="R186" s="71">
        <v>2000</v>
      </c>
      <c r="S186" s="71">
        <v>4000</v>
      </c>
      <c r="T186" s="71">
        <v>4000</v>
      </c>
      <c r="U186" s="71">
        <v>6000</v>
      </c>
      <c r="V186" s="71">
        <v>2000</v>
      </c>
      <c r="W186" s="71">
        <v>5000</v>
      </c>
      <c r="X186" s="71">
        <v>4000</v>
      </c>
      <c r="Y186" s="71">
        <v>4000</v>
      </c>
      <c r="Z186" s="71">
        <v>4000</v>
      </c>
      <c r="AA186" s="71">
        <v>4000</v>
      </c>
      <c r="AB186" s="71">
        <v>6000</v>
      </c>
      <c r="AC186" s="71">
        <v>5302</v>
      </c>
      <c r="AD186" s="71">
        <v>-2000</v>
      </c>
      <c r="AE186" s="71">
        <v>48302</v>
      </c>
      <c r="AF186" s="71">
        <v>92302</v>
      </c>
    </row>
    <row r="187" spans="1:32" x14ac:dyDescent="0.3">
      <c r="B187" t="s">
        <v>550</v>
      </c>
      <c r="D187" s="71">
        <v>2750</v>
      </c>
      <c r="E187" s="71">
        <v>2750</v>
      </c>
      <c r="F187" s="71">
        <v>2750</v>
      </c>
      <c r="G187" s="71">
        <v>2000</v>
      </c>
      <c r="H187" s="71">
        <v>3500</v>
      </c>
      <c r="I187" s="71">
        <v>8750</v>
      </c>
      <c r="J187" s="71">
        <v>2750</v>
      </c>
      <c r="K187" s="71">
        <v>2750</v>
      </c>
      <c r="L187" s="71">
        <v>2000</v>
      </c>
      <c r="M187" s="71">
        <v>3500</v>
      </c>
      <c r="N187" s="71">
        <v>2750</v>
      </c>
      <c r="O187" s="71">
        <v>8000</v>
      </c>
      <c r="P187" s="71">
        <v>8750</v>
      </c>
      <c r="Q187" s="71">
        <v>53000</v>
      </c>
      <c r="R187" s="71">
        <v>2750</v>
      </c>
      <c r="S187" s="71">
        <v>4750</v>
      </c>
      <c r="T187" s="71">
        <v>4000</v>
      </c>
      <c r="U187" s="71">
        <v>7500</v>
      </c>
      <c r="V187" s="71">
        <v>2750</v>
      </c>
      <c r="W187" s="71">
        <v>5000</v>
      </c>
      <c r="X187" s="71">
        <v>5500</v>
      </c>
      <c r="Y187" s="71">
        <v>4000</v>
      </c>
      <c r="Z187" s="71">
        <v>5500</v>
      </c>
      <c r="AA187" s="71">
        <v>4750</v>
      </c>
      <c r="AB187" s="71">
        <v>6000</v>
      </c>
      <c r="AC187" s="71">
        <v>6802</v>
      </c>
      <c r="AD187" s="71">
        <v>-2000</v>
      </c>
      <c r="AE187" s="71">
        <v>57302</v>
      </c>
      <c r="AF187" s="71">
        <v>110302</v>
      </c>
    </row>
    <row r="188" spans="1:32" x14ac:dyDescent="0.3">
      <c r="B188" t="s">
        <v>551</v>
      </c>
      <c r="C188" t="s">
        <v>170</v>
      </c>
      <c r="D188" s="71">
        <v>8999</v>
      </c>
      <c r="E188" s="71">
        <v>8999</v>
      </c>
      <c r="F188" s="71">
        <v>8999</v>
      </c>
      <c r="G188" s="71">
        <v>8999</v>
      </c>
      <c r="H188" s="71">
        <v>8999</v>
      </c>
      <c r="I188" s="71">
        <v>8999</v>
      </c>
      <c r="J188" s="71">
        <v>8999</v>
      </c>
      <c r="K188" s="71">
        <v>8999</v>
      </c>
      <c r="L188" s="71">
        <v>8999</v>
      </c>
      <c r="M188" s="71">
        <v>8999</v>
      </c>
      <c r="N188" s="71">
        <v>8999</v>
      </c>
      <c r="O188" s="71">
        <v>9002</v>
      </c>
      <c r="P188" s="71"/>
      <c r="Q188" s="71">
        <v>107991</v>
      </c>
      <c r="R188" s="71">
        <v>8832</v>
      </c>
      <c r="S188" s="71">
        <v>8832</v>
      </c>
      <c r="T188" s="71">
        <v>8832</v>
      </c>
      <c r="U188" s="71">
        <v>8832</v>
      </c>
      <c r="V188" s="71">
        <v>8832</v>
      </c>
      <c r="W188" s="71">
        <v>8832</v>
      </c>
      <c r="X188" s="71">
        <v>8832</v>
      </c>
      <c r="Y188" s="71">
        <v>8832</v>
      </c>
      <c r="Z188" s="71">
        <v>8832</v>
      </c>
      <c r="AA188" s="71">
        <v>8832</v>
      </c>
      <c r="AB188" s="71">
        <v>8832</v>
      </c>
      <c r="AC188" s="71">
        <v>8826</v>
      </c>
      <c r="AD188" s="71"/>
      <c r="AE188" s="71">
        <v>105978</v>
      </c>
      <c r="AF188" s="71">
        <v>213969</v>
      </c>
    </row>
    <row r="189" spans="1:32" x14ac:dyDescent="0.3">
      <c r="B189" t="s">
        <v>552</v>
      </c>
      <c r="D189" s="71">
        <v>8999</v>
      </c>
      <c r="E189" s="71">
        <v>8999</v>
      </c>
      <c r="F189" s="71">
        <v>8999</v>
      </c>
      <c r="G189" s="71">
        <v>8999</v>
      </c>
      <c r="H189" s="71">
        <v>8999</v>
      </c>
      <c r="I189" s="71">
        <v>8999</v>
      </c>
      <c r="J189" s="71">
        <v>8999</v>
      </c>
      <c r="K189" s="71">
        <v>8999</v>
      </c>
      <c r="L189" s="71">
        <v>8999</v>
      </c>
      <c r="M189" s="71">
        <v>8999</v>
      </c>
      <c r="N189" s="71">
        <v>8999</v>
      </c>
      <c r="O189" s="71">
        <v>9002</v>
      </c>
      <c r="P189" s="71"/>
      <c r="Q189" s="71">
        <v>107991</v>
      </c>
      <c r="R189" s="71">
        <v>8832</v>
      </c>
      <c r="S189" s="71">
        <v>8832</v>
      </c>
      <c r="T189" s="71">
        <v>8832</v>
      </c>
      <c r="U189" s="71">
        <v>8832</v>
      </c>
      <c r="V189" s="71">
        <v>8832</v>
      </c>
      <c r="W189" s="71">
        <v>8832</v>
      </c>
      <c r="X189" s="71">
        <v>8832</v>
      </c>
      <c r="Y189" s="71">
        <v>8832</v>
      </c>
      <c r="Z189" s="71">
        <v>8832</v>
      </c>
      <c r="AA189" s="71">
        <v>8832</v>
      </c>
      <c r="AB189" s="71">
        <v>8832</v>
      </c>
      <c r="AC189" s="71">
        <v>8826</v>
      </c>
      <c r="AD189" s="71"/>
      <c r="AE189" s="71">
        <v>105978</v>
      </c>
      <c r="AF189" s="71">
        <v>213969</v>
      </c>
    </row>
    <row r="190" spans="1:32" x14ac:dyDescent="0.3">
      <c r="B190" t="s">
        <v>553</v>
      </c>
      <c r="C190" t="s">
        <v>171</v>
      </c>
      <c r="D190" s="71">
        <v>1500</v>
      </c>
      <c r="E190" s="71">
        <v>1500</v>
      </c>
      <c r="F190" s="71">
        <v>1500</v>
      </c>
      <c r="G190" s="71">
        <v>1500</v>
      </c>
      <c r="H190" s="71">
        <v>1500</v>
      </c>
      <c r="I190" s="71">
        <v>1500</v>
      </c>
      <c r="J190" s="71">
        <v>1500</v>
      </c>
      <c r="K190" s="71">
        <v>1500</v>
      </c>
      <c r="L190" s="71">
        <v>1500</v>
      </c>
      <c r="M190" s="71">
        <v>1500</v>
      </c>
      <c r="N190" s="71">
        <v>1500</v>
      </c>
      <c r="O190" s="71">
        <v>1500</v>
      </c>
      <c r="P190" s="71"/>
      <c r="Q190" s="71">
        <v>18000</v>
      </c>
      <c r="R190" s="71">
        <v>1500</v>
      </c>
      <c r="S190" s="71">
        <v>1500</v>
      </c>
      <c r="T190" s="71">
        <v>1500</v>
      </c>
      <c r="U190" s="71">
        <v>1500</v>
      </c>
      <c r="V190" s="71">
        <v>1500</v>
      </c>
      <c r="W190" s="71">
        <v>1500</v>
      </c>
      <c r="X190" s="71">
        <v>1500</v>
      </c>
      <c r="Y190" s="71">
        <v>1500</v>
      </c>
      <c r="Z190" s="71">
        <v>1500</v>
      </c>
      <c r="AA190" s="71">
        <v>1500</v>
      </c>
      <c r="AB190" s="71">
        <v>1500</v>
      </c>
      <c r="AC190" s="71">
        <v>1500</v>
      </c>
      <c r="AD190" s="71"/>
      <c r="AE190" s="71">
        <v>18000</v>
      </c>
      <c r="AF190" s="71">
        <v>36000</v>
      </c>
    </row>
    <row r="191" spans="1:32" x14ac:dyDescent="0.3">
      <c r="B191" t="s">
        <v>554</v>
      </c>
      <c r="D191" s="71">
        <v>1500</v>
      </c>
      <c r="E191" s="71">
        <v>1500</v>
      </c>
      <c r="F191" s="71">
        <v>1500</v>
      </c>
      <c r="G191" s="71">
        <v>1500</v>
      </c>
      <c r="H191" s="71">
        <v>1500</v>
      </c>
      <c r="I191" s="71">
        <v>1500</v>
      </c>
      <c r="J191" s="71">
        <v>1500</v>
      </c>
      <c r="K191" s="71">
        <v>1500</v>
      </c>
      <c r="L191" s="71">
        <v>1500</v>
      </c>
      <c r="M191" s="71">
        <v>1500</v>
      </c>
      <c r="N191" s="71">
        <v>1500</v>
      </c>
      <c r="O191" s="71">
        <v>1500</v>
      </c>
      <c r="P191" s="71"/>
      <c r="Q191" s="71">
        <v>18000</v>
      </c>
      <c r="R191" s="71">
        <v>1500</v>
      </c>
      <c r="S191" s="71">
        <v>1500</v>
      </c>
      <c r="T191" s="71">
        <v>1500</v>
      </c>
      <c r="U191" s="71">
        <v>1500</v>
      </c>
      <c r="V191" s="71">
        <v>1500</v>
      </c>
      <c r="W191" s="71">
        <v>1500</v>
      </c>
      <c r="X191" s="71">
        <v>1500</v>
      </c>
      <c r="Y191" s="71">
        <v>1500</v>
      </c>
      <c r="Z191" s="71">
        <v>1500</v>
      </c>
      <c r="AA191" s="71">
        <v>1500</v>
      </c>
      <c r="AB191" s="71">
        <v>1500</v>
      </c>
      <c r="AC191" s="71">
        <v>1500</v>
      </c>
      <c r="AD191" s="71"/>
      <c r="AE191" s="71">
        <v>18000</v>
      </c>
      <c r="AF191" s="71">
        <v>36000</v>
      </c>
    </row>
    <row r="192" spans="1:32" x14ac:dyDescent="0.3">
      <c r="B192" t="s">
        <v>555</v>
      </c>
      <c r="C192" t="s">
        <v>172</v>
      </c>
      <c r="D192" s="71">
        <v>0</v>
      </c>
      <c r="E192" s="71">
        <v>0</v>
      </c>
      <c r="F192" s="71">
        <v>0</v>
      </c>
      <c r="G192" s="71">
        <v>0</v>
      </c>
      <c r="H192" s="71">
        <v>0</v>
      </c>
      <c r="I192" s="71">
        <v>0</v>
      </c>
      <c r="J192" s="71">
        <v>0</v>
      </c>
      <c r="K192" s="71">
        <v>0</v>
      </c>
      <c r="L192" s="71">
        <v>0</v>
      </c>
      <c r="M192" s="71">
        <v>13288</v>
      </c>
      <c r="N192" s="71">
        <v>0</v>
      </c>
      <c r="O192" s="71"/>
      <c r="P192" s="71"/>
      <c r="Q192" s="71">
        <v>13288</v>
      </c>
      <c r="R192" s="71">
        <v>0</v>
      </c>
      <c r="S192" s="71">
        <v>0</v>
      </c>
      <c r="T192" s="71"/>
      <c r="U192" s="71">
        <v>0</v>
      </c>
      <c r="V192" s="71"/>
      <c r="W192" s="71"/>
      <c r="X192" s="71"/>
      <c r="Y192" s="71">
        <v>0</v>
      </c>
      <c r="Z192" s="71">
        <v>0</v>
      </c>
      <c r="AA192" s="71">
        <v>8000</v>
      </c>
      <c r="AB192" s="71">
        <v>0</v>
      </c>
      <c r="AC192" s="71">
        <v>0</v>
      </c>
      <c r="AD192" s="71">
        <v>7000</v>
      </c>
      <c r="AE192" s="71">
        <v>15000</v>
      </c>
      <c r="AF192" s="71">
        <v>28288</v>
      </c>
    </row>
    <row r="193" spans="2:32" x14ac:dyDescent="0.3">
      <c r="C193" t="s">
        <v>173</v>
      </c>
      <c r="D193" s="71">
        <v>0</v>
      </c>
      <c r="E193" s="71">
        <v>0</v>
      </c>
      <c r="F193" s="71">
        <v>2716.75</v>
      </c>
      <c r="G193" s="71">
        <v>0</v>
      </c>
      <c r="H193" s="71">
        <v>0</v>
      </c>
      <c r="I193" s="71">
        <v>0</v>
      </c>
      <c r="J193" s="71">
        <v>0</v>
      </c>
      <c r="K193" s="71">
        <v>0</v>
      </c>
      <c r="L193" s="71">
        <v>0</v>
      </c>
      <c r="M193" s="71">
        <v>0</v>
      </c>
      <c r="N193" s="71">
        <v>0</v>
      </c>
      <c r="O193" s="71"/>
      <c r="P193" s="71"/>
      <c r="Q193" s="71">
        <v>2716.75</v>
      </c>
      <c r="R193" s="71">
        <v>0</v>
      </c>
      <c r="S193" s="71">
        <v>0</v>
      </c>
      <c r="T193" s="71"/>
      <c r="U193" s="71">
        <v>0</v>
      </c>
      <c r="V193" s="71"/>
      <c r="W193" s="71"/>
      <c r="X193" s="71"/>
      <c r="Y193" s="71">
        <v>0</v>
      </c>
      <c r="Z193" s="71">
        <v>0</v>
      </c>
      <c r="AA193" s="71"/>
      <c r="AB193" s="71"/>
      <c r="AC193" s="71">
        <v>0</v>
      </c>
      <c r="AD193" s="71"/>
      <c r="AE193" s="71">
        <v>0</v>
      </c>
      <c r="AF193" s="71">
        <v>2716.75</v>
      </c>
    </row>
    <row r="194" spans="2:32" x14ac:dyDescent="0.3">
      <c r="C194" t="s">
        <v>175</v>
      </c>
      <c r="D194" s="71">
        <v>0</v>
      </c>
      <c r="E194" s="71">
        <v>213.25</v>
      </c>
      <c r="F194" s="71">
        <v>0</v>
      </c>
      <c r="G194" s="71">
        <v>269.25</v>
      </c>
      <c r="H194" s="71">
        <v>0</v>
      </c>
      <c r="I194" s="71">
        <v>0</v>
      </c>
      <c r="J194" s="71">
        <v>213.25</v>
      </c>
      <c r="K194" s="71">
        <v>0</v>
      </c>
      <c r="L194" s="71">
        <v>0</v>
      </c>
      <c r="M194" s="71">
        <v>213.25</v>
      </c>
      <c r="N194" s="71">
        <v>0</v>
      </c>
      <c r="O194" s="71"/>
      <c r="P194" s="71"/>
      <c r="Q194" s="71">
        <v>909</v>
      </c>
      <c r="R194" s="71">
        <v>0</v>
      </c>
      <c r="S194" s="71">
        <v>341.5</v>
      </c>
      <c r="T194" s="71"/>
      <c r="U194" s="71">
        <v>0</v>
      </c>
      <c r="V194" s="71">
        <v>0</v>
      </c>
      <c r="W194" s="71"/>
      <c r="X194" s="71">
        <v>0</v>
      </c>
      <c r="Y194" s="71">
        <v>0</v>
      </c>
      <c r="Z194" s="71">
        <v>0</v>
      </c>
      <c r="AA194" s="71"/>
      <c r="AB194" s="71">
        <v>0</v>
      </c>
      <c r="AC194" s="71">
        <v>1135</v>
      </c>
      <c r="AD194" s="71"/>
      <c r="AE194" s="71">
        <v>1476.5</v>
      </c>
      <c r="AF194" s="71">
        <v>2385.5</v>
      </c>
    </row>
    <row r="195" spans="2:32" x14ac:dyDescent="0.3">
      <c r="B195" t="s">
        <v>556</v>
      </c>
      <c r="D195" s="71">
        <v>0</v>
      </c>
      <c r="E195" s="71">
        <v>213.25</v>
      </c>
      <c r="F195" s="71">
        <v>2716.75</v>
      </c>
      <c r="G195" s="71">
        <v>269.25</v>
      </c>
      <c r="H195" s="71">
        <v>0</v>
      </c>
      <c r="I195" s="71">
        <v>0</v>
      </c>
      <c r="J195" s="71">
        <v>213.25</v>
      </c>
      <c r="K195" s="71">
        <v>0</v>
      </c>
      <c r="L195" s="71">
        <v>0</v>
      </c>
      <c r="M195" s="71">
        <v>13501.25</v>
      </c>
      <c r="N195" s="71">
        <v>0</v>
      </c>
      <c r="O195" s="71"/>
      <c r="P195" s="71"/>
      <c r="Q195" s="71">
        <v>16913.75</v>
      </c>
      <c r="R195" s="71">
        <v>0</v>
      </c>
      <c r="S195" s="71">
        <v>341.5</v>
      </c>
      <c r="T195" s="71"/>
      <c r="U195" s="71">
        <v>0</v>
      </c>
      <c r="V195" s="71">
        <v>0</v>
      </c>
      <c r="W195" s="71"/>
      <c r="X195" s="71">
        <v>0</v>
      </c>
      <c r="Y195" s="71">
        <v>0</v>
      </c>
      <c r="Z195" s="71">
        <v>0</v>
      </c>
      <c r="AA195" s="71">
        <v>8000</v>
      </c>
      <c r="AB195" s="71">
        <v>0</v>
      </c>
      <c r="AC195" s="71">
        <v>1135</v>
      </c>
      <c r="AD195" s="71">
        <v>7000</v>
      </c>
      <c r="AE195" s="71">
        <v>16476.5</v>
      </c>
      <c r="AF195" s="71">
        <v>33390.25</v>
      </c>
    </row>
    <row r="196" spans="2:32" x14ac:dyDescent="0.3">
      <c r="B196" t="s">
        <v>557</v>
      </c>
      <c r="C196" t="s">
        <v>174</v>
      </c>
      <c r="D196" s="71">
        <v>0</v>
      </c>
      <c r="E196" s="71">
        <v>0</v>
      </c>
      <c r="F196" s="71">
        <v>0</v>
      </c>
      <c r="G196" s="71">
        <v>2696.75</v>
      </c>
      <c r="H196" s="71">
        <v>0</v>
      </c>
      <c r="I196" s="71">
        <v>0</v>
      </c>
      <c r="J196" s="71">
        <v>0</v>
      </c>
      <c r="K196" s="71">
        <v>2696.75</v>
      </c>
      <c r="L196" s="71">
        <v>0</v>
      </c>
      <c r="M196" s="71">
        <v>0</v>
      </c>
      <c r="N196" s="71">
        <v>2696.75</v>
      </c>
      <c r="O196" s="71"/>
      <c r="P196" s="71"/>
      <c r="Q196" s="71">
        <v>8090.25</v>
      </c>
      <c r="R196" s="71">
        <v>0</v>
      </c>
      <c r="S196" s="71">
        <v>0</v>
      </c>
      <c r="T196" s="71"/>
      <c r="U196" s="71">
        <v>0</v>
      </c>
      <c r="V196" s="71"/>
      <c r="W196" s="71"/>
      <c r="X196" s="71"/>
      <c r="Y196" s="71">
        <v>0</v>
      </c>
      <c r="Z196" s="71">
        <v>0</v>
      </c>
      <c r="AA196" s="71"/>
      <c r="AB196" s="71"/>
      <c r="AC196" s="71">
        <v>0</v>
      </c>
      <c r="AD196" s="71">
        <v>5560</v>
      </c>
      <c r="AE196" s="71">
        <v>5560</v>
      </c>
      <c r="AF196" s="71">
        <v>13650.25</v>
      </c>
    </row>
    <row r="197" spans="2:32" x14ac:dyDescent="0.3">
      <c r="C197" t="s">
        <v>176</v>
      </c>
      <c r="D197" s="71">
        <v>3137</v>
      </c>
      <c r="E197" s="71">
        <v>3137</v>
      </c>
      <c r="F197" s="71">
        <v>3137</v>
      </c>
      <c r="G197" s="71">
        <v>3137</v>
      </c>
      <c r="H197" s="71">
        <v>3137</v>
      </c>
      <c r="I197" s="71">
        <v>3137</v>
      </c>
      <c r="J197" s="71">
        <v>3137</v>
      </c>
      <c r="K197" s="71">
        <v>3137</v>
      </c>
      <c r="L197" s="71">
        <v>3137</v>
      </c>
      <c r="M197" s="71">
        <v>3137</v>
      </c>
      <c r="N197" s="71">
        <v>3137</v>
      </c>
      <c r="O197" s="71">
        <v>3138</v>
      </c>
      <c r="P197" s="71"/>
      <c r="Q197" s="71">
        <v>37645</v>
      </c>
      <c r="R197" s="71">
        <v>3242</v>
      </c>
      <c r="S197" s="71">
        <v>3242</v>
      </c>
      <c r="T197" s="71">
        <v>3242</v>
      </c>
      <c r="U197" s="71">
        <v>3242</v>
      </c>
      <c r="V197" s="71">
        <v>3242</v>
      </c>
      <c r="W197" s="71">
        <v>3242</v>
      </c>
      <c r="X197" s="71">
        <v>3242</v>
      </c>
      <c r="Y197" s="71">
        <v>3242</v>
      </c>
      <c r="Z197" s="71">
        <v>3242</v>
      </c>
      <c r="AA197" s="71">
        <v>3242</v>
      </c>
      <c r="AB197" s="71">
        <v>3242</v>
      </c>
      <c r="AC197" s="71">
        <v>3247</v>
      </c>
      <c r="AD197" s="71"/>
      <c r="AE197" s="71">
        <v>38909</v>
      </c>
      <c r="AF197" s="71">
        <v>76554</v>
      </c>
    </row>
    <row r="198" spans="2:32" x14ac:dyDescent="0.3">
      <c r="B198" t="s">
        <v>558</v>
      </c>
      <c r="D198" s="71">
        <v>3137</v>
      </c>
      <c r="E198" s="71">
        <v>3137</v>
      </c>
      <c r="F198" s="71">
        <v>3137</v>
      </c>
      <c r="G198" s="71">
        <v>5833.75</v>
      </c>
      <c r="H198" s="71">
        <v>3137</v>
      </c>
      <c r="I198" s="71">
        <v>3137</v>
      </c>
      <c r="J198" s="71">
        <v>3137</v>
      </c>
      <c r="K198" s="71">
        <v>5833.75</v>
      </c>
      <c r="L198" s="71">
        <v>3137</v>
      </c>
      <c r="M198" s="71">
        <v>3137</v>
      </c>
      <c r="N198" s="71">
        <v>5833.75</v>
      </c>
      <c r="O198" s="71">
        <v>3138</v>
      </c>
      <c r="P198" s="71"/>
      <c r="Q198" s="71">
        <v>45735.25</v>
      </c>
      <c r="R198" s="71">
        <v>3242</v>
      </c>
      <c r="S198" s="71">
        <v>3242</v>
      </c>
      <c r="T198" s="71">
        <v>3242</v>
      </c>
      <c r="U198" s="71">
        <v>3242</v>
      </c>
      <c r="V198" s="71">
        <v>3242</v>
      </c>
      <c r="W198" s="71">
        <v>3242</v>
      </c>
      <c r="X198" s="71">
        <v>3242</v>
      </c>
      <c r="Y198" s="71">
        <v>3242</v>
      </c>
      <c r="Z198" s="71">
        <v>3242</v>
      </c>
      <c r="AA198" s="71">
        <v>3242</v>
      </c>
      <c r="AB198" s="71">
        <v>3242</v>
      </c>
      <c r="AC198" s="71">
        <v>3247</v>
      </c>
      <c r="AD198" s="71">
        <v>5560</v>
      </c>
      <c r="AE198" s="71">
        <v>44469</v>
      </c>
      <c r="AF198" s="71">
        <v>90204.25</v>
      </c>
    </row>
    <row r="199" spans="2:32" x14ac:dyDescent="0.3">
      <c r="B199" t="s">
        <v>559</v>
      </c>
      <c r="C199" t="s">
        <v>177</v>
      </c>
      <c r="D199" s="71">
        <v>0</v>
      </c>
      <c r="E199" s="71">
        <v>15181.75</v>
      </c>
      <c r="F199" s="71">
        <v>0</v>
      </c>
      <c r="G199" s="71">
        <v>0</v>
      </c>
      <c r="H199" s="71">
        <v>10000</v>
      </c>
      <c r="I199" s="71">
        <v>0</v>
      </c>
      <c r="J199" s="71">
        <v>5000</v>
      </c>
      <c r="K199" s="71">
        <v>10000</v>
      </c>
      <c r="L199" s="71">
        <v>0</v>
      </c>
      <c r="M199" s="71">
        <v>5000</v>
      </c>
      <c r="N199" s="71">
        <v>5000</v>
      </c>
      <c r="O199" s="71">
        <v>5000</v>
      </c>
      <c r="P199" s="71">
        <v>3745.25</v>
      </c>
      <c r="Q199" s="71">
        <v>58927</v>
      </c>
      <c r="R199" s="71">
        <v>0</v>
      </c>
      <c r="S199" s="71">
        <v>5000</v>
      </c>
      <c r="T199" s="71"/>
      <c r="U199" s="71">
        <v>5000</v>
      </c>
      <c r="V199" s="71">
        <v>10000</v>
      </c>
      <c r="W199" s="71">
        <v>5000</v>
      </c>
      <c r="X199" s="71">
        <v>5000</v>
      </c>
      <c r="Y199" s="71">
        <v>0</v>
      </c>
      <c r="Z199" s="71">
        <v>5000</v>
      </c>
      <c r="AA199" s="71">
        <v>5000</v>
      </c>
      <c r="AB199" s="71">
        <v>5000</v>
      </c>
      <c r="AC199" s="71">
        <v>10308.84</v>
      </c>
      <c r="AD199" s="71"/>
      <c r="AE199" s="71">
        <v>55308.84</v>
      </c>
      <c r="AF199" s="71">
        <v>114235.84</v>
      </c>
    </row>
    <row r="200" spans="2:32" x14ac:dyDescent="0.3">
      <c r="B200" t="s">
        <v>560</v>
      </c>
      <c r="D200" s="71">
        <v>0</v>
      </c>
      <c r="E200" s="71">
        <v>15181.75</v>
      </c>
      <c r="F200" s="71">
        <v>0</v>
      </c>
      <c r="G200" s="71">
        <v>0</v>
      </c>
      <c r="H200" s="71">
        <v>10000</v>
      </c>
      <c r="I200" s="71">
        <v>0</v>
      </c>
      <c r="J200" s="71">
        <v>5000</v>
      </c>
      <c r="K200" s="71">
        <v>10000</v>
      </c>
      <c r="L200" s="71">
        <v>0</v>
      </c>
      <c r="M200" s="71">
        <v>5000</v>
      </c>
      <c r="N200" s="71">
        <v>5000</v>
      </c>
      <c r="O200" s="71">
        <v>5000</v>
      </c>
      <c r="P200" s="71">
        <v>3745.25</v>
      </c>
      <c r="Q200" s="71">
        <v>58927</v>
      </c>
      <c r="R200" s="71">
        <v>0</v>
      </c>
      <c r="S200" s="71">
        <v>5000</v>
      </c>
      <c r="T200" s="71"/>
      <c r="U200" s="71">
        <v>5000</v>
      </c>
      <c r="V200" s="71">
        <v>10000</v>
      </c>
      <c r="W200" s="71">
        <v>5000</v>
      </c>
      <c r="X200" s="71">
        <v>5000</v>
      </c>
      <c r="Y200" s="71">
        <v>0</v>
      </c>
      <c r="Z200" s="71">
        <v>5000</v>
      </c>
      <c r="AA200" s="71">
        <v>5000</v>
      </c>
      <c r="AB200" s="71">
        <v>5000</v>
      </c>
      <c r="AC200" s="71">
        <v>10308.84</v>
      </c>
      <c r="AD200" s="71"/>
      <c r="AE200" s="71">
        <v>55308.84</v>
      </c>
      <c r="AF200" s="71">
        <v>114235.84</v>
      </c>
    </row>
    <row r="201" spans="2:32" x14ac:dyDescent="0.3">
      <c r="B201" t="s">
        <v>561</v>
      </c>
      <c r="C201" t="s">
        <v>180</v>
      </c>
      <c r="D201" s="71">
        <v>0</v>
      </c>
      <c r="E201" s="71">
        <v>6000</v>
      </c>
      <c r="F201" s="71">
        <v>0</v>
      </c>
      <c r="G201" s="71">
        <v>12300</v>
      </c>
      <c r="H201" s="71">
        <v>0</v>
      </c>
      <c r="I201" s="71">
        <v>0</v>
      </c>
      <c r="J201" s="71">
        <v>18300</v>
      </c>
      <c r="K201" s="71">
        <v>12000</v>
      </c>
      <c r="L201" s="71">
        <v>12000</v>
      </c>
      <c r="M201" s="71">
        <v>6000</v>
      </c>
      <c r="N201" s="71">
        <v>0</v>
      </c>
      <c r="O201" s="71">
        <v>6435</v>
      </c>
      <c r="P201" s="71"/>
      <c r="Q201" s="71">
        <v>73035</v>
      </c>
      <c r="R201" s="71">
        <v>0</v>
      </c>
      <c r="S201" s="71">
        <v>6000</v>
      </c>
      <c r="T201" s="71">
        <v>6000</v>
      </c>
      <c r="U201" s="71">
        <v>0</v>
      </c>
      <c r="V201" s="71">
        <v>0</v>
      </c>
      <c r="W201" s="71">
        <v>6000</v>
      </c>
      <c r="X201" s="71">
        <v>24000</v>
      </c>
      <c r="Y201" s="71">
        <v>0</v>
      </c>
      <c r="Z201" s="71">
        <v>6000</v>
      </c>
      <c r="AA201" s="71"/>
      <c r="AB201" s="71">
        <v>6000</v>
      </c>
      <c r="AC201" s="71">
        <v>15920.16</v>
      </c>
      <c r="AD201" s="71"/>
      <c r="AE201" s="71">
        <v>69920.160000000003</v>
      </c>
      <c r="AF201" s="71">
        <v>142955.16</v>
      </c>
    </row>
    <row r="202" spans="2:32" x14ac:dyDescent="0.3">
      <c r="B202" t="s">
        <v>562</v>
      </c>
      <c r="D202" s="71">
        <v>0</v>
      </c>
      <c r="E202" s="71">
        <v>6000</v>
      </c>
      <c r="F202" s="71">
        <v>0</v>
      </c>
      <c r="G202" s="71">
        <v>12300</v>
      </c>
      <c r="H202" s="71">
        <v>0</v>
      </c>
      <c r="I202" s="71">
        <v>0</v>
      </c>
      <c r="J202" s="71">
        <v>18300</v>
      </c>
      <c r="K202" s="71">
        <v>12000</v>
      </c>
      <c r="L202" s="71">
        <v>12000</v>
      </c>
      <c r="M202" s="71">
        <v>6000</v>
      </c>
      <c r="N202" s="71">
        <v>0</v>
      </c>
      <c r="O202" s="71">
        <v>6435</v>
      </c>
      <c r="P202" s="71"/>
      <c r="Q202" s="71">
        <v>73035</v>
      </c>
      <c r="R202" s="71">
        <v>0</v>
      </c>
      <c r="S202" s="71">
        <v>6000</v>
      </c>
      <c r="T202" s="71">
        <v>6000</v>
      </c>
      <c r="U202" s="71">
        <v>0</v>
      </c>
      <c r="V202" s="71">
        <v>0</v>
      </c>
      <c r="W202" s="71">
        <v>6000</v>
      </c>
      <c r="X202" s="71">
        <v>24000</v>
      </c>
      <c r="Y202" s="71">
        <v>0</v>
      </c>
      <c r="Z202" s="71">
        <v>6000</v>
      </c>
      <c r="AA202" s="71"/>
      <c r="AB202" s="71">
        <v>6000</v>
      </c>
      <c r="AC202" s="71">
        <v>15920.16</v>
      </c>
      <c r="AD202" s="71"/>
      <c r="AE202" s="71">
        <v>69920.160000000003</v>
      </c>
      <c r="AF202" s="71">
        <v>142955.16</v>
      </c>
    </row>
    <row r="203" spans="2:32" x14ac:dyDescent="0.3">
      <c r="B203" t="s">
        <v>563</v>
      </c>
      <c r="C203" t="s">
        <v>179</v>
      </c>
      <c r="D203" s="71">
        <v>0</v>
      </c>
      <c r="E203" s="71">
        <v>1761</v>
      </c>
      <c r="F203" s="71">
        <v>761</v>
      </c>
      <c r="G203" s="71">
        <v>2764</v>
      </c>
      <c r="H203" s="71">
        <v>0</v>
      </c>
      <c r="I203" s="71">
        <v>4300</v>
      </c>
      <c r="J203" s="71">
        <v>2748</v>
      </c>
      <c r="K203" s="71">
        <v>0</v>
      </c>
      <c r="L203" s="71">
        <v>5286</v>
      </c>
      <c r="M203" s="71">
        <v>0</v>
      </c>
      <c r="N203" s="71">
        <v>2000</v>
      </c>
      <c r="O203" s="71">
        <v>1523</v>
      </c>
      <c r="P203" s="71"/>
      <c r="Q203" s="71">
        <v>21143</v>
      </c>
      <c r="R203" s="71">
        <v>0</v>
      </c>
      <c r="S203" s="71">
        <v>3000</v>
      </c>
      <c r="T203" s="71">
        <v>2490</v>
      </c>
      <c r="U203" s="71">
        <v>3500</v>
      </c>
      <c r="V203" s="71">
        <v>1500</v>
      </c>
      <c r="W203" s="71">
        <v>1500</v>
      </c>
      <c r="X203" s="71">
        <v>3500</v>
      </c>
      <c r="Y203" s="71">
        <v>0</v>
      </c>
      <c r="Z203" s="71">
        <v>1500</v>
      </c>
      <c r="AA203" s="71">
        <v>2500</v>
      </c>
      <c r="AB203" s="71">
        <v>0</v>
      </c>
      <c r="AC203" s="71">
        <v>0</v>
      </c>
      <c r="AD203" s="71"/>
      <c r="AE203" s="71">
        <v>19490</v>
      </c>
      <c r="AF203" s="71">
        <v>40633</v>
      </c>
    </row>
    <row r="204" spans="2:32" x14ac:dyDescent="0.3">
      <c r="C204" t="s">
        <v>181</v>
      </c>
      <c r="D204" s="71">
        <v>615</v>
      </c>
      <c r="E204" s="71">
        <v>615</v>
      </c>
      <c r="F204" s="71">
        <v>615</v>
      </c>
      <c r="G204" s="71">
        <v>615</v>
      </c>
      <c r="H204" s="71">
        <v>615</v>
      </c>
      <c r="I204" s="71">
        <v>615</v>
      </c>
      <c r="J204" s="71">
        <v>615</v>
      </c>
      <c r="K204" s="71">
        <v>615</v>
      </c>
      <c r="L204" s="71">
        <v>615</v>
      </c>
      <c r="M204" s="71">
        <v>615</v>
      </c>
      <c r="N204" s="71">
        <v>615</v>
      </c>
      <c r="O204" s="71">
        <v>615</v>
      </c>
      <c r="P204" s="71"/>
      <c r="Q204" s="71">
        <v>7380</v>
      </c>
      <c r="R204" s="71">
        <v>639</v>
      </c>
      <c r="S204" s="71">
        <v>639</v>
      </c>
      <c r="T204" s="71">
        <v>639</v>
      </c>
      <c r="U204" s="71">
        <v>639</v>
      </c>
      <c r="V204" s="71">
        <v>639</v>
      </c>
      <c r="W204" s="71">
        <v>639</v>
      </c>
      <c r="X204" s="71">
        <v>639</v>
      </c>
      <c r="Y204" s="71">
        <v>639</v>
      </c>
      <c r="Z204" s="71">
        <v>639</v>
      </c>
      <c r="AA204" s="71">
        <v>639</v>
      </c>
      <c r="AB204" s="71">
        <v>639</v>
      </c>
      <c r="AC204" s="71">
        <v>637</v>
      </c>
      <c r="AD204" s="71"/>
      <c r="AE204" s="71">
        <v>7666</v>
      </c>
      <c r="AF204" s="71">
        <v>15046</v>
      </c>
    </row>
    <row r="205" spans="2:32" x14ac:dyDescent="0.3">
      <c r="C205" t="s">
        <v>182</v>
      </c>
      <c r="D205" s="71">
        <v>5012</v>
      </c>
      <c r="E205" s="71">
        <v>5012</v>
      </c>
      <c r="F205" s="71">
        <v>5012</v>
      </c>
      <c r="G205" s="71">
        <v>5012</v>
      </c>
      <c r="H205" s="71">
        <v>5012</v>
      </c>
      <c r="I205" s="71">
        <v>5012</v>
      </c>
      <c r="J205" s="71">
        <v>5012</v>
      </c>
      <c r="K205" s="71">
        <v>5012</v>
      </c>
      <c r="L205" s="71">
        <v>5012</v>
      </c>
      <c r="M205" s="71">
        <v>5012</v>
      </c>
      <c r="N205" s="71">
        <v>5012</v>
      </c>
      <c r="O205" s="71">
        <v>5009</v>
      </c>
      <c r="P205" s="71"/>
      <c r="Q205" s="71">
        <v>60141</v>
      </c>
      <c r="R205" s="71">
        <v>5221</v>
      </c>
      <c r="S205" s="71">
        <v>5221</v>
      </c>
      <c r="T205" s="71">
        <v>5221</v>
      </c>
      <c r="U205" s="71">
        <v>5221</v>
      </c>
      <c r="V205" s="71">
        <v>5221</v>
      </c>
      <c r="W205" s="71">
        <v>5221</v>
      </c>
      <c r="X205" s="71">
        <v>5221</v>
      </c>
      <c r="Y205" s="71">
        <v>5221</v>
      </c>
      <c r="Z205" s="71">
        <v>5221</v>
      </c>
      <c r="AA205" s="71">
        <v>5221</v>
      </c>
      <c r="AB205" s="71">
        <v>5221</v>
      </c>
      <c r="AC205" s="71">
        <v>5222</v>
      </c>
      <c r="AD205" s="71"/>
      <c r="AE205" s="71">
        <v>62653</v>
      </c>
      <c r="AF205" s="71">
        <v>122794</v>
      </c>
    </row>
    <row r="206" spans="2:32" x14ac:dyDescent="0.3">
      <c r="B206" t="s">
        <v>564</v>
      </c>
      <c r="D206" s="71">
        <v>5627</v>
      </c>
      <c r="E206" s="71">
        <v>7388</v>
      </c>
      <c r="F206" s="71">
        <v>6388</v>
      </c>
      <c r="G206" s="71">
        <v>8391</v>
      </c>
      <c r="H206" s="71">
        <v>5627</v>
      </c>
      <c r="I206" s="71">
        <v>9927</v>
      </c>
      <c r="J206" s="71">
        <v>8375</v>
      </c>
      <c r="K206" s="71">
        <v>5627</v>
      </c>
      <c r="L206" s="71">
        <v>10913</v>
      </c>
      <c r="M206" s="71">
        <v>5627</v>
      </c>
      <c r="N206" s="71">
        <v>7627</v>
      </c>
      <c r="O206" s="71">
        <v>7147</v>
      </c>
      <c r="P206" s="71"/>
      <c r="Q206" s="71">
        <v>88664</v>
      </c>
      <c r="R206" s="71">
        <v>5860</v>
      </c>
      <c r="S206" s="71">
        <v>8860</v>
      </c>
      <c r="T206" s="71">
        <v>8350</v>
      </c>
      <c r="U206" s="71">
        <v>9360</v>
      </c>
      <c r="V206" s="71">
        <v>7360</v>
      </c>
      <c r="W206" s="71">
        <v>7360</v>
      </c>
      <c r="X206" s="71">
        <v>9360</v>
      </c>
      <c r="Y206" s="71">
        <v>5860</v>
      </c>
      <c r="Z206" s="71">
        <v>7360</v>
      </c>
      <c r="AA206" s="71">
        <v>8360</v>
      </c>
      <c r="AB206" s="71">
        <v>5860</v>
      </c>
      <c r="AC206" s="71">
        <v>5859</v>
      </c>
      <c r="AD206" s="71"/>
      <c r="AE206" s="71">
        <v>89809</v>
      </c>
      <c r="AF206" s="71">
        <v>178473</v>
      </c>
    </row>
    <row r="207" spans="2:32" x14ac:dyDescent="0.3">
      <c r="B207" t="s">
        <v>565</v>
      </c>
      <c r="C207" t="s">
        <v>183</v>
      </c>
      <c r="D207" s="71">
        <v>7781.83</v>
      </c>
      <c r="E207" s="71">
        <v>7781.83</v>
      </c>
      <c r="F207" s="71">
        <v>7781.83</v>
      </c>
      <c r="G207" s="71">
        <v>7781.83</v>
      </c>
      <c r="H207" s="71">
        <v>7781.83</v>
      </c>
      <c r="I207" s="71">
        <v>7781.83</v>
      </c>
      <c r="J207" s="71">
        <v>7781.83</v>
      </c>
      <c r="K207" s="71">
        <v>7781.83</v>
      </c>
      <c r="L207" s="71">
        <v>7781.83</v>
      </c>
      <c r="M207" s="71">
        <v>7781.83</v>
      </c>
      <c r="N207" s="71">
        <v>7785.35</v>
      </c>
      <c r="O207" s="71">
        <v>7785.35</v>
      </c>
      <c r="P207" s="71"/>
      <c r="Q207" s="71">
        <v>93389.000000000015</v>
      </c>
      <c r="R207" s="71">
        <v>8193.5</v>
      </c>
      <c r="S207" s="71">
        <v>8193.5</v>
      </c>
      <c r="T207" s="71">
        <v>8193.5</v>
      </c>
      <c r="U207" s="71">
        <v>8193.5</v>
      </c>
      <c r="V207" s="71">
        <v>8193.5</v>
      </c>
      <c r="W207" s="71">
        <v>8193.5</v>
      </c>
      <c r="X207" s="71">
        <v>8193.5</v>
      </c>
      <c r="Y207" s="71">
        <v>8193.5</v>
      </c>
      <c r="Z207" s="71">
        <v>8193.5</v>
      </c>
      <c r="AA207" s="71">
        <v>7745.01</v>
      </c>
      <c r="AB207" s="71">
        <v>7745.01</v>
      </c>
      <c r="AC207" s="71">
        <v>7745.01</v>
      </c>
      <c r="AD207" s="71"/>
      <c r="AE207" s="71">
        <v>96976.529999999984</v>
      </c>
      <c r="AF207" s="71">
        <v>190365.53000000003</v>
      </c>
    </row>
    <row r="208" spans="2:32" x14ac:dyDescent="0.3">
      <c r="B208" t="s">
        <v>566</v>
      </c>
      <c r="D208" s="71">
        <v>7781.83</v>
      </c>
      <c r="E208" s="71">
        <v>7781.83</v>
      </c>
      <c r="F208" s="71">
        <v>7781.83</v>
      </c>
      <c r="G208" s="71">
        <v>7781.83</v>
      </c>
      <c r="H208" s="71">
        <v>7781.83</v>
      </c>
      <c r="I208" s="71">
        <v>7781.83</v>
      </c>
      <c r="J208" s="71">
        <v>7781.83</v>
      </c>
      <c r="K208" s="71">
        <v>7781.83</v>
      </c>
      <c r="L208" s="71">
        <v>7781.83</v>
      </c>
      <c r="M208" s="71">
        <v>7781.83</v>
      </c>
      <c r="N208" s="71">
        <v>7785.35</v>
      </c>
      <c r="O208" s="71">
        <v>7785.35</v>
      </c>
      <c r="P208" s="71"/>
      <c r="Q208" s="71">
        <v>93389.000000000015</v>
      </c>
      <c r="R208" s="71">
        <v>8193.5</v>
      </c>
      <c r="S208" s="71">
        <v>8193.5</v>
      </c>
      <c r="T208" s="71">
        <v>8193.5</v>
      </c>
      <c r="U208" s="71">
        <v>8193.5</v>
      </c>
      <c r="V208" s="71">
        <v>8193.5</v>
      </c>
      <c r="W208" s="71">
        <v>8193.5</v>
      </c>
      <c r="X208" s="71">
        <v>8193.5</v>
      </c>
      <c r="Y208" s="71">
        <v>8193.5</v>
      </c>
      <c r="Z208" s="71">
        <v>8193.5</v>
      </c>
      <c r="AA208" s="71">
        <v>7745.01</v>
      </c>
      <c r="AB208" s="71">
        <v>7745.01</v>
      </c>
      <c r="AC208" s="71">
        <v>7745.01</v>
      </c>
      <c r="AD208" s="71"/>
      <c r="AE208" s="71">
        <v>96976.529999999984</v>
      </c>
      <c r="AF208" s="71">
        <v>190365.53000000003</v>
      </c>
    </row>
    <row r="209" spans="1:32" x14ac:dyDescent="0.3">
      <c r="A209" t="s">
        <v>184</v>
      </c>
      <c r="D209" s="71">
        <v>29794.83</v>
      </c>
      <c r="E209" s="71">
        <v>52950.83</v>
      </c>
      <c r="F209" s="71">
        <v>33272.58</v>
      </c>
      <c r="G209" s="71">
        <v>47074.83</v>
      </c>
      <c r="H209" s="71">
        <v>40544.83</v>
      </c>
      <c r="I209" s="71">
        <v>40094.83</v>
      </c>
      <c r="J209" s="71">
        <v>56056.08</v>
      </c>
      <c r="K209" s="71">
        <v>54491.58</v>
      </c>
      <c r="L209" s="71">
        <v>46330.83</v>
      </c>
      <c r="M209" s="71">
        <v>55046.080000000002</v>
      </c>
      <c r="N209" s="71">
        <v>39495.1</v>
      </c>
      <c r="O209" s="71">
        <v>48007.35</v>
      </c>
      <c r="P209" s="71">
        <v>12495.25</v>
      </c>
      <c r="Q209" s="71">
        <v>555655</v>
      </c>
      <c r="R209" s="71">
        <v>30377.5</v>
      </c>
      <c r="S209" s="71">
        <v>46719</v>
      </c>
      <c r="T209" s="71">
        <v>40117.5</v>
      </c>
      <c r="U209" s="71">
        <v>43627.5</v>
      </c>
      <c r="V209" s="71">
        <v>41877.5</v>
      </c>
      <c r="W209" s="71">
        <v>45127.5</v>
      </c>
      <c r="X209" s="71">
        <v>65627.5</v>
      </c>
      <c r="Y209" s="71">
        <v>31627.5</v>
      </c>
      <c r="Z209" s="71">
        <v>45627.5</v>
      </c>
      <c r="AA209" s="71">
        <v>47429.01</v>
      </c>
      <c r="AB209" s="71">
        <v>44179.01</v>
      </c>
      <c r="AC209" s="71">
        <v>61343.01</v>
      </c>
      <c r="AD209" s="71">
        <v>10560</v>
      </c>
      <c r="AE209" s="71">
        <v>554240.03</v>
      </c>
      <c r="AF209" s="71">
        <v>1109895.03</v>
      </c>
    </row>
    <row r="210" spans="1:32" x14ac:dyDescent="0.3">
      <c r="A210" t="s">
        <v>24</v>
      </c>
      <c r="B210" t="s">
        <v>567</v>
      </c>
      <c r="C210" t="s">
        <v>188</v>
      </c>
      <c r="D210" s="71">
        <v>1338</v>
      </c>
      <c r="E210" s="71">
        <v>1338</v>
      </c>
      <c r="F210" s="71">
        <v>1338</v>
      </c>
      <c r="G210" s="71">
        <v>1338</v>
      </c>
      <c r="H210" s="71">
        <v>1338</v>
      </c>
      <c r="I210" s="71">
        <v>1338</v>
      </c>
      <c r="J210" s="71">
        <v>1338</v>
      </c>
      <c r="K210" s="71">
        <v>1338</v>
      </c>
      <c r="L210" s="71">
        <v>1338</v>
      </c>
      <c r="M210" s="71">
        <v>1338</v>
      </c>
      <c r="N210" s="71">
        <v>1338</v>
      </c>
      <c r="O210" s="71">
        <v>1337</v>
      </c>
      <c r="P210" s="71"/>
      <c r="Q210" s="71">
        <v>16055</v>
      </c>
      <c r="R210" s="71">
        <v>1392</v>
      </c>
      <c r="S210" s="71">
        <v>1392</v>
      </c>
      <c r="T210" s="71">
        <v>1392</v>
      </c>
      <c r="U210" s="71">
        <v>1392</v>
      </c>
      <c r="V210" s="71">
        <v>1392</v>
      </c>
      <c r="W210" s="71">
        <v>1392</v>
      </c>
      <c r="X210" s="71">
        <v>1392</v>
      </c>
      <c r="Y210" s="71">
        <v>1392</v>
      </c>
      <c r="Z210" s="71">
        <v>1392</v>
      </c>
      <c r="AA210" s="71">
        <v>1392</v>
      </c>
      <c r="AB210" s="71">
        <v>1392</v>
      </c>
      <c r="AC210" s="71">
        <v>1397</v>
      </c>
      <c r="AD210" s="71"/>
      <c r="AE210" s="71">
        <v>16709</v>
      </c>
      <c r="AF210" s="71">
        <v>32764</v>
      </c>
    </row>
    <row r="211" spans="1:32" x14ac:dyDescent="0.3">
      <c r="C211" t="s">
        <v>197</v>
      </c>
      <c r="D211" s="71">
        <v>1500</v>
      </c>
      <c r="E211" s="71">
        <v>1500</v>
      </c>
      <c r="F211" s="71">
        <v>1500</v>
      </c>
      <c r="G211" s="71">
        <v>1500</v>
      </c>
      <c r="H211" s="71">
        <v>1500</v>
      </c>
      <c r="I211" s="71">
        <v>1500</v>
      </c>
      <c r="J211" s="71">
        <v>1500</v>
      </c>
      <c r="K211" s="71">
        <v>1500</v>
      </c>
      <c r="L211" s="71">
        <v>1500</v>
      </c>
      <c r="M211" s="71">
        <v>1500</v>
      </c>
      <c r="N211" s="71">
        <v>1500</v>
      </c>
      <c r="O211" s="71">
        <v>1500</v>
      </c>
      <c r="P211" s="71">
        <v>152</v>
      </c>
      <c r="Q211" s="71">
        <v>18152</v>
      </c>
      <c r="R211" s="71">
        <v>1500</v>
      </c>
      <c r="S211" s="71">
        <v>1500</v>
      </c>
      <c r="T211" s="71">
        <v>1500</v>
      </c>
      <c r="U211" s="71">
        <v>1500</v>
      </c>
      <c r="V211" s="71">
        <v>1500</v>
      </c>
      <c r="W211" s="71">
        <v>1500</v>
      </c>
      <c r="X211" s="71">
        <v>1500</v>
      </c>
      <c r="Y211" s="71">
        <v>1500</v>
      </c>
      <c r="Z211" s="71">
        <v>1500</v>
      </c>
      <c r="AA211" s="71">
        <v>1500</v>
      </c>
      <c r="AB211" s="71">
        <v>1500</v>
      </c>
      <c r="AC211" s="71">
        <v>1500</v>
      </c>
      <c r="AD211" s="71">
        <v>143</v>
      </c>
      <c r="AE211" s="71">
        <v>18143</v>
      </c>
      <c r="AF211" s="71">
        <v>36295</v>
      </c>
    </row>
    <row r="212" spans="1:32" x14ac:dyDescent="0.3">
      <c r="C212" t="s">
        <v>198</v>
      </c>
      <c r="D212" s="71">
        <v>0</v>
      </c>
      <c r="E212" s="71">
        <v>900</v>
      </c>
      <c r="F212" s="71">
        <v>900</v>
      </c>
      <c r="G212" s="71">
        <v>900</v>
      </c>
      <c r="H212" s="71">
        <v>900</v>
      </c>
      <c r="I212" s="71">
        <v>900</v>
      </c>
      <c r="J212" s="71">
        <v>900</v>
      </c>
      <c r="K212" s="71">
        <v>900</v>
      </c>
      <c r="L212" s="71">
        <v>900</v>
      </c>
      <c r="M212" s="71">
        <v>900</v>
      </c>
      <c r="N212" s="71">
        <v>900</v>
      </c>
      <c r="O212" s="71">
        <v>2244</v>
      </c>
      <c r="P212" s="71"/>
      <c r="Q212" s="71">
        <v>11244</v>
      </c>
      <c r="R212" s="71">
        <v>900</v>
      </c>
      <c r="S212" s="71">
        <v>900</v>
      </c>
      <c r="T212" s="71">
        <v>900</v>
      </c>
      <c r="U212" s="71">
        <v>900</v>
      </c>
      <c r="V212" s="71">
        <v>900</v>
      </c>
      <c r="W212" s="71">
        <v>900</v>
      </c>
      <c r="X212" s="71">
        <v>900</v>
      </c>
      <c r="Y212" s="71">
        <v>900</v>
      </c>
      <c r="Z212" s="71">
        <v>900</v>
      </c>
      <c r="AA212" s="71">
        <v>900</v>
      </c>
      <c r="AB212" s="71">
        <v>900</v>
      </c>
      <c r="AC212" s="71">
        <v>1228</v>
      </c>
      <c r="AD212" s="71"/>
      <c r="AE212" s="71">
        <v>11128</v>
      </c>
      <c r="AF212" s="71">
        <v>22372</v>
      </c>
    </row>
    <row r="213" spans="1:32" x14ac:dyDescent="0.3">
      <c r="C213" t="s">
        <v>199</v>
      </c>
      <c r="D213" s="71">
        <v>0</v>
      </c>
      <c r="E213" s="71">
        <v>0</v>
      </c>
      <c r="F213" s="71">
        <v>0</v>
      </c>
      <c r="G213" s="71">
        <v>0</v>
      </c>
      <c r="H213" s="71">
        <v>0</v>
      </c>
      <c r="I213" s="71">
        <v>0</v>
      </c>
      <c r="J213" s="71">
        <v>250</v>
      </c>
      <c r="K213" s="71">
        <v>0</v>
      </c>
      <c r="L213" s="71">
        <v>0</v>
      </c>
      <c r="M213" s="71">
        <v>0</v>
      </c>
      <c r="N213" s="71">
        <v>0</v>
      </c>
      <c r="O213" s="71"/>
      <c r="P213" s="71"/>
      <c r="Q213" s="71">
        <v>250</v>
      </c>
      <c r="R213" s="71">
        <v>0</v>
      </c>
      <c r="S213" s="71">
        <v>0</v>
      </c>
      <c r="T213" s="71"/>
      <c r="U213" s="71">
        <v>0</v>
      </c>
      <c r="V213" s="71"/>
      <c r="W213" s="71"/>
      <c r="X213" s="71">
        <v>334</v>
      </c>
      <c r="Y213" s="71">
        <v>0</v>
      </c>
      <c r="Z213" s="71">
        <v>0</v>
      </c>
      <c r="AA213" s="71"/>
      <c r="AB213" s="71">
        <v>0</v>
      </c>
      <c r="AC213" s="71">
        <v>0</v>
      </c>
      <c r="AD213" s="71"/>
      <c r="AE213" s="71">
        <v>334</v>
      </c>
      <c r="AF213" s="71">
        <v>584</v>
      </c>
    </row>
    <row r="214" spans="1:32" x14ac:dyDescent="0.3">
      <c r="C214" t="s">
        <v>212</v>
      </c>
      <c r="D214" s="71">
        <v>0</v>
      </c>
      <c r="E214" s="71">
        <v>0</v>
      </c>
      <c r="F214" s="71">
        <v>0</v>
      </c>
      <c r="G214" s="71">
        <v>6292.25</v>
      </c>
      <c r="H214" s="71">
        <v>0</v>
      </c>
      <c r="I214" s="71">
        <v>6292.25</v>
      </c>
      <c r="J214" s="71">
        <v>0</v>
      </c>
      <c r="K214" s="71">
        <v>0</v>
      </c>
      <c r="L214" s="71">
        <v>0</v>
      </c>
      <c r="M214" s="71">
        <v>0</v>
      </c>
      <c r="N214" s="71">
        <v>0</v>
      </c>
      <c r="O214" s="71"/>
      <c r="P214" s="71"/>
      <c r="Q214" s="71">
        <v>12584.5</v>
      </c>
      <c r="R214" s="71">
        <v>0</v>
      </c>
      <c r="S214" s="71">
        <v>0</v>
      </c>
      <c r="T214" s="71"/>
      <c r="U214" s="71">
        <v>0</v>
      </c>
      <c r="V214" s="71">
        <v>6501.5</v>
      </c>
      <c r="W214" s="71"/>
      <c r="X214" s="71">
        <v>0</v>
      </c>
      <c r="Y214" s="71">
        <v>0</v>
      </c>
      <c r="Z214" s="71">
        <v>0</v>
      </c>
      <c r="AA214" s="71"/>
      <c r="AB214" s="71">
        <v>0</v>
      </c>
      <c r="AC214" s="71">
        <v>0</v>
      </c>
      <c r="AD214" s="71"/>
      <c r="AE214" s="71">
        <v>6501.5</v>
      </c>
      <c r="AF214" s="71">
        <v>19086</v>
      </c>
    </row>
    <row r="215" spans="1:32" x14ac:dyDescent="0.3">
      <c r="B215" t="s">
        <v>568</v>
      </c>
      <c r="D215" s="71">
        <v>2838</v>
      </c>
      <c r="E215" s="71">
        <v>3738</v>
      </c>
      <c r="F215" s="71">
        <v>3738</v>
      </c>
      <c r="G215" s="71">
        <v>10030.25</v>
      </c>
      <c r="H215" s="71">
        <v>3738</v>
      </c>
      <c r="I215" s="71">
        <v>10030.25</v>
      </c>
      <c r="J215" s="71">
        <v>3988</v>
      </c>
      <c r="K215" s="71">
        <v>3738</v>
      </c>
      <c r="L215" s="71">
        <v>3738</v>
      </c>
      <c r="M215" s="71">
        <v>3738</v>
      </c>
      <c r="N215" s="71">
        <v>3738</v>
      </c>
      <c r="O215" s="71">
        <v>5081</v>
      </c>
      <c r="P215" s="71">
        <v>152</v>
      </c>
      <c r="Q215" s="71">
        <v>58285.5</v>
      </c>
      <c r="R215" s="71">
        <v>3792</v>
      </c>
      <c r="S215" s="71">
        <v>3792</v>
      </c>
      <c r="T215" s="71">
        <v>3792</v>
      </c>
      <c r="U215" s="71">
        <v>3792</v>
      </c>
      <c r="V215" s="71">
        <v>10293.5</v>
      </c>
      <c r="W215" s="71">
        <v>3792</v>
      </c>
      <c r="X215" s="71">
        <v>4126</v>
      </c>
      <c r="Y215" s="71">
        <v>3792</v>
      </c>
      <c r="Z215" s="71">
        <v>3792</v>
      </c>
      <c r="AA215" s="71">
        <v>3792</v>
      </c>
      <c r="AB215" s="71">
        <v>3792</v>
      </c>
      <c r="AC215" s="71">
        <v>4125</v>
      </c>
      <c r="AD215" s="71">
        <v>143</v>
      </c>
      <c r="AE215" s="71">
        <v>52815.5</v>
      </c>
      <c r="AF215" s="71">
        <v>111101</v>
      </c>
    </row>
    <row r="216" spans="1:32" x14ac:dyDescent="0.3">
      <c r="B216" t="s">
        <v>569</v>
      </c>
      <c r="C216" t="s">
        <v>190</v>
      </c>
      <c r="D216" s="71">
        <v>5837</v>
      </c>
      <c r="E216" s="71">
        <v>5837</v>
      </c>
      <c r="F216" s="71">
        <v>5837</v>
      </c>
      <c r="G216" s="71">
        <v>5837</v>
      </c>
      <c r="H216" s="71">
        <v>5837</v>
      </c>
      <c r="I216" s="71">
        <v>5837</v>
      </c>
      <c r="J216" s="71">
        <v>5837</v>
      </c>
      <c r="K216" s="71">
        <v>5837</v>
      </c>
      <c r="L216" s="71">
        <v>5837</v>
      </c>
      <c r="M216" s="71">
        <v>5837</v>
      </c>
      <c r="N216" s="71">
        <v>5837</v>
      </c>
      <c r="O216" s="71">
        <v>5840</v>
      </c>
      <c r="P216" s="71"/>
      <c r="Q216" s="71">
        <v>70047</v>
      </c>
      <c r="R216" s="71">
        <v>5778</v>
      </c>
      <c r="S216" s="71">
        <v>5778</v>
      </c>
      <c r="T216" s="71">
        <v>5778</v>
      </c>
      <c r="U216" s="71">
        <v>5778</v>
      </c>
      <c r="V216" s="71">
        <v>5778</v>
      </c>
      <c r="W216" s="71">
        <v>5778</v>
      </c>
      <c r="X216" s="71">
        <v>5778</v>
      </c>
      <c r="Y216" s="71">
        <v>5778</v>
      </c>
      <c r="Z216" s="71">
        <v>5778</v>
      </c>
      <c r="AA216" s="71">
        <v>5778</v>
      </c>
      <c r="AB216" s="71">
        <v>5778</v>
      </c>
      <c r="AC216" s="71">
        <v>5774</v>
      </c>
      <c r="AD216" s="71"/>
      <c r="AE216" s="71">
        <v>69332</v>
      </c>
      <c r="AF216" s="71">
        <v>139379</v>
      </c>
    </row>
    <row r="217" spans="1:32" x14ac:dyDescent="0.3">
      <c r="C217" t="s">
        <v>203</v>
      </c>
      <c r="D217" s="71">
        <v>522.16999999999996</v>
      </c>
      <c r="E217" s="71">
        <v>522.16999999999996</v>
      </c>
      <c r="F217" s="71">
        <v>522.16999999999996</v>
      </c>
      <c r="G217" s="71">
        <v>522.16999999999996</v>
      </c>
      <c r="H217" s="71">
        <v>522.16999999999996</v>
      </c>
      <c r="I217" s="71">
        <v>522.16999999999996</v>
      </c>
      <c r="J217" s="71">
        <v>522.16999999999996</v>
      </c>
      <c r="K217" s="71">
        <v>522.16999999999996</v>
      </c>
      <c r="L217" s="71">
        <v>522.16999999999996</v>
      </c>
      <c r="M217" s="71">
        <v>522.16999999999996</v>
      </c>
      <c r="N217" s="71">
        <v>522.16999999999996</v>
      </c>
      <c r="O217" s="71">
        <v>522.16999999999996</v>
      </c>
      <c r="P217" s="71"/>
      <c r="Q217" s="71">
        <v>6266.04</v>
      </c>
      <c r="R217" s="71">
        <v>548.33000000000004</v>
      </c>
      <c r="S217" s="71">
        <v>548.33000000000004</v>
      </c>
      <c r="T217" s="71">
        <v>548.33000000000004</v>
      </c>
      <c r="U217" s="71">
        <v>548.33000000000004</v>
      </c>
      <c r="V217" s="71">
        <v>548.33000000000004</v>
      </c>
      <c r="W217" s="71">
        <v>548.33000000000004</v>
      </c>
      <c r="X217" s="71">
        <v>548.33000000000004</v>
      </c>
      <c r="Y217" s="71">
        <v>548.33000000000004</v>
      </c>
      <c r="Z217" s="71">
        <v>548.33000000000004</v>
      </c>
      <c r="AA217" s="71">
        <v>548.33000000000004</v>
      </c>
      <c r="AB217" s="71">
        <v>548.33000000000004</v>
      </c>
      <c r="AC217" s="71">
        <v>548.33000000000004</v>
      </c>
      <c r="AD217" s="71"/>
      <c r="AE217" s="71">
        <v>6579.96</v>
      </c>
      <c r="AF217" s="71">
        <v>12846</v>
      </c>
    </row>
    <row r="218" spans="1:32" x14ac:dyDescent="0.3">
      <c r="C218" t="s">
        <v>206</v>
      </c>
      <c r="D218" s="71">
        <v>188</v>
      </c>
      <c r="E218" s="71">
        <v>188</v>
      </c>
      <c r="F218" s="71">
        <v>188</v>
      </c>
      <c r="G218" s="71">
        <v>188</v>
      </c>
      <c r="H218" s="71">
        <v>188</v>
      </c>
      <c r="I218" s="71">
        <v>188</v>
      </c>
      <c r="J218" s="71">
        <v>188</v>
      </c>
      <c r="K218" s="71">
        <v>188</v>
      </c>
      <c r="L218" s="71">
        <v>188</v>
      </c>
      <c r="M218" s="71">
        <v>188</v>
      </c>
      <c r="N218" s="71">
        <v>188</v>
      </c>
      <c r="O218" s="71">
        <v>188</v>
      </c>
      <c r="P218" s="71"/>
      <c r="Q218" s="71">
        <v>2256</v>
      </c>
      <c r="R218" s="71">
        <v>179</v>
      </c>
      <c r="S218" s="71">
        <v>179</v>
      </c>
      <c r="T218" s="71">
        <v>179</v>
      </c>
      <c r="U218" s="71">
        <v>179</v>
      </c>
      <c r="V218" s="71">
        <v>179</v>
      </c>
      <c r="W218" s="71">
        <v>179</v>
      </c>
      <c r="X218" s="71">
        <v>179</v>
      </c>
      <c r="Y218" s="71">
        <v>179</v>
      </c>
      <c r="Z218" s="71">
        <v>179</v>
      </c>
      <c r="AA218" s="71">
        <v>179</v>
      </c>
      <c r="AB218" s="71">
        <v>179</v>
      </c>
      <c r="AC218" s="71">
        <v>174</v>
      </c>
      <c r="AD218" s="71"/>
      <c r="AE218" s="71">
        <v>2143</v>
      </c>
      <c r="AF218" s="71">
        <v>4399</v>
      </c>
    </row>
    <row r="219" spans="1:32" x14ac:dyDescent="0.3">
      <c r="B219" t="s">
        <v>570</v>
      </c>
      <c r="D219" s="71">
        <v>6547.17</v>
      </c>
      <c r="E219" s="71">
        <v>6547.17</v>
      </c>
      <c r="F219" s="71">
        <v>6547.17</v>
      </c>
      <c r="G219" s="71">
        <v>6547.17</v>
      </c>
      <c r="H219" s="71">
        <v>6547.17</v>
      </c>
      <c r="I219" s="71">
        <v>6547.17</v>
      </c>
      <c r="J219" s="71">
        <v>6547.17</v>
      </c>
      <c r="K219" s="71">
        <v>6547.17</v>
      </c>
      <c r="L219" s="71">
        <v>6547.17</v>
      </c>
      <c r="M219" s="71">
        <v>6547.17</v>
      </c>
      <c r="N219" s="71">
        <v>6547.17</v>
      </c>
      <c r="O219" s="71">
        <v>6550.17</v>
      </c>
      <c r="P219" s="71"/>
      <c r="Q219" s="71">
        <v>78569.039999999994</v>
      </c>
      <c r="R219" s="71">
        <v>6505.33</v>
      </c>
      <c r="S219" s="71">
        <v>6505.33</v>
      </c>
      <c r="T219" s="71">
        <v>6505.33</v>
      </c>
      <c r="U219" s="71">
        <v>6505.33</v>
      </c>
      <c r="V219" s="71">
        <v>6505.33</v>
      </c>
      <c r="W219" s="71">
        <v>6505.33</v>
      </c>
      <c r="X219" s="71">
        <v>6505.33</v>
      </c>
      <c r="Y219" s="71">
        <v>6505.33</v>
      </c>
      <c r="Z219" s="71">
        <v>6505.33</v>
      </c>
      <c r="AA219" s="71">
        <v>6505.33</v>
      </c>
      <c r="AB219" s="71">
        <v>6505.33</v>
      </c>
      <c r="AC219" s="71">
        <v>6496.33</v>
      </c>
      <c r="AD219" s="71"/>
      <c r="AE219" s="71">
        <v>78054.960000000006</v>
      </c>
      <c r="AF219" s="71">
        <v>156624</v>
      </c>
    </row>
    <row r="220" spans="1:32" x14ac:dyDescent="0.3">
      <c r="B220" t="s">
        <v>571</v>
      </c>
      <c r="C220" t="s">
        <v>191</v>
      </c>
      <c r="D220" s="71">
        <v>600</v>
      </c>
      <c r="E220" s="71">
        <v>600</v>
      </c>
      <c r="F220" s="71">
        <v>600</v>
      </c>
      <c r="G220" s="71">
        <v>600</v>
      </c>
      <c r="H220" s="71">
        <v>600</v>
      </c>
      <c r="I220" s="71">
        <v>600</v>
      </c>
      <c r="J220" s="71">
        <v>600</v>
      </c>
      <c r="K220" s="71">
        <v>600</v>
      </c>
      <c r="L220" s="71">
        <v>600</v>
      </c>
      <c r="M220" s="71">
        <v>600</v>
      </c>
      <c r="N220" s="71">
        <v>600</v>
      </c>
      <c r="O220" s="71">
        <v>600</v>
      </c>
      <c r="P220" s="71"/>
      <c r="Q220" s="71">
        <v>7200</v>
      </c>
      <c r="R220" s="71">
        <v>600</v>
      </c>
      <c r="S220" s="71">
        <v>600</v>
      </c>
      <c r="T220" s="71">
        <v>600</v>
      </c>
      <c r="U220" s="71">
        <v>600</v>
      </c>
      <c r="V220" s="71">
        <v>600</v>
      </c>
      <c r="W220" s="71">
        <v>3600</v>
      </c>
      <c r="X220" s="71">
        <v>600</v>
      </c>
      <c r="Y220" s="71">
        <v>600</v>
      </c>
      <c r="Z220" s="71">
        <v>600</v>
      </c>
      <c r="AA220" s="71">
        <v>3600</v>
      </c>
      <c r="AB220" s="71">
        <v>600</v>
      </c>
      <c r="AC220" s="71">
        <v>600</v>
      </c>
      <c r="AD220" s="71"/>
      <c r="AE220" s="71">
        <v>13200</v>
      </c>
      <c r="AF220" s="71">
        <v>20400</v>
      </c>
    </row>
    <row r="221" spans="1:32" x14ac:dyDescent="0.3">
      <c r="C221" t="s">
        <v>200</v>
      </c>
      <c r="D221" s="71">
        <v>0</v>
      </c>
      <c r="E221" s="71">
        <v>0</v>
      </c>
      <c r="F221" s="71">
        <v>4809</v>
      </c>
      <c r="G221" s="71">
        <v>0</v>
      </c>
      <c r="H221" s="71">
        <v>0</v>
      </c>
      <c r="I221" s="71">
        <v>4809</v>
      </c>
      <c r="J221" s="71">
        <v>0</v>
      </c>
      <c r="K221" s="71">
        <v>0</v>
      </c>
      <c r="L221" s="71">
        <v>4809</v>
      </c>
      <c r="M221" s="71">
        <v>0</v>
      </c>
      <c r="N221" s="71">
        <v>0</v>
      </c>
      <c r="O221" s="71">
        <v>4809</v>
      </c>
      <c r="P221" s="71"/>
      <c r="Q221" s="71">
        <v>19236</v>
      </c>
      <c r="R221" s="71">
        <v>0</v>
      </c>
      <c r="S221" s="71">
        <v>0</v>
      </c>
      <c r="T221" s="71">
        <v>4971.25</v>
      </c>
      <c r="U221" s="71">
        <v>0</v>
      </c>
      <c r="V221" s="71">
        <v>0</v>
      </c>
      <c r="W221" s="71">
        <v>4971.25</v>
      </c>
      <c r="X221" s="71">
        <v>0</v>
      </c>
      <c r="Y221" s="71">
        <v>0</v>
      </c>
      <c r="Z221" s="71">
        <v>4971.25</v>
      </c>
      <c r="AA221" s="71"/>
      <c r="AB221" s="71">
        <v>0</v>
      </c>
      <c r="AC221" s="71">
        <v>4971.25</v>
      </c>
      <c r="AD221" s="71"/>
      <c r="AE221" s="71">
        <v>19885</v>
      </c>
      <c r="AF221" s="71">
        <v>39121</v>
      </c>
    </row>
    <row r="222" spans="1:32" x14ac:dyDescent="0.3">
      <c r="C222" t="s">
        <v>202</v>
      </c>
      <c r="D222" s="71">
        <v>0</v>
      </c>
      <c r="E222" s="71">
        <v>0.25</v>
      </c>
      <c r="F222" s="71">
        <v>0</v>
      </c>
      <c r="G222" s="71">
        <v>3000</v>
      </c>
      <c r="H222" s="71">
        <v>0</v>
      </c>
      <c r="I222" s="71">
        <v>0</v>
      </c>
      <c r="J222" s="71">
        <v>0</v>
      </c>
      <c r="K222" s="71">
        <v>3000</v>
      </c>
      <c r="L222" s="71">
        <v>0</v>
      </c>
      <c r="M222" s="71">
        <v>3000</v>
      </c>
      <c r="N222" s="71">
        <v>0</v>
      </c>
      <c r="O222" s="71"/>
      <c r="P222" s="71">
        <v>3176</v>
      </c>
      <c r="Q222" s="71">
        <v>12176.25</v>
      </c>
      <c r="R222" s="71">
        <v>0</v>
      </c>
      <c r="S222" s="71">
        <v>0</v>
      </c>
      <c r="T222" s="71"/>
      <c r="U222" s="71">
        <v>3000</v>
      </c>
      <c r="V222" s="71">
        <v>0</v>
      </c>
      <c r="W222" s="71"/>
      <c r="X222" s="71">
        <v>3000</v>
      </c>
      <c r="Y222" s="71">
        <v>0</v>
      </c>
      <c r="Z222" s="71">
        <v>0</v>
      </c>
      <c r="AA222" s="71">
        <v>3000</v>
      </c>
      <c r="AB222" s="71">
        <v>0</v>
      </c>
      <c r="AC222" s="71">
        <v>3587</v>
      </c>
      <c r="AD222" s="71"/>
      <c r="AE222" s="71">
        <v>12587</v>
      </c>
      <c r="AF222" s="71">
        <v>24763.25</v>
      </c>
    </row>
    <row r="223" spans="1:32" x14ac:dyDescent="0.3">
      <c r="B223" t="s">
        <v>572</v>
      </c>
      <c r="D223" s="71">
        <v>600</v>
      </c>
      <c r="E223" s="71">
        <v>600.25</v>
      </c>
      <c r="F223" s="71">
        <v>5409</v>
      </c>
      <c r="G223" s="71">
        <v>3600</v>
      </c>
      <c r="H223" s="71">
        <v>600</v>
      </c>
      <c r="I223" s="71">
        <v>5409</v>
      </c>
      <c r="J223" s="71">
        <v>600</v>
      </c>
      <c r="K223" s="71">
        <v>3600</v>
      </c>
      <c r="L223" s="71">
        <v>5409</v>
      </c>
      <c r="M223" s="71">
        <v>3600</v>
      </c>
      <c r="N223" s="71">
        <v>600</v>
      </c>
      <c r="O223" s="71">
        <v>5409</v>
      </c>
      <c r="P223" s="71">
        <v>3176</v>
      </c>
      <c r="Q223" s="71">
        <v>38612.25</v>
      </c>
      <c r="R223" s="71">
        <v>600</v>
      </c>
      <c r="S223" s="71">
        <v>600</v>
      </c>
      <c r="T223" s="71">
        <v>5571.25</v>
      </c>
      <c r="U223" s="71">
        <v>3600</v>
      </c>
      <c r="V223" s="71">
        <v>600</v>
      </c>
      <c r="W223" s="71">
        <v>8571.25</v>
      </c>
      <c r="X223" s="71">
        <v>3600</v>
      </c>
      <c r="Y223" s="71">
        <v>600</v>
      </c>
      <c r="Z223" s="71">
        <v>5571.25</v>
      </c>
      <c r="AA223" s="71">
        <v>6600</v>
      </c>
      <c r="AB223" s="71">
        <v>600</v>
      </c>
      <c r="AC223" s="71">
        <v>9158.25</v>
      </c>
      <c r="AD223" s="71"/>
      <c r="AE223" s="71">
        <v>45672</v>
      </c>
      <c r="AF223" s="71">
        <v>84284.25</v>
      </c>
    </row>
    <row r="224" spans="1:32" x14ac:dyDescent="0.3">
      <c r="B224" t="s">
        <v>573</v>
      </c>
      <c r="C224" t="s">
        <v>185</v>
      </c>
      <c r="D224" s="71">
        <v>4000</v>
      </c>
      <c r="E224" s="71">
        <v>4000</v>
      </c>
      <c r="F224" s="71">
        <v>4000</v>
      </c>
      <c r="G224" s="71">
        <v>4000</v>
      </c>
      <c r="H224" s="71">
        <v>4000</v>
      </c>
      <c r="I224" s="71">
        <v>4000</v>
      </c>
      <c r="J224" s="71">
        <v>4000</v>
      </c>
      <c r="K224" s="71">
        <v>4000</v>
      </c>
      <c r="L224" s="71">
        <v>4000</v>
      </c>
      <c r="M224" s="71">
        <v>4000</v>
      </c>
      <c r="N224" s="71">
        <v>4000</v>
      </c>
      <c r="O224" s="71">
        <v>12511</v>
      </c>
      <c r="P224" s="71"/>
      <c r="Q224" s="71">
        <v>56511</v>
      </c>
      <c r="R224" s="71">
        <v>4000</v>
      </c>
      <c r="S224" s="71">
        <v>4000</v>
      </c>
      <c r="T224" s="71">
        <v>4000</v>
      </c>
      <c r="U224" s="71">
        <v>4000</v>
      </c>
      <c r="V224" s="71">
        <v>4000</v>
      </c>
      <c r="W224" s="71">
        <v>4000</v>
      </c>
      <c r="X224" s="71">
        <v>4000</v>
      </c>
      <c r="Y224" s="71">
        <v>4000</v>
      </c>
      <c r="Z224" s="71">
        <v>4000</v>
      </c>
      <c r="AA224" s="71">
        <v>4000</v>
      </c>
      <c r="AB224" s="71">
        <v>4000</v>
      </c>
      <c r="AC224" s="71">
        <v>17685</v>
      </c>
      <c r="AD224" s="71"/>
      <c r="AE224" s="71">
        <v>61685</v>
      </c>
      <c r="AF224" s="71">
        <v>118196</v>
      </c>
    </row>
    <row r="225" spans="2:32" x14ac:dyDescent="0.3">
      <c r="C225" t="s">
        <v>187</v>
      </c>
      <c r="D225" s="71">
        <v>361</v>
      </c>
      <c r="E225" s="71">
        <v>1196</v>
      </c>
      <c r="F225" s="71">
        <v>0</v>
      </c>
      <c r="G225" s="71">
        <v>1196</v>
      </c>
      <c r="H225" s="71">
        <v>0</v>
      </c>
      <c r="I225" s="71">
        <v>0</v>
      </c>
      <c r="J225" s="71">
        <v>0</v>
      </c>
      <c r="K225" s="71">
        <v>1196</v>
      </c>
      <c r="L225" s="71">
        <v>1196</v>
      </c>
      <c r="M225" s="71">
        <v>0</v>
      </c>
      <c r="N225" s="71">
        <v>0</v>
      </c>
      <c r="O225" s="71"/>
      <c r="P225" s="71"/>
      <c r="Q225" s="71">
        <v>5145</v>
      </c>
      <c r="R225" s="71">
        <v>0</v>
      </c>
      <c r="S225" s="71">
        <v>0</v>
      </c>
      <c r="T225" s="71">
        <v>1463</v>
      </c>
      <c r="U225" s="71">
        <v>0</v>
      </c>
      <c r="V225" s="71">
        <v>1463</v>
      </c>
      <c r="W225" s="71"/>
      <c r="X225" s="71">
        <v>0</v>
      </c>
      <c r="Y225" s="71">
        <v>1463</v>
      </c>
      <c r="Z225" s="71">
        <v>1463</v>
      </c>
      <c r="AA225" s="71"/>
      <c r="AB225" s="71">
        <v>0</v>
      </c>
      <c r="AC225" s="71">
        <v>0</v>
      </c>
      <c r="AD225" s="71"/>
      <c r="AE225" s="71">
        <v>5852</v>
      </c>
      <c r="AF225" s="71">
        <v>10997</v>
      </c>
    </row>
    <row r="226" spans="2:32" x14ac:dyDescent="0.3">
      <c r="B226" t="s">
        <v>574</v>
      </c>
      <c r="D226" s="71">
        <v>4361</v>
      </c>
      <c r="E226" s="71">
        <v>5196</v>
      </c>
      <c r="F226" s="71">
        <v>4000</v>
      </c>
      <c r="G226" s="71">
        <v>5196</v>
      </c>
      <c r="H226" s="71">
        <v>4000</v>
      </c>
      <c r="I226" s="71">
        <v>4000</v>
      </c>
      <c r="J226" s="71">
        <v>4000</v>
      </c>
      <c r="K226" s="71">
        <v>5196</v>
      </c>
      <c r="L226" s="71">
        <v>5196</v>
      </c>
      <c r="M226" s="71">
        <v>4000</v>
      </c>
      <c r="N226" s="71">
        <v>4000</v>
      </c>
      <c r="O226" s="71">
        <v>12511</v>
      </c>
      <c r="P226" s="71"/>
      <c r="Q226" s="71">
        <v>61656</v>
      </c>
      <c r="R226" s="71">
        <v>4000</v>
      </c>
      <c r="S226" s="71">
        <v>4000</v>
      </c>
      <c r="T226" s="71">
        <v>5463</v>
      </c>
      <c r="U226" s="71">
        <v>4000</v>
      </c>
      <c r="V226" s="71">
        <v>5463</v>
      </c>
      <c r="W226" s="71">
        <v>4000</v>
      </c>
      <c r="X226" s="71">
        <v>4000</v>
      </c>
      <c r="Y226" s="71">
        <v>5463</v>
      </c>
      <c r="Z226" s="71">
        <v>5463</v>
      </c>
      <c r="AA226" s="71">
        <v>4000</v>
      </c>
      <c r="AB226" s="71">
        <v>4000</v>
      </c>
      <c r="AC226" s="71">
        <v>17685</v>
      </c>
      <c r="AD226" s="71"/>
      <c r="AE226" s="71">
        <v>67537</v>
      </c>
      <c r="AF226" s="71">
        <v>129193</v>
      </c>
    </row>
    <row r="227" spans="2:32" x14ac:dyDescent="0.3">
      <c r="B227" t="s">
        <v>575</v>
      </c>
      <c r="C227" t="s">
        <v>194</v>
      </c>
      <c r="D227" s="71">
        <v>1431</v>
      </c>
      <c r="E227" s="71">
        <v>1431</v>
      </c>
      <c r="F227" s="71">
        <v>1431</v>
      </c>
      <c r="G227" s="71">
        <v>1431</v>
      </c>
      <c r="H227" s="71">
        <v>1431</v>
      </c>
      <c r="I227" s="71">
        <v>1431</v>
      </c>
      <c r="J227" s="71">
        <v>1431</v>
      </c>
      <c r="K227" s="71">
        <v>1431</v>
      </c>
      <c r="L227" s="71">
        <v>1431</v>
      </c>
      <c r="M227" s="71">
        <v>1431</v>
      </c>
      <c r="N227" s="71">
        <v>1431</v>
      </c>
      <c r="O227" s="71">
        <v>1433</v>
      </c>
      <c r="P227" s="71"/>
      <c r="Q227" s="71">
        <v>17174</v>
      </c>
      <c r="R227" s="71">
        <v>1484</v>
      </c>
      <c r="S227" s="71">
        <v>1484</v>
      </c>
      <c r="T227" s="71">
        <v>1484</v>
      </c>
      <c r="U227" s="71">
        <v>1484</v>
      </c>
      <c r="V227" s="71">
        <v>1673</v>
      </c>
      <c r="W227" s="71">
        <v>1673</v>
      </c>
      <c r="X227" s="71">
        <v>1673</v>
      </c>
      <c r="Y227" s="71">
        <v>1673</v>
      </c>
      <c r="Z227" s="71">
        <v>1673</v>
      </c>
      <c r="AA227" s="71">
        <v>1673</v>
      </c>
      <c r="AB227" s="71">
        <v>1673</v>
      </c>
      <c r="AC227" s="71">
        <v>1673</v>
      </c>
      <c r="AD227" s="71"/>
      <c r="AE227" s="71">
        <v>19320</v>
      </c>
      <c r="AF227" s="71">
        <v>36494</v>
      </c>
    </row>
    <row r="228" spans="2:32" x14ac:dyDescent="0.3">
      <c r="C228" t="s">
        <v>196</v>
      </c>
      <c r="D228" s="71">
        <v>0</v>
      </c>
      <c r="E228" s="71">
        <v>0</v>
      </c>
      <c r="F228" s="71">
        <v>3945.99</v>
      </c>
      <c r="G228" s="71">
        <v>0</v>
      </c>
      <c r="H228" s="71">
        <v>0</v>
      </c>
      <c r="I228" s="71">
        <v>0</v>
      </c>
      <c r="J228" s="71">
        <v>3946.01</v>
      </c>
      <c r="K228" s="71">
        <v>0</v>
      </c>
      <c r="L228" s="71">
        <v>3946</v>
      </c>
      <c r="M228" s="71">
        <v>0</v>
      </c>
      <c r="N228" s="71">
        <v>0</v>
      </c>
      <c r="O228" s="71">
        <v>3946</v>
      </c>
      <c r="P228" s="71"/>
      <c r="Q228" s="71">
        <v>15784</v>
      </c>
      <c r="R228" s="71">
        <v>0</v>
      </c>
      <c r="S228" s="71">
        <v>0</v>
      </c>
      <c r="T228" s="71">
        <v>4008</v>
      </c>
      <c r="U228" s="71">
        <v>0</v>
      </c>
      <c r="V228" s="71">
        <v>0</v>
      </c>
      <c r="W228" s="71">
        <v>4761.3999999999996</v>
      </c>
      <c r="X228" s="71">
        <v>0</v>
      </c>
      <c r="Y228" s="71">
        <v>0</v>
      </c>
      <c r="Z228" s="71">
        <v>4384.75</v>
      </c>
      <c r="AA228" s="71"/>
      <c r="AB228" s="71">
        <v>0</v>
      </c>
      <c r="AC228" s="71">
        <v>4384.8500000000004</v>
      </c>
      <c r="AD228" s="71"/>
      <c r="AE228" s="71">
        <v>17539</v>
      </c>
      <c r="AF228" s="71">
        <v>33323</v>
      </c>
    </row>
    <row r="229" spans="2:32" x14ac:dyDescent="0.3">
      <c r="C229" t="s">
        <v>204</v>
      </c>
      <c r="D229" s="71">
        <v>1345.62</v>
      </c>
      <c r="E229" s="71">
        <v>1345.58</v>
      </c>
      <c r="F229" s="71">
        <v>1345.58</v>
      </c>
      <c r="G229" s="71">
        <v>1345.58</v>
      </c>
      <c r="H229" s="71">
        <v>1345.58</v>
      </c>
      <c r="I229" s="71">
        <v>1345.58</v>
      </c>
      <c r="J229" s="71">
        <v>1345.58</v>
      </c>
      <c r="K229" s="71">
        <v>1345.58</v>
      </c>
      <c r="L229" s="71">
        <v>1345.58</v>
      </c>
      <c r="M229" s="71">
        <v>1345.58</v>
      </c>
      <c r="N229" s="71">
        <v>1345.58</v>
      </c>
      <c r="O229" s="71">
        <v>1345.58</v>
      </c>
      <c r="P229" s="71"/>
      <c r="Q229" s="71">
        <v>16146.999999999998</v>
      </c>
      <c r="R229" s="71">
        <v>1394.5</v>
      </c>
      <c r="S229" s="71">
        <v>1394.5</v>
      </c>
      <c r="T229" s="71">
        <v>1394.5</v>
      </c>
      <c r="U229" s="71">
        <v>1394.5</v>
      </c>
      <c r="V229" s="71">
        <v>1394.5</v>
      </c>
      <c r="W229" s="71">
        <v>1394.5</v>
      </c>
      <c r="X229" s="71">
        <v>1645.7</v>
      </c>
      <c r="Y229" s="71">
        <v>1645.66</v>
      </c>
      <c r="Z229" s="71">
        <v>1645.66</v>
      </c>
      <c r="AA229" s="71">
        <v>1645.66</v>
      </c>
      <c r="AB229" s="71">
        <v>1645.66</v>
      </c>
      <c r="AC229" s="71">
        <v>1645.66</v>
      </c>
      <c r="AD229" s="71"/>
      <c r="AE229" s="71">
        <v>18241</v>
      </c>
      <c r="AF229" s="71">
        <v>34388</v>
      </c>
    </row>
    <row r="230" spans="2:32" x14ac:dyDescent="0.3">
      <c r="B230" t="s">
        <v>576</v>
      </c>
      <c r="D230" s="71">
        <v>2776.62</v>
      </c>
      <c r="E230" s="71">
        <v>2776.58</v>
      </c>
      <c r="F230" s="71">
        <v>6722.57</v>
      </c>
      <c r="G230" s="71">
        <v>2776.58</v>
      </c>
      <c r="H230" s="71">
        <v>2776.58</v>
      </c>
      <c r="I230" s="71">
        <v>2776.58</v>
      </c>
      <c r="J230" s="71">
        <v>6722.59</v>
      </c>
      <c r="K230" s="71">
        <v>2776.58</v>
      </c>
      <c r="L230" s="71">
        <v>6722.58</v>
      </c>
      <c r="M230" s="71">
        <v>2776.58</v>
      </c>
      <c r="N230" s="71">
        <v>2776.58</v>
      </c>
      <c r="O230" s="71">
        <v>6724.58</v>
      </c>
      <c r="P230" s="71"/>
      <c r="Q230" s="71">
        <v>49105</v>
      </c>
      <c r="R230" s="71">
        <v>2878.5</v>
      </c>
      <c r="S230" s="71">
        <v>2878.5</v>
      </c>
      <c r="T230" s="71">
        <v>6886.5</v>
      </c>
      <c r="U230" s="71">
        <v>2878.5</v>
      </c>
      <c r="V230" s="71">
        <v>3067.5</v>
      </c>
      <c r="W230" s="71">
        <v>7828.9</v>
      </c>
      <c r="X230" s="71">
        <v>3318.7</v>
      </c>
      <c r="Y230" s="71">
        <v>3318.66</v>
      </c>
      <c r="Z230" s="71">
        <v>7703.41</v>
      </c>
      <c r="AA230" s="71">
        <v>3318.66</v>
      </c>
      <c r="AB230" s="71">
        <v>3318.66</v>
      </c>
      <c r="AC230" s="71">
        <v>7703.51</v>
      </c>
      <c r="AD230" s="71"/>
      <c r="AE230" s="71">
        <v>55100</v>
      </c>
      <c r="AF230" s="71">
        <v>104205</v>
      </c>
    </row>
    <row r="231" spans="2:32" x14ac:dyDescent="0.3">
      <c r="B231" t="s">
        <v>577</v>
      </c>
      <c r="C231" t="s">
        <v>186</v>
      </c>
      <c r="D231" s="71">
        <v>928</v>
      </c>
      <c r="E231" s="71">
        <v>928</v>
      </c>
      <c r="F231" s="71">
        <v>928</v>
      </c>
      <c r="G231" s="71">
        <v>928</v>
      </c>
      <c r="H231" s="71">
        <v>928</v>
      </c>
      <c r="I231" s="71">
        <v>928</v>
      </c>
      <c r="J231" s="71">
        <v>928</v>
      </c>
      <c r="K231" s="71">
        <v>928</v>
      </c>
      <c r="L231" s="71">
        <v>928</v>
      </c>
      <c r="M231" s="71">
        <v>928</v>
      </c>
      <c r="N231" s="71">
        <v>928</v>
      </c>
      <c r="O231" s="71">
        <v>923</v>
      </c>
      <c r="P231" s="71"/>
      <c r="Q231" s="71">
        <v>11131</v>
      </c>
      <c r="R231" s="71">
        <v>983</v>
      </c>
      <c r="S231" s="71">
        <v>983</v>
      </c>
      <c r="T231" s="71">
        <v>983</v>
      </c>
      <c r="U231" s="71">
        <v>983</v>
      </c>
      <c r="V231" s="71">
        <v>983</v>
      </c>
      <c r="W231" s="71">
        <v>983</v>
      </c>
      <c r="X231" s="71">
        <v>983</v>
      </c>
      <c r="Y231" s="71">
        <v>983</v>
      </c>
      <c r="Z231" s="71">
        <v>983</v>
      </c>
      <c r="AA231" s="71">
        <v>983</v>
      </c>
      <c r="AB231" s="71">
        <v>983</v>
      </c>
      <c r="AC231" s="71">
        <v>184</v>
      </c>
      <c r="AD231" s="71"/>
      <c r="AE231" s="71">
        <v>10997</v>
      </c>
      <c r="AF231" s="71">
        <v>22128</v>
      </c>
    </row>
    <row r="232" spans="2:32" x14ac:dyDescent="0.3">
      <c r="C232" t="s">
        <v>192</v>
      </c>
      <c r="D232" s="71">
        <v>902</v>
      </c>
      <c r="E232" s="71">
        <v>765</v>
      </c>
      <c r="F232" s="71">
        <v>765</v>
      </c>
      <c r="G232" s="71">
        <v>765</v>
      </c>
      <c r="H232" s="71">
        <v>765</v>
      </c>
      <c r="I232" s="71">
        <v>765</v>
      </c>
      <c r="J232" s="71">
        <v>765</v>
      </c>
      <c r="K232" s="71">
        <v>765</v>
      </c>
      <c r="L232" s="71">
        <v>765</v>
      </c>
      <c r="M232" s="71">
        <v>765</v>
      </c>
      <c r="N232" s="71">
        <v>765</v>
      </c>
      <c r="O232" s="71">
        <v>765</v>
      </c>
      <c r="P232" s="71">
        <v>-1075</v>
      </c>
      <c r="Q232" s="71">
        <v>8242</v>
      </c>
      <c r="R232" s="71">
        <v>1840</v>
      </c>
      <c r="S232" s="71">
        <v>765</v>
      </c>
      <c r="T232" s="71">
        <v>765</v>
      </c>
      <c r="U232" s="71">
        <v>765</v>
      </c>
      <c r="V232" s="71">
        <v>765</v>
      </c>
      <c r="W232" s="71">
        <v>765</v>
      </c>
      <c r="X232" s="71">
        <v>765</v>
      </c>
      <c r="Y232" s="71">
        <v>765</v>
      </c>
      <c r="Z232" s="71">
        <v>765</v>
      </c>
      <c r="AA232" s="71">
        <v>765</v>
      </c>
      <c r="AB232" s="71">
        <v>765</v>
      </c>
      <c r="AC232" s="71">
        <v>765</v>
      </c>
      <c r="AD232" s="71">
        <v>-1496</v>
      </c>
      <c r="AE232" s="71">
        <v>8759</v>
      </c>
      <c r="AF232" s="71">
        <v>17001</v>
      </c>
    </row>
    <row r="233" spans="2:32" x14ac:dyDescent="0.3">
      <c r="C233" t="s">
        <v>193</v>
      </c>
      <c r="D233" s="71">
        <v>2654</v>
      </c>
      <c r="E233" s="71">
        <v>2654</v>
      </c>
      <c r="F233" s="71">
        <v>2654</v>
      </c>
      <c r="G233" s="71">
        <v>2654</v>
      </c>
      <c r="H233" s="71">
        <v>2654</v>
      </c>
      <c r="I233" s="71">
        <v>2654</v>
      </c>
      <c r="J233" s="71">
        <v>2654</v>
      </c>
      <c r="K233" s="71">
        <v>2654</v>
      </c>
      <c r="L233" s="71">
        <v>2654</v>
      </c>
      <c r="M233" s="71">
        <v>2654</v>
      </c>
      <c r="N233" s="71">
        <v>2654</v>
      </c>
      <c r="O233" s="71">
        <v>2648</v>
      </c>
      <c r="P233" s="71"/>
      <c r="Q233" s="71">
        <v>31842</v>
      </c>
      <c r="R233" s="71">
        <v>2750</v>
      </c>
      <c r="S233" s="71">
        <v>2750</v>
      </c>
      <c r="T233" s="71">
        <v>2750</v>
      </c>
      <c r="U233" s="71">
        <v>2750</v>
      </c>
      <c r="V233" s="71">
        <v>2750</v>
      </c>
      <c r="W233" s="71">
        <v>2750</v>
      </c>
      <c r="X233" s="71">
        <v>2750</v>
      </c>
      <c r="Y233" s="71">
        <v>2750</v>
      </c>
      <c r="Z233" s="71">
        <v>2750</v>
      </c>
      <c r="AA233" s="71">
        <v>2750</v>
      </c>
      <c r="AB233" s="71">
        <v>2750</v>
      </c>
      <c r="AC233" s="71">
        <v>0</v>
      </c>
      <c r="AD233" s="71"/>
      <c r="AE233" s="71">
        <v>30250</v>
      </c>
      <c r="AF233" s="71">
        <v>62092</v>
      </c>
    </row>
    <row r="234" spans="2:32" x14ac:dyDescent="0.3">
      <c r="C234" t="s">
        <v>195</v>
      </c>
      <c r="D234" s="71">
        <v>0</v>
      </c>
      <c r="E234" s="71">
        <v>0</v>
      </c>
      <c r="F234" s="71">
        <v>722.25</v>
      </c>
      <c r="G234" s="71">
        <v>0</v>
      </c>
      <c r="H234" s="71">
        <v>0</v>
      </c>
      <c r="I234" s="71">
        <v>722.25</v>
      </c>
      <c r="J234" s="71">
        <v>0</v>
      </c>
      <c r="K234" s="71">
        <v>0</v>
      </c>
      <c r="L234" s="71">
        <v>722.25</v>
      </c>
      <c r="M234" s="71">
        <v>0</v>
      </c>
      <c r="N234" s="71">
        <v>0</v>
      </c>
      <c r="O234" s="71">
        <v>722.25</v>
      </c>
      <c r="P234" s="71"/>
      <c r="Q234" s="71">
        <v>2889</v>
      </c>
      <c r="R234" s="71">
        <v>0</v>
      </c>
      <c r="S234" s="71">
        <v>0</v>
      </c>
      <c r="T234" s="71">
        <v>742</v>
      </c>
      <c r="U234" s="71">
        <v>0</v>
      </c>
      <c r="V234" s="71">
        <v>0</v>
      </c>
      <c r="W234" s="71">
        <v>767.45</v>
      </c>
      <c r="X234" s="71">
        <v>0</v>
      </c>
      <c r="Y234" s="71">
        <v>17</v>
      </c>
      <c r="Z234" s="71">
        <v>779</v>
      </c>
      <c r="AA234" s="71"/>
      <c r="AB234" s="71">
        <v>0</v>
      </c>
      <c r="AC234" s="71">
        <v>728</v>
      </c>
      <c r="AD234" s="71"/>
      <c r="AE234" s="71">
        <v>3033.45</v>
      </c>
      <c r="AF234" s="71">
        <v>5922.45</v>
      </c>
    </row>
    <row r="235" spans="2:32" x14ac:dyDescent="0.3">
      <c r="B235" t="s">
        <v>578</v>
      </c>
      <c r="D235" s="71">
        <v>4484</v>
      </c>
      <c r="E235" s="71">
        <v>4347</v>
      </c>
      <c r="F235" s="71">
        <v>5069.25</v>
      </c>
      <c r="G235" s="71">
        <v>4347</v>
      </c>
      <c r="H235" s="71">
        <v>4347</v>
      </c>
      <c r="I235" s="71">
        <v>5069.25</v>
      </c>
      <c r="J235" s="71">
        <v>4347</v>
      </c>
      <c r="K235" s="71">
        <v>4347</v>
      </c>
      <c r="L235" s="71">
        <v>5069.25</v>
      </c>
      <c r="M235" s="71">
        <v>4347</v>
      </c>
      <c r="N235" s="71">
        <v>4347</v>
      </c>
      <c r="O235" s="71">
        <v>5058.25</v>
      </c>
      <c r="P235" s="71">
        <v>-1075</v>
      </c>
      <c r="Q235" s="71">
        <v>54104</v>
      </c>
      <c r="R235" s="71">
        <v>5573</v>
      </c>
      <c r="S235" s="71">
        <v>4498</v>
      </c>
      <c r="T235" s="71">
        <v>5240</v>
      </c>
      <c r="U235" s="71">
        <v>4498</v>
      </c>
      <c r="V235" s="71">
        <v>4498</v>
      </c>
      <c r="W235" s="71">
        <v>5265.45</v>
      </c>
      <c r="X235" s="71">
        <v>4498</v>
      </c>
      <c r="Y235" s="71">
        <v>4515</v>
      </c>
      <c r="Z235" s="71">
        <v>5277</v>
      </c>
      <c r="AA235" s="71">
        <v>4498</v>
      </c>
      <c r="AB235" s="71">
        <v>4498</v>
      </c>
      <c r="AC235" s="71">
        <v>1677</v>
      </c>
      <c r="AD235" s="71">
        <v>-1496</v>
      </c>
      <c r="AE235" s="71">
        <v>53039.45</v>
      </c>
      <c r="AF235" s="71">
        <v>107143.45</v>
      </c>
    </row>
    <row r="236" spans="2:32" x14ac:dyDescent="0.3">
      <c r="B236" t="s">
        <v>579</v>
      </c>
      <c r="C236" t="s">
        <v>208</v>
      </c>
      <c r="D236" s="71">
        <v>6014.25</v>
      </c>
      <c r="E236" s="71">
        <v>6014.25</v>
      </c>
      <c r="F236" s="71">
        <v>6014.25</v>
      </c>
      <c r="G236" s="71">
        <v>6014.25</v>
      </c>
      <c r="H236" s="71">
        <v>6014.25</v>
      </c>
      <c r="I236" s="71">
        <v>6014.25</v>
      </c>
      <c r="J236" s="71">
        <v>6014.25</v>
      </c>
      <c r="K236" s="71">
        <v>6014.25</v>
      </c>
      <c r="L236" s="71">
        <v>6014.25</v>
      </c>
      <c r="M236" s="71">
        <v>6594.58</v>
      </c>
      <c r="N236" s="71">
        <v>6594.58</v>
      </c>
      <c r="O236" s="71">
        <v>6594.58</v>
      </c>
      <c r="P236" s="71"/>
      <c r="Q236" s="71">
        <v>73911.990000000005</v>
      </c>
      <c r="R236" s="71">
        <v>6717.75</v>
      </c>
      <c r="S236" s="71">
        <v>6717.75</v>
      </c>
      <c r="T236" s="71">
        <v>6717.75</v>
      </c>
      <c r="U236" s="71">
        <v>6717.75</v>
      </c>
      <c r="V236" s="71">
        <v>6717.75</v>
      </c>
      <c r="W236" s="71">
        <v>6717.75</v>
      </c>
      <c r="X236" s="71">
        <v>6717.75</v>
      </c>
      <c r="Y236" s="71">
        <v>6717.75</v>
      </c>
      <c r="Z236" s="71">
        <v>6717.75</v>
      </c>
      <c r="AA236" s="71">
        <v>6717.75</v>
      </c>
      <c r="AB236" s="71">
        <v>6717.75</v>
      </c>
      <c r="AC236" s="71">
        <v>6717.75</v>
      </c>
      <c r="AD236" s="71"/>
      <c r="AE236" s="71">
        <v>80613</v>
      </c>
      <c r="AF236" s="71">
        <v>154524.99</v>
      </c>
    </row>
    <row r="237" spans="2:32" x14ac:dyDescent="0.3">
      <c r="B237" t="s">
        <v>580</v>
      </c>
      <c r="D237" s="71">
        <v>6014.25</v>
      </c>
      <c r="E237" s="71">
        <v>6014.25</v>
      </c>
      <c r="F237" s="71">
        <v>6014.25</v>
      </c>
      <c r="G237" s="71">
        <v>6014.25</v>
      </c>
      <c r="H237" s="71">
        <v>6014.25</v>
      </c>
      <c r="I237" s="71">
        <v>6014.25</v>
      </c>
      <c r="J237" s="71">
        <v>6014.25</v>
      </c>
      <c r="K237" s="71">
        <v>6014.25</v>
      </c>
      <c r="L237" s="71">
        <v>6014.25</v>
      </c>
      <c r="M237" s="71">
        <v>6594.58</v>
      </c>
      <c r="N237" s="71">
        <v>6594.58</v>
      </c>
      <c r="O237" s="71">
        <v>6594.58</v>
      </c>
      <c r="P237" s="71"/>
      <c r="Q237" s="71">
        <v>73911.990000000005</v>
      </c>
      <c r="R237" s="71">
        <v>6717.75</v>
      </c>
      <c r="S237" s="71">
        <v>6717.75</v>
      </c>
      <c r="T237" s="71">
        <v>6717.75</v>
      </c>
      <c r="U237" s="71">
        <v>6717.75</v>
      </c>
      <c r="V237" s="71">
        <v>6717.75</v>
      </c>
      <c r="W237" s="71">
        <v>6717.75</v>
      </c>
      <c r="X237" s="71">
        <v>6717.75</v>
      </c>
      <c r="Y237" s="71">
        <v>6717.75</v>
      </c>
      <c r="Z237" s="71">
        <v>6717.75</v>
      </c>
      <c r="AA237" s="71">
        <v>6717.75</v>
      </c>
      <c r="AB237" s="71">
        <v>6717.75</v>
      </c>
      <c r="AC237" s="71">
        <v>6717.75</v>
      </c>
      <c r="AD237" s="71"/>
      <c r="AE237" s="71">
        <v>80613</v>
      </c>
      <c r="AF237" s="71">
        <v>154524.99</v>
      </c>
    </row>
    <row r="238" spans="2:32" x14ac:dyDescent="0.3">
      <c r="B238" t="s">
        <v>581</v>
      </c>
      <c r="C238" t="s">
        <v>201</v>
      </c>
      <c r="D238" s="71">
        <v>481</v>
      </c>
      <c r="E238" s="71">
        <v>481</v>
      </c>
      <c r="F238" s="71">
        <v>481</v>
      </c>
      <c r="G238" s="71">
        <v>481</v>
      </c>
      <c r="H238" s="71">
        <v>481</v>
      </c>
      <c r="I238" s="71">
        <v>481</v>
      </c>
      <c r="J238" s="71">
        <v>481</v>
      </c>
      <c r="K238" s="71">
        <v>481</v>
      </c>
      <c r="L238" s="71">
        <v>481</v>
      </c>
      <c r="M238" s="71">
        <v>481</v>
      </c>
      <c r="N238" s="71">
        <v>481</v>
      </c>
      <c r="O238" s="71">
        <v>475</v>
      </c>
      <c r="P238" s="71"/>
      <c r="Q238" s="71">
        <v>5766</v>
      </c>
      <c r="R238" s="71">
        <v>578</v>
      </c>
      <c r="S238" s="71">
        <v>578</v>
      </c>
      <c r="T238" s="71">
        <v>578</v>
      </c>
      <c r="U238" s="71">
        <v>578</v>
      </c>
      <c r="V238" s="71">
        <v>578</v>
      </c>
      <c r="W238" s="71">
        <v>578</v>
      </c>
      <c r="X238" s="71">
        <v>578</v>
      </c>
      <c r="Y238" s="71">
        <v>578</v>
      </c>
      <c r="Z238" s="71">
        <v>578</v>
      </c>
      <c r="AA238" s="71">
        <v>578</v>
      </c>
      <c r="AB238" s="71">
        <v>578</v>
      </c>
      <c r="AC238" s="71">
        <v>575</v>
      </c>
      <c r="AD238" s="71"/>
      <c r="AE238" s="71">
        <v>6933</v>
      </c>
      <c r="AF238" s="71">
        <v>12699</v>
      </c>
    </row>
    <row r="239" spans="2:32" x14ac:dyDescent="0.3">
      <c r="C239" t="s">
        <v>207</v>
      </c>
      <c r="D239" s="71">
        <v>2169.25</v>
      </c>
      <c r="E239" s="71">
        <v>0</v>
      </c>
      <c r="F239" s="71">
        <v>0</v>
      </c>
      <c r="G239" s="71">
        <v>2169.25</v>
      </c>
      <c r="H239" s="71">
        <v>0</v>
      </c>
      <c r="I239" s="71">
        <v>0</v>
      </c>
      <c r="J239" s="71">
        <v>2169.25</v>
      </c>
      <c r="K239" s="71">
        <v>0</v>
      </c>
      <c r="L239" s="71">
        <v>2169.25</v>
      </c>
      <c r="M239" s="71">
        <v>0</v>
      </c>
      <c r="N239" s="71">
        <v>0</v>
      </c>
      <c r="O239" s="71"/>
      <c r="P239" s="71"/>
      <c r="Q239" s="71">
        <v>8677</v>
      </c>
      <c r="R239" s="71">
        <v>0</v>
      </c>
      <c r="S239" s="71">
        <v>2548</v>
      </c>
      <c r="T239" s="71"/>
      <c r="U239" s="71">
        <v>2548</v>
      </c>
      <c r="V239" s="71">
        <v>2548</v>
      </c>
      <c r="W239" s="71"/>
      <c r="X239" s="71">
        <v>0</v>
      </c>
      <c r="Y239" s="71">
        <v>0</v>
      </c>
      <c r="Z239" s="71">
        <v>0</v>
      </c>
      <c r="AA239" s="71"/>
      <c r="AB239" s="71">
        <v>2548</v>
      </c>
      <c r="AC239" s="71">
        <v>0</v>
      </c>
      <c r="AD239" s="71"/>
      <c r="AE239" s="71">
        <v>10192</v>
      </c>
      <c r="AF239" s="71">
        <v>18869</v>
      </c>
    </row>
    <row r="240" spans="2:32" x14ac:dyDescent="0.3">
      <c r="C240" t="s">
        <v>209</v>
      </c>
      <c r="D240" s="71">
        <v>1087</v>
      </c>
      <c r="E240" s="71">
        <v>1087</v>
      </c>
      <c r="F240" s="71">
        <v>1087</v>
      </c>
      <c r="G240" s="71">
        <v>1087</v>
      </c>
      <c r="H240" s="71">
        <v>1087</v>
      </c>
      <c r="I240" s="71">
        <v>1087</v>
      </c>
      <c r="J240" s="71">
        <v>1087</v>
      </c>
      <c r="K240" s="71">
        <v>1087</v>
      </c>
      <c r="L240" s="71">
        <v>1087</v>
      </c>
      <c r="M240" s="71">
        <v>1087</v>
      </c>
      <c r="N240" s="71">
        <v>1087</v>
      </c>
      <c r="O240" s="71">
        <v>1090</v>
      </c>
      <c r="P240" s="71"/>
      <c r="Q240" s="71">
        <v>13047</v>
      </c>
      <c r="R240" s="71">
        <v>1241</v>
      </c>
      <c r="S240" s="71">
        <v>1241</v>
      </c>
      <c r="T240" s="71">
        <v>1241</v>
      </c>
      <c r="U240" s="71">
        <v>1241</v>
      </c>
      <c r="V240" s="71">
        <v>1241</v>
      </c>
      <c r="W240" s="71">
        <v>1241</v>
      </c>
      <c r="X240" s="71">
        <v>1241</v>
      </c>
      <c r="Y240" s="71">
        <v>1241</v>
      </c>
      <c r="Z240" s="71">
        <v>1241</v>
      </c>
      <c r="AA240" s="71">
        <v>1241</v>
      </c>
      <c r="AB240" s="71">
        <v>1241</v>
      </c>
      <c r="AC240" s="71">
        <v>1243</v>
      </c>
      <c r="AD240" s="71"/>
      <c r="AE240" s="71">
        <v>14894</v>
      </c>
      <c r="AF240" s="71">
        <v>27941</v>
      </c>
    </row>
    <row r="241" spans="1:32" x14ac:dyDescent="0.3">
      <c r="C241" t="s">
        <v>210</v>
      </c>
      <c r="D241" s="71">
        <v>501</v>
      </c>
      <c r="E241" s="71">
        <v>501</v>
      </c>
      <c r="F241" s="71">
        <v>501</v>
      </c>
      <c r="G241" s="71">
        <v>501</v>
      </c>
      <c r="H241" s="71">
        <v>501</v>
      </c>
      <c r="I241" s="71">
        <v>501</v>
      </c>
      <c r="J241" s="71">
        <v>501</v>
      </c>
      <c r="K241" s="71">
        <v>501</v>
      </c>
      <c r="L241" s="71">
        <v>501</v>
      </c>
      <c r="M241" s="71">
        <v>501</v>
      </c>
      <c r="N241" s="71">
        <v>501</v>
      </c>
      <c r="O241" s="71">
        <v>501</v>
      </c>
      <c r="P241" s="71"/>
      <c r="Q241" s="71">
        <v>6012</v>
      </c>
      <c r="R241" s="71">
        <v>580</v>
      </c>
      <c r="S241" s="71">
        <v>580</v>
      </c>
      <c r="T241" s="71">
        <v>580</v>
      </c>
      <c r="U241" s="71">
        <v>580</v>
      </c>
      <c r="V241" s="71">
        <v>580</v>
      </c>
      <c r="W241" s="71">
        <v>580</v>
      </c>
      <c r="X241" s="71">
        <v>580</v>
      </c>
      <c r="Y241" s="71">
        <v>580</v>
      </c>
      <c r="Z241" s="71">
        <v>580</v>
      </c>
      <c r="AA241" s="71">
        <v>580</v>
      </c>
      <c r="AB241" s="71">
        <v>580</v>
      </c>
      <c r="AC241" s="71">
        <v>585</v>
      </c>
      <c r="AD241" s="71"/>
      <c r="AE241" s="71">
        <v>6965</v>
      </c>
      <c r="AF241" s="71">
        <v>12977</v>
      </c>
    </row>
    <row r="242" spans="1:32" x14ac:dyDescent="0.3">
      <c r="C242" t="s">
        <v>189</v>
      </c>
      <c r="D242" s="71">
        <v>2064</v>
      </c>
      <c r="E242" s="71">
        <v>2064</v>
      </c>
      <c r="F242" s="71">
        <v>2064</v>
      </c>
      <c r="G242" s="71">
        <v>2064</v>
      </c>
      <c r="H242" s="71">
        <v>2064</v>
      </c>
      <c r="I242" s="71">
        <v>2064</v>
      </c>
      <c r="J242" s="71">
        <v>2064</v>
      </c>
      <c r="K242" s="71">
        <v>2064</v>
      </c>
      <c r="L242" s="71">
        <v>2064</v>
      </c>
      <c r="M242" s="71">
        <v>2064</v>
      </c>
      <c r="N242" s="71">
        <v>2064</v>
      </c>
      <c r="O242" s="71">
        <v>2058</v>
      </c>
      <c r="P242" s="71"/>
      <c r="Q242" s="71">
        <v>24762</v>
      </c>
      <c r="R242" s="71">
        <v>2354</v>
      </c>
      <c r="S242" s="71">
        <v>2354</v>
      </c>
      <c r="T242" s="71">
        <v>2354</v>
      </c>
      <c r="U242" s="71">
        <v>2354</v>
      </c>
      <c r="V242" s="71">
        <v>2354</v>
      </c>
      <c r="W242" s="71">
        <v>2354</v>
      </c>
      <c r="X242" s="71">
        <v>2354</v>
      </c>
      <c r="Y242" s="71">
        <v>2354</v>
      </c>
      <c r="Z242" s="71">
        <v>2354</v>
      </c>
      <c r="AA242" s="71">
        <v>2354</v>
      </c>
      <c r="AB242" s="71">
        <v>2354</v>
      </c>
      <c r="AC242" s="71">
        <v>2352</v>
      </c>
      <c r="AD242" s="71"/>
      <c r="AE242" s="71">
        <v>28246</v>
      </c>
      <c r="AF242" s="71">
        <v>53008</v>
      </c>
    </row>
    <row r="243" spans="1:32" x14ac:dyDescent="0.3">
      <c r="B243" t="s">
        <v>582</v>
      </c>
      <c r="D243" s="71">
        <v>6302.25</v>
      </c>
      <c r="E243" s="71">
        <v>4133</v>
      </c>
      <c r="F243" s="71">
        <v>4133</v>
      </c>
      <c r="G243" s="71">
        <v>6302.25</v>
      </c>
      <c r="H243" s="71">
        <v>4133</v>
      </c>
      <c r="I243" s="71">
        <v>4133</v>
      </c>
      <c r="J243" s="71">
        <v>6302.25</v>
      </c>
      <c r="K243" s="71">
        <v>4133</v>
      </c>
      <c r="L243" s="71">
        <v>6302.25</v>
      </c>
      <c r="M243" s="71">
        <v>4133</v>
      </c>
      <c r="N243" s="71">
        <v>4133</v>
      </c>
      <c r="O243" s="71">
        <v>4124</v>
      </c>
      <c r="P243" s="71"/>
      <c r="Q243" s="71">
        <v>58264</v>
      </c>
      <c r="R243" s="71">
        <v>4753</v>
      </c>
      <c r="S243" s="71">
        <v>7301</v>
      </c>
      <c r="T243" s="71">
        <v>4753</v>
      </c>
      <c r="U243" s="71">
        <v>7301</v>
      </c>
      <c r="V243" s="71">
        <v>7301</v>
      </c>
      <c r="W243" s="71">
        <v>4753</v>
      </c>
      <c r="X243" s="71">
        <v>4753</v>
      </c>
      <c r="Y243" s="71">
        <v>4753</v>
      </c>
      <c r="Z243" s="71">
        <v>4753</v>
      </c>
      <c r="AA243" s="71">
        <v>4753</v>
      </c>
      <c r="AB243" s="71">
        <v>7301</v>
      </c>
      <c r="AC243" s="71">
        <v>4755</v>
      </c>
      <c r="AD243" s="71"/>
      <c r="AE243" s="71">
        <v>67230</v>
      </c>
      <c r="AF243" s="71">
        <v>125494</v>
      </c>
    </row>
    <row r="244" spans="1:32" x14ac:dyDescent="0.3">
      <c r="B244" t="s">
        <v>583</v>
      </c>
      <c r="C244" t="s">
        <v>205</v>
      </c>
      <c r="D244" s="71">
        <v>908</v>
      </c>
      <c r="E244" s="71">
        <v>0</v>
      </c>
      <c r="F244" s="71">
        <v>950.33</v>
      </c>
      <c r="G244" s="71">
        <v>0</v>
      </c>
      <c r="H244" s="71">
        <v>0</v>
      </c>
      <c r="I244" s="71">
        <v>950.33</v>
      </c>
      <c r="J244" s="71">
        <v>0</v>
      </c>
      <c r="K244" s="71">
        <v>950.34</v>
      </c>
      <c r="L244" s="71">
        <v>0</v>
      </c>
      <c r="M244" s="71">
        <v>0</v>
      </c>
      <c r="N244" s="71">
        <v>0</v>
      </c>
      <c r="O244" s="71"/>
      <c r="P244" s="71"/>
      <c r="Q244" s="71">
        <v>3759</v>
      </c>
      <c r="R244" s="71">
        <v>0</v>
      </c>
      <c r="S244" s="71">
        <v>0</v>
      </c>
      <c r="T244" s="71">
        <v>3947</v>
      </c>
      <c r="U244" s="71">
        <v>0</v>
      </c>
      <c r="V244" s="71">
        <v>0</v>
      </c>
      <c r="W244" s="71"/>
      <c r="X244" s="71">
        <v>0</v>
      </c>
      <c r="Y244" s="71">
        <v>0</v>
      </c>
      <c r="Z244" s="71">
        <v>0</v>
      </c>
      <c r="AA244" s="71"/>
      <c r="AB244" s="71">
        <v>0</v>
      </c>
      <c r="AC244" s="71">
        <v>0</v>
      </c>
      <c r="AD244" s="71"/>
      <c r="AE244" s="71">
        <v>3947</v>
      </c>
      <c r="AF244" s="71">
        <v>7706</v>
      </c>
    </row>
    <row r="245" spans="1:32" x14ac:dyDescent="0.3">
      <c r="C245" t="s">
        <v>211</v>
      </c>
      <c r="D245" s="71">
        <v>713.01</v>
      </c>
      <c r="E245" s="71">
        <v>0</v>
      </c>
      <c r="F245" s="71">
        <v>1394</v>
      </c>
      <c r="G245" s="71">
        <v>697</v>
      </c>
      <c r="H245" s="71">
        <v>0</v>
      </c>
      <c r="I245" s="71">
        <v>1394</v>
      </c>
      <c r="J245" s="71">
        <v>697</v>
      </c>
      <c r="K245" s="71">
        <v>697</v>
      </c>
      <c r="L245" s="71">
        <v>697</v>
      </c>
      <c r="M245" s="71">
        <v>697</v>
      </c>
      <c r="N245" s="71">
        <v>697</v>
      </c>
      <c r="O245" s="71">
        <v>680.99</v>
      </c>
      <c r="P245" s="71"/>
      <c r="Q245" s="71">
        <v>8364</v>
      </c>
      <c r="R245" s="71">
        <v>731.8</v>
      </c>
      <c r="S245" s="71">
        <v>731.8</v>
      </c>
      <c r="T245" s="71">
        <v>731.8</v>
      </c>
      <c r="U245" s="71">
        <v>731.8</v>
      </c>
      <c r="V245" s="71">
        <v>0</v>
      </c>
      <c r="W245" s="71">
        <v>1463.6</v>
      </c>
      <c r="X245" s="71">
        <v>731.8</v>
      </c>
      <c r="Y245" s="71">
        <v>731.8</v>
      </c>
      <c r="Z245" s="71">
        <v>731.8</v>
      </c>
      <c r="AA245" s="71">
        <v>731.8</v>
      </c>
      <c r="AB245" s="71">
        <v>731.8</v>
      </c>
      <c r="AC245" s="71">
        <v>732.2</v>
      </c>
      <c r="AD245" s="71"/>
      <c r="AE245" s="71">
        <v>8782</v>
      </c>
      <c r="AF245" s="71">
        <v>17145.999999999996</v>
      </c>
    </row>
    <row r="246" spans="1:32" x14ac:dyDescent="0.3">
      <c r="B246" t="s">
        <v>584</v>
      </c>
      <c r="D246" s="71">
        <v>1621.01</v>
      </c>
      <c r="E246" s="71">
        <v>0</v>
      </c>
      <c r="F246" s="71">
        <v>2344.33</v>
      </c>
      <c r="G246" s="71">
        <v>697</v>
      </c>
      <c r="H246" s="71">
        <v>0</v>
      </c>
      <c r="I246" s="71">
        <v>2344.33</v>
      </c>
      <c r="J246" s="71">
        <v>697</v>
      </c>
      <c r="K246" s="71">
        <v>1647.3400000000001</v>
      </c>
      <c r="L246" s="71">
        <v>697</v>
      </c>
      <c r="M246" s="71">
        <v>697</v>
      </c>
      <c r="N246" s="71">
        <v>697</v>
      </c>
      <c r="O246" s="71">
        <v>680.99</v>
      </c>
      <c r="P246" s="71"/>
      <c r="Q246" s="71">
        <v>12123</v>
      </c>
      <c r="R246" s="71">
        <v>731.8</v>
      </c>
      <c r="S246" s="71">
        <v>731.8</v>
      </c>
      <c r="T246" s="71">
        <v>4678.8</v>
      </c>
      <c r="U246" s="71">
        <v>731.8</v>
      </c>
      <c r="V246" s="71">
        <v>0</v>
      </c>
      <c r="W246" s="71">
        <v>1463.6</v>
      </c>
      <c r="X246" s="71">
        <v>731.8</v>
      </c>
      <c r="Y246" s="71">
        <v>731.8</v>
      </c>
      <c r="Z246" s="71">
        <v>731.8</v>
      </c>
      <c r="AA246" s="71">
        <v>731.8</v>
      </c>
      <c r="AB246" s="71">
        <v>731.8</v>
      </c>
      <c r="AC246" s="71">
        <v>732.2</v>
      </c>
      <c r="AD246" s="71"/>
      <c r="AE246" s="71">
        <v>12729</v>
      </c>
      <c r="AF246" s="71">
        <v>24851.999999999996</v>
      </c>
    </row>
    <row r="247" spans="1:32" x14ac:dyDescent="0.3">
      <c r="A247" t="s">
        <v>213</v>
      </c>
      <c r="D247" s="71">
        <v>35544.300000000003</v>
      </c>
      <c r="E247" s="71">
        <v>33352.25</v>
      </c>
      <c r="F247" s="71">
        <v>43977.57</v>
      </c>
      <c r="G247" s="71">
        <v>45510.5</v>
      </c>
      <c r="H247" s="71">
        <v>32156</v>
      </c>
      <c r="I247" s="71">
        <v>46323.83</v>
      </c>
      <c r="J247" s="71">
        <v>39218.26</v>
      </c>
      <c r="K247" s="71">
        <v>37999.339999999997</v>
      </c>
      <c r="L247" s="71">
        <v>45695.5</v>
      </c>
      <c r="M247" s="71">
        <v>36433.33</v>
      </c>
      <c r="N247" s="71">
        <v>33433.33</v>
      </c>
      <c r="O247" s="71">
        <v>52733.57</v>
      </c>
      <c r="P247" s="71">
        <v>2253</v>
      </c>
      <c r="Q247" s="71">
        <v>484630.78</v>
      </c>
      <c r="R247" s="71">
        <v>35551.380000000005</v>
      </c>
      <c r="S247" s="71">
        <v>37024.380000000005</v>
      </c>
      <c r="T247" s="71">
        <v>49607.630000000005</v>
      </c>
      <c r="U247" s="71">
        <v>40024.380000000005</v>
      </c>
      <c r="V247" s="71">
        <v>44446.080000000002</v>
      </c>
      <c r="W247" s="71">
        <v>48897.279999999999</v>
      </c>
      <c r="X247" s="71">
        <v>38250.58</v>
      </c>
      <c r="Y247" s="71">
        <v>36396.540000000008</v>
      </c>
      <c r="Z247" s="71">
        <v>46514.540000000008</v>
      </c>
      <c r="AA247" s="71">
        <v>40916.540000000008</v>
      </c>
      <c r="AB247" s="71">
        <v>37464.540000000008</v>
      </c>
      <c r="AC247" s="71">
        <v>59050.04</v>
      </c>
      <c r="AD247" s="71">
        <v>-1353</v>
      </c>
      <c r="AE247" s="71">
        <v>512790.91000000003</v>
      </c>
      <c r="AF247" s="71">
        <v>997421.69</v>
      </c>
    </row>
    <row r="248" spans="1:32" x14ac:dyDescent="0.3">
      <c r="A248" t="s">
        <v>27</v>
      </c>
      <c r="B248" t="s">
        <v>585</v>
      </c>
      <c r="C248" t="s">
        <v>214</v>
      </c>
      <c r="D248" s="71">
        <v>9380</v>
      </c>
      <c r="E248" s="71">
        <v>9380</v>
      </c>
      <c r="F248" s="71">
        <v>9380</v>
      </c>
      <c r="G248" s="71">
        <v>9380</v>
      </c>
      <c r="H248" s="71">
        <v>8821</v>
      </c>
      <c r="I248" s="71">
        <v>8821</v>
      </c>
      <c r="J248" s="71">
        <v>8821</v>
      </c>
      <c r="K248" s="71">
        <v>8821</v>
      </c>
      <c r="L248" s="71">
        <v>8821</v>
      </c>
      <c r="M248" s="71">
        <v>8821</v>
      </c>
      <c r="N248" s="71">
        <v>8821</v>
      </c>
      <c r="O248" s="71">
        <v>8821</v>
      </c>
      <c r="P248" s="71"/>
      <c r="Q248" s="71">
        <v>108088</v>
      </c>
      <c r="R248" s="71">
        <v>8821</v>
      </c>
      <c r="S248" s="71">
        <v>8821</v>
      </c>
      <c r="T248" s="71">
        <v>5062.5</v>
      </c>
      <c r="U248" s="71">
        <v>5062.5</v>
      </c>
      <c r="V248" s="71">
        <v>5062.5</v>
      </c>
      <c r="W248" s="71">
        <v>5062.5</v>
      </c>
      <c r="X248" s="71">
        <v>5062.5</v>
      </c>
      <c r="Y248" s="71">
        <v>5062.5</v>
      </c>
      <c r="Z248" s="71">
        <v>5062.5</v>
      </c>
      <c r="AA248" s="71">
        <v>5062.5</v>
      </c>
      <c r="AB248" s="71">
        <v>5062.5</v>
      </c>
      <c r="AC248" s="71">
        <v>5062.5</v>
      </c>
      <c r="AD248" s="71"/>
      <c r="AE248" s="71">
        <v>68267</v>
      </c>
      <c r="AF248" s="71">
        <v>176355</v>
      </c>
    </row>
    <row r="249" spans="1:32" x14ac:dyDescent="0.3">
      <c r="B249" t="s">
        <v>586</v>
      </c>
      <c r="D249" s="71">
        <v>9380</v>
      </c>
      <c r="E249" s="71">
        <v>9380</v>
      </c>
      <c r="F249" s="71">
        <v>9380</v>
      </c>
      <c r="G249" s="71">
        <v>9380</v>
      </c>
      <c r="H249" s="71">
        <v>8821</v>
      </c>
      <c r="I249" s="71">
        <v>8821</v>
      </c>
      <c r="J249" s="71">
        <v>8821</v>
      </c>
      <c r="K249" s="71">
        <v>8821</v>
      </c>
      <c r="L249" s="71">
        <v>8821</v>
      </c>
      <c r="M249" s="71">
        <v>8821</v>
      </c>
      <c r="N249" s="71">
        <v>8821</v>
      </c>
      <c r="O249" s="71">
        <v>8821</v>
      </c>
      <c r="P249" s="71"/>
      <c r="Q249" s="71">
        <v>108088</v>
      </c>
      <c r="R249" s="71">
        <v>8821</v>
      </c>
      <c r="S249" s="71">
        <v>8821</v>
      </c>
      <c r="T249" s="71">
        <v>5062.5</v>
      </c>
      <c r="U249" s="71">
        <v>5062.5</v>
      </c>
      <c r="V249" s="71">
        <v>5062.5</v>
      </c>
      <c r="W249" s="71">
        <v>5062.5</v>
      </c>
      <c r="X249" s="71">
        <v>5062.5</v>
      </c>
      <c r="Y249" s="71">
        <v>5062.5</v>
      </c>
      <c r="Z249" s="71">
        <v>5062.5</v>
      </c>
      <c r="AA249" s="71">
        <v>5062.5</v>
      </c>
      <c r="AB249" s="71">
        <v>5062.5</v>
      </c>
      <c r="AC249" s="71">
        <v>5062.5</v>
      </c>
      <c r="AD249" s="71"/>
      <c r="AE249" s="71">
        <v>68267</v>
      </c>
      <c r="AF249" s="71">
        <v>176355</v>
      </c>
    </row>
    <row r="250" spans="1:32" x14ac:dyDescent="0.3">
      <c r="B250" t="s">
        <v>587</v>
      </c>
      <c r="C250" t="s">
        <v>215</v>
      </c>
      <c r="D250" s="71">
        <v>3236.5</v>
      </c>
      <c r="E250" s="71">
        <v>3236.5</v>
      </c>
      <c r="F250" s="71">
        <v>3236.5</v>
      </c>
      <c r="G250" s="71">
        <v>3236.5</v>
      </c>
      <c r="H250" s="71">
        <v>3236.5</v>
      </c>
      <c r="I250" s="71">
        <v>3236.5</v>
      </c>
      <c r="J250" s="71">
        <v>3236.5</v>
      </c>
      <c r="K250" s="71">
        <v>3236.5</v>
      </c>
      <c r="L250" s="71">
        <v>3236.5</v>
      </c>
      <c r="M250" s="71">
        <v>3236.5</v>
      </c>
      <c r="N250" s="71">
        <v>3236.5</v>
      </c>
      <c r="O250" s="71">
        <v>3236.5</v>
      </c>
      <c r="P250" s="71"/>
      <c r="Q250" s="71">
        <v>38838</v>
      </c>
      <c r="R250" s="71">
        <v>3393.25</v>
      </c>
      <c r="S250" s="71">
        <v>3393.25</v>
      </c>
      <c r="T250" s="71">
        <v>3393.25</v>
      </c>
      <c r="U250" s="71">
        <v>3393.25</v>
      </c>
      <c r="V250" s="71">
        <v>3393.25</v>
      </c>
      <c r="W250" s="71">
        <v>3393.25</v>
      </c>
      <c r="X250" s="71">
        <v>3393.25</v>
      </c>
      <c r="Y250" s="71">
        <v>3393.25</v>
      </c>
      <c r="Z250" s="71">
        <v>3393.25</v>
      </c>
      <c r="AA250" s="71">
        <v>5705</v>
      </c>
      <c r="AB250" s="71">
        <v>5705</v>
      </c>
      <c r="AC250" s="71">
        <v>5705</v>
      </c>
      <c r="AD250" s="71">
        <v>-4757.25</v>
      </c>
      <c r="AE250" s="71">
        <v>42897</v>
      </c>
      <c r="AF250" s="71">
        <v>81735</v>
      </c>
    </row>
    <row r="251" spans="1:32" x14ac:dyDescent="0.3">
      <c r="C251" t="s">
        <v>217</v>
      </c>
      <c r="D251" s="71">
        <v>400</v>
      </c>
      <c r="E251" s="71">
        <v>400</v>
      </c>
      <c r="F251" s="71">
        <v>400</v>
      </c>
      <c r="G251" s="71">
        <v>400</v>
      </c>
      <c r="H251" s="71">
        <v>400</v>
      </c>
      <c r="I251" s="71">
        <v>400</v>
      </c>
      <c r="J251" s="71">
        <v>400</v>
      </c>
      <c r="K251" s="71">
        <v>400</v>
      </c>
      <c r="L251" s="71">
        <v>400</v>
      </c>
      <c r="M251" s="71">
        <v>400</v>
      </c>
      <c r="N251" s="71">
        <v>400</v>
      </c>
      <c r="O251" s="71">
        <v>400</v>
      </c>
      <c r="P251" s="71"/>
      <c r="Q251" s="71">
        <v>4800</v>
      </c>
      <c r="R251" s="71">
        <v>400</v>
      </c>
      <c r="S251" s="71">
        <v>400</v>
      </c>
      <c r="T251" s="71">
        <v>400</v>
      </c>
      <c r="U251" s="71">
        <v>500</v>
      </c>
      <c r="V251" s="71">
        <v>500</v>
      </c>
      <c r="W251" s="71">
        <v>500</v>
      </c>
      <c r="X251" s="71">
        <v>500</v>
      </c>
      <c r="Y251" s="71">
        <v>500</v>
      </c>
      <c r="Z251" s="71">
        <v>500</v>
      </c>
      <c r="AA251" s="71">
        <v>500</v>
      </c>
      <c r="AB251" s="71">
        <v>500</v>
      </c>
      <c r="AC251" s="71">
        <v>500</v>
      </c>
      <c r="AD251" s="71"/>
      <c r="AE251" s="71">
        <v>5700</v>
      </c>
      <c r="AF251" s="71">
        <v>10500</v>
      </c>
    </row>
    <row r="252" spans="1:32" x14ac:dyDescent="0.3">
      <c r="C252" t="s">
        <v>216</v>
      </c>
      <c r="D252" s="71">
        <v>1000</v>
      </c>
      <c r="E252" s="71">
        <v>2500</v>
      </c>
      <c r="F252" s="71">
        <v>1750</v>
      </c>
      <c r="G252" s="71">
        <v>1750</v>
      </c>
      <c r="H252" s="71">
        <v>1750</v>
      </c>
      <c r="I252" s="71">
        <v>1750</v>
      </c>
      <c r="J252" s="71">
        <v>1750</v>
      </c>
      <c r="K252" s="71">
        <v>0</v>
      </c>
      <c r="L252" s="71">
        <v>1500</v>
      </c>
      <c r="M252" s="71">
        <v>3000</v>
      </c>
      <c r="N252" s="71">
        <v>1500</v>
      </c>
      <c r="O252" s="71">
        <v>8500</v>
      </c>
      <c r="P252" s="71"/>
      <c r="Q252" s="71">
        <v>26750</v>
      </c>
      <c r="R252" s="71">
        <v>1500</v>
      </c>
      <c r="S252" s="71">
        <v>1500</v>
      </c>
      <c r="T252" s="71">
        <v>1500</v>
      </c>
      <c r="U252" s="71">
        <v>1500</v>
      </c>
      <c r="V252" s="71">
        <v>1500</v>
      </c>
      <c r="W252" s="71">
        <v>1500</v>
      </c>
      <c r="X252" s="71">
        <v>1500</v>
      </c>
      <c r="Y252" s="71">
        <v>4500</v>
      </c>
      <c r="Z252" s="71">
        <v>1500</v>
      </c>
      <c r="AA252" s="71">
        <v>1500</v>
      </c>
      <c r="AB252" s="71">
        <v>2500</v>
      </c>
      <c r="AC252" s="71">
        <v>3500</v>
      </c>
      <c r="AD252" s="71"/>
      <c r="AE252" s="71">
        <v>24000</v>
      </c>
      <c r="AF252" s="71">
        <v>50750</v>
      </c>
    </row>
    <row r="253" spans="1:32" x14ac:dyDescent="0.3">
      <c r="C253" t="s">
        <v>221</v>
      </c>
      <c r="D253" s="71">
        <v>2697.12</v>
      </c>
      <c r="E253" s="71">
        <v>3697.08</v>
      </c>
      <c r="F253" s="71">
        <v>2697.08</v>
      </c>
      <c r="G253" s="71">
        <v>2697.08</v>
      </c>
      <c r="H253" s="71">
        <v>2697.08</v>
      </c>
      <c r="I253" s="71">
        <v>2697.08</v>
      </c>
      <c r="J253" s="71">
        <v>2697.08</v>
      </c>
      <c r="K253" s="71">
        <v>4113.4799999999996</v>
      </c>
      <c r="L253" s="71">
        <v>4113.4799999999996</v>
      </c>
      <c r="M253" s="71">
        <v>4113.4799999999996</v>
      </c>
      <c r="N253" s="71">
        <v>4113.4799999999996</v>
      </c>
      <c r="O253" s="71">
        <v>4113.4799999999996</v>
      </c>
      <c r="P253" s="71"/>
      <c r="Q253" s="71">
        <v>40447</v>
      </c>
      <c r="R253" s="71">
        <v>4059.92</v>
      </c>
      <c r="S253" s="71">
        <v>4059.92</v>
      </c>
      <c r="T253" s="71">
        <v>4059.92</v>
      </c>
      <c r="U253" s="71">
        <v>4059.92</v>
      </c>
      <c r="V253" s="71">
        <v>4059.92</v>
      </c>
      <c r="W253" s="71">
        <v>4059.92</v>
      </c>
      <c r="X253" s="71">
        <v>4059.92</v>
      </c>
      <c r="Y253" s="71">
        <v>4059.92</v>
      </c>
      <c r="Z253" s="71">
        <v>4059.92</v>
      </c>
      <c r="AA253" s="71">
        <v>3472.24</v>
      </c>
      <c r="AB253" s="71">
        <v>3472.24</v>
      </c>
      <c r="AC253" s="71">
        <v>3472.24</v>
      </c>
      <c r="AD253" s="71"/>
      <c r="AE253" s="71">
        <v>46955.999999999985</v>
      </c>
      <c r="AF253" s="71">
        <v>87403</v>
      </c>
    </row>
    <row r="254" spans="1:32" x14ac:dyDescent="0.3">
      <c r="B254" t="s">
        <v>588</v>
      </c>
      <c r="D254" s="71">
        <v>7333.62</v>
      </c>
      <c r="E254" s="71">
        <v>9833.58</v>
      </c>
      <c r="F254" s="71">
        <v>8083.58</v>
      </c>
      <c r="G254" s="71">
        <v>8083.58</v>
      </c>
      <c r="H254" s="71">
        <v>8083.58</v>
      </c>
      <c r="I254" s="71">
        <v>8083.58</v>
      </c>
      <c r="J254" s="71">
        <v>8083.58</v>
      </c>
      <c r="K254" s="71">
        <v>7749.98</v>
      </c>
      <c r="L254" s="71">
        <v>9249.98</v>
      </c>
      <c r="M254" s="71">
        <v>10749.98</v>
      </c>
      <c r="N254" s="71">
        <v>9249.98</v>
      </c>
      <c r="O254" s="71">
        <v>16249.98</v>
      </c>
      <c r="P254" s="71"/>
      <c r="Q254" s="71">
        <v>110835</v>
      </c>
      <c r="R254" s="71">
        <v>9353.17</v>
      </c>
      <c r="S254" s="71">
        <v>9353.17</v>
      </c>
      <c r="T254" s="71">
        <v>9353.17</v>
      </c>
      <c r="U254" s="71">
        <v>9453.17</v>
      </c>
      <c r="V254" s="71">
        <v>9453.17</v>
      </c>
      <c r="W254" s="71">
        <v>9453.17</v>
      </c>
      <c r="X254" s="71">
        <v>9453.17</v>
      </c>
      <c r="Y254" s="71">
        <v>12453.17</v>
      </c>
      <c r="Z254" s="71">
        <v>9453.17</v>
      </c>
      <c r="AA254" s="71">
        <v>11177.24</v>
      </c>
      <c r="AB254" s="71">
        <v>12177.24</v>
      </c>
      <c r="AC254" s="71">
        <v>13177.24</v>
      </c>
      <c r="AD254" s="71">
        <v>-4757.25</v>
      </c>
      <c r="AE254" s="71">
        <v>119552.99999999999</v>
      </c>
      <c r="AF254" s="71">
        <v>230388</v>
      </c>
    </row>
    <row r="255" spans="1:32" x14ac:dyDescent="0.3">
      <c r="B255" t="s">
        <v>589</v>
      </c>
      <c r="C255" t="s">
        <v>218</v>
      </c>
      <c r="D255" s="71">
        <v>5894</v>
      </c>
      <c r="E255" s="71">
        <v>5894</v>
      </c>
      <c r="F255" s="71">
        <v>5894</v>
      </c>
      <c r="G255" s="71">
        <v>5894</v>
      </c>
      <c r="H255" s="71">
        <v>5894</v>
      </c>
      <c r="I255" s="71">
        <v>5894</v>
      </c>
      <c r="J255" s="71">
        <v>5894</v>
      </c>
      <c r="K255" s="71">
        <v>5894</v>
      </c>
      <c r="L255" s="71">
        <v>5316</v>
      </c>
      <c r="M255" s="71">
        <v>5316</v>
      </c>
      <c r="N255" s="71">
        <v>5316</v>
      </c>
      <c r="O255" s="71">
        <v>5316</v>
      </c>
      <c r="P255" s="71"/>
      <c r="Q255" s="71">
        <v>68416</v>
      </c>
      <c r="R255" s="71">
        <v>5214</v>
      </c>
      <c r="S255" s="71">
        <v>5214</v>
      </c>
      <c r="T255" s="71">
        <v>5214</v>
      </c>
      <c r="U255" s="71">
        <v>5214</v>
      </c>
      <c r="V255" s="71">
        <v>5214</v>
      </c>
      <c r="W255" s="71">
        <v>5214</v>
      </c>
      <c r="X255" s="71">
        <v>5214</v>
      </c>
      <c r="Y255" s="71">
        <v>5214</v>
      </c>
      <c r="Z255" s="71">
        <v>5214</v>
      </c>
      <c r="AA255" s="71">
        <v>5214</v>
      </c>
      <c r="AB255" s="71">
        <v>5214</v>
      </c>
      <c r="AC255" s="71">
        <v>5209</v>
      </c>
      <c r="AD255" s="71"/>
      <c r="AE255" s="71">
        <v>62563</v>
      </c>
      <c r="AF255" s="71">
        <v>130979</v>
      </c>
    </row>
    <row r="256" spans="1:32" x14ac:dyDescent="0.3">
      <c r="B256" t="s">
        <v>590</v>
      </c>
      <c r="D256" s="71">
        <v>5894</v>
      </c>
      <c r="E256" s="71">
        <v>5894</v>
      </c>
      <c r="F256" s="71">
        <v>5894</v>
      </c>
      <c r="G256" s="71">
        <v>5894</v>
      </c>
      <c r="H256" s="71">
        <v>5894</v>
      </c>
      <c r="I256" s="71">
        <v>5894</v>
      </c>
      <c r="J256" s="71">
        <v>5894</v>
      </c>
      <c r="K256" s="71">
        <v>5894</v>
      </c>
      <c r="L256" s="71">
        <v>5316</v>
      </c>
      <c r="M256" s="71">
        <v>5316</v>
      </c>
      <c r="N256" s="71">
        <v>5316</v>
      </c>
      <c r="O256" s="71">
        <v>5316</v>
      </c>
      <c r="P256" s="71"/>
      <c r="Q256" s="71">
        <v>68416</v>
      </c>
      <c r="R256" s="71">
        <v>5214</v>
      </c>
      <c r="S256" s="71">
        <v>5214</v>
      </c>
      <c r="T256" s="71">
        <v>5214</v>
      </c>
      <c r="U256" s="71">
        <v>5214</v>
      </c>
      <c r="V256" s="71">
        <v>5214</v>
      </c>
      <c r="W256" s="71">
        <v>5214</v>
      </c>
      <c r="X256" s="71">
        <v>5214</v>
      </c>
      <c r="Y256" s="71">
        <v>5214</v>
      </c>
      <c r="Z256" s="71">
        <v>5214</v>
      </c>
      <c r="AA256" s="71">
        <v>5214</v>
      </c>
      <c r="AB256" s="71">
        <v>5214</v>
      </c>
      <c r="AC256" s="71">
        <v>5209</v>
      </c>
      <c r="AD256" s="71"/>
      <c r="AE256" s="71">
        <v>62563</v>
      </c>
      <c r="AF256" s="71">
        <v>130979</v>
      </c>
    </row>
    <row r="257" spans="1:32" x14ac:dyDescent="0.3">
      <c r="B257" t="s">
        <v>591</v>
      </c>
      <c r="C257" t="s">
        <v>219</v>
      </c>
      <c r="D257" s="71">
        <v>5286</v>
      </c>
      <c r="E257" s="71">
        <v>5286</v>
      </c>
      <c r="F257" s="71">
        <v>5286</v>
      </c>
      <c r="G257" s="71">
        <v>0</v>
      </c>
      <c r="H257" s="71">
        <v>0</v>
      </c>
      <c r="I257" s="71">
        <v>0</v>
      </c>
      <c r="J257" s="71">
        <v>0</v>
      </c>
      <c r="K257" s="71">
        <v>0</v>
      </c>
      <c r="L257" s="71">
        <v>0</v>
      </c>
      <c r="M257" s="71">
        <v>0</v>
      </c>
      <c r="N257" s="71">
        <v>0</v>
      </c>
      <c r="O257" s="71">
        <v>47577</v>
      </c>
      <c r="P257" s="71"/>
      <c r="Q257" s="71">
        <v>63435</v>
      </c>
      <c r="R257" s="71">
        <v>0</v>
      </c>
      <c r="S257" s="71">
        <v>0</v>
      </c>
      <c r="T257" s="71"/>
      <c r="U257" s="71">
        <v>0</v>
      </c>
      <c r="V257" s="71"/>
      <c r="W257" s="71"/>
      <c r="X257" s="71"/>
      <c r="Y257" s="71">
        <v>0</v>
      </c>
      <c r="Z257" s="71">
        <v>0</v>
      </c>
      <c r="AA257" s="71"/>
      <c r="AB257" s="71">
        <v>63258</v>
      </c>
      <c r="AC257" s="71">
        <v>0</v>
      </c>
      <c r="AD257" s="71"/>
      <c r="AE257" s="71">
        <v>63258</v>
      </c>
      <c r="AF257" s="71">
        <v>126693</v>
      </c>
    </row>
    <row r="258" spans="1:32" x14ac:dyDescent="0.3">
      <c r="B258" t="s">
        <v>592</v>
      </c>
      <c r="D258" s="71">
        <v>5286</v>
      </c>
      <c r="E258" s="71">
        <v>5286</v>
      </c>
      <c r="F258" s="71">
        <v>5286</v>
      </c>
      <c r="G258" s="71">
        <v>0</v>
      </c>
      <c r="H258" s="71">
        <v>0</v>
      </c>
      <c r="I258" s="71">
        <v>0</v>
      </c>
      <c r="J258" s="71">
        <v>0</v>
      </c>
      <c r="K258" s="71">
        <v>0</v>
      </c>
      <c r="L258" s="71">
        <v>0</v>
      </c>
      <c r="M258" s="71">
        <v>0</v>
      </c>
      <c r="N258" s="71">
        <v>0</v>
      </c>
      <c r="O258" s="71">
        <v>47577</v>
      </c>
      <c r="P258" s="71"/>
      <c r="Q258" s="71">
        <v>63435</v>
      </c>
      <c r="R258" s="71">
        <v>0</v>
      </c>
      <c r="S258" s="71">
        <v>0</v>
      </c>
      <c r="T258" s="71"/>
      <c r="U258" s="71">
        <v>0</v>
      </c>
      <c r="V258" s="71"/>
      <c r="W258" s="71"/>
      <c r="X258" s="71"/>
      <c r="Y258" s="71">
        <v>0</v>
      </c>
      <c r="Z258" s="71">
        <v>0</v>
      </c>
      <c r="AA258" s="71"/>
      <c r="AB258" s="71">
        <v>63258</v>
      </c>
      <c r="AC258" s="71">
        <v>0</v>
      </c>
      <c r="AD258" s="71"/>
      <c r="AE258" s="71">
        <v>63258</v>
      </c>
      <c r="AF258" s="71">
        <v>126693</v>
      </c>
    </row>
    <row r="259" spans="1:32" x14ac:dyDescent="0.3">
      <c r="B259" t="s">
        <v>593</v>
      </c>
      <c r="C259" t="s">
        <v>220</v>
      </c>
      <c r="D259" s="71">
        <v>4826</v>
      </c>
      <c r="E259" s="71">
        <v>4826</v>
      </c>
      <c r="F259" s="71">
        <v>4826</v>
      </c>
      <c r="G259" s="71">
        <v>4826</v>
      </c>
      <c r="H259" s="71">
        <v>4826</v>
      </c>
      <c r="I259" s="71">
        <v>4826</v>
      </c>
      <c r="J259" s="71">
        <v>4826</v>
      </c>
      <c r="K259" s="71">
        <v>4826</v>
      </c>
      <c r="L259" s="71">
        <v>4826</v>
      </c>
      <c r="M259" s="71">
        <v>4826</v>
      </c>
      <c r="N259" s="71">
        <v>4826</v>
      </c>
      <c r="O259" s="71">
        <v>4821</v>
      </c>
      <c r="P259" s="71"/>
      <c r="Q259" s="71">
        <v>57907</v>
      </c>
      <c r="R259" s="71">
        <v>4827</v>
      </c>
      <c r="S259" s="71">
        <v>4827</v>
      </c>
      <c r="T259" s="71">
        <v>4827</v>
      </c>
      <c r="U259" s="71">
        <v>4827</v>
      </c>
      <c r="V259" s="71">
        <v>4827</v>
      </c>
      <c r="W259" s="71">
        <v>4827</v>
      </c>
      <c r="X259" s="71">
        <v>4827</v>
      </c>
      <c r="Y259" s="71">
        <v>4827</v>
      </c>
      <c r="Z259" s="71">
        <v>4827</v>
      </c>
      <c r="AA259" s="71">
        <v>4827</v>
      </c>
      <c r="AB259" s="71">
        <v>4827</v>
      </c>
      <c r="AC259" s="71">
        <v>4821</v>
      </c>
      <c r="AD259" s="71"/>
      <c r="AE259" s="71">
        <v>57918</v>
      </c>
      <c r="AF259" s="71">
        <v>115825</v>
      </c>
    </row>
    <row r="260" spans="1:32" x14ac:dyDescent="0.3">
      <c r="B260" t="s">
        <v>594</v>
      </c>
      <c r="D260" s="71">
        <v>4826</v>
      </c>
      <c r="E260" s="71">
        <v>4826</v>
      </c>
      <c r="F260" s="71">
        <v>4826</v>
      </c>
      <c r="G260" s="71">
        <v>4826</v>
      </c>
      <c r="H260" s="71">
        <v>4826</v>
      </c>
      <c r="I260" s="71">
        <v>4826</v>
      </c>
      <c r="J260" s="71">
        <v>4826</v>
      </c>
      <c r="K260" s="71">
        <v>4826</v>
      </c>
      <c r="L260" s="71">
        <v>4826</v>
      </c>
      <c r="M260" s="71">
        <v>4826</v>
      </c>
      <c r="N260" s="71">
        <v>4826</v>
      </c>
      <c r="O260" s="71">
        <v>4821</v>
      </c>
      <c r="P260" s="71"/>
      <c r="Q260" s="71">
        <v>57907</v>
      </c>
      <c r="R260" s="71">
        <v>4827</v>
      </c>
      <c r="S260" s="71">
        <v>4827</v>
      </c>
      <c r="T260" s="71">
        <v>4827</v>
      </c>
      <c r="U260" s="71">
        <v>4827</v>
      </c>
      <c r="V260" s="71">
        <v>4827</v>
      </c>
      <c r="W260" s="71">
        <v>4827</v>
      </c>
      <c r="X260" s="71">
        <v>4827</v>
      </c>
      <c r="Y260" s="71">
        <v>4827</v>
      </c>
      <c r="Z260" s="71">
        <v>4827</v>
      </c>
      <c r="AA260" s="71">
        <v>4827</v>
      </c>
      <c r="AB260" s="71">
        <v>4827</v>
      </c>
      <c r="AC260" s="71">
        <v>4821</v>
      </c>
      <c r="AD260" s="71"/>
      <c r="AE260" s="71">
        <v>57918</v>
      </c>
      <c r="AF260" s="71">
        <v>115825</v>
      </c>
    </row>
    <row r="261" spans="1:32" x14ac:dyDescent="0.3">
      <c r="A261" t="s">
        <v>222</v>
      </c>
      <c r="D261" s="71">
        <v>32719.62</v>
      </c>
      <c r="E261" s="71">
        <v>35219.58</v>
      </c>
      <c r="F261" s="71">
        <v>33469.58</v>
      </c>
      <c r="G261" s="71">
        <v>28183.58</v>
      </c>
      <c r="H261" s="71">
        <v>27624.58</v>
      </c>
      <c r="I261" s="71">
        <v>27624.58</v>
      </c>
      <c r="J261" s="71">
        <v>27624.58</v>
      </c>
      <c r="K261" s="71">
        <v>27290.98</v>
      </c>
      <c r="L261" s="71">
        <v>28212.98</v>
      </c>
      <c r="M261" s="71">
        <v>29712.98</v>
      </c>
      <c r="N261" s="71">
        <v>28212.98</v>
      </c>
      <c r="O261" s="71">
        <v>82784.98</v>
      </c>
      <c r="P261" s="71"/>
      <c r="Q261" s="71">
        <v>408681</v>
      </c>
      <c r="R261" s="71">
        <v>28215.17</v>
      </c>
      <c r="S261" s="71">
        <v>28215.17</v>
      </c>
      <c r="T261" s="71">
        <v>24456.67</v>
      </c>
      <c r="U261" s="71">
        <v>24556.67</v>
      </c>
      <c r="V261" s="71">
        <v>24556.67</v>
      </c>
      <c r="W261" s="71">
        <v>24556.67</v>
      </c>
      <c r="X261" s="71">
        <v>24556.67</v>
      </c>
      <c r="Y261" s="71">
        <v>27556.67</v>
      </c>
      <c r="Z261" s="71">
        <v>24556.67</v>
      </c>
      <c r="AA261" s="71">
        <v>26280.739999999998</v>
      </c>
      <c r="AB261" s="71">
        <v>90538.739999999991</v>
      </c>
      <c r="AC261" s="71">
        <v>28269.739999999998</v>
      </c>
      <c r="AD261" s="71">
        <v>-4757.25</v>
      </c>
      <c r="AE261" s="71">
        <v>371559</v>
      </c>
      <c r="AF261" s="71">
        <v>780240</v>
      </c>
    </row>
    <row r="262" spans="1:32" x14ac:dyDescent="0.3">
      <c r="A262" t="s">
        <v>30</v>
      </c>
      <c r="B262" t="s">
        <v>595</v>
      </c>
      <c r="C262" t="s">
        <v>225</v>
      </c>
      <c r="D262" s="71">
        <v>4950</v>
      </c>
      <c r="E262" s="71">
        <v>4950</v>
      </c>
      <c r="F262" s="71">
        <v>4950</v>
      </c>
      <c r="G262" s="71">
        <v>4950</v>
      </c>
      <c r="H262" s="71">
        <v>4950</v>
      </c>
      <c r="I262" s="71">
        <v>4950</v>
      </c>
      <c r="J262" s="71">
        <v>4950</v>
      </c>
      <c r="K262" s="71">
        <v>4950</v>
      </c>
      <c r="L262" s="71">
        <v>4950</v>
      </c>
      <c r="M262" s="71">
        <v>4950</v>
      </c>
      <c r="N262" s="71">
        <v>9206</v>
      </c>
      <c r="O262" s="71">
        <v>4950</v>
      </c>
      <c r="P262" s="71"/>
      <c r="Q262" s="71">
        <v>63656</v>
      </c>
      <c r="R262" s="71">
        <v>4950</v>
      </c>
      <c r="S262" s="71">
        <v>4950</v>
      </c>
      <c r="T262" s="71">
        <v>4950</v>
      </c>
      <c r="U262" s="71">
        <v>4950</v>
      </c>
      <c r="V262" s="71">
        <v>4950</v>
      </c>
      <c r="W262" s="71">
        <v>4950</v>
      </c>
      <c r="X262" s="71">
        <v>4950</v>
      </c>
      <c r="Y262" s="71">
        <v>4950</v>
      </c>
      <c r="Z262" s="71">
        <v>4950</v>
      </c>
      <c r="AA262" s="71">
        <v>4950</v>
      </c>
      <c r="AB262" s="71">
        <v>6420.33</v>
      </c>
      <c r="AC262" s="71">
        <v>6000</v>
      </c>
      <c r="AD262" s="71"/>
      <c r="AE262" s="71">
        <v>61920.33</v>
      </c>
      <c r="AF262" s="71">
        <v>125576.33</v>
      </c>
    </row>
    <row r="263" spans="1:32" x14ac:dyDescent="0.3">
      <c r="C263" t="s">
        <v>227</v>
      </c>
      <c r="D263" s="71">
        <v>750</v>
      </c>
      <c r="E263" s="71">
        <v>750</v>
      </c>
      <c r="F263" s="71">
        <v>750</v>
      </c>
      <c r="G263" s="71">
        <v>750</v>
      </c>
      <c r="H263" s="71">
        <v>750</v>
      </c>
      <c r="I263" s="71">
        <v>750</v>
      </c>
      <c r="J263" s="71">
        <v>750</v>
      </c>
      <c r="K263" s="71">
        <v>750</v>
      </c>
      <c r="L263" s="71">
        <v>750</v>
      </c>
      <c r="M263" s="71">
        <v>16750</v>
      </c>
      <c r="N263" s="71">
        <v>750</v>
      </c>
      <c r="O263" s="71">
        <v>750</v>
      </c>
      <c r="P263" s="71">
        <v>8379</v>
      </c>
      <c r="Q263" s="71">
        <v>33379</v>
      </c>
      <c r="R263" s="71">
        <v>2000</v>
      </c>
      <c r="S263" s="71">
        <v>1000</v>
      </c>
      <c r="T263" s="71">
        <v>1000</v>
      </c>
      <c r="U263" s="71">
        <v>1000</v>
      </c>
      <c r="V263" s="71">
        <v>1000</v>
      </c>
      <c r="W263" s="71">
        <v>1000</v>
      </c>
      <c r="X263" s="71">
        <v>1000</v>
      </c>
      <c r="Y263" s="71">
        <v>1000</v>
      </c>
      <c r="Z263" s="71">
        <v>1000</v>
      </c>
      <c r="AA263" s="71">
        <v>15070</v>
      </c>
      <c r="AB263" s="71">
        <v>1000</v>
      </c>
      <c r="AC263" s="71">
        <v>1000</v>
      </c>
      <c r="AD263" s="71"/>
      <c r="AE263" s="71">
        <v>27070</v>
      </c>
      <c r="AF263" s="71">
        <v>60449</v>
      </c>
    </row>
    <row r="264" spans="1:32" x14ac:dyDescent="0.3">
      <c r="C264" t="s">
        <v>229</v>
      </c>
      <c r="D264" s="71">
        <v>0</v>
      </c>
      <c r="E264" s="71">
        <v>0</v>
      </c>
      <c r="F264" s="71">
        <v>7000</v>
      </c>
      <c r="G264" s="71">
        <v>0</v>
      </c>
      <c r="H264" s="71">
        <v>0</v>
      </c>
      <c r="I264" s="71">
        <v>7000</v>
      </c>
      <c r="J264" s="71">
        <v>0</v>
      </c>
      <c r="K264" s="71">
        <v>0</v>
      </c>
      <c r="L264" s="71">
        <v>7000</v>
      </c>
      <c r="M264" s="71">
        <v>0</v>
      </c>
      <c r="N264" s="71">
        <v>0</v>
      </c>
      <c r="O264" s="71">
        <v>6420</v>
      </c>
      <c r="P264" s="71"/>
      <c r="Q264" s="71">
        <v>27420</v>
      </c>
      <c r="R264" s="71">
        <v>0</v>
      </c>
      <c r="S264" s="71">
        <v>0</v>
      </c>
      <c r="T264" s="71"/>
      <c r="U264" s="71">
        <v>7000</v>
      </c>
      <c r="V264" s="71">
        <v>0</v>
      </c>
      <c r="W264" s="71">
        <v>7000</v>
      </c>
      <c r="X264" s="71">
        <v>0</v>
      </c>
      <c r="Y264" s="71">
        <v>0</v>
      </c>
      <c r="Z264" s="71">
        <v>13548</v>
      </c>
      <c r="AA264" s="71"/>
      <c r="AB264" s="71">
        <v>0</v>
      </c>
      <c r="AC264" s="71">
        <v>0</v>
      </c>
      <c r="AD264" s="71"/>
      <c r="AE264" s="71">
        <v>27548</v>
      </c>
      <c r="AF264" s="71">
        <v>54968</v>
      </c>
    </row>
    <row r="265" spans="1:32" x14ac:dyDescent="0.3">
      <c r="C265" t="s">
        <v>233</v>
      </c>
      <c r="D265" s="71">
        <v>2812</v>
      </c>
      <c r="E265" s="71">
        <v>2812</v>
      </c>
      <c r="F265" s="71">
        <v>2812</v>
      </c>
      <c r="G265" s="71">
        <v>2812</v>
      </c>
      <c r="H265" s="71">
        <v>2812</v>
      </c>
      <c r="I265" s="71">
        <v>2812</v>
      </c>
      <c r="J265" s="71">
        <v>2812</v>
      </c>
      <c r="K265" s="71">
        <v>2812</v>
      </c>
      <c r="L265" s="71">
        <v>2812</v>
      </c>
      <c r="M265" s="71">
        <v>2812</v>
      </c>
      <c r="N265" s="71">
        <v>2812</v>
      </c>
      <c r="O265" s="71">
        <v>2816</v>
      </c>
      <c r="P265" s="71"/>
      <c r="Q265" s="71">
        <v>33748</v>
      </c>
      <c r="R265" s="71">
        <v>3564</v>
      </c>
      <c r="S265" s="71">
        <v>3564</v>
      </c>
      <c r="T265" s="71">
        <v>3564</v>
      </c>
      <c r="U265" s="71">
        <v>3564</v>
      </c>
      <c r="V265" s="71">
        <v>3564</v>
      </c>
      <c r="W265" s="71">
        <v>3564</v>
      </c>
      <c r="X265" s="71">
        <v>3564</v>
      </c>
      <c r="Y265" s="71">
        <v>3564</v>
      </c>
      <c r="Z265" s="71">
        <v>1064</v>
      </c>
      <c r="AA265" s="71">
        <v>1064</v>
      </c>
      <c r="AB265" s="71">
        <v>1064</v>
      </c>
      <c r="AC265" s="71">
        <v>1064</v>
      </c>
      <c r="AD265" s="71"/>
      <c r="AE265" s="71">
        <v>32768</v>
      </c>
      <c r="AF265" s="71">
        <v>66516</v>
      </c>
    </row>
    <row r="266" spans="1:32" x14ac:dyDescent="0.3">
      <c r="C266" t="s">
        <v>234</v>
      </c>
      <c r="D266" s="71">
        <v>6024.33</v>
      </c>
      <c r="E266" s="71">
        <v>6024.33</v>
      </c>
      <c r="F266" s="71">
        <v>6024.33</v>
      </c>
      <c r="G266" s="71">
        <v>6024.33</v>
      </c>
      <c r="H266" s="71">
        <v>6024.33</v>
      </c>
      <c r="I266" s="71">
        <v>6024.33</v>
      </c>
      <c r="J266" s="71">
        <v>6024.33</v>
      </c>
      <c r="K266" s="71">
        <v>6029.37</v>
      </c>
      <c r="L266" s="71">
        <v>6024.33</v>
      </c>
      <c r="M266" s="71">
        <v>6024.33</v>
      </c>
      <c r="N266" s="71">
        <v>6024.33</v>
      </c>
      <c r="O266" s="71">
        <v>6024.33</v>
      </c>
      <c r="P266" s="71"/>
      <c r="Q266" s="71">
        <v>72297.000000000015</v>
      </c>
      <c r="R266" s="71">
        <v>6072.5</v>
      </c>
      <c r="S266" s="71">
        <v>6072.5</v>
      </c>
      <c r="T266" s="71">
        <v>6072.5</v>
      </c>
      <c r="U266" s="71">
        <v>6072.5</v>
      </c>
      <c r="V266" s="71">
        <v>6072.5</v>
      </c>
      <c r="W266" s="71">
        <v>6072.5</v>
      </c>
      <c r="X266" s="71">
        <v>0</v>
      </c>
      <c r="Y266" s="71">
        <v>6072.5</v>
      </c>
      <c r="Z266" s="71">
        <v>12145</v>
      </c>
      <c r="AA266" s="71">
        <v>6072.5</v>
      </c>
      <c r="AB266" s="71">
        <v>6072.5</v>
      </c>
      <c r="AC266" s="71">
        <v>6072.5</v>
      </c>
      <c r="AD266" s="71"/>
      <c r="AE266" s="71">
        <v>72870</v>
      </c>
      <c r="AF266" s="71">
        <v>145167</v>
      </c>
    </row>
    <row r="267" spans="1:32" x14ac:dyDescent="0.3">
      <c r="B267" t="s">
        <v>596</v>
      </c>
      <c r="D267" s="71">
        <v>14536.33</v>
      </c>
      <c r="E267" s="71">
        <v>14536.33</v>
      </c>
      <c r="F267" s="71">
        <v>21536.33</v>
      </c>
      <c r="G267" s="71">
        <v>14536.33</v>
      </c>
      <c r="H267" s="71">
        <v>14536.33</v>
      </c>
      <c r="I267" s="71">
        <v>21536.33</v>
      </c>
      <c r="J267" s="71">
        <v>14536.33</v>
      </c>
      <c r="K267" s="71">
        <v>14541.369999999999</v>
      </c>
      <c r="L267" s="71">
        <v>21536.33</v>
      </c>
      <c r="M267" s="71">
        <v>30536.33</v>
      </c>
      <c r="N267" s="71">
        <v>18792.330000000002</v>
      </c>
      <c r="O267" s="71">
        <v>20960.330000000002</v>
      </c>
      <c r="P267" s="71">
        <v>8379</v>
      </c>
      <c r="Q267" s="71">
        <v>230500</v>
      </c>
      <c r="R267" s="71">
        <v>16586.5</v>
      </c>
      <c r="S267" s="71">
        <v>15586.5</v>
      </c>
      <c r="T267" s="71">
        <v>15586.5</v>
      </c>
      <c r="U267" s="71">
        <v>22586.5</v>
      </c>
      <c r="V267" s="71">
        <v>15586.5</v>
      </c>
      <c r="W267" s="71">
        <v>22586.5</v>
      </c>
      <c r="X267" s="71">
        <v>9514</v>
      </c>
      <c r="Y267" s="71">
        <v>15586.5</v>
      </c>
      <c r="Z267" s="71">
        <v>32707</v>
      </c>
      <c r="AA267" s="71">
        <v>27156.5</v>
      </c>
      <c r="AB267" s="71">
        <v>14556.83</v>
      </c>
      <c r="AC267" s="71">
        <v>14136.5</v>
      </c>
      <c r="AD267" s="71"/>
      <c r="AE267" s="71">
        <v>222176.33000000002</v>
      </c>
      <c r="AF267" s="71">
        <v>452676.33</v>
      </c>
    </row>
    <row r="268" spans="1:32" x14ac:dyDescent="0.3">
      <c r="B268" t="s">
        <v>597</v>
      </c>
      <c r="C268" t="s">
        <v>230</v>
      </c>
      <c r="D268" s="71">
        <v>4021.25</v>
      </c>
      <c r="E268" s="71">
        <v>4021.25</v>
      </c>
      <c r="F268" s="71">
        <v>4021.25</v>
      </c>
      <c r="G268" s="71">
        <v>4021.25</v>
      </c>
      <c r="H268" s="71">
        <v>4021.25</v>
      </c>
      <c r="I268" s="71">
        <v>4021.25</v>
      </c>
      <c r="J268" s="71">
        <v>4021.25</v>
      </c>
      <c r="K268" s="71">
        <v>4021.25</v>
      </c>
      <c r="L268" s="71">
        <v>4021.25</v>
      </c>
      <c r="M268" s="71">
        <v>4021.25</v>
      </c>
      <c r="N268" s="71">
        <v>4021.25</v>
      </c>
      <c r="O268" s="71">
        <v>4021.25</v>
      </c>
      <c r="P268" s="71"/>
      <c r="Q268" s="71">
        <v>48255</v>
      </c>
      <c r="R268" s="71">
        <v>4021.25</v>
      </c>
      <c r="S268" s="71">
        <v>4021.25</v>
      </c>
      <c r="T268" s="71">
        <v>4459.49</v>
      </c>
      <c r="U268" s="71">
        <v>4167.33</v>
      </c>
      <c r="V268" s="71">
        <v>4167.33</v>
      </c>
      <c r="W268" s="71">
        <v>4167.33</v>
      </c>
      <c r="X268" s="71">
        <v>4167.33</v>
      </c>
      <c r="Y268" s="71">
        <v>4167.33</v>
      </c>
      <c r="Z268" s="71">
        <v>4167.33</v>
      </c>
      <c r="AA268" s="71">
        <v>4167.33</v>
      </c>
      <c r="AB268" s="71">
        <v>4167.33</v>
      </c>
      <c r="AC268" s="71">
        <v>4167.33</v>
      </c>
      <c r="AD268" s="71"/>
      <c r="AE268" s="71">
        <v>50007.960000000014</v>
      </c>
      <c r="AF268" s="71">
        <v>98262.96</v>
      </c>
    </row>
    <row r="269" spans="1:32" x14ac:dyDescent="0.3">
      <c r="B269" t="s">
        <v>598</v>
      </c>
      <c r="D269" s="71">
        <v>4021.25</v>
      </c>
      <c r="E269" s="71">
        <v>4021.25</v>
      </c>
      <c r="F269" s="71">
        <v>4021.25</v>
      </c>
      <c r="G269" s="71">
        <v>4021.25</v>
      </c>
      <c r="H269" s="71">
        <v>4021.25</v>
      </c>
      <c r="I269" s="71">
        <v>4021.25</v>
      </c>
      <c r="J269" s="71">
        <v>4021.25</v>
      </c>
      <c r="K269" s="71">
        <v>4021.25</v>
      </c>
      <c r="L269" s="71">
        <v>4021.25</v>
      </c>
      <c r="M269" s="71">
        <v>4021.25</v>
      </c>
      <c r="N269" s="71">
        <v>4021.25</v>
      </c>
      <c r="O269" s="71">
        <v>4021.25</v>
      </c>
      <c r="P269" s="71"/>
      <c r="Q269" s="71">
        <v>48255</v>
      </c>
      <c r="R269" s="71">
        <v>4021.25</v>
      </c>
      <c r="S269" s="71">
        <v>4021.25</v>
      </c>
      <c r="T269" s="71">
        <v>4459.49</v>
      </c>
      <c r="U269" s="71">
        <v>4167.33</v>
      </c>
      <c r="V269" s="71">
        <v>4167.33</v>
      </c>
      <c r="W269" s="71">
        <v>4167.33</v>
      </c>
      <c r="X269" s="71">
        <v>4167.33</v>
      </c>
      <c r="Y269" s="71">
        <v>4167.33</v>
      </c>
      <c r="Z269" s="71">
        <v>4167.33</v>
      </c>
      <c r="AA269" s="71">
        <v>4167.33</v>
      </c>
      <c r="AB269" s="71">
        <v>4167.33</v>
      </c>
      <c r="AC269" s="71">
        <v>4167.33</v>
      </c>
      <c r="AD269" s="71"/>
      <c r="AE269" s="71">
        <v>50007.960000000014</v>
      </c>
      <c r="AF269" s="71">
        <v>98262.96</v>
      </c>
    </row>
    <row r="270" spans="1:32" x14ac:dyDescent="0.3">
      <c r="B270" t="s">
        <v>599</v>
      </c>
      <c r="C270" t="s">
        <v>232</v>
      </c>
      <c r="D270" s="71">
        <v>2392.8000000000002</v>
      </c>
      <c r="E270" s="71">
        <v>3901.33</v>
      </c>
      <c r="F270" s="71">
        <v>3901.33</v>
      </c>
      <c r="G270" s="71">
        <v>3901.33</v>
      </c>
      <c r="H270" s="71">
        <v>3901.33</v>
      </c>
      <c r="I270" s="71">
        <v>3901.33</v>
      </c>
      <c r="J270" s="71">
        <v>4486.09</v>
      </c>
      <c r="K270" s="71">
        <v>4486.09</v>
      </c>
      <c r="L270" s="71">
        <v>4486.09</v>
      </c>
      <c r="M270" s="71">
        <v>4486.09</v>
      </c>
      <c r="N270" s="71">
        <v>4486.09</v>
      </c>
      <c r="O270" s="71">
        <v>4486.09</v>
      </c>
      <c r="P270" s="71">
        <v>-1999.99</v>
      </c>
      <c r="Q270" s="71">
        <v>46815.999999999993</v>
      </c>
      <c r="R270" s="71">
        <v>6486.08</v>
      </c>
      <c r="S270" s="71">
        <v>4486.09</v>
      </c>
      <c r="T270" s="71">
        <v>4486.09</v>
      </c>
      <c r="U270" s="71">
        <v>3533.64</v>
      </c>
      <c r="V270" s="71">
        <v>3533.64</v>
      </c>
      <c r="W270" s="71">
        <v>3533.64</v>
      </c>
      <c r="X270" s="71">
        <v>3533.64</v>
      </c>
      <c r="Y270" s="71">
        <v>3533.64</v>
      </c>
      <c r="Z270" s="71">
        <v>3533.64</v>
      </c>
      <c r="AA270" s="71">
        <v>3533.64</v>
      </c>
      <c r="AB270" s="71">
        <v>3533.64</v>
      </c>
      <c r="AC270" s="71">
        <v>3533.64</v>
      </c>
      <c r="AD270" s="71"/>
      <c r="AE270" s="71">
        <v>47261.02</v>
      </c>
      <c r="AF270" s="71">
        <v>94077.01999999999</v>
      </c>
    </row>
    <row r="271" spans="1:32" x14ac:dyDescent="0.3">
      <c r="B271" t="s">
        <v>600</v>
      </c>
      <c r="D271" s="71">
        <v>2392.8000000000002</v>
      </c>
      <c r="E271" s="71">
        <v>3901.33</v>
      </c>
      <c r="F271" s="71">
        <v>3901.33</v>
      </c>
      <c r="G271" s="71">
        <v>3901.33</v>
      </c>
      <c r="H271" s="71">
        <v>3901.33</v>
      </c>
      <c r="I271" s="71">
        <v>3901.33</v>
      </c>
      <c r="J271" s="71">
        <v>4486.09</v>
      </c>
      <c r="K271" s="71">
        <v>4486.09</v>
      </c>
      <c r="L271" s="71">
        <v>4486.09</v>
      </c>
      <c r="M271" s="71">
        <v>4486.09</v>
      </c>
      <c r="N271" s="71">
        <v>4486.09</v>
      </c>
      <c r="O271" s="71">
        <v>4486.09</v>
      </c>
      <c r="P271" s="71">
        <v>-1999.99</v>
      </c>
      <c r="Q271" s="71">
        <v>46815.999999999993</v>
      </c>
      <c r="R271" s="71">
        <v>6486.08</v>
      </c>
      <c r="S271" s="71">
        <v>4486.09</v>
      </c>
      <c r="T271" s="71">
        <v>4486.09</v>
      </c>
      <c r="U271" s="71">
        <v>3533.64</v>
      </c>
      <c r="V271" s="71">
        <v>3533.64</v>
      </c>
      <c r="W271" s="71">
        <v>3533.64</v>
      </c>
      <c r="X271" s="71">
        <v>3533.64</v>
      </c>
      <c r="Y271" s="71">
        <v>3533.64</v>
      </c>
      <c r="Z271" s="71">
        <v>3533.64</v>
      </c>
      <c r="AA271" s="71">
        <v>3533.64</v>
      </c>
      <c r="AB271" s="71">
        <v>3533.64</v>
      </c>
      <c r="AC271" s="71">
        <v>3533.64</v>
      </c>
      <c r="AD271" s="71"/>
      <c r="AE271" s="71">
        <v>47261.02</v>
      </c>
      <c r="AF271" s="71">
        <v>94077.01999999999</v>
      </c>
    </row>
    <row r="272" spans="1:32" x14ac:dyDescent="0.3">
      <c r="B272" t="s">
        <v>601</v>
      </c>
      <c r="C272" t="s">
        <v>235</v>
      </c>
      <c r="D272" s="71">
        <v>4225</v>
      </c>
      <c r="E272" s="71">
        <v>4225</v>
      </c>
      <c r="F272" s="71">
        <v>4225</v>
      </c>
      <c r="G272" s="71">
        <v>4225</v>
      </c>
      <c r="H272" s="71">
        <v>4225</v>
      </c>
      <c r="I272" s="71">
        <v>4225</v>
      </c>
      <c r="J272" s="71">
        <v>4225</v>
      </c>
      <c r="K272" s="71">
        <v>4225</v>
      </c>
      <c r="L272" s="71">
        <v>4225</v>
      </c>
      <c r="M272" s="71">
        <v>4225</v>
      </c>
      <c r="N272" s="71">
        <v>4225</v>
      </c>
      <c r="O272" s="71">
        <v>4220</v>
      </c>
      <c r="P272" s="71"/>
      <c r="Q272" s="71">
        <v>50695</v>
      </c>
      <c r="R272" s="71">
        <v>4367</v>
      </c>
      <c r="S272" s="71">
        <v>4367</v>
      </c>
      <c r="T272" s="71">
        <v>4367</v>
      </c>
      <c r="U272" s="71">
        <v>4367</v>
      </c>
      <c r="V272" s="71">
        <v>4367</v>
      </c>
      <c r="W272" s="71">
        <v>4367</v>
      </c>
      <c r="X272" s="71">
        <v>4367</v>
      </c>
      <c r="Y272" s="71">
        <v>4367</v>
      </c>
      <c r="Z272" s="71">
        <v>4367</v>
      </c>
      <c r="AA272" s="71">
        <v>4367</v>
      </c>
      <c r="AB272" s="71">
        <v>4367</v>
      </c>
      <c r="AC272" s="71">
        <v>4368</v>
      </c>
      <c r="AD272" s="71"/>
      <c r="AE272" s="71">
        <v>52405</v>
      </c>
      <c r="AF272" s="71">
        <v>103100</v>
      </c>
    </row>
    <row r="273" spans="1:32" x14ac:dyDescent="0.3">
      <c r="B273" t="s">
        <v>602</v>
      </c>
      <c r="D273" s="71">
        <v>4225</v>
      </c>
      <c r="E273" s="71">
        <v>4225</v>
      </c>
      <c r="F273" s="71">
        <v>4225</v>
      </c>
      <c r="G273" s="71">
        <v>4225</v>
      </c>
      <c r="H273" s="71">
        <v>4225</v>
      </c>
      <c r="I273" s="71">
        <v>4225</v>
      </c>
      <c r="J273" s="71">
        <v>4225</v>
      </c>
      <c r="K273" s="71">
        <v>4225</v>
      </c>
      <c r="L273" s="71">
        <v>4225</v>
      </c>
      <c r="M273" s="71">
        <v>4225</v>
      </c>
      <c r="N273" s="71">
        <v>4225</v>
      </c>
      <c r="O273" s="71">
        <v>4220</v>
      </c>
      <c r="P273" s="71"/>
      <c r="Q273" s="71">
        <v>50695</v>
      </c>
      <c r="R273" s="71">
        <v>4367</v>
      </c>
      <c r="S273" s="71">
        <v>4367</v>
      </c>
      <c r="T273" s="71">
        <v>4367</v>
      </c>
      <c r="U273" s="71">
        <v>4367</v>
      </c>
      <c r="V273" s="71">
        <v>4367</v>
      </c>
      <c r="W273" s="71">
        <v>4367</v>
      </c>
      <c r="X273" s="71">
        <v>4367</v>
      </c>
      <c r="Y273" s="71">
        <v>4367</v>
      </c>
      <c r="Z273" s="71">
        <v>4367</v>
      </c>
      <c r="AA273" s="71">
        <v>4367</v>
      </c>
      <c r="AB273" s="71">
        <v>4367</v>
      </c>
      <c r="AC273" s="71">
        <v>4368</v>
      </c>
      <c r="AD273" s="71"/>
      <c r="AE273" s="71">
        <v>52405</v>
      </c>
      <c r="AF273" s="71">
        <v>103100</v>
      </c>
    </row>
    <row r="274" spans="1:32" x14ac:dyDescent="0.3">
      <c r="B274" t="s">
        <v>603</v>
      </c>
      <c r="C274" t="s">
        <v>237</v>
      </c>
      <c r="D274" s="71">
        <v>9126</v>
      </c>
      <c r="E274" s="71">
        <v>9126</v>
      </c>
      <c r="F274" s="71">
        <v>9126</v>
      </c>
      <c r="G274" s="71">
        <v>9126</v>
      </c>
      <c r="H274" s="71">
        <v>9126</v>
      </c>
      <c r="I274" s="71">
        <v>8777</v>
      </c>
      <c r="J274" s="71">
        <v>8777</v>
      </c>
      <c r="K274" s="71">
        <v>8777</v>
      </c>
      <c r="L274" s="71">
        <v>8777</v>
      </c>
      <c r="M274" s="71">
        <v>8777</v>
      </c>
      <c r="N274" s="71">
        <v>8777</v>
      </c>
      <c r="O274" s="71">
        <v>8770</v>
      </c>
      <c r="P274" s="71"/>
      <c r="Q274" s="71">
        <v>107062</v>
      </c>
      <c r="R274" s="71">
        <v>8809</v>
      </c>
      <c r="S274" s="71">
        <v>8809</v>
      </c>
      <c r="T274" s="71">
        <v>8809</v>
      </c>
      <c r="U274" s="71">
        <v>8809</v>
      </c>
      <c r="V274" s="71">
        <v>8809</v>
      </c>
      <c r="W274" s="71">
        <v>5034</v>
      </c>
      <c r="X274" s="71">
        <v>5034</v>
      </c>
      <c r="Y274" s="71">
        <v>5034</v>
      </c>
      <c r="Z274" s="71">
        <v>5034</v>
      </c>
      <c r="AA274" s="71">
        <v>5034</v>
      </c>
      <c r="AB274" s="71">
        <v>5034</v>
      </c>
      <c r="AC274" s="71">
        <v>5034</v>
      </c>
      <c r="AD274" s="71"/>
      <c r="AE274" s="71">
        <v>79283</v>
      </c>
      <c r="AF274" s="71">
        <v>186345</v>
      </c>
    </row>
    <row r="275" spans="1:32" x14ac:dyDescent="0.3">
      <c r="B275" t="s">
        <v>604</v>
      </c>
      <c r="D275" s="71">
        <v>9126</v>
      </c>
      <c r="E275" s="71">
        <v>9126</v>
      </c>
      <c r="F275" s="71">
        <v>9126</v>
      </c>
      <c r="G275" s="71">
        <v>9126</v>
      </c>
      <c r="H275" s="71">
        <v>9126</v>
      </c>
      <c r="I275" s="71">
        <v>8777</v>
      </c>
      <c r="J275" s="71">
        <v>8777</v>
      </c>
      <c r="K275" s="71">
        <v>8777</v>
      </c>
      <c r="L275" s="71">
        <v>8777</v>
      </c>
      <c r="M275" s="71">
        <v>8777</v>
      </c>
      <c r="N275" s="71">
        <v>8777</v>
      </c>
      <c r="O275" s="71">
        <v>8770</v>
      </c>
      <c r="P275" s="71"/>
      <c r="Q275" s="71">
        <v>107062</v>
      </c>
      <c r="R275" s="71">
        <v>8809</v>
      </c>
      <c r="S275" s="71">
        <v>8809</v>
      </c>
      <c r="T275" s="71">
        <v>8809</v>
      </c>
      <c r="U275" s="71">
        <v>8809</v>
      </c>
      <c r="V275" s="71">
        <v>8809</v>
      </c>
      <c r="W275" s="71">
        <v>5034</v>
      </c>
      <c r="X275" s="71">
        <v>5034</v>
      </c>
      <c r="Y275" s="71">
        <v>5034</v>
      </c>
      <c r="Z275" s="71">
        <v>5034</v>
      </c>
      <c r="AA275" s="71">
        <v>5034</v>
      </c>
      <c r="AB275" s="71">
        <v>5034</v>
      </c>
      <c r="AC275" s="71">
        <v>5034</v>
      </c>
      <c r="AD275" s="71"/>
      <c r="AE275" s="71">
        <v>79283</v>
      </c>
      <c r="AF275" s="71">
        <v>186345</v>
      </c>
    </row>
    <row r="276" spans="1:32" x14ac:dyDescent="0.3">
      <c r="B276" t="s">
        <v>605</v>
      </c>
      <c r="C276" t="s">
        <v>223</v>
      </c>
      <c r="D276" s="71">
        <v>726</v>
      </c>
      <c r="E276" s="71">
        <v>726</v>
      </c>
      <c r="F276" s="71">
        <v>726</v>
      </c>
      <c r="G276" s="71">
        <v>726</v>
      </c>
      <c r="H276" s="71">
        <v>726</v>
      </c>
      <c r="I276" s="71">
        <v>726</v>
      </c>
      <c r="J276" s="71">
        <v>726</v>
      </c>
      <c r="K276" s="71">
        <v>726</v>
      </c>
      <c r="L276" s="71">
        <v>726</v>
      </c>
      <c r="M276" s="71">
        <v>726</v>
      </c>
      <c r="N276" s="71">
        <v>726</v>
      </c>
      <c r="O276" s="71">
        <v>726</v>
      </c>
      <c r="P276" s="71"/>
      <c r="Q276" s="71">
        <v>8712</v>
      </c>
      <c r="R276" s="71">
        <v>752</v>
      </c>
      <c r="S276" s="71">
        <v>752</v>
      </c>
      <c r="T276" s="71">
        <v>752</v>
      </c>
      <c r="U276" s="71">
        <v>752</v>
      </c>
      <c r="V276" s="71">
        <v>752</v>
      </c>
      <c r="W276" s="71">
        <v>752</v>
      </c>
      <c r="X276" s="71">
        <v>752</v>
      </c>
      <c r="Y276" s="71">
        <v>752</v>
      </c>
      <c r="Z276" s="71">
        <v>752</v>
      </c>
      <c r="AA276" s="71">
        <v>752</v>
      </c>
      <c r="AB276" s="71">
        <v>752</v>
      </c>
      <c r="AC276" s="71">
        <v>752</v>
      </c>
      <c r="AD276" s="71"/>
      <c r="AE276" s="71">
        <v>9024</v>
      </c>
      <c r="AF276" s="71">
        <v>17736</v>
      </c>
    </row>
    <row r="277" spans="1:32" x14ac:dyDescent="0.3">
      <c r="C277" t="s">
        <v>228</v>
      </c>
      <c r="D277" s="71">
        <v>3020</v>
      </c>
      <c r="E277" s="71">
        <v>3020</v>
      </c>
      <c r="F277" s="71">
        <v>3457.76</v>
      </c>
      <c r="G277" s="71">
        <v>3020</v>
      </c>
      <c r="H277" s="71">
        <v>3020</v>
      </c>
      <c r="I277" s="71">
        <v>3020</v>
      </c>
      <c r="J277" s="71">
        <v>3457.76</v>
      </c>
      <c r="K277" s="71">
        <v>3020</v>
      </c>
      <c r="L277" s="71">
        <v>3020</v>
      </c>
      <c r="M277" s="71">
        <v>3020</v>
      </c>
      <c r="N277" s="71">
        <v>3020</v>
      </c>
      <c r="O277" s="71">
        <v>2988.48</v>
      </c>
      <c r="P277" s="71"/>
      <c r="Q277" s="71">
        <v>37084.000000000007</v>
      </c>
      <c r="R277" s="71">
        <v>2500</v>
      </c>
      <c r="S277" s="71">
        <v>2500</v>
      </c>
      <c r="T277" s="71">
        <v>2500</v>
      </c>
      <c r="U277" s="71">
        <v>1500</v>
      </c>
      <c r="V277" s="71">
        <v>1500</v>
      </c>
      <c r="W277" s="71">
        <v>1500</v>
      </c>
      <c r="X277" s="71">
        <v>1500</v>
      </c>
      <c r="Y277" s="71">
        <v>4000</v>
      </c>
      <c r="Z277" s="71">
        <v>3500</v>
      </c>
      <c r="AA277" s="71">
        <v>1500</v>
      </c>
      <c r="AB277" s="71">
        <v>4250</v>
      </c>
      <c r="AC277" s="71">
        <v>7421</v>
      </c>
      <c r="AD277" s="71"/>
      <c r="AE277" s="71">
        <v>34171</v>
      </c>
      <c r="AF277" s="71">
        <v>71255</v>
      </c>
    </row>
    <row r="278" spans="1:32" x14ac:dyDescent="0.3">
      <c r="C278" t="s">
        <v>231</v>
      </c>
      <c r="D278" s="71">
        <v>3258</v>
      </c>
      <c r="E278" s="71">
        <v>3258</v>
      </c>
      <c r="F278" s="71">
        <v>3258</v>
      </c>
      <c r="G278" s="71">
        <v>3258</v>
      </c>
      <c r="H278" s="71">
        <v>3258</v>
      </c>
      <c r="I278" s="71">
        <v>3258</v>
      </c>
      <c r="J278" s="71">
        <v>3258</v>
      </c>
      <c r="K278" s="71">
        <v>3258</v>
      </c>
      <c r="L278" s="71">
        <v>3258</v>
      </c>
      <c r="M278" s="71">
        <v>3258</v>
      </c>
      <c r="N278" s="71">
        <v>3258</v>
      </c>
      <c r="O278" s="71">
        <v>3254</v>
      </c>
      <c r="P278" s="71"/>
      <c r="Q278" s="71">
        <v>39092</v>
      </c>
      <c r="R278" s="71">
        <v>3370</v>
      </c>
      <c r="S278" s="71">
        <v>3370</v>
      </c>
      <c r="T278" s="71">
        <v>3370</v>
      </c>
      <c r="U278" s="71">
        <v>3370</v>
      </c>
      <c r="V278" s="71">
        <v>3370</v>
      </c>
      <c r="W278" s="71">
        <v>3370</v>
      </c>
      <c r="X278" s="71">
        <v>3370</v>
      </c>
      <c r="Y278" s="71">
        <v>3370</v>
      </c>
      <c r="Z278" s="71">
        <v>3370</v>
      </c>
      <c r="AA278" s="71">
        <v>3370</v>
      </c>
      <c r="AB278" s="71">
        <v>3370</v>
      </c>
      <c r="AC278" s="71">
        <v>3370</v>
      </c>
      <c r="AD278" s="71"/>
      <c r="AE278" s="71">
        <v>40440</v>
      </c>
      <c r="AF278" s="71">
        <v>79532</v>
      </c>
    </row>
    <row r="279" spans="1:32" x14ac:dyDescent="0.3">
      <c r="C279" t="s">
        <v>236</v>
      </c>
      <c r="D279" s="71">
        <v>3342</v>
      </c>
      <c r="E279" s="71">
        <v>3342</v>
      </c>
      <c r="F279" s="71">
        <v>3342</v>
      </c>
      <c r="G279" s="71">
        <v>3342</v>
      </c>
      <c r="H279" s="71">
        <v>3342</v>
      </c>
      <c r="I279" s="71">
        <v>3342</v>
      </c>
      <c r="J279" s="71">
        <v>3342</v>
      </c>
      <c r="K279" s="71">
        <v>3342</v>
      </c>
      <c r="L279" s="71">
        <v>3342</v>
      </c>
      <c r="M279" s="71">
        <v>3342</v>
      </c>
      <c r="N279" s="71">
        <v>3342</v>
      </c>
      <c r="O279" s="71">
        <v>3344</v>
      </c>
      <c r="P279" s="71"/>
      <c r="Q279" s="71">
        <v>40106</v>
      </c>
      <c r="R279" s="71">
        <v>3437</v>
      </c>
      <c r="S279" s="71">
        <v>3437</v>
      </c>
      <c r="T279" s="71">
        <v>3437</v>
      </c>
      <c r="U279" s="71">
        <v>3437</v>
      </c>
      <c r="V279" s="71">
        <v>3437</v>
      </c>
      <c r="W279" s="71">
        <v>3437</v>
      </c>
      <c r="X279" s="71">
        <v>3437</v>
      </c>
      <c r="Y279" s="71">
        <v>3437</v>
      </c>
      <c r="Z279" s="71">
        <v>3437</v>
      </c>
      <c r="AA279" s="71">
        <v>3437</v>
      </c>
      <c r="AB279" s="71">
        <v>3437</v>
      </c>
      <c r="AC279" s="71">
        <v>3434</v>
      </c>
      <c r="AD279" s="71"/>
      <c r="AE279" s="71">
        <v>41241</v>
      </c>
      <c r="AF279" s="71">
        <v>81347</v>
      </c>
    </row>
    <row r="280" spans="1:32" x14ac:dyDescent="0.3">
      <c r="C280" t="s">
        <v>224</v>
      </c>
      <c r="D280" s="71">
        <v>8794</v>
      </c>
      <c r="E280" s="71">
        <v>8794</v>
      </c>
      <c r="F280" s="71">
        <v>8794</v>
      </c>
      <c r="G280" s="71">
        <v>8794</v>
      </c>
      <c r="H280" s="71">
        <v>8794</v>
      </c>
      <c r="I280" s="71">
        <v>8794</v>
      </c>
      <c r="J280" s="71">
        <v>8794</v>
      </c>
      <c r="K280" s="71">
        <v>8794</v>
      </c>
      <c r="L280" s="71">
        <v>8794</v>
      </c>
      <c r="M280" s="71">
        <v>8794</v>
      </c>
      <c r="N280" s="71">
        <v>8794</v>
      </c>
      <c r="O280" s="71">
        <v>8792</v>
      </c>
      <c r="P280" s="71"/>
      <c r="Q280" s="71">
        <v>105526</v>
      </c>
      <c r="R280" s="71">
        <v>8994</v>
      </c>
      <c r="S280" s="71">
        <v>8994</v>
      </c>
      <c r="T280" s="71">
        <v>8994</v>
      </c>
      <c r="U280" s="71">
        <v>8994</v>
      </c>
      <c r="V280" s="71">
        <v>8994</v>
      </c>
      <c r="W280" s="71">
        <v>8994</v>
      </c>
      <c r="X280" s="71">
        <v>8994</v>
      </c>
      <c r="Y280" s="71">
        <v>8994</v>
      </c>
      <c r="Z280" s="71">
        <v>8994</v>
      </c>
      <c r="AA280" s="71">
        <v>8994</v>
      </c>
      <c r="AB280" s="71">
        <v>8994</v>
      </c>
      <c r="AC280" s="71">
        <v>8999</v>
      </c>
      <c r="AD280" s="71"/>
      <c r="AE280" s="71">
        <v>107933</v>
      </c>
      <c r="AF280" s="71">
        <v>213459</v>
      </c>
    </row>
    <row r="281" spans="1:32" x14ac:dyDescent="0.3">
      <c r="C281" t="s">
        <v>226</v>
      </c>
      <c r="D281" s="71">
        <v>1499</v>
      </c>
      <c r="E281" s="71">
        <v>1499</v>
      </c>
      <c r="F281" s="71">
        <v>1499</v>
      </c>
      <c r="G281" s="71">
        <v>1499</v>
      </c>
      <c r="H281" s="71">
        <v>1499</v>
      </c>
      <c r="I281" s="71">
        <v>1499</v>
      </c>
      <c r="J281" s="71">
        <v>1499</v>
      </c>
      <c r="K281" s="71">
        <v>1499</v>
      </c>
      <c r="L281" s="71">
        <v>1499</v>
      </c>
      <c r="M281" s="71">
        <v>1499</v>
      </c>
      <c r="N281" s="71">
        <v>1499</v>
      </c>
      <c r="O281" s="71">
        <v>1501</v>
      </c>
      <c r="P281" s="71"/>
      <c r="Q281" s="71">
        <v>17990</v>
      </c>
      <c r="R281" s="71">
        <v>1564</v>
      </c>
      <c r="S281" s="71">
        <v>1564</v>
      </c>
      <c r="T281" s="71">
        <v>1564</v>
      </c>
      <c r="U281" s="71">
        <v>1564</v>
      </c>
      <c r="V281" s="71">
        <v>1564</v>
      </c>
      <c r="W281" s="71">
        <v>1564</v>
      </c>
      <c r="X281" s="71">
        <v>1564</v>
      </c>
      <c r="Y281" s="71">
        <v>1564</v>
      </c>
      <c r="Z281" s="71">
        <v>1564</v>
      </c>
      <c r="AA281" s="71">
        <v>1564</v>
      </c>
      <c r="AB281" s="71">
        <v>1564</v>
      </c>
      <c r="AC281" s="71">
        <v>1562</v>
      </c>
      <c r="AD281" s="71"/>
      <c r="AE281" s="71">
        <v>18766</v>
      </c>
      <c r="AF281" s="71">
        <v>36756</v>
      </c>
    </row>
    <row r="282" spans="1:32" x14ac:dyDescent="0.3">
      <c r="B282" t="s">
        <v>606</v>
      </c>
      <c r="D282" s="71">
        <v>20639</v>
      </c>
      <c r="E282" s="71">
        <v>20639</v>
      </c>
      <c r="F282" s="71">
        <v>21076.760000000002</v>
      </c>
      <c r="G282" s="71">
        <v>20639</v>
      </c>
      <c r="H282" s="71">
        <v>20639</v>
      </c>
      <c r="I282" s="71">
        <v>20639</v>
      </c>
      <c r="J282" s="71">
        <v>21076.760000000002</v>
      </c>
      <c r="K282" s="71">
        <v>20639</v>
      </c>
      <c r="L282" s="71">
        <v>20639</v>
      </c>
      <c r="M282" s="71">
        <v>20639</v>
      </c>
      <c r="N282" s="71">
        <v>20639</v>
      </c>
      <c r="O282" s="71">
        <v>20605.48</v>
      </c>
      <c r="P282" s="71"/>
      <c r="Q282" s="71">
        <v>248510</v>
      </c>
      <c r="R282" s="71">
        <v>20617</v>
      </c>
      <c r="S282" s="71">
        <v>20617</v>
      </c>
      <c r="T282" s="71">
        <v>20617</v>
      </c>
      <c r="U282" s="71">
        <v>19617</v>
      </c>
      <c r="V282" s="71">
        <v>19617</v>
      </c>
      <c r="W282" s="71">
        <v>19617</v>
      </c>
      <c r="X282" s="71">
        <v>19617</v>
      </c>
      <c r="Y282" s="71">
        <v>22117</v>
      </c>
      <c r="Z282" s="71">
        <v>21617</v>
      </c>
      <c r="AA282" s="71">
        <v>19617</v>
      </c>
      <c r="AB282" s="71">
        <v>22367</v>
      </c>
      <c r="AC282" s="71">
        <v>25538</v>
      </c>
      <c r="AD282" s="71"/>
      <c r="AE282" s="71">
        <v>251575</v>
      </c>
      <c r="AF282" s="71">
        <v>500085</v>
      </c>
    </row>
    <row r="283" spans="1:32" x14ac:dyDescent="0.3">
      <c r="A283" t="s">
        <v>238</v>
      </c>
      <c r="D283" s="71">
        <v>54940.380000000005</v>
      </c>
      <c r="E283" s="71">
        <v>56448.91</v>
      </c>
      <c r="F283" s="71">
        <v>63886.670000000006</v>
      </c>
      <c r="G283" s="71">
        <v>56448.91</v>
      </c>
      <c r="H283" s="71">
        <v>56448.91</v>
      </c>
      <c r="I283" s="71">
        <v>63099.91</v>
      </c>
      <c r="J283" s="71">
        <v>57122.43</v>
      </c>
      <c r="K283" s="71">
        <v>56689.71</v>
      </c>
      <c r="L283" s="71">
        <v>63684.67</v>
      </c>
      <c r="M283" s="71">
        <v>72684.67</v>
      </c>
      <c r="N283" s="71">
        <v>60940.67</v>
      </c>
      <c r="O283" s="71">
        <v>63063.15</v>
      </c>
      <c r="P283" s="71">
        <v>6379.01</v>
      </c>
      <c r="Q283" s="71">
        <v>731838</v>
      </c>
      <c r="R283" s="71">
        <v>60886.83</v>
      </c>
      <c r="S283" s="71">
        <v>57886.84</v>
      </c>
      <c r="T283" s="71">
        <v>58325.08</v>
      </c>
      <c r="U283" s="71">
        <v>63080.47</v>
      </c>
      <c r="V283" s="71">
        <v>56080.47</v>
      </c>
      <c r="W283" s="71">
        <v>59305.47</v>
      </c>
      <c r="X283" s="71">
        <v>46232.97</v>
      </c>
      <c r="Y283" s="71">
        <v>54805.47</v>
      </c>
      <c r="Z283" s="71">
        <v>71425.97</v>
      </c>
      <c r="AA283" s="71">
        <v>63875.47</v>
      </c>
      <c r="AB283" s="71">
        <v>54025.8</v>
      </c>
      <c r="AC283" s="71">
        <v>56777.47</v>
      </c>
      <c r="AD283" s="71"/>
      <c r="AE283" s="71">
        <v>702708.31</v>
      </c>
      <c r="AF283" s="71">
        <v>1434546.31</v>
      </c>
    </row>
    <row r="284" spans="1:32" x14ac:dyDescent="0.3">
      <c r="A284" t="s">
        <v>33</v>
      </c>
      <c r="B284" t="s">
        <v>607</v>
      </c>
      <c r="C284" t="s">
        <v>246</v>
      </c>
      <c r="D284" s="71">
        <v>2358</v>
      </c>
      <c r="E284" s="71">
        <v>3537</v>
      </c>
      <c r="F284" s="71">
        <v>2358</v>
      </c>
      <c r="G284" s="71">
        <v>1179</v>
      </c>
      <c r="H284" s="71">
        <v>2358</v>
      </c>
      <c r="I284" s="71">
        <v>2947.5</v>
      </c>
      <c r="J284" s="71">
        <v>2358</v>
      </c>
      <c r="K284" s="71">
        <v>2358</v>
      </c>
      <c r="L284" s="71">
        <v>2358</v>
      </c>
      <c r="M284" s="71">
        <v>2358</v>
      </c>
      <c r="N284" s="71">
        <v>2358</v>
      </c>
      <c r="O284" s="71">
        <v>1777.5</v>
      </c>
      <c r="P284" s="71"/>
      <c r="Q284" s="71">
        <v>28305</v>
      </c>
      <c r="R284" s="71">
        <v>2937.5</v>
      </c>
      <c r="S284" s="71">
        <v>2357</v>
      </c>
      <c r="T284" s="71">
        <v>2357</v>
      </c>
      <c r="U284" s="71">
        <v>2357</v>
      </c>
      <c r="V284" s="71">
        <v>2357</v>
      </c>
      <c r="W284" s="71">
        <v>2357</v>
      </c>
      <c r="X284" s="71">
        <v>2357</v>
      </c>
      <c r="Y284" s="71">
        <v>2357</v>
      </c>
      <c r="Z284" s="71">
        <v>2357</v>
      </c>
      <c r="AA284" s="71">
        <v>2357</v>
      </c>
      <c r="AB284" s="71">
        <v>2357</v>
      </c>
      <c r="AC284" s="71">
        <v>1775.5</v>
      </c>
      <c r="AD284" s="71"/>
      <c r="AE284" s="71">
        <v>28283</v>
      </c>
      <c r="AF284" s="71">
        <v>56588</v>
      </c>
    </row>
    <row r="285" spans="1:32" x14ac:dyDescent="0.3">
      <c r="C285" t="s">
        <v>255</v>
      </c>
      <c r="D285" s="71">
        <v>0</v>
      </c>
      <c r="E285" s="71">
        <v>0</v>
      </c>
      <c r="F285" s="71">
        <v>0</v>
      </c>
      <c r="G285" s="71">
        <v>0</v>
      </c>
      <c r="H285" s="71">
        <v>6735</v>
      </c>
      <c r="I285" s="71">
        <v>0</v>
      </c>
      <c r="J285" s="71">
        <v>0</v>
      </c>
      <c r="K285" s="71">
        <v>0</v>
      </c>
      <c r="L285" s="71">
        <v>20204</v>
      </c>
      <c r="M285" s="71">
        <v>0</v>
      </c>
      <c r="N285" s="71">
        <v>0</v>
      </c>
      <c r="O285" s="71"/>
      <c r="P285" s="71"/>
      <c r="Q285" s="71">
        <v>26939</v>
      </c>
      <c r="R285" s="71">
        <v>0</v>
      </c>
      <c r="S285" s="71">
        <v>0</v>
      </c>
      <c r="T285" s="71"/>
      <c r="U285" s="71">
        <v>0</v>
      </c>
      <c r="V285" s="71"/>
      <c r="W285" s="71">
        <v>13545</v>
      </c>
      <c r="X285" s="71">
        <v>0</v>
      </c>
      <c r="Y285" s="71">
        <v>0</v>
      </c>
      <c r="Z285" s="71">
        <v>0</v>
      </c>
      <c r="AA285" s="71"/>
      <c r="AB285" s="71">
        <v>0</v>
      </c>
      <c r="AC285" s="71">
        <v>13545</v>
      </c>
      <c r="AD285" s="71"/>
      <c r="AE285" s="71">
        <v>27090</v>
      </c>
      <c r="AF285" s="71">
        <v>54029</v>
      </c>
    </row>
    <row r="286" spans="1:32" x14ac:dyDescent="0.3">
      <c r="B286" t="s">
        <v>608</v>
      </c>
      <c r="D286" s="71">
        <v>2358</v>
      </c>
      <c r="E286" s="71">
        <v>3537</v>
      </c>
      <c r="F286" s="71">
        <v>2358</v>
      </c>
      <c r="G286" s="71">
        <v>1179</v>
      </c>
      <c r="H286" s="71">
        <v>9093</v>
      </c>
      <c r="I286" s="71">
        <v>2947.5</v>
      </c>
      <c r="J286" s="71">
        <v>2358</v>
      </c>
      <c r="K286" s="71">
        <v>2358</v>
      </c>
      <c r="L286" s="71">
        <v>22562</v>
      </c>
      <c r="M286" s="71">
        <v>2358</v>
      </c>
      <c r="N286" s="71">
        <v>2358</v>
      </c>
      <c r="O286" s="71">
        <v>1777.5</v>
      </c>
      <c r="P286" s="71"/>
      <c r="Q286" s="71">
        <v>55244</v>
      </c>
      <c r="R286" s="71">
        <v>2937.5</v>
      </c>
      <c r="S286" s="71">
        <v>2357</v>
      </c>
      <c r="T286" s="71">
        <v>2357</v>
      </c>
      <c r="U286" s="71">
        <v>2357</v>
      </c>
      <c r="V286" s="71">
        <v>2357</v>
      </c>
      <c r="W286" s="71">
        <v>15902</v>
      </c>
      <c r="X286" s="71">
        <v>2357</v>
      </c>
      <c r="Y286" s="71">
        <v>2357</v>
      </c>
      <c r="Z286" s="71">
        <v>2357</v>
      </c>
      <c r="AA286" s="71">
        <v>2357</v>
      </c>
      <c r="AB286" s="71">
        <v>2357</v>
      </c>
      <c r="AC286" s="71">
        <v>15320.5</v>
      </c>
      <c r="AD286" s="71"/>
      <c r="AE286" s="71">
        <v>55373</v>
      </c>
      <c r="AF286" s="71">
        <v>110617</v>
      </c>
    </row>
    <row r="287" spans="1:32" x14ac:dyDescent="0.3">
      <c r="B287" t="s">
        <v>609</v>
      </c>
      <c r="C287" t="s">
        <v>243</v>
      </c>
      <c r="D287" s="71">
        <v>5837.25</v>
      </c>
      <c r="E287" s="71">
        <v>5837.25</v>
      </c>
      <c r="F287" s="71">
        <v>5837.25</v>
      </c>
      <c r="G287" s="71">
        <v>0</v>
      </c>
      <c r="H287" s="71">
        <v>11674.5</v>
      </c>
      <c r="I287" s="71">
        <v>5837.25</v>
      </c>
      <c r="J287" s="71">
        <v>5837.25</v>
      </c>
      <c r="K287" s="71">
        <v>5837.25</v>
      </c>
      <c r="L287" s="71">
        <v>5837.25</v>
      </c>
      <c r="M287" s="71">
        <v>0</v>
      </c>
      <c r="N287" s="71">
        <v>11674.5</v>
      </c>
      <c r="O287" s="71">
        <v>5837.25</v>
      </c>
      <c r="P287" s="71"/>
      <c r="Q287" s="71">
        <v>70047</v>
      </c>
      <c r="R287" s="71">
        <v>5777.5</v>
      </c>
      <c r="S287" s="71">
        <v>5777.5</v>
      </c>
      <c r="T287" s="71">
        <v>5777.5</v>
      </c>
      <c r="U287" s="71">
        <v>5777.5</v>
      </c>
      <c r="V287" s="71">
        <v>5777.5</v>
      </c>
      <c r="W287" s="71">
        <v>5777.5</v>
      </c>
      <c r="X287" s="71">
        <v>5777.5</v>
      </c>
      <c r="Y287" s="71">
        <v>5777.5</v>
      </c>
      <c r="Z287" s="71">
        <v>5777.5</v>
      </c>
      <c r="AA287" s="71">
        <v>5777.5</v>
      </c>
      <c r="AB287" s="71">
        <v>5777.5</v>
      </c>
      <c r="AC287" s="71">
        <v>5779.5</v>
      </c>
      <c r="AD287" s="71"/>
      <c r="AE287" s="71">
        <v>69332</v>
      </c>
      <c r="AF287" s="71">
        <v>139379</v>
      </c>
    </row>
    <row r="288" spans="1:32" x14ac:dyDescent="0.3">
      <c r="C288" t="s">
        <v>247</v>
      </c>
      <c r="D288" s="71">
        <v>5000</v>
      </c>
      <c r="E288" s="71">
        <v>9489.75</v>
      </c>
      <c r="F288" s="71">
        <v>5000</v>
      </c>
      <c r="G288" s="71">
        <v>5000</v>
      </c>
      <c r="H288" s="71">
        <v>9489.75</v>
      </c>
      <c r="I288" s="71">
        <v>5000</v>
      </c>
      <c r="J288" s="71">
        <v>5000</v>
      </c>
      <c r="K288" s="71">
        <v>5000</v>
      </c>
      <c r="L288" s="71">
        <v>5000</v>
      </c>
      <c r="M288" s="71">
        <v>5000</v>
      </c>
      <c r="N288" s="71">
        <v>12772.5</v>
      </c>
      <c r="O288" s="71">
        <v>5000</v>
      </c>
      <c r="P288" s="71"/>
      <c r="Q288" s="71">
        <v>76752</v>
      </c>
      <c r="R288" s="71">
        <v>5000</v>
      </c>
      <c r="S288" s="71">
        <v>5000</v>
      </c>
      <c r="T288" s="71">
        <v>8098.5</v>
      </c>
      <c r="U288" s="71">
        <v>5000</v>
      </c>
      <c r="V288" s="71">
        <v>5000</v>
      </c>
      <c r="W288" s="71">
        <v>8098.5</v>
      </c>
      <c r="X288" s="71">
        <v>5000</v>
      </c>
      <c r="Y288" s="71">
        <v>5000</v>
      </c>
      <c r="Z288" s="71">
        <v>8098.5</v>
      </c>
      <c r="AA288" s="71">
        <v>5000</v>
      </c>
      <c r="AB288" s="71">
        <v>5000</v>
      </c>
      <c r="AC288" s="71">
        <v>5000</v>
      </c>
      <c r="AD288" s="71">
        <v>5490.22</v>
      </c>
      <c r="AE288" s="71">
        <v>74785.72</v>
      </c>
      <c r="AF288" s="71">
        <v>151537.72</v>
      </c>
    </row>
    <row r="289" spans="2:32" x14ac:dyDescent="0.3">
      <c r="C289" t="s">
        <v>249</v>
      </c>
      <c r="D289" s="71">
        <v>6417</v>
      </c>
      <c r="E289" s="71">
        <v>6417</v>
      </c>
      <c r="F289" s="71">
        <v>6417</v>
      </c>
      <c r="G289" s="71">
        <v>6417</v>
      </c>
      <c r="H289" s="71">
        <v>6417</v>
      </c>
      <c r="I289" s="71">
        <v>6417</v>
      </c>
      <c r="J289" s="71">
        <v>6417</v>
      </c>
      <c r="K289" s="71">
        <v>6417</v>
      </c>
      <c r="L289" s="71">
        <v>6417</v>
      </c>
      <c r="M289" s="71">
        <v>6417</v>
      </c>
      <c r="N289" s="71">
        <v>6417</v>
      </c>
      <c r="O289" s="71">
        <v>6412</v>
      </c>
      <c r="P289" s="71"/>
      <c r="Q289" s="71">
        <v>76999</v>
      </c>
      <c r="R289" s="71">
        <v>6692</v>
      </c>
      <c r="S289" s="71">
        <v>6692</v>
      </c>
      <c r="T289" s="71">
        <v>6692</v>
      </c>
      <c r="U289" s="71">
        <v>6692</v>
      </c>
      <c r="V289" s="71">
        <v>6692</v>
      </c>
      <c r="W289" s="71">
        <v>6692</v>
      </c>
      <c r="X289" s="71">
        <v>6692</v>
      </c>
      <c r="Y289" s="71">
        <v>6692</v>
      </c>
      <c r="Z289" s="71">
        <v>6692</v>
      </c>
      <c r="AA289" s="71">
        <v>6692</v>
      </c>
      <c r="AB289" s="71">
        <v>6692</v>
      </c>
      <c r="AC289" s="71">
        <v>6687</v>
      </c>
      <c r="AD289" s="71"/>
      <c r="AE289" s="71">
        <v>80299</v>
      </c>
      <c r="AF289" s="71">
        <v>157298</v>
      </c>
    </row>
    <row r="290" spans="2:32" x14ac:dyDescent="0.3">
      <c r="C290" t="s">
        <v>251</v>
      </c>
      <c r="D290" s="71">
        <v>2313</v>
      </c>
      <c r="E290" s="71">
        <v>2313</v>
      </c>
      <c r="F290" s="71">
        <v>2313</v>
      </c>
      <c r="G290" s="71">
        <v>2313</v>
      </c>
      <c r="H290" s="71">
        <v>2313</v>
      </c>
      <c r="I290" s="71">
        <v>2313</v>
      </c>
      <c r="J290" s="71">
        <v>2313</v>
      </c>
      <c r="K290" s="71">
        <v>2313</v>
      </c>
      <c r="L290" s="71">
        <v>2313</v>
      </c>
      <c r="M290" s="71">
        <v>2313</v>
      </c>
      <c r="N290" s="71">
        <v>2313</v>
      </c>
      <c r="O290" s="71">
        <v>2310</v>
      </c>
      <c r="P290" s="71"/>
      <c r="Q290" s="71">
        <v>27753</v>
      </c>
      <c r="R290" s="71">
        <v>2275</v>
      </c>
      <c r="S290" s="71">
        <v>2275</v>
      </c>
      <c r="T290" s="71">
        <v>2275</v>
      </c>
      <c r="U290" s="71">
        <v>2275</v>
      </c>
      <c r="V290" s="71">
        <v>2275</v>
      </c>
      <c r="W290" s="71">
        <v>2275</v>
      </c>
      <c r="X290" s="71">
        <v>2275</v>
      </c>
      <c r="Y290" s="71">
        <v>2275</v>
      </c>
      <c r="Z290" s="71">
        <v>2275</v>
      </c>
      <c r="AA290" s="71">
        <v>2275</v>
      </c>
      <c r="AB290" s="71">
        <v>2275</v>
      </c>
      <c r="AC290" s="71">
        <v>2269</v>
      </c>
      <c r="AD290" s="71"/>
      <c r="AE290" s="71">
        <v>27294</v>
      </c>
      <c r="AF290" s="71">
        <v>55047</v>
      </c>
    </row>
    <row r="291" spans="2:32" x14ac:dyDescent="0.3">
      <c r="C291" t="s">
        <v>256</v>
      </c>
      <c r="D291" s="71">
        <v>4110</v>
      </c>
      <c r="E291" s="71">
        <v>4110</v>
      </c>
      <c r="F291" s="71">
        <v>4110</v>
      </c>
      <c r="G291" s="71">
        <v>4110</v>
      </c>
      <c r="H291" s="71">
        <v>4110</v>
      </c>
      <c r="I291" s="71">
        <v>4110</v>
      </c>
      <c r="J291" s="71">
        <v>4110</v>
      </c>
      <c r="K291" s="71">
        <v>4110</v>
      </c>
      <c r="L291" s="71">
        <v>1335.75</v>
      </c>
      <c r="M291" s="71">
        <v>1335.75</v>
      </c>
      <c r="N291" s="71">
        <v>1335.75</v>
      </c>
      <c r="O291" s="71">
        <v>1335.75</v>
      </c>
      <c r="P291" s="71"/>
      <c r="Q291" s="71">
        <v>38223</v>
      </c>
      <c r="R291" s="71">
        <v>3135.94</v>
      </c>
      <c r="S291" s="71">
        <v>3135.94</v>
      </c>
      <c r="T291" s="71">
        <v>3135.94</v>
      </c>
      <c r="U291" s="71">
        <v>3135.94</v>
      </c>
      <c r="V291" s="71">
        <v>3135.94</v>
      </c>
      <c r="W291" s="71">
        <v>3135.94</v>
      </c>
      <c r="X291" s="71">
        <v>3135.94</v>
      </c>
      <c r="Y291" s="71">
        <v>3135.94</v>
      </c>
      <c r="Z291" s="71">
        <v>3135.94</v>
      </c>
      <c r="AA291" s="71">
        <v>3135.94</v>
      </c>
      <c r="AB291" s="71">
        <v>3135.94</v>
      </c>
      <c r="AC291" s="71">
        <v>3135.94</v>
      </c>
      <c r="AD291" s="71"/>
      <c r="AE291" s="71">
        <v>37631.279999999999</v>
      </c>
      <c r="AF291" s="71">
        <v>75854.280000000028</v>
      </c>
    </row>
    <row r="292" spans="2:32" x14ac:dyDescent="0.3">
      <c r="B292" t="s">
        <v>610</v>
      </c>
      <c r="D292" s="71">
        <v>23677.25</v>
      </c>
      <c r="E292" s="71">
        <v>28167</v>
      </c>
      <c r="F292" s="71">
        <v>23677.25</v>
      </c>
      <c r="G292" s="71">
        <v>17840</v>
      </c>
      <c r="H292" s="71">
        <v>34004.25</v>
      </c>
      <c r="I292" s="71">
        <v>23677.25</v>
      </c>
      <c r="J292" s="71">
        <v>23677.25</v>
      </c>
      <c r="K292" s="71">
        <v>23677.25</v>
      </c>
      <c r="L292" s="71">
        <v>20903</v>
      </c>
      <c r="M292" s="71">
        <v>15065.75</v>
      </c>
      <c r="N292" s="71">
        <v>34512.75</v>
      </c>
      <c r="O292" s="71">
        <v>20895</v>
      </c>
      <c r="P292" s="71"/>
      <c r="Q292" s="71">
        <v>289774</v>
      </c>
      <c r="R292" s="71">
        <v>22880.44</v>
      </c>
      <c r="S292" s="71">
        <v>22880.44</v>
      </c>
      <c r="T292" s="71">
        <v>25978.94</v>
      </c>
      <c r="U292" s="71">
        <v>22880.44</v>
      </c>
      <c r="V292" s="71">
        <v>22880.44</v>
      </c>
      <c r="W292" s="71">
        <v>25978.94</v>
      </c>
      <c r="X292" s="71">
        <v>22880.44</v>
      </c>
      <c r="Y292" s="71">
        <v>22880.44</v>
      </c>
      <c r="Z292" s="71">
        <v>25978.94</v>
      </c>
      <c r="AA292" s="71">
        <v>22880.44</v>
      </c>
      <c r="AB292" s="71">
        <v>22880.44</v>
      </c>
      <c r="AC292" s="71">
        <v>22871.439999999999</v>
      </c>
      <c r="AD292" s="71">
        <v>5490.22</v>
      </c>
      <c r="AE292" s="71">
        <v>289342</v>
      </c>
      <c r="AF292" s="71">
        <v>579116</v>
      </c>
    </row>
    <row r="293" spans="2:32" x14ac:dyDescent="0.3">
      <c r="B293" t="s">
        <v>611</v>
      </c>
      <c r="C293" t="s">
        <v>253</v>
      </c>
      <c r="D293" s="71">
        <v>0</v>
      </c>
      <c r="E293" s="71">
        <v>5000</v>
      </c>
      <c r="F293" s="71">
        <v>0</v>
      </c>
      <c r="G293" s="71">
        <v>0</v>
      </c>
      <c r="H293" s="71">
        <v>0</v>
      </c>
      <c r="I293" s="71">
        <v>0</v>
      </c>
      <c r="J293" s="71">
        <v>0</v>
      </c>
      <c r="K293" s="71">
        <v>0</v>
      </c>
      <c r="L293" s="71">
        <v>0</v>
      </c>
      <c r="M293" s="71">
        <v>5000</v>
      </c>
      <c r="N293" s="71">
        <v>4722</v>
      </c>
      <c r="O293" s="71"/>
      <c r="P293" s="71"/>
      <c r="Q293" s="71">
        <v>14722</v>
      </c>
      <c r="R293" s="71">
        <v>0</v>
      </c>
      <c r="S293" s="71">
        <v>0</v>
      </c>
      <c r="T293" s="71"/>
      <c r="U293" s="71">
        <v>0</v>
      </c>
      <c r="V293" s="71"/>
      <c r="W293" s="71"/>
      <c r="X293" s="71"/>
      <c r="Y293" s="71">
        <v>5000</v>
      </c>
      <c r="Z293" s="71">
        <v>0</v>
      </c>
      <c r="AA293" s="71"/>
      <c r="AB293" s="71">
        <v>0</v>
      </c>
      <c r="AC293" s="71">
        <v>0</v>
      </c>
      <c r="AD293" s="71"/>
      <c r="AE293" s="71">
        <v>5000</v>
      </c>
      <c r="AF293" s="71">
        <v>19722</v>
      </c>
    </row>
    <row r="294" spans="2:32" x14ac:dyDescent="0.3">
      <c r="B294" t="s">
        <v>612</v>
      </c>
      <c r="D294" s="71">
        <v>0</v>
      </c>
      <c r="E294" s="71">
        <v>5000</v>
      </c>
      <c r="F294" s="71">
        <v>0</v>
      </c>
      <c r="G294" s="71">
        <v>0</v>
      </c>
      <c r="H294" s="71">
        <v>0</v>
      </c>
      <c r="I294" s="71">
        <v>0</v>
      </c>
      <c r="J294" s="71">
        <v>0</v>
      </c>
      <c r="K294" s="71">
        <v>0</v>
      </c>
      <c r="L294" s="71">
        <v>0</v>
      </c>
      <c r="M294" s="71">
        <v>5000</v>
      </c>
      <c r="N294" s="71">
        <v>4722</v>
      </c>
      <c r="O294" s="71"/>
      <c r="P294" s="71"/>
      <c r="Q294" s="71">
        <v>14722</v>
      </c>
      <c r="R294" s="71">
        <v>0</v>
      </c>
      <c r="S294" s="71">
        <v>0</v>
      </c>
      <c r="T294" s="71"/>
      <c r="U294" s="71">
        <v>0</v>
      </c>
      <c r="V294" s="71"/>
      <c r="W294" s="71"/>
      <c r="X294" s="71"/>
      <c r="Y294" s="71">
        <v>5000</v>
      </c>
      <c r="Z294" s="71">
        <v>0</v>
      </c>
      <c r="AA294" s="71"/>
      <c r="AB294" s="71">
        <v>0</v>
      </c>
      <c r="AC294" s="71">
        <v>0</v>
      </c>
      <c r="AD294" s="71"/>
      <c r="AE294" s="71">
        <v>5000</v>
      </c>
      <c r="AF294" s="71">
        <v>19722</v>
      </c>
    </row>
    <row r="295" spans="2:32" x14ac:dyDescent="0.3">
      <c r="B295" t="s">
        <v>613</v>
      </c>
      <c r="C295" t="s">
        <v>254</v>
      </c>
      <c r="D295" s="71">
        <v>1573</v>
      </c>
      <c r="E295" s="71">
        <v>1573</v>
      </c>
      <c r="F295" s="71">
        <v>1573</v>
      </c>
      <c r="G295" s="71">
        <v>1573</v>
      </c>
      <c r="H295" s="71">
        <v>1573</v>
      </c>
      <c r="I295" s="71">
        <v>1573</v>
      </c>
      <c r="J295" s="71">
        <v>1573</v>
      </c>
      <c r="K295" s="71">
        <v>1573</v>
      </c>
      <c r="L295" s="71">
        <v>1573</v>
      </c>
      <c r="M295" s="71">
        <v>1573</v>
      </c>
      <c r="N295" s="71">
        <v>1573</v>
      </c>
      <c r="O295" s="71">
        <v>1577</v>
      </c>
      <c r="P295" s="71"/>
      <c r="Q295" s="71">
        <v>18880</v>
      </c>
      <c r="R295" s="71">
        <v>1587</v>
      </c>
      <c r="S295" s="71">
        <v>1587</v>
      </c>
      <c r="T295" s="71">
        <v>1587</v>
      </c>
      <c r="U295" s="71">
        <v>1587</v>
      </c>
      <c r="V295" s="71">
        <v>1587</v>
      </c>
      <c r="W295" s="71">
        <v>1587</v>
      </c>
      <c r="X295" s="71">
        <v>1587</v>
      </c>
      <c r="Y295" s="71">
        <v>1587</v>
      </c>
      <c r="Z295" s="71">
        <v>1587</v>
      </c>
      <c r="AA295" s="71">
        <v>1587</v>
      </c>
      <c r="AB295" s="71">
        <v>1587</v>
      </c>
      <c r="AC295" s="71">
        <v>1582</v>
      </c>
      <c r="AD295" s="71"/>
      <c r="AE295" s="71">
        <v>19039</v>
      </c>
      <c r="AF295" s="71">
        <v>37919</v>
      </c>
    </row>
    <row r="296" spans="2:32" x14ac:dyDescent="0.3">
      <c r="C296" t="s">
        <v>259</v>
      </c>
      <c r="D296" s="71">
        <v>1278</v>
      </c>
      <c r="E296" s="71">
        <v>1278</v>
      </c>
      <c r="F296" s="71">
        <v>1278</v>
      </c>
      <c r="G296" s="71">
        <v>1278</v>
      </c>
      <c r="H296" s="71">
        <v>1278</v>
      </c>
      <c r="I296" s="71">
        <v>1278</v>
      </c>
      <c r="J296" s="71">
        <v>1278</v>
      </c>
      <c r="K296" s="71">
        <v>1278</v>
      </c>
      <c r="L296" s="71">
        <v>1278</v>
      </c>
      <c r="M296" s="71">
        <v>1278</v>
      </c>
      <c r="N296" s="71">
        <v>1278</v>
      </c>
      <c r="O296" s="71">
        <v>1274</v>
      </c>
      <c r="P296" s="71"/>
      <c r="Q296" s="71">
        <v>15332</v>
      </c>
      <c r="R296" s="71">
        <v>1297</v>
      </c>
      <c r="S296" s="71">
        <v>1297</v>
      </c>
      <c r="T296" s="71">
        <v>1297</v>
      </c>
      <c r="U296" s="71">
        <v>1297</v>
      </c>
      <c r="V296" s="71">
        <v>1297</v>
      </c>
      <c r="W296" s="71">
        <v>1297</v>
      </c>
      <c r="X296" s="71">
        <v>1297</v>
      </c>
      <c r="Y296" s="71">
        <v>1297</v>
      </c>
      <c r="Z296" s="71">
        <v>1297</v>
      </c>
      <c r="AA296" s="71"/>
      <c r="AB296" s="71">
        <v>0</v>
      </c>
      <c r="AC296" s="71">
        <v>0</v>
      </c>
      <c r="AD296" s="71"/>
      <c r="AE296" s="71">
        <v>11673</v>
      </c>
      <c r="AF296" s="71">
        <v>27005</v>
      </c>
    </row>
    <row r="297" spans="2:32" x14ac:dyDescent="0.3">
      <c r="C297" t="s">
        <v>261</v>
      </c>
      <c r="D297" s="71">
        <v>1489</v>
      </c>
      <c r="E297" s="71">
        <v>1489</v>
      </c>
      <c r="F297" s="71">
        <v>1489</v>
      </c>
      <c r="G297" s="71">
        <v>1489</v>
      </c>
      <c r="H297" s="71">
        <v>1489</v>
      </c>
      <c r="I297" s="71">
        <v>1489</v>
      </c>
      <c r="J297" s="71">
        <v>1489</v>
      </c>
      <c r="K297" s="71">
        <v>1489</v>
      </c>
      <c r="L297" s="71">
        <v>1489</v>
      </c>
      <c r="M297" s="71">
        <v>1489</v>
      </c>
      <c r="N297" s="71">
        <v>1489</v>
      </c>
      <c r="O297" s="71">
        <v>1487</v>
      </c>
      <c r="P297" s="71"/>
      <c r="Q297" s="71">
        <v>17866</v>
      </c>
      <c r="R297" s="71">
        <v>1540</v>
      </c>
      <c r="S297" s="71">
        <v>1540</v>
      </c>
      <c r="T297" s="71">
        <v>1540</v>
      </c>
      <c r="U297" s="71">
        <v>1540</v>
      </c>
      <c r="V297" s="71">
        <v>1540</v>
      </c>
      <c r="W297" s="71">
        <v>1540</v>
      </c>
      <c r="X297" s="71">
        <v>1540</v>
      </c>
      <c r="Y297" s="71">
        <v>1540</v>
      </c>
      <c r="Z297" s="71">
        <v>1540</v>
      </c>
      <c r="AA297" s="71">
        <v>1540</v>
      </c>
      <c r="AB297" s="71">
        <v>1540</v>
      </c>
      <c r="AC297" s="71">
        <v>1544</v>
      </c>
      <c r="AD297" s="71"/>
      <c r="AE297" s="71">
        <v>18484</v>
      </c>
      <c r="AF297" s="71">
        <v>36350</v>
      </c>
    </row>
    <row r="298" spans="2:32" x14ac:dyDescent="0.3">
      <c r="B298" t="s">
        <v>614</v>
      </c>
      <c r="D298" s="71">
        <v>4340</v>
      </c>
      <c r="E298" s="71">
        <v>4340</v>
      </c>
      <c r="F298" s="71">
        <v>4340</v>
      </c>
      <c r="G298" s="71">
        <v>4340</v>
      </c>
      <c r="H298" s="71">
        <v>4340</v>
      </c>
      <c r="I298" s="71">
        <v>4340</v>
      </c>
      <c r="J298" s="71">
        <v>4340</v>
      </c>
      <c r="K298" s="71">
        <v>4340</v>
      </c>
      <c r="L298" s="71">
        <v>4340</v>
      </c>
      <c r="M298" s="71">
        <v>4340</v>
      </c>
      <c r="N298" s="71">
        <v>4340</v>
      </c>
      <c r="O298" s="71">
        <v>4338</v>
      </c>
      <c r="P298" s="71"/>
      <c r="Q298" s="71">
        <v>52078</v>
      </c>
      <c r="R298" s="71">
        <v>4424</v>
      </c>
      <c r="S298" s="71">
        <v>4424</v>
      </c>
      <c r="T298" s="71">
        <v>4424</v>
      </c>
      <c r="U298" s="71">
        <v>4424</v>
      </c>
      <c r="V298" s="71">
        <v>4424</v>
      </c>
      <c r="W298" s="71">
        <v>4424</v>
      </c>
      <c r="X298" s="71">
        <v>4424</v>
      </c>
      <c r="Y298" s="71">
        <v>4424</v>
      </c>
      <c r="Z298" s="71">
        <v>4424</v>
      </c>
      <c r="AA298" s="71">
        <v>3127</v>
      </c>
      <c r="AB298" s="71">
        <v>3127</v>
      </c>
      <c r="AC298" s="71">
        <v>3126</v>
      </c>
      <c r="AD298" s="71"/>
      <c r="AE298" s="71">
        <v>49196</v>
      </c>
      <c r="AF298" s="71">
        <v>101274</v>
      </c>
    </row>
    <row r="299" spans="2:32" x14ac:dyDescent="0.3">
      <c r="B299" t="s">
        <v>615</v>
      </c>
      <c r="C299" t="s">
        <v>239</v>
      </c>
      <c r="D299" s="71">
        <v>1369.42</v>
      </c>
      <c r="E299" s="71">
        <v>1369.42</v>
      </c>
      <c r="F299" s="71">
        <v>1369.42</v>
      </c>
      <c r="G299" s="71">
        <v>0</v>
      </c>
      <c r="H299" s="71">
        <v>2738.84</v>
      </c>
      <c r="I299" s="71">
        <v>1369.42</v>
      </c>
      <c r="J299" s="71">
        <v>1369.42</v>
      </c>
      <c r="K299" s="71">
        <v>1369.42</v>
      </c>
      <c r="L299" s="71">
        <v>0</v>
      </c>
      <c r="M299" s="71">
        <v>2054.13</v>
      </c>
      <c r="N299" s="71">
        <v>684.71</v>
      </c>
      <c r="O299" s="71"/>
      <c r="P299" s="71">
        <v>684.71</v>
      </c>
      <c r="Q299" s="71">
        <v>14378.91</v>
      </c>
      <c r="R299" s="71">
        <v>684.71</v>
      </c>
      <c r="S299" s="71">
        <v>684.71</v>
      </c>
      <c r="T299" s="71"/>
      <c r="U299" s="71">
        <v>2738.84</v>
      </c>
      <c r="V299" s="71">
        <v>1369.42</v>
      </c>
      <c r="W299" s="71"/>
      <c r="X299" s="71">
        <v>2738.84</v>
      </c>
      <c r="Y299" s="71">
        <v>0</v>
      </c>
      <c r="Z299" s="71">
        <v>3152.7000000000003</v>
      </c>
      <c r="AA299" s="71">
        <v>1440.4</v>
      </c>
      <c r="AB299" s="71">
        <v>0</v>
      </c>
      <c r="AC299" s="71">
        <v>2880.8</v>
      </c>
      <c r="AD299" s="71"/>
      <c r="AE299" s="71">
        <v>15690.420000000002</v>
      </c>
      <c r="AF299" s="71">
        <v>30069.329999999998</v>
      </c>
    </row>
    <row r="300" spans="2:32" x14ac:dyDescent="0.3">
      <c r="C300" t="s">
        <v>242</v>
      </c>
      <c r="D300" s="71">
        <v>2115</v>
      </c>
      <c r="E300" s="71">
        <v>2115</v>
      </c>
      <c r="F300" s="71">
        <v>2115</v>
      </c>
      <c r="G300" s="71">
        <v>2115</v>
      </c>
      <c r="H300" s="71">
        <v>2115</v>
      </c>
      <c r="I300" s="71">
        <v>2115</v>
      </c>
      <c r="J300" s="71">
        <v>2115</v>
      </c>
      <c r="K300" s="71">
        <v>2115</v>
      </c>
      <c r="L300" s="71">
        <v>2115</v>
      </c>
      <c r="M300" s="71">
        <v>2115</v>
      </c>
      <c r="N300" s="71">
        <v>2115</v>
      </c>
      <c r="O300" s="71">
        <v>2109</v>
      </c>
      <c r="P300" s="71"/>
      <c r="Q300" s="71">
        <v>25374</v>
      </c>
      <c r="R300" s="71">
        <v>2203</v>
      </c>
      <c r="S300" s="71">
        <v>2203</v>
      </c>
      <c r="T300" s="71">
        <v>2203</v>
      </c>
      <c r="U300" s="71">
        <v>2203</v>
      </c>
      <c r="V300" s="71">
        <v>2203</v>
      </c>
      <c r="W300" s="71">
        <v>2203</v>
      </c>
      <c r="X300" s="71">
        <v>2203</v>
      </c>
      <c r="Y300" s="71">
        <v>2203</v>
      </c>
      <c r="Z300" s="71">
        <v>2203</v>
      </c>
      <c r="AA300" s="71">
        <v>2203</v>
      </c>
      <c r="AB300" s="71">
        <v>2203</v>
      </c>
      <c r="AC300" s="71">
        <v>2203</v>
      </c>
      <c r="AD300" s="71"/>
      <c r="AE300" s="71">
        <v>26436</v>
      </c>
      <c r="AF300" s="71">
        <v>51810</v>
      </c>
    </row>
    <row r="301" spans="2:32" x14ac:dyDescent="0.3">
      <c r="C301" t="s">
        <v>241</v>
      </c>
      <c r="D301" s="71">
        <v>0</v>
      </c>
      <c r="E301" s="71">
        <v>0</v>
      </c>
      <c r="F301" s="71">
        <v>3765.5</v>
      </c>
      <c r="G301" s="71">
        <v>0</v>
      </c>
      <c r="H301" s="71">
        <v>3765.5</v>
      </c>
      <c r="I301" s="71">
        <v>0</v>
      </c>
      <c r="J301" s="71">
        <v>0</v>
      </c>
      <c r="K301" s="71">
        <v>3765.5</v>
      </c>
      <c r="L301" s="71">
        <v>0</v>
      </c>
      <c r="M301" s="71">
        <v>0</v>
      </c>
      <c r="N301" s="71">
        <v>3765.5</v>
      </c>
      <c r="O301" s="71"/>
      <c r="P301" s="71"/>
      <c r="Q301" s="71">
        <v>15062</v>
      </c>
      <c r="R301" s="71">
        <v>0</v>
      </c>
      <c r="S301" s="71">
        <v>3902.25</v>
      </c>
      <c r="T301" s="71"/>
      <c r="U301" s="71">
        <v>0</v>
      </c>
      <c r="V301" s="71">
        <v>3902.25</v>
      </c>
      <c r="W301" s="71"/>
      <c r="X301" s="71">
        <v>0</v>
      </c>
      <c r="Y301" s="71">
        <v>3902.25</v>
      </c>
      <c r="Z301" s="71">
        <v>0</v>
      </c>
      <c r="AA301" s="71"/>
      <c r="AB301" s="71">
        <v>3902.25</v>
      </c>
      <c r="AC301" s="71">
        <v>0</v>
      </c>
      <c r="AD301" s="71"/>
      <c r="AE301" s="71">
        <v>15609</v>
      </c>
      <c r="AF301" s="71">
        <v>30671</v>
      </c>
    </row>
    <row r="302" spans="2:32" x14ac:dyDescent="0.3">
      <c r="C302" t="s">
        <v>244</v>
      </c>
      <c r="D302" s="71">
        <v>500</v>
      </c>
      <c r="E302" s="71">
        <v>500</v>
      </c>
      <c r="F302" s="71">
        <v>500</v>
      </c>
      <c r="G302" s="71">
        <v>500</v>
      </c>
      <c r="H302" s="71">
        <v>500</v>
      </c>
      <c r="I302" s="71">
        <v>500</v>
      </c>
      <c r="J302" s="71">
        <v>500</v>
      </c>
      <c r="K302" s="71">
        <v>500</v>
      </c>
      <c r="L302" s="71">
        <v>500</v>
      </c>
      <c r="M302" s="71">
        <v>500</v>
      </c>
      <c r="N302" s="71">
        <v>500</v>
      </c>
      <c r="O302" s="71">
        <v>500</v>
      </c>
      <c r="P302" s="71"/>
      <c r="Q302" s="71">
        <v>6000</v>
      </c>
      <c r="R302" s="71">
        <v>500</v>
      </c>
      <c r="S302" s="71">
        <v>500</v>
      </c>
      <c r="T302" s="71">
        <v>500</v>
      </c>
      <c r="U302" s="71">
        <v>500</v>
      </c>
      <c r="V302" s="71">
        <v>500</v>
      </c>
      <c r="W302" s="71">
        <v>500</v>
      </c>
      <c r="X302" s="71">
        <v>500</v>
      </c>
      <c r="Y302" s="71">
        <v>500</v>
      </c>
      <c r="Z302" s="71">
        <v>500</v>
      </c>
      <c r="AA302" s="71">
        <v>500</v>
      </c>
      <c r="AB302" s="71">
        <v>500</v>
      </c>
      <c r="AC302" s="71">
        <v>500</v>
      </c>
      <c r="AD302" s="71"/>
      <c r="AE302" s="71">
        <v>6000</v>
      </c>
      <c r="AF302" s="71">
        <v>12000</v>
      </c>
    </row>
    <row r="303" spans="2:32" x14ac:dyDescent="0.3">
      <c r="B303" t="s">
        <v>616</v>
      </c>
      <c r="D303" s="71">
        <v>3984.42</v>
      </c>
      <c r="E303" s="71">
        <v>3984.42</v>
      </c>
      <c r="F303" s="71">
        <v>7749.92</v>
      </c>
      <c r="G303" s="71">
        <v>2615</v>
      </c>
      <c r="H303" s="71">
        <v>9119.34</v>
      </c>
      <c r="I303" s="71">
        <v>3984.42</v>
      </c>
      <c r="J303" s="71">
        <v>3984.42</v>
      </c>
      <c r="K303" s="71">
        <v>7749.92</v>
      </c>
      <c r="L303" s="71">
        <v>2615</v>
      </c>
      <c r="M303" s="71">
        <v>4669.13</v>
      </c>
      <c r="N303" s="71">
        <v>7065.21</v>
      </c>
      <c r="O303" s="71">
        <v>2609</v>
      </c>
      <c r="P303" s="71">
        <v>684.71</v>
      </c>
      <c r="Q303" s="71">
        <v>60814.91</v>
      </c>
      <c r="R303" s="71">
        <v>3387.71</v>
      </c>
      <c r="S303" s="71">
        <v>7289.96</v>
      </c>
      <c r="T303" s="71">
        <v>2703</v>
      </c>
      <c r="U303" s="71">
        <v>5441.84</v>
      </c>
      <c r="V303" s="71">
        <v>7974.67</v>
      </c>
      <c r="W303" s="71">
        <v>2703</v>
      </c>
      <c r="X303" s="71">
        <v>5441.84</v>
      </c>
      <c r="Y303" s="71">
        <v>6605.25</v>
      </c>
      <c r="Z303" s="71">
        <v>5855.7000000000007</v>
      </c>
      <c r="AA303" s="71">
        <v>4143.3999999999996</v>
      </c>
      <c r="AB303" s="71">
        <v>6605.25</v>
      </c>
      <c r="AC303" s="71">
        <v>5583.8</v>
      </c>
      <c r="AD303" s="71"/>
      <c r="AE303" s="71">
        <v>63735.42</v>
      </c>
      <c r="AF303" s="71">
        <v>124550.33</v>
      </c>
    </row>
    <row r="304" spans="2:32" x14ac:dyDescent="0.3">
      <c r="B304" t="s">
        <v>617</v>
      </c>
      <c r="C304" t="s">
        <v>240</v>
      </c>
      <c r="D304" s="71">
        <v>1928</v>
      </c>
      <c r="E304" s="71">
        <v>1264</v>
      </c>
      <c r="F304" s="71">
        <v>1264</v>
      </c>
      <c r="G304" s="71">
        <v>1264</v>
      </c>
      <c r="H304" s="71">
        <v>1264</v>
      </c>
      <c r="I304" s="71">
        <v>1264</v>
      </c>
      <c r="J304" s="71">
        <v>1264</v>
      </c>
      <c r="K304" s="71">
        <v>1264</v>
      </c>
      <c r="L304" s="71">
        <v>1264</v>
      </c>
      <c r="M304" s="71">
        <v>1264</v>
      </c>
      <c r="N304" s="71">
        <v>1264</v>
      </c>
      <c r="O304" s="71">
        <v>1264</v>
      </c>
      <c r="P304" s="71">
        <v>-650</v>
      </c>
      <c r="Q304" s="71">
        <v>15182</v>
      </c>
      <c r="R304" s="71">
        <v>1914</v>
      </c>
      <c r="S304" s="71">
        <v>1264</v>
      </c>
      <c r="T304" s="71">
        <v>1264</v>
      </c>
      <c r="U304" s="71">
        <v>1264</v>
      </c>
      <c r="V304" s="71">
        <v>1264</v>
      </c>
      <c r="W304" s="71">
        <v>1264</v>
      </c>
      <c r="X304" s="71">
        <v>1264</v>
      </c>
      <c r="Y304" s="71">
        <v>1264</v>
      </c>
      <c r="Z304" s="71">
        <v>1264</v>
      </c>
      <c r="AA304" s="71">
        <v>1264</v>
      </c>
      <c r="AB304" s="71">
        <v>1264</v>
      </c>
      <c r="AC304" s="71">
        <v>1264</v>
      </c>
      <c r="AD304" s="71">
        <v>-83</v>
      </c>
      <c r="AE304" s="71">
        <v>15735</v>
      </c>
      <c r="AF304" s="71">
        <v>30917</v>
      </c>
    </row>
    <row r="305" spans="1:32" x14ac:dyDescent="0.3">
      <c r="C305" t="s">
        <v>245</v>
      </c>
      <c r="D305" s="71">
        <v>736</v>
      </c>
      <c r="E305" s="71">
        <v>736</v>
      </c>
      <c r="F305" s="71">
        <v>736</v>
      </c>
      <c r="G305" s="71">
        <v>736</v>
      </c>
      <c r="H305" s="71">
        <v>736</v>
      </c>
      <c r="I305" s="71">
        <v>736</v>
      </c>
      <c r="J305" s="71">
        <v>736</v>
      </c>
      <c r="K305" s="71">
        <v>736</v>
      </c>
      <c r="L305" s="71">
        <v>736</v>
      </c>
      <c r="M305" s="71">
        <v>736</v>
      </c>
      <c r="N305" s="71">
        <v>736</v>
      </c>
      <c r="O305" s="71">
        <v>733</v>
      </c>
      <c r="P305" s="71"/>
      <c r="Q305" s="71">
        <v>8829</v>
      </c>
      <c r="R305" s="71">
        <v>764</v>
      </c>
      <c r="S305" s="71">
        <v>764</v>
      </c>
      <c r="T305" s="71">
        <v>764</v>
      </c>
      <c r="U305" s="71">
        <v>764</v>
      </c>
      <c r="V305" s="71">
        <v>764</v>
      </c>
      <c r="W305" s="71">
        <v>764</v>
      </c>
      <c r="X305" s="71">
        <v>764</v>
      </c>
      <c r="Y305" s="71">
        <v>764</v>
      </c>
      <c r="Z305" s="71">
        <v>764</v>
      </c>
      <c r="AA305" s="71">
        <v>764</v>
      </c>
      <c r="AB305" s="71">
        <v>764</v>
      </c>
      <c r="AC305" s="71">
        <v>764</v>
      </c>
      <c r="AD305" s="71"/>
      <c r="AE305" s="71">
        <v>9168</v>
      </c>
      <c r="AF305" s="71">
        <v>17997</v>
      </c>
    </row>
    <row r="306" spans="1:32" x14ac:dyDescent="0.3">
      <c r="C306" t="s">
        <v>248</v>
      </c>
      <c r="D306" s="71">
        <v>763</v>
      </c>
      <c r="E306" s="71">
        <v>763</v>
      </c>
      <c r="F306" s="71">
        <v>763</v>
      </c>
      <c r="G306" s="71">
        <v>763</v>
      </c>
      <c r="H306" s="71">
        <v>763</v>
      </c>
      <c r="I306" s="71">
        <v>763</v>
      </c>
      <c r="J306" s="71">
        <v>763</v>
      </c>
      <c r="K306" s="71">
        <v>763</v>
      </c>
      <c r="L306" s="71">
        <v>763</v>
      </c>
      <c r="M306" s="71">
        <v>0</v>
      </c>
      <c r="N306" s="71">
        <v>1526</v>
      </c>
      <c r="O306" s="71">
        <v>757</v>
      </c>
      <c r="P306" s="71"/>
      <c r="Q306" s="71">
        <v>9150</v>
      </c>
      <c r="R306" s="71">
        <v>787</v>
      </c>
      <c r="S306" s="71">
        <v>787</v>
      </c>
      <c r="T306" s="71">
        <v>787</v>
      </c>
      <c r="U306" s="71">
        <v>787</v>
      </c>
      <c r="V306" s="71">
        <v>787</v>
      </c>
      <c r="W306" s="71">
        <v>787</v>
      </c>
      <c r="X306" s="71">
        <v>787</v>
      </c>
      <c r="Y306" s="71">
        <v>787</v>
      </c>
      <c r="Z306" s="71">
        <v>787</v>
      </c>
      <c r="AA306" s="71">
        <v>787</v>
      </c>
      <c r="AB306" s="71">
        <v>787</v>
      </c>
      <c r="AC306" s="71">
        <v>786</v>
      </c>
      <c r="AD306" s="71"/>
      <c r="AE306" s="71">
        <v>9443</v>
      </c>
      <c r="AF306" s="71">
        <v>18593</v>
      </c>
    </row>
    <row r="307" spans="1:32" x14ac:dyDescent="0.3">
      <c r="C307" t="s">
        <v>250</v>
      </c>
      <c r="D307" s="71">
        <v>0</v>
      </c>
      <c r="E307" s="71">
        <v>1314.5</v>
      </c>
      <c r="F307" s="71">
        <v>0</v>
      </c>
      <c r="G307" s="71">
        <v>1314</v>
      </c>
      <c r="H307" s="71">
        <v>657</v>
      </c>
      <c r="I307" s="71">
        <v>657</v>
      </c>
      <c r="J307" s="71">
        <v>657</v>
      </c>
      <c r="K307" s="71">
        <v>657</v>
      </c>
      <c r="L307" s="71">
        <v>657</v>
      </c>
      <c r="M307" s="71">
        <v>657</v>
      </c>
      <c r="N307" s="71">
        <v>657</v>
      </c>
      <c r="O307" s="71">
        <v>659.5</v>
      </c>
      <c r="P307" s="71"/>
      <c r="Q307" s="71">
        <v>7887</v>
      </c>
      <c r="R307" s="71">
        <v>676</v>
      </c>
      <c r="S307" s="71">
        <v>676</v>
      </c>
      <c r="T307" s="71">
        <v>676</v>
      </c>
      <c r="U307" s="71">
        <v>676</v>
      </c>
      <c r="V307" s="71">
        <v>676</v>
      </c>
      <c r="W307" s="71">
        <v>676</v>
      </c>
      <c r="X307" s="71">
        <v>676</v>
      </c>
      <c r="Y307" s="71">
        <v>676</v>
      </c>
      <c r="Z307" s="71">
        <v>676</v>
      </c>
      <c r="AA307" s="71">
        <v>676</v>
      </c>
      <c r="AB307" s="71">
        <v>676</v>
      </c>
      <c r="AC307" s="71">
        <v>672</v>
      </c>
      <c r="AD307" s="71"/>
      <c r="AE307" s="71">
        <v>8108</v>
      </c>
      <c r="AF307" s="71">
        <v>15995</v>
      </c>
    </row>
    <row r="308" spans="1:32" x14ac:dyDescent="0.3">
      <c r="C308" t="s">
        <v>252</v>
      </c>
      <c r="D308" s="71">
        <v>5162.75</v>
      </c>
      <c r="E308" s="71">
        <v>0</v>
      </c>
      <c r="F308" s="71">
        <v>0</v>
      </c>
      <c r="G308" s="71">
        <v>5162.75</v>
      </c>
      <c r="H308" s="71">
        <v>0</v>
      </c>
      <c r="I308" s="71">
        <v>0</v>
      </c>
      <c r="J308" s="71">
        <v>5814.75</v>
      </c>
      <c r="K308" s="71">
        <v>0</v>
      </c>
      <c r="L308" s="71">
        <v>-652</v>
      </c>
      <c r="M308" s="71">
        <v>5162.75</v>
      </c>
      <c r="N308" s="71">
        <v>0</v>
      </c>
      <c r="O308" s="71"/>
      <c r="P308" s="71">
        <v>-13</v>
      </c>
      <c r="Q308" s="71">
        <v>20638</v>
      </c>
      <c r="R308" s="71">
        <v>5226</v>
      </c>
      <c r="S308" s="71">
        <v>0</v>
      </c>
      <c r="T308" s="71"/>
      <c r="U308" s="71">
        <v>5200</v>
      </c>
      <c r="V308" s="71">
        <v>0</v>
      </c>
      <c r="W308" s="71"/>
      <c r="X308" s="71">
        <v>5213</v>
      </c>
      <c r="Y308" s="71">
        <v>0</v>
      </c>
      <c r="Z308" s="71">
        <v>0</v>
      </c>
      <c r="AA308" s="71">
        <v>5213</v>
      </c>
      <c r="AB308" s="71">
        <v>0</v>
      </c>
      <c r="AC308" s="71">
        <v>0</v>
      </c>
      <c r="AD308" s="71"/>
      <c r="AE308" s="71">
        <v>20852</v>
      </c>
      <c r="AF308" s="71">
        <v>41490</v>
      </c>
    </row>
    <row r="309" spans="1:32" x14ac:dyDescent="0.3">
      <c r="B309" t="s">
        <v>618</v>
      </c>
      <c r="D309" s="71">
        <v>8589.75</v>
      </c>
      <c r="E309" s="71">
        <v>4077.5</v>
      </c>
      <c r="F309" s="71">
        <v>2763</v>
      </c>
      <c r="G309" s="71">
        <v>9239.75</v>
      </c>
      <c r="H309" s="71">
        <v>3420</v>
      </c>
      <c r="I309" s="71">
        <v>3420</v>
      </c>
      <c r="J309" s="71">
        <v>9234.75</v>
      </c>
      <c r="K309" s="71">
        <v>3420</v>
      </c>
      <c r="L309" s="71">
        <v>2768</v>
      </c>
      <c r="M309" s="71">
        <v>7819.75</v>
      </c>
      <c r="N309" s="71">
        <v>4183</v>
      </c>
      <c r="O309" s="71">
        <v>3413.5</v>
      </c>
      <c r="P309" s="71">
        <v>-663</v>
      </c>
      <c r="Q309" s="71">
        <v>61686</v>
      </c>
      <c r="R309" s="71">
        <v>9367</v>
      </c>
      <c r="S309" s="71">
        <v>3491</v>
      </c>
      <c r="T309" s="71">
        <v>3491</v>
      </c>
      <c r="U309" s="71">
        <v>8691</v>
      </c>
      <c r="V309" s="71">
        <v>3491</v>
      </c>
      <c r="W309" s="71">
        <v>3491</v>
      </c>
      <c r="X309" s="71">
        <v>8704</v>
      </c>
      <c r="Y309" s="71">
        <v>3491</v>
      </c>
      <c r="Z309" s="71">
        <v>3491</v>
      </c>
      <c r="AA309" s="71">
        <v>8704</v>
      </c>
      <c r="AB309" s="71">
        <v>3491</v>
      </c>
      <c r="AC309" s="71">
        <v>3486</v>
      </c>
      <c r="AD309" s="71">
        <v>-83</v>
      </c>
      <c r="AE309" s="71">
        <v>63306</v>
      </c>
      <c r="AF309" s="71">
        <v>124992</v>
      </c>
    </row>
    <row r="310" spans="1:32" x14ac:dyDescent="0.3">
      <c r="B310" t="s">
        <v>619</v>
      </c>
      <c r="C310" t="s">
        <v>257</v>
      </c>
      <c r="D310" s="71">
        <v>0</v>
      </c>
      <c r="E310" s="71">
        <v>0</v>
      </c>
      <c r="F310" s="71">
        <v>0</v>
      </c>
      <c r="G310" s="71">
        <v>0</v>
      </c>
      <c r="H310" s="71">
        <v>0</v>
      </c>
      <c r="I310" s="71">
        <v>0</v>
      </c>
      <c r="J310" s="71">
        <v>0</v>
      </c>
      <c r="K310" s="71">
        <v>0</v>
      </c>
      <c r="L310" s="71">
        <v>0</v>
      </c>
      <c r="M310" s="71">
        <v>0</v>
      </c>
      <c r="N310" s="71">
        <v>0</v>
      </c>
      <c r="O310" s="71"/>
      <c r="P310" s="71"/>
      <c r="Q310" s="71">
        <v>0</v>
      </c>
      <c r="R310" s="71">
        <v>5000</v>
      </c>
      <c r="S310" s="71">
        <v>0</v>
      </c>
      <c r="T310" s="71"/>
      <c r="U310" s="71">
        <v>0</v>
      </c>
      <c r="V310" s="71">
        <v>0</v>
      </c>
      <c r="W310" s="71">
        <v>4000</v>
      </c>
      <c r="X310" s="71">
        <v>0</v>
      </c>
      <c r="Y310" s="71">
        <v>0</v>
      </c>
      <c r="Z310" s="71">
        <v>0</v>
      </c>
      <c r="AA310" s="71">
        <v>5000</v>
      </c>
      <c r="AB310" s="71">
        <v>0</v>
      </c>
      <c r="AC310" s="71">
        <v>0</v>
      </c>
      <c r="AD310" s="71"/>
      <c r="AE310" s="71">
        <v>14000</v>
      </c>
      <c r="AF310" s="71">
        <v>14000</v>
      </c>
    </row>
    <row r="311" spans="1:32" x14ac:dyDescent="0.3">
      <c r="B311" t="s">
        <v>620</v>
      </c>
      <c r="D311" s="71">
        <v>0</v>
      </c>
      <c r="E311" s="71">
        <v>0</v>
      </c>
      <c r="F311" s="71">
        <v>0</v>
      </c>
      <c r="G311" s="71">
        <v>0</v>
      </c>
      <c r="H311" s="71">
        <v>0</v>
      </c>
      <c r="I311" s="71">
        <v>0</v>
      </c>
      <c r="J311" s="71">
        <v>0</v>
      </c>
      <c r="K311" s="71">
        <v>0</v>
      </c>
      <c r="L311" s="71">
        <v>0</v>
      </c>
      <c r="M311" s="71">
        <v>0</v>
      </c>
      <c r="N311" s="71">
        <v>0</v>
      </c>
      <c r="O311" s="71"/>
      <c r="P311" s="71"/>
      <c r="Q311" s="71">
        <v>0</v>
      </c>
      <c r="R311" s="71">
        <v>5000</v>
      </c>
      <c r="S311" s="71">
        <v>0</v>
      </c>
      <c r="T311" s="71"/>
      <c r="U311" s="71">
        <v>0</v>
      </c>
      <c r="V311" s="71">
        <v>0</v>
      </c>
      <c r="W311" s="71">
        <v>4000</v>
      </c>
      <c r="X311" s="71">
        <v>0</v>
      </c>
      <c r="Y311" s="71">
        <v>0</v>
      </c>
      <c r="Z311" s="71">
        <v>0</v>
      </c>
      <c r="AA311" s="71">
        <v>5000</v>
      </c>
      <c r="AB311" s="71">
        <v>0</v>
      </c>
      <c r="AC311" s="71">
        <v>0</v>
      </c>
      <c r="AD311" s="71"/>
      <c r="AE311" s="71">
        <v>14000</v>
      </c>
      <c r="AF311" s="71">
        <v>14000</v>
      </c>
    </row>
    <row r="312" spans="1:32" x14ac:dyDescent="0.3">
      <c r="B312" t="s">
        <v>621</v>
      </c>
      <c r="C312" t="s">
        <v>258</v>
      </c>
      <c r="D312" s="71">
        <v>0</v>
      </c>
      <c r="E312" s="71">
        <v>5856</v>
      </c>
      <c r="F312" s="71">
        <v>5856</v>
      </c>
      <c r="G312" s="71">
        <v>5856</v>
      </c>
      <c r="H312" s="71">
        <v>5856</v>
      </c>
      <c r="I312" s="71">
        <v>0</v>
      </c>
      <c r="J312" s="71">
        <v>5856</v>
      </c>
      <c r="K312" s="71">
        <v>0</v>
      </c>
      <c r="L312" s="71">
        <v>5856</v>
      </c>
      <c r="M312" s="71">
        <v>11712</v>
      </c>
      <c r="N312" s="71">
        <v>5856</v>
      </c>
      <c r="O312" s="71">
        <v>17568</v>
      </c>
      <c r="P312" s="71"/>
      <c r="Q312" s="71">
        <v>70272</v>
      </c>
      <c r="R312" s="71">
        <v>0</v>
      </c>
      <c r="S312" s="71">
        <v>5584.16</v>
      </c>
      <c r="T312" s="71">
        <v>5584.16</v>
      </c>
      <c r="U312" s="71">
        <v>5584.16</v>
      </c>
      <c r="V312" s="71">
        <v>5584.16</v>
      </c>
      <c r="W312" s="71">
        <v>5584.16</v>
      </c>
      <c r="X312" s="71">
        <v>5584.16</v>
      </c>
      <c r="Y312" s="71">
        <v>0</v>
      </c>
      <c r="Z312" s="71">
        <v>11168.32</v>
      </c>
      <c r="AA312" s="71">
        <v>5584.16</v>
      </c>
      <c r="AB312" s="71">
        <v>5584.16</v>
      </c>
      <c r="AC312" s="71">
        <v>11160.4</v>
      </c>
      <c r="AD312" s="71"/>
      <c r="AE312" s="71">
        <v>67002</v>
      </c>
      <c r="AF312" s="71">
        <v>137274.00000000003</v>
      </c>
    </row>
    <row r="313" spans="1:32" x14ac:dyDescent="0.3">
      <c r="B313" t="s">
        <v>622</v>
      </c>
      <c r="D313" s="71">
        <v>0</v>
      </c>
      <c r="E313" s="71">
        <v>5856</v>
      </c>
      <c r="F313" s="71">
        <v>5856</v>
      </c>
      <c r="G313" s="71">
        <v>5856</v>
      </c>
      <c r="H313" s="71">
        <v>5856</v>
      </c>
      <c r="I313" s="71">
        <v>0</v>
      </c>
      <c r="J313" s="71">
        <v>5856</v>
      </c>
      <c r="K313" s="71">
        <v>0</v>
      </c>
      <c r="L313" s="71">
        <v>5856</v>
      </c>
      <c r="M313" s="71">
        <v>11712</v>
      </c>
      <c r="N313" s="71">
        <v>5856</v>
      </c>
      <c r="O313" s="71">
        <v>17568</v>
      </c>
      <c r="P313" s="71"/>
      <c r="Q313" s="71">
        <v>70272</v>
      </c>
      <c r="R313" s="71">
        <v>0</v>
      </c>
      <c r="S313" s="71">
        <v>5584.16</v>
      </c>
      <c r="T313" s="71">
        <v>5584.16</v>
      </c>
      <c r="U313" s="71">
        <v>5584.16</v>
      </c>
      <c r="V313" s="71">
        <v>5584.16</v>
      </c>
      <c r="W313" s="71">
        <v>5584.16</v>
      </c>
      <c r="X313" s="71">
        <v>5584.16</v>
      </c>
      <c r="Y313" s="71">
        <v>0</v>
      </c>
      <c r="Z313" s="71">
        <v>11168.32</v>
      </c>
      <c r="AA313" s="71">
        <v>5584.16</v>
      </c>
      <c r="AB313" s="71">
        <v>5584.16</v>
      </c>
      <c r="AC313" s="71">
        <v>11160.4</v>
      </c>
      <c r="AD313" s="71"/>
      <c r="AE313" s="71">
        <v>67002</v>
      </c>
      <c r="AF313" s="71">
        <v>137274.00000000003</v>
      </c>
    </row>
    <row r="314" spans="1:32" x14ac:dyDescent="0.3">
      <c r="B314" t="s">
        <v>623</v>
      </c>
      <c r="C314" t="s">
        <v>260</v>
      </c>
      <c r="D314" s="71">
        <v>9705</v>
      </c>
      <c r="E314" s="71">
        <v>9705</v>
      </c>
      <c r="F314" s="71">
        <v>9705</v>
      </c>
      <c r="G314" s="71">
        <v>9705</v>
      </c>
      <c r="H314" s="71">
        <v>9705</v>
      </c>
      <c r="I314" s="71">
        <v>9705</v>
      </c>
      <c r="J314" s="71">
        <v>9393.33</v>
      </c>
      <c r="K314" s="71">
        <v>9393.33</v>
      </c>
      <c r="L314" s="71">
        <v>9393.33</v>
      </c>
      <c r="M314" s="71">
        <v>9393.33</v>
      </c>
      <c r="N314" s="71">
        <v>9393.33</v>
      </c>
      <c r="O314" s="71">
        <v>9393.35</v>
      </c>
      <c r="P314" s="71"/>
      <c r="Q314" s="71">
        <v>114590.00000000001</v>
      </c>
      <c r="R314" s="71">
        <v>9973.5</v>
      </c>
      <c r="S314" s="71">
        <v>9973.5</v>
      </c>
      <c r="T314" s="71">
        <v>9973.5</v>
      </c>
      <c r="U314" s="71">
        <v>9973.5</v>
      </c>
      <c r="V314" s="71">
        <v>9973.5</v>
      </c>
      <c r="W314" s="71">
        <v>9973.5</v>
      </c>
      <c r="X314" s="71">
        <v>9973.5</v>
      </c>
      <c r="Y314" s="71">
        <v>9973.5</v>
      </c>
      <c r="Z314" s="71">
        <v>9973.5</v>
      </c>
      <c r="AA314" s="71">
        <v>9973.5</v>
      </c>
      <c r="AB314" s="71">
        <v>9973.5</v>
      </c>
      <c r="AC314" s="71">
        <v>9973.5</v>
      </c>
      <c r="AD314" s="71"/>
      <c r="AE314" s="71">
        <v>119682</v>
      </c>
      <c r="AF314" s="71">
        <v>234272</v>
      </c>
    </row>
    <row r="315" spans="1:32" x14ac:dyDescent="0.3">
      <c r="B315" t="s">
        <v>624</v>
      </c>
      <c r="D315" s="71">
        <v>9705</v>
      </c>
      <c r="E315" s="71">
        <v>9705</v>
      </c>
      <c r="F315" s="71">
        <v>9705</v>
      </c>
      <c r="G315" s="71">
        <v>9705</v>
      </c>
      <c r="H315" s="71">
        <v>9705</v>
      </c>
      <c r="I315" s="71">
        <v>9705</v>
      </c>
      <c r="J315" s="71">
        <v>9393.33</v>
      </c>
      <c r="K315" s="71">
        <v>9393.33</v>
      </c>
      <c r="L315" s="71">
        <v>9393.33</v>
      </c>
      <c r="M315" s="71">
        <v>9393.33</v>
      </c>
      <c r="N315" s="71">
        <v>9393.33</v>
      </c>
      <c r="O315" s="71">
        <v>9393.35</v>
      </c>
      <c r="P315" s="71"/>
      <c r="Q315" s="71">
        <v>114590.00000000001</v>
      </c>
      <c r="R315" s="71">
        <v>9973.5</v>
      </c>
      <c r="S315" s="71">
        <v>9973.5</v>
      </c>
      <c r="T315" s="71">
        <v>9973.5</v>
      </c>
      <c r="U315" s="71">
        <v>9973.5</v>
      </c>
      <c r="V315" s="71">
        <v>9973.5</v>
      </c>
      <c r="W315" s="71">
        <v>9973.5</v>
      </c>
      <c r="X315" s="71">
        <v>9973.5</v>
      </c>
      <c r="Y315" s="71">
        <v>9973.5</v>
      </c>
      <c r="Z315" s="71">
        <v>9973.5</v>
      </c>
      <c r="AA315" s="71">
        <v>9973.5</v>
      </c>
      <c r="AB315" s="71">
        <v>9973.5</v>
      </c>
      <c r="AC315" s="71">
        <v>9973.5</v>
      </c>
      <c r="AD315" s="71"/>
      <c r="AE315" s="71">
        <v>119682</v>
      </c>
      <c r="AF315" s="71">
        <v>234272</v>
      </c>
    </row>
    <row r="316" spans="1:32" x14ac:dyDescent="0.3">
      <c r="A316" t="s">
        <v>262</v>
      </c>
      <c r="D316" s="71">
        <v>52654.42</v>
      </c>
      <c r="E316" s="71">
        <v>64666.92</v>
      </c>
      <c r="F316" s="71">
        <v>56449.17</v>
      </c>
      <c r="G316" s="71">
        <v>50774.75</v>
      </c>
      <c r="H316" s="71">
        <v>75537.59</v>
      </c>
      <c r="I316" s="71">
        <v>48074.17</v>
      </c>
      <c r="J316" s="71">
        <v>58843.75</v>
      </c>
      <c r="K316" s="71">
        <v>50938.5</v>
      </c>
      <c r="L316" s="71">
        <v>68437.33</v>
      </c>
      <c r="M316" s="71">
        <v>60357.960000000006</v>
      </c>
      <c r="N316" s="71">
        <v>72430.289999999994</v>
      </c>
      <c r="O316" s="71">
        <v>59994.35</v>
      </c>
      <c r="P316" s="71">
        <v>21.710000000000036</v>
      </c>
      <c r="Q316" s="71">
        <v>719180.90999999992</v>
      </c>
      <c r="R316" s="71">
        <v>57970.149999999994</v>
      </c>
      <c r="S316" s="71">
        <v>56000.06</v>
      </c>
      <c r="T316" s="71">
        <v>54511.600000000006</v>
      </c>
      <c r="U316" s="71">
        <v>59351.94</v>
      </c>
      <c r="V316" s="71">
        <v>56684.770000000004</v>
      </c>
      <c r="W316" s="71">
        <v>72056.600000000006</v>
      </c>
      <c r="X316" s="71">
        <v>59364.94</v>
      </c>
      <c r="Y316" s="71">
        <v>54731.19</v>
      </c>
      <c r="Z316" s="71">
        <v>63248.46</v>
      </c>
      <c r="AA316" s="71">
        <v>61769.5</v>
      </c>
      <c r="AB316" s="71">
        <v>54018.350000000006</v>
      </c>
      <c r="AC316" s="71">
        <v>71521.640000000014</v>
      </c>
      <c r="AD316" s="71">
        <v>5407.22</v>
      </c>
      <c r="AE316" s="71">
        <v>726636.41999999993</v>
      </c>
      <c r="AF316" s="71">
        <v>1445817.33</v>
      </c>
    </row>
    <row r="317" spans="1:32" x14ac:dyDescent="0.3">
      <c r="A317" t="s">
        <v>36</v>
      </c>
      <c r="B317" t="s">
        <v>625</v>
      </c>
      <c r="C317" t="s">
        <v>264</v>
      </c>
      <c r="D317" s="71">
        <v>2500</v>
      </c>
      <c r="E317" s="71">
        <v>2500</v>
      </c>
      <c r="F317" s="71">
        <v>2500</v>
      </c>
      <c r="G317" s="71">
        <v>2500</v>
      </c>
      <c r="H317" s="71">
        <v>2500</v>
      </c>
      <c r="I317" s="71">
        <v>2500</v>
      </c>
      <c r="J317" s="71">
        <v>6500</v>
      </c>
      <c r="K317" s="71">
        <v>2500</v>
      </c>
      <c r="L317" s="71">
        <v>2500</v>
      </c>
      <c r="M317" s="71">
        <v>2500</v>
      </c>
      <c r="N317" s="71">
        <v>2500</v>
      </c>
      <c r="O317" s="71">
        <v>14500</v>
      </c>
      <c r="P317" s="71"/>
      <c r="Q317" s="71">
        <v>46000</v>
      </c>
      <c r="R317" s="71">
        <v>2500</v>
      </c>
      <c r="S317" s="71">
        <v>2500</v>
      </c>
      <c r="T317" s="71">
        <v>2500</v>
      </c>
      <c r="U317" s="71">
        <v>2500</v>
      </c>
      <c r="V317" s="71">
        <v>22500</v>
      </c>
      <c r="W317" s="71">
        <v>2500</v>
      </c>
      <c r="X317" s="71">
        <v>1000</v>
      </c>
      <c r="Y317" s="71">
        <v>1000</v>
      </c>
      <c r="Z317" s="71">
        <v>1000</v>
      </c>
      <c r="AA317" s="71">
        <v>1000</v>
      </c>
      <c r="AB317" s="71">
        <v>1000</v>
      </c>
      <c r="AC317" s="71">
        <v>19787</v>
      </c>
      <c r="AD317" s="71"/>
      <c r="AE317" s="71">
        <v>59787</v>
      </c>
      <c r="AF317" s="71">
        <v>105787</v>
      </c>
    </row>
    <row r="318" spans="1:32" x14ac:dyDescent="0.3">
      <c r="B318" t="s">
        <v>626</v>
      </c>
      <c r="D318" s="71">
        <v>2500</v>
      </c>
      <c r="E318" s="71">
        <v>2500</v>
      </c>
      <c r="F318" s="71">
        <v>2500</v>
      </c>
      <c r="G318" s="71">
        <v>2500</v>
      </c>
      <c r="H318" s="71">
        <v>2500</v>
      </c>
      <c r="I318" s="71">
        <v>2500</v>
      </c>
      <c r="J318" s="71">
        <v>6500</v>
      </c>
      <c r="K318" s="71">
        <v>2500</v>
      </c>
      <c r="L318" s="71">
        <v>2500</v>
      </c>
      <c r="M318" s="71">
        <v>2500</v>
      </c>
      <c r="N318" s="71">
        <v>2500</v>
      </c>
      <c r="O318" s="71">
        <v>14500</v>
      </c>
      <c r="P318" s="71"/>
      <c r="Q318" s="71">
        <v>46000</v>
      </c>
      <c r="R318" s="71">
        <v>2500</v>
      </c>
      <c r="S318" s="71">
        <v>2500</v>
      </c>
      <c r="T318" s="71">
        <v>2500</v>
      </c>
      <c r="U318" s="71">
        <v>2500</v>
      </c>
      <c r="V318" s="71">
        <v>22500</v>
      </c>
      <c r="W318" s="71">
        <v>2500</v>
      </c>
      <c r="X318" s="71">
        <v>1000</v>
      </c>
      <c r="Y318" s="71">
        <v>1000</v>
      </c>
      <c r="Z318" s="71">
        <v>1000</v>
      </c>
      <c r="AA318" s="71">
        <v>1000</v>
      </c>
      <c r="AB318" s="71">
        <v>1000</v>
      </c>
      <c r="AC318" s="71">
        <v>19787</v>
      </c>
      <c r="AD318" s="71"/>
      <c r="AE318" s="71">
        <v>59787</v>
      </c>
      <c r="AF318" s="71">
        <v>105787</v>
      </c>
    </row>
    <row r="319" spans="1:32" x14ac:dyDescent="0.3">
      <c r="B319" t="s">
        <v>627</v>
      </c>
      <c r="C319" t="s">
        <v>265</v>
      </c>
      <c r="D319" s="71">
        <v>3009.25</v>
      </c>
      <c r="E319" s="71">
        <v>3009.25</v>
      </c>
      <c r="F319" s="71">
        <v>3009.25</v>
      </c>
      <c r="G319" s="71">
        <v>3009.25</v>
      </c>
      <c r="H319" s="71">
        <v>3009.25</v>
      </c>
      <c r="I319" s="71">
        <v>3009.25</v>
      </c>
      <c r="J319" s="71">
        <v>3009.25</v>
      </c>
      <c r="K319" s="71">
        <v>3009.25</v>
      </c>
      <c r="L319" s="71">
        <v>3009.25</v>
      </c>
      <c r="M319" s="71">
        <v>3009.25</v>
      </c>
      <c r="N319" s="71">
        <v>3009.25</v>
      </c>
      <c r="O319" s="71">
        <v>3009.25</v>
      </c>
      <c r="P319" s="71"/>
      <c r="Q319" s="71">
        <v>36111</v>
      </c>
      <c r="R319" s="71">
        <v>0</v>
      </c>
      <c r="S319" s="71">
        <v>0</v>
      </c>
      <c r="T319" s="71"/>
      <c r="U319" s="71">
        <v>3091</v>
      </c>
      <c r="V319" s="71">
        <v>0</v>
      </c>
      <c r="W319" s="71">
        <v>9027.75</v>
      </c>
      <c r="X319" s="71">
        <v>0</v>
      </c>
      <c r="Y319" s="71">
        <v>0</v>
      </c>
      <c r="Z319" s="71">
        <v>0</v>
      </c>
      <c r="AA319" s="71"/>
      <c r="AB319" s="71">
        <v>9273</v>
      </c>
      <c r="AC319" s="71">
        <v>0</v>
      </c>
      <c r="AD319" s="71"/>
      <c r="AE319" s="71">
        <v>21391.75</v>
      </c>
      <c r="AF319" s="71">
        <v>57502.75</v>
      </c>
    </row>
    <row r="320" spans="1:32" x14ac:dyDescent="0.3">
      <c r="B320" t="s">
        <v>628</v>
      </c>
      <c r="D320" s="71">
        <v>3009.25</v>
      </c>
      <c r="E320" s="71">
        <v>3009.25</v>
      </c>
      <c r="F320" s="71">
        <v>3009.25</v>
      </c>
      <c r="G320" s="71">
        <v>3009.25</v>
      </c>
      <c r="H320" s="71">
        <v>3009.25</v>
      </c>
      <c r="I320" s="71">
        <v>3009.25</v>
      </c>
      <c r="J320" s="71">
        <v>3009.25</v>
      </c>
      <c r="K320" s="71">
        <v>3009.25</v>
      </c>
      <c r="L320" s="71">
        <v>3009.25</v>
      </c>
      <c r="M320" s="71">
        <v>3009.25</v>
      </c>
      <c r="N320" s="71">
        <v>3009.25</v>
      </c>
      <c r="O320" s="71">
        <v>3009.25</v>
      </c>
      <c r="P320" s="71"/>
      <c r="Q320" s="71">
        <v>36111</v>
      </c>
      <c r="R320" s="71">
        <v>0</v>
      </c>
      <c r="S320" s="71">
        <v>0</v>
      </c>
      <c r="T320" s="71"/>
      <c r="U320" s="71">
        <v>3091</v>
      </c>
      <c r="V320" s="71">
        <v>0</v>
      </c>
      <c r="W320" s="71">
        <v>9027.75</v>
      </c>
      <c r="X320" s="71">
        <v>0</v>
      </c>
      <c r="Y320" s="71">
        <v>0</v>
      </c>
      <c r="Z320" s="71">
        <v>0</v>
      </c>
      <c r="AA320" s="71"/>
      <c r="AB320" s="71">
        <v>9273</v>
      </c>
      <c r="AC320" s="71">
        <v>0</v>
      </c>
      <c r="AD320" s="71"/>
      <c r="AE320" s="71">
        <v>21391.75</v>
      </c>
      <c r="AF320" s="71">
        <v>57502.75</v>
      </c>
    </row>
    <row r="321" spans="1:32" x14ac:dyDescent="0.3">
      <c r="B321" t="s">
        <v>629</v>
      </c>
      <c r="C321" t="s">
        <v>266</v>
      </c>
      <c r="D321" s="71">
        <v>2816.75</v>
      </c>
      <c r="E321" s="71">
        <v>3395.2</v>
      </c>
      <c r="F321" s="71">
        <v>3395.2</v>
      </c>
      <c r="G321" s="71">
        <v>3395.2</v>
      </c>
      <c r="H321" s="71">
        <v>3395.2</v>
      </c>
      <c r="I321" s="71">
        <v>3395.2</v>
      </c>
      <c r="J321" s="71">
        <v>3395.2</v>
      </c>
      <c r="K321" s="71">
        <v>3395.2</v>
      </c>
      <c r="L321" s="71">
        <v>3395.2</v>
      </c>
      <c r="M321" s="71">
        <v>3395.2</v>
      </c>
      <c r="N321" s="71">
        <v>3395.2</v>
      </c>
      <c r="O321" s="71">
        <v>3395.2</v>
      </c>
      <c r="P321" s="71"/>
      <c r="Q321" s="71">
        <v>40163.949999999997</v>
      </c>
      <c r="R321" s="71">
        <v>3883.08</v>
      </c>
      <c r="S321" s="71">
        <v>3883.08</v>
      </c>
      <c r="T321" s="71">
        <v>3883.08</v>
      </c>
      <c r="U321" s="71">
        <v>3883.08</v>
      </c>
      <c r="V321" s="71">
        <v>3883.08</v>
      </c>
      <c r="W321" s="71">
        <v>3883.08</v>
      </c>
      <c r="X321" s="71">
        <v>3883.08</v>
      </c>
      <c r="Y321" s="71">
        <v>3883.08</v>
      </c>
      <c r="Z321" s="71">
        <v>3883.08</v>
      </c>
      <c r="AA321" s="71">
        <v>3883.08</v>
      </c>
      <c r="AB321" s="71">
        <v>3883.08</v>
      </c>
      <c r="AC321" s="71">
        <v>3883.08</v>
      </c>
      <c r="AD321" s="71"/>
      <c r="AE321" s="71">
        <v>46596.960000000014</v>
      </c>
      <c r="AF321" s="71">
        <v>86760.910000000018</v>
      </c>
    </row>
    <row r="322" spans="1:32" x14ac:dyDescent="0.3">
      <c r="B322" t="s">
        <v>630</v>
      </c>
      <c r="D322" s="71">
        <v>2816.75</v>
      </c>
      <c r="E322" s="71">
        <v>3395.2</v>
      </c>
      <c r="F322" s="71">
        <v>3395.2</v>
      </c>
      <c r="G322" s="71">
        <v>3395.2</v>
      </c>
      <c r="H322" s="71">
        <v>3395.2</v>
      </c>
      <c r="I322" s="71">
        <v>3395.2</v>
      </c>
      <c r="J322" s="71">
        <v>3395.2</v>
      </c>
      <c r="K322" s="71">
        <v>3395.2</v>
      </c>
      <c r="L322" s="71">
        <v>3395.2</v>
      </c>
      <c r="M322" s="71">
        <v>3395.2</v>
      </c>
      <c r="N322" s="71">
        <v>3395.2</v>
      </c>
      <c r="O322" s="71">
        <v>3395.2</v>
      </c>
      <c r="P322" s="71"/>
      <c r="Q322" s="71">
        <v>40163.949999999997</v>
      </c>
      <c r="R322" s="71">
        <v>3883.08</v>
      </c>
      <c r="S322" s="71">
        <v>3883.08</v>
      </c>
      <c r="T322" s="71">
        <v>3883.08</v>
      </c>
      <c r="U322" s="71">
        <v>3883.08</v>
      </c>
      <c r="V322" s="71">
        <v>3883.08</v>
      </c>
      <c r="W322" s="71">
        <v>3883.08</v>
      </c>
      <c r="X322" s="71">
        <v>3883.08</v>
      </c>
      <c r="Y322" s="71">
        <v>3883.08</v>
      </c>
      <c r="Z322" s="71">
        <v>3883.08</v>
      </c>
      <c r="AA322" s="71">
        <v>3883.08</v>
      </c>
      <c r="AB322" s="71">
        <v>3883.08</v>
      </c>
      <c r="AC322" s="71">
        <v>3883.08</v>
      </c>
      <c r="AD322" s="71"/>
      <c r="AE322" s="71">
        <v>46596.960000000014</v>
      </c>
      <c r="AF322" s="71">
        <v>86760.910000000018</v>
      </c>
    </row>
    <row r="323" spans="1:32" x14ac:dyDescent="0.3">
      <c r="B323" t="s">
        <v>631</v>
      </c>
      <c r="C323" t="s">
        <v>267</v>
      </c>
      <c r="D323" s="71">
        <v>5490</v>
      </c>
      <c r="E323" s="71">
        <v>5490</v>
      </c>
      <c r="F323" s="71">
        <v>5490</v>
      </c>
      <c r="G323" s="71">
        <v>5490</v>
      </c>
      <c r="H323" s="71">
        <v>5490</v>
      </c>
      <c r="I323" s="71">
        <v>5490</v>
      </c>
      <c r="J323" s="71">
        <v>5490</v>
      </c>
      <c r="K323" s="71">
        <v>5490</v>
      </c>
      <c r="L323" s="71">
        <v>5490</v>
      </c>
      <c r="M323" s="71">
        <v>5490</v>
      </c>
      <c r="N323" s="71">
        <v>5490</v>
      </c>
      <c r="O323" s="71">
        <v>5374</v>
      </c>
      <c r="P323" s="71"/>
      <c r="Q323" s="71">
        <v>65764</v>
      </c>
      <c r="R323" s="71">
        <v>5583</v>
      </c>
      <c r="S323" s="71">
        <v>5583</v>
      </c>
      <c r="T323" s="71">
        <v>2100</v>
      </c>
      <c r="U323" s="71">
        <v>2100</v>
      </c>
      <c r="V323" s="71">
        <v>3910</v>
      </c>
      <c r="W323" s="71">
        <v>3910</v>
      </c>
      <c r="X323" s="71">
        <v>3910</v>
      </c>
      <c r="Y323" s="71">
        <v>3910</v>
      </c>
      <c r="Z323" s="71">
        <v>3910</v>
      </c>
      <c r="AA323" s="71">
        <v>3910</v>
      </c>
      <c r="AB323" s="71">
        <v>3910</v>
      </c>
      <c r="AC323" s="71">
        <v>3910</v>
      </c>
      <c r="AD323" s="71">
        <v>20350</v>
      </c>
      <c r="AE323" s="71">
        <v>66996</v>
      </c>
      <c r="AF323" s="71">
        <v>132760</v>
      </c>
    </row>
    <row r="324" spans="1:32" x14ac:dyDescent="0.3">
      <c r="B324" t="s">
        <v>632</v>
      </c>
      <c r="D324" s="71">
        <v>5490</v>
      </c>
      <c r="E324" s="71">
        <v>5490</v>
      </c>
      <c r="F324" s="71">
        <v>5490</v>
      </c>
      <c r="G324" s="71">
        <v>5490</v>
      </c>
      <c r="H324" s="71">
        <v>5490</v>
      </c>
      <c r="I324" s="71">
        <v>5490</v>
      </c>
      <c r="J324" s="71">
        <v>5490</v>
      </c>
      <c r="K324" s="71">
        <v>5490</v>
      </c>
      <c r="L324" s="71">
        <v>5490</v>
      </c>
      <c r="M324" s="71">
        <v>5490</v>
      </c>
      <c r="N324" s="71">
        <v>5490</v>
      </c>
      <c r="O324" s="71">
        <v>5374</v>
      </c>
      <c r="P324" s="71"/>
      <c r="Q324" s="71">
        <v>65764</v>
      </c>
      <c r="R324" s="71">
        <v>5583</v>
      </c>
      <c r="S324" s="71">
        <v>5583</v>
      </c>
      <c r="T324" s="71">
        <v>2100</v>
      </c>
      <c r="U324" s="71">
        <v>2100</v>
      </c>
      <c r="V324" s="71">
        <v>3910</v>
      </c>
      <c r="W324" s="71">
        <v>3910</v>
      </c>
      <c r="X324" s="71">
        <v>3910</v>
      </c>
      <c r="Y324" s="71">
        <v>3910</v>
      </c>
      <c r="Z324" s="71">
        <v>3910</v>
      </c>
      <c r="AA324" s="71">
        <v>3910</v>
      </c>
      <c r="AB324" s="71">
        <v>3910</v>
      </c>
      <c r="AC324" s="71">
        <v>3910</v>
      </c>
      <c r="AD324" s="71">
        <v>20350</v>
      </c>
      <c r="AE324" s="71">
        <v>66996</v>
      </c>
      <c r="AF324" s="71">
        <v>132760</v>
      </c>
    </row>
    <row r="325" spans="1:32" x14ac:dyDescent="0.3">
      <c r="B325" t="s">
        <v>633</v>
      </c>
      <c r="C325" t="s">
        <v>268</v>
      </c>
      <c r="D325" s="71">
        <v>1500</v>
      </c>
      <c r="E325" s="71">
        <v>1500</v>
      </c>
      <c r="F325" s="71">
        <v>1500</v>
      </c>
      <c r="G325" s="71">
        <v>1500</v>
      </c>
      <c r="H325" s="71">
        <v>1500</v>
      </c>
      <c r="I325" s="71">
        <v>9500</v>
      </c>
      <c r="J325" s="71">
        <v>8500</v>
      </c>
      <c r="K325" s="71">
        <v>1500</v>
      </c>
      <c r="L325" s="71">
        <v>1500</v>
      </c>
      <c r="M325" s="71">
        <v>1500</v>
      </c>
      <c r="N325" s="71">
        <v>0</v>
      </c>
      <c r="O325" s="71"/>
      <c r="P325" s="71"/>
      <c r="Q325" s="71">
        <v>30000</v>
      </c>
      <c r="R325" s="71">
        <v>3000</v>
      </c>
      <c r="S325" s="71">
        <v>3000</v>
      </c>
      <c r="T325" s="71">
        <v>3000</v>
      </c>
      <c r="U325" s="71">
        <v>3000</v>
      </c>
      <c r="V325" s="71">
        <v>3000</v>
      </c>
      <c r="W325" s="71">
        <v>3000</v>
      </c>
      <c r="X325" s="71">
        <v>3000</v>
      </c>
      <c r="Y325" s="71">
        <v>1500</v>
      </c>
      <c r="Z325" s="71">
        <v>1500</v>
      </c>
      <c r="AA325" s="71">
        <v>1500</v>
      </c>
      <c r="AB325" s="71">
        <v>1500</v>
      </c>
      <c r="AC325" s="71">
        <v>21500</v>
      </c>
      <c r="AD325" s="71"/>
      <c r="AE325" s="71">
        <v>48500</v>
      </c>
      <c r="AF325" s="71">
        <v>78500</v>
      </c>
    </row>
    <row r="326" spans="1:32" x14ac:dyDescent="0.3">
      <c r="B326" t="s">
        <v>634</v>
      </c>
      <c r="D326" s="71">
        <v>1500</v>
      </c>
      <c r="E326" s="71">
        <v>1500</v>
      </c>
      <c r="F326" s="71">
        <v>1500</v>
      </c>
      <c r="G326" s="71">
        <v>1500</v>
      </c>
      <c r="H326" s="71">
        <v>1500</v>
      </c>
      <c r="I326" s="71">
        <v>9500</v>
      </c>
      <c r="J326" s="71">
        <v>8500</v>
      </c>
      <c r="K326" s="71">
        <v>1500</v>
      </c>
      <c r="L326" s="71">
        <v>1500</v>
      </c>
      <c r="M326" s="71">
        <v>1500</v>
      </c>
      <c r="N326" s="71">
        <v>0</v>
      </c>
      <c r="O326" s="71"/>
      <c r="P326" s="71"/>
      <c r="Q326" s="71">
        <v>30000</v>
      </c>
      <c r="R326" s="71">
        <v>3000</v>
      </c>
      <c r="S326" s="71">
        <v>3000</v>
      </c>
      <c r="T326" s="71">
        <v>3000</v>
      </c>
      <c r="U326" s="71">
        <v>3000</v>
      </c>
      <c r="V326" s="71">
        <v>3000</v>
      </c>
      <c r="W326" s="71">
        <v>3000</v>
      </c>
      <c r="X326" s="71">
        <v>3000</v>
      </c>
      <c r="Y326" s="71">
        <v>1500</v>
      </c>
      <c r="Z326" s="71">
        <v>1500</v>
      </c>
      <c r="AA326" s="71">
        <v>1500</v>
      </c>
      <c r="AB326" s="71">
        <v>1500</v>
      </c>
      <c r="AC326" s="71">
        <v>21500</v>
      </c>
      <c r="AD326" s="71"/>
      <c r="AE326" s="71">
        <v>48500</v>
      </c>
      <c r="AF326" s="71">
        <v>78500</v>
      </c>
    </row>
    <row r="327" spans="1:32" x14ac:dyDescent="0.3">
      <c r="B327" t="s">
        <v>635</v>
      </c>
      <c r="C327" t="s">
        <v>269</v>
      </c>
      <c r="D327" s="71">
        <v>0</v>
      </c>
      <c r="E327" s="71">
        <v>8441.33</v>
      </c>
      <c r="F327" s="71">
        <v>4220.67</v>
      </c>
      <c r="G327" s="71">
        <v>4220.67</v>
      </c>
      <c r="H327" s="71">
        <v>4220.67</v>
      </c>
      <c r="I327" s="71">
        <v>4220.67</v>
      </c>
      <c r="J327" s="71">
        <v>4220.67</v>
      </c>
      <c r="K327" s="71">
        <v>4220.67</v>
      </c>
      <c r="L327" s="71">
        <v>4220.67</v>
      </c>
      <c r="M327" s="71">
        <v>4220.67</v>
      </c>
      <c r="N327" s="71">
        <v>4220.67</v>
      </c>
      <c r="O327" s="71">
        <v>4220.67</v>
      </c>
      <c r="P327" s="71"/>
      <c r="Q327" s="71">
        <v>50648.029999999984</v>
      </c>
      <c r="R327" s="71">
        <v>4220.67</v>
      </c>
      <c r="S327" s="71">
        <v>4323.3</v>
      </c>
      <c r="T327" s="71">
        <v>4323.3</v>
      </c>
      <c r="U327" s="71">
        <v>4323.3</v>
      </c>
      <c r="V327" s="71">
        <v>4323.3</v>
      </c>
      <c r="W327" s="71">
        <v>4323.3</v>
      </c>
      <c r="X327" s="71">
        <v>4323.3</v>
      </c>
      <c r="Y327" s="71">
        <v>4323.3</v>
      </c>
      <c r="Z327" s="71">
        <v>4323.3</v>
      </c>
      <c r="AA327" s="71">
        <v>4323.3</v>
      </c>
      <c r="AB327" s="71">
        <v>4323.3</v>
      </c>
      <c r="AC327" s="71">
        <v>4323.3</v>
      </c>
      <c r="AD327" s="71"/>
      <c r="AE327" s="71">
        <v>51776.970000000008</v>
      </c>
      <c r="AF327" s="71">
        <v>102425.00000000001</v>
      </c>
    </row>
    <row r="328" spans="1:32" x14ac:dyDescent="0.3">
      <c r="B328" t="s">
        <v>636</v>
      </c>
      <c r="D328" s="71">
        <v>0</v>
      </c>
      <c r="E328" s="71">
        <v>8441.33</v>
      </c>
      <c r="F328" s="71">
        <v>4220.67</v>
      </c>
      <c r="G328" s="71">
        <v>4220.67</v>
      </c>
      <c r="H328" s="71">
        <v>4220.67</v>
      </c>
      <c r="I328" s="71">
        <v>4220.67</v>
      </c>
      <c r="J328" s="71">
        <v>4220.67</v>
      </c>
      <c r="K328" s="71">
        <v>4220.67</v>
      </c>
      <c r="L328" s="71">
        <v>4220.67</v>
      </c>
      <c r="M328" s="71">
        <v>4220.67</v>
      </c>
      <c r="N328" s="71">
        <v>4220.67</v>
      </c>
      <c r="O328" s="71">
        <v>4220.67</v>
      </c>
      <c r="P328" s="71"/>
      <c r="Q328" s="71">
        <v>50648.029999999984</v>
      </c>
      <c r="R328" s="71">
        <v>4220.67</v>
      </c>
      <c r="S328" s="71">
        <v>4323.3</v>
      </c>
      <c r="T328" s="71">
        <v>4323.3</v>
      </c>
      <c r="U328" s="71">
        <v>4323.3</v>
      </c>
      <c r="V328" s="71">
        <v>4323.3</v>
      </c>
      <c r="W328" s="71">
        <v>4323.3</v>
      </c>
      <c r="X328" s="71">
        <v>4323.3</v>
      </c>
      <c r="Y328" s="71">
        <v>4323.3</v>
      </c>
      <c r="Z328" s="71">
        <v>4323.3</v>
      </c>
      <c r="AA328" s="71">
        <v>4323.3</v>
      </c>
      <c r="AB328" s="71">
        <v>4323.3</v>
      </c>
      <c r="AC328" s="71">
        <v>4323.3</v>
      </c>
      <c r="AD328" s="71"/>
      <c r="AE328" s="71">
        <v>51776.970000000008</v>
      </c>
      <c r="AF328" s="71">
        <v>102425.00000000001</v>
      </c>
    </row>
    <row r="329" spans="1:32" x14ac:dyDescent="0.3">
      <c r="B329" t="s">
        <v>637</v>
      </c>
      <c r="C329" t="s">
        <v>263</v>
      </c>
      <c r="D329" s="71">
        <v>0</v>
      </c>
      <c r="E329" s="71">
        <v>0</v>
      </c>
      <c r="F329" s="71">
        <v>7500</v>
      </c>
      <c r="G329" s="71">
        <v>3750</v>
      </c>
      <c r="H329" s="71">
        <v>3750</v>
      </c>
      <c r="I329" s="71">
        <v>3750</v>
      </c>
      <c r="J329" s="71">
        <v>3750</v>
      </c>
      <c r="K329" s="71">
        <v>3750</v>
      </c>
      <c r="L329" s="71">
        <v>3750</v>
      </c>
      <c r="M329" s="71">
        <v>2500</v>
      </c>
      <c r="N329" s="71">
        <v>5000</v>
      </c>
      <c r="O329" s="71">
        <v>3150</v>
      </c>
      <c r="P329" s="71">
        <v>4322</v>
      </c>
      <c r="Q329" s="71">
        <v>44972</v>
      </c>
      <c r="R329" s="71">
        <v>0</v>
      </c>
      <c r="S329" s="71">
        <v>1860</v>
      </c>
      <c r="T329" s="71">
        <v>780</v>
      </c>
      <c r="U329" s="71">
        <v>2140</v>
      </c>
      <c r="V329" s="71">
        <v>1983</v>
      </c>
      <c r="W329" s="71">
        <v>1425</v>
      </c>
      <c r="X329" s="71">
        <v>2125</v>
      </c>
      <c r="Y329" s="71">
        <v>1850</v>
      </c>
      <c r="Z329" s="71">
        <v>2115</v>
      </c>
      <c r="AA329" s="71">
        <v>1830</v>
      </c>
      <c r="AB329" s="71">
        <v>1990</v>
      </c>
      <c r="AC329" s="71">
        <v>15505</v>
      </c>
      <c r="AD329" s="71"/>
      <c r="AE329" s="71">
        <v>33603</v>
      </c>
      <c r="AF329" s="71">
        <v>78575</v>
      </c>
    </row>
    <row r="330" spans="1:32" x14ac:dyDescent="0.3">
      <c r="B330" t="s">
        <v>638</v>
      </c>
      <c r="D330" s="71">
        <v>0</v>
      </c>
      <c r="E330" s="71">
        <v>0</v>
      </c>
      <c r="F330" s="71">
        <v>7500</v>
      </c>
      <c r="G330" s="71">
        <v>3750</v>
      </c>
      <c r="H330" s="71">
        <v>3750</v>
      </c>
      <c r="I330" s="71">
        <v>3750</v>
      </c>
      <c r="J330" s="71">
        <v>3750</v>
      </c>
      <c r="K330" s="71">
        <v>3750</v>
      </c>
      <c r="L330" s="71">
        <v>3750</v>
      </c>
      <c r="M330" s="71">
        <v>2500</v>
      </c>
      <c r="N330" s="71">
        <v>5000</v>
      </c>
      <c r="O330" s="71">
        <v>3150</v>
      </c>
      <c r="P330" s="71">
        <v>4322</v>
      </c>
      <c r="Q330" s="71">
        <v>44972</v>
      </c>
      <c r="R330" s="71">
        <v>0</v>
      </c>
      <c r="S330" s="71">
        <v>1860</v>
      </c>
      <c r="T330" s="71">
        <v>780</v>
      </c>
      <c r="U330" s="71">
        <v>2140</v>
      </c>
      <c r="V330" s="71">
        <v>1983</v>
      </c>
      <c r="W330" s="71">
        <v>1425</v>
      </c>
      <c r="X330" s="71">
        <v>2125</v>
      </c>
      <c r="Y330" s="71">
        <v>1850</v>
      </c>
      <c r="Z330" s="71">
        <v>2115</v>
      </c>
      <c r="AA330" s="71">
        <v>1830</v>
      </c>
      <c r="AB330" s="71">
        <v>1990</v>
      </c>
      <c r="AC330" s="71">
        <v>15505</v>
      </c>
      <c r="AD330" s="71"/>
      <c r="AE330" s="71">
        <v>33603</v>
      </c>
      <c r="AF330" s="71">
        <v>78575</v>
      </c>
    </row>
    <row r="331" spans="1:32" x14ac:dyDescent="0.3">
      <c r="B331" t="s">
        <v>639</v>
      </c>
      <c r="C331" t="s">
        <v>270</v>
      </c>
      <c r="D331" s="71">
        <v>4985.08</v>
      </c>
      <c r="E331" s="71">
        <v>4985.08</v>
      </c>
      <c r="F331" s="71">
        <v>4985.08</v>
      </c>
      <c r="G331" s="71">
        <v>4985.08</v>
      </c>
      <c r="H331" s="71">
        <v>4985.08</v>
      </c>
      <c r="I331" s="71">
        <v>4985.08</v>
      </c>
      <c r="J331" s="71">
        <v>5631.41</v>
      </c>
      <c r="K331" s="71">
        <v>5631.41</v>
      </c>
      <c r="L331" s="71">
        <v>5631.41</v>
      </c>
      <c r="M331" s="71">
        <v>5631.41</v>
      </c>
      <c r="N331" s="71">
        <v>5631.41</v>
      </c>
      <c r="O331" s="71">
        <v>5631.41</v>
      </c>
      <c r="P331" s="71">
        <v>-3599.94</v>
      </c>
      <c r="Q331" s="71">
        <v>60099.000000000015</v>
      </c>
      <c r="R331" s="71">
        <v>0</v>
      </c>
      <c r="S331" s="71">
        <v>0</v>
      </c>
      <c r="T331" s="71">
        <v>12611.4</v>
      </c>
      <c r="U331" s="71">
        <v>0</v>
      </c>
      <c r="V331" s="71">
        <v>0</v>
      </c>
      <c r="W331" s="71"/>
      <c r="X331" s="71">
        <v>12611.4</v>
      </c>
      <c r="Y331" s="71">
        <v>0</v>
      </c>
      <c r="Z331" s="71">
        <v>12611.4</v>
      </c>
      <c r="AA331" s="71"/>
      <c r="AB331" s="71">
        <v>0</v>
      </c>
      <c r="AC331" s="71">
        <v>12611.4</v>
      </c>
      <c r="AD331" s="71"/>
      <c r="AE331" s="71">
        <v>50445.599999999999</v>
      </c>
      <c r="AF331" s="71">
        <v>110544.59999999999</v>
      </c>
    </row>
    <row r="332" spans="1:32" x14ac:dyDescent="0.3">
      <c r="B332" t="s">
        <v>640</v>
      </c>
      <c r="D332" s="71">
        <v>4985.08</v>
      </c>
      <c r="E332" s="71">
        <v>4985.08</v>
      </c>
      <c r="F332" s="71">
        <v>4985.08</v>
      </c>
      <c r="G332" s="71">
        <v>4985.08</v>
      </c>
      <c r="H332" s="71">
        <v>4985.08</v>
      </c>
      <c r="I332" s="71">
        <v>4985.08</v>
      </c>
      <c r="J332" s="71">
        <v>5631.41</v>
      </c>
      <c r="K332" s="71">
        <v>5631.41</v>
      </c>
      <c r="L332" s="71">
        <v>5631.41</v>
      </c>
      <c r="M332" s="71">
        <v>5631.41</v>
      </c>
      <c r="N332" s="71">
        <v>5631.41</v>
      </c>
      <c r="O332" s="71">
        <v>5631.41</v>
      </c>
      <c r="P332" s="71">
        <v>-3599.94</v>
      </c>
      <c r="Q332" s="71">
        <v>60099.000000000015</v>
      </c>
      <c r="R332" s="71">
        <v>0</v>
      </c>
      <c r="S332" s="71">
        <v>0</v>
      </c>
      <c r="T332" s="71">
        <v>12611.4</v>
      </c>
      <c r="U332" s="71">
        <v>0</v>
      </c>
      <c r="V332" s="71">
        <v>0</v>
      </c>
      <c r="W332" s="71"/>
      <c r="X332" s="71">
        <v>12611.4</v>
      </c>
      <c r="Y332" s="71">
        <v>0</v>
      </c>
      <c r="Z332" s="71">
        <v>12611.4</v>
      </c>
      <c r="AA332" s="71"/>
      <c r="AB332" s="71">
        <v>0</v>
      </c>
      <c r="AC332" s="71">
        <v>12611.4</v>
      </c>
      <c r="AD332" s="71"/>
      <c r="AE332" s="71">
        <v>50445.599999999999</v>
      </c>
      <c r="AF332" s="71">
        <v>110544.59999999999</v>
      </c>
    </row>
    <row r="333" spans="1:32" x14ac:dyDescent="0.3">
      <c r="B333" t="s">
        <v>641</v>
      </c>
      <c r="C333" t="s">
        <v>271</v>
      </c>
      <c r="D333" s="71">
        <v>4762</v>
      </c>
      <c r="E333" s="71">
        <v>4762</v>
      </c>
      <c r="F333" s="71">
        <v>4762</v>
      </c>
      <c r="G333" s="71">
        <v>4762</v>
      </c>
      <c r="H333" s="71">
        <v>0</v>
      </c>
      <c r="I333" s="71">
        <v>9524</v>
      </c>
      <c r="J333" s="71">
        <v>0</v>
      </c>
      <c r="K333" s="71">
        <v>9524</v>
      </c>
      <c r="L333" s="71">
        <v>4762</v>
      </c>
      <c r="M333" s="71">
        <v>4762</v>
      </c>
      <c r="N333" s="71">
        <v>4762</v>
      </c>
      <c r="O333" s="71">
        <v>4765</v>
      </c>
      <c r="P333" s="71"/>
      <c r="Q333" s="71">
        <v>57147</v>
      </c>
      <c r="R333" s="71">
        <v>4871</v>
      </c>
      <c r="S333" s="71">
        <v>4871</v>
      </c>
      <c r="T333" s="71">
        <v>4871</v>
      </c>
      <c r="U333" s="71">
        <v>4871</v>
      </c>
      <c r="V333" s="71">
        <v>4871</v>
      </c>
      <c r="W333" s="71">
        <v>4871</v>
      </c>
      <c r="X333" s="71">
        <v>4871</v>
      </c>
      <c r="Y333" s="71">
        <v>4871</v>
      </c>
      <c r="Z333" s="71">
        <v>0</v>
      </c>
      <c r="AA333" s="71">
        <v>9742</v>
      </c>
      <c r="AB333" s="71">
        <v>4871</v>
      </c>
      <c r="AC333" s="71">
        <v>4871</v>
      </c>
      <c r="AD333" s="71"/>
      <c r="AE333" s="71">
        <v>58452</v>
      </c>
      <c r="AF333" s="71">
        <v>115599</v>
      </c>
    </row>
    <row r="334" spans="1:32" x14ac:dyDescent="0.3">
      <c r="B334" t="s">
        <v>642</v>
      </c>
      <c r="D334" s="71">
        <v>4762</v>
      </c>
      <c r="E334" s="71">
        <v>4762</v>
      </c>
      <c r="F334" s="71">
        <v>4762</v>
      </c>
      <c r="G334" s="71">
        <v>4762</v>
      </c>
      <c r="H334" s="71">
        <v>0</v>
      </c>
      <c r="I334" s="71">
        <v>9524</v>
      </c>
      <c r="J334" s="71">
        <v>0</v>
      </c>
      <c r="K334" s="71">
        <v>9524</v>
      </c>
      <c r="L334" s="71">
        <v>4762</v>
      </c>
      <c r="M334" s="71">
        <v>4762</v>
      </c>
      <c r="N334" s="71">
        <v>4762</v>
      </c>
      <c r="O334" s="71">
        <v>4765</v>
      </c>
      <c r="P334" s="71"/>
      <c r="Q334" s="71">
        <v>57147</v>
      </c>
      <c r="R334" s="71">
        <v>4871</v>
      </c>
      <c r="S334" s="71">
        <v>4871</v>
      </c>
      <c r="T334" s="71">
        <v>4871</v>
      </c>
      <c r="U334" s="71">
        <v>4871</v>
      </c>
      <c r="V334" s="71">
        <v>4871</v>
      </c>
      <c r="W334" s="71">
        <v>4871</v>
      </c>
      <c r="X334" s="71">
        <v>4871</v>
      </c>
      <c r="Y334" s="71">
        <v>4871</v>
      </c>
      <c r="Z334" s="71">
        <v>0</v>
      </c>
      <c r="AA334" s="71">
        <v>9742</v>
      </c>
      <c r="AB334" s="71">
        <v>4871</v>
      </c>
      <c r="AC334" s="71">
        <v>4871</v>
      </c>
      <c r="AD334" s="71"/>
      <c r="AE334" s="71">
        <v>58452</v>
      </c>
      <c r="AF334" s="71">
        <v>115599</v>
      </c>
    </row>
    <row r="335" spans="1:32" x14ac:dyDescent="0.3">
      <c r="A335" t="s">
        <v>272</v>
      </c>
      <c r="D335" s="71">
        <v>25063.08</v>
      </c>
      <c r="E335" s="71">
        <v>34082.86</v>
      </c>
      <c r="F335" s="71">
        <v>37362.200000000004</v>
      </c>
      <c r="G335" s="71">
        <v>33612.200000000004</v>
      </c>
      <c r="H335" s="71">
        <v>28850.200000000004</v>
      </c>
      <c r="I335" s="71">
        <v>46374.200000000004</v>
      </c>
      <c r="J335" s="71">
        <v>40496.53</v>
      </c>
      <c r="K335" s="71">
        <v>39020.53</v>
      </c>
      <c r="L335" s="71">
        <v>34258.53</v>
      </c>
      <c r="M335" s="71">
        <v>33008.53</v>
      </c>
      <c r="N335" s="71">
        <v>34008.53</v>
      </c>
      <c r="O335" s="71">
        <v>44045.53</v>
      </c>
      <c r="P335" s="71">
        <v>722.06</v>
      </c>
      <c r="Q335" s="71">
        <v>430904.98</v>
      </c>
      <c r="R335" s="71">
        <v>24057.75</v>
      </c>
      <c r="S335" s="71">
        <v>26020.38</v>
      </c>
      <c r="T335" s="71">
        <v>34068.78</v>
      </c>
      <c r="U335" s="71">
        <v>25908.38</v>
      </c>
      <c r="V335" s="71">
        <v>44470.380000000005</v>
      </c>
      <c r="W335" s="71">
        <v>32940.130000000005</v>
      </c>
      <c r="X335" s="71">
        <v>35723.78</v>
      </c>
      <c r="Y335" s="71">
        <v>21337.38</v>
      </c>
      <c r="Z335" s="71">
        <v>29342.78</v>
      </c>
      <c r="AA335" s="71">
        <v>26188.38</v>
      </c>
      <c r="AB335" s="71">
        <v>30750.38</v>
      </c>
      <c r="AC335" s="71">
        <v>86390.78</v>
      </c>
      <c r="AD335" s="71">
        <v>20350</v>
      </c>
      <c r="AE335" s="71">
        <v>437549.28</v>
      </c>
      <c r="AF335" s="71">
        <v>868454.26</v>
      </c>
    </row>
    <row r="336" spans="1:32" x14ac:dyDescent="0.3">
      <c r="A336" t="s">
        <v>19</v>
      </c>
      <c r="B336" t="s">
        <v>643</v>
      </c>
      <c r="C336" t="s">
        <v>273</v>
      </c>
      <c r="D336" s="71">
        <v>4369</v>
      </c>
      <c r="E336" s="71">
        <v>4325</v>
      </c>
      <c r="F336" s="71">
        <v>4325</v>
      </c>
      <c r="G336" s="71">
        <v>4325</v>
      </c>
      <c r="H336" s="71">
        <v>4325</v>
      </c>
      <c r="I336" s="71">
        <v>4325</v>
      </c>
      <c r="J336" s="71">
        <v>4325</v>
      </c>
      <c r="K336" s="71">
        <v>4325</v>
      </c>
      <c r="L336" s="71">
        <v>4325</v>
      </c>
      <c r="M336" s="71">
        <v>4326</v>
      </c>
      <c r="N336" s="71">
        <v>0</v>
      </c>
      <c r="O336" s="71">
        <v>4326</v>
      </c>
      <c r="P336" s="71">
        <v>4326</v>
      </c>
      <c r="Q336" s="71">
        <v>51947</v>
      </c>
      <c r="R336" s="71">
        <v>4369</v>
      </c>
      <c r="S336" s="71">
        <v>4369</v>
      </c>
      <c r="T336" s="71">
        <v>4369</v>
      </c>
      <c r="U336" s="71">
        <v>4369</v>
      </c>
      <c r="V336" s="71">
        <v>4358</v>
      </c>
      <c r="W336" s="71">
        <v>4358</v>
      </c>
      <c r="X336" s="71">
        <v>4358</v>
      </c>
      <c r="Y336" s="71">
        <v>2858</v>
      </c>
      <c r="Z336" s="71">
        <v>4200</v>
      </c>
      <c r="AA336" s="71">
        <v>4200</v>
      </c>
      <c r="AB336" s="71">
        <v>4407.8</v>
      </c>
      <c r="AC336" s="71">
        <v>4300</v>
      </c>
      <c r="AD336" s="71"/>
      <c r="AE336" s="71">
        <v>50515.8</v>
      </c>
      <c r="AF336" s="71">
        <v>102462.8</v>
      </c>
    </row>
    <row r="337" spans="2:32" x14ac:dyDescent="0.3">
      <c r="C337" t="s">
        <v>274</v>
      </c>
      <c r="D337" s="71">
        <v>0</v>
      </c>
      <c r="E337" s="71">
        <v>0</v>
      </c>
      <c r="F337" s="71">
        <v>1305.5</v>
      </c>
      <c r="G337" s="71">
        <v>0</v>
      </c>
      <c r="H337" s="71">
        <v>0</v>
      </c>
      <c r="I337" s="71">
        <v>0</v>
      </c>
      <c r="J337" s="71">
        <v>1305.5</v>
      </c>
      <c r="K337" s="71">
        <v>0</v>
      </c>
      <c r="L337" s="71">
        <v>0</v>
      </c>
      <c r="M337" s="71">
        <v>1305.5</v>
      </c>
      <c r="N337" s="71">
        <v>0</v>
      </c>
      <c r="O337" s="71">
        <v>1305.5</v>
      </c>
      <c r="P337" s="71"/>
      <c r="Q337" s="71">
        <v>5222</v>
      </c>
      <c r="R337" s="71">
        <v>0</v>
      </c>
      <c r="S337" s="71">
        <v>0</v>
      </c>
      <c r="T337" s="71">
        <v>1275.28</v>
      </c>
      <c r="U337" s="71">
        <v>0</v>
      </c>
      <c r="V337" s="71">
        <v>0</v>
      </c>
      <c r="W337" s="71"/>
      <c r="X337" s="71">
        <v>0</v>
      </c>
      <c r="Y337" s="71">
        <v>0</v>
      </c>
      <c r="Z337" s="71">
        <v>2472.89</v>
      </c>
      <c r="AA337" s="71"/>
      <c r="AB337" s="71">
        <v>0</v>
      </c>
      <c r="AC337" s="71">
        <v>1251.49</v>
      </c>
      <c r="AD337" s="71"/>
      <c r="AE337" s="71">
        <v>4999.66</v>
      </c>
      <c r="AF337" s="71">
        <v>10221.66</v>
      </c>
    </row>
    <row r="338" spans="2:32" x14ac:dyDescent="0.3">
      <c r="C338" t="s">
        <v>276</v>
      </c>
      <c r="D338" s="71">
        <v>0</v>
      </c>
      <c r="E338" s="71">
        <v>0</v>
      </c>
      <c r="F338" s="71">
        <v>1080</v>
      </c>
      <c r="G338" s="71">
        <v>0</v>
      </c>
      <c r="H338" s="71">
        <v>0</v>
      </c>
      <c r="I338" s="71">
        <v>0</v>
      </c>
      <c r="J338" s="71">
        <v>0</v>
      </c>
      <c r="K338" s="71">
        <v>0</v>
      </c>
      <c r="L338" s="71">
        <v>0</v>
      </c>
      <c r="M338" s="71">
        <v>0</v>
      </c>
      <c r="N338" s="71">
        <v>3240</v>
      </c>
      <c r="O338" s="71"/>
      <c r="P338" s="71"/>
      <c r="Q338" s="71">
        <v>4320</v>
      </c>
      <c r="R338" s="71">
        <v>0</v>
      </c>
      <c r="S338" s="71">
        <v>4495</v>
      </c>
      <c r="T338" s="71"/>
      <c r="U338" s="71">
        <v>0</v>
      </c>
      <c r="V338" s="71">
        <v>0</v>
      </c>
      <c r="W338" s="71"/>
      <c r="X338" s="71">
        <v>0</v>
      </c>
      <c r="Y338" s="71">
        <v>0</v>
      </c>
      <c r="Z338" s="71">
        <v>0</v>
      </c>
      <c r="AA338" s="71"/>
      <c r="AB338" s="71">
        <v>0</v>
      </c>
      <c r="AC338" s="71">
        <v>-101.34</v>
      </c>
      <c r="AD338" s="71"/>
      <c r="AE338" s="71">
        <v>4393.66</v>
      </c>
      <c r="AF338" s="71">
        <v>8713.66</v>
      </c>
    </row>
    <row r="339" spans="2:32" x14ac:dyDescent="0.3">
      <c r="B339" t="s">
        <v>644</v>
      </c>
      <c r="D339" s="71">
        <v>4369</v>
      </c>
      <c r="E339" s="71">
        <v>4325</v>
      </c>
      <c r="F339" s="71">
        <v>6710.5</v>
      </c>
      <c r="G339" s="71">
        <v>4325</v>
      </c>
      <c r="H339" s="71">
        <v>4325</v>
      </c>
      <c r="I339" s="71">
        <v>4325</v>
      </c>
      <c r="J339" s="71">
        <v>5630.5</v>
      </c>
      <c r="K339" s="71">
        <v>4325</v>
      </c>
      <c r="L339" s="71">
        <v>4325</v>
      </c>
      <c r="M339" s="71">
        <v>5631.5</v>
      </c>
      <c r="N339" s="71">
        <v>3240</v>
      </c>
      <c r="O339" s="71">
        <v>5631.5</v>
      </c>
      <c r="P339" s="71">
        <v>4326</v>
      </c>
      <c r="Q339" s="71">
        <v>61489</v>
      </c>
      <c r="R339" s="71">
        <v>4369</v>
      </c>
      <c r="S339" s="71">
        <v>8864</v>
      </c>
      <c r="T339" s="71">
        <v>5644.28</v>
      </c>
      <c r="U339" s="71">
        <v>4369</v>
      </c>
      <c r="V339" s="71">
        <v>4358</v>
      </c>
      <c r="W339" s="71">
        <v>4358</v>
      </c>
      <c r="X339" s="71">
        <v>4358</v>
      </c>
      <c r="Y339" s="71">
        <v>2858</v>
      </c>
      <c r="Z339" s="71">
        <v>6672.8899999999994</v>
      </c>
      <c r="AA339" s="71">
        <v>4200</v>
      </c>
      <c r="AB339" s="71">
        <v>4407.8</v>
      </c>
      <c r="AC339" s="71">
        <v>5450.15</v>
      </c>
      <c r="AD339" s="71"/>
      <c r="AE339" s="71">
        <v>59909.12000000001</v>
      </c>
      <c r="AF339" s="71">
        <v>121398.12000000001</v>
      </c>
    </row>
    <row r="340" spans="2:32" x14ac:dyDescent="0.3">
      <c r="B340" t="s">
        <v>275</v>
      </c>
      <c r="C340" t="s">
        <v>275</v>
      </c>
      <c r="D340" s="71">
        <v>1000</v>
      </c>
      <c r="E340" s="71">
        <v>1000</v>
      </c>
      <c r="F340" s="71">
        <v>1000</v>
      </c>
      <c r="G340" s="71">
        <v>1000</v>
      </c>
      <c r="H340" s="71">
        <v>1000</v>
      </c>
      <c r="I340" s="71">
        <v>1000</v>
      </c>
      <c r="J340" s="71">
        <v>1000</v>
      </c>
      <c r="K340" s="71">
        <v>1000</v>
      </c>
      <c r="L340" s="71">
        <v>0</v>
      </c>
      <c r="M340" s="71">
        <v>2000</v>
      </c>
      <c r="N340" s="71">
        <v>1000</v>
      </c>
      <c r="O340" s="71">
        <v>1000</v>
      </c>
      <c r="P340" s="71"/>
      <c r="Q340" s="71">
        <v>12000</v>
      </c>
      <c r="R340" s="71">
        <v>1000</v>
      </c>
      <c r="S340" s="71">
        <v>1000</v>
      </c>
      <c r="T340" s="71">
        <v>1000</v>
      </c>
      <c r="U340" s="71">
        <v>1000</v>
      </c>
      <c r="V340" s="71">
        <v>3600</v>
      </c>
      <c r="W340" s="71">
        <v>1000</v>
      </c>
      <c r="X340" s="71">
        <v>12084</v>
      </c>
      <c r="Y340" s="71">
        <v>1000</v>
      </c>
      <c r="Z340" s="71">
        <v>1000</v>
      </c>
      <c r="AA340" s="71">
        <v>1000</v>
      </c>
      <c r="AB340" s="71">
        <v>1000</v>
      </c>
      <c r="AC340" s="71">
        <v>2100</v>
      </c>
      <c r="AD340" s="71">
        <v>-419</v>
      </c>
      <c r="AE340" s="71">
        <v>26365</v>
      </c>
      <c r="AF340" s="71">
        <v>38365</v>
      </c>
    </row>
    <row r="341" spans="2:32" x14ac:dyDescent="0.3">
      <c r="B341" t="s">
        <v>645</v>
      </c>
      <c r="D341" s="71">
        <v>1000</v>
      </c>
      <c r="E341" s="71">
        <v>1000</v>
      </c>
      <c r="F341" s="71">
        <v>1000</v>
      </c>
      <c r="G341" s="71">
        <v>1000</v>
      </c>
      <c r="H341" s="71">
        <v>1000</v>
      </c>
      <c r="I341" s="71">
        <v>1000</v>
      </c>
      <c r="J341" s="71">
        <v>1000</v>
      </c>
      <c r="K341" s="71">
        <v>1000</v>
      </c>
      <c r="L341" s="71">
        <v>0</v>
      </c>
      <c r="M341" s="71">
        <v>2000</v>
      </c>
      <c r="N341" s="71">
        <v>1000</v>
      </c>
      <c r="O341" s="71">
        <v>1000</v>
      </c>
      <c r="P341" s="71"/>
      <c r="Q341" s="71">
        <v>12000</v>
      </c>
      <c r="R341" s="71">
        <v>1000</v>
      </c>
      <c r="S341" s="71">
        <v>1000</v>
      </c>
      <c r="T341" s="71">
        <v>1000</v>
      </c>
      <c r="U341" s="71">
        <v>1000</v>
      </c>
      <c r="V341" s="71">
        <v>3600</v>
      </c>
      <c r="W341" s="71">
        <v>1000</v>
      </c>
      <c r="X341" s="71">
        <v>12084</v>
      </c>
      <c r="Y341" s="71">
        <v>1000</v>
      </c>
      <c r="Z341" s="71">
        <v>1000</v>
      </c>
      <c r="AA341" s="71">
        <v>1000</v>
      </c>
      <c r="AB341" s="71">
        <v>1000</v>
      </c>
      <c r="AC341" s="71">
        <v>2100</v>
      </c>
      <c r="AD341" s="71">
        <v>-419</v>
      </c>
      <c r="AE341" s="71">
        <v>26365</v>
      </c>
      <c r="AF341" s="71">
        <v>38365</v>
      </c>
    </row>
    <row r="342" spans="2:32" x14ac:dyDescent="0.3">
      <c r="B342" t="s">
        <v>646</v>
      </c>
      <c r="C342" t="s">
        <v>277</v>
      </c>
      <c r="D342" s="71">
        <v>500</v>
      </c>
      <c r="E342" s="71">
        <v>500</v>
      </c>
      <c r="F342" s="71">
        <v>500</v>
      </c>
      <c r="G342" s="71">
        <v>500</v>
      </c>
      <c r="H342" s="71">
        <v>500</v>
      </c>
      <c r="I342" s="71">
        <v>500</v>
      </c>
      <c r="J342" s="71">
        <v>500</v>
      </c>
      <c r="K342" s="71">
        <v>500</v>
      </c>
      <c r="L342" s="71">
        <v>500</v>
      </c>
      <c r="M342" s="71">
        <v>500</v>
      </c>
      <c r="N342" s="71">
        <v>500</v>
      </c>
      <c r="O342" s="71">
        <v>14256</v>
      </c>
      <c r="P342" s="71"/>
      <c r="Q342" s="71">
        <v>19756</v>
      </c>
      <c r="R342" s="71">
        <v>500</v>
      </c>
      <c r="S342" s="71">
        <v>500</v>
      </c>
      <c r="T342" s="71">
        <v>500</v>
      </c>
      <c r="U342" s="71">
        <v>1000</v>
      </c>
      <c r="V342" s="71">
        <v>1000</v>
      </c>
      <c r="W342" s="71">
        <v>1000</v>
      </c>
      <c r="X342" s="71">
        <v>1000</v>
      </c>
      <c r="Y342" s="71">
        <v>1000</v>
      </c>
      <c r="Z342" s="71">
        <v>1000</v>
      </c>
      <c r="AA342" s="71">
        <v>1000</v>
      </c>
      <c r="AB342" s="71">
        <v>1000</v>
      </c>
      <c r="AC342" s="71">
        <v>10574</v>
      </c>
      <c r="AD342" s="71"/>
      <c r="AE342" s="71">
        <v>20074</v>
      </c>
      <c r="AF342" s="71">
        <v>39830</v>
      </c>
    </row>
    <row r="343" spans="2:32" x14ac:dyDescent="0.3">
      <c r="C343" t="s">
        <v>279</v>
      </c>
      <c r="D343" s="71">
        <v>0</v>
      </c>
      <c r="E343" s="71">
        <v>0</v>
      </c>
      <c r="F343" s="71">
        <v>0</v>
      </c>
      <c r="G343" s="71">
        <v>0</v>
      </c>
      <c r="H343" s="71">
        <v>0</v>
      </c>
      <c r="I343" s="71">
        <v>0</v>
      </c>
      <c r="J343" s="71">
        <v>0</v>
      </c>
      <c r="K343" s="71">
        <v>0</v>
      </c>
      <c r="L343" s="71">
        <v>0</v>
      </c>
      <c r="M343" s="71">
        <v>0</v>
      </c>
      <c r="N343" s="71">
        <v>0</v>
      </c>
      <c r="O343" s="71"/>
      <c r="P343" s="71"/>
      <c r="Q343" s="71">
        <v>0</v>
      </c>
      <c r="R343" s="71">
        <v>0</v>
      </c>
      <c r="S343" s="71">
        <v>0</v>
      </c>
      <c r="T343" s="71"/>
      <c r="U343" s="71">
        <v>0</v>
      </c>
      <c r="V343" s="71"/>
      <c r="W343" s="71"/>
      <c r="X343" s="71"/>
      <c r="Y343" s="71">
        <v>0</v>
      </c>
      <c r="Z343" s="71">
        <v>0</v>
      </c>
      <c r="AA343" s="71">
        <v>500</v>
      </c>
      <c r="AB343" s="71">
        <v>0</v>
      </c>
      <c r="AC343" s="71">
        <v>0</v>
      </c>
      <c r="AD343" s="71"/>
      <c r="AE343" s="71">
        <v>500</v>
      </c>
      <c r="AF343" s="71">
        <v>500</v>
      </c>
    </row>
    <row r="344" spans="2:32" x14ac:dyDescent="0.3">
      <c r="C344" t="s">
        <v>281</v>
      </c>
      <c r="D344" s="71">
        <v>0</v>
      </c>
      <c r="E344" s="71">
        <v>0</v>
      </c>
      <c r="F344" s="71">
        <v>0</v>
      </c>
      <c r="G344" s="71">
        <v>0</v>
      </c>
      <c r="H344" s="71">
        <v>0</v>
      </c>
      <c r="I344" s="71">
        <v>0</v>
      </c>
      <c r="J344" s="71">
        <v>0</v>
      </c>
      <c r="K344" s="71">
        <v>0</v>
      </c>
      <c r="L344" s="71">
        <v>0</v>
      </c>
      <c r="M344" s="71">
        <v>0</v>
      </c>
      <c r="N344" s="71">
        <v>0</v>
      </c>
      <c r="O344" s="71"/>
      <c r="P344" s="71"/>
      <c r="Q344" s="71">
        <v>0</v>
      </c>
      <c r="R344" s="71">
        <v>0</v>
      </c>
      <c r="S344" s="71">
        <v>0</v>
      </c>
      <c r="T344" s="71"/>
      <c r="U344" s="71">
        <v>0</v>
      </c>
      <c r="V344" s="71"/>
      <c r="W344" s="71"/>
      <c r="X344" s="71"/>
      <c r="Y344" s="71">
        <v>0</v>
      </c>
      <c r="Z344" s="71">
        <v>0</v>
      </c>
      <c r="AA344" s="71"/>
      <c r="AB344" s="71"/>
      <c r="AC344" s="71">
        <v>0</v>
      </c>
      <c r="AD344" s="71"/>
      <c r="AE344" s="71">
        <v>0</v>
      </c>
      <c r="AF344" s="71">
        <v>0</v>
      </c>
    </row>
    <row r="345" spans="2:32" x14ac:dyDescent="0.3">
      <c r="B345" t="s">
        <v>647</v>
      </c>
      <c r="D345" s="71">
        <v>500</v>
      </c>
      <c r="E345" s="71">
        <v>500</v>
      </c>
      <c r="F345" s="71">
        <v>500</v>
      </c>
      <c r="G345" s="71">
        <v>500</v>
      </c>
      <c r="H345" s="71">
        <v>500</v>
      </c>
      <c r="I345" s="71">
        <v>500</v>
      </c>
      <c r="J345" s="71">
        <v>500</v>
      </c>
      <c r="K345" s="71">
        <v>500</v>
      </c>
      <c r="L345" s="71">
        <v>500</v>
      </c>
      <c r="M345" s="71">
        <v>500</v>
      </c>
      <c r="N345" s="71">
        <v>500</v>
      </c>
      <c r="O345" s="71">
        <v>14256</v>
      </c>
      <c r="P345" s="71"/>
      <c r="Q345" s="71">
        <v>19756</v>
      </c>
      <c r="R345" s="71">
        <v>500</v>
      </c>
      <c r="S345" s="71">
        <v>500</v>
      </c>
      <c r="T345" s="71">
        <v>500</v>
      </c>
      <c r="U345" s="71">
        <v>1000</v>
      </c>
      <c r="V345" s="71">
        <v>1000</v>
      </c>
      <c r="W345" s="71">
        <v>1000</v>
      </c>
      <c r="X345" s="71">
        <v>1000</v>
      </c>
      <c r="Y345" s="71">
        <v>1000</v>
      </c>
      <c r="Z345" s="71">
        <v>1000</v>
      </c>
      <c r="AA345" s="71">
        <v>1500</v>
      </c>
      <c r="AB345" s="71">
        <v>1000</v>
      </c>
      <c r="AC345" s="71">
        <v>10574</v>
      </c>
      <c r="AD345" s="71"/>
      <c r="AE345" s="71">
        <v>20574</v>
      </c>
      <c r="AF345" s="71">
        <v>40330</v>
      </c>
    </row>
    <row r="346" spans="2:32" x14ac:dyDescent="0.3">
      <c r="B346" t="s">
        <v>648</v>
      </c>
      <c r="C346" t="s">
        <v>278</v>
      </c>
      <c r="D346" s="71">
        <v>0</v>
      </c>
      <c r="E346" s="71">
        <v>0</v>
      </c>
      <c r="F346" s="71">
        <v>0</v>
      </c>
      <c r="G346" s="71">
        <v>0</v>
      </c>
      <c r="H346" s="71">
        <v>8000</v>
      </c>
      <c r="I346" s="71">
        <v>0</v>
      </c>
      <c r="J346" s="71">
        <v>0</v>
      </c>
      <c r="K346" s="71">
        <v>0</v>
      </c>
      <c r="L346" s="71">
        <v>5000</v>
      </c>
      <c r="M346" s="71">
        <v>0</v>
      </c>
      <c r="N346" s="71">
        <v>0</v>
      </c>
      <c r="O346" s="71"/>
      <c r="P346" s="71">
        <v>5000</v>
      </c>
      <c r="Q346" s="71">
        <v>18000</v>
      </c>
      <c r="R346" s="71">
        <v>0</v>
      </c>
      <c r="S346" s="71">
        <v>0</v>
      </c>
      <c r="T346" s="71"/>
      <c r="U346" s="71">
        <v>4000</v>
      </c>
      <c r="V346" s="71">
        <v>0</v>
      </c>
      <c r="W346" s="71"/>
      <c r="X346" s="71">
        <v>4000</v>
      </c>
      <c r="Y346" s="71">
        <v>0</v>
      </c>
      <c r="Z346" s="71">
        <v>0</v>
      </c>
      <c r="AA346" s="71">
        <v>3000</v>
      </c>
      <c r="AB346" s="71">
        <v>0</v>
      </c>
      <c r="AC346" s="71">
        <v>5000</v>
      </c>
      <c r="AD346" s="71"/>
      <c r="AE346" s="71">
        <v>16000</v>
      </c>
      <c r="AF346" s="71">
        <v>34000</v>
      </c>
    </row>
    <row r="347" spans="2:32" x14ac:dyDescent="0.3">
      <c r="C347" t="s">
        <v>286</v>
      </c>
      <c r="D347" s="71">
        <v>126</v>
      </c>
      <c r="E347" s="71">
        <v>126</v>
      </c>
      <c r="F347" s="71">
        <v>126</v>
      </c>
      <c r="G347" s="71">
        <v>126</v>
      </c>
      <c r="H347" s="71">
        <v>126</v>
      </c>
      <c r="I347" s="71">
        <v>126</v>
      </c>
      <c r="J347" s="71">
        <v>126</v>
      </c>
      <c r="K347" s="71">
        <v>126</v>
      </c>
      <c r="L347" s="71">
        <v>126</v>
      </c>
      <c r="M347" s="71">
        <v>126</v>
      </c>
      <c r="N347" s="71">
        <v>126</v>
      </c>
      <c r="O347" s="71">
        <v>126</v>
      </c>
      <c r="P347" s="71"/>
      <c r="Q347" s="71">
        <v>1512</v>
      </c>
      <c r="R347" s="71">
        <v>126</v>
      </c>
      <c r="S347" s="71">
        <v>126</v>
      </c>
      <c r="T347" s="71">
        <v>126</v>
      </c>
      <c r="U347" s="71">
        <v>126</v>
      </c>
      <c r="V347" s="71">
        <v>126</v>
      </c>
      <c r="W347" s="71">
        <v>126</v>
      </c>
      <c r="X347" s="71">
        <v>126</v>
      </c>
      <c r="Y347" s="71">
        <v>126</v>
      </c>
      <c r="Z347" s="71">
        <v>126</v>
      </c>
      <c r="AA347" s="71">
        <v>126</v>
      </c>
      <c r="AB347" s="71">
        <v>126</v>
      </c>
      <c r="AC347" s="71">
        <v>126</v>
      </c>
      <c r="AD347" s="71">
        <v>2500</v>
      </c>
      <c r="AE347" s="71">
        <v>4012</v>
      </c>
      <c r="AF347" s="71">
        <v>5524</v>
      </c>
    </row>
    <row r="348" spans="2:32" x14ac:dyDescent="0.3">
      <c r="C348" t="s">
        <v>284</v>
      </c>
      <c r="D348" s="71">
        <v>0</v>
      </c>
      <c r="E348" s="71">
        <v>0</v>
      </c>
      <c r="F348" s="71">
        <v>0</v>
      </c>
      <c r="G348" s="71">
        <v>0</v>
      </c>
      <c r="H348" s="71">
        <v>0</v>
      </c>
      <c r="I348" s="71">
        <v>0</v>
      </c>
      <c r="J348" s="71">
        <v>0</v>
      </c>
      <c r="K348" s="71">
        <v>0</v>
      </c>
      <c r="L348" s="71">
        <v>0</v>
      </c>
      <c r="M348" s="71">
        <v>0</v>
      </c>
      <c r="N348" s="71">
        <v>3811</v>
      </c>
      <c r="O348" s="71"/>
      <c r="P348" s="71"/>
      <c r="Q348" s="71">
        <v>3811</v>
      </c>
      <c r="R348" s="71">
        <v>0</v>
      </c>
      <c r="S348" s="71">
        <v>0</v>
      </c>
      <c r="T348" s="71"/>
      <c r="U348" s="71">
        <v>0</v>
      </c>
      <c r="V348" s="71"/>
      <c r="W348" s="71"/>
      <c r="X348" s="71"/>
      <c r="Y348" s="71">
        <v>0</v>
      </c>
      <c r="Z348" s="71">
        <v>0</v>
      </c>
      <c r="AA348" s="71"/>
      <c r="AB348" s="71"/>
      <c r="AC348" s="71">
        <v>0</v>
      </c>
      <c r="AD348" s="71"/>
      <c r="AE348" s="71">
        <v>0</v>
      </c>
      <c r="AF348" s="71">
        <v>3811</v>
      </c>
    </row>
    <row r="349" spans="2:32" x14ac:dyDescent="0.3">
      <c r="B349" t="s">
        <v>649</v>
      </c>
      <c r="D349" s="71">
        <v>126</v>
      </c>
      <c r="E349" s="71">
        <v>126</v>
      </c>
      <c r="F349" s="71">
        <v>126</v>
      </c>
      <c r="G349" s="71">
        <v>126</v>
      </c>
      <c r="H349" s="71">
        <v>8126</v>
      </c>
      <c r="I349" s="71">
        <v>126</v>
      </c>
      <c r="J349" s="71">
        <v>126</v>
      </c>
      <c r="K349" s="71">
        <v>126</v>
      </c>
      <c r="L349" s="71">
        <v>5126</v>
      </c>
      <c r="M349" s="71">
        <v>126</v>
      </c>
      <c r="N349" s="71">
        <v>3937</v>
      </c>
      <c r="O349" s="71">
        <v>126</v>
      </c>
      <c r="P349" s="71">
        <v>5000</v>
      </c>
      <c r="Q349" s="71">
        <v>23323</v>
      </c>
      <c r="R349" s="71">
        <v>126</v>
      </c>
      <c r="S349" s="71">
        <v>126</v>
      </c>
      <c r="T349" s="71">
        <v>126</v>
      </c>
      <c r="U349" s="71">
        <v>4126</v>
      </c>
      <c r="V349" s="71">
        <v>126</v>
      </c>
      <c r="W349" s="71">
        <v>126</v>
      </c>
      <c r="X349" s="71">
        <v>4126</v>
      </c>
      <c r="Y349" s="71">
        <v>126</v>
      </c>
      <c r="Z349" s="71">
        <v>126</v>
      </c>
      <c r="AA349" s="71">
        <v>3126</v>
      </c>
      <c r="AB349" s="71">
        <v>126</v>
      </c>
      <c r="AC349" s="71">
        <v>5126</v>
      </c>
      <c r="AD349" s="71">
        <v>2500</v>
      </c>
      <c r="AE349" s="71">
        <v>20012</v>
      </c>
      <c r="AF349" s="71">
        <v>43335</v>
      </c>
    </row>
    <row r="350" spans="2:32" x14ac:dyDescent="0.3">
      <c r="B350" t="s">
        <v>650</v>
      </c>
      <c r="C350" t="s">
        <v>282</v>
      </c>
      <c r="D350" s="71">
        <v>1300</v>
      </c>
      <c r="E350" s="71">
        <v>600</v>
      </c>
      <c r="F350" s="71">
        <v>600</v>
      </c>
      <c r="G350" s="71">
        <v>600</v>
      </c>
      <c r="H350" s="71">
        <v>600</v>
      </c>
      <c r="I350" s="71">
        <v>600</v>
      </c>
      <c r="J350" s="71">
        <v>600</v>
      </c>
      <c r="K350" s="71">
        <v>600</v>
      </c>
      <c r="L350" s="71">
        <v>600</v>
      </c>
      <c r="M350" s="71">
        <v>600</v>
      </c>
      <c r="N350" s="71">
        <v>600</v>
      </c>
      <c r="O350" s="71">
        <v>8800</v>
      </c>
      <c r="P350" s="71"/>
      <c r="Q350" s="71">
        <v>16100</v>
      </c>
      <c r="R350" s="71">
        <v>600</v>
      </c>
      <c r="S350" s="71">
        <v>600</v>
      </c>
      <c r="T350" s="71">
        <v>600</v>
      </c>
      <c r="U350" s="71">
        <v>600</v>
      </c>
      <c r="V350" s="71">
        <v>600</v>
      </c>
      <c r="W350" s="71">
        <v>600</v>
      </c>
      <c r="X350" s="71">
        <v>600</v>
      </c>
      <c r="Y350" s="71">
        <v>600</v>
      </c>
      <c r="Z350" s="71">
        <v>600</v>
      </c>
      <c r="AA350" s="71">
        <v>600</v>
      </c>
      <c r="AB350" s="71">
        <v>600</v>
      </c>
      <c r="AC350" s="71">
        <v>600</v>
      </c>
      <c r="AD350" s="71"/>
      <c r="AE350" s="71">
        <v>7200</v>
      </c>
      <c r="AF350" s="71">
        <v>23300</v>
      </c>
    </row>
    <row r="351" spans="2:32" x14ac:dyDescent="0.3">
      <c r="C351" t="s">
        <v>300</v>
      </c>
      <c r="D351" s="71">
        <v>2462.9899999999998</v>
      </c>
      <c r="E351" s="71">
        <v>875</v>
      </c>
      <c r="F351" s="71">
        <v>875</v>
      </c>
      <c r="G351" s="71">
        <v>875</v>
      </c>
      <c r="H351" s="71">
        <v>875</v>
      </c>
      <c r="I351" s="71">
        <v>875</v>
      </c>
      <c r="J351" s="71">
        <v>875</v>
      </c>
      <c r="K351" s="71">
        <v>875</v>
      </c>
      <c r="L351" s="71">
        <v>875</v>
      </c>
      <c r="M351" s="71">
        <v>875</v>
      </c>
      <c r="N351" s="71">
        <v>875</v>
      </c>
      <c r="O351" s="71">
        <v>875</v>
      </c>
      <c r="P351" s="71"/>
      <c r="Q351" s="71">
        <v>12087.99</v>
      </c>
      <c r="R351" s="71">
        <v>875</v>
      </c>
      <c r="S351" s="71">
        <v>875</v>
      </c>
      <c r="T351" s="71">
        <v>875</v>
      </c>
      <c r="U351" s="71">
        <v>875</v>
      </c>
      <c r="V351" s="71">
        <v>875</v>
      </c>
      <c r="W351" s="71">
        <v>875</v>
      </c>
      <c r="X351" s="71">
        <v>875</v>
      </c>
      <c r="Y351" s="71">
        <v>875</v>
      </c>
      <c r="Z351" s="71">
        <v>875</v>
      </c>
      <c r="AA351" s="71">
        <v>875</v>
      </c>
      <c r="AB351" s="71">
        <v>875</v>
      </c>
      <c r="AC351" s="71">
        <v>875</v>
      </c>
      <c r="AD351" s="71">
        <v>3000</v>
      </c>
      <c r="AE351" s="71">
        <v>13500</v>
      </c>
      <c r="AF351" s="71">
        <v>25587.989999999998</v>
      </c>
    </row>
    <row r="352" spans="2:32" x14ac:dyDescent="0.3">
      <c r="C352" t="s">
        <v>303</v>
      </c>
      <c r="D352" s="71">
        <v>400</v>
      </c>
      <c r="E352" s="71">
        <v>400</v>
      </c>
      <c r="F352" s="71">
        <v>400</v>
      </c>
      <c r="G352" s="71">
        <v>400</v>
      </c>
      <c r="H352" s="71">
        <v>400</v>
      </c>
      <c r="I352" s="71">
        <v>400</v>
      </c>
      <c r="J352" s="71">
        <v>400</v>
      </c>
      <c r="K352" s="71">
        <v>400</v>
      </c>
      <c r="L352" s="71">
        <v>400</v>
      </c>
      <c r="M352" s="71">
        <v>400</v>
      </c>
      <c r="N352" s="71">
        <v>400</v>
      </c>
      <c r="O352" s="71">
        <v>400</v>
      </c>
      <c r="P352" s="71"/>
      <c r="Q352" s="71">
        <v>4800</v>
      </c>
      <c r="R352" s="71">
        <v>400</v>
      </c>
      <c r="S352" s="71">
        <v>400</v>
      </c>
      <c r="T352" s="71">
        <v>400</v>
      </c>
      <c r="U352" s="71">
        <v>400</v>
      </c>
      <c r="V352" s="71">
        <v>400</v>
      </c>
      <c r="W352" s="71">
        <v>400</v>
      </c>
      <c r="X352" s="71">
        <v>400</v>
      </c>
      <c r="Y352" s="71">
        <v>400</v>
      </c>
      <c r="Z352" s="71">
        <v>400</v>
      </c>
      <c r="AA352" s="71">
        <v>400</v>
      </c>
      <c r="AB352" s="71">
        <v>400</v>
      </c>
      <c r="AC352" s="71">
        <v>400</v>
      </c>
      <c r="AD352" s="71"/>
      <c r="AE352" s="71">
        <v>4800</v>
      </c>
      <c r="AF352" s="71">
        <v>9600</v>
      </c>
    </row>
    <row r="353" spans="2:32" x14ac:dyDescent="0.3">
      <c r="B353" t="s">
        <v>651</v>
      </c>
      <c r="D353" s="71">
        <v>4162.99</v>
      </c>
      <c r="E353" s="71">
        <v>1875</v>
      </c>
      <c r="F353" s="71">
        <v>1875</v>
      </c>
      <c r="G353" s="71">
        <v>1875</v>
      </c>
      <c r="H353" s="71">
        <v>1875</v>
      </c>
      <c r="I353" s="71">
        <v>1875</v>
      </c>
      <c r="J353" s="71">
        <v>1875</v>
      </c>
      <c r="K353" s="71">
        <v>1875</v>
      </c>
      <c r="L353" s="71">
        <v>1875</v>
      </c>
      <c r="M353" s="71">
        <v>1875</v>
      </c>
      <c r="N353" s="71">
        <v>1875</v>
      </c>
      <c r="O353" s="71">
        <v>10075</v>
      </c>
      <c r="P353" s="71"/>
      <c r="Q353" s="71">
        <v>32987.99</v>
      </c>
      <c r="R353" s="71">
        <v>1875</v>
      </c>
      <c r="S353" s="71">
        <v>1875</v>
      </c>
      <c r="T353" s="71">
        <v>1875</v>
      </c>
      <c r="U353" s="71">
        <v>1875</v>
      </c>
      <c r="V353" s="71">
        <v>1875</v>
      </c>
      <c r="W353" s="71">
        <v>1875</v>
      </c>
      <c r="X353" s="71">
        <v>1875</v>
      </c>
      <c r="Y353" s="71">
        <v>1875</v>
      </c>
      <c r="Z353" s="71">
        <v>1875</v>
      </c>
      <c r="AA353" s="71">
        <v>1875</v>
      </c>
      <c r="AB353" s="71">
        <v>1875</v>
      </c>
      <c r="AC353" s="71">
        <v>1875</v>
      </c>
      <c r="AD353" s="71">
        <v>3000</v>
      </c>
      <c r="AE353" s="71">
        <v>25500</v>
      </c>
      <c r="AF353" s="71">
        <v>58487.99</v>
      </c>
    </row>
    <row r="354" spans="2:32" x14ac:dyDescent="0.3">
      <c r="B354" t="s">
        <v>652</v>
      </c>
      <c r="C354" t="s">
        <v>283</v>
      </c>
      <c r="D354" s="71">
        <v>3028</v>
      </c>
      <c r="E354" s="71">
        <v>3028</v>
      </c>
      <c r="F354" s="71">
        <v>3028</v>
      </c>
      <c r="G354" s="71">
        <v>3028</v>
      </c>
      <c r="H354" s="71">
        <v>3028</v>
      </c>
      <c r="I354" s="71">
        <v>3028</v>
      </c>
      <c r="J354" s="71">
        <v>3028</v>
      </c>
      <c r="K354" s="71">
        <v>3028</v>
      </c>
      <c r="L354" s="71">
        <v>3028</v>
      </c>
      <c r="M354" s="71">
        <v>3028</v>
      </c>
      <c r="N354" s="71">
        <v>3028</v>
      </c>
      <c r="O354" s="71">
        <v>3024</v>
      </c>
      <c r="P354" s="71"/>
      <c r="Q354" s="71">
        <v>36332</v>
      </c>
      <c r="R354" s="71">
        <v>2988</v>
      </c>
      <c r="S354" s="71">
        <v>2988</v>
      </c>
      <c r="T354" s="71">
        <v>2988</v>
      </c>
      <c r="U354" s="71">
        <v>2988</v>
      </c>
      <c r="V354" s="71">
        <v>2988</v>
      </c>
      <c r="W354" s="71">
        <v>2988</v>
      </c>
      <c r="X354" s="71">
        <v>2988</v>
      </c>
      <c r="Y354" s="71">
        <v>2988</v>
      </c>
      <c r="Z354" s="71">
        <v>2988</v>
      </c>
      <c r="AA354" s="71">
        <v>2988</v>
      </c>
      <c r="AB354" s="71">
        <v>2988</v>
      </c>
      <c r="AC354" s="71">
        <v>2988</v>
      </c>
      <c r="AD354" s="71"/>
      <c r="AE354" s="71">
        <v>35856</v>
      </c>
      <c r="AF354" s="71">
        <v>72188</v>
      </c>
    </row>
    <row r="355" spans="2:32" x14ac:dyDescent="0.3">
      <c r="C355" t="s">
        <v>293</v>
      </c>
      <c r="D355" s="71">
        <v>4146</v>
      </c>
      <c r="E355" s="71">
        <v>1311</v>
      </c>
      <c r="F355" s="71">
        <v>1311</v>
      </c>
      <c r="G355" s="71">
        <v>1311</v>
      </c>
      <c r="H355" s="71">
        <v>1311</v>
      </c>
      <c r="I355" s="71">
        <v>1311</v>
      </c>
      <c r="J355" s="71">
        <v>1311</v>
      </c>
      <c r="K355" s="71">
        <v>1311</v>
      </c>
      <c r="L355" s="71">
        <v>1311</v>
      </c>
      <c r="M355" s="71">
        <v>1311</v>
      </c>
      <c r="N355" s="71">
        <v>1311</v>
      </c>
      <c r="O355" s="71">
        <v>1307</v>
      </c>
      <c r="P355" s="71"/>
      <c r="Q355" s="71">
        <v>18563</v>
      </c>
      <c r="R355" s="71">
        <v>1346</v>
      </c>
      <c r="S355" s="71">
        <v>1346</v>
      </c>
      <c r="T355" s="71">
        <v>1346</v>
      </c>
      <c r="U355" s="71">
        <v>1346</v>
      </c>
      <c r="V355" s="71">
        <v>1346</v>
      </c>
      <c r="W355" s="71">
        <v>1346</v>
      </c>
      <c r="X355" s="71">
        <v>1346</v>
      </c>
      <c r="Y355" s="71">
        <v>1346</v>
      </c>
      <c r="Z355" s="71">
        <v>1346</v>
      </c>
      <c r="AA355" s="71">
        <v>1346</v>
      </c>
      <c r="AB355" s="71">
        <v>1346</v>
      </c>
      <c r="AC355" s="71">
        <v>1350</v>
      </c>
      <c r="AD355" s="71"/>
      <c r="AE355" s="71">
        <v>16156</v>
      </c>
      <c r="AF355" s="71">
        <v>34719</v>
      </c>
    </row>
    <row r="356" spans="2:32" x14ac:dyDescent="0.3">
      <c r="C356" t="s">
        <v>306</v>
      </c>
      <c r="D356" s="71">
        <v>0</v>
      </c>
      <c r="E356" s="71">
        <v>0</v>
      </c>
      <c r="F356" s="71">
        <v>1000</v>
      </c>
      <c r="G356" s="71">
        <v>0</v>
      </c>
      <c r="H356" s="71">
        <v>0</v>
      </c>
      <c r="I356" s="71">
        <v>2550</v>
      </c>
      <c r="J356" s="71">
        <v>0</v>
      </c>
      <c r="K356" s="71">
        <v>1000</v>
      </c>
      <c r="L356" s="71">
        <v>0</v>
      </c>
      <c r="M356" s="71">
        <v>2500</v>
      </c>
      <c r="N356" s="71">
        <v>0</v>
      </c>
      <c r="O356" s="71">
        <v>9000</v>
      </c>
      <c r="P356" s="71"/>
      <c r="Q356" s="71">
        <v>16050</v>
      </c>
      <c r="R356" s="71">
        <v>0</v>
      </c>
      <c r="S356" s="71">
        <v>0</v>
      </c>
      <c r="T356" s="71"/>
      <c r="U356" s="71">
        <v>0</v>
      </c>
      <c r="V356" s="71"/>
      <c r="W356" s="71"/>
      <c r="X356" s="71"/>
      <c r="Y356" s="71">
        <v>0</v>
      </c>
      <c r="Z356" s="71">
        <v>0</v>
      </c>
      <c r="AA356" s="71">
        <v>7000</v>
      </c>
      <c r="AB356" s="71">
        <v>0</v>
      </c>
      <c r="AC356" s="71">
        <v>8500</v>
      </c>
      <c r="AD356" s="71">
        <v>388</v>
      </c>
      <c r="AE356" s="71">
        <v>15888</v>
      </c>
      <c r="AF356" s="71">
        <v>31938</v>
      </c>
    </row>
    <row r="357" spans="2:32" x14ac:dyDescent="0.3">
      <c r="B357" t="s">
        <v>653</v>
      </c>
      <c r="D357" s="71">
        <v>7174</v>
      </c>
      <c r="E357" s="71">
        <v>4339</v>
      </c>
      <c r="F357" s="71">
        <v>5339</v>
      </c>
      <c r="G357" s="71">
        <v>4339</v>
      </c>
      <c r="H357" s="71">
        <v>4339</v>
      </c>
      <c r="I357" s="71">
        <v>6889</v>
      </c>
      <c r="J357" s="71">
        <v>4339</v>
      </c>
      <c r="K357" s="71">
        <v>5339</v>
      </c>
      <c r="L357" s="71">
        <v>4339</v>
      </c>
      <c r="M357" s="71">
        <v>6839</v>
      </c>
      <c r="N357" s="71">
        <v>4339</v>
      </c>
      <c r="O357" s="71">
        <v>13331</v>
      </c>
      <c r="P357" s="71"/>
      <c r="Q357" s="71">
        <v>70945</v>
      </c>
      <c r="R357" s="71">
        <v>4334</v>
      </c>
      <c r="S357" s="71">
        <v>4334</v>
      </c>
      <c r="T357" s="71">
        <v>4334</v>
      </c>
      <c r="U357" s="71">
        <v>4334</v>
      </c>
      <c r="V357" s="71">
        <v>4334</v>
      </c>
      <c r="W357" s="71">
        <v>4334</v>
      </c>
      <c r="X357" s="71">
        <v>4334</v>
      </c>
      <c r="Y357" s="71">
        <v>4334</v>
      </c>
      <c r="Z357" s="71">
        <v>4334</v>
      </c>
      <c r="AA357" s="71">
        <v>11334</v>
      </c>
      <c r="AB357" s="71">
        <v>4334</v>
      </c>
      <c r="AC357" s="71">
        <v>12838</v>
      </c>
      <c r="AD357" s="71">
        <v>388</v>
      </c>
      <c r="AE357" s="71">
        <v>67900</v>
      </c>
      <c r="AF357" s="71">
        <v>138845</v>
      </c>
    </row>
    <row r="358" spans="2:32" x14ac:dyDescent="0.3">
      <c r="B358" t="s">
        <v>654</v>
      </c>
      <c r="C358" t="s">
        <v>285</v>
      </c>
      <c r="D358" s="71">
        <v>1594</v>
      </c>
      <c r="E358" s="71">
        <v>1594</v>
      </c>
      <c r="F358" s="71">
        <v>1594</v>
      </c>
      <c r="G358" s="71">
        <v>1594</v>
      </c>
      <c r="H358" s="71">
        <v>1594</v>
      </c>
      <c r="I358" s="71">
        <v>1594</v>
      </c>
      <c r="J358" s="71">
        <v>1594</v>
      </c>
      <c r="K358" s="71">
        <v>1594</v>
      </c>
      <c r="L358" s="71">
        <v>1594</v>
      </c>
      <c r="M358" s="71">
        <v>1594</v>
      </c>
      <c r="N358" s="71">
        <v>1594</v>
      </c>
      <c r="O358" s="71">
        <v>1599</v>
      </c>
      <c r="P358" s="71"/>
      <c r="Q358" s="71">
        <v>19133</v>
      </c>
      <c r="R358" s="71">
        <v>1651</v>
      </c>
      <c r="S358" s="71">
        <v>1651</v>
      </c>
      <c r="T358" s="71">
        <v>1651</v>
      </c>
      <c r="U358" s="71">
        <v>1651</v>
      </c>
      <c r="V358" s="71">
        <v>1651</v>
      </c>
      <c r="W358" s="71">
        <v>1651</v>
      </c>
      <c r="X358" s="71">
        <v>1651</v>
      </c>
      <c r="Y358" s="71">
        <v>1651</v>
      </c>
      <c r="Z358" s="71">
        <v>1445</v>
      </c>
      <c r="AA358" s="71">
        <v>1445</v>
      </c>
      <c r="AB358" s="71">
        <v>1445</v>
      </c>
      <c r="AC358" s="71">
        <v>1448</v>
      </c>
      <c r="AD358" s="71"/>
      <c r="AE358" s="71">
        <v>18991</v>
      </c>
      <c r="AF358" s="71">
        <v>38124</v>
      </c>
    </row>
    <row r="359" spans="2:32" x14ac:dyDescent="0.3">
      <c r="C359" t="s">
        <v>298</v>
      </c>
      <c r="D359" s="71">
        <v>3421</v>
      </c>
      <c r="E359" s="71">
        <v>3421</v>
      </c>
      <c r="F359" s="71">
        <v>3421</v>
      </c>
      <c r="G359" s="71">
        <v>3421</v>
      </c>
      <c r="H359" s="71">
        <v>3421</v>
      </c>
      <c r="I359" s="71">
        <v>3421</v>
      </c>
      <c r="J359" s="71">
        <v>3421</v>
      </c>
      <c r="K359" s="71">
        <v>3421</v>
      </c>
      <c r="L359" s="71">
        <v>3421</v>
      </c>
      <c r="M359" s="71">
        <v>3421</v>
      </c>
      <c r="N359" s="71">
        <v>3421</v>
      </c>
      <c r="O359" s="71">
        <v>3424</v>
      </c>
      <c r="P359" s="71"/>
      <c r="Q359" s="71">
        <v>41055</v>
      </c>
      <c r="R359" s="71">
        <v>3462</v>
      </c>
      <c r="S359" s="71">
        <v>3462</v>
      </c>
      <c r="T359" s="71">
        <v>3462</v>
      </c>
      <c r="U359" s="71">
        <v>3462</v>
      </c>
      <c r="V359" s="71">
        <v>3462</v>
      </c>
      <c r="W359" s="71">
        <v>3462</v>
      </c>
      <c r="X359" s="71">
        <v>3462</v>
      </c>
      <c r="Y359" s="71">
        <v>3462</v>
      </c>
      <c r="Z359" s="71">
        <v>3051</v>
      </c>
      <c r="AA359" s="71">
        <v>3051</v>
      </c>
      <c r="AB359" s="71">
        <v>3051</v>
      </c>
      <c r="AC359" s="71">
        <v>3051</v>
      </c>
      <c r="AD359" s="71"/>
      <c r="AE359" s="71">
        <v>39900</v>
      </c>
      <c r="AF359" s="71">
        <v>80955</v>
      </c>
    </row>
    <row r="360" spans="2:32" x14ac:dyDescent="0.3">
      <c r="B360" t="s">
        <v>655</v>
      </c>
      <c r="D360" s="71">
        <v>5015</v>
      </c>
      <c r="E360" s="71">
        <v>5015</v>
      </c>
      <c r="F360" s="71">
        <v>5015</v>
      </c>
      <c r="G360" s="71">
        <v>5015</v>
      </c>
      <c r="H360" s="71">
        <v>5015</v>
      </c>
      <c r="I360" s="71">
        <v>5015</v>
      </c>
      <c r="J360" s="71">
        <v>5015</v>
      </c>
      <c r="K360" s="71">
        <v>5015</v>
      </c>
      <c r="L360" s="71">
        <v>5015</v>
      </c>
      <c r="M360" s="71">
        <v>5015</v>
      </c>
      <c r="N360" s="71">
        <v>5015</v>
      </c>
      <c r="O360" s="71">
        <v>5023</v>
      </c>
      <c r="P360" s="71"/>
      <c r="Q360" s="71">
        <v>60188</v>
      </c>
      <c r="R360" s="71">
        <v>5113</v>
      </c>
      <c r="S360" s="71">
        <v>5113</v>
      </c>
      <c r="T360" s="71">
        <v>5113</v>
      </c>
      <c r="U360" s="71">
        <v>5113</v>
      </c>
      <c r="V360" s="71">
        <v>5113</v>
      </c>
      <c r="W360" s="71">
        <v>5113</v>
      </c>
      <c r="X360" s="71">
        <v>5113</v>
      </c>
      <c r="Y360" s="71">
        <v>5113</v>
      </c>
      <c r="Z360" s="71">
        <v>4496</v>
      </c>
      <c r="AA360" s="71">
        <v>4496</v>
      </c>
      <c r="AB360" s="71">
        <v>4496</v>
      </c>
      <c r="AC360" s="71">
        <v>4499</v>
      </c>
      <c r="AD360" s="71"/>
      <c r="AE360" s="71">
        <v>58891</v>
      </c>
      <c r="AF360" s="71">
        <v>119079</v>
      </c>
    </row>
    <row r="361" spans="2:32" x14ac:dyDescent="0.3">
      <c r="B361" t="s">
        <v>656</v>
      </c>
      <c r="C361" t="s">
        <v>289</v>
      </c>
      <c r="D361" s="71">
        <v>5000</v>
      </c>
      <c r="E361" s="71">
        <v>5000</v>
      </c>
      <c r="F361" s="71">
        <v>5000</v>
      </c>
      <c r="G361" s="71">
        <v>5000</v>
      </c>
      <c r="H361" s="71">
        <v>5000</v>
      </c>
      <c r="I361" s="71">
        <v>5000</v>
      </c>
      <c r="J361" s="71">
        <v>5334</v>
      </c>
      <c r="K361" s="71">
        <v>5334</v>
      </c>
      <c r="L361" s="71">
        <v>5334</v>
      </c>
      <c r="M361" s="71">
        <v>5334</v>
      </c>
      <c r="N361" s="71">
        <v>5334</v>
      </c>
      <c r="O361" s="71">
        <v>5331</v>
      </c>
      <c r="P361" s="71"/>
      <c r="Q361" s="71">
        <v>62001</v>
      </c>
      <c r="R361" s="71">
        <v>5515</v>
      </c>
      <c r="S361" s="71">
        <v>5515</v>
      </c>
      <c r="T361" s="71">
        <v>5515</v>
      </c>
      <c r="U361" s="71">
        <v>5515</v>
      </c>
      <c r="V361" s="71">
        <v>0</v>
      </c>
      <c r="W361" s="71">
        <v>11030</v>
      </c>
      <c r="X361" s="71">
        <v>0</v>
      </c>
      <c r="Y361" s="71">
        <v>11030</v>
      </c>
      <c r="Z361" s="71">
        <v>5515</v>
      </c>
      <c r="AA361" s="71">
        <v>5515</v>
      </c>
      <c r="AB361" s="71">
        <v>5515</v>
      </c>
      <c r="AC361" s="71">
        <v>5512</v>
      </c>
      <c r="AD361" s="71"/>
      <c r="AE361" s="71">
        <v>66177</v>
      </c>
      <c r="AF361" s="71">
        <v>128178</v>
      </c>
    </row>
    <row r="362" spans="2:32" x14ac:dyDescent="0.3">
      <c r="B362" t="s">
        <v>657</v>
      </c>
      <c r="D362" s="71">
        <v>5000</v>
      </c>
      <c r="E362" s="71">
        <v>5000</v>
      </c>
      <c r="F362" s="71">
        <v>5000</v>
      </c>
      <c r="G362" s="71">
        <v>5000</v>
      </c>
      <c r="H362" s="71">
        <v>5000</v>
      </c>
      <c r="I362" s="71">
        <v>5000</v>
      </c>
      <c r="J362" s="71">
        <v>5334</v>
      </c>
      <c r="K362" s="71">
        <v>5334</v>
      </c>
      <c r="L362" s="71">
        <v>5334</v>
      </c>
      <c r="M362" s="71">
        <v>5334</v>
      </c>
      <c r="N362" s="71">
        <v>5334</v>
      </c>
      <c r="O362" s="71">
        <v>5331</v>
      </c>
      <c r="P362" s="71"/>
      <c r="Q362" s="71">
        <v>62001</v>
      </c>
      <c r="R362" s="71">
        <v>5515</v>
      </c>
      <c r="S362" s="71">
        <v>5515</v>
      </c>
      <c r="T362" s="71">
        <v>5515</v>
      </c>
      <c r="U362" s="71">
        <v>5515</v>
      </c>
      <c r="V362" s="71">
        <v>0</v>
      </c>
      <c r="W362" s="71">
        <v>11030</v>
      </c>
      <c r="X362" s="71">
        <v>0</v>
      </c>
      <c r="Y362" s="71">
        <v>11030</v>
      </c>
      <c r="Z362" s="71">
        <v>5515</v>
      </c>
      <c r="AA362" s="71">
        <v>5515</v>
      </c>
      <c r="AB362" s="71">
        <v>5515</v>
      </c>
      <c r="AC362" s="71">
        <v>5512</v>
      </c>
      <c r="AD362" s="71"/>
      <c r="AE362" s="71">
        <v>66177</v>
      </c>
      <c r="AF362" s="71">
        <v>128178</v>
      </c>
    </row>
    <row r="363" spans="2:32" x14ac:dyDescent="0.3">
      <c r="B363" t="s">
        <v>658</v>
      </c>
      <c r="C363" t="s">
        <v>305</v>
      </c>
      <c r="D363" s="71">
        <v>0</v>
      </c>
      <c r="E363" s="71">
        <v>0</v>
      </c>
      <c r="F363" s="71">
        <v>0</v>
      </c>
      <c r="G363" s="71">
        <v>7000</v>
      </c>
      <c r="H363" s="71">
        <v>0</v>
      </c>
      <c r="I363" s="71">
        <v>0</v>
      </c>
      <c r="J363" s="71">
        <v>6000</v>
      </c>
      <c r="K363" s="71">
        <v>0</v>
      </c>
      <c r="L363" s="71">
        <v>0</v>
      </c>
      <c r="M363" s="71">
        <v>7700</v>
      </c>
      <c r="N363" s="71">
        <v>0</v>
      </c>
      <c r="O363" s="71">
        <v>7574</v>
      </c>
      <c r="P363" s="71"/>
      <c r="Q363" s="71">
        <v>28274</v>
      </c>
      <c r="R363" s="71">
        <v>0</v>
      </c>
      <c r="S363" s="71">
        <v>0</v>
      </c>
      <c r="T363" s="71"/>
      <c r="U363" s="71">
        <v>7250</v>
      </c>
      <c r="V363" s="71">
        <v>0</v>
      </c>
      <c r="W363" s="71"/>
      <c r="X363" s="71">
        <v>8000</v>
      </c>
      <c r="Y363" s="71">
        <v>0</v>
      </c>
      <c r="Z363" s="71">
        <v>0</v>
      </c>
      <c r="AA363" s="71">
        <v>7500</v>
      </c>
      <c r="AB363" s="71">
        <v>0</v>
      </c>
      <c r="AC363" s="71">
        <v>6500</v>
      </c>
      <c r="AD363" s="71"/>
      <c r="AE363" s="71">
        <v>29250</v>
      </c>
      <c r="AF363" s="71">
        <v>57524</v>
      </c>
    </row>
    <row r="364" spans="2:32" x14ac:dyDescent="0.3">
      <c r="C364" t="s">
        <v>304</v>
      </c>
      <c r="D364" s="71">
        <v>350</v>
      </c>
      <c r="E364" s="71">
        <v>350</v>
      </c>
      <c r="F364" s="71">
        <v>350</v>
      </c>
      <c r="G364" s="71">
        <v>350</v>
      </c>
      <c r="H364" s="71">
        <v>350</v>
      </c>
      <c r="I364" s="71">
        <v>350</v>
      </c>
      <c r="J364" s="71">
        <v>350</v>
      </c>
      <c r="K364" s="71">
        <v>200</v>
      </c>
      <c r="L364" s="71">
        <v>200</v>
      </c>
      <c r="M364" s="71">
        <v>200</v>
      </c>
      <c r="N364" s="71">
        <v>750</v>
      </c>
      <c r="O364" s="71">
        <v>200</v>
      </c>
      <c r="P364" s="71"/>
      <c r="Q364" s="71">
        <v>4000</v>
      </c>
      <c r="R364" s="71">
        <v>0</v>
      </c>
      <c r="S364" s="71">
        <v>0</v>
      </c>
      <c r="T364" s="71"/>
      <c r="U364" s="71">
        <v>0</v>
      </c>
      <c r="V364" s="71">
        <v>200</v>
      </c>
      <c r="W364" s="71">
        <v>200</v>
      </c>
      <c r="X364" s="71">
        <v>200</v>
      </c>
      <c r="Y364" s="71">
        <v>200</v>
      </c>
      <c r="Z364" s="71">
        <v>200</v>
      </c>
      <c r="AA364" s="71">
        <v>200</v>
      </c>
      <c r="AB364" s="71">
        <v>200</v>
      </c>
      <c r="AC364" s="71">
        <v>200</v>
      </c>
      <c r="AD364" s="71"/>
      <c r="AE364" s="71">
        <v>1600</v>
      </c>
      <c r="AF364" s="71">
        <v>5600</v>
      </c>
    </row>
    <row r="365" spans="2:32" x14ac:dyDescent="0.3">
      <c r="B365" t="s">
        <v>659</v>
      </c>
      <c r="D365" s="71">
        <v>350</v>
      </c>
      <c r="E365" s="71">
        <v>350</v>
      </c>
      <c r="F365" s="71">
        <v>350</v>
      </c>
      <c r="G365" s="71">
        <v>7350</v>
      </c>
      <c r="H365" s="71">
        <v>350</v>
      </c>
      <c r="I365" s="71">
        <v>350</v>
      </c>
      <c r="J365" s="71">
        <v>6350</v>
      </c>
      <c r="K365" s="71">
        <v>200</v>
      </c>
      <c r="L365" s="71">
        <v>200</v>
      </c>
      <c r="M365" s="71">
        <v>7900</v>
      </c>
      <c r="N365" s="71">
        <v>750</v>
      </c>
      <c r="O365" s="71">
        <v>7774</v>
      </c>
      <c r="P365" s="71"/>
      <c r="Q365" s="71">
        <v>32274</v>
      </c>
      <c r="R365" s="71">
        <v>0</v>
      </c>
      <c r="S365" s="71">
        <v>0</v>
      </c>
      <c r="T365" s="71"/>
      <c r="U365" s="71">
        <v>7250</v>
      </c>
      <c r="V365" s="71">
        <v>200</v>
      </c>
      <c r="W365" s="71">
        <v>200</v>
      </c>
      <c r="X365" s="71">
        <v>8200</v>
      </c>
      <c r="Y365" s="71">
        <v>200</v>
      </c>
      <c r="Z365" s="71">
        <v>200</v>
      </c>
      <c r="AA365" s="71">
        <v>7700</v>
      </c>
      <c r="AB365" s="71">
        <v>200</v>
      </c>
      <c r="AC365" s="71">
        <v>6700</v>
      </c>
      <c r="AD365" s="71"/>
      <c r="AE365" s="71">
        <v>30850</v>
      </c>
      <c r="AF365" s="71">
        <v>63124</v>
      </c>
    </row>
    <row r="366" spans="2:32" x14ac:dyDescent="0.3">
      <c r="B366" t="s">
        <v>660</v>
      </c>
      <c r="C366" t="s">
        <v>291</v>
      </c>
      <c r="D366" s="71">
        <v>1250</v>
      </c>
      <c r="E366" s="71">
        <v>1250</v>
      </c>
      <c r="F366" s="71">
        <v>1250</v>
      </c>
      <c r="G366" s="71">
        <v>1250</v>
      </c>
      <c r="H366" s="71">
        <v>1250</v>
      </c>
      <c r="I366" s="71">
        <v>1250</v>
      </c>
      <c r="J366" s="71">
        <v>1250</v>
      </c>
      <c r="K366" s="71">
        <v>1250</v>
      </c>
      <c r="L366" s="71">
        <v>1250</v>
      </c>
      <c r="M366" s="71">
        <v>1250</v>
      </c>
      <c r="N366" s="71">
        <v>1250</v>
      </c>
      <c r="O366" s="71">
        <v>1250</v>
      </c>
      <c r="P366" s="71"/>
      <c r="Q366" s="71">
        <v>15000</v>
      </c>
      <c r="R366" s="71">
        <v>1250</v>
      </c>
      <c r="S366" s="71">
        <v>1250</v>
      </c>
      <c r="T366" s="71">
        <v>1250</v>
      </c>
      <c r="U366" s="71">
        <v>1250</v>
      </c>
      <c r="V366" s="71">
        <v>1250</v>
      </c>
      <c r="W366" s="71">
        <v>1250</v>
      </c>
      <c r="X366" s="71">
        <v>1250</v>
      </c>
      <c r="Y366" s="71">
        <v>1250</v>
      </c>
      <c r="Z366" s="71">
        <v>1250</v>
      </c>
      <c r="AA366" s="71">
        <v>1250</v>
      </c>
      <c r="AB366" s="71">
        <v>1250</v>
      </c>
      <c r="AC366" s="71">
        <v>1250</v>
      </c>
      <c r="AD366" s="71"/>
      <c r="AE366" s="71">
        <v>15000</v>
      </c>
      <c r="AF366" s="71">
        <v>30000</v>
      </c>
    </row>
    <row r="367" spans="2:32" x14ac:dyDescent="0.3">
      <c r="C367" t="s">
        <v>299</v>
      </c>
      <c r="D367" s="71">
        <v>500</v>
      </c>
      <c r="E367" s="71">
        <v>500</v>
      </c>
      <c r="F367" s="71">
        <v>500</v>
      </c>
      <c r="G367" s="71">
        <v>0</v>
      </c>
      <c r="H367" s="71">
        <v>1000</v>
      </c>
      <c r="I367" s="71">
        <v>500</v>
      </c>
      <c r="J367" s="71">
        <v>500</v>
      </c>
      <c r="K367" s="71">
        <v>500</v>
      </c>
      <c r="L367" s="71">
        <v>500</v>
      </c>
      <c r="M367" s="71">
        <v>500</v>
      </c>
      <c r="N367" s="71">
        <v>500</v>
      </c>
      <c r="O367" s="71">
        <v>500</v>
      </c>
      <c r="P367" s="71"/>
      <c r="Q367" s="71">
        <v>6000</v>
      </c>
      <c r="R367" s="71">
        <v>500</v>
      </c>
      <c r="S367" s="71">
        <v>500</v>
      </c>
      <c r="T367" s="71"/>
      <c r="U367" s="71">
        <v>1000</v>
      </c>
      <c r="V367" s="71">
        <v>500</v>
      </c>
      <c r="W367" s="71"/>
      <c r="X367" s="71">
        <v>1000</v>
      </c>
      <c r="Y367" s="71">
        <v>500</v>
      </c>
      <c r="Z367" s="71">
        <v>500</v>
      </c>
      <c r="AA367" s="71">
        <v>500</v>
      </c>
      <c r="AB367" s="71">
        <v>500</v>
      </c>
      <c r="AC367" s="71">
        <v>500</v>
      </c>
      <c r="AD367" s="71"/>
      <c r="AE367" s="71">
        <v>6000</v>
      </c>
      <c r="AF367" s="71">
        <v>12000</v>
      </c>
    </row>
    <row r="368" spans="2:32" x14ac:dyDescent="0.3">
      <c r="C368" t="s">
        <v>301</v>
      </c>
      <c r="D368" s="71">
        <v>2423</v>
      </c>
      <c r="E368" s="71">
        <v>2423</v>
      </c>
      <c r="F368" s="71">
        <v>2423</v>
      </c>
      <c r="G368" s="71">
        <v>2423</v>
      </c>
      <c r="H368" s="71">
        <v>2423</v>
      </c>
      <c r="I368" s="71">
        <v>2423</v>
      </c>
      <c r="J368" s="71">
        <v>2423</v>
      </c>
      <c r="K368" s="71">
        <v>2423</v>
      </c>
      <c r="L368" s="71">
        <v>2423</v>
      </c>
      <c r="M368" s="71">
        <v>2423</v>
      </c>
      <c r="N368" s="71">
        <v>2423</v>
      </c>
      <c r="O368" s="71">
        <v>2428</v>
      </c>
      <c r="P368" s="71"/>
      <c r="Q368" s="71">
        <v>29081</v>
      </c>
      <c r="R368" s="71">
        <v>2374</v>
      </c>
      <c r="S368" s="71">
        <v>2374</v>
      </c>
      <c r="T368" s="71">
        <v>2374</v>
      </c>
      <c r="U368" s="71">
        <v>2374</v>
      </c>
      <c r="V368" s="71">
        <v>2374</v>
      </c>
      <c r="W368" s="71">
        <v>2602</v>
      </c>
      <c r="X368" s="71">
        <v>2602</v>
      </c>
      <c r="Y368" s="71">
        <v>2602</v>
      </c>
      <c r="Z368" s="71">
        <v>2602</v>
      </c>
      <c r="AA368" s="71">
        <v>2602</v>
      </c>
      <c r="AB368" s="71">
        <v>2602</v>
      </c>
      <c r="AC368" s="71">
        <v>2597</v>
      </c>
      <c r="AD368" s="71"/>
      <c r="AE368" s="71">
        <v>30079</v>
      </c>
      <c r="AF368" s="71">
        <v>59160</v>
      </c>
    </row>
    <row r="369" spans="1:32" x14ac:dyDescent="0.3">
      <c r="B369" t="s">
        <v>661</v>
      </c>
      <c r="D369" s="71">
        <v>4173</v>
      </c>
      <c r="E369" s="71">
        <v>4173</v>
      </c>
      <c r="F369" s="71">
        <v>4173</v>
      </c>
      <c r="G369" s="71">
        <v>3673</v>
      </c>
      <c r="H369" s="71">
        <v>4673</v>
      </c>
      <c r="I369" s="71">
        <v>4173</v>
      </c>
      <c r="J369" s="71">
        <v>4173</v>
      </c>
      <c r="K369" s="71">
        <v>4173</v>
      </c>
      <c r="L369" s="71">
        <v>4173</v>
      </c>
      <c r="M369" s="71">
        <v>4173</v>
      </c>
      <c r="N369" s="71">
        <v>4173</v>
      </c>
      <c r="O369" s="71">
        <v>4178</v>
      </c>
      <c r="P369" s="71"/>
      <c r="Q369" s="71">
        <v>50081</v>
      </c>
      <c r="R369" s="71">
        <v>4124</v>
      </c>
      <c r="S369" s="71">
        <v>4124</v>
      </c>
      <c r="T369" s="71">
        <v>3624</v>
      </c>
      <c r="U369" s="71">
        <v>4624</v>
      </c>
      <c r="V369" s="71">
        <v>4124</v>
      </c>
      <c r="W369" s="71">
        <v>3852</v>
      </c>
      <c r="X369" s="71">
        <v>4852</v>
      </c>
      <c r="Y369" s="71">
        <v>4352</v>
      </c>
      <c r="Z369" s="71">
        <v>4352</v>
      </c>
      <c r="AA369" s="71">
        <v>4352</v>
      </c>
      <c r="AB369" s="71">
        <v>4352</v>
      </c>
      <c r="AC369" s="71">
        <v>4347</v>
      </c>
      <c r="AD369" s="71"/>
      <c r="AE369" s="71">
        <v>51079</v>
      </c>
      <c r="AF369" s="71">
        <v>101160</v>
      </c>
    </row>
    <row r="370" spans="1:32" x14ac:dyDescent="0.3">
      <c r="B370" t="s">
        <v>662</v>
      </c>
      <c r="C370" t="s">
        <v>294</v>
      </c>
      <c r="D370" s="71">
        <v>500</v>
      </c>
      <c r="E370" s="71">
        <v>500</v>
      </c>
      <c r="F370" s="71">
        <v>500</v>
      </c>
      <c r="G370" s="71">
        <v>500</v>
      </c>
      <c r="H370" s="71">
        <v>500</v>
      </c>
      <c r="I370" s="71">
        <v>500</v>
      </c>
      <c r="J370" s="71">
        <v>500</v>
      </c>
      <c r="K370" s="71">
        <v>500</v>
      </c>
      <c r="L370" s="71">
        <v>500</v>
      </c>
      <c r="M370" s="71">
        <v>500</v>
      </c>
      <c r="N370" s="71">
        <v>1000</v>
      </c>
      <c r="O370" s="71">
        <v>11000</v>
      </c>
      <c r="P370" s="71"/>
      <c r="Q370" s="71">
        <v>17000</v>
      </c>
      <c r="R370" s="71">
        <v>1000</v>
      </c>
      <c r="S370" s="71">
        <v>1000</v>
      </c>
      <c r="T370" s="71">
        <v>1000</v>
      </c>
      <c r="U370" s="71">
        <v>500</v>
      </c>
      <c r="V370" s="71">
        <v>500</v>
      </c>
      <c r="W370" s="71">
        <v>500</v>
      </c>
      <c r="X370" s="71">
        <v>4500</v>
      </c>
      <c r="Y370" s="71">
        <v>3000</v>
      </c>
      <c r="Z370" s="71">
        <v>1000</v>
      </c>
      <c r="AA370" s="71">
        <v>3000</v>
      </c>
      <c r="AB370" s="71">
        <v>1000</v>
      </c>
      <c r="AC370" s="71">
        <v>1000</v>
      </c>
      <c r="AD370" s="71"/>
      <c r="AE370" s="71">
        <v>18000</v>
      </c>
      <c r="AF370" s="71">
        <v>35000</v>
      </c>
    </row>
    <row r="371" spans="1:32" x14ac:dyDescent="0.3">
      <c r="C371" t="s">
        <v>297</v>
      </c>
      <c r="D371" s="71">
        <v>2359</v>
      </c>
      <c r="E371" s="71">
        <v>2359</v>
      </c>
      <c r="F371" s="71">
        <v>2359</v>
      </c>
      <c r="G371" s="71">
        <v>2359</v>
      </c>
      <c r="H371" s="71">
        <v>2359</v>
      </c>
      <c r="I371" s="71">
        <v>2359</v>
      </c>
      <c r="J371" s="71">
        <v>2359</v>
      </c>
      <c r="K371" s="71">
        <v>2359</v>
      </c>
      <c r="L371" s="71">
        <v>2359</v>
      </c>
      <c r="M371" s="71">
        <v>2359</v>
      </c>
      <c r="N371" s="71">
        <v>2359</v>
      </c>
      <c r="O371" s="71">
        <v>2356</v>
      </c>
      <c r="P371" s="71"/>
      <c r="Q371" s="71">
        <v>28305</v>
      </c>
      <c r="R371" s="71">
        <v>2357</v>
      </c>
      <c r="S371" s="71">
        <v>2357</v>
      </c>
      <c r="T371" s="71">
        <v>2357</v>
      </c>
      <c r="U371" s="71">
        <v>2357</v>
      </c>
      <c r="V371" s="71">
        <v>2357</v>
      </c>
      <c r="W371" s="71">
        <v>2357</v>
      </c>
      <c r="X371" s="71">
        <v>2357</v>
      </c>
      <c r="Y371" s="71">
        <v>2357</v>
      </c>
      <c r="Z371" s="71">
        <v>2357</v>
      </c>
      <c r="AA371" s="71">
        <v>2357</v>
      </c>
      <c r="AB371" s="71">
        <v>2357</v>
      </c>
      <c r="AC371" s="71">
        <v>2356</v>
      </c>
      <c r="AD371" s="71"/>
      <c r="AE371" s="71">
        <v>28283</v>
      </c>
      <c r="AF371" s="71">
        <v>56588</v>
      </c>
    </row>
    <row r="372" spans="1:32" x14ac:dyDescent="0.3">
      <c r="B372" t="s">
        <v>663</v>
      </c>
      <c r="D372" s="71">
        <v>2859</v>
      </c>
      <c r="E372" s="71">
        <v>2859</v>
      </c>
      <c r="F372" s="71">
        <v>2859</v>
      </c>
      <c r="G372" s="71">
        <v>2859</v>
      </c>
      <c r="H372" s="71">
        <v>2859</v>
      </c>
      <c r="I372" s="71">
        <v>2859</v>
      </c>
      <c r="J372" s="71">
        <v>2859</v>
      </c>
      <c r="K372" s="71">
        <v>2859</v>
      </c>
      <c r="L372" s="71">
        <v>2859</v>
      </c>
      <c r="M372" s="71">
        <v>2859</v>
      </c>
      <c r="N372" s="71">
        <v>3359</v>
      </c>
      <c r="O372" s="71">
        <v>13356</v>
      </c>
      <c r="P372" s="71"/>
      <c r="Q372" s="71">
        <v>45305</v>
      </c>
      <c r="R372" s="71">
        <v>3357</v>
      </c>
      <c r="S372" s="71">
        <v>3357</v>
      </c>
      <c r="T372" s="71">
        <v>3357</v>
      </c>
      <c r="U372" s="71">
        <v>2857</v>
      </c>
      <c r="V372" s="71">
        <v>2857</v>
      </c>
      <c r="W372" s="71">
        <v>2857</v>
      </c>
      <c r="X372" s="71">
        <v>6857</v>
      </c>
      <c r="Y372" s="71">
        <v>5357</v>
      </c>
      <c r="Z372" s="71">
        <v>3357</v>
      </c>
      <c r="AA372" s="71">
        <v>5357</v>
      </c>
      <c r="AB372" s="71">
        <v>3357</v>
      </c>
      <c r="AC372" s="71">
        <v>3356</v>
      </c>
      <c r="AD372" s="71"/>
      <c r="AE372" s="71">
        <v>46283</v>
      </c>
      <c r="AF372" s="71">
        <v>91588</v>
      </c>
    </row>
    <row r="373" spans="1:32" x14ac:dyDescent="0.3">
      <c r="B373" t="s">
        <v>664</v>
      </c>
      <c r="C373" t="s">
        <v>288</v>
      </c>
      <c r="D373" s="71">
        <v>450</v>
      </c>
      <c r="E373" s="71">
        <v>450</v>
      </c>
      <c r="F373" s="71">
        <v>0</v>
      </c>
      <c r="G373" s="71">
        <v>750</v>
      </c>
      <c r="H373" s="71">
        <v>750</v>
      </c>
      <c r="I373" s="71">
        <v>750</v>
      </c>
      <c r="J373" s="71">
        <v>750</v>
      </c>
      <c r="K373" s="71">
        <v>750</v>
      </c>
      <c r="L373" s="71">
        <v>750</v>
      </c>
      <c r="M373" s="71">
        <v>1250</v>
      </c>
      <c r="N373" s="71">
        <v>8214</v>
      </c>
      <c r="O373" s="71">
        <v>1250</v>
      </c>
      <c r="P373" s="71"/>
      <c r="Q373" s="71">
        <v>16114</v>
      </c>
      <c r="R373" s="71">
        <v>1250</v>
      </c>
      <c r="S373" s="71">
        <v>1250</v>
      </c>
      <c r="T373" s="71">
        <v>1250</v>
      </c>
      <c r="U373" s="71">
        <v>1250</v>
      </c>
      <c r="V373" s="71">
        <v>1250</v>
      </c>
      <c r="W373" s="71">
        <v>1250</v>
      </c>
      <c r="X373" s="71">
        <v>1250</v>
      </c>
      <c r="Y373" s="71">
        <v>1250</v>
      </c>
      <c r="Z373" s="71">
        <v>1250</v>
      </c>
      <c r="AA373" s="71">
        <v>1250</v>
      </c>
      <c r="AB373" s="71">
        <v>1250</v>
      </c>
      <c r="AC373" s="71">
        <v>2922</v>
      </c>
      <c r="AD373" s="71"/>
      <c r="AE373" s="71">
        <v>16672</v>
      </c>
      <c r="AF373" s="71">
        <v>32786</v>
      </c>
    </row>
    <row r="374" spans="1:32" x14ac:dyDescent="0.3">
      <c r="C374" t="s">
        <v>295</v>
      </c>
      <c r="D374" s="71">
        <v>1000</v>
      </c>
      <c r="E374" s="71">
        <v>1000</v>
      </c>
      <c r="F374" s="71">
        <v>1000</v>
      </c>
      <c r="G374" s="71">
        <v>1652</v>
      </c>
      <c r="H374" s="71">
        <v>1000</v>
      </c>
      <c r="I374" s="71">
        <v>1000</v>
      </c>
      <c r="J374" s="71">
        <v>1000</v>
      </c>
      <c r="K374" s="71">
        <v>1000</v>
      </c>
      <c r="L374" s="71">
        <v>2304</v>
      </c>
      <c r="M374" s="71">
        <v>1000</v>
      </c>
      <c r="N374" s="71">
        <v>1650</v>
      </c>
      <c r="O374" s="71">
        <v>1000</v>
      </c>
      <c r="P374" s="71"/>
      <c r="Q374" s="71">
        <v>14606</v>
      </c>
      <c r="R374" s="71">
        <v>1000</v>
      </c>
      <c r="S374" s="71">
        <v>1000</v>
      </c>
      <c r="T374" s="71">
        <v>1772.25</v>
      </c>
      <c r="U374" s="71">
        <v>1000</v>
      </c>
      <c r="V374" s="71">
        <v>1000</v>
      </c>
      <c r="W374" s="71">
        <v>1772.25</v>
      </c>
      <c r="X374" s="71">
        <v>1000</v>
      </c>
      <c r="Y374" s="71">
        <v>1000</v>
      </c>
      <c r="Z374" s="71">
        <v>2544.5</v>
      </c>
      <c r="AA374" s="71">
        <v>1000</v>
      </c>
      <c r="AB374" s="71">
        <v>1000</v>
      </c>
      <c r="AC374" s="71">
        <v>1000</v>
      </c>
      <c r="AD374" s="71"/>
      <c r="AE374" s="71">
        <v>15089</v>
      </c>
      <c r="AF374" s="71">
        <v>29695</v>
      </c>
    </row>
    <row r="375" spans="1:32" x14ac:dyDescent="0.3">
      <c r="C375" t="s">
        <v>296</v>
      </c>
      <c r="D375" s="71">
        <v>1600</v>
      </c>
      <c r="E375" s="71">
        <v>1600</v>
      </c>
      <c r="F375" s="71">
        <v>6600</v>
      </c>
      <c r="G375" s="71">
        <v>1600</v>
      </c>
      <c r="H375" s="71">
        <v>1600</v>
      </c>
      <c r="I375" s="71">
        <v>4418</v>
      </c>
      <c r="J375" s="71">
        <v>1600</v>
      </c>
      <c r="K375" s="71">
        <v>1600</v>
      </c>
      <c r="L375" s="71">
        <v>1600</v>
      </c>
      <c r="M375" s="71">
        <v>1600</v>
      </c>
      <c r="N375" s="71">
        <v>1600</v>
      </c>
      <c r="O375" s="71">
        <v>1600</v>
      </c>
      <c r="P375" s="71"/>
      <c r="Q375" s="71">
        <v>27018</v>
      </c>
      <c r="R375" s="71">
        <v>1600</v>
      </c>
      <c r="S375" s="71">
        <v>1600</v>
      </c>
      <c r="T375" s="71">
        <v>5600</v>
      </c>
      <c r="U375" s="71">
        <v>1600</v>
      </c>
      <c r="V375" s="71">
        <v>1600</v>
      </c>
      <c r="W375" s="71">
        <v>1600</v>
      </c>
      <c r="X375" s="71">
        <v>1600</v>
      </c>
      <c r="Y375" s="71">
        <v>1600</v>
      </c>
      <c r="Z375" s="71">
        <v>1600</v>
      </c>
      <c r="AA375" s="71">
        <v>1600</v>
      </c>
      <c r="AB375" s="71">
        <v>6053</v>
      </c>
      <c r="AC375" s="71">
        <v>1600</v>
      </c>
      <c r="AD375" s="71"/>
      <c r="AE375" s="71">
        <v>27653</v>
      </c>
      <c r="AF375" s="71">
        <v>54671</v>
      </c>
    </row>
    <row r="376" spans="1:32" x14ac:dyDescent="0.3">
      <c r="B376" t="s">
        <v>665</v>
      </c>
      <c r="D376" s="71">
        <v>3050</v>
      </c>
      <c r="E376" s="71">
        <v>3050</v>
      </c>
      <c r="F376" s="71">
        <v>7600</v>
      </c>
      <c r="G376" s="71">
        <v>4002</v>
      </c>
      <c r="H376" s="71">
        <v>3350</v>
      </c>
      <c r="I376" s="71">
        <v>6168</v>
      </c>
      <c r="J376" s="71">
        <v>3350</v>
      </c>
      <c r="K376" s="71">
        <v>3350</v>
      </c>
      <c r="L376" s="71">
        <v>4654</v>
      </c>
      <c r="M376" s="71">
        <v>3850</v>
      </c>
      <c r="N376" s="71">
        <v>11464</v>
      </c>
      <c r="O376" s="71">
        <v>3850</v>
      </c>
      <c r="P376" s="71"/>
      <c r="Q376" s="71">
        <v>57738</v>
      </c>
      <c r="R376" s="71">
        <v>3850</v>
      </c>
      <c r="S376" s="71">
        <v>3850</v>
      </c>
      <c r="T376" s="71">
        <v>8622.25</v>
      </c>
      <c r="U376" s="71">
        <v>3850</v>
      </c>
      <c r="V376" s="71">
        <v>3850</v>
      </c>
      <c r="W376" s="71">
        <v>4622.25</v>
      </c>
      <c r="X376" s="71">
        <v>3850</v>
      </c>
      <c r="Y376" s="71">
        <v>3850</v>
      </c>
      <c r="Z376" s="71">
        <v>5394.5</v>
      </c>
      <c r="AA376" s="71">
        <v>3850</v>
      </c>
      <c r="AB376" s="71">
        <v>8303</v>
      </c>
      <c r="AC376" s="71">
        <v>5522</v>
      </c>
      <c r="AD376" s="71"/>
      <c r="AE376" s="71">
        <v>59414</v>
      </c>
      <c r="AF376" s="71">
        <v>117152</v>
      </c>
    </row>
    <row r="377" spans="1:32" x14ac:dyDescent="0.3">
      <c r="B377" t="s">
        <v>666</v>
      </c>
      <c r="C377" t="s">
        <v>302</v>
      </c>
      <c r="D377" s="71">
        <v>5183.49</v>
      </c>
      <c r="E377" s="71">
        <v>2500</v>
      </c>
      <c r="F377" s="71">
        <v>2500</v>
      </c>
      <c r="G377" s="71">
        <v>3000</v>
      </c>
      <c r="H377" s="71">
        <v>3000</v>
      </c>
      <c r="I377" s="71">
        <v>6000</v>
      </c>
      <c r="J377" s="71">
        <v>6000</v>
      </c>
      <c r="K377" s="71">
        <v>6000</v>
      </c>
      <c r="L377" s="71">
        <v>5184.51</v>
      </c>
      <c r="M377" s="71">
        <v>5184.51</v>
      </c>
      <c r="N377" s="71">
        <v>5183.49</v>
      </c>
      <c r="O377" s="71">
        <v>5184</v>
      </c>
      <c r="P377" s="71"/>
      <c r="Q377" s="71">
        <v>54920</v>
      </c>
      <c r="R377" s="71">
        <v>2000</v>
      </c>
      <c r="S377" s="71">
        <v>2000</v>
      </c>
      <c r="T377" s="71">
        <v>2000</v>
      </c>
      <c r="U377" s="71">
        <v>2000</v>
      </c>
      <c r="V377" s="71">
        <v>4000</v>
      </c>
      <c r="W377" s="71">
        <v>4000</v>
      </c>
      <c r="X377" s="71">
        <v>20589</v>
      </c>
      <c r="Y377" s="71">
        <v>5227</v>
      </c>
      <c r="Z377" s="71">
        <v>5227</v>
      </c>
      <c r="AA377" s="71">
        <v>5227</v>
      </c>
      <c r="AB377" s="71">
        <v>5227</v>
      </c>
      <c r="AC377" s="71">
        <v>5227</v>
      </c>
      <c r="AD377" s="71"/>
      <c r="AE377" s="71">
        <v>62724</v>
      </c>
      <c r="AF377" s="71">
        <v>117644</v>
      </c>
    </row>
    <row r="378" spans="1:32" x14ac:dyDescent="0.3">
      <c r="B378" t="s">
        <v>667</v>
      </c>
      <c r="D378" s="71">
        <v>5183.49</v>
      </c>
      <c r="E378" s="71">
        <v>2500</v>
      </c>
      <c r="F378" s="71">
        <v>2500</v>
      </c>
      <c r="G378" s="71">
        <v>3000</v>
      </c>
      <c r="H378" s="71">
        <v>3000</v>
      </c>
      <c r="I378" s="71">
        <v>6000</v>
      </c>
      <c r="J378" s="71">
        <v>6000</v>
      </c>
      <c r="K378" s="71">
        <v>6000</v>
      </c>
      <c r="L378" s="71">
        <v>5184.51</v>
      </c>
      <c r="M378" s="71">
        <v>5184.51</v>
      </c>
      <c r="N378" s="71">
        <v>5183.49</v>
      </c>
      <c r="O378" s="71">
        <v>5184</v>
      </c>
      <c r="P378" s="71"/>
      <c r="Q378" s="71">
        <v>54920</v>
      </c>
      <c r="R378" s="71">
        <v>2000</v>
      </c>
      <c r="S378" s="71">
        <v>2000</v>
      </c>
      <c r="T378" s="71">
        <v>2000</v>
      </c>
      <c r="U378" s="71">
        <v>2000</v>
      </c>
      <c r="V378" s="71">
        <v>4000</v>
      </c>
      <c r="W378" s="71">
        <v>4000</v>
      </c>
      <c r="X378" s="71">
        <v>20589</v>
      </c>
      <c r="Y378" s="71">
        <v>5227</v>
      </c>
      <c r="Z378" s="71">
        <v>5227</v>
      </c>
      <c r="AA378" s="71">
        <v>5227</v>
      </c>
      <c r="AB378" s="71">
        <v>5227</v>
      </c>
      <c r="AC378" s="71">
        <v>5227</v>
      </c>
      <c r="AD378" s="71"/>
      <c r="AE378" s="71">
        <v>62724</v>
      </c>
      <c r="AF378" s="71">
        <v>117644</v>
      </c>
    </row>
    <row r="379" spans="1:32" x14ac:dyDescent="0.3">
      <c r="B379" t="s">
        <v>668</v>
      </c>
      <c r="C379" t="s">
        <v>280</v>
      </c>
      <c r="D379" s="71">
        <v>0</v>
      </c>
      <c r="E379" s="71">
        <v>0</v>
      </c>
      <c r="F379" s="71">
        <v>2500</v>
      </c>
      <c r="G379" s="71">
        <v>0</v>
      </c>
      <c r="H379" s="71">
        <v>0</v>
      </c>
      <c r="I379" s="71">
        <v>0</v>
      </c>
      <c r="J379" s="71">
        <v>0</v>
      </c>
      <c r="K379" s="71">
        <v>0</v>
      </c>
      <c r="L379" s="71">
        <v>0</v>
      </c>
      <c r="M379" s="71">
        <v>0</v>
      </c>
      <c r="N379" s="71">
        <v>1914</v>
      </c>
      <c r="O379" s="71"/>
      <c r="P379" s="71">
        <v>-194</v>
      </c>
      <c r="Q379" s="71">
        <v>4220</v>
      </c>
      <c r="R379" s="71">
        <v>194</v>
      </c>
      <c r="S379" s="71">
        <v>2000</v>
      </c>
      <c r="T379" s="71"/>
      <c r="U379" s="71">
        <v>0</v>
      </c>
      <c r="V379" s="71">
        <v>0</v>
      </c>
      <c r="W379" s="71"/>
      <c r="X379" s="71">
        <v>0</v>
      </c>
      <c r="Y379" s="71">
        <v>0</v>
      </c>
      <c r="Z379" s="71">
        <v>2059</v>
      </c>
      <c r="AA379" s="71"/>
      <c r="AB379" s="71">
        <v>0</v>
      </c>
      <c r="AC379" s="71">
        <v>0</v>
      </c>
      <c r="AD379" s="71"/>
      <c r="AE379" s="71">
        <v>4253</v>
      </c>
      <c r="AF379" s="71">
        <v>8473</v>
      </c>
    </row>
    <row r="380" spans="1:32" x14ac:dyDescent="0.3">
      <c r="C380" t="s">
        <v>287</v>
      </c>
      <c r="D380" s="71">
        <v>1117</v>
      </c>
      <c r="E380" s="71">
        <v>1117</v>
      </c>
      <c r="F380" s="71">
        <v>1117</v>
      </c>
      <c r="G380" s="71">
        <v>1117</v>
      </c>
      <c r="H380" s="71">
        <v>1117</v>
      </c>
      <c r="I380" s="71">
        <v>1117</v>
      </c>
      <c r="J380" s="71">
        <v>1117</v>
      </c>
      <c r="K380" s="71">
        <v>1117</v>
      </c>
      <c r="L380" s="71">
        <v>1117</v>
      </c>
      <c r="M380" s="71">
        <v>1117</v>
      </c>
      <c r="N380" s="71">
        <v>1168</v>
      </c>
      <c r="O380" s="71">
        <v>1167</v>
      </c>
      <c r="P380" s="71"/>
      <c r="Q380" s="71">
        <v>13505</v>
      </c>
      <c r="R380" s="71">
        <v>1053</v>
      </c>
      <c r="S380" s="71">
        <v>1049</v>
      </c>
      <c r="T380" s="71">
        <v>1158</v>
      </c>
      <c r="U380" s="71">
        <v>1171</v>
      </c>
      <c r="V380" s="71">
        <v>977</v>
      </c>
      <c r="W380" s="71">
        <v>1171</v>
      </c>
      <c r="X380" s="71">
        <v>1171</v>
      </c>
      <c r="Y380" s="71">
        <v>1171</v>
      </c>
      <c r="Z380" s="71">
        <v>1171</v>
      </c>
      <c r="AA380" s="71">
        <v>1171</v>
      </c>
      <c r="AB380" s="71">
        <v>1171</v>
      </c>
      <c r="AC380" s="71">
        <v>1175</v>
      </c>
      <c r="AD380" s="71"/>
      <c r="AE380" s="71">
        <v>13609</v>
      </c>
      <c r="AF380" s="71">
        <v>27114</v>
      </c>
    </row>
    <row r="381" spans="1:32" x14ac:dyDescent="0.3">
      <c r="C381" t="s">
        <v>290</v>
      </c>
      <c r="D381" s="71">
        <v>62.5</v>
      </c>
      <c r="E381" s="71">
        <v>62.5</v>
      </c>
      <c r="F381" s="71">
        <v>62.5</v>
      </c>
      <c r="G381" s="71">
        <v>62.5</v>
      </c>
      <c r="H381" s="71">
        <v>62.5</v>
      </c>
      <c r="I381" s="71">
        <v>62.5</v>
      </c>
      <c r="J381" s="71">
        <v>62.5</v>
      </c>
      <c r="K381" s="71">
        <v>62.5</v>
      </c>
      <c r="L381" s="71">
        <v>62.5</v>
      </c>
      <c r="M381" s="71">
        <v>62.5</v>
      </c>
      <c r="N381" s="71">
        <v>62.5</v>
      </c>
      <c r="O381" s="71">
        <v>62.5</v>
      </c>
      <c r="P381" s="71">
        <v>-530</v>
      </c>
      <c r="Q381" s="71">
        <v>220</v>
      </c>
      <c r="R381" s="71">
        <v>592.5</v>
      </c>
      <c r="S381" s="71">
        <v>62.5</v>
      </c>
      <c r="T381" s="71">
        <v>-341</v>
      </c>
      <c r="U381" s="71">
        <v>0</v>
      </c>
      <c r="V381" s="71">
        <v>0</v>
      </c>
      <c r="W381" s="71"/>
      <c r="X381" s="71">
        <v>0</v>
      </c>
      <c r="Y381" s="71">
        <v>0</v>
      </c>
      <c r="Z381" s="71">
        <v>0</v>
      </c>
      <c r="AA381" s="71"/>
      <c r="AB381" s="71">
        <v>0</v>
      </c>
      <c r="AC381" s="71">
        <v>0</v>
      </c>
      <c r="AD381" s="71">
        <v>-61</v>
      </c>
      <c r="AE381" s="71">
        <v>253</v>
      </c>
      <c r="AF381" s="71">
        <v>473</v>
      </c>
    </row>
    <row r="382" spans="1:32" x14ac:dyDescent="0.3">
      <c r="C382" t="s">
        <v>292</v>
      </c>
      <c r="D382" s="71">
        <v>3094</v>
      </c>
      <c r="E382" s="71">
        <v>2950</v>
      </c>
      <c r="F382" s="71">
        <v>3311</v>
      </c>
      <c r="G382" s="71">
        <v>3440</v>
      </c>
      <c r="H382" s="71">
        <v>3440</v>
      </c>
      <c r="I382" s="71">
        <v>3440</v>
      </c>
      <c r="J382" s="71">
        <v>3440</v>
      </c>
      <c r="K382" s="71">
        <v>3440</v>
      </c>
      <c r="L382" s="71">
        <v>3440</v>
      </c>
      <c r="M382" s="71">
        <v>3440</v>
      </c>
      <c r="N382" s="71">
        <v>4775</v>
      </c>
      <c r="O382" s="71">
        <v>4774</v>
      </c>
      <c r="P382" s="71"/>
      <c r="Q382" s="71">
        <v>42984</v>
      </c>
      <c r="R382" s="71">
        <v>3352</v>
      </c>
      <c r="S382" s="71">
        <v>3339</v>
      </c>
      <c r="T382" s="71">
        <v>3688</v>
      </c>
      <c r="U382" s="71">
        <v>3728</v>
      </c>
      <c r="V382" s="71">
        <v>3111</v>
      </c>
      <c r="W382" s="71">
        <v>3728</v>
      </c>
      <c r="X382" s="71">
        <v>3728</v>
      </c>
      <c r="Y382" s="71">
        <v>3728</v>
      </c>
      <c r="Z382" s="71">
        <v>3728</v>
      </c>
      <c r="AA382" s="71">
        <v>3728</v>
      </c>
      <c r="AB382" s="71">
        <v>3728</v>
      </c>
      <c r="AC382" s="71">
        <v>3729</v>
      </c>
      <c r="AD382" s="71"/>
      <c r="AE382" s="71">
        <v>43315</v>
      </c>
      <c r="AF382" s="71">
        <v>86299</v>
      </c>
    </row>
    <row r="383" spans="1:32" x14ac:dyDescent="0.3">
      <c r="B383" t="s">
        <v>669</v>
      </c>
      <c r="D383" s="71">
        <v>4273.5</v>
      </c>
      <c r="E383" s="71">
        <v>4129.5</v>
      </c>
      <c r="F383" s="71">
        <v>6990.5</v>
      </c>
      <c r="G383" s="71">
        <v>4619.5</v>
      </c>
      <c r="H383" s="71">
        <v>4619.5</v>
      </c>
      <c r="I383" s="71">
        <v>4619.5</v>
      </c>
      <c r="J383" s="71">
        <v>4619.5</v>
      </c>
      <c r="K383" s="71">
        <v>4619.5</v>
      </c>
      <c r="L383" s="71">
        <v>4619.5</v>
      </c>
      <c r="M383" s="71">
        <v>4619.5</v>
      </c>
      <c r="N383" s="71">
        <v>7919.5</v>
      </c>
      <c r="O383" s="71">
        <v>6003.5</v>
      </c>
      <c r="P383" s="71">
        <v>-724</v>
      </c>
      <c r="Q383" s="71">
        <v>60929</v>
      </c>
      <c r="R383" s="71">
        <v>5191.5</v>
      </c>
      <c r="S383" s="71">
        <v>6450.5</v>
      </c>
      <c r="T383" s="71">
        <v>4505</v>
      </c>
      <c r="U383" s="71">
        <v>4899</v>
      </c>
      <c r="V383" s="71">
        <v>4088</v>
      </c>
      <c r="W383" s="71">
        <v>4899</v>
      </c>
      <c r="X383" s="71">
        <v>4899</v>
      </c>
      <c r="Y383" s="71">
        <v>4899</v>
      </c>
      <c r="Z383" s="71">
        <v>6958</v>
      </c>
      <c r="AA383" s="71">
        <v>4899</v>
      </c>
      <c r="AB383" s="71">
        <v>4899</v>
      </c>
      <c r="AC383" s="71">
        <v>4904</v>
      </c>
      <c r="AD383" s="71">
        <v>-61</v>
      </c>
      <c r="AE383" s="71">
        <v>61430</v>
      </c>
      <c r="AF383" s="71">
        <v>122359</v>
      </c>
    </row>
    <row r="384" spans="1:32" x14ac:dyDescent="0.3">
      <c r="A384" t="s">
        <v>307</v>
      </c>
      <c r="D384" s="71">
        <v>47235.979999999996</v>
      </c>
      <c r="E384" s="71">
        <v>39241.5</v>
      </c>
      <c r="F384" s="71">
        <v>50038</v>
      </c>
      <c r="G384" s="71">
        <v>47683.5</v>
      </c>
      <c r="H384" s="71">
        <v>49031.5</v>
      </c>
      <c r="I384" s="71">
        <v>48899.5</v>
      </c>
      <c r="J384" s="71">
        <v>51171</v>
      </c>
      <c r="K384" s="71">
        <v>44715.5</v>
      </c>
      <c r="L384" s="71">
        <v>48204.01</v>
      </c>
      <c r="M384" s="71">
        <v>55906.51</v>
      </c>
      <c r="N384" s="71">
        <v>58088.99</v>
      </c>
      <c r="O384" s="71">
        <v>95119</v>
      </c>
      <c r="P384" s="71">
        <v>8602</v>
      </c>
      <c r="Q384" s="71">
        <v>643936.99</v>
      </c>
      <c r="R384" s="71">
        <v>41354.5</v>
      </c>
      <c r="S384" s="71">
        <v>47108.5</v>
      </c>
      <c r="T384" s="71">
        <v>46215.53</v>
      </c>
      <c r="U384" s="71">
        <v>52812</v>
      </c>
      <c r="V384" s="71">
        <v>39525</v>
      </c>
      <c r="W384" s="71">
        <v>49266.25</v>
      </c>
      <c r="X384" s="71">
        <v>82137</v>
      </c>
      <c r="Y384" s="71">
        <v>51221</v>
      </c>
      <c r="Z384" s="71">
        <v>50507.39</v>
      </c>
      <c r="AA384" s="71">
        <v>64431</v>
      </c>
      <c r="AB384" s="71">
        <v>49091.8</v>
      </c>
      <c r="AC384" s="71">
        <v>78030.149999999994</v>
      </c>
      <c r="AD384" s="71">
        <v>5408</v>
      </c>
      <c r="AE384" s="71">
        <v>657108.12</v>
      </c>
      <c r="AF384" s="71">
        <v>1301045.1099999999</v>
      </c>
    </row>
    <row r="385" spans="1:32" x14ac:dyDescent="0.3">
      <c r="A385" t="s">
        <v>22</v>
      </c>
      <c r="B385" t="s">
        <v>670</v>
      </c>
      <c r="C385" t="s">
        <v>308</v>
      </c>
      <c r="D385" s="71">
        <v>2100.41</v>
      </c>
      <c r="E385" s="71">
        <v>2100.41</v>
      </c>
      <c r="F385" s="71">
        <v>2100.41</v>
      </c>
      <c r="G385" s="71">
        <v>2100.41</v>
      </c>
      <c r="H385" s="71">
        <v>2100.41</v>
      </c>
      <c r="I385" s="71">
        <v>2100.41</v>
      </c>
      <c r="J385" s="71">
        <v>2100.41</v>
      </c>
      <c r="K385" s="71">
        <v>2100.41</v>
      </c>
      <c r="L385" s="71">
        <v>2100.41</v>
      </c>
      <c r="M385" s="71">
        <v>2100.41</v>
      </c>
      <c r="N385" s="71">
        <v>2100.41</v>
      </c>
      <c r="O385" s="71">
        <v>2100.41</v>
      </c>
      <c r="P385" s="71"/>
      <c r="Q385" s="71">
        <v>25204.92</v>
      </c>
      <c r="R385" s="71">
        <v>2100.41</v>
      </c>
      <c r="S385" s="71">
        <v>2100.41</v>
      </c>
      <c r="T385" s="71">
        <v>2100.41</v>
      </c>
      <c r="U385" s="71">
        <v>2100.41</v>
      </c>
      <c r="V385" s="71">
        <v>2100.41</v>
      </c>
      <c r="W385" s="71">
        <v>2100.41</v>
      </c>
      <c r="X385" s="71">
        <v>2206.17</v>
      </c>
      <c r="Y385" s="71">
        <v>2206.17</v>
      </c>
      <c r="Z385" s="71">
        <v>2206.17</v>
      </c>
      <c r="AA385" s="71">
        <v>2206.17</v>
      </c>
      <c r="AB385" s="71">
        <v>2206.17</v>
      </c>
      <c r="AC385" s="71">
        <v>2840.69</v>
      </c>
      <c r="AD385" s="71"/>
      <c r="AE385" s="71">
        <v>26473.999999999996</v>
      </c>
      <c r="AF385" s="71">
        <v>51678.92</v>
      </c>
    </row>
    <row r="386" spans="1:32" x14ac:dyDescent="0.3">
      <c r="B386" t="s">
        <v>671</v>
      </c>
      <c r="D386" s="71">
        <v>2100.41</v>
      </c>
      <c r="E386" s="71">
        <v>2100.41</v>
      </c>
      <c r="F386" s="71">
        <v>2100.41</v>
      </c>
      <c r="G386" s="71">
        <v>2100.41</v>
      </c>
      <c r="H386" s="71">
        <v>2100.41</v>
      </c>
      <c r="I386" s="71">
        <v>2100.41</v>
      </c>
      <c r="J386" s="71">
        <v>2100.41</v>
      </c>
      <c r="K386" s="71">
        <v>2100.41</v>
      </c>
      <c r="L386" s="71">
        <v>2100.41</v>
      </c>
      <c r="M386" s="71">
        <v>2100.41</v>
      </c>
      <c r="N386" s="71">
        <v>2100.41</v>
      </c>
      <c r="O386" s="71">
        <v>2100.41</v>
      </c>
      <c r="P386" s="71"/>
      <c r="Q386" s="71">
        <v>25204.92</v>
      </c>
      <c r="R386" s="71">
        <v>2100.41</v>
      </c>
      <c r="S386" s="71">
        <v>2100.41</v>
      </c>
      <c r="T386" s="71">
        <v>2100.41</v>
      </c>
      <c r="U386" s="71">
        <v>2100.41</v>
      </c>
      <c r="V386" s="71">
        <v>2100.41</v>
      </c>
      <c r="W386" s="71">
        <v>2100.41</v>
      </c>
      <c r="X386" s="71">
        <v>2206.17</v>
      </c>
      <c r="Y386" s="71">
        <v>2206.17</v>
      </c>
      <c r="Z386" s="71">
        <v>2206.17</v>
      </c>
      <c r="AA386" s="71">
        <v>2206.17</v>
      </c>
      <c r="AB386" s="71">
        <v>2206.17</v>
      </c>
      <c r="AC386" s="71">
        <v>2840.69</v>
      </c>
      <c r="AD386" s="71"/>
      <c r="AE386" s="71">
        <v>26473.999999999996</v>
      </c>
      <c r="AF386" s="71">
        <v>51678.92</v>
      </c>
    </row>
    <row r="387" spans="1:32" x14ac:dyDescent="0.3">
      <c r="B387" t="s">
        <v>672</v>
      </c>
      <c r="C387" t="s">
        <v>309</v>
      </c>
      <c r="D387" s="71">
        <v>12293</v>
      </c>
      <c r="E387" s="71">
        <v>12293</v>
      </c>
      <c r="F387" s="71">
        <v>12293</v>
      </c>
      <c r="G387" s="71">
        <v>12293</v>
      </c>
      <c r="H387" s="71">
        <v>12293</v>
      </c>
      <c r="I387" s="71">
        <v>12293</v>
      </c>
      <c r="J387" s="71">
        <v>12293</v>
      </c>
      <c r="K387" s="71">
        <v>12293</v>
      </c>
      <c r="L387" s="71">
        <v>12293</v>
      </c>
      <c r="M387" s="71">
        <v>12293</v>
      </c>
      <c r="N387" s="71">
        <v>12293</v>
      </c>
      <c r="O387" s="71">
        <v>12289</v>
      </c>
      <c r="P387" s="71"/>
      <c r="Q387" s="71">
        <v>147512</v>
      </c>
      <c r="R387" s="71">
        <v>12839</v>
      </c>
      <c r="S387" s="71">
        <v>12839</v>
      </c>
      <c r="T387" s="71">
        <v>12839</v>
      </c>
      <c r="U387" s="71">
        <v>12839</v>
      </c>
      <c r="V387" s="71">
        <v>12839</v>
      </c>
      <c r="W387" s="71">
        <v>12839</v>
      </c>
      <c r="X387" s="71">
        <v>12839</v>
      </c>
      <c r="Y387" s="71">
        <v>12839</v>
      </c>
      <c r="Z387" s="71">
        <v>12839</v>
      </c>
      <c r="AA387" s="71">
        <v>12839</v>
      </c>
      <c r="AB387" s="71">
        <v>12839</v>
      </c>
      <c r="AC387" s="71">
        <v>12834</v>
      </c>
      <c r="AD387" s="71"/>
      <c r="AE387" s="71">
        <v>154063</v>
      </c>
      <c r="AF387" s="71">
        <v>301575</v>
      </c>
    </row>
    <row r="388" spans="1:32" x14ac:dyDescent="0.3">
      <c r="B388" t="s">
        <v>673</v>
      </c>
      <c r="D388" s="71">
        <v>12293</v>
      </c>
      <c r="E388" s="71">
        <v>12293</v>
      </c>
      <c r="F388" s="71">
        <v>12293</v>
      </c>
      <c r="G388" s="71">
        <v>12293</v>
      </c>
      <c r="H388" s="71">
        <v>12293</v>
      </c>
      <c r="I388" s="71">
        <v>12293</v>
      </c>
      <c r="J388" s="71">
        <v>12293</v>
      </c>
      <c r="K388" s="71">
        <v>12293</v>
      </c>
      <c r="L388" s="71">
        <v>12293</v>
      </c>
      <c r="M388" s="71">
        <v>12293</v>
      </c>
      <c r="N388" s="71">
        <v>12293</v>
      </c>
      <c r="O388" s="71">
        <v>12289</v>
      </c>
      <c r="P388" s="71"/>
      <c r="Q388" s="71">
        <v>147512</v>
      </c>
      <c r="R388" s="71">
        <v>12839</v>
      </c>
      <c r="S388" s="71">
        <v>12839</v>
      </c>
      <c r="T388" s="71">
        <v>12839</v>
      </c>
      <c r="U388" s="71">
        <v>12839</v>
      </c>
      <c r="V388" s="71">
        <v>12839</v>
      </c>
      <c r="W388" s="71">
        <v>12839</v>
      </c>
      <c r="X388" s="71">
        <v>12839</v>
      </c>
      <c r="Y388" s="71">
        <v>12839</v>
      </c>
      <c r="Z388" s="71">
        <v>12839</v>
      </c>
      <c r="AA388" s="71">
        <v>12839</v>
      </c>
      <c r="AB388" s="71">
        <v>12839</v>
      </c>
      <c r="AC388" s="71">
        <v>12834</v>
      </c>
      <c r="AD388" s="71"/>
      <c r="AE388" s="71">
        <v>154063</v>
      </c>
      <c r="AF388" s="71">
        <v>301575</v>
      </c>
    </row>
    <row r="389" spans="1:32" x14ac:dyDescent="0.3">
      <c r="B389" t="s">
        <v>674</v>
      </c>
      <c r="C389" t="s">
        <v>310</v>
      </c>
      <c r="D389" s="71">
        <v>11120</v>
      </c>
      <c r="E389" s="71">
        <v>11120</v>
      </c>
      <c r="F389" s="71">
        <v>11120</v>
      </c>
      <c r="G389" s="71">
        <v>11120</v>
      </c>
      <c r="H389" s="71">
        <v>11120</v>
      </c>
      <c r="I389" s="71">
        <v>11120</v>
      </c>
      <c r="J389" s="71">
        <v>10818</v>
      </c>
      <c r="K389" s="71">
        <v>10818</v>
      </c>
      <c r="L389" s="71">
        <v>10818</v>
      </c>
      <c r="M389" s="71">
        <v>10818</v>
      </c>
      <c r="N389" s="71">
        <v>10818</v>
      </c>
      <c r="O389" s="71">
        <v>10819</v>
      </c>
      <c r="P389" s="71"/>
      <c r="Q389" s="71">
        <v>131629</v>
      </c>
      <c r="R389" s="71">
        <v>11157</v>
      </c>
      <c r="S389" s="71">
        <v>11157</v>
      </c>
      <c r="T389" s="71">
        <v>11157</v>
      </c>
      <c r="U389" s="71">
        <v>11157</v>
      </c>
      <c r="V389" s="71">
        <v>11157</v>
      </c>
      <c r="W389" s="71">
        <v>11157</v>
      </c>
      <c r="X389" s="71">
        <v>11157</v>
      </c>
      <c r="Y389" s="71">
        <v>11157</v>
      </c>
      <c r="Z389" s="71">
        <v>11157</v>
      </c>
      <c r="AA389" s="71">
        <v>11157</v>
      </c>
      <c r="AB389" s="71">
        <v>11157</v>
      </c>
      <c r="AC389" s="71">
        <v>11157</v>
      </c>
      <c r="AD389" s="71"/>
      <c r="AE389" s="71">
        <v>133884</v>
      </c>
      <c r="AF389" s="71">
        <v>265513</v>
      </c>
    </row>
    <row r="390" spans="1:32" x14ac:dyDescent="0.3">
      <c r="B390" t="s">
        <v>675</v>
      </c>
      <c r="D390" s="71">
        <v>11120</v>
      </c>
      <c r="E390" s="71">
        <v>11120</v>
      </c>
      <c r="F390" s="71">
        <v>11120</v>
      </c>
      <c r="G390" s="71">
        <v>11120</v>
      </c>
      <c r="H390" s="71">
        <v>11120</v>
      </c>
      <c r="I390" s="71">
        <v>11120</v>
      </c>
      <c r="J390" s="71">
        <v>10818</v>
      </c>
      <c r="K390" s="71">
        <v>10818</v>
      </c>
      <c r="L390" s="71">
        <v>10818</v>
      </c>
      <c r="M390" s="71">
        <v>10818</v>
      </c>
      <c r="N390" s="71">
        <v>10818</v>
      </c>
      <c r="O390" s="71">
        <v>10819</v>
      </c>
      <c r="P390" s="71"/>
      <c r="Q390" s="71">
        <v>131629</v>
      </c>
      <c r="R390" s="71">
        <v>11157</v>
      </c>
      <c r="S390" s="71">
        <v>11157</v>
      </c>
      <c r="T390" s="71">
        <v>11157</v>
      </c>
      <c r="U390" s="71">
        <v>11157</v>
      </c>
      <c r="V390" s="71">
        <v>11157</v>
      </c>
      <c r="W390" s="71">
        <v>11157</v>
      </c>
      <c r="X390" s="71">
        <v>11157</v>
      </c>
      <c r="Y390" s="71">
        <v>11157</v>
      </c>
      <c r="Z390" s="71">
        <v>11157</v>
      </c>
      <c r="AA390" s="71">
        <v>11157</v>
      </c>
      <c r="AB390" s="71">
        <v>11157</v>
      </c>
      <c r="AC390" s="71">
        <v>11157</v>
      </c>
      <c r="AD390" s="71"/>
      <c r="AE390" s="71">
        <v>133884</v>
      </c>
      <c r="AF390" s="71">
        <v>265513</v>
      </c>
    </row>
    <row r="391" spans="1:32" x14ac:dyDescent="0.3">
      <c r="B391" t="s">
        <v>676</v>
      </c>
      <c r="C391" t="s">
        <v>311</v>
      </c>
      <c r="D391" s="71">
        <v>4476</v>
      </c>
      <c r="E391" s="71">
        <v>4476</v>
      </c>
      <c r="F391" s="71">
        <v>4476</v>
      </c>
      <c r="G391" s="71">
        <v>4476</v>
      </c>
      <c r="H391" s="71">
        <v>4476</v>
      </c>
      <c r="I391" s="71">
        <v>4476</v>
      </c>
      <c r="J391" s="71">
        <v>4834</v>
      </c>
      <c r="K391" s="71">
        <v>5192</v>
      </c>
      <c r="L391" s="71">
        <v>5192</v>
      </c>
      <c r="M391" s="71">
        <v>5192</v>
      </c>
      <c r="N391" s="71">
        <v>5192</v>
      </c>
      <c r="O391" s="71">
        <v>5194</v>
      </c>
      <c r="P391" s="71"/>
      <c r="Q391" s="71">
        <v>57652</v>
      </c>
      <c r="R391" s="71">
        <v>5056</v>
      </c>
      <c r="S391" s="71">
        <v>5056</v>
      </c>
      <c r="T391" s="71">
        <v>5056</v>
      </c>
      <c r="U391" s="71">
        <v>5056</v>
      </c>
      <c r="V391" s="71">
        <v>5056</v>
      </c>
      <c r="W391" s="71">
        <v>5056</v>
      </c>
      <c r="X391" s="71">
        <v>5056</v>
      </c>
      <c r="Y391" s="71">
        <v>5056</v>
      </c>
      <c r="Z391" s="71">
        <v>5056</v>
      </c>
      <c r="AA391" s="71">
        <v>5056</v>
      </c>
      <c r="AB391" s="71">
        <v>5056</v>
      </c>
      <c r="AC391" s="71">
        <v>5061</v>
      </c>
      <c r="AD391" s="71"/>
      <c r="AE391" s="71">
        <v>60677</v>
      </c>
      <c r="AF391" s="71">
        <v>118329</v>
      </c>
    </row>
    <row r="392" spans="1:32" x14ac:dyDescent="0.3">
      <c r="B392" t="s">
        <v>677</v>
      </c>
      <c r="D392" s="71">
        <v>4476</v>
      </c>
      <c r="E392" s="71">
        <v>4476</v>
      </c>
      <c r="F392" s="71">
        <v>4476</v>
      </c>
      <c r="G392" s="71">
        <v>4476</v>
      </c>
      <c r="H392" s="71">
        <v>4476</v>
      </c>
      <c r="I392" s="71">
        <v>4476</v>
      </c>
      <c r="J392" s="71">
        <v>4834</v>
      </c>
      <c r="K392" s="71">
        <v>5192</v>
      </c>
      <c r="L392" s="71">
        <v>5192</v>
      </c>
      <c r="M392" s="71">
        <v>5192</v>
      </c>
      <c r="N392" s="71">
        <v>5192</v>
      </c>
      <c r="O392" s="71">
        <v>5194</v>
      </c>
      <c r="P392" s="71"/>
      <c r="Q392" s="71">
        <v>57652</v>
      </c>
      <c r="R392" s="71">
        <v>5056</v>
      </c>
      <c r="S392" s="71">
        <v>5056</v>
      </c>
      <c r="T392" s="71">
        <v>5056</v>
      </c>
      <c r="U392" s="71">
        <v>5056</v>
      </c>
      <c r="V392" s="71">
        <v>5056</v>
      </c>
      <c r="W392" s="71">
        <v>5056</v>
      </c>
      <c r="X392" s="71">
        <v>5056</v>
      </c>
      <c r="Y392" s="71">
        <v>5056</v>
      </c>
      <c r="Z392" s="71">
        <v>5056</v>
      </c>
      <c r="AA392" s="71">
        <v>5056</v>
      </c>
      <c r="AB392" s="71">
        <v>5056</v>
      </c>
      <c r="AC392" s="71">
        <v>5061</v>
      </c>
      <c r="AD392" s="71"/>
      <c r="AE392" s="71">
        <v>60677</v>
      </c>
      <c r="AF392" s="71">
        <v>118329</v>
      </c>
    </row>
    <row r="393" spans="1:32" x14ac:dyDescent="0.3">
      <c r="B393" t="s">
        <v>678</v>
      </c>
      <c r="C393" t="s">
        <v>313</v>
      </c>
      <c r="D393" s="71">
        <v>5849.16</v>
      </c>
      <c r="E393" s="71">
        <v>5849.16</v>
      </c>
      <c r="F393" s="71">
        <v>5849.16</v>
      </c>
      <c r="G393" s="71">
        <v>5849.16</v>
      </c>
      <c r="H393" s="71">
        <v>5849.16</v>
      </c>
      <c r="I393" s="71">
        <v>5849.16</v>
      </c>
      <c r="J393" s="71">
        <v>5849.16</v>
      </c>
      <c r="K393" s="71">
        <v>29250.880000000001</v>
      </c>
      <c r="L393" s="71">
        <v>0</v>
      </c>
      <c r="M393" s="71">
        <v>0</v>
      </c>
      <c r="N393" s="71">
        <v>0</v>
      </c>
      <c r="O393" s="71"/>
      <c r="P393" s="71"/>
      <c r="Q393" s="71">
        <v>70195</v>
      </c>
      <c r="R393" s="71">
        <v>6073.33</v>
      </c>
      <c r="S393" s="71">
        <v>6073.33</v>
      </c>
      <c r="T393" s="71">
        <v>6073.33</v>
      </c>
      <c r="U393" s="71">
        <v>6073.33</v>
      </c>
      <c r="V393" s="71">
        <v>6073.33</v>
      </c>
      <c r="W393" s="71">
        <v>6073.33</v>
      </c>
      <c r="X393" s="71">
        <v>6073.33</v>
      </c>
      <c r="Y393" s="71">
        <v>6073.33</v>
      </c>
      <c r="Z393" s="71">
        <v>6073.33</v>
      </c>
      <c r="AA393" s="71">
        <v>6073.33</v>
      </c>
      <c r="AB393" s="71">
        <v>6073.33</v>
      </c>
      <c r="AC393" s="71">
        <v>6073.37</v>
      </c>
      <c r="AD393" s="71"/>
      <c r="AE393" s="71">
        <v>72880</v>
      </c>
      <c r="AF393" s="71">
        <v>143075</v>
      </c>
    </row>
    <row r="394" spans="1:32" x14ac:dyDescent="0.3">
      <c r="B394" t="s">
        <v>679</v>
      </c>
      <c r="D394" s="71">
        <v>5849.16</v>
      </c>
      <c r="E394" s="71">
        <v>5849.16</v>
      </c>
      <c r="F394" s="71">
        <v>5849.16</v>
      </c>
      <c r="G394" s="71">
        <v>5849.16</v>
      </c>
      <c r="H394" s="71">
        <v>5849.16</v>
      </c>
      <c r="I394" s="71">
        <v>5849.16</v>
      </c>
      <c r="J394" s="71">
        <v>5849.16</v>
      </c>
      <c r="K394" s="71">
        <v>29250.880000000001</v>
      </c>
      <c r="L394" s="71">
        <v>0</v>
      </c>
      <c r="M394" s="71">
        <v>0</v>
      </c>
      <c r="N394" s="71">
        <v>0</v>
      </c>
      <c r="O394" s="71"/>
      <c r="P394" s="71"/>
      <c r="Q394" s="71">
        <v>70195</v>
      </c>
      <c r="R394" s="71">
        <v>6073.33</v>
      </c>
      <c r="S394" s="71">
        <v>6073.33</v>
      </c>
      <c r="T394" s="71">
        <v>6073.33</v>
      </c>
      <c r="U394" s="71">
        <v>6073.33</v>
      </c>
      <c r="V394" s="71">
        <v>6073.33</v>
      </c>
      <c r="W394" s="71">
        <v>6073.33</v>
      </c>
      <c r="X394" s="71">
        <v>6073.33</v>
      </c>
      <c r="Y394" s="71">
        <v>6073.33</v>
      </c>
      <c r="Z394" s="71">
        <v>6073.33</v>
      </c>
      <c r="AA394" s="71">
        <v>6073.33</v>
      </c>
      <c r="AB394" s="71">
        <v>6073.33</v>
      </c>
      <c r="AC394" s="71">
        <v>6073.37</v>
      </c>
      <c r="AD394" s="71"/>
      <c r="AE394" s="71">
        <v>72880</v>
      </c>
      <c r="AF394" s="71">
        <v>143075</v>
      </c>
    </row>
    <row r="395" spans="1:32" x14ac:dyDescent="0.3">
      <c r="B395" t="s">
        <v>680</v>
      </c>
      <c r="C395" t="s">
        <v>312</v>
      </c>
      <c r="D395" s="71">
        <v>900</v>
      </c>
      <c r="E395" s="71">
        <v>900</v>
      </c>
      <c r="F395" s="71">
        <v>900</v>
      </c>
      <c r="G395" s="71">
        <v>900</v>
      </c>
      <c r="H395" s="71">
        <v>900</v>
      </c>
      <c r="I395" s="71">
        <v>900</v>
      </c>
      <c r="J395" s="71">
        <v>900</v>
      </c>
      <c r="K395" s="71">
        <v>900</v>
      </c>
      <c r="L395" s="71">
        <v>900</v>
      </c>
      <c r="M395" s="71">
        <v>900</v>
      </c>
      <c r="N395" s="71">
        <v>2400</v>
      </c>
      <c r="O395" s="71">
        <v>900</v>
      </c>
      <c r="P395" s="71"/>
      <c r="Q395" s="71">
        <v>12300</v>
      </c>
      <c r="R395" s="71">
        <v>900</v>
      </c>
      <c r="S395" s="71">
        <v>900</v>
      </c>
      <c r="T395" s="71">
        <v>900</v>
      </c>
      <c r="U395" s="71">
        <v>900</v>
      </c>
      <c r="V395" s="71">
        <v>900</v>
      </c>
      <c r="W395" s="71">
        <v>900</v>
      </c>
      <c r="X395" s="71">
        <v>900</v>
      </c>
      <c r="Y395" s="71">
        <v>900</v>
      </c>
      <c r="Z395" s="71">
        <v>5211</v>
      </c>
      <c r="AA395" s="71">
        <v>900</v>
      </c>
      <c r="AB395" s="71">
        <v>900</v>
      </c>
      <c r="AC395" s="71">
        <v>900</v>
      </c>
      <c r="AD395" s="71">
        <v>4935</v>
      </c>
      <c r="AE395" s="71">
        <v>20046</v>
      </c>
      <c r="AF395" s="71">
        <v>32346</v>
      </c>
    </row>
    <row r="396" spans="1:32" x14ac:dyDescent="0.3">
      <c r="B396" t="s">
        <v>681</v>
      </c>
      <c r="D396" s="71">
        <v>900</v>
      </c>
      <c r="E396" s="71">
        <v>900</v>
      </c>
      <c r="F396" s="71">
        <v>900</v>
      </c>
      <c r="G396" s="71">
        <v>900</v>
      </c>
      <c r="H396" s="71">
        <v>900</v>
      </c>
      <c r="I396" s="71">
        <v>900</v>
      </c>
      <c r="J396" s="71">
        <v>900</v>
      </c>
      <c r="K396" s="71">
        <v>900</v>
      </c>
      <c r="L396" s="71">
        <v>900</v>
      </c>
      <c r="M396" s="71">
        <v>900</v>
      </c>
      <c r="N396" s="71">
        <v>2400</v>
      </c>
      <c r="O396" s="71">
        <v>900</v>
      </c>
      <c r="P396" s="71"/>
      <c r="Q396" s="71">
        <v>12300</v>
      </c>
      <c r="R396" s="71">
        <v>900</v>
      </c>
      <c r="S396" s="71">
        <v>900</v>
      </c>
      <c r="T396" s="71">
        <v>900</v>
      </c>
      <c r="U396" s="71">
        <v>900</v>
      </c>
      <c r="V396" s="71">
        <v>900</v>
      </c>
      <c r="W396" s="71">
        <v>900</v>
      </c>
      <c r="X396" s="71">
        <v>900</v>
      </c>
      <c r="Y396" s="71">
        <v>900</v>
      </c>
      <c r="Z396" s="71">
        <v>5211</v>
      </c>
      <c r="AA396" s="71">
        <v>900</v>
      </c>
      <c r="AB396" s="71">
        <v>900</v>
      </c>
      <c r="AC396" s="71">
        <v>900</v>
      </c>
      <c r="AD396" s="71">
        <v>4935</v>
      </c>
      <c r="AE396" s="71">
        <v>20046</v>
      </c>
      <c r="AF396" s="71">
        <v>32346</v>
      </c>
    </row>
    <row r="397" spans="1:32" x14ac:dyDescent="0.3">
      <c r="B397" t="s">
        <v>682</v>
      </c>
      <c r="C397" t="s">
        <v>314</v>
      </c>
      <c r="D397" s="71">
        <v>3480</v>
      </c>
      <c r="E397" s="71">
        <v>3480</v>
      </c>
      <c r="F397" s="71">
        <v>3480</v>
      </c>
      <c r="G397" s="71">
        <v>3480</v>
      </c>
      <c r="H397" s="71">
        <v>3480</v>
      </c>
      <c r="I397" s="71">
        <v>3480</v>
      </c>
      <c r="J397" s="71">
        <v>3480</v>
      </c>
      <c r="K397" s="71">
        <v>3480</v>
      </c>
      <c r="L397" s="71">
        <v>0</v>
      </c>
      <c r="M397" s="71">
        <v>0</v>
      </c>
      <c r="N397" s="71">
        <v>1444</v>
      </c>
      <c r="O397" s="71">
        <v>-1444</v>
      </c>
      <c r="P397" s="71"/>
      <c r="Q397" s="71">
        <v>27840</v>
      </c>
      <c r="R397" s="71">
        <v>3500</v>
      </c>
      <c r="S397" s="71">
        <v>3500</v>
      </c>
      <c r="T397" s="71">
        <v>3500</v>
      </c>
      <c r="U397" s="71">
        <v>4000</v>
      </c>
      <c r="V397" s="71">
        <v>4000</v>
      </c>
      <c r="W397" s="71">
        <v>4000</v>
      </c>
      <c r="X397" s="71">
        <v>4000</v>
      </c>
      <c r="Y397" s="71">
        <v>4500</v>
      </c>
      <c r="Z397" s="71">
        <v>4500</v>
      </c>
      <c r="AA397" s="71">
        <v>4500</v>
      </c>
      <c r="AB397" s="71">
        <v>5000</v>
      </c>
      <c r="AC397" s="71">
        <v>5000</v>
      </c>
      <c r="AD397" s="71">
        <v>15000</v>
      </c>
      <c r="AE397" s="71">
        <v>65000</v>
      </c>
      <c r="AF397" s="71">
        <v>92840</v>
      </c>
    </row>
    <row r="398" spans="1:32" x14ac:dyDescent="0.3">
      <c r="B398" t="s">
        <v>683</v>
      </c>
      <c r="D398" s="71">
        <v>3480</v>
      </c>
      <c r="E398" s="71">
        <v>3480</v>
      </c>
      <c r="F398" s="71">
        <v>3480</v>
      </c>
      <c r="G398" s="71">
        <v>3480</v>
      </c>
      <c r="H398" s="71">
        <v>3480</v>
      </c>
      <c r="I398" s="71">
        <v>3480</v>
      </c>
      <c r="J398" s="71">
        <v>3480</v>
      </c>
      <c r="K398" s="71">
        <v>3480</v>
      </c>
      <c r="L398" s="71">
        <v>0</v>
      </c>
      <c r="M398" s="71">
        <v>0</v>
      </c>
      <c r="N398" s="71">
        <v>1444</v>
      </c>
      <c r="O398" s="71">
        <v>-1444</v>
      </c>
      <c r="P398" s="71"/>
      <c r="Q398" s="71">
        <v>27840</v>
      </c>
      <c r="R398" s="71">
        <v>3500</v>
      </c>
      <c r="S398" s="71">
        <v>3500</v>
      </c>
      <c r="T398" s="71">
        <v>3500</v>
      </c>
      <c r="U398" s="71">
        <v>4000</v>
      </c>
      <c r="V398" s="71">
        <v>4000</v>
      </c>
      <c r="W398" s="71">
        <v>4000</v>
      </c>
      <c r="X398" s="71">
        <v>4000</v>
      </c>
      <c r="Y398" s="71">
        <v>4500</v>
      </c>
      <c r="Z398" s="71">
        <v>4500</v>
      </c>
      <c r="AA398" s="71">
        <v>4500</v>
      </c>
      <c r="AB398" s="71">
        <v>5000</v>
      </c>
      <c r="AC398" s="71">
        <v>5000</v>
      </c>
      <c r="AD398" s="71">
        <v>15000</v>
      </c>
      <c r="AE398" s="71">
        <v>65000</v>
      </c>
      <c r="AF398" s="71">
        <v>92840</v>
      </c>
    </row>
    <row r="399" spans="1:32" x14ac:dyDescent="0.3">
      <c r="B399" t="s">
        <v>684</v>
      </c>
      <c r="C399" t="s">
        <v>315</v>
      </c>
      <c r="D399" s="71">
        <v>4983</v>
      </c>
      <c r="E399" s="71">
        <v>4983</v>
      </c>
      <c r="F399" s="71">
        <v>4983</v>
      </c>
      <c r="G399" s="71">
        <v>4983</v>
      </c>
      <c r="H399" s="71">
        <v>0</v>
      </c>
      <c r="I399" s="71">
        <v>2000</v>
      </c>
      <c r="J399" s="71">
        <v>0</v>
      </c>
      <c r="K399" s="71">
        <v>0</v>
      </c>
      <c r="L399" s="71">
        <v>2000</v>
      </c>
      <c r="M399" s="71">
        <v>0</v>
      </c>
      <c r="N399" s="71">
        <v>2000</v>
      </c>
      <c r="O399" s="71">
        <v>4000</v>
      </c>
      <c r="P399" s="71"/>
      <c r="Q399" s="71">
        <v>29932</v>
      </c>
      <c r="R399" s="71">
        <v>0</v>
      </c>
      <c r="S399" s="71">
        <v>1000</v>
      </c>
      <c r="T399" s="71">
        <v>500</v>
      </c>
      <c r="U399" s="71">
        <v>500</v>
      </c>
      <c r="V399" s="71">
        <v>3000</v>
      </c>
      <c r="W399" s="71">
        <v>500</v>
      </c>
      <c r="X399" s="71">
        <v>500</v>
      </c>
      <c r="Y399" s="71">
        <v>500</v>
      </c>
      <c r="Z399" s="71">
        <v>500</v>
      </c>
      <c r="AA399" s="71">
        <v>500</v>
      </c>
      <c r="AB399" s="71">
        <v>500</v>
      </c>
      <c r="AC399" s="71">
        <v>51595</v>
      </c>
      <c r="AD399" s="71"/>
      <c r="AE399" s="71">
        <v>59595</v>
      </c>
      <c r="AF399" s="71">
        <v>89527</v>
      </c>
    </row>
    <row r="400" spans="1:32" x14ac:dyDescent="0.3">
      <c r="B400" t="s">
        <v>685</v>
      </c>
      <c r="D400" s="71">
        <v>4983</v>
      </c>
      <c r="E400" s="71">
        <v>4983</v>
      </c>
      <c r="F400" s="71">
        <v>4983</v>
      </c>
      <c r="G400" s="71">
        <v>4983</v>
      </c>
      <c r="H400" s="71">
        <v>0</v>
      </c>
      <c r="I400" s="71">
        <v>2000</v>
      </c>
      <c r="J400" s="71">
        <v>0</v>
      </c>
      <c r="K400" s="71">
        <v>0</v>
      </c>
      <c r="L400" s="71">
        <v>2000</v>
      </c>
      <c r="M400" s="71">
        <v>0</v>
      </c>
      <c r="N400" s="71">
        <v>2000</v>
      </c>
      <c r="O400" s="71">
        <v>4000</v>
      </c>
      <c r="P400" s="71"/>
      <c r="Q400" s="71">
        <v>29932</v>
      </c>
      <c r="R400" s="71">
        <v>0</v>
      </c>
      <c r="S400" s="71">
        <v>1000</v>
      </c>
      <c r="T400" s="71">
        <v>500</v>
      </c>
      <c r="U400" s="71">
        <v>500</v>
      </c>
      <c r="V400" s="71">
        <v>3000</v>
      </c>
      <c r="W400" s="71">
        <v>500</v>
      </c>
      <c r="X400" s="71">
        <v>500</v>
      </c>
      <c r="Y400" s="71">
        <v>500</v>
      </c>
      <c r="Z400" s="71">
        <v>500</v>
      </c>
      <c r="AA400" s="71">
        <v>500</v>
      </c>
      <c r="AB400" s="71">
        <v>500</v>
      </c>
      <c r="AC400" s="71">
        <v>51595</v>
      </c>
      <c r="AD400" s="71"/>
      <c r="AE400" s="71">
        <v>59595</v>
      </c>
      <c r="AF400" s="71">
        <v>89527</v>
      </c>
    </row>
    <row r="401" spans="2:32" x14ac:dyDescent="0.3">
      <c r="B401" t="s">
        <v>686</v>
      </c>
      <c r="C401" t="s">
        <v>317</v>
      </c>
      <c r="D401" s="71">
        <v>0</v>
      </c>
      <c r="E401" s="71">
        <v>8000</v>
      </c>
      <c r="F401" s="71">
        <v>0</v>
      </c>
      <c r="G401" s="71">
        <v>8000</v>
      </c>
      <c r="H401" s="71">
        <v>0</v>
      </c>
      <c r="I401" s="71">
        <v>0</v>
      </c>
      <c r="J401" s="71">
        <v>8000</v>
      </c>
      <c r="K401" s="71">
        <v>0</v>
      </c>
      <c r="L401" s="71">
        <v>8000</v>
      </c>
      <c r="M401" s="71">
        <v>0</v>
      </c>
      <c r="N401" s="71">
        <v>0</v>
      </c>
      <c r="O401" s="71">
        <v>12961</v>
      </c>
      <c r="P401" s="71"/>
      <c r="Q401" s="71">
        <v>44961</v>
      </c>
      <c r="R401" s="71">
        <v>3620</v>
      </c>
      <c r="S401" s="71">
        <v>3580</v>
      </c>
      <c r="T401" s="71">
        <v>3580</v>
      </c>
      <c r="U401" s="71">
        <v>3580</v>
      </c>
      <c r="V401" s="71">
        <v>3580</v>
      </c>
      <c r="W401" s="71">
        <v>3580</v>
      </c>
      <c r="X401" s="71">
        <v>3580</v>
      </c>
      <c r="Y401" s="71">
        <v>3580</v>
      </c>
      <c r="Z401" s="71">
        <v>3580</v>
      </c>
      <c r="AA401" s="71">
        <v>3580</v>
      </c>
      <c r="AB401" s="71">
        <v>3580</v>
      </c>
      <c r="AC401" s="71">
        <v>3580</v>
      </c>
      <c r="AD401" s="71"/>
      <c r="AE401" s="71">
        <v>43000</v>
      </c>
      <c r="AF401" s="71">
        <v>87961</v>
      </c>
    </row>
    <row r="402" spans="2:32" x14ac:dyDescent="0.3">
      <c r="B402" t="s">
        <v>687</v>
      </c>
      <c r="D402" s="71">
        <v>0</v>
      </c>
      <c r="E402" s="71">
        <v>8000</v>
      </c>
      <c r="F402" s="71">
        <v>0</v>
      </c>
      <c r="G402" s="71">
        <v>8000</v>
      </c>
      <c r="H402" s="71">
        <v>0</v>
      </c>
      <c r="I402" s="71">
        <v>0</v>
      </c>
      <c r="J402" s="71">
        <v>8000</v>
      </c>
      <c r="K402" s="71">
        <v>0</v>
      </c>
      <c r="L402" s="71">
        <v>8000</v>
      </c>
      <c r="M402" s="71">
        <v>0</v>
      </c>
      <c r="N402" s="71">
        <v>0</v>
      </c>
      <c r="O402" s="71">
        <v>12961</v>
      </c>
      <c r="P402" s="71"/>
      <c r="Q402" s="71">
        <v>44961</v>
      </c>
      <c r="R402" s="71">
        <v>3620</v>
      </c>
      <c r="S402" s="71">
        <v>3580</v>
      </c>
      <c r="T402" s="71">
        <v>3580</v>
      </c>
      <c r="U402" s="71">
        <v>3580</v>
      </c>
      <c r="V402" s="71">
        <v>3580</v>
      </c>
      <c r="W402" s="71">
        <v>3580</v>
      </c>
      <c r="X402" s="71">
        <v>3580</v>
      </c>
      <c r="Y402" s="71">
        <v>3580</v>
      </c>
      <c r="Z402" s="71">
        <v>3580</v>
      </c>
      <c r="AA402" s="71">
        <v>3580</v>
      </c>
      <c r="AB402" s="71">
        <v>3580</v>
      </c>
      <c r="AC402" s="71">
        <v>3580</v>
      </c>
      <c r="AD402" s="71"/>
      <c r="AE402" s="71">
        <v>43000</v>
      </c>
      <c r="AF402" s="71">
        <v>87961</v>
      </c>
    </row>
    <row r="403" spans="2:32" x14ac:dyDescent="0.3">
      <c r="B403" t="s">
        <v>688</v>
      </c>
      <c r="C403" t="s">
        <v>322</v>
      </c>
      <c r="D403" s="71">
        <v>4000</v>
      </c>
      <c r="E403" s="71">
        <v>4000</v>
      </c>
      <c r="F403" s="71">
        <v>4000</v>
      </c>
      <c r="G403" s="71">
        <v>4000</v>
      </c>
      <c r="H403" s="71">
        <v>4000</v>
      </c>
      <c r="I403" s="71">
        <v>4000</v>
      </c>
      <c r="J403" s="71">
        <v>4000</v>
      </c>
      <c r="K403" s="71">
        <v>4000</v>
      </c>
      <c r="L403" s="71">
        <v>4000</v>
      </c>
      <c r="M403" s="71">
        <v>4000</v>
      </c>
      <c r="N403" s="71">
        <v>4000</v>
      </c>
      <c r="O403" s="71">
        <v>4000</v>
      </c>
      <c r="P403" s="71">
        <v>251</v>
      </c>
      <c r="Q403" s="71">
        <v>48251</v>
      </c>
      <c r="R403" s="71">
        <v>4000</v>
      </c>
      <c r="S403" s="71">
        <v>4000</v>
      </c>
      <c r="T403" s="71">
        <v>4000</v>
      </c>
      <c r="U403" s="71">
        <v>4223</v>
      </c>
      <c r="V403" s="71">
        <v>4223</v>
      </c>
      <c r="W403" s="71">
        <v>4223</v>
      </c>
      <c r="X403" s="71">
        <v>4223</v>
      </c>
      <c r="Y403" s="71">
        <v>4223</v>
      </c>
      <c r="Z403" s="71">
        <v>4223</v>
      </c>
      <c r="AA403" s="71">
        <v>4223</v>
      </c>
      <c r="AB403" s="71">
        <v>4223</v>
      </c>
      <c r="AC403" s="71">
        <v>4220</v>
      </c>
      <c r="AD403" s="71"/>
      <c r="AE403" s="71">
        <v>50004</v>
      </c>
      <c r="AF403" s="71">
        <v>98255</v>
      </c>
    </row>
    <row r="404" spans="2:32" x14ac:dyDescent="0.3">
      <c r="C404" t="s">
        <v>326</v>
      </c>
      <c r="D404" s="71">
        <v>500</v>
      </c>
      <c r="E404" s="71">
        <v>500</v>
      </c>
      <c r="F404" s="71">
        <v>500</v>
      </c>
      <c r="G404" s="71">
        <v>500</v>
      </c>
      <c r="H404" s="71">
        <v>500</v>
      </c>
      <c r="I404" s="71">
        <v>500</v>
      </c>
      <c r="J404" s="71">
        <v>500</v>
      </c>
      <c r="K404" s="71">
        <v>500</v>
      </c>
      <c r="L404" s="71">
        <v>500</v>
      </c>
      <c r="M404" s="71">
        <v>500</v>
      </c>
      <c r="N404" s="71">
        <v>500</v>
      </c>
      <c r="O404" s="71">
        <v>4228</v>
      </c>
      <c r="P404" s="71"/>
      <c r="Q404" s="71">
        <v>9728</v>
      </c>
      <c r="R404" s="71">
        <v>500</v>
      </c>
      <c r="S404" s="71">
        <v>500</v>
      </c>
      <c r="T404" s="71">
        <v>500</v>
      </c>
      <c r="U404" s="71">
        <v>500</v>
      </c>
      <c r="V404" s="71">
        <v>500</v>
      </c>
      <c r="W404" s="71">
        <v>500</v>
      </c>
      <c r="X404" s="71">
        <v>500</v>
      </c>
      <c r="Y404" s="71">
        <v>500</v>
      </c>
      <c r="Z404" s="71">
        <v>500</v>
      </c>
      <c r="AA404" s="71">
        <v>500</v>
      </c>
      <c r="AB404" s="71">
        <v>500</v>
      </c>
      <c r="AC404" s="71">
        <v>4550</v>
      </c>
      <c r="AD404" s="71"/>
      <c r="AE404" s="71">
        <v>10050</v>
      </c>
      <c r="AF404" s="71">
        <v>19778</v>
      </c>
    </row>
    <row r="405" spans="2:32" x14ac:dyDescent="0.3">
      <c r="B405" t="s">
        <v>689</v>
      </c>
      <c r="D405" s="71">
        <v>4500</v>
      </c>
      <c r="E405" s="71">
        <v>4500</v>
      </c>
      <c r="F405" s="71">
        <v>4500</v>
      </c>
      <c r="G405" s="71">
        <v>4500</v>
      </c>
      <c r="H405" s="71">
        <v>4500</v>
      </c>
      <c r="I405" s="71">
        <v>4500</v>
      </c>
      <c r="J405" s="71">
        <v>4500</v>
      </c>
      <c r="K405" s="71">
        <v>4500</v>
      </c>
      <c r="L405" s="71">
        <v>4500</v>
      </c>
      <c r="M405" s="71">
        <v>4500</v>
      </c>
      <c r="N405" s="71">
        <v>4500</v>
      </c>
      <c r="O405" s="71">
        <v>8228</v>
      </c>
      <c r="P405" s="71">
        <v>251</v>
      </c>
      <c r="Q405" s="71">
        <v>57979</v>
      </c>
      <c r="R405" s="71">
        <v>4500</v>
      </c>
      <c r="S405" s="71">
        <v>4500</v>
      </c>
      <c r="T405" s="71">
        <v>4500</v>
      </c>
      <c r="U405" s="71">
        <v>4723</v>
      </c>
      <c r="V405" s="71">
        <v>4723</v>
      </c>
      <c r="W405" s="71">
        <v>4723</v>
      </c>
      <c r="X405" s="71">
        <v>4723</v>
      </c>
      <c r="Y405" s="71">
        <v>4723</v>
      </c>
      <c r="Z405" s="71">
        <v>4723</v>
      </c>
      <c r="AA405" s="71">
        <v>4723</v>
      </c>
      <c r="AB405" s="71">
        <v>4723</v>
      </c>
      <c r="AC405" s="71">
        <v>8770</v>
      </c>
      <c r="AD405" s="71"/>
      <c r="AE405" s="71">
        <v>60054</v>
      </c>
      <c r="AF405" s="71">
        <v>118033</v>
      </c>
    </row>
    <row r="406" spans="2:32" x14ac:dyDescent="0.3">
      <c r="B406" t="s">
        <v>690</v>
      </c>
      <c r="C406" t="s">
        <v>316</v>
      </c>
      <c r="D406" s="71">
        <v>250</v>
      </c>
      <c r="E406" s="71">
        <v>250</v>
      </c>
      <c r="F406" s="71">
        <v>250</v>
      </c>
      <c r="G406" s="71">
        <v>250</v>
      </c>
      <c r="H406" s="71">
        <v>250</v>
      </c>
      <c r="I406" s="71">
        <v>250</v>
      </c>
      <c r="J406" s="71">
        <v>250</v>
      </c>
      <c r="K406" s="71">
        <v>250</v>
      </c>
      <c r="L406" s="71">
        <v>250</v>
      </c>
      <c r="M406" s="71">
        <v>250</v>
      </c>
      <c r="N406" s="71">
        <v>250</v>
      </c>
      <c r="O406" s="71">
        <v>250</v>
      </c>
      <c r="P406" s="71"/>
      <c r="Q406" s="71">
        <v>3000</v>
      </c>
      <c r="R406" s="71">
        <v>250</v>
      </c>
      <c r="S406" s="71">
        <v>250</v>
      </c>
      <c r="T406" s="71">
        <v>250</v>
      </c>
      <c r="U406" s="71">
        <v>250</v>
      </c>
      <c r="V406" s="71">
        <v>250</v>
      </c>
      <c r="W406" s="71">
        <v>250</v>
      </c>
      <c r="X406" s="71">
        <v>250</v>
      </c>
      <c r="Y406" s="71">
        <v>250</v>
      </c>
      <c r="Z406" s="71">
        <v>250</v>
      </c>
      <c r="AA406" s="71">
        <v>250</v>
      </c>
      <c r="AB406" s="71">
        <v>250</v>
      </c>
      <c r="AC406" s="71">
        <v>250</v>
      </c>
      <c r="AD406" s="71"/>
      <c r="AE406" s="71">
        <v>3000</v>
      </c>
      <c r="AF406" s="71">
        <v>6000</v>
      </c>
    </row>
    <row r="407" spans="2:32" x14ac:dyDescent="0.3">
      <c r="C407" t="s">
        <v>321</v>
      </c>
      <c r="D407" s="71">
        <v>500</v>
      </c>
      <c r="E407" s="71">
        <v>500</v>
      </c>
      <c r="F407" s="71">
        <v>500</v>
      </c>
      <c r="G407" s="71">
        <v>500</v>
      </c>
      <c r="H407" s="71">
        <v>0</v>
      </c>
      <c r="I407" s="71">
        <v>0</v>
      </c>
      <c r="J407" s="71">
        <v>0</v>
      </c>
      <c r="K407" s="71">
        <v>0</v>
      </c>
      <c r="L407" s="71">
        <v>0</v>
      </c>
      <c r="M407" s="71">
        <v>0</v>
      </c>
      <c r="N407" s="71">
        <v>0</v>
      </c>
      <c r="O407" s="71"/>
      <c r="P407" s="71"/>
      <c r="Q407" s="71">
        <v>2000</v>
      </c>
      <c r="R407" s="71">
        <v>0</v>
      </c>
      <c r="S407" s="71">
        <v>0</v>
      </c>
      <c r="T407" s="71">
        <v>2000</v>
      </c>
      <c r="U407" s="71">
        <v>0</v>
      </c>
      <c r="V407" s="71">
        <v>0</v>
      </c>
      <c r="W407" s="71"/>
      <c r="X407" s="71">
        <v>0</v>
      </c>
      <c r="Y407" s="71">
        <v>0</v>
      </c>
      <c r="Z407" s="71">
        <v>0</v>
      </c>
      <c r="AA407" s="71"/>
      <c r="AB407" s="71">
        <v>0</v>
      </c>
      <c r="AC407" s="71">
        <v>0</v>
      </c>
      <c r="AD407" s="71"/>
      <c r="AE407" s="71">
        <v>2000</v>
      </c>
      <c r="AF407" s="71">
        <v>4000</v>
      </c>
    </row>
    <row r="408" spans="2:32" x14ac:dyDescent="0.3">
      <c r="C408" t="s">
        <v>324</v>
      </c>
      <c r="D408" s="71">
        <v>1000</v>
      </c>
      <c r="E408" s="71">
        <v>1000</v>
      </c>
      <c r="F408" s="71">
        <v>1000</v>
      </c>
      <c r="G408" s="71">
        <v>3000</v>
      </c>
      <c r="H408" s="71">
        <v>2000</v>
      </c>
      <c r="I408" s="71">
        <v>1000</v>
      </c>
      <c r="J408" s="71">
        <v>1000</v>
      </c>
      <c r="K408" s="71">
        <v>1000</v>
      </c>
      <c r="L408" s="71">
        <v>3000</v>
      </c>
      <c r="M408" s="71">
        <v>2000</v>
      </c>
      <c r="N408" s="71">
        <v>2000</v>
      </c>
      <c r="O408" s="71">
        <v>2000</v>
      </c>
      <c r="P408" s="71">
        <v>1000</v>
      </c>
      <c r="Q408" s="71">
        <v>21000</v>
      </c>
      <c r="R408" s="71">
        <v>1000</v>
      </c>
      <c r="S408" s="71">
        <v>0</v>
      </c>
      <c r="T408" s="71"/>
      <c r="U408" s="71">
        <v>0</v>
      </c>
      <c r="V408" s="71">
        <v>1000</v>
      </c>
      <c r="W408" s="71"/>
      <c r="X408" s="71">
        <v>0</v>
      </c>
      <c r="Y408" s="71">
        <v>0</v>
      </c>
      <c r="Z408" s="71">
        <v>5000</v>
      </c>
      <c r="AA408" s="71"/>
      <c r="AB408" s="71">
        <v>0</v>
      </c>
      <c r="AC408" s="71">
        <v>23000</v>
      </c>
      <c r="AD408" s="71"/>
      <c r="AE408" s="71">
        <v>30000</v>
      </c>
      <c r="AF408" s="71">
        <v>51000</v>
      </c>
    </row>
    <row r="409" spans="2:32" x14ac:dyDescent="0.3">
      <c r="C409" t="s">
        <v>325</v>
      </c>
      <c r="D409" s="71">
        <v>500</v>
      </c>
      <c r="E409" s="71">
        <v>500</v>
      </c>
      <c r="F409" s="71">
        <v>500</v>
      </c>
      <c r="G409" s="71">
        <v>500</v>
      </c>
      <c r="H409" s="71">
        <v>500</v>
      </c>
      <c r="I409" s="71">
        <v>500</v>
      </c>
      <c r="J409" s="71">
        <v>500</v>
      </c>
      <c r="K409" s="71">
        <v>500</v>
      </c>
      <c r="L409" s="71">
        <v>500</v>
      </c>
      <c r="M409" s="71">
        <v>500</v>
      </c>
      <c r="N409" s="71">
        <v>500</v>
      </c>
      <c r="O409" s="71">
        <v>500</v>
      </c>
      <c r="P409" s="71"/>
      <c r="Q409" s="71">
        <v>6000</v>
      </c>
      <c r="R409" s="71">
        <v>500</v>
      </c>
      <c r="S409" s="71">
        <v>500</v>
      </c>
      <c r="T409" s="71">
        <v>500</v>
      </c>
      <c r="U409" s="71">
        <v>500</v>
      </c>
      <c r="V409" s="71">
        <v>500</v>
      </c>
      <c r="W409" s="71">
        <v>500</v>
      </c>
      <c r="X409" s="71">
        <v>500</v>
      </c>
      <c r="Y409" s="71">
        <v>500</v>
      </c>
      <c r="Z409" s="71">
        <v>500</v>
      </c>
      <c r="AA409" s="71">
        <v>500</v>
      </c>
      <c r="AB409" s="71">
        <v>500</v>
      </c>
      <c r="AC409" s="71">
        <v>500</v>
      </c>
      <c r="AD409" s="71"/>
      <c r="AE409" s="71">
        <v>6000</v>
      </c>
      <c r="AF409" s="71">
        <v>12000</v>
      </c>
    </row>
    <row r="410" spans="2:32" x14ac:dyDescent="0.3">
      <c r="C410" t="s">
        <v>328</v>
      </c>
      <c r="D410" s="71">
        <v>0</v>
      </c>
      <c r="E410" s="71">
        <v>0</v>
      </c>
      <c r="F410" s="71">
        <v>0</v>
      </c>
      <c r="G410" s="71">
        <v>4000</v>
      </c>
      <c r="H410" s="71">
        <v>0</v>
      </c>
      <c r="I410" s="71">
        <v>0</v>
      </c>
      <c r="J410" s="71">
        <v>1064</v>
      </c>
      <c r="K410" s="71">
        <v>0</v>
      </c>
      <c r="L410" s="71">
        <v>0</v>
      </c>
      <c r="M410" s="71">
        <v>0</v>
      </c>
      <c r="N410" s="71">
        <v>1500</v>
      </c>
      <c r="O410" s="71"/>
      <c r="P410" s="71"/>
      <c r="Q410" s="71">
        <v>6564</v>
      </c>
      <c r="R410" s="71">
        <v>0</v>
      </c>
      <c r="S410" s="71">
        <v>0</v>
      </c>
      <c r="T410" s="71"/>
      <c r="U410" s="71">
        <v>4000</v>
      </c>
      <c r="V410" s="71">
        <v>0</v>
      </c>
      <c r="W410" s="71"/>
      <c r="X410" s="71">
        <v>2000</v>
      </c>
      <c r="Y410" s="71">
        <v>0</v>
      </c>
      <c r="Z410" s="71">
        <v>0</v>
      </c>
      <c r="AA410" s="71"/>
      <c r="AB410" s="71">
        <v>0</v>
      </c>
      <c r="AC410" s="71">
        <v>0</v>
      </c>
      <c r="AD410" s="71"/>
      <c r="AE410" s="71">
        <v>6000</v>
      </c>
      <c r="AF410" s="71">
        <v>12564</v>
      </c>
    </row>
    <row r="411" spans="2:32" x14ac:dyDescent="0.3">
      <c r="B411" t="s">
        <v>691</v>
      </c>
      <c r="D411" s="71">
        <v>2250</v>
      </c>
      <c r="E411" s="71">
        <v>2250</v>
      </c>
      <c r="F411" s="71">
        <v>2250</v>
      </c>
      <c r="G411" s="71">
        <v>8250</v>
      </c>
      <c r="H411" s="71">
        <v>2750</v>
      </c>
      <c r="I411" s="71">
        <v>1750</v>
      </c>
      <c r="J411" s="71">
        <v>2814</v>
      </c>
      <c r="K411" s="71">
        <v>1750</v>
      </c>
      <c r="L411" s="71">
        <v>3750</v>
      </c>
      <c r="M411" s="71">
        <v>2750</v>
      </c>
      <c r="N411" s="71">
        <v>4250</v>
      </c>
      <c r="O411" s="71">
        <v>2750</v>
      </c>
      <c r="P411" s="71">
        <v>1000</v>
      </c>
      <c r="Q411" s="71">
        <v>38564</v>
      </c>
      <c r="R411" s="71">
        <v>1750</v>
      </c>
      <c r="S411" s="71">
        <v>750</v>
      </c>
      <c r="T411" s="71">
        <v>2750</v>
      </c>
      <c r="U411" s="71">
        <v>4750</v>
      </c>
      <c r="V411" s="71">
        <v>1750</v>
      </c>
      <c r="W411" s="71">
        <v>750</v>
      </c>
      <c r="X411" s="71">
        <v>2750</v>
      </c>
      <c r="Y411" s="71">
        <v>750</v>
      </c>
      <c r="Z411" s="71">
        <v>5750</v>
      </c>
      <c r="AA411" s="71">
        <v>750</v>
      </c>
      <c r="AB411" s="71">
        <v>750</v>
      </c>
      <c r="AC411" s="71">
        <v>23750</v>
      </c>
      <c r="AD411" s="71"/>
      <c r="AE411" s="71">
        <v>47000</v>
      </c>
      <c r="AF411" s="71">
        <v>85564</v>
      </c>
    </row>
    <row r="412" spans="2:32" x14ac:dyDescent="0.3">
      <c r="B412" t="s">
        <v>692</v>
      </c>
      <c r="C412" t="s">
        <v>319</v>
      </c>
      <c r="D412" s="71">
        <v>5489</v>
      </c>
      <c r="E412" s="71">
        <v>5489</v>
      </c>
      <c r="F412" s="71">
        <v>5489</v>
      </c>
      <c r="G412" s="71">
        <v>5489</v>
      </c>
      <c r="H412" s="71">
        <v>5489</v>
      </c>
      <c r="I412" s="71">
        <v>5489</v>
      </c>
      <c r="J412" s="71">
        <v>5489</v>
      </c>
      <c r="K412" s="71">
        <v>5489</v>
      </c>
      <c r="L412" s="71">
        <v>5162</v>
      </c>
      <c r="M412" s="71">
        <v>5162</v>
      </c>
      <c r="N412" s="71">
        <v>5162</v>
      </c>
      <c r="O412" s="71">
        <v>5160</v>
      </c>
      <c r="P412" s="71"/>
      <c r="Q412" s="71">
        <v>64558</v>
      </c>
      <c r="R412" s="71">
        <v>5294</v>
      </c>
      <c r="S412" s="71">
        <v>5294</v>
      </c>
      <c r="T412" s="71">
        <v>5294</v>
      </c>
      <c r="U412" s="71">
        <v>5294</v>
      </c>
      <c r="V412" s="71">
        <v>5294</v>
      </c>
      <c r="W412" s="71">
        <v>5294</v>
      </c>
      <c r="X412" s="71">
        <v>5294</v>
      </c>
      <c r="Y412" s="71">
        <v>5294</v>
      </c>
      <c r="Z412" s="71">
        <v>5294</v>
      </c>
      <c r="AA412" s="71">
        <v>5294</v>
      </c>
      <c r="AB412" s="71">
        <v>5294</v>
      </c>
      <c r="AC412" s="71">
        <v>5291</v>
      </c>
      <c r="AD412" s="71"/>
      <c r="AE412" s="71">
        <v>63525</v>
      </c>
      <c r="AF412" s="71">
        <v>128083</v>
      </c>
    </row>
    <row r="413" spans="2:32" x14ac:dyDescent="0.3">
      <c r="B413" t="s">
        <v>693</v>
      </c>
      <c r="D413" s="71">
        <v>5489</v>
      </c>
      <c r="E413" s="71">
        <v>5489</v>
      </c>
      <c r="F413" s="71">
        <v>5489</v>
      </c>
      <c r="G413" s="71">
        <v>5489</v>
      </c>
      <c r="H413" s="71">
        <v>5489</v>
      </c>
      <c r="I413" s="71">
        <v>5489</v>
      </c>
      <c r="J413" s="71">
        <v>5489</v>
      </c>
      <c r="K413" s="71">
        <v>5489</v>
      </c>
      <c r="L413" s="71">
        <v>5162</v>
      </c>
      <c r="M413" s="71">
        <v>5162</v>
      </c>
      <c r="N413" s="71">
        <v>5162</v>
      </c>
      <c r="O413" s="71">
        <v>5160</v>
      </c>
      <c r="P413" s="71"/>
      <c r="Q413" s="71">
        <v>64558</v>
      </c>
      <c r="R413" s="71">
        <v>5294</v>
      </c>
      <c r="S413" s="71">
        <v>5294</v>
      </c>
      <c r="T413" s="71">
        <v>5294</v>
      </c>
      <c r="U413" s="71">
        <v>5294</v>
      </c>
      <c r="V413" s="71">
        <v>5294</v>
      </c>
      <c r="W413" s="71">
        <v>5294</v>
      </c>
      <c r="X413" s="71">
        <v>5294</v>
      </c>
      <c r="Y413" s="71">
        <v>5294</v>
      </c>
      <c r="Z413" s="71">
        <v>5294</v>
      </c>
      <c r="AA413" s="71">
        <v>5294</v>
      </c>
      <c r="AB413" s="71">
        <v>5294</v>
      </c>
      <c r="AC413" s="71">
        <v>5291</v>
      </c>
      <c r="AD413" s="71"/>
      <c r="AE413" s="71">
        <v>63525</v>
      </c>
      <c r="AF413" s="71">
        <v>128083</v>
      </c>
    </row>
    <row r="414" spans="2:32" x14ac:dyDescent="0.3">
      <c r="B414" t="s">
        <v>694</v>
      </c>
      <c r="C414" t="s">
        <v>318</v>
      </c>
      <c r="D414" s="71">
        <v>500</v>
      </c>
      <c r="E414" s="71">
        <v>500</v>
      </c>
      <c r="F414" s="71">
        <v>500</v>
      </c>
      <c r="G414" s="71">
        <v>500</v>
      </c>
      <c r="H414" s="71">
        <v>500</v>
      </c>
      <c r="I414" s="71">
        <v>500</v>
      </c>
      <c r="J414" s="71">
        <v>500</v>
      </c>
      <c r="K414" s="71">
        <v>500</v>
      </c>
      <c r="L414" s="71">
        <v>500</v>
      </c>
      <c r="M414" s="71">
        <v>500</v>
      </c>
      <c r="N414" s="71">
        <v>500</v>
      </c>
      <c r="O414" s="71">
        <v>500</v>
      </c>
      <c r="P414" s="71"/>
      <c r="Q414" s="71">
        <v>6000</v>
      </c>
      <c r="R414" s="71">
        <v>500</v>
      </c>
      <c r="S414" s="71">
        <v>500</v>
      </c>
      <c r="T414" s="71">
        <v>500</v>
      </c>
      <c r="U414" s="71">
        <v>500</v>
      </c>
      <c r="V414" s="71">
        <v>500</v>
      </c>
      <c r="W414" s="71">
        <v>500</v>
      </c>
      <c r="X414" s="71">
        <v>500</v>
      </c>
      <c r="Y414" s="71">
        <v>500</v>
      </c>
      <c r="Z414" s="71">
        <v>500</v>
      </c>
      <c r="AA414" s="71">
        <v>500</v>
      </c>
      <c r="AB414" s="71">
        <v>500</v>
      </c>
      <c r="AC414" s="71">
        <v>500</v>
      </c>
      <c r="AD414" s="71"/>
      <c r="AE414" s="71">
        <v>6000</v>
      </c>
      <c r="AF414" s="71">
        <v>12000</v>
      </c>
    </row>
    <row r="415" spans="2:32" x14ac:dyDescent="0.3">
      <c r="B415" t="s">
        <v>695</v>
      </c>
      <c r="D415" s="71">
        <v>500</v>
      </c>
      <c r="E415" s="71">
        <v>500</v>
      </c>
      <c r="F415" s="71">
        <v>500</v>
      </c>
      <c r="G415" s="71">
        <v>500</v>
      </c>
      <c r="H415" s="71">
        <v>500</v>
      </c>
      <c r="I415" s="71">
        <v>500</v>
      </c>
      <c r="J415" s="71">
        <v>500</v>
      </c>
      <c r="K415" s="71">
        <v>500</v>
      </c>
      <c r="L415" s="71">
        <v>500</v>
      </c>
      <c r="M415" s="71">
        <v>500</v>
      </c>
      <c r="N415" s="71">
        <v>500</v>
      </c>
      <c r="O415" s="71">
        <v>500</v>
      </c>
      <c r="P415" s="71"/>
      <c r="Q415" s="71">
        <v>6000</v>
      </c>
      <c r="R415" s="71">
        <v>500</v>
      </c>
      <c r="S415" s="71">
        <v>500</v>
      </c>
      <c r="T415" s="71">
        <v>500</v>
      </c>
      <c r="U415" s="71">
        <v>500</v>
      </c>
      <c r="V415" s="71">
        <v>500</v>
      </c>
      <c r="W415" s="71">
        <v>500</v>
      </c>
      <c r="X415" s="71">
        <v>500</v>
      </c>
      <c r="Y415" s="71">
        <v>500</v>
      </c>
      <c r="Z415" s="71">
        <v>500</v>
      </c>
      <c r="AA415" s="71">
        <v>500</v>
      </c>
      <c r="AB415" s="71">
        <v>500</v>
      </c>
      <c r="AC415" s="71">
        <v>500</v>
      </c>
      <c r="AD415" s="71"/>
      <c r="AE415" s="71">
        <v>6000</v>
      </c>
      <c r="AF415" s="71">
        <v>12000</v>
      </c>
    </row>
    <row r="416" spans="2:32" x14ac:dyDescent="0.3">
      <c r="B416" t="s">
        <v>696</v>
      </c>
      <c r="C416" t="s">
        <v>320</v>
      </c>
      <c r="D416" s="71">
        <v>1500</v>
      </c>
      <c r="E416" s="71">
        <v>1500</v>
      </c>
      <c r="F416" s="71">
        <v>1500</v>
      </c>
      <c r="G416" s="71">
        <v>1500</v>
      </c>
      <c r="H416" s="71">
        <v>1500</v>
      </c>
      <c r="I416" s="71">
        <v>1500</v>
      </c>
      <c r="J416" s="71">
        <v>1500</v>
      </c>
      <c r="K416" s="71">
        <v>1500</v>
      </c>
      <c r="L416" s="71">
        <v>1500</v>
      </c>
      <c r="M416" s="71">
        <v>1500</v>
      </c>
      <c r="N416" s="71">
        <v>1500</v>
      </c>
      <c r="O416" s="71">
        <v>1500</v>
      </c>
      <c r="P416" s="71"/>
      <c r="Q416" s="71">
        <v>18000</v>
      </c>
      <c r="R416" s="71">
        <v>1500</v>
      </c>
      <c r="S416" s="71">
        <v>1500</v>
      </c>
      <c r="T416" s="71">
        <v>1500</v>
      </c>
      <c r="U416" s="71">
        <v>1500</v>
      </c>
      <c r="V416" s="71">
        <v>1500</v>
      </c>
      <c r="W416" s="71">
        <v>1500</v>
      </c>
      <c r="X416" s="71">
        <v>1500</v>
      </c>
      <c r="Y416" s="71">
        <v>1500</v>
      </c>
      <c r="Z416" s="71">
        <v>1500</v>
      </c>
      <c r="AA416" s="71">
        <v>1500</v>
      </c>
      <c r="AB416" s="71">
        <v>1500</v>
      </c>
      <c r="AC416" s="71">
        <v>1500</v>
      </c>
      <c r="AD416" s="71"/>
      <c r="AE416" s="71">
        <v>18000</v>
      </c>
      <c r="AF416" s="71">
        <v>36000</v>
      </c>
    </row>
    <row r="417" spans="1:32" x14ac:dyDescent="0.3">
      <c r="B417" t="s">
        <v>697</v>
      </c>
      <c r="D417" s="71">
        <v>1500</v>
      </c>
      <c r="E417" s="71">
        <v>1500</v>
      </c>
      <c r="F417" s="71">
        <v>1500</v>
      </c>
      <c r="G417" s="71">
        <v>1500</v>
      </c>
      <c r="H417" s="71">
        <v>1500</v>
      </c>
      <c r="I417" s="71">
        <v>1500</v>
      </c>
      <c r="J417" s="71">
        <v>1500</v>
      </c>
      <c r="K417" s="71">
        <v>1500</v>
      </c>
      <c r="L417" s="71">
        <v>1500</v>
      </c>
      <c r="M417" s="71">
        <v>1500</v>
      </c>
      <c r="N417" s="71">
        <v>1500</v>
      </c>
      <c r="O417" s="71">
        <v>1500</v>
      </c>
      <c r="P417" s="71"/>
      <c r="Q417" s="71">
        <v>18000</v>
      </c>
      <c r="R417" s="71">
        <v>1500</v>
      </c>
      <c r="S417" s="71">
        <v>1500</v>
      </c>
      <c r="T417" s="71">
        <v>1500</v>
      </c>
      <c r="U417" s="71">
        <v>1500</v>
      </c>
      <c r="V417" s="71">
        <v>1500</v>
      </c>
      <c r="W417" s="71">
        <v>1500</v>
      </c>
      <c r="X417" s="71">
        <v>1500</v>
      </c>
      <c r="Y417" s="71">
        <v>1500</v>
      </c>
      <c r="Z417" s="71">
        <v>1500</v>
      </c>
      <c r="AA417" s="71">
        <v>1500</v>
      </c>
      <c r="AB417" s="71">
        <v>1500</v>
      </c>
      <c r="AC417" s="71">
        <v>1500</v>
      </c>
      <c r="AD417" s="71"/>
      <c r="AE417" s="71">
        <v>18000</v>
      </c>
      <c r="AF417" s="71">
        <v>36000</v>
      </c>
    </row>
    <row r="418" spans="1:32" x14ac:dyDescent="0.3">
      <c r="B418" t="s">
        <v>698</v>
      </c>
      <c r="C418" t="s">
        <v>327</v>
      </c>
      <c r="D418" s="71">
        <v>2279.75</v>
      </c>
      <c r="E418" s="71">
        <v>2279.75</v>
      </c>
      <c r="F418" s="71">
        <v>2279.75</v>
      </c>
      <c r="G418" s="71">
        <v>2279.75</v>
      </c>
      <c r="H418" s="71">
        <v>2279.75</v>
      </c>
      <c r="I418" s="71">
        <v>2279.75</v>
      </c>
      <c r="J418" s="71">
        <v>2279.75</v>
      </c>
      <c r="K418" s="71">
        <v>2279.75</v>
      </c>
      <c r="L418" s="71">
        <v>2279.75</v>
      </c>
      <c r="M418" s="71">
        <v>2279.75</v>
      </c>
      <c r="N418" s="71">
        <v>2279.75</v>
      </c>
      <c r="O418" s="71">
        <v>2279.75</v>
      </c>
      <c r="P418" s="71"/>
      <c r="Q418" s="71">
        <v>27357</v>
      </c>
      <c r="R418" s="71">
        <v>2359.7600000000002</v>
      </c>
      <c r="S418" s="71">
        <v>2359.7600000000002</v>
      </c>
      <c r="T418" s="71">
        <v>2359.7600000000002</v>
      </c>
      <c r="U418" s="71">
        <v>2359.7600000000002</v>
      </c>
      <c r="V418" s="71">
        <v>2359.7600000000002</v>
      </c>
      <c r="W418" s="71">
        <v>2359.7600000000002</v>
      </c>
      <c r="X418" s="71">
        <v>2359.7600000000002</v>
      </c>
      <c r="Y418" s="71">
        <v>2359.7600000000002</v>
      </c>
      <c r="Z418" s="71">
        <v>2359.7600000000002</v>
      </c>
      <c r="AA418" s="71">
        <v>2359.7600000000002</v>
      </c>
      <c r="AB418" s="71">
        <v>2359.7600000000002</v>
      </c>
      <c r="AC418" s="71">
        <v>2357.6400000000003</v>
      </c>
      <c r="AD418" s="71"/>
      <c r="AE418" s="71">
        <v>28315.000000000007</v>
      </c>
      <c r="AF418" s="71">
        <v>55672.000000000022</v>
      </c>
    </row>
    <row r="419" spans="1:32" x14ac:dyDescent="0.3">
      <c r="B419" t="s">
        <v>699</v>
      </c>
      <c r="D419" s="71">
        <v>2279.75</v>
      </c>
      <c r="E419" s="71">
        <v>2279.75</v>
      </c>
      <c r="F419" s="71">
        <v>2279.75</v>
      </c>
      <c r="G419" s="71">
        <v>2279.75</v>
      </c>
      <c r="H419" s="71">
        <v>2279.75</v>
      </c>
      <c r="I419" s="71">
        <v>2279.75</v>
      </c>
      <c r="J419" s="71">
        <v>2279.75</v>
      </c>
      <c r="K419" s="71">
        <v>2279.75</v>
      </c>
      <c r="L419" s="71">
        <v>2279.75</v>
      </c>
      <c r="M419" s="71">
        <v>2279.75</v>
      </c>
      <c r="N419" s="71">
        <v>2279.75</v>
      </c>
      <c r="O419" s="71">
        <v>2279.75</v>
      </c>
      <c r="P419" s="71"/>
      <c r="Q419" s="71">
        <v>27357</v>
      </c>
      <c r="R419" s="71">
        <v>2359.7600000000002</v>
      </c>
      <c r="S419" s="71">
        <v>2359.7600000000002</v>
      </c>
      <c r="T419" s="71">
        <v>2359.7600000000002</v>
      </c>
      <c r="U419" s="71">
        <v>2359.7600000000002</v>
      </c>
      <c r="V419" s="71">
        <v>2359.7600000000002</v>
      </c>
      <c r="W419" s="71">
        <v>2359.7600000000002</v>
      </c>
      <c r="X419" s="71">
        <v>2359.7600000000002</v>
      </c>
      <c r="Y419" s="71">
        <v>2359.7600000000002</v>
      </c>
      <c r="Z419" s="71">
        <v>2359.7600000000002</v>
      </c>
      <c r="AA419" s="71">
        <v>2359.7600000000002</v>
      </c>
      <c r="AB419" s="71">
        <v>2359.7600000000002</v>
      </c>
      <c r="AC419" s="71">
        <v>2357.6400000000003</v>
      </c>
      <c r="AD419" s="71"/>
      <c r="AE419" s="71">
        <v>28315.000000000007</v>
      </c>
      <c r="AF419" s="71">
        <v>55672.000000000022</v>
      </c>
    </row>
    <row r="420" spans="1:32" x14ac:dyDescent="0.3">
      <c r="B420" t="s">
        <v>700</v>
      </c>
      <c r="C420" t="s">
        <v>323</v>
      </c>
      <c r="D420" s="71">
        <v>0</v>
      </c>
      <c r="E420" s="71">
        <v>0</v>
      </c>
      <c r="F420" s="71">
        <v>7465.75</v>
      </c>
      <c r="G420" s="71">
        <v>0</v>
      </c>
      <c r="H420" s="71">
        <v>0</v>
      </c>
      <c r="I420" s="71">
        <v>7465.75</v>
      </c>
      <c r="J420" s="71">
        <v>0</v>
      </c>
      <c r="K420" s="71">
        <v>0</v>
      </c>
      <c r="L420" s="71">
        <v>7465.75</v>
      </c>
      <c r="M420" s="71">
        <v>0</v>
      </c>
      <c r="N420" s="71">
        <v>0</v>
      </c>
      <c r="O420" s="71">
        <v>7465.75</v>
      </c>
      <c r="P420" s="71"/>
      <c r="Q420" s="71">
        <v>29863</v>
      </c>
      <c r="R420" s="71">
        <v>0</v>
      </c>
      <c r="S420" s="71">
        <v>0</v>
      </c>
      <c r="T420" s="71">
        <v>7736</v>
      </c>
      <c r="U420" s="71">
        <v>0</v>
      </c>
      <c r="V420" s="71">
        <v>0</v>
      </c>
      <c r="W420" s="71"/>
      <c r="X420" s="71">
        <v>7736</v>
      </c>
      <c r="Y420" s="71">
        <v>0</v>
      </c>
      <c r="Z420" s="71">
        <v>7736</v>
      </c>
      <c r="AA420" s="71">
        <v>0</v>
      </c>
      <c r="AB420" s="71">
        <v>0</v>
      </c>
      <c r="AC420" s="71">
        <v>7736</v>
      </c>
      <c r="AD420" s="71"/>
      <c r="AE420" s="71">
        <v>30944</v>
      </c>
      <c r="AF420" s="71">
        <v>60807</v>
      </c>
    </row>
    <row r="421" spans="1:32" x14ac:dyDescent="0.3">
      <c r="B421" t="s">
        <v>701</v>
      </c>
      <c r="D421" s="71">
        <v>0</v>
      </c>
      <c r="E421" s="71">
        <v>0</v>
      </c>
      <c r="F421" s="71">
        <v>7465.75</v>
      </c>
      <c r="G421" s="71">
        <v>0</v>
      </c>
      <c r="H421" s="71">
        <v>0</v>
      </c>
      <c r="I421" s="71">
        <v>7465.75</v>
      </c>
      <c r="J421" s="71">
        <v>0</v>
      </c>
      <c r="K421" s="71">
        <v>0</v>
      </c>
      <c r="L421" s="71">
        <v>7465.75</v>
      </c>
      <c r="M421" s="71">
        <v>0</v>
      </c>
      <c r="N421" s="71">
        <v>0</v>
      </c>
      <c r="O421" s="71">
        <v>7465.75</v>
      </c>
      <c r="P421" s="71"/>
      <c r="Q421" s="71">
        <v>29863</v>
      </c>
      <c r="R421" s="71">
        <v>0</v>
      </c>
      <c r="S421" s="71">
        <v>0</v>
      </c>
      <c r="T421" s="71">
        <v>7736</v>
      </c>
      <c r="U421" s="71">
        <v>0</v>
      </c>
      <c r="V421" s="71">
        <v>0</v>
      </c>
      <c r="W421" s="71"/>
      <c r="X421" s="71">
        <v>7736</v>
      </c>
      <c r="Y421" s="71">
        <v>0</v>
      </c>
      <c r="Z421" s="71">
        <v>7736</v>
      </c>
      <c r="AA421" s="71">
        <v>0</v>
      </c>
      <c r="AB421" s="71">
        <v>0</v>
      </c>
      <c r="AC421" s="71">
        <v>7736</v>
      </c>
      <c r="AD421" s="71"/>
      <c r="AE421" s="71">
        <v>30944</v>
      </c>
      <c r="AF421" s="71">
        <v>60807</v>
      </c>
    </row>
    <row r="422" spans="1:32" x14ac:dyDescent="0.3">
      <c r="B422" t="s">
        <v>702</v>
      </c>
      <c r="C422" t="s">
        <v>329</v>
      </c>
      <c r="D422" s="71">
        <v>5000</v>
      </c>
      <c r="E422" s="71">
        <v>5000</v>
      </c>
      <c r="F422" s="71">
        <v>5000</v>
      </c>
      <c r="G422" s="71">
        <v>5000</v>
      </c>
      <c r="H422" s="71">
        <v>5000</v>
      </c>
      <c r="I422" s="71">
        <v>13281</v>
      </c>
      <c r="J422" s="71">
        <v>5000</v>
      </c>
      <c r="K422" s="71">
        <v>5000</v>
      </c>
      <c r="L422" s="71">
        <v>5000</v>
      </c>
      <c r="M422" s="71">
        <v>5000</v>
      </c>
      <c r="N422" s="71">
        <v>5000</v>
      </c>
      <c r="O422" s="71">
        <v>13281</v>
      </c>
      <c r="P422" s="71"/>
      <c r="Q422" s="71">
        <v>76562</v>
      </c>
      <c r="R422" s="71">
        <v>5000</v>
      </c>
      <c r="S422" s="71">
        <v>5000</v>
      </c>
      <c r="T422" s="71">
        <v>5000</v>
      </c>
      <c r="U422" s="71">
        <v>5000</v>
      </c>
      <c r="V422" s="71">
        <v>5000</v>
      </c>
      <c r="W422" s="71">
        <v>5000</v>
      </c>
      <c r="X422" s="71">
        <v>5000</v>
      </c>
      <c r="Y422" s="71">
        <v>5000</v>
      </c>
      <c r="Z422" s="71">
        <v>5000</v>
      </c>
      <c r="AA422" s="71">
        <v>5000</v>
      </c>
      <c r="AB422" s="71">
        <v>5000</v>
      </c>
      <c r="AC422" s="71">
        <v>13000</v>
      </c>
      <c r="AD422" s="71"/>
      <c r="AE422" s="71">
        <v>68000</v>
      </c>
      <c r="AF422" s="71">
        <v>144562</v>
      </c>
    </row>
    <row r="423" spans="1:32" x14ac:dyDescent="0.3">
      <c r="B423" t="s">
        <v>703</v>
      </c>
      <c r="D423" s="71">
        <v>5000</v>
      </c>
      <c r="E423" s="71">
        <v>5000</v>
      </c>
      <c r="F423" s="71">
        <v>5000</v>
      </c>
      <c r="G423" s="71">
        <v>5000</v>
      </c>
      <c r="H423" s="71">
        <v>5000</v>
      </c>
      <c r="I423" s="71">
        <v>13281</v>
      </c>
      <c r="J423" s="71">
        <v>5000</v>
      </c>
      <c r="K423" s="71">
        <v>5000</v>
      </c>
      <c r="L423" s="71">
        <v>5000</v>
      </c>
      <c r="M423" s="71">
        <v>5000</v>
      </c>
      <c r="N423" s="71">
        <v>5000</v>
      </c>
      <c r="O423" s="71">
        <v>13281</v>
      </c>
      <c r="P423" s="71"/>
      <c r="Q423" s="71">
        <v>76562</v>
      </c>
      <c r="R423" s="71">
        <v>5000</v>
      </c>
      <c r="S423" s="71">
        <v>5000</v>
      </c>
      <c r="T423" s="71">
        <v>5000</v>
      </c>
      <c r="U423" s="71">
        <v>5000</v>
      </c>
      <c r="V423" s="71">
        <v>5000</v>
      </c>
      <c r="W423" s="71">
        <v>5000</v>
      </c>
      <c r="X423" s="71">
        <v>5000</v>
      </c>
      <c r="Y423" s="71">
        <v>5000</v>
      </c>
      <c r="Z423" s="71">
        <v>5000</v>
      </c>
      <c r="AA423" s="71">
        <v>5000</v>
      </c>
      <c r="AB423" s="71">
        <v>5000</v>
      </c>
      <c r="AC423" s="71">
        <v>13000</v>
      </c>
      <c r="AD423" s="71"/>
      <c r="AE423" s="71">
        <v>68000</v>
      </c>
      <c r="AF423" s="71">
        <v>144562</v>
      </c>
    </row>
    <row r="424" spans="1:32" x14ac:dyDescent="0.3">
      <c r="A424" t="s">
        <v>330</v>
      </c>
      <c r="D424" s="71">
        <v>66720.320000000007</v>
      </c>
      <c r="E424" s="71">
        <v>74720.320000000007</v>
      </c>
      <c r="F424" s="71">
        <v>74186.070000000007</v>
      </c>
      <c r="G424" s="71">
        <v>80720.320000000007</v>
      </c>
      <c r="H424" s="71">
        <v>62237.32</v>
      </c>
      <c r="I424" s="71">
        <v>78984.070000000007</v>
      </c>
      <c r="J424" s="71">
        <v>70357.320000000007</v>
      </c>
      <c r="K424" s="71">
        <v>85053.040000000008</v>
      </c>
      <c r="L424" s="71">
        <v>71460.91</v>
      </c>
      <c r="M424" s="71">
        <v>52995.16</v>
      </c>
      <c r="N424" s="71">
        <v>59439.16</v>
      </c>
      <c r="O424" s="71">
        <v>87983.91</v>
      </c>
      <c r="P424" s="71">
        <v>1251</v>
      </c>
      <c r="Q424" s="71">
        <v>866108.91999999993</v>
      </c>
      <c r="R424" s="71">
        <v>66149.5</v>
      </c>
      <c r="S424" s="71">
        <v>66109.5</v>
      </c>
      <c r="T424" s="71">
        <v>75345.5</v>
      </c>
      <c r="U424" s="71">
        <v>70332.5</v>
      </c>
      <c r="V424" s="71">
        <v>69832.5</v>
      </c>
      <c r="W424" s="71">
        <v>66332.5</v>
      </c>
      <c r="X424" s="71">
        <v>76174.260000000009</v>
      </c>
      <c r="Y424" s="71">
        <v>66938.260000000009</v>
      </c>
      <c r="Z424" s="71">
        <v>83985.26</v>
      </c>
      <c r="AA424" s="71">
        <v>66938.260000000009</v>
      </c>
      <c r="AB424" s="71">
        <v>67438.260000000009</v>
      </c>
      <c r="AC424" s="71">
        <v>161945.70000000001</v>
      </c>
      <c r="AD424" s="71">
        <v>19935</v>
      </c>
      <c r="AE424" s="71">
        <v>957457</v>
      </c>
      <c r="AF424" s="71">
        <v>1823565.92</v>
      </c>
    </row>
    <row r="425" spans="1:32" x14ac:dyDescent="0.3">
      <c r="A425" t="s">
        <v>25</v>
      </c>
      <c r="B425" t="s">
        <v>704</v>
      </c>
      <c r="C425" t="s">
        <v>331</v>
      </c>
      <c r="D425" s="71">
        <v>6497</v>
      </c>
      <c r="E425" s="71">
        <v>6497</v>
      </c>
      <c r="F425" s="71">
        <v>6497</v>
      </c>
      <c r="G425" s="71">
        <v>6497</v>
      </c>
      <c r="H425" s="71">
        <v>6497</v>
      </c>
      <c r="I425" s="71">
        <v>6497</v>
      </c>
      <c r="J425" s="71">
        <v>6497</v>
      </c>
      <c r="K425" s="71">
        <v>6497</v>
      </c>
      <c r="L425" s="71">
        <v>6497</v>
      </c>
      <c r="M425" s="71">
        <v>6497</v>
      </c>
      <c r="N425" s="71">
        <v>6497</v>
      </c>
      <c r="O425" s="71">
        <v>6492</v>
      </c>
      <c r="P425" s="71"/>
      <c r="Q425" s="71">
        <v>77959</v>
      </c>
      <c r="R425" s="71">
        <v>6404</v>
      </c>
      <c r="S425" s="71">
        <v>6404</v>
      </c>
      <c r="T425" s="71">
        <v>6404</v>
      </c>
      <c r="U425" s="71">
        <v>6404</v>
      </c>
      <c r="V425" s="71">
        <v>6404</v>
      </c>
      <c r="W425" s="71">
        <v>6404</v>
      </c>
      <c r="X425" s="71">
        <v>6404</v>
      </c>
      <c r="Y425" s="71">
        <v>6404</v>
      </c>
      <c r="Z425" s="71">
        <v>6404</v>
      </c>
      <c r="AA425" s="71">
        <v>6404</v>
      </c>
      <c r="AB425" s="71">
        <v>6404</v>
      </c>
      <c r="AC425" s="71">
        <v>6403</v>
      </c>
      <c r="AD425" s="71"/>
      <c r="AE425" s="71">
        <v>76847</v>
      </c>
      <c r="AF425" s="71">
        <v>154806</v>
      </c>
    </row>
    <row r="426" spans="1:32" x14ac:dyDescent="0.3">
      <c r="B426" t="s">
        <v>705</v>
      </c>
      <c r="D426" s="71">
        <v>6497</v>
      </c>
      <c r="E426" s="71">
        <v>6497</v>
      </c>
      <c r="F426" s="71">
        <v>6497</v>
      </c>
      <c r="G426" s="71">
        <v>6497</v>
      </c>
      <c r="H426" s="71">
        <v>6497</v>
      </c>
      <c r="I426" s="71">
        <v>6497</v>
      </c>
      <c r="J426" s="71">
        <v>6497</v>
      </c>
      <c r="K426" s="71">
        <v>6497</v>
      </c>
      <c r="L426" s="71">
        <v>6497</v>
      </c>
      <c r="M426" s="71">
        <v>6497</v>
      </c>
      <c r="N426" s="71">
        <v>6497</v>
      </c>
      <c r="O426" s="71">
        <v>6492</v>
      </c>
      <c r="P426" s="71"/>
      <c r="Q426" s="71">
        <v>77959</v>
      </c>
      <c r="R426" s="71">
        <v>6404</v>
      </c>
      <c r="S426" s="71">
        <v>6404</v>
      </c>
      <c r="T426" s="71">
        <v>6404</v>
      </c>
      <c r="U426" s="71">
        <v>6404</v>
      </c>
      <c r="V426" s="71">
        <v>6404</v>
      </c>
      <c r="W426" s="71">
        <v>6404</v>
      </c>
      <c r="X426" s="71">
        <v>6404</v>
      </c>
      <c r="Y426" s="71">
        <v>6404</v>
      </c>
      <c r="Z426" s="71">
        <v>6404</v>
      </c>
      <c r="AA426" s="71">
        <v>6404</v>
      </c>
      <c r="AB426" s="71">
        <v>6404</v>
      </c>
      <c r="AC426" s="71">
        <v>6403</v>
      </c>
      <c r="AD426" s="71"/>
      <c r="AE426" s="71">
        <v>76847</v>
      </c>
      <c r="AF426" s="71">
        <v>154806</v>
      </c>
    </row>
    <row r="427" spans="1:32" x14ac:dyDescent="0.3">
      <c r="B427" t="s">
        <v>706</v>
      </c>
      <c r="C427" t="s">
        <v>334</v>
      </c>
      <c r="D427" s="71">
        <v>0</v>
      </c>
      <c r="E427" s="71">
        <v>0</v>
      </c>
      <c r="F427" s="71">
        <v>0</v>
      </c>
      <c r="G427" s="71">
        <v>0</v>
      </c>
      <c r="H427" s="71">
        <v>0</v>
      </c>
      <c r="I427" s="71">
        <v>0</v>
      </c>
      <c r="J427" s="71">
        <v>2000</v>
      </c>
      <c r="K427" s="71">
        <v>0</v>
      </c>
      <c r="L427" s="71">
        <v>2000</v>
      </c>
      <c r="M427" s="71">
        <v>6000</v>
      </c>
      <c r="N427" s="71">
        <v>0</v>
      </c>
      <c r="O427" s="71"/>
      <c r="P427" s="71"/>
      <c r="Q427" s="71">
        <v>10000</v>
      </c>
      <c r="R427" s="71">
        <v>0</v>
      </c>
      <c r="S427" s="71">
        <v>0</v>
      </c>
      <c r="T427" s="71">
        <v>5000</v>
      </c>
      <c r="U427" s="71">
        <v>0</v>
      </c>
      <c r="V427" s="71">
        <v>0</v>
      </c>
      <c r="W427" s="71"/>
      <c r="X427" s="71">
        <v>5000</v>
      </c>
      <c r="Y427" s="71">
        <v>0</v>
      </c>
      <c r="Z427" s="71">
        <v>0</v>
      </c>
      <c r="AA427" s="71"/>
      <c r="AB427" s="71">
        <v>2500</v>
      </c>
      <c r="AC427" s="71">
        <v>0</v>
      </c>
      <c r="AD427" s="71"/>
      <c r="AE427" s="71">
        <v>12500</v>
      </c>
      <c r="AF427" s="71">
        <v>22500</v>
      </c>
    </row>
    <row r="428" spans="1:32" x14ac:dyDescent="0.3">
      <c r="C428" t="s">
        <v>338</v>
      </c>
      <c r="D428" s="71">
        <v>0</v>
      </c>
      <c r="E428" s="71">
        <v>0</v>
      </c>
      <c r="F428" s="71">
        <v>5470.75</v>
      </c>
      <c r="G428" s="71">
        <v>0</v>
      </c>
      <c r="H428" s="71">
        <v>0</v>
      </c>
      <c r="I428" s="71">
        <v>5470.75</v>
      </c>
      <c r="J428" s="71">
        <v>0</v>
      </c>
      <c r="K428" s="71">
        <v>0</v>
      </c>
      <c r="L428" s="71">
        <v>5470.75</v>
      </c>
      <c r="M428" s="71">
        <v>0</v>
      </c>
      <c r="N428" s="71">
        <v>0</v>
      </c>
      <c r="O428" s="71">
        <v>5470.75</v>
      </c>
      <c r="P428" s="71"/>
      <c r="Q428" s="71">
        <v>21883</v>
      </c>
      <c r="R428" s="71">
        <v>0</v>
      </c>
      <c r="S428" s="71">
        <v>0</v>
      </c>
      <c r="T428" s="71">
        <v>5326.5</v>
      </c>
      <c r="U428" s="71">
        <v>0</v>
      </c>
      <c r="V428" s="71">
        <v>0</v>
      </c>
      <c r="W428" s="71">
        <v>5327</v>
      </c>
      <c r="X428" s="71">
        <v>0</v>
      </c>
      <c r="Y428" s="71">
        <v>0</v>
      </c>
      <c r="Z428" s="71">
        <v>6267.25</v>
      </c>
      <c r="AA428" s="71"/>
      <c r="AB428" s="71">
        <v>0</v>
      </c>
      <c r="AC428" s="71">
        <v>6267.25</v>
      </c>
      <c r="AD428" s="71"/>
      <c r="AE428" s="71">
        <v>23188</v>
      </c>
      <c r="AF428" s="71">
        <v>45071</v>
      </c>
    </row>
    <row r="429" spans="1:32" x14ac:dyDescent="0.3">
      <c r="C429" t="s">
        <v>336</v>
      </c>
      <c r="D429" s="71">
        <v>549</v>
      </c>
      <c r="E429" s="71">
        <v>549</v>
      </c>
      <c r="F429" s="71">
        <v>549</v>
      </c>
      <c r="G429" s="71">
        <v>549</v>
      </c>
      <c r="H429" s="71">
        <v>549</v>
      </c>
      <c r="I429" s="71">
        <v>549</v>
      </c>
      <c r="J429" s="71">
        <v>549</v>
      </c>
      <c r="K429" s="71">
        <v>334</v>
      </c>
      <c r="L429" s="71">
        <v>476</v>
      </c>
      <c r="M429" s="71">
        <v>476</v>
      </c>
      <c r="N429" s="71">
        <v>476</v>
      </c>
      <c r="O429" s="71">
        <v>476</v>
      </c>
      <c r="P429" s="71"/>
      <c r="Q429" s="71">
        <v>6081</v>
      </c>
      <c r="R429" s="71">
        <v>494</v>
      </c>
      <c r="S429" s="71">
        <v>494</v>
      </c>
      <c r="T429" s="71">
        <v>494</v>
      </c>
      <c r="U429" s="71">
        <v>494</v>
      </c>
      <c r="V429" s="71">
        <v>494</v>
      </c>
      <c r="W429" s="71">
        <v>567</v>
      </c>
      <c r="X429" s="71">
        <v>567</v>
      </c>
      <c r="Y429" s="71">
        <v>567</v>
      </c>
      <c r="Z429" s="71">
        <v>567</v>
      </c>
      <c r="AA429" s="71">
        <v>567</v>
      </c>
      <c r="AB429" s="71">
        <v>567</v>
      </c>
      <c r="AC429" s="71">
        <v>571</v>
      </c>
      <c r="AD429" s="71"/>
      <c r="AE429" s="71">
        <v>6443</v>
      </c>
      <c r="AF429" s="71">
        <v>12524</v>
      </c>
    </row>
    <row r="430" spans="1:32" x14ac:dyDescent="0.3">
      <c r="B430" t="s">
        <v>707</v>
      </c>
      <c r="D430" s="71">
        <v>549</v>
      </c>
      <c r="E430" s="71">
        <v>549</v>
      </c>
      <c r="F430" s="71">
        <v>6019.75</v>
      </c>
      <c r="G430" s="71">
        <v>549</v>
      </c>
      <c r="H430" s="71">
        <v>549</v>
      </c>
      <c r="I430" s="71">
        <v>6019.75</v>
      </c>
      <c r="J430" s="71">
        <v>2549</v>
      </c>
      <c r="K430" s="71">
        <v>334</v>
      </c>
      <c r="L430" s="71">
        <v>7946.75</v>
      </c>
      <c r="M430" s="71">
        <v>6476</v>
      </c>
      <c r="N430" s="71">
        <v>476</v>
      </c>
      <c r="O430" s="71">
        <v>5946.75</v>
      </c>
      <c r="P430" s="71"/>
      <c r="Q430" s="71">
        <v>37964</v>
      </c>
      <c r="R430" s="71">
        <v>494</v>
      </c>
      <c r="S430" s="71">
        <v>494</v>
      </c>
      <c r="T430" s="71">
        <v>10820.5</v>
      </c>
      <c r="U430" s="71">
        <v>494</v>
      </c>
      <c r="V430" s="71">
        <v>494</v>
      </c>
      <c r="W430" s="71">
        <v>5894</v>
      </c>
      <c r="X430" s="71">
        <v>5567</v>
      </c>
      <c r="Y430" s="71">
        <v>567</v>
      </c>
      <c r="Z430" s="71">
        <v>6834.25</v>
      </c>
      <c r="AA430" s="71">
        <v>567</v>
      </c>
      <c r="AB430" s="71">
        <v>3067</v>
      </c>
      <c r="AC430" s="71">
        <v>6838.25</v>
      </c>
      <c r="AD430" s="71"/>
      <c r="AE430" s="71">
        <v>42131</v>
      </c>
      <c r="AF430" s="71">
        <v>80095</v>
      </c>
    </row>
    <row r="431" spans="1:32" x14ac:dyDescent="0.3">
      <c r="B431" t="s">
        <v>708</v>
      </c>
      <c r="C431" t="s">
        <v>337</v>
      </c>
      <c r="D431" s="71">
        <v>500</v>
      </c>
      <c r="E431" s="71">
        <v>500</v>
      </c>
      <c r="F431" s="71">
        <v>500</v>
      </c>
      <c r="G431" s="71">
        <v>500</v>
      </c>
      <c r="H431" s="71">
        <v>3855.5</v>
      </c>
      <c r="I431" s="71">
        <v>500</v>
      </c>
      <c r="J431" s="71">
        <v>3855.5</v>
      </c>
      <c r="K431" s="71">
        <v>500</v>
      </c>
      <c r="L431" s="71">
        <v>500</v>
      </c>
      <c r="M431" s="71">
        <v>500</v>
      </c>
      <c r="N431" s="71">
        <v>3855.5</v>
      </c>
      <c r="O431" s="71">
        <v>500</v>
      </c>
      <c r="P431" s="71">
        <v>3355.5</v>
      </c>
      <c r="Q431" s="71">
        <v>19422</v>
      </c>
      <c r="R431" s="71">
        <v>500</v>
      </c>
      <c r="S431" s="71">
        <v>500</v>
      </c>
      <c r="T431" s="71">
        <v>500</v>
      </c>
      <c r="U431" s="71">
        <v>500</v>
      </c>
      <c r="V431" s="71">
        <v>500</v>
      </c>
      <c r="W431" s="71">
        <v>500</v>
      </c>
      <c r="X431" s="71">
        <v>3893.25</v>
      </c>
      <c r="Y431" s="71">
        <v>500</v>
      </c>
      <c r="Z431" s="71">
        <v>500</v>
      </c>
      <c r="AA431" s="71">
        <v>3893.25</v>
      </c>
      <c r="AB431" s="71">
        <v>3893.25</v>
      </c>
      <c r="AC431" s="71">
        <v>3893.25</v>
      </c>
      <c r="AD431" s="71"/>
      <c r="AE431" s="71">
        <v>19573</v>
      </c>
      <c r="AF431" s="71">
        <v>38995</v>
      </c>
    </row>
    <row r="432" spans="1:32" x14ac:dyDescent="0.3">
      <c r="C432" t="s">
        <v>345</v>
      </c>
      <c r="D432" s="71">
        <v>800</v>
      </c>
      <c r="E432" s="71">
        <v>800</v>
      </c>
      <c r="F432" s="71">
        <v>800</v>
      </c>
      <c r="G432" s="71">
        <v>800</v>
      </c>
      <c r="H432" s="71">
        <v>800</v>
      </c>
      <c r="I432" s="71">
        <v>800</v>
      </c>
      <c r="J432" s="71">
        <v>800</v>
      </c>
      <c r="K432" s="71">
        <v>800</v>
      </c>
      <c r="L432" s="71">
        <v>2800</v>
      </c>
      <c r="M432" s="71">
        <v>800</v>
      </c>
      <c r="N432" s="71">
        <v>800</v>
      </c>
      <c r="O432" s="71">
        <v>800</v>
      </c>
      <c r="P432" s="71"/>
      <c r="Q432" s="71">
        <v>11600</v>
      </c>
      <c r="R432" s="71">
        <v>800</v>
      </c>
      <c r="S432" s="71">
        <v>800</v>
      </c>
      <c r="T432" s="71">
        <v>800</v>
      </c>
      <c r="U432" s="71">
        <v>800</v>
      </c>
      <c r="V432" s="71">
        <v>800</v>
      </c>
      <c r="W432" s="71">
        <v>800</v>
      </c>
      <c r="X432" s="71">
        <v>800</v>
      </c>
      <c r="Y432" s="71">
        <v>800</v>
      </c>
      <c r="Z432" s="71">
        <v>800</v>
      </c>
      <c r="AA432" s="71">
        <v>500</v>
      </c>
      <c r="AB432" s="71">
        <v>500</v>
      </c>
      <c r="AC432" s="71">
        <v>500</v>
      </c>
      <c r="AD432" s="71"/>
      <c r="AE432" s="71">
        <v>8700</v>
      </c>
      <c r="AF432" s="71">
        <v>20300</v>
      </c>
    </row>
    <row r="433" spans="2:32" x14ac:dyDescent="0.3">
      <c r="C433" t="s">
        <v>346</v>
      </c>
      <c r="D433" s="71">
        <v>1627</v>
      </c>
      <c r="E433" s="71">
        <v>1500</v>
      </c>
      <c r="F433" s="71">
        <v>1500</v>
      </c>
      <c r="G433" s="71">
        <v>1500</v>
      </c>
      <c r="H433" s="71">
        <v>1500</v>
      </c>
      <c r="I433" s="71">
        <v>2500</v>
      </c>
      <c r="J433" s="71">
        <v>1500</v>
      </c>
      <c r="K433" s="71">
        <v>1800</v>
      </c>
      <c r="L433" s="71">
        <v>1800</v>
      </c>
      <c r="M433" s="71">
        <v>1800</v>
      </c>
      <c r="N433" s="71">
        <v>1800</v>
      </c>
      <c r="O433" s="71">
        <v>2587</v>
      </c>
      <c r="P433" s="71"/>
      <c r="Q433" s="71">
        <v>21414</v>
      </c>
      <c r="R433" s="71">
        <v>1800</v>
      </c>
      <c r="S433" s="71">
        <v>1800</v>
      </c>
      <c r="T433" s="71">
        <v>1800</v>
      </c>
      <c r="U433" s="71">
        <v>1800</v>
      </c>
      <c r="V433" s="71">
        <v>1800</v>
      </c>
      <c r="W433" s="71">
        <v>1800</v>
      </c>
      <c r="X433" s="71">
        <v>1800</v>
      </c>
      <c r="Y433" s="71">
        <v>1800</v>
      </c>
      <c r="Z433" s="71">
        <v>1800</v>
      </c>
      <c r="AA433" s="71">
        <v>1800</v>
      </c>
      <c r="AB433" s="71">
        <v>1800</v>
      </c>
      <c r="AC433" s="71">
        <v>1909</v>
      </c>
      <c r="AD433" s="71"/>
      <c r="AE433" s="71">
        <v>21709</v>
      </c>
      <c r="AF433" s="71">
        <v>43123</v>
      </c>
    </row>
    <row r="434" spans="2:32" x14ac:dyDescent="0.3">
      <c r="B434" t="s">
        <v>709</v>
      </c>
      <c r="D434" s="71">
        <v>2927</v>
      </c>
      <c r="E434" s="71">
        <v>2800</v>
      </c>
      <c r="F434" s="71">
        <v>2800</v>
      </c>
      <c r="G434" s="71">
        <v>2800</v>
      </c>
      <c r="H434" s="71">
        <v>6155.5</v>
      </c>
      <c r="I434" s="71">
        <v>3800</v>
      </c>
      <c r="J434" s="71">
        <v>6155.5</v>
      </c>
      <c r="K434" s="71">
        <v>3100</v>
      </c>
      <c r="L434" s="71">
        <v>5100</v>
      </c>
      <c r="M434" s="71">
        <v>3100</v>
      </c>
      <c r="N434" s="71">
        <v>6455.5</v>
      </c>
      <c r="O434" s="71">
        <v>3887</v>
      </c>
      <c r="P434" s="71">
        <v>3355.5</v>
      </c>
      <c r="Q434" s="71">
        <v>52436</v>
      </c>
      <c r="R434" s="71">
        <v>3100</v>
      </c>
      <c r="S434" s="71">
        <v>3100</v>
      </c>
      <c r="T434" s="71">
        <v>3100</v>
      </c>
      <c r="U434" s="71">
        <v>3100</v>
      </c>
      <c r="V434" s="71">
        <v>3100</v>
      </c>
      <c r="W434" s="71">
        <v>3100</v>
      </c>
      <c r="X434" s="71">
        <v>6493.25</v>
      </c>
      <c r="Y434" s="71">
        <v>3100</v>
      </c>
      <c r="Z434" s="71">
        <v>3100</v>
      </c>
      <c r="AA434" s="71">
        <v>6193.25</v>
      </c>
      <c r="AB434" s="71">
        <v>6193.25</v>
      </c>
      <c r="AC434" s="71">
        <v>6302.25</v>
      </c>
      <c r="AD434" s="71"/>
      <c r="AE434" s="71">
        <v>49982</v>
      </c>
      <c r="AF434" s="71">
        <v>102418</v>
      </c>
    </row>
    <row r="435" spans="2:32" x14ac:dyDescent="0.3">
      <c r="B435" t="s">
        <v>710</v>
      </c>
      <c r="C435" t="s">
        <v>339</v>
      </c>
      <c r="D435" s="71">
        <v>500</v>
      </c>
      <c r="E435" s="71">
        <v>500</v>
      </c>
      <c r="F435" s="71">
        <v>500</v>
      </c>
      <c r="G435" s="71">
        <v>500</v>
      </c>
      <c r="H435" s="71">
        <v>500</v>
      </c>
      <c r="I435" s="71">
        <v>500</v>
      </c>
      <c r="J435" s="71">
        <v>500</v>
      </c>
      <c r="K435" s="71">
        <v>2500</v>
      </c>
      <c r="L435" s="71">
        <v>500</v>
      </c>
      <c r="M435" s="71">
        <v>500</v>
      </c>
      <c r="N435" s="71">
        <v>2500</v>
      </c>
      <c r="O435" s="71">
        <v>2900</v>
      </c>
      <c r="P435" s="71"/>
      <c r="Q435" s="71">
        <v>12400</v>
      </c>
      <c r="R435" s="71">
        <v>500</v>
      </c>
      <c r="S435" s="71">
        <v>750</v>
      </c>
      <c r="T435" s="71">
        <v>750</v>
      </c>
      <c r="U435" s="71">
        <v>750</v>
      </c>
      <c r="V435" s="71">
        <v>750</v>
      </c>
      <c r="W435" s="71">
        <v>750</v>
      </c>
      <c r="X435" s="71">
        <v>750</v>
      </c>
      <c r="Y435" s="71">
        <v>750</v>
      </c>
      <c r="Z435" s="71">
        <v>750</v>
      </c>
      <c r="AA435" s="71">
        <v>750</v>
      </c>
      <c r="AB435" s="71">
        <v>750</v>
      </c>
      <c r="AC435" s="71">
        <v>6750</v>
      </c>
      <c r="AD435" s="71"/>
      <c r="AE435" s="71">
        <v>14750</v>
      </c>
      <c r="AF435" s="71">
        <v>27150</v>
      </c>
    </row>
    <row r="436" spans="2:32" x14ac:dyDescent="0.3">
      <c r="C436" t="s">
        <v>342</v>
      </c>
      <c r="D436" s="71">
        <v>100</v>
      </c>
      <c r="E436" s="71">
        <v>100</v>
      </c>
      <c r="F436" s="71">
        <v>100</v>
      </c>
      <c r="G436" s="71">
        <v>100</v>
      </c>
      <c r="H436" s="71">
        <v>100</v>
      </c>
      <c r="I436" s="71">
        <v>100</v>
      </c>
      <c r="J436" s="71">
        <v>100</v>
      </c>
      <c r="K436" s="71">
        <v>100</v>
      </c>
      <c r="L436" s="71">
        <v>100</v>
      </c>
      <c r="M436" s="71">
        <v>100</v>
      </c>
      <c r="N436" s="71">
        <v>100</v>
      </c>
      <c r="O436" s="71">
        <v>512</v>
      </c>
      <c r="P436" s="71"/>
      <c r="Q436" s="71">
        <v>1612</v>
      </c>
      <c r="R436" s="71">
        <v>100</v>
      </c>
      <c r="S436" s="71">
        <v>100</v>
      </c>
      <c r="T436" s="71">
        <v>125</v>
      </c>
      <c r="U436" s="71">
        <v>125</v>
      </c>
      <c r="V436" s="71">
        <v>125</v>
      </c>
      <c r="W436" s="71">
        <v>125</v>
      </c>
      <c r="X436" s="71">
        <v>125</v>
      </c>
      <c r="Y436" s="71">
        <v>125</v>
      </c>
      <c r="Z436" s="71">
        <v>125</v>
      </c>
      <c r="AA436" s="71">
        <v>125</v>
      </c>
      <c r="AB436" s="71">
        <v>125</v>
      </c>
      <c r="AC436" s="71">
        <v>125</v>
      </c>
      <c r="AD436" s="71">
        <v>100</v>
      </c>
      <c r="AE436" s="71">
        <v>1550</v>
      </c>
      <c r="AF436" s="71">
        <v>3162</v>
      </c>
    </row>
    <row r="437" spans="2:32" x14ac:dyDescent="0.3">
      <c r="C437" t="s">
        <v>347</v>
      </c>
      <c r="D437" s="71">
        <v>200</v>
      </c>
      <c r="E437" s="71">
        <v>2200</v>
      </c>
      <c r="F437" s="71">
        <v>200</v>
      </c>
      <c r="G437" s="71">
        <v>0</v>
      </c>
      <c r="H437" s="71">
        <v>2400</v>
      </c>
      <c r="I437" s="71">
        <v>200</v>
      </c>
      <c r="J437" s="71">
        <v>200</v>
      </c>
      <c r="K437" s="71">
        <v>200</v>
      </c>
      <c r="L437" s="71">
        <v>4000</v>
      </c>
      <c r="M437" s="71">
        <v>400</v>
      </c>
      <c r="N437" s="71">
        <v>2536</v>
      </c>
      <c r="O437" s="71"/>
      <c r="P437" s="71">
        <v>200</v>
      </c>
      <c r="Q437" s="71">
        <v>12736</v>
      </c>
      <c r="R437" s="71">
        <v>200</v>
      </c>
      <c r="S437" s="71">
        <v>200</v>
      </c>
      <c r="T437" s="71"/>
      <c r="U437" s="71">
        <v>2400</v>
      </c>
      <c r="V437" s="71">
        <v>200</v>
      </c>
      <c r="W437" s="71">
        <v>3404</v>
      </c>
      <c r="X437" s="71">
        <v>400</v>
      </c>
      <c r="Y437" s="71">
        <v>200</v>
      </c>
      <c r="Z437" s="71">
        <v>2200</v>
      </c>
      <c r="AA437" s="71">
        <v>1200</v>
      </c>
      <c r="AB437" s="71">
        <v>0</v>
      </c>
      <c r="AC437" s="71">
        <v>2804</v>
      </c>
      <c r="AD437" s="71"/>
      <c r="AE437" s="71">
        <v>13208</v>
      </c>
      <c r="AF437" s="71">
        <v>25944</v>
      </c>
    </row>
    <row r="438" spans="2:32" x14ac:dyDescent="0.3">
      <c r="B438" t="s">
        <v>711</v>
      </c>
      <c r="D438" s="71">
        <v>800</v>
      </c>
      <c r="E438" s="71">
        <v>2800</v>
      </c>
      <c r="F438" s="71">
        <v>800</v>
      </c>
      <c r="G438" s="71">
        <v>600</v>
      </c>
      <c r="H438" s="71">
        <v>3000</v>
      </c>
      <c r="I438" s="71">
        <v>800</v>
      </c>
      <c r="J438" s="71">
        <v>800</v>
      </c>
      <c r="K438" s="71">
        <v>2800</v>
      </c>
      <c r="L438" s="71">
        <v>4600</v>
      </c>
      <c r="M438" s="71">
        <v>1000</v>
      </c>
      <c r="N438" s="71">
        <v>5136</v>
      </c>
      <c r="O438" s="71">
        <v>3412</v>
      </c>
      <c r="P438" s="71">
        <v>200</v>
      </c>
      <c r="Q438" s="71">
        <v>26748</v>
      </c>
      <c r="R438" s="71">
        <v>800</v>
      </c>
      <c r="S438" s="71">
        <v>1050</v>
      </c>
      <c r="T438" s="71">
        <v>875</v>
      </c>
      <c r="U438" s="71">
        <v>3275</v>
      </c>
      <c r="V438" s="71">
        <v>1075</v>
      </c>
      <c r="W438" s="71">
        <v>4279</v>
      </c>
      <c r="X438" s="71">
        <v>1275</v>
      </c>
      <c r="Y438" s="71">
        <v>1075</v>
      </c>
      <c r="Z438" s="71">
        <v>3075</v>
      </c>
      <c r="AA438" s="71">
        <v>2075</v>
      </c>
      <c r="AB438" s="71">
        <v>875</v>
      </c>
      <c r="AC438" s="71">
        <v>9679</v>
      </c>
      <c r="AD438" s="71">
        <v>100</v>
      </c>
      <c r="AE438" s="71">
        <v>29508</v>
      </c>
      <c r="AF438" s="71">
        <v>56256</v>
      </c>
    </row>
    <row r="439" spans="2:32" x14ac:dyDescent="0.3">
      <c r="B439" t="s">
        <v>712</v>
      </c>
      <c r="C439" t="s">
        <v>340</v>
      </c>
      <c r="D439" s="71">
        <v>6600</v>
      </c>
      <c r="E439" s="71">
        <v>6600</v>
      </c>
      <c r="F439" s="71">
        <v>6600</v>
      </c>
      <c r="G439" s="71">
        <v>6600</v>
      </c>
      <c r="H439" s="71">
        <v>6600</v>
      </c>
      <c r="I439" s="71">
        <v>6600</v>
      </c>
      <c r="J439" s="71">
        <v>6600</v>
      </c>
      <c r="K439" s="71">
        <v>6600</v>
      </c>
      <c r="L439" s="71">
        <v>6600</v>
      </c>
      <c r="M439" s="71">
        <v>6600</v>
      </c>
      <c r="N439" s="71">
        <v>6600</v>
      </c>
      <c r="O439" s="71">
        <v>6597</v>
      </c>
      <c r="P439" s="71"/>
      <c r="Q439" s="71">
        <v>79197</v>
      </c>
      <c r="R439" s="71">
        <v>6740</v>
      </c>
      <c r="S439" s="71">
        <v>6740</v>
      </c>
      <c r="T439" s="71">
        <v>6740</v>
      </c>
      <c r="U439" s="71">
        <v>6740</v>
      </c>
      <c r="V439" s="71">
        <v>6740</v>
      </c>
      <c r="W439" s="71">
        <v>6740</v>
      </c>
      <c r="X439" s="71">
        <v>6740</v>
      </c>
      <c r="Y439" s="71">
        <v>6740</v>
      </c>
      <c r="Z439" s="71">
        <v>6740</v>
      </c>
      <c r="AA439" s="71">
        <v>2245</v>
      </c>
      <c r="AB439" s="71">
        <v>2245</v>
      </c>
      <c r="AC439" s="71">
        <v>2250</v>
      </c>
      <c r="AD439" s="71"/>
      <c r="AE439" s="71">
        <v>67400</v>
      </c>
      <c r="AF439" s="71">
        <v>146597</v>
      </c>
    </row>
    <row r="440" spans="2:32" x14ac:dyDescent="0.3">
      <c r="B440" t="s">
        <v>713</v>
      </c>
      <c r="D440" s="71">
        <v>6600</v>
      </c>
      <c r="E440" s="71">
        <v>6600</v>
      </c>
      <c r="F440" s="71">
        <v>6600</v>
      </c>
      <c r="G440" s="71">
        <v>6600</v>
      </c>
      <c r="H440" s="71">
        <v>6600</v>
      </c>
      <c r="I440" s="71">
        <v>6600</v>
      </c>
      <c r="J440" s="71">
        <v>6600</v>
      </c>
      <c r="K440" s="71">
        <v>6600</v>
      </c>
      <c r="L440" s="71">
        <v>6600</v>
      </c>
      <c r="M440" s="71">
        <v>6600</v>
      </c>
      <c r="N440" s="71">
        <v>6600</v>
      </c>
      <c r="O440" s="71">
        <v>6597</v>
      </c>
      <c r="P440" s="71"/>
      <c r="Q440" s="71">
        <v>79197</v>
      </c>
      <c r="R440" s="71">
        <v>6740</v>
      </c>
      <c r="S440" s="71">
        <v>6740</v>
      </c>
      <c r="T440" s="71">
        <v>6740</v>
      </c>
      <c r="U440" s="71">
        <v>6740</v>
      </c>
      <c r="V440" s="71">
        <v>6740</v>
      </c>
      <c r="W440" s="71">
        <v>6740</v>
      </c>
      <c r="X440" s="71">
        <v>6740</v>
      </c>
      <c r="Y440" s="71">
        <v>6740</v>
      </c>
      <c r="Z440" s="71">
        <v>6740</v>
      </c>
      <c r="AA440" s="71">
        <v>2245</v>
      </c>
      <c r="AB440" s="71">
        <v>2245</v>
      </c>
      <c r="AC440" s="71">
        <v>2250</v>
      </c>
      <c r="AD440" s="71"/>
      <c r="AE440" s="71">
        <v>67400</v>
      </c>
      <c r="AF440" s="71">
        <v>146597</v>
      </c>
    </row>
    <row r="441" spans="2:32" x14ac:dyDescent="0.3">
      <c r="B441" t="s">
        <v>714</v>
      </c>
      <c r="C441" t="s">
        <v>335</v>
      </c>
      <c r="D441" s="71">
        <v>250</v>
      </c>
      <c r="E441" s="71">
        <v>250</v>
      </c>
      <c r="F441" s="71">
        <v>250</v>
      </c>
      <c r="G441" s="71">
        <v>250</v>
      </c>
      <c r="H441" s="71">
        <v>250</v>
      </c>
      <c r="I441" s="71">
        <v>250</v>
      </c>
      <c r="J441" s="71">
        <v>250</v>
      </c>
      <c r="K441" s="71">
        <v>250</v>
      </c>
      <c r="L441" s="71">
        <v>250</v>
      </c>
      <c r="M441" s="71">
        <v>250</v>
      </c>
      <c r="N441" s="71">
        <v>285</v>
      </c>
      <c r="O441" s="71">
        <v>250</v>
      </c>
      <c r="P441" s="71"/>
      <c r="Q441" s="71">
        <v>3035</v>
      </c>
      <c r="R441" s="71">
        <v>250</v>
      </c>
      <c r="S441" s="71">
        <v>379</v>
      </c>
      <c r="T441" s="71">
        <v>250</v>
      </c>
      <c r="U441" s="71">
        <v>250</v>
      </c>
      <c r="V441" s="71">
        <v>250</v>
      </c>
      <c r="W441" s="71">
        <v>250</v>
      </c>
      <c r="X441" s="71">
        <v>250</v>
      </c>
      <c r="Y441" s="71">
        <v>250</v>
      </c>
      <c r="Z441" s="71">
        <v>250</v>
      </c>
      <c r="AA441" s="71">
        <v>250</v>
      </c>
      <c r="AB441" s="71">
        <v>250</v>
      </c>
      <c r="AC441" s="71">
        <v>250</v>
      </c>
      <c r="AD441" s="71"/>
      <c r="AE441" s="71">
        <v>3129</v>
      </c>
      <c r="AF441" s="71">
        <v>6164</v>
      </c>
    </row>
    <row r="442" spans="2:32" x14ac:dyDescent="0.3">
      <c r="C442" t="s">
        <v>341</v>
      </c>
      <c r="D442" s="71">
        <v>4299.75</v>
      </c>
      <c r="E442" s="71">
        <v>0</v>
      </c>
      <c r="F442" s="71">
        <v>0</v>
      </c>
      <c r="G442" s="71">
        <v>0</v>
      </c>
      <c r="H442" s="71">
        <v>0</v>
      </c>
      <c r="I442" s="71">
        <v>0</v>
      </c>
      <c r="J442" s="71">
        <v>4300.08</v>
      </c>
      <c r="K442" s="71">
        <v>11319</v>
      </c>
      <c r="L442" s="71">
        <v>0</v>
      </c>
      <c r="M442" s="71">
        <v>5000</v>
      </c>
      <c r="N442" s="71">
        <v>0</v>
      </c>
      <c r="O442" s="71"/>
      <c r="P442" s="71"/>
      <c r="Q442" s="71">
        <v>24918.83</v>
      </c>
      <c r="R442" s="71">
        <v>0</v>
      </c>
      <c r="S442" s="71">
        <v>0</v>
      </c>
      <c r="T442" s="71"/>
      <c r="U442" s="71">
        <v>5000</v>
      </c>
      <c r="V442" s="71">
        <v>2000</v>
      </c>
      <c r="W442" s="71">
        <v>3000</v>
      </c>
      <c r="X442" s="71">
        <v>2000</v>
      </c>
      <c r="Y442" s="71">
        <v>2000</v>
      </c>
      <c r="Z442" s="71">
        <v>2000</v>
      </c>
      <c r="AA442" s="71">
        <v>2000</v>
      </c>
      <c r="AB442" s="71">
        <v>2000</v>
      </c>
      <c r="AC442" s="71">
        <v>4000</v>
      </c>
      <c r="AD442" s="71"/>
      <c r="AE442" s="71">
        <v>24000</v>
      </c>
      <c r="AF442" s="71">
        <v>48918.83</v>
      </c>
    </row>
    <row r="443" spans="2:32" x14ac:dyDescent="0.3">
      <c r="C443" t="s">
        <v>343</v>
      </c>
      <c r="D443" s="71">
        <v>0</v>
      </c>
      <c r="E443" s="71">
        <v>0</v>
      </c>
      <c r="F443" s="71">
        <v>2750</v>
      </c>
      <c r="G443" s="71">
        <v>0</v>
      </c>
      <c r="H443" s="71">
        <v>0</v>
      </c>
      <c r="I443" s="71">
        <v>2750</v>
      </c>
      <c r="J443" s="71">
        <v>0</v>
      </c>
      <c r="K443" s="71">
        <v>0</v>
      </c>
      <c r="L443" s="71">
        <v>2750</v>
      </c>
      <c r="M443" s="71">
        <v>0</v>
      </c>
      <c r="N443" s="71">
        <v>0</v>
      </c>
      <c r="O443" s="71">
        <v>2750</v>
      </c>
      <c r="P443" s="71"/>
      <c r="Q443" s="71">
        <v>11000</v>
      </c>
      <c r="R443" s="71">
        <v>0</v>
      </c>
      <c r="S443" s="71">
        <v>0</v>
      </c>
      <c r="T443" s="71">
        <v>2069</v>
      </c>
      <c r="U443" s="71">
        <v>0</v>
      </c>
      <c r="V443" s="71">
        <v>0</v>
      </c>
      <c r="W443" s="71"/>
      <c r="X443" s="71">
        <v>2069</v>
      </c>
      <c r="Y443" s="71">
        <v>0</v>
      </c>
      <c r="Z443" s="71">
        <v>2069</v>
      </c>
      <c r="AA443" s="71"/>
      <c r="AB443" s="71">
        <v>2069</v>
      </c>
      <c r="AC443" s="71">
        <v>0</v>
      </c>
      <c r="AD443" s="71"/>
      <c r="AE443" s="71">
        <v>8276</v>
      </c>
      <c r="AF443" s="71">
        <v>19276</v>
      </c>
    </row>
    <row r="444" spans="2:32" x14ac:dyDescent="0.3">
      <c r="B444" t="s">
        <v>715</v>
      </c>
      <c r="D444" s="71">
        <v>4549.75</v>
      </c>
      <c r="E444" s="71">
        <v>250</v>
      </c>
      <c r="F444" s="71">
        <v>3000</v>
      </c>
      <c r="G444" s="71">
        <v>250</v>
      </c>
      <c r="H444" s="71">
        <v>250</v>
      </c>
      <c r="I444" s="71">
        <v>3000</v>
      </c>
      <c r="J444" s="71">
        <v>4550.08</v>
      </c>
      <c r="K444" s="71">
        <v>11569</v>
      </c>
      <c r="L444" s="71">
        <v>3000</v>
      </c>
      <c r="M444" s="71">
        <v>5250</v>
      </c>
      <c r="N444" s="71">
        <v>285</v>
      </c>
      <c r="O444" s="71">
        <v>3000</v>
      </c>
      <c r="P444" s="71"/>
      <c r="Q444" s="71">
        <v>38953.83</v>
      </c>
      <c r="R444" s="71">
        <v>250</v>
      </c>
      <c r="S444" s="71">
        <v>379</v>
      </c>
      <c r="T444" s="71">
        <v>2319</v>
      </c>
      <c r="U444" s="71">
        <v>5250</v>
      </c>
      <c r="V444" s="71">
        <v>2250</v>
      </c>
      <c r="W444" s="71">
        <v>3250</v>
      </c>
      <c r="X444" s="71">
        <v>4319</v>
      </c>
      <c r="Y444" s="71">
        <v>2250</v>
      </c>
      <c r="Z444" s="71">
        <v>4319</v>
      </c>
      <c r="AA444" s="71">
        <v>2250</v>
      </c>
      <c r="AB444" s="71">
        <v>4319</v>
      </c>
      <c r="AC444" s="71">
        <v>4250</v>
      </c>
      <c r="AD444" s="71"/>
      <c r="AE444" s="71">
        <v>35405</v>
      </c>
      <c r="AF444" s="71">
        <v>74358.83</v>
      </c>
    </row>
    <row r="445" spans="2:32" x14ac:dyDescent="0.3">
      <c r="B445" t="s">
        <v>716</v>
      </c>
      <c r="C445" t="s">
        <v>349</v>
      </c>
      <c r="D445" s="71">
        <v>8</v>
      </c>
      <c r="E445" s="71">
        <v>6101.12</v>
      </c>
      <c r="F445" s="71">
        <v>4593.08</v>
      </c>
      <c r="G445" s="71">
        <v>0</v>
      </c>
      <c r="H445" s="71">
        <v>10600</v>
      </c>
      <c r="I445" s="71">
        <v>0</v>
      </c>
      <c r="J445" s="71">
        <v>9700</v>
      </c>
      <c r="K445" s="71">
        <v>0</v>
      </c>
      <c r="L445" s="71">
        <v>0</v>
      </c>
      <c r="M445" s="71">
        <v>12000</v>
      </c>
      <c r="N445" s="71">
        <v>0</v>
      </c>
      <c r="O445" s="71">
        <v>10000</v>
      </c>
      <c r="P445" s="71"/>
      <c r="Q445" s="71">
        <v>53002.2</v>
      </c>
      <c r="R445" s="71">
        <v>0</v>
      </c>
      <c r="S445" s="71">
        <v>10000</v>
      </c>
      <c r="T445" s="71">
        <v>5976.8</v>
      </c>
      <c r="U445" s="71">
        <v>5000</v>
      </c>
      <c r="V445" s="71">
        <v>5000</v>
      </c>
      <c r="W445" s="71">
        <v>2000</v>
      </c>
      <c r="X445" s="71">
        <v>5000</v>
      </c>
      <c r="Y445" s="71">
        <v>8000</v>
      </c>
      <c r="Z445" s="71">
        <v>5000</v>
      </c>
      <c r="AA445" s="71">
        <v>5000</v>
      </c>
      <c r="AB445" s="71">
        <v>5100</v>
      </c>
      <c r="AC445" s="71">
        <v>0</v>
      </c>
      <c r="AD445" s="71"/>
      <c r="AE445" s="71">
        <v>56076.800000000003</v>
      </c>
      <c r="AF445" s="71">
        <v>109079</v>
      </c>
    </row>
    <row r="446" spans="2:32" x14ac:dyDescent="0.3">
      <c r="B446" t="s">
        <v>717</v>
      </c>
      <c r="D446" s="71">
        <v>8</v>
      </c>
      <c r="E446" s="71">
        <v>6101.12</v>
      </c>
      <c r="F446" s="71">
        <v>4593.08</v>
      </c>
      <c r="G446" s="71">
        <v>0</v>
      </c>
      <c r="H446" s="71">
        <v>10600</v>
      </c>
      <c r="I446" s="71">
        <v>0</v>
      </c>
      <c r="J446" s="71">
        <v>9700</v>
      </c>
      <c r="K446" s="71">
        <v>0</v>
      </c>
      <c r="L446" s="71">
        <v>0</v>
      </c>
      <c r="M446" s="71">
        <v>12000</v>
      </c>
      <c r="N446" s="71">
        <v>0</v>
      </c>
      <c r="O446" s="71">
        <v>10000</v>
      </c>
      <c r="P446" s="71"/>
      <c r="Q446" s="71">
        <v>53002.2</v>
      </c>
      <c r="R446" s="71">
        <v>0</v>
      </c>
      <c r="S446" s="71">
        <v>10000</v>
      </c>
      <c r="T446" s="71">
        <v>5976.8</v>
      </c>
      <c r="U446" s="71">
        <v>5000</v>
      </c>
      <c r="V446" s="71">
        <v>5000</v>
      </c>
      <c r="W446" s="71">
        <v>2000</v>
      </c>
      <c r="X446" s="71">
        <v>5000</v>
      </c>
      <c r="Y446" s="71">
        <v>8000</v>
      </c>
      <c r="Z446" s="71">
        <v>5000</v>
      </c>
      <c r="AA446" s="71">
        <v>5000</v>
      </c>
      <c r="AB446" s="71">
        <v>5100</v>
      </c>
      <c r="AC446" s="71">
        <v>0</v>
      </c>
      <c r="AD446" s="71"/>
      <c r="AE446" s="71">
        <v>56076.800000000003</v>
      </c>
      <c r="AF446" s="71">
        <v>109079</v>
      </c>
    </row>
    <row r="447" spans="2:32" x14ac:dyDescent="0.3">
      <c r="B447" t="s">
        <v>718</v>
      </c>
      <c r="C447" t="s">
        <v>332</v>
      </c>
      <c r="D447" s="71">
        <v>1200</v>
      </c>
      <c r="E447" s="71">
        <v>1200</v>
      </c>
      <c r="F447" s="71">
        <v>1200</v>
      </c>
      <c r="G447" s="71">
        <v>1200</v>
      </c>
      <c r="H447" s="71">
        <v>1200</v>
      </c>
      <c r="I447" s="71">
        <v>1200</v>
      </c>
      <c r="J447" s="71">
        <v>1200</v>
      </c>
      <c r="K447" s="71">
        <v>1200</v>
      </c>
      <c r="L447" s="71">
        <v>1200</v>
      </c>
      <c r="M447" s="71">
        <v>1200</v>
      </c>
      <c r="N447" s="71">
        <v>1200</v>
      </c>
      <c r="O447" s="71">
        <v>6735</v>
      </c>
      <c r="P447" s="71"/>
      <c r="Q447" s="71">
        <v>19935</v>
      </c>
      <c r="R447" s="71">
        <v>1200</v>
      </c>
      <c r="S447" s="71">
        <v>1200</v>
      </c>
      <c r="T447" s="71">
        <v>1500</v>
      </c>
      <c r="U447" s="71">
        <v>1500</v>
      </c>
      <c r="V447" s="71">
        <v>1500</v>
      </c>
      <c r="W447" s="71">
        <v>1500</v>
      </c>
      <c r="X447" s="71">
        <v>1500</v>
      </c>
      <c r="Y447" s="71">
        <v>1500</v>
      </c>
      <c r="Z447" s="71">
        <v>1500</v>
      </c>
      <c r="AA447" s="71">
        <v>1500</v>
      </c>
      <c r="AB447" s="71">
        <v>1500</v>
      </c>
      <c r="AC447" s="71">
        <v>1500</v>
      </c>
      <c r="AD447" s="71">
        <v>3080</v>
      </c>
      <c r="AE447" s="71">
        <v>20480</v>
      </c>
      <c r="AF447" s="71">
        <v>40415</v>
      </c>
    </row>
    <row r="448" spans="2:32" x14ac:dyDescent="0.3">
      <c r="C448" t="s">
        <v>344</v>
      </c>
      <c r="D448" s="71">
        <v>1645</v>
      </c>
      <c r="E448" s="71">
        <v>1645</v>
      </c>
      <c r="F448" s="71">
        <v>1645</v>
      </c>
      <c r="G448" s="71">
        <v>1645</v>
      </c>
      <c r="H448" s="71">
        <v>1645</v>
      </c>
      <c r="I448" s="71">
        <v>1645</v>
      </c>
      <c r="J448" s="71">
        <v>1645</v>
      </c>
      <c r="K448" s="71">
        <v>1645</v>
      </c>
      <c r="L448" s="71">
        <v>1645</v>
      </c>
      <c r="M448" s="71">
        <v>1645</v>
      </c>
      <c r="N448" s="71">
        <v>1645</v>
      </c>
      <c r="O448" s="71">
        <v>1640</v>
      </c>
      <c r="P448" s="71"/>
      <c r="Q448" s="71">
        <v>19735</v>
      </c>
      <c r="R448" s="71">
        <v>1682</v>
      </c>
      <c r="S448" s="71">
        <v>1682</v>
      </c>
      <c r="T448" s="71">
        <v>1682</v>
      </c>
      <c r="U448" s="71">
        <v>1682</v>
      </c>
      <c r="V448" s="71">
        <v>1682</v>
      </c>
      <c r="W448" s="71">
        <v>1682</v>
      </c>
      <c r="X448" s="71">
        <v>1682</v>
      </c>
      <c r="Y448" s="71">
        <v>1682</v>
      </c>
      <c r="Z448" s="71">
        <v>1682</v>
      </c>
      <c r="AA448" s="71">
        <v>1682</v>
      </c>
      <c r="AB448" s="71">
        <v>1682</v>
      </c>
      <c r="AC448" s="71">
        <v>1682</v>
      </c>
      <c r="AD448" s="71"/>
      <c r="AE448" s="71">
        <v>20184</v>
      </c>
      <c r="AF448" s="71">
        <v>39919</v>
      </c>
    </row>
    <row r="449" spans="1:32" x14ac:dyDescent="0.3">
      <c r="C449" t="s">
        <v>348</v>
      </c>
      <c r="D449" s="71">
        <v>1088</v>
      </c>
      <c r="E449" s="71">
        <v>1088</v>
      </c>
      <c r="F449" s="71">
        <v>1088</v>
      </c>
      <c r="G449" s="71">
        <v>1088</v>
      </c>
      <c r="H449" s="71">
        <v>1088</v>
      </c>
      <c r="I449" s="71">
        <v>1088</v>
      </c>
      <c r="J449" s="71">
        <v>0</v>
      </c>
      <c r="K449" s="71">
        <v>2176</v>
      </c>
      <c r="L449" s="71">
        <v>1088</v>
      </c>
      <c r="M449" s="71">
        <v>1088</v>
      </c>
      <c r="N449" s="71">
        <v>1088</v>
      </c>
      <c r="O449" s="71">
        <v>1084</v>
      </c>
      <c r="P449" s="71"/>
      <c r="Q449" s="71">
        <v>13052</v>
      </c>
      <c r="R449" s="71">
        <v>1108</v>
      </c>
      <c r="S449" s="71">
        <v>1108</v>
      </c>
      <c r="T449" s="71">
        <v>1108</v>
      </c>
      <c r="U449" s="71">
        <v>1108</v>
      </c>
      <c r="V449" s="71">
        <v>1108</v>
      </c>
      <c r="W449" s="71">
        <v>1108</v>
      </c>
      <c r="X449" s="71">
        <v>1108</v>
      </c>
      <c r="Y449" s="71">
        <v>1108</v>
      </c>
      <c r="Z449" s="71">
        <v>1108</v>
      </c>
      <c r="AA449" s="71">
        <v>1108</v>
      </c>
      <c r="AB449" s="71">
        <v>1108</v>
      </c>
      <c r="AC449" s="71">
        <v>1112</v>
      </c>
      <c r="AD449" s="71"/>
      <c r="AE449" s="71">
        <v>13300</v>
      </c>
      <c r="AF449" s="71">
        <v>26352</v>
      </c>
    </row>
    <row r="450" spans="1:32" x14ac:dyDescent="0.3">
      <c r="C450" t="s">
        <v>333</v>
      </c>
      <c r="D450" s="71">
        <v>0</v>
      </c>
      <c r="E450" s="71">
        <v>0</v>
      </c>
      <c r="F450" s="71">
        <v>0</v>
      </c>
      <c r="G450" s="71">
        <v>0</v>
      </c>
      <c r="H450" s="71">
        <v>0</v>
      </c>
      <c r="I450" s="71">
        <v>0</v>
      </c>
      <c r="J450" s="71">
        <v>1000</v>
      </c>
      <c r="K450" s="71">
        <v>0</v>
      </c>
      <c r="L450" s="71">
        <v>0</v>
      </c>
      <c r="M450" s="71">
        <v>1000</v>
      </c>
      <c r="N450" s="71">
        <v>1000</v>
      </c>
      <c r="O450" s="71"/>
      <c r="P450" s="71"/>
      <c r="Q450" s="71">
        <v>3000</v>
      </c>
      <c r="R450" s="71">
        <v>1000</v>
      </c>
      <c r="S450" s="71">
        <v>0</v>
      </c>
      <c r="T450" s="71"/>
      <c r="U450" s="71">
        <v>0</v>
      </c>
      <c r="V450" s="71">
        <v>0</v>
      </c>
      <c r="W450" s="71"/>
      <c r="X450" s="71">
        <v>2000</v>
      </c>
      <c r="Y450" s="71">
        <v>0</v>
      </c>
      <c r="Z450" s="71">
        <v>0</v>
      </c>
      <c r="AA450" s="71"/>
      <c r="AB450" s="71">
        <v>0</v>
      </c>
      <c r="AC450" s="71">
        <v>0</v>
      </c>
      <c r="AD450" s="71"/>
      <c r="AE450" s="71">
        <v>3000</v>
      </c>
      <c r="AF450" s="71">
        <v>6000</v>
      </c>
    </row>
    <row r="451" spans="1:32" x14ac:dyDescent="0.3">
      <c r="B451" t="s">
        <v>719</v>
      </c>
      <c r="D451" s="71">
        <v>3933</v>
      </c>
      <c r="E451" s="71">
        <v>3933</v>
      </c>
      <c r="F451" s="71">
        <v>3933</v>
      </c>
      <c r="G451" s="71">
        <v>3933</v>
      </c>
      <c r="H451" s="71">
        <v>3933</v>
      </c>
      <c r="I451" s="71">
        <v>3933</v>
      </c>
      <c r="J451" s="71">
        <v>3845</v>
      </c>
      <c r="K451" s="71">
        <v>5021</v>
      </c>
      <c r="L451" s="71">
        <v>3933</v>
      </c>
      <c r="M451" s="71">
        <v>4933</v>
      </c>
      <c r="N451" s="71">
        <v>4933</v>
      </c>
      <c r="O451" s="71">
        <v>9459</v>
      </c>
      <c r="P451" s="71"/>
      <c r="Q451" s="71">
        <v>55722</v>
      </c>
      <c r="R451" s="71">
        <v>4990</v>
      </c>
      <c r="S451" s="71">
        <v>3990</v>
      </c>
      <c r="T451" s="71">
        <v>4290</v>
      </c>
      <c r="U451" s="71">
        <v>4290</v>
      </c>
      <c r="V451" s="71">
        <v>4290</v>
      </c>
      <c r="W451" s="71">
        <v>4290</v>
      </c>
      <c r="X451" s="71">
        <v>6290</v>
      </c>
      <c r="Y451" s="71">
        <v>4290</v>
      </c>
      <c r="Z451" s="71">
        <v>4290</v>
      </c>
      <c r="AA451" s="71">
        <v>4290</v>
      </c>
      <c r="AB451" s="71">
        <v>4290</v>
      </c>
      <c r="AC451" s="71">
        <v>4294</v>
      </c>
      <c r="AD451" s="71">
        <v>3080</v>
      </c>
      <c r="AE451" s="71">
        <v>56964</v>
      </c>
      <c r="AF451" s="71">
        <v>112686</v>
      </c>
    </row>
    <row r="452" spans="1:32" x14ac:dyDescent="0.3">
      <c r="A452" t="s">
        <v>350</v>
      </c>
      <c r="D452" s="71">
        <v>25863.75</v>
      </c>
      <c r="E452" s="71">
        <v>29530.12</v>
      </c>
      <c r="F452" s="71">
        <v>34242.83</v>
      </c>
      <c r="G452" s="71">
        <v>21229</v>
      </c>
      <c r="H452" s="71">
        <v>37584.5</v>
      </c>
      <c r="I452" s="71">
        <v>30649.75</v>
      </c>
      <c r="J452" s="71">
        <v>40696.58</v>
      </c>
      <c r="K452" s="71">
        <v>35921</v>
      </c>
      <c r="L452" s="71">
        <v>37676.75</v>
      </c>
      <c r="M452" s="71">
        <v>45856</v>
      </c>
      <c r="N452" s="71">
        <v>30382.5</v>
      </c>
      <c r="O452" s="71">
        <v>48793.75</v>
      </c>
      <c r="P452" s="71">
        <v>3555.5</v>
      </c>
      <c r="Q452" s="71">
        <v>421982.03</v>
      </c>
      <c r="R452" s="71">
        <v>22778</v>
      </c>
      <c r="S452" s="71">
        <v>32157</v>
      </c>
      <c r="T452" s="71">
        <v>40525.300000000003</v>
      </c>
      <c r="U452" s="71">
        <v>34553</v>
      </c>
      <c r="V452" s="71">
        <v>29353</v>
      </c>
      <c r="W452" s="71">
        <v>35957</v>
      </c>
      <c r="X452" s="71">
        <v>42088.25</v>
      </c>
      <c r="Y452" s="71">
        <v>32426</v>
      </c>
      <c r="Z452" s="71">
        <v>39762.25</v>
      </c>
      <c r="AA452" s="71">
        <v>29024.25</v>
      </c>
      <c r="AB452" s="71">
        <v>32493.25</v>
      </c>
      <c r="AC452" s="71">
        <v>40016.5</v>
      </c>
      <c r="AD452" s="71">
        <v>3180</v>
      </c>
      <c r="AE452" s="71">
        <v>414313.8</v>
      </c>
      <c r="AF452" s="71">
        <v>836295.83</v>
      </c>
    </row>
    <row r="453" spans="1:32" x14ac:dyDescent="0.3">
      <c r="A453" t="s">
        <v>28</v>
      </c>
      <c r="B453" t="s">
        <v>720</v>
      </c>
      <c r="C453" t="s">
        <v>353</v>
      </c>
      <c r="D453" s="71">
        <v>0</v>
      </c>
      <c r="E453" s="71">
        <v>0</v>
      </c>
      <c r="F453" s="71">
        <v>0</v>
      </c>
      <c r="G453" s="71">
        <v>37467</v>
      </c>
      <c r="H453" s="71">
        <v>24980.5</v>
      </c>
      <c r="I453" s="71">
        <v>12489.5</v>
      </c>
      <c r="J453" s="71">
        <v>12489.5</v>
      </c>
      <c r="K453" s="71">
        <v>12745.5</v>
      </c>
      <c r="L453" s="71">
        <v>12489.5</v>
      </c>
      <c r="M453" s="71">
        <v>12489.5</v>
      </c>
      <c r="N453" s="71">
        <v>12489.5</v>
      </c>
      <c r="O453" s="71">
        <v>12233.5</v>
      </c>
      <c r="P453" s="71"/>
      <c r="Q453" s="71">
        <v>149874</v>
      </c>
      <c r="R453" s="71">
        <v>12489.5</v>
      </c>
      <c r="S453" s="71">
        <v>12489.5</v>
      </c>
      <c r="T453" s="71">
        <v>12489.5</v>
      </c>
      <c r="U453" s="71">
        <v>12489.5</v>
      </c>
      <c r="V453" s="71">
        <v>12489.5</v>
      </c>
      <c r="W453" s="71">
        <v>12489.5</v>
      </c>
      <c r="X453" s="71">
        <v>10675.22</v>
      </c>
      <c r="Y453" s="71">
        <v>10627</v>
      </c>
      <c r="Z453" s="71">
        <v>10627</v>
      </c>
      <c r="AA453" s="71">
        <v>10627</v>
      </c>
      <c r="AB453" s="71">
        <v>10627</v>
      </c>
      <c r="AC453" s="71">
        <v>10627</v>
      </c>
      <c r="AD453" s="71"/>
      <c r="AE453" s="71">
        <v>138747.22</v>
      </c>
      <c r="AF453" s="71">
        <v>288621.21999999997</v>
      </c>
    </row>
    <row r="454" spans="1:32" x14ac:dyDescent="0.3">
      <c r="B454" t="s">
        <v>721</v>
      </c>
      <c r="D454" s="71">
        <v>0</v>
      </c>
      <c r="E454" s="71">
        <v>0</v>
      </c>
      <c r="F454" s="71">
        <v>0</v>
      </c>
      <c r="G454" s="71">
        <v>37467</v>
      </c>
      <c r="H454" s="71">
        <v>24980.5</v>
      </c>
      <c r="I454" s="71">
        <v>12489.5</v>
      </c>
      <c r="J454" s="71">
        <v>12489.5</v>
      </c>
      <c r="K454" s="71">
        <v>12745.5</v>
      </c>
      <c r="L454" s="71">
        <v>12489.5</v>
      </c>
      <c r="M454" s="71">
        <v>12489.5</v>
      </c>
      <c r="N454" s="71">
        <v>12489.5</v>
      </c>
      <c r="O454" s="71">
        <v>12233.5</v>
      </c>
      <c r="P454" s="71"/>
      <c r="Q454" s="71">
        <v>149874</v>
      </c>
      <c r="R454" s="71">
        <v>12489.5</v>
      </c>
      <c r="S454" s="71">
        <v>12489.5</v>
      </c>
      <c r="T454" s="71">
        <v>12489.5</v>
      </c>
      <c r="U454" s="71">
        <v>12489.5</v>
      </c>
      <c r="V454" s="71">
        <v>12489.5</v>
      </c>
      <c r="W454" s="71">
        <v>12489.5</v>
      </c>
      <c r="X454" s="71">
        <v>10675.22</v>
      </c>
      <c r="Y454" s="71">
        <v>10627</v>
      </c>
      <c r="Z454" s="71">
        <v>10627</v>
      </c>
      <c r="AA454" s="71">
        <v>10627</v>
      </c>
      <c r="AB454" s="71">
        <v>10627</v>
      </c>
      <c r="AC454" s="71">
        <v>10627</v>
      </c>
      <c r="AD454" s="71"/>
      <c r="AE454" s="71">
        <v>138747.22</v>
      </c>
      <c r="AF454" s="71">
        <v>288621.21999999997</v>
      </c>
    </row>
    <row r="455" spans="1:32" x14ac:dyDescent="0.3">
      <c r="B455" t="s">
        <v>722</v>
      </c>
      <c r="C455" t="s">
        <v>354</v>
      </c>
      <c r="D455" s="71">
        <v>5523</v>
      </c>
      <c r="E455" s="71">
        <v>5523</v>
      </c>
      <c r="F455" s="71">
        <v>5523</v>
      </c>
      <c r="G455" s="71">
        <v>5523</v>
      </c>
      <c r="H455" s="71">
        <v>5523</v>
      </c>
      <c r="I455" s="71">
        <v>5523</v>
      </c>
      <c r="J455" s="71">
        <v>5523</v>
      </c>
      <c r="K455" s="71">
        <v>5523</v>
      </c>
      <c r="L455" s="71">
        <v>5523</v>
      </c>
      <c r="M455" s="71">
        <v>5523</v>
      </c>
      <c r="N455" s="71">
        <v>5523</v>
      </c>
      <c r="O455" s="71">
        <v>5518</v>
      </c>
      <c r="P455" s="71"/>
      <c r="Q455" s="71">
        <v>66271</v>
      </c>
      <c r="R455" s="71">
        <v>5605</v>
      </c>
      <c r="S455" s="71">
        <v>5605</v>
      </c>
      <c r="T455" s="71">
        <v>5605</v>
      </c>
      <c r="U455" s="71">
        <v>5605</v>
      </c>
      <c r="V455" s="71">
        <v>5605</v>
      </c>
      <c r="W455" s="71">
        <v>5605</v>
      </c>
      <c r="X455" s="71">
        <v>5605</v>
      </c>
      <c r="Y455" s="71">
        <v>5605</v>
      </c>
      <c r="Z455" s="71">
        <v>5605</v>
      </c>
      <c r="AA455" s="71">
        <v>5605</v>
      </c>
      <c r="AB455" s="71">
        <v>5605</v>
      </c>
      <c r="AC455" s="71">
        <v>5608</v>
      </c>
      <c r="AD455" s="71"/>
      <c r="AE455" s="71">
        <v>67263</v>
      </c>
      <c r="AF455" s="71">
        <v>133534</v>
      </c>
    </row>
    <row r="456" spans="1:32" x14ac:dyDescent="0.3">
      <c r="B456" t="s">
        <v>723</v>
      </c>
      <c r="D456" s="71">
        <v>5523</v>
      </c>
      <c r="E456" s="71">
        <v>5523</v>
      </c>
      <c r="F456" s="71">
        <v>5523</v>
      </c>
      <c r="G456" s="71">
        <v>5523</v>
      </c>
      <c r="H456" s="71">
        <v>5523</v>
      </c>
      <c r="I456" s="71">
        <v>5523</v>
      </c>
      <c r="J456" s="71">
        <v>5523</v>
      </c>
      <c r="K456" s="71">
        <v>5523</v>
      </c>
      <c r="L456" s="71">
        <v>5523</v>
      </c>
      <c r="M456" s="71">
        <v>5523</v>
      </c>
      <c r="N456" s="71">
        <v>5523</v>
      </c>
      <c r="O456" s="71">
        <v>5518</v>
      </c>
      <c r="P456" s="71"/>
      <c r="Q456" s="71">
        <v>66271</v>
      </c>
      <c r="R456" s="71">
        <v>5605</v>
      </c>
      <c r="S456" s="71">
        <v>5605</v>
      </c>
      <c r="T456" s="71">
        <v>5605</v>
      </c>
      <c r="U456" s="71">
        <v>5605</v>
      </c>
      <c r="V456" s="71">
        <v>5605</v>
      </c>
      <c r="W456" s="71">
        <v>5605</v>
      </c>
      <c r="X456" s="71">
        <v>5605</v>
      </c>
      <c r="Y456" s="71">
        <v>5605</v>
      </c>
      <c r="Z456" s="71">
        <v>5605</v>
      </c>
      <c r="AA456" s="71">
        <v>5605</v>
      </c>
      <c r="AB456" s="71">
        <v>5605</v>
      </c>
      <c r="AC456" s="71">
        <v>5608</v>
      </c>
      <c r="AD456" s="71"/>
      <c r="AE456" s="71">
        <v>67263</v>
      </c>
      <c r="AF456" s="71">
        <v>133534</v>
      </c>
    </row>
    <row r="457" spans="1:32" x14ac:dyDescent="0.3">
      <c r="B457" t="s">
        <v>724</v>
      </c>
      <c r="C457" t="s">
        <v>357</v>
      </c>
      <c r="D457" s="71">
        <v>1700</v>
      </c>
      <c r="E457" s="71">
        <v>1700</v>
      </c>
      <c r="F457" s="71">
        <v>1700</v>
      </c>
      <c r="G457" s="71">
        <v>1700</v>
      </c>
      <c r="H457" s="71">
        <v>1700</v>
      </c>
      <c r="I457" s="71">
        <v>1700</v>
      </c>
      <c r="J457" s="71">
        <v>1700</v>
      </c>
      <c r="K457" s="71">
        <v>1500</v>
      </c>
      <c r="L457" s="71">
        <v>1500</v>
      </c>
      <c r="M457" s="71">
        <v>1500</v>
      </c>
      <c r="N457" s="71">
        <v>1500</v>
      </c>
      <c r="O457" s="71">
        <v>1500</v>
      </c>
      <c r="P457" s="71"/>
      <c r="Q457" s="71">
        <v>19400</v>
      </c>
      <c r="R457" s="71">
        <v>0</v>
      </c>
      <c r="S457" s="71">
        <v>1500</v>
      </c>
      <c r="T457" s="71">
        <v>1500</v>
      </c>
      <c r="U457" s="71">
        <v>1500</v>
      </c>
      <c r="V457" s="71">
        <v>0</v>
      </c>
      <c r="W457" s="71">
        <v>1500</v>
      </c>
      <c r="X457" s="71">
        <v>1500</v>
      </c>
      <c r="Y457" s="71">
        <v>1500</v>
      </c>
      <c r="Z457" s="71">
        <v>1500</v>
      </c>
      <c r="AA457" s="71">
        <v>1500</v>
      </c>
      <c r="AB457" s="71">
        <v>1500</v>
      </c>
      <c r="AC457" s="71">
        <v>2500</v>
      </c>
      <c r="AD457" s="71"/>
      <c r="AE457" s="71">
        <v>16000</v>
      </c>
      <c r="AF457" s="71">
        <v>35400</v>
      </c>
    </row>
    <row r="458" spans="1:32" x14ac:dyDescent="0.3">
      <c r="B458" t="s">
        <v>725</v>
      </c>
      <c r="D458" s="71">
        <v>1700</v>
      </c>
      <c r="E458" s="71">
        <v>1700</v>
      </c>
      <c r="F458" s="71">
        <v>1700</v>
      </c>
      <c r="G458" s="71">
        <v>1700</v>
      </c>
      <c r="H458" s="71">
        <v>1700</v>
      </c>
      <c r="I458" s="71">
        <v>1700</v>
      </c>
      <c r="J458" s="71">
        <v>1700</v>
      </c>
      <c r="K458" s="71">
        <v>1500</v>
      </c>
      <c r="L458" s="71">
        <v>1500</v>
      </c>
      <c r="M458" s="71">
        <v>1500</v>
      </c>
      <c r="N458" s="71">
        <v>1500</v>
      </c>
      <c r="O458" s="71">
        <v>1500</v>
      </c>
      <c r="P458" s="71"/>
      <c r="Q458" s="71">
        <v>19400</v>
      </c>
      <c r="R458" s="71">
        <v>0</v>
      </c>
      <c r="S458" s="71">
        <v>1500</v>
      </c>
      <c r="T458" s="71">
        <v>1500</v>
      </c>
      <c r="U458" s="71">
        <v>1500</v>
      </c>
      <c r="V458" s="71">
        <v>0</v>
      </c>
      <c r="W458" s="71">
        <v>1500</v>
      </c>
      <c r="X458" s="71">
        <v>1500</v>
      </c>
      <c r="Y458" s="71">
        <v>1500</v>
      </c>
      <c r="Z458" s="71">
        <v>1500</v>
      </c>
      <c r="AA458" s="71">
        <v>1500</v>
      </c>
      <c r="AB458" s="71">
        <v>1500</v>
      </c>
      <c r="AC458" s="71">
        <v>2500</v>
      </c>
      <c r="AD458" s="71"/>
      <c r="AE458" s="71">
        <v>16000</v>
      </c>
      <c r="AF458" s="71">
        <v>35400</v>
      </c>
    </row>
    <row r="459" spans="1:32" x14ac:dyDescent="0.3">
      <c r="B459" t="s">
        <v>726</v>
      </c>
      <c r="C459" t="s">
        <v>358</v>
      </c>
      <c r="D459" s="71">
        <v>2004.62</v>
      </c>
      <c r="E459" s="71">
        <v>2066.2800000000002</v>
      </c>
      <c r="F459" s="71">
        <v>2066.2800000000002</v>
      </c>
      <c r="G459" s="71">
        <v>2066.2800000000002</v>
      </c>
      <c r="H459" s="71">
        <v>2066.2800000000002</v>
      </c>
      <c r="I459" s="71">
        <v>2066.2800000000002</v>
      </c>
      <c r="J459" s="71">
        <v>2066.2800000000002</v>
      </c>
      <c r="K459" s="71">
        <v>2066.2800000000002</v>
      </c>
      <c r="L459" s="71">
        <v>2066.2800000000002</v>
      </c>
      <c r="M459" s="71">
        <v>2066.2800000000002</v>
      </c>
      <c r="N459" s="71">
        <v>2066.2800000000002</v>
      </c>
      <c r="O459" s="71">
        <v>2041.58</v>
      </c>
      <c r="P459" s="71"/>
      <c r="Q459" s="71">
        <v>24709</v>
      </c>
      <c r="R459" s="71">
        <v>2098.33</v>
      </c>
      <c r="S459" s="71">
        <v>2098.33</v>
      </c>
      <c r="T459" s="71">
        <v>2098.33</v>
      </c>
      <c r="U459" s="71">
        <v>2098.33</v>
      </c>
      <c r="V459" s="71">
        <v>2098.33</v>
      </c>
      <c r="W459" s="71">
        <v>2098.33</v>
      </c>
      <c r="X459" s="71">
        <v>2098.33</v>
      </c>
      <c r="Y459" s="71">
        <v>2098.33</v>
      </c>
      <c r="Z459" s="71">
        <v>2098.33</v>
      </c>
      <c r="AA459" s="71">
        <v>2098.33</v>
      </c>
      <c r="AB459" s="71">
        <v>2098.33</v>
      </c>
      <c r="AC459" s="71">
        <v>2098.37</v>
      </c>
      <c r="AD459" s="71"/>
      <c r="AE459" s="71">
        <v>25180.000000000004</v>
      </c>
      <c r="AF459" s="71">
        <v>49889.000000000022</v>
      </c>
    </row>
    <row r="460" spans="1:32" x14ac:dyDescent="0.3">
      <c r="C460" t="s">
        <v>363</v>
      </c>
      <c r="D460" s="71">
        <v>1848</v>
      </c>
      <c r="E460" s="71">
        <v>1848</v>
      </c>
      <c r="F460" s="71">
        <v>1848</v>
      </c>
      <c r="G460" s="71">
        <v>1848</v>
      </c>
      <c r="H460" s="71">
        <v>1848</v>
      </c>
      <c r="I460" s="71">
        <v>1848</v>
      </c>
      <c r="J460" s="71">
        <v>1848</v>
      </c>
      <c r="K460" s="71">
        <v>1848</v>
      </c>
      <c r="L460" s="71">
        <v>1848</v>
      </c>
      <c r="M460" s="71">
        <v>1848</v>
      </c>
      <c r="N460" s="71">
        <v>1848</v>
      </c>
      <c r="O460" s="71">
        <v>1847</v>
      </c>
      <c r="P460" s="71"/>
      <c r="Q460" s="71">
        <v>22175</v>
      </c>
      <c r="R460" s="71">
        <v>1917</v>
      </c>
      <c r="S460" s="71">
        <v>1917</v>
      </c>
      <c r="T460" s="71">
        <v>1917</v>
      </c>
      <c r="U460" s="71">
        <v>1917</v>
      </c>
      <c r="V460" s="71">
        <v>1917</v>
      </c>
      <c r="W460" s="71">
        <v>1917</v>
      </c>
      <c r="X460" s="71">
        <v>1917</v>
      </c>
      <c r="Y460" s="71">
        <v>1917</v>
      </c>
      <c r="Z460" s="71">
        <v>1917</v>
      </c>
      <c r="AA460" s="71">
        <v>1917</v>
      </c>
      <c r="AB460" s="71">
        <v>1917</v>
      </c>
      <c r="AC460" s="71">
        <v>1922</v>
      </c>
      <c r="AD460" s="71"/>
      <c r="AE460" s="71">
        <v>23009</v>
      </c>
      <c r="AF460" s="71">
        <v>45184</v>
      </c>
    </row>
    <row r="461" spans="1:32" x14ac:dyDescent="0.3">
      <c r="C461" t="s">
        <v>367</v>
      </c>
      <c r="D461" s="71">
        <v>1839</v>
      </c>
      <c r="E461" s="71">
        <v>1839</v>
      </c>
      <c r="F461" s="71">
        <v>1839</v>
      </c>
      <c r="G461" s="71">
        <v>1839</v>
      </c>
      <c r="H461" s="71">
        <v>1839</v>
      </c>
      <c r="I461" s="71">
        <v>1839</v>
      </c>
      <c r="J461" s="71">
        <v>1839</v>
      </c>
      <c r="K461" s="71">
        <v>1839</v>
      </c>
      <c r="L461" s="71">
        <v>1839</v>
      </c>
      <c r="M461" s="71">
        <v>1839</v>
      </c>
      <c r="N461" s="71">
        <v>1839</v>
      </c>
      <c r="O461" s="71">
        <v>1834</v>
      </c>
      <c r="P461" s="71"/>
      <c r="Q461" s="71">
        <v>22063</v>
      </c>
      <c r="R461" s="71">
        <v>1908</v>
      </c>
      <c r="S461" s="71">
        <v>1908</v>
      </c>
      <c r="T461" s="71">
        <v>1908</v>
      </c>
      <c r="U461" s="71">
        <v>1908</v>
      </c>
      <c r="V461" s="71">
        <v>1908</v>
      </c>
      <c r="W461" s="71">
        <v>1908</v>
      </c>
      <c r="X461" s="71">
        <v>1908</v>
      </c>
      <c r="Y461" s="71">
        <v>1908</v>
      </c>
      <c r="Z461" s="71">
        <v>1908</v>
      </c>
      <c r="AA461" s="71">
        <v>1908</v>
      </c>
      <c r="AB461" s="71">
        <v>1908</v>
      </c>
      <c r="AC461" s="71">
        <v>1904</v>
      </c>
      <c r="AD461" s="71"/>
      <c r="AE461" s="71">
        <v>22892</v>
      </c>
      <c r="AF461" s="71">
        <v>44955</v>
      </c>
    </row>
    <row r="462" spans="1:32" x14ac:dyDescent="0.3">
      <c r="B462" t="s">
        <v>727</v>
      </c>
      <c r="D462" s="71">
        <v>5691.62</v>
      </c>
      <c r="E462" s="71">
        <v>5753.2800000000007</v>
      </c>
      <c r="F462" s="71">
        <v>5753.2800000000007</v>
      </c>
      <c r="G462" s="71">
        <v>5753.2800000000007</v>
      </c>
      <c r="H462" s="71">
        <v>5753.2800000000007</v>
      </c>
      <c r="I462" s="71">
        <v>5753.2800000000007</v>
      </c>
      <c r="J462" s="71">
        <v>5753.2800000000007</v>
      </c>
      <c r="K462" s="71">
        <v>5753.2800000000007</v>
      </c>
      <c r="L462" s="71">
        <v>5753.2800000000007</v>
      </c>
      <c r="M462" s="71">
        <v>5753.2800000000007</v>
      </c>
      <c r="N462" s="71">
        <v>5753.2800000000007</v>
      </c>
      <c r="O462" s="71">
        <v>5722.58</v>
      </c>
      <c r="P462" s="71"/>
      <c r="Q462" s="71">
        <v>68947</v>
      </c>
      <c r="R462" s="71">
        <v>5923.33</v>
      </c>
      <c r="S462" s="71">
        <v>5923.33</v>
      </c>
      <c r="T462" s="71">
        <v>5923.33</v>
      </c>
      <c r="U462" s="71">
        <v>5923.33</v>
      </c>
      <c r="V462" s="71">
        <v>5923.33</v>
      </c>
      <c r="W462" s="71">
        <v>5923.33</v>
      </c>
      <c r="X462" s="71">
        <v>5923.33</v>
      </c>
      <c r="Y462" s="71">
        <v>5923.33</v>
      </c>
      <c r="Z462" s="71">
        <v>5923.33</v>
      </c>
      <c r="AA462" s="71">
        <v>5923.33</v>
      </c>
      <c r="AB462" s="71">
        <v>5923.33</v>
      </c>
      <c r="AC462" s="71">
        <v>5924.37</v>
      </c>
      <c r="AD462" s="71"/>
      <c r="AE462" s="71">
        <v>71081</v>
      </c>
      <c r="AF462" s="71">
        <v>140028.00000000003</v>
      </c>
    </row>
    <row r="463" spans="1:32" x14ac:dyDescent="0.3">
      <c r="B463" t="s">
        <v>728</v>
      </c>
      <c r="C463" t="s">
        <v>351</v>
      </c>
      <c r="D463" s="71">
        <v>310</v>
      </c>
      <c r="E463" s="71">
        <v>310</v>
      </c>
      <c r="F463" s="71">
        <v>310</v>
      </c>
      <c r="G463" s="71">
        <v>310</v>
      </c>
      <c r="H463" s="71">
        <v>2270</v>
      </c>
      <c r="I463" s="71">
        <v>310</v>
      </c>
      <c r="J463" s="71">
        <v>310</v>
      </c>
      <c r="K463" s="71">
        <v>310</v>
      </c>
      <c r="L463" s="71">
        <v>2272</v>
      </c>
      <c r="M463" s="71">
        <v>310</v>
      </c>
      <c r="N463" s="71">
        <v>310</v>
      </c>
      <c r="O463" s="71">
        <v>2270</v>
      </c>
      <c r="P463" s="71"/>
      <c r="Q463" s="71">
        <v>9602</v>
      </c>
      <c r="R463" s="71">
        <v>310</v>
      </c>
      <c r="S463" s="71">
        <v>310</v>
      </c>
      <c r="T463" s="71">
        <v>310</v>
      </c>
      <c r="U463" s="71">
        <v>310</v>
      </c>
      <c r="V463" s="71">
        <v>2259.5</v>
      </c>
      <c r="W463" s="71">
        <v>310</v>
      </c>
      <c r="X463" s="71">
        <v>310</v>
      </c>
      <c r="Y463" s="71">
        <v>310</v>
      </c>
      <c r="Z463" s="71">
        <v>2259.5</v>
      </c>
      <c r="AA463" s="71">
        <v>310</v>
      </c>
      <c r="AB463" s="71">
        <v>310</v>
      </c>
      <c r="AC463" s="71">
        <v>2260</v>
      </c>
      <c r="AD463" s="71"/>
      <c r="AE463" s="71">
        <v>9569</v>
      </c>
      <c r="AF463" s="71">
        <v>19171</v>
      </c>
    </row>
    <row r="464" spans="1:32" x14ac:dyDescent="0.3">
      <c r="C464" t="s">
        <v>355</v>
      </c>
      <c r="D464" s="71">
        <v>3700</v>
      </c>
      <c r="E464" s="71">
        <v>0</v>
      </c>
      <c r="F464" s="71">
        <v>7400</v>
      </c>
      <c r="G464" s="71">
        <v>5054.1499999999996</v>
      </c>
      <c r="H464" s="71">
        <v>3700</v>
      </c>
      <c r="I464" s="71">
        <v>0</v>
      </c>
      <c r="J464" s="71">
        <v>5054.1499999999996</v>
      </c>
      <c r="K464" s="71">
        <v>3700</v>
      </c>
      <c r="L464" s="71">
        <v>1354.15</v>
      </c>
      <c r="M464" s="71">
        <v>3700</v>
      </c>
      <c r="N464" s="71">
        <v>0</v>
      </c>
      <c r="O464" s="71">
        <v>8754.15</v>
      </c>
      <c r="P464" s="71"/>
      <c r="Q464" s="71">
        <v>42416.600000000006</v>
      </c>
      <c r="R464" s="71">
        <v>0</v>
      </c>
      <c r="S464" s="71">
        <v>3000</v>
      </c>
      <c r="T464" s="71">
        <v>7390.95</v>
      </c>
      <c r="U464" s="71">
        <v>0</v>
      </c>
      <c r="V464" s="71">
        <v>3000</v>
      </c>
      <c r="W464" s="71">
        <v>4390.95</v>
      </c>
      <c r="X464" s="71">
        <v>6000</v>
      </c>
      <c r="Y464" s="71">
        <v>3000</v>
      </c>
      <c r="Z464" s="71">
        <v>1390.95</v>
      </c>
      <c r="AA464" s="71">
        <v>3000</v>
      </c>
      <c r="AB464" s="71">
        <v>3000</v>
      </c>
      <c r="AC464" s="71">
        <v>7390.95</v>
      </c>
      <c r="AD464" s="71"/>
      <c r="AE464" s="71">
        <v>41563.800000000003</v>
      </c>
      <c r="AF464" s="71">
        <v>83980.4</v>
      </c>
    </row>
    <row r="465" spans="1:32" x14ac:dyDescent="0.3">
      <c r="C465" t="s">
        <v>356</v>
      </c>
      <c r="D465" s="71">
        <v>0</v>
      </c>
      <c r="E465" s="71">
        <v>0</v>
      </c>
      <c r="F465" s="71">
        <v>0</v>
      </c>
      <c r="G465" s="71">
        <v>2155</v>
      </c>
      <c r="H465" s="71">
        <v>2155</v>
      </c>
      <c r="I465" s="71">
        <v>0</v>
      </c>
      <c r="J465" s="71">
        <v>0</v>
      </c>
      <c r="K465" s="71">
        <v>0</v>
      </c>
      <c r="L465" s="71">
        <v>0</v>
      </c>
      <c r="M465" s="71">
        <v>2155</v>
      </c>
      <c r="N465" s="71">
        <v>0</v>
      </c>
      <c r="O465" s="71">
        <v>2152</v>
      </c>
      <c r="P465" s="71"/>
      <c r="Q465" s="71">
        <v>8617</v>
      </c>
      <c r="R465" s="71">
        <v>0</v>
      </c>
      <c r="S465" s="71">
        <v>0</v>
      </c>
      <c r="T465" s="71">
        <v>2231</v>
      </c>
      <c r="U465" s="71">
        <v>0</v>
      </c>
      <c r="V465" s="71">
        <v>0</v>
      </c>
      <c r="W465" s="71">
        <v>2231</v>
      </c>
      <c r="X465" s="71">
        <v>0</v>
      </c>
      <c r="Y465" s="71">
        <v>2231</v>
      </c>
      <c r="Z465" s="71">
        <v>0</v>
      </c>
      <c r="AA465" s="71"/>
      <c r="AB465" s="71">
        <v>2231</v>
      </c>
      <c r="AC465" s="71">
        <v>0</v>
      </c>
      <c r="AD465" s="71"/>
      <c r="AE465" s="71">
        <v>8924</v>
      </c>
      <c r="AF465" s="71">
        <v>17541</v>
      </c>
    </row>
    <row r="466" spans="1:32" x14ac:dyDescent="0.3">
      <c r="C466" t="s">
        <v>359</v>
      </c>
      <c r="D466" s="71">
        <v>5000</v>
      </c>
      <c r="E466" s="71">
        <v>5000</v>
      </c>
      <c r="F466" s="71">
        <v>5000</v>
      </c>
      <c r="G466" s="71">
        <v>5000</v>
      </c>
      <c r="H466" s="71">
        <v>5000</v>
      </c>
      <c r="I466" s="71">
        <v>5000</v>
      </c>
      <c r="J466" s="71">
        <v>12133</v>
      </c>
      <c r="K466" s="71">
        <v>5000</v>
      </c>
      <c r="L466" s="71">
        <v>5000</v>
      </c>
      <c r="M466" s="71">
        <v>12133</v>
      </c>
      <c r="N466" s="71">
        <v>5000</v>
      </c>
      <c r="O466" s="71">
        <v>12133</v>
      </c>
      <c r="P466" s="71"/>
      <c r="Q466" s="71">
        <v>81399</v>
      </c>
      <c r="R466" s="71">
        <v>5000</v>
      </c>
      <c r="S466" s="71">
        <v>5000</v>
      </c>
      <c r="T466" s="71">
        <v>5000</v>
      </c>
      <c r="U466" s="71">
        <v>5000</v>
      </c>
      <c r="V466" s="71">
        <v>5000</v>
      </c>
      <c r="W466" s="71">
        <v>5000</v>
      </c>
      <c r="X466" s="71">
        <v>5000</v>
      </c>
      <c r="Y466" s="71">
        <v>5000</v>
      </c>
      <c r="Z466" s="71">
        <v>5000</v>
      </c>
      <c r="AA466" s="71">
        <v>5000</v>
      </c>
      <c r="AB466" s="71">
        <v>5000</v>
      </c>
      <c r="AC466" s="71">
        <v>5000</v>
      </c>
      <c r="AD466" s="71"/>
      <c r="AE466" s="71">
        <v>60000</v>
      </c>
      <c r="AF466" s="71">
        <v>141399</v>
      </c>
    </row>
    <row r="467" spans="1:32" x14ac:dyDescent="0.3">
      <c r="C467" t="s">
        <v>360</v>
      </c>
      <c r="D467" s="71">
        <v>0</v>
      </c>
      <c r="E467" s="71">
        <v>0</v>
      </c>
      <c r="F467" s="71">
        <v>16720.25</v>
      </c>
      <c r="G467" s="71">
        <v>0</v>
      </c>
      <c r="H467" s="71">
        <v>16720.25</v>
      </c>
      <c r="I467" s="71">
        <v>0</v>
      </c>
      <c r="J467" s="71">
        <v>0</v>
      </c>
      <c r="K467" s="71">
        <v>16720.25</v>
      </c>
      <c r="L467" s="71">
        <v>0</v>
      </c>
      <c r="M467" s="71">
        <v>0</v>
      </c>
      <c r="N467" s="71">
        <v>16720.25</v>
      </c>
      <c r="O467" s="71"/>
      <c r="P467" s="71"/>
      <c r="Q467" s="71">
        <v>66881</v>
      </c>
      <c r="R467" s="71">
        <v>16749</v>
      </c>
      <c r="S467" s="71">
        <v>0</v>
      </c>
      <c r="T467" s="71"/>
      <c r="U467" s="71">
        <v>0</v>
      </c>
      <c r="V467" s="71">
        <v>16749</v>
      </c>
      <c r="W467" s="71"/>
      <c r="X467" s="71">
        <v>0</v>
      </c>
      <c r="Y467" s="71">
        <v>16749</v>
      </c>
      <c r="Z467" s="71">
        <v>0</v>
      </c>
      <c r="AA467" s="71">
        <v>16749</v>
      </c>
      <c r="AB467" s="71">
        <v>0</v>
      </c>
      <c r="AC467" s="71">
        <v>0</v>
      </c>
      <c r="AD467" s="71"/>
      <c r="AE467" s="71">
        <v>66996</v>
      </c>
      <c r="AF467" s="71">
        <v>133877</v>
      </c>
    </row>
    <row r="468" spans="1:32" x14ac:dyDescent="0.3">
      <c r="C468" t="s">
        <v>361</v>
      </c>
      <c r="D468" s="71">
        <v>1750</v>
      </c>
      <c r="E468" s="71">
        <v>1750</v>
      </c>
      <c r="F468" s="71">
        <v>1750</v>
      </c>
      <c r="G468" s="71">
        <v>1750</v>
      </c>
      <c r="H468" s="71">
        <v>1750</v>
      </c>
      <c r="I468" s="71">
        <v>1750</v>
      </c>
      <c r="J468" s="71">
        <v>1750</v>
      </c>
      <c r="K468" s="71">
        <v>1750</v>
      </c>
      <c r="L468" s="71">
        <v>1750</v>
      </c>
      <c r="M468" s="71">
        <v>1750</v>
      </c>
      <c r="N468" s="71">
        <v>1750</v>
      </c>
      <c r="O468" s="71">
        <v>1750</v>
      </c>
      <c r="P468" s="71"/>
      <c r="Q468" s="71">
        <v>21000</v>
      </c>
      <c r="R468" s="71">
        <v>1750</v>
      </c>
      <c r="S468" s="71">
        <v>1750</v>
      </c>
      <c r="T468" s="71">
        <v>1750</v>
      </c>
      <c r="U468" s="71">
        <v>1750</v>
      </c>
      <c r="V468" s="71">
        <v>1750</v>
      </c>
      <c r="W468" s="71">
        <v>1750</v>
      </c>
      <c r="X468" s="71">
        <v>1750</v>
      </c>
      <c r="Y468" s="71">
        <v>1750</v>
      </c>
      <c r="Z468" s="71">
        <v>1750</v>
      </c>
      <c r="AA468" s="71">
        <v>1750</v>
      </c>
      <c r="AB468" s="71">
        <v>1750</v>
      </c>
      <c r="AC468" s="71">
        <v>1750</v>
      </c>
      <c r="AD468" s="71"/>
      <c r="AE468" s="71">
        <v>21000</v>
      </c>
      <c r="AF468" s="71">
        <v>42000</v>
      </c>
    </row>
    <row r="469" spans="1:32" x14ac:dyDescent="0.3">
      <c r="B469" t="s">
        <v>729</v>
      </c>
      <c r="D469" s="71">
        <v>10760</v>
      </c>
      <c r="E469" s="71">
        <v>7060</v>
      </c>
      <c r="F469" s="71">
        <v>31180.25</v>
      </c>
      <c r="G469" s="71">
        <v>14269.15</v>
      </c>
      <c r="H469" s="71">
        <v>31595.25</v>
      </c>
      <c r="I469" s="71">
        <v>7060</v>
      </c>
      <c r="J469" s="71">
        <v>19247.150000000001</v>
      </c>
      <c r="K469" s="71">
        <v>27480.25</v>
      </c>
      <c r="L469" s="71">
        <v>10376.15</v>
      </c>
      <c r="M469" s="71">
        <v>20048</v>
      </c>
      <c r="N469" s="71">
        <v>23780.25</v>
      </c>
      <c r="O469" s="71">
        <v>27059.15</v>
      </c>
      <c r="P469" s="71"/>
      <c r="Q469" s="71">
        <v>229915.6</v>
      </c>
      <c r="R469" s="71">
        <v>23809</v>
      </c>
      <c r="S469" s="71">
        <v>10060</v>
      </c>
      <c r="T469" s="71">
        <v>16681.95</v>
      </c>
      <c r="U469" s="71">
        <v>7060</v>
      </c>
      <c r="V469" s="71">
        <v>28758.5</v>
      </c>
      <c r="W469" s="71">
        <v>13681.95</v>
      </c>
      <c r="X469" s="71">
        <v>13060</v>
      </c>
      <c r="Y469" s="71">
        <v>29040</v>
      </c>
      <c r="Z469" s="71">
        <v>10400.450000000001</v>
      </c>
      <c r="AA469" s="71">
        <v>26809</v>
      </c>
      <c r="AB469" s="71">
        <v>12291</v>
      </c>
      <c r="AC469" s="71">
        <v>16400.95</v>
      </c>
      <c r="AD469" s="71"/>
      <c r="AE469" s="71">
        <v>208052.8</v>
      </c>
      <c r="AF469" s="71">
        <v>437968.4</v>
      </c>
    </row>
    <row r="470" spans="1:32" x14ac:dyDescent="0.3">
      <c r="B470" t="s">
        <v>730</v>
      </c>
      <c r="C470" t="s">
        <v>352</v>
      </c>
      <c r="D470" s="71">
        <v>0</v>
      </c>
      <c r="E470" s="71">
        <v>0</v>
      </c>
      <c r="F470" s="71">
        <v>0</v>
      </c>
      <c r="G470" s="71">
        <v>0</v>
      </c>
      <c r="H470" s="71">
        <v>3974.25</v>
      </c>
      <c r="I470" s="71">
        <v>0</v>
      </c>
      <c r="J470" s="71">
        <v>0</v>
      </c>
      <c r="K470" s="71">
        <v>3974.25</v>
      </c>
      <c r="L470" s="71">
        <v>0</v>
      </c>
      <c r="M470" s="71">
        <v>0</v>
      </c>
      <c r="N470" s="71">
        <v>3974.25</v>
      </c>
      <c r="O470" s="71"/>
      <c r="P470" s="71"/>
      <c r="Q470" s="71">
        <v>11922.75</v>
      </c>
      <c r="R470" s="71">
        <v>0</v>
      </c>
      <c r="S470" s="71">
        <v>0</v>
      </c>
      <c r="T470" s="71"/>
      <c r="U470" s="71">
        <v>3914.75</v>
      </c>
      <c r="V470" s="71">
        <v>0</v>
      </c>
      <c r="W470" s="71"/>
      <c r="X470" s="71">
        <v>3914.75</v>
      </c>
      <c r="Y470" s="71">
        <v>0</v>
      </c>
      <c r="Z470" s="71">
        <v>0</v>
      </c>
      <c r="AA470" s="71"/>
      <c r="AB470" s="71">
        <v>0</v>
      </c>
      <c r="AC470" s="71">
        <v>7829.5</v>
      </c>
      <c r="AD470" s="71"/>
      <c r="AE470" s="71">
        <v>15659</v>
      </c>
      <c r="AF470" s="71">
        <v>27581.75</v>
      </c>
    </row>
    <row r="471" spans="1:32" x14ac:dyDescent="0.3">
      <c r="C471" t="s">
        <v>365</v>
      </c>
      <c r="D471" s="71">
        <v>1841</v>
      </c>
      <c r="E471" s="71">
        <v>1841</v>
      </c>
      <c r="F471" s="71">
        <v>1841</v>
      </c>
      <c r="G471" s="71">
        <v>1841</v>
      </c>
      <c r="H471" s="71">
        <v>1841</v>
      </c>
      <c r="I471" s="71">
        <v>1841</v>
      </c>
      <c r="J471" s="71">
        <v>1841</v>
      </c>
      <c r="K471" s="71">
        <v>1651.2</v>
      </c>
      <c r="L471" s="71">
        <v>1651.2</v>
      </c>
      <c r="M471" s="71">
        <v>1651.2</v>
      </c>
      <c r="N471" s="71">
        <v>1651.2</v>
      </c>
      <c r="O471" s="71">
        <v>1591.2</v>
      </c>
      <c r="P471" s="71"/>
      <c r="Q471" s="71">
        <v>21083.000000000004</v>
      </c>
      <c r="R471" s="71">
        <v>1772.83</v>
      </c>
      <c r="S471" s="71">
        <v>1772.83</v>
      </c>
      <c r="T471" s="71">
        <v>1772.83</v>
      </c>
      <c r="U471" s="71">
        <v>1772.83</v>
      </c>
      <c r="V471" s="71">
        <v>1772.83</v>
      </c>
      <c r="W471" s="71">
        <v>1772.83</v>
      </c>
      <c r="X471" s="71">
        <v>1772.83</v>
      </c>
      <c r="Y471" s="71">
        <v>1772.83</v>
      </c>
      <c r="Z471" s="71">
        <v>1772.83</v>
      </c>
      <c r="AA471" s="71">
        <v>1772.83</v>
      </c>
      <c r="AB471" s="71">
        <v>1772.83</v>
      </c>
      <c r="AC471" s="71">
        <v>1772.83</v>
      </c>
      <c r="AD471" s="71"/>
      <c r="AE471" s="71">
        <v>21273.96</v>
      </c>
      <c r="AF471" s="71">
        <v>42356.960000000021</v>
      </c>
    </row>
    <row r="472" spans="1:32" x14ac:dyDescent="0.3">
      <c r="B472" t="s">
        <v>731</v>
      </c>
      <c r="D472" s="71">
        <v>1841</v>
      </c>
      <c r="E472" s="71">
        <v>1841</v>
      </c>
      <c r="F472" s="71">
        <v>1841</v>
      </c>
      <c r="G472" s="71">
        <v>1841</v>
      </c>
      <c r="H472" s="71">
        <v>5815.25</v>
      </c>
      <c r="I472" s="71">
        <v>1841</v>
      </c>
      <c r="J472" s="71">
        <v>1841</v>
      </c>
      <c r="K472" s="71">
        <v>5625.45</v>
      </c>
      <c r="L472" s="71">
        <v>1651.2</v>
      </c>
      <c r="M472" s="71">
        <v>1651.2</v>
      </c>
      <c r="N472" s="71">
        <v>5625.45</v>
      </c>
      <c r="O472" s="71">
        <v>1591.2</v>
      </c>
      <c r="P472" s="71"/>
      <c r="Q472" s="71">
        <v>33005.75</v>
      </c>
      <c r="R472" s="71">
        <v>1772.83</v>
      </c>
      <c r="S472" s="71">
        <v>1772.83</v>
      </c>
      <c r="T472" s="71">
        <v>1772.83</v>
      </c>
      <c r="U472" s="71">
        <v>5687.58</v>
      </c>
      <c r="V472" s="71">
        <v>1772.83</v>
      </c>
      <c r="W472" s="71">
        <v>1772.83</v>
      </c>
      <c r="X472" s="71">
        <v>5687.58</v>
      </c>
      <c r="Y472" s="71">
        <v>1772.83</v>
      </c>
      <c r="Z472" s="71">
        <v>1772.83</v>
      </c>
      <c r="AA472" s="71">
        <v>1772.83</v>
      </c>
      <c r="AB472" s="71">
        <v>1772.83</v>
      </c>
      <c r="AC472" s="71">
        <v>9602.33</v>
      </c>
      <c r="AD472" s="71"/>
      <c r="AE472" s="71">
        <v>36932.959999999999</v>
      </c>
      <c r="AF472" s="71">
        <v>69938.710000000021</v>
      </c>
    </row>
    <row r="473" spans="1:32" x14ac:dyDescent="0.3">
      <c r="B473" t="s">
        <v>732</v>
      </c>
      <c r="C473" t="s">
        <v>362</v>
      </c>
      <c r="D473" s="71">
        <v>600</v>
      </c>
      <c r="E473" s="71">
        <v>600</v>
      </c>
      <c r="F473" s="71">
        <v>600</v>
      </c>
      <c r="G473" s="71">
        <v>600</v>
      </c>
      <c r="H473" s="71">
        <v>600</v>
      </c>
      <c r="I473" s="71">
        <v>600</v>
      </c>
      <c r="J473" s="71">
        <v>600</v>
      </c>
      <c r="K473" s="71">
        <v>600</v>
      </c>
      <c r="L473" s="71">
        <v>600</v>
      </c>
      <c r="M473" s="71">
        <v>600</v>
      </c>
      <c r="N473" s="71">
        <v>600</v>
      </c>
      <c r="O473" s="71">
        <v>600</v>
      </c>
      <c r="P473" s="71"/>
      <c r="Q473" s="71">
        <v>7200</v>
      </c>
      <c r="R473" s="71">
        <v>600</v>
      </c>
      <c r="S473" s="71">
        <v>600</v>
      </c>
      <c r="T473" s="71">
        <v>600</v>
      </c>
      <c r="U473" s="71">
        <v>600</v>
      </c>
      <c r="V473" s="71">
        <v>600</v>
      </c>
      <c r="W473" s="71">
        <v>600</v>
      </c>
      <c r="X473" s="71">
        <v>600</v>
      </c>
      <c r="Y473" s="71">
        <v>600</v>
      </c>
      <c r="Z473" s="71">
        <v>600</v>
      </c>
      <c r="AA473" s="71">
        <v>600</v>
      </c>
      <c r="AB473" s="71">
        <v>600</v>
      </c>
      <c r="AC473" s="71">
        <v>600</v>
      </c>
      <c r="AD473" s="71"/>
      <c r="AE473" s="71">
        <v>7200</v>
      </c>
      <c r="AF473" s="71">
        <v>14400</v>
      </c>
    </row>
    <row r="474" spans="1:32" x14ac:dyDescent="0.3">
      <c r="C474" t="s">
        <v>364</v>
      </c>
      <c r="D474" s="71">
        <v>934</v>
      </c>
      <c r="E474" s="71">
        <v>700</v>
      </c>
      <c r="F474" s="71">
        <v>700</v>
      </c>
      <c r="G474" s="71">
        <v>700</v>
      </c>
      <c r="H474" s="71">
        <v>700</v>
      </c>
      <c r="I474" s="71">
        <v>937</v>
      </c>
      <c r="J474" s="71">
        <v>937</v>
      </c>
      <c r="K474" s="71">
        <v>937</v>
      </c>
      <c r="L474" s="71">
        <v>937</v>
      </c>
      <c r="M474" s="71">
        <v>937</v>
      </c>
      <c r="N474" s="71">
        <v>937</v>
      </c>
      <c r="O474" s="71">
        <v>25</v>
      </c>
      <c r="P474" s="71"/>
      <c r="Q474" s="71">
        <v>9381</v>
      </c>
      <c r="R474" s="71">
        <v>937</v>
      </c>
      <c r="S474" s="71">
        <v>937</v>
      </c>
      <c r="T474" s="71">
        <v>937</v>
      </c>
      <c r="U474" s="71">
        <v>937</v>
      </c>
      <c r="V474" s="71">
        <v>937</v>
      </c>
      <c r="W474" s="71">
        <v>937</v>
      </c>
      <c r="X474" s="71">
        <v>937</v>
      </c>
      <c r="Y474" s="71">
        <v>937</v>
      </c>
      <c r="Z474" s="71">
        <v>937</v>
      </c>
      <c r="AA474" s="71">
        <v>937</v>
      </c>
      <c r="AB474" s="71">
        <v>937</v>
      </c>
      <c r="AC474" s="71">
        <v>94</v>
      </c>
      <c r="AD474" s="71">
        <v>-937</v>
      </c>
      <c r="AE474" s="71">
        <v>9464</v>
      </c>
      <c r="AF474" s="71">
        <v>18845</v>
      </c>
    </row>
    <row r="475" spans="1:32" x14ac:dyDescent="0.3">
      <c r="C475" t="s">
        <v>366</v>
      </c>
      <c r="D475" s="71">
        <v>400</v>
      </c>
      <c r="E475" s="71">
        <v>400</v>
      </c>
      <c r="F475" s="71">
        <v>6052.25</v>
      </c>
      <c r="G475" s="71">
        <v>400</v>
      </c>
      <c r="H475" s="71">
        <v>6052.25</v>
      </c>
      <c r="I475" s="71">
        <v>400</v>
      </c>
      <c r="J475" s="71">
        <v>400</v>
      </c>
      <c r="K475" s="71">
        <v>6052.25</v>
      </c>
      <c r="L475" s="71">
        <v>400</v>
      </c>
      <c r="M475" s="71">
        <v>400</v>
      </c>
      <c r="N475" s="71">
        <v>6052.25</v>
      </c>
      <c r="O475" s="71">
        <v>400</v>
      </c>
      <c r="P475" s="71"/>
      <c r="Q475" s="71">
        <v>27409</v>
      </c>
      <c r="R475" s="71">
        <v>400</v>
      </c>
      <c r="S475" s="71">
        <v>6106</v>
      </c>
      <c r="T475" s="71">
        <v>400</v>
      </c>
      <c r="U475" s="71">
        <v>6106</v>
      </c>
      <c r="V475" s="71">
        <v>400</v>
      </c>
      <c r="W475" s="71">
        <v>400</v>
      </c>
      <c r="X475" s="71">
        <v>6106</v>
      </c>
      <c r="Y475" s="71">
        <v>400</v>
      </c>
      <c r="Z475" s="71">
        <v>400</v>
      </c>
      <c r="AA475" s="71">
        <v>6106</v>
      </c>
      <c r="AB475" s="71">
        <v>400</v>
      </c>
      <c r="AC475" s="71">
        <v>400</v>
      </c>
      <c r="AD475" s="71"/>
      <c r="AE475" s="71">
        <v>27624</v>
      </c>
      <c r="AF475" s="71">
        <v>55033</v>
      </c>
    </row>
    <row r="476" spans="1:32" x14ac:dyDescent="0.3">
      <c r="B476" t="s">
        <v>733</v>
      </c>
      <c r="D476" s="71">
        <v>1934</v>
      </c>
      <c r="E476" s="71">
        <v>1700</v>
      </c>
      <c r="F476" s="71">
        <v>7352.25</v>
      </c>
      <c r="G476" s="71">
        <v>1700</v>
      </c>
      <c r="H476" s="71">
        <v>7352.25</v>
      </c>
      <c r="I476" s="71">
        <v>1937</v>
      </c>
      <c r="J476" s="71">
        <v>1937</v>
      </c>
      <c r="K476" s="71">
        <v>7589.25</v>
      </c>
      <c r="L476" s="71">
        <v>1937</v>
      </c>
      <c r="M476" s="71">
        <v>1937</v>
      </c>
      <c r="N476" s="71">
        <v>7589.25</v>
      </c>
      <c r="O476" s="71">
        <v>1025</v>
      </c>
      <c r="P476" s="71"/>
      <c r="Q476" s="71">
        <v>43990</v>
      </c>
      <c r="R476" s="71">
        <v>1937</v>
      </c>
      <c r="S476" s="71">
        <v>7643</v>
      </c>
      <c r="T476" s="71">
        <v>1937</v>
      </c>
      <c r="U476" s="71">
        <v>7643</v>
      </c>
      <c r="V476" s="71">
        <v>1937</v>
      </c>
      <c r="W476" s="71">
        <v>1937</v>
      </c>
      <c r="X476" s="71">
        <v>7643</v>
      </c>
      <c r="Y476" s="71">
        <v>1937</v>
      </c>
      <c r="Z476" s="71">
        <v>1937</v>
      </c>
      <c r="AA476" s="71">
        <v>7643</v>
      </c>
      <c r="AB476" s="71">
        <v>1937</v>
      </c>
      <c r="AC476" s="71">
        <v>1094</v>
      </c>
      <c r="AD476" s="71">
        <v>-937</v>
      </c>
      <c r="AE476" s="71">
        <v>44288</v>
      </c>
      <c r="AF476" s="71">
        <v>88278</v>
      </c>
    </row>
    <row r="477" spans="1:32" x14ac:dyDescent="0.3">
      <c r="A477" t="s">
        <v>368</v>
      </c>
      <c r="D477" s="71">
        <v>27449.62</v>
      </c>
      <c r="E477" s="71">
        <v>23577.279999999999</v>
      </c>
      <c r="F477" s="71">
        <v>53349.78</v>
      </c>
      <c r="G477" s="71">
        <v>68253.429999999993</v>
      </c>
      <c r="H477" s="71">
        <v>82719.53</v>
      </c>
      <c r="I477" s="71">
        <v>36303.78</v>
      </c>
      <c r="J477" s="71">
        <v>48490.93</v>
      </c>
      <c r="K477" s="71">
        <v>66216.73</v>
      </c>
      <c r="L477" s="71">
        <v>39230.129999999997</v>
      </c>
      <c r="M477" s="71">
        <v>48901.979999999996</v>
      </c>
      <c r="N477" s="71">
        <v>62260.729999999996</v>
      </c>
      <c r="O477" s="71">
        <v>54649.43</v>
      </c>
      <c r="P477" s="71"/>
      <c r="Q477" s="71">
        <v>611403.35</v>
      </c>
      <c r="R477" s="71">
        <v>51536.66</v>
      </c>
      <c r="S477" s="71">
        <v>44993.66</v>
      </c>
      <c r="T477" s="71">
        <v>45909.61</v>
      </c>
      <c r="U477" s="71">
        <v>45908.41</v>
      </c>
      <c r="V477" s="71">
        <v>56486.16</v>
      </c>
      <c r="W477" s="71">
        <v>42909.61</v>
      </c>
      <c r="X477" s="71">
        <v>50094.130000000005</v>
      </c>
      <c r="Y477" s="71">
        <v>56405.16</v>
      </c>
      <c r="Z477" s="71">
        <v>37765.61</v>
      </c>
      <c r="AA477" s="71">
        <v>59880.160000000003</v>
      </c>
      <c r="AB477" s="71">
        <v>39656.160000000003</v>
      </c>
      <c r="AC477" s="71">
        <v>51756.65</v>
      </c>
      <c r="AD477" s="71">
        <v>-937</v>
      </c>
      <c r="AE477" s="71">
        <v>582364.98</v>
      </c>
      <c r="AF477" s="71">
        <v>1193768.33</v>
      </c>
    </row>
    <row r="478" spans="1:32" x14ac:dyDescent="0.3">
      <c r="A478" t="s">
        <v>31</v>
      </c>
      <c r="B478" t="s">
        <v>734</v>
      </c>
      <c r="C478" t="s">
        <v>369</v>
      </c>
      <c r="D478" s="71">
        <v>9359</v>
      </c>
      <c r="E478" s="71">
        <v>4000</v>
      </c>
      <c r="F478" s="71">
        <v>4000</v>
      </c>
      <c r="G478" s="71">
        <v>4000</v>
      </c>
      <c r="H478" s="71">
        <v>4000</v>
      </c>
      <c r="I478" s="71">
        <v>-1359</v>
      </c>
      <c r="J478" s="71">
        <v>4000</v>
      </c>
      <c r="K478" s="71">
        <v>4000</v>
      </c>
      <c r="L478" s="71">
        <v>4000</v>
      </c>
      <c r="M478" s="71">
        <v>4000</v>
      </c>
      <c r="N478" s="71">
        <v>4000</v>
      </c>
      <c r="O478" s="71"/>
      <c r="P478" s="71"/>
      <c r="Q478" s="71">
        <v>44000</v>
      </c>
      <c r="R478" s="71">
        <v>2244.83</v>
      </c>
      <c r="S478" s="71">
        <v>2244.83</v>
      </c>
      <c r="T478" s="71">
        <v>2244.83</v>
      </c>
      <c r="U478" s="71">
        <v>9265.51</v>
      </c>
      <c r="V478" s="71">
        <v>4000</v>
      </c>
      <c r="W478" s="71">
        <v>4000</v>
      </c>
      <c r="X478" s="71">
        <v>4000</v>
      </c>
      <c r="Y478" s="71">
        <v>4000</v>
      </c>
      <c r="Z478" s="71">
        <v>4000</v>
      </c>
      <c r="AA478" s="71"/>
      <c r="AB478" s="71">
        <v>4497.42</v>
      </c>
      <c r="AC478" s="71">
        <v>4497.42</v>
      </c>
      <c r="AD478" s="71">
        <v>4497.42</v>
      </c>
      <c r="AE478" s="71">
        <v>49492.259999999995</v>
      </c>
      <c r="AF478" s="71">
        <v>93492.26</v>
      </c>
    </row>
    <row r="479" spans="1:32" x14ac:dyDescent="0.3">
      <c r="B479" t="s">
        <v>735</v>
      </c>
      <c r="D479" s="71">
        <v>9359</v>
      </c>
      <c r="E479" s="71">
        <v>4000</v>
      </c>
      <c r="F479" s="71">
        <v>4000</v>
      </c>
      <c r="G479" s="71">
        <v>4000</v>
      </c>
      <c r="H479" s="71">
        <v>4000</v>
      </c>
      <c r="I479" s="71">
        <v>-1359</v>
      </c>
      <c r="J479" s="71">
        <v>4000</v>
      </c>
      <c r="K479" s="71">
        <v>4000</v>
      </c>
      <c r="L479" s="71">
        <v>4000</v>
      </c>
      <c r="M479" s="71">
        <v>4000</v>
      </c>
      <c r="N479" s="71">
        <v>4000</v>
      </c>
      <c r="O479" s="71"/>
      <c r="P479" s="71"/>
      <c r="Q479" s="71">
        <v>44000</v>
      </c>
      <c r="R479" s="71">
        <v>2244.83</v>
      </c>
      <c r="S479" s="71">
        <v>2244.83</v>
      </c>
      <c r="T479" s="71">
        <v>2244.83</v>
      </c>
      <c r="U479" s="71">
        <v>9265.51</v>
      </c>
      <c r="V479" s="71">
        <v>4000</v>
      </c>
      <c r="W479" s="71">
        <v>4000</v>
      </c>
      <c r="X479" s="71">
        <v>4000</v>
      </c>
      <c r="Y479" s="71">
        <v>4000</v>
      </c>
      <c r="Z479" s="71">
        <v>4000</v>
      </c>
      <c r="AA479" s="71"/>
      <c r="AB479" s="71">
        <v>4497.42</v>
      </c>
      <c r="AC479" s="71">
        <v>4497.42</v>
      </c>
      <c r="AD479" s="71">
        <v>4497.42</v>
      </c>
      <c r="AE479" s="71">
        <v>49492.259999999995</v>
      </c>
      <c r="AF479" s="71">
        <v>93492.26</v>
      </c>
    </row>
    <row r="480" spans="1:32" x14ac:dyDescent="0.3">
      <c r="B480" t="s">
        <v>736</v>
      </c>
      <c r="C480" t="s">
        <v>370</v>
      </c>
      <c r="D480" s="71">
        <v>1000</v>
      </c>
      <c r="E480" s="71">
        <v>1000</v>
      </c>
      <c r="F480" s="71">
        <v>1000</v>
      </c>
      <c r="G480" s="71">
        <v>1000</v>
      </c>
      <c r="H480" s="71">
        <v>1000</v>
      </c>
      <c r="I480" s="71">
        <v>1000</v>
      </c>
      <c r="J480" s="71">
        <v>1000</v>
      </c>
      <c r="K480" s="71">
        <v>1000</v>
      </c>
      <c r="L480" s="71">
        <v>1000</v>
      </c>
      <c r="M480" s="71">
        <v>1000</v>
      </c>
      <c r="N480" s="71">
        <v>1000</v>
      </c>
      <c r="O480" s="71">
        <v>1000</v>
      </c>
      <c r="P480" s="71"/>
      <c r="Q480" s="71">
        <v>12000</v>
      </c>
      <c r="R480" s="71">
        <v>1000</v>
      </c>
      <c r="S480" s="71">
        <v>1000</v>
      </c>
      <c r="T480" s="71">
        <v>1000</v>
      </c>
      <c r="U480" s="71">
        <v>1000</v>
      </c>
      <c r="V480" s="71">
        <v>1000</v>
      </c>
      <c r="W480" s="71">
        <v>1000</v>
      </c>
      <c r="X480" s="71">
        <v>1000</v>
      </c>
      <c r="Y480" s="71">
        <v>1000</v>
      </c>
      <c r="Z480" s="71">
        <v>16171</v>
      </c>
      <c r="AA480" s="71">
        <v>1000</v>
      </c>
      <c r="AB480" s="71">
        <v>1000</v>
      </c>
      <c r="AC480" s="71">
        <v>1000</v>
      </c>
      <c r="AD480" s="71"/>
      <c r="AE480" s="71">
        <v>27171</v>
      </c>
      <c r="AF480" s="71">
        <v>39171</v>
      </c>
    </row>
    <row r="481" spans="2:32" x14ac:dyDescent="0.3">
      <c r="B481" t="s">
        <v>737</v>
      </c>
      <c r="D481" s="71">
        <v>1000</v>
      </c>
      <c r="E481" s="71">
        <v>1000</v>
      </c>
      <c r="F481" s="71">
        <v>1000</v>
      </c>
      <c r="G481" s="71">
        <v>1000</v>
      </c>
      <c r="H481" s="71">
        <v>1000</v>
      </c>
      <c r="I481" s="71">
        <v>1000</v>
      </c>
      <c r="J481" s="71">
        <v>1000</v>
      </c>
      <c r="K481" s="71">
        <v>1000</v>
      </c>
      <c r="L481" s="71">
        <v>1000</v>
      </c>
      <c r="M481" s="71">
        <v>1000</v>
      </c>
      <c r="N481" s="71">
        <v>1000</v>
      </c>
      <c r="O481" s="71">
        <v>1000</v>
      </c>
      <c r="P481" s="71"/>
      <c r="Q481" s="71">
        <v>12000</v>
      </c>
      <c r="R481" s="71">
        <v>1000</v>
      </c>
      <c r="S481" s="71">
        <v>1000</v>
      </c>
      <c r="T481" s="71">
        <v>1000</v>
      </c>
      <c r="U481" s="71">
        <v>1000</v>
      </c>
      <c r="V481" s="71">
        <v>1000</v>
      </c>
      <c r="W481" s="71">
        <v>1000</v>
      </c>
      <c r="X481" s="71">
        <v>1000</v>
      </c>
      <c r="Y481" s="71">
        <v>1000</v>
      </c>
      <c r="Z481" s="71">
        <v>16171</v>
      </c>
      <c r="AA481" s="71">
        <v>1000</v>
      </c>
      <c r="AB481" s="71">
        <v>1000</v>
      </c>
      <c r="AC481" s="71">
        <v>1000</v>
      </c>
      <c r="AD481" s="71"/>
      <c r="AE481" s="71">
        <v>27171</v>
      </c>
      <c r="AF481" s="71">
        <v>39171</v>
      </c>
    </row>
    <row r="482" spans="2:32" x14ac:dyDescent="0.3">
      <c r="B482" t="s">
        <v>738</v>
      </c>
      <c r="C482" t="s">
        <v>372</v>
      </c>
      <c r="D482" s="71">
        <v>0</v>
      </c>
      <c r="E482" s="71">
        <v>0</v>
      </c>
      <c r="F482" s="71">
        <v>5222</v>
      </c>
      <c r="G482" s="71">
        <v>0</v>
      </c>
      <c r="H482" s="71">
        <v>0</v>
      </c>
      <c r="I482" s="71">
        <v>0</v>
      </c>
      <c r="J482" s="71">
        <v>0</v>
      </c>
      <c r="K482" s="71">
        <v>0</v>
      </c>
      <c r="L482" s="71">
        <v>0</v>
      </c>
      <c r="M482" s="71">
        <v>0</v>
      </c>
      <c r="N482" s="71">
        <v>0</v>
      </c>
      <c r="O482" s="71">
        <v>15600</v>
      </c>
      <c r="P482" s="71"/>
      <c r="Q482" s="71">
        <v>20822</v>
      </c>
      <c r="R482" s="71">
        <v>6451</v>
      </c>
      <c r="S482" s="71">
        <v>0</v>
      </c>
      <c r="T482" s="71"/>
      <c r="U482" s="71">
        <v>5000</v>
      </c>
      <c r="V482" s="71">
        <v>0</v>
      </c>
      <c r="W482" s="71"/>
      <c r="X482" s="71">
        <v>5000</v>
      </c>
      <c r="Y482" s="71">
        <v>0</v>
      </c>
      <c r="Z482" s="71">
        <v>0</v>
      </c>
      <c r="AA482" s="71">
        <v>5000</v>
      </c>
      <c r="AB482" s="71">
        <v>0</v>
      </c>
      <c r="AC482" s="71">
        <v>0</v>
      </c>
      <c r="AD482" s="71"/>
      <c r="AE482" s="71">
        <v>21451</v>
      </c>
      <c r="AF482" s="71">
        <v>42273</v>
      </c>
    </row>
    <row r="483" spans="2:32" x14ac:dyDescent="0.3">
      <c r="B483" t="s">
        <v>739</v>
      </c>
      <c r="D483" s="71">
        <v>0</v>
      </c>
      <c r="E483" s="71">
        <v>0</v>
      </c>
      <c r="F483" s="71">
        <v>5222</v>
      </c>
      <c r="G483" s="71">
        <v>0</v>
      </c>
      <c r="H483" s="71">
        <v>0</v>
      </c>
      <c r="I483" s="71">
        <v>0</v>
      </c>
      <c r="J483" s="71">
        <v>0</v>
      </c>
      <c r="K483" s="71">
        <v>0</v>
      </c>
      <c r="L483" s="71">
        <v>0</v>
      </c>
      <c r="M483" s="71">
        <v>0</v>
      </c>
      <c r="N483" s="71">
        <v>0</v>
      </c>
      <c r="O483" s="71">
        <v>15600</v>
      </c>
      <c r="P483" s="71"/>
      <c r="Q483" s="71">
        <v>20822</v>
      </c>
      <c r="R483" s="71">
        <v>6451</v>
      </c>
      <c r="S483" s="71">
        <v>0</v>
      </c>
      <c r="T483" s="71"/>
      <c r="U483" s="71">
        <v>5000</v>
      </c>
      <c r="V483" s="71">
        <v>0</v>
      </c>
      <c r="W483" s="71"/>
      <c r="X483" s="71">
        <v>5000</v>
      </c>
      <c r="Y483" s="71">
        <v>0</v>
      </c>
      <c r="Z483" s="71">
        <v>0</v>
      </c>
      <c r="AA483" s="71">
        <v>5000</v>
      </c>
      <c r="AB483" s="71">
        <v>0</v>
      </c>
      <c r="AC483" s="71">
        <v>0</v>
      </c>
      <c r="AD483" s="71"/>
      <c r="AE483" s="71">
        <v>21451</v>
      </c>
      <c r="AF483" s="71">
        <v>42273</v>
      </c>
    </row>
    <row r="484" spans="2:32" x14ac:dyDescent="0.3">
      <c r="B484" t="s">
        <v>740</v>
      </c>
      <c r="C484" t="s">
        <v>373</v>
      </c>
      <c r="D484" s="71">
        <v>2500</v>
      </c>
      <c r="E484" s="71">
        <v>2500</v>
      </c>
      <c r="F484" s="71">
        <v>2500</v>
      </c>
      <c r="G484" s="71">
        <v>3000</v>
      </c>
      <c r="H484" s="71">
        <v>3000</v>
      </c>
      <c r="I484" s="71">
        <v>3000</v>
      </c>
      <c r="J484" s="71">
        <v>3000</v>
      </c>
      <c r="K484" s="71">
        <v>3000</v>
      </c>
      <c r="L484" s="71">
        <v>3000</v>
      </c>
      <c r="M484" s="71">
        <v>3000</v>
      </c>
      <c r="N484" s="71">
        <v>3000</v>
      </c>
      <c r="O484" s="71">
        <v>3000</v>
      </c>
      <c r="P484" s="71"/>
      <c r="Q484" s="71">
        <v>34500</v>
      </c>
      <c r="R484" s="71">
        <v>3000</v>
      </c>
      <c r="S484" s="71">
        <v>3000</v>
      </c>
      <c r="T484" s="71">
        <v>3000</v>
      </c>
      <c r="U484" s="71">
        <v>3000</v>
      </c>
      <c r="V484" s="71">
        <v>3000</v>
      </c>
      <c r="W484" s="71">
        <v>3000</v>
      </c>
      <c r="X484" s="71">
        <v>3000</v>
      </c>
      <c r="Y484" s="71">
        <v>3000</v>
      </c>
      <c r="Z484" s="71">
        <v>3000</v>
      </c>
      <c r="AA484" s="71">
        <v>3000</v>
      </c>
      <c r="AB484" s="71">
        <v>3000</v>
      </c>
      <c r="AC484" s="71">
        <v>3000</v>
      </c>
      <c r="AD484" s="71"/>
      <c r="AE484" s="71">
        <v>36000</v>
      </c>
      <c r="AF484" s="71">
        <v>70500</v>
      </c>
    </row>
    <row r="485" spans="2:32" x14ac:dyDescent="0.3">
      <c r="B485" t="s">
        <v>741</v>
      </c>
      <c r="D485" s="71">
        <v>2500</v>
      </c>
      <c r="E485" s="71">
        <v>2500</v>
      </c>
      <c r="F485" s="71">
        <v>2500</v>
      </c>
      <c r="G485" s="71">
        <v>3000</v>
      </c>
      <c r="H485" s="71">
        <v>3000</v>
      </c>
      <c r="I485" s="71">
        <v>3000</v>
      </c>
      <c r="J485" s="71">
        <v>3000</v>
      </c>
      <c r="K485" s="71">
        <v>3000</v>
      </c>
      <c r="L485" s="71">
        <v>3000</v>
      </c>
      <c r="M485" s="71">
        <v>3000</v>
      </c>
      <c r="N485" s="71">
        <v>3000</v>
      </c>
      <c r="O485" s="71">
        <v>3000</v>
      </c>
      <c r="P485" s="71"/>
      <c r="Q485" s="71">
        <v>34500</v>
      </c>
      <c r="R485" s="71">
        <v>3000</v>
      </c>
      <c r="S485" s="71">
        <v>3000</v>
      </c>
      <c r="T485" s="71">
        <v>3000</v>
      </c>
      <c r="U485" s="71">
        <v>3000</v>
      </c>
      <c r="V485" s="71">
        <v>3000</v>
      </c>
      <c r="W485" s="71">
        <v>3000</v>
      </c>
      <c r="X485" s="71">
        <v>3000</v>
      </c>
      <c r="Y485" s="71">
        <v>3000</v>
      </c>
      <c r="Z485" s="71">
        <v>3000</v>
      </c>
      <c r="AA485" s="71">
        <v>3000</v>
      </c>
      <c r="AB485" s="71">
        <v>3000</v>
      </c>
      <c r="AC485" s="71">
        <v>3000</v>
      </c>
      <c r="AD485" s="71"/>
      <c r="AE485" s="71">
        <v>36000</v>
      </c>
      <c r="AF485" s="71">
        <v>70500</v>
      </c>
    </row>
    <row r="486" spans="2:32" x14ac:dyDescent="0.3">
      <c r="B486" t="s">
        <v>742</v>
      </c>
      <c r="C486" t="s">
        <v>374</v>
      </c>
      <c r="D486" s="71">
        <v>4000</v>
      </c>
      <c r="E486" s="71">
        <v>4000</v>
      </c>
      <c r="F486" s="71">
        <v>4000</v>
      </c>
      <c r="G486" s="71">
        <v>4000</v>
      </c>
      <c r="H486" s="71">
        <v>4000</v>
      </c>
      <c r="I486" s="71">
        <v>10812.75</v>
      </c>
      <c r="J486" s="71">
        <v>4000</v>
      </c>
      <c r="K486" s="71">
        <v>4000</v>
      </c>
      <c r="L486" s="71">
        <v>4000</v>
      </c>
      <c r="M486" s="71">
        <v>10812.75</v>
      </c>
      <c r="N486" s="71">
        <v>4000</v>
      </c>
      <c r="O486" s="71">
        <v>17625.5</v>
      </c>
      <c r="P486" s="71"/>
      <c r="Q486" s="71">
        <v>75251</v>
      </c>
      <c r="R486" s="71">
        <v>4000</v>
      </c>
      <c r="S486" s="71">
        <v>4000</v>
      </c>
      <c r="T486" s="71">
        <v>4000</v>
      </c>
      <c r="U486" s="71">
        <v>4000</v>
      </c>
      <c r="V486" s="71">
        <v>4000</v>
      </c>
      <c r="W486" s="71">
        <v>4000</v>
      </c>
      <c r="X486" s="71">
        <v>11547.25</v>
      </c>
      <c r="Y486" s="71">
        <v>4000</v>
      </c>
      <c r="Z486" s="71">
        <v>4000</v>
      </c>
      <c r="AA486" s="71">
        <v>4000</v>
      </c>
      <c r="AB486" s="71">
        <v>11547.25</v>
      </c>
      <c r="AC486" s="71">
        <v>19094.5</v>
      </c>
      <c r="AD486" s="71"/>
      <c r="AE486" s="71">
        <v>78189</v>
      </c>
      <c r="AF486" s="71">
        <v>153440</v>
      </c>
    </row>
    <row r="487" spans="2:32" x14ac:dyDescent="0.3">
      <c r="B487" t="s">
        <v>743</v>
      </c>
      <c r="D487" s="71">
        <v>4000</v>
      </c>
      <c r="E487" s="71">
        <v>4000</v>
      </c>
      <c r="F487" s="71">
        <v>4000</v>
      </c>
      <c r="G487" s="71">
        <v>4000</v>
      </c>
      <c r="H487" s="71">
        <v>4000</v>
      </c>
      <c r="I487" s="71">
        <v>10812.75</v>
      </c>
      <c r="J487" s="71">
        <v>4000</v>
      </c>
      <c r="K487" s="71">
        <v>4000</v>
      </c>
      <c r="L487" s="71">
        <v>4000</v>
      </c>
      <c r="M487" s="71">
        <v>10812.75</v>
      </c>
      <c r="N487" s="71">
        <v>4000</v>
      </c>
      <c r="O487" s="71">
        <v>17625.5</v>
      </c>
      <c r="P487" s="71"/>
      <c r="Q487" s="71">
        <v>75251</v>
      </c>
      <c r="R487" s="71">
        <v>4000</v>
      </c>
      <c r="S487" s="71">
        <v>4000</v>
      </c>
      <c r="T487" s="71">
        <v>4000</v>
      </c>
      <c r="U487" s="71">
        <v>4000</v>
      </c>
      <c r="V487" s="71">
        <v>4000</v>
      </c>
      <c r="W487" s="71">
        <v>4000</v>
      </c>
      <c r="X487" s="71">
        <v>11547.25</v>
      </c>
      <c r="Y487" s="71">
        <v>4000</v>
      </c>
      <c r="Z487" s="71">
        <v>4000</v>
      </c>
      <c r="AA487" s="71">
        <v>4000</v>
      </c>
      <c r="AB487" s="71">
        <v>11547.25</v>
      </c>
      <c r="AC487" s="71">
        <v>19094.5</v>
      </c>
      <c r="AD487" s="71"/>
      <c r="AE487" s="71">
        <v>78189</v>
      </c>
      <c r="AF487" s="71">
        <v>153440</v>
      </c>
    </row>
    <row r="488" spans="2:32" x14ac:dyDescent="0.3">
      <c r="B488" t="s">
        <v>744</v>
      </c>
      <c r="C488" t="s">
        <v>376</v>
      </c>
      <c r="D488" s="71">
        <v>2250</v>
      </c>
      <c r="E488" s="71">
        <v>2250</v>
      </c>
      <c r="F488" s="71">
        <v>2250</v>
      </c>
      <c r="G488" s="71">
        <v>2250</v>
      </c>
      <c r="H488" s="71">
        <v>2250</v>
      </c>
      <c r="I488" s="71">
        <v>2250</v>
      </c>
      <c r="J488" s="71">
        <v>2250</v>
      </c>
      <c r="K488" s="71">
        <v>2250</v>
      </c>
      <c r="L488" s="71">
        <v>2250</v>
      </c>
      <c r="M488" s="71">
        <v>2250</v>
      </c>
      <c r="N488" s="71">
        <v>2250</v>
      </c>
      <c r="O488" s="71">
        <v>10094</v>
      </c>
      <c r="P488" s="71"/>
      <c r="Q488" s="71">
        <v>34844</v>
      </c>
      <c r="R488" s="71">
        <v>2250</v>
      </c>
      <c r="S488" s="71">
        <v>2250</v>
      </c>
      <c r="T488" s="71">
        <v>2250</v>
      </c>
      <c r="U488" s="71">
        <v>2250</v>
      </c>
      <c r="V488" s="71">
        <v>2250</v>
      </c>
      <c r="W488" s="71">
        <v>2250</v>
      </c>
      <c r="X488" s="71">
        <v>2250</v>
      </c>
      <c r="Y488" s="71">
        <v>2250</v>
      </c>
      <c r="Z488" s="71">
        <v>2250</v>
      </c>
      <c r="AA488" s="71">
        <v>2250</v>
      </c>
      <c r="AB488" s="71">
        <v>2250</v>
      </c>
      <c r="AC488" s="71">
        <v>11012</v>
      </c>
      <c r="AD488" s="71"/>
      <c r="AE488" s="71">
        <v>35762</v>
      </c>
      <c r="AF488" s="71">
        <v>70606</v>
      </c>
    </row>
    <row r="489" spans="2:32" x14ac:dyDescent="0.3">
      <c r="B489" t="s">
        <v>745</v>
      </c>
      <c r="D489" s="71">
        <v>2250</v>
      </c>
      <c r="E489" s="71">
        <v>2250</v>
      </c>
      <c r="F489" s="71">
        <v>2250</v>
      </c>
      <c r="G489" s="71">
        <v>2250</v>
      </c>
      <c r="H489" s="71">
        <v>2250</v>
      </c>
      <c r="I489" s="71">
        <v>2250</v>
      </c>
      <c r="J489" s="71">
        <v>2250</v>
      </c>
      <c r="K489" s="71">
        <v>2250</v>
      </c>
      <c r="L489" s="71">
        <v>2250</v>
      </c>
      <c r="M489" s="71">
        <v>2250</v>
      </c>
      <c r="N489" s="71">
        <v>2250</v>
      </c>
      <c r="O489" s="71">
        <v>10094</v>
      </c>
      <c r="P489" s="71"/>
      <c r="Q489" s="71">
        <v>34844</v>
      </c>
      <c r="R489" s="71">
        <v>2250</v>
      </c>
      <c r="S489" s="71">
        <v>2250</v>
      </c>
      <c r="T489" s="71">
        <v>2250</v>
      </c>
      <c r="U489" s="71">
        <v>2250</v>
      </c>
      <c r="V489" s="71">
        <v>2250</v>
      </c>
      <c r="W489" s="71">
        <v>2250</v>
      </c>
      <c r="X489" s="71">
        <v>2250</v>
      </c>
      <c r="Y489" s="71">
        <v>2250</v>
      </c>
      <c r="Z489" s="71">
        <v>2250</v>
      </c>
      <c r="AA489" s="71">
        <v>2250</v>
      </c>
      <c r="AB489" s="71">
        <v>2250</v>
      </c>
      <c r="AC489" s="71">
        <v>11012</v>
      </c>
      <c r="AD489" s="71"/>
      <c r="AE489" s="71">
        <v>35762</v>
      </c>
      <c r="AF489" s="71">
        <v>70606</v>
      </c>
    </row>
    <row r="490" spans="2:32" x14ac:dyDescent="0.3">
      <c r="B490" t="s">
        <v>746</v>
      </c>
      <c r="C490" t="s">
        <v>375</v>
      </c>
      <c r="D490" s="71">
        <v>7600</v>
      </c>
      <c r="E490" s="71">
        <v>4100</v>
      </c>
      <c r="F490" s="71">
        <v>4100</v>
      </c>
      <c r="G490" s="71">
        <v>4100</v>
      </c>
      <c r="H490" s="71">
        <v>4100</v>
      </c>
      <c r="I490" s="71">
        <v>4100</v>
      </c>
      <c r="J490" s="71">
        <v>4100</v>
      </c>
      <c r="K490" s="71">
        <v>4100</v>
      </c>
      <c r="L490" s="71">
        <v>4100</v>
      </c>
      <c r="M490" s="71">
        <v>4100</v>
      </c>
      <c r="N490" s="71">
        <v>4100</v>
      </c>
      <c r="O490" s="71">
        <v>4100</v>
      </c>
      <c r="P490" s="71"/>
      <c r="Q490" s="71">
        <v>52700</v>
      </c>
      <c r="R490" s="71">
        <v>4100</v>
      </c>
      <c r="S490" s="71">
        <v>4100</v>
      </c>
      <c r="T490" s="71">
        <v>4100</v>
      </c>
      <c r="U490" s="71">
        <v>4100</v>
      </c>
      <c r="V490" s="71">
        <v>4100</v>
      </c>
      <c r="W490" s="71">
        <v>4100</v>
      </c>
      <c r="X490" s="71">
        <v>4100</v>
      </c>
      <c r="Y490" s="71">
        <v>600</v>
      </c>
      <c r="Z490" s="71">
        <v>4100</v>
      </c>
      <c r="AA490" s="71">
        <v>4100</v>
      </c>
      <c r="AB490" s="71">
        <v>4100</v>
      </c>
      <c r="AC490" s="71">
        <v>4100</v>
      </c>
      <c r="AD490" s="71"/>
      <c r="AE490" s="71">
        <v>45700</v>
      </c>
      <c r="AF490" s="71">
        <v>98400</v>
      </c>
    </row>
    <row r="491" spans="2:32" x14ac:dyDescent="0.3">
      <c r="B491" t="s">
        <v>747</v>
      </c>
      <c r="D491" s="71">
        <v>7600</v>
      </c>
      <c r="E491" s="71">
        <v>4100</v>
      </c>
      <c r="F491" s="71">
        <v>4100</v>
      </c>
      <c r="G491" s="71">
        <v>4100</v>
      </c>
      <c r="H491" s="71">
        <v>4100</v>
      </c>
      <c r="I491" s="71">
        <v>4100</v>
      </c>
      <c r="J491" s="71">
        <v>4100</v>
      </c>
      <c r="K491" s="71">
        <v>4100</v>
      </c>
      <c r="L491" s="71">
        <v>4100</v>
      </c>
      <c r="M491" s="71">
        <v>4100</v>
      </c>
      <c r="N491" s="71">
        <v>4100</v>
      </c>
      <c r="O491" s="71">
        <v>4100</v>
      </c>
      <c r="P491" s="71"/>
      <c r="Q491" s="71">
        <v>52700</v>
      </c>
      <c r="R491" s="71">
        <v>4100</v>
      </c>
      <c r="S491" s="71">
        <v>4100</v>
      </c>
      <c r="T491" s="71">
        <v>4100</v>
      </c>
      <c r="U491" s="71">
        <v>4100</v>
      </c>
      <c r="V491" s="71">
        <v>4100</v>
      </c>
      <c r="W491" s="71">
        <v>4100</v>
      </c>
      <c r="X491" s="71">
        <v>4100</v>
      </c>
      <c r="Y491" s="71">
        <v>600</v>
      </c>
      <c r="Z491" s="71">
        <v>4100</v>
      </c>
      <c r="AA491" s="71">
        <v>4100</v>
      </c>
      <c r="AB491" s="71">
        <v>4100</v>
      </c>
      <c r="AC491" s="71">
        <v>4100</v>
      </c>
      <c r="AD491" s="71"/>
      <c r="AE491" s="71">
        <v>45700</v>
      </c>
      <c r="AF491" s="71">
        <v>98400</v>
      </c>
    </row>
    <row r="492" spans="2:32" x14ac:dyDescent="0.3">
      <c r="B492" t="s">
        <v>748</v>
      </c>
      <c r="C492" t="s">
        <v>377</v>
      </c>
      <c r="D492" s="71">
        <v>0</v>
      </c>
      <c r="E492" s="71">
        <v>0</v>
      </c>
      <c r="F492" s="71">
        <v>4000</v>
      </c>
      <c r="G492" s="71">
        <v>0</v>
      </c>
      <c r="H492" s="71">
        <v>4000</v>
      </c>
      <c r="I492" s="71">
        <v>0</v>
      </c>
      <c r="J492" s="71">
        <v>2000</v>
      </c>
      <c r="K492" s="71">
        <v>2000</v>
      </c>
      <c r="L492" s="71">
        <v>0</v>
      </c>
      <c r="M492" s="71">
        <v>0</v>
      </c>
      <c r="N492" s="71">
        <v>2000</v>
      </c>
      <c r="O492" s="71"/>
      <c r="P492" s="71">
        <v>2000</v>
      </c>
      <c r="Q492" s="71">
        <v>16000</v>
      </c>
      <c r="R492" s="71">
        <v>0</v>
      </c>
      <c r="S492" s="71">
        <v>5000</v>
      </c>
      <c r="T492" s="71"/>
      <c r="U492" s="71">
        <v>0</v>
      </c>
      <c r="V492" s="71">
        <v>5000</v>
      </c>
      <c r="W492" s="71"/>
      <c r="X492" s="71">
        <v>0</v>
      </c>
      <c r="Y492" s="71">
        <v>5000</v>
      </c>
      <c r="Z492" s="71">
        <v>5000</v>
      </c>
      <c r="AA492" s="71"/>
      <c r="AB492" s="71">
        <v>0</v>
      </c>
      <c r="AC492" s="71">
        <v>2640</v>
      </c>
      <c r="AD492" s="71"/>
      <c r="AE492" s="71">
        <v>22640</v>
      </c>
      <c r="AF492" s="71">
        <v>38640</v>
      </c>
    </row>
    <row r="493" spans="2:32" x14ac:dyDescent="0.3">
      <c r="B493" t="s">
        <v>749</v>
      </c>
      <c r="D493" s="71">
        <v>0</v>
      </c>
      <c r="E493" s="71">
        <v>0</v>
      </c>
      <c r="F493" s="71">
        <v>4000</v>
      </c>
      <c r="G493" s="71">
        <v>0</v>
      </c>
      <c r="H493" s="71">
        <v>4000</v>
      </c>
      <c r="I493" s="71">
        <v>0</v>
      </c>
      <c r="J493" s="71">
        <v>2000</v>
      </c>
      <c r="K493" s="71">
        <v>2000</v>
      </c>
      <c r="L493" s="71">
        <v>0</v>
      </c>
      <c r="M493" s="71">
        <v>0</v>
      </c>
      <c r="N493" s="71">
        <v>2000</v>
      </c>
      <c r="O493" s="71"/>
      <c r="P493" s="71">
        <v>2000</v>
      </c>
      <c r="Q493" s="71">
        <v>16000</v>
      </c>
      <c r="R493" s="71">
        <v>0</v>
      </c>
      <c r="S493" s="71">
        <v>5000</v>
      </c>
      <c r="T493" s="71"/>
      <c r="U493" s="71">
        <v>0</v>
      </c>
      <c r="V493" s="71">
        <v>5000</v>
      </c>
      <c r="W493" s="71"/>
      <c r="X493" s="71">
        <v>0</v>
      </c>
      <c r="Y493" s="71">
        <v>5000</v>
      </c>
      <c r="Z493" s="71">
        <v>5000</v>
      </c>
      <c r="AA493" s="71"/>
      <c r="AB493" s="71">
        <v>0</v>
      </c>
      <c r="AC493" s="71">
        <v>2640</v>
      </c>
      <c r="AD493" s="71"/>
      <c r="AE493" s="71">
        <v>22640</v>
      </c>
      <c r="AF493" s="71">
        <v>38640</v>
      </c>
    </row>
    <row r="494" spans="2:32" x14ac:dyDescent="0.3">
      <c r="B494" t="s">
        <v>750</v>
      </c>
      <c r="C494" t="s">
        <v>379</v>
      </c>
      <c r="D494" s="71">
        <v>1500</v>
      </c>
      <c r="E494" s="71">
        <v>1500</v>
      </c>
      <c r="F494" s="71">
        <v>1500</v>
      </c>
      <c r="G494" s="71">
        <v>1500</v>
      </c>
      <c r="H494" s="71">
        <v>1500</v>
      </c>
      <c r="I494" s="71">
        <v>1500</v>
      </c>
      <c r="J494" s="71">
        <v>1500</v>
      </c>
      <c r="K494" s="71">
        <v>1500</v>
      </c>
      <c r="L494" s="71">
        <v>1500</v>
      </c>
      <c r="M494" s="71">
        <v>1500</v>
      </c>
      <c r="N494" s="71">
        <v>14000</v>
      </c>
      <c r="O494" s="71">
        <v>1500</v>
      </c>
      <c r="P494" s="71"/>
      <c r="Q494" s="71">
        <v>30500</v>
      </c>
      <c r="R494" s="71">
        <v>1500</v>
      </c>
      <c r="S494" s="71">
        <v>1500</v>
      </c>
      <c r="T494" s="71">
        <v>1500</v>
      </c>
      <c r="U494" s="71">
        <v>1500</v>
      </c>
      <c r="V494" s="71">
        <v>1500</v>
      </c>
      <c r="W494" s="71">
        <v>1500</v>
      </c>
      <c r="X494" s="71">
        <v>1500</v>
      </c>
      <c r="Y494" s="71">
        <v>1500</v>
      </c>
      <c r="Z494" s="71">
        <v>1500</v>
      </c>
      <c r="AA494" s="71">
        <v>1500</v>
      </c>
      <c r="AB494" s="71">
        <v>1500</v>
      </c>
      <c r="AC494" s="71">
        <v>1500</v>
      </c>
      <c r="AD494" s="71"/>
      <c r="AE494" s="71">
        <v>18000</v>
      </c>
      <c r="AF494" s="71">
        <v>48500</v>
      </c>
    </row>
    <row r="495" spans="2:32" x14ac:dyDescent="0.3">
      <c r="B495" t="s">
        <v>751</v>
      </c>
      <c r="D495" s="71">
        <v>1500</v>
      </c>
      <c r="E495" s="71">
        <v>1500</v>
      </c>
      <c r="F495" s="71">
        <v>1500</v>
      </c>
      <c r="G495" s="71">
        <v>1500</v>
      </c>
      <c r="H495" s="71">
        <v>1500</v>
      </c>
      <c r="I495" s="71">
        <v>1500</v>
      </c>
      <c r="J495" s="71">
        <v>1500</v>
      </c>
      <c r="K495" s="71">
        <v>1500</v>
      </c>
      <c r="L495" s="71">
        <v>1500</v>
      </c>
      <c r="M495" s="71">
        <v>1500</v>
      </c>
      <c r="N495" s="71">
        <v>14000</v>
      </c>
      <c r="O495" s="71">
        <v>1500</v>
      </c>
      <c r="P495" s="71"/>
      <c r="Q495" s="71">
        <v>30500</v>
      </c>
      <c r="R495" s="71">
        <v>1500</v>
      </c>
      <c r="S495" s="71">
        <v>1500</v>
      </c>
      <c r="T495" s="71">
        <v>1500</v>
      </c>
      <c r="U495" s="71">
        <v>1500</v>
      </c>
      <c r="V495" s="71">
        <v>1500</v>
      </c>
      <c r="W495" s="71">
        <v>1500</v>
      </c>
      <c r="X495" s="71">
        <v>1500</v>
      </c>
      <c r="Y495" s="71">
        <v>1500</v>
      </c>
      <c r="Z495" s="71">
        <v>1500</v>
      </c>
      <c r="AA495" s="71">
        <v>1500</v>
      </c>
      <c r="AB495" s="71">
        <v>1500</v>
      </c>
      <c r="AC495" s="71">
        <v>1500</v>
      </c>
      <c r="AD495" s="71"/>
      <c r="AE495" s="71">
        <v>18000</v>
      </c>
      <c r="AF495" s="71">
        <v>48500</v>
      </c>
    </row>
    <row r="496" spans="2:32" x14ac:dyDescent="0.3">
      <c r="B496" t="s">
        <v>752</v>
      </c>
      <c r="C496" t="s">
        <v>380</v>
      </c>
      <c r="D496" s="71">
        <v>4707</v>
      </c>
      <c r="E496" s="71">
        <v>4707</v>
      </c>
      <c r="F496" s="71">
        <v>4707</v>
      </c>
      <c r="G496" s="71">
        <v>0</v>
      </c>
      <c r="H496" s="71">
        <v>0</v>
      </c>
      <c r="I496" s="71">
        <v>4707</v>
      </c>
      <c r="J496" s="71">
        <v>0</v>
      </c>
      <c r="K496" s="71">
        <v>8214</v>
      </c>
      <c r="L496" s="71">
        <v>0</v>
      </c>
      <c r="M496" s="71">
        <v>0</v>
      </c>
      <c r="N496" s="71">
        <v>0</v>
      </c>
      <c r="O496" s="71"/>
      <c r="P496" s="71"/>
      <c r="Q496" s="71">
        <v>27042</v>
      </c>
      <c r="R496" s="71">
        <v>0</v>
      </c>
      <c r="S496" s="71">
        <v>0</v>
      </c>
      <c r="T496" s="71"/>
      <c r="U496" s="71">
        <v>0</v>
      </c>
      <c r="V496" s="71"/>
      <c r="W496" s="71"/>
      <c r="X496" s="71"/>
      <c r="Y496" s="71">
        <v>0</v>
      </c>
      <c r="Z496" s="71">
        <v>21630</v>
      </c>
      <c r="AA496" s="71">
        <v>3605</v>
      </c>
      <c r="AB496" s="71">
        <v>3605</v>
      </c>
      <c r="AC496" s="71">
        <v>14411</v>
      </c>
      <c r="AD496" s="71"/>
      <c r="AE496" s="71">
        <v>43251</v>
      </c>
      <c r="AF496" s="71">
        <v>70293</v>
      </c>
    </row>
    <row r="497" spans="2:32" x14ac:dyDescent="0.3">
      <c r="B497" t="s">
        <v>753</v>
      </c>
      <c r="D497" s="71">
        <v>4707</v>
      </c>
      <c r="E497" s="71">
        <v>4707</v>
      </c>
      <c r="F497" s="71">
        <v>4707</v>
      </c>
      <c r="G497" s="71">
        <v>0</v>
      </c>
      <c r="H497" s="71">
        <v>0</v>
      </c>
      <c r="I497" s="71">
        <v>4707</v>
      </c>
      <c r="J497" s="71">
        <v>0</v>
      </c>
      <c r="K497" s="71">
        <v>8214</v>
      </c>
      <c r="L497" s="71">
        <v>0</v>
      </c>
      <c r="M497" s="71">
        <v>0</v>
      </c>
      <c r="N497" s="71">
        <v>0</v>
      </c>
      <c r="O497" s="71"/>
      <c r="P497" s="71"/>
      <c r="Q497" s="71">
        <v>27042</v>
      </c>
      <c r="R497" s="71">
        <v>0</v>
      </c>
      <c r="S497" s="71">
        <v>0</v>
      </c>
      <c r="T497" s="71"/>
      <c r="U497" s="71">
        <v>0</v>
      </c>
      <c r="V497" s="71"/>
      <c r="W497" s="71"/>
      <c r="X497" s="71"/>
      <c r="Y497" s="71">
        <v>0</v>
      </c>
      <c r="Z497" s="71">
        <v>21630</v>
      </c>
      <c r="AA497" s="71">
        <v>3605</v>
      </c>
      <c r="AB497" s="71">
        <v>3605</v>
      </c>
      <c r="AC497" s="71">
        <v>14411</v>
      </c>
      <c r="AD497" s="71"/>
      <c r="AE497" s="71">
        <v>43251</v>
      </c>
      <c r="AF497" s="71">
        <v>70293</v>
      </c>
    </row>
    <row r="498" spans="2:32" x14ac:dyDescent="0.3">
      <c r="B498" t="s">
        <v>754</v>
      </c>
      <c r="C498" t="s">
        <v>378</v>
      </c>
      <c r="D498" s="71">
        <v>3841</v>
      </c>
      <c r="E498" s="71">
        <v>3841</v>
      </c>
      <c r="F498" s="71">
        <v>3841</v>
      </c>
      <c r="G498" s="71">
        <v>3841</v>
      </c>
      <c r="H498" s="71">
        <v>3841</v>
      </c>
      <c r="I498" s="71">
        <v>3841</v>
      </c>
      <c r="J498" s="71">
        <v>3841</v>
      </c>
      <c r="K498" s="71">
        <v>3841</v>
      </c>
      <c r="L498" s="71">
        <v>3841</v>
      </c>
      <c r="M498" s="71">
        <v>3841</v>
      </c>
      <c r="N498" s="71">
        <v>3841</v>
      </c>
      <c r="O498" s="71">
        <v>3843</v>
      </c>
      <c r="P498" s="71"/>
      <c r="Q498" s="71">
        <v>46094</v>
      </c>
      <c r="R498" s="71">
        <v>4337</v>
      </c>
      <c r="S498" s="71">
        <v>4337</v>
      </c>
      <c r="T498" s="71">
        <v>4337</v>
      </c>
      <c r="U498" s="71">
        <v>4337</v>
      </c>
      <c r="V498" s="71">
        <v>4337</v>
      </c>
      <c r="W498" s="71">
        <v>4337</v>
      </c>
      <c r="X498" s="71">
        <v>4337</v>
      </c>
      <c r="Y498" s="71">
        <v>4337</v>
      </c>
      <c r="Z498" s="71">
        <v>0</v>
      </c>
      <c r="AA498" s="71">
        <v>0</v>
      </c>
      <c r="AB498" s="71">
        <v>0</v>
      </c>
      <c r="AC498" s="71">
        <v>0</v>
      </c>
      <c r="AD498" s="71"/>
      <c r="AE498" s="71">
        <v>34696</v>
      </c>
      <c r="AF498" s="71">
        <v>80790</v>
      </c>
    </row>
    <row r="499" spans="2:32" x14ac:dyDescent="0.3">
      <c r="B499" t="s">
        <v>755</v>
      </c>
      <c r="D499" s="71">
        <v>3841</v>
      </c>
      <c r="E499" s="71">
        <v>3841</v>
      </c>
      <c r="F499" s="71">
        <v>3841</v>
      </c>
      <c r="G499" s="71">
        <v>3841</v>
      </c>
      <c r="H499" s="71">
        <v>3841</v>
      </c>
      <c r="I499" s="71">
        <v>3841</v>
      </c>
      <c r="J499" s="71">
        <v>3841</v>
      </c>
      <c r="K499" s="71">
        <v>3841</v>
      </c>
      <c r="L499" s="71">
        <v>3841</v>
      </c>
      <c r="M499" s="71">
        <v>3841</v>
      </c>
      <c r="N499" s="71">
        <v>3841</v>
      </c>
      <c r="O499" s="71">
        <v>3843</v>
      </c>
      <c r="P499" s="71"/>
      <c r="Q499" s="71">
        <v>46094</v>
      </c>
      <c r="R499" s="71">
        <v>4337</v>
      </c>
      <c r="S499" s="71">
        <v>4337</v>
      </c>
      <c r="T499" s="71">
        <v>4337</v>
      </c>
      <c r="U499" s="71">
        <v>4337</v>
      </c>
      <c r="V499" s="71">
        <v>4337</v>
      </c>
      <c r="W499" s="71">
        <v>4337</v>
      </c>
      <c r="X499" s="71">
        <v>4337</v>
      </c>
      <c r="Y499" s="71">
        <v>4337</v>
      </c>
      <c r="Z499" s="71">
        <v>0</v>
      </c>
      <c r="AA499" s="71">
        <v>0</v>
      </c>
      <c r="AB499" s="71">
        <v>0</v>
      </c>
      <c r="AC499" s="71">
        <v>0</v>
      </c>
      <c r="AD499" s="71"/>
      <c r="AE499" s="71">
        <v>34696</v>
      </c>
      <c r="AF499" s="71">
        <v>80790</v>
      </c>
    </row>
    <row r="500" spans="2:32" x14ac:dyDescent="0.3">
      <c r="B500" t="s">
        <v>756</v>
      </c>
      <c r="C500" t="s">
        <v>381</v>
      </c>
      <c r="D500" s="71">
        <v>1100</v>
      </c>
      <c r="E500" s="71">
        <v>1250</v>
      </c>
      <c r="F500" s="71">
        <v>1250</v>
      </c>
      <c r="G500" s="71">
        <v>1250</v>
      </c>
      <c r="H500" s="71">
        <v>1250</v>
      </c>
      <c r="I500" s="71">
        <v>1250</v>
      </c>
      <c r="J500" s="71">
        <v>1250</v>
      </c>
      <c r="K500" s="71">
        <v>1250</v>
      </c>
      <c r="L500" s="71">
        <v>1250</v>
      </c>
      <c r="M500" s="71">
        <v>1250</v>
      </c>
      <c r="N500" s="71">
        <v>1250</v>
      </c>
      <c r="O500" s="71">
        <v>1250</v>
      </c>
      <c r="P500" s="71"/>
      <c r="Q500" s="71">
        <v>14850</v>
      </c>
      <c r="R500" s="71">
        <v>1250</v>
      </c>
      <c r="S500" s="71">
        <v>1250</v>
      </c>
      <c r="T500" s="71">
        <v>1250</v>
      </c>
      <c r="U500" s="71">
        <v>1250</v>
      </c>
      <c r="V500" s="71">
        <v>1250</v>
      </c>
      <c r="W500" s="71">
        <v>1250</v>
      </c>
      <c r="X500" s="71">
        <v>1250</v>
      </c>
      <c r="Y500" s="71">
        <v>1250</v>
      </c>
      <c r="Z500" s="71">
        <v>1250</v>
      </c>
      <c r="AA500" s="71">
        <v>1250</v>
      </c>
      <c r="AB500" s="71">
        <v>1250</v>
      </c>
      <c r="AC500" s="71">
        <v>1250</v>
      </c>
      <c r="AD500" s="71"/>
      <c r="AE500" s="71">
        <v>15000</v>
      </c>
      <c r="AF500" s="71">
        <v>29850</v>
      </c>
    </row>
    <row r="501" spans="2:32" x14ac:dyDescent="0.3">
      <c r="B501" t="s">
        <v>757</v>
      </c>
      <c r="D501" s="71">
        <v>1100</v>
      </c>
      <c r="E501" s="71">
        <v>1250</v>
      </c>
      <c r="F501" s="71">
        <v>1250</v>
      </c>
      <c r="G501" s="71">
        <v>1250</v>
      </c>
      <c r="H501" s="71">
        <v>1250</v>
      </c>
      <c r="I501" s="71">
        <v>1250</v>
      </c>
      <c r="J501" s="71">
        <v>1250</v>
      </c>
      <c r="K501" s="71">
        <v>1250</v>
      </c>
      <c r="L501" s="71">
        <v>1250</v>
      </c>
      <c r="M501" s="71">
        <v>1250</v>
      </c>
      <c r="N501" s="71">
        <v>1250</v>
      </c>
      <c r="O501" s="71">
        <v>1250</v>
      </c>
      <c r="P501" s="71"/>
      <c r="Q501" s="71">
        <v>14850</v>
      </c>
      <c r="R501" s="71">
        <v>1250</v>
      </c>
      <c r="S501" s="71">
        <v>1250</v>
      </c>
      <c r="T501" s="71">
        <v>1250</v>
      </c>
      <c r="U501" s="71">
        <v>1250</v>
      </c>
      <c r="V501" s="71">
        <v>1250</v>
      </c>
      <c r="W501" s="71">
        <v>1250</v>
      </c>
      <c r="X501" s="71">
        <v>1250</v>
      </c>
      <c r="Y501" s="71">
        <v>1250</v>
      </c>
      <c r="Z501" s="71">
        <v>1250</v>
      </c>
      <c r="AA501" s="71">
        <v>1250</v>
      </c>
      <c r="AB501" s="71">
        <v>1250</v>
      </c>
      <c r="AC501" s="71">
        <v>1250</v>
      </c>
      <c r="AD501" s="71"/>
      <c r="AE501" s="71">
        <v>15000</v>
      </c>
      <c r="AF501" s="71">
        <v>29850</v>
      </c>
    </row>
    <row r="502" spans="2:32" x14ac:dyDescent="0.3">
      <c r="B502" t="s">
        <v>758</v>
      </c>
      <c r="C502" t="s">
        <v>382</v>
      </c>
      <c r="D502" s="71">
        <v>3000</v>
      </c>
      <c r="E502" s="71">
        <v>0</v>
      </c>
      <c r="F502" s="71">
        <v>0</v>
      </c>
      <c r="G502" s="71">
        <v>0</v>
      </c>
      <c r="H502" s="71">
        <v>0</v>
      </c>
      <c r="I502" s="71">
        <v>0</v>
      </c>
      <c r="J502" s="71">
        <v>0</v>
      </c>
      <c r="K502" s="71">
        <v>3000</v>
      </c>
      <c r="L502" s="71">
        <v>0</v>
      </c>
      <c r="M502" s="71">
        <v>0</v>
      </c>
      <c r="N502" s="71">
        <v>0</v>
      </c>
      <c r="O502" s="71"/>
      <c r="P502" s="71"/>
      <c r="Q502" s="71">
        <v>6000</v>
      </c>
      <c r="R502" s="71">
        <v>0</v>
      </c>
      <c r="S502" s="71">
        <v>0</v>
      </c>
      <c r="T502" s="71"/>
      <c r="U502" s="71">
        <v>0</v>
      </c>
      <c r="V502" s="71"/>
      <c r="W502" s="71"/>
      <c r="X502" s="71"/>
      <c r="Y502" s="71">
        <v>0</v>
      </c>
      <c r="Z502" s="71">
        <v>0</v>
      </c>
      <c r="AA502" s="71"/>
      <c r="AB502" s="71"/>
      <c r="AC502" s="71">
        <v>0</v>
      </c>
      <c r="AD502" s="71"/>
      <c r="AE502" s="71">
        <v>0</v>
      </c>
      <c r="AF502" s="71">
        <v>6000</v>
      </c>
    </row>
    <row r="503" spans="2:32" x14ac:dyDescent="0.3">
      <c r="B503" t="s">
        <v>759</v>
      </c>
      <c r="D503" s="71">
        <v>3000</v>
      </c>
      <c r="E503" s="71">
        <v>0</v>
      </c>
      <c r="F503" s="71">
        <v>0</v>
      </c>
      <c r="G503" s="71">
        <v>0</v>
      </c>
      <c r="H503" s="71">
        <v>0</v>
      </c>
      <c r="I503" s="71">
        <v>0</v>
      </c>
      <c r="J503" s="71">
        <v>0</v>
      </c>
      <c r="K503" s="71">
        <v>3000</v>
      </c>
      <c r="L503" s="71">
        <v>0</v>
      </c>
      <c r="M503" s="71">
        <v>0</v>
      </c>
      <c r="N503" s="71">
        <v>0</v>
      </c>
      <c r="O503" s="71"/>
      <c r="P503" s="71"/>
      <c r="Q503" s="71">
        <v>6000</v>
      </c>
      <c r="R503" s="71">
        <v>0</v>
      </c>
      <c r="S503" s="71">
        <v>0</v>
      </c>
      <c r="T503" s="71"/>
      <c r="U503" s="71">
        <v>0</v>
      </c>
      <c r="V503" s="71"/>
      <c r="W503" s="71"/>
      <c r="X503" s="71"/>
      <c r="Y503" s="71">
        <v>0</v>
      </c>
      <c r="Z503" s="71">
        <v>0</v>
      </c>
      <c r="AA503" s="71"/>
      <c r="AB503" s="71"/>
      <c r="AC503" s="71">
        <v>0</v>
      </c>
      <c r="AD503" s="71"/>
      <c r="AE503" s="71">
        <v>0</v>
      </c>
      <c r="AF503" s="71">
        <v>6000</v>
      </c>
    </row>
    <row r="504" spans="2:32" x14ac:dyDescent="0.3">
      <c r="B504" t="s">
        <v>760</v>
      </c>
      <c r="C504" t="s">
        <v>383</v>
      </c>
      <c r="D504" s="71">
        <v>500</v>
      </c>
      <c r="E504" s="71">
        <v>500</v>
      </c>
      <c r="F504" s="71">
        <v>500</v>
      </c>
      <c r="G504" s="71">
        <v>500</v>
      </c>
      <c r="H504" s="71">
        <v>500</v>
      </c>
      <c r="I504" s="71">
        <v>500</v>
      </c>
      <c r="J504" s="71">
        <v>500</v>
      </c>
      <c r="K504" s="71">
        <v>500</v>
      </c>
      <c r="L504" s="71">
        <v>500</v>
      </c>
      <c r="M504" s="71">
        <v>500</v>
      </c>
      <c r="N504" s="71">
        <v>500</v>
      </c>
      <c r="O504" s="71">
        <v>6500</v>
      </c>
      <c r="P504" s="71"/>
      <c r="Q504" s="71">
        <v>12000</v>
      </c>
      <c r="R504" s="71">
        <v>500</v>
      </c>
      <c r="S504" s="71">
        <v>500</v>
      </c>
      <c r="T504" s="71">
        <v>500</v>
      </c>
      <c r="U504" s="71">
        <v>500</v>
      </c>
      <c r="V504" s="71">
        <v>500</v>
      </c>
      <c r="W504" s="71">
        <v>500</v>
      </c>
      <c r="X504" s="71">
        <v>500</v>
      </c>
      <c r="Y504" s="71">
        <v>500</v>
      </c>
      <c r="Z504" s="71">
        <v>500</v>
      </c>
      <c r="AA504" s="71">
        <v>500</v>
      </c>
      <c r="AB504" s="71">
        <v>500</v>
      </c>
      <c r="AC504" s="71">
        <v>500</v>
      </c>
      <c r="AD504" s="71"/>
      <c r="AE504" s="71">
        <v>6000</v>
      </c>
      <c r="AF504" s="71">
        <v>18000</v>
      </c>
    </row>
    <row r="505" spans="2:32" x14ac:dyDescent="0.3">
      <c r="B505" t="s">
        <v>761</v>
      </c>
      <c r="D505" s="71">
        <v>500</v>
      </c>
      <c r="E505" s="71">
        <v>500</v>
      </c>
      <c r="F505" s="71">
        <v>500</v>
      </c>
      <c r="G505" s="71">
        <v>500</v>
      </c>
      <c r="H505" s="71">
        <v>500</v>
      </c>
      <c r="I505" s="71">
        <v>500</v>
      </c>
      <c r="J505" s="71">
        <v>500</v>
      </c>
      <c r="K505" s="71">
        <v>500</v>
      </c>
      <c r="L505" s="71">
        <v>500</v>
      </c>
      <c r="M505" s="71">
        <v>500</v>
      </c>
      <c r="N505" s="71">
        <v>500</v>
      </c>
      <c r="O505" s="71">
        <v>6500</v>
      </c>
      <c r="P505" s="71"/>
      <c r="Q505" s="71">
        <v>12000</v>
      </c>
      <c r="R505" s="71">
        <v>500</v>
      </c>
      <c r="S505" s="71">
        <v>500</v>
      </c>
      <c r="T505" s="71">
        <v>500</v>
      </c>
      <c r="U505" s="71">
        <v>500</v>
      </c>
      <c r="V505" s="71">
        <v>500</v>
      </c>
      <c r="W505" s="71">
        <v>500</v>
      </c>
      <c r="X505" s="71">
        <v>500</v>
      </c>
      <c r="Y505" s="71">
        <v>500</v>
      </c>
      <c r="Z505" s="71">
        <v>500</v>
      </c>
      <c r="AA505" s="71">
        <v>500</v>
      </c>
      <c r="AB505" s="71">
        <v>500</v>
      </c>
      <c r="AC505" s="71">
        <v>500</v>
      </c>
      <c r="AD505" s="71"/>
      <c r="AE505" s="71">
        <v>6000</v>
      </c>
      <c r="AF505" s="71">
        <v>18000</v>
      </c>
    </row>
    <row r="506" spans="2:32" x14ac:dyDescent="0.3">
      <c r="B506" t="s">
        <v>762</v>
      </c>
      <c r="C506" t="s">
        <v>384</v>
      </c>
      <c r="D506" s="71">
        <v>0</v>
      </c>
      <c r="E506" s="71">
        <v>0</v>
      </c>
      <c r="F506" s="71">
        <v>63230</v>
      </c>
      <c r="G506" s="71">
        <v>0</v>
      </c>
      <c r="H506" s="71">
        <v>0</v>
      </c>
      <c r="I506" s="71">
        <v>0</v>
      </c>
      <c r="J506" s="71">
        <v>0</v>
      </c>
      <c r="K506" s="71">
        <v>0</v>
      </c>
      <c r="L506" s="71">
        <v>0</v>
      </c>
      <c r="M506" s="71">
        <v>0</v>
      </c>
      <c r="N506" s="71">
        <v>0</v>
      </c>
      <c r="O506" s="71"/>
      <c r="P506" s="71"/>
      <c r="Q506" s="71">
        <v>63230</v>
      </c>
      <c r="R506" s="71">
        <v>31762.5</v>
      </c>
      <c r="S506" s="71">
        <v>0</v>
      </c>
      <c r="T506" s="71"/>
      <c r="U506" s="71">
        <v>0</v>
      </c>
      <c r="V506" s="71">
        <v>0</v>
      </c>
      <c r="W506" s="71">
        <v>15881.25</v>
      </c>
      <c r="X506" s="71">
        <v>0</v>
      </c>
      <c r="Y506" s="71">
        <v>0</v>
      </c>
      <c r="Z506" s="71">
        <v>15881.25</v>
      </c>
      <c r="AA506" s="71"/>
      <c r="AB506" s="71">
        <v>0</v>
      </c>
      <c r="AC506" s="71">
        <v>0</v>
      </c>
      <c r="AD506" s="71"/>
      <c r="AE506" s="71">
        <v>63525</v>
      </c>
      <c r="AF506" s="71">
        <v>126755</v>
      </c>
    </row>
    <row r="507" spans="2:32" x14ac:dyDescent="0.3">
      <c r="B507" t="s">
        <v>763</v>
      </c>
      <c r="D507" s="71">
        <v>0</v>
      </c>
      <c r="E507" s="71">
        <v>0</v>
      </c>
      <c r="F507" s="71">
        <v>63230</v>
      </c>
      <c r="G507" s="71">
        <v>0</v>
      </c>
      <c r="H507" s="71">
        <v>0</v>
      </c>
      <c r="I507" s="71">
        <v>0</v>
      </c>
      <c r="J507" s="71">
        <v>0</v>
      </c>
      <c r="K507" s="71">
        <v>0</v>
      </c>
      <c r="L507" s="71">
        <v>0</v>
      </c>
      <c r="M507" s="71">
        <v>0</v>
      </c>
      <c r="N507" s="71">
        <v>0</v>
      </c>
      <c r="O507" s="71"/>
      <c r="P507" s="71"/>
      <c r="Q507" s="71">
        <v>63230</v>
      </c>
      <c r="R507" s="71">
        <v>31762.5</v>
      </c>
      <c r="S507" s="71">
        <v>0</v>
      </c>
      <c r="T507" s="71"/>
      <c r="U507" s="71">
        <v>0</v>
      </c>
      <c r="V507" s="71">
        <v>0</v>
      </c>
      <c r="W507" s="71">
        <v>15881.25</v>
      </c>
      <c r="X507" s="71">
        <v>0</v>
      </c>
      <c r="Y507" s="71">
        <v>0</v>
      </c>
      <c r="Z507" s="71">
        <v>15881.25</v>
      </c>
      <c r="AA507" s="71"/>
      <c r="AB507" s="71">
        <v>0</v>
      </c>
      <c r="AC507" s="71">
        <v>0</v>
      </c>
      <c r="AD507" s="71"/>
      <c r="AE507" s="71">
        <v>63525</v>
      </c>
      <c r="AF507" s="71">
        <v>126755</v>
      </c>
    </row>
    <row r="508" spans="2:32" x14ac:dyDescent="0.3">
      <c r="B508" t="s">
        <v>764</v>
      </c>
      <c r="C508" t="s">
        <v>385</v>
      </c>
      <c r="D508" s="71">
        <v>3500</v>
      </c>
      <c r="E508" s="71">
        <v>0</v>
      </c>
      <c r="F508" s="71">
        <v>0</v>
      </c>
      <c r="G508" s="71">
        <v>7000</v>
      </c>
      <c r="H508" s="71">
        <v>3500</v>
      </c>
      <c r="I508" s="71">
        <v>3500</v>
      </c>
      <c r="J508" s="71">
        <v>3500</v>
      </c>
      <c r="K508" s="71">
        <v>3500</v>
      </c>
      <c r="L508" s="71">
        <v>3500</v>
      </c>
      <c r="M508" s="71">
        <v>10500</v>
      </c>
      <c r="N508" s="71">
        <v>3500</v>
      </c>
      <c r="O508" s="71">
        <v>10500</v>
      </c>
      <c r="P508" s="71"/>
      <c r="Q508" s="71">
        <v>52500</v>
      </c>
      <c r="R508" s="71">
        <v>3500</v>
      </c>
      <c r="S508" s="71">
        <v>3500</v>
      </c>
      <c r="T508" s="71">
        <v>3500</v>
      </c>
      <c r="U508" s="71">
        <v>3500</v>
      </c>
      <c r="V508" s="71">
        <v>3500</v>
      </c>
      <c r="W508" s="71">
        <v>3500</v>
      </c>
      <c r="X508" s="71">
        <v>3500</v>
      </c>
      <c r="Y508" s="71">
        <v>3500</v>
      </c>
      <c r="Z508" s="71">
        <v>3500</v>
      </c>
      <c r="AA508" s="71">
        <v>10500</v>
      </c>
      <c r="AB508" s="71">
        <v>3500</v>
      </c>
      <c r="AC508" s="71">
        <v>3500</v>
      </c>
      <c r="AD508" s="71"/>
      <c r="AE508" s="71">
        <v>49000</v>
      </c>
      <c r="AF508" s="71">
        <v>101500</v>
      </c>
    </row>
    <row r="509" spans="2:32" x14ac:dyDescent="0.3">
      <c r="B509" t="s">
        <v>765</v>
      </c>
      <c r="D509" s="71">
        <v>3500</v>
      </c>
      <c r="E509" s="71">
        <v>0</v>
      </c>
      <c r="F509" s="71">
        <v>0</v>
      </c>
      <c r="G509" s="71">
        <v>7000</v>
      </c>
      <c r="H509" s="71">
        <v>3500</v>
      </c>
      <c r="I509" s="71">
        <v>3500</v>
      </c>
      <c r="J509" s="71">
        <v>3500</v>
      </c>
      <c r="K509" s="71">
        <v>3500</v>
      </c>
      <c r="L509" s="71">
        <v>3500</v>
      </c>
      <c r="M509" s="71">
        <v>10500</v>
      </c>
      <c r="N509" s="71">
        <v>3500</v>
      </c>
      <c r="O509" s="71">
        <v>10500</v>
      </c>
      <c r="P509" s="71"/>
      <c r="Q509" s="71">
        <v>52500</v>
      </c>
      <c r="R509" s="71">
        <v>3500</v>
      </c>
      <c r="S509" s="71">
        <v>3500</v>
      </c>
      <c r="T509" s="71">
        <v>3500</v>
      </c>
      <c r="U509" s="71">
        <v>3500</v>
      </c>
      <c r="V509" s="71">
        <v>3500</v>
      </c>
      <c r="W509" s="71">
        <v>3500</v>
      </c>
      <c r="X509" s="71">
        <v>3500</v>
      </c>
      <c r="Y509" s="71">
        <v>3500</v>
      </c>
      <c r="Z509" s="71">
        <v>3500</v>
      </c>
      <c r="AA509" s="71">
        <v>10500</v>
      </c>
      <c r="AB509" s="71">
        <v>3500</v>
      </c>
      <c r="AC509" s="71">
        <v>3500</v>
      </c>
      <c r="AD509" s="71"/>
      <c r="AE509" s="71">
        <v>49000</v>
      </c>
      <c r="AF509" s="71">
        <v>101500</v>
      </c>
    </row>
    <row r="510" spans="2:32" x14ac:dyDescent="0.3">
      <c r="B510" t="s">
        <v>766</v>
      </c>
      <c r="C510" t="s">
        <v>386</v>
      </c>
      <c r="D510" s="71">
        <v>750</v>
      </c>
      <c r="E510" s="71">
        <v>750</v>
      </c>
      <c r="F510" s="71">
        <v>750</v>
      </c>
      <c r="G510" s="71">
        <v>750</v>
      </c>
      <c r="H510" s="71">
        <v>750</v>
      </c>
      <c r="I510" s="71">
        <v>750</v>
      </c>
      <c r="J510" s="71">
        <v>750</v>
      </c>
      <c r="K510" s="71">
        <v>750</v>
      </c>
      <c r="L510" s="71">
        <v>750</v>
      </c>
      <c r="M510" s="71">
        <v>750</v>
      </c>
      <c r="N510" s="71">
        <v>750</v>
      </c>
      <c r="O510" s="71">
        <v>6750</v>
      </c>
      <c r="P510" s="71"/>
      <c r="Q510" s="71">
        <v>15000</v>
      </c>
      <c r="R510" s="71">
        <v>750</v>
      </c>
      <c r="S510" s="71">
        <v>750</v>
      </c>
      <c r="T510" s="71">
        <v>750</v>
      </c>
      <c r="U510" s="71">
        <v>750</v>
      </c>
      <c r="V510" s="71">
        <v>750</v>
      </c>
      <c r="W510" s="71">
        <v>750</v>
      </c>
      <c r="X510" s="71">
        <v>750</v>
      </c>
      <c r="Y510" s="71">
        <v>750</v>
      </c>
      <c r="Z510" s="71">
        <v>750</v>
      </c>
      <c r="AA510" s="71">
        <v>750</v>
      </c>
      <c r="AB510" s="71">
        <v>750</v>
      </c>
      <c r="AC510" s="71">
        <v>3750</v>
      </c>
      <c r="AD510" s="71"/>
      <c r="AE510" s="71">
        <v>12000</v>
      </c>
      <c r="AF510" s="71">
        <v>27000</v>
      </c>
    </row>
    <row r="511" spans="2:32" x14ac:dyDescent="0.3">
      <c r="B511" t="s">
        <v>767</v>
      </c>
      <c r="D511" s="71">
        <v>750</v>
      </c>
      <c r="E511" s="71">
        <v>750</v>
      </c>
      <c r="F511" s="71">
        <v>750</v>
      </c>
      <c r="G511" s="71">
        <v>750</v>
      </c>
      <c r="H511" s="71">
        <v>750</v>
      </c>
      <c r="I511" s="71">
        <v>750</v>
      </c>
      <c r="J511" s="71">
        <v>750</v>
      </c>
      <c r="K511" s="71">
        <v>750</v>
      </c>
      <c r="L511" s="71">
        <v>750</v>
      </c>
      <c r="M511" s="71">
        <v>750</v>
      </c>
      <c r="N511" s="71">
        <v>750</v>
      </c>
      <c r="O511" s="71">
        <v>6750</v>
      </c>
      <c r="P511" s="71"/>
      <c r="Q511" s="71">
        <v>15000</v>
      </c>
      <c r="R511" s="71">
        <v>750</v>
      </c>
      <c r="S511" s="71">
        <v>750</v>
      </c>
      <c r="T511" s="71">
        <v>750</v>
      </c>
      <c r="U511" s="71">
        <v>750</v>
      </c>
      <c r="V511" s="71">
        <v>750</v>
      </c>
      <c r="W511" s="71">
        <v>750</v>
      </c>
      <c r="X511" s="71">
        <v>750</v>
      </c>
      <c r="Y511" s="71">
        <v>750</v>
      </c>
      <c r="Z511" s="71">
        <v>750</v>
      </c>
      <c r="AA511" s="71">
        <v>750</v>
      </c>
      <c r="AB511" s="71">
        <v>750</v>
      </c>
      <c r="AC511" s="71">
        <v>3750</v>
      </c>
      <c r="AD511" s="71"/>
      <c r="AE511" s="71">
        <v>12000</v>
      </c>
      <c r="AF511" s="71">
        <v>27000</v>
      </c>
    </row>
    <row r="512" spans="2:32" x14ac:dyDescent="0.3">
      <c r="B512" t="s">
        <v>768</v>
      </c>
      <c r="C512" t="s">
        <v>371</v>
      </c>
      <c r="D512" s="71">
        <v>2500</v>
      </c>
      <c r="E512" s="71">
        <v>2000</v>
      </c>
      <c r="F512" s="71">
        <v>2000</v>
      </c>
      <c r="G512" s="71">
        <v>2000</v>
      </c>
      <c r="H512" s="71">
        <v>2000</v>
      </c>
      <c r="I512" s="71">
        <v>0</v>
      </c>
      <c r="J512" s="71">
        <v>4000</v>
      </c>
      <c r="K512" s="71">
        <v>4000</v>
      </c>
      <c r="L512" s="71">
        <v>3000</v>
      </c>
      <c r="M512" s="71">
        <v>3000</v>
      </c>
      <c r="N512" s="71">
        <v>3000</v>
      </c>
      <c r="O512" s="71">
        <v>6043</v>
      </c>
      <c r="P512" s="71"/>
      <c r="Q512" s="71">
        <v>33543</v>
      </c>
      <c r="R512" s="71">
        <v>2000</v>
      </c>
      <c r="S512" s="71">
        <v>3000</v>
      </c>
      <c r="T512" s="71">
        <v>2000</v>
      </c>
      <c r="U512" s="71">
        <v>2000</v>
      </c>
      <c r="V512" s="71">
        <v>3000</v>
      </c>
      <c r="W512" s="71">
        <v>2000</v>
      </c>
      <c r="X512" s="71">
        <v>0</v>
      </c>
      <c r="Y512" s="71">
        <v>5000</v>
      </c>
      <c r="Z512" s="71">
        <v>5000</v>
      </c>
      <c r="AA512" s="71">
        <v>3000</v>
      </c>
      <c r="AB512" s="71">
        <v>3000</v>
      </c>
      <c r="AC512" s="71">
        <v>3259</v>
      </c>
      <c r="AD512" s="71"/>
      <c r="AE512" s="71">
        <v>33259</v>
      </c>
      <c r="AF512" s="71">
        <v>66802</v>
      </c>
    </row>
    <row r="513" spans="1:32" x14ac:dyDescent="0.3">
      <c r="B513" t="s">
        <v>769</v>
      </c>
      <c r="D513" s="71">
        <v>2500</v>
      </c>
      <c r="E513" s="71">
        <v>2000</v>
      </c>
      <c r="F513" s="71">
        <v>2000</v>
      </c>
      <c r="G513" s="71">
        <v>2000</v>
      </c>
      <c r="H513" s="71">
        <v>2000</v>
      </c>
      <c r="I513" s="71">
        <v>0</v>
      </c>
      <c r="J513" s="71">
        <v>4000</v>
      </c>
      <c r="K513" s="71">
        <v>4000</v>
      </c>
      <c r="L513" s="71">
        <v>3000</v>
      </c>
      <c r="M513" s="71">
        <v>3000</v>
      </c>
      <c r="N513" s="71">
        <v>3000</v>
      </c>
      <c r="O513" s="71">
        <v>6043</v>
      </c>
      <c r="P513" s="71"/>
      <c r="Q513" s="71">
        <v>33543</v>
      </c>
      <c r="R513" s="71">
        <v>2000</v>
      </c>
      <c r="S513" s="71">
        <v>3000</v>
      </c>
      <c r="T513" s="71">
        <v>2000</v>
      </c>
      <c r="U513" s="71">
        <v>2000</v>
      </c>
      <c r="V513" s="71">
        <v>3000</v>
      </c>
      <c r="W513" s="71">
        <v>2000</v>
      </c>
      <c r="X513" s="71">
        <v>0</v>
      </c>
      <c r="Y513" s="71">
        <v>5000</v>
      </c>
      <c r="Z513" s="71">
        <v>5000</v>
      </c>
      <c r="AA513" s="71">
        <v>3000</v>
      </c>
      <c r="AB513" s="71">
        <v>3000</v>
      </c>
      <c r="AC513" s="71">
        <v>3259</v>
      </c>
      <c r="AD513" s="71"/>
      <c r="AE513" s="71">
        <v>33259</v>
      </c>
      <c r="AF513" s="71">
        <v>66802</v>
      </c>
    </row>
    <row r="514" spans="1:32" x14ac:dyDescent="0.3">
      <c r="A514" t="s">
        <v>387</v>
      </c>
      <c r="D514" s="71">
        <v>48107</v>
      </c>
      <c r="E514" s="71">
        <v>32398</v>
      </c>
      <c r="F514" s="71">
        <v>104850</v>
      </c>
      <c r="G514" s="71">
        <v>35191</v>
      </c>
      <c r="H514" s="71">
        <v>35691</v>
      </c>
      <c r="I514" s="71">
        <v>35851.75</v>
      </c>
      <c r="J514" s="71">
        <v>35691</v>
      </c>
      <c r="K514" s="71">
        <v>46905</v>
      </c>
      <c r="L514" s="71">
        <v>32691</v>
      </c>
      <c r="M514" s="71">
        <v>46503.75</v>
      </c>
      <c r="N514" s="71">
        <v>47191</v>
      </c>
      <c r="O514" s="71">
        <v>87805.5</v>
      </c>
      <c r="P514" s="71">
        <v>2000</v>
      </c>
      <c r="Q514" s="71">
        <v>590876</v>
      </c>
      <c r="R514" s="71">
        <v>68645.33</v>
      </c>
      <c r="S514" s="71">
        <v>36431.83</v>
      </c>
      <c r="T514" s="71">
        <v>30431.83</v>
      </c>
      <c r="U514" s="71">
        <v>42452.51</v>
      </c>
      <c r="V514" s="71">
        <v>38187</v>
      </c>
      <c r="W514" s="71">
        <v>48068.25</v>
      </c>
      <c r="X514" s="71">
        <v>42734.25</v>
      </c>
      <c r="Y514" s="71">
        <v>36687</v>
      </c>
      <c r="Z514" s="71">
        <v>88532.25</v>
      </c>
      <c r="AA514" s="71">
        <v>40455</v>
      </c>
      <c r="AB514" s="71">
        <v>40499.67</v>
      </c>
      <c r="AC514" s="71">
        <v>73513.919999999998</v>
      </c>
      <c r="AD514" s="71">
        <v>4497.42</v>
      </c>
      <c r="AE514" s="71">
        <v>591136.26</v>
      </c>
      <c r="AF514" s="71">
        <v>1182012.26</v>
      </c>
    </row>
    <row r="515" spans="1:32" x14ac:dyDescent="0.3">
      <c r="A515" t="s">
        <v>34</v>
      </c>
      <c r="B515" t="s">
        <v>770</v>
      </c>
      <c r="C515" t="s">
        <v>390</v>
      </c>
      <c r="D515" s="71">
        <v>0</v>
      </c>
      <c r="E515" s="71">
        <v>0</v>
      </c>
      <c r="F515" s="71">
        <v>0</v>
      </c>
      <c r="G515" s="71">
        <v>770.75</v>
      </c>
      <c r="H515" s="71">
        <v>0</v>
      </c>
      <c r="I515" s="71">
        <v>770.75</v>
      </c>
      <c r="J515" s="71">
        <v>0</v>
      </c>
      <c r="K515" s="71">
        <v>0</v>
      </c>
      <c r="L515" s="71">
        <v>770.75</v>
      </c>
      <c r="M515" s="71">
        <v>0</v>
      </c>
      <c r="N515" s="71">
        <v>476.75</v>
      </c>
      <c r="O515" s="71"/>
      <c r="P515" s="71"/>
      <c r="Q515" s="71">
        <v>2789</v>
      </c>
      <c r="R515" s="71">
        <v>0</v>
      </c>
      <c r="S515" s="71">
        <v>0</v>
      </c>
      <c r="T515" s="71">
        <v>811</v>
      </c>
      <c r="U515" s="71">
        <v>0</v>
      </c>
      <c r="V515" s="71">
        <v>0</v>
      </c>
      <c r="W515" s="71"/>
      <c r="X515" s="71">
        <v>811</v>
      </c>
      <c r="Y515" s="71">
        <v>0</v>
      </c>
      <c r="Z515" s="71">
        <v>811</v>
      </c>
      <c r="AA515" s="71"/>
      <c r="AB515" s="71">
        <v>810</v>
      </c>
      <c r="AC515" s="71">
        <v>0</v>
      </c>
      <c r="AD515" s="71"/>
      <c r="AE515" s="71">
        <v>3243</v>
      </c>
      <c r="AF515" s="71">
        <v>6032</v>
      </c>
    </row>
    <row r="516" spans="1:32" x14ac:dyDescent="0.3">
      <c r="C516" t="s">
        <v>392</v>
      </c>
      <c r="D516" s="71">
        <v>100</v>
      </c>
      <c r="E516" s="71">
        <v>1600</v>
      </c>
      <c r="F516" s="71">
        <v>100</v>
      </c>
      <c r="G516" s="71">
        <v>100</v>
      </c>
      <c r="H516" s="71">
        <v>100</v>
      </c>
      <c r="I516" s="71">
        <v>100</v>
      </c>
      <c r="J516" s="71">
        <v>2428</v>
      </c>
      <c r="K516" s="71">
        <v>100</v>
      </c>
      <c r="L516" s="71">
        <v>100</v>
      </c>
      <c r="M516" s="71">
        <v>2429</v>
      </c>
      <c r="N516" s="71">
        <v>100</v>
      </c>
      <c r="O516" s="71">
        <v>100</v>
      </c>
      <c r="P516" s="71">
        <v>-507</v>
      </c>
      <c r="Q516" s="71">
        <v>6850</v>
      </c>
      <c r="R516" s="71">
        <v>607</v>
      </c>
      <c r="S516" s="71">
        <v>100</v>
      </c>
      <c r="T516" s="71">
        <v>1762.5</v>
      </c>
      <c r="U516" s="71">
        <v>100</v>
      </c>
      <c r="V516" s="71">
        <v>100</v>
      </c>
      <c r="W516" s="71">
        <v>100</v>
      </c>
      <c r="X516" s="71">
        <v>100</v>
      </c>
      <c r="Y516" s="71">
        <v>1762.5</v>
      </c>
      <c r="Z516" s="71">
        <v>100</v>
      </c>
      <c r="AA516" s="71">
        <v>1762.5</v>
      </c>
      <c r="AB516" s="71">
        <v>1762.5</v>
      </c>
      <c r="AC516" s="71">
        <v>100</v>
      </c>
      <c r="AD516" s="71"/>
      <c r="AE516" s="71">
        <v>8357</v>
      </c>
      <c r="AF516" s="71">
        <v>15207</v>
      </c>
    </row>
    <row r="517" spans="1:32" x14ac:dyDescent="0.3">
      <c r="B517" t="s">
        <v>771</v>
      </c>
      <c r="D517" s="71">
        <v>100</v>
      </c>
      <c r="E517" s="71">
        <v>1600</v>
      </c>
      <c r="F517" s="71">
        <v>100</v>
      </c>
      <c r="G517" s="71">
        <v>870.75</v>
      </c>
      <c r="H517" s="71">
        <v>100</v>
      </c>
      <c r="I517" s="71">
        <v>870.75</v>
      </c>
      <c r="J517" s="71">
        <v>2428</v>
      </c>
      <c r="K517" s="71">
        <v>100</v>
      </c>
      <c r="L517" s="71">
        <v>870.75</v>
      </c>
      <c r="M517" s="71">
        <v>2429</v>
      </c>
      <c r="N517" s="71">
        <v>576.75</v>
      </c>
      <c r="O517" s="71">
        <v>100</v>
      </c>
      <c r="P517" s="71">
        <v>-507</v>
      </c>
      <c r="Q517" s="71">
        <v>9639</v>
      </c>
      <c r="R517" s="71">
        <v>607</v>
      </c>
      <c r="S517" s="71">
        <v>100</v>
      </c>
      <c r="T517" s="71">
        <v>2573.5</v>
      </c>
      <c r="U517" s="71">
        <v>100</v>
      </c>
      <c r="V517" s="71">
        <v>100</v>
      </c>
      <c r="W517" s="71">
        <v>100</v>
      </c>
      <c r="X517" s="71">
        <v>911</v>
      </c>
      <c r="Y517" s="71">
        <v>1762.5</v>
      </c>
      <c r="Z517" s="71">
        <v>911</v>
      </c>
      <c r="AA517" s="71">
        <v>1762.5</v>
      </c>
      <c r="AB517" s="71">
        <v>2572.5</v>
      </c>
      <c r="AC517" s="71">
        <v>100</v>
      </c>
      <c r="AD517" s="71"/>
      <c r="AE517" s="71">
        <v>11600</v>
      </c>
      <c r="AF517" s="71">
        <v>21239</v>
      </c>
    </row>
    <row r="518" spans="1:32" x14ac:dyDescent="0.3">
      <c r="B518" t="s">
        <v>772</v>
      </c>
      <c r="C518" t="s">
        <v>391</v>
      </c>
      <c r="D518" s="71">
        <v>1500</v>
      </c>
      <c r="E518" s="71">
        <v>1500</v>
      </c>
      <c r="F518" s="71">
        <v>4500</v>
      </c>
      <c r="G518" s="71">
        <v>1500</v>
      </c>
      <c r="H518" s="71">
        <v>4000</v>
      </c>
      <c r="I518" s="71">
        <v>1500</v>
      </c>
      <c r="J518" s="71">
        <v>1500</v>
      </c>
      <c r="K518" s="71">
        <v>1500</v>
      </c>
      <c r="L518" s="71">
        <v>10500</v>
      </c>
      <c r="M518" s="71">
        <v>1500</v>
      </c>
      <c r="N518" s="71">
        <v>7100</v>
      </c>
      <c r="O518" s="71">
        <v>8640</v>
      </c>
      <c r="P518" s="71">
        <v>3750</v>
      </c>
      <c r="Q518" s="71">
        <v>48990</v>
      </c>
      <c r="R518" s="71">
        <v>1500</v>
      </c>
      <c r="S518" s="71">
        <v>1500</v>
      </c>
      <c r="T518" s="71">
        <v>4500</v>
      </c>
      <c r="U518" s="71">
        <v>1750</v>
      </c>
      <c r="V518" s="71">
        <v>8750</v>
      </c>
      <c r="W518" s="71">
        <v>1750</v>
      </c>
      <c r="X518" s="71">
        <v>4709</v>
      </c>
      <c r="Y518" s="71">
        <v>4709</v>
      </c>
      <c r="Z518" s="71">
        <v>4709</v>
      </c>
      <c r="AA518" s="71">
        <v>4709</v>
      </c>
      <c r="AB518" s="71">
        <v>4709</v>
      </c>
      <c r="AC518" s="71">
        <v>4790</v>
      </c>
      <c r="AD518" s="71">
        <v>-81</v>
      </c>
      <c r="AE518" s="71">
        <v>48004</v>
      </c>
      <c r="AF518" s="71">
        <v>96994</v>
      </c>
    </row>
    <row r="519" spans="1:32" x14ac:dyDescent="0.3">
      <c r="C519" t="s">
        <v>403</v>
      </c>
      <c r="D519" s="71">
        <v>2588.42</v>
      </c>
      <c r="E519" s="71">
        <v>2588.42</v>
      </c>
      <c r="F519" s="71">
        <v>1588.42</v>
      </c>
      <c r="G519" s="71">
        <v>1588.42</v>
      </c>
      <c r="H519" s="71">
        <v>1588.42</v>
      </c>
      <c r="I519" s="71">
        <v>1588.42</v>
      </c>
      <c r="J519" s="71">
        <v>1588.42</v>
      </c>
      <c r="K519" s="71">
        <v>1588.42</v>
      </c>
      <c r="L519" s="71">
        <v>1588.42</v>
      </c>
      <c r="M519" s="71">
        <v>1588.42</v>
      </c>
      <c r="N519" s="71">
        <v>1588.42</v>
      </c>
      <c r="O519" s="71">
        <v>1588.42</v>
      </c>
      <c r="P519" s="71"/>
      <c r="Q519" s="71">
        <v>21061.040000000001</v>
      </c>
      <c r="R519" s="71">
        <v>2670.92</v>
      </c>
      <c r="S519" s="71">
        <v>2670.92</v>
      </c>
      <c r="T519" s="71">
        <v>2670.92</v>
      </c>
      <c r="U519" s="71">
        <v>2670.92</v>
      </c>
      <c r="V519" s="71">
        <v>2670.92</v>
      </c>
      <c r="W519" s="71">
        <v>670.92</v>
      </c>
      <c r="X519" s="71">
        <v>4670.92</v>
      </c>
      <c r="Y519" s="71">
        <v>2670.92</v>
      </c>
      <c r="Z519" s="71">
        <v>2670.92</v>
      </c>
      <c r="AA519" s="71">
        <v>2670.92</v>
      </c>
      <c r="AB519" s="71">
        <v>2670.92</v>
      </c>
      <c r="AC519" s="71">
        <v>2670.88</v>
      </c>
      <c r="AD519" s="71"/>
      <c r="AE519" s="71">
        <v>32050.999999999996</v>
      </c>
      <c r="AF519" s="71">
        <v>53112.039999999979</v>
      </c>
    </row>
    <row r="520" spans="1:32" x14ac:dyDescent="0.3">
      <c r="C520" t="s">
        <v>410</v>
      </c>
      <c r="D520" s="71">
        <v>250</v>
      </c>
      <c r="E520" s="71">
        <v>250</v>
      </c>
      <c r="F520" s="71">
        <v>250</v>
      </c>
      <c r="G520" s="71">
        <v>1612</v>
      </c>
      <c r="H520" s="71">
        <v>590.5</v>
      </c>
      <c r="I520" s="71">
        <v>590.5</v>
      </c>
      <c r="J520" s="71">
        <v>590.5</v>
      </c>
      <c r="K520" s="71">
        <v>590.5</v>
      </c>
      <c r="L520" s="71">
        <v>590.5</v>
      </c>
      <c r="M520" s="71">
        <v>590.5</v>
      </c>
      <c r="N520" s="71">
        <v>590.5</v>
      </c>
      <c r="O520" s="71">
        <v>590.5</v>
      </c>
      <c r="P520" s="71"/>
      <c r="Q520" s="71">
        <v>7086</v>
      </c>
      <c r="R520" s="71">
        <v>623</v>
      </c>
      <c r="S520" s="71">
        <v>616</v>
      </c>
      <c r="T520" s="71">
        <v>616</v>
      </c>
      <c r="U520" s="71">
        <v>616</v>
      </c>
      <c r="V520" s="71">
        <v>616</v>
      </c>
      <c r="W520" s="71">
        <v>616</v>
      </c>
      <c r="X520" s="71">
        <v>616</v>
      </c>
      <c r="Y520" s="71">
        <v>616</v>
      </c>
      <c r="Z520" s="71">
        <v>616</v>
      </c>
      <c r="AA520" s="71">
        <v>616</v>
      </c>
      <c r="AB520" s="71">
        <v>616</v>
      </c>
      <c r="AC520" s="71">
        <v>616</v>
      </c>
      <c r="AD520" s="71"/>
      <c r="AE520" s="71">
        <v>7399</v>
      </c>
      <c r="AF520" s="71">
        <v>14485</v>
      </c>
    </row>
    <row r="521" spans="1:32" x14ac:dyDescent="0.3">
      <c r="B521" t="s">
        <v>773</v>
      </c>
      <c r="D521" s="71">
        <v>4338.42</v>
      </c>
      <c r="E521" s="71">
        <v>4338.42</v>
      </c>
      <c r="F521" s="71">
        <v>6338.42</v>
      </c>
      <c r="G521" s="71">
        <v>4700.42</v>
      </c>
      <c r="H521" s="71">
        <v>6178.92</v>
      </c>
      <c r="I521" s="71">
        <v>3678.92</v>
      </c>
      <c r="J521" s="71">
        <v>3678.92</v>
      </c>
      <c r="K521" s="71">
        <v>3678.92</v>
      </c>
      <c r="L521" s="71">
        <v>12678.92</v>
      </c>
      <c r="M521" s="71">
        <v>3678.92</v>
      </c>
      <c r="N521" s="71">
        <v>9278.92</v>
      </c>
      <c r="O521" s="71">
        <v>10818.92</v>
      </c>
      <c r="P521" s="71">
        <v>3750</v>
      </c>
      <c r="Q521" s="71">
        <v>77137.040000000008</v>
      </c>
      <c r="R521" s="71">
        <v>4793.92</v>
      </c>
      <c r="S521" s="71">
        <v>4786.92</v>
      </c>
      <c r="T521" s="71">
        <v>7786.92</v>
      </c>
      <c r="U521" s="71">
        <v>5036.92</v>
      </c>
      <c r="V521" s="71">
        <v>12036.92</v>
      </c>
      <c r="W521" s="71">
        <v>3036.92</v>
      </c>
      <c r="X521" s="71">
        <v>9995.92</v>
      </c>
      <c r="Y521" s="71">
        <v>7995.92</v>
      </c>
      <c r="Z521" s="71">
        <v>7995.92</v>
      </c>
      <c r="AA521" s="71">
        <v>7995.92</v>
      </c>
      <c r="AB521" s="71">
        <v>7995.92</v>
      </c>
      <c r="AC521" s="71">
        <v>8076.88</v>
      </c>
      <c r="AD521" s="71">
        <v>-81</v>
      </c>
      <c r="AE521" s="71">
        <v>87454</v>
      </c>
      <c r="AF521" s="71">
        <v>164591.03999999998</v>
      </c>
    </row>
    <row r="522" spans="1:32" x14ac:dyDescent="0.3">
      <c r="B522" t="s">
        <v>774</v>
      </c>
      <c r="C522" t="s">
        <v>393</v>
      </c>
      <c r="D522" s="71">
        <v>1922</v>
      </c>
      <c r="E522" s="71">
        <v>1922</v>
      </c>
      <c r="F522" s="71">
        <v>1922</v>
      </c>
      <c r="G522" s="71">
        <v>1922</v>
      </c>
      <c r="H522" s="71">
        <v>1922</v>
      </c>
      <c r="I522" s="71">
        <v>1922</v>
      </c>
      <c r="J522" s="71">
        <v>1922</v>
      </c>
      <c r="K522" s="71">
        <v>1922</v>
      </c>
      <c r="L522" s="71">
        <v>1922</v>
      </c>
      <c r="M522" s="71">
        <v>1922</v>
      </c>
      <c r="N522" s="71">
        <v>1922</v>
      </c>
      <c r="O522" s="71">
        <v>1917</v>
      </c>
      <c r="P522" s="71"/>
      <c r="Q522" s="71">
        <v>23059</v>
      </c>
      <c r="R522" s="71">
        <v>1952</v>
      </c>
      <c r="S522" s="71">
        <v>1952</v>
      </c>
      <c r="T522" s="71">
        <v>1952</v>
      </c>
      <c r="U522" s="71">
        <v>1952</v>
      </c>
      <c r="V522" s="71">
        <v>1952</v>
      </c>
      <c r="W522" s="71">
        <v>1952</v>
      </c>
      <c r="X522" s="71">
        <v>1952</v>
      </c>
      <c r="Y522" s="71">
        <v>1952</v>
      </c>
      <c r="Z522" s="71">
        <v>1952</v>
      </c>
      <c r="AA522" s="71">
        <v>1952</v>
      </c>
      <c r="AB522" s="71">
        <v>1952</v>
      </c>
      <c r="AC522" s="71">
        <v>1952</v>
      </c>
      <c r="AD522" s="71"/>
      <c r="AE522" s="71">
        <v>23424</v>
      </c>
      <c r="AF522" s="71">
        <v>46483</v>
      </c>
    </row>
    <row r="523" spans="1:32" x14ac:dyDescent="0.3">
      <c r="C523" t="s">
        <v>395</v>
      </c>
      <c r="D523" s="71">
        <v>500</v>
      </c>
      <c r="E523" s="71">
        <v>500</v>
      </c>
      <c r="F523" s="71">
        <v>500</v>
      </c>
      <c r="G523" s="71">
        <v>500</v>
      </c>
      <c r="H523" s="71">
        <v>2500</v>
      </c>
      <c r="I523" s="71">
        <v>500</v>
      </c>
      <c r="J523" s="71">
        <v>500</v>
      </c>
      <c r="K523" s="71">
        <v>500</v>
      </c>
      <c r="L523" s="71">
        <v>2500</v>
      </c>
      <c r="M523" s="71">
        <v>500</v>
      </c>
      <c r="N523" s="71">
        <v>500</v>
      </c>
      <c r="O523" s="71">
        <v>2500</v>
      </c>
      <c r="P523" s="71"/>
      <c r="Q523" s="71">
        <v>12000</v>
      </c>
      <c r="R523" s="71">
        <v>500</v>
      </c>
      <c r="S523" s="71">
        <v>500</v>
      </c>
      <c r="T523" s="71">
        <v>500</v>
      </c>
      <c r="U523" s="71">
        <v>500</v>
      </c>
      <c r="V523" s="71">
        <v>500</v>
      </c>
      <c r="W523" s="71">
        <v>500</v>
      </c>
      <c r="X523" s="71">
        <v>2500</v>
      </c>
      <c r="Y523" s="71">
        <v>500</v>
      </c>
      <c r="Z523" s="71">
        <v>500</v>
      </c>
      <c r="AA523" s="71">
        <v>500</v>
      </c>
      <c r="AB523" s="71">
        <v>500</v>
      </c>
      <c r="AC523" s="71">
        <v>2500</v>
      </c>
      <c r="AD523" s="71"/>
      <c r="AE523" s="71">
        <v>10000</v>
      </c>
      <c r="AF523" s="71">
        <v>22000</v>
      </c>
    </row>
    <row r="524" spans="1:32" x14ac:dyDescent="0.3">
      <c r="C524" t="s">
        <v>404</v>
      </c>
      <c r="D524" s="71">
        <v>1000</v>
      </c>
      <c r="E524" s="71">
        <v>1000</v>
      </c>
      <c r="F524" s="71">
        <v>1000</v>
      </c>
      <c r="G524" s="71">
        <v>1000</v>
      </c>
      <c r="H524" s="71">
        <v>2000</v>
      </c>
      <c r="I524" s="71">
        <v>2000</v>
      </c>
      <c r="J524" s="71">
        <v>0</v>
      </c>
      <c r="K524" s="71">
        <v>4000</v>
      </c>
      <c r="L524" s="71">
        <v>2000</v>
      </c>
      <c r="M524" s="71">
        <v>0</v>
      </c>
      <c r="N524" s="71">
        <v>1500</v>
      </c>
      <c r="O524" s="71">
        <v>1892</v>
      </c>
      <c r="P524" s="71"/>
      <c r="Q524" s="71">
        <v>17392</v>
      </c>
      <c r="R524" s="71">
        <v>1500</v>
      </c>
      <c r="S524" s="71">
        <v>0</v>
      </c>
      <c r="T524" s="71">
        <v>3000</v>
      </c>
      <c r="U524" s="71">
        <v>0</v>
      </c>
      <c r="V524" s="71">
        <v>1000</v>
      </c>
      <c r="W524" s="71"/>
      <c r="X524" s="71">
        <v>3000</v>
      </c>
      <c r="Y524" s="71">
        <v>0</v>
      </c>
      <c r="Z524" s="71">
        <v>2500</v>
      </c>
      <c r="AA524" s="71"/>
      <c r="AB524" s="71">
        <v>1500</v>
      </c>
      <c r="AC524" s="71">
        <v>1000</v>
      </c>
      <c r="AD524" s="71">
        <v>4555</v>
      </c>
      <c r="AE524" s="71">
        <v>18055</v>
      </c>
      <c r="AF524" s="71">
        <v>35447</v>
      </c>
    </row>
    <row r="525" spans="1:32" x14ac:dyDescent="0.3">
      <c r="C525" t="s">
        <v>407</v>
      </c>
      <c r="D525" s="71">
        <v>0</v>
      </c>
      <c r="E525" s="71">
        <v>0</v>
      </c>
      <c r="F525" s="71">
        <v>0</v>
      </c>
      <c r="G525" s="71">
        <v>0</v>
      </c>
      <c r="H525" s="71">
        <v>0</v>
      </c>
      <c r="I525" s="71">
        <v>3000</v>
      </c>
      <c r="J525" s="71">
        <v>0</v>
      </c>
      <c r="K525" s="71">
        <v>5000</v>
      </c>
      <c r="L525" s="71">
        <v>0</v>
      </c>
      <c r="M525" s="71">
        <v>0</v>
      </c>
      <c r="N525" s="71">
        <v>6000</v>
      </c>
      <c r="O525" s="71"/>
      <c r="P525" s="71"/>
      <c r="Q525" s="71">
        <v>14000</v>
      </c>
      <c r="R525" s="71">
        <v>0</v>
      </c>
      <c r="S525" s="71">
        <v>0</v>
      </c>
      <c r="T525" s="71"/>
      <c r="U525" s="71">
        <v>0</v>
      </c>
      <c r="V525" s="71"/>
      <c r="W525" s="71">
        <v>3000</v>
      </c>
      <c r="X525" s="71">
        <v>0</v>
      </c>
      <c r="Y525" s="71">
        <v>0</v>
      </c>
      <c r="Z525" s="71">
        <v>0</v>
      </c>
      <c r="AA525" s="71">
        <v>6000</v>
      </c>
      <c r="AB525" s="71">
        <v>0</v>
      </c>
      <c r="AC525" s="71">
        <v>0</v>
      </c>
      <c r="AD525" s="71"/>
      <c r="AE525" s="71">
        <v>9000</v>
      </c>
      <c r="AF525" s="71">
        <v>23000</v>
      </c>
    </row>
    <row r="526" spans="1:32" x14ac:dyDescent="0.3">
      <c r="C526" t="s">
        <v>409</v>
      </c>
      <c r="D526" s="71">
        <v>800</v>
      </c>
      <c r="E526" s="71">
        <v>800</v>
      </c>
      <c r="F526" s="71">
        <v>800</v>
      </c>
      <c r="G526" s="71">
        <v>800</v>
      </c>
      <c r="H526" s="71">
        <v>800</v>
      </c>
      <c r="I526" s="71">
        <v>800</v>
      </c>
      <c r="J526" s="71">
        <v>800</v>
      </c>
      <c r="K526" s="71">
        <v>800</v>
      </c>
      <c r="L526" s="71">
        <v>800</v>
      </c>
      <c r="M526" s="71">
        <v>1800</v>
      </c>
      <c r="N526" s="71">
        <v>800</v>
      </c>
      <c r="O526" s="71">
        <v>800</v>
      </c>
      <c r="P526" s="71"/>
      <c r="Q526" s="71">
        <v>10600</v>
      </c>
      <c r="R526" s="71">
        <v>800</v>
      </c>
      <c r="S526" s="71">
        <v>800</v>
      </c>
      <c r="T526" s="71">
        <v>800</v>
      </c>
      <c r="U526" s="71">
        <v>800</v>
      </c>
      <c r="V526" s="71">
        <v>800</v>
      </c>
      <c r="W526" s="71">
        <v>800</v>
      </c>
      <c r="X526" s="71">
        <v>800</v>
      </c>
      <c r="Y526" s="71">
        <v>800</v>
      </c>
      <c r="Z526" s="71">
        <v>800</v>
      </c>
      <c r="AA526" s="71">
        <v>800</v>
      </c>
      <c r="AB526" s="71">
        <v>800</v>
      </c>
      <c r="AC526" s="71">
        <v>800</v>
      </c>
      <c r="AD526" s="71"/>
      <c r="AE526" s="71">
        <v>9600</v>
      </c>
      <c r="AF526" s="71">
        <v>20200</v>
      </c>
    </row>
    <row r="527" spans="1:32" x14ac:dyDescent="0.3">
      <c r="C527" t="s">
        <v>411</v>
      </c>
      <c r="D527" s="71">
        <v>1000</v>
      </c>
      <c r="E527" s="71">
        <v>0</v>
      </c>
      <c r="F527" s="71">
        <v>0</v>
      </c>
      <c r="G527" s="71">
        <v>0</v>
      </c>
      <c r="H527" s="71">
        <v>0</v>
      </c>
      <c r="I527" s="71">
        <v>0</v>
      </c>
      <c r="J527" s="71">
        <v>0</v>
      </c>
      <c r="K527" s="71">
        <v>1000</v>
      </c>
      <c r="L527" s="71">
        <v>0</v>
      </c>
      <c r="M527" s="71">
        <v>0</v>
      </c>
      <c r="N527" s="71">
        <v>0</v>
      </c>
      <c r="O527" s="71"/>
      <c r="P527" s="71"/>
      <c r="Q527" s="71">
        <v>2000</v>
      </c>
      <c r="R527" s="71">
        <v>0</v>
      </c>
      <c r="S527" s="71">
        <v>0</v>
      </c>
      <c r="T527" s="71">
        <v>2325</v>
      </c>
      <c r="U527" s="71">
        <v>0</v>
      </c>
      <c r="V527" s="71">
        <v>0</v>
      </c>
      <c r="W527" s="71">
        <v>2325</v>
      </c>
      <c r="X527" s="71">
        <v>0</v>
      </c>
      <c r="Y527" s="71">
        <v>0</v>
      </c>
      <c r="Z527" s="71">
        <v>2325</v>
      </c>
      <c r="AA527" s="71"/>
      <c r="AB527" s="71">
        <v>0</v>
      </c>
      <c r="AC527" s="71">
        <v>2325</v>
      </c>
      <c r="AD527" s="71"/>
      <c r="AE527" s="71">
        <v>9300</v>
      </c>
      <c r="AF527" s="71">
        <v>11300</v>
      </c>
    </row>
    <row r="528" spans="1:32" x14ac:dyDescent="0.3">
      <c r="C528" t="s">
        <v>408</v>
      </c>
      <c r="D528" s="71">
        <v>0</v>
      </c>
      <c r="E528" s="71">
        <v>0</v>
      </c>
      <c r="F528" s="71">
        <v>0</v>
      </c>
      <c r="G528" s="71">
        <v>0</v>
      </c>
      <c r="H528" s="71">
        <v>0</v>
      </c>
      <c r="I528" s="71">
        <v>0</v>
      </c>
      <c r="J528" s="71">
        <v>0</v>
      </c>
      <c r="K528" s="71">
        <v>0</v>
      </c>
      <c r="L528" s="71">
        <v>500</v>
      </c>
      <c r="M528" s="71">
        <v>0</v>
      </c>
      <c r="N528" s="71">
        <v>0</v>
      </c>
      <c r="O528" s="71"/>
      <c r="P528" s="71">
        <v>500</v>
      </c>
      <c r="Q528" s="71">
        <v>1000</v>
      </c>
      <c r="R528" s="71">
        <v>0</v>
      </c>
      <c r="S528" s="71">
        <v>0</v>
      </c>
      <c r="T528" s="71"/>
      <c r="U528" s="71">
        <v>0</v>
      </c>
      <c r="V528" s="71"/>
      <c r="W528" s="71"/>
      <c r="X528" s="71"/>
      <c r="Y528" s="71">
        <v>0</v>
      </c>
      <c r="Z528" s="71">
        <v>0</v>
      </c>
      <c r="AA528" s="71"/>
      <c r="AB528" s="71"/>
      <c r="AC528" s="71">
        <v>0</v>
      </c>
      <c r="AD528" s="71"/>
      <c r="AE528" s="71">
        <v>0</v>
      </c>
      <c r="AF528" s="71">
        <v>1000</v>
      </c>
    </row>
    <row r="529" spans="2:32" x14ac:dyDescent="0.3">
      <c r="B529" t="s">
        <v>775</v>
      </c>
      <c r="D529" s="71">
        <v>5222</v>
      </c>
      <c r="E529" s="71">
        <v>4222</v>
      </c>
      <c r="F529" s="71">
        <v>4222</v>
      </c>
      <c r="G529" s="71">
        <v>4222</v>
      </c>
      <c r="H529" s="71">
        <v>7222</v>
      </c>
      <c r="I529" s="71">
        <v>8222</v>
      </c>
      <c r="J529" s="71">
        <v>3222</v>
      </c>
      <c r="K529" s="71">
        <v>13222</v>
      </c>
      <c r="L529" s="71">
        <v>7722</v>
      </c>
      <c r="M529" s="71">
        <v>4222</v>
      </c>
      <c r="N529" s="71">
        <v>10722</v>
      </c>
      <c r="O529" s="71">
        <v>7109</v>
      </c>
      <c r="P529" s="71">
        <v>500</v>
      </c>
      <c r="Q529" s="71">
        <v>80051</v>
      </c>
      <c r="R529" s="71">
        <v>4752</v>
      </c>
      <c r="S529" s="71">
        <v>3252</v>
      </c>
      <c r="T529" s="71">
        <v>8577</v>
      </c>
      <c r="U529" s="71">
        <v>3252</v>
      </c>
      <c r="V529" s="71">
        <v>4252</v>
      </c>
      <c r="W529" s="71">
        <v>8577</v>
      </c>
      <c r="X529" s="71">
        <v>8252</v>
      </c>
      <c r="Y529" s="71">
        <v>3252</v>
      </c>
      <c r="Z529" s="71">
        <v>8077</v>
      </c>
      <c r="AA529" s="71">
        <v>9252</v>
      </c>
      <c r="AB529" s="71">
        <v>4752</v>
      </c>
      <c r="AC529" s="71">
        <v>8577</v>
      </c>
      <c r="AD529" s="71">
        <v>4555</v>
      </c>
      <c r="AE529" s="71">
        <v>79379</v>
      </c>
      <c r="AF529" s="71">
        <v>159430</v>
      </c>
    </row>
    <row r="530" spans="2:32" x14ac:dyDescent="0.3">
      <c r="B530" t="s">
        <v>776</v>
      </c>
      <c r="C530" t="s">
        <v>394</v>
      </c>
      <c r="D530" s="71">
        <v>4873</v>
      </c>
      <c r="E530" s="71">
        <v>4873</v>
      </c>
      <c r="F530" s="71">
        <v>4873</v>
      </c>
      <c r="G530" s="71">
        <v>4873</v>
      </c>
      <c r="H530" s="71">
        <v>4873</v>
      </c>
      <c r="I530" s="71">
        <v>4873</v>
      </c>
      <c r="J530" s="71">
        <v>4873</v>
      </c>
      <c r="K530" s="71">
        <v>4873</v>
      </c>
      <c r="L530" s="71">
        <v>4873</v>
      </c>
      <c r="M530" s="71">
        <v>4873</v>
      </c>
      <c r="N530" s="71">
        <v>4873</v>
      </c>
      <c r="O530" s="71">
        <v>4868</v>
      </c>
      <c r="P530" s="71"/>
      <c r="Q530" s="71">
        <v>58471</v>
      </c>
      <c r="R530" s="71">
        <v>4960</v>
      </c>
      <c r="S530" s="71">
        <v>4960</v>
      </c>
      <c r="T530" s="71">
        <v>4960</v>
      </c>
      <c r="U530" s="71">
        <v>4960</v>
      </c>
      <c r="V530" s="71">
        <v>4960</v>
      </c>
      <c r="W530" s="71">
        <v>4960</v>
      </c>
      <c r="X530" s="71">
        <v>4960</v>
      </c>
      <c r="Y530" s="71">
        <v>4960</v>
      </c>
      <c r="Z530" s="71">
        <v>4960</v>
      </c>
      <c r="AA530" s="71">
        <v>4960</v>
      </c>
      <c r="AB530" s="71">
        <v>4960</v>
      </c>
      <c r="AC530" s="71">
        <v>4960</v>
      </c>
      <c r="AD530" s="71"/>
      <c r="AE530" s="71">
        <v>59520</v>
      </c>
      <c r="AF530" s="71">
        <v>117991</v>
      </c>
    </row>
    <row r="531" spans="2:32" x14ac:dyDescent="0.3">
      <c r="B531" t="s">
        <v>777</v>
      </c>
      <c r="D531" s="71">
        <v>4873</v>
      </c>
      <c r="E531" s="71">
        <v>4873</v>
      </c>
      <c r="F531" s="71">
        <v>4873</v>
      </c>
      <c r="G531" s="71">
        <v>4873</v>
      </c>
      <c r="H531" s="71">
        <v>4873</v>
      </c>
      <c r="I531" s="71">
        <v>4873</v>
      </c>
      <c r="J531" s="71">
        <v>4873</v>
      </c>
      <c r="K531" s="71">
        <v>4873</v>
      </c>
      <c r="L531" s="71">
        <v>4873</v>
      </c>
      <c r="M531" s="71">
        <v>4873</v>
      </c>
      <c r="N531" s="71">
        <v>4873</v>
      </c>
      <c r="O531" s="71">
        <v>4868</v>
      </c>
      <c r="P531" s="71"/>
      <c r="Q531" s="71">
        <v>58471</v>
      </c>
      <c r="R531" s="71">
        <v>4960</v>
      </c>
      <c r="S531" s="71">
        <v>4960</v>
      </c>
      <c r="T531" s="71">
        <v>4960</v>
      </c>
      <c r="U531" s="71">
        <v>4960</v>
      </c>
      <c r="V531" s="71">
        <v>4960</v>
      </c>
      <c r="W531" s="71">
        <v>4960</v>
      </c>
      <c r="X531" s="71">
        <v>4960</v>
      </c>
      <c r="Y531" s="71">
        <v>4960</v>
      </c>
      <c r="Z531" s="71">
        <v>4960</v>
      </c>
      <c r="AA531" s="71">
        <v>4960</v>
      </c>
      <c r="AB531" s="71">
        <v>4960</v>
      </c>
      <c r="AC531" s="71">
        <v>4960</v>
      </c>
      <c r="AD531" s="71"/>
      <c r="AE531" s="71">
        <v>59520</v>
      </c>
      <c r="AF531" s="71">
        <v>117991</v>
      </c>
    </row>
    <row r="532" spans="2:32" x14ac:dyDescent="0.3">
      <c r="B532" t="s">
        <v>778</v>
      </c>
      <c r="C532" t="s">
        <v>402</v>
      </c>
      <c r="D532" s="71">
        <v>500</v>
      </c>
      <c r="E532" s="71">
        <v>500</v>
      </c>
      <c r="F532" s="71">
        <v>500</v>
      </c>
      <c r="G532" s="71">
        <v>500</v>
      </c>
      <c r="H532" s="71">
        <v>500</v>
      </c>
      <c r="I532" s="71">
        <v>500</v>
      </c>
      <c r="J532" s="71">
        <v>500</v>
      </c>
      <c r="K532" s="71">
        <v>500</v>
      </c>
      <c r="L532" s="71">
        <v>500</v>
      </c>
      <c r="M532" s="71">
        <v>500</v>
      </c>
      <c r="N532" s="71">
        <v>500</v>
      </c>
      <c r="O532" s="71">
        <v>5000</v>
      </c>
      <c r="P532" s="71"/>
      <c r="Q532" s="71">
        <v>10500</v>
      </c>
      <c r="R532" s="71">
        <v>500</v>
      </c>
      <c r="S532" s="71">
        <v>500</v>
      </c>
      <c r="T532" s="71">
        <v>500</v>
      </c>
      <c r="U532" s="71">
        <v>500</v>
      </c>
      <c r="V532" s="71">
        <v>500</v>
      </c>
      <c r="W532" s="71">
        <v>500</v>
      </c>
      <c r="X532" s="71">
        <v>500</v>
      </c>
      <c r="Y532" s="71">
        <v>500</v>
      </c>
      <c r="Z532" s="71">
        <v>500</v>
      </c>
      <c r="AA532" s="71">
        <v>500</v>
      </c>
      <c r="AB532" s="71">
        <v>500</v>
      </c>
      <c r="AC532" s="71">
        <v>500</v>
      </c>
      <c r="AD532" s="71"/>
      <c r="AE532" s="71">
        <v>6000</v>
      </c>
      <c r="AF532" s="71">
        <v>16500</v>
      </c>
    </row>
    <row r="533" spans="2:32" x14ac:dyDescent="0.3">
      <c r="C533" t="s">
        <v>406</v>
      </c>
      <c r="D533" s="71">
        <v>1565.75</v>
      </c>
      <c r="E533" s="71">
        <v>1558.75</v>
      </c>
      <c r="F533" s="71">
        <v>1558.75</v>
      </c>
      <c r="G533" s="71">
        <v>1558.75</v>
      </c>
      <c r="H533" s="71">
        <v>1558.75</v>
      </c>
      <c r="I533" s="71">
        <v>1558.75</v>
      </c>
      <c r="J533" s="71">
        <v>1558.75</v>
      </c>
      <c r="K533" s="71">
        <v>1657.35</v>
      </c>
      <c r="L533" s="71">
        <v>1657.35</v>
      </c>
      <c r="M533" s="71">
        <v>1657.35</v>
      </c>
      <c r="N533" s="71">
        <v>1657.35</v>
      </c>
      <c r="O533" s="71">
        <v>1650.35</v>
      </c>
      <c r="P533" s="71"/>
      <c r="Q533" s="71">
        <v>19198</v>
      </c>
      <c r="R533" s="71">
        <v>1785.17</v>
      </c>
      <c r="S533" s="71">
        <v>1785.17</v>
      </c>
      <c r="T533" s="71">
        <v>1785.17</v>
      </c>
      <c r="U533" s="71">
        <v>1785.17</v>
      </c>
      <c r="V533" s="71">
        <v>1785.17</v>
      </c>
      <c r="W533" s="71">
        <v>1785.17</v>
      </c>
      <c r="X533" s="71">
        <v>1785.17</v>
      </c>
      <c r="Y533" s="71">
        <v>1785.17</v>
      </c>
      <c r="Z533" s="71">
        <v>1785.17</v>
      </c>
      <c r="AA533" s="71">
        <v>1785.17</v>
      </c>
      <c r="AB533" s="71">
        <v>1785.17</v>
      </c>
      <c r="AC533" s="71">
        <v>1785.17</v>
      </c>
      <c r="AD533" s="71"/>
      <c r="AE533" s="71">
        <v>21422.04</v>
      </c>
      <c r="AF533" s="71">
        <v>40620.039999999979</v>
      </c>
    </row>
    <row r="534" spans="2:32" x14ac:dyDescent="0.3">
      <c r="C534" t="s">
        <v>405</v>
      </c>
      <c r="D534" s="71">
        <v>1029.08</v>
      </c>
      <c r="E534" s="71">
        <v>1029.08</v>
      </c>
      <c r="F534" s="71">
        <v>0</v>
      </c>
      <c r="G534" s="71">
        <v>0.01</v>
      </c>
      <c r="H534" s="71">
        <v>0.01</v>
      </c>
      <c r="I534" s="71">
        <v>0.01</v>
      </c>
      <c r="J534" s="71">
        <v>0.01</v>
      </c>
      <c r="K534" s="71">
        <v>0.01</v>
      </c>
      <c r="L534" s="71">
        <v>0.01</v>
      </c>
      <c r="M534" s="71">
        <v>0.01</v>
      </c>
      <c r="N534" s="71">
        <v>0.01</v>
      </c>
      <c r="O534" s="71">
        <v>636.41</v>
      </c>
      <c r="P534" s="71"/>
      <c r="Q534" s="71">
        <v>2694.6500000000015</v>
      </c>
      <c r="R534" s="71">
        <v>0.01</v>
      </c>
      <c r="S534" s="71">
        <v>0.01</v>
      </c>
      <c r="T534" s="71">
        <v>0.01</v>
      </c>
      <c r="U534" s="71">
        <v>0.01</v>
      </c>
      <c r="V534" s="71">
        <v>0.01</v>
      </c>
      <c r="W534" s="71">
        <v>0.01</v>
      </c>
      <c r="X534" s="71">
        <v>0.01</v>
      </c>
      <c r="Y534" s="71">
        <v>0.01</v>
      </c>
      <c r="Z534" s="71">
        <v>0.01</v>
      </c>
      <c r="AA534" s="71">
        <v>0.01</v>
      </c>
      <c r="AB534" s="71">
        <v>0.01</v>
      </c>
      <c r="AC534" s="71">
        <v>0.01</v>
      </c>
      <c r="AD534" s="71"/>
      <c r="AE534" s="71">
        <v>0.11999999999999998</v>
      </c>
      <c r="AF534" s="71">
        <v>2694.7700000000041</v>
      </c>
    </row>
    <row r="535" spans="2:32" x14ac:dyDescent="0.3">
      <c r="B535" t="s">
        <v>779</v>
      </c>
      <c r="D535" s="71">
        <v>3094.83</v>
      </c>
      <c r="E535" s="71">
        <v>3087.83</v>
      </c>
      <c r="F535" s="71">
        <v>2058.75</v>
      </c>
      <c r="G535" s="71">
        <v>2058.7600000000002</v>
      </c>
      <c r="H535" s="71">
        <v>2058.7600000000002</v>
      </c>
      <c r="I535" s="71">
        <v>2058.7600000000002</v>
      </c>
      <c r="J535" s="71">
        <v>2058.7600000000002</v>
      </c>
      <c r="K535" s="71">
        <v>2157.36</v>
      </c>
      <c r="L535" s="71">
        <v>2157.36</v>
      </c>
      <c r="M535" s="71">
        <v>2157.36</v>
      </c>
      <c r="N535" s="71">
        <v>2157.36</v>
      </c>
      <c r="O535" s="71">
        <v>7286.76</v>
      </c>
      <c r="P535" s="71"/>
      <c r="Q535" s="71">
        <v>32392.65</v>
      </c>
      <c r="R535" s="71">
        <v>2285.1800000000003</v>
      </c>
      <c r="S535" s="71">
        <v>2285.1800000000003</v>
      </c>
      <c r="T535" s="71">
        <v>2285.1800000000003</v>
      </c>
      <c r="U535" s="71">
        <v>2285.1800000000003</v>
      </c>
      <c r="V535" s="71">
        <v>2285.1800000000003</v>
      </c>
      <c r="W535" s="71">
        <v>2285.1800000000003</v>
      </c>
      <c r="X535" s="71">
        <v>2285.1800000000003</v>
      </c>
      <c r="Y535" s="71">
        <v>2285.1800000000003</v>
      </c>
      <c r="Z535" s="71">
        <v>2285.1800000000003</v>
      </c>
      <c r="AA535" s="71">
        <v>2285.1800000000003</v>
      </c>
      <c r="AB535" s="71">
        <v>2285.1800000000003</v>
      </c>
      <c r="AC535" s="71">
        <v>2285.1800000000003</v>
      </c>
      <c r="AD535" s="71"/>
      <c r="AE535" s="71">
        <v>27422.16</v>
      </c>
      <c r="AF535" s="71">
        <v>59814.809999999983</v>
      </c>
    </row>
    <row r="536" spans="2:32" x14ac:dyDescent="0.3">
      <c r="B536" t="s">
        <v>780</v>
      </c>
      <c r="C536" t="s">
        <v>388</v>
      </c>
      <c r="D536" s="71">
        <v>1344.5</v>
      </c>
      <c r="E536" s="71">
        <v>0</v>
      </c>
      <c r="F536" s="71">
        <v>0</v>
      </c>
      <c r="G536" s="71">
        <v>0</v>
      </c>
      <c r="H536" s="71">
        <v>0</v>
      </c>
      <c r="I536" s="71">
        <v>6722.5</v>
      </c>
      <c r="J536" s="71">
        <v>0</v>
      </c>
      <c r="K536" s="71">
        <v>1344.5</v>
      </c>
      <c r="L536" s="71">
        <v>2689</v>
      </c>
      <c r="M536" s="71">
        <v>0</v>
      </c>
      <c r="N536" s="71">
        <v>1344.5</v>
      </c>
      <c r="O536" s="71">
        <v>1344.5</v>
      </c>
      <c r="P536" s="71"/>
      <c r="Q536" s="71">
        <v>14789.5</v>
      </c>
      <c r="R536" s="71">
        <v>0</v>
      </c>
      <c r="S536" s="71">
        <v>0</v>
      </c>
      <c r="T536" s="71"/>
      <c r="U536" s="71">
        <v>0</v>
      </c>
      <c r="V536" s="71"/>
      <c r="W536" s="71"/>
      <c r="X536" s="71">
        <v>4120.5</v>
      </c>
      <c r="Y536" s="71">
        <v>0</v>
      </c>
      <c r="Z536" s="71">
        <v>2747</v>
      </c>
      <c r="AA536" s="71">
        <v>1373.5</v>
      </c>
      <c r="AB536" s="71">
        <v>2747</v>
      </c>
      <c r="AC536" s="71">
        <v>0</v>
      </c>
      <c r="AD536" s="71"/>
      <c r="AE536" s="71">
        <v>10988</v>
      </c>
      <c r="AF536" s="71">
        <v>25777.5</v>
      </c>
    </row>
    <row r="537" spans="2:32" x14ac:dyDescent="0.3">
      <c r="C537" t="s">
        <v>389</v>
      </c>
      <c r="D537" s="71">
        <v>4348</v>
      </c>
      <c r="E537" s="71">
        <v>4348</v>
      </c>
      <c r="F537" s="71">
        <v>4348</v>
      </c>
      <c r="G537" s="71">
        <v>4348</v>
      </c>
      <c r="H537" s="71">
        <v>4348</v>
      </c>
      <c r="I537" s="71">
        <v>4348</v>
      </c>
      <c r="J537" s="71">
        <v>4348</v>
      </c>
      <c r="K537" s="71">
        <v>4348</v>
      </c>
      <c r="L537" s="71">
        <v>4348</v>
      </c>
      <c r="M537" s="71">
        <v>4348</v>
      </c>
      <c r="N537" s="71">
        <v>4348</v>
      </c>
      <c r="O537" s="71">
        <v>4346</v>
      </c>
      <c r="P537" s="71"/>
      <c r="Q537" s="71">
        <v>52174</v>
      </c>
      <c r="R537" s="71">
        <v>4514</v>
      </c>
      <c r="S537" s="71">
        <v>4514</v>
      </c>
      <c r="T537" s="71">
        <v>4514</v>
      </c>
      <c r="U537" s="71">
        <v>4514</v>
      </c>
      <c r="V537" s="71">
        <v>4514</v>
      </c>
      <c r="W537" s="71"/>
      <c r="X537" s="71">
        <v>0</v>
      </c>
      <c r="Y537" s="71">
        <v>0</v>
      </c>
      <c r="Z537" s="71">
        <v>15932</v>
      </c>
      <c r="AA537" s="71"/>
      <c r="AB537" s="71">
        <v>3983</v>
      </c>
      <c r="AC537" s="71">
        <v>3983</v>
      </c>
      <c r="AD537" s="71">
        <v>3983</v>
      </c>
      <c r="AE537" s="71">
        <v>50451</v>
      </c>
      <c r="AF537" s="71">
        <v>102625</v>
      </c>
    </row>
    <row r="538" spans="2:32" x14ac:dyDescent="0.3">
      <c r="B538" t="s">
        <v>781</v>
      </c>
      <c r="D538" s="71">
        <v>5692.5</v>
      </c>
      <c r="E538" s="71">
        <v>4348</v>
      </c>
      <c r="F538" s="71">
        <v>4348</v>
      </c>
      <c r="G538" s="71">
        <v>4348</v>
      </c>
      <c r="H538" s="71">
        <v>4348</v>
      </c>
      <c r="I538" s="71">
        <v>11070.5</v>
      </c>
      <c r="J538" s="71">
        <v>4348</v>
      </c>
      <c r="K538" s="71">
        <v>5692.5</v>
      </c>
      <c r="L538" s="71">
        <v>7037</v>
      </c>
      <c r="M538" s="71">
        <v>4348</v>
      </c>
      <c r="N538" s="71">
        <v>5692.5</v>
      </c>
      <c r="O538" s="71">
        <v>5690.5</v>
      </c>
      <c r="P538" s="71"/>
      <c r="Q538" s="71">
        <v>66963.5</v>
      </c>
      <c r="R538" s="71">
        <v>4514</v>
      </c>
      <c r="S538" s="71">
        <v>4514</v>
      </c>
      <c r="T538" s="71">
        <v>4514</v>
      </c>
      <c r="U538" s="71">
        <v>4514</v>
      </c>
      <c r="V538" s="71">
        <v>4514</v>
      </c>
      <c r="W538" s="71"/>
      <c r="X538" s="71">
        <v>4120.5</v>
      </c>
      <c r="Y538" s="71">
        <v>0</v>
      </c>
      <c r="Z538" s="71">
        <v>18679</v>
      </c>
      <c r="AA538" s="71">
        <v>1373.5</v>
      </c>
      <c r="AB538" s="71">
        <v>6730</v>
      </c>
      <c r="AC538" s="71">
        <v>3983</v>
      </c>
      <c r="AD538" s="71">
        <v>3983</v>
      </c>
      <c r="AE538" s="71">
        <v>61439</v>
      </c>
      <c r="AF538" s="71">
        <v>128402.5</v>
      </c>
    </row>
    <row r="539" spans="2:32" x14ac:dyDescent="0.3">
      <c r="B539" t="s">
        <v>782</v>
      </c>
      <c r="C539" t="s">
        <v>397</v>
      </c>
      <c r="D539" s="71">
        <v>4638.75</v>
      </c>
      <c r="E539" s="71">
        <v>0</v>
      </c>
      <c r="F539" s="71">
        <v>0</v>
      </c>
      <c r="G539" s="71">
        <v>1550</v>
      </c>
      <c r="H539" s="71">
        <v>3088.75</v>
      </c>
      <c r="I539" s="71">
        <v>0</v>
      </c>
      <c r="J539" s="71">
        <v>4638.75</v>
      </c>
      <c r="K539" s="71">
        <v>0</v>
      </c>
      <c r="L539" s="71">
        <v>0</v>
      </c>
      <c r="M539" s="71">
        <v>4638.75</v>
      </c>
      <c r="N539" s="71">
        <v>0</v>
      </c>
      <c r="O539" s="71"/>
      <c r="P539" s="71"/>
      <c r="Q539" s="71">
        <v>18555</v>
      </c>
      <c r="R539" s="71">
        <v>4736</v>
      </c>
      <c r="S539" s="71">
        <v>0</v>
      </c>
      <c r="T539" s="71"/>
      <c r="U539" s="71">
        <v>2368</v>
      </c>
      <c r="V539" s="71">
        <v>0</v>
      </c>
      <c r="W539" s="71"/>
      <c r="X539" s="71">
        <v>4736</v>
      </c>
      <c r="Y539" s="71">
        <v>0</v>
      </c>
      <c r="Z539" s="71">
        <v>2500</v>
      </c>
      <c r="AA539" s="71"/>
      <c r="AB539" s="71">
        <v>0</v>
      </c>
      <c r="AC539" s="71">
        <v>4604</v>
      </c>
      <c r="AD539" s="71"/>
      <c r="AE539" s="71">
        <v>18944</v>
      </c>
      <c r="AF539" s="71">
        <v>37499</v>
      </c>
    </row>
    <row r="540" spans="2:32" x14ac:dyDescent="0.3">
      <c r="C540" t="s">
        <v>400</v>
      </c>
      <c r="D540" s="71">
        <v>420</v>
      </c>
      <c r="E540" s="71">
        <v>420</v>
      </c>
      <c r="F540" s="71">
        <v>420</v>
      </c>
      <c r="G540" s="71">
        <v>420</v>
      </c>
      <c r="H540" s="71">
        <v>420</v>
      </c>
      <c r="I540" s="71">
        <v>420</v>
      </c>
      <c r="J540" s="71">
        <v>420</v>
      </c>
      <c r="K540" s="71">
        <v>420</v>
      </c>
      <c r="L540" s="71">
        <v>420</v>
      </c>
      <c r="M540" s="71">
        <v>420</v>
      </c>
      <c r="N540" s="71">
        <v>420</v>
      </c>
      <c r="O540" s="71">
        <v>414</v>
      </c>
      <c r="P540" s="71"/>
      <c r="Q540" s="71">
        <v>5034</v>
      </c>
      <c r="R540" s="71">
        <v>436</v>
      </c>
      <c r="S540" s="71">
        <v>436</v>
      </c>
      <c r="T540" s="71">
        <v>436</v>
      </c>
      <c r="U540" s="71">
        <v>436</v>
      </c>
      <c r="V540" s="71">
        <v>436</v>
      </c>
      <c r="W540" s="71">
        <v>436</v>
      </c>
      <c r="X540" s="71">
        <v>436</v>
      </c>
      <c r="Y540" s="71">
        <v>436</v>
      </c>
      <c r="Z540" s="71">
        <v>436</v>
      </c>
      <c r="AA540" s="71">
        <v>436</v>
      </c>
      <c r="AB540" s="71">
        <v>436</v>
      </c>
      <c r="AC540" s="71">
        <v>432</v>
      </c>
      <c r="AD540" s="71"/>
      <c r="AE540" s="71">
        <v>5228</v>
      </c>
      <c r="AF540" s="71">
        <v>10262</v>
      </c>
    </row>
    <row r="541" spans="2:32" x14ac:dyDescent="0.3">
      <c r="C541" t="s">
        <v>401</v>
      </c>
      <c r="D541" s="71">
        <v>0</v>
      </c>
      <c r="E541" s="71">
        <v>0</v>
      </c>
      <c r="F541" s="71">
        <v>6000</v>
      </c>
      <c r="G541" s="71">
        <v>0</v>
      </c>
      <c r="H541" s="71">
        <v>3141</v>
      </c>
      <c r="I541" s="71">
        <v>4000</v>
      </c>
      <c r="J541" s="71">
        <v>0</v>
      </c>
      <c r="K541" s="71">
        <v>5141</v>
      </c>
      <c r="L541" s="71">
        <v>0</v>
      </c>
      <c r="M541" s="71">
        <v>2000</v>
      </c>
      <c r="N541" s="71">
        <v>0</v>
      </c>
      <c r="O541" s="71">
        <v>16282</v>
      </c>
      <c r="P541" s="71"/>
      <c r="Q541" s="71">
        <v>36564</v>
      </c>
      <c r="R541" s="71">
        <v>0</v>
      </c>
      <c r="S541" s="71">
        <v>0</v>
      </c>
      <c r="T541" s="71"/>
      <c r="U541" s="71">
        <v>9575.5</v>
      </c>
      <c r="V541" s="71">
        <v>0</v>
      </c>
      <c r="W541" s="71">
        <v>2000</v>
      </c>
      <c r="X541" s="71">
        <v>0</v>
      </c>
      <c r="Y541" s="71">
        <v>7372.5</v>
      </c>
      <c r="Z541" s="71">
        <v>2000</v>
      </c>
      <c r="AA541" s="71"/>
      <c r="AB541" s="71">
        <v>0</v>
      </c>
      <c r="AC541" s="71">
        <v>14673</v>
      </c>
      <c r="AD541" s="71"/>
      <c r="AE541" s="71">
        <v>35621</v>
      </c>
      <c r="AF541" s="71">
        <v>72185</v>
      </c>
    </row>
    <row r="542" spans="2:32" x14ac:dyDescent="0.3">
      <c r="B542" t="s">
        <v>783</v>
      </c>
      <c r="D542" s="71">
        <v>5058.75</v>
      </c>
      <c r="E542" s="71">
        <v>420</v>
      </c>
      <c r="F542" s="71">
        <v>6420</v>
      </c>
      <c r="G542" s="71">
        <v>1970</v>
      </c>
      <c r="H542" s="71">
        <v>6649.75</v>
      </c>
      <c r="I542" s="71">
        <v>4420</v>
      </c>
      <c r="J542" s="71">
        <v>5058.75</v>
      </c>
      <c r="K542" s="71">
        <v>5561</v>
      </c>
      <c r="L542" s="71">
        <v>420</v>
      </c>
      <c r="M542" s="71">
        <v>7058.75</v>
      </c>
      <c r="N542" s="71">
        <v>420</v>
      </c>
      <c r="O542" s="71">
        <v>16696</v>
      </c>
      <c r="P542" s="71"/>
      <c r="Q542" s="71">
        <v>60153</v>
      </c>
      <c r="R542" s="71">
        <v>5172</v>
      </c>
      <c r="S542" s="71">
        <v>436</v>
      </c>
      <c r="T542" s="71">
        <v>436</v>
      </c>
      <c r="U542" s="71">
        <v>12379.5</v>
      </c>
      <c r="V542" s="71">
        <v>436</v>
      </c>
      <c r="W542" s="71">
        <v>2436</v>
      </c>
      <c r="X542" s="71">
        <v>5172</v>
      </c>
      <c r="Y542" s="71">
        <v>7808.5</v>
      </c>
      <c r="Z542" s="71">
        <v>4936</v>
      </c>
      <c r="AA542" s="71">
        <v>436</v>
      </c>
      <c r="AB542" s="71">
        <v>436</v>
      </c>
      <c r="AC542" s="71">
        <v>19709</v>
      </c>
      <c r="AD542" s="71"/>
      <c r="AE542" s="71">
        <v>59793</v>
      </c>
      <c r="AF542" s="71">
        <v>119946</v>
      </c>
    </row>
    <row r="543" spans="2:32" x14ac:dyDescent="0.3">
      <c r="B543" t="s">
        <v>784</v>
      </c>
      <c r="C543" t="s">
        <v>412</v>
      </c>
      <c r="D543" s="71">
        <v>0</v>
      </c>
      <c r="E543" s="71">
        <v>0</v>
      </c>
      <c r="F543" s="71">
        <v>6000</v>
      </c>
      <c r="G543" s="71">
        <v>2000</v>
      </c>
      <c r="H543" s="71">
        <v>2000</v>
      </c>
      <c r="I543" s="71">
        <v>2000</v>
      </c>
      <c r="J543" s="71">
        <v>2000</v>
      </c>
      <c r="K543" s="71">
        <v>2000</v>
      </c>
      <c r="L543" s="71">
        <v>2000</v>
      </c>
      <c r="M543" s="71">
        <v>4000</v>
      </c>
      <c r="N543" s="71">
        <v>4000</v>
      </c>
      <c r="O543" s="71">
        <v>3000</v>
      </c>
      <c r="P543" s="71"/>
      <c r="Q543" s="71">
        <v>29000</v>
      </c>
      <c r="R543" s="71">
        <v>0</v>
      </c>
      <c r="S543" s="71">
        <v>4000</v>
      </c>
      <c r="T543" s="71">
        <v>2000</v>
      </c>
      <c r="U543" s="71">
        <v>2000</v>
      </c>
      <c r="V543" s="71">
        <v>4000</v>
      </c>
      <c r="W543" s="71"/>
      <c r="X543" s="71">
        <v>4000</v>
      </c>
      <c r="Y543" s="71">
        <v>8000</v>
      </c>
      <c r="Z543" s="71">
        <v>0</v>
      </c>
      <c r="AA543" s="71">
        <v>4040</v>
      </c>
      <c r="AB543" s="71">
        <v>2000.6</v>
      </c>
      <c r="AC543" s="71">
        <v>2000</v>
      </c>
      <c r="AD543" s="71"/>
      <c r="AE543" s="71">
        <v>32040.6</v>
      </c>
      <c r="AF543" s="71">
        <v>61040.6</v>
      </c>
    </row>
    <row r="544" spans="2:32" x14ac:dyDescent="0.3">
      <c r="B544" t="s">
        <v>785</v>
      </c>
      <c r="D544" s="71">
        <v>0</v>
      </c>
      <c r="E544" s="71">
        <v>0</v>
      </c>
      <c r="F544" s="71">
        <v>6000</v>
      </c>
      <c r="G544" s="71">
        <v>2000</v>
      </c>
      <c r="H544" s="71">
        <v>2000</v>
      </c>
      <c r="I544" s="71">
        <v>2000</v>
      </c>
      <c r="J544" s="71">
        <v>2000</v>
      </c>
      <c r="K544" s="71">
        <v>2000</v>
      </c>
      <c r="L544" s="71">
        <v>2000</v>
      </c>
      <c r="M544" s="71">
        <v>4000</v>
      </c>
      <c r="N544" s="71">
        <v>4000</v>
      </c>
      <c r="O544" s="71">
        <v>3000</v>
      </c>
      <c r="P544" s="71"/>
      <c r="Q544" s="71">
        <v>29000</v>
      </c>
      <c r="R544" s="71">
        <v>0</v>
      </c>
      <c r="S544" s="71">
        <v>4000</v>
      </c>
      <c r="T544" s="71">
        <v>2000</v>
      </c>
      <c r="U544" s="71">
        <v>2000</v>
      </c>
      <c r="V544" s="71">
        <v>4000</v>
      </c>
      <c r="W544" s="71"/>
      <c r="X544" s="71">
        <v>4000</v>
      </c>
      <c r="Y544" s="71">
        <v>8000</v>
      </c>
      <c r="Z544" s="71">
        <v>0</v>
      </c>
      <c r="AA544" s="71">
        <v>4040</v>
      </c>
      <c r="AB544" s="71">
        <v>2000.6</v>
      </c>
      <c r="AC544" s="71">
        <v>2000</v>
      </c>
      <c r="AD544" s="71"/>
      <c r="AE544" s="71">
        <v>32040.6</v>
      </c>
      <c r="AF544" s="71">
        <v>61040.6</v>
      </c>
    </row>
    <row r="545" spans="1:38" x14ac:dyDescent="0.3">
      <c r="B545" t="s">
        <v>786</v>
      </c>
      <c r="C545" t="s">
        <v>396</v>
      </c>
      <c r="D545" s="71">
        <v>0</v>
      </c>
      <c r="E545" s="71">
        <v>0</v>
      </c>
      <c r="F545" s="71">
        <v>0</v>
      </c>
      <c r="G545" s="71">
        <v>0</v>
      </c>
      <c r="H545" s="71">
        <v>6000</v>
      </c>
      <c r="I545" s="71">
        <v>0</v>
      </c>
      <c r="J545" s="71">
        <v>0</v>
      </c>
      <c r="K545" s="71">
        <v>2000</v>
      </c>
      <c r="L545" s="71">
        <v>0</v>
      </c>
      <c r="M545" s="71">
        <v>0</v>
      </c>
      <c r="N545" s="71">
        <v>0</v>
      </c>
      <c r="O545" s="71">
        <v>5972</v>
      </c>
      <c r="P545" s="71"/>
      <c r="Q545" s="71">
        <v>13972</v>
      </c>
      <c r="R545" s="71">
        <v>0</v>
      </c>
      <c r="S545" s="71">
        <v>0</v>
      </c>
      <c r="T545" s="71"/>
      <c r="U545" s="71">
        <v>0</v>
      </c>
      <c r="V545" s="71"/>
      <c r="W545" s="71">
        <v>8000</v>
      </c>
      <c r="X545" s="71">
        <v>0</v>
      </c>
      <c r="Y545" s="71">
        <v>0</v>
      </c>
      <c r="Z545" s="71">
        <v>0</v>
      </c>
      <c r="AA545" s="71">
        <v>5257</v>
      </c>
      <c r="AB545" s="71">
        <v>0</v>
      </c>
      <c r="AC545" s="71">
        <v>0</v>
      </c>
      <c r="AD545" s="71"/>
      <c r="AE545" s="71">
        <v>13257</v>
      </c>
      <c r="AF545" s="71">
        <v>27229</v>
      </c>
    </row>
    <row r="546" spans="1:38" x14ac:dyDescent="0.3">
      <c r="C546" t="s">
        <v>398</v>
      </c>
      <c r="D546" s="71">
        <v>0</v>
      </c>
      <c r="E546" s="71">
        <v>0</v>
      </c>
      <c r="F546" s="71">
        <v>0</v>
      </c>
      <c r="G546" s="71">
        <v>0</v>
      </c>
      <c r="H546" s="71">
        <v>5000</v>
      </c>
      <c r="I546" s="71">
        <v>0</v>
      </c>
      <c r="J546" s="71">
        <v>0</v>
      </c>
      <c r="K546" s="71">
        <v>0</v>
      </c>
      <c r="L546" s="71">
        <v>0</v>
      </c>
      <c r="M546" s="71">
        <v>0</v>
      </c>
      <c r="N546" s="71">
        <v>2500</v>
      </c>
      <c r="O546" s="71"/>
      <c r="P546" s="71"/>
      <c r="Q546" s="71">
        <v>7500</v>
      </c>
      <c r="R546" s="71">
        <v>0</v>
      </c>
      <c r="S546" s="71">
        <v>0</v>
      </c>
      <c r="T546" s="71"/>
      <c r="U546" s="71">
        <v>0</v>
      </c>
      <c r="V546" s="71"/>
      <c r="W546" s="71"/>
      <c r="X546" s="71"/>
      <c r="Y546" s="71">
        <v>0</v>
      </c>
      <c r="Z546" s="71">
        <v>0</v>
      </c>
      <c r="AA546" s="71">
        <v>4000</v>
      </c>
      <c r="AB546" s="71">
        <v>0</v>
      </c>
      <c r="AC546" s="71">
        <v>0</v>
      </c>
      <c r="AD546" s="71"/>
      <c r="AE546" s="71">
        <v>4000</v>
      </c>
      <c r="AF546" s="71">
        <v>11500</v>
      </c>
    </row>
    <row r="547" spans="1:38" x14ac:dyDescent="0.3">
      <c r="C547" t="s">
        <v>399</v>
      </c>
      <c r="D547" s="71">
        <v>100</v>
      </c>
      <c r="E547" s="71">
        <v>2100</v>
      </c>
      <c r="F547" s="71">
        <v>100</v>
      </c>
      <c r="G547" s="71">
        <v>100</v>
      </c>
      <c r="H547" s="71">
        <v>100</v>
      </c>
      <c r="I547" s="71">
        <v>100</v>
      </c>
      <c r="J547" s="71">
        <v>100</v>
      </c>
      <c r="K547" s="71">
        <v>100</v>
      </c>
      <c r="L547" s="71">
        <v>100</v>
      </c>
      <c r="M547" s="71">
        <v>100</v>
      </c>
      <c r="N547" s="71">
        <v>6651</v>
      </c>
      <c r="O547" s="71">
        <v>100</v>
      </c>
      <c r="P547" s="71"/>
      <c r="Q547" s="71">
        <v>9751</v>
      </c>
      <c r="R547" s="71">
        <v>100</v>
      </c>
      <c r="S547" s="71">
        <v>100</v>
      </c>
      <c r="T547" s="71">
        <v>100</v>
      </c>
      <c r="U547" s="71">
        <v>100</v>
      </c>
      <c r="V547" s="71">
        <v>100</v>
      </c>
      <c r="W547" s="71">
        <v>100</v>
      </c>
      <c r="X547" s="71">
        <v>100</v>
      </c>
      <c r="Y547" s="71">
        <v>100</v>
      </c>
      <c r="Z547" s="71">
        <v>100</v>
      </c>
      <c r="AA547" s="71">
        <v>100</v>
      </c>
      <c r="AB547" s="71">
        <v>100</v>
      </c>
      <c r="AC547" s="71">
        <v>8390</v>
      </c>
      <c r="AD547" s="71"/>
      <c r="AE547" s="71">
        <v>9490</v>
      </c>
      <c r="AF547" s="71">
        <v>19241</v>
      </c>
    </row>
    <row r="548" spans="1:38" x14ac:dyDescent="0.3">
      <c r="B548" t="s">
        <v>787</v>
      </c>
      <c r="D548" s="71">
        <v>100</v>
      </c>
      <c r="E548" s="71">
        <v>2100</v>
      </c>
      <c r="F548" s="71">
        <v>100</v>
      </c>
      <c r="G548" s="71">
        <v>100</v>
      </c>
      <c r="H548" s="71">
        <v>11100</v>
      </c>
      <c r="I548" s="71">
        <v>100</v>
      </c>
      <c r="J548" s="71">
        <v>100</v>
      </c>
      <c r="K548" s="71">
        <v>2100</v>
      </c>
      <c r="L548" s="71">
        <v>100</v>
      </c>
      <c r="M548" s="71">
        <v>100</v>
      </c>
      <c r="N548" s="71">
        <v>9151</v>
      </c>
      <c r="O548" s="71">
        <v>6072</v>
      </c>
      <c r="P548" s="71"/>
      <c r="Q548" s="71">
        <v>31223</v>
      </c>
      <c r="R548" s="71">
        <v>100</v>
      </c>
      <c r="S548" s="71">
        <v>100</v>
      </c>
      <c r="T548" s="71">
        <v>100</v>
      </c>
      <c r="U548" s="71">
        <v>100</v>
      </c>
      <c r="V548" s="71">
        <v>100</v>
      </c>
      <c r="W548" s="71">
        <v>8100</v>
      </c>
      <c r="X548" s="71">
        <v>100</v>
      </c>
      <c r="Y548" s="71">
        <v>100</v>
      </c>
      <c r="Z548" s="71">
        <v>100</v>
      </c>
      <c r="AA548" s="71">
        <v>9357</v>
      </c>
      <c r="AB548" s="71">
        <v>100</v>
      </c>
      <c r="AC548" s="71">
        <v>8390</v>
      </c>
      <c r="AD548" s="71"/>
      <c r="AE548" s="71">
        <v>26747</v>
      </c>
      <c r="AF548" s="71">
        <v>57970</v>
      </c>
    </row>
    <row r="549" spans="1:38" x14ac:dyDescent="0.3">
      <c r="A549" t="s">
        <v>413</v>
      </c>
      <c r="D549" s="71">
        <v>28479.5</v>
      </c>
      <c r="E549" s="71">
        <v>24989.25</v>
      </c>
      <c r="F549" s="71">
        <v>34460.17</v>
      </c>
      <c r="G549" s="71">
        <v>25142.929999999997</v>
      </c>
      <c r="H549" s="71">
        <v>44530.429999999993</v>
      </c>
      <c r="I549" s="71">
        <v>37293.929999999993</v>
      </c>
      <c r="J549" s="71">
        <v>27767.43</v>
      </c>
      <c r="K549" s="71">
        <v>39384.78</v>
      </c>
      <c r="L549" s="71">
        <v>37859.03</v>
      </c>
      <c r="M549" s="71">
        <v>32867.03</v>
      </c>
      <c r="N549" s="71">
        <v>46871.53</v>
      </c>
      <c r="O549" s="71">
        <v>61641.179999999993</v>
      </c>
      <c r="P549" s="71">
        <v>3743</v>
      </c>
      <c r="Q549" s="71">
        <v>445030.19</v>
      </c>
      <c r="R549" s="71">
        <v>27184.1</v>
      </c>
      <c r="S549" s="71">
        <v>24434.1</v>
      </c>
      <c r="T549" s="71">
        <v>33232.599999999991</v>
      </c>
      <c r="U549" s="71">
        <v>34627.599999999999</v>
      </c>
      <c r="V549" s="71">
        <v>32684.099999999995</v>
      </c>
      <c r="W549" s="71">
        <v>29495.099999999995</v>
      </c>
      <c r="X549" s="71">
        <v>39796.599999999991</v>
      </c>
      <c r="Y549" s="71">
        <v>36164.099999999991</v>
      </c>
      <c r="Z549" s="71">
        <v>47944.099999999991</v>
      </c>
      <c r="AA549" s="71">
        <v>41462.099999999991</v>
      </c>
      <c r="AB549" s="71">
        <v>31832.199999999993</v>
      </c>
      <c r="AC549" s="71">
        <v>58081.06</v>
      </c>
      <c r="AD549" s="71">
        <v>8457</v>
      </c>
      <c r="AE549" s="71">
        <v>445394.75999999995</v>
      </c>
      <c r="AF549" s="71">
        <v>890424.95</v>
      </c>
    </row>
    <row r="550" spans="1:38" x14ac:dyDescent="0.3">
      <c r="A550" t="s">
        <v>54</v>
      </c>
      <c r="D550" s="71">
        <v>877291.59</v>
      </c>
      <c r="E550" s="71">
        <v>938049.58999999985</v>
      </c>
      <c r="F550" s="71">
        <v>1030868.3300000001</v>
      </c>
      <c r="G550" s="71">
        <v>1008129.35</v>
      </c>
      <c r="H550" s="71">
        <v>1029109.74</v>
      </c>
      <c r="I550" s="71">
        <v>986220.05</v>
      </c>
      <c r="J550" s="71">
        <v>1029449.67</v>
      </c>
      <c r="K550" s="71">
        <v>1033293.72</v>
      </c>
      <c r="L550" s="71">
        <v>1112687.0599999998</v>
      </c>
      <c r="M550" s="71">
        <v>1027055.33</v>
      </c>
      <c r="N550" s="71">
        <v>1054826.3299999998</v>
      </c>
      <c r="O550" s="71">
        <v>1472493.2199999995</v>
      </c>
      <c r="P550" s="71">
        <v>72296.89</v>
      </c>
      <c r="Q550" s="71">
        <v>12671770.869999997</v>
      </c>
      <c r="R550" s="71">
        <v>915621.1599999998</v>
      </c>
      <c r="S550" s="71">
        <v>956265.33</v>
      </c>
      <c r="T550" s="71">
        <v>994066.46000000008</v>
      </c>
      <c r="U550" s="71">
        <v>1007680.91</v>
      </c>
      <c r="V550" s="71">
        <v>999854.77</v>
      </c>
      <c r="W550" s="71">
        <v>1032806.4799999999</v>
      </c>
      <c r="X550" s="71">
        <v>1110169.1099999996</v>
      </c>
      <c r="Y550" s="71">
        <v>938771.29999999993</v>
      </c>
      <c r="Z550" s="71">
        <v>1113026.0699999996</v>
      </c>
      <c r="AA550" s="71">
        <v>1034635.1400000001</v>
      </c>
      <c r="AB550" s="71">
        <v>1070083.7</v>
      </c>
      <c r="AC550" s="71">
        <v>1513416.0199999998</v>
      </c>
      <c r="AD550" s="71">
        <v>130290.12</v>
      </c>
      <c r="AE550" s="71">
        <v>12816686.570000002</v>
      </c>
      <c r="AF550" s="71">
        <v>25488457.439999998</v>
      </c>
    </row>
    <row r="553" spans="1:38" x14ac:dyDescent="0.3"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R553" s="71"/>
      <c r="S553" s="71"/>
      <c r="T553" s="71"/>
      <c r="U553" s="71"/>
      <c r="AA553" s="71"/>
      <c r="AD553" s="71"/>
      <c r="AE553" s="71"/>
      <c r="AF553" s="71"/>
      <c r="AI553" s="71"/>
      <c r="AJ553" s="71"/>
      <c r="AK553" s="71"/>
      <c r="AL553" s="71"/>
    </row>
    <row r="554" spans="1:38" x14ac:dyDescent="0.3"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AA554" s="71"/>
      <c r="AD554" s="71"/>
      <c r="AE554" s="71"/>
      <c r="AF554" s="71"/>
    </row>
    <row r="555" spans="1:38" x14ac:dyDescent="0.3">
      <c r="D555" s="71"/>
      <c r="E555" s="71"/>
      <c r="F555" s="71"/>
      <c r="G555" s="71"/>
      <c r="H555" s="71"/>
      <c r="I555" s="71"/>
      <c r="R555" s="71"/>
    </row>
  </sheetData>
  <customSheetViews>
    <customSheetView guid="{D84C1741-0A73-430B-B911-25E316D8C37E}" showPageBreaks="1" showGridLines="0" fitToPage="1">
      <pane ySplit="6" topLeftCell="A7" activePane="bottomLeft" state="frozen"/>
      <selection pane="bottomLeft"/>
      <pageMargins left="0" right="0" top="0" bottom="0" header="0" footer="0"/>
      <pageSetup paperSize="9" scale="39" fitToHeight="0" orientation="portrait" r:id="rId2"/>
    </customSheetView>
  </customSheetViews>
  <hyperlinks>
    <hyperlink ref="A1" location="'Home Page'!A1" display="Return to homepage" xr:uid="{28BAEC6B-B8F1-415D-8D06-C996A3EC5E85}"/>
  </hyperlinks>
  <pageMargins left="0.70866141732283472" right="0.70866141732283472" top="0.74803149606299213" bottom="0.74803149606299213" header="0.31496062992125984" footer="0.31496062992125984"/>
  <pageSetup paperSize="9" scale="30" fitToHeight="0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0A9CB-FBF4-4B09-8FA6-2BF443ABAFD4}">
  <sheetPr>
    <pageSetUpPr fitToPage="1"/>
  </sheetPr>
  <dimension ref="A1:M140"/>
  <sheetViews>
    <sheetView showGridLines="0" workbookViewId="0">
      <pane ySplit="6" topLeftCell="A19" activePane="bottomLeft" state="frozen"/>
      <selection pane="bottomLeft" activeCell="L48" sqref="L48"/>
    </sheetView>
  </sheetViews>
  <sheetFormatPr defaultRowHeight="14.4" x14ac:dyDescent="0.3"/>
  <cols>
    <col min="1" max="1" width="27.5546875" customWidth="1"/>
    <col min="2" max="2" width="36.5546875" bestFit="1" customWidth="1"/>
    <col min="3" max="12" width="9" bestFit="1" customWidth="1"/>
    <col min="13" max="13" width="11" bestFit="1" customWidth="1"/>
    <col min="14" max="14" width="8.6640625" bestFit="1" customWidth="1"/>
    <col min="15" max="15" width="6.5546875" bestFit="1" customWidth="1"/>
    <col min="16" max="16" width="8.5546875" bestFit="1" customWidth="1"/>
    <col min="17" max="17" width="6.5546875" bestFit="1" customWidth="1"/>
    <col min="18" max="18" width="8.5546875" bestFit="1" customWidth="1"/>
    <col min="19" max="19" width="11" bestFit="1" customWidth="1"/>
  </cols>
  <sheetData>
    <row r="1" spans="1:13" x14ac:dyDescent="0.3">
      <c r="A1" s="83" t="s">
        <v>41</v>
      </c>
    </row>
    <row r="2" spans="1:13" x14ac:dyDescent="0.3">
      <c r="A2" s="70" t="s">
        <v>1491</v>
      </c>
      <c r="B2" s="74">
        <v>2024</v>
      </c>
    </row>
    <row r="3" spans="1:13" x14ac:dyDescent="0.3">
      <c r="A3" s="70" t="s">
        <v>1718</v>
      </c>
      <c r="B3" t="s">
        <v>43</v>
      </c>
    </row>
    <row r="4" spans="1:13" x14ac:dyDescent="0.3">
      <c r="A4" s="70" t="s">
        <v>1490</v>
      </c>
      <c r="B4" t="s">
        <v>1503</v>
      </c>
    </row>
    <row r="5" spans="1:13" x14ac:dyDescent="0.3">
      <c r="A5" s="70" t="s">
        <v>49</v>
      </c>
      <c r="B5" t="s">
        <v>43</v>
      </c>
    </row>
    <row r="6" spans="1:13" x14ac:dyDescent="0.3">
      <c r="A6" s="70" t="s">
        <v>42</v>
      </c>
      <c r="B6" t="s">
        <v>43</v>
      </c>
    </row>
    <row r="8" spans="1:13" x14ac:dyDescent="0.3">
      <c r="A8" s="70" t="s">
        <v>52</v>
      </c>
      <c r="C8" s="70" t="s">
        <v>414</v>
      </c>
    </row>
    <row r="9" spans="1:13" x14ac:dyDescent="0.3">
      <c r="A9" s="70" t="s">
        <v>855</v>
      </c>
      <c r="B9" s="70" t="s">
        <v>45</v>
      </c>
      <c r="C9">
        <v>1</v>
      </c>
      <c r="D9">
        <v>2</v>
      </c>
      <c r="E9">
        <v>3</v>
      </c>
      <c r="F9">
        <v>4</v>
      </c>
      <c r="G9">
        <v>5</v>
      </c>
      <c r="H9">
        <v>6</v>
      </c>
      <c r="I9">
        <v>7</v>
      </c>
      <c r="J9">
        <v>9</v>
      </c>
      <c r="K9">
        <v>12</v>
      </c>
      <c r="L9">
        <v>13</v>
      </c>
      <c r="M9" t="s">
        <v>54</v>
      </c>
    </row>
    <row r="10" spans="1:13" x14ac:dyDescent="0.3">
      <c r="A10" t="s">
        <v>1027</v>
      </c>
      <c r="B10" t="s">
        <v>156</v>
      </c>
      <c r="C10" s="71">
        <v>304</v>
      </c>
      <c r="D10" s="71"/>
      <c r="E10" s="71"/>
      <c r="F10" s="71"/>
      <c r="G10" s="71"/>
      <c r="H10" s="71"/>
      <c r="I10" s="71"/>
      <c r="J10" s="71"/>
      <c r="K10" s="71"/>
      <c r="L10" s="71"/>
      <c r="M10" s="71">
        <v>304</v>
      </c>
    </row>
    <row r="11" spans="1:13" x14ac:dyDescent="0.3">
      <c r="A11" t="s">
        <v>1029</v>
      </c>
      <c r="B11" t="s">
        <v>157</v>
      </c>
      <c r="C11" s="71"/>
      <c r="D11" s="71">
        <v>45549</v>
      </c>
      <c r="E11" s="71"/>
      <c r="F11" s="71"/>
      <c r="G11" s="71"/>
      <c r="H11" s="71"/>
      <c r="I11" s="71"/>
      <c r="J11" s="71"/>
      <c r="K11" s="71"/>
      <c r="L11" s="71"/>
      <c r="M11" s="71">
        <v>45549</v>
      </c>
    </row>
    <row r="12" spans="1:13" x14ac:dyDescent="0.3">
      <c r="A12" t="s">
        <v>873</v>
      </c>
      <c r="B12" t="s">
        <v>68</v>
      </c>
      <c r="C12" s="71"/>
      <c r="D12" s="71"/>
      <c r="E12" s="71"/>
      <c r="F12" s="71"/>
      <c r="G12" s="71"/>
      <c r="H12" s="71"/>
      <c r="I12" s="71"/>
      <c r="J12" s="71"/>
      <c r="K12" s="71">
        <v>2364</v>
      </c>
      <c r="L12" s="71">
        <v>840</v>
      </c>
      <c r="M12" s="71">
        <v>3204</v>
      </c>
    </row>
    <row r="13" spans="1:13" x14ac:dyDescent="0.3">
      <c r="A13" t="s">
        <v>875</v>
      </c>
      <c r="B13" t="s">
        <v>69</v>
      </c>
      <c r="C13" s="71">
        <v>2390</v>
      </c>
      <c r="D13" s="71"/>
      <c r="E13" s="71"/>
      <c r="F13" s="71"/>
      <c r="G13" s="71"/>
      <c r="H13" s="71"/>
      <c r="I13" s="71"/>
      <c r="J13" s="71">
        <v>3476</v>
      </c>
      <c r="K13" s="71"/>
      <c r="L13" s="71"/>
      <c r="M13" s="71">
        <v>5866</v>
      </c>
    </row>
    <row r="14" spans="1:13" x14ac:dyDescent="0.3">
      <c r="A14" t="s">
        <v>1056</v>
      </c>
      <c r="B14" t="s">
        <v>174</v>
      </c>
      <c r="C14" s="71">
        <v>2696.75</v>
      </c>
      <c r="D14" s="71"/>
      <c r="E14" s="71"/>
      <c r="F14" s="71"/>
      <c r="G14" s="71"/>
      <c r="H14" s="71"/>
      <c r="I14" s="71"/>
      <c r="J14" s="71"/>
      <c r="K14" s="71"/>
      <c r="L14" s="71"/>
      <c r="M14" s="71">
        <v>2696.75</v>
      </c>
    </row>
    <row r="15" spans="1:13" x14ac:dyDescent="0.3">
      <c r="A15" t="s">
        <v>1074</v>
      </c>
      <c r="B15" t="s">
        <v>187</v>
      </c>
      <c r="C15" s="71">
        <v>218</v>
      </c>
      <c r="D15" s="71"/>
      <c r="E15" s="71"/>
      <c r="F15" s="71"/>
      <c r="G15" s="71"/>
      <c r="H15" s="71"/>
      <c r="I15" s="71"/>
      <c r="J15" s="71"/>
      <c r="K15" s="71"/>
      <c r="L15" s="71"/>
      <c r="M15" s="71">
        <v>218</v>
      </c>
    </row>
    <row r="16" spans="1:13" x14ac:dyDescent="0.3">
      <c r="A16" t="s">
        <v>1154</v>
      </c>
      <c r="B16" t="s">
        <v>232</v>
      </c>
      <c r="C16" s="71">
        <v>3599.99</v>
      </c>
      <c r="D16" s="71"/>
      <c r="E16" s="71"/>
      <c r="F16" s="71"/>
      <c r="G16" s="71"/>
      <c r="H16" s="71"/>
      <c r="I16" s="71"/>
      <c r="J16" s="71"/>
      <c r="K16" s="71"/>
      <c r="L16" s="71"/>
      <c r="M16" s="71">
        <v>3599.99</v>
      </c>
    </row>
    <row r="17" spans="1:13" x14ac:dyDescent="0.3">
      <c r="A17" t="s">
        <v>1168</v>
      </c>
      <c r="B17" t="s">
        <v>239</v>
      </c>
      <c r="C17" s="71"/>
      <c r="D17" s="71"/>
      <c r="E17" s="71"/>
      <c r="F17" s="71">
        <v>2054.13</v>
      </c>
      <c r="G17" s="71"/>
      <c r="H17" s="71"/>
      <c r="I17" s="71"/>
      <c r="J17" s="71">
        <v>224.96</v>
      </c>
      <c r="K17" s="71"/>
      <c r="L17" s="71"/>
      <c r="M17" s="71">
        <v>2279.09</v>
      </c>
    </row>
    <row r="18" spans="1:13" x14ac:dyDescent="0.3">
      <c r="A18" t="s">
        <v>1188</v>
      </c>
      <c r="B18" t="s">
        <v>246</v>
      </c>
      <c r="C18" s="71"/>
      <c r="D18" s="71"/>
      <c r="E18" s="71"/>
      <c r="F18" s="71"/>
      <c r="G18" s="71"/>
      <c r="H18" s="71"/>
      <c r="I18" s="71"/>
      <c r="J18" s="71"/>
      <c r="K18" s="71">
        <v>580.5</v>
      </c>
      <c r="L18" s="71"/>
      <c r="M18" s="71">
        <v>580.5</v>
      </c>
    </row>
    <row r="19" spans="1:13" x14ac:dyDescent="0.3">
      <c r="A19" t="s">
        <v>1190</v>
      </c>
      <c r="B19" t="s">
        <v>255</v>
      </c>
      <c r="C19" s="71"/>
      <c r="D19" s="71"/>
      <c r="E19" s="71"/>
      <c r="F19" s="71"/>
      <c r="G19" s="71"/>
      <c r="H19" s="71"/>
      <c r="I19" s="71"/>
      <c r="J19" s="71"/>
      <c r="K19" s="71">
        <v>0.5</v>
      </c>
      <c r="L19" s="71"/>
      <c r="M19" s="71">
        <v>0.5</v>
      </c>
    </row>
    <row r="20" spans="1:13" x14ac:dyDescent="0.3">
      <c r="A20" t="s">
        <v>818</v>
      </c>
      <c r="B20" t="s">
        <v>76</v>
      </c>
      <c r="C20" s="71"/>
      <c r="D20" s="71"/>
      <c r="E20" s="71"/>
      <c r="F20" s="71"/>
      <c r="G20" s="71"/>
      <c r="H20" s="71"/>
      <c r="I20" s="71"/>
      <c r="J20" s="71"/>
      <c r="K20" s="71">
        <v>1314</v>
      </c>
      <c r="L20" s="71"/>
      <c r="M20" s="71">
        <v>1314</v>
      </c>
    </row>
    <row r="21" spans="1:13" x14ac:dyDescent="0.3">
      <c r="A21" t="s">
        <v>879</v>
      </c>
      <c r="B21" t="s">
        <v>79</v>
      </c>
      <c r="C21" s="71"/>
      <c r="D21" s="71"/>
      <c r="E21" s="71"/>
      <c r="F21" s="71"/>
      <c r="G21" s="71">
        <v>400</v>
      </c>
      <c r="H21" s="71"/>
      <c r="I21" s="71"/>
      <c r="J21" s="71"/>
      <c r="K21" s="71"/>
      <c r="L21" s="71"/>
      <c r="M21" s="71">
        <v>400</v>
      </c>
    </row>
    <row r="22" spans="1:13" x14ac:dyDescent="0.3">
      <c r="A22" t="s">
        <v>951</v>
      </c>
      <c r="B22" t="s">
        <v>105</v>
      </c>
      <c r="C22" s="71">
        <v>10</v>
      </c>
      <c r="D22" s="71"/>
      <c r="E22" s="71"/>
      <c r="F22" s="71"/>
      <c r="G22" s="71"/>
      <c r="H22" s="71"/>
      <c r="I22" s="71"/>
      <c r="J22" s="71"/>
      <c r="K22" s="71"/>
      <c r="L22" s="71"/>
      <c r="M22" s="71">
        <v>10</v>
      </c>
    </row>
    <row r="23" spans="1:13" x14ac:dyDescent="0.3">
      <c r="A23" t="s">
        <v>824</v>
      </c>
      <c r="B23" t="s">
        <v>113</v>
      </c>
      <c r="C23" s="71"/>
      <c r="D23" s="71"/>
      <c r="E23" s="71"/>
      <c r="F23" s="71"/>
      <c r="G23" s="71"/>
      <c r="H23" s="71"/>
      <c r="I23" s="71"/>
      <c r="J23" s="71"/>
      <c r="K23" s="71">
        <v>4141</v>
      </c>
      <c r="L23" s="71"/>
      <c r="M23" s="71">
        <v>4141</v>
      </c>
    </row>
    <row r="24" spans="1:13" x14ac:dyDescent="0.3">
      <c r="A24" t="s">
        <v>945</v>
      </c>
      <c r="B24" t="s">
        <v>114</v>
      </c>
      <c r="C24" s="71"/>
      <c r="D24" s="71"/>
      <c r="E24" s="71">
        <v>4510</v>
      </c>
      <c r="F24" s="71"/>
      <c r="G24" s="71"/>
      <c r="H24" s="71"/>
      <c r="I24" s="71"/>
      <c r="J24" s="71"/>
      <c r="K24" s="71"/>
      <c r="L24" s="71"/>
      <c r="M24" s="71">
        <v>4510</v>
      </c>
    </row>
    <row r="25" spans="1:13" x14ac:dyDescent="0.3">
      <c r="A25" t="s">
        <v>949</v>
      </c>
      <c r="B25" t="s">
        <v>118</v>
      </c>
      <c r="C25" s="71"/>
      <c r="D25" s="71"/>
      <c r="E25" s="71"/>
      <c r="F25" s="71"/>
      <c r="G25" s="71"/>
      <c r="H25" s="71"/>
      <c r="I25" s="71"/>
      <c r="J25" s="71"/>
      <c r="K25" s="71">
        <v>1</v>
      </c>
      <c r="L25" s="71"/>
      <c r="M25" s="71">
        <v>1</v>
      </c>
    </row>
    <row r="26" spans="1:13" x14ac:dyDescent="0.3">
      <c r="A26" t="s">
        <v>825</v>
      </c>
      <c r="B26" t="s">
        <v>129</v>
      </c>
      <c r="C26" s="71"/>
      <c r="D26" s="71"/>
      <c r="E26" s="71"/>
      <c r="F26" s="71"/>
      <c r="G26" s="71"/>
      <c r="H26" s="71">
        <v>614</v>
      </c>
      <c r="I26" s="71"/>
      <c r="J26" s="71"/>
      <c r="K26" s="71"/>
      <c r="L26" s="71"/>
      <c r="M26" s="71">
        <v>614</v>
      </c>
    </row>
    <row r="27" spans="1:13" x14ac:dyDescent="0.3">
      <c r="A27" t="s">
        <v>830</v>
      </c>
      <c r="B27" t="s">
        <v>275</v>
      </c>
      <c r="C27" s="71"/>
      <c r="D27" s="71"/>
      <c r="E27" s="71"/>
      <c r="F27" s="71"/>
      <c r="G27" s="71"/>
      <c r="H27" s="71"/>
      <c r="I27" s="71">
        <v>13916</v>
      </c>
      <c r="J27" s="71"/>
      <c r="K27" s="71"/>
      <c r="L27" s="71"/>
      <c r="M27" s="71">
        <v>13916</v>
      </c>
    </row>
    <row r="28" spans="1:13" x14ac:dyDescent="0.3">
      <c r="A28" t="s">
        <v>1247</v>
      </c>
      <c r="B28" t="s">
        <v>286</v>
      </c>
      <c r="C28" s="71">
        <v>3000</v>
      </c>
      <c r="D28" s="71"/>
      <c r="E28" s="71"/>
      <c r="F28" s="71"/>
      <c r="G28" s="71"/>
      <c r="H28" s="71"/>
      <c r="I28" s="71"/>
      <c r="J28" s="71"/>
      <c r="K28" s="71"/>
      <c r="L28" s="71"/>
      <c r="M28" s="71">
        <v>3000</v>
      </c>
    </row>
    <row r="29" spans="1:13" x14ac:dyDescent="0.3">
      <c r="A29" t="s">
        <v>1275</v>
      </c>
      <c r="B29" t="s">
        <v>300</v>
      </c>
      <c r="C29" s="71">
        <v>3000</v>
      </c>
      <c r="D29" s="71"/>
      <c r="E29" s="71"/>
      <c r="F29" s="71"/>
      <c r="G29" s="71"/>
      <c r="H29" s="71"/>
      <c r="I29" s="71"/>
      <c r="J29" s="71"/>
      <c r="K29" s="71"/>
      <c r="L29" s="71"/>
      <c r="M29" s="71">
        <v>3000</v>
      </c>
    </row>
    <row r="30" spans="1:13" x14ac:dyDescent="0.3">
      <c r="A30" t="s">
        <v>1270</v>
      </c>
      <c r="B30" t="s">
        <v>302</v>
      </c>
      <c r="C30" s="71"/>
      <c r="D30" s="71"/>
      <c r="E30" s="71"/>
      <c r="F30" s="71"/>
      <c r="G30" s="71"/>
      <c r="H30" s="71"/>
      <c r="I30" s="71">
        <v>7284</v>
      </c>
      <c r="J30" s="71"/>
      <c r="K30" s="71"/>
      <c r="L30" s="71"/>
      <c r="M30" s="71">
        <v>7284</v>
      </c>
    </row>
    <row r="31" spans="1:13" x14ac:dyDescent="0.3">
      <c r="A31" t="s">
        <v>1301</v>
      </c>
      <c r="B31" t="s">
        <v>312</v>
      </c>
      <c r="C31" s="71">
        <v>3693</v>
      </c>
      <c r="D31" s="71"/>
      <c r="E31" s="71"/>
      <c r="F31" s="71"/>
      <c r="G31" s="71"/>
      <c r="H31" s="71"/>
      <c r="I31" s="71"/>
      <c r="J31" s="71"/>
      <c r="K31" s="71"/>
      <c r="L31" s="71"/>
      <c r="M31" s="71">
        <v>3693</v>
      </c>
    </row>
    <row r="32" spans="1:13" x14ac:dyDescent="0.3">
      <c r="A32" t="s">
        <v>1321</v>
      </c>
      <c r="B32" t="s">
        <v>322</v>
      </c>
      <c r="C32" s="71"/>
      <c r="D32" s="71"/>
      <c r="E32" s="71"/>
      <c r="F32" s="71"/>
      <c r="G32" s="71"/>
      <c r="H32" s="71"/>
      <c r="I32" s="71"/>
      <c r="J32" s="71"/>
      <c r="K32" s="71">
        <v>3</v>
      </c>
      <c r="L32" s="71"/>
      <c r="M32" s="71">
        <v>3</v>
      </c>
    </row>
    <row r="33" spans="1:13" x14ac:dyDescent="0.3">
      <c r="A33" t="s">
        <v>1333</v>
      </c>
      <c r="B33" t="s">
        <v>327</v>
      </c>
      <c r="C33" s="71"/>
      <c r="D33" s="71"/>
      <c r="E33" s="71"/>
      <c r="F33" s="71"/>
      <c r="G33" s="71"/>
      <c r="H33" s="71"/>
      <c r="I33" s="71"/>
      <c r="J33" s="71"/>
      <c r="K33" s="71">
        <v>2</v>
      </c>
      <c r="L33" s="71"/>
      <c r="M33" s="71">
        <v>2</v>
      </c>
    </row>
    <row r="34" spans="1:13" x14ac:dyDescent="0.3">
      <c r="A34" t="s">
        <v>1380</v>
      </c>
      <c r="B34" t="s">
        <v>352</v>
      </c>
      <c r="C34" s="71"/>
      <c r="D34" s="71"/>
      <c r="E34" s="71">
        <v>3974.25</v>
      </c>
      <c r="F34" s="71"/>
      <c r="G34" s="71"/>
      <c r="H34" s="71"/>
      <c r="I34" s="71"/>
      <c r="J34" s="71"/>
      <c r="K34" s="71"/>
      <c r="L34" s="71"/>
      <c r="M34" s="71">
        <v>3974.25</v>
      </c>
    </row>
    <row r="35" spans="1:13" x14ac:dyDescent="0.3">
      <c r="A35" t="s">
        <v>1388</v>
      </c>
      <c r="B35" t="s">
        <v>355</v>
      </c>
      <c r="C35" s="71">
        <v>1500</v>
      </c>
      <c r="D35" s="71"/>
      <c r="E35" s="71"/>
      <c r="F35" s="71"/>
      <c r="G35" s="71"/>
      <c r="H35" s="71"/>
      <c r="I35" s="71"/>
      <c r="J35" s="71"/>
      <c r="K35" s="71"/>
      <c r="L35" s="71">
        <v>2.73</v>
      </c>
      <c r="M35" s="71">
        <v>1502.73</v>
      </c>
    </row>
    <row r="36" spans="1:13" x14ac:dyDescent="0.3">
      <c r="A36" t="s">
        <v>847</v>
      </c>
      <c r="B36" t="s">
        <v>359</v>
      </c>
      <c r="C36" s="71">
        <v>601</v>
      </c>
      <c r="D36" s="71"/>
      <c r="E36" s="71"/>
      <c r="F36" s="71"/>
      <c r="G36" s="71"/>
      <c r="H36" s="71"/>
      <c r="I36" s="71"/>
      <c r="J36" s="71"/>
      <c r="K36" s="71"/>
      <c r="L36" s="71"/>
      <c r="M36" s="71">
        <v>601</v>
      </c>
    </row>
    <row r="37" spans="1:13" x14ac:dyDescent="0.3">
      <c r="A37" t="s">
        <v>1406</v>
      </c>
      <c r="B37" t="s">
        <v>370</v>
      </c>
      <c r="C37" s="71"/>
      <c r="D37" s="71"/>
      <c r="E37" s="71">
        <v>20000</v>
      </c>
      <c r="F37" s="71"/>
      <c r="G37" s="71"/>
      <c r="H37" s="71"/>
      <c r="I37" s="71"/>
      <c r="J37" s="71"/>
      <c r="K37" s="71"/>
      <c r="L37" s="71"/>
      <c r="M37" s="71">
        <v>20000</v>
      </c>
    </row>
    <row r="38" spans="1:13" x14ac:dyDescent="0.3">
      <c r="A38" t="s">
        <v>1412</v>
      </c>
      <c r="B38" t="s">
        <v>373</v>
      </c>
      <c r="C38" s="71"/>
      <c r="D38" s="71">
        <v>4000</v>
      </c>
      <c r="E38" s="71"/>
      <c r="F38" s="71"/>
      <c r="G38" s="71"/>
      <c r="H38" s="71"/>
      <c r="I38" s="71"/>
      <c r="J38" s="71"/>
      <c r="K38" s="71"/>
      <c r="L38" s="71"/>
      <c r="M38" s="71">
        <v>4000</v>
      </c>
    </row>
    <row r="39" spans="1:13" x14ac:dyDescent="0.3">
      <c r="A39" t="s">
        <v>1404</v>
      </c>
      <c r="B39" t="s">
        <v>369</v>
      </c>
      <c r="C39" s="71"/>
      <c r="D39" s="71"/>
      <c r="E39" s="71"/>
      <c r="F39" s="71">
        <v>1755.17</v>
      </c>
      <c r="G39" s="71"/>
      <c r="H39" s="71"/>
      <c r="I39" s="71"/>
      <c r="J39" s="71">
        <v>2244.83</v>
      </c>
      <c r="K39" s="71"/>
      <c r="L39" s="71"/>
      <c r="M39" s="71">
        <v>4000</v>
      </c>
    </row>
    <row r="40" spans="1:13" x14ac:dyDescent="0.3">
      <c r="A40" t="s">
        <v>1484</v>
      </c>
      <c r="B40" t="s">
        <v>403</v>
      </c>
      <c r="C40" s="71"/>
      <c r="D40" s="71"/>
      <c r="E40" s="71"/>
      <c r="F40" s="71"/>
      <c r="G40" s="71"/>
      <c r="H40" s="71"/>
      <c r="I40" s="71"/>
      <c r="J40" s="71"/>
      <c r="K40" s="71">
        <v>0.04</v>
      </c>
      <c r="L40" s="71"/>
      <c r="M40" s="71">
        <v>0.04</v>
      </c>
    </row>
    <row r="41" spans="1:13" x14ac:dyDescent="0.3">
      <c r="A41" t="s">
        <v>1456</v>
      </c>
      <c r="B41" t="s">
        <v>399</v>
      </c>
      <c r="C41" s="71">
        <v>1500</v>
      </c>
      <c r="D41" s="71"/>
      <c r="E41" s="71"/>
      <c r="F41" s="71"/>
      <c r="G41" s="71"/>
      <c r="H41" s="71"/>
      <c r="I41" s="71"/>
      <c r="J41" s="71"/>
      <c r="K41" s="71"/>
      <c r="L41" s="71"/>
      <c r="M41" s="71">
        <v>1500</v>
      </c>
    </row>
    <row r="42" spans="1:13" x14ac:dyDescent="0.3">
      <c r="A42" t="s">
        <v>1715</v>
      </c>
      <c r="B42" t="s">
        <v>1717</v>
      </c>
      <c r="C42" s="71"/>
      <c r="D42" s="71"/>
      <c r="E42" s="71">
        <v>4232</v>
      </c>
      <c r="F42" s="71"/>
      <c r="G42" s="71"/>
      <c r="H42" s="71"/>
      <c r="I42" s="71"/>
      <c r="J42" s="71"/>
      <c r="K42" s="71"/>
      <c r="L42" s="71"/>
      <c r="M42" s="71">
        <v>4232</v>
      </c>
    </row>
    <row r="43" spans="1:13" x14ac:dyDescent="0.3">
      <c r="A43" t="s">
        <v>54</v>
      </c>
      <c r="C43" s="71">
        <v>22512.739999999998</v>
      </c>
      <c r="D43" s="71">
        <v>49549</v>
      </c>
      <c r="E43" s="71">
        <v>32716.25</v>
      </c>
      <c r="F43" s="71">
        <v>3809.3</v>
      </c>
      <c r="G43" s="71">
        <v>400</v>
      </c>
      <c r="H43" s="71">
        <v>614</v>
      </c>
      <c r="I43" s="71">
        <v>21200</v>
      </c>
      <c r="J43" s="71">
        <v>5945.79</v>
      </c>
      <c r="K43" s="71">
        <v>8406.0400000000009</v>
      </c>
      <c r="L43" s="71">
        <v>842.73</v>
      </c>
      <c r="M43" s="71">
        <v>145995.85</v>
      </c>
    </row>
    <row r="44" spans="1:13" x14ac:dyDescent="0.3">
      <c r="M44" s="71"/>
    </row>
    <row r="45" spans="1:13" x14ac:dyDescent="0.3">
      <c r="M45" s="71"/>
    </row>
    <row r="46" spans="1:13" x14ac:dyDescent="0.3">
      <c r="M46" s="71"/>
    </row>
    <row r="47" spans="1:13" x14ac:dyDescent="0.3">
      <c r="M47" s="71"/>
    </row>
    <row r="48" spans="1:13" x14ac:dyDescent="0.3">
      <c r="M48" s="71"/>
    </row>
    <row r="49" spans="13:13" x14ac:dyDescent="0.3">
      <c r="M49" s="71"/>
    </row>
    <row r="50" spans="13:13" x14ac:dyDescent="0.3">
      <c r="M50" s="71"/>
    </row>
    <row r="51" spans="13:13" x14ac:dyDescent="0.3">
      <c r="M51" s="71"/>
    </row>
    <row r="52" spans="13:13" x14ac:dyDescent="0.3">
      <c r="M52" s="71"/>
    </row>
    <row r="53" spans="13:13" x14ac:dyDescent="0.3">
      <c r="M53" s="71"/>
    </row>
    <row r="54" spans="13:13" x14ac:dyDescent="0.3">
      <c r="M54" s="71"/>
    </row>
    <row r="55" spans="13:13" x14ac:dyDescent="0.3">
      <c r="M55" s="71"/>
    </row>
    <row r="56" spans="13:13" x14ac:dyDescent="0.3">
      <c r="M56" s="71"/>
    </row>
    <row r="57" spans="13:13" x14ac:dyDescent="0.3">
      <c r="M57" s="71"/>
    </row>
    <row r="58" spans="13:13" x14ac:dyDescent="0.3">
      <c r="M58" s="71"/>
    </row>
    <row r="59" spans="13:13" x14ac:dyDescent="0.3">
      <c r="M59" s="71"/>
    </row>
    <row r="60" spans="13:13" x14ac:dyDescent="0.3">
      <c r="M60" s="71"/>
    </row>
    <row r="61" spans="13:13" x14ac:dyDescent="0.3">
      <c r="M61" s="71"/>
    </row>
    <row r="62" spans="13:13" x14ac:dyDescent="0.3">
      <c r="M62" s="71"/>
    </row>
    <row r="63" spans="13:13" x14ac:dyDescent="0.3">
      <c r="M63" s="71"/>
    </row>
    <row r="64" spans="13:13" x14ac:dyDescent="0.3">
      <c r="M64" s="71"/>
    </row>
    <row r="65" spans="13:13" x14ac:dyDescent="0.3">
      <c r="M65" s="71"/>
    </row>
    <row r="66" spans="13:13" x14ac:dyDescent="0.3">
      <c r="M66" s="71"/>
    </row>
    <row r="67" spans="13:13" x14ac:dyDescent="0.3">
      <c r="M67" s="71"/>
    </row>
    <row r="68" spans="13:13" x14ac:dyDescent="0.3">
      <c r="M68" s="71"/>
    </row>
    <row r="69" spans="13:13" x14ac:dyDescent="0.3">
      <c r="M69" s="71"/>
    </row>
    <row r="70" spans="13:13" x14ac:dyDescent="0.3">
      <c r="M70" s="71"/>
    </row>
    <row r="71" spans="13:13" x14ac:dyDescent="0.3">
      <c r="M71" s="71"/>
    </row>
    <row r="72" spans="13:13" x14ac:dyDescent="0.3">
      <c r="M72" s="71"/>
    </row>
    <row r="73" spans="13:13" x14ac:dyDescent="0.3">
      <c r="M73" s="71"/>
    </row>
    <row r="74" spans="13:13" x14ac:dyDescent="0.3">
      <c r="M74" s="71"/>
    </row>
    <row r="75" spans="13:13" x14ac:dyDescent="0.3">
      <c r="M75" s="71"/>
    </row>
    <row r="76" spans="13:13" x14ac:dyDescent="0.3">
      <c r="M76" s="71"/>
    </row>
    <row r="77" spans="13:13" x14ac:dyDescent="0.3">
      <c r="M77" s="71"/>
    </row>
    <row r="78" spans="13:13" x14ac:dyDescent="0.3">
      <c r="M78" s="71"/>
    </row>
    <row r="79" spans="13:13" x14ac:dyDescent="0.3">
      <c r="M79" s="71"/>
    </row>
    <row r="80" spans="13:13" x14ac:dyDescent="0.3">
      <c r="M80" s="71"/>
    </row>
    <row r="81" spans="13:13" x14ac:dyDescent="0.3">
      <c r="M81" s="71"/>
    </row>
    <row r="82" spans="13:13" x14ac:dyDescent="0.3">
      <c r="M82" s="71"/>
    </row>
    <row r="83" spans="13:13" x14ac:dyDescent="0.3">
      <c r="M83" s="71"/>
    </row>
    <row r="84" spans="13:13" x14ac:dyDescent="0.3">
      <c r="M84" s="71"/>
    </row>
    <row r="85" spans="13:13" x14ac:dyDescent="0.3">
      <c r="M85" s="71"/>
    </row>
    <row r="86" spans="13:13" x14ac:dyDescent="0.3">
      <c r="M86" s="71"/>
    </row>
    <row r="87" spans="13:13" x14ac:dyDescent="0.3">
      <c r="M87" s="71"/>
    </row>
    <row r="88" spans="13:13" x14ac:dyDescent="0.3">
      <c r="M88" s="71"/>
    </row>
    <row r="89" spans="13:13" x14ac:dyDescent="0.3">
      <c r="M89" s="71"/>
    </row>
    <row r="90" spans="13:13" x14ac:dyDescent="0.3">
      <c r="M90" s="71"/>
    </row>
    <row r="91" spans="13:13" x14ac:dyDescent="0.3">
      <c r="M91" s="71"/>
    </row>
    <row r="92" spans="13:13" x14ac:dyDescent="0.3">
      <c r="M92" s="71"/>
    </row>
    <row r="93" spans="13:13" x14ac:dyDescent="0.3">
      <c r="M93" s="71"/>
    </row>
    <row r="94" spans="13:13" x14ac:dyDescent="0.3">
      <c r="M94" s="71"/>
    </row>
    <row r="95" spans="13:13" x14ac:dyDescent="0.3">
      <c r="M95" s="71"/>
    </row>
    <row r="96" spans="13:13" x14ac:dyDescent="0.3">
      <c r="M96" s="71"/>
    </row>
    <row r="97" spans="13:13" x14ac:dyDescent="0.3">
      <c r="M97" s="71"/>
    </row>
    <row r="98" spans="13:13" x14ac:dyDescent="0.3">
      <c r="M98" s="71"/>
    </row>
    <row r="99" spans="13:13" x14ac:dyDescent="0.3">
      <c r="M99" s="71"/>
    </row>
    <row r="100" spans="13:13" x14ac:dyDescent="0.3">
      <c r="M100" s="71"/>
    </row>
    <row r="101" spans="13:13" x14ac:dyDescent="0.3">
      <c r="M101" s="71"/>
    </row>
    <row r="102" spans="13:13" x14ac:dyDescent="0.3">
      <c r="M102" s="71"/>
    </row>
    <row r="103" spans="13:13" x14ac:dyDescent="0.3">
      <c r="M103" s="71"/>
    </row>
    <row r="104" spans="13:13" x14ac:dyDescent="0.3">
      <c r="M104" s="71"/>
    </row>
    <row r="105" spans="13:13" x14ac:dyDescent="0.3">
      <c r="M105" s="71"/>
    </row>
    <row r="106" spans="13:13" x14ac:dyDescent="0.3">
      <c r="M106" s="71"/>
    </row>
    <row r="107" spans="13:13" x14ac:dyDescent="0.3">
      <c r="M107" s="71"/>
    </row>
    <row r="108" spans="13:13" x14ac:dyDescent="0.3">
      <c r="M108" s="71"/>
    </row>
    <row r="109" spans="13:13" x14ac:dyDescent="0.3">
      <c r="M109" s="71"/>
    </row>
    <row r="110" spans="13:13" x14ac:dyDescent="0.3">
      <c r="M110" s="71"/>
    </row>
    <row r="111" spans="13:13" x14ac:dyDescent="0.3">
      <c r="M111" s="71"/>
    </row>
    <row r="112" spans="13:13" x14ac:dyDescent="0.3">
      <c r="M112" s="71"/>
    </row>
    <row r="113" spans="13:13" x14ac:dyDescent="0.3">
      <c r="M113" s="71"/>
    </row>
    <row r="114" spans="13:13" x14ac:dyDescent="0.3">
      <c r="M114" s="71"/>
    </row>
    <row r="115" spans="13:13" x14ac:dyDescent="0.3">
      <c r="M115" s="71"/>
    </row>
    <row r="116" spans="13:13" x14ac:dyDescent="0.3">
      <c r="M116" s="71"/>
    </row>
    <row r="117" spans="13:13" x14ac:dyDescent="0.3">
      <c r="M117" s="71"/>
    </row>
    <row r="118" spans="13:13" x14ac:dyDescent="0.3">
      <c r="M118" s="71"/>
    </row>
    <row r="119" spans="13:13" x14ac:dyDescent="0.3">
      <c r="M119" s="71"/>
    </row>
    <row r="120" spans="13:13" x14ac:dyDescent="0.3">
      <c r="M120" s="71"/>
    </row>
    <row r="121" spans="13:13" x14ac:dyDescent="0.3">
      <c r="M121" s="71"/>
    </row>
    <row r="122" spans="13:13" x14ac:dyDescent="0.3">
      <c r="M122" s="71"/>
    </row>
    <row r="123" spans="13:13" x14ac:dyDescent="0.3">
      <c r="M123" s="71"/>
    </row>
    <row r="124" spans="13:13" x14ac:dyDescent="0.3">
      <c r="M124" s="71"/>
    </row>
    <row r="125" spans="13:13" x14ac:dyDescent="0.3">
      <c r="M125" s="71"/>
    </row>
    <row r="126" spans="13:13" x14ac:dyDescent="0.3">
      <c r="M126" s="71"/>
    </row>
    <row r="127" spans="13:13" x14ac:dyDescent="0.3">
      <c r="M127" s="71"/>
    </row>
    <row r="128" spans="13:13" x14ac:dyDescent="0.3">
      <c r="M128" s="71"/>
    </row>
    <row r="129" spans="13:13" x14ac:dyDescent="0.3">
      <c r="M129" s="71"/>
    </row>
    <row r="130" spans="13:13" x14ac:dyDescent="0.3">
      <c r="M130" s="71"/>
    </row>
    <row r="131" spans="13:13" x14ac:dyDescent="0.3">
      <c r="M131" s="71"/>
    </row>
    <row r="132" spans="13:13" x14ac:dyDescent="0.3">
      <c r="M132" s="71"/>
    </row>
    <row r="133" spans="13:13" x14ac:dyDescent="0.3">
      <c r="M133" s="71"/>
    </row>
    <row r="134" spans="13:13" x14ac:dyDescent="0.3">
      <c r="M134" s="71"/>
    </row>
    <row r="135" spans="13:13" x14ac:dyDescent="0.3">
      <c r="M135" s="71"/>
    </row>
    <row r="136" spans="13:13" x14ac:dyDescent="0.3">
      <c r="M136" s="71"/>
    </row>
    <row r="137" spans="13:13" x14ac:dyDescent="0.3">
      <c r="M137" s="71"/>
    </row>
    <row r="138" spans="13:13" x14ac:dyDescent="0.3">
      <c r="M138" s="71"/>
    </row>
    <row r="139" spans="13:13" x14ac:dyDescent="0.3">
      <c r="M139" s="71"/>
    </row>
    <row r="140" spans="13:13" x14ac:dyDescent="0.3">
      <c r="M140" s="71"/>
    </row>
  </sheetData>
  <hyperlinks>
    <hyperlink ref="A1" location="'Home Page'!A1" display="Return to homepage" xr:uid="{2044B1D4-C674-4EF2-8F0E-FE13747F40C8}"/>
  </hyperlinks>
  <pageMargins left="0.7" right="0.7" top="0.75" bottom="0.75" header="0.3" footer="0.3"/>
  <pageSetup paperSize="9" scale="88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62630-12B8-4396-AF00-760A624FA99E}">
  <dimension ref="A1:C15"/>
  <sheetViews>
    <sheetView workbookViewId="0"/>
  </sheetViews>
  <sheetFormatPr defaultRowHeight="14.4" x14ac:dyDescent="0.3"/>
  <cols>
    <col min="1" max="1" width="15.88671875" bestFit="1" customWidth="1"/>
    <col min="2" max="2" width="20.33203125" bestFit="1" customWidth="1"/>
    <col min="3" max="3" width="28.44140625" bestFit="1" customWidth="1"/>
  </cols>
  <sheetData>
    <row r="1" spans="1:3" x14ac:dyDescent="0.3">
      <c r="A1" s="72" t="s">
        <v>0</v>
      </c>
    </row>
    <row r="2" spans="1:3" x14ac:dyDescent="0.3">
      <c r="A2" s="73" t="s">
        <v>1</v>
      </c>
      <c r="B2" s="73" t="s">
        <v>2</v>
      </c>
      <c r="C2" s="73" t="s">
        <v>3</v>
      </c>
    </row>
    <row r="3" spans="1:3" x14ac:dyDescent="0.3">
      <c r="A3">
        <v>1</v>
      </c>
      <c r="B3" t="s">
        <v>4</v>
      </c>
      <c r="C3" t="s">
        <v>5</v>
      </c>
    </row>
    <row r="4" spans="1:3" x14ac:dyDescent="0.3">
      <c r="A4">
        <v>2</v>
      </c>
      <c r="B4" t="s">
        <v>1742</v>
      </c>
      <c r="C4" t="s">
        <v>1743</v>
      </c>
    </row>
    <row r="5" spans="1:3" x14ac:dyDescent="0.3">
      <c r="A5">
        <v>3</v>
      </c>
      <c r="B5" t="s">
        <v>1744</v>
      </c>
      <c r="C5" t="s">
        <v>1745</v>
      </c>
    </row>
    <row r="7" spans="1:3" x14ac:dyDescent="0.3">
      <c r="A7" s="72" t="s">
        <v>6</v>
      </c>
    </row>
    <row r="8" spans="1:3" x14ac:dyDescent="0.3">
      <c r="A8" s="73" t="s">
        <v>1</v>
      </c>
      <c r="B8" s="73" t="s">
        <v>7</v>
      </c>
      <c r="C8" s="73" t="s">
        <v>3</v>
      </c>
    </row>
    <row r="11" spans="1:3" x14ac:dyDescent="0.3">
      <c r="A11" s="72" t="s">
        <v>8</v>
      </c>
      <c r="B11" t="s">
        <v>9</v>
      </c>
    </row>
    <row r="12" spans="1:3" x14ac:dyDescent="0.3">
      <c r="B12" t="s">
        <v>10</v>
      </c>
    </row>
    <row r="14" spans="1:3" x14ac:dyDescent="0.3">
      <c r="B14" t="s">
        <v>11</v>
      </c>
    </row>
    <row r="15" spans="1:3" x14ac:dyDescent="0.3">
      <c r="B15" t="s">
        <v>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7993E-DC59-4DF4-A6B8-EE742D234713}">
  <sheetPr>
    <pageSetUpPr fitToPage="1"/>
  </sheetPr>
  <dimension ref="A1:U44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37.109375" bestFit="1" customWidth="1"/>
    <col min="3" max="3" width="8.33203125" bestFit="1" customWidth="1"/>
    <col min="4" max="4" width="7.5546875" bestFit="1" customWidth="1"/>
    <col min="5" max="5" width="8.5546875" bestFit="1" customWidth="1"/>
    <col min="6" max="6" width="7" bestFit="1" customWidth="1"/>
    <col min="7" max="7" width="11.44140625" bestFit="1" customWidth="1"/>
    <col min="8" max="8" width="2.6640625" customWidth="1"/>
    <col min="9" max="9" width="11" hidden="1" customWidth="1" outlineLevel="1"/>
    <col min="10" max="10" width="37.109375" hidden="1" customWidth="1" outlineLevel="1"/>
    <col min="11" max="11" width="21.88671875" bestFit="1" customWidth="1" collapsed="1"/>
    <col min="12" max="13" width="21.88671875" bestFit="1" customWidth="1"/>
    <col min="14" max="14" width="6.109375" bestFit="1" customWidth="1"/>
    <col min="15" max="15" width="10.6640625" bestFit="1" customWidth="1"/>
    <col min="16" max="16" width="11" bestFit="1" customWidth="1"/>
    <col min="28" max="28" width="19.5546875" bestFit="1" customWidth="1"/>
    <col min="29" max="29" width="26.109375" bestFit="1" customWidth="1"/>
    <col min="30" max="30" width="11" bestFit="1" customWidth="1"/>
  </cols>
  <sheetData>
    <row r="1" spans="1:3" x14ac:dyDescent="0.3">
      <c r="A1" s="83" t="s">
        <v>41</v>
      </c>
    </row>
    <row r="2" spans="1:3" ht="5.4" customHeight="1" x14ac:dyDescent="0.3"/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78" t="s">
        <v>850</v>
      </c>
      <c r="C8" s="79"/>
    </row>
    <row r="9" spans="1:3" x14ac:dyDescent="0.3">
      <c r="B9" s="78"/>
      <c r="C9" s="79"/>
    </row>
    <row r="10" spans="1:3" x14ac:dyDescent="0.3">
      <c r="B10" s="78"/>
      <c r="C10" s="79"/>
    </row>
    <row r="11" spans="1:3" x14ac:dyDescent="0.3">
      <c r="B11" s="78"/>
      <c r="C11" s="79"/>
    </row>
    <row r="12" spans="1:3" x14ac:dyDescent="0.3">
      <c r="B12" s="78"/>
      <c r="C12" s="79"/>
    </row>
    <row r="13" spans="1:3" x14ac:dyDescent="0.3">
      <c r="B13" s="78"/>
      <c r="C13" s="79"/>
    </row>
    <row r="14" spans="1:3" x14ac:dyDescent="0.3">
      <c r="B14" s="78"/>
      <c r="C14" s="79"/>
    </row>
    <row r="15" spans="1:3" x14ac:dyDescent="0.3">
      <c r="B15" s="78"/>
      <c r="C15" s="79"/>
    </row>
    <row r="16" spans="1:3" x14ac:dyDescent="0.3">
      <c r="B16" s="78"/>
      <c r="C16" s="79"/>
    </row>
    <row r="17" spans="1:17" x14ac:dyDescent="0.3">
      <c r="B17" s="78"/>
      <c r="C17" s="79"/>
    </row>
    <row r="18" spans="1:17" x14ac:dyDescent="0.3">
      <c r="B18" s="80"/>
      <c r="C18" s="8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17</v>
      </c>
      <c r="I23" s="70" t="s">
        <v>49</v>
      </c>
      <c r="J23" t="s">
        <v>17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43.2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H26" s="75"/>
      <c r="I26" s="70" t="s">
        <v>42</v>
      </c>
      <c r="J26" s="70" t="s">
        <v>45</v>
      </c>
      <c r="K26" s="74">
        <v>2023</v>
      </c>
      <c r="L26" s="74">
        <v>2022</v>
      </c>
      <c r="M26" s="74" t="s">
        <v>1719</v>
      </c>
      <c r="N26" s="75" t="s">
        <v>54</v>
      </c>
    </row>
    <row r="27" spans="1:17" x14ac:dyDescent="0.3">
      <c r="A27" t="s">
        <v>415</v>
      </c>
      <c r="B27" t="s">
        <v>61</v>
      </c>
      <c r="C27" s="71">
        <v>127875</v>
      </c>
      <c r="D27" s="71">
        <v>127875</v>
      </c>
      <c r="E27" s="71">
        <v>127875</v>
      </c>
      <c r="F27" s="71">
        <v>0</v>
      </c>
      <c r="G27" s="69">
        <v>1</v>
      </c>
      <c r="H27" s="69"/>
      <c r="I27" t="s">
        <v>415</v>
      </c>
      <c r="J27" t="s">
        <v>61</v>
      </c>
      <c r="K27" s="71"/>
      <c r="L27" s="71"/>
      <c r="M27" s="71"/>
      <c r="N27" s="71"/>
      <c r="Q27" t="b">
        <f>J27=B27</f>
        <v>1</v>
      </c>
    </row>
    <row r="28" spans="1:17" x14ac:dyDescent="0.3">
      <c r="B28" t="s">
        <v>62</v>
      </c>
      <c r="C28" s="71">
        <v>24300</v>
      </c>
      <c r="D28" s="71">
        <v>24300</v>
      </c>
      <c r="E28" s="71">
        <v>24300</v>
      </c>
      <c r="F28" s="71">
        <v>0</v>
      </c>
      <c r="G28" s="69">
        <v>1</v>
      </c>
      <c r="H28" s="69"/>
      <c r="J28" t="s">
        <v>62</v>
      </c>
      <c r="K28" s="71"/>
      <c r="L28" s="71"/>
      <c r="M28" s="71"/>
      <c r="N28" s="71"/>
      <c r="Q28" t="b">
        <f>J28=B28</f>
        <v>1</v>
      </c>
    </row>
    <row r="29" spans="1:17" x14ac:dyDescent="0.3">
      <c r="B29" t="s">
        <v>63</v>
      </c>
      <c r="C29" s="71">
        <v>41508</v>
      </c>
      <c r="D29" s="71">
        <v>41508</v>
      </c>
      <c r="E29" s="71">
        <v>41508</v>
      </c>
      <c r="F29" s="71">
        <v>0</v>
      </c>
      <c r="G29" s="69">
        <v>1</v>
      </c>
      <c r="H29" s="69"/>
      <c r="J29" t="s">
        <v>63</v>
      </c>
      <c r="K29" s="71"/>
      <c r="L29" s="71"/>
      <c r="M29" s="71"/>
      <c r="N29" s="71"/>
      <c r="Q29" t="b">
        <f>J29=B29</f>
        <v>1</v>
      </c>
    </row>
    <row r="30" spans="1:17" x14ac:dyDescent="0.3">
      <c r="B30" t="s">
        <v>64</v>
      </c>
      <c r="C30" s="71">
        <v>7701</v>
      </c>
      <c r="D30" s="71">
        <v>7701</v>
      </c>
      <c r="E30" s="71">
        <v>7701</v>
      </c>
      <c r="F30" s="71">
        <v>0</v>
      </c>
      <c r="G30" s="69">
        <v>1</v>
      </c>
      <c r="H30" s="69"/>
      <c r="J30" t="s">
        <v>64</v>
      </c>
      <c r="K30" s="71"/>
      <c r="L30" s="71"/>
      <c r="M30" s="71"/>
      <c r="N30" s="71"/>
      <c r="Q30" t="b">
        <f>J30=B30</f>
        <v>1</v>
      </c>
    </row>
    <row r="31" spans="1:17" x14ac:dyDescent="0.3">
      <c r="B31" t="s">
        <v>66</v>
      </c>
      <c r="C31" s="71">
        <v>48662</v>
      </c>
      <c r="D31" s="71">
        <v>48662</v>
      </c>
      <c r="E31" s="71">
        <v>48662</v>
      </c>
      <c r="F31" s="71">
        <v>0</v>
      </c>
      <c r="G31" s="69">
        <v>1</v>
      </c>
      <c r="H31" s="69"/>
      <c r="J31" t="s">
        <v>66</v>
      </c>
      <c r="K31" s="71"/>
      <c r="L31" s="71"/>
      <c r="M31" s="71"/>
      <c r="N31" s="71"/>
      <c r="Q31" t="b">
        <f>J31=B31</f>
        <v>1</v>
      </c>
    </row>
    <row r="32" spans="1:17" x14ac:dyDescent="0.3">
      <c r="A32" t="s">
        <v>416</v>
      </c>
      <c r="C32" s="71">
        <v>250046</v>
      </c>
      <c r="D32" s="71">
        <v>250046</v>
      </c>
      <c r="E32" s="71">
        <v>250046</v>
      </c>
      <c r="F32" s="71">
        <v>0</v>
      </c>
      <c r="G32" s="69">
        <v>1</v>
      </c>
      <c r="H32" s="69"/>
      <c r="I32" t="s">
        <v>416</v>
      </c>
      <c r="K32" s="71"/>
      <c r="L32" s="71"/>
      <c r="M32" s="71"/>
      <c r="N32" s="71"/>
      <c r="Q32" t="b">
        <f>J32=B32</f>
        <v>1</v>
      </c>
    </row>
    <row r="33" spans="1:17" x14ac:dyDescent="0.3">
      <c r="A33" t="s">
        <v>417</v>
      </c>
      <c r="B33" t="s">
        <v>65</v>
      </c>
      <c r="C33" s="71">
        <v>56994</v>
      </c>
      <c r="D33" s="71">
        <v>56994</v>
      </c>
      <c r="E33" s="71">
        <v>56993.970000000008</v>
      </c>
      <c r="F33" s="71">
        <v>-2.9999999991559889E-2</v>
      </c>
      <c r="G33" s="69">
        <v>0.99999947362880315</v>
      </c>
      <c r="H33" s="69"/>
      <c r="I33" t="s">
        <v>417</v>
      </c>
      <c r="J33" t="s">
        <v>65</v>
      </c>
      <c r="K33" s="71"/>
      <c r="L33" s="71"/>
      <c r="M33" s="71"/>
      <c r="N33" s="71"/>
      <c r="Q33" t="b">
        <f>J33=B33</f>
        <v>1</v>
      </c>
    </row>
    <row r="34" spans="1:17" x14ac:dyDescent="0.3">
      <c r="B34" t="s">
        <v>69</v>
      </c>
      <c r="C34" s="71">
        <v>36747</v>
      </c>
      <c r="D34" s="71">
        <v>36747</v>
      </c>
      <c r="E34" s="71">
        <v>34000</v>
      </c>
      <c r="F34" s="71">
        <v>-2747</v>
      </c>
      <c r="G34" s="69">
        <v>0.92524559828013175</v>
      </c>
      <c r="H34" s="69"/>
      <c r="J34" t="s">
        <v>69</v>
      </c>
      <c r="K34" s="71">
        <v>0</v>
      </c>
      <c r="L34" s="71">
        <v>0</v>
      </c>
      <c r="M34" s="71">
        <v>5142</v>
      </c>
      <c r="N34" s="71">
        <v>5142</v>
      </c>
      <c r="Q34" t="b">
        <f>J34=B34</f>
        <v>1</v>
      </c>
    </row>
    <row r="35" spans="1:17" x14ac:dyDescent="0.3">
      <c r="A35" t="s">
        <v>418</v>
      </c>
      <c r="C35" s="71">
        <v>93741</v>
      </c>
      <c r="D35" s="71">
        <v>93741</v>
      </c>
      <c r="E35" s="71">
        <v>90993.97</v>
      </c>
      <c r="F35" s="71">
        <v>-2747.0299999999988</v>
      </c>
      <c r="G35" s="69">
        <v>0.97069553343787673</v>
      </c>
      <c r="H35" s="69"/>
      <c r="I35" t="s">
        <v>418</v>
      </c>
      <c r="K35" s="71">
        <v>0</v>
      </c>
      <c r="L35" s="71">
        <v>0</v>
      </c>
      <c r="M35" s="71">
        <v>5142</v>
      </c>
      <c r="N35" s="71">
        <v>5142</v>
      </c>
      <c r="Q35" t="b">
        <f>J35=B35</f>
        <v>1</v>
      </c>
    </row>
    <row r="36" spans="1:17" x14ac:dyDescent="0.3">
      <c r="A36" t="s">
        <v>419</v>
      </c>
      <c r="B36" t="s">
        <v>60</v>
      </c>
      <c r="C36" s="71">
        <v>11719</v>
      </c>
      <c r="D36" s="71">
        <v>11719</v>
      </c>
      <c r="E36" s="71">
        <v>11719</v>
      </c>
      <c r="F36" s="71">
        <v>0</v>
      </c>
      <c r="G36" s="69">
        <v>1</v>
      </c>
      <c r="H36" s="69"/>
      <c r="I36" t="s">
        <v>419</v>
      </c>
      <c r="J36" t="s">
        <v>60</v>
      </c>
      <c r="K36" s="71"/>
      <c r="L36" s="71"/>
      <c r="M36" s="71"/>
      <c r="N36" s="71"/>
      <c r="Q36" t="b">
        <f>J36=B36</f>
        <v>1</v>
      </c>
    </row>
    <row r="37" spans="1:17" x14ac:dyDescent="0.3">
      <c r="B37" t="s">
        <v>67</v>
      </c>
      <c r="C37" s="71">
        <v>90723</v>
      </c>
      <c r="D37" s="71">
        <v>90723</v>
      </c>
      <c r="E37" s="71">
        <v>90723</v>
      </c>
      <c r="F37" s="71">
        <v>0</v>
      </c>
      <c r="G37" s="69">
        <v>1</v>
      </c>
      <c r="H37" s="69"/>
      <c r="J37" t="s">
        <v>67</v>
      </c>
      <c r="K37" s="71"/>
      <c r="L37" s="71"/>
      <c r="M37" s="71"/>
      <c r="N37" s="71"/>
      <c r="Q37" t="b">
        <f>J37=B37</f>
        <v>1</v>
      </c>
    </row>
    <row r="38" spans="1:17" x14ac:dyDescent="0.3">
      <c r="A38" t="s">
        <v>420</v>
      </c>
      <c r="C38" s="71">
        <v>102442</v>
      </c>
      <c r="D38" s="71">
        <v>102442</v>
      </c>
      <c r="E38" s="71">
        <v>102442</v>
      </c>
      <c r="F38" s="71">
        <v>0</v>
      </c>
      <c r="G38" s="69">
        <v>1</v>
      </c>
      <c r="H38" s="69"/>
      <c r="I38" t="s">
        <v>420</v>
      </c>
      <c r="K38" s="71"/>
      <c r="L38" s="71"/>
      <c r="M38" s="71"/>
      <c r="N38" s="71"/>
      <c r="Q38" t="b">
        <f>J38=B38</f>
        <v>1</v>
      </c>
    </row>
    <row r="39" spans="1:17" x14ac:dyDescent="0.3">
      <c r="A39" t="s">
        <v>421</v>
      </c>
      <c r="B39" t="s">
        <v>68</v>
      </c>
      <c r="C39" s="71">
        <v>177636</v>
      </c>
      <c r="D39" s="71">
        <v>177636</v>
      </c>
      <c r="E39" s="71">
        <v>177636</v>
      </c>
      <c r="F39" s="71">
        <v>0</v>
      </c>
      <c r="G39" s="69">
        <v>1</v>
      </c>
      <c r="H39" s="69"/>
      <c r="I39" t="s">
        <v>421</v>
      </c>
      <c r="J39" t="s">
        <v>68</v>
      </c>
      <c r="K39" s="71">
        <v>0</v>
      </c>
      <c r="L39" s="71"/>
      <c r="M39" s="71"/>
      <c r="N39" s="71">
        <v>0</v>
      </c>
      <c r="Q39" t="b">
        <f>J39=B39</f>
        <v>1</v>
      </c>
    </row>
    <row r="40" spans="1:17" x14ac:dyDescent="0.3">
      <c r="A40" t="s">
        <v>422</v>
      </c>
      <c r="C40" s="71">
        <v>177636</v>
      </c>
      <c r="D40" s="71">
        <v>177636</v>
      </c>
      <c r="E40" s="71">
        <v>177636</v>
      </c>
      <c r="F40" s="71">
        <v>0</v>
      </c>
      <c r="G40" s="69">
        <v>1</v>
      </c>
      <c r="H40" s="69"/>
      <c r="I40" t="s">
        <v>422</v>
      </c>
      <c r="K40" s="71">
        <v>0</v>
      </c>
      <c r="L40" s="71"/>
      <c r="M40" s="71"/>
      <c r="N40" s="71">
        <v>0</v>
      </c>
      <c r="Q40" t="b">
        <f>J40=B40</f>
        <v>1</v>
      </c>
    </row>
    <row r="41" spans="1:17" x14ac:dyDescent="0.3">
      <c r="A41" t="s">
        <v>54</v>
      </c>
      <c r="C41" s="71">
        <v>623865</v>
      </c>
      <c r="D41" s="71">
        <v>623865</v>
      </c>
      <c r="E41" s="71">
        <v>621117.97</v>
      </c>
      <c r="F41" s="71">
        <v>-2747.0299999999115</v>
      </c>
      <c r="G41" s="69">
        <v>0.99559675570836659</v>
      </c>
      <c r="H41" s="69"/>
      <c r="I41" t="s">
        <v>54</v>
      </c>
      <c r="K41" s="71">
        <v>0</v>
      </c>
      <c r="L41" s="71">
        <v>0</v>
      </c>
      <c r="M41" s="71">
        <v>5142</v>
      </c>
      <c r="N41" s="71">
        <v>5142</v>
      </c>
    </row>
    <row r="44" spans="1:17" x14ac:dyDescent="0.3">
      <c r="A44" s="83" t="s">
        <v>41</v>
      </c>
    </row>
  </sheetData>
  <customSheetViews>
    <customSheetView guid="{D84C1741-0A73-430B-B911-25E316D8C37E}" showPageBreaks="1" showGridLines="0" fitToPage="1" hiddenColumns="1">
      <pageMargins left="0" right="0" top="0" bottom="0" header="0" footer="0"/>
      <pageSetup paperSize="9" scale="62" fitToHeight="0" orientation="landscape" r:id="rId3"/>
    </customSheetView>
  </customSheetViews>
  <hyperlinks>
    <hyperlink ref="A1" location="'Home Page'!A1" display="Return to homepage" xr:uid="{7CA439BA-7CA9-430D-8D27-E7FE43557694}"/>
    <hyperlink ref="A44" location="'Home Page'!A1" display="Return to homepage" xr:uid="{3BFD3FE9-438B-435A-8D3E-F37E6C8545C3}"/>
  </hyperlinks>
  <pageMargins left="0.7" right="0.7" top="0.75" bottom="0.75" header="0.3" footer="0.3"/>
  <pageSetup paperSize="9" scale="40" fitToHeight="0" orientation="landscape"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D2F40-E2BF-43D9-930E-367946A8961B}">
  <sheetPr>
    <pageSetUpPr fitToPage="1"/>
  </sheetPr>
  <dimension ref="A1:U60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29.6640625" bestFit="1" customWidth="1"/>
    <col min="3" max="3" width="8" bestFit="1" customWidth="1"/>
    <col min="4" max="4" width="7.5546875" bestFit="1" customWidth="1"/>
    <col min="5" max="5" width="8.5546875" bestFit="1" customWidth="1"/>
    <col min="6" max="6" width="7.21875" bestFit="1" customWidth="1"/>
    <col min="7" max="7" width="8.33203125" bestFit="1" customWidth="1"/>
    <col min="8" max="8" width="1.33203125" customWidth="1"/>
    <col min="9" max="9" width="11" hidden="1" customWidth="1" outlineLevel="1"/>
    <col min="10" max="10" width="29.6640625" hidden="1" customWidth="1" outlineLevel="1"/>
    <col min="11" max="11" width="21.88671875" bestFit="1" customWidth="1" collapsed="1"/>
    <col min="12" max="13" width="21.88671875" bestFit="1" customWidth="1"/>
    <col min="14" max="14" width="7.5546875" bestFit="1" customWidth="1"/>
    <col min="15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5.4" customHeight="1" x14ac:dyDescent="0.3"/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20</v>
      </c>
      <c r="I23" s="70" t="s">
        <v>49</v>
      </c>
      <c r="J23" t="s">
        <v>20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I26" s="70" t="s">
        <v>42</v>
      </c>
      <c r="J26" s="70" t="s">
        <v>45</v>
      </c>
      <c r="K26">
        <v>2023</v>
      </c>
      <c r="L26">
        <v>2022</v>
      </c>
      <c r="M26" t="s">
        <v>1719</v>
      </c>
      <c r="N26" s="75" t="s">
        <v>54</v>
      </c>
    </row>
    <row r="27" spans="1:17" x14ac:dyDescent="0.3">
      <c r="A27" t="s">
        <v>423</v>
      </c>
      <c r="B27" t="s">
        <v>72</v>
      </c>
      <c r="C27" s="71">
        <v>0</v>
      </c>
      <c r="D27" s="71">
        <v>0</v>
      </c>
      <c r="E27" s="71">
        <v>0</v>
      </c>
      <c r="F27" s="71">
        <v>0</v>
      </c>
      <c r="G27" s="69" t="e">
        <v>#DIV/0!</v>
      </c>
      <c r="I27" t="s">
        <v>423</v>
      </c>
      <c r="J27" t="s">
        <v>72</v>
      </c>
      <c r="K27" s="71"/>
      <c r="L27" s="71"/>
      <c r="M27" s="71">
        <v>0</v>
      </c>
      <c r="N27" s="71">
        <v>0</v>
      </c>
      <c r="Q27" t="b">
        <f>J27=B27</f>
        <v>1</v>
      </c>
    </row>
    <row r="28" spans="1:17" x14ac:dyDescent="0.3">
      <c r="B28" t="s">
        <v>74</v>
      </c>
      <c r="C28" s="71">
        <v>56850</v>
      </c>
      <c r="D28" s="71">
        <v>56850</v>
      </c>
      <c r="E28" s="71">
        <v>56850</v>
      </c>
      <c r="F28" s="71">
        <v>0</v>
      </c>
      <c r="G28" s="69">
        <v>1</v>
      </c>
      <c r="J28" t="s">
        <v>74</v>
      </c>
      <c r="K28" s="71"/>
      <c r="L28" s="71"/>
      <c r="M28" s="71"/>
      <c r="N28" s="71"/>
      <c r="Q28" t="b">
        <f>J28=B28</f>
        <v>1</v>
      </c>
    </row>
    <row r="29" spans="1:17" x14ac:dyDescent="0.3">
      <c r="B29" t="s">
        <v>85</v>
      </c>
      <c r="C29" s="71">
        <v>56039</v>
      </c>
      <c r="D29" s="71">
        <v>56039</v>
      </c>
      <c r="E29" s="71">
        <v>40066.660000000003</v>
      </c>
      <c r="F29" s="71">
        <v>-15972.339999999997</v>
      </c>
      <c r="G29" s="69">
        <v>0.71497814022377282</v>
      </c>
      <c r="J29" t="s">
        <v>85</v>
      </c>
      <c r="K29" s="71">
        <v>15365</v>
      </c>
      <c r="L29" s="71"/>
      <c r="M29" s="71"/>
      <c r="N29" s="71">
        <v>15365</v>
      </c>
      <c r="Q29" t="b">
        <f>J29=B29</f>
        <v>1</v>
      </c>
    </row>
    <row r="30" spans="1:17" x14ac:dyDescent="0.3">
      <c r="B30" t="s">
        <v>87</v>
      </c>
      <c r="C30" s="71">
        <v>71268</v>
      </c>
      <c r="D30" s="71">
        <v>71268</v>
      </c>
      <c r="E30" s="71">
        <v>71268.02</v>
      </c>
      <c r="F30" s="71">
        <v>2.0000000004074536E-2</v>
      </c>
      <c r="G30" s="69">
        <v>1.0000002806308583</v>
      </c>
      <c r="J30" t="s">
        <v>87</v>
      </c>
      <c r="K30" s="71">
        <v>1.9999999996798579E-2</v>
      </c>
      <c r="L30" s="71"/>
      <c r="M30" s="71"/>
      <c r="N30" s="71">
        <v>1.9999999996798579E-2</v>
      </c>
      <c r="Q30" t="b">
        <f>J30=B30</f>
        <v>1</v>
      </c>
    </row>
    <row r="31" spans="1:17" x14ac:dyDescent="0.3">
      <c r="B31" t="s">
        <v>88</v>
      </c>
      <c r="C31" s="71">
        <v>107553</v>
      </c>
      <c r="D31" s="71">
        <v>107553</v>
      </c>
      <c r="E31" s="71">
        <v>78500</v>
      </c>
      <c r="F31" s="71">
        <v>-29053</v>
      </c>
      <c r="G31" s="69">
        <v>0.72987271391778941</v>
      </c>
      <c r="J31" t="s">
        <v>88</v>
      </c>
      <c r="K31" s="71"/>
      <c r="L31" s="71"/>
      <c r="M31" s="71"/>
      <c r="N31" s="71"/>
      <c r="Q31" t="b">
        <f>J31=B31</f>
        <v>1</v>
      </c>
    </row>
    <row r="32" spans="1:17" x14ac:dyDescent="0.3">
      <c r="B32" t="s">
        <v>89</v>
      </c>
      <c r="C32" s="71">
        <v>21368</v>
      </c>
      <c r="D32" s="71">
        <v>21368</v>
      </c>
      <c r="E32" s="71">
        <v>21368</v>
      </c>
      <c r="F32" s="71">
        <v>0</v>
      </c>
      <c r="G32" s="69">
        <v>1</v>
      </c>
      <c r="J32" t="s">
        <v>89</v>
      </c>
      <c r="K32" s="71"/>
      <c r="L32" s="71"/>
      <c r="M32" s="71"/>
      <c r="N32" s="71"/>
      <c r="Q32" t="b">
        <f>J32=B32</f>
        <v>1</v>
      </c>
    </row>
    <row r="33" spans="1:17" x14ac:dyDescent="0.3">
      <c r="B33" t="s">
        <v>1717</v>
      </c>
      <c r="C33" s="71">
        <v>26169</v>
      </c>
      <c r="D33" s="71">
        <v>26169</v>
      </c>
      <c r="E33" s="71">
        <v>26169</v>
      </c>
      <c r="F33" s="71">
        <v>0</v>
      </c>
      <c r="G33" s="69">
        <v>1</v>
      </c>
      <c r="J33" t="s">
        <v>1717</v>
      </c>
      <c r="K33" s="71"/>
      <c r="L33" s="71"/>
      <c r="M33" s="71"/>
      <c r="N33" s="71"/>
      <c r="Q33" t="b">
        <f>J33=B33</f>
        <v>1</v>
      </c>
    </row>
    <row r="34" spans="1:17" x14ac:dyDescent="0.3">
      <c r="A34" t="s">
        <v>424</v>
      </c>
      <c r="C34" s="71">
        <v>339247</v>
      </c>
      <c r="D34" s="71">
        <v>339247</v>
      </c>
      <c r="E34" s="71">
        <v>294221.68</v>
      </c>
      <c r="F34" s="71">
        <v>-45025.320000000007</v>
      </c>
      <c r="G34" s="69">
        <v>0.86727864947958266</v>
      </c>
      <c r="I34" t="s">
        <v>424</v>
      </c>
      <c r="K34" s="71">
        <v>15365.019999999997</v>
      </c>
      <c r="L34" s="71"/>
      <c r="M34" s="71">
        <v>0</v>
      </c>
      <c r="N34" s="71">
        <v>15365.019999999997</v>
      </c>
      <c r="Q34" t="b">
        <f>J34=B34</f>
        <v>1</v>
      </c>
    </row>
    <row r="35" spans="1:17" x14ac:dyDescent="0.3">
      <c r="A35" t="s">
        <v>425</v>
      </c>
      <c r="B35" t="s">
        <v>73</v>
      </c>
      <c r="C35" s="71">
        <v>4732</v>
      </c>
      <c r="D35" s="71">
        <v>4732</v>
      </c>
      <c r="E35" s="71">
        <v>0</v>
      </c>
      <c r="F35" s="71">
        <v>-4732</v>
      </c>
      <c r="G35" s="69">
        <v>0</v>
      </c>
      <c r="I35" t="s">
        <v>425</v>
      </c>
      <c r="J35" t="s">
        <v>73</v>
      </c>
      <c r="K35" s="71">
        <v>3111</v>
      </c>
      <c r="L35" s="71"/>
      <c r="M35" s="71">
        <v>5493.5</v>
      </c>
      <c r="N35" s="71">
        <v>8604.5</v>
      </c>
      <c r="Q35" t="b">
        <f>J35=B35</f>
        <v>1</v>
      </c>
    </row>
    <row r="36" spans="1:17" x14ac:dyDescent="0.3">
      <c r="B36" t="s">
        <v>75</v>
      </c>
      <c r="C36" s="71">
        <v>31422</v>
      </c>
      <c r="D36" s="71">
        <v>31422</v>
      </c>
      <c r="E36" s="71">
        <v>31422</v>
      </c>
      <c r="F36" s="71">
        <v>0</v>
      </c>
      <c r="G36" s="69">
        <v>1</v>
      </c>
      <c r="J36" t="s">
        <v>75</v>
      </c>
      <c r="K36" s="71"/>
      <c r="L36" s="71"/>
      <c r="M36" s="71"/>
      <c r="N36" s="71"/>
      <c r="Q36" t="b">
        <f>J36=B36</f>
        <v>1</v>
      </c>
    </row>
    <row r="37" spans="1:17" x14ac:dyDescent="0.3">
      <c r="B37" t="s">
        <v>83</v>
      </c>
      <c r="C37" s="71">
        <v>27119</v>
      </c>
      <c r="D37" s="71">
        <v>27119</v>
      </c>
      <c r="E37" s="71">
        <v>27119</v>
      </c>
      <c r="F37" s="71">
        <v>0</v>
      </c>
      <c r="G37" s="69">
        <v>1</v>
      </c>
      <c r="J37" t="s">
        <v>83</v>
      </c>
      <c r="K37" s="71"/>
      <c r="L37" s="71"/>
      <c r="M37" s="71"/>
      <c r="N37" s="71"/>
      <c r="Q37" t="b">
        <f>J37=B37</f>
        <v>1</v>
      </c>
    </row>
    <row r="38" spans="1:17" x14ac:dyDescent="0.3">
      <c r="A38" t="s">
        <v>426</v>
      </c>
      <c r="C38" s="71">
        <v>63273</v>
      </c>
      <c r="D38" s="71">
        <v>63273</v>
      </c>
      <c r="E38" s="71">
        <v>58541</v>
      </c>
      <c r="F38" s="71">
        <v>-4732</v>
      </c>
      <c r="G38" s="69">
        <v>0.92521296603606595</v>
      </c>
      <c r="I38" t="s">
        <v>426</v>
      </c>
      <c r="K38" s="71">
        <v>3111</v>
      </c>
      <c r="L38" s="71"/>
      <c r="M38" s="71">
        <v>5493.5</v>
      </c>
      <c r="N38" s="71">
        <v>8604.5</v>
      </c>
      <c r="Q38" t="b">
        <f>J38=B38</f>
        <v>1</v>
      </c>
    </row>
    <row r="39" spans="1:17" x14ac:dyDescent="0.3">
      <c r="A39" t="s">
        <v>427</v>
      </c>
      <c r="B39" t="s">
        <v>76</v>
      </c>
      <c r="C39" s="71">
        <v>16633</v>
      </c>
      <c r="D39" s="71">
        <v>16633</v>
      </c>
      <c r="E39" s="71">
        <v>16633</v>
      </c>
      <c r="F39" s="71">
        <v>0</v>
      </c>
      <c r="G39" s="69">
        <v>1</v>
      </c>
      <c r="I39" t="s">
        <v>427</v>
      </c>
      <c r="J39" t="s">
        <v>76</v>
      </c>
      <c r="K39" s="71">
        <v>6581</v>
      </c>
      <c r="L39" s="71">
        <v>9134</v>
      </c>
      <c r="M39" s="71">
        <v>16760</v>
      </c>
      <c r="N39" s="71">
        <v>32475</v>
      </c>
      <c r="Q39" t="b">
        <f>J39=B39</f>
        <v>1</v>
      </c>
    </row>
    <row r="40" spans="1:17" x14ac:dyDescent="0.3">
      <c r="B40" t="s">
        <v>78</v>
      </c>
      <c r="C40" s="71">
        <v>15802</v>
      </c>
      <c r="D40" s="71">
        <v>15802</v>
      </c>
      <c r="E40" s="71">
        <v>15802</v>
      </c>
      <c r="F40" s="71">
        <v>0</v>
      </c>
      <c r="G40" s="69">
        <v>1</v>
      </c>
      <c r="J40" t="s">
        <v>78</v>
      </c>
      <c r="K40" s="71"/>
      <c r="L40" s="71"/>
      <c r="M40" s="71"/>
      <c r="N40" s="71"/>
      <c r="Q40" t="b">
        <f>J40=B40</f>
        <v>1</v>
      </c>
    </row>
    <row r="41" spans="1:17" x14ac:dyDescent="0.3">
      <c r="B41" t="s">
        <v>81</v>
      </c>
      <c r="C41" s="71">
        <v>16759</v>
      </c>
      <c r="D41" s="71">
        <v>16759</v>
      </c>
      <c r="E41" s="71">
        <v>12856</v>
      </c>
      <c r="F41" s="71">
        <v>-3903</v>
      </c>
      <c r="G41" s="69">
        <v>0.76711020943970409</v>
      </c>
      <c r="J41" t="s">
        <v>81</v>
      </c>
      <c r="K41" s="71"/>
      <c r="L41" s="71">
        <v>7948</v>
      </c>
      <c r="M41" s="71">
        <v>13581.25</v>
      </c>
      <c r="N41" s="71">
        <v>21529.25</v>
      </c>
      <c r="Q41" t="b">
        <f>J41=B41</f>
        <v>1</v>
      </c>
    </row>
    <row r="42" spans="1:17" x14ac:dyDescent="0.3">
      <c r="A42" t="s">
        <v>428</v>
      </c>
      <c r="C42" s="71">
        <v>49194</v>
      </c>
      <c r="D42" s="71">
        <v>49194</v>
      </c>
      <c r="E42" s="71">
        <v>45291</v>
      </c>
      <c r="F42" s="71">
        <v>-3903</v>
      </c>
      <c r="G42" s="69">
        <v>0.92066105622636907</v>
      </c>
      <c r="I42" t="s">
        <v>428</v>
      </c>
      <c r="K42" s="71">
        <v>6581</v>
      </c>
      <c r="L42" s="71">
        <v>17082</v>
      </c>
      <c r="M42" s="71">
        <v>30341.25</v>
      </c>
      <c r="N42" s="71">
        <v>54004.25</v>
      </c>
      <c r="Q42" t="b">
        <f>J42=B42</f>
        <v>1</v>
      </c>
    </row>
    <row r="43" spans="1:17" x14ac:dyDescent="0.3">
      <c r="A43" t="s">
        <v>429</v>
      </c>
      <c r="B43" t="s">
        <v>77</v>
      </c>
      <c r="C43" s="71">
        <v>96983</v>
      </c>
      <c r="D43" s="71">
        <v>96983</v>
      </c>
      <c r="E43" s="71">
        <v>96983</v>
      </c>
      <c r="F43" s="71">
        <v>0</v>
      </c>
      <c r="G43" s="69">
        <v>1</v>
      </c>
      <c r="I43" t="s">
        <v>429</v>
      </c>
      <c r="J43" t="s">
        <v>77</v>
      </c>
      <c r="K43" s="71"/>
      <c r="L43" s="71"/>
      <c r="M43" s="71"/>
      <c r="N43" s="71"/>
      <c r="Q43" t="b">
        <f>J43=B43</f>
        <v>1</v>
      </c>
    </row>
    <row r="44" spans="1:17" x14ac:dyDescent="0.3">
      <c r="B44" t="s">
        <v>82</v>
      </c>
      <c r="C44" s="71">
        <v>2136</v>
      </c>
      <c r="D44" s="71">
        <v>2136</v>
      </c>
      <c r="E44" s="71">
        <v>2136</v>
      </c>
      <c r="F44" s="71">
        <v>0</v>
      </c>
      <c r="G44" s="69">
        <v>1</v>
      </c>
      <c r="J44" t="s">
        <v>82</v>
      </c>
      <c r="K44" s="71"/>
      <c r="L44" s="71"/>
      <c r="M44" s="71"/>
      <c r="N44" s="71"/>
      <c r="Q44" t="b">
        <f>J44=B44</f>
        <v>1</v>
      </c>
    </row>
    <row r="45" spans="1:17" x14ac:dyDescent="0.3">
      <c r="B45" t="s">
        <v>92</v>
      </c>
      <c r="C45" s="71">
        <v>15486</v>
      </c>
      <c r="D45" s="71">
        <v>15486</v>
      </c>
      <c r="E45" s="71">
        <v>15486</v>
      </c>
      <c r="F45" s="71">
        <v>0</v>
      </c>
      <c r="G45" s="69">
        <v>1</v>
      </c>
      <c r="J45" t="s">
        <v>92</v>
      </c>
      <c r="K45" s="71"/>
      <c r="L45" s="71"/>
      <c r="M45" s="71"/>
      <c r="N45" s="71"/>
      <c r="Q45" t="b">
        <f>J45=B45</f>
        <v>1</v>
      </c>
    </row>
    <row r="46" spans="1:17" x14ac:dyDescent="0.3">
      <c r="A46" t="s">
        <v>430</v>
      </c>
      <c r="C46" s="71">
        <v>114605</v>
      </c>
      <c r="D46" s="71">
        <v>114605</v>
      </c>
      <c r="E46" s="71">
        <v>114605</v>
      </c>
      <c r="F46" s="71">
        <v>0</v>
      </c>
      <c r="G46" s="69">
        <v>1</v>
      </c>
      <c r="I46" t="s">
        <v>430</v>
      </c>
      <c r="K46" s="71"/>
      <c r="L46" s="71"/>
      <c r="M46" s="71"/>
      <c r="N46" s="71"/>
      <c r="Q46" t="b">
        <f>J46=B46</f>
        <v>1</v>
      </c>
    </row>
    <row r="47" spans="1:17" x14ac:dyDescent="0.3">
      <c r="A47" t="s">
        <v>431</v>
      </c>
      <c r="B47" t="s">
        <v>80</v>
      </c>
      <c r="C47" s="71">
        <v>69924</v>
      </c>
      <c r="D47" s="71">
        <v>69924</v>
      </c>
      <c r="E47" s="71">
        <v>69924.000000000015</v>
      </c>
      <c r="F47" s="71">
        <v>0</v>
      </c>
      <c r="G47" s="69">
        <v>1.0000000000000002</v>
      </c>
      <c r="I47" t="s">
        <v>431</v>
      </c>
      <c r="J47" t="s">
        <v>80</v>
      </c>
      <c r="K47" s="71"/>
      <c r="L47" s="71"/>
      <c r="M47" s="71"/>
      <c r="N47" s="71"/>
      <c r="Q47" t="b">
        <f>J47=B47</f>
        <v>1</v>
      </c>
    </row>
    <row r="48" spans="1:17" x14ac:dyDescent="0.3">
      <c r="A48" t="s">
        <v>432</v>
      </c>
      <c r="C48" s="71">
        <v>69924</v>
      </c>
      <c r="D48" s="71">
        <v>69924</v>
      </c>
      <c r="E48" s="71">
        <v>69924.000000000015</v>
      </c>
      <c r="F48" s="71">
        <v>0</v>
      </c>
      <c r="G48" s="69">
        <v>1.0000000000000002</v>
      </c>
      <c r="I48" t="s">
        <v>432</v>
      </c>
      <c r="K48" s="71"/>
      <c r="L48" s="71"/>
      <c r="M48" s="71"/>
      <c r="N48" s="71"/>
      <c r="Q48" t="b">
        <f>J48=B48</f>
        <v>1</v>
      </c>
    </row>
    <row r="49" spans="1:17" x14ac:dyDescent="0.3">
      <c r="A49" t="s">
        <v>433</v>
      </c>
      <c r="B49" t="s">
        <v>71</v>
      </c>
      <c r="C49" s="71">
        <v>5980</v>
      </c>
      <c r="D49" s="71">
        <v>5980</v>
      </c>
      <c r="E49" s="71">
        <v>5980</v>
      </c>
      <c r="F49" s="71">
        <v>0</v>
      </c>
      <c r="G49" s="69">
        <v>1</v>
      </c>
      <c r="I49" t="s">
        <v>433</v>
      </c>
      <c r="J49" t="s">
        <v>71</v>
      </c>
      <c r="K49" s="71">
        <v>-2.0000000000436557E-2</v>
      </c>
      <c r="L49" s="71"/>
      <c r="M49" s="71"/>
      <c r="N49" s="71">
        <v>-2.0000000000436557E-2</v>
      </c>
      <c r="Q49" t="b">
        <f>J49=B49</f>
        <v>1</v>
      </c>
    </row>
    <row r="50" spans="1:17" x14ac:dyDescent="0.3">
      <c r="B50" t="s">
        <v>79</v>
      </c>
      <c r="C50" s="71">
        <v>8063</v>
      </c>
      <c r="D50" s="71">
        <v>8063</v>
      </c>
      <c r="E50" s="71">
        <v>2900</v>
      </c>
      <c r="F50" s="71">
        <v>-5163</v>
      </c>
      <c r="G50" s="69">
        <v>0.35966761751209225</v>
      </c>
      <c r="J50" t="s">
        <v>79</v>
      </c>
      <c r="K50" s="71">
        <v>5153</v>
      </c>
      <c r="L50" s="71">
        <v>5743</v>
      </c>
      <c r="M50" s="71">
        <v>33834.5</v>
      </c>
      <c r="N50" s="71">
        <v>44730.5</v>
      </c>
      <c r="Q50" t="b">
        <f>J50=B50</f>
        <v>1</v>
      </c>
    </row>
    <row r="51" spans="1:17" x14ac:dyDescent="0.3">
      <c r="B51" t="s">
        <v>86</v>
      </c>
      <c r="C51" s="71">
        <v>42504</v>
      </c>
      <c r="D51" s="71">
        <v>42504</v>
      </c>
      <c r="E51" s="71">
        <v>42504</v>
      </c>
      <c r="F51" s="71">
        <v>0</v>
      </c>
      <c r="G51" s="69">
        <v>1</v>
      </c>
      <c r="J51" t="s">
        <v>86</v>
      </c>
      <c r="K51" s="71"/>
      <c r="L51" s="71"/>
      <c r="M51" s="71"/>
      <c r="N51" s="71"/>
      <c r="Q51" t="b">
        <f>J51=B51</f>
        <v>1</v>
      </c>
    </row>
    <row r="52" spans="1:17" x14ac:dyDescent="0.3">
      <c r="A52" t="s">
        <v>434</v>
      </c>
      <c r="C52" s="71">
        <v>56547</v>
      </c>
      <c r="D52" s="71">
        <v>56547</v>
      </c>
      <c r="E52" s="71">
        <v>51384</v>
      </c>
      <c r="F52" s="71">
        <v>-5163</v>
      </c>
      <c r="G52" s="69">
        <v>0.90869542150777227</v>
      </c>
      <c r="I52" t="s">
        <v>434</v>
      </c>
      <c r="K52" s="71">
        <v>5152.9799999999996</v>
      </c>
      <c r="L52" s="71">
        <v>5743</v>
      </c>
      <c r="M52" s="71">
        <v>33834.5</v>
      </c>
      <c r="N52" s="71">
        <v>44730.479999999996</v>
      </c>
      <c r="Q52" t="b">
        <f>J52=B52</f>
        <v>1</v>
      </c>
    </row>
    <row r="53" spans="1:17" x14ac:dyDescent="0.3">
      <c r="A53" t="s">
        <v>435</v>
      </c>
      <c r="B53" t="s">
        <v>84</v>
      </c>
      <c r="C53" s="71">
        <v>1847</v>
      </c>
      <c r="D53" s="71">
        <v>1847</v>
      </c>
      <c r="E53" s="71">
        <v>1847</v>
      </c>
      <c r="F53" s="71">
        <v>0</v>
      </c>
      <c r="G53" s="69">
        <v>1</v>
      </c>
      <c r="I53" t="s">
        <v>435</v>
      </c>
      <c r="J53" t="s">
        <v>84</v>
      </c>
      <c r="K53" s="71"/>
      <c r="L53" s="71"/>
      <c r="M53" s="71">
        <v>2589</v>
      </c>
      <c r="N53" s="71">
        <v>2589</v>
      </c>
      <c r="Q53" t="b">
        <f>J53=B53</f>
        <v>1</v>
      </c>
    </row>
    <row r="54" spans="1:17" x14ac:dyDescent="0.3">
      <c r="B54" t="s">
        <v>90</v>
      </c>
      <c r="C54" s="71">
        <v>54957</v>
      </c>
      <c r="D54" s="71">
        <v>54957</v>
      </c>
      <c r="E54" s="71">
        <v>54957</v>
      </c>
      <c r="F54" s="71">
        <v>0</v>
      </c>
      <c r="G54" s="69">
        <v>1</v>
      </c>
      <c r="J54" t="s">
        <v>90</v>
      </c>
      <c r="K54" s="71"/>
      <c r="L54" s="71"/>
      <c r="M54" s="71"/>
      <c r="N54" s="71"/>
      <c r="Q54" t="b">
        <f>J54=B54</f>
        <v>1</v>
      </c>
    </row>
    <row r="55" spans="1:17" x14ac:dyDescent="0.3">
      <c r="A55" t="s">
        <v>436</v>
      </c>
      <c r="C55" s="71">
        <v>56804</v>
      </c>
      <c r="D55" s="71">
        <v>56804</v>
      </c>
      <c r="E55" s="71">
        <v>56804</v>
      </c>
      <c r="F55" s="71">
        <v>0</v>
      </c>
      <c r="G55" s="69">
        <v>1</v>
      </c>
      <c r="I55" t="s">
        <v>436</v>
      </c>
      <c r="K55" s="71"/>
      <c r="L55" s="71"/>
      <c r="M55" s="71">
        <v>2589</v>
      </c>
      <c r="N55" s="71">
        <v>2589</v>
      </c>
      <c r="Q55" t="b">
        <f>J55=B55</f>
        <v>1</v>
      </c>
    </row>
    <row r="56" spans="1:17" x14ac:dyDescent="0.3">
      <c r="A56" t="s">
        <v>437</v>
      </c>
      <c r="B56" t="s">
        <v>91</v>
      </c>
      <c r="C56" s="71">
        <v>40357</v>
      </c>
      <c r="D56" s="71">
        <v>40357</v>
      </c>
      <c r="E56" s="71">
        <v>40357</v>
      </c>
      <c r="F56" s="71">
        <v>0</v>
      </c>
      <c r="G56" s="69">
        <v>1</v>
      </c>
      <c r="I56" t="s">
        <v>437</v>
      </c>
      <c r="J56" t="s">
        <v>91</v>
      </c>
      <c r="K56" s="71">
        <v>0</v>
      </c>
      <c r="L56" s="71"/>
      <c r="M56" s="71"/>
      <c r="N56" s="71">
        <v>0</v>
      </c>
      <c r="Q56" t="b">
        <f>J56=B56</f>
        <v>1</v>
      </c>
    </row>
    <row r="57" spans="1:17" x14ac:dyDescent="0.3">
      <c r="A57" t="s">
        <v>438</v>
      </c>
      <c r="C57" s="71">
        <v>40357</v>
      </c>
      <c r="D57" s="71">
        <v>40357</v>
      </c>
      <c r="E57" s="71">
        <v>40357</v>
      </c>
      <c r="F57" s="71">
        <v>0</v>
      </c>
      <c r="G57" s="69">
        <v>1</v>
      </c>
      <c r="I57" t="s">
        <v>438</v>
      </c>
      <c r="K57" s="71">
        <v>0</v>
      </c>
      <c r="L57" s="71"/>
      <c r="M57" s="71"/>
      <c r="N57" s="71">
        <v>0</v>
      </c>
      <c r="Q57" t="b">
        <f>J57=B57</f>
        <v>1</v>
      </c>
    </row>
    <row r="58" spans="1:17" x14ac:dyDescent="0.3">
      <c r="A58" t="s">
        <v>54</v>
      </c>
      <c r="C58" s="71">
        <v>789951</v>
      </c>
      <c r="D58" s="71">
        <v>789951</v>
      </c>
      <c r="E58" s="71">
        <v>731127.68</v>
      </c>
      <c r="F58" s="71">
        <v>-58823.320000000764</v>
      </c>
      <c r="G58" s="69">
        <v>0.92553548258056417</v>
      </c>
      <c r="I58" t="s">
        <v>54</v>
      </c>
      <c r="K58" s="71">
        <v>30209.999999999996</v>
      </c>
      <c r="L58" s="71">
        <v>22825</v>
      </c>
      <c r="M58" s="71">
        <v>72258.25</v>
      </c>
      <c r="N58" s="71">
        <v>125293.24999999999</v>
      </c>
      <c r="Q58" t="b">
        <f>J58=B58</f>
        <v>1</v>
      </c>
    </row>
    <row r="60" spans="1:17" x14ac:dyDescent="0.3">
      <c r="A60" s="83" t="s">
        <v>41</v>
      </c>
    </row>
  </sheetData>
  <customSheetViews>
    <customSheetView guid="{D84C1741-0A73-430B-B911-25E316D8C37E}" showGridLines="0" fitToPage="1" hiddenColumns="1">
      <pageMargins left="0" right="0" top="0" bottom="0" header="0" footer="0"/>
      <pageSetup paperSize="9" scale="56" orientation="landscape" r:id="rId3"/>
    </customSheetView>
  </customSheetViews>
  <mergeCells count="1">
    <mergeCell ref="B8:C18"/>
  </mergeCells>
  <hyperlinks>
    <hyperlink ref="A1" location="'Home Page'!A1" display="Return to homepage" xr:uid="{AE956AEF-69C8-49F2-8BEC-05FDBB997AAF}"/>
    <hyperlink ref="A60" location="'Home Page'!A1" display="Return to homepage" xr:uid="{236F3837-A864-46E2-91E3-514B616F1A2D}"/>
  </hyperlinks>
  <pageMargins left="0.7" right="0.7" top="0.75" bottom="0.75" header="0.3" footer="0.3"/>
  <pageSetup paperSize="9" scale="42" orientation="landscape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723AD-FDF9-49FC-9CED-404239519F43}">
  <sheetPr>
    <pageSetUpPr fitToPage="1"/>
  </sheetPr>
  <dimension ref="A1:U47"/>
  <sheetViews>
    <sheetView showGridLines="0" workbookViewId="0"/>
  </sheetViews>
  <sheetFormatPr defaultRowHeight="14.4" outlineLevelCol="1" x14ac:dyDescent="0.3"/>
  <cols>
    <col min="1" max="1" width="28.33203125" bestFit="1" customWidth="1"/>
    <col min="2" max="2" width="39.6640625" bestFit="1" customWidth="1"/>
    <col min="3" max="3" width="8" bestFit="1" customWidth="1"/>
    <col min="4" max="4" width="7.5546875" bestFit="1" customWidth="1"/>
    <col min="5" max="5" width="8.5546875" bestFit="1" customWidth="1"/>
    <col min="6" max="6" width="7.21875" bestFit="1" customWidth="1"/>
    <col min="7" max="7" width="8.33203125" bestFit="1" customWidth="1"/>
    <col min="8" max="8" width="1.33203125" customWidth="1"/>
    <col min="9" max="9" width="11" hidden="1" customWidth="1" outlineLevel="1"/>
    <col min="10" max="10" width="39.6640625" hidden="1" customWidth="1" outlineLevel="1"/>
    <col min="11" max="11" width="21.88671875" bestFit="1" customWidth="1" collapsed="1"/>
    <col min="12" max="13" width="21.88671875" bestFit="1" customWidth="1"/>
    <col min="14" max="14" width="6.5546875" bestFit="1" customWidth="1"/>
    <col min="15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6" customHeight="1" x14ac:dyDescent="0.3"/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23</v>
      </c>
      <c r="I23" s="70" t="s">
        <v>49</v>
      </c>
      <c r="J23" t="s">
        <v>23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I26" s="70" t="s">
        <v>42</v>
      </c>
      <c r="J26" s="70" t="s">
        <v>45</v>
      </c>
      <c r="K26" s="74">
        <v>2023</v>
      </c>
      <c r="L26" s="74">
        <v>2022</v>
      </c>
      <c r="M26" s="74" t="s">
        <v>1719</v>
      </c>
      <c r="N26" s="75" t="s">
        <v>54</v>
      </c>
    </row>
    <row r="27" spans="1:17" x14ac:dyDescent="0.3">
      <c r="A27" t="s">
        <v>439</v>
      </c>
      <c r="B27" t="s">
        <v>95</v>
      </c>
      <c r="C27" s="71">
        <v>48984</v>
      </c>
      <c r="D27" s="71">
        <v>48984</v>
      </c>
      <c r="E27" s="71">
        <v>48984</v>
      </c>
      <c r="F27" s="71">
        <v>0</v>
      </c>
      <c r="G27" s="69">
        <v>1</v>
      </c>
      <c r="I27" t="s">
        <v>439</v>
      </c>
      <c r="J27" t="s">
        <v>95</v>
      </c>
      <c r="K27" s="71"/>
      <c r="L27" s="71"/>
      <c r="M27" s="71"/>
      <c r="N27" s="71"/>
      <c r="Q27" t="b">
        <f>J27=B27</f>
        <v>1</v>
      </c>
    </row>
    <row r="28" spans="1:17" x14ac:dyDescent="0.3">
      <c r="A28" t="s">
        <v>440</v>
      </c>
      <c r="C28" s="71">
        <v>48984</v>
      </c>
      <c r="D28" s="71">
        <v>48984</v>
      </c>
      <c r="E28" s="71">
        <v>48984</v>
      </c>
      <c r="F28" s="71">
        <v>0</v>
      </c>
      <c r="G28" s="69">
        <v>1</v>
      </c>
      <c r="I28" t="s">
        <v>440</v>
      </c>
      <c r="K28" s="71"/>
      <c r="L28" s="71"/>
      <c r="M28" s="71"/>
      <c r="N28" s="71"/>
      <c r="Q28" t="b">
        <f>J28=B28</f>
        <v>1</v>
      </c>
    </row>
    <row r="29" spans="1:17" x14ac:dyDescent="0.3">
      <c r="A29" t="s">
        <v>441</v>
      </c>
      <c r="B29" t="s">
        <v>96</v>
      </c>
      <c r="C29" s="71">
        <v>224124</v>
      </c>
      <c r="D29" s="71">
        <v>224124</v>
      </c>
      <c r="E29" s="71">
        <v>224124</v>
      </c>
      <c r="F29" s="71">
        <v>0</v>
      </c>
      <c r="G29" s="69">
        <v>1</v>
      </c>
      <c r="I29" t="s">
        <v>441</v>
      </c>
      <c r="J29" t="s">
        <v>96</v>
      </c>
      <c r="K29" s="71"/>
      <c r="L29" s="71"/>
      <c r="M29" s="71"/>
      <c r="N29" s="71"/>
      <c r="Q29" t="b">
        <f>J29=B29</f>
        <v>1</v>
      </c>
    </row>
    <row r="30" spans="1:17" x14ac:dyDescent="0.3">
      <c r="A30" t="s">
        <v>442</v>
      </c>
      <c r="C30" s="71">
        <v>224124</v>
      </c>
      <c r="D30" s="71">
        <v>224124</v>
      </c>
      <c r="E30" s="71">
        <v>224124</v>
      </c>
      <c r="F30" s="71">
        <v>0</v>
      </c>
      <c r="G30" s="69">
        <v>1</v>
      </c>
      <c r="I30" t="s">
        <v>442</v>
      </c>
      <c r="K30" s="71"/>
      <c r="L30" s="71"/>
      <c r="M30" s="71"/>
      <c r="N30" s="71"/>
      <c r="Q30" t="b">
        <f>J30=B30</f>
        <v>1</v>
      </c>
    </row>
    <row r="31" spans="1:17" x14ac:dyDescent="0.3">
      <c r="A31" t="s">
        <v>443</v>
      </c>
      <c r="B31" t="s">
        <v>97</v>
      </c>
      <c r="C31" s="71">
        <v>176316</v>
      </c>
      <c r="D31" s="71">
        <v>176316</v>
      </c>
      <c r="E31" s="71">
        <v>176316</v>
      </c>
      <c r="F31" s="71">
        <v>0</v>
      </c>
      <c r="G31" s="69">
        <v>1</v>
      </c>
      <c r="I31" t="s">
        <v>443</v>
      </c>
      <c r="J31" t="s">
        <v>97</v>
      </c>
      <c r="K31" s="71"/>
      <c r="L31" s="71"/>
      <c r="M31" s="71"/>
      <c r="N31" s="71"/>
      <c r="Q31" t="b">
        <f>J31=B31</f>
        <v>1</v>
      </c>
    </row>
    <row r="32" spans="1:17" x14ac:dyDescent="0.3">
      <c r="A32" t="s">
        <v>444</v>
      </c>
      <c r="C32" s="71">
        <v>176316</v>
      </c>
      <c r="D32" s="71">
        <v>176316</v>
      </c>
      <c r="E32" s="71">
        <v>176316</v>
      </c>
      <c r="F32" s="71">
        <v>0</v>
      </c>
      <c r="G32" s="69">
        <v>1</v>
      </c>
      <c r="I32" t="s">
        <v>444</v>
      </c>
      <c r="K32" s="71"/>
      <c r="L32" s="71"/>
      <c r="M32" s="71"/>
      <c r="N32" s="71"/>
      <c r="Q32" t="b">
        <f>J32=B32</f>
        <v>1</v>
      </c>
    </row>
    <row r="33" spans="1:17" x14ac:dyDescent="0.3">
      <c r="A33" t="s">
        <v>445</v>
      </c>
      <c r="B33" t="s">
        <v>98</v>
      </c>
      <c r="C33" s="71">
        <v>64593</v>
      </c>
      <c r="D33" s="71">
        <v>64593</v>
      </c>
      <c r="E33" s="71">
        <v>64593</v>
      </c>
      <c r="F33" s="71">
        <v>0</v>
      </c>
      <c r="G33" s="69">
        <v>1</v>
      </c>
      <c r="I33" t="s">
        <v>445</v>
      </c>
      <c r="J33" t="s">
        <v>98</v>
      </c>
      <c r="K33" s="71"/>
      <c r="L33" s="71"/>
      <c r="M33" s="71">
        <v>0</v>
      </c>
      <c r="N33" s="71">
        <v>0</v>
      </c>
      <c r="Q33" t="b">
        <f>J33=B33</f>
        <v>1</v>
      </c>
    </row>
    <row r="34" spans="1:17" x14ac:dyDescent="0.3">
      <c r="A34" t="s">
        <v>446</v>
      </c>
      <c r="C34" s="71">
        <v>64593</v>
      </c>
      <c r="D34" s="71">
        <v>64593</v>
      </c>
      <c r="E34" s="71">
        <v>64593</v>
      </c>
      <c r="F34" s="71">
        <v>0</v>
      </c>
      <c r="G34" s="69">
        <v>1</v>
      </c>
      <c r="I34" t="s">
        <v>446</v>
      </c>
      <c r="K34" s="71"/>
      <c r="L34" s="71"/>
      <c r="M34" s="71">
        <v>0</v>
      </c>
      <c r="N34" s="71">
        <v>0</v>
      </c>
      <c r="Q34" t="b">
        <f>J34=B34</f>
        <v>1</v>
      </c>
    </row>
    <row r="35" spans="1:17" x14ac:dyDescent="0.3">
      <c r="A35" t="s">
        <v>447</v>
      </c>
      <c r="B35" t="s">
        <v>99</v>
      </c>
      <c r="C35" s="71">
        <v>70200</v>
      </c>
      <c r="D35" s="71">
        <v>70200</v>
      </c>
      <c r="E35" s="71">
        <v>70200</v>
      </c>
      <c r="F35" s="71">
        <v>0</v>
      </c>
      <c r="G35" s="69">
        <v>1</v>
      </c>
      <c r="I35" t="s">
        <v>447</v>
      </c>
      <c r="J35" t="s">
        <v>99</v>
      </c>
      <c r="K35" s="71">
        <v>-0.19999999999708962</v>
      </c>
      <c r="L35" s="71"/>
      <c r="M35" s="71"/>
      <c r="N35" s="71">
        <v>-0.19999999999708962</v>
      </c>
      <c r="Q35" t="b">
        <f>J35=B35</f>
        <v>1</v>
      </c>
    </row>
    <row r="36" spans="1:17" x14ac:dyDescent="0.3">
      <c r="A36" t="s">
        <v>448</v>
      </c>
      <c r="C36" s="71">
        <v>70200</v>
      </c>
      <c r="D36" s="71">
        <v>70200</v>
      </c>
      <c r="E36" s="71">
        <v>70200</v>
      </c>
      <c r="F36" s="71">
        <v>0</v>
      </c>
      <c r="G36" s="69">
        <v>1</v>
      </c>
      <c r="I36" t="s">
        <v>448</v>
      </c>
      <c r="K36" s="71">
        <v>-0.19999999999708962</v>
      </c>
      <c r="L36" s="71"/>
      <c r="M36" s="71"/>
      <c r="N36" s="71">
        <v>-0.19999999999708962</v>
      </c>
      <c r="Q36" t="b">
        <f>J36=B36</f>
        <v>1</v>
      </c>
    </row>
    <row r="37" spans="1:17" x14ac:dyDescent="0.3">
      <c r="A37" t="s">
        <v>449</v>
      </c>
      <c r="B37" t="s">
        <v>100</v>
      </c>
      <c r="C37" s="71">
        <v>53881</v>
      </c>
      <c r="D37" s="71">
        <v>53881</v>
      </c>
      <c r="E37" s="71">
        <v>53881.279999999999</v>
      </c>
      <c r="F37" s="71">
        <v>0.27999999999883585</v>
      </c>
      <c r="G37" s="69">
        <v>1.0000051966370334</v>
      </c>
      <c r="I37" t="s">
        <v>449</v>
      </c>
      <c r="J37" t="s">
        <v>100</v>
      </c>
      <c r="K37" s="71"/>
      <c r="L37" s="71"/>
      <c r="M37" s="71"/>
      <c r="N37" s="71"/>
      <c r="Q37" t="b">
        <f>J37=B37</f>
        <v>1</v>
      </c>
    </row>
    <row r="38" spans="1:17" x14ac:dyDescent="0.3">
      <c r="A38" t="s">
        <v>450</v>
      </c>
      <c r="C38" s="71">
        <v>53881</v>
      </c>
      <c r="D38" s="71">
        <v>53881</v>
      </c>
      <c r="E38" s="71">
        <v>53881.279999999999</v>
      </c>
      <c r="F38" s="71">
        <v>0.27999999999883585</v>
      </c>
      <c r="G38" s="69">
        <v>1.0000051966370334</v>
      </c>
      <c r="I38" t="s">
        <v>450</v>
      </c>
      <c r="K38" s="71"/>
      <c r="L38" s="71"/>
      <c r="M38" s="71"/>
      <c r="N38" s="71"/>
      <c r="Q38" t="b">
        <f>J38=B38</f>
        <v>1</v>
      </c>
    </row>
    <row r="39" spans="1:17" x14ac:dyDescent="0.3">
      <c r="A39" t="s">
        <v>451</v>
      </c>
      <c r="B39" t="s">
        <v>101</v>
      </c>
      <c r="C39" s="71">
        <v>93429</v>
      </c>
      <c r="D39" s="71">
        <v>93429</v>
      </c>
      <c r="E39" s="71">
        <v>93429</v>
      </c>
      <c r="F39" s="71">
        <v>0</v>
      </c>
      <c r="G39" s="69">
        <v>1</v>
      </c>
      <c r="I39" t="s">
        <v>451</v>
      </c>
      <c r="J39" t="s">
        <v>101</v>
      </c>
      <c r="K39" s="71"/>
      <c r="L39" s="71"/>
      <c r="M39" s="71"/>
      <c r="N39" s="71"/>
      <c r="Q39" t="b">
        <f>J39=B39</f>
        <v>1</v>
      </c>
    </row>
    <row r="40" spans="1:17" x14ac:dyDescent="0.3">
      <c r="A40" t="s">
        <v>452</v>
      </c>
      <c r="C40" s="71">
        <v>93429</v>
      </c>
      <c r="D40" s="71">
        <v>93429</v>
      </c>
      <c r="E40" s="71">
        <v>93429</v>
      </c>
      <c r="F40" s="71">
        <v>0</v>
      </c>
      <c r="G40" s="69">
        <v>1</v>
      </c>
      <c r="I40" t="s">
        <v>452</v>
      </c>
      <c r="K40" s="71"/>
      <c r="L40" s="71"/>
      <c r="M40" s="71"/>
      <c r="N40" s="71"/>
      <c r="Q40" t="b">
        <f>J40=B40</f>
        <v>1</v>
      </c>
    </row>
    <row r="41" spans="1:17" x14ac:dyDescent="0.3">
      <c r="A41" t="s">
        <v>453</v>
      </c>
      <c r="B41" t="s">
        <v>94</v>
      </c>
      <c r="C41" s="71">
        <v>50586</v>
      </c>
      <c r="D41" s="71">
        <v>50586</v>
      </c>
      <c r="E41" s="71">
        <v>50586</v>
      </c>
      <c r="F41" s="71">
        <v>0</v>
      </c>
      <c r="G41" s="69">
        <v>1</v>
      </c>
      <c r="I41" t="s">
        <v>453</v>
      </c>
      <c r="J41" t="s">
        <v>94</v>
      </c>
      <c r="K41" s="71"/>
      <c r="L41" s="71"/>
      <c r="M41" s="71"/>
      <c r="N41" s="71"/>
      <c r="Q41" t="b">
        <f>J41=B41</f>
        <v>1</v>
      </c>
    </row>
    <row r="42" spans="1:17" x14ac:dyDescent="0.3">
      <c r="B42" t="s">
        <v>102</v>
      </c>
      <c r="C42" s="71">
        <v>46957</v>
      </c>
      <c r="D42" s="71">
        <v>46957</v>
      </c>
      <c r="E42" s="71">
        <v>27600</v>
      </c>
      <c r="F42" s="71">
        <v>-19357</v>
      </c>
      <c r="G42" s="69">
        <v>0.58777179121323764</v>
      </c>
      <c r="J42" t="s">
        <v>102</v>
      </c>
      <c r="K42" s="71">
        <v>13443</v>
      </c>
      <c r="L42" s="71">
        <v>11331</v>
      </c>
      <c r="M42" s="71">
        <v>18920</v>
      </c>
      <c r="N42" s="71">
        <v>43694</v>
      </c>
      <c r="Q42" t="b">
        <f>J42=B42</f>
        <v>1</v>
      </c>
    </row>
    <row r="43" spans="1:17" x14ac:dyDescent="0.3">
      <c r="A43" t="s">
        <v>454</v>
      </c>
      <c r="C43" s="71">
        <v>97543</v>
      </c>
      <c r="D43" s="71">
        <v>97543</v>
      </c>
      <c r="E43" s="71">
        <v>78186</v>
      </c>
      <c r="F43" s="71">
        <v>-19357</v>
      </c>
      <c r="G43" s="69">
        <v>0.80155418635883657</v>
      </c>
      <c r="I43" t="s">
        <v>454</v>
      </c>
      <c r="K43" s="71">
        <v>13443</v>
      </c>
      <c r="L43" s="71">
        <v>11331</v>
      </c>
      <c r="M43" s="71">
        <v>18920</v>
      </c>
      <c r="N43" s="71">
        <v>43694</v>
      </c>
      <c r="Q43" t="b">
        <f>J43=B43</f>
        <v>1</v>
      </c>
    </row>
    <row r="44" spans="1:17" x14ac:dyDescent="0.3">
      <c r="A44" t="s">
        <v>54</v>
      </c>
      <c r="C44" s="71">
        <v>829070</v>
      </c>
      <c r="D44" s="71">
        <v>829070</v>
      </c>
      <c r="E44" s="71">
        <v>809713.28</v>
      </c>
      <c r="F44" s="71">
        <v>-19356.719999999972</v>
      </c>
      <c r="G44" s="69">
        <v>0.97665249013955402</v>
      </c>
      <c r="I44" t="s">
        <v>54</v>
      </c>
      <c r="K44" s="71">
        <v>13442.800000000003</v>
      </c>
      <c r="L44" s="71">
        <v>11331</v>
      </c>
      <c r="M44" s="71">
        <v>18920</v>
      </c>
      <c r="N44" s="71">
        <v>43693.8</v>
      </c>
      <c r="Q44" t="b">
        <f>J44=B44</f>
        <v>1</v>
      </c>
    </row>
    <row r="47" spans="1:17" x14ac:dyDescent="0.3">
      <c r="A47" s="83" t="s">
        <v>41</v>
      </c>
    </row>
  </sheetData>
  <customSheetViews>
    <customSheetView guid="{D84C1741-0A73-430B-B911-25E316D8C37E}" showGridLines="0" fitToPage="1" hiddenColumns="1">
      <pageMargins left="0" right="0" top="0" bottom="0" header="0" footer="0"/>
      <pageSetup paperSize="9" scale="62" orientation="landscape" r:id="rId3"/>
    </customSheetView>
  </customSheetViews>
  <mergeCells count="1">
    <mergeCell ref="B8:C18"/>
  </mergeCells>
  <hyperlinks>
    <hyperlink ref="A1" location="'Home Page'!A1" display="Return to homepage" xr:uid="{37AC7EC7-815B-47B4-8B95-2DBDD4198D02}"/>
    <hyperlink ref="A47" location="'Home Page'!A1" display="Return to homepage" xr:uid="{A99FB909-C2A9-41FE-B6AA-4F2331B6E5E4}"/>
  </hyperlinks>
  <pageMargins left="0.7" right="0.7" top="0.75" bottom="0.75" header="0.3" footer="0.3"/>
  <pageSetup paperSize="9" scale="40" orientation="landscape"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B9E04-D808-4036-A670-442D226A96F8}">
  <sheetPr>
    <pageSetUpPr fitToPage="1"/>
  </sheetPr>
  <dimension ref="A1:U58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34.88671875" bestFit="1" customWidth="1"/>
    <col min="3" max="5" width="9.109375" bestFit="1" customWidth="1"/>
    <col min="6" max="6" width="7.21875" bestFit="1" customWidth="1"/>
    <col min="7" max="7" width="8.33203125" bestFit="1" customWidth="1"/>
    <col min="8" max="8" width="1.33203125" customWidth="1"/>
    <col min="9" max="9" width="11" hidden="1" customWidth="1" outlineLevel="1"/>
    <col min="10" max="10" width="34.88671875" hidden="1" customWidth="1" outlineLevel="1"/>
    <col min="11" max="11" width="21.88671875" bestFit="1" customWidth="1" collapsed="1"/>
    <col min="12" max="13" width="21.88671875" bestFit="1" customWidth="1"/>
    <col min="14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5.4" customHeight="1" x14ac:dyDescent="0.3">
      <c r="A2" s="83"/>
    </row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26</v>
      </c>
      <c r="I23" s="70" t="s">
        <v>49</v>
      </c>
      <c r="J23" t="s">
        <v>26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I26" s="70" t="s">
        <v>42</v>
      </c>
      <c r="J26" s="70" t="s">
        <v>45</v>
      </c>
      <c r="K26" s="74">
        <v>2023</v>
      </c>
      <c r="L26" s="74">
        <v>2022</v>
      </c>
      <c r="M26" s="74" t="s">
        <v>1719</v>
      </c>
      <c r="N26" t="s">
        <v>54</v>
      </c>
    </row>
    <row r="27" spans="1:17" x14ac:dyDescent="0.3">
      <c r="A27" t="s">
        <v>455</v>
      </c>
      <c r="B27" t="s">
        <v>105</v>
      </c>
      <c r="C27" s="71">
        <v>32763</v>
      </c>
      <c r="D27" s="71">
        <v>32763</v>
      </c>
      <c r="E27" s="71">
        <v>32763</v>
      </c>
      <c r="F27" s="71">
        <v>0</v>
      </c>
      <c r="G27" s="69">
        <v>1</v>
      </c>
      <c r="I27" t="s">
        <v>455</v>
      </c>
      <c r="J27" t="s">
        <v>105</v>
      </c>
      <c r="K27" s="71">
        <v>0</v>
      </c>
      <c r="L27" s="71"/>
      <c r="M27" s="71"/>
      <c r="N27" s="71">
        <v>0</v>
      </c>
      <c r="Q27" t="b">
        <f>J27=B27</f>
        <v>1</v>
      </c>
    </row>
    <row r="28" spans="1:17" x14ac:dyDescent="0.3">
      <c r="B28" t="s">
        <v>115</v>
      </c>
      <c r="C28" s="71">
        <v>116544</v>
      </c>
      <c r="D28" s="71">
        <v>116544</v>
      </c>
      <c r="E28" s="71">
        <v>116544</v>
      </c>
      <c r="F28" s="71">
        <v>0</v>
      </c>
      <c r="G28" s="69">
        <v>1</v>
      </c>
      <c r="J28" t="s">
        <v>115</v>
      </c>
      <c r="K28" s="71"/>
      <c r="L28" s="71"/>
      <c r="M28" s="71"/>
      <c r="N28" s="71"/>
      <c r="Q28" t="b">
        <f>J28=B28</f>
        <v>1</v>
      </c>
    </row>
    <row r="29" spans="1:17" x14ac:dyDescent="0.3">
      <c r="B29" t="s">
        <v>117</v>
      </c>
      <c r="C29" s="71">
        <v>40144</v>
      </c>
      <c r="D29" s="71">
        <v>40144</v>
      </c>
      <c r="E29" s="71">
        <v>25000</v>
      </c>
      <c r="F29" s="71">
        <v>-15144</v>
      </c>
      <c r="G29" s="69">
        <v>0.62275807094459945</v>
      </c>
      <c r="J29" t="s">
        <v>117</v>
      </c>
      <c r="K29" s="71">
        <v>27408</v>
      </c>
      <c r="L29" s="71">
        <v>9717</v>
      </c>
      <c r="M29" s="71">
        <v>15442</v>
      </c>
      <c r="N29" s="71">
        <v>52567</v>
      </c>
      <c r="Q29" t="b">
        <f>J29=B29</f>
        <v>1</v>
      </c>
    </row>
    <row r="30" spans="1:17" x14ac:dyDescent="0.3">
      <c r="A30" t="s">
        <v>456</v>
      </c>
      <c r="C30" s="71">
        <v>189451</v>
      </c>
      <c r="D30" s="71">
        <v>189451</v>
      </c>
      <c r="E30" s="71">
        <v>174307</v>
      </c>
      <c r="F30" s="71">
        <v>-15144</v>
      </c>
      <c r="G30" s="69">
        <v>0.92006376318942629</v>
      </c>
      <c r="I30" t="s">
        <v>456</v>
      </c>
      <c r="K30" s="71">
        <v>27408</v>
      </c>
      <c r="L30" s="71">
        <v>9717</v>
      </c>
      <c r="M30" s="71">
        <v>15442</v>
      </c>
      <c r="N30" s="71">
        <v>52567</v>
      </c>
      <c r="Q30" t="b">
        <f>J30=B30</f>
        <v>1</v>
      </c>
    </row>
    <row r="31" spans="1:17" x14ac:dyDescent="0.3">
      <c r="A31" t="s">
        <v>457</v>
      </c>
      <c r="B31" t="s">
        <v>107</v>
      </c>
      <c r="C31" s="71">
        <v>57384</v>
      </c>
      <c r="D31" s="71">
        <v>57384</v>
      </c>
      <c r="E31" s="71">
        <v>57383.999999999993</v>
      </c>
      <c r="F31" s="71">
        <v>0</v>
      </c>
      <c r="G31" s="69">
        <v>0.99999999999999989</v>
      </c>
      <c r="I31" t="s">
        <v>457</v>
      </c>
      <c r="J31" t="s">
        <v>107</v>
      </c>
      <c r="K31" s="71">
        <v>-3.99999999863212E-2</v>
      </c>
      <c r="L31" s="71"/>
      <c r="M31" s="71"/>
      <c r="N31" s="71">
        <v>-3.99999999863212E-2</v>
      </c>
      <c r="Q31" t="b">
        <f>J31=B31</f>
        <v>1</v>
      </c>
    </row>
    <row r="32" spans="1:17" x14ac:dyDescent="0.3">
      <c r="A32" t="s">
        <v>458</v>
      </c>
      <c r="C32" s="71">
        <v>57384</v>
      </c>
      <c r="D32" s="71">
        <v>57384</v>
      </c>
      <c r="E32" s="71">
        <v>57383.999999999993</v>
      </c>
      <c r="F32" s="71">
        <v>0</v>
      </c>
      <c r="G32" s="69">
        <v>0.99999999999999989</v>
      </c>
      <c r="I32" t="s">
        <v>458</v>
      </c>
      <c r="K32" s="71">
        <v>-3.99999999863212E-2</v>
      </c>
      <c r="L32" s="71"/>
      <c r="M32" s="71"/>
      <c r="N32" s="71">
        <v>-3.99999999863212E-2</v>
      </c>
      <c r="Q32" t="b">
        <f>J32=B32</f>
        <v>1</v>
      </c>
    </row>
    <row r="33" spans="1:17" x14ac:dyDescent="0.3">
      <c r="A33" t="s">
        <v>459</v>
      </c>
      <c r="B33" t="s">
        <v>109</v>
      </c>
      <c r="C33" s="71">
        <v>72752</v>
      </c>
      <c r="D33" s="71">
        <v>72752</v>
      </c>
      <c r="E33" s="71">
        <v>72752</v>
      </c>
      <c r="F33" s="71">
        <v>0</v>
      </c>
      <c r="G33" s="69">
        <v>1</v>
      </c>
      <c r="I33" t="s">
        <v>459</v>
      </c>
      <c r="J33" t="s">
        <v>109</v>
      </c>
      <c r="K33" s="71"/>
      <c r="L33" s="71"/>
      <c r="M33" s="71"/>
      <c r="N33" s="71"/>
      <c r="Q33" t="b">
        <f>J33=B33</f>
        <v>1</v>
      </c>
    </row>
    <row r="34" spans="1:17" x14ac:dyDescent="0.3">
      <c r="A34" t="s">
        <v>460</v>
      </c>
      <c r="C34" s="71">
        <v>72752</v>
      </c>
      <c r="D34" s="71">
        <v>72752</v>
      </c>
      <c r="E34" s="71">
        <v>72752</v>
      </c>
      <c r="F34" s="71">
        <v>0</v>
      </c>
      <c r="G34" s="69">
        <v>1</v>
      </c>
      <c r="I34" t="s">
        <v>460</v>
      </c>
      <c r="K34" s="71"/>
      <c r="L34" s="71"/>
      <c r="M34" s="71"/>
      <c r="N34" s="71"/>
      <c r="Q34" t="b">
        <f>J34=B34</f>
        <v>1</v>
      </c>
    </row>
    <row r="35" spans="1:17" x14ac:dyDescent="0.3">
      <c r="A35" t="s">
        <v>461</v>
      </c>
      <c r="B35" t="s">
        <v>111</v>
      </c>
      <c r="C35" s="71">
        <v>54930</v>
      </c>
      <c r="D35" s="71">
        <v>54930</v>
      </c>
      <c r="E35" s="71">
        <v>54930</v>
      </c>
      <c r="F35" s="71">
        <v>0</v>
      </c>
      <c r="G35" s="69">
        <v>1</v>
      </c>
      <c r="I35" t="s">
        <v>461</v>
      </c>
      <c r="J35" t="s">
        <v>111</v>
      </c>
      <c r="K35" s="71"/>
      <c r="L35" s="71"/>
      <c r="M35" s="71"/>
      <c r="N35" s="71"/>
      <c r="Q35" t="b">
        <f>J35=B35</f>
        <v>1</v>
      </c>
    </row>
    <row r="36" spans="1:17" x14ac:dyDescent="0.3">
      <c r="A36" t="s">
        <v>462</v>
      </c>
      <c r="C36" s="71">
        <v>54930</v>
      </c>
      <c r="D36" s="71">
        <v>54930</v>
      </c>
      <c r="E36" s="71">
        <v>54930</v>
      </c>
      <c r="F36" s="71">
        <v>0</v>
      </c>
      <c r="G36" s="69">
        <v>1</v>
      </c>
      <c r="I36" t="s">
        <v>462</v>
      </c>
      <c r="K36" s="71"/>
      <c r="L36" s="71"/>
      <c r="M36" s="71"/>
      <c r="N36" s="71"/>
      <c r="Q36" t="b">
        <f>J36=B36</f>
        <v>1</v>
      </c>
    </row>
    <row r="37" spans="1:17" x14ac:dyDescent="0.3">
      <c r="A37" t="s">
        <v>463</v>
      </c>
      <c r="B37" t="s">
        <v>113</v>
      </c>
      <c r="C37" s="71">
        <v>33812</v>
      </c>
      <c r="D37" s="71">
        <v>33812</v>
      </c>
      <c r="E37" s="71">
        <v>33812</v>
      </c>
      <c r="F37" s="71">
        <v>0</v>
      </c>
      <c r="G37" s="69">
        <v>1</v>
      </c>
      <c r="I37" t="s">
        <v>463</v>
      </c>
      <c r="J37" t="s">
        <v>113</v>
      </c>
      <c r="K37" s="71">
        <v>0</v>
      </c>
      <c r="L37" s="71"/>
      <c r="M37" s="71">
        <v>0</v>
      </c>
      <c r="N37" s="71">
        <v>0</v>
      </c>
      <c r="Q37" t="b">
        <f>J37=B37</f>
        <v>1</v>
      </c>
    </row>
    <row r="38" spans="1:17" x14ac:dyDescent="0.3">
      <c r="A38" t="s">
        <v>464</v>
      </c>
      <c r="C38" s="71">
        <v>33812</v>
      </c>
      <c r="D38" s="71">
        <v>33812</v>
      </c>
      <c r="E38" s="71">
        <v>33812</v>
      </c>
      <c r="F38" s="71">
        <v>0</v>
      </c>
      <c r="G38" s="69">
        <v>1</v>
      </c>
      <c r="I38" t="s">
        <v>464</v>
      </c>
      <c r="K38" s="71">
        <v>0</v>
      </c>
      <c r="L38" s="71"/>
      <c r="M38" s="71">
        <v>0</v>
      </c>
      <c r="N38" s="71">
        <v>0</v>
      </c>
      <c r="Q38" t="b">
        <f>J38=B38</f>
        <v>1</v>
      </c>
    </row>
    <row r="39" spans="1:17" x14ac:dyDescent="0.3">
      <c r="A39" t="s">
        <v>465</v>
      </c>
      <c r="B39" t="s">
        <v>104</v>
      </c>
      <c r="C39" s="71">
        <v>76608</v>
      </c>
      <c r="D39" s="71">
        <v>76608</v>
      </c>
      <c r="E39" s="71">
        <v>76608</v>
      </c>
      <c r="F39" s="71">
        <v>0</v>
      </c>
      <c r="G39" s="69">
        <v>1</v>
      </c>
      <c r="I39" t="s">
        <v>465</v>
      </c>
      <c r="J39" t="s">
        <v>104</v>
      </c>
      <c r="K39" s="71"/>
      <c r="L39" s="71"/>
      <c r="M39" s="71"/>
      <c r="N39" s="71"/>
      <c r="Q39" t="b">
        <f>J39=B39</f>
        <v>1</v>
      </c>
    </row>
    <row r="40" spans="1:17" x14ac:dyDescent="0.3">
      <c r="A40" t="s">
        <v>466</v>
      </c>
      <c r="C40" s="71">
        <v>76608</v>
      </c>
      <c r="D40" s="71">
        <v>76608</v>
      </c>
      <c r="E40" s="71">
        <v>76608</v>
      </c>
      <c r="F40" s="71">
        <v>0</v>
      </c>
      <c r="G40" s="69">
        <v>1</v>
      </c>
      <c r="I40" t="s">
        <v>466</v>
      </c>
      <c r="K40" s="71"/>
      <c r="L40" s="71"/>
      <c r="M40" s="71"/>
      <c r="N40" s="71"/>
      <c r="Q40" t="b">
        <f>J40=B40</f>
        <v>1</v>
      </c>
    </row>
    <row r="41" spans="1:17" x14ac:dyDescent="0.3">
      <c r="A41" t="s">
        <v>467</v>
      </c>
      <c r="B41" t="s">
        <v>106</v>
      </c>
      <c r="C41" s="71">
        <v>71001</v>
      </c>
      <c r="D41" s="71">
        <v>71001</v>
      </c>
      <c r="E41" s="71">
        <v>71001</v>
      </c>
      <c r="F41" s="71">
        <v>0</v>
      </c>
      <c r="G41" s="69">
        <v>1</v>
      </c>
      <c r="I41" t="s">
        <v>467</v>
      </c>
      <c r="J41" t="s">
        <v>106</v>
      </c>
      <c r="K41" s="71"/>
      <c r="L41" s="71"/>
      <c r="M41" s="71"/>
      <c r="N41" s="71"/>
      <c r="Q41" t="b">
        <f>J41=B41</f>
        <v>1</v>
      </c>
    </row>
    <row r="42" spans="1:17" x14ac:dyDescent="0.3">
      <c r="A42" t="s">
        <v>468</v>
      </c>
      <c r="C42" s="71">
        <v>71001</v>
      </c>
      <c r="D42" s="71">
        <v>71001</v>
      </c>
      <c r="E42" s="71">
        <v>71001</v>
      </c>
      <c r="F42" s="71">
        <v>0</v>
      </c>
      <c r="G42" s="69">
        <v>1</v>
      </c>
      <c r="I42" t="s">
        <v>468</v>
      </c>
      <c r="K42" s="71"/>
      <c r="L42" s="71"/>
      <c r="M42" s="71"/>
      <c r="N42" s="71"/>
      <c r="Q42" t="b">
        <f>J42=B42</f>
        <v>1</v>
      </c>
    </row>
    <row r="43" spans="1:17" x14ac:dyDescent="0.3">
      <c r="A43" t="s">
        <v>469</v>
      </c>
      <c r="B43" t="s">
        <v>108</v>
      </c>
      <c r="C43" s="71">
        <v>64059</v>
      </c>
      <c r="D43" s="71">
        <v>64059</v>
      </c>
      <c r="E43" s="71">
        <v>64059</v>
      </c>
      <c r="F43" s="71">
        <v>0</v>
      </c>
      <c r="G43" s="69">
        <v>1</v>
      </c>
      <c r="I43" t="s">
        <v>469</v>
      </c>
      <c r="J43" t="s">
        <v>108</v>
      </c>
      <c r="K43" s="71"/>
      <c r="L43" s="71"/>
      <c r="M43" s="71"/>
      <c r="N43" s="71"/>
      <c r="Q43" t="b">
        <f>J43=B43</f>
        <v>1</v>
      </c>
    </row>
    <row r="44" spans="1:17" x14ac:dyDescent="0.3">
      <c r="A44" t="s">
        <v>470</v>
      </c>
      <c r="C44" s="71">
        <v>64059</v>
      </c>
      <c r="D44" s="71">
        <v>64059</v>
      </c>
      <c r="E44" s="71">
        <v>64059</v>
      </c>
      <c r="F44" s="71">
        <v>0</v>
      </c>
      <c r="G44" s="69">
        <v>1</v>
      </c>
      <c r="I44" t="s">
        <v>470</v>
      </c>
      <c r="K44" s="71"/>
      <c r="L44" s="71"/>
      <c r="M44" s="71"/>
      <c r="N44" s="71"/>
      <c r="Q44" t="b">
        <f>J44=B44</f>
        <v>1</v>
      </c>
    </row>
    <row r="45" spans="1:17" x14ac:dyDescent="0.3">
      <c r="A45" t="s">
        <v>471</v>
      </c>
      <c r="B45" t="s">
        <v>110</v>
      </c>
      <c r="C45" s="71">
        <v>95565</v>
      </c>
      <c r="D45" s="71">
        <v>95565</v>
      </c>
      <c r="E45" s="71">
        <v>95565</v>
      </c>
      <c r="F45" s="71">
        <v>0</v>
      </c>
      <c r="G45" s="69">
        <v>1</v>
      </c>
      <c r="I45" t="s">
        <v>471</v>
      </c>
      <c r="J45" t="s">
        <v>110</v>
      </c>
      <c r="K45" s="71"/>
      <c r="L45" s="71"/>
      <c r="M45" s="71"/>
      <c r="N45" s="71"/>
      <c r="Q45" t="b">
        <f>J45=B45</f>
        <v>1</v>
      </c>
    </row>
    <row r="46" spans="1:17" x14ac:dyDescent="0.3">
      <c r="A46" t="s">
        <v>472</v>
      </c>
      <c r="C46" s="71">
        <v>95565</v>
      </c>
      <c r="D46" s="71">
        <v>95565</v>
      </c>
      <c r="E46" s="71">
        <v>95565</v>
      </c>
      <c r="F46" s="71">
        <v>0</v>
      </c>
      <c r="G46" s="69">
        <v>1</v>
      </c>
      <c r="I46" t="s">
        <v>472</v>
      </c>
      <c r="K46" s="71"/>
      <c r="L46" s="71"/>
      <c r="M46" s="71"/>
      <c r="N46" s="71"/>
      <c r="Q46" t="b">
        <f>J46=B46</f>
        <v>1</v>
      </c>
    </row>
    <row r="47" spans="1:17" x14ac:dyDescent="0.3">
      <c r="A47" t="s">
        <v>473</v>
      </c>
      <c r="B47" t="s">
        <v>112</v>
      </c>
      <c r="C47" s="71">
        <v>164451</v>
      </c>
      <c r="D47" s="71">
        <v>164451</v>
      </c>
      <c r="E47" s="71">
        <v>164451</v>
      </c>
      <c r="F47" s="71">
        <v>0</v>
      </c>
      <c r="G47" s="69">
        <v>1</v>
      </c>
      <c r="I47" t="s">
        <v>473</v>
      </c>
      <c r="J47" t="s">
        <v>112</v>
      </c>
      <c r="K47" s="71"/>
      <c r="L47" s="71"/>
      <c r="M47" s="71"/>
      <c r="N47" s="71"/>
      <c r="Q47" t="b">
        <f>J47=B47</f>
        <v>1</v>
      </c>
    </row>
    <row r="48" spans="1:17" x14ac:dyDescent="0.3">
      <c r="A48" t="s">
        <v>474</v>
      </c>
      <c r="C48" s="71">
        <v>164451</v>
      </c>
      <c r="D48" s="71">
        <v>164451</v>
      </c>
      <c r="E48" s="71">
        <v>164451</v>
      </c>
      <c r="F48" s="71">
        <v>0</v>
      </c>
      <c r="G48" s="69">
        <v>1</v>
      </c>
      <c r="I48" t="s">
        <v>474</v>
      </c>
      <c r="K48" s="71"/>
      <c r="L48" s="71"/>
      <c r="M48" s="71"/>
      <c r="N48" s="71"/>
      <c r="Q48" t="b">
        <f>J48=B48</f>
        <v>1</v>
      </c>
    </row>
    <row r="49" spans="1:17" x14ac:dyDescent="0.3">
      <c r="A49" t="s">
        <v>475</v>
      </c>
      <c r="B49" t="s">
        <v>114</v>
      </c>
      <c r="C49" s="71">
        <v>100602</v>
      </c>
      <c r="D49" s="71">
        <v>100602</v>
      </c>
      <c r="E49" s="71">
        <v>100601.73</v>
      </c>
      <c r="F49" s="71">
        <v>-0.27000000000407454</v>
      </c>
      <c r="G49" s="69">
        <v>0.99999731615673637</v>
      </c>
      <c r="I49" t="s">
        <v>475</v>
      </c>
      <c r="J49" t="s">
        <v>114</v>
      </c>
      <c r="K49" s="71">
        <v>1.4551915228366852E-11</v>
      </c>
      <c r="L49" s="71">
        <v>0</v>
      </c>
      <c r="M49" s="71"/>
      <c r="N49" s="71">
        <v>1.4551915228366852E-11</v>
      </c>
      <c r="Q49" t="b">
        <f>J49=B49</f>
        <v>1</v>
      </c>
    </row>
    <row r="50" spans="1:17" x14ac:dyDescent="0.3">
      <c r="A50" t="s">
        <v>476</v>
      </c>
      <c r="C50" s="71">
        <v>100602</v>
      </c>
      <c r="D50" s="71">
        <v>100602</v>
      </c>
      <c r="E50" s="71">
        <v>100601.73</v>
      </c>
      <c r="F50" s="71">
        <v>-0.27000000000407454</v>
      </c>
      <c r="G50" s="69">
        <v>0.99999731615673637</v>
      </c>
      <c r="I50" t="s">
        <v>476</v>
      </c>
      <c r="K50" s="71">
        <v>1.4551915228366852E-11</v>
      </c>
      <c r="L50" s="71">
        <v>0</v>
      </c>
      <c r="M50" s="71"/>
      <c r="N50" s="71">
        <v>1.4551915228366852E-11</v>
      </c>
      <c r="Q50" t="b">
        <f>J50=B50</f>
        <v>1</v>
      </c>
    </row>
    <row r="51" spans="1:17" x14ac:dyDescent="0.3">
      <c r="A51" t="s">
        <v>477</v>
      </c>
      <c r="B51" t="s">
        <v>116</v>
      </c>
      <c r="C51" s="71">
        <v>71404</v>
      </c>
      <c r="D51" s="71">
        <v>71404</v>
      </c>
      <c r="E51" s="71">
        <v>71404</v>
      </c>
      <c r="F51" s="71">
        <v>0</v>
      </c>
      <c r="G51" s="69">
        <v>1</v>
      </c>
      <c r="I51" t="s">
        <v>477</v>
      </c>
      <c r="J51" t="s">
        <v>116</v>
      </c>
      <c r="K51" s="71"/>
      <c r="L51" s="71"/>
      <c r="M51" s="71"/>
      <c r="N51" s="71"/>
      <c r="Q51" t="b">
        <f>J51=B51</f>
        <v>1</v>
      </c>
    </row>
    <row r="52" spans="1:17" x14ac:dyDescent="0.3">
      <c r="A52" t="s">
        <v>478</v>
      </c>
      <c r="C52" s="71">
        <v>71404</v>
      </c>
      <c r="D52" s="71">
        <v>71404</v>
      </c>
      <c r="E52" s="71">
        <v>71404</v>
      </c>
      <c r="F52" s="71">
        <v>0</v>
      </c>
      <c r="G52" s="69">
        <v>1</v>
      </c>
      <c r="I52" t="s">
        <v>478</v>
      </c>
      <c r="K52" s="71"/>
      <c r="L52" s="71"/>
      <c r="M52" s="71"/>
      <c r="N52" s="71"/>
      <c r="Q52" t="b">
        <f>J52=B52</f>
        <v>1</v>
      </c>
    </row>
    <row r="53" spans="1:17" x14ac:dyDescent="0.3">
      <c r="A53" t="s">
        <v>479</v>
      </c>
      <c r="B53" t="s">
        <v>118</v>
      </c>
      <c r="C53" s="71">
        <v>79983</v>
      </c>
      <c r="D53" s="71">
        <v>79983</v>
      </c>
      <c r="E53" s="71">
        <v>79982.679999999993</v>
      </c>
      <c r="F53" s="71">
        <v>-0.32000000000698492</v>
      </c>
      <c r="G53" s="69">
        <v>0.99999599914981929</v>
      </c>
      <c r="I53" t="s">
        <v>479</v>
      </c>
      <c r="J53" t="s">
        <v>118</v>
      </c>
      <c r="K53" s="71">
        <v>0</v>
      </c>
      <c r="L53" s="71"/>
      <c r="M53" s="71"/>
      <c r="N53" s="71">
        <v>0</v>
      </c>
      <c r="Q53" t="b">
        <f>J53=B53</f>
        <v>1</v>
      </c>
    </row>
    <row r="54" spans="1:17" x14ac:dyDescent="0.3">
      <c r="A54" t="s">
        <v>480</v>
      </c>
      <c r="C54" s="71">
        <v>79983</v>
      </c>
      <c r="D54" s="71">
        <v>79983</v>
      </c>
      <c r="E54" s="71">
        <v>79982.679999999993</v>
      </c>
      <c r="F54" s="71">
        <v>-0.32000000000698492</v>
      </c>
      <c r="G54" s="69">
        <v>0.99999599914981929</v>
      </c>
      <c r="I54" t="s">
        <v>480</v>
      </c>
      <c r="K54" s="71">
        <v>0</v>
      </c>
      <c r="L54" s="71"/>
      <c r="M54" s="71"/>
      <c r="N54" s="71">
        <v>0</v>
      </c>
      <c r="Q54" t="b">
        <f>J54=B54</f>
        <v>1</v>
      </c>
    </row>
    <row r="55" spans="1:17" x14ac:dyDescent="0.3">
      <c r="A55" t="s">
        <v>54</v>
      </c>
      <c r="C55" s="71">
        <v>1132002</v>
      </c>
      <c r="D55" s="71">
        <v>1132002</v>
      </c>
      <c r="E55" s="71">
        <v>1116857.4099999999</v>
      </c>
      <c r="F55" s="71">
        <v>-15144.590000000084</v>
      </c>
      <c r="G55" s="69">
        <v>0.98662141056287878</v>
      </c>
      <c r="I55" t="s">
        <v>54</v>
      </c>
      <c r="K55" s="71">
        <v>27407.960000000028</v>
      </c>
      <c r="L55" s="71">
        <v>9717</v>
      </c>
      <c r="M55" s="71">
        <v>15442</v>
      </c>
      <c r="N55" s="71">
        <v>52566.960000000028</v>
      </c>
    </row>
    <row r="58" spans="1:17" x14ac:dyDescent="0.3">
      <c r="A58" s="83" t="s">
        <v>41</v>
      </c>
    </row>
  </sheetData>
  <customSheetViews>
    <customSheetView guid="{D84C1741-0A73-430B-B911-25E316D8C37E}" showGridLines="0" fitToPage="1" hiddenColumns="1">
      <pageMargins left="0" right="0" top="0" bottom="0" header="0" footer="0"/>
      <pageSetup paperSize="9" scale="58" orientation="landscape" r:id="rId3"/>
    </customSheetView>
  </customSheetViews>
  <mergeCells count="1">
    <mergeCell ref="B8:C18"/>
  </mergeCells>
  <hyperlinks>
    <hyperlink ref="A1" location="'Home Page'!A1" display="Return to homepage" xr:uid="{5055FE3E-13B5-41EC-B270-0F1398B90FB8}"/>
    <hyperlink ref="A58" location="'Home Page'!A1" display="Return to homepage" xr:uid="{03856FA7-052D-4B91-B43B-03319EF56AC0}"/>
  </hyperlinks>
  <pageMargins left="0.7" right="0.7" top="0.75" bottom="0.75" header="0.3" footer="0.3"/>
  <pageSetup paperSize="9" scale="41" orientation="landscape"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D02A2-1F88-4F09-9C0D-ED81E3EAEDD5}">
  <sheetPr>
    <pageSetUpPr fitToPage="1"/>
  </sheetPr>
  <dimension ref="A1:U58"/>
  <sheetViews>
    <sheetView showGridLines="0" workbookViewId="0"/>
  </sheetViews>
  <sheetFormatPr defaultRowHeight="14.4" outlineLevelCol="1" x14ac:dyDescent="0.3"/>
  <cols>
    <col min="1" max="1" width="28.33203125" bestFit="1" customWidth="1"/>
    <col min="2" max="2" width="38.33203125" bestFit="1" customWidth="1"/>
    <col min="3" max="3" width="8" bestFit="1" customWidth="1"/>
    <col min="4" max="4" width="7.5546875" bestFit="1" customWidth="1"/>
    <col min="5" max="5" width="8.5546875" bestFit="1" customWidth="1"/>
    <col min="6" max="6" width="7.21875" bestFit="1" customWidth="1"/>
    <col min="7" max="7" width="8.33203125" bestFit="1" customWidth="1"/>
    <col min="8" max="8" width="1.33203125" customWidth="1"/>
    <col min="9" max="9" width="35.5546875" hidden="1" customWidth="1" outlineLevel="1"/>
    <col min="10" max="10" width="32.33203125" hidden="1" customWidth="1" outlineLevel="1"/>
    <col min="11" max="11" width="21.88671875" bestFit="1" customWidth="1" collapsed="1"/>
    <col min="12" max="13" width="21.88671875" bestFit="1" customWidth="1"/>
    <col min="14" max="14" width="6.5546875" bestFit="1" customWidth="1"/>
    <col min="15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5.4" customHeight="1" x14ac:dyDescent="0.3">
      <c r="A2" s="83"/>
    </row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29</v>
      </c>
      <c r="I23" s="70" t="s">
        <v>49</v>
      </c>
      <c r="J23" t="s">
        <v>29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I26" s="70" t="s">
        <v>42</v>
      </c>
      <c r="J26" s="70" t="s">
        <v>45</v>
      </c>
      <c r="K26">
        <v>2023</v>
      </c>
      <c r="L26">
        <v>2022</v>
      </c>
      <c r="M26" t="s">
        <v>1719</v>
      </c>
      <c r="N26" s="75" t="s">
        <v>54</v>
      </c>
    </row>
    <row r="27" spans="1:17" x14ac:dyDescent="0.3">
      <c r="A27" t="s">
        <v>481</v>
      </c>
      <c r="B27" t="s">
        <v>120</v>
      </c>
      <c r="C27" s="71">
        <v>90003</v>
      </c>
      <c r="D27" s="71">
        <v>90003</v>
      </c>
      <c r="E27" s="71">
        <v>90003</v>
      </c>
      <c r="F27" s="71">
        <v>0</v>
      </c>
      <c r="G27" s="69">
        <v>1</v>
      </c>
      <c r="I27" t="s">
        <v>481</v>
      </c>
      <c r="J27" t="s">
        <v>120</v>
      </c>
      <c r="K27" s="71"/>
      <c r="L27" s="71"/>
      <c r="M27" s="71"/>
      <c r="N27" s="71"/>
      <c r="Q27" t="b">
        <f>J27=B27</f>
        <v>1</v>
      </c>
    </row>
    <row r="28" spans="1:17" x14ac:dyDescent="0.3">
      <c r="A28" t="s">
        <v>482</v>
      </c>
      <c r="C28" s="71">
        <v>90003</v>
      </c>
      <c r="D28" s="71">
        <v>90003</v>
      </c>
      <c r="E28" s="71">
        <v>90003</v>
      </c>
      <c r="F28" s="71">
        <v>0</v>
      </c>
      <c r="G28" s="69">
        <v>1</v>
      </c>
      <c r="I28" t="s">
        <v>482</v>
      </c>
      <c r="K28" s="71"/>
      <c r="L28" s="71"/>
      <c r="M28" s="71"/>
      <c r="N28" s="71"/>
      <c r="Q28" t="b">
        <f>J28=B28</f>
        <v>1</v>
      </c>
    </row>
    <row r="29" spans="1:17" x14ac:dyDescent="0.3">
      <c r="A29" t="s">
        <v>483</v>
      </c>
      <c r="B29" t="s">
        <v>122</v>
      </c>
      <c r="C29" s="71">
        <v>83028</v>
      </c>
      <c r="D29" s="71">
        <v>83028</v>
      </c>
      <c r="E29" s="71">
        <v>45000</v>
      </c>
      <c r="F29" s="71">
        <v>-38028</v>
      </c>
      <c r="G29" s="69">
        <v>0.54198583610348317</v>
      </c>
      <c r="I29" t="s">
        <v>483</v>
      </c>
      <c r="J29" t="s">
        <v>122</v>
      </c>
      <c r="K29" s="71"/>
      <c r="L29" s="71"/>
      <c r="M29" s="71"/>
      <c r="N29" s="71"/>
      <c r="Q29" t="b">
        <f>J29=B29</f>
        <v>1</v>
      </c>
    </row>
    <row r="30" spans="1:17" x14ac:dyDescent="0.3">
      <c r="A30" t="s">
        <v>484</v>
      </c>
      <c r="C30" s="71">
        <v>83028</v>
      </c>
      <c r="D30" s="71">
        <v>83028</v>
      </c>
      <c r="E30" s="71">
        <v>45000</v>
      </c>
      <c r="F30" s="71">
        <v>-38028</v>
      </c>
      <c r="G30" s="69">
        <v>0.54198583610348317</v>
      </c>
      <c r="I30" t="s">
        <v>484</v>
      </c>
      <c r="K30" s="71"/>
      <c r="L30" s="71"/>
      <c r="M30" s="71"/>
      <c r="N30" s="71"/>
      <c r="Q30" t="b">
        <f>J30=B30</f>
        <v>1</v>
      </c>
    </row>
    <row r="31" spans="1:17" x14ac:dyDescent="0.3">
      <c r="A31" t="s">
        <v>485</v>
      </c>
      <c r="B31" t="s">
        <v>124</v>
      </c>
      <c r="C31" s="71">
        <v>47596</v>
      </c>
      <c r="D31" s="71">
        <v>47596</v>
      </c>
      <c r="E31" s="71">
        <v>42596</v>
      </c>
      <c r="F31" s="71">
        <v>-5000</v>
      </c>
      <c r="G31" s="69">
        <v>0.89494915539120934</v>
      </c>
      <c r="I31" t="s">
        <v>485</v>
      </c>
      <c r="J31" t="s">
        <v>124</v>
      </c>
      <c r="K31" s="71"/>
      <c r="L31" s="71">
        <v>5764</v>
      </c>
      <c r="M31" s="71">
        <v>0</v>
      </c>
      <c r="N31" s="71">
        <v>5764</v>
      </c>
      <c r="Q31" t="b">
        <f>J31=B31</f>
        <v>1</v>
      </c>
    </row>
    <row r="32" spans="1:17" x14ac:dyDescent="0.3">
      <c r="A32" t="s">
        <v>486</v>
      </c>
      <c r="C32" s="71">
        <v>47596</v>
      </c>
      <c r="D32" s="71">
        <v>47596</v>
      </c>
      <c r="E32" s="71">
        <v>42596</v>
      </c>
      <c r="F32" s="71">
        <v>-5000</v>
      </c>
      <c r="G32" s="69">
        <v>0.89494915539120934</v>
      </c>
      <c r="I32" t="s">
        <v>486</v>
      </c>
      <c r="K32" s="71"/>
      <c r="L32" s="71">
        <v>5764</v>
      </c>
      <c r="M32" s="71">
        <v>0</v>
      </c>
      <c r="N32" s="71">
        <v>5764</v>
      </c>
      <c r="Q32" t="b">
        <f>J32=B32</f>
        <v>1</v>
      </c>
    </row>
    <row r="33" spans="1:17" x14ac:dyDescent="0.3">
      <c r="A33" t="s">
        <v>487</v>
      </c>
      <c r="B33" t="s">
        <v>121</v>
      </c>
      <c r="C33" s="71">
        <v>38180</v>
      </c>
      <c r="D33" s="71">
        <v>38180</v>
      </c>
      <c r="E33" s="71">
        <v>38180</v>
      </c>
      <c r="F33" s="71">
        <v>0</v>
      </c>
      <c r="G33" s="69">
        <v>1</v>
      </c>
      <c r="I33" t="s">
        <v>487</v>
      </c>
      <c r="J33" t="s">
        <v>121</v>
      </c>
      <c r="K33" s="71"/>
      <c r="L33" s="71"/>
      <c r="M33" s="71"/>
      <c r="N33" s="71"/>
      <c r="Q33" t="b">
        <f>J33=B33</f>
        <v>1</v>
      </c>
    </row>
    <row r="34" spans="1:17" x14ac:dyDescent="0.3">
      <c r="A34" t="s">
        <v>488</v>
      </c>
      <c r="C34" s="71">
        <v>38180</v>
      </c>
      <c r="D34" s="71">
        <v>38180</v>
      </c>
      <c r="E34" s="71">
        <v>38180</v>
      </c>
      <c r="F34" s="71">
        <v>0</v>
      </c>
      <c r="G34" s="69">
        <v>1</v>
      </c>
      <c r="I34" t="s">
        <v>488</v>
      </c>
      <c r="K34" s="71"/>
      <c r="L34" s="71"/>
      <c r="M34" s="71"/>
      <c r="N34" s="71"/>
      <c r="Q34" t="b">
        <f>J34=B34</f>
        <v>1</v>
      </c>
    </row>
    <row r="35" spans="1:17" x14ac:dyDescent="0.3">
      <c r="A35" t="s">
        <v>489</v>
      </c>
      <c r="B35" t="s">
        <v>123</v>
      </c>
      <c r="C35" s="71">
        <v>40248</v>
      </c>
      <c r="D35" s="71">
        <v>40248</v>
      </c>
      <c r="E35" s="71">
        <v>40248</v>
      </c>
      <c r="F35" s="71">
        <v>0</v>
      </c>
      <c r="G35" s="69">
        <v>1</v>
      </c>
      <c r="I35" t="s">
        <v>489</v>
      </c>
      <c r="J35" t="s">
        <v>123</v>
      </c>
      <c r="K35" s="71">
        <v>33144.5</v>
      </c>
      <c r="L35" s="71"/>
      <c r="M35" s="71">
        <v>0</v>
      </c>
      <c r="N35" s="71">
        <v>33144.5</v>
      </c>
      <c r="Q35" t="b">
        <f>J35=B35</f>
        <v>1</v>
      </c>
    </row>
    <row r="36" spans="1:17" x14ac:dyDescent="0.3">
      <c r="A36" t="s">
        <v>490</v>
      </c>
      <c r="C36" s="71">
        <v>40248</v>
      </c>
      <c r="D36" s="71">
        <v>40248</v>
      </c>
      <c r="E36" s="71">
        <v>40248</v>
      </c>
      <c r="F36" s="71">
        <v>0</v>
      </c>
      <c r="G36" s="69">
        <v>1</v>
      </c>
      <c r="I36" t="s">
        <v>490</v>
      </c>
      <c r="K36" s="71">
        <v>33144.5</v>
      </c>
      <c r="L36" s="71"/>
      <c r="M36" s="71">
        <v>0</v>
      </c>
      <c r="N36" s="71">
        <v>33144.5</v>
      </c>
      <c r="Q36" t="b">
        <f>J36=B36</f>
        <v>1</v>
      </c>
    </row>
    <row r="37" spans="1:17" x14ac:dyDescent="0.3">
      <c r="A37" t="s">
        <v>491</v>
      </c>
      <c r="B37" t="s">
        <v>126</v>
      </c>
      <c r="C37" s="71">
        <v>47854</v>
      </c>
      <c r="D37" s="71">
        <v>47854</v>
      </c>
      <c r="E37" s="71">
        <v>47854</v>
      </c>
      <c r="F37" s="71">
        <v>0</v>
      </c>
      <c r="G37" s="69">
        <v>1</v>
      </c>
      <c r="I37" t="s">
        <v>491</v>
      </c>
      <c r="J37" t="s">
        <v>126</v>
      </c>
      <c r="K37" s="71"/>
      <c r="L37" s="71"/>
      <c r="M37" s="71"/>
      <c r="N37" s="71"/>
      <c r="Q37" t="b">
        <f>J37=B37</f>
        <v>1</v>
      </c>
    </row>
    <row r="38" spans="1:17" x14ac:dyDescent="0.3">
      <c r="A38" t="s">
        <v>492</v>
      </c>
      <c r="C38" s="71">
        <v>47854</v>
      </c>
      <c r="D38" s="71">
        <v>47854</v>
      </c>
      <c r="E38" s="71">
        <v>47854</v>
      </c>
      <c r="F38" s="71">
        <v>0</v>
      </c>
      <c r="G38" s="69">
        <v>1</v>
      </c>
      <c r="I38" t="s">
        <v>492</v>
      </c>
      <c r="K38" s="71"/>
      <c r="L38" s="71"/>
      <c r="M38" s="71"/>
      <c r="N38" s="71"/>
      <c r="Q38" t="b">
        <f>J38=B38</f>
        <v>1</v>
      </c>
    </row>
    <row r="39" spans="1:17" x14ac:dyDescent="0.3">
      <c r="A39" t="s">
        <v>493</v>
      </c>
      <c r="B39" t="s">
        <v>125</v>
      </c>
      <c r="C39" s="71">
        <v>42966</v>
      </c>
      <c r="D39" s="71">
        <v>42966</v>
      </c>
      <c r="E39" s="71">
        <v>42966</v>
      </c>
      <c r="F39" s="71">
        <v>0</v>
      </c>
      <c r="G39" s="69">
        <v>1</v>
      </c>
      <c r="I39" t="s">
        <v>493</v>
      </c>
      <c r="J39" t="s">
        <v>125</v>
      </c>
      <c r="K39" s="71"/>
      <c r="L39" s="71"/>
      <c r="M39" s="71"/>
      <c r="N39" s="71"/>
      <c r="Q39" t="b">
        <f>J39=B39</f>
        <v>1</v>
      </c>
    </row>
    <row r="40" spans="1:17" x14ac:dyDescent="0.3">
      <c r="A40" t="s">
        <v>494</v>
      </c>
      <c r="C40" s="71">
        <v>42966</v>
      </c>
      <c r="D40" s="71">
        <v>42966</v>
      </c>
      <c r="E40" s="71">
        <v>42966</v>
      </c>
      <c r="F40" s="71">
        <v>0</v>
      </c>
      <c r="G40" s="69">
        <v>1</v>
      </c>
      <c r="I40" t="s">
        <v>494</v>
      </c>
      <c r="K40" s="71"/>
      <c r="L40" s="71"/>
      <c r="M40" s="71"/>
      <c r="N40" s="71"/>
      <c r="Q40" t="b">
        <f>J40=B40</f>
        <v>1</v>
      </c>
    </row>
    <row r="41" spans="1:17" x14ac:dyDescent="0.3">
      <c r="A41" t="s">
        <v>495</v>
      </c>
      <c r="B41" t="s">
        <v>130</v>
      </c>
      <c r="C41" s="71">
        <v>85444</v>
      </c>
      <c r="D41" s="71">
        <v>85444</v>
      </c>
      <c r="E41" s="71">
        <v>85444</v>
      </c>
      <c r="F41" s="71">
        <v>0</v>
      </c>
      <c r="G41" s="69">
        <v>1</v>
      </c>
      <c r="I41" t="s">
        <v>495</v>
      </c>
      <c r="J41" t="s">
        <v>130</v>
      </c>
      <c r="K41" s="71">
        <v>2.0000000018626451E-2</v>
      </c>
      <c r="L41" s="71"/>
      <c r="M41" s="71"/>
      <c r="N41" s="71">
        <v>2.0000000018626451E-2</v>
      </c>
      <c r="Q41" t="b">
        <f>J41=B41</f>
        <v>1</v>
      </c>
    </row>
    <row r="42" spans="1:17" x14ac:dyDescent="0.3">
      <c r="A42" t="s">
        <v>496</v>
      </c>
      <c r="C42" s="71">
        <v>85444</v>
      </c>
      <c r="D42" s="71">
        <v>85444</v>
      </c>
      <c r="E42" s="71">
        <v>85444</v>
      </c>
      <c r="F42" s="71">
        <v>0</v>
      </c>
      <c r="G42" s="69">
        <v>1</v>
      </c>
      <c r="I42" t="s">
        <v>496</v>
      </c>
      <c r="K42" s="71">
        <v>2.0000000018626451E-2</v>
      </c>
      <c r="L42" s="71"/>
      <c r="M42" s="71"/>
      <c r="N42" s="71">
        <v>2.0000000018626451E-2</v>
      </c>
      <c r="Q42" t="b">
        <f>J42=B42</f>
        <v>1</v>
      </c>
    </row>
    <row r="43" spans="1:17" x14ac:dyDescent="0.3">
      <c r="A43" t="s">
        <v>497</v>
      </c>
      <c r="B43" t="s">
        <v>127</v>
      </c>
      <c r="C43" s="71">
        <v>33233</v>
      </c>
      <c r="D43" s="71">
        <v>33233</v>
      </c>
      <c r="E43" s="71">
        <v>33233</v>
      </c>
      <c r="F43" s="71">
        <v>0</v>
      </c>
      <c r="G43" s="69">
        <v>1</v>
      </c>
      <c r="I43" t="s">
        <v>497</v>
      </c>
      <c r="J43" t="s">
        <v>127</v>
      </c>
      <c r="K43" s="71"/>
      <c r="L43" s="71">
        <v>22894</v>
      </c>
      <c r="M43" s="71">
        <v>29250</v>
      </c>
      <c r="N43" s="71">
        <v>52144</v>
      </c>
      <c r="Q43" t="b">
        <f>J43=B43</f>
        <v>1</v>
      </c>
    </row>
    <row r="44" spans="1:17" x14ac:dyDescent="0.3">
      <c r="A44" t="s">
        <v>498</v>
      </c>
      <c r="C44" s="71">
        <v>33233</v>
      </c>
      <c r="D44" s="71">
        <v>33233</v>
      </c>
      <c r="E44" s="71">
        <v>33233</v>
      </c>
      <c r="F44" s="71">
        <v>0</v>
      </c>
      <c r="G44" s="69">
        <v>1</v>
      </c>
      <c r="I44" t="s">
        <v>498</v>
      </c>
      <c r="K44" s="71"/>
      <c r="L44" s="71">
        <v>22894</v>
      </c>
      <c r="M44" s="71">
        <v>29250</v>
      </c>
      <c r="N44" s="71">
        <v>52144</v>
      </c>
      <c r="Q44" t="b">
        <f>J44=B44</f>
        <v>1</v>
      </c>
    </row>
    <row r="45" spans="1:17" x14ac:dyDescent="0.3">
      <c r="A45" t="s">
        <v>499</v>
      </c>
      <c r="B45" t="s">
        <v>128</v>
      </c>
      <c r="C45" s="71">
        <v>32162</v>
      </c>
      <c r="D45" s="71">
        <v>32162</v>
      </c>
      <c r="E45" s="71">
        <v>32162</v>
      </c>
      <c r="F45" s="71">
        <v>0</v>
      </c>
      <c r="G45" s="69">
        <v>1</v>
      </c>
      <c r="I45" t="s">
        <v>499</v>
      </c>
      <c r="J45" t="s">
        <v>128</v>
      </c>
      <c r="K45" s="71"/>
      <c r="L45" s="71"/>
      <c r="M45" s="71"/>
      <c r="N45" s="71"/>
      <c r="Q45" t="b">
        <f>J45=B45</f>
        <v>1</v>
      </c>
    </row>
    <row r="46" spans="1:17" x14ac:dyDescent="0.3">
      <c r="A46" t="s">
        <v>500</v>
      </c>
      <c r="C46" s="71">
        <v>32162</v>
      </c>
      <c r="D46" s="71">
        <v>32162</v>
      </c>
      <c r="E46" s="71">
        <v>32162</v>
      </c>
      <c r="F46" s="71">
        <v>0</v>
      </c>
      <c r="G46" s="69">
        <v>1</v>
      </c>
      <c r="I46" t="s">
        <v>500</v>
      </c>
      <c r="K46" s="71"/>
      <c r="L46" s="71"/>
      <c r="M46" s="71"/>
      <c r="N46" s="71"/>
      <c r="Q46" t="b">
        <f>J46=B46</f>
        <v>1</v>
      </c>
    </row>
    <row r="47" spans="1:17" x14ac:dyDescent="0.3">
      <c r="A47" t="s">
        <v>501</v>
      </c>
      <c r="B47" t="s">
        <v>129</v>
      </c>
      <c r="C47" s="71">
        <v>36410</v>
      </c>
      <c r="D47" s="71">
        <v>36410</v>
      </c>
      <c r="E47" s="71">
        <v>30844.959999999999</v>
      </c>
      <c r="F47" s="71">
        <v>-5565.0400000000009</v>
      </c>
      <c r="G47" s="69">
        <v>0.84715627574842078</v>
      </c>
      <c r="I47" t="s">
        <v>501</v>
      </c>
      <c r="J47" t="s">
        <v>129</v>
      </c>
      <c r="K47" s="71">
        <v>0</v>
      </c>
      <c r="L47" s="71">
        <v>0</v>
      </c>
      <c r="M47" s="71">
        <v>0</v>
      </c>
      <c r="N47" s="71">
        <v>0</v>
      </c>
      <c r="Q47" t="b">
        <f>J47=B47</f>
        <v>1</v>
      </c>
    </row>
    <row r="48" spans="1:17" x14ac:dyDescent="0.3">
      <c r="A48" t="s">
        <v>502</v>
      </c>
      <c r="C48" s="71">
        <v>36410</v>
      </c>
      <c r="D48" s="71">
        <v>36410</v>
      </c>
      <c r="E48" s="71">
        <v>30844.959999999999</v>
      </c>
      <c r="F48" s="71">
        <v>-5565.0400000000009</v>
      </c>
      <c r="G48" s="69">
        <v>0.84715627574842078</v>
      </c>
      <c r="I48" t="s">
        <v>502</v>
      </c>
      <c r="K48" s="71">
        <v>0</v>
      </c>
      <c r="L48" s="71">
        <v>0</v>
      </c>
      <c r="M48" s="71">
        <v>0</v>
      </c>
      <c r="N48" s="71">
        <v>0</v>
      </c>
      <c r="Q48" t="b">
        <f>J48=B48</f>
        <v>1</v>
      </c>
    </row>
    <row r="49" spans="1:17" x14ac:dyDescent="0.3">
      <c r="A49" t="s">
        <v>503</v>
      </c>
      <c r="B49" t="s">
        <v>131</v>
      </c>
      <c r="C49" s="71">
        <v>120953</v>
      </c>
      <c r="D49" s="71">
        <v>120953</v>
      </c>
      <c r="E49" s="71">
        <v>120953</v>
      </c>
      <c r="F49" s="71">
        <v>0</v>
      </c>
      <c r="G49" s="69">
        <v>1</v>
      </c>
      <c r="I49" t="s">
        <v>503</v>
      </c>
      <c r="J49" t="s">
        <v>131</v>
      </c>
      <c r="K49" s="71"/>
      <c r="L49" s="71"/>
      <c r="M49" s="71"/>
      <c r="N49" s="71"/>
      <c r="Q49" t="b">
        <f>J49=B49</f>
        <v>1</v>
      </c>
    </row>
    <row r="50" spans="1:17" x14ac:dyDescent="0.3">
      <c r="A50" t="s">
        <v>504</v>
      </c>
      <c r="C50" s="71">
        <v>120953</v>
      </c>
      <c r="D50" s="71">
        <v>120953</v>
      </c>
      <c r="E50" s="71">
        <v>120953</v>
      </c>
      <c r="F50" s="71">
        <v>0</v>
      </c>
      <c r="G50" s="69">
        <v>1</v>
      </c>
      <c r="I50" t="s">
        <v>504</v>
      </c>
      <c r="K50" s="71"/>
      <c r="L50" s="71"/>
      <c r="M50" s="71"/>
      <c r="N50" s="71"/>
      <c r="Q50" t="b">
        <f>J50=B50</f>
        <v>1</v>
      </c>
    </row>
    <row r="51" spans="1:17" x14ac:dyDescent="0.3">
      <c r="A51" t="s">
        <v>505</v>
      </c>
      <c r="B51" t="s">
        <v>132</v>
      </c>
      <c r="C51" s="71">
        <v>51022</v>
      </c>
      <c r="D51" s="71">
        <v>51022</v>
      </c>
      <c r="E51" s="71">
        <v>51022</v>
      </c>
      <c r="F51" s="71">
        <v>0</v>
      </c>
      <c r="G51" s="69">
        <v>1</v>
      </c>
      <c r="I51" t="s">
        <v>505</v>
      </c>
      <c r="J51" t="s">
        <v>132</v>
      </c>
      <c r="K51" s="71"/>
      <c r="L51" s="71"/>
      <c r="M51" s="71"/>
      <c r="N51" s="71"/>
      <c r="Q51" t="b">
        <f>J51=B51</f>
        <v>1</v>
      </c>
    </row>
    <row r="52" spans="1:17" x14ac:dyDescent="0.3">
      <c r="A52" t="s">
        <v>506</v>
      </c>
      <c r="C52" s="71">
        <v>51022</v>
      </c>
      <c r="D52" s="71">
        <v>51022</v>
      </c>
      <c r="E52" s="71">
        <v>51022</v>
      </c>
      <c r="F52" s="71">
        <v>0</v>
      </c>
      <c r="G52" s="69">
        <v>1</v>
      </c>
      <c r="I52" t="s">
        <v>506</v>
      </c>
      <c r="K52" s="71"/>
      <c r="L52" s="71"/>
      <c r="M52" s="71"/>
      <c r="N52" s="71"/>
      <c r="Q52" t="b">
        <f>J52=B52</f>
        <v>1</v>
      </c>
    </row>
    <row r="53" spans="1:17" x14ac:dyDescent="0.3">
      <c r="A53" t="s">
        <v>507</v>
      </c>
      <c r="B53" t="s">
        <v>133</v>
      </c>
      <c r="C53" s="71">
        <v>49600</v>
      </c>
      <c r="D53" s="71">
        <v>49600</v>
      </c>
      <c r="E53" s="71">
        <v>29733</v>
      </c>
      <c r="F53" s="71">
        <v>-19867</v>
      </c>
      <c r="G53" s="69">
        <v>0.59945564516129035</v>
      </c>
      <c r="I53" t="s">
        <v>507</v>
      </c>
      <c r="J53" t="s">
        <v>133</v>
      </c>
      <c r="K53" s="71"/>
      <c r="L53" s="71"/>
      <c r="M53" s="71">
        <v>7255</v>
      </c>
      <c r="N53" s="71">
        <v>7255</v>
      </c>
      <c r="Q53" t="b">
        <f>J53=B53</f>
        <v>1</v>
      </c>
    </row>
    <row r="54" spans="1:17" x14ac:dyDescent="0.3">
      <c r="A54" t="s">
        <v>508</v>
      </c>
      <c r="C54" s="71">
        <v>49600</v>
      </c>
      <c r="D54" s="71">
        <v>49600</v>
      </c>
      <c r="E54" s="71">
        <v>29733</v>
      </c>
      <c r="F54" s="71">
        <v>-19867</v>
      </c>
      <c r="G54" s="69">
        <v>0.59945564516129035</v>
      </c>
      <c r="I54" t="s">
        <v>508</v>
      </c>
      <c r="K54" s="71"/>
      <c r="L54" s="71"/>
      <c r="M54" s="71">
        <v>7255</v>
      </c>
      <c r="N54" s="71">
        <v>7255</v>
      </c>
      <c r="Q54" t="b">
        <f>J54=B54</f>
        <v>1</v>
      </c>
    </row>
    <row r="55" spans="1:17" x14ac:dyDescent="0.3">
      <c r="A55" t="s">
        <v>54</v>
      </c>
      <c r="C55" s="71">
        <v>798699</v>
      </c>
      <c r="D55" s="71">
        <v>798699</v>
      </c>
      <c r="E55" s="71">
        <v>730238.96</v>
      </c>
      <c r="F55" s="71">
        <v>-68460.040000000037</v>
      </c>
      <c r="G55" s="69">
        <v>0.91428555688688729</v>
      </c>
      <c r="I55" t="s">
        <v>54</v>
      </c>
      <c r="K55" s="71">
        <v>33144.520000000019</v>
      </c>
      <c r="L55" s="71">
        <v>28658</v>
      </c>
      <c r="M55" s="71">
        <v>36505</v>
      </c>
      <c r="N55" s="71">
        <v>98307.520000000019</v>
      </c>
    </row>
    <row r="58" spans="1:17" x14ac:dyDescent="0.3">
      <c r="A58" s="83" t="s">
        <v>41</v>
      </c>
    </row>
  </sheetData>
  <customSheetViews>
    <customSheetView guid="{D84C1741-0A73-430B-B911-25E316D8C37E}" showGridLines="0" fitToPage="1" hiddenColumns="1">
      <pageMargins left="0" right="0" top="0" bottom="0" header="0" footer="0"/>
      <pageSetup paperSize="9" scale="58" orientation="landscape" r:id="rId3"/>
    </customSheetView>
  </customSheetViews>
  <mergeCells count="1">
    <mergeCell ref="B8:C18"/>
  </mergeCells>
  <hyperlinks>
    <hyperlink ref="A1" location="'Home Page'!A1" display="Return to homepage" xr:uid="{2226C3E2-10D0-4C5E-AAE3-6B15CAB2EB6B}"/>
    <hyperlink ref="A58" location="'Home Page'!A1" display="Return to homepage" xr:uid="{B28E80F6-2F72-4CCF-9D70-C60B25AB6774}"/>
  </hyperlinks>
  <pageMargins left="0.7" right="0.7" top="0.75" bottom="0.75" header="0.3" footer="0.3"/>
  <pageSetup paperSize="9" scale="40" orientation="landscape"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ADD9-7BFF-40BF-993F-F241D5B038B0}">
  <sheetPr>
    <pageSetUpPr fitToPage="1"/>
  </sheetPr>
  <dimension ref="A1:U46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36.109375" bestFit="1" customWidth="1"/>
    <col min="3" max="3" width="8.33203125" bestFit="1" customWidth="1"/>
    <col min="4" max="4" width="7.5546875" bestFit="1" customWidth="1"/>
    <col min="5" max="5" width="8.5546875" bestFit="1" customWidth="1"/>
    <col min="6" max="6" width="7" bestFit="1" customWidth="1"/>
    <col min="7" max="7" width="11.44140625" bestFit="1" customWidth="1"/>
    <col min="8" max="8" width="1.33203125" customWidth="1"/>
    <col min="9" max="9" width="11" hidden="1" customWidth="1" outlineLevel="1"/>
    <col min="10" max="10" width="36.109375" hidden="1" customWidth="1" outlineLevel="1"/>
    <col min="11" max="11" width="21.88671875" bestFit="1" customWidth="1" collapsed="1"/>
    <col min="12" max="13" width="21.88671875" bestFit="1" customWidth="1"/>
    <col min="14" max="14" width="6.5546875" bestFit="1" customWidth="1"/>
    <col min="15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5.4" customHeight="1" x14ac:dyDescent="0.3">
      <c r="A2" s="83"/>
    </row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32</v>
      </c>
      <c r="I23" s="70" t="s">
        <v>49</v>
      </c>
      <c r="J23" t="s">
        <v>32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43.2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I26" s="70" t="s">
        <v>42</v>
      </c>
      <c r="J26" s="70" t="s">
        <v>45</v>
      </c>
      <c r="K26">
        <v>2023</v>
      </c>
      <c r="L26">
        <v>2022</v>
      </c>
      <c r="M26" t="s">
        <v>1719</v>
      </c>
      <c r="N26" s="75" t="s">
        <v>54</v>
      </c>
    </row>
    <row r="27" spans="1:17" x14ac:dyDescent="0.3">
      <c r="A27" t="s">
        <v>509</v>
      </c>
      <c r="B27" t="s">
        <v>137</v>
      </c>
      <c r="C27" s="71">
        <v>37185</v>
      </c>
      <c r="D27" s="71">
        <v>37185</v>
      </c>
      <c r="E27" s="71">
        <v>37185</v>
      </c>
      <c r="F27" s="71">
        <v>0</v>
      </c>
      <c r="G27" s="69">
        <v>1</v>
      </c>
      <c r="I27" t="s">
        <v>509</v>
      </c>
      <c r="J27" t="s">
        <v>137</v>
      </c>
      <c r="K27" s="71"/>
      <c r="L27" s="71"/>
      <c r="M27" s="71">
        <v>10505.25</v>
      </c>
      <c r="N27" s="71">
        <v>10505.25</v>
      </c>
      <c r="Q27" t="b">
        <f>J27=B27</f>
        <v>1</v>
      </c>
    </row>
    <row r="28" spans="1:17" x14ac:dyDescent="0.3">
      <c r="B28" t="s">
        <v>140</v>
      </c>
      <c r="C28" s="71">
        <v>31708</v>
      </c>
      <c r="D28" s="71">
        <v>31708</v>
      </c>
      <c r="E28" s="71">
        <v>31708.000000000004</v>
      </c>
      <c r="F28" s="71">
        <v>0</v>
      </c>
      <c r="G28" s="69">
        <v>1.0000000000000002</v>
      </c>
      <c r="J28" t="s">
        <v>140</v>
      </c>
      <c r="K28" s="71"/>
      <c r="L28" s="71"/>
      <c r="M28" s="71"/>
      <c r="N28" s="71"/>
      <c r="Q28" t="b">
        <f>J28=B28</f>
        <v>1</v>
      </c>
    </row>
    <row r="29" spans="1:17" x14ac:dyDescent="0.3">
      <c r="A29" t="s">
        <v>510</v>
      </c>
      <c r="C29" s="71">
        <v>68893</v>
      </c>
      <c r="D29" s="71">
        <v>68893</v>
      </c>
      <c r="E29" s="71">
        <v>68893</v>
      </c>
      <c r="F29" s="71">
        <v>0</v>
      </c>
      <c r="G29" s="69">
        <v>1.0000000000000002</v>
      </c>
      <c r="I29" t="s">
        <v>510</v>
      </c>
      <c r="K29" s="71"/>
      <c r="L29" s="71"/>
      <c r="M29" s="71">
        <v>10505.25</v>
      </c>
      <c r="N29" s="71">
        <v>10505.25</v>
      </c>
      <c r="Q29" t="b">
        <f>J29=B29</f>
        <v>1</v>
      </c>
    </row>
    <row r="30" spans="1:17" x14ac:dyDescent="0.3">
      <c r="A30" t="s">
        <v>511</v>
      </c>
      <c r="B30" t="s">
        <v>138</v>
      </c>
      <c r="C30" s="71">
        <v>287603</v>
      </c>
      <c r="D30" s="71">
        <v>287603</v>
      </c>
      <c r="E30" s="71">
        <v>287603</v>
      </c>
      <c r="F30" s="71">
        <v>0</v>
      </c>
      <c r="G30" s="69">
        <v>1</v>
      </c>
      <c r="I30" t="s">
        <v>511</v>
      </c>
      <c r="J30" t="s">
        <v>138</v>
      </c>
      <c r="K30" s="71"/>
      <c r="L30" s="71"/>
      <c r="M30" s="71"/>
      <c r="N30" s="71"/>
      <c r="Q30" t="b">
        <f>J30=B30</f>
        <v>1</v>
      </c>
    </row>
    <row r="31" spans="1:17" x14ac:dyDescent="0.3">
      <c r="A31" t="s">
        <v>512</v>
      </c>
      <c r="C31" s="71">
        <v>287603</v>
      </c>
      <c r="D31" s="71">
        <v>287603</v>
      </c>
      <c r="E31" s="71">
        <v>287603</v>
      </c>
      <c r="F31" s="71">
        <v>0</v>
      </c>
      <c r="G31" s="69">
        <v>1</v>
      </c>
      <c r="I31" t="s">
        <v>512</v>
      </c>
      <c r="K31" s="71"/>
      <c r="L31" s="71"/>
      <c r="M31" s="71"/>
      <c r="N31" s="71"/>
      <c r="Q31" t="b">
        <f>J31=B31</f>
        <v>1</v>
      </c>
    </row>
    <row r="32" spans="1:17" x14ac:dyDescent="0.3">
      <c r="A32" t="s">
        <v>513</v>
      </c>
      <c r="B32" t="s">
        <v>139</v>
      </c>
      <c r="C32" s="71">
        <v>91757</v>
      </c>
      <c r="D32" s="71">
        <v>91757</v>
      </c>
      <c r="E32" s="71">
        <v>91757</v>
      </c>
      <c r="F32" s="71">
        <v>0</v>
      </c>
      <c r="G32" s="69">
        <v>1</v>
      </c>
      <c r="I32" t="s">
        <v>513</v>
      </c>
      <c r="J32" t="s">
        <v>139</v>
      </c>
      <c r="K32" s="71"/>
      <c r="L32" s="71"/>
      <c r="M32" s="71"/>
      <c r="N32" s="71"/>
      <c r="Q32" t="b">
        <f>J32=B32</f>
        <v>1</v>
      </c>
    </row>
    <row r="33" spans="1:17" x14ac:dyDescent="0.3">
      <c r="A33" t="s">
        <v>514</v>
      </c>
      <c r="C33" s="71">
        <v>91757</v>
      </c>
      <c r="D33" s="71">
        <v>91757</v>
      </c>
      <c r="E33" s="71">
        <v>91757</v>
      </c>
      <c r="F33" s="71">
        <v>0</v>
      </c>
      <c r="G33" s="69">
        <v>1</v>
      </c>
      <c r="I33" t="s">
        <v>514</v>
      </c>
      <c r="K33" s="71"/>
      <c r="L33" s="71"/>
      <c r="M33" s="71"/>
      <c r="N33" s="71"/>
      <c r="Q33" t="b">
        <f>J33=B33</f>
        <v>1</v>
      </c>
    </row>
    <row r="34" spans="1:17" x14ac:dyDescent="0.3">
      <c r="A34" t="s">
        <v>515</v>
      </c>
      <c r="B34" t="s">
        <v>135</v>
      </c>
      <c r="C34" s="71">
        <v>4673</v>
      </c>
      <c r="D34" s="71">
        <v>4673</v>
      </c>
      <c r="E34" s="71">
        <v>2750</v>
      </c>
      <c r="F34" s="71">
        <v>-1923</v>
      </c>
      <c r="G34" s="69">
        <v>0.58848705328482775</v>
      </c>
      <c r="I34" t="s">
        <v>515</v>
      </c>
      <c r="J34" t="s">
        <v>135</v>
      </c>
      <c r="K34" s="71">
        <v>2942</v>
      </c>
      <c r="L34" s="71">
        <v>2975</v>
      </c>
      <c r="M34" s="71">
        <v>12776</v>
      </c>
      <c r="N34" s="71">
        <v>18693</v>
      </c>
      <c r="Q34" t="b">
        <f>J34=B34</f>
        <v>1</v>
      </c>
    </row>
    <row r="35" spans="1:17" x14ac:dyDescent="0.3">
      <c r="B35" t="s">
        <v>136</v>
      </c>
      <c r="C35" s="71">
        <v>41008</v>
      </c>
      <c r="D35" s="71">
        <v>41008</v>
      </c>
      <c r="E35" s="71">
        <v>40113</v>
      </c>
      <c r="F35" s="71">
        <v>-895</v>
      </c>
      <c r="G35" s="69">
        <v>0.97817499024580568</v>
      </c>
      <c r="J35" t="s">
        <v>136</v>
      </c>
      <c r="K35" s="71"/>
      <c r="L35" s="71"/>
      <c r="M35" s="71"/>
      <c r="N35" s="71"/>
      <c r="Q35" t="b">
        <f>J35=B35</f>
        <v>1</v>
      </c>
    </row>
    <row r="36" spans="1:17" x14ac:dyDescent="0.3">
      <c r="A36" t="s">
        <v>516</v>
      </c>
      <c r="C36" s="71">
        <v>45681</v>
      </c>
      <c r="D36" s="71">
        <v>45681</v>
      </c>
      <c r="E36" s="71">
        <v>42863</v>
      </c>
      <c r="F36" s="71">
        <v>-2818</v>
      </c>
      <c r="G36" s="69">
        <v>0.93831133293929647</v>
      </c>
      <c r="I36" t="s">
        <v>516</v>
      </c>
      <c r="K36" s="71">
        <v>2942</v>
      </c>
      <c r="L36" s="71">
        <v>2975</v>
      </c>
      <c r="M36" s="71">
        <v>12776</v>
      </c>
      <c r="N36" s="71">
        <v>18693</v>
      </c>
      <c r="Q36" t="b">
        <f>J36=B36</f>
        <v>1</v>
      </c>
    </row>
    <row r="37" spans="1:17" x14ac:dyDescent="0.3">
      <c r="A37" t="s">
        <v>517</v>
      </c>
      <c r="B37" t="s">
        <v>141</v>
      </c>
      <c r="C37" s="71">
        <v>123852</v>
      </c>
      <c r="D37" s="71">
        <v>123852</v>
      </c>
      <c r="E37" s="71">
        <v>123852</v>
      </c>
      <c r="F37" s="71">
        <v>0</v>
      </c>
      <c r="G37" s="69">
        <v>1</v>
      </c>
      <c r="I37" t="s">
        <v>517</v>
      </c>
      <c r="J37" t="s">
        <v>141</v>
      </c>
      <c r="K37" s="71"/>
      <c r="L37" s="71"/>
      <c r="M37" s="71"/>
      <c r="N37" s="71"/>
      <c r="Q37" t="b">
        <f>J37=B37</f>
        <v>1</v>
      </c>
    </row>
    <row r="38" spans="1:17" x14ac:dyDescent="0.3">
      <c r="A38" t="s">
        <v>518</v>
      </c>
      <c r="C38" s="71">
        <v>123852</v>
      </c>
      <c r="D38" s="71">
        <v>123852</v>
      </c>
      <c r="E38" s="71">
        <v>123852</v>
      </c>
      <c r="F38" s="71">
        <v>0</v>
      </c>
      <c r="G38" s="69">
        <v>1</v>
      </c>
      <c r="I38" t="s">
        <v>518</v>
      </c>
      <c r="K38" s="71"/>
      <c r="L38" s="71"/>
      <c r="M38" s="71"/>
      <c r="N38" s="71"/>
      <c r="Q38" t="b">
        <f>J38=B38</f>
        <v>1</v>
      </c>
    </row>
    <row r="39" spans="1:17" x14ac:dyDescent="0.3">
      <c r="A39" t="s">
        <v>519</v>
      </c>
      <c r="B39" t="s">
        <v>142</v>
      </c>
      <c r="C39" s="71">
        <v>43911</v>
      </c>
      <c r="D39" s="71">
        <v>43911</v>
      </c>
      <c r="E39" s="71">
        <v>43911</v>
      </c>
      <c r="F39" s="71">
        <v>0</v>
      </c>
      <c r="G39" s="69">
        <v>1</v>
      </c>
      <c r="I39" t="s">
        <v>519</v>
      </c>
      <c r="J39" t="s">
        <v>142</v>
      </c>
      <c r="K39" s="71"/>
      <c r="L39" s="71"/>
      <c r="M39" s="71"/>
      <c r="N39" s="71"/>
      <c r="Q39" t="b">
        <f>J39=B39</f>
        <v>1</v>
      </c>
    </row>
    <row r="40" spans="1:17" x14ac:dyDescent="0.3">
      <c r="A40" t="s">
        <v>520</v>
      </c>
      <c r="C40" s="71">
        <v>43911</v>
      </c>
      <c r="D40" s="71">
        <v>43911</v>
      </c>
      <c r="E40" s="71">
        <v>43911</v>
      </c>
      <c r="F40" s="71">
        <v>0</v>
      </c>
      <c r="G40" s="69">
        <v>1</v>
      </c>
      <c r="I40" t="s">
        <v>520</v>
      </c>
      <c r="K40" s="71"/>
      <c r="L40" s="71"/>
      <c r="M40" s="71"/>
      <c r="N40" s="71"/>
      <c r="Q40" t="b">
        <f>J40=B40</f>
        <v>1</v>
      </c>
    </row>
    <row r="41" spans="1:17" x14ac:dyDescent="0.3">
      <c r="A41" t="s">
        <v>521</v>
      </c>
      <c r="B41" t="s">
        <v>143</v>
      </c>
      <c r="C41" s="71">
        <v>101172</v>
      </c>
      <c r="D41" s="71">
        <v>101172</v>
      </c>
      <c r="E41" s="71">
        <v>101172</v>
      </c>
      <c r="F41" s="71">
        <v>0</v>
      </c>
      <c r="G41" s="69">
        <v>1</v>
      </c>
      <c r="I41" t="s">
        <v>521</v>
      </c>
      <c r="J41" t="s">
        <v>143</v>
      </c>
      <c r="K41" s="71"/>
      <c r="L41" s="71"/>
      <c r="M41" s="71"/>
      <c r="N41" s="71"/>
      <c r="Q41" t="b">
        <f>J41=B41</f>
        <v>1</v>
      </c>
    </row>
    <row r="42" spans="1:17" x14ac:dyDescent="0.3">
      <c r="A42" t="s">
        <v>522</v>
      </c>
      <c r="C42" s="71">
        <v>101172</v>
      </c>
      <c r="D42" s="71">
        <v>101172</v>
      </c>
      <c r="E42" s="71">
        <v>101172</v>
      </c>
      <c r="F42" s="71">
        <v>0</v>
      </c>
      <c r="G42" s="69">
        <v>1</v>
      </c>
      <c r="I42" t="s">
        <v>522</v>
      </c>
      <c r="K42" s="71"/>
      <c r="L42" s="71"/>
      <c r="M42" s="71"/>
      <c r="N42" s="71"/>
      <c r="Q42" t="b">
        <f>J42=B42</f>
        <v>1</v>
      </c>
    </row>
    <row r="43" spans="1:17" x14ac:dyDescent="0.3">
      <c r="A43" t="s">
        <v>54</v>
      </c>
      <c r="C43" s="71">
        <v>762869</v>
      </c>
      <c r="D43" s="71">
        <v>762869</v>
      </c>
      <c r="E43" s="71">
        <v>760051</v>
      </c>
      <c r="F43" s="71">
        <v>-2818</v>
      </c>
      <c r="G43" s="69">
        <v>0.99630604992469218</v>
      </c>
      <c r="I43" t="s">
        <v>54</v>
      </c>
      <c r="K43" s="71">
        <v>2942</v>
      </c>
      <c r="L43" s="71">
        <v>2975</v>
      </c>
      <c r="M43" s="71">
        <v>23281.25</v>
      </c>
      <c r="N43" s="71">
        <v>29198.25</v>
      </c>
    </row>
    <row r="46" spans="1:17" x14ac:dyDescent="0.3">
      <c r="A46" s="83" t="s">
        <v>41</v>
      </c>
    </row>
  </sheetData>
  <customSheetViews>
    <customSheetView guid="{D84C1741-0A73-430B-B911-25E316D8C37E}" showGridLines="0" fitToPage="1" hiddenColumns="1">
      <pageMargins left="0" right="0" top="0" bottom="0" header="0" footer="0"/>
      <pageSetup paperSize="9" scale="63" orientation="landscape" r:id="rId3"/>
    </customSheetView>
  </customSheetViews>
  <mergeCells count="1">
    <mergeCell ref="B8:C18"/>
  </mergeCells>
  <hyperlinks>
    <hyperlink ref="A1" location="'Home Page'!A1" display="Return to homepage" xr:uid="{590C8678-B091-4A1B-AB40-578902D31E93}"/>
    <hyperlink ref="A46" location="'Home Page'!A1" display="Return to homepage" xr:uid="{0D44032B-6E1D-42EE-9F6A-18C1F10E9988}"/>
  </hyperlinks>
  <pageMargins left="0.7" right="0.7" top="0.75" bottom="0.75" header="0.3" footer="0.3"/>
  <pageSetup paperSize="9" scale="40" orientation="landscape"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D1481-B9D2-4E17-BA64-368BC4A97A4E}">
  <sheetPr>
    <pageSetUpPr fitToPage="1"/>
  </sheetPr>
  <dimension ref="A1:U43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44.6640625" bestFit="1" customWidth="1"/>
    <col min="3" max="3" width="8" bestFit="1" customWidth="1"/>
    <col min="4" max="4" width="7.5546875" bestFit="1" customWidth="1"/>
    <col min="5" max="5" width="8.5546875" bestFit="1" customWidth="1"/>
    <col min="6" max="6" width="7.21875" bestFit="1" customWidth="1"/>
    <col min="7" max="7" width="8.33203125" bestFit="1" customWidth="1"/>
    <col min="8" max="8" width="1.33203125" customWidth="1"/>
    <col min="9" max="9" width="11" hidden="1" customWidth="1" outlineLevel="1"/>
    <col min="10" max="10" width="44.6640625" hidden="1" customWidth="1" outlineLevel="1"/>
    <col min="11" max="11" width="21.88671875" bestFit="1" customWidth="1" collapsed="1"/>
    <col min="12" max="13" width="21.88671875" bestFit="1" customWidth="1"/>
    <col min="14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5.4" customHeight="1" x14ac:dyDescent="0.3">
      <c r="A2" s="83"/>
    </row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35</v>
      </c>
      <c r="I23" s="70" t="s">
        <v>49</v>
      </c>
      <c r="J23" t="s">
        <v>35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I26" s="70" t="s">
        <v>42</v>
      </c>
      <c r="J26" s="70" t="s">
        <v>45</v>
      </c>
      <c r="K26">
        <v>2023</v>
      </c>
      <c r="L26">
        <v>2022</v>
      </c>
      <c r="M26" t="s">
        <v>1719</v>
      </c>
      <c r="N26" t="s">
        <v>54</v>
      </c>
    </row>
    <row r="27" spans="1:17" x14ac:dyDescent="0.3">
      <c r="A27" t="s">
        <v>523</v>
      </c>
      <c r="B27" t="s">
        <v>150</v>
      </c>
      <c r="C27" s="71">
        <v>88453.5</v>
      </c>
      <c r="D27" s="71">
        <v>88453.5</v>
      </c>
      <c r="E27" s="71">
        <v>88453.5</v>
      </c>
      <c r="F27" s="71">
        <v>0</v>
      </c>
      <c r="G27" s="69">
        <v>1</v>
      </c>
      <c r="I27" t="s">
        <v>523</v>
      </c>
      <c r="J27" t="s">
        <v>150</v>
      </c>
      <c r="K27" s="71"/>
      <c r="L27" s="71"/>
      <c r="M27" s="71">
        <v>0</v>
      </c>
      <c r="N27" s="71">
        <v>0</v>
      </c>
      <c r="Q27" t="b">
        <f>J27=B27</f>
        <v>1</v>
      </c>
    </row>
    <row r="28" spans="1:17" x14ac:dyDescent="0.3">
      <c r="B28" t="s">
        <v>152</v>
      </c>
      <c r="C28" s="71">
        <v>4737</v>
      </c>
      <c r="D28" s="71">
        <v>4737</v>
      </c>
      <c r="E28" s="71">
        <v>4737</v>
      </c>
      <c r="F28" s="71">
        <v>0</v>
      </c>
      <c r="G28" s="69">
        <v>1</v>
      </c>
      <c r="J28" t="s">
        <v>152</v>
      </c>
      <c r="K28" s="71"/>
      <c r="L28" s="71"/>
      <c r="M28" s="71"/>
      <c r="N28" s="71"/>
      <c r="Q28" t="b">
        <f>J28=B28</f>
        <v>1</v>
      </c>
    </row>
    <row r="29" spans="1:17" x14ac:dyDescent="0.3">
      <c r="A29" t="s">
        <v>524</v>
      </c>
      <c r="C29" s="71">
        <v>93190.5</v>
      </c>
      <c r="D29" s="71">
        <v>93190.5</v>
      </c>
      <c r="E29" s="71">
        <v>93190.5</v>
      </c>
      <c r="F29" s="71">
        <v>0</v>
      </c>
      <c r="G29" s="69">
        <v>1</v>
      </c>
      <c r="I29" t="s">
        <v>524</v>
      </c>
      <c r="K29" s="71"/>
      <c r="L29" s="71"/>
      <c r="M29" s="71">
        <v>0</v>
      </c>
      <c r="N29" s="71">
        <v>0</v>
      </c>
      <c r="Q29" t="b">
        <f>J29=B29</f>
        <v>1</v>
      </c>
    </row>
    <row r="30" spans="1:17" x14ac:dyDescent="0.3">
      <c r="A30" t="s">
        <v>525</v>
      </c>
      <c r="B30" t="s">
        <v>147</v>
      </c>
      <c r="C30" s="71">
        <v>29277</v>
      </c>
      <c r="D30" s="71">
        <v>29277</v>
      </c>
      <c r="E30" s="71">
        <v>29277</v>
      </c>
      <c r="F30" s="71">
        <v>0</v>
      </c>
      <c r="G30" s="69">
        <v>1</v>
      </c>
      <c r="I30" t="s">
        <v>525</v>
      </c>
      <c r="J30" t="s">
        <v>147</v>
      </c>
      <c r="K30" s="71"/>
      <c r="L30" s="71"/>
      <c r="M30" s="71">
        <v>0</v>
      </c>
      <c r="N30" s="71">
        <v>0</v>
      </c>
      <c r="Q30" t="b">
        <f>J30=B30</f>
        <v>1</v>
      </c>
    </row>
    <row r="31" spans="1:17" x14ac:dyDescent="0.3">
      <c r="B31" t="s">
        <v>145</v>
      </c>
      <c r="C31" s="71">
        <v>52845</v>
      </c>
      <c r="D31" s="71">
        <v>52845</v>
      </c>
      <c r="E31" s="71">
        <v>52845</v>
      </c>
      <c r="F31" s="71">
        <v>0</v>
      </c>
      <c r="G31" s="69">
        <v>1</v>
      </c>
      <c r="J31" t="s">
        <v>145</v>
      </c>
      <c r="K31" s="71"/>
      <c r="L31" s="71"/>
      <c r="M31" s="71"/>
      <c r="N31" s="71"/>
      <c r="Q31" t="b">
        <f>J31=B31</f>
        <v>1</v>
      </c>
    </row>
    <row r="32" spans="1:17" x14ac:dyDescent="0.3">
      <c r="B32" t="s">
        <v>149</v>
      </c>
      <c r="C32" s="71">
        <v>57117</v>
      </c>
      <c r="D32" s="71">
        <v>57117</v>
      </c>
      <c r="E32" s="71">
        <v>57117</v>
      </c>
      <c r="F32" s="71">
        <v>0</v>
      </c>
      <c r="G32" s="69">
        <v>1</v>
      </c>
      <c r="J32" t="s">
        <v>149</v>
      </c>
      <c r="K32" s="71"/>
      <c r="L32" s="71"/>
      <c r="M32" s="71"/>
      <c r="N32" s="71"/>
      <c r="Q32" t="b">
        <f>J32=B32</f>
        <v>1</v>
      </c>
    </row>
    <row r="33" spans="1:17" x14ac:dyDescent="0.3">
      <c r="B33" t="s">
        <v>151</v>
      </c>
      <c r="C33" s="71">
        <v>44568</v>
      </c>
      <c r="D33" s="71">
        <v>44568</v>
      </c>
      <c r="E33" s="71">
        <v>9600</v>
      </c>
      <c r="F33" s="71">
        <v>-34968</v>
      </c>
      <c r="G33" s="69">
        <v>0.2154011847065159</v>
      </c>
      <c r="J33" t="s">
        <v>151</v>
      </c>
      <c r="K33" s="71">
        <v>34114</v>
      </c>
      <c r="L33" s="71">
        <v>23962</v>
      </c>
      <c r="M33" s="71">
        <v>80229.340000003576</v>
      </c>
      <c r="N33" s="71">
        <v>138305.34000000358</v>
      </c>
      <c r="Q33" t="b">
        <f>J33=B33</f>
        <v>1</v>
      </c>
    </row>
    <row r="34" spans="1:17" x14ac:dyDescent="0.3">
      <c r="A34" t="s">
        <v>526</v>
      </c>
      <c r="C34" s="71">
        <v>183807</v>
      </c>
      <c r="D34" s="71">
        <v>183807</v>
      </c>
      <c r="E34" s="71">
        <v>148839</v>
      </c>
      <c r="F34" s="71">
        <v>-34968</v>
      </c>
      <c r="G34" s="69">
        <v>0.80975697334704333</v>
      </c>
      <c r="I34" t="s">
        <v>526</v>
      </c>
      <c r="K34" s="71">
        <v>34114</v>
      </c>
      <c r="L34" s="71">
        <v>23962</v>
      </c>
      <c r="M34" s="71">
        <v>80229.340000003576</v>
      </c>
      <c r="N34" s="71">
        <v>138305.34000000358</v>
      </c>
      <c r="Q34" t="b">
        <f>J34=B34</f>
        <v>1</v>
      </c>
    </row>
    <row r="35" spans="1:17" x14ac:dyDescent="0.3">
      <c r="A35" t="s">
        <v>527</v>
      </c>
      <c r="B35" t="s">
        <v>146</v>
      </c>
      <c r="C35" s="71">
        <v>44373</v>
      </c>
      <c r="D35" s="71">
        <v>44373</v>
      </c>
      <c r="E35" s="71">
        <v>44373</v>
      </c>
      <c r="F35" s="71">
        <v>0</v>
      </c>
      <c r="G35" s="69">
        <v>1</v>
      </c>
      <c r="I35" t="s">
        <v>527</v>
      </c>
      <c r="J35" t="s">
        <v>146</v>
      </c>
      <c r="K35" s="71"/>
      <c r="L35" s="71"/>
      <c r="M35" s="71"/>
      <c r="N35" s="71"/>
      <c r="Q35" t="b">
        <f>J35=B35</f>
        <v>1</v>
      </c>
    </row>
    <row r="36" spans="1:17" x14ac:dyDescent="0.3">
      <c r="B36" t="s">
        <v>148</v>
      </c>
      <c r="C36" s="71">
        <v>5981</v>
      </c>
      <c r="D36" s="71">
        <v>5981</v>
      </c>
      <c r="E36" s="71">
        <v>5981</v>
      </c>
      <c r="F36" s="71">
        <v>0</v>
      </c>
      <c r="G36" s="69">
        <v>1</v>
      </c>
      <c r="J36" t="s">
        <v>148</v>
      </c>
      <c r="K36" s="71">
        <v>14088</v>
      </c>
      <c r="L36" s="71">
        <v>15078</v>
      </c>
      <c r="M36" s="71">
        <v>15486.329999998212</v>
      </c>
      <c r="N36" s="71">
        <v>44652.329999998212</v>
      </c>
      <c r="Q36" t="b">
        <f>J36=B36</f>
        <v>1</v>
      </c>
    </row>
    <row r="37" spans="1:17" x14ac:dyDescent="0.3">
      <c r="B37" t="s">
        <v>154</v>
      </c>
      <c r="C37" s="71">
        <v>65098</v>
      </c>
      <c r="D37" s="71">
        <v>65098</v>
      </c>
      <c r="E37" s="71">
        <v>65098</v>
      </c>
      <c r="F37" s="71">
        <v>0</v>
      </c>
      <c r="G37" s="69">
        <v>1</v>
      </c>
      <c r="J37" t="s">
        <v>154</v>
      </c>
      <c r="K37" s="71"/>
      <c r="L37" s="71"/>
      <c r="M37" s="71"/>
      <c r="N37" s="71"/>
      <c r="Q37" t="b">
        <f>J37=B37</f>
        <v>1</v>
      </c>
    </row>
    <row r="38" spans="1:17" x14ac:dyDescent="0.3">
      <c r="B38" t="s">
        <v>153</v>
      </c>
      <c r="C38" s="71">
        <v>65836</v>
      </c>
      <c r="D38" s="71">
        <v>65836</v>
      </c>
      <c r="E38" s="71">
        <v>65836</v>
      </c>
      <c r="F38" s="71">
        <v>0</v>
      </c>
      <c r="G38" s="69">
        <v>1</v>
      </c>
      <c r="J38" t="s">
        <v>153</v>
      </c>
      <c r="K38" s="71"/>
      <c r="L38" s="71"/>
      <c r="M38" s="71"/>
      <c r="N38" s="71"/>
      <c r="Q38" t="b">
        <f>J38=B38</f>
        <v>1</v>
      </c>
    </row>
    <row r="39" spans="1:17" x14ac:dyDescent="0.3">
      <c r="A39" t="s">
        <v>528</v>
      </c>
      <c r="C39" s="71">
        <v>181288</v>
      </c>
      <c r="D39" s="71">
        <v>181288</v>
      </c>
      <c r="E39" s="71">
        <v>181288</v>
      </c>
      <c r="F39" s="71">
        <v>0</v>
      </c>
      <c r="G39" s="69">
        <v>1</v>
      </c>
      <c r="I39" t="s">
        <v>528</v>
      </c>
      <c r="K39" s="71">
        <v>14088</v>
      </c>
      <c r="L39" s="71">
        <v>15078</v>
      </c>
      <c r="M39" s="71">
        <v>15486.329999998212</v>
      </c>
      <c r="N39" s="71">
        <v>44652.329999998212</v>
      </c>
      <c r="Q39" t="b">
        <f>J39=B39</f>
        <v>1</v>
      </c>
    </row>
    <row r="40" spans="1:17" x14ac:dyDescent="0.3">
      <c r="A40" t="s">
        <v>54</v>
      </c>
      <c r="C40" s="71">
        <v>458285.5</v>
      </c>
      <c r="D40" s="71">
        <v>458285.5</v>
      </c>
      <c r="E40" s="71">
        <v>423317.5</v>
      </c>
      <c r="F40" s="71">
        <v>-34968</v>
      </c>
      <c r="G40" s="69">
        <v>0.923698218686823</v>
      </c>
      <c r="I40" t="s">
        <v>54</v>
      </c>
      <c r="K40" s="71">
        <v>48202</v>
      </c>
      <c r="L40" s="71">
        <v>39040</v>
      </c>
      <c r="M40" s="71">
        <v>95715.670000001788</v>
      </c>
      <c r="N40" s="71">
        <v>182957.67000000179</v>
      </c>
    </row>
    <row r="43" spans="1:17" x14ac:dyDescent="0.3">
      <c r="A43" s="83" t="s">
        <v>41</v>
      </c>
    </row>
  </sheetData>
  <customSheetViews>
    <customSheetView guid="{D84C1741-0A73-430B-B911-25E316D8C37E}" showGridLines="0" fitToPage="1" hiddenColumns="1">
      <pageMargins left="0" right="0" top="0" bottom="0" header="0" footer="0"/>
      <pageSetup paperSize="9" scale="57" orientation="landscape" r:id="rId3"/>
    </customSheetView>
  </customSheetViews>
  <mergeCells count="1">
    <mergeCell ref="B8:C18"/>
  </mergeCells>
  <hyperlinks>
    <hyperlink ref="A1" location="'Home Page'!A1" display="Return to homepage" xr:uid="{642D6EBC-2D03-4057-B9C7-FE6E42D76C53}"/>
    <hyperlink ref="A43" location="'Home Page'!A1" display="Return to homepage" xr:uid="{D814950B-28D9-4CA4-9837-8B1C78395358}"/>
  </hyperlinks>
  <pageMargins left="0.7" right="0.7" top="0.75" bottom="0.75" header="0.3" footer="0.3"/>
  <pageSetup paperSize="9" scale="40" orientation="landscape"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41C05-D405-4F43-9F3A-3B3BC478BAC9}">
  <sheetPr>
    <pageSetUpPr fitToPage="1"/>
  </sheetPr>
  <dimension ref="A1:U51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36" bestFit="1" customWidth="1"/>
    <col min="3" max="3" width="8" bestFit="1" customWidth="1"/>
    <col min="4" max="4" width="7.5546875" bestFit="1" customWidth="1"/>
    <col min="5" max="5" width="8.5546875" bestFit="1" customWidth="1"/>
    <col min="6" max="6" width="7.21875" bestFit="1" customWidth="1"/>
    <col min="7" max="7" width="8.33203125" bestFit="1" customWidth="1"/>
    <col min="8" max="8" width="4.44140625" customWidth="1"/>
    <col min="9" max="9" width="30.88671875" hidden="1" customWidth="1" outlineLevel="1"/>
    <col min="10" max="10" width="36" hidden="1" customWidth="1" outlineLevel="1"/>
    <col min="11" max="11" width="21.88671875" bestFit="1" customWidth="1" collapsed="1"/>
    <col min="12" max="13" width="21.88671875" bestFit="1" customWidth="1"/>
    <col min="14" max="15" width="7.5546875" bestFit="1" customWidth="1"/>
    <col min="26" max="26" width="19.5546875" bestFit="1" customWidth="1"/>
    <col min="27" max="27" width="26.109375" bestFit="1" customWidth="1"/>
    <col min="28" max="28" width="11" bestFit="1" customWidth="1"/>
  </cols>
  <sheetData>
    <row r="1" spans="1:3" x14ac:dyDescent="0.3">
      <c r="A1" s="83" t="s">
        <v>41</v>
      </c>
    </row>
    <row r="2" spans="1:3" ht="5.4" customHeight="1" x14ac:dyDescent="0.3">
      <c r="A2" s="83"/>
    </row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18</v>
      </c>
      <c r="I23" s="70" t="s">
        <v>49</v>
      </c>
      <c r="J23" t="s">
        <v>18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I26" s="70" t="s">
        <v>42</v>
      </c>
      <c r="J26" s="70" t="s">
        <v>45</v>
      </c>
      <c r="K26">
        <v>2023</v>
      </c>
      <c r="L26">
        <v>2022</v>
      </c>
      <c r="M26" t="s">
        <v>1719</v>
      </c>
      <c r="N26" s="75" t="s">
        <v>54</v>
      </c>
    </row>
    <row r="27" spans="1:17" x14ac:dyDescent="0.3">
      <c r="A27" t="s">
        <v>529</v>
      </c>
      <c r="B27" t="s">
        <v>156</v>
      </c>
      <c r="C27" s="71">
        <v>147909</v>
      </c>
      <c r="D27" s="71">
        <v>147909</v>
      </c>
      <c r="E27" s="71">
        <v>147909</v>
      </c>
      <c r="F27" s="71">
        <v>0</v>
      </c>
      <c r="G27" s="69">
        <v>1</v>
      </c>
      <c r="I27" t="s">
        <v>529</v>
      </c>
      <c r="J27" t="s">
        <v>156</v>
      </c>
      <c r="K27" s="71">
        <v>0</v>
      </c>
      <c r="L27" s="71"/>
      <c r="M27" s="71"/>
      <c r="N27" s="71">
        <v>0</v>
      </c>
      <c r="Q27" t="b">
        <f>J27=B27</f>
        <v>1</v>
      </c>
    </row>
    <row r="28" spans="1:17" x14ac:dyDescent="0.3">
      <c r="A28" t="s">
        <v>530</v>
      </c>
      <c r="C28" s="71">
        <v>147909</v>
      </c>
      <c r="D28" s="71">
        <v>147909</v>
      </c>
      <c r="E28" s="71">
        <v>147909</v>
      </c>
      <c r="F28" s="71">
        <v>0</v>
      </c>
      <c r="G28" s="69">
        <v>1</v>
      </c>
      <c r="I28" t="s">
        <v>530</v>
      </c>
      <c r="K28" s="71">
        <v>0</v>
      </c>
      <c r="L28" s="71"/>
      <c r="M28" s="71"/>
      <c r="N28" s="71">
        <v>0</v>
      </c>
      <c r="Q28" t="b">
        <f>J28=B28</f>
        <v>1</v>
      </c>
    </row>
    <row r="29" spans="1:17" x14ac:dyDescent="0.3">
      <c r="A29" t="s">
        <v>531</v>
      </c>
      <c r="B29" t="s">
        <v>157</v>
      </c>
      <c r="C29" s="71">
        <v>69666</v>
      </c>
      <c r="D29" s="71">
        <v>69666</v>
      </c>
      <c r="E29" s="71">
        <v>69666</v>
      </c>
      <c r="F29" s="71">
        <v>0</v>
      </c>
      <c r="G29" s="69">
        <v>1</v>
      </c>
      <c r="I29" t="s">
        <v>531</v>
      </c>
      <c r="J29" t="s">
        <v>157</v>
      </c>
      <c r="K29" s="71">
        <v>0</v>
      </c>
      <c r="L29" s="71"/>
      <c r="M29" s="71"/>
      <c r="N29" s="71">
        <v>0</v>
      </c>
      <c r="Q29" t="b">
        <f>J29=B29</f>
        <v>1</v>
      </c>
    </row>
    <row r="30" spans="1:17" x14ac:dyDescent="0.3">
      <c r="A30" t="s">
        <v>532</v>
      </c>
      <c r="C30" s="71">
        <v>69666</v>
      </c>
      <c r="D30" s="71">
        <v>69666</v>
      </c>
      <c r="E30" s="71">
        <v>69666</v>
      </c>
      <c r="F30" s="71">
        <v>0</v>
      </c>
      <c r="G30" s="69">
        <v>1</v>
      </c>
      <c r="I30" t="s">
        <v>532</v>
      </c>
      <c r="K30" s="71">
        <v>0</v>
      </c>
      <c r="L30" s="71"/>
      <c r="M30" s="71"/>
      <c r="N30" s="71">
        <v>0</v>
      </c>
      <c r="Q30" t="b">
        <f>J30=B30</f>
        <v>1</v>
      </c>
    </row>
    <row r="31" spans="1:17" x14ac:dyDescent="0.3">
      <c r="A31" t="s">
        <v>533</v>
      </c>
      <c r="B31" t="s">
        <v>159</v>
      </c>
      <c r="C31" s="71">
        <v>82410</v>
      </c>
      <c r="D31" s="71">
        <v>82410</v>
      </c>
      <c r="E31" s="71">
        <v>67548.899999999994</v>
      </c>
      <c r="F31" s="71">
        <v>-14861.100000000006</v>
      </c>
      <c r="G31" s="69">
        <v>0.81966872952311609</v>
      </c>
      <c r="I31" t="s">
        <v>533</v>
      </c>
      <c r="J31" t="s">
        <v>159</v>
      </c>
      <c r="K31" s="71">
        <v>25550</v>
      </c>
      <c r="L31" s="71">
        <v>50343</v>
      </c>
      <c r="M31" s="71">
        <v>2.9802322387695313E-8</v>
      </c>
      <c r="N31" s="71">
        <v>75893.000000029802</v>
      </c>
      <c r="Q31" t="b">
        <f>J31=B31</f>
        <v>1</v>
      </c>
    </row>
    <row r="32" spans="1:17" x14ac:dyDescent="0.3">
      <c r="A32" t="s">
        <v>534</v>
      </c>
      <c r="C32" s="71">
        <v>82410</v>
      </c>
      <c r="D32" s="71">
        <v>82410</v>
      </c>
      <c r="E32" s="71">
        <v>67548.899999999994</v>
      </c>
      <c r="F32" s="71">
        <v>-14861.100000000006</v>
      </c>
      <c r="G32" s="69">
        <v>0.81966872952311609</v>
      </c>
      <c r="I32" t="s">
        <v>534</v>
      </c>
      <c r="K32" s="71">
        <v>25550</v>
      </c>
      <c r="L32" s="71">
        <v>50343</v>
      </c>
      <c r="M32" s="71">
        <v>2.9802322387695313E-8</v>
      </c>
      <c r="N32" s="71">
        <v>75893.000000029802</v>
      </c>
      <c r="Q32" t="b">
        <f>J32=B32</f>
        <v>1</v>
      </c>
    </row>
    <row r="33" spans="1:17" x14ac:dyDescent="0.3">
      <c r="A33" t="s">
        <v>535</v>
      </c>
      <c r="B33" t="s">
        <v>158</v>
      </c>
      <c r="C33" s="71">
        <v>87654</v>
      </c>
      <c r="D33" s="71">
        <v>87654</v>
      </c>
      <c r="E33" s="71">
        <v>87654</v>
      </c>
      <c r="F33" s="71">
        <v>0</v>
      </c>
      <c r="G33" s="69">
        <v>1</v>
      </c>
      <c r="I33" t="s">
        <v>535</v>
      </c>
      <c r="J33" t="s">
        <v>158</v>
      </c>
      <c r="K33" s="71"/>
      <c r="L33" s="71"/>
      <c r="M33" s="71"/>
      <c r="N33" s="71"/>
      <c r="Q33" t="b">
        <f>J33=B33</f>
        <v>1</v>
      </c>
    </row>
    <row r="34" spans="1:17" x14ac:dyDescent="0.3">
      <c r="A34" t="s">
        <v>536</v>
      </c>
      <c r="C34" s="71">
        <v>87654</v>
      </c>
      <c r="D34" s="71">
        <v>87654</v>
      </c>
      <c r="E34" s="71">
        <v>87654</v>
      </c>
      <c r="F34" s="71">
        <v>0</v>
      </c>
      <c r="G34" s="69">
        <v>1</v>
      </c>
      <c r="I34" t="s">
        <v>536</v>
      </c>
      <c r="K34" s="71"/>
      <c r="L34" s="71"/>
      <c r="M34" s="71"/>
      <c r="N34" s="71"/>
      <c r="Q34" t="b">
        <f>J34=B34</f>
        <v>1</v>
      </c>
    </row>
    <row r="35" spans="1:17" x14ac:dyDescent="0.3">
      <c r="A35" t="s">
        <v>537</v>
      </c>
      <c r="B35" t="s">
        <v>160</v>
      </c>
      <c r="C35" s="71">
        <v>36616</v>
      </c>
      <c r="D35" s="71">
        <v>36616</v>
      </c>
      <c r="E35" s="71">
        <v>28889</v>
      </c>
      <c r="F35" s="71">
        <v>-7727</v>
      </c>
      <c r="G35" s="69">
        <v>0.78897203408346073</v>
      </c>
      <c r="I35" t="s">
        <v>537</v>
      </c>
      <c r="J35" t="s">
        <v>160</v>
      </c>
      <c r="K35" s="71"/>
      <c r="L35" s="71">
        <v>99789</v>
      </c>
      <c r="M35" s="71">
        <v>91577.660000085831</v>
      </c>
      <c r="N35" s="71">
        <v>191366.66000008583</v>
      </c>
      <c r="Q35" t="b">
        <f>J35=B35</f>
        <v>1</v>
      </c>
    </row>
    <row r="36" spans="1:17" x14ac:dyDescent="0.3">
      <c r="A36" t="s">
        <v>538</v>
      </c>
      <c r="C36" s="71">
        <v>36616</v>
      </c>
      <c r="D36" s="71">
        <v>36616</v>
      </c>
      <c r="E36" s="71">
        <v>28889</v>
      </c>
      <c r="F36" s="71">
        <v>-7727</v>
      </c>
      <c r="G36" s="69">
        <v>0.78897203408346073</v>
      </c>
      <c r="I36" t="s">
        <v>538</v>
      </c>
      <c r="K36" s="71"/>
      <c r="L36" s="71">
        <v>99789</v>
      </c>
      <c r="M36" s="71">
        <v>91577.660000085831</v>
      </c>
      <c r="N36" s="71">
        <v>191366.66000008583</v>
      </c>
      <c r="Q36" t="b">
        <f>J36=B36</f>
        <v>1</v>
      </c>
    </row>
    <row r="37" spans="1:17" x14ac:dyDescent="0.3">
      <c r="A37" t="s">
        <v>539</v>
      </c>
      <c r="B37" t="s">
        <v>161</v>
      </c>
      <c r="C37" s="71">
        <v>74205</v>
      </c>
      <c r="D37" s="71">
        <v>74205</v>
      </c>
      <c r="E37" s="71">
        <v>74205</v>
      </c>
      <c r="F37" s="71">
        <v>0</v>
      </c>
      <c r="G37" s="69">
        <v>1</v>
      </c>
      <c r="I37" t="s">
        <v>539</v>
      </c>
      <c r="J37" t="s">
        <v>161</v>
      </c>
      <c r="K37" s="71"/>
      <c r="L37" s="71">
        <v>0</v>
      </c>
      <c r="M37" s="71"/>
      <c r="N37" s="71">
        <v>0</v>
      </c>
      <c r="Q37" t="b">
        <f>J37=B37</f>
        <v>1</v>
      </c>
    </row>
    <row r="38" spans="1:17" x14ac:dyDescent="0.3">
      <c r="A38" t="s">
        <v>540</v>
      </c>
      <c r="C38" s="71">
        <v>74205</v>
      </c>
      <c r="D38" s="71">
        <v>74205</v>
      </c>
      <c r="E38" s="71">
        <v>74205</v>
      </c>
      <c r="F38" s="71">
        <v>0</v>
      </c>
      <c r="G38" s="69">
        <v>1</v>
      </c>
      <c r="I38" t="s">
        <v>540</v>
      </c>
      <c r="K38" s="71"/>
      <c r="L38" s="71">
        <v>0</v>
      </c>
      <c r="M38" s="71"/>
      <c r="N38" s="71">
        <v>0</v>
      </c>
      <c r="Q38" t="b">
        <f>J38=B38</f>
        <v>1</v>
      </c>
    </row>
    <row r="39" spans="1:17" x14ac:dyDescent="0.3">
      <c r="A39" t="s">
        <v>541</v>
      </c>
      <c r="B39" t="s">
        <v>162</v>
      </c>
      <c r="C39" s="71">
        <v>73389</v>
      </c>
      <c r="D39" s="71">
        <v>73389</v>
      </c>
      <c r="E39" s="71">
        <v>73389</v>
      </c>
      <c r="F39" s="71">
        <v>0</v>
      </c>
      <c r="G39" s="69">
        <v>1</v>
      </c>
      <c r="I39" t="s">
        <v>541</v>
      </c>
      <c r="J39" t="s">
        <v>162</v>
      </c>
      <c r="K39" s="71"/>
      <c r="L39" s="71"/>
      <c r="M39" s="71"/>
      <c r="N39" s="71"/>
      <c r="Q39" t="b">
        <f>J39=B39</f>
        <v>1</v>
      </c>
    </row>
    <row r="40" spans="1:17" x14ac:dyDescent="0.3">
      <c r="A40" t="s">
        <v>542</v>
      </c>
      <c r="C40" s="71">
        <v>73389</v>
      </c>
      <c r="D40" s="71">
        <v>73389</v>
      </c>
      <c r="E40" s="71">
        <v>73389</v>
      </c>
      <c r="F40" s="71">
        <v>0</v>
      </c>
      <c r="G40" s="69">
        <v>1</v>
      </c>
      <c r="I40" t="s">
        <v>542</v>
      </c>
      <c r="K40" s="71"/>
      <c r="L40" s="71"/>
      <c r="M40" s="71"/>
      <c r="N40" s="71"/>
      <c r="Q40" t="b">
        <f>J40=B40</f>
        <v>1</v>
      </c>
    </row>
    <row r="41" spans="1:17" x14ac:dyDescent="0.3">
      <c r="A41" t="s">
        <v>543</v>
      </c>
      <c r="B41" t="s">
        <v>165</v>
      </c>
      <c r="C41" s="71">
        <v>64109</v>
      </c>
      <c r="D41" s="71">
        <v>64109</v>
      </c>
      <c r="E41" s="71">
        <v>64109</v>
      </c>
      <c r="F41" s="71">
        <v>0</v>
      </c>
      <c r="G41" s="69">
        <v>1</v>
      </c>
      <c r="I41" t="s">
        <v>543</v>
      </c>
      <c r="J41" t="s">
        <v>165</v>
      </c>
      <c r="K41" s="71"/>
      <c r="L41" s="71"/>
      <c r="M41" s="71"/>
      <c r="N41" s="71"/>
      <c r="Q41" t="b">
        <f>J41=B41</f>
        <v>1</v>
      </c>
    </row>
    <row r="42" spans="1:17" x14ac:dyDescent="0.3">
      <c r="A42" t="s">
        <v>544</v>
      </c>
      <c r="C42" s="71">
        <v>64109</v>
      </c>
      <c r="D42" s="71">
        <v>64109</v>
      </c>
      <c r="E42" s="71">
        <v>64109</v>
      </c>
      <c r="F42" s="71">
        <v>0</v>
      </c>
      <c r="G42" s="69">
        <v>1</v>
      </c>
      <c r="I42" t="s">
        <v>544</v>
      </c>
      <c r="K42" s="71"/>
      <c r="L42" s="71"/>
      <c r="M42" s="71"/>
      <c r="N42" s="71"/>
      <c r="Q42" t="b">
        <f>J42=B42</f>
        <v>1</v>
      </c>
    </row>
    <row r="43" spans="1:17" x14ac:dyDescent="0.3">
      <c r="A43" t="s">
        <v>545</v>
      </c>
      <c r="B43" t="s">
        <v>163</v>
      </c>
      <c r="C43" s="71">
        <v>4005</v>
      </c>
      <c r="D43" s="71">
        <v>4005</v>
      </c>
      <c r="E43" s="71">
        <v>4005</v>
      </c>
      <c r="F43" s="71">
        <v>0</v>
      </c>
      <c r="G43" s="69">
        <v>1</v>
      </c>
      <c r="I43" t="s">
        <v>545</v>
      </c>
      <c r="J43" t="s">
        <v>163</v>
      </c>
      <c r="K43" s="71"/>
      <c r="L43" s="71"/>
      <c r="M43" s="71"/>
      <c r="N43" s="71"/>
      <c r="Q43" t="b">
        <f>J43=B43</f>
        <v>1</v>
      </c>
    </row>
    <row r="44" spans="1:17" x14ac:dyDescent="0.3">
      <c r="B44" t="s">
        <v>164</v>
      </c>
      <c r="C44" s="71">
        <v>8265</v>
      </c>
      <c r="D44" s="71">
        <v>8265</v>
      </c>
      <c r="E44" s="71">
        <v>8265</v>
      </c>
      <c r="F44" s="71">
        <v>0</v>
      </c>
      <c r="G44" s="69">
        <v>1</v>
      </c>
      <c r="J44" t="s">
        <v>164</v>
      </c>
      <c r="K44" s="71"/>
      <c r="L44" s="71"/>
      <c r="M44" s="71"/>
      <c r="N44" s="71"/>
      <c r="Q44" t="b">
        <f>J44=B44</f>
        <v>1</v>
      </c>
    </row>
    <row r="45" spans="1:17" x14ac:dyDescent="0.3">
      <c r="A45" t="s">
        <v>546</v>
      </c>
      <c r="C45" s="71">
        <v>12270</v>
      </c>
      <c r="D45" s="71">
        <v>12270</v>
      </c>
      <c r="E45" s="71">
        <v>12270</v>
      </c>
      <c r="F45" s="71">
        <v>0</v>
      </c>
      <c r="G45" s="69">
        <v>1</v>
      </c>
      <c r="I45" t="s">
        <v>546</v>
      </c>
      <c r="K45" s="71"/>
      <c r="L45" s="71"/>
      <c r="M45" s="71"/>
      <c r="N45" s="71"/>
      <c r="Q45" t="b">
        <f>J45=B45</f>
        <v>1</v>
      </c>
    </row>
    <row r="46" spans="1:17" x14ac:dyDescent="0.3">
      <c r="A46" t="s">
        <v>547</v>
      </c>
      <c r="B46" t="s">
        <v>166</v>
      </c>
      <c r="C46" s="71">
        <v>54317</v>
      </c>
      <c r="D46" s="71">
        <v>54317</v>
      </c>
      <c r="E46" s="71">
        <v>45364</v>
      </c>
      <c r="F46" s="71">
        <v>-8953</v>
      </c>
      <c r="G46" s="69">
        <v>0.83517130916655924</v>
      </c>
      <c r="I46" t="s">
        <v>547</v>
      </c>
      <c r="J46" t="s">
        <v>166</v>
      </c>
      <c r="K46" s="71">
        <v>17266</v>
      </c>
      <c r="L46" s="71">
        <v>13196</v>
      </c>
      <c r="M46" s="71">
        <v>103912.37000000477</v>
      </c>
      <c r="N46" s="71">
        <v>134374.37000000477</v>
      </c>
      <c r="Q46" t="b">
        <f>J46=B46</f>
        <v>1</v>
      </c>
    </row>
    <row r="47" spans="1:17" x14ac:dyDescent="0.3">
      <c r="A47" t="s">
        <v>548</v>
      </c>
      <c r="C47" s="71">
        <v>54317</v>
      </c>
      <c r="D47" s="71">
        <v>54317</v>
      </c>
      <c r="E47" s="71">
        <v>45364</v>
      </c>
      <c r="F47" s="71">
        <v>-8953</v>
      </c>
      <c r="G47" s="69">
        <v>0.83517130916655924</v>
      </c>
      <c r="I47" t="s">
        <v>548</v>
      </c>
      <c r="K47" s="71">
        <v>17266</v>
      </c>
      <c r="L47" s="71">
        <v>13196</v>
      </c>
      <c r="M47" s="71">
        <v>103912.37000000477</v>
      </c>
      <c r="N47" s="71">
        <v>134374.37000000477</v>
      </c>
      <c r="Q47" t="b">
        <f>J47=B47</f>
        <v>1</v>
      </c>
    </row>
    <row r="48" spans="1:17" x14ac:dyDescent="0.3">
      <c r="A48" t="s">
        <v>54</v>
      </c>
      <c r="C48" s="71">
        <v>702545</v>
      </c>
      <c r="D48" s="71">
        <v>702545</v>
      </c>
      <c r="E48" s="71">
        <v>671003.9</v>
      </c>
      <c r="F48" s="71">
        <v>-31541.100000000093</v>
      </c>
      <c r="G48" s="69">
        <v>0.95510451287817844</v>
      </c>
      <c r="I48" t="s">
        <v>54</v>
      </c>
      <c r="K48" s="71">
        <v>42816</v>
      </c>
      <c r="L48" s="71">
        <v>163328</v>
      </c>
      <c r="M48" s="71">
        <v>195490.0300001204</v>
      </c>
      <c r="N48" s="71">
        <v>401634.0300001204</v>
      </c>
    </row>
    <row r="51" spans="1:1" x14ac:dyDescent="0.3">
      <c r="A51" s="83" t="s">
        <v>41</v>
      </c>
    </row>
  </sheetData>
  <mergeCells count="1">
    <mergeCell ref="B8:C18"/>
  </mergeCells>
  <hyperlinks>
    <hyperlink ref="A1" location="'Home Page'!A1" display="Return to homepage" xr:uid="{7BA2FC1A-9D18-493D-B521-512BD83422FD}"/>
    <hyperlink ref="A51" location="'Home Page'!A1" display="Return to homepage" xr:uid="{971E45CA-2A51-463F-B7E4-6A43412C2778}"/>
  </hyperlinks>
  <pageMargins left="0.7" right="0.7" top="0.75" bottom="0.75" header="0.3" footer="0.3"/>
  <pageSetup paperSize="9" scale="41" orientation="landscape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E8322-35AC-4759-802F-84B54F0EA837}">
  <sheetPr>
    <pageSetUpPr fitToPage="1"/>
  </sheetPr>
  <dimension ref="A1:U55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33.33203125" bestFit="1" customWidth="1"/>
    <col min="3" max="3" width="8" bestFit="1" customWidth="1"/>
    <col min="4" max="4" width="7.5546875" bestFit="1" customWidth="1"/>
    <col min="5" max="5" width="8.5546875" bestFit="1" customWidth="1"/>
    <col min="6" max="6" width="18" bestFit="1" customWidth="1"/>
    <col min="7" max="7" width="8.33203125" bestFit="1" customWidth="1"/>
    <col min="8" max="8" width="2.109375" customWidth="1"/>
    <col min="9" max="9" width="35.33203125" hidden="1" customWidth="1" outlineLevel="1"/>
    <col min="10" max="10" width="33.33203125" hidden="1" customWidth="1" outlineLevel="1"/>
    <col min="11" max="11" width="21.88671875" bestFit="1" customWidth="1" collapsed="1"/>
    <col min="12" max="13" width="21.88671875" bestFit="1" customWidth="1"/>
    <col min="14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5.4" customHeight="1" x14ac:dyDescent="0.3">
      <c r="A2" s="83"/>
    </row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21</v>
      </c>
      <c r="I23" s="70" t="s">
        <v>49</v>
      </c>
      <c r="J23" t="s">
        <v>21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t="s">
        <v>59</v>
      </c>
      <c r="G26" s="75" t="s">
        <v>53</v>
      </c>
      <c r="I26" s="70" t="s">
        <v>42</v>
      </c>
      <c r="J26" s="70" t="s">
        <v>45</v>
      </c>
      <c r="K26">
        <v>2023</v>
      </c>
      <c r="L26">
        <v>2022</v>
      </c>
      <c r="M26" t="s">
        <v>1719</v>
      </c>
      <c r="N26" s="74" t="s">
        <v>54</v>
      </c>
    </row>
    <row r="27" spans="1:17" x14ac:dyDescent="0.3">
      <c r="A27" t="s">
        <v>549</v>
      </c>
      <c r="B27" t="s">
        <v>168</v>
      </c>
      <c r="C27" s="71">
        <v>10889</v>
      </c>
      <c r="D27" s="71">
        <v>10889</v>
      </c>
      <c r="E27" s="71">
        <v>0</v>
      </c>
      <c r="F27" s="71">
        <v>-10889</v>
      </c>
      <c r="G27" s="69">
        <v>0</v>
      </c>
      <c r="I27" t="s">
        <v>549</v>
      </c>
      <c r="J27" t="s">
        <v>168</v>
      </c>
      <c r="K27" s="71">
        <v>11622</v>
      </c>
      <c r="L27" s="71">
        <v>11794</v>
      </c>
      <c r="M27" s="71">
        <v>38068</v>
      </c>
      <c r="N27" s="71">
        <v>61484</v>
      </c>
      <c r="Q27" t="b">
        <f>J27=B27</f>
        <v>1</v>
      </c>
    </row>
    <row r="28" spans="1:17" x14ac:dyDescent="0.3">
      <c r="B28" t="s">
        <v>169</v>
      </c>
      <c r="C28" s="71">
        <v>14642</v>
      </c>
      <c r="D28" s="71">
        <v>14642</v>
      </c>
      <c r="E28" s="71">
        <v>9000</v>
      </c>
      <c r="F28" s="71">
        <v>-5642</v>
      </c>
      <c r="G28" s="69">
        <v>0.61467012703182622</v>
      </c>
      <c r="J28" t="s">
        <v>169</v>
      </c>
      <c r="K28" s="71">
        <v>7059</v>
      </c>
      <c r="L28" s="71">
        <v>7296</v>
      </c>
      <c r="M28" s="71">
        <v>17219.75</v>
      </c>
      <c r="N28" s="71">
        <v>31574.75</v>
      </c>
      <c r="Q28" t="b">
        <f>J28=B28</f>
        <v>1</v>
      </c>
    </row>
    <row r="29" spans="1:17" x14ac:dyDescent="0.3">
      <c r="B29" t="s">
        <v>178</v>
      </c>
      <c r="C29" s="71">
        <v>48302</v>
      </c>
      <c r="D29" s="71">
        <v>48302</v>
      </c>
      <c r="E29" s="71">
        <v>48302</v>
      </c>
      <c r="F29" s="71">
        <v>0</v>
      </c>
      <c r="G29" s="69">
        <v>1</v>
      </c>
      <c r="J29" t="s">
        <v>178</v>
      </c>
      <c r="K29" s="71">
        <v>7219</v>
      </c>
      <c r="L29" s="71">
        <v>11916</v>
      </c>
      <c r="M29" s="71">
        <v>48024</v>
      </c>
      <c r="N29" s="71">
        <v>67159</v>
      </c>
      <c r="Q29" t="b">
        <f>J29=B29</f>
        <v>1</v>
      </c>
    </row>
    <row r="30" spans="1:17" x14ac:dyDescent="0.3">
      <c r="A30" t="s">
        <v>550</v>
      </c>
      <c r="C30" s="71">
        <v>73833</v>
      </c>
      <c r="D30" s="71">
        <v>73833</v>
      </c>
      <c r="E30" s="71">
        <v>57302</v>
      </c>
      <c r="F30" s="71">
        <v>-16531</v>
      </c>
      <c r="G30" s="69">
        <v>0.77610282664933028</v>
      </c>
      <c r="I30" t="s">
        <v>550</v>
      </c>
      <c r="K30" s="71">
        <v>25900</v>
      </c>
      <c r="L30" s="71">
        <v>31006</v>
      </c>
      <c r="M30" s="71">
        <v>103311.75</v>
      </c>
      <c r="N30" s="71">
        <v>160217.75</v>
      </c>
      <c r="Q30" t="b">
        <f>J30=B30</f>
        <v>1</v>
      </c>
    </row>
    <row r="31" spans="1:17" x14ac:dyDescent="0.3">
      <c r="A31" t="s">
        <v>551</v>
      </c>
      <c r="B31" t="s">
        <v>170</v>
      </c>
      <c r="C31" s="71">
        <v>105978</v>
      </c>
      <c r="D31" s="71">
        <v>105978</v>
      </c>
      <c r="E31" s="71">
        <v>105978</v>
      </c>
      <c r="F31" s="71">
        <v>0</v>
      </c>
      <c r="G31" s="69">
        <v>1</v>
      </c>
      <c r="I31" t="s">
        <v>551</v>
      </c>
      <c r="J31" t="s">
        <v>170</v>
      </c>
      <c r="K31" s="71"/>
      <c r="L31" s="71"/>
      <c r="M31" s="71"/>
      <c r="N31" s="71"/>
      <c r="Q31" t="b">
        <f>J31=B31</f>
        <v>1</v>
      </c>
    </row>
    <row r="32" spans="1:17" x14ac:dyDescent="0.3">
      <c r="A32" t="s">
        <v>552</v>
      </c>
      <c r="C32" s="71">
        <v>105978</v>
      </c>
      <c r="D32" s="71">
        <v>105978</v>
      </c>
      <c r="E32" s="71">
        <v>105978</v>
      </c>
      <c r="F32" s="71">
        <v>0</v>
      </c>
      <c r="G32" s="69">
        <v>1</v>
      </c>
      <c r="I32" t="s">
        <v>552</v>
      </c>
      <c r="K32" s="71"/>
      <c r="L32" s="71"/>
      <c r="M32" s="71"/>
      <c r="N32" s="71"/>
      <c r="Q32" t="b">
        <f>J32=B32</f>
        <v>1</v>
      </c>
    </row>
    <row r="33" spans="1:17" x14ac:dyDescent="0.3">
      <c r="A33" t="s">
        <v>553</v>
      </c>
      <c r="B33" t="s">
        <v>171</v>
      </c>
      <c r="C33" s="71">
        <v>39675</v>
      </c>
      <c r="D33" s="71">
        <v>39675</v>
      </c>
      <c r="E33" s="71">
        <v>18000</v>
      </c>
      <c r="F33" s="71">
        <v>-21675</v>
      </c>
      <c r="G33" s="69">
        <v>0.45368620037807184</v>
      </c>
      <c r="I33" t="s">
        <v>553</v>
      </c>
      <c r="J33" t="s">
        <v>171</v>
      </c>
      <c r="K33" s="71">
        <v>21416</v>
      </c>
      <c r="L33" s="71">
        <v>10215</v>
      </c>
      <c r="M33" s="71">
        <v>54365</v>
      </c>
      <c r="N33" s="71">
        <v>85996</v>
      </c>
      <c r="Q33" t="b">
        <f>J33=B33</f>
        <v>1</v>
      </c>
    </row>
    <row r="34" spans="1:17" x14ac:dyDescent="0.3">
      <c r="A34" t="s">
        <v>554</v>
      </c>
      <c r="C34" s="71">
        <v>39675</v>
      </c>
      <c r="D34" s="71">
        <v>39675</v>
      </c>
      <c r="E34" s="71">
        <v>18000</v>
      </c>
      <c r="F34" s="71">
        <v>-21675</v>
      </c>
      <c r="G34" s="69">
        <v>0.45368620037807184</v>
      </c>
      <c r="I34" t="s">
        <v>554</v>
      </c>
      <c r="K34" s="71">
        <v>21416</v>
      </c>
      <c r="L34" s="71">
        <v>10215</v>
      </c>
      <c r="M34" s="71">
        <v>54365</v>
      </c>
      <c r="N34" s="71">
        <v>85996</v>
      </c>
      <c r="Q34" t="b">
        <f>J34=B34</f>
        <v>1</v>
      </c>
    </row>
    <row r="35" spans="1:17" x14ac:dyDescent="0.3">
      <c r="A35" t="s">
        <v>555</v>
      </c>
      <c r="B35" t="s">
        <v>172</v>
      </c>
      <c r="C35" s="71">
        <v>20324</v>
      </c>
      <c r="D35" s="71">
        <v>20324</v>
      </c>
      <c r="E35" s="71">
        <v>15000</v>
      </c>
      <c r="F35" s="71">
        <v>-5324</v>
      </c>
      <c r="G35" s="69">
        <v>0.73804369218657739</v>
      </c>
      <c r="I35" t="s">
        <v>555</v>
      </c>
      <c r="J35" t="s">
        <v>172</v>
      </c>
      <c r="K35" s="71">
        <v>7183</v>
      </c>
      <c r="L35" s="71">
        <v>10578</v>
      </c>
      <c r="M35" s="71">
        <v>39649.730000011623</v>
      </c>
      <c r="N35" s="71">
        <v>57410.730000011623</v>
      </c>
      <c r="Q35" t="b">
        <f>J35=B35</f>
        <v>1</v>
      </c>
    </row>
    <row r="36" spans="1:17" x14ac:dyDescent="0.3">
      <c r="B36" t="s">
        <v>173</v>
      </c>
      <c r="C36" s="71">
        <v>8064</v>
      </c>
      <c r="D36" s="71">
        <v>8064</v>
      </c>
      <c r="E36" s="71">
        <v>0</v>
      </c>
      <c r="F36" s="71">
        <v>-8064</v>
      </c>
      <c r="G36" s="69">
        <v>0</v>
      </c>
      <c r="J36" t="s">
        <v>173</v>
      </c>
      <c r="K36" s="71">
        <v>8150.25</v>
      </c>
      <c r="L36" s="71">
        <v>6629</v>
      </c>
      <c r="M36" s="71">
        <v>14491</v>
      </c>
      <c r="N36" s="71">
        <v>29270.25</v>
      </c>
      <c r="Q36" t="b">
        <f>J36=B36</f>
        <v>1</v>
      </c>
    </row>
    <row r="37" spans="1:17" x14ac:dyDescent="0.3">
      <c r="B37" t="s">
        <v>175</v>
      </c>
      <c r="C37" s="71">
        <v>2352</v>
      </c>
      <c r="D37" s="71">
        <v>2352</v>
      </c>
      <c r="E37" s="71">
        <v>1476.5</v>
      </c>
      <c r="F37" s="71">
        <v>-875.5</v>
      </c>
      <c r="G37" s="69">
        <v>0.62776360544217691</v>
      </c>
      <c r="J37" t="s">
        <v>175</v>
      </c>
      <c r="K37" s="71">
        <v>2247</v>
      </c>
      <c r="L37" s="71"/>
      <c r="M37" s="71">
        <v>1621.6000000005588</v>
      </c>
      <c r="N37" s="71">
        <v>3868.6000000005588</v>
      </c>
      <c r="Q37" t="b">
        <f>J37=B37</f>
        <v>1</v>
      </c>
    </row>
    <row r="38" spans="1:17" x14ac:dyDescent="0.3">
      <c r="A38" t="s">
        <v>556</v>
      </c>
      <c r="C38" s="71">
        <v>30740</v>
      </c>
      <c r="D38" s="71">
        <v>30740</v>
      </c>
      <c r="E38" s="71">
        <v>16476.5</v>
      </c>
      <c r="F38" s="71">
        <v>-14263.5</v>
      </c>
      <c r="G38" s="69">
        <v>0.53599544567338975</v>
      </c>
      <c r="I38" t="s">
        <v>556</v>
      </c>
      <c r="K38" s="71">
        <v>17580.25</v>
      </c>
      <c r="L38" s="71">
        <v>17207</v>
      </c>
      <c r="M38" s="71">
        <v>55762.330000012182</v>
      </c>
      <c r="N38" s="71">
        <v>90549.580000012182</v>
      </c>
      <c r="Q38" t="b">
        <f>J38=B38</f>
        <v>1</v>
      </c>
    </row>
    <row r="39" spans="1:17" x14ac:dyDescent="0.3">
      <c r="A39" t="s">
        <v>557</v>
      </c>
      <c r="B39" t="s">
        <v>174</v>
      </c>
      <c r="C39" s="71">
        <v>11120</v>
      </c>
      <c r="D39" s="71">
        <v>11120</v>
      </c>
      <c r="E39" s="71">
        <v>5560</v>
      </c>
      <c r="F39" s="71">
        <v>-5560</v>
      </c>
      <c r="G39" s="69">
        <v>0.5</v>
      </c>
      <c r="I39" t="s">
        <v>557</v>
      </c>
      <c r="J39" t="s">
        <v>174</v>
      </c>
      <c r="K39" s="71">
        <v>0</v>
      </c>
      <c r="L39" s="71"/>
      <c r="M39" s="71">
        <v>60147.5</v>
      </c>
      <c r="N39" s="71">
        <v>60147.5</v>
      </c>
      <c r="Q39" t="b">
        <f>J39=B39</f>
        <v>1</v>
      </c>
    </row>
    <row r="40" spans="1:17" x14ac:dyDescent="0.3">
      <c r="B40" t="s">
        <v>176</v>
      </c>
      <c r="C40" s="71">
        <v>38909</v>
      </c>
      <c r="D40" s="71">
        <v>38909</v>
      </c>
      <c r="E40" s="71">
        <v>38909</v>
      </c>
      <c r="F40" s="71">
        <v>0</v>
      </c>
      <c r="G40" s="69">
        <v>1</v>
      </c>
      <c r="J40" t="s">
        <v>176</v>
      </c>
      <c r="K40" s="71"/>
      <c r="L40" s="71"/>
      <c r="M40" s="71">
        <v>7792</v>
      </c>
      <c r="N40" s="71">
        <v>7792</v>
      </c>
      <c r="Q40" t="b">
        <f>J40=B40</f>
        <v>1</v>
      </c>
    </row>
    <row r="41" spans="1:17" x14ac:dyDescent="0.3">
      <c r="A41" t="s">
        <v>558</v>
      </c>
      <c r="C41" s="71">
        <v>50029</v>
      </c>
      <c r="D41" s="71">
        <v>50029</v>
      </c>
      <c r="E41" s="71">
        <v>44469</v>
      </c>
      <c r="F41" s="71">
        <v>-5560</v>
      </c>
      <c r="G41" s="69">
        <v>0.88886445861400387</v>
      </c>
      <c r="I41" t="s">
        <v>558</v>
      </c>
      <c r="K41" s="71">
        <v>0</v>
      </c>
      <c r="L41" s="71"/>
      <c r="M41" s="71">
        <v>67939.5</v>
      </c>
      <c r="N41" s="71">
        <v>67939.5</v>
      </c>
      <c r="Q41" t="b">
        <f>J41=B41</f>
        <v>1</v>
      </c>
    </row>
    <row r="42" spans="1:17" x14ac:dyDescent="0.3">
      <c r="A42" t="s">
        <v>559</v>
      </c>
      <c r="B42" t="s">
        <v>177</v>
      </c>
      <c r="C42" s="71">
        <v>55309</v>
      </c>
      <c r="D42" s="71">
        <v>55309</v>
      </c>
      <c r="E42" s="71">
        <v>55308.84</v>
      </c>
      <c r="F42" s="71">
        <v>-0.16000000000349246</v>
      </c>
      <c r="G42" s="69">
        <v>0.99999710716158308</v>
      </c>
      <c r="I42" t="s">
        <v>559</v>
      </c>
      <c r="J42" t="s">
        <v>177</v>
      </c>
      <c r="K42" s="71"/>
      <c r="L42" s="71"/>
      <c r="M42" s="71">
        <v>0</v>
      </c>
      <c r="N42" s="71">
        <v>0</v>
      </c>
      <c r="Q42" t="b">
        <f>J42=B42</f>
        <v>1</v>
      </c>
    </row>
    <row r="43" spans="1:17" x14ac:dyDescent="0.3">
      <c r="A43" t="s">
        <v>560</v>
      </c>
      <c r="C43" s="71">
        <v>55309</v>
      </c>
      <c r="D43" s="71">
        <v>55309</v>
      </c>
      <c r="E43" s="71">
        <v>55308.84</v>
      </c>
      <c r="F43" s="71">
        <v>-0.16000000000349246</v>
      </c>
      <c r="G43" s="69">
        <v>0.99999710716158308</v>
      </c>
      <c r="I43" t="s">
        <v>560</v>
      </c>
      <c r="K43" s="71"/>
      <c r="L43" s="71"/>
      <c r="M43" s="71">
        <v>0</v>
      </c>
      <c r="N43" s="71">
        <v>0</v>
      </c>
      <c r="Q43" t="b">
        <f>J43=B43</f>
        <v>1</v>
      </c>
    </row>
    <row r="44" spans="1:17" x14ac:dyDescent="0.3">
      <c r="A44" t="s">
        <v>561</v>
      </c>
      <c r="B44" t="s">
        <v>180</v>
      </c>
      <c r="C44" s="71">
        <v>69920</v>
      </c>
      <c r="D44" s="71">
        <v>69920</v>
      </c>
      <c r="E44" s="71">
        <v>69920.160000000003</v>
      </c>
      <c r="F44" s="71">
        <v>0.16000000000349246</v>
      </c>
      <c r="G44" s="69">
        <v>1.0000022883295194</v>
      </c>
      <c r="I44" t="s">
        <v>561</v>
      </c>
      <c r="J44" t="s">
        <v>180</v>
      </c>
      <c r="K44" s="71"/>
      <c r="L44" s="71"/>
      <c r="M44" s="71"/>
      <c r="N44" s="71"/>
      <c r="Q44" t="b">
        <f>J44=B44</f>
        <v>1</v>
      </c>
    </row>
    <row r="45" spans="1:17" x14ac:dyDescent="0.3">
      <c r="A45" t="s">
        <v>562</v>
      </c>
      <c r="C45" s="71">
        <v>69920</v>
      </c>
      <c r="D45" s="71">
        <v>69920</v>
      </c>
      <c r="E45" s="71">
        <v>69920.160000000003</v>
      </c>
      <c r="F45" s="71">
        <v>0.16000000000349246</v>
      </c>
      <c r="G45" s="69">
        <v>1.0000022883295194</v>
      </c>
      <c r="I45" t="s">
        <v>562</v>
      </c>
      <c r="K45" s="71"/>
      <c r="L45" s="71"/>
      <c r="M45" s="71"/>
      <c r="N45" s="71"/>
      <c r="Q45" t="b">
        <f>J45=B45</f>
        <v>1</v>
      </c>
    </row>
    <row r="46" spans="1:17" x14ac:dyDescent="0.3">
      <c r="A46" t="s">
        <v>563</v>
      </c>
      <c r="B46" t="s">
        <v>179</v>
      </c>
      <c r="C46" s="71">
        <v>21953</v>
      </c>
      <c r="D46" s="71">
        <v>21953</v>
      </c>
      <c r="E46" s="71">
        <v>19490</v>
      </c>
      <c r="F46" s="71">
        <v>-2463</v>
      </c>
      <c r="G46" s="69">
        <v>0.88780576686557644</v>
      </c>
      <c r="I46" t="s">
        <v>563</v>
      </c>
      <c r="J46" t="s">
        <v>179</v>
      </c>
      <c r="K46" s="71"/>
      <c r="L46" s="71"/>
      <c r="M46" s="71"/>
      <c r="N46" s="71"/>
      <c r="Q46" t="b">
        <f>J46=B46</f>
        <v>1</v>
      </c>
    </row>
    <row r="47" spans="1:17" x14ac:dyDescent="0.3">
      <c r="B47" t="s">
        <v>181</v>
      </c>
      <c r="C47" s="71">
        <v>7666</v>
      </c>
      <c r="D47" s="71">
        <v>7666</v>
      </c>
      <c r="E47" s="71">
        <v>7666</v>
      </c>
      <c r="F47" s="71">
        <v>0</v>
      </c>
      <c r="G47" s="69">
        <v>1</v>
      </c>
      <c r="J47" t="s">
        <v>181</v>
      </c>
      <c r="K47" s="71"/>
      <c r="L47" s="71"/>
      <c r="M47" s="71"/>
      <c r="N47" s="71"/>
      <c r="Q47" t="b">
        <f>J47=B47</f>
        <v>1</v>
      </c>
    </row>
    <row r="48" spans="1:17" x14ac:dyDescent="0.3">
      <c r="B48" t="s">
        <v>182</v>
      </c>
      <c r="C48" s="71">
        <v>62653</v>
      </c>
      <c r="D48" s="71">
        <v>62653</v>
      </c>
      <c r="E48" s="71">
        <v>62653</v>
      </c>
      <c r="F48" s="71">
        <v>0</v>
      </c>
      <c r="G48" s="69">
        <v>1</v>
      </c>
      <c r="J48" t="s">
        <v>182</v>
      </c>
      <c r="K48" s="71"/>
      <c r="L48" s="71"/>
      <c r="M48" s="71"/>
      <c r="N48" s="71"/>
      <c r="Q48" t="b">
        <f>J48=B48</f>
        <v>1</v>
      </c>
    </row>
    <row r="49" spans="1:17" x14ac:dyDescent="0.3">
      <c r="A49" t="s">
        <v>564</v>
      </c>
      <c r="C49" s="71">
        <v>92272</v>
      </c>
      <c r="D49" s="71">
        <v>92272</v>
      </c>
      <c r="E49" s="71">
        <v>89809</v>
      </c>
      <c r="F49" s="71">
        <v>-2463</v>
      </c>
      <c r="G49" s="69">
        <v>0.97330717877579331</v>
      </c>
      <c r="I49" t="s">
        <v>564</v>
      </c>
      <c r="K49" s="71"/>
      <c r="L49" s="71"/>
      <c r="M49" s="71"/>
      <c r="N49" s="71"/>
      <c r="Q49" t="b">
        <f>J49=B49</f>
        <v>1</v>
      </c>
    </row>
    <row r="50" spans="1:17" x14ac:dyDescent="0.3">
      <c r="A50" t="s">
        <v>565</v>
      </c>
      <c r="B50" t="s">
        <v>183</v>
      </c>
      <c r="C50" s="71">
        <v>96977</v>
      </c>
      <c r="D50" s="71">
        <v>96977</v>
      </c>
      <c r="E50" s="71">
        <v>96976.53</v>
      </c>
      <c r="F50" s="71">
        <v>-0.47000000000116415</v>
      </c>
      <c r="G50" s="69">
        <v>0.99999515349000279</v>
      </c>
      <c r="I50" t="s">
        <v>565</v>
      </c>
      <c r="J50" t="s">
        <v>183</v>
      </c>
      <c r="K50" s="71"/>
      <c r="L50" s="71"/>
      <c r="M50" s="71"/>
      <c r="N50" s="71"/>
      <c r="Q50" t="b">
        <f>J50=B50</f>
        <v>1</v>
      </c>
    </row>
    <row r="51" spans="1:17" x14ac:dyDescent="0.3">
      <c r="A51" t="s">
        <v>566</v>
      </c>
      <c r="C51" s="71">
        <v>96977</v>
      </c>
      <c r="D51" s="71">
        <v>96977</v>
      </c>
      <c r="E51" s="71">
        <v>96976.53</v>
      </c>
      <c r="F51" s="71">
        <v>-0.47000000000116415</v>
      </c>
      <c r="G51" s="69">
        <v>0.99999515349000279</v>
      </c>
      <c r="I51" t="s">
        <v>566</v>
      </c>
      <c r="K51" s="71"/>
      <c r="L51" s="71"/>
      <c r="M51" s="71"/>
      <c r="N51" s="71"/>
      <c r="Q51" t="b">
        <f>J51=B51</f>
        <v>1</v>
      </c>
    </row>
    <row r="52" spans="1:17" x14ac:dyDescent="0.3">
      <c r="A52" t="s">
        <v>54</v>
      </c>
      <c r="C52" s="71">
        <v>614733</v>
      </c>
      <c r="D52" s="71">
        <v>614733</v>
      </c>
      <c r="E52" s="71">
        <v>554240.03</v>
      </c>
      <c r="F52" s="71">
        <v>-60492.969999999972</v>
      </c>
      <c r="G52" s="69">
        <v>0.90159472486429071</v>
      </c>
      <c r="I52" t="s">
        <v>54</v>
      </c>
      <c r="K52" s="71">
        <v>64896.25</v>
      </c>
      <c r="L52" s="71">
        <v>58428</v>
      </c>
      <c r="M52" s="71">
        <v>281378.58000001218</v>
      </c>
      <c r="N52" s="71">
        <v>404702.83000001218</v>
      </c>
    </row>
    <row r="55" spans="1:17" x14ac:dyDescent="0.3">
      <c r="A55" s="83" t="s">
        <v>41</v>
      </c>
    </row>
  </sheetData>
  <mergeCells count="1">
    <mergeCell ref="B8:C18"/>
  </mergeCells>
  <hyperlinks>
    <hyperlink ref="A1" location="'Home Page'!A1" display="Return to homepage" xr:uid="{95865B5D-9A58-4E9C-A10B-B5E8A7FFF115}"/>
    <hyperlink ref="A55" location="'Home Page'!A1" display="Return to homepage" xr:uid="{38AFB4AD-919C-44DA-B6C7-3D957B5A05B1}"/>
  </hyperlinks>
  <pageMargins left="0.7" right="0.7" top="0.75" bottom="0.75" header="0.3" footer="0.3"/>
  <pageSetup paperSize="9" scale="40" orientation="landscape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5E585-6744-4284-80DE-03CD0921A1F8}">
  <sheetPr>
    <pageSetUpPr fitToPage="1"/>
  </sheetPr>
  <dimension ref="A1:U67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31.88671875" bestFit="1" customWidth="1"/>
    <col min="3" max="3" width="8" bestFit="1" customWidth="1"/>
    <col min="4" max="4" width="7.5546875" bestFit="1" customWidth="1"/>
    <col min="5" max="5" width="8.5546875" bestFit="1" customWidth="1"/>
    <col min="6" max="6" width="18" bestFit="1" customWidth="1"/>
    <col min="7" max="7" width="8.33203125" bestFit="1" customWidth="1"/>
    <col min="8" max="8" width="2.109375" customWidth="1"/>
    <col min="9" max="9" width="35.33203125" hidden="1" customWidth="1" outlineLevel="1"/>
    <col min="10" max="10" width="31.88671875" hidden="1" customWidth="1" outlineLevel="1"/>
    <col min="11" max="11" width="21.88671875" bestFit="1" customWidth="1" collapsed="1"/>
    <col min="12" max="13" width="21.88671875" bestFit="1" customWidth="1"/>
    <col min="14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5.4" customHeight="1" x14ac:dyDescent="0.3">
      <c r="A2" s="83"/>
    </row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24</v>
      </c>
      <c r="I23" s="70" t="s">
        <v>49</v>
      </c>
      <c r="J23" t="s">
        <v>24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t="s">
        <v>59</v>
      </c>
      <c r="G26" s="75" t="s">
        <v>53</v>
      </c>
      <c r="I26" s="70" t="s">
        <v>42</v>
      </c>
      <c r="J26" s="70" t="s">
        <v>45</v>
      </c>
      <c r="K26">
        <v>2023</v>
      </c>
      <c r="L26">
        <v>2022</v>
      </c>
      <c r="M26" t="s">
        <v>1719</v>
      </c>
      <c r="N26" t="s">
        <v>54</v>
      </c>
    </row>
    <row r="27" spans="1:17" x14ac:dyDescent="0.3">
      <c r="A27" t="s">
        <v>567</v>
      </c>
      <c r="B27" t="s">
        <v>188</v>
      </c>
      <c r="C27" s="71">
        <v>16709</v>
      </c>
      <c r="D27" s="71">
        <v>16709</v>
      </c>
      <c r="E27" s="71">
        <v>16709</v>
      </c>
      <c r="F27" s="71">
        <v>0</v>
      </c>
      <c r="G27" s="69">
        <v>1</v>
      </c>
      <c r="I27" t="s">
        <v>567</v>
      </c>
      <c r="J27" t="s">
        <v>188</v>
      </c>
      <c r="K27" s="71"/>
      <c r="L27" s="71"/>
      <c r="M27" s="71"/>
      <c r="N27" s="71"/>
      <c r="Q27" t="b">
        <f>J27=B27</f>
        <v>1</v>
      </c>
    </row>
    <row r="28" spans="1:17" x14ac:dyDescent="0.3">
      <c r="B28" t="s">
        <v>197</v>
      </c>
      <c r="C28" s="71">
        <v>18143</v>
      </c>
      <c r="D28" s="71">
        <v>18143</v>
      </c>
      <c r="E28" s="71">
        <v>18143</v>
      </c>
      <c r="F28" s="71">
        <v>0</v>
      </c>
      <c r="G28" s="69">
        <v>1</v>
      </c>
      <c r="J28" t="s">
        <v>197</v>
      </c>
      <c r="K28" s="71"/>
      <c r="L28" s="71"/>
      <c r="M28" s="71"/>
      <c r="N28" s="71"/>
      <c r="Q28" t="b">
        <f>J28=B28</f>
        <v>1</v>
      </c>
    </row>
    <row r="29" spans="1:17" x14ac:dyDescent="0.3">
      <c r="B29" t="s">
        <v>198</v>
      </c>
      <c r="C29" s="71">
        <v>11128</v>
      </c>
      <c r="D29" s="71">
        <v>11128</v>
      </c>
      <c r="E29" s="71">
        <v>11128</v>
      </c>
      <c r="F29" s="71">
        <v>0</v>
      </c>
      <c r="G29" s="69">
        <v>1</v>
      </c>
      <c r="J29" t="s">
        <v>198</v>
      </c>
      <c r="K29" s="71"/>
      <c r="L29" s="71"/>
      <c r="M29" s="71">
        <v>0</v>
      </c>
      <c r="N29" s="71">
        <v>0</v>
      </c>
      <c r="Q29" t="b">
        <f>J29=B29</f>
        <v>1</v>
      </c>
    </row>
    <row r="30" spans="1:17" x14ac:dyDescent="0.3">
      <c r="B30" t="s">
        <v>199</v>
      </c>
      <c r="C30" s="71">
        <v>334</v>
      </c>
      <c r="D30" s="71">
        <v>334</v>
      </c>
      <c r="E30" s="71">
        <v>334</v>
      </c>
      <c r="F30" s="71">
        <v>0</v>
      </c>
      <c r="G30" s="69">
        <v>1</v>
      </c>
      <c r="J30" t="s">
        <v>199</v>
      </c>
      <c r="K30" s="71">
        <v>2424</v>
      </c>
      <c r="L30" s="71">
        <v>1678</v>
      </c>
      <c r="M30" s="71">
        <v>0</v>
      </c>
      <c r="N30" s="71">
        <v>4102</v>
      </c>
      <c r="Q30" t="b">
        <f>J30=B30</f>
        <v>1</v>
      </c>
    </row>
    <row r="31" spans="1:17" x14ac:dyDescent="0.3">
      <c r="B31" t="s">
        <v>212</v>
      </c>
      <c r="C31" s="71">
        <v>26006</v>
      </c>
      <c r="D31" s="71">
        <v>26006</v>
      </c>
      <c r="E31" s="71">
        <v>6501.5</v>
      </c>
      <c r="F31" s="71">
        <v>-19504.5</v>
      </c>
      <c r="G31" s="69">
        <v>0.25</v>
      </c>
      <c r="J31" t="s">
        <v>212</v>
      </c>
      <c r="K31" s="71">
        <v>12584.5</v>
      </c>
      <c r="L31" s="71"/>
      <c r="M31" s="71"/>
      <c r="N31" s="71">
        <v>12584.5</v>
      </c>
      <c r="Q31" t="b">
        <f>J31=B31</f>
        <v>1</v>
      </c>
    </row>
    <row r="32" spans="1:17" x14ac:dyDescent="0.3">
      <c r="A32" t="s">
        <v>568</v>
      </c>
      <c r="C32" s="71">
        <v>72320</v>
      </c>
      <c r="D32" s="71">
        <v>72320</v>
      </c>
      <c r="E32" s="71">
        <v>52815.5</v>
      </c>
      <c r="F32" s="71">
        <v>-19504.5</v>
      </c>
      <c r="G32" s="69">
        <v>0.73030282079646014</v>
      </c>
      <c r="I32" t="s">
        <v>568</v>
      </c>
      <c r="K32" s="71">
        <v>15008.5</v>
      </c>
      <c r="L32" s="71">
        <v>1678</v>
      </c>
      <c r="M32" s="71">
        <v>0</v>
      </c>
      <c r="N32" s="71">
        <v>16686.5</v>
      </c>
      <c r="Q32" t="b">
        <f>J32=B32</f>
        <v>1</v>
      </c>
    </row>
    <row r="33" spans="1:17" x14ac:dyDescent="0.3">
      <c r="A33" t="s">
        <v>569</v>
      </c>
      <c r="B33" t="s">
        <v>190</v>
      </c>
      <c r="C33" s="71">
        <v>69332</v>
      </c>
      <c r="D33" s="71">
        <v>69332</v>
      </c>
      <c r="E33" s="71">
        <v>69332</v>
      </c>
      <c r="F33" s="71">
        <v>0</v>
      </c>
      <c r="G33" s="69">
        <v>1</v>
      </c>
      <c r="I33" t="s">
        <v>569</v>
      </c>
      <c r="J33" t="s">
        <v>190</v>
      </c>
      <c r="K33" s="71"/>
      <c r="L33" s="71"/>
      <c r="M33" s="71"/>
      <c r="N33" s="71"/>
      <c r="Q33" t="b">
        <f>J33=B33</f>
        <v>1</v>
      </c>
    </row>
    <row r="34" spans="1:17" x14ac:dyDescent="0.3">
      <c r="B34" t="s">
        <v>203</v>
      </c>
      <c r="C34" s="71">
        <v>6580</v>
      </c>
      <c r="D34" s="71">
        <v>6580</v>
      </c>
      <c r="E34" s="71">
        <v>6579.96</v>
      </c>
      <c r="F34" s="71">
        <v>-3.999999999996362E-2</v>
      </c>
      <c r="G34" s="69">
        <v>0.99999392097264439</v>
      </c>
      <c r="J34" t="s">
        <v>203</v>
      </c>
      <c r="K34" s="71">
        <v>-3.999999999996362E-2</v>
      </c>
      <c r="L34" s="71"/>
      <c r="M34" s="71"/>
      <c r="N34" s="71">
        <v>-3.999999999996362E-2</v>
      </c>
      <c r="Q34" t="b">
        <f>J34=B34</f>
        <v>1</v>
      </c>
    </row>
    <row r="35" spans="1:17" x14ac:dyDescent="0.3">
      <c r="B35" t="s">
        <v>206</v>
      </c>
      <c r="C35" s="71">
        <v>2143</v>
      </c>
      <c r="D35" s="71">
        <v>2143</v>
      </c>
      <c r="E35" s="71">
        <v>2143</v>
      </c>
      <c r="F35" s="71">
        <v>0</v>
      </c>
      <c r="G35" s="69">
        <v>1</v>
      </c>
      <c r="J35" t="s">
        <v>206</v>
      </c>
      <c r="K35" s="71"/>
      <c r="L35" s="71"/>
      <c r="M35" s="71"/>
      <c r="N35" s="71"/>
      <c r="Q35" t="b">
        <f>J35=B35</f>
        <v>1</v>
      </c>
    </row>
    <row r="36" spans="1:17" x14ac:dyDescent="0.3">
      <c r="A36" t="s">
        <v>570</v>
      </c>
      <c r="C36" s="71">
        <v>78055</v>
      </c>
      <c r="D36" s="71">
        <v>78055</v>
      </c>
      <c r="E36" s="71">
        <v>78054.960000000006</v>
      </c>
      <c r="F36" s="71">
        <v>-3.9999999979045242E-2</v>
      </c>
      <c r="G36" s="69">
        <v>0.9999994875408369</v>
      </c>
      <c r="I36" t="s">
        <v>570</v>
      </c>
      <c r="K36" s="71">
        <v>-3.999999999996362E-2</v>
      </c>
      <c r="L36" s="71"/>
      <c r="M36" s="71"/>
      <c r="N36" s="71">
        <v>-3.999999999996362E-2</v>
      </c>
      <c r="Q36" t="b">
        <f>J36=B36</f>
        <v>1</v>
      </c>
    </row>
    <row r="37" spans="1:17" x14ac:dyDescent="0.3">
      <c r="A37" t="s">
        <v>571</v>
      </c>
      <c r="B37" t="s">
        <v>191</v>
      </c>
      <c r="C37" s="71">
        <v>17032</v>
      </c>
      <c r="D37" s="71">
        <v>17032</v>
      </c>
      <c r="E37" s="71">
        <v>13200</v>
      </c>
      <c r="F37" s="71">
        <v>-3832</v>
      </c>
      <c r="G37" s="69">
        <v>0.77501174260216066</v>
      </c>
      <c r="I37" t="s">
        <v>571</v>
      </c>
      <c r="J37" t="s">
        <v>191</v>
      </c>
      <c r="K37" s="71">
        <v>9483</v>
      </c>
      <c r="L37" s="71">
        <v>7717</v>
      </c>
      <c r="M37" s="71">
        <v>0</v>
      </c>
      <c r="N37" s="71">
        <v>17200</v>
      </c>
      <c r="Q37" t="b">
        <f>J37=B37</f>
        <v>1</v>
      </c>
    </row>
    <row r="38" spans="1:17" x14ac:dyDescent="0.3">
      <c r="B38" t="s">
        <v>200</v>
      </c>
      <c r="C38" s="71">
        <v>19885</v>
      </c>
      <c r="D38" s="71">
        <v>19885</v>
      </c>
      <c r="E38" s="71">
        <v>19885</v>
      </c>
      <c r="F38" s="71">
        <v>0</v>
      </c>
      <c r="G38" s="69">
        <v>1</v>
      </c>
      <c r="J38" t="s">
        <v>200</v>
      </c>
      <c r="K38" s="71"/>
      <c r="L38" s="71"/>
      <c r="M38" s="71"/>
      <c r="N38" s="71"/>
      <c r="Q38" t="b">
        <f>J38=B38</f>
        <v>1</v>
      </c>
    </row>
    <row r="39" spans="1:17" x14ac:dyDescent="0.3">
      <c r="B39" t="s">
        <v>202</v>
      </c>
      <c r="C39" s="71">
        <v>12587</v>
      </c>
      <c r="D39" s="71">
        <v>12587</v>
      </c>
      <c r="E39" s="71">
        <v>12587</v>
      </c>
      <c r="F39" s="71">
        <v>0</v>
      </c>
      <c r="G39" s="69">
        <v>1</v>
      </c>
      <c r="J39" t="s">
        <v>202</v>
      </c>
      <c r="K39" s="71">
        <v>-0.25</v>
      </c>
      <c r="L39" s="71"/>
      <c r="M39" s="71"/>
      <c r="N39" s="71">
        <v>-0.25</v>
      </c>
      <c r="Q39" t="b">
        <f>J39=B39</f>
        <v>1</v>
      </c>
    </row>
    <row r="40" spans="1:17" x14ac:dyDescent="0.3">
      <c r="A40" t="s">
        <v>572</v>
      </c>
      <c r="C40" s="71">
        <v>49504</v>
      </c>
      <c r="D40" s="71">
        <v>49504</v>
      </c>
      <c r="E40" s="71">
        <v>45672</v>
      </c>
      <c r="F40" s="71">
        <v>-3832</v>
      </c>
      <c r="G40" s="69">
        <v>0.92259211376858441</v>
      </c>
      <c r="I40" t="s">
        <v>572</v>
      </c>
      <c r="K40" s="71">
        <v>9482.75</v>
      </c>
      <c r="L40" s="71">
        <v>7717</v>
      </c>
      <c r="M40" s="71">
        <v>0</v>
      </c>
      <c r="N40" s="71">
        <v>17199.75</v>
      </c>
      <c r="Q40" t="b">
        <f>J40=B40</f>
        <v>1</v>
      </c>
    </row>
    <row r="41" spans="1:17" x14ac:dyDescent="0.3">
      <c r="A41" t="s">
        <v>573</v>
      </c>
      <c r="B41" t="s">
        <v>185</v>
      </c>
      <c r="C41" s="71">
        <v>61685</v>
      </c>
      <c r="D41" s="71">
        <v>61685</v>
      </c>
      <c r="E41" s="71">
        <v>61685</v>
      </c>
      <c r="F41" s="71">
        <v>0</v>
      </c>
      <c r="G41" s="69">
        <v>1</v>
      </c>
      <c r="I41" t="s">
        <v>573</v>
      </c>
      <c r="J41" t="s">
        <v>185</v>
      </c>
      <c r="K41" s="71"/>
      <c r="L41" s="71"/>
      <c r="M41" s="71"/>
      <c r="N41" s="71"/>
      <c r="Q41" t="b">
        <f>J41=B41</f>
        <v>1</v>
      </c>
    </row>
    <row r="42" spans="1:17" x14ac:dyDescent="0.3">
      <c r="B42" t="s">
        <v>187</v>
      </c>
      <c r="C42" s="71">
        <v>5852</v>
      </c>
      <c r="D42" s="71">
        <v>5852</v>
      </c>
      <c r="E42" s="71">
        <v>5852</v>
      </c>
      <c r="F42" s="71">
        <v>0</v>
      </c>
      <c r="G42" s="69">
        <v>1</v>
      </c>
      <c r="J42" t="s">
        <v>187</v>
      </c>
      <c r="K42" s="71">
        <v>0</v>
      </c>
      <c r="L42" s="71"/>
      <c r="M42" s="71"/>
      <c r="N42" s="71">
        <v>0</v>
      </c>
      <c r="Q42" t="b">
        <f>J42=B42</f>
        <v>1</v>
      </c>
    </row>
    <row r="43" spans="1:17" x14ac:dyDescent="0.3">
      <c r="A43" t="s">
        <v>574</v>
      </c>
      <c r="C43" s="71">
        <v>67537</v>
      </c>
      <c r="D43" s="71">
        <v>67537</v>
      </c>
      <c r="E43" s="71">
        <v>67537</v>
      </c>
      <c r="F43" s="71">
        <v>0</v>
      </c>
      <c r="G43" s="69">
        <v>1</v>
      </c>
      <c r="I43" t="s">
        <v>574</v>
      </c>
      <c r="K43" s="71">
        <v>0</v>
      </c>
      <c r="L43" s="71"/>
      <c r="M43" s="71"/>
      <c r="N43" s="71">
        <v>0</v>
      </c>
      <c r="Q43" t="b">
        <f>J43=B43</f>
        <v>1</v>
      </c>
    </row>
    <row r="44" spans="1:17" x14ac:dyDescent="0.3">
      <c r="A44" t="s">
        <v>575</v>
      </c>
      <c r="B44" t="s">
        <v>194</v>
      </c>
      <c r="C44" s="71">
        <v>19320</v>
      </c>
      <c r="D44" s="71">
        <v>19320</v>
      </c>
      <c r="E44" s="71">
        <v>19320</v>
      </c>
      <c r="F44" s="71">
        <v>0</v>
      </c>
      <c r="G44" s="69">
        <v>1</v>
      </c>
      <c r="I44" t="s">
        <v>575</v>
      </c>
      <c r="J44" t="s">
        <v>194</v>
      </c>
      <c r="K44" s="71"/>
      <c r="L44" s="71"/>
      <c r="M44" s="71"/>
      <c r="N44" s="71"/>
      <c r="Q44" t="b">
        <f>J44=B44</f>
        <v>1</v>
      </c>
    </row>
    <row r="45" spans="1:17" x14ac:dyDescent="0.3">
      <c r="B45" t="s">
        <v>196</v>
      </c>
      <c r="C45" s="71">
        <v>17539</v>
      </c>
      <c r="D45" s="71">
        <v>17539</v>
      </c>
      <c r="E45" s="71">
        <v>17539</v>
      </c>
      <c r="F45" s="71">
        <v>0</v>
      </c>
      <c r="G45" s="69">
        <v>1</v>
      </c>
      <c r="J45" t="s">
        <v>196</v>
      </c>
      <c r="K45" s="71"/>
      <c r="L45" s="71"/>
      <c r="M45" s="71"/>
      <c r="N45" s="71"/>
      <c r="Q45" t="b">
        <f>J45=B45</f>
        <v>1</v>
      </c>
    </row>
    <row r="46" spans="1:17" x14ac:dyDescent="0.3">
      <c r="B46" t="s">
        <v>204</v>
      </c>
      <c r="C46" s="71">
        <v>18241</v>
      </c>
      <c r="D46" s="71">
        <v>18241</v>
      </c>
      <c r="E46" s="71">
        <v>18241</v>
      </c>
      <c r="F46" s="71">
        <v>0</v>
      </c>
      <c r="G46" s="69">
        <v>1</v>
      </c>
      <c r="J46" t="s">
        <v>204</v>
      </c>
      <c r="K46" s="71"/>
      <c r="L46" s="71"/>
      <c r="M46" s="71"/>
      <c r="N46" s="71"/>
      <c r="Q46" t="b">
        <f>J46=B46</f>
        <v>1</v>
      </c>
    </row>
    <row r="47" spans="1:17" x14ac:dyDescent="0.3">
      <c r="A47" t="s">
        <v>576</v>
      </c>
      <c r="C47" s="71">
        <v>55100</v>
      </c>
      <c r="D47" s="71">
        <v>55100</v>
      </c>
      <c r="E47" s="71">
        <v>55100</v>
      </c>
      <c r="F47" s="71">
        <v>0</v>
      </c>
      <c r="G47" s="69">
        <v>1.0000000000000002</v>
      </c>
      <c r="I47" t="s">
        <v>576</v>
      </c>
      <c r="K47" s="71"/>
      <c r="L47" s="71"/>
      <c r="M47" s="71"/>
      <c r="N47" s="71"/>
      <c r="Q47" t="b">
        <f>J47=B47</f>
        <v>1</v>
      </c>
    </row>
    <row r="48" spans="1:17" x14ac:dyDescent="0.3">
      <c r="A48" t="s">
        <v>577</v>
      </c>
      <c r="B48" t="s">
        <v>186</v>
      </c>
      <c r="C48" s="71">
        <v>10997</v>
      </c>
      <c r="D48" s="71">
        <v>10997</v>
      </c>
      <c r="E48" s="71">
        <v>10997</v>
      </c>
      <c r="F48" s="71">
        <v>0</v>
      </c>
      <c r="G48" s="69">
        <v>1</v>
      </c>
      <c r="I48" t="s">
        <v>577</v>
      </c>
      <c r="J48" t="s">
        <v>186</v>
      </c>
      <c r="K48" s="71"/>
      <c r="L48" s="71"/>
      <c r="M48" s="71"/>
      <c r="N48" s="71"/>
      <c r="Q48" t="b">
        <f>J48=B48</f>
        <v>1</v>
      </c>
    </row>
    <row r="49" spans="1:17" x14ac:dyDescent="0.3">
      <c r="B49" t="s">
        <v>192</v>
      </c>
      <c r="C49" s="71">
        <v>8759</v>
      </c>
      <c r="D49" s="71">
        <v>8759</v>
      </c>
      <c r="E49" s="71">
        <v>8759</v>
      </c>
      <c r="F49" s="71">
        <v>0</v>
      </c>
      <c r="G49" s="69">
        <v>1</v>
      </c>
      <c r="J49" t="s">
        <v>192</v>
      </c>
      <c r="K49" s="71"/>
      <c r="L49" s="71"/>
      <c r="M49" s="71">
        <v>0</v>
      </c>
      <c r="N49" s="71">
        <v>0</v>
      </c>
      <c r="Q49" t="b">
        <f>J49=B49</f>
        <v>1</v>
      </c>
    </row>
    <row r="50" spans="1:17" x14ac:dyDescent="0.3">
      <c r="B50" t="s">
        <v>193</v>
      </c>
      <c r="C50" s="71">
        <v>30250</v>
      </c>
      <c r="D50" s="71">
        <v>30250</v>
      </c>
      <c r="E50" s="71">
        <v>30250</v>
      </c>
      <c r="F50" s="71">
        <v>0</v>
      </c>
      <c r="G50" s="69">
        <v>1</v>
      </c>
      <c r="J50" t="s">
        <v>193</v>
      </c>
      <c r="K50" s="71"/>
      <c r="L50" s="71"/>
      <c r="M50" s="71"/>
      <c r="N50" s="71"/>
      <c r="Q50" t="b">
        <f>J50=B50</f>
        <v>1</v>
      </c>
    </row>
    <row r="51" spans="1:17" x14ac:dyDescent="0.3">
      <c r="B51" t="s">
        <v>195</v>
      </c>
      <c r="C51" s="71">
        <v>3033.45</v>
      </c>
      <c r="D51" s="71">
        <v>3033.45</v>
      </c>
      <c r="E51" s="71">
        <v>3033.45</v>
      </c>
      <c r="F51" s="71">
        <v>0</v>
      </c>
      <c r="G51" s="69">
        <v>1</v>
      </c>
      <c r="J51" t="s">
        <v>195</v>
      </c>
      <c r="K51" s="71"/>
      <c r="L51" s="71"/>
      <c r="M51" s="71"/>
      <c r="N51" s="71"/>
      <c r="Q51" t="b">
        <f>J51=B51</f>
        <v>1</v>
      </c>
    </row>
    <row r="52" spans="1:17" x14ac:dyDescent="0.3">
      <c r="A52" t="s">
        <v>578</v>
      </c>
      <c r="C52" s="71">
        <v>53039.45</v>
      </c>
      <c r="D52" s="71">
        <v>53039.45</v>
      </c>
      <c r="E52" s="71">
        <v>53039.45</v>
      </c>
      <c r="F52" s="71">
        <v>0</v>
      </c>
      <c r="G52" s="69">
        <v>1</v>
      </c>
      <c r="I52" t="s">
        <v>578</v>
      </c>
      <c r="K52" s="71"/>
      <c r="L52" s="71"/>
      <c r="M52" s="71">
        <v>0</v>
      </c>
      <c r="N52" s="71">
        <v>0</v>
      </c>
      <c r="Q52" t="b">
        <f>J52=B52</f>
        <v>1</v>
      </c>
    </row>
    <row r="53" spans="1:17" x14ac:dyDescent="0.3">
      <c r="A53" t="s">
        <v>579</v>
      </c>
      <c r="B53" t="s">
        <v>208</v>
      </c>
      <c r="C53" s="71">
        <v>80613</v>
      </c>
      <c r="D53" s="71">
        <v>80613</v>
      </c>
      <c r="E53" s="71">
        <v>80613</v>
      </c>
      <c r="F53" s="71">
        <v>0</v>
      </c>
      <c r="G53" s="69">
        <v>1</v>
      </c>
      <c r="I53" t="s">
        <v>579</v>
      </c>
      <c r="J53" t="s">
        <v>208</v>
      </c>
      <c r="K53" s="71">
        <v>2246.0100000000093</v>
      </c>
      <c r="L53" s="71"/>
      <c r="M53" s="71">
        <v>20144.000000007451</v>
      </c>
      <c r="N53" s="71">
        <v>22390.01000000746</v>
      </c>
      <c r="Q53" t="b">
        <f>J53=B53</f>
        <v>1</v>
      </c>
    </row>
    <row r="54" spans="1:17" x14ac:dyDescent="0.3">
      <c r="A54" t="s">
        <v>580</v>
      </c>
      <c r="C54" s="71">
        <v>80613</v>
      </c>
      <c r="D54" s="71">
        <v>80613</v>
      </c>
      <c r="E54" s="71">
        <v>80613</v>
      </c>
      <c r="F54" s="71">
        <v>0</v>
      </c>
      <c r="G54" s="69">
        <v>1</v>
      </c>
      <c r="I54" t="s">
        <v>580</v>
      </c>
      <c r="K54" s="71">
        <v>2246.0100000000093</v>
      </c>
      <c r="L54" s="71"/>
      <c r="M54" s="71">
        <v>20144.000000007451</v>
      </c>
      <c r="N54" s="71">
        <v>22390.01000000746</v>
      </c>
      <c r="Q54" t="b">
        <f>J54=B54</f>
        <v>1</v>
      </c>
    </row>
    <row r="55" spans="1:17" x14ac:dyDescent="0.3">
      <c r="A55" t="s">
        <v>581</v>
      </c>
      <c r="B55" t="s">
        <v>201</v>
      </c>
      <c r="C55" s="71">
        <v>6933</v>
      </c>
      <c r="D55" s="71">
        <v>6933</v>
      </c>
      <c r="E55" s="71">
        <v>6933</v>
      </c>
      <c r="F55" s="71">
        <v>0</v>
      </c>
      <c r="G55" s="69">
        <v>1</v>
      </c>
      <c r="I55" t="s">
        <v>581</v>
      </c>
      <c r="J55" t="s">
        <v>201</v>
      </c>
      <c r="K55" s="71"/>
      <c r="L55" s="71"/>
      <c r="M55" s="71"/>
      <c r="N55" s="71"/>
      <c r="Q55" t="b">
        <f>J55=B55</f>
        <v>1</v>
      </c>
    </row>
    <row r="56" spans="1:17" x14ac:dyDescent="0.3">
      <c r="B56" t="s">
        <v>207</v>
      </c>
      <c r="C56" s="71">
        <v>10192</v>
      </c>
      <c r="D56" s="71">
        <v>10192</v>
      </c>
      <c r="E56" s="71">
        <v>10192</v>
      </c>
      <c r="F56" s="71">
        <v>0</v>
      </c>
      <c r="G56" s="69">
        <v>1</v>
      </c>
      <c r="J56" t="s">
        <v>207</v>
      </c>
      <c r="K56" s="71"/>
      <c r="L56" s="71"/>
      <c r="M56" s="71"/>
      <c r="N56" s="71"/>
      <c r="Q56" t="b">
        <f>J56=B56</f>
        <v>1</v>
      </c>
    </row>
    <row r="57" spans="1:17" x14ac:dyDescent="0.3">
      <c r="B57" t="s">
        <v>209</v>
      </c>
      <c r="C57" s="71">
        <v>14894</v>
      </c>
      <c r="D57" s="71">
        <v>14894</v>
      </c>
      <c r="E57" s="71">
        <v>14894</v>
      </c>
      <c r="F57" s="71">
        <v>0</v>
      </c>
      <c r="G57" s="69">
        <v>1</v>
      </c>
      <c r="J57" t="s">
        <v>209</v>
      </c>
      <c r="K57" s="71"/>
      <c r="L57" s="71"/>
      <c r="M57" s="71"/>
      <c r="N57" s="71"/>
      <c r="Q57" t="b">
        <f>J57=B57</f>
        <v>1</v>
      </c>
    </row>
    <row r="58" spans="1:17" x14ac:dyDescent="0.3">
      <c r="B58" t="s">
        <v>210</v>
      </c>
      <c r="C58" s="71">
        <v>6965</v>
      </c>
      <c r="D58" s="71">
        <v>6965</v>
      </c>
      <c r="E58" s="71">
        <v>6965</v>
      </c>
      <c r="F58" s="71">
        <v>0</v>
      </c>
      <c r="G58" s="69">
        <v>1</v>
      </c>
      <c r="J58" t="s">
        <v>210</v>
      </c>
      <c r="K58" s="71"/>
      <c r="L58" s="71"/>
      <c r="M58" s="71"/>
      <c r="N58" s="71"/>
      <c r="Q58" t="b">
        <f>J58=B58</f>
        <v>1</v>
      </c>
    </row>
    <row r="59" spans="1:17" x14ac:dyDescent="0.3">
      <c r="B59" t="s">
        <v>189</v>
      </c>
      <c r="C59" s="71">
        <v>28246</v>
      </c>
      <c r="D59" s="71">
        <v>28246</v>
      </c>
      <c r="E59" s="71">
        <v>28246</v>
      </c>
      <c r="F59" s="71">
        <v>0</v>
      </c>
      <c r="G59" s="69">
        <v>1</v>
      </c>
      <c r="J59" t="s">
        <v>189</v>
      </c>
      <c r="K59" s="71"/>
      <c r="L59" s="71"/>
      <c r="M59" s="71"/>
      <c r="N59" s="71"/>
      <c r="Q59" t="b">
        <f>J59=B59</f>
        <v>1</v>
      </c>
    </row>
    <row r="60" spans="1:17" x14ac:dyDescent="0.3">
      <c r="A60" t="s">
        <v>582</v>
      </c>
      <c r="C60" s="71">
        <v>67230</v>
      </c>
      <c r="D60" s="71">
        <v>67230</v>
      </c>
      <c r="E60" s="71">
        <v>67230</v>
      </c>
      <c r="F60" s="71">
        <v>0</v>
      </c>
      <c r="G60" s="69">
        <v>1</v>
      </c>
      <c r="I60" t="s">
        <v>582</v>
      </c>
      <c r="K60" s="71"/>
      <c r="L60" s="71"/>
      <c r="M60" s="71"/>
      <c r="N60" s="71"/>
      <c r="Q60" t="b">
        <f>J60=B60</f>
        <v>1</v>
      </c>
    </row>
    <row r="61" spans="1:17" x14ac:dyDescent="0.3">
      <c r="A61" t="s">
        <v>583</v>
      </c>
      <c r="B61" t="s">
        <v>205</v>
      </c>
      <c r="C61" s="71">
        <v>3947</v>
      </c>
      <c r="D61" s="71">
        <v>3947</v>
      </c>
      <c r="E61" s="71">
        <v>3947</v>
      </c>
      <c r="F61" s="71">
        <v>0</v>
      </c>
      <c r="G61" s="69">
        <v>1</v>
      </c>
      <c r="I61" t="s">
        <v>583</v>
      </c>
      <c r="J61" t="s">
        <v>205</v>
      </c>
      <c r="K61" s="71"/>
      <c r="L61" s="71"/>
      <c r="M61" s="71"/>
      <c r="N61" s="71"/>
      <c r="Q61" t="b">
        <f>J61=B61</f>
        <v>1</v>
      </c>
    </row>
    <row r="62" spans="1:17" x14ac:dyDescent="0.3">
      <c r="B62" t="s">
        <v>211</v>
      </c>
      <c r="C62" s="71">
        <v>8782</v>
      </c>
      <c r="D62" s="71">
        <v>8782</v>
      </c>
      <c r="E62" s="71">
        <v>8782.0000000000018</v>
      </c>
      <c r="F62" s="71">
        <v>0</v>
      </c>
      <c r="G62" s="69">
        <v>1.0000000000000002</v>
      </c>
      <c r="J62" t="s">
        <v>211</v>
      </c>
      <c r="K62" s="71"/>
      <c r="L62" s="71"/>
      <c r="M62" s="71"/>
      <c r="N62" s="71"/>
      <c r="Q62" t="b">
        <f>J62=B62</f>
        <v>1</v>
      </c>
    </row>
    <row r="63" spans="1:17" x14ac:dyDescent="0.3">
      <c r="A63" t="s">
        <v>584</v>
      </c>
      <c r="C63" s="71">
        <v>12729</v>
      </c>
      <c r="D63" s="71">
        <v>12729</v>
      </c>
      <c r="E63" s="71">
        <v>12729.000000000002</v>
      </c>
      <c r="F63" s="71">
        <v>0</v>
      </c>
      <c r="G63" s="69">
        <v>0.99999999999999989</v>
      </c>
      <c r="I63" t="s">
        <v>584</v>
      </c>
      <c r="K63" s="71"/>
      <c r="L63" s="71"/>
      <c r="M63" s="71"/>
      <c r="N63" s="71"/>
      <c r="Q63" t="b">
        <f>J63=B63</f>
        <v>1</v>
      </c>
    </row>
    <row r="64" spans="1:17" x14ac:dyDescent="0.3">
      <c r="A64" t="s">
        <v>54</v>
      </c>
      <c r="C64" s="71">
        <v>536127.44999999995</v>
      </c>
      <c r="D64" s="71">
        <v>536127.44999999995</v>
      </c>
      <c r="E64" s="71">
        <v>512790.91000000003</v>
      </c>
      <c r="F64" s="71">
        <v>-23336.540000000154</v>
      </c>
      <c r="G64" s="69">
        <v>0.95647202917888241</v>
      </c>
      <c r="I64" t="s">
        <v>54</v>
      </c>
      <c r="K64" s="71">
        <v>26737.220000000008</v>
      </c>
      <c r="L64" s="71">
        <v>9395</v>
      </c>
      <c r="M64" s="71">
        <v>20144.000000007451</v>
      </c>
      <c r="N64" s="71">
        <v>56276.220000007459</v>
      </c>
    </row>
    <row r="67" spans="1:1" x14ac:dyDescent="0.3">
      <c r="A67" s="83" t="s">
        <v>41</v>
      </c>
    </row>
  </sheetData>
  <mergeCells count="1">
    <mergeCell ref="B8:C18"/>
  </mergeCells>
  <hyperlinks>
    <hyperlink ref="A1" location="'Home Page'!A1" display="Return to homepage" xr:uid="{FB07F623-3471-41ED-9183-F4F2A9C9D5C4}"/>
    <hyperlink ref="A67" location="'Home Page'!A1" display="Return to homepage" xr:uid="{2379B54D-A855-4D61-9447-3C45396A54A2}"/>
  </hyperlinks>
  <pageMargins left="0.7" right="0.7" top="0.75" bottom="0.75" header="0.3" footer="0.3"/>
  <pageSetup paperSize="9" scale="40" orientation="landscape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D0DCF-594F-4E74-803E-10AB50696535}">
  <sheetPr>
    <pageSetUpPr fitToPage="1"/>
  </sheetPr>
  <dimension ref="A1:U43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34" bestFit="1" customWidth="1"/>
    <col min="3" max="3" width="8" bestFit="1" customWidth="1"/>
    <col min="4" max="4" width="7.5546875" bestFit="1" customWidth="1"/>
    <col min="5" max="5" width="8.5546875" bestFit="1" customWidth="1"/>
    <col min="6" max="6" width="7.5546875" bestFit="1" customWidth="1"/>
    <col min="7" max="7" width="8.33203125" bestFit="1" customWidth="1"/>
    <col min="8" max="8" width="2.109375" customWidth="1"/>
    <col min="9" max="9" width="35.33203125" hidden="1" customWidth="1" outlineLevel="1"/>
    <col min="10" max="10" width="34" hidden="1" customWidth="1" outlineLevel="1"/>
    <col min="11" max="11" width="21.88671875" bestFit="1" customWidth="1" collapsed="1"/>
    <col min="12" max="13" width="21.88671875" bestFit="1" customWidth="1"/>
    <col min="14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5.4" customHeight="1" x14ac:dyDescent="0.3">
      <c r="A2" s="83"/>
    </row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27</v>
      </c>
      <c r="I23" s="70" t="s">
        <v>49</v>
      </c>
      <c r="J23" t="s">
        <v>27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I26" s="70" t="s">
        <v>42</v>
      </c>
      <c r="J26" s="70" t="s">
        <v>45</v>
      </c>
      <c r="K26">
        <v>2022</v>
      </c>
      <c r="L26">
        <v>2023</v>
      </c>
      <c r="M26" t="s">
        <v>1719</v>
      </c>
      <c r="N26" t="s">
        <v>54</v>
      </c>
    </row>
    <row r="27" spans="1:17" x14ac:dyDescent="0.3">
      <c r="A27" t="s">
        <v>585</v>
      </c>
      <c r="B27" t="s">
        <v>214</v>
      </c>
      <c r="C27" s="71">
        <v>101665</v>
      </c>
      <c r="D27" s="71">
        <v>101665</v>
      </c>
      <c r="E27" s="71">
        <v>68267</v>
      </c>
      <c r="F27" s="71">
        <v>-33398</v>
      </c>
      <c r="G27" s="69">
        <v>0.67148969655240254</v>
      </c>
      <c r="I27" t="s">
        <v>585</v>
      </c>
      <c r="J27" t="s">
        <v>214</v>
      </c>
      <c r="K27" s="71"/>
      <c r="L27" s="71"/>
      <c r="M27" s="71"/>
      <c r="N27" s="71"/>
      <c r="Q27" t="b">
        <f>J27=B27</f>
        <v>1</v>
      </c>
    </row>
    <row r="28" spans="1:17" x14ac:dyDescent="0.3">
      <c r="A28" t="s">
        <v>586</v>
      </c>
      <c r="C28" s="71">
        <v>101665</v>
      </c>
      <c r="D28" s="71">
        <v>101665</v>
      </c>
      <c r="E28" s="71">
        <v>68267</v>
      </c>
      <c r="F28" s="71">
        <v>-33398</v>
      </c>
      <c r="G28" s="69">
        <v>0.67148969655240254</v>
      </c>
      <c r="I28" t="s">
        <v>586</v>
      </c>
      <c r="K28" s="71"/>
      <c r="L28" s="71"/>
      <c r="M28" s="71"/>
      <c r="N28" s="71"/>
      <c r="Q28" t="b">
        <f>J28=B28</f>
        <v>1</v>
      </c>
    </row>
    <row r="29" spans="1:17" x14ac:dyDescent="0.3">
      <c r="A29" t="s">
        <v>587</v>
      </c>
      <c r="B29" t="s">
        <v>215</v>
      </c>
      <c r="C29" s="71">
        <v>42897</v>
      </c>
      <c r="D29" s="71">
        <v>42897</v>
      </c>
      <c r="E29" s="71">
        <v>42897</v>
      </c>
      <c r="F29" s="71">
        <v>0</v>
      </c>
      <c r="G29" s="69">
        <v>1</v>
      </c>
      <c r="I29" t="s">
        <v>587</v>
      </c>
      <c r="J29" t="s">
        <v>215</v>
      </c>
      <c r="K29" s="71"/>
      <c r="L29" s="71"/>
      <c r="M29" s="71">
        <v>89018</v>
      </c>
      <c r="N29" s="71">
        <v>89018</v>
      </c>
      <c r="Q29" t="b">
        <f>J29=B29</f>
        <v>1</v>
      </c>
    </row>
    <row r="30" spans="1:17" x14ac:dyDescent="0.3">
      <c r="B30" t="s">
        <v>217</v>
      </c>
      <c r="C30" s="71">
        <v>20488</v>
      </c>
      <c r="D30" s="71">
        <v>20488</v>
      </c>
      <c r="E30" s="71">
        <v>5700</v>
      </c>
      <c r="F30" s="71">
        <v>-14788</v>
      </c>
      <c r="G30" s="69">
        <v>0.27821163607965638</v>
      </c>
      <c r="J30" t="s">
        <v>217</v>
      </c>
      <c r="K30" s="71">
        <v>14454</v>
      </c>
      <c r="L30" s="71">
        <v>20148</v>
      </c>
      <c r="M30" s="71">
        <v>94368</v>
      </c>
      <c r="N30" s="71">
        <v>128970</v>
      </c>
      <c r="Q30" t="b">
        <f>J30=B30</f>
        <v>1</v>
      </c>
    </row>
    <row r="31" spans="1:17" x14ac:dyDescent="0.3">
      <c r="B31" t="s">
        <v>216</v>
      </c>
      <c r="C31" s="71">
        <v>41591</v>
      </c>
      <c r="D31" s="71">
        <v>41591</v>
      </c>
      <c r="E31" s="71">
        <v>24000</v>
      </c>
      <c r="F31" s="71">
        <v>-17591</v>
      </c>
      <c r="G31" s="69">
        <v>0.57704791902094199</v>
      </c>
      <c r="J31" t="s">
        <v>216</v>
      </c>
      <c r="K31" s="71">
        <v>11393</v>
      </c>
      <c r="L31" s="71">
        <v>14623</v>
      </c>
      <c r="M31" s="71">
        <v>56524.820000000298</v>
      </c>
      <c r="N31" s="71">
        <v>82540.820000000298</v>
      </c>
      <c r="Q31" t="b">
        <f>J31=B31</f>
        <v>1</v>
      </c>
    </row>
    <row r="32" spans="1:17" x14ac:dyDescent="0.3">
      <c r="B32" t="s">
        <v>221</v>
      </c>
      <c r="C32" s="71">
        <v>46956</v>
      </c>
      <c r="D32" s="71">
        <v>46956</v>
      </c>
      <c r="E32" s="71">
        <v>46955.999999999985</v>
      </c>
      <c r="F32" s="71">
        <v>0</v>
      </c>
      <c r="G32" s="69">
        <v>0.99999999999999967</v>
      </c>
      <c r="J32" t="s">
        <v>221</v>
      </c>
      <c r="K32" s="71"/>
      <c r="L32" s="71"/>
      <c r="M32" s="71">
        <v>0</v>
      </c>
      <c r="N32" s="71">
        <v>0</v>
      </c>
      <c r="Q32" t="b">
        <f>J32=B32</f>
        <v>1</v>
      </c>
    </row>
    <row r="33" spans="1:17" x14ac:dyDescent="0.3">
      <c r="A33" t="s">
        <v>588</v>
      </c>
      <c r="C33" s="71">
        <v>151932</v>
      </c>
      <c r="D33" s="71">
        <v>151932</v>
      </c>
      <c r="E33" s="71">
        <v>119552.99999999999</v>
      </c>
      <c r="F33" s="71">
        <v>-32379</v>
      </c>
      <c r="G33" s="69">
        <v>0.78688492220203776</v>
      </c>
      <c r="I33" t="s">
        <v>588</v>
      </c>
      <c r="K33" s="71">
        <v>25847</v>
      </c>
      <c r="L33" s="71">
        <v>34771</v>
      </c>
      <c r="M33" s="71">
        <v>239910.8200000003</v>
      </c>
      <c r="N33" s="71">
        <v>300528.8200000003</v>
      </c>
      <c r="Q33" t="b">
        <f>J33=B33</f>
        <v>1</v>
      </c>
    </row>
    <row r="34" spans="1:17" x14ac:dyDescent="0.3">
      <c r="A34" t="s">
        <v>589</v>
      </c>
      <c r="B34" t="s">
        <v>218</v>
      </c>
      <c r="C34" s="71">
        <v>64914</v>
      </c>
      <c r="D34" s="71">
        <v>64914</v>
      </c>
      <c r="E34" s="71">
        <v>62563</v>
      </c>
      <c r="F34" s="71">
        <v>-2351</v>
      </c>
      <c r="G34" s="69">
        <v>0.96378285115691531</v>
      </c>
      <c r="I34" t="s">
        <v>589</v>
      </c>
      <c r="J34" t="s">
        <v>218</v>
      </c>
      <c r="K34" s="71"/>
      <c r="L34" s="71"/>
      <c r="M34" s="71"/>
      <c r="N34" s="71"/>
      <c r="Q34" t="b">
        <f>J34=B34</f>
        <v>1</v>
      </c>
    </row>
    <row r="35" spans="1:17" x14ac:dyDescent="0.3">
      <c r="A35" t="s">
        <v>590</v>
      </c>
      <c r="C35" s="71">
        <v>64914</v>
      </c>
      <c r="D35" s="71">
        <v>64914</v>
      </c>
      <c r="E35" s="71">
        <v>62563</v>
      </c>
      <c r="F35" s="71">
        <v>-2351</v>
      </c>
      <c r="G35" s="69">
        <v>0.96378285115691531</v>
      </c>
      <c r="I35" t="s">
        <v>590</v>
      </c>
      <c r="K35" s="71"/>
      <c r="L35" s="71"/>
      <c r="M35" s="71"/>
      <c r="N35" s="71"/>
      <c r="Q35" t="b">
        <f>J35=B35</f>
        <v>1</v>
      </c>
    </row>
    <row r="36" spans="1:17" x14ac:dyDescent="0.3">
      <c r="A36" t="s">
        <v>591</v>
      </c>
      <c r="B36" t="s">
        <v>219</v>
      </c>
      <c r="C36" s="71">
        <v>63258</v>
      </c>
      <c r="D36" s="71">
        <v>63258</v>
      </c>
      <c r="E36" s="71">
        <v>63258</v>
      </c>
      <c r="F36" s="71">
        <v>0</v>
      </c>
      <c r="G36" s="69">
        <v>1</v>
      </c>
      <c r="I36" t="s">
        <v>591</v>
      </c>
      <c r="J36" t="s">
        <v>219</v>
      </c>
      <c r="K36" s="71"/>
      <c r="L36" s="71"/>
      <c r="M36" s="71"/>
      <c r="N36" s="71"/>
      <c r="Q36" t="b">
        <f>J36=B36</f>
        <v>1</v>
      </c>
    </row>
    <row r="37" spans="1:17" x14ac:dyDescent="0.3">
      <c r="A37" t="s">
        <v>592</v>
      </c>
      <c r="C37" s="71">
        <v>63258</v>
      </c>
      <c r="D37" s="71">
        <v>63258</v>
      </c>
      <c r="E37" s="71">
        <v>63258</v>
      </c>
      <c r="F37" s="71">
        <v>0</v>
      </c>
      <c r="G37" s="69">
        <v>1</v>
      </c>
      <c r="I37" t="s">
        <v>592</v>
      </c>
      <c r="K37" s="71"/>
      <c r="L37" s="71"/>
      <c r="M37" s="71"/>
      <c r="N37" s="71"/>
      <c r="Q37" t="b">
        <f>J37=B37</f>
        <v>1</v>
      </c>
    </row>
    <row r="38" spans="1:17" x14ac:dyDescent="0.3">
      <c r="A38" t="s">
        <v>593</v>
      </c>
      <c r="B38" t="s">
        <v>220</v>
      </c>
      <c r="C38" s="71">
        <v>57918</v>
      </c>
      <c r="D38" s="71">
        <v>57918</v>
      </c>
      <c r="E38" s="71">
        <v>57918</v>
      </c>
      <c r="F38" s="71">
        <v>0</v>
      </c>
      <c r="G38" s="69">
        <v>1</v>
      </c>
      <c r="I38" t="s">
        <v>593</v>
      </c>
      <c r="J38" t="s">
        <v>220</v>
      </c>
      <c r="K38" s="71"/>
      <c r="L38" s="71"/>
      <c r="M38" s="71"/>
      <c r="N38" s="71"/>
      <c r="Q38" t="b">
        <f>J38=B38</f>
        <v>1</v>
      </c>
    </row>
    <row r="39" spans="1:17" x14ac:dyDescent="0.3">
      <c r="A39" t="s">
        <v>594</v>
      </c>
      <c r="C39" s="71">
        <v>57918</v>
      </c>
      <c r="D39" s="71">
        <v>57918</v>
      </c>
      <c r="E39" s="71">
        <v>57918</v>
      </c>
      <c r="F39" s="71">
        <v>0</v>
      </c>
      <c r="G39" s="69">
        <v>1</v>
      </c>
      <c r="I39" t="s">
        <v>594</v>
      </c>
      <c r="K39" s="71"/>
      <c r="L39" s="71"/>
      <c r="M39" s="71"/>
      <c r="N39" s="71"/>
      <c r="Q39" t="b">
        <f>J39=B39</f>
        <v>1</v>
      </c>
    </row>
    <row r="40" spans="1:17" x14ac:dyDescent="0.3">
      <c r="A40" t="s">
        <v>54</v>
      </c>
      <c r="C40" s="71">
        <v>439687</v>
      </c>
      <c r="D40" s="71">
        <v>439687</v>
      </c>
      <c r="E40" s="71">
        <v>371559</v>
      </c>
      <c r="F40" s="71">
        <v>-68127.999999999884</v>
      </c>
      <c r="G40" s="69">
        <v>0.8450534129960634</v>
      </c>
      <c r="I40" t="s">
        <v>54</v>
      </c>
      <c r="K40" s="71">
        <v>25847</v>
      </c>
      <c r="L40" s="71">
        <v>34771</v>
      </c>
      <c r="M40" s="71">
        <v>239910.8200000003</v>
      </c>
      <c r="N40" s="71">
        <v>300528.8200000003</v>
      </c>
    </row>
    <row r="43" spans="1:17" x14ac:dyDescent="0.3">
      <c r="A43" s="83" t="s">
        <v>41</v>
      </c>
    </row>
  </sheetData>
  <mergeCells count="1">
    <mergeCell ref="B8:C18"/>
  </mergeCells>
  <hyperlinks>
    <hyperlink ref="A1" location="'Home Page'!A1" display="Return to homepage" xr:uid="{24DF640F-816E-4E97-988B-405ABBB1DD50}"/>
    <hyperlink ref="A43" location="'Home Page'!A1" display="Return to homepage" xr:uid="{3C9890F1-B928-4F53-BA8A-1558DEA0BF1E}"/>
  </hyperlinks>
  <pageMargins left="0.7" right="0.7" top="0.75" bottom="0.75" header="0.3" footer="0.3"/>
  <pageSetup paperSize="9" scale="41" orientation="landscape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46F11-8B7F-4C48-BDB8-D6FFF3433BB2}">
  <sheetPr>
    <pageSetUpPr fitToPage="1"/>
  </sheetPr>
  <dimension ref="A1:U51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39.5546875" bestFit="1" customWidth="1"/>
    <col min="3" max="3" width="8" bestFit="1" customWidth="1"/>
    <col min="4" max="4" width="7.5546875" bestFit="1" customWidth="1"/>
    <col min="5" max="5" width="8.5546875" bestFit="1" customWidth="1"/>
    <col min="6" max="6" width="7.5546875" bestFit="1" customWidth="1"/>
    <col min="7" max="7" width="8.33203125" bestFit="1" customWidth="1"/>
    <col min="8" max="8" width="2.109375" customWidth="1"/>
    <col min="9" max="9" width="35.33203125" hidden="1" customWidth="1" outlineLevel="1"/>
    <col min="10" max="10" width="39.5546875" hidden="1" customWidth="1" outlineLevel="1"/>
    <col min="11" max="11" width="21.88671875" bestFit="1" customWidth="1" collapsed="1"/>
    <col min="12" max="13" width="21.88671875" bestFit="1" customWidth="1"/>
    <col min="14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5.4" customHeight="1" x14ac:dyDescent="0.3">
      <c r="A2" s="83"/>
    </row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30</v>
      </c>
      <c r="I23" s="70" t="s">
        <v>49</v>
      </c>
      <c r="J23" t="s">
        <v>30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I26" s="70" t="s">
        <v>42</v>
      </c>
      <c r="J26" s="70" t="s">
        <v>45</v>
      </c>
      <c r="K26">
        <v>2023</v>
      </c>
      <c r="L26">
        <v>2022</v>
      </c>
      <c r="M26" t="s">
        <v>1719</v>
      </c>
      <c r="N26" t="s">
        <v>54</v>
      </c>
    </row>
    <row r="27" spans="1:17" x14ac:dyDescent="0.3">
      <c r="A27" t="s">
        <v>595</v>
      </c>
      <c r="B27" t="s">
        <v>225</v>
      </c>
      <c r="C27" s="71">
        <v>61920.33</v>
      </c>
      <c r="D27" s="71">
        <v>61920.33</v>
      </c>
      <c r="E27" s="71">
        <v>61920.33</v>
      </c>
      <c r="F27" s="71">
        <v>0</v>
      </c>
      <c r="G27" s="69">
        <v>1</v>
      </c>
      <c r="I27" t="s">
        <v>595</v>
      </c>
      <c r="J27" t="s">
        <v>225</v>
      </c>
      <c r="K27" s="71"/>
      <c r="L27" s="71"/>
      <c r="M27" s="71"/>
      <c r="N27" s="71"/>
      <c r="Q27" t="b">
        <f>J27=B27</f>
        <v>1</v>
      </c>
    </row>
    <row r="28" spans="1:17" x14ac:dyDescent="0.3">
      <c r="B28" t="s">
        <v>227</v>
      </c>
      <c r="C28" s="71">
        <v>27070</v>
      </c>
      <c r="D28" s="71">
        <v>27070</v>
      </c>
      <c r="E28" s="71">
        <v>27070</v>
      </c>
      <c r="F28" s="71">
        <v>0</v>
      </c>
      <c r="G28" s="69">
        <v>1</v>
      </c>
      <c r="J28" t="s">
        <v>227</v>
      </c>
      <c r="K28" s="71"/>
      <c r="L28" s="71"/>
      <c r="M28" s="71"/>
      <c r="N28" s="71"/>
      <c r="Q28" t="b">
        <f>J28=B28</f>
        <v>1</v>
      </c>
    </row>
    <row r="29" spans="1:17" x14ac:dyDescent="0.3">
      <c r="B29" t="s">
        <v>229</v>
      </c>
      <c r="C29" s="71">
        <v>27548</v>
      </c>
      <c r="D29" s="71">
        <v>27548</v>
      </c>
      <c r="E29" s="71">
        <v>27548</v>
      </c>
      <c r="F29" s="71">
        <v>0</v>
      </c>
      <c r="G29" s="69">
        <v>1</v>
      </c>
      <c r="J29" t="s">
        <v>229</v>
      </c>
      <c r="K29" s="71"/>
      <c r="L29" s="71"/>
      <c r="M29" s="71">
        <v>0</v>
      </c>
      <c r="N29" s="71">
        <v>0</v>
      </c>
      <c r="Q29" t="b">
        <f>J29=B29</f>
        <v>1</v>
      </c>
    </row>
    <row r="30" spans="1:17" x14ac:dyDescent="0.3">
      <c r="B30" t="s">
        <v>233</v>
      </c>
      <c r="C30" s="71">
        <v>42768</v>
      </c>
      <c r="D30" s="71">
        <v>42768</v>
      </c>
      <c r="E30" s="71">
        <v>32768</v>
      </c>
      <c r="F30" s="71">
        <v>-10000</v>
      </c>
      <c r="G30" s="69">
        <v>0.76618032173587725</v>
      </c>
      <c r="J30" t="s">
        <v>233</v>
      </c>
      <c r="K30" s="71"/>
      <c r="L30" s="71"/>
      <c r="M30" s="71"/>
      <c r="N30" s="71"/>
      <c r="Q30" t="b">
        <f>J30=B30</f>
        <v>1</v>
      </c>
    </row>
    <row r="31" spans="1:17" x14ac:dyDescent="0.3">
      <c r="B31" t="s">
        <v>234</v>
      </c>
      <c r="C31" s="71">
        <v>72870</v>
      </c>
      <c r="D31" s="71">
        <v>72870</v>
      </c>
      <c r="E31" s="71">
        <v>72870</v>
      </c>
      <c r="F31" s="71">
        <v>0</v>
      </c>
      <c r="G31" s="69">
        <v>1</v>
      </c>
      <c r="J31" t="s">
        <v>234</v>
      </c>
      <c r="K31" s="71"/>
      <c r="L31" s="71"/>
      <c r="M31" s="71"/>
      <c r="N31" s="71"/>
      <c r="Q31" t="b">
        <f>J31=B31</f>
        <v>1</v>
      </c>
    </row>
    <row r="32" spans="1:17" x14ac:dyDescent="0.3">
      <c r="A32" t="s">
        <v>596</v>
      </c>
      <c r="C32" s="71">
        <v>232176.33000000002</v>
      </c>
      <c r="D32" s="71">
        <v>232176.33000000002</v>
      </c>
      <c r="E32" s="71">
        <v>222176.33000000002</v>
      </c>
      <c r="F32" s="71">
        <v>-10000</v>
      </c>
      <c r="G32" s="69">
        <v>0.95692928732226923</v>
      </c>
      <c r="I32" t="s">
        <v>596</v>
      </c>
      <c r="K32" s="71"/>
      <c r="L32" s="71"/>
      <c r="M32" s="71">
        <v>0</v>
      </c>
      <c r="N32" s="71">
        <v>0</v>
      </c>
      <c r="Q32" t="b">
        <f>J32=B32</f>
        <v>1</v>
      </c>
    </row>
    <row r="33" spans="1:17" x14ac:dyDescent="0.3">
      <c r="A33" t="s">
        <v>597</v>
      </c>
      <c r="B33" t="s">
        <v>230</v>
      </c>
      <c r="C33" s="71">
        <v>50008</v>
      </c>
      <c r="D33" s="71">
        <v>50008</v>
      </c>
      <c r="E33" s="71">
        <v>50007.960000000006</v>
      </c>
      <c r="F33" s="71">
        <v>-3.9999999993597157E-2</v>
      </c>
      <c r="G33" s="69">
        <v>0.9999992001279796</v>
      </c>
      <c r="I33" t="s">
        <v>597</v>
      </c>
      <c r="J33" t="s">
        <v>230</v>
      </c>
      <c r="K33" s="71"/>
      <c r="L33" s="71"/>
      <c r="M33" s="71"/>
      <c r="N33" s="71"/>
      <c r="Q33" t="b">
        <f>J33=B33</f>
        <v>1</v>
      </c>
    </row>
    <row r="34" spans="1:17" x14ac:dyDescent="0.3">
      <c r="A34" t="s">
        <v>598</v>
      </c>
      <c r="C34" s="71">
        <v>50008</v>
      </c>
      <c r="D34" s="71">
        <v>50008</v>
      </c>
      <c r="E34" s="71">
        <v>50007.960000000006</v>
      </c>
      <c r="F34" s="71">
        <v>-3.9999999993597157E-2</v>
      </c>
      <c r="G34" s="69">
        <v>0.9999992001279796</v>
      </c>
      <c r="I34" t="s">
        <v>598</v>
      </c>
      <c r="K34" s="71"/>
      <c r="L34" s="71"/>
      <c r="M34" s="71"/>
      <c r="N34" s="71"/>
      <c r="Q34" t="b">
        <f>J34=B34</f>
        <v>1</v>
      </c>
    </row>
    <row r="35" spans="1:17" x14ac:dyDescent="0.3">
      <c r="A35" t="s">
        <v>599</v>
      </c>
      <c r="B35" t="s">
        <v>232</v>
      </c>
      <c r="C35" s="71">
        <v>47261</v>
      </c>
      <c r="D35" s="71">
        <v>47261</v>
      </c>
      <c r="E35" s="71">
        <v>47261.020000000004</v>
      </c>
      <c r="F35" s="71">
        <v>2.0000000004074536E-2</v>
      </c>
      <c r="G35" s="69">
        <v>1.0000004231819049</v>
      </c>
      <c r="I35" t="s">
        <v>599</v>
      </c>
      <c r="J35" t="s">
        <v>232</v>
      </c>
      <c r="K35" s="71"/>
      <c r="L35" s="71"/>
      <c r="M35" s="71">
        <v>5.9608282754197717E-9</v>
      </c>
      <c r="N35" s="71">
        <v>5.9608282754197717E-9</v>
      </c>
      <c r="Q35" t="b">
        <f>J35=B35</f>
        <v>1</v>
      </c>
    </row>
    <row r="36" spans="1:17" x14ac:dyDescent="0.3">
      <c r="A36" t="s">
        <v>600</v>
      </c>
      <c r="C36" s="71">
        <v>47261</v>
      </c>
      <c r="D36" s="71">
        <v>47261</v>
      </c>
      <c r="E36" s="71">
        <v>47261.020000000004</v>
      </c>
      <c r="F36" s="71">
        <v>2.0000000004074536E-2</v>
      </c>
      <c r="G36" s="69">
        <v>1.0000004231819049</v>
      </c>
      <c r="I36" t="s">
        <v>600</v>
      </c>
      <c r="K36" s="71"/>
      <c r="L36" s="71"/>
      <c r="M36" s="71">
        <v>5.9608282754197717E-9</v>
      </c>
      <c r="N36" s="71">
        <v>5.9608282754197717E-9</v>
      </c>
      <c r="Q36" t="b">
        <f>J36=B36</f>
        <v>1</v>
      </c>
    </row>
    <row r="37" spans="1:17" x14ac:dyDescent="0.3">
      <c r="A37" t="s">
        <v>601</v>
      </c>
      <c r="B37" t="s">
        <v>235</v>
      </c>
      <c r="C37" s="71">
        <v>52405</v>
      </c>
      <c r="D37" s="71">
        <v>52405</v>
      </c>
      <c r="E37" s="71">
        <v>52405</v>
      </c>
      <c r="F37" s="71">
        <v>0</v>
      </c>
      <c r="G37" s="69">
        <v>1</v>
      </c>
      <c r="I37" t="s">
        <v>601</v>
      </c>
      <c r="J37" t="s">
        <v>235</v>
      </c>
      <c r="K37" s="71"/>
      <c r="L37" s="71"/>
      <c r="M37" s="71"/>
      <c r="N37" s="71"/>
      <c r="Q37" t="b">
        <f>J37=B37</f>
        <v>1</v>
      </c>
    </row>
    <row r="38" spans="1:17" x14ac:dyDescent="0.3">
      <c r="A38" t="s">
        <v>602</v>
      </c>
      <c r="C38" s="71">
        <v>52405</v>
      </c>
      <c r="D38" s="71">
        <v>52405</v>
      </c>
      <c r="E38" s="71">
        <v>52405</v>
      </c>
      <c r="F38" s="71">
        <v>0</v>
      </c>
      <c r="G38" s="69">
        <v>1</v>
      </c>
      <c r="I38" t="s">
        <v>602</v>
      </c>
      <c r="K38" s="71"/>
      <c r="L38" s="71"/>
      <c r="M38" s="71"/>
      <c r="N38" s="71"/>
      <c r="Q38" t="b">
        <f>J38=B38</f>
        <v>1</v>
      </c>
    </row>
    <row r="39" spans="1:17" x14ac:dyDescent="0.3">
      <c r="A39" t="s">
        <v>603</v>
      </c>
      <c r="B39" t="s">
        <v>237</v>
      </c>
      <c r="C39" s="71">
        <v>105711</v>
      </c>
      <c r="D39" s="71">
        <v>105711</v>
      </c>
      <c r="E39" s="71">
        <v>79283</v>
      </c>
      <c r="F39" s="71">
        <v>-26428</v>
      </c>
      <c r="G39" s="69">
        <v>0.74999763506163031</v>
      </c>
      <c r="I39" t="s">
        <v>603</v>
      </c>
      <c r="J39" t="s">
        <v>237</v>
      </c>
      <c r="K39" s="71"/>
      <c r="L39" s="71"/>
      <c r="M39" s="71"/>
      <c r="N39" s="71"/>
      <c r="Q39" t="b">
        <f>J39=B39</f>
        <v>1</v>
      </c>
    </row>
    <row r="40" spans="1:17" x14ac:dyDescent="0.3">
      <c r="A40" t="s">
        <v>604</v>
      </c>
      <c r="C40" s="71">
        <v>105711</v>
      </c>
      <c r="D40" s="71">
        <v>105711</v>
      </c>
      <c r="E40" s="71">
        <v>79283</v>
      </c>
      <c r="F40" s="71">
        <v>-26428</v>
      </c>
      <c r="G40" s="69">
        <v>0.74999763506163031</v>
      </c>
      <c r="I40" t="s">
        <v>604</v>
      </c>
      <c r="K40" s="71"/>
      <c r="L40" s="71"/>
      <c r="M40" s="71"/>
      <c r="N40" s="71"/>
      <c r="Q40" t="b">
        <f>J40=B40</f>
        <v>1</v>
      </c>
    </row>
    <row r="41" spans="1:17" x14ac:dyDescent="0.3">
      <c r="A41" t="s">
        <v>605</v>
      </c>
      <c r="B41" t="s">
        <v>223</v>
      </c>
      <c r="C41" s="71">
        <v>9024</v>
      </c>
      <c r="D41" s="71">
        <v>9024</v>
      </c>
      <c r="E41" s="71">
        <v>9024</v>
      </c>
      <c r="F41" s="71">
        <v>0</v>
      </c>
      <c r="G41" s="69">
        <v>1</v>
      </c>
      <c r="I41" t="s">
        <v>605</v>
      </c>
      <c r="J41" t="s">
        <v>223</v>
      </c>
      <c r="K41" s="71"/>
      <c r="L41" s="71"/>
      <c r="M41" s="71"/>
      <c r="N41" s="71"/>
      <c r="Q41" t="b">
        <f>J41=B41</f>
        <v>1</v>
      </c>
    </row>
    <row r="42" spans="1:17" x14ac:dyDescent="0.3">
      <c r="B42" t="s">
        <v>228</v>
      </c>
      <c r="C42" s="71">
        <v>34171</v>
      </c>
      <c r="D42" s="71">
        <v>34171</v>
      </c>
      <c r="E42" s="71">
        <v>34171</v>
      </c>
      <c r="F42" s="71">
        <v>0</v>
      </c>
      <c r="G42" s="69">
        <v>1</v>
      </c>
      <c r="J42" t="s">
        <v>228</v>
      </c>
      <c r="K42" s="71"/>
      <c r="L42" s="71"/>
      <c r="M42" s="71"/>
      <c r="N42" s="71"/>
      <c r="Q42" t="b">
        <f>J42=B42</f>
        <v>1</v>
      </c>
    </row>
    <row r="43" spans="1:17" x14ac:dyDescent="0.3">
      <c r="B43" t="s">
        <v>231</v>
      </c>
      <c r="C43" s="71">
        <v>40440</v>
      </c>
      <c r="D43" s="71">
        <v>40440</v>
      </c>
      <c r="E43" s="71">
        <v>40440</v>
      </c>
      <c r="F43" s="71">
        <v>0</v>
      </c>
      <c r="G43" s="69">
        <v>1</v>
      </c>
      <c r="J43" t="s">
        <v>231</v>
      </c>
      <c r="K43" s="71"/>
      <c r="L43" s="71"/>
      <c r="M43" s="71"/>
      <c r="N43" s="71"/>
      <c r="Q43" t="b">
        <f>J43=B43</f>
        <v>1</v>
      </c>
    </row>
    <row r="44" spans="1:17" x14ac:dyDescent="0.3">
      <c r="B44" t="s">
        <v>236</v>
      </c>
      <c r="C44" s="71">
        <v>41241</v>
      </c>
      <c r="D44" s="71">
        <v>41241</v>
      </c>
      <c r="E44" s="71">
        <v>41241</v>
      </c>
      <c r="F44" s="71">
        <v>0</v>
      </c>
      <c r="G44" s="69">
        <v>1</v>
      </c>
      <c r="J44" t="s">
        <v>236</v>
      </c>
      <c r="K44" s="71"/>
      <c r="L44" s="71"/>
      <c r="M44" s="71"/>
      <c r="N44" s="71"/>
      <c r="Q44" t="b">
        <f>J44=B44</f>
        <v>1</v>
      </c>
    </row>
    <row r="45" spans="1:17" x14ac:dyDescent="0.3">
      <c r="B45" t="s">
        <v>224</v>
      </c>
      <c r="C45" s="71">
        <v>107933</v>
      </c>
      <c r="D45" s="71">
        <v>107933</v>
      </c>
      <c r="E45" s="71">
        <v>107933</v>
      </c>
      <c r="F45" s="71">
        <v>0</v>
      </c>
      <c r="G45" s="69">
        <v>1</v>
      </c>
      <c r="J45" t="s">
        <v>224</v>
      </c>
      <c r="K45" s="71"/>
      <c r="L45" s="71"/>
      <c r="M45" s="71"/>
      <c r="N45" s="71"/>
      <c r="Q45" t="b">
        <f>J45=B45</f>
        <v>1</v>
      </c>
    </row>
    <row r="46" spans="1:17" x14ac:dyDescent="0.3">
      <c r="B46" t="s">
        <v>226</v>
      </c>
      <c r="C46" s="71">
        <v>18766</v>
      </c>
      <c r="D46" s="71">
        <v>18766</v>
      </c>
      <c r="E46" s="71">
        <v>18766</v>
      </c>
      <c r="F46" s="71">
        <v>0</v>
      </c>
      <c r="G46" s="69">
        <v>1</v>
      </c>
      <c r="J46" t="s">
        <v>226</v>
      </c>
      <c r="K46" s="71"/>
      <c r="L46" s="71"/>
      <c r="M46" s="71"/>
      <c r="N46" s="71"/>
      <c r="Q46" t="b">
        <f>J46=B46</f>
        <v>1</v>
      </c>
    </row>
    <row r="47" spans="1:17" x14ac:dyDescent="0.3">
      <c r="A47" t="s">
        <v>606</v>
      </c>
      <c r="C47" s="71">
        <v>251575</v>
      </c>
      <c r="D47" s="71">
        <v>251575</v>
      </c>
      <c r="E47" s="71">
        <v>251575</v>
      </c>
      <c r="F47" s="71">
        <v>0</v>
      </c>
      <c r="G47" s="69">
        <v>1</v>
      </c>
      <c r="I47" t="s">
        <v>606</v>
      </c>
      <c r="K47" s="71"/>
      <c r="L47" s="71"/>
      <c r="M47" s="71"/>
      <c r="N47" s="71"/>
      <c r="Q47" t="b">
        <f>J47=B47</f>
        <v>1</v>
      </c>
    </row>
    <row r="48" spans="1:17" x14ac:dyDescent="0.3">
      <c r="A48" t="s">
        <v>54</v>
      </c>
      <c r="C48" s="71">
        <v>739136.33000000007</v>
      </c>
      <c r="D48" s="71">
        <v>739136.33000000007</v>
      </c>
      <c r="E48" s="71">
        <v>702708.31</v>
      </c>
      <c r="F48" s="71">
        <v>-36428.020000000019</v>
      </c>
      <c r="G48" s="69">
        <v>0.95071542485267901</v>
      </c>
      <c r="I48" t="s">
        <v>54</v>
      </c>
      <c r="K48" s="71"/>
      <c r="L48" s="71"/>
      <c r="M48" s="71">
        <v>5.9608282754197717E-9</v>
      </c>
      <c r="N48" s="71">
        <v>5.9608282754197717E-9</v>
      </c>
    </row>
    <row r="51" spans="1:1" x14ac:dyDescent="0.3">
      <c r="A51" s="83" t="s">
        <v>41</v>
      </c>
    </row>
  </sheetData>
  <mergeCells count="1">
    <mergeCell ref="B8:C18"/>
  </mergeCells>
  <hyperlinks>
    <hyperlink ref="A1" location="'Home Page'!A1" display="Return to homepage" xr:uid="{3AC91F33-B374-42BF-A493-17D3514FFA16}"/>
    <hyperlink ref="A51" location="'Home Page'!A1" display="Return to homepage" xr:uid="{D5B08F52-6649-4552-9700-E3F6DDF822FF}"/>
  </hyperlinks>
  <pageMargins left="0.7" right="0.7" top="0.75" bottom="0.75" header="0.3" footer="0.3"/>
  <pageSetup paperSize="9" scale="40" orientation="landscape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E3E8C-86C3-418C-A987-9B91A6B9FFA4}">
  <sheetPr>
    <pageSetUpPr fitToPage="1"/>
  </sheetPr>
  <dimension ref="A1:U62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41" bestFit="1" customWidth="1"/>
    <col min="3" max="3" width="8" bestFit="1" customWidth="1"/>
    <col min="4" max="4" width="7.5546875" bestFit="1" customWidth="1"/>
    <col min="5" max="5" width="8.5546875" bestFit="1" customWidth="1"/>
    <col min="6" max="6" width="7.21875" bestFit="1" customWidth="1"/>
    <col min="7" max="7" width="8.33203125" bestFit="1" customWidth="1"/>
    <col min="8" max="8" width="2.109375" customWidth="1"/>
    <col min="9" max="9" width="35.33203125" hidden="1" customWidth="1" outlineLevel="1"/>
    <col min="10" max="10" width="41" hidden="1" customWidth="1" outlineLevel="1"/>
    <col min="11" max="11" width="21.88671875" bestFit="1" customWidth="1" collapsed="1"/>
    <col min="12" max="13" width="21.88671875" bestFit="1" customWidth="1"/>
    <col min="14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5.4" customHeight="1" x14ac:dyDescent="0.3">
      <c r="A2" s="83"/>
    </row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33</v>
      </c>
      <c r="I23" s="70" t="s">
        <v>49</v>
      </c>
      <c r="J23" t="s">
        <v>33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I26" s="70" t="s">
        <v>42</v>
      </c>
      <c r="J26" s="70" t="s">
        <v>45</v>
      </c>
      <c r="K26">
        <v>2023</v>
      </c>
      <c r="L26">
        <v>2022</v>
      </c>
      <c r="M26" t="s">
        <v>1719</v>
      </c>
      <c r="N26" t="s">
        <v>54</v>
      </c>
    </row>
    <row r="27" spans="1:17" x14ac:dyDescent="0.3">
      <c r="A27" t="s">
        <v>607</v>
      </c>
      <c r="B27" t="s">
        <v>246</v>
      </c>
      <c r="C27" s="71">
        <v>28283</v>
      </c>
      <c r="D27" s="71">
        <v>28283</v>
      </c>
      <c r="E27" s="71">
        <v>28283</v>
      </c>
      <c r="F27" s="71">
        <v>0</v>
      </c>
      <c r="G27" s="69">
        <v>1</v>
      </c>
      <c r="I27" t="s">
        <v>607</v>
      </c>
      <c r="J27" t="s">
        <v>246</v>
      </c>
      <c r="K27" s="71">
        <v>-580.5</v>
      </c>
      <c r="L27" s="71"/>
      <c r="M27" s="71">
        <v>580.49999999925512</v>
      </c>
      <c r="N27" s="71">
        <v>-7.4487616075202823E-10</v>
      </c>
      <c r="Q27" t="b">
        <f>J27=B27</f>
        <v>1</v>
      </c>
    </row>
    <row r="28" spans="1:17" x14ac:dyDescent="0.3">
      <c r="B28" t="s">
        <v>255</v>
      </c>
      <c r="C28" s="71">
        <v>27090</v>
      </c>
      <c r="D28" s="71">
        <v>27090</v>
      </c>
      <c r="E28" s="71">
        <v>27090</v>
      </c>
      <c r="F28" s="71">
        <v>0</v>
      </c>
      <c r="G28" s="69">
        <v>1</v>
      </c>
      <c r="J28" t="s">
        <v>255</v>
      </c>
      <c r="K28" s="71"/>
      <c r="L28" s="71"/>
      <c r="M28" s="71">
        <v>11165</v>
      </c>
      <c r="N28" s="71">
        <v>11165</v>
      </c>
      <c r="Q28" t="b">
        <f>J28=B28</f>
        <v>1</v>
      </c>
    </row>
    <row r="29" spans="1:17" x14ac:dyDescent="0.3">
      <c r="A29" t="s">
        <v>608</v>
      </c>
      <c r="C29" s="71">
        <v>55373</v>
      </c>
      <c r="D29" s="71">
        <v>55373</v>
      </c>
      <c r="E29" s="71">
        <v>55373</v>
      </c>
      <c r="F29" s="71">
        <v>0</v>
      </c>
      <c r="G29" s="69">
        <v>1</v>
      </c>
      <c r="I29" t="s">
        <v>608</v>
      </c>
      <c r="K29" s="71">
        <v>-580.5</v>
      </c>
      <c r="L29" s="71"/>
      <c r="M29" s="71">
        <v>11745.499999999254</v>
      </c>
      <c r="N29" s="71">
        <v>11164.999999999254</v>
      </c>
      <c r="Q29" t="b">
        <f>J29=B29</f>
        <v>1</v>
      </c>
    </row>
    <row r="30" spans="1:17" x14ac:dyDescent="0.3">
      <c r="A30" t="s">
        <v>609</v>
      </c>
      <c r="B30" t="s">
        <v>243</v>
      </c>
      <c r="C30" s="71">
        <v>69332</v>
      </c>
      <c r="D30" s="71">
        <v>69332</v>
      </c>
      <c r="E30" s="71">
        <v>69332</v>
      </c>
      <c r="F30" s="71">
        <v>0</v>
      </c>
      <c r="G30" s="69">
        <v>1</v>
      </c>
      <c r="I30" t="s">
        <v>609</v>
      </c>
      <c r="J30" t="s">
        <v>243</v>
      </c>
      <c r="K30" s="71"/>
      <c r="L30" s="71"/>
      <c r="M30" s="71"/>
      <c r="N30" s="71"/>
      <c r="Q30" t="b">
        <f>J30=B30</f>
        <v>1</v>
      </c>
    </row>
    <row r="31" spans="1:17" x14ac:dyDescent="0.3">
      <c r="B31" t="s">
        <v>247</v>
      </c>
      <c r="C31" s="71">
        <v>74785.72</v>
      </c>
      <c r="D31" s="71">
        <v>74785.72</v>
      </c>
      <c r="E31" s="71">
        <v>74785.72</v>
      </c>
      <c r="F31" s="71">
        <v>0</v>
      </c>
      <c r="G31" s="69">
        <v>1</v>
      </c>
      <c r="J31" t="s">
        <v>247</v>
      </c>
      <c r="K31" s="71"/>
      <c r="L31" s="71"/>
      <c r="M31" s="71"/>
      <c r="N31" s="71"/>
      <c r="Q31" t="b">
        <f>J31=B31</f>
        <v>1</v>
      </c>
    </row>
    <row r="32" spans="1:17" x14ac:dyDescent="0.3">
      <c r="B32" t="s">
        <v>249</v>
      </c>
      <c r="C32" s="71">
        <v>80299</v>
      </c>
      <c r="D32" s="71">
        <v>80299</v>
      </c>
      <c r="E32" s="71">
        <v>80299</v>
      </c>
      <c r="F32" s="71">
        <v>0</v>
      </c>
      <c r="G32" s="69">
        <v>1</v>
      </c>
      <c r="J32" t="s">
        <v>249</v>
      </c>
      <c r="K32" s="71"/>
      <c r="L32" s="71"/>
      <c r="M32" s="71"/>
      <c r="N32" s="71"/>
      <c r="Q32" t="b">
        <f>J32=B32</f>
        <v>1</v>
      </c>
    </row>
    <row r="33" spans="1:17" x14ac:dyDescent="0.3">
      <c r="B33" t="s">
        <v>251</v>
      </c>
      <c r="C33" s="71">
        <v>27294</v>
      </c>
      <c r="D33" s="71">
        <v>27294</v>
      </c>
      <c r="E33" s="71">
        <v>27294</v>
      </c>
      <c r="F33" s="71">
        <v>0</v>
      </c>
      <c r="G33" s="69">
        <v>1</v>
      </c>
      <c r="J33" t="s">
        <v>251</v>
      </c>
      <c r="K33" s="71"/>
      <c r="L33" s="71"/>
      <c r="M33" s="71"/>
      <c r="N33" s="71"/>
      <c r="Q33" t="b">
        <f>J33=B33</f>
        <v>1</v>
      </c>
    </row>
    <row r="34" spans="1:17" x14ac:dyDescent="0.3">
      <c r="B34" t="s">
        <v>256</v>
      </c>
      <c r="C34" s="71">
        <v>50175</v>
      </c>
      <c r="D34" s="71">
        <v>50175</v>
      </c>
      <c r="E34" s="71">
        <v>37631.279999999999</v>
      </c>
      <c r="F34" s="71">
        <v>-12543.720000000001</v>
      </c>
      <c r="G34" s="69">
        <v>0.75000059790732432</v>
      </c>
      <c r="J34" t="s">
        <v>256</v>
      </c>
      <c r="K34" s="71">
        <v>11099</v>
      </c>
      <c r="L34" s="71"/>
      <c r="M34" s="71"/>
      <c r="N34" s="71">
        <v>11099</v>
      </c>
      <c r="Q34" t="b">
        <f>J34=B34</f>
        <v>1</v>
      </c>
    </row>
    <row r="35" spans="1:17" x14ac:dyDescent="0.3">
      <c r="A35" t="s">
        <v>610</v>
      </c>
      <c r="C35" s="71">
        <v>301885.71999999997</v>
      </c>
      <c r="D35" s="71">
        <v>301885.71999999997</v>
      </c>
      <c r="E35" s="71">
        <v>289342</v>
      </c>
      <c r="F35" s="71">
        <v>-12543.719999999972</v>
      </c>
      <c r="G35" s="69">
        <v>0.95844877988929067</v>
      </c>
      <c r="I35" t="s">
        <v>610</v>
      </c>
      <c r="K35" s="71">
        <v>11099</v>
      </c>
      <c r="L35" s="71"/>
      <c r="M35" s="71"/>
      <c r="N35" s="71">
        <v>11099</v>
      </c>
      <c r="Q35" t="b">
        <f>J35=B35</f>
        <v>1</v>
      </c>
    </row>
    <row r="36" spans="1:17" x14ac:dyDescent="0.3">
      <c r="A36" t="s">
        <v>611</v>
      </c>
      <c r="B36" t="s">
        <v>253</v>
      </c>
      <c r="C36" s="71">
        <v>14683</v>
      </c>
      <c r="D36" s="71">
        <v>14683</v>
      </c>
      <c r="E36" s="71">
        <v>5000</v>
      </c>
      <c r="F36" s="71">
        <v>-9683</v>
      </c>
      <c r="G36" s="69">
        <v>0.34052986446911393</v>
      </c>
      <c r="I36" t="s">
        <v>611</v>
      </c>
      <c r="J36" t="s">
        <v>253</v>
      </c>
      <c r="K36" s="71"/>
      <c r="L36" s="71">
        <v>9487</v>
      </c>
      <c r="M36" s="71">
        <v>61998.25</v>
      </c>
      <c r="N36" s="71">
        <v>71485.25</v>
      </c>
      <c r="Q36" t="b">
        <f>J36=B36</f>
        <v>1</v>
      </c>
    </row>
    <row r="37" spans="1:17" x14ac:dyDescent="0.3">
      <c r="A37" t="s">
        <v>612</v>
      </c>
      <c r="C37" s="71">
        <v>14683</v>
      </c>
      <c r="D37" s="71">
        <v>14683</v>
      </c>
      <c r="E37" s="71">
        <v>5000</v>
      </c>
      <c r="F37" s="71">
        <v>-9683</v>
      </c>
      <c r="G37" s="69">
        <v>0.34052986446911393</v>
      </c>
      <c r="I37" t="s">
        <v>612</v>
      </c>
      <c r="K37" s="71"/>
      <c r="L37" s="71">
        <v>9487</v>
      </c>
      <c r="M37" s="71">
        <v>61998.25</v>
      </c>
      <c r="N37" s="71">
        <v>71485.25</v>
      </c>
      <c r="Q37" t="b">
        <f>J37=B37</f>
        <v>1</v>
      </c>
    </row>
    <row r="38" spans="1:17" x14ac:dyDescent="0.3">
      <c r="A38" t="s">
        <v>613</v>
      </c>
      <c r="B38" t="s">
        <v>254</v>
      </c>
      <c r="C38" s="71">
        <v>19039</v>
      </c>
      <c r="D38" s="71">
        <v>19039</v>
      </c>
      <c r="E38" s="71">
        <v>19039</v>
      </c>
      <c r="F38" s="71">
        <v>0</v>
      </c>
      <c r="G38" s="69">
        <v>1</v>
      </c>
      <c r="I38" t="s">
        <v>613</v>
      </c>
      <c r="J38" t="s">
        <v>254</v>
      </c>
      <c r="K38" s="71"/>
      <c r="L38" s="71"/>
      <c r="M38" s="71"/>
      <c r="N38" s="71"/>
      <c r="Q38" t="b">
        <f>J38=B38</f>
        <v>1</v>
      </c>
    </row>
    <row r="39" spans="1:17" x14ac:dyDescent="0.3">
      <c r="B39" t="s">
        <v>259</v>
      </c>
      <c r="C39" s="71">
        <v>15568</v>
      </c>
      <c r="D39" s="71">
        <v>15568</v>
      </c>
      <c r="E39" s="71">
        <v>11673</v>
      </c>
      <c r="F39" s="71">
        <v>-3895</v>
      </c>
      <c r="G39" s="69">
        <v>0.7498072970195272</v>
      </c>
      <c r="J39" t="s">
        <v>259</v>
      </c>
      <c r="K39" s="71"/>
      <c r="L39" s="71"/>
      <c r="M39" s="71"/>
      <c r="N39" s="71"/>
      <c r="Q39" t="b">
        <f>J39=B39</f>
        <v>1</v>
      </c>
    </row>
    <row r="40" spans="1:17" x14ac:dyDescent="0.3">
      <c r="B40" t="s">
        <v>261</v>
      </c>
      <c r="C40" s="71">
        <v>18484</v>
      </c>
      <c r="D40" s="71">
        <v>18484</v>
      </c>
      <c r="E40" s="71">
        <v>18484</v>
      </c>
      <c r="F40" s="71">
        <v>0</v>
      </c>
      <c r="G40" s="69">
        <v>1</v>
      </c>
      <c r="J40" t="s">
        <v>261</v>
      </c>
      <c r="K40" s="71"/>
      <c r="L40" s="71"/>
      <c r="M40" s="71"/>
      <c r="N40" s="71"/>
      <c r="Q40" t="b">
        <f>J40=B40</f>
        <v>1</v>
      </c>
    </row>
    <row r="41" spans="1:17" x14ac:dyDescent="0.3">
      <c r="A41" t="s">
        <v>614</v>
      </c>
      <c r="C41" s="71">
        <v>53091</v>
      </c>
      <c r="D41" s="71">
        <v>53091</v>
      </c>
      <c r="E41" s="71">
        <v>49196</v>
      </c>
      <c r="F41" s="71">
        <v>-3895</v>
      </c>
      <c r="G41" s="69">
        <v>0.92663539959691854</v>
      </c>
      <c r="I41" t="s">
        <v>614</v>
      </c>
      <c r="K41" s="71"/>
      <c r="L41" s="71"/>
      <c r="M41" s="71"/>
      <c r="N41" s="71"/>
      <c r="Q41" t="b">
        <f>J41=B41</f>
        <v>1</v>
      </c>
    </row>
    <row r="42" spans="1:17" x14ac:dyDescent="0.3">
      <c r="A42" t="s">
        <v>615</v>
      </c>
      <c r="B42" t="s">
        <v>239</v>
      </c>
      <c r="C42" s="71">
        <v>17285</v>
      </c>
      <c r="D42" s="71">
        <v>17285</v>
      </c>
      <c r="E42" s="71">
        <v>15690.420000000002</v>
      </c>
      <c r="F42" s="71">
        <v>-1594.5799999999981</v>
      </c>
      <c r="G42" s="69">
        <v>0.9077477581718254</v>
      </c>
      <c r="I42" t="s">
        <v>615</v>
      </c>
      <c r="J42" t="s">
        <v>239</v>
      </c>
      <c r="K42" s="71">
        <v>0</v>
      </c>
      <c r="L42" s="71"/>
      <c r="M42" s="71"/>
      <c r="N42" s="71">
        <v>0</v>
      </c>
      <c r="Q42" t="b">
        <f>J42=B42</f>
        <v>1</v>
      </c>
    </row>
    <row r="43" spans="1:17" x14ac:dyDescent="0.3">
      <c r="B43" t="s">
        <v>242</v>
      </c>
      <c r="C43" s="71">
        <v>26436</v>
      </c>
      <c r="D43" s="71">
        <v>26436</v>
      </c>
      <c r="E43" s="71">
        <v>26436</v>
      </c>
      <c r="F43" s="71">
        <v>0</v>
      </c>
      <c r="G43" s="69">
        <v>1</v>
      </c>
      <c r="J43" t="s">
        <v>242</v>
      </c>
      <c r="K43" s="71"/>
      <c r="L43" s="71"/>
      <c r="M43" s="71"/>
      <c r="N43" s="71"/>
      <c r="Q43" t="b">
        <f>J43=B43</f>
        <v>1</v>
      </c>
    </row>
    <row r="44" spans="1:17" x14ac:dyDescent="0.3">
      <c r="B44" t="s">
        <v>241</v>
      </c>
      <c r="C44" s="71">
        <v>15609</v>
      </c>
      <c r="D44" s="71">
        <v>15609</v>
      </c>
      <c r="E44" s="71">
        <v>15609</v>
      </c>
      <c r="F44" s="71">
        <v>0</v>
      </c>
      <c r="G44" s="69">
        <v>1</v>
      </c>
      <c r="J44" t="s">
        <v>241</v>
      </c>
      <c r="K44" s="71"/>
      <c r="L44" s="71"/>
      <c r="M44" s="71"/>
      <c r="N44" s="71"/>
      <c r="Q44" t="b">
        <f>J44=B44</f>
        <v>1</v>
      </c>
    </row>
    <row r="45" spans="1:17" x14ac:dyDescent="0.3">
      <c r="B45" t="s">
        <v>244</v>
      </c>
      <c r="C45" s="71">
        <v>14096</v>
      </c>
      <c r="D45" s="71">
        <v>14096</v>
      </c>
      <c r="E45" s="71">
        <v>6000</v>
      </c>
      <c r="F45" s="71">
        <v>-8096</v>
      </c>
      <c r="G45" s="69">
        <v>0.42565266742338254</v>
      </c>
      <c r="J45" t="s">
        <v>244</v>
      </c>
      <c r="K45" s="71">
        <v>8104</v>
      </c>
      <c r="L45" s="71">
        <v>7865</v>
      </c>
      <c r="M45" s="71">
        <v>21814</v>
      </c>
      <c r="N45" s="71">
        <v>37783</v>
      </c>
      <c r="Q45" t="b">
        <f>J45=B45</f>
        <v>1</v>
      </c>
    </row>
    <row r="46" spans="1:17" x14ac:dyDescent="0.3">
      <c r="A46" t="s">
        <v>616</v>
      </c>
      <c r="C46" s="71">
        <v>73426</v>
      </c>
      <c r="D46" s="71">
        <v>73426</v>
      </c>
      <c r="E46" s="71">
        <v>63735.42</v>
      </c>
      <c r="F46" s="71">
        <v>-9690.5800000000017</v>
      </c>
      <c r="G46" s="69">
        <v>0.86802249884237193</v>
      </c>
      <c r="I46" t="s">
        <v>616</v>
      </c>
      <c r="K46" s="71">
        <v>8104</v>
      </c>
      <c r="L46" s="71">
        <v>7865</v>
      </c>
      <c r="M46" s="71">
        <v>21814</v>
      </c>
      <c r="N46" s="71">
        <v>37783</v>
      </c>
      <c r="Q46" t="b">
        <f>J46=B46</f>
        <v>1</v>
      </c>
    </row>
    <row r="47" spans="1:17" x14ac:dyDescent="0.3">
      <c r="A47" t="s">
        <v>617</v>
      </c>
      <c r="B47" t="s">
        <v>240</v>
      </c>
      <c r="C47" s="71">
        <v>15735</v>
      </c>
      <c r="D47" s="71">
        <v>15735</v>
      </c>
      <c r="E47" s="71">
        <v>15735</v>
      </c>
      <c r="F47" s="71">
        <v>0</v>
      </c>
      <c r="G47" s="69">
        <v>1</v>
      </c>
      <c r="I47" t="s">
        <v>617</v>
      </c>
      <c r="J47" t="s">
        <v>240</v>
      </c>
      <c r="K47" s="71"/>
      <c r="L47" s="71"/>
      <c r="M47" s="71"/>
      <c r="N47" s="71"/>
      <c r="Q47" t="b">
        <f>J47=B47</f>
        <v>1</v>
      </c>
    </row>
    <row r="48" spans="1:17" x14ac:dyDescent="0.3">
      <c r="B48" t="s">
        <v>245</v>
      </c>
      <c r="C48" s="71">
        <v>9168</v>
      </c>
      <c r="D48" s="71">
        <v>9168</v>
      </c>
      <c r="E48" s="71">
        <v>9168</v>
      </c>
      <c r="F48" s="71">
        <v>0</v>
      </c>
      <c r="G48" s="69">
        <v>1</v>
      </c>
      <c r="J48" t="s">
        <v>245</v>
      </c>
      <c r="K48" s="71"/>
      <c r="L48" s="71"/>
      <c r="M48" s="71"/>
      <c r="N48" s="71"/>
      <c r="Q48" t="b">
        <f>J48=B48</f>
        <v>1</v>
      </c>
    </row>
    <row r="49" spans="1:17" x14ac:dyDescent="0.3">
      <c r="B49" t="s">
        <v>248</v>
      </c>
      <c r="C49" s="71">
        <v>9443</v>
      </c>
      <c r="D49" s="71">
        <v>9443</v>
      </c>
      <c r="E49" s="71">
        <v>9443</v>
      </c>
      <c r="F49" s="71">
        <v>0</v>
      </c>
      <c r="G49" s="69">
        <v>1</v>
      </c>
      <c r="J49" t="s">
        <v>248</v>
      </c>
      <c r="K49" s="71"/>
      <c r="L49" s="71"/>
      <c r="M49" s="71"/>
      <c r="N49" s="71"/>
      <c r="Q49" t="b">
        <f>J49=B49</f>
        <v>1</v>
      </c>
    </row>
    <row r="50" spans="1:17" x14ac:dyDescent="0.3">
      <c r="B50" t="s">
        <v>250</v>
      </c>
      <c r="C50" s="71">
        <v>8108</v>
      </c>
      <c r="D50" s="71">
        <v>8108</v>
      </c>
      <c r="E50" s="71">
        <v>8108</v>
      </c>
      <c r="F50" s="71">
        <v>0</v>
      </c>
      <c r="G50" s="69">
        <v>1</v>
      </c>
      <c r="J50" t="s">
        <v>250</v>
      </c>
      <c r="K50" s="71"/>
      <c r="L50" s="71"/>
      <c r="M50" s="71"/>
      <c r="N50" s="71"/>
      <c r="Q50" t="b">
        <f>J50=B50</f>
        <v>1</v>
      </c>
    </row>
    <row r="51" spans="1:17" x14ac:dyDescent="0.3">
      <c r="B51" t="s">
        <v>252</v>
      </c>
      <c r="C51" s="71">
        <v>20852</v>
      </c>
      <c r="D51" s="71">
        <v>20852</v>
      </c>
      <c r="E51" s="71">
        <v>20852</v>
      </c>
      <c r="F51" s="71">
        <v>0</v>
      </c>
      <c r="G51" s="69">
        <v>1</v>
      </c>
      <c r="J51" t="s">
        <v>252</v>
      </c>
      <c r="K51" s="71"/>
      <c r="L51" s="71"/>
      <c r="M51" s="71"/>
      <c r="N51" s="71"/>
      <c r="Q51" t="b">
        <f>J51=B51</f>
        <v>1</v>
      </c>
    </row>
    <row r="52" spans="1:17" x14ac:dyDescent="0.3">
      <c r="A52" t="s">
        <v>618</v>
      </c>
      <c r="C52" s="71">
        <v>63306</v>
      </c>
      <c r="D52" s="71">
        <v>63306</v>
      </c>
      <c r="E52" s="71">
        <v>63306</v>
      </c>
      <c r="F52" s="71">
        <v>0</v>
      </c>
      <c r="G52" s="69">
        <v>1</v>
      </c>
      <c r="I52" t="s">
        <v>618</v>
      </c>
      <c r="K52" s="71"/>
      <c r="L52" s="71"/>
      <c r="M52" s="71"/>
      <c r="N52" s="71"/>
      <c r="Q52" t="b">
        <f>J52=B52</f>
        <v>1</v>
      </c>
    </row>
    <row r="53" spans="1:17" x14ac:dyDescent="0.3">
      <c r="A53" t="s">
        <v>619</v>
      </c>
      <c r="B53" t="s">
        <v>257</v>
      </c>
      <c r="C53" s="71">
        <v>17283</v>
      </c>
      <c r="D53" s="71">
        <v>17283</v>
      </c>
      <c r="E53" s="71">
        <v>14000</v>
      </c>
      <c r="F53" s="71">
        <v>-3283</v>
      </c>
      <c r="G53" s="69">
        <v>0.81004455245038476</v>
      </c>
      <c r="I53" t="s">
        <v>619</v>
      </c>
      <c r="J53" t="s">
        <v>257</v>
      </c>
      <c r="K53" s="71">
        <v>17151</v>
      </c>
      <c r="L53" s="71"/>
      <c r="M53" s="71"/>
      <c r="N53" s="71">
        <v>17151</v>
      </c>
      <c r="Q53" t="b">
        <f>J53=B53</f>
        <v>1</v>
      </c>
    </row>
    <row r="54" spans="1:17" x14ac:dyDescent="0.3">
      <c r="A54" t="s">
        <v>620</v>
      </c>
      <c r="C54" s="71">
        <v>17283</v>
      </c>
      <c r="D54" s="71">
        <v>17283</v>
      </c>
      <c r="E54" s="71">
        <v>14000</v>
      </c>
      <c r="F54" s="71">
        <v>-3283</v>
      </c>
      <c r="G54" s="69">
        <v>0.81004455245038476</v>
      </c>
      <c r="I54" t="s">
        <v>620</v>
      </c>
      <c r="K54" s="71">
        <v>17151</v>
      </c>
      <c r="L54" s="71"/>
      <c r="M54" s="71"/>
      <c r="N54" s="71">
        <v>17151</v>
      </c>
      <c r="Q54" t="b">
        <f>J54=B54</f>
        <v>1</v>
      </c>
    </row>
    <row r="55" spans="1:17" x14ac:dyDescent="0.3">
      <c r="A55" t="s">
        <v>621</v>
      </c>
      <c r="B55" t="s">
        <v>258</v>
      </c>
      <c r="C55" s="71">
        <v>67002</v>
      </c>
      <c r="D55" s="71">
        <v>67002</v>
      </c>
      <c r="E55" s="71">
        <v>67002.000000000015</v>
      </c>
      <c r="F55" s="71">
        <v>0</v>
      </c>
      <c r="G55" s="69">
        <v>1.0000000000000002</v>
      </c>
      <c r="I55" t="s">
        <v>621</v>
      </c>
      <c r="J55" t="s">
        <v>258</v>
      </c>
      <c r="K55" s="71">
        <v>8</v>
      </c>
      <c r="L55" s="71"/>
      <c r="M55" s="71"/>
      <c r="N55" s="71">
        <v>8</v>
      </c>
      <c r="Q55" t="b">
        <f>J55=B55</f>
        <v>1</v>
      </c>
    </row>
    <row r="56" spans="1:17" x14ac:dyDescent="0.3">
      <c r="A56" t="s">
        <v>622</v>
      </c>
      <c r="C56" s="71">
        <v>67002</v>
      </c>
      <c r="D56" s="71">
        <v>67002</v>
      </c>
      <c r="E56" s="71">
        <v>67002.000000000015</v>
      </c>
      <c r="F56" s="71">
        <v>0</v>
      </c>
      <c r="G56" s="69">
        <v>1.0000000000000002</v>
      </c>
      <c r="I56" t="s">
        <v>622</v>
      </c>
      <c r="K56" s="71">
        <v>8</v>
      </c>
      <c r="L56" s="71"/>
      <c r="M56" s="71"/>
      <c r="N56" s="71">
        <v>8</v>
      </c>
      <c r="Q56" t="b">
        <f>J56=B56</f>
        <v>1</v>
      </c>
    </row>
    <row r="57" spans="1:17" x14ac:dyDescent="0.3">
      <c r="A57" t="s">
        <v>623</v>
      </c>
      <c r="B57" t="s">
        <v>260</v>
      </c>
      <c r="C57" s="71">
        <v>119682</v>
      </c>
      <c r="D57" s="71">
        <v>119682</v>
      </c>
      <c r="E57" s="71">
        <v>119682</v>
      </c>
      <c r="F57" s="71">
        <v>0</v>
      </c>
      <c r="G57" s="69">
        <v>1</v>
      </c>
      <c r="I57" t="s">
        <v>623</v>
      </c>
      <c r="J57" t="s">
        <v>260</v>
      </c>
      <c r="K57" s="71"/>
      <c r="L57" s="71"/>
      <c r="M57" s="71">
        <v>1.3111275620758533E-8</v>
      </c>
      <c r="N57" s="71">
        <v>1.3111275620758533E-8</v>
      </c>
      <c r="Q57" t="b">
        <f>J57=B57</f>
        <v>1</v>
      </c>
    </row>
    <row r="58" spans="1:17" x14ac:dyDescent="0.3">
      <c r="A58" t="s">
        <v>624</v>
      </c>
      <c r="C58" s="71">
        <v>119682</v>
      </c>
      <c r="D58" s="71">
        <v>119682</v>
      </c>
      <c r="E58" s="71">
        <v>119682</v>
      </c>
      <c r="F58" s="71">
        <v>0</v>
      </c>
      <c r="G58" s="69">
        <v>1</v>
      </c>
      <c r="I58" t="s">
        <v>624</v>
      </c>
      <c r="K58" s="71"/>
      <c r="L58" s="71"/>
      <c r="M58" s="71">
        <v>1.3111275620758533E-8</v>
      </c>
      <c r="N58" s="71">
        <v>1.3111275620758533E-8</v>
      </c>
      <c r="Q58" t="b">
        <f>J58=B58</f>
        <v>1</v>
      </c>
    </row>
    <row r="59" spans="1:17" x14ac:dyDescent="0.3">
      <c r="A59" t="s">
        <v>54</v>
      </c>
      <c r="C59" s="71">
        <v>765731.72</v>
      </c>
      <c r="D59" s="71">
        <v>765731.72</v>
      </c>
      <c r="E59" s="71">
        <v>726636.41999999993</v>
      </c>
      <c r="F59" s="71">
        <v>-39095.299999999581</v>
      </c>
      <c r="G59" s="69">
        <v>0.94894386770343064</v>
      </c>
      <c r="I59" t="s">
        <v>54</v>
      </c>
      <c r="K59" s="71">
        <v>35781.5</v>
      </c>
      <c r="L59" s="71">
        <v>17352</v>
      </c>
      <c r="M59" s="71">
        <v>95557.750000012369</v>
      </c>
      <c r="N59" s="71">
        <v>148691.25000001234</v>
      </c>
    </row>
    <row r="62" spans="1:17" x14ac:dyDescent="0.3">
      <c r="A62" s="83" t="s">
        <v>41</v>
      </c>
    </row>
  </sheetData>
  <mergeCells count="1">
    <mergeCell ref="B8:C18"/>
  </mergeCells>
  <hyperlinks>
    <hyperlink ref="A1" location="'Home Page'!A1" display="Return to homepage" xr:uid="{DE79A33D-FB88-4039-91F0-F3123418E9DC}"/>
    <hyperlink ref="A62" location="'Home Page'!A1" display="Return to homepage" xr:uid="{D3854725-EE5A-40E8-BBD7-09E3E8AE5A71}"/>
  </hyperlinks>
  <pageMargins left="0.7" right="0.7" top="0.75" bottom="0.75" header="0.3" footer="0.3"/>
  <pageSetup paperSize="9" scale="40" orientation="landscape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C667-95C3-44CD-8B0E-BC9B38332298}">
  <sheetPr>
    <pageSetUpPr fitToPage="1"/>
  </sheetPr>
  <dimension ref="A1:U48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40" bestFit="1" customWidth="1"/>
    <col min="3" max="3" width="8" bestFit="1" customWidth="1"/>
    <col min="4" max="4" width="7.5546875" bestFit="1" customWidth="1"/>
    <col min="5" max="5" width="8.5546875" bestFit="1" customWidth="1"/>
    <col min="6" max="6" width="7.5546875" bestFit="1" customWidth="1"/>
    <col min="7" max="7" width="8.33203125" bestFit="1" customWidth="1"/>
    <col min="8" max="8" width="2.109375" customWidth="1"/>
    <col min="9" max="9" width="35.33203125" hidden="1" customWidth="1" outlineLevel="1"/>
    <col min="10" max="10" width="40" hidden="1" customWidth="1" outlineLevel="1"/>
    <col min="11" max="11" width="21.88671875" bestFit="1" customWidth="1" collapsed="1"/>
    <col min="12" max="13" width="21.88671875" bestFit="1" customWidth="1"/>
    <col min="14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5.4" customHeight="1" x14ac:dyDescent="0.3">
      <c r="A2" s="83"/>
    </row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36</v>
      </c>
      <c r="I23" s="70" t="s">
        <v>49</v>
      </c>
      <c r="J23" t="s">
        <v>36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I26" s="70" t="s">
        <v>42</v>
      </c>
      <c r="J26" s="70" t="s">
        <v>45</v>
      </c>
      <c r="K26">
        <v>2023</v>
      </c>
      <c r="L26">
        <v>2022</v>
      </c>
      <c r="M26" t="s">
        <v>1719</v>
      </c>
      <c r="N26" t="s">
        <v>54</v>
      </c>
    </row>
    <row r="27" spans="1:17" x14ac:dyDescent="0.3">
      <c r="A27" t="s">
        <v>625</v>
      </c>
      <c r="B27" t="s">
        <v>264</v>
      </c>
      <c r="C27" s="71">
        <v>59787</v>
      </c>
      <c r="D27" s="71">
        <v>59787</v>
      </c>
      <c r="E27" s="71">
        <v>59787</v>
      </c>
      <c r="F27" s="71">
        <v>0</v>
      </c>
      <c r="G27" s="69">
        <v>1</v>
      </c>
      <c r="I27" t="s">
        <v>625</v>
      </c>
      <c r="J27" t="s">
        <v>264</v>
      </c>
      <c r="K27" s="71">
        <v>13251</v>
      </c>
      <c r="L27" s="71">
        <v>22310</v>
      </c>
      <c r="M27" s="71">
        <v>0</v>
      </c>
      <c r="N27" s="71">
        <v>35561</v>
      </c>
      <c r="Q27" t="b">
        <f>J27=B27</f>
        <v>1</v>
      </c>
    </row>
    <row r="28" spans="1:17" x14ac:dyDescent="0.3">
      <c r="A28" t="s">
        <v>626</v>
      </c>
      <c r="C28" s="71">
        <v>59787</v>
      </c>
      <c r="D28" s="71">
        <v>59787</v>
      </c>
      <c r="E28" s="71">
        <v>59787</v>
      </c>
      <c r="F28" s="71">
        <v>0</v>
      </c>
      <c r="G28" s="69">
        <v>1</v>
      </c>
      <c r="I28" t="s">
        <v>626</v>
      </c>
      <c r="K28" s="71">
        <v>13251</v>
      </c>
      <c r="L28" s="71">
        <v>22310</v>
      </c>
      <c r="M28" s="71">
        <v>0</v>
      </c>
      <c r="N28" s="71">
        <v>35561</v>
      </c>
      <c r="Q28" t="b">
        <f>J28=B28</f>
        <v>1</v>
      </c>
    </row>
    <row r="29" spans="1:17" x14ac:dyDescent="0.3">
      <c r="A29" t="s">
        <v>627</v>
      </c>
      <c r="B29" t="s">
        <v>265</v>
      </c>
      <c r="C29" s="71">
        <v>37092</v>
      </c>
      <c r="D29" s="71">
        <v>37092</v>
      </c>
      <c r="E29" s="71">
        <v>21391.75</v>
      </c>
      <c r="F29" s="71">
        <v>-15700.25</v>
      </c>
      <c r="G29" s="69">
        <v>0.57672139544915346</v>
      </c>
      <c r="I29" t="s">
        <v>627</v>
      </c>
      <c r="J29" t="s">
        <v>265</v>
      </c>
      <c r="K29" s="71"/>
      <c r="L29" s="71"/>
      <c r="M29" s="71"/>
      <c r="N29" s="71"/>
      <c r="Q29" t="b">
        <f>J29=B29</f>
        <v>1</v>
      </c>
    </row>
    <row r="30" spans="1:17" x14ac:dyDescent="0.3">
      <c r="A30" t="s">
        <v>628</v>
      </c>
      <c r="C30" s="71">
        <v>37092</v>
      </c>
      <c r="D30" s="71">
        <v>37092</v>
      </c>
      <c r="E30" s="71">
        <v>21391.75</v>
      </c>
      <c r="F30" s="71">
        <v>-15700.25</v>
      </c>
      <c r="G30" s="69">
        <v>0.57672139544915346</v>
      </c>
      <c r="I30" t="s">
        <v>628</v>
      </c>
      <c r="K30" s="71"/>
      <c r="L30" s="71"/>
      <c r="M30" s="71"/>
      <c r="N30" s="71"/>
      <c r="Q30" t="b">
        <f>J30=B30</f>
        <v>1</v>
      </c>
    </row>
    <row r="31" spans="1:17" x14ac:dyDescent="0.3">
      <c r="A31" t="s">
        <v>629</v>
      </c>
      <c r="B31" t="s">
        <v>266</v>
      </c>
      <c r="C31" s="71">
        <v>46597</v>
      </c>
      <c r="D31" s="71">
        <v>46597</v>
      </c>
      <c r="E31" s="71">
        <v>46596.960000000014</v>
      </c>
      <c r="F31" s="71">
        <v>-3.99999999863212E-2</v>
      </c>
      <c r="G31" s="69">
        <v>0.99999914157563818</v>
      </c>
      <c r="I31" t="s">
        <v>629</v>
      </c>
      <c r="J31" t="s">
        <v>266</v>
      </c>
      <c r="K31" s="71">
        <v>5.0000000002910383E-2</v>
      </c>
      <c r="L31" s="71"/>
      <c r="M31" s="71"/>
      <c r="N31" s="71">
        <v>5.0000000002910383E-2</v>
      </c>
      <c r="Q31" t="b">
        <f>J31=B31</f>
        <v>1</v>
      </c>
    </row>
    <row r="32" spans="1:17" x14ac:dyDescent="0.3">
      <c r="A32" t="s">
        <v>630</v>
      </c>
      <c r="C32" s="71">
        <v>46597</v>
      </c>
      <c r="D32" s="71">
        <v>46597</v>
      </c>
      <c r="E32" s="71">
        <v>46596.960000000014</v>
      </c>
      <c r="F32" s="71">
        <v>-3.99999999863212E-2</v>
      </c>
      <c r="G32" s="69">
        <v>0.99999914157563818</v>
      </c>
      <c r="I32" t="s">
        <v>630</v>
      </c>
      <c r="K32" s="71">
        <v>5.0000000002910383E-2</v>
      </c>
      <c r="L32" s="71"/>
      <c r="M32" s="71"/>
      <c r="N32" s="71">
        <v>5.0000000002910383E-2</v>
      </c>
      <c r="Q32" t="b">
        <f>J32=B32</f>
        <v>1</v>
      </c>
    </row>
    <row r="33" spans="1:17" x14ac:dyDescent="0.3">
      <c r="A33" t="s">
        <v>631</v>
      </c>
      <c r="B33" t="s">
        <v>267</v>
      </c>
      <c r="C33" s="71">
        <v>66996</v>
      </c>
      <c r="D33" s="71">
        <v>66996</v>
      </c>
      <c r="E33" s="71">
        <v>66996</v>
      </c>
      <c r="F33" s="71">
        <v>0</v>
      </c>
      <c r="G33" s="69">
        <v>1</v>
      </c>
      <c r="I33" t="s">
        <v>631</v>
      </c>
      <c r="J33" t="s">
        <v>267</v>
      </c>
      <c r="K33" s="71"/>
      <c r="L33" s="71"/>
      <c r="M33" s="71"/>
      <c r="N33" s="71"/>
      <c r="Q33" t="b">
        <f>J33=B33</f>
        <v>1</v>
      </c>
    </row>
    <row r="34" spans="1:17" x14ac:dyDescent="0.3">
      <c r="A34" t="s">
        <v>632</v>
      </c>
      <c r="C34" s="71">
        <v>66996</v>
      </c>
      <c r="D34" s="71">
        <v>66996</v>
      </c>
      <c r="E34" s="71">
        <v>66996</v>
      </c>
      <c r="F34" s="71">
        <v>0</v>
      </c>
      <c r="G34" s="69">
        <v>1</v>
      </c>
      <c r="I34" t="s">
        <v>632</v>
      </c>
      <c r="K34" s="71"/>
      <c r="L34" s="71"/>
      <c r="M34" s="71"/>
      <c r="N34" s="71"/>
      <c r="Q34" t="b">
        <f>J34=B34</f>
        <v>1</v>
      </c>
    </row>
    <row r="35" spans="1:17" x14ac:dyDescent="0.3">
      <c r="A35" t="s">
        <v>633</v>
      </c>
      <c r="B35" t="s">
        <v>268</v>
      </c>
      <c r="C35" s="71">
        <v>55515</v>
      </c>
      <c r="D35" s="71">
        <v>55515</v>
      </c>
      <c r="E35" s="71">
        <v>48500</v>
      </c>
      <c r="F35" s="71">
        <v>-7015</v>
      </c>
      <c r="G35" s="69">
        <v>0.87363775556155998</v>
      </c>
      <c r="I35" t="s">
        <v>633</v>
      </c>
      <c r="J35" t="s">
        <v>268</v>
      </c>
      <c r="K35" s="71">
        <v>24359</v>
      </c>
      <c r="L35" s="71">
        <v>20458</v>
      </c>
      <c r="M35" s="71">
        <v>0</v>
      </c>
      <c r="N35" s="71">
        <v>44817</v>
      </c>
      <c r="Q35" t="b">
        <f>J35=B35</f>
        <v>1</v>
      </c>
    </row>
    <row r="36" spans="1:17" x14ac:dyDescent="0.3">
      <c r="A36" t="s">
        <v>634</v>
      </c>
      <c r="C36" s="71">
        <v>55515</v>
      </c>
      <c r="D36" s="71">
        <v>55515</v>
      </c>
      <c r="E36" s="71">
        <v>48500</v>
      </c>
      <c r="F36" s="71">
        <v>-7015</v>
      </c>
      <c r="G36" s="69">
        <v>0.87363775556155998</v>
      </c>
      <c r="I36" t="s">
        <v>634</v>
      </c>
      <c r="K36" s="71">
        <v>24359</v>
      </c>
      <c r="L36" s="71">
        <v>20458</v>
      </c>
      <c r="M36" s="71">
        <v>0</v>
      </c>
      <c r="N36" s="71">
        <v>44817</v>
      </c>
      <c r="Q36" t="b">
        <f>J36=B36</f>
        <v>1</v>
      </c>
    </row>
    <row r="37" spans="1:17" x14ac:dyDescent="0.3">
      <c r="A37" t="s">
        <v>635</v>
      </c>
      <c r="B37" t="s">
        <v>269</v>
      </c>
      <c r="C37" s="71">
        <v>51777</v>
      </c>
      <c r="D37" s="71">
        <v>51777</v>
      </c>
      <c r="E37" s="71">
        <v>51776.970000000008</v>
      </c>
      <c r="F37" s="71">
        <v>-2.9999999991559889E-2</v>
      </c>
      <c r="G37" s="69">
        <v>0.99999942059215496</v>
      </c>
      <c r="I37" t="s">
        <v>635</v>
      </c>
      <c r="J37" t="s">
        <v>269</v>
      </c>
      <c r="K37" s="71">
        <v>-2.9999999991559889E-2</v>
      </c>
      <c r="L37" s="71">
        <v>0</v>
      </c>
      <c r="M37" s="71"/>
      <c r="N37" s="71">
        <v>-2.9999999991559889E-2</v>
      </c>
      <c r="Q37" t="b">
        <f>J37=B37</f>
        <v>1</v>
      </c>
    </row>
    <row r="38" spans="1:17" x14ac:dyDescent="0.3">
      <c r="A38" t="s">
        <v>636</v>
      </c>
      <c r="C38" s="71">
        <v>51777</v>
      </c>
      <c r="D38" s="71">
        <v>51777</v>
      </c>
      <c r="E38" s="71">
        <v>51776.970000000008</v>
      </c>
      <c r="F38" s="71">
        <v>-2.9999999991559889E-2</v>
      </c>
      <c r="G38" s="69">
        <v>0.99999942059215496</v>
      </c>
      <c r="I38" t="s">
        <v>636</v>
      </c>
      <c r="K38" s="71">
        <v>-2.9999999991559889E-2</v>
      </c>
      <c r="L38" s="71">
        <v>0</v>
      </c>
      <c r="M38" s="71"/>
      <c r="N38" s="71">
        <v>-2.9999999991559889E-2</v>
      </c>
      <c r="Q38" t="b">
        <f>J38=B38</f>
        <v>1</v>
      </c>
    </row>
    <row r="39" spans="1:17" x14ac:dyDescent="0.3">
      <c r="A39" t="s">
        <v>637</v>
      </c>
      <c r="B39" t="s">
        <v>263</v>
      </c>
      <c r="C39" s="71">
        <v>45903</v>
      </c>
      <c r="D39" s="71">
        <v>45903</v>
      </c>
      <c r="E39" s="71">
        <v>33603</v>
      </c>
      <c r="F39" s="71">
        <v>-12300</v>
      </c>
      <c r="G39" s="69">
        <v>0.73204365727730214</v>
      </c>
      <c r="I39" t="s">
        <v>637</v>
      </c>
      <c r="J39" t="s">
        <v>263</v>
      </c>
      <c r="K39" s="71"/>
      <c r="L39" s="71">
        <v>24460</v>
      </c>
      <c r="M39" s="71">
        <v>0</v>
      </c>
      <c r="N39" s="71">
        <v>24460</v>
      </c>
      <c r="Q39" t="b">
        <f>J39=B39</f>
        <v>1</v>
      </c>
    </row>
    <row r="40" spans="1:17" x14ac:dyDescent="0.3">
      <c r="A40" t="s">
        <v>638</v>
      </c>
      <c r="C40" s="71">
        <v>45903</v>
      </c>
      <c r="D40" s="71">
        <v>45903</v>
      </c>
      <c r="E40" s="71">
        <v>33603</v>
      </c>
      <c r="F40" s="71">
        <v>-12300</v>
      </c>
      <c r="G40" s="69">
        <v>0.73204365727730214</v>
      </c>
      <c r="I40" t="s">
        <v>638</v>
      </c>
      <c r="K40" s="71"/>
      <c r="L40" s="71">
        <v>24460</v>
      </c>
      <c r="M40" s="71">
        <v>0</v>
      </c>
      <c r="N40" s="71">
        <v>24460</v>
      </c>
      <c r="Q40" t="b">
        <f>J40=B40</f>
        <v>1</v>
      </c>
    </row>
    <row r="41" spans="1:17" x14ac:dyDescent="0.3">
      <c r="A41" t="s">
        <v>639</v>
      </c>
      <c r="B41" t="s">
        <v>270</v>
      </c>
      <c r="C41" s="71">
        <v>63057</v>
      </c>
      <c r="D41" s="71">
        <v>63057</v>
      </c>
      <c r="E41" s="71">
        <v>50445.599999999999</v>
      </c>
      <c r="F41" s="71">
        <v>-12611.400000000001</v>
      </c>
      <c r="G41" s="69">
        <v>0.79999999999999993</v>
      </c>
      <c r="I41" t="s">
        <v>639</v>
      </c>
      <c r="J41" t="s">
        <v>270</v>
      </c>
      <c r="K41" s="71"/>
      <c r="L41" s="71"/>
      <c r="M41" s="71">
        <v>29177.019999978544</v>
      </c>
      <c r="N41" s="71">
        <v>29177.019999978544</v>
      </c>
      <c r="Q41" t="b">
        <f>J41=B41</f>
        <v>1</v>
      </c>
    </row>
    <row r="42" spans="1:17" x14ac:dyDescent="0.3">
      <c r="A42" t="s">
        <v>640</v>
      </c>
      <c r="C42" s="71">
        <v>63057</v>
      </c>
      <c r="D42" s="71">
        <v>63057</v>
      </c>
      <c r="E42" s="71">
        <v>50445.599999999999</v>
      </c>
      <c r="F42" s="71">
        <v>-12611.400000000001</v>
      </c>
      <c r="G42" s="69">
        <v>0.79999999999999993</v>
      </c>
      <c r="I42" t="s">
        <v>640</v>
      </c>
      <c r="K42" s="71"/>
      <c r="L42" s="71"/>
      <c r="M42" s="71">
        <v>29177.019999978544</v>
      </c>
      <c r="N42" s="71">
        <v>29177.019999978544</v>
      </c>
      <c r="Q42" t="b">
        <f>J42=B42</f>
        <v>1</v>
      </c>
    </row>
    <row r="43" spans="1:17" x14ac:dyDescent="0.3">
      <c r="A43" t="s">
        <v>641</v>
      </c>
      <c r="B43" t="s">
        <v>271</v>
      </c>
      <c r="C43" s="71">
        <v>58452</v>
      </c>
      <c r="D43" s="71">
        <v>58452</v>
      </c>
      <c r="E43" s="71">
        <v>58452</v>
      </c>
      <c r="F43" s="71">
        <v>0</v>
      </c>
      <c r="G43" s="69">
        <v>1</v>
      </c>
      <c r="I43" t="s">
        <v>641</v>
      </c>
      <c r="J43" t="s">
        <v>271</v>
      </c>
      <c r="K43" s="71"/>
      <c r="L43" s="71"/>
      <c r="M43" s="71"/>
      <c r="N43" s="71"/>
      <c r="Q43" t="b">
        <f>J43=B43</f>
        <v>1</v>
      </c>
    </row>
    <row r="44" spans="1:17" x14ac:dyDescent="0.3">
      <c r="A44" t="s">
        <v>642</v>
      </c>
      <c r="C44" s="71">
        <v>58452</v>
      </c>
      <c r="D44" s="71">
        <v>58452</v>
      </c>
      <c r="E44" s="71">
        <v>58452</v>
      </c>
      <c r="F44" s="71">
        <v>0</v>
      </c>
      <c r="G44" s="69">
        <v>1</v>
      </c>
      <c r="I44" t="s">
        <v>642</v>
      </c>
      <c r="K44" s="71"/>
      <c r="L44" s="71"/>
      <c r="M44" s="71"/>
      <c r="N44" s="71"/>
      <c r="Q44" t="b">
        <f>J44=B44</f>
        <v>1</v>
      </c>
    </row>
    <row r="45" spans="1:17" x14ac:dyDescent="0.3">
      <c r="A45" t="s">
        <v>54</v>
      </c>
      <c r="C45" s="71">
        <v>485176</v>
      </c>
      <c r="D45" s="71">
        <v>485176</v>
      </c>
      <c r="E45" s="71">
        <v>437549.28</v>
      </c>
      <c r="F45" s="71">
        <v>-47626.72000000003</v>
      </c>
      <c r="G45" s="69">
        <v>0.90183619964713835</v>
      </c>
      <c r="I45" t="s">
        <v>54</v>
      </c>
      <c r="K45" s="71">
        <v>37610.020000000011</v>
      </c>
      <c r="L45" s="71">
        <v>67228</v>
      </c>
      <c r="M45" s="71">
        <v>29177.019999978544</v>
      </c>
      <c r="N45" s="71">
        <v>134015.03999997856</v>
      </c>
    </row>
    <row r="48" spans="1:17" x14ac:dyDescent="0.3">
      <c r="A48" s="83" t="s">
        <v>41</v>
      </c>
    </row>
  </sheetData>
  <mergeCells count="1">
    <mergeCell ref="B8:C18"/>
  </mergeCells>
  <hyperlinks>
    <hyperlink ref="A1" location="'Home Page'!A1" display="Return to homepage" xr:uid="{97A12B52-8EA5-4E69-88AA-C5E34666CDFC}"/>
    <hyperlink ref="A48" location="'Home Page'!A1" display="Return to homepage" xr:uid="{653A2155-CBF2-4316-9880-DB04277840D3}"/>
  </hyperlinks>
  <pageMargins left="0.7" right="0.7" top="0.75" bottom="0.75" header="0.3" footer="0.3"/>
  <pageSetup paperSize="9" scale="40" orientation="landscape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B1EA7-C5BE-42CC-83E6-F53F359BBF68}">
  <sheetPr>
    <pageSetUpPr fitToPage="1"/>
  </sheetPr>
  <dimension ref="A1:U109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33.77734375" bestFit="1" customWidth="1"/>
    <col min="3" max="3" width="8" bestFit="1" customWidth="1"/>
    <col min="4" max="4" width="7.5546875" bestFit="1" customWidth="1"/>
    <col min="5" max="5" width="8.5546875" bestFit="1" customWidth="1"/>
    <col min="6" max="6" width="8.21875" bestFit="1" customWidth="1"/>
    <col min="7" max="7" width="8.33203125" bestFit="1" customWidth="1"/>
    <col min="8" max="8" width="2.109375" customWidth="1"/>
    <col min="9" max="9" width="35.33203125" hidden="1" customWidth="1" outlineLevel="1"/>
    <col min="10" max="10" width="33.6640625" hidden="1" customWidth="1" outlineLevel="1"/>
    <col min="11" max="11" width="21.88671875" bestFit="1" customWidth="1" collapsed="1"/>
    <col min="12" max="13" width="21.88671875" bestFit="1" customWidth="1"/>
    <col min="14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5.4" customHeight="1" x14ac:dyDescent="0.3">
      <c r="A2" s="83"/>
    </row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19</v>
      </c>
      <c r="I23" s="70" t="s">
        <v>49</v>
      </c>
      <c r="J23" t="s">
        <v>19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I26" s="70" t="s">
        <v>42</v>
      </c>
      <c r="J26" s="70" t="s">
        <v>45</v>
      </c>
      <c r="K26">
        <v>2022</v>
      </c>
      <c r="L26">
        <v>2023</v>
      </c>
      <c r="M26" t="s">
        <v>1719</v>
      </c>
      <c r="N26" t="s">
        <v>54</v>
      </c>
    </row>
    <row r="27" spans="1:17" x14ac:dyDescent="0.3">
      <c r="A27" t="s">
        <v>643</v>
      </c>
      <c r="B27" t="s">
        <v>273</v>
      </c>
      <c r="C27" s="71">
        <v>50516</v>
      </c>
      <c r="D27" s="71">
        <v>50516</v>
      </c>
      <c r="E27" s="71">
        <v>50515.8</v>
      </c>
      <c r="F27" s="71">
        <v>-0.19999999999708962</v>
      </c>
      <c r="G27" s="69">
        <v>0.99999604085834193</v>
      </c>
      <c r="I27" t="s">
        <v>643</v>
      </c>
      <c r="J27" t="s">
        <v>273</v>
      </c>
      <c r="K27" s="71"/>
      <c r="L27" s="71"/>
      <c r="M27" s="71"/>
      <c r="N27" s="71"/>
      <c r="Q27" t="b">
        <f>J27=B27</f>
        <v>1</v>
      </c>
    </row>
    <row r="28" spans="1:17" x14ac:dyDescent="0.3">
      <c r="B28" t="s">
        <v>274</v>
      </c>
      <c r="C28" s="71">
        <v>4999.66</v>
      </c>
      <c r="D28" s="71">
        <v>4999.66</v>
      </c>
      <c r="E28" s="71">
        <v>4999.66</v>
      </c>
      <c r="F28" s="71">
        <v>0</v>
      </c>
      <c r="G28" s="69">
        <v>1</v>
      </c>
      <c r="J28" t="s">
        <v>274</v>
      </c>
      <c r="K28" s="71"/>
      <c r="L28" s="71"/>
      <c r="M28" s="71">
        <v>0</v>
      </c>
      <c r="N28" s="71">
        <v>0</v>
      </c>
      <c r="Q28" t="b">
        <f>J28=B28</f>
        <v>1</v>
      </c>
    </row>
    <row r="29" spans="1:17" x14ac:dyDescent="0.3">
      <c r="B29" t="s">
        <v>276</v>
      </c>
      <c r="C29" s="71">
        <v>4393.66</v>
      </c>
      <c r="D29" s="71">
        <v>4393.66</v>
      </c>
      <c r="E29" s="71">
        <v>4393.66</v>
      </c>
      <c r="F29" s="71">
        <v>0</v>
      </c>
      <c r="G29" s="69">
        <v>1</v>
      </c>
      <c r="J29" t="s">
        <v>276</v>
      </c>
      <c r="K29" s="71"/>
      <c r="L29" s="71"/>
      <c r="M29" s="71"/>
      <c r="N29" s="71"/>
      <c r="Q29" t="b">
        <f>J29=B29</f>
        <v>1</v>
      </c>
    </row>
    <row r="30" spans="1:17" x14ac:dyDescent="0.3">
      <c r="A30" t="s">
        <v>644</v>
      </c>
      <c r="C30" s="71">
        <v>59909.320000000007</v>
      </c>
      <c r="D30" s="71">
        <v>59909.320000000007</v>
      </c>
      <c r="E30" s="71">
        <v>59909.12000000001</v>
      </c>
      <c r="F30" s="71">
        <v>-0.20000000000436557</v>
      </c>
      <c r="G30" s="69">
        <v>0.99999666162126355</v>
      </c>
      <c r="I30" t="s">
        <v>644</v>
      </c>
      <c r="K30" s="71"/>
      <c r="L30" s="71"/>
      <c r="M30" s="71">
        <v>0</v>
      </c>
      <c r="N30" s="71">
        <v>0</v>
      </c>
      <c r="Q30" t="b">
        <f>J30=B30</f>
        <v>1</v>
      </c>
    </row>
    <row r="31" spans="1:17" x14ac:dyDescent="0.3">
      <c r="A31" t="s">
        <v>275</v>
      </c>
      <c r="B31" t="s">
        <v>275</v>
      </c>
      <c r="C31" s="71">
        <v>26365</v>
      </c>
      <c r="D31" s="71">
        <v>26365</v>
      </c>
      <c r="E31" s="71">
        <v>26365</v>
      </c>
      <c r="F31" s="71">
        <v>0</v>
      </c>
      <c r="G31" s="69">
        <v>1</v>
      </c>
      <c r="I31" t="s">
        <v>275</v>
      </c>
      <c r="J31" t="s">
        <v>275</v>
      </c>
      <c r="K31" s="71">
        <v>11521</v>
      </c>
      <c r="L31" s="71">
        <v>0</v>
      </c>
      <c r="M31" s="71">
        <v>53788</v>
      </c>
      <c r="N31" s="71">
        <v>65309</v>
      </c>
      <c r="Q31" t="b">
        <f>J31=B31</f>
        <v>1</v>
      </c>
    </row>
    <row r="32" spans="1:17" x14ac:dyDescent="0.3">
      <c r="A32" t="s">
        <v>645</v>
      </c>
      <c r="C32" s="71">
        <v>26365</v>
      </c>
      <c r="D32" s="71">
        <v>26365</v>
      </c>
      <c r="E32" s="71">
        <v>26365</v>
      </c>
      <c r="F32" s="71">
        <v>0</v>
      </c>
      <c r="G32" s="69">
        <v>1</v>
      </c>
      <c r="I32" t="s">
        <v>645</v>
      </c>
      <c r="K32" s="71">
        <v>11521</v>
      </c>
      <c r="L32" s="71">
        <v>0</v>
      </c>
      <c r="M32" s="71">
        <v>53788</v>
      </c>
      <c r="N32" s="71">
        <v>65309</v>
      </c>
      <c r="Q32" t="b">
        <f>J32=B32</f>
        <v>1</v>
      </c>
    </row>
    <row r="33" spans="1:17" x14ac:dyDescent="0.3">
      <c r="A33" t="s">
        <v>646</v>
      </c>
      <c r="B33" t="s">
        <v>277</v>
      </c>
      <c r="C33" s="71">
        <v>20074</v>
      </c>
      <c r="D33" s="71">
        <v>20074</v>
      </c>
      <c r="E33" s="71">
        <v>20074</v>
      </c>
      <c r="F33" s="71">
        <v>0</v>
      </c>
      <c r="G33" s="69">
        <v>1</v>
      </c>
      <c r="I33" t="s">
        <v>646</v>
      </c>
      <c r="J33" t="s">
        <v>277</v>
      </c>
      <c r="K33" s="71"/>
      <c r="L33" s="71"/>
      <c r="M33" s="71">
        <v>0</v>
      </c>
      <c r="N33" s="71">
        <v>0</v>
      </c>
      <c r="Q33" t="b">
        <f>J33=B33</f>
        <v>1</v>
      </c>
    </row>
    <row r="34" spans="1:17" x14ac:dyDescent="0.3">
      <c r="B34" t="s">
        <v>279</v>
      </c>
      <c r="C34" s="71">
        <v>3141</v>
      </c>
      <c r="D34" s="71">
        <v>3141</v>
      </c>
      <c r="E34" s="71">
        <v>500</v>
      </c>
      <c r="F34" s="71">
        <v>-2641</v>
      </c>
      <c r="G34" s="69">
        <v>0.1591849729385546</v>
      </c>
      <c r="J34" t="s">
        <v>279</v>
      </c>
      <c r="K34" s="71">
        <v>2841</v>
      </c>
      <c r="L34" s="71">
        <v>3153</v>
      </c>
      <c r="M34" s="71">
        <v>60789.000000007451</v>
      </c>
      <c r="N34" s="71">
        <v>66783.000000007451</v>
      </c>
      <c r="Q34" t="b">
        <f>J34=B34</f>
        <v>1</v>
      </c>
    </row>
    <row r="35" spans="1:17" x14ac:dyDescent="0.3">
      <c r="B35" t="s">
        <v>281</v>
      </c>
      <c r="C35" s="71">
        <v>4084</v>
      </c>
      <c r="D35" s="71">
        <v>4084</v>
      </c>
      <c r="E35" s="71">
        <v>0</v>
      </c>
      <c r="F35" s="71">
        <v>-4084</v>
      </c>
      <c r="G35" s="69">
        <v>0</v>
      </c>
      <c r="J35" t="s">
        <v>281</v>
      </c>
      <c r="K35" s="71">
        <v>3696</v>
      </c>
      <c r="L35" s="71">
        <v>4042</v>
      </c>
      <c r="M35" s="71">
        <v>40866</v>
      </c>
      <c r="N35" s="71">
        <v>48604</v>
      </c>
      <c r="Q35" t="b">
        <f>J35=B35</f>
        <v>1</v>
      </c>
    </row>
    <row r="36" spans="1:17" x14ac:dyDescent="0.3">
      <c r="A36" t="s">
        <v>647</v>
      </c>
      <c r="C36" s="71">
        <v>27299</v>
      </c>
      <c r="D36" s="71">
        <v>27299</v>
      </c>
      <c r="E36" s="71">
        <v>20574</v>
      </c>
      <c r="F36" s="71">
        <v>-6725</v>
      </c>
      <c r="G36" s="69">
        <v>0.75365397999926742</v>
      </c>
      <c r="I36" t="s">
        <v>647</v>
      </c>
      <c r="K36" s="71">
        <v>6537</v>
      </c>
      <c r="L36" s="71">
        <v>7195</v>
      </c>
      <c r="M36" s="71">
        <v>101655.00000000745</v>
      </c>
      <c r="N36" s="71">
        <v>115387.00000000745</v>
      </c>
      <c r="Q36" t="b">
        <f>J36=B36</f>
        <v>1</v>
      </c>
    </row>
    <row r="37" spans="1:17" x14ac:dyDescent="0.3">
      <c r="A37" t="s">
        <v>648</v>
      </c>
      <c r="B37" t="s">
        <v>278</v>
      </c>
      <c r="C37" s="71">
        <v>44641</v>
      </c>
      <c r="D37" s="71">
        <v>44641</v>
      </c>
      <c r="E37" s="71">
        <v>16000</v>
      </c>
      <c r="F37" s="71">
        <v>-28641</v>
      </c>
      <c r="G37" s="69">
        <v>0.3584149100602585</v>
      </c>
      <c r="I37" t="s">
        <v>648</v>
      </c>
      <c r="J37" t="s">
        <v>278</v>
      </c>
      <c r="K37" s="71">
        <v>23877</v>
      </c>
      <c r="L37" s="71">
        <v>26644</v>
      </c>
      <c r="M37" s="71">
        <v>49680</v>
      </c>
      <c r="N37" s="71">
        <v>100201</v>
      </c>
      <c r="Q37" t="b">
        <f>J37=B37</f>
        <v>1</v>
      </c>
    </row>
    <row r="38" spans="1:17" x14ac:dyDescent="0.3">
      <c r="B38" t="s">
        <v>286</v>
      </c>
      <c r="C38" s="71">
        <v>7674</v>
      </c>
      <c r="D38" s="71">
        <v>7674</v>
      </c>
      <c r="E38" s="71">
        <v>4012</v>
      </c>
      <c r="F38" s="71">
        <v>-3662</v>
      </c>
      <c r="G38" s="69">
        <v>0.52280427417253061</v>
      </c>
      <c r="J38" t="s">
        <v>286</v>
      </c>
      <c r="K38" s="71">
        <v>1688</v>
      </c>
      <c r="L38" s="71">
        <v>2914</v>
      </c>
      <c r="M38" s="71">
        <v>3108</v>
      </c>
      <c r="N38" s="71">
        <v>7710</v>
      </c>
      <c r="Q38" t="b">
        <f>J38=B38</f>
        <v>1</v>
      </c>
    </row>
    <row r="39" spans="1:17" x14ac:dyDescent="0.3">
      <c r="B39" t="s">
        <v>284</v>
      </c>
      <c r="C39" s="71">
        <v>3759</v>
      </c>
      <c r="D39" s="71">
        <v>3759</v>
      </c>
      <c r="E39" s="71">
        <v>0</v>
      </c>
      <c r="F39" s="71">
        <v>-3759</v>
      </c>
      <c r="G39" s="69">
        <v>0</v>
      </c>
      <c r="J39" t="s">
        <v>284</v>
      </c>
      <c r="K39" s="71"/>
      <c r="L39" s="71"/>
      <c r="M39" s="71"/>
      <c r="N39" s="71"/>
      <c r="Q39" t="b">
        <f>J39=B39</f>
        <v>1</v>
      </c>
    </row>
    <row r="40" spans="1:17" x14ac:dyDescent="0.3">
      <c r="A40" t="s">
        <v>649</v>
      </c>
      <c r="C40" s="71">
        <v>56074</v>
      </c>
      <c r="D40" s="71">
        <v>56074</v>
      </c>
      <c r="E40" s="71">
        <v>20012</v>
      </c>
      <c r="F40" s="71">
        <v>-36062</v>
      </c>
      <c r="G40" s="69">
        <v>0.35688554410243606</v>
      </c>
      <c r="I40" t="s">
        <v>649</v>
      </c>
      <c r="K40" s="71">
        <v>25565</v>
      </c>
      <c r="L40" s="71">
        <v>29558</v>
      </c>
      <c r="M40" s="71">
        <v>52788</v>
      </c>
      <c r="N40" s="71">
        <v>107911</v>
      </c>
      <c r="Q40" t="b">
        <f>J40=B40</f>
        <v>1</v>
      </c>
    </row>
    <row r="41" spans="1:17" x14ac:dyDescent="0.3">
      <c r="A41" t="s">
        <v>650</v>
      </c>
      <c r="B41" t="s">
        <v>282</v>
      </c>
      <c r="C41" s="71">
        <v>20641</v>
      </c>
      <c r="D41" s="71">
        <v>20641</v>
      </c>
      <c r="E41" s="71">
        <v>7200</v>
      </c>
      <c r="F41" s="71">
        <v>-13441</v>
      </c>
      <c r="G41" s="69">
        <v>0.34882030909355166</v>
      </c>
      <c r="I41" t="s">
        <v>650</v>
      </c>
      <c r="J41" t="s">
        <v>282</v>
      </c>
      <c r="K41" s="71"/>
      <c r="L41" s="71">
        <v>4301</v>
      </c>
      <c r="M41" s="71">
        <v>27482</v>
      </c>
      <c r="N41" s="71">
        <v>31783</v>
      </c>
      <c r="Q41" t="b">
        <f>J41=B41</f>
        <v>1</v>
      </c>
    </row>
    <row r="42" spans="1:17" x14ac:dyDescent="0.3">
      <c r="B42" t="s">
        <v>300</v>
      </c>
      <c r="C42" s="71">
        <v>22661</v>
      </c>
      <c r="D42" s="71">
        <v>22661</v>
      </c>
      <c r="E42" s="71">
        <v>13500</v>
      </c>
      <c r="F42" s="71">
        <v>-9161</v>
      </c>
      <c r="G42" s="69">
        <v>0.59573716958651424</v>
      </c>
      <c r="J42" t="s">
        <v>300</v>
      </c>
      <c r="K42" s="71"/>
      <c r="L42" s="71">
        <v>6756.01</v>
      </c>
      <c r="M42" s="71">
        <v>31467</v>
      </c>
      <c r="N42" s="71">
        <v>38223.01</v>
      </c>
      <c r="Q42" t="b">
        <f>J42=B42</f>
        <v>1</v>
      </c>
    </row>
    <row r="43" spans="1:17" x14ac:dyDescent="0.3">
      <c r="B43" t="s">
        <v>303</v>
      </c>
      <c r="C43" s="71">
        <v>22420</v>
      </c>
      <c r="D43" s="71">
        <v>22420</v>
      </c>
      <c r="E43" s="71">
        <v>4800</v>
      </c>
      <c r="F43" s="71">
        <v>-17620</v>
      </c>
      <c r="G43" s="69">
        <v>0.21409455842997324</v>
      </c>
      <c r="J43" t="s">
        <v>303</v>
      </c>
      <c r="K43" s="71">
        <v>17523</v>
      </c>
      <c r="L43" s="71">
        <v>17822</v>
      </c>
      <c r="M43" s="71">
        <v>75616.5</v>
      </c>
      <c r="N43" s="71">
        <v>110961.5</v>
      </c>
      <c r="Q43" t="b">
        <f>J43=B43</f>
        <v>1</v>
      </c>
    </row>
    <row r="44" spans="1:17" x14ac:dyDescent="0.3">
      <c r="A44" t="s">
        <v>651</v>
      </c>
      <c r="C44" s="71">
        <v>65722</v>
      </c>
      <c r="D44" s="71">
        <v>65722</v>
      </c>
      <c r="E44" s="71">
        <v>25500</v>
      </c>
      <c r="F44" s="71">
        <v>-40222</v>
      </c>
      <c r="G44" s="69">
        <v>0.38799793067770305</v>
      </c>
      <c r="I44" t="s">
        <v>651</v>
      </c>
      <c r="K44" s="71">
        <v>17523</v>
      </c>
      <c r="L44" s="71">
        <v>28879.010000000002</v>
      </c>
      <c r="M44" s="71">
        <v>134565.5</v>
      </c>
      <c r="N44" s="71">
        <v>180967.51</v>
      </c>
      <c r="Q44" t="b">
        <f>J44=B44</f>
        <v>1</v>
      </c>
    </row>
    <row r="45" spans="1:17" x14ac:dyDescent="0.3">
      <c r="A45" t="s">
        <v>652</v>
      </c>
      <c r="B45" t="s">
        <v>283</v>
      </c>
      <c r="C45" s="71">
        <v>35856</v>
      </c>
      <c r="D45" s="71">
        <v>35856</v>
      </c>
      <c r="E45" s="71">
        <v>35856</v>
      </c>
      <c r="F45" s="71">
        <v>0</v>
      </c>
      <c r="G45" s="69">
        <v>1</v>
      </c>
      <c r="I45" t="s">
        <v>652</v>
      </c>
      <c r="J45" t="s">
        <v>283</v>
      </c>
      <c r="K45" s="71"/>
      <c r="L45" s="71"/>
      <c r="M45" s="71">
        <v>0</v>
      </c>
      <c r="N45" s="71">
        <v>0</v>
      </c>
      <c r="Q45" t="b">
        <f>J45=B45</f>
        <v>1</v>
      </c>
    </row>
    <row r="46" spans="1:17" x14ac:dyDescent="0.3">
      <c r="B46" t="s">
        <v>293</v>
      </c>
      <c r="C46" s="71">
        <v>21541</v>
      </c>
      <c r="D46" s="71">
        <v>21541</v>
      </c>
      <c r="E46" s="71">
        <v>16156</v>
      </c>
      <c r="F46" s="71">
        <v>-5385</v>
      </c>
      <c r="G46" s="69">
        <v>0.75001160577503367</v>
      </c>
      <c r="J46" t="s">
        <v>293</v>
      </c>
      <c r="K46" s="71"/>
      <c r="L46" s="71">
        <v>2408</v>
      </c>
      <c r="M46" s="71">
        <v>13782</v>
      </c>
      <c r="N46" s="71">
        <v>16190</v>
      </c>
      <c r="Q46" t="b">
        <f>J46=B46</f>
        <v>1</v>
      </c>
    </row>
    <row r="47" spans="1:17" x14ac:dyDescent="0.3">
      <c r="B47" t="s">
        <v>306</v>
      </c>
      <c r="C47" s="71">
        <v>15888</v>
      </c>
      <c r="D47" s="71">
        <v>15888</v>
      </c>
      <c r="E47" s="71">
        <v>15888</v>
      </c>
      <c r="F47" s="71">
        <v>0</v>
      </c>
      <c r="G47" s="69">
        <v>1</v>
      </c>
      <c r="J47" t="s">
        <v>306</v>
      </c>
      <c r="K47" s="71"/>
      <c r="L47" s="71"/>
      <c r="M47" s="71"/>
      <c r="N47" s="71"/>
      <c r="Q47" t="b">
        <f>J47=B47</f>
        <v>1</v>
      </c>
    </row>
    <row r="48" spans="1:17" x14ac:dyDescent="0.3">
      <c r="A48" t="s">
        <v>653</v>
      </c>
      <c r="C48" s="71">
        <v>73285</v>
      </c>
      <c r="D48" s="71">
        <v>73285</v>
      </c>
      <c r="E48" s="71">
        <v>67900</v>
      </c>
      <c r="F48" s="71">
        <v>-5385</v>
      </c>
      <c r="G48" s="69">
        <v>0.92651975165449951</v>
      </c>
      <c r="I48" t="s">
        <v>653</v>
      </c>
      <c r="K48" s="71"/>
      <c r="L48" s="71">
        <v>2408</v>
      </c>
      <c r="M48" s="71">
        <v>13782</v>
      </c>
      <c r="N48" s="71">
        <v>16190</v>
      </c>
      <c r="Q48" t="b">
        <f>J48=B48</f>
        <v>1</v>
      </c>
    </row>
    <row r="49" spans="1:17" x14ac:dyDescent="0.3">
      <c r="A49" t="s">
        <v>654</v>
      </c>
      <c r="B49" t="s">
        <v>285</v>
      </c>
      <c r="C49" s="71">
        <v>18991</v>
      </c>
      <c r="D49" s="71">
        <v>18991</v>
      </c>
      <c r="E49" s="71">
        <v>18991</v>
      </c>
      <c r="F49" s="71">
        <v>0</v>
      </c>
      <c r="G49" s="69">
        <v>1</v>
      </c>
      <c r="I49" t="s">
        <v>654</v>
      </c>
      <c r="J49" t="s">
        <v>285</v>
      </c>
      <c r="K49" s="71"/>
      <c r="L49" s="71"/>
      <c r="M49" s="71">
        <v>0</v>
      </c>
      <c r="N49" s="71">
        <v>0</v>
      </c>
      <c r="Q49" t="b">
        <f>J49=B49</f>
        <v>1</v>
      </c>
    </row>
    <row r="50" spans="1:17" x14ac:dyDescent="0.3">
      <c r="B50" t="s">
        <v>298</v>
      </c>
      <c r="C50" s="71">
        <v>39900</v>
      </c>
      <c r="D50" s="71">
        <v>39900</v>
      </c>
      <c r="E50" s="71">
        <v>39900</v>
      </c>
      <c r="F50" s="71">
        <v>0</v>
      </c>
      <c r="G50" s="69">
        <v>1</v>
      </c>
      <c r="J50" t="s">
        <v>298</v>
      </c>
      <c r="K50" s="71"/>
      <c r="L50" s="71"/>
      <c r="M50" s="71"/>
      <c r="N50" s="71"/>
      <c r="Q50" t="b">
        <f>J50=B50</f>
        <v>1</v>
      </c>
    </row>
    <row r="51" spans="1:17" x14ac:dyDescent="0.3">
      <c r="A51" t="s">
        <v>655</v>
      </c>
      <c r="C51" s="71">
        <v>58891</v>
      </c>
      <c r="D51" s="71">
        <v>58891</v>
      </c>
      <c r="E51" s="71">
        <v>58891</v>
      </c>
      <c r="F51" s="71">
        <v>0</v>
      </c>
      <c r="G51" s="69">
        <v>1</v>
      </c>
      <c r="I51" t="s">
        <v>655</v>
      </c>
      <c r="K51" s="71"/>
      <c r="L51" s="71"/>
      <c r="M51" s="71">
        <v>0</v>
      </c>
      <c r="N51" s="71">
        <v>0</v>
      </c>
      <c r="Q51" t="b">
        <f>J51=B51</f>
        <v>1</v>
      </c>
    </row>
    <row r="52" spans="1:17" x14ac:dyDescent="0.3">
      <c r="A52" t="s">
        <v>656</v>
      </c>
      <c r="B52" t="s">
        <v>289</v>
      </c>
      <c r="C52" s="71">
        <v>66177</v>
      </c>
      <c r="D52" s="71">
        <v>66177</v>
      </c>
      <c r="E52" s="71">
        <v>66177</v>
      </c>
      <c r="F52" s="71">
        <v>0</v>
      </c>
      <c r="G52" s="69">
        <v>1</v>
      </c>
      <c r="I52" t="s">
        <v>656</v>
      </c>
      <c r="J52" t="s">
        <v>289</v>
      </c>
      <c r="K52" s="71"/>
      <c r="L52" s="71"/>
      <c r="M52" s="71"/>
      <c r="N52" s="71"/>
      <c r="Q52" t="b">
        <f>J52=B52</f>
        <v>1</v>
      </c>
    </row>
    <row r="53" spans="1:17" x14ac:dyDescent="0.3">
      <c r="A53" t="s">
        <v>657</v>
      </c>
      <c r="C53" s="71">
        <v>66177</v>
      </c>
      <c r="D53" s="71">
        <v>66177</v>
      </c>
      <c r="E53" s="71">
        <v>66177</v>
      </c>
      <c r="F53" s="71">
        <v>0</v>
      </c>
      <c r="G53" s="69">
        <v>1</v>
      </c>
      <c r="I53" t="s">
        <v>657</v>
      </c>
      <c r="K53" s="71"/>
      <c r="L53" s="71"/>
      <c r="M53" s="71"/>
      <c r="N53" s="71"/>
      <c r="Q53" t="b">
        <f>J53=B53</f>
        <v>1</v>
      </c>
    </row>
    <row r="54" spans="1:17" x14ac:dyDescent="0.3">
      <c r="A54" t="s">
        <v>658</v>
      </c>
      <c r="B54" t="s">
        <v>305</v>
      </c>
      <c r="C54" s="71">
        <v>30864</v>
      </c>
      <c r="D54" s="71">
        <v>30864</v>
      </c>
      <c r="E54" s="71">
        <v>29250</v>
      </c>
      <c r="F54" s="71">
        <v>-1614</v>
      </c>
      <c r="G54" s="69">
        <v>0.94770606531881807</v>
      </c>
      <c r="I54" t="s">
        <v>658</v>
      </c>
      <c r="J54" t="s">
        <v>305</v>
      </c>
      <c r="K54" s="71"/>
      <c r="L54" s="71"/>
      <c r="M54" s="71"/>
      <c r="N54" s="71"/>
      <c r="Q54" t="b">
        <f>J54=B54</f>
        <v>1</v>
      </c>
    </row>
    <row r="55" spans="1:17" x14ac:dyDescent="0.3">
      <c r="B55" t="s">
        <v>304</v>
      </c>
      <c r="C55" s="71">
        <v>10911</v>
      </c>
      <c r="D55" s="71">
        <v>10911</v>
      </c>
      <c r="E55" s="71">
        <v>1600</v>
      </c>
      <c r="F55" s="71">
        <v>-9311</v>
      </c>
      <c r="G55" s="69">
        <v>0.14664100449088077</v>
      </c>
      <c r="J55" t="s">
        <v>304</v>
      </c>
      <c r="K55" s="71">
        <v>15086</v>
      </c>
      <c r="L55" s="71">
        <v>8187</v>
      </c>
      <c r="M55" s="71">
        <v>83544</v>
      </c>
      <c r="N55" s="71">
        <v>106817</v>
      </c>
      <c r="Q55" t="b">
        <f>J55=B55</f>
        <v>1</v>
      </c>
    </row>
    <row r="56" spans="1:17" x14ac:dyDescent="0.3">
      <c r="A56" t="s">
        <v>659</v>
      </c>
      <c r="C56" s="71">
        <v>41775</v>
      </c>
      <c r="D56" s="71">
        <v>41775</v>
      </c>
      <c r="E56" s="71">
        <v>30850</v>
      </c>
      <c r="F56" s="71">
        <v>-10925</v>
      </c>
      <c r="G56" s="69">
        <v>0.73847995212447637</v>
      </c>
      <c r="I56" t="s">
        <v>659</v>
      </c>
      <c r="K56" s="71">
        <v>15086</v>
      </c>
      <c r="L56" s="71">
        <v>8187</v>
      </c>
      <c r="M56" s="71">
        <v>83544</v>
      </c>
      <c r="N56" s="71">
        <v>106817</v>
      </c>
      <c r="Q56" t="b">
        <f>J56=B56</f>
        <v>1</v>
      </c>
    </row>
    <row r="57" spans="1:17" x14ac:dyDescent="0.3">
      <c r="A57" t="s">
        <v>660</v>
      </c>
      <c r="B57" t="s">
        <v>291</v>
      </c>
      <c r="C57" s="71">
        <v>27378</v>
      </c>
      <c r="D57" s="71">
        <v>27378</v>
      </c>
      <c r="E57" s="71">
        <v>15000</v>
      </c>
      <c r="F57" s="71">
        <v>-12378</v>
      </c>
      <c r="G57" s="69">
        <v>0.54788516326977865</v>
      </c>
      <c r="I57" t="s">
        <v>660</v>
      </c>
      <c r="J57" t="s">
        <v>291</v>
      </c>
      <c r="K57" s="71">
        <v>7572</v>
      </c>
      <c r="L57" s="71">
        <v>9721</v>
      </c>
      <c r="M57" s="71">
        <v>32138</v>
      </c>
      <c r="N57" s="71">
        <v>49431</v>
      </c>
      <c r="Q57" t="b">
        <f>J57=B57</f>
        <v>1</v>
      </c>
    </row>
    <row r="58" spans="1:17" x14ac:dyDescent="0.3">
      <c r="B58" t="s">
        <v>299</v>
      </c>
      <c r="C58" s="71">
        <v>7169</v>
      </c>
      <c r="D58" s="71">
        <v>7169</v>
      </c>
      <c r="E58" s="71">
        <v>6000</v>
      </c>
      <c r="F58" s="71">
        <v>-1169</v>
      </c>
      <c r="G58" s="69">
        <v>0.83693681127074904</v>
      </c>
      <c r="J58" t="s">
        <v>299</v>
      </c>
      <c r="K58" s="71">
        <v>882</v>
      </c>
      <c r="L58" s="71">
        <v>399</v>
      </c>
      <c r="M58" s="71">
        <v>5847</v>
      </c>
      <c r="N58" s="71">
        <v>7128</v>
      </c>
      <c r="Q58" t="b">
        <f>J58=B58</f>
        <v>1</v>
      </c>
    </row>
    <row r="59" spans="1:17" x14ac:dyDescent="0.3">
      <c r="B59" t="s">
        <v>301</v>
      </c>
      <c r="C59" s="71">
        <v>30079</v>
      </c>
      <c r="D59" s="71">
        <v>30079</v>
      </c>
      <c r="E59" s="71">
        <v>30079</v>
      </c>
      <c r="F59" s="71">
        <v>0</v>
      </c>
      <c r="G59" s="69">
        <v>1</v>
      </c>
      <c r="J59" t="s">
        <v>301</v>
      </c>
      <c r="K59" s="71"/>
      <c r="L59" s="71"/>
      <c r="M59" s="71"/>
      <c r="N59" s="71"/>
      <c r="Q59" t="b">
        <f>J59=B59</f>
        <v>1</v>
      </c>
    </row>
    <row r="60" spans="1:17" x14ac:dyDescent="0.3">
      <c r="A60" t="s">
        <v>661</v>
      </c>
      <c r="C60" s="71">
        <v>64626</v>
      </c>
      <c r="D60" s="71">
        <v>64626</v>
      </c>
      <c r="E60" s="71">
        <v>51079</v>
      </c>
      <c r="F60" s="71">
        <v>-13547</v>
      </c>
      <c r="G60" s="69">
        <v>0.7903784854392969</v>
      </c>
      <c r="I60" t="s">
        <v>661</v>
      </c>
      <c r="K60" s="71">
        <v>8454</v>
      </c>
      <c r="L60" s="71">
        <v>10120</v>
      </c>
      <c r="M60" s="71">
        <v>37985</v>
      </c>
      <c r="N60" s="71">
        <v>56559</v>
      </c>
      <c r="Q60" t="b">
        <f>J60=B60</f>
        <v>1</v>
      </c>
    </row>
    <row r="61" spans="1:17" x14ac:dyDescent="0.3">
      <c r="A61" t="s">
        <v>662</v>
      </c>
      <c r="B61" t="s">
        <v>294</v>
      </c>
      <c r="C61" s="71">
        <v>22571</v>
      </c>
      <c r="D61" s="71">
        <v>22571</v>
      </c>
      <c r="E61" s="71">
        <v>18000</v>
      </c>
      <c r="F61" s="71">
        <v>-4571</v>
      </c>
      <c r="G61" s="69">
        <v>0.79748349652208583</v>
      </c>
      <c r="I61" t="s">
        <v>662</v>
      </c>
      <c r="J61" t="s">
        <v>294</v>
      </c>
      <c r="K61" s="71">
        <v>8413</v>
      </c>
      <c r="L61" s="71">
        <v>5899</v>
      </c>
      <c r="M61" s="71">
        <v>33182</v>
      </c>
      <c r="N61" s="71">
        <v>47494</v>
      </c>
      <c r="Q61" t="b">
        <f>J61=B61</f>
        <v>1</v>
      </c>
    </row>
    <row r="62" spans="1:17" x14ac:dyDescent="0.3">
      <c r="B62" t="s">
        <v>297</v>
      </c>
      <c r="C62" s="71">
        <v>28283</v>
      </c>
      <c r="D62" s="71">
        <v>28283</v>
      </c>
      <c r="E62" s="71">
        <v>28283</v>
      </c>
      <c r="F62" s="71">
        <v>0</v>
      </c>
      <c r="G62" s="69">
        <v>1</v>
      </c>
      <c r="J62" t="s">
        <v>297</v>
      </c>
      <c r="K62" s="71"/>
      <c r="L62" s="71"/>
      <c r="M62" s="71"/>
      <c r="N62" s="71"/>
      <c r="Q62" t="b">
        <f>J62=B62</f>
        <v>1</v>
      </c>
    </row>
    <row r="63" spans="1:17" x14ac:dyDescent="0.3">
      <c r="A63" t="s">
        <v>663</v>
      </c>
      <c r="C63" s="71">
        <v>50854</v>
      </c>
      <c r="D63" s="71">
        <v>50854</v>
      </c>
      <c r="E63" s="71">
        <v>46283</v>
      </c>
      <c r="F63" s="71">
        <v>-4571</v>
      </c>
      <c r="G63" s="69">
        <v>0.91011523184016985</v>
      </c>
      <c r="I63" t="s">
        <v>663</v>
      </c>
      <c r="K63" s="71">
        <v>8413</v>
      </c>
      <c r="L63" s="71">
        <v>5899</v>
      </c>
      <c r="M63" s="71">
        <v>33182</v>
      </c>
      <c r="N63" s="71">
        <v>47494</v>
      </c>
      <c r="Q63" t="b">
        <f>J63=B63</f>
        <v>1</v>
      </c>
    </row>
    <row r="64" spans="1:17" x14ac:dyDescent="0.3">
      <c r="A64" t="s">
        <v>664</v>
      </c>
      <c r="B64" t="s">
        <v>288</v>
      </c>
      <c r="C64" s="71">
        <v>16672</v>
      </c>
      <c r="D64" s="71">
        <v>16672</v>
      </c>
      <c r="E64" s="71">
        <v>16672</v>
      </c>
      <c r="F64" s="71">
        <v>0</v>
      </c>
      <c r="G64" s="69">
        <v>1</v>
      </c>
      <c r="I64" t="s">
        <v>664</v>
      </c>
      <c r="J64" t="s">
        <v>288</v>
      </c>
      <c r="K64" s="71"/>
      <c r="L64" s="71"/>
      <c r="M64" s="71"/>
      <c r="N64" s="71"/>
      <c r="Q64" t="b">
        <f>J64=B64</f>
        <v>1</v>
      </c>
    </row>
    <row r="65" spans="1:17" x14ac:dyDescent="0.3">
      <c r="B65" t="s">
        <v>295</v>
      </c>
      <c r="C65" s="71">
        <v>15089</v>
      </c>
      <c r="D65" s="71">
        <v>15089</v>
      </c>
      <c r="E65" s="71">
        <v>15089</v>
      </c>
      <c r="F65" s="71">
        <v>0</v>
      </c>
      <c r="G65" s="69">
        <v>1</v>
      </c>
      <c r="J65" t="s">
        <v>295</v>
      </c>
      <c r="K65" s="71"/>
      <c r="L65" s="71"/>
      <c r="M65" s="71"/>
      <c r="N65" s="71"/>
      <c r="Q65" t="b">
        <f>J65=B65</f>
        <v>1</v>
      </c>
    </row>
    <row r="66" spans="1:17" x14ac:dyDescent="0.3">
      <c r="B66" t="s">
        <v>296</v>
      </c>
      <c r="C66" s="71">
        <v>27653</v>
      </c>
      <c r="D66" s="71">
        <v>27653</v>
      </c>
      <c r="E66" s="71">
        <v>27653</v>
      </c>
      <c r="F66" s="71">
        <v>0</v>
      </c>
      <c r="G66" s="69">
        <v>1</v>
      </c>
      <c r="J66" t="s">
        <v>296</v>
      </c>
      <c r="K66" s="71"/>
      <c r="L66" s="71"/>
      <c r="M66" s="71"/>
      <c r="N66" s="71"/>
      <c r="Q66" t="b">
        <f>J66=B66</f>
        <v>1</v>
      </c>
    </row>
    <row r="67" spans="1:17" x14ac:dyDescent="0.3">
      <c r="A67" t="s">
        <v>665</v>
      </c>
      <c r="C67" s="71">
        <v>59414</v>
      </c>
      <c r="D67" s="71">
        <v>59414</v>
      </c>
      <c r="E67" s="71">
        <v>59414</v>
      </c>
      <c r="F67" s="71">
        <v>0</v>
      </c>
      <c r="G67" s="69">
        <v>1</v>
      </c>
      <c r="I67" t="s">
        <v>665</v>
      </c>
      <c r="K67" s="71"/>
      <c r="L67" s="71"/>
      <c r="M67" s="71"/>
      <c r="N67" s="71"/>
      <c r="Q67" t="b">
        <f>J67=B67</f>
        <v>1</v>
      </c>
    </row>
    <row r="68" spans="1:17" x14ac:dyDescent="0.3">
      <c r="A68" t="s">
        <v>666</v>
      </c>
      <c r="B68" t="s">
        <v>302</v>
      </c>
      <c r="C68" s="71">
        <v>62724</v>
      </c>
      <c r="D68" s="71">
        <v>62724</v>
      </c>
      <c r="E68" s="71">
        <v>62724</v>
      </c>
      <c r="F68" s="71">
        <v>0</v>
      </c>
      <c r="G68" s="69">
        <v>1</v>
      </c>
      <c r="I68" t="s">
        <v>666</v>
      </c>
      <c r="J68" t="s">
        <v>302</v>
      </c>
      <c r="K68" s="71"/>
      <c r="L68" s="71">
        <v>0</v>
      </c>
      <c r="M68" s="71"/>
      <c r="N68" s="71">
        <v>0</v>
      </c>
      <c r="Q68" t="b">
        <f>J68=B68</f>
        <v>1</v>
      </c>
    </row>
    <row r="69" spans="1:17" x14ac:dyDescent="0.3">
      <c r="A69" t="s">
        <v>667</v>
      </c>
      <c r="C69" s="71">
        <v>62724</v>
      </c>
      <c r="D69" s="71">
        <v>62724</v>
      </c>
      <c r="E69" s="71">
        <v>62724</v>
      </c>
      <c r="F69" s="71">
        <v>0</v>
      </c>
      <c r="G69" s="69">
        <v>1</v>
      </c>
      <c r="I69" t="s">
        <v>667</v>
      </c>
      <c r="K69" s="71"/>
      <c r="L69" s="71">
        <v>0</v>
      </c>
      <c r="M69" s="71"/>
      <c r="N69" s="71">
        <v>0</v>
      </c>
      <c r="Q69" t="b">
        <f>J69=B69</f>
        <v>1</v>
      </c>
    </row>
    <row r="70" spans="1:17" x14ac:dyDescent="0.3">
      <c r="A70" t="s">
        <v>668</v>
      </c>
      <c r="B70" t="s">
        <v>280</v>
      </c>
      <c r="C70" s="71">
        <v>4253</v>
      </c>
      <c r="D70" s="71">
        <v>4253</v>
      </c>
      <c r="E70" s="71">
        <v>4253</v>
      </c>
      <c r="F70" s="71">
        <v>0</v>
      </c>
      <c r="G70" s="69">
        <v>1</v>
      </c>
      <c r="I70" t="s">
        <v>668</v>
      </c>
      <c r="J70" t="s">
        <v>280</v>
      </c>
      <c r="K70" s="71">
        <v>2019</v>
      </c>
      <c r="L70" s="71"/>
      <c r="M70" s="71">
        <v>2250.0000000017881</v>
      </c>
      <c r="N70" s="71">
        <v>4269.0000000017881</v>
      </c>
      <c r="Q70" t="b">
        <f>J70=B70</f>
        <v>1</v>
      </c>
    </row>
    <row r="71" spans="1:17" x14ac:dyDescent="0.3">
      <c r="B71" t="s">
        <v>287</v>
      </c>
      <c r="C71" s="71">
        <v>13609</v>
      </c>
      <c r="D71" s="71">
        <v>13609</v>
      </c>
      <c r="E71" s="71">
        <v>13609</v>
      </c>
      <c r="F71" s="71">
        <v>0</v>
      </c>
      <c r="G71" s="69">
        <v>1</v>
      </c>
      <c r="J71" t="s">
        <v>287</v>
      </c>
      <c r="K71" s="71"/>
      <c r="L71" s="71"/>
      <c r="M71" s="71">
        <v>0</v>
      </c>
      <c r="N71" s="71">
        <v>0</v>
      </c>
      <c r="Q71" t="b">
        <f>J71=B71</f>
        <v>1</v>
      </c>
    </row>
    <row r="72" spans="1:17" x14ac:dyDescent="0.3">
      <c r="B72" t="s">
        <v>290</v>
      </c>
      <c r="C72" s="71">
        <v>253</v>
      </c>
      <c r="D72" s="71">
        <v>253</v>
      </c>
      <c r="E72" s="71">
        <v>253</v>
      </c>
      <c r="F72" s="71">
        <v>0</v>
      </c>
      <c r="G72" s="69">
        <v>1</v>
      </c>
      <c r="J72" t="s">
        <v>290</v>
      </c>
      <c r="K72" s="71">
        <v>5602</v>
      </c>
      <c r="L72" s="71"/>
      <c r="M72" s="71">
        <v>38789</v>
      </c>
      <c r="N72" s="71">
        <v>44391</v>
      </c>
      <c r="Q72" t="b">
        <f>J72=B72</f>
        <v>1</v>
      </c>
    </row>
    <row r="73" spans="1:17" x14ac:dyDescent="0.3">
      <c r="B73" t="s">
        <v>292</v>
      </c>
      <c r="C73" s="71">
        <v>43315</v>
      </c>
      <c r="D73" s="71">
        <v>43315</v>
      </c>
      <c r="E73" s="71">
        <v>43315</v>
      </c>
      <c r="F73" s="71">
        <v>0</v>
      </c>
      <c r="G73" s="69">
        <v>1</v>
      </c>
      <c r="J73" t="s">
        <v>292</v>
      </c>
      <c r="K73" s="71"/>
      <c r="L73" s="71"/>
      <c r="M73" s="71"/>
      <c r="N73" s="71"/>
      <c r="Q73" t="b">
        <f>J73=B73</f>
        <v>1</v>
      </c>
    </row>
    <row r="74" spans="1:17" x14ac:dyDescent="0.3">
      <c r="A74" t="s">
        <v>669</v>
      </c>
      <c r="C74" s="71">
        <v>61430</v>
      </c>
      <c r="D74" s="71">
        <v>61430</v>
      </c>
      <c r="E74" s="71">
        <v>61430</v>
      </c>
      <c r="F74" s="71">
        <v>0</v>
      </c>
      <c r="G74" s="69">
        <v>1</v>
      </c>
      <c r="I74" t="s">
        <v>669</v>
      </c>
      <c r="K74" s="71">
        <v>7621</v>
      </c>
      <c r="L74" s="71"/>
      <c r="M74" s="71">
        <v>41039.00000000179</v>
      </c>
      <c r="N74" s="71">
        <v>48660.00000000179</v>
      </c>
      <c r="Q74" t="b">
        <f>J74=B74</f>
        <v>1</v>
      </c>
    </row>
    <row r="75" spans="1:17" x14ac:dyDescent="0.3">
      <c r="A75" t="s">
        <v>54</v>
      </c>
      <c r="C75" s="71">
        <v>774545.32000000007</v>
      </c>
      <c r="D75" s="71">
        <v>774545.32000000007</v>
      </c>
      <c r="E75" s="71">
        <v>657108.12</v>
      </c>
      <c r="F75" s="71">
        <v>-117437.20000000007</v>
      </c>
      <c r="G75" s="69">
        <v>0.84837917554004449</v>
      </c>
      <c r="I75" t="s">
        <v>54</v>
      </c>
      <c r="K75" s="71">
        <v>100720</v>
      </c>
      <c r="L75" s="71">
        <v>92246.010000000009</v>
      </c>
      <c r="M75" s="71">
        <v>552328.50000000931</v>
      </c>
      <c r="N75" s="71">
        <v>745294.51000000921</v>
      </c>
    </row>
    <row r="76" spans="1:17" x14ac:dyDescent="0.3">
      <c r="A76" s="83" t="s">
        <v>41</v>
      </c>
    </row>
    <row r="109" spans="1:1" x14ac:dyDescent="0.3">
      <c r="A109" s="83"/>
    </row>
  </sheetData>
  <mergeCells count="1">
    <mergeCell ref="B8:C18"/>
  </mergeCells>
  <hyperlinks>
    <hyperlink ref="A1" location="'Home Page'!A1" display="Return to homepage" xr:uid="{7E00DA75-5239-4D86-968B-84962526DB0B}"/>
    <hyperlink ref="A76" location="'Home Page'!A1" display="Return to homepage" xr:uid="{518807A5-1203-4CFF-A671-DCD0B97C32D5}"/>
  </hyperlinks>
  <pageMargins left="0.7" right="0.7" top="0.75" bottom="0.75" header="0.3" footer="0.3"/>
  <pageSetup paperSize="9" scale="40" fitToHeight="0" orientation="landscape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78AD2-C2F2-41EF-A3C7-672F17618E55}">
  <sheetPr>
    <pageSetUpPr fitToPage="1"/>
  </sheetPr>
  <dimension ref="A1:U69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41.21875" bestFit="1" customWidth="1"/>
    <col min="3" max="4" width="9.109375" bestFit="1" customWidth="1"/>
    <col min="5" max="5" width="8.5546875" bestFit="1" customWidth="1"/>
    <col min="6" max="6" width="8.21875" bestFit="1" customWidth="1"/>
    <col min="7" max="7" width="8.33203125" bestFit="1" customWidth="1"/>
    <col min="8" max="8" width="2.109375" customWidth="1"/>
    <col min="9" max="9" width="35.33203125" hidden="1" customWidth="1" outlineLevel="1"/>
    <col min="10" max="10" width="41.33203125" hidden="1" customWidth="1" outlineLevel="1"/>
    <col min="11" max="11" width="21.88671875" bestFit="1" customWidth="1" collapsed="1"/>
    <col min="12" max="13" width="21.88671875" bestFit="1" customWidth="1"/>
    <col min="14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5.4" customHeight="1" x14ac:dyDescent="0.3">
      <c r="A2" s="83"/>
    </row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22</v>
      </c>
      <c r="I23" s="70" t="s">
        <v>49</v>
      </c>
      <c r="J23" t="s">
        <v>22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I26" s="70" t="s">
        <v>42</v>
      </c>
      <c r="J26" s="70" t="s">
        <v>45</v>
      </c>
      <c r="K26">
        <v>2023</v>
      </c>
      <c r="L26">
        <v>2022</v>
      </c>
      <c r="M26" t="s">
        <v>1719</v>
      </c>
      <c r="N26" t="s">
        <v>54</v>
      </c>
    </row>
    <row r="27" spans="1:17" x14ac:dyDescent="0.3">
      <c r="A27" t="s">
        <v>670</v>
      </c>
      <c r="B27" t="s">
        <v>308</v>
      </c>
      <c r="C27" s="71">
        <v>26474</v>
      </c>
      <c r="D27" s="71">
        <v>26474</v>
      </c>
      <c r="E27" s="71">
        <v>26474</v>
      </c>
      <c r="F27" s="71">
        <v>0</v>
      </c>
      <c r="G27" s="69">
        <v>1</v>
      </c>
      <c r="I27" t="s">
        <v>670</v>
      </c>
      <c r="J27" t="s">
        <v>308</v>
      </c>
      <c r="K27" s="71">
        <v>1975.0800000000017</v>
      </c>
      <c r="L27" s="71">
        <v>2100.94</v>
      </c>
      <c r="M27" s="71"/>
      <c r="N27" s="71">
        <v>4076.0200000000018</v>
      </c>
      <c r="Q27" t="b">
        <f>J27=B27</f>
        <v>1</v>
      </c>
    </row>
    <row r="28" spans="1:17" x14ac:dyDescent="0.3">
      <c r="A28" t="s">
        <v>671</v>
      </c>
      <c r="C28" s="71">
        <v>26474</v>
      </c>
      <c r="D28" s="71">
        <v>26474</v>
      </c>
      <c r="E28" s="71">
        <v>26474</v>
      </c>
      <c r="F28" s="71">
        <v>0</v>
      </c>
      <c r="G28" s="69">
        <v>1</v>
      </c>
      <c r="I28" t="s">
        <v>671</v>
      </c>
      <c r="K28" s="71">
        <v>1975.0800000000017</v>
      </c>
      <c r="L28" s="71">
        <v>2100.94</v>
      </c>
      <c r="M28" s="71"/>
      <c r="N28" s="71">
        <v>4076.0200000000018</v>
      </c>
      <c r="Q28" t="b">
        <f>J28=B28</f>
        <v>1</v>
      </c>
    </row>
    <row r="29" spans="1:17" x14ac:dyDescent="0.3">
      <c r="A29" t="s">
        <v>672</v>
      </c>
      <c r="B29" t="s">
        <v>309</v>
      </c>
      <c r="C29" s="71">
        <v>154063</v>
      </c>
      <c r="D29" s="71">
        <v>154063</v>
      </c>
      <c r="E29" s="71">
        <v>154063</v>
      </c>
      <c r="F29" s="71">
        <v>0</v>
      </c>
      <c r="G29" s="69">
        <v>1</v>
      </c>
      <c r="I29" t="s">
        <v>672</v>
      </c>
      <c r="J29" t="s">
        <v>309</v>
      </c>
      <c r="K29" s="71"/>
      <c r="L29" s="71"/>
      <c r="M29" s="71"/>
      <c r="N29" s="71"/>
      <c r="Q29" t="b">
        <f>J29=B29</f>
        <v>1</v>
      </c>
    </row>
    <row r="30" spans="1:17" x14ac:dyDescent="0.3">
      <c r="A30" t="s">
        <v>673</v>
      </c>
      <c r="C30" s="71">
        <v>154063</v>
      </c>
      <c r="D30" s="71">
        <v>154063</v>
      </c>
      <c r="E30" s="71">
        <v>154063</v>
      </c>
      <c r="F30" s="71">
        <v>0</v>
      </c>
      <c r="G30" s="69">
        <v>1</v>
      </c>
      <c r="I30" t="s">
        <v>673</v>
      </c>
      <c r="K30" s="71"/>
      <c r="L30" s="71"/>
      <c r="M30" s="71"/>
      <c r="N30" s="71"/>
      <c r="Q30" t="b">
        <f>J30=B30</f>
        <v>1</v>
      </c>
    </row>
    <row r="31" spans="1:17" x14ac:dyDescent="0.3">
      <c r="A31" t="s">
        <v>674</v>
      </c>
      <c r="B31" t="s">
        <v>310</v>
      </c>
      <c r="C31" s="71">
        <v>133884</v>
      </c>
      <c r="D31" s="71">
        <v>133884</v>
      </c>
      <c r="E31" s="71">
        <v>133884</v>
      </c>
      <c r="F31" s="71">
        <v>0</v>
      </c>
      <c r="G31" s="69">
        <v>1</v>
      </c>
      <c r="I31" t="s">
        <v>674</v>
      </c>
      <c r="J31" t="s">
        <v>310</v>
      </c>
      <c r="K31" s="71"/>
      <c r="L31" s="71"/>
      <c r="M31" s="71"/>
      <c r="N31" s="71"/>
      <c r="Q31" t="b">
        <f>J31=B31</f>
        <v>1</v>
      </c>
    </row>
    <row r="32" spans="1:17" x14ac:dyDescent="0.3">
      <c r="A32" t="s">
        <v>675</v>
      </c>
      <c r="C32" s="71">
        <v>133884</v>
      </c>
      <c r="D32" s="71">
        <v>133884</v>
      </c>
      <c r="E32" s="71">
        <v>133884</v>
      </c>
      <c r="F32" s="71">
        <v>0</v>
      </c>
      <c r="G32" s="69">
        <v>1</v>
      </c>
      <c r="I32" t="s">
        <v>675</v>
      </c>
      <c r="K32" s="71"/>
      <c r="L32" s="71"/>
      <c r="M32" s="71"/>
      <c r="N32" s="71"/>
      <c r="Q32" t="b">
        <f>J32=B32</f>
        <v>1</v>
      </c>
    </row>
    <row r="33" spans="1:17" x14ac:dyDescent="0.3">
      <c r="A33" t="s">
        <v>676</v>
      </c>
      <c r="B33" t="s">
        <v>311</v>
      </c>
      <c r="C33" s="71">
        <v>60677</v>
      </c>
      <c r="D33" s="71">
        <v>60677</v>
      </c>
      <c r="E33" s="71">
        <v>60677</v>
      </c>
      <c r="F33" s="71">
        <v>0</v>
      </c>
      <c r="G33" s="69">
        <v>1</v>
      </c>
      <c r="I33" t="s">
        <v>676</v>
      </c>
      <c r="J33" t="s">
        <v>311</v>
      </c>
      <c r="K33" s="71"/>
      <c r="L33" s="71"/>
      <c r="M33" s="71"/>
      <c r="N33" s="71"/>
      <c r="Q33" t="b">
        <f>J33=B33</f>
        <v>1</v>
      </c>
    </row>
    <row r="34" spans="1:17" x14ac:dyDescent="0.3">
      <c r="A34" t="s">
        <v>677</v>
      </c>
      <c r="C34" s="71">
        <v>60677</v>
      </c>
      <c r="D34" s="71">
        <v>60677</v>
      </c>
      <c r="E34" s="71">
        <v>60677</v>
      </c>
      <c r="F34" s="71">
        <v>0</v>
      </c>
      <c r="G34" s="69">
        <v>1</v>
      </c>
      <c r="I34" t="s">
        <v>677</v>
      </c>
      <c r="K34" s="71"/>
      <c r="L34" s="71"/>
      <c r="M34" s="71"/>
      <c r="N34" s="71"/>
      <c r="Q34" t="b">
        <f>J34=B34</f>
        <v>1</v>
      </c>
    </row>
    <row r="35" spans="1:17" x14ac:dyDescent="0.3">
      <c r="A35" t="s">
        <v>678</v>
      </c>
      <c r="B35" t="s">
        <v>313</v>
      </c>
      <c r="C35" s="71">
        <v>72880</v>
      </c>
      <c r="D35" s="71">
        <v>72880</v>
      </c>
      <c r="E35" s="71">
        <v>72880.000000000015</v>
      </c>
      <c r="F35" s="71">
        <v>0</v>
      </c>
      <c r="G35" s="69">
        <v>1.0000000000000002</v>
      </c>
      <c r="I35" t="s">
        <v>678</v>
      </c>
      <c r="J35" t="s">
        <v>313</v>
      </c>
      <c r="K35" s="71"/>
      <c r="L35" s="71"/>
      <c r="M35" s="71"/>
      <c r="N35" s="71"/>
      <c r="Q35" t="b">
        <f>J35=B35</f>
        <v>1</v>
      </c>
    </row>
    <row r="36" spans="1:17" x14ac:dyDescent="0.3">
      <c r="A36" t="s">
        <v>679</v>
      </c>
      <c r="C36" s="71">
        <v>72880</v>
      </c>
      <c r="D36" s="71">
        <v>72880</v>
      </c>
      <c r="E36" s="71">
        <v>72880.000000000015</v>
      </c>
      <c r="F36" s="71">
        <v>0</v>
      </c>
      <c r="G36" s="69">
        <v>1.0000000000000002</v>
      </c>
      <c r="I36" t="s">
        <v>679</v>
      </c>
      <c r="K36" s="71"/>
      <c r="L36" s="71"/>
      <c r="M36" s="71"/>
      <c r="N36" s="71"/>
      <c r="Q36" t="b">
        <f>J36=B36</f>
        <v>1</v>
      </c>
    </row>
    <row r="37" spans="1:17" x14ac:dyDescent="0.3">
      <c r="A37" t="s">
        <v>680</v>
      </c>
      <c r="B37" t="s">
        <v>312</v>
      </c>
      <c r="C37" s="71">
        <v>25046</v>
      </c>
      <c r="D37" s="71">
        <v>25046</v>
      </c>
      <c r="E37" s="71">
        <v>20046</v>
      </c>
      <c r="F37" s="71">
        <v>-5000</v>
      </c>
      <c r="G37" s="69">
        <v>0.80036732412361256</v>
      </c>
      <c r="I37" t="s">
        <v>680</v>
      </c>
      <c r="J37" t="s">
        <v>312</v>
      </c>
      <c r="K37" s="71">
        <v>8600</v>
      </c>
      <c r="L37" s="71">
        <v>1500</v>
      </c>
      <c r="M37" s="71"/>
      <c r="N37" s="71">
        <v>10100</v>
      </c>
      <c r="Q37" t="b">
        <f>J37=B37</f>
        <v>1</v>
      </c>
    </row>
    <row r="38" spans="1:17" x14ac:dyDescent="0.3">
      <c r="A38" t="s">
        <v>681</v>
      </c>
      <c r="C38" s="71">
        <v>25046</v>
      </c>
      <c r="D38" s="71">
        <v>25046</v>
      </c>
      <c r="E38" s="71">
        <v>20046</v>
      </c>
      <c r="F38" s="71">
        <v>-5000</v>
      </c>
      <c r="G38" s="69">
        <v>0.80036732412361256</v>
      </c>
      <c r="I38" t="s">
        <v>681</v>
      </c>
      <c r="K38" s="71">
        <v>8600</v>
      </c>
      <c r="L38" s="71">
        <v>1500</v>
      </c>
      <c r="M38" s="71"/>
      <c r="N38" s="71">
        <v>10100</v>
      </c>
      <c r="Q38" t="b">
        <f>J38=B38</f>
        <v>1</v>
      </c>
    </row>
    <row r="39" spans="1:17" x14ac:dyDescent="0.3">
      <c r="A39" t="s">
        <v>682</v>
      </c>
      <c r="B39" t="s">
        <v>314</v>
      </c>
      <c r="C39" s="71">
        <v>70476</v>
      </c>
      <c r="D39" s="71">
        <v>70476</v>
      </c>
      <c r="E39" s="71">
        <v>65000</v>
      </c>
      <c r="F39" s="71">
        <v>-5476</v>
      </c>
      <c r="G39" s="69">
        <v>0.92229978999943241</v>
      </c>
      <c r="I39" t="s">
        <v>682</v>
      </c>
      <c r="J39" t="s">
        <v>314</v>
      </c>
      <c r="K39" s="71">
        <v>46205</v>
      </c>
      <c r="L39" s="71">
        <v>22920</v>
      </c>
      <c r="M39" s="71">
        <v>36031</v>
      </c>
      <c r="N39" s="71">
        <v>105156</v>
      </c>
      <c r="Q39" t="b">
        <f>J39=B39</f>
        <v>1</v>
      </c>
    </row>
    <row r="40" spans="1:17" x14ac:dyDescent="0.3">
      <c r="A40" t="s">
        <v>683</v>
      </c>
      <c r="C40" s="71">
        <v>70476</v>
      </c>
      <c r="D40" s="71">
        <v>70476</v>
      </c>
      <c r="E40" s="71">
        <v>65000</v>
      </c>
      <c r="F40" s="71">
        <v>-5476</v>
      </c>
      <c r="G40" s="69">
        <v>0.92229978999943241</v>
      </c>
      <c r="I40" t="s">
        <v>683</v>
      </c>
      <c r="K40" s="71">
        <v>46205</v>
      </c>
      <c r="L40" s="71">
        <v>22920</v>
      </c>
      <c r="M40" s="71">
        <v>36031</v>
      </c>
      <c r="N40" s="71">
        <v>105156</v>
      </c>
      <c r="Q40" t="b">
        <f>J40=B40</f>
        <v>1</v>
      </c>
    </row>
    <row r="41" spans="1:17" x14ac:dyDescent="0.3">
      <c r="A41" t="s">
        <v>684</v>
      </c>
      <c r="B41" t="s">
        <v>315</v>
      </c>
      <c r="C41" s="71">
        <v>59595</v>
      </c>
      <c r="D41" s="71">
        <v>59595</v>
      </c>
      <c r="E41" s="71">
        <v>59595</v>
      </c>
      <c r="F41" s="71">
        <v>0</v>
      </c>
      <c r="G41" s="69">
        <v>1</v>
      </c>
      <c r="I41" t="s">
        <v>684</v>
      </c>
      <c r="J41" t="s">
        <v>315</v>
      </c>
      <c r="K41" s="71">
        <v>29866</v>
      </c>
      <c r="L41" s="71"/>
      <c r="M41" s="71"/>
      <c r="N41" s="71">
        <v>29866</v>
      </c>
      <c r="Q41" t="b">
        <f>J41=B41</f>
        <v>1</v>
      </c>
    </row>
    <row r="42" spans="1:17" x14ac:dyDescent="0.3">
      <c r="A42" t="s">
        <v>685</v>
      </c>
      <c r="C42" s="71">
        <v>59595</v>
      </c>
      <c r="D42" s="71">
        <v>59595</v>
      </c>
      <c r="E42" s="71">
        <v>59595</v>
      </c>
      <c r="F42" s="71">
        <v>0</v>
      </c>
      <c r="G42" s="69">
        <v>1</v>
      </c>
      <c r="I42" t="s">
        <v>685</v>
      </c>
      <c r="K42" s="71">
        <v>29866</v>
      </c>
      <c r="L42" s="71"/>
      <c r="M42" s="71"/>
      <c r="N42" s="71">
        <v>29866</v>
      </c>
      <c r="Q42" t="b">
        <f>J42=B42</f>
        <v>1</v>
      </c>
    </row>
    <row r="43" spans="1:17" x14ac:dyDescent="0.3">
      <c r="A43" t="s">
        <v>686</v>
      </c>
      <c r="B43" t="s">
        <v>317</v>
      </c>
      <c r="C43" s="71">
        <v>46797</v>
      </c>
      <c r="D43" s="71">
        <v>46797</v>
      </c>
      <c r="E43" s="71">
        <v>43000</v>
      </c>
      <c r="F43" s="71">
        <v>-3797</v>
      </c>
      <c r="G43" s="69">
        <v>0.918862320234203</v>
      </c>
      <c r="I43" t="s">
        <v>686</v>
      </c>
      <c r="J43" t="s">
        <v>317</v>
      </c>
      <c r="K43" s="71"/>
      <c r="L43" s="71"/>
      <c r="M43" s="71"/>
      <c r="N43" s="71"/>
      <c r="Q43" t="b">
        <f>J43=B43</f>
        <v>1</v>
      </c>
    </row>
    <row r="44" spans="1:17" x14ac:dyDescent="0.3">
      <c r="A44" t="s">
        <v>687</v>
      </c>
      <c r="C44" s="71">
        <v>46797</v>
      </c>
      <c r="D44" s="71">
        <v>46797</v>
      </c>
      <c r="E44" s="71">
        <v>43000</v>
      </c>
      <c r="F44" s="71">
        <v>-3797</v>
      </c>
      <c r="G44" s="69">
        <v>0.918862320234203</v>
      </c>
      <c r="I44" t="s">
        <v>687</v>
      </c>
      <c r="K44" s="71"/>
      <c r="L44" s="71"/>
      <c r="M44" s="71"/>
      <c r="N44" s="71"/>
      <c r="Q44" t="b">
        <f>J44=B44</f>
        <v>1</v>
      </c>
    </row>
    <row r="45" spans="1:17" x14ac:dyDescent="0.3">
      <c r="A45" t="s">
        <v>688</v>
      </c>
      <c r="B45" t="s">
        <v>322</v>
      </c>
      <c r="C45" s="71">
        <v>50004</v>
      </c>
      <c r="D45" s="71">
        <v>50004</v>
      </c>
      <c r="E45" s="71">
        <v>50004</v>
      </c>
      <c r="F45" s="71">
        <v>0</v>
      </c>
      <c r="G45" s="69">
        <v>1</v>
      </c>
      <c r="I45" t="s">
        <v>688</v>
      </c>
      <c r="J45" t="s">
        <v>322</v>
      </c>
      <c r="K45" s="71"/>
      <c r="L45" s="71"/>
      <c r="M45" s="71">
        <v>8588</v>
      </c>
      <c r="N45" s="71">
        <v>8588</v>
      </c>
      <c r="Q45" t="b">
        <f>J45=B45</f>
        <v>1</v>
      </c>
    </row>
    <row r="46" spans="1:17" x14ac:dyDescent="0.3">
      <c r="B46" t="s">
        <v>326</v>
      </c>
      <c r="C46" s="71">
        <v>10050</v>
      </c>
      <c r="D46" s="71">
        <v>10050</v>
      </c>
      <c r="E46" s="71">
        <v>10050</v>
      </c>
      <c r="F46" s="71">
        <v>0</v>
      </c>
      <c r="G46" s="69">
        <v>1</v>
      </c>
      <c r="J46" t="s">
        <v>326</v>
      </c>
      <c r="K46" s="71"/>
      <c r="L46" s="71"/>
      <c r="M46" s="71"/>
      <c r="N46" s="71"/>
      <c r="Q46" t="b">
        <f>J46=B46</f>
        <v>1</v>
      </c>
    </row>
    <row r="47" spans="1:17" x14ac:dyDescent="0.3">
      <c r="A47" t="s">
        <v>689</v>
      </c>
      <c r="C47" s="71">
        <v>60054</v>
      </c>
      <c r="D47" s="71">
        <v>60054</v>
      </c>
      <c r="E47" s="71">
        <v>60054</v>
      </c>
      <c r="F47" s="71">
        <v>0</v>
      </c>
      <c r="G47" s="69">
        <v>1</v>
      </c>
      <c r="I47" t="s">
        <v>689</v>
      </c>
      <c r="K47" s="71"/>
      <c r="L47" s="71"/>
      <c r="M47" s="71">
        <v>8588</v>
      </c>
      <c r="N47" s="71">
        <v>8588</v>
      </c>
      <c r="Q47" t="b">
        <f>J47=B47</f>
        <v>1</v>
      </c>
    </row>
    <row r="48" spans="1:17" x14ac:dyDescent="0.3">
      <c r="A48" t="s">
        <v>690</v>
      </c>
      <c r="B48" t="s">
        <v>316</v>
      </c>
      <c r="C48" s="71">
        <v>11680</v>
      </c>
      <c r="D48" s="71">
        <v>11680</v>
      </c>
      <c r="E48" s="71">
        <v>3000</v>
      </c>
      <c r="F48" s="71">
        <v>-8680</v>
      </c>
      <c r="G48" s="69">
        <v>0.25684931506849318</v>
      </c>
      <c r="I48" t="s">
        <v>690</v>
      </c>
      <c r="J48" t="s">
        <v>316</v>
      </c>
      <c r="K48" s="71">
        <v>7820</v>
      </c>
      <c r="L48" s="71">
        <v>3532</v>
      </c>
      <c r="M48" s="71"/>
      <c r="N48" s="71">
        <v>11352</v>
      </c>
      <c r="Q48" t="b">
        <f>J48=B48</f>
        <v>1</v>
      </c>
    </row>
    <row r="49" spans="1:17" x14ac:dyDescent="0.3">
      <c r="B49" t="s">
        <v>321</v>
      </c>
      <c r="C49" s="71">
        <v>14683</v>
      </c>
      <c r="D49" s="71">
        <v>14683</v>
      </c>
      <c r="E49" s="71">
        <v>2000</v>
      </c>
      <c r="F49" s="71">
        <v>-12683</v>
      </c>
      <c r="G49" s="69">
        <v>0.13621194578764559</v>
      </c>
      <c r="J49" t="s">
        <v>321</v>
      </c>
      <c r="K49" s="71">
        <v>11980</v>
      </c>
      <c r="L49" s="71">
        <v>20639</v>
      </c>
      <c r="M49" s="71">
        <v>66972</v>
      </c>
      <c r="N49" s="71">
        <v>99591</v>
      </c>
      <c r="Q49" t="b">
        <f>J49=B49</f>
        <v>1</v>
      </c>
    </row>
    <row r="50" spans="1:17" x14ac:dyDescent="0.3">
      <c r="B50" t="s">
        <v>324</v>
      </c>
      <c r="C50" s="71">
        <v>61290</v>
      </c>
      <c r="D50" s="71">
        <v>61290</v>
      </c>
      <c r="E50" s="71">
        <v>30000</v>
      </c>
      <c r="F50" s="71">
        <v>-31290</v>
      </c>
      <c r="G50" s="69">
        <v>0.48947626040137054</v>
      </c>
      <c r="J50" t="s">
        <v>324</v>
      </c>
      <c r="K50" s="71">
        <v>38156</v>
      </c>
      <c r="L50" s="71">
        <v>30320</v>
      </c>
      <c r="M50" s="71">
        <v>26396</v>
      </c>
      <c r="N50" s="71">
        <v>94872</v>
      </c>
      <c r="Q50" t="b">
        <f>J50=B50</f>
        <v>1</v>
      </c>
    </row>
    <row r="51" spans="1:17" x14ac:dyDescent="0.3">
      <c r="B51" t="s">
        <v>325</v>
      </c>
      <c r="C51" s="71">
        <v>12744</v>
      </c>
      <c r="D51" s="71">
        <v>12744</v>
      </c>
      <c r="E51" s="71">
        <v>6000</v>
      </c>
      <c r="F51" s="71">
        <v>-6744</v>
      </c>
      <c r="G51" s="69">
        <v>0.47080979284369112</v>
      </c>
      <c r="J51" t="s">
        <v>325</v>
      </c>
      <c r="K51" s="71">
        <v>5732</v>
      </c>
      <c r="L51" s="71">
        <v>6450</v>
      </c>
      <c r="M51" s="71">
        <v>143934</v>
      </c>
      <c r="N51" s="71">
        <v>156116</v>
      </c>
      <c r="Q51" t="b">
        <f>J51=B51</f>
        <v>1</v>
      </c>
    </row>
    <row r="52" spans="1:17" x14ac:dyDescent="0.3">
      <c r="B52" t="s">
        <v>328</v>
      </c>
      <c r="C52" s="71">
        <v>13278</v>
      </c>
      <c r="D52" s="71">
        <v>13278</v>
      </c>
      <c r="E52" s="71">
        <v>6000</v>
      </c>
      <c r="F52" s="71">
        <v>-7278</v>
      </c>
      <c r="G52" s="69">
        <v>0.45187528242205149</v>
      </c>
      <c r="J52" t="s">
        <v>328</v>
      </c>
      <c r="K52" s="71">
        <v>5777</v>
      </c>
      <c r="L52" s="71">
        <v>6910</v>
      </c>
      <c r="M52" s="71">
        <v>17715</v>
      </c>
      <c r="N52" s="71">
        <v>30402</v>
      </c>
      <c r="Q52" t="b">
        <f>J52=B52</f>
        <v>1</v>
      </c>
    </row>
    <row r="53" spans="1:17" x14ac:dyDescent="0.3">
      <c r="A53" t="s">
        <v>691</v>
      </c>
      <c r="C53" s="71">
        <v>113675</v>
      </c>
      <c r="D53" s="71">
        <v>113675</v>
      </c>
      <c r="E53" s="71">
        <v>47000</v>
      </c>
      <c r="F53" s="71">
        <v>-66675</v>
      </c>
      <c r="G53" s="69">
        <v>0.41345942379590939</v>
      </c>
      <c r="I53" t="s">
        <v>691</v>
      </c>
      <c r="K53" s="71">
        <v>69465</v>
      </c>
      <c r="L53" s="71">
        <v>67851</v>
      </c>
      <c r="M53" s="71">
        <v>255017</v>
      </c>
      <c r="N53" s="71">
        <v>392333</v>
      </c>
      <c r="Q53" t="b">
        <f>J53=B53</f>
        <v>1</v>
      </c>
    </row>
    <row r="54" spans="1:17" x14ac:dyDescent="0.3">
      <c r="A54" t="s">
        <v>692</v>
      </c>
      <c r="B54" t="s">
        <v>319</v>
      </c>
      <c r="C54" s="71">
        <v>63525</v>
      </c>
      <c r="D54" s="71">
        <v>63525</v>
      </c>
      <c r="E54" s="71">
        <v>63525</v>
      </c>
      <c r="F54" s="71">
        <v>0</v>
      </c>
      <c r="G54" s="69">
        <v>1</v>
      </c>
      <c r="I54" t="s">
        <v>692</v>
      </c>
      <c r="J54" t="s">
        <v>319</v>
      </c>
      <c r="K54" s="71"/>
      <c r="L54" s="71"/>
      <c r="M54" s="71"/>
      <c r="N54" s="71"/>
      <c r="Q54" t="b">
        <f>J54=B54</f>
        <v>1</v>
      </c>
    </row>
    <row r="55" spans="1:17" x14ac:dyDescent="0.3">
      <c r="A55" t="s">
        <v>693</v>
      </c>
      <c r="C55" s="71">
        <v>63525</v>
      </c>
      <c r="D55" s="71">
        <v>63525</v>
      </c>
      <c r="E55" s="71">
        <v>63525</v>
      </c>
      <c r="F55" s="71">
        <v>0</v>
      </c>
      <c r="G55" s="69">
        <v>1</v>
      </c>
      <c r="I55" t="s">
        <v>693</v>
      </c>
      <c r="K55" s="71"/>
      <c r="L55" s="71"/>
      <c r="M55" s="71"/>
      <c r="N55" s="71"/>
      <c r="Q55" t="b">
        <f>J55=B55</f>
        <v>1</v>
      </c>
    </row>
    <row r="56" spans="1:17" x14ac:dyDescent="0.3">
      <c r="A56" t="s">
        <v>694</v>
      </c>
      <c r="B56" t="s">
        <v>318</v>
      </c>
      <c r="C56" s="71">
        <v>32430</v>
      </c>
      <c r="D56" s="71">
        <v>32430</v>
      </c>
      <c r="E56" s="71">
        <v>6000</v>
      </c>
      <c r="F56" s="71">
        <v>-26430</v>
      </c>
      <c r="G56" s="69">
        <v>0.18501387604070305</v>
      </c>
      <c r="I56" t="s">
        <v>694</v>
      </c>
      <c r="J56" t="s">
        <v>318</v>
      </c>
      <c r="K56" s="71">
        <v>25489</v>
      </c>
      <c r="L56" s="71">
        <v>24771</v>
      </c>
      <c r="M56" s="71">
        <v>103664</v>
      </c>
      <c r="N56" s="71">
        <v>153924</v>
      </c>
      <c r="Q56" t="b">
        <f>J56=B56</f>
        <v>1</v>
      </c>
    </row>
    <row r="57" spans="1:17" x14ac:dyDescent="0.3">
      <c r="A57" t="s">
        <v>695</v>
      </c>
      <c r="C57" s="71">
        <v>32430</v>
      </c>
      <c r="D57" s="71">
        <v>32430</v>
      </c>
      <c r="E57" s="71">
        <v>6000</v>
      </c>
      <c r="F57" s="71">
        <v>-26430</v>
      </c>
      <c r="G57" s="69">
        <v>0.18501387604070305</v>
      </c>
      <c r="I57" t="s">
        <v>695</v>
      </c>
      <c r="K57" s="71">
        <v>25489</v>
      </c>
      <c r="L57" s="71">
        <v>24771</v>
      </c>
      <c r="M57" s="71">
        <v>103664</v>
      </c>
      <c r="N57" s="71">
        <v>153924</v>
      </c>
      <c r="Q57" t="b">
        <f>J57=B57</f>
        <v>1</v>
      </c>
    </row>
    <row r="58" spans="1:17" x14ac:dyDescent="0.3">
      <c r="A58" t="s">
        <v>696</v>
      </c>
      <c r="B58" t="s">
        <v>320</v>
      </c>
      <c r="C58" s="71">
        <v>47205</v>
      </c>
      <c r="D58" s="71">
        <v>47205</v>
      </c>
      <c r="E58" s="71">
        <v>18000</v>
      </c>
      <c r="F58" s="71">
        <v>-29205</v>
      </c>
      <c r="G58" s="69">
        <v>0.38131553860819828</v>
      </c>
      <c r="I58" t="s">
        <v>696</v>
      </c>
      <c r="J58" t="s">
        <v>320</v>
      </c>
      <c r="K58" s="71">
        <v>22742</v>
      </c>
      <c r="L58" s="71">
        <v>25203</v>
      </c>
      <c r="M58" s="71">
        <v>19803</v>
      </c>
      <c r="N58" s="71">
        <v>67748</v>
      </c>
      <c r="Q58" t="b">
        <f>J58=B58</f>
        <v>1</v>
      </c>
    </row>
    <row r="59" spans="1:17" x14ac:dyDescent="0.3">
      <c r="A59" t="s">
        <v>697</v>
      </c>
      <c r="C59" s="71">
        <v>47205</v>
      </c>
      <c r="D59" s="71">
        <v>47205</v>
      </c>
      <c r="E59" s="71">
        <v>18000</v>
      </c>
      <c r="F59" s="71">
        <v>-29205</v>
      </c>
      <c r="G59" s="69">
        <v>0.38131553860819828</v>
      </c>
      <c r="I59" t="s">
        <v>697</v>
      </c>
      <c r="K59" s="71">
        <v>22742</v>
      </c>
      <c r="L59" s="71">
        <v>25203</v>
      </c>
      <c r="M59" s="71">
        <v>19803</v>
      </c>
      <c r="N59" s="71">
        <v>67748</v>
      </c>
      <c r="Q59" t="b">
        <f>J59=B59</f>
        <v>1</v>
      </c>
    </row>
    <row r="60" spans="1:17" x14ac:dyDescent="0.3">
      <c r="A60" t="s">
        <v>698</v>
      </c>
      <c r="B60" t="s">
        <v>327</v>
      </c>
      <c r="C60" s="71">
        <v>28315</v>
      </c>
      <c r="D60" s="71">
        <v>28315</v>
      </c>
      <c r="E60" s="71">
        <v>28315.000000000015</v>
      </c>
      <c r="F60" s="71">
        <v>0</v>
      </c>
      <c r="G60" s="69">
        <v>1.0000000000000004</v>
      </c>
      <c r="I60" t="s">
        <v>698</v>
      </c>
      <c r="J60" t="s">
        <v>327</v>
      </c>
      <c r="K60" s="71">
        <v>0</v>
      </c>
      <c r="L60" s="71"/>
      <c r="M60" s="71"/>
      <c r="N60" s="71">
        <v>0</v>
      </c>
      <c r="Q60" t="b">
        <f>J60=B60</f>
        <v>1</v>
      </c>
    </row>
    <row r="61" spans="1:17" x14ac:dyDescent="0.3">
      <c r="A61" t="s">
        <v>699</v>
      </c>
      <c r="C61" s="71">
        <v>28315</v>
      </c>
      <c r="D61" s="71">
        <v>28315</v>
      </c>
      <c r="E61" s="71">
        <v>28315.000000000015</v>
      </c>
      <c r="F61" s="71">
        <v>0</v>
      </c>
      <c r="G61" s="69">
        <v>1.0000000000000004</v>
      </c>
      <c r="I61" t="s">
        <v>699</v>
      </c>
      <c r="K61" s="71">
        <v>0</v>
      </c>
      <c r="L61" s="71"/>
      <c r="M61" s="71"/>
      <c r="N61" s="71">
        <v>0</v>
      </c>
      <c r="Q61" t="b">
        <f>J61=B61</f>
        <v>1</v>
      </c>
    </row>
    <row r="62" spans="1:17" x14ac:dyDescent="0.3">
      <c r="A62" t="s">
        <v>700</v>
      </c>
      <c r="B62" t="s">
        <v>323</v>
      </c>
      <c r="C62" s="71">
        <v>30944</v>
      </c>
      <c r="D62" s="71">
        <v>30944</v>
      </c>
      <c r="E62" s="71">
        <v>30944</v>
      </c>
      <c r="F62" s="71">
        <v>0</v>
      </c>
      <c r="G62" s="69">
        <v>1</v>
      </c>
      <c r="I62" t="s">
        <v>700</v>
      </c>
      <c r="J62" t="s">
        <v>323</v>
      </c>
      <c r="K62" s="71"/>
      <c r="L62" s="71"/>
      <c r="M62" s="71"/>
      <c r="N62" s="71"/>
      <c r="Q62" t="b">
        <f>J62=B62</f>
        <v>1</v>
      </c>
    </row>
    <row r="63" spans="1:17" x14ac:dyDescent="0.3">
      <c r="A63" t="s">
        <v>701</v>
      </c>
      <c r="C63" s="71">
        <v>30944</v>
      </c>
      <c r="D63" s="71">
        <v>30944</v>
      </c>
      <c r="E63" s="71">
        <v>30944</v>
      </c>
      <c r="F63" s="71">
        <v>0</v>
      </c>
      <c r="G63" s="69">
        <v>1</v>
      </c>
      <c r="I63" t="s">
        <v>701</v>
      </c>
      <c r="K63" s="71"/>
      <c r="L63" s="71"/>
      <c r="M63" s="71"/>
      <c r="N63" s="71"/>
      <c r="Q63" t="b">
        <f>J63=B63</f>
        <v>1</v>
      </c>
    </row>
    <row r="64" spans="1:17" x14ac:dyDescent="0.3">
      <c r="A64" t="s">
        <v>702</v>
      </c>
      <c r="B64" t="s">
        <v>329</v>
      </c>
      <c r="C64" s="71">
        <v>79572</v>
      </c>
      <c r="D64" s="71">
        <v>79572</v>
      </c>
      <c r="E64" s="71">
        <v>68000</v>
      </c>
      <c r="F64" s="71">
        <v>-11572</v>
      </c>
      <c r="G64" s="69">
        <v>0.85457195998592472</v>
      </c>
      <c r="I64" t="s">
        <v>702</v>
      </c>
      <c r="J64" t="s">
        <v>329</v>
      </c>
      <c r="K64" s="71">
        <v>0</v>
      </c>
      <c r="L64" s="71"/>
      <c r="M64" s="71"/>
      <c r="N64" s="71">
        <v>0</v>
      </c>
      <c r="Q64" t="b">
        <f>J64=B64</f>
        <v>1</v>
      </c>
    </row>
    <row r="65" spans="1:17" x14ac:dyDescent="0.3">
      <c r="A65" t="s">
        <v>703</v>
      </c>
      <c r="C65" s="71">
        <v>79572</v>
      </c>
      <c r="D65" s="71">
        <v>79572</v>
      </c>
      <c r="E65" s="71">
        <v>68000</v>
      </c>
      <c r="F65" s="71">
        <v>-11572</v>
      </c>
      <c r="G65" s="69">
        <v>0.85457195998592472</v>
      </c>
      <c r="I65" t="s">
        <v>703</v>
      </c>
      <c r="K65" s="71">
        <v>0</v>
      </c>
      <c r="L65" s="71"/>
      <c r="M65" s="71"/>
      <c r="N65" s="71">
        <v>0</v>
      </c>
      <c r="Q65" t="b">
        <f>J65=B65</f>
        <v>1</v>
      </c>
    </row>
    <row r="66" spans="1:17" x14ac:dyDescent="0.3">
      <c r="A66" t="s">
        <v>54</v>
      </c>
      <c r="C66" s="71">
        <v>1105612</v>
      </c>
      <c r="D66" s="71">
        <v>1105612</v>
      </c>
      <c r="E66" s="71">
        <v>957457</v>
      </c>
      <c r="F66" s="71">
        <v>-148154.99999999965</v>
      </c>
      <c r="G66" s="69">
        <v>0.86599729380650747</v>
      </c>
      <c r="I66" t="s">
        <v>54</v>
      </c>
      <c r="K66" s="71">
        <v>204342.08000000002</v>
      </c>
      <c r="L66" s="71">
        <v>144345.94</v>
      </c>
      <c r="M66" s="71">
        <v>423103</v>
      </c>
      <c r="N66" s="71">
        <v>771791.02</v>
      </c>
    </row>
    <row r="69" spans="1:17" x14ac:dyDescent="0.3">
      <c r="A69" s="83" t="s">
        <v>41</v>
      </c>
    </row>
  </sheetData>
  <mergeCells count="1">
    <mergeCell ref="B8:C18"/>
  </mergeCells>
  <hyperlinks>
    <hyperlink ref="A1" location="'Home Page'!A1" display="Return to homepage" xr:uid="{C6F9B672-FEC1-404A-B7E5-0E94DD1BF7C1}"/>
    <hyperlink ref="A69" location="'Home Page'!A1" display="Return to homepage" xr:uid="{E89306E0-ED19-4CAE-8190-E1719BE141AF}"/>
  </hyperlinks>
  <pageMargins left="0.7" right="0.7" top="0.75" bottom="0.75" header="0.3" footer="0.3"/>
  <pageSetup paperSize="9" scale="39" orientation="landscape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814C4-8E53-45E8-9FD7-90DBD66F2D2C}">
  <sheetPr>
    <pageSetUpPr fitToPage="1"/>
  </sheetPr>
  <dimension ref="A1:U57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33.77734375" bestFit="1" customWidth="1"/>
    <col min="3" max="3" width="8" bestFit="1" customWidth="1"/>
    <col min="4" max="4" width="7.5546875" bestFit="1" customWidth="1"/>
    <col min="5" max="5" width="8.5546875" bestFit="1" customWidth="1"/>
    <col min="6" max="6" width="7.5546875" bestFit="1" customWidth="1"/>
    <col min="7" max="7" width="8.33203125" bestFit="1" customWidth="1"/>
    <col min="8" max="8" width="2.109375" customWidth="1"/>
    <col min="9" max="9" width="35.33203125" hidden="1" customWidth="1" outlineLevel="1"/>
    <col min="10" max="10" width="33.6640625" hidden="1" customWidth="1" outlineLevel="1"/>
    <col min="11" max="11" width="21.88671875" bestFit="1" customWidth="1" collapsed="1"/>
    <col min="12" max="13" width="21.88671875" bestFit="1" customWidth="1"/>
    <col min="14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5.4" customHeight="1" x14ac:dyDescent="0.3">
      <c r="A2" s="83"/>
    </row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25</v>
      </c>
      <c r="I23" s="70" t="s">
        <v>49</v>
      </c>
      <c r="J23" t="s">
        <v>25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I26" s="70" t="s">
        <v>42</v>
      </c>
      <c r="J26" s="70" t="s">
        <v>45</v>
      </c>
      <c r="K26">
        <v>2023</v>
      </c>
      <c r="L26">
        <v>2022</v>
      </c>
      <c r="M26" t="s">
        <v>1719</v>
      </c>
      <c r="N26" t="s">
        <v>54</v>
      </c>
    </row>
    <row r="27" spans="1:17" x14ac:dyDescent="0.3">
      <c r="A27" t="s">
        <v>704</v>
      </c>
      <c r="B27" t="s">
        <v>331</v>
      </c>
      <c r="C27" s="71">
        <v>76847</v>
      </c>
      <c r="D27" s="71">
        <v>76847</v>
      </c>
      <c r="E27" s="71">
        <v>76847</v>
      </c>
      <c r="F27" s="71">
        <v>0</v>
      </c>
      <c r="G27" s="69">
        <v>1</v>
      </c>
      <c r="I27" t="s">
        <v>704</v>
      </c>
      <c r="J27" t="s">
        <v>331</v>
      </c>
      <c r="K27" s="71"/>
      <c r="L27" s="71"/>
      <c r="M27" s="71"/>
      <c r="N27" s="71"/>
      <c r="Q27" t="b">
        <f>J27=B27</f>
        <v>1</v>
      </c>
    </row>
    <row r="28" spans="1:17" x14ac:dyDescent="0.3">
      <c r="A28" t="s">
        <v>705</v>
      </c>
      <c r="C28" s="71">
        <v>76847</v>
      </c>
      <c r="D28" s="71">
        <v>76847</v>
      </c>
      <c r="E28" s="71">
        <v>76847</v>
      </c>
      <c r="F28" s="71">
        <v>0</v>
      </c>
      <c r="G28" s="69">
        <v>1</v>
      </c>
      <c r="I28" t="s">
        <v>705</v>
      </c>
      <c r="K28" s="71"/>
      <c r="L28" s="71"/>
      <c r="M28" s="71"/>
      <c r="N28" s="71"/>
      <c r="Q28" t="b">
        <f>J28=B28</f>
        <v>1</v>
      </c>
    </row>
    <row r="29" spans="1:17" x14ac:dyDescent="0.3">
      <c r="A29" t="s">
        <v>706</v>
      </c>
      <c r="B29" t="s">
        <v>334</v>
      </c>
      <c r="C29" s="71">
        <v>21079</v>
      </c>
      <c r="D29" s="71">
        <v>21079</v>
      </c>
      <c r="E29" s="71">
        <v>12500</v>
      </c>
      <c r="F29" s="71">
        <v>-8579</v>
      </c>
      <c r="G29" s="69">
        <v>0.59300725840884294</v>
      </c>
      <c r="I29" t="s">
        <v>706</v>
      </c>
      <c r="J29" t="s">
        <v>334</v>
      </c>
      <c r="K29" s="71">
        <v>10127</v>
      </c>
      <c r="L29" s="71">
        <v>21556</v>
      </c>
      <c r="M29" s="71">
        <v>0</v>
      </c>
      <c r="N29" s="71">
        <v>31683</v>
      </c>
      <c r="Q29" t="b">
        <f>J29=B29</f>
        <v>1</v>
      </c>
    </row>
    <row r="30" spans="1:17" x14ac:dyDescent="0.3">
      <c r="B30" t="s">
        <v>338</v>
      </c>
      <c r="C30" s="71">
        <v>23188</v>
      </c>
      <c r="D30" s="71">
        <v>23188</v>
      </c>
      <c r="E30" s="71">
        <v>23188</v>
      </c>
      <c r="F30" s="71">
        <v>0</v>
      </c>
      <c r="G30" s="69">
        <v>1</v>
      </c>
      <c r="J30" t="s">
        <v>338</v>
      </c>
      <c r="K30" s="71"/>
      <c r="L30" s="71"/>
      <c r="M30" s="71"/>
      <c r="N30" s="71"/>
      <c r="Q30" t="b">
        <f>J30=B30</f>
        <v>1</v>
      </c>
    </row>
    <row r="31" spans="1:17" x14ac:dyDescent="0.3">
      <c r="B31" t="s">
        <v>336</v>
      </c>
      <c r="C31" s="71">
        <v>6443</v>
      </c>
      <c r="D31" s="71">
        <v>6443</v>
      </c>
      <c r="E31" s="71">
        <v>6443</v>
      </c>
      <c r="F31" s="71">
        <v>0</v>
      </c>
      <c r="G31" s="69">
        <v>1</v>
      </c>
      <c r="J31" t="s">
        <v>336</v>
      </c>
      <c r="K31" s="71"/>
      <c r="L31" s="71"/>
      <c r="M31" s="71"/>
      <c r="N31" s="71"/>
      <c r="Q31" t="b">
        <f>J31=B31</f>
        <v>1</v>
      </c>
    </row>
    <row r="32" spans="1:17" x14ac:dyDescent="0.3">
      <c r="A32" t="s">
        <v>707</v>
      </c>
      <c r="C32" s="71">
        <v>50710</v>
      </c>
      <c r="D32" s="71">
        <v>50710</v>
      </c>
      <c r="E32" s="71">
        <v>42131</v>
      </c>
      <c r="F32" s="71">
        <v>-8579</v>
      </c>
      <c r="G32" s="69">
        <v>0.83082232301321235</v>
      </c>
      <c r="I32" t="s">
        <v>707</v>
      </c>
      <c r="K32" s="71">
        <v>10127</v>
      </c>
      <c r="L32" s="71">
        <v>21556</v>
      </c>
      <c r="M32" s="71">
        <v>0</v>
      </c>
      <c r="N32" s="71">
        <v>31683</v>
      </c>
      <c r="Q32" t="b">
        <f>J32=B32</f>
        <v>1</v>
      </c>
    </row>
    <row r="33" spans="1:17" x14ac:dyDescent="0.3">
      <c r="A33" t="s">
        <v>708</v>
      </c>
      <c r="B33" t="s">
        <v>337</v>
      </c>
      <c r="C33" s="71">
        <v>19573</v>
      </c>
      <c r="D33" s="71">
        <v>19573</v>
      </c>
      <c r="E33" s="71">
        <v>19573</v>
      </c>
      <c r="F33" s="71">
        <v>0</v>
      </c>
      <c r="G33" s="69">
        <v>1</v>
      </c>
      <c r="I33" t="s">
        <v>708</v>
      </c>
      <c r="J33" t="s">
        <v>337</v>
      </c>
      <c r="K33" s="71"/>
      <c r="L33" s="71"/>
      <c r="M33" s="71"/>
      <c r="N33" s="71"/>
      <c r="Q33" t="b">
        <f>J33=B33</f>
        <v>1</v>
      </c>
    </row>
    <row r="34" spans="1:17" x14ac:dyDescent="0.3">
      <c r="B34" t="s">
        <v>345</v>
      </c>
      <c r="C34" s="71">
        <v>16636</v>
      </c>
      <c r="D34" s="71">
        <v>16636</v>
      </c>
      <c r="E34" s="71">
        <v>8700</v>
      </c>
      <c r="F34" s="71">
        <v>-7936</v>
      </c>
      <c r="G34" s="69">
        <v>0.52296225054099543</v>
      </c>
      <c r="J34" t="s">
        <v>345</v>
      </c>
      <c r="K34" s="71">
        <v>4868</v>
      </c>
      <c r="L34" s="71">
        <v>5905</v>
      </c>
      <c r="M34" s="71">
        <v>3940</v>
      </c>
      <c r="N34" s="71">
        <v>14713</v>
      </c>
      <c r="Q34" t="b">
        <f>J34=B34</f>
        <v>1</v>
      </c>
    </row>
    <row r="35" spans="1:17" x14ac:dyDescent="0.3">
      <c r="B35" t="s">
        <v>346</v>
      </c>
      <c r="C35" s="71">
        <v>21709</v>
      </c>
      <c r="D35" s="71">
        <v>21709</v>
      </c>
      <c r="E35" s="71">
        <v>21709</v>
      </c>
      <c r="F35" s="71">
        <v>0</v>
      </c>
      <c r="G35" s="69">
        <v>1</v>
      </c>
      <c r="J35" t="s">
        <v>346</v>
      </c>
      <c r="K35" s="71"/>
      <c r="L35" s="71"/>
      <c r="M35" s="71"/>
      <c r="N35" s="71"/>
      <c r="Q35" t="b">
        <f>J35=B35</f>
        <v>1</v>
      </c>
    </row>
    <row r="36" spans="1:17" x14ac:dyDescent="0.3">
      <c r="A36" t="s">
        <v>709</v>
      </c>
      <c r="C36" s="71">
        <v>57918</v>
      </c>
      <c r="D36" s="71">
        <v>57918</v>
      </c>
      <c r="E36" s="71">
        <v>49982</v>
      </c>
      <c r="F36" s="71">
        <v>-7936</v>
      </c>
      <c r="G36" s="69">
        <v>0.86297869401567728</v>
      </c>
      <c r="I36" t="s">
        <v>709</v>
      </c>
      <c r="K36" s="71">
        <v>4868</v>
      </c>
      <c r="L36" s="71">
        <v>5905</v>
      </c>
      <c r="M36" s="71">
        <v>3940</v>
      </c>
      <c r="N36" s="71">
        <v>14713</v>
      </c>
      <c r="Q36" t="b">
        <f>J36=B36</f>
        <v>1</v>
      </c>
    </row>
    <row r="37" spans="1:17" x14ac:dyDescent="0.3">
      <c r="A37" t="s">
        <v>710</v>
      </c>
      <c r="B37" t="s">
        <v>339</v>
      </c>
      <c r="C37" s="71">
        <v>15428</v>
      </c>
      <c r="D37" s="71">
        <v>15428</v>
      </c>
      <c r="E37" s="71">
        <v>14750</v>
      </c>
      <c r="F37" s="71">
        <v>-678</v>
      </c>
      <c r="G37" s="69">
        <v>0.95605392792325639</v>
      </c>
      <c r="I37" t="s">
        <v>710</v>
      </c>
      <c r="J37" t="s">
        <v>339</v>
      </c>
      <c r="K37" s="71">
        <v>2945</v>
      </c>
      <c r="L37" s="71">
        <v>1480</v>
      </c>
      <c r="M37" s="71">
        <v>0</v>
      </c>
      <c r="N37" s="71">
        <v>4425</v>
      </c>
      <c r="Q37" t="b">
        <f>J37=B37</f>
        <v>1</v>
      </c>
    </row>
    <row r="38" spans="1:17" x14ac:dyDescent="0.3">
      <c r="B38" t="s">
        <v>342</v>
      </c>
      <c r="C38" s="71">
        <v>1735</v>
      </c>
      <c r="D38" s="71">
        <v>1735</v>
      </c>
      <c r="E38" s="71">
        <v>1550</v>
      </c>
      <c r="F38" s="71">
        <v>-185</v>
      </c>
      <c r="G38" s="69">
        <v>0.89337175792507206</v>
      </c>
      <c r="J38" t="s">
        <v>342</v>
      </c>
      <c r="K38" s="71"/>
      <c r="L38" s="71">
        <v>411</v>
      </c>
      <c r="M38" s="71">
        <v>2702</v>
      </c>
      <c r="N38" s="71">
        <v>3113</v>
      </c>
      <c r="Q38" t="b">
        <f>J38=B38</f>
        <v>1</v>
      </c>
    </row>
    <row r="39" spans="1:17" x14ac:dyDescent="0.3">
      <c r="B39" t="s">
        <v>347</v>
      </c>
      <c r="C39" s="71">
        <v>13208</v>
      </c>
      <c r="D39" s="71">
        <v>13208</v>
      </c>
      <c r="E39" s="71">
        <v>13208</v>
      </c>
      <c r="F39" s="71">
        <v>0</v>
      </c>
      <c r="G39" s="69">
        <v>1</v>
      </c>
      <c r="J39" t="s">
        <v>347</v>
      </c>
      <c r="K39" s="71"/>
      <c r="L39" s="71"/>
      <c r="M39" s="71">
        <v>0</v>
      </c>
      <c r="N39" s="71">
        <v>0</v>
      </c>
      <c r="Q39" t="b">
        <f>J39=B39</f>
        <v>1</v>
      </c>
    </row>
    <row r="40" spans="1:17" x14ac:dyDescent="0.3">
      <c r="A40" t="s">
        <v>711</v>
      </c>
      <c r="C40" s="71">
        <v>30371</v>
      </c>
      <c r="D40" s="71">
        <v>30371</v>
      </c>
      <c r="E40" s="71">
        <v>29508</v>
      </c>
      <c r="F40" s="71">
        <v>-863</v>
      </c>
      <c r="G40" s="69">
        <v>0.97158473543841162</v>
      </c>
      <c r="I40" t="s">
        <v>711</v>
      </c>
      <c r="K40" s="71">
        <v>2945</v>
      </c>
      <c r="L40" s="71">
        <v>1891</v>
      </c>
      <c r="M40" s="71">
        <v>2702</v>
      </c>
      <c r="N40" s="71">
        <v>7538</v>
      </c>
      <c r="Q40" t="b">
        <f>J40=B40</f>
        <v>1</v>
      </c>
    </row>
    <row r="41" spans="1:17" x14ac:dyDescent="0.3">
      <c r="A41" t="s">
        <v>712</v>
      </c>
      <c r="B41" t="s">
        <v>340</v>
      </c>
      <c r="C41" s="71">
        <v>80880</v>
      </c>
      <c r="D41" s="71">
        <v>80880</v>
      </c>
      <c r="E41" s="71">
        <v>67400</v>
      </c>
      <c r="F41" s="71">
        <v>-13480</v>
      </c>
      <c r="G41" s="69">
        <v>0.83333333333333337</v>
      </c>
      <c r="I41" t="s">
        <v>712</v>
      </c>
      <c r="J41" t="s">
        <v>340</v>
      </c>
      <c r="K41" s="71"/>
      <c r="L41" s="71"/>
      <c r="M41" s="71"/>
      <c r="N41" s="71"/>
      <c r="Q41" t="b">
        <f>J41=B41</f>
        <v>1</v>
      </c>
    </row>
    <row r="42" spans="1:17" x14ac:dyDescent="0.3">
      <c r="A42" t="s">
        <v>713</v>
      </c>
      <c r="C42" s="71">
        <v>80880</v>
      </c>
      <c r="D42" s="71">
        <v>80880</v>
      </c>
      <c r="E42" s="71">
        <v>67400</v>
      </c>
      <c r="F42" s="71">
        <v>-13480</v>
      </c>
      <c r="G42" s="69">
        <v>0.83333333333333337</v>
      </c>
      <c r="I42" t="s">
        <v>713</v>
      </c>
      <c r="K42" s="71"/>
      <c r="L42" s="71"/>
      <c r="M42" s="71"/>
      <c r="N42" s="71"/>
      <c r="Q42" t="b">
        <f>J42=B42</f>
        <v>1</v>
      </c>
    </row>
    <row r="43" spans="1:17" x14ac:dyDescent="0.3">
      <c r="A43" t="s">
        <v>714</v>
      </c>
      <c r="B43" t="s">
        <v>335</v>
      </c>
      <c r="C43" s="71">
        <v>3129</v>
      </c>
      <c r="D43" s="71">
        <v>3129</v>
      </c>
      <c r="E43" s="71">
        <v>3129</v>
      </c>
      <c r="F43" s="71">
        <v>0</v>
      </c>
      <c r="G43" s="69">
        <v>1</v>
      </c>
      <c r="I43" t="s">
        <v>714</v>
      </c>
      <c r="J43" t="s">
        <v>335</v>
      </c>
      <c r="K43" s="71"/>
      <c r="L43" s="71"/>
      <c r="M43" s="71"/>
      <c r="N43" s="71"/>
      <c r="Q43" t="b">
        <f>J43=B43</f>
        <v>1</v>
      </c>
    </row>
    <row r="44" spans="1:17" x14ac:dyDescent="0.3">
      <c r="B44" t="s">
        <v>341</v>
      </c>
      <c r="C44" s="71">
        <v>52071</v>
      </c>
      <c r="D44" s="71">
        <v>52071</v>
      </c>
      <c r="E44" s="71">
        <v>24000</v>
      </c>
      <c r="F44" s="71">
        <v>-28071</v>
      </c>
      <c r="G44" s="69">
        <v>0.46090914328512994</v>
      </c>
      <c r="J44" t="s">
        <v>341</v>
      </c>
      <c r="K44" s="71">
        <v>26682.17</v>
      </c>
      <c r="L44" s="71">
        <v>1102.22</v>
      </c>
      <c r="M44" s="71"/>
      <c r="N44" s="71">
        <v>27784.39</v>
      </c>
      <c r="Q44" t="b">
        <f>J44=B44</f>
        <v>1</v>
      </c>
    </row>
    <row r="45" spans="1:17" x14ac:dyDescent="0.3">
      <c r="B45" t="s">
        <v>343</v>
      </c>
      <c r="C45" s="71">
        <v>8276</v>
      </c>
      <c r="D45" s="71">
        <v>8276</v>
      </c>
      <c r="E45" s="71">
        <v>8276</v>
      </c>
      <c r="F45" s="71">
        <v>0</v>
      </c>
      <c r="G45" s="69">
        <v>1</v>
      </c>
      <c r="J45" t="s">
        <v>343</v>
      </c>
      <c r="K45" s="71"/>
      <c r="L45" s="71"/>
      <c r="M45" s="71"/>
      <c r="N45" s="71"/>
      <c r="Q45" t="b">
        <f>J45=B45</f>
        <v>1</v>
      </c>
    </row>
    <row r="46" spans="1:17" x14ac:dyDescent="0.3">
      <c r="A46" t="s">
        <v>715</v>
      </c>
      <c r="C46" s="71">
        <v>63476</v>
      </c>
      <c r="D46" s="71">
        <v>63476</v>
      </c>
      <c r="E46" s="71">
        <v>35405</v>
      </c>
      <c r="F46" s="71">
        <v>-28071</v>
      </c>
      <c r="G46" s="69">
        <v>0.55776986577604137</v>
      </c>
      <c r="I46" t="s">
        <v>715</v>
      </c>
      <c r="K46" s="71">
        <v>26682.17</v>
      </c>
      <c r="L46" s="71">
        <v>1102.22</v>
      </c>
      <c r="M46" s="71"/>
      <c r="N46" s="71">
        <v>27784.39</v>
      </c>
      <c r="Q46" t="b">
        <f>J46=B46</f>
        <v>1</v>
      </c>
    </row>
    <row r="47" spans="1:17" x14ac:dyDescent="0.3">
      <c r="A47" t="s">
        <v>716</v>
      </c>
      <c r="B47" t="s">
        <v>349</v>
      </c>
      <c r="C47" s="71">
        <v>71501</v>
      </c>
      <c r="D47" s="71">
        <v>71501</v>
      </c>
      <c r="E47" s="71">
        <v>56076.800000000003</v>
      </c>
      <c r="F47" s="71">
        <v>-15424.199999999997</v>
      </c>
      <c r="G47" s="69">
        <v>0.78427994014069735</v>
      </c>
      <c r="I47" t="s">
        <v>716</v>
      </c>
      <c r="J47" t="s">
        <v>349</v>
      </c>
      <c r="K47" s="71">
        <v>15976.799999999996</v>
      </c>
      <c r="L47" s="71"/>
      <c r="M47" s="71"/>
      <c r="N47" s="71">
        <v>15976.799999999996</v>
      </c>
      <c r="Q47" t="b">
        <f>J47=B47</f>
        <v>1</v>
      </c>
    </row>
    <row r="48" spans="1:17" x14ac:dyDescent="0.3">
      <c r="A48" t="s">
        <v>717</v>
      </c>
      <c r="C48" s="71">
        <v>71501</v>
      </c>
      <c r="D48" s="71">
        <v>71501</v>
      </c>
      <c r="E48" s="71">
        <v>56076.800000000003</v>
      </c>
      <c r="F48" s="71">
        <v>-15424.199999999997</v>
      </c>
      <c r="G48" s="69">
        <v>0.78427994014069735</v>
      </c>
      <c r="I48" t="s">
        <v>717</v>
      </c>
      <c r="K48" s="71">
        <v>15976.799999999996</v>
      </c>
      <c r="L48" s="71"/>
      <c r="M48" s="71"/>
      <c r="N48" s="71">
        <v>15976.799999999996</v>
      </c>
      <c r="Q48" t="b">
        <f>J48=B48</f>
        <v>1</v>
      </c>
    </row>
    <row r="49" spans="1:17" x14ac:dyDescent="0.3">
      <c r="A49" t="s">
        <v>718</v>
      </c>
      <c r="B49" t="s">
        <v>332</v>
      </c>
      <c r="C49" s="71">
        <v>20480</v>
      </c>
      <c r="D49" s="71">
        <v>20480</v>
      </c>
      <c r="E49" s="71">
        <v>20480</v>
      </c>
      <c r="F49" s="71">
        <v>0</v>
      </c>
      <c r="G49" s="69">
        <v>1</v>
      </c>
      <c r="I49" t="s">
        <v>718</v>
      </c>
      <c r="J49" t="s">
        <v>332</v>
      </c>
      <c r="K49" s="71"/>
      <c r="L49" s="71"/>
      <c r="M49" s="71"/>
      <c r="N49" s="71"/>
      <c r="Q49" t="b">
        <f>J49=B49</f>
        <v>1</v>
      </c>
    </row>
    <row r="50" spans="1:17" x14ac:dyDescent="0.3">
      <c r="B50" t="s">
        <v>344</v>
      </c>
      <c r="C50" s="71">
        <v>20184</v>
      </c>
      <c r="D50" s="71">
        <v>20184</v>
      </c>
      <c r="E50" s="71">
        <v>20184</v>
      </c>
      <c r="F50" s="71">
        <v>0</v>
      </c>
      <c r="G50" s="69">
        <v>1</v>
      </c>
      <c r="J50" t="s">
        <v>344</v>
      </c>
      <c r="K50" s="71"/>
      <c r="L50" s="71"/>
      <c r="M50" s="71"/>
      <c r="N50" s="71"/>
      <c r="Q50" t="b">
        <f>J50=B50</f>
        <v>1</v>
      </c>
    </row>
    <row r="51" spans="1:17" x14ac:dyDescent="0.3">
      <c r="B51" t="s">
        <v>348</v>
      </c>
      <c r="C51" s="71">
        <v>13300</v>
      </c>
      <c r="D51" s="71">
        <v>13300</v>
      </c>
      <c r="E51" s="71">
        <v>13300</v>
      </c>
      <c r="F51" s="71">
        <v>0</v>
      </c>
      <c r="G51" s="69">
        <v>1</v>
      </c>
      <c r="J51" t="s">
        <v>348</v>
      </c>
      <c r="K51" s="71"/>
      <c r="L51" s="71"/>
      <c r="M51" s="71"/>
      <c r="N51" s="71"/>
      <c r="Q51" t="b">
        <f>J51=B51</f>
        <v>1</v>
      </c>
    </row>
    <row r="52" spans="1:17" x14ac:dyDescent="0.3">
      <c r="B52" t="s">
        <v>333</v>
      </c>
      <c r="C52" s="71">
        <v>6613</v>
      </c>
      <c r="D52" s="71">
        <v>6613</v>
      </c>
      <c r="E52" s="71">
        <v>3000</v>
      </c>
      <c r="F52" s="71">
        <v>-3613</v>
      </c>
      <c r="G52" s="69">
        <v>0.45365189777710568</v>
      </c>
      <c r="J52" t="s">
        <v>333</v>
      </c>
      <c r="K52" s="71">
        <v>3421</v>
      </c>
      <c r="L52" s="71">
        <v>3230</v>
      </c>
      <c r="M52" s="71">
        <v>0</v>
      </c>
      <c r="N52" s="71">
        <v>6651</v>
      </c>
      <c r="Q52" t="b">
        <f>J52=B52</f>
        <v>1</v>
      </c>
    </row>
    <row r="53" spans="1:17" x14ac:dyDescent="0.3">
      <c r="A53" t="s">
        <v>719</v>
      </c>
      <c r="C53" s="71">
        <v>60577</v>
      </c>
      <c r="D53" s="71">
        <v>60577</v>
      </c>
      <c r="E53" s="71">
        <v>56964</v>
      </c>
      <c r="F53" s="71">
        <v>-3613</v>
      </c>
      <c r="G53" s="69">
        <v>0.94035690113409376</v>
      </c>
      <c r="I53" t="s">
        <v>719</v>
      </c>
      <c r="K53" s="71">
        <v>3421</v>
      </c>
      <c r="L53" s="71">
        <v>3230</v>
      </c>
      <c r="M53" s="71">
        <v>0</v>
      </c>
      <c r="N53" s="71">
        <v>6651</v>
      </c>
      <c r="Q53" t="b">
        <f>J53=B53</f>
        <v>1</v>
      </c>
    </row>
    <row r="54" spans="1:17" x14ac:dyDescent="0.3">
      <c r="A54" t="s">
        <v>54</v>
      </c>
      <c r="C54" s="71">
        <v>492280</v>
      </c>
      <c r="D54" s="71">
        <v>492280</v>
      </c>
      <c r="E54" s="71">
        <v>414313.8</v>
      </c>
      <c r="F54" s="71">
        <v>-77966.200000000012</v>
      </c>
      <c r="G54" s="69">
        <v>0.84162224750142189</v>
      </c>
      <c r="I54" t="s">
        <v>54</v>
      </c>
      <c r="K54" s="71">
        <v>64019.969999999994</v>
      </c>
      <c r="L54" s="71">
        <v>33684.22</v>
      </c>
      <c r="M54" s="71">
        <v>6642</v>
      </c>
      <c r="N54" s="71">
        <v>104346.19</v>
      </c>
    </row>
    <row r="57" spans="1:17" x14ac:dyDescent="0.3">
      <c r="A57" s="83" t="s">
        <v>41</v>
      </c>
    </row>
  </sheetData>
  <mergeCells count="1">
    <mergeCell ref="B8:C18"/>
  </mergeCells>
  <hyperlinks>
    <hyperlink ref="A1" location="'Home Page'!A1" display="Return to homepage" xr:uid="{E53793A9-4CCB-423D-AD71-957F56BB48DA}"/>
    <hyperlink ref="A57" location="'Home Page'!A1" display="Return to homepage" xr:uid="{FAB38C95-F112-4092-866F-1D9A6738097A}"/>
  </hyperlinks>
  <pageMargins left="0.7" right="0.7" top="0.75" bottom="0.75" header="0.3" footer="0.3"/>
  <pageSetup paperSize="9" scale="40" orientation="landscape"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290A-6296-4663-9C73-4B8A0C6914CB}">
  <sheetPr>
    <pageSetUpPr fitToPage="1"/>
  </sheetPr>
  <dimension ref="A1:U54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42.6640625" bestFit="1" customWidth="1"/>
    <col min="3" max="3" width="8" bestFit="1" customWidth="1"/>
    <col min="4" max="4" width="7.5546875" bestFit="1" customWidth="1"/>
    <col min="5" max="5" width="8.5546875" bestFit="1" customWidth="1"/>
    <col min="6" max="6" width="8.21875" bestFit="1" customWidth="1"/>
    <col min="7" max="7" width="8.33203125" bestFit="1" customWidth="1"/>
    <col min="8" max="8" width="2.109375" customWidth="1"/>
    <col min="9" max="9" width="35.33203125" hidden="1" customWidth="1" outlineLevel="1"/>
    <col min="10" max="10" width="42.6640625" hidden="1" customWidth="1" outlineLevel="1"/>
    <col min="11" max="11" width="21.88671875" bestFit="1" customWidth="1" collapsed="1"/>
    <col min="12" max="13" width="21.88671875" bestFit="1" customWidth="1"/>
    <col min="14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5.4" customHeight="1" x14ac:dyDescent="0.3">
      <c r="A2" s="83"/>
    </row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28</v>
      </c>
      <c r="I23" s="70" t="s">
        <v>49</v>
      </c>
      <c r="J23" t="s">
        <v>28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I26" s="70" t="s">
        <v>42</v>
      </c>
      <c r="J26" s="70" t="s">
        <v>45</v>
      </c>
      <c r="K26">
        <v>2023</v>
      </c>
      <c r="L26">
        <v>2022</v>
      </c>
      <c r="M26" t="s">
        <v>1719</v>
      </c>
      <c r="N26" t="s">
        <v>54</v>
      </c>
    </row>
    <row r="27" spans="1:17" x14ac:dyDescent="0.3">
      <c r="A27" t="s">
        <v>720</v>
      </c>
      <c r="B27" t="s">
        <v>353</v>
      </c>
      <c r="C27" s="71">
        <v>151501</v>
      </c>
      <c r="D27" s="71">
        <v>151501</v>
      </c>
      <c r="E27" s="71">
        <v>138747.22</v>
      </c>
      <c r="F27" s="71">
        <v>-12753.779999999999</v>
      </c>
      <c r="G27" s="69">
        <v>0.91581718932548306</v>
      </c>
      <c r="I27" t="s">
        <v>720</v>
      </c>
      <c r="J27" t="s">
        <v>353</v>
      </c>
      <c r="K27" s="71"/>
      <c r="L27" s="71"/>
      <c r="M27" s="71"/>
      <c r="N27" s="71"/>
      <c r="Q27" t="b">
        <f>J27=B27</f>
        <v>1</v>
      </c>
    </row>
    <row r="28" spans="1:17" x14ac:dyDescent="0.3">
      <c r="A28" t="s">
        <v>721</v>
      </c>
      <c r="C28" s="71">
        <v>151501</v>
      </c>
      <c r="D28" s="71">
        <v>151501</v>
      </c>
      <c r="E28" s="71">
        <v>138747.22</v>
      </c>
      <c r="F28" s="71">
        <v>-12753.779999999999</v>
      </c>
      <c r="G28" s="69">
        <v>0.91581718932548306</v>
      </c>
      <c r="I28" t="s">
        <v>721</v>
      </c>
      <c r="K28" s="71"/>
      <c r="L28" s="71"/>
      <c r="M28" s="71"/>
      <c r="N28" s="71"/>
      <c r="Q28" t="b">
        <f>J28=B28</f>
        <v>1</v>
      </c>
    </row>
    <row r="29" spans="1:17" x14ac:dyDescent="0.3">
      <c r="A29" t="s">
        <v>722</v>
      </c>
      <c r="B29" t="s">
        <v>354</v>
      </c>
      <c r="C29" s="71">
        <v>67263</v>
      </c>
      <c r="D29" s="71">
        <v>67263</v>
      </c>
      <c r="E29" s="71">
        <v>67263</v>
      </c>
      <c r="F29" s="71">
        <v>0</v>
      </c>
      <c r="G29" s="69">
        <v>1</v>
      </c>
      <c r="I29" t="s">
        <v>722</v>
      </c>
      <c r="J29" t="s">
        <v>354</v>
      </c>
      <c r="K29" s="71"/>
      <c r="L29" s="71"/>
      <c r="M29" s="71"/>
      <c r="N29" s="71"/>
      <c r="Q29" t="b">
        <f>J29=B29</f>
        <v>1</v>
      </c>
    </row>
    <row r="30" spans="1:17" x14ac:dyDescent="0.3">
      <c r="A30" t="s">
        <v>723</v>
      </c>
      <c r="C30" s="71">
        <v>67263</v>
      </c>
      <c r="D30" s="71">
        <v>67263</v>
      </c>
      <c r="E30" s="71">
        <v>67263</v>
      </c>
      <c r="F30" s="71">
        <v>0</v>
      </c>
      <c r="G30" s="69">
        <v>1</v>
      </c>
      <c r="I30" t="s">
        <v>723</v>
      </c>
      <c r="K30" s="71"/>
      <c r="L30" s="71"/>
      <c r="M30" s="71"/>
      <c r="N30" s="71"/>
      <c r="Q30" t="b">
        <f>J30=B30</f>
        <v>1</v>
      </c>
    </row>
    <row r="31" spans="1:17" x14ac:dyDescent="0.3">
      <c r="A31" t="s">
        <v>724</v>
      </c>
      <c r="B31" t="s">
        <v>357</v>
      </c>
      <c r="C31" s="71">
        <v>53198</v>
      </c>
      <c r="D31" s="71">
        <v>53198</v>
      </c>
      <c r="E31" s="71">
        <v>16000</v>
      </c>
      <c r="F31" s="71">
        <v>-37198</v>
      </c>
      <c r="G31" s="69">
        <v>0.30076318658596191</v>
      </c>
      <c r="I31" t="s">
        <v>724</v>
      </c>
      <c r="J31" t="s">
        <v>357</v>
      </c>
      <c r="K31" s="71">
        <v>32050</v>
      </c>
      <c r="L31" s="71">
        <v>29175</v>
      </c>
      <c r="M31" s="71">
        <v>79020</v>
      </c>
      <c r="N31" s="71">
        <v>140245</v>
      </c>
      <c r="Q31" t="b">
        <f>J31=B31</f>
        <v>1</v>
      </c>
    </row>
    <row r="32" spans="1:17" x14ac:dyDescent="0.3">
      <c r="A32" t="s">
        <v>725</v>
      </c>
      <c r="C32" s="71">
        <v>53198</v>
      </c>
      <c r="D32" s="71">
        <v>53198</v>
      </c>
      <c r="E32" s="71">
        <v>16000</v>
      </c>
      <c r="F32" s="71">
        <v>-37198</v>
      </c>
      <c r="G32" s="69">
        <v>0.30076318658596191</v>
      </c>
      <c r="I32" t="s">
        <v>725</v>
      </c>
      <c r="K32" s="71">
        <v>32050</v>
      </c>
      <c r="L32" s="71">
        <v>29175</v>
      </c>
      <c r="M32" s="71">
        <v>79020</v>
      </c>
      <c r="N32" s="71">
        <v>140245</v>
      </c>
      <c r="Q32" t="b">
        <f>J32=B32</f>
        <v>1</v>
      </c>
    </row>
    <row r="33" spans="1:17" x14ac:dyDescent="0.3">
      <c r="A33" t="s">
        <v>726</v>
      </c>
      <c r="B33" t="s">
        <v>358</v>
      </c>
      <c r="C33" s="71">
        <v>25180</v>
      </c>
      <c r="D33" s="71">
        <v>25180</v>
      </c>
      <c r="E33" s="71">
        <v>25180.000000000007</v>
      </c>
      <c r="F33" s="71">
        <v>0</v>
      </c>
      <c r="G33" s="69">
        <v>1.0000000000000002</v>
      </c>
      <c r="I33" t="s">
        <v>726</v>
      </c>
      <c r="J33" t="s">
        <v>358</v>
      </c>
      <c r="K33" s="71"/>
      <c r="L33" s="71"/>
      <c r="M33" s="71"/>
      <c r="N33" s="71"/>
      <c r="Q33" t="b">
        <f>J33=B33</f>
        <v>1</v>
      </c>
    </row>
    <row r="34" spans="1:17" x14ac:dyDescent="0.3">
      <c r="B34" t="s">
        <v>363</v>
      </c>
      <c r="C34" s="71">
        <v>23009</v>
      </c>
      <c r="D34" s="71">
        <v>23009</v>
      </c>
      <c r="E34" s="71">
        <v>23009</v>
      </c>
      <c r="F34" s="71">
        <v>0</v>
      </c>
      <c r="G34" s="69">
        <v>1</v>
      </c>
      <c r="J34" t="s">
        <v>363</v>
      </c>
      <c r="K34" s="71"/>
      <c r="L34" s="71"/>
      <c r="M34" s="71"/>
      <c r="N34" s="71"/>
      <c r="Q34" t="b">
        <f>J34=B34</f>
        <v>1</v>
      </c>
    </row>
    <row r="35" spans="1:17" x14ac:dyDescent="0.3">
      <c r="B35" t="s">
        <v>367</v>
      </c>
      <c r="C35" s="71">
        <v>22892</v>
      </c>
      <c r="D35" s="71">
        <v>22892</v>
      </c>
      <c r="E35" s="71">
        <v>22892</v>
      </c>
      <c r="F35" s="71">
        <v>0</v>
      </c>
      <c r="G35" s="69">
        <v>1</v>
      </c>
      <c r="J35" t="s">
        <v>367</v>
      </c>
      <c r="K35" s="71"/>
      <c r="L35" s="71"/>
      <c r="M35" s="71"/>
      <c r="N35" s="71"/>
      <c r="Q35" t="b">
        <f>J35=B35</f>
        <v>1</v>
      </c>
    </row>
    <row r="36" spans="1:17" x14ac:dyDescent="0.3">
      <c r="A36" t="s">
        <v>727</v>
      </c>
      <c r="C36" s="71">
        <v>71081</v>
      </c>
      <c r="D36" s="71">
        <v>71081</v>
      </c>
      <c r="E36" s="71">
        <v>71081</v>
      </c>
      <c r="F36" s="71">
        <v>0</v>
      </c>
      <c r="G36" s="69">
        <v>1</v>
      </c>
      <c r="I36" t="s">
        <v>727</v>
      </c>
      <c r="K36" s="71"/>
      <c r="L36" s="71"/>
      <c r="M36" s="71"/>
      <c r="N36" s="71"/>
      <c r="Q36" t="b">
        <f>J36=B36</f>
        <v>1</v>
      </c>
    </row>
    <row r="37" spans="1:17" x14ac:dyDescent="0.3">
      <c r="A37" t="s">
        <v>728</v>
      </c>
      <c r="B37" t="s">
        <v>351</v>
      </c>
      <c r="C37" s="71">
        <v>9569</v>
      </c>
      <c r="D37" s="71">
        <v>9569</v>
      </c>
      <c r="E37" s="71">
        <v>9569</v>
      </c>
      <c r="F37" s="71">
        <v>0</v>
      </c>
      <c r="G37" s="69">
        <v>1</v>
      </c>
      <c r="I37" t="s">
        <v>728</v>
      </c>
      <c r="J37" t="s">
        <v>351</v>
      </c>
      <c r="K37" s="71"/>
      <c r="L37" s="71"/>
      <c r="M37" s="71"/>
      <c r="N37" s="71"/>
      <c r="Q37" t="b">
        <f>J37=B37</f>
        <v>1</v>
      </c>
    </row>
    <row r="38" spans="1:17" x14ac:dyDescent="0.3">
      <c r="B38" t="s">
        <v>355</v>
      </c>
      <c r="C38" s="71">
        <v>51487</v>
      </c>
      <c r="D38" s="71">
        <v>51487</v>
      </c>
      <c r="E38" s="71">
        <v>41563.800000000003</v>
      </c>
      <c r="F38" s="71">
        <v>-9923.1999999999971</v>
      </c>
      <c r="G38" s="69">
        <v>0.80726785402140355</v>
      </c>
      <c r="J38" t="s">
        <v>355</v>
      </c>
      <c r="K38" s="71">
        <v>5782.6700000000019</v>
      </c>
      <c r="L38" s="71"/>
      <c r="M38" s="71">
        <v>4918</v>
      </c>
      <c r="N38" s="71">
        <v>10700.670000000002</v>
      </c>
      <c r="Q38" t="b">
        <f>J38=B38</f>
        <v>1</v>
      </c>
    </row>
    <row r="39" spans="1:17" x14ac:dyDescent="0.3">
      <c r="B39" t="s">
        <v>356</v>
      </c>
      <c r="C39" s="71">
        <v>8924</v>
      </c>
      <c r="D39" s="71">
        <v>8924</v>
      </c>
      <c r="E39" s="71">
        <v>8924</v>
      </c>
      <c r="F39" s="71">
        <v>0</v>
      </c>
      <c r="G39" s="69">
        <v>1</v>
      </c>
      <c r="J39" t="s">
        <v>356</v>
      </c>
      <c r="K39" s="71"/>
      <c r="L39" s="71"/>
      <c r="M39" s="71"/>
      <c r="N39" s="71"/>
      <c r="Q39" t="b">
        <f>J39=B39</f>
        <v>1</v>
      </c>
    </row>
    <row r="40" spans="1:17" x14ac:dyDescent="0.3">
      <c r="B40" t="s">
        <v>359</v>
      </c>
      <c r="C40" s="71">
        <v>87019</v>
      </c>
      <c r="D40" s="71">
        <v>87019</v>
      </c>
      <c r="E40" s="71">
        <v>60000</v>
      </c>
      <c r="F40" s="71">
        <v>-27019</v>
      </c>
      <c r="G40" s="69">
        <v>0.68950459095140137</v>
      </c>
      <c r="J40" t="s">
        <v>359</v>
      </c>
      <c r="K40" s="71">
        <v>4089</v>
      </c>
      <c r="L40" s="71">
        <v>18662</v>
      </c>
      <c r="M40" s="71"/>
      <c r="N40" s="71">
        <v>22751</v>
      </c>
      <c r="Q40" t="b">
        <f>J40=B40</f>
        <v>1</v>
      </c>
    </row>
    <row r="41" spans="1:17" x14ac:dyDescent="0.3">
      <c r="B41" t="s">
        <v>360</v>
      </c>
      <c r="C41" s="71">
        <v>66996</v>
      </c>
      <c r="D41" s="71">
        <v>66996</v>
      </c>
      <c r="E41" s="71">
        <v>66996</v>
      </c>
      <c r="F41" s="71">
        <v>0</v>
      </c>
      <c r="G41" s="69">
        <v>1</v>
      </c>
      <c r="J41" t="s">
        <v>360</v>
      </c>
      <c r="K41" s="71"/>
      <c r="L41" s="71"/>
      <c r="M41" s="71"/>
      <c r="N41" s="71"/>
      <c r="Q41" t="b">
        <f>J41=B41</f>
        <v>1</v>
      </c>
    </row>
    <row r="42" spans="1:17" x14ac:dyDescent="0.3">
      <c r="B42" t="s">
        <v>361</v>
      </c>
      <c r="C42" s="71">
        <v>36334</v>
      </c>
      <c r="D42" s="71">
        <v>36334</v>
      </c>
      <c r="E42" s="71">
        <v>21000</v>
      </c>
      <c r="F42" s="71">
        <v>-15334</v>
      </c>
      <c r="G42" s="69">
        <v>0.57797104640281827</v>
      </c>
      <c r="J42" t="s">
        <v>361</v>
      </c>
      <c r="K42" s="71">
        <v>14618</v>
      </c>
      <c r="L42" s="71">
        <v>14318.48</v>
      </c>
      <c r="M42" s="71">
        <v>4303</v>
      </c>
      <c r="N42" s="71">
        <v>33239.479999999996</v>
      </c>
      <c r="Q42" t="b">
        <f>J42=B42</f>
        <v>1</v>
      </c>
    </row>
    <row r="43" spans="1:17" x14ac:dyDescent="0.3">
      <c r="A43" t="s">
        <v>729</v>
      </c>
      <c r="C43" s="71">
        <v>260329</v>
      </c>
      <c r="D43" s="71">
        <v>260329</v>
      </c>
      <c r="E43" s="71">
        <v>208052.8</v>
      </c>
      <c r="F43" s="71">
        <v>-52276.200000000012</v>
      </c>
      <c r="G43" s="69">
        <v>0.79919179192483358</v>
      </c>
      <c r="I43" t="s">
        <v>729</v>
      </c>
      <c r="K43" s="71">
        <v>24489.670000000002</v>
      </c>
      <c r="L43" s="71">
        <v>32980.479999999996</v>
      </c>
      <c r="M43" s="71">
        <v>9221</v>
      </c>
      <c r="N43" s="71">
        <v>66691.149999999994</v>
      </c>
      <c r="Q43" t="b">
        <f>J43=B43</f>
        <v>1</v>
      </c>
    </row>
    <row r="44" spans="1:17" x14ac:dyDescent="0.3">
      <c r="A44" t="s">
        <v>730</v>
      </c>
      <c r="B44" t="s">
        <v>352</v>
      </c>
      <c r="C44" s="71">
        <v>15659</v>
      </c>
      <c r="D44" s="71">
        <v>15659</v>
      </c>
      <c r="E44" s="71">
        <v>15659</v>
      </c>
      <c r="F44" s="71">
        <v>0</v>
      </c>
      <c r="G44" s="69">
        <v>1</v>
      </c>
      <c r="I44" t="s">
        <v>730</v>
      </c>
      <c r="J44" t="s">
        <v>352</v>
      </c>
      <c r="K44" s="71">
        <v>0</v>
      </c>
      <c r="L44" s="71"/>
      <c r="M44" s="71"/>
      <c r="N44" s="71">
        <v>0</v>
      </c>
      <c r="Q44" t="b">
        <f>J44=B44</f>
        <v>1</v>
      </c>
    </row>
    <row r="45" spans="1:17" x14ac:dyDescent="0.3">
      <c r="B45" t="s">
        <v>365</v>
      </c>
      <c r="C45" s="71">
        <v>21274</v>
      </c>
      <c r="D45" s="71">
        <v>21274</v>
      </c>
      <c r="E45" s="71">
        <v>21273.96</v>
      </c>
      <c r="F45" s="71">
        <v>-4.0000000000873115E-2</v>
      </c>
      <c r="G45" s="69">
        <v>0.99999811977061193</v>
      </c>
      <c r="J45" t="s">
        <v>365</v>
      </c>
      <c r="K45" s="71"/>
      <c r="L45" s="71">
        <v>0</v>
      </c>
      <c r="M45" s="71">
        <v>0</v>
      </c>
      <c r="N45" s="71">
        <v>0</v>
      </c>
      <c r="Q45" t="b">
        <f>J45=B45</f>
        <v>1</v>
      </c>
    </row>
    <row r="46" spans="1:17" x14ac:dyDescent="0.3">
      <c r="A46" t="s">
        <v>731</v>
      </c>
      <c r="C46" s="71">
        <v>36933</v>
      </c>
      <c r="D46" s="71">
        <v>36933</v>
      </c>
      <c r="E46" s="71">
        <v>36932.959999999999</v>
      </c>
      <c r="F46" s="71">
        <v>-3.9999999979045242E-2</v>
      </c>
      <c r="G46" s="69">
        <v>0.9999989169577348</v>
      </c>
      <c r="I46" t="s">
        <v>731</v>
      </c>
      <c r="K46" s="71">
        <v>0</v>
      </c>
      <c r="L46" s="71">
        <v>0</v>
      </c>
      <c r="M46" s="71">
        <v>0</v>
      </c>
      <c r="N46" s="71">
        <v>0</v>
      </c>
      <c r="Q46" t="b">
        <f>J46=B46</f>
        <v>1</v>
      </c>
    </row>
    <row r="47" spans="1:17" x14ac:dyDescent="0.3">
      <c r="A47" t="s">
        <v>732</v>
      </c>
      <c r="B47" t="s">
        <v>362</v>
      </c>
      <c r="C47" s="71">
        <v>19170</v>
      </c>
      <c r="D47" s="71">
        <v>19170</v>
      </c>
      <c r="E47" s="71">
        <v>7200</v>
      </c>
      <c r="F47" s="71">
        <v>-11970</v>
      </c>
      <c r="G47" s="69">
        <v>0.37558685446009388</v>
      </c>
      <c r="I47" t="s">
        <v>732</v>
      </c>
      <c r="J47" t="s">
        <v>362</v>
      </c>
      <c r="K47" s="71">
        <v>11316</v>
      </c>
      <c r="L47" s="71">
        <v>10744</v>
      </c>
      <c r="M47" s="71">
        <v>0</v>
      </c>
      <c r="N47" s="71">
        <v>22060</v>
      </c>
      <c r="Q47" t="b">
        <f>J47=B47</f>
        <v>1</v>
      </c>
    </row>
    <row r="48" spans="1:17" x14ac:dyDescent="0.3">
      <c r="B48" t="s">
        <v>364</v>
      </c>
      <c r="C48" s="71">
        <v>9464</v>
      </c>
      <c r="D48" s="71">
        <v>9464</v>
      </c>
      <c r="E48" s="71">
        <v>9464</v>
      </c>
      <c r="F48" s="71">
        <v>0</v>
      </c>
      <c r="G48" s="69">
        <v>1</v>
      </c>
      <c r="J48" t="s">
        <v>364</v>
      </c>
      <c r="K48" s="71"/>
      <c r="L48" s="71">
        <v>0</v>
      </c>
      <c r="M48" s="71">
        <v>0</v>
      </c>
      <c r="N48" s="71">
        <v>0</v>
      </c>
      <c r="Q48" t="b">
        <f>J48=B48</f>
        <v>1</v>
      </c>
    </row>
    <row r="49" spans="1:17" x14ac:dyDescent="0.3">
      <c r="B49" t="s">
        <v>366</v>
      </c>
      <c r="C49" s="71">
        <v>27624</v>
      </c>
      <c r="D49" s="71">
        <v>27624</v>
      </c>
      <c r="E49" s="71">
        <v>27624</v>
      </c>
      <c r="F49" s="71">
        <v>0</v>
      </c>
      <c r="G49" s="69">
        <v>1</v>
      </c>
      <c r="J49" t="s">
        <v>366</v>
      </c>
      <c r="K49" s="71"/>
      <c r="L49" s="71"/>
      <c r="M49" s="71"/>
      <c r="N49" s="71"/>
      <c r="Q49" t="b">
        <f>J49=B49</f>
        <v>1</v>
      </c>
    </row>
    <row r="50" spans="1:17" x14ac:dyDescent="0.3">
      <c r="A50" t="s">
        <v>733</v>
      </c>
      <c r="C50" s="71">
        <v>56258</v>
      </c>
      <c r="D50" s="71">
        <v>56258</v>
      </c>
      <c r="E50" s="71">
        <v>44288</v>
      </c>
      <c r="F50" s="71">
        <v>-11970</v>
      </c>
      <c r="G50" s="69">
        <v>0.78723026058516121</v>
      </c>
      <c r="I50" t="s">
        <v>733</v>
      </c>
      <c r="K50" s="71">
        <v>11316</v>
      </c>
      <c r="L50" s="71">
        <v>10744</v>
      </c>
      <c r="M50" s="71">
        <v>0</v>
      </c>
      <c r="N50" s="71">
        <v>22060</v>
      </c>
      <c r="Q50" t="b">
        <f>J50=B50</f>
        <v>1</v>
      </c>
    </row>
    <row r="51" spans="1:17" x14ac:dyDescent="0.3">
      <c r="A51" t="s">
        <v>54</v>
      </c>
      <c r="C51" s="71">
        <v>696563</v>
      </c>
      <c r="D51" s="71">
        <v>696563</v>
      </c>
      <c r="E51" s="71">
        <v>582364.98</v>
      </c>
      <c r="F51" s="71">
        <v>-114198.02000000037</v>
      </c>
      <c r="G51" s="69">
        <v>0.83605500148586653</v>
      </c>
      <c r="I51" t="s">
        <v>54</v>
      </c>
      <c r="K51" s="71">
        <v>67855.67</v>
      </c>
      <c r="L51" s="71">
        <v>72899.48</v>
      </c>
      <c r="M51" s="71">
        <v>88241</v>
      </c>
      <c r="N51" s="71">
        <v>228996.15000000002</v>
      </c>
    </row>
    <row r="54" spans="1:17" x14ac:dyDescent="0.3">
      <c r="A54" s="83" t="s">
        <v>41</v>
      </c>
    </row>
  </sheetData>
  <mergeCells count="1">
    <mergeCell ref="B8:C18"/>
  </mergeCells>
  <hyperlinks>
    <hyperlink ref="A1" location="'Home Page'!A1" display="Return to homepage" xr:uid="{AEB575AE-B3DE-4737-9B3A-BF76F3C25036}"/>
    <hyperlink ref="A54" location="'Home Page'!A1" display="Return to homepage" xr:uid="{1DFB89E1-0B7C-4793-9E8B-6373D3EAA44D}"/>
  </hyperlinks>
  <pageMargins left="0.7" right="0.7" top="0.75" bottom="0.75" header="0.3" footer="0.3"/>
  <pageSetup paperSize="9" scale="39" orientation="landscape"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9084F-5322-43DA-880D-99ABC538AE90}">
  <sheetPr>
    <pageSetUpPr fitToPage="1"/>
  </sheetPr>
  <dimension ref="A1:U66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35.77734375" bestFit="1" customWidth="1"/>
    <col min="3" max="3" width="8" bestFit="1" customWidth="1"/>
    <col min="4" max="4" width="7.5546875" bestFit="1" customWidth="1"/>
    <col min="5" max="5" width="8.5546875" bestFit="1" customWidth="1"/>
    <col min="6" max="6" width="8.21875" bestFit="1" customWidth="1"/>
    <col min="7" max="7" width="8.33203125" bestFit="1" customWidth="1"/>
    <col min="8" max="8" width="2.109375" customWidth="1"/>
    <col min="9" max="9" width="35.33203125" hidden="1" customWidth="1" outlineLevel="1"/>
    <col min="10" max="10" width="35.6640625" hidden="1" customWidth="1" outlineLevel="1"/>
    <col min="11" max="11" width="21.88671875" bestFit="1" customWidth="1" collapsed="1"/>
    <col min="12" max="13" width="21.88671875" bestFit="1" customWidth="1"/>
    <col min="14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5.4" customHeight="1" x14ac:dyDescent="0.3">
      <c r="A2" s="83"/>
    </row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31</v>
      </c>
      <c r="I23" s="70" t="s">
        <v>49</v>
      </c>
      <c r="J23" t="s">
        <v>31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I26" s="70" t="s">
        <v>42</v>
      </c>
      <c r="J26" s="70" t="s">
        <v>45</v>
      </c>
      <c r="K26">
        <v>2023</v>
      </c>
      <c r="L26">
        <v>2022</v>
      </c>
      <c r="M26" t="s">
        <v>1719</v>
      </c>
      <c r="N26" t="s">
        <v>54</v>
      </c>
    </row>
    <row r="27" spans="1:17" x14ac:dyDescent="0.3">
      <c r="A27" t="s">
        <v>734</v>
      </c>
      <c r="B27" t="s">
        <v>369</v>
      </c>
      <c r="C27" s="71">
        <v>53969</v>
      </c>
      <c r="D27" s="71">
        <v>53969</v>
      </c>
      <c r="E27" s="71">
        <v>49492.260000000009</v>
      </c>
      <c r="F27" s="71">
        <v>-4476.7399999999907</v>
      </c>
      <c r="G27" s="69">
        <v>0.9170497878411682</v>
      </c>
      <c r="I27" t="s">
        <v>734</v>
      </c>
      <c r="J27" t="s">
        <v>369</v>
      </c>
      <c r="K27" s="71">
        <v>5876</v>
      </c>
      <c r="L27" s="71"/>
      <c r="M27" s="71">
        <v>11715</v>
      </c>
      <c r="N27" s="71">
        <v>17591</v>
      </c>
      <c r="Q27" t="b">
        <f>J27=B27</f>
        <v>1</v>
      </c>
    </row>
    <row r="28" spans="1:17" x14ac:dyDescent="0.3">
      <c r="A28" t="s">
        <v>735</v>
      </c>
      <c r="C28" s="71">
        <v>53969</v>
      </c>
      <c r="D28" s="71">
        <v>53969</v>
      </c>
      <c r="E28" s="71">
        <v>49492.260000000009</v>
      </c>
      <c r="F28" s="71">
        <v>-4476.7399999999907</v>
      </c>
      <c r="G28" s="69">
        <v>0.9170497878411682</v>
      </c>
      <c r="I28" t="s">
        <v>735</v>
      </c>
      <c r="K28" s="71">
        <v>5876</v>
      </c>
      <c r="L28" s="71"/>
      <c r="M28" s="71">
        <v>11715</v>
      </c>
      <c r="N28" s="71">
        <v>17591</v>
      </c>
      <c r="Q28" t="b">
        <f>J28=B28</f>
        <v>1</v>
      </c>
    </row>
    <row r="29" spans="1:17" x14ac:dyDescent="0.3">
      <c r="A29" t="s">
        <v>736</v>
      </c>
      <c r="B29" t="s">
        <v>370</v>
      </c>
      <c r="C29" s="71">
        <v>33513</v>
      </c>
      <c r="D29" s="71">
        <v>33513</v>
      </c>
      <c r="E29" s="71">
        <v>27171</v>
      </c>
      <c r="F29" s="71">
        <v>-6342</v>
      </c>
      <c r="G29" s="69">
        <v>0.81076000358069999</v>
      </c>
      <c r="I29" t="s">
        <v>736</v>
      </c>
      <c r="J29" t="s">
        <v>370</v>
      </c>
      <c r="K29" s="71">
        <v>1810</v>
      </c>
      <c r="L29" s="71">
        <v>13361</v>
      </c>
      <c r="M29" s="71"/>
      <c r="N29" s="71">
        <v>15171</v>
      </c>
      <c r="Q29" t="b">
        <f>J29=B29</f>
        <v>1</v>
      </c>
    </row>
    <row r="30" spans="1:17" x14ac:dyDescent="0.3">
      <c r="A30" t="s">
        <v>737</v>
      </c>
      <c r="C30" s="71">
        <v>33513</v>
      </c>
      <c r="D30" s="71">
        <v>33513</v>
      </c>
      <c r="E30" s="71">
        <v>27171</v>
      </c>
      <c r="F30" s="71">
        <v>-6342</v>
      </c>
      <c r="G30" s="69">
        <v>0.81076000358069999</v>
      </c>
      <c r="I30" t="s">
        <v>737</v>
      </c>
      <c r="K30" s="71">
        <v>1810</v>
      </c>
      <c r="L30" s="71">
        <v>13361</v>
      </c>
      <c r="M30" s="71"/>
      <c r="N30" s="71">
        <v>15171</v>
      </c>
      <c r="Q30" t="b">
        <f>J30=B30</f>
        <v>1</v>
      </c>
    </row>
    <row r="31" spans="1:17" x14ac:dyDescent="0.3">
      <c r="A31" t="s">
        <v>738</v>
      </c>
      <c r="B31" t="s">
        <v>372</v>
      </c>
      <c r="C31" s="71">
        <v>21451</v>
      </c>
      <c r="D31" s="71">
        <v>21451</v>
      </c>
      <c r="E31" s="71">
        <v>21451</v>
      </c>
      <c r="F31" s="71">
        <v>0</v>
      </c>
      <c r="G31" s="69">
        <v>1</v>
      </c>
      <c r="I31" t="s">
        <v>738</v>
      </c>
      <c r="J31" t="s">
        <v>372</v>
      </c>
      <c r="K31" s="71"/>
      <c r="L31" s="71"/>
      <c r="M31" s="71"/>
      <c r="N31" s="71"/>
      <c r="Q31" t="b">
        <f>J31=B31</f>
        <v>1</v>
      </c>
    </row>
    <row r="32" spans="1:17" x14ac:dyDescent="0.3">
      <c r="A32" t="s">
        <v>739</v>
      </c>
      <c r="C32" s="71">
        <v>21451</v>
      </c>
      <c r="D32" s="71">
        <v>21451</v>
      </c>
      <c r="E32" s="71">
        <v>21451</v>
      </c>
      <c r="F32" s="71">
        <v>0</v>
      </c>
      <c r="G32" s="69">
        <v>1</v>
      </c>
      <c r="I32" t="s">
        <v>739</v>
      </c>
      <c r="K32" s="71"/>
      <c r="L32" s="71"/>
      <c r="M32" s="71"/>
      <c r="N32" s="71"/>
      <c r="Q32" t="b">
        <f>J32=B32</f>
        <v>1</v>
      </c>
    </row>
    <row r="33" spans="1:17" x14ac:dyDescent="0.3">
      <c r="A33" t="s">
        <v>740</v>
      </c>
      <c r="B33" t="s">
        <v>373</v>
      </c>
      <c r="C33" s="71">
        <v>36804</v>
      </c>
      <c r="D33" s="71">
        <v>36804</v>
      </c>
      <c r="E33" s="71">
        <v>36000</v>
      </c>
      <c r="F33" s="71">
        <v>-804</v>
      </c>
      <c r="G33" s="69">
        <v>0.97815454841865013</v>
      </c>
      <c r="I33" t="s">
        <v>740</v>
      </c>
      <c r="J33" t="s">
        <v>373</v>
      </c>
      <c r="K33" s="71">
        <v>7242</v>
      </c>
      <c r="L33" s="71">
        <v>10703</v>
      </c>
      <c r="M33" s="71">
        <v>28747</v>
      </c>
      <c r="N33" s="71">
        <v>46692</v>
      </c>
      <c r="Q33" t="b">
        <f>J33=B33</f>
        <v>1</v>
      </c>
    </row>
    <row r="34" spans="1:17" x14ac:dyDescent="0.3">
      <c r="A34" t="s">
        <v>741</v>
      </c>
      <c r="C34" s="71">
        <v>36804</v>
      </c>
      <c r="D34" s="71">
        <v>36804</v>
      </c>
      <c r="E34" s="71">
        <v>36000</v>
      </c>
      <c r="F34" s="71">
        <v>-804</v>
      </c>
      <c r="G34" s="69">
        <v>0.97815454841865013</v>
      </c>
      <c r="I34" t="s">
        <v>741</v>
      </c>
      <c r="K34" s="71">
        <v>7242</v>
      </c>
      <c r="L34" s="71">
        <v>10703</v>
      </c>
      <c r="M34" s="71">
        <v>28747</v>
      </c>
      <c r="N34" s="71">
        <v>46692</v>
      </c>
      <c r="Q34" t="b">
        <f>J34=B34</f>
        <v>1</v>
      </c>
    </row>
    <row r="35" spans="1:17" x14ac:dyDescent="0.3">
      <c r="A35" t="s">
        <v>742</v>
      </c>
      <c r="B35" t="s">
        <v>374</v>
      </c>
      <c r="C35" s="71">
        <v>78189</v>
      </c>
      <c r="D35" s="71">
        <v>78189</v>
      </c>
      <c r="E35" s="71">
        <v>78189</v>
      </c>
      <c r="F35" s="71">
        <v>0</v>
      </c>
      <c r="G35" s="69">
        <v>1</v>
      </c>
      <c r="I35" t="s">
        <v>742</v>
      </c>
      <c r="J35" t="s">
        <v>374</v>
      </c>
      <c r="K35" s="71"/>
      <c r="L35" s="71"/>
      <c r="M35" s="71"/>
      <c r="N35" s="71"/>
      <c r="Q35" t="b">
        <f>J35=B35</f>
        <v>1</v>
      </c>
    </row>
    <row r="36" spans="1:17" x14ac:dyDescent="0.3">
      <c r="A36" t="s">
        <v>743</v>
      </c>
      <c r="C36" s="71">
        <v>78189</v>
      </c>
      <c r="D36" s="71">
        <v>78189</v>
      </c>
      <c r="E36" s="71">
        <v>78189</v>
      </c>
      <c r="F36" s="71">
        <v>0</v>
      </c>
      <c r="G36" s="69">
        <v>1</v>
      </c>
      <c r="I36" t="s">
        <v>743</v>
      </c>
      <c r="K36" s="71"/>
      <c r="L36" s="71"/>
      <c r="M36" s="71"/>
      <c r="N36" s="71"/>
      <c r="Q36" t="b">
        <f>J36=B36</f>
        <v>1</v>
      </c>
    </row>
    <row r="37" spans="1:17" x14ac:dyDescent="0.3">
      <c r="A37" t="s">
        <v>744</v>
      </c>
      <c r="B37" t="s">
        <v>376</v>
      </c>
      <c r="C37" s="71">
        <v>39762</v>
      </c>
      <c r="D37" s="71">
        <v>39762</v>
      </c>
      <c r="E37" s="71">
        <v>35762</v>
      </c>
      <c r="F37" s="71">
        <v>-4000</v>
      </c>
      <c r="G37" s="69">
        <v>0.89940143855942856</v>
      </c>
      <c r="I37" t="s">
        <v>744</v>
      </c>
      <c r="J37" t="s">
        <v>376</v>
      </c>
      <c r="K37" s="71"/>
      <c r="L37" s="71"/>
      <c r="M37" s="71"/>
      <c r="N37" s="71"/>
      <c r="Q37" t="b">
        <f>J37=B37</f>
        <v>1</v>
      </c>
    </row>
    <row r="38" spans="1:17" x14ac:dyDescent="0.3">
      <c r="A38" t="s">
        <v>745</v>
      </c>
      <c r="C38" s="71">
        <v>39762</v>
      </c>
      <c r="D38" s="71">
        <v>39762</v>
      </c>
      <c r="E38" s="71">
        <v>35762</v>
      </c>
      <c r="F38" s="71">
        <v>-4000</v>
      </c>
      <c r="G38" s="69">
        <v>0.89940143855942856</v>
      </c>
      <c r="I38" t="s">
        <v>745</v>
      </c>
      <c r="K38" s="71"/>
      <c r="L38" s="71"/>
      <c r="M38" s="71"/>
      <c r="N38" s="71"/>
      <c r="Q38" t="b">
        <f>J38=B38</f>
        <v>1</v>
      </c>
    </row>
    <row r="39" spans="1:17" x14ac:dyDescent="0.3">
      <c r="A39" t="s">
        <v>746</v>
      </c>
      <c r="B39" t="s">
        <v>375</v>
      </c>
      <c r="C39" s="71">
        <v>57384</v>
      </c>
      <c r="D39" s="71">
        <v>57384</v>
      </c>
      <c r="E39" s="71">
        <v>45700</v>
      </c>
      <c r="F39" s="71">
        <v>-11684</v>
      </c>
      <c r="G39" s="69">
        <v>0.79638923741809564</v>
      </c>
      <c r="I39" t="s">
        <v>746</v>
      </c>
      <c r="J39" t="s">
        <v>375</v>
      </c>
      <c r="K39" s="71">
        <v>4193</v>
      </c>
      <c r="L39" s="71">
        <v>9888</v>
      </c>
      <c r="M39" s="71">
        <v>26015</v>
      </c>
      <c r="N39" s="71">
        <v>40096</v>
      </c>
      <c r="Q39" t="b">
        <f>J39=B39</f>
        <v>1</v>
      </c>
    </row>
    <row r="40" spans="1:17" x14ac:dyDescent="0.3">
      <c r="A40" t="s">
        <v>747</v>
      </c>
      <c r="C40" s="71">
        <v>57384</v>
      </c>
      <c r="D40" s="71">
        <v>57384</v>
      </c>
      <c r="E40" s="71">
        <v>45700</v>
      </c>
      <c r="F40" s="71">
        <v>-11684</v>
      </c>
      <c r="G40" s="69">
        <v>0.79638923741809564</v>
      </c>
      <c r="I40" t="s">
        <v>747</v>
      </c>
      <c r="K40" s="71">
        <v>4193</v>
      </c>
      <c r="L40" s="71">
        <v>9888</v>
      </c>
      <c r="M40" s="71">
        <v>26015</v>
      </c>
      <c r="N40" s="71">
        <v>40096</v>
      </c>
      <c r="Q40" t="b">
        <f>J40=B40</f>
        <v>1</v>
      </c>
    </row>
    <row r="41" spans="1:17" x14ac:dyDescent="0.3">
      <c r="A41" t="s">
        <v>748</v>
      </c>
      <c r="B41" t="s">
        <v>377</v>
      </c>
      <c r="C41" s="71">
        <v>22640</v>
      </c>
      <c r="D41" s="71">
        <v>22640</v>
      </c>
      <c r="E41" s="71">
        <v>22640</v>
      </c>
      <c r="F41" s="71">
        <v>0</v>
      </c>
      <c r="G41" s="69">
        <v>1</v>
      </c>
      <c r="I41" t="s">
        <v>748</v>
      </c>
      <c r="J41" t="s">
        <v>377</v>
      </c>
      <c r="K41" s="71">
        <v>4406</v>
      </c>
      <c r="L41" s="71">
        <v>19518</v>
      </c>
      <c r="M41" s="71">
        <v>0</v>
      </c>
      <c r="N41" s="71">
        <v>23924</v>
      </c>
      <c r="Q41" t="b">
        <f>J41=B41</f>
        <v>1</v>
      </c>
    </row>
    <row r="42" spans="1:17" x14ac:dyDescent="0.3">
      <c r="A42" t="s">
        <v>749</v>
      </c>
      <c r="C42" s="71">
        <v>22640</v>
      </c>
      <c r="D42" s="71">
        <v>22640</v>
      </c>
      <c r="E42" s="71">
        <v>22640</v>
      </c>
      <c r="F42" s="71">
        <v>0</v>
      </c>
      <c r="G42" s="69">
        <v>1</v>
      </c>
      <c r="I42" t="s">
        <v>749</v>
      </c>
      <c r="K42" s="71">
        <v>4406</v>
      </c>
      <c r="L42" s="71">
        <v>19518</v>
      </c>
      <c r="M42" s="71">
        <v>0</v>
      </c>
      <c r="N42" s="71">
        <v>23924</v>
      </c>
      <c r="Q42" t="b">
        <f>J42=B42</f>
        <v>1</v>
      </c>
    </row>
    <row r="43" spans="1:17" x14ac:dyDescent="0.3">
      <c r="A43" t="s">
        <v>750</v>
      </c>
      <c r="B43" t="s">
        <v>379</v>
      </c>
      <c r="C43" s="71">
        <v>50507</v>
      </c>
      <c r="D43" s="71">
        <v>50507</v>
      </c>
      <c r="E43" s="71">
        <v>18000</v>
      </c>
      <c r="F43" s="71">
        <v>-32507</v>
      </c>
      <c r="G43" s="69">
        <v>0.35638624349100123</v>
      </c>
      <c r="I43" t="s">
        <v>750</v>
      </c>
      <c r="J43" t="s">
        <v>379</v>
      </c>
      <c r="K43" s="71">
        <v>19732</v>
      </c>
      <c r="L43" s="71">
        <v>31246</v>
      </c>
      <c r="M43" s="71">
        <v>0</v>
      </c>
      <c r="N43" s="71">
        <v>50978</v>
      </c>
      <c r="Q43" t="b">
        <f>J43=B43</f>
        <v>1</v>
      </c>
    </row>
    <row r="44" spans="1:17" x14ac:dyDescent="0.3">
      <c r="A44" t="s">
        <v>751</v>
      </c>
      <c r="C44" s="71">
        <v>50507</v>
      </c>
      <c r="D44" s="71">
        <v>50507</v>
      </c>
      <c r="E44" s="71">
        <v>18000</v>
      </c>
      <c r="F44" s="71">
        <v>-32507</v>
      </c>
      <c r="G44" s="69">
        <v>0.35638624349100123</v>
      </c>
      <c r="I44" t="s">
        <v>751</v>
      </c>
      <c r="K44" s="71">
        <v>19732</v>
      </c>
      <c r="L44" s="71">
        <v>31246</v>
      </c>
      <c r="M44" s="71">
        <v>0</v>
      </c>
      <c r="N44" s="71">
        <v>50978</v>
      </c>
      <c r="Q44" t="b">
        <f>J44=B44</f>
        <v>1</v>
      </c>
    </row>
    <row r="45" spans="1:17" x14ac:dyDescent="0.3">
      <c r="A45" t="s">
        <v>752</v>
      </c>
      <c r="B45" t="s">
        <v>380</v>
      </c>
      <c r="C45" s="71">
        <v>43251</v>
      </c>
      <c r="D45" s="71">
        <v>43251</v>
      </c>
      <c r="E45" s="71">
        <v>43251</v>
      </c>
      <c r="F45" s="71">
        <v>0</v>
      </c>
      <c r="G45" s="69">
        <v>1</v>
      </c>
      <c r="I45" t="s">
        <v>752</v>
      </c>
      <c r="J45" t="s">
        <v>380</v>
      </c>
      <c r="K45" s="71">
        <v>22179</v>
      </c>
      <c r="L45" s="71"/>
      <c r="M45" s="71"/>
      <c r="N45" s="71">
        <v>22179</v>
      </c>
      <c r="Q45" t="b">
        <f>J45=B45</f>
        <v>1</v>
      </c>
    </row>
    <row r="46" spans="1:17" x14ac:dyDescent="0.3">
      <c r="A46" t="s">
        <v>753</v>
      </c>
      <c r="C46" s="71">
        <v>43251</v>
      </c>
      <c r="D46" s="71">
        <v>43251</v>
      </c>
      <c r="E46" s="71">
        <v>43251</v>
      </c>
      <c r="F46" s="71">
        <v>0</v>
      </c>
      <c r="G46" s="69">
        <v>1</v>
      </c>
      <c r="I46" t="s">
        <v>753</v>
      </c>
      <c r="K46" s="71">
        <v>22179</v>
      </c>
      <c r="L46" s="71"/>
      <c r="M46" s="71"/>
      <c r="N46" s="71">
        <v>22179</v>
      </c>
      <c r="Q46" t="b">
        <f>J46=B46</f>
        <v>1</v>
      </c>
    </row>
    <row r="47" spans="1:17" x14ac:dyDescent="0.3">
      <c r="A47" t="s">
        <v>754</v>
      </c>
      <c r="B47" t="s">
        <v>378</v>
      </c>
      <c r="C47" s="71">
        <v>52049</v>
      </c>
      <c r="D47" s="71">
        <v>52049</v>
      </c>
      <c r="E47" s="71">
        <v>34696</v>
      </c>
      <c r="F47" s="71">
        <v>-17353</v>
      </c>
      <c r="G47" s="69">
        <v>0.66660262445003748</v>
      </c>
      <c r="I47" t="s">
        <v>754</v>
      </c>
      <c r="J47" t="s">
        <v>378</v>
      </c>
      <c r="K47" s="71"/>
      <c r="L47" s="71"/>
      <c r="M47" s="71"/>
      <c r="N47" s="71"/>
      <c r="Q47" t="b">
        <f>J47=B47</f>
        <v>1</v>
      </c>
    </row>
    <row r="48" spans="1:17" x14ac:dyDescent="0.3">
      <c r="A48" t="s">
        <v>755</v>
      </c>
      <c r="C48" s="71">
        <v>52049</v>
      </c>
      <c r="D48" s="71">
        <v>52049</v>
      </c>
      <c r="E48" s="71">
        <v>34696</v>
      </c>
      <c r="F48" s="71">
        <v>-17353</v>
      </c>
      <c r="G48" s="69">
        <v>0.66660262445003748</v>
      </c>
      <c r="I48" t="s">
        <v>755</v>
      </c>
      <c r="K48" s="71"/>
      <c r="L48" s="71"/>
      <c r="M48" s="71"/>
      <c r="N48" s="71"/>
      <c r="Q48" t="b">
        <f>J48=B48</f>
        <v>1</v>
      </c>
    </row>
    <row r="49" spans="1:17" x14ac:dyDescent="0.3">
      <c r="A49" t="s">
        <v>756</v>
      </c>
      <c r="B49" t="s">
        <v>381</v>
      </c>
      <c r="C49" s="71">
        <v>23619</v>
      </c>
      <c r="D49" s="71">
        <v>23619</v>
      </c>
      <c r="E49" s="71">
        <v>15000</v>
      </c>
      <c r="F49" s="71">
        <v>-8619</v>
      </c>
      <c r="G49" s="69">
        <v>0.63508192556839838</v>
      </c>
      <c r="I49" t="s">
        <v>756</v>
      </c>
      <c r="J49" t="s">
        <v>381</v>
      </c>
      <c r="K49" s="71">
        <v>8375</v>
      </c>
      <c r="L49" s="71">
        <v>6485</v>
      </c>
      <c r="M49" s="71">
        <v>24261</v>
      </c>
      <c r="N49" s="71">
        <v>39121</v>
      </c>
      <c r="Q49" t="b">
        <f>J49=B49</f>
        <v>1</v>
      </c>
    </row>
    <row r="50" spans="1:17" x14ac:dyDescent="0.3">
      <c r="A50" t="s">
        <v>757</v>
      </c>
      <c r="C50" s="71">
        <v>23619</v>
      </c>
      <c r="D50" s="71">
        <v>23619</v>
      </c>
      <c r="E50" s="71">
        <v>15000</v>
      </c>
      <c r="F50" s="71">
        <v>-8619</v>
      </c>
      <c r="G50" s="69">
        <v>0.63508192556839838</v>
      </c>
      <c r="I50" t="s">
        <v>757</v>
      </c>
      <c r="K50" s="71">
        <v>8375</v>
      </c>
      <c r="L50" s="71">
        <v>6485</v>
      </c>
      <c r="M50" s="71">
        <v>24261</v>
      </c>
      <c r="N50" s="71">
        <v>39121</v>
      </c>
      <c r="Q50" t="b">
        <f>J50=B50</f>
        <v>1</v>
      </c>
    </row>
    <row r="51" spans="1:17" x14ac:dyDescent="0.3">
      <c r="A51" t="s">
        <v>758</v>
      </c>
      <c r="B51" t="s">
        <v>382</v>
      </c>
      <c r="C51" s="71">
        <v>21186</v>
      </c>
      <c r="D51" s="71">
        <v>21186</v>
      </c>
      <c r="E51" s="71">
        <v>0</v>
      </c>
      <c r="F51" s="71">
        <v>-21186</v>
      </c>
      <c r="G51" s="69">
        <v>0</v>
      </c>
      <c r="I51" t="s">
        <v>758</v>
      </c>
      <c r="J51" t="s">
        <v>382</v>
      </c>
      <c r="K51" s="71">
        <v>14570</v>
      </c>
      <c r="L51" s="71">
        <v>9957</v>
      </c>
      <c r="M51" s="71">
        <v>42154</v>
      </c>
      <c r="N51" s="71">
        <v>66681</v>
      </c>
      <c r="Q51" t="b">
        <f>J51=B51</f>
        <v>1</v>
      </c>
    </row>
    <row r="52" spans="1:17" x14ac:dyDescent="0.3">
      <c r="A52" t="s">
        <v>759</v>
      </c>
      <c r="C52" s="71">
        <v>21186</v>
      </c>
      <c r="D52" s="71">
        <v>21186</v>
      </c>
      <c r="E52" s="71">
        <v>0</v>
      </c>
      <c r="F52" s="71">
        <v>-21186</v>
      </c>
      <c r="G52" s="69">
        <v>0</v>
      </c>
      <c r="I52" t="s">
        <v>759</v>
      </c>
      <c r="K52" s="71">
        <v>14570</v>
      </c>
      <c r="L52" s="71">
        <v>9957</v>
      </c>
      <c r="M52" s="71">
        <v>42154</v>
      </c>
      <c r="N52" s="71">
        <v>66681</v>
      </c>
      <c r="Q52" t="b">
        <f>J52=B52</f>
        <v>1</v>
      </c>
    </row>
    <row r="53" spans="1:17" x14ac:dyDescent="0.3">
      <c r="A53" t="s">
        <v>760</v>
      </c>
      <c r="B53" t="s">
        <v>383</v>
      </c>
      <c r="C53" s="71">
        <v>41304</v>
      </c>
      <c r="D53" s="71">
        <v>41304</v>
      </c>
      <c r="E53" s="71">
        <v>6000</v>
      </c>
      <c r="F53" s="71">
        <v>-35304</v>
      </c>
      <c r="G53" s="69">
        <v>0.14526438117373619</v>
      </c>
      <c r="I53" t="s">
        <v>760</v>
      </c>
      <c r="J53" t="s">
        <v>383</v>
      </c>
      <c r="K53" s="71">
        <v>23122</v>
      </c>
      <c r="L53" s="71">
        <v>21930</v>
      </c>
      <c r="M53" s="71">
        <v>0</v>
      </c>
      <c r="N53" s="71">
        <v>45052</v>
      </c>
      <c r="Q53" t="b">
        <f>J53=B53</f>
        <v>1</v>
      </c>
    </row>
    <row r="54" spans="1:17" x14ac:dyDescent="0.3">
      <c r="A54" t="s">
        <v>761</v>
      </c>
      <c r="C54" s="71">
        <v>41304</v>
      </c>
      <c r="D54" s="71">
        <v>41304</v>
      </c>
      <c r="E54" s="71">
        <v>6000</v>
      </c>
      <c r="F54" s="71">
        <v>-35304</v>
      </c>
      <c r="G54" s="69">
        <v>0.14526438117373619</v>
      </c>
      <c r="I54" t="s">
        <v>761</v>
      </c>
      <c r="K54" s="71">
        <v>23122</v>
      </c>
      <c r="L54" s="71">
        <v>21930</v>
      </c>
      <c r="M54" s="71">
        <v>0</v>
      </c>
      <c r="N54" s="71">
        <v>45052</v>
      </c>
      <c r="Q54" t="b">
        <f>J54=B54</f>
        <v>1</v>
      </c>
    </row>
    <row r="55" spans="1:17" x14ac:dyDescent="0.3">
      <c r="A55" t="s">
        <v>762</v>
      </c>
      <c r="B55" t="s">
        <v>384</v>
      </c>
      <c r="C55" s="71">
        <v>63525</v>
      </c>
      <c r="D55" s="71">
        <v>63525</v>
      </c>
      <c r="E55" s="71">
        <v>63525</v>
      </c>
      <c r="F55" s="71">
        <v>0</v>
      </c>
      <c r="G55" s="69">
        <v>1</v>
      </c>
      <c r="I55" t="s">
        <v>762</v>
      </c>
      <c r="J55" t="s">
        <v>384</v>
      </c>
      <c r="K55" s="71"/>
      <c r="L55" s="71"/>
      <c r="M55" s="71"/>
      <c r="N55" s="71"/>
      <c r="Q55" t="b">
        <f>J55=B55</f>
        <v>1</v>
      </c>
    </row>
    <row r="56" spans="1:17" x14ac:dyDescent="0.3">
      <c r="A56" t="s">
        <v>763</v>
      </c>
      <c r="C56" s="71">
        <v>63525</v>
      </c>
      <c r="D56" s="71">
        <v>63525</v>
      </c>
      <c r="E56" s="71">
        <v>63525</v>
      </c>
      <c r="F56" s="71">
        <v>0</v>
      </c>
      <c r="G56" s="69">
        <v>1</v>
      </c>
      <c r="I56" t="s">
        <v>763</v>
      </c>
      <c r="K56" s="71"/>
      <c r="L56" s="71"/>
      <c r="M56" s="71"/>
      <c r="N56" s="71"/>
      <c r="Q56" t="b">
        <f>J56=B56</f>
        <v>1</v>
      </c>
    </row>
    <row r="57" spans="1:17" x14ac:dyDescent="0.3">
      <c r="A57" t="s">
        <v>764</v>
      </c>
      <c r="B57" t="s">
        <v>385</v>
      </c>
      <c r="C57" s="71">
        <v>61122</v>
      </c>
      <c r="D57" s="71">
        <v>61122</v>
      </c>
      <c r="E57" s="71">
        <v>49000</v>
      </c>
      <c r="F57" s="71">
        <v>-12122</v>
      </c>
      <c r="G57" s="69">
        <v>0.80167533784889233</v>
      </c>
      <c r="I57" t="s">
        <v>764</v>
      </c>
      <c r="J57" t="s">
        <v>385</v>
      </c>
      <c r="K57" s="71">
        <v>7526</v>
      </c>
      <c r="L57" s="71">
        <v>13089</v>
      </c>
      <c r="M57" s="71">
        <v>4.1763996705412865E-9</v>
      </c>
      <c r="N57" s="71">
        <v>20615.000000004176</v>
      </c>
      <c r="Q57" t="b">
        <f>J57=B57</f>
        <v>1</v>
      </c>
    </row>
    <row r="58" spans="1:17" x14ac:dyDescent="0.3">
      <c r="A58" t="s">
        <v>765</v>
      </c>
      <c r="C58" s="71">
        <v>61122</v>
      </c>
      <c r="D58" s="71">
        <v>61122</v>
      </c>
      <c r="E58" s="71">
        <v>49000</v>
      </c>
      <c r="F58" s="71">
        <v>-12122</v>
      </c>
      <c r="G58" s="69">
        <v>0.80167533784889233</v>
      </c>
      <c r="I58" t="s">
        <v>765</v>
      </c>
      <c r="K58" s="71">
        <v>7526</v>
      </c>
      <c r="L58" s="71">
        <v>13089</v>
      </c>
      <c r="M58" s="71">
        <v>4.1763996705412865E-9</v>
      </c>
      <c r="N58" s="71">
        <v>20615.000000004176</v>
      </c>
      <c r="Q58" t="b">
        <f>J58=B58</f>
        <v>1</v>
      </c>
    </row>
    <row r="59" spans="1:17" x14ac:dyDescent="0.3">
      <c r="A59" t="s">
        <v>766</v>
      </c>
      <c r="B59" t="s">
        <v>386</v>
      </c>
      <c r="C59" s="71">
        <v>24954</v>
      </c>
      <c r="D59" s="71">
        <v>24954</v>
      </c>
      <c r="E59" s="71">
        <v>12000</v>
      </c>
      <c r="F59" s="71">
        <v>-12954</v>
      </c>
      <c r="G59" s="69">
        <v>0.48088482808367394</v>
      </c>
      <c r="I59" t="s">
        <v>766</v>
      </c>
      <c r="J59" t="s">
        <v>386</v>
      </c>
      <c r="K59" s="71">
        <v>9210</v>
      </c>
      <c r="L59" s="71">
        <v>14712</v>
      </c>
      <c r="M59" s="71">
        <v>22455</v>
      </c>
      <c r="N59" s="71">
        <v>46377</v>
      </c>
      <c r="Q59" t="b">
        <f>J59=B59</f>
        <v>1</v>
      </c>
    </row>
    <row r="60" spans="1:17" x14ac:dyDescent="0.3">
      <c r="A60" t="s">
        <v>767</v>
      </c>
      <c r="C60" s="71">
        <v>24954</v>
      </c>
      <c r="D60" s="71">
        <v>24954</v>
      </c>
      <c r="E60" s="71">
        <v>12000</v>
      </c>
      <c r="F60" s="71">
        <v>-12954</v>
      </c>
      <c r="G60" s="69">
        <v>0.48088482808367394</v>
      </c>
      <c r="I60" t="s">
        <v>767</v>
      </c>
      <c r="K60" s="71">
        <v>9210</v>
      </c>
      <c r="L60" s="71">
        <v>14712</v>
      </c>
      <c r="M60" s="71">
        <v>22455</v>
      </c>
      <c r="N60" s="71">
        <v>46377</v>
      </c>
      <c r="Q60" t="b">
        <f>J60=B60</f>
        <v>1</v>
      </c>
    </row>
    <row r="61" spans="1:17" x14ac:dyDescent="0.3">
      <c r="A61" t="s">
        <v>768</v>
      </c>
      <c r="B61" t="s">
        <v>371</v>
      </c>
      <c r="C61" s="71">
        <v>33259</v>
      </c>
      <c r="D61" s="71">
        <v>33259</v>
      </c>
      <c r="E61" s="71">
        <v>33259</v>
      </c>
      <c r="F61" s="71">
        <v>0</v>
      </c>
      <c r="G61" s="69">
        <v>1</v>
      </c>
      <c r="I61" t="s">
        <v>768</v>
      </c>
      <c r="J61" t="s">
        <v>371</v>
      </c>
      <c r="K61" s="71"/>
      <c r="L61" s="71"/>
      <c r="M61" s="71"/>
      <c r="N61" s="71"/>
      <c r="Q61" t="b">
        <f>J61=B61</f>
        <v>1</v>
      </c>
    </row>
    <row r="62" spans="1:17" x14ac:dyDescent="0.3">
      <c r="A62" t="s">
        <v>769</v>
      </c>
      <c r="C62" s="71">
        <v>33259</v>
      </c>
      <c r="D62" s="71">
        <v>33259</v>
      </c>
      <c r="E62" s="71">
        <v>33259</v>
      </c>
      <c r="F62" s="71">
        <v>0</v>
      </c>
      <c r="G62" s="69">
        <v>1</v>
      </c>
      <c r="I62" t="s">
        <v>769</v>
      </c>
      <c r="K62" s="71"/>
      <c r="L62" s="71"/>
      <c r="M62" s="71"/>
      <c r="N62" s="71"/>
      <c r="Q62" t="b">
        <f>J62=B62</f>
        <v>1</v>
      </c>
    </row>
    <row r="63" spans="1:17" x14ac:dyDescent="0.3">
      <c r="A63" t="s">
        <v>54</v>
      </c>
      <c r="C63" s="71">
        <v>758488</v>
      </c>
      <c r="D63" s="71">
        <v>758488</v>
      </c>
      <c r="E63" s="71">
        <v>591136.26</v>
      </c>
      <c r="F63" s="71">
        <v>-167351.74</v>
      </c>
      <c r="G63" s="69">
        <v>0.77936138739175831</v>
      </c>
      <c r="I63" t="s">
        <v>54</v>
      </c>
      <c r="K63" s="71">
        <v>128241</v>
      </c>
      <c r="L63" s="71">
        <v>150889</v>
      </c>
      <c r="M63" s="71">
        <v>155347.00000000419</v>
      </c>
      <c r="N63" s="71">
        <v>434477.00000000419</v>
      </c>
    </row>
    <row r="66" spans="1:1" x14ac:dyDescent="0.3">
      <c r="A66" s="83" t="s">
        <v>41</v>
      </c>
    </row>
  </sheetData>
  <mergeCells count="1">
    <mergeCell ref="B8:C18"/>
  </mergeCells>
  <hyperlinks>
    <hyperlink ref="A1" location="'Home Page'!A1" display="Return to homepage" xr:uid="{D94CD992-D7BD-4048-A684-C4DA547F19E7}"/>
    <hyperlink ref="A66" location="'Home Page'!A1" display="Return to homepage" xr:uid="{6FDC4035-E90F-4109-AEF2-32510B6108AA}"/>
  </hyperlinks>
  <pageMargins left="0.7" right="0.7" top="0.75" bottom="0.75" header="0.3" footer="0.3"/>
  <pageSetup paperSize="9" scale="41" orientation="landscape"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113C1-CE5D-48E9-A191-C44F0589CC1A}">
  <sheetPr>
    <pageSetUpPr fitToPage="1"/>
  </sheetPr>
  <dimension ref="A1:U92"/>
  <sheetViews>
    <sheetView showGridLines="0" workbookViewId="0">
      <selection activeCell="O6" sqref="O6"/>
    </sheetView>
  </sheetViews>
  <sheetFormatPr defaultRowHeight="14.4" outlineLevelCol="1" x14ac:dyDescent="0.3"/>
  <cols>
    <col min="1" max="1" width="28.33203125" bestFit="1" customWidth="1"/>
    <col min="2" max="2" width="33.77734375" bestFit="1" customWidth="1"/>
    <col min="3" max="3" width="8" bestFit="1" customWidth="1"/>
    <col min="4" max="4" width="7.5546875" bestFit="1" customWidth="1"/>
    <col min="5" max="5" width="8.5546875" bestFit="1" customWidth="1"/>
    <col min="6" max="6" width="7.5546875" bestFit="1" customWidth="1"/>
    <col min="7" max="7" width="8.33203125" bestFit="1" customWidth="1"/>
    <col min="8" max="8" width="2.109375" customWidth="1"/>
    <col min="9" max="9" width="35.33203125" hidden="1" customWidth="1" outlineLevel="1"/>
    <col min="10" max="10" width="33.6640625" hidden="1" customWidth="1" outlineLevel="1"/>
    <col min="11" max="11" width="21.88671875" bestFit="1" customWidth="1" collapsed="1"/>
    <col min="12" max="13" width="21.88671875" bestFit="1" customWidth="1"/>
    <col min="14" max="15" width="11" bestFit="1" customWidth="1"/>
    <col min="27" max="27" width="19.5546875" bestFit="1" customWidth="1"/>
    <col min="28" max="28" width="26.109375" bestFit="1" customWidth="1"/>
    <col min="29" max="29" width="11" bestFit="1" customWidth="1"/>
  </cols>
  <sheetData>
    <row r="1" spans="1:3" x14ac:dyDescent="0.3">
      <c r="A1" s="83" t="s">
        <v>41</v>
      </c>
    </row>
    <row r="2" spans="1:3" ht="5.4" customHeight="1" x14ac:dyDescent="0.3">
      <c r="A2" s="83"/>
    </row>
    <row r="3" spans="1:3" x14ac:dyDescent="0.3">
      <c r="A3" s="76" t="str">
        <f>'Top level Summary'!A3</f>
        <v>Parish Share report 31.12.2024</v>
      </c>
    </row>
    <row r="6" spans="1:3" x14ac:dyDescent="0.3">
      <c r="B6" s="82" t="s">
        <v>849</v>
      </c>
      <c r="C6" s="77"/>
    </row>
    <row r="7" spans="1:3" x14ac:dyDescent="0.3">
      <c r="B7" s="78"/>
      <c r="C7" s="79"/>
    </row>
    <row r="8" spans="1:3" x14ac:dyDescent="0.3">
      <c r="B8" s="118"/>
      <c r="C8" s="119"/>
    </row>
    <row r="9" spans="1:3" x14ac:dyDescent="0.3">
      <c r="B9" s="118"/>
      <c r="C9" s="119"/>
    </row>
    <row r="10" spans="1:3" x14ac:dyDescent="0.3">
      <c r="B10" s="118"/>
      <c r="C10" s="119"/>
    </row>
    <row r="11" spans="1:3" x14ac:dyDescent="0.3">
      <c r="B11" s="118"/>
      <c r="C11" s="119"/>
    </row>
    <row r="12" spans="1:3" x14ac:dyDescent="0.3">
      <c r="B12" s="118"/>
      <c r="C12" s="119"/>
    </row>
    <row r="13" spans="1:3" x14ac:dyDescent="0.3">
      <c r="B13" s="118"/>
      <c r="C13" s="119"/>
    </row>
    <row r="14" spans="1:3" x14ac:dyDescent="0.3">
      <c r="B14" s="118"/>
      <c r="C14" s="119"/>
    </row>
    <row r="15" spans="1:3" x14ac:dyDescent="0.3">
      <c r="B15" s="118"/>
      <c r="C15" s="119"/>
    </row>
    <row r="16" spans="1:3" x14ac:dyDescent="0.3">
      <c r="B16" s="118"/>
      <c r="C16" s="119"/>
    </row>
    <row r="17" spans="1:17" x14ac:dyDescent="0.3">
      <c r="B17" s="118"/>
      <c r="C17" s="119"/>
    </row>
    <row r="18" spans="1:17" x14ac:dyDescent="0.3">
      <c r="B18" s="120"/>
      <c r="C18" s="121"/>
    </row>
    <row r="22" spans="1:17" x14ac:dyDescent="0.3">
      <c r="A22" s="70" t="s">
        <v>44</v>
      </c>
      <c r="B22" s="74">
        <v>2024</v>
      </c>
      <c r="I22" s="83"/>
    </row>
    <row r="23" spans="1:17" x14ac:dyDescent="0.3">
      <c r="A23" s="70" t="s">
        <v>49</v>
      </c>
      <c r="B23" t="s">
        <v>34</v>
      </c>
      <c r="I23" s="70" t="s">
        <v>49</v>
      </c>
      <c r="J23" t="s">
        <v>34</v>
      </c>
    </row>
    <row r="25" spans="1:17" x14ac:dyDescent="0.3">
      <c r="C25" s="70" t="s">
        <v>46</v>
      </c>
      <c r="I25" s="70" t="s">
        <v>1706</v>
      </c>
      <c r="K25" s="70" t="s">
        <v>1718</v>
      </c>
    </row>
    <row r="26" spans="1:17" ht="57.6" x14ac:dyDescent="0.3">
      <c r="A26" s="70" t="s">
        <v>42</v>
      </c>
      <c r="B26" s="70" t="s">
        <v>45</v>
      </c>
      <c r="C26" s="75" t="s">
        <v>50</v>
      </c>
      <c r="D26" s="75" t="s">
        <v>51</v>
      </c>
      <c r="E26" s="75" t="s">
        <v>52</v>
      </c>
      <c r="F26" s="75" t="s">
        <v>59</v>
      </c>
      <c r="G26" s="75" t="s">
        <v>53</v>
      </c>
      <c r="I26" s="70" t="s">
        <v>42</v>
      </c>
      <c r="J26" s="70" t="s">
        <v>45</v>
      </c>
      <c r="K26">
        <v>2023</v>
      </c>
      <c r="L26">
        <v>2022</v>
      </c>
      <c r="M26" t="s">
        <v>1719</v>
      </c>
      <c r="N26" t="s">
        <v>54</v>
      </c>
    </row>
    <row r="27" spans="1:17" x14ac:dyDescent="0.3">
      <c r="A27" t="s">
        <v>770</v>
      </c>
      <c r="B27" t="s">
        <v>390</v>
      </c>
      <c r="C27" s="71">
        <v>3243</v>
      </c>
      <c r="D27" s="71">
        <v>3243</v>
      </c>
      <c r="E27" s="71">
        <v>3243</v>
      </c>
      <c r="F27" s="71">
        <v>0</v>
      </c>
      <c r="G27" s="69">
        <v>1</v>
      </c>
      <c r="I27" t="s">
        <v>770</v>
      </c>
      <c r="J27" t="s">
        <v>390</v>
      </c>
      <c r="K27" s="71"/>
      <c r="L27" s="71"/>
      <c r="M27" s="71"/>
      <c r="N27" s="71"/>
      <c r="Q27" t="b">
        <f>J27=B27</f>
        <v>1</v>
      </c>
    </row>
    <row r="28" spans="1:17" x14ac:dyDescent="0.3">
      <c r="B28" t="s">
        <v>392</v>
      </c>
      <c r="C28" s="71">
        <v>8357</v>
      </c>
      <c r="D28" s="71">
        <v>8357</v>
      </c>
      <c r="E28" s="71">
        <v>8357</v>
      </c>
      <c r="F28" s="71">
        <v>0</v>
      </c>
      <c r="G28" s="69">
        <v>1</v>
      </c>
      <c r="J28" t="s">
        <v>392</v>
      </c>
      <c r="K28" s="71"/>
      <c r="L28" s="71"/>
      <c r="M28" s="71">
        <v>0</v>
      </c>
      <c r="N28" s="71">
        <v>0</v>
      </c>
      <c r="Q28" t="b">
        <f>J28=B28</f>
        <v>1</v>
      </c>
    </row>
    <row r="29" spans="1:17" x14ac:dyDescent="0.3">
      <c r="A29" t="s">
        <v>771</v>
      </c>
      <c r="C29" s="71">
        <v>11600</v>
      </c>
      <c r="D29" s="71">
        <v>11600</v>
      </c>
      <c r="E29" s="71">
        <v>11600</v>
      </c>
      <c r="F29" s="71">
        <v>0</v>
      </c>
      <c r="G29" s="69">
        <v>1</v>
      </c>
      <c r="I29" t="s">
        <v>771</v>
      </c>
      <c r="K29" s="71"/>
      <c r="L29" s="71"/>
      <c r="M29" s="71">
        <v>0</v>
      </c>
      <c r="N29" s="71">
        <v>0</v>
      </c>
      <c r="Q29" t="b">
        <f>J29=B29</f>
        <v>1</v>
      </c>
    </row>
    <row r="30" spans="1:17" x14ac:dyDescent="0.3">
      <c r="A30" t="s">
        <v>772</v>
      </c>
      <c r="B30" t="s">
        <v>391</v>
      </c>
      <c r="C30" s="71">
        <v>48004</v>
      </c>
      <c r="D30" s="71">
        <v>48004</v>
      </c>
      <c r="E30" s="71">
        <v>48004</v>
      </c>
      <c r="F30" s="71">
        <v>0</v>
      </c>
      <c r="G30" s="69">
        <v>1</v>
      </c>
      <c r="I30" t="s">
        <v>772</v>
      </c>
      <c r="J30" t="s">
        <v>391</v>
      </c>
      <c r="K30" s="71"/>
      <c r="L30" s="71"/>
      <c r="M30" s="71">
        <v>0</v>
      </c>
      <c r="N30" s="71">
        <v>0</v>
      </c>
      <c r="Q30" t="b">
        <f>J30=B30</f>
        <v>1</v>
      </c>
    </row>
    <row r="31" spans="1:17" x14ac:dyDescent="0.3">
      <c r="B31" t="s">
        <v>403</v>
      </c>
      <c r="C31" s="71">
        <v>32051</v>
      </c>
      <c r="D31" s="71">
        <v>32051</v>
      </c>
      <c r="E31" s="71">
        <v>32050.999999999993</v>
      </c>
      <c r="F31" s="71">
        <v>0</v>
      </c>
      <c r="G31" s="69">
        <v>0.99999999999999978</v>
      </c>
      <c r="J31" t="s">
        <v>403</v>
      </c>
      <c r="K31" s="71">
        <v>9999.9199999999983</v>
      </c>
      <c r="L31" s="71"/>
      <c r="M31" s="71">
        <v>0</v>
      </c>
      <c r="N31" s="71">
        <v>9999.9199999999983</v>
      </c>
      <c r="Q31" t="b">
        <f>J31=B31</f>
        <v>1</v>
      </c>
    </row>
    <row r="32" spans="1:17" x14ac:dyDescent="0.3">
      <c r="B32" t="s">
        <v>410</v>
      </c>
      <c r="C32" s="71">
        <v>7399</v>
      </c>
      <c r="D32" s="71">
        <v>7399</v>
      </c>
      <c r="E32" s="71">
        <v>7399</v>
      </c>
      <c r="F32" s="71">
        <v>0</v>
      </c>
      <c r="G32" s="69">
        <v>1</v>
      </c>
      <c r="J32" t="s">
        <v>410</v>
      </c>
      <c r="K32" s="71"/>
      <c r="L32" s="71"/>
      <c r="M32" s="71"/>
      <c r="N32" s="71"/>
      <c r="Q32" t="b">
        <f>J32=B32</f>
        <v>1</v>
      </c>
    </row>
    <row r="33" spans="1:17" x14ac:dyDescent="0.3">
      <c r="A33" t="s">
        <v>773</v>
      </c>
      <c r="C33" s="71">
        <v>87454</v>
      </c>
      <c r="D33" s="71">
        <v>87454</v>
      </c>
      <c r="E33" s="71">
        <v>87454</v>
      </c>
      <c r="F33" s="71">
        <v>0</v>
      </c>
      <c r="G33" s="69">
        <v>0.99999999999999989</v>
      </c>
      <c r="I33" t="s">
        <v>773</v>
      </c>
      <c r="K33" s="71">
        <v>9999.9199999999983</v>
      </c>
      <c r="L33" s="71"/>
      <c r="M33" s="71">
        <v>0</v>
      </c>
      <c r="N33" s="71">
        <v>9999.9199999999983</v>
      </c>
      <c r="Q33" t="b">
        <f>J33=B33</f>
        <v>1</v>
      </c>
    </row>
    <row r="34" spans="1:17" x14ac:dyDescent="0.3">
      <c r="A34" t="s">
        <v>774</v>
      </c>
      <c r="B34" t="s">
        <v>393</v>
      </c>
      <c r="C34" s="71">
        <v>23424</v>
      </c>
      <c r="D34" s="71">
        <v>23424</v>
      </c>
      <c r="E34" s="71">
        <v>23424</v>
      </c>
      <c r="F34" s="71">
        <v>0</v>
      </c>
      <c r="G34" s="69">
        <v>1</v>
      </c>
      <c r="I34" t="s">
        <v>774</v>
      </c>
      <c r="J34" t="s">
        <v>393</v>
      </c>
      <c r="K34" s="71"/>
      <c r="L34" s="71"/>
      <c r="M34" s="71"/>
      <c r="N34" s="71"/>
      <c r="Q34" t="b">
        <f>J34=B34</f>
        <v>1</v>
      </c>
    </row>
    <row r="35" spans="1:17" x14ac:dyDescent="0.3">
      <c r="B35" t="s">
        <v>395</v>
      </c>
      <c r="C35" s="71">
        <v>17550</v>
      </c>
      <c r="D35" s="71">
        <v>17550</v>
      </c>
      <c r="E35" s="71">
        <v>10000</v>
      </c>
      <c r="F35" s="71">
        <v>-7550</v>
      </c>
      <c r="G35" s="69">
        <v>0.56980056980056981</v>
      </c>
      <c r="J35" t="s">
        <v>395</v>
      </c>
      <c r="K35" s="71">
        <v>5683</v>
      </c>
      <c r="L35" s="71">
        <v>5462</v>
      </c>
      <c r="M35" s="71">
        <v>26486</v>
      </c>
      <c r="N35" s="71">
        <v>37631</v>
      </c>
      <c r="Q35" t="b">
        <f>J35=B35</f>
        <v>1</v>
      </c>
    </row>
    <row r="36" spans="1:17" x14ac:dyDescent="0.3">
      <c r="B36" t="s">
        <v>404</v>
      </c>
      <c r="C36" s="71">
        <v>18055</v>
      </c>
      <c r="D36" s="71">
        <v>18055</v>
      </c>
      <c r="E36" s="71">
        <v>18055</v>
      </c>
      <c r="F36" s="71">
        <v>0</v>
      </c>
      <c r="G36" s="69">
        <v>1</v>
      </c>
      <c r="J36" t="s">
        <v>404</v>
      </c>
      <c r="K36" s="71"/>
      <c r="L36" s="71"/>
      <c r="M36" s="71"/>
      <c r="N36" s="71"/>
      <c r="Q36" t="b">
        <f>J36=B36</f>
        <v>1</v>
      </c>
    </row>
    <row r="37" spans="1:17" x14ac:dyDescent="0.3">
      <c r="B37" t="s">
        <v>407</v>
      </c>
      <c r="C37" s="71">
        <v>15115</v>
      </c>
      <c r="D37" s="71">
        <v>15115</v>
      </c>
      <c r="E37" s="71">
        <v>9000</v>
      </c>
      <c r="F37" s="71">
        <v>-6115</v>
      </c>
      <c r="G37" s="69">
        <v>0.59543499834601388</v>
      </c>
      <c r="J37" t="s">
        <v>407</v>
      </c>
      <c r="K37" s="71">
        <v>1178</v>
      </c>
      <c r="L37" s="71">
        <v>7444</v>
      </c>
      <c r="M37" s="71">
        <v>10785</v>
      </c>
      <c r="N37" s="71">
        <v>19407</v>
      </c>
      <c r="Q37" t="b">
        <f>J37=B37</f>
        <v>1</v>
      </c>
    </row>
    <row r="38" spans="1:17" x14ac:dyDescent="0.3">
      <c r="B38" t="s">
        <v>409</v>
      </c>
      <c r="C38" s="71">
        <v>15147</v>
      </c>
      <c r="D38" s="71">
        <v>15147</v>
      </c>
      <c r="E38" s="71">
        <v>9600</v>
      </c>
      <c r="F38" s="71">
        <v>-5547</v>
      </c>
      <c r="G38" s="69">
        <v>0.63378886908298671</v>
      </c>
      <c r="J38" t="s">
        <v>409</v>
      </c>
      <c r="K38" s="71">
        <v>4350</v>
      </c>
      <c r="L38" s="71">
        <v>3678</v>
      </c>
      <c r="M38" s="71"/>
      <c r="N38" s="71">
        <v>8028</v>
      </c>
      <c r="Q38" t="b">
        <f>J38=B38</f>
        <v>1</v>
      </c>
    </row>
    <row r="39" spans="1:17" x14ac:dyDescent="0.3">
      <c r="B39" t="s">
        <v>411</v>
      </c>
      <c r="C39" s="71">
        <v>25643</v>
      </c>
      <c r="D39" s="71">
        <v>25643</v>
      </c>
      <c r="E39" s="71">
        <v>9300</v>
      </c>
      <c r="F39" s="71">
        <v>-16343</v>
      </c>
      <c r="G39" s="69">
        <v>0.36267207425028275</v>
      </c>
      <c r="J39" t="s">
        <v>411</v>
      </c>
      <c r="K39" s="71">
        <v>24259</v>
      </c>
      <c r="L39" s="71">
        <v>10582</v>
      </c>
      <c r="M39" s="71">
        <v>33538</v>
      </c>
      <c r="N39" s="71">
        <v>68379</v>
      </c>
      <c r="Q39" t="b">
        <f>J39=B39</f>
        <v>1</v>
      </c>
    </row>
    <row r="40" spans="1:17" x14ac:dyDescent="0.3">
      <c r="B40" t="s">
        <v>408</v>
      </c>
      <c r="C40" s="71">
        <v>13014</v>
      </c>
      <c r="D40" s="71">
        <v>13014</v>
      </c>
      <c r="E40" s="71">
        <v>0</v>
      </c>
      <c r="F40" s="71">
        <v>-13014</v>
      </c>
      <c r="G40" s="69">
        <v>0</v>
      </c>
      <c r="J40" t="s">
        <v>408</v>
      </c>
      <c r="K40" s="71">
        <v>11966</v>
      </c>
      <c r="L40" s="71">
        <v>11972</v>
      </c>
      <c r="M40" s="71">
        <v>62167.25</v>
      </c>
      <c r="N40" s="71">
        <v>86105.25</v>
      </c>
      <c r="Q40" t="b">
        <f>J40=B40</f>
        <v>1</v>
      </c>
    </row>
    <row r="41" spans="1:17" x14ac:dyDescent="0.3">
      <c r="A41" t="s">
        <v>775</v>
      </c>
      <c r="C41" s="71">
        <v>127948</v>
      </c>
      <c r="D41" s="71">
        <v>127948</v>
      </c>
      <c r="E41" s="71">
        <v>79379</v>
      </c>
      <c r="F41" s="71">
        <v>-48569</v>
      </c>
      <c r="G41" s="69">
        <v>0.6204004751930472</v>
      </c>
      <c r="I41" t="s">
        <v>775</v>
      </c>
      <c r="K41" s="71">
        <v>47436</v>
      </c>
      <c r="L41" s="71">
        <v>39138</v>
      </c>
      <c r="M41" s="71">
        <v>132976.25</v>
      </c>
      <c r="N41" s="71">
        <v>219550.25</v>
      </c>
      <c r="Q41" t="b">
        <f>J41=B41</f>
        <v>1</v>
      </c>
    </row>
    <row r="42" spans="1:17" x14ac:dyDescent="0.3">
      <c r="A42" t="s">
        <v>776</v>
      </c>
      <c r="B42" t="s">
        <v>394</v>
      </c>
      <c r="C42" s="71">
        <v>59520</v>
      </c>
      <c r="D42" s="71">
        <v>59520</v>
      </c>
      <c r="E42" s="71">
        <v>59520</v>
      </c>
      <c r="F42" s="71">
        <v>0</v>
      </c>
      <c r="G42" s="69">
        <v>1</v>
      </c>
      <c r="I42" t="s">
        <v>776</v>
      </c>
      <c r="J42" t="s">
        <v>394</v>
      </c>
      <c r="K42" s="71"/>
      <c r="L42" s="71"/>
      <c r="M42" s="71"/>
      <c r="N42" s="71"/>
      <c r="Q42" t="b">
        <f>J42=B42</f>
        <v>1</v>
      </c>
    </row>
    <row r="43" spans="1:17" x14ac:dyDescent="0.3">
      <c r="A43" t="s">
        <v>777</v>
      </c>
      <c r="C43" s="71">
        <v>59520</v>
      </c>
      <c r="D43" s="71">
        <v>59520</v>
      </c>
      <c r="E43" s="71">
        <v>59520</v>
      </c>
      <c r="F43" s="71">
        <v>0</v>
      </c>
      <c r="G43" s="69">
        <v>1</v>
      </c>
      <c r="I43" t="s">
        <v>777</v>
      </c>
      <c r="K43" s="71"/>
      <c r="L43" s="71"/>
      <c r="M43" s="71"/>
      <c r="N43" s="71"/>
      <c r="Q43" t="b">
        <f>J43=B43</f>
        <v>1</v>
      </c>
    </row>
    <row r="44" spans="1:17" x14ac:dyDescent="0.3">
      <c r="A44" t="s">
        <v>778</v>
      </c>
      <c r="B44" t="s">
        <v>402</v>
      </c>
      <c r="C44" s="71">
        <v>22861</v>
      </c>
      <c r="D44" s="71">
        <v>22861</v>
      </c>
      <c r="E44" s="71">
        <v>6000</v>
      </c>
      <c r="F44" s="71">
        <v>-16861</v>
      </c>
      <c r="G44" s="69">
        <v>0.26245571059883643</v>
      </c>
      <c r="I44" t="s">
        <v>778</v>
      </c>
      <c r="J44" t="s">
        <v>402</v>
      </c>
      <c r="K44" s="71">
        <v>10157</v>
      </c>
      <c r="L44" s="71">
        <v>12254</v>
      </c>
      <c r="M44" s="71"/>
      <c r="N44" s="71">
        <v>22411</v>
      </c>
      <c r="Q44" t="b">
        <f>J44=B44</f>
        <v>1</v>
      </c>
    </row>
    <row r="45" spans="1:17" x14ac:dyDescent="0.3">
      <c r="B45" t="s">
        <v>406</v>
      </c>
      <c r="C45" s="71">
        <v>21422</v>
      </c>
      <c r="D45" s="71">
        <v>21422</v>
      </c>
      <c r="E45" s="71">
        <v>21422.04</v>
      </c>
      <c r="F45" s="71">
        <v>4.0000000000873115E-2</v>
      </c>
      <c r="G45" s="69">
        <v>1.0000018672392867</v>
      </c>
      <c r="J45" t="s">
        <v>406</v>
      </c>
      <c r="K45" s="71"/>
      <c r="L45" s="71"/>
      <c r="M45" s="71"/>
      <c r="N45" s="71"/>
      <c r="Q45" t="b">
        <f>J45=B45</f>
        <v>1</v>
      </c>
    </row>
    <row r="46" spans="1:17" x14ac:dyDescent="0.3">
      <c r="B46" t="s">
        <v>405</v>
      </c>
      <c r="C46" s="71">
        <v>13446</v>
      </c>
      <c r="D46" s="71">
        <v>13446</v>
      </c>
      <c r="E46" s="71">
        <v>0.11999999999999998</v>
      </c>
      <c r="F46" s="71">
        <v>-13445.88</v>
      </c>
      <c r="G46" s="69">
        <v>8.9245872378402485E-6</v>
      </c>
      <c r="J46" t="s">
        <v>405</v>
      </c>
      <c r="K46" s="71">
        <v>8770.3499999999985</v>
      </c>
      <c r="L46" s="71"/>
      <c r="M46" s="71">
        <v>27449.999999999978</v>
      </c>
      <c r="N46" s="71">
        <v>36220.349999999977</v>
      </c>
      <c r="Q46" t="b">
        <f>J46=B46</f>
        <v>1</v>
      </c>
    </row>
    <row r="47" spans="1:17" x14ac:dyDescent="0.3">
      <c r="A47" t="s">
        <v>779</v>
      </c>
      <c r="C47" s="71">
        <v>57729</v>
      </c>
      <c r="D47" s="71">
        <v>57729</v>
      </c>
      <c r="E47" s="71">
        <v>27422.16</v>
      </c>
      <c r="F47" s="71">
        <v>-30306.840000000026</v>
      </c>
      <c r="G47" s="69">
        <v>0.47501533024996057</v>
      </c>
      <c r="I47" t="s">
        <v>779</v>
      </c>
      <c r="K47" s="71">
        <v>18927.349999999999</v>
      </c>
      <c r="L47" s="71">
        <v>12254</v>
      </c>
      <c r="M47" s="71">
        <v>27449.999999999978</v>
      </c>
      <c r="N47" s="71">
        <v>58631.349999999977</v>
      </c>
      <c r="Q47" t="b">
        <f>J47=B47</f>
        <v>1</v>
      </c>
    </row>
    <row r="48" spans="1:17" x14ac:dyDescent="0.3">
      <c r="A48" t="s">
        <v>780</v>
      </c>
      <c r="B48" t="s">
        <v>388</v>
      </c>
      <c r="C48" s="71">
        <v>16482</v>
      </c>
      <c r="D48" s="71">
        <v>16482</v>
      </c>
      <c r="E48" s="71">
        <v>10988</v>
      </c>
      <c r="F48" s="71">
        <v>-5494</v>
      </c>
      <c r="G48" s="69">
        <v>0.66666666666666663</v>
      </c>
      <c r="I48" t="s">
        <v>780</v>
      </c>
      <c r="J48" t="s">
        <v>388</v>
      </c>
      <c r="K48" s="71">
        <v>1345.5</v>
      </c>
      <c r="L48" s="71"/>
      <c r="M48" s="71">
        <v>4813.5</v>
      </c>
      <c r="N48" s="71">
        <v>6159</v>
      </c>
      <c r="Q48" t="b">
        <f>J48=B48</f>
        <v>1</v>
      </c>
    </row>
    <row r="49" spans="1:17" x14ac:dyDescent="0.3">
      <c r="B49" t="s">
        <v>389</v>
      </c>
      <c r="C49" s="71">
        <v>54165</v>
      </c>
      <c r="D49" s="71">
        <v>54165</v>
      </c>
      <c r="E49" s="71">
        <v>50451</v>
      </c>
      <c r="F49" s="71">
        <v>-3714</v>
      </c>
      <c r="G49" s="69">
        <v>0.93143173636111876</v>
      </c>
      <c r="J49" t="s">
        <v>389</v>
      </c>
      <c r="K49" s="71"/>
      <c r="L49" s="71"/>
      <c r="M49" s="71"/>
      <c r="N49" s="71"/>
      <c r="Q49" t="b">
        <f>J49=B49</f>
        <v>1</v>
      </c>
    </row>
    <row r="50" spans="1:17" x14ac:dyDescent="0.3">
      <c r="A50" t="s">
        <v>781</v>
      </c>
      <c r="C50" s="71">
        <v>70647</v>
      </c>
      <c r="D50" s="71">
        <v>70647</v>
      </c>
      <c r="E50" s="71">
        <v>61439</v>
      </c>
      <c r="F50" s="71">
        <v>-9208</v>
      </c>
      <c r="G50" s="69">
        <v>0.86966183985165679</v>
      </c>
      <c r="I50" t="s">
        <v>781</v>
      </c>
      <c r="K50" s="71">
        <v>1345.5</v>
      </c>
      <c r="L50" s="71"/>
      <c r="M50" s="71">
        <v>4813.5</v>
      </c>
      <c r="N50" s="71">
        <v>6159</v>
      </c>
      <c r="Q50" t="b">
        <f>J50=B50</f>
        <v>1</v>
      </c>
    </row>
    <row r="51" spans="1:17" x14ac:dyDescent="0.3">
      <c r="A51" t="s">
        <v>782</v>
      </c>
      <c r="B51" t="s">
        <v>397</v>
      </c>
      <c r="C51" s="71">
        <v>18944</v>
      </c>
      <c r="D51" s="71">
        <v>18944</v>
      </c>
      <c r="E51" s="71">
        <v>18944</v>
      </c>
      <c r="F51" s="71">
        <v>0</v>
      </c>
      <c r="G51" s="69">
        <v>1</v>
      </c>
      <c r="I51" t="s">
        <v>782</v>
      </c>
      <c r="J51" t="s">
        <v>397</v>
      </c>
      <c r="K51" s="71"/>
      <c r="L51" s="71"/>
      <c r="M51" s="71"/>
      <c r="N51" s="71"/>
      <c r="Q51" t="b">
        <f>J51=B51</f>
        <v>1</v>
      </c>
    </row>
    <row r="52" spans="1:17" x14ac:dyDescent="0.3">
      <c r="B52" t="s">
        <v>400</v>
      </c>
      <c r="C52" s="71">
        <v>5228</v>
      </c>
      <c r="D52" s="71">
        <v>5228</v>
      </c>
      <c r="E52" s="71">
        <v>5228</v>
      </c>
      <c r="F52" s="71">
        <v>0</v>
      </c>
      <c r="G52" s="69">
        <v>1</v>
      </c>
      <c r="J52" t="s">
        <v>400</v>
      </c>
      <c r="K52" s="71"/>
      <c r="L52" s="71"/>
      <c r="M52" s="71"/>
      <c r="N52" s="71"/>
      <c r="Q52" t="b">
        <f>J52=B52</f>
        <v>1</v>
      </c>
    </row>
    <row r="53" spans="1:17" x14ac:dyDescent="0.3">
      <c r="B53" t="s">
        <v>401</v>
      </c>
      <c r="C53" s="71">
        <v>35621</v>
      </c>
      <c r="D53" s="71">
        <v>35621</v>
      </c>
      <c r="E53" s="71">
        <v>35621</v>
      </c>
      <c r="F53" s="71">
        <v>0</v>
      </c>
      <c r="G53" s="69">
        <v>1</v>
      </c>
      <c r="J53" t="s">
        <v>401</v>
      </c>
      <c r="K53" s="71"/>
      <c r="L53" s="71"/>
      <c r="M53" s="71"/>
      <c r="N53" s="71"/>
      <c r="Q53" t="b">
        <f>J53=B53</f>
        <v>1</v>
      </c>
    </row>
    <row r="54" spans="1:17" x14ac:dyDescent="0.3">
      <c r="A54" t="s">
        <v>783</v>
      </c>
      <c r="C54" s="71">
        <v>59793</v>
      </c>
      <c r="D54" s="71">
        <v>59793</v>
      </c>
      <c r="E54" s="71">
        <v>59793</v>
      </c>
      <c r="F54" s="71">
        <v>0</v>
      </c>
      <c r="G54" s="69">
        <v>1</v>
      </c>
      <c r="I54" t="s">
        <v>783</v>
      </c>
      <c r="K54" s="71"/>
      <c r="L54" s="71"/>
      <c r="M54" s="71"/>
      <c r="N54" s="71"/>
      <c r="Q54" t="b">
        <f>J54=B54</f>
        <v>1</v>
      </c>
    </row>
    <row r="55" spans="1:17" x14ac:dyDescent="0.3">
      <c r="A55" t="s">
        <v>784</v>
      </c>
      <c r="B55" t="s">
        <v>412</v>
      </c>
      <c r="C55" s="71">
        <v>32040.6</v>
      </c>
      <c r="D55" s="71">
        <v>32040.6</v>
      </c>
      <c r="E55" s="71">
        <v>32040.6</v>
      </c>
      <c r="F55" s="71">
        <v>0</v>
      </c>
      <c r="G55" s="69">
        <v>1</v>
      </c>
      <c r="I55" t="s">
        <v>784</v>
      </c>
      <c r="J55" t="s">
        <v>412</v>
      </c>
      <c r="K55" s="71">
        <v>6995</v>
      </c>
      <c r="L55" s="71"/>
      <c r="M55" s="71"/>
      <c r="N55" s="71">
        <v>6995</v>
      </c>
      <c r="Q55" t="b">
        <f>J55=B55</f>
        <v>1</v>
      </c>
    </row>
    <row r="56" spans="1:17" x14ac:dyDescent="0.3">
      <c r="A56" t="s">
        <v>785</v>
      </c>
      <c r="C56" s="71">
        <v>32040.6</v>
      </c>
      <c r="D56" s="71">
        <v>32040.6</v>
      </c>
      <c r="E56" s="71">
        <v>32040.6</v>
      </c>
      <c r="F56" s="71">
        <v>0</v>
      </c>
      <c r="G56" s="69">
        <v>1</v>
      </c>
      <c r="I56" t="s">
        <v>785</v>
      </c>
      <c r="K56" s="71">
        <v>6995</v>
      </c>
      <c r="L56" s="71"/>
      <c r="M56" s="71"/>
      <c r="N56" s="71">
        <v>6995</v>
      </c>
      <c r="Q56" t="b">
        <f>J56=B56</f>
        <v>1</v>
      </c>
    </row>
    <row r="57" spans="1:17" x14ac:dyDescent="0.3">
      <c r="A57" t="s">
        <v>786</v>
      </c>
      <c r="B57" t="s">
        <v>396</v>
      </c>
      <c r="C57" s="71">
        <v>13257</v>
      </c>
      <c r="D57" s="71">
        <v>13257</v>
      </c>
      <c r="E57" s="71">
        <v>13257</v>
      </c>
      <c r="F57" s="71">
        <v>0</v>
      </c>
      <c r="G57" s="69">
        <v>1</v>
      </c>
      <c r="I57" t="s">
        <v>786</v>
      </c>
      <c r="J57" t="s">
        <v>396</v>
      </c>
      <c r="K57" s="71"/>
      <c r="L57" s="71"/>
      <c r="M57" s="71">
        <v>0</v>
      </c>
      <c r="N57" s="71">
        <v>0</v>
      </c>
      <c r="Q57" t="b">
        <f>J57=B57</f>
        <v>1</v>
      </c>
    </row>
    <row r="58" spans="1:17" x14ac:dyDescent="0.3">
      <c r="B58" t="s">
        <v>398</v>
      </c>
      <c r="C58" s="71">
        <v>9121</v>
      </c>
      <c r="D58" s="71">
        <v>9121</v>
      </c>
      <c r="E58" s="71">
        <v>4000</v>
      </c>
      <c r="F58" s="71">
        <v>-5121</v>
      </c>
      <c r="G58" s="69">
        <v>0.43854840478017759</v>
      </c>
      <c r="J58" t="s">
        <v>398</v>
      </c>
      <c r="K58" s="71">
        <v>4669</v>
      </c>
      <c r="L58" s="71">
        <v>8475</v>
      </c>
      <c r="M58" s="71">
        <v>115882.99999988079</v>
      </c>
      <c r="N58" s="71">
        <v>129026.99999988079</v>
      </c>
      <c r="Q58" t="b">
        <f>J58=B58</f>
        <v>1</v>
      </c>
    </row>
    <row r="59" spans="1:17" x14ac:dyDescent="0.3">
      <c r="B59" t="s">
        <v>399</v>
      </c>
      <c r="C59" s="71">
        <v>12990</v>
      </c>
      <c r="D59" s="71">
        <v>12990</v>
      </c>
      <c r="E59" s="71">
        <v>9490</v>
      </c>
      <c r="F59" s="71">
        <v>-3500</v>
      </c>
      <c r="G59" s="69">
        <v>0.73056197074672824</v>
      </c>
      <c r="J59" t="s">
        <v>399</v>
      </c>
      <c r="K59" s="71">
        <v>0</v>
      </c>
      <c r="L59" s="71"/>
      <c r="M59" s="71">
        <v>21000</v>
      </c>
      <c r="N59" s="71">
        <v>21000</v>
      </c>
      <c r="Q59" t="b">
        <f>J59=B59</f>
        <v>1</v>
      </c>
    </row>
    <row r="60" spans="1:17" x14ac:dyDescent="0.3">
      <c r="A60" t="s">
        <v>787</v>
      </c>
      <c r="C60" s="71">
        <v>35368</v>
      </c>
      <c r="D60" s="71">
        <v>35368</v>
      </c>
      <c r="E60" s="71">
        <v>26747</v>
      </c>
      <c r="F60" s="71">
        <v>-8621</v>
      </c>
      <c r="G60" s="69">
        <v>0.75624858629269398</v>
      </c>
      <c r="I60" t="s">
        <v>787</v>
      </c>
      <c r="K60" s="71">
        <v>4669</v>
      </c>
      <c r="L60" s="71">
        <v>8475</v>
      </c>
      <c r="M60" s="71">
        <v>136882.99999988079</v>
      </c>
      <c r="N60" s="71">
        <v>150026.99999988079</v>
      </c>
      <c r="Q60" t="b">
        <f>J60=B60</f>
        <v>1</v>
      </c>
    </row>
    <row r="61" spans="1:17" x14ac:dyDescent="0.3">
      <c r="A61" t="s">
        <v>54</v>
      </c>
      <c r="C61" s="71">
        <v>542099.6</v>
      </c>
      <c r="D61" s="71">
        <v>542099.6</v>
      </c>
      <c r="E61" s="71">
        <v>445394.75999999995</v>
      </c>
      <c r="F61" s="71">
        <v>-96704.839999999793</v>
      </c>
      <c r="G61" s="69">
        <v>0.82161056750456962</v>
      </c>
      <c r="I61" t="s">
        <v>54</v>
      </c>
      <c r="K61" s="71">
        <v>89372.76999999999</v>
      </c>
      <c r="L61" s="71">
        <v>59867</v>
      </c>
      <c r="M61" s="71">
        <v>302122.74999988079</v>
      </c>
      <c r="N61" s="71">
        <v>451362.51999988075</v>
      </c>
    </row>
    <row r="92" spans="1:1" x14ac:dyDescent="0.3">
      <c r="A92" s="83" t="s">
        <v>41</v>
      </c>
    </row>
  </sheetData>
  <mergeCells count="1">
    <mergeCell ref="B8:C18"/>
  </mergeCells>
  <hyperlinks>
    <hyperlink ref="A1" location="'Home Page'!A1" display="Return to homepage" xr:uid="{76538011-EDCA-416F-A724-F9D190276F36}"/>
    <hyperlink ref="A92" location="'Home Page'!A1" display="Return to homepage" xr:uid="{AFDC20BD-CD94-4F1D-B617-DA9C213CDE9C}"/>
  </hyperlinks>
  <pageMargins left="0.7" right="0.7" top="0.75" bottom="0.75" header="0.3" footer="0.3"/>
  <pageSetup paperSize="9" scale="40" fitToHeight="0" orientation="landscape"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0C936-F0F3-4475-BC69-3FE35C17BC2E}">
  <dimension ref="B5:O351"/>
  <sheetViews>
    <sheetView topLeftCell="A334" workbookViewId="0">
      <selection activeCell="D349" sqref="D349"/>
    </sheetView>
  </sheetViews>
  <sheetFormatPr defaultRowHeight="14.4" x14ac:dyDescent="0.3"/>
  <cols>
    <col min="2" max="2" width="19.5546875" bestFit="1" customWidth="1"/>
    <col min="3" max="5" width="41.88671875" bestFit="1" customWidth="1"/>
    <col min="6" max="6" width="11" bestFit="1" customWidth="1"/>
    <col min="7" max="14" width="59.33203125" bestFit="1" customWidth="1"/>
    <col min="15" max="15" width="11" bestFit="1" customWidth="1"/>
    <col min="16" max="101" width="57.44140625" bestFit="1" customWidth="1"/>
    <col min="102" max="102" width="10.6640625" bestFit="1" customWidth="1"/>
  </cols>
  <sheetData>
    <row r="5" spans="2:8" x14ac:dyDescent="0.3">
      <c r="B5" s="70" t="s">
        <v>1724</v>
      </c>
      <c r="C5" t="s">
        <v>1724</v>
      </c>
    </row>
    <row r="6" spans="2:8" x14ac:dyDescent="0.3">
      <c r="B6" s="70" t="s">
        <v>851</v>
      </c>
      <c r="C6" t="s">
        <v>852</v>
      </c>
    </row>
    <row r="8" spans="2:8" x14ac:dyDescent="0.3">
      <c r="B8" s="70" t="s">
        <v>47</v>
      </c>
      <c r="C8" s="70" t="s">
        <v>42</v>
      </c>
    </row>
    <row r="9" spans="2:8" x14ac:dyDescent="0.3">
      <c r="B9" s="70" t="s">
        <v>44</v>
      </c>
      <c r="C9" t="s">
        <v>639</v>
      </c>
      <c r="D9" t="s">
        <v>688</v>
      </c>
      <c r="E9" t="s">
        <v>734</v>
      </c>
      <c r="F9" t="s">
        <v>752</v>
      </c>
      <c r="G9" t="s">
        <v>780</v>
      </c>
      <c r="H9" t="s">
        <v>54</v>
      </c>
    </row>
    <row r="10" spans="2:8" x14ac:dyDescent="0.3">
      <c r="B10">
        <v>2018</v>
      </c>
      <c r="C10" s="69">
        <v>1</v>
      </c>
      <c r="D10" s="69">
        <v>0.76008824597168312</v>
      </c>
      <c r="E10" s="69">
        <v>1</v>
      </c>
      <c r="F10" s="69">
        <v>1</v>
      </c>
      <c r="G10" s="69">
        <v>0.83333333333333337</v>
      </c>
      <c r="H10" s="69">
        <v>0.94820499677260128</v>
      </c>
    </row>
    <row r="11" spans="2:8" x14ac:dyDescent="0.3">
      <c r="B11">
        <v>2019</v>
      </c>
      <c r="C11" s="69">
        <v>0.41676028186685732</v>
      </c>
      <c r="D11" s="69">
        <v>1</v>
      </c>
      <c r="E11" s="69">
        <v>0.86147940000791545</v>
      </c>
      <c r="F11" s="69">
        <v>1</v>
      </c>
      <c r="G11" s="69">
        <v>0.83333333333333337</v>
      </c>
      <c r="H11" s="69">
        <v>0.77012992444308137</v>
      </c>
    </row>
    <row r="12" spans="2:8" x14ac:dyDescent="0.3">
      <c r="B12">
        <v>2020</v>
      </c>
      <c r="C12" s="69">
        <v>1</v>
      </c>
      <c r="D12" s="69">
        <v>1</v>
      </c>
      <c r="E12" s="69">
        <v>0.91537287983487392</v>
      </c>
      <c r="F12" s="69">
        <v>1</v>
      </c>
      <c r="G12" s="69">
        <v>1.000032312265736</v>
      </c>
      <c r="H12" s="69">
        <v>0.97847279933516584</v>
      </c>
    </row>
    <row r="13" spans="2:8" x14ac:dyDescent="0.3">
      <c r="B13">
        <v>2021</v>
      </c>
      <c r="C13" s="69">
        <v>1</v>
      </c>
      <c r="D13" s="69">
        <v>1</v>
      </c>
      <c r="E13" s="69">
        <v>1</v>
      </c>
      <c r="F13" s="69">
        <v>1</v>
      </c>
      <c r="G13" s="69">
        <v>1</v>
      </c>
      <c r="H13" s="69">
        <v>1</v>
      </c>
    </row>
    <row r="14" spans="2:8" x14ac:dyDescent="0.3">
      <c r="B14">
        <v>2022</v>
      </c>
      <c r="C14" s="69">
        <v>1</v>
      </c>
      <c r="D14" s="69">
        <v>1</v>
      </c>
      <c r="E14" s="69">
        <v>1</v>
      </c>
      <c r="F14" s="69">
        <v>1</v>
      </c>
      <c r="G14" s="69">
        <v>1</v>
      </c>
      <c r="H14" s="69">
        <v>1</v>
      </c>
    </row>
    <row r="15" spans="2:8" x14ac:dyDescent="0.3">
      <c r="B15">
        <v>2023</v>
      </c>
      <c r="C15" s="69">
        <v>1.0000000000000002</v>
      </c>
      <c r="D15" s="69">
        <v>1</v>
      </c>
      <c r="E15" s="69">
        <v>0.81669017744450223</v>
      </c>
      <c r="F15" s="69">
        <v>0.54939964649235085</v>
      </c>
      <c r="G15" s="69">
        <v>0.91660985435388909</v>
      </c>
      <c r="H15" s="69">
        <v>0.85323751439041751</v>
      </c>
    </row>
    <row r="16" spans="2:8" x14ac:dyDescent="0.3">
      <c r="B16" t="s">
        <v>54</v>
      </c>
      <c r="C16" s="69">
        <v>0.89669091519904887</v>
      </c>
      <c r="D16" s="69">
        <v>0.9656647043071992</v>
      </c>
      <c r="E16" s="69">
        <v>0.93243966318398153</v>
      </c>
      <c r="F16" s="69">
        <v>0.9200321616447148</v>
      </c>
      <c r="G16" s="69">
        <v>0.93265424403473085</v>
      </c>
      <c r="H16" s="69">
        <v>0.9256938629248237</v>
      </c>
    </row>
    <row r="24" spans="2:8" x14ac:dyDescent="0.3">
      <c r="B24" s="70" t="s">
        <v>49</v>
      </c>
      <c r="C24" t="s">
        <v>20</v>
      </c>
    </row>
    <row r="25" spans="2:8" x14ac:dyDescent="0.3">
      <c r="B25" s="70" t="s">
        <v>851</v>
      </c>
      <c r="C25" t="s">
        <v>852</v>
      </c>
    </row>
    <row r="27" spans="2:8" x14ac:dyDescent="0.3">
      <c r="B27" s="70" t="s">
        <v>47</v>
      </c>
      <c r="C27" s="70" t="s">
        <v>42</v>
      </c>
    </row>
    <row r="28" spans="2:8" x14ac:dyDescent="0.3">
      <c r="B28" s="70" t="s">
        <v>44</v>
      </c>
      <c r="C28" t="s">
        <v>423</v>
      </c>
      <c r="D28" t="s">
        <v>425</v>
      </c>
      <c r="E28" t="s">
        <v>427</v>
      </c>
      <c r="F28" t="s">
        <v>429</v>
      </c>
      <c r="G28" t="s">
        <v>433</v>
      </c>
      <c r="H28" t="s">
        <v>54</v>
      </c>
    </row>
    <row r="29" spans="2:8" x14ac:dyDescent="0.3">
      <c r="B29">
        <v>2018</v>
      </c>
      <c r="C29" s="69">
        <v>1</v>
      </c>
      <c r="D29" s="69">
        <v>1</v>
      </c>
      <c r="E29" s="69">
        <v>0.87510833649314768</v>
      </c>
      <c r="F29" s="69">
        <v>0.58416901956966216</v>
      </c>
      <c r="G29" s="69">
        <v>0.62529495044832473</v>
      </c>
      <c r="H29" s="69">
        <v>0.92949746436073255</v>
      </c>
    </row>
    <row r="30" spans="2:8" x14ac:dyDescent="0.3">
      <c r="B30">
        <v>2019</v>
      </c>
      <c r="C30" s="69">
        <v>1</v>
      </c>
      <c r="D30" s="69">
        <v>0.85809637508139791</v>
      </c>
      <c r="E30" s="69">
        <v>0.87510775017631848</v>
      </c>
      <c r="F30" s="69">
        <v>0.48944631385744874</v>
      </c>
      <c r="G30" s="69">
        <v>0.52381731871009984</v>
      </c>
      <c r="H30" s="69">
        <v>0.90840790163295659</v>
      </c>
    </row>
    <row r="31" spans="2:8" x14ac:dyDescent="0.3">
      <c r="B31">
        <v>2020</v>
      </c>
      <c r="C31" s="69">
        <v>0.75583613472599143</v>
      </c>
      <c r="D31" s="69">
        <v>0.56479538300104937</v>
      </c>
      <c r="E31" s="69">
        <v>0.59005929103065469</v>
      </c>
      <c r="F31" s="69">
        <v>0.12071463061323032</v>
      </c>
      <c r="G31" s="69">
        <v>0.34499167261479896</v>
      </c>
      <c r="H31" s="69">
        <v>0.64408975464574547</v>
      </c>
    </row>
    <row r="32" spans="2:8" x14ac:dyDescent="0.3">
      <c r="B32">
        <v>2021</v>
      </c>
      <c r="C32" s="69">
        <v>0.78971752681529739</v>
      </c>
      <c r="D32" s="69">
        <v>0.419639110365086</v>
      </c>
      <c r="E32" s="69">
        <v>0.76034589252625073</v>
      </c>
      <c r="F32" s="69">
        <v>0</v>
      </c>
      <c r="G32" s="69">
        <v>0.29254022428083859</v>
      </c>
      <c r="H32" s="69">
        <v>0.67183843331793913</v>
      </c>
    </row>
    <row r="33" spans="2:8" x14ac:dyDescent="0.3">
      <c r="B33">
        <v>2022</v>
      </c>
      <c r="C33" s="69">
        <v>1</v>
      </c>
      <c r="D33" s="69">
        <v>1</v>
      </c>
      <c r="E33" s="69">
        <v>0.50402702000519617</v>
      </c>
      <c r="F33" s="69">
        <v>1</v>
      </c>
      <c r="G33" s="69">
        <v>0.31929264398870194</v>
      </c>
      <c r="H33" s="69">
        <v>0.92821903448904486</v>
      </c>
    </row>
    <row r="34" spans="2:8" x14ac:dyDescent="0.3">
      <c r="B34">
        <v>2023</v>
      </c>
      <c r="C34" s="69">
        <v>0.86378063051881271</v>
      </c>
      <c r="D34" s="69">
        <v>0.3396306516663129</v>
      </c>
      <c r="E34" s="69">
        <v>0.78883034209752056</v>
      </c>
      <c r="F34" s="69">
        <v>1</v>
      </c>
      <c r="G34" s="69">
        <v>0.30177291588079969</v>
      </c>
      <c r="H34" s="69">
        <v>0.81102231693600912</v>
      </c>
    </row>
    <row r="35" spans="2:8" x14ac:dyDescent="0.3">
      <c r="B35" t="s">
        <v>54</v>
      </c>
      <c r="C35" s="69">
        <v>0.90416256504007875</v>
      </c>
      <c r="D35" s="69">
        <v>0.68766561399687831</v>
      </c>
      <c r="E35" s="69">
        <v>0.73020564264961474</v>
      </c>
      <c r="F35" s="69">
        <v>0.31842078900960546</v>
      </c>
      <c r="G35" s="69">
        <v>0.39753864371656339</v>
      </c>
      <c r="H35" s="69">
        <v>0.81120559093576317</v>
      </c>
    </row>
    <row r="40" spans="2:8" x14ac:dyDescent="0.3">
      <c r="B40" s="70" t="s">
        <v>49</v>
      </c>
      <c r="C40" t="s">
        <v>23</v>
      </c>
    </row>
    <row r="41" spans="2:8" x14ac:dyDescent="0.3">
      <c r="B41" s="70" t="s">
        <v>851</v>
      </c>
      <c r="C41" t="s">
        <v>852</v>
      </c>
    </row>
    <row r="43" spans="2:8" x14ac:dyDescent="0.3">
      <c r="B43" s="70" t="s">
        <v>47</v>
      </c>
      <c r="C43" s="70" t="s">
        <v>42</v>
      </c>
    </row>
    <row r="44" spans="2:8" x14ac:dyDescent="0.3">
      <c r="B44" s="70" t="s">
        <v>44</v>
      </c>
      <c r="C44" t="s">
        <v>453</v>
      </c>
      <c r="D44" t="s">
        <v>445</v>
      </c>
      <c r="E44" t="s">
        <v>54</v>
      </c>
    </row>
    <row r="45" spans="2:8" x14ac:dyDescent="0.3">
      <c r="B45">
        <v>2018</v>
      </c>
      <c r="C45" s="69">
        <v>1</v>
      </c>
      <c r="D45" s="69">
        <v>1</v>
      </c>
      <c r="E45" s="69">
        <v>1</v>
      </c>
    </row>
    <row r="46" spans="2:8" x14ac:dyDescent="0.3">
      <c r="B46">
        <v>2019</v>
      </c>
      <c r="C46" s="69">
        <v>0.94462410844814604</v>
      </c>
      <c r="D46" s="69">
        <v>1</v>
      </c>
      <c r="E46" s="69">
        <v>0.97774672209216418</v>
      </c>
    </row>
    <row r="47" spans="2:8" x14ac:dyDescent="0.3">
      <c r="B47">
        <v>2020</v>
      </c>
      <c r="C47" s="69">
        <v>0.97073708798338953</v>
      </c>
      <c r="D47" s="69">
        <v>1</v>
      </c>
      <c r="E47" s="69">
        <v>0.98798241328773817</v>
      </c>
    </row>
    <row r="48" spans="2:8" x14ac:dyDescent="0.3">
      <c r="B48">
        <v>2021</v>
      </c>
      <c r="C48" s="69">
        <v>0.67293290207740897</v>
      </c>
      <c r="D48" s="69">
        <v>0.57299201503053077</v>
      </c>
      <c r="E48" s="69">
        <v>0.61487033482812881</v>
      </c>
    </row>
    <row r="49" spans="2:6" x14ac:dyDescent="0.3">
      <c r="B49">
        <v>2022</v>
      </c>
      <c r="C49" s="69">
        <v>0.75543372687833199</v>
      </c>
      <c r="D49" s="69">
        <v>1</v>
      </c>
      <c r="E49" s="69">
        <v>0.89655833485484759</v>
      </c>
    </row>
    <row r="50" spans="2:6" x14ac:dyDescent="0.3">
      <c r="B50">
        <v>2023</v>
      </c>
      <c r="C50" s="69">
        <v>0.70739829789086472</v>
      </c>
      <c r="D50" s="69">
        <v>1</v>
      </c>
      <c r="E50" s="69">
        <v>0.87786751946506281</v>
      </c>
    </row>
    <row r="51" spans="2:6" x14ac:dyDescent="0.3">
      <c r="B51" t="s">
        <v>54</v>
      </c>
      <c r="C51" s="69">
        <v>0.84044957769931017</v>
      </c>
      <c r="D51" s="69">
        <v>0.9302504008818121</v>
      </c>
      <c r="E51" s="69">
        <v>0.89326184066058023</v>
      </c>
    </row>
    <row r="57" spans="2:6" x14ac:dyDescent="0.3">
      <c r="B57" s="70" t="s">
        <v>49</v>
      </c>
      <c r="C57" t="s">
        <v>26</v>
      </c>
    </row>
    <row r="58" spans="2:6" x14ac:dyDescent="0.3">
      <c r="B58" s="70" t="s">
        <v>851</v>
      </c>
      <c r="C58" t="s">
        <v>852</v>
      </c>
    </row>
    <row r="60" spans="2:6" x14ac:dyDescent="0.3">
      <c r="B60" s="70" t="s">
        <v>47</v>
      </c>
      <c r="C60" s="70" t="s">
        <v>42</v>
      </c>
    </row>
    <row r="61" spans="2:6" x14ac:dyDescent="0.3">
      <c r="B61" s="70" t="s">
        <v>44</v>
      </c>
      <c r="C61" t="s">
        <v>475</v>
      </c>
      <c r="D61" t="s">
        <v>455</v>
      </c>
      <c r="E61" t="s">
        <v>463</v>
      </c>
      <c r="F61" t="s">
        <v>54</v>
      </c>
    </row>
    <row r="62" spans="2:6" x14ac:dyDescent="0.3">
      <c r="B62">
        <v>2018</v>
      </c>
      <c r="C62" s="69">
        <v>1</v>
      </c>
      <c r="D62" s="69">
        <v>1</v>
      </c>
      <c r="E62" s="69">
        <v>1</v>
      </c>
      <c r="F62" s="69">
        <v>1</v>
      </c>
    </row>
    <row r="63" spans="2:6" x14ac:dyDescent="0.3">
      <c r="B63">
        <v>2019</v>
      </c>
      <c r="C63" s="69">
        <v>1</v>
      </c>
      <c r="D63" s="69">
        <v>1</v>
      </c>
      <c r="E63" s="69">
        <v>1</v>
      </c>
      <c r="F63" s="69">
        <v>1</v>
      </c>
    </row>
    <row r="64" spans="2:6" x14ac:dyDescent="0.3">
      <c r="B64">
        <v>2020</v>
      </c>
      <c r="C64" s="69">
        <v>1</v>
      </c>
      <c r="D64" s="69">
        <v>0.59566389987169754</v>
      </c>
      <c r="E64" s="69">
        <v>0.7685982912093805</v>
      </c>
      <c r="F64" s="69">
        <v>0.85766716136536847</v>
      </c>
    </row>
    <row r="65" spans="2:6" x14ac:dyDescent="0.3">
      <c r="B65">
        <v>2021</v>
      </c>
      <c r="C65" s="69">
        <v>1</v>
      </c>
      <c r="D65" s="69">
        <v>1</v>
      </c>
      <c r="E65" s="69">
        <v>0.44978354167057105</v>
      </c>
      <c r="F65" s="69">
        <v>0.84385670066905638</v>
      </c>
    </row>
    <row r="66" spans="2:6" x14ac:dyDescent="0.3">
      <c r="B66">
        <v>2022</v>
      </c>
      <c r="C66" s="69">
        <v>0.97704520882553159</v>
      </c>
      <c r="D66" s="69">
        <v>0.73054739060506901</v>
      </c>
      <c r="E66" s="69">
        <v>1</v>
      </c>
      <c r="F66" s="69">
        <v>0.93519632653281459</v>
      </c>
    </row>
    <row r="67" spans="2:6" x14ac:dyDescent="0.3">
      <c r="B67">
        <v>2023</v>
      </c>
      <c r="C67" s="69">
        <v>0.97843825677633933</v>
      </c>
      <c r="D67" s="69">
        <v>0.30450669914738127</v>
      </c>
      <c r="E67" s="69">
        <v>0.85284815749262644</v>
      </c>
      <c r="F67" s="69">
        <v>0.80180783001702183</v>
      </c>
    </row>
    <row r="68" spans="2:6" x14ac:dyDescent="0.3">
      <c r="B68" t="s">
        <v>54</v>
      </c>
      <c r="C68" s="69">
        <v>0.99272812875888083</v>
      </c>
      <c r="D68" s="69">
        <v>0.76014217987853572</v>
      </c>
      <c r="E68" s="69">
        <v>0.8356091656225445</v>
      </c>
      <c r="F68" s="69">
        <v>0.90772454721537121</v>
      </c>
    </row>
    <row r="77" spans="2:6" x14ac:dyDescent="0.3">
      <c r="B77" s="70" t="s">
        <v>49</v>
      </c>
      <c r="C77" t="s">
        <v>29</v>
      </c>
    </row>
    <row r="78" spans="2:6" x14ac:dyDescent="0.3">
      <c r="B78" s="70" t="s">
        <v>851</v>
      </c>
      <c r="C78" t="s">
        <v>852</v>
      </c>
    </row>
    <row r="80" spans="2:6" x14ac:dyDescent="0.3">
      <c r="B80" s="70" t="s">
        <v>47</v>
      </c>
      <c r="C80" s="70" t="s">
        <v>42</v>
      </c>
    </row>
    <row r="81" spans="2:8" x14ac:dyDescent="0.3">
      <c r="B81" s="70" t="s">
        <v>44</v>
      </c>
      <c r="C81" t="s">
        <v>489</v>
      </c>
      <c r="D81" t="s">
        <v>497</v>
      </c>
      <c r="E81" t="s">
        <v>501</v>
      </c>
      <c r="F81" t="s">
        <v>507</v>
      </c>
      <c r="G81" t="s">
        <v>485</v>
      </c>
      <c r="H81" t="s">
        <v>54</v>
      </c>
    </row>
    <row r="82" spans="2:8" x14ac:dyDescent="0.3">
      <c r="B82">
        <v>2018</v>
      </c>
      <c r="C82" s="69">
        <v>0.70339904692227073</v>
      </c>
      <c r="D82" s="69">
        <v>1</v>
      </c>
      <c r="E82" s="69">
        <v>1</v>
      </c>
      <c r="F82" s="69">
        <v>1</v>
      </c>
      <c r="G82" s="69">
        <v>1</v>
      </c>
      <c r="H82" s="69">
        <v>0.93359041222644779</v>
      </c>
    </row>
    <row r="83" spans="2:8" x14ac:dyDescent="0.3">
      <c r="B83">
        <v>2019</v>
      </c>
      <c r="C83" s="69">
        <v>1</v>
      </c>
      <c r="D83" s="69">
        <v>1</v>
      </c>
      <c r="E83" s="69">
        <v>1</v>
      </c>
      <c r="F83" s="69">
        <v>1</v>
      </c>
      <c r="G83" s="69">
        <v>0.87043730013056564</v>
      </c>
      <c r="H83" s="69">
        <v>0.96773783159779481</v>
      </c>
    </row>
    <row r="84" spans="2:8" x14ac:dyDescent="0.3">
      <c r="B84">
        <v>2020</v>
      </c>
      <c r="C84" s="69">
        <v>1</v>
      </c>
      <c r="D84" s="69">
        <v>0.94359813435642814</v>
      </c>
      <c r="E84" s="69">
        <v>1</v>
      </c>
      <c r="F84" s="69">
        <v>0.82337188070602552</v>
      </c>
      <c r="G84" s="69">
        <v>0.72032665846291533</v>
      </c>
      <c r="H84" s="69">
        <v>0.88526750018172562</v>
      </c>
    </row>
    <row r="85" spans="2:8" x14ac:dyDescent="0.3">
      <c r="B85">
        <v>2021</v>
      </c>
      <c r="C85" s="69">
        <v>1</v>
      </c>
      <c r="D85" s="69">
        <v>0.48314628863949599</v>
      </c>
      <c r="E85" s="69">
        <v>0.91677168060488023</v>
      </c>
      <c r="F85" s="69">
        <v>1</v>
      </c>
      <c r="G85" s="69">
        <v>0.84671686689275927</v>
      </c>
      <c r="H85" s="69">
        <v>0.82745121713367575</v>
      </c>
    </row>
    <row r="86" spans="2:8" x14ac:dyDescent="0.3">
      <c r="B86">
        <v>2022</v>
      </c>
      <c r="C86" s="69">
        <v>1</v>
      </c>
      <c r="D86" s="69">
        <v>0.46831901256126846</v>
      </c>
      <c r="E86" s="69">
        <v>0.98979591836734693</v>
      </c>
      <c r="F86" s="69">
        <v>1</v>
      </c>
      <c r="G86" s="69">
        <v>0.88864848157020326</v>
      </c>
      <c r="H86" s="69">
        <v>0.86167874776762265</v>
      </c>
    </row>
    <row r="87" spans="2:8" x14ac:dyDescent="0.3">
      <c r="B87">
        <v>2023</v>
      </c>
      <c r="C87" s="69">
        <v>0.39590092224692885</v>
      </c>
      <c r="D87" s="69">
        <v>1</v>
      </c>
      <c r="E87" s="69">
        <v>0.99277875703644736</v>
      </c>
      <c r="F87" s="69">
        <v>1</v>
      </c>
      <c r="G87" s="69">
        <v>1</v>
      </c>
      <c r="H87" s="69">
        <v>0.85374755870065944</v>
      </c>
    </row>
    <row r="88" spans="2:8" x14ac:dyDescent="0.3">
      <c r="B88" t="s">
        <v>54</v>
      </c>
      <c r="C88" s="69">
        <v>0.8308119144509809</v>
      </c>
      <c r="D88" s="69">
        <v>0.81655379196794775</v>
      </c>
      <c r="E88" s="69">
        <v>0.98081147822484371</v>
      </c>
      <c r="F88" s="69">
        <v>0.97175976925142948</v>
      </c>
      <c r="G88" s="69">
        <v>0.88493390590113186</v>
      </c>
      <c r="H88" s="69">
        <v>0.88762265913969185</v>
      </c>
    </row>
    <row r="93" spans="2:8" x14ac:dyDescent="0.3">
      <c r="B93" s="70" t="s">
        <v>49</v>
      </c>
      <c r="C93" t="s">
        <v>32</v>
      </c>
    </row>
    <row r="94" spans="2:8" x14ac:dyDescent="0.3">
      <c r="B94" s="70" t="s">
        <v>851</v>
      </c>
      <c r="C94" t="s">
        <v>852</v>
      </c>
    </row>
    <row r="96" spans="2:8" x14ac:dyDescent="0.3">
      <c r="B96" s="70" t="s">
        <v>47</v>
      </c>
      <c r="C96" s="70" t="s">
        <v>42</v>
      </c>
    </row>
    <row r="97" spans="2:5" x14ac:dyDescent="0.3">
      <c r="B97" s="70" t="s">
        <v>44</v>
      </c>
      <c r="C97" t="s">
        <v>515</v>
      </c>
      <c r="D97" t="s">
        <v>509</v>
      </c>
      <c r="E97" t="s">
        <v>54</v>
      </c>
    </row>
    <row r="98" spans="2:5" x14ac:dyDescent="0.3">
      <c r="B98">
        <v>2018</v>
      </c>
      <c r="C98" s="69">
        <v>0.32717474980754424</v>
      </c>
      <c r="D98" s="69">
        <v>1</v>
      </c>
      <c r="E98" s="69">
        <v>0.90661894331962178</v>
      </c>
    </row>
    <row r="99" spans="2:5" x14ac:dyDescent="0.3">
      <c r="B99">
        <v>2019</v>
      </c>
      <c r="C99" s="69">
        <v>0.23076923076923078</v>
      </c>
      <c r="D99" s="69">
        <v>1</v>
      </c>
      <c r="E99" s="69">
        <v>0.89719866358262657</v>
      </c>
    </row>
    <row r="100" spans="2:5" x14ac:dyDescent="0.3">
      <c r="B100">
        <v>2020</v>
      </c>
      <c r="C100" s="69">
        <v>0.22259013980868286</v>
      </c>
      <c r="D100" s="69">
        <v>0.94264081679476885</v>
      </c>
      <c r="E100" s="69">
        <v>0.84552401746724892</v>
      </c>
    </row>
    <row r="101" spans="2:5" x14ac:dyDescent="0.3">
      <c r="B101">
        <v>2021</v>
      </c>
      <c r="C101" s="69">
        <v>0.75624421831637367</v>
      </c>
      <c r="D101" s="69">
        <v>0.7265544624485597</v>
      </c>
      <c r="E101" s="69">
        <v>0.73017810771141467</v>
      </c>
    </row>
    <row r="102" spans="2:5" x14ac:dyDescent="0.3">
      <c r="B102">
        <v>2022</v>
      </c>
      <c r="C102" s="69">
        <v>0.36566332218506131</v>
      </c>
      <c r="D102" s="69">
        <v>1</v>
      </c>
      <c r="E102" s="69">
        <v>0.92579551382368286</v>
      </c>
    </row>
    <row r="103" spans="2:5" x14ac:dyDescent="0.3">
      <c r="B103">
        <v>2023</v>
      </c>
      <c r="C103" s="69">
        <v>0.3551074090311267</v>
      </c>
      <c r="D103" s="69">
        <v>1</v>
      </c>
      <c r="E103" s="69">
        <v>0.92430012350761626</v>
      </c>
    </row>
    <row r="104" spans="2:5" x14ac:dyDescent="0.3">
      <c r="B104" t="s">
        <v>54</v>
      </c>
      <c r="C104" s="69">
        <v>0.36434612882238127</v>
      </c>
      <c r="D104" s="69">
        <v>0.94749501451911977</v>
      </c>
      <c r="E104" s="69">
        <v>0.87322163779417661</v>
      </c>
    </row>
    <row r="109" spans="2:5" x14ac:dyDescent="0.3">
      <c r="B109" s="70" t="s">
        <v>49</v>
      </c>
      <c r="C109" t="s">
        <v>35</v>
      </c>
    </row>
    <row r="110" spans="2:5" x14ac:dyDescent="0.3">
      <c r="B110" s="70" t="s">
        <v>851</v>
      </c>
      <c r="C110" t="s">
        <v>852</v>
      </c>
    </row>
    <row r="112" spans="2:5" x14ac:dyDescent="0.3">
      <c r="B112" s="70" t="s">
        <v>47</v>
      </c>
      <c r="C112" s="70" t="s">
        <v>42</v>
      </c>
    </row>
    <row r="113" spans="2:6" x14ac:dyDescent="0.3">
      <c r="B113" s="70" t="s">
        <v>44</v>
      </c>
      <c r="C113" t="s">
        <v>525</v>
      </c>
      <c r="D113" t="s">
        <v>523</v>
      </c>
      <c r="E113" t="s">
        <v>527</v>
      </c>
      <c r="F113" t="s">
        <v>54</v>
      </c>
    </row>
    <row r="114" spans="2:6" x14ac:dyDescent="0.3">
      <c r="B114">
        <v>2018</v>
      </c>
      <c r="C114" s="69">
        <v>0.71842173128169862</v>
      </c>
      <c r="D114" s="69">
        <v>1</v>
      </c>
      <c r="E114" s="69">
        <v>1</v>
      </c>
      <c r="F114" s="69">
        <v>0.89834274719135998</v>
      </c>
    </row>
    <row r="115" spans="2:6" x14ac:dyDescent="0.3">
      <c r="B115">
        <v>2019</v>
      </c>
      <c r="C115" s="69">
        <v>0.73706102854136524</v>
      </c>
      <c r="D115" s="69">
        <v>1</v>
      </c>
      <c r="E115" s="69">
        <v>0.7606640050430763</v>
      </c>
      <c r="F115" s="69">
        <v>0.87173087614293654</v>
      </c>
    </row>
    <row r="116" spans="2:6" x14ac:dyDescent="0.3">
      <c r="B116">
        <v>2020</v>
      </c>
      <c r="C116" s="69">
        <v>0.63102223474002095</v>
      </c>
      <c r="D116" s="69">
        <v>0.41668604651162788</v>
      </c>
      <c r="E116" s="69">
        <v>0.30392673339546944</v>
      </c>
      <c r="F116" s="69">
        <v>0.47920795481882855</v>
      </c>
    </row>
    <row r="117" spans="2:6" x14ac:dyDescent="0.3">
      <c r="B117">
        <v>2021</v>
      </c>
      <c r="C117" s="69">
        <v>0.57890750810046621</v>
      </c>
      <c r="D117" s="69">
        <v>1</v>
      </c>
      <c r="E117" s="69">
        <v>0.39631505087131286</v>
      </c>
      <c r="F117" s="69">
        <v>0.74819442763294464</v>
      </c>
    </row>
    <row r="118" spans="2:6" x14ac:dyDescent="0.3">
      <c r="B118">
        <v>2022</v>
      </c>
      <c r="C118" s="69">
        <v>0.66873096011098554</v>
      </c>
      <c r="D118" s="69">
        <v>1</v>
      </c>
      <c r="E118" s="69">
        <v>0.37378519810615501</v>
      </c>
      <c r="F118" s="69">
        <v>0.78491357733043099</v>
      </c>
    </row>
    <row r="119" spans="2:6" x14ac:dyDescent="0.3">
      <c r="B119">
        <v>2023</v>
      </c>
      <c r="C119" s="69">
        <v>0.54312422992446563</v>
      </c>
      <c r="D119" s="69">
        <v>1</v>
      </c>
      <c r="E119" s="69">
        <v>0.12431626056688215</v>
      </c>
      <c r="F119" s="69">
        <v>0.72578534776029402</v>
      </c>
    </row>
    <row r="120" spans="2:6" x14ac:dyDescent="0.3">
      <c r="B120" t="s">
        <v>54</v>
      </c>
      <c r="C120" s="69">
        <v>0.6406847874529823</v>
      </c>
      <c r="D120" s="69">
        <v>0.90052745335210482</v>
      </c>
      <c r="E120" s="69">
        <v>0.50494996297628125</v>
      </c>
      <c r="F120" s="69">
        <v>0.74887326543620991</v>
      </c>
    </row>
    <row r="125" spans="2:6" x14ac:dyDescent="0.3">
      <c r="B125" s="70" t="s">
        <v>49</v>
      </c>
      <c r="C125" t="s">
        <v>18</v>
      </c>
    </row>
    <row r="126" spans="2:6" x14ac:dyDescent="0.3">
      <c r="B126" s="70" t="s">
        <v>851</v>
      </c>
      <c r="C126" t="s">
        <v>852</v>
      </c>
    </row>
    <row r="128" spans="2:6" x14ac:dyDescent="0.3">
      <c r="B128" s="70" t="s">
        <v>47</v>
      </c>
      <c r="C128" s="70" t="s">
        <v>42</v>
      </c>
    </row>
    <row r="129" spans="2:7" x14ac:dyDescent="0.3">
      <c r="B129" s="70" t="s">
        <v>44</v>
      </c>
      <c r="C129" t="s">
        <v>531</v>
      </c>
      <c r="D129" t="s">
        <v>537</v>
      </c>
      <c r="E129" t="s">
        <v>547</v>
      </c>
      <c r="F129" t="s">
        <v>533</v>
      </c>
      <c r="G129" t="s">
        <v>54</v>
      </c>
    </row>
    <row r="130" spans="2:7" x14ac:dyDescent="0.3">
      <c r="B130">
        <v>2018</v>
      </c>
      <c r="C130" s="69">
        <v>1</v>
      </c>
      <c r="D130" s="69">
        <v>0.46774258910299271</v>
      </c>
      <c r="E130" s="69">
        <v>0.85000403975115135</v>
      </c>
      <c r="F130" s="69">
        <v>0.54167996372003968</v>
      </c>
      <c r="G130" s="69">
        <v>0.66252468635486705</v>
      </c>
    </row>
    <row r="131" spans="2:7" x14ac:dyDescent="0.3">
      <c r="B131">
        <v>2019</v>
      </c>
      <c r="C131" s="69">
        <v>1</v>
      </c>
      <c r="D131" s="69">
        <v>0.45855404854764537</v>
      </c>
      <c r="E131" s="69">
        <v>0.62468277827665641</v>
      </c>
      <c r="F131" s="69">
        <v>0.63737783591478303</v>
      </c>
      <c r="G131" s="69">
        <v>0.6496882832208638</v>
      </c>
    </row>
    <row r="132" spans="2:7" x14ac:dyDescent="0.3">
      <c r="B132">
        <v>2020</v>
      </c>
      <c r="C132" s="69">
        <v>1</v>
      </c>
      <c r="D132" s="69">
        <v>0.45291281752483342</v>
      </c>
      <c r="E132" s="69">
        <v>0.89093127401343608</v>
      </c>
      <c r="F132" s="69">
        <v>0.67926328452285845</v>
      </c>
      <c r="G132" s="69">
        <v>0.72329303758569374</v>
      </c>
    </row>
    <row r="133" spans="2:7" x14ac:dyDescent="0.3">
      <c r="B133">
        <v>2021</v>
      </c>
      <c r="C133" s="69">
        <v>1</v>
      </c>
      <c r="D133" s="69">
        <v>8.0674804745459169E-2</v>
      </c>
      <c r="E133" s="69">
        <v>0.63338743517675467</v>
      </c>
      <c r="F133" s="69">
        <v>0.5698655117392295</v>
      </c>
      <c r="G133" s="69">
        <v>0.52601288298183457</v>
      </c>
    </row>
    <row r="134" spans="2:7" x14ac:dyDescent="0.3">
      <c r="B134">
        <v>2022</v>
      </c>
      <c r="C134" s="69">
        <v>1</v>
      </c>
      <c r="D134" s="69">
        <v>0</v>
      </c>
      <c r="E134" s="69">
        <v>0.75651339582256993</v>
      </c>
      <c r="F134" s="69">
        <v>0.47198011390453415</v>
      </c>
      <c r="G134" s="69">
        <v>0.48523414206740922</v>
      </c>
    </row>
    <row r="135" spans="2:7" x14ac:dyDescent="0.3">
      <c r="B135">
        <v>2023</v>
      </c>
      <c r="C135" s="69">
        <v>0.34043354233336715</v>
      </c>
      <c r="D135" s="69">
        <v>1</v>
      </c>
      <c r="E135" s="69">
        <v>0.67585326474674279</v>
      </c>
      <c r="F135" s="69">
        <v>0.7139850667741322</v>
      </c>
      <c r="G135" s="69">
        <v>0.63264669812301233</v>
      </c>
    </row>
    <row r="136" spans="2:7" x14ac:dyDescent="0.3">
      <c r="B136" t="s">
        <v>54</v>
      </c>
      <c r="C136" s="69">
        <v>0.88650204325725113</v>
      </c>
      <c r="D136" s="69">
        <v>0.33282323139107289</v>
      </c>
      <c r="E136" s="69">
        <v>0.74138143301336756</v>
      </c>
      <c r="F136" s="69">
        <v>0.60085140120961178</v>
      </c>
      <c r="G136" s="69">
        <v>0.61559437746077406</v>
      </c>
    </row>
    <row r="142" spans="2:7" x14ac:dyDescent="0.3">
      <c r="B142" s="70" t="s">
        <v>49</v>
      </c>
      <c r="C142" t="s">
        <v>21</v>
      </c>
    </row>
    <row r="143" spans="2:7" x14ac:dyDescent="0.3">
      <c r="B143" s="70" t="s">
        <v>851</v>
      </c>
      <c r="C143" t="s">
        <v>852</v>
      </c>
    </row>
    <row r="145" spans="2:8" x14ac:dyDescent="0.3">
      <c r="B145" s="70" t="s">
        <v>47</v>
      </c>
      <c r="C145" s="70" t="s">
        <v>42</v>
      </c>
    </row>
    <row r="146" spans="2:8" x14ac:dyDescent="0.3">
      <c r="B146" s="70" t="s">
        <v>44</v>
      </c>
      <c r="C146" t="s">
        <v>549</v>
      </c>
      <c r="D146" t="s">
        <v>553</v>
      </c>
      <c r="E146" t="s">
        <v>555</v>
      </c>
      <c r="F146" t="s">
        <v>557</v>
      </c>
      <c r="G146" t="s">
        <v>559</v>
      </c>
      <c r="H146" t="s">
        <v>54</v>
      </c>
    </row>
    <row r="147" spans="2:8" x14ac:dyDescent="0.3">
      <c r="B147">
        <v>2018</v>
      </c>
      <c r="C147" s="69">
        <v>0.79647437802370225</v>
      </c>
      <c r="D147" s="69">
        <v>0.72040003390117802</v>
      </c>
      <c r="E147" s="69">
        <v>0.86296310360101902</v>
      </c>
      <c r="F147" s="69">
        <v>0.25976724854530342</v>
      </c>
      <c r="G147" s="69">
        <v>1.0000043280300539</v>
      </c>
      <c r="H147" s="69">
        <v>0.83219239152416291</v>
      </c>
    </row>
    <row r="148" spans="2:8" x14ac:dyDescent="0.3">
      <c r="B148">
        <v>2019</v>
      </c>
      <c r="C148" s="69">
        <v>0.74711631075715934</v>
      </c>
      <c r="D148" s="69">
        <v>0.52767308073794883</v>
      </c>
      <c r="E148" s="69">
        <v>0.85893558795896607</v>
      </c>
      <c r="F148" s="69">
        <v>0.39920159680638723</v>
      </c>
      <c r="G148" s="69">
        <v>1</v>
      </c>
      <c r="H148" s="69">
        <v>0.79773148289536855</v>
      </c>
    </row>
    <row r="149" spans="2:8" x14ac:dyDescent="0.3">
      <c r="B149">
        <v>2020</v>
      </c>
      <c r="C149" s="69">
        <v>0.77119255311521651</v>
      </c>
      <c r="D149" s="69">
        <v>0.64846837944664026</v>
      </c>
      <c r="E149" s="69">
        <v>0.36079093721838118</v>
      </c>
      <c r="F149" s="69">
        <v>0.33814247069431919</v>
      </c>
      <c r="G149" s="69">
        <v>0.5</v>
      </c>
      <c r="H149" s="69">
        <v>0.57974530357455756</v>
      </c>
    </row>
    <row r="150" spans="2:8" x14ac:dyDescent="0.3">
      <c r="B150">
        <v>2021</v>
      </c>
      <c r="C150" s="69">
        <v>0.63809821707851111</v>
      </c>
      <c r="D150" s="69">
        <v>0.42374876406610479</v>
      </c>
      <c r="E150" s="69">
        <v>0.68110091743119261</v>
      </c>
      <c r="F150" s="69">
        <v>1</v>
      </c>
      <c r="G150" s="69">
        <v>1</v>
      </c>
      <c r="H150" s="69">
        <v>0.71408824722128961</v>
      </c>
    </row>
    <row r="151" spans="2:8" x14ac:dyDescent="0.3">
      <c r="B151">
        <v>2022</v>
      </c>
      <c r="C151" s="69">
        <v>0.61245406594505414</v>
      </c>
      <c r="D151" s="69">
        <v>0.73269658511055868</v>
      </c>
      <c r="E151" s="69">
        <v>0.50943665184171516</v>
      </c>
      <c r="F151" s="69">
        <v>1</v>
      </c>
      <c r="G151" s="69">
        <v>1</v>
      </c>
      <c r="H151" s="69">
        <v>0.737161262460863</v>
      </c>
    </row>
    <row r="152" spans="2:8" x14ac:dyDescent="0.3">
      <c r="B152">
        <v>2023</v>
      </c>
      <c r="C152" s="69">
        <v>0.67173637515842843</v>
      </c>
      <c r="D152" s="69">
        <v>0.45666734321087882</v>
      </c>
      <c r="E152" s="69">
        <v>0.49033889951875687</v>
      </c>
      <c r="F152" s="69">
        <v>0.75</v>
      </c>
      <c r="G152" s="69">
        <v>1</v>
      </c>
      <c r="H152" s="69">
        <v>0.69624400064712122</v>
      </c>
    </row>
    <row r="153" spans="2:8" x14ac:dyDescent="0.3">
      <c r="B153" t="s">
        <v>54</v>
      </c>
      <c r="C153" s="69">
        <v>0.7079373619804058</v>
      </c>
      <c r="D153" s="69">
        <v>0.57278833161115972</v>
      </c>
      <c r="E153" s="69">
        <v>0.63552185926198468</v>
      </c>
      <c r="F153" s="69">
        <v>0.62010760213454641</v>
      </c>
      <c r="G153" s="69">
        <v>0.91384534859376088</v>
      </c>
      <c r="H153" s="69">
        <v>0.72484788528089195</v>
      </c>
    </row>
    <row r="158" spans="2:8" x14ac:dyDescent="0.3">
      <c r="B158" s="70" t="s">
        <v>49</v>
      </c>
      <c r="C158" t="s">
        <v>24</v>
      </c>
    </row>
    <row r="159" spans="2:8" x14ac:dyDescent="0.3">
      <c r="B159" s="70" t="s">
        <v>851</v>
      </c>
      <c r="C159" t="s">
        <v>852</v>
      </c>
    </row>
    <row r="161" spans="2:8" x14ac:dyDescent="0.3">
      <c r="B161" s="70" t="s">
        <v>47</v>
      </c>
      <c r="C161" s="70" t="s">
        <v>42</v>
      </c>
    </row>
    <row r="162" spans="2:8" x14ac:dyDescent="0.3">
      <c r="B162" s="70" t="s">
        <v>44</v>
      </c>
      <c r="C162" t="s">
        <v>573</v>
      </c>
      <c r="D162" t="s">
        <v>577</v>
      </c>
      <c r="E162" t="s">
        <v>567</v>
      </c>
      <c r="F162" t="s">
        <v>571</v>
      </c>
      <c r="G162" t="s">
        <v>579</v>
      </c>
      <c r="H162" t="s">
        <v>54</v>
      </c>
    </row>
    <row r="163" spans="2:8" x14ac:dyDescent="0.3">
      <c r="B163">
        <v>2018</v>
      </c>
      <c r="C163" s="69">
        <v>1</v>
      </c>
      <c r="D163" s="69">
        <v>0</v>
      </c>
      <c r="E163" s="69">
        <v>0.45729612045222046</v>
      </c>
      <c r="F163" s="69">
        <v>1</v>
      </c>
      <c r="G163" s="69">
        <v>0.93434180881879625</v>
      </c>
      <c r="H163" s="69">
        <v>0.76021639705259592</v>
      </c>
    </row>
    <row r="164" spans="2:8" x14ac:dyDescent="0.3">
      <c r="B164">
        <v>2019</v>
      </c>
      <c r="C164" s="69">
        <v>1</v>
      </c>
      <c r="D164" s="69">
        <v>0</v>
      </c>
      <c r="E164" s="69">
        <v>0.55358125131210378</v>
      </c>
      <c r="F164" s="69">
        <v>1</v>
      </c>
      <c r="G164" s="69">
        <v>0.93280338483236103</v>
      </c>
      <c r="H164" s="69">
        <v>0.78730208404507274</v>
      </c>
    </row>
    <row r="165" spans="2:8" x14ac:dyDescent="0.3">
      <c r="B165">
        <v>2020</v>
      </c>
      <c r="C165" s="69">
        <v>1</v>
      </c>
      <c r="D165" s="69">
        <v>8.3324256616926259E-2</v>
      </c>
      <c r="E165" s="69">
        <v>0.79679742876000803</v>
      </c>
      <c r="F165" s="69">
        <v>1</v>
      </c>
      <c r="G165" s="69">
        <v>0.94014833986365309</v>
      </c>
      <c r="H165" s="69">
        <v>0.86307329426622803</v>
      </c>
    </row>
    <row r="166" spans="2:8" x14ac:dyDescent="0.3">
      <c r="B166">
        <v>2021</v>
      </c>
      <c r="C166" s="69">
        <v>1</v>
      </c>
      <c r="D166" s="69">
        <v>1</v>
      </c>
      <c r="E166" s="69">
        <v>0.69975891165834336</v>
      </c>
      <c r="F166" s="69">
        <v>0.58070093768703868</v>
      </c>
      <c r="G166" s="69">
        <v>1</v>
      </c>
      <c r="H166" s="69">
        <v>0.88375430738617056</v>
      </c>
    </row>
    <row r="167" spans="2:8" x14ac:dyDescent="0.3">
      <c r="B167">
        <v>2022</v>
      </c>
      <c r="C167" s="69">
        <v>1</v>
      </c>
      <c r="D167" s="69">
        <v>1</v>
      </c>
      <c r="E167" s="69">
        <v>0.95593371674676331</v>
      </c>
      <c r="F167" s="69">
        <v>0.48267077830663002</v>
      </c>
      <c r="G167" s="69">
        <v>1</v>
      </c>
      <c r="H167" s="69">
        <v>0.93603446064284446</v>
      </c>
    </row>
    <row r="168" spans="2:8" x14ac:dyDescent="0.3">
      <c r="B168">
        <v>2023</v>
      </c>
      <c r="C168" s="69">
        <v>0.95935110945366397</v>
      </c>
      <c r="D168" s="69">
        <v>1</v>
      </c>
      <c r="E168" s="69">
        <v>0.61602323022999972</v>
      </c>
      <c r="F168" s="69">
        <v>0.43157705448660311</v>
      </c>
      <c r="G168" s="69">
        <v>0.97050854801859276</v>
      </c>
      <c r="H168" s="69">
        <v>0.81478077137144156</v>
      </c>
    </row>
    <row r="169" spans="2:8" x14ac:dyDescent="0.3">
      <c r="B169" t="s">
        <v>54</v>
      </c>
      <c r="C169" s="69">
        <v>0.99328652377432869</v>
      </c>
      <c r="D169" s="69">
        <v>0.51463778798359505</v>
      </c>
      <c r="E169" s="69">
        <v>0.67756995185625191</v>
      </c>
      <c r="F169" s="69">
        <v>0.75151438267102222</v>
      </c>
      <c r="G169" s="69">
        <v>0.96312514142607253</v>
      </c>
      <c r="H169" s="69">
        <v>0.84135217252782901</v>
      </c>
    </row>
    <row r="174" spans="2:8" x14ac:dyDescent="0.3">
      <c r="B174" s="70" t="s">
        <v>49</v>
      </c>
      <c r="C174" t="s">
        <v>27</v>
      </c>
    </row>
    <row r="175" spans="2:8" x14ac:dyDescent="0.3">
      <c r="B175" s="70" t="s">
        <v>851</v>
      </c>
      <c r="C175" t="s">
        <v>852</v>
      </c>
    </row>
    <row r="177" spans="2:4" x14ac:dyDescent="0.3">
      <c r="B177" s="70" t="s">
        <v>47</v>
      </c>
      <c r="C177" s="70" t="s">
        <v>42</v>
      </c>
    </row>
    <row r="178" spans="2:4" x14ac:dyDescent="0.3">
      <c r="B178" s="70" t="s">
        <v>44</v>
      </c>
      <c r="C178" t="s">
        <v>587</v>
      </c>
      <c r="D178" t="s">
        <v>54</v>
      </c>
    </row>
    <row r="179" spans="2:4" x14ac:dyDescent="0.3">
      <c r="B179">
        <v>2018</v>
      </c>
      <c r="C179" s="69">
        <v>0.70102184125139233</v>
      </c>
      <c r="D179" s="69">
        <v>0.70102184125139233</v>
      </c>
    </row>
    <row r="180" spans="2:4" x14ac:dyDescent="0.3">
      <c r="B180">
        <v>2019</v>
      </c>
      <c r="C180" s="69">
        <v>0.93411212520977216</v>
      </c>
      <c r="D180" s="69">
        <v>0.93411212520977216</v>
      </c>
    </row>
    <row r="181" spans="2:4" x14ac:dyDescent="0.3">
      <c r="B181">
        <v>2020</v>
      </c>
      <c r="C181" s="69">
        <v>0.70413831001394933</v>
      </c>
      <c r="D181" s="69">
        <v>0.70413831001394933</v>
      </c>
    </row>
    <row r="182" spans="2:4" x14ac:dyDescent="0.3">
      <c r="B182">
        <v>2021</v>
      </c>
      <c r="C182" s="69">
        <v>0.69225677804215957</v>
      </c>
      <c r="D182" s="69">
        <v>0.69225677804215957</v>
      </c>
    </row>
    <row r="183" spans="2:4" x14ac:dyDescent="0.3">
      <c r="B183">
        <v>2022</v>
      </c>
      <c r="C183" s="69">
        <v>0.70070377977436216</v>
      </c>
      <c r="D183" s="69">
        <v>0.70070377977436216</v>
      </c>
    </row>
    <row r="184" spans="2:4" x14ac:dyDescent="0.3">
      <c r="B184">
        <v>2023</v>
      </c>
      <c r="C184" s="69">
        <v>0.6693483201628011</v>
      </c>
      <c r="D184" s="69">
        <v>0.6693483201628011</v>
      </c>
    </row>
    <row r="185" spans="2:4" x14ac:dyDescent="0.3">
      <c r="B185" t="s">
        <v>54</v>
      </c>
      <c r="C185" s="69">
        <v>0.73424190970986236</v>
      </c>
      <c r="D185" s="69">
        <v>0.73424190970986236</v>
      </c>
    </row>
    <row r="190" spans="2:4" x14ac:dyDescent="0.3">
      <c r="B190" s="70" t="s">
        <v>49</v>
      </c>
      <c r="C190" t="s">
        <v>30</v>
      </c>
    </row>
    <row r="191" spans="2:4" x14ac:dyDescent="0.3">
      <c r="B191" s="70" t="s">
        <v>851</v>
      </c>
      <c r="C191" t="s">
        <v>852</v>
      </c>
    </row>
    <row r="193" spans="2:5" x14ac:dyDescent="0.3">
      <c r="B193" s="70" t="s">
        <v>47</v>
      </c>
      <c r="C193" s="70" t="s">
        <v>42</v>
      </c>
    </row>
    <row r="194" spans="2:5" x14ac:dyDescent="0.3">
      <c r="B194" s="70" t="s">
        <v>44</v>
      </c>
      <c r="C194" t="s">
        <v>595</v>
      </c>
      <c r="D194" t="s">
        <v>599</v>
      </c>
      <c r="E194" t="s">
        <v>54</v>
      </c>
    </row>
    <row r="195" spans="2:5" x14ac:dyDescent="0.3">
      <c r="B195">
        <v>2018</v>
      </c>
      <c r="C195" s="69">
        <v>1</v>
      </c>
      <c r="D195" s="69">
        <v>1</v>
      </c>
      <c r="E195" s="69">
        <v>1</v>
      </c>
    </row>
    <row r="196" spans="2:5" x14ac:dyDescent="0.3">
      <c r="B196">
        <v>2019</v>
      </c>
      <c r="C196" s="69">
        <v>1</v>
      </c>
      <c r="D196" s="69">
        <v>1</v>
      </c>
      <c r="E196" s="69">
        <v>1</v>
      </c>
    </row>
    <row r="197" spans="2:5" x14ac:dyDescent="0.3">
      <c r="B197">
        <v>2020</v>
      </c>
      <c r="C197" s="69">
        <v>0.51728503604712506</v>
      </c>
      <c r="D197" s="69">
        <v>0.67997101377450297</v>
      </c>
      <c r="E197" s="69">
        <v>0.61273201645364084</v>
      </c>
    </row>
    <row r="198" spans="2:5" x14ac:dyDescent="0.3">
      <c r="B198">
        <v>2021</v>
      </c>
      <c r="C198" s="69">
        <v>0.77787717319435257</v>
      </c>
      <c r="D198" s="69">
        <v>1</v>
      </c>
      <c r="E198" s="69">
        <v>0.92008451926171586</v>
      </c>
    </row>
    <row r="199" spans="2:5" x14ac:dyDescent="0.3">
      <c r="B199">
        <v>2022</v>
      </c>
      <c r="C199" s="69">
        <v>1</v>
      </c>
      <c r="D199" s="69">
        <v>1</v>
      </c>
      <c r="E199" s="69">
        <v>1</v>
      </c>
    </row>
    <row r="200" spans="2:5" x14ac:dyDescent="0.3">
      <c r="B200">
        <v>2023</v>
      </c>
      <c r="C200" s="69">
        <v>1</v>
      </c>
      <c r="D200" s="69">
        <v>1.0000000000000002</v>
      </c>
      <c r="E200" s="69">
        <v>1</v>
      </c>
    </row>
    <row r="201" spans="2:5" x14ac:dyDescent="0.3">
      <c r="B201" t="s">
        <v>54</v>
      </c>
      <c r="C201" s="69">
        <v>0.88041565664644572</v>
      </c>
      <c r="D201" s="69">
        <v>0.94990209351937804</v>
      </c>
      <c r="E201" s="69">
        <v>0.92303587107184093</v>
      </c>
    </row>
    <row r="206" spans="2:5" x14ac:dyDescent="0.3">
      <c r="B206" s="70" t="s">
        <v>49</v>
      </c>
      <c r="C206" t="s">
        <v>33</v>
      </c>
    </row>
    <row r="207" spans="2:5" x14ac:dyDescent="0.3">
      <c r="B207" s="70" t="s">
        <v>851</v>
      </c>
      <c r="C207" t="s">
        <v>852</v>
      </c>
    </row>
    <row r="209" spans="2:9" x14ac:dyDescent="0.3">
      <c r="B209" s="70" t="s">
        <v>47</v>
      </c>
      <c r="C209" s="70" t="s">
        <v>42</v>
      </c>
    </row>
    <row r="210" spans="2:9" x14ac:dyDescent="0.3">
      <c r="B210" s="70" t="s">
        <v>44</v>
      </c>
      <c r="C210" t="s">
        <v>615</v>
      </c>
      <c r="D210" t="s">
        <v>609</v>
      </c>
      <c r="E210" t="s">
        <v>607</v>
      </c>
      <c r="F210" t="s">
        <v>611</v>
      </c>
      <c r="G210" t="s">
        <v>619</v>
      </c>
      <c r="H210" t="s">
        <v>623</v>
      </c>
      <c r="I210" t="s">
        <v>54</v>
      </c>
    </row>
    <row r="211" spans="2:9" x14ac:dyDescent="0.3">
      <c r="B211">
        <v>2018</v>
      </c>
      <c r="C211" s="69">
        <v>1</v>
      </c>
      <c r="D211" s="69">
        <v>1</v>
      </c>
      <c r="E211" s="69">
        <v>0.85668212242455966</v>
      </c>
      <c r="F211" s="69">
        <v>1.0000209135017568</v>
      </c>
      <c r="G211" s="69">
        <v>1.0000061295367888</v>
      </c>
      <c r="H211" s="69">
        <v>1</v>
      </c>
      <c r="I211" s="69">
        <v>0.96965314646550138</v>
      </c>
    </row>
    <row r="212" spans="2:9" x14ac:dyDescent="0.3">
      <c r="B212">
        <v>2019</v>
      </c>
      <c r="C212" s="69">
        <v>0.79357333698705224</v>
      </c>
      <c r="D212" s="69">
        <v>1</v>
      </c>
      <c r="E212" s="69">
        <v>0.93518964367730939</v>
      </c>
      <c r="F212" s="69">
        <v>0.25</v>
      </c>
      <c r="G212" s="69">
        <v>0.99998895298884249</v>
      </c>
      <c r="H212" s="69">
        <v>0.78037418023854122</v>
      </c>
      <c r="I212" s="69">
        <v>0.83396318766218469</v>
      </c>
    </row>
    <row r="213" spans="2:9" x14ac:dyDescent="0.3">
      <c r="B213">
        <v>2020</v>
      </c>
      <c r="C213" s="69">
        <v>0.74475945717240732</v>
      </c>
      <c r="D213" s="69">
        <v>1</v>
      </c>
      <c r="E213" s="69">
        <v>0.922886486277392</v>
      </c>
      <c r="F213" s="69">
        <v>0.59868289762522453</v>
      </c>
      <c r="G213" s="69">
        <v>1</v>
      </c>
      <c r="H213" s="69">
        <v>0.72198907991516625</v>
      </c>
      <c r="I213" s="69">
        <v>0.82258201725306057</v>
      </c>
    </row>
    <row r="214" spans="2:9" x14ac:dyDescent="0.3">
      <c r="B214">
        <v>2021</v>
      </c>
      <c r="C214" s="69">
        <v>0.7463582971098649</v>
      </c>
      <c r="D214" s="69">
        <v>1</v>
      </c>
      <c r="E214" s="69">
        <v>1</v>
      </c>
      <c r="F214" s="69">
        <v>0.41025641025641024</v>
      </c>
      <c r="G214" s="69">
        <v>1</v>
      </c>
      <c r="H214" s="69">
        <v>1</v>
      </c>
      <c r="I214" s="69">
        <v>0.93990980376223943</v>
      </c>
    </row>
    <row r="215" spans="2:9" x14ac:dyDescent="0.3">
      <c r="B215">
        <v>2022</v>
      </c>
      <c r="C215" s="69">
        <v>0.74041322859591985</v>
      </c>
      <c r="D215" s="69">
        <v>1</v>
      </c>
      <c r="E215" s="69">
        <v>1</v>
      </c>
      <c r="F215" s="69">
        <v>0.3451370193967005</v>
      </c>
      <c r="G215" s="69">
        <v>1</v>
      </c>
      <c r="H215" s="69">
        <v>1</v>
      </c>
      <c r="I215" s="69">
        <v>0.92973464156566399</v>
      </c>
    </row>
    <row r="216" spans="2:9" x14ac:dyDescent="0.3">
      <c r="B216">
        <v>2023</v>
      </c>
      <c r="C216" s="69">
        <v>0.66247025551004479</v>
      </c>
      <c r="D216" s="69">
        <v>0.77496857386156281</v>
      </c>
      <c r="E216" s="69">
        <v>1</v>
      </c>
      <c r="F216" s="69">
        <v>1</v>
      </c>
      <c r="G216" s="69">
        <v>0</v>
      </c>
      <c r="H216" s="69">
        <v>1</v>
      </c>
      <c r="I216" s="69">
        <v>0.86290161857546888</v>
      </c>
    </row>
    <row r="217" spans="2:9" x14ac:dyDescent="0.3">
      <c r="B217" t="s">
        <v>54</v>
      </c>
      <c r="C217" s="69">
        <v>0.7781765178151171</v>
      </c>
      <c r="D217" s="69">
        <v>0.96098934315600049</v>
      </c>
      <c r="E217" s="69">
        <v>0.95166409866240476</v>
      </c>
      <c r="F217" s="69">
        <v>0.58947340668611803</v>
      </c>
      <c r="G217" s="69">
        <v>0.82612439172738106</v>
      </c>
      <c r="H217" s="69">
        <v>0.91402531500497719</v>
      </c>
      <c r="I217" s="69">
        <v>0.89155725210032266</v>
      </c>
    </row>
    <row r="223" spans="2:9" x14ac:dyDescent="0.3">
      <c r="B223" s="70" t="s">
        <v>49</v>
      </c>
      <c r="C223" t="s">
        <v>36</v>
      </c>
    </row>
    <row r="224" spans="2:9" x14ac:dyDescent="0.3">
      <c r="B224" s="70" t="s">
        <v>851</v>
      </c>
      <c r="C224" t="s">
        <v>852</v>
      </c>
    </row>
    <row r="226" spans="2:8" x14ac:dyDescent="0.3">
      <c r="B226" s="70" t="s">
        <v>47</v>
      </c>
      <c r="C226" s="70" t="s">
        <v>42</v>
      </c>
    </row>
    <row r="227" spans="2:8" x14ac:dyDescent="0.3">
      <c r="B227" s="70" t="s">
        <v>44</v>
      </c>
      <c r="C227" t="s">
        <v>637</v>
      </c>
      <c r="D227" t="s">
        <v>627</v>
      </c>
      <c r="E227" t="s">
        <v>625</v>
      </c>
      <c r="F227" t="s">
        <v>633</v>
      </c>
      <c r="G227" t="s">
        <v>639</v>
      </c>
      <c r="H227" t="s">
        <v>54</v>
      </c>
    </row>
    <row r="228" spans="2:8" x14ac:dyDescent="0.3">
      <c r="B228">
        <v>2018</v>
      </c>
      <c r="C228" s="69">
        <v>1</v>
      </c>
      <c r="D228" s="69" t="e">
        <v>#DIV/0!</v>
      </c>
      <c r="E228" s="69">
        <v>0.80059009786989066</v>
      </c>
      <c r="F228" s="69">
        <v>1.0000097606684106</v>
      </c>
      <c r="G228" s="69">
        <v>1</v>
      </c>
      <c r="H228" s="69">
        <v>0.94781632249498571</v>
      </c>
    </row>
    <row r="229" spans="2:8" x14ac:dyDescent="0.3">
      <c r="B229">
        <v>2019</v>
      </c>
      <c r="C229" s="69">
        <v>1</v>
      </c>
      <c r="D229" s="69" t="e">
        <v>#DIV/0!</v>
      </c>
      <c r="E229" s="69">
        <v>0.86004691164972635</v>
      </c>
      <c r="F229" s="69">
        <v>0.99999502388535033</v>
      </c>
      <c r="G229" s="69">
        <v>0.41676028186685732</v>
      </c>
      <c r="H229" s="69">
        <v>0.77928384339674661</v>
      </c>
    </row>
    <row r="230" spans="2:8" x14ac:dyDescent="0.3">
      <c r="B230">
        <v>2020</v>
      </c>
      <c r="C230" s="69">
        <v>1</v>
      </c>
      <c r="D230" s="69">
        <v>1</v>
      </c>
      <c r="E230" s="69">
        <v>0.49155870309458283</v>
      </c>
      <c r="F230" s="69">
        <v>0.76394849785407726</v>
      </c>
      <c r="G230" s="69">
        <v>1</v>
      </c>
      <c r="H230" s="69">
        <v>0.82008878588138934</v>
      </c>
    </row>
    <row r="231" spans="2:8" x14ac:dyDescent="0.3">
      <c r="B231">
        <v>2021</v>
      </c>
      <c r="C231" s="69">
        <v>0.80752453653217016</v>
      </c>
      <c r="D231" s="69">
        <v>1</v>
      </c>
      <c r="E231" s="69">
        <v>0.41418920162730333</v>
      </c>
      <c r="F231" s="69">
        <v>1</v>
      </c>
      <c r="G231" s="69">
        <v>1</v>
      </c>
      <c r="H231" s="69">
        <v>0.83806863848255908</v>
      </c>
    </row>
    <row r="232" spans="2:8" x14ac:dyDescent="0.3">
      <c r="B232">
        <v>2022</v>
      </c>
      <c r="C232" s="69">
        <v>0.44358507734303915</v>
      </c>
      <c r="D232" s="69">
        <v>0.61738981306808438</v>
      </c>
      <c r="E232" s="69">
        <v>1</v>
      </c>
      <c r="F232" s="69">
        <v>0.64201820310434687</v>
      </c>
      <c r="G232" s="69">
        <v>1</v>
      </c>
      <c r="H232" s="69">
        <v>0.73813545816733073</v>
      </c>
    </row>
    <row r="233" spans="2:8" x14ac:dyDescent="0.3">
      <c r="B233">
        <v>2023</v>
      </c>
      <c r="C233" s="69">
        <v>1</v>
      </c>
      <c r="D233" s="69">
        <v>1</v>
      </c>
      <c r="E233" s="69">
        <v>0.77635820492481145</v>
      </c>
      <c r="F233" s="69">
        <v>0.5518865321289943</v>
      </c>
      <c r="G233" s="69">
        <v>1.0000000000000002</v>
      </c>
      <c r="H233" s="69">
        <v>0.85238939998116092</v>
      </c>
    </row>
    <row r="234" spans="2:8" x14ac:dyDescent="0.3">
      <c r="B234" t="s">
        <v>54</v>
      </c>
      <c r="C234" s="69">
        <v>0.87186939486963999</v>
      </c>
      <c r="D234" s="69">
        <v>0.84207992978184243</v>
      </c>
      <c r="E234" s="69">
        <v>0.70590157302671497</v>
      </c>
      <c r="F234" s="69">
        <v>0.82340266082308644</v>
      </c>
      <c r="G234" s="69">
        <v>0.89669091519904887</v>
      </c>
      <c r="H234" s="69">
        <v>0.82743035397723219</v>
      </c>
    </row>
    <row r="239" spans="2:8" x14ac:dyDescent="0.3">
      <c r="B239" s="70" t="s">
        <v>49</v>
      </c>
      <c r="C239" t="s">
        <v>19</v>
      </c>
    </row>
    <row r="240" spans="2:8" x14ac:dyDescent="0.3">
      <c r="B240" s="70" t="s">
        <v>851</v>
      </c>
      <c r="C240" t="s">
        <v>852</v>
      </c>
    </row>
    <row r="242" spans="2:15" x14ac:dyDescent="0.3">
      <c r="B242" s="70" t="s">
        <v>47</v>
      </c>
      <c r="C242" s="70" t="s">
        <v>42</v>
      </c>
    </row>
    <row r="243" spans="2:15" x14ac:dyDescent="0.3">
      <c r="B243" s="70" t="s">
        <v>44</v>
      </c>
      <c r="C243" t="s">
        <v>643</v>
      </c>
      <c r="D243" t="s">
        <v>646</v>
      </c>
      <c r="E243" t="s">
        <v>648</v>
      </c>
      <c r="F243" t="s">
        <v>668</v>
      </c>
      <c r="G243" t="s">
        <v>660</v>
      </c>
      <c r="H243" t="s">
        <v>654</v>
      </c>
      <c r="I243" t="s">
        <v>666</v>
      </c>
      <c r="J243" t="s">
        <v>275</v>
      </c>
      <c r="K243" t="s">
        <v>650</v>
      </c>
      <c r="L243" t="s">
        <v>658</v>
      </c>
      <c r="M243" t="s">
        <v>652</v>
      </c>
      <c r="N243" t="s">
        <v>662</v>
      </c>
      <c r="O243" t="s">
        <v>54</v>
      </c>
    </row>
    <row r="244" spans="2:15" x14ac:dyDescent="0.3">
      <c r="B244">
        <v>2018</v>
      </c>
      <c r="C244" s="69">
        <v>0.45126302269159413</v>
      </c>
      <c r="D244" s="69">
        <v>0.56188567150481805</v>
      </c>
      <c r="E244" s="69">
        <v>1</v>
      </c>
      <c r="F244" s="69">
        <v>0.45190304866502556</v>
      </c>
      <c r="G244" s="69">
        <v>0.57141972249752226</v>
      </c>
      <c r="H244" s="69">
        <v>1</v>
      </c>
      <c r="I244" s="69">
        <v>1</v>
      </c>
      <c r="J244" s="69">
        <v>0.70418027014915818</v>
      </c>
      <c r="K244" s="69">
        <v>0.74437781109445278</v>
      </c>
      <c r="L244" s="69">
        <v>0.43494019572308806</v>
      </c>
      <c r="M244" s="69">
        <v>1</v>
      </c>
      <c r="N244" s="69">
        <v>0.54166666666666663</v>
      </c>
      <c r="O244" s="69">
        <v>0.79169660606252934</v>
      </c>
    </row>
    <row r="245" spans="2:15" x14ac:dyDescent="0.3">
      <c r="B245">
        <v>2019</v>
      </c>
      <c r="C245" s="69">
        <v>0.43692137626088157</v>
      </c>
      <c r="D245" s="69">
        <v>0.21099389228206553</v>
      </c>
      <c r="E245" s="69">
        <v>1</v>
      </c>
      <c r="F245" s="69">
        <v>0.48252036240505169</v>
      </c>
      <c r="G245" s="69">
        <v>0.71849324606600751</v>
      </c>
      <c r="H245" s="69">
        <v>1</v>
      </c>
      <c r="I245" s="69">
        <v>1</v>
      </c>
      <c r="J245" s="69">
        <v>0.85773957261335432</v>
      </c>
      <c r="K245" s="69">
        <v>0.88705799444513533</v>
      </c>
      <c r="L245" s="69">
        <v>0.26881720430107525</v>
      </c>
      <c r="M245" s="69">
        <v>1</v>
      </c>
      <c r="N245" s="69">
        <v>1</v>
      </c>
      <c r="O245" s="69">
        <v>0.82368429136259713</v>
      </c>
    </row>
    <row r="246" spans="2:15" x14ac:dyDescent="0.3">
      <c r="B246">
        <v>2020</v>
      </c>
      <c r="C246" s="69">
        <v>0.4589925968935985</v>
      </c>
      <c r="D246" s="69">
        <v>0</v>
      </c>
      <c r="E246" s="69">
        <v>0.68707081851210738</v>
      </c>
      <c r="F246" s="69">
        <v>0.4731297034085879</v>
      </c>
      <c r="G246" s="69">
        <v>0.62476602714085161</v>
      </c>
      <c r="H246" s="69">
        <v>0.33391401729608661</v>
      </c>
      <c r="I246" s="69">
        <v>1</v>
      </c>
      <c r="J246" s="69">
        <v>0.54890963873392795</v>
      </c>
      <c r="K246" s="69">
        <v>0.73385839804686959</v>
      </c>
      <c r="L246" s="69">
        <v>0.20944497082730765</v>
      </c>
      <c r="M246" s="69">
        <v>0.82052263807791714</v>
      </c>
      <c r="N246" s="69">
        <v>0.63510590820144874</v>
      </c>
      <c r="O246" s="69">
        <v>0.63170515002622651</v>
      </c>
    </row>
    <row r="247" spans="2:15" x14ac:dyDescent="0.3">
      <c r="B247">
        <v>2021</v>
      </c>
      <c r="C247" s="69">
        <v>0.45190796055452337</v>
      </c>
      <c r="D247" s="69">
        <v>0.6717557251908397</v>
      </c>
      <c r="E247" s="69">
        <v>0.29235233402792654</v>
      </c>
      <c r="F247" s="69">
        <v>0.27009993697668139</v>
      </c>
      <c r="G247" s="69">
        <v>0.61416079314479577</v>
      </c>
      <c r="H247" s="69">
        <v>1</v>
      </c>
      <c r="I247" s="69">
        <v>1</v>
      </c>
      <c r="J247" s="69">
        <v>0.50286001634295052</v>
      </c>
      <c r="K247" s="69">
        <v>0.58527406678342431</v>
      </c>
      <c r="L247" s="69">
        <v>0.21618282890673254</v>
      </c>
      <c r="M247" s="69">
        <v>0.80579316928565148</v>
      </c>
      <c r="N247" s="69">
        <v>0.65336394137383014</v>
      </c>
      <c r="O247" s="69">
        <v>0.64124689622434816</v>
      </c>
    </row>
    <row r="248" spans="2:15" x14ac:dyDescent="0.3">
      <c r="B248">
        <v>2022</v>
      </c>
      <c r="C248" s="69">
        <v>1</v>
      </c>
      <c r="D248" s="69">
        <v>0.73680396183113905</v>
      </c>
      <c r="E248" s="69">
        <v>0.49948117548015741</v>
      </c>
      <c r="F248" s="69">
        <v>0.29167838065715956</v>
      </c>
      <c r="G248" s="69">
        <v>0.75541522373871117</v>
      </c>
      <c r="H248" s="69">
        <v>1</v>
      </c>
      <c r="I248" s="69">
        <v>1</v>
      </c>
      <c r="J248" s="69">
        <v>0.64954531827720596</v>
      </c>
      <c r="K248" s="69">
        <v>0.72963115012947988</v>
      </c>
      <c r="L248" s="69">
        <v>0.23592243077880329</v>
      </c>
      <c r="M248" s="69">
        <v>1</v>
      </c>
      <c r="N248" s="69">
        <v>0.72150072150072153</v>
      </c>
      <c r="O248" s="69">
        <v>0.76449121667315356</v>
      </c>
    </row>
    <row r="249" spans="2:15" x14ac:dyDescent="0.3">
      <c r="B249">
        <v>2023</v>
      </c>
      <c r="C249" s="69">
        <v>1</v>
      </c>
      <c r="D249" s="69">
        <v>0.73303402471151347</v>
      </c>
      <c r="E249" s="69">
        <v>0.37472632994046479</v>
      </c>
      <c r="F249" s="69">
        <v>1</v>
      </c>
      <c r="G249" s="69">
        <v>0.67480719794344468</v>
      </c>
      <c r="H249" s="69">
        <v>1</v>
      </c>
      <c r="I249" s="69">
        <v>0.88290142113047387</v>
      </c>
      <c r="J249" s="69">
        <v>0.4630344188918043</v>
      </c>
      <c r="K249" s="69">
        <v>0.50854810612484003</v>
      </c>
      <c r="L249" s="69">
        <v>0.3282185935833265</v>
      </c>
      <c r="M249" s="69">
        <v>0.96717244011833192</v>
      </c>
      <c r="N249" s="69">
        <v>0.74239049740163321</v>
      </c>
      <c r="O249" s="69">
        <v>0.70165497724559267</v>
      </c>
    </row>
    <row r="250" spans="2:15" x14ac:dyDescent="0.3">
      <c r="B250" t="s">
        <v>54</v>
      </c>
      <c r="C250" s="69">
        <v>0.5982562212938215</v>
      </c>
      <c r="D250" s="69">
        <v>0.4269012840796203</v>
      </c>
      <c r="E250" s="69">
        <v>0.64098688065049703</v>
      </c>
      <c r="F250" s="69">
        <v>0.43968001084696368</v>
      </c>
      <c r="G250" s="69">
        <v>0.65641597928104811</v>
      </c>
      <c r="H250" s="69">
        <v>0.89192845029475898</v>
      </c>
      <c r="I250" s="69">
        <v>0.97977526218024003</v>
      </c>
      <c r="J250" s="69">
        <v>0.62643083489620388</v>
      </c>
      <c r="K250" s="69">
        <v>0.70132253346010442</v>
      </c>
      <c r="L250" s="69">
        <v>0.27871290290208101</v>
      </c>
      <c r="M250" s="69">
        <v>0.93032848564239856</v>
      </c>
      <c r="N250" s="69">
        <v>0.71497540590864705</v>
      </c>
      <c r="O250" s="69">
        <v>0.72540960813307986</v>
      </c>
    </row>
    <row r="255" spans="2:15" x14ac:dyDescent="0.3">
      <c r="B255" s="70" t="s">
        <v>49</v>
      </c>
      <c r="C255" t="s">
        <v>22</v>
      </c>
    </row>
    <row r="256" spans="2:15" x14ac:dyDescent="0.3">
      <c r="B256" s="70" t="s">
        <v>851</v>
      </c>
      <c r="C256" t="s">
        <v>852</v>
      </c>
    </row>
    <row r="258" spans="2:11" x14ac:dyDescent="0.3">
      <c r="B258" s="70" t="s">
        <v>47</v>
      </c>
      <c r="C258" s="70" t="s">
        <v>42</v>
      </c>
    </row>
    <row r="259" spans="2:11" x14ac:dyDescent="0.3">
      <c r="B259" s="70" t="s">
        <v>44</v>
      </c>
      <c r="C259" t="s">
        <v>670</v>
      </c>
      <c r="D259" t="s">
        <v>680</v>
      </c>
      <c r="E259" t="s">
        <v>682</v>
      </c>
      <c r="F259" t="s">
        <v>684</v>
      </c>
      <c r="G259" t="s">
        <v>694</v>
      </c>
      <c r="H259" t="s">
        <v>696</v>
      </c>
      <c r="I259" t="s">
        <v>690</v>
      </c>
      <c r="J259" t="s">
        <v>688</v>
      </c>
      <c r="K259" t="s">
        <v>54</v>
      </c>
    </row>
    <row r="260" spans="2:11" x14ac:dyDescent="0.3">
      <c r="B260">
        <v>2018</v>
      </c>
      <c r="C260" s="69">
        <v>0.99998193804756608</v>
      </c>
      <c r="D260" s="69">
        <v>1</v>
      </c>
      <c r="E260" s="69">
        <v>1</v>
      </c>
      <c r="F260" s="69">
        <v>1</v>
      </c>
      <c r="G260" s="69">
        <v>0.73942123483346223</v>
      </c>
      <c r="H260" s="69">
        <v>1</v>
      </c>
      <c r="I260" s="69">
        <v>0.63210846690777034</v>
      </c>
      <c r="J260" s="69">
        <v>0.74500326583932075</v>
      </c>
      <c r="K260" s="69">
        <v>0.83598411814273998</v>
      </c>
    </row>
    <row r="261" spans="2:11" x14ac:dyDescent="0.3">
      <c r="B261">
        <v>2019</v>
      </c>
      <c r="C261" s="69">
        <v>1</v>
      </c>
      <c r="D261" s="69">
        <v>1</v>
      </c>
      <c r="E261" s="69">
        <v>1</v>
      </c>
      <c r="F261" s="69">
        <v>1</v>
      </c>
      <c r="G261" s="69">
        <v>1</v>
      </c>
      <c r="H261" s="69">
        <v>1.0000113373543149</v>
      </c>
      <c r="I261" s="69">
        <v>0.61603414416266689</v>
      </c>
      <c r="J261" s="69">
        <v>0.96659806544556492</v>
      </c>
      <c r="K261" s="69">
        <v>0.87552218621963951</v>
      </c>
    </row>
    <row r="262" spans="2:11" x14ac:dyDescent="0.3">
      <c r="B262">
        <v>2020</v>
      </c>
      <c r="C262" s="69">
        <v>1</v>
      </c>
      <c r="D262" s="69">
        <v>1</v>
      </c>
      <c r="E262" s="69">
        <v>0.77440111128584155</v>
      </c>
      <c r="F262" s="69">
        <v>1</v>
      </c>
      <c r="G262" s="69">
        <v>0.49529470034670631</v>
      </c>
      <c r="H262" s="69">
        <v>1</v>
      </c>
      <c r="I262" s="69">
        <v>0.45261605763922375</v>
      </c>
      <c r="J262" s="69">
        <v>1</v>
      </c>
      <c r="K262" s="69">
        <v>0.75553540941515906</v>
      </c>
    </row>
    <row r="263" spans="2:11" x14ac:dyDescent="0.3">
      <c r="B263">
        <v>2021</v>
      </c>
      <c r="C263" s="69">
        <v>0.9999984874839295</v>
      </c>
      <c r="D263" s="69">
        <v>1</v>
      </c>
      <c r="E263" s="69">
        <v>0.74999667831470973</v>
      </c>
      <c r="F263" s="69">
        <v>1</v>
      </c>
      <c r="G263" s="69">
        <v>0.50001656561640662</v>
      </c>
      <c r="H263" s="69">
        <v>0.49614533241737274</v>
      </c>
      <c r="I263" s="69">
        <v>0.45128020194734947</v>
      </c>
      <c r="J263" s="69">
        <v>1</v>
      </c>
      <c r="K263" s="69">
        <v>0.70714120352089305</v>
      </c>
    </row>
    <row r="264" spans="2:11" x14ac:dyDescent="0.3">
      <c r="B264">
        <v>2022</v>
      </c>
      <c r="C264" s="69">
        <v>0.99998163487131253</v>
      </c>
      <c r="D264" s="69">
        <v>0.93709109209864117</v>
      </c>
      <c r="E264" s="69">
        <v>0.6802455357142857</v>
      </c>
      <c r="F264" s="69">
        <v>1</v>
      </c>
      <c r="G264" s="69">
        <v>0.21123785382340515</v>
      </c>
      <c r="H264" s="69">
        <v>0.45135754461495731</v>
      </c>
      <c r="I264" s="69">
        <v>0.41943681494981644</v>
      </c>
      <c r="J264" s="69">
        <v>1</v>
      </c>
      <c r="K264" s="69">
        <v>0.67124132951703508</v>
      </c>
    </row>
    <row r="265" spans="2:11" x14ac:dyDescent="0.3">
      <c r="B265">
        <v>2023</v>
      </c>
      <c r="C265" s="69">
        <v>0.92733333333333323</v>
      </c>
      <c r="D265" s="69">
        <v>0.50014231691944866</v>
      </c>
      <c r="E265" s="69">
        <v>0.37598757512323588</v>
      </c>
      <c r="F265" s="69">
        <v>0.50055185792166967</v>
      </c>
      <c r="G265" s="69">
        <v>0.19054272920702467</v>
      </c>
      <c r="H265" s="69">
        <v>0.44180452604192233</v>
      </c>
      <c r="I265" s="69">
        <v>0.3569782188116154</v>
      </c>
      <c r="J265" s="69">
        <v>1</v>
      </c>
      <c r="K265" s="69">
        <v>0.50918337639051092</v>
      </c>
    </row>
    <row r="266" spans="2:11" x14ac:dyDescent="0.3">
      <c r="B266" t="s">
        <v>54</v>
      </c>
      <c r="C266" s="69">
        <v>0.98726017858871684</v>
      </c>
      <c r="D266" s="69">
        <v>0.89834243556577564</v>
      </c>
      <c r="E266" s="69">
        <v>0.76211094973735294</v>
      </c>
      <c r="F266" s="69">
        <v>0.91914668976812808</v>
      </c>
      <c r="G266" s="69">
        <v>0.51750432324119566</v>
      </c>
      <c r="H266" s="69">
        <v>0.72636646386042303</v>
      </c>
      <c r="I266" s="69">
        <v>0.49452484279061681</v>
      </c>
      <c r="J266" s="69">
        <v>0.95651479181884591</v>
      </c>
      <c r="K266" s="69">
        <v>0.72714008980571776</v>
      </c>
    </row>
    <row r="273" spans="2:9" x14ac:dyDescent="0.3">
      <c r="B273" s="70" t="s">
        <v>49</v>
      </c>
      <c r="C273" t="s">
        <v>25</v>
      </c>
    </row>
    <row r="274" spans="2:9" x14ac:dyDescent="0.3">
      <c r="B274" s="70" t="s">
        <v>851</v>
      </c>
      <c r="C274" t="s">
        <v>852</v>
      </c>
    </row>
    <row r="276" spans="2:9" x14ac:dyDescent="0.3">
      <c r="B276" s="70" t="s">
        <v>47</v>
      </c>
      <c r="C276" s="70" t="s">
        <v>42</v>
      </c>
    </row>
    <row r="277" spans="2:9" x14ac:dyDescent="0.3">
      <c r="B277" s="70" t="s">
        <v>44</v>
      </c>
      <c r="C277" t="s">
        <v>718</v>
      </c>
      <c r="D277" t="s">
        <v>706</v>
      </c>
      <c r="E277" t="s">
        <v>714</v>
      </c>
      <c r="F277" t="s">
        <v>708</v>
      </c>
      <c r="G277" t="s">
        <v>710</v>
      </c>
      <c r="H277" t="s">
        <v>716</v>
      </c>
      <c r="I277" t="s">
        <v>54</v>
      </c>
    </row>
    <row r="278" spans="2:9" x14ac:dyDescent="0.3">
      <c r="B278">
        <v>2018</v>
      </c>
      <c r="C278" s="69">
        <v>1</v>
      </c>
      <c r="D278" s="69">
        <v>0.75</v>
      </c>
      <c r="E278" s="69">
        <v>1</v>
      </c>
      <c r="F278" s="69">
        <v>1</v>
      </c>
      <c r="G278" s="69">
        <v>0.87315593547497583</v>
      </c>
      <c r="H278" s="69">
        <v>1</v>
      </c>
      <c r="I278" s="69">
        <v>0.94869294683509087</v>
      </c>
    </row>
    <row r="279" spans="2:9" x14ac:dyDescent="0.3">
      <c r="B279">
        <v>2019</v>
      </c>
      <c r="C279" s="69">
        <v>0.5</v>
      </c>
      <c r="D279" s="69">
        <v>0</v>
      </c>
      <c r="E279" s="69">
        <v>1</v>
      </c>
      <c r="F279" s="69">
        <v>1.0000152262622573</v>
      </c>
      <c r="G279" s="69">
        <v>0.89590752205116964</v>
      </c>
      <c r="H279" s="69">
        <v>1</v>
      </c>
      <c r="I279" s="69">
        <v>0.85577114819479427</v>
      </c>
    </row>
    <row r="280" spans="2:9" x14ac:dyDescent="0.3">
      <c r="B280">
        <v>2020</v>
      </c>
      <c r="C280" s="69">
        <v>0</v>
      </c>
      <c r="D280" s="69">
        <v>0.7501398079970174</v>
      </c>
      <c r="E280" s="69">
        <v>1</v>
      </c>
      <c r="F280" s="69">
        <v>1</v>
      </c>
      <c r="G280" s="69">
        <v>0.80575951860740003</v>
      </c>
      <c r="H280" s="69">
        <v>1</v>
      </c>
      <c r="I280" s="69">
        <v>0.90776124588135032</v>
      </c>
    </row>
    <row r="281" spans="2:9" x14ac:dyDescent="0.3">
      <c r="B281">
        <v>2021</v>
      </c>
      <c r="C281" s="69">
        <v>0</v>
      </c>
      <c r="D281" s="69">
        <v>0.75</v>
      </c>
      <c r="E281" s="69">
        <v>1</v>
      </c>
      <c r="F281" s="69">
        <v>0.72902338376891329</v>
      </c>
      <c r="G281" s="69">
        <v>1</v>
      </c>
      <c r="H281" s="69">
        <v>1</v>
      </c>
      <c r="I281" s="69">
        <v>0.91645115136463029</v>
      </c>
    </row>
    <row r="282" spans="2:9" x14ac:dyDescent="0.3">
      <c r="B282">
        <v>2022</v>
      </c>
      <c r="C282" s="69">
        <v>0.48154093097913325</v>
      </c>
      <c r="D282" s="69">
        <v>0</v>
      </c>
      <c r="E282" s="69">
        <v>0.97837469834604029</v>
      </c>
      <c r="F282" s="69">
        <v>0.63334368208630865</v>
      </c>
      <c r="G282" s="69">
        <v>0.93619749919846107</v>
      </c>
      <c r="H282" s="69">
        <v>1</v>
      </c>
      <c r="I282" s="69">
        <v>0.82680868838763233</v>
      </c>
    </row>
    <row r="283" spans="2:9" x14ac:dyDescent="0.3">
      <c r="B283">
        <v>2023</v>
      </c>
      <c r="C283" s="69">
        <v>0.46721694440118361</v>
      </c>
      <c r="D283" s="69">
        <v>0.49684503403388486</v>
      </c>
      <c r="E283" s="69">
        <v>0.4829137032228058</v>
      </c>
      <c r="F283" s="69">
        <v>0.70439640514938062</v>
      </c>
      <c r="G283" s="69">
        <v>0.90081837470110804</v>
      </c>
      <c r="H283" s="69">
        <v>0.76838168138129004</v>
      </c>
      <c r="I283" s="69">
        <v>0.66878627340407371</v>
      </c>
    </row>
    <row r="284" spans="2:9" x14ac:dyDescent="0.3">
      <c r="B284" t="s">
        <v>54</v>
      </c>
      <c r="C284" s="69">
        <v>0.38682549831808954</v>
      </c>
      <c r="D284" s="69">
        <v>0.45598051127915712</v>
      </c>
      <c r="E284" s="69">
        <v>0.90367258708140541</v>
      </c>
      <c r="F284" s="69">
        <v>0.84701628332570811</v>
      </c>
      <c r="G284" s="69">
        <v>0.89947405196648234</v>
      </c>
      <c r="H284" s="69">
        <v>0.96043515191437623</v>
      </c>
      <c r="I284" s="69">
        <v>0.85261994868222601</v>
      </c>
    </row>
    <row r="291" spans="2:7" x14ac:dyDescent="0.3">
      <c r="B291" s="70" t="s">
        <v>49</v>
      </c>
      <c r="C291" t="s">
        <v>28</v>
      </c>
    </row>
    <row r="292" spans="2:7" x14ac:dyDescent="0.3">
      <c r="B292" s="70" t="s">
        <v>851</v>
      </c>
      <c r="C292" t="s">
        <v>852</v>
      </c>
    </row>
    <row r="294" spans="2:7" x14ac:dyDescent="0.3">
      <c r="B294" s="70" t="s">
        <v>47</v>
      </c>
      <c r="C294" s="70" t="s">
        <v>42</v>
      </c>
    </row>
    <row r="295" spans="2:7" x14ac:dyDescent="0.3">
      <c r="B295" s="70" t="s">
        <v>44</v>
      </c>
      <c r="C295" t="s">
        <v>728</v>
      </c>
      <c r="D295" t="s">
        <v>730</v>
      </c>
      <c r="E295" t="s">
        <v>724</v>
      </c>
      <c r="F295" t="s">
        <v>732</v>
      </c>
      <c r="G295" t="s">
        <v>54</v>
      </c>
    </row>
    <row r="296" spans="2:7" x14ac:dyDescent="0.3">
      <c r="B296">
        <v>2018</v>
      </c>
      <c r="C296" s="69">
        <v>1</v>
      </c>
      <c r="D296" s="69">
        <v>0.80117352082094762</v>
      </c>
      <c r="E296" s="69">
        <v>0.65532230935581814</v>
      </c>
      <c r="F296" s="69">
        <v>0.95761476803497692</v>
      </c>
      <c r="G296" s="69">
        <v>0.90222601510595701</v>
      </c>
    </row>
    <row r="297" spans="2:7" x14ac:dyDescent="0.3">
      <c r="B297">
        <v>2019</v>
      </c>
      <c r="C297" s="69">
        <v>1</v>
      </c>
      <c r="D297" s="69">
        <v>0.86942793559358611</v>
      </c>
      <c r="E297" s="69">
        <v>0.56830141022942537</v>
      </c>
      <c r="F297" s="69">
        <v>0.61770051363097589</v>
      </c>
      <c r="G297" s="69">
        <v>0.86794169989411152</v>
      </c>
    </row>
    <row r="298" spans="2:7" x14ac:dyDescent="0.3">
      <c r="B298">
        <v>2020</v>
      </c>
      <c r="C298" s="69">
        <v>1</v>
      </c>
      <c r="D298" s="69">
        <v>1</v>
      </c>
      <c r="E298" s="69">
        <v>0.47710892295198459</v>
      </c>
      <c r="F298" s="69">
        <v>0.6873399592031596</v>
      </c>
      <c r="G298" s="69">
        <v>0.87614427225036451</v>
      </c>
    </row>
    <row r="299" spans="2:7" x14ac:dyDescent="0.3">
      <c r="B299">
        <v>2021</v>
      </c>
      <c r="C299" s="69">
        <v>0.9337740384615385</v>
      </c>
      <c r="D299" s="69">
        <v>1</v>
      </c>
      <c r="E299" s="69">
        <v>0.33499137143437213</v>
      </c>
      <c r="F299" s="69">
        <v>0.67916791251975572</v>
      </c>
      <c r="G299" s="69">
        <v>0.79991228419919458</v>
      </c>
    </row>
    <row r="300" spans="2:7" x14ac:dyDescent="0.3">
      <c r="B300">
        <v>2022</v>
      </c>
      <c r="C300" s="69">
        <v>0.77891645116251951</v>
      </c>
      <c r="D300" s="69">
        <v>1</v>
      </c>
      <c r="E300" s="69">
        <v>0.44912280701754387</v>
      </c>
      <c r="F300" s="69">
        <v>0.62163371876165607</v>
      </c>
      <c r="G300" s="69">
        <v>0.73444287390276564</v>
      </c>
    </row>
    <row r="301" spans="2:7" x14ac:dyDescent="0.3">
      <c r="B301">
        <v>2023</v>
      </c>
      <c r="C301" s="69">
        <v>0.84485412084546307</v>
      </c>
      <c r="D301" s="69">
        <v>0.89252974580854516</v>
      </c>
      <c r="E301" s="69">
        <v>0.37706511175898932</v>
      </c>
      <c r="F301" s="69">
        <v>0.59939269059754907</v>
      </c>
      <c r="G301" s="69">
        <v>0.7436551745726987</v>
      </c>
    </row>
    <row r="302" spans="2:7" x14ac:dyDescent="0.3">
      <c r="B302" t="s">
        <v>54</v>
      </c>
      <c r="C302" s="69">
        <v>0.92199803841214201</v>
      </c>
      <c r="D302" s="69">
        <v>0.92115739688670362</v>
      </c>
      <c r="E302" s="69">
        <v>0.47351973908652994</v>
      </c>
      <c r="F302" s="69">
        <v>0.69083789925598094</v>
      </c>
      <c r="G302" s="69">
        <v>0.81821101815126362</v>
      </c>
    </row>
    <row r="307" spans="2:15" x14ac:dyDescent="0.3">
      <c r="B307" s="70" t="s">
        <v>49</v>
      </c>
      <c r="C307" t="s">
        <v>31</v>
      </c>
    </row>
    <row r="308" spans="2:15" x14ac:dyDescent="0.3">
      <c r="B308" s="70" t="s">
        <v>851</v>
      </c>
      <c r="C308" t="s">
        <v>852</v>
      </c>
    </row>
    <row r="310" spans="2:15" x14ac:dyDescent="0.3">
      <c r="B310" s="70" t="s">
        <v>47</v>
      </c>
      <c r="C310" s="70" t="s">
        <v>42</v>
      </c>
    </row>
    <row r="311" spans="2:15" x14ac:dyDescent="0.3">
      <c r="B311" s="70" t="s">
        <v>44</v>
      </c>
      <c r="C311" t="s">
        <v>734</v>
      </c>
      <c r="D311" t="s">
        <v>736</v>
      </c>
      <c r="E311" t="s">
        <v>740</v>
      </c>
      <c r="F311" t="s">
        <v>746</v>
      </c>
      <c r="G311" t="s">
        <v>748</v>
      </c>
      <c r="H311" t="s">
        <v>750</v>
      </c>
      <c r="I311" t="s">
        <v>752</v>
      </c>
      <c r="J311" t="s">
        <v>756</v>
      </c>
      <c r="K311" t="s">
        <v>758</v>
      </c>
      <c r="L311" t="s">
        <v>760</v>
      </c>
      <c r="M311" t="s">
        <v>764</v>
      </c>
      <c r="N311" t="s">
        <v>766</v>
      </c>
      <c r="O311" t="s">
        <v>54</v>
      </c>
    </row>
    <row r="312" spans="2:15" x14ac:dyDescent="0.3">
      <c r="B312">
        <v>2018</v>
      </c>
      <c r="C312" s="69">
        <v>1</v>
      </c>
      <c r="D312" s="69">
        <v>1</v>
      </c>
      <c r="E312" s="69">
        <v>0.68666312931115203</v>
      </c>
      <c r="F312" s="69">
        <v>1</v>
      </c>
      <c r="G312" s="69">
        <v>0.59709594246166375</v>
      </c>
      <c r="H312" s="69">
        <v>0.36937448164476844</v>
      </c>
      <c r="I312" s="69">
        <v>1</v>
      </c>
      <c r="J312" s="69">
        <v>0.69692144373673037</v>
      </c>
      <c r="K312" s="69">
        <v>0.43852436551005863</v>
      </c>
      <c r="L312" s="69">
        <v>0.55727769844310548</v>
      </c>
      <c r="M312" s="69">
        <v>0.74041427941824589</v>
      </c>
      <c r="N312" s="69">
        <v>1</v>
      </c>
      <c r="O312" s="69">
        <v>0.79928917609046846</v>
      </c>
    </row>
    <row r="313" spans="2:15" x14ac:dyDescent="0.3">
      <c r="B313">
        <v>2019</v>
      </c>
      <c r="C313" s="69">
        <v>0.86147940000791545</v>
      </c>
      <c r="D313" s="69">
        <v>1</v>
      </c>
      <c r="E313" s="69">
        <v>0.74325127839219884</v>
      </c>
      <c r="F313" s="69">
        <v>1</v>
      </c>
      <c r="G313" s="69">
        <v>0.52566562409651219</v>
      </c>
      <c r="H313" s="69">
        <v>1</v>
      </c>
      <c r="I313" s="69">
        <v>1</v>
      </c>
      <c r="J313" s="69">
        <v>0.81507723452008973</v>
      </c>
      <c r="K313" s="69">
        <v>0.4701457451810061</v>
      </c>
      <c r="L313" s="69">
        <v>0.49420849420849422</v>
      </c>
      <c r="M313" s="69">
        <v>0.75504260597562289</v>
      </c>
      <c r="N313" s="69">
        <v>0.78628825440246197</v>
      </c>
      <c r="O313" s="69">
        <v>0.81480465369413735</v>
      </c>
    </row>
    <row r="314" spans="2:15" x14ac:dyDescent="0.3">
      <c r="B314">
        <v>2020</v>
      </c>
      <c r="C314" s="69">
        <v>0.91537287983487392</v>
      </c>
      <c r="D314" s="69">
        <v>1</v>
      </c>
      <c r="E314" s="69">
        <v>0.71076813727978883</v>
      </c>
      <c r="F314" s="69">
        <v>0.76334490467276128</v>
      </c>
      <c r="G314" s="69">
        <v>0.28920383705249231</v>
      </c>
      <c r="H314" s="69">
        <v>0.61031116653352302</v>
      </c>
      <c r="I314" s="69">
        <v>1</v>
      </c>
      <c r="J314" s="69">
        <v>0.57815845824411138</v>
      </c>
      <c r="K314" s="69">
        <v>0.6035003017501509</v>
      </c>
      <c r="L314" s="69">
        <v>0.29558688776565872</v>
      </c>
      <c r="M314" s="69">
        <v>0.76889089541001299</v>
      </c>
      <c r="N314" s="69">
        <v>0.37796069208802285</v>
      </c>
      <c r="O314" s="69">
        <v>0.69015165924640809</v>
      </c>
    </row>
    <row r="315" spans="2:15" x14ac:dyDescent="0.3">
      <c r="B315">
        <v>2021</v>
      </c>
      <c r="C315" s="69">
        <v>1</v>
      </c>
      <c r="D315" s="69">
        <v>1</v>
      </c>
      <c r="E315" s="69">
        <v>0.78052219452627336</v>
      </c>
      <c r="F315" s="69">
        <v>0.76371967851038292</v>
      </c>
      <c r="G315" s="69">
        <v>0.56250159801590349</v>
      </c>
      <c r="H315" s="69">
        <v>0.62875337551892307</v>
      </c>
      <c r="I315" s="69">
        <v>1</v>
      </c>
      <c r="J315" s="69">
        <v>0.55044255581487511</v>
      </c>
      <c r="K315" s="69">
        <v>0.30175015087507545</v>
      </c>
      <c r="L315" s="69">
        <v>0.28967515001034555</v>
      </c>
      <c r="M315" s="69">
        <v>0.83799818992390973</v>
      </c>
      <c r="N315" s="69">
        <v>0.88821215581778967</v>
      </c>
      <c r="O315" s="69">
        <v>0.75387971421878663</v>
      </c>
    </row>
    <row r="316" spans="2:15" x14ac:dyDescent="0.3">
      <c r="B316">
        <v>2022</v>
      </c>
      <c r="C316" s="69">
        <v>1</v>
      </c>
      <c r="D316" s="69">
        <v>0.5995024129972123</v>
      </c>
      <c r="E316" s="69">
        <v>0.81650001118493165</v>
      </c>
      <c r="F316" s="69">
        <v>0.88508311146290564</v>
      </c>
      <c r="G316" s="69">
        <v>0.43455588388666783</v>
      </c>
      <c r="H316" s="69">
        <v>0.36551191974982739</v>
      </c>
      <c r="I316" s="69">
        <v>1</v>
      </c>
      <c r="J316" s="69">
        <v>0.75053103611045546</v>
      </c>
      <c r="K316" s="69">
        <v>0.50107731622989427</v>
      </c>
      <c r="L316" s="69">
        <v>0.35366931918656058</v>
      </c>
      <c r="M316" s="69">
        <v>0.83771937247203376</v>
      </c>
      <c r="N316" s="69">
        <v>0.37955465587044535</v>
      </c>
      <c r="O316" s="69">
        <v>0.70971275459070837</v>
      </c>
    </row>
    <row r="317" spans="2:15" x14ac:dyDescent="0.3">
      <c r="B317">
        <v>2023</v>
      </c>
      <c r="C317" s="69">
        <v>0.81669017744450223</v>
      </c>
      <c r="D317" s="69">
        <v>0.35492457852706299</v>
      </c>
      <c r="E317" s="69">
        <v>0.75423024791220328</v>
      </c>
      <c r="F317" s="69">
        <v>0.92630024783365261</v>
      </c>
      <c r="G317" s="69">
        <v>0.78408311280995791</v>
      </c>
      <c r="H317" s="69">
        <v>0.60718267240006374</v>
      </c>
      <c r="I317" s="69">
        <v>0.54939964649235085</v>
      </c>
      <c r="J317" s="69">
        <v>0.63939720129171151</v>
      </c>
      <c r="K317" s="69">
        <v>0.29168692270296548</v>
      </c>
      <c r="L317" s="69">
        <v>0.3416661921302887</v>
      </c>
      <c r="M317" s="69">
        <v>0.8746209975677206</v>
      </c>
      <c r="N317" s="69">
        <v>0.61957868649318459</v>
      </c>
      <c r="O317" s="69">
        <v>0.6699131478261604</v>
      </c>
    </row>
    <row r="318" spans="2:15" x14ac:dyDescent="0.3">
      <c r="B318" t="s">
        <v>54</v>
      </c>
      <c r="C318" s="69">
        <v>0.93243966318398153</v>
      </c>
      <c r="D318" s="69">
        <v>0.8199028107061842</v>
      </c>
      <c r="E318" s="69">
        <v>0.75245184520747688</v>
      </c>
      <c r="F318" s="69">
        <v>0.88846525434834955</v>
      </c>
      <c r="G318" s="69">
        <v>0.51081506809843058</v>
      </c>
      <c r="H318" s="69">
        <v>0.61289252378254255</v>
      </c>
      <c r="I318" s="69">
        <v>0.9200321616447148</v>
      </c>
      <c r="J318" s="69">
        <v>0.67030191458026511</v>
      </c>
      <c r="K318" s="69">
        <v>0.43337497132077396</v>
      </c>
      <c r="L318" s="69">
        <v>0.3832153690596562</v>
      </c>
      <c r="M318" s="69">
        <v>0.80351607268539893</v>
      </c>
      <c r="N318" s="69">
        <v>0.6723700663355775</v>
      </c>
      <c r="O318" s="69">
        <v>0.73764152364016899</v>
      </c>
    </row>
    <row r="326" spans="2:10" x14ac:dyDescent="0.3">
      <c r="B326" s="70" t="s">
        <v>49</v>
      </c>
      <c r="C326" t="s">
        <v>34</v>
      </c>
    </row>
    <row r="327" spans="2:10" x14ac:dyDescent="0.3">
      <c r="B327" s="70" t="s">
        <v>851</v>
      </c>
      <c r="C327" t="s">
        <v>852</v>
      </c>
    </row>
    <row r="329" spans="2:10" x14ac:dyDescent="0.3">
      <c r="B329" s="70" t="s">
        <v>47</v>
      </c>
      <c r="C329" s="70" t="s">
        <v>42</v>
      </c>
    </row>
    <row r="330" spans="2:10" x14ac:dyDescent="0.3">
      <c r="B330" s="70" t="s">
        <v>44</v>
      </c>
      <c r="C330" t="s">
        <v>780</v>
      </c>
      <c r="D330" t="s">
        <v>770</v>
      </c>
      <c r="E330" t="s">
        <v>774</v>
      </c>
      <c r="F330" t="s">
        <v>786</v>
      </c>
      <c r="G330" t="s">
        <v>778</v>
      </c>
      <c r="H330" t="s">
        <v>784</v>
      </c>
      <c r="I330" t="s">
        <v>772</v>
      </c>
      <c r="J330" t="s">
        <v>54</v>
      </c>
    </row>
    <row r="331" spans="2:10" x14ac:dyDescent="0.3">
      <c r="B331">
        <v>2018</v>
      </c>
      <c r="C331" s="69">
        <v>0.83333333333333337</v>
      </c>
      <c r="D331" s="69">
        <v>0.48309178743961351</v>
      </c>
      <c r="E331" s="69">
        <v>0.79782423442740114</v>
      </c>
      <c r="F331" s="69">
        <v>0.53829797069292284</v>
      </c>
      <c r="G331" s="69">
        <v>0.88168783533905237</v>
      </c>
      <c r="H331" s="69">
        <v>1</v>
      </c>
      <c r="I331" s="69">
        <v>0.84071187900980049</v>
      </c>
      <c r="J331" s="69">
        <v>0.79853993021551939</v>
      </c>
    </row>
    <row r="332" spans="2:10" x14ac:dyDescent="0.3">
      <c r="B332">
        <v>2019</v>
      </c>
      <c r="C332" s="69">
        <v>0.83333333333333337</v>
      </c>
      <c r="D332" s="69">
        <v>0.84167492566897917</v>
      </c>
      <c r="E332" s="69">
        <v>0.72780911384889413</v>
      </c>
      <c r="F332" s="69">
        <v>0.89491642897128998</v>
      </c>
      <c r="G332" s="69">
        <v>0.87737793745214676</v>
      </c>
      <c r="H332" s="69">
        <v>1</v>
      </c>
      <c r="I332" s="69">
        <v>0.98161409719987125</v>
      </c>
      <c r="J332" s="69">
        <v>0.87929180691619957</v>
      </c>
    </row>
    <row r="333" spans="2:10" x14ac:dyDescent="0.3">
      <c r="B333">
        <v>2020</v>
      </c>
      <c r="C333" s="69">
        <v>1.000032312265736</v>
      </c>
      <c r="D333" s="69">
        <v>1</v>
      </c>
      <c r="E333" s="69">
        <v>0.65346556970584924</v>
      </c>
      <c r="F333" s="69">
        <v>0.80783821066114891</v>
      </c>
      <c r="G333" s="69">
        <v>0.91544864277337601</v>
      </c>
      <c r="H333" s="69">
        <v>1</v>
      </c>
      <c r="I333" s="69">
        <v>0.94856490372138891</v>
      </c>
      <c r="J333" s="69">
        <v>0.85155421045586477</v>
      </c>
    </row>
    <row r="334" spans="2:10" x14ac:dyDescent="0.3">
      <c r="B334">
        <v>2021</v>
      </c>
      <c r="C334" s="69">
        <v>1</v>
      </c>
      <c r="D334" s="69">
        <v>1</v>
      </c>
      <c r="E334" s="69">
        <v>0.63015775645551453</v>
      </c>
      <c r="F334" s="69">
        <v>0.69698761053227909</v>
      </c>
      <c r="G334" s="69">
        <v>0.90730011587485515</v>
      </c>
      <c r="H334" s="69">
        <v>1</v>
      </c>
      <c r="I334" s="69">
        <v>1</v>
      </c>
      <c r="J334" s="69">
        <v>0.8447186474397359</v>
      </c>
    </row>
    <row r="335" spans="2:10" x14ac:dyDescent="0.3">
      <c r="B335">
        <v>2022</v>
      </c>
      <c r="C335" s="69">
        <v>1</v>
      </c>
      <c r="D335" s="69">
        <v>1</v>
      </c>
      <c r="E335" s="69">
        <v>0.55032877509455924</v>
      </c>
      <c r="F335" s="69">
        <v>0.79406619040676485</v>
      </c>
      <c r="G335" s="69">
        <v>0.63587198763854635</v>
      </c>
      <c r="H335" s="69">
        <v>1</v>
      </c>
      <c r="I335" s="69">
        <v>1</v>
      </c>
      <c r="J335" s="69">
        <v>0.80353047466814931</v>
      </c>
    </row>
    <row r="336" spans="2:10" x14ac:dyDescent="0.3">
      <c r="B336">
        <v>2023</v>
      </c>
      <c r="C336" s="69">
        <v>0.91660985435388909</v>
      </c>
      <c r="D336" s="69">
        <v>1</v>
      </c>
      <c r="E336" s="69">
        <v>0.45498414449193436</v>
      </c>
      <c r="F336" s="69">
        <v>0.83501818570817288</v>
      </c>
      <c r="G336" s="69">
        <v>0.41076676421144392</v>
      </c>
      <c r="H336" s="69">
        <v>0.80566745381302962</v>
      </c>
      <c r="I336" s="69">
        <v>0.87508013641303661</v>
      </c>
      <c r="J336" s="69">
        <v>0.69543583470188064</v>
      </c>
    </row>
    <row r="337" spans="2:10" x14ac:dyDescent="0.3">
      <c r="B337" t="s">
        <v>54</v>
      </c>
      <c r="C337" s="69">
        <v>0.93265424403473085</v>
      </c>
      <c r="D337" s="69">
        <v>0.88429270323722287</v>
      </c>
      <c r="E337" s="69">
        <v>0.6302686918216428</v>
      </c>
      <c r="F337" s="69">
        <v>0.75609096956594046</v>
      </c>
      <c r="G337" s="69">
        <v>0.7754516500744304</v>
      </c>
      <c r="H337" s="69">
        <v>0.97130915564014009</v>
      </c>
      <c r="I337" s="69">
        <v>0.9432297223830588</v>
      </c>
      <c r="J337" s="69">
        <v>0.81240271565907995</v>
      </c>
    </row>
    <row r="340" spans="2:10" x14ac:dyDescent="0.3">
      <c r="B340" s="70" t="s">
        <v>851</v>
      </c>
      <c r="C340" t="s">
        <v>852</v>
      </c>
    </row>
    <row r="341" spans="2:10" x14ac:dyDescent="0.3">
      <c r="B341" s="70" t="s">
        <v>1724</v>
      </c>
      <c r="C341" t="s">
        <v>1724</v>
      </c>
    </row>
    <row r="343" spans="2:10" x14ac:dyDescent="0.3">
      <c r="B343" s="70" t="s">
        <v>47</v>
      </c>
      <c r="C343" s="70" t="s">
        <v>42</v>
      </c>
    </row>
    <row r="344" spans="2:10" x14ac:dyDescent="0.3">
      <c r="B344" s="70" t="s">
        <v>44</v>
      </c>
      <c r="C344" t="s">
        <v>639</v>
      </c>
      <c r="D344" t="s">
        <v>688</v>
      </c>
      <c r="E344" t="s">
        <v>734</v>
      </c>
      <c r="F344" t="s">
        <v>752</v>
      </c>
      <c r="G344" t="s">
        <v>780</v>
      </c>
      <c r="H344" t="s">
        <v>54</v>
      </c>
    </row>
    <row r="345" spans="2:10" x14ac:dyDescent="0.3">
      <c r="B345">
        <v>2018</v>
      </c>
      <c r="C345" s="69">
        <v>1</v>
      </c>
      <c r="D345" s="69">
        <v>0.76008824597168312</v>
      </c>
      <c r="E345" s="69">
        <v>1</v>
      </c>
      <c r="F345" s="69">
        <v>1</v>
      </c>
      <c r="G345" s="69">
        <v>0.83333333333333337</v>
      </c>
      <c r="H345" s="69">
        <v>0.94820499677260128</v>
      </c>
    </row>
    <row r="346" spans="2:10" x14ac:dyDescent="0.3">
      <c r="B346">
        <v>2019</v>
      </c>
      <c r="C346" s="69">
        <v>0.41676028186685732</v>
      </c>
      <c r="D346" s="69">
        <v>1</v>
      </c>
      <c r="E346" s="69">
        <v>0.86147940000791545</v>
      </c>
      <c r="F346" s="69">
        <v>1</v>
      </c>
      <c r="G346" s="69">
        <v>0.83333333333333337</v>
      </c>
      <c r="H346" s="69">
        <v>0.77012992444308137</v>
      </c>
    </row>
    <row r="347" spans="2:10" x14ac:dyDescent="0.3">
      <c r="B347">
        <v>2020</v>
      </c>
      <c r="C347" s="69">
        <v>1</v>
      </c>
      <c r="D347" s="69">
        <v>1</v>
      </c>
      <c r="E347" s="69">
        <v>0.91537287983487392</v>
      </c>
      <c r="F347" s="69">
        <v>1</v>
      </c>
      <c r="G347" s="69">
        <v>1.000032312265736</v>
      </c>
      <c r="H347" s="69">
        <v>0.97847279933516584</v>
      </c>
    </row>
    <row r="348" spans="2:10" x14ac:dyDescent="0.3">
      <c r="B348">
        <v>2021</v>
      </c>
      <c r="C348" s="69">
        <v>1</v>
      </c>
      <c r="D348" s="69">
        <v>1</v>
      </c>
      <c r="E348" s="69">
        <v>1</v>
      </c>
      <c r="F348" s="69">
        <v>1</v>
      </c>
      <c r="G348" s="69">
        <v>1</v>
      </c>
      <c r="H348" s="69">
        <v>1</v>
      </c>
    </row>
    <row r="349" spans="2:10" x14ac:dyDescent="0.3">
      <c r="B349">
        <v>2022</v>
      </c>
      <c r="C349" s="69">
        <v>1</v>
      </c>
      <c r="D349" s="69">
        <v>1</v>
      </c>
      <c r="E349" s="69">
        <v>1</v>
      </c>
      <c r="F349" s="69">
        <v>1</v>
      </c>
      <c r="G349" s="69">
        <v>1</v>
      </c>
      <c r="H349" s="69">
        <v>1</v>
      </c>
    </row>
    <row r="350" spans="2:10" x14ac:dyDescent="0.3">
      <c r="B350">
        <v>2023</v>
      </c>
      <c r="C350" s="69">
        <v>1.0000000000000002</v>
      </c>
      <c r="D350" s="69">
        <v>1</v>
      </c>
      <c r="E350" s="69">
        <v>0.81669017744450223</v>
      </c>
      <c r="F350" s="69">
        <v>0.54939964649235085</v>
      </c>
      <c r="G350" s="69">
        <v>0.91660985435388909</v>
      </c>
      <c r="H350" s="69">
        <v>0.85323751439041751</v>
      </c>
    </row>
    <row r="351" spans="2:10" x14ac:dyDescent="0.3">
      <c r="B351" t="s">
        <v>54</v>
      </c>
      <c r="C351" s="69">
        <v>0.89669091519904887</v>
      </c>
      <c r="D351" s="69">
        <v>0.9656647043071992</v>
      </c>
      <c r="E351" s="69">
        <v>0.93243966318398153</v>
      </c>
      <c r="F351" s="69">
        <v>0.9200321616447148</v>
      </c>
      <c r="G351" s="69">
        <v>0.93265424403473085</v>
      </c>
      <c r="H351" s="69">
        <v>0.9256938629248237</v>
      </c>
    </row>
  </sheetData>
  <customSheetViews>
    <customSheetView guid="{D84C1741-0A73-430B-B911-25E316D8C37E}" topLeftCell="A92">
      <selection activeCell="D106" sqref="D106"/>
      <pageMargins left="0" right="0" top="0" bottom="0" header="0" footer="0"/>
    </customSheetView>
  </customSheetView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A4350-3C53-48B0-9B88-961C5FC51BD9}">
  <dimension ref="B5:M340"/>
  <sheetViews>
    <sheetView workbookViewId="0">
      <selection sqref="A1:XFD1048576"/>
    </sheetView>
  </sheetViews>
  <sheetFormatPr defaultRowHeight="14.4" x14ac:dyDescent="0.3"/>
  <cols>
    <col min="2" max="2" width="9.33203125" bestFit="1" customWidth="1"/>
    <col min="3" max="3" width="11.6640625" bestFit="1" customWidth="1"/>
    <col min="4" max="4" width="12.6640625" bestFit="1" customWidth="1"/>
    <col min="5" max="5" width="44.6640625" bestFit="1" customWidth="1"/>
    <col min="6" max="6" width="59" bestFit="1" customWidth="1"/>
    <col min="7" max="7" width="28.33203125" bestFit="1" customWidth="1"/>
    <col min="8" max="8" width="24.109375" bestFit="1" customWidth="1"/>
    <col min="11" max="11" width="23.5546875" bestFit="1" customWidth="1"/>
  </cols>
  <sheetData>
    <row r="5" spans="2:13" ht="15" x14ac:dyDescent="0.35">
      <c r="B5" s="2" t="s">
        <v>853</v>
      </c>
      <c r="C5" s="2" t="s">
        <v>854</v>
      </c>
      <c r="D5" s="2" t="s">
        <v>855</v>
      </c>
      <c r="E5" s="2" t="s">
        <v>45</v>
      </c>
      <c r="F5" s="2" t="s">
        <v>856</v>
      </c>
      <c r="G5" s="2" t="s">
        <v>49</v>
      </c>
      <c r="H5" s="2" t="s">
        <v>857</v>
      </c>
      <c r="K5" s="2" t="s">
        <v>1726</v>
      </c>
    </row>
    <row r="6" spans="2:13" x14ac:dyDescent="0.3">
      <c r="B6" s="3" t="s">
        <v>858</v>
      </c>
      <c r="C6" s="3">
        <v>30480</v>
      </c>
      <c r="D6" s="3" t="s">
        <v>859</v>
      </c>
      <c r="E6" t="s">
        <v>60</v>
      </c>
      <c r="F6" t="s">
        <v>419</v>
      </c>
      <c r="G6" s="3" t="s">
        <v>17</v>
      </c>
      <c r="H6" s="3" t="s">
        <v>14</v>
      </c>
      <c r="K6" s="115" t="s">
        <v>1592</v>
      </c>
      <c r="L6" t="s">
        <v>1150</v>
      </c>
      <c r="M6" t="s">
        <v>790</v>
      </c>
    </row>
    <row r="7" spans="2:13" x14ac:dyDescent="0.3">
      <c r="B7" s="3" t="s">
        <v>860</v>
      </c>
      <c r="C7" s="3">
        <v>32500</v>
      </c>
      <c r="D7" s="3" t="s">
        <v>861</v>
      </c>
      <c r="E7" t="s">
        <v>67</v>
      </c>
      <c r="F7" t="s">
        <v>419</v>
      </c>
      <c r="G7" s="3" t="s">
        <v>17</v>
      </c>
      <c r="H7" s="3" t="s">
        <v>14</v>
      </c>
      <c r="K7" s="97" t="s">
        <v>1727</v>
      </c>
      <c r="L7" t="s">
        <v>1295</v>
      </c>
      <c r="M7" t="s">
        <v>790</v>
      </c>
    </row>
    <row r="8" spans="2:13" x14ac:dyDescent="0.3">
      <c r="B8" s="3" t="s">
        <v>862</v>
      </c>
      <c r="C8" s="3">
        <v>31050</v>
      </c>
      <c r="D8" s="3" t="s">
        <v>791</v>
      </c>
      <c r="E8" t="s">
        <v>61</v>
      </c>
      <c r="F8" t="s">
        <v>415</v>
      </c>
      <c r="G8" s="3" t="s">
        <v>17</v>
      </c>
      <c r="H8" s="3" t="s">
        <v>14</v>
      </c>
      <c r="K8" s="97" t="s">
        <v>1728</v>
      </c>
    </row>
    <row r="9" spans="2:13" x14ac:dyDescent="0.3">
      <c r="B9" s="3" t="s">
        <v>863</v>
      </c>
      <c r="C9" s="3">
        <v>31060</v>
      </c>
      <c r="D9" s="3" t="s">
        <v>864</v>
      </c>
      <c r="E9" t="s">
        <v>62</v>
      </c>
      <c r="F9" t="s">
        <v>415</v>
      </c>
      <c r="G9" s="3" t="s">
        <v>17</v>
      </c>
      <c r="H9" s="3" t="s">
        <v>14</v>
      </c>
      <c r="K9" s="97" t="s">
        <v>1729</v>
      </c>
      <c r="L9" t="s">
        <v>1412</v>
      </c>
      <c r="M9" t="s">
        <v>790</v>
      </c>
    </row>
    <row r="10" spans="2:13" x14ac:dyDescent="0.3">
      <c r="B10" s="3" t="s">
        <v>865</v>
      </c>
      <c r="C10" s="3">
        <v>31620</v>
      </c>
      <c r="D10" s="3" t="s">
        <v>866</v>
      </c>
      <c r="E10" t="s">
        <v>63</v>
      </c>
      <c r="F10" t="s">
        <v>415</v>
      </c>
      <c r="G10" s="3" t="s">
        <v>17</v>
      </c>
      <c r="H10" s="3" t="s">
        <v>14</v>
      </c>
      <c r="K10" s="97" t="s">
        <v>437</v>
      </c>
      <c r="L10" t="s">
        <v>915</v>
      </c>
      <c r="M10" t="s">
        <v>790</v>
      </c>
    </row>
    <row r="11" spans="2:13" x14ac:dyDescent="0.3">
      <c r="B11" s="3" t="s">
        <v>867</v>
      </c>
      <c r="C11" s="3">
        <v>31851</v>
      </c>
      <c r="D11" s="3" t="s">
        <v>868</v>
      </c>
      <c r="E11" t="s">
        <v>64</v>
      </c>
      <c r="F11" t="s">
        <v>415</v>
      </c>
      <c r="G11" s="3" t="s">
        <v>17</v>
      </c>
      <c r="H11" s="3" t="s">
        <v>14</v>
      </c>
      <c r="K11" s="97" t="s">
        <v>473</v>
      </c>
      <c r="L11" t="s">
        <v>943</v>
      </c>
      <c r="M11" t="s">
        <v>790</v>
      </c>
    </row>
    <row r="12" spans="2:13" x14ac:dyDescent="0.3">
      <c r="B12" s="3" t="s">
        <v>869</v>
      </c>
      <c r="C12" s="3">
        <v>32020</v>
      </c>
      <c r="D12" s="3" t="s">
        <v>793</v>
      </c>
      <c r="E12" t="s">
        <v>66</v>
      </c>
      <c r="F12" t="s">
        <v>415</v>
      </c>
      <c r="G12" s="3" t="s">
        <v>17</v>
      </c>
      <c r="H12" s="3" t="s">
        <v>14</v>
      </c>
      <c r="K12" s="97" t="s">
        <v>1730</v>
      </c>
      <c r="L12" t="s">
        <v>921</v>
      </c>
      <c r="M12" t="s">
        <v>790</v>
      </c>
    </row>
    <row r="13" spans="2:13" x14ac:dyDescent="0.3">
      <c r="B13" s="3" t="s">
        <v>870</v>
      </c>
      <c r="C13" s="3">
        <v>31901</v>
      </c>
      <c r="D13" s="3" t="s">
        <v>871</v>
      </c>
      <c r="E13" t="s">
        <v>65</v>
      </c>
      <c r="F13" t="s">
        <v>417</v>
      </c>
      <c r="G13" s="3" t="s">
        <v>17</v>
      </c>
      <c r="H13" s="3" t="s">
        <v>14</v>
      </c>
      <c r="K13" s="97" t="s">
        <v>1731</v>
      </c>
      <c r="L13" t="s">
        <v>825</v>
      </c>
      <c r="M13" t="s">
        <v>790</v>
      </c>
    </row>
    <row r="14" spans="2:13" x14ac:dyDescent="0.3">
      <c r="B14" s="3" t="s">
        <v>872</v>
      </c>
      <c r="C14" s="3">
        <v>32621</v>
      </c>
      <c r="D14" s="3" t="s">
        <v>873</v>
      </c>
      <c r="E14" t="s">
        <v>68</v>
      </c>
      <c r="F14" t="s">
        <v>421</v>
      </c>
      <c r="G14" s="3" t="s">
        <v>17</v>
      </c>
      <c r="H14" s="3" t="s">
        <v>14</v>
      </c>
      <c r="K14" s="97" t="s">
        <v>1521</v>
      </c>
      <c r="L14" t="s">
        <v>891</v>
      </c>
      <c r="M14" t="s">
        <v>790</v>
      </c>
    </row>
    <row r="15" spans="2:13" x14ac:dyDescent="0.3">
      <c r="B15" s="3" t="s">
        <v>874</v>
      </c>
      <c r="C15" s="3">
        <v>32880</v>
      </c>
      <c r="D15" s="3" t="s">
        <v>875</v>
      </c>
      <c r="E15" t="s">
        <v>69</v>
      </c>
      <c r="F15" t="s">
        <v>417</v>
      </c>
      <c r="G15" s="3" t="s">
        <v>17</v>
      </c>
      <c r="H15" s="3" t="s">
        <v>14</v>
      </c>
      <c r="K15" s="97" t="s">
        <v>1595</v>
      </c>
      <c r="L15" t="s">
        <v>1158</v>
      </c>
      <c r="M15" t="s">
        <v>790</v>
      </c>
    </row>
    <row r="16" spans="2:13" x14ac:dyDescent="0.3">
      <c r="B16" s="3" t="s">
        <v>876</v>
      </c>
      <c r="C16" s="3">
        <v>91081</v>
      </c>
      <c r="D16" s="3" t="s">
        <v>877</v>
      </c>
      <c r="E16" t="s">
        <v>71</v>
      </c>
      <c r="F16" t="s">
        <v>433</v>
      </c>
      <c r="G16" s="3" t="s">
        <v>20</v>
      </c>
      <c r="H16" s="3" t="s">
        <v>14</v>
      </c>
      <c r="K16" s="97" t="s">
        <v>507</v>
      </c>
      <c r="L16" t="s">
        <v>985</v>
      </c>
      <c r="M16" t="s">
        <v>790</v>
      </c>
    </row>
    <row r="17" spans="2:13" x14ac:dyDescent="0.3">
      <c r="B17" s="3" t="s">
        <v>878</v>
      </c>
      <c r="C17" s="3">
        <v>91670</v>
      </c>
      <c r="D17" s="3" t="s">
        <v>879</v>
      </c>
      <c r="E17" t="s">
        <v>79</v>
      </c>
      <c r="F17" t="s">
        <v>433</v>
      </c>
      <c r="G17" s="3" t="s">
        <v>20</v>
      </c>
      <c r="H17" s="3" t="s">
        <v>14</v>
      </c>
      <c r="K17" s="97" t="s">
        <v>497</v>
      </c>
      <c r="L17" t="s">
        <v>974</v>
      </c>
      <c r="M17" t="s">
        <v>790</v>
      </c>
    </row>
    <row r="18" spans="2:13" x14ac:dyDescent="0.3">
      <c r="B18" s="3" t="s">
        <v>1716</v>
      </c>
      <c r="C18" s="3">
        <v>91280</v>
      </c>
      <c r="D18" s="3" t="s">
        <v>1715</v>
      </c>
      <c r="E18" s="3" t="s">
        <v>1717</v>
      </c>
      <c r="F18" t="s">
        <v>423</v>
      </c>
      <c r="G18" s="3" t="s">
        <v>20</v>
      </c>
      <c r="H18" s="3" t="s">
        <v>14</v>
      </c>
      <c r="K18" s="97" t="s">
        <v>1732</v>
      </c>
    </row>
    <row r="19" spans="2:13" x14ac:dyDescent="0.3">
      <c r="B19" s="3" t="s">
        <v>880</v>
      </c>
      <c r="C19" s="3">
        <v>91290</v>
      </c>
      <c r="D19" s="3" t="s">
        <v>881</v>
      </c>
      <c r="E19" t="s">
        <v>72</v>
      </c>
      <c r="F19" t="s">
        <v>423</v>
      </c>
      <c r="G19" s="3" t="s">
        <v>20</v>
      </c>
      <c r="H19" s="3" t="s">
        <v>14</v>
      </c>
      <c r="K19" s="97" t="s">
        <v>579</v>
      </c>
      <c r="L19" t="s">
        <v>1121</v>
      </c>
      <c r="M19" t="s">
        <v>790</v>
      </c>
    </row>
    <row r="20" spans="2:13" x14ac:dyDescent="0.3">
      <c r="B20" s="3" t="s">
        <v>882</v>
      </c>
      <c r="C20" s="3">
        <v>91291</v>
      </c>
      <c r="D20" s="3" t="s">
        <v>883</v>
      </c>
      <c r="E20" t="s">
        <v>88</v>
      </c>
      <c r="F20" t="s">
        <v>423</v>
      </c>
      <c r="G20" s="3" t="s">
        <v>20</v>
      </c>
      <c r="H20" s="3" t="s">
        <v>14</v>
      </c>
      <c r="K20" s="97" t="s">
        <v>1647</v>
      </c>
      <c r="L20" t="s">
        <v>1321</v>
      </c>
      <c r="M20" t="s">
        <v>790</v>
      </c>
    </row>
    <row r="21" spans="2:13" x14ac:dyDescent="0.3">
      <c r="B21" s="3" t="s">
        <v>884</v>
      </c>
      <c r="C21" s="3">
        <v>91292</v>
      </c>
      <c r="D21" s="3" t="s">
        <v>885</v>
      </c>
      <c r="E21" t="s">
        <v>74</v>
      </c>
      <c r="F21" t="s">
        <v>423</v>
      </c>
      <c r="G21" s="3" t="s">
        <v>20</v>
      </c>
      <c r="H21" s="3" t="s">
        <v>14</v>
      </c>
      <c r="K21" s="97" t="s">
        <v>1734</v>
      </c>
      <c r="L21" t="s">
        <v>900</v>
      </c>
      <c r="M21" t="s">
        <v>790</v>
      </c>
    </row>
    <row r="22" spans="2:13" x14ac:dyDescent="0.3">
      <c r="B22" s="3" t="s">
        <v>886</v>
      </c>
      <c r="C22" s="3">
        <v>91293</v>
      </c>
      <c r="D22" s="3" t="s">
        <v>887</v>
      </c>
      <c r="E22" t="s">
        <v>85</v>
      </c>
      <c r="F22" t="s">
        <v>423</v>
      </c>
      <c r="G22" s="3" t="s">
        <v>20</v>
      </c>
      <c r="H22" s="3" t="s">
        <v>14</v>
      </c>
      <c r="K22" s="97" t="s">
        <v>641</v>
      </c>
      <c r="L22" t="s">
        <v>1229</v>
      </c>
      <c r="M22" t="s">
        <v>790</v>
      </c>
    </row>
    <row r="23" spans="2:13" x14ac:dyDescent="0.3">
      <c r="B23" s="3" t="s">
        <v>888</v>
      </c>
      <c r="C23" s="3">
        <v>91294</v>
      </c>
      <c r="D23" s="3" t="s">
        <v>889</v>
      </c>
      <c r="E23" t="s">
        <v>87</v>
      </c>
      <c r="F23" t="s">
        <v>423</v>
      </c>
      <c r="G23" s="3" t="s">
        <v>20</v>
      </c>
      <c r="H23" s="3" t="s">
        <v>14</v>
      </c>
      <c r="K23" s="97" t="s">
        <v>1684</v>
      </c>
      <c r="L23" t="s">
        <v>1442</v>
      </c>
      <c r="M23" t="s">
        <v>790</v>
      </c>
    </row>
    <row r="24" spans="2:13" x14ac:dyDescent="0.3">
      <c r="B24" s="3" t="s">
        <v>890</v>
      </c>
      <c r="C24" s="3">
        <v>91340</v>
      </c>
      <c r="D24" s="3" t="s">
        <v>891</v>
      </c>
      <c r="E24" t="s">
        <v>73</v>
      </c>
      <c r="F24" t="s">
        <v>425</v>
      </c>
      <c r="G24" s="3" t="s">
        <v>20</v>
      </c>
      <c r="H24" s="3" t="s">
        <v>14</v>
      </c>
      <c r="K24" s="97" t="s">
        <v>1736</v>
      </c>
      <c r="L24" t="s">
        <v>919</v>
      </c>
      <c r="M24" t="s">
        <v>790</v>
      </c>
    </row>
    <row r="25" spans="2:13" x14ac:dyDescent="0.3">
      <c r="B25" s="3" t="s">
        <v>892</v>
      </c>
      <c r="C25" s="3">
        <v>91390</v>
      </c>
      <c r="D25" s="3" t="s">
        <v>893</v>
      </c>
      <c r="E25" t="s">
        <v>75</v>
      </c>
      <c r="F25" t="s">
        <v>425</v>
      </c>
      <c r="G25" s="3" t="s">
        <v>20</v>
      </c>
      <c r="H25" s="3" t="s">
        <v>14</v>
      </c>
      <c r="K25" s="97"/>
    </row>
    <row r="26" spans="2:13" x14ac:dyDescent="0.3">
      <c r="B26" s="3" t="s">
        <v>894</v>
      </c>
      <c r="C26" s="3">
        <v>91460</v>
      </c>
      <c r="D26" s="3" t="s">
        <v>818</v>
      </c>
      <c r="E26" t="s">
        <v>76</v>
      </c>
      <c r="F26" t="s">
        <v>427</v>
      </c>
      <c r="G26" s="3" t="s">
        <v>20</v>
      </c>
      <c r="H26" s="3" t="s">
        <v>14</v>
      </c>
      <c r="K26" s="97" t="s">
        <v>1735</v>
      </c>
      <c r="L26" t="s">
        <v>1209</v>
      </c>
      <c r="M26" t="s">
        <v>790</v>
      </c>
    </row>
    <row r="27" spans="2:13" x14ac:dyDescent="0.3">
      <c r="B27" s="3" t="s">
        <v>895</v>
      </c>
      <c r="C27" s="3">
        <v>91940</v>
      </c>
      <c r="D27" s="3" t="s">
        <v>822</v>
      </c>
      <c r="E27" t="s">
        <v>81</v>
      </c>
      <c r="F27" t="s">
        <v>427</v>
      </c>
      <c r="G27" s="3" t="s">
        <v>20</v>
      </c>
      <c r="H27" s="3" t="s">
        <v>14</v>
      </c>
    </row>
    <row r="28" spans="2:13" x14ac:dyDescent="0.3">
      <c r="B28" s="3" t="s">
        <v>896</v>
      </c>
      <c r="C28" s="3">
        <v>91580</v>
      </c>
      <c r="D28" s="3" t="s">
        <v>819</v>
      </c>
      <c r="E28" t="s">
        <v>78</v>
      </c>
      <c r="F28" t="s">
        <v>427</v>
      </c>
      <c r="G28" s="3" t="s">
        <v>20</v>
      </c>
      <c r="H28" s="3" t="s">
        <v>14</v>
      </c>
    </row>
    <row r="29" spans="2:13" x14ac:dyDescent="0.3">
      <c r="B29" s="3" t="s">
        <v>897</v>
      </c>
      <c r="C29" s="3">
        <v>91950</v>
      </c>
      <c r="D29" s="3" t="s">
        <v>898</v>
      </c>
      <c r="E29" t="s">
        <v>82</v>
      </c>
      <c r="F29" t="s">
        <v>429</v>
      </c>
      <c r="G29" s="3" t="s">
        <v>20</v>
      </c>
      <c r="H29" s="3" t="s">
        <v>14</v>
      </c>
    </row>
    <row r="30" spans="2:13" x14ac:dyDescent="0.3">
      <c r="B30" s="3" t="s">
        <v>899</v>
      </c>
      <c r="C30" s="3">
        <v>91551</v>
      </c>
      <c r="D30" s="3" t="s">
        <v>900</v>
      </c>
      <c r="E30" t="s">
        <v>77</v>
      </c>
      <c r="F30" t="s">
        <v>429</v>
      </c>
      <c r="G30" s="3" t="s">
        <v>20</v>
      </c>
      <c r="H30" s="3" t="s">
        <v>14</v>
      </c>
    </row>
    <row r="31" spans="2:13" x14ac:dyDescent="0.3">
      <c r="B31" s="3" t="s">
        <v>901</v>
      </c>
      <c r="C31" s="3">
        <v>92900</v>
      </c>
      <c r="D31" s="3" t="s">
        <v>902</v>
      </c>
      <c r="E31" t="s">
        <v>92</v>
      </c>
      <c r="F31" t="s">
        <v>429</v>
      </c>
      <c r="G31" s="3" t="s">
        <v>20</v>
      </c>
      <c r="H31" s="3" t="s">
        <v>14</v>
      </c>
    </row>
    <row r="32" spans="2:13" x14ac:dyDescent="0.3">
      <c r="B32" s="3" t="s">
        <v>903</v>
      </c>
      <c r="C32" s="3">
        <v>91920</v>
      </c>
      <c r="D32" s="3" t="s">
        <v>821</v>
      </c>
      <c r="E32" t="s">
        <v>80</v>
      </c>
      <c r="F32" t="s">
        <v>431</v>
      </c>
      <c r="G32" s="3" t="s">
        <v>20</v>
      </c>
      <c r="H32" s="3" t="s">
        <v>14</v>
      </c>
    </row>
    <row r="33" spans="2:8" x14ac:dyDescent="0.3">
      <c r="B33" s="3" t="s">
        <v>904</v>
      </c>
      <c r="C33" s="3">
        <v>91990</v>
      </c>
      <c r="D33" s="3" t="s">
        <v>905</v>
      </c>
      <c r="E33" t="s">
        <v>83</v>
      </c>
      <c r="F33" t="s">
        <v>425</v>
      </c>
      <c r="G33" s="3" t="s">
        <v>20</v>
      </c>
      <c r="H33" s="3" t="s">
        <v>14</v>
      </c>
    </row>
    <row r="34" spans="2:8" x14ac:dyDescent="0.3">
      <c r="B34" s="3" t="s">
        <v>906</v>
      </c>
      <c r="C34" s="3">
        <v>92061</v>
      </c>
      <c r="D34" s="3" t="s">
        <v>907</v>
      </c>
      <c r="E34" t="s">
        <v>84</v>
      </c>
      <c r="F34" t="s">
        <v>435</v>
      </c>
      <c r="G34" s="3" t="s">
        <v>20</v>
      </c>
      <c r="H34" s="3" t="s">
        <v>14</v>
      </c>
    </row>
    <row r="35" spans="2:8" x14ac:dyDescent="0.3">
      <c r="B35" s="3" t="s">
        <v>908</v>
      </c>
      <c r="C35" s="3">
        <v>92250</v>
      </c>
      <c r="D35" s="3" t="s">
        <v>909</v>
      </c>
      <c r="E35" t="s">
        <v>86</v>
      </c>
      <c r="F35" t="s">
        <v>433</v>
      </c>
      <c r="G35" s="3" t="s">
        <v>20</v>
      </c>
      <c r="H35" s="3" t="s">
        <v>14</v>
      </c>
    </row>
    <row r="36" spans="2:8" x14ac:dyDescent="0.3">
      <c r="B36" s="3" t="s">
        <v>910</v>
      </c>
      <c r="C36" s="3">
        <v>92260</v>
      </c>
      <c r="D36" s="3" t="s">
        <v>911</v>
      </c>
      <c r="E36" t="s">
        <v>89</v>
      </c>
      <c r="F36" t="s">
        <v>423</v>
      </c>
      <c r="G36" s="3" t="s">
        <v>20</v>
      </c>
      <c r="H36" s="3" t="s">
        <v>14</v>
      </c>
    </row>
    <row r="37" spans="2:8" x14ac:dyDescent="0.3">
      <c r="B37" s="3" t="s">
        <v>912</v>
      </c>
      <c r="C37" s="3">
        <v>92470</v>
      </c>
      <c r="D37" s="3" t="s">
        <v>913</v>
      </c>
      <c r="E37" t="s">
        <v>90</v>
      </c>
      <c r="F37" t="s">
        <v>435</v>
      </c>
      <c r="G37" s="3" t="s">
        <v>20</v>
      </c>
      <c r="H37" s="3" t="s">
        <v>14</v>
      </c>
    </row>
    <row r="38" spans="2:8" x14ac:dyDescent="0.3">
      <c r="B38" s="3" t="s">
        <v>914</v>
      </c>
      <c r="C38" s="3">
        <v>92881</v>
      </c>
      <c r="D38" s="3" t="s">
        <v>915</v>
      </c>
      <c r="E38" t="s">
        <v>91</v>
      </c>
      <c r="F38" t="s">
        <v>437</v>
      </c>
      <c r="G38" s="3" t="s">
        <v>20</v>
      </c>
      <c r="H38" s="3" t="s">
        <v>14</v>
      </c>
    </row>
    <row r="39" spans="2:8" x14ac:dyDescent="0.3">
      <c r="B39" s="3" t="s">
        <v>916</v>
      </c>
      <c r="C39" s="3">
        <v>100660</v>
      </c>
      <c r="D39" s="3" t="s">
        <v>917</v>
      </c>
      <c r="E39" t="s">
        <v>94</v>
      </c>
      <c r="F39" t="s">
        <v>453</v>
      </c>
      <c r="G39" s="3" t="s">
        <v>23</v>
      </c>
      <c r="H39" s="3" t="s">
        <v>14</v>
      </c>
    </row>
    <row r="40" spans="2:8" x14ac:dyDescent="0.3">
      <c r="B40" s="3" t="s">
        <v>918</v>
      </c>
      <c r="C40" s="3">
        <v>100680</v>
      </c>
      <c r="D40" s="3" t="s">
        <v>919</v>
      </c>
      <c r="E40" t="s">
        <v>96</v>
      </c>
      <c r="F40" t="s">
        <v>441</v>
      </c>
      <c r="G40" s="3" t="s">
        <v>23</v>
      </c>
      <c r="H40" s="3" t="s">
        <v>14</v>
      </c>
    </row>
    <row r="41" spans="2:8" x14ac:dyDescent="0.3">
      <c r="B41" s="3" t="s">
        <v>920</v>
      </c>
      <c r="C41" s="3">
        <v>100681</v>
      </c>
      <c r="D41" s="3" t="s">
        <v>921</v>
      </c>
      <c r="E41" t="s">
        <v>97</v>
      </c>
      <c r="F41" t="s">
        <v>443</v>
      </c>
      <c r="G41" s="3" t="s">
        <v>23</v>
      </c>
      <c r="H41" s="3" t="s">
        <v>14</v>
      </c>
    </row>
    <row r="42" spans="2:8" x14ac:dyDescent="0.3">
      <c r="B42" s="3" t="s">
        <v>922</v>
      </c>
      <c r="C42" s="3">
        <v>100790</v>
      </c>
      <c r="D42" s="3" t="s">
        <v>923</v>
      </c>
      <c r="E42" t="s">
        <v>98</v>
      </c>
      <c r="F42" t="s">
        <v>445</v>
      </c>
      <c r="G42" s="3" t="s">
        <v>23</v>
      </c>
      <c r="H42" s="3" t="s">
        <v>14</v>
      </c>
    </row>
    <row r="43" spans="2:8" x14ac:dyDescent="0.3">
      <c r="B43" s="3" t="s">
        <v>924</v>
      </c>
      <c r="C43" s="3">
        <v>100791</v>
      </c>
      <c r="D43" s="3" t="s">
        <v>925</v>
      </c>
      <c r="E43" t="s">
        <v>99</v>
      </c>
      <c r="F43" t="s">
        <v>447</v>
      </c>
      <c r="G43" s="3" t="s">
        <v>23</v>
      </c>
      <c r="H43" s="3" t="s">
        <v>14</v>
      </c>
    </row>
    <row r="44" spans="2:8" x14ac:dyDescent="0.3">
      <c r="B44" s="3" t="s">
        <v>926</v>
      </c>
      <c r="C44" s="3">
        <v>101800</v>
      </c>
      <c r="D44" s="3" t="s">
        <v>927</v>
      </c>
      <c r="E44" t="s">
        <v>100</v>
      </c>
      <c r="F44" t="s">
        <v>449</v>
      </c>
      <c r="G44" s="3" t="s">
        <v>23</v>
      </c>
      <c r="H44" s="3" t="s">
        <v>14</v>
      </c>
    </row>
    <row r="45" spans="2:8" x14ac:dyDescent="0.3">
      <c r="B45" s="3" t="s">
        <v>928</v>
      </c>
      <c r="C45" s="3">
        <v>102100</v>
      </c>
      <c r="D45" s="3" t="s">
        <v>929</v>
      </c>
      <c r="E45" t="s">
        <v>101</v>
      </c>
      <c r="F45" t="s">
        <v>451</v>
      </c>
      <c r="G45" s="3" t="s">
        <v>23</v>
      </c>
      <c r="H45" s="3" t="s">
        <v>14</v>
      </c>
    </row>
    <row r="46" spans="2:8" x14ac:dyDescent="0.3">
      <c r="B46" s="3" t="s">
        <v>930</v>
      </c>
      <c r="C46" s="3">
        <v>100490</v>
      </c>
      <c r="D46" s="3" t="s">
        <v>931</v>
      </c>
      <c r="E46" t="s">
        <v>95</v>
      </c>
      <c r="F46" t="s">
        <v>439</v>
      </c>
      <c r="G46" s="3" t="s">
        <v>23</v>
      </c>
      <c r="H46" s="3" t="s">
        <v>14</v>
      </c>
    </row>
    <row r="47" spans="2:8" x14ac:dyDescent="0.3">
      <c r="B47" s="3" t="s">
        <v>932</v>
      </c>
      <c r="C47" s="3">
        <v>102300</v>
      </c>
      <c r="D47" s="3" t="s">
        <v>933</v>
      </c>
      <c r="E47" t="s">
        <v>102</v>
      </c>
      <c r="F47" t="s">
        <v>453</v>
      </c>
      <c r="G47" s="3" t="s">
        <v>23</v>
      </c>
      <c r="H47" s="3" t="s">
        <v>14</v>
      </c>
    </row>
    <row r="48" spans="2:8" x14ac:dyDescent="0.3">
      <c r="B48" s="3" t="s">
        <v>934</v>
      </c>
      <c r="C48" s="3">
        <v>112180</v>
      </c>
      <c r="D48" s="3" t="s">
        <v>935</v>
      </c>
      <c r="E48" t="s">
        <v>104</v>
      </c>
      <c r="F48" t="s">
        <v>465</v>
      </c>
      <c r="G48" s="3" t="s">
        <v>26</v>
      </c>
      <c r="H48" s="3" t="s">
        <v>14</v>
      </c>
    </row>
    <row r="49" spans="2:8" x14ac:dyDescent="0.3">
      <c r="B49" s="3" t="s">
        <v>936</v>
      </c>
      <c r="C49" s="3">
        <v>112211</v>
      </c>
      <c r="D49" s="3" t="s">
        <v>937</v>
      </c>
      <c r="E49" t="s">
        <v>106</v>
      </c>
      <c r="F49" t="s">
        <v>467</v>
      </c>
      <c r="G49" s="3" t="s">
        <v>26</v>
      </c>
      <c r="H49" s="3" t="s">
        <v>14</v>
      </c>
    </row>
    <row r="50" spans="2:8" x14ac:dyDescent="0.3">
      <c r="B50" s="3" t="s">
        <v>938</v>
      </c>
      <c r="C50" s="3">
        <v>112191</v>
      </c>
      <c r="D50" s="3" t="s">
        <v>939</v>
      </c>
      <c r="E50" t="s">
        <v>108</v>
      </c>
      <c r="F50" t="s">
        <v>469</v>
      </c>
      <c r="G50" s="3" t="s">
        <v>26</v>
      </c>
      <c r="H50" s="3" t="s">
        <v>14</v>
      </c>
    </row>
    <row r="51" spans="2:8" x14ac:dyDescent="0.3">
      <c r="B51" s="3" t="s">
        <v>940</v>
      </c>
      <c r="C51" s="3">
        <v>112200</v>
      </c>
      <c r="D51" s="3" t="s">
        <v>941</v>
      </c>
      <c r="E51" t="s">
        <v>110</v>
      </c>
      <c r="F51" t="s">
        <v>471</v>
      </c>
      <c r="G51" s="3" t="s">
        <v>26</v>
      </c>
      <c r="H51" s="3" t="s">
        <v>14</v>
      </c>
    </row>
    <row r="52" spans="2:8" x14ac:dyDescent="0.3">
      <c r="B52" s="3" t="s">
        <v>942</v>
      </c>
      <c r="C52" s="3">
        <v>112210</v>
      </c>
      <c r="D52" s="3" t="s">
        <v>943</v>
      </c>
      <c r="E52" t="s">
        <v>112</v>
      </c>
      <c r="F52" t="s">
        <v>473</v>
      </c>
      <c r="G52" s="3" t="s">
        <v>26</v>
      </c>
      <c r="H52" s="3" t="s">
        <v>14</v>
      </c>
    </row>
    <row r="53" spans="2:8" x14ac:dyDescent="0.3">
      <c r="B53" s="3" t="s">
        <v>944</v>
      </c>
      <c r="C53" s="3">
        <v>112220</v>
      </c>
      <c r="D53" s="3" t="s">
        <v>945</v>
      </c>
      <c r="E53" t="s">
        <v>114</v>
      </c>
      <c r="F53" t="s">
        <v>475</v>
      </c>
      <c r="G53" s="3" t="s">
        <v>26</v>
      </c>
      <c r="H53" s="3" t="s">
        <v>14</v>
      </c>
    </row>
    <row r="54" spans="2:8" x14ac:dyDescent="0.3">
      <c r="B54" s="3" t="s">
        <v>946</v>
      </c>
      <c r="C54" s="3">
        <v>112230</v>
      </c>
      <c r="D54" s="3" t="s">
        <v>947</v>
      </c>
      <c r="E54" t="s">
        <v>116</v>
      </c>
      <c r="F54" t="s">
        <v>477</v>
      </c>
      <c r="G54" s="3" t="s">
        <v>26</v>
      </c>
      <c r="H54" s="3" t="s">
        <v>14</v>
      </c>
    </row>
    <row r="55" spans="2:8" x14ac:dyDescent="0.3">
      <c r="B55" s="3" t="s">
        <v>948</v>
      </c>
      <c r="C55" s="3">
        <v>112240</v>
      </c>
      <c r="D55" s="3" t="s">
        <v>949</v>
      </c>
      <c r="E55" t="s">
        <v>118</v>
      </c>
      <c r="F55" t="s">
        <v>479</v>
      </c>
      <c r="G55" s="3" t="s">
        <v>26</v>
      </c>
      <c r="H55" s="3" t="s">
        <v>14</v>
      </c>
    </row>
    <row r="56" spans="2:8" x14ac:dyDescent="0.3">
      <c r="B56" s="3" t="s">
        <v>950</v>
      </c>
      <c r="C56" s="3">
        <v>110040</v>
      </c>
      <c r="D56" s="3" t="s">
        <v>951</v>
      </c>
      <c r="E56" t="s">
        <v>105</v>
      </c>
      <c r="F56" t="s">
        <v>455</v>
      </c>
      <c r="G56" s="3" t="s">
        <v>26</v>
      </c>
      <c r="H56" s="3" t="s">
        <v>14</v>
      </c>
    </row>
    <row r="57" spans="2:8" x14ac:dyDescent="0.3">
      <c r="B57" s="3" t="s">
        <v>952</v>
      </c>
      <c r="C57" s="3">
        <v>110531</v>
      </c>
      <c r="D57" s="3" t="s">
        <v>953</v>
      </c>
      <c r="E57" t="s">
        <v>107</v>
      </c>
      <c r="F57" t="s">
        <v>457</v>
      </c>
      <c r="G57" s="3" t="s">
        <v>26</v>
      </c>
      <c r="H57" s="3" t="s">
        <v>14</v>
      </c>
    </row>
    <row r="58" spans="2:8" x14ac:dyDescent="0.3">
      <c r="B58" s="3" t="s">
        <v>954</v>
      </c>
      <c r="C58" s="3">
        <v>110750</v>
      </c>
      <c r="D58" s="3" t="s">
        <v>955</v>
      </c>
      <c r="E58" t="s">
        <v>109</v>
      </c>
      <c r="F58" t="s">
        <v>459</v>
      </c>
      <c r="G58" s="3" t="s">
        <v>26</v>
      </c>
      <c r="H58" s="3" t="s">
        <v>14</v>
      </c>
    </row>
    <row r="59" spans="2:8" x14ac:dyDescent="0.3">
      <c r="B59" s="3" t="s">
        <v>956</v>
      </c>
      <c r="C59" s="3">
        <v>110740</v>
      </c>
      <c r="D59" s="3" t="s">
        <v>824</v>
      </c>
      <c r="E59" t="s">
        <v>113</v>
      </c>
      <c r="F59" t="s">
        <v>463</v>
      </c>
      <c r="G59" s="3" t="s">
        <v>26</v>
      </c>
      <c r="H59" s="3" t="s">
        <v>14</v>
      </c>
    </row>
    <row r="60" spans="2:8" x14ac:dyDescent="0.3">
      <c r="B60" s="3" t="s">
        <v>957</v>
      </c>
      <c r="C60" s="3">
        <v>110980</v>
      </c>
      <c r="D60" s="3" t="s">
        <v>958</v>
      </c>
      <c r="E60" t="s">
        <v>111</v>
      </c>
      <c r="F60" t="s">
        <v>461</v>
      </c>
      <c r="G60" s="3" t="s">
        <v>26</v>
      </c>
      <c r="H60" s="3" t="s">
        <v>14</v>
      </c>
    </row>
    <row r="61" spans="2:8" x14ac:dyDescent="0.3">
      <c r="B61" s="3" t="s">
        <v>959</v>
      </c>
      <c r="C61" s="3">
        <v>112060</v>
      </c>
      <c r="D61" s="3" t="s">
        <v>960</v>
      </c>
      <c r="E61" t="s">
        <v>115</v>
      </c>
      <c r="F61" t="s">
        <v>455</v>
      </c>
      <c r="G61" s="3" t="s">
        <v>26</v>
      </c>
      <c r="H61" s="3" t="s">
        <v>14</v>
      </c>
    </row>
    <row r="62" spans="2:8" x14ac:dyDescent="0.3">
      <c r="B62" s="3" t="s">
        <v>961</v>
      </c>
      <c r="C62" s="3">
        <v>112340</v>
      </c>
      <c r="D62" s="3" t="s">
        <v>962</v>
      </c>
      <c r="E62" t="s">
        <v>117</v>
      </c>
      <c r="F62" t="s">
        <v>455</v>
      </c>
      <c r="G62" s="3" t="s">
        <v>26</v>
      </c>
      <c r="H62" s="3" t="s">
        <v>14</v>
      </c>
    </row>
    <row r="63" spans="2:8" x14ac:dyDescent="0.3">
      <c r="B63" s="3" t="s">
        <v>963</v>
      </c>
      <c r="C63" s="3">
        <v>130010</v>
      </c>
      <c r="D63" s="3" t="s">
        <v>964</v>
      </c>
      <c r="E63" t="s">
        <v>120</v>
      </c>
      <c r="F63" t="s">
        <v>481</v>
      </c>
      <c r="G63" s="3" t="s">
        <v>29</v>
      </c>
      <c r="H63" s="3" t="s">
        <v>14</v>
      </c>
    </row>
    <row r="64" spans="2:8" x14ac:dyDescent="0.3">
      <c r="B64" s="3" t="s">
        <v>965</v>
      </c>
      <c r="C64" s="3">
        <v>131500</v>
      </c>
      <c r="D64" s="3" t="s">
        <v>966</v>
      </c>
      <c r="E64" t="s">
        <v>121</v>
      </c>
      <c r="F64" t="s">
        <v>487</v>
      </c>
      <c r="G64" s="3" t="s">
        <v>29</v>
      </c>
      <c r="H64" s="3" t="s">
        <v>14</v>
      </c>
    </row>
    <row r="65" spans="2:8" x14ac:dyDescent="0.3">
      <c r="B65" s="3" t="s">
        <v>967</v>
      </c>
      <c r="C65" s="3">
        <v>131520</v>
      </c>
      <c r="D65" s="3" t="s">
        <v>968</v>
      </c>
      <c r="E65" t="s">
        <v>123</v>
      </c>
      <c r="F65" t="s">
        <v>489</v>
      </c>
      <c r="G65" s="3" t="s">
        <v>29</v>
      </c>
      <c r="H65" s="3" t="s">
        <v>14</v>
      </c>
    </row>
    <row r="66" spans="2:8" x14ac:dyDescent="0.3">
      <c r="B66" s="3" t="s">
        <v>969</v>
      </c>
      <c r="C66" s="3">
        <v>131951</v>
      </c>
      <c r="D66" s="3" t="s">
        <v>970</v>
      </c>
      <c r="E66" t="s">
        <v>125</v>
      </c>
      <c r="F66" t="s">
        <v>493</v>
      </c>
      <c r="G66" s="3" t="s">
        <v>29</v>
      </c>
      <c r="H66" s="3" t="s">
        <v>14</v>
      </c>
    </row>
    <row r="67" spans="2:8" x14ac:dyDescent="0.3">
      <c r="B67" s="3" t="s">
        <v>971</v>
      </c>
      <c r="C67" s="3">
        <v>131960</v>
      </c>
      <c r="D67" s="3" t="s">
        <v>972</v>
      </c>
      <c r="E67" t="s">
        <v>126</v>
      </c>
      <c r="F67" t="s">
        <v>491</v>
      </c>
      <c r="G67" s="3" t="s">
        <v>29</v>
      </c>
      <c r="H67" s="3" t="s">
        <v>14</v>
      </c>
    </row>
    <row r="68" spans="2:8" x14ac:dyDescent="0.3">
      <c r="B68" s="3" t="s">
        <v>973</v>
      </c>
      <c r="C68" s="3">
        <v>132730</v>
      </c>
      <c r="D68" s="3" t="s">
        <v>974</v>
      </c>
      <c r="E68" t="s">
        <v>127</v>
      </c>
      <c r="F68" t="s">
        <v>497</v>
      </c>
      <c r="G68" s="3" t="s">
        <v>29</v>
      </c>
      <c r="H68" s="3" t="s">
        <v>14</v>
      </c>
    </row>
    <row r="69" spans="2:8" x14ac:dyDescent="0.3">
      <c r="B69" s="3" t="s">
        <v>975</v>
      </c>
      <c r="C69" s="3">
        <v>132740</v>
      </c>
      <c r="D69" s="3" t="s">
        <v>976</v>
      </c>
      <c r="E69" t="s">
        <v>128</v>
      </c>
      <c r="F69" t="s">
        <v>499</v>
      </c>
      <c r="G69" s="3" t="s">
        <v>29</v>
      </c>
      <c r="H69" s="3" t="s">
        <v>14</v>
      </c>
    </row>
    <row r="70" spans="2:8" x14ac:dyDescent="0.3">
      <c r="B70" s="3" t="s">
        <v>977</v>
      </c>
      <c r="C70" s="3">
        <v>132760</v>
      </c>
      <c r="D70" s="3" t="s">
        <v>825</v>
      </c>
      <c r="E70" t="s">
        <v>129</v>
      </c>
      <c r="F70" t="s">
        <v>501</v>
      </c>
      <c r="G70" s="3" t="s">
        <v>29</v>
      </c>
      <c r="H70" s="3" t="s">
        <v>14</v>
      </c>
    </row>
    <row r="71" spans="2:8" x14ac:dyDescent="0.3">
      <c r="B71" s="3" t="s">
        <v>978</v>
      </c>
      <c r="C71" s="3">
        <v>132761</v>
      </c>
      <c r="D71" s="3" t="s">
        <v>979</v>
      </c>
      <c r="E71" t="s">
        <v>131</v>
      </c>
      <c r="F71" t="s">
        <v>503</v>
      </c>
      <c r="G71" s="3" t="s">
        <v>29</v>
      </c>
      <c r="H71" s="3" t="s">
        <v>14</v>
      </c>
    </row>
    <row r="72" spans="2:8" x14ac:dyDescent="0.3">
      <c r="B72" s="3" t="s">
        <v>980</v>
      </c>
      <c r="C72" s="3">
        <v>132770</v>
      </c>
      <c r="D72" s="3" t="s">
        <v>981</v>
      </c>
      <c r="E72" t="s">
        <v>130</v>
      </c>
      <c r="F72" t="s">
        <v>495</v>
      </c>
      <c r="G72" s="3" t="s">
        <v>29</v>
      </c>
      <c r="H72" s="3" t="s">
        <v>14</v>
      </c>
    </row>
    <row r="73" spans="2:8" x14ac:dyDescent="0.3">
      <c r="B73" s="3" t="s">
        <v>982</v>
      </c>
      <c r="C73" s="3">
        <v>132780</v>
      </c>
      <c r="D73" s="3" t="s">
        <v>983</v>
      </c>
      <c r="E73" t="s">
        <v>132</v>
      </c>
      <c r="F73" t="s">
        <v>505</v>
      </c>
      <c r="G73" s="3" t="s">
        <v>29</v>
      </c>
      <c r="H73" s="3" t="s">
        <v>14</v>
      </c>
    </row>
    <row r="74" spans="2:8" x14ac:dyDescent="0.3">
      <c r="B74" s="3" t="s">
        <v>984</v>
      </c>
      <c r="C74" s="3">
        <v>132781</v>
      </c>
      <c r="D74" s="3" t="s">
        <v>985</v>
      </c>
      <c r="E74" t="s">
        <v>133</v>
      </c>
      <c r="F74" t="s">
        <v>507</v>
      </c>
      <c r="G74" s="3" t="s">
        <v>29</v>
      </c>
      <c r="H74" s="3" t="s">
        <v>14</v>
      </c>
    </row>
    <row r="75" spans="2:8" x14ac:dyDescent="0.3">
      <c r="B75" s="3" t="s">
        <v>986</v>
      </c>
      <c r="C75" s="3">
        <v>130570</v>
      </c>
      <c r="D75" s="3" t="s">
        <v>987</v>
      </c>
      <c r="E75" t="s">
        <v>122</v>
      </c>
      <c r="F75" t="s">
        <v>483</v>
      </c>
      <c r="G75" s="3" t="s">
        <v>29</v>
      </c>
      <c r="H75" s="3" t="s">
        <v>14</v>
      </c>
    </row>
    <row r="76" spans="2:8" x14ac:dyDescent="0.3">
      <c r="B76" s="3" t="s">
        <v>988</v>
      </c>
      <c r="C76" s="3">
        <v>130580</v>
      </c>
      <c r="D76" s="3" t="s">
        <v>989</v>
      </c>
      <c r="E76" t="s">
        <v>124</v>
      </c>
      <c r="F76" t="s">
        <v>485</v>
      </c>
      <c r="G76" s="3" t="s">
        <v>29</v>
      </c>
      <c r="H76" s="3" t="s">
        <v>14</v>
      </c>
    </row>
    <row r="77" spans="2:8" x14ac:dyDescent="0.3">
      <c r="B77" s="3" t="s">
        <v>990</v>
      </c>
      <c r="C77" s="3">
        <v>140150</v>
      </c>
      <c r="D77" s="3" t="s">
        <v>826</v>
      </c>
      <c r="E77" t="s">
        <v>135</v>
      </c>
      <c r="F77" t="s">
        <v>515</v>
      </c>
      <c r="G77" s="3" t="s">
        <v>32</v>
      </c>
      <c r="H77" s="3" t="s">
        <v>14</v>
      </c>
    </row>
    <row r="78" spans="2:8" x14ac:dyDescent="0.3">
      <c r="B78" s="3" t="s">
        <v>991</v>
      </c>
      <c r="C78" s="3">
        <v>141440</v>
      </c>
      <c r="D78" s="3" t="s">
        <v>828</v>
      </c>
      <c r="E78" t="s">
        <v>136</v>
      </c>
      <c r="F78" t="s">
        <v>515</v>
      </c>
      <c r="G78" s="3" t="s">
        <v>32</v>
      </c>
      <c r="H78" s="3" t="s">
        <v>14</v>
      </c>
    </row>
    <row r="79" spans="2:8" x14ac:dyDescent="0.3">
      <c r="B79" s="3" t="s">
        <v>992</v>
      </c>
      <c r="C79" s="3">
        <v>140960</v>
      </c>
      <c r="D79" s="3" t="s">
        <v>993</v>
      </c>
      <c r="E79" t="s">
        <v>137</v>
      </c>
      <c r="F79" t="s">
        <v>509</v>
      </c>
      <c r="G79" s="3" t="s">
        <v>32</v>
      </c>
      <c r="H79" s="3" t="s">
        <v>14</v>
      </c>
    </row>
    <row r="80" spans="2:8" x14ac:dyDescent="0.3">
      <c r="B80" s="3" t="s">
        <v>994</v>
      </c>
      <c r="C80" s="3">
        <v>141100</v>
      </c>
      <c r="D80" s="3" t="s">
        <v>995</v>
      </c>
      <c r="E80" t="s">
        <v>139</v>
      </c>
      <c r="F80" t="s">
        <v>513</v>
      </c>
      <c r="G80" s="3" t="s">
        <v>32</v>
      </c>
      <c r="H80" s="3" t="s">
        <v>14</v>
      </c>
    </row>
    <row r="81" spans="2:8" x14ac:dyDescent="0.3">
      <c r="B81" s="3" t="s">
        <v>996</v>
      </c>
      <c r="C81" s="3">
        <v>141110</v>
      </c>
      <c r="D81" s="3" t="s">
        <v>997</v>
      </c>
      <c r="E81" t="s">
        <v>138</v>
      </c>
      <c r="F81" t="s">
        <v>511</v>
      </c>
      <c r="G81" s="3" t="s">
        <v>32</v>
      </c>
      <c r="H81" s="3" t="s">
        <v>14</v>
      </c>
    </row>
    <row r="82" spans="2:8" x14ac:dyDescent="0.3">
      <c r="B82" s="3" t="s">
        <v>998</v>
      </c>
      <c r="C82" s="3">
        <v>141760</v>
      </c>
      <c r="D82" s="3" t="s">
        <v>999</v>
      </c>
      <c r="E82" t="s">
        <v>140</v>
      </c>
      <c r="F82" t="s">
        <v>509</v>
      </c>
      <c r="G82" s="3" t="s">
        <v>32</v>
      </c>
      <c r="H82" s="3" t="s">
        <v>14</v>
      </c>
    </row>
    <row r="83" spans="2:8" x14ac:dyDescent="0.3">
      <c r="B83" s="3" t="s">
        <v>1000</v>
      </c>
      <c r="C83" s="3">
        <v>142080</v>
      </c>
      <c r="D83" s="3" t="s">
        <v>1001</v>
      </c>
      <c r="E83" t="s">
        <v>141</v>
      </c>
      <c r="F83" t="s">
        <v>517</v>
      </c>
      <c r="G83" s="3" t="s">
        <v>32</v>
      </c>
      <c r="H83" s="3" t="s">
        <v>14</v>
      </c>
    </row>
    <row r="84" spans="2:8" x14ac:dyDescent="0.3">
      <c r="B84" s="3" t="s">
        <v>1002</v>
      </c>
      <c r="C84" s="3">
        <v>142280</v>
      </c>
      <c r="D84" s="3" t="s">
        <v>1003</v>
      </c>
      <c r="E84" t="s">
        <v>142</v>
      </c>
      <c r="F84" t="s">
        <v>519</v>
      </c>
      <c r="G84" s="3" t="s">
        <v>32</v>
      </c>
      <c r="H84" s="3" t="s">
        <v>14</v>
      </c>
    </row>
    <row r="85" spans="2:8" x14ac:dyDescent="0.3">
      <c r="B85" s="3" t="s">
        <v>1004</v>
      </c>
      <c r="C85" s="3">
        <v>142860</v>
      </c>
      <c r="D85" s="3" t="s">
        <v>1005</v>
      </c>
      <c r="E85" t="s">
        <v>143</v>
      </c>
      <c r="F85" t="s">
        <v>521</v>
      </c>
      <c r="G85" s="3" t="s">
        <v>32</v>
      </c>
      <c r="H85" s="3" t="s">
        <v>14</v>
      </c>
    </row>
    <row r="86" spans="2:8" x14ac:dyDescent="0.3">
      <c r="B86" s="3" t="s">
        <v>1006</v>
      </c>
      <c r="C86" s="3">
        <v>231171</v>
      </c>
      <c r="D86" s="3" t="s">
        <v>1007</v>
      </c>
      <c r="E86" t="s">
        <v>145</v>
      </c>
      <c r="F86" t="s">
        <v>525</v>
      </c>
      <c r="G86" s="3" t="s">
        <v>35</v>
      </c>
      <c r="H86" s="3" t="s">
        <v>14</v>
      </c>
    </row>
    <row r="87" spans="2:8" x14ac:dyDescent="0.3">
      <c r="B87" s="3" t="s">
        <v>1008</v>
      </c>
      <c r="C87" s="3">
        <v>231172</v>
      </c>
      <c r="D87" s="3" t="s">
        <v>1009</v>
      </c>
      <c r="E87" t="s">
        <v>147</v>
      </c>
      <c r="F87" t="s">
        <v>525</v>
      </c>
      <c r="G87" s="3" t="s">
        <v>35</v>
      </c>
      <c r="H87" s="3" t="s">
        <v>14</v>
      </c>
    </row>
    <row r="88" spans="2:8" x14ac:dyDescent="0.3">
      <c r="B88" s="3" t="s">
        <v>1010</v>
      </c>
      <c r="C88" s="3">
        <v>231173</v>
      </c>
      <c r="D88" s="3" t="s">
        <v>1011</v>
      </c>
      <c r="E88" t="s">
        <v>149</v>
      </c>
      <c r="F88" t="s">
        <v>525</v>
      </c>
      <c r="G88" s="3" t="s">
        <v>35</v>
      </c>
      <c r="H88" s="3" t="s">
        <v>14</v>
      </c>
    </row>
    <row r="89" spans="2:8" x14ac:dyDescent="0.3">
      <c r="B89" s="3" t="s">
        <v>1012</v>
      </c>
      <c r="C89" s="3">
        <v>231174</v>
      </c>
      <c r="D89" s="3" t="s">
        <v>1013</v>
      </c>
      <c r="E89" t="s">
        <v>151</v>
      </c>
      <c r="F89" t="s">
        <v>525</v>
      </c>
      <c r="G89" s="3" t="s">
        <v>35</v>
      </c>
      <c r="H89" s="3" t="s">
        <v>14</v>
      </c>
    </row>
    <row r="90" spans="2:8" x14ac:dyDescent="0.3">
      <c r="B90" s="3" t="s">
        <v>1014</v>
      </c>
      <c r="C90" s="3">
        <v>230500</v>
      </c>
      <c r="D90" s="3" t="s">
        <v>1015</v>
      </c>
      <c r="E90" t="s">
        <v>150</v>
      </c>
      <c r="F90" t="s">
        <v>523</v>
      </c>
      <c r="G90" s="3" t="s">
        <v>35</v>
      </c>
      <c r="H90" s="3" t="s">
        <v>14</v>
      </c>
    </row>
    <row r="91" spans="2:8" x14ac:dyDescent="0.3">
      <c r="B91" s="3" t="s">
        <v>1016</v>
      </c>
      <c r="C91" s="3">
        <v>230501</v>
      </c>
      <c r="D91" s="3" t="s">
        <v>1017</v>
      </c>
      <c r="E91" t="s">
        <v>152</v>
      </c>
      <c r="F91" t="s">
        <v>523</v>
      </c>
      <c r="G91" s="3" t="s">
        <v>35</v>
      </c>
      <c r="H91" s="3" t="s">
        <v>14</v>
      </c>
    </row>
    <row r="92" spans="2:8" x14ac:dyDescent="0.3">
      <c r="B92" s="3" t="s">
        <v>1018</v>
      </c>
      <c r="C92" s="3">
        <v>230641</v>
      </c>
      <c r="D92" s="3" t="s">
        <v>1019</v>
      </c>
      <c r="E92" t="s">
        <v>146</v>
      </c>
      <c r="F92" t="s">
        <v>527</v>
      </c>
      <c r="G92" s="3" t="s">
        <v>35</v>
      </c>
      <c r="H92" s="3" t="s">
        <v>14</v>
      </c>
    </row>
    <row r="93" spans="2:8" x14ac:dyDescent="0.3">
      <c r="B93" s="3" t="s">
        <v>1020</v>
      </c>
      <c r="C93" s="3">
        <v>230642</v>
      </c>
      <c r="D93" s="3" t="s">
        <v>1021</v>
      </c>
      <c r="E93" t="s">
        <v>148</v>
      </c>
      <c r="F93" t="s">
        <v>527</v>
      </c>
      <c r="G93" s="3" t="s">
        <v>35</v>
      </c>
      <c r="H93" s="3" t="s">
        <v>14</v>
      </c>
    </row>
    <row r="94" spans="2:8" x14ac:dyDescent="0.3">
      <c r="B94" s="3" t="s">
        <v>1022</v>
      </c>
      <c r="C94" s="3">
        <v>230643</v>
      </c>
      <c r="D94" s="3" t="s">
        <v>1023</v>
      </c>
      <c r="E94" t="s">
        <v>153</v>
      </c>
      <c r="F94" t="s">
        <v>527</v>
      </c>
      <c r="G94" s="3" t="s">
        <v>35</v>
      </c>
      <c r="H94" s="3" t="s">
        <v>14</v>
      </c>
    </row>
    <row r="95" spans="2:8" x14ac:dyDescent="0.3">
      <c r="B95" s="3" t="s">
        <v>1024</v>
      </c>
      <c r="C95" s="3">
        <v>231450</v>
      </c>
      <c r="D95" s="3" t="s">
        <v>1025</v>
      </c>
      <c r="E95" t="s">
        <v>154</v>
      </c>
      <c r="F95" t="s">
        <v>527</v>
      </c>
      <c r="G95" s="3" t="s">
        <v>35</v>
      </c>
      <c r="H95" s="3" t="s">
        <v>14</v>
      </c>
    </row>
    <row r="96" spans="2:8" x14ac:dyDescent="0.3">
      <c r="B96" s="3" t="s">
        <v>1026</v>
      </c>
      <c r="C96" s="3">
        <v>20672</v>
      </c>
      <c r="D96" s="3" t="s">
        <v>1027</v>
      </c>
      <c r="E96" t="s">
        <v>156</v>
      </c>
      <c r="F96" t="s">
        <v>529</v>
      </c>
      <c r="G96" s="3" t="s">
        <v>18</v>
      </c>
      <c r="H96" s="3" t="s">
        <v>15</v>
      </c>
    </row>
    <row r="97" spans="2:8" x14ac:dyDescent="0.3">
      <c r="B97" s="3" t="s">
        <v>1028</v>
      </c>
      <c r="C97" s="3">
        <v>20850</v>
      </c>
      <c r="D97" s="3" t="s">
        <v>1029</v>
      </c>
      <c r="E97" t="s">
        <v>157</v>
      </c>
      <c r="F97" t="s">
        <v>531</v>
      </c>
      <c r="G97" s="3" t="s">
        <v>18</v>
      </c>
      <c r="H97" s="3" t="s">
        <v>15</v>
      </c>
    </row>
    <row r="98" spans="2:8" x14ac:dyDescent="0.3">
      <c r="B98" s="3" t="s">
        <v>1030</v>
      </c>
      <c r="C98" s="3">
        <v>21640</v>
      </c>
      <c r="D98" s="3" t="s">
        <v>1031</v>
      </c>
      <c r="E98" t="s">
        <v>158</v>
      </c>
      <c r="F98" t="s">
        <v>535</v>
      </c>
      <c r="G98" s="3" t="s">
        <v>18</v>
      </c>
      <c r="H98" s="3" t="s">
        <v>15</v>
      </c>
    </row>
    <row r="99" spans="2:8" x14ac:dyDescent="0.3">
      <c r="B99" s="3" t="s">
        <v>1032</v>
      </c>
      <c r="C99" s="3">
        <v>21750</v>
      </c>
      <c r="D99" s="3" t="s">
        <v>789</v>
      </c>
      <c r="E99" t="s">
        <v>160</v>
      </c>
      <c r="F99" t="s">
        <v>537</v>
      </c>
      <c r="G99" s="3" t="s">
        <v>18</v>
      </c>
      <c r="H99" s="3" t="s">
        <v>15</v>
      </c>
    </row>
    <row r="100" spans="2:8" x14ac:dyDescent="0.3">
      <c r="B100" s="3" t="s">
        <v>1033</v>
      </c>
      <c r="C100" s="3">
        <v>21860</v>
      </c>
      <c r="D100" s="3" t="s">
        <v>1034</v>
      </c>
      <c r="E100" t="s">
        <v>161</v>
      </c>
      <c r="F100" t="s">
        <v>539</v>
      </c>
      <c r="G100" s="3" t="s">
        <v>18</v>
      </c>
      <c r="H100" s="3" t="s">
        <v>15</v>
      </c>
    </row>
    <row r="101" spans="2:8" x14ac:dyDescent="0.3">
      <c r="B101" s="3" t="s">
        <v>1035</v>
      </c>
      <c r="C101" s="3">
        <v>20201</v>
      </c>
      <c r="D101" s="3" t="s">
        <v>1036</v>
      </c>
      <c r="E101" t="s">
        <v>162</v>
      </c>
      <c r="F101" t="s">
        <v>541</v>
      </c>
      <c r="G101" s="3" t="s">
        <v>18</v>
      </c>
      <c r="H101" s="3" t="s">
        <v>15</v>
      </c>
    </row>
    <row r="102" spans="2:8" x14ac:dyDescent="0.3">
      <c r="B102" s="3" t="s">
        <v>1037</v>
      </c>
      <c r="C102" s="3">
        <v>22110</v>
      </c>
      <c r="D102" s="3" t="s">
        <v>1038</v>
      </c>
      <c r="E102" t="s">
        <v>163</v>
      </c>
      <c r="F102" t="s">
        <v>545</v>
      </c>
      <c r="G102" s="3" t="s">
        <v>18</v>
      </c>
      <c r="H102" s="3" t="s">
        <v>15</v>
      </c>
    </row>
    <row r="103" spans="2:8" x14ac:dyDescent="0.3">
      <c r="B103" s="3" t="s">
        <v>1039</v>
      </c>
      <c r="C103" s="3">
        <v>22363</v>
      </c>
      <c r="D103" s="3" t="s">
        <v>1040</v>
      </c>
      <c r="E103" t="s">
        <v>164</v>
      </c>
      <c r="F103" t="s">
        <v>545</v>
      </c>
      <c r="G103" s="3" t="s">
        <v>18</v>
      </c>
      <c r="H103" s="3" t="s">
        <v>15</v>
      </c>
    </row>
    <row r="104" spans="2:8" x14ac:dyDescent="0.3">
      <c r="B104" s="3" t="s">
        <v>1041</v>
      </c>
      <c r="C104" s="3">
        <v>22362</v>
      </c>
      <c r="D104" s="3" t="s">
        <v>1042</v>
      </c>
      <c r="E104" t="s">
        <v>165</v>
      </c>
      <c r="F104" t="s">
        <v>543</v>
      </c>
      <c r="G104" s="3" t="s">
        <v>18</v>
      </c>
      <c r="H104" s="3" t="s">
        <v>15</v>
      </c>
    </row>
    <row r="105" spans="2:8" x14ac:dyDescent="0.3">
      <c r="B105" s="3" t="s">
        <v>1043</v>
      </c>
      <c r="C105" s="3">
        <v>22600</v>
      </c>
      <c r="D105" s="3" t="s">
        <v>1044</v>
      </c>
      <c r="E105" t="s">
        <v>166</v>
      </c>
      <c r="F105" t="s">
        <v>547</v>
      </c>
      <c r="G105" s="3" t="s">
        <v>18</v>
      </c>
      <c r="H105" s="3" t="s">
        <v>15</v>
      </c>
    </row>
    <row r="106" spans="2:8" x14ac:dyDescent="0.3">
      <c r="B106" s="3" t="s">
        <v>1045</v>
      </c>
      <c r="C106" s="3">
        <v>20470</v>
      </c>
      <c r="D106" s="3" t="s">
        <v>1046</v>
      </c>
      <c r="E106" t="s">
        <v>159</v>
      </c>
      <c r="F106" t="s">
        <v>533</v>
      </c>
      <c r="G106" s="3" t="s">
        <v>18</v>
      </c>
      <c r="H106" s="3" t="s">
        <v>15</v>
      </c>
    </row>
    <row r="107" spans="2:8" x14ac:dyDescent="0.3">
      <c r="B107" s="3" t="s">
        <v>1047</v>
      </c>
      <c r="C107" s="3">
        <v>40020</v>
      </c>
      <c r="D107" s="3" t="s">
        <v>794</v>
      </c>
      <c r="E107" t="s">
        <v>168</v>
      </c>
      <c r="F107" t="s">
        <v>549</v>
      </c>
      <c r="G107" s="3" t="s">
        <v>21</v>
      </c>
      <c r="H107" s="3" t="s">
        <v>15</v>
      </c>
    </row>
    <row r="108" spans="2:8" x14ac:dyDescent="0.3">
      <c r="B108" s="3" t="s">
        <v>1048</v>
      </c>
      <c r="C108" s="3">
        <v>41630</v>
      </c>
      <c r="D108" s="3" t="s">
        <v>801</v>
      </c>
      <c r="E108" t="s">
        <v>169</v>
      </c>
      <c r="F108" t="s">
        <v>549</v>
      </c>
      <c r="G108" s="3" t="s">
        <v>21</v>
      </c>
      <c r="H108" s="3" t="s">
        <v>15</v>
      </c>
    </row>
    <row r="109" spans="2:8" x14ac:dyDescent="0.3">
      <c r="B109" s="3" t="s">
        <v>1049</v>
      </c>
      <c r="C109" s="3">
        <v>42550</v>
      </c>
      <c r="D109" s="3" t="s">
        <v>807</v>
      </c>
      <c r="E109" t="s">
        <v>171</v>
      </c>
      <c r="F109" t="s">
        <v>553</v>
      </c>
      <c r="G109" s="3" t="s">
        <v>21</v>
      </c>
      <c r="H109" s="3" t="s">
        <v>15</v>
      </c>
    </row>
    <row r="110" spans="2:8" x14ac:dyDescent="0.3">
      <c r="B110" s="3" t="s">
        <v>1050</v>
      </c>
      <c r="C110" s="3">
        <v>40430</v>
      </c>
      <c r="D110" s="3" t="s">
        <v>1051</v>
      </c>
      <c r="E110" t="s">
        <v>170</v>
      </c>
      <c r="F110" t="s">
        <v>551</v>
      </c>
      <c r="G110" s="3" t="s">
        <v>21</v>
      </c>
      <c r="H110" s="3" t="s">
        <v>15</v>
      </c>
    </row>
    <row r="111" spans="2:8" x14ac:dyDescent="0.3">
      <c r="B111" s="3" t="s">
        <v>1052</v>
      </c>
      <c r="C111" s="3">
        <v>40520</v>
      </c>
      <c r="D111" s="3" t="s">
        <v>796</v>
      </c>
      <c r="E111" t="s">
        <v>172</v>
      </c>
      <c r="F111" t="s">
        <v>555</v>
      </c>
      <c r="G111" s="3" t="s">
        <v>21</v>
      </c>
      <c r="H111" s="3" t="s">
        <v>15</v>
      </c>
    </row>
    <row r="112" spans="2:8" x14ac:dyDescent="0.3">
      <c r="B112" s="3" t="s">
        <v>1053</v>
      </c>
      <c r="C112" s="3">
        <v>40990</v>
      </c>
      <c r="D112" s="3" t="s">
        <v>798</v>
      </c>
      <c r="E112" t="s">
        <v>173</v>
      </c>
      <c r="F112" t="s">
        <v>555</v>
      </c>
      <c r="G112" s="3" t="s">
        <v>21</v>
      </c>
      <c r="H112" s="3" t="s">
        <v>15</v>
      </c>
    </row>
    <row r="113" spans="2:8" x14ac:dyDescent="0.3">
      <c r="B113" s="3" t="s">
        <v>1054</v>
      </c>
      <c r="C113" s="3">
        <v>42451</v>
      </c>
      <c r="D113" s="3" t="s">
        <v>805</v>
      </c>
      <c r="E113" t="s">
        <v>175</v>
      </c>
      <c r="F113" t="s">
        <v>555</v>
      </c>
      <c r="G113" s="3" t="s">
        <v>21</v>
      </c>
      <c r="H113" s="3" t="s">
        <v>15</v>
      </c>
    </row>
    <row r="114" spans="2:8" x14ac:dyDescent="0.3">
      <c r="B114" s="3" t="s">
        <v>1055</v>
      </c>
      <c r="C114" s="3">
        <v>41000</v>
      </c>
      <c r="D114" s="3" t="s">
        <v>1056</v>
      </c>
      <c r="E114" t="s">
        <v>174</v>
      </c>
      <c r="F114" t="s">
        <v>557</v>
      </c>
      <c r="G114" s="3" t="s">
        <v>21</v>
      </c>
      <c r="H114" s="3" t="s">
        <v>15</v>
      </c>
    </row>
    <row r="115" spans="2:8" x14ac:dyDescent="0.3">
      <c r="B115" s="3" t="s">
        <v>1057</v>
      </c>
      <c r="C115" s="3">
        <v>41250</v>
      </c>
      <c r="D115" s="3" t="s">
        <v>1058</v>
      </c>
      <c r="E115" t="s">
        <v>176</v>
      </c>
      <c r="F115" t="s">
        <v>557</v>
      </c>
      <c r="G115" s="3" t="s">
        <v>21</v>
      </c>
      <c r="H115" s="3" t="s">
        <v>15</v>
      </c>
    </row>
    <row r="116" spans="2:8" x14ac:dyDescent="0.3">
      <c r="B116" s="3" t="s">
        <v>1059</v>
      </c>
      <c r="C116" s="3">
        <v>41300</v>
      </c>
      <c r="D116" s="3" t="s">
        <v>800</v>
      </c>
      <c r="E116" t="s">
        <v>177</v>
      </c>
      <c r="F116" t="s">
        <v>559</v>
      </c>
      <c r="G116" s="3" t="s">
        <v>21</v>
      </c>
      <c r="H116" s="3" t="s">
        <v>15</v>
      </c>
    </row>
    <row r="117" spans="2:8" x14ac:dyDescent="0.3">
      <c r="B117" s="3" t="s">
        <v>1060</v>
      </c>
      <c r="C117" s="3">
        <v>41850</v>
      </c>
      <c r="D117" s="3" t="s">
        <v>803</v>
      </c>
      <c r="E117" t="s">
        <v>178</v>
      </c>
      <c r="F117" t="s">
        <v>549</v>
      </c>
      <c r="G117" s="3" t="s">
        <v>21</v>
      </c>
      <c r="H117" s="3" t="s">
        <v>15</v>
      </c>
    </row>
    <row r="118" spans="2:8" x14ac:dyDescent="0.3">
      <c r="B118" s="3" t="s">
        <v>1061</v>
      </c>
      <c r="C118" s="3">
        <v>42310</v>
      </c>
      <c r="D118" s="3" t="s">
        <v>1062</v>
      </c>
      <c r="E118" t="s">
        <v>180</v>
      </c>
      <c r="F118" t="s">
        <v>561</v>
      </c>
      <c r="G118" s="3" t="s">
        <v>21</v>
      </c>
      <c r="H118" s="3" t="s">
        <v>15</v>
      </c>
    </row>
    <row r="119" spans="2:8" x14ac:dyDescent="0.3">
      <c r="B119" s="3" t="s">
        <v>1063</v>
      </c>
      <c r="C119" s="3">
        <v>42400</v>
      </c>
      <c r="D119" s="3" t="s">
        <v>1064</v>
      </c>
      <c r="E119" t="s">
        <v>182</v>
      </c>
      <c r="F119" t="s">
        <v>563</v>
      </c>
      <c r="G119" s="3" t="s">
        <v>21</v>
      </c>
      <c r="H119" s="3" t="s">
        <v>15</v>
      </c>
    </row>
    <row r="120" spans="2:8" x14ac:dyDescent="0.3">
      <c r="B120" s="3" t="s">
        <v>1065</v>
      </c>
      <c r="C120" s="3">
        <v>41650</v>
      </c>
      <c r="D120" s="3" t="s">
        <v>1066</v>
      </c>
      <c r="E120" t="s">
        <v>179</v>
      </c>
      <c r="F120" t="s">
        <v>563</v>
      </c>
      <c r="G120" s="3" t="s">
        <v>21</v>
      </c>
      <c r="H120" s="3" t="s">
        <v>15</v>
      </c>
    </row>
    <row r="121" spans="2:8" x14ac:dyDescent="0.3">
      <c r="B121" s="3" t="s">
        <v>1067</v>
      </c>
      <c r="C121" s="3">
        <v>42170</v>
      </c>
      <c r="D121" s="3" t="s">
        <v>1068</v>
      </c>
      <c r="E121" t="s">
        <v>181</v>
      </c>
      <c r="F121" t="s">
        <v>563</v>
      </c>
      <c r="G121" s="3" t="s">
        <v>21</v>
      </c>
      <c r="H121" s="3" t="s">
        <v>15</v>
      </c>
    </row>
    <row r="122" spans="2:8" x14ac:dyDescent="0.3">
      <c r="B122" s="3" t="s">
        <v>1069</v>
      </c>
      <c r="C122" s="3">
        <v>42552</v>
      </c>
      <c r="D122" s="3" t="s">
        <v>1070</v>
      </c>
      <c r="E122" t="s">
        <v>183</v>
      </c>
      <c r="F122" t="s">
        <v>565</v>
      </c>
      <c r="G122" s="3" t="s">
        <v>21</v>
      </c>
      <c r="H122" s="3" t="s">
        <v>15</v>
      </c>
    </row>
    <row r="123" spans="2:8" x14ac:dyDescent="0.3">
      <c r="B123" s="3" t="s">
        <v>1071</v>
      </c>
      <c r="C123" s="3">
        <v>50160</v>
      </c>
      <c r="D123" s="3" t="s">
        <v>1072</v>
      </c>
      <c r="E123" t="s">
        <v>185</v>
      </c>
      <c r="F123" t="s">
        <v>573</v>
      </c>
      <c r="G123" s="3" t="s">
        <v>24</v>
      </c>
      <c r="H123" s="3" t="s">
        <v>15</v>
      </c>
    </row>
    <row r="124" spans="2:8" x14ac:dyDescent="0.3">
      <c r="B124" s="3" t="s">
        <v>1073</v>
      </c>
      <c r="C124" s="3">
        <v>50581</v>
      </c>
      <c r="D124" s="3" t="s">
        <v>1074</v>
      </c>
      <c r="E124" t="s">
        <v>187</v>
      </c>
      <c r="F124" t="s">
        <v>573</v>
      </c>
      <c r="G124" s="3" t="s">
        <v>24</v>
      </c>
      <c r="H124" s="3" t="s">
        <v>15</v>
      </c>
    </row>
    <row r="125" spans="2:8" x14ac:dyDescent="0.3">
      <c r="B125" s="3" t="s">
        <v>1075</v>
      </c>
      <c r="C125" s="3">
        <v>52840</v>
      </c>
      <c r="D125" s="3" t="s">
        <v>1076</v>
      </c>
      <c r="E125" t="s">
        <v>189</v>
      </c>
      <c r="F125" t="s">
        <v>581</v>
      </c>
      <c r="G125" s="3" t="s">
        <v>24</v>
      </c>
      <c r="H125" s="3" t="s">
        <v>15</v>
      </c>
    </row>
    <row r="126" spans="2:8" x14ac:dyDescent="0.3">
      <c r="B126" s="3" t="s">
        <v>1077</v>
      </c>
      <c r="C126" s="3">
        <v>50060</v>
      </c>
      <c r="D126" s="3" t="s">
        <v>1078</v>
      </c>
      <c r="E126" t="s">
        <v>186</v>
      </c>
      <c r="F126" t="s">
        <v>577</v>
      </c>
      <c r="G126" s="3" t="s">
        <v>24</v>
      </c>
      <c r="H126" s="3" t="s">
        <v>15</v>
      </c>
    </row>
    <row r="127" spans="2:8" x14ac:dyDescent="0.3">
      <c r="B127" s="3" t="s">
        <v>1079</v>
      </c>
      <c r="C127" s="3">
        <v>50530</v>
      </c>
      <c r="D127" s="3" t="s">
        <v>1080</v>
      </c>
      <c r="E127" t="s">
        <v>192</v>
      </c>
      <c r="F127" t="s">
        <v>577</v>
      </c>
      <c r="G127" s="3" t="s">
        <v>24</v>
      </c>
      <c r="H127" s="3" t="s">
        <v>15</v>
      </c>
    </row>
    <row r="128" spans="2:8" x14ac:dyDescent="0.3">
      <c r="B128" s="3" t="s">
        <v>1081</v>
      </c>
      <c r="C128" s="3">
        <v>51070</v>
      </c>
      <c r="D128" s="3" t="s">
        <v>1082</v>
      </c>
      <c r="E128" t="s">
        <v>193</v>
      </c>
      <c r="F128" t="s">
        <v>577</v>
      </c>
      <c r="G128" s="3" t="s">
        <v>24</v>
      </c>
      <c r="H128" s="3" t="s">
        <v>15</v>
      </c>
    </row>
    <row r="129" spans="2:8" x14ac:dyDescent="0.3">
      <c r="B129" s="3" t="s">
        <v>1083</v>
      </c>
      <c r="C129" s="3">
        <v>51781</v>
      </c>
      <c r="D129" s="3" t="s">
        <v>1084</v>
      </c>
      <c r="E129" t="s">
        <v>195</v>
      </c>
      <c r="F129" t="s">
        <v>577</v>
      </c>
      <c r="G129" s="3" t="s">
        <v>24</v>
      </c>
      <c r="H129" s="3" t="s">
        <v>15</v>
      </c>
    </row>
    <row r="130" spans="2:8" x14ac:dyDescent="0.3">
      <c r="B130" s="3" t="s">
        <v>1085</v>
      </c>
      <c r="C130" s="3">
        <v>50080</v>
      </c>
      <c r="D130" s="3" t="s">
        <v>1086</v>
      </c>
      <c r="E130" t="s">
        <v>188</v>
      </c>
      <c r="F130" t="s">
        <v>567</v>
      </c>
      <c r="G130" s="3" t="s">
        <v>24</v>
      </c>
      <c r="H130" s="3" t="s">
        <v>15</v>
      </c>
    </row>
    <row r="131" spans="2:8" x14ac:dyDescent="0.3">
      <c r="B131" s="3" t="s">
        <v>1087</v>
      </c>
      <c r="C131" s="3">
        <v>50770</v>
      </c>
      <c r="D131" s="3" t="s">
        <v>1088</v>
      </c>
      <c r="E131" t="s">
        <v>198</v>
      </c>
      <c r="F131" t="s">
        <v>567</v>
      </c>
      <c r="G131" s="3" t="s">
        <v>24</v>
      </c>
      <c r="H131" s="3" t="s">
        <v>15</v>
      </c>
    </row>
    <row r="132" spans="2:8" x14ac:dyDescent="0.3">
      <c r="B132" s="3" t="s">
        <v>1089</v>
      </c>
      <c r="C132" s="3">
        <v>52551</v>
      </c>
      <c r="D132" s="3" t="s">
        <v>1090</v>
      </c>
      <c r="E132" t="s">
        <v>199</v>
      </c>
      <c r="F132" t="s">
        <v>567</v>
      </c>
      <c r="G132" s="3" t="s">
        <v>24</v>
      </c>
      <c r="H132" s="3" t="s">
        <v>15</v>
      </c>
    </row>
    <row r="133" spans="2:8" x14ac:dyDescent="0.3">
      <c r="B133" s="3" t="s">
        <v>1091</v>
      </c>
      <c r="C133" s="3">
        <v>50110</v>
      </c>
      <c r="D133" s="3" t="s">
        <v>1092</v>
      </c>
      <c r="E133" t="s">
        <v>190</v>
      </c>
      <c r="F133" t="s">
        <v>569</v>
      </c>
      <c r="G133" s="3" t="s">
        <v>24</v>
      </c>
      <c r="H133" s="3" t="s">
        <v>15</v>
      </c>
    </row>
    <row r="134" spans="2:8" x14ac:dyDescent="0.3">
      <c r="B134" s="3" t="s">
        <v>1093</v>
      </c>
      <c r="C134" s="3">
        <v>50120</v>
      </c>
      <c r="D134" s="3" t="s">
        <v>1094</v>
      </c>
      <c r="E134" t="s">
        <v>191</v>
      </c>
      <c r="F134" t="s">
        <v>571</v>
      </c>
      <c r="G134" s="3" t="s">
        <v>24</v>
      </c>
      <c r="H134" s="3" t="s">
        <v>15</v>
      </c>
    </row>
    <row r="135" spans="2:8" x14ac:dyDescent="0.3">
      <c r="B135" s="3" t="s">
        <v>1095</v>
      </c>
      <c r="C135" s="3">
        <v>51501</v>
      </c>
      <c r="D135" s="3" t="s">
        <v>1096</v>
      </c>
      <c r="E135" t="s">
        <v>200</v>
      </c>
      <c r="F135" t="s">
        <v>571</v>
      </c>
      <c r="G135" s="3" t="s">
        <v>24</v>
      </c>
      <c r="H135" s="3" t="s">
        <v>15</v>
      </c>
    </row>
    <row r="136" spans="2:8" x14ac:dyDescent="0.3">
      <c r="B136" s="3" t="s">
        <v>1097</v>
      </c>
      <c r="C136" s="3">
        <v>52830</v>
      </c>
      <c r="D136" s="3" t="s">
        <v>1098</v>
      </c>
      <c r="E136" t="s">
        <v>202</v>
      </c>
      <c r="F136" t="s">
        <v>571</v>
      </c>
      <c r="G136" s="3" t="s">
        <v>24</v>
      </c>
      <c r="H136" s="3" t="s">
        <v>15</v>
      </c>
    </row>
    <row r="137" spans="2:8" x14ac:dyDescent="0.3">
      <c r="B137" s="3" t="s">
        <v>1099</v>
      </c>
      <c r="C137" s="3">
        <v>50171</v>
      </c>
      <c r="D137" s="3" t="s">
        <v>808</v>
      </c>
      <c r="E137" t="s">
        <v>194</v>
      </c>
      <c r="F137" t="s">
        <v>575</v>
      </c>
      <c r="G137" s="3" t="s">
        <v>24</v>
      </c>
      <c r="H137" s="3" t="s">
        <v>15</v>
      </c>
    </row>
    <row r="138" spans="2:8" x14ac:dyDescent="0.3">
      <c r="B138" s="3" t="s">
        <v>1100</v>
      </c>
      <c r="C138" s="3">
        <v>51885</v>
      </c>
      <c r="D138" s="3" t="s">
        <v>812</v>
      </c>
      <c r="E138" t="s">
        <v>204</v>
      </c>
      <c r="F138" t="s">
        <v>575</v>
      </c>
      <c r="G138" s="3" t="s">
        <v>24</v>
      </c>
      <c r="H138" s="3" t="s">
        <v>15</v>
      </c>
    </row>
    <row r="139" spans="2:8" x14ac:dyDescent="0.3">
      <c r="B139" s="3" t="s">
        <v>1101</v>
      </c>
      <c r="C139" s="3">
        <v>50180</v>
      </c>
      <c r="D139" s="3" t="s">
        <v>810</v>
      </c>
      <c r="E139" t="s">
        <v>196</v>
      </c>
      <c r="F139" t="s">
        <v>575</v>
      </c>
      <c r="G139" s="3" t="s">
        <v>24</v>
      </c>
      <c r="H139" s="3" t="s">
        <v>15</v>
      </c>
    </row>
    <row r="140" spans="2:8" x14ac:dyDescent="0.3">
      <c r="B140" s="3" t="s">
        <v>1102</v>
      </c>
      <c r="C140" s="3">
        <v>50360</v>
      </c>
      <c r="D140" s="3" t="s">
        <v>1103</v>
      </c>
      <c r="E140" t="s">
        <v>197</v>
      </c>
      <c r="F140" t="s">
        <v>567</v>
      </c>
      <c r="G140" s="3" t="s">
        <v>24</v>
      </c>
      <c r="H140" s="3" t="s">
        <v>15</v>
      </c>
    </row>
    <row r="141" spans="2:8" x14ac:dyDescent="0.3">
      <c r="B141" s="3" t="s">
        <v>1104</v>
      </c>
      <c r="C141" s="3">
        <v>50711</v>
      </c>
      <c r="D141" s="3" t="s">
        <v>1105</v>
      </c>
      <c r="E141" t="s">
        <v>201</v>
      </c>
      <c r="F141" t="s">
        <v>581</v>
      </c>
      <c r="G141" s="3" t="s">
        <v>24</v>
      </c>
      <c r="H141" s="3" t="s">
        <v>15</v>
      </c>
    </row>
    <row r="142" spans="2:8" x14ac:dyDescent="0.3">
      <c r="B142" s="3" t="s">
        <v>1106</v>
      </c>
      <c r="C142" s="3">
        <v>52151</v>
      </c>
      <c r="D142" s="3" t="s">
        <v>1107</v>
      </c>
      <c r="E142" t="s">
        <v>207</v>
      </c>
      <c r="F142" t="s">
        <v>581</v>
      </c>
      <c r="G142" s="3" t="s">
        <v>24</v>
      </c>
      <c r="H142" s="3" t="s">
        <v>15</v>
      </c>
    </row>
    <row r="143" spans="2:8" x14ac:dyDescent="0.3">
      <c r="B143" s="3" t="s">
        <v>1108</v>
      </c>
      <c r="C143" s="3">
        <v>52270</v>
      </c>
      <c r="D143" s="3" t="s">
        <v>1109</v>
      </c>
      <c r="E143" t="s">
        <v>209</v>
      </c>
      <c r="F143" t="s">
        <v>581</v>
      </c>
      <c r="G143" s="3" t="s">
        <v>24</v>
      </c>
      <c r="H143" s="3" t="s">
        <v>15</v>
      </c>
    </row>
    <row r="144" spans="2:8" x14ac:dyDescent="0.3">
      <c r="B144" s="3" t="s">
        <v>1110</v>
      </c>
      <c r="C144" s="3">
        <v>52670</v>
      </c>
      <c r="D144" s="3" t="s">
        <v>1111</v>
      </c>
      <c r="E144" t="s">
        <v>210</v>
      </c>
      <c r="F144" t="s">
        <v>581</v>
      </c>
      <c r="G144" s="3" t="s">
        <v>24</v>
      </c>
      <c r="H144" s="3" t="s">
        <v>15</v>
      </c>
    </row>
    <row r="145" spans="2:8" x14ac:dyDescent="0.3">
      <c r="B145" s="3" t="s">
        <v>1112</v>
      </c>
      <c r="C145" s="3">
        <v>51270</v>
      </c>
      <c r="D145" s="3" t="s">
        <v>1113</v>
      </c>
      <c r="E145" t="s">
        <v>203</v>
      </c>
      <c r="F145" t="s">
        <v>569</v>
      </c>
      <c r="G145" s="3" t="s">
        <v>24</v>
      </c>
      <c r="H145" s="3" t="s">
        <v>15</v>
      </c>
    </row>
    <row r="146" spans="2:8" x14ac:dyDescent="0.3">
      <c r="B146" s="3" t="s">
        <v>1114</v>
      </c>
      <c r="C146" s="3">
        <v>51880</v>
      </c>
      <c r="D146" s="3" t="s">
        <v>1115</v>
      </c>
      <c r="E146" t="s">
        <v>206</v>
      </c>
      <c r="F146" t="s">
        <v>569</v>
      </c>
      <c r="G146" s="3" t="s">
        <v>24</v>
      </c>
      <c r="H146" s="3" t="s">
        <v>15</v>
      </c>
    </row>
    <row r="147" spans="2:8" x14ac:dyDescent="0.3">
      <c r="B147" s="3" t="s">
        <v>1116</v>
      </c>
      <c r="C147" s="3">
        <v>51400</v>
      </c>
      <c r="D147" s="3" t="s">
        <v>1117</v>
      </c>
      <c r="E147" t="s">
        <v>205</v>
      </c>
      <c r="F147" t="s">
        <v>583</v>
      </c>
      <c r="G147" s="3" t="s">
        <v>24</v>
      </c>
      <c r="H147" s="3" t="s">
        <v>15</v>
      </c>
    </row>
    <row r="148" spans="2:8" x14ac:dyDescent="0.3">
      <c r="B148" s="3" t="s">
        <v>1118</v>
      </c>
      <c r="C148" s="3">
        <v>52540</v>
      </c>
      <c r="D148" s="3" t="s">
        <v>1119</v>
      </c>
      <c r="E148" t="s">
        <v>211</v>
      </c>
      <c r="F148" t="s">
        <v>583</v>
      </c>
      <c r="G148" s="3" t="s">
        <v>24</v>
      </c>
      <c r="H148" s="3" t="s">
        <v>15</v>
      </c>
    </row>
    <row r="149" spans="2:8" x14ac:dyDescent="0.3">
      <c r="B149" s="3" t="s">
        <v>1120</v>
      </c>
      <c r="C149" s="3">
        <v>52150</v>
      </c>
      <c r="D149" s="3" t="s">
        <v>1121</v>
      </c>
      <c r="E149" t="s">
        <v>208</v>
      </c>
      <c r="F149" t="s">
        <v>579</v>
      </c>
      <c r="G149" s="3" t="s">
        <v>24</v>
      </c>
      <c r="H149" s="3" t="s">
        <v>15</v>
      </c>
    </row>
    <row r="150" spans="2:8" x14ac:dyDescent="0.3">
      <c r="B150" s="3" t="s">
        <v>1122</v>
      </c>
      <c r="C150" s="3">
        <v>52660</v>
      </c>
      <c r="D150" s="3" t="s">
        <v>1123</v>
      </c>
      <c r="E150" t="s">
        <v>212</v>
      </c>
      <c r="F150" t="s">
        <v>567</v>
      </c>
      <c r="G150" s="3" t="s">
        <v>24</v>
      </c>
      <c r="H150" s="3" t="s">
        <v>15</v>
      </c>
    </row>
    <row r="151" spans="2:8" x14ac:dyDescent="0.3">
      <c r="B151" s="3" t="s">
        <v>1124</v>
      </c>
      <c r="C151" s="3">
        <v>60550</v>
      </c>
      <c r="D151" s="3" t="s">
        <v>813</v>
      </c>
      <c r="E151" t="s">
        <v>214</v>
      </c>
      <c r="F151" t="s">
        <v>585</v>
      </c>
      <c r="G151" s="3" t="s">
        <v>27</v>
      </c>
      <c r="H151" s="3" t="s">
        <v>15</v>
      </c>
    </row>
    <row r="152" spans="2:8" x14ac:dyDescent="0.3">
      <c r="B152" s="3" t="s">
        <v>1125</v>
      </c>
      <c r="C152" s="3">
        <v>60650</v>
      </c>
      <c r="D152" s="3" t="s">
        <v>1126</v>
      </c>
      <c r="E152" t="s">
        <v>215</v>
      </c>
      <c r="F152" t="s">
        <v>587</v>
      </c>
      <c r="G152" s="3" t="s">
        <v>27</v>
      </c>
      <c r="H152" s="3" t="s">
        <v>15</v>
      </c>
    </row>
    <row r="153" spans="2:8" x14ac:dyDescent="0.3">
      <c r="B153" s="3" t="s">
        <v>1127</v>
      </c>
      <c r="C153" s="3">
        <v>62620</v>
      </c>
      <c r="D153" s="3" t="s">
        <v>1128</v>
      </c>
      <c r="E153" t="s">
        <v>216</v>
      </c>
      <c r="F153" t="s">
        <v>587</v>
      </c>
      <c r="G153" s="3" t="s">
        <v>27</v>
      </c>
      <c r="H153" s="3" t="s">
        <v>15</v>
      </c>
    </row>
    <row r="154" spans="2:8" x14ac:dyDescent="0.3">
      <c r="B154" s="3" t="s">
        <v>1129</v>
      </c>
      <c r="C154" s="3">
        <v>61010</v>
      </c>
      <c r="D154" s="3" t="s">
        <v>1130</v>
      </c>
      <c r="E154" t="s">
        <v>217</v>
      </c>
      <c r="F154" t="s">
        <v>587</v>
      </c>
      <c r="G154" s="3" t="s">
        <v>27</v>
      </c>
      <c r="H154" s="3" t="s">
        <v>15</v>
      </c>
    </row>
    <row r="155" spans="2:8" x14ac:dyDescent="0.3">
      <c r="B155" s="3" t="s">
        <v>1131</v>
      </c>
      <c r="C155" s="3">
        <v>61320</v>
      </c>
      <c r="D155" s="3" t="s">
        <v>814</v>
      </c>
      <c r="E155" t="s">
        <v>218</v>
      </c>
      <c r="F155" t="s">
        <v>589</v>
      </c>
      <c r="G155" s="3" t="s">
        <v>27</v>
      </c>
      <c r="H155" s="3" t="s">
        <v>15</v>
      </c>
    </row>
    <row r="156" spans="2:8" x14ac:dyDescent="0.3">
      <c r="B156" s="3" t="s">
        <v>1132</v>
      </c>
      <c r="C156" s="3">
        <v>61900</v>
      </c>
      <c r="D156" s="3" t="s">
        <v>1133</v>
      </c>
      <c r="E156" t="s">
        <v>219</v>
      </c>
      <c r="F156" t="s">
        <v>591</v>
      </c>
      <c r="G156" s="3" t="s">
        <v>27</v>
      </c>
      <c r="H156" s="3" t="s">
        <v>15</v>
      </c>
    </row>
    <row r="157" spans="2:8" x14ac:dyDescent="0.3">
      <c r="B157" s="3" t="s">
        <v>1134</v>
      </c>
      <c r="C157" s="3">
        <v>62160</v>
      </c>
      <c r="D157" s="3" t="s">
        <v>1135</v>
      </c>
      <c r="E157" t="s">
        <v>220</v>
      </c>
      <c r="F157" t="s">
        <v>593</v>
      </c>
      <c r="G157" s="3" t="s">
        <v>27</v>
      </c>
      <c r="H157" s="3" t="s">
        <v>15</v>
      </c>
    </row>
    <row r="158" spans="2:8" x14ac:dyDescent="0.3">
      <c r="B158" s="3" t="s">
        <v>1136</v>
      </c>
      <c r="C158" s="3">
        <v>62680</v>
      </c>
      <c r="D158" s="3" t="s">
        <v>1137</v>
      </c>
      <c r="E158" t="s">
        <v>221</v>
      </c>
      <c r="F158" t="s">
        <v>587</v>
      </c>
      <c r="G158" s="3" t="s">
        <v>27</v>
      </c>
      <c r="H158" s="3" t="s">
        <v>15</v>
      </c>
    </row>
    <row r="159" spans="2:8" x14ac:dyDescent="0.3">
      <c r="B159" s="3" t="s">
        <v>1138</v>
      </c>
      <c r="C159" s="3">
        <v>70151</v>
      </c>
      <c r="D159" s="3" t="s">
        <v>1139</v>
      </c>
      <c r="E159" t="s">
        <v>223</v>
      </c>
      <c r="F159" t="s">
        <v>605</v>
      </c>
      <c r="G159" s="3" t="s">
        <v>30</v>
      </c>
      <c r="H159" s="3" t="s">
        <v>15</v>
      </c>
    </row>
    <row r="160" spans="2:8" x14ac:dyDescent="0.3">
      <c r="B160" s="3" t="s">
        <v>1140</v>
      </c>
      <c r="C160" s="3">
        <v>72800</v>
      </c>
      <c r="D160" s="3" t="s">
        <v>1141</v>
      </c>
      <c r="E160" t="s">
        <v>224</v>
      </c>
      <c r="F160" t="s">
        <v>605</v>
      </c>
      <c r="G160" s="3" t="s">
        <v>30</v>
      </c>
      <c r="H160" s="3" t="s">
        <v>15</v>
      </c>
    </row>
    <row r="161" spans="2:8" x14ac:dyDescent="0.3">
      <c r="B161" s="3" t="s">
        <v>1142</v>
      </c>
      <c r="C161" s="3">
        <v>72801</v>
      </c>
      <c r="D161" s="3" t="s">
        <v>1143</v>
      </c>
      <c r="E161" t="s">
        <v>226</v>
      </c>
      <c r="F161" t="s">
        <v>605</v>
      </c>
      <c r="G161" s="3" t="s">
        <v>30</v>
      </c>
      <c r="H161" s="3" t="s">
        <v>15</v>
      </c>
    </row>
    <row r="162" spans="2:8" x14ac:dyDescent="0.3">
      <c r="B162" s="3" t="s">
        <v>1144</v>
      </c>
      <c r="C162" s="3">
        <v>70720</v>
      </c>
      <c r="D162" s="3" t="s">
        <v>815</v>
      </c>
      <c r="E162" t="s">
        <v>228</v>
      </c>
      <c r="F162" t="s">
        <v>605</v>
      </c>
      <c r="G162" s="3" t="s">
        <v>30</v>
      </c>
      <c r="H162" s="3" t="s">
        <v>15</v>
      </c>
    </row>
    <row r="163" spans="2:8" x14ac:dyDescent="0.3">
      <c r="B163" s="3" t="s">
        <v>1145</v>
      </c>
      <c r="C163" s="3">
        <v>70820</v>
      </c>
      <c r="D163" s="3" t="s">
        <v>1146</v>
      </c>
      <c r="E163" t="s">
        <v>230</v>
      </c>
      <c r="F163" t="s">
        <v>597</v>
      </c>
      <c r="G163" s="3" t="s">
        <v>30</v>
      </c>
      <c r="H163" s="3" t="s">
        <v>15</v>
      </c>
    </row>
    <row r="164" spans="2:8" x14ac:dyDescent="0.3">
      <c r="B164" s="3" t="s">
        <v>1147</v>
      </c>
      <c r="C164" s="3">
        <v>71131</v>
      </c>
      <c r="D164" s="3" t="s">
        <v>1148</v>
      </c>
      <c r="E164" t="s">
        <v>225</v>
      </c>
      <c r="F164" t="s">
        <v>595</v>
      </c>
      <c r="G164" s="3" t="s">
        <v>30</v>
      </c>
      <c r="H164" s="3" t="s">
        <v>15</v>
      </c>
    </row>
    <row r="165" spans="2:8" x14ac:dyDescent="0.3">
      <c r="B165" s="3" t="s">
        <v>1149</v>
      </c>
      <c r="C165" s="3">
        <v>71132</v>
      </c>
      <c r="D165" s="3" t="s">
        <v>1150</v>
      </c>
      <c r="E165" t="s">
        <v>227</v>
      </c>
      <c r="F165" t="s">
        <v>595</v>
      </c>
      <c r="G165" s="3" t="s">
        <v>30</v>
      </c>
      <c r="H165" s="3" t="s">
        <v>15</v>
      </c>
    </row>
    <row r="166" spans="2:8" x14ac:dyDescent="0.3">
      <c r="B166" s="3" t="s">
        <v>1151</v>
      </c>
      <c r="C166" s="3">
        <v>71133</v>
      </c>
      <c r="D166" s="3" t="s">
        <v>1152</v>
      </c>
      <c r="E166" t="s">
        <v>229</v>
      </c>
      <c r="F166" t="s">
        <v>595</v>
      </c>
      <c r="G166" s="3" t="s">
        <v>30</v>
      </c>
      <c r="H166" s="3" t="s">
        <v>15</v>
      </c>
    </row>
    <row r="167" spans="2:8" x14ac:dyDescent="0.3">
      <c r="B167" s="3" t="s">
        <v>1153</v>
      </c>
      <c r="C167" s="3">
        <v>71140</v>
      </c>
      <c r="D167" s="3" t="s">
        <v>1154</v>
      </c>
      <c r="E167" t="s">
        <v>232</v>
      </c>
      <c r="F167" t="s">
        <v>599</v>
      </c>
      <c r="G167" s="3" t="s">
        <v>30</v>
      </c>
      <c r="H167" s="3" t="s">
        <v>15</v>
      </c>
    </row>
    <row r="168" spans="2:8" x14ac:dyDescent="0.3">
      <c r="B168" s="3" t="s">
        <v>1155</v>
      </c>
      <c r="C168" s="3">
        <v>71540</v>
      </c>
      <c r="D168" s="3" t="s">
        <v>1156</v>
      </c>
      <c r="E168" t="s">
        <v>233</v>
      </c>
      <c r="F168" t="s">
        <v>595</v>
      </c>
      <c r="G168" s="3" t="s">
        <v>30</v>
      </c>
      <c r="H168" s="3" t="s">
        <v>15</v>
      </c>
    </row>
    <row r="169" spans="2:8" x14ac:dyDescent="0.3">
      <c r="B169" s="3" t="s">
        <v>1157</v>
      </c>
      <c r="C169" s="3">
        <v>71890</v>
      </c>
      <c r="D169" s="3" t="s">
        <v>1158</v>
      </c>
      <c r="E169" t="s">
        <v>234</v>
      </c>
      <c r="F169" t="s">
        <v>595</v>
      </c>
      <c r="G169" s="3" t="s">
        <v>30</v>
      </c>
      <c r="H169" s="3" t="s">
        <v>15</v>
      </c>
    </row>
    <row r="170" spans="2:8" x14ac:dyDescent="0.3">
      <c r="B170" s="3" t="s">
        <v>1159</v>
      </c>
      <c r="C170" s="3">
        <v>70821</v>
      </c>
      <c r="D170" s="3" t="s">
        <v>1160</v>
      </c>
      <c r="E170" t="s">
        <v>235</v>
      </c>
      <c r="F170" t="s">
        <v>601</v>
      </c>
      <c r="G170" s="3" t="s">
        <v>30</v>
      </c>
      <c r="H170" s="3" t="s">
        <v>15</v>
      </c>
    </row>
    <row r="171" spans="2:8" x14ac:dyDescent="0.3">
      <c r="B171" s="3" t="s">
        <v>1161</v>
      </c>
      <c r="C171" s="3">
        <v>72530</v>
      </c>
      <c r="D171" s="3" t="s">
        <v>1162</v>
      </c>
      <c r="E171" t="s">
        <v>236</v>
      </c>
      <c r="F171" t="s">
        <v>605</v>
      </c>
      <c r="G171" s="3" t="s">
        <v>30</v>
      </c>
      <c r="H171" s="3" t="s">
        <v>15</v>
      </c>
    </row>
    <row r="172" spans="2:8" x14ac:dyDescent="0.3">
      <c r="B172" s="3" t="s">
        <v>1163</v>
      </c>
      <c r="C172" s="3">
        <v>70800</v>
      </c>
      <c r="D172" s="3" t="s">
        <v>1164</v>
      </c>
      <c r="E172" t="s">
        <v>231</v>
      </c>
      <c r="F172" t="s">
        <v>605</v>
      </c>
      <c r="G172" s="3" t="s">
        <v>30</v>
      </c>
      <c r="H172" s="3" t="s">
        <v>15</v>
      </c>
    </row>
    <row r="173" spans="2:8" x14ac:dyDescent="0.3">
      <c r="B173" s="3" t="s">
        <v>1165</v>
      </c>
      <c r="C173" s="3">
        <v>72810</v>
      </c>
      <c r="D173" s="3" t="s">
        <v>1166</v>
      </c>
      <c r="E173" t="s">
        <v>237</v>
      </c>
      <c r="F173" t="s">
        <v>603</v>
      </c>
      <c r="G173" s="3" t="s">
        <v>30</v>
      </c>
      <c r="H173" s="3" t="s">
        <v>15</v>
      </c>
    </row>
    <row r="174" spans="2:8" x14ac:dyDescent="0.3">
      <c r="B174" s="3" t="s">
        <v>1167</v>
      </c>
      <c r="C174" s="3">
        <v>80210</v>
      </c>
      <c r="D174" s="3" t="s">
        <v>1168</v>
      </c>
      <c r="E174" t="s">
        <v>239</v>
      </c>
      <c r="F174" t="s">
        <v>615</v>
      </c>
      <c r="G174" s="3" t="s">
        <v>33</v>
      </c>
      <c r="H174" s="3" t="s">
        <v>15</v>
      </c>
    </row>
    <row r="175" spans="2:8" x14ac:dyDescent="0.3">
      <c r="B175" s="3" t="s">
        <v>1169</v>
      </c>
      <c r="C175" s="3">
        <v>81610</v>
      </c>
      <c r="D175" s="3" t="s">
        <v>1170</v>
      </c>
      <c r="E175" t="s">
        <v>241</v>
      </c>
      <c r="F175" t="s">
        <v>615</v>
      </c>
      <c r="G175" s="3" t="s">
        <v>33</v>
      </c>
      <c r="H175" s="3" t="s">
        <v>15</v>
      </c>
    </row>
    <row r="176" spans="2:8" x14ac:dyDescent="0.3">
      <c r="B176" s="3" t="s">
        <v>1171</v>
      </c>
      <c r="C176" s="3">
        <v>80920</v>
      </c>
      <c r="D176" s="3" t="s">
        <v>1172</v>
      </c>
      <c r="E176" t="s">
        <v>242</v>
      </c>
      <c r="F176" t="s">
        <v>615</v>
      </c>
      <c r="G176" s="3" t="s">
        <v>33</v>
      </c>
      <c r="H176" s="3" t="s">
        <v>15</v>
      </c>
    </row>
    <row r="177" spans="2:8" x14ac:dyDescent="0.3">
      <c r="B177" s="3" t="s">
        <v>1173</v>
      </c>
      <c r="C177" s="3">
        <v>82010</v>
      </c>
      <c r="D177" s="3" t="s">
        <v>1174</v>
      </c>
      <c r="E177" t="s">
        <v>244</v>
      </c>
      <c r="F177" t="s">
        <v>615</v>
      </c>
      <c r="G177" s="3" t="s">
        <v>33</v>
      </c>
      <c r="H177" s="3" t="s">
        <v>15</v>
      </c>
    </row>
    <row r="178" spans="2:8" x14ac:dyDescent="0.3">
      <c r="B178" s="3" t="s">
        <v>1175</v>
      </c>
      <c r="C178" s="3">
        <v>80350</v>
      </c>
      <c r="D178" s="3" t="s">
        <v>1176</v>
      </c>
      <c r="E178" t="s">
        <v>243</v>
      </c>
      <c r="F178" t="s">
        <v>609</v>
      </c>
      <c r="G178" s="3" t="s">
        <v>33</v>
      </c>
      <c r="H178" s="3" t="s">
        <v>15</v>
      </c>
    </row>
    <row r="179" spans="2:8" x14ac:dyDescent="0.3">
      <c r="B179" s="3" t="s">
        <v>1177</v>
      </c>
      <c r="C179" s="3">
        <v>80140</v>
      </c>
      <c r="D179" s="3" t="s">
        <v>1178</v>
      </c>
      <c r="E179" t="s">
        <v>240</v>
      </c>
      <c r="F179" t="s">
        <v>617</v>
      </c>
      <c r="G179" s="3" t="s">
        <v>33</v>
      </c>
      <c r="H179" s="3" t="s">
        <v>15</v>
      </c>
    </row>
    <row r="180" spans="2:8" x14ac:dyDescent="0.3">
      <c r="B180" s="3" t="s">
        <v>1179</v>
      </c>
      <c r="C180" s="3">
        <v>80510</v>
      </c>
      <c r="D180" s="3" t="s">
        <v>1180</v>
      </c>
      <c r="E180" t="s">
        <v>245</v>
      </c>
      <c r="F180" t="s">
        <v>617</v>
      </c>
      <c r="G180" s="3" t="s">
        <v>33</v>
      </c>
      <c r="H180" s="3" t="s">
        <v>15</v>
      </c>
    </row>
    <row r="181" spans="2:8" x14ac:dyDescent="0.3">
      <c r="B181" s="3" t="s">
        <v>1181</v>
      </c>
      <c r="C181" s="3">
        <v>82421</v>
      </c>
      <c r="D181" s="3" t="s">
        <v>1182</v>
      </c>
      <c r="E181" t="s">
        <v>248</v>
      </c>
      <c r="F181" t="s">
        <v>617</v>
      </c>
      <c r="G181" s="3" t="s">
        <v>33</v>
      </c>
      <c r="H181" s="3" t="s">
        <v>15</v>
      </c>
    </row>
    <row r="182" spans="2:8" x14ac:dyDescent="0.3">
      <c r="B182" s="3" t="s">
        <v>1183</v>
      </c>
      <c r="C182" s="3">
        <v>82720</v>
      </c>
      <c r="D182" s="3" t="s">
        <v>1184</v>
      </c>
      <c r="E182" t="s">
        <v>250</v>
      </c>
      <c r="F182" t="s">
        <v>617</v>
      </c>
      <c r="G182" s="3" t="s">
        <v>33</v>
      </c>
      <c r="H182" s="3" t="s">
        <v>15</v>
      </c>
    </row>
    <row r="183" spans="2:8" x14ac:dyDescent="0.3">
      <c r="B183" s="3" t="s">
        <v>1185</v>
      </c>
      <c r="C183" s="3">
        <v>82790</v>
      </c>
      <c r="D183" s="3" t="s">
        <v>1186</v>
      </c>
      <c r="E183" t="s">
        <v>252</v>
      </c>
      <c r="F183" t="s">
        <v>617</v>
      </c>
      <c r="G183" s="3" t="s">
        <v>33</v>
      </c>
      <c r="H183" s="3" t="s">
        <v>15</v>
      </c>
    </row>
    <row r="184" spans="2:8" x14ac:dyDescent="0.3">
      <c r="B184" s="3" t="s">
        <v>1187</v>
      </c>
      <c r="C184" s="3">
        <v>81040</v>
      </c>
      <c r="D184" s="3" t="s">
        <v>1188</v>
      </c>
      <c r="E184" t="s">
        <v>246</v>
      </c>
      <c r="F184" t="s">
        <v>607</v>
      </c>
      <c r="G184" s="3" t="s">
        <v>33</v>
      </c>
      <c r="H184" s="3" t="s">
        <v>15</v>
      </c>
    </row>
    <row r="185" spans="2:8" x14ac:dyDescent="0.3">
      <c r="B185" s="3" t="s">
        <v>1189</v>
      </c>
      <c r="C185" s="3">
        <v>82420</v>
      </c>
      <c r="D185" s="3" t="s">
        <v>1190</v>
      </c>
      <c r="E185" t="s">
        <v>255</v>
      </c>
      <c r="F185" t="s">
        <v>607</v>
      </c>
      <c r="G185" s="3" t="s">
        <v>33</v>
      </c>
      <c r="H185" s="3" t="s">
        <v>15</v>
      </c>
    </row>
    <row r="186" spans="2:8" x14ac:dyDescent="0.3">
      <c r="B186" s="3" t="s">
        <v>1191</v>
      </c>
      <c r="C186" s="3">
        <v>81200</v>
      </c>
      <c r="D186" s="3" t="s">
        <v>817</v>
      </c>
      <c r="E186" t="s">
        <v>247</v>
      </c>
      <c r="F186" t="s">
        <v>609</v>
      </c>
      <c r="G186" s="3" t="s">
        <v>33</v>
      </c>
      <c r="H186" s="3" t="s">
        <v>15</v>
      </c>
    </row>
    <row r="187" spans="2:8" x14ac:dyDescent="0.3">
      <c r="B187" s="3" t="s">
        <v>1192</v>
      </c>
      <c r="C187" s="3">
        <v>81210</v>
      </c>
      <c r="D187" s="3" t="s">
        <v>1193</v>
      </c>
      <c r="E187" t="s">
        <v>249</v>
      </c>
      <c r="F187" t="s">
        <v>609</v>
      </c>
      <c r="G187" s="3" t="s">
        <v>33</v>
      </c>
      <c r="H187" s="3" t="s">
        <v>15</v>
      </c>
    </row>
    <row r="188" spans="2:8" x14ac:dyDescent="0.3">
      <c r="B188" s="3" t="s">
        <v>1194</v>
      </c>
      <c r="C188" s="3">
        <v>81220</v>
      </c>
      <c r="D188" s="3" t="s">
        <v>1195</v>
      </c>
      <c r="E188" t="s">
        <v>251</v>
      </c>
      <c r="F188" t="s">
        <v>609</v>
      </c>
      <c r="G188" s="3" t="s">
        <v>33</v>
      </c>
      <c r="H188" s="3" t="s">
        <v>15</v>
      </c>
    </row>
    <row r="189" spans="2:8" x14ac:dyDescent="0.3">
      <c r="B189" s="3" t="s">
        <v>1196</v>
      </c>
      <c r="C189" s="3">
        <v>81240</v>
      </c>
      <c r="D189" s="3" t="s">
        <v>1197</v>
      </c>
      <c r="E189" t="s">
        <v>253</v>
      </c>
      <c r="F189" t="s">
        <v>611</v>
      </c>
      <c r="G189" s="3" t="s">
        <v>33</v>
      </c>
      <c r="H189" s="3" t="s">
        <v>15</v>
      </c>
    </row>
    <row r="190" spans="2:8" x14ac:dyDescent="0.3">
      <c r="B190" s="3" t="s">
        <v>1198</v>
      </c>
      <c r="C190" s="3">
        <v>82560</v>
      </c>
      <c r="D190" s="3" t="s">
        <v>1199</v>
      </c>
      <c r="E190" t="s">
        <v>257</v>
      </c>
      <c r="F190" t="s">
        <v>619</v>
      </c>
      <c r="G190" s="3" t="s">
        <v>33</v>
      </c>
      <c r="H190" s="3" t="s">
        <v>15</v>
      </c>
    </row>
    <row r="191" spans="2:8" x14ac:dyDescent="0.3">
      <c r="B191" s="3" t="s">
        <v>1200</v>
      </c>
      <c r="C191" s="3">
        <v>81370</v>
      </c>
      <c r="D191" s="3" t="s">
        <v>1201</v>
      </c>
      <c r="E191" t="s">
        <v>254</v>
      </c>
      <c r="F191" t="s">
        <v>613</v>
      </c>
      <c r="G191" s="3" t="s">
        <v>33</v>
      </c>
      <c r="H191" s="3" t="s">
        <v>15</v>
      </c>
    </row>
    <row r="192" spans="2:8" x14ac:dyDescent="0.3">
      <c r="B192" s="3" t="s">
        <v>1202</v>
      </c>
      <c r="C192" s="3">
        <v>82710</v>
      </c>
      <c r="D192" s="3" t="s">
        <v>1203</v>
      </c>
      <c r="E192" t="s">
        <v>259</v>
      </c>
      <c r="F192" t="s">
        <v>613</v>
      </c>
      <c r="G192" s="3" t="s">
        <v>33</v>
      </c>
      <c r="H192" s="3" t="s">
        <v>15</v>
      </c>
    </row>
    <row r="193" spans="2:8" x14ac:dyDescent="0.3">
      <c r="B193" s="3" t="s">
        <v>1204</v>
      </c>
      <c r="C193" s="3">
        <v>82870</v>
      </c>
      <c r="D193" s="3" t="s">
        <v>1205</v>
      </c>
      <c r="E193" t="s">
        <v>261</v>
      </c>
      <c r="F193" t="s">
        <v>613</v>
      </c>
      <c r="G193" s="3" t="s">
        <v>33</v>
      </c>
      <c r="H193" s="3" t="s">
        <v>15</v>
      </c>
    </row>
    <row r="194" spans="2:8" x14ac:dyDescent="0.3">
      <c r="B194" s="3" t="s">
        <v>1206</v>
      </c>
      <c r="C194" s="3">
        <v>81590</v>
      </c>
      <c r="D194" s="3" t="s">
        <v>1207</v>
      </c>
      <c r="E194" t="s">
        <v>256</v>
      </c>
      <c r="F194" t="s">
        <v>609</v>
      </c>
      <c r="G194" s="3" t="s">
        <v>33</v>
      </c>
      <c r="H194" s="3" t="s">
        <v>15</v>
      </c>
    </row>
    <row r="195" spans="2:8" x14ac:dyDescent="0.3">
      <c r="B195" s="3" t="s">
        <v>1208</v>
      </c>
      <c r="C195" s="3">
        <v>82690</v>
      </c>
      <c r="D195" s="3" t="s">
        <v>1209</v>
      </c>
      <c r="E195" t="s">
        <v>260</v>
      </c>
      <c r="F195" t="s">
        <v>623</v>
      </c>
      <c r="G195" s="3" t="s">
        <v>33</v>
      </c>
      <c r="H195" s="3" t="s">
        <v>15</v>
      </c>
    </row>
    <row r="196" spans="2:8" x14ac:dyDescent="0.3">
      <c r="B196" s="3" t="s">
        <v>1210</v>
      </c>
      <c r="C196" s="3">
        <v>82700</v>
      </c>
      <c r="D196" s="3" t="s">
        <v>1211</v>
      </c>
      <c r="E196" t="s">
        <v>258</v>
      </c>
      <c r="F196" t="s">
        <v>621</v>
      </c>
      <c r="G196" s="3" t="s">
        <v>33</v>
      </c>
      <c r="H196" s="3" t="s">
        <v>15</v>
      </c>
    </row>
    <row r="197" spans="2:8" x14ac:dyDescent="0.3">
      <c r="B197" s="3" t="s">
        <v>1212</v>
      </c>
      <c r="C197" s="3">
        <v>122445</v>
      </c>
      <c r="D197" s="3" t="s">
        <v>1213</v>
      </c>
      <c r="E197" t="s">
        <v>263</v>
      </c>
      <c r="F197" t="s">
        <v>637</v>
      </c>
      <c r="G197" s="3" t="s">
        <v>36</v>
      </c>
      <c r="H197" s="3" t="s">
        <v>15</v>
      </c>
    </row>
    <row r="198" spans="2:8" x14ac:dyDescent="0.3">
      <c r="B198" s="3" t="s">
        <v>1214</v>
      </c>
      <c r="C198" s="3">
        <v>121470</v>
      </c>
      <c r="D198" s="3" t="s">
        <v>1215</v>
      </c>
      <c r="E198" t="s">
        <v>264</v>
      </c>
      <c r="F198" t="s">
        <v>625</v>
      </c>
      <c r="G198" s="3" t="s">
        <v>36</v>
      </c>
      <c r="H198" s="3" t="s">
        <v>15</v>
      </c>
    </row>
    <row r="199" spans="2:8" x14ac:dyDescent="0.3">
      <c r="B199" s="3" t="s">
        <v>1216</v>
      </c>
      <c r="C199" s="3">
        <v>122440</v>
      </c>
      <c r="D199" s="3" t="s">
        <v>1217</v>
      </c>
      <c r="E199" t="s">
        <v>265</v>
      </c>
      <c r="F199" t="s">
        <v>627</v>
      </c>
      <c r="G199" s="3" t="s">
        <v>36</v>
      </c>
      <c r="H199" s="3" t="s">
        <v>15</v>
      </c>
    </row>
    <row r="200" spans="2:8" x14ac:dyDescent="0.3">
      <c r="B200" s="3" t="s">
        <v>1218</v>
      </c>
      <c r="C200" s="3">
        <v>122442</v>
      </c>
      <c r="D200" s="3" t="s">
        <v>1219</v>
      </c>
      <c r="E200" t="s">
        <v>266</v>
      </c>
      <c r="F200" t="s">
        <v>629</v>
      </c>
      <c r="G200" s="3" t="s">
        <v>36</v>
      </c>
      <c r="H200" s="3" t="s">
        <v>15</v>
      </c>
    </row>
    <row r="201" spans="2:8" x14ac:dyDescent="0.3">
      <c r="B201" s="3" t="s">
        <v>1220</v>
      </c>
      <c r="C201" s="3">
        <v>122441</v>
      </c>
      <c r="D201" s="3" t="s">
        <v>1221</v>
      </c>
      <c r="E201" t="s">
        <v>267</v>
      </c>
      <c r="F201" t="s">
        <v>631</v>
      </c>
      <c r="G201" s="3" t="s">
        <v>36</v>
      </c>
      <c r="H201" s="3" t="s">
        <v>15</v>
      </c>
    </row>
    <row r="202" spans="2:8" x14ac:dyDescent="0.3">
      <c r="B202" s="3" t="s">
        <v>1222</v>
      </c>
      <c r="C202" s="3">
        <v>122443</v>
      </c>
      <c r="D202" s="3" t="s">
        <v>1223</v>
      </c>
      <c r="E202" t="s">
        <v>268</v>
      </c>
      <c r="F202" t="s">
        <v>633</v>
      </c>
      <c r="G202" s="3" t="s">
        <v>36</v>
      </c>
      <c r="H202" s="3" t="s">
        <v>15</v>
      </c>
    </row>
    <row r="203" spans="2:8" x14ac:dyDescent="0.3">
      <c r="B203" s="3" t="s">
        <v>1224</v>
      </c>
      <c r="C203" s="3">
        <v>122444</v>
      </c>
      <c r="D203" s="3" t="s">
        <v>1225</v>
      </c>
      <c r="E203" t="s">
        <v>269</v>
      </c>
      <c r="F203" t="s">
        <v>635</v>
      </c>
      <c r="G203" s="3" t="s">
        <v>36</v>
      </c>
      <c r="H203" s="3" t="s">
        <v>15</v>
      </c>
    </row>
    <row r="204" spans="2:8" x14ac:dyDescent="0.3">
      <c r="B204" s="3" t="s">
        <v>1226</v>
      </c>
      <c r="C204" s="3">
        <v>122446</v>
      </c>
      <c r="D204" s="3" t="s">
        <v>1227</v>
      </c>
      <c r="E204" t="s">
        <v>270</v>
      </c>
      <c r="F204" t="s">
        <v>639</v>
      </c>
      <c r="G204" s="3" t="s">
        <v>36</v>
      </c>
      <c r="H204" s="3" t="s">
        <v>15</v>
      </c>
    </row>
    <row r="205" spans="2:8" x14ac:dyDescent="0.3">
      <c r="B205" s="3" t="s">
        <v>1228</v>
      </c>
      <c r="C205" s="3">
        <v>122447</v>
      </c>
      <c r="D205" s="3" t="s">
        <v>1229</v>
      </c>
      <c r="E205" t="s">
        <v>271</v>
      </c>
      <c r="F205" t="s">
        <v>641</v>
      </c>
      <c r="G205" s="3" t="s">
        <v>36</v>
      </c>
      <c r="H205" s="3" t="s">
        <v>15</v>
      </c>
    </row>
    <row r="206" spans="2:8" x14ac:dyDescent="0.3">
      <c r="B206" s="3" t="s">
        <v>1230</v>
      </c>
      <c r="C206" s="3">
        <v>150050</v>
      </c>
      <c r="D206" s="3" t="s">
        <v>1231</v>
      </c>
      <c r="E206" t="s">
        <v>273</v>
      </c>
      <c r="F206" t="s">
        <v>643</v>
      </c>
      <c r="G206" s="3" t="s">
        <v>19</v>
      </c>
      <c r="H206" s="3" t="s">
        <v>16</v>
      </c>
    </row>
    <row r="207" spans="2:8" x14ac:dyDescent="0.3">
      <c r="B207" s="3" t="s">
        <v>1232</v>
      </c>
      <c r="C207" s="3">
        <v>151810</v>
      </c>
      <c r="D207" s="3" t="s">
        <v>1233</v>
      </c>
      <c r="E207" t="s">
        <v>274</v>
      </c>
      <c r="F207" t="s">
        <v>643</v>
      </c>
      <c r="G207" s="3" t="s">
        <v>19</v>
      </c>
      <c r="H207" s="3" t="s">
        <v>16</v>
      </c>
    </row>
    <row r="208" spans="2:8" x14ac:dyDescent="0.3">
      <c r="B208" s="3" t="s">
        <v>1234</v>
      </c>
      <c r="C208" s="3">
        <v>152430</v>
      </c>
      <c r="D208" s="3" t="s">
        <v>1235</v>
      </c>
      <c r="E208" t="s">
        <v>276</v>
      </c>
      <c r="F208" t="s">
        <v>643</v>
      </c>
      <c r="G208" s="3" t="s">
        <v>19</v>
      </c>
      <c r="H208" s="3" t="s">
        <v>16</v>
      </c>
    </row>
    <row r="209" spans="2:8" x14ac:dyDescent="0.3">
      <c r="B209" s="3" t="s">
        <v>1236</v>
      </c>
      <c r="C209" s="3">
        <v>150130</v>
      </c>
      <c r="D209" s="3" t="s">
        <v>1237</v>
      </c>
      <c r="E209" t="s">
        <v>277</v>
      </c>
      <c r="F209" t="s">
        <v>646</v>
      </c>
      <c r="G209" s="3" t="s">
        <v>19</v>
      </c>
      <c r="H209" s="3" t="s">
        <v>16</v>
      </c>
    </row>
    <row r="210" spans="2:8" x14ac:dyDescent="0.3">
      <c r="B210" s="3" t="s">
        <v>1238</v>
      </c>
      <c r="C210" s="3">
        <v>151380</v>
      </c>
      <c r="D210" s="3" t="s">
        <v>1239</v>
      </c>
      <c r="E210" t="s">
        <v>279</v>
      </c>
      <c r="F210" t="s">
        <v>646</v>
      </c>
      <c r="G210" s="3" t="s">
        <v>19</v>
      </c>
      <c r="H210" s="3" t="s">
        <v>16</v>
      </c>
    </row>
    <row r="211" spans="2:8" x14ac:dyDescent="0.3">
      <c r="B211" s="3" t="s">
        <v>1240</v>
      </c>
      <c r="C211" s="3">
        <v>152120</v>
      </c>
      <c r="D211" s="3" t="s">
        <v>1241</v>
      </c>
      <c r="E211" t="s">
        <v>281</v>
      </c>
      <c r="F211" t="s">
        <v>646</v>
      </c>
      <c r="G211" s="3" t="s">
        <v>19</v>
      </c>
      <c r="H211" s="3" t="s">
        <v>16</v>
      </c>
    </row>
    <row r="212" spans="2:8" x14ac:dyDescent="0.3">
      <c r="B212" s="3" t="s">
        <v>1242</v>
      </c>
      <c r="C212" s="3">
        <v>150200</v>
      </c>
      <c r="D212" s="3" t="s">
        <v>1243</v>
      </c>
      <c r="E212" t="s">
        <v>278</v>
      </c>
      <c r="F212" t="s">
        <v>648</v>
      </c>
      <c r="G212" s="3" t="s">
        <v>19</v>
      </c>
      <c r="H212" s="3" t="s">
        <v>16</v>
      </c>
    </row>
    <row r="213" spans="2:8" x14ac:dyDescent="0.3">
      <c r="B213" s="3" t="s">
        <v>1244</v>
      </c>
      <c r="C213" s="3">
        <v>151260</v>
      </c>
      <c r="D213" s="3" t="s">
        <v>1245</v>
      </c>
      <c r="E213" t="s">
        <v>284</v>
      </c>
      <c r="F213" t="s">
        <v>648</v>
      </c>
      <c r="G213" s="3" t="s">
        <v>19</v>
      </c>
      <c r="H213" s="3" t="s">
        <v>16</v>
      </c>
    </row>
    <row r="214" spans="2:8" x14ac:dyDescent="0.3">
      <c r="B214" s="3" t="s">
        <v>1246</v>
      </c>
      <c r="C214" s="3">
        <v>151230</v>
      </c>
      <c r="D214" s="3" t="s">
        <v>1247</v>
      </c>
      <c r="E214" t="s">
        <v>286</v>
      </c>
      <c r="F214" t="s">
        <v>648</v>
      </c>
      <c r="G214" s="3" t="s">
        <v>19</v>
      </c>
      <c r="H214" s="3" t="s">
        <v>16</v>
      </c>
    </row>
    <row r="215" spans="2:8" x14ac:dyDescent="0.3">
      <c r="B215" s="3" t="s">
        <v>1248</v>
      </c>
      <c r="C215" s="3">
        <v>150201</v>
      </c>
      <c r="D215" s="3" t="s">
        <v>1249</v>
      </c>
      <c r="E215" t="s">
        <v>280</v>
      </c>
      <c r="F215" t="s">
        <v>668</v>
      </c>
      <c r="G215" s="3" t="s">
        <v>19</v>
      </c>
      <c r="H215" s="3" t="s">
        <v>16</v>
      </c>
    </row>
    <row r="216" spans="2:8" x14ac:dyDescent="0.3">
      <c r="B216" s="3" t="s">
        <v>1250</v>
      </c>
      <c r="C216" s="3">
        <v>150930</v>
      </c>
      <c r="D216" s="3" t="s">
        <v>1251</v>
      </c>
      <c r="E216" t="s">
        <v>287</v>
      </c>
      <c r="F216" t="s">
        <v>668</v>
      </c>
      <c r="G216" s="3" t="s">
        <v>19</v>
      </c>
      <c r="H216" s="3" t="s">
        <v>16</v>
      </c>
    </row>
    <row r="217" spans="2:8" x14ac:dyDescent="0.3">
      <c r="B217" s="3" t="s">
        <v>1252</v>
      </c>
      <c r="C217" s="3">
        <v>151820</v>
      </c>
      <c r="D217" s="3" t="s">
        <v>1253</v>
      </c>
      <c r="E217" t="s">
        <v>290</v>
      </c>
      <c r="F217" t="s">
        <v>668</v>
      </c>
      <c r="G217" s="3" t="s">
        <v>19</v>
      </c>
      <c r="H217" s="3" t="s">
        <v>16</v>
      </c>
    </row>
    <row r="218" spans="2:8" x14ac:dyDescent="0.3">
      <c r="B218" s="3" t="s">
        <v>1254</v>
      </c>
      <c r="C218" s="3">
        <v>152930</v>
      </c>
      <c r="D218" s="3" t="s">
        <v>1255</v>
      </c>
      <c r="E218" t="s">
        <v>292</v>
      </c>
      <c r="F218" t="s">
        <v>668</v>
      </c>
      <c r="G218" s="3" t="s">
        <v>19</v>
      </c>
      <c r="H218" s="3" t="s">
        <v>16</v>
      </c>
    </row>
    <row r="219" spans="2:8" x14ac:dyDescent="0.3">
      <c r="B219" s="3" t="s">
        <v>1256</v>
      </c>
      <c r="C219" s="3">
        <v>151090</v>
      </c>
      <c r="D219" s="3" t="s">
        <v>831</v>
      </c>
      <c r="E219" t="s">
        <v>291</v>
      </c>
      <c r="F219" t="s">
        <v>660</v>
      </c>
      <c r="G219" s="3" t="s">
        <v>19</v>
      </c>
      <c r="H219" s="3" t="s">
        <v>16</v>
      </c>
    </row>
    <row r="220" spans="2:8" x14ac:dyDescent="0.3">
      <c r="B220" s="3" t="s">
        <v>1257</v>
      </c>
      <c r="C220" s="3">
        <v>150961</v>
      </c>
      <c r="D220" s="3" t="s">
        <v>1258</v>
      </c>
      <c r="E220" t="s">
        <v>288</v>
      </c>
      <c r="F220" t="s">
        <v>664</v>
      </c>
      <c r="G220" s="3" t="s">
        <v>19</v>
      </c>
      <c r="H220" s="3" t="s">
        <v>16</v>
      </c>
    </row>
    <row r="221" spans="2:8" x14ac:dyDescent="0.3">
      <c r="B221" s="3" t="s">
        <v>1259</v>
      </c>
      <c r="C221" s="3">
        <v>152040</v>
      </c>
      <c r="D221" s="3" t="s">
        <v>1260</v>
      </c>
      <c r="E221" t="s">
        <v>295</v>
      </c>
      <c r="F221" t="s">
        <v>664</v>
      </c>
      <c r="G221" s="3" t="s">
        <v>19</v>
      </c>
      <c r="H221" s="3" t="s">
        <v>16</v>
      </c>
    </row>
    <row r="222" spans="2:8" x14ac:dyDescent="0.3">
      <c r="B222" s="3" t="s">
        <v>1261</v>
      </c>
      <c r="C222" s="3">
        <v>152360</v>
      </c>
      <c r="D222" s="3" t="s">
        <v>1262</v>
      </c>
      <c r="E222" t="s">
        <v>296</v>
      </c>
      <c r="F222" t="s">
        <v>664</v>
      </c>
      <c r="G222" s="3" t="s">
        <v>19</v>
      </c>
      <c r="H222" s="3" t="s">
        <v>16</v>
      </c>
    </row>
    <row r="223" spans="2:8" x14ac:dyDescent="0.3">
      <c r="B223" s="3" t="s">
        <v>1263</v>
      </c>
      <c r="C223" s="3">
        <v>150970</v>
      </c>
      <c r="D223" s="3" t="s">
        <v>1264</v>
      </c>
      <c r="E223" t="s">
        <v>289</v>
      </c>
      <c r="F223" t="s">
        <v>656</v>
      </c>
      <c r="G223" s="3" t="s">
        <v>19</v>
      </c>
      <c r="H223" s="3" t="s">
        <v>16</v>
      </c>
    </row>
    <row r="224" spans="2:8" x14ac:dyDescent="0.3">
      <c r="B224" s="3" t="s">
        <v>1265</v>
      </c>
      <c r="C224" s="3">
        <v>151780</v>
      </c>
      <c r="D224" s="3" t="s">
        <v>1266</v>
      </c>
      <c r="E224" t="s">
        <v>298</v>
      </c>
      <c r="F224" t="s">
        <v>654</v>
      </c>
      <c r="G224" s="3" t="s">
        <v>19</v>
      </c>
      <c r="H224" s="3" t="s">
        <v>16</v>
      </c>
    </row>
    <row r="225" spans="2:8" x14ac:dyDescent="0.3">
      <c r="B225" s="3" t="s">
        <v>1267</v>
      </c>
      <c r="C225" s="3">
        <v>152580</v>
      </c>
      <c r="D225" s="3" t="s">
        <v>835</v>
      </c>
      <c r="E225" t="s">
        <v>299</v>
      </c>
      <c r="F225" t="s">
        <v>660</v>
      </c>
      <c r="G225" s="3" t="s">
        <v>19</v>
      </c>
      <c r="H225" s="3" t="s">
        <v>16</v>
      </c>
    </row>
    <row r="226" spans="2:8" x14ac:dyDescent="0.3">
      <c r="B226" s="3" t="s">
        <v>1268</v>
      </c>
      <c r="C226" s="3">
        <v>152850</v>
      </c>
      <c r="D226" s="3" t="s">
        <v>839</v>
      </c>
      <c r="E226" t="s">
        <v>301</v>
      </c>
      <c r="F226" t="s">
        <v>660</v>
      </c>
      <c r="G226" s="3" t="s">
        <v>19</v>
      </c>
      <c r="H226" s="3" t="s">
        <v>16</v>
      </c>
    </row>
    <row r="227" spans="2:8" x14ac:dyDescent="0.3">
      <c r="B227" s="3" t="s">
        <v>1269</v>
      </c>
      <c r="C227" s="3">
        <v>152940</v>
      </c>
      <c r="D227" s="3" t="s">
        <v>1270</v>
      </c>
      <c r="E227" t="s">
        <v>302</v>
      </c>
      <c r="F227" t="s">
        <v>666</v>
      </c>
      <c r="G227" s="3" t="s">
        <v>19</v>
      </c>
      <c r="H227" s="3" t="s">
        <v>16</v>
      </c>
    </row>
    <row r="228" spans="2:8" x14ac:dyDescent="0.3">
      <c r="B228" s="3" t="s">
        <v>1271</v>
      </c>
      <c r="C228" s="3">
        <v>150100</v>
      </c>
      <c r="D228" s="3" t="s">
        <v>830</v>
      </c>
      <c r="E228" t="s">
        <v>275</v>
      </c>
      <c r="F228" t="s">
        <v>275</v>
      </c>
      <c r="G228" s="3" t="s">
        <v>19</v>
      </c>
      <c r="H228" s="3" t="s">
        <v>16</v>
      </c>
    </row>
    <row r="229" spans="2:8" x14ac:dyDescent="0.3">
      <c r="B229" s="3" t="s">
        <v>1272</v>
      </c>
      <c r="C229" s="3">
        <v>150610</v>
      </c>
      <c r="D229" s="3" t="s">
        <v>1273</v>
      </c>
      <c r="E229" t="s">
        <v>282</v>
      </c>
      <c r="F229" t="s">
        <v>650</v>
      </c>
      <c r="G229" s="3" t="s">
        <v>19</v>
      </c>
      <c r="H229" s="3" t="s">
        <v>16</v>
      </c>
    </row>
    <row r="230" spans="2:8" x14ac:dyDescent="0.3">
      <c r="B230" s="3" t="s">
        <v>1274</v>
      </c>
      <c r="C230" s="3">
        <v>151790</v>
      </c>
      <c r="D230" s="3" t="s">
        <v>1275</v>
      </c>
      <c r="E230" t="s">
        <v>300</v>
      </c>
      <c r="F230" t="s">
        <v>650</v>
      </c>
      <c r="G230" s="3" t="s">
        <v>19</v>
      </c>
      <c r="H230" s="3" t="s">
        <v>16</v>
      </c>
    </row>
    <row r="231" spans="2:8" x14ac:dyDescent="0.3">
      <c r="B231" s="3" t="s">
        <v>1276</v>
      </c>
      <c r="C231" s="3">
        <v>152650</v>
      </c>
      <c r="D231" s="3" t="s">
        <v>837</v>
      </c>
      <c r="E231" t="s">
        <v>304</v>
      </c>
      <c r="F231" t="s">
        <v>658</v>
      </c>
      <c r="G231" s="3" t="s">
        <v>19</v>
      </c>
      <c r="H231" s="3" t="s">
        <v>16</v>
      </c>
    </row>
    <row r="232" spans="2:8" x14ac:dyDescent="0.3">
      <c r="B232" s="3" t="s">
        <v>1277</v>
      </c>
      <c r="C232" s="3">
        <v>150700</v>
      </c>
      <c r="D232" s="3" t="s">
        <v>1278</v>
      </c>
      <c r="E232" t="s">
        <v>283</v>
      </c>
      <c r="F232" t="s">
        <v>652</v>
      </c>
      <c r="G232" s="3" t="s">
        <v>19</v>
      </c>
      <c r="H232" s="3" t="s">
        <v>16</v>
      </c>
    </row>
    <row r="233" spans="2:8" x14ac:dyDescent="0.3">
      <c r="B233" s="3" t="s">
        <v>1279</v>
      </c>
      <c r="C233" s="3">
        <v>152370</v>
      </c>
      <c r="D233" s="3" t="s">
        <v>1280</v>
      </c>
      <c r="E233" t="s">
        <v>306</v>
      </c>
      <c r="F233" t="s">
        <v>652</v>
      </c>
      <c r="G233" s="3" t="s">
        <v>19</v>
      </c>
      <c r="H233" s="3" t="s">
        <v>16</v>
      </c>
    </row>
    <row r="234" spans="2:8" x14ac:dyDescent="0.3">
      <c r="B234" s="3" t="s">
        <v>1281</v>
      </c>
      <c r="C234" s="3">
        <v>150710</v>
      </c>
      <c r="D234" s="3" t="s">
        <v>1282</v>
      </c>
      <c r="E234" t="s">
        <v>285</v>
      </c>
      <c r="F234" t="s">
        <v>654</v>
      </c>
      <c r="G234" s="3" t="s">
        <v>19</v>
      </c>
      <c r="H234" s="3" t="s">
        <v>16</v>
      </c>
    </row>
    <row r="235" spans="2:8" x14ac:dyDescent="0.3">
      <c r="B235" s="3" t="s">
        <v>1283</v>
      </c>
      <c r="C235" s="3">
        <v>152350</v>
      </c>
      <c r="D235" s="3" t="s">
        <v>833</v>
      </c>
      <c r="E235" t="s">
        <v>305</v>
      </c>
      <c r="F235" t="s">
        <v>658</v>
      </c>
      <c r="G235" s="3" t="s">
        <v>19</v>
      </c>
      <c r="H235" s="3" t="s">
        <v>16</v>
      </c>
    </row>
    <row r="236" spans="2:8" x14ac:dyDescent="0.3">
      <c r="B236" s="3" t="s">
        <v>1284</v>
      </c>
      <c r="C236" s="3">
        <v>151150</v>
      </c>
      <c r="D236" s="3" t="s">
        <v>1285</v>
      </c>
      <c r="E236" t="s">
        <v>293</v>
      </c>
      <c r="F236" t="s">
        <v>652</v>
      </c>
      <c r="G236" s="3" t="s">
        <v>19</v>
      </c>
      <c r="H236" s="3" t="s">
        <v>16</v>
      </c>
    </row>
    <row r="237" spans="2:8" x14ac:dyDescent="0.3">
      <c r="B237" s="3" t="s">
        <v>1286</v>
      </c>
      <c r="C237" s="3">
        <v>151190</v>
      </c>
      <c r="D237" s="3" t="s">
        <v>1287</v>
      </c>
      <c r="E237" t="s">
        <v>294</v>
      </c>
      <c r="F237" t="s">
        <v>662</v>
      </c>
      <c r="G237" s="3" t="s">
        <v>19</v>
      </c>
      <c r="H237" s="3" t="s">
        <v>16</v>
      </c>
    </row>
    <row r="238" spans="2:8" x14ac:dyDescent="0.3">
      <c r="B238" s="3" t="s">
        <v>1288</v>
      </c>
      <c r="C238" s="3">
        <v>151490</v>
      </c>
      <c r="D238" s="3" t="s">
        <v>1289</v>
      </c>
      <c r="E238" t="s">
        <v>297</v>
      </c>
      <c r="F238" t="s">
        <v>662</v>
      </c>
      <c r="G238" s="3" t="s">
        <v>19</v>
      </c>
      <c r="H238" s="3" t="s">
        <v>16</v>
      </c>
    </row>
    <row r="239" spans="2:8" x14ac:dyDescent="0.3">
      <c r="B239" s="3" t="s">
        <v>1290</v>
      </c>
      <c r="C239" s="3">
        <v>152330</v>
      </c>
      <c r="D239" s="3" t="s">
        <v>1291</v>
      </c>
      <c r="E239" t="s">
        <v>303</v>
      </c>
      <c r="F239" t="s">
        <v>650</v>
      </c>
      <c r="G239" s="3" t="s">
        <v>19</v>
      </c>
      <c r="H239" s="3" t="s">
        <v>16</v>
      </c>
    </row>
    <row r="240" spans="2:8" x14ac:dyDescent="0.3">
      <c r="B240" s="3" t="s">
        <v>1292</v>
      </c>
      <c r="C240" s="3">
        <v>160220</v>
      </c>
      <c r="D240" s="3" t="s">
        <v>1293</v>
      </c>
      <c r="E240" t="s">
        <v>308</v>
      </c>
      <c r="F240" t="s">
        <v>670</v>
      </c>
      <c r="G240" s="3" t="s">
        <v>22</v>
      </c>
      <c r="H240" s="3" t="s">
        <v>16</v>
      </c>
    </row>
    <row r="241" spans="2:8" x14ac:dyDescent="0.3">
      <c r="B241" s="3" t="s">
        <v>1294</v>
      </c>
      <c r="C241" s="3">
        <v>160230</v>
      </c>
      <c r="D241" s="3" t="s">
        <v>1295</v>
      </c>
      <c r="E241" t="s">
        <v>309</v>
      </c>
      <c r="F241" t="s">
        <v>672</v>
      </c>
      <c r="G241" s="3" t="s">
        <v>22</v>
      </c>
      <c r="H241" s="3" t="s">
        <v>16</v>
      </c>
    </row>
    <row r="242" spans="2:8" x14ac:dyDescent="0.3">
      <c r="B242" s="3" t="s">
        <v>1296</v>
      </c>
      <c r="C242" s="3">
        <v>160250</v>
      </c>
      <c r="D242" s="3" t="s">
        <v>1297</v>
      </c>
      <c r="E242" t="s">
        <v>310</v>
      </c>
      <c r="F242" t="s">
        <v>674</v>
      </c>
      <c r="G242" s="3" t="s">
        <v>22</v>
      </c>
      <c r="H242" s="3" t="s">
        <v>16</v>
      </c>
    </row>
    <row r="243" spans="2:8" x14ac:dyDescent="0.3">
      <c r="B243" s="3" t="s">
        <v>1298</v>
      </c>
      <c r="C243" s="3">
        <v>160270</v>
      </c>
      <c r="D243" s="3" t="s">
        <v>1299</v>
      </c>
      <c r="E243" t="s">
        <v>311</v>
      </c>
      <c r="F243" t="s">
        <v>676</v>
      </c>
      <c r="G243" s="3" t="s">
        <v>22</v>
      </c>
      <c r="H243" s="3" t="s">
        <v>16</v>
      </c>
    </row>
    <row r="244" spans="2:8" x14ac:dyDescent="0.3">
      <c r="B244" s="3" t="s">
        <v>1300</v>
      </c>
      <c r="C244" s="3">
        <v>160290</v>
      </c>
      <c r="D244" s="3" t="s">
        <v>1301</v>
      </c>
      <c r="E244" t="s">
        <v>312</v>
      </c>
      <c r="F244" t="s">
        <v>680</v>
      </c>
      <c r="G244" s="3" t="s">
        <v>22</v>
      </c>
      <c r="H244" s="3" t="s">
        <v>16</v>
      </c>
    </row>
    <row r="245" spans="2:8" x14ac:dyDescent="0.3">
      <c r="B245" s="3" t="s">
        <v>1302</v>
      </c>
      <c r="C245" s="3">
        <v>160320</v>
      </c>
      <c r="D245" s="3" t="s">
        <v>1303</v>
      </c>
      <c r="E245" t="s">
        <v>314</v>
      </c>
      <c r="F245" t="s">
        <v>682</v>
      </c>
      <c r="G245" s="3" t="s">
        <v>22</v>
      </c>
      <c r="H245" s="3" t="s">
        <v>16</v>
      </c>
    </row>
    <row r="246" spans="2:8" x14ac:dyDescent="0.3">
      <c r="B246" s="3" t="s">
        <v>1304</v>
      </c>
      <c r="C246" s="3">
        <v>160330</v>
      </c>
      <c r="D246" s="3" t="s">
        <v>1305</v>
      </c>
      <c r="E246" t="s">
        <v>315</v>
      </c>
      <c r="F246" t="s">
        <v>684</v>
      </c>
      <c r="G246" s="3" t="s">
        <v>22</v>
      </c>
      <c r="H246" s="3" t="s">
        <v>16</v>
      </c>
    </row>
    <row r="247" spans="2:8" x14ac:dyDescent="0.3">
      <c r="B247" s="3" t="s">
        <v>1306</v>
      </c>
      <c r="C247" s="3">
        <v>160380</v>
      </c>
      <c r="D247" s="3" t="s">
        <v>1307</v>
      </c>
      <c r="E247" t="s">
        <v>317</v>
      </c>
      <c r="F247" t="s">
        <v>686</v>
      </c>
      <c r="G247" s="3" t="s">
        <v>22</v>
      </c>
      <c r="H247" s="3" t="s">
        <v>16</v>
      </c>
    </row>
    <row r="248" spans="2:8" x14ac:dyDescent="0.3">
      <c r="B248" s="3" t="s">
        <v>1308</v>
      </c>
      <c r="C248" s="3">
        <v>161410</v>
      </c>
      <c r="D248" s="3" t="s">
        <v>1309</v>
      </c>
      <c r="E248" t="s">
        <v>318</v>
      </c>
      <c r="F248" t="s">
        <v>694</v>
      </c>
      <c r="G248" s="3" t="s">
        <v>22</v>
      </c>
      <c r="H248" s="3" t="s">
        <v>16</v>
      </c>
    </row>
    <row r="249" spans="2:8" x14ac:dyDescent="0.3">
      <c r="B249" s="3" t="s">
        <v>1310</v>
      </c>
      <c r="C249" s="3">
        <v>161020</v>
      </c>
      <c r="D249" s="3" t="s">
        <v>1311</v>
      </c>
      <c r="E249" t="s">
        <v>319</v>
      </c>
      <c r="F249" t="s">
        <v>692</v>
      </c>
      <c r="G249" s="3" t="s">
        <v>22</v>
      </c>
      <c r="H249" s="3" t="s">
        <v>16</v>
      </c>
    </row>
    <row r="250" spans="2:8" x14ac:dyDescent="0.3">
      <c r="B250" s="3" t="s">
        <v>1312</v>
      </c>
      <c r="C250" s="3">
        <v>161411</v>
      </c>
      <c r="D250" s="3" t="s">
        <v>1313</v>
      </c>
      <c r="E250" t="s">
        <v>320</v>
      </c>
      <c r="F250" t="s">
        <v>696</v>
      </c>
      <c r="G250" s="3" t="s">
        <v>22</v>
      </c>
      <c r="H250" s="3" t="s">
        <v>16</v>
      </c>
    </row>
    <row r="251" spans="2:8" x14ac:dyDescent="0.3">
      <c r="B251" s="3" t="s">
        <v>1314</v>
      </c>
      <c r="C251" s="3">
        <v>160280</v>
      </c>
      <c r="D251" s="3" t="s">
        <v>1315</v>
      </c>
      <c r="E251" t="s">
        <v>313</v>
      </c>
      <c r="F251" t="s">
        <v>678</v>
      </c>
      <c r="G251" s="3" t="s">
        <v>22</v>
      </c>
      <c r="H251" s="3" t="s">
        <v>16</v>
      </c>
    </row>
    <row r="252" spans="2:8" x14ac:dyDescent="0.3">
      <c r="B252" s="3" t="s">
        <v>1316</v>
      </c>
      <c r="C252" s="3">
        <v>162090</v>
      </c>
      <c r="D252" s="3" t="s">
        <v>1317</v>
      </c>
      <c r="E252" t="s">
        <v>323</v>
      </c>
      <c r="F252" t="s">
        <v>700</v>
      </c>
      <c r="G252" s="3" t="s">
        <v>22</v>
      </c>
      <c r="H252" s="3" t="s">
        <v>16</v>
      </c>
    </row>
    <row r="253" spans="2:8" x14ac:dyDescent="0.3">
      <c r="B253" s="3" t="s">
        <v>1318</v>
      </c>
      <c r="C253" s="3">
        <v>160620</v>
      </c>
      <c r="D253" s="3" t="s">
        <v>1319</v>
      </c>
      <c r="E253" t="s">
        <v>321</v>
      </c>
      <c r="F253" t="s">
        <v>690</v>
      </c>
      <c r="G253" s="3" t="s">
        <v>22</v>
      </c>
      <c r="H253" s="3" t="s">
        <v>16</v>
      </c>
    </row>
    <row r="254" spans="2:8" x14ac:dyDescent="0.3">
      <c r="B254" s="3" t="s">
        <v>1320</v>
      </c>
      <c r="C254" s="3">
        <v>160780</v>
      </c>
      <c r="D254" s="3" t="s">
        <v>1321</v>
      </c>
      <c r="E254" t="s">
        <v>322</v>
      </c>
      <c r="F254" t="s">
        <v>688</v>
      </c>
      <c r="G254" s="3" t="s">
        <v>22</v>
      </c>
      <c r="H254" s="3" t="s">
        <v>16</v>
      </c>
    </row>
    <row r="255" spans="2:8" x14ac:dyDescent="0.3">
      <c r="B255" s="3" t="s">
        <v>1322</v>
      </c>
      <c r="C255" s="3">
        <v>160310</v>
      </c>
      <c r="D255" s="3" t="s">
        <v>1323</v>
      </c>
      <c r="E255" t="s">
        <v>316</v>
      </c>
      <c r="F255" t="s">
        <v>690</v>
      </c>
      <c r="G255" s="3" t="s">
        <v>22</v>
      </c>
      <c r="H255" s="3" t="s">
        <v>16</v>
      </c>
    </row>
    <row r="256" spans="2:8" x14ac:dyDescent="0.3">
      <c r="B256" s="3" t="s">
        <v>1324</v>
      </c>
      <c r="C256" s="3">
        <v>161330</v>
      </c>
      <c r="D256" s="3" t="s">
        <v>1325</v>
      </c>
      <c r="E256" t="s">
        <v>326</v>
      </c>
      <c r="F256" t="s">
        <v>688</v>
      </c>
      <c r="G256" s="3" t="s">
        <v>22</v>
      </c>
      <c r="H256" s="3" t="s">
        <v>16</v>
      </c>
    </row>
    <row r="257" spans="2:8" x14ac:dyDescent="0.3">
      <c r="B257" s="3" t="s">
        <v>1326</v>
      </c>
      <c r="C257" s="3">
        <v>160900</v>
      </c>
      <c r="D257" s="3" t="s">
        <v>1327</v>
      </c>
      <c r="E257" t="s">
        <v>324</v>
      </c>
      <c r="F257" t="s">
        <v>690</v>
      </c>
      <c r="G257" s="3" t="s">
        <v>22</v>
      </c>
      <c r="H257" s="3" t="s">
        <v>16</v>
      </c>
    </row>
    <row r="258" spans="2:8" x14ac:dyDescent="0.3">
      <c r="B258" s="3" t="s">
        <v>1328</v>
      </c>
      <c r="C258" s="3">
        <v>161350</v>
      </c>
      <c r="D258" s="3" t="s">
        <v>1329</v>
      </c>
      <c r="E258" t="s">
        <v>325</v>
      </c>
      <c r="F258" t="s">
        <v>690</v>
      </c>
      <c r="G258" s="3" t="s">
        <v>22</v>
      </c>
      <c r="H258" s="3" t="s">
        <v>16</v>
      </c>
    </row>
    <row r="259" spans="2:8" x14ac:dyDescent="0.3">
      <c r="B259" s="3" t="s">
        <v>1330</v>
      </c>
      <c r="C259" s="3">
        <v>162920</v>
      </c>
      <c r="D259" s="3" t="s">
        <v>1331</v>
      </c>
      <c r="E259" t="s">
        <v>328</v>
      </c>
      <c r="F259" t="s">
        <v>690</v>
      </c>
      <c r="G259" s="3" t="s">
        <v>22</v>
      </c>
      <c r="H259" s="3" t="s">
        <v>16</v>
      </c>
    </row>
    <row r="260" spans="2:8" x14ac:dyDescent="0.3">
      <c r="B260" s="3" t="s">
        <v>1332</v>
      </c>
      <c r="C260" s="3">
        <v>161770</v>
      </c>
      <c r="D260" s="3" t="s">
        <v>1333</v>
      </c>
      <c r="E260" t="s">
        <v>327</v>
      </c>
      <c r="F260" t="s">
        <v>698</v>
      </c>
      <c r="G260" s="3" t="s">
        <v>22</v>
      </c>
      <c r="H260" s="3" t="s">
        <v>16</v>
      </c>
    </row>
    <row r="261" spans="2:8" x14ac:dyDescent="0.3">
      <c r="B261" s="3" t="s">
        <v>1334</v>
      </c>
      <c r="C261" s="3">
        <v>162960</v>
      </c>
      <c r="D261" s="3" t="s">
        <v>1335</v>
      </c>
      <c r="E261" t="s">
        <v>329</v>
      </c>
      <c r="F261" t="s">
        <v>702</v>
      </c>
      <c r="G261" s="3" t="s">
        <v>22</v>
      </c>
      <c r="H261" s="3" t="s">
        <v>16</v>
      </c>
    </row>
    <row r="262" spans="2:8" x14ac:dyDescent="0.3">
      <c r="B262" s="3" t="s">
        <v>1336</v>
      </c>
      <c r="C262" s="3">
        <v>170390</v>
      </c>
      <c r="D262" s="3" t="s">
        <v>1337</v>
      </c>
      <c r="E262" t="s">
        <v>331</v>
      </c>
      <c r="F262" t="s">
        <v>704</v>
      </c>
      <c r="G262" s="3" t="s">
        <v>25</v>
      </c>
      <c r="H262" s="3" t="s">
        <v>16</v>
      </c>
    </row>
    <row r="263" spans="2:8" x14ac:dyDescent="0.3">
      <c r="B263" s="3" t="s">
        <v>1338</v>
      </c>
      <c r="C263" s="3">
        <v>170450</v>
      </c>
      <c r="D263" s="3" t="s">
        <v>1339</v>
      </c>
      <c r="E263" t="s">
        <v>332</v>
      </c>
      <c r="F263" t="s">
        <v>718</v>
      </c>
      <c r="G263" s="3" t="s">
        <v>25</v>
      </c>
      <c r="H263" s="3" t="s">
        <v>16</v>
      </c>
    </row>
    <row r="264" spans="2:8" x14ac:dyDescent="0.3">
      <c r="B264" s="3" t="s">
        <v>1340</v>
      </c>
      <c r="C264" s="3">
        <v>172520</v>
      </c>
      <c r="D264" s="3" t="s">
        <v>1341</v>
      </c>
      <c r="E264" t="s">
        <v>333</v>
      </c>
      <c r="F264" t="s">
        <v>718</v>
      </c>
      <c r="G264" s="3" t="s">
        <v>25</v>
      </c>
      <c r="H264" s="3" t="s">
        <v>16</v>
      </c>
    </row>
    <row r="265" spans="2:8" x14ac:dyDescent="0.3">
      <c r="B265" s="3" t="s">
        <v>1342</v>
      </c>
      <c r="C265" s="3">
        <v>170600</v>
      </c>
      <c r="D265" s="3" t="s">
        <v>841</v>
      </c>
      <c r="E265" t="s">
        <v>334</v>
      </c>
      <c r="F265" t="s">
        <v>706</v>
      </c>
      <c r="G265" s="3" t="s">
        <v>25</v>
      </c>
      <c r="H265" s="3" t="s">
        <v>16</v>
      </c>
    </row>
    <row r="266" spans="2:8" x14ac:dyDescent="0.3">
      <c r="B266" s="3" t="s">
        <v>1343</v>
      </c>
      <c r="C266" s="3">
        <v>171950</v>
      </c>
      <c r="D266" s="3" t="s">
        <v>844</v>
      </c>
      <c r="E266" t="s">
        <v>336</v>
      </c>
      <c r="F266" t="s">
        <v>706</v>
      </c>
      <c r="G266" s="3" t="s">
        <v>25</v>
      </c>
      <c r="H266" s="3" t="s">
        <v>16</v>
      </c>
    </row>
    <row r="267" spans="2:8" x14ac:dyDescent="0.3">
      <c r="B267" s="3" t="s">
        <v>1344</v>
      </c>
      <c r="C267" s="3">
        <v>171910</v>
      </c>
      <c r="D267" s="3" t="s">
        <v>842</v>
      </c>
      <c r="E267" t="s">
        <v>338</v>
      </c>
      <c r="F267" t="s">
        <v>706</v>
      </c>
      <c r="G267" s="3" t="s">
        <v>25</v>
      </c>
      <c r="H267" s="3" t="s">
        <v>16</v>
      </c>
    </row>
    <row r="268" spans="2:8" x14ac:dyDescent="0.3">
      <c r="B268" s="3" t="s">
        <v>1345</v>
      </c>
      <c r="C268" s="3">
        <v>170712</v>
      </c>
      <c r="D268" s="3" t="s">
        <v>1346</v>
      </c>
      <c r="E268" t="s">
        <v>335</v>
      </c>
      <c r="F268" t="s">
        <v>714</v>
      </c>
      <c r="G268" s="3" t="s">
        <v>25</v>
      </c>
      <c r="H268" s="3" t="s">
        <v>16</v>
      </c>
    </row>
    <row r="269" spans="2:8" x14ac:dyDescent="0.3">
      <c r="B269" s="3" t="s">
        <v>1347</v>
      </c>
      <c r="C269" s="3">
        <v>172030</v>
      </c>
      <c r="D269" s="3" t="s">
        <v>1348</v>
      </c>
      <c r="E269" t="s">
        <v>341</v>
      </c>
      <c r="F269" t="s">
        <v>714</v>
      </c>
      <c r="G269" s="3" t="s">
        <v>25</v>
      </c>
      <c r="H269" s="3" t="s">
        <v>16</v>
      </c>
    </row>
    <row r="270" spans="2:8" x14ac:dyDescent="0.3">
      <c r="B270" s="3" t="s">
        <v>1349</v>
      </c>
      <c r="C270" s="3">
        <v>172510</v>
      </c>
      <c r="D270" s="3" t="s">
        <v>1350</v>
      </c>
      <c r="E270" t="s">
        <v>343</v>
      </c>
      <c r="F270" t="s">
        <v>714</v>
      </c>
      <c r="G270" s="3" t="s">
        <v>25</v>
      </c>
      <c r="H270" s="3" t="s">
        <v>16</v>
      </c>
    </row>
    <row r="271" spans="2:8" x14ac:dyDescent="0.3">
      <c r="B271" s="3" t="s">
        <v>1351</v>
      </c>
      <c r="C271" s="3">
        <v>170760</v>
      </c>
      <c r="D271" s="3" t="s">
        <v>1352</v>
      </c>
      <c r="E271" t="s">
        <v>337</v>
      </c>
      <c r="F271" t="s">
        <v>708</v>
      </c>
      <c r="G271" s="3" t="s">
        <v>25</v>
      </c>
      <c r="H271" s="3" t="s">
        <v>16</v>
      </c>
    </row>
    <row r="272" spans="2:8" x14ac:dyDescent="0.3">
      <c r="B272" s="3" t="s">
        <v>1353</v>
      </c>
      <c r="C272" s="3">
        <v>172910</v>
      </c>
      <c r="D272" s="3" t="s">
        <v>1354</v>
      </c>
      <c r="E272" t="s">
        <v>346</v>
      </c>
      <c r="F272" t="s">
        <v>708</v>
      </c>
      <c r="G272" s="3" t="s">
        <v>25</v>
      </c>
      <c r="H272" s="3" t="s">
        <v>16</v>
      </c>
    </row>
    <row r="273" spans="2:8" x14ac:dyDescent="0.3">
      <c r="B273" s="3" t="s">
        <v>1355</v>
      </c>
      <c r="C273" s="3">
        <v>171840</v>
      </c>
      <c r="D273" s="3" t="s">
        <v>1356</v>
      </c>
      <c r="E273" t="s">
        <v>345</v>
      </c>
      <c r="F273" t="s">
        <v>708</v>
      </c>
      <c r="G273" s="3" t="s">
        <v>25</v>
      </c>
      <c r="H273" s="3" t="s">
        <v>16</v>
      </c>
    </row>
    <row r="274" spans="2:8" x14ac:dyDescent="0.3">
      <c r="B274" s="3" t="s">
        <v>1357</v>
      </c>
      <c r="C274" s="3">
        <v>170840</v>
      </c>
      <c r="D274" s="3" t="s">
        <v>1358</v>
      </c>
      <c r="E274" t="s">
        <v>339</v>
      </c>
      <c r="F274" t="s">
        <v>710</v>
      </c>
      <c r="G274" s="3" t="s">
        <v>25</v>
      </c>
      <c r="H274" s="3" t="s">
        <v>16</v>
      </c>
    </row>
    <row r="275" spans="2:8" x14ac:dyDescent="0.3">
      <c r="B275" s="3" t="s">
        <v>1359</v>
      </c>
      <c r="C275" s="3">
        <v>172980</v>
      </c>
      <c r="D275" s="3" t="s">
        <v>1360</v>
      </c>
      <c r="E275" t="s">
        <v>347</v>
      </c>
      <c r="F275" t="s">
        <v>710</v>
      </c>
      <c r="G275" s="3" t="s">
        <v>25</v>
      </c>
      <c r="H275" s="3" t="s">
        <v>16</v>
      </c>
    </row>
    <row r="276" spans="2:8" x14ac:dyDescent="0.3">
      <c r="B276" s="3" t="s">
        <v>1361</v>
      </c>
      <c r="C276" s="3">
        <v>170940</v>
      </c>
      <c r="D276" s="3" t="s">
        <v>1362</v>
      </c>
      <c r="E276" t="s">
        <v>342</v>
      </c>
      <c r="F276" t="s">
        <v>710</v>
      </c>
      <c r="G276" s="3" t="s">
        <v>25</v>
      </c>
      <c r="H276" s="3" t="s">
        <v>16</v>
      </c>
    </row>
    <row r="277" spans="2:8" x14ac:dyDescent="0.3">
      <c r="B277" s="3" t="s">
        <v>1363</v>
      </c>
      <c r="C277" s="3">
        <v>170880</v>
      </c>
      <c r="D277" s="3" t="s">
        <v>1364</v>
      </c>
      <c r="E277" t="s">
        <v>340</v>
      </c>
      <c r="F277" t="s">
        <v>712</v>
      </c>
      <c r="G277" s="3" t="s">
        <v>25</v>
      </c>
      <c r="H277" s="3" t="s">
        <v>16</v>
      </c>
    </row>
    <row r="278" spans="2:8" x14ac:dyDescent="0.3">
      <c r="B278" s="3" t="s">
        <v>1365</v>
      </c>
      <c r="C278" s="3">
        <v>171041</v>
      </c>
      <c r="D278" s="3" t="s">
        <v>1366</v>
      </c>
      <c r="E278" t="s">
        <v>344</v>
      </c>
      <c r="F278" t="s">
        <v>718</v>
      </c>
      <c r="G278" s="3" t="s">
        <v>25</v>
      </c>
      <c r="H278" s="3" t="s">
        <v>16</v>
      </c>
    </row>
    <row r="279" spans="2:8" x14ac:dyDescent="0.3">
      <c r="B279" s="3" t="s">
        <v>1367</v>
      </c>
      <c r="C279" s="3">
        <v>172140</v>
      </c>
      <c r="D279" s="3" t="s">
        <v>1368</v>
      </c>
      <c r="E279" t="s">
        <v>348</v>
      </c>
      <c r="F279" t="s">
        <v>718</v>
      </c>
      <c r="G279" s="3" t="s">
        <v>25</v>
      </c>
      <c r="H279" s="3" t="s">
        <v>16</v>
      </c>
    </row>
    <row r="280" spans="2:8" x14ac:dyDescent="0.3">
      <c r="B280" s="3" t="s">
        <v>1369</v>
      </c>
      <c r="C280" s="3">
        <v>172290</v>
      </c>
      <c r="D280" s="3" t="s">
        <v>846</v>
      </c>
      <c r="E280" t="s">
        <v>349</v>
      </c>
      <c r="F280" t="s">
        <v>716</v>
      </c>
      <c r="G280" s="3" t="s">
        <v>25</v>
      </c>
      <c r="H280" s="3" t="s">
        <v>16</v>
      </c>
    </row>
    <row r="281" spans="2:8" x14ac:dyDescent="0.3">
      <c r="B281" s="3" t="s">
        <v>1370</v>
      </c>
      <c r="C281" s="3">
        <v>180400</v>
      </c>
      <c r="D281" s="3" t="s">
        <v>1371</v>
      </c>
      <c r="E281" t="s">
        <v>351</v>
      </c>
      <c r="F281" t="s">
        <v>728</v>
      </c>
      <c r="G281" s="3" t="s">
        <v>28</v>
      </c>
      <c r="H281" s="3" t="s">
        <v>16</v>
      </c>
    </row>
    <row r="282" spans="2:8" x14ac:dyDescent="0.3">
      <c r="B282" s="3" t="s">
        <v>1372</v>
      </c>
      <c r="C282" s="3">
        <v>181310</v>
      </c>
      <c r="D282" s="3" t="s">
        <v>1373</v>
      </c>
      <c r="E282" t="s">
        <v>356</v>
      </c>
      <c r="F282" t="s">
        <v>728</v>
      </c>
      <c r="G282" s="3" t="s">
        <v>28</v>
      </c>
      <c r="H282" s="3" t="s">
        <v>16</v>
      </c>
    </row>
    <row r="283" spans="2:8" x14ac:dyDescent="0.3">
      <c r="B283" s="3" t="s">
        <v>1374</v>
      </c>
      <c r="C283" s="3">
        <v>181530</v>
      </c>
      <c r="D283" s="3" t="s">
        <v>847</v>
      </c>
      <c r="E283" t="s">
        <v>359</v>
      </c>
      <c r="F283" t="s">
        <v>728</v>
      </c>
      <c r="G283" s="3" t="s">
        <v>28</v>
      </c>
      <c r="H283" s="3" t="s">
        <v>16</v>
      </c>
    </row>
    <row r="284" spans="2:8" x14ac:dyDescent="0.3">
      <c r="B284" s="3" t="s">
        <v>1375</v>
      </c>
      <c r="C284" s="3">
        <v>181535</v>
      </c>
      <c r="D284" s="3" t="s">
        <v>1376</v>
      </c>
      <c r="E284" t="s">
        <v>360</v>
      </c>
      <c r="F284" t="s">
        <v>728</v>
      </c>
      <c r="G284" s="3" t="s">
        <v>28</v>
      </c>
      <c r="H284" s="3" t="s">
        <v>16</v>
      </c>
    </row>
    <row r="285" spans="2:8" x14ac:dyDescent="0.3">
      <c r="B285" s="3" t="s">
        <v>1377</v>
      </c>
      <c r="C285" s="3">
        <v>181540</v>
      </c>
      <c r="D285" s="3" t="s">
        <v>1378</v>
      </c>
      <c r="E285" t="s">
        <v>361</v>
      </c>
      <c r="F285" t="s">
        <v>728</v>
      </c>
      <c r="G285" s="3" t="s">
        <v>28</v>
      </c>
      <c r="H285" s="3" t="s">
        <v>16</v>
      </c>
    </row>
    <row r="286" spans="2:8" x14ac:dyDescent="0.3">
      <c r="B286" s="3" t="s">
        <v>1379</v>
      </c>
      <c r="C286" s="3">
        <v>180640</v>
      </c>
      <c r="D286" s="3" t="s">
        <v>1380</v>
      </c>
      <c r="E286" t="s">
        <v>352</v>
      </c>
      <c r="F286" t="s">
        <v>730</v>
      </c>
      <c r="G286" s="3" t="s">
        <v>28</v>
      </c>
      <c r="H286" s="3" t="s">
        <v>16</v>
      </c>
    </row>
    <row r="287" spans="2:8" x14ac:dyDescent="0.3">
      <c r="B287" s="3" t="s">
        <v>1381</v>
      </c>
      <c r="C287" s="3">
        <v>182590</v>
      </c>
      <c r="D287" s="3" t="s">
        <v>1382</v>
      </c>
      <c r="E287" t="s">
        <v>365</v>
      </c>
      <c r="F287" t="s">
        <v>730</v>
      </c>
      <c r="G287" s="3" t="s">
        <v>28</v>
      </c>
      <c r="H287" s="3" t="s">
        <v>16</v>
      </c>
    </row>
    <row r="288" spans="2:8" x14ac:dyDescent="0.3">
      <c r="B288" s="3" t="s">
        <v>1383</v>
      </c>
      <c r="C288" s="3">
        <v>180830</v>
      </c>
      <c r="D288" s="3" t="s">
        <v>1384</v>
      </c>
      <c r="E288" t="s">
        <v>353</v>
      </c>
      <c r="F288" t="s">
        <v>720</v>
      </c>
      <c r="G288" s="3" t="s">
        <v>28</v>
      </c>
      <c r="H288" s="3" t="s">
        <v>16</v>
      </c>
    </row>
    <row r="289" spans="2:8" x14ac:dyDescent="0.3">
      <c r="B289" s="3" t="s">
        <v>1385</v>
      </c>
      <c r="C289" s="3">
        <v>180870</v>
      </c>
      <c r="D289" s="3" t="s">
        <v>1386</v>
      </c>
      <c r="E289" t="s">
        <v>354</v>
      </c>
      <c r="F289" t="s">
        <v>722</v>
      </c>
      <c r="G289" s="3" t="s">
        <v>28</v>
      </c>
      <c r="H289" s="3" t="s">
        <v>16</v>
      </c>
    </row>
    <row r="290" spans="2:8" x14ac:dyDescent="0.3">
      <c r="B290" s="3" t="s">
        <v>1387</v>
      </c>
      <c r="C290" s="3">
        <v>181160</v>
      </c>
      <c r="D290" s="3" t="s">
        <v>1388</v>
      </c>
      <c r="E290" t="s">
        <v>355</v>
      </c>
      <c r="F290" t="s">
        <v>728</v>
      </c>
      <c r="G290" s="3" t="s">
        <v>28</v>
      </c>
      <c r="H290" s="3" t="s">
        <v>16</v>
      </c>
    </row>
    <row r="291" spans="2:8" x14ac:dyDescent="0.3">
      <c r="B291" s="3" t="s">
        <v>1389</v>
      </c>
      <c r="C291" s="3">
        <v>181360</v>
      </c>
      <c r="D291" s="3" t="s">
        <v>1390</v>
      </c>
      <c r="E291" t="s">
        <v>357</v>
      </c>
      <c r="F291" t="s">
        <v>724</v>
      </c>
      <c r="G291" s="3" t="s">
        <v>28</v>
      </c>
      <c r="H291" s="3" t="s">
        <v>16</v>
      </c>
    </row>
    <row r="292" spans="2:8" x14ac:dyDescent="0.3">
      <c r="B292" s="3" t="s">
        <v>1391</v>
      </c>
      <c r="C292" s="3">
        <v>181420</v>
      </c>
      <c r="D292" s="3" t="s">
        <v>1392</v>
      </c>
      <c r="E292" t="s">
        <v>358</v>
      </c>
      <c r="F292" t="s">
        <v>726</v>
      </c>
      <c r="G292" s="3" t="s">
        <v>28</v>
      </c>
      <c r="H292" s="3" t="s">
        <v>16</v>
      </c>
    </row>
    <row r="293" spans="2:8" x14ac:dyDescent="0.3">
      <c r="B293" s="3" t="s">
        <v>1393</v>
      </c>
      <c r="C293" s="3">
        <v>182490</v>
      </c>
      <c r="D293" s="3" t="s">
        <v>1394</v>
      </c>
      <c r="E293" t="s">
        <v>363</v>
      </c>
      <c r="F293" t="s">
        <v>726</v>
      </c>
      <c r="G293" s="3" t="s">
        <v>28</v>
      </c>
      <c r="H293" s="3" t="s">
        <v>16</v>
      </c>
    </row>
    <row r="294" spans="2:8" x14ac:dyDescent="0.3">
      <c r="B294" s="3" t="s">
        <v>1395</v>
      </c>
      <c r="C294" s="3">
        <v>182861</v>
      </c>
      <c r="D294" s="3" t="s">
        <v>1396</v>
      </c>
      <c r="E294" t="s">
        <v>367</v>
      </c>
      <c r="F294" t="s">
        <v>726</v>
      </c>
      <c r="G294" s="3" t="s">
        <v>28</v>
      </c>
      <c r="H294" s="3" t="s">
        <v>16</v>
      </c>
    </row>
    <row r="295" spans="2:8" x14ac:dyDescent="0.3">
      <c r="B295" s="3" t="s">
        <v>1397</v>
      </c>
      <c r="C295" s="3">
        <v>182390</v>
      </c>
      <c r="D295" s="3" t="s">
        <v>1398</v>
      </c>
      <c r="E295" t="s">
        <v>362</v>
      </c>
      <c r="F295" t="s">
        <v>732</v>
      </c>
      <c r="G295" s="3" t="s">
        <v>28</v>
      </c>
      <c r="H295" s="3" t="s">
        <v>16</v>
      </c>
    </row>
    <row r="296" spans="2:8" x14ac:dyDescent="0.3">
      <c r="B296" s="3" t="s">
        <v>1399</v>
      </c>
      <c r="C296" s="3">
        <v>182571</v>
      </c>
      <c r="D296" s="3" t="s">
        <v>1400</v>
      </c>
      <c r="E296" t="s">
        <v>364</v>
      </c>
      <c r="F296" t="s">
        <v>732</v>
      </c>
      <c r="G296" s="3" t="s">
        <v>28</v>
      </c>
      <c r="H296" s="3" t="s">
        <v>16</v>
      </c>
    </row>
    <row r="297" spans="2:8" x14ac:dyDescent="0.3">
      <c r="B297" s="3" t="s">
        <v>1401</v>
      </c>
      <c r="C297" s="3">
        <v>182610</v>
      </c>
      <c r="D297" s="3" t="s">
        <v>1402</v>
      </c>
      <c r="E297" t="s">
        <v>366</v>
      </c>
      <c r="F297" t="s">
        <v>732</v>
      </c>
      <c r="G297" s="3" t="s">
        <v>28</v>
      </c>
      <c r="H297" s="3" t="s">
        <v>16</v>
      </c>
    </row>
    <row r="298" spans="2:8" x14ac:dyDescent="0.3">
      <c r="B298" s="3" t="s">
        <v>1403</v>
      </c>
      <c r="C298" s="3">
        <v>202461</v>
      </c>
      <c r="D298" s="3" t="s">
        <v>1404</v>
      </c>
      <c r="E298" t="s">
        <v>369</v>
      </c>
      <c r="F298" t="s">
        <v>734</v>
      </c>
      <c r="G298" s="3" t="s">
        <v>31</v>
      </c>
      <c r="H298" s="3" t="s">
        <v>16</v>
      </c>
    </row>
    <row r="299" spans="2:8" x14ac:dyDescent="0.3">
      <c r="B299" s="3" t="s">
        <v>1405</v>
      </c>
      <c r="C299" s="3">
        <v>200590</v>
      </c>
      <c r="D299" s="3" t="s">
        <v>1406</v>
      </c>
      <c r="E299" t="s">
        <v>370</v>
      </c>
      <c r="F299" t="s">
        <v>736</v>
      </c>
      <c r="G299" s="3" t="s">
        <v>31</v>
      </c>
      <c r="H299" s="3" t="s">
        <v>16</v>
      </c>
    </row>
    <row r="300" spans="2:8" x14ac:dyDescent="0.3">
      <c r="B300" s="3" t="s">
        <v>1407</v>
      </c>
      <c r="C300" s="3">
        <v>202950</v>
      </c>
      <c r="D300" s="3" t="s">
        <v>1408</v>
      </c>
      <c r="E300" t="s">
        <v>371</v>
      </c>
      <c r="F300" t="s">
        <v>768</v>
      </c>
      <c r="G300" s="3" t="s">
        <v>31</v>
      </c>
      <c r="H300" s="3" t="s">
        <v>16</v>
      </c>
    </row>
    <row r="301" spans="2:8" x14ac:dyDescent="0.3">
      <c r="B301" s="3" t="s">
        <v>1409</v>
      </c>
      <c r="C301" s="3">
        <v>200941</v>
      </c>
      <c r="D301" s="3" t="s">
        <v>1410</v>
      </c>
      <c r="E301" t="s">
        <v>372</v>
      </c>
      <c r="F301" t="s">
        <v>738</v>
      </c>
      <c r="G301" s="3" t="s">
        <v>31</v>
      </c>
      <c r="H301" s="3" t="s">
        <v>16</v>
      </c>
    </row>
    <row r="302" spans="2:8" x14ac:dyDescent="0.3">
      <c r="B302" s="3" t="s">
        <v>1411</v>
      </c>
      <c r="C302" s="3">
        <v>201510</v>
      </c>
      <c r="D302" s="3" t="s">
        <v>1412</v>
      </c>
      <c r="E302" t="s">
        <v>373</v>
      </c>
      <c r="F302" t="s">
        <v>740</v>
      </c>
      <c r="G302" s="3" t="s">
        <v>31</v>
      </c>
      <c r="H302" s="3" t="s">
        <v>16</v>
      </c>
    </row>
    <row r="303" spans="2:8" x14ac:dyDescent="0.3">
      <c r="B303" s="3" t="s">
        <v>1413</v>
      </c>
      <c r="C303" s="3">
        <v>201702</v>
      </c>
      <c r="D303" s="3" t="s">
        <v>1414</v>
      </c>
      <c r="E303" t="s">
        <v>375</v>
      </c>
      <c r="F303" t="s">
        <v>746</v>
      </c>
      <c r="G303" s="3" t="s">
        <v>31</v>
      </c>
      <c r="H303" s="3" t="s">
        <v>16</v>
      </c>
    </row>
    <row r="304" spans="2:8" x14ac:dyDescent="0.3">
      <c r="B304" s="3" t="s">
        <v>1415</v>
      </c>
      <c r="C304" s="3">
        <v>201680</v>
      </c>
      <c r="D304" s="3" t="s">
        <v>1416</v>
      </c>
      <c r="E304" t="s">
        <v>376</v>
      </c>
      <c r="F304" t="s">
        <v>744</v>
      </c>
      <c r="G304" s="3" t="s">
        <v>31</v>
      </c>
      <c r="H304" s="3" t="s">
        <v>16</v>
      </c>
    </row>
    <row r="305" spans="2:8" x14ac:dyDescent="0.3">
      <c r="B305" s="3" t="s">
        <v>1417</v>
      </c>
      <c r="C305" s="3">
        <v>201712</v>
      </c>
      <c r="D305" s="3" t="s">
        <v>1418</v>
      </c>
      <c r="E305" t="s">
        <v>378</v>
      </c>
      <c r="F305" t="s">
        <v>754</v>
      </c>
      <c r="G305" s="3" t="s">
        <v>31</v>
      </c>
      <c r="H305" s="3" t="s">
        <v>16</v>
      </c>
    </row>
    <row r="306" spans="2:8" x14ac:dyDescent="0.3">
      <c r="B306" s="3" t="s">
        <v>1419</v>
      </c>
      <c r="C306" s="3">
        <v>201700</v>
      </c>
      <c r="D306" s="3" t="s">
        <v>1420</v>
      </c>
      <c r="E306" t="s">
        <v>377</v>
      </c>
      <c r="F306" t="s">
        <v>748</v>
      </c>
      <c r="G306" s="3" t="s">
        <v>31</v>
      </c>
      <c r="H306" s="3" t="s">
        <v>16</v>
      </c>
    </row>
    <row r="307" spans="2:8" x14ac:dyDescent="0.3">
      <c r="B307" s="3" t="s">
        <v>1421</v>
      </c>
      <c r="C307" s="3">
        <v>201701</v>
      </c>
      <c r="D307" s="3" t="s">
        <v>1422</v>
      </c>
      <c r="E307" t="s">
        <v>379</v>
      </c>
      <c r="F307" t="s">
        <v>750</v>
      </c>
      <c r="G307" s="3" t="s">
        <v>31</v>
      </c>
      <c r="H307" s="3" t="s">
        <v>16</v>
      </c>
    </row>
    <row r="308" spans="2:8" x14ac:dyDescent="0.3">
      <c r="B308" s="3" t="s">
        <v>1423</v>
      </c>
      <c r="C308" s="3">
        <v>201711</v>
      </c>
      <c r="D308" s="3" t="s">
        <v>1424</v>
      </c>
      <c r="E308" t="s">
        <v>380</v>
      </c>
      <c r="F308" t="s">
        <v>752</v>
      </c>
      <c r="G308" s="3" t="s">
        <v>31</v>
      </c>
      <c r="H308" s="3" t="s">
        <v>16</v>
      </c>
    </row>
    <row r="309" spans="2:8" x14ac:dyDescent="0.3">
      <c r="B309" s="3" t="s">
        <v>1425</v>
      </c>
      <c r="C309" s="3">
        <v>201713</v>
      </c>
      <c r="D309" s="3" t="s">
        <v>1426</v>
      </c>
      <c r="E309" t="s">
        <v>374</v>
      </c>
      <c r="F309" t="s">
        <v>742</v>
      </c>
      <c r="G309" s="3" t="s">
        <v>31</v>
      </c>
      <c r="H309" s="3" t="s">
        <v>16</v>
      </c>
    </row>
    <row r="310" spans="2:8" x14ac:dyDescent="0.3">
      <c r="B310" s="3" t="s">
        <v>1427</v>
      </c>
      <c r="C310" s="3">
        <v>201730</v>
      </c>
      <c r="D310" s="3" t="s">
        <v>1428</v>
      </c>
      <c r="E310" t="s">
        <v>381</v>
      </c>
      <c r="F310" t="s">
        <v>756</v>
      </c>
      <c r="G310" s="3" t="s">
        <v>31</v>
      </c>
      <c r="H310" s="3" t="s">
        <v>16</v>
      </c>
    </row>
    <row r="311" spans="2:8" x14ac:dyDescent="0.3">
      <c r="B311" s="3" t="s">
        <v>1429</v>
      </c>
      <c r="C311" s="3">
        <v>201740</v>
      </c>
      <c r="D311" s="3" t="s">
        <v>1430</v>
      </c>
      <c r="E311" t="s">
        <v>382</v>
      </c>
      <c r="F311" t="s">
        <v>758</v>
      </c>
      <c r="G311" s="3" t="s">
        <v>31</v>
      </c>
      <c r="H311" s="3" t="s">
        <v>16</v>
      </c>
    </row>
    <row r="312" spans="2:8" x14ac:dyDescent="0.3">
      <c r="B312" s="3" t="s">
        <v>1431</v>
      </c>
      <c r="C312" s="3">
        <v>201690</v>
      </c>
      <c r="D312" s="3" t="s">
        <v>1432</v>
      </c>
      <c r="E312" t="s">
        <v>383</v>
      </c>
      <c r="F312" t="s">
        <v>760</v>
      </c>
      <c r="G312" s="3" t="s">
        <v>31</v>
      </c>
      <c r="H312" s="3" t="s">
        <v>16</v>
      </c>
    </row>
    <row r="313" spans="2:8" x14ac:dyDescent="0.3">
      <c r="B313" s="3" t="s">
        <v>1433</v>
      </c>
      <c r="C313" s="3">
        <v>202460</v>
      </c>
      <c r="D313" s="3" t="s">
        <v>1434</v>
      </c>
      <c r="E313" t="s">
        <v>384</v>
      </c>
      <c r="F313" t="s">
        <v>762</v>
      </c>
      <c r="G313" s="3" t="s">
        <v>31</v>
      </c>
      <c r="H313" s="3" t="s">
        <v>16</v>
      </c>
    </row>
    <row r="314" spans="2:8" x14ac:dyDescent="0.3">
      <c r="B314" s="3" t="s">
        <v>1435</v>
      </c>
      <c r="C314" s="3">
        <v>202480</v>
      </c>
      <c r="D314" s="3" t="s">
        <v>1436</v>
      </c>
      <c r="E314" t="s">
        <v>385</v>
      </c>
      <c r="F314" t="s">
        <v>764</v>
      </c>
      <c r="G314" s="3" t="s">
        <v>31</v>
      </c>
      <c r="H314" s="3" t="s">
        <v>16</v>
      </c>
    </row>
    <row r="315" spans="2:8" x14ac:dyDescent="0.3">
      <c r="B315" s="3" t="s">
        <v>1437</v>
      </c>
      <c r="C315" s="3">
        <v>202491</v>
      </c>
      <c r="D315" s="3" t="s">
        <v>1438</v>
      </c>
      <c r="E315" t="s">
        <v>386</v>
      </c>
      <c r="F315" t="s">
        <v>766</v>
      </c>
      <c r="G315" s="3" t="s">
        <v>31</v>
      </c>
      <c r="H315" s="3" t="s">
        <v>16</v>
      </c>
    </row>
    <row r="316" spans="2:8" x14ac:dyDescent="0.3">
      <c r="B316" s="3" t="s">
        <v>1439</v>
      </c>
      <c r="C316" s="3">
        <v>210440</v>
      </c>
      <c r="D316" s="3" t="s">
        <v>1440</v>
      </c>
      <c r="E316" t="s">
        <v>388</v>
      </c>
      <c r="F316" t="s">
        <v>780</v>
      </c>
      <c r="G316" s="3" t="s">
        <v>34</v>
      </c>
      <c r="H316" s="3" t="s">
        <v>16</v>
      </c>
    </row>
    <row r="317" spans="2:8" x14ac:dyDescent="0.3">
      <c r="B317" s="3" t="s">
        <v>1441</v>
      </c>
      <c r="C317" s="3">
        <v>212130</v>
      </c>
      <c r="D317" s="3" t="s">
        <v>1442</v>
      </c>
      <c r="E317" t="s">
        <v>389</v>
      </c>
      <c r="F317" t="s">
        <v>780</v>
      </c>
      <c r="G317" s="3" t="s">
        <v>34</v>
      </c>
      <c r="H317" s="3" t="s">
        <v>16</v>
      </c>
    </row>
    <row r="318" spans="2:8" x14ac:dyDescent="0.3">
      <c r="B318" s="3" t="s">
        <v>1443</v>
      </c>
      <c r="C318" s="3">
        <v>210460</v>
      </c>
      <c r="D318" s="3" t="s">
        <v>1444</v>
      </c>
      <c r="E318" t="s">
        <v>390</v>
      </c>
      <c r="F318" t="s">
        <v>770</v>
      </c>
      <c r="G318" s="3" t="s">
        <v>34</v>
      </c>
      <c r="H318" s="3" t="s">
        <v>16</v>
      </c>
    </row>
    <row r="319" spans="2:8" x14ac:dyDescent="0.3">
      <c r="B319" s="3" t="s">
        <v>1445</v>
      </c>
      <c r="C319" s="3">
        <v>211430</v>
      </c>
      <c r="D319" s="3" t="s">
        <v>1446</v>
      </c>
      <c r="E319" t="s">
        <v>392</v>
      </c>
      <c r="F319" t="s">
        <v>770</v>
      </c>
      <c r="G319" s="3" t="s">
        <v>34</v>
      </c>
      <c r="H319" s="3" t="s">
        <v>16</v>
      </c>
    </row>
    <row r="320" spans="2:8" x14ac:dyDescent="0.3">
      <c r="B320" s="3" t="s">
        <v>1447</v>
      </c>
      <c r="C320" s="3">
        <v>210630</v>
      </c>
      <c r="D320" s="3" t="s">
        <v>1448</v>
      </c>
      <c r="E320" t="s">
        <v>393</v>
      </c>
      <c r="F320" t="s">
        <v>774</v>
      </c>
      <c r="G320" s="3" t="s">
        <v>34</v>
      </c>
      <c r="H320" s="3" t="s">
        <v>16</v>
      </c>
    </row>
    <row r="321" spans="2:8" x14ac:dyDescent="0.3">
      <c r="B321" s="3" t="s">
        <v>1449</v>
      </c>
      <c r="C321" s="3">
        <v>211120</v>
      </c>
      <c r="D321" s="3" t="s">
        <v>1450</v>
      </c>
      <c r="E321" t="s">
        <v>395</v>
      </c>
      <c r="F321" t="s">
        <v>774</v>
      </c>
      <c r="G321" s="3" t="s">
        <v>34</v>
      </c>
      <c r="H321" s="3" t="s">
        <v>16</v>
      </c>
    </row>
    <row r="322" spans="2:8" x14ac:dyDescent="0.3">
      <c r="B322" s="3" t="s">
        <v>1451</v>
      </c>
      <c r="C322" s="3">
        <v>210730</v>
      </c>
      <c r="D322" s="3" t="s">
        <v>1452</v>
      </c>
      <c r="E322" t="s">
        <v>396</v>
      </c>
      <c r="F322" t="s">
        <v>786</v>
      </c>
      <c r="G322" s="3" t="s">
        <v>34</v>
      </c>
      <c r="H322" s="3" t="s">
        <v>16</v>
      </c>
    </row>
    <row r="323" spans="2:8" x14ac:dyDescent="0.3">
      <c r="B323" s="3" t="s">
        <v>1453</v>
      </c>
      <c r="C323" s="3">
        <v>212070</v>
      </c>
      <c r="D323" s="3" t="s">
        <v>1454</v>
      </c>
      <c r="E323" t="s">
        <v>398</v>
      </c>
      <c r="F323" t="s">
        <v>786</v>
      </c>
      <c r="G323" s="3" t="s">
        <v>34</v>
      </c>
      <c r="H323" s="3" t="s">
        <v>16</v>
      </c>
    </row>
    <row r="324" spans="2:8" x14ac:dyDescent="0.3">
      <c r="B324" s="3" t="s">
        <v>1455</v>
      </c>
      <c r="C324" s="3">
        <v>212890</v>
      </c>
      <c r="D324" s="3" t="s">
        <v>1456</v>
      </c>
      <c r="E324" t="s">
        <v>399</v>
      </c>
      <c r="F324" t="s">
        <v>786</v>
      </c>
      <c r="G324" s="3" t="s">
        <v>34</v>
      </c>
      <c r="H324" s="3" t="s">
        <v>16</v>
      </c>
    </row>
    <row r="325" spans="2:8" x14ac:dyDescent="0.3">
      <c r="B325" s="3" t="s">
        <v>1457</v>
      </c>
      <c r="C325" s="3">
        <v>210950</v>
      </c>
      <c r="D325" s="3" t="s">
        <v>1458</v>
      </c>
      <c r="E325" t="s">
        <v>397</v>
      </c>
      <c r="F325" t="s">
        <v>782</v>
      </c>
      <c r="G325" s="3" t="s">
        <v>34</v>
      </c>
      <c r="H325" s="3" t="s">
        <v>16</v>
      </c>
    </row>
    <row r="326" spans="2:8" x14ac:dyDescent="0.3">
      <c r="B326" s="3" t="s">
        <v>1459</v>
      </c>
      <c r="C326" s="3">
        <v>212320</v>
      </c>
      <c r="D326" s="3" t="s">
        <v>1460</v>
      </c>
      <c r="E326" t="s">
        <v>401</v>
      </c>
      <c r="F326" t="s">
        <v>782</v>
      </c>
      <c r="G326" s="3" t="s">
        <v>34</v>
      </c>
      <c r="H326" s="3" t="s">
        <v>16</v>
      </c>
    </row>
    <row r="327" spans="2:8" x14ac:dyDescent="0.3">
      <c r="B327" s="3" t="s">
        <v>1461</v>
      </c>
      <c r="C327" s="3">
        <v>212361</v>
      </c>
      <c r="D327" s="3" t="s">
        <v>1462</v>
      </c>
      <c r="E327" t="s">
        <v>400</v>
      </c>
      <c r="F327" t="s">
        <v>782</v>
      </c>
      <c r="G327" s="3" t="s">
        <v>34</v>
      </c>
      <c r="H327" s="3" t="s">
        <v>16</v>
      </c>
    </row>
    <row r="328" spans="2:8" x14ac:dyDescent="0.3">
      <c r="B328" s="3" t="s">
        <v>1463</v>
      </c>
      <c r="C328" s="3">
        <v>211830</v>
      </c>
      <c r="D328" s="3" t="s">
        <v>1464</v>
      </c>
      <c r="E328" t="s">
        <v>402</v>
      </c>
      <c r="F328" t="s">
        <v>778</v>
      </c>
      <c r="G328" s="3" t="s">
        <v>34</v>
      </c>
      <c r="H328" s="3" t="s">
        <v>16</v>
      </c>
    </row>
    <row r="329" spans="2:8" x14ac:dyDescent="0.3">
      <c r="B329" s="3" t="s">
        <v>1465</v>
      </c>
      <c r="C329" s="3">
        <v>212570</v>
      </c>
      <c r="D329" s="3" t="s">
        <v>1466</v>
      </c>
      <c r="E329" t="s">
        <v>405</v>
      </c>
      <c r="F329" t="s">
        <v>778</v>
      </c>
      <c r="G329" s="3" t="s">
        <v>34</v>
      </c>
      <c r="H329" s="3" t="s">
        <v>16</v>
      </c>
    </row>
    <row r="330" spans="2:8" x14ac:dyDescent="0.3">
      <c r="B330" s="3" t="s">
        <v>1467</v>
      </c>
      <c r="C330" s="3">
        <v>211930</v>
      </c>
      <c r="D330" s="3" t="s">
        <v>1468</v>
      </c>
      <c r="E330" t="s">
        <v>404</v>
      </c>
      <c r="F330" t="s">
        <v>774</v>
      </c>
      <c r="G330" s="3" t="s">
        <v>34</v>
      </c>
      <c r="H330" s="3" t="s">
        <v>16</v>
      </c>
    </row>
    <row r="331" spans="2:8" x14ac:dyDescent="0.3">
      <c r="B331" s="3" t="s">
        <v>1469</v>
      </c>
      <c r="C331" s="3">
        <v>211970</v>
      </c>
      <c r="D331" s="3" t="s">
        <v>1470</v>
      </c>
      <c r="E331" t="s">
        <v>406</v>
      </c>
      <c r="F331" t="s">
        <v>778</v>
      </c>
      <c r="G331" s="3" t="s">
        <v>34</v>
      </c>
      <c r="H331" s="3" t="s">
        <v>16</v>
      </c>
    </row>
    <row r="332" spans="2:8" x14ac:dyDescent="0.3">
      <c r="B332" s="3" t="s">
        <v>1471</v>
      </c>
      <c r="C332" s="3">
        <v>212000</v>
      </c>
      <c r="D332" s="3" t="s">
        <v>1472</v>
      </c>
      <c r="E332" t="s">
        <v>407</v>
      </c>
      <c r="F332" t="s">
        <v>774</v>
      </c>
      <c r="G332" s="3" t="s">
        <v>34</v>
      </c>
      <c r="H332" s="3" t="s">
        <v>16</v>
      </c>
    </row>
    <row r="333" spans="2:8" x14ac:dyDescent="0.3">
      <c r="B333" s="3" t="s">
        <v>1473</v>
      </c>
      <c r="C333" s="3">
        <v>213000</v>
      </c>
      <c r="D333" s="3" t="s">
        <v>1474</v>
      </c>
      <c r="E333" t="s">
        <v>408</v>
      </c>
      <c r="F333" t="s">
        <v>774</v>
      </c>
      <c r="G333" s="3" t="s">
        <v>34</v>
      </c>
      <c r="H333" s="3" t="s">
        <v>16</v>
      </c>
    </row>
    <row r="334" spans="2:8" x14ac:dyDescent="0.3">
      <c r="B334" s="3" t="s">
        <v>1475</v>
      </c>
      <c r="C334" s="3">
        <v>212450</v>
      </c>
      <c r="D334" s="3" t="s">
        <v>1476</v>
      </c>
      <c r="E334" t="s">
        <v>409</v>
      </c>
      <c r="F334" t="s">
        <v>774</v>
      </c>
      <c r="G334" s="3" t="s">
        <v>34</v>
      </c>
      <c r="H334" s="3" t="s">
        <v>16</v>
      </c>
    </row>
    <row r="335" spans="2:8" x14ac:dyDescent="0.3">
      <c r="B335" s="3" t="s">
        <v>1477</v>
      </c>
      <c r="C335" s="3">
        <v>212630</v>
      </c>
      <c r="D335" s="3" t="s">
        <v>1478</v>
      </c>
      <c r="E335" t="s">
        <v>411</v>
      </c>
      <c r="F335" t="s">
        <v>774</v>
      </c>
      <c r="G335" s="3" t="s">
        <v>34</v>
      </c>
      <c r="H335" s="3" t="s">
        <v>16</v>
      </c>
    </row>
    <row r="336" spans="2:8" x14ac:dyDescent="0.3">
      <c r="B336" s="3" t="s">
        <v>1479</v>
      </c>
      <c r="C336" s="3">
        <v>213020</v>
      </c>
      <c r="D336" s="3" t="s">
        <v>1480</v>
      </c>
      <c r="E336" t="s">
        <v>412</v>
      </c>
      <c r="F336" t="s">
        <v>784</v>
      </c>
      <c r="G336" s="3" t="s">
        <v>34</v>
      </c>
      <c r="H336" s="3" t="s">
        <v>16</v>
      </c>
    </row>
    <row r="337" spans="2:8" x14ac:dyDescent="0.3">
      <c r="B337" s="3" t="s">
        <v>1481</v>
      </c>
      <c r="C337" s="3">
        <v>210540</v>
      </c>
      <c r="D337" s="3" t="s">
        <v>1482</v>
      </c>
      <c r="E337" t="s">
        <v>391</v>
      </c>
      <c r="F337" t="s">
        <v>772</v>
      </c>
      <c r="G337" s="3" t="s">
        <v>34</v>
      </c>
      <c r="H337" s="3" t="s">
        <v>16</v>
      </c>
    </row>
    <row r="338" spans="2:8" x14ac:dyDescent="0.3">
      <c r="B338" s="3" t="s">
        <v>1483</v>
      </c>
      <c r="C338" s="3">
        <v>211921</v>
      </c>
      <c r="D338" s="3" t="s">
        <v>1484</v>
      </c>
      <c r="E338" t="s">
        <v>403</v>
      </c>
      <c r="F338" t="s">
        <v>772</v>
      </c>
      <c r="G338" s="3" t="s">
        <v>34</v>
      </c>
      <c r="H338" s="3" t="s">
        <v>16</v>
      </c>
    </row>
    <row r="339" spans="2:8" x14ac:dyDescent="0.3">
      <c r="B339" s="3" t="s">
        <v>1485</v>
      </c>
      <c r="C339" s="3">
        <v>212380</v>
      </c>
      <c r="D339" s="3" t="s">
        <v>1486</v>
      </c>
      <c r="E339" t="s">
        <v>410</v>
      </c>
      <c r="F339" t="s">
        <v>772</v>
      </c>
      <c r="G339" s="3" t="s">
        <v>34</v>
      </c>
      <c r="H339" s="3" t="s">
        <v>16</v>
      </c>
    </row>
    <row r="340" spans="2:8" x14ac:dyDescent="0.3">
      <c r="B340" s="3" t="s">
        <v>1487</v>
      </c>
      <c r="C340" s="3">
        <v>210690</v>
      </c>
      <c r="D340" s="3" t="s">
        <v>1488</v>
      </c>
      <c r="E340" t="s">
        <v>394</v>
      </c>
      <c r="F340" t="s">
        <v>776</v>
      </c>
      <c r="G340" s="3" t="s">
        <v>34</v>
      </c>
      <c r="H340" s="3" t="s">
        <v>16</v>
      </c>
    </row>
  </sheetData>
  <customSheetViews>
    <customSheetView guid="{D84C1741-0A73-430B-B911-25E316D8C37E}">
      <selection activeCell="E26" sqref="E26"/>
      <pageMargins left="0" right="0" top="0" bottom="0" header="0" footer="0"/>
    </customSheetView>
  </customSheetView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83F30-1DD0-4815-B077-9D1CFD103019}">
  <dimension ref="A1:Z417"/>
  <sheetViews>
    <sheetView workbookViewId="0">
      <selection activeCell="C17" sqref="C17"/>
    </sheetView>
  </sheetViews>
  <sheetFormatPr defaultColWidth="9.109375" defaultRowHeight="15.6" x14ac:dyDescent="0.3"/>
  <cols>
    <col min="1" max="1" width="9.109375" style="4"/>
    <col min="2" max="2" width="40.6640625" style="4" bestFit="1" customWidth="1"/>
    <col min="3" max="3" width="46.33203125" style="4" customWidth="1"/>
    <col min="4" max="6" width="13" style="4" customWidth="1"/>
    <col min="7" max="7" width="2.6640625" style="4" customWidth="1"/>
    <col min="8" max="9" width="12.6640625" style="4" bestFit="1" customWidth="1"/>
    <col min="10" max="10" width="11.33203125" style="4" customWidth="1"/>
    <col min="11" max="11" width="2.6640625" style="4" customWidth="1"/>
    <col min="12" max="13" width="12.6640625" style="4" bestFit="1" customWidth="1"/>
    <col min="14" max="14" width="11.33203125" style="4" customWidth="1"/>
    <col min="15" max="15" width="2.6640625" style="4" customWidth="1"/>
    <col min="16" max="17" width="12.6640625" style="4" bestFit="1" customWidth="1"/>
    <col min="18" max="18" width="11.33203125" style="4" customWidth="1"/>
    <col min="19" max="19" width="2.6640625" style="4" customWidth="1"/>
    <col min="20" max="20" width="12.6640625" style="4" bestFit="1" customWidth="1"/>
    <col min="21" max="21" width="14.109375" style="4" bestFit="1" customWidth="1"/>
    <col min="22" max="22" width="11.33203125" style="4" customWidth="1"/>
    <col min="23" max="23" width="2.6640625" style="4" customWidth="1"/>
    <col min="24" max="25" width="12.6640625" style="4" bestFit="1" customWidth="1"/>
    <col min="26" max="26" width="10.33203125" style="4" customWidth="1"/>
    <col min="27" max="16384" width="9.109375" style="4"/>
  </cols>
  <sheetData>
    <row r="1" spans="1:26" ht="28.8" x14ac:dyDescent="0.55000000000000004">
      <c r="C1" s="5" t="s">
        <v>1505</v>
      </c>
      <c r="F1" s="6"/>
      <c r="G1" s="6"/>
    </row>
    <row r="2" spans="1:26" ht="16.2" thickBot="1" x14ac:dyDescent="0.35">
      <c r="H2" s="7"/>
    </row>
    <row r="3" spans="1:26" x14ac:dyDescent="0.3">
      <c r="C3" s="8"/>
      <c r="D3" s="122">
        <v>2022</v>
      </c>
      <c r="E3" s="123"/>
      <c r="F3" s="124"/>
      <c r="G3" s="9"/>
      <c r="H3" s="125">
        <v>2021</v>
      </c>
      <c r="I3" s="126"/>
      <c r="J3" s="127"/>
      <c r="K3" s="9"/>
      <c r="L3" s="122">
        <v>2020</v>
      </c>
      <c r="M3" s="123"/>
      <c r="N3" s="124"/>
      <c r="O3" s="9"/>
      <c r="P3" s="122">
        <v>2019</v>
      </c>
      <c r="Q3" s="123"/>
      <c r="R3" s="124"/>
      <c r="S3" s="9"/>
      <c r="T3" s="122">
        <v>2018</v>
      </c>
      <c r="U3" s="123"/>
      <c r="V3" s="124"/>
      <c r="W3" s="9"/>
      <c r="X3" s="122">
        <v>2017</v>
      </c>
      <c r="Y3" s="123"/>
      <c r="Z3" s="124"/>
    </row>
    <row r="4" spans="1:26" s="10" customFormat="1" ht="46.8" x14ac:dyDescent="0.3">
      <c r="C4" s="11" t="s">
        <v>45</v>
      </c>
      <c r="D4" s="12" t="s">
        <v>1506</v>
      </c>
      <c r="E4" s="13" t="s">
        <v>1507</v>
      </c>
      <c r="F4" s="14" t="s">
        <v>1508</v>
      </c>
      <c r="G4" s="15"/>
      <c r="H4" s="16" t="s">
        <v>1506</v>
      </c>
      <c r="I4" s="13" t="s">
        <v>1507</v>
      </c>
      <c r="J4" s="14" t="s">
        <v>1508</v>
      </c>
      <c r="K4" s="15"/>
      <c r="L4" s="16" t="s">
        <v>1506</v>
      </c>
      <c r="M4" s="13" t="s">
        <v>1507</v>
      </c>
      <c r="N4" s="14" t="s">
        <v>1508</v>
      </c>
      <c r="O4" s="15"/>
      <c r="P4" s="16" t="s">
        <v>1506</v>
      </c>
      <c r="Q4" s="13" t="s">
        <v>1507</v>
      </c>
      <c r="R4" s="14" t="s">
        <v>1508</v>
      </c>
      <c r="S4" s="15"/>
      <c r="T4" s="16" t="s">
        <v>1506</v>
      </c>
      <c r="U4" s="13" t="s">
        <v>1507</v>
      </c>
      <c r="V4" s="14" t="s">
        <v>1508</v>
      </c>
      <c r="W4" s="15"/>
      <c r="X4" s="16" t="s">
        <v>1506</v>
      </c>
      <c r="Y4" s="17" t="s">
        <v>1507</v>
      </c>
      <c r="Z4" s="14" t="s">
        <v>1508</v>
      </c>
    </row>
    <row r="5" spans="1:26" x14ac:dyDescent="0.3">
      <c r="C5" s="18"/>
      <c r="D5" s="19"/>
      <c r="E5" s="20"/>
      <c r="F5" s="21"/>
      <c r="G5" s="6"/>
      <c r="H5" s="22"/>
      <c r="I5" s="23"/>
      <c r="J5" s="21"/>
      <c r="L5" s="18"/>
      <c r="M5" s="24"/>
      <c r="N5" s="21"/>
      <c r="P5" s="18"/>
      <c r="Q5" s="24"/>
      <c r="R5" s="21"/>
      <c r="T5" s="18"/>
      <c r="U5" s="24"/>
      <c r="V5" s="21"/>
      <c r="X5" s="18"/>
      <c r="Y5" s="25"/>
      <c r="Z5" s="21"/>
    </row>
    <row r="6" spans="1:26" x14ac:dyDescent="0.3">
      <c r="A6" s="4" t="s">
        <v>859</v>
      </c>
      <c r="B6" s="4" t="s">
        <v>60</v>
      </c>
      <c r="C6" s="18" t="s">
        <v>1509</v>
      </c>
      <c r="D6" s="26">
        <v>11174</v>
      </c>
      <c r="E6" s="27">
        <v>11174</v>
      </c>
      <c r="F6" s="28">
        <v>1</v>
      </c>
      <c r="G6" s="6"/>
      <c r="H6" s="26">
        <v>11126</v>
      </c>
      <c r="I6" s="27">
        <v>11126</v>
      </c>
      <c r="J6" s="28">
        <v>1</v>
      </c>
      <c r="L6" s="26">
        <v>11126</v>
      </c>
      <c r="M6" s="27">
        <v>11126</v>
      </c>
      <c r="N6" s="28">
        <v>1</v>
      </c>
      <c r="P6" s="26">
        <v>10778</v>
      </c>
      <c r="Q6" s="27">
        <v>10778</v>
      </c>
      <c r="R6" s="28">
        <v>1</v>
      </c>
      <c r="T6" s="26">
        <v>10439</v>
      </c>
      <c r="U6" s="27">
        <v>10439</v>
      </c>
      <c r="V6" s="28">
        <v>1</v>
      </c>
      <c r="X6" s="26">
        <v>10113</v>
      </c>
      <c r="Y6" s="27">
        <v>10113</v>
      </c>
      <c r="Z6" s="28">
        <v>1</v>
      </c>
    </row>
    <row r="7" spans="1:26" x14ac:dyDescent="0.3">
      <c r="A7" s="4" t="s">
        <v>861</v>
      </c>
      <c r="B7" s="4" t="s">
        <v>67</v>
      </c>
      <c r="C7" s="18" t="s">
        <v>1510</v>
      </c>
      <c r="D7" s="26">
        <v>86406</v>
      </c>
      <c r="E7" s="27">
        <v>86406</v>
      </c>
      <c r="F7" s="28">
        <v>1</v>
      </c>
      <c r="G7" s="6"/>
      <c r="H7" s="26">
        <v>88395</v>
      </c>
      <c r="I7" s="27">
        <v>88395</v>
      </c>
      <c r="J7" s="28">
        <v>1</v>
      </c>
      <c r="L7" s="26">
        <v>96741</v>
      </c>
      <c r="M7" s="27">
        <v>96741</v>
      </c>
      <c r="N7" s="28">
        <v>1</v>
      </c>
      <c r="P7" s="26">
        <v>99022</v>
      </c>
      <c r="Q7" s="27">
        <v>99022</v>
      </c>
      <c r="R7" s="28">
        <v>1</v>
      </c>
      <c r="T7" s="26">
        <v>98312</v>
      </c>
      <c r="U7" s="27">
        <v>98312</v>
      </c>
      <c r="V7" s="28">
        <v>1</v>
      </c>
      <c r="X7" s="26">
        <v>97166</v>
      </c>
      <c r="Y7" s="27">
        <v>97166</v>
      </c>
      <c r="Z7" s="28">
        <v>1</v>
      </c>
    </row>
    <row r="8" spans="1:26" x14ac:dyDescent="0.3">
      <c r="A8" s="4" t="s">
        <v>791</v>
      </c>
      <c r="B8" s="4" t="s">
        <v>61</v>
      </c>
      <c r="C8" s="18" t="s">
        <v>792</v>
      </c>
      <c r="D8" s="26">
        <v>131280</v>
      </c>
      <c r="E8" s="27">
        <v>131280</v>
      </c>
      <c r="F8" s="28">
        <v>1</v>
      </c>
      <c r="G8" s="6"/>
      <c r="H8" s="26">
        <v>132053</v>
      </c>
      <c r="I8" s="27">
        <v>132053</v>
      </c>
      <c r="J8" s="28">
        <v>1</v>
      </c>
      <c r="L8" s="26">
        <v>130858</v>
      </c>
      <c r="M8" s="27">
        <v>130858</v>
      </c>
      <c r="N8" s="28">
        <v>1</v>
      </c>
      <c r="P8" s="26">
        <v>127678</v>
      </c>
      <c r="Q8" s="27">
        <v>127678</v>
      </c>
      <c r="R8" s="28">
        <v>1</v>
      </c>
      <c r="T8" s="26">
        <v>132455</v>
      </c>
      <c r="U8" s="27">
        <v>132455</v>
      </c>
      <c r="V8" s="28">
        <v>1</v>
      </c>
      <c r="X8" s="26">
        <v>131659</v>
      </c>
      <c r="Y8" s="27">
        <v>131659</v>
      </c>
      <c r="Z8" s="28">
        <v>1</v>
      </c>
    </row>
    <row r="9" spans="1:26" x14ac:dyDescent="0.3">
      <c r="A9" s="4" t="s">
        <v>864</v>
      </c>
      <c r="B9" s="4" t="s">
        <v>62</v>
      </c>
      <c r="C9" s="18" t="s">
        <v>1511</v>
      </c>
      <c r="D9" s="26">
        <v>22683</v>
      </c>
      <c r="E9" s="27">
        <v>22683</v>
      </c>
      <c r="F9" s="28">
        <v>1</v>
      </c>
      <c r="G9" s="6"/>
      <c r="H9" s="26">
        <v>22217</v>
      </c>
      <c r="I9" s="27">
        <v>22217</v>
      </c>
      <c r="J9" s="28">
        <v>1</v>
      </c>
      <c r="L9" s="26">
        <v>22217</v>
      </c>
      <c r="M9" s="27">
        <v>22217</v>
      </c>
      <c r="N9" s="28">
        <v>1</v>
      </c>
      <c r="P9" s="26">
        <v>21467</v>
      </c>
      <c r="Q9" s="27">
        <v>21467</v>
      </c>
      <c r="R9" s="28">
        <v>1</v>
      </c>
      <c r="T9" s="26">
        <v>20740</v>
      </c>
      <c r="U9" s="27">
        <v>20740</v>
      </c>
      <c r="V9" s="28">
        <v>1</v>
      </c>
      <c r="X9" s="26">
        <v>20139</v>
      </c>
      <c r="Y9" s="27">
        <v>20139.25</v>
      </c>
      <c r="Z9" s="28">
        <v>1.000012413724614</v>
      </c>
    </row>
    <row r="10" spans="1:26" x14ac:dyDescent="0.3">
      <c r="A10" s="4" t="s">
        <v>866</v>
      </c>
      <c r="B10" s="4" t="s">
        <v>63</v>
      </c>
      <c r="C10" s="18" t="s">
        <v>1512</v>
      </c>
      <c r="D10" s="26">
        <v>39636</v>
      </c>
      <c r="E10" s="27">
        <v>39636</v>
      </c>
      <c r="F10" s="28">
        <v>1</v>
      </c>
      <c r="G10" s="6"/>
      <c r="H10" s="26">
        <v>38626</v>
      </c>
      <c r="I10" s="27">
        <v>38626</v>
      </c>
      <c r="J10" s="28">
        <v>1</v>
      </c>
      <c r="L10" s="26">
        <v>38626</v>
      </c>
      <c r="M10" s="27">
        <v>38626</v>
      </c>
      <c r="N10" s="28">
        <v>1</v>
      </c>
      <c r="P10" s="26">
        <v>37364</v>
      </c>
      <c r="Q10" s="27">
        <v>37364</v>
      </c>
      <c r="R10" s="28">
        <v>1</v>
      </c>
      <c r="T10" s="26">
        <v>36072</v>
      </c>
      <c r="U10" s="27">
        <v>36072</v>
      </c>
      <c r="V10" s="28">
        <v>1</v>
      </c>
      <c r="X10" s="26">
        <v>35028</v>
      </c>
      <c r="Y10" s="27">
        <v>35028</v>
      </c>
      <c r="Z10" s="28">
        <v>1</v>
      </c>
    </row>
    <row r="11" spans="1:26" x14ac:dyDescent="0.3">
      <c r="A11" s="4" t="s">
        <v>868</v>
      </c>
      <c r="B11" s="4" t="s">
        <v>64</v>
      </c>
      <c r="C11" s="18" t="s">
        <v>1513</v>
      </c>
      <c r="D11" s="26">
        <v>7216</v>
      </c>
      <c r="E11" s="27">
        <v>7216</v>
      </c>
      <c r="F11" s="28">
        <v>1</v>
      </c>
      <c r="G11" s="6"/>
      <c r="H11" s="26">
        <v>7251</v>
      </c>
      <c r="I11" s="27">
        <v>7251</v>
      </c>
      <c r="J11" s="28">
        <v>1</v>
      </c>
      <c r="L11" s="26">
        <v>7435</v>
      </c>
      <c r="M11" s="27">
        <v>7435</v>
      </c>
      <c r="N11" s="28">
        <v>1</v>
      </c>
      <c r="P11" s="26">
        <v>7190</v>
      </c>
      <c r="Q11" s="27">
        <v>7190</v>
      </c>
      <c r="R11" s="28">
        <v>1</v>
      </c>
      <c r="T11" s="26">
        <v>7170</v>
      </c>
      <c r="U11" s="27">
        <v>7170</v>
      </c>
      <c r="V11" s="28">
        <v>1</v>
      </c>
      <c r="X11" s="26">
        <v>7175</v>
      </c>
      <c r="Y11" s="27">
        <v>7175</v>
      </c>
      <c r="Z11" s="28">
        <v>1</v>
      </c>
    </row>
    <row r="12" spans="1:26" x14ac:dyDescent="0.3">
      <c r="A12" s="4" t="s">
        <v>793</v>
      </c>
      <c r="B12" s="4" t="s">
        <v>66</v>
      </c>
      <c r="C12" s="18" t="s">
        <v>1514</v>
      </c>
      <c r="D12" s="26">
        <v>48121</v>
      </c>
      <c r="E12" s="27">
        <v>48121</v>
      </c>
      <c r="F12" s="28">
        <v>1</v>
      </c>
      <c r="G12" s="6"/>
      <c r="H12" s="26">
        <v>47497</v>
      </c>
      <c r="I12" s="27">
        <v>47497</v>
      </c>
      <c r="J12" s="28">
        <v>1</v>
      </c>
      <c r="L12" s="26">
        <v>47712</v>
      </c>
      <c r="M12" s="27">
        <v>47712</v>
      </c>
      <c r="N12" s="28">
        <v>1</v>
      </c>
      <c r="P12" s="26">
        <v>43738</v>
      </c>
      <c r="Q12" s="27">
        <v>43738</v>
      </c>
      <c r="R12" s="28">
        <v>1</v>
      </c>
      <c r="T12" s="26">
        <v>43753</v>
      </c>
      <c r="U12" s="27">
        <v>43753</v>
      </c>
      <c r="V12" s="28">
        <v>1</v>
      </c>
      <c r="X12" s="26">
        <v>44528</v>
      </c>
      <c r="Y12" s="27">
        <v>44528</v>
      </c>
      <c r="Z12" s="28">
        <v>1</v>
      </c>
    </row>
    <row r="13" spans="1:26" x14ac:dyDescent="0.3">
      <c r="A13" s="4" t="s">
        <v>871</v>
      </c>
      <c r="B13" s="4" t="s">
        <v>65</v>
      </c>
      <c r="C13" s="18" t="s">
        <v>1515</v>
      </c>
      <c r="D13" s="26">
        <v>55627</v>
      </c>
      <c r="E13" s="27">
        <v>55627</v>
      </c>
      <c r="F13" s="28">
        <v>1</v>
      </c>
      <c r="G13" s="6"/>
      <c r="H13" s="26">
        <v>54559</v>
      </c>
      <c r="I13" s="27">
        <v>54559</v>
      </c>
      <c r="J13" s="28">
        <v>1</v>
      </c>
      <c r="L13" s="26">
        <v>54559</v>
      </c>
      <c r="M13" s="27">
        <v>54559</v>
      </c>
      <c r="N13" s="28">
        <v>1</v>
      </c>
      <c r="P13" s="26">
        <v>54564</v>
      </c>
      <c r="Q13" s="27">
        <v>54564</v>
      </c>
      <c r="R13" s="28">
        <v>1</v>
      </c>
      <c r="T13" s="26">
        <v>53286</v>
      </c>
      <c r="U13" s="27">
        <v>53286</v>
      </c>
      <c r="V13" s="28">
        <v>1</v>
      </c>
      <c r="X13" s="26">
        <v>54287</v>
      </c>
      <c r="Y13" s="27">
        <v>54287</v>
      </c>
      <c r="Z13" s="28">
        <v>1</v>
      </c>
    </row>
    <row r="14" spans="1:26" x14ac:dyDescent="0.3">
      <c r="A14" s="4" t="s">
        <v>873</v>
      </c>
      <c r="B14" s="4" t="s">
        <v>68</v>
      </c>
      <c r="C14" s="18" t="s">
        <v>1516</v>
      </c>
      <c r="D14" s="26">
        <v>169000</v>
      </c>
      <c r="E14" s="27">
        <v>169000</v>
      </c>
      <c r="F14" s="28">
        <v>1</v>
      </c>
      <c r="G14" s="6"/>
      <c r="H14" s="26">
        <v>163488</v>
      </c>
      <c r="I14" s="27">
        <v>163488</v>
      </c>
      <c r="J14" s="28">
        <v>1</v>
      </c>
      <c r="L14" s="26">
        <v>163488</v>
      </c>
      <c r="M14" s="27">
        <v>163488</v>
      </c>
      <c r="N14" s="28">
        <v>1</v>
      </c>
      <c r="P14" s="26">
        <v>161639</v>
      </c>
      <c r="Q14" s="27">
        <v>161639</v>
      </c>
      <c r="R14" s="28">
        <v>1</v>
      </c>
      <c r="T14" s="26">
        <v>160533</v>
      </c>
      <c r="U14" s="27">
        <v>160533</v>
      </c>
      <c r="V14" s="28">
        <v>1</v>
      </c>
      <c r="X14" s="26">
        <v>146927</v>
      </c>
      <c r="Y14" s="27">
        <v>146927</v>
      </c>
      <c r="Z14" s="28">
        <v>1</v>
      </c>
    </row>
    <row r="15" spans="1:26" x14ac:dyDescent="0.3">
      <c r="A15" s="4" t="s">
        <v>875</v>
      </c>
      <c r="B15" s="4" t="s">
        <v>69</v>
      </c>
      <c r="C15" s="18" t="s">
        <v>1517</v>
      </c>
      <c r="D15" s="26">
        <v>34276</v>
      </c>
      <c r="E15" s="27">
        <v>30800</v>
      </c>
      <c r="F15" s="28">
        <v>0.89858793324775355</v>
      </c>
      <c r="G15" s="6"/>
      <c r="H15" s="26">
        <v>33521</v>
      </c>
      <c r="I15" s="27">
        <v>31150</v>
      </c>
      <c r="J15" s="28">
        <v>0.92926821992184006</v>
      </c>
      <c r="L15" s="26">
        <v>33521</v>
      </c>
      <c r="M15" s="27">
        <v>30750</v>
      </c>
      <c r="N15" s="28">
        <v>0.91733540168849381</v>
      </c>
      <c r="P15" s="26">
        <v>32589</v>
      </c>
      <c r="Q15" s="27">
        <v>32589</v>
      </c>
      <c r="R15" s="28">
        <v>1</v>
      </c>
      <c r="T15" s="26">
        <v>32150</v>
      </c>
      <c r="U15" s="27">
        <v>30000</v>
      </c>
      <c r="V15" s="28">
        <v>0.93312597200622083</v>
      </c>
      <c r="X15" s="26">
        <v>31642</v>
      </c>
      <c r="Y15" s="27">
        <v>28000</v>
      </c>
      <c r="Z15" s="28">
        <v>0.88489981669932372</v>
      </c>
    </row>
    <row r="16" spans="1:26" s="6" customFormat="1" x14ac:dyDescent="0.3">
      <c r="C16" s="29" t="s">
        <v>17</v>
      </c>
      <c r="D16" s="30">
        <v>605419</v>
      </c>
      <c r="E16" s="31">
        <v>601943</v>
      </c>
      <c r="F16" s="28">
        <v>0.99425852178408669</v>
      </c>
      <c r="G16" s="32"/>
      <c r="H16" s="30">
        <v>598733</v>
      </c>
      <c r="I16" s="31">
        <v>596362</v>
      </c>
      <c r="J16" s="28">
        <v>0.99603997107224751</v>
      </c>
      <c r="L16" s="30">
        <v>606283</v>
      </c>
      <c r="M16" s="31">
        <v>603512</v>
      </c>
      <c r="N16" s="28">
        <v>0.99542952713501776</v>
      </c>
      <c r="P16" s="30">
        <v>596029</v>
      </c>
      <c r="Q16" s="31">
        <v>596029</v>
      </c>
      <c r="R16" s="28">
        <v>1</v>
      </c>
      <c r="T16" s="30">
        <v>594910</v>
      </c>
      <c r="U16" s="31">
        <v>592760</v>
      </c>
      <c r="V16" s="28">
        <v>0.99638600796759169</v>
      </c>
      <c r="X16" s="30">
        <v>578664</v>
      </c>
      <c r="Y16" s="31">
        <v>575022.25</v>
      </c>
      <c r="Z16" s="28">
        <v>0.99370662422407474</v>
      </c>
    </row>
    <row r="17" spans="1:26" x14ac:dyDescent="0.3">
      <c r="C17" s="18"/>
      <c r="D17" s="19"/>
      <c r="E17" s="20"/>
      <c r="F17" s="21"/>
      <c r="G17" s="6"/>
      <c r="H17" s="22"/>
      <c r="I17" s="23"/>
      <c r="J17" s="21"/>
      <c r="L17" s="18"/>
      <c r="M17" s="24"/>
      <c r="N17" s="21"/>
      <c r="P17" s="18"/>
      <c r="Q17" s="24"/>
      <c r="R17" s="21"/>
      <c r="T17" s="18"/>
      <c r="U17" s="24"/>
      <c r="V17" s="21"/>
      <c r="X17" s="18"/>
      <c r="Y17" s="25"/>
      <c r="Z17" s="21"/>
    </row>
    <row r="18" spans="1:26" x14ac:dyDescent="0.3">
      <c r="A18" s="4" t="s">
        <v>877</v>
      </c>
      <c r="B18" s="4" t="s">
        <v>71</v>
      </c>
      <c r="C18" s="18" t="s">
        <v>1518</v>
      </c>
      <c r="D18" s="26">
        <v>5580</v>
      </c>
      <c r="E18" s="27">
        <v>5580</v>
      </c>
      <c r="F18" s="28">
        <v>1</v>
      </c>
      <c r="G18" s="6"/>
      <c r="H18" s="26">
        <v>5460</v>
      </c>
      <c r="I18" s="27">
        <v>5460</v>
      </c>
      <c r="J18" s="28">
        <v>1</v>
      </c>
      <c r="L18" s="26">
        <v>5459</v>
      </c>
      <c r="M18" s="27">
        <v>5459</v>
      </c>
      <c r="N18" s="28">
        <v>1</v>
      </c>
      <c r="P18" s="26">
        <v>5719</v>
      </c>
      <c r="Q18" s="27">
        <v>5719</v>
      </c>
      <c r="R18" s="28">
        <v>1</v>
      </c>
      <c r="T18" s="26">
        <v>5585</v>
      </c>
      <c r="U18" s="27">
        <v>5585</v>
      </c>
      <c r="V18" s="28">
        <v>1</v>
      </c>
      <c r="X18" s="26">
        <v>5368</v>
      </c>
      <c r="Y18" s="27">
        <v>5368</v>
      </c>
      <c r="Z18" s="28">
        <v>1</v>
      </c>
    </row>
    <row r="19" spans="1:26" x14ac:dyDescent="0.3">
      <c r="A19" s="4" t="s">
        <v>879</v>
      </c>
      <c r="B19" s="4" t="s">
        <v>79</v>
      </c>
      <c r="C19" s="18" t="s">
        <v>1519</v>
      </c>
      <c r="D19" s="26">
        <v>8143</v>
      </c>
      <c r="E19" s="27">
        <v>2600</v>
      </c>
      <c r="F19" s="28">
        <v>0.31929264398870194</v>
      </c>
      <c r="G19" s="6"/>
      <c r="H19" s="26">
        <v>8204</v>
      </c>
      <c r="I19" s="27">
        <v>2400</v>
      </c>
      <c r="J19" s="28">
        <v>0.29254022428083859</v>
      </c>
      <c r="L19" s="26">
        <v>8406</v>
      </c>
      <c r="M19" s="27">
        <v>2900</v>
      </c>
      <c r="N19" s="28">
        <v>0.34499167261479896</v>
      </c>
      <c r="P19" s="26">
        <v>6109</v>
      </c>
      <c r="Q19" s="27">
        <v>3200</v>
      </c>
      <c r="R19" s="28">
        <v>0.52381731871009984</v>
      </c>
      <c r="T19" s="26">
        <v>8476</v>
      </c>
      <c r="U19" s="27">
        <v>5300</v>
      </c>
      <c r="V19" s="28">
        <v>0.62529495044832473</v>
      </c>
      <c r="X19" s="26">
        <v>8230</v>
      </c>
      <c r="Y19" s="27">
        <v>4800</v>
      </c>
      <c r="Z19" s="28">
        <v>0.58323207776427699</v>
      </c>
    </row>
    <row r="20" spans="1:26" x14ac:dyDescent="0.3">
      <c r="A20" s="4" t="s">
        <v>881</v>
      </c>
      <c r="B20" s="4" t="s">
        <v>72</v>
      </c>
      <c r="C20" s="18" t="s">
        <v>1520</v>
      </c>
      <c r="D20" s="26">
        <v>288903</v>
      </c>
      <c r="E20" s="27">
        <v>288903</v>
      </c>
      <c r="F20" s="28">
        <v>1</v>
      </c>
      <c r="G20" s="6"/>
      <c r="H20" s="26">
        <v>284912</v>
      </c>
      <c r="I20" s="27">
        <v>225000</v>
      </c>
      <c r="J20" s="28">
        <v>0.78971752681529739</v>
      </c>
      <c r="L20" s="26">
        <v>277838</v>
      </c>
      <c r="M20" s="27">
        <v>210000</v>
      </c>
      <c r="N20" s="28">
        <v>0.75583613472599143</v>
      </c>
      <c r="P20" s="26">
        <v>266397</v>
      </c>
      <c r="Q20" s="27">
        <v>266397</v>
      </c>
      <c r="R20" s="28">
        <v>1</v>
      </c>
      <c r="T20" s="26">
        <v>262464</v>
      </c>
      <c r="U20" s="27">
        <v>262464</v>
      </c>
      <c r="V20" s="28">
        <v>1</v>
      </c>
      <c r="X20" s="26">
        <v>256139</v>
      </c>
      <c r="Y20" s="27">
        <v>256139</v>
      </c>
      <c r="Z20" s="28">
        <v>1</v>
      </c>
    </row>
    <row r="21" spans="1:26" x14ac:dyDescent="0.3">
      <c r="A21" s="4" t="s">
        <v>891</v>
      </c>
      <c r="B21" s="4" t="s">
        <v>73</v>
      </c>
      <c r="C21" s="18" t="s">
        <v>1521</v>
      </c>
      <c r="D21" s="26">
        <v>4875</v>
      </c>
      <c r="E21" s="27">
        <v>4875</v>
      </c>
      <c r="F21" s="28">
        <v>1</v>
      </c>
      <c r="G21" s="6"/>
      <c r="H21" s="26">
        <v>4766</v>
      </c>
      <c r="I21" s="27">
        <v>2000</v>
      </c>
      <c r="J21" s="28">
        <v>0.419639110365086</v>
      </c>
      <c r="L21" s="26">
        <v>4765</v>
      </c>
      <c r="M21" s="27">
        <v>2691.25</v>
      </c>
      <c r="N21" s="28">
        <v>0.56479538300104937</v>
      </c>
      <c r="P21" s="26">
        <v>4607</v>
      </c>
      <c r="Q21" s="27">
        <v>3953.25</v>
      </c>
      <c r="R21" s="28">
        <v>0.85809637508139791</v>
      </c>
      <c r="T21" s="26">
        <v>3825</v>
      </c>
      <c r="U21" s="27">
        <v>3825</v>
      </c>
      <c r="V21" s="28">
        <v>1</v>
      </c>
      <c r="X21" s="26">
        <v>5139</v>
      </c>
      <c r="Y21" s="27">
        <v>4170</v>
      </c>
      <c r="Z21" s="28">
        <v>0.81144191476941041</v>
      </c>
    </row>
    <row r="22" spans="1:26" x14ac:dyDescent="0.3">
      <c r="A22" s="4" t="s">
        <v>893</v>
      </c>
      <c r="B22" s="4" t="s">
        <v>75</v>
      </c>
      <c r="C22" s="18" t="s">
        <v>1522</v>
      </c>
      <c r="D22" s="26">
        <v>42824</v>
      </c>
      <c r="E22" s="27">
        <v>42824</v>
      </c>
      <c r="F22" s="28">
        <v>1</v>
      </c>
      <c r="G22" s="6"/>
      <c r="H22" s="26">
        <v>41982</v>
      </c>
      <c r="I22" s="27">
        <v>41982</v>
      </c>
      <c r="J22" s="28">
        <v>1</v>
      </c>
      <c r="L22" s="26">
        <v>43591</v>
      </c>
      <c r="M22" s="27">
        <v>43591</v>
      </c>
      <c r="N22" s="28">
        <v>1</v>
      </c>
      <c r="P22" s="26">
        <v>43245</v>
      </c>
      <c r="Q22" s="27">
        <v>43245</v>
      </c>
      <c r="R22" s="28">
        <v>1</v>
      </c>
      <c r="T22" s="26">
        <v>41841</v>
      </c>
      <c r="U22" s="27">
        <v>41841</v>
      </c>
      <c r="V22" s="28">
        <v>1</v>
      </c>
      <c r="X22" s="26">
        <v>39432</v>
      </c>
      <c r="Y22" s="27">
        <v>39432</v>
      </c>
      <c r="Z22" s="28">
        <v>1</v>
      </c>
    </row>
    <row r="23" spans="1:26" x14ac:dyDescent="0.3">
      <c r="A23" s="4" t="s">
        <v>818</v>
      </c>
      <c r="B23" s="4" t="s">
        <v>76</v>
      </c>
      <c r="C23" s="18" t="s">
        <v>1523</v>
      </c>
      <c r="D23" s="26">
        <v>19034</v>
      </c>
      <c r="E23" s="27">
        <v>9900</v>
      </c>
      <c r="F23" s="28">
        <v>0.52012188714931173</v>
      </c>
      <c r="G23" s="6"/>
      <c r="H23" s="26">
        <v>19212</v>
      </c>
      <c r="I23" s="27">
        <v>9900</v>
      </c>
      <c r="J23" s="28">
        <v>0.51530293566520924</v>
      </c>
      <c r="L23" s="26">
        <v>19835</v>
      </c>
      <c r="M23" s="27">
        <v>12387</v>
      </c>
      <c r="N23" s="28">
        <v>0.62450214267708593</v>
      </c>
      <c r="P23" s="26">
        <v>19158</v>
      </c>
      <c r="Q23" s="27">
        <v>19158</v>
      </c>
      <c r="R23" s="28">
        <v>1</v>
      </c>
      <c r="T23" s="26">
        <v>18477</v>
      </c>
      <c r="U23" s="27">
        <v>18477</v>
      </c>
      <c r="V23" s="28">
        <v>1</v>
      </c>
      <c r="X23" s="26">
        <v>17941</v>
      </c>
      <c r="Y23" s="27">
        <v>17941</v>
      </c>
      <c r="Z23" s="28">
        <v>1</v>
      </c>
    </row>
    <row r="24" spans="1:26" x14ac:dyDescent="0.3">
      <c r="A24" s="4" t="s">
        <v>822</v>
      </c>
      <c r="B24" s="4" t="s">
        <v>81</v>
      </c>
      <c r="C24" s="18" t="s">
        <v>823</v>
      </c>
      <c r="D24" s="26">
        <v>19456</v>
      </c>
      <c r="E24" s="27">
        <v>9500</v>
      </c>
      <c r="F24" s="28">
        <v>0.48828125</v>
      </c>
      <c r="G24" s="6"/>
      <c r="H24" s="26">
        <v>19644</v>
      </c>
      <c r="I24" s="27">
        <v>19644</v>
      </c>
      <c r="J24" s="28">
        <v>1</v>
      </c>
      <c r="L24" s="26">
        <v>19800</v>
      </c>
      <c r="M24" s="27">
        <v>11000</v>
      </c>
      <c r="N24" s="28">
        <v>0.55555555555555558</v>
      </c>
      <c r="P24" s="26">
        <v>19125</v>
      </c>
      <c r="Q24" s="27">
        <v>14343.75</v>
      </c>
      <c r="R24" s="28">
        <v>0.75</v>
      </c>
      <c r="T24" s="26">
        <v>18445</v>
      </c>
      <c r="U24" s="27">
        <v>13833.75</v>
      </c>
      <c r="V24" s="28">
        <v>0.75</v>
      </c>
      <c r="X24" s="26">
        <v>18122</v>
      </c>
      <c r="Y24" s="27">
        <v>18122</v>
      </c>
      <c r="Z24" s="28">
        <v>1</v>
      </c>
    </row>
    <row r="25" spans="1:26" x14ac:dyDescent="0.3">
      <c r="A25" s="4" t="s">
        <v>819</v>
      </c>
      <c r="B25" s="4" t="s">
        <v>78</v>
      </c>
      <c r="C25" s="18" t="s">
        <v>820</v>
      </c>
      <c r="D25" s="26">
        <v>17396</v>
      </c>
      <c r="E25" s="27">
        <v>17396</v>
      </c>
      <c r="F25" s="28">
        <v>1</v>
      </c>
      <c r="G25" s="6"/>
      <c r="H25" s="26">
        <v>17542</v>
      </c>
      <c r="I25" s="27">
        <v>17542</v>
      </c>
      <c r="J25" s="28">
        <v>1</v>
      </c>
      <c r="L25" s="26">
        <v>17698</v>
      </c>
      <c r="M25" s="27">
        <v>17698</v>
      </c>
      <c r="N25" s="28">
        <v>1</v>
      </c>
      <c r="P25" s="26">
        <v>17081</v>
      </c>
      <c r="Q25" s="27">
        <v>17081</v>
      </c>
      <c r="R25" s="28">
        <v>1</v>
      </c>
      <c r="T25" s="26">
        <v>16483</v>
      </c>
      <c r="U25" s="27">
        <v>16483</v>
      </c>
      <c r="V25" s="28">
        <v>1</v>
      </c>
      <c r="X25" s="26">
        <v>16005</v>
      </c>
      <c r="Y25" s="27">
        <v>16005</v>
      </c>
      <c r="Z25" s="28">
        <v>1</v>
      </c>
    </row>
    <row r="26" spans="1:26" x14ac:dyDescent="0.3">
      <c r="A26" s="4" t="s">
        <v>898</v>
      </c>
      <c r="B26" s="4" t="s">
        <v>82</v>
      </c>
      <c r="C26" s="18" t="s">
        <v>1524</v>
      </c>
      <c r="D26" s="26">
        <v>2757.97</v>
      </c>
      <c r="E26" s="27">
        <v>2757.97</v>
      </c>
      <c r="F26" s="28">
        <v>1</v>
      </c>
      <c r="G26" s="6"/>
      <c r="H26" s="26">
        <v>48688</v>
      </c>
      <c r="I26" s="27">
        <v>0</v>
      </c>
      <c r="J26" s="28">
        <v>0</v>
      </c>
      <c r="L26" s="26">
        <v>49704</v>
      </c>
      <c r="M26" s="27">
        <v>6000</v>
      </c>
      <c r="N26" s="28">
        <v>0.12071463061323032</v>
      </c>
      <c r="P26" s="26">
        <v>49035</v>
      </c>
      <c r="Q26" s="27">
        <v>24000</v>
      </c>
      <c r="R26" s="28">
        <v>0.48944631385744874</v>
      </c>
      <c r="T26" s="26">
        <v>41084</v>
      </c>
      <c r="U26" s="27">
        <v>24000</v>
      </c>
      <c r="V26" s="28">
        <v>0.58416901956966216</v>
      </c>
      <c r="X26" s="26">
        <v>46778</v>
      </c>
      <c r="Y26" s="27">
        <v>24000</v>
      </c>
      <c r="Z26" s="28">
        <v>0.51306169566890414</v>
      </c>
    </row>
    <row r="27" spans="1:26" x14ac:dyDescent="0.3">
      <c r="A27" s="4" t="s">
        <v>900</v>
      </c>
      <c r="B27" s="4" t="s">
        <v>77</v>
      </c>
      <c r="C27" s="18" t="s">
        <v>1525</v>
      </c>
      <c r="D27" s="26">
        <v>86409</v>
      </c>
      <c r="E27" s="27">
        <v>86409</v>
      </c>
      <c r="F27" s="28">
        <v>1</v>
      </c>
      <c r="G27" s="6"/>
      <c r="H27" s="26">
        <v>84212</v>
      </c>
      <c r="I27" s="27">
        <v>84212</v>
      </c>
      <c r="J27" s="28">
        <v>1</v>
      </c>
      <c r="L27" s="26">
        <v>84212</v>
      </c>
      <c r="M27" s="27">
        <v>84212</v>
      </c>
      <c r="N27" s="28">
        <v>1</v>
      </c>
      <c r="P27" s="26">
        <v>71884</v>
      </c>
      <c r="Q27" s="27">
        <v>71884</v>
      </c>
      <c r="R27" s="28">
        <v>1</v>
      </c>
      <c r="T27" s="26">
        <v>82541</v>
      </c>
      <c r="U27" s="27">
        <v>82541</v>
      </c>
      <c r="V27" s="28">
        <v>1</v>
      </c>
      <c r="X27" s="26">
        <v>81137</v>
      </c>
      <c r="Y27" s="27">
        <v>81137</v>
      </c>
      <c r="Z27" s="28">
        <v>1</v>
      </c>
    </row>
    <row r="28" spans="1:26" x14ac:dyDescent="0.3">
      <c r="A28" s="4" t="s">
        <v>902</v>
      </c>
      <c r="B28" s="4" t="s">
        <v>92</v>
      </c>
      <c r="C28" s="18" t="s">
        <v>1526</v>
      </c>
      <c r="D28" s="26">
        <v>14844</v>
      </c>
      <c r="E28" s="27">
        <v>14844</v>
      </c>
      <c r="F28" s="28">
        <v>1</v>
      </c>
      <c r="G28" s="6"/>
      <c r="H28" s="26">
        <v>14482</v>
      </c>
      <c r="I28" s="27">
        <v>14482</v>
      </c>
      <c r="J28" s="28">
        <v>1</v>
      </c>
      <c r="L28" s="26">
        <v>14796</v>
      </c>
      <c r="M28" s="27">
        <v>14796</v>
      </c>
      <c r="N28" s="28">
        <v>1</v>
      </c>
      <c r="P28" s="26">
        <v>21532</v>
      </c>
      <c r="Q28" s="27">
        <v>21532</v>
      </c>
      <c r="R28" s="28">
        <v>1</v>
      </c>
      <c r="T28" s="26">
        <v>22089</v>
      </c>
      <c r="U28" s="27">
        <v>22089</v>
      </c>
      <c r="V28" s="28">
        <v>1</v>
      </c>
      <c r="X28" s="26">
        <v>22140</v>
      </c>
      <c r="Y28" s="27">
        <v>22140</v>
      </c>
      <c r="Z28" s="28">
        <v>1</v>
      </c>
    </row>
    <row r="29" spans="1:26" x14ac:dyDescent="0.3">
      <c r="A29" s="4" t="s">
        <v>821</v>
      </c>
      <c r="B29" s="4" t="s">
        <v>80</v>
      </c>
      <c r="C29" s="18" t="s">
        <v>431</v>
      </c>
      <c r="D29" s="26">
        <v>65679</v>
      </c>
      <c r="E29" s="27">
        <v>65679</v>
      </c>
      <c r="F29" s="28">
        <v>1</v>
      </c>
      <c r="G29" s="6"/>
      <c r="H29" s="26">
        <v>58893</v>
      </c>
      <c r="I29" s="27">
        <v>58893</v>
      </c>
      <c r="J29" s="28">
        <v>1</v>
      </c>
      <c r="L29" s="26">
        <v>62472</v>
      </c>
      <c r="M29" s="27">
        <v>62472</v>
      </c>
      <c r="N29" s="28">
        <v>1</v>
      </c>
      <c r="P29" s="26">
        <v>66884</v>
      </c>
      <c r="Q29" s="27">
        <v>66884</v>
      </c>
      <c r="R29" s="28">
        <v>1</v>
      </c>
      <c r="T29" s="26">
        <v>68597</v>
      </c>
      <c r="U29" s="27">
        <v>68597</v>
      </c>
      <c r="V29" s="28">
        <v>1</v>
      </c>
      <c r="X29" s="26">
        <v>62166</v>
      </c>
      <c r="Y29" s="27">
        <v>62166</v>
      </c>
      <c r="Z29" s="28">
        <v>1</v>
      </c>
    </row>
    <row r="30" spans="1:26" x14ac:dyDescent="0.3">
      <c r="A30" s="4" t="s">
        <v>905</v>
      </c>
      <c r="B30" s="4" t="s">
        <v>83</v>
      </c>
      <c r="C30" s="18" t="s">
        <v>1527</v>
      </c>
      <c r="D30" s="26">
        <v>26170</v>
      </c>
      <c r="E30" s="27">
        <v>26170</v>
      </c>
      <c r="F30" s="28">
        <v>1</v>
      </c>
      <c r="G30" s="6"/>
      <c r="H30" s="26">
        <v>25626</v>
      </c>
      <c r="I30" s="27">
        <v>25626</v>
      </c>
      <c r="J30" s="28">
        <v>1</v>
      </c>
      <c r="L30" s="26">
        <v>19626</v>
      </c>
      <c r="M30" s="27">
        <v>19626</v>
      </c>
      <c r="N30" s="28">
        <v>1</v>
      </c>
      <c r="P30" s="26">
        <v>24762</v>
      </c>
      <c r="Q30" s="27">
        <v>24762</v>
      </c>
      <c r="R30" s="28">
        <v>1</v>
      </c>
      <c r="T30" s="26">
        <v>23883</v>
      </c>
      <c r="U30" s="27">
        <v>23883</v>
      </c>
      <c r="V30" s="28">
        <v>1</v>
      </c>
      <c r="X30" s="26">
        <v>21602</v>
      </c>
      <c r="Y30" s="27">
        <v>21602</v>
      </c>
      <c r="Z30" s="28">
        <v>1</v>
      </c>
    </row>
    <row r="31" spans="1:26" x14ac:dyDescent="0.3">
      <c r="A31" s="4" t="s">
        <v>907</v>
      </c>
      <c r="B31" s="4" t="s">
        <v>84</v>
      </c>
      <c r="C31" s="18" t="s">
        <v>1528</v>
      </c>
      <c r="D31" s="26">
        <v>1700</v>
      </c>
      <c r="E31" s="27">
        <v>1700</v>
      </c>
      <c r="F31" s="28">
        <v>1</v>
      </c>
      <c r="G31" s="6"/>
      <c r="H31" s="26">
        <v>1619</v>
      </c>
      <c r="I31" s="27">
        <v>1619</v>
      </c>
      <c r="J31" s="28">
        <v>1</v>
      </c>
      <c r="L31" s="26">
        <v>1619</v>
      </c>
      <c r="M31" s="27">
        <v>1619</v>
      </c>
      <c r="N31" s="28">
        <v>1</v>
      </c>
      <c r="P31" s="26">
        <v>1574</v>
      </c>
      <c r="Q31" s="27">
        <v>1574</v>
      </c>
      <c r="R31" s="28">
        <v>1</v>
      </c>
      <c r="T31" s="26">
        <v>1334</v>
      </c>
      <c r="U31" s="27">
        <v>1350</v>
      </c>
      <c r="V31" s="28">
        <v>1.0119940029985008</v>
      </c>
      <c r="X31" s="26">
        <v>1270</v>
      </c>
      <c r="Y31" s="27">
        <v>1270</v>
      </c>
      <c r="Z31" s="28">
        <v>1</v>
      </c>
    </row>
    <row r="32" spans="1:26" x14ac:dyDescent="0.3">
      <c r="A32" s="4" t="s">
        <v>909</v>
      </c>
      <c r="B32" s="4" t="s">
        <v>86</v>
      </c>
      <c r="C32" s="18" t="s">
        <v>1529</v>
      </c>
      <c r="D32" s="26">
        <v>41135</v>
      </c>
      <c r="E32" s="27">
        <v>41135</v>
      </c>
      <c r="F32" s="28">
        <v>1</v>
      </c>
      <c r="G32" s="6"/>
      <c r="H32" s="26">
        <v>40837</v>
      </c>
      <c r="I32" s="27">
        <v>40837</v>
      </c>
      <c r="J32" s="28">
        <v>1</v>
      </c>
      <c r="L32" s="26">
        <v>41396</v>
      </c>
      <c r="M32" s="27">
        <v>41396</v>
      </c>
      <c r="N32" s="28">
        <v>1</v>
      </c>
      <c r="P32" s="26">
        <v>39963</v>
      </c>
      <c r="Q32" s="27">
        <v>39963</v>
      </c>
      <c r="R32" s="28">
        <v>1</v>
      </c>
      <c r="T32" s="26">
        <v>38529</v>
      </c>
      <c r="U32" s="27">
        <v>38529</v>
      </c>
      <c r="V32" s="28">
        <v>1</v>
      </c>
      <c r="X32" s="26">
        <v>37623</v>
      </c>
      <c r="Y32" s="27">
        <v>37623</v>
      </c>
      <c r="Z32" s="28">
        <v>1</v>
      </c>
    </row>
    <row r="33" spans="1:26" x14ac:dyDescent="0.3">
      <c r="A33" s="4" t="s">
        <v>911</v>
      </c>
      <c r="B33" s="4" t="s">
        <v>89</v>
      </c>
      <c r="C33" s="18" t="s">
        <v>1530</v>
      </c>
      <c r="D33" s="26">
        <v>19662</v>
      </c>
      <c r="E33" s="27">
        <v>19662</v>
      </c>
      <c r="F33" s="28">
        <v>1</v>
      </c>
      <c r="G33" s="6"/>
      <c r="H33" s="26">
        <v>18726</v>
      </c>
      <c r="I33" s="27">
        <v>18726</v>
      </c>
      <c r="J33" s="28">
        <v>1</v>
      </c>
      <c r="L33" s="26">
        <v>18726</v>
      </c>
      <c r="M33" s="27">
        <v>18726</v>
      </c>
      <c r="N33" s="28">
        <v>1</v>
      </c>
      <c r="P33" s="26">
        <v>20021</v>
      </c>
      <c r="Q33" s="27">
        <v>20021</v>
      </c>
      <c r="R33" s="28">
        <v>1</v>
      </c>
      <c r="T33" s="26">
        <v>19110</v>
      </c>
      <c r="U33" s="27">
        <v>19110</v>
      </c>
      <c r="V33" s="28">
        <v>1</v>
      </c>
      <c r="X33" s="26">
        <v>18200</v>
      </c>
      <c r="Y33" s="27">
        <v>18200</v>
      </c>
      <c r="Z33" s="28">
        <v>1</v>
      </c>
    </row>
    <row r="34" spans="1:26" x14ac:dyDescent="0.3">
      <c r="A34" s="4" t="s">
        <v>913</v>
      </c>
      <c r="B34" s="4" t="s">
        <v>90</v>
      </c>
      <c r="C34" s="18" t="s">
        <v>1531</v>
      </c>
      <c r="D34" s="26">
        <v>49875</v>
      </c>
      <c r="E34" s="27">
        <v>49875</v>
      </c>
      <c r="F34" s="28">
        <v>1</v>
      </c>
      <c r="G34" s="6"/>
      <c r="H34" s="26">
        <v>49255</v>
      </c>
      <c r="I34" s="27">
        <v>49255</v>
      </c>
      <c r="J34" s="28">
        <v>1</v>
      </c>
      <c r="L34" s="26">
        <v>49255</v>
      </c>
      <c r="M34" s="27">
        <v>49255</v>
      </c>
      <c r="N34" s="28">
        <v>1</v>
      </c>
      <c r="P34" s="26">
        <v>47510</v>
      </c>
      <c r="Q34" s="27">
        <v>47510</v>
      </c>
      <c r="R34" s="28">
        <v>1</v>
      </c>
      <c r="T34" s="26">
        <v>45153</v>
      </c>
      <c r="U34" s="27">
        <v>45153</v>
      </c>
      <c r="V34" s="28">
        <v>1</v>
      </c>
      <c r="X34" s="26">
        <v>43604</v>
      </c>
      <c r="Y34" s="27">
        <v>43604.00000000283</v>
      </c>
      <c r="Z34" s="28">
        <v>1.0000000000000648</v>
      </c>
    </row>
    <row r="35" spans="1:26" x14ac:dyDescent="0.3">
      <c r="A35" s="4" t="s">
        <v>915</v>
      </c>
      <c r="B35" s="4" t="s">
        <v>91</v>
      </c>
      <c r="C35" s="18" t="s">
        <v>437</v>
      </c>
      <c r="D35" s="26">
        <v>43960</v>
      </c>
      <c r="E35" s="27">
        <v>43960</v>
      </c>
      <c r="F35" s="28">
        <v>1</v>
      </c>
      <c r="G35" s="6"/>
      <c r="H35" s="26">
        <v>33674</v>
      </c>
      <c r="I35" s="27">
        <v>33674</v>
      </c>
      <c r="J35" s="28">
        <v>1</v>
      </c>
      <c r="L35" s="26">
        <v>32583</v>
      </c>
      <c r="M35" s="27">
        <v>32583</v>
      </c>
      <c r="N35" s="28">
        <v>1</v>
      </c>
      <c r="P35" s="26">
        <v>39251</v>
      </c>
      <c r="Q35" s="27">
        <v>39251</v>
      </c>
      <c r="R35" s="28">
        <v>1</v>
      </c>
      <c r="T35" s="26">
        <v>40549</v>
      </c>
      <c r="U35" s="27">
        <v>40550</v>
      </c>
      <c r="V35" s="28">
        <v>1.0000246615206294</v>
      </c>
      <c r="X35" s="26">
        <v>39795</v>
      </c>
      <c r="Y35" s="27">
        <v>39795</v>
      </c>
      <c r="Z35" s="28">
        <v>1</v>
      </c>
    </row>
    <row r="36" spans="1:26" s="6" customFormat="1" x14ac:dyDescent="0.3">
      <c r="A36" s="4"/>
      <c r="B36" s="4"/>
      <c r="C36" s="29" t="s">
        <v>20</v>
      </c>
      <c r="D36" s="30">
        <v>758402.97</v>
      </c>
      <c r="E36" s="31">
        <v>733769.97</v>
      </c>
      <c r="F36" s="28">
        <v>0.96751990567758461</v>
      </c>
      <c r="G36" s="32"/>
      <c r="H36" s="30">
        <v>777734</v>
      </c>
      <c r="I36" s="31">
        <v>651252</v>
      </c>
      <c r="J36" s="28">
        <v>0.83737113203228863</v>
      </c>
      <c r="L36" s="30">
        <v>771781</v>
      </c>
      <c r="M36" s="31">
        <v>636411.25</v>
      </c>
      <c r="N36" s="28">
        <v>0.8246008258819536</v>
      </c>
      <c r="P36" s="30">
        <v>763857</v>
      </c>
      <c r="Q36" s="31">
        <v>730478</v>
      </c>
      <c r="R36" s="28">
        <v>0.95630203035384898</v>
      </c>
      <c r="T36" s="30">
        <v>758465</v>
      </c>
      <c r="U36" s="31">
        <v>733610.75</v>
      </c>
      <c r="V36" s="28">
        <v>0.96723085442307821</v>
      </c>
      <c r="X36" s="30">
        <v>740691</v>
      </c>
      <c r="Y36" s="31">
        <v>713514.00000000279</v>
      </c>
      <c r="Z36" s="28">
        <v>0.96330858617156523</v>
      </c>
    </row>
    <row r="37" spans="1:26" x14ac:dyDescent="0.3">
      <c r="C37" s="33"/>
      <c r="D37" s="34"/>
      <c r="E37" s="27"/>
      <c r="F37" s="28"/>
      <c r="G37" s="35"/>
      <c r="H37" s="26"/>
      <c r="I37" s="27"/>
      <c r="J37" s="28"/>
      <c r="L37" s="26"/>
      <c r="M37" s="36"/>
      <c r="N37" s="28"/>
      <c r="P37" s="26"/>
      <c r="Q37" s="36"/>
      <c r="R37" s="28"/>
      <c r="T37" s="37"/>
      <c r="U37" s="36"/>
      <c r="V37" s="28"/>
      <c r="X37" s="37"/>
      <c r="Y37" s="38"/>
      <c r="Z37" s="28"/>
    </row>
    <row r="38" spans="1:26" x14ac:dyDescent="0.3">
      <c r="A38" s="4" t="s">
        <v>917</v>
      </c>
      <c r="B38" s="4" t="s">
        <v>94</v>
      </c>
      <c r="C38" s="33" t="s">
        <v>1532</v>
      </c>
      <c r="D38" s="34">
        <v>47815</v>
      </c>
      <c r="E38" s="27">
        <v>47815</v>
      </c>
      <c r="F38" s="28">
        <v>1</v>
      </c>
      <c r="G38" s="35"/>
      <c r="H38" s="34">
        <v>48870</v>
      </c>
      <c r="I38" s="27">
        <v>48870</v>
      </c>
      <c r="J38" s="28">
        <v>1</v>
      </c>
      <c r="L38" s="34">
        <v>49473</v>
      </c>
      <c r="M38" s="27">
        <v>49473</v>
      </c>
      <c r="N38" s="28">
        <v>1</v>
      </c>
      <c r="P38" s="34">
        <v>47937</v>
      </c>
      <c r="Q38" s="27">
        <v>47937</v>
      </c>
      <c r="R38" s="28">
        <v>1</v>
      </c>
      <c r="T38" s="34">
        <v>46313</v>
      </c>
      <c r="U38" s="27">
        <v>46313</v>
      </c>
      <c r="V38" s="28">
        <v>1</v>
      </c>
      <c r="X38" s="34">
        <v>46668</v>
      </c>
      <c r="Y38" s="27">
        <v>46668</v>
      </c>
      <c r="Z38" s="28">
        <v>1</v>
      </c>
    </row>
    <row r="39" spans="1:26" x14ac:dyDescent="0.3">
      <c r="A39" s="4" t="s">
        <v>919</v>
      </c>
      <c r="B39" s="4" t="s">
        <v>96</v>
      </c>
      <c r="C39" s="33" t="s">
        <v>441</v>
      </c>
      <c r="D39" s="34">
        <v>207156</v>
      </c>
      <c r="E39" s="27">
        <v>207156</v>
      </c>
      <c r="F39" s="28">
        <v>1</v>
      </c>
      <c r="G39" s="35"/>
      <c r="H39" s="34">
        <v>199047</v>
      </c>
      <c r="I39" s="27">
        <v>199047</v>
      </c>
      <c r="J39" s="28">
        <v>1</v>
      </c>
      <c r="L39" s="34">
        <v>199047</v>
      </c>
      <c r="M39" s="27">
        <v>199047</v>
      </c>
      <c r="N39" s="28">
        <v>1</v>
      </c>
      <c r="P39" s="34">
        <v>195233</v>
      </c>
      <c r="Q39" s="27">
        <v>195233</v>
      </c>
      <c r="R39" s="28">
        <v>1</v>
      </c>
      <c r="T39" s="34">
        <v>196035</v>
      </c>
      <c r="U39" s="27">
        <v>196035</v>
      </c>
      <c r="V39" s="28">
        <v>1</v>
      </c>
      <c r="X39" s="34">
        <v>187301</v>
      </c>
      <c r="Y39" s="27">
        <v>187301</v>
      </c>
      <c r="Z39" s="28">
        <v>1</v>
      </c>
    </row>
    <row r="40" spans="1:26" x14ac:dyDescent="0.3">
      <c r="A40" s="4" t="s">
        <v>921</v>
      </c>
      <c r="B40" s="4" t="s">
        <v>97</v>
      </c>
      <c r="C40" s="33" t="s">
        <v>443</v>
      </c>
      <c r="D40" s="34">
        <v>163165</v>
      </c>
      <c r="E40" s="27">
        <v>163165</v>
      </c>
      <c r="F40" s="28">
        <v>1</v>
      </c>
      <c r="G40" s="35"/>
      <c r="H40" s="34">
        <v>157150</v>
      </c>
      <c r="I40" s="27">
        <v>157150</v>
      </c>
      <c r="J40" s="28">
        <v>1</v>
      </c>
      <c r="L40" s="34">
        <v>157150</v>
      </c>
      <c r="M40" s="27">
        <v>157150</v>
      </c>
      <c r="N40" s="28">
        <v>1</v>
      </c>
      <c r="P40" s="34">
        <v>152405</v>
      </c>
      <c r="Q40" s="27">
        <v>152405</v>
      </c>
      <c r="R40" s="28">
        <v>1</v>
      </c>
      <c r="T40" s="34">
        <v>151243</v>
      </c>
      <c r="U40" s="27">
        <v>151243</v>
      </c>
      <c r="V40" s="28">
        <v>1</v>
      </c>
      <c r="X40" s="34">
        <v>151112</v>
      </c>
      <c r="Y40" s="27">
        <v>151112</v>
      </c>
      <c r="Z40" s="28">
        <v>1</v>
      </c>
    </row>
    <row r="41" spans="1:26" x14ac:dyDescent="0.3">
      <c r="A41" s="4" t="s">
        <v>923</v>
      </c>
      <c r="B41" s="4" t="s">
        <v>98</v>
      </c>
      <c r="C41" s="33" t="s">
        <v>445</v>
      </c>
      <c r="D41" s="34">
        <v>63209</v>
      </c>
      <c r="E41" s="27">
        <v>63209</v>
      </c>
      <c r="F41" s="28">
        <v>1</v>
      </c>
      <c r="G41" s="35"/>
      <c r="H41" s="34">
        <v>63870</v>
      </c>
      <c r="I41" s="27">
        <v>36597</v>
      </c>
      <c r="J41" s="28">
        <v>0.57299201503053077</v>
      </c>
      <c r="L41" s="34">
        <v>66349</v>
      </c>
      <c r="M41" s="27">
        <v>66349</v>
      </c>
      <c r="N41" s="28">
        <v>1</v>
      </c>
      <c r="P41" s="34">
        <v>67197</v>
      </c>
      <c r="Q41" s="27">
        <v>67197</v>
      </c>
      <c r="R41" s="28">
        <v>1</v>
      </c>
      <c r="T41" s="34">
        <v>66262</v>
      </c>
      <c r="U41" s="27">
        <v>66262</v>
      </c>
      <c r="V41" s="28">
        <v>1</v>
      </c>
      <c r="X41" s="34">
        <v>65825</v>
      </c>
      <c r="Y41" s="27">
        <v>65825</v>
      </c>
      <c r="Z41" s="28">
        <v>1</v>
      </c>
    </row>
    <row r="42" spans="1:26" x14ac:dyDescent="0.3">
      <c r="A42" s="4" t="s">
        <v>925</v>
      </c>
      <c r="B42" s="4" t="s">
        <v>99</v>
      </c>
      <c r="C42" s="33" t="s">
        <v>447</v>
      </c>
      <c r="D42" s="34">
        <v>67711</v>
      </c>
      <c r="E42" s="27">
        <v>67711</v>
      </c>
      <c r="F42" s="28">
        <v>1</v>
      </c>
      <c r="G42" s="35"/>
      <c r="H42" s="34">
        <v>67140</v>
      </c>
      <c r="I42" s="27">
        <v>67140</v>
      </c>
      <c r="J42" s="28">
        <v>1</v>
      </c>
      <c r="L42" s="34">
        <v>67505</v>
      </c>
      <c r="M42" s="27">
        <v>67505</v>
      </c>
      <c r="N42" s="28">
        <v>1</v>
      </c>
      <c r="P42" s="34">
        <v>65403</v>
      </c>
      <c r="Q42" s="27">
        <v>65403</v>
      </c>
      <c r="R42" s="28">
        <v>1</v>
      </c>
      <c r="T42" s="34">
        <v>63647</v>
      </c>
      <c r="U42" s="27">
        <v>63647</v>
      </c>
      <c r="V42" s="28">
        <v>1</v>
      </c>
      <c r="X42" s="34">
        <v>61804</v>
      </c>
      <c r="Y42" s="27">
        <v>61804</v>
      </c>
      <c r="Z42" s="28">
        <v>1</v>
      </c>
    </row>
    <row r="43" spans="1:26" x14ac:dyDescent="0.3">
      <c r="A43" s="4" t="s">
        <v>927</v>
      </c>
      <c r="B43" s="4" t="s">
        <v>100</v>
      </c>
      <c r="C43" s="33" t="s">
        <v>449</v>
      </c>
      <c r="D43" s="34">
        <v>60996</v>
      </c>
      <c r="E43" s="27">
        <v>60996</v>
      </c>
      <c r="F43" s="28">
        <v>1</v>
      </c>
      <c r="G43" s="35"/>
      <c r="H43" s="34">
        <v>57422</v>
      </c>
      <c r="I43" s="27">
        <v>57422</v>
      </c>
      <c r="J43" s="28">
        <v>1</v>
      </c>
      <c r="L43" s="34">
        <v>52387</v>
      </c>
      <c r="M43" s="27">
        <v>52387</v>
      </c>
      <c r="N43" s="28">
        <v>1</v>
      </c>
      <c r="P43" s="34">
        <v>45781</v>
      </c>
      <c r="Q43" s="27">
        <v>45781</v>
      </c>
      <c r="R43" s="28">
        <v>1</v>
      </c>
      <c r="T43" s="34">
        <v>55236</v>
      </c>
      <c r="U43" s="27">
        <v>55236</v>
      </c>
      <c r="V43" s="28">
        <v>1</v>
      </c>
      <c r="X43" s="34">
        <v>53573</v>
      </c>
      <c r="Y43" s="27">
        <v>53573</v>
      </c>
      <c r="Z43" s="28">
        <v>1</v>
      </c>
    </row>
    <row r="44" spans="1:26" x14ac:dyDescent="0.3">
      <c r="A44" s="4" t="s">
        <v>929</v>
      </c>
      <c r="B44" s="4" t="s">
        <v>101</v>
      </c>
      <c r="C44" s="33" t="s">
        <v>451</v>
      </c>
      <c r="D44" s="34">
        <v>90941</v>
      </c>
      <c r="E44" s="27">
        <v>90941</v>
      </c>
      <c r="F44" s="28">
        <v>1</v>
      </c>
      <c r="G44" s="35"/>
      <c r="H44" s="34">
        <v>89097</v>
      </c>
      <c r="I44" s="27">
        <v>89097</v>
      </c>
      <c r="J44" s="28">
        <v>1</v>
      </c>
      <c r="L44" s="34">
        <v>95940</v>
      </c>
      <c r="M44" s="27">
        <v>95940</v>
      </c>
      <c r="N44" s="28">
        <v>1</v>
      </c>
      <c r="P44" s="34">
        <v>93626</v>
      </c>
      <c r="Q44" s="27">
        <v>93626</v>
      </c>
      <c r="R44" s="28">
        <v>1</v>
      </c>
      <c r="T44" s="34">
        <v>90448</v>
      </c>
      <c r="U44" s="27">
        <v>90448</v>
      </c>
      <c r="V44" s="28">
        <v>1</v>
      </c>
      <c r="X44" s="34">
        <v>87835</v>
      </c>
      <c r="Y44" s="27">
        <v>87835</v>
      </c>
      <c r="Z44" s="28">
        <v>1</v>
      </c>
    </row>
    <row r="45" spans="1:26" x14ac:dyDescent="0.3">
      <c r="A45" s="4" t="s">
        <v>931</v>
      </c>
      <c r="B45" s="4" t="s">
        <v>95</v>
      </c>
      <c r="C45" s="33" t="s">
        <v>439</v>
      </c>
      <c r="D45" s="34">
        <v>47957</v>
      </c>
      <c r="E45" s="27">
        <v>47957</v>
      </c>
      <c r="F45" s="28">
        <v>1</v>
      </c>
      <c r="G45" s="35"/>
      <c r="H45" s="34">
        <v>47702</v>
      </c>
      <c r="I45" s="27">
        <v>47702</v>
      </c>
      <c r="J45" s="28">
        <v>1</v>
      </c>
      <c r="L45" s="34">
        <v>49473</v>
      </c>
      <c r="M45" s="27">
        <v>49473</v>
      </c>
      <c r="N45" s="28">
        <v>1</v>
      </c>
      <c r="P45" s="34">
        <v>48509</v>
      </c>
      <c r="Q45" s="27">
        <v>48509</v>
      </c>
      <c r="R45" s="28">
        <v>1</v>
      </c>
      <c r="T45" s="34">
        <v>48274</v>
      </c>
      <c r="U45" s="27">
        <v>48274</v>
      </c>
      <c r="V45" s="28">
        <v>1</v>
      </c>
      <c r="X45" s="34">
        <v>49419</v>
      </c>
      <c r="Y45" s="27">
        <v>49419</v>
      </c>
      <c r="Z45" s="28">
        <v>1</v>
      </c>
    </row>
    <row r="46" spans="1:26" x14ac:dyDescent="0.3">
      <c r="A46" s="4" t="s">
        <v>933</v>
      </c>
      <c r="B46" s="4" t="s">
        <v>102</v>
      </c>
      <c r="C46" s="33" t="s">
        <v>102</v>
      </c>
      <c r="D46" s="34">
        <v>46331</v>
      </c>
      <c r="E46" s="27">
        <v>35000</v>
      </c>
      <c r="F46" s="28">
        <v>0.75543372687833199</v>
      </c>
      <c r="G46" s="35"/>
      <c r="H46" s="34">
        <v>46067</v>
      </c>
      <c r="I46" s="27">
        <v>31000</v>
      </c>
      <c r="J46" s="28">
        <v>0.67293290207740897</v>
      </c>
      <c r="L46" s="34">
        <v>46236</v>
      </c>
      <c r="M46" s="27">
        <v>44883</v>
      </c>
      <c r="N46" s="28">
        <v>0.97073708798338953</v>
      </c>
      <c r="P46" s="34">
        <v>45146</v>
      </c>
      <c r="Q46" s="27">
        <v>42646</v>
      </c>
      <c r="R46" s="28">
        <v>0.94462410844814604</v>
      </c>
      <c r="T46" s="34">
        <v>44134</v>
      </c>
      <c r="U46" s="27">
        <v>44134</v>
      </c>
      <c r="V46" s="28">
        <v>1</v>
      </c>
      <c r="X46" s="34">
        <v>42435</v>
      </c>
      <c r="Y46" s="27">
        <v>42435</v>
      </c>
      <c r="Z46" s="28">
        <v>1</v>
      </c>
    </row>
    <row r="47" spans="1:26" s="6" customFormat="1" x14ac:dyDescent="0.3">
      <c r="A47" s="4"/>
      <c r="B47" s="4"/>
      <c r="C47" s="29" t="s">
        <v>23</v>
      </c>
      <c r="D47" s="30">
        <v>795281</v>
      </c>
      <c r="E47" s="39">
        <v>783950</v>
      </c>
      <c r="F47" s="28">
        <v>0.98575220582410494</v>
      </c>
      <c r="G47" s="32"/>
      <c r="H47" s="30">
        <v>776365</v>
      </c>
      <c r="I47" s="39">
        <v>734025</v>
      </c>
      <c r="J47" s="28">
        <v>0.9454637960237775</v>
      </c>
      <c r="L47" s="30">
        <v>783560</v>
      </c>
      <c r="M47" s="39">
        <v>782207</v>
      </c>
      <c r="N47" s="28">
        <v>0.99827326560824958</v>
      </c>
      <c r="P47" s="30">
        <v>761237</v>
      </c>
      <c r="Q47" s="39">
        <v>758737</v>
      </c>
      <c r="R47" s="28">
        <v>0.996715871666774</v>
      </c>
      <c r="T47" s="30">
        <v>761592</v>
      </c>
      <c r="U47" s="39">
        <v>761592</v>
      </c>
      <c r="V47" s="28">
        <v>1</v>
      </c>
      <c r="X47" s="30">
        <v>745972</v>
      </c>
      <c r="Y47" s="39">
        <v>745972</v>
      </c>
      <c r="Z47" s="28">
        <v>1</v>
      </c>
    </row>
    <row r="48" spans="1:26" x14ac:dyDescent="0.3">
      <c r="C48" s="33"/>
      <c r="D48" s="34"/>
      <c r="E48" s="27"/>
      <c r="F48" s="28"/>
      <c r="G48" s="35"/>
      <c r="H48" s="26"/>
      <c r="I48" s="27"/>
      <c r="J48" s="28"/>
      <c r="L48" s="26"/>
      <c r="M48" s="36"/>
      <c r="N48" s="28"/>
      <c r="P48" s="26"/>
      <c r="Q48" s="36"/>
      <c r="R48" s="28"/>
      <c r="T48" s="37"/>
      <c r="U48" s="36"/>
      <c r="V48" s="28"/>
      <c r="X48" s="37"/>
      <c r="Y48" s="38"/>
      <c r="Z48" s="28"/>
    </row>
    <row r="49" spans="1:26" x14ac:dyDescent="0.3">
      <c r="A49" s="4" t="s">
        <v>935</v>
      </c>
      <c r="B49" s="4" t="s">
        <v>104</v>
      </c>
      <c r="C49" s="33" t="s">
        <v>465</v>
      </c>
      <c r="D49" s="34">
        <v>75380</v>
      </c>
      <c r="E49" s="27">
        <v>75380</v>
      </c>
      <c r="F49" s="28">
        <v>1</v>
      </c>
      <c r="G49" s="35"/>
      <c r="H49" s="34">
        <v>75783</v>
      </c>
      <c r="I49" s="27">
        <v>75783</v>
      </c>
      <c r="J49" s="28">
        <v>1</v>
      </c>
      <c r="L49" s="34">
        <v>78139</v>
      </c>
      <c r="M49" s="27">
        <v>78139</v>
      </c>
      <c r="N49" s="28">
        <v>1</v>
      </c>
      <c r="P49" s="34">
        <v>76839</v>
      </c>
      <c r="Q49" s="27">
        <v>76839</v>
      </c>
      <c r="R49" s="28">
        <v>1</v>
      </c>
      <c r="T49" s="34">
        <v>75631</v>
      </c>
      <c r="U49" s="27">
        <v>75631</v>
      </c>
      <c r="V49" s="28">
        <v>1</v>
      </c>
      <c r="X49" s="34">
        <v>74502</v>
      </c>
      <c r="Y49" s="27">
        <v>74502</v>
      </c>
      <c r="Z49" s="28">
        <v>1</v>
      </c>
    </row>
    <row r="50" spans="1:26" x14ac:dyDescent="0.3">
      <c r="A50" s="4" t="s">
        <v>937</v>
      </c>
      <c r="B50" s="4" t="s">
        <v>106</v>
      </c>
      <c r="C50" s="33" t="s">
        <v>467</v>
      </c>
      <c r="D50" s="34">
        <v>65145</v>
      </c>
      <c r="E50" s="27">
        <v>65145</v>
      </c>
      <c r="F50" s="28">
        <v>1</v>
      </c>
      <c r="G50" s="35"/>
      <c r="H50" s="34">
        <v>65897</v>
      </c>
      <c r="I50" s="27">
        <v>65897</v>
      </c>
      <c r="J50" s="28">
        <v>1</v>
      </c>
      <c r="L50" s="34">
        <v>67072</v>
      </c>
      <c r="M50" s="27">
        <v>67072</v>
      </c>
      <c r="N50" s="28">
        <v>1</v>
      </c>
      <c r="P50" s="34">
        <v>64831</v>
      </c>
      <c r="Q50" s="27">
        <v>64831</v>
      </c>
      <c r="R50" s="28">
        <v>1</v>
      </c>
      <c r="T50" s="34">
        <v>62557</v>
      </c>
      <c r="U50" s="27">
        <v>62557</v>
      </c>
      <c r="V50" s="28">
        <v>1</v>
      </c>
      <c r="X50" s="34">
        <v>60746</v>
      </c>
      <c r="Y50" s="27">
        <v>60746</v>
      </c>
      <c r="Z50" s="28">
        <v>1</v>
      </c>
    </row>
    <row r="51" spans="1:26" x14ac:dyDescent="0.3">
      <c r="A51" s="4" t="s">
        <v>939</v>
      </c>
      <c r="B51" s="4" t="s">
        <v>108</v>
      </c>
      <c r="C51" s="33" t="s">
        <v>469</v>
      </c>
      <c r="D51" s="34">
        <v>62021</v>
      </c>
      <c r="E51" s="27">
        <v>62021</v>
      </c>
      <c r="F51" s="28">
        <v>1</v>
      </c>
      <c r="G51" s="35"/>
      <c r="H51" s="34">
        <v>57694</v>
      </c>
      <c r="I51" s="27">
        <v>57694</v>
      </c>
      <c r="J51" s="28">
        <v>1</v>
      </c>
      <c r="L51" s="34">
        <v>63259</v>
      </c>
      <c r="M51" s="27">
        <v>63259</v>
      </c>
      <c r="N51" s="28">
        <v>1</v>
      </c>
      <c r="P51" s="34">
        <v>62264</v>
      </c>
      <c r="Q51" s="27">
        <v>62264</v>
      </c>
      <c r="R51" s="28">
        <v>1</v>
      </c>
      <c r="T51" s="34">
        <v>61250</v>
      </c>
      <c r="U51" s="27">
        <v>61250</v>
      </c>
      <c r="V51" s="28">
        <v>1</v>
      </c>
      <c r="X51" s="34">
        <v>60111</v>
      </c>
      <c r="Y51" s="27">
        <v>60111</v>
      </c>
      <c r="Z51" s="28">
        <v>1</v>
      </c>
    </row>
    <row r="52" spans="1:26" x14ac:dyDescent="0.3">
      <c r="A52" s="4" t="s">
        <v>941</v>
      </c>
      <c r="B52" s="4" t="s">
        <v>110</v>
      </c>
      <c r="C52" s="33" t="s">
        <v>471</v>
      </c>
      <c r="D52" s="34">
        <v>86742</v>
      </c>
      <c r="E52" s="27">
        <v>86742</v>
      </c>
      <c r="F52" s="28">
        <v>1</v>
      </c>
      <c r="G52" s="35"/>
      <c r="H52" s="34">
        <v>77280</v>
      </c>
      <c r="I52" s="27">
        <v>77280</v>
      </c>
      <c r="J52" s="28">
        <v>1</v>
      </c>
      <c r="L52" s="34">
        <v>77280</v>
      </c>
      <c r="M52" s="27">
        <v>77280</v>
      </c>
      <c r="N52" s="28">
        <v>1</v>
      </c>
      <c r="P52" s="34">
        <v>74784</v>
      </c>
      <c r="Q52" s="27">
        <v>74784</v>
      </c>
      <c r="R52" s="28">
        <v>1</v>
      </c>
      <c r="T52" s="34">
        <v>78250</v>
      </c>
      <c r="U52" s="27">
        <v>78250</v>
      </c>
      <c r="V52" s="28">
        <v>1</v>
      </c>
      <c r="X52" s="34">
        <v>80669</v>
      </c>
      <c r="Y52" s="27">
        <v>80669</v>
      </c>
      <c r="Z52" s="28">
        <v>1</v>
      </c>
    </row>
    <row r="53" spans="1:26" x14ac:dyDescent="0.3">
      <c r="A53" s="4" t="s">
        <v>943</v>
      </c>
      <c r="B53" s="4" t="s">
        <v>112</v>
      </c>
      <c r="C53" s="33" t="s">
        <v>473</v>
      </c>
      <c r="D53" s="34">
        <v>172361</v>
      </c>
      <c r="E53" s="27">
        <v>172361</v>
      </c>
      <c r="F53" s="28">
        <v>1</v>
      </c>
      <c r="G53" s="35"/>
      <c r="H53" s="34">
        <v>163602</v>
      </c>
      <c r="I53" s="27">
        <v>163602</v>
      </c>
      <c r="J53" s="28">
        <v>1</v>
      </c>
      <c r="L53" s="34">
        <v>170133</v>
      </c>
      <c r="M53" s="27">
        <v>170133</v>
      </c>
      <c r="N53" s="28">
        <v>1</v>
      </c>
      <c r="P53" s="34">
        <v>167204</v>
      </c>
      <c r="Q53" s="27">
        <v>167204</v>
      </c>
      <c r="R53" s="28">
        <v>1</v>
      </c>
      <c r="T53" s="34">
        <v>164317</v>
      </c>
      <c r="U53" s="27">
        <v>164317</v>
      </c>
      <c r="V53" s="28">
        <v>1</v>
      </c>
      <c r="X53" s="34">
        <v>163175</v>
      </c>
      <c r="Y53" s="27">
        <v>163175</v>
      </c>
      <c r="Z53" s="28">
        <v>1</v>
      </c>
    </row>
    <row r="54" spans="1:26" x14ac:dyDescent="0.3">
      <c r="A54" s="4" t="s">
        <v>945</v>
      </c>
      <c r="B54" s="4" t="s">
        <v>114</v>
      </c>
      <c r="C54" s="33" t="s">
        <v>475</v>
      </c>
      <c r="D54" s="34">
        <v>99892</v>
      </c>
      <c r="E54" s="27">
        <v>97599</v>
      </c>
      <c r="F54" s="28">
        <v>0.97704520882553159</v>
      </c>
      <c r="G54" s="35"/>
      <c r="H54" s="34">
        <v>98612</v>
      </c>
      <c r="I54" s="27">
        <v>98612</v>
      </c>
      <c r="J54" s="28">
        <v>1</v>
      </c>
      <c r="L54" s="34">
        <v>105311</v>
      </c>
      <c r="M54" s="27">
        <v>105311</v>
      </c>
      <c r="N54" s="28">
        <v>1</v>
      </c>
      <c r="P54" s="34">
        <v>107968</v>
      </c>
      <c r="Q54" s="27">
        <v>107968</v>
      </c>
      <c r="R54" s="28">
        <v>1</v>
      </c>
      <c r="T54" s="34">
        <v>105594</v>
      </c>
      <c r="U54" s="27">
        <v>105594</v>
      </c>
      <c r="V54" s="28">
        <v>1</v>
      </c>
      <c r="X54" s="34">
        <v>101167</v>
      </c>
      <c r="Y54" s="27">
        <v>101167</v>
      </c>
      <c r="Z54" s="28">
        <v>1</v>
      </c>
    </row>
    <row r="55" spans="1:26" x14ac:dyDescent="0.3">
      <c r="A55" s="4" t="s">
        <v>947</v>
      </c>
      <c r="B55" s="4" t="s">
        <v>116</v>
      </c>
      <c r="C55" s="33" t="s">
        <v>477</v>
      </c>
      <c r="D55" s="34">
        <v>58787</v>
      </c>
      <c r="E55" s="27">
        <v>58787</v>
      </c>
      <c r="F55" s="28">
        <v>1</v>
      </c>
      <c r="G55" s="35"/>
      <c r="H55" s="34">
        <v>57743</v>
      </c>
      <c r="I55" s="27">
        <v>57743</v>
      </c>
      <c r="J55" s="28">
        <v>1</v>
      </c>
      <c r="L55" s="34">
        <v>57743</v>
      </c>
      <c r="M55" s="27">
        <v>57743</v>
      </c>
      <c r="N55" s="28">
        <v>1</v>
      </c>
      <c r="P55" s="34">
        <v>55762</v>
      </c>
      <c r="Q55" s="27">
        <v>55762</v>
      </c>
      <c r="R55" s="28">
        <v>1</v>
      </c>
      <c r="T55" s="34">
        <v>54059</v>
      </c>
      <c r="U55" s="27">
        <v>54059</v>
      </c>
      <c r="V55" s="28">
        <v>1</v>
      </c>
      <c r="X55" s="34">
        <v>48257</v>
      </c>
      <c r="Y55" s="27">
        <v>48257</v>
      </c>
      <c r="Z55" s="28">
        <v>1</v>
      </c>
    </row>
    <row r="56" spans="1:26" x14ac:dyDescent="0.3">
      <c r="A56" s="4" t="s">
        <v>949</v>
      </c>
      <c r="B56" s="4" t="s">
        <v>118</v>
      </c>
      <c r="C56" s="33" t="s">
        <v>479</v>
      </c>
      <c r="D56" s="34">
        <v>79411</v>
      </c>
      <c r="E56" s="27">
        <v>79411</v>
      </c>
      <c r="F56" s="28">
        <v>1</v>
      </c>
      <c r="G56" s="35"/>
      <c r="H56" s="34">
        <v>76393</v>
      </c>
      <c r="I56" s="27">
        <v>76393</v>
      </c>
      <c r="J56" s="28">
        <v>1</v>
      </c>
      <c r="L56" s="34">
        <v>80967</v>
      </c>
      <c r="M56" s="27">
        <v>80967</v>
      </c>
      <c r="N56" s="28">
        <v>1</v>
      </c>
      <c r="P56" s="34">
        <v>83743</v>
      </c>
      <c r="Q56" s="27">
        <v>83743</v>
      </c>
      <c r="R56" s="28">
        <v>1</v>
      </c>
      <c r="T56" s="34">
        <v>85873</v>
      </c>
      <c r="U56" s="27">
        <v>85873</v>
      </c>
      <c r="V56" s="28">
        <v>1</v>
      </c>
      <c r="X56" s="34">
        <v>85083</v>
      </c>
      <c r="Y56" s="27">
        <v>85083</v>
      </c>
      <c r="Z56" s="28">
        <v>1</v>
      </c>
    </row>
    <row r="57" spans="1:26" x14ac:dyDescent="0.3">
      <c r="A57" s="4" t="s">
        <v>951</v>
      </c>
      <c r="B57" s="4" t="s">
        <v>105</v>
      </c>
      <c r="C57" s="33" t="s">
        <v>1533</v>
      </c>
      <c r="D57" s="34">
        <v>45072</v>
      </c>
      <c r="E57" s="27">
        <v>45072</v>
      </c>
      <c r="F57" s="28">
        <v>1</v>
      </c>
      <c r="G57" s="35"/>
      <c r="H57" s="34">
        <v>52282</v>
      </c>
      <c r="I57" s="27">
        <v>52282</v>
      </c>
      <c r="J57" s="28">
        <v>1</v>
      </c>
      <c r="L57" s="34">
        <v>55021</v>
      </c>
      <c r="M57" s="27">
        <v>55021</v>
      </c>
      <c r="N57" s="28">
        <v>1</v>
      </c>
      <c r="P57" s="34">
        <v>54490</v>
      </c>
      <c r="Q57" s="27">
        <v>54490</v>
      </c>
      <c r="R57" s="28">
        <v>1</v>
      </c>
      <c r="T57" s="34">
        <v>49587</v>
      </c>
      <c r="U57" s="27">
        <v>49587</v>
      </c>
      <c r="V57" s="28">
        <v>1</v>
      </c>
      <c r="X57" s="34">
        <v>46907</v>
      </c>
      <c r="Y57" s="27">
        <v>46907</v>
      </c>
      <c r="Z57" s="28">
        <v>1</v>
      </c>
    </row>
    <row r="58" spans="1:26" x14ac:dyDescent="0.3">
      <c r="A58" s="4" t="s">
        <v>953</v>
      </c>
      <c r="B58" s="4" t="s">
        <v>107</v>
      </c>
      <c r="C58" s="33" t="s">
        <v>457</v>
      </c>
      <c r="D58" s="34">
        <v>56330.04</v>
      </c>
      <c r="E58" s="27">
        <v>56330.04</v>
      </c>
      <c r="F58" s="28">
        <v>1</v>
      </c>
      <c r="G58" s="35"/>
      <c r="H58" s="34">
        <v>55929</v>
      </c>
      <c r="I58" s="27">
        <v>55929</v>
      </c>
      <c r="J58" s="28">
        <v>1</v>
      </c>
      <c r="L58" s="34">
        <v>57102</v>
      </c>
      <c r="M58" s="27">
        <v>57102</v>
      </c>
      <c r="N58" s="28">
        <v>1</v>
      </c>
      <c r="P58" s="34">
        <v>55762</v>
      </c>
      <c r="Q58" s="27">
        <v>55762</v>
      </c>
      <c r="R58" s="28">
        <v>1</v>
      </c>
      <c r="T58" s="34">
        <v>54495</v>
      </c>
      <c r="U58" s="27">
        <v>54495</v>
      </c>
      <c r="V58" s="28">
        <v>1</v>
      </c>
      <c r="X58" s="34">
        <v>52916</v>
      </c>
      <c r="Y58" s="27">
        <v>52916</v>
      </c>
      <c r="Z58" s="28">
        <v>1</v>
      </c>
    </row>
    <row r="59" spans="1:26" x14ac:dyDescent="0.3">
      <c r="A59" s="4" t="s">
        <v>955</v>
      </c>
      <c r="B59" s="4" t="s">
        <v>109</v>
      </c>
      <c r="C59" s="33" t="s">
        <v>459</v>
      </c>
      <c r="D59" s="34">
        <v>68066</v>
      </c>
      <c r="E59" s="27">
        <v>68066</v>
      </c>
      <c r="F59" s="28">
        <v>1</v>
      </c>
      <c r="G59" s="35"/>
      <c r="H59" s="34">
        <v>66580</v>
      </c>
      <c r="I59" s="27">
        <v>66580</v>
      </c>
      <c r="J59" s="28">
        <v>1</v>
      </c>
      <c r="L59" s="34">
        <v>66580</v>
      </c>
      <c r="M59" s="27">
        <v>66580</v>
      </c>
      <c r="N59" s="28">
        <v>1</v>
      </c>
      <c r="P59" s="34">
        <v>59803</v>
      </c>
      <c r="Q59" s="27">
        <v>59803</v>
      </c>
      <c r="R59" s="28">
        <v>1</v>
      </c>
      <c r="T59" s="34">
        <v>61474</v>
      </c>
      <c r="U59" s="27">
        <v>61474</v>
      </c>
      <c r="V59" s="28">
        <v>1</v>
      </c>
      <c r="X59" s="34">
        <v>62016</v>
      </c>
      <c r="Y59" s="27">
        <v>62016</v>
      </c>
      <c r="Z59" s="28">
        <v>1</v>
      </c>
    </row>
    <row r="60" spans="1:26" x14ac:dyDescent="0.3">
      <c r="A60" s="4" t="s">
        <v>824</v>
      </c>
      <c r="B60" s="4" t="s">
        <v>113</v>
      </c>
      <c r="C60" s="33" t="s">
        <v>463</v>
      </c>
      <c r="D60" s="34">
        <v>49375</v>
      </c>
      <c r="E60" s="27">
        <v>46375</v>
      </c>
      <c r="F60" s="28">
        <v>0.93924050632911393</v>
      </c>
      <c r="G60" s="35"/>
      <c r="H60" s="34">
        <v>53359</v>
      </c>
      <c r="I60" s="27">
        <v>24000</v>
      </c>
      <c r="J60" s="28">
        <v>0.44978354167057105</v>
      </c>
      <c r="L60" s="34">
        <v>55946</v>
      </c>
      <c r="M60" s="27">
        <v>43000</v>
      </c>
      <c r="N60" s="28">
        <v>0.7685982912093805</v>
      </c>
      <c r="P60" s="34">
        <v>55131</v>
      </c>
      <c r="Q60" s="27">
        <v>55131</v>
      </c>
      <c r="R60" s="28">
        <v>1</v>
      </c>
      <c r="T60" s="34">
        <v>40582</v>
      </c>
      <c r="U60" s="27">
        <v>40582</v>
      </c>
      <c r="V60" s="28">
        <v>1</v>
      </c>
      <c r="X60" s="34">
        <v>53127</v>
      </c>
      <c r="Y60" s="27">
        <v>53127</v>
      </c>
      <c r="Z60" s="28">
        <v>1</v>
      </c>
    </row>
    <row r="61" spans="1:26" x14ac:dyDescent="0.3">
      <c r="A61" s="4" t="s">
        <v>958</v>
      </c>
      <c r="B61" s="4" t="s">
        <v>111</v>
      </c>
      <c r="C61" s="33" t="s">
        <v>461</v>
      </c>
      <c r="D61" s="34">
        <v>59639</v>
      </c>
      <c r="E61" s="27">
        <v>59639</v>
      </c>
      <c r="F61" s="28">
        <v>1</v>
      </c>
      <c r="G61" s="35"/>
      <c r="H61" s="34">
        <v>64058</v>
      </c>
      <c r="I61" s="27">
        <v>64058</v>
      </c>
      <c r="J61" s="28">
        <v>1</v>
      </c>
      <c r="L61" s="34">
        <v>57593</v>
      </c>
      <c r="M61" s="27">
        <v>57593</v>
      </c>
      <c r="N61" s="28">
        <v>1</v>
      </c>
      <c r="P61" s="34">
        <v>56056</v>
      </c>
      <c r="Q61" s="27">
        <v>56056</v>
      </c>
      <c r="R61" s="28">
        <v>1</v>
      </c>
      <c r="T61" s="34">
        <v>53761</v>
      </c>
      <c r="U61" s="27">
        <v>53761</v>
      </c>
      <c r="V61" s="28">
        <v>1</v>
      </c>
      <c r="X61" s="34">
        <v>58548</v>
      </c>
      <c r="Y61" s="27">
        <v>58548</v>
      </c>
      <c r="Z61" s="28">
        <v>1</v>
      </c>
    </row>
    <row r="62" spans="1:26" x14ac:dyDescent="0.3">
      <c r="A62" s="4" t="s">
        <v>960</v>
      </c>
      <c r="B62" s="4" t="s">
        <v>115</v>
      </c>
      <c r="C62" s="33" t="s">
        <v>1534</v>
      </c>
      <c r="D62" s="34">
        <v>119501</v>
      </c>
      <c r="E62" s="27">
        <v>119501</v>
      </c>
      <c r="F62" s="28">
        <v>1</v>
      </c>
      <c r="G62" s="35"/>
      <c r="H62" s="34">
        <v>117893</v>
      </c>
      <c r="I62" s="27">
        <v>117893</v>
      </c>
      <c r="J62" s="28">
        <v>1</v>
      </c>
      <c r="L62" s="34">
        <v>126405</v>
      </c>
      <c r="M62" s="27">
        <v>126405</v>
      </c>
      <c r="N62" s="28">
        <v>1</v>
      </c>
      <c r="P62" s="34">
        <v>131985</v>
      </c>
      <c r="Q62" s="27">
        <v>131985</v>
      </c>
      <c r="R62" s="28">
        <v>1</v>
      </c>
      <c r="T62" s="34">
        <v>131066</v>
      </c>
      <c r="U62" s="27">
        <v>131066</v>
      </c>
      <c r="V62" s="28">
        <v>1</v>
      </c>
      <c r="X62" s="34">
        <v>126588</v>
      </c>
      <c r="Y62" s="27">
        <v>126588</v>
      </c>
      <c r="Z62" s="28">
        <v>1</v>
      </c>
    </row>
    <row r="63" spans="1:26" x14ac:dyDescent="0.3">
      <c r="A63" s="4" t="s">
        <v>962</v>
      </c>
      <c r="B63" s="4" t="s">
        <v>117</v>
      </c>
      <c r="C63" s="33" t="s">
        <v>1535</v>
      </c>
      <c r="D63" s="34">
        <v>36062</v>
      </c>
      <c r="E63" s="27">
        <v>20345</v>
      </c>
      <c r="F63" s="28">
        <v>0.56416726748377799</v>
      </c>
      <c r="G63" s="35"/>
      <c r="H63" s="34">
        <v>36055</v>
      </c>
      <c r="I63" s="27">
        <v>36055</v>
      </c>
      <c r="J63" s="28">
        <v>1</v>
      </c>
      <c r="L63" s="34">
        <v>38191</v>
      </c>
      <c r="M63" s="27">
        <v>22749</v>
      </c>
      <c r="N63" s="28">
        <v>0.59566389987169754</v>
      </c>
      <c r="P63" s="34">
        <v>37313</v>
      </c>
      <c r="Q63" s="27">
        <v>37313</v>
      </c>
      <c r="R63" s="28">
        <v>1</v>
      </c>
      <c r="T63" s="34">
        <v>32130</v>
      </c>
      <c r="U63" s="27">
        <v>32130</v>
      </c>
      <c r="V63" s="28">
        <v>1</v>
      </c>
      <c r="X63" s="34">
        <v>30246</v>
      </c>
      <c r="Y63" s="27">
        <v>30246</v>
      </c>
      <c r="Z63" s="28">
        <v>1</v>
      </c>
    </row>
    <row r="64" spans="1:26" s="6" customFormat="1" x14ac:dyDescent="0.3">
      <c r="A64" s="4"/>
      <c r="B64" s="4"/>
      <c r="C64" s="29" t="s">
        <v>26</v>
      </c>
      <c r="D64" s="30">
        <v>1133784.04</v>
      </c>
      <c r="E64" s="39">
        <v>1112774.04</v>
      </c>
      <c r="F64" s="28">
        <v>0.98146913410423386</v>
      </c>
      <c r="G64" s="32"/>
      <c r="H64" s="30">
        <v>1119160</v>
      </c>
      <c r="I64" s="39">
        <v>1089801</v>
      </c>
      <c r="J64" s="28">
        <v>0.97376693234211376</v>
      </c>
      <c r="L64" s="30">
        <v>1156742</v>
      </c>
      <c r="M64" s="39">
        <v>1128354</v>
      </c>
      <c r="N64" s="28">
        <v>0.97545865888849892</v>
      </c>
      <c r="P64" s="30">
        <v>1143935</v>
      </c>
      <c r="Q64" s="39">
        <v>1143935</v>
      </c>
      <c r="R64" s="28">
        <v>1</v>
      </c>
      <c r="T64" s="30">
        <v>1110626</v>
      </c>
      <c r="U64" s="39">
        <v>1110626</v>
      </c>
      <c r="V64" s="28">
        <v>1</v>
      </c>
      <c r="X64" s="30">
        <v>1104058</v>
      </c>
      <c r="Y64" s="39">
        <v>1104058</v>
      </c>
      <c r="Z64" s="28">
        <v>1</v>
      </c>
    </row>
    <row r="65" spans="1:26" x14ac:dyDescent="0.3">
      <c r="C65" s="33"/>
      <c r="D65" s="34"/>
      <c r="E65" s="27"/>
      <c r="F65" s="28"/>
      <c r="G65" s="35"/>
      <c r="H65" s="26"/>
      <c r="I65" s="27"/>
      <c r="J65" s="28"/>
      <c r="L65" s="26"/>
      <c r="M65" s="36"/>
      <c r="N65" s="28"/>
      <c r="P65" s="26"/>
      <c r="Q65" s="36"/>
      <c r="R65" s="28"/>
      <c r="T65" s="37"/>
      <c r="U65" s="36"/>
      <c r="V65" s="28"/>
      <c r="X65" s="37"/>
      <c r="Y65" s="38"/>
      <c r="Z65" s="28"/>
    </row>
    <row r="66" spans="1:26" x14ac:dyDescent="0.3">
      <c r="A66" s="4" t="s">
        <v>964</v>
      </c>
      <c r="B66" s="4" t="s">
        <v>120</v>
      </c>
      <c r="C66" s="33" t="s">
        <v>481</v>
      </c>
      <c r="D66" s="34">
        <v>102008</v>
      </c>
      <c r="E66" s="27">
        <v>102008</v>
      </c>
      <c r="F66" s="28">
        <v>1</v>
      </c>
      <c r="G66" s="35"/>
      <c r="H66" s="34">
        <v>108473</v>
      </c>
      <c r="I66" s="27">
        <v>108473</v>
      </c>
      <c r="J66" s="28">
        <v>1</v>
      </c>
      <c r="L66" s="34">
        <v>101489</v>
      </c>
      <c r="M66" s="27">
        <v>101489</v>
      </c>
      <c r="N66" s="28">
        <v>1</v>
      </c>
      <c r="P66" s="34">
        <v>102626</v>
      </c>
      <c r="Q66" s="27">
        <v>102626</v>
      </c>
      <c r="R66" s="28">
        <v>1</v>
      </c>
      <c r="T66" s="34">
        <v>101126</v>
      </c>
      <c r="U66" s="27">
        <v>101126</v>
      </c>
      <c r="V66" s="28">
        <v>1</v>
      </c>
      <c r="X66" s="34">
        <v>100321</v>
      </c>
      <c r="Y66" s="27">
        <v>100321</v>
      </c>
      <c r="Z66" s="28">
        <v>1</v>
      </c>
    </row>
    <row r="67" spans="1:26" x14ac:dyDescent="0.3">
      <c r="A67" s="4" t="s">
        <v>966</v>
      </c>
      <c r="B67" s="4" t="s">
        <v>121</v>
      </c>
      <c r="C67" s="33" t="s">
        <v>487</v>
      </c>
      <c r="D67" s="34">
        <v>39793</v>
      </c>
      <c r="E67" s="27">
        <v>39793</v>
      </c>
      <c r="F67" s="28">
        <v>1</v>
      </c>
      <c r="G67" s="35"/>
      <c r="H67" s="34">
        <v>39994</v>
      </c>
      <c r="I67" s="27">
        <v>39994</v>
      </c>
      <c r="J67" s="28">
        <v>1</v>
      </c>
      <c r="L67" s="34">
        <v>40634</v>
      </c>
      <c r="M67" s="27">
        <v>40634</v>
      </c>
      <c r="N67" s="28">
        <v>1</v>
      </c>
      <c r="P67" s="34">
        <v>39316</v>
      </c>
      <c r="Q67" s="27">
        <v>39316</v>
      </c>
      <c r="R67" s="28">
        <v>1</v>
      </c>
      <c r="T67" s="34">
        <v>38033</v>
      </c>
      <c r="U67" s="27">
        <v>38033</v>
      </c>
      <c r="V67" s="28">
        <v>1</v>
      </c>
      <c r="X67" s="34">
        <v>37568</v>
      </c>
      <c r="Y67" s="27">
        <v>37568</v>
      </c>
      <c r="Z67" s="28">
        <v>1</v>
      </c>
    </row>
    <row r="68" spans="1:26" x14ac:dyDescent="0.3">
      <c r="A68" s="4" t="s">
        <v>968</v>
      </c>
      <c r="B68" s="4" t="s">
        <v>123</v>
      </c>
      <c r="C68" s="33" t="s">
        <v>489</v>
      </c>
      <c r="D68" s="34">
        <v>53609</v>
      </c>
      <c r="E68" s="27">
        <v>53609</v>
      </c>
      <c r="F68" s="28">
        <v>1</v>
      </c>
      <c r="G68" s="35"/>
      <c r="H68" s="34">
        <v>45392</v>
      </c>
      <c r="I68" s="27">
        <v>45392</v>
      </c>
      <c r="J68" s="28">
        <v>1</v>
      </c>
      <c r="L68" s="34">
        <v>43172</v>
      </c>
      <c r="M68" s="27">
        <v>43172</v>
      </c>
      <c r="N68" s="28">
        <v>1</v>
      </c>
      <c r="P68" s="34">
        <v>36950</v>
      </c>
      <c r="Q68" s="27">
        <v>36950</v>
      </c>
      <c r="R68" s="28">
        <v>1</v>
      </c>
      <c r="T68" s="34">
        <v>50573</v>
      </c>
      <c r="U68" s="27">
        <v>35573</v>
      </c>
      <c r="V68" s="28">
        <v>0.70339904692227073</v>
      </c>
      <c r="X68" s="34">
        <v>42895</v>
      </c>
      <c r="Y68" s="27">
        <v>42895</v>
      </c>
      <c r="Z68" s="28">
        <v>1</v>
      </c>
    </row>
    <row r="69" spans="1:26" x14ac:dyDescent="0.3">
      <c r="A69" s="4" t="s">
        <v>970</v>
      </c>
      <c r="B69" s="4" t="s">
        <v>125</v>
      </c>
      <c r="C69" s="33" t="s">
        <v>1536</v>
      </c>
      <c r="D69" s="34">
        <v>34997</v>
      </c>
      <c r="E69" s="27">
        <v>34997</v>
      </c>
      <c r="F69" s="28">
        <v>1</v>
      </c>
      <c r="G69" s="35"/>
      <c r="H69" s="34">
        <v>28327</v>
      </c>
      <c r="I69" s="27">
        <v>28327</v>
      </c>
      <c r="J69" s="28">
        <v>1</v>
      </c>
      <c r="L69" s="34">
        <v>25767</v>
      </c>
      <c r="M69" s="27">
        <v>25767</v>
      </c>
      <c r="N69" s="28">
        <v>1</v>
      </c>
      <c r="P69" s="34">
        <v>24241</v>
      </c>
      <c r="Q69" s="27">
        <v>24241</v>
      </c>
      <c r="R69" s="28">
        <v>1</v>
      </c>
      <c r="T69" s="34">
        <v>30724</v>
      </c>
      <c r="U69" s="27">
        <v>30723.999999999996</v>
      </c>
      <c r="V69" s="28">
        <v>0.99999999999999989</v>
      </c>
      <c r="X69" s="34">
        <v>30694</v>
      </c>
      <c r="Y69" s="27">
        <v>30694</v>
      </c>
      <c r="Z69" s="28">
        <v>1</v>
      </c>
    </row>
    <row r="70" spans="1:26" x14ac:dyDescent="0.3">
      <c r="A70" s="4" t="s">
        <v>972</v>
      </c>
      <c r="B70" s="4" t="s">
        <v>126</v>
      </c>
      <c r="C70" s="33" t="s">
        <v>491</v>
      </c>
      <c r="D70" s="34">
        <v>45355</v>
      </c>
      <c r="E70" s="27">
        <v>45355</v>
      </c>
      <c r="F70" s="28">
        <v>1</v>
      </c>
      <c r="G70" s="35"/>
      <c r="H70" s="34">
        <v>42050</v>
      </c>
      <c r="I70" s="27">
        <v>42050</v>
      </c>
      <c r="J70" s="28">
        <v>1</v>
      </c>
      <c r="L70" s="34">
        <v>44685</v>
      </c>
      <c r="M70" s="27">
        <v>44685</v>
      </c>
      <c r="N70" s="28">
        <v>1</v>
      </c>
      <c r="P70" s="34">
        <v>46568</v>
      </c>
      <c r="Q70" s="27">
        <v>46568</v>
      </c>
      <c r="R70" s="28">
        <v>1</v>
      </c>
      <c r="T70" s="34">
        <v>45779</v>
      </c>
      <c r="U70" s="27">
        <v>45779</v>
      </c>
      <c r="V70" s="28">
        <v>1</v>
      </c>
      <c r="X70" s="34">
        <v>46567</v>
      </c>
      <c r="Y70" s="27">
        <v>46567</v>
      </c>
      <c r="Z70" s="28">
        <v>1</v>
      </c>
    </row>
    <row r="71" spans="1:26" x14ac:dyDescent="0.3">
      <c r="A71" s="4" t="s">
        <v>974</v>
      </c>
      <c r="B71" s="4" t="s">
        <v>127</v>
      </c>
      <c r="C71" s="33" t="s">
        <v>497</v>
      </c>
      <c r="D71" s="34">
        <v>50393</v>
      </c>
      <c r="E71" s="27">
        <v>23600</v>
      </c>
      <c r="F71" s="28">
        <v>0.46831901256126846</v>
      </c>
      <c r="G71" s="35"/>
      <c r="H71" s="34">
        <v>50790</v>
      </c>
      <c r="I71" s="27">
        <v>24539</v>
      </c>
      <c r="J71" s="28">
        <v>0.48314628863949599</v>
      </c>
      <c r="L71" s="34">
        <v>53172</v>
      </c>
      <c r="M71" s="27">
        <v>50173</v>
      </c>
      <c r="N71" s="28">
        <v>0.94359813435642814</v>
      </c>
      <c r="P71" s="34">
        <v>53519</v>
      </c>
      <c r="Q71" s="27">
        <v>53519</v>
      </c>
      <c r="R71" s="28">
        <v>1</v>
      </c>
      <c r="T71" s="34">
        <v>54495</v>
      </c>
      <c r="U71" s="27">
        <v>54495</v>
      </c>
      <c r="V71" s="28">
        <v>1</v>
      </c>
      <c r="X71" s="34">
        <v>54397</v>
      </c>
      <c r="Y71" s="27">
        <v>54397</v>
      </c>
      <c r="Z71" s="28">
        <v>1</v>
      </c>
    </row>
    <row r="72" spans="1:26" x14ac:dyDescent="0.3">
      <c r="A72" s="4" t="s">
        <v>976</v>
      </c>
      <c r="B72" s="4" t="s">
        <v>128</v>
      </c>
      <c r="C72" s="33" t="s">
        <v>1537</v>
      </c>
      <c r="D72" s="34">
        <v>31639</v>
      </c>
      <c r="E72" s="27">
        <v>31639</v>
      </c>
      <c r="F72" s="28">
        <v>1</v>
      </c>
      <c r="G72" s="35"/>
      <c r="H72" s="34">
        <v>32986</v>
      </c>
      <c r="I72" s="27">
        <v>32986</v>
      </c>
      <c r="J72" s="28">
        <v>1</v>
      </c>
      <c r="L72" s="34">
        <v>34677</v>
      </c>
      <c r="M72" s="27">
        <v>34677</v>
      </c>
      <c r="N72" s="28">
        <v>1</v>
      </c>
      <c r="P72" s="34">
        <v>34607</v>
      </c>
      <c r="Q72" s="27">
        <v>34607</v>
      </c>
      <c r="R72" s="28">
        <v>1</v>
      </c>
      <c r="T72" s="34">
        <v>33893</v>
      </c>
      <c r="U72" s="27">
        <v>33893</v>
      </c>
      <c r="V72" s="28">
        <v>1</v>
      </c>
      <c r="X72" s="34">
        <v>32912</v>
      </c>
      <c r="Y72" s="27">
        <v>32912</v>
      </c>
      <c r="Z72" s="28">
        <v>1</v>
      </c>
    </row>
    <row r="73" spans="1:26" x14ac:dyDescent="0.3">
      <c r="A73" s="4" t="s">
        <v>825</v>
      </c>
      <c r="B73" s="4" t="s">
        <v>129</v>
      </c>
      <c r="C73" s="33" t="s">
        <v>501</v>
      </c>
      <c r="D73" s="34">
        <v>35280</v>
      </c>
      <c r="E73" s="27">
        <v>34920</v>
      </c>
      <c r="F73" s="28">
        <v>0.98979591836734693</v>
      </c>
      <c r="G73" s="35"/>
      <c r="H73" s="34">
        <v>34916</v>
      </c>
      <c r="I73" s="27">
        <v>32010</v>
      </c>
      <c r="J73" s="28">
        <v>0.91677168060488023</v>
      </c>
      <c r="L73" s="34">
        <v>29059</v>
      </c>
      <c r="M73" s="27">
        <v>29059</v>
      </c>
      <c r="N73" s="28">
        <v>1</v>
      </c>
      <c r="P73" s="34">
        <v>25216</v>
      </c>
      <c r="Q73" s="27">
        <v>25216</v>
      </c>
      <c r="R73" s="28">
        <v>1</v>
      </c>
      <c r="T73" s="34">
        <v>23798</v>
      </c>
      <c r="U73" s="27">
        <v>23798</v>
      </c>
      <c r="V73" s="28">
        <v>1</v>
      </c>
      <c r="X73" s="34">
        <v>22965</v>
      </c>
      <c r="Y73" s="27">
        <v>22965</v>
      </c>
      <c r="Z73" s="28">
        <v>1</v>
      </c>
    </row>
    <row r="74" spans="1:26" x14ac:dyDescent="0.3">
      <c r="A74" s="4" t="s">
        <v>979</v>
      </c>
      <c r="B74" s="4" t="s">
        <v>131</v>
      </c>
      <c r="C74" s="33" t="s">
        <v>503</v>
      </c>
      <c r="D74" s="34">
        <v>112985</v>
      </c>
      <c r="E74" s="27">
        <v>112985</v>
      </c>
      <c r="F74" s="28">
        <v>1</v>
      </c>
      <c r="G74" s="35"/>
      <c r="H74" s="34">
        <v>112922</v>
      </c>
      <c r="I74" s="27">
        <v>112922</v>
      </c>
      <c r="J74" s="28">
        <v>1</v>
      </c>
      <c r="L74" s="34">
        <v>117019</v>
      </c>
      <c r="M74" s="27">
        <v>117019</v>
      </c>
      <c r="N74" s="28">
        <v>1</v>
      </c>
      <c r="P74" s="34">
        <v>109703</v>
      </c>
      <c r="Q74" s="27">
        <v>109703</v>
      </c>
      <c r="R74" s="28">
        <v>1</v>
      </c>
      <c r="T74" s="34">
        <v>99624</v>
      </c>
      <c r="U74" s="27">
        <v>99624</v>
      </c>
      <c r="V74" s="28">
        <v>1</v>
      </c>
      <c r="X74" s="34">
        <v>111998</v>
      </c>
      <c r="Y74" s="27">
        <v>111998</v>
      </c>
      <c r="Z74" s="28">
        <v>1</v>
      </c>
    </row>
    <row r="75" spans="1:26" x14ac:dyDescent="0.3">
      <c r="A75" s="4" t="s">
        <v>981</v>
      </c>
      <c r="B75" s="4" t="s">
        <v>130</v>
      </c>
      <c r="C75" s="33" t="s">
        <v>495</v>
      </c>
      <c r="D75" s="34">
        <v>100566</v>
      </c>
      <c r="E75" s="27">
        <v>100566</v>
      </c>
      <c r="F75" s="28">
        <v>1</v>
      </c>
      <c r="G75" s="35"/>
      <c r="H75" s="34">
        <v>98463</v>
      </c>
      <c r="I75" s="27">
        <v>98463</v>
      </c>
      <c r="J75" s="28">
        <v>1</v>
      </c>
      <c r="L75" s="34">
        <v>101379</v>
      </c>
      <c r="M75" s="27">
        <v>101379</v>
      </c>
      <c r="N75" s="28">
        <v>1</v>
      </c>
      <c r="P75" s="34">
        <v>94262</v>
      </c>
      <c r="Q75" s="27">
        <v>94262</v>
      </c>
      <c r="R75" s="28">
        <v>1</v>
      </c>
      <c r="T75" s="34">
        <v>88705</v>
      </c>
      <c r="U75" s="27">
        <v>88705</v>
      </c>
      <c r="V75" s="28">
        <v>1</v>
      </c>
      <c r="X75" s="34">
        <v>88469</v>
      </c>
      <c r="Y75" s="27">
        <v>88469</v>
      </c>
      <c r="Z75" s="28">
        <v>1</v>
      </c>
    </row>
    <row r="76" spans="1:26" x14ac:dyDescent="0.3">
      <c r="A76" s="4" t="s">
        <v>983</v>
      </c>
      <c r="B76" s="4" t="s">
        <v>132</v>
      </c>
      <c r="C76" s="33" t="s">
        <v>1538</v>
      </c>
      <c r="D76" s="34">
        <v>51764</v>
      </c>
      <c r="E76" s="27">
        <v>51764</v>
      </c>
      <c r="F76" s="28">
        <v>1</v>
      </c>
      <c r="G76" s="35"/>
      <c r="H76" s="34">
        <v>52191</v>
      </c>
      <c r="I76" s="27">
        <v>52191</v>
      </c>
      <c r="J76" s="28">
        <v>1</v>
      </c>
      <c r="L76" s="34">
        <v>53130</v>
      </c>
      <c r="M76" s="27">
        <v>53130</v>
      </c>
      <c r="N76" s="28">
        <v>1</v>
      </c>
      <c r="P76" s="34">
        <v>51277</v>
      </c>
      <c r="Q76" s="27">
        <v>51277</v>
      </c>
      <c r="R76" s="28">
        <v>1</v>
      </c>
      <c r="T76" s="34">
        <v>49483</v>
      </c>
      <c r="U76" s="27">
        <v>49483</v>
      </c>
      <c r="V76" s="28">
        <v>1</v>
      </c>
      <c r="X76" s="34">
        <v>48471</v>
      </c>
      <c r="Y76" s="27">
        <v>48471</v>
      </c>
      <c r="Z76" s="28">
        <v>1</v>
      </c>
    </row>
    <row r="77" spans="1:26" x14ac:dyDescent="0.3">
      <c r="A77" s="4" t="s">
        <v>985</v>
      </c>
      <c r="B77" s="4" t="s">
        <v>133</v>
      </c>
      <c r="C77" s="33" t="s">
        <v>507</v>
      </c>
      <c r="D77" s="34">
        <v>46929</v>
      </c>
      <c r="E77" s="27">
        <v>46929</v>
      </c>
      <c r="F77" s="28">
        <v>1</v>
      </c>
      <c r="G77" s="35"/>
      <c r="H77" s="34">
        <v>32053</v>
      </c>
      <c r="I77" s="27">
        <v>32053</v>
      </c>
      <c r="J77" s="28">
        <v>1</v>
      </c>
      <c r="L77" s="34">
        <v>41075</v>
      </c>
      <c r="M77" s="27">
        <v>33820</v>
      </c>
      <c r="N77" s="28">
        <v>0.82337188070602552</v>
      </c>
      <c r="P77" s="34">
        <v>43698</v>
      </c>
      <c r="Q77" s="27">
        <v>43698</v>
      </c>
      <c r="R77" s="28">
        <v>1</v>
      </c>
      <c r="T77" s="34">
        <v>45125</v>
      </c>
      <c r="U77" s="27">
        <v>45125</v>
      </c>
      <c r="V77" s="28">
        <v>1</v>
      </c>
      <c r="X77" s="34">
        <v>43604</v>
      </c>
      <c r="Y77" s="27">
        <v>43604</v>
      </c>
      <c r="Z77" s="28">
        <v>1</v>
      </c>
    </row>
    <row r="78" spans="1:26" x14ac:dyDescent="0.3">
      <c r="A78" s="4" t="s">
        <v>987</v>
      </c>
      <c r="B78" s="4" t="s">
        <v>122</v>
      </c>
      <c r="C78" s="33" t="s">
        <v>483</v>
      </c>
      <c r="D78" s="34">
        <v>82655.16</v>
      </c>
      <c r="E78" s="27">
        <v>82655.16000000044</v>
      </c>
      <c r="F78" s="28">
        <v>1.0000000000000053</v>
      </c>
      <c r="G78" s="35"/>
      <c r="H78" s="34">
        <v>105682</v>
      </c>
      <c r="I78" s="27">
        <v>105682</v>
      </c>
      <c r="J78" s="28">
        <v>1</v>
      </c>
      <c r="L78" s="34">
        <v>124338</v>
      </c>
      <c r="M78" s="27">
        <v>124338</v>
      </c>
      <c r="N78" s="28">
        <v>1</v>
      </c>
      <c r="P78" s="34">
        <v>98174</v>
      </c>
      <c r="Q78" s="27">
        <v>98174</v>
      </c>
      <c r="R78" s="28">
        <v>1</v>
      </c>
      <c r="T78" s="34">
        <v>115202</v>
      </c>
      <c r="U78" s="27">
        <v>115202</v>
      </c>
      <c r="V78" s="28">
        <v>1</v>
      </c>
      <c r="X78" s="34">
        <v>122792</v>
      </c>
      <c r="Y78" s="27">
        <v>122792</v>
      </c>
      <c r="Z78" s="28">
        <v>1</v>
      </c>
    </row>
    <row r="79" spans="1:26" x14ac:dyDescent="0.3">
      <c r="A79" s="4" t="s">
        <v>989</v>
      </c>
      <c r="B79" s="4" t="s">
        <v>124</v>
      </c>
      <c r="C79" s="33" t="s">
        <v>485</v>
      </c>
      <c r="D79" s="34">
        <v>51764</v>
      </c>
      <c r="E79" s="27">
        <v>46000</v>
      </c>
      <c r="F79" s="28">
        <v>0.88864848157020326</v>
      </c>
      <c r="G79" s="35"/>
      <c r="H79" s="34">
        <v>52191</v>
      </c>
      <c r="I79" s="27">
        <v>44191</v>
      </c>
      <c r="J79" s="28">
        <v>0.84671686689275927</v>
      </c>
      <c r="L79" s="34">
        <v>53634</v>
      </c>
      <c r="M79" s="27">
        <v>38634</v>
      </c>
      <c r="N79" s="28">
        <v>0.72032665846291533</v>
      </c>
      <c r="P79" s="34">
        <v>52847</v>
      </c>
      <c r="Q79" s="27">
        <v>46000</v>
      </c>
      <c r="R79" s="28">
        <v>0.87043730013056564</v>
      </c>
      <c r="T79" s="34">
        <v>51880</v>
      </c>
      <c r="U79" s="27">
        <v>51880</v>
      </c>
      <c r="V79" s="28">
        <v>1</v>
      </c>
      <c r="X79" s="34">
        <v>50799</v>
      </c>
      <c r="Y79" s="27">
        <v>50799</v>
      </c>
      <c r="Z79" s="28">
        <v>1</v>
      </c>
    </row>
    <row r="80" spans="1:26" s="6" customFormat="1" x14ac:dyDescent="0.3">
      <c r="A80" s="4"/>
      <c r="B80" s="4"/>
      <c r="C80" s="29" t="s">
        <v>29</v>
      </c>
      <c r="D80" s="30">
        <v>839737.16</v>
      </c>
      <c r="E80" s="39">
        <v>806820.16000000038</v>
      </c>
      <c r="F80" s="28">
        <v>0.96080082963102453</v>
      </c>
      <c r="G80" s="32"/>
      <c r="H80" s="30">
        <v>836430</v>
      </c>
      <c r="I80" s="39">
        <v>799273</v>
      </c>
      <c r="J80" s="28">
        <v>0.9555766770680153</v>
      </c>
      <c r="L80" s="30">
        <v>863230</v>
      </c>
      <c r="M80" s="39">
        <v>837976</v>
      </c>
      <c r="N80" s="28">
        <v>0.97074476095594453</v>
      </c>
      <c r="P80" s="30">
        <v>813004</v>
      </c>
      <c r="Q80" s="39">
        <v>806157</v>
      </c>
      <c r="R80" s="28">
        <v>0.99157814721698789</v>
      </c>
      <c r="T80" s="30">
        <v>828440</v>
      </c>
      <c r="U80" s="39">
        <v>813440</v>
      </c>
      <c r="V80" s="28">
        <v>0.98189367968712282</v>
      </c>
      <c r="X80" s="30">
        <v>834452</v>
      </c>
      <c r="Y80" s="39">
        <v>834452</v>
      </c>
      <c r="Z80" s="28">
        <v>1</v>
      </c>
    </row>
    <row r="81" spans="1:26" x14ac:dyDescent="0.3">
      <c r="C81" s="33"/>
      <c r="D81" s="34"/>
      <c r="E81" s="27"/>
      <c r="F81" s="28"/>
      <c r="G81" s="35"/>
      <c r="H81" s="26"/>
      <c r="I81" s="27"/>
      <c r="J81" s="28"/>
      <c r="L81" s="34"/>
      <c r="M81" s="36"/>
      <c r="N81" s="28"/>
      <c r="P81" s="26"/>
      <c r="Q81" s="36"/>
      <c r="R81" s="28"/>
      <c r="T81" s="37"/>
      <c r="U81" s="36"/>
      <c r="V81" s="28"/>
      <c r="X81" s="37"/>
      <c r="Y81" s="38"/>
      <c r="Z81" s="28"/>
    </row>
    <row r="82" spans="1:26" x14ac:dyDescent="0.3">
      <c r="A82" s="4" t="s">
        <v>826</v>
      </c>
      <c r="B82" s="4" t="s">
        <v>135</v>
      </c>
      <c r="C82" s="33" t="s">
        <v>827</v>
      </c>
      <c r="D82" s="34">
        <v>4485</v>
      </c>
      <c r="E82" s="27">
        <v>1640</v>
      </c>
      <c r="F82" s="28">
        <v>0.36566332218506131</v>
      </c>
      <c r="G82" s="35"/>
      <c r="H82" s="34">
        <v>4324</v>
      </c>
      <c r="I82" s="27">
        <v>3270</v>
      </c>
      <c r="J82" s="28">
        <v>0.75624421831637367</v>
      </c>
      <c r="L82" s="34">
        <v>5436</v>
      </c>
      <c r="M82" s="27">
        <v>1210</v>
      </c>
      <c r="N82" s="28">
        <v>0.22259013980868286</v>
      </c>
      <c r="P82" s="34">
        <v>5200</v>
      </c>
      <c r="Q82" s="27">
        <v>1200</v>
      </c>
      <c r="R82" s="28">
        <v>0.23076923076923078</v>
      </c>
      <c r="T82" s="34">
        <v>5196</v>
      </c>
      <c r="U82" s="27">
        <v>1700</v>
      </c>
      <c r="V82" s="28">
        <v>0.32717474980754424</v>
      </c>
      <c r="X82" s="34">
        <v>4967</v>
      </c>
      <c r="Y82" s="27">
        <v>3060</v>
      </c>
      <c r="Z82" s="28">
        <v>0.61606603583652109</v>
      </c>
    </row>
    <row r="83" spans="1:26" x14ac:dyDescent="0.3">
      <c r="A83" s="4" t="s">
        <v>828</v>
      </c>
      <c r="B83" s="4" t="s">
        <v>136</v>
      </c>
      <c r="C83" s="33" t="s">
        <v>829</v>
      </c>
      <c r="D83" s="34">
        <v>40749</v>
      </c>
      <c r="E83" s="27">
        <v>40749</v>
      </c>
      <c r="F83" s="28">
        <v>1</v>
      </c>
      <c r="G83" s="35"/>
      <c r="H83" s="34">
        <v>39634</v>
      </c>
      <c r="I83" s="27">
        <v>39634</v>
      </c>
      <c r="J83" s="28">
        <v>1</v>
      </c>
      <c r="L83" s="34">
        <v>39633</v>
      </c>
      <c r="M83" s="27">
        <v>39633</v>
      </c>
      <c r="N83" s="28">
        <v>1</v>
      </c>
      <c r="P83" s="34">
        <v>37602</v>
      </c>
      <c r="Q83" s="27">
        <v>37602</v>
      </c>
      <c r="R83" s="28">
        <v>1</v>
      </c>
      <c r="T83" s="34">
        <v>37489</v>
      </c>
      <c r="U83" s="27">
        <v>37489</v>
      </c>
      <c r="V83" s="28">
        <v>1</v>
      </c>
      <c r="X83" s="34">
        <v>35987</v>
      </c>
      <c r="Y83" s="27">
        <v>35987</v>
      </c>
      <c r="Z83" s="28">
        <v>1</v>
      </c>
    </row>
    <row r="84" spans="1:26" x14ac:dyDescent="0.3">
      <c r="A84" s="4" t="s">
        <v>993</v>
      </c>
      <c r="B84" s="4" t="s">
        <v>137</v>
      </c>
      <c r="C84" s="33" t="s">
        <v>1539</v>
      </c>
      <c r="D84" s="34">
        <v>33855</v>
      </c>
      <c r="E84" s="27">
        <v>33855</v>
      </c>
      <c r="F84" s="28">
        <v>1</v>
      </c>
      <c r="G84" s="35"/>
      <c r="H84" s="34">
        <v>31104</v>
      </c>
      <c r="I84" s="27">
        <v>22598.75</v>
      </c>
      <c r="J84" s="28">
        <v>0.7265544624485597</v>
      </c>
      <c r="L84" s="34">
        <v>34868</v>
      </c>
      <c r="M84" s="27">
        <v>32868</v>
      </c>
      <c r="N84" s="28">
        <v>0.94264081679476885</v>
      </c>
      <c r="P84" s="34">
        <v>33710</v>
      </c>
      <c r="Q84" s="27">
        <v>33710</v>
      </c>
      <c r="R84" s="28">
        <v>1</v>
      </c>
      <c r="T84" s="34">
        <v>32242</v>
      </c>
      <c r="U84" s="27">
        <v>32242</v>
      </c>
      <c r="V84" s="28">
        <v>1</v>
      </c>
      <c r="X84" s="34">
        <v>31007</v>
      </c>
      <c r="Y84" s="27">
        <v>31007</v>
      </c>
      <c r="Z84" s="28">
        <v>1</v>
      </c>
    </row>
    <row r="85" spans="1:26" x14ac:dyDescent="0.3">
      <c r="A85" s="4" t="s">
        <v>995</v>
      </c>
      <c r="B85" s="4" t="s">
        <v>139</v>
      </c>
      <c r="C85" s="33" t="s">
        <v>513</v>
      </c>
      <c r="D85" s="34">
        <v>100862</v>
      </c>
      <c r="E85" s="27">
        <v>100862</v>
      </c>
      <c r="F85" s="28">
        <v>1</v>
      </c>
      <c r="G85" s="35"/>
      <c r="H85" s="34">
        <v>98189</v>
      </c>
      <c r="I85" s="27">
        <v>98189</v>
      </c>
      <c r="J85" s="28">
        <v>1</v>
      </c>
      <c r="L85" s="34">
        <v>107731</v>
      </c>
      <c r="M85" s="27">
        <v>107731</v>
      </c>
      <c r="N85" s="28">
        <v>1</v>
      </c>
      <c r="P85" s="34">
        <v>104834</v>
      </c>
      <c r="Q85" s="27">
        <v>104834</v>
      </c>
      <c r="R85" s="28">
        <v>1</v>
      </c>
      <c r="T85" s="34">
        <v>114983</v>
      </c>
      <c r="U85" s="27">
        <v>114983</v>
      </c>
      <c r="V85" s="28">
        <v>1</v>
      </c>
      <c r="X85" s="34">
        <v>104765</v>
      </c>
      <c r="Y85" s="27">
        <v>104765</v>
      </c>
      <c r="Z85" s="28">
        <v>1</v>
      </c>
    </row>
    <row r="86" spans="1:26" x14ac:dyDescent="0.3">
      <c r="A86" s="4" t="s">
        <v>997</v>
      </c>
      <c r="B86" s="4" t="s">
        <v>138</v>
      </c>
      <c r="C86" s="33" t="s">
        <v>511</v>
      </c>
      <c r="D86" s="34">
        <v>287417</v>
      </c>
      <c r="E86" s="27">
        <v>287417</v>
      </c>
      <c r="F86" s="28">
        <v>1</v>
      </c>
      <c r="G86" s="35"/>
      <c r="H86" s="34">
        <v>282946</v>
      </c>
      <c r="I86" s="27">
        <v>282946</v>
      </c>
      <c r="J86" s="28">
        <v>1</v>
      </c>
      <c r="L86" s="34">
        <v>270103</v>
      </c>
      <c r="M86" s="27">
        <v>270103</v>
      </c>
      <c r="N86" s="28">
        <v>1</v>
      </c>
      <c r="P86" s="34">
        <v>262349</v>
      </c>
      <c r="Q86" s="27">
        <v>262349</v>
      </c>
      <c r="R86" s="28">
        <v>1</v>
      </c>
      <c r="T86" s="34">
        <v>257704</v>
      </c>
      <c r="U86" s="27">
        <v>257704</v>
      </c>
      <c r="V86" s="28">
        <v>1</v>
      </c>
      <c r="X86" s="34">
        <v>252676</v>
      </c>
      <c r="Y86" s="27">
        <v>252676</v>
      </c>
      <c r="Z86" s="28">
        <v>1</v>
      </c>
    </row>
    <row r="87" spans="1:26" x14ac:dyDescent="0.3">
      <c r="A87" s="4" t="s">
        <v>999</v>
      </c>
      <c r="B87" s="4" t="s">
        <v>140</v>
      </c>
      <c r="C87" s="33" t="s">
        <v>1540</v>
      </c>
      <c r="D87" s="34">
        <v>30345</v>
      </c>
      <c r="E87" s="27">
        <v>30345</v>
      </c>
      <c r="F87" s="28">
        <v>1</v>
      </c>
      <c r="G87" s="35"/>
      <c r="H87" s="34">
        <v>28301</v>
      </c>
      <c r="I87" s="27">
        <v>28301</v>
      </c>
      <c r="J87" s="28">
        <v>1</v>
      </c>
      <c r="L87" s="34">
        <v>31210</v>
      </c>
      <c r="M87" s="27">
        <v>31210</v>
      </c>
      <c r="N87" s="28">
        <v>1</v>
      </c>
      <c r="P87" s="34">
        <v>30841</v>
      </c>
      <c r="Q87" s="27">
        <v>30841</v>
      </c>
      <c r="R87" s="28">
        <v>1</v>
      </c>
      <c r="T87" s="34">
        <v>29753</v>
      </c>
      <c r="U87" s="27">
        <v>29752.880000002599</v>
      </c>
      <c r="V87" s="28">
        <v>0.9999959667933519</v>
      </c>
      <c r="X87" s="34">
        <v>28891</v>
      </c>
      <c r="Y87" s="27">
        <v>28891</v>
      </c>
      <c r="Z87" s="28">
        <v>1</v>
      </c>
    </row>
    <row r="88" spans="1:26" x14ac:dyDescent="0.3">
      <c r="A88" s="4" t="s">
        <v>1001</v>
      </c>
      <c r="B88" s="4" t="s">
        <v>141</v>
      </c>
      <c r="C88" s="33" t="s">
        <v>517</v>
      </c>
      <c r="D88" s="34">
        <v>124669</v>
      </c>
      <c r="E88" s="27">
        <v>124669</v>
      </c>
      <c r="F88" s="28">
        <v>1</v>
      </c>
      <c r="G88" s="35"/>
      <c r="H88" s="34">
        <v>127871</v>
      </c>
      <c r="I88" s="27">
        <v>127871</v>
      </c>
      <c r="J88" s="28">
        <v>1</v>
      </c>
      <c r="L88" s="34">
        <v>133160</v>
      </c>
      <c r="M88" s="27">
        <v>133160</v>
      </c>
      <c r="N88" s="28">
        <v>1</v>
      </c>
      <c r="P88" s="34">
        <v>129845</v>
      </c>
      <c r="Q88" s="27">
        <v>129845</v>
      </c>
      <c r="R88" s="28">
        <v>1</v>
      </c>
      <c r="T88" s="34">
        <v>125530</v>
      </c>
      <c r="U88" s="27">
        <v>125530</v>
      </c>
      <c r="V88" s="28">
        <v>1</v>
      </c>
      <c r="X88" s="34">
        <v>120426</v>
      </c>
      <c r="Y88" s="27">
        <v>120426</v>
      </c>
      <c r="Z88" s="28">
        <v>1</v>
      </c>
    </row>
    <row r="89" spans="1:26" x14ac:dyDescent="0.3">
      <c r="A89" s="4" t="s">
        <v>1003</v>
      </c>
      <c r="B89" s="4" t="s">
        <v>142</v>
      </c>
      <c r="C89" s="33" t="s">
        <v>519</v>
      </c>
      <c r="D89" s="34">
        <v>42762</v>
      </c>
      <c r="E89" s="27">
        <v>42762</v>
      </c>
      <c r="F89" s="28">
        <v>1</v>
      </c>
      <c r="G89" s="35"/>
      <c r="H89" s="34">
        <v>40946</v>
      </c>
      <c r="I89" s="27">
        <v>40946</v>
      </c>
      <c r="J89" s="28">
        <v>1</v>
      </c>
      <c r="L89" s="34">
        <v>43520</v>
      </c>
      <c r="M89" s="27">
        <v>43520</v>
      </c>
      <c r="N89" s="28">
        <v>1</v>
      </c>
      <c r="P89" s="34">
        <v>40033</v>
      </c>
      <c r="Q89" s="27">
        <v>40033</v>
      </c>
      <c r="R89" s="28">
        <v>1</v>
      </c>
      <c r="T89" s="34">
        <v>41575</v>
      </c>
      <c r="U89" s="27">
        <v>41575</v>
      </c>
      <c r="V89" s="28">
        <v>1</v>
      </c>
      <c r="X89" s="34">
        <v>39896</v>
      </c>
      <c r="Y89" s="27">
        <v>39896</v>
      </c>
      <c r="Z89" s="28">
        <v>1</v>
      </c>
    </row>
    <row r="90" spans="1:26" x14ac:dyDescent="0.3">
      <c r="A90" s="4" t="s">
        <v>1005</v>
      </c>
      <c r="B90" s="4" t="s">
        <v>143</v>
      </c>
      <c r="C90" s="33" t="s">
        <v>521</v>
      </c>
      <c r="D90" s="34">
        <v>99625</v>
      </c>
      <c r="E90" s="27">
        <v>99625</v>
      </c>
      <c r="F90" s="28">
        <v>1</v>
      </c>
      <c r="G90" s="35"/>
      <c r="H90" s="34">
        <v>100075</v>
      </c>
      <c r="I90" s="27">
        <v>100075</v>
      </c>
      <c r="J90" s="28">
        <v>1</v>
      </c>
      <c r="L90" s="34">
        <v>101951</v>
      </c>
      <c r="M90" s="27">
        <v>101951</v>
      </c>
      <c r="N90" s="28">
        <v>1</v>
      </c>
      <c r="P90" s="34">
        <v>98800</v>
      </c>
      <c r="Q90" s="27">
        <v>98800</v>
      </c>
      <c r="R90" s="28">
        <v>1</v>
      </c>
      <c r="T90" s="34">
        <v>95460</v>
      </c>
      <c r="U90" s="27">
        <v>95460</v>
      </c>
      <c r="V90" s="28">
        <v>1</v>
      </c>
      <c r="X90" s="34">
        <v>95453</v>
      </c>
      <c r="Y90" s="27">
        <v>95453</v>
      </c>
      <c r="Z90" s="28">
        <v>1</v>
      </c>
    </row>
    <row r="91" spans="1:26" s="6" customFormat="1" x14ac:dyDescent="0.3">
      <c r="A91" s="4"/>
      <c r="B91" s="4"/>
      <c r="C91" s="29" t="s">
        <v>32</v>
      </c>
      <c r="D91" s="30">
        <v>764769</v>
      </c>
      <c r="E91" s="39">
        <v>761924</v>
      </c>
      <c r="F91" s="28">
        <v>0.99627992243409447</v>
      </c>
      <c r="G91" s="32"/>
      <c r="H91" s="30">
        <v>753390</v>
      </c>
      <c r="I91" s="39">
        <v>743830.75</v>
      </c>
      <c r="J91" s="28">
        <v>0.98731168451930607</v>
      </c>
      <c r="L91" s="30">
        <v>767612</v>
      </c>
      <c r="M91" s="39">
        <v>761386</v>
      </c>
      <c r="N91" s="28">
        <v>0.99188913148830393</v>
      </c>
      <c r="P91" s="30">
        <v>743214</v>
      </c>
      <c r="Q91" s="39">
        <v>739214</v>
      </c>
      <c r="R91" s="28">
        <v>0.99461797005976749</v>
      </c>
      <c r="T91" s="30">
        <v>739932</v>
      </c>
      <c r="U91" s="39">
        <v>736435.88000000268</v>
      </c>
      <c r="V91" s="28">
        <v>0.99527507933161785</v>
      </c>
      <c r="X91" s="30">
        <v>714068</v>
      </c>
      <c r="Y91" s="39">
        <v>712161</v>
      </c>
      <c r="Z91" s="28">
        <v>0.99732938599685184</v>
      </c>
    </row>
    <row r="92" spans="1:26" x14ac:dyDescent="0.3">
      <c r="C92" s="33"/>
      <c r="D92" s="34"/>
      <c r="E92" s="27"/>
      <c r="F92" s="28"/>
      <c r="G92" s="35"/>
      <c r="H92" s="26"/>
      <c r="I92" s="27"/>
      <c r="J92" s="28"/>
      <c r="L92" s="26"/>
      <c r="M92" s="36"/>
      <c r="N92" s="28"/>
      <c r="P92" s="26"/>
      <c r="Q92" s="36"/>
      <c r="R92" s="28"/>
      <c r="T92" s="37"/>
      <c r="U92" s="36"/>
      <c r="V92" s="28"/>
      <c r="X92" s="37"/>
      <c r="Y92" s="38"/>
      <c r="Z92" s="28"/>
    </row>
    <row r="93" spans="1:26" x14ac:dyDescent="0.3">
      <c r="A93" s="4" t="s">
        <v>1007</v>
      </c>
      <c r="B93" s="4" t="s">
        <v>145</v>
      </c>
      <c r="C93" s="33" t="s">
        <v>1541</v>
      </c>
      <c r="D93" s="34">
        <v>46954</v>
      </c>
      <c r="E93" s="27">
        <v>46954</v>
      </c>
      <c r="F93" s="28">
        <v>1</v>
      </c>
      <c r="G93" s="35"/>
      <c r="H93" s="34">
        <v>50556</v>
      </c>
      <c r="I93" s="27">
        <v>50556</v>
      </c>
      <c r="J93" s="28">
        <v>1</v>
      </c>
      <c r="L93" s="34">
        <v>51091</v>
      </c>
      <c r="M93" s="27">
        <v>51091</v>
      </c>
      <c r="N93" s="28">
        <v>1</v>
      </c>
      <c r="P93" s="34">
        <v>49483</v>
      </c>
      <c r="Q93" s="27">
        <v>49483</v>
      </c>
      <c r="R93" s="28">
        <v>1</v>
      </c>
      <c r="T93" s="34">
        <v>47958</v>
      </c>
      <c r="U93" s="27">
        <v>47958</v>
      </c>
      <c r="V93" s="28">
        <v>1</v>
      </c>
      <c r="X93" s="34">
        <v>46567</v>
      </c>
      <c r="Y93" s="27">
        <v>46567</v>
      </c>
      <c r="Z93" s="28">
        <v>1</v>
      </c>
    </row>
    <row r="94" spans="1:26" x14ac:dyDescent="0.3">
      <c r="A94" s="4" t="s">
        <v>1009</v>
      </c>
      <c r="B94" s="4" t="s">
        <v>147</v>
      </c>
      <c r="C94" s="33" t="s">
        <v>1542</v>
      </c>
      <c r="D94" s="34">
        <v>29857</v>
      </c>
      <c r="E94" s="27">
        <v>29857</v>
      </c>
      <c r="F94" s="28">
        <v>1</v>
      </c>
      <c r="G94" s="35"/>
      <c r="H94" s="34">
        <v>29619</v>
      </c>
      <c r="I94" s="27">
        <v>28862</v>
      </c>
      <c r="J94" s="28">
        <v>0.97444208109659336</v>
      </c>
      <c r="L94" s="34">
        <v>31619</v>
      </c>
      <c r="M94" s="27">
        <v>27728</v>
      </c>
      <c r="N94" s="28">
        <v>0.87694107973054181</v>
      </c>
      <c r="P94" s="34">
        <v>30086</v>
      </c>
      <c r="Q94" s="27">
        <v>28731</v>
      </c>
      <c r="R94" s="28">
        <v>0.95496244100245964</v>
      </c>
      <c r="T94" s="34">
        <v>28487</v>
      </c>
      <c r="U94" s="27">
        <v>28487</v>
      </c>
      <c r="V94" s="28">
        <v>1</v>
      </c>
      <c r="X94" s="34">
        <v>27255</v>
      </c>
      <c r="Y94" s="27">
        <v>27255</v>
      </c>
      <c r="Z94" s="28">
        <v>1</v>
      </c>
    </row>
    <row r="95" spans="1:26" x14ac:dyDescent="0.3">
      <c r="A95" s="4" t="s">
        <v>1011</v>
      </c>
      <c r="B95" s="4" t="s">
        <v>149</v>
      </c>
      <c r="C95" s="33" t="s">
        <v>1543</v>
      </c>
      <c r="D95" s="34">
        <v>55093</v>
      </c>
      <c r="E95" s="27">
        <v>55093</v>
      </c>
      <c r="F95" s="28">
        <v>1</v>
      </c>
      <c r="G95" s="35"/>
      <c r="H95" s="34">
        <v>54994</v>
      </c>
      <c r="I95" s="27">
        <v>54994</v>
      </c>
      <c r="J95" s="28">
        <v>1</v>
      </c>
      <c r="L95" s="34">
        <v>39722</v>
      </c>
      <c r="M95" s="27">
        <v>39722</v>
      </c>
      <c r="N95" s="28">
        <v>1</v>
      </c>
      <c r="P95" s="34">
        <v>33713</v>
      </c>
      <c r="Q95" s="27">
        <v>33713</v>
      </c>
      <c r="R95" s="28">
        <v>1</v>
      </c>
      <c r="T95" s="34">
        <v>38771</v>
      </c>
      <c r="U95" s="27">
        <v>38771</v>
      </c>
      <c r="V95" s="28">
        <v>1</v>
      </c>
      <c r="X95" s="34">
        <v>53298</v>
      </c>
      <c r="Y95" s="27">
        <v>53298</v>
      </c>
      <c r="Z95" s="28">
        <v>1</v>
      </c>
    </row>
    <row r="96" spans="1:26" x14ac:dyDescent="0.3">
      <c r="A96" s="4" t="s">
        <v>1013</v>
      </c>
      <c r="B96" s="4" t="s">
        <v>151</v>
      </c>
      <c r="C96" s="33" t="s">
        <v>1544</v>
      </c>
      <c r="D96" s="34">
        <v>40062</v>
      </c>
      <c r="E96" s="27">
        <v>16900</v>
      </c>
      <c r="F96" s="28">
        <v>0.42184613848534769</v>
      </c>
      <c r="G96" s="35"/>
      <c r="H96" s="34">
        <v>42290</v>
      </c>
      <c r="I96" s="27">
        <v>12766.659999996424</v>
      </c>
      <c r="J96" s="28">
        <v>0.30188366043973575</v>
      </c>
      <c r="L96" s="34">
        <v>32290</v>
      </c>
      <c r="M96" s="27">
        <v>12600</v>
      </c>
      <c r="N96" s="28">
        <v>0.39021368844843607</v>
      </c>
      <c r="P96" s="34">
        <v>30738</v>
      </c>
      <c r="Q96" s="27">
        <v>16100</v>
      </c>
      <c r="R96" s="28">
        <v>0.52378163836293834</v>
      </c>
      <c r="T96" s="34">
        <v>29678</v>
      </c>
      <c r="U96" s="27">
        <v>13300</v>
      </c>
      <c r="V96" s="28">
        <v>0.44814340588988477</v>
      </c>
      <c r="X96" s="34">
        <v>28525</v>
      </c>
      <c r="Y96" s="27">
        <v>10600</v>
      </c>
      <c r="Z96" s="28">
        <v>0.37160385626643294</v>
      </c>
    </row>
    <row r="97" spans="1:26" x14ac:dyDescent="0.3">
      <c r="A97" s="4" t="s">
        <v>1015</v>
      </c>
      <c r="B97" s="4" t="s">
        <v>150</v>
      </c>
      <c r="C97" s="33" t="s">
        <v>523</v>
      </c>
      <c r="D97" s="34">
        <v>83792</v>
      </c>
      <c r="E97" s="27">
        <v>83792</v>
      </c>
      <c r="F97" s="28">
        <v>1</v>
      </c>
      <c r="G97" s="35"/>
      <c r="H97" s="34">
        <v>84192</v>
      </c>
      <c r="I97" s="27">
        <v>84192</v>
      </c>
      <c r="J97" s="28">
        <v>1</v>
      </c>
      <c r="L97" s="34">
        <v>86000</v>
      </c>
      <c r="M97" s="27">
        <v>35835</v>
      </c>
      <c r="N97" s="28">
        <v>0.41668604651162788</v>
      </c>
      <c r="P97" s="34">
        <v>84463</v>
      </c>
      <c r="Q97" s="27">
        <v>84463</v>
      </c>
      <c r="R97" s="28">
        <v>1</v>
      </c>
      <c r="T97" s="34">
        <v>80837</v>
      </c>
      <c r="U97" s="27">
        <v>80837</v>
      </c>
      <c r="V97" s="28">
        <v>1</v>
      </c>
      <c r="X97" s="34">
        <v>77935</v>
      </c>
      <c r="Y97" s="27">
        <v>77935</v>
      </c>
      <c r="Z97" s="28">
        <v>1</v>
      </c>
    </row>
    <row r="98" spans="1:26" x14ac:dyDescent="0.3">
      <c r="A98" s="4" t="s">
        <v>1017</v>
      </c>
      <c r="B98" s="4" t="s">
        <v>152</v>
      </c>
      <c r="C98" s="33" t="s">
        <v>1545</v>
      </c>
      <c r="D98" s="34">
        <v>4359</v>
      </c>
      <c r="E98" s="27">
        <v>4359</v>
      </c>
      <c r="F98" s="28">
        <v>1</v>
      </c>
      <c r="G98" s="35"/>
      <c r="H98" s="34">
        <v>4151</v>
      </c>
      <c r="I98" s="27">
        <v>4151</v>
      </c>
      <c r="J98" s="28">
        <v>1</v>
      </c>
      <c r="L98" s="34">
        <v>4151</v>
      </c>
      <c r="M98" s="27">
        <v>4151</v>
      </c>
      <c r="N98" s="28">
        <v>1</v>
      </c>
      <c r="P98" s="34">
        <v>4036</v>
      </c>
      <c r="Q98" s="27">
        <v>4036</v>
      </c>
      <c r="R98" s="28">
        <v>1</v>
      </c>
      <c r="T98" s="34">
        <v>3922</v>
      </c>
      <c r="U98" s="27">
        <v>3922</v>
      </c>
      <c r="V98" s="28">
        <v>1</v>
      </c>
      <c r="X98" s="34">
        <v>41604</v>
      </c>
      <c r="Y98" s="27">
        <v>41604</v>
      </c>
      <c r="Z98" s="28">
        <v>1</v>
      </c>
    </row>
    <row r="99" spans="1:26" x14ac:dyDescent="0.3">
      <c r="A99" s="4" t="s">
        <v>1019</v>
      </c>
      <c r="B99" s="4" t="s">
        <v>146</v>
      </c>
      <c r="C99" s="33" t="s">
        <v>1546</v>
      </c>
      <c r="D99" s="34">
        <v>41810</v>
      </c>
      <c r="E99" s="27">
        <v>41810</v>
      </c>
      <c r="F99" s="28">
        <v>1</v>
      </c>
      <c r="G99" s="35"/>
      <c r="H99" s="34">
        <v>42963</v>
      </c>
      <c r="I99" s="27">
        <v>42963</v>
      </c>
      <c r="J99" s="28">
        <v>1</v>
      </c>
      <c r="L99" s="34">
        <v>45543</v>
      </c>
      <c r="M99" s="27">
        <v>45543</v>
      </c>
      <c r="N99" s="28">
        <v>1</v>
      </c>
      <c r="P99" s="34">
        <v>44782</v>
      </c>
      <c r="Q99" s="27">
        <v>44782</v>
      </c>
      <c r="R99" s="28">
        <v>1</v>
      </c>
      <c r="T99" s="34">
        <v>41626</v>
      </c>
      <c r="U99" s="27">
        <v>41626</v>
      </c>
      <c r="V99" s="28">
        <v>1</v>
      </c>
      <c r="X99" s="34">
        <v>23350</v>
      </c>
      <c r="Y99" s="27">
        <v>23350</v>
      </c>
      <c r="Z99" s="28">
        <v>1</v>
      </c>
    </row>
    <row r="100" spans="1:26" x14ac:dyDescent="0.3">
      <c r="A100" s="4" t="s">
        <v>1021</v>
      </c>
      <c r="B100" s="4" t="s">
        <v>148</v>
      </c>
      <c r="C100" s="33" t="s">
        <v>1547</v>
      </c>
      <c r="D100" s="34">
        <v>24078</v>
      </c>
      <c r="E100" s="27">
        <v>9000</v>
      </c>
      <c r="F100" s="28">
        <v>0.37378519810615501</v>
      </c>
      <c r="G100" s="35"/>
      <c r="H100" s="34">
        <v>25653</v>
      </c>
      <c r="I100" s="27">
        <v>10166.670000001788</v>
      </c>
      <c r="J100" s="28">
        <v>0.39631505087131286</v>
      </c>
      <c r="L100" s="34">
        <v>24677</v>
      </c>
      <c r="M100" s="27">
        <v>7500</v>
      </c>
      <c r="N100" s="28">
        <v>0.30392673339546944</v>
      </c>
      <c r="P100" s="34">
        <v>23795</v>
      </c>
      <c r="Q100" s="27">
        <v>18100</v>
      </c>
      <c r="R100" s="28">
        <v>0.7606640050430763</v>
      </c>
      <c r="T100" s="34">
        <v>22108</v>
      </c>
      <c r="U100" s="27">
        <v>22108</v>
      </c>
      <c r="V100" s="28">
        <v>1</v>
      </c>
      <c r="X100" s="34">
        <v>55994</v>
      </c>
      <c r="Y100" s="27">
        <v>55994</v>
      </c>
      <c r="Z100" s="28">
        <v>1</v>
      </c>
    </row>
    <row r="101" spans="1:26" x14ac:dyDescent="0.3">
      <c r="A101" s="4" t="s">
        <v>1023</v>
      </c>
      <c r="B101" s="4" t="s">
        <v>153</v>
      </c>
      <c r="C101" s="33" t="s">
        <v>1548</v>
      </c>
      <c r="D101" s="34">
        <v>59798</v>
      </c>
      <c r="E101" s="27">
        <v>59798</v>
      </c>
      <c r="F101" s="28">
        <v>1</v>
      </c>
      <c r="G101" s="35"/>
      <c r="H101" s="34">
        <v>59548</v>
      </c>
      <c r="I101" s="27">
        <v>59548</v>
      </c>
      <c r="J101" s="28">
        <v>1</v>
      </c>
      <c r="L101" s="34">
        <v>62449</v>
      </c>
      <c r="M101" s="27">
        <v>62449</v>
      </c>
      <c r="N101" s="28">
        <v>1</v>
      </c>
      <c r="P101" s="34">
        <v>61570</v>
      </c>
      <c r="Q101" s="27">
        <v>61570</v>
      </c>
      <c r="R101" s="28">
        <v>1</v>
      </c>
      <c r="T101" s="34">
        <v>56077</v>
      </c>
      <c r="U101" s="27">
        <v>56077</v>
      </c>
      <c r="V101" s="28">
        <v>1</v>
      </c>
      <c r="X101" s="34">
        <v>52185</v>
      </c>
      <c r="Y101" s="27">
        <v>52185</v>
      </c>
      <c r="Z101" s="28">
        <v>1</v>
      </c>
    </row>
    <row r="102" spans="1:26" x14ac:dyDescent="0.3">
      <c r="A102" s="4" t="s">
        <v>1025</v>
      </c>
      <c r="B102" s="4" t="s">
        <v>154</v>
      </c>
      <c r="C102" s="33" t="s">
        <v>1549</v>
      </c>
      <c r="D102" s="34">
        <v>52388</v>
      </c>
      <c r="E102" s="27">
        <v>52388</v>
      </c>
      <c r="F102" s="28">
        <v>1</v>
      </c>
      <c r="G102" s="35"/>
      <c r="H102" s="34">
        <v>51606</v>
      </c>
      <c r="I102" s="27">
        <v>51606</v>
      </c>
      <c r="J102" s="28">
        <v>1</v>
      </c>
      <c r="L102" s="34">
        <v>53172</v>
      </c>
      <c r="M102" s="27">
        <v>53172</v>
      </c>
      <c r="N102" s="28">
        <v>1</v>
      </c>
      <c r="P102" s="34">
        <v>52630</v>
      </c>
      <c r="Q102" s="27">
        <v>52630</v>
      </c>
      <c r="R102" s="28">
        <v>1</v>
      </c>
      <c r="T102" s="34">
        <v>51283</v>
      </c>
      <c r="U102" s="27">
        <v>51283</v>
      </c>
      <c r="V102" s="28">
        <v>1</v>
      </c>
      <c r="X102" s="34">
        <v>3809</v>
      </c>
      <c r="Y102" s="27">
        <v>3809</v>
      </c>
      <c r="Z102" s="28">
        <v>1</v>
      </c>
    </row>
    <row r="103" spans="1:26" s="6" customFormat="1" x14ac:dyDescent="0.3">
      <c r="A103" s="4"/>
      <c r="B103" s="4"/>
      <c r="C103" s="29" t="s">
        <v>35</v>
      </c>
      <c r="D103" s="30">
        <v>438191</v>
      </c>
      <c r="E103" s="39">
        <v>399951</v>
      </c>
      <c r="F103" s="28">
        <v>0.91273211909874918</v>
      </c>
      <c r="H103" s="30">
        <v>445572</v>
      </c>
      <c r="I103" s="39">
        <v>399805.32999999821</v>
      </c>
      <c r="J103" s="28">
        <v>0.89728557898610817</v>
      </c>
      <c r="L103" s="30">
        <v>430714</v>
      </c>
      <c r="M103" s="39">
        <v>339791</v>
      </c>
      <c r="N103" s="28">
        <v>0.78890168418022166</v>
      </c>
      <c r="P103" s="30">
        <v>415296</v>
      </c>
      <c r="Q103" s="39">
        <v>393608</v>
      </c>
      <c r="R103" s="28">
        <v>0.94777700724302671</v>
      </c>
      <c r="T103" s="30">
        <v>400747</v>
      </c>
      <c r="U103" s="39">
        <v>384369</v>
      </c>
      <c r="V103" s="28">
        <v>0.95913132225568754</v>
      </c>
      <c r="X103" s="30">
        <v>410522</v>
      </c>
      <c r="Y103" s="39">
        <v>392597</v>
      </c>
      <c r="Z103" s="28">
        <v>0.95633607943057863</v>
      </c>
    </row>
    <row r="104" spans="1:26" x14ac:dyDescent="0.3">
      <c r="C104" s="33"/>
      <c r="D104" s="26"/>
      <c r="E104" s="36"/>
      <c r="F104" s="28"/>
      <c r="G104" s="6"/>
      <c r="H104" s="26"/>
      <c r="I104" s="36"/>
      <c r="J104" s="28"/>
      <c r="L104" s="26"/>
      <c r="M104" s="36"/>
      <c r="N104" s="28"/>
      <c r="P104" s="26"/>
      <c r="Q104" s="36"/>
      <c r="R104" s="28"/>
      <c r="T104" s="37"/>
      <c r="U104" s="36"/>
      <c r="V104" s="28"/>
      <c r="X104" s="37"/>
      <c r="Y104" s="38"/>
      <c r="Z104" s="28"/>
    </row>
    <row r="105" spans="1:26" x14ac:dyDescent="0.3">
      <c r="C105" s="29" t="s">
        <v>14</v>
      </c>
      <c r="D105" s="40">
        <v>5335584.17</v>
      </c>
      <c r="E105" s="41">
        <v>5201132.17</v>
      </c>
      <c r="F105" s="28">
        <v>0.97480088482982363</v>
      </c>
      <c r="G105" s="6"/>
      <c r="H105" s="40">
        <v>5307384</v>
      </c>
      <c r="I105" s="41">
        <v>5014349.0799999982</v>
      </c>
      <c r="J105" s="28">
        <v>0.94478731518201775</v>
      </c>
      <c r="L105" s="40">
        <v>5379922</v>
      </c>
      <c r="M105" s="41">
        <v>5089637.25</v>
      </c>
      <c r="N105" s="28">
        <v>0.94604294448878623</v>
      </c>
      <c r="P105" s="40">
        <v>5236572</v>
      </c>
      <c r="Q105" s="41">
        <v>5168158</v>
      </c>
      <c r="R105" s="28">
        <v>0.98693534625323587</v>
      </c>
      <c r="T105" s="40">
        <v>5194712</v>
      </c>
      <c r="U105" s="41">
        <v>5132833.6300000027</v>
      </c>
      <c r="V105" s="28">
        <v>0.98808820007730991</v>
      </c>
      <c r="X105" s="40">
        <v>5128427</v>
      </c>
      <c r="Y105" s="41">
        <v>5077776.2500000028</v>
      </c>
      <c r="Z105" s="28">
        <v>0.99012353105542938</v>
      </c>
    </row>
    <row r="106" spans="1:26" x14ac:dyDescent="0.3">
      <c r="C106" s="33"/>
      <c r="D106" s="42"/>
      <c r="E106" s="43"/>
      <c r="F106" s="44"/>
      <c r="G106" s="35"/>
      <c r="H106" s="45"/>
      <c r="I106" s="43"/>
      <c r="J106" s="44"/>
      <c r="L106" s="45"/>
      <c r="M106" s="24"/>
      <c r="N106" s="44"/>
      <c r="P106" s="45"/>
      <c r="Q106" s="24"/>
      <c r="R106" s="44"/>
      <c r="T106" s="37"/>
      <c r="U106" s="24"/>
      <c r="V106" s="44"/>
      <c r="X106" s="37"/>
      <c r="Y106" s="25"/>
      <c r="Z106" s="44"/>
    </row>
    <row r="107" spans="1:26" x14ac:dyDescent="0.3">
      <c r="C107" s="33"/>
      <c r="D107" s="42"/>
      <c r="E107" s="43"/>
      <c r="F107" s="44"/>
      <c r="G107" s="35"/>
      <c r="H107" s="45"/>
      <c r="I107" s="43"/>
      <c r="J107" s="44"/>
      <c r="L107" s="45"/>
      <c r="M107" s="24"/>
      <c r="N107" s="44"/>
      <c r="P107" s="45"/>
      <c r="Q107" s="24"/>
      <c r="R107" s="44"/>
      <c r="T107" s="37"/>
      <c r="U107" s="24"/>
      <c r="V107" s="44"/>
      <c r="X107" s="37"/>
      <c r="Y107" s="25"/>
      <c r="Z107" s="44"/>
    </row>
    <row r="108" spans="1:26" x14ac:dyDescent="0.3">
      <c r="A108" s="4" t="s">
        <v>1027</v>
      </c>
      <c r="B108" s="4" t="s">
        <v>156</v>
      </c>
      <c r="C108" s="33" t="s">
        <v>1550</v>
      </c>
      <c r="D108" s="34">
        <v>142101</v>
      </c>
      <c r="E108" s="27">
        <v>142101</v>
      </c>
      <c r="F108" s="28">
        <v>1</v>
      </c>
      <c r="G108" s="35"/>
      <c r="H108" s="34">
        <v>133165</v>
      </c>
      <c r="I108" s="27">
        <v>133165</v>
      </c>
      <c r="J108" s="28">
        <v>1</v>
      </c>
      <c r="L108" s="34">
        <v>132143</v>
      </c>
      <c r="M108" s="27">
        <v>132143</v>
      </c>
      <c r="N108" s="28">
        <v>1</v>
      </c>
      <c r="P108" s="34">
        <v>143560</v>
      </c>
      <c r="Q108" s="27">
        <v>143560</v>
      </c>
      <c r="R108" s="28">
        <v>1</v>
      </c>
      <c r="T108" s="34">
        <v>146184</v>
      </c>
      <c r="U108" s="27">
        <v>146184</v>
      </c>
      <c r="V108" s="28">
        <v>1</v>
      </c>
      <c r="X108" s="34">
        <v>140313</v>
      </c>
      <c r="Y108" s="27">
        <v>140313</v>
      </c>
      <c r="Z108" s="28">
        <v>1</v>
      </c>
    </row>
    <row r="109" spans="1:26" x14ac:dyDescent="0.3">
      <c r="A109" s="4" t="s">
        <v>1029</v>
      </c>
      <c r="B109" s="4" t="s">
        <v>157</v>
      </c>
      <c r="C109" s="33" t="s">
        <v>531</v>
      </c>
      <c r="D109" s="34">
        <v>67958</v>
      </c>
      <c r="E109" s="27">
        <v>67958</v>
      </c>
      <c r="F109" s="28">
        <v>1</v>
      </c>
      <c r="G109" s="35"/>
      <c r="H109" s="34">
        <v>68308</v>
      </c>
      <c r="I109" s="27">
        <v>68308</v>
      </c>
      <c r="J109" s="28">
        <v>1</v>
      </c>
      <c r="L109" s="34">
        <v>71700</v>
      </c>
      <c r="M109" s="27">
        <v>71700</v>
      </c>
      <c r="N109" s="28">
        <v>1</v>
      </c>
      <c r="P109" s="34">
        <v>65941</v>
      </c>
      <c r="Q109" s="27">
        <v>65941</v>
      </c>
      <c r="R109" s="28">
        <v>1</v>
      </c>
      <c r="T109" s="34">
        <v>58354</v>
      </c>
      <c r="U109" s="27">
        <v>58354</v>
      </c>
      <c r="V109" s="28">
        <v>1</v>
      </c>
      <c r="X109" s="34">
        <v>63284</v>
      </c>
      <c r="Y109" s="27">
        <v>63284</v>
      </c>
      <c r="Z109" s="28">
        <v>1</v>
      </c>
    </row>
    <row r="110" spans="1:26" x14ac:dyDescent="0.3">
      <c r="A110" s="4" t="s">
        <v>1031</v>
      </c>
      <c r="B110" s="4" t="s">
        <v>158</v>
      </c>
      <c r="C110" s="33" t="s">
        <v>535</v>
      </c>
      <c r="D110" s="34">
        <v>88492.08</v>
      </c>
      <c r="E110" s="27">
        <v>88492.08</v>
      </c>
      <c r="F110" s="28">
        <v>1</v>
      </c>
      <c r="G110" s="35"/>
      <c r="H110" s="34">
        <v>84097</v>
      </c>
      <c r="I110" s="27">
        <v>84097</v>
      </c>
      <c r="J110" s="28">
        <v>1</v>
      </c>
      <c r="L110" s="34">
        <v>65008</v>
      </c>
      <c r="M110" s="27">
        <v>65008</v>
      </c>
      <c r="N110" s="28">
        <v>1</v>
      </c>
      <c r="P110" s="34">
        <v>88499</v>
      </c>
      <c r="Q110" s="27">
        <v>88499</v>
      </c>
      <c r="R110" s="28">
        <v>1</v>
      </c>
      <c r="T110" s="34">
        <v>87834</v>
      </c>
      <c r="U110" s="27">
        <v>87834</v>
      </c>
      <c r="V110" s="28">
        <v>1</v>
      </c>
      <c r="X110" s="34">
        <v>86988</v>
      </c>
      <c r="Y110" s="27">
        <v>86988</v>
      </c>
      <c r="Z110" s="28">
        <v>1</v>
      </c>
    </row>
    <row r="111" spans="1:26" x14ac:dyDescent="0.3">
      <c r="A111" s="4" t="s">
        <v>789</v>
      </c>
      <c r="B111" s="4" t="s">
        <v>160</v>
      </c>
      <c r="C111" s="33" t="s">
        <v>537</v>
      </c>
      <c r="D111" s="34">
        <v>99789</v>
      </c>
      <c r="E111" s="27">
        <v>0</v>
      </c>
      <c r="F111" s="28">
        <v>0</v>
      </c>
      <c r="G111" s="35"/>
      <c r="H111" s="34">
        <v>99614</v>
      </c>
      <c r="I111" s="27">
        <v>8036.3399999141693</v>
      </c>
      <c r="J111" s="28">
        <v>8.0674804745459169E-2</v>
      </c>
      <c r="L111" s="34">
        <v>106409</v>
      </c>
      <c r="M111" s="27">
        <v>48194</v>
      </c>
      <c r="N111" s="28">
        <v>0.45291281752483342</v>
      </c>
      <c r="P111" s="34">
        <v>103074</v>
      </c>
      <c r="Q111" s="27">
        <v>47265</v>
      </c>
      <c r="R111" s="28">
        <v>0.45855404854764537</v>
      </c>
      <c r="T111" s="34">
        <v>98706</v>
      </c>
      <c r="U111" s="27">
        <v>46169</v>
      </c>
      <c r="V111" s="28">
        <v>0.46774258910299271</v>
      </c>
      <c r="X111" s="34">
        <v>94607</v>
      </c>
      <c r="Y111" s="27">
        <v>45019</v>
      </c>
      <c r="Z111" s="28">
        <v>0.47585273816948004</v>
      </c>
    </row>
    <row r="112" spans="1:26" x14ac:dyDescent="0.3">
      <c r="A112" s="4" t="s">
        <v>1034</v>
      </c>
      <c r="B112" s="4" t="s">
        <v>161</v>
      </c>
      <c r="C112" s="33" t="s">
        <v>539</v>
      </c>
      <c r="D112" s="34">
        <v>69766</v>
      </c>
      <c r="E112" s="27">
        <v>69374.220000000205</v>
      </c>
      <c r="F112" s="28">
        <v>0.99438437061032892</v>
      </c>
      <c r="G112" s="35"/>
      <c r="H112" s="34">
        <v>68199</v>
      </c>
      <c r="I112" s="27">
        <v>68199</v>
      </c>
      <c r="J112" s="28">
        <v>1</v>
      </c>
      <c r="L112" s="34">
        <v>68199</v>
      </c>
      <c r="M112" s="27">
        <v>68199</v>
      </c>
      <c r="N112" s="28">
        <v>1</v>
      </c>
      <c r="P112" s="34">
        <v>66076</v>
      </c>
      <c r="Q112" s="27">
        <v>66076</v>
      </c>
      <c r="R112" s="28">
        <v>1</v>
      </c>
      <c r="T112" s="34">
        <v>64518</v>
      </c>
      <c r="U112" s="27">
        <v>64518</v>
      </c>
      <c r="V112" s="28">
        <v>1</v>
      </c>
      <c r="X112" s="34">
        <v>61599</v>
      </c>
      <c r="Y112" s="27">
        <v>61599</v>
      </c>
      <c r="Z112" s="28">
        <v>1</v>
      </c>
    </row>
    <row r="113" spans="1:26" x14ac:dyDescent="0.3">
      <c r="A113" s="4" t="s">
        <v>1036</v>
      </c>
      <c r="B113" s="4" t="s">
        <v>162</v>
      </c>
      <c r="C113" s="33" t="s">
        <v>541</v>
      </c>
      <c r="D113" s="34">
        <v>67264</v>
      </c>
      <c r="E113" s="27">
        <v>67264</v>
      </c>
      <c r="F113" s="28">
        <v>1</v>
      </c>
      <c r="G113" s="35"/>
      <c r="H113" s="34">
        <v>65816</v>
      </c>
      <c r="I113" s="27">
        <v>65816</v>
      </c>
      <c r="J113" s="28">
        <v>1</v>
      </c>
      <c r="L113" s="34">
        <v>65816</v>
      </c>
      <c r="M113" s="27">
        <v>65816</v>
      </c>
      <c r="N113" s="28">
        <v>1</v>
      </c>
      <c r="P113" s="34">
        <v>63610</v>
      </c>
      <c r="Q113" s="27">
        <v>63610</v>
      </c>
      <c r="R113" s="28">
        <v>1</v>
      </c>
      <c r="T113" s="34">
        <v>63211</v>
      </c>
      <c r="U113" s="27">
        <v>63211</v>
      </c>
      <c r="V113" s="28">
        <v>1</v>
      </c>
      <c r="X113" s="34">
        <v>62651</v>
      </c>
      <c r="Y113" s="27">
        <v>62651</v>
      </c>
      <c r="Z113" s="28">
        <v>1</v>
      </c>
    </row>
    <row r="114" spans="1:26" x14ac:dyDescent="0.3">
      <c r="A114" s="4" t="s">
        <v>1038</v>
      </c>
      <c r="B114" s="4" t="s">
        <v>163</v>
      </c>
      <c r="C114" s="33" t="s">
        <v>1551</v>
      </c>
      <c r="D114" s="34">
        <v>4120</v>
      </c>
      <c r="E114" s="27">
        <v>2600</v>
      </c>
      <c r="F114" s="28">
        <v>0.6310679611650486</v>
      </c>
      <c r="G114" s="35"/>
      <c r="H114" s="34">
        <v>4204</v>
      </c>
      <c r="I114" s="27">
        <v>4204</v>
      </c>
      <c r="J114" s="28">
        <v>1</v>
      </c>
      <c r="L114" s="34">
        <v>4855</v>
      </c>
      <c r="M114" s="27">
        <v>4855</v>
      </c>
      <c r="N114" s="28">
        <v>1</v>
      </c>
      <c r="P114" s="34">
        <v>5157</v>
      </c>
      <c r="Q114" s="27">
        <v>5157</v>
      </c>
      <c r="R114" s="28">
        <v>1</v>
      </c>
      <c r="T114" s="34">
        <v>5012</v>
      </c>
      <c r="U114" s="27">
        <v>5012</v>
      </c>
      <c r="V114" s="28">
        <v>1</v>
      </c>
      <c r="X114" s="34">
        <v>5079</v>
      </c>
      <c r="Y114" s="27">
        <v>5079.0000000001492</v>
      </c>
      <c r="Z114" s="28">
        <v>1.0000000000000293</v>
      </c>
    </row>
    <row r="115" spans="1:26" x14ac:dyDescent="0.3">
      <c r="A115" s="4" t="s">
        <v>1040</v>
      </c>
      <c r="B115" s="4" t="s">
        <v>164</v>
      </c>
      <c r="C115" s="33" t="s">
        <v>1552</v>
      </c>
      <c r="D115" s="34">
        <v>7023</v>
      </c>
      <c r="E115" s="27">
        <v>7023</v>
      </c>
      <c r="F115" s="28">
        <v>1</v>
      </c>
      <c r="G115" s="35"/>
      <c r="H115" s="34">
        <v>6689</v>
      </c>
      <c r="I115" s="27">
        <v>6689</v>
      </c>
      <c r="J115" s="28">
        <v>1</v>
      </c>
      <c r="L115" s="34">
        <v>6689</v>
      </c>
      <c r="M115" s="27">
        <v>6689</v>
      </c>
      <c r="N115" s="28">
        <v>1</v>
      </c>
      <c r="P115" s="34">
        <v>6503</v>
      </c>
      <c r="Q115" s="27">
        <v>6503</v>
      </c>
      <c r="R115" s="28">
        <v>1</v>
      </c>
      <c r="T115" s="34">
        <v>6537</v>
      </c>
      <c r="U115" s="27">
        <v>6537</v>
      </c>
      <c r="V115" s="28">
        <v>1</v>
      </c>
      <c r="X115" s="34">
        <v>6349</v>
      </c>
      <c r="Y115" s="27">
        <v>6349</v>
      </c>
      <c r="Z115" s="28">
        <v>1</v>
      </c>
    </row>
    <row r="116" spans="1:26" x14ac:dyDescent="0.3">
      <c r="A116" s="4" t="s">
        <v>1042</v>
      </c>
      <c r="B116" s="4" t="s">
        <v>165</v>
      </c>
      <c r="C116" s="33" t="s">
        <v>543</v>
      </c>
      <c r="D116" s="34">
        <v>66226</v>
      </c>
      <c r="E116" s="27">
        <v>66226</v>
      </c>
      <c r="F116" s="28">
        <v>1</v>
      </c>
      <c r="G116" s="35"/>
      <c r="H116" s="34">
        <v>65038</v>
      </c>
      <c r="I116" s="27">
        <v>65038</v>
      </c>
      <c r="J116" s="28">
        <v>1</v>
      </c>
      <c r="L116" s="34">
        <v>65887</v>
      </c>
      <c r="M116" s="27">
        <v>65887</v>
      </c>
      <c r="N116" s="28">
        <v>1</v>
      </c>
      <c r="P116" s="34">
        <v>65403</v>
      </c>
      <c r="Q116" s="27">
        <v>65403</v>
      </c>
      <c r="R116" s="28">
        <v>1</v>
      </c>
      <c r="T116" s="34">
        <v>64518</v>
      </c>
      <c r="U116" s="27">
        <v>64518</v>
      </c>
      <c r="V116" s="28">
        <v>1</v>
      </c>
      <c r="X116" s="34">
        <v>59853</v>
      </c>
      <c r="Y116" s="27">
        <v>59853</v>
      </c>
      <c r="Z116" s="28">
        <v>1</v>
      </c>
    </row>
    <row r="117" spans="1:26" x14ac:dyDescent="0.3">
      <c r="A117" s="4" t="s">
        <v>1044</v>
      </c>
      <c r="B117" s="4" t="s">
        <v>166</v>
      </c>
      <c r="C117" s="33" t="s">
        <v>547</v>
      </c>
      <c r="D117" s="34">
        <v>54196</v>
      </c>
      <c r="E117" s="27">
        <v>41000</v>
      </c>
      <c r="F117" s="28">
        <v>0.75651339582256993</v>
      </c>
      <c r="G117" s="35"/>
      <c r="H117" s="34">
        <v>75783</v>
      </c>
      <c r="I117" s="27">
        <v>48000</v>
      </c>
      <c r="J117" s="28">
        <v>0.63338743517675467</v>
      </c>
      <c r="L117" s="34">
        <v>78602</v>
      </c>
      <c r="M117" s="27">
        <v>70028.9800000041</v>
      </c>
      <c r="N117" s="28">
        <v>0.89093127401343608</v>
      </c>
      <c r="P117" s="34">
        <v>76839</v>
      </c>
      <c r="Q117" s="27">
        <v>48000</v>
      </c>
      <c r="R117" s="28">
        <v>0.62468277827665641</v>
      </c>
      <c r="T117" s="34">
        <v>74262</v>
      </c>
      <c r="U117" s="27">
        <v>63123</v>
      </c>
      <c r="V117" s="28">
        <v>0.85000403975115135</v>
      </c>
      <c r="X117" s="34">
        <v>71327</v>
      </c>
      <c r="Y117" s="27">
        <v>60986.599999994003</v>
      </c>
      <c r="Z117" s="28">
        <v>0.85502825017166018</v>
      </c>
    </row>
    <row r="118" spans="1:26" x14ac:dyDescent="0.3">
      <c r="A118" s="4" t="s">
        <v>1046</v>
      </c>
      <c r="B118" s="4" t="s">
        <v>159</v>
      </c>
      <c r="C118" s="33" t="s">
        <v>1553</v>
      </c>
      <c r="D118" s="34">
        <v>95343</v>
      </c>
      <c r="E118" s="27">
        <v>45000</v>
      </c>
      <c r="F118" s="28">
        <v>0.47198011390453415</v>
      </c>
      <c r="G118" s="35"/>
      <c r="H118" s="34">
        <v>87740</v>
      </c>
      <c r="I118" s="27">
        <v>50000</v>
      </c>
      <c r="J118" s="28">
        <v>0.5698655117392295</v>
      </c>
      <c r="L118" s="34">
        <v>96428</v>
      </c>
      <c r="M118" s="27">
        <v>65499.999999970198</v>
      </c>
      <c r="N118" s="28">
        <v>0.67926328452285845</v>
      </c>
      <c r="P118" s="34">
        <v>120023</v>
      </c>
      <c r="Q118" s="27">
        <v>76500</v>
      </c>
      <c r="R118" s="28">
        <v>0.63737783591478303</v>
      </c>
      <c r="T118" s="34">
        <v>119074</v>
      </c>
      <c r="U118" s="27">
        <v>64500</v>
      </c>
      <c r="V118" s="28">
        <v>0.54167996372003968</v>
      </c>
      <c r="X118" s="34">
        <v>104848</v>
      </c>
      <c r="Y118" s="27">
        <v>77500</v>
      </c>
      <c r="Z118" s="28">
        <v>0.73916526781626735</v>
      </c>
    </row>
    <row r="119" spans="1:26" s="6" customFormat="1" x14ac:dyDescent="0.3">
      <c r="A119" s="4"/>
      <c r="B119" s="4"/>
      <c r="C119" s="29" t="s">
        <v>18</v>
      </c>
      <c r="D119" s="30">
        <v>762278.08000000007</v>
      </c>
      <c r="E119" s="39">
        <v>597038.30000000028</v>
      </c>
      <c r="F119" s="28">
        <v>0.78322900220350067</v>
      </c>
      <c r="G119" s="32"/>
      <c r="H119" s="30">
        <v>758653</v>
      </c>
      <c r="I119" s="39">
        <v>601552.33999991417</v>
      </c>
      <c r="J119" s="28">
        <v>0.7929215860214277</v>
      </c>
      <c r="L119" s="30">
        <v>761736</v>
      </c>
      <c r="M119" s="39">
        <v>664019.97999997425</v>
      </c>
      <c r="N119" s="28">
        <v>0.87171930957703747</v>
      </c>
      <c r="P119" s="30">
        <v>804685</v>
      </c>
      <c r="Q119" s="39">
        <v>676514</v>
      </c>
      <c r="R119" s="28">
        <v>0.84071903912711188</v>
      </c>
      <c r="T119" s="30">
        <v>788210</v>
      </c>
      <c r="U119" s="39">
        <v>669960</v>
      </c>
      <c r="V119" s="28">
        <v>0.84997652909757548</v>
      </c>
      <c r="X119" s="30">
        <v>756898</v>
      </c>
      <c r="Y119" s="39">
        <v>669621.59999999427</v>
      </c>
      <c r="Z119" s="28">
        <v>0.88469199284447086</v>
      </c>
    </row>
    <row r="120" spans="1:26" x14ac:dyDescent="0.3">
      <c r="C120" s="33"/>
      <c r="D120" s="34"/>
      <c r="E120" s="27"/>
      <c r="F120" s="28"/>
      <c r="G120" s="35"/>
      <c r="H120" s="26"/>
      <c r="I120" s="27"/>
      <c r="J120" s="28"/>
      <c r="L120" s="26"/>
      <c r="M120" s="36"/>
      <c r="N120" s="28"/>
      <c r="P120" s="26"/>
      <c r="Q120" s="36"/>
      <c r="R120" s="28"/>
      <c r="T120" s="37"/>
      <c r="U120" s="36"/>
      <c r="V120" s="28"/>
      <c r="X120" s="37"/>
      <c r="Y120" s="38"/>
      <c r="Z120" s="28"/>
    </row>
    <row r="121" spans="1:26" x14ac:dyDescent="0.3">
      <c r="A121" s="4" t="s">
        <v>794</v>
      </c>
      <c r="B121" s="4" t="s">
        <v>168</v>
      </c>
      <c r="C121" s="33" t="s">
        <v>795</v>
      </c>
      <c r="D121" s="34">
        <v>11794</v>
      </c>
      <c r="E121" s="27">
        <v>0</v>
      </c>
      <c r="F121" s="28">
        <v>0</v>
      </c>
      <c r="G121" s="35"/>
      <c r="H121" s="34">
        <v>11633</v>
      </c>
      <c r="I121" s="27">
        <v>0</v>
      </c>
      <c r="J121" s="28">
        <v>0</v>
      </c>
      <c r="L121" s="34">
        <v>11633</v>
      </c>
      <c r="M121" s="27">
        <v>11633.02</v>
      </c>
      <c r="N121" s="28">
        <v>1.0000017192469699</v>
      </c>
      <c r="P121" s="34">
        <v>12132</v>
      </c>
      <c r="Q121" s="27">
        <v>0</v>
      </c>
      <c r="R121" s="28">
        <v>0</v>
      </c>
      <c r="T121" s="34">
        <v>11734</v>
      </c>
      <c r="U121" s="27">
        <v>0</v>
      </c>
      <c r="V121" s="28">
        <v>0</v>
      </c>
      <c r="X121" s="34">
        <v>10273</v>
      </c>
      <c r="Y121" s="27">
        <v>7704</v>
      </c>
      <c r="Z121" s="28">
        <v>0.74992699308867905</v>
      </c>
    </row>
    <row r="122" spans="1:26" x14ac:dyDescent="0.3">
      <c r="A122" s="4" t="s">
        <v>801</v>
      </c>
      <c r="B122" s="4" t="s">
        <v>169</v>
      </c>
      <c r="C122" s="33" t="s">
        <v>802</v>
      </c>
      <c r="D122" s="34">
        <v>16296</v>
      </c>
      <c r="E122" s="27">
        <v>9000</v>
      </c>
      <c r="F122" s="28">
        <v>0.55228276877761417</v>
      </c>
      <c r="G122" s="35"/>
      <c r="H122" s="34">
        <v>15906</v>
      </c>
      <c r="I122" s="27">
        <v>9000</v>
      </c>
      <c r="J122" s="28">
        <v>0.56582421727649945</v>
      </c>
      <c r="L122" s="34">
        <v>16515</v>
      </c>
      <c r="M122" s="27">
        <v>13005</v>
      </c>
      <c r="N122" s="28">
        <v>0.78746594005449588</v>
      </c>
      <c r="P122" s="34">
        <v>16178</v>
      </c>
      <c r="Q122" s="27">
        <v>13005</v>
      </c>
      <c r="R122" s="28">
        <v>0.80386945234268758</v>
      </c>
      <c r="T122" s="34">
        <v>15863</v>
      </c>
      <c r="U122" s="27">
        <v>13005</v>
      </c>
      <c r="V122" s="28">
        <v>0.81983231419025404</v>
      </c>
      <c r="X122" s="34">
        <v>14329</v>
      </c>
      <c r="Y122" s="27">
        <v>13556.5</v>
      </c>
      <c r="Z122" s="28">
        <v>0.94608835229255361</v>
      </c>
    </row>
    <row r="123" spans="1:26" x14ac:dyDescent="0.3">
      <c r="A123" s="4" t="s">
        <v>807</v>
      </c>
      <c r="B123" s="4" t="s">
        <v>171</v>
      </c>
      <c r="C123" s="33" t="s">
        <v>553</v>
      </c>
      <c r="D123" s="34">
        <v>38215</v>
      </c>
      <c r="E123" s="27">
        <v>28000</v>
      </c>
      <c r="F123" s="28">
        <v>0.73269658511055868</v>
      </c>
      <c r="G123" s="35"/>
      <c r="H123" s="34">
        <v>42478</v>
      </c>
      <c r="I123" s="27">
        <v>18000</v>
      </c>
      <c r="J123" s="28">
        <v>0.42374876406610479</v>
      </c>
      <c r="L123" s="34">
        <v>32384</v>
      </c>
      <c r="M123" s="27">
        <v>21000</v>
      </c>
      <c r="N123" s="28">
        <v>0.64846837944664026</v>
      </c>
      <c r="P123" s="34">
        <v>25205</v>
      </c>
      <c r="Q123" s="27">
        <v>13300</v>
      </c>
      <c r="R123" s="28">
        <v>0.52767308073794883</v>
      </c>
      <c r="T123" s="34">
        <v>23598</v>
      </c>
      <c r="U123" s="27">
        <v>17000</v>
      </c>
      <c r="V123" s="28">
        <v>0.72040003390117802</v>
      </c>
      <c r="X123" s="34">
        <v>31193</v>
      </c>
      <c r="Y123" s="27">
        <v>31193</v>
      </c>
      <c r="Z123" s="28">
        <v>1</v>
      </c>
    </row>
    <row r="124" spans="1:26" x14ac:dyDescent="0.3">
      <c r="A124" s="4" t="s">
        <v>1051</v>
      </c>
      <c r="B124" s="4" t="s">
        <v>170</v>
      </c>
      <c r="C124" s="33" t="s">
        <v>551</v>
      </c>
      <c r="D124" s="34">
        <v>107295</v>
      </c>
      <c r="E124" s="27">
        <v>107295</v>
      </c>
      <c r="F124" s="28">
        <v>1</v>
      </c>
      <c r="G124" s="35"/>
      <c r="H124" s="34">
        <v>108718</v>
      </c>
      <c r="I124" s="27">
        <v>108718</v>
      </c>
      <c r="J124" s="28">
        <v>1</v>
      </c>
      <c r="L124" s="34">
        <v>116053</v>
      </c>
      <c r="M124" s="27">
        <v>116053</v>
      </c>
      <c r="N124" s="28">
        <v>1</v>
      </c>
      <c r="P124" s="34">
        <v>112523</v>
      </c>
      <c r="Q124" s="27">
        <v>112523</v>
      </c>
      <c r="R124" s="28">
        <v>1</v>
      </c>
      <c r="T124" s="34">
        <v>107817</v>
      </c>
      <c r="U124" s="27">
        <v>107817</v>
      </c>
      <c r="V124" s="28">
        <v>1</v>
      </c>
      <c r="X124" s="34">
        <v>100785</v>
      </c>
      <c r="Y124" s="27">
        <v>100785</v>
      </c>
      <c r="Z124" s="28">
        <v>1</v>
      </c>
    </row>
    <row r="125" spans="1:26" x14ac:dyDescent="0.3">
      <c r="A125" s="4" t="s">
        <v>796</v>
      </c>
      <c r="B125" s="4" t="s">
        <v>172</v>
      </c>
      <c r="C125" s="33" t="s">
        <v>797</v>
      </c>
      <c r="D125" s="34">
        <v>22876</v>
      </c>
      <c r="E125" s="27">
        <v>12298</v>
      </c>
      <c r="F125" s="28">
        <v>0.53759398496240607</v>
      </c>
      <c r="G125" s="35"/>
      <c r="H125" s="34">
        <v>25109</v>
      </c>
      <c r="I125" s="27">
        <v>20189</v>
      </c>
      <c r="J125" s="28">
        <v>0.8040543231510614</v>
      </c>
      <c r="L125" s="34">
        <v>35243</v>
      </c>
      <c r="M125" s="27">
        <v>12629.34999999404</v>
      </c>
      <c r="N125" s="28">
        <v>0.35835059444411771</v>
      </c>
      <c r="P125" s="34">
        <v>34089</v>
      </c>
      <c r="Q125" s="27">
        <v>29551.039999999106</v>
      </c>
      <c r="R125" s="28">
        <v>0.86687905189354653</v>
      </c>
      <c r="T125" s="34">
        <v>33182</v>
      </c>
      <c r="U125" s="27">
        <v>28634.039999999106</v>
      </c>
      <c r="V125" s="28">
        <v>0.86293894280028649</v>
      </c>
      <c r="X125" s="34">
        <v>32000</v>
      </c>
      <c r="Y125" s="27">
        <v>28969.440000001341</v>
      </c>
      <c r="Z125" s="28">
        <v>0.90529500000004193</v>
      </c>
    </row>
    <row r="126" spans="1:26" x14ac:dyDescent="0.3">
      <c r="A126" s="4" t="s">
        <v>798</v>
      </c>
      <c r="B126" s="4" t="s">
        <v>173</v>
      </c>
      <c r="C126" s="33" t="s">
        <v>799</v>
      </c>
      <c r="D126" s="34">
        <v>9044</v>
      </c>
      <c r="E126" s="27">
        <v>2415</v>
      </c>
      <c r="F126" s="28">
        <v>0.26702786377708976</v>
      </c>
      <c r="G126" s="35"/>
      <c r="H126" s="34">
        <v>9661</v>
      </c>
      <c r="I126" s="27">
        <v>2415</v>
      </c>
      <c r="J126" s="28">
        <v>0.24997412276161887</v>
      </c>
      <c r="L126" s="34">
        <v>11881</v>
      </c>
      <c r="M126" s="27">
        <v>2415</v>
      </c>
      <c r="N126" s="28">
        <v>0.20326571837387425</v>
      </c>
      <c r="P126" s="34">
        <v>11049</v>
      </c>
      <c r="Q126" s="27">
        <v>9220</v>
      </c>
      <c r="R126" s="28">
        <v>0.83446465743506204</v>
      </c>
      <c r="T126" s="34">
        <v>10429</v>
      </c>
      <c r="U126" s="27">
        <v>9000</v>
      </c>
      <c r="V126" s="28">
        <v>0.86297823377121485</v>
      </c>
      <c r="X126" s="34">
        <v>7862</v>
      </c>
      <c r="Y126" s="27">
        <v>7862</v>
      </c>
      <c r="Z126" s="28">
        <v>1</v>
      </c>
    </row>
    <row r="127" spans="1:26" x14ac:dyDescent="0.3">
      <c r="A127" s="4" t="s">
        <v>805</v>
      </c>
      <c r="B127" s="4" t="s">
        <v>175</v>
      </c>
      <c r="C127" s="33" t="s">
        <v>806</v>
      </c>
      <c r="D127" s="34">
        <v>3156</v>
      </c>
      <c r="E127" s="27">
        <v>3156</v>
      </c>
      <c r="F127" s="28">
        <v>1</v>
      </c>
      <c r="G127" s="35"/>
      <c r="H127" s="34">
        <v>3380</v>
      </c>
      <c r="I127" s="27">
        <v>3380</v>
      </c>
      <c r="J127" s="28">
        <v>1</v>
      </c>
      <c r="L127" s="34">
        <v>3942</v>
      </c>
      <c r="M127" s="27">
        <v>3379.7999999998137</v>
      </c>
      <c r="N127" s="28">
        <v>0.85738203957377312</v>
      </c>
      <c r="P127" s="34">
        <v>3828</v>
      </c>
      <c r="Q127" s="27">
        <v>3287.5999999996275</v>
      </c>
      <c r="R127" s="28">
        <v>0.85882967607095806</v>
      </c>
      <c r="T127" s="34">
        <v>3792</v>
      </c>
      <c r="U127" s="27">
        <v>3273</v>
      </c>
      <c r="V127" s="28">
        <v>0.86313291139240511</v>
      </c>
      <c r="X127" s="34">
        <v>3685</v>
      </c>
      <c r="Y127" s="27">
        <v>3685</v>
      </c>
      <c r="Z127" s="28">
        <v>1</v>
      </c>
    </row>
    <row r="128" spans="1:26" x14ac:dyDescent="0.3">
      <c r="A128" s="4" t="s">
        <v>1056</v>
      </c>
      <c r="B128" s="4" t="s">
        <v>174</v>
      </c>
      <c r="C128" s="33" t="s">
        <v>1554</v>
      </c>
      <c r="D128" s="34">
        <v>9205</v>
      </c>
      <c r="E128" s="27">
        <v>9205</v>
      </c>
      <c r="F128" s="28">
        <v>1</v>
      </c>
      <c r="G128" s="35"/>
      <c r="H128" s="34">
        <v>8647</v>
      </c>
      <c r="I128" s="27">
        <v>8647</v>
      </c>
      <c r="J128" s="28">
        <v>1</v>
      </c>
      <c r="L128" s="34">
        <v>8872</v>
      </c>
      <c r="M128" s="27">
        <v>3000</v>
      </c>
      <c r="N128" s="28">
        <v>0.33814247069431919</v>
      </c>
      <c r="P128" s="34">
        <v>10020</v>
      </c>
      <c r="Q128" s="27">
        <v>4000</v>
      </c>
      <c r="R128" s="28">
        <v>0.39920159680638723</v>
      </c>
      <c r="T128" s="34">
        <v>9624</v>
      </c>
      <c r="U128" s="27">
        <v>2500</v>
      </c>
      <c r="V128" s="28">
        <v>0.25976724854530342</v>
      </c>
      <c r="X128" s="34">
        <v>8907</v>
      </c>
      <c r="Y128" s="27">
        <v>2750</v>
      </c>
      <c r="Z128" s="28">
        <v>0.30874593016728413</v>
      </c>
    </row>
    <row r="129" spans="1:26" x14ac:dyDescent="0.3">
      <c r="A129" s="4" t="s">
        <v>1058</v>
      </c>
      <c r="B129" s="4" t="s">
        <v>176</v>
      </c>
      <c r="C129" s="33" t="s">
        <v>1555</v>
      </c>
      <c r="D129" s="34">
        <v>32721</v>
      </c>
      <c r="E129" s="27">
        <v>32721</v>
      </c>
      <c r="F129" s="28">
        <v>1</v>
      </c>
      <c r="G129" s="35"/>
      <c r="H129" s="34">
        <v>30803</v>
      </c>
      <c r="I129" s="27">
        <v>30803</v>
      </c>
      <c r="J129" s="28">
        <v>1</v>
      </c>
      <c r="L129" s="34">
        <v>31479</v>
      </c>
      <c r="M129" s="27">
        <v>31478.9999999926</v>
      </c>
      <c r="N129" s="28">
        <v>0.99999999999976497</v>
      </c>
      <c r="P129" s="34">
        <v>34789</v>
      </c>
      <c r="Q129" s="27">
        <v>34789</v>
      </c>
      <c r="R129" s="28">
        <v>1</v>
      </c>
      <c r="T129" s="34">
        <v>33450</v>
      </c>
      <c r="U129" s="27">
        <v>33450</v>
      </c>
      <c r="V129" s="28">
        <v>1</v>
      </c>
      <c r="X129" s="34">
        <v>31168</v>
      </c>
      <c r="Y129" s="27">
        <v>23376</v>
      </c>
      <c r="Z129" s="28">
        <v>0.75</v>
      </c>
    </row>
    <row r="130" spans="1:26" x14ac:dyDescent="0.3">
      <c r="A130" s="4" t="s">
        <v>800</v>
      </c>
      <c r="B130" s="4" t="s">
        <v>177</v>
      </c>
      <c r="C130" s="33" t="s">
        <v>559</v>
      </c>
      <c r="D130" s="34">
        <v>59794</v>
      </c>
      <c r="E130" s="27">
        <v>54845.5</v>
      </c>
      <c r="F130" s="28">
        <v>0.91724086028698537</v>
      </c>
      <c r="G130" s="35"/>
      <c r="H130" s="34">
        <v>60133</v>
      </c>
      <c r="I130" s="27">
        <v>60133</v>
      </c>
      <c r="J130" s="28">
        <v>1</v>
      </c>
      <c r="L130" s="34">
        <v>61726</v>
      </c>
      <c r="M130" s="27">
        <v>30863</v>
      </c>
      <c r="N130" s="28">
        <v>0.5</v>
      </c>
      <c r="P130" s="34">
        <v>59882</v>
      </c>
      <c r="Q130" s="27">
        <v>59882</v>
      </c>
      <c r="R130" s="28">
        <v>1</v>
      </c>
      <c r="T130" s="34">
        <v>57763</v>
      </c>
      <c r="U130" s="27">
        <v>57763.25</v>
      </c>
      <c r="V130" s="28">
        <v>1.0000043280300539</v>
      </c>
      <c r="X130" s="34">
        <v>56090</v>
      </c>
      <c r="Y130" s="27">
        <v>56090</v>
      </c>
      <c r="Z130" s="28">
        <v>1</v>
      </c>
    </row>
    <row r="131" spans="1:26" x14ac:dyDescent="0.3">
      <c r="A131" s="4" t="s">
        <v>803</v>
      </c>
      <c r="B131" s="4" t="s">
        <v>178</v>
      </c>
      <c r="C131" s="33" t="s">
        <v>804</v>
      </c>
      <c r="D131" s="34">
        <v>51916</v>
      </c>
      <c r="E131" s="27">
        <v>40000</v>
      </c>
      <c r="F131" s="28">
        <v>0.77047538331150323</v>
      </c>
      <c r="G131" s="35"/>
      <c r="H131" s="34">
        <v>52386</v>
      </c>
      <c r="I131" s="27">
        <v>42000</v>
      </c>
      <c r="J131" s="28">
        <v>0.80174092314740575</v>
      </c>
      <c r="L131" s="34">
        <v>55538</v>
      </c>
      <c r="M131" s="27">
        <v>39900</v>
      </c>
      <c r="N131" s="28">
        <v>0.71842702293924876</v>
      </c>
      <c r="P131" s="34">
        <v>56824</v>
      </c>
      <c r="Q131" s="27">
        <v>50600</v>
      </c>
      <c r="R131" s="28">
        <v>0.89046881599324235</v>
      </c>
      <c r="T131" s="34">
        <v>56530</v>
      </c>
      <c r="U131" s="27">
        <v>54000</v>
      </c>
      <c r="V131" s="28">
        <v>0.95524500265345835</v>
      </c>
      <c r="X131" s="34">
        <v>66246</v>
      </c>
      <c r="Y131" s="27">
        <v>53000</v>
      </c>
      <c r="Z131" s="28">
        <v>0.80004830480330891</v>
      </c>
    </row>
    <row r="132" spans="1:26" x14ac:dyDescent="0.3">
      <c r="A132" s="4" t="s">
        <v>1062</v>
      </c>
      <c r="B132" s="4" t="s">
        <v>180</v>
      </c>
      <c r="C132" s="33" t="s">
        <v>561</v>
      </c>
      <c r="D132" s="34">
        <v>72164</v>
      </c>
      <c r="E132" s="27">
        <v>72164</v>
      </c>
      <c r="F132" s="28">
        <v>1</v>
      </c>
      <c r="G132" s="35"/>
      <c r="H132" s="34">
        <v>72980</v>
      </c>
      <c r="I132" s="27">
        <v>72980</v>
      </c>
      <c r="J132" s="28">
        <v>1</v>
      </c>
      <c r="L132" s="34">
        <v>70313</v>
      </c>
      <c r="M132" s="27">
        <v>70313</v>
      </c>
      <c r="N132" s="28">
        <v>1</v>
      </c>
      <c r="P132" s="34">
        <v>68645</v>
      </c>
      <c r="Q132" s="27">
        <v>68645</v>
      </c>
      <c r="R132" s="28">
        <v>1</v>
      </c>
      <c r="T132" s="34">
        <v>71491</v>
      </c>
      <c r="U132" s="27">
        <v>71491</v>
      </c>
      <c r="V132" s="28">
        <v>1</v>
      </c>
      <c r="X132" s="34">
        <v>68788</v>
      </c>
      <c r="Y132" s="27">
        <v>68788</v>
      </c>
      <c r="Z132" s="28">
        <v>1</v>
      </c>
    </row>
    <row r="133" spans="1:26" x14ac:dyDescent="0.3">
      <c r="A133" s="4" t="s">
        <v>1064</v>
      </c>
      <c r="B133" s="4" t="s">
        <v>182</v>
      </c>
      <c r="C133" s="33" t="s">
        <v>1556</v>
      </c>
      <c r="D133" s="34">
        <v>58206</v>
      </c>
      <c r="E133" s="27">
        <v>58206</v>
      </c>
      <c r="F133" s="28">
        <v>1</v>
      </c>
      <c r="G133" s="35"/>
      <c r="H133" s="34">
        <v>56487</v>
      </c>
      <c r="I133" s="27">
        <v>56487</v>
      </c>
      <c r="J133" s="28">
        <v>1</v>
      </c>
      <c r="L133" s="34">
        <v>56487</v>
      </c>
      <c r="M133" s="27">
        <v>56487</v>
      </c>
      <c r="N133" s="28">
        <v>1</v>
      </c>
      <c r="P133" s="34">
        <v>53757</v>
      </c>
      <c r="Q133" s="27">
        <v>53757</v>
      </c>
      <c r="R133" s="28">
        <v>1</v>
      </c>
      <c r="T133" s="34">
        <v>50833</v>
      </c>
      <c r="U133" s="27">
        <v>50833</v>
      </c>
      <c r="V133" s="28">
        <v>1</v>
      </c>
      <c r="X133" s="34">
        <v>50880</v>
      </c>
      <c r="Y133" s="27">
        <v>50880</v>
      </c>
      <c r="Z133" s="28">
        <v>1</v>
      </c>
    </row>
    <row r="134" spans="1:26" x14ac:dyDescent="0.3">
      <c r="A134" s="4" t="s">
        <v>1066</v>
      </c>
      <c r="B134" s="4" t="s">
        <v>179</v>
      </c>
      <c r="C134" s="33" t="s">
        <v>1557</v>
      </c>
      <c r="D134" s="34">
        <v>20478</v>
      </c>
      <c r="E134" s="27">
        <v>20478</v>
      </c>
      <c r="F134" s="28">
        <v>1</v>
      </c>
      <c r="G134" s="35"/>
      <c r="H134" s="34">
        <v>20029</v>
      </c>
      <c r="I134" s="27">
        <v>20029</v>
      </c>
      <c r="J134" s="28">
        <v>1</v>
      </c>
      <c r="L134" s="34">
        <v>20029</v>
      </c>
      <c r="M134" s="27">
        <v>20029</v>
      </c>
      <c r="N134" s="28">
        <v>1</v>
      </c>
      <c r="P134" s="34">
        <v>18892</v>
      </c>
      <c r="Q134" s="27">
        <v>18892</v>
      </c>
      <c r="R134" s="28">
        <v>1</v>
      </c>
      <c r="T134" s="34">
        <v>16968</v>
      </c>
      <c r="U134" s="27">
        <v>16968</v>
      </c>
      <c r="V134" s="28">
        <v>1</v>
      </c>
      <c r="X134" s="34">
        <v>17292</v>
      </c>
      <c r="Y134" s="27">
        <v>17292</v>
      </c>
      <c r="Z134" s="28">
        <v>1</v>
      </c>
    </row>
    <row r="135" spans="1:26" x14ac:dyDescent="0.3">
      <c r="A135" s="4" t="s">
        <v>1068</v>
      </c>
      <c r="B135" s="4" t="s">
        <v>181</v>
      </c>
      <c r="C135" s="33" t="s">
        <v>1558</v>
      </c>
      <c r="D135" s="34">
        <v>7147</v>
      </c>
      <c r="E135" s="27">
        <v>7147</v>
      </c>
      <c r="F135" s="28">
        <v>1</v>
      </c>
      <c r="G135" s="35"/>
      <c r="H135" s="34">
        <v>6982</v>
      </c>
      <c r="I135" s="27">
        <v>6982</v>
      </c>
      <c r="J135" s="28">
        <v>1</v>
      </c>
      <c r="L135" s="34">
        <v>6982</v>
      </c>
      <c r="M135" s="27">
        <v>6982</v>
      </c>
      <c r="N135" s="28">
        <v>1</v>
      </c>
      <c r="P135" s="34">
        <v>7259</v>
      </c>
      <c r="Q135" s="27">
        <v>7259</v>
      </c>
      <c r="R135" s="28">
        <v>1</v>
      </c>
      <c r="T135" s="34">
        <v>6693</v>
      </c>
      <c r="U135" s="27">
        <v>6693</v>
      </c>
      <c r="V135" s="28">
        <v>1</v>
      </c>
      <c r="X135" s="34">
        <v>6752</v>
      </c>
      <c r="Y135" s="27">
        <v>6752</v>
      </c>
      <c r="Z135" s="28">
        <v>1</v>
      </c>
    </row>
    <row r="136" spans="1:26" x14ac:dyDescent="0.3">
      <c r="A136" s="4" t="s">
        <v>1070</v>
      </c>
      <c r="B136" s="4" t="s">
        <v>183</v>
      </c>
      <c r="C136" s="33" t="s">
        <v>565</v>
      </c>
      <c r="D136" s="34">
        <v>92604</v>
      </c>
      <c r="E136" s="27">
        <v>92604</v>
      </c>
      <c r="F136" s="28">
        <v>1</v>
      </c>
      <c r="G136" s="35"/>
      <c r="H136" s="34">
        <v>87696</v>
      </c>
      <c r="I136" s="27">
        <v>87696</v>
      </c>
      <c r="J136" s="28">
        <v>1</v>
      </c>
      <c r="L136" s="34">
        <v>87865</v>
      </c>
      <c r="M136" s="27">
        <v>87865</v>
      </c>
      <c r="N136" s="28">
        <v>1</v>
      </c>
      <c r="P136" s="34">
        <v>94704</v>
      </c>
      <c r="Q136" s="27">
        <v>94704</v>
      </c>
      <c r="R136" s="28">
        <v>1</v>
      </c>
      <c r="T136" s="34">
        <v>103535</v>
      </c>
      <c r="U136" s="27">
        <v>103535.04000000656</v>
      </c>
      <c r="V136" s="28">
        <v>1.0000003863428459</v>
      </c>
      <c r="X136" s="34">
        <v>101244</v>
      </c>
      <c r="Y136" s="27">
        <v>101244</v>
      </c>
      <c r="Z136" s="28">
        <v>1</v>
      </c>
    </row>
    <row r="137" spans="1:26" s="6" customFormat="1" x14ac:dyDescent="0.3">
      <c r="A137" s="4"/>
      <c r="B137" s="4"/>
      <c r="C137" s="29" t="s">
        <v>21</v>
      </c>
      <c r="D137" s="30">
        <v>612911</v>
      </c>
      <c r="E137" s="39">
        <v>549534.5</v>
      </c>
      <c r="F137" s="28">
        <v>0.89659754842057005</v>
      </c>
      <c r="G137" s="32"/>
      <c r="H137" s="30">
        <v>613028</v>
      </c>
      <c r="I137" s="39">
        <v>547459</v>
      </c>
      <c r="J137" s="28">
        <v>0.89304077464650877</v>
      </c>
      <c r="L137" s="30">
        <v>626942</v>
      </c>
      <c r="M137" s="39">
        <v>527033.16999998642</v>
      </c>
      <c r="N137" s="28">
        <v>0.84064103218477371</v>
      </c>
      <c r="P137" s="30">
        <v>619776</v>
      </c>
      <c r="Q137" s="39">
        <v>573414.63999999873</v>
      </c>
      <c r="R137" s="28">
        <v>0.9251965871540665</v>
      </c>
      <c r="T137" s="30">
        <v>613302</v>
      </c>
      <c r="U137" s="39">
        <v>575962.33000000566</v>
      </c>
      <c r="V137" s="28">
        <v>0.93911699293334383</v>
      </c>
      <c r="X137" s="30">
        <v>607494</v>
      </c>
      <c r="Y137" s="30">
        <v>573926.94000000134</v>
      </c>
      <c r="Z137" s="28">
        <v>0.9447450345188616</v>
      </c>
    </row>
    <row r="138" spans="1:26" x14ac:dyDescent="0.3">
      <c r="C138" s="33"/>
      <c r="D138" s="34"/>
      <c r="E138" s="27"/>
      <c r="F138" s="28"/>
      <c r="G138" s="35"/>
      <c r="H138" s="26"/>
      <c r="I138" s="27"/>
      <c r="J138" s="28"/>
      <c r="L138" s="26"/>
      <c r="M138" s="36"/>
      <c r="N138" s="28"/>
      <c r="P138" s="26"/>
      <c r="Q138" s="36"/>
      <c r="R138" s="28"/>
      <c r="T138" s="37"/>
      <c r="U138" s="36"/>
      <c r="V138" s="28"/>
      <c r="X138" s="37"/>
      <c r="Y138" s="38"/>
      <c r="Z138" s="28"/>
    </row>
    <row r="139" spans="1:26" x14ac:dyDescent="0.3">
      <c r="A139" s="4" t="s">
        <v>1072</v>
      </c>
      <c r="B139" s="4" t="s">
        <v>185</v>
      </c>
      <c r="C139" s="33" t="s">
        <v>1559</v>
      </c>
      <c r="D139" s="34">
        <v>56994</v>
      </c>
      <c r="E139" s="27">
        <v>56994</v>
      </c>
      <c r="F139" s="28">
        <v>1</v>
      </c>
      <c r="G139" s="35"/>
      <c r="H139" s="34">
        <v>58955</v>
      </c>
      <c r="I139" s="27">
        <v>58955</v>
      </c>
      <c r="J139" s="28">
        <v>1</v>
      </c>
      <c r="L139" s="34">
        <v>60292</v>
      </c>
      <c r="M139" s="27">
        <v>60292</v>
      </c>
      <c r="N139" s="28">
        <v>1</v>
      </c>
      <c r="P139" s="34">
        <v>58661</v>
      </c>
      <c r="Q139" s="27">
        <v>58661</v>
      </c>
      <c r="R139" s="28">
        <v>1</v>
      </c>
      <c r="T139" s="34">
        <v>58437</v>
      </c>
      <c r="U139" s="27">
        <v>58437</v>
      </c>
      <c r="V139" s="28">
        <v>1</v>
      </c>
      <c r="X139" s="34">
        <v>56789</v>
      </c>
      <c r="Y139" s="27">
        <v>56789</v>
      </c>
      <c r="Z139" s="28">
        <v>1</v>
      </c>
    </row>
    <row r="140" spans="1:26" x14ac:dyDescent="0.3">
      <c r="A140" s="4" t="s">
        <v>1074</v>
      </c>
      <c r="B140" s="4" t="s">
        <v>187</v>
      </c>
      <c r="C140" s="33" t="s">
        <v>1560</v>
      </c>
      <c r="D140" s="34">
        <v>5324</v>
      </c>
      <c r="E140" s="27">
        <v>5324</v>
      </c>
      <c r="F140" s="28">
        <v>1</v>
      </c>
      <c r="G140" s="35"/>
      <c r="H140" s="34">
        <v>5590</v>
      </c>
      <c r="I140" s="27">
        <v>5590</v>
      </c>
      <c r="J140" s="28">
        <v>1</v>
      </c>
      <c r="L140" s="34">
        <v>5590</v>
      </c>
      <c r="M140" s="27">
        <v>5590</v>
      </c>
      <c r="N140" s="28">
        <v>1</v>
      </c>
      <c r="P140" s="34">
        <v>5396</v>
      </c>
      <c r="Q140" s="27">
        <v>5396</v>
      </c>
      <c r="R140" s="28">
        <v>1</v>
      </c>
      <c r="T140" s="34">
        <v>5209</v>
      </c>
      <c r="U140" s="27">
        <v>5209</v>
      </c>
      <c r="V140" s="28">
        <v>1</v>
      </c>
      <c r="X140" s="34">
        <v>5059</v>
      </c>
      <c r="Y140" s="27">
        <v>5059</v>
      </c>
      <c r="Z140" s="28">
        <v>1</v>
      </c>
    </row>
    <row r="141" spans="1:26" x14ac:dyDescent="0.3">
      <c r="A141" s="4" t="s">
        <v>1076</v>
      </c>
      <c r="B141" s="4" t="s">
        <v>189</v>
      </c>
      <c r="C141" s="33" t="s">
        <v>1561</v>
      </c>
      <c r="D141" s="34">
        <v>24510</v>
      </c>
      <c r="E141" s="27">
        <v>24510</v>
      </c>
      <c r="F141" s="28">
        <v>1</v>
      </c>
      <c r="G141" s="35"/>
      <c r="H141" s="34">
        <v>27010</v>
      </c>
      <c r="I141" s="27">
        <v>27010</v>
      </c>
      <c r="J141" s="28">
        <v>1</v>
      </c>
      <c r="L141" s="34">
        <v>27237</v>
      </c>
      <c r="M141" s="27">
        <v>27237</v>
      </c>
      <c r="N141" s="28">
        <v>1</v>
      </c>
      <c r="P141" s="34">
        <v>26337</v>
      </c>
      <c r="Q141" s="27">
        <v>26337</v>
      </c>
      <c r="R141" s="28">
        <v>1</v>
      </c>
      <c r="T141" s="34">
        <v>25419</v>
      </c>
      <c r="U141" s="27">
        <v>25419</v>
      </c>
      <c r="V141" s="28">
        <v>1</v>
      </c>
      <c r="X141" s="34">
        <v>25754</v>
      </c>
      <c r="Y141" s="27">
        <v>25754</v>
      </c>
      <c r="Z141" s="28">
        <v>1</v>
      </c>
    </row>
    <row r="142" spans="1:26" x14ac:dyDescent="0.3">
      <c r="A142" s="4" t="s">
        <v>1078</v>
      </c>
      <c r="B142" s="4" t="s">
        <v>186</v>
      </c>
      <c r="C142" s="33" t="s">
        <v>1562</v>
      </c>
      <c r="D142" s="34">
        <v>11567</v>
      </c>
      <c r="E142" s="27">
        <v>11567</v>
      </c>
      <c r="F142" s="28">
        <v>1</v>
      </c>
      <c r="G142" s="35"/>
      <c r="H142" s="34">
        <v>11583</v>
      </c>
      <c r="I142" s="27">
        <v>11583</v>
      </c>
      <c r="J142" s="28">
        <v>1</v>
      </c>
      <c r="L142" s="34">
        <v>11771</v>
      </c>
      <c r="M142" s="27">
        <v>11771</v>
      </c>
      <c r="N142" s="28">
        <v>1</v>
      </c>
      <c r="P142" s="34">
        <v>11580</v>
      </c>
      <c r="Q142" s="27">
        <v>11580</v>
      </c>
      <c r="R142" s="28">
        <v>1</v>
      </c>
      <c r="T142" s="34">
        <v>10517</v>
      </c>
      <c r="U142" s="27">
        <v>10517</v>
      </c>
      <c r="V142" s="28">
        <v>1</v>
      </c>
      <c r="X142" s="34">
        <v>10856</v>
      </c>
      <c r="Y142" s="27">
        <v>10856</v>
      </c>
      <c r="Z142" s="28">
        <v>1</v>
      </c>
    </row>
    <row r="143" spans="1:26" x14ac:dyDescent="0.3">
      <c r="A143" s="4" t="s">
        <v>1080</v>
      </c>
      <c r="B143" s="4" t="s">
        <v>192</v>
      </c>
      <c r="C143" s="33" t="s">
        <v>1563</v>
      </c>
      <c r="D143" s="34">
        <v>9217</v>
      </c>
      <c r="E143" s="27">
        <v>9217</v>
      </c>
      <c r="F143" s="28">
        <v>1</v>
      </c>
      <c r="G143" s="35"/>
      <c r="H143" s="34">
        <v>9006</v>
      </c>
      <c r="I143" s="27">
        <v>9006</v>
      </c>
      <c r="J143" s="28">
        <v>1</v>
      </c>
      <c r="L143" s="34">
        <v>9181</v>
      </c>
      <c r="M143" s="27">
        <v>765</v>
      </c>
      <c r="N143" s="28">
        <v>8.3324256616926259E-2</v>
      </c>
      <c r="P143" s="34">
        <v>8877</v>
      </c>
      <c r="Q143" s="27">
        <v>0</v>
      </c>
      <c r="R143" s="28">
        <v>0</v>
      </c>
      <c r="T143" s="34">
        <v>8388</v>
      </c>
      <c r="U143" s="27">
        <v>0</v>
      </c>
      <c r="V143" s="28">
        <v>0</v>
      </c>
      <c r="X143" s="34">
        <v>8967</v>
      </c>
      <c r="Y143" s="27">
        <v>6967</v>
      </c>
      <c r="Z143" s="28">
        <v>0.77695996431359426</v>
      </c>
    </row>
    <row r="144" spans="1:26" x14ac:dyDescent="0.3">
      <c r="A144" s="4" t="s">
        <v>1082</v>
      </c>
      <c r="B144" s="4" t="s">
        <v>193</v>
      </c>
      <c r="C144" s="33" t="s">
        <v>1564</v>
      </c>
      <c r="D144" s="34">
        <v>32594</v>
      </c>
      <c r="E144" s="27">
        <v>32594</v>
      </c>
      <c r="F144" s="28">
        <v>1</v>
      </c>
      <c r="G144" s="35"/>
      <c r="H144" s="34">
        <v>32060</v>
      </c>
      <c r="I144" s="27">
        <v>32060</v>
      </c>
      <c r="J144" s="28">
        <v>1</v>
      </c>
      <c r="L144" s="34">
        <v>32876</v>
      </c>
      <c r="M144" s="27">
        <v>32876</v>
      </c>
      <c r="N144" s="28">
        <v>1</v>
      </c>
      <c r="P144" s="34">
        <v>31744</v>
      </c>
      <c r="Q144" s="27">
        <v>31744</v>
      </c>
      <c r="R144" s="28">
        <v>1</v>
      </c>
      <c r="T144" s="34">
        <v>28780</v>
      </c>
      <c r="U144" s="27">
        <v>28780</v>
      </c>
      <c r="V144" s="28">
        <v>1</v>
      </c>
      <c r="X144" s="34">
        <v>29721</v>
      </c>
      <c r="Y144" s="27">
        <v>29721</v>
      </c>
      <c r="Z144" s="28">
        <v>1</v>
      </c>
    </row>
    <row r="145" spans="1:26" x14ac:dyDescent="0.3">
      <c r="A145" s="4" t="s">
        <v>1084</v>
      </c>
      <c r="B145" s="4" t="s">
        <v>195</v>
      </c>
      <c r="C145" s="33" t="s">
        <v>1565</v>
      </c>
      <c r="D145" s="34">
        <v>4747</v>
      </c>
      <c r="E145" s="27">
        <v>4747</v>
      </c>
      <c r="F145" s="28">
        <v>1</v>
      </c>
      <c r="G145" s="35"/>
      <c r="H145" s="34">
        <v>4661</v>
      </c>
      <c r="I145" s="27">
        <v>4661</v>
      </c>
      <c r="J145" s="28">
        <v>1</v>
      </c>
      <c r="L145" s="34">
        <v>4661</v>
      </c>
      <c r="M145" s="27">
        <v>4661</v>
      </c>
      <c r="N145" s="28">
        <v>1</v>
      </c>
      <c r="P145" s="34">
        <v>4501</v>
      </c>
      <c r="Q145" s="27">
        <v>4501</v>
      </c>
      <c r="R145" s="28">
        <v>1</v>
      </c>
      <c r="T145" s="34">
        <v>4089</v>
      </c>
      <c r="U145" s="27">
        <v>4089</v>
      </c>
      <c r="V145" s="28">
        <v>1</v>
      </c>
      <c r="X145" s="34">
        <v>4428</v>
      </c>
      <c r="Y145" s="27">
        <v>4428</v>
      </c>
      <c r="Z145" s="28">
        <v>1</v>
      </c>
    </row>
    <row r="146" spans="1:26" x14ac:dyDescent="0.3">
      <c r="A146" s="4" t="s">
        <v>1086</v>
      </c>
      <c r="B146" s="4" t="s">
        <v>188</v>
      </c>
      <c r="C146" s="33" t="s">
        <v>1566</v>
      </c>
      <c r="D146" s="34">
        <v>15541</v>
      </c>
      <c r="E146" s="27">
        <v>15541</v>
      </c>
      <c r="F146" s="28">
        <v>1</v>
      </c>
      <c r="G146" s="35"/>
      <c r="H146" s="34">
        <v>14254</v>
      </c>
      <c r="I146" s="27">
        <v>14254</v>
      </c>
      <c r="J146" s="28">
        <v>1</v>
      </c>
      <c r="L146" s="34">
        <v>13851</v>
      </c>
      <c r="M146" s="27">
        <v>13851</v>
      </c>
      <c r="N146" s="28">
        <v>1</v>
      </c>
      <c r="P146" s="34">
        <v>14426</v>
      </c>
      <c r="Q146" s="27">
        <v>14426</v>
      </c>
      <c r="R146" s="28">
        <v>1</v>
      </c>
      <c r="T146" s="34">
        <v>14127</v>
      </c>
      <c r="U146" s="27">
        <v>14127</v>
      </c>
      <c r="V146" s="28">
        <v>1</v>
      </c>
      <c r="X146" s="34">
        <v>13719</v>
      </c>
      <c r="Y146" s="27">
        <v>13719</v>
      </c>
      <c r="Z146" s="28">
        <v>1</v>
      </c>
    </row>
    <row r="147" spans="1:26" x14ac:dyDescent="0.3">
      <c r="A147" s="4" t="s">
        <v>1088</v>
      </c>
      <c r="B147" s="4" t="s">
        <v>198</v>
      </c>
      <c r="C147" s="33" t="s">
        <v>1567</v>
      </c>
      <c r="D147" s="34">
        <v>11103</v>
      </c>
      <c r="E147" s="27">
        <v>11103</v>
      </c>
      <c r="F147" s="28">
        <v>1</v>
      </c>
      <c r="G147" s="35"/>
      <c r="H147" s="34">
        <v>10461</v>
      </c>
      <c r="I147" s="27">
        <v>0</v>
      </c>
      <c r="J147" s="28">
        <v>0</v>
      </c>
      <c r="L147" s="34">
        <v>10508</v>
      </c>
      <c r="M147" s="27">
        <v>5000</v>
      </c>
      <c r="N147" s="28">
        <v>0.475827940616673</v>
      </c>
      <c r="P147" s="34">
        <v>11502</v>
      </c>
      <c r="Q147" s="27">
        <v>7000</v>
      </c>
      <c r="R147" s="28">
        <v>0.60858981046774474</v>
      </c>
      <c r="T147" s="34">
        <v>11298</v>
      </c>
      <c r="U147" s="27">
        <v>5649</v>
      </c>
      <c r="V147" s="28">
        <v>0.5</v>
      </c>
      <c r="X147" s="34">
        <v>10972</v>
      </c>
      <c r="Y147" s="27">
        <v>8972</v>
      </c>
      <c r="Z147" s="28">
        <v>0.81771782719650021</v>
      </c>
    </row>
    <row r="148" spans="1:26" x14ac:dyDescent="0.3">
      <c r="A148" s="4" t="s">
        <v>1090</v>
      </c>
      <c r="B148" s="4" t="s">
        <v>199</v>
      </c>
      <c r="C148" s="33" t="s">
        <v>1568</v>
      </c>
      <c r="D148" s="34">
        <v>2598</v>
      </c>
      <c r="E148" s="27">
        <v>920</v>
      </c>
      <c r="F148" s="28">
        <v>0.35411855273287146</v>
      </c>
      <c r="G148" s="35"/>
      <c r="H148" s="34">
        <v>2288</v>
      </c>
      <c r="I148" s="27">
        <v>2288</v>
      </c>
      <c r="J148" s="28">
        <v>1</v>
      </c>
      <c r="L148" s="34">
        <v>3073</v>
      </c>
      <c r="M148" s="27">
        <v>1500</v>
      </c>
      <c r="N148" s="28">
        <v>0.48812235600390497</v>
      </c>
      <c r="P148" s="34">
        <v>3308</v>
      </c>
      <c r="Q148" s="27">
        <v>0</v>
      </c>
      <c r="R148" s="28">
        <v>0</v>
      </c>
      <c r="T148" s="34">
        <v>3256</v>
      </c>
      <c r="U148" s="27">
        <v>0</v>
      </c>
      <c r="V148" s="28">
        <v>0</v>
      </c>
      <c r="X148" s="34">
        <v>3162</v>
      </c>
      <c r="Y148" s="27">
        <v>0</v>
      </c>
      <c r="Z148" s="28">
        <v>0</v>
      </c>
    </row>
    <row r="149" spans="1:26" x14ac:dyDescent="0.3">
      <c r="A149" s="4" t="s">
        <v>1092</v>
      </c>
      <c r="B149" s="4" t="s">
        <v>190</v>
      </c>
      <c r="C149" s="33" t="s">
        <v>1569</v>
      </c>
      <c r="D149" s="34">
        <v>69161</v>
      </c>
      <c r="E149" s="27">
        <v>69161</v>
      </c>
      <c r="F149" s="28">
        <v>1</v>
      </c>
      <c r="G149" s="35"/>
      <c r="H149" s="34">
        <v>64725</v>
      </c>
      <c r="I149" s="27">
        <v>64725</v>
      </c>
      <c r="J149" s="28">
        <v>1</v>
      </c>
      <c r="L149" s="34">
        <v>71188</v>
      </c>
      <c r="M149" s="27">
        <v>71188</v>
      </c>
      <c r="N149" s="28">
        <v>1</v>
      </c>
      <c r="P149" s="34">
        <v>70112</v>
      </c>
      <c r="Q149" s="27">
        <v>70112</v>
      </c>
      <c r="R149" s="28">
        <v>1</v>
      </c>
      <c r="T149" s="34">
        <v>68441</v>
      </c>
      <c r="U149" s="27">
        <v>68441</v>
      </c>
      <c r="V149" s="28">
        <v>1</v>
      </c>
      <c r="X149" s="34">
        <v>68788</v>
      </c>
      <c r="Y149" s="27">
        <v>68788</v>
      </c>
      <c r="Z149" s="28">
        <v>1</v>
      </c>
    </row>
    <row r="150" spans="1:26" x14ac:dyDescent="0.3">
      <c r="A150" s="4" t="s">
        <v>1094</v>
      </c>
      <c r="B150" s="4" t="s">
        <v>191</v>
      </c>
      <c r="C150" s="33" t="s">
        <v>1570</v>
      </c>
      <c r="D150" s="34">
        <v>14917</v>
      </c>
      <c r="E150" s="27">
        <v>7200</v>
      </c>
      <c r="F150" s="28">
        <v>0.48267077830663002</v>
      </c>
      <c r="G150" s="35"/>
      <c r="H150" s="34">
        <v>15037</v>
      </c>
      <c r="I150" s="27">
        <v>8732</v>
      </c>
      <c r="J150" s="28">
        <v>0.58070093768703868</v>
      </c>
      <c r="L150" s="34">
        <v>16582</v>
      </c>
      <c r="M150" s="27">
        <v>16582</v>
      </c>
      <c r="N150" s="28">
        <v>1</v>
      </c>
      <c r="P150" s="34">
        <v>15978</v>
      </c>
      <c r="Q150" s="27">
        <v>15978</v>
      </c>
      <c r="R150" s="28">
        <v>1</v>
      </c>
      <c r="T150" s="34">
        <v>15396</v>
      </c>
      <c r="U150" s="27">
        <v>15396</v>
      </c>
      <c r="V150" s="28">
        <v>1</v>
      </c>
      <c r="X150" s="34">
        <v>14948</v>
      </c>
      <c r="Y150" s="27">
        <v>14948</v>
      </c>
      <c r="Z150" s="28">
        <v>1</v>
      </c>
    </row>
    <row r="151" spans="1:26" x14ac:dyDescent="0.3">
      <c r="A151" s="4" t="s">
        <v>1096</v>
      </c>
      <c r="B151" s="4" t="s">
        <v>200</v>
      </c>
      <c r="C151" s="33" t="s">
        <v>1571</v>
      </c>
      <c r="D151" s="34">
        <v>17269</v>
      </c>
      <c r="E151" s="27">
        <v>17269</v>
      </c>
      <c r="F151" s="28">
        <v>1</v>
      </c>
      <c r="G151" s="35"/>
      <c r="H151" s="34">
        <v>17074</v>
      </c>
      <c r="I151" s="27">
        <v>17074</v>
      </c>
      <c r="J151" s="28">
        <v>1</v>
      </c>
      <c r="L151" s="34">
        <v>18427</v>
      </c>
      <c r="M151" s="27">
        <v>18427</v>
      </c>
      <c r="N151" s="28">
        <v>1</v>
      </c>
      <c r="P151" s="34">
        <v>17772</v>
      </c>
      <c r="Q151" s="27">
        <v>17771.75</v>
      </c>
      <c r="R151" s="28">
        <v>0.9999859329282017</v>
      </c>
      <c r="T151" s="34">
        <v>17139</v>
      </c>
      <c r="U151" s="27">
        <v>17139</v>
      </c>
      <c r="V151" s="28">
        <v>1</v>
      </c>
      <c r="X151" s="34">
        <v>17064</v>
      </c>
      <c r="Y151" s="27">
        <v>17064</v>
      </c>
      <c r="Z151" s="28">
        <v>1</v>
      </c>
    </row>
    <row r="152" spans="1:26" x14ac:dyDescent="0.3">
      <c r="A152" s="4" t="s">
        <v>1098</v>
      </c>
      <c r="B152" s="4" t="s">
        <v>202</v>
      </c>
      <c r="C152" s="33" t="s">
        <v>1572</v>
      </c>
      <c r="D152" s="34">
        <v>10932</v>
      </c>
      <c r="E152" s="27">
        <v>7996.25</v>
      </c>
      <c r="F152" s="28">
        <v>0.7314535309184047</v>
      </c>
      <c r="G152" s="35"/>
      <c r="H152" s="34">
        <v>10808</v>
      </c>
      <c r="I152" s="27">
        <v>10808</v>
      </c>
      <c r="J152" s="28">
        <v>1</v>
      </c>
      <c r="L152" s="34">
        <v>11662</v>
      </c>
      <c r="M152" s="27">
        <v>11662</v>
      </c>
      <c r="N152" s="28">
        <v>1</v>
      </c>
      <c r="P152" s="34">
        <v>11247</v>
      </c>
      <c r="Q152" s="27">
        <v>11247</v>
      </c>
      <c r="R152" s="28">
        <v>1</v>
      </c>
      <c r="T152" s="34">
        <v>10847</v>
      </c>
      <c r="U152" s="27">
        <v>10847</v>
      </c>
      <c r="V152" s="28">
        <v>1</v>
      </c>
      <c r="X152" s="34">
        <v>10532</v>
      </c>
      <c r="Y152" s="27">
        <v>5000</v>
      </c>
      <c r="Z152" s="28">
        <v>0.47474363843524497</v>
      </c>
    </row>
    <row r="153" spans="1:26" x14ac:dyDescent="0.3">
      <c r="A153" s="4" t="s">
        <v>808</v>
      </c>
      <c r="B153" s="4" t="s">
        <v>194</v>
      </c>
      <c r="C153" s="33" t="s">
        <v>809</v>
      </c>
      <c r="D153" s="34">
        <v>17983</v>
      </c>
      <c r="E153" s="27">
        <v>17983</v>
      </c>
      <c r="F153" s="28">
        <v>1</v>
      </c>
      <c r="G153" s="35"/>
      <c r="H153" s="34">
        <v>18644</v>
      </c>
      <c r="I153" s="27">
        <v>18644</v>
      </c>
      <c r="J153" s="28">
        <v>1</v>
      </c>
      <c r="L153" s="34">
        <v>18643</v>
      </c>
      <c r="M153" s="27">
        <v>18643</v>
      </c>
      <c r="N153" s="28">
        <v>1</v>
      </c>
      <c r="P153" s="34">
        <v>18000</v>
      </c>
      <c r="Q153" s="27">
        <v>18000</v>
      </c>
      <c r="R153" s="28">
        <v>1</v>
      </c>
      <c r="T153" s="34">
        <v>17355</v>
      </c>
      <c r="U153" s="27">
        <v>17355</v>
      </c>
      <c r="V153" s="28">
        <v>1</v>
      </c>
      <c r="X153" s="34">
        <v>16852</v>
      </c>
      <c r="Y153" s="27">
        <v>16852</v>
      </c>
      <c r="Z153" s="28">
        <v>1</v>
      </c>
    </row>
    <row r="154" spans="1:26" x14ac:dyDescent="0.3">
      <c r="A154" s="4" t="s">
        <v>812</v>
      </c>
      <c r="B154" s="4" t="s">
        <v>204</v>
      </c>
      <c r="C154" s="33" t="s">
        <v>1573</v>
      </c>
      <c r="D154" s="34">
        <v>16991</v>
      </c>
      <c r="E154" s="27">
        <v>16991</v>
      </c>
      <c r="F154" s="28">
        <v>1</v>
      </c>
      <c r="G154" s="35"/>
      <c r="H154" s="34">
        <v>17699</v>
      </c>
      <c r="I154" s="27">
        <v>17699</v>
      </c>
      <c r="J154" s="28">
        <v>1</v>
      </c>
      <c r="L154" s="34">
        <v>17698</v>
      </c>
      <c r="M154" s="27">
        <v>17698</v>
      </c>
      <c r="N154" s="28">
        <v>1</v>
      </c>
      <c r="P154" s="34">
        <v>17081</v>
      </c>
      <c r="Q154" s="27">
        <v>17081</v>
      </c>
      <c r="R154" s="28">
        <v>1</v>
      </c>
      <c r="T154" s="34">
        <v>15540</v>
      </c>
      <c r="U154" s="27">
        <v>15540</v>
      </c>
      <c r="V154" s="28">
        <v>1</v>
      </c>
      <c r="X154" s="34">
        <v>15429</v>
      </c>
      <c r="Y154" s="27">
        <v>15429</v>
      </c>
      <c r="Z154" s="28">
        <v>1</v>
      </c>
    </row>
    <row r="155" spans="1:26" x14ac:dyDescent="0.3">
      <c r="A155" s="4" t="s">
        <v>810</v>
      </c>
      <c r="B155" s="4" t="s">
        <v>196</v>
      </c>
      <c r="C155" s="33" t="s">
        <v>811</v>
      </c>
      <c r="D155" s="34">
        <v>16879</v>
      </c>
      <c r="E155" s="27">
        <v>16879</v>
      </c>
      <c r="F155" s="28">
        <v>1</v>
      </c>
      <c r="G155" s="35"/>
      <c r="H155" s="34">
        <v>17775</v>
      </c>
      <c r="I155" s="27">
        <v>17775</v>
      </c>
      <c r="J155" s="28">
        <v>1</v>
      </c>
      <c r="L155" s="34">
        <v>18405</v>
      </c>
      <c r="M155" s="27">
        <v>18405</v>
      </c>
      <c r="N155" s="28">
        <v>1</v>
      </c>
      <c r="P155" s="34">
        <v>17978</v>
      </c>
      <c r="Q155" s="27">
        <v>17978</v>
      </c>
      <c r="R155" s="28">
        <v>1</v>
      </c>
      <c r="T155" s="34">
        <v>17262</v>
      </c>
      <c r="U155" s="27">
        <v>17262</v>
      </c>
      <c r="V155" s="28">
        <v>1</v>
      </c>
      <c r="X155" s="34">
        <v>16640</v>
      </c>
      <c r="Y155" s="27">
        <v>16640</v>
      </c>
      <c r="Z155" s="28">
        <v>1</v>
      </c>
    </row>
    <row r="156" spans="1:26" x14ac:dyDescent="0.3">
      <c r="A156" s="4" t="s">
        <v>1103</v>
      </c>
      <c r="B156" s="4" t="s">
        <v>197</v>
      </c>
      <c r="C156" s="33" t="s">
        <v>1574</v>
      </c>
      <c r="D156" s="34">
        <v>17958</v>
      </c>
      <c r="E156" s="27">
        <v>17958</v>
      </c>
      <c r="F156" s="28">
        <v>1</v>
      </c>
      <c r="G156" s="35"/>
      <c r="H156" s="34">
        <v>16930</v>
      </c>
      <c r="I156" s="27">
        <v>16930</v>
      </c>
      <c r="J156" s="28">
        <v>1</v>
      </c>
      <c r="L156" s="34">
        <v>16415</v>
      </c>
      <c r="M156" s="27">
        <v>16415</v>
      </c>
      <c r="N156" s="28">
        <v>1</v>
      </c>
      <c r="P156" s="34">
        <v>17184</v>
      </c>
      <c r="Q156" s="27">
        <v>17184</v>
      </c>
      <c r="R156" s="28">
        <v>1</v>
      </c>
      <c r="T156" s="34">
        <v>16842</v>
      </c>
      <c r="U156" s="27">
        <v>16842</v>
      </c>
      <c r="V156" s="28">
        <v>1</v>
      </c>
      <c r="X156" s="34">
        <v>16777</v>
      </c>
      <c r="Y156" s="27">
        <v>16776.75</v>
      </c>
      <c r="Z156" s="28">
        <v>0.99998509864695717</v>
      </c>
    </row>
    <row r="157" spans="1:26" x14ac:dyDescent="0.3">
      <c r="A157" s="4" t="s">
        <v>1105</v>
      </c>
      <c r="B157" s="4" t="s">
        <v>201</v>
      </c>
      <c r="C157" s="33" t="s">
        <v>1575</v>
      </c>
      <c r="D157" s="34">
        <v>5588</v>
      </c>
      <c r="E157" s="27">
        <v>5588</v>
      </c>
      <c r="F157" s="28">
        <v>1</v>
      </c>
      <c r="G157" s="35"/>
      <c r="H157" s="34">
        <v>6341</v>
      </c>
      <c r="I157" s="27">
        <v>6341</v>
      </c>
      <c r="J157" s="28">
        <v>1</v>
      </c>
      <c r="L157" s="34">
        <v>6418</v>
      </c>
      <c r="M157" s="27">
        <v>6418</v>
      </c>
      <c r="N157" s="28">
        <v>1</v>
      </c>
      <c r="P157" s="34">
        <v>6191</v>
      </c>
      <c r="Q157" s="27">
        <v>6191</v>
      </c>
      <c r="R157" s="28">
        <v>1</v>
      </c>
      <c r="T157" s="34">
        <v>3966</v>
      </c>
      <c r="U157" s="27">
        <v>3966</v>
      </c>
      <c r="V157" s="28">
        <v>1</v>
      </c>
      <c r="X157" s="34">
        <v>5099</v>
      </c>
      <c r="Y157" s="27">
        <v>5099</v>
      </c>
      <c r="Z157" s="28">
        <v>1</v>
      </c>
    </row>
    <row r="158" spans="1:26" x14ac:dyDescent="0.3">
      <c r="A158" s="4" t="s">
        <v>1107</v>
      </c>
      <c r="B158" s="4" t="s">
        <v>207</v>
      </c>
      <c r="C158" s="33" t="s">
        <v>1576</v>
      </c>
      <c r="D158" s="34">
        <v>8445</v>
      </c>
      <c r="E158" s="27">
        <v>8445</v>
      </c>
      <c r="F158" s="28">
        <v>1</v>
      </c>
      <c r="G158" s="35"/>
      <c r="H158" s="34">
        <v>9498</v>
      </c>
      <c r="I158" s="27">
        <v>9498</v>
      </c>
      <c r="J158" s="28">
        <v>1</v>
      </c>
      <c r="L158" s="34">
        <v>9783</v>
      </c>
      <c r="M158" s="27">
        <v>9783</v>
      </c>
      <c r="N158" s="28">
        <v>1</v>
      </c>
      <c r="P158" s="34">
        <v>9665</v>
      </c>
      <c r="Q158" s="27">
        <v>9665</v>
      </c>
      <c r="R158" s="28">
        <v>1</v>
      </c>
      <c r="T158" s="34">
        <v>9555</v>
      </c>
      <c r="U158" s="27">
        <v>9555</v>
      </c>
      <c r="V158" s="28">
        <v>1</v>
      </c>
      <c r="X158" s="34">
        <v>9932</v>
      </c>
      <c r="Y158" s="27">
        <v>8932</v>
      </c>
      <c r="Z158" s="28">
        <v>0.89931534434152238</v>
      </c>
    </row>
    <row r="159" spans="1:26" x14ac:dyDescent="0.3">
      <c r="A159" s="4" t="s">
        <v>1109</v>
      </c>
      <c r="B159" s="4" t="s">
        <v>209</v>
      </c>
      <c r="C159" s="33" t="s">
        <v>1577</v>
      </c>
      <c r="D159" s="34">
        <v>12632</v>
      </c>
      <c r="E159" s="27">
        <v>12632</v>
      </c>
      <c r="F159" s="28">
        <v>1</v>
      </c>
      <c r="G159" s="35"/>
      <c r="H159" s="34">
        <v>13598</v>
      </c>
      <c r="I159" s="27">
        <v>13598</v>
      </c>
      <c r="J159" s="28">
        <v>1</v>
      </c>
      <c r="L159" s="34">
        <v>13717</v>
      </c>
      <c r="M159" s="27">
        <v>13717</v>
      </c>
      <c r="N159" s="28">
        <v>1</v>
      </c>
      <c r="P159" s="34">
        <v>13260</v>
      </c>
      <c r="Q159" s="27">
        <v>13260</v>
      </c>
      <c r="R159" s="28">
        <v>1</v>
      </c>
      <c r="T159" s="34">
        <v>12816</v>
      </c>
      <c r="U159" s="27">
        <v>12816</v>
      </c>
      <c r="V159" s="28">
        <v>1</v>
      </c>
      <c r="X159" s="34">
        <v>12747</v>
      </c>
      <c r="Y159" s="27">
        <v>12747</v>
      </c>
      <c r="Z159" s="28">
        <v>1</v>
      </c>
    </row>
    <row r="160" spans="1:26" x14ac:dyDescent="0.3">
      <c r="A160" s="4" t="s">
        <v>1111</v>
      </c>
      <c r="B160" s="4" t="s">
        <v>210</v>
      </c>
      <c r="C160" s="33" t="s">
        <v>1578</v>
      </c>
      <c r="D160" s="34">
        <v>5825</v>
      </c>
      <c r="E160" s="27">
        <v>5825</v>
      </c>
      <c r="F160" s="28">
        <v>1</v>
      </c>
      <c r="G160" s="35"/>
      <c r="H160" s="34">
        <v>6567</v>
      </c>
      <c r="I160" s="27">
        <v>6567</v>
      </c>
      <c r="J160" s="28">
        <v>1</v>
      </c>
      <c r="L160" s="34">
        <v>6644</v>
      </c>
      <c r="M160" s="27">
        <v>6644</v>
      </c>
      <c r="N160" s="28">
        <v>1</v>
      </c>
      <c r="P160" s="34">
        <v>6410</v>
      </c>
      <c r="Q160" s="27">
        <v>6410</v>
      </c>
      <c r="R160" s="28">
        <v>1</v>
      </c>
      <c r="T160" s="34">
        <v>6184</v>
      </c>
      <c r="U160" s="27">
        <v>6184</v>
      </c>
      <c r="V160" s="28">
        <v>1</v>
      </c>
      <c r="X160" s="34">
        <v>6099</v>
      </c>
      <c r="Y160" s="27">
        <v>6099</v>
      </c>
      <c r="Z160" s="28">
        <v>1</v>
      </c>
    </row>
    <row r="161" spans="1:26" x14ac:dyDescent="0.3">
      <c r="A161" s="4" t="s">
        <v>1113</v>
      </c>
      <c r="B161" s="4" t="s">
        <v>203</v>
      </c>
      <c r="C161" s="33" t="s">
        <v>1579</v>
      </c>
      <c r="D161" s="34">
        <v>6054</v>
      </c>
      <c r="E161" s="27">
        <v>6054</v>
      </c>
      <c r="F161" s="28">
        <v>1</v>
      </c>
      <c r="G161" s="35"/>
      <c r="H161" s="34">
        <v>5766</v>
      </c>
      <c r="I161" s="27">
        <v>5766</v>
      </c>
      <c r="J161" s="28">
        <v>1</v>
      </c>
      <c r="L161" s="34">
        <v>5766</v>
      </c>
      <c r="M161" s="27">
        <v>5766</v>
      </c>
      <c r="N161" s="28">
        <v>1</v>
      </c>
      <c r="P161" s="34">
        <v>5606</v>
      </c>
      <c r="Q161" s="27">
        <v>5605.8599999998596</v>
      </c>
      <c r="R161" s="28">
        <v>0.99997502675702099</v>
      </c>
      <c r="T161" s="34">
        <v>5448</v>
      </c>
      <c r="U161" s="27">
        <v>5448</v>
      </c>
      <c r="V161" s="28">
        <v>1</v>
      </c>
      <c r="X161" s="34">
        <v>5291</v>
      </c>
      <c r="Y161" s="27">
        <v>5291</v>
      </c>
      <c r="Z161" s="28">
        <v>1</v>
      </c>
    </row>
    <row r="162" spans="1:26" x14ac:dyDescent="0.3">
      <c r="A162" s="4" t="s">
        <v>1115</v>
      </c>
      <c r="B162" s="4" t="s">
        <v>206</v>
      </c>
      <c r="C162" s="33" t="s">
        <v>1580</v>
      </c>
      <c r="D162" s="34">
        <v>2180</v>
      </c>
      <c r="E162" s="27">
        <v>2180</v>
      </c>
      <c r="F162" s="28">
        <v>1</v>
      </c>
      <c r="G162" s="35"/>
      <c r="H162" s="34">
        <v>2076</v>
      </c>
      <c r="I162" s="27">
        <v>2076</v>
      </c>
      <c r="J162" s="28">
        <v>1</v>
      </c>
      <c r="L162" s="34">
        <v>2076</v>
      </c>
      <c r="M162" s="27">
        <v>2076</v>
      </c>
      <c r="N162" s="28">
        <v>1</v>
      </c>
      <c r="P162" s="34">
        <v>2018</v>
      </c>
      <c r="Q162" s="27">
        <v>2018</v>
      </c>
      <c r="R162" s="28">
        <v>1</v>
      </c>
      <c r="T162" s="34">
        <v>1961</v>
      </c>
      <c r="U162" s="27">
        <v>1961</v>
      </c>
      <c r="V162" s="28">
        <v>1</v>
      </c>
      <c r="X162" s="34">
        <v>2116</v>
      </c>
      <c r="Y162" s="27">
        <v>2116</v>
      </c>
      <c r="Z162" s="28">
        <v>1</v>
      </c>
    </row>
    <row r="163" spans="1:26" x14ac:dyDescent="0.3">
      <c r="A163" s="4" t="s">
        <v>1117</v>
      </c>
      <c r="B163" s="4" t="s">
        <v>205</v>
      </c>
      <c r="C163" s="33" t="s">
        <v>1581</v>
      </c>
      <c r="D163" s="34">
        <v>3632</v>
      </c>
      <c r="E163" s="27">
        <v>3632</v>
      </c>
      <c r="F163" s="28">
        <v>1</v>
      </c>
      <c r="G163" s="35"/>
      <c r="H163" s="34">
        <v>3459</v>
      </c>
      <c r="I163" s="27">
        <v>3459</v>
      </c>
      <c r="J163" s="28">
        <v>1</v>
      </c>
      <c r="L163" s="34">
        <v>3459</v>
      </c>
      <c r="M163" s="27">
        <v>3459</v>
      </c>
      <c r="N163" s="28">
        <v>1</v>
      </c>
      <c r="P163" s="34">
        <v>3363</v>
      </c>
      <c r="Q163" s="27">
        <v>3363</v>
      </c>
      <c r="R163" s="28">
        <v>1</v>
      </c>
      <c r="T163" s="34">
        <v>3486</v>
      </c>
      <c r="U163" s="27">
        <v>3486</v>
      </c>
      <c r="V163" s="28">
        <v>1</v>
      </c>
      <c r="X163" s="34">
        <v>3386</v>
      </c>
      <c r="Y163" s="27">
        <v>3386</v>
      </c>
      <c r="Z163" s="28">
        <v>1</v>
      </c>
    </row>
    <row r="164" spans="1:26" x14ac:dyDescent="0.3">
      <c r="A164" s="4" t="s">
        <v>1119</v>
      </c>
      <c r="B164" s="4" t="s">
        <v>211</v>
      </c>
      <c r="C164" s="33" t="s">
        <v>1582</v>
      </c>
      <c r="D164" s="34">
        <v>8339</v>
      </c>
      <c r="E164" s="27">
        <v>8339</v>
      </c>
      <c r="F164" s="28">
        <v>1</v>
      </c>
      <c r="G164" s="35"/>
      <c r="H164" s="34">
        <v>7942</v>
      </c>
      <c r="I164" s="27">
        <v>7942</v>
      </c>
      <c r="J164" s="28">
        <v>1</v>
      </c>
      <c r="L164" s="34">
        <v>8072</v>
      </c>
      <c r="M164" s="27">
        <v>8072</v>
      </c>
      <c r="N164" s="28">
        <v>1</v>
      </c>
      <c r="P164" s="34">
        <v>7848</v>
      </c>
      <c r="Q164" s="27">
        <v>7848</v>
      </c>
      <c r="R164" s="28">
        <v>1</v>
      </c>
      <c r="T164" s="34">
        <v>7627</v>
      </c>
      <c r="U164" s="27">
        <v>7627</v>
      </c>
      <c r="V164" s="28">
        <v>1</v>
      </c>
      <c r="X164" s="34">
        <v>7407</v>
      </c>
      <c r="Y164" s="27">
        <v>7407</v>
      </c>
      <c r="Z164" s="28">
        <v>1</v>
      </c>
    </row>
    <row r="165" spans="1:26" x14ac:dyDescent="0.3">
      <c r="A165" s="4" t="s">
        <v>1121</v>
      </c>
      <c r="B165" s="4" t="s">
        <v>208</v>
      </c>
      <c r="C165" s="33" t="s">
        <v>579</v>
      </c>
      <c r="D165" s="34">
        <v>79338.960000000006</v>
      </c>
      <c r="E165" s="27">
        <v>79338.960000000006</v>
      </c>
      <c r="F165" s="28">
        <v>1</v>
      </c>
      <c r="G165" s="35"/>
      <c r="H165" s="34">
        <v>79754</v>
      </c>
      <c r="I165" s="27">
        <v>79754</v>
      </c>
      <c r="J165" s="28">
        <v>1</v>
      </c>
      <c r="L165" s="34">
        <v>83457</v>
      </c>
      <c r="M165" s="27">
        <v>78461.960000000894</v>
      </c>
      <c r="N165" s="28">
        <v>0.94014833986365309</v>
      </c>
      <c r="P165" s="34">
        <v>77995</v>
      </c>
      <c r="Q165" s="27">
        <v>72754</v>
      </c>
      <c r="R165" s="28">
        <v>0.93280338483236103</v>
      </c>
      <c r="T165" s="34">
        <v>74568</v>
      </c>
      <c r="U165" s="27">
        <v>69672</v>
      </c>
      <c r="V165" s="28">
        <v>0.93434180881879625</v>
      </c>
      <c r="X165" s="34">
        <v>71368</v>
      </c>
      <c r="Y165" s="27">
        <v>67880.039999999106</v>
      </c>
      <c r="Z165" s="28">
        <v>0.95112711579418097</v>
      </c>
    </row>
    <row r="166" spans="1:26" x14ac:dyDescent="0.3">
      <c r="A166" s="4" t="s">
        <v>1123</v>
      </c>
      <c r="B166" s="4" t="s">
        <v>212</v>
      </c>
      <c r="C166" s="33" t="s">
        <v>1583</v>
      </c>
      <c r="D166" s="34">
        <v>24378</v>
      </c>
      <c r="E166" s="27">
        <v>18283.5</v>
      </c>
      <c r="F166" s="28">
        <v>0.75</v>
      </c>
      <c r="G166" s="35"/>
      <c r="H166" s="34">
        <v>22093</v>
      </c>
      <c r="I166" s="27">
        <v>22093</v>
      </c>
      <c r="J166" s="28">
        <v>1</v>
      </c>
      <c r="L166" s="34">
        <v>21266</v>
      </c>
      <c r="M166" s="27">
        <v>21266</v>
      </c>
      <c r="N166" s="28">
        <v>1</v>
      </c>
      <c r="P166" s="34">
        <v>23294</v>
      </c>
      <c r="Q166" s="27">
        <v>14093.6599999964</v>
      </c>
      <c r="R166" s="28">
        <v>0.60503391431254405</v>
      </c>
      <c r="T166" s="34">
        <v>23569</v>
      </c>
      <c r="U166" s="27">
        <v>11784.5</v>
      </c>
      <c r="V166" s="28">
        <v>0.5</v>
      </c>
      <c r="X166" s="34">
        <v>24156</v>
      </c>
      <c r="Y166" s="27">
        <v>21960</v>
      </c>
      <c r="Z166" s="28">
        <v>0.90909090909090906</v>
      </c>
    </row>
    <row r="167" spans="1:26" s="6" customFormat="1" x14ac:dyDescent="0.3">
      <c r="A167" s="4"/>
      <c r="B167" s="4"/>
      <c r="C167" s="29" t="s">
        <v>24</v>
      </c>
      <c r="D167" s="30">
        <v>512696.96</v>
      </c>
      <c r="E167" s="39">
        <v>494271.71</v>
      </c>
      <c r="F167" s="28">
        <v>0.96406210405460568</v>
      </c>
      <c r="G167" s="32"/>
      <c r="H167" s="30">
        <v>511654</v>
      </c>
      <c r="I167" s="39">
        <v>494888</v>
      </c>
      <c r="J167" s="28">
        <v>0.96723176208922435</v>
      </c>
      <c r="L167" s="30">
        <v>528718</v>
      </c>
      <c r="M167" s="39">
        <v>508225.96000000089</v>
      </c>
      <c r="N167" s="28">
        <v>0.96124202315790441</v>
      </c>
      <c r="P167" s="30">
        <v>517334</v>
      </c>
      <c r="Q167" s="39">
        <v>486205.26999999629</v>
      </c>
      <c r="R167" s="28">
        <v>0.93982856336524623</v>
      </c>
      <c r="T167" s="30">
        <v>497522</v>
      </c>
      <c r="U167" s="39">
        <v>463548.5</v>
      </c>
      <c r="V167" s="28">
        <v>0.93171457744582153</v>
      </c>
      <c r="X167" s="30">
        <v>494058</v>
      </c>
      <c r="Y167" s="39">
        <v>474679.78999999911</v>
      </c>
      <c r="Z167" s="28">
        <v>0.96077745932663594</v>
      </c>
    </row>
    <row r="168" spans="1:26" x14ac:dyDescent="0.3">
      <c r="C168" s="33"/>
      <c r="D168" s="34"/>
      <c r="E168" s="27"/>
      <c r="F168" s="28"/>
      <c r="G168" s="35"/>
      <c r="H168" s="26"/>
      <c r="I168" s="27"/>
      <c r="J168" s="28"/>
      <c r="L168" s="26"/>
      <c r="M168" s="36"/>
      <c r="N168" s="28"/>
      <c r="P168" s="26"/>
      <c r="Q168" s="36"/>
      <c r="R168" s="28"/>
      <c r="T168" s="37"/>
      <c r="U168" s="36"/>
      <c r="V168" s="28"/>
      <c r="X168" s="37"/>
      <c r="Y168" s="38"/>
      <c r="Z168" s="28"/>
    </row>
    <row r="169" spans="1:26" x14ac:dyDescent="0.3">
      <c r="A169" s="4" t="s">
        <v>813</v>
      </c>
      <c r="B169" s="4" t="s">
        <v>214</v>
      </c>
      <c r="C169" s="33" t="s">
        <v>585</v>
      </c>
      <c r="D169" s="34">
        <v>111841.92</v>
      </c>
      <c r="E169" s="27">
        <v>111841.92</v>
      </c>
      <c r="F169" s="28">
        <v>1</v>
      </c>
      <c r="G169" s="35"/>
      <c r="H169" s="34">
        <v>107419</v>
      </c>
      <c r="I169" s="27">
        <v>107419</v>
      </c>
      <c r="J169" s="28">
        <v>1</v>
      </c>
      <c r="L169" s="34">
        <v>98282</v>
      </c>
      <c r="M169" s="27">
        <v>98282.01</v>
      </c>
      <c r="N169" s="28">
        <v>1.0000001017480311</v>
      </c>
      <c r="P169" s="34">
        <v>115488</v>
      </c>
      <c r="Q169" s="27">
        <v>115488</v>
      </c>
      <c r="R169" s="28">
        <v>1</v>
      </c>
      <c r="T169" s="34">
        <v>116551</v>
      </c>
      <c r="U169" s="27">
        <v>116551.19999998808</v>
      </c>
      <c r="V169" s="28">
        <v>1.0000017159868906</v>
      </c>
      <c r="X169" s="34">
        <v>112422</v>
      </c>
      <c r="Y169" s="27">
        <v>112422</v>
      </c>
      <c r="Z169" s="28">
        <v>1</v>
      </c>
    </row>
    <row r="170" spans="1:26" x14ac:dyDescent="0.3">
      <c r="A170" s="4" t="s">
        <v>1126</v>
      </c>
      <c r="B170" s="4" t="s">
        <v>215</v>
      </c>
      <c r="C170" s="33" t="s">
        <v>1584</v>
      </c>
      <c r="D170" s="34">
        <v>37884</v>
      </c>
      <c r="E170" s="27">
        <v>37884</v>
      </c>
      <c r="F170" s="28">
        <v>1</v>
      </c>
      <c r="G170" s="35"/>
      <c r="H170" s="34">
        <v>47125</v>
      </c>
      <c r="I170" s="27">
        <v>47125</v>
      </c>
      <c r="J170" s="28">
        <v>1</v>
      </c>
      <c r="L170" s="34">
        <v>53489</v>
      </c>
      <c r="M170" s="27">
        <v>53489</v>
      </c>
      <c r="N170" s="28">
        <v>1</v>
      </c>
      <c r="P170" s="34">
        <v>53814</v>
      </c>
      <c r="Q170" s="27">
        <v>53814</v>
      </c>
      <c r="R170" s="28">
        <v>1</v>
      </c>
      <c r="T170" s="34">
        <v>49304</v>
      </c>
      <c r="U170" s="27">
        <v>18436</v>
      </c>
      <c r="V170" s="28">
        <v>0.37392503650819409</v>
      </c>
      <c r="X170" s="34">
        <v>49185</v>
      </c>
      <c r="Y170" s="27">
        <v>49185</v>
      </c>
      <c r="Z170" s="28">
        <v>1</v>
      </c>
    </row>
    <row r="171" spans="1:26" x14ac:dyDescent="0.3">
      <c r="A171" s="4" t="s">
        <v>1128</v>
      </c>
      <c r="B171" s="4" t="s">
        <v>216</v>
      </c>
      <c r="C171" s="33" t="s">
        <v>1585</v>
      </c>
      <c r="D171" s="34">
        <v>40393</v>
      </c>
      <c r="E171" s="27">
        <v>29000</v>
      </c>
      <c r="F171" s="28">
        <v>0.71794617879335532</v>
      </c>
      <c r="G171" s="35"/>
      <c r="H171" s="34">
        <v>50323</v>
      </c>
      <c r="I171" s="27">
        <v>25500</v>
      </c>
      <c r="J171" s="28">
        <v>0.50672654650954829</v>
      </c>
      <c r="L171" s="34">
        <v>43360</v>
      </c>
      <c r="M171" s="27">
        <v>19000</v>
      </c>
      <c r="N171" s="28">
        <v>0.43819188191881919</v>
      </c>
      <c r="P171" s="34">
        <v>36926</v>
      </c>
      <c r="Q171" s="27">
        <v>29584.179999999702</v>
      </c>
      <c r="R171" s="28">
        <v>0.80117478199641723</v>
      </c>
      <c r="T171" s="34">
        <v>38321</v>
      </c>
      <c r="U171" s="27">
        <v>38321</v>
      </c>
      <c r="V171" s="28">
        <v>1</v>
      </c>
      <c r="X171" s="34">
        <v>39278</v>
      </c>
      <c r="Y171" s="27">
        <v>39278</v>
      </c>
      <c r="Z171" s="28">
        <v>1</v>
      </c>
    </row>
    <row r="172" spans="1:26" x14ac:dyDescent="0.3">
      <c r="A172" s="4" t="s">
        <v>1130</v>
      </c>
      <c r="B172" s="4" t="s">
        <v>217</v>
      </c>
      <c r="C172" s="33" t="s">
        <v>1586</v>
      </c>
      <c r="D172" s="34">
        <v>24454</v>
      </c>
      <c r="E172" s="27">
        <v>5100</v>
      </c>
      <c r="F172" s="28">
        <v>0.20855483765437147</v>
      </c>
      <c r="G172" s="35"/>
      <c r="H172" s="34">
        <v>21908</v>
      </c>
      <c r="I172" s="27">
        <v>10000</v>
      </c>
      <c r="J172" s="28">
        <v>0.45645426328281907</v>
      </c>
      <c r="L172" s="34">
        <v>21436</v>
      </c>
      <c r="M172" s="27">
        <v>10800</v>
      </c>
      <c r="N172" s="28">
        <v>0.50382534054860983</v>
      </c>
      <c r="P172" s="34">
        <v>20689</v>
      </c>
      <c r="Q172" s="27">
        <v>20689</v>
      </c>
      <c r="R172" s="28">
        <v>1</v>
      </c>
      <c r="T172" s="34">
        <v>15620</v>
      </c>
      <c r="U172" s="27">
        <v>15620</v>
      </c>
      <c r="V172" s="28">
        <v>1</v>
      </c>
      <c r="X172" s="34">
        <v>31726</v>
      </c>
      <c r="Y172" s="27">
        <v>28300</v>
      </c>
      <c r="Z172" s="28">
        <v>0.89201286011473235</v>
      </c>
    </row>
    <row r="173" spans="1:26" x14ac:dyDescent="0.3">
      <c r="A173" s="4" t="s">
        <v>814</v>
      </c>
      <c r="B173" s="4" t="s">
        <v>218</v>
      </c>
      <c r="C173" s="33" t="s">
        <v>589</v>
      </c>
      <c r="D173" s="34">
        <v>65296</v>
      </c>
      <c r="E173" s="27">
        <v>65296</v>
      </c>
      <c r="F173" s="28">
        <v>1</v>
      </c>
      <c r="G173" s="35"/>
      <c r="H173" s="34">
        <v>58944</v>
      </c>
      <c r="I173" s="27">
        <v>58944</v>
      </c>
      <c r="J173" s="28">
        <v>1</v>
      </c>
      <c r="L173" s="34">
        <v>61354</v>
      </c>
      <c r="M173" s="27">
        <v>61354</v>
      </c>
      <c r="N173" s="28">
        <v>1</v>
      </c>
      <c r="P173" s="34">
        <v>65528</v>
      </c>
      <c r="Q173" s="27">
        <v>65528</v>
      </c>
      <c r="R173" s="28">
        <v>1</v>
      </c>
      <c r="T173" s="34">
        <v>70620</v>
      </c>
      <c r="U173" s="27">
        <v>70620</v>
      </c>
      <c r="V173" s="28">
        <v>1</v>
      </c>
      <c r="X173" s="34">
        <v>70481</v>
      </c>
      <c r="Y173" s="27">
        <v>70481</v>
      </c>
      <c r="Z173" s="28">
        <v>1</v>
      </c>
    </row>
    <row r="174" spans="1:26" x14ac:dyDescent="0.3">
      <c r="A174" s="4" t="s">
        <v>1133</v>
      </c>
      <c r="B174" s="4" t="s">
        <v>219</v>
      </c>
      <c r="C174" s="33" t="s">
        <v>591</v>
      </c>
      <c r="D174" s="34">
        <v>62515</v>
      </c>
      <c r="E174" s="27">
        <v>62515</v>
      </c>
      <c r="F174" s="28">
        <v>1</v>
      </c>
      <c r="G174" s="35"/>
      <c r="H174" s="34">
        <v>62235</v>
      </c>
      <c r="I174" s="27">
        <v>62235</v>
      </c>
      <c r="J174" s="28">
        <v>1</v>
      </c>
      <c r="L174" s="34">
        <v>64731</v>
      </c>
      <c r="M174" s="27">
        <v>64731</v>
      </c>
      <c r="N174" s="28">
        <v>1</v>
      </c>
      <c r="P174" s="34">
        <v>64955</v>
      </c>
      <c r="Q174" s="27">
        <v>64955</v>
      </c>
      <c r="R174" s="28">
        <v>1</v>
      </c>
      <c r="T174" s="34">
        <v>64954</v>
      </c>
      <c r="U174" s="27">
        <v>64954</v>
      </c>
      <c r="V174" s="28">
        <v>1</v>
      </c>
      <c r="X174" s="34">
        <v>58289</v>
      </c>
      <c r="Y174" s="27">
        <v>58289</v>
      </c>
      <c r="Z174" s="28">
        <v>1</v>
      </c>
    </row>
    <row r="175" spans="1:26" x14ac:dyDescent="0.3">
      <c r="A175" s="4" t="s">
        <v>1135</v>
      </c>
      <c r="B175" s="4" t="s">
        <v>220</v>
      </c>
      <c r="C175" s="33" t="s">
        <v>593</v>
      </c>
      <c r="D175" s="34">
        <v>56434</v>
      </c>
      <c r="E175" s="27">
        <v>56434</v>
      </c>
      <c r="F175" s="28">
        <v>1</v>
      </c>
      <c r="G175" s="35"/>
      <c r="H175" s="34">
        <v>55502</v>
      </c>
      <c r="I175" s="27">
        <v>55502</v>
      </c>
      <c r="J175" s="28">
        <v>1</v>
      </c>
      <c r="L175" s="34">
        <v>55502</v>
      </c>
      <c r="M175" s="27">
        <v>55502</v>
      </c>
      <c r="N175" s="28">
        <v>1</v>
      </c>
      <c r="P175" s="34">
        <v>53583</v>
      </c>
      <c r="Q175" s="27">
        <v>53583</v>
      </c>
      <c r="R175" s="28">
        <v>1</v>
      </c>
      <c r="T175" s="34">
        <v>48018</v>
      </c>
      <c r="U175" s="27">
        <v>48018</v>
      </c>
      <c r="V175" s="28">
        <v>1</v>
      </c>
      <c r="X175" s="34">
        <v>49318</v>
      </c>
      <c r="Y175" s="27">
        <v>49318</v>
      </c>
      <c r="Z175" s="28">
        <v>1</v>
      </c>
    </row>
    <row r="176" spans="1:26" x14ac:dyDescent="0.3">
      <c r="A176" s="4" t="s">
        <v>1137</v>
      </c>
      <c r="B176" s="4" t="s">
        <v>221</v>
      </c>
      <c r="C176" s="33" t="s">
        <v>1587</v>
      </c>
      <c r="D176" s="34">
        <v>31683</v>
      </c>
      <c r="E176" s="27">
        <v>31683</v>
      </c>
      <c r="F176" s="28">
        <v>1</v>
      </c>
      <c r="G176" s="35"/>
      <c r="H176" s="34">
        <v>41061</v>
      </c>
      <c r="I176" s="27">
        <v>41061</v>
      </c>
      <c r="J176" s="28">
        <v>1</v>
      </c>
      <c r="L176" s="34">
        <v>46283</v>
      </c>
      <c r="M176" s="27">
        <v>46283</v>
      </c>
      <c r="N176" s="28">
        <v>1</v>
      </c>
      <c r="P176" s="34">
        <v>51089</v>
      </c>
      <c r="Q176" s="27">
        <v>51089</v>
      </c>
      <c r="R176" s="28">
        <v>1</v>
      </c>
      <c r="T176" s="34">
        <v>49059</v>
      </c>
      <c r="U176" s="27">
        <v>49059</v>
      </c>
      <c r="V176" s="28">
        <v>1</v>
      </c>
      <c r="X176" s="34">
        <v>47574</v>
      </c>
      <c r="Y176" s="27">
        <v>37750</v>
      </c>
      <c r="Z176" s="28">
        <v>0.79350065161642913</v>
      </c>
    </row>
    <row r="177" spans="1:26" s="6" customFormat="1" x14ac:dyDescent="0.3">
      <c r="A177" s="4"/>
      <c r="B177" s="4"/>
      <c r="C177" s="29" t="s">
        <v>27</v>
      </c>
      <c r="D177" s="30">
        <v>430500.92</v>
      </c>
      <c r="E177" s="30">
        <v>399753.92</v>
      </c>
      <c r="F177" s="28">
        <v>0.92857854984374943</v>
      </c>
      <c r="G177" s="32"/>
      <c r="H177" s="30">
        <v>444517</v>
      </c>
      <c r="I177" s="30">
        <v>407786</v>
      </c>
      <c r="J177" s="28">
        <v>0.91736873955326792</v>
      </c>
      <c r="L177" s="30">
        <v>444437</v>
      </c>
      <c r="M177" s="30">
        <v>409441.01</v>
      </c>
      <c r="N177" s="28">
        <v>0.9212577035665348</v>
      </c>
      <c r="P177" s="30">
        <v>462072</v>
      </c>
      <c r="Q177" s="30">
        <v>454730.1799999997</v>
      </c>
      <c r="R177" s="28">
        <v>0.98411109091223814</v>
      </c>
      <c r="T177" s="30">
        <v>452447</v>
      </c>
      <c r="U177" s="30">
        <v>421579.19999998808</v>
      </c>
      <c r="V177" s="28">
        <v>0.93177587651147664</v>
      </c>
      <c r="X177" s="30">
        <v>458273</v>
      </c>
      <c r="Y177" s="30">
        <v>445023</v>
      </c>
      <c r="Z177" s="28">
        <v>0.97108710310229929</v>
      </c>
    </row>
    <row r="178" spans="1:26" x14ac:dyDescent="0.3">
      <c r="C178" s="33"/>
      <c r="D178" s="34"/>
      <c r="E178" s="27"/>
      <c r="F178" s="28"/>
      <c r="G178" s="35"/>
      <c r="H178" s="26"/>
      <c r="I178" s="27"/>
      <c r="J178" s="28"/>
      <c r="L178" s="26"/>
      <c r="M178" s="36"/>
      <c r="N178" s="28"/>
      <c r="P178" s="26"/>
      <c r="Q178" s="36"/>
      <c r="R178" s="28"/>
      <c r="T178" s="37"/>
      <c r="U178" s="36"/>
      <c r="V178" s="28"/>
      <c r="X178" s="37"/>
      <c r="Y178" s="38"/>
      <c r="Z178" s="28"/>
    </row>
    <row r="179" spans="1:26" x14ac:dyDescent="0.3">
      <c r="A179" s="4" t="s">
        <v>1139</v>
      </c>
      <c r="B179" s="4" t="s">
        <v>223</v>
      </c>
      <c r="C179" s="33" t="s">
        <v>1588</v>
      </c>
      <c r="D179" s="34">
        <v>8447</v>
      </c>
      <c r="E179" s="27">
        <v>8447</v>
      </c>
      <c r="F179" s="28">
        <v>1</v>
      </c>
      <c r="G179" s="35"/>
      <c r="H179" s="34">
        <v>8308</v>
      </c>
      <c r="I179" s="27">
        <v>8308</v>
      </c>
      <c r="J179" s="28">
        <v>1</v>
      </c>
      <c r="L179" s="34">
        <v>8730</v>
      </c>
      <c r="M179" s="27">
        <v>8730</v>
      </c>
      <c r="N179" s="28">
        <v>1</v>
      </c>
      <c r="P179" s="34">
        <v>8431</v>
      </c>
      <c r="Q179" s="27">
        <v>8431</v>
      </c>
      <c r="R179" s="28">
        <v>1</v>
      </c>
      <c r="T179" s="34">
        <v>8142</v>
      </c>
      <c r="U179" s="27">
        <v>8142</v>
      </c>
      <c r="V179" s="28">
        <v>1</v>
      </c>
      <c r="X179" s="34">
        <v>7905</v>
      </c>
      <c r="Y179" s="27">
        <v>7905</v>
      </c>
      <c r="Z179" s="28">
        <v>1</v>
      </c>
    </row>
    <row r="180" spans="1:26" x14ac:dyDescent="0.3">
      <c r="A180" s="4" t="s">
        <v>1141</v>
      </c>
      <c r="B180" s="4" t="s">
        <v>224</v>
      </c>
      <c r="C180" s="33" t="s">
        <v>1589</v>
      </c>
      <c r="D180" s="34">
        <v>105190</v>
      </c>
      <c r="E180" s="27">
        <v>105190</v>
      </c>
      <c r="F180" s="28">
        <v>1</v>
      </c>
      <c r="G180" s="35"/>
      <c r="H180" s="34">
        <v>103548</v>
      </c>
      <c r="I180" s="27">
        <v>103548</v>
      </c>
      <c r="J180" s="28">
        <v>1</v>
      </c>
      <c r="L180" s="34">
        <v>105511</v>
      </c>
      <c r="M180" s="27">
        <v>105511</v>
      </c>
      <c r="N180" s="28">
        <v>1</v>
      </c>
      <c r="P180" s="34">
        <v>103924</v>
      </c>
      <c r="Q180" s="27">
        <v>103924</v>
      </c>
      <c r="R180" s="28">
        <v>1</v>
      </c>
      <c r="T180" s="34">
        <v>103363</v>
      </c>
      <c r="U180" s="27">
        <v>103363</v>
      </c>
      <c r="V180" s="28">
        <v>1</v>
      </c>
      <c r="X180" s="34">
        <v>102497</v>
      </c>
      <c r="Y180" s="27">
        <v>102497</v>
      </c>
      <c r="Z180" s="28">
        <v>1</v>
      </c>
    </row>
    <row r="181" spans="1:26" x14ac:dyDescent="0.3">
      <c r="A181" s="4" t="s">
        <v>1143</v>
      </c>
      <c r="B181" s="4" t="s">
        <v>226</v>
      </c>
      <c r="C181" s="33" t="s">
        <v>1590</v>
      </c>
      <c r="D181" s="34">
        <v>17407</v>
      </c>
      <c r="E181" s="27">
        <v>17407</v>
      </c>
      <c r="F181" s="28">
        <v>1</v>
      </c>
      <c r="G181" s="35"/>
      <c r="H181" s="34">
        <v>16841</v>
      </c>
      <c r="I181" s="27">
        <v>16841</v>
      </c>
      <c r="J181" s="28">
        <v>1</v>
      </c>
      <c r="L181" s="34">
        <v>16841</v>
      </c>
      <c r="M181" s="27">
        <v>16841</v>
      </c>
      <c r="N181" s="28">
        <v>1</v>
      </c>
      <c r="P181" s="34">
        <v>16316</v>
      </c>
      <c r="Q181" s="27">
        <v>16316</v>
      </c>
      <c r="R181" s="28">
        <v>1</v>
      </c>
      <c r="T181" s="34">
        <v>15768</v>
      </c>
      <c r="U181" s="27">
        <v>15768</v>
      </c>
      <c r="V181" s="28">
        <v>1</v>
      </c>
      <c r="X181" s="34">
        <v>15313</v>
      </c>
      <c r="Y181" s="27">
        <v>15313</v>
      </c>
      <c r="Z181" s="28">
        <v>1</v>
      </c>
    </row>
    <row r="182" spans="1:26" x14ac:dyDescent="0.3">
      <c r="A182" s="4" t="s">
        <v>815</v>
      </c>
      <c r="B182" s="4" t="s">
        <v>228</v>
      </c>
      <c r="C182" s="33" t="s">
        <v>816</v>
      </c>
      <c r="D182" s="34">
        <v>37566</v>
      </c>
      <c r="E182" s="27">
        <v>37566</v>
      </c>
      <c r="F182" s="28">
        <v>1</v>
      </c>
      <c r="G182" s="35"/>
      <c r="H182" s="34">
        <v>37469</v>
      </c>
      <c r="I182" s="27">
        <v>37469</v>
      </c>
      <c r="J182" s="28">
        <v>1</v>
      </c>
      <c r="L182" s="34">
        <v>37469</v>
      </c>
      <c r="M182" s="27">
        <v>37469</v>
      </c>
      <c r="N182" s="28">
        <v>1</v>
      </c>
      <c r="P182" s="34">
        <v>36239</v>
      </c>
      <c r="Q182" s="27">
        <v>36239</v>
      </c>
      <c r="R182" s="28">
        <v>1</v>
      </c>
      <c r="T182" s="34">
        <v>34982</v>
      </c>
      <c r="U182" s="27">
        <v>34982</v>
      </c>
      <c r="V182" s="28">
        <v>1</v>
      </c>
      <c r="X182" s="34">
        <v>34182</v>
      </c>
      <c r="Y182" s="27">
        <v>34182</v>
      </c>
      <c r="Z182" s="28">
        <v>1</v>
      </c>
    </row>
    <row r="183" spans="1:26" x14ac:dyDescent="0.3">
      <c r="A183" s="4" t="s">
        <v>1146</v>
      </c>
      <c r="B183" s="4" t="s">
        <v>230</v>
      </c>
      <c r="C183" s="33" t="s">
        <v>597</v>
      </c>
      <c r="D183" s="34">
        <v>46754.28</v>
      </c>
      <c r="E183" s="27">
        <v>46754.14</v>
      </c>
      <c r="F183" s="28">
        <v>0.99999700562173133</v>
      </c>
      <c r="G183" s="35"/>
      <c r="H183" s="34">
        <v>45932</v>
      </c>
      <c r="I183" s="27">
        <v>45932</v>
      </c>
      <c r="J183" s="28">
        <v>1</v>
      </c>
      <c r="L183" s="34">
        <v>45932</v>
      </c>
      <c r="M183" s="27">
        <v>45932</v>
      </c>
      <c r="N183" s="28">
        <v>1</v>
      </c>
      <c r="P183" s="34">
        <v>44354</v>
      </c>
      <c r="Q183" s="27">
        <v>44354</v>
      </c>
      <c r="R183" s="28">
        <v>1</v>
      </c>
      <c r="T183" s="34">
        <v>39094</v>
      </c>
      <c r="U183" s="27">
        <v>39094</v>
      </c>
      <c r="V183" s="28">
        <v>1</v>
      </c>
      <c r="X183" s="34">
        <v>50136</v>
      </c>
      <c r="Y183" s="27">
        <v>50136</v>
      </c>
      <c r="Z183" s="28">
        <v>1</v>
      </c>
    </row>
    <row r="184" spans="1:26" x14ac:dyDescent="0.3">
      <c r="A184" s="4" t="s">
        <v>1148</v>
      </c>
      <c r="B184" s="4" t="s">
        <v>225</v>
      </c>
      <c r="C184" s="33" t="s">
        <v>1591</v>
      </c>
      <c r="D184" s="34">
        <v>58092</v>
      </c>
      <c r="E184" s="27">
        <v>58092</v>
      </c>
      <c r="F184" s="28">
        <v>1</v>
      </c>
      <c r="G184" s="35"/>
      <c r="H184" s="34">
        <v>60773</v>
      </c>
      <c r="I184" s="27">
        <v>60773</v>
      </c>
      <c r="J184" s="28">
        <v>1</v>
      </c>
      <c r="L184" s="34">
        <v>60773</v>
      </c>
      <c r="M184" s="27">
        <v>60773</v>
      </c>
      <c r="N184" s="28">
        <v>1</v>
      </c>
      <c r="P184" s="34">
        <v>57911</v>
      </c>
      <c r="Q184" s="27">
        <v>57911</v>
      </c>
      <c r="R184" s="28">
        <v>1</v>
      </c>
      <c r="T184" s="34">
        <v>56460</v>
      </c>
      <c r="U184" s="27">
        <v>56460</v>
      </c>
      <c r="V184" s="28">
        <v>1</v>
      </c>
      <c r="X184" s="34">
        <v>56377</v>
      </c>
      <c r="Y184" s="27">
        <v>56377</v>
      </c>
      <c r="Z184" s="28">
        <v>1</v>
      </c>
    </row>
    <row r="185" spans="1:26" x14ac:dyDescent="0.3">
      <c r="A185" s="4" t="s">
        <v>1150</v>
      </c>
      <c r="B185" s="4" t="s">
        <v>227</v>
      </c>
      <c r="C185" s="33" t="s">
        <v>1592</v>
      </c>
      <c r="D185" s="34">
        <v>22180</v>
      </c>
      <c r="E185" s="27">
        <v>22180</v>
      </c>
      <c r="F185" s="28">
        <v>1</v>
      </c>
      <c r="G185" s="35"/>
      <c r="H185" s="34">
        <v>13700</v>
      </c>
      <c r="I185" s="27">
        <v>13700</v>
      </c>
      <c r="J185" s="28">
        <v>1</v>
      </c>
      <c r="L185" s="34">
        <v>22191</v>
      </c>
      <c r="M185" s="27">
        <v>22191</v>
      </c>
      <c r="N185" s="28">
        <v>1</v>
      </c>
      <c r="P185" s="34">
        <v>23828</v>
      </c>
      <c r="Q185" s="27">
        <v>23828</v>
      </c>
      <c r="R185" s="28">
        <v>1</v>
      </c>
      <c r="T185" s="34">
        <v>23469</v>
      </c>
      <c r="U185" s="27">
        <v>23469</v>
      </c>
      <c r="V185" s="28">
        <v>1</v>
      </c>
      <c r="X185" s="34">
        <v>22687</v>
      </c>
      <c r="Y185" s="27">
        <v>22687</v>
      </c>
      <c r="Z185" s="28">
        <v>1</v>
      </c>
    </row>
    <row r="186" spans="1:26" x14ac:dyDescent="0.3">
      <c r="A186" s="4" t="s">
        <v>1152</v>
      </c>
      <c r="B186" s="4" t="s">
        <v>229</v>
      </c>
      <c r="C186" s="33" t="s">
        <v>1593</v>
      </c>
      <c r="D186" s="34">
        <v>24639</v>
      </c>
      <c r="E186" s="27">
        <v>24639</v>
      </c>
      <c r="F186" s="28">
        <v>1</v>
      </c>
      <c r="G186" s="35"/>
      <c r="H186" s="34">
        <v>25711</v>
      </c>
      <c r="I186" s="27">
        <v>20000</v>
      </c>
      <c r="J186" s="28">
        <v>0.77787717319435257</v>
      </c>
      <c r="L186" s="34">
        <v>28435</v>
      </c>
      <c r="M186" s="27">
        <v>14709</v>
      </c>
      <c r="N186" s="28">
        <v>0.51728503604712506</v>
      </c>
      <c r="P186" s="34">
        <v>28105</v>
      </c>
      <c r="Q186" s="27">
        <v>28105</v>
      </c>
      <c r="R186" s="28">
        <v>1</v>
      </c>
      <c r="T186" s="34">
        <v>28228</v>
      </c>
      <c r="U186" s="27">
        <v>28228</v>
      </c>
      <c r="V186" s="28">
        <v>1</v>
      </c>
      <c r="X186" s="34">
        <v>26168</v>
      </c>
      <c r="Y186" s="27">
        <v>26168</v>
      </c>
      <c r="Z186" s="28">
        <v>1</v>
      </c>
    </row>
    <row r="187" spans="1:26" x14ac:dyDescent="0.3">
      <c r="A187" s="4" t="s">
        <v>1154</v>
      </c>
      <c r="B187" s="4" t="s">
        <v>232</v>
      </c>
      <c r="C187" s="33" t="s">
        <v>599</v>
      </c>
      <c r="D187" s="34">
        <v>35812.1</v>
      </c>
      <c r="E187" s="27">
        <v>35812.1</v>
      </c>
      <c r="F187" s="28">
        <v>1</v>
      </c>
      <c r="G187" s="35"/>
      <c r="H187" s="34">
        <v>45752</v>
      </c>
      <c r="I187" s="27">
        <v>45752</v>
      </c>
      <c r="J187" s="28">
        <v>1</v>
      </c>
      <c r="L187" s="34">
        <v>40364</v>
      </c>
      <c r="M187" s="27">
        <v>27446.34999999404</v>
      </c>
      <c r="N187" s="28">
        <v>0.67997101377450297</v>
      </c>
      <c r="P187" s="34">
        <v>44415</v>
      </c>
      <c r="Q187" s="27">
        <v>44415</v>
      </c>
      <c r="R187" s="28">
        <v>1</v>
      </c>
      <c r="T187" s="34">
        <v>44689</v>
      </c>
      <c r="U187" s="27">
        <v>44689</v>
      </c>
      <c r="V187" s="28">
        <v>1</v>
      </c>
      <c r="X187" s="34">
        <v>44027</v>
      </c>
      <c r="Y187" s="27">
        <v>44027</v>
      </c>
      <c r="Z187" s="28">
        <v>1</v>
      </c>
    </row>
    <row r="188" spans="1:26" x14ac:dyDescent="0.3">
      <c r="A188" s="4" t="s">
        <v>1156</v>
      </c>
      <c r="B188" s="4" t="s">
        <v>233</v>
      </c>
      <c r="C188" s="33" t="s">
        <v>1594</v>
      </c>
      <c r="D188" s="34">
        <v>41049</v>
      </c>
      <c r="E188" s="27">
        <v>41049</v>
      </c>
      <c r="F188" s="28">
        <v>1</v>
      </c>
      <c r="G188" s="35"/>
      <c r="H188" s="34">
        <v>42528</v>
      </c>
      <c r="I188" s="27">
        <v>42528</v>
      </c>
      <c r="J188" s="28">
        <v>1</v>
      </c>
      <c r="L188" s="34">
        <v>45248</v>
      </c>
      <c r="M188" s="27">
        <v>45248</v>
      </c>
      <c r="N188" s="28">
        <v>1</v>
      </c>
      <c r="P188" s="34">
        <v>43801</v>
      </c>
      <c r="Q188" s="27">
        <v>43801</v>
      </c>
      <c r="R188" s="28">
        <v>1</v>
      </c>
      <c r="T188" s="34">
        <v>42827</v>
      </c>
      <c r="U188" s="27">
        <v>42827</v>
      </c>
      <c r="V188" s="28">
        <v>1</v>
      </c>
      <c r="X188" s="34">
        <v>42224</v>
      </c>
      <c r="Y188" s="27">
        <v>42224</v>
      </c>
      <c r="Z188" s="28">
        <v>1</v>
      </c>
    </row>
    <row r="189" spans="1:26" x14ac:dyDescent="0.3">
      <c r="A189" s="4" t="s">
        <v>1158</v>
      </c>
      <c r="B189" s="4" t="s">
        <v>234</v>
      </c>
      <c r="C189" s="33" t="s">
        <v>1595</v>
      </c>
      <c r="D189" s="34">
        <v>71422.13</v>
      </c>
      <c r="E189" s="27">
        <v>71422.13</v>
      </c>
      <c r="F189" s="28">
        <v>1</v>
      </c>
      <c r="G189" s="35"/>
      <c r="H189" s="34">
        <v>71578</v>
      </c>
      <c r="I189" s="27">
        <v>71578</v>
      </c>
      <c r="J189" s="28">
        <v>1</v>
      </c>
      <c r="L189" s="34">
        <v>73516</v>
      </c>
      <c r="M189" s="27">
        <v>73516</v>
      </c>
      <c r="N189" s="28">
        <v>1</v>
      </c>
      <c r="P189" s="34">
        <v>66998</v>
      </c>
      <c r="Q189" s="27">
        <v>66998</v>
      </c>
      <c r="R189" s="28">
        <v>1</v>
      </c>
      <c r="T189" s="34">
        <v>66329</v>
      </c>
      <c r="U189" s="27">
        <v>66329</v>
      </c>
      <c r="V189" s="28">
        <v>1</v>
      </c>
      <c r="X189" s="34">
        <v>70904</v>
      </c>
      <c r="Y189" s="27">
        <v>70904</v>
      </c>
      <c r="Z189" s="28">
        <v>1</v>
      </c>
    </row>
    <row r="190" spans="1:26" x14ac:dyDescent="0.3">
      <c r="A190" s="4" t="s">
        <v>1160</v>
      </c>
      <c r="B190" s="4" t="s">
        <v>235</v>
      </c>
      <c r="C190" s="33" t="s">
        <v>601</v>
      </c>
      <c r="D190" s="34">
        <v>49145</v>
      </c>
      <c r="E190" s="27">
        <v>49145</v>
      </c>
      <c r="F190" s="28">
        <v>1</v>
      </c>
      <c r="G190" s="35"/>
      <c r="H190" s="34">
        <v>34793</v>
      </c>
      <c r="I190" s="27">
        <v>34793</v>
      </c>
      <c r="J190" s="28">
        <v>1</v>
      </c>
      <c r="L190" s="34">
        <v>13420</v>
      </c>
      <c r="M190" s="27">
        <v>13420</v>
      </c>
      <c r="N190" s="28">
        <v>1</v>
      </c>
      <c r="P190" s="34">
        <v>13047</v>
      </c>
      <c r="Q190" s="27">
        <v>13047</v>
      </c>
      <c r="R190" s="28">
        <v>1</v>
      </c>
      <c r="T190" s="34">
        <v>11333</v>
      </c>
      <c r="U190" s="27">
        <v>11333</v>
      </c>
      <c r="V190" s="28">
        <v>1</v>
      </c>
      <c r="X190" s="34">
        <v>10197</v>
      </c>
      <c r="Y190" s="27">
        <v>10197</v>
      </c>
      <c r="Z190" s="28">
        <v>1</v>
      </c>
    </row>
    <row r="191" spans="1:26" x14ac:dyDescent="0.3">
      <c r="A191" s="4" t="s">
        <v>1162</v>
      </c>
      <c r="B191" s="4" t="s">
        <v>236</v>
      </c>
      <c r="C191" s="33" t="s">
        <v>1596</v>
      </c>
      <c r="D191" s="34">
        <v>39546</v>
      </c>
      <c r="E191" s="27">
        <v>39546</v>
      </c>
      <c r="F191" s="28">
        <v>1</v>
      </c>
      <c r="G191" s="35"/>
      <c r="H191" s="34">
        <v>38592</v>
      </c>
      <c r="I191" s="27">
        <v>38592</v>
      </c>
      <c r="J191" s="28">
        <v>1</v>
      </c>
      <c r="L191" s="34">
        <v>38839</v>
      </c>
      <c r="M191" s="27">
        <v>38839</v>
      </c>
      <c r="N191" s="28">
        <v>1</v>
      </c>
      <c r="P191" s="34">
        <v>37590</v>
      </c>
      <c r="Q191" s="27">
        <v>37590</v>
      </c>
      <c r="R191" s="28">
        <v>1</v>
      </c>
      <c r="T191" s="34">
        <v>36242</v>
      </c>
      <c r="U191" s="27">
        <v>36242</v>
      </c>
      <c r="V191" s="28">
        <v>1</v>
      </c>
      <c r="X191" s="34">
        <v>34817</v>
      </c>
      <c r="Y191" s="27">
        <v>34817</v>
      </c>
      <c r="Z191" s="28">
        <v>1</v>
      </c>
    </row>
    <row r="192" spans="1:26" x14ac:dyDescent="0.3">
      <c r="A192" s="4" t="s">
        <v>1164</v>
      </c>
      <c r="B192" s="4" t="s">
        <v>231</v>
      </c>
      <c r="C192" s="33" t="s">
        <v>1597</v>
      </c>
      <c r="D192" s="34">
        <v>38061</v>
      </c>
      <c r="E192" s="27">
        <v>38061</v>
      </c>
      <c r="F192" s="28">
        <v>1</v>
      </c>
      <c r="G192" s="35"/>
      <c r="H192" s="34">
        <v>37658</v>
      </c>
      <c r="I192" s="27">
        <v>37658</v>
      </c>
      <c r="J192" s="28">
        <v>1</v>
      </c>
      <c r="L192" s="34">
        <v>38376</v>
      </c>
      <c r="M192" s="27">
        <v>38376</v>
      </c>
      <c r="N192" s="28">
        <v>1</v>
      </c>
      <c r="P192" s="34">
        <v>37590</v>
      </c>
      <c r="Q192" s="27">
        <v>37590</v>
      </c>
      <c r="R192" s="28">
        <v>1</v>
      </c>
      <c r="T192" s="34">
        <v>36242</v>
      </c>
      <c r="U192" s="27">
        <v>36242</v>
      </c>
      <c r="V192" s="28">
        <v>1</v>
      </c>
      <c r="X192" s="34">
        <v>34817</v>
      </c>
      <c r="Y192" s="27">
        <v>34817</v>
      </c>
      <c r="Z192" s="28">
        <v>1</v>
      </c>
    </row>
    <row r="193" spans="1:26" x14ac:dyDescent="0.3">
      <c r="A193" s="4" t="s">
        <v>1166</v>
      </c>
      <c r="B193" s="4" t="s">
        <v>237</v>
      </c>
      <c r="C193" s="33" t="s">
        <v>603</v>
      </c>
      <c r="D193" s="34">
        <v>108362</v>
      </c>
      <c r="E193" s="27">
        <v>108362</v>
      </c>
      <c r="F193" s="28">
        <v>1</v>
      </c>
      <c r="G193" s="35"/>
      <c r="H193" s="34">
        <v>107575</v>
      </c>
      <c r="I193" s="27">
        <v>107575</v>
      </c>
      <c r="J193" s="28">
        <v>1</v>
      </c>
      <c r="L193" s="34">
        <v>106014</v>
      </c>
      <c r="M193" s="27">
        <v>106014</v>
      </c>
      <c r="N193" s="28">
        <v>1</v>
      </c>
      <c r="P193" s="34">
        <v>99926</v>
      </c>
      <c r="Q193" s="27">
        <v>99926</v>
      </c>
      <c r="R193" s="28">
        <v>1</v>
      </c>
      <c r="T193" s="34">
        <v>96039</v>
      </c>
      <c r="U193" s="27">
        <v>96039</v>
      </c>
      <c r="V193" s="28">
        <v>1</v>
      </c>
      <c r="X193" s="34">
        <v>95626</v>
      </c>
      <c r="Y193" s="27">
        <v>95626</v>
      </c>
      <c r="Z193" s="28">
        <v>1</v>
      </c>
    </row>
    <row r="194" spans="1:26" s="6" customFormat="1" x14ac:dyDescent="0.3">
      <c r="A194" s="4"/>
      <c r="B194" s="4"/>
      <c r="C194" s="29" t="s">
        <v>30</v>
      </c>
      <c r="D194" s="30">
        <v>703672.51</v>
      </c>
      <c r="E194" s="39">
        <v>703672.37</v>
      </c>
      <c r="F194" s="28">
        <v>0.99999980104381225</v>
      </c>
      <c r="G194" s="32"/>
      <c r="H194" s="30">
        <v>690758</v>
      </c>
      <c r="I194" s="39">
        <v>685047</v>
      </c>
      <c r="J194" s="28">
        <v>0.99173227092556293</v>
      </c>
      <c r="L194" s="30">
        <v>681659</v>
      </c>
      <c r="M194" s="39">
        <v>655015.34999999404</v>
      </c>
      <c r="N194" s="28">
        <v>0.96091352127675866</v>
      </c>
      <c r="P194" s="30">
        <v>662475</v>
      </c>
      <c r="Q194" s="39">
        <v>662475</v>
      </c>
      <c r="R194" s="28">
        <v>1</v>
      </c>
      <c r="T194" s="30">
        <v>643207</v>
      </c>
      <c r="U194" s="39">
        <v>643207</v>
      </c>
      <c r="V194" s="28">
        <v>1</v>
      </c>
      <c r="X194" s="30">
        <v>647877</v>
      </c>
      <c r="Y194" s="39">
        <v>647877</v>
      </c>
      <c r="Z194" s="28">
        <v>1</v>
      </c>
    </row>
    <row r="195" spans="1:26" x14ac:dyDescent="0.3">
      <c r="C195" s="33"/>
      <c r="D195" s="34"/>
      <c r="E195" s="27"/>
      <c r="F195" s="28"/>
      <c r="G195" s="35"/>
      <c r="H195" s="26"/>
      <c r="I195" s="27"/>
      <c r="J195" s="28"/>
      <c r="L195" s="26"/>
      <c r="M195" s="36"/>
      <c r="N195" s="28"/>
      <c r="P195" s="26"/>
      <c r="Q195" s="36"/>
      <c r="R195" s="28"/>
      <c r="T195" s="37"/>
      <c r="U195" s="36"/>
      <c r="V195" s="28"/>
      <c r="X195" s="37"/>
      <c r="Y195" s="38"/>
      <c r="Z195" s="28"/>
    </row>
    <row r="196" spans="1:26" x14ac:dyDescent="0.3">
      <c r="A196" s="4" t="s">
        <v>1168</v>
      </c>
      <c r="B196" s="4" t="s">
        <v>239</v>
      </c>
      <c r="C196" s="33" t="s">
        <v>1598</v>
      </c>
      <c r="D196" s="34">
        <v>16433</v>
      </c>
      <c r="E196" s="27">
        <v>16433.039999999179</v>
      </c>
      <c r="F196" s="28">
        <v>1.0000024341264029</v>
      </c>
      <c r="G196" s="35"/>
      <c r="H196" s="34">
        <v>16493</v>
      </c>
      <c r="I196" s="27">
        <v>16493</v>
      </c>
      <c r="J196" s="28">
        <v>1</v>
      </c>
      <c r="L196" s="34">
        <v>18263</v>
      </c>
      <c r="M196" s="27">
        <v>18263.04</v>
      </c>
      <c r="N196" s="28">
        <v>1.0000021902206648</v>
      </c>
      <c r="P196" s="34">
        <v>17168</v>
      </c>
      <c r="Q196" s="27">
        <v>17167.580000000002</v>
      </c>
      <c r="R196" s="28">
        <v>0.99997553588070842</v>
      </c>
      <c r="T196" s="34">
        <v>16643</v>
      </c>
      <c r="U196" s="27">
        <v>16643</v>
      </c>
      <c r="V196" s="28">
        <v>1</v>
      </c>
      <c r="X196" s="34">
        <v>16985</v>
      </c>
      <c r="Y196" s="27">
        <v>16985</v>
      </c>
      <c r="Z196" s="28">
        <v>1</v>
      </c>
    </row>
    <row r="197" spans="1:26" x14ac:dyDescent="0.3">
      <c r="A197" s="4" t="s">
        <v>1170</v>
      </c>
      <c r="B197" s="4" t="s">
        <v>241</v>
      </c>
      <c r="C197" s="33" t="s">
        <v>1599</v>
      </c>
      <c r="D197" s="34">
        <v>14594</v>
      </c>
      <c r="E197" s="27">
        <v>14594</v>
      </c>
      <c r="F197" s="28">
        <v>1</v>
      </c>
      <c r="G197" s="35"/>
      <c r="H197" s="34">
        <v>14338</v>
      </c>
      <c r="I197" s="27">
        <v>14338</v>
      </c>
      <c r="J197" s="28">
        <v>1</v>
      </c>
      <c r="L197" s="34">
        <v>14338</v>
      </c>
      <c r="M197" s="27">
        <v>14338</v>
      </c>
      <c r="N197" s="28">
        <v>1</v>
      </c>
      <c r="P197" s="34">
        <v>12701</v>
      </c>
      <c r="Q197" s="27">
        <v>12701</v>
      </c>
      <c r="R197" s="28">
        <v>1</v>
      </c>
      <c r="T197" s="34">
        <v>12318</v>
      </c>
      <c r="U197" s="27">
        <v>12318</v>
      </c>
      <c r="V197" s="28">
        <v>1</v>
      </c>
      <c r="X197" s="34">
        <v>12964</v>
      </c>
      <c r="Y197" s="27">
        <v>12964</v>
      </c>
      <c r="Z197" s="28">
        <v>1</v>
      </c>
    </row>
    <row r="198" spans="1:26" x14ac:dyDescent="0.3">
      <c r="A198" s="4" t="s">
        <v>1172</v>
      </c>
      <c r="B198" s="4" t="s">
        <v>242</v>
      </c>
      <c r="C198" s="33" t="s">
        <v>1600</v>
      </c>
      <c r="D198" s="34">
        <v>24557</v>
      </c>
      <c r="E198" s="27">
        <v>24557</v>
      </c>
      <c r="F198" s="28">
        <v>1</v>
      </c>
      <c r="G198" s="35"/>
      <c r="H198" s="34">
        <v>23826</v>
      </c>
      <c r="I198" s="27">
        <v>23826</v>
      </c>
      <c r="J198" s="28">
        <v>1</v>
      </c>
      <c r="L198" s="34">
        <v>23826</v>
      </c>
      <c r="M198" s="27">
        <v>23826</v>
      </c>
      <c r="N198" s="28">
        <v>1</v>
      </c>
      <c r="P198" s="34">
        <v>21925</v>
      </c>
      <c r="Q198" s="27">
        <v>21925</v>
      </c>
      <c r="R198" s="28">
        <v>1</v>
      </c>
      <c r="T198" s="34">
        <v>21252</v>
      </c>
      <c r="U198" s="27">
        <v>21252</v>
      </c>
      <c r="V198" s="28">
        <v>1</v>
      </c>
      <c r="X198" s="34">
        <v>22064</v>
      </c>
      <c r="Y198" s="27">
        <v>22064</v>
      </c>
      <c r="Z198" s="28">
        <v>1</v>
      </c>
    </row>
    <row r="199" spans="1:26" x14ac:dyDescent="0.3">
      <c r="A199" s="4" t="s">
        <v>1174</v>
      </c>
      <c r="B199" s="4" t="s">
        <v>244</v>
      </c>
      <c r="C199" s="33" t="s">
        <v>1601</v>
      </c>
      <c r="D199" s="34">
        <v>13865</v>
      </c>
      <c r="E199" s="27">
        <v>6000</v>
      </c>
      <c r="F199" s="28">
        <v>0.43274432023079695</v>
      </c>
      <c r="G199" s="35"/>
      <c r="H199" s="34">
        <v>13644</v>
      </c>
      <c r="I199" s="27">
        <v>6000</v>
      </c>
      <c r="J199" s="28">
        <v>0.43975373790677219</v>
      </c>
      <c r="L199" s="34">
        <v>13644</v>
      </c>
      <c r="M199" s="27">
        <v>5500</v>
      </c>
      <c r="N199" s="28">
        <v>0.40310759308120786</v>
      </c>
      <c r="P199" s="34">
        <v>12026</v>
      </c>
      <c r="Q199" s="27">
        <v>6000</v>
      </c>
      <c r="R199" s="28">
        <v>0.49891900881423584</v>
      </c>
      <c r="T199" s="34">
        <v>11664</v>
      </c>
      <c r="U199" s="27">
        <v>11664</v>
      </c>
      <c r="V199" s="28">
        <v>1</v>
      </c>
      <c r="X199" s="34">
        <v>12329</v>
      </c>
      <c r="Y199" s="27">
        <v>12329</v>
      </c>
      <c r="Z199" s="28">
        <v>1</v>
      </c>
    </row>
    <row r="200" spans="1:26" x14ac:dyDescent="0.3">
      <c r="A200" s="4" t="s">
        <v>1176</v>
      </c>
      <c r="B200" s="4" t="s">
        <v>243</v>
      </c>
      <c r="C200" s="33" t="s">
        <v>243</v>
      </c>
      <c r="D200" s="34">
        <v>69161</v>
      </c>
      <c r="E200" s="27">
        <v>69161</v>
      </c>
      <c r="F200" s="28">
        <v>1</v>
      </c>
      <c r="G200" s="35"/>
      <c r="H200" s="34">
        <v>69943</v>
      </c>
      <c r="I200" s="27">
        <v>69943</v>
      </c>
      <c r="J200" s="28">
        <v>1</v>
      </c>
      <c r="L200" s="34">
        <v>71666</v>
      </c>
      <c r="M200" s="27">
        <v>71666</v>
      </c>
      <c r="N200" s="28">
        <v>1</v>
      </c>
      <c r="P200" s="34">
        <v>70336</v>
      </c>
      <c r="Q200" s="27">
        <v>70336</v>
      </c>
      <c r="R200" s="28">
        <v>1</v>
      </c>
      <c r="T200" s="34">
        <v>68223</v>
      </c>
      <c r="U200" s="27">
        <v>68222.5</v>
      </c>
      <c r="V200" s="28">
        <v>0.99999267109332635</v>
      </c>
      <c r="X200" s="34">
        <v>67518</v>
      </c>
      <c r="Y200" s="27">
        <v>67518</v>
      </c>
      <c r="Z200" s="28">
        <v>1</v>
      </c>
    </row>
    <row r="201" spans="1:26" x14ac:dyDescent="0.3">
      <c r="A201" s="4" t="s">
        <v>1178</v>
      </c>
      <c r="B201" s="4" t="s">
        <v>240</v>
      </c>
      <c r="C201" s="33" t="s">
        <v>1602</v>
      </c>
      <c r="D201" s="34">
        <v>14949</v>
      </c>
      <c r="E201" s="27">
        <v>14949</v>
      </c>
      <c r="F201" s="28">
        <v>1</v>
      </c>
      <c r="G201" s="35"/>
      <c r="H201" s="34">
        <v>15092</v>
      </c>
      <c r="I201" s="34">
        <v>15092</v>
      </c>
      <c r="J201" s="28">
        <v>1</v>
      </c>
      <c r="L201" s="34">
        <v>15243</v>
      </c>
      <c r="M201" s="27">
        <v>15243</v>
      </c>
      <c r="N201" s="28">
        <v>1</v>
      </c>
      <c r="P201" s="34">
        <v>14724</v>
      </c>
      <c r="Q201" s="27">
        <v>14724</v>
      </c>
      <c r="R201" s="28">
        <v>1</v>
      </c>
      <c r="T201" s="34">
        <v>14343</v>
      </c>
      <c r="U201" s="27">
        <v>14343</v>
      </c>
      <c r="V201" s="28">
        <v>1</v>
      </c>
      <c r="X201" s="34">
        <v>13811</v>
      </c>
      <c r="Y201" s="27">
        <v>13811</v>
      </c>
      <c r="Z201" s="28">
        <v>1</v>
      </c>
    </row>
    <row r="202" spans="1:26" x14ac:dyDescent="0.3">
      <c r="A202" s="4" t="s">
        <v>1180</v>
      </c>
      <c r="B202" s="4" t="s">
        <v>245</v>
      </c>
      <c r="C202" s="33" t="s">
        <v>1603</v>
      </c>
      <c r="D202" s="34">
        <v>8551</v>
      </c>
      <c r="E202" s="27">
        <v>8551</v>
      </c>
      <c r="F202" s="28">
        <v>1</v>
      </c>
      <c r="G202" s="35"/>
      <c r="H202" s="34">
        <v>8364</v>
      </c>
      <c r="I202" s="27">
        <v>8364</v>
      </c>
      <c r="J202" s="28">
        <v>1</v>
      </c>
      <c r="L202" s="34">
        <v>8543</v>
      </c>
      <c r="M202" s="27">
        <v>8543</v>
      </c>
      <c r="N202" s="28">
        <v>1</v>
      </c>
      <c r="P202" s="34">
        <v>8259</v>
      </c>
      <c r="Q202" s="27">
        <v>8259</v>
      </c>
      <c r="R202" s="28">
        <v>1</v>
      </c>
      <c r="T202" s="34">
        <v>8200</v>
      </c>
      <c r="U202" s="27">
        <v>8200</v>
      </c>
      <c r="V202" s="28">
        <v>1</v>
      </c>
      <c r="X202" s="34">
        <v>7963</v>
      </c>
      <c r="Y202" s="27">
        <v>7963</v>
      </c>
      <c r="Z202" s="28">
        <v>1</v>
      </c>
    </row>
    <row r="203" spans="1:26" x14ac:dyDescent="0.3">
      <c r="A203" s="4" t="s">
        <v>1182</v>
      </c>
      <c r="B203" s="4" t="s">
        <v>248</v>
      </c>
      <c r="C203" s="33" t="s">
        <v>1604</v>
      </c>
      <c r="D203" s="34">
        <v>9042</v>
      </c>
      <c r="E203" s="27">
        <v>9042</v>
      </c>
      <c r="F203" s="28">
        <v>1</v>
      </c>
      <c r="G203" s="35"/>
      <c r="H203" s="34">
        <v>8831</v>
      </c>
      <c r="I203" s="27">
        <v>8831</v>
      </c>
      <c r="J203" s="28">
        <v>1</v>
      </c>
      <c r="L203" s="34">
        <v>9247</v>
      </c>
      <c r="M203" s="27">
        <v>9247</v>
      </c>
      <c r="N203" s="28">
        <v>1</v>
      </c>
      <c r="P203" s="34">
        <v>9605</v>
      </c>
      <c r="Q203" s="27">
        <v>9605</v>
      </c>
      <c r="R203" s="28">
        <v>1</v>
      </c>
      <c r="T203" s="34">
        <v>9616</v>
      </c>
      <c r="U203" s="27">
        <v>9616</v>
      </c>
      <c r="V203" s="28">
        <v>1</v>
      </c>
      <c r="X203" s="34">
        <v>9233</v>
      </c>
      <c r="Y203" s="27">
        <v>9233</v>
      </c>
      <c r="Z203" s="28">
        <v>1</v>
      </c>
    </row>
    <row r="204" spans="1:26" x14ac:dyDescent="0.3">
      <c r="A204" s="4" t="s">
        <v>1184</v>
      </c>
      <c r="B204" s="4" t="s">
        <v>250</v>
      </c>
      <c r="C204" s="33" t="s">
        <v>1605</v>
      </c>
      <c r="D204" s="34">
        <v>7772</v>
      </c>
      <c r="E204" s="27">
        <v>7772</v>
      </c>
      <c r="F204" s="28">
        <v>1</v>
      </c>
      <c r="G204" s="35"/>
      <c r="H204" s="34">
        <v>7622</v>
      </c>
      <c r="I204" s="27">
        <v>7622</v>
      </c>
      <c r="J204" s="28">
        <v>1</v>
      </c>
      <c r="L204" s="34">
        <v>7621</v>
      </c>
      <c r="M204" s="27">
        <v>7621</v>
      </c>
      <c r="N204" s="28">
        <v>1</v>
      </c>
      <c r="P204" s="34">
        <v>7362</v>
      </c>
      <c r="Q204" s="27">
        <v>7362</v>
      </c>
      <c r="R204" s="28">
        <v>1</v>
      </c>
      <c r="T204" s="34">
        <v>7111</v>
      </c>
      <c r="U204" s="27">
        <v>7111</v>
      </c>
      <c r="V204" s="28">
        <v>1</v>
      </c>
      <c r="X204" s="34">
        <v>7116</v>
      </c>
      <c r="Y204" s="27">
        <v>7116</v>
      </c>
      <c r="Z204" s="28">
        <v>1</v>
      </c>
    </row>
    <row r="205" spans="1:26" x14ac:dyDescent="0.3">
      <c r="A205" s="4" t="s">
        <v>1186</v>
      </c>
      <c r="B205" s="4" t="s">
        <v>252</v>
      </c>
      <c r="C205" s="33" t="s">
        <v>1606</v>
      </c>
      <c r="D205" s="34">
        <v>20258</v>
      </c>
      <c r="E205" s="27">
        <v>20258</v>
      </c>
      <c r="F205" s="28">
        <v>1</v>
      </c>
      <c r="G205" s="35"/>
      <c r="H205" s="34">
        <v>19952</v>
      </c>
      <c r="I205" s="27">
        <v>19952</v>
      </c>
      <c r="J205" s="28">
        <v>1</v>
      </c>
      <c r="L205" s="34">
        <v>20096</v>
      </c>
      <c r="M205" s="27">
        <v>20096</v>
      </c>
      <c r="N205" s="28">
        <v>1</v>
      </c>
      <c r="P205" s="34">
        <v>19397</v>
      </c>
      <c r="Q205" s="27">
        <v>19397</v>
      </c>
      <c r="R205" s="28">
        <v>1</v>
      </c>
      <c r="T205" s="34">
        <v>15937</v>
      </c>
      <c r="U205" s="27">
        <v>15937</v>
      </c>
      <c r="V205" s="28">
        <v>1</v>
      </c>
      <c r="X205" s="34">
        <v>18388</v>
      </c>
      <c r="Y205" s="27">
        <v>18388</v>
      </c>
      <c r="Z205" s="28">
        <v>1</v>
      </c>
    </row>
    <row r="206" spans="1:26" x14ac:dyDescent="0.3">
      <c r="A206" s="4" t="s">
        <v>1188</v>
      </c>
      <c r="B206" s="4" t="s">
        <v>246</v>
      </c>
      <c r="C206" s="33" t="s">
        <v>1607</v>
      </c>
      <c r="D206" s="34">
        <v>22828</v>
      </c>
      <c r="E206" s="27">
        <v>22828</v>
      </c>
      <c r="F206" s="28">
        <v>1</v>
      </c>
      <c r="G206" s="35"/>
      <c r="H206" s="34">
        <v>23081</v>
      </c>
      <c r="I206" s="27">
        <v>23081</v>
      </c>
      <c r="J206" s="28">
        <v>1</v>
      </c>
      <c r="L206" s="34">
        <v>26392</v>
      </c>
      <c r="M206" s="27">
        <v>22405</v>
      </c>
      <c r="N206" s="28">
        <v>0.84893149439224003</v>
      </c>
      <c r="P206" s="34">
        <v>27231</v>
      </c>
      <c r="Q206" s="27">
        <v>27231</v>
      </c>
      <c r="R206" s="28">
        <v>1</v>
      </c>
      <c r="T206" s="34">
        <v>26132</v>
      </c>
      <c r="U206" s="27">
        <v>26132</v>
      </c>
      <c r="V206" s="28">
        <v>1</v>
      </c>
      <c r="X206" s="34">
        <v>28045</v>
      </c>
      <c r="Y206" s="27">
        <v>28045</v>
      </c>
      <c r="Z206" s="28">
        <v>1</v>
      </c>
    </row>
    <row r="207" spans="1:26" x14ac:dyDescent="0.3">
      <c r="A207" s="4" t="s">
        <v>1190</v>
      </c>
      <c r="B207" s="4" t="s">
        <v>255</v>
      </c>
      <c r="C207" s="33" t="s">
        <v>1608</v>
      </c>
      <c r="D207" s="34">
        <v>26455</v>
      </c>
      <c r="E207" s="27">
        <v>26455</v>
      </c>
      <c r="F207" s="28">
        <v>1</v>
      </c>
      <c r="G207" s="35"/>
      <c r="H207" s="34">
        <v>26680</v>
      </c>
      <c r="I207" s="27">
        <v>26680</v>
      </c>
      <c r="J207" s="28">
        <v>1</v>
      </c>
      <c r="L207" s="34">
        <v>25311</v>
      </c>
      <c r="M207" s="27">
        <v>25311</v>
      </c>
      <c r="N207" s="28">
        <v>1</v>
      </c>
      <c r="P207" s="34">
        <v>26765</v>
      </c>
      <c r="Q207" s="27">
        <v>23265.5</v>
      </c>
      <c r="R207" s="28">
        <v>0.86925088735288625</v>
      </c>
      <c r="T207" s="34">
        <v>27354</v>
      </c>
      <c r="U207" s="27">
        <v>19688.5</v>
      </c>
      <c r="V207" s="28">
        <v>0.7197667617167508</v>
      </c>
      <c r="X207" s="34">
        <v>26352</v>
      </c>
      <c r="Y207" s="27">
        <v>26351.75</v>
      </c>
      <c r="Z207" s="28">
        <v>0.99999051305403763</v>
      </c>
    </row>
    <row r="208" spans="1:26" x14ac:dyDescent="0.3">
      <c r="A208" s="4" t="s">
        <v>817</v>
      </c>
      <c r="B208" s="4" t="s">
        <v>247</v>
      </c>
      <c r="C208" s="33" t="s">
        <v>1609</v>
      </c>
      <c r="D208" s="34">
        <v>77112</v>
      </c>
      <c r="E208" s="27">
        <v>77112</v>
      </c>
      <c r="F208" s="28">
        <v>1</v>
      </c>
      <c r="G208" s="35"/>
      <c r="H208" s="34">
        <v>76717</v>
      </c>
      <c r="I208" s="27">
        <v>76717</v>
      </c>
      <c r="J208" s="28">
        <v>1</v>
      </c>
      <c r="L208" s="34">
        <v>78371</v>
      </c>
      <c r="M208" s="27">
        <v>78371.000000003609</v>
      </c>
      <c r="N208" s="28">
        <v>1.000000000000046</v>
      </c>
      <c r="P208" s="34">
        <v>75853</v>
      </c>
      <c r="Q208" s="27">
        <v>75853</v>
      </c>
      <c r="R208" s="28">
        <v>1</v>
      </c>
      <c r="T208" s="34">
        <v>72485</v>
      </c>
      <c r="U208" s="27">
        <v>72485</v>
      </c>
      <c r="V208" s="28">
        <v>1</v>
      </c>
      <c r="X208" s="34">
        <v>69634</v>
      </c>
      <c r="Y208" s="27">
        <v>69634</v>
      </c>
      <c r="Z208" s="28">
        <v>1</v>
      </c>
    </row>
    <row r="209" spans="1:26" x14ac:dyDescent="0.3">
      <c r="A209" s="4" t="s">
        <v>1193</v>
      </c>
      <c r="B209" s="4" t="s">
        <v>249</v>
      </c>
      <c r="C209" s="33" t="s">
        <v>1610</v>
      </c>
      <c r="D209" s="34">
        <v>76560</v>
      </c>
      <c r="E209" s="27">
        <v>76560</v>
      </c>
      <c r="F209" s="28">
        <v>1</v>
      </c>
      <c r="G209" s="35"/>
      <c r="H209" s="34">
        <v>76683</v>
      </c>
      <c r="I209" s="27">
        <v>76683</v>
      </c>
      <c r="J209" s="28">
        <v>1</v>
      </c>
      <c r="L209" s="34">
        <v>80296</v>
      </c>
      <c r="M209" s="27">
        <v>80296</v>
      </c>
      <c r="N209" s="28">
        <v>1</v>
      </c>
      <c r="P209" s="34">
        <v>81945</v>
      </c>
      <c r="Q209" s="27">
        <v>81945</v>
      </c>
      <c r="R209" s="28">
        <v>1</v>
      </c>
      <c r="T209" s="34">
        <v>82670</v>
      </c>
      <c r="U209" s="27">
        <v>82670</v>
      </c>
      <c r="V209" s="28">
        <v>1</v>
      </c>
      <c r="X209" s="34">
        <v>81553</v>
      </c>
      <c r="Y209" s="27">
        <v>81553</v>
      </c>
      <c r="Z209" s="28">
        <v>1</v>
      </c>
    </row>
    <row r="210" spans="1:26" x14ac:dyDescent="0.3">
      <c r="A210" s="4" t="s">
        <v>1195</v>
      </c>
      <c r="B210" s="4" t="s">
        <v>251</v>
      </c>
      <c r="C210" s="33" t="s">
        <v>1611</v>
      </c>
      <c r="D210" s="34">
        <v>27479</v>
      </c>
      <c r="E210" s="27">
        <v>27479</v>
      </c>
      <c r="F210" s="28">
        <v>1</v>
      </c>
      <c r="G210" s="35"/>
      <c r="H210" s="34">
        <v>27830</v>
      </c>
      <c r="I210" s="27">
        <v>27830</v>
      </c>
      <c r="J210" s="28">
        <v>1</v>
      </c>
      <c r="L210" s="34">
        <v>29514</v>
      </c>
      <c r="M210" s="27">
        <v>29514</v>
      </c>
      <c r="N210" s="28">
        <v>1</v>
      </c>
      <c r="P210" s="34">
        <v>28808</v>
      </c>
      <c r="Q210" s="27">
        <v>28808</v>
      </c>
      <c r="R210" s="28">
        <v>1</v>
      </c>
      <c r="T210" s="34">
        <v>27607</v>
      </c>
      <c r="U210" s="27">
        <v>27607</v>
      </c>
      <c r="V210" s="28">
        <v>1</v>
      </c>
      <c r="X210" s="34">
        <v>26809</v>
      </c>
      <c r="Y210" s="27">
        <v>26809</v>
      </c>
      <c r="Z210" s="28">
        <v>1</v>
      </c>
    </row>
    <row r="211" spans="1:26" x14ac:dyDescent="0.3">
      <c r="A211" s="4" t="s">
        <v>1197</v>
      </c>
      <c r="B211" s="4" t="s">
        <v>253</v>
      </c>
      <c r="C211" s="33" t="s">
        <v>1612</v>
      </c>
      <c r="D211" s="34">
        <v>14487</v>
      </c>
      <c r="E211" s="27">
        <v>5000</v>
      </c>
      <c r="F211" s="28">
        <v>0.3451370193967005</v>
      </c>
      <c r="G211" s="35"/>
      <c r="H211" s="34">
        <v>14625</v>
      </c>
      <c r="I211" s="27">
        <v>6000</v>
      </c>
      <c r="J211" s="28">
        <v>0.41025641025641024</v>
      </c>
      <c r="L211" s="34">
        <v>15033</v>
      </c>
      <c r="M211" s="27">
        <v>9000</v>
      </c>
      <c r="N211" s="28">
        <v>0.59868289762522453</v>
      </c>
      <c r="P211" s="34">
        <v>14520</v>
      </c>
      <c r="Q211" s="27">
        <v>3630</v>
      </c>
      <c r="R211" s="28">
        <v>0.25</v>
      </c>
      <c r="T211" s="34">
        <v>11954</v>
      </c>
      <c r="U211" s="27">
        <v>11954.25</v>
      </c>
      <c r="V211" s="28">
        <v>1.0000209135017568</v>
      </c>
      <c r="X211" s="34">
        <v>12086</v>
      </c>
      <c r="Y211" s="27">
        <v>12086</v>
      </c>
      <c r="Z211" s="28">
        <v>1</v>
      </c>
    </row>
    <row r="212" spans="1:26" x14ac:dyDescent="0.3">
      <c r="A212" s="4" t="s">
        <v>1199</v>
      </c>
      <c r="B212" s="4" t="s">
        <v>257</v>
      </c>
      <c r="C212" s="33" t="s">
        <v>619</v>
      </c>
      <c r="D212" s="34">
        <v>16928</v>
      </c>
      <c r="E212" s="27">
        <v>16928</v>
      </c>
      <c r="F212" s="28">
        <v>1</v>
      </c>
      <c r="G212" s="35"/>
      <c r="H212" s="34">
        <v>16727</v>
      </c>
      <c r="I212" s="27">
        <v>16727</v>
      </c>
      <c r="J212" s="28">
        <v>1</v>
      </c>
      <c r="L212" s="34">
        <v>16857</v>
      </c>
      <c r="M212" s="27">
        <v>16857</v>
      </c>
      <c r="N212" s="28">
        <v>1</v>
      </c>
      <c r="P212" s="34">
        <v>16294</v>
      </c>
      <c r="Q212" s="27">
        <v>16293.8200000002</v>
      </c>
      <c r="R212" s="28">
        <v>0.99998895298884249</v>
      </c>
      <c r="T212" s="34">
        <v>14683</v>
      </c>
      <c r="U212" s="27">
        <v>14683.08999998867</v>
      </c>
      <c r="V212" s="28">
        <v>1.0000061295367888</v>
      </c>
      <c r="X212" s="34">
        <v>15261</v>
      </c>
      <c r="Y212" s="27">
        <v>15260.82999999821</v>
      </c>
      <c r="Z212" s="28">
        <v>0.99998886049395252</v>
      </c>
    </row>
    <row r="213" spans="1:26" x14ac:dyDescent="0.3">
      <c r="A213" s="4" t="s">
        <v>1201</v>
      </c>
      <c r="B213" s="4" t="s">
        <v>254</v>
      </c>
      <c r="C213" s="33" t="s">
        <v>1613</v>
      </c>
      <c r="D213" s="34">
        <v>18552</v>
      </c>
      <c r="E213" s="27">
        <v>18552</v>
      </c>
      <c r="F213" s="28">
        <v>1</v>
      </c>
      <c r="G213" s="35"/>
      <c r="H213" s="34">
        <v>18253</v>
      </c>
      <c r="I213" s="27">
        <v>18253</v>
      </c>
      <c r="J213" s="28">
        <v>1</v>
      </c>
      <c r="L213" s="34">
        <v>18880</v>
      </c>
      <c r="M213" s="27">
        <v>18880</v>
      </c>
      <c r="N213" s="28">
        <v>1</v>
      </c>
      <c r="P213" s="34">
        <v>18662</v>
      </c>
      <c r="Q213" s="27">
        <v>18662</v>
      </c>
      <c r="R213" s="28">
        <v>1</v>
      </c>
      <c r="T213" s="34">
        <v>18238</v>
      </c>
      <c r="U213" s="27">
        <v>18238</v>
      </c>
      <c r="V213" s="28">
        <v>1</v>
      </c>
      <c r="X213" s="34">
        <v>17708</v>
      </c>
      <c r="Y213" s="27">
        <v>17708</v>
      </c>
      <c r="Z213" s="28">
        <v>1</v>
      </c>
    </row>
    <row r="214" spans="1:26" x14ac:dyDescent="0.3">
      <c r="A214" s="4" t="s">
        <v>1203</v>
      </c>
      <c r="B214" s="4" t="s">
        <v>259</v>
      </c>
      <c r="C214" s="33" t="s">
        <v>1614</v>
      </c>
      <c r="D214" s="34">
        <v>14901</v>
      </c>
      <c r="E214" s="27">
        <v>14901</v>
      </c>
      <c r="F214" s="28">
        <v>1</v>
      </c>
      <c r="G214" s="35"/>
      <c r="H214" s="34">
        <v>10983</v>
      </c>
      <c r="I214" s="27">
        <v>10983</v>
      </c>
      <c r="J214" s="28">
        <v>1</v>
      </c>
      <c r="L214" s="34">
        <v>15643</v>
      </c>
      <c r="M214" s="27">
        <v>15643</v>
      </c>
      <c r="N214" s="28">
        <v>1</v>
      </c>
      <c r="P214" s="34">
        <v>15298</v>
      </c>
      <c r="Q214" s="27">
        <v>15298</v>
      </c>
      <c r="R214" s="28">
        <v>1</v>
      </c>
      <c r="T214" s="34">
        <v>14969</v>
      </c>
      <c r="U214" s="27">
        <v>14969</v>
      </c>
      <c r="V214" s="28">
        <v>1</v>
      </c>
      <c r="X214" s="34">
        <v>14534</v>
      </c>
      <c r="Y214" s="27">
        <v>14534</v>
      </c>
      <c r="Z214" s="28">
        <v>1</v>
      </c>
    </row>
    <row r="215" spans="1:26" x14ac:dyDescent="0.3">
      <c r="A215" s="4" t="s">
        <v>1205</v>
      </c>
      <c r="B215" s="4" t="s">
        <v>261</v>
      </c>
      <c r="C215" s="33" t="s">
        <v>1615</v>
      </c>
      <c r="D215" s="34">
        <v>17325</v>
      </c>
      <c r="E215" s="27">
        <v>17325</v>
      </c>
      <c r="F215" s="28">
        <v>1</v>
      </c>
      <c r="G215" s="35"/>
      <c r="H215" s="34">
        <v>17085</v>
      </c>
      <c r="I215" s="27">
        <v>17085</v>
      </c>
      <c r="J215" s="28">
        <v>1</v>
      </c>
      <c r="L215" s="34">
        <v>17261</v>
      </c>
      <c r="M215" s="27">
        <v>17261</v>
      </c>
      <c r="N215" s="28">
        <v>1</v>
      </c>
      <c r="P215" s="34">
        <v>16868</v>
      </c>
      <c r="Q215" s="27">
        <v>16868</v>
      </c>
      <c r="R215" s="28">
        <v>1</v>
      </c>
      <c r="T215" s="34">
        <v>16162</v>
      </c>
      <c r="U215" s="27">
        <v>16162</v>
      </c>
      <c r="V215" s="28">
        <v>1</v>
      </c>
      <c r="X215" s="34">
        <v>15592</v>
      </c>
      <c r="Y215" s="27">
        <v>15592</v>
      </c>
      <c r="Z215" s="28">
        <v>1</v>
      </c>
    </row>
    <row r="216" spans="1:26" x14ac:dyDescent="0.3">
      <c r="A216" s="4" t="s">
        <v>1207</v>
      </c>
      <c r="B216" s="4" t="s">
        <v>256</v>
      </c>
      <c r="C216" s="33" t="s">
        <v>1616</v>
      </c>
      <c r="D216" s="34">
        <v>48331</v>
      </c>
      <c r="E216" s="27">
        <v>48331</v>
      </c>
      <c r="F216" s="28">
        <v>1</v>
      </c>
      <c r="G216" s="35"/>
      <c r="H216" s="34">
        <v>48688</v>
      </c>
      <c r="I216" s="27">
        <v>48688</v>
      </c>
      <c r="J216" s="28">
        <v>1</v>
      </c>
      <c r="L216" s="34">
        <v>49704</v>
      </c>
      <c r="M216" s="27">
        <v>49704</v>
      </c>
      <c r="N216" s="28">
        <v>1</v>
      </c>
      <c r="P216" s="34">
        <v>43063</v>
      </c>
      <c r="Q216" s="27">
        <v>43063</v>
      </c>
      <c r="R216" s="28">
        <v>1</v>
      </c>
      <c r="T216" s="34">
        <v>45404</v>
      </c>
      <c r="U216" s="27">
        <v>45404</v>
      </c>
      <c r="V216" s="28">
        <v>1</v>
      </c>
      <c r="X216" s="34">
        <v>45509</v>
      </c>
      <c r="Y216" s="27">
        <v>45509</v>
      </c>
      <c r="Z216" s="28">
        <v>1</v>
      </c>
    </row>
    <row r="217" spans="1:26" x14ac:dyDescent="0.3">
      <c r="A217" s="4" t="s">
        <v>1209</v>
      </c>
      <c r="B217" s="4" t="s">
        <v>260</v>
      </c>
      <c r="C217" s="33" t="s">
        <v>623</v>
      </c>
      <c r="D217" s="34">
        <v>87622</v>
      </c>
      <c r="E217" s="27">
        <v>87622</v>
      </c>
      <c r="F217" s="28">
        <v>1</v>
      </c>
      <c r="G217" s="35"/>
      <c r="H217" s="34">
        <v>110805</v>
      </c>
      <c r="I217" s="27">
        <v>110805</v>
      </c>
      <c r="J217" s="28">
        <v>1</v>
      </c>
      <c r="L217" s="34">
        <v>110805</v>
      </c>
      <c r="M217" s="27">
        <v>80000</v>
      </c>
      <c r="N217" s="28">
        <v>0.72198907991516625</v>
      </c>
      <c r="P217" s="34">
        <v>105671</v>
      </c>
      <c r="Q217" s="27">
        <v>82462.919999986887</v>
      </c>
      <c r="R217" s="28">
        <v>0.78037418023854122</v>
      </c>
      <c r="T217" s="34">
        <v>98751</v>
      </c>
      <c r="U217" s="27">
        <v>98751</v>
      </c>
      <c r="V217" s="28">
        <v>1</v>
      </c>
      <c r="X217" s="34">
        <v>95140</v>
      </c>
      <c r="Y217" s="27">
        <v>95140</v>
      </c>
      <c r="Z217" s="28">
        <v>1</v>
      </c>
    </row>
    <row r="218" spans="1:26" x14ac:dyDescent="0.3">
      <c r="A218" s="4" t="s">
        <v>1211</v>
      </c>
      <c r="B218" s="4" t="s">
        <v>258</v>
      </c>
      <c r="C218" s="33" t="s">
        <v>621</v>
      </c>
      <c r="D218" s="34">
        <v>67853.960000000006</v>
      </c>
      <c r="E218" s="27">
        <v>67853.960000000006</v>
      </c>
      <c r="F218" s="28">
        <v>1</v>
      </c>
      <c r="G218" s="35"/>
      <c r="H218" s="34">
        <v>65631</v>
      </c>
      <c r="I218" s="27">
        <v>65631</v>
      </c>
      <c r="J218" s="28">
        <v>1</v>
      </c>
      <c r="L218" s="34">
        <v>60469</v>
      </c>
      <c r="M218" s="27">
        <v>60468.959999999999</v>
      </c>
      <c r="N218" s="28">
        <v>0.99999933850402689</v>
      </c>
      <c r="P218" s="34">
        <v>58080</v>
      </c>
      <c r="Q218" s="27">
        <v>58079.649999998503</v>
      </c>
      <c r="R218" s="28">
        <v>0.99999397382917532</v>
      </c>
      <c r="T218" s="34">
        <v>62646</v>
      </c>
      <c r="U218" s="27">
        <v>62646</v>
      </c>
      <c r="V218" s="28">
        <v>1</v>
      </c>
      <c r="X218" s="34">
        <v>68153</v>
      </c>
      <c r="Y218" s="27">
        <v>68153</v>
      </c>
      <c r="Z218" s="28">
        <v>1</v>
      </c>
    </row>
    <row r="219" spans="1:26" s="6" customFormat="1" x14ac:dyDescent="0.3">
      <c r="A219" s="4"/>
      <c r="B219" s="4"/>
      <c r="C219" s="29" t="s">
        <v>33</v>
      </c>
      <c r="D219" s="30">
        <v>715615.96</v>
      </c>
      <c r="E219" s="39">
        <v>698263.99999999907</v>
      </c>
      <c r="F219" s="28">
        <v>0.9757524133475155</v>
      </c>
      <c r="G219" s="32"/>
      <c r="H219" s="30">
        <v>731893</v>
      </c>
      <c r="I219" s="39">
        <v>715624</v>
      </c>
      <c r="J219" s="28">
        <v>0.9777713408927261</v>
      </c>
      <c r="L219" s="30">
        <v>747023</v>
      </c>
      <c r="M219" s="39">
        <v>698054.00000000361</v>
      </c>
      <c r="N219" s="28">
        <v>0.93444780147331963</v>
      </c>
      <c r="P219" s="30">
        <v>722561</v>
      </c>
      <c r="Q219" s="39">
        <v>678936.46999998554</v>
      </c>
      <c r="R219" s="28">
        <v>0.93962512507592511</v>
      </c>
      <c r="T219" s="30">
        <v>704362</v>
      </c>
      <c r="U219" s="39">
        <v>696696.33999998868</v>
      </c>
      <c r="V219" s="28">
        <v>0.98911687456164399</v>
      </c>
      <c r="X219" s="30">
        <v>704747</v>
      </c>
      <c r="Y219" s="39">
        <v>704746.57999999821</v>
      </c>
      <c r="Z219" s="28">
        <v>0.99999940404144783</v>
      </c>
    </row>
    <row r="220" spans="1:26" x14ac:dyDescent="0.3">
      <c r="C220" s="33"/>
      <c r="D220" s="34"/>
      <c r="E220" s="27"/>
      <c r="F220" s="28"/>
      <c r="G220" s="35"/>
      <c r="H220" s="26"/>
      <c r="I220" s="27"/>
      <c r="J220" s="28"/>
      <c r="L220" s="26"/>
      <c r="M220" s="36"/>
      <c r="N220" s="28"/>
      <c r="P220" s="26"/>
      <c r="Q220" s="36"/>
      <c r="R220" s="28"/>
      <c r="T220" s="37"/>
      <c r="U220" s="36"/>
      <c r="V220" s="28"/>
      <c r="X220" s="37"/>
      <c r="Y220" s="38"/>
      <c r="Z220" s="28"/>
    </row>
    <row r="221" spans="1:26" x14ac:dyDescent="0.3">
      <c r="A221" s="4" t="s">
        <v>1213</v>
      </c>
      <c r="B221" s="4" t="s">
        <v>263</v>
      </c>
      <c r="C221" s="33" t="s">
        <v>637</v>
      </c>
      <c r="D221" s="34">
        <v>43960</v>
      </c>
      <c r="E221" s="27">
        <v>18800</v>
      </c>
      <c r="F221" s="28">
        <v>0.42766151046405826</v>
      </c>
      <c r="G221" s="35"/>
      <c r="H221" s="34">
        <v>44016</v>
      </c>
      <c r="I221" s="27">
        <v>35544</v>
      </c>
      <c r="J221" s="28">
        <v>0.80752453653217016</v>
      </c>
      <c r="L221" s="34">
        <v>44135</v>
      </c>
      <c r="M221" s="27">
        <v>44135</v>
      </c>
      <c r="N221" s="28">
        <v>1</v>
      </c>
      <c r="P221" s="34">
        <v>41282</v>
      </c>
      <c r="Q221" s="27">
        <v>41282</v>
      </c>
      <c r="R221" s="28">
        <v>1</v>
      </c>
      <c r="T221" s="34">
        <v>38654</v>
      </c>
      <c r="U221" s="27">
        <v>38654</v>
      </c>
      <c r="V221" s="28">
        <v>1</v>
      </c>
      <c r="X221" s="34">
        <v>34795</v>
      </c>
      <c r="Y221" s="27">
        <v>34795</v>
      </c>
      <c r="Z221" s="28">
        <v>1</v>
      </c>
    </row>
    <row r="222" spans="1:26" x14ac:dyDescent="0.3">
      <c r="A222" s="4" t="s">
        <v>1217</v>
      </c>
      <c r="B222" s="4" t="s">
        <v>265</v>
      </c>
      <c r="C222" s="33" t="s">
        <v>1617</v>
      </c>
      <c r="D222" s="34">
        <v>58310</v>
      </c>
      <c r="E222" s="27">
        <v>36000</v>
      </c>
      <c r="F222" s="28">
        <v>0.61738981306808438</v>
      </c>
      <c r="G222" s="35"/>
      <c r="H222" s="34">
        <v>35140</v>
      </c>
      <c r="I222" s="27">
        <v>35140</v>
      </c>
      <c r="J222" s="28">
        <v>1</v>
      </c>
      <c r="L222" s="34">
        <v>11713</v>
      </c>
      <c r="M222" s="27">
        <v>11713</v>
      </c>
      <c r="N222" s="28">
        <v>1</v>
      </c>
      <c r="P222" s="34"/>
      <c r="Q222" s="27"/>
      <c r="R222" s="28" t="e">
        <v>#DIV/0!</v>
      </c>
      <c r="T222" s="34"/>
      <c r="U222" s="27"/>
      <c r="V222" s="28" t="e">
        <v>#DIV/0!</v>
      </c>
      <c r="X222" s="34"/>
      <c r="Y222" s="27"/>
      <c r="Z222" s="28" t="e">
        <v>#DIV/0!</v>
      </c>
    </row>
    <row r="223" spans="1:26" x14ac:dyDescent="0.3">
      <c r="A223" s="4" t="s">
        <v>1215</v>
      </c>
      <c r="B223" s="4" t="s">
        <v>264</v>
      </c>
      <c r="C223" s="33" t="s">
        <v>625</v>
      </c>
      <c r="D223" s="34">
        <v>35054</v>
      </c>
      <c r="E223" s="27">
        <v>35054</v>
      </c>
      <c r="F223" s="28">
        <v>1</v>
      </c>
      <c r="G223" s="35"/>
      <c r="H223" s="34">
        <v>54323</v>
      </c>
      <c r="I223" s="27">
        <v>22500</v>
      </c>
      <c r="J223" s="28">
        <v>0.41418920162730333</v>
      </c>
      <c r="L223" s="34">
        <v>59588</v>
      </c>
      <c r="M223" s="27">
        <v>29291</v>
      </c>
      <c r="N223" s="28">
        <v>0.49155870309458283</v>
      </c>
      <c r="P223" s="34">
        <v>57555</v>
      </c>
      <c r="Q223" s="27">
        <v>49500</v>
      </c>
      <c r="R223" s="28">
        <v>0.86004691164972635</v>
      </c>
      <c r="T223" s="34">
        <v>55584</v>
      </c>
      <c r="U223" s="27">
        <v>44500</v>
      </c>
      <c r="V223" s="28">
        <v>0.80059009786989066</v>
      </c>
      <c r="X223" s="34">
        <v>54609</v>
      </c>
      <c r="Y223" s="27">
        <v>54609</v>
      </c>
      <c r="Z223" s="28">
        <v>1</v>
      </c>
    </row>
    <row r="224" spans="1:26" x14ac:dyDescent="0.3">
      <c r="A224" s="4" t="s">
        <v>1219</v>
      </c>
      <c r="B224" s="4" t="s">
        <v>266</v>
      </c>
      <c r="C224" s="33" t="s">
        <v>629</v>
      </c>
      <c r="D224" s="34">
        <v>33801</v>
      </c>
      <c r="E224" s="27">
        <v>33801</v>
      </c>
      <c r="F224" s="28">
        <v>1</v>
      </c>
      <c r="G224" s="35"/>
      <c r="H224" s="34">
        <v>28470</v>
      </c>
      <c r="I224" s="27">
        <v>28470</v>
      </c>
      <c r="J224" s="28">
        <v>1</v>
      </c>
      <c r="L224" s="34">
        <v>25470</v>
      </c>
      <c r="M224" s="27">
        <v>25470</v>
      </c>
      <c r="N224" s="28">
        <v>1</v>
      </c>
      <c r="P224" s="34">
        <v>23885</v>
      </c>
      <c r="Q224" s="27">
        <v>23885</v>
      </c>
      <c r="R224" s="28">
        <v>1</v>
      </c>
      <c r="T224" s="34">
        <v>22042</v>
      </c>
      <c r="U224" s="27">
        <v>22041.96</v>
      </c>
      <c r="V224" s="28">
        <v>0.99999818528264217</v>
      </c>
      <c r="X224" s="34">
        <v>19179</v>
      </c>
      <c r="Y224" s="27">
        <v>19179</v>
      </c>
      <c r="Z224" s="28">
        <v>1</v>
      </c>
    </row>
    <row r="225" spans="1:26" x14ac:dyDescent="0.3">
      <c r="A225" s="4" t="s">
        <v>1221</v>
      </c>
      <c r="B225" s="4" t="s">
        <v>267</v>
      </c>
      <c r="C225" s="33" t="s">
        <v>631</v>
      </c>
      <c r="D225" s="34">
        <v>64742</v>
      </c>
      <c r="E225" s="27">
        <v>64742</v>
      </c>
      <c r="F225" s="28">
        <v>1</v>
      </c>
      <c r="G225" s="35"/>
      <c r="H225" s="34">
        <v>64805</v>
      </c>
      <c r="I225" s="27">
        <v>64805</v>
      </c>
      <c r="J225" s="28">
        <v>1</v>
      </c>
      <c r="L225" s="34">
        <v>65887</v>
      </c>
      <c r="M225" s="27">
        <v>65887</v>
      </c>
      <c r="N225" s="28">
        <v>1</v>
      </c>
      <c r="P225" s="34">
        <v>64731</v>
      </c>
      <c r="Q225" s="27">
        <v>64731</v>
      </c>
      <c r="R225" s="28">
        <v>1</v>
      </c>
      <c r="T225" s="34">
        <v>58070</v>
      </c>
      <c r="U225" s="27">
        <v>58069.96</v>
      </c>
      <c r="V225" s="28">
        <v>0.99999931117616669</v>
      </c>
      <c r="X225" s="34">
        <v>60111</v>
      </c>
      <c r="Y225" s="27">
        <v>60111</v>
      </c>
      <c r="Z225" s="28">
        <v>1</v>
      </c>
    </row>
    <row r="226" spans="1:26" x14ac:dyDescent="0.3">
      <c r="A226" s="4" t="s">
        <v>1223</v>
      </c>
      <c r="B226" s="4" t="s">
        <v>268</v>
      </c>
      <c r="C226" s="33" t="s">
        <v>633</v>
      </c>
      <c r="D226" s="34">
        <v>52958</v>
      </c>
      <c r="E226" s="27">
        <v>31500</v>
      </c>
      <c r="F226" s="28">
        <v>0.59481098228785079</v>
      </c>
      <c r="G226" s="35"/>
      <c r="H226" s="34">
        <v>52191</v>
      </c>
      <c r="I226" s="27">
        <v>52191</v>
      </c>
      <c r="J226" s="28">
        <v>1</v>
      </c>
      <c r="L226" s="34">
        <v>46600</v>
      </c>
      <c r="M226" s="27">
        <v>35600</v>
      </c>
      <c r="N226" s="28">
        <v>0.76394849785407726</v>
      </c>
      <c r="P226" s="34">
        <v>50240</v>
      </c>
      <c r="Q226" s="27">
        <v>50239.75</v>
      </c>
      <c r="R226" s="28">
        <v>0.99999502388535033</v>
      </c>
      <c r="T226" s="34">
        <v>51226</v>
      </c>
      <c r="U226" s="27">
        <v>51226.5</v>
      </c>
      <c r="V226" s="28">
        <v>1.0000097606684106</v>
      </c>
      <c r="X226" s="34">
        <v>51857</v>
      </c>
      <c r="Y226" s="27">
        <v>51856.75</v>
      </c>
      <c r="Z226" s="28">
        <v>0.99999517905008006</v>
      </c>
    </row>
    <row r="227" spans="1:26" x14ac:dyDescent="0.3">
      <c r="A227" s="4" t="s">
        <v>1225</v>
      </c>
      <c r="B227" s="4" t="s">
        <v>269</v>
      </c>
      <c r="C227" s="33" t="s">
        <v>1618</v>
      </c>
      <c r="D227" s="34">
        <v>49100</v>
      </c>
      <c r="E227" s="27">
        <v>48517.070000000298</v>
      </c>
      <c r="F227" s="28">
        <v>0.98812769857434413</v>
      </c>
      <c r="G227" s="35"/>
      <c r="H227" s="34">
        <v>48517</v>
      </c>
      <c r="I227" s="27">
        <v>48517</v>
      </c>
      <c r="J227" s="28">
        <v>1</v>
      </c>
      <c r="L227" s="34">
        <v>48517</v>
      </c>
      <c r="M227" s="27">
        <v>48517</v>
      </c>
      <c r="N227" s="28">
        <v>1</v>
      </c>
      <c r="P227" s="34">
        <v>46792</v>
      </c>
      <c r="Q227" s="27">
        <v>46791.959999997103</v>
      </c>
      <c r="R227" s="28">
        <v>0.99999914515295574</v>
      </c>
      <c r="T227" s="34">
        <v>45343</v>
      </c>
      <c r="U227" s="27">
        <v>45343</v>
      </c>
      <c r="V227" s="28">
        <v>1</v>
      </c>
      <c r="X227" s="34">
        <v>44662</v>
      </c>
      <c r="Y227" s="27">
        <v>44662.00000000283</v>
      </c>
      <c r="Z227" s="28">
        <v>1.0000000000000633</v>
      </c>
    </row>
    <row r="228" spans="1:26" x14ac:dyDescent="0.3">
      <c r="A228" s="4" t="s">
        <v>1227</v>
      </c>
      <c r="B228" s="4" t="s">
        <v>270</v>
      </c>
      <c r="C228" s="33" t="s">
        <v>1619</v>
      </c>
      <c r="D228" s="34">
        <v>60718</v>
      </c>
      <c r="E228" s="27">
        <v>60718</v>
      </c>
      <c r="F228" s="28">
        <v>1</v>
      </c>
      <c r="G228" s="35"/>
      <c r="H228" s="34">
        <v>63170</v>
      </c>
      <c r="I228" s="27">
        <v>63170</v>
      </c>
      <c r="J228" s="28">
        <v>1</v>
      </c>
      <c r="L228" s="34">
        <v>67505</v>
      </c>
      <c r="M228" s="27">
        <v>67505</v>
      </c>
      <c r="N228" s="28">
        <v>1</v>
      </c>
      <c r="P228" s="34">
        <v>68543</v>
      </c>
      <c r="Q228" s="27">
        <v>28566</v>
      </c>
      <c r="R228" s="28">
        <v>0.41676028186685732</v>
      </c>
      <c r="T228" s="34">
        <v>66930</v>
      </c>
      <c r="U228" s="27">
        <v>66930</v>
      </c>
      <c r="V228" s="28">
        <v>1</v>
      </c>
      <c r="X228" s="34">
        <v>56133</v>
      </c>
      <c r="Y228" s="27">
        <v>56133</v>
      </c>
      <c r="Z228" s="28">
        <v>1</v>
      </c>
    </row>
    <row r="229" spans="1:26" x14ac:dyDescent="0.3">
      <c r="A229" s="4" t="s">
        <v>1229</v>
      </c>
      <c r="B229" s="4" t="s">
        <v>271</v>
      </c>
      <c r="C229" s="33" t="s">
        <v>641</v>
      </c>
      <c r="D229" s="34">
        <v>48470</v>
      </c>
      <c r="E229" s="27">
        <v>48470</v>
      </c>
      <c r="F229" s="28">
        <v>1</v>
      </c>
      <c r="G229" s="35"/>
      <c r="H229" s="34">
        <v>39189</v>
      </c>
      <c r="I229" s="27">
        <v>39189</v>
      </c>
      <c r="J229" s="28">
        <v>1</v>
      </c>
      <c r="L229" s="34">
        <v>40131</v>
      </c>
      <c r="M229" s="27">
        <v>40131</v>
      </c>
      <c r="N229" s="28">
        <v>1</v>
      </c>
      <c r="P229" s="34">
        <v>50071</v>
      </c>
      <c r="Q229" s="27">
        <v>50071</v>
      </c>
      <c r="R229" s="28">
        <v>1</v>
      </c>
      <c r="T229" s="34">
        <v>56456</v>
      </c>
      <c r="U229" s="27">
        <v>56456</v>
      </c>
      <c r="V229" s="28">
        <v>1</v>
      </c>
      <c r="X229" s="34">
        <v>56455</v>
      </c>
      <c r="Y229" s="27">
        <v>56455</v>
      </c>
      <c r="Z229" s="28">
        <v>1</v>
      </c>
    </row>
    <row r="230" spans="1:26" s="6" customFormat="1" x14ac:dyDescent="0.3">
      <c r="A230" s="4"/>
      <c r="B230" s="4"/>
      <c r="C230" s="29" t="s">
        <v>36</v>
      </c>
      <c r="D230" s="30">
        <v>447113</v>
      </c>
      <c r="E230" s="39">
        <v>377602.0700000003</v>
      </c>
      <c r="F230" s="28">
        <v>0.84453386504082928</v>
      </c>
      <c r="G230" s="32"/>
      <c r="H230" s="30">
        <v>429821</v>
      </c>
      <c r="I230" s="39">
        <v>389526</v>
      </c>
      <c r="J230" s="28">
        <v>0.90625167220773295</v>
      </c>
      <c r="L230" s="30">
        <v>409546</v>
      </c>
      <c r="M230" s="39">
        <v>368249</v>
      </c>
      <c r="N230" s="28">
        <v>0.89916395227886492</v>
      </c>
      <c r="P230" s="30">
        <v>403099</v>
      </c>
      <c r="Q230" s="39">
        <v>355066.70999999711</v>
      </c>
      <c r="R230" s="28">
        <v>0.88084244813308177</v>
      </c>
      <c r="T230" s="30">
        <v>394305</v>
      </c>
      <c r="U230" s="39">
        <v>383221.42</v>
      </c>
      <c r="V230" s="28">
        <v>0.9718908459187684</v>
      </c>
      <c r="X230" s="30">
        <v>377801</v>
      </c>
      <c r="Y230" s="39">
        <v>377800.75000000285</v>
      </c>
      <c r="Z230" s="28">
        <v>0.9999993382759782</v>
      </c>
    </row>
    <row r="231" spans="1:26" x14ac:dyDescent="0.3">
      <c r="C231" s="33"/>
      <c r="D231" s="26"/>
      <c r="E231" s="27"/>
      <c r="F231" s="28"/>
      <c r="G231" s="35"/>
      <c r="H231" s="26"/>
      <c r="I231" s="27"/>
      <c r="J231" s="28"/>
      <c r="L231" s="26"/>
      <c r="M231" s="36"/>
      <c r="N231" s="28"/>
      <c r="P231" s="26"/>
      <c r="Q231" s="36"/>
      <c r="R231" s="28"/>
      <c r="T231" s="37"/>
      <c r="U231" s="36"/>
      <c r="V231" s="28"/>
      <c r="X231" s="37"/>
      <c r="Y231" s="38"/>
      <c r="Z231" s="28"/>
    </row>
    <row r="232" spans="1:26" x14ac:dyDescent="0.3">
      <c r="C232" s="29" t="s">
        <v>15</v>
      </c>
      <c r="D232" s="40">
        <v>4184788.4299999997</v>
      </c>
      <c r="E232" s="41">
        <v>3820136.8699999996</v>
      </c>
      <c r="F232" s="28">
        <v>0.91286260557741028</v>
      </c>
      <c r="G232" s="35"/>
      <c r="H232" s="40">
        <v>4180324</v>
      </c>
      <c r="I232" s="41">
        <v>3841882.3399999142</v>
      </c>
      <c r="J232" s="28">
        <v>0.91903937111092682</v>
      </c>
      <c r="L232" s="40">
        <v>4200061</v>
      </c>
      <c r="M232" s="41">
        <v>3830038.4699999597</v>
      </c>
      <c r="N232" s="28">
        <v>0.91190067715682221</v>
      </c>
      <c r="P232" s="40">
        <v>4192002</v>
      </c>
      <c r="Q232" s="41">
        <v>3887342.2699999772</v>
      </c>
      <c r="R232" s="28">
        <v>0.92732357236470242</v>
      </c>
      <c r="T232" s="40">
        <v>4093355</v>
      </c>
      <c r="U232" s="41">
        <v>3854174.7899999823</v>
      </c>
      <c r="V232" s="28">
        <v>0.94156866189225763</v>
      </c>
      <c r="X232" s="40">
        <v>4047148</v>
      </c>
      <c r="Y232" s="41">
        <v>3893675.6599999955</v>
      </c>
      <c r="Z232" s="28">
        <v>0.96207889111047962</v>
      </c>
    </row>
    <row r="233" spans="1:26" x14ac:dyDescent="0.3">
      <c r="C233" s="33"/>
      <c r="D233" s="42"/>
      <c r="E233" s="43"/>
      <c r="F233" s="44"/>
      <c r="G233" s="35"/>
      <c r="H233" s="45"/>
      <c r="I233" s="43"/>
      <c r="J233" s="44"/>
      <c r="L233" s="45"/>
      <c r="M233" s="24"/>
      <c r="N233" s="44"/>
      <c r="P233" s="45"/>
      <c r="Q233" s="24"/>
      <c r="R233" s="44"/>
      <c r="T233" s="37"/>
      <c r="U233" s="24"/>
      <c r="V233" s="44"/>
      <c r="X233" s="37"/>
      <c r="Y233" s="25"/>
      <c r="Z233" s="44"/>
    </row>
    <row r="234" spans="1:26" x14ac:dyDescent="0.3">
      <c r="C234" s="33"/>
      <c r="D234" s="42"/>
      <c r="E234" s="43"/>
      <c r="F234" s="44"/>
      <c r="G234" s="35"/>
      <c r="H234" s="45"/>
      <c r="I234" s="43"/>
      <c r="J234" s="44"/>
      <c r="L234" s="45"/>
      <c r="M234" s="24"/>
      <c r="N234" s="44"/>
      <c r="P234" s="45"/>
      <c r="Q234" s="24"/>
      <c r="R234" s="44"/>
      <c r="T234" s="37"/>
      <c r="U234" s="24"/>
      <c r="V234" s="44"/>
      <c r="X234" s="37"/>
      <c r="Y234" s="25"/>
      <c r="Z234" s="44"/>
    </row>
    <row r="235" spans="1:26" x14ac:dyDescent="0.3">
      <c r="A235" s="4" t="s">
        <v>1231</v>
      </c>
      <c r="B235" s="4" t="s">
        <v>273</v>
      </c>
      <c r="C235" s="33" t="s">
        <v>1620</v>
      </c>
      <c r="D235" s="34">
        <v>51094</v>
      </c>
      <c r="E235" s="27">
        <v>51094</v>
      </c>
      <c r="F235" s="28">
        <v>1</v>
      </c>
      <c r="G235" s="35"/>
      <c r="H235" s="34">
        <v>47654</v>
      </c>
      <c r="I235" s="27">
        <v>47654</v>
      </c>
      <c r="J235" s="28">
        <v>1</v>
      </c>
      <c r="L235" s="34">
        <v>44465</v>
      </c>
      <c r="M235" s="27">
        <v>44465</v>
      </c>
      <c r="N235" s="28">
        <v>1</v>
      </c>
      <c r="P235" s="34">
        <v>46189</v>
      </c>
      <c r="Q235" s="27">
        <v>46189</v>
      </c>
      <c r="R235" s="28">
        <v>1</v>
      </c>
      <c r="T235" s="34">
        <v>46611</v>
      </c>
      <c r="U235" s="27">
        <v>46611</v>
      </c>
      <c r="V235" s="28">
        <v>1</v>
      </c>
      <c r="X235" s="34">
        <v>45049</v>
      </c>
      <c r="Y235" s="27">
        <v>45049</v>
      </c>
      <c r="Z235" s="28">
        <v>1</v>
      </c>
    </row>
    <row r="236" spans="1:26" x14ac:dyDescent="0.3">
      <c r="A236" s="4" t="s">
        <v>1233</v>
      </c>
      <c r="B236" s="4" t="s">
        <v>274</v>
      </c>
      <c r="C236" s="33" t="s">
        <v>1621</v>
      </c>
      <c r="D236" s="34">
        <v>5185</v>
      </c>
      <c r="E236" s="27">
        <v>5185</v>
      </c>
      <c r="F236" s="28">
        <v>1</v>
      </c>
      <c r="G236" s="35"/>
      <c r="H236" s="34">
        <v>6997</v>
      </c>
      <c r="I236" s="27">
        <v>3162</v>
      </c>
      <c r="J236" s="28">
        <v>0.45190796055452337</v>
      </c>
      <c r="L236" s="34">
        <v>6889</v>
      </c>
      <c r="M236" s="27">
        <v>3162</v>
      </c>
      <c r="N236" s="28">
        <v>0.4589925968935985</v>
      </c>
      <c r="P236" s="34">
        <v>7237</v>
      </c>
      <c r="Q236" s="27">
        <v>3162</v>
      </c>
      <c r="R236" s="28">
        <v>0.43692137626088157</v>
      </c>
      <c r="T236" s="34">
        <v>7007</v>
      </c>
      <c r="U236" s="27">
        <v>3162</v>
      </c>
      <c r="V236" s="28">
        <v>0.45126302269159413</v>
      </c>
      <c r="X236" s="34">
        <v>6733</v>
      </c>
      <c r="Y236" s="27">
        <v>3162</v>
      </c>
      <c r="Z236" s="28">
        <v>0.46962720926778556</v>
      </c>
    </row>
    <row r="237" spans="1:26" x14ac:dyDescent="0.3">
      <c r="A237" s="4" t="s">
        <v>1235</v>
      </c>
      <c r="B237" s="4" t="s">
        <v>276</v>
      </c>
      <c r="C237" s="33" t="s">
        <v>1622</v>
      </c>
      <c r="D237" s="34">
        <v>4182</v>
      </c>
      <c r="E237" s="27">
        <v>4182</v>
      </c>
      <c r="F237" s="28">
        <v>1</v>
      </c>
      <c r="G237" s="35"/>
      <c r="H237" s="34">
        <v>4227</v>
      </c>
      <c r="I237" s="27">
        <v>4227</v>
      </c>
      <c r="J237" s="28">
        <v>1</v>
      </c>
      <c r="L237" s="34">
        <v>3281</v>
      </c>
      <c r="M237" s="27">
        <v>3281</v>
      </c>
      <c r="N237" s="28">
        <v>1</v>
      </c>
      <c r="P237" s="34">
        <v>3408</v>
      </c>
      <c r="Q237" s="27">
        <v>3408</v>
      </c>
      <c r="R237" s="28">
        <v>1</v>
      </c>
      <c r="T237" s="34">
        <v>2872</v>
      </c>
      <c r="U237" s="27">
        <v>2872</v>
      </c>
      <c r="V237" s="28">
        <v>1</v>
      </c>
      <c r="X237" s="34">
        <v>4230</v>
      </c>
      <c r="Y237" s="27">
        <v>4230</v>
      </c>
      <c r="Z237" s="28">
        <v>1</v>
      </c>
    </row>
    <row r="238" spans="1:26" x14ac:dyDescent="0.3">
      <c r="A238" s="4" t="s">
        <v>1237</v>
      </c>
      <c r="B238" s="4" t="s">
        <v>277</v>
      </c>
      <c r="C238" s="33" t="s">
        <v>1623</v>
      </c>
      <c r="D238" s="34">
        <v>18300</v>
      </c>
      <c r="E238" s="27">
        <v>18300</v>
      </c>
      <c r="F238" s="28">
        <v>1</v>
      </c>
      <c r="G238" s="35"/>
      <c r="H238" s="34">
        <v>23555</v>
      </c>
      <c r="I238" s="27">
        <v>22000</v>
      </c>
      <c r="J238" s="28">
        <v>0.93398429208236045</v>
      </c>
      <c r="L238" s="34">
        <v>32790</v>
      </c>
      <c r="M238" s="27">
        <v>0</v>
      </c>
      <c r="N238" s="28">
        <v>0</v>
      </c>
      <c r="P238" s="34">
        <v>31635</v>
      </c>
      <c r="Q238" s="27">
        <v>9500</v>
      </c>
      <c r="R238" s="28">
        <v>0.3003003003003003</v>
      </c>
      <c r="T238" s="34">
        <v>30482</v>
      </c>
      <c r="U238" s="27">
        <v>21766</v>
      </c>
      <c r="V238" s="28">
        <v>0.71406075716816486</v>
      </c>
      <c r="X238" s="34">
        <v>29597</v>
      </c>
      <c r="Y238" s="27">
        <v>21132</v>
      </c>
      <c r="Z238" s="28">
        <v>0.7139912829002939</v>
      </c>
    </row>
    <row r="239" spans="1:26" x14ac:dyDescent="0.3">
      <c r="A239" s="4" t="s">
        <v>1239</v>
      </c>
      <c r="B239" s="4" t="s">
        <v>279</v>
      </c>
      <c r="C239" s="33" t="s">
        <v>1624</v>
      </c>
      <c r="D239" s="34">
        <v>2841</v>
      </c>
      <c r="E239" s="27">
        <v>0</v>
      </c>
      <c r="F239" s="28">
        <v>0</v>
      </c>
      <c r="G239" s="35"/>
      <c r="H239" s="34">
        <v>4251</v>
      </c>
      <c r="I239" s="27"/>
      <c r="J239" s="28">
        <v>0</v>
      </c>
      <c r="L239" s="34">
        <v>6667</v>
      </c>
      <c r="M239" s="27">
        <v>0</v>
      </c>
      <c r="N239" s="28">
        <v>0</v>
      </c>
      <c r="P239" s="34">
        <v>6640</v>
      </c>
      <c r="Q239" s="27">
        <v>0</v>
      </c>
      <c r="R239" s="28">
        <v>0</v>
      </c>
      <c r="T239" s="34">
        <v>6394</v>
      </c>
      <c r="U239" s="27">
        <v>0</v>
      </c>
      <c r="V239" s="28">
        <v>0</v>
      </c>
      <c r="X239" s="34">
        <v>6842</v>
      </c>
      <c r="Y239" s="27">
        <v>0</v>
      </c>
      <c r="Z239" s="28">
        <v>0</v>
      </c>
    </row>
    <row r="240" spans="1:26" x14ac:dyDescent="0.3">
      <c r="A240" s="4" t="s">
        <v>1241</v>
      </c>
      <c r="B240" s="4" t="s">
        <v>281</v>
      </c>
      <c r="C240" s="33" t="s">
        <v>1625</v>
      </c>
      <c r="D240" s="34">
        <v>3696</v>
      </c>
      <c r="E240" s="27">
        <v>0</v>
      </c>
      <c r="F240" s="28">
        <v>0</v>
      </c>
      <c r="G240" s="35"/>
      <c r="H240" s="34">
        <v>4944</v>
      </c>
      <c r="I240" s="27">
        <v>0</v>
      </c>
      <c r="J240" s="28">
        <v>0</v>
      </c>
      <c r="L240" s="34">
        <v>7005</v>
      </c>
      <c r="M240" s="27">
        <v>0</v>
      </c>
      <c r="N240" s="28">
        <v>0</v>
      </c>
      <c r="P240" s="34">
        <v>6750</v>
      </c>
      <c r="Q240" s="27">
        <v>0</v>
      </c>
      <c r="R240" s="28">
        <v>0</v>
      </c>
      <c r="T240" s="34">
        <v>4531</v>
      </c>
      <c r="U240" s="27">
        <v>1500</v>
      </c>
      <c r="V240" s="28">
        <v>0.33105274773780624</v>
      </c>
      <c r="X240" s="34">
        <v>6316</v>
      </c>
      <c r="Y240" s="27">
        <v>1800</v>
      </c>
      <c r="Z240" s="28">
        <v>0.28499050031665613</v>
      </c>
    </row>
    <row r="241" spans="1:26" x14ac:dyDescent="0.3">
      <c r="A241" s="4" t="s">
        <v>1243</v>
      </c>
      <c r="B241" s="4" t="s">
        <v>278</v>
      </c>
      <c r="C241" s="33" t="s">
        <v>1626</v>
      </c>
      <c r="D241" s="34">
        <v>43877</v>
      </c>
      <c r="E241" s="27">
        <v>20000</v>
      </c>
      <c r="F241" s="28">
        <v>0.45581967773548782</v>
      </c>
      <c r="G241" s="35"/>
      <c r="H241" s="34">
        <v>44229</v>
      </c>
      <c r="I241" s="27">
        <v>11000</v>
      </c>
      <c r="J241" s="28">
        <v>0.24870560039792897</v>
      </c>
      <c r="L241" s="34">
        <v>45451</v>
      </c>
      <c r="M241" s="27">
        <v>29000</v>
      </c>
      <c r="N241" s="28">
        <v>0.63804976788189482</v>
      </c>
      <c r="P241" s="34">
        <v>44743</v>
      </c>
      <c r="Q241" s="27">
        <v>44743</v>
      </c>
      <c r="R241" s="28">
        <v>1</v>
      </c>
      <c r="T241" s="34">
        <v>43203</v>
      </c>
      <c r="U241" s="27">
        <v>43203</v>
      </c>
      <c r="V241" s="28">
        <v>1</v>
      </c>
      <c r="X241" s="34">
        <v>42374</v>
      </c>
      <c r="Y241" s="27">
        <v>42374</v>
      </c>
      <c r="Z241" s="28">
        <v>1</v>
      </c>
    </row>
    <row r="242" spans="1:26" x14ac:dyDescent="0.3">
      <c r="A242" s="4" t="s">
        <v>1245</v>
      </c>
      <c r="B242" s="4" t="s">
        <v>284</v>
      </c>
      <c r="C242" s="33" t="s">
        <v>1627</v>
      </c>
      <c r="D242" s="34">
        <v>3690</v>
      </c>
      <c r="E242" s="27">
        <v>3690</v>
      </c>
      <c r="F242" s="28">
        <v>1</v>
      </c>
      <c r="G242" s="35"/>
      <c r="H242" s="34">
        <v>3602</v>
      </c>
      <c r="I242" s="27">
        <v>3602</v>
      </c>
      <c r="J242" s="28">
        <v>1</v>
      </c>
      <c r="L242" s="34">
        <v>3602</v>
      </c>
      <c r="M242" s="27">
        <v>3602</v>
      </c>
      <c r="N242" s="28">
        <v>1</v>
      </c>
      <c r="P242" s="34">
        <v>3483</v>
      </c>
      <c r="Q242" s="27">
        <v>3483</v>
      </c>
      <c r="R242" s="28">
        <v>1</v>
      </c>
      <c r="T242" s="34">
        <v>3367</v>
      </c>
      <c r="U242" s="27">
        <v>3367</v>
      </c>
      <c r="V242" s="28">
        <v>1</v>
      </c>
      <c r="X242" s="34">
        <v>3482</v>
      </c>
      <c r="Y242" s="27">
        <v>3482</v>
      </c>
      <c r="Z242" s="28">
        <v>1</v>
      </c>
    </row>
    <row r="243" spans="1:26" x14ac:dyDescent="0.3">
      <c r="A243" s="4" t="s">
        <v>1247</v>
      </c>
      <c r="B243" s="4" t="s">
        <v>286</v>
      </c>
      <c r="C243" s="33" t="s">
        <v>1628</v>
      </c>
      <c r="D243" s="34">
        <v>7200</v>
      </c>
      <c r="E243" s="27">
        <v>5512</v>
      </c>
      <c r="F243" s="28">
        <v>0.76555555555555554</v>
      </c>
      <c r="G243" s="35"/>
      <c r="H243" s="34">
        <v>7120</v>
      </c>
      <c r="I243" s="27">
        <v>4012</v>
      </c>
      <c r="J243" s="28">
        <v>0.56348314606741579</v>
      </c>
      <c r="L243" s="34">
        <v>7120</v>
      </c>
      <c r="M243" s="27">
        <v>7120</v>
      </c>
      <c r="N243" s="28">
        <v>1</v>
      </c>
      <c r="P243" s="34">
        <v>7086</v>
      </c>
      <c r="Q243" s="27">
        <v>7086</v>
      </c>
      <c r="R243" s="28">
        <v>1</v>
      </c>
      <c r="T243" s="34">
        <v>6834</v>
      </c>
      <c r="U243" s="27">
        <v>6834</v>
      </c>
      <c r="V243" s="28">
        <v>1</v>
      </c>
      <c r="X243" s="34">
        <v>6847</v>
      </c>
      <c r="Y243" s="27">
        <v>6847</v>
      </c>
      <c r="Z243" s="28">
        <v>1</v>
      </c>
    </row>
    <row r="244" spans="1:26" x14ac:dyDescent="0.3">
      <c r="A244" s="4" t="s">
        <v>1249</v>
      </c>
      <c r="B244" s="4" t="s">
        <v>280</v>
      </c>
      <c r="C244" s="33" t="s">
        <v>1629</v>
      </c>
      <c r="D244" s="34">
        <v>4319</v>
      </c>
      <c r="E244" s="27">
        <v>1110.75</v>
      </c>
      <c r="F244" s="28">
        <v>0.25717758740449176</v>
      </c>
      <c r="G244" s="35"/>
      <c r="H244" s="34">
        <v>4500</v>
      </c>
      <c r="I244" s="27">
        <v>2250</v>
      </c>
      <c r="J244" s="28">
        <v>0.5</v>
      </c>
      <c r="L244" s="34">
        <v>4688</v>
      </c>
      <c r="M244" s="27">
        <v>2344</v>
      </c>
      <c r="N244" s="28">
        <v>0.5</v>
      </c>
      <c r="P244" s="34">
        <v>4545</v>
      </c>
      <c r="Q244" s="27">
        <v>2272.5</v>
      </c>
      <c r="R244" s="28">
        <v>0.5</v>
      </c>
      <c r="T244" s="34">
        <v>4406</v>
      </c>
      <c r="U244" s="27">
        <v>2074</v>
      </c>
      <c r="V244" s="28">
        <v>0.47072174307762144</v>
      </c>
      <c r="X244" s="34">
        <v>4277</v>
      </c>
      <c r="Y244" s="27">
        <v>1886.0399999991059</v>
      </c>
      <c r="Z244" s="28">
        <v>0.44097264437669065</v>
      </c>
    </row>
    <row r="245" spans="1:26" x14ac:dyDescent="0.3">
      <c r="A245" s="4" t="s">
        <v>1251</v>
      </c>
      <c r="B245" s="4" t="s">
        <v>287</v>
      </c>
      <c r="C245" s="33" t="s">
        <v>1630</v>
      </c>
      <c r="D245" s="34">
        <v>12449</v>
      </c>
      <c r="E245" s="27">
        <v>12449</v>
      </c>
      <c r="F245" s="28">
        <v>1</v>
      </c>
      <c r="G245" s="35"/>
      <c r="H245" s="34">
        <v>13132</v>
      </c>
      <c r="I245" s="27">
        <v>13132</v>
      </c>
      <c r="J245" s="28">
        <v>1</v>
      </c>
      <c r="L245" s="34">
        <v>13131</v>
      </c>
      <c r="M245" s="27">
        <v>13131</v>
      </c>
      <c r="N245" s="28">
        <v>1</v>
      </c>
      <c r="P245" s="34">
        <v>12672</v>
      </c>
      <c r="Q245" s="27">
        <v>12672</v>
      </c>
      <c r="R245" s="28">
        <v>1</v>
      </c>
      <c r="T245" s="34">
        <v>12229</v>
      </c>
      <c r="U245" s="27">
        <v>12229</v>
      </c>
      <c r="V245" s="28">
        <v>1</v>
      </c>
      <c r="X245" s="34">
        <v>12086</v>
      </c>
      <c r="Y245" s="27">
        <v>12086</v>
      </c>
      <c r="Z245" s="28">
        <v>1</v>
      </c>
    </row>
    <row r="246" spans="1:26" x14ac:dyDescent="0.3">
      <c r="A246" s="4" t="s">
        <v>1253</v>
      </c>
      <c r="B246" s="4" t="s">
        <v>290</v>
      </c>
      <c r="C246" s="33" t="s">
        <v>1631</v>
      </c>
      <c r="D246" s="34">
        <v>6352</v>
      </c>
      <c r="E246" s="27">
        <v>812.49999999254942</v>
      </c>
      <c r="F246" s="28">
        <v>0.12791246851268095</v>
      </c>
      <c r="G246" s="35"/>
      <c r="H246" s="34">
        <v>6607</v>
      </c>
      <c r="I246" s="27">
        <v>750</v>
      </c>
      <c r="J246" s="28">
        <v>0.11351596791281973</v>
      </c>
      <c r="L246" s="34">
        <v>6607</v>
      </c>
      <c r="M246" s="27">
        <v>3000</v>
      </c>
      <c r="N246" s="28">
        <v>0.45406387165127893</v>
      </c>
      <c r="P246" s="34">
        <v>6382</v>
      </c>
      <c r="Q246" s="27">
        <v>3000</v>
      </c>
      <c r="R246" s="28">
        <v>0.4700720777185835</v>
      </c>
      <c r="T246" s="34">
        <v>6156</v>
      </c>
      <c r="U246" s="27">
        <v>2699</v>
      </c>
      <c r="V246" s="28">
        <v>0.43843404808317088</v>
      </c>
      <c r="X246" s="34">
        <v>5977</v>
      </c>
      <c r="Y246" s="27">
        <v>2244</v>
      </c>
      <c r="Z246" s="28">
        <v>0.37543918353689143</v>
      </c>
    </row>
    <row r="247" spans="1:26" x14ac:dyDescent="0.3">
      <c r="A247" s="4" t="s">
        <v>1255</v>
      </c>
      <c r="B247" s="4" t="s">
        <v>292</v>
      </c>
      <c r="C247" s="33" t="s">
        <v>1632</v>
      </c>
      <c r="D247" s="34">
        <v>37935</v>
      </c>
      <c r="E247" s="27">
        <v>37935</v>
      </c>
      <c r="F247" s="28">
        <v>1</v>
      </c>
      <c r="G247" s="35"/>
      <c r="H247" s="34">
        <v>39316</v>
      </c>
      <c r="I247" s="27">
        <v>39316</v>
      </c>
      <c r="J247" s="28">
        <v>1</v>
      </c>
      <c r="L247" s="34">
        <v>39823</v>
      </c>
      <c r="M247" s="27">
        <v>39823</v>
      </c>
      <c r="N247" s="28">
        <v>1</v>
      </c>
      <c r="P247" s="34">
        <v>39343</v>
      </c>
      <c r="Q247" s="27">
        <v>39343</v>
      </c>
      <c r="R247" s="28">
        <v>1</v>
      </c>
      <c r="T247" s="34">
        <v>38241</v>
      </c>
      <c r="U247" s="27">
        <v>38241</v>
      </c>
      <c r="V247" s="28">
        <v>1</v>
      </c>
      <c r="X247" s="34">
        <v>37134</v>
      </c>
      <c r="Y247" s="27">
        <v>37134</v>
      </c>
      <c r="Z247" s="28">
        <v>1</v>
      </c>
    </row>
    <row r="248" spans="1:26" x14ac:dyDescent="0.3">
      <c r="A248" s="4" t="s">
        <v>831</v>
      </c>
      <c r="B248" s="4" t="s">
        <v>291</v>
      </c>
      <c r="C248" s="33" t="s">
        <v>832</v>
      </c>
      <c r="D248" s="34">
        <v>22572</v>
      </c>
      <c r="E248" s="27">
        <v>16250</v>
      </c>
      <c r="F248" s="28">
        <v>0.71991848307637785</v>
      </c>
      <c r="G248" s="35"/>
      <c r="H248" s="34">
        <v>27026</v>
      </c>
      <c r="I248" s="27">
        <v>15000</v>
      </c>
      <c r="J248" s="28">
        <v>0.55502109080145046</v>
      </c>
      <c r="L248" s="34">
        <v>27026</v>
      </c>
      <c r="M248" s="27">
        <v>15000</v>
      </c>
      <c r="N248" s="28">
        <v>0.55502109080145046</v>
      </c>
      <c r="P248" s="34">
        <v>23086</v>
      </c>
      <c r="Q248" s="27">
        <v>15000</v>
      </c>
      <c r="R248" s="28">
        <v>0.64974443385601666</v>
      </c>
      <c r="T248" s="34">
        <v>25177</v>
      </c>
      <c r="U248" s="27">
        <v>12450</v>
      </c>
      <c r="V248" s="28">
        <v>0.49449894745203954</v>
      </c>
      <c r="X248" s="34">
        <v>40641</v>
      </c>
      <c r="Y248" s="27">
        <v>12000</v>
      </c>
      <c r="Z248" s="28">
        <v>0.29526832509042594</v>
      </c>
    </row>
    <row r="249" spans="1:26" x14ac:dyDescent="0.3">
      <c r="A249" s="4" t="s">
        <v>1258</v>
      </c>
      <c r="B249" s="4" t="s">
        <v>288</v>
      </c>
      <c r="C249" s="33" t="s">
        <v>1633</v>
      </c>
      <c r="D249" s="34">
        <v>14506</v>
      </c>
      <c r="E249" s="27">
        <v>14506</v>
      </c>
      <c r="F249" s="28">
        <v>1</v>
      </c>
      <c r="G249" s="35"/>
      <c r="H249" s="34">
        <v>15280</v>
      </c>
      <c r="I249" s="27">
        <v>15280</v>
      </c>
      <c r="J249" s="28">
        <v>1</v>
      </c>
      <c r="L249" s="34">
        <v>13590</v>
      </c>
      <c r="M249" s="27">
        <v>13590</v>
      </c>
      <c r="N249" s="28">
        <v>1</v>
      </c>
      <c r="P249" s="34">
        <v>14182</v>
      </c>
      <c r="Q249" s="27">
        <v>14182</v>
      </c>
      <c r="R249" s="28">
        <v>1</v>
      </c>
      <c r="T249" s="34">
        <v>13745</v>
      </c>
      <c r="U249" s="27">
        <v>13745</v>
      </c>
      <c r="V249" s="28">
        <v>1</v>
      </c>
      <c r="X249" s="34">
        <v>13271</v>
      </c>
      <c r="Y249" s="27">
        <v>13271</v>
      </c>
      <c r="Z249" s="28">
        <v>1</v>
      </c>
    </row>
    <row r="250" spans="1:26" x14ac:dyDescent="0.3">
      <c r="A250" s="4" t="s">
        <v>1260</v>
      </c>
      <c r="B250" s="4" t="s">
        <v>295</v>
      </c>
      <c r="C250" s="33" t="s">
        <v>1634</v>
      </c>
      <c r="D250" s="34">
        <v>13050</v>
      </c>
      <c r="E250" s="27">
        <v>13049.999999999925</v>
      </c>
      <c r="F250" s="28">
        <v>0.99999999999999434</v>
      </c>
      <c r="G250" s="35"/>
      <c r="H250" s="34">
        <v>13893</v>
      </c>
      <c r="I250" s="27">
        <v>13893</v>
      </c>
      <c r="J250" s="28">
        <v>1</v>
      </c>
      <c r="L250" s="34">
        <v>12203</v>
      </c>
      <c r="M250" s="27">
        <v>12203</v>
      </c>
      <c r="N250" s="28">
        <v>1</v>
      </c>
      <c r="P250" s="34">
        <v>12833</v>
      </c>
      <c r="Q250" s="27">
        <v>12833.110000000301</v>
      </c>
      <c r="R250" s="28">
        <v>1.0000085716512352</v>
      </c>
      <c r="T250" s="34">
        <v>13015</v>
      </c>
      <c r="U250" s="27">
        <v>13015</v>
      </c>
      <c r="V250" s="28">
        <v>1</v>
      </c>
      <c r="X250" s="34">
        <v>12136</v>
      </c>
      <c r="Y250" s="27">
        <v>12136</v>
      </c>
      <c r="Z250" s="28">
        <v>1</v>
      </c>
    </row>
    <row r="251" spans="1:26" x14ac:dyDescent="0.3">
      <c r="A251" s="4" t="s">
        <v>1262</v>
      </c>
      <c r="B251" s="4" t="s">
        <v>296</v>
      </c>
      <c r="C251" s="33" t="s">
        <v>1635</v>
      </c>
      <c r="D251" s="34">
        <v>24687</v>
      </c>
      <c r="E251" s="27">
        <v>24687</v>
      </c>
      <c r="F251" s="28">
        <v>1</v>
      </c>
      <c r="G251" s="35"/>
      <c r="H251" s="34">
        <v>25464</v>
      </c>
      <c r="I251" s="27">
        <v>25464</v>
      </c>
      <c r="J251" s="28">
        <v>1</v>
      </c>
      <c r="L251" s="34">
        <v>23213</v>
      </c>
      <c r="M251" s="27">
        <v>23213</v>
      </c>
      <c r="N251" s="28">
        <v>1</v>
      </c>
      <c r="P251" s="34">
        <v>23858</v>
      </c>
      <c r="Q251" s="27">
        <v>23858</v>
      </c>
      <c r="R251" s="28">
        <v>1</v>
      </c>
      <c r="T251" s="34">
        <v>22993</v>
      </c>
      <c r="U251" s="27">
        <v>22993</v>
      </c>
      <c r="V251" s="28">
        <v>1</v>
      </c>
      <c r="X251" s="34">
        <v>22139</v>
      </c>
      <c r="Y251" s="27">
        <v>22139</v>
      </c>
      <c r="Z251" s="28">
        <v>1</v>
      </c>
    </row>
    <row r="252" spans="1:26" x14ac:dyDescent="0.3">
      <c r="A252" s="4" t="s">
        <v>1264</v>
      </c>
      <c r="B252" s="4" t="s">
        <v>289</v>
      </c>
      <c r="C252" s="33" t="s">
        <v>656</v>
      </c>
      <c r="D252" s="34">
        <v>55754</v>
      </c>
      <c r="E252" s="27">
        <v>55754</v>
      </c>
      <c r="F252" s="28">
        <v>1</v>
      </c>
      <c r="G252" s="35"/>
      <c r="H252" s="34">
        <v>56820</v>
      </c>
      <c r="I252" s="27">
        <v>56820</v>
      </c>
      <c r="J252" s="28">
        <v>1</v>
      </c>
      <c r="L252" s="34">
        <v>61023</v>
      </c>
      <c r="M252" s="27">
        <v>61023</v>
      </c>
      <c r="N252" s="28">
        <v>1</v>
      </c>
      <c r="P252" s="34">
        <v>59059</v>
      </c>
      <c r="Q252" s="27">
        <v>59059</v>
      </c>
      <c r="R252" s="28">
        <v>1</v>
      </c>
      <c r="T252" s="34">
        <v>51153</v>
      </c>
      <c r="U252" s="27">
        <v>51153</v>
      </c>
      <c r="V252" s="28">
        <v>1</v>
      </c>
      <c r="X252" s="34">
        <v>49318</v>
      </c>
      <c r="Y252" s="27">
        <v>49318</v>
      </c>
      <c r="Z252" s="28">
        <v>1</v>
      </c>
    </row>
    <row r="253" spans="1:26" x14ac:dyDescent="0.3">
      <c r="A253" s="4" t="s">
        <v>1266</v>
      </c>
      <c r="B253" s="4" t="s">
        <v>298</v>
      </c>
      <c r="C253" s="33" t="s">
        <v>1636</v>
      </c>
      <c r="D253" s="34">
        <v>40192</v>
      </c>
      <c r="E253" s="27">
        <v>40192</v>
      </c>
      <c r="F253" s="28">
        <v>1</v>
      </c>
      <c r="G253" s="35"/>
      <c r="H253" s="34">
        <v>48276</v>
      </c>
      <c r="I253" s="27">
        <v>48276</v>
      </c>
      <c r="J253" s="28">
        <v>1</v>
      </c>
      <c r="L253" s="34">
        <v>52479</v>
      </c>
      <c r="M253" s="27">
        <v>52479</v>
      </c>
      <c r="N253" s="28">
        <v>1</v>
      </c>
      <c r="P253" s="34">
        <v>50660</v>
      </c>
      <c r="Q253" s="27">
        <v>50660</v>
      </c>
      <c r="R253" s="28">
        <v>1</v>
      </c>
      <c r="T253" s="34">
        <v>48708</v>
      </c>
      <c r="U253" s="27">
        <v>48708</v>
      </c>
      <c r="V253" s="28">
        <v>1</v>
      </c>
      <c r="X253" s="34">
        <v>46990</v>
      </c>
      <c r="Y253" s="27">
        <v>46990</v>
      </c>
      <c r="Z253" s="28">
        <v>1</v>
      </c>
    </row>
    <row r="254" spans="1:26" x14ac:dyDescent="0.3">
      <c r="A254" s="4" t="s">
        <v>835</v>
      </c>
      <c r="B254" s="4" t="s">
        <v>299</v>
      </c>
      <c r="C254" s="33" t="s">
        <v>836</v>
      </c>
      <c r="D254" s="34">
        <v>6882</v>
      </c>
      <c r="E254" s="27">
        <v>6000</v>
      </c>
      <c r="F254" s="28">
        <v>0.87183958151700092</v>
      </c>
      <c r="G254" s="35"/>
      <c r="H254" s="34">
        <v>7167</v>
      </c>
      <c r="I254" s="27">
        <v>6000</v>
      </c>
      <c r="J254" s="28">
        <v>0.83717036416910839</v>
      </c>
      <c r="L254" s="34">
        <v>7166</v>
      </c>
      <c r="M254" s="27">
        <v>6362</v>
      </c>
      <c r="N254" s="28">
        <v>0.88780351660619594</v>
      </c>
      <c r="P254" s="34">
        <v>5638</v>
      </c>
      <c r="Q254" s="27">
        <v>5638</v>
      </c>
      <c r="R254" s="28">
        <v>1</v>
      </c>
      <c r="T254" s="34">
        <v>7111</v>
      </c>
      <c r="U254" s="27">
        <v>6000</v>
      </c>
      <c r="V254" s="28">
        <v>0.84376318379974691</v>
      </c>
      <c r="X254" s="34">
        <v>6740</v>
      </c>
      <c r="Y254" s="27">
        <v>6000</v>
      </c>
      <c r="Z254" s="28">
        <v>0.89020771513353114</v>
      </c>
    </row>
    <row r="255" spans="1:26" x14ac:dyDescent="0.3">
      <c r="A255" s="4" t="s">
        <v>839</v>
      </c>
      <c r="B255" s="4" t="s">
        <v>301</v>
      </c>
      <c r="C255" s="33" t="s">
        <v>840</v>
      </c>
      <c r="D255" s="34">
        <v>30141</v>
      </c>
      <c r="E255" s="27">
        <v>30141</v>
      </c>
      <c r="F255" s="28">
        <v>1</v>
      </c>
      <c r="G255" s="35"/>
      <c r="H255" s="34">
        <v>29996</v>
      </c>
      <c r="I255" s="27">
        <v>29996</v>
      </c>
      <c r="J255" s="28">
        <v>1</v>
      </c>
      <c r="L255" s="34">
        <v>30978</v>
      </c>
      <c r="M255" s="27">
        <v>30978</v>
      </c>
      <c r="N255" s="28">
        <v>1</v>
      </c>
      <c r="P255" s="34">
        <v>31505</v>
      </c>
      <c r="Q255" s="27">
        <v>31505</v>
      </c>
      <c r="R255" s="28">
        <v>1</v>
      </c>
      <c r="T255" s="34">
        <v>31575</v>
      </c>
      <c r="U255" s="27">
        <v>31575</v>
      </c>
      <c r="V255" s="28">
        <v>1</v>
      </c>
      <c r="X255" s="34">
        <v>31085</v>
      </c>
      <c r="Y255" s="27">
        <v>31085</v>
      </c>
      <c r="Z255" s="28">
        <v>1</v>
      </c>
    </row>
    <row r="256" spans="1:26" x14ac:dyDescent="0.3">
      <c r="A256" s="4" t="s">
        <v>1270</v>
      </c>
      <c r="B256" s="4" t="s">
        <v>302</v>
      </c>
      <c r="C256" s="33" t="s">
        <v>666</v>
      </c>
      <c r="D256" s="34">
        <v>61278</v>
      </c>
      <c r="E256" s="27">
        <v>61278</v>
      </c>
      <c r="F256" s="28">
        <v>1</v>
      </c>
      <c r="G256" s="35"/>
      <c r="H256" s="34">
        <v>60825</v>
      </c>
      <c r="I256" s="27">
        <v>60825</v>
      </c>
      <c r="J256" s="28">
        <v>1</v>
      </c>
      <c r="L256" s="34">
        <v>60825</v>
      </c>
      <c r="M256" s="27">
        <v>60825</v>
      </c>
      <c r="N256" s="28">
        <v>1</v>
      </c>
      <c r="P256" s="34">
        <v>58758</v>
      </c>
      <c r="Q256" s="27">
        <v>58758</v>
      </c>
      <c r="R256" s="28">
        <v>1</v>
      </c>
      <c r="T256" s="34">
        <v>56263</v>
      </c>
      <c r="U256" s="27">
        <v>56263</v>
      </c>
      <c r="V256" s="28">
        <v>1</v>
      </c>
      <c r="X256" s="34">
        <v>46555</v>
      </c>
      <c r="Y256" s="27">
        <v>46555</v>
      </c>
      <c r="Z256" s="28">
        <v>1</v>
      </c>
    </row>
    <row r="257" spans="1:26" x14ac:dyDescent="0.3">
      <c r="A257" s="4" t="s">
        <v>830</v>
      </c>
      <c r="B257" s="4" t="s">
        <v>275</v>
      </c>
      <c r="C257" s="33" t="s">
        <v>275</v>
      </c>
      <c r="D257" s="34">
        <v>30021</v>
      </c>
      <c r="E257" s="27">
        <v>19500</v>
      </c>
      <c r="F257" s="28">
        <v>0.64954531827720596</v>
      </c>
      <c r="G257" s="35"/>
      <c r="H257" s="34">
        <v>31818</v>
      </c>
      <c r="I257" s="27">
        <v>16000</v>
      </c>
      <c r="J257" s="28">
        <v>0.50286001634295052</v>
      </c>
      <c r="L257" s="34">
        <v>33521</v>
      </c>
      <c r="M257" s="27">
        <v>18400</v>
      </c>
      <c r="N257" s="28">
        <v>0.54890963873392795</v>
      </c>
      <c r="P257" s="34">
        <v>33038</v>
      </c>
      <c r="Q257" s="27">
        <v>28338</v>
      </c>
      <c r="R257" s="28">
        <v>0.85773957261335432</v>
      </c>
      <c r="T257" s="34">
        <v>31242</v>
      </c>
      <c r="U257" s="27">
        <v>22000</v>
      </c>
      <c r="V257" s="28">
        <v>0.70418027014915818</v>
      </c>
      <c r="X257" s="34">
        <v>31007</v>
      </c>
      <c r="Y257" s="27">
        <v>22100</v>
      </c>
      <c r="Z257" s="28">
        <v>0.71274228400038697</v>
      </c>
    </row>
    <row r="258" spans="1:26" x14ac:dyDescent="0.3">
      <c r="A258" s="4" t="s">
        <v>1273</v>
      </c>
      <c r="B258" s="4" t="s">
        <v>282</v>
      </c>
      <c r="C258" s="33" t="s">
        <v>1637</v>
      </c>
      <c r="D258" s="34">
        <v>19849</v>
      </c>
      <c r="E258" s="27">
        <v>19849</v>
      </c>
      <c r="F258" s="28">
        <v>1</v>
      </c>
      <c r="G258" s="35"/>
      <c r="H258" s="34">
        <v>18096</v>
      </c>
      <c r="I258" s="27">
        <v>6000</v>
      </c>
      <c r="J258" s="28">
        <v>0.33156498673740054</v>
      </c>
      <c r="L258" s="34">
        <v>17460</v>
      </c>
      <c r="M258" s="27">
        <v>10000</v>
      </c>
      <c r="N258" s="28">
        <v>0.57273768613974796</v>
      </c>
      <c r="P258" s="34">
        <v>19237</v>
      </c>
      <c r="Q258" s="27">
        <v>19237</v>
      </c>
      <c r="R258" s="28">
        <v>1</v>
      </c>
      <c r="T258" s="34">
        <v>19051</v>
      </c>
      <c r="U258" s="27">
        <v>16000</v>
      </c>
      <c r="V258" s="28">
        <v>0.83985092646055326</v>
      </c>
      <c r="X258" s="34">
        <v>18343</v>
      </c>
      <c r="Y258" s="27">
        <v>16625</v>
      </c>
      <c r="Z258" s="28">
        <v>0.9063402932998964</v>
      </c>
    </row>
    <row r="259" spans="1:26" x14ac:dyDescent="0.3">
      <c r="A259" s="4" t="s">
        <v>1275</v>
      </c>
      <c r="B259" s="4" t="s">
        <v>300</v>
      </c>
      <c r="C259" s="33" t="s">
        <v>1638</v>
      </c>
      <c r="D259" s="34">
        <v>21160</v>
      </c>
      <c r="E259" s="27">
        <v>21160.000000000222</v>
      </c>
      <c r="F259" s="28">
        <v>1.0000000000000104</v>
      </c>
      <c r="G259" s="35"/>
      <c r="H259" s="34">
        <v>24636</v>
      </c>
      <c r="I259" s="27">
        <v>24636</v>
      </c>
      <c r="J259" s="28">
        <v>1</v>
      </c>
      <c r="L259" s="34">
        <v>26594</v>
      </c>
      <c r="M259" s="27">
        <v>26594</v>
      </c>
      <c r="N259" s="28">
        <v>1</v>
      </c>
      <c r="P259" s="34">
        <v>25666</v>
      </c>
      <c r="Q259" s="27">
        <v>25666</v>
      </c>
      <c r="R259" s="28">
        <v>1</v>
      </c>
      <c r="T259" s="34">
        <v>24741</v>
      </c>
      <c r="U259" s="27">
        <v>18400</v>
      </c>
      <c r="V259" s="28">
        <v>0.74370478153672037</v>
      </c>
      <c r="X259" s="34">
        <v>22947</v>
      </c>
      <c r="Y259" s="27">
        <v>14500</v>
      </c>
      <c r="Z259" s="28">
        <v>0.63189087898200202</v>
      </c>
    </row>
    <row r="260" spans="1:26" x14ac:dyDescent="0.3">
      <c r="A260" s="4" t="s">
        <v>837</v>
      </c>
      <c r="B260" s="4" t="s">
        <v>304</v>
      </c>
      <c r="C260" s="33" t="s">
        <v>838</v>
      </c>
      <c r="D260" s="34">
        <v>19286</v>
      </c>
      <c r="E260" s="27">
        <v>4550</v>
      </c>
      <c r="F260" s="28">
        <v>0.23592243077880329</v>
      </c>
      <c r="G260" s="35"/>
      <c r="H260" s="34">
        <v>19428</v>
      </c>
      <c r="I260" s="27">
        <v>4200</v>
      </c>
      <c r="J260" s="28">
        <v>0.21618282890673254</v>
      </c>
      <c r="L260" s="34">
        <v>20053</v>
      </c>
      <c r="M260" s="27">
        <v>4200</v>
      </c>
      <c r="N260" s="28">
        <v>0.20944497082730765</v>
      </c>
      <c r="P260" s="34">
        <v>19344</v>
      </c>
      <c r="Q260" s="27">
        <v>5200</v>
      </c>
      <c r="R260" s="28">
        <v>0.26881720430107525</v>
      </c>
      <c r="T260" s="34">
        <v>19313</v>
      </c>
      <c r="U260" s="27">
        <v>8400</v>
      </c>
      <c r="V260" s="28">
        <v>0.43494019572308806</v>
      </c>
      <c r="X260" s="34">
        <v>17677</v>
      </c>
      <c r="Y260" s="27">
        <v>8877</v>
      </c>
      <c r="Z260" s="28">
        <v>0.50217797137523335</v>
      </c>
    </row>
    <row r="261" spans="1:26" x14ac:dyDescent="0.3">
      <c r="A261" s="4" t="s">
        <v>1278</v>
      </c>
      <c r="B261" s="4" t="s">
        <v>283</v>
      </c>
      <c r="C261" s="33" t="s">
        <v>1639</v>
      </c>
      <c r="D261" s="34">
        <v>35932</v>
      </c>
      <c r="E261" s="27">
        <v>35932</v>
      </c>
      <c r="F261" s="28">
        <v>1</v>
      </c>
      <c r="G261" s="35"/>
      <c r="H261" s="34">
        <v>40971</v>
      </c>
      <c r="I261" s="27">
        <v>36000</v>
      </c>
      <c r="J261" s="28">
        <v>0.87867027897781358</v>
      </c>
      <c r="L261" s="34">
        <v>43788</v>
      </c>
      <c r="M261" s="27">
        <v>38596</v>
      </c>
      <c r="N261" s="28">
        <v>0.88142870192746869</v>
      </c>
      <c r="P261" s="34">
        <v>42320</v>
      </c>
      <c r="Q261" s="27">
        <v>42320</v>
      </c>
      <c r="R261" s="28">
        <v>1</v>
      </c>
      <c r="T261" s="34">
        <v>40768</v>
      </c>
      <c r="U261" s="27">
        <v>40768</v>
      </c>
      <c r="V261" s="28">
        <v>1</v>
      </c>
      <c r="X261" s="34">
        <v>39227</v>
      </c>
      <c r="Y261" s="27">
        <v>39227</v>
      </c>
      <c r="Z261" s="28">
        <v>1</v>
      </c>
    </row>
    <row r="262" spans="1:26" x14ac:dyDescent="0.3">
      <c r="A262" s="4" t="s">
        <v>1280</v>
      </c>
      <c r="B262" s="4" t="s">
        <v>306</v>
      </c>
      <c r="C262" s="33" t="s">
        <v>1640</v>
      </c>
      <c r="D262" s="34">
        <v>15846</v>
      </c>
      <c r="E262" s="27">
        <v>15846</v>
      </c>
      <c r="F262" s="28">
        <v>1</v>
      </c>
      <c r="G262" s="35"/>
      <c r="H262" s="34">
        <v>18442</v>
      </c>
      <c r="I262" s="27">
        <v>18442</v>
      </c>
      <c r="J262" s="28">
        <v>1</v>
      </c>
      <c r="L262" s="34">
        <v>20016</v>
      </c>
      <c r="M262" s="27">
        <v>13500</v>
      </c>
      <c r="N262" s="28">
        <v>0.67446043165467628</v>
      </c>
      <c r="P262" s="34">
        <v>19334</v>
      </c>
      <c r="Q262" s="27">
        <v>19334</v>
      </c>
      <c r="R262" s="28">
        <v>1</v>
      </c>
      <c r="T262" s="34">
        <v>18673</v>
      </c>
      <c r="U262" s="27">
        <v>18673</v>
      </c>
      <c r="V262" s="28">
        <v>1</v>
      </c>
      <c r="X262" s="34">
        <v>18132</v>
      </c>
      <c r="Y262" s="27">
        <v>18132</v>
      </c>
      <c r="Z262" s="28">
        <v>1</v>
      </c>
    </row>
    <row r="263" spans="1:26" x14ac:dyDescent="0.3">
      <c r="A263" s="4" t="s">
        <v>1282</v>
      </c>
      <c r="B263" s="4" t="s">
        <v>285</v>
      </c>
      <c r="C263" s="33" t="s">
        <v>1641</v>
      </c>
      <c r="D263" s="34">
        <v>16552</v>
      </c>
      <c r="E263" s="27">
        <v>16552</v>
      </c>
      <c r="F263" s="28">
        <v>1</v>
      </c>
      <c r="G263" s="35"/>
      <c r="H263" s="34">
        <v>12694</v>
      </c>
      <c r="I263" s="27">
        <v>12694</v>
      </c>
      <c r="J263" s="28">
        <v>1</v>
      </c>
      <c r="L263" s="34">
        <v>16073</v>
      </c>
      <c r="M263" s="27">
        <v>5367</v>
      </c>
      <c r="N263" s="28">
        <v>0.33391401729608661</v>
      </c>
      <c r="P263" s="34">
        <v>17464</v>
      </c>
      <c r="Q263" s="27">
        <v>17464</v>
      </c>
      <c r="R263" s="28">
        <v>1</v>
      </c>
      <c r="T263" s="34">
        <v>17148</v>
      </c>
      <c r="U263" s="27">
        <v>17148</v>
      </c>
      <c r="V263" s="28">
        <v>1</v>
      </c>
      <c r="X263" s="34">
        <v>16650</v>
      </c>
      <c r="Y263" s="27">
        <v>16650</v>
      </c>
      <c r="Z263" s="28">
        <v>1</v>
      </c>
    </row>
    <row r="264" spans="1:26" x14ac:dyDescent="0.3">
      <c r="A264" s="4" t="s">
        <v>833</v>
      </c>
      <c r="B264" s="4" t="s">
        <v>305</v>
      </c>
      <c r="C264" s="33" t="s">
        <v>834</v>
      </c>
      <c r="D264" s="34">
        <v>31670</v>
      </c>
      <c r="E264" s="27">
        <v>31670</v>
      </c>
      <c r="F264" s="28">
        <v>1</v>
      </c>
      <c r="G264" s="35"/>
      <c r="H264" s="34">
        <v>31232</v>
      </c>
      <c r="I264" s="27">
        <v>31232</v>
      </c>
      <c r="J264" s="28">
        <v>1</v>
      </c>
      <c r="L264" s="34">
        <v>31232</v>
      </c>
      <c r="M264" s="27">
        <v>31232</v>
      </c>
      <c r="N264" s="28">
        <v>1</v>
      </c>
      <c r="P264" s="34">
        <v>30138</v>
      </c>
      <c r="Q264" s="27">
        <v>30138</v>
      </c>
      <c r="R264" s="28">
        <v>1</v>
      </c>
      <c r="T264" s="34">
        <v>29298</v>
      </c>
      <c r="U264" s="27">
        <v>29298</v>
      </c>
      <c r="V264" s="28">
        <v>1</v>
      </c>
      <c r="X264" s="34">
        <v>28659</v>
      </c>
      <c r="Y264" s="27">
        <v>20500</v>
      </c>
      <c r="Z264" s="28">
        <v>0.71530758226037194</v>
      </c>
    </row>
    <row r="265" spans="1:26" x14ac:dyDescent="0.3">
      <c r="A265" s="4" t="s">
        <v>1285</v>
      </c>
      <c r="B265" s="4" t="s">
        <v>293</v>
      </c>
      <c r="C265" s="33" t="s">
        <v>1642</v>
      </c>
      <c r="D265" s="34">
        <v>20659</v>
      </c>
      <c r="E265" s="27">
        <v>20659</v>
      </c>
      <c r="F265" s="28">
        <v>1</v>
      </c>
      <c r="G265" s="35"/>
      <c r="H265" s="34">
        <v>20198</v>
      </c>
      <c r="I265" s="27">
        <v>9708</v>
      </c>
      <c r="J265" s="28">
        <v>0.48064164768788992</v>
      </c>
      <c r="L265" s="34">
        <v>19772</v>
      </c>
      <c r="M265" s="27">
        <v>16480</v>
      </c>
      <c r="N265" s="28">
        <v>0.83350192190977135</v>
      </c>
      <c r="P265" s="34">
        <v>21064</v>
      </c>
      <c r="Q265" s="27">
        <v>21064</v>
      </c>
      <c r="R265" s="28">
        <v>1</v>
      </c>
      <c r="T265" s="34">
        <v>20635</v>
      </c>
      <c r="U265" s="27">
        <v>20635</v>
      </c>
      <c r="V265" s="28">
        <v>1</v>
      </c>
      <c r="X265" s="34">
        <v>20671</v>
      </c>
      <c r="Y265" s="27">
        <v>20671</v>
      </c>
      <c r="Z265" s="28">
        <v>1</v>
      </c>
    </row>
    <row r="266" spans="1:26" x14ac:dyDescent="0.3">
      <c r="A266" s="4" t="s">
        <v>1287</v>
      </c>
      <c r="B266" s="4" t="s">
        <v>294</v>
      </c>
      <c r="C266" s="33" t="s">
        <v>1643</v>
      </c>
      <c r="D266" s="34">
        <v>28413</v>
      </c>
      <c r="E266" s="27">
        <v>20500</v>
      </c>
      <c r="F266" s="28">
        <v>0.72150072150072153</v>
      </c>
      <c r="G266" s="35"/>
      <c r="H266" s="34">
        <v>28315</v>
      </c>
      <c r="I266" s="27">
        <v>18500</v>
      </c>
      <c r="J266" s="28">
        <v>0.65336394137383014</v>
      </c>
      <c r="L266" s="34">
        <v>29129</v>
      </c>
      <c r="M266" s="27">
        <v>18500</v>
      </c>
      <c r="N266" s="28">
        <v>0.63510590820144874</v>
      </c>
      <c r="P266" s="34">
        <v>28329</v>
      </c>
      <c r="Q266" s="27">
        <v>28329</v>
      </c>
      <c r="R266" s="28">
        <v>1</v>
      </c>
      <c r="T266" s="34">
        <v>27792</v>
      </c>
      <c r="U266" s="27">
        <v>15054</v>
      </c>
      <c r="V266" s="28">
        <v>0.54166666666666663</v>
      </c>
      <c r="X266" s="34">
        <v>26338</v>
      </c>
      <c r="Y266" s="27">
        <v>26338</v>
      </c>
      <c r="Z266" s="28">
        <v>1</v>
      </c>
    </row>
    <row r="267" spans="1:26" x14ac:dyDescent="0.3">
      <c r="A267" s="4" t="s">
        <v>1289</v>
      </c>
      <c r="B267" s="4" t="s">
        <v>297</v>
      </c>
      <c r="C267" s="33" t="s">
        <v>1644</v>
      </c>
      <c r="D267" s="34">
        <v>27828</v>
      </c>
      <c r="E267" s="27">
        <v>27828</v>
      </c>
      <c r="F267" s="28">
        <v>1</v>
      </c>
      <c r="G267" s="35"/>
      <c r="H267" s="34">
        <v>28081</v>
      </c>
      <c r="I267" s="27">
        <v>28081</v>
      </c>
      <c r="J267" s="28">
        <v>1</v>
      </c>
      <c r="L267" s="34">
        <v>28435</v>
      </c>
      <c r="M267" s="27">
        <v>28435</v>
      </c>
      <c r="N267" s="28">
        <v>1</v>
      </c>
      <c r="P267" s="34">
        <v>28329</v>
      </c>
      <c r="Q267" s="27">
        <v>28329</v>
      </c>
      <c r="R267" s="28">
        <v>1</v>
      </c>
      <c r="T267" s="34">
        <v>27356</v>
      </c>
      <c r="U267" s="27">
        <v>27356</v>
      </c>
      <c r="V267" s="28">
        <v>1</v>
      </c>
      <c r="X267" s="34">
        <v>25915</v>
      </c>
      <c r="Y267" s="27">
        <v>25915</v>
      </c>
      <c r="Z267" s="28">
        <v>1</v>
      </c>
    </row>
    <row r="268" spans="1:26" x14ac:dyDescent="0.3">
      <c r="A268" s="4" t="s">
        <v>1291</v>
      </c>
      <c r="B268" s="4" t="s">
        <v>303</v>
      </c>
      <c r="C268" s="33" t="s">
        <v>1645</v>
      </c>
      <c r="D268" s="34">
        <v>22323</v>
      </c>
      <c r="E268" s="27">
        <v>5200</v>
      </c>
      <c r="F268" s="28">
        <v>0.23294360077050574</v>
      </c>
      <c r="G268" s="35"/>
      <c r="H268" s="34">
        <v>26357</v>
      </c>
      <c r="I268" s="27">
        <v>9800</v>
      </c>
      <c r="J268" s="28">
        <v>0.37181773342944946</v>
      </c>
      <c r="L268" s="34">
        <v>28445</v>
      </c>
      <c r="M268" s="27">
        <v>16610</v>
      </c>
      <c r="N268" s="28">
        <v>0.58393390754086838</v>
      </c>
      <c r="P268" s="34">
        <v>27466</v>
      </c>
      <c r="Q268" s="27">
        <v>19292.5</v>
      </c>
      <c r="R268" s="28">
        <v>0.70241389354110539</v>
      </c>
      <c r="T268" s="34">
        <v>24242</v>
      </c>
      <c r="U268" s="27">
        <v>16243</v>
      </c>
      <c r="V268" s="28">
        <v>0.67003547562082333</v>
      </c>
      <c r="X268" s="34">
        <v>23793</v>
      </c>
      <c r="Y268" s="27">
        <v>14000</v>
      </c>
      <c r="Z268" s="28">
        <v>0.58840835539864667</v>
      </c>
    </row>
    <row r="269" spans="1:26" s="6" customFormat="1" x14ac:dyDescent="0.3">
      <c r="A269" s="4"/>
      <c r="B269" s="4"/>
      <c r="C269" s="29" t="s">
        <v>19</v>
      </c>
      <c r="D269" s="30">
        <v>759721</v>
      </c>
      <c r="E269" s="39">
        <v>661374.24999999267</v>
      </c>
      <c r="F269" s="28">
        <v>0.8705488593838957</v>
      </c>
      <c r="G269" s="32"/>
      <c r="H269" s="30">
        <v>795149</v>
      </c>
      <c r="I269" s="39">
        <v>637952</v>
      </c>
      <c r="J269" s="28">
        <v>0.80230497680308976</v>
      </c>
      <c r="L269" s="30">
        <v>824540</v>
      </c>
      <c r="M269" s="39">
        <v>652515</v>
      </c>
      <c r="N269" s="28">
        <v>0.79136852062968444</v>
      </c>
      <c r="P269" s="30">
        <v>811421</v>
      </c>
      <c r="Q269" s="39">
        <v>731063.11000000034</v>
      </c>
      <c r="R269" s="28">
        <v>0.90096646500398725</v>
      </c>
      <c r="T269" s="30">
        <v>782332</v>
      </c>
      <c r="U269" s="39">
        <v>690435</v>
      </c>
      <c r="V269" s="28">
        <v>0.88253452498427776</v>
      </c>
      <c r="X269" s="30">
        <v>769178</v>
      </c>
      <c r="Y269" s="39">
        <v>664455.03999999911</v>
      </c>
      <c r="Z269" s="28">
        <v>0.86385081216571336</v>
      </c>
    </row>
    <row r="270" spans="1:26" x14ac:dyDescent="0.3">
      <c r="C270" s="33"/>
      <c r="D270" s="34"/>
      <c r="E270" s="27"/>
      <c r="F270" s="28"/>
      <c r="G270" s="35"/>
      <c r="H270" s="26"/>
      <c r="I270" s="27"/>
      <c r="J270" s="28"/>
      <c r="L270" s="26"/>
      <c r="M270" s="36"/>
      <c r="N270" s="28"/>
      <c r="P270" s="26"/>
      <c r="Q270" s="36"/>
      <c r="R270" s="28"/>
      <c r="T270" s="37"/>
      <c r="U270" s="36"/>
      <c r="V270" s="28"/>
      <c r="X270" s="37"/>
      <c r="Y270" s="38"/>
      <c r="Z270" s="28"/>
    </row>
    <row r="271" spans="1:26" x14ac:dyDescent="0.3">
      <c r="A271" s="4" t="s">
        <v>1293</v>
      </c>
      <c r="B271" s="4" t="s">
        <v>308</v>
      </c>
      <c r="C271" s="33" t="s">
        <v>670</v>
      </c>
      <c r="D271" s="34">
        <v>26681</v>
      </c>
      <c r="E271" s="27">
        <v>23104.51000000149</v>
      </c>
      <c r="F271" s="28">
        <v>0.86595367489979724</v>
      </c>
      <c r="G271" s="35"/>
      <c r="H271" s="34">
        <v>26446</v>
      </c>
      <c r="I271" s="27">
        <v>26445.96</v>
      </c>
      <c r="J271" s="28">
        <v>0.9999984874839295</v>
      </c>
      <c r="L271" s="34">
        <v>26817</v>
      </c>
      <c r="M271" s="27">
        <v>26817</v>
      </c>
      <c r="N271" s="28">
        <v>1</v>
      </c>
      <c r="P271" s="34">
        <v>25835</v>
      </c>
      <c r="Q271" s="27">
        <v>25835</v>
      </c>
      <c r="R271" s="28">
        <v>1</v>
      </c>
      <c r="T271" s="34">
        <v>22146</v>
      </c>
      <c r="U271" s="27">
        <v>22145.600000001399</v>
      </c>
      <c r="V271" s="28">
        <v>0.99998193804756608</v>
      </c>
      <c r="X271" s="34">
        <v>36339</v>
      </c>
      <c r="Y271" s="27">
        <v>20398.759999990463</v>
      </c>
      <c r="Z271" s="28">
        <v>0.56134621205840729</v>
      </c>
    </row>
    <row r="272" spans="1:26" x14ac:dyDescent="0.3">
      <c r="A272" s="4" t="s">
        <v>1295</v>
      </c>
      <c r="B272" s="4" t="s">
        <v>309</v>
      </c>
      <c r="C272" s="33" t="s">
        <v>672</v>
      </c>
      <c r="D272" s="34">
        <v>140094</v>
      </c>
      <c r="E272" s="27">
        <v>140094</v>
      </c>
      <c r="F272" s="28">
        <v>1</v>
      </c>
      <c r="G272" s="35"/>
      <c r="H272" s="34">
        <v>137648</v>
      </c>
      <c r="I272" s="27">
        <v>137648</v>
      </c>
      <c r="J272" s="28">
        <v>1</v>
      </c>
      <c r="L272" s="34">
        <v>137648</v>
      </c>
      <c r="M272" s="27">
        <v>137648</v>
      </c>
      <c r="N272" s="28">
        <v>1</v>
      </c>
      <c r="P272" s="34">
        <v>133445</v>
      </c>
      <c r="Q272" s="27">
        <v>133445</v>
      </c>
      <c r="R272" s="28">
        <v>1</v>
      </c>
      <c r="T272" s="34">
        <v>128705</v>
      </c>
      <c r="U272" s="27">
        <v>128705</v>
      </c>
      <c r="V272" s="28">
        <v>1</v>
      </c>
      <c r="X272" s="34">
        <v>123177</v>
      </c>
      <c r="Y272" s="27">
        <v>123177</v>
      </c>
      <c r="Z272" s="28">
        <v>1</v>
      </c>
    </row>
    <row r="273" spans="1:26" x14ac:dyDescent="0.3">
      <c r="A273" s="4" t="s">
        <v>1297</v>
      </c>
      <c r="B273" s="4" t="s">
        <v>310</v>
      </c>
      <c r="C273" s="33" t="s">
        <v>674</v>
      </c>
      <c r="D273" s="34">
        <v>131510</v>
      </c>
      <c r="E273" s="27">
        <v>131510</v>
      </c>
      <c r="F273" s="28">
        <v>1</v>
      </c>
      <c r="G273" s="35"/>
      <c r="H273" s="34">
        <v>123152</v>
      </c>
      <c r="I273" s="27">
        <v>123152</v>
      </c>
      <c r="J273" s="28">
        <v>1</v>
      </c>
      <c r="L273" s="34">
        <v>124333</v>
      </c>
      <c r="M273" s="27">
        <v>124333</v>
      </c>
      <c r="N273" s="28">
        <v>1</v>
      </c>
      <c r="P273" s="34">
        <v>119096</v>
      </c>
      <c r="Q273" s="27">
        <v>119096</v>
      </c>
      <c r="R273" s="28">
        <v>1</v>
      </c>
      <c r="T273" s="34">
        <v>116977</v>
      </c>
      <c r="U273" s="27">
        <v>116977</v>
      </c>
      <c r="V273" s="28">
        <v>1</v>
      </c>
      <c r="X273" s="34">
        <v>112747</v>
      </c>
      <c r="Y273" s="27">
        <v>112747</v>
      </c>
      <c r="Z273" s="28">
        <v>1</v>
      </c>
    </row>
    <row r="274" spans="1:26" x14ac:dyDescent="0.3">
      <c r="A274" s="4" t="s">
        <v>1299</v>
      </c>
      <c r="B274" s="4" t="s">
        <v>311</v>
      </c>
      <c r="C274" s="33" t="s">
        <v>676</v>
      </c>
      <c r="D274" s="34">
        <v>57661</v>
      </c>
      <c r="E274" s="27">
        <v>57661</v>
      </c>
      <c r="F274" s="28">
        <v>1</v>
      </c>
      <c r="G274" s="35"/>
      <c r="H274" s="34">
        <v>60600</v>
      </c>
      <c r="I274" s="27">
        <v>60600</v>
      </c>
      <c r="J274" s="28">
        <v>1</v>
      </c>
      <c r="L274" s="34">
        <v>59962</v>
      </c>
      <c r="M274" s="27">
        <v>59962</v>
      </c>
      <c r="N274" s="28">
        <v>1</v>
      </c>
      <c r="P274" s="34">
        <v>62937</v>
      </c>
      <c r="Q274" s="27">
        <v>62937</v>
      </c>
      <c r="R274" s="28">
        <v>1</v>
      </c>
      <c r="T274" s="34">
        <v>55927</v>
      </c>
      <c r="U274" s="27">
        <v>55927</v>
      </c>
      <c r="V274" s="28">
        <v>1</v>
      </c>
      <c r="X274" s="34">
        <v>58206</v>
      </c>
      <c r="Y274" s="27">
        <v>58206</v>
      </c>
      <c r="Z274" s="28">
        <v>1</v>
      </c>
    </row>
    <row r="275" spans="1:26" x14ac:dyDescent="0.3">
      <c r="A275" s="4" t="s">
        <v>1301</v>
      </c>
      <c r="B275" s="4" t="s">
        <v>312</v>
      </c>
      <c r="C275" s="33" t="s">
        <v>680</v>
      </c>
      <c r="D275" s="34">
        <v>23844</v>
      </c>
      <c r="E275" s="27">
        <v>22344</v>
      </c>
      <c r="F275" s="28">
        <v>0.93709109209864117</v>
      </c>
      <c r="G275" s="35"/>
      <c r="H275" s="34">
        <v>23143</v>
      </c>
      <c r="I275" s="27">
        <v>23143</v>
      </c>
      <c r="J275" s="28">
        <v>1</v>
      </c>
      <c r="L275" s="34">
        <v>20071</v>
      </c>
      <c r="M275" s="27">
        <v>20071</v>
      </c>
      <c r="N275" s="28">
        <v>1</v>
      </c>
      <c r="P275" s="34">
        <v>22454</v>
      </c>
      <c r="Q275" s="27">
        <v>22454</v>
      </c>
      <c r="R275" s="28">
        <v>1</v>
      </c>
      <c r="T275" s="34">
        <v>21576</v>
      </c>
      <c r="U275" s="27">
        <v>21576</v>
      </c>
      <c r="V275" s="28">
        <v>1</v>
      </c>
      <c r="X275" s="34">
        <v>20849</v>
      </c>
      <c r="Y275" s="27">
        <v>20849</v>
      </c>
      <c r="Z275" s="28">
        <v>1</v>
      </c>
    </row>
    <row r="276" spans="1:26" x14ac:dyDescent="0.3">
      <c r="A276" s="4" t="s">
        <v>1303</v>
      </c>
      <c r="B276" s="4" t="s">
        <v>314</v>
      </c>
      <c r="C276" s="33" t="s">
        <v>682</v>
      </c>
      <c r="D276" s="34">
        <v>71680</v>
      </c>
      <c r="E276" s="27">
        <v>48760</v>
      </c>
      <c r="F276" s="28">
        <v>0.6802455357142857</v>
      </c>
      <c r="G276" s="35"/>
      <c r="H276" s="34">
        <v>75263</v>
      </c>
      <c r="I276" s="27">
        <v>56447</v>
      </c>
      <c r="J276" s="28">
        <v>0.74999667831470973</v>
      </c>
      <c r="L276" s="34">
        <v>76308</v>
      </c>
      <c r="M276" s="27">
        <v>59093</v>
      </c>
      <c r="N276" s="28">
        <v>0.77440111128584155</v>
      </c>
      <c r="P276" s="34">
        <v>73251</v>
      </c>
      <c r="Q276" s="27">
        <v>73251</v>
      </c>
      <c r="R276" s="28">
        <v>1</v>
      </c>
      <c r="T276" s="34">
        <v>71491</v>
      </c>
      <c r="U276" s="27">
        <v>71491</v>
      </c>
      <c r="V276" s="28">
        <v>1</v>
      </c>
      <c r="X276" s="34">
        <v>71116</v>
      </c>
      <c r="Y276" s="27">
        <v>71116</v>
      </c>
      <c r="Z276" s="28">
        <v>1</v>
      </c>
    </row>
    <row r="277" spans="1:26" x14ac:dyDescent="0.3">
      <c r="A277" s="4" t="s">
        <v>1305</v>
      </c>
      <c r="B277" s="4" t="s">
        <v>315</v>
      </c>
      <c r="C277" s="33" t="s">
        <v>684</v>
      </c>
      <c r="D277" s="34">
        <v>58860</v>
      </c>
      <c r="E277" s="27">
        <v>58860</v>
      </c>
      <c r="F277" s="28">
        <v>1</v>
      </c>
      <c r="G277" s="35"/>
      <c r="H277" s="34">
        <v>59432</v>
      </c>
      <c r="I277" s="27">
        <v>59432</v>
      </c>
      <c r="J277" s="28">
        <v>1</v>
      </c>
      <c r="L277" s="34">
        <v>64269</v>
      </c>
      <c r="M277" s="27">
        <v>64269</v>
      </c>
      <c r="N277" s="28">
        <v>1</v>
      </c>
      <c r="P277" s="34">
        <v>63161</v>
      </c>
      <c r="Q277" s="27">
        <v>63161</v>
      </c>
      <c r="R277" s="28">
        <v>1</v>
      </c>
      <c r="T277" s="34">
        <v>63865</v>
      </c>
      <c r="U277" s="27">
        <v>63865</v>
      </c>
      <c r="V277" s="28">
        <v>1</v>
      </c>
      <c r="X277" s="34">
        <v>62209</v>
      </c>
      <c r="Y277" s="27">
        <v>62209</v>
      </c>
      <c r="Z277" s="28">
        <v>1</v>
      </c>
    </row>
    <row r="278" spans="1:26" x14ac:dyDescent="0.3">
      <c r="A278" s="4" t="s">
        <v>1307</v>
      </c>
      <c r="B278" s="4" t="s">
        <v>317</v>
      </c>
      <c r="C278" s="33" t="s">
        <v>686</v>
      </c>
      <c r="D278" s="34">
        <v>43523</v>
      </c>
      <c r="E278" s="27">
        <v>43523</v>
      </c>
      <c r="F278" s="28">
        <v>1</v>
      </c>
      <c r="G278" s="35"/>
      <c r="H278" s="34">
        <v>42328</v>
      </c>
      <c r="I278" s="27">
        <v>42328</v>
      </c>
      <c r="J278" s="28">
        <v>1</v>
      </c>
      <c r="L278" s="34">
        <v>42328</v>
      </c>
      <c r="M278" s="27">
        <v>42328</v>
      </c>
      <c r="N278" s="28">
        <v>1</v>
      </c>
      <c r="P278" s="34">
        <v>40963</v>
      </c>
      <c r="Q278" s="27">
        <v>40963</v>
      </c>
      <c r="R278" s="28">
        <v>1</v>
      </c>
      <c r="T278" s="34">
        <v>39558</v>
      </c>
      <c r="U278" s="27">
        <v>39558</v>
      </c>
      <c r="V278" s="28">
        <v>1</v>
      </c>
      <c r="X278" s="34">
        <v>38154</v>
      </c>
      <c r="Y278" s="27">
        <v>38154</v>
      </c>
      <c r="Z278" s="28">
        <v>1</v>
      </c>
    </row>
    <row r="279" spans="1:26" x14ac:dyDescent="0.3">
      <c r="A279" s="4" t="s">
        <v>1309</v>
      </c>
      <c r="B279" s="4" t="s">
        <v>318</v>
      </c>
      <c r="C279" s="33" t="s">
        <v>694</v>
      </c>
      <c r="D279" s="34">
        <v>30771</v>
      </c>
      <c r="E279" s="27">
        <v>6500</v>
      </c>
      <c r="F279" s="28">
        <v>0.21123785382340515</v>
      </c>
      <c r="G279" s="35"/>
      <c r="H279" s="34">
        <v>30183</v>
      </c>
      <c r="I279" s="27">
        <v>15092</v>
      </c>
      <c r="J279" s="28">
        <v>0.50001656561640662</v>
      </c>
      <c r="L279" s="34">
        <v>30285</v>
      </c>
      <c r="M279" s="27">
        <v>15000</v>
      </c>
      <c r="N279" s="28">
        <v>0.49529470034670631</v>
      </c>
      <c r="P279" s="34">
        <v>29674</v>
      </c>
      <c r="Q279" s="27">
        <v>29674</v>
      </c>
      <c r="R279" s="28">
        <v>1</v>
      </c>
      <c r="T279" s="34">
        <v>29753</v>
      </c>
      <c r="U279" s="27">
        <v>22000</v>
      </c>
      <c r="V279" s="28">
        <v>0.73942123483346223</v>
      </c>
      <c r="X279" s="34">
        <v>29901</v>
      </c>
      <c r="Y279" s="27">
        <v>5000</v>
      </c>
      <c r="Z279" s="28">
        <v>0.16721848767599745</v>
      </c>
    </row>
    <row r="280" spans="1:26" x14ac:dyDescent="0.3">
      <c r="A280" s="4" t="s">
        <v>1311</v>
      </c>
      <c r="B280" s="4" t="s">
        <v>319</v>
      </c>
      <c r="C280" s="33" t="s">
        <v>692</v>
      </c>
      <c r="D280" s="34">
        <v>64436</v>
      </c>
      <c r="E280" s="27">
        <v>64436</v>
      </c>
      <c r="F280" s="28">
        <v>1</v>
      </c>
      <c r="G280" s="35"/>
      <c r="H280" s="34">
        <v>64033</v>
      </c>
      <c r="I280" s="27">
        <v>64033</v>
      </c>
      <c r="J280" s="28">
        <v>1</v>
      </c>
      <c r="L280" s="34">
        <v>58954</v>
      </c>
      <c r="M280" s="27">
        <v>58954</v>
      </c>
      <c r="N280" s="28">
        <v>1</v>
      </c>
      <c r="P280" s="34">
        <v>60695</v>
      </c>
      <c r="Q280" s="27">
        <v>60695</v>
      </c>
      <c r="R280" s="28">
        <v>1</v>
      </c>
      <c r="T280" s="34">
        <v>53151</v>
      </c>
      <c r="U280" s="27">
        <v>53151</v>
      </c>
      <c r="V280" s="28">
        <v>1</v>
      </c>
      <c r="X280" s="34">
        <v>46549</v>
      </c>
      <c r="Y280" s="27">
        <v>46549</v>
      </c>
      <c r="Z280" s="28">
        <v>1</v>
      </c>
    </row>
    <row r="281" spans="1:26" x14ac:dyDescent="0.3">
      <c r="A281" s="4" t="s">
        <v>1313</v>
      </c>
      <c r="B281" s="4" t="s">
        <v>320</v>
      </c>
      <c r="C281" s="33" t="s">
        <v>696</v>
      </c>
      <c r="D281" s="34">
        <v>43203</v>
      </c>
      <c r="E281" s="27">
        <v>19500</v>
      </c>
      <c r="F281" s="28">
        <v>0.45135754461495731</v>
      </c>
      <c r="G281" s="35"/>
      <c r="H281" s="34">
        <v>39303</v>
      </c>
      <c r="I281" s="27">
        <v>19500</v>
      </c>
      <c r="J281" s="28">
        <v>0.49614533241737274</v>
      </c>
      <c r="L281" s="34">
        <v>43794</v>
      </c>
      <c r="M281" s="27">
        <v>43794</v>
      </c>
      <c r="N281" s="28">
        <v>1</v>
      </c>
      <c r="P281" s="34">
        <v>44102</v>
      </c>
      <c r="Q281" s="27">
        <v>44102.5</v>
      </c>
      <c r="R281" s="28">
        <v>1.0000113373543149</v>
      </c>
      <c r="T281" s="34">
        <v>30959</v>
      </c>
      <c r="U281" s="27">
        <v>30959</v>
      </c>
      <c r="V281" s="28">
        <v>1</v>
      </c>
      <c r="X281" s="34">
        <v>29291</v>
      </c>
      <c r="Y281" s="27">
        <v>29291</v>
      </c>
      <c r="Z281" s="28">
        <v>1</v>
      </c>
    </row>
    <row r="282" spans="1:26" x14ac:dyDescent="0.3">
      <c r="A282" s="4" t="s">
        <v>1315</v>
      </c>
      <c r="B282" s="4" t="s">
        <v>313</v>
      </c>
      <c r="C282" s="33" t="s">
        <v>678</v>
      </c>
      <c r="D282" s="34">
        <v>67985.02</v>
      </c>
      <c r="E282" s="27">
        <v>67985.02</v>
      </c>
      <c r="F282" s="28">
        <v>1</v>
      </c>
      <c r="G282" s="35"/>
      <c r="H282" s="34">
        <v>66503</v>
      </c>
      <c r="I282" s="27">
        <v>66503</v>
      </c>
      <c r="J282" s="28">
        <v>1</v>
      </c>
      <c r="L282" s="34">
        <v>64893</v>
      </c>
      <c r="M282" s="27">
        <v>64893</v>
      </c>
      <c r="N282" s="28">
        <v>1</v>
      </c>
      <c r="P282" s="34">
        <v>62713</v>
      </c>
      <c r="Q282" s="27">
        <v>62713</v>
      </c>
      <c r="R282" s="28">
        <v>1</v>
      </c>
      <c r="T282" s="34">
        <v>60596</v>
      </c>
      <c r="U282" s="27">
        <v>60596</v>
      </c>
      <c r="V282" s="28">
        <v>1</v>
      </c>
      <c r="X282" s="34">
        <v>58841</v>
      </c>
      <c r="Y282" s="27">
        <v>58841</v>
      </c>
      <c r="Z282" s="28">
        <v>1</v>
      </c>
    </row>
    <row r="283" spans="1:26" x14ac:dyDescent="0.3">
      <c r="A283" s="4" t="s">
        <v>1317</v>
      </c>
      <c r="B283" s="4" t="s">
        <v>323</v>
      </c>
      <c r="C283" s="33" t="s">
        <v>700</v>
      </c>
      <c r="D283" s="34">
        <v>27781</v>
      </c>
      <c r="E283" s="27">
        <v>27781.000000003576</v>
      </c>
      <c r="F283" s="28">
        <v>1.0000000000001288</v>
      </c>
      <c r="G283" s="35"/>
      <c r="H283" s="34">
        <v>24921</v>
      </c>
      <c r="I283" s="27">
        <v>24921</v>
      </c>
      <c r="J283" s="28">
        <v>1</v>
      </c>
      <c r="L283" s="34">
        <v>22421</v>
      </c>
      <c r="M283" s="27">
        <v>22421</v>
      </c>
      <c r="N283" s="28">
        <v>1</v>
      </c>
      <c r="P283" s="34">
        <v>19501</v>
      </c>
      <c r="Q283" s="27">
        <v>19501</v>
      </c>
      <c r="R283" s="28">
        <v>1</v>
      </c>
      <c r="T283" s="34">
        <v>19325</v>
      </c>
      <c r="U283" s="27">
        <v>19325</v>
      </c>
      <c r="V283" s="28">
        <v>1</v>
      </c>
      <c r="X283" s="34">
        <v>23832</v>
      </c>
      <c r="Y283" s="27">
        <v>23832</v>
      </c>
      <c r="Z283" s="28">
        <v>1</v>
      </c>
    </row>
    <row r="284" spans="1:26" x14ac:dyDescent="0.3">
      <c r="A284" s="4" t="s">
        <v>1319</v>
      </c>
      <c r="B284" s="4" t="s">
        <v>321</v>
      </c>
      <c r="C284" s="33" t="s">
        <v>1646</v>
      </c>
      <c r="D284" s="34">
        <v>26639</v>
      </c>
      <c r="E284" s="27">
        <v>6000</v>
      </c>
      <c r="F284" s="28">
        <v>0.2252336799429408</v>
      </c>
      <c r="G284" s="35"/>
      <c r="H284" s="34">
        <v>40980</v>
      </c>
      <c r="I284" s="27">
        <v>14000</v>
      </c>
      <c r="J284" s="28">
        <v>0.34163006344558322</v>
      </c>
      <c r="L284" s="34">
        <v>41151</v>
      </c>
      <c r="M284" s="27">
        <v>20000</v>
      </c>
      <c r="N284" s="28">
        <v>0.48601492065806418</v>
      </c>
      <c r="P284" s="34">
        <v>39841</v>
      </c>
      <c r="Q284" s="27">
        <v>21000</v>
      </c>
      <c r="R284" s="28">
        <v>0.5270952034336488</v>
      </c>
      <c r="T284" s="34">
        <v>38588</v>
      </c>
      <c r="U284" s="27">
        <v>23500</v>
      </c>
      <c r="V284" s="28">
        <v>0.60899761583912093</v>
      </c>
      <c r="X284" s="34">
        <v>37467</v>
      </c>
      <c r="Y284" s="27">
        <v>22000</v>
      </c>
      <c r="Z284" s="28">
        <v>0.58718338804814907</v>
      </c>
    </row>
    <row r="285" spans="1:26" x14ac:dyDescent="0.3">
      <c r="A285" s="4" t="s">
        <v>1321</v>
      </c>
      <c r="B285" s="4" t="s">
        <v>322</v>
      </c>
      <c r="C285" s="33" t="s">
        <v>1647</v>
      </c>
      <c r="D285" s="34">
        <v>45250</v>
      </c>
      <c r="E285" s="27">
        <v>45250</v>
      </c>
      <c r="F285" s="28">
        <v>1</v>
      </c>
      <c r="G285" s="35"/>
      <c r="H285" s="34">
        <v>43172</v>
      </c>
      <c r="I285" s="27">
        <v>43172</v>
      </c>
      <c r="J285" s="28">
        <v>1</v>
      </c>
      <c r="L285" s="34">
        <v>39260</v>
      </c>
      <c r="M285" s="27">
        <v>39260</v>
      </c>
      <c r="N285" s="28">
        <v>1</v>
      </c>
      <c r="P285" s="34">
        <v>38467</v>
      </c>
      <c r="Q285" s="27">
        <v>38467</v>
      </c>
      <c r="R285" s="28">
        <v>1</v>
      </c>
      <c r="T285" s="34">
        <v>35809</v>
      </c>
      <c r="U285" s="27">
        <v>27218</v>
      </c>
      <c r="V285" s="28">
        <v>0.76008824597168312</v>
      </c>
      <c r="X285" s="34">
        <v>39316</v>
      </c>
      <c r="Y285" s="27">
        <v>23655</v>
      </c>
      <c r="Z285" s="28">
        <v>0.60166344490792556</v>
      </c>
    </row>
    <row r="286" spans="1:26" x14ac:dyDescent="0.3">
      <c r="A286" s="4" t="s">
        <v>1323</v>
      </c>
      <c r="B286" s="4" t="s">
        <v>316</v>
      </c>
      <c r="C286" s="33" t="s">
        <v>1648</v>
      </c>
      <c r="D286" s="34">
        <v>6052</v>
      </c>
      <c r="E286" s="27">
        <v>2520</v>
      </c>
      <c r="F286" s="28">
        <v>0.41639127561136813</v>
      </c>
      <c r="G286" s="35"/>
      <c r="H286" s="34">
        <v>2569</v>
      </c>
      <c r="I286" s="27">
        <v>2569</v>
      </c>
      <c r="J286" s="28">
        <v>1</v>
      </c>
      <c r="L286" s="34">
        <v>2768</v>
      </c>
      <c r="M286" s="27">
        <v>2768</v>
      </c>
      <c r="N286" s="28">
        <v>1</v>
      </c>
      <c r="P286" s="34">
        <v>2691</v>
      </c>
      <c r="Q286" s="27">
        <v>2691</v>
      </c>
      <c r="R286" s="28">
        <v>1</v>
      </c>
      <c r="T286" s="34">
        <v>2444</v>
      </c>
      <c r="U286" s="27">
        <v>2444</v>
      </c>
      <c r="V286" s="28">
        <v>1</v>
      </c>
      <c r="X286" s="34">
        <v>2328</v>
      </c>
      <c r="Y286" s="27">
        <v>2328</v>
      </c>
      <c r="Z286" s="28">
        <v>1</v>
      </c>
    </row>
    <row r="287" spans="1:26" x14ac:dyDescent="0.3">
      <c r="A287" s="4" t="s">
        <v>1325</v>
      </c>
      <c r="B287" s="4" t="s">
        <v>326</v>
      </c>
      <c r="C287" s="33" t="s">
        <v>1649</v>
      </c>
      <c r="D287" s="34">
        <v>9431</v>
      </c>
      <c r="E287" s="27">
        <v>9431</v>
      </c>
      <c r="F287" s="28">
        <v>1</v>
      </c>
      <c r="G287" s="35"/>
      <c r="H287" s="34">
        <v>7591</v>
      </c>
      <c r="I287" s="27">
        <v>7591</v>
      </c>
      <c r="J287" s="28">
        <v>1</v>
      </c>
      <c r="L287" s="34">
        <v>9453</v>
      </c>
      <c r="M287" s="27">
        <v>9453</v>
      </c>
      <c r="N287" s="28">
        <v>1</v>
      </c>
      <c r="P287" s="34">
        <v>10123</v>
      </c>
      <c r="Q287" s="27">
        <v>8500</v>
      </c>
      <c r="R287" s="28">
        <v>0.83967203398202117</v>
      </c>
      <c r="T287" s="34">
        <v>10121</v>
      </c>
      <c r="U287" s="27">
        <v>7000</v>
      </c>
      <c r="V287" s="28">
        <v>0.69163126173303036</v>
      </c>
      <c r="X287" s="34">
        <v>9790</v>
      </c>
      <c r="Y287" s="27">
        <v>6500</v>
      </c>
      <c r="Z287" s="28">
        <v>0.66394279877425944</v>
      </c>
    </row>
    <row r="288" spans="1:26" x14ac:dyDescent="0.3">
      <c r="A288" s="4" t="s">
        <v>1327</v>
      </c>
      <c r="B288" s="4" t="s">
        <v>324</v>
      </c>
      <c r="C288" s="33" t="s">
        <v>1650</v>
      </c>
      <c r="D288" s="34">
        <v>57320</v>
      </c>
      <c r="E288" s="27">
        <v>27000</v>
      </c>
      <c r="F288" s="28">
        <v>0.471039776692254</v>
      </c>
      <c r="G288" s="35"/>
      <c r="H288" s="34">
        <v>56396</v>
      </c>
      <c r="I288" s="27">
        <v>30000</v>
      </c>
      <c r="J288" s="28">
        <v>0.5319526207532449</v>
      </c>
      <c r="L288" s="34">
        <v>56640</v>
      </c>
      <c r="M288" s="27">
        <v>21000</v>
      </c>
      <c r="N288" s="28">
        <v>0.37076271186440679</v>
      </c>
      <c r="P288" s="34">
        <v>57107</v>
      </c>
      <c r="Q288" s="27">
        <v>38000</v>
      </c>
      <c r="R288" s="28">
        <v>0.66541754951231902</v>
      </c>
      <c r="T288" s="34">
        <v>52802</v>
      </c>
      <c r="U288" s="27">
        <v>37500</v>
      </c>
      <c r="V288" s="28">
        <v>0.71020037119806068</v>
      </c>
      <c r="X288" s="34">
        <v>50244</v>
      </c>
      <c r="Y288" s="27">
        <v>37000</v>
      </c>
      <c r="Z288" s="28">
        <v>0.73640633707507364</v>
      </c>
    </row>
    <row r="289" spans="1:26" x14ac:dyDescent="0.3">
      <c r="A289" s="4" t="s">
        <v>1329</v>
      </c>
      <c r="B289" s="4" t="s">
        <v>325</v>
      </c>
      <c r="C289" s="33" t="s">
        <v>1651</v>
      </c>
      <c r="D289" s="34">
        <v>12450</v>
      </c>
      <c r="E289" s="27">
        <v>6000</v>
      </c>
      <c r="F289" s="28">
        <v>0.48192771084337349</v>
      </c>
      <c r="G289" s="35"/>
      <c r="H289" s="34">
        <v>19218</v>
      </c>
      <c r="I289" s="27">
        <v>6000</v>
      </c>
      <c r="J289" s="28">
        <v>0.31220730565095223</v>
      </c>
      <c r="L289" s="34">
        <v>21038</v>
      </c>
      <c r="M289" s="27">
        <v>6000</v>
      </c>
      <c r="N289" s="28">
        <v>0.28519821275786672</v>
      </c>
      <c r="P289" s="34">
        <v>20481</v>
      </c>
      <c r="Q289" s="27">
        <v>6000</v>
      </c>
      <c r="R289" s="28">
        <v>0.29295444558371175</v>
      </c>
      <c r="T289" s="34">
        <v>19947</v>
      </c>
      <c r="U289" s="27">
        <v>6000</v>
      </c>
      <c r="V289" s="28">
        <v>0.30079711234772144</v>
      </c>
      <c r="X289" s="34">
        <v>19368</v>
      </c>
      <c r="Y289" s="27">
        <v>4800</v>
      </c>
      <c r="Z289" s="28">
        <v>0.24783147459727387</v>
      </c>
    </row>
    <row r="290" spans="1:26" x14ac:dyDescent="0.3">
      <c r="A290" s="4" t="s">
        <v>1331</v>
      </c>
      <c r="B290" s="4" t="s">
        <v>328</v>
      </c>
      <c r="C290" s="33" t="s">
        <v>1652</v>
      </c>
      <c r="D290" s="34">
        <v>14410</v>
      </c>
      <c r="E290" s="27">
        <v>7500</v>
      </c>
      <c r="F290" s="28">
        <v>0.52047189451769604</v>
      </c>
      <c r="G290" s="35"/>
      <c r="H290" s="34">
        <v>19487</v>
      </c>
      <c r="I290" s="27">
        <v>10001</v>
      </c>
      <c r="J290" s="28">
        <v>0.51321393749679278</v>
      </c>
      <c r="L290" s="34">
        <v>21500</v>
      </c>
      <c r="M290" s="27">
        <v>15000</v>
      </c>
      <c r="N290" s="28">
        <v>0.69767441860465118</v>
      </c>
      <c r="P290" s="34">
        <v>20929</v>
      </c>
      <c r="Q290" s="27">
        <v>19200</v>
      </c>
      <c r="R290" s="28">
        <v>0.91738735725548282</v>
      </c>
      <c r="T290" s="34">
        <v>20601</v>
      </c>
      <c r="U290" s="27">
        <v>15500</v>
      </c>
      <c r="V290" s="28">
        <v>0.75239066064754134</v>
      </c>
      <c r="X290" s="34">
        <v>20003</v>
      </c>
      <c r="Y290" s="27">
        <v>20003</v>
      </c>
      <c r="Z290" s="28">
        <v>1</v>
      </c>
    </row>
    <row r="291" spans="1:26" x14ac:dyDescent="0.3">
      <c r="C291" s="33" t="s">
        <v>1498</v>
      </c>
      <c r="D291" s="34"/>
      <c r="E291" s="27"/>
      <c r="F291" s="28" t="e">
        <v>#DIV/0!</v>
      </c>
      <c r="G291" s="35"/>
      <c r="H291" s="34"/>
      <c r="I291" s="27">
        <v>0</v>
      </c>
      <c r="J291" s="28" t="e">
        <v>#DIV/0!</v>
      </c>
      <c r="L291" s="34">
        <v>0</v>
      </c>
      <c r="M291" s="27">
        <v>0</v>
      </c>
      <c r="N291" s="28" t="e">
        <v>#DIV/0!</v>
      </c>
      <c r="P291" s="34">
        <v>0</v>
      </c>
      <c r="Q291" s="27"/>
      <c r="R291" s="28" t="e">
        <v>#DIV/0!</v>
      </c>
      <c r="T291" s="34">
        <v>0</v>
      </c>
      <c r="U291" s="27">
        <v>0</v>
      </c>
      <c r="V291" s="28" t="e">
        <v>#DIV/0!</v>
      </c>
      <c r="X291" s="34">
        <v>4233</v>
      </c>
      <c r="Y291" s="27">
        <v>500</v>
      </c>
      <c r="Z291" s="28">
        <v>0.11811953697141507</v>
      </c>
    </row>
    <row r="292" spans="1:26" x14ac:dyDescent="0.3">
      <c r="A292" s="4" t="s">
        <v>1333</v>
      </c>
      <c r="B292" s="4" t="s">
        <v>327</v>
      </c>
      <c r="C292" s="33" t="s">
        <v>698</v>
      </c>
      <c r="D292" s="34">
        <v>25690.080000000002</v>
      </c>
      <c r="E292" s="27">
        <v>25690.080000000002</v>
      </c>
      <c r="F292" s="28">
        <v>1</v>
      </c>
      <c r="G292" s="35"/>
      <c r="H292" s="34">
        <v>22617</v>
      </c>
      <c r="I292" s="27">
        <v>22617</v>
      </c>
      <c r="J292" s="28">
        <v>1</v>
      </c>
      <c r="L292" s="34">
        <v>23489</v>
      </c>
      <c r="M292" s="27">
        <v>23489</v>
      </c>
      <c r="N292" s="28">
        <v>1</v>
      </c>
      <c r="P292" s="34">
        <v>25216</v>
      </c>
      <c r="Q292" s="27">
        <v>25216</v>
      </c>
      <c r="R292" s="28">
        <v>1</v>
      </c>
      <c r="T292" s="34">
        <v>23798</v>
      </c>
      <c r="U292" s="27">
        <v>23798</v>
      </c>
      <c r="V292" s="28">
        <v>1</v>
      </c>
      <c r="X292" s="34">
        <v>22965</v>
      </c>
      <c r="Y292" s="27">
        <v>22965</v>
      </c>
      <c r="Z292" s="28">
        <v>1</v>
      </c>
    </row>
    <row r="293" spans="1:26" x14ac:dyDescent="0.3">
      <c r="A293" s="4" t="s">
        <v>1335</v>
      </c>
      <c r="B293" s="4" t="s">
        <v>329</v>
      </c>
      <c r="C293" s="33" t="s">
        <v>702</v>
      </c>
      <c r="D293" s="34">
        <v>65863</v>
      </c>
      <c r="E293" s="27">
        <v>65863</v>
      </c>
      <c r="F293" s="28">
        <v>1</v>
      </c>
      <c r="G293" s="35"/>
      <c r="H293" s="34">
        <v>62335</v>
      </c>
      <c r="I293" s="27">
        <v>62335</v>
      </c>
      <c r="J293" s="28">
        <v>1</v>
      </c>
      <c r="L293" s="34">
        <v>62335</v>
      </c>
      <c r="M293" s="27">
        <v>62335</v>
      </c>
      <c r="N293" s="28">
        <v>1</v>
      </c>
      <c r="P293" s="34">
        <v>69441</v>
      </c>
      <c r="Q293" s="27">
        <v>69441</v>
      </c>
      <c r="R293" s="28">
        <v>1</v>
      </c>
      <c r="T293" s="34">
        <v>61901</v>
      </c>
      <c r="U293" s="27">
        <v>61901</v>
      </c>
      <c r="V293" s="28">
        <v>1</v>
      </c>
      <c r="X293" s="34">
        <v>60543</v>
      </c>
      <c r="Y293" s="27">
        <v>60543</v>
      </c>
      <c r="Z293" s="28">
        <v>1</v>
      </c>
    </row>
    <row r="294" spans="1:26" s="6" customFormat="1" x14ac:dyDescent="0.3">
      <c r="A294" s="4"/>
      <c r="B294" s="4"/>
      <c r="C294" s="29" t="s">
        <v>22</v>
      </c>
      <c r="D294" s="30">
        <v>1051134.1000000001</v>
      </c>
      <c r="E294" s="39">
        <v>907312.61000000511</v>
      </c>
      <c r="F294" s="28">
        <v>0.86317493648051669</v>
      </c>
      <c r="G294" s="32"/>
      <c r="H294" s="30">
        <v>1047320</v>
      </c>
      <c r="I294" s="39">
        <v>917529.96</v>
      </c>
      <c r="J294" s="28">
        <v>0.87607413207042739</v>
      </c>
      <c r="L294" s="30">
        <v>1049717</v>
      </c>
      <c r="M294" s="39">
        <v>938888</v>
      </c>
      <c r="N294" s="28">
        <v>0.89442011513579378</v>
      </c>
      <c r="P294" s="30">
        <v>1042123</v>
      </c>
      <c r="Q294" s="39">
        <v>986342.5</v>
      </c>
      <c r="R294" s="28">
        <v>0.94647416859622135</v>
      </c>
      <c r="T294" s="30">
        <v>980040</v>
      </c>
      <c r="U294" s="39">
        <v>911136.60000000137</v>
      </c>
      <c r="V294" s="28">
        <v>0.92969327782539624</v>
      </c>
      <c r="X294" s="30">
        <v>977468</v>
      </c>
      <c r="Y294" s="39">
        <v>870663.75999999046</v>
      </c>
      <c r="Z294" s="28">
        <v>0.89073377338182991</v>
      </c>
    </row>
    <row r="295" spans="1:26" x14ac:dyDescent="0.3">
      <c r="C295" s="33"/>
      <c r="D295" s="34"/>
      <c r="E295" s="27"/>
      <c r="F295" s="28"/>
      <c r="G295" s="35"/>
      <c r="H295" s="26"/>
      <c r="I295" s="27"/>
      <c r="J295" s="28"/>
      <c r="L295" s="26"/>
      <c r="M295" s="36"/>
      <c r="N295" s="28"/>
      <c r="P295" s="26"/>
      <c r="Q295" s="36"/>
      <c r="R295" s="28"/>
      <c r="T295" s="37"/>
      <c r="U295" s="36"/>
      <c r="V295" s="28"/>
      <c r="X295" s="37"/>
      <c r="Y295" s="38"/>
      <c r="Z295" s="28"/>
    </row>
    <row r="296" spans="1:26" x14ac:dyDescent="0.3">
      <c r="A296" s="4" t="s">
        <v>1337</v>
      </c>
      <c r="B296" s="4" t="s">
        <v>331</v>
      </c>
      <c r="C296" s="33" t="s">
        <v>25</v>
      </c>
      <c r="D296" s="34">
        <v>77112</v>
      </c>
      <c r="E296" s="27">
        <v>77112</v>
      </c>
      <c r="F296" s="28">
        <v>1</v>
      </c>
      <c r="G296" s="35"/>
      <c r="H296" s="34">
        <v>70642</v>
      </c>
      <c r="I296" s="27">
        <v>70642</v>
      </c>
      <c r="J296" s="28">
        <v>1</v>
      </c>
      <c r="L296" s="34">
        <v>75156</v>
      </c>
      <c r="M296" s="27">
        <v>75156</v>
      </c>
      <c r="N296" s="28">
        <v>1</v>
      </c>
      <c r="P296" s="34">
        <v>73924</v>
      </c>
      <c r="Q296" s="27">
        <v>73924</v>
      </c>
      <c r="R296" s="28">
        <v>1</v>
      </c>
      <c r="T296" s="34">
        <v>71491</v>
      </c>
      <c r="U296" s="27">
        <v>71491</v>
      </c>
      <c r="V296" s="28">
        <v>1</v>
      </c>
      <c r="X296" s="34">
        <v>70058</v>
      </c>
      <c r="Y296" s="27">
        <v>70058</v>
      </c>
      <c r="Z296" s="28">
        <v>1</v>
      </c>
    </row>
    <row r="297" spans="1:26" x14ac:dyDescent="0.3">
      <c r="A297" s="4" t="s">
        <v>1339</v>
      </c>
      <c r="B297" s="4" t="s">
        <v>332</v>
      </c>
      <c r="C297" s="33" t="s">
        <v>1653</v>
      </c>
      <c r="D297" s="34">
        <v>19672</v>
      </c>
      <c r="E297" s="27">
        <v>19672</v>
      </c>
      <c r="F297" s="28">
        <v>1</v>
      </c>
      <c r="G297" s="35"/>
      <c r="H297" s="34">
        <v>19639</v>
      </c>
      <c r="I297" s="27">
        <v>19639</v>
      </c>
      <c r="J297" s="28">
        <v>1</v>
      </c>
      <c r="L297" s="34">
        <v>20006</v>
      </c>
      <c r="M297" s="27">
        <v>20006</v>
      </c>
      <c r="N297" s="28">
        <v>1</v>
      </c>
      <c r="P297" s="34">
        <v>19541</v>
      </c>
      <c r="Q297" s="27">
        <v>19541</v>
      </c>
      <c r="R297" s="28">
        <v>1</v>
      </c>
      <c r="T297" s="34">
        <v>17344</v>
      </c>
      <c r="U297" s="27">
        <v>17344</v>
      </c>
      <c r="V297" s="28">
        <v>1</v>
      </c>
      <c r="X297" s="34">
        <v>17469</v>
      </c>
      <c r="Y297" s="27">
        <v>17469</v>
      </c>
      <c r="Z297" s="28">
        <v>1</v>
      </c>
    </row>
    <row r="298" spans="1:26" x14ac:dyDescent="0.3">
      <c r="A298" s="4" t="s">
        <v>1341</v>
      </c>
      <c r="B298" s="4" t="s">
        <v>333</v>
      </c>
      <c r="C298" s="33" t="s">
        <v>1654</v>
      </c>
      <c r="D298" s="34">
        <v>6230</v>
      </c>
      <c r="E298" s="27">
        <v>3000</v>
      </c>
      <c r="F298" s="28">
        <v>0.48154093097913325</v>
      </c>
      <c r="G298" s="35"/>
      <c r="H298" s="34">
        <v>6209</v>
      </c>
      <c r="I298" s="27">
        <v>0</v>
      </c>
      <c r="J298" s="28">
        <v>0</v>
      </c>
      <c r="L298" s="34">
        <v>6208</v>
      </c>
      <c r="M298" s="27">
        <v>0</v>
      </c>
      <c r="N298" s="28">
        <v>0</v>
      </c>
      <c r="P298" s="34">
        <v>5977</v>
      </c>
      <c r="Q298" s="27">
        <v>2988.5</v>
      </c>
      <c r="R298" s="28">
        <v>0.5</v>
      </c>
      <c r="T298" s="34">
        <v>4926</v>
      </c>
      <c r="U298" s="27">
        <v>4926</v>
      </c>
      <c r="V298" s="28">
        <v>1</v>
      </c>
      <c r="X298" s="34">
        <v>2119</v>
      </c>
      <c r="Y298" s="27">
        <v>2119</v>
      </c>
      <c r="Z298" s="28">
        <v>1</v>
      </c>
    </row>
    <row r="299" spans="1:26" x14ac:dyDescent="0.3">
      <c r="A299" s="4" t="s">
        <v>841</v>
      </c>
      <c r="B299" s="4" t="s">
        <v>334</v>
      </c>
      <c r="C299" s="33" t="s">
        <v>1655</v>
      </c>
      <c r="D299" s="34">
        <v>21556</v>
      </c>
      <c r="E299" s="27">
        <v>0</v>
      </c>
      <c r="F299" s="28">
        <v>0</v>
      </c>
      <c r="G299" s="35"/>
      <c r="H299" s="34">
        <v>21302</v>
      </c>
      <c r="I299" s="27">
        <v>15976.5</v>
      </c>
      <c r="J299" s="28">
        <v>0.75</v>
      </c>
      <c r="L299" s="34">
        <v>21458</v>
      </c>
      <c r="M299" s="27">
        <v>16096.5</v>
      </c>
      <c r="N299" s="28">
        <v>0.7501398079970174</v>
      </c>
      <c r="P299" s="34">
        <v>20696</v>
      </c>
      <c r="Q299" s="27"/>
      <c r="R299" s="28">
        <v>0</v>
      </c>
      <c r="T299" s="34">
        <v>19959</v>
      </c>
      <c r="U299" s="27">
        <v>14969.25</v>
      </c>
      <c r="V299" s="28">
        <v>0.75</v>
      </c>
      <c r="X299" s="34">
        <v>19592</v>
      </c>
      <c r="Y299" s="27">
        <v>19592</v>
      </c>
      <c r="Z299" s="28">
        <v>1</v>
      </c>
    </row>
    <row r="300" spans="1:26" x14ac:dyDescent="0.3">
      <c r="A300" s="4" t="s">
        <v>844</v>
      </c>
      <c r="B300" s="4" t="s">
        <v>336</v>
      </c>
      <c r="C300" s="33" t="s">
        <v>845</v>
      </c>
      <c r="D300" s="34">
        <v>6386</v>
      </c>
      <c r="E300" s="27">
        <v>6386</v>
      </c>
      <c r="F300" s="28">
        <v>1</v>
      </c>
      <c r="G300" s="35"/>
      <c r="H300" s="34">
        <v>6293</v>
      </c>
      <c r="I300" s="27">
        <v>6293</v>
      </c>
      <c r="J300" s="28">
        <v>1</v>
      </c>
      <c r="L300" s="34">
        <v>6292</v>
      </c>
      <c r="M300" s="27">
        <v>6292</v>
      </c>
      <c r="N300" s="28">
        <v>1</v>
      </c>
      <c r="P300" s="34">
        <v>6072</v>
      </c>
      <c r="Q300" s="27">
        <v>6072</v>
      </c>
      <c r="R300" s="28">
        <v>1</v>
      </c>
      <c r="T300" s="34">
        <v>5859</v>
      </c>
      <c r="U300" s="27">
        <v>5859</v>
      </c>
      <c r="V300" s="28">
        <v>1</v>
      </c>
      <c r="X300" s="34">
        <v>5689</v>
      </c>
      <c r="Y300" s="27">
        <v>5689</v>
      </c>
      <c r="Z300" s="28">
        <v>1</v>
      </c>
    </row>
    <row r="301" spans="1:26" x14ac:dyDescent="0.3">
      <c r="A301" s="4" t="s">
        <v>842</v>
      </c>
      <c r="B301" s="4" t="s">
        <v>338</v>
      </c>
      <c r="C301" s="33" t="s">
        <v>843</v>
      </c>
      <c r="D301" s="34">
        <v>23273</v>
      </c>
      <c r="E301" s="27">
        <v>23273</v>
      </c>
      <c r="F301" s="28">
        <v>1</v>
      </c>
      <c r="G301" s="35"/>
      <c r="H301" s="34">
        <v>22937</v>
      </c>
      <c r="I301" s="27">
        <v>22937</v>
      </c>
      <c r="J301" s="28">
        <v>1</v>
      </c>
      <c r="L301" s="34">
        <v>23090</v>
      </c>
      <c r="M301" s="27">
        <v>23090</v>
      </c>
      <c r="N301" s="28">
        <v>1</v>
      </c>
      <c r="P301" s="34">
        <v>22290</v>
      </c>
      <c r="Q301" s="27">
        <v>22290</v>
      </c>
      <c r="R301" s="28">
        <v>1</v>
      </c>
      <c r="T301" s="34">
        <v>21405</v>
      </c>
      <c r="U301" s="27">
        <v>21405</v>
      </c>
      <c r="V301" s="28">
        <v>1</v>
      </c>
      <c r="X301" s="34">
        <v>20650</v>
      </c>
      <c r="Y301" s="27">
        <v>20650</v>
      </c>
      <c r="Z301" s="28">
        <v>1</v>
      </c>
    </row>
    <row r="302" spans="1:26" x14ac:dyDescent="0.3">
      <c r="A302" s="4" t="s">
        <v>1346</v>
      </c>
      <c r="B302" s="4" t="s">
        <v>335</v>
      </c>
      <c r="C302" s="33" t="s">
        <v>1656</v>
      </c>
      <c r="D302" s="34">
        <v>2944</v>
      </c>
      <c r="E302" s="27">
        <v>2944</v>
      </c>
      <c r="F302" s="28">
        <v>1</v>
      </c>
      <c r="G302" s="35"/>
      <c r="H302" s="34">
        <v>2761</v>
      </c>
      <c r="I302" s="27">
        <v>2761</v>
      </c>
      <c r="J302" s="28">
        <v>1</v>
      </c>
      <c r="L302" s="34">
        <v>2659</v>
      </c>
      <c r="M302" s="27">
        <v>2659</v>
      </c>
      <c r="N302" s="28">
        <v>1</v>
      </c>
      <c r="P302" s="34">
        <v>2839</v>
      </c>
      <c r="Q302" s="27">
        <v>2839.02000000001</v>
      </c>
      <c r="R302" s="28">
        <v>1.0000070447340648</v>
      </c>
      <c r="T302" s="34">
        <v>2928</v>
      </c>
      <c r="U302" s="27">
        <v>2927.91999999992</v>
      </c>
      <c r="V302" s="28">
        <v>0.99997267759560116</v>
      </c>
      <c r="X302" s="34">
        <v>2842</v>
      </c>
      <c r="Y302" s="27">
        <v>2842</v>
      </c>
      <c r="Z302" s="28">
        <v>1</v>
      </c>
    </row>
    <row r="303" spans="1:26" x14ac:dyDescent="0.3">
      <c r="A303" s="4" t="s">
        <v>1348</v>
      </c>
      <c r="B303" s="4" t="s">
        <v>341</v>
      </c>
      <c r="C303" s="33" t="s">
        <v>1657</v>
      </c>
      <c r="D303" s="34">
        <v>50969</v>
      </c>
      <c r="E303" s="27">
        <v>49866.779999999329</v>
      </c>
      <c r="F303" s="28">
        <v>0.97837469834604029</v>
      </c>
      <c r="G303" s="35"/>
      <c r="H303" s="34">
        <v>48691</v>
      </c>
      <c r="I303" s="27">
        <v>48691</v>
      </c>
      <c r="J303" s="28">
        <v>1</v>
      </c>
      <c r="L303" s="34">
        <v>44767</v>
      </c>
      <c r="M303" s="27">
        <v>44767</v>
      </c>
      <c r="N303" s="28">
        <v>1</v>
      </c>
      <c r="P303" s="34">
        <v>46131</v>
      </c>
      <c r="Q303" s="27">
        <v>46131</v>
      </c>
      <c r="R303" s="28">
        <v>1</v>
      </c>
      <c r="T303" s="34">
        <v>46278</v>
      </c>
      <c r="U303" s="27">
        <v>46278</v>
      </c>
      <c r="V303" s="28">
        <v>1</v>
      </c>
      <c r="X303" s="34">
        <v>44507</v>
      </c>
      <c r="Y303" s="27">
        <v>44507</v>
      </c>
      <c r="Z303" s="28">
        <v>1</v>
      </c>
    </row>
    <row r="304" spans="1:26" x14ac:dyDescent="0.3">
      <c r="A304" s="4" t="s">
        <v>1350</v>
      </c>
      <c r="B304" s="4" t="s">
        <v>343</v>
      </c>
      <c r="C304" s="33" t="s">
        <v>1658</v>
      </c>
      <c r="D304" s="34">
        <v>10795</v>
      </c>
      <c r="E304" s="27">
        <v>10795</v>
      </c>
      <c r="F304" s="28">
        <v>1</v>
      </c>
      <c r="G304" s="35"/>
      <c r="H304" s="34">
        <v>8386</v>
      </c>
      <c r="I304" s="27">
        <v>8386</v>
      </c>
      <c r="J304" s="28">
        <v>1</v>
      </c>
      <c r="L304" s="34">
        <v>8101</v>
      </c>
      <c r="M304" s="27">
        <v>8101</v>
      </c>
      <c r="N304" s="28">
        <v>1</v>
      </c>
      <c r="P304" s="34">
        <v>8312</v>
      </c>
      <c r="Q304" s="27">
        <v>8312</v>
      </c>
      <c r="R304" s="28">
        <v>1</v>
      </c>
      <c r="T304" s="34">
        <v>10526</v>
      </c>
      <c r="U304" s="27">
        <v>10526</v>
      </c>
      <c r="V304" s="28">
        <v>1</v>
      </c>
      <c r="X304" s="34">
        <v>10221</v>
      </c>
      <c r="Y304" s="27">
        <v>10221</v>
      </c>
      <c r="Z304" s="28">
        <v>1</v>
      </c>
    </row>
    <row r="305" spans="1:26" x14ac:dyDescent="0.3">
      <c r="A305" s="4" t="s">
        <v>1352</v>
      </c>
      <c r="B305" s="4" t="s">
        <v>337</v>
      </c>
      <c r="C305" s="33" t="s">
        <v>1659</v>
      </c>
      <c r="D305" s="34">
        <v>19074</v>
      </c>
      <c r="E305" s="27">
        <v>17176</v>
      </c>
      <c r="F305" s="28">
        <v>0.90049281744783471</v>
      </c>
      <c r="G305" s="35"/>
      <c r="H305" s="34">
        <v>17577</v>
      </c>
      <c r="I305" s="27">
        <v>17577</v>
      </c>
      <c r="J305" s="28">
        <v>1</v>
      </c>
      <c r="L305" s="34">
        <v>19573</v>
      </c>
      <c r="M305" s="27">
        <v>19573</v>
      </c>
      <c r="N305" s="28">
        <v>1</v>
      </c>
      <c r="P305" s="34">
        <v>18334</v>
      </c>
      <c r="Q305" s="27">
        <v>18334</v>
      </c>
      <c r="R305" s="28">
        <v>1</v>
      </c>
      <c r="T305" s="34">
        <v>18891</v>
      </c>
      <c r="U305" s="27">
        <v>18891</v>
      </c>
      <c r="V305" s="28">
        <v>1</v>
      </c>
      <c r="X305" s="34">
        <v>18978</v>
      </c>
      <c r="Y305" s="27">
        <v>18978</v>
      </c>
      <c r="Z305" s="28">
        <v>1</v>
      </c>
    </row>
    <row r="306" spans="1:26" x14ac:dyDescent="0.3">
      <c r="A306" s="4" t="s">
        <v>1354</v>
      </c>
      <c r="B306" s="4" t="s">
        <v>346</v>
      </c>
      <c r="C306" s="33" t="s">
        <v>1660</v>
      </c>
      <c r="D306" s="34">
        <v>20876</v>
      </c>
      <c r="E306" s="27">
        <v>20876</v>
      </c>
      <c r="F306" s="28">
        <v>1</v>
      </c>
      <c r="G306" s="35"/>
      <c r="H306" s="34">
        <v>18887</v>
      </c>
      <c r="I306" s="27">
        <v>18887</v>
      </c>
      <c r="J306" s="28">
        <v>1</v>
      </c>
      <c r="L306" s="34">
        <v>20498</v>
      </c>
      <c r="M306" s="27">
        <v>20498</v>
      </c>
      <c r="N306" s="28">
        <v>1</v>
      </c>
      <c r="P306" s="34">
        <v>20007</v>
      </c>
      <c r="Q306" s="27">
        <v>20007</v>
      </c>
      <c r="R306" s="28">
        <v>1</v>
      </c>
      <c r="T306" s="34">
        <v>19545</v>
      </c>
      <c r="U306" s="27">
        <v>19545</v>
      </c>
      <c r="V306" s="28">
        <v>1</v>
      </c>
      <c r="X306" s="34">
        <v>19613</v>
      </c>
      <c r="Y306" s="27">
        <v>19613</v>
      </c>
      <c r="Z306" s="28">
        <v>1</v>
      </c>
    </row>
    <row r="307" spans="1:26" x14ac:dyDescent="0.3">
      <c r="A307" s="4" t="s">
        <v>1356</v>
      </c>
      <c r="B307" s="4" t="s">
        <v>345</v>
      </c>
      <c r="C307" s="33" t="s">
        <v>1661</v>
      </c>
      <c r="D307" s="34">
        <v>16105</v>
      </c>
      <c r="E307" s="27">
        <v>10200</v>
      </c>
      <c r="F307" s="28">
        <v>0.63334368208630865</v>
      </c>
      <c r="G307" s="35"/>
      <c r="H307" s="34">
        <v>14540</v>
      </c>
      <c r="I307" s="27">
        <v>10600</v>
      </c>
      <c r="J307" s="28">
        <v>0.72902338376891329</v>
      </c>
      <c r="L307" s="34">
        <v>16799</v>
      </c>
      <c r="M307" s="27">
        <v>16799</v>
      </c>
      <c r="N307" s="28">
        <v>1</v>
      </c>
      <c r="P307" s="34">
        <v>16419</v>
      </c>
      <c r="Q307" s="27">
        <v>16419.25</v>
      </c>
      <c r="R307" s="28">
        <v>1.0000152262622573</v>
      </c>
      <c r="T307" s="34">
        <v>15841</v>
      </c>
      <c r="U307" s="27">
        <v>15841</v>
      </c>
      <c r="V307" s="28">
        <v>1</v>
      </c>
      <c r="X307" s="34">
        <v>15592</v>
      </c>
      <c r="Y307" s="27">
        <v>15592</v>
      </c>
      <c r="Z307" s="28">
        <v>1</v>
      </c>
    </row>
    <row r="308" spans="1:26" x14ac:dyDescent="0.3">
      <c r="A308" s="4" t="s">
        <v>1358</v>
      </c>
      <c r="B308" s="4" t="s">
        <v>339</v>
      </c>
      <c r="C308" s="33" t="s">
        <v>1662</v>
      </c>
      <c r="D308" s="34">
        <v>14802</v>
      </c>
      <c r="E308" s="27">
        <v>13322</v>
      </c>
      <c r="F308" s="28">
        <v>0.90001351168760979</v>
      </c>
      <c r="G308" s="35"/>
      <c r="H308" s="34">
        <v>15157</v>
      </c>
      <c r="I308" s="27">
        <v>15157</v>
      </c>
      <c r="J308" s="28">
        <v>1</v>
      </c>
      <c r="L308" s="34">
        <v>13952</v>
      </c>
      <c r="M308" s="27">
        <v>10000</v>
      </c>
      <c r="N308" s="28">
        <v>0.71674311926605505</v>
      </c>
      <c r="P308" s="34">
        <v>18909</v>
      </c>
      <c r="Q308" s="27">
        <v>18909</v>
      </c>
      <c r="R308" s="28">
        <v>1</v>
      </c>
      <c r="T308" s="34">
        <v>18659</v>
      </c>
      <c r="U308" s="27">
        <v>18659</v>
      </c>
      <c r="V308" s="28">
        <v>1</v>
      </c>
      <c r="X308" s="34">
        <v>20235</v>
      </c>
      <c r="Y308" s="27">
        <v>20235</v>
      </c>
      <c r="Z308" s="28">
        <v>1</v>
      </c>
    </row>
    <row r="309" spans="1:26" x14ac:dyDescent="0.3">
      <c r="A309" s="4" t="s">
        <v>1360</v>
      </c>
      <c r="B309" s="4" t="s">
        <v>347</v>
      </c>
      <c r="C309" s="33" t="s">
        <v>1663</v>
      </c>
      <c r="D309" s="34">
        <v>11966</v>
      </c>
      <c r="E309" s="27">
        <v>11966</v>
      </c>
      <c r="F309" s="28">
        <v>1</v>
      </c>
      <c r="G309" s="35"/>
      <c r="H309" s="34">
        <v>10056</v>
      </c>
      <c r="I309" s="27">
        <v>10056</v>
      </c>
      <c r="J309" s="28">
        <v>1</v>
      </c>
      <c r="L309" s="34">
        <v>10696</v>
      </c>
      <c r="M309" s="27">
        <v>10696</v>
      </c>
      <c r="N309" s="28">
        <v>1</v>
      </c>
      <c r="P309" s="34">
        <v>14244</v>
      </c>
      <c r="Q309" s="27">
        <v>10444</v>
      </c>
      <c r="R309" s="28">
        <v>0.73322100533557988</v>
      </c>
      <c r="T309" s="34">
        <v>14763</v>
      </c>
      <c r="U309" s="27">
        <v>10163</v>
      </c>
      <c r="V309" s="28">
        <v>0.68841021472600417</v>
      </c>
      <c r="X309" s="34">
        <v>14907</v>
      </c>
      <c r="Y309" s="27">
        <v>14907</v>
      </c>
      <c r="Z309" s="28">
        <v>1</v>
      </c>
    </row>
    <row r="310" spans="1:26" x14ac:dyDescent="0.3">
      <c r="A310" s="4" t="s">
        <v>1362</v>
      </c>
      <c r="B310" s="4" t="s">
        <v>342</v>
      </c>
      <c r="C310" s="33" t="s">
        <v>1664</v>
      </c>
      <c r="D310" s="34">
        <v>1303</v>
      </c>
      <c r="E310" s="27">
        <v>992</v>
      </c>
      <c r="F310" s="28">
        <v>0.76132003069838838</v>
      </c>
      <c r="G310" s="35"/>
      <c r="H310" s="34">
        <v>952</v>
      </c>
      <c r="I310" s="27">
        <v>952</v>
      </c>
      <c r="J310" s="28">
        <v>1</v>
      </c>
      <c r="L310" s="34">
        <v>3271</v>
      </c>
      <c r="M310" s="27">
        <v>1800</v>
      </c>
      <c r="N310" s="28">
        <v>0.55029043106083764</v>
      </c>
      <c r="P310" s="34">
        <v>3353</v>
      </c>
      <c r="Q310" s="27">
        <v>3353</v>
      </c>
      <c r="R310" s="28">
        <v>1</v>
      </c>
      <c r="T310" s="34">
        <v>2843</v>
      </c>
      <c r="U310" s="27">
        <v>2843</v>
      </c>
      <c r="V310" s="28">
        <v>1</v>
      </c>
      <c r="X310" s="34">
        <v>2931</v>
      </c>
      <c r="Y310" s="27">
        <v>1700</v>
      </c>
      <c r="Z310" s="28">
        <v>0.58000682360968958</v>
      </c>
    </row>
    <row r="311" spans="1:26" x14ac:dyDescent="0.3">
      <c r="A311" s="4" t="s">
        <v>1364</v>
      </c>
      <c r="B311" s="4" t="s">
        <v>340</v>
      </c>
      <c r="C311" s="33" t="s">
        <v>712</v>
      </c>
      <c r="D311" s="34">
        <v>76748</v>
      </c>
      <c r="E311" s="27">
        <v>76748</v>
      </c>
      <c r="F311" s="28">
        <v>1</v>
      </c>
      <c r="G311" s="35"/>
      <c r="H311" s="34">
        <v>74849</v>
      </c>
      <c r="I311" s="27">
        <v>74849</v>
      </c>
      <c r="J311" s="28">
        <v>1</v>
      </c>
      <c r="L311" s="34">
        <v>75828</v>
      </c>
      <c r="M311" s="27">
        <v>75828</v>
      </c>
      <c r="N311" s="28">
        <v>1</v>
      </c>
      <c r="P311" s="34">
        <v>74917</v>
      </c>
      <c r="Q311" s="27">
        <v>74917</v>
      </c>
      <c r="R311" s="28">
        <v>1</v>
      </c>
      <c r="T311" s="34">
        <v>72806</v>
      </c>
      <c r="U311" s="27">
        <v>72806</v>
      </c>
      <c r="V311" s="28">
        <v>1</v>
      </c>
      <c r="X311" s="34">
        <v>68788</v>
      </c>
      <c r="Y311" s="27">
        <v>68788</v>
      </c>
      <c r="Z311" s="28">
        <v>1</v>
      </c>
    </row>
    <row r="312" spans="1:26" x14ac:dyDescent="0.3">
      <c r="A312" s="4" t="s">
        <v>1366</v>
      </c>
      <c r="B312" s="4" t="s">
        <v>344</v>
      </c>
      <c r="C312" s="33" t="s">
        <v>1665</v>
      </c>
      <c r="D312" s="34">
        <v>19137</v>
      </c>
      <c r="E312" s="27">
        <v>19137</v>
      </c>
      <c r="F312" s="28">
        <v>1</v>
      </c>
      <c r="G312" s="35"/>
      <c r="H312" s="34">
        <v>18852</v>
      </c>
      <c r="I312" s="27">
        <v>18852</v>
      </c>
      <c r="J312" s="28">
        <v>1</v>
      </c>
      <c r="L312" s="34">
        <v>19248</v>
      </c>
      <c r="M312" s="27">
        <v>19248</v>
      </c>
      <c r="N312" s="28">
        <v>1</v>
      </c>
      <c r="P312" s="34">
        <v>19012</v>
      </c>
      <c r="Q312" s="27">
        <v>19012</v>
      </c>
      <c r="R312" s="28">
        <v>1</v>
      </c>
      <c r="T312" s="34">
        <v>17124</v>
      </c>
      <c r="U312" s="27">
        <v>17124</v>
      </c>
      <c r="V312" s="28">
        <v>1</v>
      </c>
      <c r="X312" s="34">
        <v>17392</v>
      </c>
      <c r="Y312" s="27">
        <v>17392</v>
      </c>
      <c r="Z312" s="28">
        <v>1</v>
      </c>
    </row>
    <row r="313" spans="1:26" x14ac:dyDescent="0.3">
      <c r="A313" s="4" t="s">
        <v>1368</v>
      </c>
      <c r="B313" s="4" t="s">
        <v>348</v>
      </c>
      <c r="C313" s="33" t="s">
        <v>1666</v>
      </c>
      <c r="D313" s="34">
        <v>12652</v>
      </c>
      <c r="E313" s="27">
        <v>12652</v>
      </c>
      <c r="F313" s="28">
        <v>1</v>
      </c>
      <c r="G313" s="35"/>
      <c r="H313" s="34">
        <v>12388</v>
      </c>
      <c r="I313" s="27">
        <v>12388</v>
      </c>
      <c r="J313" s="28">
        <v>1</v>
      </c>
      <c r="L313" s="34">
        <v>12562</v>
      </c>
      <c r="M313" s="27">
        <v>12562</v>
      </c>
      <c r="N313" s="28">
        <v>1</v>
      </c>
      <c r="P313" s="34">
        <v>12574</v>
      </c>
      <c r="Q313" s="27">
        <v>12574</v>
      </c>
      <c r="R313" s="28">
        <v>1</v>
      </c>
      <c r="T313" s="34">
        <v>11135</v>
      </c>
      <c r="U313" s="27">
        <v>11135</v>
      </c>
      <c r="V313" s="28">
        <v>1</v>
      </c>
      <c r="X313" s="34">
        <v>11226</v>
      </c>
      <c r="Y313" s="27">
        <v>11226</v>
      </c>
      <c r="Z313" s="28">
        <v>1</v>
      </c>
    </row>
    <row r="314" spans="1:26" x14ac:dyDescent="0.3">
      <c r="A314" s="4" t="s">
        <v>846</v>
      </c>
      <c r="B314" s="4" t="s">
        <v>349</v>
      </c>
      <c r="C314" s="33" t="s">
        <v>716</v>
      </c>
      <c r="D314" s="34">
        <v>70983</v>
      </c>
      <c r="E314" s="27">
        <v>70983</v>
      </c>
      <c r="F314" s="28">
        <v>1</v>
      </c>
      <c r="G314" s="35"/>
      <c r="H314" s="34">
        <v>68308</v>
      </c>
      <c r="I314" s="27">
        <v>68308</v>
      </c>
      <c r="J314" s="28">
        <v>1</v>
      </c>
      <c r="L314" s="34">
        <v>67072</v>
      </c>
      <c r="M314" s="27">
        <v>67072</v>
      </c>
      <c r="N314" s="28">
        <v>1</v>
      </c>
      <c r="P314" s="34">
        <v>64831</v>
      </c>
      <c r="Q314" s="27">
        <v>64831</v>
      </c>
      <c r="R314" s="28">
        <v>1</v>
      </c>
      <c r="T314" s="34">
        <v>63640</v>
      </c>
      <c r="U314" s="27">
        <v>63640</v>
      </c>
      <c r="V314" s="28">
        <v>1</v>
      </c>
      <c r="X314" s="34">
        <v>62953</v>
      </c>
      <c r="Y314" s="27">
        <v>62953</v>
      </c>
      <c r="Z314" s="28">
        <v>1</v>
      </c>
    </row>
    <row r="315" spans="1:26" s="6" customFormat="1" x14ac:dyDescent="0.3">
      <c r="A315" s="4"/>
      <c r="B315" s="4"/>
      <c r="C315" s="29" t="s">
        <v>25</v>
      </c>
      <c r="D315" s="30">
        <v>482583</v>
      </c>
      <c r="E315" s="39">
        <v>447100.77999999933</v>
      </c>
      <c r="F315" s="28">
        <v>0.92647436813977979</v>
      </c>
      <c r="G315" s="32"/>
      <c r="H315" s="30">
        <v>458426</v>
      </c>
      <c r="I315" s="39">
        <v>442951.5</v>
      </c>
      <c r="J315" s="28">
        <v>0.96624427933843193</v>
      </c>
      <c r="L315" s="30">
        <v>467236</v>
      </c>
      <c r="M315" s="39">
        <v>450243.5</v>
      </c>
      <c r="N315" s="28">
        <v>0.96363186911967402</v>
      </c>
      <c r="P315" s="30">
        <v>468382</v>
      </c>
      <c r="Q315" s="39">
        <v>440897.77</v>
      </c>
      <c r="R315" s="28">
        <v>0.9413209090016269</v>
      </c>
      <c r="T315" s="30">
        <v>455963</v>
      </c>
      <c r="U315" s="39">
        <v>446373.16999999993</v>
      </c>
      <c r="V315" s="28">
        <v>0.97896796450589174</v>
      </c>
      <c r="X315" s="30">
        <v>445762</v>
      </c>
      <c r="Y315" s="39">
        <v>444531</v>
      </c>
      <c r="Z315" s="28">
        <v>0.9972384366545376</v>
      </c>
    </row>
    <row r="316" spans="1:26" x14ac:dyDescent="0.3">
      <c r="C316" s="33"/>
      <c r="D316" s="34"/>
      <c r="E316" s="27"/>
      <c r="F316" s="28"/>
      <c r="G316" s="35"/>
      <c r="H316" s="26"/>
      <c r="I316" s="27"/>
      <c r="J316" s="28"/>
      <c r="L316" s="26"/>
      <c r="M316" s="36"/>
      <c r="N316" s="28"/>
      <c r="P316" s="26"/>
      <c r="Q316" s="36"/>
      <c r="R316" s="28"/>
      <c r="T316" s="37"/>
      <c r="U316" s="36"/>
      <c r="V316" s="28"/>
      <c r="X316" s="37"/>
      <c r="Y316" s="38"/>
      <c r="Z316" s="28"/>
    </row>
    <row r="317" spans="1:26" x14ac:dyDescent="0.3">
      <c r="A317" s="4" t="s">
        <v>1371</v>
      </c>
      <c r="B317" s="4" t="s">
        <v>351</v>
      </c>
      <c r="C317" s="33" t="s">
        <v>1667</v>
      </c>
      <c r="D317" s="34">
        <v>9464</v>
      </c>
      <c r="E317" s="46">
        <v>9464</v>
      </c>
      <c r="F317" s="28">
        <v>1</v>
      </c>
      <c r="G317" s="35"/>
      <c r="H317" s="34">
        <v>9475</v>
      </c>
      <c r="I317" s="27">
        <v>9475</v>
      </c>
      <c r="J317" s="28">
        <v>1</v>
      </c>
      <c r="L317" s="34">
        <v>9884</v>
      </c>
      <c r="M317" s="27">
        <v>9884</v>
      </c>
      <c r="N317" s="28">
        <v>1</v>
      </c>
      <c r="P317" s="34">
        <v>9553</v>
      </c>
      <c r="Q317" s="27">
        <v>9553</v>
      </c>
      <c r="R317" s="28">
        <v>1</v>
      </c>
      <c r="T317" s="34">
        <v>9667</v>
      </c>
      <c r="U317" s="27">
        <v>9667</v>
      </c>
      <c r="V317" s="28">
        <v>1</v>
      </c>
      <c r="X317" s="34">
        <v>9360</v>
      </c>
      <c r="Y317" s="27">
        <v>9360</v>
      </c>
      <c r="Z317" s="28">
        <v>1</v>
      </c>
    </row>
    <row r="318" spans="1:26" x14ac:dyDescent="0.3">
      <c r="A318" s="4" t="s">
        <v>1380</v>
      </c>
      <c r="B318" s="4" t="s">
        <v>352</v>
      </c>
      <c r="C318" s="33" t="s">
        <v>1668</v>
      </c>
      <c r="D318" s="34">
        <v>15729</v>
      </c>
      <c r="E318" s="27">
        <v>15729</v>
      </c>
      <c r="F318" s="28">
        <v>1</v>
      </c>
      <c r="G318" s="35"/>
      <c r="H318" s="34">
        <v>15331</v>
      </c>
      <c r="I318" s="27">
        <v>15331</v>
      </c>
      <c r="J318" s="28">
        <v>1</v>
      </c>
      <c r="L318" s="34">
        <v>15331</v>
      </c>
      <c r="M318" s="27">
        <v>15331</v>
      </c>
      <c r="N318" s="28">
        <v>1</v>
      </c>
      <c r="P318" s="34">
        <v>14829</v>
      </c>
      <c r="Q318" s="27">
        <v>14829</v>
      </c>
      <c r="R318" s="28">
        <v>1</v>
      </c>
      <c r="T318" s="34">
        <v>14995</v>
      </c>
      <c r="U318" s="27">
        <v>14995</v>
      </c>
      <c r="V318" s="28">
        <v>1</v>
      </c>
      <c r="X318" s="34">
        <v>14699</v>
      </c>
      <c r="Y318" s="27">
        <v>14699</v>
      </c>
      <c r="Z318" s="28">
        <v>1</v>
      </c>
    </row>
    <row r="319" spans="1:26" x14ac:dyDescent="0.3">
      <c r="A319" s="4" t="s">
        <v>1384</v>
      </c>
      <c r="B319" s="4" t="s">
        <v>353</v>
      </c>
      <c r="C319" s="33" t="s">
        <v>1669</v>
      </c>
      <c r="D319" s="34">
        <v>146948</v>
      </c>
      <c r="E319" s="27">
        <v>146948</v>
      </c>
      <c r="F319" s="28">
        <v>1</v>
      </c>
      <c r="G319" s="35"/>
      <c r="H319" s="34">
        <v>151698</v>
      </c>
      <c r="I319" s="27">
        <v>151698</v>
      </c>
      <c r="J319" s="28">
        <v>1</v>
      </c>
      <c r="L319" s="34">
        <v>157085</v>
      </c>
      <c r="M319" s="27">
        <v>157085</v>
      </c>
      <c r="N319" s="28">
        <v>1</v>
      </c>
      <c r="P319" s="34">
        <v>145979</v>
      </c>
      <c r="Q319" s="27">
        <v>145979</v>
      </c>
      <c r="R319" s="28">
        <v>1</v>
      </c>
      <c r="T319" s="34">
        <v>139060</v>
      </c>
      <c r="U319" s="27">
        <v>139060</v>
      </c>
      <c r="V319" s="28">
        <v>1</v>
      </c>
      <c r="X319" s="34">
        <v>139524</v>
      </c>
      <c r="Y319" s="27">
        <v>139524</v>
      </c>
      <c r="Z319" s="28">
        <v>1</v>
      </c>
    </row>
    <row r="320" spans="1:26" x14ac:dyDescent="0.3">
      <c r="A320" s="4" t="s">
        <v>1386</v>
      </c>
      <c r="B320" s="4" t="s">
        <v>354</v>
      </c>
      <c r="C320" s="33" t="s">
        <v>722</v>
      </c>
      <c r="D320" s="34">
        <v>64989</v>
      </c>
      <c r="E320" s="27">
        <v>64989</v>
      </c>
      <c r="F320" s="28">
        <v>1</v>
      </c>
      <c r="G320" s="35"/>
      <c r="H320" s="34">
        <v>65505</v>
      </c>
      <c r="I320" s="27">
        <v>65505</v>
      </c>
      <c r="J320" s="28">
        <v>1</v>
      </c>
      <c r="L320" s="34">
        <v>67072</v>
      </c>
      <c r="M320" s="27">
        <v>67072</v>
      </c>
      <c r="N320" s="28">
        <v>1</v>
      </c>
      <c r="P320" s="34">
        <v>64831</v>
      </c>
      <c r="Q320" s="27">
        <v>64831</v>
      </c>
      <c r="R320" s="28">
        <v>1</v>
      </c>
      <c r="T320" s="34">
        <v>62041</v>
      </c>
      <c r="U320" s="27">
        <v>62041</v>
      </c>
      <c r="V320" s="28">
        <v>1</v>
      </c>
      <c r="X320" s="34">
        <v>57700</v>
      </c>
      <c r="Y320" s="27">
        <v>57700</v>
      </c>
      <c r="Z320" s="28">
        <v>1</v>
      </c>
    </row>
    <row r="321" spans="1:26" x14ac:dyDescent="0.3">
      <c r="C321" s="33" t="s">
        <v>1500</v>
      </c>
      <c r="D321" s="34"/>
      <c r="E321" s="27"/>
      <c r="F321" s="28" t="e">
        <v>#DIV/0!</v>
      </c>
      <c r="G321" s="35"/>
      <c r="H321" s="34">
        <v>0</v>
      </c>
      <c r="I321" s="27">
        <v>0</v>
      </c>
      <c r="J321" s="28" t="e">
        <v>#DIV/0!</v>
      </c>
      <c r="L321" s="34">
        <v>0</v>
      </c>
      <c r="M321" s="27">
        <v>0</v>
      </c>
      <c r="N321" s="28" t="e">
        <v>#DIV/0!</v>
      </c>
      <c r="P321" s="34">
        <v>1884</v>
      </c>
      <c r="Q321" s="27">
        <v>1883.75</v>
      </c>
      <c r="R321" s="28">
        <v>0.99986730360934184</v>
      </c>
      <c r="T321" s="34">
        <v>7706</v>
      </c>
      <c r="U321" s="27">
        <v>7706</v>
      </c>
      <c r="V321" s="28">
        <v>1</v>
      </c>
      <c r="X321" s="34">
        <v>7905</v>
      </c>
      <c r="Y321" s="27">
        <v>7904.75</v>
      </c>
      <c r="Z321" s="28">
        <v>0.99996837444655284</v>
      </c>
    </row>
    <row r="322" spans="1:26" x14ac:dyDescent="0.3">
      <c r="A322" s="4" t="s">
        <v>1388</v>
      </c>
      <c r="B322" s="4" t="s">
        <v>355</v>
      </c>
      <c r="C322" s="33" t="s">
        <v>1670</v>
      </c>
      <c r="D322" s="34">
        <v>48351</v>
      </c>
      <c r="E322" s="27">
        <v>48351</v>
      </c>
      <c r="F322" s="28">
        <v>1</v>
      </c>
      <c r="G322" s="35"/>
      <c r="H322" s="34">
        <v>48789</v>
      </c>
      <c r="I322" s="27">
        <v>38871</v>
      </c>
      <c r="J322" s="28">
        <v>0.79671647297546577</v>
      </c>
      <c r="L322" s="34">
        <v>50213</v>
      </c>
      <c r="M322" s="27">
        <v>50213</v>
      </c>
      <c r="N322" s="28">
        <v>1</v>
      </c>
      <c r="P322" s="34">
        <v>47714</v>
      </c>
      <c r="Q322" s="27">
        <v>47714</v>
      </c>
      <c r="R322" s="28">
        <v>1</v>
      </c>
      <c r="T322" s="34">
        <v>41850</v>
      </c>
      <c r="U322" s="27">
        <v>41850</v>
      </c>
      <c r="V322" s="28">
        <v>1</v>
      </c>
      <c r="X322" s="34">
        <v>40278</v>
      </c>
      <c r="Y322" s="27">
        <v>40278</v>
      </c>
      <c r="Z322" s="28">
        <v>1</v>
      </c>
    </row>
    <row r="323" spans="1:26" x14ac:dyDescent="0.3">
      <c r="A323" s="4" t="s">
        <v>1373</v>
      </c>
      <c r="B323" s="4" t="s">
        <v>356</v>
      </c>
      <c r="C323" s="33" t="s">
        <v>1671</v>
      </c>
      <c r="D323" s="34">
        <v>8474</v>
      </c>
      <c r="E323" s="27">
        <v>8474</v>
      </c>
      <c r="F323" s="28">
        <v>1</v>
      </c>
      <c r="G323" s="35"/>
      <c r="H323" s="34">
        <v>8541</v>
      </c>
      <c r="I323" s="27">
        <v>8541</v>
      </c>
      <c r="J323" s="28">
        <v>1</v>
      </c>
      <c r="L323" s="34">
        <v>8970</v>
      </c>
      <c r="M323" s="27">
        <v>8970</v>
      </c>
      <c r="N323" s="28">
        <v>1</v>
      </c>
      <c r="P323" s="34">
        <v>9104</v>
      </c>
      <c r="Q323" s="27">
        <v>9104</v>
      </c>
      <c r="R323" s="28">
        <v>1</v>
      </c>
      <c r="T323" s="34">
        <v>8231</v>
      </c>
      <c r="U323" s="27">
        <v>8231</v>
      </c>
      <c r="V323" s="28">
        <v>1</v>
      </c>
      <c r="X323" s="34">
        <v>9387</v>
      </c>
      <c r="Y323" s="27">
        <v>9387</v>
      </c>
      <c r="Z323" s="28">
        <v>1</v>
      </c>
    </row>
    <row r="324" spans="1:26" x14ac:dyDescent="0.3">
      <c r="A324" s="4" t="s">
        <v>1390</v>
      </c>
      <c r="B324" s="4" t="s">
        <v>357</v>
      </c>
      <c r="C324" s="33" t="s">
        <v>724</v>
      </c>
      <c r="D324" s="34">
        <v>49875</v>
      </c>
      <c r="E324" s="27">
        <v>22400</v>
      </c>
      <c r="F324" s="28">
        <v>0.44912280701754387</v>
      </c>
      <c r="G324" s="35"/>
      <c r="H324" s="34">
        <v>49255</v>
      </c>
      <c r="I324" s="27">
        <v>16500</v>
      </c>
      <c r="J324" s="28">
        <v>0.33499137143437213</v>
      </c>
      <c r="L324" s="34">
        <v>49255</v>
      </c>
      <c r="M324" s="27">
        <v>23500</v>
      </c>
      <c r="N324" s="28">
        <v>0.47710892295198459</v>
      </c>
      <c r="P324" s="34">
        <v>47510</v>
      </c>
      <c r="Q324" s="27">
        <v>27000</v>
      </c>
      <c r="R324" s="28">
        <v>0.56830141022942537</v>
      </c>
      <c r="T324" s="34">
        <v>45779</v>
      </c>
      <c r="U324" s="27">
        <v>30000</v>
      </c>
      <c r="V324" s="28">
        <v>0.65532230935581814</v>
      </c>
      <c r="X324" s="34">
        <v>44239</v>
      </c>
      <c r="Y324" s="27">
        <v>24000</v>
      </c>
      <c r="Z324" s="28">
        <v>0.54250774203756869</v>
      </c>
    </row>
    <row r="325" spans="1:26" x14ac:dyDescent="0.3">
      <c r="A325" s="4" t="s">
        <v>1392</v>
      </c>
      <c r="B325" s="4" t="s">
        <v>358</v>
      </c>
      <c r="C325" s="33" t="s">
        <v>1672</v>
      </c>
      <c r="D325" s="34">
        <v>24055.439999999999</v>
      </c>
      <c r="E325" s="27">
        <v>24055.439999999999</v>
      </c>
      <c r="F325" s="28">
        <v>1</v>
      </c>
      <c r="G325" s="35"/>
      <c r="H325" s="34">
        <v>23503</v>
      </c>
      <c r="I325" s="27">
        <v>23503</v>
      </c>
      <c r="J325" s="28">
        <v>1</v>
      </c>
      <c r="L325" s="34">
        <v>23503</v>
      </c>
      <c r="M325" s="27">
        <v>23503</v>
      </c>
      <c r="N325" s="28">
        <v>1</v>
      </c>
      <c r="P325" s="34">
        <v>23370</v>
      </c>
      <c r="Q325" s="27">
        <v>23370</v>
      </c>
      <c r="R325" s="28">
        <v>1</v>
      </c>
      <c r="T325" s="34">
        <v>22596</v>
      </c>
      <c r="U325" s="27">
        <v>22596</v>
      </c>
      <c r="V325" s="28">
        <v>1</v>
      </c>
      <c r="X325" s="34">
        <v>21941</v>
      </c>
      <c r="Y325" s="27">
        <v>21941</v>
      </c>
      <c r="Z325" s="28">
        <v>1</v>
      </c>
    </row>
    <row r="326" spans="1:26" x14ac:dyDescent="0.3">
      <c r="A326" s="4" t="s">
        <v>847</v>
      </c>
      <c r="B326" s="4" t="s">
        <v>359</v>
      </c>
      <c r="C326" s="33" t="s">
        <v>848</v>
      </c>
      <c r="D326" s="34">
        <v>86662</v>
      </c>
      <c r="E326" s="27">
        <v>61700</v>
      </c>
      <c r="F326" s="28">
        <v>0.71196141330687035</v>
      </c>
      <c r="G326" s="35"/>
      <c r="H326" s="34">
        <v>87570</v>
      </c>
      <c r="I326" s="27">
        <v>87570</v>
      </c>
      <c r="J326" s="28">
        <v>1</v>
      </c>
      <c r="L326" s="34">
        <v>93166</v>
      </c>
      <c r="M326" s="27">
        <v>93166</v>
      </c>
      <c r="N326" s="28">
        <v>1</v>
      </c>
      <c r="P326" s="34">
        <v>89621</v>
      </c>
      <c r="Q326" s="27">
        <v>89621</v>
      </c>
      <c r="R326" s="28">
        <v>1</v>
      </c>
      <c r="T326" s="34">
        <v>90685</v>
      </c>
      <c r="U326" s="27">
        <v>90685</v>
      </c>
      <c r="V326" s="28">
        <v>1</v>
      </c>
      <c r="X326" s="34">
        <v>92094</v>
      </c>
      <c r="Y326" s="27">
        <v>92094</v>
      </c>
      <c r="Z326" s="28">
        <v>1</v>
      </c>
    </row>
    <row r="327" spans="1:26" x14ac:dyDescent="0.3">
      <c r="A327" s="4" t="s">
        <v>1376</v>
      </c>
      <c r="B327" s="4" t="s">
        <v>360</v>
      </c>
      <c r="C327" s="33" t="s">
        <v>1673</v>
      </c>
      <c r="D327" s="34">
        <v>65979</v>
      </c>
      <c r="E327" s="27">
        <v>65979</v>
      </c>
      <c r="F327" s="28">
        <v>1</v>
      </c>
      <c r="G327" s="35"/>
      <c r="H327" s="34">
        <v>66440</v>
      </c>
      <c r="I327" s="27">
        <v>66440</v>
      </c>
      <c r="J327" s="28">
        <v>1</v>
      </c>
      <c r="L327" s="34">
        <v>68199</v>
      </c>
      <c r="M327" s="27">
        <v>68199</v>
      </c>
      <c r="N327" s="28">
        <v>1</v>
      </c>
      <c r="P327" s="34">
        <v>66973</v>
      </c>
      <c r="Q327" s="27">
        <v>66973</v>
      </c>
      <c r="R327" s="28">
        <v>1</v>
      </c>
      <c r="T327" s="34">
        <v>64954</v>
      </c>
      <c r="U327" s="27">
        <v>64954</v>
      </c>
      <c r="V327" s="28">
        <v>1</v>
      </c>
      <c r="X327" s="34">
        <v>63497</v>
      </c>
      <c r="Y327" s="27">
        <v>63497</v>
      </c>
      <c r="Z327" s="28">
        <v>1</v>
      </c>
    </row>
    <row r="328" spans="1:26" x14ac:dyDescent="0.3">
      <c r="A328" s="4" t="s">
        <v>1378</v>
      </c>
      <c r="B328" s="4" t="s">
        <v>361</v>
      </c>
      <c r="C328" s="33" t="s">
        <v>361</v>
      </c>
      <c r="D328" s="34">
        <v>34744</v>
      </c>
      <c r="E328" s="27">
        <v>22175.519999995828</v>
      </c>
      <c r="F328" s="28">
        <v>0.63825466267544984</v>
      </c>
      <c r="G328" s="35"/>
      <c r="H328" s="34">
        <v>13401</v>
      </c>
      <c r="I328" s="27">
        <v>13401</v>
      </c>
      <c r="J328" s="28">
        <v>1</v>
      </c>
      <c r="L328" s="34">
        <v>18001</v>
      </c>
      <c r="M328" s="27">
        <v>18001</v>
      </c>
      <c r="N328" s="28">
        <v>1</v>
      </c>
      <c r="P328" s="34">
        <v>17996</v>
      </c>
      <c r="Q328" s="27">
        <v>17996</v>
      </c>
      <c r="R328" s="28">
        <v>1</v>
      </c>
      <c r="T328" s="34">
        <v>9059</v>
      </c>
      <c r="U328" s="27">
        <v>9059</v>
      </c>
      <c r="V328" s="28">
        <v>1</v>
      </c>
      <c r="X328" s="34">
        <v>16978</v>
      </c>
      <c r="Y328" s="27">
        <v>12675</v>
      </c>
      <c r="Z328" s="28">
        <v>0.74655436447166923</v>
      </c>
    </row>
    <row r="329" spans="1:26" x14ac:dyDescent="0.3">
      <c r="A329" s="4" t="s">
        <v>1398</v>
      </c>
      <c r="B329" s="4" t="s">
        <v>362</v>
      </c>
      <c r="C329" s="33" t="s">
        <v>1674</v>
      </c>
      <c r="D329" s="34">
        <v>17944</v>
      </c>
      <c r="E329" s="27">
        <v>7800</v>
      </c>
      <c r="F329" s="28">
        <v>0.43468568880962993</v>
      </c>
      <c r="G329" s="35"/>
      <c r="H329" s="34">
        <v>14669</v>
      </c>
      <c r="I329" s="27">
        <v>7500</v>
      </c>
      <c r="J329" s="28">
        <v>0.51128229599836394</v>
      </c>
      <c r="L329" s="34">
        <v>14300</v>
      </c>
      <c r="M329" s="27">
        <v>7200</v>
      </c>
      <c r="N329" s="28">
        <v>0.50349650349650354</v>
      </c>
      <c r="P329" s="34">
        <v>16876</v>
      </c>
      <c r="Q329" s="27">
        <v>7200</v>
      </c>
      <c r="R329" s="28">
        <v>0.42664138421426878</v>
      </c>
      <c r="T329" s="34">
        <v>16347</v>
      </c>
      <c r="U329" s="27">
        <v>15300</v>
      </c>
      <c r="V329" s="28">
        <v>0.93595155074325564</v>
      </c>
      <c r="X329" s="34">
        <v>14925</v>
      </c>
      <c r="Y329" s="27">
        <v>14925</v>
      </c>
      <c r="Z329" s="28">
        <v>1</v>
      </c>
    </row>
    <row r="330" spans="1:26" x14ac:dyDescent="0.3">
      <c r="A330" s="4" t="s">
        <v>1394</v>
      </c>
      <c r="B330" s="4" t="s">
        <v>363</v>
      </c>
      <c r="C330" s="33" t="s">
        <v>1675</v>
      </c>
      <c r="D330" s="34">
        <v>21828</v>
      </c>
      <c r="E330" s="27">
        <v>21828</v>
      </c>
      <c r="F330" s="28">
        <v>1</v>
      </c>
      <c r="G330" s="35"/>
      <c r="H330" s="34">
        <v>21991</v>
      </c>
      <c r="I330" s="27">
        <v>21991</v>
      </c>
      <c r="J330" s="28">
        <v>1</v>
      </c>
      <c r="L330" s="34">
        <v>22116</v>
      </c>
      <c r="M330" s="27">
        <v>22116</v>
      </c>
      <c r="N330" s="28">
        <v>1</v>
      </c>
      <c r="P330" s="34">
        <v>21577</v>
      </c>
      <c r="Q330" s="27">
        <v>21577</v>
      </c>
      <c r="R330" s="28">
        <v>1</v>
      </c>
      <c r="T330" s="34">
        <v>20852</v>
      </c>
      <c r="U330" s="27">
        <v>20852</v>
      </c>
      <c r="V330" s="28">
        <v>1</v>
      </c>
      <c r="X330" s="34">
        <v>20248</v>
      </c>
      <c r="Y330" s="27">
        <v>20248</v>
      </c>
      <c r="Z330" s="28">
        <v>1</v>
      </c>
    </row>
    <row r="331" spans="1:26" x14ac:dyDescent="0.3">
      <c r="A331" s="4" t="s">
        <v>1400</v>
      </c>
      <c r="B331" s="4" t="s">
        <v>364</v>
      </c>
      <c r="C331" s="33" t="s">
        <v>1676</v>
      </c>
      <c r="D331" s="34">
        <v>8866</v>
      </c>
      <c r="E331" s="27">
        <v>8866</v>
      </c>
      <c r="F331" s="28">
        <v>1</v>
      </c>
      <c r="G331" s="35"/>
      <c r="H331" s="34">
        <v>8742</v>
      </c>
      <c r="I331" s="27">
        <v>8400</v>
      </c>
      <c r="J331" s="28">
        <v>0.96087851750171582</v>
      </c>
      <c r="L331" s="34">
        <v>8741</v>
      </c>
      <c r="M331" s="27">
        <v>8637</v>
      </c>
      <c r="N331" s="28">
        <v>0.9881020478206155</v>
      </c>
      <c r="P331" s="34">
        <v>8434</v>
      </c>
      <c r="Q331" s="27">
        <v>8434</v>
      </c>
      <c r="R331" s="28">
        <v>1</v>
      </c>
      <c r="T331" s="34">
        <v>8355</v>
      </c>
      <c r="U331" s="27">
        <v>8355</v>
      </c>
      <c r="V331" s="28">
        <v>1</v>
      </c>
      <c r="X331" s="34">
        <v>7968</v>
      </c>
      <c r="Y331" s="27">
        <v>7968</v>
      </c>
      <c r="Z331" s="28">
        <v>1</v>
      </c>
    </row>
    <row r="332" spans="1:26" x14ac:dyDescent="0.3">
      <c r="A332" s="4" t="s">
        <v>1382</v>
      </c>
      <c r="B332" s="4" t="s">
        <v>365</v>
      </c>
      <c r="C332" s="33" t="s">
        <v>1677</v>
      </c>
      <c r="D332" s="34">
        <v>20817</v>
      </c>
      <c r="E332" s="27">
        <v>20817</v>
      </c>
      <c r="F332" s="28">
        <v>1</v>
      </c>
      <c r="G332" s="35"/>
      <c r="H332" s="34">
        <v>13053</v>
      </c>
      <c r="I332" s="27">
        <v>13053</v>
      </c>
      <c r="J332" s="28">
        <v>1</v>
      </c>
      <c r="L332" s="34">
        <v>17101</v>
      </c>
      <c r="M332" s="27">
        <v>17101</v>
      </c>
      <c r="N332" s="28">
        <v>1</v>
      </c>
      <c r="P332" s="34">
        <v>23366</v>
      </c>
      <c r="Q332" s="27">
        <v>18378.79999999702</v>
      </c>
      <c r="R332" s="28">
        <v>0.7865616708036044</v>
      </c>
      <c r="T332" s="34">
        <v>23692</v>
      </c>
      <c r="U332" s="27">
        <v>16000</v>
      </c>
      <c r="V332" s="28">
        <v>0.67533344588890765</v>
      </c>
      <c r="X332" s="34">
        <v>22366</v>
      </c>
      <c r="Y332" s="27">
        <v>10500</v>
      </c>
      <c r="Z332" s="28">
        <v>0.46946257712599482</v>
      </c>
    </row>
    <row r="333" spans="1:26" x14ac:dyDescent="0.3">
      <c r="A333" s="4" t="s">
        <v>1402</v>
      </c>
      <c r="B333" s="4" t="s">
        <v>366</v>
      </c>
      <c r="C333" s="33" t="s">
        <v>1678</v>
      </c>
      <c r="D333" s="34">
        <v>26928</v>
      </c>
      <c r="E333" s="27">
        <v>26928</v>
      </c>
      <c r="F333" s="28">
        <v>1</v>
      </c>
      <c r="G333" s="35"/>
      <c r="H333" s="34">
        <v>26913</v>
      </c>
      <c r="I333" s="27">
        <v>26913</v>
      </c>
      <c r="J333" s="28">
        <v>1</v>
      </c>
      <c r="L333" s="34">
        <v>27048</v>
      </c>
      <c r="M333" s="27">
        <v>27048</v>
      </c>
      <c r="N333" s="28">
        <v>1</v>
      </c>
      <c r="P333" s="34">
        <v>26535</v>
      </c>
      <c r="Q333" s="27">
        <v>26535</v>
      </c>
      <c r="R333" s="28">
        <v>1</v>
      </c>
      <c r="T333" s="34">
        <v>26049</v>
      </c>
      <c r="U333" s="27">
        <v>26049</v>
      </c>
      <c r="V333" s="28">
        <v>1</v>
      </c>
      <c r="X333" s="34">
        <v>24260</v>
      </c>
      <c r="Y333" s="27">
        <v>24260</v>
      </c>
      <c r="Z333" s="28">
        <v>1</v>
      </c>
    </row>
    <row r="334" spans="1:26" x14ac:dyDescent="0.3">
      <c r="A334" s="4" t="s">
        <v>1396</v>
      </c>
      <c r="B334" s="4" t="s">
        <v>367</v>
      </c>
      <c r="C334" s="33" t="s">
        <v>1679</v>
      </c>
      <c r="D334" s="34">
        <v>21372</v>
      </c>
      <c r="E334" s="27">
        <v>21372</v>
      </c>
      <c r="F334" s="28">
        <v>1</v>
      </c>
      <c r="G334" s="35"/>
      <c r="H334" s="34">
        <v>20939</v>
      </c>
      <c r="I334" s="27">
        <v>20939</v>
      </c>
      <c r="J334" s="28">
        <v>1</v>
      </c>
      <c r="L334" s="34">
        <v>20939</v>
      </c>
      <c r="M334" s="27">
        <v>20939</v>
      </c>
      <c r="N334" s="28">
        <v>1</v>
      </c>
      <c r="P334" s="34">
        <v>20231</v>
      </c>
      <c r="Q334" s="27">
        <v>20231</v>
      </c>
      <c r="R334" s="28">
        <v>1</v>
      </c>
      <c r="T334" s="34">
        <v>19763</v>
      </c>
      <c r="U334" s="27">
        <v>19763</v>
      </c>
      <c r="V334" s="28">
        <v>1</v>
      </c>
      <c r="X334" s="34">
        <v>19190</v>
      </c>
      <c r="Y334" s="27">
        <v>19190</v>
      </c>
      <c r="Z334" s="28">
        <v>1</v>
      </c>
    </row>
    <row r="335" spans="1:26" s="6" customFormat="1" x14ac:dyDescent="0.3">
      <c r="C335" s="29" t="s">
        <v>28</v>
      </c>
      <c r="D335" s="30">
        <v>673025.44</v>
      </c>
      <c r="E335" s="39">
        <v>597875.95999999577</v>
      </c>
      <c r="F335" s="28">
        <v>0.88834080328374487</v>
      </c>
      <c r="G335" s="32"/>
      <c r="H335" s="30">
        <v>645815</v>
      </c>
      <c r="I335" s="39">
        <v>595631</v>
      </c>
      <c r="J335" s="28">
        <v>0.92229353607457243</v>
      </c>
      <c r="L335" s="30">
        <v>670924</v>
      </c>
      <c r="M335" s="39">
        <v>637965</v>
      </c>
      <c r="N335" s="28">
        <v>0.9508752109031724</v>
      </c>
      <c r="P335" s="30">
        <v>656383</v>
      </c>
      <c r="Q335" s="39">
        <v>621209.54999999702</v>
      </c>
      <c r="R335" s="28">
        <v>0.94641322215839996</v>
      </c>
      <c r="T335" s="30">
        <v>631681</v>
      </c>
      <c r="U335" s="39">
        <v>607163</v>
      </c>
      <c r="V335" s="28">
        <v>0.96118610501186519</v>
      </c>
      <c r="X335" s="30">
        <v>626559</v>
      </c>
      <c r="Y335" s="39">
        <v>590150.75</v>
      </c>
      <c r="Z335" s="28">
        <v>0.94189174523069652</v>
      </c>
    </row>
    <row r="336" spans="1:26" x14ac:dyDescent="0.3">
      <c r="C336" s="33"/>
      <c r="D336" s="34"/>
      <c r="E336" s="27"/>
      <c r="F336" s="28"/>
      <c r="G336" s="35"/>
      <c r="H336" s="26"/>
      <c r="I336" s="27"/>
      <c r="J336" s="28"/>
      <c r="L336" s="26"/>
      <c r="M336" s="36"/>
      <c r="N336" s="28"/>
      <c r="P336" s="26"/>
      <c r="Q336" s="36"/>
      <c r="R336" s="28"/>
      <c r="T336" s="37"/>
      <c r="U336" s="36"/>
      <c r="V336" s="28"/>
      <c r="X336" s="37"/>
      <c r="Y336" s="38"/>
      <c r="Z336" s="28"/>
    </row>
    <row r="337" spans="1:26" x14ac:dyDescent="0.3">
      <c r="C337" s="33" t="s">
        <v>1680</v>
      </c>
      <c r="D337" s="34"/>
      <c r="E337" s="27"/>
      <c r="F337" s="28" t="e">
        <v>#DIV/0!</v>
      </c>
      <c r="G337" s="35"/>
      <c r="H337" s="34">
        <v>7200</v>
      </c>
      <c r="I337" s="27">
        <v>7200</v>
      </c>
      <c r="J337" s="28">
        <v>1</v>
      </c>
      <c r="L337" s="34">
        <v>39753</v>
      </c>
      <c r="M337" s="27">
        <v>7200</v>
      </c>
      <c r="N337" s="28">
        <v>0.1811184061580258</v>
      </c>
      <c r="P337" s="34">
        <v>38272</v>
      </c>
      <c r="Q337" s="27">
        <v>4950</v>
      </c>
      <c r="R337" s="28">
        <v>0.12933737458193981</v>
      </c>
      <c r="T337" s="34">
        <v>36845</v>
      </c>
      <c r="U337" s="27">
        <v>4200</v>
      </c>
      <c r="V337" s="28">
        <v>0.11399104356086308</v>
      </c>
      <c r="X337" s="34">
        <v>35774</v>
      </c>
      <c r="Y337" s="27">
        <v>4200</v>
      </c>
      <c r="Z337" s="28">
        <v>0.11740370101190808</v>
      </c>
    </row>
    <row r="338" spans="1:26" x14ac:dyDescent="0.3">
      <c r="A338" s="4" t="s">
        <v>1404</v>
      </c>
      <c r="B338" s="4" t="s">
        <v>369</v>
      </c>
      <c r="C338" s="33" t="s">
        <v>734</v>
      </c>
      <c r="D338" s="34">
        <v>52909</v>
      </c>
      <c r="E338" s="27">
        <v>52909</v>
      </c>
      <c r="F338" s="28">
        <v>1</v>
      </c>
      <c r="G338" s="35"/>
      <c r="H338" s="34">
        <v>53359</v>
      </c>
      <c r="I338" s="27">
        <v>48000</v>
      </c>
      <c r="J338" s="28">
        <v>0.8995670833411421</v>
      </c>
      <c r="L338" s="34">
        <v>55715</v>
      </c>
      <c r="M338" s="27">
        <v>51000</v>
      </c>
      <c r="N338" s="28">
        <v>0.91537287983487392</v>
      </c>
      <c r="P338" s="34">
        <v>50534</v>
      </c>
      <c r="Q338" s="27">
        <v>43534</v>
      </c>
      <c r="R338" s="28">
        <v>0.86147940000791545</v>
      </c>
      <c r="T338" s="34">
        <v>53188</v>
      </c>
      <c r="U338" s="27">
        <v>53188</v>
      </c>
      <c r="V338" s="28">
        <v>1</v>
      </c>
      <c r="X338" s="34">
        <v>51857</v>
      </c>
      <c r="Y338" s="27">
        <v>51857</v>
      </c>
      <c r="Z338" s="28">
        <v>1</v>
      </c>
    </row>
    <row r="339" spans="1:26" x14ac:dyDescent="0.3">
      <c r="A339" s="4" t="s">
        <v>1406</v>
      </c>
      <c r="B339" s="4" t="s">
        <v>370</v>
      </c>
      <c r="C339" s="33" t="s">
        <v>736</v>
      </c>
      <c r="D339" s="34">
        <v>33361</v>
      </c>
      <c r="E339" s="27">
        <v>20000</v>
      </c>
      <c r="F339" s="28">
        <v>0.5995024129972123</v>
      </c>
      <c r="G339" s="35"/>
      <c r="H339" s="34">
        <v>32792</v>
      </c>
      <c r="I339" s="27">
        <v>32792</v>
      </c>
      <c r="J339" s="28">
        <v>1</v>
      </c>
      <c r="L339" s="34">
        <v>32792</v>
      </c>
      <c r="M339" s="27">
        <v>32792</v>
      </c>
      <c r="N339" s="28">
        <v>1</v>
      </c>
      <c r="P339" s="34">
        <v>31692</v>
      </c>
      <c r="Q339" s="27">
        <v>31692</v>
      </c>
      <c r="R339" s="28">
        <v>1</v>
      </c>
      <c r="T339" s="34">
        <v>30842</v>
      </c>
      <c r="U339" s="27">
        <v>30842</v>
      </c>
      <c r="V339" s="28">
        <v>1</v>
      </c>
      <c r="X339" s="34">
        <v>29949</v>
      </c>
      <c r="Y339" s="27">
        <v>29949</v>
      </c>
      <c r="Z339" s="28">
        <v>1</v>
      </c>
    </row>
    <row r="340" spans="1:26" x14ac:dyDescent="0.3">
      <c r="A340" s="4" t="s">
        <v>1408</v>
      </c>
      <c r="B340" s="4" t="s">
        <v>371</v>
      </c>
      <c r="C340" s="33" t="s">
        <v>1681</v>
      </c>
      <c r="D340" s="34">
        <v>33092</v>
      </c>
      <c r="E340" s="27">
        <v>33092</v>
      </c>
      <c r="F340" s="28">
        <v>1</v>
      </c>
      <c r="G340" s="35"/>
      <c r="H340" s="34">
        <v>33453</v>
      </c>
      <c r="I340" s="27">
        <v>33453</v>
      </c>
      <c r="J340" s="28">
        <v>1</v>
      </c>
      <c r="L340" s="34">
        <v>34909</v>
      </c>
      <c r="M340" s="27">
        <v>34909</v>
      </c>
      <c r="N340" s="28">
        <v>1</v>
      </c>
      <c r="P340" s="34">
        <v>34440</v>
      </c>
      <c r="Q340" s="27">
        <v>34440</v>
      </c>
      <c r="R340" s="28">
        <v>1</v>
      </c>
      <c r="T340" s="34">
        <v>33239</v>
      </c>
      <c r="U340" s="27">
        <v>33239</v>
      </c>
      <c r="V340" s="28">
        <v>1</v>
      </c>
      <c r="X340" s="34">
        <v>32700</v>
      </c>
      <c r="Y340" s="27">
        <v>32700</v>
      </c>
      <c r="Z340" s="28">
        <v>1</v>
      </c>
    </row>
    <row r="341" spans="1:26" x14ac:dyDescent="0.3">
      <c r="A341" s="4" t="s">
        <v>1410</v>
      </c>
      <c r="B341" s="4" t="s">
        <v>372</v>
      </c>
      <c r="C341" s="33" t="s">
        <v>738</v>
      </c>
      <c r="D341" s="34">
        <v>20200</v>
      </c>
      <c r="E341" s="27">
        <v>20200</v>
      </c>
      <c r="F341" s="28">
        <v>1</v>
      </c>
      <c r="G341" s="35"/>
      <c r="H341" s="34">
        <v>20116</v>
      </c>
      <c r="I341" s="27">
        <v>20116</v>
      </c>
      <c r="J341" s="28">
        <v>1</v>
      </c>
      <c r="L341" s="34">
        <v>20116</v>
      </c>
      <c r="M341" s="27">
        <v>20116</v>
      </c>
      <c r="N341" s="28">
        <v>1</v>
      </c>
      <c r="P341" s="34">
        <v>19368</v>
      </c>
      <c r="Q341" s="27">
        <v>19368</v>
      </c>
      <c r="R341" s="28">
        <v>1</v>
      </c>
      <c r="T341" s="34">
        <v>18640</v>
      </c>
      <c r="U341" s="27">
        <v>18640</v>
      </c>
      <c r="V341" s="28">
        <v>1</v>
      </c>
      <c r="X341" s="34">
        <v>18098</v>
      </c>
      <c r="Y341" s="27">
        <v>18098</v>
      </c>
      <c r="Z341" s="28">
        <v>1</v>
      </c>
    </row>
    <row r="342" spans="1:26" x14ac:dyDescent="0.3">
      <c r="A342" s="4" t="s">
        <v>1412</v>
      </c>
      <c r="B342" s="4" t="s">
        <v>373</v>
      </c>
      <c r="C342" s="33" t="s">
        <v>740</v>
      </c>
      <c r="D342" s="34">
        <v>44703</v>
      </c>
      <c r="E342" s="27">
        <v>36500</v>
      </c>
      <c r="F342" s="28">
        <v>0.81650001118493165</v>
      </c>
      <c r="G342" s="35"/>
      <c r="H342" s="34">
        <v>39717</v>
      </c>
      <c r="I342" s="27">
        <v>31000</v>
      </c>
      <c r="J342" s="28">
        <v>0.78052219452627336</v>
      </c>
      <c r="L342" s="34">
        <v>39394</v>
      </c>
      <c r="M342" s="27">
        <v>28000</v>
      </c>
      <c r="N342" s="28">
        <v>0.71076813727978883</v>
      </c>
      <c r="P342" s="34">
        <v>33636</v>
      </c>
      <c r="Q342" s="27">
        <v>25000</v>
      </c>
      <c r="R342" s="28">
        <v>0.74325127839219884</v>
      </c>
      <c r="T342" s="34">
        <v>32039</v>
      </c>
      <c r="U342" s="27">
        <v>22000</v>
      </c>
      <c r="V342" s="28">
        <v>0.68666312931115203</v>
      </c>
      <c r="X342" s="34">
        <v>36040</v>
      </c>
      <c r="Y342" s="27">
        <v>29840</v>
      </c>
      <c r="Z342" s="28">
        <v>0.82796892341842399</v>
      </c>
    </row>
    <row r="343" spans="1:26" x14ac:dyDescent="0.3">
      <c r="A343" s="4" t="s">
        <v>1414</v>
      </c>
      <c r="B343" s="4" t="s">
        <v>375</v>
      </c>
      <c r="C343" s="33" t="s">
        <v>1682</v>
      </c>
      <c r="D343" s="34">
        <v>55588</v>
      </c>
      <c r="E343" s="27">
        <v>49200</v>
      </c>
      <c r="F343" s="28">
        <v>0.88508311146290564</v>
      </c>
      <c r="G343" s="35"/>
      <c r="H343" s="34">
        <v>54994</v>
      </c>
      <c r="I343" s="27">
        <v>42000</v>
      </c>
      <c r="J343" s="28">
        <v>0.76371967851038292</v>
      </c>
      <c r="L343" s="34">
        <v>55021</v>
      </c>
      <c r="M343" s="27">
        <v>42000</v>
      </c>
      <c r="N343" s="28">
        <v>0.76334490467276128</v>
      </c>
      <c r="P343" s="34">
        <v>53519</v>
      </c>
      <c r="Q343" s="27">
        <v>53519</v>
      </c>
      <c r="R343" s="28">
        <v>1</v>
      </c>
      <c r="T343" s="34">
        <v>52098</v>
      </c>
      <c r="U343" s="27">
        <v>52098</v>
      </c>
      <c r="V343" s="28">
        <v>1</v>
      </c>
      <c r="X343" s="34">
        <v>46089</v>
      </c>
      <c r="Y343" s="27">
        <v>46089</v>
      </c>
      <c r="Z343" s="28">
        <v>1</v>
      </c>
    </row>
    <row r="344" spans="1:26" x14ac:dyDescent="0.3">
      <c r="A344" s="4" t="s">
        <v>1416</v>
      </c>
      <c r="B344" s="4" t="s">
        <v>376</v>
      </c>
      <c r="C344" s="33" t="s">
        <v>744</v>
      </c>
      <c r="D344" s="34">
        <v>33801</v>
      </c>
      <c r="E344" s="27">
        <v>33801</v>
      </c>
      <c r="F344" s="28">
        <v>1</v>
      </c>
      <c r="G344" s="35"/>
      <c r="H344" s="34">
        <v>33943</v>
      </c>
      <c r="I344" s="27">
        <v>33943</v>
      </c>
      <c r="J344" s="28">
        <v>1</v>
      </c>
      <c r="L344" s="34">
        <v>34138</v>
      </c>
      <c r="M344" s="27">
        <v>34138</v>
      </c>
      <c r="N344" s="28">
        <v>1</v>
      </c>
      <c r="P344" s="34">
        <v>32702</v>
      </c>
      <c r="Q344" s="27">
        <v>32702</v>
      </c>
      <c r="R344" s="28">
        <v>1</v>
      </c>
      <c r="T344" s="34">
        <v>31538</v>
      </c>
      <c r="U344" s="27">
        <v>31538</v>
      </c>
      <c r="V344" s="28">
        <v>1</v>
      </c>
      <c r="X344" s="34">
        <v>31504</v>
      </c>
      <c r="Y344" s="27">
        <v>29000</v>
      </c>
      <c r="Z344" s="28">
        <v>0.9205180294565769</v>
      </c>
    </row>
    <row r="345" spans="1:26" x14ac:dyDescent="0.3">
      <c r="A345" s="4" t="s">
        <v>1418</v>
      </c>
      <c r="B345" s="4" t="s">
        <v>378</v>
      </c>
      <c r="C345" s="33" t="s">
        <v>754</v>
      </c>
      <c r="D345" s="34">
        <v>52547</v>
      </c>
      <c r="E345" s="27">
        <v>52547</v>
      </c>
      <c r="F345" s="28">
        <v>1</v>
      </c>
      <c r="G345" s="35"/>
      <c r="H345" s="34">
        <v>51011</v>
      </c>
      <c r="I345" s="27">
        <v>51011</v>
      </c>
      <c r="J345" s="28">
        <v>1</v>
      </c>
      <c r="L345" s="34">
        <v>39904</v>
      </c>
      <c r="M345" s="27">
        <v>39904</v>
      </c>
      <c r="N345" s="28">
        <v>1</v>
      </c>
      <c r="P345" s="34">
        <v>49984</v>
      </c>
      <c r="Q345" s="27">
        <v>49984</v>
      </c>
      <c r="R345" s="28">
        <v>1</v>
      </c>
      <c r="T345" s="34">
        <v>48176</v>
      </c>
      <c r="U345" s="27">
        <v>48176</v>
      </c>
      <c r="V345" s="28">
        <v>1</v>
      </c>
      <c r="X345" s="34">
        <v>46874</v>
      </c>
      <c r="Y345" s="27">
        <v>46874</v>
      </c>
      <c r="Z345" s="28">
        <v>1</v>
      </c>
    </row>
    <row r="346" spans="1:26" x14ac:dyDescent="0.3">
      <c r="A346" s="4" t="s">
        <v>1420</v>
      </c>
      <c r="B346" s="4" t="s">
        <v>377</v>
      </c>
      <c r="C346" s="33" t="s">
        <v>748</v>
      </c>
      <c r="D346" s="34">
        <v>34518</v>
      </c>
      <c r="E346" s="27">
        <v>15000</v>
      </c>
      <c r="F346" s="28">
        <v>0.43455588388666783</v>
      </c>
      <c r="G346" s="35"/>
      <c r="H346" s="34">
        <v>39111</v>
      </c>
      <c r="I346" s="27">
        <v>22000</v>
      </c>
      <c r="J346" s="28">
        <v>0.56250159801590349</v>
      </c>
      <c r="L346" s="34">
        <v>39301</v>
      </c>
      <c r="M346" s="27">
        <v>11366</v>
      </c>
      <c r="N346" s="28">
        <v>0.28920383705249231</v>
      </c>
      <c r="P346" s="34">
        <v>38047</v>
      </c>
      <c r="Q346" s="27">
        <v>20000</v>
      </c>
      <c r="R346" s="28">
        <v>0.52566562409651219</v>
      </c>
      <c r="T346" s="34">
        <v>36845</v>
      </c>
      <c r="U346" s="27">
        <v>22000</v>
      </c>
      <c r="V346" s="28">
        <v>0.59709594246166375</v>
      </c>
      <c r="X346" s="34">
        <v>35985</v>
      </c>
      <c r="Y346" s="27">
        <v>26000</v>
      </c>
      <c r="Z346" s="28">
        <v>0.72252327358621649</v>
      </c>
    </row>
    <row r="347" spans="1:26" x14ac:dyDescent="0.3">
      <c r="A347" s="4" t="s">
        <v>1422</v>
      </c>
      <c r="B347" s="4" t="s">
        <v>379</v>
      </c>
      <c r="C347" s="33" t="s">
        <v>750</v>
      </c>
      <c r="D347" s="34">
        <v>49246</v>
      </c>
      <c r="E347" s="27">
        <v>18000</v>
      </c>
      <c r="F347" s="28">
        <v>0.36551191974982739</v>
      </c>
      <c r="G347" s="35"/>
      <c r="H347" s="34">
        <v>49622</v>
      </c>
      <c r="I347" s="27">
        <v>31200</v>
      </c>
      <c r="J347" s="28">
        <v>0.62875337551892307</v>
      </c>
      <c r="L347" s="34">
        <v>51323</v>
      </c>
      <c r="M347" s="27">
        <v>31323</v>
      </c>
      <c r="N347" s="28">
        <v>0.61031116653352302</v>
      </c>
      <c r="P347" s="34">
        <v>44932</v>
      </c>
      <c r="Q347" s="27">
        <v>44932</v>
      </c>
      <c r="R347" s="28">
        <v>1</v>
      </c>
      <c r="T347" s="34">
        <v>22909</v>
      </c>
      <c r="U347" s="27">
        <v>8462</v>
      </c>
      <c r="V347" s="28">
        <v>0.36937448164476844</v>
      </c>
      <c r="X347" s="34">
        <v>19993</v>
      </c>
      <c r="Y347" s="27">
        <v>13425</v>
      </c>
      <c r="Z347" s="28">
        <v>0.67148501975691488</v>
      </c>
    </row>
    <row r="348" spans="1:26" x14ac:dyDescent="0.3">
      <c r="C348" s="33" t="s">
        <v>1501</v>
      </c>
      <c r="D348" s="34"/>
      <c r="E348" s="27"/>
      <c r="F348" s="28" t="e">
        <v>#DIV/0!</v>
      </c>
      <c r="G348" s="35"/>
      <c r="H348" s="34">
        <v>0</v>
      </c>
      <c r="I348" s="27">
        <v>0</v>
      </c>
      <c r="J348" s="28" t="e">
        <v>#DIV/0!</v>
      </c>
      <c r="L348" s="34">
        <v>0</v>
      </c>
      <c r="M348" s="27">
        <v>0</v>
      </c>
      <c r="N348" s="28" t="e">
        <v>#DIV/0!</v>
      </c>
      <c r="P348" s="34">
        <v>0</v>
      </c>
      <c r="Q348" s="27">
        <v>0</v>
      </c>
      <c r="R348" s="28" t="e">
        <v>#DIV/0!</v>
      </c>
      <c r="T348" s="34">
        <v>25395</v>
      </c>
      <c r="U348" s="27">
        <v>20644</v>
      </c>
      <c r="V348" s="28">
        <v>0.81291592833234894</v>
      </c>
      <c r="X348" s="34">
        <v>22532</v>
      </c>
      <c r="Y348" s="27">
        <v>21869</v>
      </c>
      <c r="Z348" s="28">
        <v>0.97057518196342973</v>
      </c>
    </row>
    <row r="349" spans="1:26" x14ac:dyDescent="0.3">
      <c r="A349" s="4" t="s">
        <v>1424</v>
      </c>
      <c r="B349" s="4" t="s">
        <v>380</v>
      </c>
      <c r="C349" s="33" t="s">
        <v>752</v>
      </c>
      <c r="D349" s="34">
        <v>54734</v>
      </c>
      <c r="E349" s="27">
        <v>54734</v>
      </c>
      <c r="F349" s="28">
        <v>1</v>
      </c>
      <c r="G349" s="35"/>
      <c r="H349" s="34">
        <v>48800</v>
      </c>
      <c r="I349" s="27">
        <v>48800</v>
      </c>
      <c r="J349" s="28">
        <v>1</v>
      </c>
      <c r="L349" s="34">
        <v>41048</v>
      </c>
      <c r="M349" s="27">
        <v>41048</v>
      </c>
      <c r="N349" s="28">
        <v>1</v>
      </c>
      <c r="P349" s="34">
        <v>42709</v>
      </c>
      <c r="Q349" s="27">
        <v>42709</v>
      </c>
      <c r="R349" s="28">
        <v>1</v>
      </c>
      <c r="T349" s="34">
        <v>40837</v>
      </c>
      <c r="U349" s="27">
        <v>40837</v>
      </c>
      <c r="V349" s="28">
        <v>1</v>
      </c>
      <c r="X349" s="34">
        <v>44867</v>
      </c>
      <c r="Y349" s="27">
        <v>45530</v>
      </c>
      <c r="Z349" s="28">
        <v>1.0147770076002407</v>
      </c>
    </row>
    <row r="350" spans="1:26" x14ac:dyDescent="0.3">
      <c r="A350" s="4" t="s">
        <v>1426</v>
      </c>
      <c r="B350" s="4" t="s">
        <v>374</v>
      </c>
      <c r="C350" s="33" t="s">
        <v>742</v>
      </c>
      <c r="D350" s="34">
        <v>74391</v>
      </c>
      <c r="E350" s="27">
        <v>74391</v>
      </c>
      <c r="F350" s="28">
        <v>1</v>
      </c>
      <c r="G350" s="35"/>
      <c r="H350" s="34">
        <v>74148</v>
      </c>
      <c r="I350" s="27">
        <v>74148</v>
      </c>
      <c r="J350" s="28">
        <v>1</v>
      </c>
      <c r="L350" s="34">
        <v>75597</v>
      </c>
      <c r="M350" s="27">
        <v>75597</v>
      </c>
      <c r="N350" s="28">
        <v>1</v>
      </c>
      <c r="P350" s="34">
        <v>67245</v>
      </c>
      <c r="Q350" s="27">
        <v>67245</v>
      </c>
      <c r="R350" s="28">
        <v>1</v>
      </c>
      <c r="T350" s="34">
        <v>64505</v>
      </c>
      <c r="U350" s="27">
        <v>64505</v>
      </c>
      <c r="V350" s="28">
        <v>1</v>
      </c>
      <c r="X350" s="34">
        <v>64067</v>
      </c>
      <c r="Y350" s="27">
        <v>64067</v>
      </c>
      <c r="Z350" s="28">
        <v>1</v>
      </c>
    </row>
    <row r="351" spans="1:26" x14ac:dyDescent="0.3">
      <c r="C351" s="33" t="s">
        <v>1502</v>
      </c>
      <c r="D351" s="34"/>
      <c r="E351" s="27"/>
      <c r="F351" s="28" t="e">
        <v>#DIV/0!</v>
      </c>
      <c r="G351" s="35"/>
      <c r="H351" s="34"/>
      <c r="I351" s="27">
        <v>0</v>
      </c>
      <c r="J351" s="28" t="e">
        <v>#DIV/0!</v>
      </c>
      <c r="L351" s="34">
        <v>21500</v>
      </c>
      <c r="M351" s="27">
        <v>0</v>
      </c>
      <c r="N351" s="28">
        <v>0</v>
      </c>
      <c r="P351" s="34">
        <v>21167</v>
      </c>
      <c r="Q351" s="27">
        <v>7500</v>
      </c>
      <c r="R351" s="28">
        <v>0.3543251287381301</v>
      </c>
      <c r="T351" s="34">
        <v>20383</v>
      </c>
      <c r="U351" s="27">
        <v>7700</v>
      </c>
      <c r="V351" s="28">
        <v>0.37776578521316784</v>
      </c>
      <c r="X351" s="34">
        <v>16636</v>
      </c>
      <c r="Y351" s="27">
        <v>2479.1700000017881</v>
      </c>
      <c r="Z351" s="28">
        <v>0.14902440490513275</v>
      </c>
    </row>
    <row r="352" spans="1:26" x14ac:dyDescent="0.3">
      <c r="A352" s="4" t="s">
        <v>1428</v>
      </c>
      <c r="B352" s="4" t="s">
        <v>381</v>
      </c>
      <c r="C352" s="33" t="s">
        <v>756</v>
      </c>
      <c r="D352" s="34">
        <v>21185</v>
      </c>
      <c r="E352" s="27">
        <v>15900</v>
      </c>
      <c r="F352" s="28">
        <v>0.75053103611045546</v>
      </c>
      <c r="G352" s="35"/>
      <c r="H352" s="34">
        <v>22709</v>
      </c>
      <c r="I352" s="27">
        <v>12500</v>
      </c>
      <c r="J352" s="28">
        <v>0.55044255581487511</v>
      </c>
      <c r="L352" s="34">
        <v>23350</v>
      </c>
      <c r="M352" s="27">
        <v>13500</v>
      </c>
      <c r="N352" s="28">
        <v>0.57815845824411138</v>
      </c>
      <c r="P352" s="34">
        <v>22723</v>
      </c>
      <c r="Q352" s="27">
        <v>18521</v>
      </c>
      <c r="R352" s="28">
        <v>0.81507723452008973</v>
      </c>
      <c r="T352" s="34">
        <v>22608</v>
      </c>
      <c r="U352" s="27">
        <v>15756</v>
      </c>
      <c r="V352" s="28">
        <v>0.69692144373673037</v>
      </c>
      <c r="X352" s="34">
        <v>14329</v>
      </c>
      <c r="Y352" s="27">
        <v>13476</v>
      </c>
      <c r="Z352" s="28">
        <v>0.94047037476446371</v>
      </c>
    </row>
    <row r="353" spans="1:26" x14ac:dyDescent="0.3">
      <c r="A353" s="4" t="s">
        <v>1430</v>
      </c>
      <c r="B353" s="4" t="s">
        <v>382</v>
      </c>
      <c r="C353" s="33" t="s">
        <v>758</v>
      </c>
      <c r="D353" s="34">
        <v>19957</v>
      </c>
      <c r="E353" s="27">
        <v>10000</v>
      </c>
      <c r="F353" s="28">
        <v>0.50107731622989427</v>
      </c>
      <c r="G353" s="35"/>
      <c r="H353" s="34">
        <v>19884</v>
      </c>
      <c r="I353" s="27">
        <v>6000</v>
      </c>
      <c r="J353" s="28">
        <v>0.30175015087507545</v>
      </c>
      <c r="L353" s="34">
        <v>19884</v>
      </c>
      <c r="M353" s="27">
        <v>12000</v>
      </c>
      <c r="N353" s="28">
        <v>0.6035003017501509</v>
      </c>
      <c r="P353" s="34">
        <v>19143</v>
      </c>
      <c r="Q353" s="27">
        <v>9000</v>
      </c>
      <c r="R353" s="28">
        <v>0.4701457451810061</v>
      </c>
      <c r="T353" s="34">
        <v>18243</v>
      </c>
      <c r="U353" s="27">
        <v>8000</v>
      </c>
      <c r="V353" s="28">
        <v>0.43852436551005863</v>
      </c>
      <c r="X353" s="34">
        <v>17675</v>
      </c>
      <c r="Y353" s="27">
        <v>6000</v>
      </c>
      <c r="Z353" s="28">
        <v>0.33946251768033947</v>
      </c>
    </row>
    <row r="354" spans="1:26" x14ac:dyDescent="0.3">
      <c r="A354" s="4" t="s">
        <v>1432</v>
      </c>
      <c r="B354" s="4" t="s">
        <v>383</v>
      </c>
      <c r="C354" s="33" t="s">
        <v>760</v>
      </c>
      <c r="D354" s="34">
        <v>33930</v>
      </c>
      <c r="E354" s="27">
        <v>12000</v>
      </c>
      <c r="F354" s="28">
        <v>0.35366931918656058</v>
      </c>
      <c r="G354" s="35"/>
      <c r="H354" s="34">
        <v>33831</v>
      </c>
      <c r="I354" s="27">
        <v>9800</v>
      </c>
      <c r="J354" s="28">
        <v>0.28967515001034555</v>
      </c>
      <c r="L354" s="34">
        <v>33831</v>
      </c>
      <c r="M354" s="27">
        <v>10000</v>
      </c>
      <c r="N354" s="28">
        <v>0.29558688776565872</v>
      </c>
      <c r="P354" s="34">
        <v>32375</v>
      </c>
      <c r="Q354" s="27">
        <v>16000</v>
      </c>
      <c r="R354" s="28">
        <v>0.49420849420849422</v>
      </c>
      <c r="T354" s="34">
        <v>28711</v>
      </c>
      <c r="U354" s="27">
        <v>16000</v>
      </c>
      <c r="V354" s="28">
        <v>0.55727769844310548</v>
      </c>
      <c r="X354" s="34">
        <v>23618</v>
      </c>
      <c r="Y354" s="27">
        <v>13600</v>
      </c>
      <c r="Z354" s="28">
        <v>0.57583199254805661</v>
      </c>
    </row>
    <row r="355" spans="1:26" x14ac:dyDescent="0.3">
      <c r="A355" s="4" t="s">
        <v>1434</v>
      </c>
      <c r="B355" s="4" t="s">
        <v>384</v>
      </c>
      <c r="C355" s="33" t="s">
        <v>762</v>
      </c>
      <c r="D355" s="34">
        <v>62268</v>
      </c>
      <c r="E355" s="27">
        <v>62268</v>
      </c>
      <c r="F355" s="28">
        <v>1</v>
      </c>
      <c r="G355" s="35"/>
      <c r="H355" s="34">
        <v>62469</v>
      </c>
      <c r="I355" s="27">
        <v>62469</v>
      </c>
      <c r="J355" s="28">
        <v>1</v>
      </c>
      <c r="L355" s="34">
        <v>63806</v>
      </c>
      <c r="M355" s="27">
        <v>63806</v>
      </c>
      <c r="N355" s="28">
        <v>1</v>
      </c>
      <c r="P355" s="34">
        <v>67374</v>
      </c>
      <c r="Q355" s="27">
        <v>67374</v>
      </c>
      <c r="R355" s="28">
        <v>1</v>
      </c>
      <c r="T355" s="34">
        <v>66641</v>
      </c>
      <c r="U355" s="27">
        <v>66641</v>
      </c>
      <c r="V355" s="28">
        <v>1</v>
      </c>
      <c r="X355" s="34">
        <v>64383</v>
      </c>
      <c r="Y355" s="27">
        <v>25000</v>
      </c>
      <c r="Z355" s="28">
        <v>0.3883012596492863</v>
      </c>
    </row>
    <row r="356" spans="1:26" x14ac:dyDescent="0.3">
      <c r="A356" s="4" t="s">
        <v>1436</v>
      </c>
      <c r="B356" s="4" t="s">
        <v>385</v>
      </c>
      <c r="C356" s="33" t="s">
        <v>764</v>
      </c>
      <c r="D356" s="34">
        <v>59089</v>
      </c>
      <c r="E356" s="27">
        <v>49500</v>
      </c>
      <c r="F356" s="28">
        <v>0.83771937247203376</v>
      </c>
      <c r="G356" s="35"/>
      <c r="H356" s="34">
        <v>59666</v>
      </c>
      <c r="I356" s="27">
        <v>50000</v>
      </c>
      <c r="J356" s="28">
        <v>0.83799818992390973</v>
      </c>
      <c r="L356" s="34">
        <v>59805</v>
      </c>
      <c r="M356" s="27">
        <v>45983.519999995828</v>
      </c>
      <c r="N356" s="28">
        <v>0.76889089541001299</v>
      </c>
      <c r="P356" s="34">
        <v>55626</v>
      </c>
      <c r="Q356" s="27">
        <v>42000</v>
      </c>
      <c r="R356" s="28">
        <v>0.75504260597562289</v>
      </c>
      <c r="T356" s="34">
        <v>56725</v>
      </c>
      <c r="U356" s="27">
        <v>42000</v>
      </c>
      <c r="V356" s="28">
        <v>0.74041427941824589</v>
      </c>
      <c r="X356" s="34">
        <v>58841</v>
      </c>
      <c r="Y356" s="27">
        <v>42000</v>
      </c>
      <c r="Z356" s="28">
        <v>0.71378800496252615</v>
      </c>
    </row>
    <row r="357" spans="1:26" x14ac:dyDescent="0.3">
      <c r="A357" s="4" t="s">
        <v>1438</v>
      </c>
      <c r="B357" s="4" t="s">
        <v>386</v>
      </c>
      <c r="C357" s="33" t="s">
        <v>766</v>
      </c>
      <c r="D357" s="34">
        <v>23712</v>
      </c>
      <c r="E357" s="27">
        <v>9000</v>
      </c>
      <c r="F357" s="28">
        <v>0.37955465587044535</v>
      </c>
      <c r="G357" s="35"/>
      <c r="H357" s="34">
        <v>23643</v>
      </c>
      <c r="I357" s="27">
        <v>21000</v>
      </c>
      <c r="J357" s="28">
        <v>0.88821215581778967</v>
      </c>
      <c r="L357" s="34">
        <v>23812</v>
      </c>
      <c r="M357" s="27">
        <v>9000</v>
      </c>
      <c r="N357" s="28">
        <v>0.37796069208802285</v>
      </c>
      <c r="P357" s="34">
        <v>23396</v>
      </c>
      <c r="Q357" s="27">
        <v>18396</v>
      </c>
      <c r="R357" s="28">
        <v>0.78628825440246197</v>
      </c>
      <c r="T357" s="34">
        <v>22780</v>
      </c>
      <c r="U357" s="27">
        <v>22780</v>
      </c>
      <c r="V357" s="28">
        <v>1</v>
      </c>
      <c r="X357" s="34">
        <v>22119</v>
      </c>
      <c r="Y357" s="27">
        <v>22119</v>
      </c>
      <c r="Z357" s="28">
        <v>1</v>
      </c>
    </row>
    <row r="358" spans="1:26" s="6" customFormat="1" x14ac:dyDescent="0.3">
      <c r="A358" s="4"/>
      <c r="B358" s="4"/>
      <c r="C358" s="29" t="s">
        <v>31</v>
      </c>
      <c r="D358" s="30">
        <v>759231</v>
      </c>
      <c r="E358" s="39">
        <v>619042</v>
      </c>
      <c r="F358" s="28">
        <v>0.81535395683263723</v>
      </c>
      <c r="H358" s="30">
        <v>760468</v>
      </c>
      <c r="I358" s="39">
        <v>637432</v>
      </c>
      <c r="J358" s="28">
        <v>0.83821015479941297</v>
      </c>
      <c r="L358" s="30">
        <v>804999</v>
      </c>
      <c r="M358" s="39">
        <v>603682.51999999583</v>
      </c>
      <c r="N358" s="28">
        <v>0.74991710548708235</v>
      </c>
      <c r="P358" s="30">
        <v>778884</v>
      </c>
      <c r="Q358" s="39">
        <v>648866</v>
      </c>
      <c r="R358" s="28">
        <v>0.83307142013444879</v>
      </c>
      <c r="T358" s="30">
        <v>763187</v>
      </c>
      <c r="U358" s="39">
        <v>629246</v>
      </c>
      <c r="V358" s="28">
        <v>0.82449779673920021</v>
      </c>
      <c r="X358" s="30">
        <v>733930</v>
      </c>
      <c r="Y358" s="39">
        <v>584172.17000000179</v>
      </c>
      <c r="Z358" s="28">
        <v>0.79595079912253452</v>
      </c>
    </row>
    <row r="359" spans="1:26" x14ac:dyDescent="0.3">
      <c r="C359" s="33"/>
      <c r="D359" s="34"/>
      <c r="E359" s="27"/>
      <c r="F359" s="28"/>
      <c r="G359" s="6"/>
      <c r="H359" s="26"/>
      <c r="I359" s="27"/>
      <c r="J359" s="28"/>
      <c r="L359" s="26"/>
      <c r="M359" s="36"/>
      <c r="N359" s="28"/>
      <c r="P359" s="26"/>
      <c r="Q359" s="36"/>
      <c r="R359" s="28"/>
      <c r="T359" s="37"/>
      <c r="U359" s="36"/>
      <c r="V359" s="28"/>
      <c r="X359" s="37"/>
      <c r="Y359" s="38"/>
      <c r="Z359" s="28"/>
    </row>
    <row r="360" spans="1:26" x14ac:dyDescent="0.3">
      <c r="A360" s="4" t="s">
        <v>1440</v>
      </c>
      <c r="B360" s="4" t="s">
        <v>388</v>
      </c>
      <c r="C360" s="33" t="s">
        <v>1683</v>
      </c>
      <c r="D360" s="34">
        <v>15631</v>
      </c>
      <c r="E360" s="27">
        <v>15631</v>
      </c>
      <c r="F360" s="28">
        <v>1</v>
      </c>
      <c r="G360" s="6"/>
      <c r="H360" s="34">
        <v>15325</v>
      </c>
      <c r="I360" s="27">
        <v>15325</v>
      </c>
      <c r="J360" s="28">
        <v>1</v>
      </c>
      <c r="L360" s="34">
        <v>15474</v>
      </c>
      <c r="M360" s="27">
        <v>15474.5</v>
      </c>
      <c r="N360" s="28">
        <v>1.000032312265736</v>
      </c>
      <c r="P360" s="34">
        <v>14949</v>
      </c>
      <c r="Q360" s="27">
        <v>12457.5</v>
      </c>
      <c r="R360" s="28">
        <v>0.83333333333333337</v>
      </c>
      <c r="T360" s="34">
        <v>13932</v>
      </c>
      <c r="U360" s="27">
        <v>11610</v>
      </c>
      <c r="V360" s="28">
        <v>0.83333333333333337</v>
      </c>
      <c r="X360" s="34">
        <v>14446</v>
      </c>
      <c r="Y360" s="27">
        <v>14446</v>
      </c>
      <c r="Z360" s="28">
        <v>1</v>
      </c>
    </row>
    <row r="361" spans="1:26" x14ac:dyDescent="0.3">
      <c r="A361" s="4" t="s">
        <v>1442</v>
      </c>
      <c r="B361" s="4" t="s">
        <v>389</v>
      </c>
      <c r="C361" s="33" t="s">
        <v>1684</v>
      </c>
      <c r="D361" s="34">
        <v>51278</v>
      </c>
      <c r="E361" s="27">
        <v>51278</v>
      </c>
      <c r="F361" s="28">
        <v>1</v>
      </c>
      <c r="G361" s="6"/>
      <c r="H361" s="34">
        <v>51348</v>
      </c>
      <c r="I361" s="27">
        <v>51348</v>
      </c>
      <c r="J361" s="28">
        <v>1</v>
      </c>
      <c r="L361" s="34">
        <v>52478</v>
      </c>
      <c r="M361" s="27">
        <v>52478</v>
      </c>
      <c r="N361" s="28">
        <v>1</v>
      </c>
      <c r="P361" s="34">
        <v>52248</v>
      </c>
      <c r="Q361" s="27">
        <v>52248</v>
      </c>
      <c r="R361" s="28">
        <v>1</v>
      </c>
      <c r="T361" s="34">
        <v>48118</v>
      </c>
      <c r="U361" s="27">
        <v>48118</v>
      </c>
      <c r="V361" s="28">
        <v>1</v>
      </c>
      <c r="X361" s="34">
        <v>50109</v>
      </c>
      <c r="Y361" s="27">
        <v>50109</v>
      </c>
      <c r="Z361" s="28">
        <v>1</v>
      </c>
    </row>
    <row r="362" spans="1:26" x14ac:dyDescent="0.3">
      <c r="A362" s="4" t="s">
        <v>1444</v>
      </c>
      <c r="B362" s="4" t="s">
        <v>390</v>
      </c>
      <c r="C362" s="33" t="s">
        <v>1685</v>
      </c>
      <c r="D362" s="34">
        <v>1937</v>
      </c>
      <c r="E362" s="27">
        <v>1937</v>
      </c>
      <c r="F362" s="28">
        <v>1</v>
      </c>
      <c r="G362" s="6"/>
      <c r="H362" s="34">
        <v>1845</v>
      </c>
      <c r="I362" s="27">
        <v>1845</v>
      </c>
      <c r="J362" s="28">
        <v>1</v>
      </c>
      <c r="L362" s="34">
        <v>1845</v>
      </c>
      <c r="M362" s="27">
        <v>1845</v>
      </c>
      <c r="N362" s="28">
        <v>1</v>
      </c>
      <c r="P362" s="34">
        <v>1794</v>
      </c>
      <c r="Q362" s="27">
        <v>1794</v>
      </c>
      <c r="R362" s="28">
        <v>1</v>
      </c>
      <c r="T362" s="34">
        <v>1961</v>
      </c>
      <c r="U362" s="27">
        <v>1000</v>
      </c>
      <c r="V362" s="28">
        <v>0.50994390617032126</v>
      </c>
      <c r="X362" s="34">
        <v>2116</v>
      </c>
      <c r="Y362" s="27">
        <v>2000</v>
      </c>
      <c r="Z362" s="28">
        <v>0.94517958412098302</v>
      </c>
    </row>
    <row r="363" spans="1:26" x14ac:dyDescent="0.3">
      <c r="A363" s="4" t="s">
        <v>1446</v>
      </c>
      <c r="B363" s="4" t="s">
        <v>392</v>
      </c>
      <c r="C363" s="33" t="s">
        <v>1686</v>
      </c>
      <c r="D363" s="34">
        <v>5265</v>
      </c>
      <c r="E363" s="27">
        <v>5265</v>
      </c>
      <c r="F363" s="28">
        <v>1</v>
      </c>
      <c r="G363" s="6"/>
      <c r="H363" s="34">
        <v>5372</v>
      </c>
      <c r="I363" s="27">
        <v>5372</v>
      </c>
      <c r="J363" s="28">
        <v>1</v>
      </c>
      <c r="L363" s="34">
        <v>5780</v>
      </c>
      <c r="M363" s="27">
        <v>5780</v>
      </c>
      <c r="N363" s="28">
        <v>1</v>
      </c>
      <c r="P363" s="34">
        <v>6278</v>
      </c>
      <c r="Q363" s="27">
        <v>5000</v>
      </c>
      <c r="R363" s="28">
        <v>0.79643198470850585</v>
      </c>
      <c r="T363" s="34">
        <v>6319</v>
      </c>
      <c r="U363" s="27">
        <v>3000</v>
      </c>
      <c r="V363" s="28">
        <v>0.4747586643456243</v>
      </c>
      <c r="X363" s="34">
        <v>6137</v>
      </c>
      <c r="Y363" s="27">
        <v>2300</v>
      </c>
      <c r="Z363" s="28">
        <v>0.37477594916082779</v>
      </c>
    </row>
    <row r="364" spans="1:26" x14ac:dyDescent="0.3">
      <c r="A364" s="4" t="s">
        <v>1448</v>
      </c>
      <c r="B364" s="4" t="s">
        <v>393</v>
      </c>
      <c r="C364" s="33" t="s">
        <v>1687</v>
      </c>
      <c r="D364" s="34">
        <v>22866</v>
      </c>
      <c r="E364" s="27">
        <v>22866</v>
      </c>
      <c r="F364" s="28">
        <v>1</v>
      </c>
      <c r="G364" s="6"/>
      <c r="H364" s="34">
        <v>22800</v>
      </c>
      <c r="I364" s="27">
        <v>22800</v>
      </c>
      <c r="J364" s="28">
        <v>1</v>
      </c>
      <c r="L364" s="34">
        <v>23348</v>
      </c>
      <c r="M364" s="27">
        <v>23348</v>
      </c>
      <c r="N364" s="28">
        <v>1</v>
      </c>
      <c r="P364" s="34">
        <v>22249</v>
      </c>
      <c r="Q364" s="27">
        <v>22249</v>
      </c>
      <c r="R364" s="28">
        <v>1</v>
      </c>
      <c r="T364" s="34">
        <v>21393</v>
      </c>
      <c r="U364" s="27">
        <v>21393</v>
      </c>
      <c r="V364" s="28">
        <v>1</v>
      </c>
      <c r="X364" s="34">
        <v>19766</v>
      </c>
      <c r="Y364" s="27">
        <v>19766</v>
      </c>
      <c r="Z364" s="28">
        <v>1</v>
      </c>
    </row>
    <row r="365" spans="1:26" x14ac:dyDescent="0.3">
      <c r="A365" s="4" t="s">
        <v>1450</v>
      </c>
      <c r="B365" s="4" t="s">
        <v>395</v>
      </c>
      <c r="C365" s="33" t="s">
        <v>1688</v>
      </c>
      <c r="D365" s="34">
        <v>17462</v>
      </c>
      <c r="E365" s="27">
        <v>12500</v>
      </c>
      <c r="F365" s="28">
        <v>0.71584010995304093</v>
      </c>
      <c r="G365" s="6"/>
      <c r="H365" s="34">
        <v>17661</v>
      </c>
      <c r="I365" s="27">
        <v>11661</v>
      </c>
      <c r="J365" s="28">
        <v>0.66026838797350096</v>
      </c>
      <c r="L365" s="34">
        <v>18494</v>
      </c>
      <c r="M365" s="27">
        <v>18494</v>
      </c>
      <c r="N365" s="28">
        <v>1</v>
      </c>
      <c r="P365" s="34">
        <v>18027</v>
      </c>
      <c r="Q365" s="27">
        <v>13500</v>
      </c>
      <c r="R365" s="28">
        <v>0.74887668497254123</v>
      </c>
      <c r="T365" s="34">
        <v>16880</v>
      </c>
      <c r="U365" s="27">
        <v>13000</v>
      </c>
      <c r="V365" s="28">
        <v>0.77014218009478674</v>
      </c>
      <c r="X365" s="34">
        <v>15541</v>
      </c>
      <c r="Y365" s="27">
        <v>13000</v>
      </c>
      <c r="Z365" s="28">
        <v>0.83649700791454862</v>
      </c>
    </row>
    <row r="366" spans="1:26" x14ac:dyDescent="0.3">
      <c r="A366" s="4" t="s">
        <v>1452</v>
      </c>
      <c r="B366" s="4" t="s">
        <v>396</v>
      </c>
      <c r="C366" s="33" t="s">
        <v>1689</v>
      </c>
      <c r="D366" s="34">
        <v>13961</v>
      </c>
      <c r="E366" s="27">
        <v>13961</v>
      </c>
      <c r="F366" s="28">
        <v>1</v>
      </c>
      <c r="G366" s="6"/>
      <c r="H366" s="34">
        <v>13764</v>
      </c>
      <c r="I366" s="27">
        <v>13764</v>
      </c>
      <c r="J366" s="28">
        <v>1</v>
      </c>
      <c r="L366" s="34">
        <v>13763</v>
      </c>
      <c r="M366" s="27">
        <v>13763</v>
      </c>
      <c r="N366" s="28">
        <v>1</v>
      </c>
      <c r="P366" s="34">
        <v>13180</v>
      </c>
      <c r="Q366" s="27">
        <v>13180</v>
      </c>
      <c r="R366" s="28">
        <v>1</v>
      </c>
      <c r="T366" s="34">
        <v>14422</v>
      </c>
      <c r="U366" s="27">
        <v>8650</v>
      </c>
      <c r="V366" s="28">
        <v>0.59977811676605186</v>
      </c>
      <c r="X366" s="34">
        <v>14534</v>
      </c>
      <c r="Y366" s="27">
        <v>11633.5</v>
      </c>
      <c r="Z366" s="28">
        <v>0.80043346635475432</v>
      </c>
    </row>
    <row r="367" spans="1:26" x14ac:dyDescent="0.3">
      <c r="A367" s="4" t="s">
        <v>1454</v>
      </c>
      <c r="B367" s="4" t="s">
        <v>398</v>
      </c>
      <c r="C367" s="33" t="s">
        <v>1690</v>
      </c>
      <c r="D367" s="34">
        <v>13475</v>
      </c>
      <c r="E367" s="27">
        <v>5000</v>
      </c>
      <c r="F367" s="28">
        <v>0.37105751391465674</v>
      </c>
      <c r="G367" s="6"/>
      <c r="H367" s="34">
        <v>13302</v>
      </c>
      <c r="I367" s="27">
        <v>5000</v>
      </c>
      <c r="J367" s="28">
        <v>0.3758833258156668</v>
      </c>
      <c r="L367" s="34">
        <v>13301</v>
      </c>
      <c r="M367" s="27">
        <v>5500</v>
      </c>
      <c r="N367" s="28">
        <v>0.41350274415457483</v>
      </c>
      <c r="P367" s="34">
        <v>12942</v>
      </c>
      <c r="Q367" s="27">
        <v>9000</v>
      </c>
      <c r="R367" s="28">
        <v>0.69541029207232263</v>
      </c>
      <c r="T367" s="34">
        <v>14204</v>
      </c>
      <c r="U367" s="27">
        <v>5000</v>
      </c>
      <c r="V367" s="28">
        <v>0.35201351731906505</v>
      </c>
      <c r="X367" s="34">
        <v>14746</v>
      </c>
      <c r="Y367" s="27">
        <v>8000</v>
      </c>
      <c r="Z367" s="28">
        <v>0.54252000542520007</v>
      </c>
    </row>
    <row r="368" spans="1:26" x14ac:dyDescent="0.3">
      <c r="A368" s="4" t="s">
        <v>1456</v>
      </c>
      <c r="B368" s="4" t="s">
        <v>399</v>
      </c>
      <c r="C368" s="33" t="s">
        <v>1691</v>
      </c>
      <c r="D368" s="34">
        <v>13718</v>
      </c>
      <c r="E368" s="27">
        <v>13718</v>
      </c>
      <c r="F368" s="28">
        <v>1</v>
      </c>
      <c r="G368" s="6"/>
      <c r="H368" s="34">
        <v>13533</v>
      </c>
      <c r="I368" s="27">
        <v>9533</v>
      </c>
      <c r="J368" s="28">
        <v>0.70442621739451705</v>
      </c>
      <c r="L368" s="34">
        <v>13532</v>
      </c>
      <c r="M368" s="27">
        <v>13532</v>
      </c>
      <c r="N368" s="28">
        <v>1</v>
      </c>
      <c r="P368" s="34">
        <v>11391</v>
      </c>
      <c r="Q368" s="27">
        <v>11391</v>
      </c>
      <c r="R368" s="28">
        <v>1</v>
      </c>
      <c r="T368" s="34">
        <v>14640</v>
      </c>
      <c r="U368" s="27">
        <v>9640</v>
      </c>
      <c r="V368" s="28">
        <v>0.65846994535519121</v>
      </c>
      <c r="X368" s="34">
        <v>14746</v>
      </c>
      <c r="Y368" s="27">
        <v>10746</v>
      </c>
      <c r="Z368" s="28">
        <v>0.72873999728740002</v>
      </c>
    </row>
    <row r="369" spans="1:26" x14ac:dyDescent="0.3">
      <c r="A369" s="4" t="s">
        <v>1458</v>
      </c>
      <c r="B369" s="4" t="s">
        <v>397</v>
      </c>
      <c r="C369" s="33" t="s">
        <v>1692</v>
      </c>
      <c r="D369" s="34">
        <v>18363</v>
      </c>
      <c r="E369" s="27">
        <v>18363</v>
      </c>
      <c r="F369" s="28">
        <v>1</v>
      </c>
      <c r="G369" s="6"/>
      <c r="H369" s="34">
        <v>18593</v>
      </c>
      <c r="I369" s="27">
        <v>18593</v>
      </c>
      <c r="J369" s="28">
        <v>1</v>
      </c>
      <c r="L369" s="34">
        <v>19872</v>
      </c>
      <c r="M369" s="27">
        <v>19872</v>
      </c>
      <c r="N369" s="28">
        <v>1</v>
      </c>
      <c r="P369" s="34">
        <v>18570</v>
      </c>
      <c r="Q369" s="27">
        <v>18570</v>
      </c>
      <c r="R369" s="28">
        <v>1</v>
      </c>
      <c r="T369" s="34">
        <v>19423</v>
      </c>
      <c r="U369" s="27">
        <v>19423</v>
      </c>
      <c r="V369" s="28">
        <v>1</v>
      </c>
      <c r="X369" s="34">
        <v>19105</v>
      </c>
      <c r="Y369" s="27">
        <v>19105</v>
      </c>
      <c r="Z369" s="28">
        <v>1</v>
      </c>
    </row>
    <row r="370" spans="1:26" x14ac:dyDescent="0.3">
      <c r="A370" s="4" t="s">
        <v>1460</v>
      </c>
      <c r="B370" s="4" t="s">
        <v>401</v>
      </c>
      <c r="C370" s="33" t="s">
        <v>34</v>
      </c>
      <c r="D370" s="34">
        <v>35144</v>
      </c>
      <c r="E370" s="27">
        <v>35144</v>
      </c>
      <c r="F370" s="28">
        <v>1</v>
      </c>
      <c r="G370" s="6"/>
      <c r="H370" s="34">
        <v>43985</v>
      </c>
      <c r="I370" s="27">
        <v>43985</v>
      </c>
      <c r="J370" s="28">
        <v>1</v>
      </c>
      <c r="L370" s="34">
        <v>44017</v>
      </c>
      <c r="M370" s="27">
        <v>44017</v>
      </c>
      <c r="N370" s="28">
        <v>1</v>
      </c>
      <c r="P370" s="34">
        <v>39403</v>
      </c>
      <c r="Q370" s="27">
        <v>39403</v>
      </c>
      <c r="R370" s="28">
        <v>1</v>
      </c>
      <c r="T370" s="34">
        <v>43334</v>
      </c>
      <c r="U370" s="27">
        <v>43334</v>
      </c>
      <c r="V370" s="28">
        <v>1</v>
      </c>
      <c r="X370" s="34">
        <v>44511</v>
      </c>
      <c r="Y370" s="27">
        <v>44511</v>
      </c>
      <c r="Z370" s="28">
        <v>1</v>
      </c>
    </row>
    <row r="371" spans="1:26" x14ac:dyDescent="0.3">
      <c r="A371" s="4" t="s">
        <v>1462</v>
      </c>
      <c r="B371" s="4" t="s">
        <v>400</v>
      </c>
      <c r="C371" s="33" t="s">
        <v>1693</v>
      </c>
      <c r="D371" s="34">
        <v>4875</v>
      </c>
      <c r="E371" s="27">
        <v>4875</v>
      </c>
      <c r="F371" s="28">
        <v>1</v>
      </c>
      <c r="G371" s="6"/>
      <c r="H371" s="34">
        <v>4766</v>
      </c>
      <c r="I371" s="27">
        <v>4766</v>
      </c>
      <c r="J371" s="28">
        <v>1</v>
      </c>
      <c r="L371" s="34">
        <v>4765</v>
      </c>
      <c r="M371" s="27">
        <v>4765</v>
      </c>
      <c r="N371" s="28">
        <v>1</v>
      </c>
      <c r="P371" s="34">
        <v>2617</v>
      </c>
      <c r="Q371" s="27">
        <v>2617</v>
      </c>
      <c r="R371" s="28">
        <v>1</v>
      </c>
      <c r="T371" s="34">
        <v>2179</v>
      </c>
      <c r="U371" s="27">
        <v>2179</v>
      </c>
      <c r="V371" s="28">
        <v>1</v>
      </c>
      <c r="X371" s="34">
        <v>2116</v>
      </c>
      <c r="Y371" s="27">
        <v>2116</v>
      </c>
      <c r="Z371" s="28">
        <v>1</v>
      </c>
    </row>
    <row r="372" spans="1:26" x14ac:dyDescent="0.3">
      <c r="A372" s="4" t="s">
        <v>1464</v>
      </c>
      <c r="B372" s="4" t="s">
        <v>402</v>
      </c>
      <c r="C372" s="33" t="s">
        <v>1694</v>
      </c>
      <c r="D372" s="34">
        <v>21304</v>
      </c>
      <c r="E372" s="27">
        <v>8050</v>
      </c>
      <c r="F372" s="28">
        <v>0.37786331205407436</v>
      </c>
      <c r="G372" s="6"/>
      <c r="H372" s="34">
        <v>21525</v>
      </c>
      <c r="I372" s="27">
        <v>19000</v>
      </c>
      <c r="J372" s="28">
        <v>0.88269454123112656</v>
      </c>
      <c r="L372" s="34">
        <v>21525</v>
      </c>
      <c r="M372" s="27">
        <v>21525</v>
      </c>
      <c r="N372" s="28">
        <v>1</v>
      </c>
      <c r="P372" s="34">
        <v>20794</v>
      </c>
      <c r="Q372" s="27">
        <v>20794</v>
      </c>
      <c r="R372" s="28">
        <v>1</v>
      </c>
      <c r="T372" s="34">
        <v>20086</v>
      </c>
      <c r="U372" s="27">
        <v>20086</v>
      </c>
      <c r="V372" s="28">
        <v>1</v>
      </c>
      <c r="X372" s="34">
        <v>18629</v>
      </c>
      <c r="Y372" s="27">
        <v>18629</v>
      </c>
      <c r="Z372" s="28">
        <v>1</v>
      </c>
    </row>
    <row r="373" spans="1:26" x14ac:dyDescent="0.3">
      <c r="A373" s="4" t="s">
        <v>1466</v>
      </c>
      <c r="B373" s="4" t="s">
        <v>405</v>
      </c>
      <c r="C373" s="33" t="s">
        <v>1695</v>
      </c>
      <c r="D373" s="34">
        <v>12349</v>
      </c>
      <c r="E373" s="27">
        <v>12349</v>
      </c>
      <c r="F373" s="28">
        <v>1</v>
      </c>
      <c r="G373" s="6"/>
      <c r="H373" s="34">
        <v>12995</v>
      </c>
      <c r="I373" s="27">
        <v>12320</v>
      </c>
      <c r="J373" s="28">
        <v>0.94805694497883797</v>
      </c>
      <c r="L373" s="34">
        <v>13436</v>
      </c>
      <c r="M373" s="27">
        <v>10480</v>
      </c>
      <c r="N373" s="28">
        <v>0.77999404584697829</v>
      </c>
      <c r="P373" s="34">
        <v>13164</v>
      </c>
      <c r="Q373" s="27">
        <v>9000</v>
      </c>
      <c r="R373" s="28">
        <v>0.68368277119416587</v>
      </c>
      <c r="T373" s="34">
        <v>12903</v>
      </c>
      <c r="U373" s="27">
        <v>9000</v>
      </c>
      <c r="V373" s="28">
        <v>0.69751220646361312</v>
      </c>
      <c r="X373" s="34">
        <v>11753</v>
      </c>
      <c r="Y373" s="27">
        <v>9000</v>
      </c>
      <c r="Z373" s="28">
        <v>0.76576193312345786</v>
      </c>
    </row>
    <row r="374" spans="1:26" x14ac:dyDescent="0.3">
      <c r="A374" s="4" t="s">
        <v>1468</v>
      </c>
      <c r="B374" s="4" t="s">
        <v>404</v>
      </c>
      <c r="C374" s="33" t="s">
        <v>1696</v>
      </c>
      <c r="D374" s="34">
        <v>16928</v>
      </c>
      <c r="E374" s="27">
        <v>16928</v>
      </c>
      <c r="F374" s="28">
        <v>1</v>
      </c>
      <c r="G374" s="6"/>
      <c r="H374" s="34">
        <v>16960</v>
      </c>
      <c r="I374" s="27">
        <v>16960</v>
      </c>
      <c r="J374" s="28">
        <v>1</v>
      </c>
      <c r="L374" s="34">
        <v>17549</v>
      </c>
      <c r="M374" s="27">
        <v>17549</v>
      </c>
      <c r="N374" s="28">
        <v>1</v>
      </c>
      <c r="P374" s="34">
        <v>15232</v>
      </c>
      <c r="Q374" s="27">
        <v>15232</v>
      </c>
      <c r="R374" s="28">
        <v>1</v>
      </c>
      <c r="T374" s="34">
        <v>13148</v>
      </c>
      <c r="U374" s="27">
        <v>13148</v>
      </c>
      <c r="V374" s="28">
        <v>1</v>
      </c>
      <c r="X374" s="34">
        <v>10499</v>
      </c>
      <c r="Y374" s="27">
        <v>10499</v>
      </c>
      <c r="Z374" s="28">
        <v>1</v>
      </c>
    </row>
    <row r="375" spans="1:26" x14ac:dyDescent="0.3">
      <c r="A375" s="4" t="s">
        <v>1470</v>
      </c>
      <c r="B375" s="4" t="s">
        <v>406</v>
      </c>
      <c r="C375" s="33" t="s">
        <v>1697</v>
      </c>
      <c r="D375" s="34">
        <v>19869</v>
      </c>
      <c r="E375" s="27">
        <v>19869</v>
      </c>
      <c r="F375" s="28">
        <v>1</v>
      </c>
      <c r="G375" s="6"/>
      <c r="H375" s="34">
        <v>20123</v>
      </c>
      <c r="I375" s="27">
        <v>20123</v>
      </c>
      <c r="J375" s="28">
        <v>1</v>
      </c>
      <c r="L375" s="34">
        <v>20250</v>
      </c>
      <c r="M375" s="27">
        <v>20250</v>
      </c>
      <c r="N375" s="28">
        <v>1</v>
      </c>
      <c r="P375" s="34">
        <v>19559</v>
      </c>
      <c r="Q375" s="27">
        <v>19559</v>
      </c>
      <c r="R375" s="28">
        <v>1</v>
      </c>
      <c r="T375" s="34">
        <v>19045</v>
      </c>
      <c r="U375" s="27">
        <v>19045</v>
      </c>
      <c r="V375" s="28">
        <v>1</v>
      </c>
      <c r="X375" s="34">
        <v>17492</v>
      </c>
      <c r="Y375" s="27">
        <v>17492</v>
      </c>
      <c r="Z375" s="28">
        <v>1</v>
      </c>
    </row>
    <row r="376" spans="1:26" x14ac:dyDescent="0.3">
      <c r="A376" s="4" t="s">
        <v>1472</v>
      </c>
      <c r="B376" s="4" t="s">
        <v>407</v>
      </c>
      <c r="C376" s="33" t="s">
        <v>1698</v>
      </c>
      <c r="D376" s="34">
        <v>14944</v>
      </c>
      <c r="E376" s="27">
        <v>7500</v>
      </c>
      <c r="F376" s="28">
        <v>0.5018736616702355</v>
      </c>
      <c r="G376" s="6"/>
      <c r="H376" s="34">
        <v>15092</v>
      </c>
      <c r="I376" s="27">
        <v>11526</v>
      </c>
      <c r="J376" s="28">
        <v>0.76371587596077395</v>
      </c>
      <c r="L376" s="34">
        <v>15719</v>
      </c>
      <c r="M376" s="27">
        <v>8500</v>
      </c>
      <c r="N376" s="28">
        <v>0.54074686684903617</v>
      </c>
      <c r="P376" s="34">
        <v>14390</v>
      </c>
      <c r="Q376" s="27">
        <v>14390</v>
      </c>
      <c r="R376" s="28">
        <v>1</v>
      </c>
      <c r="T376" s="34">
        <v>13079</v>
      </c>
      <c r="U376" s="27">
        <v>13079</v>
      </c>
      <c r="V376" s="28">
        <v>1</v>
      </c>
      <c r="X376" s="34">
        <v>11383</v>
      </c>
      <c r="Y376" s="27">
        <v>11383</v>
      </c>
      <c r="Z376" s="28">
        <v>1</v>
      </c>
    </row>
    <row r="377" spans="1:26" x14ac:dyDescent="0.3">
      <c r="A377" s="4" t="s">
        <v>1474</v>
      </c>
      <c r="B377" s="4" t="s">
        <v>408</v>
      </c>
      <c r="C377" s="33" t="s">
        <v>1699</v>
      </c>
      <c r="D377" s="34">
        <v>12722</v>
      </c>
      <c r="E377" s="27">
        <v>750</v>
      </c>
      <c r="F377" s="28">
        <v>5.8952994812136457E-2</v>
      </c>
      <c r="G377" s="6"/>
      <c r="H377" s="34">
        <v>12718</v>
      </c>
      <c r="I377" s="27">
        <v>400</v>
      </c>
      <c r="J377" s="28">
        <v>3.145148608271741E-2</v>
      </c>
      <c r="L377" s="34">
        <v>12717</v>
      </c>
      <c r="M377" s="27">
        <v>500</v>
      </c>
      <c r="N377" s="28">
        <v>3.9317449083903437E-2</v>
      </c>
      <c r="P377" s="34">
        <v>11160</v>
      </c>
      <c r="Q377" s="27">
        <v>1500</v>
      </c>
      <c r="R377" s="28">
        <v>0.13440860215053763</v>
      </c>
      <c r="T377" s="34">
        <v>9603</v>
      </c>
      <c r="U377" s="27">
        <v>1600.5</v>
      </c>
      <c r="V377" s="28">
        <v>0.16666666666666666</v>
      </c>
      <c r="X377" s="34">
        <v>7873</v>
      </c>
      <c r="Y377" s="27">
        <v>7873</v>
      </c>
      <c r="Z377" s="28">
        <v>1</v>
      </c>
    </row>
    <row r="378" spans="1:26" x14ac:dyDescent="0.3">
      <c r="A378" s="4" t="s">
        <v>1476</v>
      </c>
      <c r="B378" s="4" t="s">
        <v>409</v>
      </c>
      <c r="C378" s="33" t="s">
        <v>1700</v>
      </c>
      <c r="D378" s="34">
        <v>14715</v>
      </c>
      <c r="E378" s="27">
        <v>11037</v>
      </c>
      <c r="F378" s="28">
        <v>0.75005096839959229</v>
      </c>
      <c r="G378" s="6"/>
      <c r="H378" s="34">
        <v>14858</v>
      </c>
      <c r="I378" s="27">
        <v>14858</v>
      </c>
      <c r="J378" s="28">
        <v>1</v>
      </c>
      <c r="L378" s="34">
        <v>15488</v>
      </c>
      <c r="M378" s="27">
        <v>15488</v>
      </c>
      <c r="N378" s="28">
        <v>1</v>
      </c>
      <c r="P378" s="34">
        <v>13483</v>
      </c>
      <c r="Q378" s="27">
        <v>10786</v>
      </c>
      <c r="R378" s="28">
        <v>0.79997033301194098</v>
      </c>
      <c r="T378" s="34">
        <v>11484</v>
      </c>
      <c r="U378" s="27">
        <v>8657</v>
      </c>
      <c r="V378" s="28">
        <v>0.75383141762452111</v>
      </c>
      <c r="X378" s="34">
        <v>8649</v>
      </c>
      <c r="Y378" s="27">
        <v>8649</v>
      </c>
      <c r="Z378" s="28">
        <v>1</v>
      </c>
    </row>
    <row r="379" spans="1:26" x14ac:dyDescent="0.3">
      <c r="A379" s="4" t="s">
        <v>1478</v>
      </c>
      <c r="B379" s="4" t="s">
        <v>411</v>
      </c>
      <c r="C379" s="33" t="s">
        <v>1701</v>
      </c>
      <c r="D379" s="34">
        <v>26082</v>
      </c>
      <c r="E379" s="27">
        <v>15500</v>
      </c>
      <c r="F379" s="28">
        <v>0.59427957978682622</v>
      </c>
      <c r="G379" s="6"/>
      <c r="H379" s="34">
        <v>26070</v>
      </c>
      <c r="I379" s="27">
        <v>16000</v>
      </c>
      <c r="J379" s="28">
        <v>0.61373225930187958</v>
      </c>
      <c r="L379" s="34">
        <v>26312</v>
      </c>
      <c r="M379" s="27">
        <v>15000</v>
      </c>
      <c r="N379" s="28">
        <v>0.57008209182122227</v>
      </c>
      <c r="P379" s="34">
        <v>23784</v>
      </c>
      <c r="Q379" s="27">
        <v>18663</v>
      </c>
      <c r="R379" s="28">
        <v>0.78468718466195764</v>
      </c>
      <c r="T379" s="34">
        <v>21710</v>
      </c>
      <c r="U379" s="27">
        <v>21710</v>
      </c>
      <c r="V379" s="28">
        <v>1</v>
      </c>
      <c r="X379" s="34">
        <v>19069</v>
      </c>
      <c r="Y379" s="27">
        <v>19069</v>
      </c>
      <c r="Z379" s="28">
        <v>1</v>
      </c>
    </row>
    <row r="380" spans="1:26" x14ac:dyDescent="0.3">
      <c r="A380" s="4" t="s">
        <v>1480</v>
      </c>
      <c r="B380" s="4" t="s">
        <v>412</v>
      </c>
      <c r="C380" s="33" t="s">
        <v>784</v>
      </c>
      <c r="D380" s="34">
        <v>39864</v>
      </c>
      <c r="E380" s="27">
        <v>39864</v>
      </c>
      <c r="F380" s="28">
        <v>1</v>
      </c>
      <c r="G380" s="6"/>
      <c r="H380" s="34">
        <v>44483</v>
      </c>
      <c r="I380" s="27">
        <v>44483</v>
      </c>
      <c r="J380" s="28">
        <v>1</v>
      </c>
      <c r="L380" s="34">
        <v>41843</v>
      </c>
      <c r="M380" s="27">
        <v>41843</v>
      </c>
      <c r="N380" s="28">
        <v>1</v>
      </c>
      <c r="P380" s="34">
        <v>42135</v>
      </c>
      <c r="Q380" s="27">
        <v>42135</v>
      </c>
      <c r="R380" s="28">
        <v>1</v>
      </c>
      <c r="T380" s="34">
        <v>39486</v>
      </c>
      <c r="U380" s="27">
        <v>39486</v>
      </c>
      <c r="V380" s="28">
        <v>1</v>
      </c>
      <c r="X380" s="34">
        <v>37064</v>
      </c>
      <c r="Y380" s="27">
        <v>37064</v>
      </c>
      <c r="Z380" s="28">
        <v>1</v>
      </c>
    </row>
    <row r="381" spans="1:26" x14ac:dyDescent="0.3">
      <c r="A381" s="4" t="s">
        <v>1482</v>
      </c>
      <c r="B381" s="4" t="s">
        <v>391</v>
      </c>
      <c r="C381" s="33" t="s">
        <v>1702</v>
      </c>
      <c r="D381" s="34">
        <v>48586</v>
      </c>
      <c r="E381" s="27">
        <v>48586</v>
      </c>
      <c r="F381" s="28">
        <v>1</v>
      </c>
      <c r="G381" s="6"/>
      <c r="H381" s="34">
        <v>47605</v>
      </c>
      <c r="I381" s="27">
        <v>47605</v>
      </c>
      <c r="J381" s="28">
        <v>1</v>
      </c>
      <c r="L381" s="34">
        <v>47604</v>
      </c>
      <c r="M381" s="27">
        <v>47604</v>
      </c>
      <c r="N381" s="28">
        <v>1</v>
      </c>
      <c r="P381" s="34">
        <v>46083</v>
      </c>
      <c r="Q381" s="27">
        <v>46083</v>
      </c>
      <c r="R381" s="28">
        <v>1</v>
      </c>
      <c r="T381" s="34">
        <v>40750</v>
      </c>
      <c r="U381" s="27">
        <v>30396.75</v>
      </c>
      <c r="V381" s="28">
        <v>0.74593251533742333</v>
      </c>
      <c r="X381" s="34">
        <v>40353</v>
      </c>
      <c r="Y381" s="27">
        <v>40353</v>
      </c>
      <c r="Z381" s="28">
        <v>1</v>
      </c>
    </row>
    <row r="382" spans="1:26" x14ac:dyDescent="0.3">
      <c r="A382" s="4" t="s">
        <v>1484</v>
      </c>
      <c r="B382" s="4" t="s">
        <v>403</v>
      </c>
      <c r="C382" s="33" t="s">
        <v>1703</v>
      </c>
      <c r="D382" s="34">
        <v>30154</v>
      </c>
      <c r="E382" s="27">
        <v>30154</v>
      </c>
      <c r="F382" s="28">
        <v>1</v>
      </c>
      <c r="G382" s="6"/>
      <c r="H382" s="34">
        <v>29465</v>
      </c>
      <c r="I382" s="27">
        <v>29465</v>
      </c>
      <c r="J382" s="28">
        <v>1</v>
      </c>
      <c r="L382" s="34">
        <v>29464</v>
      </c>
      <c r="M382" s="27">
        <v>25500</v>
      </c>
      <c r="N382" s="28">
        <v>0.86546293782242734</v>
      </c>
      <c r="P382" s="34">
        <v>28485</v>
      </c>
      <c r="Q382" s="27">
        <v>27114</v>
      </c>
      <c r="R382" s="28">
        <v>0.95186940494997363</v>
      </c>
      <c r="T382" s="34">
        <v>24247</v>
      </c>
      <c r="U382" s="27">
        <v>24247</v>
      </c>
      <c r="V382" s="28">
        <v>1</v>
      </c>
      <c r="X382" s="34">
        <v>24343</v>
      </c>
      <c r="Y382" s="27">
        <v>24343</v>
      </c>
      <c r="Z382" s="28">
        <v>1</v>
      </c>
    </row>
    <row r="383" spans="1:26" x14ac:dyDescent="0.3">
      <c r="A383" s="4" t="s">
        <v>1486</v>
      </c>
      <c r="B383" s="4" t="s">
        <v>410</v>
      </c>
      <c r="C383" s="33" t="s">
        <v>1704</v>
      </c>
      <c r="D383" s="34">
        <v>6855</v>
      </c>
      <c r="E383" s="27">
        <v>6855</v>
      </c>
      <c r="F383" s="28">
        <v>1</v>
      </c>
      <c r="G383" s="6"/>
      <c r="H383" s="34">
        <v>6616</v>
      </c>
      <c r="I383" s="27">
        <v>6616</v>
      </c>
      <c r="J383" s="28">
        <v>1</v>
      </c>
      <c r="L383" s="34">
        <v>6616</v>
      </c>
      <c r="M383" s="27">
        <v>6616</v>
      </c>
      <c r="N383" s="28">
        <v>1</v>
      </c>
      <c r="P383" s="34">
        <v>6413</v>
      </c>
      <c r="Q383" s="27">
        <v>6413</v>
      </c>
      <c r="R383" s="28">
        <v>1</v>
      </c>
      <c r="T383" s="34">
        <v>5359</v>
      </c>
      <c r="U383" s="27">
        <v>5359</v>
      </c>
      <c r="V383" s="28">
        <v>1</v>
      </c>
      <c r="X383" s="34">
        <v>5252</v>
      </c>
      <c r="Y383" s="27">
        <v>5252</v>
      </c>
      <c r="Z383" s="28">
        <v>1</v>
      </c>
    </row>
    <row r="384" spans="1:26" x14ac:dyDescent="0.3">
      <c r="A384" s="4" t="s">
        <v>1488</v>
      </c>
      <c r="B384" s="4" t="s">
        <v>394</v>
      </c>
      <c r="C384" s="33" t="s">
        <v>776</v>
      </c>
      <c r="D384" s="34">
        <v>56658</v>
      </c>
      <c r="E384" s="27">
        <v>56658</v>
      </c>
      <c r="F384" s="28">
        <v>1</v>
      </c>
      <c r="G384" s="6"/>
      <c r="H384" s="34">
        <v>55715</v>
      </c>
      <c r="I384" s="27">
        <v>55715</v>
      </c>
      <c r="J384" s="28">
        <v>1</v>
      </c>
      <c r="L384" s="34">
        <v>55715</v>
      </c>
      <c r="M384" s="27">
        <v>55715</v>
      </c>
      <c r="N384" s="28">
        <v>1</v>
      </c>
      <c r="P384" s="34">
        <v>55089</v>
      </c>
      <c r="Q384" s="27">
        <v>55089</v>
      </c>
      <c r="R384" s="28">
        <v>1</v>
      </c>
      <c r="T384" s="34">
        <v>54059</v>
      </c>
      <c r="U384" s="27">
        <v>54059</v>
      </c>
      <c r="V384" s="28">
        <v>1</v>
      </c>
      <c r="X384" s="34">
        <v>53762</v>
      </c>
      <c r="Y384" s="27">
        <v>53762</v>
      </c>
      <c r="Z384" s="28">
        <v>1</v>
      </c>
    </row>
    <row r="385" spans="1:26" s="6" customFormat="1" x14ac:dyDescent="0.3">
      <c r="A385" s="4"/>
      <c r="B385" s="4"/>
      <c r="C385" s="29" t="s">
        <v>34</v>
      </c>
      <c r="D385" s="30">
        <v>535005</v>
      </c>
      <c r="E385" s="39">
        <v>474638</v>
      </c>
      <c r="F385" s="28">
        <v>0.88716554050896723</v>
      </c>
      <c r="H385" s="30">
        <v>546519</v>
      </c>
      <c r="I385" s="39">
        <v>499063</v>
      </c>
      <c r="J385" s="28">
        <v>0.91316678834587639</v>
      </c>
      <c r="L385" s="30">
        <v>550907</v>
      </c>
      <c r="M385" s="39">
        <v>505438.5</v>
      </c>
      <c r="N385" s="28">
        <v>0.91746610589446131</v>
      </c>
      <c r="P385" s="30">
        <v>523419</v>
      </c>
      <c r="Q385" s="39">
        <v>488167.5</v>
      </c>
      <c r="R385" s="28">
        <v>0.93265147042808916</v>
      </c>
      <c r="T385" s="30">
        <v>501764</v>
      </c>
      <c r="U385" s="39">
        <v>446220.25</v>
      </c>
      <c r="V385" s="28">
        <v>0.88930303887883544</v>
      </c>
      <c r="X385" s="30">
        <v>483994</v>
      </c>
      <c r="Y385" s="39">
        <v>461100.5</v>
      </c>
      <c r="Z385" s="28">
        <v>0.95269879378669986</v>
      </c>
    </row>
    <row r="386" spans="1:26" x14ac:dyDescent="0.3">
      <c r="C386" s="33"/>
      <c r="D386" s="34"/>
      <c r="E386" s="27"/>
      <c r="F386" s="28"/>
      <c r="G386" s="6"/>
      <c r="H386" s="26"/>
      <c r="I386" s="27"/>
      <c r="J386" s="28"/>
      <c r="L386" s="26"/>
      <c r="M386" s="36"/>
      <c r="N386" s="28"/>
      <c r="P386" s="26"/>
      <c r="Q386" s="36"/>
      <c r="R386" s="28"/>
      <c r="T386" s="37"/>
      <c r="U386" s="36"/>
      <c r="V386" s="28"/>
      <c r="X386" s="37"/>
      <c r="Y386" s="38"/>
      <c r="Z386" s="28"/>
    </row>
    <row r="387" spans="1:26" x14ac:dyDescent="0.3">
      <c r="C387" s="29" t="s">
        <v>16</v>
      </c>
      <c r="D387" s="40">
        <v>4260699.54</v>
      </c>
      <c r="E387" s="40">
        <v>3707343.5999999931</v>
      </c>
      <c r="F387" s="28">
        <v>0.87012556628200843</v>
      </c>
      <c r="G387" s="6"/>
      <c r="H387" s="40">
        <v>4253697</v>
      </c>
      <c r="I387" s="40">
        <v>3730559.46</v>
      </c>
      <c r="J387" s="28">
        <v>0.87701579590647849</v>
      </c>
      <c r="L387" s="40">
        <v>4368323</v>
      </c>
      <c r="M387" s="40">
        <v>3788732.5199999958</v>
      </c>
      <c r="N387" s="28">
        <v>0.867319683091199</v>
      </c>
      <c r="P387" s="40">
        <v>4280612</v>
      </c>
      <c r="Q387" s="40">
        <v>3916546.4299999974</v>
      </c>
      <c r="R387" s="28">
        <v>0.91495011227366496</v>
      </c>
      <c r="T387" s="40">
        <v>4114967</v>
      </c>
      <c r="U387" s="40">
        <v>3730574.0200000014</v>
      </c>
      <c r="V387" s="28">
        <v>0.90658661904214577</v>
      </c>
      <c r="X387" s="40">
        <v>4036891</v>
      </c>
      <c r="Y387" s="40">
        <v>3615073.2199999914</v>
      </c>
      <c r="Z387" s="28">
        <v>0.8955092470913858</v>
      </c>
    </row>
    <row r="388" spans="1:26" x14ac:dyDescent="0.3">
      <c r="C388" s="29"/>
      <c r="D388" s="19"/>
      <c r="E388" s="24"/>
      <c r="F388" s="21"/>
      <c r="G388" s="6"/>
      <c r="H388" s="18"/>
      <c r="I388" s="23"/>
      <c r="J388" s="21"/>
      <c r="L388" s="47"/>
      <c r="M388" s="23"/>
      <c r="N388" s="21"/>
      <c r="P388" s="47"/>
      <c r="Q388" s="23"/>
      <c r="R388" s="21"/>
      <c r="T388" s="47"/>
      <c r="U388" s="23"/>
      <c r="V388" s="21"/>
      <c r="X388" s="47"/>
      <c r="Y388" s="48"/>
      <c r="Z388" s="21"/>
    </row>
    <row r="389" spans="1:26" ht="16.2" thickBot="1" x14ac:dyDescent="0.35">
      <c r="C389" s="18"/>
      <c r="D389" s="49">
        <v>13781072.140000001</v>
      </c>
      <c r="E389" s="50">
        <v>12728612.639999993</v>
      </c>
      <c r="F389" s="28">
        <v>0.92363007106354156</v>
      </c>
      <c r="G389" s="6"/>
      <c r="H389" s="51">
        <v>13741405</v>
      </c>
      <c r="I389" s="50">
        <v>12586790.879999913</v>
      </c>
      <c r="J389" s="28">
        <v>0.91597554107457813</v>
      </c>
      <c r="L389" s="51">
        <v>13948306</v>
      </c>
      <c r="M389" s="50">
        <v>12708408.239999956</v>
      </c>
      <c r="N389" s="28">
        <v>0.91110764561660429</v>
      </c>
      <c r="P389" s="51">
        <v>13709186</v>
      </c>
      <c r="Q389" s="50">
        <v>12972046.699999975</v>
      </c>
      <c r="R389" s="28">
        <v>0.94623026487495132</v>
      </c>
      <c r="T389" s="51">
        <v>13403034</v>
      </c>
      <c r="U389" s="50">
        <v>12717582.439999986</v>
      </c>
      <c r="V389" s="28">
        <v>0.94885847786404076</v>
      </c>
      <c r="X389" s="51">
        <v>13212466</v>
      </c>
      <c r="Y389" s="52">
        <v>12586525.12999999</v>
      </c>
      <c r="Z389" s="28">
        <v>0.95262497780505095</v>
      </c>
    </row>
    <row r="390" spans="1:26" ht="16.8" thickTop="1" thickBot="1" x14ac:dyDescent="0.35">
      <c r="C390" s="53"/>
      <c r="D390" s="54"/>
      <c r="E390" s="55"/>
      <c r="F390" s="56"/>
      <c r="G390" s="57"/>
      <c r="H390" s="58"/>
      <c r="I390" s="59"/>
      <c r="J390" s="56"/>
      <c r="K390" s="60"/>
      <c r="L390" s="53"/>
      <c r="M390" s="59"/>
      <c r="N390" s="56"/>
      <c r="O390" s="60"/>
      <c r="P390" s="53"/>
      <c r="Q390" s="59"/>
      <c r="R390" s="56"/>
      <c r="S390" s="60"/>
      <c r="T390" s="53"/>
      <c r="U390" s="59"/>
      <c r="V390" s="56"/>
      <c r="W390" s="60"/>
      <c r="X390" s="61"/>
      <c r="Y390" s="62"/>
      <c r="Z390" s="56"/>
    </row>
    <row r="391" spans="1:26" x14ac:dyDescent="0.3">
      <c r="C391" s="63"/>
      <c r="F391" s="6"/>
      <c r="G391" s="6"/>
      <c r="H391" s="64"/>
      <c r="X391" s="65"/>
    </row>
    <row r="392" spans="1:26" x14ac:dyDescent="0.3">
      <c r="D392" s="64"/>
      <c r="E392" s="64"/>
      <c r="F392" s="6"/>
      <c r="G392" s="6"/>
      <c r="H392" s="64"/>
    </row>
    <row r="393" spans="1:26" ht="16.2" x14ac:dyDescent="0.35">
      <c r="C393" s="66"/>
      <c r="D393" s="67"/>
      <c r="E393" s="68"/>
      <c r="F393" s="67"/>
      <c r="G393" s="67"/>
      <c r="H393" s="64"/>
    </row>
    <row r="394" spans="1:26" ht="16.2" x14ac:dyDescent="0.35">
      <c r="C394" s="66"/>
      <c r="D394" s="67"/>
      <c r="E394" s="68"/>
      <c r="F394" s="67"/>
      <c r="G394" s="67"/>
      <c r="H394" s="64"/>
    </row>
    <row r="395" spans="1:26" ht="16.2" x14ac:dyDescent="0.35">
      <c r="C395" s="66"/>
      <c r="D395" s="67"/>
      <c r="E395" s="68"/>
      <c r="F395" s="67"/>
      <c r="G395" s="67"/>
      <c r="H395" s="64"/>
    </row>
    <row r="396" spans="1:26" ht="16.2" x14ac:dyDescent="0.35">
      <c r="C396" s="66"/>
      <c r="D396" s="67"/>
      <c r="E396" s="68"/>
      <c r="F396" s="67"/>
      <c r="G396" s="67"/>
      <c r="H396" s="64"/>
    </row>
    <row r="397" spans="1:26" ht="16.2" x14ac:dyDescent="0.35">
      <c r="C397" s="66"/>
      <c r="D397" s="67"/>
      <c r="E397" s="68"/>
      <c r="F397" s="67"/>
      <c r="G397" s="67"/>
      <c r="H397" s="64"/>
    </row>
    <row r="398" spans="1:26" ht="16.2" x14ac:dyDescent="0.35">
      <c r="C398" s="66"/>
      <c r="D398" s="67"/>
      <c r="E398" s="68"/>
      <c r="F398" s="67"/>
      <c r="G398" s="67"/>
      <c r="H398" s="64"/>
    </row>
    <row r="399" spans="1:26" ht="16.2" x14ac:dyDescent="0.35">
      <c r="E399" s="68"/>
    </row>
    <row r="400" spans="1:26" ht="16.2" x14ac:dyDescent="0.35">
      <c r="E400" s="68"/>
    </row>
    <row r="401" spans="5:5" ht="16.2" x14ac:dyDescent="0.35">
      <c r="E401" s="68"/>
    </row>
    <row r="402" spans="5:5" ht="16.2" x14ac:dyDescent="0.35">
      <c r="E402" s="68"/>
    </row>
    <row r="403" spans="5:5" ht="16.2" x14ac:dyDescent="0.35">
      <c r="E403" s="68"/>
    </row>
    <row r="404" spans="5:5" ht="16.2" x14ac:dyDescent="0.35">
      <c r="E404" s="68"/>
    </row>
    <row r="405" spans="5:5" ht="16.2" x14ac:dyDescent="0.35">
      <c r="E405" s="68"/>
    </row>
    <row r="406" spans="5:5" ht="16.2" x14ac:dyDescent="0.35">
      <c r="E406" s="68"/>
    </row>
    <row r="407" spans="5:5" ht="16.2" x14ac:dyDescent="0.35">
      <c r="E407" s="68"/>
    </row>
    <row r="408" spans="5:5" ht="16.2" x14ac:dyDescent="0.35">
      <c r="E408" s="68"/>
    </row>
    <row r="409" spans="5:5" ht="16.2" x14ac:dyDescent="0.35">
      <c r="E409" s="68"/>
    </row>
    <row r="410" spans="5:5" ht="16.2" x14ac:dyDescent="0.35">
      <c r="E410" s="68"/>
    </row>
    <row r="411" spans="5:5" ht="16.2" x14ac:dyDescent="0.35">
      <c r="E411" s="68"/>
    </row>
    <row r="412" spans="5:5" ht="16.2" x14ac:dyDescent="0.35">
      <c r="E412" s="68"/>
    </row>
    <row r="413" spans="5:5" ht="16.2" x14ac:dyDescent="0.35">
      <c r="E413" s="68"/>
    </row>
    <row r="414" spans="5:5" ht="16.2" x14ac:dyDescent="0.35">
      <c r="E414" s="68"/>
    </row>
    <row r="415" spans="5:5" ht="16.2" x14ac:dyDescent="0.35">
      <c r="E415" s="68"/>
    </row>
    <row r="416" spans="5:5" ht="16.2" x14ac:dyDescent="0.35">
      <c r="E416" s="68"/>
    </row>
    <row r="417" spans="5:5" ht="16.2" x14ac:dyDescent="0.35">
      <c r="E417" s="68"/>
    </row>
  </sheetData>
  <customSheetViews>
    <customSheetView guid="{D84C1741-0A73-430B-B911-25E316D8C37E}">
      <selection activeCell="C17" sqref="C17"/>
      <pageMargins left="0" right="0" top="0" bottom="0" header="0" footer="0"/>
    </customSheetView>
  </customSheetViews>
  <mergeCells count="6">
    <mergeCell ref="X3:Z3"/>
    <mergeCell ref="D3:F3"/>
    <mergeCell ref="H3:J3"/>
    <mergeCell ref="L3:N3"/>
    <mergeCell ref="P3:R3"/>
    <mergeCell ref="T3:V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4751-5AFB-4013-89A3-AE53B5BB3816}">
  <dimension ref="B2:J362"/>
  <sheetViews>
    <sheetView topLeftCell="A51" workbookViewId="0">
      <selection activeCell="A72" sqref="A72:XFD72"/>
    </sheetView>
  </sheetViews>
  <sheetFormatPr defaultRowHeight="14.4" x14ac:dyDescent="0.3"/>
  <cols>
    <col min="2" max="2" width="42" bestFit="1" customWidth="1"/>
    <col min="3" max="8" width="16.109375" bestFit="1" customWidth="1"/>
    <col min="9" max="9" width="10.6640625" bestFit="1" customWidth="1"/>
    <col min="10" max="38" width="32.109375" bestFit="1" customWidth="1"/>
    <col min="39" max="39" width="11" bestFit="1" customWidth="1"/>
  </cols>
  <sheetData>
    <row r="2" spans="2:10" x14ac:dyDescent="0.3">
      <c r="B2" s="70" t="s">
        <v>49</v>
      </c>
      <c r="C2" t="s">
        <v>788</v>
      </c>
    </row>
    <row r="3" spans="2:10" x14ac:dyDescent="0.3">
      <c r="B3" s="70" t="s">
        <v>42</v>
      </c>
      <c r="C3" t="s">
        <v>43</v>
      </c>
    </row>
    <row r="5" spans="2:10" x14ac:dyDescent="0.3">
      <c r="B5" s="70" t="s">
        <v>47</v>
      </c>
      <c r="C5" s="70" t="s">
        <v>44</v>
      </c>
    </row>
    <row r="6" spans="2:10" x14ac:dyDescent="0.3">
      <c r="B6" s="70" t="s">
        <v>45</v>
      </c>
      <c r="C6">
        <v>2023</v>
      </c>
      <c r="D6">
        <v>2018</v>
      </c>
      <c r="E6">
        <v>2019</v>
      </c>
      <c r="F6">
        <v>2020</v>
      </c>
      <c r="G6">
        <v>2021</v>
      </c>
      <c r="H6">
        <v>2022</v>
      </c>
      <c r="I6" t="s">
        <v>54</v>
      </c>
    </row>
    <row r="7" spans="2:10" x14ac:dyDescent="0.3">
      <c r="B7" t="s">
        <v>60</v>
      </c>
      <c r="C7" s="69">
        <v>1</v>
      </c>
      <c r="D7" s="69">
        <v>1</v>
      </c>
      <c r="E7" s="69">
        <v>1</v>
      </c>
      <c r="F7" s="69">
        <v>1</v>
      </c>
      <c r="G7" s="69">
        <v>1</v>
      </c>
      <c r="H7" s="69">
        <v>1</v>
      </c>
      <c r="I7" s="69">
        <v>1</v>
      </c>
      <c r="J7">
        <f>RANK(I7,$I$7:$I$340,1)</f>
        <v>159</v>
      </c>
    </row>
    <row r="8" spans="2:10" x14ac:dyDescent="0.3">
      <c r="B8" t="s">
        <v>61</v>
      </c>
      <c r="C8" s="69">
        <v>1</v>
      </c>
      <c r="D8" s="69">
        <v>1</v>
      </c>
      <c r="E8" s="69">
        <v>1</v>
      </c>
      <c r="F8" s="69">
        <v>1</v>
      </c>
      <c r="G8" s="69">
        <v>1</v>
      </c>
      <c r="H8" s="69">
        <v>1</v>
      </c>
      <c r="I8" s="69">
        <v>1</v>
      </c>
      <c r="J8">
        <f t="shared" ref="J8:J71" si="0">RANK(I8,$I$7:$I$340,1)</f>
        <v>159</v>
      </c>
    </row>
    <row r="9" spans="2:10" x14ac:dyDescent="0.3">
      <c r="B9" t="s">
        <v>62</v>
      </c>
      <c r="C9" s="69">
        <v>1</v>
      </c>
      <c r="D9" s="69">
        <v>1</v>
      </c>
      <c r="E9" s="69">
        <v>1</v>
      </c>
      <c r="F9" s="69">
        <v>1</v>
      </c>
      <c r="G9" s="69">
        <v>1</v>
      </c>
      <c r="H9" s="69">
        <v>1</v>
      </c>
      <c r="I9" s="69">
        <v>1</v>
      </c>
      <c r="J9">
        <f t="shared" si="0"/>
        <v>159</v>
      </c>
    </row>
    <row r="10" spans="2:10" x14ac:dyDescent="0.3">
      <c r="B10" t="s">
        <v>71</v>
      </c>
      <c r="C10" s="69">
        <v>1.0000034716195105</v>
      </c>
      <c r="D10" s="69">
        <v>1</v>
      </c>
      <c r="E10" s="69">
        <v>1</v>
      </c>
      <c r="F10" s="69">
        <v>1</v>
      </c>
      <c r="G10" s="69">
        <v>1</v>
      </c>
      <c r="H10" s="69">
        <v>1</v>
      </c>
      <c r="I10" s="69">
        <v>1.0000005958765346</v>
      </c>
      <c r="J10">
        <f t="shared" si="0"/>
        <v>329</v>
      </c>
    </row>
    <row r="11" spans="2:10" x14ac:dyDescent="0.3">
      <c r="B11" t="s">
        <v>72</v>
      </c>
      <c r="C11" s="69">
        <v>1</v>
      </c>
      <c r="D11" s="69">
        <v>1</v>
      </c>
      <c r="E11" s="69">
        <v>1</v>
      </c>
      <c r="F11" s="69">
        <v>0.75583613472599143</v>
      </c>
      <c r="G11" s="69">
        <v>0.78971752681529739</v>
      </c>
      <c r="H11" s="69">
        <v>1</v>
      </c>
      <c r="I11" s="69">
        <v>0.91196606817375248</v>
      </c>
      <c r="J11">
        <f t="shared" si="0"/>
        <v>104</v>
      </c>
    </row>
    <row r="12" spans="2:10" x14ac:dyDescent="0.3">
      <c r="B12" t="s">
        <v>73</v>
      </c>
      <c r="C12" s="69">
        <v>0.3396306516663129</v>
      </c>
      <c r="D12" s="69">
        <v>1</v>
      </c>
      <c r="E12" s="69">
        <v>0.85809637508139791</v>
      </c>
      <c r="F12" s="69">
        <v>0.56479538300104937</v>
      </c>
      <c r="G12" s="69">
        <v>0.419639110365086</v>
      </c>
      <c r="H12" s="69">
        <v>1</v>
      </c>
      <c r="I12" s="69">
        <v>0.68766561399687831</v>
      </c>
      <c r="J12">
        <f t="shared" si="0"/>
        <v>52</v>
      </c>
    </row>
    <row r="13" spans="2:10" x14ac:dyDescent="0.3">
      <c r="B13" t="s">
        <v>74</v>
      </c>
      <c r="C13" s="69">
        <v>1</v>
      </c>
      <c r="D13" s="69" t="e">
        <v>#DIV/0!</v>
      </c>
      <c r="E13" s="69" t="e">
        <v>#DIV/0!</v>
      </c>
      <c r="F13" s="69" t="e">
        <v>#DIV/0!</v>
      </c>
      <c r="G13" s="69" t="e">
        <v>#DIV/0!</v>
      </c>
      <c r="H13" s="69" t="e">
        <v>#DIV/0!</v>
      </c>
      <c r="I13" s="69">
        <v>1</v>
      </c>
      <c r="J13">
        <f t="shared" si="0"/>
        <v>159</v>
      </c>
    </row>
    <row r="14" spans="2:10" x14ac:dyDescent="0.3">
      <c r="B14" t="s">
        <v>75</v>
      </c>
      <c r="C14" s="69">
        <v>1</v>
      </c>
      <c r="D14" s="69">
        <v>1</v>
      </c>
      <c r="E14" s="69">
        <v>1</v>
      </c>
      <c r="F14" s="69">
        <v>1</v>
      </c>
      <c r="G14" s="69">
        <v>1</v>
      </c>
      <c r="H14" s="69">
        <v>1</v>
      </c>
      <c r="I14" s="69">
        <v>1</v>
      </c>
      <c r="J14">
        <f t="shared" si="0"/>
        <v>159</v>
      </c>
    </row>
    <row r="15" spans="2:10" x14ac:dyDescent="0.3">
      <c r="B15" t="s">
        <v>76</v>
      </c>
      <c r="C15" s="69">
        <v>0.57312787239794538</v>
      </c>
      <c r="D15" s="69">
        <v>1</v>
      </c>
      <c r="E15" s="69">
        <v>1</v>
      </c>
      <c r="F15" s="69">
        <v>0.62450214267708593</v>
      </c>
      <c r="G15" s="69">
        <v>0.51530293566520924</v>
      </c>
      <c r="H15" s="69">
        <v>0.52012188714931173</v>
      </c>
      <c r="I15" s="69">
        <v>0.70415283991909716</v>
      </c>
      <c r="J15">
        <f t="shared" si="0"/>
        <v>53</v>
      </c>
    </row>
    <row r="16" spans="2:10" x14ac:dyDescent="0.3">
      <c r="B16" t="s">
        <v>77</v>
      </c>
      <c r="C16" s="69">
        <v>1</v>
      </c>
      <c r="D16" s="69">
        <v>1</v>
      </c>
      <c r="E16" s="69">
        <v>1</v>
      </c>
      <c r="F16" s="69">
        <v>1</v>
      </c>
      <c r="G16" s="69">
        <v>1</v>
      </c>
      <c r="H16" s="69">
        <v>1</v>
      </c>
      <c r="I16" s="69">
        <v>1</v>
      </c>
      <c r="J16">
        <f t="shared" si="0"/>
        <v>159</v>
      </c>
    </row>
    <row r="17" spans="2:10" x14ac:dyDescent="0.3">
      <c r="B17" t="s">
        <v>78</v>
      </c>
      <c r="C17" s="69">
        <v>1</v>
      </c>
      <c r="D17" s="69">
        <v>1</v>
      </c>
      <c r="E17" s="69">
        <v>1</v>
      </c>
      <c r="F17" s="69">
        <v>1</v>
      </c>
      <c r="G17" s="69">
        <v>1</v>
      </c>
      <c r="H17" s="69">
        <v>1</v>
      </c>
      <c r="I17" s="69">
        <v>1</v>
      </c>
      <c r="J17">
        <f t="shared" si="0"/>
        <v>159</v>
      </c>
    </row>
    <row r="18" spans="2:10" x14ac:dyDescent="0.3">
      <c r="B18" t="s">
        <v>63</v>
      </c>
      <c r="C18" s="69">
        <v>1</v>
      </c>
      <c r="D18" s="69">
        <v>1</v>
      </c>
      <c r="E18" s="69">
        <v>1</v>
      </c>
      <c r="F18" s="69">
        <v>1</v>
      </c>
      <c r="G18" s="69">
        <v>1</v>
      </c>
      <c r="H18" s="69">
        <v>1</v>
      </c>
      <c r="I18" s="69">
        <v>1</v>
      </c>
      <c r="J18">
        <f t="shared" si="0"/>
        <v>159</v>
      </c>
    </row>
    <row r="19" spans="2:10" x14ac:dyDescent="0.3">
      <c r="B19" t="s">
        <v>79</v>
      </c>
      <c r="C19" s="69">
        <v>0.30177291588079969</v>
      </c>
      <c r="D19" s="69">
        <v>0.62529495044832473</v>
      </c>
      <c r="E19" s="69">
        <v>0.52381731871009984</v>
      </c>
      <c r="F19" s="69">
        <v>0.34499167261479896</v>
      </c>
      <c r="G19" s="69">
        <v>0.29254022428083859</v>
      </c>
      <c r="H19" s="69">
        <v>0.31929264398870194</v>
      </c>
      <c r="I19" s="69">
        <v>0.39753864371656339</v>
      </c>
      <c r="J19">
        <f t="shared" si="0"/>
        <v>15</v>
      </c>
    </row>
    <row r="20" spans="2:10" x14ac:dyDescent="0.3">
      <c r="B20" t="s">
        <v>64</v>
      </c>
      <c r="C20" s="69">
        <v>1</v>
      </c>
      <c r="D20" s="69">
        <v>1</v>
      </c>
      <c r="E20" s="69">
        <v>1</v>
      </c>
      <c r="F20" s="69">
        <v>1</v>
      </c>
      <c r="G20" s="69">
        <v>1</v>
      </c>
      <c r="H20" s="69">
        <v>1</v>
      </c>
      <c r="I20" s="69">
        <v>1</v>
      </c>
      <c r="J20">
        <f t="shared" si="0"/>
        <v>159</v>
      </c>
    </row>
    <row r="21" spans="2:10" x14ac:dyDescent="0.3">
      <c r="B21" t="s">
        <v>65</v>
      </c>
      <c r="C21" s="69">
        <v>1</v>
      </c>
      <c r="D21" s="69">
        <v>1</v>
      </c>
      <c r="E21" s="69">
        <v>1</v>
      </c>
      <c r="F21" s="69">
        <v>1</v>
      </c>
      <c r="G21" s="69">
        <v>1</v>
      </c>
      <c r="H21" s="69">
        <v>1</v>
      </c>
      <c r="I21" s="69">
        <v>1</v>
      </c>
      <c r="J21">
        <f t="shared" si="0"/>
        <v>159</v>
      </c>
    </row>
    <row r="22" spans="2:10" x14ac:dyDescent="0.3">
      <c r="B22" t="s">
        <v>80</v>
      </c>
      <c r="C22" s="69">
        <v>1</v>
      </c>
      <c r="D22" s="69">
        <v>1</v>
      </c>
      <c r="E22" s="69">
        <v>1</v>
      </c>
      <c r="F22" s="69">
        <v>1</v>
      </c>
      <c r="G22" s="69">
        <v>1</v>
      </c>
      <c r="H22" s="69">
        <v>1</v>
      </c>
      <c r="I22" s="69">
        <v>1</v>
      </c>
      <c r="J22">
        <f t="shared" si="0"/>
        <v>159</v>
      </c>
    </row>
    <row r="23" spans="2:10" x14ac:dyDescent="0.3">
      <c r="B23" t="s">
        <v>81</v>
      </c>
      <c r="C23" s="69">
        <v>1</v>
      </c>
      <c r="D23" s="69">
        <v>0.75</v>
      </c>
      <c r="E23" s="69">
        <v>0.75</v>
      </c>
      <c r="F23" s="69">
        <v>0.55555555555555558</v>
      </c>
      <c r="G23" s="69">
        <v>1</v>
      </c>
      <c r="H23" s="69">
        <v>0.48828125</v>
      </c>
      <c r="I23" s="69">
        <v>0.75599850904110544</v>
      </c>
      <c r="J23">
        <f t="shared" si="0"/>
        <v>62</v>
      </c>
    </row>
    <row r="24" spans="2:10" x14ac:dyDescent="0.3">
      <c r="B24" t="s">
        <v>82</v>
      </c>
      <c r="C24" s="69">
        <v>1</v>
      </c>
      <c r="D24" s="69">
        <v>0.58416901956966216</v>
      </c>
      <c r="E24" s="69">
        <v>0.48944631385744874</v>
      </c>
      <c r="F24" s="69">
        <v>0.12071463061323032</v>
      </c>
      <c r="G24" s="69">
        <v>0</v>
      </c>
      <c r="H24" s="69">
        <v>1</v>
      </c>
      <c r="I24" s="69">
        <v>0.31842078900960552</v>
      </c>
      <c r="J24">
        <f t="shared" si="0"/>
        <v>7</v>
      </c>
    </row>
    <row r="25" spans="2:10" x14ac:dyDescent="0.3">
      <c r="B25" t="s">
        <v>83</v>
      </c>
      <c r="C25" s="69">
        <v>1</v>
      </c>
      <c r="D25" s="69">
        <v>1</v>
      </c>
      <c r="E25" s="69">
        <v>1</v>
      </c>
      <c r="F25" s="69">
        <v>1</v>
      </c>
      <c r="G25" s="69">
        <v>1</v>
      </c>
      <c r="H25" s="69">
        <v>1</v>
      </c>
      <c r="I25" s="69">
        <v>1</v>
      </c>
      <c r="J25">
        <f t="shared" si="0"/>
        <v>159</v>
      </c>
    </row>
    <row r="26" spans="2:10" x14ac:dyDescent="0.3">
      <c r="B26" t="s">
        <v>66</v>
      </c>
      <c r="C26" s="69">
        <v>1</v>
      </c>
      <c r="D26" s="69">
        <v>1</v>
      </c>
      <c r="E26" s="69">
        <v>1</v>
      </c>
      <c r="F26" s="69">
        <v>1</v>
      </c>
      <c r="G26" s="69">
        <v>1</v>
      </c>
      <c r="H26" s="69">
        <v>1</v>
      </c>
      <c r="I26" s="69">
        <v>1</v>
      </c>
      <c r="J26">
        <f t="shared" si="0"/>
        <v>159</v>
      </c>
    </row>
    <row r="27" spans="2:10" x14ac:dyDescent="0.3">
      <c r="B27" t="s">
        <v>84</v>
      </c>
      <c r="C27" s="69">
        <v>1</v>
      </c>
      <c r="D27" s="69">
        <v>1.0119940029985008</v>
      </c>
      <c r="E27" s="69">
        <v>1</v>
      </c>
      <c r="F27" s="69">
        <v>1</v>
      </c>
      <c r="G27" s="69">
        <v>1</v>
      </c>
      <c r="H27" s="69">
        <v>1</v>
      </c>
      <c r="I27" s="69">
        <v>1.001665799062988</v>
      </c>
      <c r="J27">
        <f t="shared" si="0"/>
        <v>333</v>
      </c>
    </row>
    <row r="28" spans="2:10" x14ac:dyDescent="0.3">
      <c r="B28" t="s">
        <v>85</v>
      </c>
      <c r="C28" s="69">
        <v>0.63559824498992057</v>
      </c>
      <c r="D28" s="69" t="e">
        <v>#DIV/0!</v>
      </c>
      <c r="E28" s="69" t="e">
        <v>#DIV/0!</v>
      </c>
      <c r="F28" s="69" t="e">
        <v>#DIV/0!</v>
      </c>
      <c r="G28" s="69" t="e">
        <v>#DIV/0!</v>
      </c>
      <c r="H28" s="69" t="e">
        <v>#DIV/0!</v>
      </c>
      <c r="I28" s="69">
        <v>0.63559824498992057</v>
      </c>
      <c r="J28">
        <f t="shared" si="0"/>
        <v>45</v>
      </c>
    </row>
    <row r="29" spans="2:10" x14ac:dyDescent="0.3">
      <c r="B29" t="s">
        <v>86</v>
      </c>
      <c r="C29" s="69">
        <v>1</v>
      </c>
      <c r="D29" s="69">
        <v>1</v>
      </c>
      <c r="E29" s="69">
        <v>1</v>
      </c>
      <c r="F29" s="69">
        <v>1</v>
      </c>
      <c r="G29" s="69">
        <v>1</v>
      </c>
      <c r="H29" s="69">
        <v>1</v>
      </c>
      <c r="I29" s="69">
        <v>1</v>
      </c>
      <c r="J29">
        <f t="shared" si="0"/>
        <v>159</v>
      </c>
    </row>
    <row r="30" spans="2:10" x14ac:dyDescent="0.3">
      <c r="B30" t="s">
        <v>87</v>
      </c>
      <c r="C30" s="69">
        <v>0.9999996060743338</v>
      </c>
      <c r="D30" s="69" t="e">
        <v>#DIV/0!</v>
      </c>
      <c r="E30" s="69" t="e">
        <v>#DIV/0!</v>
      </c>
      <c r="F30" s="69" t="e">
        <v>#DIV/0!</v>
      </c>
      <c r="G30" s="69" t="e">
        <v>#DIV/0!</v>
      </c>
      <c r="H30" s="69" t="e">
        <v>#DIV/0!</v>
      </c>
      <c r="I30" s="69">
        <v>0.9999996060743338</v>
      </c>
      <c r="J30">
        <f t="shared" si="0"/>
        <v>154</v>
      </c>
    </row>
    <row r="31" spans="2:10" x14ac:dyDescent="0.3">
      <c r="B31" t="s">
        <v>88</v>
      </c>
      <c r="C31" s="69">
        <v>1</v>
      </c>
      <c r="D31" s="69" t="e">
        <v>#DIV/0!</v>
      </c>
      <c r="E31" s="69" t="e">
        <v>#DIV/0!</v>
      </c>
      <c r="F31" s="69" t="e">
        <v>#DIV/0!</v>
      </c>
      <c r="G31" s="69" t="e">
        <v>#DIV/0!</v>
      </c>
      <c r="H31" s="69" t="e">
        <v>#DIV/0!</v>
      </c>
      <c r="I31" s="69">
        <v>1</v>
      </c>
      <c r="J31">
        <f t="shared" si="0"/>
        <v>159</v>
      </c>
    </row>
    <row r="32" spans="2:10" x14ac:dyDescent="0.3">
      <c r="B32" t="s">
        <v>89</v>
      </c>
      <c r="C32" s="69">
        <v>1</v>
      </c>
      <c r="D32" s="69">
        <v>1</v>
      </c>
      <c r="E32" s="69">
        <v>1</v>
      </c>
      <c r="F32" s="69">
        <v>1</v>
      </c>
      <c r="G32" s="69">
        <v>1</v>
      </c>
      <c r="H32" s="69">
        <v>1</v>
      </c>
      <c r="I32" s="69">
        <v>1</v>
      </c>
      <c r="J32">
        <f t="shared" si="0"/>
        <v>159</v>
      </c>
    </row>
    <row r="33" spans="2:10" x14ac:dyDescent="0.3">
      <c r="B33" t="s">
        <v>90</v>
      </c>
      <c r="C33" s="69">
        <v>1</v>
      </c>
      <c r="D33" s="69">
        <v>1</v>
      </c>
      <c r="E33" s="69">
        <v>1</v>
      </c>
      <c r="F33" s="69">
        <v>1</v>
      </c>
      <c r="G33" s="69">
        <v>1</v>
      </c>
      <c r="H33" s="69">
        <v>1</v>
      </c>
      <c r="I33" s="69">
        <v>1</v>
      </c>
      <c r="J33">
        <f t="shared" si="0"/>
        <v>159</v>
      </c>
    </row>
    <row r="34" spans="2:10" x14ac:dyDescent="0.3">
      <c r="B34" t="s">
        <v>67</v>
      </c>
      <c r="C34" s="69">
        <v>1</v>
      </c>
      <c r="D34" s="69">
        <v>1</v>
      </c>
      <c r="E34" s="69">
        <v>1</v>
      </c>
      <c r="F34" s="69">
        <v>1</v>
      </c>
      <c r="G34" s="69">
        <v>1</v>
      </c>
      <c r="H34" s="69">
        <v>1</v>
      </c>
      <c r="I34" s="69">
        <v>1</v>
      </c>
      <c r="J34">
        <f t="shared" si="0"/>
        <v>159</v>
      </c>
    </row>
    <row r="35" spans="2:10" x14ac:dyDescent="0.3">
      <c r="B35" t="s">
        <v>68</v>
      </c>
      <c r="C35" s="69">
        <v>0.98191914403738068</v>
      </c>
      <c r="D35" s="69">
        <v>1</v>
      </c>
      <c r="E35" s="69">
        <v>1</v>
      </c>
      <c r="F35" s="69">
        <v>1</v>
      </c>
      <c r="G35" s="69">
        <v>1</v>
      </c>
      <c r="H35" s="69">
        <v>1</v>
      </c>
      <c r="I35" s="69">
        <v>0.99678103826585973</v>
      </c>
      <c r="J35">
        <f t="shared" si="0"/>
        <v>141</v>
      </c>
    </row>
    <row r="36" spans="2:10" x14ac:dyDescent="0.3">
      <c r="B36" t="s">
        <v>69</v>
      </c>
      <c r="C36" s="69">
        <v>0.93246679853065839</v>
      </c>
      <c r="D36" s="69">
        <v>0.93312597200622083</v>
      </c>
      <c r="E36" s="69">
        <v>1</v>
      </c>
      <c r="F36" s="69">
        <v>0.91733540168849381</v>
      </c>
      <c r="G36" s="69">
        <v>0.92926821992184006</v>
      </c>
      <c r="H36" s="69">
        <v>0.89858793324775355</v>
      </c>
      <c r="I36" s="69">
        <v>0.93468257159451373</v>
      </c>
      <c r="J36">
        <f t="shared" si="0"/>
        <v>117</v>
      </c>
    </row>
    <row r="37" spans="2:10" x14ac:dyDescent="0.3">
      <c r="B37" t="s">
        <v>91</v>
      </c>
      <c r="C37" s="69">
        <v>1.000025652865425</v>
      </c>
      <c r="D37" s="69">
        <v>1.0000246615206294</v>
      </c>
      <c r="E37" s="69">
        <v>1</v>
      </c>
      <c r="F37" s="69">
        <v>1</v>
      </c>
      <c r="G37" s="69">
        <v>1</v>
      </c>
      <c r="H37" s="69">
        <v>1</v>
      </c>
      <c r="I37" s="69">
        <v>1.0000087336625925</v>
      </c>
      <c r="J37">
        <f t="shared" si="0"/>
        <v>332</v>
      </c>
    </row>
    <row r="38" spans="2:10" x14ac:dyDescent="0.3">
      <c r="B38" t="s">
        <v>92</v>
      </c>
      <c r="C38" s="69">
        <v>1</v>
      </c>
      <c r="D38" s="69">
        <v>1</v>
      </c>
      <c r="E38" s="69">
        <v>1</v>
      </c>
      <c r="F38" s="69">
        <v>1</v>
      </c>
      <c r="G38" s="69">
        <v>1</v>
      </c>
      <c r="H38" s="69">
        <v>1</v>
      </c>
      <c r="I38" s="69">
        <v>1</v>
      </c>
      <c r="J38">
        <f t="shared" si="0"/>
        <v>159</v>
      </c>
    </row>
    <row r="39" spans="2:10" x14ac:dyDescent="0.3">
      <c r="B39" t="s">
        <v>94</v>
      </c>
      <c r="C39" s="69">
        <v>1</v>
      </c>
      <c r="D39" s="69">
        <v>1</v>
      </c>
      <c r="E39" s="69">
        <v>1</v>
      </c>
      <c r="F39" s="69">
        <v>1</v>
      </c>
      <c r="G39" s="69">
        <v>1</v>
      </c>
      <c r="H39" s="69">
        <v>1</v>
      </c>
      <c r="I39" s="69">
        <v>1</v>
      </c>
      <c r="J39">
        <f t="shared" si="0"/>
        <v>159</v>
      </c>
    </row>
    <row r="40" spans="2:10" x14ac:dyDescent="0.3">
      <c r="B40" t="s">
        <v>96</v>
      </c>
      <c r="C40" s="69">
        <v>1</v>
      </c>
      <c r="D40" s="69">
        <v>1</v>
      </c>
      <c r="E40" s="69">
        <v>1</v>
      </c>
      <c r="F40" s="69">
        <v>1</v>
      </c>
      <c r="G40" s="69">
        <v>1</v>
      </c>
      <c r="H40" s="69">
        <v>1</v>
      </c>
      <c r="I40" s="69">
        <v>1</v>
      </c>
      <c r="J40">
        <f t="shared" si="0"/>
        <v>159</v>
      </c>
    </row>
    <row r="41" spans="2:10" x14ac:dyDescent="0.3">
      <c r="B41" t="s">
        <v>97</v>
      </c>
      <c r="C41" s="69">
        <v>1</v>
      </c>
      <c r="D41" s="69">
        <v>1</v>
      </c>
      <c r="E41" s="69">
        <v>1</v>
      </c>
      <c r="F41" s="69">
        <v>1</v>
      </c>
      <c r="G41" s="69">
        <v>1</v>
      </c>
      <c r="H41" s="69">
        <v>1</v>
      </c>
      <c r="I41" s="69">
        <v>1</v>
      </c>
      <c r="J41">
        <f t="shared" si="0"/>
        <v>159</v>
      </c>
    </row>
    <row r="42" spans="2:10" x14ac:dyDescent="0.3">
      <c r="B42" t="s">
        <v>98</v>
      </c>
      <c r="C42" s="69">
        <v>1</v>
      </c>
      <c r="D42" s="69">
        <v>1</v>
      </c>
      <c r="E42" s="69">
        <v>1</v>
      </c>
      <c r="F42" s="69">
        <v>1</v>
      </c>
      <c r="G42" s="69">
        <v>0.57299201503053077</v>
      </c>
      <c r="H42" s="69">
        <v>1</v>
      </c>
      <c r="I42" s="69">
        <v>0.9302504008818121</v>
      </c>
      <c r="J42">
        <f t="shared" si="0"/>
        <v>113</v>
      </c>
    </row>
    <row r="43" spans="2:10" x14ac:dyDescent="0.3">
      <c r="B43" t="s">
        <v>99</v>
      </c>
      <c r="C43" s="69">
        <v>1.0000029067654967</v>
      </c>
      <c r="D43" s="69">
        <v>1</v>
      </c>
      <c r="E43" s="69">
        <v>1</v>
      </c>
      <c r="F43" s="69">
        <v>1</v>
      </c>
      <c r="G43" s="69">
        <v>1</v>
      </c>
      <c r="H43" s="69">
        <v>1</v>
      </c>
      <c r="I43" s="69">
        <v>1.0000004997363892</v>
      </c>
      <c r="J43">
        <f t="shared" si="0"/>
        <v>328</v>
      </c>
    </row>
    <row r="44" spans="2:10" x14ac:dyDescent="0.3">
      <c r="B44" t="s">
        <v>100</v>
      </c>
      <c r="C44" s="69">
        <v>1</v>
      </c>
      <c r="D44" s="69">
        <v>1</v>
      </c>
      <c r="E44" s="69">
        <v>1</v>
      </c>
      <c r="F44" s="69">
        <v>1</v>
      </c>
      <c r="G44" s="69">
        <v>1</v>
      </c>
      <c r="H44" s="69">
        <v>1</v>
      </c>
      <c r="I44" s="69">
        <v>1</v>
      </c>
      <c r="J44">
        <f t="shared" si="0"/>
        <v>159</v>
      </c>
    </row>
    <row r="45" spans="2:10" x14ac:dyDescent="0.3">
      <c r="B45" t="s">
        <v>101</v>
      </c>
      <c r="C45" s="69">
        <v>1</v>
      </c>
      <c r="D45" s="69">
        <v>1</v>
      </c>
      <c r="E45" s="69">
        <v>1</v>
      </c>
      <c r="F45" s="69">
        <v>1</v>
      </c>
      <c r="G45" s="69">
        <v>1</v>
      </c>
      <c r="H45" s="69">
        <v>1</v>
      </c>
      <c r="I45" s="69">
        <v>1</v>
      </c>
      <c r="J45">
        <f t="shared" si="0"/>
        <v>159</v>
      </c>
    </row>
    <row r="46" spans="2:10" x14ac:dyDescent="0.3">
      <c r="B46" t="s">
        <v>95</v>
      </c>
      <c r="C46" s="69">
        <v>1</v>
      </c>
      <c r="D46" s="69">
        <v>1</v>
      </c>
      <c r="E46" s="69">
        <v>1</v>
      </c>
      <c r="F46" s="69">
        <v>1</v>
      </c>
      <c r="G46" s="69">
        <v>1</v>
      </c>
      <c r="H46" s="69">
        <v>1</v>
      </c>
      <c r="I46" s="69">
        <v>1</v>
      </c>
      <c r="J46">
        <f t="shared" si="0"/>
        <v>159</v>
      </c>
    </row>
    <row r="47" spans="2:10" x14ac:dyDescent="0.3">
      <c r="B47" t="s">
        <v>102</v>
      </c>
      <c r="C47" s="69">
        <v>0.70739829789086472</v>
      </c>
      <c r="D47" s="69">
        <v>1</v>
      </c>
      <c r="E47" s="69">
        <v>0.94462410844814604</v>
      </c>
      <c r="F47" s="69">
        <v>0.97073708798338953</v>
      </c>
      <c r="G47" s="69">
        <v>0.67293290207740897</v>
      </c>
      <c r="H47" s="69">
        <v>0.75543372687833199</v>
      </c>
      <c r="I47" s="69">
        <v>0.84044957769931017</v>
      </c>
      <c r="J47">
        <f t="shared" si="0"/>
        <v>80</v>
      </c>
    </row>
    <row r="48" spans="2:10" x14ac:dyDescent="0.3">
      <c r="B48" t="s">
        <v>104</v>
      </c>
      <c r="C48" s="69">
        <v>1</v>
      </c>
      <c r="D48" s="69">
        <v>1</v>
      </c>
      <c r="E48" s="69">
        <v>1</v>
      </c>
      <c r="F48" s="69">
        <v>1</v>
      </c>
      <c r="G48" s="69">
        <v>1</v>
      </c>
      <c r="H48" s="69">
        <v>1</v>
      </c>
      <c r="I48" s="69">
        <v>1</v>
      </c>
      <c r="J48">
        <f t="shared" si="0"/>
        <v>159</v>
      </c>
    </row>
    <row r="49" spans="2:10" x14ac:dyDescent="0.3">
      <c r="B49" t="s">
        <v>106</v>
      </c>
      <c r="C49" s="69">
        <v>1</v>
      </c>
      <c r="D49" s="69">
        <v>1</v>
      </c>
      <c r="E49" s="69">
        <v>1</v>
      </c>
      <c r="F49" s="69">
        <v>1</v>
      </c>
      <c r="G49" s="69">
        <v>1</v>
      </c>
      <c r="H49" s="69">
        <v>1</v>
      </c>
      <c r="I49" s="69">
        <v>1</v>
      </c>
      <c r="J49">
        <f t="shared" si="0"/>
        <v>159</v>
      </c>
    </row>
    <row r="50" spans="2:10" x14ac:dyDescent="0.3">
      <c r="B50" t="s">
        <v>108</v>
      </c>
      <c r="C50" s="69">
        <v>1</v>
      </c>
      <c r="D50" s="69">
        <v>1</v>
      </c>
      <c r="E50" s="69">
        <v>1</v>
      </c>
      <c r="F50" s="69">
        <v>1</v>
      </c>
      <c r="G50" s="69">
        <v>1</v>
      </c>
      <c r="H50" s="69">
        <v>1</v>
      </c>
      <c r="I50" s="69">
        <v>1</v>
      </c>
      <c r="J50">
        <f t="shared" si="0"/>
        <v>159</v>
      </c>
    </row>
    <row r="51" spans="2:10" x14ac:dyDescent="0.3">
      <c r="B51" t="s">
        <v>110</v>
      </c>
      <c r="C51" s="69">
        <v>1</v>
      </c>
      <c r="D51" s="69">
        <v>1</v>
      </c>
      <c r="E51" s="69">
        <v>1</v>
      </c>
      <c r="F51" s="69">
        <v>1</v>
      </c>
      <c r="G51" s="69">
        <v>1</v>
      </c>
      <c r="H51" s="69">
        <v>1</v>
      </c>
      <c r="I51" s="69">
        <v>1</v>
      </c>
      <c r="J51">
        <f t="shared" si="0"/>
        <v>159</v>
      </c>
    </row>
    <row r="52" spans="2:10" x14ac:dyDescent="0.3">
      <c r="B52" t="s">
        <v>112</v>
      </c>
      <c r="C52" s="69">
        <v>1</v>
      </c>
      <c r="D52" s="69">
        <v>1</v>
      </c>
      <c r="E52" s="69">
        <v>1</v>
      </c>
      <c r="F52" s="69">
        <v>1</v>
      </c>
      <c r="G52" s="69">
        <v>1</v>
      </c>
      <c r="H52" s="69">
        <v>1</v>
      </c>
      <c r="I52" s="69">
        <v>1</v>
      </c>
      <c r="J52">
        <f t="shared" si="0"/>
        <v>159</v>
      </c>
    </row>
    <row r="53" spans="2:10" x14ac:dyDescent="0.3">
      <c r="B53" t="s">
        <v>114</v>
      </c>
      <c r="C53" s="69">
        <v>0.97843825677633933</v>
      </c>
      <c r="D53" s="69">
        <v>1</v>
      </c>
      <c r="E53" s="69">
        <v>1</v>
      </c>
      <c r="F53" s="69">
        <v>1</v>
      </c>
      <c r="G53" s="69">
        <v>1</v>
      </c>
      <c r="H53" s="69">
        <v>0.97704520882553159</v>
      </c>
      <c r="I53" s="69">
        <v>0.99272812875888028</v>
      </c>
      <c r="J53">
        <f t="shared" si="0"/>
        <v>138</v>
      </c>
    </row>
    <row r="54" spans="2:10" x14ac:dyDescent="0.3">
      <c r="B54" t="s">
        <v>116</v>
      </c>
      <c r="C54" s="69">
        <v>1</v>
      </c>
      <c r="D54" s="69">
        <v>1</v>
      </c>
      <c r="E54" s="69">
        <v>1</v>
      </c>
      <c r="F54" s="69">
        <v>1</v>
      </c>
      <c r="G54" s="69">
        <v>1</v>
      </c>
      <c r="H54" s="69">
        <v>1</v>
      </c>
      <c r="I54" s="69">
        <v>1</v>
      </c>
      <c r="J54">
        <f t="shared" si="0"/>
        <v>159</v>
      </c>
    </row>
    <row r="55" spans="2:10" x14ac:dyDescent="0.3">
      <c r="B55" t="s">
        <v>118</v>
      </c>
      <c r="C55" s="69">
        <v>0.99998818316100446</v>
      </c>
      <c r="D55" s="69">
        <v>1</v>
      </c>
      <c r="E55" s="69">
        <v>1</v>
      </c>
      <c r="F55" s="69">
        <v>1</v>
      </c>
      <c r="G55" s="69">
        <v>1</v>
      </c>
      <c r="H55" s="69">
        <v>1</v>
      </c>
      <c r="I55" s="69">
        <v>0.99999796338989677</v>
      </c>
      <c r="J55">
        <f t="shared" si="0"/>
        <v>150</v>
      </c>
    </row>
    <row r="56" spans="2:10" x14ac:dyDescent="0.3">
      <c r="B56" t="s">
        <v>105</v>
      </c>
      <c r="C56" s="69">
        <v>0.99967748177772042</v>
      </c>
      <c r="D56" s="69">
        <v>1</v>
      </c>
      <c r="E56" s="69">
        <v>1</v>
      </c>
      <c r="F56" s="69">
        <v>1</v>
      </c>
      <c r="G56" s="69">
        <v>1</v>
      </c>
      <c r="H56" s="69">
        <v>1</v>
      </c>
      <c r="I56" s="69">
        <v>0.99996521230927649</v>
      </c>
      <c r="J56">
        <f t="shared" si="0"/>
        <v>143</v>
      </c>
    </row>
    <row r="57" spans="2:10" x14ac:dyDescent="0.3">
      <c r="B57" t="s">
        <v>107</v>
      </c>
      <c r="C57" s="69">
        <v>1.0000006983118308</v>
      </c>
      <c r="D57" s="69">
        <v>1</v>
      </c>
      <c r="E57" s="69">
        <v>1</v>
      </c>
      <c r="F57" s="69">
        <v>1</v>
      </c>
      <c r="G57" s="69">
        <v>1</v>
      </c>
      <c r="H57" s="69">
        <v>1</v>
      </c>
      <c r="I57" s="69">
        <v>1.0000001187299317</v>
      </c>
      <c r="J57">
        <f t="shared" si="0"/>
        <v>326</v>
      </c>
    </row>
    <row r="58" spans="2:10" x14ac:dyDescent="0.3">
      <c r="B58" t="s">
        <v>109</v>
      </c>
      <c r="C58" s="69">
        <v>1</v>
      </c>
      <c r="D58" s="69">
        <v>1</v>
      </c>
      <c r="E58" s="69">
        <v>1</v>
      </c>
      <c r="F58" s="69">
        <v>1</v>
      </c>
      <c r="G58" s="69">
        <v>1</v>
      </c>
      <c r="H58" s="69">
        <v>1</v>
      </c>
      <c r="I58" s="69">
        <v>1</v>
      </c>
      <c r="J58">
        <f t="shared" si="0"/>
        <v>159</v>
      </c>
    </row>
    <row r="59" spans="2:10" x14ac:dyDescent="0.3">
      <c r="B59" t="s">
        <v>113</v>
      </c>
      <c r="C59" s="69">
        <v>0.85284815749262644</v>
      </c>
      <c r="D59" s="69">
        <v>1</v>
      </c>
      <c r="E59" s="69">
        <v>1</v>
      </c>
      <c r="F59" s="69">
        <v>0.7685982912093805</v>
      </c>
      <c r="G59" s="69">
        <v>0.44978354167057105</v>
      </c>
      <c r="H59" s="69">
        <v>1</v>
      </c>
      <c r="I59" s="69">
        <v>0.8356091656225445</v>
      </c>
      <c r="J59">
        <f t="shared" si="0"/>
        <v>79</v>
      </c>
    </row>
    <row r="60" spans="2:10" x14ac:dyDescent="0.3">
      <c r="B60" t="s">
        <v>111</v>
      </c>
      <c r="C60" s="69">
        <v>1</v>
      </c>
      <c r="D60" s="69">
        <v>1</v>
      </c>
      <c r="E60" s="69">
        <v>1</v>
      </c>
      <c r="F60" s="69">
        <v>1</v>
      </c>
      <c r="G60" s="69">
        <v>1</v>
      </c>
      <c r="H60" s="69">
        <v>1</v>
      </c>
      <c r="I60" s="69">
        <v>1</v>
      </c>
      <c r="J60">
        <f t="shared" si="0"/>
        <v>159</v>
      </c>
    </row>
    <row r="61" spans="2:10" x14ac:dyDescent="0.3">
      <c r="B61" t="s">
        <v>115</v>
      </c>
      <c r="C61" s="69">
        <v>1</v>
      </c>
      <c r="D61" s="69">
        <v>1</v>
      </c>
      <c r="E61" s="69">
        <v>1</v>
      </c>
      <c r="F61" s="69">
        <v>1</v>
      </c>
      <c r="G61" s="69">
        <v>1</v>
      </c>
      <c r="H61" s="69">
        <v>1</v>
      </c>
      <c r="I61" s="69">
        <v>1</v>
      </c>
      <c r="J61">
        <f t="shared" si="0"/>
        <v>159</v>
      </c>
    </row>
    <row r="62" spans="2:10" x14ac:dyDescent="0.3">
      <c r="B62" t="s">
        <v>117</v>
      </c>
      <c r="C62" s="69">
        <v>0.30450669914738127</v>
      </c>
      <c r="D62" s="69">
        <v>1</v>
      </c>
      <c r="E62" s="69">
        <v>1</v>
      </c>
      <c r="F62" s="69">
        <v>0.59566389987169754</v>
      </c>
      <c r="G62" s="69">
        <v>1</v>
      </c>
      <c r="H62" s="69">
        <v>0.73054739060506901</v>
      </c>
      <c r="I62" s="69">
        <v>0.76014217987853572</v>
      </c>
      <c r="J62">
        <f t="shared" si="0"/>
        <v>64</v>
      </c>
    </row>
    <row r="63" spans="2:10" x14ac:dyDescent="0.3">
      <c r="B63" t="s">
        <v>120</v>
      </c>
      <c r="C63" s="69">
        <v>1</v>
      </c>
      <c r="D63" s="69">
        <v>1</v>
      </c>
      <c r="E63" s="69">
        <v>1</v>
      </c>
      <c r="F63" s="69">
        <v>1</v>
      </c>
      <c r="G63" s="69">
        <v>1</v>
      </c>
      <c r="H63" s="69">
        <v>1</v>
      </c>
      <c r="I63" s="69">
        <v>1</v>
      </c>
      <c r="J63">
        <f t="shared" si="0"/>
        <v>159</v>
      </c>
    </row>
    <row r="64" spans="2:10" x14ac:dyDescent="0.3">
      <c r="B64" t="s">
        <v>121</v>
      </c>
      <c r="C64" s="69">
        <v>1</v>
      </c>
      <c r="D64" s="69">
        <v>1</v>
      </c>
      <c r="E64" s="69">
        <v>1</v>
      </c>
      <c r="F64" s="69">
        <v>1</v>
      </c>
      <c r="G64" s="69">
        <v>1</v>
      </c>
      <c r="H64" s="69">
        <v>1</v>
      </c>
      <c r="I64" s="69">
        <v>1</v>
      </c>
      <c r="J64">
        <f t="shared" si="0"/>
        <v>159</v>
      </c>
    </row>
    <row r="65" spans="2:10" x14ac:dyDescent="0.3">
      <c r="B65" t="s">
        <v>123</v>
      </c>
      <c r="C65" s="69">
        <v>0.39590092224692885</v>
      </c>
      <c r="D65" s="69">
        <v>0.70339904692227073</v>
      </c>
      <c r="E65" s="69">
        <v>1</v>
      </c>
      <c r="F65" s="69">
        <v>1</v>
      </c>
      <c r="G65" s="69">
        <v>1</v>
      </c>
      <c r="H65" s="69">
        <v>1</v>
      </c>
      <c r="I65" s="69">
        <v>0.83081191445098079</v>
      </c>
      <c r="J65">
        <f t="shared" si="0"/>
        <v>77</v>
      </c>
    </row>
    <row r="66" spans="2:10" x14ac:dyDescent="0.3">
      <c r="B66" t="s">
        <v>125</v>
      </c>
      <c r="C66" s="69">
        <v>1</v>
      </c>
      <c r="D66" s="69">
        <v>0.99999999999999989</v>
      </c>
      <c r="E66" s="69">
        <v>1</v>
      </c>
      <c r="F66" s="69">
        <v>1</v>
      </c>
      <c r="G66" s="69">
        <v>1</v>
      </c>
      <c r="H66" s="69">
        <v>1</v>
      </c>
      <c r="I66" s="69">
        <v>1</v>
      </c>
      <c r="J66">
        <f t="shared" si="0"/>
        <v>159</v>
      </c>
    </row>
    <row r="67" spans="2:10" x14ac:dyDescent="0.3">
      <c r="B67" t="s">
        <v>126</v>
      </c>
      <c r="C67" s="69">
        <v>1</v>
      </c>
      <c r="D67" s="69">
        <v>1</v>
      </c>
      <c r="E67" s="69">
        <v>1</v>
      </c>
      <c r="F67" s="69">
        <v>1</v>
      </c>
      <c r="G67" s="69">
        <v>1</v>
      </c>
      <c r="H67" s="69">
        <v>1</v>
      </c>
      <c r="I67" s="69">
        <v>1</v>
      </c>
      <c r="J67">
        <f t="shared" si="0"/>
        <v>159</v>
      </c>
    </row>
    <row r="68" spans="2:10" x14ac:dyDescent="0.3">
      <c r="B68" t="s">
        <v>127</v>
      </c>
      <c r="C68" s="69">
        <v>1</v>
      </c>
      <c r="D68" s="69">
        <v>1</v>
      </c>
      <c r="E68" s="69">
        <v>1</v>
      </c>
      <c r="F68" s="69">
        <v>0.94359813435642814</v>
      </c>
      <c r="G68" s="69">
        <v>0.48314628863949599</v>
      </c>
      <c r="H68" s="69">
        <v>0.46831901256126846</v>
      </c>
      <c r="I68" s="69">
        <v>0.81655379196794775</v>
      </c>
      <c r="J68">
        <f t="shared" si="0"/>
        <v>72</v>
      </c>
    </row>
    <row r="69" spans="2:10" x14ac:dyDescent="0.3">
      <c r="B69" t="s">
        <v>128</v>
      </c>
      <c r="C69" s="69">
        <v>1</v>
      </c>
      <c r="D69" s="69">
        <v>1</v>
      </c>
      <c r="E69" s="69">
        <v>1</v>
      </c>
      <c r="F69" s="69">
        <v>1</v>
      </c>
      <c r="G69" s="69">
        <v>1</v>
      </c>
      <c r="H69" s="69">
        <v>1</v>
      </c>
      <c r="I69" s="69">
        <v>1</v>
      </c>
      <c r="J69">
        <f t="shared" si="0"/>
        <v>159</v>
      </c>
    </row>
    <row r="70" spans="2:10" x14ac:dyDescent="0.3">
      <c r="B70" t="s">
        <v>129</v>
      </c>
      <c r="C70" s="69">
        <v>0.99277875703644736</v>
      </c>
      <c r="D70" s="69">
        <v>1</v>
      </c>
      <c r="E70" s="69">
        <v>1</v>
      </c>
      <c r="F70" s="69">
        <v>1</v>
      </c>
      <c r="G70" s="69">
        <v>0.91677168060488023</v>
      </c>
      <c r="H70" s="69">
        <v>0.98979591836734693</v>
      </c>
      <c r="I70" s="69">
        <v>0.98081147822484371</v>
      </c>
      <c r="J70">
        <f t="shared" si="0"/>
        <v>136</v>
      </c>
    </row>
    <row r="71" spans="2:10" x14ac:dyDescent="0.3">
      <c r="B71" t="s">
        <v>131</v>
      </c>
      <c r="C71" s="69">
        <v>1</v>
      </c>
      <c r="D71" s="69">
        <v>1</v>
      </c>
      <c r="E71" s="69">
        <v>1</v>
      </c>
      <c r="F71" s="69">
        <v>1</v>
      </c>
      <c r="G71" s="69">
        <v>1</v>
      </c>
      <c r="H71" s="69">
        <v>1</v>
      </c>
      <c r="I71" s="69">
        <v>1</v>
      </c>
      <c r="J71">
        <f t="shared" si="0"/>
        <v>159</v>
      </c>
    </row>
    <row r="72" spans="2:10" x14ac:dyDescent="0.3">
      <c r="B72" t="s">
        <v>130</v>
      </c>
      <c r="C72" s="69">
        <v>0.9999997739857609</v>
      </c>
      <c r="D72" s="69">
        <v>1</v>
      </c>
      <c r="E72" s="69">
        <v>1</v>
      </c>
      <c r="F72" s="69">
        <v>1</v>
      </c>
      <c r="G72" s="69">
        <v>1</v>
      </c>
      <c r="H72" s="69">
        <v>1</v>
      </c>
      <c r="I72" s="69">
        <v>0.99999996502671085</v>
      </c>
      <c r="J72">
        <f t="shared" ref="J72:J135" si="1">RANK(I72,$I$7:$I$340,1)</f>
        <v>156</v>
      </c>
    </row>
    <row r="73" spans="2:10" x14ac:dyDescent="0.3">
      <c r="B73" t="s">
        <v>132</v>
      </c>
      <c r="C73" s="69">
        <v>1</v>
      </c>
      <c r="D73" s="69">
        <v>1</v>
      </c>
      <c r="E73" s="69">
        <v>1</v>
      </c>
      <c r="F73" s="69">
        <v>1</v>
      </c>
      <c r="G73" s="69">
        <v>1</v>
      </c>
      <c r="H73" s="69">
        <v>1</v>
      </c>
      <c r="I73" s="69">
        <v>1</v>
      </c>
      <c r="J73">
        <f t="shared" si="1"/>
        <v>159</v>
      </c>
    </row>
    <row r="74" spans="2:10" x14ac:dyDescent="0.3">
      <c r="B74" t="s">
        <v>133</v>
      </c>
      <c r="C74" s="69">
        <v>1</v>
      </c>
      <c r="D74" s="69">
        <v>1</v>
      </c>
      <c r="E74" s="69">
        <v>1</v>
      </c>
      <c r="F74" s="69">
        <v>0.82337188070602552</v>
      </c>
      <c r="G74" s="69">
        <v>1</v>
      </c>
      <c r="H74" s="69">
        <v>1</v>
      </c>
      <c r="I74" s="69">
        <v>0.97175976925142948</v>
      </c>
      <c r="J74">
        <f t="shared" si="1"/>
        <v>132</v>
      </c>
    </row>
    <row r="75" spans="2:10" x14ac:dyDescent="0.3">
      <c r="B75" t="s">
        <v>122</v>
      </c>
      <c r="C75" s="69">
        <v>1</v>
      </c>
      <c r="D75" s="69">
        <v>1</v>
      </c>
      <c r="E75" s="69">
        <v>1</v>
      </c>
      <c r="F75" s="69">
        <v>1</v>
      </c>
      <c r="G75" s="69">
        <v>1</v>
      </c>
      <c r="H75" s="69">
        <v>1.0000000000000053</v>
      </c>
      <c r="I75" s="69">
        <v>1.0000000000000007</v>
      </c>
      <c r="J75">
        <f t="shared" si="1"/>
        <v>320</v>
      </c>
    </row>
    <row r="76" spans="2:10" x14ac:dyDescent="0.3">
      <c r="B76" t="s">
        <v>124</v>
      </c>
      <c r="C76" s="69">
        <v>1</v>
      </c>
      <c r="D76" s="69">
        <v>1</v>
      </c>
      <c r="E76" s="69">
        <v>0.87043730013056564</v>
      </c>
      <c r="F76" s="69">
        <v>0.72032665846291533</v>
      </c>
      <c r="G76" s="69">
        <v>0.84671686689275927</v>
      </c>
      <c r="H76" s="69">
        <v>0.88864848157020326</v>
      </c>
      <c r="I76" s="69">
        <v>0.88493390590113186</v>
      </c>
      <c r="J76">
        <f t="shared" si="1"/>
        <v>90</v>
      </c>
    </row>
    <row r="77" spans="2:10" x14ac:dyDescent="0.3">
      <c r="B77" t="s">
        <v>135</v>
      </c>
      <c r="C77" s="69">
        <v>0.3551074090311267</v>
      </c>
      <c r="D77" s="69">
        <v>0.32717474980754424</v>
      </c>
      <c r="E77" s="69">
        <v>0.23076923076923078</v>
      </c>
      <c r="F77" s="69">
        <v>0.22259013980868286</v>
      </c>
      <c r="G77" s="69">
        <v>0.75624421831637367</v>
      </c>
      <c r="H77" s="69">
        <v>0.36566332218506131</v>
      </c>
      <c r="I77" s="69">
        <v>0.36434612882238127</v>
      </c>
      <c r="J77">
        <f t="shared" si="1"/>
        <v>11</v>
      </c>
    </row>
    <row r="78" spans="2:10" x14ac:dyDescent="0.3">
      <c r="B78" t="s">
        <v>136</v>
      </c>
      <c r="C78" s="69">
        <v>1</v>
      </c>
      <c r="D78" s="69">
        <v>1</v>
      </c>
      <c r="E78" s="69">
        <v>1</v>
      </c>
      <c r="F78" s="69">
        <v>1</v>
      </c>
      <c r="G78" s="69">
        <v>1</v>
      </c>
      <c r="H78" s="69">
        <v>1</v>
      </c>
      <c r="I78" s="69">
        <v>1</v>
      </c>
      <c r="J78">
        <f t="shared" si="1"/>
        <v>159</v>
      </c>
    </row>
    <row r="79" spans="2:10" x14ac:dyDescent="0.3">
      <c r="B79" t="s">
        <v>137</v>
      </c>
      <c r="C79" s="69">
        <v>1</v>
      </c>
      <c r="D79" s="69">
        <v>1</v>
      </c>
      <c r="E79" s="69">
        <v>1</v>
      </c>
      <c r="F79" s="69">
        <v>0.94264081679476885</v>
      </c>
      <c r="G79" s="69">
        <v>0.7265544624485597</v>
      </c>
      <c r="H79" s="69">
        <v>1</v>
      </c>
      <c r="I79" s="69">
        <v>0.94749501451911977</v>
      </c>
      <c r="J79">
        <f t="shared" si="1"/>
        <v>121</v>
      </c>
    </row>
    <row r="80" spans="2:10" x14ac:dyDescent="0.3">
      <c r="B80" t="s">
        <v>139</v>
      </c>
      <c r="C80" s="69">
        <v>1</v>
      </c>
      <c r="D80" s="69">
        <v>1</v>
      </c>
      <c r="E80" s="69">
        <v>1</v>
      </c>
      <c r="F80" s="69">
        <v>1</v>
      </c>
      <c r="G80" s="69">
        <v>1</v>
      </c>
      <c r="H80" s="69">
        <v>1</v>
      </c>
      <c r="I80" s="69">
        <v>1</v>
      </c>
      <c r="J80">
        <f t="shared" si="1"/>
        <v>159</v>
      </c>
    </row>
    <row r="81" spans="2:10" x14ac:dyDescent="0.3">
      <c r="B81" t="s">
        <v>138</v>
      </c>
      <c r="C81" s="69">
        <v>1</v>
      </c>
      <c r="D81" s="69">
        <v>1</v>
      </c>
      <c r="E81" s="69">
        <v>1</v>
      </c>
      <c r="F81" s="69">
        <v>1</v>
      </c>
      <c r="G81" s="69">
        <v>1</v>
      </c>
      <c r="H81" s="69">
        <v>1</v>
      </c>
      <c r="I81" s="69">
        <v>1</v>
      </c>
      <c r="J81">
        <f t="shared" si="1"/>
        <v>159</v>
      </c>
    </row>
    <row r="82" spans="2:10" x14ac:dyDescent="0.3">
      <c r="B82" t="s">
        <v>140</v>
      </c>
      <c r="C82" s="69">
        <v>1</v>
      </c>
      <c r="D82" s="69">
        <v>1.0000000000000873</v>
      </c>
      <c r="E82" s="69">
        <v>1</v>
      </c>
      <c r="F82" s="69">
        <v>1</v>
      </c>
      <c r="G82" s="69">
        <v>1</v>
      </c>
      <c r="H82" s="69">
        <v>1</v>
      </c>
      <c r="I82" s="69">
        <v>1.0000000000000142</v>
      </c>
      <c r="J82">
        <f t="shared" si="1"/>
        <v>323</v>
      </c>
    </row>
    <row r="83" spans="2:10" x14ac:dyDescent="0.3">
      <c r="B83" t="s">
        <v>141</v>
      </c>
      <c r="C83" s="69">
        <v>0.99999999999999978</v>
      </c>
      <c r="D83" s="69">
        <v>1</v>
      </c>
      <c r="E83" s="69">
        <v>1</v>
      </c>
      <c r="F83" s="69">
        <v>1</v>
      </c>
      <c r="G83" s="69">
        <v>1</v>
      </c>
      <c r="H83" s="69">
        <v>1</v>
      </c>
      <c r="I83" s="69">
        <v>1</v>
      </c>
      <c r="J83">
        <f t="shared" si="1"/>
        <v>159</v>
      </c>
    </row>
    <row r="84" spans="2:10" x14ac:dyDescent="0.3">
      <c r="B84" t="s">
        <v>142</v>
      </c>
      <c r="C84" s="69">
        <v>1</v>
      </c>
      <c r="D84" s="69">
        <v>1</v>
      </c>
      <c r="E84" s="69">
        <v>1</v>
      </c>
      <c r="F84" s="69">
        <v>1</v>
      </c>
      <c r="G84" s="69">
        <v>1</v>
      </c>
      <c r="H84" s="69">
        <v>1</v>
      </c>
      <c r="I84" s="69">
        <v>1</v>
      </c>
      <c r="J84">
        <f t="shared" si="1"/>
        <v>159</v>
      </c>
    </row>
    <row r="85" spans="2:10" x14ac:dyDescent="0.3">
      <c r="B85" t="s">
        <v>143</v>
      </c>
      <c r="C85" s="69">
        <v>1</v>
      </c>
      <c r="D85" s="69">
        <v>1</v>
      </c>
      <c r="E85" s="69">
        <v>1</v>
      </c>
      <c r="F85" s="69">
        <v>1</v>
      </c>
      <c r="G85" s="69">
        <v>1</v>
      </c>
      <c r="H85" s="69">
        <v>1</v>
      </c>
      <c r="I85" s="69">
        <v>1</v>
      </c>
      <c r="J85">
        <f t="shared" si="1"/>
        <v>159</v>
      </c>
    </row>
    <row r="86" spans="2:10" x14ac:dyDescent="0.3">
      <c r="B86" t="s">
        <v>145</v>
      </c>
      <c r="C86" s="69">
        <v>1</v>
      </c>
      <c r="D86" s="69">
        <v>1</v>
      </c>
      <c r="E86" s="69">
        <v>1</v>
      </c>
      <c r="F86" s="69">
        <v>1</v>
      </c>
      <c r="G86" s="69">
        <v>1</v>
      </c>
      <c r="H86" s="69">
        <v>1</v>
      </c>
      <c r="I86" s="69">
        <v>1</v>
      </c>
      <c r="J86">
        <f t="shared" si="1"/>
        <v>159</v>
      </c>
    </row>
    <row r="87" spans="2:10" x14ac:dyDescent="0.3">
      <c r="B87" t="s">
        <v>147</v>
      </c>
      <c r="C87" s="69">
        <v>1</v>
      </c>
      <c r="D87" s="69">
        <v>1</v>
      </c>
      <c r="E87" s="69">
        <v>0.95496244100245964</v>
      </c>
      <c r="F87" s="69">
        <v>0.87694107973054181</v>
      </c>
      <c r="G87" s="69">
        <v>0.97444208109659336</v>
      </c>
      <c r="H87" s="69">
        <v>1</v>
      </c>
      <c r="I87" s="69">
        <v>0.96676484592131628</v>
      </c>
      <c r="J87">
        <f t="shared" si="1"/>
        <v>130</v>
      </c>
    </row>
    <row r="88" spans="2:10" x14ac:dyDescent="0.3">
      <c r="B88" t="s">
        <v>149</v>
      </c>
      <c r="C88" s="69">
        <v>1</v>
      </c>
      <c r="D88" s="69">
        <v>1</v>
      </c>
      <c r="E88" s="69">
        <v>1</v>
      </c>
      <c r="F88" s="69">
        <v>1</v>
      </c>
      <c r="G88" s="69">
        <v>1</v>
      </c>
      <c r="H88" s="69">
        <v>1</v>
      </c>
      <c r="I88" s="69">
        <v>1</v>
      </c>
      <c r="J88">
        <f t="shared" si="1"/>
        <v>159</v>
      </c>
    </row>
    <row r="89" spans="2:10" x14ac:dyDescent="0.3">
      <c r="B89" t="s">
        <v>151</v>
      </c>
      <c r="C89" s="69">
        <v>0.21960927849201628</v>
      </c>
      <c r="D89" s="69">
        <v>0.44814340588988477</v>
      </c>
      <c r="E89" s="69">
        <v>0.52378163836293834</v>
      </c>
      <c r="F89" s="69">
        <v>0.39021368844843607</v>
      </c>
      <c r="G89" s="69">
        <v>0.30188366043973575</v>
      </c>
      <c r="H89" s="69">
        <v>0.42184613848534769</v>
      </c>
      <c r="I89" s="69">
        <v>0.37146737242424271</v>
      </c>
      <c r="J89">
        <f t="shared" si="1"/>
        <v>12</v>
      </c>
    </row>
    <row r="90" spans="2:10" x14ac:dyDescent="0.3">
      <c r="B90" t="s">
        <v>150</v>
      </c>
      <c r="C90" s="69">
        <v>1</v>
      </c>
      <c r="D90" s="69">
        <v>1</v>
      </c>
      <c r="E90" s="69">
        <v>1</v>
      </c>
      <c r="F90" s="69">
        <v>0.41668604651162788</v>
      </c>
      <c r="G90" s="69">
        <v>1</v>
      </c>
      <c r="H90" s="69">
        <v>1</v>
      </c>
      <c r="I90" s="69">
        <v>0.90052745335210482</v>
      </c>
      <c r="J90">
        <f t="shared" si="1"/>
        <v>101</v>
      </c>
    </row>
    <row r="91" spans="2:10" x14ac:dyDescent="0.3">
      <c r="B91" t="s">
        <v>152</v>
      </c>
      <c r="C91" s="69">
        <v>1</v>
      </c>
      <c r="D91" s="69">
        <v>1</v>
      </c>
      <c r="E91" s="69">
        <v>1</v>
      </c>
      <c r="F91" s="69">
        <v>1</v>
      </c>
      <c r="G91" s="69">
        <v>1</v>
      </c>
      <c r="H91" s="69">
        <v>1</v>
      </c>
      <c r="I91" s="69">
        <v>1</v>
      </c>
      <c r="J91">
        <f t="shared" si="1"/>
        <v>159</v>
      </c>
    </row>
    <row r="92" spans="2:10" x14ac:dyDescent="0.3">
      <c r="B92" t="s">
        <v>146</v>
      </c>
      <c r="C92" s="69">
        <v>1</v>
      </c>
      <c r="D92" s="69">
        <v>1</v>
      </c>
      <c r="E92" s="69">
        <v>1</v>
      </c>
      <c r="F92" s="69">
        <v>1</v>
      </c>
      <c r="G92" s="69">
        <v>1</v>
      </c>
      <c r="H92" s="69">
        <v>1</v>
      </c>
      <c r="I92" s="69">
        <v>1</v>
      </c>
      <c r="J92">
        <f t="shared" si="1"/>
        <v>159</v>
      </c>
    </row>
    <row r="93" spans="2:10" x14ac:dyDescent="0.3">
      <c r="B93" t="s">
        <v>148</v>
      </c>
      <c r="C93" s="69">
        <v>0.12431626056688215</v>
      </c>
      <c r="D93" s="69">
        <v>1</v>
      </c>
      <c r="E93" s="69">
        <v>0.7606640050430763</v>
      </c>
      <c r="F93" s="69">
        <v>0.30392673339546944</v>
      </c>
      <c r="G93" s="69">
        <v>0.39631505087131286</v>
      </c>
      <c r="H93" s="69">
        <v>0.37378519810615501</v>
      </c>
      <c r="I93" s="69">
        <v>0.50494996297628125</v>
      </c>
      <c r="J93">
        <f t="shared" si="1"/>
        <v>23</v>
      </c>
    </row>
    <row r="94" spans="2:10" x14ac:dyDescent="0.3">
      <c r="B94" t="s">
        <v>153</v>
      </c>
      <c r="C94" s="69">
        <v>1</v>
      </c>
      <c r="D94" s="69">
        <v>1</v>
      </c>
      <c r="E94" s="69">
        <v>1</v>
      </c>
      <c r="F94" s="69">
        <v>1</v>
      </c>
      <c r="G94" s="69">
        <v>1</v>
      </c>
      <c r="H94" s="69">
        <v>1</v>
      </c>
      <c r="I94" s="69">
        <v>1</v>
      </c>
      <c r="J94">
        <f t="shared" si="1"/>
        <v>159</v>
      </c>
    </row>
    <row r="95" spans="2:10" x14ac:dyDescent="0.3">
      <c r="B95" t="s">
        <v>154</v>
      </c>
      <c r="C95" s="69">
        <v>1</v>
      </c>
      <c r="D95" s="69">
        <v>1</v>
      </c>
      <c r="E95" s="69">
        <v>1</v>
      </c>
      <c r="F95" s="69">
        <v>1</v>
      </c>
      <c r="G95" s="69">
        <v>1</v>
      </c>
      <c r="H95" s="69">
        <v>1</v>
      </c>
      <c r="I95" s="69">
        <v>1</v>
      </c>
      <c r="J95">
        <f t="shared" si="1"/>
        <v>159</v>
      </c>
    </row>
    <row r="96" spans="2:10" x14ac:dyDescent="0.3">
      <c r="B96" t="s">
        <v>156</v>
      </c>
      <c r="C96" s="69">
        <v>0.99788811159662927</v>
      </c>
      <c r="D96" s="69">
        <v>1</v>
      </c>
      <c r="E96" s="69">
        <v>1</v>
      </c>
      <c r="F96" s="69">
        <v>1</v>
      </c>
      <c r="G96" s="69">
        <v>1</v>
      </c>
      <c r="H96" s="69">
        <v>1</v>
      </c>
      <c r="I96" s="69">
        <v>0.99963856854119604</v>
      </c>
      <c r="J96">
        <f t="shared" si="1"/>
        <v>142</v>
      </c>
    </row>
    <row r="97" spans="2:10" x14ac:dyDescent="0.3">
      <c r="B97" t="s">
        <v>157</v>
      </c>
      <c r="C97" s="69">
        <v>0.34043354233336715</v>
      </c>
      <c r="D97" s="69">
        <v>1</v>
      </c>
      <c r="E97" s="69">
        <v>1</v>
      </c>
      <c r="F97" s="69">
        <v>1</v>
      </c>
      <c r="G97" s="69">
        <v>1</v>
      </c>
      <c r="H97" s="69">
        <v>1</v>
      </c>
      <c r="I97" s="69">
        <v>0.88650204325725113</v>
      </c>
      <c r="J97">
        <f t="shared" si="1"/>
        <v>91</v>
      </c>
    </row>
    <row r="98" spans="2:10" x14ac:dyDescent="0.3">
      <c r="B98" t="s">
        <v>158</v>
      </c>
      <c r="C98" s="69">
        <v>1</v>
      </c>
      <c r="D98" s="69">
        <v>1</v>
      </c>
      <c r="E98" s="69">
        <v>1</v>
      </c>
      <c r="F98" s="69">
        <v>1</v>
      </c>
      <c r="G98" s="69">
        <v>1</v>
      </c>
      <c r="H98" s="69">
        <v>1</v>
      </c>
      <c r="I98" s="69">
        <v>1</v>
      </c>
      <c r="J98">
        <f t="shared" si="1"/>
        <v>159</v>
      </c>
    </row>
    <row r="99" spans="2:10" x14ac:dyDescent="0.3">
      <c r="B99" t="s">
        <v>160</v>
      </c>
      <c r="C99" s="69">
        <v>1</v>
      </c>
      <c r="D99" s="69">
        <v>0.46774258910299271</v>
      </c>
      <c r="E99" s="69">
        <v>0.45855404854764537</v>
      </c>
      <c r="F99" s="69">
        <v>0.45291281752483342</v>
      </c>
      <c r="G99" s="69">
        <v>8.0674804745459169E-2</v>
      </c>
      <c r="H99" s="69">
        <v>0</v>
      </c>
      <c r="I99" s="69">
        <v>0.33282323139107289</v>
      </c>
      <c r="J99">
        <f t="shared" si="1"/>
        <v>9</v>
      </c>
    </row>
    <row r="100" spans="2:10" x14ac:dyDescent="0.3">
      <c r="B100" t="s">
        <v>161</v>
      </c>
      <c r="C100" s="69">
        <v>1</v>
      </c>
      <c r="D100" s="69">
        <v>1</v>
      </c>
      <c r="E100" s="69">
        <v>1</v>
      </c>
      <c r="F100" s="69">
        <v>1</v>
      </c>
      <c r="G100" s="69">
        <v>1</v>
      </c>
      <c r="H100" s="69">
        <v>1.0000000000000029</v>
      </c>
      <c r="I100" s="69">
        <v>1.0000000000000007</v>
      </c>
      <c r="J100">
        <f t="shared" si="1"/>
        <v>320</v>
      </c>
    </row>
    <row r="101" spans="2:10" x14ac:dyDescent="0.3">
      <c r="B101" t="s">
        <v>162</v>
      </c>
      <c r="C101" s="69">
        <v>1</v>
      </c>
      <c r="D101" s="69">
        <v>1</v>
      </c>
      <c r="E101" s="69">
        <v>1</v>
      </c>
      <c r="F101" s="69">
        <v>1</v>
      </c>
      <c r="G101" s="69">
        <v>1</v>
      </c>
      <c r="H101" s="69">
        <v>1</v>
      </c>
      <c r="I101" s="69">
        <v>1</v>
      </c>
      <c r="J101">
        <f t="shared" si="1"/>
        <v>159</v>
      </c>
    </row>
    <row r="102" spans="2:10" x14ac:dyDescent="0.3">
      <c r="B102" t="s">
        <v>163</v>
      </c>
      <c r="C102" s="69">
        <v>1</v>
      </c>
      <c r="D102" s="69">
        <v>1</v>
      </c>
      <c r="E102" s="69">
        <v>1</v>
      </c>
      <c r="F102" s="69">
        <v>1</v>
      </c>
      <c r="G102" s="69">
        <v>1</v>
      </c>
      <c r="H102" s="69">
        <v>1</v>
      </c>
      <c r="I102" s="69">
        <v>1</v>
      </c>
      <c r="J102">
        <f t="shared" si="1"/>
        <v>159</v>
      </c>
    </row>
    <row r="103" spans="2:10" x14ac:dyDescent="0.3">
      <c r="B103" t="s">
        <v>164</v>
      </c>
      <c r="C103" s="69">
        <v>1</v>
      </c>
      <c r="D103" s="69">
        <v>1</v>
      </c>
      <c r="E103" s="69">
        <v>1</v>
      </c>
      <c r="F103" s="69">
        <v>1</v>
      </c>
      <c r="G103" s="69">
        <v>1</v>
      </c>
      <c r="H103" s="69">
        <v>1</v>
      </c>
      <c r="I103" s="69">
        <v>1</v>
      </c>
      <c r="J103">
        <f t="shared" si="1"/>
        <v>159</v>
      </c>
    </row>
    <row r="104" spans="2:10" x14ac:dyDescent="0.3">
      <c r="B104" t="s">
        <v>165</v>
      </c>
      <c r="C104" s="69">
        <v>1</v>
      </c>
      <c r="D104" s="69">
        <v>1</v>
      </c>
      <c r="E104" s="69">
        <v>1</v>
      </c>
      <c r="F104" s="69">
        <v>1</v>
      </c>
      <c r="G104" s="69">
        <v>1</v>
      </c>
      <c r="H104" s="69">
        <v>1</v>
      </c>
      <c r="I104" s="69">
        <v>1</v>
      </c>
      <c r="J104">
        <f t="shared" si="1"/>
        <v>159</v>
      </c>
    </row>
    <row r="105" spans="2:10" x14ac:dyDescent="0.3">
      <c r="B105" t="s">
        <v>166</v>
      </c>
      <c r="C105" s="69">
        <v>0.67585326474674279</v>
      </c>
      <c r="D105" s="69">
        <v>0.85000403975115135</v>
      </c>
      <c r="E105" s="69">
        <v>0.62468277827665641</v>
      </c>
      <c r="F105" s="69">
        <v>0.89093127401343608</v>
      </c>
      <c r="G105" s="69">
        <v>0.63338743517675467</v>
      </c>
      <c r="H105" s="69">
        <v>0.75651339582256993</v>
      </c>
      <c r="I105" s="69">
        <v>0.74138143301336756</v>
      </c>
      <c r="J105">
        <f t="shared" si="1"/>
        <v>58</v>
      </c>
    </row>
    <row r="106" spans="2:10" x14ac:dyDescent="0.3">
      <c r="B106" t="s">
        <v>159</v>
      </c>
      <c r="C106" s="69">
        <v>0.7139850667741322</v>
      </c>
      <c r="D106" s="69">
        <v>0.54167996372003968</v>
      </c>
      <c r="E106" s="69">
        <v>0.63737783591478303</v>
      </c>
      <c r="F106" s="69">
        <v>0.67926328452285845</v>
      </c>
      <c r="G106" s="69">
        <v>0.5698655117392295</v>
      </c>
      <c r="H106" s="69">
        <v>0.47198011390453415</v>
      </c>
      <c r="I106" s="69">
        <v>0.60085140120961178</v>
      </c>
      <c r="J106">
        <f t="shared" si="1"/>
        <v>39</v>
      </c>
    </row>
    <row r="107" spans="2:10" x14ac:dyDescent="0.3">
      <c r="B107" t="s">
        <v>168</v>
      </c>
      <c r="C107" s="69">
        <v>0</v>
      </c>
      <c r="D107" s="69">
        <v>0</v>
      </c>
      <c r="E107" s="69">
        <v>0</v>
      </c>
      <c r="F107" s="69">
        <v>1.0000017192469699</v>
      </c>
      <c r="G107" s="69">
        <v>0</v>
      </c>
      <c r="H107" s="69">
        <v>0</v>
      </c>
      <c r="I107" s="69">
        <v>0.16489510687758691</v>
      </c>
      <c r="J107">
        <f t="shared" si="1"/>
        <v>4</v>
      </c>
    </row>
    <row r="108" spans="2:10" x14ac:dyDescent="0.3">
      <c r="B108" t="s">
        <v>169</v>
      </c>
      <c r="C108" s="69">
        <v>0.56043340183074908</v>
      </c>
      <c r="D108" s="69">
        <v>0.81983231419025404</v>
      </c>
      <c r="E108" s="69">
        <v>0.80386945234268758</v>
      </c>
      <c r="F108" s="69">
        <v>0.78746594005449588</v>
      </c>
      <c r="G108" s="69">
        <v>0.56582421727649945</v>
      </c>
      <c r="H108" s="69">
        <v>0.55228276877761417</v>
      </c>
      <c r="I108" s="69">
        <v>0.68185339351560159</v>
      </c>
      <c r="J108">
        <f t="shared" si="1"/>
        <v>50</v>
      </c>
    </row>
    <row r="109" spans="2:10" x14ac:dyDescent="0.3">
      <c r="B109" t="s">
        <v>171</v>
      </c>
      <c r="C109" s="69">
        <v>0.45666734321087882</v>
      </c>
      <c r="D109" s="69">
        <v>0.72040003390117802</v>
      </c>
      <c r="E109" s="69">
        <v>0.52767308073794883</v>
      </c>
      <c r="F109" s="69">
        <v>0.64846837944664026</v>
      </c>
      <c r="G109" s="69">
        <v>0.42374876406610479</v>
      </c>
      <c r="H109" s="69">
        <v>0.73269658511055868</v>
      </c>
      <c r="I109" s="69">
        <v>0.57278833161115972</v>
      </c>
      <c r="J109">
        <f t="shared" si="1"/>
        <v>31</v>
      </c>
    </row>
    <row r="110" spans="2:10" x14ac:dyDescent="0.3">
      <c r="B110" t="s">
        <v>170</v>
      </c>
      <c r="C110" s="69">
        <v>1</v>
      </c>
      <c r="D110" s="69">
        <v>1</v>
      </c>
      <c r="E110" s="69">
        <v>1</v>
      </c>
      <c r="F110" s="69">
        <v>1</v>
      </c>
      <c r="G110" s="69">
        <v>1</v>
      </c>
      <c r="H110" s="69">
        <v>1</v>
      </c>
      <c r="I110" s="69">
        <v>1</v>
      </c>
      <c r="J110">
        <f t="shared" si="1"/>
        <v>159</v>
      </c>
    </row>
    <row r="111" spans="2:10" x14ac:dyDescent="0.3">
      <c r="B111" t="s">
        <v>172</v>
      </c>
      <c r="C111" s="69">
        <v>0.64911337990327778</v>
      </c>
      <c r="D111" s="69">
        <v>0.86293894280028649</v>
      </c>
      <c r="E111" s="69">
        <v>0.86687905189354653</v>
      </c>
      <c r="F111" s="69">
        <v>0.35835059444411771</v>
      </c>
      <c r="G111" s="69">
        <v>0.8040543231510614</v>
      </c>
      <c r="H111" s="69">
        <v>0.53759398496240607</v>
      </c>
      <c r="I111" s="69">
        <v>0.68192916885998855</v>
      </c>
      <c r="J111">
        <f t="shared" si="1"/>
        <v>51</v>
      </c>
    </row>
    <row r="112" spans="2:10" x14ac:dyDescent="0.3">
      <c r="B112" t="s">
        <v>173</v>
      </c>
      <c r="C112" s="69">
        <v>0.25</v>
      </c>
      <c r="D112" s="69">
        <v>0.86297823377121485</v>
      </c>
      <c r="E112" s="69">
        <v>0.83446465743506204</v>
      </c>
      <c r="F112" s="69">
        <v>0.20326571837387425</v>
      </c>
      <c r="G112" s="69">
        <v>0.24997412276161887</v>
      </c>
      <c r="H112" s="69">
        <v>0.26702786377708976</v>
      </c>
      <c r="I112" s="69">
        <v>0.4478198344218271</v>
      </c>
      <c r="J112">
        <f t="shared" si="1"/>
        <v>18</v>
      </c>
    </row>
    <row r="113" spans="2:10" x14ac:dyDescent="0.3">
      <c r="B113" t="s">
        <v>175</v>
      </c>
      <c r="C113" s="69">
        <v>0.28802281368821292</v>
      </c>
      <c r="D113" s="69">
        <v>0.86313291139240511</v>
      </c>
      <c r="E113" s="69">
        <v>0.85882967607095806</v>
      </c>
      <c r="F113" s="69">
        <v>0.85738203957377312</v>
      </c>
      <c r="G113" s="69">
        <v>1</v>
      </c>
      <c r="H113" s="69">
        <v>1</v>
      </c>
      <c r="I113" s="69">
        <v>0.81798249741222551</v>
      </c>
      <c r="J113">
        <f t="shared" si="1"/>
        <v>73</v>
      </c>
    </row>
    <row r="114" spans="2:10" x14ac:dyDescent="0.3">
      <c r="B114" t="s">
        <v>174</v>
      </c>
      <c r="C114" s="69">
        <v>0.75</v>
      </c>
      <c r="D114" s="69">
        <v>0.25976724854530342</v>
      </c>
      <c r="E114" s="69">
        <v>0.39920159680638723</v>
      </c>
      <c r="F114" s="69">
        <v>0.33814247069431919</v>
      </c>
      <c r="G114" s="69">
        <v>1</v>
      </c>
      <c r="H114" s="69">
        <v>1</v>
      </c>
      <c r="I114" s="69">
        <v>0.62010760213454641</v>
      </c>
      <c r="J114">
        <f t="shared" si="1"/>
        <v>42</v>
      </c>
    </row>
    <row r="115" spans="2:10" x14ac:dyDescent="0.3">
      <c r="B115" t="s">
        <v>176</v>
      </c>
      <c r="C115" s="69">
        <v>1</v>
      </c>
      <c r="D115" s="69">
        <v>1</v>
      </c>
      <c r="E115" s="69">
        <v>1</v>
      </c>
      <c r="F115" s="69">
        <v>0.99999999999976497</v>
      </c>
      <c r="G115" s="69">
        <v>1</v>
      </c>
      <c r="H115" s="69">
        <v>1</v>
      </c>
      <c r="I115" s="69">
        <v>0.99999999999996325</v>
      </c>
      <c r="J115">
        <f t="shared" si="1"/>
        <v>158</v>
      </c>
    </row>
    <row r="116" spans="2:10" x14ac:dyDescent="0.3">
      <c r="B116" t="s">
        <v>177</v>
      </c>
      <c r="C116" s="69">
        <v>1</v>
      </c>
      <c r="D116" s="69">
        <v>1.0000043280300539</v>
      </c>
      <c r="E116" s="69">
        <v>1</v>
      </c>
      <c r="F116" s="69">
        <v>0.5</v>
      </c>
      <c r="G116" s="69">
        <v>1</v>
      </c>
      <c r="H116" s="69">
        <v>1</v>
      </c>
      <c r="I116" s="69">
        <v>0.91384534859376088</v>
      </c>
      <c r="J116">
        <f t="shared" si="1"/>
        <v>106</v>
      </c>
    </row>
    <row r="117" spans="2:10" x14ac:dyDescent="0.3">
      <c r="B117" t="s">
        <v>178</v>
      </c>
      <c r="C117" s="69">
        <v>0.85905620960971518</v>
      </c>
      <c r="D117" s="69">
        <v>0.95524500265345835</v>
      </c>
      <c r="E117" s="69">
        <v>0.89046881599324235</v>
      </c>
      <c r="F117" s="69">
        <v>0.71842702293924876</v>
      </c>
      <c r="G117" s="69">
        <v>0.80174092314740575</v>
      </c>
      <c r="H117" s="69">
        <v>0.77047538331150323</v>
      </c>
      <c r="I117" s="69">
        <v>0.83381368810744327</v>
      </c>
      <c r="J117">
        <f t="shared" si="1"/>
        <v>78</v>
      </c>
    </row>
    <row r="118" spans="2:10" x14ac:dyDescent="0.3">
      <c r="B118" t="s">
        <v>180</v>
      </c>
      <c r="C118" s="69">
        <v>1</v>
      </c>
      <c r="D118" s="69">
        <v>1</v>
      </c>
      <c r="E118" s="69">
        <v>1</v>
      </c>
      <c r="F118" s="69">
        <v>1</v>
      </c>
      <c r="G118" s="69">
        <v>1</v>
      </c>
      <c r="H118" s="69">
        <v>1</v>
      </c>
      <c r="I118" s="69">
        <v>1</v>
      </c>
      <c r="J118">
        <f t="shared" si="1"/>
        <v>159</v>
      </c>
    </row>
    <row r="119" spans="2:10" x14ac:dyDescent="0.3">
      <c r="B119" t="s">
        <v>182</v>
      </c>
      <c r="C119" s="69">
        <v>1</v>
      </c>
      <c r="D119" s="69">
        <v>1</v>
      </c>
      <c r="E119" s="69">
        <v>1</v>
      </c>
      <c r="F119" s="69">
        <v>1</v>
      </c>
      <c r="G119" s="69">
        <v>1</v>
      </c>
      <c r="H119" s="69">
        <v>1</v>
      </c>
      <c r="I119" s="69">
        <v>1</v>
      </c>
      <c r="J119">
        <f t="shared" si="1"/>
        <v>159</v>
      </c>
    </row>
    <row r="120" spans="2:10" x14ac:dyDescent="0.3">
      <c r="B120" t="s">
        <v>179</v>
      </c>
      <c r="C120" s="69">
        <v>1</v>
      </c>
      <c r="D120" s="69">
        <v>1</v>
      </c>
      <c r="E120" s="69">
        <v>1</v>
      </c>
      <c r="F120" s="69">
        <v>1</v>
      </c>
      <c r="G120" s="69">
        <v>1</v>
      </c>
      <c r="H120" s="69">
        <v>1</v>
      </c>
      <c r="I120" s="69">
        <v>1</v>
      </c>
      <c r="J120">
        <f t="shared" si="1"/>
        <v>159</v>
      </c>
    </row>
    <row r="121" spans="2:10" x14ac:dyDescent="0.3">
      <c r="B121" t="s">
        <v>181</v>
      </c>
      <c r="C121" s="69">
        <v>1</v>
      </c>
      <c r="D121" s="69">
        <v>1</v>
      </c>
      <c r="E121" s="69">
        <v>1</v>
      </c>
      <c r="F121" s="69">
        <v>1</v>
      </c>
      <c r="G121" s="69">
        <v>1</v>
      </c>
      <c r="H121" s="69">
        <v>1</v>
      </c>
      <c r="I121" s="69">
        <v>1</v>
      </c>
      <c r="J121">
        <f t="shared" si="1"/>
        <v>159</v>
      </c>
    </row>
    <row r="122" spans="2:10" x14ac:dyDescent="0.3">
      <c r="B122" t="s">
        <v>183</v>
      </c>
      <c r="C122" s="69">
        <v>1.0000000000000002</v>
      </c>
      <c r="D122" s="69">
        <v>1.0000003863428459</v>
      </c>
      <c r="E122" s="69">
        <v>1</v>
      </c>
      <c r="F122" s="69">
        <v>1</v>
      </c>
      <c r="G122" s="69">
        <v>1</v>
      </c>
      <c r="H122" s="69">
        <v>1</v>
      </c>
      <c r="I122" s="69">
        <v>1.0000000714549959</v>
      </c>
      <c r="J122">
        <f t="shared" si="1"/>
        <v>325</v>
      </c>
    </row>
    <row r="123" spans="2:10" x14ac:dyDescent="0.3">
      <c r="B123" t="s">
        <v>185</v>
      </c>
      <c r="C123" s="69">
        <v>1</v>
      </c>
      <c r="D123" s="69">
        <v>1</v>
      </c>
      <c r="E123" s="69">
        <v>1</v>
      </c>
      <c r="F123" s="69">
        <v>1</v>
      </c>
      <c r="G123" s="69">
        <v>1</v>
      </c>
      <c r="H123" s="69">
        <v>1</v>
      </c>
      <c r="I123" s="69">
        <v>1</v>
      </c>
      <c r="J123">
        <f t="shared" si="1"/>
        <v>159</v>
      </c>
    </row>
    <row r="124" spans="2:10" x14ac:dyDescent="0.3">
      <c r="B124" t="s">
        <v>187</v>
      </c>
      <c r="C124" s="69">
        <v>0.95935110945366397</v>
      </c>
      <c r="D124" s="69">
        <v>1</v>
      </c>
      <c r="E124" s="69">
        <v>1</v>
      </c>
      <c r="F124" s="69">
        <v>1</v>
      </c>
      <c r="G124" s="69">
        <v>1</v>
      </c>
      <c r="H124" s="69">
        <v>1</v>
      </c>
      <c r="I124" s="69">
        <v>0.99328652377432869</v>
      </c>
      <c r="J124">
        <f t="shared" si="1"/>
        <v>139</v>
      </c>
    </row>
    <row r="125" spans="2:10" x14ac:dyDescent="0.3">
      <c r="B125" t="s">
        <v>189</v>
      </c>
      <c r="C125" s="69">
        <v>1</v>
      </c>
      <c r="D125" s="69">
        <v>1</v>
      </c>
      <c r="E125" s="69">
        <v>1</v>
      </c>
      <c r="F125" s="69">
        <v>1</v>
      </c>
      <c r="G125" s="69">
        <v>1</v>
      </c>
      <c r="H125" s="69">
        <v>1</v>
      </c>
      <c r="I125" s="69">
        <v>1</v>
      </c>
      <c r="J125">
        <f t="shared" si="1"/>
        <v>159</v>
      </c>
    </row>
    <row r="126" spans="2:10" x14ac:dyDescent="0.3">
      <c r="B126" t="s">
        <v>186</v>
      </c>
      <c r="C126" s="69">
        <v>1</v>
      </c>
      <c r="D126" s="69">
        <v>1</v>
      </c>
      <c r="E126" s="69">
        <v>1</v>
      </c>
      <c r="F126" s="69">
        <v>1</v>
      </c>
      <c r="G126" s="69">
        <v>1</v>
      </c>
      <c r="H126" s="69">
        <v>1</v>
      </c>
      <c r="I126" s="69">
        <v>1</v>
      </c>
      <c r="J126">
        <f t="shared" si="1"/>
        <v>159</v>
      </c>
    </row>
    <row r="127" spans="2:10" x14ac:dyDescent="0.3">
      <c r="B127" t="s">
        <v>192</v>
      </c>
      <c r="C127" s="69">
        <v>1</v>
      </c>
      <c r="D127" s="69">
        <v>0</v>
      </c>
      <c r="E127" s="69">
        <v>0</v>
      </c>
      <c r="F127" s="69">
        <v>8.3324256616926259E-2</v>
      </c>
      <c r="G127" s="69">
        <v>1</v>
      </c>
      <c r="H127" s="69">
        <v>1</v>
      </c>
      <c r="I127" s="69">
        <v>0.51463778798359505</v>
      </c>
      <c r="J127">
        <f t="shared" si="1"/>
        <v>26</v>
      </c>
    </row>
    <row r="128" spans="2:10" x14ac:dyDescent="0.3">
      <c r="B128" t="s">
        <v>193</v>
      </c>
      <c r="C128" s="69">
        <v>1</v>
      </c>
      <c r="D128" s="69">
        <v>1</v>
      </c>
      <c r="E128" s="69">
        <v>1</v>
      </c>
      <c r="F128" s="69">
        <v>1</v>
      </c>
      <c r="G128" s="69">
        <v>1</v>
      </c>
      <c r="H128" s="69">
        <v>1</v>
      </c>
      <c r="I128" s="69">
        <v>1</v>
      </c>
      <c r="J128">
        <f t="shared" si="1"/>
        <v>159</v>
      </c>
    </row>
    <row r="129" spans="2:10" x14ac:dyDescent="0.3">
      <c r="B129" t="s">
        <v>195</v>
      </c>
      <c r="C129" s="69">
        <v>1</v>
      </c>
      <c r="D129" s="69">
        <v>1</v>
      </c>
      <c r="E129" s="69">
        <v>1</v>
      </c>
      <c r="F129" s="69">
        <v>1</v>
      </c>
      <c r="G129" s="69">
        <v>1</v>
      </c>
      <c r="H129" s="69">
        <v>1</v>
      </c>
      <c r="I129" s="69">
        <v>1</v>
      </c>
      <c r="J129">
        <f t="shared" si="1"/>
        <v>159</v>
      </c>
    </row>
    <row r="130" spans="2:10" x14ac:dyDescent="0.3">
      <c r="B130" t="s">
        <v>188</v>
      </c>
      <c r="C130" s="69">
        <v>1</v>
      </c>
      <c r="D130" s="69">
        <v>1</v>
      </c>
      <c r="E130" s="69">
        <v>1</v>
      </c>
      <c r="F130" s="69">
        <v>1</v>
      </c>
      <c r="G130" s="69">
        <v>1</v>
      </c>
      <c r="H130" s="69">
        <v>1</v>
      </c>
      <c r="I130" s="69">
        <v>1</v>
      </c>
      <c r="J130">
        <f t="shared" si="1"/>
        <v>159</v>
      </c>
    </row>
    <row r="131" spans="2:10" x14ac:dyDescent="0.3">
      <c r="B131" t="s">
        <v>198</v>
      </c>
      <c r="C131" s="69">
        <v>1</v>
      </c>
      <c r="D131" s="69">
        <v>0.5</v>
      </c>
      <c r="E131" s="69">
        <v>0.60858981046774474</v>
      </c>
      <c r="F131" s="69">
        <v>0.475827940616673</v>
      </c>
      <c r="G131" s="69">
        <v>0</v>
      </c>
      <c r="H131" s="69">
        <v>1</v>
      </c>
      <c r="I131" s="69">
        <v>0.60493677778449995</v>
      </c>
      <c r="J131">
        <f t="shared" si="1"/>
        <v>40</v>
      </c>
    </row>
    <row r="132" spans="2:10" x14ac:dyDescent="0.3">
      <c r="B132" t="s">
        <v>199</v>
      </c>
      <c r="C132" s="69">
        <v>9.3492894540014956E-2</v>
      </c>
      <c r="D132" s="69">
        <v>0</v>
      </c>
      <c r="E132" s="69">
        <v>0</v>
      </c>
      <c r="F132" s="69">
        <v>0.48812235600390497</v>
      </c>
      <c r="G132" s="69">
        <v>1</v>
      </c>
      <c r="H132" s="69">
        <v>0.35411855273287146</v>
      </c>
      <c r="I132" s="69">
        <v>0.28830609990114553</v>
      </c>
      <c r="J132">
        <f t="shared" si="1"/>
        <v>6</v>
      </c>
    </row>
    <row r="133" spans="2:10" x14ac:dyDescent="0.3">
      <c r="B133" t="s">
        <v>190</v>
      </c>
      <c r="C133" s="69">
        <v>1</v>
      </c>
      <c r="D133" s="69">
        <v>1</v>
      </c>
      <c r="E133" s="69">
        <v>1</v>
      </c>
      <c r="F133" s="69">
        <v>1</v>
      </c>
      <c r="G133" s="69">
        <v>1</v>
      </c>
      <c r="H133" s="69">
        <v>1</v>
      </c>
      <c r="I133" s="69">
        <v>1</v>
      </c>
      <c r="J133">
        <f t="shared" si="1"/>
        <v>159</v>
      </c>
    </row>
    <row r="134" spans="2:10" x14ac:dyDescent="0.3">
      <c r="B134" t="s">
        <v>191</v>
      </c>
      <c r="C134" s="69">
        <v>0.43157705448660311</v>
      </c>
      <c r="D134" s="69">
        <v>1</v>
      </c>
      <c r="E134" s="69">
        <v>1</v>
      </c>
      <c r="F134" s="69">
        <v>1</v>
      </c>
      <c r="G134" s="69">
        <v>0.58070093768703868</v>
      </c>
      <c r="H134" s="69">
        <v>0.48267077830663002</v>
      </c>
      <c r="I134" s="69">
        <v>0.75151438267102222</v>
      </c>
      <c r="J134">
        <f t="shared" si="1"/>
        <v>60</v>
      </c>
    </row>
    <row r="135" spans="2:10" x14ac:dyDescent="0.3">
      <c r="B135" t="s">
        <v>200</v>
      </c>
      <c r="C135" s="69">
        <v>1</v>
      </c>
      <c r="D135" s="69">
        <v>1</v>
      </c>
      <c r="E135" s="69">
        <v>0.9999859329282017</v>
      </c>
      <c r="F135" s="69">
        <v>1</v>
      </c>
      <c r="G135" s="69">
        <v>1</v>
      </c>
      <c r="H135" s="69">
        <v>1</v>
      </c>
      <c r="I135" s="69">
        <v>0.99999766173760951</v>
      </c>
      <c r="J135">
        <f t="shared" si="1"/>
        <v>149</v>
      </c>
    </row>
    <row r="136" spans="2:10" x14ac:dyDescent="0.3">
      <c r="B136" t="s">
        <v>202</v>
      </c>
      <c r="C136" s="69">
        <v>1.0000205321944808</v>
      </c>
      <c r="D136" s="69">
        <v>1</v>
      </c>
      <c r="E136" s="69">
        <v>1</v>
      </c>
      <c r="F136" s="69">
        <v>1</v>
      </c>
      <c r="G136" s="69">
        <v>1</v>
      </c>
      <c r="H136" s="69">
        <v>1</v>
      </c>
      <c r="I136" s="69">
        <v>1.0000036942901052</v>
      </c>
      <c r="J136">
        <f t="shared" ref="J136:J199" si="2">RANK(I136,$I$7:$I$340,1)</f>
        <v>331</v>
      </c>
    </row>
    <row r="137" spans="2:10" x14ac:dyDescent="0.3">
      <c r="B137" t="s">
        <v>194</v>
      </c>
      <c r="C137" s="69">
        <v>1</v>
      </c>
      <c r="D137" s="69">
        <v>1</v>
      </c>
      <c r="E137" s="69">
        <v>1</v>
      </c>
      <c r="F137" s="69">
        <v>1</v>
      </c>
      <c r="G137" s="69">
        <v>1</v>
      </c>
      <c r="H137" s="69">
        <v>1</v>
      </c>
      <c r="I137" s="69">
        <v>1</v>
      </c>
      <c r="J137">
        <f t="shared" si="2"/>
        <v>159</v>
      </c>
    </row>
    <row r="138" spans="2:10" x14ac:dyDescent="0.3">
      <c r="B138" t="s">
        <v>204</v>
      </c>
      <c r="C138" s="69">
        <v>0.99999999999999989</v>
      </c>
      <c r="D138" s="69">
        <v>1</v>
      </c>
      <c r="E138" s="69">
        <v>1</v>
      </c>
      <c r="F138" s="69">
        <v>1</v>
      </c>
      <c r="G138" s="69">
        <v>1</v>
      </c>
      <c r="H138" s="69">
        <v>1</v>
      </c>
      <c r="I138" s="69">
        <v>1</v>
      </c>
      <c r="J138">
        <f t="shared" si="2"/>
        <v>159</v>
      </c>
    </row>
    <row r="139" spans="2:10" x14ac:dyDescent="0.3">
      <c r="B139" t="s">
        <v>196</v>
      </c>
      <c r="C139" s="69">
        <v>1</v>
      </c>
      <c r="D139" s="69">
        <v>1</v>
      </c>
      <c r="E139" s="69">
        <v>1</v>
      </c>
      <c r="F139" s="69">
        <v>1</v>
      </c>
      <c r="G139" s="69">
        <v>1</v>
      </c>
      <c r="H139" s="69">
        <v>1</v>
      </c>
      <c r="I139" s="69">
        <v>1</v>
      </c>
      <c r="J139">
        <f t="shared" si="2"/>
        <v>159</v>
      </c>
    </row>
    <row r="140" spans="2:10" x14ac:dyDescent="0.3">
      <c r="B140" t="s">
        <v>197</v>
      </c>
      <c r="C140" s="69">
        <v>1</v>
      </c>
      <c r="D140" s="69">
        <v>1</v>
      </c>
      <c r="E140" s="69">
        <v>1</v>
      </c>
      <c r="F140" s="69">
        <v>1</v>
      </c>
      <c r="G140" s="69">
        <v>1</v>
      </c>
      <c r="H140" s="69">
        <v>1</v>
      </c>
      <c r="I140" s="69">
        <v>1</v>
      </c>
      <c r="J140">
        <f t="shared" si="2"/>
        <v>159</v>
      </c>
    </row>
    <row r="141" spans="2:10" x14ac:dyDescent="0.3">
      <c r="B141" t="s">
        <v>201</v>
      </c>
      <c r="C141" s="69">
        <v>1</v>
      </c>
      <c r="D141" s="69">
        <v>1</v>
      </c>
      <c r="E141" s="69">
        <v>1</v>
      </c>
      <c r="F141" s="69">
        <v>1</v>
      </c>
      <c r="G141" s="69">
        <v>1</v>
      </c>
      <c r="H141" s="69">
        <v>1</v>
      </c>
      <c r="I141" s="69">
        <v>1</v>
      </c>
      <c r="J141">
        <f t="shared" si="2"/>
        <v>159</v>
      </c>
    </row>
    <row r="142" spans="2:10" x14ac:dyDescent="0.3">
      <c r="B142" t="s">
        <v>207</v>
      </c>
      <c r="C142" s="69">
        <v>1</v>
      </c>
      <c r="D142" s="69">
        <v>1</v>
      </c>
      <c r="E142" s="69">
        <v>1</v>
      </c>
      <c r="F142" s="69">
        <v>1</v>
      </c>
      <c r="G142" s="69">
        <v>1</v>
      </c>
      <c r="H142" s="69">
        <v>1</v>
      </c>
      <c r="I142" s="69">
        <v>1</v>
      </c>
      <c r="J142">
        <f t="shared" si="2"/>
        <v>159</v>
      </c>
    </row>
    <row r="143" spans="2:10" x14ac:dyDescent="0.3">
      <c r="B143" t="s">
        <v>209</v>
      </c>
      <c r="C143" s="69">
        <v>1</v>
      </c>
      <c r="D143" s="69">
        <v>1</v>
      </c>
      <c r="E143" s="69">
        <v>1</v>
      </c>
      <c r="F143" s="69">
        <v>1</v>
      </c>
      <c r="G143" s="69">
        <v>1</v>
      </c>
      <c r="H143" s="69">
        <v>1</v>
      </c>
      <c r="I143" s="69">
        <v>1</v>
      </c>
      <c r="J143">
        <f t="shared" si="2"/>
        <v>159</v>
      </c>
    </row>
    <row r="144" spans="2:10" x14ac:dyDescent="0.3">
      <c r="B144" t="s">
        <v>210</v>
      </c>
      <c r="C144" s="69">
        <v>1</v>
      </c>
      <c r="D144" s="69">
        <v>1</v>
      </c>
      <c r="E144" s="69">
        <v>1</v>
      </c>
      <c r="F144" s="69">
        <v>1</v>
      </c>
      <c r="G144" s="69">
        <v>1</v>
      </c>
      <c r="H144" s="69">
        <v>1</v>
      </c>
      <c r="I144" s="69">
        <v>1</v>
      </c>
      <c r="J144">
        <f t="shared" si="2"/>
        <v>159</v>
      </c>
    </row>
    <row r="145" spans="2:10" x14ac:dyDescent="0.3">
      <c r="B145" t="s">
        <v>203</v>
      </c>
      <c r="C145" s="69">
        <v>1.0000063836578359</v>
      </c>
      <c r="D145" s="69">
        <v>1</v>
      </c>
      <c r="E145" s="69">
        <v>0.99997502675702099</v>
      </c>
      <c r="F145" s="69">
        <v>1</v>
      </c>
      <c r="G145" s="69">
        <v>1</v>
      </c>
      <c r="H145" s="69">
        <v>1</v>
      </c>
      <c r="I145" s="69">
        <v>0.99999713516300526</v>
      </c>
      <c r="J145">
        <f t="shared" si="2"/>
        <v>148</v>
      </c>
    </row>
    <row r="146" spans="2:10" x14ac:dyDescent="0.3">
      <c r="B146" t="s">
        <v>206</v>
      </c>
      <c r="C146" s="69">
        <v>1</v>
      </c>
      <c r="D146" s="69">
        <v>1</v>
      </c>
      <c r="E146" s="69">
        <v>1</v>
      </c>
      <c r="F146" s="69">
        <v>1</v>
      </c>
      <c r="G146" s="69">
        <v>1</v>
      </c>
      <c r="H146" s="69">
        <v>1</v>
      </c>
      <c r="I146" s="69">
        <v>1</v>
      </c>
      <c r="J146">
        <f t="shared" si="2"/>
        <v>159</v>
      </c>
    </row>
    <row r="147" spans="2:10" x14ac:dyDescent="0.3">
      <c r="B147" t="s">
        <v>205</v>
      </c>
      <c r="C147" s="69">
        <v>1</v>
      </c>
      <c r="D147" s="69">
        <v>1</v>
      </c>
      <c r="E147" s="69">
        <v>1</v>
      </c>
      <c r="F147" s="69">
        <v>1</v>
      </c>
      <c r="G147" s="69">
        <v>1</v>
      </c>
      <c r="H147" s="69">
        <v>1</v>
      </c>
      <c r="I147" s="69">
        <v>1</v>
      </c>
      <c r="J147">
        <f t="shared" si="2"/>
        <v>159</v>
      </c>
    </row>
    <row r="148" spans="2:10" x14ac:dyDescent="0.3">
      <c r="B148" t="s">
        <v>211</v>
      </c>
      <c r="C148" s="69">
        <v>1</v>
      </c>
      <c r="D148" s="69">
        <v>1</v>
      </c>
      <c r="E148" s="69">
        <v>1</v>
      </c>
      <c r="F148" s="69">
        <v>1</v>
      </c>
      <c r="G148" s="69">
        <v>1</v>
      </c>
      <c r="H148" s="69">
        <v>1</v>
      </c>
      <c r="I148" s="69">
        <v>1</v>
      </c>
      <c r="J148">
        <f t="shared" si="2"/>
        <v>159</v>
      </c>
    </row>
    <row r="149" spans="2:10" x14ac:dyDescent="0.3">
      <c r="B149" t="s">
        <v>208</v>
      </c>
      <c r="C149" s="69">
        <v>0.97050854801859299</v>
      </c>
      <c r="D149" s="69">
        <v>0.93434180881879625</v>
      </c>
      <c r="E149" s="69">
        <v>0.93280338483236103</v>
      </c>
      <c r="F149" s="69">
        <v>0.94014833986365309</v>
      </c>
      <c r="G149" s="69">
        <v>1</v>
      </c>
      <c r="H149" s="69">
        <v>1</v>
      </c>
      <c r="I149" s="69">
        <v>0.96312514142607231</v>
      </c>
      <c r="J149">
        <f t="shared" si="2"/>
        <v>128</v>
      </c>
    </row>
    <row r="150" spans="2:10" x14ac:dyDescent="0.3">
      <c r="B150" t="s">
        <v>212</v>
      </c>
      <c r="C150" s="69">
        <v>0.5</v>
      </c>
      <c r="D150" s="69">
        <v>0.5</v>
      </c>
      <c r="E150" s="69">
        <v>0.60503391431254405</v>
      </c>
      <c r="F150" s="69">
        <v>1</v>
      </c>
      <c r="G150" s="69">
        <v>1</v>
      </c>
      <c r="H150" s="69">
        <v>1</v>
      </c>
      <c r="I150" s="69">
        <v>0.7598227074672953</v>
      </c>
      <c r="J150">
        <f t="shared" si="2"/>
        <v>63</v>
      </c>
    </row>
    <row r="151" spans="2:10" x14ac:dyDescent="0.3">
      <c r="B151" t="s">
        <v>214</v>
      </c>
      <c r="C151" s="69">
        <v>1</v>
      </c>
      <c r="D151" s="69">
        <v>1.0000017159868906</v>
      </c>
      <c r="E151" s="69">
        <v>1</v>
      </c>
      <c r="F151" s="69">
        <v>1.0000001017480311</v>
      </c>
      <c r="G151" s="69">
        <v>1</v>
      </c>
      <c r="H151" s="69">
        <v>1</v>
      </c>
      <c r="I151" s="69">
        <v>1.0000003193090967</v>
      </c>
      <c r="J151">
        <f t="shared" si="2"/>
        <v>327</v>
      </c>
    </row>
    <row r="152" spans="2:10" x14ac:dyDescent="0.3">
      <c r="B152" t="s">
        <v>215</v>
      </c>
      <c r="C152" s="69">
        <v>1</v>
      </c>
      <c r="D152" s="69">
        <v>0.37392503650819409</v>
      </c>
      <c r="E152" s="69">
        <v>1</v>
      </c>
      <c r="F152" s="69">
        <v>1</v>
      </c>
      <c r="G152" s="69">
        <v>1</v>
      </c>
      <c r="H152" s="69">
        <v>1</v>
      </c>
      <c r="I152" s="69">
        <v>0.88993560441284492</v>
      </c>
      <c r="J152">
        <f t="shared" si="2"/>
        <v>95</v>
      </c>
    </row>
    <row r="153" spans="2:10" x14ac:dyDescent="0.3">
      <c r="B153" t="s">
        <v>216</v>
      </c>
      <c r="C153" s="69">
        <v>0.64655693326565633</v>
      </c>
      <c r="D153" s="69">
        <v>1</v>
      </c>
      <c r="E153" s="69">
        <v>0.80117478199641723</v>
      </c>
      <c r="F153" s="69">
        <v>0.43819188191881919</v>
      </c>
      <c r="G153" s="69">
        <v>0.50672654650954829</v>
      </c>
      <c r="H153" s="69">
        <v>0.71794617879335532</v>
      </c>
      <c r="I153" s="69">
        <v>0.67075334269393894</v>
      </c>
      <c r="J153">
        <f t="shared" si="2"/>
        <v>47</v>
      </c>
    </row>
    <row r="154" spans="2:10" x14ac:dyDescent="0.3">
      <c r="B154" t="s">
        <v>217</v>
      </c>
      <c r="C154" s="69">
        <v>0.1924001924001924</v>
      </c>
      <c r="D154" s="69">
        <v>1</v>
      </c>
      <c r="E154" s="69">
        <v>1</v>
      </c>
      <c r="F154" s="69">
        <v>0.50382534054860983</v>
      </c>
      <c r="G154" s="69">
        <v>0.45645426328281907</v>
      </c>
      <c r="H154" s="69">
        <v>0.20855483765437147</v>
      </c>
      <c r="I154" s="69">
        <v>0.51922823602340085</v>
      </c>
      <c r="J154">
        <f t="shared" si="2"/>
        <v>28</v>
      </c>
    </row>
    <row r="155" spans="2:10" x14ac:dyDescent="0.3">
      <c r="B155" t="s">
        <v>218</v>
      </c>
      <c r="C155" s="69">
        <v>1</v>
      </c>
      <c r="D155" s="69">
        <v>1</v>
      </c>
      <c r="E155" s="69">
        <v>1</v>
      </c>
      <c r="F155" s="69">
        <v>1</v>
      </c>
      <c r="G155" s="69">
        <v>1</v>
      </c>
      <c r="H155" s="69">
        <v>1</v>
      </c>
      <c r="I155" s="69">
        <v>1</v>
      </c>
      <c r="J155">
        <f t="shared" si="2"/>
        <v>159</v>
      </c>
    </row>
    <row r="156" spans="2:10" x14ac:dyDescent="0.3">
      <c r="B156" t="s">
        <v>219</v>
      </c>
      <c r="C156" s="69">
        <v>1</v>
      </c>
      <c r="D156" s="69">
        <v>1</v>
      </c>
      <c r="E156" s="69">
        <v>1</v>
      </c>
      <c r="F156" s="69">
        <v>1</v>
      </c>
      <c r="G156" s="69">
        <v>1</v>
      </c>
      <c r="H156" s="69">
        <v>1</v>
      </c>
      <c r="I156" s="69">
        <v>1</v>
      </c>
      <c r="J156">
        <f t="shared" si="2"/>
        <v>159</v>
      </c>
    </row>
    <row r="157" spans="2:10" x14ac:dyDescent="0.3">
      <c r="B157" t="s">
        <v>220</v>
      </c>
      <c r="C157" s="69">
        <v>1</v>
      </c>
      <c r="D157" s="69">
        <v>1</v>
      </c>
      <c r="E157" s="69">
        <v>1</v>
      </c>
      <c r="F157" s="69">
        <v>1</v>
      </c>
      <c r="G157" s="69">
        <v>1</v>
      </c>
      <c r="H157" s="69">
        <v>1</v>
      </c>
      <c r="I157" s="69">
        <v>1</v>
      </c>
      <c r="J157">
        <f t="shared" si="2"/>
        <v>159</v>
      </c>
    </row>
    <row r="158" spans="2:10" x14ac:dyDescent="0.3">
      <c r="B158" t="s">
        <v>221</v>
      </c>
      <c r="C158" s="69">
        <v>1</v>
      </c>
      <c r="D158" s="69">
        <v>1</v>
      </c>
      <c r="E158" s="69">
        <v>1</v>
      </c>
      <c r="F158" s="69">
        <v>1</v>
      </c>
      <c r="G158" s="69">
        <v>1</v>
      </c>
      <c r="H158" s="69">
        <v>1</v>
      </c>
      <c r="I158" s="69">
        <v>1</v>
      </c>
      <c r="J158">
        <f t="shared" si="2"/>
        <v>159</v>
      </c>
    </row>
    <row r="159" spans="2:10" x14ac:dyDescent="0.3">
      <c r="B159" t="s">
        <v>223</v>
      </c>
      <c r="C159" s="69">
        <v>1</v>
      </c>
      <c r="D159" s="69">
        <v>1</v>
      </c>
      <c r="E159" s="69">
        <v>1</v>
      </c>
      <c r="F159" s="69">
        <v>1</v>
      </c>
      <c r="G159" s="69">
        <v>1</v>
      </c>
      <c r="H159" s="69">
        <v>1</v>
      </c>
      <c r="I159" s="69">
        <v>1</v>
      </c>
      <c r="J159">
        <f t="shared" si="2"/>
        <v>159</v>
      </c>
    </row>
    <row r="160" spans="2:10" x14ac:dyDescent="0.3">
      <c r="B160" t="s">
        <v>224</v>
      </c>
      <c r="C160" s="69">
        <v>1</v>
      </c>
      <c r="D160" s="69">
        <v>1</v>
      </c>
      <c r="E160" s="69">
        <v>1</v>
      </c>
      <c r="F160" s="69">
        <v>1</v>
      </c>
      <c r="G160" s="69">
        <v>1</v>
      </c>
      <c r="H160" s="69">
        <v>1</v>
      </c>
      <c r="I160" s="69">
        <v>1</v>
      </c>
      <c r="J160">
        <f t="shared" si="2"/>
        <v>159</v>
      </c>
    </row>
    <row r="161" spans="2:10" x14ac:dyDescent="0.3">
      <c r="B161" t="s">
        <v>226</v>
      </c>
      <c r="C161" s="69">
        <v>1</v>
      </c>
      <c r="D161" s="69">
        <v>1</v>
      </c>
      <c r="E161" s="69">
        <v>1</v>
      </c>
      <c r="F161" s="69">
        <v>1</v>
      </c>
      <c r="G161" s="69">
        <v>1</v>
      </c>
      <c r="H161" s="69">
        <v>1</v>
      </c>
      <c r="I161" s="69">
        <v>1</v>
      </c>
      <c r="J161">
        <f t="shared" si="2"/>
        <v>159</v>
      </c>
    </row>
    <row r="162" spans="2:10" x14ac:dyDescent="0.3">
      <c r="B162" t="s">
        <v>228</v>
      </c>
      <c r="C162" s="69">
        <v>1</v>
      </c>
      <c r="D162" s="69">
        <v>1</v>
      </c>
      <c r="E162" s="69">
        <v>1</v>
      </c>
      <c r="F162" s="69">
        <v>1</v>
      </c>
      <c r="G162" s="69">
        <v>1</v>
      </c>
      <c r="H162" s="69">
        <v>1</v>
      </c>
      <c r="I162" s="69">
        <v>1</v>
      </c>
      <c r="J162">
        <f t="shared" si="2"/>
        <v>159</v>
      </c>
    </row>
    <row r="163" spans="2:10" x14ac:dyDescent="0.3">
      <c r="B163" t="s">
        <v>230</v>
      </c>
      <c r="C163" s="69">
        <v>1</v>
      </c>
      <c r="D163" s="69">
        <v>1</v>
      </c>
      <c r="E163" s="69">
        <v>1</v>
      </c>
      <c r="F163" s="69">
        <v>1</v>
      </c>
      <c r="G163" s="69">
        <v>1</v>
      </c>
      <c r="H163" s="69">
        <v>0.99999700562173133</v>
      </c>
      <c r="I163" s="69">
        <v>0.99999948209774669</v>
      </c>
      <c r="J163">
        <f t="shared" si="2"/>
        <v>152</v>
      </c>
    </row>
    <row r="164" spans="2:10" x14ac:dyDescent="0.3">
      <c r="B164" t="s">
        <v>225</v>
      </c>
      <c r="C164" s="69">
        <v>1</v>
      </c>
      <c r="D164" s="69">
        <v>1</v>
      </c>
      <c r="E164" s="69">
        <v>1</v>
      </c>
      <c r="F164" s="69">
        <v>1</v>
      </c>
      <c r="G164" s="69">
        <v>1</v>
      </c>
      <c r="H164" s="69">
        <v>1</v>
      </c>
      <c r="I164" s="69">
        <v>1</v>
      </c>
      <c r="J164">
        <f t="shared" si="2"/>
        <v>159</v>
      </c>
    </row>
    <row r="165" spans="2:10" x14ac:dyDescent="0.3">
      <c r="B165" t="s">
        <v>227</v>
      </c>
      <c r="C165" s="69">
        <v>1</v>
      </c>
      <c r="D165" s="69">
        <v>1</v>
      </c>
      <c r="E165" s="69">
        <v>1</v>
      </c>
      <c r="F165" s="69">
        <v>1</v>
      </c>
      <c r="G165" s="69">
        <v>1</v>
      </c>
      <c r="H165" s="69">
        <v>1</v>
      </c>
      <c r="I165" s="69">
        <v>1</v>
      </c>
      <c r="J165">
        <f t="shared" si="2"/>
        <v>159</v>
      </c>
    </row>
    <row r="166" spans="2:10" x14ac:dyDescent="0.3">
      <c r="B166" t="s">
        <v>229</v>
      </c>
      <c r="C166" s="69">
        <v>1</v>
      </c>
      <c r="D166" s="69">
        <v>1</v>
      </c>
      <c r="E166" s="69">
        <v>1</v>
      </c>
      <c r="F166" s="69">
        <v>0.51728503604712506</v>
      </c>
      <c r="G166" s="69">
        <v>0.77787717319435257</v>
      </c>
      <c r="H166" s="69">
        <v>1</v>
      </c>
      <c r="I166" s="69">
        <v>0.88041565664644572</v>
      </c>
      <c r="J166">
        <f t="shared" si="2"/>
        <v>89</v>
      </c>
    </row>
    <row r="167" spans="2:10" x14ac:dyDescent="0.3">
      <c r="B167" t="s">
        <v>232</v>
      </c>
      <c r="C167" s="69">
        <v>1</v>
      </c>
      <c r="D167" s="69">
        <v>1</v>
      </c>
      <c r="E167" s="69">
        <v>1</v>
      </c>
      <c r="F167" s="69">
        <v>0.67997101377450297</v>
      </c>
      <c r="G167" s="69">
        <v>1</v>
      </c>
      <c r="H167" s="69">
        <v>1</v>
      </c>
      <c r="I167" s="69">
        <v>0.94990209351937838</v>
      </c>
      <c r="J167">
        <f t="shared" si="2"/>
        <v>122</v>
      </c>
    </row>
    <row r="168" spans="2:10" x14ac:dyDescent="0.3">
      <c r="B168" t="s">
        <v>233</v>
      </c>
      <c r="C168" s="69">
        <v>1</v>
      </c>
      <c r="D168" s="69">
        <v>1</v>
      </c>
      <c r="E168" s="69">
        <v>1</v>
      </c>
      <c r="F168" s="69">
        <v>1</v>
      </c>
      <c r="G168" s="69">
        <v>1</v>
      </c>
      <c r="H168" s="69">
        <v>1</v>
      </c>
      <c r="I168" s="69">
        <v>1</v>
      </c>
      <c r="J168">
        <f t="shared" si="2"/>
        <v>159</v>
      </c>
    </row>
    <row r="169" spans="2:10" x14ac:dyDescent="0.3">
      <c r="B169" t="s">
        <v>234</v>
      </c>
      <c r="C169" s="69">
        <v>1.0000000000000002</v>
      </c>
      <c r="D169" s="69">
        <v>1</v>
      </c>
      <c r="E169" s="69">
        <v>1</v>
      </c>
      <c r="F169" s="69">
        <v>1</v>
      </c>
      <c r="G169" s="69">
        <v>1</v>
      </c>
      <c r="H169" s="69">
        <v>1</v>
      </c>
      <c r="I169" s="69">
        <v>1</v>
      </c>
      <c r="J169">
        <f t="shared" si="2"/>
        <v>159</v>
      </c>
    </row>
    <row r="170" spans="2:10" x14ac:dyDescent="0.3">
      <c r="B170" t="s">
        <v>235</v>
      </c>
      <c r="C170" s="69">
        <v>1</v>
      </c>
      <c r="D170" s="69">
        <v>1</v>
      </c>
      <c r="E170" s="69">
        <v>1</v>
      </c>
      <c r="F170" s="69">
        <v>1</v>
      </c>
      <c r="G170" s="69">
        <v>1</v>
      </c>
      <c r="H170" s="69">
        <v>1</v>
      </c>
      <c r="I170" s="69">
        <v>1</v>
      </c>
      <c r="J170">
        <f t="shared" si="2"/>
        <v>159</v>
      </c>
    </row>
    <row r="171" spans="2:10" x14ac:dyDescent="0.3">
      <c r="B171" t="s">
        <v>236</v>
      </c>
      <c r="C171" s="69">
        <v>1</v>
      </c>
      <c r="D171" s="69">
        <v>1</v>
      </c>
      <c r="E171" s="69">
        <v>1</v>
      </c>
      <c r="F171" s="69">
        <v>1</v>
      </c>
      <c r="G171" s="69">
        <v>1</v>
      </c>
      <c r="H171" s="69">
        <v>1</v>
      </c>
      <c r="I171" s="69">
        <v>1</v>
      </c>
      <c r="J171">
        <f t="shared" si="2"/>
        <v>159</v>
      </c>
    </row>
    <row r="172" spans="2:10" x14ac:dyDescent="0.3">
      <c r="B172" t="s">
        <v>231</v>
      </c>
      <c r="C172" s="69">
        <v>1</v>
      </c>
      <c r="D172" s="69">
        <v>1</v>
      </c>
      <c r="E172" s="69">
        <v>1</v>
      </c>
      <c r="F172" s="69">
        <v>1</v>
      </c>
      <c r="G172" s="69">
        <v>1</v>
      </c>
      <c r="H172" s="69">
        <v>1</v>
      </c>
      <c r="I172" s="69">
        <v>1</v>
      </c>
      <c r="J172">
        <f t="shared" si="2"/>
        <v>159</v>
      </c>
    </row>
    <row r="173" spans="2:10" x14ac:dyDescent="0.3">
      <c r="B173" t="s">
        <v>237</v>
      </c>
      <c r="C173" s="69">
        <v>1</v>
      </c>
      <c r="D173" s="69">
        <v>1</v>
      </c>
      <c r="E173" s="69">
        <v>1</v>
      </c>
      <c r="F173" s="69">
        <v>1</v>
      </c>
      <c r="G173" s="69">
        <v>1</v>
      </c>
      <c r="H173" s="69">
        <v>1</v>
      </c>
      <c r="I173" s="69">
        <v>1</v>
      </c>
      <c r="J173">
        <f t="shared" si="2"/>
        <v>159</v>
      </c>
    </row>
    <row r="174" spans="2:10" x14ac:dyDescent="0.3">
      <c r="B174" t="s">
        <v>239</v>
      </c>
      <c r="C174" s="69">
        <v>0.8631834553968063</v>
      </c>
      <c r="D174" s="69">
        <v>1</v>
      </c>
      <c r="E174" s="69">
        <v>0.99997553588070842</v>
      </c>
      <c r="F174" s="69">
        <v>1.0000021902206648</v>
      </c>
      <c r="G174" s="69">
        <v>1</v>
      </c>
      <c r="H174" s="69">
        <v>1.0000024341264029</v>
      </c>
      <c r="I174" s="69">
        <v>0.97757746562001202</v>
      </c>
      <c r="J174">
        <f t="shared" si="2"/>
        <v>134</v>
      </c>
    </row>
    <row r="175" spans="2:10" x14ac:dyDescent="0.3">
      <c r="B175" t="s">
        <v>241</v>
      </c>
      <c r="C175" s="69">
        <v>1</v>
      </c>
      <c r="D175" s="69">
        <v>1</v>
      </c>
      <c r="E175" s="69">
        <v>1</v>
      </c>
      <c r="F175" s="69">
        <v>1</v>
      </c>
      <c r="G175" s="69">
        <v>1</v>
      </c>
      <c r="H175" s="69">
        <v>1</v>
      </c>
      <c r="I175" s="69">
        <v>1</v>
      </c>
      <c r="J175">
        <f t="shared" si="2"/>
        <v>159</v>
      </c>
    </row>
    <row r="176" spans="2:10" x14ac:dyDescent="0.3">
      <c r="B176" t="s">
        <v>242</v>
      </c>
      <c r="C176" s="69">
        <v>1</v>
      </c>
      <c r="D176" s="69">
        <v>1</v>
      </c>
      <c r="E176" s="69">
        <v>1</v>
      </c>
      <c r="F176" s="69">
        <v>1</v>
      </c>
      <c r="G176" s="69">
        <v>1</v>
      </c>
      <c r="H176" s="69">
        <v>1</v>
      </c>
      <c r="I176" s="69">
        <v>1</v>
      </c>
      <c r="J176">
        <f t="shared" si="2"/>
        <v>159</v>
      </c>
    </row>
    <row r="177" spans="2:10" x14ac:dyDescent="0.3">
      <c r="B177" t="s">
        <v>244</v>
      </c>
      <c r="C177" s="69">
        <v>0.42541123085649463</v>
      </c>
      <c r="D177" s="69">
        <v>1</v>
      </c>
      <c r="E177" s="69">
        <v>0.49891900881423584</v>
      </c>
      <c r="F177" s="69">
        <v>0.40310759308120786</v>
      </c>
      <c r="G177" s="69">
        <v>0.43975373790677219</v>
      </c>
      <c r="H177" s="69">
        <v>0.43274432023079695</v>
      </c>
      <c r="I177" s="69">
        <v>0.52141309992779972</v>
      </c>
      <c r="J177">
        <f t="shared" si="2"/>
        <v>29</v>
      </c>
    </row>
    <row r="178" spans="2:10" x14ac:dyDescent="0.3">
      <c r="B178" t="s">
        <v>243</v>
      </c>
      <c r="C178" s="69">
        <v>1</v>
      </c>
      <c r="D178" s="69">
        <v>0.99999267109332635</v>
      </c>
      <c r="E178" s="69">
        <v>1</v>
      </c>
      <c r="F178" s="69">
        <v>1</v>
      </c>
      <c r="G178" s="69">
        <v>1</v>
      </c>
      <c r="H178" s="69">
        <v>1</v>
      </c>
      <c r="I178" s="69">
        <v>0.9999988077524703</v>
      </c>
      <c r="J178">
        <f t="shared" si="2"/>
        <v>151</v>
      </c>
    </row>
    <row r="179" spans="2:10" x14ac:dyDescent="0.3">
      <c r="B179" t="s">
        <v>240</v>
      </c>
      <c r="C179" s="69">
        <v>1</v>
      </c>
      <c r="D179" s="69">
        <v>1</v>
      </c>
      <c r="E179" s="69">
        <v>1</v>
      </c>
      <c r="F179" s="69">
        <v>1</v>
      </c>
      <c r="G179" s="69">
        <v>1</v>
      </c>
      <c r="H179" s="69">
        <v>1</v>
      </c>
      <c r="I179" s="69">
        <v>1</v>
      </c>
      <c r="J179">
        <f t="shared" si="2"/>
        <v>159</v>
      </c>
    </row>
    <row r="180" spans="2:10" x14ac:dyDescent="0.3">
      <c r="B180" t="s">
        <v>245</v>
      </c>
      <c r="C180" s="69">
        <v>1</v>
      </c>
      <c r="D180" s="69">
        <v>1</v>
      </c>
      <c r="E180" s="69">
        <v>1</v>
      </c>
      <c r="F180" s="69">
        <v>1</v>
      </c>
      <c r="G180" s="69">
        <v>1</v>
      </c>
      <c r="H180" s="69">
        <v>1</v>
      </c>
      <c r="I180" s="69">
        <v>1</v>
      </c>
      <c r="J180">
        <f t="shared" si="2"/>
        <v>159</v>
      </c>
    </row>
    <row r="181" spans="2:10" x14ac:dyDescent="0.3">
      <c r="B181" t="s">
        <v>248</v>
      </c>
      <c r="C181" s="69">
        <v>1</v>
      </c>
      <c r="D181" s="69">
        <v>1</v>
      </c>
      <c r="E181" s="69">
        <v>1</v>
      </c>
      <c r="F181" s="69">
        <v>1</v>
      </c>
      <c r="G181" s="69">
        <v>1</v>
      </c>
      <c r="H181" s="69">
        <v>1</v>
      </c>
      <c r="I181" s="69">
        <v>1</v>
      </c>
      <c r="J181">
        <f t="shared" si="2"/>
        <v>159</v>
      </c>
    </row>
    <row r="182" spans="2:10" x14ac:dyDescent="0.3">
      <c r="B182" t="s">
        <v>250</v>
      </c>
      <c r="C182" s="69">
        <v>1</v>
      </c>
      <c r="D182" s="69">
        <v>1</v>
      </c>
      <c r="E182" s="69">
        <v>1</v>
      </c>
      <c r="F182" s="69">
        <v>1</v>
      </c>
      <c r="G182" s="69">
        <v>1</v>
      </c>
      <c r="H182" s="69">
        <v>1</v>
      </c>
      <c r="I182" s="69">
        <v>1</v>
      </c>
      <c r="J182">
        <f t="shared" si="2"/>
        <v>159</v>
      </c>
    </row>
    <row r="183" spans="2:10" x14ac:dyDescent="0.3">
      <c r="B183" t="s">
        <v>252</v>
      </c>
      <c r="C183" s="69">
        <v>1</v>
      </c>
      <c r="D183" s="69">
        <v>1</v>
      </c>
      <c r="E183" s="69">
        <v>1</v>
      </c>
      <c r="F183" s="69">
        <v>1</v>
      </c>
      <c r="G183" s="69">
        <v>1</v>
      </c>
      <c r="H183" s="69">
        <v>1</v>
      </c>
      <c r="I183" s="69">
        <v>1</v>
      </c>
      <c r="J183">
        <f t="shared" si="2"/>
        <v>159</v>
      </c>
    </row>
    <row r="184" spans="2:10" x14ac:dyDescent="0.3">
      <c r="B184" t="s">
        <v>246</v>
      </c>
      <c r="C184" s="69">
        <v>1</v>
      </c>
      <c r="D184" s="69">
        <v>1</v>
      </c>
      <c r="E184" s="69">
        <v>1</v>
      </c>
      <c r="F184" s="69">
        <v>0.84893149439224003</v>
      </c>
      <c r="G184" s="69">
        <v>1</v>
      </c>
      <c r="H184" s="69">
        <v>1</v>
      </c>
      <c r="I184" s="69">
        <v>0.97410517701615262</v>
      </c>
      <c r="J184">
        <f t="shared" si="2"/>
        <v>133</v>
      </c>
    </row>
    <row r="185" spans="2:10" x14ac:dyDescent="0.3">
      <c r="B185" t="s">
        <v>255</v>
      </c>
      <c r="C185" s="69">
        <v>1</v>
      </c>
      <c r="D185" s="69">
        <v>0.7197667617167508</v>
      </c>
      <c r="E185" s="69">
        <v>0.86925088735288625</v>
      </c>
      <c r="F185" s="69">
        <v>1</v>
      </c>
      <c r="G185" s="69">
        <v>1</v>
      </c>
      <c r="H185" s="69">
        <v>1</v>
      </c>
      <c r="I185" s="69">
        <v>0.9300017554418698</v>
      </c>
      <c r="J185">
        <f t="shared" si="2"/>
        <v>112</v>
      </c>
    </row>
    <row r="186" spans="2:10" x14ac:dyDescent="0.3">
      <c r="B186" t="s">
        <v>247</v>
      </c>
      <c r="C186" s="69">
        <v>1</v>
      </c>
      <c r="D186" s="69">
        <v>1</v>
      </c>
      <c r="E186" s="69">
        <v>1</v>
      </c>
      <c r="F186" s="69">
        <v>1.000000000000046</v>
      </c>
      <c r="G186" s="69">
        <v>1</v>
      </c>
      <c r="H186" s="69">
        <v>1</v>
      </c>
      <c r="I186" s="69">
        <v>1.000000000000008</v>
      </c>
      <c r="J186">
        <f t="shared" si="2"/>
        <v>322</v>
      </c>
    </row>
    <row r="187" spans="2:10" x14ac:dyDescent="0.3">
      <c r="B187" t="s">
        <v>249</v>
      </c>
      <c r="C187" s="69">
        <v>1</v>
      </c>
      <c r="D187" s="69">
        <v>1</v>
      </c>
      <c r="E187" s="69">
        <v>1</v>
      </c>
      <c r="F187" s="69">
        <v>1</v>
      </c>
      <c r="G187" s="69">
        <v>1</v>
      </c>
      <c r="H187" s="69">
        <v>1</v>
      </c>
      <c r="I187" s="69">
        <v>1</v>
      </c>
      <c r="J187">
        <f t="shared" si="2"/>
        <v>159</v>
      </c>
    </row>
    <row r="188" spans="2:10" x14ac:dyDescent="0.3">
      <c r="B188" t="s">
        <v>251</v>
      </c>
      <c r="C188" s="69">
        <v>1</v>
      </c>
      <c r="D188" s="69">
        <v>1</v>
      </c>
      <c r="E188" s="69">
        <v>1</v>
      </c>
      <c r="F188" s="69">
        <v>1</v>
      </c>
      <c r="G188" s="69">
        <v>1</v>
      </c>
      <c r="H188" s="69">
        <v>1</v>
      </c>
      <c r="I188" s="69">
        <v>1</v>
      </c>
      <c r="J188">
        <f t="shared" si="2"/>
        <v>159</v>
      </c>
    </row>
    <row r="189" spans="2:10" x14ac:dyDescent="0.3">
      <c r="B189" t="s">
        <v>253</v>
      </c>
      <c r="C189" s="69">
        <v>1</v>
      </c>
      <c r="D189" s="69">
        <v>1.0000209135017568</v>
      </c>
      <c r="E189" s="69">
        <v>0.25</v>
      </c>
      <c r="F189" s="69">
        <v>0.59868289762522453</v>
      </c>
      <c r="G189" s="69">
        <v>0.41025641025641024</v>
      </c>
      <c r="H189" s="69">
        <v>0.3451370193967005</v>
      </c>
      <c r="I189" s="69">
        <v>0.58947340668611803</v>
      </c>
      <c r="J189">
        <f t="shared" si="2"/>
        <v>35</v>
      </c>
    </row>
    <row r="190" spans="2:10" x14ac:dyDescent="0.3">
      <c r="B190" t="s">
        <v>257</v>
      </c>
      <c r="C190" s="69">
        <v>0</v>
      </c>
      <c r="D190" s="69">
        <v>1.0000061295367888</v>
      </c>
      <c r="E190" s="69">
        <v>0.99998895298884249</v>
      </c>
      <c r="F190" s="69">
        <v>1</v>
      </c>
      <c r="G190" s="69">
        <v>1</v>
      </c>
      <c r="H190" s="69">
        <v>1</v>
      </c>
      <c r="I190" s="69">
        <v>0.82612439172738106</v>
      </c>
      <c r="J190">
        <f t="shared" si="2"/>
        <v>76</v>
      </c>
    </row>
    <row r="191" spans="2:10" x14ac:dyDescent="0.3">
      <c r="B191" t="s">
        <v>254</v>
      </c>
      <c r="C191" s="69">
        <v>1</v>
      </c>
      <c r="D191" s="69">
        <v>1</v>
      </c>
      <c r="E191" s="69">
        <v>1</v>
      </c>
      <c r="F191" s="69">
        <v>1</v>
      </c>
      <c r="G191" s="69">
        <v>1</v>
      </c>
      <c r="H191" s="69">
        <v>1</v>
      </c>
      <c r="I191" s="69">
        <v>1</v>
      </c>
      <c r="J191">
        <f t="shared" si="2"/>
        <v>159</v>
      </c>
    </row>
    <row r="192" spans="2:10" x14ac:dyDescent="0.3">
      <c r="B192" t="s">
        <v>259</v>
      </c>
      <c r="C192" s="69">
        <v>1</v>
      </c>
      <c r="D192" s="69">
        <v>1</v>
      </c>
      <c r="E192" s="69">
        <v>1</v>
      </c>
      <c r="F192" s="69">
        <v>1</v>
      </c>
      <c r="G192" s="69">
        <v>1</v>
      </c>
      <c r="H192" s="69">
        <v>1</v>
      </c>
      <c r="I192" s="69">
        <v>1</v>
      </c>
      <c r="J192">
        <f t="shared" si="2"/>
        <v>159</v>
      </c>
    </row>
    <row r="193" spans="2:10" x14ac:dyDescent="0.3">
      <c r="B193" t="s">
        <v>261</v>
      </c>
      <c r="C193" s="69">
        <v>1</v>
      </c>
      <c r="D193" s="69">
        <v>1</v>
      </c>
      <c r="E193" s="69">
        <v>1</v>
      </c>
      <c r="F193" s="69">
        <v>1</v>
      </c>
      <c r="G193" s="69">
        <v>1</v>
      </c>
      <c r="H193" s="69">
        <v>1</v>
      </c>
      <c r="I193" s="69">
        <v>1</v>
      </c>
      <c r="J193">
        <f t="shared" si="2"/>
        <v>159</v>
      </c>
    </row>
    <row r="194" spans="2:10" x14ac:dyDescent="0.3">
      <c r="B194" t="s">
        <v>256</v>
      </c>
      <c r="C194" s="69">
        <v>0.77496857386156281</v>
      </c>
      <c r="D194" s="69">
        <v>1</v>
      </c>
      <c r="E194" s="69">
        <v>1</v>
      </c>
      <c r="F194" s="69">
        <v>1</v>
      </c>
      <c r="G194" s="69">
        <v>1</v>
      </c>
      <c r="H194" s="69">
        <v>1</v>
      </c>
      <c r="I194" s="69">
        <v>0.96098934315600049</v>
      </c>
      <c r="J194">
        <f t="shared" si="2"/>
        <v>126</v>
      </c>
    </row>
    <row r="195" spans="2:10" x14ac:dyDescent="0.3">
      <c r="B195" t="s">
        <v>260</v>
      </c>
      <c r="C195" s="69">
        <v>1.0000000000000002</v>
      </c>
      <c r="D195" s="69">
        <v>1</v>
      </c>
      <c r="E195" s="69">
        <v>0.78037418023854122</v>
      </c>
      <c r="F195" s="69">
        <v>0.72198907991516625</v>
      </c>
      <c r="G195" s="69">
        <v>1</v>
      </c>
      <c r="H195" s="69">
        <v>1</v>
      </c>
      <c r="I195" s="69">
        <v>0.91402531500497719</v>
      </c>
      <c r="J195">
        <f t="shared" si="2"/>
        <v>107</v>
      </c>
    </row>
    <row r="196" spans="2:10" x14ac:dyDescent="0.3">
      <c r="B196" t="s">
        <v>258</v>
      </c>
      <c r="C196" s="69">
        <v>0.99988616960728516</v>
      </c>
      <c r="D196" s="69">
        <v>1</v>
      </c>
      <c r="E196" s="69">
        <v>0.99999397382917532</v>
      </c>
      <c r="F196" s="69">
        <v>0.99999933850402689</v>
      </c>
      <c r="G196" s="69">
        <v>1</v>
      </c>
      <c r="H196" s="69">
        <v>1</v>
      </c>
      <c r="I196" s="69">
        <v>0.99997820552557848</v>
      </c>
      <c r="J196">
        <f t="shared" si="2"/>
        <v>144</v>
      </c>
    </row>
    <row r="197" spans="2:10" x14ac:dyDescent="0.3">
      <c r="B197" t="s">
        <v>263</v>
      </c>
      <c r="C197" s="69">
        <v>1</v>
      </c>
      <c r="D197" s="69">
        <v>1</v>
      </c>
      <c r="E197" s="69">
        <v>1</v>
      </c>
      <c r="F197" s="69">
        <v>1</v>
      </c>
      <c r="G197" s="69">
        <v>0.80752453653217016</v>
      </c>
      <c r="H197" s="69">
        <v>0.44358507734303915</v>
      </c>
      <c r="I197" s="69">
        <v>0.87186939486963999</v>
      </c>
      <c r="J197">
        <f t="shared" si="2"/>
        <v>88</v>
      </c>
    </row>
    <row r="198" spans="2:10" x14ac:dyDescent="0.3">
      <c r="B198" t="s">
        <v>265</v>
      </c>
      <c r="C198" s="69">
        <v>1</v>
      </c>
      <c r="D198" s="69" t="e">
        <v>#DIV/0!</v>
      </c>
      <c r="E198" s="69" t="e">
        <v>#DIV/0!</v>
      </c>
      <c r="F198" s="69">
        <v>1</v>
      </c>
      <c r="G198" s="69">
        <v>1</v>
      </c>
      <c r="H198" s="69">
        <v>0.61738981306808438</v>
      </c>
      <c r="I198" s="69">
        <v>0.84207992978184243</v>
      </c>
      <c r="J198">
        <f t="shared" si="2"/>
        <v>82</v>
      </c>
    </row>
    <row r="199" spans="2:10" x14ac:dyDescent="0.3">
      <c r="B199" t="s">
        <v>264</v>
      </c>
      <c r="C199" s="69">
        <v>0.77635820492481145</v>
      </c>
      <c r="D199" s="69">
        <v>0.80059009786989066</v>
      </c>
      <c r="E199" s="69">
        <v>0.86004691164972635</v>
      </c>
      <c r="F199" s="69">
        <v>0.49155870309458283</v>
      </c>
      <c r="G199" s="69">
        <v>0.41418920162730333</v>
      </c>
      <c r="H199" s="69">
        <v>1</v>
      </c>
      <c r="I199" s="69">
        <v>0.70590157302671497</v>
      </c>
      <c r="J199">
        <f t="shared" si="2"/>
        <v>54</v>
      </c>
    </row>
    <row r="200" spans="2:10" x14ac:dyDescent="0.3">
      <c r="B200" t="s">
        <v>266</v>
      </c>
      <c r="C200" s="69">
        <v>0.99999875510407321</v>
      </c>
      <c r="D200" s="69">
        <v>0.99999818528264217</v>
      </c>
      <c r="E200" s="69">
        <v>1</v>
      </c>
      <c r="F200" s="69">
        <v>1</v>
      </c>
      <c r="G200" s="69">
        <v>1</v>
      </c>
      <c r="H200" s="69">
        <v>1</v>
      </c>
      <c r="I200" s="69">
        <v>0.99999948225873259</v>
      </c>
      <c r="J200">
        <f t="shared" ref="J200:J263" si="3">RANK(I200,$I$7:$I$340,1)</f>
        <v>153</v>
      </c>
    </row>
    <row r="201" spans="2:10" x14ac:dyDescent="0.3">
      <c r="B201" t="s">
        <v>267</v>
      </c>
      <c r="C201" s="69">
        <v>1</v>
      </c>
      <c r="D201" s="69">
        <v>0.99999931117616669</v>
      </c>
      <c r="E201" s="69">
        <v>1</v>
      </c>
      <c r="F201" s="69">
        <v>1</v>
      </c>
      <c r="G201" s="69">
        <v>1</v>
      </c>
      <c r="H201" s="69">
        <v>1</v>
      </c>
      <c r="I201" s="69">
        <v>0.99999989583306192</v>
      </c>
      <c r="J201">
        <f t="shared" si="3"/>
        <v>155</v>
      </c>
    </row>
    <row r="202" spans="2:10" x14ac:dyDescent="0.3">
      <c r="B202" t="s">
        <v>268</v>
      </c>
      <c r="C202" s="69">
        <v>0.5518865321289943</v>
      </c>
      <c r="D202" s="69">
        <v>1.0000097606684106</v>
      </c>
      <c r="E202" s="69">
        <v>0.99999502388535033</v>
      </c>
      <c r="F202" s="69">
        <v>0.76394849785407726</v>
      </c>
      <c r="G202" s="69">
        <v>1</v>
      </c>
      <c r="H202" s="69">
        <v>0.64201820310434687</v>
      </c>
      <c r="I202" s="69">
        <v>0.82340266082308644</v>
      </c>
      <c r="J202">
        <f t="shared" si="3"/>
        <v>75</v>
      </c>
    </row>
    <row r="203" spans="2:10" x14ac:dyDescent="0.3">
      <c r="B203" t="s">
        <v>269</v>
      </c>
      <c r="C203" s="69">
        <v>1.0000005923234874</v>
      </c>
      <c r="D203" s="69">
        <v>1</v>
      </c>
      <c r="E203" s="69">
        <v>0.99999914515295574</v>
      </c>
      <c r="F203" s="69">
        <v>1</v>
      </c>
      <c r="G203" s="69">
        <v>1</v>
      </c>
      <c r="H203" s="69">
        <v>1.000000000000006</v>
      </c>
      <c r="I203" s="69">
        <v>0.99999996538797431</v>
      </c>
      <c r="J203">
        <f t="shared" si="3"/>
        <v>157</v>
      </c>
    </row>
    <row r="204" spans="2:10" x14ac:dyDescent="0.3">
      <c r="B204" t="s">
        <v>270</v>
      </c>
      <c r="C204" s="69">
        <v>1.0000000000000002</v>
      </c>
      <c r="D204" s="69">
        <v>1</v>
      </c>
      <c r="E204" s="69">
        <v>0.41676028186685732</v>
      </c>
      <c r="F204" s="69">
        <v>1</v>
      </c>
      <c r="G204" s="69">
        <v>1</v>
      </c>
      <c r="H204" s="69">
        <v>1</v>
      </c>
      <c r="I204" s="69">
        <v>0.89669091519904898</v>
      </c>
      <c r="J204">
        <f t="shared" si="3"/>
        <v>99</v>
      </c>
    </row>
    <row r="205" spans="2:10" x14ac:dyDescent="0.3">
      <c r="B205" t="s">
        <v>271</v>
      </c>
      <c r="C205" s="69">
        <v>1</v>
      </c>
      <c r="D205" s="69">
        <v>1</v>
      </c>
      <c r="E205" s="69">
        <v>1</v>
      </c>
      <c r="F205" s="69">
        <v>1</v>
      </c>
      <c r="G205" s="69">
        <v>1</v>
      </c>
      <c r="H205" s="69">
        <v>1</v>
      </c>
      <c r="I205" s="69">
        <v>1</v>
      </c>
      <c r="J205">
        <f t="shared" si="3"/>
        <v>159</v>
      </c>
    </row>
    <row r="206" spans="2:10" x14ac:dyDescent="0.3">
      <c r="B206" t="s">
        <v>273</v>
      </c>
      <c r="C206" s="69">
        <v>1</v>
      </c>
      <c r="D206" s="69">
        <v>1</v>
      </c>
      <c r="E206" s="69">
        <v>1</v>
      </c>
      <c r="F206" s="69">
        <v>1</v>
      </c>
      <c r="G206" s="69">
        <v>1</v>
      </c>
      <c r="H206" s="69">
        <v>1</v>
      </c>
      <c r="I206" s="69">
        <v>1</v>
      </c>
      <c r="J206">
        <f t="shared" si="3"/>
        <v>159</v>
      </c>
    </row>
    <row r="207" spans="2:10" x14ac:dyDescent="0.3">
      <c r="B207" t="s">
        <v>274</v>
      </c>
      <c r="C207" s="69">
        <v>1</v>
      </c>
      <c r="D207" s="69">
        <v>0.45126302269159413</v>
      </c>
      <c r="E207" s="69">
        <v>0.43692137626088157</v>
      </c>
      <c r="F207" s="69">
        <v>0.4589925968935985</v>
      </c>
      <c r="G207" s="69">
        <v>0.45190796055452337</v>
      </c>
      <c r="H207" s="69">
        <v>1</v>
      </c>
      <c r="I207" s="69">
        <v>0.5982562212938215</v>
      </c>
      <c r="J207">
        <f t="shared" si="3"/>
        <v>38</v>
      </c>
    </row>
    <row r="208" spans="2:10" x14ac:dyDescent="0.3">
      <c r="B208" t="s">
        <v>276</v>
      </c>
      <c r="C208" s="69">
        <v>1</v>
      </c>
      <c r="D208" s="69">
        <v>1</v>
      </c>
      <c r="E208" s="69">
        <v>1</v>
      </c>
      <c r="F208" s="69">
        <v>1</v>
      </c>
      <c r="G208" s="69">
        <v>1</v>
      </c>
      <c r="H208" s="69">
        <v>1</v>
      </c>
      <c r="I208" s="69">
        <v>1</v>
      </c>
      <c r="J208">
        <f t="shared" si="3"/>
        <v>159</v>
      </c>
    </row>
    <row r="209" spans="2:10" x14ac:dyDescent="0.3">
      <c r="B209" t="s">
        <v>277</v>
      </c>
      <c r="C209" s="69">
        <v>1</v>
      </c>
      <c r="D209" s="69">
        <v>0.71406075716816486</v>
      </c>
      <c r="E209" s="69">
        <v>0.3003003003003003</v>
      </c>
      <c r="F209" s="69">
        <v>0</v>
      </c>
      <c r="G209" s="69">
        <v>0.93398429208236045</v>
      </c>
      <c r="H209" s="69">
        <v>1</v>
      </c>
      <c r="I209" s="69">
        <v>0.58346004932340045</v>
      </c>
      <c r="J209">
        <f t="shared" si="3"/>
        <v>33</v>
      </c>
    </row>
    <row r="210" spans="2:10" x14ac:dyDescent="0.3">
      <c r="B210" t="s">
        <v>279</v>
      </c>
      <c r="C210" s="69">
        <v>0</v>
      </c>
      <c r="D210" s="69">
        <v>0</v>
      </c>
      <c r="E210" s="69">
        <v>0</v>
      </c>
      <c r="F210" s="69">
        <v>0</v>
      </c>
      <c r="G210" s="69">
        <v>0</v>
      </c>
      <c r="H210" s="69">
        <v>0</v>
      </c>
      <c r="I210" s="69">
        <v>0</v>
      </c>
      <c r="J210">
        <f t="shared" si="3"/>
        <v>1</v>
      </c>
    </row>
    <row r="211" spans="2:10" x14ac:dyDescent="0.3">
      <c r="B211" t="s">
        <v>281</v>
      </c>
      <c r="C211" s="69">
        <v>0</v>
      </c>
      <c r="D211" s="69">
        <v>0.33105274773780624</v>
      </c>
      <c r="E211" s="69">
        <v>0</v>
      </c>
      <c r="F211" s="69">
        <v>0</v>
      </c>
      <c r="G211" s="69">
        <v>0</v>
      </c>
      <c r="H211" s="69">
        <v>0</v>
      </c>
      <c r="I211" s="69">
        <v>4.8437096357530351E-2</v>
      </c>
      <c r="J211">
        <f t="shared" si="3"/>
        <v>2</v>
      </c>
    </row>
    <row r="212" spans="2:10" x14ac:dyDescent="0.3">
      <c r="B212" t="s">
        <v>278</v>
      </c>
      <c r="C212" s="69">
        <v>0.40318967834423441</v>
      </c>
      <c r="D212" s="69">
        <v>1</v>
      </c>
      <c r="E212" s="69">
        <v>1</v>
      </c>
      <c r="F212" s="69">
        <v>0.63804976788189482</v>
      </c>
      <c r="G212" s="69">
        <v>0.24870560039792897</v>
      </c>
      <c r="H212" s="69">
        <v>0.45581967773548782</v>
      </c>
      <c r="I212" s="69">
        <v>0.62351257012102335</v>
      </c>
      <c r="J212">
        <f t="shared" si="3"/>
        <v>43</v>
      </c>
    </row>
    <row r="213" spans="2:10" x14ac:dyDescent="0.3">
      <c r="B213" t="s">
        <v>284</v>
      </c>
      <c r="C213" s="69">
        <v>1</v>
      </c>
      <c r="D213" s="69">
        <v>1</v>
      </c>
      <c r="E213" s="69">
        <v>1</v>
      </c>
      <c r="F213" s="69">
        <v>1</v>
      </c>
      <c r="G213" s="69">
        <v>1</v>
      </c>
      <c r="H213" s="69">
        <v>1</v>
      </c>
      <c r="I213" s="69">
        <v>1</v>
      </c>
      <c r="J213">
        <f t="shared" si="3"/>
        <v>159</v>
      </c>
    </row>
    <row r="214" spans="2:10" x14ac:dyDescent="0.3">
      <c r="B214" t="s">
        <v>286</v>
      </c>
      <c r="C214" s="69">
        <v>0.20360894155669271</v>
      </c>
      <c r="D214" s="69">
        <v>1</v>
      </c>
      <c r="E214" s="69">
        <v>1</v>
      </c>
      <c r="F214" s="69">
        <v>1</v>
      </c>
      <c r="G214" s="69">
        <v>0.56348314606741579</v>
      </c>
      <c r="H214" s="69">
        <v>0.76555555555555554</v>
      </c>
      <c r="I214" s="69">
        <v>0.74968447623054268</v>
      </c>
      <c r="J214">
        <f t="shared" si="3"/>
        <v>59</v>
      </c>
    </row>
    <row r="215" spans="2:10" x14ac:dyDescent="0.3">
      <c r="B215" t="s">
        <v>280</v>
      </c>
      <c r="C215" s="69">
        <v>1</v>
      </c>
      <c r="D215" s="69">
        <v>0.47072174307762144</v>
      </c>
      <c r="E215" s="69">
        <v>0.5</v>
      </c>
      <c r="F215" s="69">
        <v>0.5</v>
      </c>
      <c r="G215" s="69">
        <v>0.5</v>
      </c>
      <c r="H215" s="69">
        <v>0.53253067839777724</v>
      </c>
      <c r="I215" s="69">
        <v>0.57952245295749305</v>
      </c>
      <c r="J215">
        <f t="shared" si="3"/>
        <v>32</v>
      </c>
    </row>
    <row r="216" spans="2:10" x14ac:dyDescent="0.3">
      <c r="B216" t="s">
        <v>287</v>
      </c>
      <c r="C216" s="69">
        <v>1</v>
      </c>
      <c r="D216" s="69">
        <v>1</v>
      </c>
      <c r="E216" s="69">
        <v>1</v>
      </c>
      <c r="F216" s="69">
        <v>1</v>
      </c>
      <c r="G216" s="69">
        <v>1</v>
      </c>
      <c r="H216" s="69">
        <v>1</v>
      </c>
      <c r="I216" s="69">
        <v>1</v>
      </c>
      <c r="J216">
        <f t="shared" si="3"/>
        <v>159</v>
      </c>
    </row>
    <row r="217" spans="2:10" x14ac:dyDescent="0.3">
      <c r="B217" t="s">
        <v>290</v>
      </c>
      <c r="C217" s="69">
        <v>1</v>
      </c>
      <c r="D217" s="69">
        <v>0.43843404808317088</v>
      </c>
      <c r="E217" s="69">
        <v>0.4700720777185835</v>
      </c>
      <c r="F217" s="69">
        <v>0.45406387165127893</v>
      </c>
      <c r="G217" s="69">
        <v>0.11351596791281973</v>
      </c>
      <c r="H217" s="69">
        <v>0.12791246851268095</v>
      </c>
      <c r="I217" s="69">
        <v>0.32426370498677604</v>
      </c>
      <c r="J217">
        <f t="shared" si="3"/>
        <v>8</v>
      </c>
    </row>
    <row r="218" spans="2:10" x14ac:dyDescent="0.3">
      <c r="B218" t="s">
        <v>292</v>
      </c>
      <c r="C218" s="69">
        <v>1</v>
      </c>
      <c r="D218" s="69">
        <v>1</v>
      </c>
      <c r="E218" s="69">
        <v>1</v>
      </c>
      <c r="F218" s="69">
        <v>1</v>
      </c>
      <c r="G218" s="69">
        <v>1</v>
      </c>
      <c r="H218" s="69">
        <v>1</v>
      </c>
      <c r="I218" s="69">
        <v>1</v>
      </c>
      <c r="J218">
        <f t="shared" si="3"/>
        <v>159</v>
      </c>
    </row>
    <row r="219" spans="2:10" x14ac:dyDescent="0.3">
      <c r="B219" t="s">
        <v>291</v>
      </c>
      <c r="C219" s="69">
        <v>0.6067715707293394</v>
      </c>
      <c r="D219" s="69">
        <v>0.49449894745203954</v>
      </c>
      <c r="E219" s="69">
        <v>0.64974443385601666</v>
      </c>
      <c r="F219" s="69">
        <v>0.55502109080145046</v>
      </c>
      <c r="G219" s="69">
        <v>0.55502109080145046</v>
      </c>
      <c r="H219" s="69">
        <v>0.71991848307637785</v>
      </c>
      <c r="I219" s="69">
        <v>0.59288273354366072</v>
      </c>
      <c r="J219">
        <f t="shared" si="3"/>
        <v>37</v>
      </c>
    </row>
    <row r="220" spans="2:10" x14ac:dyDescent="0.3">
      <c r="B220" t="s">
        <v>288</v>
      </c>
      <c r="C220" s="69">
        <v>1</v>
      </c>
      <c r="D220" s="69">
        <v>1</v>
      </c>
      <c r="E220" s="69">
        <v>1</v>
      </c>
      <c r="F220" s="69">
        <v>1</v>
      </c>
      <c r="G220" s="69">
        <v>1</v>
      </c>
      <c r="H220" s="69">
        <v>1</v>
      </c>
      <c r="I220" s="69">
        <v>1</v>
      </c>
      <c r="J220">
        <f t="shared" si="3"/>
        <v>159</v>
      </c>
    </row>
    <row r="221" spans="2:10" x14ac:dyDescent="0.3">
      <c r="B221" t="s">
        <v>295</v>
      </c>
      <c r="C221" s="69">
        <v>1</v>
      </c>
      <c r="D221" s="69">
        <v>1</v>
      </c>
      <c r="E221" s="69">
        <v>1.0000085716512352</v>
      </c>
      <c r="F221" s="69">
        <v>1</v>
      </c>
      <c r="G221" s="69">
        <v>1</v>
      </c>
      <c r="H221" s="69">
        <v>0.99999999999999434</v>
      </c>
      <c r="I221" s="69">
        <v>1.0000013819095506</v>
      </c>
      <c r="J221">
        <f t="shared" si="3"/>
        <v>330</v>
      </c>
    </row>
    <row r="222" spans="2:10" x14ac:dyDescent="0.3">
      <c r="B222" t="s">
        <v>296</v>
      </c>
      <c r="C222" s="69">
        <v>1</v>
      </c>
      <c r="D222" s="69">
        <v>1</v>
      </c>
      <c r="E222" s="69">
        <v>1</v>
      </c>
      <c r="F222" s="69">
        <v>1</v>
      </c>
      <c r="G222" s="69">
        <v>1</v>
      </c>
      <c r="H222" s="69">
        <v>1</v>
      </c>
      <c r="I222" s="69">
        <v>1</v>
      </c>
      <c r="J222">
        <f t="shared" si="3"/>
        <v>159</v>
      </c>
    </row>
    <row r="223" spans="2:10" x14ac:dyDescent="0.3">
      <c r="B223" t="s">
        <v>289</v>
      </c>
      <c r="C223" s="69">
        <v>1</v>
      </c>
      <c r="D223" s="69">
        <v>1</v>
      </c>
      <c r="E223" s="69">
        <v>1</v>
      </c>
      <c r="F223" s="69">
        <v>1</v>
      </c>
      <c r="G223" s="69">
        <v>1</v>
      </c>
      <c r="H223" s="69">
        <v>1</v>
      </c>
      <c r="I223" s="69">
        <v>1</v>
      </c>
      <c r="J223">
        <f t="shared" si="3"/>
        <v>159</v>
      </c>
    </row>
    <row r="224" spans="2:10" x14ac:dyDescent="0.3">
      <c r="B224" t="s">
        <v>298</v>
      </c>
      <c r="C224" s="69">
        <v>1</v>
      </c>
      <c r="D224" s="69">
        <v>1</v>
      </c>
      <c r="E224" s="69">
        <v>1</v>
      </c>
      <c r="F224" s="69">
        <v>1</v>
      </c>
      <c r="G224" s="69">
        <v>1</v>
      </c>
      <c r="H224" s="69">
        <v>1</v>
      </c>
      <c r="I224" s="69">
        <v>1</v>
      </c>
      <c r="J224">
        <f t="shared" si="3"/>
        <v>159</v>
      </c>
    </row>
    <row r="225" spans="2:10" x14ac:dyDescent="0.3">
      <c r="B225" t="s">
        <v>299</v>
      </c>
      <c r="C225" s="69">
        <v>0.93764650726676046</v>
      </c>
      <c r="D225" s="69">
        <v>0.84376318379974691</v>
      </c>
      <c r="E225" s="69">
        <v>1</v>
      </c>
      <c r="F225" s="69">
        <v>0.88780351660619594</v>
      </c>
      <c r="G225" s="69">
        <v>0.83717036416910839</v>
      </c>
      <c r="H225" s="69">
        <v>0.87183958151700092</v>
      </c>
      <c r="I225" s="69">
        <v>0.89190595347223944</v>
      </c>
      <c r="J225">
        <f t="shared" si="3"/>
        <v>96</v>
      </c>
    </row>
    <row r="226" spans="2:10" x14ac:dyDescent="0.3">
      <c r="B226" t="s">
        <v>301</v>
      </c>
      <c r="C226" s="69">
        <v>1</v>
      </c>
      <c r="D226" s="69">
        <v>1</v>
      </c>
      <c r="E226" s="69">
        <v>1</v>
      </c>
      <c r="F226" s="69">
        <v>1</v>
      </c>
      <c r="G226" s="69">
        <v>1</v>
      </c>
      <c r="H226" s="69">
        <v>1</v>
      </c>
      <c r="I226" s="69">
        <v>1</v>
      </c>
      <c r="J226">
        <f t="shared" si="3"/>
        <v>159</v>
      </c>
    </row>
    <row r="227" spans="2:10" x14ac:dyDescent="0.3">
      <c r="B227" t="s">
        <v>302</v>
      </c>
      <c r="C227" s="69">
        <v>0.88290142113047387</v>
      </c>
      <c r="D227" s="69">
        <v>1</v>
      </c>
      <c r="E227" s="69">
        <v>1</v>
      </c>
      <c r="F227" s="69">
        <v>1</v>
      </c>
      <c r="G227" s="69">
        <v>1</v>
      </c>
      <c r="H227" s="69">
        <v>1</v>
      </c>
      <c r="I227" s="69">
        <v>0.97977526218024003</v>
      </c>
      <c r="J227">
        <f t="shared" si="3"/>
        <v>135</v>
      </c>
    </row>
    <row r="228" spans="2:10" x14ac:dyDescent="0.3">
      <c r="B228" t="s">
        <v>275</v>
      </c>
      <c r="C228" s="69">
        <v>0.4630344188918043</v>
      </c>
      <c r="D228" s="69">
        <v>0.70418027014915818</v>
      </c>
      <c r="E228" s="69">
        <v>0.85773957261335432</v>
      </c>
      <c r="F228" s="69">
        <v>0.54890963873392795</v>
      </c>
      <c r="G228" s="69">
        <v>0.50286001634295052</v>
      </c>
      <c r="H228" s="69">
        <v>0.64954531827720596</v>
      </c>
      <c r="I228" s="69">
        <v>0.62643083489620388</v>
      </c>
      <c r="J228">
        <f t="shared" si="3"/>
        <v>44</v>
      </c>
    </row>
    <row r="229" spans="2:10" x14ac:dyDescent="0.3">
      <c r="B229" t="s">
        <v>282</v>
      </c>
      <c r="C229" s="69">
        <v>0.78917700112739575</v>
      </c>
      <c r="D229" s="69">
        <v>0.83985092646055326</v>
      </c>
      <c r="E229" s="69">
        <v>1</v>
      </c>
      <c r="F229" s="69">
        <v>0.57273768613974796</v>
      </c>
      <c r="G229" s="69">
        <v>0.33156498673740054</v>
      </c>
      <c r="H229" s="69">
        <v>1</v>
      </c>
      <c r="I229" s="69">
        <v>0.76415937735551387</v>
      </c>
      <c r="J229">
        <f t="shared" si="3"/>
        <v>67</v>
      </c>
    </row>
    <row r="230" spans="2:10" x14ac:dyDescent="0.3">
      <c r="B230" t="s">
        <v>300</v>
      </c>
      <c r="C230" s="69">
        <v>0.5533780443142281</v>
      </c>
      <c r="D230" s="69">
        <v>0.74370478153672037</v>
      </c>
      <c r="E230" s="69">
        <v>1</v>
      </c>
      <c r="F230" s="69">
        <v>1</v>
      </c>
      <c r="G230" s="69">
        <v>1</v>
      </c>
      <c r="H230" s="69">
        <v>1.0000000000000104</v>
      </c>
      <c r="I230" s="69">
        <v>0.88871060072870212</v>
      </c>
      <c r="J230">
        <f t="shared" si="3"/>
        <v>94</v>
      </c>
    </row>
    <row r="231" spans="2:10" x14ac:dyDescent="0.3">
      <c r="B231" t="s">
        <v>304</v>
      </c>
      <c r="C231" s="69">
        <v>0.3282185935833265</v>
      </c>
      <c r="D231" s="69">
        <v>0.43494019572308806</v>
      </c>
      <c r="E231" s="69">
        <v>0.26881720430107525</v>
      </c>
      <c r="F231" s="69">
        <v>0.20944497082730765</v>
      </c>
      <c r="G231" s="69">
        <v>0.21618282890673254</v>
      </c>
      <c r="H231" s="69">
        <v>0.23592243077880329</v>
      </c>
      <c r="I231" s="69">
        <v>0.27871290290208101</v>
      </c>
      <c r="J231">
        <f t="shared" si="3"/>
        <v>5</v>
      </c>
    </row>
    <row r="232" spans="2:10" x14ac:dyDescent="0.3">
      <c r="B232" t="s">
        <v>283</v>
      </c>
      <c r="C232" s="69">
        <v>1</v>
      </c>
      <c r="D232" s="69">
        <v>1</v>
      </c>
      <c r="E232" s="69">
        <v>1</v>
      </c>
      <c r="F232" s="69">
        <v>0.88142870192746869</v>
      </c>
      <c r="G232" s="69">
        <v>0.87867027897781358</v>
      </c>
      <c r="H232" s="69">
        <v>1</v>
      </c>
      <c r="I232" s="69">
        <v>0.95767374256073234</v>
      </c>
      <c r="J232">
        <f t="shared" si="3"/>
        <v>124</v>
      </c>
    </row>
    <row r="233" spans="2:10" x14ac:dyDescent="0.3">
      <c r="B233" t="s">
        <v>306</v>
      </c>
      <c r="C233" s="69">
        <v>1</v>
      </c>
      <c r="D233" s="69">
        <v>1</v>
      </c>
      <c r="E233" s="69">
        <v>1</v>
      </c>
      <c r="F233" s="69">
        <v>0.67446043165467628</v>
      </c>
      <c r="G233" s="69">
        <v>1</v>
      </c>
      <c r="H233" s="69">
        <v>1</v>
      </c>
      <c r="I233" s="69">
        <v>0.93986766456566473</v>
      </c>
      <c r="J233">
        <f t="shared" si="3"/>
        <v>118</v>
      </c>
    </row>
    <row r="234" spans="2:10" x14ac:dyDescent="0.3">
      <c r="B234" t="s">
        <v>285</v>
      </c>
      <c r="C234" s="69">
        <v>1</v>
      </c>
      <c r="D234" s="69">
        <v>1</v>
      </c>
      <c r="E234" s="69">
        <v>1</v>
      </c>
      <c r="F234" s="69">
        <v>0.33391401729608661</v>
      </c>
      <c r="G234" s="69">
        <v>1</v>
      </c>
      <c r="H234" s="69">
        <v>1</v>
      </c>
      <c r="I234" s="69">
        <v>0.89192845029475898</v>
      </c>
      <c r="J234">
        <f t="shared" si="3"/>
        <v>97</v>
      </c>
    </row>
    <row r="235" spans="2:10" x14ac:dyDescent="0.3">
      <c r="B235" t="s">
        <v>305</v>
      </c>
      <c r="C235" s="69">
        <v>1</v>
      </c>
      <c r="D235" s="69">
        <v>1</v>
      </c>
      <c r="E235" s="69">
        <v>1</v>
      </c>
      <c r="F235" s="69">
        <v>1</v>
      </c>
      <c r="G235" s="69">
        <v>1</v>
      </c>
      <c r="H235" s="69">
        <v>1</v>
      </c>
      <c r="I235" s="69">
        <v>1</v>
      </c>
      <c r="J235">
        <f t="shared" si="3"/>
        <v>159</v>
      </c>
    </row>
    <row r="236" spans="2:10" x14ac:dyDescent="0.3">
      <c r="B236" t="s">
        <v>293</v>
      </c>
      <c r="C236" s="69">
        <v>0.88517476515187643</v>
      </c>
      <c r="D236" s="69">
        <v>1</v>
      </c>
      <c r="E236" s="69">
        <v>1</v>
      </c>
      <c r="F236" s="69">
        <v>0.83350192190977135</v>
      </c>
      <c r="G236" s="69">
        <v>0.48064164768788992</v>
      </c>
      <c r="H236" s="69">
        <v>1</v>
      </c>
      <c r="I236" s="69">
        <v>0.86869317674920321</v>
      </c>
      <c r="J236">
        <f t="shared" si="3"/>
        <v>86</v>
      </c>
    </row>
    <row r="237" spans="2:10" x14ac:dyDescent="0.3">
      <c r="B237" t="s">
        <v>294</v>
      </c>
      <c r="C237" s="69">
        <v>0.74239049740163321</v>
      </c>
      <c r="D237" s="69">
        <v>0.54166666666666663</v>
      </c>
      <c r="E237" s="69">
        <v>1</v>
      </c>
      <c r="F237" s="69">
        <v>0.63510590820144874</v>
      </c>
      <c r="G237" s="69">
        <v>0.65336394137383014</v>
      </c>
      <c r="H237" s="69">
        <v>0.72150072150072153</v>
      </c>
      <c r="I237" s="69">
        <v>0.71497540590864705</v>
      </c>
      <c r="J237">
        <f t="shared" si="3"/>
        <v>55</v>
      </c>
    </row>
    <row r="238" spans="2:10" x14ac:dyDescent="0.3">
      <c r="B238" t="s">
        <v>297</v>
      </c>
      <c r="C238" s="69">
        <v>1</v>
      </c>
      <c r="D238" s="69">
        <v>1</v>
      </c>
      <c r="E238" s="69">
        <v>1</v>
      </c>
      <c r="F238" s="69">
        <v>1</v>
      </c>
      <c r="G238" s="69">
        <v>1</v>
      </c>
      <c r="H238" s="69">
        <v>1</v>
      </c>
      <c r="I238" s="69">
        <v>1</v>
      </c>
      <c r="J238">
        <f t="shared" si="3"/>
        <v>159</v>
      </c>
    </row>
    <row r="239" spans="2:10" x14ac:dyDescent="0.3">
      <c r="B239" t="s">
        <v>303</v>
      </c>
      <c r="C239" s="69">
        <v>0.2121828308726019</v>
      </c>
      <c r="D239" s="69">
        <v>0.67003547562082333</v>
      </c>
      <c r="E239" s="69">
        <v>0.70241389354110539</v>
      </c>
      <c r="F239" s="69">
        <v>0.58393390754086838</v>
      </c>
      <c r="G239" s="69">
        <v>0.37181773342944946</v>
      </c>
      <c r="H239" s="69">
        <v>0.23294360077050574</v>
      </c>
      <c r="I239" s="69">
        <v>0.47502888646792779</v>
      </c>
      <c r="J239">
        <f t="shared" si="3"/>
        <v>22</v>
      </c>
    </row>
    <row r="240" spans="2:10" x14ac:dyDescent="0.3">
      <c r="B240" t="s">
        <v>308</v>
      </c>
      <c r="C240" s="69">
        <v>0.92733333333333323</v>
      </c>
      <c r="D240" s="69">
        <v>0.99998193804756608</v>
      </c>
      <c r="E240" s="69">
        <v>1</v>
      </c>
      <c r="F240" s="69">
        <v>1</v>
      </c>
      <c r="G240" s="69">
        <v>0.9999984874839295</v>
      </c>
      <c r="H240" s="69">
        <v>0.99998163487131253</v>
      </c>
      <c r="I240" s="69">
        <v>0.98726017858871673</v>
      </c>
      <c r="J240">
        <f t="shared" si="3"/>
        <v>137</v>
      </c>
    </row>
    <row r="241" spans="2:10" x14ac:dyDescent="0.3">
      <c r="B241" t="s">
        <v>309</v>
      </c>
      <c r="C241" s="69">
        <v>1</v>
      </c>
      <c r="D241" s="69">
        <v>1</v>
      </c>
      <c r="E241" s="69">
        <v>1</v>
      </c>
      <c r="F241" s="69">
        <v>1</v>
      </c>
      <c r="G241" s="69">
        <v>1</v>
      </c>
      <c r="H241" s="69">
        <v>1</v>
      </c>
      <c r="I241" s="69">
        <v>1</v>
      </c>
      <c r="J241">
        <f t="shared" si="3"/>
        <v>159</v>
      </c>
    </row>
    <row r="242" spans="2:10" x14ac:dyDescent="0.3">
      <c r="B242" t="s">
        <v>310</v>
      </c>
      <c r="C242" s="69">
        <v>1</v>
      </c>
      <c r="D242" s="69">
        <v>1</v>
      </c>
      <c r="E242" s="69">
        <v>1</v>
      </c>
      <c r="F242" s="69">
        <v>1</v>
      </c>
      <c r="G242" s="69">
        <v>1</v>
      </c>
      <c r="H242" s="69">
        <v>1</v>
      </c>
      <c r="I242" s="69">
        <v>1</v>
      </c>
      <c r="J242">
        <f t="shared" si="3"/>
        <v>159</v>
      </c>
    </row>
    <row r="243" spans="2:10" x14ac:dyDescent="0.3">
      <c r="B243" t="s">
        <v>311</v>
      </c>
      <c r="C243" s="69">
        <v>1</v>
      </c>
      <c r="D243" s="69">
        <v>1</v>
      </c>
      <c r="E243" s="69">
        <v>1</v>
      </c>
      <c r="F243" s="69">
        <v>1</v>
      </c>
      <c r="G243" s="69">
        <v>1</v>
      </c>
      <c r="H243" s="69">
        <v>1</v>
      </c>
      <c r="I243" s="69">
        <v>1</v>
      </c>
      <c r="J243">
        <f t="shared" si="3"/>
        <v>159</v>
      </c>
    </row>
    <row r="244" spans="2:10" x14ac:dyDescent="0.3">
      <c r="B244" t="s">
        <v>312</v>
      </c>
      <c r="C244" s="69">
        <v>0.50014231691944866</v>
      </c>
      <c r="D244" s="69">
        <v>1</v>
      </c>
      <c r="E244" s="69">
        <v>1</v>
      </c>
      <c r="F244" s="69">
        <v>1</v>
      </c>
      <c r="G244" s="69">
        <v>1</v>
      </c>
      <c r="H244" s="69">
        <v>0.93709109209864117</v>
      </c>
      <c r="I244" s="69">
        <v>0.89834243556577564</v>
      </c>
      <c r="J244">
        <f t="shared" si="3"/>
        <v>100</v>
      </c>
    </row>
    <row r="245" spans="2:10" x14ac:dyDescent="0.3">
      <c r="B245" t="s">
        <v>314</v>
      </c>
      <c r="C245" s="69">
        <v>0.37598757512323588</v>
      </c>
      <c r="D245" s="69">
        <v>1</v>
      </c>
      <c r="E245" s="69">
        <v>1</v>
      </c>
      <c r="F245" s="69">
        <v>0.77440111128584155</v>
      </c>
      <c r="G245" s="69">
        <v>0.74999667831470973</v>
      </c>
      <c r="H245" s="69">
        <v>0.6802455357142857</v>
      </c>
      <c r="I245" s="69">
        <v>0.76211094973735294</v>
      </c>
      <c r="J245">
        <f t="shared" si="3"/>
        <v>65</v>
      </c>
    </row>
    <row r="246" spans="2:10" x14ac:dyDescent="0.3">
      <c r="B246" t="s">
        <v>315</v>
      </c>
      <c r="C246" s="69">
        <v>0.50055185792166967</v>
      </c>
      <c r="D246" s="69">
        <v>1</v>
      </c>
      <c r="E246" s="69">
        <v>1</v>
      </c>
      <c r="F246" s="69">
        <v>1</v>
      </c>
      <c r="G246" s="69">
        <v>1</v>
      </c>
      <c r="H246" s="69">
        <v>1</v>
      </c>
      <c r="I246" s="69">
        <v>0.91914668976812808</v>
      </c>
      <c r="J246">
        <f t="shared" si="3"/>
        <v>109</v>
      </c>
    </row>
    <row r="247" spans="2:10" x14ac:dyDescent="0.3">
      <c r="B247" t="s">
        <v>317</v>
      </c>
      <c r="C247" s="69">
        <v>1</v>
      </c>
      <c r="D247" s="69">
        <v>1</v>
      </c>
      <c r="E247" s="69">
        <v>1</v>
      </c>
      <c r="F247" s="69">
        <v>1</v>
      </c>
      <c r="G247" s="69">
        <v>1</v>
      </c>
      <c r="H247" s="69">
        <v>1</v>
      </c>
      <c r="I247" s="69">
        <v>1</v>
      </c>
      <c r="J247">
        <f t="shared" si="3"/>
        <v>159</v>
      </c>
    </row>
    <row r="248" spans="2:10" x14ac:dyDescent="0.3">
      <c r="B248" t="s">
        <v>318</v>
      </c>
      <c r="C248" s="69">
        <v>0.19054272920702467</v>
      </c>
      <c r="D248" s="69">
        <v>0.73942123483346223</v>
      </c>
      <c r="E248" s="69">
        <v>1</v>
      </c>
      <c r="F248" s="69">
        <v>0.49529470034670631</v>
      </c>
      <c r="G248" s="69">
        <v>0.50001656561640662</v>
      </c>
      <c r="H248" s="69">
        <v>0.21123785382340515</v>
      </c>
      <c r="I248" s="69">
        <v>0.51750432324119566</v>
      </c>
      <c r="J248">
        <f t="shared" si="3"/>
        <v>27</v>
      </c>
    </row>
    <row r="249" spans="2:10" x14ac:dyDescent="0.3">
      <c r="B249" t="s">
        <v>319</v>
      </c>
      <c r="C249" s="69">
        <v>1</v>
      </c>
      <c r="D249" s="69">
        <v>1</v>
      </c>
      <c r="E249" s="69">
        <v>1</v>
      </c>
      <c r="F249" s="69">
        <v>1</v>
      </c>
      <c r="G249" s="69">
        <v>1</v>
      </c>
      <c r="H249" s="69">
        <v>1</v>
      </c>
      <c r="I249" s="69">
        <v>1</v>
      </c>
      <c r="J249">
        <f t="shared" si="3"/>
        <v>159</v>
      </c>
    </row>
    <row r="250" spans="2:10" x14ac:dyDescent="0.3">
      <c r="B250" t="s">
        <v>320</v>
      </c>
      <c r="C250" s="69">
        <v>0.44180452604192233</v>
      </c>
      <c r="D250" s="69">
        <v>1</v>
      </c>
      <c r="E250" s="69">
        <v>1.0000113373543149</v>
      </c>
      <c r="F250" s="69">
        <v>1</v>
      </c>
      <c r="G250" s="69">
        <v>0.49614533241737274</v>
      </c>
      <c r="H250" s="69">
        <v>0.45135754461495731</v>
      </c>
      <c r="I250" s="69">
        <v>0.72636646386042303</v>
      </c>
      <c r="J250">
        <f t="shared" si="3"/>
        <v>56</v>
      </c>
    </row>
    <row r="251" spans="2:10" x14ac:dyDescent="0.3">
      <c r="B251" t="s">
        <v>313</v>
      </c>
      <c r="C251" s="69">
        <v>1</v>
      </c>
      <c r="D251" s="69">
        <v>1</v>
      </c>
      <c r="E251" s="69">
        <v>1</v>
      </c>
      <c r="F251" s="69">
        <v>1</v>
      </c>
      <c r="G251" s="69">
        <v>1</v>
      </c>
      <c r="H251" s="69">
        <v>1</v>
      </c>
      <c r="I251" s="69">
        <v>1</v>
      </c>
      <c r="J251">
        <f t="shared" si="3"/>
        <v>159</v>
      </c>
    </row>
    <row r="252" spans="2:10" x14ac:dyDescent="0.3">
      <c r="B252" t="s">
        <v>323</v>
      </c>
      <c r="C252" s="69">
        <v>1</v>
      </c>
      <c r="D252" s="69">
        <v>1</v>
      </c>
      <c r="E252" s="69">
        <v>1</v>
      </c>
      <c r="F252" s="69">
        <v>1</v>
      </c>
      <c r="G252" s="69">
        <v>1</v>
      </c>
      <c r="H252" s="69">
        <v>1.0000000000001288</v>
      </c>
      <c r="I252" s="69">
        <v>1.0000000000000249</v>
      </c>
      <c r="J252">
        <f t="shared" si="3"/>
        <v>324</v>
      </c>
    </row>
    <row r="253" spans="2:10" x14ac:dyDescent="0.3">
      <c r="B253" t="s">
        <v>321</v>
      </c>
      <c r="C253" s="69">
        <v>0.14306151645207441</v>
      </c>
      <c r="D253" s="69">
        <v>0.60899761583912093</v>
      </c>
      <c r="E253" s="69">
        <v>0.5270952034336488</v>
      </c>
      <c r="F253" s="69">
        <v>0.48601492065806418</v>
      </c>
      <c r="G253" s="69">
        <v>0.34163006344558322</v>
      </c>
      <c r="H253" s="69">
        <v>0.2252336799429408</v>
      </c>
      <c r="I253" s="69">
        <v>0.42996535423677423</v>
      </c>
      <c r="J253">
        <f t="shared" si="3"/>
        <v>16</v>
      </c>
    </row>
    <row r="254" spans="2:10" x14ac:dyDescent="0.3">
      <c r="B254" t="s">
        <v>322</v>
      </c>
      <c r="C254" s="69">
        <v>1</v>
      </c>
      <c r="D254" s="69">
        <v>0.76008824597168312</v>
      </c>
      <c r="E254" s="69">
        <v>1</v>
      </c>
      <c r="F254" s="69">
        <v>1</v>
      </c>
      <c r="G254" s="69">
        <v>1</v>
      </c>
      <c r="H254" s="69">
        <v>1</v>
      </c>
      <c r="I254" s="69">
        <v>0.9656647043071992</v>
      </c>
      <c r="J254">
        <f t="shared" si="3"/>
        <v>129</v>
      </c>
    </row>
    <row r="255" spans="2:10" x14ac:dyDescent="0.3">
      <c r="B255" t="s">
        <v>316</v>
      </c>
      <c r="C255" s="69">
        <v>0.27726432532347506</v>
      </c>
      <c r="D255" s="69">
        <v>1</v>
      </c>
      <c r="E255" s="69">
        <v>1</v>
      </c>
      <c r="F255" s="69">
        <v>1</v>
      </c>
      <c r="G255" s="69">
        <v>1</v>
      </c>
      <c r="H255" s="69">
        <v>0.41639127561136813</v>
      </c>
      <c r="I255" s="69">
        <v>0.58484493856056174</v>
      </c>
      <c r="J255">
        <f t="shared" si="3"/>
        <v>34</v>
      </c>
    </row>
    <row r="256" spans="2:10" x14ac:dyDescent="0.3">
      <c r="B256" t="s">
        <v>326</v>
      </c>
      <c r="C256" s="69">
        <v>1</v>
      </c>
      <c r="D256" s="69">
        <v>0.69163126173303036</v>
      </c>
      <c r="E256" s="69">
        <v>0.83967203398202117</v>
      </c>
      <c r="F256" s="69">
        <v>1</v>
      </c>
      <c r="G256" s="69">
        <v>1</v>
      </c>
      <c r="H256" s="69">
        <v>1</v>
      </c>
      <c r="I256" s="69">
        <v>0.91595656102184353</v>
      </c>
      <c r="J256">
        <f t="shared" si="3"/>
        <v>108</v>
      </c>
    </row>
    <row r="257" spans="2:10" x14ac:dyDescent="0.3">
      <c r="B257" t="s">
        <v>324</v>
      </c>
      <c r="C257" s="69">
        <v>0.35499357630671446</v>
      </c>
      <c r="D257" s="69">
        <v>0.71020037119806068</v>
      </c>
      <c r="E257" s="69">
        <v>0.66541754951231902</v>
      </c>
      <c r="F257" s="69">
        <v>0.37076271186440679</v>
      </c>
      <c r="G257" s="69">
        <v>0.5319526207532449</v>
      </c>
      <c r="H257" s="69">
        <v>0.471039776692254</v>
      </c>
      <c r="I257" s="69">
        <v>0.51411079455896957</v>
      </c>
      <c r="J257">
        <f t="shared" si="3"/>
        <v>25</v>
      </c>
    </row>
    <row r="258" spans="2:10" x14ac:dyDescent="0.3">
      <c r="B258" t="s">
        <v>325</v>
      </c>
      <c r="C258" s="69">
        <v>0.51142175247187183</v>
      </c>
      <c r="D258" s="69">
        <v>0.30079711234772144</v>
      </c>
      <c r="E258" s="69">
        <v>0.29295444558371175</v>
      </c>
      <c r="F258" s="69">
        <v>0.28519821275786672</v>
      </c>
      <c r="G258" s="69">
        <v>0.31220730565095223</v>
      </c>
      <c r="H258" s="69">
        <v>0.48192771084337349</v>
      </c>
      <c r="I258" s="69">
        <v>0.34329525298952951</v>
      </c>
      <c r="J258">
        <f t="shared" si="3"/>
        <v>10</v>
      </c>
    </row>
    <row r="259" spans="2:10" x14ac:dyDescent="0.3">
      <c r="B259" t="s">
        <v>328</v>
      </c>
      <c r="C259" s="69">
        <v>0.53188558463657731</v>
      </c>
      <c r="D259" s="69">
        <v>0.75239066064754134</v>
      </c>
      <c r="E259" s="69">
        <v>0.91738735725548282</v>
      </c>
      <c r="F259" s="69">
        <v>0.69767441860465118</v>
      </c>
      <c r="G259" s="69">
        <v>0.51321393749679278</v>
      </c>
      <c r="H259" s="69">
        <v>0.52047189451769604</v>
      </c>
      <c r="I259" s="69">
        <v>0.67508328147307539</v>
      </c>
      <c r="J259">
        <f t="shared" si="3"/>
        <v>49</v>
      </c>
    </row>
    <row r="260" spans="2:10" x14ac:dyDescent="0.3">
      <c r="B260" t="s">
        <v>327</v>
      </c>
      <c r="C260" s="69">
        <v>0.99992689791293543</v>
      </c>
      <c r="D260" s="69">
        <v>1</v>
      </c>
      <c r="E260" s="69">
        <v>1</v>
      </c>
      <c r="F260" s="69">
        <v>1</v>
      </c>
      <c r="G260" s="69">
        <v>1</v>
      </c>
      <c r="H260" s="69">
        <v>1</v>
      </c>
      <c r="I260" s="69">
        <v>0.99998650190714555</v>
      </c>
      <c r="J260">
        <f t="shared" si="3"/>
        <v>146</v>
      </c>
    </row>
    <row r="261" spans="2:10" x14ac:dyDescent="0.3">
      <c r="B261" t="s">
        <v>329</v>
      </c>
      <c r="C261" s="69">
        <v>0.99992163828231118</v>
      </c>
      <c r="D261" s="69">
        <v>1</v>
      </c>
      <c r="E261" s="69">
        <v>1</v>
      </c>
      <c r="F261" s="69">
        <v>1</v>
      </c>
      <c r="G261" s="69">
        <v>1</v>
      </c>
      <c r="H261" s="69">
        <v>1</v>
      </c>
      <c r="I261" s="69">
        <v>0.99998494138433858</v>
      </c>
      <c r="J261">
        <f t="shared" si="3"/>
        <v>145</v>
      </c>
    </row>
    <row r="262" spans="2:10" x14ac:dyDescent="0.3">
      <c r="B262" t="s">
        <v>331</v>
      </c>
      <c r="C262" s="69">
        <v>1</v>
      </c>
      <c r="D262" s="69">
        <v>1</v>
      </c>
      <c r="E262" s="69">
        <v>1</v>
      </c>
      <c r="F262" s="69">
        <v>1</v>
      </c>
      <c r="G262" s="69">
        <v>1</v>
      </c>
      <c r="H262" s="69">
        <v>1</v>
      </c>
      <c r="I262" s="69">
        <v>1</v>
      </c>
      <c r="J262">
        <f t="shared" si="3"/>
        <v>159</v>
      </c>
    </row>
    <row r="263" spans="2:10" x14ac:dyDescent="0.3">
      <c r="B263" t="s">
        <v>332</v>
      </c>
      <c r="C263" s="69">
        <v>1</v>
      </c>
      <c r="D263" s="69">
        <v>1</v>
      </c>
      <c r="E263" s="69">
        <v>1</v>
      </c>
      <c r="F263" s="69">
        <v>1</v>
      </c>
      <c r="G263" s="69">
        <v>1</v>
      </c>
      <c r="H263" s="69">
        <v>1</v>
      </c>
      <c r="I263" s="69">
        <v>1</v>
      </c>
      <c r="J263">
        <f t="shared" si="3"/>
        <v>159</v>
      </c>
    </row>
    <row r="264" spans="2:10" x14ac:dyDescent="0.3">
      <c r="B264" t="s">
        <v>333</v>
      </c>
      <c r="C264" s="69">
        <v>0.46721694440118361</v>
      </c>
      <c r="D264" s="69">
        <v>1</v>
      </c>
      <c r="E264" s="69">
        <v>0.5</v>
      </c>
      <c r="F264" s="69">
        <v>0</v>
      </c>
      <c r="G264" s="69">
        <v>0</v>
      </c>
      <c r="H264" s="69">
        <v>0.48154093097913325</v>
      </c>
      <c r="I264" s="69">
        <v>0.38682549831808954</v>
      </c>
      <c r="J264">
        <f t="shared" ref="J264:J327" si="4">RANK(I264,$I$7:$I$340,1)</f>
        <v>14</v>
      </c>
    </row>
    <row r="265" spans="2:10" x14ac:dyDescent="0.3">
      <c r="B265" t="s">
        <v>334</v>
      </c>
      <c r="C265" s="69">
        <v>0.49684503403388486</v>
      </c>
      <c r="D265" s="69">
        <v>0.75</v>
      </c>
      <c r="E265" s="69">
        <v>0</v>
      </c>
      <c r="F265" s="69">
        <v>0.7501398079970174</v>
      </c>
      <c r="G265" s="69">
        <v>0.75</v>
      </c>
      <c r="H265" s="69">
        <v>0</v>
      </c>
      <c r="I265" s="69">
        <v>0.45598051127915712</v>
      </c>
      <c r="J265">
        <f t="shared" si="4"/>
        <v>19</v>
      </c>
    </row>
    <row r="266" spans="2:10" x14ac:dyDescent="0.3">
      <c r="B266" t="s">
        <v>336</v>
      </c>
      <c r="C266" s="69">
        <v>1</v>
      </c>
      <c r="D266" s="69">
        <v>1</v>
      </c>
      <c r="E266" s="69">
        <v>1</v>
      </c>
      <c r="F266" s="69">
        <v>1</v>
      </c>
      <c r="G266" s="69">
        <v>1</v>
      </c>
      <c r="H266" s="69">
        <v>1</v>
      </c>
      <c r="I266" s="69">
        <v>1</v>
      </c>
      <c r="J266">
        <f t="shared" si="4"/>
        <v>159</v>
      </c>
    </row>
    <row r="267" spans="2:10" x14ac:dyDescent="0.3">
      <c r="B267" t="s">
        <v>338</v>
      </c>
      <c r="C267" s="69">
        <v>1</v>
      </c>
      <c r="D267" s="69">
        <v>1</v>
      </c>
      <c r="E267" s="69">
        <v>1</v>
      </c>
      <c r="F267" s="69">
        <v>1</v>
      </c>
      <c r="G267" s="69">
        <v>1</v>
      </c>
      <c r="H267" s="69">
        <v>1</v>
      </c>
      <c r="I267" s="69">
        <v>1</v>
      </c>
      <c r="J267">
        <f t="shared" si="4"/>
        <v>159</v>
      </c>
    </row>
    <row r="268" spans="2:10" x14ac:dyDescent="0.3">
      <c r="B268" t="s">
        <v>335</v>
      </c>
      <c r="C268" s="69">
        <v>1</v>
      </c>
      <c r="D268" s="69">
        <v>0.99997267759560116</v>
      </c>
      <c r="E268" s="69">
        <v>1.0000070447340648</v>
      </c>
      <c r="F268" s="69">
        <v>1</v>
      </c>
      <c r="G268" s="69">
        <v>1</v>
      </c>
      <c r="H268" s="69">
        <v>1</v>
      </c>
      <c r="I268" s="69">
        <v>0.99999650471862578</v>
      </c>
      <c r="J268">
        <f t="shared" si="4"/>
        <v>147</v>
      </c>
    </row>
    <row r="269" spans="2:10" x14ac:dyDescent="0.3">
      <c r="B269" t="s">
        <v>341</v>
      </c>
      <c r="C269" s="69">
        <v>0.4829137032228058</v>
      </c>
      <c r="D269" s="69">
        <v>1</v>
      </c>
      <c r="E269" s="69">
        <v>1</v>
      </c>
      <c r="F269" s="69">
        <v>1</v>
      </c>
      <c r="G269" s="69">
        <v>1</v>
      </c>
      <c r="H269" s="69">
        <v>0.97837469834604029</v>
      </c>
      <c r="I269" s="69">
        <v>0.90367258708140541</v>
      </c>
      <c r="J269">
        <f t="shared" si="4"/>
        <v>102</v>
      </c>
    </row>
    <row r="270" spans="2:10" x14ac:dyDescent="0.3">
      <c r="B270" t="s">
        <v>343</v>
      </c>
      <c r="C270" s="69">
        <v>1</v>
      </c>
      <c r="D270" s="69">
        <v>1</v>
      </c>
      <c r="E270" s="69">
        <v>1</v>
      </c>
      <c r="F270" s="69">
        <v>1</v>
      </c>
      <c r="G270" s="69">
        <v>1</v>
      </c>
      <c r="H270" s="69">
        <v>1</v>
      </c>
      <c r="I270" s="69">
        <v>1</v>
      </c>
      <c r="J270">
        <f t="shared" si="4"/>
        <v>159</v>
      </c>
    </row>
    <row r="271" spans="2:10" x14ac:dyDescent="0.3">
      <c r="B271" t="s">
        <v>337</v>
      </c>
      <c r="C271" s="69">
        <v>1</v>
      </c>
      <c r="D271" s="69">
        <v>1</v>
      </c>
      <c r="E271" s="69">
        <v>1</v>
      </c>
      <c r="F271" s="69">
        <v>1</v>
      </c>
      <c r="G271" s="69">
        <v>1</v>
      </c>
      <c r="H271" s="69">
        <v>1.0262136940337632</v>
      </c>
      <c r="I271" s="69">
        <v>1.0044298358302841</v>
      </c>
      <c r="J271">
        <f t="shared" si="4"/>
        <v>334</v>
      </c>
    </row>
    <row r="272" spans="2:10" x14ac:dyDescent="0.3">
      <c r="B272" t="s">
        <v>346</v>
      </c>
      <c r="C272" s="69">
        <v>1</v>
      </c>
      <c r="D272" s="69">
        <v>1</v>
      </c>
      <c r="E272" s="69">
        <v>1</v>
      </c>
      <c r="F272" s="69">
        <v>1</v>
      </c>
      <c r="G272" s="69">
        <v>1</v>
      </c>
      <c r="H272" s="69">
        <v>1</v>
      </c>
      <c r="I272" s="69">
        <v>1</v>
      </c>
      <c r="J272">
        <f t="shared" si="4"/>
        <v>159</v>
      </c>
    </row>
    <row r="273" spans="2:10" x14ac:dyDescent="0.3">
      <c r="B273" t="s">
        <v>345</v>
      </c>
      <c r="C273" s="69">
        <v>0.70439640514938062</v>
      </c>
      <c r="D273" s="69">
        <v>1</v>
      </c>
      <c r="E273" s="69">
        <v>1.0000152262622573</v>
      </c>
      <c r="F273" s="69">
        <v>1</v>
      </c>
      <c r="G273" s="69">
        <v>0.72902338376891329</v>
      </c>
      <c r="H273" s="69">
        <v>0.63334368208630865</v>
      </c>
      <c r="I273" s="69">
        <v>0.84701628332570811</v>
      </c>
      <c r="J273">
        <f t="shared" si="4"/>
        <v>83</v>
      </c>
    </row>
    <row r="274" spans="2:10" x14ac:dyDescent="0.3">
      <c r="B274" t="s">
        <v>339</v>
      </c>
      <c r="C274" s="69">
        <v>0.80808080808080807</v>
      </c>
      <c r="D274" s="69">
        <v>1</v>
      </c>
      <c r="E274" s="69">
        <v>1</v>
      </c>
      <c r="F274" s="69">
        <v>0.71674311926605505</v>
      </c>
      <c r="G274" s="69">
        <v>1</v>
      </c>
      <c r="H274" s="69">
        <v>0.90001351168760979</v>
      </c>
      <c r="I274" s="69">
        <v>0.91348219449723211</v>
      </c>
      <c r="J274">
        <f t="shared" si="4"/>
        <v>105</v>
      </c>
    </row>
    <row r="275" spans="2:10" x14ac:dyDescent="0.3">
      <c r="B275" t="s">
        <v>347</v>
      </c>
      <c r="C275" s="69">
        <v>1</v>
      </c>
      <c r="D275" s="69">
        <v>0.68841021472600417</v>
      </c>
      <c r="E275" s="69">
        <v>0.73322100533557988</v>
      </c>
      <c r="F275" s="69">
        <v>1</v>
      </c>
      <c r="G275" s="69">
        <v>1</v>
      </c>
      <c r="H275" s="69">
        <v>1</v>
      </c>
      <c r="I275" s="69">
        <v>0.88718926686453314</v>
      </c>
      <c r="J275">
        <f t="shared" si="4"/>
        <v>92</v>
      </c>
    </row>
    <row r="276" spans="2:10" x14ac:dyDescent="0.3">
      <c r="B276" t="s">
        <v>342</v>
      </c>
      <c r="C276" s="69">
        <v>1</v>
      </c>
      <c r="D276" s="69">
        <v>1</v>
      </c>
      <c r="E276" s="69">
        <v>1</v>
      </c>
      <c r="F276" s="69">
        <v>0.55029043106083764</v>
      </c>
      <c r="G276" s="69">
        <v>1</v>
      </c>
      <c r="H276" s="69">
        <v>0.76132003069838838</v>
      </c>
      <c r="I276" s="69">
        <v>0.86635668216589168</v>
      </c>
      <c r="J276">
        <f t="shared" si="4"/>
        <v>85</v>
      </c>
    </row>
    <row r="277" spans="2:10" x14ac:dyDescent="0.3">
      <c r="B277" t="s">
        <v>340</v>
      </c>
      <c r="C277" s="69">
        <v>1</v>
      </c>
      <c r="D277" s="69">
        <v>1</v>
      </c>
      <c r="E277" s="69">
        <v>1</v>
      </c>
      <c r="F277" s="69">
        <v>1</v>
      </c>
      <c r="G277" s="69">
        <v>1</v>
      </c>
      <c r="H277" s="69">
        <v>1</v>
      </c>
      <c r="I277" s="69">
        <v>1</v>
      </c>
      <c r="J277">
        <f t="shared" si="4"/>
        <v>159</v>
      </c>
    </row>
    <row r="278" spans="2:10" x14ac:dyDescent="0.3">
      <c r="B278" t="s">
        <v>344</v>
      </c>
      <c r="C278" s="69">
        <v>1</v>
      </c>
      <c r="D278" s="69">
        <v>1</v>
      </c>
      <c r="E278" s="69">
        <v>1</v>
      </c>
      <c r="F278" s="69">
        <v>1</v>
      </c>
      <c r="G278" s="69">
        <v>1</v>
      </c>
      <c r="H278" s="69">
        <v>1</v>
      </c>
      <c r="I278" s="69">
        <v>1</v>
      </c>
      <c r="J278">
        <f t="shared" si="4"/>
        <v>159</v>
      </c>
    </row>
    <row r="279" spans="2:10" x14ac:dyDescent="0.3">
      <c r="B279" t="s">
        <v>348</v>
      </c>
      <c r="C279" s="69">
        <v>1</v>
      </c>
      <c r="D279" s="69">
        <v>1</v>
      </c>
      <c r="E279" s="69">
        <v>1</v>
      </c>
      <c r="F279" s="69">
        <v>1</v>
      </c>
      <c r="G279" s="69">
        <v>1</v>
      </c>
      <c r="H279" s="69">
        <v>1</v>
      </c>
      <c r="I279" s="69">
        <v>1</v>
      </c>
      <c r="J279">
        <f t="shared" si="4"/>
        <v>159</v>
      </c>
    </row>
    <row r="280" spans="2:10" x14ac:dyDescent="0.3">
      <c r="B280" t="s">
        <v>349</v>
      </c>
      <c r="C280" s="69">
        <v>0.76838168138128993</v>
      </c>
      <c r="D280" s="69">
        <v>1</v>
      </c>
      <c r="E280" s="69">
        <v>1</v>
      </c>
      <c r="F280" s="69">
        <v>1</v>
      </c>
      <c r="G280" s="69">
        <v>1</v>
      </c>
      <c r="H280" s="69">
        <v>1</v>
      </c>
      <c r="I280" s="69">
        <v>0.96043515191437623</v>
      </c>
      <c r="J280">
        <f t="shared" si="4"/>
        <v>125</v>
      </c>
    </row>
    <row r="281" spans="2:10" x14ac:dyDescent="0.3">
      <c r="B281" t="s">
        <v>351</v>
      </c>
      <c r="C281" s="69">
        <v>1</v>
      </c>
      <c r="D281" s="69">
        <v>1</v>
      </c>
      <c r="E281" s="69">
        <v>1</v>
      </c>
      <c r="F281" s="69">
        <v>1</v>
      </c>
      <c r="G281" s="69">
        <v>1</v>
      </c>
      <c r="H281" s="69">
        <v>1</v>
      </c>
      <c r="I281" s="69">
        <v>1</v>
      </c>
      <c r="J281">
        <f t="shared" si="4"/>
        <v>159</v>
      </c>
    </row>
    <row r="282" spans="2:10" x14ac:dyDescent="0.3">
      <c r="B282" t="s">
        <v>352</v>
      </c>
      <c r="C282" s="69">
        <v>0.75</v>
      </c>
      <c r="D282" s="69">
        <v>1</v>
      </c>
      <c r="E282" s="69">
        <v>1</v>
      </c>
      <c r="F282" s="69">
        <v>1</v>
      </c>
      <c r="G282" s="69">
        <v>1</v>
      </c>
      <c r="H282" s="69">
        <v>1</v>
      </c>
      <c r="I282" s="69">
        <v>0.95685415581031785</v>
      </c>
      <c r="J282">
        <f t="shared" si="4"/>
        <v>123</v>
      </c>
    </row>
    <row r="283" spans="2:10" x14ac:dyDescent="0.3">
      <c r="B283" t="s">
        <v>353</v>
      </c>
      <c r="C283" s="69">
        <v>1</v>
      </c>
      <c r="D283" s="69">
        <v>1</v>
      </c>
      <c r="E283" s="69">
        <v>1</v>
      </c>
      <c r="F283" s="69">
        <v>1</v>
      </c>
      <c r="G283" s="69">
        <v>1</v>
      </c>
      <c r="H283" s="69">
        <v>1</v>
      </c>
      <c r="I283" s="69">
        <v>1</v>
      </c>
      <c r="J283">
        <f t="shared" si="4"/>
        <v>159</v>
      </c>
    </row>
    <row r="284" spans="2:10" x14ac:dyDescent="0.3">
      <c r="B284" t="s">
        <v>354</v>
      </c>
      <c r="C284" s="69">
        <v>1</v>
      </c>
      <c r="D284" s="69">
        <v>1</v>
      </c>
      <c r="E284" s="69">
        <v>1</v>
      </c>
      <c r="F284" s="69">
        <v>1</v>
      </c>
      <c r="G284" s="69">
        <v>1</v>
      </c>
      <c r="H284" s="69">
        <v>1</v>
      </c>
      <c r="I284" s="69">
        <v>1</v>
      </c>
      <c r="J284">
        <f t="shared" si="4"/>
        <v>159</v>
      </c>
    </row>
    <row r="285" spans="2:10" x14ac:dyDescent="0.3">
      <c r="B285" t="s">
        <v>355</v>
      </c>
      <c r="C285" s="69">
        <v>0.85341837350609651</v>
      </c>
      <c r="D285" s="69">
        <v>1</v>
      </c>
      <c r="E285" s="69">
        <v>1</v>
      </c>
      <c r="F285" s="69">
        <v>1</v>
      </c>
      <c r="G285" s="69">
        <v>0.79671647297546577</v>
      </c>
      <c r="H285" s="69">
        <v>1</v>
      </c>
      <c r="I285" s="69">
        <v>0.93997815915902283</v>
      </c>
      <c r="J285">
        <f t="shared" si="4"/>
        <v>119</v>
      </c>
    </row>
    <row r="286" spans="2:10" x14ac:dyDescent="0.3">
      <c r="B286" t="s">
        <v>356</v>
      </c>
      <c r="C286" s="69">
        <v>1</v>
      </c>
      <c r="D286" s="69">
        <v>1</v>
      </c>
      <c r="E286" s="69">
        <v>1</v>
      </c>
      <c r="F286" s="69">
        <v>1</v>
      </c>
      <c r="G286" s="69">
        <v>1</v>
      </c>
      <c r="H286" s="69">
        <v>1</v>
      </c>
      <c r="I286" s="69">
        <v>1</v>
      </c>
      <c r="J286">
        <f t="shared" si="4"/>
        <v>159</v>
      </c>
    </row>
    <row r="287" spans="2:10" x14ac:dyDescent="0.3">
      <c r="B287" t="s">
        <v>357</v>
      </c>
      <c r="C287" s="69">
        <v>0.37706511175898932</v>
      </c>
      <c r="D287" s="69">
        <v>0.65532230935581814</v>
      </c>
      <c r="E287" s="69">
        <v>0.56830141022942537</v>
      </c>
      <c r="F287" s="69">
        <v>0.47710892295198459</v>
      </c>
      <c r="G287" s="69">
        <v>0.33499137143437213</v>
      </c>
      <c r="H287" s="69">
        <v>0.44912280701754387</v>
      </c>
      <c r="I287" s="69">
        <v>0.47351973908652994</v>
      </c>
      <c r="J287">
        <f t="shared" si="4"/>
        <v>21</v>
      </c>
    </row>
    <row r="288" spans="2:10" x14ac:dyDescent="0.3">
      <c r="B288" t="s">
        <v>358</v>
      </c>
      <c r="C288" s="69">
        <v>0.99999999999999989</v>
      </c>
      <c r="D288" s="69">
        <v>1</v>
      </c>
      <c r="E288" s="69">
        <v>1</v>
      </c>
      <c r="F288" s="69">
        <v>1</v>
      </c>
      <c r="G288" s="69">
        <v>1</v>
      </c>
      <c r="H288" s="69">
        <v>1</v>
      </c>
      <c r="I288" s="69">
        <v>1</v>
      </c>
      <c r="J288">
        <f t="shared" si="4"/>
        <v>159</v>
      </c>
    </row>
    <row r="289" spans="2:10" x14ac:dyDescent="0.3">
      <c r="B289" t="s">
        <v>359</v>
      </c>
      <c r="C289" s="69">
        <v>0.94552149519683115</v>
      </c>
      <c r="D289" s="69">
        <v>1</v>
      </c>
      <c r="E289" s="69">
        <v>1</v>
      </c>
      <c r="F289" s="69">
        <v>1</v>
      </c>
      <c r="G289" s="69">
        <v>1</v>
      </c>
      <c r="H289" s="69">
        <v>0.71196141330687035</v>
      </c>
      <c r="I289" s="69">
        <v>0.94445037683146837</v>
      </c>
      <c r="J289">
        <f t="shared" si="4"/>
        <v>120</v>
      </c>
    </row>
    <row r="290" spans="2:10" x14ac:dyDescent="0.3">
      <c r="B290" t="s">
        <v>360</v>
      </c>
      <c r="C290" s="69">
        <v>1</v>
      </c>
      <c r="D290" s="69">
        <v>1</v>
      </c>
      <c r="E290" s="69">
        <v>1</v>
      </c>
      <c r="F290" s="69">
        <v>1</v>
      </c>
      <c r="G290" s="69">
        <v>1</v>
      </c>
      <c r="H290" s="69">
        <v>1</v>
      </c>
      <c r="I290" s="69">
        <v>1</v>
      </c>
      <c r="J290">
        <f t="shared" si="4"/>
        <v>159</v>
      </c>
    </row>
    <row r="291" spans="2:10" x14ac:dyDescent="0.3">
      <c r="B291" t="s">
        <v>361</v>
      </c>
      <c r="C291" s="69">
        <v>0.58958953338199782</v>
      </c>
      <c r="D291" s="69">
        <v>1</v>
      </c>
      <c r="E291" s="69">
        <v>1</v>
      </c>
      <c r="F291" s="69">
        <v>1</v>
      </c>
      <c r="G291" s="69">
        <v>1</v>
      </c>
      <c r="H291" s="69">
        <v>0.63825466267544984</v>
      </c>
      <c r="I291" s="69">
        <v>0.78895597699093944</v>
      </c>
      <c r="J291">
        <f t="shared" si="4"/>
        <v>69</v>
      </c>
    </row>
    <row r="292" spans="2:10" x14ac:dyDescent="0.3">
      <c r="B292" t="s">
        <v>362</v>
      </c>
      <c r="C292" s="69">
        <v>0.38885288399222295</v>
      </c>
      <c r="D292" s="69">
        <v>0.93595155074325564</v>
      </c>
      <c r="E292" s="69">
        <v>0.42664138421426878</v>
      </c>
      <c r="F292" s="69">
        <v>0.50349650349650354</v>
      </c>
      <c r="G292" s="69">
        <v>0.51128229599836394</v>
      </c>
      <c r="H292" s="69">
        <v>0.43468568880962993</v>
      </c>
      <c r="I292" s="69">
        <v>0.52913270891619024</v>
      </c>
      <c r="J292">
        <f t="shared" si="4"/>
        <v>30</v>
      </c>
    </row>
    <row r="293" spans="2:10" x14ac:dyDescent="0.3">
      <c r="B293" t="s">
        <v>363</v>
      </c>
      <c r="C293" s="69">
        <v>1</v>
      </c>
      <c r="D293" s="69">
        <v>1</v>
      </c>
      <c r="E293" s="69">
        <v>1</v>
      </c>
      <c r="F293" s="69">
        <v>1</v>
      </c>
      <c r="G293" s="69">
        <v>1</v>
      </c>
      <c r="H293" s="69">
        <v>1</v>
      </c>
      <c r="I293" s="69">
        <v>1</v>
      </c>
      <c r="J293">
        <f t="shared" si="4"/>
        <v>159</v>
      </c>
    </row>
    <row r="294" spans="2:10" x14ac:dyDescent="0.3">
      <c r="B294" t="s">
        <v>364</v>
      </c>
      <c r="C294" s="69">
        <v>1.0255821580846178</v>
      </c>
      <c r="D294" s="69">
        <v>1</v>
      </c>
      <c r="E294" s="69">
        <v>1</v>
      </c>
      <c r="F294" s="69">
        <v>0.9881020478206155</v>
      </c>
      <c r="G294" s="69">
        <v>0.96087851750171582</v>
      </c>
      <c r="H294" s="69">
        <v>1</v>
      </c>
      <c r="I294" s="69">
        <v>0.99594529979917756</v>
      </c>
      <c r="J294">
        <f t="shared" si="4"/>
        <v>140</v>
      </c>
    </row>
    <row r="295" spans="2:10" x14ac:dyDescent="0.3">
      <c r="B295" t="s">
        <v>365</v>
      </c>
      <c r="C295" s="69">
        <v>1.0000000000000002</v>
      </c>
      <c r="D295" s="69">
        <v>0.67533344588890765</v>
      </c>
      <c r="E295" s="69">
        <v>0.7865616708036044</v>
      </c>
      <c r="F295" s="69">
        <v>1</v>
      </c>
      <c r="G295" s="69">
        <v>1</v>
      </c>
      <c r="H295" s="69">
        <v>1</v>
      </c>
      <c r="I295" s="69">
        <v>0.89355228692320687</v>
      </c>
      <c r="J295">
        <f t="shared" si="4"/>
        <v>98</v>
      </c>
    </row>
    <row r="296" spans="2:10" x14ac:dyDescent="0.3">
      <c r="B296" t="s">
        <v>366</v>
      </c>
      <c r="C296" s="69">
        <v>1</v>
      </c>
      <c r="D296" s="69">
        <v>1</v>
      </c>
      <c r="E296" s="69">
        <v>1</v>
      </c>
      <c r="F296" s="69">
        <v>1</v>
      </c>
      <c r="G296" s="69">
        <v>1</v>
      </c>
      <c r="H296" s="69">
        <v>1</v>
      </c>
      <c r="I296" s="69">
        <v>1</v>
      </c>
      <c r="J296">
        <f t="shared" si="4"/>
        <v>159</v>
      </c>
    </row>
    <row r="297" spans="2:10" x14ac:dyDescent="0.3">
      <c r="B297" t="s">
        <v>367</v>
      </c>
      <c r="C297" s="69">
        <v>1</v>
      </c>
      <c r="D297" s="69">
        <v>1</v>
      </c>
      <c r="E297" s="69">
        <v>1</v>
      </c>
      <c r="F297" s="69">
        <v>1</v>
      </c>
      <c r="G297" s="69">
        <v>1</v>
      </c>
      <c r="H297" s="69">
        <v>1</v>
      </c>
      <c r="I297" s="69">
        <v>1</v>
      </c>
      <c r="J297">
        <f t="shared" si="4"/>
        <v>159</v>
      </c>
    </row>
    <row r="298" spans="2:10" x14ac:dyDescent="0.3">
      <c r="B298" t="s">
        <v>369</v>
      </c>
      <c r="C298" s="69">
        <v>0.81669017744450223</v>
      </c>
      <c r="D298" s="69">
        <v>1</v>
      </c>
      <c r="E298" s="69">
        <v>0.86147940000791545</v>
      </c>
      <c r="F298" s="69">
        <v>0.91537287983487392</v>
      </c>
      <c r="G298" s="69">
        <v>1</v>
      </c>
      <c r="H298" s="69">
        <v>1</v>
      </c>
      <c r="I298" s="69">
        <v>0.93243966318398153</v>
      </c>
      <c r="J298">
        <f t="shared" si="4"/>
        <v>115</v>
      </c>
    </row>
    <row r="299" spans="2:10" x14ac:dyDescent="0.3">
      <c r="B299" t="s">
        <v>370</v>
      </c>
      <c r="C299" s="69">
        <v>0.35492457852706299</v>
      </c>
      <c r="D299" s="69">
        <v>1</v>
      </c>
      <c r="E299" s="69">
        <v>1</v>
      </c>
      <c r="F299" s="69">
        <v>1</v>
      </c>
      <c r="G299" s="69">
        <v>1</v>
      </c>
      <c r="H299" s="69">
        <v>0.5995024129972123</v>
      </c>
      <c r="I299" s="69">
        <v>0.8199028107061842</v>
      </c>
      <c r="J299">
        <f t="shared" si="4"/>
        <v>74</v>
      </c>
    </row>
    <row r="300" spans="2:10" x14ac:dyDescent="0.3">
      <c r="B300" t="s">
        <v>371</v>
      </c>
      <c r="C300" s="69">
        <v>1</v>
      </c>
      <c r="D300" s="69">
        <v>1</v>
      </c>
      <c r="E300" s="69">
        <v>1</v>
      </c>
      <c r="F300" s="69">
        <v>1</v>
      </c>
      <c r="G300" s="69">
        <v>1</v>
      </c>
      <c r="H300" s="69">
        <v>1</v>
      </c>
      <c r="I300" s="69">
        <v>1</v>
      </c>
      <c r="J300">
        <f t="shared" si="4"/>
        <v>159</v>
      </c>
    </row>
    <row r="301" spans="2:10" x14ac:dyDescent="0.3">
      <c r="B301" t="s">
        <v>372</v>
      </c>
      <c r="C301" s="69">
        <v>1</v>
      </c>
      <c r="D301" s="69">
        <v>1</v>
      </c>
      <c r="E301" s="69">
        <v>1</v>
      </c>
      <c r="F301" s="69">
        <v>1</v>
      </c>
      <c r="G301" s="69">
        <v>1</v>
      </c>
      <c r="H301" s="69">
        <v>1</v>
      </c>
      <c r="I301" s="69">
        <v>1</v>
      </c>
      <c r="J301">
        <f t="shared" si="4"/>
        <v>159</v>
      </c>
    </row>
    <row r="302" spans="2:10" x14ac:dyDescent="0.3">
      <c r="B302" t="s">
        <v>373</v>
      </c>
      <c r="C302" s="69">
        <v>0.75423024791220328</v>
      </c>
      <c r="D302" s="69">
        <v>0.68666312931115203</v>
      </c>
      <c r="E302" s="69">
        <v>0.74325127839219884</v>
      </c>
      <c r="F302" s="69">
        <v>0.71076813727978883</v>
      </c>
      <c r="G302" s="69">
        <v>0.78052219452627336</v>
      </c>
      <c r="H302" s="69">
        <v>0.81650001118493165</v>
      </c>
      <c r="I302" s="69">
        <v>0.75245184520747688</v>
      </c>
      <c r="J302">
        <f t="shared" si="4"/>
        <v>61</v>
      </c>
    </row>
    <row r="303" spans="2:10" x14ac:dyDescent="0.3">
      <c r="B303" t="s">
        <v>375</v>
      </c>
      <c r="C303" s="69">
        <v>0.92630024783365261</v>
      </c>
      <c r="D303" s="69">
        <v>1</v>
      </c>
      <c r="E303" s="69">
        <v>1</v>
      </c>
      <c r="F303" s="69">
        <v>0.76334490467276128</v>
      </c>
      <c r="G303" s="69">
        <v>0.76371967851038292</v>
      </c>
      <c r="H303" s="69">
        <v>0.88508311146290564</v>
      </c>
      <c r="I303" s="69">
        <v>0.88846525434834955</v>
      </c>
      <c r="J303">
        <f t="shared" si="4"/>
        <v>93</v>
      </c>
    </row>
    <row r="304" spans="2:10" x14ac:dyDescent="0.3">
      <c r="B304" t="s">
        <v>376</v>
      </c>
      <c r="C304" s="69">
        <v>1</v>
      </c>
      <c r="D304" s="69">
        <v>1</v>
      </c>
      <c r="E304" s="69">
        <v>1</v>
      </c>
      <c r="F304" s="69">
        <v>1</v>
      </c>
      <c r="G304" s="69">
        <v>1</v>
      </c>
      <c r="H304" s="69">
        <v>1</v>
      </c>
      <c r="I304" s="69">
        <v>1</v>
      </c>
      <c r="J304">
        <f t="shared" si="4"/>
        <v>159</v>
      </c>
    </row>
    <row r="305" spans="2:10" x14ac:dyDescent="0.3">
      <c r="B305" t="s">
        <v>378</v>
      </c>
      <c r="C305" s="69">
        <v>1</v>
      </c>
      <c r="D305" s="69">
        <v>1</v>
      </c>
      <c r="E305" s="69">
        <v>1</v>
      </c>
      <c r="F305" s="69">
        <v>1</v>
      </c>
      <c r="G305" s="69">
        <v>1</v>
      </c>
      <c r="H305" s="69">
        <v>1</v>
      </c>
      <c r="I305" s="69">
        <v>1</v>
      </c>
      <c r="J305">
        <f t="shared" si="4"/>
        <v>159</v>
      </c>
    </row>
    <row r="306" spans="2:10" x14ac:dyDescent="0.3">
      <c r="B306" t="s">
        <v>377</v>
      </c>
      <c r="C306" s="69">
        <v>0.78408311280995791</v>
      </c>
      <c r="D306" s="69">
        <v>0.59709594246166375</v>
      </c>
      <c r="E306" s="69">
        <v>0.52566562409651219</v>
      </c>
      <c r="F306" s="69">
        <v>0.28920383705249231</v>
      </c>
      <c r="G306" s="69">
        <v>0.56250159801590349</v>
      </c>
      <c r="H306" s="69">
        <v>0.43455588388666783</v>
      </c>
      <c r="I306" s="69">
        <v>0.51081506809843058</v>
      </c>
      <c r="J306">
        <f t="shared" si="4"/>
        <v>24</v>
      </c>
    </row>
    <row r="307" spans="2:10" x14ac:dyDescent="0.3">
      <c r="B307" t="s">
        <v>379</v>
      </c>
      <c r="C307" s="69">
        <v>0.60718267240006374</v>
      </c>
      <c r="D307" s="69">
        <v>0.36937448164476844</v>
      </c>
      <c r="E307" s="69">
        <v>1</v>
      </c>
      <c r="F307" s="69">
        <v>0.61031116653352302</v>
      </c>
      <c r="G307" s="69">
        <v>0.62875337551892307</v>
      </c>
      <c r="H307" s="69">
        <v>0.36551191974982739</v>
      </c>
      <c r="I307" s="69">
        <v>0.61289252378254255</v>
      </c>
      <c r="J307">
        <f t="shared" si="4"/>
        <v>41</v>
      </c>
    </row>
    <row r="308" spans="2:10" x14ac:dyDescent="0.3">
      <c r="B308" t="s">
        <v>380</v>
      </c>
      <c r="C308" s="69">
        <v>0.54939964649235085</v>
      </c>
      <c r="D308" s="69">
        <v>1</v>
      </c>
      <c r="E308" s="69">
        <v>1</v>
      </c>
      <c r="F308" s="69">
        <v>1</v>
      </c>
      <c r="G308" s="69">
        <v>1</v>
      </c>
      <c r="H308" s="69">
        <v>1</v>
      </c>
      <c r="I308" s="69">
        <v>0.9200321616447148</v>
      </c>
      <c r="J308">
        <f t="shared" si="4"/>
        <v>110</v>
      </c>
    </row>
    <row r="309" spans="2:10" x14ac:dyDescent="0.3">
      <c r="B309" t="s">
        <v>374</v>
      </c>
      <c r="C309" s="69">
        <v>1</v>
      </c>
      <c r="D309" s="69">
        <v>1</v>
      </c>
      <c r="E309" s="69">
        <v>1</v>
      </c>
      <c r="F309" s="69">
        <v>1</v>
      </c>
      <c r="G309" s="69">
        <v>1</v>
      </c>
      <c r="H309" s="69">
        <v>1</v>
      </c>
      <c r="I309" s="69">
        <v>1</v>
      </c>
      <c r="J309">
        <f t="shared" si="4"/>
        <v>159</v>
      </c>
    </row>
    <row r="310" spans="2:10" x14ac:dyDescent="0.3">
      <c r="B310" t="s">
        <v>381</v>
      </c>
      <c r="C310" s="69">
        <v>0.63939720129171151</v>
      </c>
      <c r="D310" s="69">
        <v>0.69692144373673037</v>
      </c>
      <c r="E310" s="69">
        <v>0.81507723452008973</v>
      </c>
      <c r="F310" s="69">
        <v>0.57815845824411138</v>
      </c>
      <c r="G310" s="69">
        <v>0.55044255581487511</v>
      </c>
      <c r="H310" s="69">
        <v>0.75053103611045546</v>
      </c>
      <c r="I310" s="69">
        <v>0.67030191458026511</v>
      </c>
      <c r="J310">
        <f t="shared" si="4"/>
        <v>46</v>
      </c>
    </row>
    <row r="311" spans="2:10" x14ac:dyDescent="0.3">
      <c r="B311" t="s">
        <v>382</v>
      </c>
      <c r="C311" s="69">
        <v>0.29168692270296548</v>
      </c>
      <c r="D311" s="69">
        <v>0.43852436551005863</v>
      </c>
      <c r="E311" s="69">
        <v>0.4701457451810061</v>
      </c>
      <c r="F311" s="69">
        <v>0.6035003017501509</v>
      </c>
      <c r="G311" s="69">
        <v>0.30175015087507545</v>
      </c>
      <c r="H311" s="69">
        <v>0.50107731622989427</v>
      </c>
      <c r="I311" s="69">
        <v>0.43337497132077396</v>
      </c>
      <c r="J311">
        <f t="shared" si="4"/>
        <v>17</v>
      </c>
    </row>
    <row r="312" spans="2:10" x14ac:dyDescent="0.3">
      <c r="B312" t="s">
        <v>383</v>
      </c>
      <c r="C312" s="69">
        <v>0.3416661921302887</v>
      </c>
      <c r="D312" s="69">
        <v>0.55727769844310548</v>
      </c>
      <c r="E312" s="69">
        <v>0.49420849420849422</v>
      </c>
      <c r="F312" s="69">
        <v>0.29558688776565872</v>
      </c>
      <c r="G312" s="69">
        <v>0.28967515001034555</v>
      </c>
      <c r="H312" s="69">
        <v>0.35366931918656058</v>
      </c>
      <c r="I312" s="69">
        <v>0.3832153690596562</v>
      </c>
      <c r="J312">
        <f t="shared" si="4"/>
        <v>13</v>
      </c>
    </row>
    <row r="313" spans="2:10" x14ac:dyDescent="0.3">
      <c r="B313" t="s">
        <v>384</v>
      </c>
      <c r="C313" s="69">
        <v>1</v>
      </c>
      <c r="D313" s="69">
        <v>1</v>
      </c>
      <c r="E313" s="69">
        <v>1</v>
      </c>
      <c r="F313" s="69">
        <v>1</v>
      </c>
      <c r="G313" s="69">
        <v>1</v>
      </c>
      <c r="H313" s="69">
        <v>1</v>
      </c>
      <c r="I313" s="69">
        <v>1</v>
      </c>
      <c r="J313">
        <f t="shared" si="4"/>
        <v>159</v>
      </c>
    </row>
    <row r="314" spans="2:10" x14ac:dyDescent="0.3">
      <c r="B314" t="s">
        <v>385</v>
      </c>
      <c r="C314" s="69">
        <v>0.8746209975677206</v>
      </c>
      <c r="D314" s="69">
        <v>0.74041427941824589</v>
      </c>
      <c r="E314" s="69">
        <v>0.75504260597562289</v>
      </c>
      <c r="F314" s="69">
        <v>0.76889089541001299</v>
      </c>
      <c r="G314" s="69">
        <v>0.83799818992390973</v>
      </c>
      <c r="H314" s="69">
        <v>0.83771937247203376</v>
      </c>
      <c r="I314" s="69">
        <v>0.80351607268539893</v>
      </c>
      <c r="J314">
        <f t="shared" si="4"/>
        <v>71</v>
      </c>
    </row>
    <row r="315" spans="2:10" x14ac:dyDescent="0.3">
      <c r="B315" t="s">
        <v>386</v>
      </c>
      <c r="C315" s="69">
        <v>0.61957868649318459</v>
      </c>
      <c r="D315" s="69">
        <v>1</v>
      </c>
      <c r="E315" s="69">
        <v>0.78628825440246197</v>
      </c>
      <c r="F315" s="69">
        <v>0.37796069208802285</v>
      </c>
      <c r="G315" s="69">
        <v>0.88821215581778967</v>
      </c>
      <c r="H315" s="69">
        <v>0.37955465587044535</v>
      </c>
      <c r="I315" s="69">
        <v>0.6723700663355775</v>
      </c>
      <c r="J315">
        <f t="shared" si="4"/>
        <v>48</v>
      </c>
    </row>
    <row r="316" spans="2:10" x14ac:dyDescent="0.3">
      <c r="B316" t="s">
        <v>388</v>
      </c>
      <c r="C316" s="69">
        <v>0.91660985435388909</v>
      </c>
      <c r="D316" s="69">
        <v>0.83333333333333337</v>
      </c>
      <c r="E316" s="69">
        <v>0.83333333333333337</v>
      </c>
      <c r="F316" s="69">
        <v>1.000032312265736</v>
      </c>
      <c r="G316" s="69">
        <v>1</v>
      </c>
      <c r="H316" s="69">
        <v>1</v>
      </c>
      <c r="I316" s="69">
        <v>0.93265424403473085</v>
      </c>
      <c r="J316">
        <f t="shared" si="4"/>
        <v>116</v>
      </c>
    </row>
    <row r="317" spans="2:10" x14ac:dyDescent="0.3">
      <c r="B317" t="s">
        <v>389</v>
      </c>
      <c r="C317" s="69">
        <v>1</v>
      </c>
      <c r="D317" s="69">
        <v>1</v>
      </c>
      <c r="E317" s="69">
        <v>1</v>
      </c>
      <c r="F317" s="69">
        <v>1</v>
      </c>
      <c r="G317" s="69">
        <v>1</v>
      </c>
      <c r="H317" s="69">
        <v>1</v>
      </c>
      <c r="I317" s="69">
        <v>1</v>
      </c>
      <c r="J317">
        <f t="shared" si="4"/>
        <v>159</v>
      </c>
    </row>
    <row r="318" spans="2:10" x14ac:dyDescent="0.3">
      <c r="B318" t="s">
        <v>390</v>
      </c>
      <c r="C318" s="69">
        <v>1</v>
      </c>
      <c r="D318" s="69">
        <v>0.50994390617032126</v>
      </c>
      <c r="E318" s="69">
        <v>1</v>
      </c>
      <c r="F318" s="69">
        <v>1</v>
      </c>
      <c r="G318" s="69">
        <v>1</v>
      </c>
      <c r="H318" s="69">
        <v>1</v>
      </c>
      <c r="I318" s="69">
        <v>0.92104182072138685</v>
      </c>
      <c r="J318">
        <f t="shared" si="4"/>
        <v>111</v>
      </c>
    </row>
    <row r="319" spans="2:10" x14ac:dyDescent="0.3">
      <c r="B319" t="s">
        <v>392</v>
      </c>
      <c r="C319" s="69">
        <v>1</v>
      </c>
      <c r="D319" s="69">
        <v>0.4747586643456243</v>
      </c>
      <c r="E319" s="69">
        <v>0.79643198470850585</v>
      </c>
      <c r="F319" s="69">
        <v>1</v>
      </c>
      <c r="G319" s="69">
        <v>1</v>
      </c>
      <c r="H319" s="69">
        <v>1</v>
      </c>
      <c r="I319" s="69">
        <v>0.87182132500557663</v>
      </c>
      <c r="J319">
        <f t="shared" si="4"/>
        <v>87</v>
      </c>
    </row>
    <row r="320" spans="2:10" x14ac:dyDescent="0.3">
      <c r="B320" t="s">
        <v>393</v>
      </c>
      <c r="C320" s="69">
        <v>1</v>
      </c>
      <c r="D320" s="69">
        <v>1</v>
      </c>
      <c r="E320" s="69">
        <v>1</v>
      </c>
      <c r="F320" s="69">
        <v>1</v>
      </c>
      <c r="G320" s="69">
        <v>1</v>
      </c>
      <c r="H320" s="69">
        <v>1</v>
      </c>
      <c r="I320" s="69">
        <v>1</v>
      </c>
      <c r="J320">
        <f t="shared" si="4"/>
        <v>159</v>
      </c>
    </row>
    <row r="321" spans="2:10" x14ac:dyDescent="0.3">
      <c r="B321" t="s">
        <v>395</v>
      </c>
      <c r="C321" s="69">
        <v>0.67861788158117964</v>
      </c>
      <c r="D321" s="69">
        <v>0.77014218009478674</v>
      </c>
      <c r="E321" s="69">
        <v>0.74887668497254123</v>
      </c>
      <c r="F321" s="69">
        <v>1</v>
      </c>
      <c r="G321" s="69">
        <v>0.66026838797350096</v>
      </c>
      <c r="H321" s="69">
        <v>0.71584010995304093</v>
      </c>
      <c r="I321" s="69">
        <v>0.76412100897304325</v>
      </c>
      <c r="J321">
        <f t="shared" si="4"/>
        <v>66</v>
      </c>
    </row>
    <row r="322" spans="2:10" x14ac:dyDescent="0.3">
      <c r="B322" t="s">
        <v>396</v>
      </c>
      <c r="C322" s="69">
        <v>1</v>
      </c>
      <c r="D322" s="69">
        <v>0.59977811676605186</v>
      </c>
      <c r="E322" s="69">
        <v>1</v>
      </c>
      <c r="F322" s="69">
        <v>1</v>
      </c>
      <c r="G322" s="69">
        <v>1</v>
      </c>
      <c r="H322" s="69">
        <v>1</v>
      </c>
      <c r="I322" s="69">
        <v>0.93050973971250395</v>
      </c>
      <c r="J322">
        <f t="shared" si="4"/>
        <v>114</v>
      </c>
    </row>
    <row r="323" spans="2:10" x14ac:dyDescent="0.3">
      <c r="B323" t="s">
        <v>398</v>
      </c>
      <c r="C323" s="69">
        <v>0.61632015777796034</v>
      </c>
      <c r="D323" s="69">
        <v>0.35201351731906505</v>
      </c>
      <c r="E323" s="69">
        <v>0.69541029207232263</v>
      </c>
      <c r="F323" s="69">
        <v>0.41350274415457483</v>
      </c>
      <c r="G323" s="69">
        <v>0.3758833258156668</v>
      </c>
      <c r="H323" s="69">
        <v>0.37105751391465674</v>
      </c>
      <c r="I323" s="69">
        <v>0.4660360485181313</v>
      </c>
      <c r="J323">
        <f t="shared" si="4"/>
        <v>20</v>
      </c>
    </row>
    <row r="324" spans="2:10" x14ac:dyDescent="0.3">
      <c r="B324" t="s">
        <v>399</v>
      </c>
      <c r="C324" s="69">
        <v>0.86667851746511426</v>
      </c>
      <c r="D324" s="69">
        <v>0.65846994535519121</v>
      </c>
      <c r="E324" s="69">
        <v>1</v>
      </c>
      <c r="F324" s="69">
        <v>1</v>
      </c>
      <c r="G324" s="69">
        <v>0.70442621739451705</v>
      </c>
      <c r="H324" s="69">
        <v>1</v>
      </c>
      <c r="I324" s="69">
        <v>0.86549670146672641</v>
      </c>
      <c r="J324">
        <f t="shared" si="4"/>
        <v>84</v>
      </c>
    </row>
    <row r="325" spans="2:10" x14ac:dyDescent="0.3">
      <c r="B325" t="s">
        <v>397</v>
      </c>
      <c r="C325" s="69">
        <v>1</v>
      </c>
      <c r="D325" s="69">
        <v>1</v>
      </c>
      <c r="E325" s="69">
        <v>1</v>
      </c>
      <c r="F325" s="69">
        <v>1</v>
      </c>
      <c r="G325" s="69">
        <v>1</v>
      </c>
      <c r="H325" s="69">
        <v>1</v>
      </c>
      <c r="I325" s="69">
        <v>1</v>
      </c>
      <c r="J325">
        <f t="shared" si="4"/>
        <v>159</v>
      </c>
    </row>
    <row r="326" spans="2:10" x14ac:dyDescent="0.3">
      <c r="B326" t="s">
        <v>401</v>
      </c>
      <c r="C326" s="69">
        <v>1</v>
      </c>
      <c r="D326" s="69">
        <v>1</v>
      </c>
      <c r="E326" s="69">
        <v>1</v>
      </c>
      <c r="F326" s="69">
        <v>1</v>
      </c>
      <c r="G326" s="69">
        <v>1</v>
      </c>
      <c r="H326" s="69">
        <v>1</v>
      </c>
      <c r="I326" s="69">
        <v>1</v>
      </c>
      <c r="J326">
        <f t="shared" si="4"/>
        <v>159</v>
      </c>
    </row>
    <row r="327" spans="2:10" x14ac:dyDescent="0.3">
      <c r="B327" t="s">
        <v>400</v>
      </c>
      <c r="C327" s="69">
        <v>1</v>
      </c>
      <c r="D327" s="69">
        <v>1</v>
      </c>
      <c r="E327" s="69">
        <v>1</v>
      </c>
      <c r="F327" s="69">
        <v>1</v>
      </c>
      <c r="G327" s="69">
        <v>1</v>
      </c>
      <c r="H327" s="69">
        <v>1</v>
      </c>
      <c r="I327" s="69">
        <v>1</v>
      </c>
      <c r="J327">
        <f t="shared" si="4"/>
        <v>159</v>
      </c>
    </row>
    <row r="328" spans="2:10" x14ac:dyDescent="0.3">
      <c r="B328" t="s">
        <v>402</v>
      </c>
      <c r="C328" s="69">
        <v>0.50830227041680787</v>
      </c>
      <c r="D328" s="69">
        <v>1</v>
      </c>
      <c r="E328" s="69">
        <v>1</v>
      </c>
      <c r="F328" s="69">
        <v>1</v>
      </c>
      <c r="G328" s="69">
        <v>0.88269454123112656</v>
      </c>
      <c r="H328" s="69">
        <v>0.42480285392414568</v>
      </c>
      <c r="I328" s="69">
        <v>0.80192388653676594</v>
      </c>
      <c r="J328">
        <f t="shared" ref="J328:J362" si="5">RANK(I328,$I$7:$I$340,1)</f>
        <v>70</v>
      </c>
    </row>
    <row r="329" spans="2:10" x14ac:dyDescent="0.3">
      <c r="B329" t="s">
        <v>405</v>
      </c>
      <c r="C329" s="69">
        <v>0.23503270824247724</v>
      </c>
      <c r="D329" s="69">
        <v>0.69751220646361312</v>
      </c>
      <c r="E329" s="69">
        <v>0.68368277119416587</v>
      </c>
      <c r="F329" s="69">
        <v>0.77999404584697829</v>
      </c>
      <c r="G329" s="69">
        <v>0.94805694497883797</v>
      </c>
      <c r="H329" s="69">
        <v>1</v>
      </c>
      <c r="I329" s="69">
        <v>0.73178071600796735</v>
      </c>
      <c r="J329">
        <f t="shared" si="5"/>
        <v>57</v>
      </c>
    </row>
    <row r="330" spans="2:10" x14ac:dyDescent="0.3">
      <c r="B330" t="s">
        <v>404</v>
      </c>
      <c r="C330" s="69">
        <v>1</v>
      </c>
      <c r="D330" s="69">
        <v>1</v>
      </c>
      <c r="E330" s="69">
        <v>1</v>
      </c>
      <c r="F330" s="69">
        <v>1</v>
      </c>
      <c r="G330" s="69">
        <v>1</v>
      </c>
      <c r="H330" s="69">
        <v>1</v>
      </c>
      <c r="I330" s="69">
        <v>1</v>
      </c>
      <c r="J330">
        <f t="shared" si="5"/>
        <v>159</v>
      </c>
    </row>
    <row r="331" spans="2:10" x14ac:dyDescent="0.3">
      <c r="B331" t="s">
        <v>406</v>
      </c>
      <c r="C331" s="69">
        <v>1</v>
      </c>
      <c r="D331" s="69">
        <v>1</v>
      </c>
      <c r="E331" s="69">
        <v>1</v>
      </c>
      <c r="F331" s="69">
        <v>1</v>
      </c>
      <c r="G331" s="69">
        <v>1</v>
      </c>
      <c r="H331" s="69">
        <v>1</v>
      </c>
      <c r="I331" s="69">
        <v>1</v>
      </c>
      <c r="J331">
        <f t="shared" si="5"/>
        <v>159</v>
      </c>
    </row>
    <row r="332" spans="2:10" x14ac:dyDescent="0.3">
      <c r="B332" t="s">
        <v>407</v>
      </c>
      <c r="C332" s="69">
        <v>0.92238766635920411</v>
      </c>
      <c r="D332" s="69">
        <v>1</v>
      </c>
      <c r="E332" s="69">
        <v>1</v>
      </c>
      <c r="F332" s="69">
        <v>0.54074686684903617</v>
      </c>
      <c r="G332" s="69">
        <v>0.76371587596077395</v>
      </c>
      <c r="H332" s="69">
        <v>0.5018736616702355</v>
      </c>
      <c r="I332" s="69">
        <v>0.78046876767493945</v>
      </c>
      <c r="J332">
        <f t="shared" si="5"/>
        <v>68</v>
      </c>
    </row>
    <row r="333" spans="2:10" x14ac:dyDescent="0.3">
      <c r="B333" t="s">
        <v>408</v>
      </c>
      <c r="C333" s="69">
        <v>7.7124787906833261E-2</v>
      </c>
      <c r="D333" s="69">
        <v>0.16666666666666666</v>
      </c>
      <c r="E333" s="69">
        <v>0.13440860215053763</v>
      </c>
      <c r="F333" s="69">
        <v>3.9317449083903437E-2</v>
      </c>
      <c r="G333" s="69">
        <v>3.145148608271741E-2</v>
      </c>
      <c r="H333" s="69">
        <v>5.8952994812136457E-2</v>
      </c>
      <c r="I333" s="69">
        <v>7.9994713852488658E-2</v>
      </c>
      <c r="J333">
        <f t="shared" si="5"/>
        <v>3</v>
      </c>
    </row>
    <row r="334" spans="2:10" x14ac:dyDescent="0.3">
      <c r="B334" t="s">
        <v>409</v>
      </c>
      <c r="C334" s="69">
        <v>0.70903010033444813</v>
      </c>
      <c r="D334" s="69">
        <v>0.75383141762452111</v>
      </c>
      <c r="E334" s="69">
        <v>0.79997033301194098</v>
      </c>
      <c r="F334" s="69">
        <v>1</v>
      </c>
      <c r="G334" s="69">
        <v>1</v>
      </c>
      <c r="H334" s="69">
        <v>0.75005096839959229</v>
      </c>
      <c r="I334" s="69">
        <v>0.84052342959354187</v>
      </c>
      <c r="J334">
        <f t="shared" si="5"/>
        <v>81</v>
      </c>
    </row>
    <row r="335" spans="2:10" x14ac:dyDescent="0.3">
      <c r="B335" t="s">
        <v>411</v>
      </c>
      <c r="C335" s="69">
        <v>7.6164362694695148E-2</v>
      </c>
      <c r="D335" s="69">
        <v>1</v>
      </c>
      <c r="E335" s="69">
        <v>0.78468718466195764</v>
      </c>
      <c r="F335" s="69">
        <v>0.57008209182122227</v>
      </c>
      <c r="G335" s="69">
        <v>0.61373225930187958</v>
      </c>
      <c r="H335" s="69">
        <v>0.59427957978682622</v>
      </c>
      <c r="I335" s="69">
        <v>0.59163077414673437</v>
      </c>
      <c r="J335">
        <f t="shared" si="5"/>
        <v>36</v>
      </c>
    </row>
    <row r="336" spans="2:10" x14ac:dyDescent="0.3">
      <c r="B336" t="s">
        <v>412</v>
      </c>
      <c r="C336" s="69">
        <v>0.80566745381302962</v>
      </c>
      <c r="D336" s="69">
        <v>1</v>
      </c>
      <c r="E336" s="69">
        <v>1</v>
      </c>
      <c r="F336" s="69">
        <v>1</v>
      </c>
      <c r="G336" s="69">
        <v>1</v>
      </c>
      <c r="H336" s="69">
        <v>1</v>
      </c>
      <c r="I336" s="69">
        <v>0.97130915564014009</v>
      </c>
      <c r="J336">
        <f t="shared" si="5"/>
        <v>131</v>
      </c>
    </row>
    <row r="337" spans="2:10" x14ac:dyDescent="0.3">
      <c r="B337" t="s">
        <v>391</v>
      </c>
      <c r="C337" s="69">
        <v>1</v>
      </c>
      <c r="D337" s="69">
        <v>0.74593251533742333</v>
      </c>
      <c r="E337" s="69">
        <v>1</v>
      </c>
      <c r="F337" s="69">
        <v>1</v>
      </c>
      <c r="G337" s="69">
        <v>1</v>
      </c>
      <c r="H337" s="69">
        <v>1</v>
      </c>
      <c r="I337" s="69">
        <v>0.96297359254411374</v>
      </c>
      <c r="J337">
        <f t="shared" si="5"/>
        <v>127</v>
      </c>
    </row>
    <row r="338" spans="2:10" x14ac:dyDescent="0.3">
      <c r="B338" t="s">
        <v>403</v>
      </c>
      <c r="C338" s="69">
        <v>0.67805415150832238</v>
      </c>
      <c r="D338" s="69">
        <v>1</v>
      </c>
      <c r="E338" s="69">
        <v>0.95186940494997363</v>
      </c>
      <c r="F338" s="69">
        <v>0.86546293782242734</v>
      </c>
      <c r="G338" s="69">
        <v>1</v>
      </c>
      <c r="H338" s="69">
        <v>1</v>
      </c>
      <c r="I338" s="69">
        <v>0.91129503227747055</v>
      </c>
      <c r="J338">
        <f t="shared" si="5"/>
        <v>103</v>
      </c>
    </row>
    <row r="339" spans="2:10" x14ac:dyDescent="0.3">
      <c r="B339" t="s">
        <v>410</v>
      </c>
      <c r="C339" s="69">
        <v>1</v>
      </c>
      <c r="D339" s="69">
        <v>1</v>
      </c>
      <c r="E339" s="69">
        <v>1</v>
      </c>
      <c r="F339" s="69">
        <v>1</v>
      </c>
      <c r="G339" s="69">
        <v>1</v>
      </c>
      <c r="H339" s="69">
        <v>1</v>
      </c>
      <c r="I339" s="69">
        <v>1</v>
      </c>
      <c r="J339">
        <f t="shared" si="5"/>
        <v>159</v>
      </c>
    </row>
    <row r="340" spans="2:10" x14ac:dyDescent="0.3">
      <c r="B340" t="s">
        <v>394</v>
      </c>
      <c r="C340" s="69">
        <v>1</v>
      </c>
      <c r="D340" s="69">
        <v>1</v>
      </c>
      <c r="E340" s="69">
        <v>1</v>
      </c>
      <c r="F340" s="69">
        <v>1</v>
      </c>
      <c r="G340" s="69">
        <v>1</v>
      </c>
      <c r="H340" s="69">
        <v>1</v>
      </c>
      <c r="I340" s="69">
        <v>1</v>
      </c>
      <c r="J340">
        <f t="shared" si="5"/>
        <v>159</v>
      </c>
    </row>
    <row r="341" spans="2:10" x14ac:dyDescent="0.3">
      <c r="B341" t="s">
        <v>54</v>
      </c>
      <c r="C341" s="69">
        <v>0.91508708288475893</v>
      </c>
      <c r="D341" s="69">
        <v>0.9522732277174315</v>
      </c>
      <c r="E341" s="69">
        <v>0.94943163995711077</v>
      </c>
      <c r="F341" s="69">
        <v>0.9146078898093033</v>
      </c>
      <c r="G341" s="69">
        <v>0.91632168589298857</v>
      </c>
      <c r="H341" s="69">
        <v>0.92630306410978502</v>
      </c>
      <c r="I341" s="69">
        <v>0.92881583777993348</v>
      </c>
      <c r="J341" t="e">
        <f t="shared" si="5"/>
        <v>#N/A</v>
      </c>
    </row>
    <row r="342" spans="2:10" x14ac:dyDescent="0.3">
      <c r="J342">
        <f t="shared" si="5"/>
        <v>1</v>
      </c>
    </row>
    <row r="343" spans="2:10" x14ac:dyDescent="0.3">
      <c r="J343">
        <f t="shared" si="5"/>
        <v>1</v>
      </c>
    </row>
    <row r="344" spans="2:10" x14ac:dyDescent="0.3">
      <c r="J344">
        <f t="shared" si="5"/>
        <v>1</v>
      </c>
    </row>
    <row r="345" spans="2:10" x14ac:dyDescent="0.3">
      <c r="J345">
        <f t="shared" si="5"/>
        <v>1</v>
      </c>
    </row>
    <row r="346" spans="2:10" x14ac:dyDescent="0.3">
      <c r="J346">
        <f t="shared" si="5"/>
        <v>1</v>
      </c>
    </row>
    <row r="347" spans="2:10" x14ac:dyDescent="0.3">
      <c r="J347">
        <f t="shared" si="5"/>
        <v>1</v>
      </c>
    </row>
    <row r="348" spans="2:10" x14ac:dyDescent="0.3">
      <c r="J348">
        <f t="shared" si="5"/>
        <v>1</v>
      </c>
    </row>
    <row r="349" spans="2:10" x14ac:dyDescent="0.3">
      <c r="J349">
        <f t="shared" si="5"/>
        <v>1</v>
      </c>
    </row>
    <row r="350" spans="2:10" x14ac:dyDescent="0.3">
      <c r="J350">
        <f t="shared" si="5"/>
        <v>1</v>
      </c>
    </row>
    <row r="351" spans="2:10" x14ac:dyDescent="0.3">
      <c r="J351">
        <f t="shared" si="5"/>
        <v>1</v>
      </c>
    </row>
    <row r="352" spans="2:10" x14ac:dyDescent="0.3">
      <c r="J352">
        <f t="shared" si="5"/>
        <v>1</v>
      </c>
    </row>
    <row r="353" spans="10:10" x14ac:dyDescent="0.3">
      <c r="J353">
        <f t="shared" si="5"/>
        <v>1</v>
      </c>
    </row>
    <row r="354" spans="10:10" x14ac:dyDescent="0.3">
      <c r="J354">
        <f t="shared" si="5"/>
        <v>1</v>
      </c>
    </row>
    <row r="355" spans="10:10" x14ac:dyDescent="0.3">
      <c r="J355">
        <f t="shared" si="5"/>
        <v>1</v>
      </c>
    </row>
    <row r="356" spans="10:10" x14ac:dyDescent="0.3">
      <c r="J356">
        <f t="shared" si="5"/>
        <v>1</v>
      </c>
    </row>
    <row r="357" spans="10:10" x14ac:dyDescent="0.3">
      <c r="J357">
        <f t="shared" si="5"/>
        <v>1</v>
      </c>
    </row>
    <row r="358" spans="10:10" x14ac:dyDescent="0.3">
      <c r="J358">
        <f t="shared" si="5"/>
        <v>1</v>
      </c>
    </row>
    <row r="359" spans="10:10" x14ac:dyDescent="0.3">
      <c r="J359">
        <f t="shared" si="5"/>
        <v>1</v>
      </c>
    </row>
    <row r="360" spans="10:10" x14ac:dyDescent="0.3">
      <c r="J360">
        <f t="shared" si="5"/>
        <v>1</v>
      </c>
    </row>
    <row r="361" spans="10:10" x14ac:dyDescent="0.3">
      <c r="J361">
        <f t="shared" si="5"/>
        <v>1</v>
      </c>
    </row>
    <row r="362" spans="10:10" x14ac:dyDescent="0.3">
      <c r="J362">
        <f t="shared" si="5"/>
        <v>1</v>
      </c>
    </row>
  </sheetData>
  <customSheetViews>
    <customSheetView guid="{D84C1741-0A73-430B-B911-25E316D8C37E}">
      <selection activeCell="H10" sqref="H10"/>
      <pageMargins left="0" right="0" top="0" bottom="0" header="0" footer="0"/>
    </customSheetView>
  </customSheetView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928A3-4B8A-4BE7-A923-DA3482DAF386}">
  <dimension ref="C3:E19"/>
  <sheetViews>
    <sheetView workbookViewId="0">
      <selection activeCell="C13" sqref="C13:E13"/>
    </sheetView>
  </sheetViews>
  <sheetFormatPr defaultRowHeight="14.4" x14ac:dyDescent="0.3"/>
  <cols>
    <col min="4" max="4" width="32.5546875" bestFit="1" customWidth="1"/>
  </cols>
  <sheetData>
    <row r="3" spans="3:5" x14ac:dyDescent="0.3">
      <c r="C3" t="s">
        <v>1724</v>
      </c>
    </row>
    <row r="5" spans="3:5" x14ac:dyDescent="0.3">
      <c r="C5" t="s">
        <v>1133</v>
      </c>
      <c r="D5" t="s">
        <v>219</v>
      </c>
      <c r="E5" t="s">
        <v>1724</v>
      </c>
    </row>
    <row r="6" spans="3:5" x14ac:dyDescent="0.3">
      <c r="C6" t="s">
        <v>1227</v>
      </c>
      <c r="D6" t="s">
        <v>270</v>
      </c>
      <c r="E6" t="s">
        <v>1724</v>
      </c>
    </row>
    <row r="7" spans="3:5" x14ac:dyDescent="0.3">
      <c r="C7" t="s">
        <v>919</v>
      </c>
      <c r="D7" t="s">
        <v>96</v>
      </c>
      <c r="E7" t="s">
        <v>1724</v>
      </c>
    </row>
    <row r="8" spans="3:5" x14ac:dyDescent="0.3">
      <c r="C8" t="s">
        <v>921</v>
      </c>
      <c r="D8" t="s">
        <v>97</v>
      </c>
      <c r="E8" t="s">
        <v>1724</v>
      </c>
    </row>
    <row r="9" spans="3:5" x14ac:dyDescent="0.3">
      <c r="C9" t="s">
        <v>1070</v>
      </c>
      <c r="D9" t="s">
        <v>183</v>
      </c>
      <c r="E9" t="s">
        <v>1724</v>
      </c>
    </row>
    <row r="10" spans="3:5" x14ac:dyDescent="0.3">
      <c r="C10" t="s">
        <v>1442</v>
      </c>
      <c r="D10" t="s">
        <v>389</v>
      </c>
      <c r="E10" t="s">
        <v>1724</v>
      </c>
    </row>
    <row r="11" spans="3:5" x14ac:dyDescent="0.3">
      <c r="C11" t="s">
        <v>1440</v>
      </c>
      <c r="D11" t="s">
        <v>388</v>
      </c>
      <c r="E11" t="s">
        <v>1724</v>
      </c>
    </row>
    <row r="12" spans="3:5" x14ac:dyDescent="0.3">
      <c r="C12" t="s">
        <v>1364</v>
      </c>
      <c r="D12" t="s">
        <v>340</v>
      </c>
      <c r="E12" t="s">
        <v>1724</v>
      </c>
    </row>
    <row r="14" spans="3:5" x14ac:dyDescent="0.3">
      <c r="C14" t="s">
        <v>1404</v>
      </c>
      <c r="D14" t="s">
        <v>369</v>
      </c>
      <c r="E14" t="s">
        <v>1724</v>
      </c>
    </row>
    <row r="15" spans="3:5" x14ac:dyDescent="0.3">
      <c r="C15" t="s">
        <v>1424</v>
      </c>
      <c r="D15" t="s">
        <v>380</v>
      </c>
      <c r="E15" t="s">
        <v>1724</v>
      </c>
    </row>
    <row r="16" spans="3:5" x14ac:dyDescent="0.3">
      <c r="C16" t="s">
        <v>1418</v>
      </c>
      <c r="D16" t="s">
        <v>378</v>
      </c>
      <c r="E16" t="s">
        <v>1724</v>
      </c>
    </row>
    <row r="17" spans="3:5" x14ac:dyDescent="0.3">
      <c r="C17" t="s">
        <v>1335</v>
      </c>
      <c r="D17" t="s">
        <v>329</v>
      </c>
      <c r="E17" t="s">
        <v>1724</v>
      </c>
    </row>
    <row r="18" spans="3:5" x14ac:dyDescent="0.3">
      <c r="C18" t="s">
        <v>1404</v>
      </c>
      <c r="D18" t="s">
        <v>734</v>
      </c>
      <c r="E18" t="s">
        <v>1724</v>
      </c>
    </row>
    <row r="19" spans="3:5" x14ac:dyDescent="0.3">
      <c r="C19" t="s">
        <v>1321</v>
      </c>
      <c r="D19" t="s">
        <v>322</v>
      </c>
      <c r="E19" t="s">
        <v>1724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3a3f4af-9df9-4e1d-8c69-a33c6e733a58" xsi:nil="true"/>
    <_ip_UnifiedCompliancePolicyProperties xmlns="http://schemas.microsoft.com/sharepoint/v3" xsi:nil="true"/>
    <lcf76f155ced4ddcb4097134ff3c332f xmlns="f6c8b9c6-be5c-47cb-9f06-60e2bd81f763">
      <Terms xmlns="http://schemas.microsoft.com/office/infopath/2007/PartnerControls"/>
    </lcf76f155ced4ddcb4097134ff3c332f>
    <SharedWithUsers xmlns="f3a3f4af-9df9-4e1d-8c69-a33c6e733a58">
      <UserInfo>
        <DisplayName>Admin Neil</DisplayName>
        <AccountId>85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D5FA3CAACD704CA91A274DAA41265D" ma:contentTypeVersion="20" ma:contentTypeDescription="Create a new document." ma:contentTypeScope="" ma:versionID="3d9c9b8877c50b21492f4a3423590467">
  <xsd:schema xmlns:xsd="http://www.w3.org/2001/XMLSchema" xmlns:xs="http://www.w3.org/2001/XMLSchema" xmlns:p="http://schemas.microsoft.com/office/2006/metadata/properties" xmlns:ns1="http://schemas.microsoft.com/sharepoint/v3" xmlns:ns2="f3a3f4af-9df9-4e1d-8c69-a33c6e733a58" xmlns:ns3="f6c8b9c6-be5c-47cb-9f06-60e2bd81f763" targetNamespace="http://schemas.microsoft.com/office/2006/metadata/properties" ma:root="true" ma:fieldsID="5a94ac5cd1bb62af4a77cfe09b847fd8" ns1:_="" ns2:_="" ns3:_="">
    <xsd:import namespace="http://schemas.microsoft.com/sharepoint/v3"/>
    <xsd:import namespace="f3a3f4af-9df9-4e1d-8c69-a33c6e733a58"/>
    <xsd:import namespace="f6c8b9c6-be5c-47cb-9f06-60e2bd81f76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3f4af-9df9-4e1d-8c69-a33c6e733a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dd411e86-ed25-4156-8ce4-853208e0deec}" ma:internalName="TaxCatchAll" ma:showField="CatchAllData" ma:web="f3a3f4af-9df9-4e1d-8c69-a33c6e733a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8b9c6-be5c-47cb-9f06-60e2bd81f7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0e3ca5f-0498-4fb9-8f73-f4904194c0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B59B4A-205D-47FD-9AD6-463812857A3D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f3a3f4af-9df9-4e1d-8c69-a33c6e733a58"/>
    <ds:schemaRef ds:uri="http://purl.org/dc/elements/1.1/"/>
    <ds:schemaRef ds:uri="http://schemas.openxmlformats.org/package/2006/metadata/core-properties"/>
    <ds:schemaRef ds:uri="f6c8b9c6-be5c-47cb-9f06-60e2bd81f76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9D4F31A-98F8-446B-84BA-B30C4D79F7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D1C963-B0D3-48AF-BBDC-E8A9A7CE6C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3a3f4af-9df9-4e1d-8c69-a33c6e733a58"/>
    <ds:schemaRef ds:uri="f6c8b9c6-be5c-47cb-9f06-60e2bd81f7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4</vt:i4>
      </vt:variant>
    </vt:vector>
  </HeadingPairs>
  <TitlesOfParts>
    <vt:vector size="37" baseType="lpstr">
      <vt:lpstr>Data</vt:lpstr>
      <vt:lpstr>Formula</vt:lpstr>
      <vt:lpstr>Home Page</vt:lpstr>
      <vt:lpstr>Top level Summary</vt:lpstr>
      <vt:lpstr>Diocese</vt:lpstr>
      <vt:lpstr>Parish Share Income Pattern</vt:lpstr>
      <vt:lpstr>Parish Share Income prior years</vt:lpstr>
      <vt:lpstr>Sheet3</vt:lpstr>
      <vt:lpstr>Berkhamstead</vt:lpstr>
      <vt:lpstr>Hitchin</vt:lpstr>
      <vt:lpstr>Rickmandsworth</vt:lpstr>
      <vt:lpstr>St Albans</vt:lpstr>
      <vt:lpstr>Watford</vt:lpstr>
      <vt:lpstr>Wheathampstead</vt:lpstr>
      <vt:lpstr>Hemel Hempstead</vt:lpstr>
      <vt:lpstr>Barnet</vt:lpstr>
      <vt:lpstr>Bishop's Stortford</vt:lpstr>
      <vt:lpstr>Buntingford</vt:lpstr>
      <vt:lpstr>Cheshunt</vt:lpstr>
      <vt:lpstr>Welwyn</vt:lpstr>
      <vt:lpstr>Hertford and Ware</vt:lpstr>
      <vt:lpstr>Stevenage</vt:lpstr>
      <vt:lpstr>Ampthill</vt:lpstr>
      <vt:lpstr>Bedford</vt:lpstr>
      <vt:lpstr>Biggleswade</vt:lpstr>
      <vt:lpstr>Dunstable</vt:lpstr>
      <vt:lpstr>Luton</vt:lpstr>
      <vt:lpstr>Sharnbrook</vt:lpstr>
      <vt:lpstr>Sheet 4 pivots</vt:lpstr>
      <vt:lpstr>Ref</vt:lpstr>
      <vt:lpstr>Historical PS</vt:lpstr>
      <vt:lpstr>Sheet4</vt:lpstr>
      <vt:lpstr>Ref2</vt:lpstr>
      <vt:lpstr>'Home Page'!Print_Area</vt:lpstr>
      <vt:lpstr>Diocese!Print_Titles</vt:lpstr>
      <vt:lpstr>'Parish Share Income Pattern'!Print_Titles</vt:lpstr>
      <vt:lpstr>'Top level Summary'!Print_Titles</vt:lpstr>
    </vt:vector>
  </TitlesOfParts>
  <Manager/>
  <Company>Diocese of St Albans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Nichola Baker</dc:creator>
  <cp:keywords/>
  <dc:description/>
  <cp:lastModifiedBy>Nichola Baker</cp:lastModifiedBy>
  <cp:revision/>
  <cp:lastPrinted>2024-09-17T13:29:22Z</cp:lastPrinted>
  <dcterms:created xsi:type="dcterms:W3CDTF">2023-11-02T09:57:53Z</dcterms:created>
  <dcterms:modified xsi:type="dcterms:W3CDTF">2025-01-30T17:46:11Z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0x0101009CD5FA3CAACD704CA91A274DAA41265D</vt:lpwstr>
  </property>
  <property fmtid="{D5CDD505-2E9C-101B-9397-08002B2CF9AE}" pid="3" name="MediaServiceImageTags">
    <vt:lpwstr/>
  </property>
</Properties>
</file>